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queryTables/queryTable9.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40" windowHeight="5190" activeTab="3"/>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HiddenSettings" sheetId="9" state="hidden" r:id="rId11"/>
  </sheets>
  <functionGroups builtInGroupCount="18"/>
  <definedNames>
    <definedName name="AwdTemplate">RoboRA!$B$14</definedName>
    <definedName name="codes_prop_stts">HiddenSettings!$E$7:$E$11</definedName>
    <definedName name="DeclTemplate">RoboRA!$E$14</definedName>
    <definedName name="delaytime">RoboRA!$M$12</definedName>
    <definedName name="dir_div_abbr">Advanced!$E$17</definedName>
    <definedName name="dirRAoutput">RoboRA!$N$3</definedName>
    <definedName name="dirRAtemplate">Advanced!$J$9</definedName>
    <definedName name="fiscalyear" localSheetId="3">Budgets!$L$2</definedName>
    <definedName name="from_date">Advanced!$E$12</definedName>
    <definedName name="Mac_connect_string" localSheetId="10">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0">HiddenSettings!$B$4</definedName>
    <definedName name="pgm_annc_id">Advanced!$E$15</definedName>
    <definedName name="pgm_ele_code">Advanced!$E$18</definedName>
    <definedName name="pm_ibm_logn_id">Advanced!$E$14</definedName>
    <definedName name="prop_atr_code">Advanced!$E$22</definedName>
    <definedName name="prop_stts_code" localSheetId="5">Advanced!$E$23</definedName>
    <definedName name="prop_titl_txt">Advanced!$E$21</definedName>
    <definedName name="Query_from_RPTSERVER" localSheetId="3" hidden="1">Budgets!$A$3:$AC$3494</definedName>
    <definedName name="Query_from_RPTSERVER" localSheetId="2" hidden="1">ckAwd!$A$1:$AX$749</definedName>
    <definedName name="Query_from_RPTSERVER" localSheetId="1" hidden="1">ckCoding!$A$1:$BL$749</definedName>
    <definedName name="Query_from_RPTSERVER" localSheetId="8" hidden="1">ckSplits!$A$1:$AH$7</definedName>
    <definedName name="Query_from_RPTSERVER" localSheetId="6" hidden="1">Conflict!$A$2:$C$76</definedName>
    <definedName name="Query_from_RPTSERVER" localSheetId="7" hidden="1">PRCs!$A$2:$B$26</definedName>
    <definedName name="Query_from_RPTSERVER" localSheetId="9" hidden="1">ProjText!$B$1:$P$1042</definedName>
    <definedName name="Query_from_RPTSERVER" localSheetId="4" hidden="1">RAData!$A$1:$EF$422</definedName>
    <definedName name="Query_from_RPTSERVER_1" localSheetId="7" hidden="1">PRCs!$D$2:$E$15</definedName>
    <definedName name="query_params" localSheetId="5">Advanced!$E$12:$F$22</definedName>
    <definedName name="query_params" localSheetId="10">HiddenSettings!$A$8:$B$18</definedName>
    <definedName name="RA_allRAdata" localSheetId="10">HiddenSettings!$C$29</definedName>
    <definedName name="RA_allRAdata2" localSheetId="10">HiddenSettings!$C$41</definedName>
    <definedName name="RA_awdCheck" localSheetId="10">HiddenSettings!$C$31</definedName>
    <definedName name="RA_budgBlocks" localSheetId="10">HiddenSettings!$C$34</definedName>
    <definedName name="RA_ckConfRevrInst" localSheetId="10">HiddenSettings!$C$39</definedName>
    <definedName name="RA_confl" localSheetId="10">HiddenSettings!$C$40</definedName>
    <definedName name="RA_leads" localSheetId="10">HiddenSettings!$C$24</definedName>
    <definedName name="RA_panl" localSheetId="10">HiddenSettings!$C$28</definedName>
    <definedName name="RA_PECglossary" localSheetId="10">HiddenSettings!$C$38</definedName>
    <definedName name="RA_pidCreate" localSheetId="10">HiddenSettings!$C$36</definedName>
    <definedName name="RA_pidSelect" localSheetId="10">HiddenSettings!$C$37</definedName>
    <definedName name="RA_PRCglossary" localSheetId="10">HiddenSettings!$C$30</definedName>
    <definedName name="RA_projText" localSheetId="10">HiddenSettings!$C$33</definedName>
    <definedName name="RA_prop" localSheetId="10">HiddenSettings!$C$26</definedName>
    <definedName name="RA_propCheck" localSheetId="10">HiddenSettings!$C$32</definedName>
    <definedName name="RA_propPRCs" localSheetId="10">HiddenSettings!$C$25</definedName>
    <definedName name="RA_revs" localSheetId="10">HiddenSettings!$C$27</definedName>
    <definedName name="RA_splits" localSheetId="10">HiddenSettings!$C$35</definedName>
    <definedName name="revtable" localSheetId="10">HiddenSettings!$C$23</definedName>
    <definedName name="RoboRAFolder">HiddenSettings!$B$6</definedName>
    <definedName name="rpt_pwd" comment="reportserver password" localSheetId="10">HiddenSettings!$B$3</definedName>
    <definedName name="select_prop_stts">HiddenSettings!$E$6</definedName>
    <definedName name="signer1">RoboRA!$N$6</definedName>
    <definedName name="signer2">RoboRA!$N$7</definedName>
    <definedName name="StdDeclTemplate">RoboRA!$H$14</definedName>
    <definedName name="StdNDPDeclTemplate" localSheetId="0">RoboRA!$K$14</definedName>
    <definedName name="to_date">Advanced!$F$12</definedName>
    <definedName name="user_id" comment="reportserver user_id" localSheetId="10">HiddenSettings!$B$2</definedName>
  </definedNames>
  <calcPr calcId="171027" concurrentCalc="0"/>
  <pivotCaches>
    <pivotCache cacheId="1" r:id="rId12"/>
    <pivotCache cacheId="7" r:id="rId1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2" i="12" l="1"/>
  <c r="S3" i="12"/>
  <c r="S4" i="12"/>
  <c r="S5" i="12"/>
  <c r="S6" i="12"/>
  <c r="S7" i="12"/>
  <c r="V2" i="12"/>
  <c r="V3" i="12"/>
  <c r="V4" i="12"/>
  <c r="V5" i="12"/>
  <c r="V6" i="12"/>
  <c r="V7" i="12"/>
  <c r="AB2" i="12"/>
  <c r="AB3" i="12"/>
  <c r="AB4" i="12"/>
  <c r="AB5" i="12"/>
  <c r="AB6" i="12"/>
  <c r="AB7" i="12"/>
  <c r="M2" i="10"/>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8" i="10"/>
  <c r="M99" i="10"/>
  <c r="M100" i="10"/>
  <c r="M101" i="10"/>
  <c r="M102" i="10"/>
  <c r="M103" i="10"/>
  <c r="M104" i="10"/>
  <c r="M105" i="10"/>
  <c r="M106" i="10"/>
  <c r="M107" i="10"/>
  <c r="M108" i="10"/>
  <c r="M109" i="10"/>
  <c r="M110" i="10"/>
  <c r="M111" i="10"/>
  <c r="M112" i="10"/>
  <c r="M113" i="10"/>
  <c r="M114" i="10"/>
  <c r="M115" i="10"/>
  <c r="M116" i="10"/>
  <c r="M117" i="10"/>
  <c r="M118" i="10"/>
  <c r="M119" i="10"/>
  <c r="M120" i="10"/>
  <c r="M121" i="10"/>
  <c r="M122" i="10"/>
  <c r="M123" i="10"/>
  <c r="M124" i="10"/>
  <c r="M125" i="10"/>
  <c r="M126" i="10"/>
  <c r="M127" i="10"/>
  <c r="M128" i="10"/>
  <c r="M129" i="10"/>
  <c r="M130" i="10"/>
  <c r="M131" i="10"/>
  <c r="M132" i="10"/>
  <c r="M133" i="10"/>
  <c r="M134" i="10"/>
  <c r="M135" i="10"/>
  <c r="M136" i="10"/>
  <c r="M137" i="10"/>
  <c r="M138" i="10"/>
  <c r="M139" i="10"/>
  <c r="M140" i="10"/>
  <c r="M141" i="10"/>
  <c r="M142" i="10"/>
  <c r="M143" i="10"/>
  <c r="M144" i="10"/>
  <c r="M145" i="10"/>
  <c r="M146" i="10"/>
  <c r="M147" i="10"/>
  <c r="M148" i="10"/>
  <c r="M149" i="10"/>
  <c r="M150" i="10"/>
  <c r="M151" i="10"/>
  <c r="M152" i="10"/>
  <c r="M153" i="10"/>
  <c r="M154" i="10"/>
  <c r="M155" i="10"/>
  <c r="M156" i="10"/>
  <c r="M157" i="10"/>
  <c r="M158" i="10"/>
  <c r="M159" i="10"/>
  <c r="M160" i="10"/>
  <c r="M161" i="10"/>
  <c r="M162" i="10"/>
  <c r="M163" i="10"/>
  <c r="M164" i="10"/>
  <c r="M165" i="10"/>
  <c r="M166" i="10"/>
  <c r="M167" i="10"/>
  <c r="M168" i="10"/>
  <c r="M169" i="10"/>
  <c r="M170" i="10"/>
  <c r="M171" i="10"/>
  <c r="M172" i="10"/>
  <c r="M173" i="10"/>
  <c r="M174" i="10"/>
  <c r="M175" i="10"/>
  <c r="M176" i="10"/>
  <c r="M177" i="10"/>
  <c r="M178" i="10"/>
  <c r="M179" i="10"/>
  <c r="M180" i="10"/>
  <c r="M181" i="10"/>
  <c r="M182" i="10"/>
  <c r="M183" i="10"/>
  <c r="M184" i="10"/>
  <c r="M185" i="10"/>
  <c r="M186" i="10"/>
  <c r="M187" i="10"/>
  <c r="M188" i="10"/>
  <c r="M189" i="10"/>
  <c r="M190" i="10"/>
  <c r="M191" i="10"/>
  <c r="M192" i="10"/>
  <c r="M193" i="10"/>
  <c r="M194" i="10"/>
  <c r="M195" i="10"/>
  <c r="M196" i="10"/>
  <c r="M197" i="10"/>
  <c r="M198" i="10"/>
  <c r="M199" i="10"/>
  <c r="M200" i="10"/>
  <c r="M201" i="10"/>
  <c r="M202" i="10"/>
  <c r="M203" i="10"/>
  <c r="M204" i="10"/>
  <c r="M205" i="10"/>
  <c r="M206" i="10"/>
  <c r="M207" i="10"/>
  <c r="M208" i="10"/>
  <c r="M209" i="10"/>
  <c r="M210" i="10"/>
  <c r="M211" i="10"/>
  <c r="M212" i="10"/>
  <c r="M213" i="10"/>
  <c r="M214" i="10"/>
  <c r="M215" i="10"/>
  <c r="M216" i="10"/>
  <c r="M217" i="10"/>
  <c r="M218" i="10"/>
  <c r="M219" i="10"/>
  <c r="M220" i="10"/>
  <c r="M221" i="10"/>
  <c r="M222" i="10"/>
  <c r="M223" i="10"/>
  <c r="M224" i="10"/>
  <c r="M225" i="10"/>
  <c r="M226" i="10"/>
  <c r="M227" i="10"/>
  <c r="M228" i="10"/>
  <c r="M229" i="10"/>
  <c r="M230" i="10"/>
  <c r="M231" i="10"/>
  <c r="M232" i="10"/>
  <c r="M233" i="10"/>
  <c r="M234" i="10"/>
  <c r="M235" i="10"/>
  <c r="M236" i="10"/>
  <c r="M237" i="10"/>
  <c r="M238" i="10"/>
  <c r="M239" i="10"/>
  <c r="M240" i="10"/>
  <c r="M241" i="10"/>
  <c r="M242" i="10"/>
  <c r="M243" i="10"/>
  <c r="M244" i="10"/>
  <c r="M245" i="10"/>
  <c r="M246" i="10"/>
  <c r="M247" i="10"/>
  <c r="M248" i="10"/>
  <c r="M249" i="10"/>
  <c r="M250" i="10"/>
  <c r="M251" i="10"/>
  <c r="M252" i="10"/>
  <c r="M253" i="10"/>
  <c r="M254" i="10"/>
  <c r="M255" i="10"/>
  <c r="M256" i="10"/>
  <c r="M257" i="10"/>
  <c r="M258" i="10"/>
  <c r="M259" i="10"/>
  <c r="M260" i="10"/>
  <c r="M261" i="10"/>
  <c r="M262" i="10"/>
  <c r="M263" i="10"/>
  <c r="M264" i="10"/>
  <c r="M265" i="10"/>
  <c r="M266" i="10"/>
  <c r="M267" i="10"/>
  <c r="M268" i="10"/>
  <c r="M269" i="10"/>
  <c r="M270" i="10"/>
  <c r="M271" i="10"/>
  <c r="M272" i="10"/>
  <c r="M273" i="10"/>
  <c r="M274" i="10"/>
  <c r="M275" i="10"/>
  <c r="M276" i="10"/>
  <c r="M277" i="10"/>
  <c r="M278" i="10"/>
  <c r="M279" i="10"/>
  <c r="M280" i="10"/>
  <c r="M281" i="10"/>
  <c r="M282" i="10"/>
  <c r="M283" i="10"/>
  <c r="M284" i="10"/>
  <c r="M285" i="10"/>
  <c r="M286" i="10"/>
  <c r="M287" i="10"/>
  <c r="M288" i="10"/>
  <c r="M289" i="10"/>
  <c r="M290" i="10"/>
  <c r="M291" i="10"/>
  <c r="M292" i="10"/>
  <c r="M293" i="10"/>
  <c r="M294" i="10"/>
  <c r="M295" i="10"/>
  <c r="M296" i="10"/>
  <c r="M297" i="10"/>
  <c r="M298" i="10"/>
  <c r="M299" i="10"/>
  <c r="M300" i="10"/>
  <c r="M301" i="10"/>
  <c r="M302" i="10"/>
  <c r="M303" i="10"/>
  <c r="M304" i="10"/>
  <c r="M305" i="10"/>
  <c r="M306" i="10"/>
  <c r="M307" i="10"/>
  <c r="M308" i="10"/>
  <c r="M309" i="10"/>
  <c r="M310" i="10"/>
  <c r="M311" i="10"/>
  <c r="M312" i="10"/>
  <c r="M313" i="10"/>
  <c r="M314" i="10"/>
  <c r="M315" i="10"/>
  <c r="M316" i="10"/>
  <c r="M317" i="10"/>
  <c r="M318" i="10"/>
  <c r="M319" i="10"/>
  <c r="M320" i="10"/>
  <c r="M321" i="10"/>
  <c r="M322" i="10"/>
  <c r="M323" i="10"/>
  <c r="M324" i="10"/>
  <c r="M325" i="10"/>
  <c r="M326" i="10"/>
  <c r="M327" i="10"/>
  <c r="M328" i="10"/>
  <c r="M329" i="10"/>
  <c r="M330" i="10"/>
  <c r="M331" i="10"/>
  <c r="M332" i="10"/>
  <c r="M333" i="10"/>
  <c r="M334" i="10"/>
  <c r="M335" i="10"/>
  <c r="M336" i="10"/>
  <c r="M337" i="10"/>
  <c r="M338" i="10"/>
  <c r="M339" i="10"/>
  <c r="M340" i="10"/>
  <c r="M341" i="10"/>
  <c r="M342" i="10"/>
  <c r="M343" i="10"/>
  <c r="M344" i="10"/>
  <c r="M345" i="10"/>
  <c r="M346" i="10"/>
  <c r="M347" i="10"/>
  <c r="M348" i="10"/>
  <c r="M349" i="10"/>
  <c r="M350" i="10"/>
  <c r="M351" i="10"/>
  <c r="M352" i="10"/>
  <c r="M353" i="10"/>
  <c r="M354" i="10"/>
  <c r="M355" i="10"/>
  <c r="M356" i="10"/>
  <c r="M357" i="10"/>
  <c r="M358" i="10"/>
  <c r="M359" i="10"/>
  <c r="M360" i="10"/>
  <c r="M361" i="10"/>
  <c r="M362" i="10"/>
  <c r="M363" i="10"/>
  <c r="M364" i="10"/>
  <c r="M365" i="10"/>
  <c r="M366" i="10"/>
  <c r="M367" i="10"/>
  <c r="M368" i="10"/>
  <c r="M369" i="10"/>
  <c r="M370" i="10"/>
  <c r="M371" i="10"/>
  <c r="M372" i="10"/>
  <c r="M373" i="10"/>
  <c r="M374" i="10"/>
  <c r="M375" i="10"/>
  <c r="M376" i="10"/>
  <c r="M377" i="10"/>
  <c r="M378" i="10"/>
  <c r="M379" i="10"/>
  <c r="M380" i="10"/>
  <c r="M381" i="10"/>
  <c r="M382" i="10"/>
  <c r="M383" i="10"/>
  <c r="M384" i="10"/>
  <c r="M385" i="10"/>
  <c r="M386" i="10"/>
  <c r="M387" i="10"/>
  <c r="M388" i="10"/>
  <c r="M389" i="10"/>
  <c r="M390" i="10"/>
  <c r="M391" i="10"/>
  <c r="M392" i="10"/>
  <c r="M393" i="10"/>
  <c r="M394" i="10"/>
  <c r="M395" i="10"/>
  <c r="M396" i="10"/>
  <c r="M397" i="10"/>
  <c r="M398" i="10"/>
  <c r="M399" i="10"/>
  <c r="M400" i="10"/>
  <c r="M401" i="10"/>
  <c r="M402" i="10"/>
  <c r="M403" i="10"/>
  <c r="M404" i="10"/>
  <c r="M405" i="10"/>
  <c r="M406" i="10"/>
  <c r="M407" i="10"/>
  <c r="M408" i="10"/>
  <c r="M409" i="10"/>
  <c r="M410" i="10"/>
  <c r="M411" i="10"/>
  <c r="M412" i="10"/>
  <c r="M413" i="10"/>
  <c r="M414" i="10"/>
  <c r="M415" i="10"/>
  <c r="M416" i="10"/>
  <c r="M417" i="10"/>
  <c r="M418" i="10"/>
  <c r="M419" i="10"/>
  <c r="M420" i="10"/>
  <c r="M421" i="10"/>
  <c r="M422" i="10"/>
  <c r="M423" i="10"/>
  <c r="M424" i="10"/>
  <c r="M425" i="10"/>
  <c r="M426" i="10"/>
  <c r="M427" i="10"/>
  <c r="M428" i="10"/>
  <c r="M429" i="10"/>
  <c r="M430" i="10"/>
  <c r="M431" i="10"/>
  <c r="M432" i="10"/>
  <c r="M433" i="10"/>
  <c r="M434" i="10"/>
  <c r="M435" i="10"/>
  <c r="M436" i="10"/>
  <c r="M437" i="10"/>
  <c r="M438" i="10"/>
  <c r="M439" i="10"/>
  <c r="M440" i="10"/>
  <c r="M441" i="10"/>
  <c r="M442" i="10"/>
  <c r="M443" i="10"/>
  <c r="M444" i="10"/>
  <c r="M445" i="10"/>
  <c r="M446" i="10"/>
  <c r="M447" i="10"/>
  <c r="M448" i="10"/>
  <c r="M449" i="10"/>
  <c r="M450" i="10"/>
  <c r="M451" i="10"/>
  <c r="M452" i="10"/>
  <c r="M453" i="10"/>
  <c r="M454" i="10"/>
  <c r="M455" i="10"/>
  <c r="M456" i="10"/>
  <c r="M457" i="10"/>
  <c r="M458" i="10"/>
  <c r="M459" i="10"/>
  <c r="M460" i="10"/>
  <c r="M461" i="10"/>
  <c r="M462" i="10"/>
  <c r="M463" i="10"/>
  <c r="M464" i="10"/>
  <c r="M465" i="10"/>
  <c r="M466" i="10"/>
  <c r="M467" i="10"/>
  <c r="M468" i="10"/>
  <c r="M469" i="10"/>
  <c r="M470" i="10"/>
  <c r="M471" i="10"/>
  <c r="M472" i="10"/>
  <c r="M473" i="10"/>
  <c r="M474" i="10"/>
  <c r="M475" i="10"/>
  <c r="M476" i="10"/>
  <c r="M477" i="10"/>
  <c r="M478" i="10"/>
  <c r="M479" i="10"/>
  <c r="M480" i="10"/>
  <c r="M481" i="10"/>
  <c r="M482" i="10"/>
  <c r="M483" i="10"/>
  <c r="M484" i="10"/>
  <c r="M485" i="10"/>
  <c r="M486" i="10"/>
  <c r="M487" i="10"/>
  <c r="M488" i="10"/>
  <c r="M489" i="10"/>
  <c r="M490" i="10"/>
  <c r="M491" i="10"/>
  <c r="M492" i="10"/>
  <c r="M493" i="10"/>
  <c r="M494" i="10"/>
  <c r="M495" i="10"/>
  <c r="M496" i="10"/>
  <c r="M497" i="10"/>
  <c r="M498" i="10"/>
  <c r="M499" i="10"/>
  <c r="M500" i="10"/>
  <c r="M501" i="10"/>
  <c r="M502" i="10"/>
  <c r="M503" i="10"/>
  <c r="M504" i="10"/>
  <c r="M505" i="10"/>
  <c r="M506" i="10"/>
  <c r="M507" i="10"/>
  <c r="M508" i="10"/>
  <c r="M509" i="10"/>
  <c r="M510" i="10"/>
  <c r="M511" i="10"/>
  <c r="M512" i="10"/>
  <c r="M513" i="10"/>
  <c r="M514" i="10"/>
  <c r="M515" i="10"/>
  <c r="M516" i="10"/>
  <c r="M517" i="10"/>
  <c r="M518" i="10"/>
  <c r="M519" i="10"/>
  <c r="M520" i="10"/>
  <c r="M521" i="10"/>
  <c r="M522" i="10"/>
  <c r="M523" i="10"/>
  <c r="M524" i="10"/>
  <c r="M525" i="10"/>
  <c r="M526" i="10"/>
  <c r="M527" i="10"/>
  <c r="M528" i="10"/>
  <c r="M529" i="10"/>
  <c r="M530" i="10"/>
  <c r="M531" i="10"/>
  <c r="M532" i="10"/>
  <c r="M533" i="10"/>
  <c r="M534" i="10"/>
  <c r="M535" i="10"/>
  <c r="M536" i="10"/>
  <c r="M537" i="10"/>
  <c r="M538" i="10"/>
  <c r="M539" i="10"/>
  <c r="M540" i="10"/>
  <c r="M541" i="10"/>
  <c r="M542" i="10"/>
  <c r="M543" i="10"/>
  <c r="M544" i="10"/>
  <c r="M545" i="10"/>
  <c r="M546" i="10"/>
  <c r="M547" i="10"/>
  <c r="M548" i="10"/>
  <c r="M549" i="10"/>
  <c r="M550" i="10"/>
  <c r="M551" i="10"/>
  <c r="M552" i="10"/>
  <c r="M553" i="10"/>
  <c r="M554" i="10"/>
  <c r="M555" i="10"/>
  <c r="M556" i="10"/>
  <c r="M557" i="10"/>
  <c r="M558" i="10"/>
  <c r="M559" i="10"/>
  <c r="M560" i="10"/>
  <c r="M561" i="10"/>
  <c r="M562" i="10"/>
  <c r="M563" i="10"/>
  <c r="M564" i="10"/>
  <c r="M565" i="10"/>
  <c r="M566" i="10"/>
  <c r="M567" i="10"/>
  <c r="M568" i="10"/>
  <c r="M569" i="10"/>
  <c r="M570" i="10"/>
  <c r="M571" i="10"/>
  <c r="M572" i="10"/>
  <c r="M573" i="10"/>
  <c r="M574" i="10"/>
  <c r="M575" i="10"/>
  <c r="M576" i="10"/>
  <c r="M577" i="10"/>
  <c r="M578" i="10"/>
  <c r="M579" i="10"/>
  <c r="M580" i="10"/>
  <c r="M581" i="10"/>
  <c r="M582" i="10"/>
  <c r="M583" i="10"/>
  <c r="M584" i="10"/>
  <c r="M585" i="10"/>
  <c r="M586" i="10"/>
  <c r="M587" i="10"/>
  <c r="M588" i="10"/>
  <c r="M589" i="10"/>
  <c r="M590" i="10"/>
  <c r="M591" i="10"/>
  <c r="M592" i="10"/>
  <c r="M593" i="10"/>
  <c r="M594" i="10"/>
  <c r="M595" i="10"/>
  <c r="M596" i="10"/>
  <c r="M597" i="10"/>
  <c r="M598" i="10"/>
  <c r="M599" i="10"/>
  <c r="M600" i="10"/>
  <c r="M601" i="10"/>
  <c r="M602" i="10"/>
  <c r="M603" i="10"/>
  <c r="M604" i="10"/>
  <c r="M605" i="10"/>
  <c r="M606" i="10"/>
  <c r="M607" i="10"/>
  <c r="M608" i="10"/>
  <c r="M609" i="10"/>
  <c r="M610" i="10"/>
  <c r="M611" i="10"/>
  <c r="M612" i="10"/>
  <c r="M613" i="10"/>
  <c r="M614" i="10"/>
  <c r="M615" i="10"/>
  <c r="M616" i="10"/>
  <c r="M617" i="10"/>
  <c r="M618" i="10"/>
  <c r="M619" i="10"/>
  <c r="M620" i="10"/>
  <c r="M621" i="10"/>
  <c r="M622" i="10"/>
  <c r="M623" i="10"/>
  <c r="M624" i="10"/>
  <c r="M625" i="10"/>
  <c r="M626" i="10"/>
  <c r="M627" i="10"/>
  <c r="M628" i="10"/>
  <c r="M629" i="10"/>
  <c r="M630" i="10"/>
  <c r="M631" i="10"/>
  <c r="M632" i="10"/>
  <c r="M633" i="10"/>
  <c r="M634" i="10"/>
  <c r="M635" i="10"/>
  <c r="M636" i="10"/>
  <c r="M637" i="10"/>
  <c r="M638" i="10"/>
  <c r="M639" i="10"/>
  <c r="M640" i="10"/>
  <c r="M641" i="10"/>
  <c r="M642" i="10"/>
  <c r="M643" i="10"/>
  <c r="M644" i="10"/>
  <c r="M645" i="10"/>
  <c r="M646" i="10"/>
  <c r="M647" i="10"/>
  <c r="M648" i="10"/>
  <c r="M649" i="10"/>
  <c r="M650" i="10"/>
  <c r="M651" i="10"/>
  <c r="M652" i="10"/>
  <c r="M653" i="10"/>
  <c r="M654" i="10"/>
  <c r="M655" i="10"/>
  <c r="M656" i="10"/>
  <c r="M657" i="10"/>
  <c r="M658" i="10"/>
  <c r="M659" i="10"/>
  <c r="M660" i="10"/>
  <c r="M661" i="10"/>
  <c r="M662" i="10"/>
  <c r="M663" i="10"/>
  <c r="M664" i="10"/>
  <c r="M665" i="10"/>
  <c r="M666" i="10"/>
  <c r="M667" i="10"/>
  <c r="M668" i="10"/>
  <c r="M669" i="10"/>
  <c r="M670" i="10"/>
  <c r="M671" i="10"/>
  <c r="M672" i="10"/>
  <c r="M673" i="10"/>
  <c r="M674" i="10"/>
  <c r="M675" i="10"/>
  <c r="M676" i="10"/>
  <c r="M677" i="10"/>
  <c r="M678" i="10"/>
  <c r="M679" i="10"/>
  <c r="M680" i="10"/>
  <c r="M681" i="10"/>
  <c r="M682" i="10"/>
  <c r="M683" i="10"/>
  <c r="M684" i="10"/>
  <c r="M685" i="10"/>
  <c r="M686" i="10"/>
  <c r="M687" i="10"/>
  <c r="M688" i="10"/>
  <c r="M689" i="10"/>
  <c r="M690" i="10"/>
  <c r="M691" i="10"/>
  <c r="M692" i="10"/>
  <c r="M693" i="10"/>
  <c r="M694" i="10"/>
  <c r="M695" i="10"/>
  <c r="M696" i="10"/>
  <c r="M697" i="10"/>
  <c r="M698" i="10"/>
  <c r="M699" i="10"/>
  <c r="M700" i="10"/>
  <c r="M701" i="10"/>
  <c r="M702" i="10"/>
  <c r="M703" i="10"/>
  <c r="M704" i="10"/>
  <c r="M705" i="10"/>
  <c r="M706" i="10"/>
  <c r="M707" i="10"/>
  <c r="M708" i="10"/>
  <c r="M709" i="10"/>
  <c r="M710" i="10"/>
  <c r="M711" i="10"/>
  <c r="M712" i="10"/>
  <c r="M713" i="10"/>
  <c r="M714" i="10"/>
  <c r="M715" i="10"/>
  <c r="M716" i="10"/>
  <c r="M717" i="10"/>
  <c r="M718" i="10"/>
  <c r="M719" i="10"/>
  <c r="M720" i="10"/>
  <c r="M721" i="10"/>
  <c r="M722" i="10"/>
  <c r="M723" i="10"/>
  <c r="M724" i="10"/>
  <c r="M725" i="10"/>
  <c r="M726" i="10"/>
  <c r="M727" i="10"/>
  <c r="M728" i="10"/>
  <c r="M729" i="10"/>
  <c r="M730" i="10"/>
  <c r="M731" i="10"/>
  <c r="M732" i="10"/>
  <c r="M733" i="10"/>
  <c r="M734" i="10"/>
  <c r="M735" i="10"/>
  <c r="M736" i="10"/>
  <c r="M737" i="10"/>
  <c r="M738" i="10"/>
  <c r="M739" i="10"/>
  <c r="M740" i="10"/>
  <c r="M741" i="10"/>
  <c r="M742" i="10"/>
  <c r="M743" i="10"/>
  <c r="M744" i="10"/>
  <c r="M745" i="10"/>
  <c r="M746" i="10"/>
  <c r="M747" i="10"/>
  <c r="M748" i="10"/>
  <c r="M749" i="10"/>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69"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P20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P230" i="10"/>
  <c r="P231" i="10"/>
  <c r="P232" i="10"/>
  <c r="P233" i="10"/>
  <c r="P234" i="10"/>
  <c r="P235" i="10"/>
  <c r="P236" i="10"/>
  <c r="P237" i="10"/>
  <c r="P238" i="10"/>
  <c r="P239" i="10"/>
  <c r="P240" i="10"/>
  <c r="P241" i="10"/>
  <c r="P242" i="10"/>
  <c r="P243" i="10"/>
  <c r="P244" i="10"/>
  <c r="P245" i="10"/>
  <c r="P246" i="10"/>
  <c r="P247" i="10"/>
  <c r="P248" i="10"/>
  <c r="P249" i="10"/>
  <c r="P250" i="10"/>
  <c r="P251" i="10"/>
  <c r="P252" i="10"/>
  <c r="P253" i="10"/>
  <c r="P254" i="10"/>
  <c r="P255" i="10"/>
  <c r="P256" i="10"/>
  <c r="P257" i="10"/>
  <c r="P258" i="10"/>
  <c r="P259" i="10"/>
  <c r="P260" i="10"/>
  <c r="P26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P291" i="10"/>
  <c r="P292" i="10"/>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322" i="10"/>
  <c r="P323" i="10"/>
  <c r="P324" i="10"/>
  <c r="P325" i="10"/>
  <c r="P326" i="10"/>
  <c r="P327" i="10"/>
  <c r="P328" i="10"/>
  <c r="P329" i="10"/>
  <c r="P330" i="10"/>
  <c r="P331" i="10"/>
  <c r="P332" i="10"/>
  <c r="P333" i="10"/>
  <c r="P334" i="10"/>
  <c r="P335" i="10"/>
  <c r="P336" i="10"/>
  <c r="P337" i="10"/>
  <c r="P338" i="10"/>
  <c r="P339" i="10"/>
  <c r="P340" i="10"/>
  <c r="P341" i="10"/>
  <c r="P342" i="10"/>
  <c r="P343" i="10"/>
  <c r="P344" i="10"/>
  <c r="P345" i="10"/>
  <c r="P346" i="10"/>
  <c r="P347" i="10"/>
  <c r="P348" i="10"/>
  <c r="P349" i="10"/>
  <c r="P350" i="10"/>
  <c r="P351" i="10"/>
  <c r="P352" i="10"/>
  <c r="P353" i="10"/>
  <c r="P354" i="10"/>
  <c r="P355" i="10"/>
  <c r="P356" i="10"/>
  <c r="P357" i="10"/>
  <c r="P358" i="10"/>
  <c r="P359" i="10"/>
  <c r="P360" i="10"/>
  <c r="P361" i="10"/>
  <c r="P362" i="10"/>
  <c r="P363" i="10"/>
  <c r="P364" i="10"/>
  <c r="P365" i="10"/>
  <c r="P366" i="10"/>
  <c r="P367" i="10"/>
  <c r="P368" i="10"/>
  <c r="P369" i="10"/>
  <c r="P370" i="10"/>
  <c r="P371" i="10"/>
  <c r="P372" i="10"/>
  <c r="P373" i="10"/>
  <c r="P374" i="10"/>
  <c r="P375" i="10"/>
  <c r="P376" i="10"/>
  <c r="P377" i="10"/>
  <c r="P378" i="10"/>
  <c r="P379" i="10"/>
  <c r="P380" i="10"/>
  <c r="P381" i="10"/>
  <c r="P382" i="10"/>
  <c r="P383" i="10"/>
  <c r="P384" i="10"/>
  <c r="P385" i="10"/>
  <c r="P386" i="10"/>
  <c r="P387" i="10"/>
  <c r="P388" i="10"/>
  <c r="P389" i="10"/>
  <c r="P390" i="10"/>
  <c r="P391" i="10"/>
  <c r="P392" i="10"/>
  <c r="P393" i="10"/>
  <c r="P394" i="10"/>
  <c r="P395" i="10"/>
  <c r="P396" i="10"/>
  <c r="P397" i="10"/>
  <c r="P398" i="10"/>
  <c r="P399" i="10"/>
  <c r="P400" i="10"/>
  <c r="P401" i="10"/>
  <c r="P402" i="10"/>
  <c r="P403" i="10"/>
  <c r="P404" i="10"/>
  <c r="P405" i="10"/>
  <c r="P406" i="10"/>
  <c r="P407" i="10"/>
  <c r="P408" i="10"/>
  <c r="P409" i="10"/>
  <c r="P410" i="10"/>
  <c r="P411" i="10"/>
  <c r="P412" i="10"/>
  <c r="P413" i="10"/>
  <c r="P414" i="10"/>
  <c r="P415" i="10"/>
  <c r="P416" i="10"/>
  <c r="P417" i="10"/>
  <c r="P418" i="10"/>
  <c r="P419" i="10"/>
  <c r="P420" i="10"/>
  <c r="P421" i="10"/>
  <c r="P422" i="10"/>
  <c r="P423" i="10"/>
  <c r="P424" i="10"/>
  <c r="P425" i="10"/>
  <c r="P426" i="10"/>
  <c r="P427" i="10"/>
  <c r="P428" i="10"/>
  <c r="P429" i="10"/>
  <c r="P430" i="10"/>
  <c r="P431" i="10"/>
  <c r="P432" i="10"/>
  <c r="P433" i="10"/>
  <c r="P434" i="10"/>
  <c r="P435" i="10"/>
  <c r="P436" i="10"/>
  <c r="P437" i="10"/>
  <c r="P438" i="10"/>
  <c r="P439" i="10"/>
  <c r="P440" i="10"/>
  <c r="P441" i="10"/>
  <c r="P442" i="10"/>
  <c r="P443" i="10"/>
  <c r="P444" i="10"/>
  <c r="P445" i="10"/>
  <c r="P446" i="10"/>
  <c r="P447" i="10"/>
  <c r="P448" i="10"/>
  <c r="P449" i="10"/>
  <c r="P450" i="10"/>
  <c r="P451" i="10"/>
  <c r="P452" i="10"/>
  <c r="P453" i="10"/>
  <c r="P454" i="10"/>
  <c r="P455" i="10"/>
  <c r="P456" i="10"/>
  <c r="P457" i="10"/>
  <c r="P458" i="10"/>
  <c r="P459" i="10"/>
  <c r="P460" i="10"/>
  <c r="P461" i="10"/>
  <c r="P462" i="10"/>
  <c r="P463" i="10"/>
  <c r="P464" i="10"/>
  <c r="P465" i="10"/>
  <c r="P466" i="10"/>
  <c r="P467" i="10"/>
  <c r="P468" i="10"/>
  <c r="P469" i="10"/>
  <c r="P470" i="10"/>
  <c r="P471" i="10"/>
  <c r="P472" i="10"/>
  <c r="P473" i="10"/>
  <c r="P474" i="10"/>
  <c r="P475" i="10"/>
  <c r="P476" i="10"/>
  <c r="P477" i="10"/>
  <c r="P478" i="10"/>
  <c r="P479" i="10"/>
  <c r="P480" i="10"/>
  <c r="P481" i="10"/>
  <c r="P482" i="10"/>
  <c r="P483" i="10"/>
  <c r="P484" i="10"/>
  <c r="P485" i="10"/>
  <c r="P486" i="10"/>
  <c r="P487" i="10"/>
  <c r="P488" i="10"/>
  <c r="P489" i="10"/>
  <c r="P490" i="10"/>
  <c r="P491" i="10"/>
  <c r="P492" i="10"/>
  <c r="P493" i="10"/>
  <c r="P494" i="10"/>
  <c r="P495" i="10"/>
  <c r="P496" i="10"/>
  <c r="P497" i="10"/>
  <c r="P498" i="10"/>
  <c r="P499" i="10"/>
  <c r="P500" i="10"/>
  <c r="P501" i="10"/>
  <c r="P502" i="10"/>
  <c r="P503" i="10"/>
  <c r="P504" i="10"/>
  <c r="P505" i="10"/>
  <c r="P506" i="10"/>
  <c r="P507" i="10"/>
  <c r="P508" i="10"/>
  <c r="P509" i="10"/>
  <c r="P510" i="10"/>
  <c r="P511" i="10"/>
  <c r="P512" i="10"/>
  <c r="P513" i="10"/>
  <c r="P514" i="10"/>
  <c r="P515" i="10"/>
  <c r="P516" i="10"/>
  <c r="P517" i="10"/>
  <c r="P518" i="10"/>
  <c r="P519" i="10"/>
  <c r="P520" i="10"/>
  <c r="P521" i="10"/>
  <c r="P522" i="10"/>
  <c r="P523" i="10"/>
  <c r="P524" i="10"/>
  <c r="P525" i="10"/>
  <c r="P526" i="10"/>
  <c r="P527" i="10"/>
  <c r="P528" i="10"/>
  <c r="P529" i="10"/>
  <c r="P530" i="10"/>
  <c r="P531" i="10"/>
  <c r="P532" i="10"/>
  <c r="P533" i="10"/>
  <c r="P534" i="10"/>
  <c r="P535" i="10"/>
  <c r="P536" i="10"/>
  <c r="P537" i="10"/>
  <c r="P538" i="10"/>
  <c r="P539" i="10"/>
  <c r="P540" i="10"/>
  <c r="P541" i="10"/>
  <c r="P542" i="10"/>
  <c r="P543" i="10"/>
  <c r="P544" i="10"/>
  <c r="P545" i="10"/>
  <c r="P546" i="10"/>
  <c r="P547" i="10"/>
  <c r="P548" i="10"/>
  <c r="P549" i="10"/>
  <c r="P550" i="10"/>
  <c r="P551" i="10"/>
  <c r="P552" i="10"/>
  <c r="P553" i="10"/>
  <c r="P554" i="10"/>
  <c r="P555" i="10"/>
  <c r="P556" i="10"/>
  <c r="P557" i="10"/>
  <c r="P558" i="10"/>
  <c r="P559" i="10"/>
  <c r="P560" i="10"/>
  <c r="P561" i="10"/>
  <c r="P562" i="10"/>
  <c r="P563" i="10"/>
  <c r="P564" i="10"/>
  <c r="P565" i="10"/>
  <c r="P566" i="10"/>
  <c r="P567" i="10"/>
  <c r="P568" i="10"/>
  <c r="P569" i="10"/>
  <c r="P570" i="10"/>
  <c r="P571" i="10"/>
  <c r="P572" i="10"/>
  <c r="P573" i="10"/>
  <c r="P574" i="10"/>
  <c r="P575" i="10"/>
  <c r="P576" i="10"/>
  <c r="P577" i="10"/>
  <c r="P578" i="10"/>
  <c r="P579" i="10"/>
  <c r="P580" i="10"/>
  <c r="P581" i="10"/>
  <c r="P582" i="10"/>
  <c r="P583" i="10"/>
  <c r="P584" i="10"/>
  <c r="P585" i="10"/>
  <c r="P586" i="10"/>
  <c r="P587" i="10"/>
  <c r="P588" i="10"/>
  <c r="P589" i="10"/>
  <c r="P590" i="10"/>
  <c r="P591" i="10"/>
  <c r="P592" i="10"/>
  <c r="P593" i="10"/>
  <c r="P594" i="10"/>
  <c r="P595" i="10"/>
  <c r="P596" i="10"/>
  <c r="P597" i="10"/>
  <c r="P598" i="10"/>
  <c r="P599" i="10"/>
  <c r="P600" i="10"/>
  <c r="P601" i="10"/>
  <c r="P602" i="10"/>
  <c r="P603" i="10"/>
  <c r="P604" i="10"/>
  <c r="P605" i="10"/>
  <c r="P606" i="10"/>
  <c r="P607" i="10"/>
  <c r="P608" i="10"/>
  <c r="P609" i="10"/>
  <c r="P610" i="10"/>
  <c r="P611" i="10"/>
  <c r="P612" i="10"/>
  <c r="P613" i="10"/>
  <c r="P614" i="10"/>
  <c r="P615" i="10"/>
  <c r="P616" i="10"/>
  <c r="P617" i="10"/>
  <c r="P618" i="10"/>
  <c r="P619" i="10"/>
  <c r="P620" i="10"/>
  <c r="P621" i="10"/>
  <c r="P622" i="10"/>
  <c r="P623" i="10"/>
  <c r="P624" i="10"/>
  <c r="P625" i="10"/>
  <c r="P626" i="10"/>
  <c r="P627" i="10"/>
  <c r="P628" i="10"/>
  <c r="P629" i="10"/>
  <c r="P630" i="10"/>
  <c r="P631" i="10"/>
  <c r="P632" i="10"/>
  <c r="P633" i="10"/>
  <c r="P634" i="10"/>
  <c r="P635" i="10"/>
  <c r="P636" i="10"/>
  <c r="P637" i="10"/>
  <c r="P638" i="10"/>
  <c r="P639" i="10"/>
  <c r="P640" i="10"/>
  <c r="P641" i="10"/>
  <c r="P642" i="10"/>
  <c r="P643" i="10"/>
  <c r="P644" i="10"/>
  <c r="P645" i="10"/>
  <c r="P646" i="10"/>
  <c r="P647" i="10"/>
  <c r="P648" i="10"/>
  <c r="P649" i="10"/>
  <c r="P650" i="10"/>
  <c r="P651" i="10"/>
  <c r="P652" i="10"/>
  <c r="P653" i="10"/>
  <c r="P654" i="10"/>
  <c r="P655" i="10"/>
  <c r="P656" i="10"/>
  <c r="P657" i="10"/>
  <c r="P658" i="10"/>
  <c r="P659" i="10"/>
  <c r="P660" i="10"/>
  <c r="P661" i="10"/>
  <c r="P662" i="10"/>
  <c r="P663" i="10"/>
  <c r="P664" i="10"/>
  <c r="P665" i="10"/>
  <c r="P666" i="10"/>
  <c r="P667" i="10"/>
  <c r="P668" i="10"/>
  <c r="P669" i="10"/>
  <c r="P670" i="10"/>
  <c r="P671" i="10"/>
  <c r="P672" i="10"/>
  <c r="P673" i="10"/>
  <c r="P674" i="10"/>
  <c r="P675" i="10"/>
  <c r="P676" i="10"/>
  <c r="P677" i="10"/>
  <c r="P678" i="10"/>
  <c r="P679" i="10"/>
  <c r="P680" i="10"/>
  <c r="P681" i="10"/>
  <c r="P682" i="10"/>
  <c r="P683" i="10"/>
  <c r="P684" i="10"/>
  <c r="P685" i="10"/>
  <c r="P686" i="10"/>
  <c r="P687" i="10"/>
  <c r="P688" i="10"/>
  <c r="P689" i="10"/>
  <c r="P690" i="10"/>
  <c r="P691" i="10"/>
  <c r="P692" i="10"/>
  <c r="P693" i="10"/>
  <c r="P694" i="10"/>
  <c r="P695" i="10"/>
  <c r="P696" i="10"/>
  <c r="P697" i="10"/>
  <c r="P698" i="10"/>
  <c r="P699" i="10"/>
  <c r="P700" i="10"/>
  <c r="P701" i="10"/>
  <c r="P702" i="10"/>
  <c r="P703" i="10"/>
  <c r="P704" i="10"/>
  <c r="P705" i="10"/>
  <c r="P706" i="10"/>
  <c r="P707" i="10"/>
  <c r="P708" i="10"/>
  <c r="P709" i="10"/>
  <c r="P710" i="10"/>
  <c r="P711" i="10"/>
  <c r="P712" i="10"/>
  <c r="P713" i="10"/>
  <c r="P714" i="10"/>
  <c r="P715" i="10"/>
  <c r="P716" i="10"/>
  <c r="P717" i="10"/>
  <c r="P718" i="10"/>
  <c r="P719" i="10"/>
  <c r="P720" i="10"/>
  <c r="P721" i="10"/>
  <c r="P722" i="10"/>
  <c r="P723" i="10"/>
  <c r="P724" i="10"/>
  <c r="P725" i="10"/>
  <c r="P726" i="10"/>
  <c r="P727" i="10"/>
  <c r="P728" i="10"/>
  <c r="P729" i="10"/>
  <c r="P730" i="10"/>
  <c r="P731" i="10"/>
  <c r="P732" i="10"/>
  <c r="P733" i="10"/>
  <c r="P734" i="10"/>
  <c r="P735" i="10"/>
  <c r="P736" i="10"/>
  <c r="P737" i="10"/>
  <c r="P738" i="10"/>
  <c r="P739" i="10"/>
  <c r="P740" i="10"/>
  <c r="P741" i="10"/>
  <c r="P742" i="10"/>
  <c r="P743" i="10"/>
  <c r="P744" i="10"/>
  <c r="P745" i="10"/>
  <c r="P746" i="10"/>
  <c r="P747" i="10"/>
  <c r="P748" i="10"/>
  <c r="P749"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W103" i="10"/>
  <c r="W104" i="10"/>
  <c r="W105" i="10"/>
  <c r="W106" i="10"/>
  <c r="W107" i="10"/>
  <c r="W108" i="10"/>
  <c r="W109" i="10"/>
  <c r="W110" i="10"/>
  <c r="W111" i="10"/>
  <c r="W112" i="10"/>
  <c r="W113" i="10"/>
  <c r="W114" i="10"/>
  <c r="W115" i="10"/>
  <c r="W116" i="10"/>
  <c r="W117" i="10"/>
  <c r="W118" i="10"/>
  <c r="W119" i="10"/>
  <c r="W120" i="10"/>
  <c r="W121" i="10"/>
  <c r="W122" i="10"/>
  <c r="W123" i="10"/>
  <c r="W124" i="10"/>
  <c r="W125" i="10"/>
  <c r="W126" i="10"/>
  <c r="W127" i="10"/>
  <c r="W128" i="10"/>
  <c r="W129" i="10"/>
  <c r="W130" i="10"/>
  <c r="W131" i="10"/>
  <c r="W132" i="10"/>
  <c r="W133" i="10"/>
  <c r="W134" i="10"/>
  <c r="W135" i="10"/>
  <c r="W136" i="10"/>
  <c r="W137" i="10"/>
  <c r="W138" i="10"/>
  <c r="W139" i="10"/>
  <c r="W140" i="10"/>
  <c r="W141" i="10"/>
  <c r="W142" i="10"/>
  <c r="W143" i="10"/>
  <c r="W144" i="10"/>
  <c r="W145" i="10"/>
  <c r="W146" i="10"/>
  <c r="W147" i="10"/>
  <c r="W148" i="10"/>
  <c r="W149" i="10"/>
  <c r="W150" i="10"/>
  <c r="W151" i="10"/>
  <c r="W152" i="10"/>
  <c r="W153" i="10"/>
  <c r="W154" i="10"/>
  <c r="W155" i="10"/>
  <c r="W156" i="10"/>
  <c r="W157" i="10"/>
  <c r="W158" i="10"/>
  <c r="W159" i="10"/>
  <c r="W160" i="10"/>
  <c r="W161" i="10"/>
  <c r="W162" i="10"/>
  <c r="W163" i="10"/>
  <c r="W164" i="10"/>
  <c r="W165" i="10"/>
  <c r="W166" i="10"/>
  <c r="W167" i="10"/>
  <c r="W168" i="10"/>
  <c r="W169" i="10"/>
  <c r="W170" i="10"/>
  <c r="W171" i="10"/>
  <c r="W172" i="10"/>
  <c r="W173" i="10"/>
  <c r="W174" i="10"/>
  <c r="W175" i="10"/>
  <c r="W176" i="10"/>
  <c r="W177" i="10"/>
  <c r="W178" i="10"/>
  <c r="W179" i="10"/>
  <c r="W180" i="10"/>
  <c r="W181" i="10"/>
  <c r="W182" i="10"/>
  <c r="W183" i="10"/>
  <c r="W184" i="10"/>
  <c r="W185" i="10"/>
  <c r="W186" i="10"/>
  <c r="W187" i="10"/>
  <c r="W188" i="10"/>
  <c r="W189" i="10"/>
  <c r="W190" i="10"/>
  <c r="W191" i="10"/>
  <c r="W192" i="10"/>
  <c r="W193" i="10"/>
  <c r="W194" i="10"/>
  <c r="W195" i="10"/>
  <c r="W196" i="10"/>
  <c r="W197" i="10"/>
  <c r="W198" i="10"/>
  <c r="W199" i="10"/>
  <c r="W200" i="10"/>
  <c r="W201" i="10"/>
  <c r="W202" i="10"/>
  <c r="W203" i="10"/>
  <c r="W204" i="10"/>
  <c r="W205" i="10"/>
  <c r="W206" i="10"/>
  <c r="W207" i="10"/>
  <c r="W208" i="10"/>
  <c r="W209" i="10"/>
  <c r="W210" i="10"/>
  <c r="W211" i="10"/>
  <c r="W212" i="10"/>
  <c r="W213" i="10"/>
  <c r="W214" i="10"/>
  <c r="W215" i="10"/>
  <c r="W216" i="10"/>
  <c r="W217" i="10"/>
  <c r="W218" i="10"/>
  <c r="W219" i="10"/>
  <c r="W220" i="10"/>
  <c r="W221" i="10"/>
  <c r="W222" i="10"/>
  <c r="W223" i="10"/>
  <c r="W224" i="10"/>
  <c r="W225" i="10"/>
  <c r="W226" i="10"/>
  <c r="W227" i="10"/>
  <c r="W228" i="10"/>
  <c r="W229" i="10"/>
  <c r="W230" i="10"/>
  <c r="W231" i="10"/>
  <c r="W232" i="10"/>
  <c r="W233" i="10"/>
  <c r="W234" i="10"/>
  <c r="W235" i="10"/>
  <c r="W236" i="10"/>
  <c r="W237" i="10"/>
  <c r="W238" i="10"/>
  <c r="W239" i="10"/>
  <c r="W240" i="10"/>
  <c r="W241" i="10"/>
  <c r="W242" i="10"/>
  <c r="W243" i="10"/>
  <c r="W244" i="10"/>
  <c r="W245" i="10"/>
  <c r="W246" i="10"/>
  <c r="W247" i="10"/>
  <c r="W248" i="10"/>
  <c r="W249" i="10"/>
  <c r="W250" i="10"/>
  <c r="W251" i="10"/>
  <c r="W252" i="10"/>
  <c r="W253" i="10"/>
  <c r="W254" i="10"/>
  <c r="W255" i="10"/>
  <c r="W256" i="10"/>
  <c r="W257" i="10"/>
  <c r="W258" i="10"/>
  <c r="W259" i="10"/>
  <c r="W260" i="10"/>
  <c r="W261" i="10"/>
  <c r="W262" i="10"/>
  <c r="W263" i="10"/>
  <c r="W264" i="10"/>
  <c r="W265" i="10"/>
  <c r="W266" i="10"/>
  <c r="W267" i="10"/>
  <c r="W268" i="10"/>
  <c r="W269" i="10"/>
  <c r="W270" i="10"/>
  <c r="W271" i="10"/>
  <c r="W272" i="10"/>
  <c r="W273" i="10"/>
  <c r="W274" i="10"/>
  <c r="W275" i="10"/>
  <c r="W276" i="10"/>
  <c r="W277" i="10"/>
  <c r="W278" i="10"/>
  <c r="W279" i="10"/>
  <c r="W280" i="10"/>
  <c r="W281" i="10"/>
  <c r="W282" i="10"/>
  <c r="W283" i="10"/>
  <c r="W284" i="10"/>
  <c r="W285" i="10"/>
  <c r="W286" i="10"/>
  <c r="W287" i="10"/>
  <c r="W288" i="10"/>
  <c r="W289" i="10"/>
  <c r="W290" i="10"/>
  <c r="W291" i="10"/>
  <c r="W292" i="10"/>
  <c r="W293" i="10"/>
  <c r="W294" i="10"/>
  <c r="W295" i="10"/>
  <c r="W296" i="10"/>
  <c r="W297" i="10"/>
  <c r="W298" i="10"/>
  <c r="W299" i="10"/>
  <c r="W300" i="10"/>
  <c r="W301" i="10"/>
  <c r="W302" i="10"/>
  <c r="W303" i="10"/>
  <c r="W304" i="10"/>
  <c r="W305" i="10"/>
  <c r="W306" i="10"/>
  <c r="W307" i="10"/>
  <c r="W308" i="10"/>
  <c r="W309" i="10"/>
  <c r="W310" i="10"/>
  <c r="W311" i="10"/>
  <c r="W312" i="10"/>
  <c r="W313" i="10"/>
  <c r="W314" i="10"/>
  <c r="W315" i="10"/>
  <c r="W316" i="10"/>
  <c r="W317" i="10"/>
  <c r="W318" i="10"/>
  <c r="W319" i="10"/>
  <c r="W320" i="10"/>
  <c r="W321" i="10"/>
  <c r="W322" i="10"/>
  <c r="W323" i="10"/>
  <c r="W324" i="10"/>
  <c r="W325" i="10"/>
  <c r="W326" i="10"/>
  <c r="W327" i="10"/>
  <c r="W328" i="10"/>
  <c r="W329" i="10"/>
  <c r="W330" i="10"/>
  <c r="W331" i="10"/>
  <c r="W332" i="10"/>
  <c r="W333" i="10"/>
  <c r="W334" i="10"/>
  <c r="W335" i="10"/>
  <c r="W336" i="10"/>
  <c r="W337" i="10"/>
  <c r="W338" i="10"/>
  <c r="W339" i="10"/>
  <c r="W340" i="10"/>
  <c r="W341" i="10"/>
  <c r="W342" i="10"/>
  <c r="W343" i="10"/>
  <c r="W344" i="10"/>
  <c r="W345" i="10"/>
  <c r="W346" i="10"/>
  <c r="W347" i="10"/>
  <c r="W348" i="10"/>
  <c r="W349" i="10"/>
  <c r="W350" i="10"/>
  <c r="W351" i="10"/>
  <c r="W352" i="10"/>
  <c r="W353" i="10"/>
  <c r="W354" i="10"/>
  <c r="W355" i="10"/>
  <c r="W356" i="10"/>
  <c r="W357" i="10"/>
  <c r="W358" i="10"/>
  <c r="W359" i="10"/>
  <c r="W360" i="10"/>
  <c r="W361" i="10"/>
  <c r="W362" i="10"/>
  <c r="W363" i="10"/>
  <c r="W364" i="10"/>
  <c r="W365" i="10"/>
  <c r="W366" i="10"/>
  <c r="W367" i="10"/>
  <c r="W368" i="10"/>
  <c r="W369" i="10"/>
  <c r="W370" i="10"/>
  <c r="W371" i="10"/>
  <c r="W372" i="10"/>
  <c r="W373" i="10"/>
  <c r="W374" i="10"/>
  <c r="W375" i="10"/>
  <c r="W376" i="10"/>
  <c r="W377" i="10"/>
  <c r="W378" i="10"/>
  <c r="W379" i="10"/>
  <c r="W380" i="10"/>
  <c r="W381" i="10"/>
  <c r="W382" i="10"/>
  <c r="W383" i="10"/>
  <c r="W384" i="10"/>
  <c r="W385" i="10"/>
  <c r="W386" i="10"/>
  <c r="W387" i="10"/>
  <c r="W388" i="10"/>
  <c r="W389" i="10"/>
  <c r="W390" i="10"/>
  <c r="W391" i="10"/>
  <c r="W392" i="10"/>
  <c r="W393" i="10"/>
  <c r="W394" i="10"/>
  <c r="W395" i="10"/>
  <c r="W396" i="10"/>
  <c r="W397" i="10"/>
  <c r="W398" i="10"/>
  <c r="W399" i="10"/>
  <c r="W400" i="10"/>
  <c r="W401" i="10"/>
  <c r="W402" i="10"/>
  <c r="W403" i="10"/>
  <c r="W404" i="10"/>
  <c r="W405" i="10"/>
  <c r="W406" i="10"/>
  <c r="W407" i="10"/>
  <c r="W408" i="10"/>
  <c r="W409" i="10"/>
  <c r="W410" i="10"/>
  <c r="W411" i="10"/>
  <c r="W412" i="10"/>
  <c r="W413" i="10"/>
  <c r="W414" i="10"/>
  <c r="W415" i="10"/>
  <c r="W416" i="10"/>
  <c r="W417" i="10"/>
  <c r="W418" i="10"/>
  <c r="W419" i="10"/>
  <c r="W420" i="10"/>
  <c r="W421" i="10"/>
  <c r="W422" i="10"/>
  <c r="W423" i="10"/>
  <c r="W424" i="10"/>
  <c r="W425" i="10"/>
  <c r="W426" i="10"/>
  <c r="W427" i="10"/>
  <c r="W428" i="10"/>
  <c r="W429" i="10"/>
  <c r="W430" i="10"/>
  <c r="W431" i="10"/>
  <c r="W432" i="10"/>
  <c r="W433" i="10"/>
  <c r="W434" i="10"/>
  <c r="W435" i="10"/>
  <c r="W436" i="10"/>
  <c r="W437" i="10"/>
  <c r="W438" i="10"/>
  <c r="W439" i="10"/>
  <c r="W440" i="10"/>
  <c r="W441" i="10"/>
  <c r="W442" i="10"/>
  <c r="W443" i="10"/>
  <c r="W444" i="10"/>
  <c r="W445" i="10"/>
  <c r="W446" i="10"/>
  <c r="W447" i="10"/>
  <c r="W448" i="10"/>
  <c r="W449" i="10"/>
  <c r="W450" i="10"/>
  <c r="W451" i="10"/>
  <c r="W452" i="10"/>
  <c r="W453" i="10"/>
  <c r="W454" i="10"/>
  <c r="W455" i="10"/>
  <c r="W456" i="10"/>
  <c r="W457" i="10"/>
  <c r="W458" i="10"/>
  <c r="W459" i="10"/>
  <c r="W460" i="10"/>
  <c r="W461" i="10"/>
  <c r="W462" i="10"/>
  <c r="W463" i="10"/>
  <c r="W464" i="10"/>
  <c r="W465" i="10"/>
  <c r="W466" i="10"/>
  <c r="W467" i="10"/>
  <c r="W468" i="10"/>
  <c r="W469" i="10"/>
  <c r="W470" i="10"/>
  <c r="W471" i="10"/>
  <c r="W472" i="10"/>
  <c r="W473" i="10"/>
  <c r="W474" i="10"/>
  <c r="W475" i="10"/>
  <c r="W476" i="10"/>
  <c r="W477" i="10"/>
  <c r="W478" i="10"/>
  <c r="W479" i="10"/>
  <c r="W480" i="10"/>
  <c r="W481" i="10"/>
  <c r="W482" i="10"/>
  <c r="W483" i="10"/>
  <c r="W484" i="10"/>
  <c r="W485" i="10"/>
  <c r="W486" i="10"/>
  <c r="W487" i="10"/>
  <c r="W488" i="10"/>
  <c r="W489" i="10"/>
  <c r="W490" i="10"/>
  <c r="W491" i="10"/>
  <c r="W492" i="10"/>
  <c r="W493" i="10"/>
  <c r="W494" i="10"/>
  <c r="W495" i="10"/>
  <c r="W496" i="10"/>
  <c r="W497" i="10"/>
  <c r="W498" i="10"/>
  <c r="W499" i="10"/>
  <c r="W500" i="10"/>
  <c r="W501" i="10"/>
  <c r="W502" i="10"/>
  <c r="W503" i="10"/>
  <c r="W504" i="10"/>
  <c r="W505" i="10"/>
  <c r="W506" i="10"/>
  <c r="W507" i="10"/>
  <c r="W508" i="10"/>
  <c r="W509" i="10"/>
  <c r="W510" i="10"/>
  <c r="W511" i="10"/>
  <c r="W512" i="10"/>
  <c r="W513" i="10"/>
  <c r="W514" i="10"/>
  <c r="W515" i="10"/>
  <c r="W516" i="10"/>
  <c r="W517" i="10"/>
  <c r="W518" i="10"/>
  <c r="W519" i="10"/>
  <c r="W520" i="10"/>
  <c r="W521" i="10"/>
  <c r="W522" i="10"/>
  <c r="W523" i="10"/>
  <c r="W524" i="10"/>
  <c r="W525" i="10"/>
  <c r="W526" i="10"/>
  <c r="W527" i="10"/>
  <c r="W528" i="10"/>
  <c r="W529" i="10"/>
  <c r="W530" i="10"/>
  <c r="W531" i="10"/>
  <c r="W532" i="10"/>
  <c r="W533" i="10"/>
  <c r="W534" i="10"/>
  <c r="W535" i="10"/>
  <c r="W536" i="10"/>
  <c r="W537" i="10"/>
  <c r="W538" i="10"/>
  <c r="W539" i="10"/>
  <c r="W540" i="10"/>
  <c r="W541" i="10"/>
  <c r="W542" i="10"/>
  <c r="W543" i="10"/>
  <c r="W544" i="10"/>
  <c r="W545" i="10"/>
  <c r="W546" i="10"/>
  <c r="W547" i="10"/>
  <c r="W548" i="10"/>
  <c r="W549" i="10"/>
  <c r="W550" i="10"/>
  <c r="W551" i="10"/>
  <c r="W552" i="10"/>
  <c r="W553" i="10"/>
  <c r="W554" i="10"/>
  <c r="W555" i="10"/>
  <c r="W556" i="10"/>
  <c r="W557" i="10"/>
  <c r="W558" i="10"/>
  <c r="W559" i="10"/>
  <c r="W560" i="10"/>
  <c r="W561" i="10"/>
  <c r="W562" i="10"/>
  <c r="W563" i="10"/>
  <c r="W564" i="10"/>
  <c r="W565" i="10"/>
  <c r="W566" i="10"/>
  <c r="W567" i="10"/>
  <c r="W568" i="10"/>
  <c r="W569" i="10"/>
  <c r="W570" i="10"/>
  <c r="W571" i="10"/>
  <c r="W572" i="10"/>
  <c r="W573" i="10"/>
  <c r="W574" i="10"/>
  <c r="W575" i="10"/>
  <c r="W576" i="10"/>
  <c r="W577" i="10"/>
  <c r="W578" i="10"/>
  <c r="W579" i="10"/>
  <c r="W580" i="10"/>
  <c r="W581" i="10"/>
  <c r="W582" i="10"/>
  <c r="W583" i="10"/>
  <c r="W584" i="10"/>
  <c r="W585" i="10"/>
  <c r="W586" i="10"/>
  <c r="W587" i="10"/>
  <c r="W588" i="10"/>
  <c r="W589" i="10"/>
  <c r="W590" i="10"/>
  <c r="W591" i="10"/>
  <c r="W592" i="10"/>
  <c r="W593" i="10"/>
  <c r="W594" i="10"/>
  <c r="W595" i="10"/>
  <c r="W596" i="10"/>
  <c r="W597" i="10"/>
  <c r="W598" i="10"/>
  <c r="W599" i="10"/>
  <c r="W600" i="10"/>
  <c r="W601" i="10"/>
  <c r="W602" i="10"/>
  <c r="W603" i="10"/>
  <c r="W604" i="10"/>
  <c r="W605" i="10"/>
  <c r="W606" i="10"/>
  <c r="W607" i="10"/>
  <c r="W608" i="10"/>
  <c r="W609" i="10"/>
  <c r="W610" i="10"/>
  <c r="W611" i="10"/>
  <c r="W612" i="10"/>
  <c r="W613" i="10"/>
  <c r="W614" i="10"/>
  <c r="W615" i="10"/>
  <c r="W616" i="10"/>
  <c r="W617" i="10"/>
  <c r="W618" i="10"/>
  <c r="W619" i="10"/>
  <c r="W620" i="10"/>
  <c r="W621" i="10"/>
  <c r="W622" i="10"/>
  <c r="W623" i="10"/>
  <c r="W624" i="10"/>
  <c r="W625" i="10"/>
  <c r="W626" i="10"/>
  <c r="W627" i="10"/>
  <c r="W628" i="10"/>
  <c r="W629" i="10"/>
  <c r="W630" i="10"/>
  <c r="W631" i="10"/>
  <c r="W632" i="10"/>
  <c r="W633" i="10"/>
  <c r="W634" i="10"/>
  <c r="W635" i="10"/>
  <c r="W636" i="10"/>
  <c r="W637" i="10"/>
  <c r="W638" i="10"/>
  <c r="W639" i="10"/>
  <c r="W640" i="10"/>
  <c r="W641" i="10"/>
  <c r="W642" i="10"/>
  <c r="W643" i="10"/>
  <c r="W644" i="10"/>
  <c r="W645" i="10"/>
  <c r="W646" i="10"/>
  <c r="W647" i="10"/>
  <c r="W648" i="10"/>
  <c r="W649" i="10"/>
  <c r="W650" i="10"/>
  <c r="W651" i="10"/>
  <c r="W652" i="10"/>
  <c r="W653" i="10"/>
  <c r="W654" i="10"/>
  <c r="W655" i="10"/>
  <c r="W656" i="10"/>
  <c r="W657" i="10"/>
  <c r="W658" i="10"/>
  <c r="W659" i="10"/>
  <c r="W660" i="10"/>
  <c r="W661" i="10"/>
  <c r="W662" i="10"/>
  <c r="W663" i="10"/>
  <c r="W664" i="10"/>
  <c r="W665" i="10"/>
  <c r="W666" i="10"/>
  <c r="W667" i="10"/>
  <c r="W668" i="10"/>
  <c r="W669" i="10"/>
  <c r="W670" i="10"/>
  <c r="W671" i="10"/>
  <c r="W672" i="10"/>
  <c r="W673" i="10"/>
  <c r="W674" i="10"/>
  <c r="W675" i="10"/>
  <c r="W676" i="10"/>
  <c r="W677" i="10"/>
  <c r="W678" i="10"/>
  <c r="W679" i="10"/>
  <c r="W680" i="10"/>
  <c r="W681" i="10"/>
  <c r="W682" i="10"/>
  <c r="W683" i="10"/>
  <c r="W684" i="10"/>
  <c r="W685" i="10"/>
  <c r="W686" i="10"/>
  <c r="W687" i="10"/>
  <c r="W688" i="10"/>
  <c r="W689" i="10"/>
  <c r="W690" i="10"/>
  <c r="W691" i="10"/>
  <c r="W692" i="10"/>
  <c r="W693" i="10"/>
  <c r="W694" i="10"/>
  <c r="W695" i="10"/>
  <c r="W696" i="10"/>
  <c r="W697" i="10"/>
  <c r="W698" i="10"/>
  <c r="W699" i="10"/>
  <c r="W700" i="10"/>
  <c r="W701" i="10"/>
  <c r="W702" i="10"/>
  <c r="W703" i="10"/>
  <c r="W704" i="10"/>
  <c r="W705" i="10"/>
  <c r="W706" i="10"/>
  <c r="W707" i="10"/>
  <c r="W708" i="10"/>
  <c r="W709" i="10"/>
  <c r="W710" i="10"/>
  <c r="W711" i="10"/>
  <c r="W712" i="10"/>
  <c r="W713" i="10"/>
  <c r="W714" i="10"/>
  <c r="W715" i="10"/>
  <c r="W716" i="10"/>
  <c r="W717" i="10"/>
  <c r="W718" i="10"/>
  <c r="W719" i="10"/>
  <c r="W720" i="10"/>
  <c r="W721" i="10"/>
  <c r="W722" i="10"/>
  <c r="W723" i="10"/>
  <c r="W724" i="10"/>
  <c r="W725" i="10"/>
  <c r="W726" i="10"/>
  <c r="W727" i="10"/>
  <c r="W728" i="10"/>
  <c r="W729" i="10"/>
  <c r="W730" i="10"/>
  <c r="W731" i="10"/>
  <c r="W732" i="10"/>
  <c r="W733" i="10"/>
  <c r="W734" i="10"/>
  <c r="W735" i="10"/>
  <c r="W736" i="10"/>
  <c r="W737" i="10"/>
  <c r="W738" i="10"/>
  <c r="W739" i="10"/>
  <c r="W740" i="10"/>
  <c r="W741" i="10"/>
  <c r="W742" i="10"/>
  <c r="W743" i="10"/>
  <c r="W744" i="10"/>
  <c r="W745" i="10"/>
  <c r="W746" i="10"/>
  <c r="W747" i="10"/>
  <c r="W748" i="10"/>
  <c r="W749"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T27" i="10"/>
  <c r="AT28" i="10"/>
  <c r="AT29" i="10"/>
  <c r="AT30" i="10"/>
  <c r="AT31" i="10"/>
  <c r="AT32" i="10"/>
  <c r="AT33" i="10"/>
  <c r="AT34" i="10"/>
  <c r="AT35" i="10"/>
  <c r="AT36" i="10"/>
  <c r="AT37" i="10"/>
  <c r="AT38" i="10"/>
  <c r="AT39" i="10"/>
  <c r="AT40" i="10"/>
  <c r="AT41" i="10"/>
  <c r="AT42" i="10"/>
  <c r="AT43" i="10"/>
  <c r="AT44" i="10"/>
  <c r="AT45" i="10"/>
  <c r="AT46" i="10"/>
  <c r="AT47" i="10"/>
  <c r="AT48" i="10"/>
  <c r="AT49" i="10"/>
  <c r="AT50" i="10"/>
  <c r="AT51" i="10"/>
  <c r="AT52" i="10"/>
  <c r="AT53" i="10"/>
  <c r="AT54" i="10"/>
  <c r="AT55" i="10"/>
  <c r="AT56" i="10"/>
  <c r="AT57" i="10"/>
  <c r="AT58" i="10"/>
  <c r="AT59" i="10"/>
  <c r="AT60" i="10"/>
  <c r="AT61" i="10"/>
  <c r="AT62" i="10"/>
  <c r="AT63" i="10"/>
  <c r="AT64" i="10"/>
  <c r="AT65" i="10"/>
  <c r="AT66" i="10"/>
  <c r="AT67" i="10"/>
  <c r="AT68" i="10"/>
  <c r="AT69" i="10"/>
  <c r="AT70" i="10"/>
  <c r="AT71" i="10"/>
  <c r="AT72" i="10"/>
  <c r="AT73" i="10"/>
  <c r="AT74" i="10"/>
  <c r="AT75" i="10"/>
  <c r="AT76" i="10"/>
  <c r="AT77" i="10"/>
  <c r="AT78" i="10"/>
  <c r="AT79" i="10"/>
  <c r="AT80" i="10"/>
  <c r="AT81" i="10"/>
  <c r="AT82" i="10"/>
  <c r="AT83" i="10"/>
  <c r="AT84" i="10"/>
  <c r="AT85" i="10"/>
  <c r="AT86" i="10"/>
  <c r="AT87" i="10"/>
  <c r="AT88" i="10"/>
  <c r="AT89" i="10"/>
  <c r="AT90" i="10"/>
  <c r="AT91" i="10"/>
  <c r="AT92" i="10"/>
  <c r="AT93" i="10"/>
  <c r="AT94" i="10"/>
  <c r="AT95" i="10"/>
  <c r="AT96" i="10"/>
  <c r="AT97" i="10"/>
  <c r="AT98" i="10"/>
  <c r="AT99" i="10"/>
  <c r="AT100" i="10"/>
  <c r="AT101" i="10"/>
  <c r="AT102" i="10"/>
  <c r="AT103" i="10"/>
  <c r="AT104" i="10"/>
  <c r="AT105" i="10"/>
  <c r="AT106" i="10"/>
  <c r="AT107" i="10"/>
  <c r="AT108" i="10"/>
  <c r="AT109" i="10"/>
  <c r="AT110" i="10"/>
  <c r="AT111" i="10"/>
  <c r="AT112" i="10"/>
  <c r="AT113" i="10"/>
  <c r="AT114" i="10"/>
  <c r="AT115" i="10"/>
  <c r="AT116" i="10"/>
  <c r="AT117" i="10"/>
  <c r="AT118" i="10"/>
  <c r="AT119" i="10"/>
  <c r="AT120" i="10"/>
  <c r="AT121" i="10"/>
  <c r="AT122" i="10"/>
  <c r="AT123" i="10"/>
  <c r="AT124" i="10"/>
  <c r="AT125" i="10"/>
  <c r="AT126" i="10"/>
  <c r="AT127" i="10"/>
  <c r="AT128" i="10"/>
  <c r="AT129" i="10"/>
  <c r="AT130" i="10"/>
  <c r="AT131" i="10"/>
  <c r="AT132" i="10"/>
  <c r="AT133" i="10"/>
  <c r="AT134" i="10"/>
  <c r="AT135" i="10"/>
  <c r="AT136" i="10"/>
  <c r="AT137" i="10"/>
  <c r="AT138" i="10"/>
  <c r="AT139" i="10"/>
  <c r="AT140" i="10"/>
  <c r="AT141" i="10"/>
  <c r="AT142" i="10"/>
  <c r="AT143" i="10"/>
  <c r="AT144" i="10"/>
  <c r="AT145" i="10"/>
  <c r="AT146" i="10"/>
  <c r="AT147" i="10"/>
  <c r="AT148" i="10"/>
  <c r="AT149" i="10"/>
  <c r="AT150" i="10"/>
  <c r="AT151" i="10"/>
  <c r="AT152" i="10"/>
  <c r="AT153" i="10"/>
  <c r="AT154" i="10"/>
  <c r="AT155" i="10"/>
  <c r="AT156" i="10"/>
  <c r="AT157" i="10"/>
  <c r="AT158" i="10"/>
  <c r="AT159" i="10"/>
  <c r="AT160" i="10"/>
  <c r="AT161" i="10"/>
  <c r="AT162" i="10"/>
  <c r="AT163" i="10"/>
  <c r="AT164" i="10"/>
  <c r="AT165" i="10"/>
  <c r="AT166" i="10"/>
  <c r="AT167" i="10"/>
  <c r="AT168" i="10"/>
  <c r="AT169" i="10"/>
  <c r="AT170" i="10"/>
  <c r="AT171" i="10"/>
  <c r="AT172" i="10"/>
  <c r="AT173" i="10"/>
  <c r="AT174" i="10"/>
  <c r="AT175" i="10"/>
  <c r="AT176" i="10"/>
  <c r="AT177" i="10"/>
  <c r="AT178" i="10"/>
  <c r="AT179" i="10"/>
  <c r="AT180" i="10"/>
  <c r="AT181" i="10"/>
  <c r="AT182" i="10"/>
  <c r="AT183" i="10"/>
  <c r="AT184" i="10"/>
  <c r="AT185" i="10"/>
  <c r="AT186" i="10"/>
  <c r="AT187" i="10"/>
  <c r="AT188" i="10"/>
  <c r="AT189" i="10"/>
  <c r="AT190" i="10"/>
  <c r="AT191" i="10"/>
  <c r="AT192" i="10"/>
  <c r="AT193" i="10"/>
  <c r="AT194" i="10"/>
  <c r="AT195" i="10"/>
  <c r="AT196" i="10"/>
  <c r="AT197" i="10"/>
  <c r="AT198" i="10"/>
  <c r="AT199" i="10"/>
  <c r="AT200" i="10"/>
  <c r="AT201" i="10"/>
  <c r="AT202" i="10"/>
  <c r="AT203" i="10"/>
  <c r="AT204" i="10"/>
  <c r="AT205" i="10"/>
  <c r="AT206" i="10"/>
  <c r="AT207" i="10"/>
  <c r="AT208" i="10"/>
  <c r="AT209" i="10"/>
  <c r="AT210" i="10"/>
  <c r="AT211" i="10"/>
  <c r="AT212" i="10"/>
  <c r="AT213" i="10"/>
  <c r="AT214" i="10"/>
  <c r="AT215" i="10"/>
  <c r="AT216" i="10"/>
  <c r="AT217" i="10"/>
  <c r="AT218" i="10"/>
  <c r="AT219" i="10"/>
  <c r="AT220" i="10"/>
  <c r="AT221" i="10"/>
  <c r="AT222" i="10"/>
  <c r="AT223" i="10"/>
  <c r="AT224" i="10"/>
  <c r="AT225" i="10"/>
  <c r="AT226" i="10"/>
  <c r="AT227" i="10"/>
  <c r="AT228" i="10"/>
  <c r="AT229" i="10"/>
  <c r="AT230" i="10"/>
  <c r="AT231" i="10"/>
  <c r="AT232" i="10"/>
  <c r="AT233" i="10"/>
  <c r="AT234" i="10"/>
  <c r="AT235" i="10"/>
  <c r="AT236" i="10"/>
  <c r="AT237" i="10"/>
  <c r="AT238" i="10"/>
  <c r="AT239" i="10"/>
  <c r="AT240" i="10"/>
  <c r="AT241" i="10"/>
  <c r="AT242" i="10"/>
  <c r="AT243" i="10"/>
  <c r="AT244" i="10"/>
  <c r="AT245" i="10"/>
  <c r="AT246" i="10"/>
  <c r="AT247" i="10"/>
  <c r="AT248" i="10"/>
  <c r="AT249" i="10"/>
  <c r="AT250" i="10"/>
  <c r="AT251" i="10"/>
  <c r="AT252" i="10"/>
  <c r="AT253" i="10"/>
  <c r="AT254" i="10"/>
  <c r="AT255" i="10"/>
  <c r="AT256" i="10"/>
  <c r="AT257" i="10"/>
  <c r="AT258" i="10"/>
  <c r="AT259" i="10"/>
  <c r="AT260" i="10"/>
  <c r="AT261" i="10"/>
  <c r="AT262" i="10"/>
  <c r="AT263" i="10"/>
  <c r="AT264" i="10"/>
  <c r="AT265" i="10"/>
  <c r="AT266" i="10"/>
  <c r="AT267" i="10"/>
  <c r="AT268" i="10"/>
  <c r="AT269" i="10"/>
  <c r="AT270" i="10"/>
  <c r="AT271" i="10"/>
  <c r="AT272" i="10"/>
  <c r="AT273" i="10"/>
  <c r="AT274" i="10"/>
  <c r="AT275" i="10"/>
  <c r="AT276" i="10"/>
  <c r="AT277" i="10"/>
  <c r="AT278" i="10"/>
  <c r="AT279" i="10"/>
  <c r="AT280" i="10"/>
  <c r="AT281" i="10"/>
  <c r="AT282" i="10"/>
  <c r="AT283" i="10"/>
  <c r="AT284" i="10"/>
  <c r="AT285" i="10"/>
  <c r="AT286" i="10"/>
  <c r="AT287" i="10"/>
  <c r="AT288" i="10"/>
  <c r="AT289" i="10"/>
  <c r="AT290" i="10"/>
  <c r="AT291" i="10"/>
  <c r="AT292" i="10"/>
  <c r="AT293" i="10"/>
  <c r="AT294" i="10"/>
  <c r="AT295" i="10"/>
  <c r="AT296" i="10"/>
  <c r="AT297" i="10"/>
  <c r="AT298" i="10"/>
  <c r="AT299" i="10"/>
  <c r="AT300" i="10"/>
  <c r="AT301" i="10"/>
  <c r="AT302" i="10"/>
  <c r="AT303" i="10"/>
  <c r="AT304" i="10"/>
  <c r="AT305" i="10"/>
  <c r="AT306" i="10"/>
  <c r="AT307" i="10"/>
  <c r="AT308" i="10"/>
  <c r="AT309" i="10"/>
  <c r="AT310" i="10"/>
  <c r="AT311" i="10"/>
  <c r="AT312" i="10"/>
  <c r="AT313" i="10"/>
  <c r="AT314" i="10"/>
  <c r="AT315" i="10"/>
  <c r="AT316" i="10"/>
  <c r="AT317" i="10"/>
  <c r="AT318" i="10"/>
  <c r="AT319" i="10"/>
  <c r="AT320" i="10"/>
  <c r="AT321" i="10"/>
  <c r="AT322" i="10"/>
  <c r="AT323" i="10"/>
  <c r="AT324" i="10"/>
  <c r="AT325" i="10"/>
  <c r="AT326" i="10"/>
  <c r="AT327" i="10"/>
  <c r="AT328" i="10"/>
  <c r="AT329" i="10"/>
  <c r="AT330" i="10"/>
  <c r="AT331" i="10"/>
  <c r="AT332" i="10"/>
  <c r="AT333" i="10"/>
  <c r="AT334" i="10"/>
  <c r="AT335" i="10"/>
  <c r="AT336" i="10"/>
  <c r="AT337" i="10"/>
  <c r="AT338" i="10"/>
  <c r="AT339" i="10"/>
  <c r="AT340" i="10"/>
  <c r="AT341" i="10"/>
  <c r="AT342" i="10"/>
  <c r="AT343" i="10"/>
  <c r="AT344" i="10"/>
  <c r="AT345" i="10"/>
  <c r="AT346" i="10"/>
  <c r="AT347" i="10"/>
  <c r="AT348" i="10"/>
  <c r="AT349" i="10"/>
  <c r="AT350" i="10"/>
  <c r="AT351" i="10"/>
  <c r="AT352" i="10"/>
  <c r="AT353" i="10"/>
  <c r="AT354" i="10"/>
  <c r="AT355" i="10"/>
  <c r="AT356" i="10"/>
  <c r="AT357" i="10"/>
  <c r="AT358" i="10"/>
  <c r="AT359" i="10"/>
  <c r="AT360" i="10"/>
  <c r="AT361" i="10"/>
  <c r="AT362" i="10"/>
  <c r="AT363" i="10"/>
  <c r="AT364" i="10"/>
  <c r="AT365" i="10"/>
  <c r="AT366" i="10"/>
  <c r="AT367" i="10"/>
  <c r="AT368" i="10"/>
  <c r="AT369" i="10"/>
  <c r="AT370" i="10"/>
  <c r="AT371" i="10"/>
  <c r="AT372" i="10"/>
  <c r="AT373" i="10"/>
  <c r="AT374" i="10"/>
  <c r="AT375" i="10"/>
  <c r="AT376" i="10"/>
  <c r="AT377" i="10"/>
  <c r="AT378" i="10"/>
  <c r="AT379" i="10"/>
  <c r="AT380" i="10"/>
  <c r="AT381" i="10"/>
  <c r="AT382" i="10"/>
  <c r="AT383" i="10"/>
  <c r="AT384" i="10"/>
  <c r="AT385" i="10"/>
  <c r="AT386" i="10"/>
  <c r="AT387" i="10"/>
  <c r="AT388" i="10"/>
  <c r="AT389" i="10"/>
  <c r="AT390" i="10"/>
  <c r="AT391" i="10"/>
  <c r="AT392" i="10"/>
  <c r="AT393" i="10"/>
  <c r="AT394" i="10"/>
  <c r="AT395" i="10"/>
  <c r="AT396" i="10"/>
  <c r="AT397" i="10"/>
  <c r="AT398" i="10"/>
  <c r="AT399" i="10"/>
  <c r="AT400" i="10"/>
  <c r="AT401" i="10"/>
  <c r="AT402" i="10"/>
  <c r="AT403" i="10"/>
  <c r="AT404" i="10"/>
  <c r="AT405" i="10"/>
  <c r="AT406" i="10"/>
  <c r="AT407" i="10"/>
  <c r="AT408" i="10"/>
  <c r="AT409" i="10"/>
  <c r="AT410" i="10"/>
  <c r="AT411" i="10"/>
  <c r="AT412" i="10"/>
  <c r="AT413" i="10"/>
  <c r="AT414" i="10"/>
  <c r="AT415" i="10"/>
  <c r="AT416" i="10"/>
  <c r="AT417" i="10"/>
  <c r="AT418" i="10"/>
  <c r="AT419" i="10"/>
  <c r="AT420" i="10"/>
  <c r="AT421" i="10"/>
  <c r="AT422" i="10"/>
  <c r="AT423" i="10"/>
  <c r="AT424" i="10"/>
  <c r="AT425" i="10"/>
  <c r="AT426" i="10"/>
  <c r="AT427" i="10"/>
  <c r="AT428" i="10"/>
  <c r="AT429" i="10"/>
  <c r="AT430" i="10"/>
  <c r="AT431" i="10"/>
  <c r="AT432" i="10"/>
  <c r="AT433" i="10"/>
  <c r="AT434" i="10"/>
  <c r="AT435" i="10"/>
  <c r="AT436" i="10"/>
  <c r="AT437" i="10"/>
  <c r="AT438" i="10"/>
  <c r="AT439" i="10"/>
  <c r="AT440" i="10"/>
  <c r="AT441" i="10"/>
  <c r="AT442" i="10"/>
  <c r="AT443" i="10"/>
  <c r="AT444" i="10"/>
  <c r="AT445" i="10"/>
  <c r="AT446" i="10"/>
  <c r="AT447" i="10"/>
  <c r="AT448" i="10"/>
  <c r="AT449" i="10"/>
  <c r="AT450" i="10"/>
  <c r="AT451" i="10"/>
  <c r="AT452" i="10"/>
  <c r="AT453" i="10"/>
  <c r="AT454" i="10"/>
  <c r="AT455" i="10"/>
  <c r="AT456" i="10"/>
  <c r="AT457" i="10"/>
  <c r="AT458" i="10"/>
  <c r="AT459" i="10"/>
  <c r="AT460" i="10"/>
  <c r="AT461" i="10"/>
  <c r="AT462" i="10"/>
  <c r="AT463" i="10"/>
  <c r="AT464" i="10"/>
  <c r="AT465" i="10"/>
  <c r="AT466" i="10"/>
  <c r="AT467" i="10"/>
  <c r="AT468" i="10"/>
  <c r="AT469" i="10"/>
  <c r="AT470" i="10"/>
  <c r="AT471" i="10"/>
  <c r="AT472" i="10"/>
  <c r="AT473" i="10"/>
  <c r="AT474" i="10"/>
  <c r="AT475" i="10"/>
  <c r="AT476" i="10"/>
  <c r="AT477" i="10"/>
  <c r="AT478" i="10"/>
  <c r="AT479" i="10"/>
  <c r="AT480" i="10"/>
  <c r="AT481" i="10"/>
  <c r="AT482" i="10"/>
  <c r="AT483" i="10"/>
  <c r="AT484" i="10"/>
  <c r="AT485" i="10"/>
  <c r="AT486" i="10"/>
  <c r="AT487" i="10"/>
  <c r="AT488" i="10"/>
  <c r="AT489" i="10"/>
  <c r="AT490" i="10"/>
  <c r="AT491" i="10"/>
  <c r="AT492" i="10"/>
  <c r="AT493" i="10"/>
  <c r="AT494" i="10"/>
  <c r="AT495" i="10"/>
  <c r="AT496" i="10"/>
  <c r="AT497" i="10"/>
  <c r="AT498" i="10"/>
  <c r="AT499" i="10"/>
  <c r="AT500" i="10"/>
  <c r="AT501" i="10"/>
  <c r="AT502" i="10"/>
  <c r="AT503" i="10"/>
  <c r="AT504" i="10"/>
  <c r="AT505" i="10"/>
  <c r="AT506" i="10"/>
  <c r="AT507" i="10"/>
  <c r="AT508" i="10"/>
  <c r="AT509" i="10"/>
  <c r="AT510" i="10"/>
  <c r="AT511" i="10"/>
  <c r="AT512" i="10"/>
  <c r="AT513" i="10"/>
  <c r="AT514" i="10"/>
  <c r="AT515" i="10"/>
  <c r="AT516" i="10"/>
  <c r="AT517" i="10"/>
  <c r="AT518" i="10"/>
  <c r="AT519" i="10"/>
  <c r="AT520" i="10"/>
  <c r="AT521" i="10"/>
  <c r="AT522" i="10"/>
  <c r="AT523" i="10"/>
  <c r="AT524" i="10"/>
  <c r="AT525" i="10"/>
  <c r="AT526" i="10"/>
  <c r="AT527" i="10"/>
  <c r="AT528" i="10"/>
  <c r="AT529" i="10"/>
  <c r="AT530" i="10"/>
  <c r="AT531" i="10"/>
  <c r="AT532" i="10"/>
  <c r="AT533" i="10"/>
  <c r="AT534" i="10"/>
  <c r="AT535" i="10"/>
  <c r="AT536" i="10"/>
  <c r="AT537" i="10"/>
  <c r="AT538" i="10"/>
  <c r="AT539" i="10"/>
  <c r="AT540" i="10"/>
  <c r="AT541" i="10"/>
  <c r="AT542" i="10"/>
  <c r="AT543" i="10"/>
  <c r="AT544" i="10"/>
  <c r="AT545" i="10"/>
  <c r="AT546" i="10"/>
  <c r="AT547" i="10"/>
  <c r="AT548" i="10"/>
  <c r="AT549" i="10"/>
  <c r="AT550" i="10"/>
  <c r="AT551" i="10"/>
  <c r="AT552" i="10"/>
  <c r="AT553" i="10"/>
  <c r="AT554" i="10"/>
  <c r="AT555" i="10"/>
  <c r="AT556" i="10"/>
  <c r="AT557" i="10"/>
  <c r="AT558" i="10"/>
  <c r="AT559" i="10"/>
  <c r="AT560" i="10"/>
  <c r="AT561" i="10"/>
  <c r="AT562" i="10"/>
  <c r="AT563" i="10"/>
  <c r="AT564" i="10"/>
  <c r="AT565" i="10"/>
  <c r="AT566" i="10"/>
  <c r="AT567" i="10"/>
  <c r="AT568" i="10"/>
  <c r="AT569" i="10"/>
  <c r="AT570" i="10"/>
  <c r="AT571" i="10"/>
  <c r="AT572" i="10"/>
  <c r="AT573" i="10"/>
  <c r="AT574" i="10"/>
  <c r="AT575" i="10"/>
  <c r="AT576" i="10"/>
  <c r="AT577" i="10"/>
  <c r="AT578" i="10"/>
  <c r="AT579" i="10"/>
  <c r="AT580" i="10"/>
  <c r="AT581" i="10"/>
  <c r="AT582" i="10"/>
  <c r="AT583" i="10"/>
  <c r="AT584" i="10"/>
  <c r="AT585" i="10"/>
  <c r="AT586" i="10"/>
  <c r="AT587" i="10"/>
  <c r="AT588" i="10"/>
  <c r="AT589" i="10"/>
  <c r="AT590" i="10"/>
  <c r="AT591" i="10"/>
  <c r="AT592" i="10"/>
  <c r="AT593" i="10"/>
  <c r="AT594" i="10"/>
  <c r="AT595" i="10"/>
  <c r="AT596" i="10"/>
  <c r="AT597" i="10"/>
  <c r="AT598" i="10"/>
  <c r="AT599" i="10"/>
  <c r="AT600" i="10"/>
  <c r="AT601" i="10"/>
  <c r="AT602" i="10"/>
  <c r="AT603" i="10"/>
  <c r="AT604" i="10"/>
  <c r="AT605" i="10"/>
  <c r="AT606" i="10"/>
  <c r="AT607" i="10"/>
  <c r="AT608" i="10"/>
  <c r="AT609" i="10"/>
  <c r="AT610" i="10"/>
  <c r="AT611" i="10"/>
  <c r="AT612" i="10"/>
  <c r="AT613" i="10"/>
  <c r="AT614" i="10"/>
  <c r="AT615" i="10"/>
  <c r="AT616" i="10"/>
  <c r="AT617" i="10"/>
  <c r="AT618" i="10"/>
  <c r="AT619" i="10"/>
  <c r="AT620" i="10"/>
  <c r="AT621" i="10"/>
  <c r="AT622" i="10"/>
  <c r="AT623" i="10"/>
  <c r="AT624" i="10"/>
  <c r="AT625" i="10"/>
  <c r="AT626" i="10"/>
  <c r="AT627" i="10"/>
  <c r="AT628" i="10"/>
  <c r="AT629" i="10"/>
  <c r="AT630" i="10"/>
  <c r="AT631" i="10"/>
  <c r="AT632" i="10"/>
  <c r="AT633" i="10"/>
  <c r="AT634" i="10"/>
  <c r="AT635" i="10"/>
  <c r="AT636" i="10"/>
  <c r="AT637" i="10"/>
  <c r="AT638" i="10"/>
  <c r="AT639" i="10"/>
  <c r="AT640" i="10"/>
  <c r="AT641" i="10"/>
  <c r="AT642" i="10"/>
  <c r="AT643" i="10"/>
  <c r="AT644" i="10"/>
  <c r="AT645" i="10"/>
  <c r="AT646" i="10"/>
  <c r="AT647" i="10"/>
  <c r="AT648" i="10"/>
  <c r="AT649" i="10"/>
  <c r="AT650" i="10"/>
  <c r="AT651" i="10"/>
  <c r="AT652" i="10"/>
  <c r="AT653" i="10"/>
  <c r="AT654" i="10"/>
  <c r="AT655" i="10"/>
  <c r="AT656" i="10"/>
  <c r="AT657" i="10"/>
  <c r="AT658" i="10"/>
  <c r="AT659" i="10"/>
  <c r="AT660" i="10"/>
  <c r="AT661" i="10"/>
  <c r="AT662" i="10"/>
  <c r="AT663" i="10"/>
  <c r="AT664" i="10"/>
  <c r="AT665" i="10"/>
  <c r="AT666" i="10"/>
  <c r="AT667" i="10"/>
  <c r="AT668" i="10"/>
  <c r="AT669" i="10"/>
  <c r="AT670" i="10"/>
  <c r="AT671" i="10"/>
  <c r="AT672" i="10"/>
  <c r="AT673" i="10"/>
  <c r="AT674" i="10"/>
  <c r="AT675" i="10"/>
  <c r="AT676" i="10"/>
  <c r="AT677" i="10"/>
  <c r="AT678" i="10"/>
  <c r="AT679" i="10"/>
  <c r="AT680" i="10"/>
  <c r="AT681" i="10"/>
  <c r="AT682" i="10"/>
  <c r="AT683" i="10"/>
  <c r="AT684" i="10"/>
  <c r="AT685" i="10"/>
  <c r="AT686" i="10"/>
  <c r="AT687" i="10"/>
  <c r="AT688" i="10"/>
  <c r="AT689" i="10"/>
  <c r="AT690" i="10"/>
  <c r="AT691" i="10"/>
  <c r="AT692" i="10"/>
  <c r="AT693" i="10"/>
  <c r="AT694" i="10"/>
  <c r="AT695" i="10"/>
  <c r="AT696" i="10"/>
  <c r="AT697" i="10"/>
  <c r="AT698" i="10"/>
  <c r="AT699" i="10"/>
  <c r="AT700" i="10"/>
  <c r="AT701" i="10"/>
  <c r="AT702" i="10"/>
  <c r="AT703" i="10"/>
  <c r="AT704" i="10"/>
  <c r="AT705" i="10"/>
  <c r="AT706" i="10"/>
  <c r="AT707" i="10"/>
  <c r="AT708" i="10"/>
  <c r="AT709" i="10"/>
  <c r="AT710" i="10"/>
  <c r="AT711" i="10"/>
  <c r="AT712" i="10"/>
  <c r="AT713" i="10"/>
  <c r="AT714" i="10"/>
  <c r="AT715" i="10"/>
  <c r="AT716" i="10"/>
  <c r="AT717" i="10"/>
  <c r="AT718" i="10"/>
  <c r="AT719" i="10"/>
  <c r="AT720" i="10"/>
  <c r="AT721" i="10"/>
  <c r="AT722" i="10"/>
  <c r="AT723" i="10"/>
  <c r="AT724" i="10"/>
  <c r="AT725" i="10"/>
  <c r="AT726" i="10"/>
  <c r="AT727" i="10"/>
  <c r="AT728" i="10"/>
  <c r="AT729" i="10"/>
  <c r="AT730" i="10"/>
  <c r="AT731" i="10"/>
  <c r="AT732" i="10"/>
  <c r="AT733" i="10"/>
  <c r="AT734" i="10"/>
  <c r="AT735" i="10"/>
  <c r="AT736" i="10"/>
  <c r="AT737" i="10"/>
  <c r="AT738" i="10"/>
  <c r="AT739" i="10"/>
  <c r="AT740" i="10"/>
  <c r="AT741" i="10"/>
  <c r="AT742" i="10"/>
  <c r="AT743" i="10"/>
  <c r="AT744" i="10"/>
  <c r="AT745" i="10"/>
  <c r="AT746" i="10"/>
  <c r="AT747" i="10"/>
  <c r="AT748" i="10"/>
  <c r="AT749"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AW76" i="10"/>
  <c r="AW77" i="10"/>
  <c r="AW78" i="10"/>
  <c r="AW79" i="10"/>
  <c r="AW80" i="10"/>
  <c r="AW81" i="10"/>
  <c r="AW82" i="10"/>
  <c r="AW83" i="10"/>
  <c r="AW84" i="10"/>
  <c r="AW85" i="10"/>
  <c r="AW86" i="10"/>
  <c r="AW87" i="10"/>
  <c r="AW88" i="10"/>
  <c r="AW89" i="10"/>
  <c r="AW90" i="10"/>
  <c r="AW91" i="10"/>
  <c r="AW92" i="10"/>
  <c r="AW93" i="10"/>
  <c r="AW94" i="10"/>
  <c r="AW95" i="10"/>
  <c r="AW96" i="10"/>
  <c r="AW97" i="10"/>
  <c r="AW98" i="10"/>
  <c r="AW99" i="10"/>
  <c r="AW100" i="10"/>
  <c r="AW101" i="10"/>
  <c r="AW102" i="10"/>
  <c r="AW103" i="10"/>
  <c r="AW104" i="10"/>
  <c r="AW105" i="10"/>
  <c r="AW106" i="10"/>
  <c r="AW107" i="10"/>
  <c r="AW108" i="10"/>
  <c r="AW109" i="10"/>
  <c r="AW110" i="10"/>
  <c r="AW111" i="10"/>
  <c r="AW112" i="10"/>
  <c r="AW113" i="10"/>
  <c r="AW114" i="10"/>
  <c r="AW115" i="10"/>
  <c r="AW116" i="10"/>
  <c r="AW117" i="10"/>
  <c r="AW118" i="10"/>
  <c r="AW119" i="10"/>
  <c r="AW120" i="10"/>
  <c r="AW121" i="10"/>
  <c r="AW122" i="10"/>
  <c r="AW123" i="10"/>
  <c r="AW124" i="10"/>
  <c r="AW125" i="10"/>
  <c r="AW126" i="10"/>
  <c r="AW127" i="10"/>
  <c r="AW128" i="10"/>
  <c r="AW129" i="10"/>
  <c r="AW130" i="10"/>
  <c r="AW131" i="10"/>
  <c r="AW132" i="10"/>
  <c r="AW133" i="10"/>
  <c r="AW134" i="10"/>
  <c r="AW135" i="10"/>
  <c r="AW136" i="10"/>
  <c r="AW137" i="10"/>
  <c r="AW138" i="10"/>
  <c r="AW139" i="10"/>
  <c r="AW140" i="10"/>
  <c r="AW141" i="10"/>
  <c r="AW142" i="10"/>
  <c r="AW143" i="10"/>
  <c r="AW144" i="10"/>
  <c r="AW145" i="10"/>
  <c r="AW146" i="10"/>
  <c r="AW147" i="10"/>
  <c r="AW148" i="10"/>
  <c r="AW149" i="10"/>
  <c r="AW150" i="10"/>
  <c r="AW151" i="10"/>
  <c r="AW152" i="10"/>
  <c r="AW153" i="10"/>
  <c r="AW154" i="10"/>
  <c r="AW155" i="10"/>
  <c r="AW156" i="10"/>
  <c r="AW157" i="10"/>
  <c r="AW158" i="10"/>
  <c r="AW159" i="10"/>
  <c r="AW160" i="10"/>
  <c r="AW161" i="10"/>
  <c r="AW162" i="10"/>
  <c r="AW163" i="10"/>
  <c r="AW164" i="10"/>
  <c r="AW165" i="10"/>
  <c r="AW166" i="10"/>
  <c r="AW167" i="10"/>
  <c r="AW168" i="10"/>
  <c r="AW169" i="10"/>
  <c r="AW170" i="10"/>
  <c r="AW171" i="10"/>
  <c r="AW172" i="10"/>
  <c r="AW173" i="10"/>
  <c r="AW174" i="10"/>
  <c r="AW175" i="10"/>
  <c r="AW176" i="10"/>
  <c r="AW177" i="10"/>
  <c r="AW178" i="10"/>
  <c r="AW179" i="10"/>
  <c r="AW180" i="10"/>
  <c r="AW181" i="10"/>
  <c r="AW182" i="10"/>
  <c r="AW183" i="10"/>
  <c r="AW184" i="10"/>
  <c r="AW185" i="10"/>
  <c r="AW186" i="10"/>
  <c r="AW187" i="10"/>
  <c r="AW188" i="10"/>
  <c r="AW189" i="10"/>
  <c r="AW190" i="10"/>
  <c r="AW191" i="10"/>
  <c r="AW192" i="10"/>
  <c r="AW193" i="10"/>
  <c r="AW194" i="10"/>
  <c r="AW195" i="10"/>
  <c r="AW196" i="10"/>
  <c r="AW197" i="10"/>
  <c r="AW198" i="10"/>
  <c r="AW199" i="10"/>
  <c r="AW200" i="10"/>
  <c r="AW201" i="10"/>
  <c r="AW202" i="10"/>
  <c r="AW203" i="10"/>
  <c r="AW204" i="10"/>
  <c r="AW205" i="10"/>
  <c r="AW206" i="10"/>
  <c r="AW207" i="10"/>
  <c r="AW208" i="10"/>
  <c r="AW209" i="10"/>
  <c r="AW210" i="10"/>
  <c r="AW211" i="10"/>
  <c r="AW212" i="10"/>
  <c r="AW213" i="10"/>
  <c r="AW214" i="10"/>
  <c r="AW215" i="10"/>
  <c r="AW216" i="10"/>
  <c r="AW217" i="10"/>
  <c r="AW218" i="10"/>
  <c r="AW219" i="10"/>
  <c r="AW220" i="10"/>
  <c r="AW221" i="10"/>
  <c r="AW222" i="10"/>
  <c r="AW223" i="10"/>
  <c r="AW224" i="10"/>
  <c r="AW225" i="10"/>
  <c r="AW226" i="10"/>
  <c r="AW227" i="10"/>
  <c r="AW228" i="10"/>
  <c r="AW229" i="10"/>
  <c r="AW230" i="10"/>
  <c r="AW231" i="10"/>
  <c r="AW232" i="10"/>
  <c r="AW233" i="10"/>
  <c r="AW234" i="10"/>
  <c r="AW235" i="10"/>
  <c r="AW236" i="10"/>
  <c r="AW237" i="10"/>
  <c r="AW238" i="10"/>
  <c r="AW239" i="10"/>
  <c r="AW240" i="10"/>
  <c r="AW241" i="10"/>
  <c r="AW242" i="10"/>
  <c r="AW243" i="10"/>
  <c r="AW244" i="10"/>
  <c r="AW245" i="10"/>
  <c r="AW246" i="10"/>
  <c r="AW247" i="10"/>
  <c r="AW248" i="10"/>
  <c r="AW249" i="10"/>
  <c r="AW250" i="10"/>
  <c r="AW251" i="10"/>
  <c r="AW252" i="10"/>
  <c r="AW253" i="10"/>
  <c r="AW254" i="10"/>
  <c r="AW255" i="10"/>
  <c r="AW256" i="10"/>
  <c r="AW257" i="10"/>
  <c r="AW258" i="10"/>
  <c r="AW259" i="10"/>
  <c r="AW260" i="10"/>
  <c r="AW261" i="10"/>
  <c r="AW262" i="10"/>
  <c r="AW263" i="10"/>
  <c r="AW264" i="10"/>
  <c r="AW265" i="10"/>
  <c r="AW266" i="10"/>
  <c r="AW267" i="10"/>
  <c r="AW268" i="10"/>
  <c r="AW269" i="10"/>
  <c r="AW270" i="10"/>
  <c r="AW271" i="10"/>
  <c r="AW272" i="10"/>
  <c r="AW273" i="10"/>
  <c r="AW274" i="10"/>
  <c r="AW275" i="10"/>
  <c r="AW276" i="10"/>
  <c r="AW277" i="10"/>
  <c r="AW278" i="10"/>
  <c r="AW279" i="10"/>
  <c r="AW280" i="10"/>
  <c r="AW281" i="10"/>
  <c r="AW282" i="10"/>
  <c r="AW283" i="10"/>
  <c r="AW284" i="10"/>
  <c r="AW285" i="10"/>
  <c r="AW286" i="10"/>
  <c r="AW287" i="10"/>
  <c r="AW288" i="10"/>
  <c r="AW289" i="10"/>
  <c r="AW290" i="10"/>
  <c r="AW291" i="10"/>
  <c r="AW292" i="10"/>
  <c r="AW293" i="10"/>
  <c r="AW294" i="10"/>
  <c r="AW295" i="10"/>
  <c r="AW296" i="10"/>
  <c r="AW297" i="10"/>
  <c r="AW298" i="10"/>
  <c r="AW299" i="10"/>
  <c r="AW300" i="10"/>
  <c r="AW301" i="10"/>
  <c r="AW302" i="10"/>
  <c r="AW303" i="10"/>
  <c r="AW304" i="10"/>
  <c r="AW305" i="10"/>
  <c r="AW306" i="10"/>
  <c r="AW307" i="10"/>
  <c r="AW308" i="10"/>
  <c r="AW309" i="10"/>
  <c r="AW310" i="10"/>
  <c r="AW311" i="10"/>
  <c r="AW312" i="10"/>
  <c r="AW313" i="10"/>
  <c r="AW314" i="10"/>
  <c r="AW315" i="10"/>
  <c r="AW316" i="10"/>
  <c r="AW317" i="10"/>
  <c r="AW318" i="10"/>
  <c r="AW319" i="10"/>
  <c r="AW320" i="10"/>
  <c r="AW321" i="10"/>
  <c r="AW322" i="10"/>
  <c r="AW323" i="10"/>
  <c r="AW324" i="10"/>
  <c r="AW325" i="10"/>
  <c r="AW326" i="10"/>
  <c r="AW327" i="10"/>
  <c r="AW328" i="10"/>
  <c r="AW329" i="10"/>
  <c r="AW330" i="10"/>
  <c r="AW331" i="10"/>
  <c r="AW332" i="10"/>
  <c r="AW333" i="10"/>
  <c r="AW334" i="10"/>
  <c r="AW335" i="10"/>
  <c r="AW336" i="10"/>
  <c r="AW337" i="10"/>
  <c r="AW338" i="10"/>
  <c r="AW339" i="10"/>
  <c r="AW340" i="10"/>
  <c r="AW341" i="10"/>
  <c r="AW342" i="10"/>
  <c r="AW343" i="10"/>
  <c r="AW344" i="10"/>
  <c r="AW345" i="10"/>
  <c r="AW346" i="10"/>
  <c r="AW347" i="10"/>
  <c r="AW348" i="10"/>
  <c r="AW349" i="10"/>
  <c r="AW350" i="10"/>
  <c r="AW351" i="10"/>
  <c r="AW352" i="10"/>
  <c r="AW353" i="10"/>
  <c r="AW354" i="10"/>
  <c r="AW355" i="10"/>
  <c r="AW356" i="10"/>
  <c r="AW357" i="10"/>
  <c r="AW358" i="10"/>
  <c r="AW359" i="10"/>
  <c r="AW360" i="10"/>
  <c r="AW361" i="10"/>
  <c r="AW362" i="10"/>
  <c r="AW363" i="10"/>
  <c r="AW364" i="10"/>
  <c r="AW365" i="10"/>
  <c r="AW366" i="10"/>
  <c r="AW367" i="10"/>
  <c r="AW368" i="10"/>
  <c r="AW369" i="10"/>
  <c r="AW370" i="10"/>
  <c r="AW371" i="10"/>
  <c r="AW372" i="10"/>
  <c r="AW373" i="10"/>
  <c r="AW374" i="10"/>
  <c r="AW375" i="10"/>
  <c r="AW376" i="10"/>
  <c r="AW377" i="10"/>
  <c r="AW378" i="10"/>
  <c r="AW379" i="10"/>
  <c r="AW380" i="10"/>
  <c r="AW381" i="10"/>
  <c r="AW382" i="10"/>
  <c r="AW383" i="10"/>
  <c r="AW384" i="10"/>
  <c r="AW385" i="10"/>
  <c r="AW386" i="10"/>
  <c r="AW387" i="10"/>
  <c r="AW388" i="10"/>
  <c r="AW389" i="10"/>
  <c r="AW390" i="10"/>
  <c r="AW391" i="10"/>
  <c r="AW392" i="10"/>
  <c r="AW393" i="10"/>
  <c r="AW394" i="10"/>
  <c r="AW395" i="10"/>
  <c r="AW396" i="10"/>
  <c r="AW397" i="10"/>
  <c r="AW398" i="10"/>
  <c r="AW399" i="10"/>
  <c r="AW400" i="10"/>
  <c r="AW401" i="10"/>
  <c r="AW402" i="10"/>
  <c r="AW403" i="10"/>
  <c r="AW404" i="10"/>
  <c r="AW405" i="10"/>
  <c r="AW406" i="10"/>
  <c r="AW407" i="10"/>
  <c r="AW408" i="10"/>
  <c r="AW409" i="10"/>
  <c r="AW410" i="10"/>
  <c r="AW411" i="10"/>
  <c r="AW412" i="10"/>
  <c r="AW413" i="10"/>
  <c r="AW414" i="10"/>
  <c r="AW415" i="10"/>
  <c r="AW416" i="10"/>
  <c r="AW417" i="10"/>
  <c r="AW418" i="10"/>
  <c r="AW419" i="10"/>
  <c r="AW420" i="10"/>
  <c r="AW421" i="10"/>
  <c r="AW422" i="10"/>
  <c r="AW423" i="10"/>
  <c r="AW424" i="10"/>
  <c r="AW425" i="10"/>
  <c r="AW426" i="10"/>
  <c r="AW427" i="10"/>
  <c r="AW428" i="10"/>
  <c r="AW429" i="10"/>
  <c r="AW430" i="10"/>
  <c r="AW431" i="10"/>
  <c r="AW432" i="10"/>
  <c r="AW433" i="10"/>
  <c r="AW434" i="10"/>
  <c r="AW435" i="10"/>
  <c r="AW436" i="10"/>
  <c r="AW437" i="10"/>
  <c r="AW438" i="10"/>
  <c r="AW439" i="10"/>
  <c r="AW440" i="10"/>
  <c r="AW441" i="10"/>
  <c r="AW442" i="10"/>
  <c r="AW443" i="10"/>
  <c r="AW444" i="10"/>
  <c r="AW445" i="10"/>
  <c r="AW446" i="10"/>
  <c r="AW447" i="10"/>
  <c r="AW448" i="10"/>
  <c r="AW449" i="10"/>
  <c r="AW450" i="10"/>
  <c r="AW451" i="10"/>
  <c r="AW452" i="10"/>
  <c r="AW453" i="10"/>
  <c r="AW454" i="10"/>
  <c r="AW455" i="10"/>
  <c r="AW456" i="10"/>
  <c r="AW457" i="10"/>
  <c r="AW458" i="10"/>
  <c r="AW459" i="10"/>
  <c r="AW460" i="10"/>
  <c r="AW461" i="10"/>
  <c r="AW462" i="10"/>
  <c r="AW463" i="10"/>
  <c r="AW464" i="10"/>
  <c r="AW465" i="10"/>
  <c r="AW466" i="10"/>
  <c r="AW467" i="10"/>
  <c r="AW468" i="10"/>
  <c r="AW469" i="10"/>
  <c r="AW470" i="10"/>
  <c r="AW471" i="10"/>
  <c r="AW472" i="10"/>
  <c r="AW473" i="10"/>
  <c r="AW474" i="10"/>
  <c r="AW475" i="10"/>
  <c r="AW476" i="10"/>
  <c r="AW477" i="10"/>
  <c r="AW478" i="10"/>
  <c r="AW479" i="10"/>
  <c r="AW480" i="10"/>
  <c r="AW481" i="10"/>
  <c r="AW482" i="10"/>
  <c r="AW483" i="10"/>
  <c r="AW484" i="10"/>
  <c r="AW485" i="10"/>
  <c r="AW486" i="10"/>
  <c r="AW487" i="10"/>
  <c r="AW488" i="10"/>
  <c r="AW489" i="10"/>
  <c r="AW490" i="10"/>
  <c r="AW491" i="10"/>
  <c r="AW492" i="10"/>
  <c r="AW493" i="10"/>
  <c r="AW494" i="10"/>
  <c r="AW495" i="10"/>
  <c r="AW496" i="10"/>
  <c r="AW497" i="10"/>
  <c r="AW498" i="10"/>
  <c r="AW499" i="10"/>
  <c r="AW500" i="10"/>
  <c r="AW501" i="10"/>
  <c r="AW502" i="10"/>
  <c r="AW503" i="10"/>
  <c r="AW504" i="10"/>
  <c r="AW505" i="10"/>
  <c r="AW506" i="10"/>
  <c r="AW507" i="10"/>
  <c r="AW508" i="10"/>
  <c r="AW509" i="10"/>
  <c r="AW510" i="10"/>
  <c r="AW511" i="10"/>
  <c r="AW512" i="10"/>
  <c r="AW513" i="10"/>
  <c r="AW514" i="10"/>
  <c r="AW515" i="10"/>
  <c r="AW516" i="10"/>
  <c r="AW517" i="10"/>
  <c r="AW518" i="10"/>
  <c r="AW519" i="10"/>
  <c r="AW520" i="10"/>
  <c r="AW521" i="10"/>
  <c r="AW522" i="10"/>
  <c r="AW523" i="10"/>
  <c r="AW524" i="10"/>
  <c r="AW525" i="10"/>
  <c r="AW526" i="10"/>
  <c r="AW527" i="10"/>
  <c r="AW528" i="10"/>
  <c r="AW529" i="10"/>
  <c r="AW530" i="10"/>
  <c r="AW531" i="10"/>
  <c r="AW532" i="10"/>
  <c r="AW533" i="10"/>
  <c r="AW534" i="10"/>
  <c r="AW535" i="10"/>
  <c r="AW536" i="10"/>
  <c r="AW537" i="10"/>
  <c r="AW538" i="10"/>
  <c r="AW539" i="10"/>
  <c r="AW540" i="10"/>
  <c r="AW541" i="10"/>
  <c r="AW542" i="10"/>
  <c r="AW543" i="10"/>
  <c r="AW544" i="10"/>
  <c r="AW545" i="10"/>
  <c r="AW546" i="10"/>
  <c r="AW547" i="10"/>
  <c r="AW548" i="10"/>
  <c r="AW549" i="10"/>
  <c r="AW550" i="10"/>
  <c r="AW551" i="10"/>
  <c r="AW552" i="10"/>
  <c r="AW553" i="10"/>
  <c r="AW554" i="10"/>
  <c r="AW555" i="10"/>
  <c r="AW556" i="10"/>
  <c r="AW557" i="10"/>
  <c r="AW558" i="10"/>
  <c r="AW559" i="10"/>
  <c r="AW560" i="10"/>
  <c r="AW561" i="10"/>
  <c r="AW562" i="10"/>
  <c r="AW563" i="10"/>
  <c r="AW564" i="10"/>
  <c r="AW565" i="10"/>
  <c r="AW566" i="10"/>
  <c r="AW567" i="10"/>
  <c r="AW568" i="10"/>
  <c r="AW569" i="10"/>
  <c r="AW570" i="10"/>
  <c r="AW571" i="10"/>
  <c r="AW572" i="10"/>
  <c r="AW573" i="10"/>
  <c r="AW574" i="10"/>
  <c r="AW575" i="10"/>
  <c r="AW576" i="10"/>
  <c r="AW577" i="10"/>
  <c r="AW578" i="10"/>
  <c r="AW579" i="10"/>
  <c r="AW580" i="10"/>
  <c r="AW581" i="10"/>
  <c r="AW582" i="10"/>
  <c r="AW583" i="10"/>
  <c r="AW584" i="10"/>
  <c r="AW585" i="10"/>
  <c r="AW586" i="10"/>
  <c r="AW587" i="10"/>
  <c r="AW588" i="10"/>
  <c r="AW589" i="10"/>
  <c r="AW590" i="10"/>
  <c r="AW591" i="10"/>
  <c r="AW592" i="10"/>
  <c r="AW593" i="10"/>
  <c r="AW594" i="10"/>
  <c r="AW595" i="10"/>
  <c r="AW596" i="10"/>
  <c r="AW597" i="10"/>
  <c r="AW598" i="10"/>
  <c r="AW599" i="10"/>
  <c r="AW600" i="10"/>
  <c r="AW601" i="10"/>
  <c r="AW602" i="10"/>
  <c r="AW603" i="10"/>
  <c r="AW604" i="10"/>
  <c r="AW605" i="10"/>
  <c r="AW606" i="10"/>
  <c r="AW607" i="10"/>
  <c r="AW608" i="10"/>
  <c r="AW609" i="10"/>
  <c r="AW610" i="10"/>
  <c r="AW611" i="10"/>
  <c r="AW612" i="10"/>
  <c r="AW613" i="10"/>
  <c r="AW614" i="10"/>
  <c r="AW615" i="10"/>
  <c r="AW616" i="10"/>
  <c r="AW617" i="10"/>
  <c r="AW618" i="10"/>
  <c r="AW619" i="10"/>
  <c r="AW620" i="10"/>
  <c r="AW621" i="10"/>
  <c r="AW622" i="10"/>
  <c r="AW623" i="10"/>
  <c r="AW624" i="10"/>
  <c r="AW625" i="10"/>
  <c r="AW626" i="10"/>
  <c r="AW627" i="10"/>
  <c r="AW628" i="10"/>
  <c r="AW629" i="10"/>
  <c r="AW630" i="10"/>
  <c r="AW631" i="10"/>
  <c r="AW632" i="10"/>
  <c r="AW633" i="10"/>
  <c r="AW634" i="10"/>
  <c r="AW635" i="10"/>
  <c r="AW636" i="10"/>
  <c r="AW637" i="10"/>
  <c r="AW638" i="10"/>
  <c r="AW639" i="10"/>
  <c r="AW640" i="10"/>
  <c r="AW641" i="10"/>
  <c r="AW642" i="10"/>
  <c r="AW643" i="10"/>
  <c r="AW644" i="10"/>
  <c r="AW645" i="10"/>
  <c r="AW646" i="10"/>
  <c r="AW647" i="10"/>
  <c r="AW648" i="10"/>
  <c r="AW649" i="10"/>
  <c r="AW650" i="10"/>
  <c r="AW651" i="10"/>
  <c r="AW652" i="10"/>
  <c r="AW653" i="10"/>
  <c r="AW654" i="10"/>
  <c r="AW655" i="10"/>
  <c r="AW656" i="10"/>
  <c r="AW657" i="10"/>
  <c r="AW658" i="10"/>
  <c r="AW659" i="10"/>
  <c r="AW660" i="10"/>
  <c r="AW661" i="10"/>
  <c r="AW662" i="10"/>
  <c r="AW663" i="10"/>
  <c r="AW664" i="10"/>
  <c r="AW665" i="10"/>
  <c r="AW666" i="10"/>
  <c r="AW667" i="10"/>
  <c r="AW668" i="10"/>
  <c r="AW669" i="10"/>
  <c r="AW670" i="10"/>
  <c r="AW671" i="10"/>
  <c r="AW672" i="10"/>
  <c r="AW673" i="10"/>
  <c r="AW674" i="10"/>
  <c r="AW675" i="10"/>
  <c r="AW676" i="10"/>
  <c r="AW677" i="10"/>
  <c r="AW678" i="10"/>
  <c r="AW679" i="10"/>
  <c r="AW680" i="10"/>
  <c r="AW681" i="10"/>
  <c r="AW682" i="10"/>
  <c r="AW683" i="10"/>
  <c r="AW684" i="10"/>
  <c r="AW685" i="10"/>
  <c r="AW686" i="10"/>
  <c r="AW687" i="10"/>
  <c r="AW688" i="10"/>
  <c r="AW689" i="10"/>
  <c r="AW690" i="10"/>
  <c r="AW691" i="10"/>
  <c r="AW692" i="10"/>
  <c r="AW693" i="10"/>
  <c r="AW694" i="10"/>
  <c r="AW695" i="10"/>
  <c r="AW696" i="10"/>
  <c r="AW697" i="10"/>
  <c r="AW698" i="10"/>
  <c r="AW699" i="10"/>
  <c r="AW700" i="10"/>
  <c r="AW701" i="10"/>
  <c r="AW702" i="10"/>
  <c r="AW703" i="10"/>
  <c r="AW704" i="10"/>
  <c r="AW705" i="10"/>
  <c r="AW706" i="10"/>
  <c r="AW707" i="10"/>
  <c r="AW708" i="10"/>
  <c r="AW709" i="10"/>
  <c r="AW710" i="10"/>
  <c r="AW711" i="10"/>
  <c r="AW712" i="10"/>
  <c r="AW713" i="10"/>
  <c r="AW714" i="10"/>
  <c r="AW715" i="10"/>
  <c r="AW716" i="10"/>
  <c r="AW717" i="10"/>
  <c r="AW718" i="10"/>
  <c r="AW719" i="10"/>
  <c r="AW720" i="10"/>
  <c r="AW721" i="10"/>
  <c r="AW722" i="10"/>
  <c r="AW723" i="10"/>
  <c r="AW724" i="10"/>
  <c r="AW725" i="10"/>
  <c r="AW726" i="10"/>
  <c r="AW727" i="10"/>
  <c r="AW728" i="10"/>
  <c r="AW729" i="10"/>
  <c r="AW730" i="10"/>
  <c r="AW731" i="10"/>
  <c r="AW732" i="10"/>
  <c r="AW733" i="10"/>
  <c r="AW734" i="10"/>
  <c r="AW735" i="10"/>
  <c r="AW736" i="10"/>
  <c r="AW737" i="10"/>
  <c r="AW738" i="10"/>
  <c r="AW739" i="10"/>
  <c r="AW740" i="10"/>
  <c r="AW741" i="10"/>
  <c r="AW742" i="10"/>
  <c r="AW743" i="10"/>
  <c r="AW744" i="10"/>
  <c r="AW745" i="10"/>
  <c r="AW746" i="10"/>
  <c r="AW747" i="10"/>
  <c r="AW748" i="10"/>
  <c r="AW749"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894" i="13"/>
  <c r="C895" i="13"/>
  <c r="C896" i="13"/>
  <c r="C897" i="13"/>
  <c r="C898" i="13"/>
  <c r="C899" i="13"/>
  <c r="C900" i="13"/>
  <c r="C901" i="13"/>
  <c r="C902" i="13"/>
  <c r="C903" i="13"/>
  <c r="C904" i="13"/>
  <c r="C905" i="13"/>
  <c r="C906" i="13"/>
  <c r="C907" i="13"/>
  <c r="C908" i="13"/>
  <c r="C909" i="13"/>
  <c r="C910" i="13"/>
  <c r="C911" i="13"/>
  <c r="C912" i="13"/>
  <c r="C913" i="13"/>
  <c r="C914" i="13"/>
  <c r="C915" i="13"/>
  <c r="C916" i="13"/>
  <c r="C917" i="13"/>
  <c r="C918" i="13"/>
  <c r="C919" i="13"/>
  <c r="C920" i="13"/>
  <c r="C921" i="13"/>
  <c r="C922" i="13"/>
  <c r="C923" i="13"/>
  <c r="C924" i="13"/>
  <c r="C925" i="13"/>
  <c r="C926" i="13"/>
  <c r="C927" i="13"/>
  <c r="C928" i="13"/>
  <c r="C929" i="13"/>
  <c r="C930" i="13"/>
  <c r="C931" i="13"/>
  <c r="C932" i="13"/>
  <c r="C933" i="13"/>
  <c r="C934" i="13"/>
  <c r="C935" i="13"/>
  <c r="C936" i="13"/>
  <c r="C937" i="13"/>
  <c r="C938" i="13"/>
  <c r="C939" i="13"/>
  <c r="C940" i="13"/>
  <c r="C941" i="13"/>
  <c r="C942" i="13"/>
  <c r="C943" i="13"/>
  <c r="C944" i="13"/>
  <c r="C945" i="13"/>
  <c r="C946" i="13"/>
  <c r="C947" i="13"/>
  <c r="C948" i="13"/>
  <c r="C949" i="13"/>
  <c r="C950" i="13"/>
  <c r="C951" i="13"/>
  <c r="C952" i="13"/>
  <c r="C953" i="13"/>
  <c r="C954" i="13"/>
  <c r="C955" i="13"/>
  <c r="C956" i="13"/>
  <c r="C957" i="13"/>
  <c r="C958" i="13"/>
  <c r="C959" i="13"/>
  <c r="C960" i="13"/>
  <c r="C961" i="13"/>
  <c r="C962" i="13"/>
  <c r="C963" i="13"/>
  <c r="C964" i="13"/>
  <c r="C965" i="13"/>
  <c r="C966" i="13"/>
  <c r="C967" i="13"/>
  <c r="C968" i="13"/>
  <c r="C969" i="13"/>
  <c r="C970" i="13"/>
  <c r="C971" i="13"/>
  <c r="C972" i="13"/>
  <c r="C973" i="13"/>
  <c r="C974" i="13"/>
  <c r="C975" i="13"/>
  <c r="C976" i="13"/>
  <c r="C977" i="13"/>
  <c r="C978" i="13"/>
  <c r="C979" i="13"/>
  <c r="C980" i="13"/>
  <c r="C981" i="13"/>
  <c r="C982" i="13"/>
  <c r="C983" i="13"/>
  <c r="C984" i="13"/>
  <c r="C985" i="13"/>
  <c r="C986" i="13"/>
  <c r="C987" i="13"/>
  <c r="C988" i="13"/>
  <c r="C989" i="13"/>
  <c r="C990" i="13"/>
  <c r="C991" i="13"/>
  <c r="C992" i="13"/>
  <c r="C993" i="13"/>
  <c r="C994" i="13"/>
  <c r="C995" i="13"/>
  <c r="C996" i="13"/>
  <c r="C997" i="13"/>
  <c r="C998" i="13"/>
  <c r="C999" i="13"/>
  <c r="C1000" i="13"/>
  <c r="C1001" i="13"/>
  <c r="C1002" i="13"/>
  <c r="C1003" i="13"/>
  <c r="C1004" i="13"/>
  <c r="C1005" i="13"/>
  <c r="C1006" i="13"/>
  <c r="C1007" i="13"/>
  <c r="C1008" i="13"/>
  <c r="C1009" i="13"/>
  <c r="C1010" i="13"/>
  <c r="C1011" i="13"/>
  <c r="C1012" i="13"/>
  <c r="C1013" i="13"/>
  <c r="C1014" i="13"/>
  <c r="C1015" i="13"/>
  <c r="C1016" i="13"/>
  <c r="C1017" i="13"/>
  <c r="C1018" i="13"/>
  <c r="C1019" i="13"/>
  <c r="C1020" i="13"/>
  <c r="C1021" i="13"/>
  <c r="C1022" i="13"/>
  <c r="C1023" i="13"/>
  <c r="C1024" i="13"/>
  <c r="C1025" i="13"/>
  <c r="C1026" i="13"/>
  <c r="C1027" i="13"/>
  <c r="C1028" i="13"/>
  <c r="C1029" i="13"/>
  <c r="C1030" i="13"/>
  <c r="C1031" i="13"/>
  <c r="C1032" i="13"/>
  <c r="C1033" i="13"/>
  <c r="C1034" i="13"/>
  <c r="C1035" i="13"/>
  <c r="C1036" i="13"/>
  <c r="C1037" i="13"/>
  <c r="C1038" i="13"/>
  <c r="C1039" i="13"/>
  <c r="C1040" i="13"/>
  <c r="C1041" i="13"/>
  <c r="C1042" i="13"/>
  <c r="C1043" i="13"/>
  <c r="C1044" i="13"/>
  <c r="C1045" i="13"/>
  <c r="C1046" i="13"/>
  <c r="C1047" i="13"/>
  <c r="C1048" i="13"/>
  <c r="C1049" i="13"/>
  <c r="C1050" i="13"/>
  <c r="C1051" i="13"/>
  <c r="C1052" i="13"/>
  <c r="C1053" i="13"/>
  <c r="C1054" i="13"/>
  <c r="C1055" i="13"/>
  <c r="C1056" i="13"/>
  <c r="C1057" i="13"/>
  <c r="C1058" i="13"/>
  <c r="C1059" i="13"/>
  <c r="C1060" i="13"/>
  <c r="C1061" i="13"/>
  <c r="C1062" i="13"/>
  <c r="C1063" i="13"/>
  <c r="C1064" i="13"/>
  <c r="C1065" i="13"/>
  <c r="C1066" i="13"/>
  <c r="C1067" i="13"/>
  <c r="C1068" i="13"/>
  <c r="C1069" i="13"/>
  <c r="C1070" i="13"/>
  <c r="C1071" i="13"/>
  <c r="C1072" i="13"/>
  <c r="C1073" i="13"/>
  <c r="C1074" i="13"/>
  <c r="C1075" i="13"/>
  <c r="C1076" i="13"/>
  <c r="C1077" i="13"/>
  <c r="C1078" i="13"/>
  <c r="C1079" i="13"/>
  <c r="C1080" i="13"/>
  <c r="C1081" i="13"/>
  <c r="C1082" i="13"/>
  <c r="C1083" i="13"/>
  <c r="C1084" i="13"/>
  <c r="C1085" i="13"/>
  <c r="C1086" i="13"/>
  <c r="C1087" i="13"/>
  <c r="C1088" i="13"/>
  <c r="C1089" i="13"/>
  <c r="C1090" i="13"/>
  <c r="C1091" i="13"/>
  <c r="C1092" i="13"/>
  <c r="C1093" i="13"/>
  <c r="C1094" i="13"/>
  <c r="C1095" i="13"/>
  <c r="C1096" i="13"/>
  <c r="C1097" i="13"/>
  <c r="C1098" i="13"/>
  <c r="C1099" i="13"/>
  <c r="C1100" i="13"/>
  <c r="C1101" i="13"/>
  <c r="C1102" i="13"/>
  <c r="C1103" i="13"/>
  <c r="C1104" i="13"/>
  <c r="C1105" i="13"/>
  <c r="C1106" i="13"/>
  <c r="C1107" i="13"/>
  <c r="C1108" i="13"/>
  <c r="C1109" i="13"/>
  <c r="C1110" i="13"/>
  <c r="C1111" i="13"/>
  <c r="C1112" i="13"/>
  <c r="C1113" i="13"/>
  <c r="C1114" i="13"/>
  <c r="C1115" i="13"/>
  <c r="C1116" i="13"/>
  <c r="C1117" i="13"/>
  <c r="C1118" i="13"/>
  <c r="C1119" i="13"/>
  <c r="C1120" i="13"/>
  <c r="C1121" i="13"/>
  <c r="C1122" i="13"/>
  <c r="C1123" i="13"/>
  <c r="C1124" i="13"/>
  <c r="C1125" i="13"/>
  <c r="C1126" i="13"/>
  <c r="C1127" i="13"/>
  <c r="C1128" i="13"/>
  <c r="C1129" i="13"/>
  <c r="C1130" i="13"/>
  <c r="C1131" i="13"/>
  <c r="C1132" i="13"/>
  <c r="C1133" i="13"/>
  <c r="C1134" i="13"/>
  <c r="C1135" i="13"/>
  <c r="C1136" i="13"/>
  <c r="C1137" i="13"/>
  <c r="C1138" i="13"/>
  <c r="C1139" i="13"/>
  <c r="C1140" i="13"/>
  <c r="C1141" i="13"/>
  <c r="C1142" i="13"/>
  <c r="C1143" i="13"/>
  <c r="C1144" i="13"/>
  <c r="C1145" i="13"/>
  <c r="C1146" i="13"/>
  <c r="C1147" i="13"/>
  <c r="C1148" i="13"/>
  <c r="C1149" i="13"/>
  <c r="C1150" i="13"/>
  <c r="C1151" i="13"/>
  <c r="C1152" i="13"/>
  <c r="C1153" i="13"/>
  <c r="C1154" i="13"/>
  <c r="C1155" i="13"/>
  <c r="C1156" i="13"/>
  <c r="C1157" i="13"/>
  <c r="C1158" i="13"/>
  <c r="C1159" i="13"/>
  <c r="C1160" i="13"/>
  <c r="C1161" i="13"/>
  <c r="C1162" i="13"/>
  <c r="C1163" i="13"/>
  <c r="C1164" i="13"/>
  <c r="C1165" i="13"/>
  <c r="C1166" i="13"/>
  <c r="C1167" i="13"/>
  <c r="C1168" i="13"/>
  <c r="C1169" i="13"/>
  <c r="C1170" i="13"/>
  <c r="C1171" i="13"/>
  <c r="C1172" i="13"/>
  <c r="C1173" i="13"/>
  <c r="C1174" i="13"/>
  <c r="C1175" i="13"/>
  <c r="C1176" i="13"/>
  <c r="C1177" i="13"/>
  <c r="C1178" i="13"/>
  <c r="C1179" i="13"/>
  <c r="C1180" i="13"/>
  <c r="C1181" i="13"/>
  <c r="C1182" i="13"/>
  <c r="C1183" i="13"/>
  <c r="C1184" i="13"/>
  <c r="C1185" i="13"/>
  <c r="C1186" i="13"/>
  <c r="C1187" i="13"/>
  <c r="C1188" i="13"/>
  <c r="C1189" i="13"/>
  <c r="C1190" i="13"/>
  <c r="C1191" i="13"/>
  <c r="C1192" i="13"/>
  <c r="C1193" i="13"/>
  <c r="C1194" i="13"/>
  <c r="C1195" i="13"/>
  <c r="C1196" i="13"/>
  <c r="C1197" i="13"/>
  <c r="C1198" i="13"/>
  <c r="C1199" i="13"/>
  <c r="C1200" i="13"/>
  <c r="C1201" i="13"/>
  <c r="C1202" i="13"/>
  <c r="C1203" i="13"/>
  <c r="C1204" i="13"/>
  <c r="C1205" i="13"/>
  <c r="C1206" i="13"/>
  <c r="C1207" i="13"/>
  <c r="C1208" i="13"/>
  <c r="C1209" i="13"/>
  <c r="C1210" i="13"/>
  <c r="C1211" i="13"/>
  <c r="C1212" i="13"/>
  <c r="C1213" i="13"/>
  <c r="C1214" i="13"/>
  <c r="C1215" i="13"/>
  <c r="C1216" i="13"/>
  <c r="C1217" i="13"/>
  <c r="C1218" i="13"/>
  <c r="C1219" i="13"/>
  <c r="C1220" i="13"/>
  <c r="C1221" i="13"/>
  <c r="C1222" i="13"/>
  <c r="C1223" i="13"/>
  <c r="C1224" i="13"/>
  <c r="C1225" i="13"/>
  <c r="C1226" i="13"/>
  <c r="C1227" i="13"/>
  <c r="C1228" i="13"/>
  <c r="C1229" i="13"/>
  <c r="C1230" i="13"/>
  <c r="C1231" i="13"/>
  <c r="C1232" i="13"/>
  <c r="C1233" i="13"/>
  <c r="C1234" i="13"/>
  <c r="C1235" i="13"/>
  <c r="C1236" i="13"/>
  <c r="C1237" i="13"/>
  <c r="C1238" i="13"/>
  <c r="C1239" i="13"/>
  <c r="C1240" i="13"/>
  <c r="C1241" i="13"/>
  <c r="C1242" i="13"/>
  <c r="C1243" i="13"/>
  <c r="C1244" i="13"/>
  <c r="C1245" i="13"/>
  <c r="C1246" i="13"/>
  <c r="C1247" i="13"/>
  <c r="C1248" i="13"/>
  <c r="C1249" i="13"/>
  <c r="C1250" i="13"/>
  <c r="C1251" i="13"/>
  <c r="C1252" i="13"/>
  <c r="C1253" i="13"/>
  <c r="C1254" i="13"/>
  <c r="C1255" i="13"/>
  <c r="C1256" i="13"/>
  <c r="C1257" i="13"/>
  <c r="C1258" i="13"/>
  <c r="C1259" i="13"/>
  <c r="C1260" i="13"/>
  <c r="C1261" i="13"/>
  <c r="C1262" i="13"/>
  <c r="C1263" i="13"/>
  <c r="C1264" i="13"/>
  <c r="C1265" i="13"/>
  <c r="C1266" i="13"/>
  <c r="C1267" i="13"/>
  <c r="C1268" i="13"/>
  <c r="C1269" i="13"/>
  <c r="C1270" i="13"/>
  <c r="C1271" i="13"/>
  <c r="C1272" i="13"/>
  <c r="C1273" i="13"/>
  <c r="C1274" i="13"/>
  <c r="C1275" i="13"/>
  <c r="C1276" i="13"/>
  <c r="C1277" i="13"/>
  <c r="C1278" i="13"/>
  <c r="C1279" i="13"/>
  <c r="C1280" i="13"/>
  <c r="C1281" i="13"/>
  <c r="C1282" i="13"/>
  <c r="C1283" i="13"/>
  <c r="C1284" i="13"/>
  <c r="C1285" i="13"/>
  <c r="C1286" i="13"/>
  <c r="C1287" i="13"/>
  <c r="C1288" i="13"/>
  <c r="C1289" i="13"/>
  <c r="C1290" i="13"/>
  <c r="C1291" i="13"/>
  <c r="C1292" i="13"/>
  <c r="C1293" i="13"/>
  <c r="C1294" i="13"/>
  <c r="C1295" i="13"/>
  <c r="C1296" i="13"/>
  <c r="C1297" i="13"/>
  <c r="C1298" i="13"/>
  <c r="C1299" i="13"/>
  <c r="C1300" i="13"/>
  <c r="C1301" i="13"/>
  <c r="C1302" i="13"/>
  <c r="C1303" i="13"/>
  <c r="C1304" i="13"/>
  <c r="C1305" i="13"/>
  <c r="C1306" i="13"/>
  <c r="C1307" i="13"/>
  <c r="C1308" i="13"/>
  <c r="C1309" i="13"/>
  <c r="C1310" i="13"/>
  <c r="C1311" i="13"/>
  <c r="C1312" i="13"/>
  <c r="C1313" i="13"/>
  <c r="C1314" i="13"/>
  <c r="C1315" i="13"/>
  <c r="C1316" i="13"/>
  <c r="C1317" i="13"/>
  <c r="C1318" i="13"/>
  <c r="C1319" i="13"/>
  <c r="C1320" i="13"/>
  <c r="C1321" i="13"/>
  <c r="C1322" i="13"/>
  <c r="C1323" i="13"/>
  <c r="C1324" i="13"/>
  <c r="C1325" i="13"/>
  <c r="C1326" i="13"/>
  <c r="C1327" i="13"/>
  <c r="C1328" i="13"/>
  <c r="C1329" i="13"/>
  <c r="C1330" i="13"/>
  <c r="C1331" i="13"/>
  <c r="C1332" i="13"/>
  <c r="C1333" i="13"/>
  <c r="C1334" i="13"/>
  <c r="C1335" i="13"/>
  <c r="C1336" i="13"/>
  <c r="C1337" i="13"/>
  <c r="C1338" i="13"/>
  <c r="C1339" i="13"/>
  <c r="C1340" i="13"/>
  <c r="C1341" i="13"/>
  <c r="C1342" i="13"/>
  <c r="C1343" i="13"/>
  <c r="C1344" i="13"/>
  <c r="C1345" i="13"/>
  <c r="C1346" i="13"/>
  <c r="C1347" i="13"/>
  <c r="C1348" i="13"/>
  <c r="C1349" i="13"/>
  <c r="C1350" i="13"/>
  <c r="C1351" i="13"/>
  <c r="C1352" i="13"/>
  <c r="C1353" i="13"/>
  <c r="C1354" i="13"/>
  <c r="C1355" i="13"/>
  <c r="C1356" i="13"/>
  <c r="C1357" i="13"/>
  <c r="C1358" i="13"/>
  <c r="C1359" i="13"/>
  <c r="C1360" i="13"/>
  <c r="C1361" i="13"/>
  <c r="C1362" i="13"/>
  <c r="C1363" i="13"/>
  <c r="C1364" i="13"/>
  <c r="C1365" i="13"/>
  <c r="C1366" i="13"/>
  <c r="C1367" i="13"/>
  <c r="C1368" i="13"/>
  <c r="C1369" i="13"/>
  <c r="C1370" i="13"/>
  <c r="C1371" i="13"/>
  <c r="C1372" i="13"/>
  <c r="C1373" i="13"/>
  <c r="C1374" i="13"/>
  <c r="C1375" i="13"/>
  <c r="C1376" i="13"/>
  <c r="C1377" i="13"/>
  <c r="C1378" i="13"/>
  <c r="C1379" i="13"/>
  <c r="C1380" i="13"/>
  <c r="C1381" i="13"/>
  <c r="C1382" i="13"/>
  <c r="C1383" i="13"/>
  <c r="C1384" i="13"/>
  <c r="C1385" i="13"/>
  <c r="C1386" i="13"/>
  <c r="C1387" i="13"/>
  <c r="C1388" i="13"/>
  <c r="C1389" i="13"/>
  <c r="C1390" i="13"/>
  <c r="C1391" i="13"/>
  <c r="C1392" i="13"/>
  <c r="C1393" i="13"/>
  <c r="C1394" i="13"/>
  <c r="C1395" i="13"/>
  <c r="C1396" i="13"/>
  <c r="C1397" i="13"/>
  <c r="C1398" i="13"/>
  <c r="C1399" i="13"/>
  <c r="C1400" i="13"/>
  <c r="C1401" i="13"/>
  <c r="C1402" i="13"/>
  <c r="C1403" i="13"/>
  <c r="C1404" i="13"/>
  <c r="C1405" i="13"/>
  <c r="C1406" i="13"/>
  <c r="C1407" i="13"/>
  <c r="C1408" i="13"/>
  <c r="C1409" i="13"/>
  <c r="C1410" i="13"/>
  <c r="C1411" i="13"/>
  <c r="C1412" i="13"/>
  <c r="C1413" i="13"/>
  <c r="C1414" i="13"/>
  <c r="C1415" i="13"/>
  <c r="C1416" i="13"/>
  <c r="C1417" i="13"/>
  <c r="C1418" i="13"/>
  <c r="C1419" i="13"/>
  <c r="C1420" i="13"/>
  <c r="C1421" i="13"/>
  <c r="C1422" i="13"/>
  <c r="C1423" i="13"/>
  <c r="C1424" i="13"/>
  <c r="C1425" i="13"/>
  <c r="C1426" i="13"/>
  <c r="C1427" i="13"/>
  <c r="C1428" i="13"/>
  <c r="C1429" i="13"/>
  <c r="C1430" i="13"/>
  <c r="C1431" i="13"/>
  <c r="C1432" i="13"/>
  <c r="C1433" i="13"/>
  <c r="C1434" i="13"/>
  <c r="C1435" i="13"/>
  <c r="C1436" i="13"/>
  <c r="C1437" i="13"/>
  <c r="C1438" i="13"/>
  <c r="C1439" i="13"/>
  <c r="C1440" i="13"/>
  <c r="C1441" i="13"/>
  <c r="C1442" i="13"/>
  <c r="C1443" i="13"/>
  <c r="C1444" i="13"/>
  <c r="C1445" i="13"/>
  <c r="C1446" i="13"/>
  <c r="C1447" i="13"/>
  <c r="C1448" i="13"/>
  <c r="C1449" i="13"/>
  <c r="C1450" i="13"/>
  <c r="C1451" i="13"/>
  <c r="C1452" i="13"/>
  <c r="C1453" i="13"/>
  <c r="C1454" i="13"/>
  <c r="C1455" i="13"/>
  <c r="C1456" i="13"/>
  <c r="C1457" i="13"/>
  <c r="C1458" i="13"/>
  <c r="C1459" i="13"/>
  <c r="C1460" i="13"/>
  <c r="C1461" i="13"/>
  <c r="C1462" i="13"/>
  <c r="C1463" i="13"/>
  <c r="C1464" i="13"/>
  <c r="C1465" i="13"/>
  <c r="C1466" i="13"/>
  <c r="C1467" i="13"/>
  <c r="C1468" i="13"/>
  <c r="C1469" i="13"/>
  <c r="C1470" i="13"/>
  <c r="C1471" i="13"/>
  <c r="C1472" i="13"/>
  <c r="C1473" i="13"/>
  <c r="C1474" i="13"/>
  <c r="C1475" i="13"/>
  <c r="C1476" i="13"/>
  <c r="C1477" i="13"/>
  <c r="C1478" i="13"/>
  <c r="C1479" i="13"/>
  <c r="C1480" i="13"/>
  <c r="C1481" i="13"/>
  <c r="C1482" i="13"/>
  <c r="C1483" i="13"/>
  <c r="C1484" i="13"/>
  <c r="C1485" i="13"/>
  <c r="C1486" i="13"/>
  <c r="C1487" i="13"/>
  <c r="C1488" i="13"/>
  <c r="C1489" i="13"/>
  <c r="C1490" i="13"/>
  <c r="C1491" i="13"/>
  <c r="C1492" i="13"/>
  <c r="C1493" i="13"/>
  <c r="C1494" i="13"/>
  <c r="C1495" i="13"/>
  <c r="C1496" i="13"/>
  <c r="C1497" i="13"/>
  <c r="C1498" i="13"/>
  <c r="C1499" i="13"/>
  <c r="C1500" i="13"/>
  <c r="C1501" i="13"/>
  <c r="C1502" i="13"/>
  <c r="C1503" i="13"/>
  <c r="C1504" i="13"/>
  <c r="C1505" i="13"/>
  <c r="C1506" i="13"/>
  <c r="C1507" i="13"/>
  <c r="C1508" i="13"/>
  <c r="C1509" i="13"/>
  <c r="C1510" i="13"/>
  <c r="C1511" i="13"/>
  <c r="C1512" i="13"/>
  <c r="C1513" i="13"/>
  <c r="C1514" i="13"/>
  <c r="C1515" i="13"/>
  <c r="C1516" i="13"/>
  <c r="C1517" i="13"/>
  <c r="C1518" i="13"/>
  <c r="C1519" i="13"/>
  <c r="C1520" i="13"/>
  <c r="C1521" i="13"/>
  <c r="C1522" i="13"/>
  <c r="C1523" i="13"/>
  <c r="C1524" i="13"/>
  <c r="C1525" i="13"/>
  <c r="C1526" i="13"/>
  <c r="C1527" i="13"/>
  <c r="C1528" i="13"/>
  <c r="C1529" i="13"/>
  <c r="C1530" i="13"/>
  <c r="C1531" i="13"/>
  <c r="C1532" i="13"/>
  <c r="C1533" i="13"/>
  <c r="C1534" i="13"/>
  <c r="C1535" i="13"/>
  <c r="C1536" i="13"/>
  <c r="C1537" i="13"/>
  <c r="C1538" i="13"/>
  <c r="C1539" i="13"/>
  <c r="C1540" i="13"/>
  <c r="C1541" i="13"/>
  <c r="C1542" i="13"/>
  <c r="C1543" i="13"/>
  <c r="C1544" i="13"/>
  <c r="C1545" i="13"/>
  <c r="C1546" i="13"/>
  <c r="C1547" i="13"/>
  <c r="C1548" i="13"/>
  <c r="C1549" i="13"/>
  <c r="C1550" i="13"/>
  <c r="C1551" i="13"/>
  <c r="C1552" i="13"/>
  <c r="C1553" i="13"/>
  <c r="C1554" i="13"/>
  <c r="C1555" i="13"/>
  <c r="C1556" i="13"/>
  <c r="C1557" i="13"/>
  <c r="C1558" i="13"/>
  <c r="C1559" i="13"/>
  <c r="C1560" i="13"/>
  <c r="C1561" i="13"/>
  <c r="C1562" i="13"/>
  <c r="C1563" i="13"/>
  <c r="C1564" i="13"/>
  <c r="C1565" i="13"/>
  <c r="C1566" i="13"/>
  <c r="C1567" i="13"/>
  <c r="C1568" i="13"/>
  <c r="C1569" i="13"/>
  <c r="C1570" i="13"/>
  <c r="C1571" i="13"/>
  <c r="C1572" i="13"/>
  <c r="C1573" i="13"/>
  <c r="C1574" i="13"/>
  <c r="C1575" i="13"/>
  <c r="C1576" i="13"/>
  <c r="C1577" i="13"/>
  <c r="C1578" i="13"/>
  <c r="C1579" i="13"/>
  <c r="C1580" i="13"/>
  <c r="C1581" i="13"/>
  <c r="C1582" i="13"/>
  <c r="C1583" i="13"/>
  <c r="C1584" i="13"/>
  <c r="C1585" i="13"/>
  <c r="C1586" i="13"/>
  <c r="C1587" i="13"/>
  <c r="C1588" i="13"/>
  <c r="C1589" i="13"/>
  <c r="C1590" i="13"/>
  <c r="C1591" i="13"/>
  <c r="C1592" i="13"/>
  <c r="C1593" i="13"/>
  <c r="C1594" i="13"/>
  <c r="C1595" i="13"/>
  <c r="C1596" i="13"/>
  <c r="C1597" i="13"/>
  <c r="C1598" i="13"/>
  <c r="C1599" i="13"/>
  <c r="C1600" i="13"/>
  <c r="C1601" i="13"/>
  <c r="C1602" i="13"/>
  <c r="C1603" i="13"/>
  <c r="C1604" i="13"/>
  <c r="C1605" i="13"/>
  <c r="C1606" i="13"/>
  <c r="C1607" i="13"/>
  <c r="C1608" i="13"/>
  <c r="C1609" i="13"/>
  <c r="C1610" i="13"/>
  <c r="C1611" i="13"/>
  <c r="C1612" i="13"/>
  <c r="C1613" i="13"/>
  <c r="C1614" i="13"/>
  <c r="C1615" i="13"/>
  <c r="C1616" i="13"/>
  <c r="C1617" i="13"/>
  <c r="C1618" i="13"/>
  <c r="C1619" i="13"/>
  <c r="C1620" i="13"/>
  <c r="C1621" i="13"/>
  <c r="C1622" i="13"/>
  <c r="C1623" i="13"/>
  <c r="C1624" i="13"/>
  <c r="C1625" i="13"/>
  <c r="C1626" i="13"/>
  <c r="C1627" i="13"/>
  <c r="C1628" i="13"/>
  <c r="C1629" i="13"/>
  <c r="C1630" i="13"/>
  <c r="C1631" i="13"/>
  <c r="C1632" i="13"/>
  <c r="C1633" i="13"/>
  <c r="C1634" i="13"/>
  <c r="C1635" i="13"/>
  <c r="C1636" i="13"/>
  <c r="C1637" i="13"/>
  <c r="C1638" i="13"/>
  <c r="C1639" i="13"/>
  <c r="C1640" i="13"/>
  <c r="C1641" i="13"/>
  <c r="C1642" i="13"/>
  <c r="C1643" i="13"/>
  <c r="C1644" i="13"/>
  <c r="C1645" i="13"/>
  <c r="C1646" i="13"/>
  <c r="C1647" i="13"/>
  <c r="C1648" i="13"/>
  <c r="C1649" i="13"/>
  <c r="C1650" i="13"/>
  <c r="C1651" i="13"/>
  <c r="C1652" i="13"/>
  <c r="C1653" i="13"/>
  <c r="C1654" i="13"/>
  <c r="C1655" i="13"/>
  <c r="C1656" i="13"/>
  <c r="C1657" i="13"/>
  <c r="C1658" i="13"/>
  <c r="C1659" i="13"/>
  <c r="C1660" i="13"/>
  <c r="C1661" i="13"/>
  <c r="C1662" i="13"/>
  <c r="C1663" i="13"/>
  <c r="C1664" i="13"/>
  <c r="C1665" i="13"/>
  <c r="C1666" i="13"/>
  <c r="C1667" i="13"/>
  <c r="C1668" i="13"/>
  <c r="C1669" i="13"/>
  <c r="C1670" i="13"/>
  <c r="C1671" i="13"/>
  <c r="C1672" i="13"/>
  <c r="C1673" i="13"/>
  <c r="C1674" i="13"/>
  <c r="C1675" i="13"/>
  <c r="C1676" i="13"/>
  <c r="C1677" i="13"/>
  <c r="C1678" i="13"/>
  <c r="C1679" i="13"/>
  <c r="C1680" i="13"/>
  <c r="C1681" i="13"/>
  <c r="C1682" i="13"/>
  <c r="C1683" i="13"/>
  <c r="C1684" i="13"/>
  <c r="C1685" i="13"/>
  <c r="C1686" i="13"/>
  <c r="C1687" i="13"/>
  <c r="C1688" i="13"/>
  <c r="C1689" i="13"/>
  <c r="C1690" i="13"/>
  <c r="C1691" i="13"/>
  <c r="C1692" i="13"/>
  <c r="C1693" i="13"/>
  <c r="C1694" i="13"/>
  <c r="C1695" i="13"/>
  <c r="C1696" i="13"/>
  <c r="C1697" i="13"/>
  <c r="C1698" i="13"/>
  <c r="C1699" i="13"/>
  <c r="C1700" i="13"/>
  <c r="C1701" i="13"/>
  <c r="C1702" i="13"/>
  <c r="C1703" i="13"/>
  <c r="C1704" i="13"/>
  <c r="C1705" i="13"/>
  <c r="C1706" i="13"/>
  <c r="C1707" i="13"/>
  <c r="C1708" i="13"/>
  <c r="C1709" i="13"/>
  <c r="C1710" i="13"/>
  <c r="C1711" i="13"/>
  <c r="C1712" i="13"/>
  <c r="C1713" i="13"/>
  <c r="C1714" i="13"/>
  <c r="C1715" i="13"/>
  <c r="C1716" i="13"/>
  <c r="C1717" i="13"/>
  <c r="C1718" i="13"/>
  <c r="C1719" i="13"/>
  <c r="C1720" i="13"/>
  <c r="C1721" i="13"/>
  <c r="C1722" i="13"/>
  <c r="C1723" i="13"/>
  <c r="C1724" i="13"/>
  <c r="C1725" i="13"/>
  <c r="C1726" i="13"/>
  <c r="C1727" i="13"/>
  <c r="C1728" i="13"/>
  <c r="C1729" i="13"/>
  <c r="C1730" i="13"/>
  <c r="C1731" i="13"/>
  <c r="C1732" i="13"/>
  <c r="C1733" i="13"/>
  <c r="C1734" i="13"/>
  <c r="C1735" i="13"/>
  <c r="C1736" i="13"/>
  <c r="C1737" i="13"/>
  <c r="C1738" i="13"/>
  <c r="C1739" i="13"/>
  <c r="C1740" i="13"/>
  <c r="C1741" i="13"/>
  <c r="C1742" i="13"/>
  <c r="C1743" i="13"/>
  <c r="C1744" i="13"/>
  <c r="C1745" i="13"/>
  <c r="C1746" i="13"/>
  <c r="C1747" i="13"/>
  <c r="C1748" i="13"/>
  <c r="C1749" i="13"/>
  <c r="C1750" i="13"/>
  <c r="C1751" i="13"/>
  <c r="C1752" i="13"/>
  <c r="C1753" i="13"/>
  <c r="C1754" i="13"/>
  <c r="C1755" i="13"/>
  <c r="C1756" i="13"/>
  <c r="C1757" i="13"/>
  <c r="C1758" i="13"/>
  <c r="C1759" i="13"/>
  <c r="C1760" i="13"/>
  <c r="C1761" i="13"/>
  <c r="C1762" i="13"/>
  <c r="C1763" i="13"/>
  <c r="C1764" i="13"/>
  <c r="C1765" i="13"/>
  <c r="C1766" i="13"/>
  <c r="C1767" i="13"/>
  <c r="C1768" i="13"/>
  <c r="C1769" i="13"/>
  <c r="C1770" i="13"/>
  <c r="C1771" i="13"/>
  <c r="C1772" i="13"/>
  <c r="C1773" i="13"/>
  <c r="C1774" i="13"/>
  <c r="C1775" i="13"/>
  <c r="C1776" i="13"/>
  <c r="C1777" i="13"/>
  <c r="C1778" i="13"/>
  <c r="C1779" i="13"/>
  <c r="C1780" i="13"/>
  <c r="C1781" i="13"/>
  <c r="C1782" i="13"/>
  <c r="C1783" i="13"/>
  <c r="C1784" i="13"/>
  <c r="C1785" i="13"/>
  <c r="C1786" i="13"/>
  <c r="C1787" i="13"/>
  <c r="C1788" i="13"/>
  <c r="C1789" i="13"/>
  <c r="C1790" i="13"/>
  <c r="C1791" i="13"/>
  <c r="C1792" i="13"/>
  <c r="C1793" i="13"/>
  <c r="C1794" i="13"/>
  <c r="C1795" i="13"/>
  <c r="C1796" i="13"/>
  <c r="C1797" i="13"/>
  <c r="C1798" i="13"/>
  <c r="C1799" i="13"/>
  <c r="C1800" i="13"/>
  <c r="C1801" i="13"/>
  <c r="C1802" i="13"/>
  <c r="C1803" i="13"/>
  <c r="C1804" i="13"/>
  <c r="C1805" i="13"/>
  <c r="C1806" i="13"/>
  <c r="C1807" i="13"/>
  <c r="C1808" i="13"/>
  <c r="C1809" i="13"/>
  <c r="C1810" i="13"/>
  <c r="C1811" i="13"/>
  <c r="C1812" i="13"/>
  <c r="C1813" i="13"/>
  <c r="C1814" i="13"/>
  <c r="C1815" i="13"/>
  <c r="C1816" i="13"/>
  <c r="C1817" i="13"/>
  <c r="C1818" i="13"/>
  <c r="C1819" i="13"/>
  <c r="C1820" i="13"/>
  <c r="C1821" i="13"/>
  <c r="C1822" i="13"/>
  <c r="C1823" i="13"/>
  <c r="C1824" i="13"/>
  <c r="C1825" i="13"/>
  <c r="C1826" i="13"/>
  <c r="C1827" i="13"/>
  <c r="C1828" i="13"/>
  <c r="C1829" i="13"/>
  <c r="C1830" i="13"/>
  <c r="C1831" i="13"/>
  <c r="C1832" i="13"/>
  <c r="C1833" i="13"/>
  <c r="C1834" i="13"/>
  <c r="C1835" i="13"/>
  <c r="C1836" i="13"/>
  <c r="C1837" i="13"/>
  <c r="C1838" i="13"/>
  <c r="C1839" i="13"/>
  <c r="C1840" i="13"/>
  <c r="C1841" i="13"/>
  <c r="C1842" i="13"/>
  <c r="C1843" i="13"/>
  <c r="C1844" i="13"/>
  <c r="C1845" i="13"/>
  <c r="C1846" i="13"/>
  <c r="C1847" i="13"/>
  <c r="C1848" i="13"/>
  <c r="C1849" i="13"/>
  <c r="C1850" i="13"/>
  <c r="C1851" i="13"/>
  <c r="C1852" i="13"/>
  <c r="C1853" i="13"/>
  <c r="C1854" i="13"/>
  <c r="C1855" i="13"/>
  <c r="C1856" i="13"/>
  <c r="C1857" i="13"/>
  <c r="C1858" i="13"/>
  <c r="C1859" i="13"/>
  <c r="C1860" i="13"/>
  <c r="C1861" i="13"/>
  <c r="C1862" i="13"/>
  <c r="C1863" i="13"/>
  <c r="C1864" i="13"/>
  <c r="C1865" i="13"/>
  <c r="C1866" i="13"/>
  <c r="C1867" i="13"/>
  <c r="C1868" i="13"/>
  <c r="C1869" i="13"/>
  <c r="C1870" i="13"/>
  <c r="C1871" i="13"/>
  <c r="C1872" i="13"/>
  <c r="C1873" i="13"/>
  <c r="C1874" i="13"/>
  <c r="C1875" i="13"/>
  <c r="C1876" i="13"/>
  <c r="C1877" i="13"/>
  <c r="C1878" i="13"/>
  <c r="C1879" i="13"/>
  <c r="C1880" i="13"/>
  <c r="C1881" i="13"/>
  <c r="C1882" i="13"/>
  <c r="C1883" i="13"/>
  <c r="C1884" i="13"/>
  <c r="C1885" i="13"/>
  <c r="C1886" i="13"/>
  <c r="C1887" i="13"/>
  <c r="C1888" i="13"/>
  <c r="C1889" i="13"/>
  <c r="C1890" i="13"/>
  <c r="C1891" i="13"/>
  <c r="C1892" i="13"/>
  <c r="C1893" i="13"/>
  <c r="C1894" i="13"/>
  <c r="C1895" i="13"/>
  <c r="C1896" i="13"/>
  <c r="C1897" i="13"/>
  <c r="C1898" i="13"/>
  <c r="C1899" i="13"/>
  <c r="C1900" i="13"/>
  <c r="C1901" i="13"/>
  <c r="C1902" i="13"/>
  <c r="C1903" i="13"/>
  <c r="C1904" i="13"/>
  <c r="C1905" i="13"/>
  <c r="C1906" i="13"/>
  <c r="C1907" i="13"/>
  <c r="C1908" i="13"/>
  <c r="C1909" i="13"/>
  <c r="C1910" i="13"/>
  <c r="C1911" i="13"/>
  <c r="C1912" i="13"/>
  <c r="C1913" i="13"/>
  <c r="C1914" i="13"/>
  <c r="C1915" i="13"/>
  <c r="C1916" i="13"/>
  <c r="C1917" i="13"/>
  <c r="C1918" i="13"/>
  <c r="C1919" i="13"/>
  <c r="C1920" i="13"/>
  <c r="C1921" i="13"/>
  <c r="C1922" i="13"/>
  <c r="C1923" i="13"/>
  <c r="C1924" i="13"/>
  <c r="C1925" i="13"/>
  <c r="C1926" i="13"/>
  <c r="C1927" i="13"/>
  <c r="C1928" i="13"/>
  <c r="C1929" i="13"/>
  <c r="C1930" i="13"/>
  <c r="C1931" i="13"/>
  <c r="C1932" i="13"/>
  <c r="C1933" i="13"/>
  <c r="C1934" i="13"/>
  <c r="C1935" i="13"/>
  <c r="C1936" i="13"/>
  <c r="C1937" i="13"/>
  <c r="C1938" i="13"/>
  <c r="C1939" i="13"/>
  <c r="C1940" i="13"/>
  <c r="C1941" i="13"/>
  <c r="C1942" i="13"/>
  <c r="C1943" i="13"/>
  <c r="C1944" i="13"/>
  <c r="C1945" i="13"/>
  <c r="C1946" i="13"/>
  <c r="C1947" i="13"/>
  <c r="C1948" i="13"/>
  <c r="C1949" i="13"/>
  <c r="C1950" i="13"/>
  <c r="C1951" i="13"/>
  <c r="C1952" i="13"/>
  <c r="C1953" i="13"/>
  <c r="C1954" i="13"/>
  <c r="C1955" i="13"/>
  <c r="C1956" i="13"/>
  <c r="C1957" i="13"/>
  <c r="C1958" i="13"/>
  <c r="C1959" i="13"/>
  <c r="C1960" i="13"/>
  <c r="C1961" i="13"/>
  <c r="C1962" i="13"/>
  <c r="C1963" i="13"/>
  <c r="C1964" i="13"/>
  <c r="C1965" i="13"/>
  <c r="C1966" i="13"/>
  <c r="C1967" i="13"/>
  <c r="C1968" i="13"/>
  <c r="C1969" i="13"/>
  <c r="C1970" i="13"/>
  <c r="C1971" i="13"/>
  <c r="C1972" i="13"/>
  <c r="C1973" i="13"/>
  <c r="C1974" i="13"/>
  <c r="C1975" i="13"/>
  <c r="C1976" i="13"/>
  <c r="C1977" i="13"/>
  <c r="C1978" i="13"/>
  <c r="C1979" i="13"/>
  <c r="C1980" i="13"/>
  <c r="C1981" i="13"/>
  <c r="C1982" i="13"/>
  <c r="C1983" i="13"/>
  <c r="C1984" i="13"/>
  <c r="C1985" i="13"/>
  <c r="C1986" i="13"/>
  <c r="C1987" i="13"/>
  <c r="C1988" i="13"/>
  <c r="C1989" i="13"/>
  <c r="C1990" i="13"/>
  <c r="C1991" i="13"/>
  <c r="C1992" i="13"/>
  <c r="C1993" i="13"/>
  <c r="C1994" i="13"/>
  <c r="C1995" i="13"/>
  <c r="C1996" i="13"/>
  <c r="C1997" i="13"/>
  <c r="C1998" i="13"/>
  <c r="C1999" i="13"/>
  <c r="C2000" i="13"/>
  <c r="C2001" i="13"/>
  <c r="C2002" i="13"/>
  <c r="C2003" i="13"/>
  <c r="C2004" i="13"/>
  <c r="C2005" i="13"/>
  <c r="C2006" i="13"/>
  <c r="C2007" i="13"/>
  <c r="C2008" i="13"/>
  <c r="C2009" i="13"/>
  <c r="C2010" i="13"/>
  <c r="C2011" i="13"/>
  <c r="C2012" i="13"/>
  <c r="C2013" i="13"/>
  <c r="C2014" i="13"/>
  <c r="C2015" i="13"/>
  <c r="C2016" i="13"/>
  <c r="C2017" i="13"/>
  <c r="C2018" i="13"/>
  <c r="C2019" i="13"/>
  <c r="C2020" i="13"/>
  <c r="C2021" i="13"/>
  <c r="C2022" i="13"/>
  <c r="C2023" i="13"/>
  <c r="C2024" i="13"/>
  <c r="C2025" i="13"/>
  <c r="C2026" i="13"/>
  <c r="C2027" i="13"/>
  <c r="C2028" i="13"/>
  <c r="C2029" i="13"/>
  <c r="C2030" i="13"/>
  <c r="C2031" i="13"/>
  <c r="C2032" i="13"/>
  <c r="C2033" i="13"/>
  <c r="C2034" i="13"/>
  <c r="C2035" i="13"/>
  <c r="C2036" i="13"/>
  <c r="C2037" i="13"/>
  <c r="C2038" i="13"/>
  <c r="C2039" i="13"/>
  <c r="C2040" i="13"/>
  <c r="C2041" i="13"/>
  <c r="C2042" i="13"/>
  <c r="C2043" i="13"/>
  <c r="C2044" i="13"/>
  <c r="C2045" i="13"/>
  <c r="C2046" i="13"/>
  <c r="C2047" i="13"/>
  <c r="C2048" i="13"/>
  <c r="C2049" i="13"/>
  <c r="C2050" i="13"/>
  <c r="C2051" i="13"/>
  <c r="C2052" i="13"/>
  <c r="C2053" i="13"/>
  <c r="C2054" i="13"/>
  <c r="C2055" i="13"/>
  <c r="C2056" i="13"/>
  <c r="C2057" i="13"/>
  <c r="C2058" i="13"/>
  <c r="C2059" i="13"/>
  <c r="C2060" i="13"/>
  <c r="C2061" i="13"/>
  <c r="C2062" i="13"/>
  <c r="C2063" i="13"/>
  <c r="C2064" i="13"/>
  <c r="C2065" i="13"/>
  <c r="C2066" i="13"/>
  <c r="C2067" i="13"/>
  <c r="C2068" i="13"/>
  <c r="C2069" i="13"/>
  <c r="C2070" i="13"/>
  <c r="C2071" i="13"/>
  <c r="C2072" i="13"/>
  <c r="C2073" i="13"/>
  <c r="C2074" i="13"/>
  <c r="C2075" i="13"/>
  <c r="C2076" i="13"/>
  <c r="C2077" i="13"/>
  <c r="C2078" i="13"/>
  <c r="C2079" i="13"/>
  <c r="C2080" i="13"/>
  <c r="C2081" i="13"/>
  <c r="C2082" i="13"/>
  <c r="C2083" i="13"/>
  <c r="C2084" i="13"/>
  <c r="C2085" i="13"/>
  <c r="C2086" i="13"/>
  <c r="C2087" i="13"/>
  <c r="C2088" i="13"/>
  <c r="C2089" i="13"/>
  <c r="C2090" i="13"/>
  <c r="C2091" i="13"/>
  <c r="C2092" i="13"/>
  <c r="C2093" i="13"/>
  <c r="C2094" i="13"/>
  <c r="C2095" i="13"/>
  <c r="C2096" i="13"/>
  <c r="C2097" i="13"/>
  <c r="C2098" i="13"/>
  <c r="C2099" i="13"/>
  <c r="C2100" i="13"/>
  <c r="C2101" i="13"/>
  <c r="C2102" i="13"/>
  <c r="C2103" i="13"/>
  <c r="C2104" i="13"/>
  <c r="C2105" i="13"/>
  <c r="C2106" i="13"/>
  <c r="C2107" i="13"/>
  <c r="C2108" i="13"/>
  <c r="C2109" i="13"/>
  <c r="C2110" i="13"/>
  <c r="C2111" i="13"/>
  <c r="C2112" i="13"/>
  <c r="C2113" i="13"/>
  <c r="C2114" i="13"/>
  <c r="C2115" i="13"/>
  <c r="C2116" i="13"/>
  <c r="C2117" i="13"/>
  <c r="C2118" i="13"/>
  <c r="C2119" i="13"/>
  <c r="C2120" i="13"/>
  <c r="C2121" i="13"/>
  <c r="C2122" i="13"/>
  <c r="C2123" i="13"/>
  <c r="C2124" i="13"/>
  <c r="C2125" i="13"/>
  <c r="C2126" i="13"/>
  <c r="C2127" i="13"/>
  <c r="C2128" i="13"/>
  <c r="C2129" i="13"/>
  <c r="C2130" i="13"/>
  <c r="C2131" i="13"/>
  <c r="C2132" i="13"/>
  <c r="C2133" i="13"/>
  <c r="C2134" i="13"/>
  <c r="C2135" i="13"/>
  <c r="C2136" i="13"/>
  <c r="C2137" i="13"/>
  <c r="C2138" i="13"/>
  <c r="C2139" i="13"/>
  <c r="C2140" i="13"/>
  <c r="C2141" i="13"/>
  <c r="C2142" i="13"/>
  <c r="C2143" i="13"/>
  <c r="C2144" i="13"/>
  <c r="C2145" i="13"/>
  <c r="C2146" i="13"/>
  <c r="C2147" i="13"/>
  <c r="C2148" i="13"/>
  <c r="C2149" i="13"/>
  <c r="C2150" i="13"/>
  <c r="C2151" i="13"/>
  <c r="C2152" i="13"/>
  <c r="C2153" i="13"/>
  <c r="C2154" i="13"/>
  <c r="C2155" i="13"/>
  <c r="C2156" i="13"/>
  <c r="C2157" i="13"/>
  <c r="C2158" i="13"/>
  <c r="C2159" i="13"/>
  <c r="C2160" i="13"/>
  <c r="C2161" i="13"/>
  <c r="C2162" i="13"/>
  <c r="C2163" i="13"/>
  <c r="C2164" i="13"/>
  <c r="C2165" i="13"/>
  <c r="C2166" i="13"/>
  <c r="C2167" i="13"/>
  <c r="C2168" i="13"/>
  <c r="C2169" i="13"/>
  <c r="C2170" i="13"/>
  <c r="C2171" i="13"/>
  <c r="C2172" i="13"/>
  <c r="C2173" i="13"/>
  <c r="C2174" i="13"/>
  <c r="C2175" i="13"/>
  <c r="C2176" i="13"/>
  <c r="C2177" i="13"/>
  <c r="C2178" i="13"/>
  <c r="C2179" i="13"/>
  <c r="C2180" i="13"/>
  <c r="C2181" i="13"/>
  <c r="C2182" i="13"/>
  <c r="C2183" i="13"/>
  <c r="C2184" i="13"/>
  <c r="C2185" i="13"/>
  <c r="C2186" i="13"/>
  <c r="C2187" i="13"/>
  <c r="C2188" i="13"/>
  <c r="C2189" i="13"/>
  <c r="C2190" i="13"/>
  <c r="C2191" i="13"/>
  <c r="C2192" i="13"/>
  <c r="C2193" i="13"/>
  <c r="C2194" i="13"/>
  <c r="C2195" i="13"/>
  <c r="C2196" i="13"/>
  <c r="C2197" i="13"/>
  <c r="C2198" i="13"/>
  <c r="C2199" i="13"/>
  <c r="C2200" i="13"/>
  <c r="C2201" i="13"/>
  <c r="C2202" i="13"/>
  <c r="C2203" i="13"/>
  <c r="C2204" i="13"/>
  <c r="C2205" i="13"/>
  <c r="C2206" i="13"/>
  <c r="C2207" i="13"/>
  <c r="C2208" i="13"/>
  <c r="C2209" i="13"/>
  <c r="C2210" i="13"/>
  <c r="C2211" i="13"/>
  <c r="C2212" i="13"/>
  <c r="C2213" i="13"/>
  <c r="C2214" i="13"/>
  <c r="C2215" i="13"/>
  <c r="C2216" i="13"/>
  <c r="C2217" i="13"/>
  <c r="C2218" i="13"/>
  <c r="C2219" i="13"/>
  <c r="C2220" i="13"/>
  <c r="C2221" i="13"/>
  <c r="C2222" i="13"/>
  <c r="C2223" i="13"/>
  <c r="C2224" i="13"/>
  <c r="C2225" i="13"/>
  <c r="C2226" i="13"/>
  <c r="C2227" i="13"/>
  <c r="C2228" i="13"/>
  <c r="C2229" i="13"/>
  <c r="C2230" i="13"/>
  <c r="C2231" i="13"/>
  <c r="C2232" i="13"/>
  <c r="C2233" i="13"/>
  <c r="C2234" i="13"/>
  <c r="C2235" i="13"/>
  <c r="C2236" i="13"/>
  <c r="C2237" i="13"/>
  <c r="C2238" i="13"/>
  <c r="C2239" i="13"/>
  <c r="C2240" i="13"/>
  <c r="C2241" i="13"/>
  <c r="C2242" i="13"/>
  <c r="C2243" i="13"/>
  <c r="C2244" i="13"/>
  <c r="C2245" i="13"/>
  <c r="C2246" i="13"/>
  <c r="C2247" i="13"/>
  <c r="C2248" i="13"/>
  <c r="C2249" i="13"/>
  <c r="C2250" i="13"/>
  <c r="C2251" i="13"/>
  <c r="C2252" i="13"/>
  <c r="C2253" i="13"/>
  <c r="C2254" i="13"/>
  <c r="C2255" i="13"/>
  <c r="C2256" i="13"/>
  <c r="C2257" i="13"/>
  <c r="C2258" i="13"/>
  <c r="C2259" i="13"/>
  <c r="C2260" i="13"/>
  <c r="C2261" i="13"/>
  <c r="C2262" i="13"/>
  <c r="C2263" i="13"/>
  <c r="C2264" i="13"/>
  <c r="C2265" i="13"/>
  <c r="C2266" i="13"/>
  <c r="C2267" i="13"/>
  <c r="C2268" i="13"/>
  <c r="C2269" i="13"/>
  <c r="C2270" i="13"/>
  <c r="C2271" i="13"/>
  <c r="C2272" i="13"/>
  <c r="C2273" i="13"/>
  <c r="C2274" i="13"/>
  <c r="C2275" i="13"/>
  <c r="C2276" i="13"/>
  <c r="C2277" i="13"/>
  <c r="C2278" i="13"/>
  <c r="C2279" i="13"/>
  <c r="C2280" i="13"/>
  <c r="C2281" i="13"/>
  <c r="C2282" i="13"/>
  <c r="C2283" i="13"/>
  <c r="C2284" i="13"/>
  <c r="C2285" i="13"/>
  <c r="C2286" i="13"/>
  <c r="C2287" i="13"/>
  <c r="C2288" i="13"/>
  <c r="C2289" i="13"/>
  <c r="C2290" i="13"/>
  <c r="C2291" i="13"/>
  <c r="C2292" i="13"/>
  <c r="C2293" i="13"/>
  <c r="C2294" i="13"/>
  <c r="C2295" i="13"/>
  <c r="C2296" i="13"/>
  <c r="C2297" i="13"/>
  <c r="C2298" i="13"/>
  <c r="C2299" i="13"/>
  <c r="C2300" i="13"/>
  <c r="C2301" i="13"/>
  <c r="C2302" i="13"/>
  <c r="C2303" i="13"/>
  <c r="C2304" i="13"/>
  <c r="C2305" i="13"/>
  <c r="C2306" i="13"/>
  <c r="C2307" i="13"/>
  <c r="C2308" i="13"/>
  <c r="C2309" i="13"/>
  <c r="C2310" i="13"/>
  <c r="C2311" i="13"/>
  <c r="C2312" i="13"/>
  <c r="C2313" i="13"/>
  <c r="C2314" i="13"/>
  <c r="C2315" i="13"/>
  <c r="C2316" i="13"/>
  <c r="C2317" i="13"/>
  <c r="C2318" i="13"/>
  <c r="C2319" i="13"/>
  <c r="C2320" i="13"/>
  <c r="C2321" i="13"/>
  <c r="C2322" i="13"/>
  <c r="C2323" i="13"/>
  <c r="C2324" i="13"/>
  <c r="C2325" i="13"/>
  <c r="C2326" i="13"/>
  <c r="C2327" i="13"/>
  <c r="C2328" i="13"/>
  <c r="C2329" i="13"/>
  <c r="C2330" i="13"/>
  <c r="C2331" i="13"/>
  <c r="C2332" i="13"/>
  <c r="C2333" i="13"/>
  <c r="C2334" i="13"/>
  <c r="C2335" i="13"/>
  <c r="C2336" i="13"/>
  <c r="C2337" i="13"/>
  <c r="C2338" i="13"/>
  <c r="C2339" i="13"/>
  <c r="C2340" i="13"/>
  <c r="C2341" i="13"/>
  <c r="C2342" i="13"/>
  <c r="C2343" i="13"/>
  <c r="C2344" i="13"/>
  <c r="C2345" i="13"/>
  <c r="C2346" i="13"/>
  <c r="C2347" i="13"/>
  <c r="C2348" i="13"/>
  <c r="C2349" i="13"/>
  <c r="C2350" i="13"/>
  <c r="C2351" i="13"/>
  <c r="C2352" i="13"/>
  <c r="C2353" i="13"/>
  <c r="C2354" i="13"/>
  <c r="C2355" i="13"/>
  <c r="C2356" i="13"/>
  <c r="C2357" i="13"/>
  <c r="C2358" i="13"/>
  <c r="C2359" i="13"/>
  <c r="C2360" i="13"/>
  <c r="C2361" i="13"/>
  <c r="C2362" i="13"/>
  <c r="C2363" i="13"/>
  <c r="C2364" i="13"/>
  <c r="C2365" i="13"/>
  <c r="C2366" i="13"/>
  <c r="C2367" i="13"/>
  <c r="C2368" i="13"/>
  <c r="C2369" i="13"/>
  <c r="C2370" i="13"/>
  <c r="C2371" i="13"/>
  <c r="C2372" i="13"/>
  <c r="C2373" i="13"/>
  <c r="C2374" i="13"/>
  <c r="C2375" i="13"/>
  <c r="C2376" i="13"/>
  <c r="C2377" i="13"/>
  <c r="C2378" i="13"/>
  <c r="C2379" i="13"/>
  <c r="C2380" i="13"/>
  <c r="C2381" i="13"/>
  <c r="C2382" i="13"/>
  <c r="C2383" i="13"/>
  <c r="C2384" i="13"/>
  <c r="C2385" i="13"/>
  <c r="C2386" i="13"/>
  <c r="C2387" i="13"/>
  <c r="C2388" i="13"/>
  <c r="C2389" i="13"/>
  <c r="C2390" i="13"/>
  <c r="C2391" i="13"/>
  <c r="C2392" i="13"/>
  <c r="C2393" i="13"/>
  <c r="C2394" i="13"/>
  <c r="C2395" i="13"/>
  <c r="C2396" i="13"/>
  <c r="C2397" i="13"/>
  <c r="C2398" i="13"/>
  <c r="C2399" i="13"/>
  <c r="C2400" i="13"/>
  <c r="C2401" i="13"/>
  <c r="C2402" i="13"/>
  <c r="C2403" i="13"/>
  <c r="C2404" i="13"/>
  <c r="C2405" i="13"/>
  <c r="C2406" i="13"/>
  <c r="C2407" i="13"/>
  <c r="C2408" i="13"/>
  <c r="C2409" i="13"/>
  <c r="C2410" i="13"/>
  <c r="C2411" i="13"/>
  <c r="C2412" i="13"/>
  <c r="C2413" i="13"/>
  <c r="C2414" i="13"/>
  <c r="C2415" i="13"/>
  <c r="C2416" i="13"/>
  <c r="C2417" i="13"/>
  <c r="C2418" i="13"/>
  <c r="C2419" i="13"/>
  <c r="C2420" i="13"/>
  <c r="C2421" i="13"/>
  <c r="C2422" i="13"/>
  <c r="C2423" i="13"/>
  <c r="C2424" i="13"/>
  <c r="C2425" i="13"/>
  <c r="C2426" i="13"/>
  <c r="C2427" i="13"/>
  <c r="C2428" i="13"/>
  <c r="C2429" i="13"/>
  <c r="C2430" i="13"/>
  <c r="C2431" i="13"/>
  <c r="C2432" i="13"/>
  <c r="C2433" i="13"/>
  <c r="C2434" i="13"/>
  <c r="C2435" i="13"/>
  <c r="C2436" i="13"/>
  <c r="C2437" i="13"/>
  <c r="C2438" i="13"/>
  <c r="C2439" i="13"/>
  <c r="C2440" i="13"/>
  <c r="C2441" i="13"/>
  <c r="C2442" i="13"/>
  <c r="C2443" i="13"/>
  <c r="C2444" i="13"/>
  <c r="C2445" i="13"/>
  <c r="C2446" i="13"/>
  <c r="C2447" i="13"/>
  <c r="C2448" i="13"/>
  <c r="C2449" i="13"/>
  <c r="C2450" i="13"/>
  <c r="C2451" i="13"/>
  <c r="C2452" i="13"/>
  <c r="C2453" i="13"/>
  <c r="C2454" i="13"/>
  <c r="C2455" i="13"/>
  <c r="C2456" i="13"/>
  <c r="C2457" i="13"/>
  <c r="C2458" i="13"/>
  <c r="C2459" i="13"/>
  <c r="C2460" i="13"/>
  <c r="C2461" i="13"/>
  <c r="C2462" i="13"/>
  <c r="C2463" i="13"/>
  <c r="C2464" i="13"/>
  <c r="C2465" i="13"/>
  <c r="C2466" i="13"/>
  <c r="C2467" i="13"/>
  <c r="C2468" i="13"/>
  <c r="C2469" i="13"/>
  <c r="C2470" i="13"/>
  <c r="C2471" i="13"/>
  <c r="C2472" i="13"/>
  <c r="C2473" i="13"/>
  <c r="C2474" i="13"/>
  <c r="C2475" i="13"/>
  <c r="C2476" i="13"/>
  <c r="C2477" i="13"/>
  <c r="C2478" i="13"/>
  <c r="C2479" i="13"/>
  <c r="C2480" i="13"/>
  <c r="C2481" i="13"/>
  <c r="C2482" i="13"/>
  <c r="C2483" i="13"/>
  <c r="C2484" i="13"/>
  <c r="C2485" i="13"/>
  <c r="C2486" i="13"/>
  <c r="C2487" i="13"/>
  <c r="C2488" i="13"/>
  <c r="C2489" i="13"/>
  <c r="C2490" i="13"/>
  <c r="C2491" i="13"/>
  <c r="C2492" i="13"/>
  <c r="C2493" i="13"/>
  <c r="C2494" i="13"/>
  <c r="C2495" i="13"/>
  <c r="C2496" i="13"/>
  <c r="C2497" i="13"/>
  <c r="C2498" i="13"/>
  <c r="C2499" i="13"/>
  <c r="C2500" i="13"/>
  <c r="C2501" i="13"/>
  <c r="C2502" i="13"/>
  <c r="C2503" i="13"/>
  <c r="C2504" i="13"/>
  <c r="C2505" i="13"/>
  <c r="C2506" i="13"/>
  <c r="C2507" i="13"/>
  <c r="C2508" i="13"/>
  <c r="C2509" i="13"/>
  <c r="C2510" i="13"/>
  <c r="C2511" i="13"/>
  <c r="C2512" i="13"/>
  <c r="C2513" i="13"/>
  <c r="C2514" i="13"/>
  <c r="C2515" i="13"/>
  <c r="C2516" i="13"/>
  <c r="C2517" i="13"/>
  <c r="C2518" i="13"/>
  <c r="C2519" i="13"/>
  <c r="C2520" i="13"/>
  <c r="C2521" i="13"/>
  <c r="C2522" i="13"/>
  <c r="C2523" i="13"/>
  <c r="C2524" i="13"/>
  <c r="C2525" i="13"/>
  <c r="C2526" i="13"/>
  <c r="C2527" i="13"/>
  <c r="C2528" i="13"/>
  <c r="C2529" i="13"/>
  <c r="C2530" i="13"/>
  <c r="C2531" i="13"/>
  <c r="C2532" i="13"/>
  <c r="C2533" i="13"/>
  <c r="C2534" i="13"/>
  <c r="C2535" i="13"/>
  <c r="C2536" i="13"/>
  <c r="C2537" i="13"/>
  <c r="C2538" i="13"/>
  <c r="C2539" i="13"/>
  <c r="C2540" i="13"/>
  <c r="C2541" i="13"/>
  <c r="C2542" i="13"/>
  <c r="C2543" i="13"/>
  <c r="C2544" i="13"/>
  <c r="C2545" i="13"/>
  <c r="C2546" i="13"/>
  <c r="C2547" i="13"/>
  <c r="C2548" i="13"/>
  <c r="C2549" i="13"/>
  <c r="C2550" i="13"/>
  <c r="C2551" i="13"/>
  <c r="C2552" i="13"/>
  <c r="C2553" i="13"/>
  <c r="C2554" i="13"/>
  <c r="C2555" i="13"/>
  <c r="C2556" i="13"/>
  <c r="C2557" i="13"/>
  <c r="C2558" i="13"/>
  <c r="C2559" i="13"/>
  <c r="C2560" i="13"/>
  <c r="C2561" i="13"/>
  <c r="C2562" i="13"/>
  <c r="C2563" i="13"/>
  <c r="C2564" i="13"/>
  <c r="C2565" i="13"/>
  <c r="C2566" i="13"/>
  <c r="C2567" i="13"/>
  <c r="C2568" i="13"/>
  <c r="C2569" i="13"/>
  <c r="C2570" i="13"/>
  <c r="C2571" i="13"/>
  <c r="C2572" i="13"/>
  <c r="C2573" i="13"/>
  <c r="C2574" i="13"/>
  <c r="C2575" i="13"/>
  <c r="C2576" i="13"/>
  <c r="C2577" i="13"/>
  <c r="C2578" i="13"/>
  <c r="C2579" i="13"/>
  <c r="C2580" i="13"/>
  <c r="C2581" i="13"/>
  <c r="C2582" i="13"/>
  <c r="C2583" i="13"/>
  <c r="C2584" i="13"/>
  <c r="C2585" i="13"/>
  <c r="C2586" i="13"/>
  <c r="C2587" i="13"/>
  <c r="C2588" i="13"/>
  <c r="C2589" i="13"/>
  <c r="C2590" i="13"/>
  <c r="C2591" i="13"/>
  <c r="C2592" i="13"/>
  <c r="C2593" i="13"/>
  <c r="C2594" i="13"/>
  <c r="C2595" i="13"/>
  <c r="C2596" i="13"/>
  <c r="C2597" i="13"/>
  <c r="C2598" i="13"/>
  <c r="C2599" i="13"/>
  <c r="C2600" i="13"/>
  <c r="C2601" i="13"/>
  <c r="C2602" i="13"/>
  <c r="C2603" i="13"/>
  <c r="C2604" i="13"/>
  <c r="C2605" i="13"/>
  <c r="C2606" i="13"/>
  <c r="C2607" i="13"/>
  <c r="C2608" i="13"/>
  <c r="C2609" i="13"/>
  <c r="C2610" i="13"/>
  <c r="C2611" i="13"/>
  <c r="C2612" i="13"/>
  <c r="C2613" i="13"/>
  <c r="C2614" i="13"/>
  <c r="C2615" i="13"/>
  <c r="C2616" i="13"/>
  <c r="C2617" i="13"/>
  <c r="C2618" i="13"/>
  <c r="C2619" i="13"/>
  <c r="C2620" i="13"/>
  <c r="C2621" i="13"/>
  <c r="C2622" i="13"/>
  <c r="C2623" i="13"/>
  <c r="C2624" i="13"/>
  <c r="C2625" i="13"/>
  <c r="C2626" i="13"/>
  <c r="C2627" i="13"/>
  <c r="C2628" i="13"/>
  <c r="C2629" i="13"/>
  <c r="C2630" i="13"/>
  <c r="C2631" i="13"/>
  <c r="C2632" i="13"/>
  <c r="C2633" i="13"/>
  <c r="C2634" i="13"/>
  <c r="C2635" i="13"/>
  <c r="C2636" i="13"/>
  <c r="C2637" i="13"/>
  <c r="C2638" i="13"/>
  <c r="C2639" i="13"/>
  <c r="C2640" i="13"/>
  <c r="C2641" i="13"/>
  <c r="C2642" i="13"/>
  <c r="C2643" i="13"/>
  <c r="C2644" i="13"/>
  <c r="C2645" i="13"/>
  <c r="C2646" i="13"/>
  <c r="C2647" i="13"/>
  <c r="C2648" i="13"/>
  <c r="C2649" i="13"/>
  <c r="C2650" i="13"/>
  <c r="C2651" i="13"/>
  <c r="C2652" i="13"/>
  <c r="C2653" i="13"/>
  <c r="C2654" i="13"/>
  <c r="C2655" i="13"/>
  <c r="C2656" i="13"/>
  <c r="C2657" i="13"/>
  <c r="C2658" i="13"/>
  <c r="C2659" i="13"/>
  <c r="C2660" i="13"/>
  <c r="C2661" i="13"/>
  <c r="C2662" i="13"/>
  <c r="C2663" i="13"/>
  <c r="C2664" i="13"/>
  <c r="C2665" i="13"/>
  <c r="C2666" i="13"/>
  <c r="C2667" i="13"/>
  <c r="C2668" i="13"/>
  <c r="C2669" i="13"/>
  <c r="C2670" i="13"/>
  <c r="C2671" i="13"/>
  <c r="C2672" i="13"/>
  <c r="C2673" i="13"/>
  <c r="C2674" i="13"/>
  <c r="C2675" i="13"/>
  <c r="C2676" i="13"/>
  <c r="C2677" i="13"/>
  <c r="C2678" i="13"/>
  <c r="C2679" i="13"/>
  <c r="C2680" i="13"/>
  <c r="C2681" i="13"/>
  <c r="C2682" i="13"/>
  <c r="C2683" i="13"/>
  <c r="C2684" i="13"/>
  <c r="C2685" i="13"/>
  <c r="C2686" i="13"/>
  <c r="C2687" i="13"/>
  <c r="C2688" i="13"/>
  <c r="C2689" i="13"/>
  <c r="C2690" i="13"/>
  <c r="C2691" i="13"/>
  <c r="C2692" i="13"/>
  <c r="C2693" i="13"/>
  <c r="C2694" i="13"/>
  <c r="C2695" i="13"/>
  <c r="C2696" i="13"/>
  <c r="C2697" i="13"/>
  <c r="C2698" i="13"/>
  <c r="C2699" i="13"/>
  <c r="C2700" i="13"/>
  <c r="C2701" i="13"/>
  <c r="C2702" i="13"/>
  <c r="C2703" i="13"/>
  <c r="C2704" i="13"/>
  <c r="C2705" i="13"/>
  <c r="C2706" i="13"/>
  <c r="C2707" i="13"/>
  <c r="C2708" i="13"/>
  <c r="C2709" i="13"/>
  <c r="C2710" i="13"/>
  <c r="C2711" i="13"/>
  <c r="C2712" i="13"/>
  <c r="C2713" i="13"/>
  <c r="C2714" i="13"/>
  <c r="C2715" i="13"/>
  <c r="C2716" i="13"/>
  <c r="C2717" i="13"/>
  <c r="C2718" i="13"/>
  <c r="C2719" i="13"/>
  <c r="C2720" i="13"/>
  <c r="C2721" i="13"/>
  <c r="C2722" i="13"/>
  <c r="C2723" i="13"/>
  <c r="C2724" i="13"/>
  <c r="C2725" i="13"/>
  <c r="C2726" i="13"/>
  <c r="C2727" i="13"/>
  <c r="C2728" i="13"/>
  <c r="C2729" i="13"/>
  <c r="C2730" i="13"/>
  <c r="C2731" i="13"/>
  <c r="C2732" i="13"/>
  <c r="C2733" i="13"/>
  <c r="C2734" i="13"/>
  <c r="C2735" i="13"/>
  <c r="C2736" i="13"/>
  <c r="C2737" i="13"/>
  <c r="C2738" i="13"/>
  <c r="C2739" i="13"/>
  <c r="C2740" i="13"/>
  <c r="C2741" i="13"/>
  <c r="C2742" i="13"/>
  <c r="C2743" i="13"/>
  <c r="C2744" i="13"/>
  <c r="C2745" i="13"/>
  <c r="C2746" i="13"/>
  <c r="C2747" i="13"/>
  <c r="C2748" i="13"/>
  <c r="C2749" i="13"/>
  <c r="C2750" i="13"/>
  <c r="C2751" i="13"/>
  <c r="C2752" i="13"/>
  <c r="C2753" i="13"/>
  <c r="C2754" i="13"/>
  <c r="C2755" i="13"/>
  <c r="C2756" i="13"/>
  <c r="C2757" i="13"/>
  <c r="C2758" i="13"/>
  <c r="C2759" i="13"/>
  <c r="C2760" i="13"/>
  <c r="C2761" i="13"/>
  <c r="C2762" i="13"/>
  <c r="C2763" i="13"/>
  <c r="C2764" i="13"/>
  <c r="C2765" i="13"/>
  <c r="C2766" i="13"/>
  <c r="C2767" i="13"/>
  <c r="C2768" i="13"/>
  <c r="C2769" i="13"/>
  <c r="C2770" i="13"/>
  <c r="C2771" i="13"/>
  <c r="C2772" i="13"/>
  <c r="C2773" i="13"/>
  <c r="C2774" i="13"/>
  <c r="C2775" i="13"/>
  <c r="C2776" i="13"/>
  <c r="C2777" i="13"/>
  <c r="C2778" i="13"/>
  <c r="C2779" i="13"/>
  <c r="C2780" i="13"/>
  <c r="C2781" i="13"/>
  <c r="C2782" i="13"/>
  <c r="C2783" i="13"/>
  <c r="C2784" i="13"/>
  <c r="C2785" i="13"/>
  <c r="C2786" i="13"/>
  <c r="C2787" i="13"/>
  <c r="C2788" i="13"/>
  <c r="C2789" i="13"/>
  <c r="C2790" i="13"/>
  <c r="C2791" i="13"/>
  <c r="C2792" i="13"/>
  <c r="C2793" i="13"/>
  <c r="C2794" i="13"/>
  <c r="C2795" i="13"/>
  <c r="C2796" i="13"/>
  <c r="C2797" i="13"/>
  <c r="C2798" i="13"/>
  <c r="C2799" i="13"/>
  <c r="C2800" i="13"/>
  <c r="C2801" i="13"/>
  <c r="C2802" i="13"/>
  <c r="C2803" i="13"/>
  <c r="C2804" i="13"/>
  <c r="C2805" i="13"/>
  <c r="C2806" i="13"/>
  <c r="C2807" i="13"/>
  <c r="C2808" i="13"/>
  <c r="C2809" i="13"/>
  <c r="C2810" i="13"/>
  <c r="C2811" i="13"/>
  <c r="C2812" i="13"/>
  <c r="C2813" i="13"/>
  <c r="C2814" i="13"/>
  <c r="C2815" i="13"/>
  <c r="C2816" i="13"/>
  <c r="C2817" i="13"/>
  <c r="C2818" i="13"/>
  <c r="C2819" i="13"/>
  <c r="C2820" i="13"/>
  <c r="C2821" i="13"/>
  <c r="C2822" i="13"/>
  <c r="C2823" i="13"/>
  <c r="C2824" i="13"/>
  <c r="C2825" i="13"/>
  <c r="C2826" i="13"/>
  <c r="C2827" i="13"/>
  <c r="C2828" i="13"/>
  <c r="C2829" i="13"/>
  <c r="C2830" i="13"/>
  <c r="C2831" i="13"/>
  <c r="C2832" i="13"/>
  <c r="C2833" i="13"/>
  <c r="C2834" i="13"/>
  <c r="C2835" i="13"/>
  <c r="C2836" i="13"/>
  <c r="C2837" i="13"/>
  <c r="C2838" i="13"/>
  <c r="C2839" i="13"/>
  <c r="C2840" i="13"/>
  <c r="C2841" i="13"/>
  <c r="C2842" i="13"/>
  <c r="C2843" i="13"/>
  <c r="C2844" i="13"/>
  <c r="C2845" i="13"/>
  <c r="C2846" i="13"/>
  <c r="C2847" i="13"/>
  <c r="C2848" i="13"/>
  <c r="C2849" i="13"/>
  <c r="C2850" i="13"/>
  <c r="C2851" i="13"/>
  <c r="C2852" i="13"/>
  <c r="C2853" i="13"/>
  <c r="C2854" i="13"/>
  <c r="C2855" i="13"/>
  <c r="C2856" i="13"/>
  <c r="C2857" i="13"/>
  <c r="C2858" i="13"/>
  <c r="C2859" i="13"/>
  <c r="C2860" i="13"/>
  <c r="C2861" i="13"/>
  <c r="C2862" i="13"/>
  <c r="C2863" i="13"/>
  <c r="C2864" i="13"/>
  <c r="C2865" i="13"/>
  <c r="C2866" i="13"/>
  <c r="C2867" i="13"/>
  <c r="C2868" i="13"/>
  <c r="C2869" i="13"/>
  <c r="C2870" i="13"/>
  <c r="C2871" i="13"/>
  <c r="C2872" i="13"/>
  <c r="C2873" i="13"/>
  <c r="C2874" i="13"/>
  <c r="C2875" i="13"/>
  <c r="C2876" i="13"/>
  <c r="C2877" i="13"/>
  <c r="C2878" i="13"/>
  <c r="C2879" i="13"/>
  <c r="C2880" i="13"/>
  <c r="C2881" i="13"/>
  <c r="C2882" i="13"/>
  <c r="C2883" i="13"/>
  <c r="C2884" i="13"/>
  <c r="C2885" i="13"/>
  <c r="C2886" i="13"/>
  <c r="C2887" i="13"/>
  <c r="C2888" i="13"/>
  <c r="C2889" i="13"/>
  <c r="C2890" i="13"/>
  <c r="C2891" i="13"/>
  <c r="C2892" i="13"/>
  <c r="C2893" i="13"/>
  <c r="C2894" i="13"/>
  <c r="C2895" i="13"/>
  <c r="C2896" i="13"/>
  <c r="C2897" i="13"/>
  <c r="C2898" i="13"/>
  <c r="C2899" i="13"/>
  <c r="C2900" i="13"/>
  <c r="C2901" i="13"/>
  <c r="C2902" i="13"/>
  <c r="C2903" i="13"/>
  <c r="C2904" i="13"/>
  <c r="C2905" i="13"/>
  <c r="C2906" i="13"/>
  <c r="C2907" i="13"/>
  <c r="C2908" i="13"/>
  <c r="C2909" i="13"/>
  <c r="C2910" i="13"/>
  <c r="C2911" i="13"/>
  <c r="C2912" i="13"/>
  <c r="C2913" i="13"/>
  <c r="C2914" i="13"/>
  <c r="C2915" i="13"/>
  <c r="C2916" i="13"/>
  <c r="C2917" i="13"/>
  <c r="C2918" i="13"/>
  <c r="C2919" i="13"/>
  <c r="C2920" i="13"/>
  <c r="C2921" i="13"/>
  <c r="C2922" i="13"/>
  <c r="C2923" i="13"/>
  <c r="C2924" i="13"/>
  <c r="C2925" i="13"/>
  <c r="C2926" i="13"/>
  <c r="C2927" i="13"/>
  <c r="C2928" i="13"/>
  <c r="C2929" i="13"/>
  <c r="C2930" i="13"/>
  <c r="C2931" i="13"/>
  <c r="C2932" i="13"/>
  <c r="C2933" i="13"/>
  <c r="C2934" i="13"/>
  <c r="C2935" i="13"/>
  <c r="C2936" i="13"/>
  <c r="C2937" i="13"/>
  <c r="C2938" i="13"/>
  <c r="C2939" i="13"/>
  <c r="C2940" i="13"/>
  <c r="C2941" i="13"/>
  <c r="C2942" i="13"/>
  <c r="C2943" i="13"/>
  <c r="C2944" i="13"/>
  <c r="C2945" i="13"/>
  <c r="C2946" i="13"/>
  <c r="C2947" i="13"/>
  <c r="C2948" i="13"/>
  <c r="C2949" i="13"/>
  <c r="C2950" i="13"/>
  <c r="C2951" i="13"/>
  <c r="C2952" i="13"/>
  <c r="C2953" i="13"/>
  <c r="C2954" i="13"/>
  <c r="C2955" i="13"/>
  <c r="C2956" i="13"/>
  <c r="C2957" i="13"/>
  <c r="C2958" i="13"/>
  <c r="C2959" i="13"/>
  <c r="C2960" i="13"/>
  <c r="C2961" i="13"/>
  <c r="C2962" i="13"/>
  <c r="C2963" i="13"/>
  <c r="C2964" i="13"/>
  <c r="C2965" i="13"/>
  <c r="C2966" i="13"/>
  <c r="C2967" i="13"/>
  <c r="C2968" i="13"/>
  <c r="C2969" i="13"/>
  <c r="C2970" i="13"/>
  <c r="C2971" i="13"/>
  <c r="C2972" i="13"/>
  <c r="C2973" i="13"/>
  <c r="C2974" i="13"/>
  <c r="C2975" i="13"/>
  <c r="C2976" i="13"/>
  <c r="C2977" i="13"/>
  <c r="C2978" i="13"/>
  <c r="C2979" i="13"/>
  <c r="C2980" i="13"/>
  <c r="C2981" i="13"/>
  <c r="C2982" i="13"/>
  <c r="C2983" i="13"/>
  <c r="C2984" i="13"/>
  <c r="C2985" i="13"/>
  <c r="C2986" i="13"/>
  <c r="C2987" i="13"/>
  <c r="C2988" i="13"/>
  <c r="C2989" i="13"/>
  <c r="C2990" i="13"/>
  <c r="C2991" i="13"/>
  <c r="C2992" i="13"/>
  <c r="C2993" i="13"/>
  <c r="C2994" i="13"/>
  <c r="C2995" i="13"/>
  <c r="C2996" i="13"/>
  <c r="C2997" i="13"/>
  <c r="C2998" i="13"/>
  <c r="C2999" i="13"/>
  <c r="C3000" i="13"/>
  <c r="C3001" i="13"/>
  <c r="C3002" i="13"/>
  <c r="C3003" i="13"/>
  <c r="C3004" i="13"/>
  <c r="C3005" i="13"/>
  <c r="C3006" i="13"/>
  <c r="C3007" i="13"/>
  <c r="C3008" i="13"/>
  <c r="C3009" i="13"/>
  <c r="C3010" i="13"/>
  <c r="C3011" i="13"/>
  <c r="C3012" i="13"/>
  <c r="C3013" i="13"/>
  <c r="C3014" i="13"/>
  <c r="C3015" i="13"/>
  <c r="C3016" i="13"/>
  <c r="C3017" i="13"/>
  <c r="C3018" i="13"/>
  <c r="C3019" i="13"/>
  <c r="C3020" i="13"/>
  <c r="C3021" i="13"/>
  <c r="C3022" i="13"/>
  <c r="C3023" i="13"/>
  <c r="C3024" i="13"/>
  <c r="C3025" i="13"/>
  <c r="C3026" i="13"/>
  <c r="C3027" i="13"/>
  <c r="C3028" i="13"/>
  <c r="C3029" i="13"/>
  <c r="C3030" i="13"/>
  <c r="C3031" i="13"/>
  <c r="C3032" i="13"/>
  <c r="C3033" i="13"/>
  <c r="C3034" i="13"/>
  <c r="C3035" i="13"/>
  <c r="C3036" i="13"/>
  <c r="C3037" i="13"/>
  <c r="C3038" i="13"/>
  <c r="C3039" i="13"/>
  <c r="C3040" i="13"/>
  <c r="C3041" i="13"/>
  <c r="C3042" i="13"/>
  <c r="C3043" i="13"/>
  <c r="C3044" i="13"/>
  <c r="C3045" i="13"/>
  <c r="C3046" i="13"/>
  <c r="C3047" i="13"/>
  <c r="C3048" i="13"/>
  <c r="C3049" i="13"/>
  <c r="C3050" i="13"/>
  <c r="C3051" i="13"/>
  <c r="C3052" i="13"/>
  <c r="C3053" i="13"/>
  <c r="C3054" i="13"/>
  <c r="C3055" i="13"/>
  <c r="C3056" i="13"/>
  <c r="C3057" i="13"/>
  <c r="C3058" i="13"/>
  <c r="C3059" i="13"/>
  <c r="C3060" i="13"/>
  <c r="C3061" i="13"/>
  <c r="C3062" i="13"/>
  <c r="C3063" i="13"/>
  <c r="C3064" i="13"/>
  <c r="C3065" i="13"/>
  <c r="C3066" i="13"/>
  <c r="C3067" i="13"/>
  <c r="C3068" i="13"/>
  <c r="C3069" i="13"/>
  <c r="C3070" i="13"/>
  <c r="C3071" i="13"/>
  <c r="C3072" i="13"/>
  <c r="C3073" i="13"/>
  <c r="C3074" i="13"/>
  <c r="C3075" i="13"/>
  <c r="C3076" i="13"/>
  <c r="C3077" i="13"/>
  <c r="C3078" i="13"/>
  <c r="C3079" i="13"/>
  <c r="C3080" i="13"/>
  <c r="C3081" i="13"/>
  <c r="C3082" i="13"/>
  <c r="C3083" i="13"/>
  <c r="C3084" i="13"/>
  <c r="C3085" i="13"/>
  <c r="C3086" i="13"/>
  <c r="C3087" i="13"/>
  <c r="C3088" i="13"/>
  <c r="C3089" i="13"/>
  <c r="C3090" i="13"/>
  <c r="C3091" i="13"/>
  <c r="C3092" i="13"/>
  <c r="C3093" i="13"/>
  <c r="C3094" i="13"/>
  <c r="C3095" i="13"/>
  <c r="C3096" i="13"/>
  <c r="C3097" i="13"/>
  <c r="C3098" i="13"/>
  <c r="C3099" i="13"/>
  <c r="C3100" i="13"/>
  <c r="C3101" i="13"/>
  <c r="C3102" i="13"/>
  <c r="C3103" i="13"/>
  <c r="C3104" i="13"/>
  <c r="C3105" i="13"/>
  <c r="C3106" i="13"/>
  <c r="C3107" i="13"/>
  <c r="C3108" i="13"/>
  <c r="C3109" i="13"/>
  <c r="C3110" i="13"/>
  <c r="C3111" i="13"/>
  <c r="C3112" i="13"/>
  <c r="C3113" i="13"/>
  <c r="C3114" i="13"/>
  <c r="C3115" i="13"/>
  <c r="C3116" i="13"/>
  <c r="C3117" i="13"/>
  <c r="C3118" i="13"/>
  <c r="C3119" i="13"/>
  <c r="C3120" i="13"/>
  <c r="C3121" i="13"/>
  <c r="C3122" i="13"/>
  <c r="C3123" i="13"/>
  <c r="C3124" i="13"/>
  <c r="C3125" i="13"/>
  <c r="C3126" i="13"/>
  <c r="C3127" i="13"/>
  <c r="C3128" i="13"/>
  <c r="C3129" i="13"/>
  <c r="C3130" i="13"/>
  <c r="C3131" i="13"/>
  <c r="C3132" i="13"/>
  <c r="C3133" i="13"/>
  <c r="C3134" i="13"/>
  <c r="C3135" i="13"/>
  <c r="C3136" i="13"/>
  <c r="C3137" i="13"/>
  <c r="C3138" i="13"/>
  <c r="C3139" i="13"/>
  <c r="C3140" i="13"/>
  <c r="C3141" i="13"/>
  <c r="C3142" i="13"/>
  <c r="C3143" i="13"/>
  <c r="C3144" i="13"/>
  <c r="C3145" i="13"/>
  <c r="C3146" i="13"/>
  <c r="C3147" i="13"/>
  <c r="C3148" i="13"/>
  <c r="C3149" i="13"/>
  <c r="C3150" i="13"/>
  <c r="C3151" i="13"/>
  <c r="C3152" i="13"/>
  <c r="C3153" i="13"/>
  <c r="C3154" i="13"/>
  <c r="C3155" i="13"/>
  <c r="C3156" i="13"/>
  <c r="C3157" i="13"/>
  <c r="C3158" i="13"/>
  <c r="C3159" i="13"/>
  <c r="C3160" i="13"/>
  <c r="C3161" i="13"/>
  <c r="C3162" i="13"/>
  <c r="C3163" i="13"/>
  <c r="C3164" i="13"/>
  <c r="C3165" i="13"/>
  <c r="C3166" i="13"/>
  <c r="C3167" i="13"/>
  <c r="C3168" i="13"/>
  <c r="C3169" i="13"/>
  <c r="C3170" i="13"/>
  <c r="C3171" i="13"/>
  <c r="C3172" i="13"/>
  <c r="C3173" i="13"/>
  <c r="C3174" i="13"/>
  <c r="C3175" i="13"/>
  <c r="C3176" i="13"/>
  <c r="C3177" i="13"/>
  <c r="C3178" i="13"/>
  <c r="C3179" i="13"/>
  <c r="C3180" i="13"/>
  <c r="C3181" i="13"/>
  <c r="C3182" i="13"/>
  <c r="C3183" i="13"/>
  <c r="C3184" i="13"/>
  <c r="C3185" i="13"/>
  <c r="C3186" i="13"/>
  <c r="C3187" i="13"/>
  <c r="C3188" i="13"/>
  <c r="C3189" i="13"/>
  <c r="C3190" i="13"/>
  <c r="C3191" i="13"/>
  <c r="C3192" i="13"/>
  <c r="C3193" i="13"/>
  <c r="C3194" i="13"/>
  <c r="C3195" i="13"/>
  <c r="C3196" i="13"/>
  <c r="C3197" i="13"/>
  <c r="C3198" i="13"/>
  <c r="C3199" i="13"/>
  <c r="C3200" i="13"/>
  <c r="C3201" i="13"/>
  <c r="C3202" i="13"/>
  <c r="C3203" i="13"/>
  <c r="C3204" i="13"/>
  <c r="C3205" i="13"/>
  <c r="C3206" i="13"/>
  <c r="C3207" i="13"/>
  <c r="C3208" i="13"/>
  <c r="C3209" i="13"/>
  <c r="C3210" i="13"/>
  <c r="C3211" i="13"/>
  <c r="C3212" i="13"/>
  <c r="C3213" i="13"/>
  <c r="C3214" i="13"/>
  <c r="C3215" i="13"/>
  <c r="C3216" i="13"/>
  <c r="C3217" i="13"/>
  <c r="C3218" i="13"/>
  <c r="C3219" i="13"/>
  <c r="C3220" i="13"/>
  <c r="C3221" i="13"/>
  <c r="C3222" i="13"/>
  <c r="C3223" i="13"/>
  <c r="C3224" i="13"/>
  <c r="C3225" i="13"/>
  <c r="C3226" i="13"/>
  <c r="C3227" i="13"/>
  <c r="C3228" i="13"/>
  <c r="C3229" i="13"/>
  <c r="C3230" i="13"/>
  <c r="C3231" i="13"/>
  <c r="C3232" i="13"/>
  <c r="C3233" i="13"/>
  <c r="C3234" i="13"/>
  <c r="C3235" i="13"/>
  <c r="C3236" i="13"/>
  <c r="C3237" i="13"/>
  <c r="C3238" i="13"/>
  <c r="C3239" i="13"/>
  <c r="C3240" i="13"/>
  <c r="C3241" i="13"/>
  <c r="C3242" i="13"/>
  <c r="C3243" i="13"/>
  <c r="C3244" i="13"/>
  <c r="C3245" i="13"/>
  <c r="C3246" i="13"/>
  <c r="C3247" i="13"/>
  <c r="C3248" i="13"/>
  <c r="C3249" i="13"/>
  <c r="C3250" i="13"/>
  <c r="C3251" i="13"/>
  <c r="C3252" i="13"/>
  <c r="C3253" i="13"/>
  <c r="C3254" i="13"/>
  <c r="C3255" i="13"/>
  <c r="C3256" i="13"/>
  <c r="C3257" i="13"/>
  <c r="C3258" i="13"/>
  <c r="C3259" i="13"/>
  <c r="C3260" i="13"/>
  <c r="C3261" i="13"/>
  <c r="C3262" i="13"/>
  <c r="C3263" i="13"/>
  <c r="C3264" i="13"/>
  <c r="C3265" i="13"/>
  <c r="C3266" i="13"/>
  <c r="C3267" i="13"/>
  <c r="C3268" i="13"/>
  <c r="C3269" i="13"/>
  <c r="C3270" i="13"/>
  <c r="C3271" i="13"/>
  <c r="C3272" i="13"/>
  <c r="C3273" i="13"/>
  <c r="C3274" i="13"/>
  <c r="C3275" i="13"/>
  <c r="C3276" i="13"/>
  <c r="C3277" i="13"/>
  <c r="C3278" i="13"/>
  <c r="C3279" i="13"/>
  <c r="C3280" i="13"/>
  <c r="C3281" i="13"/>
  <c r="C3282" i="13"/>
  <c r="C3283" i="13"/>
  <c r="C3284" i="13"/>
  <c r="C3285" i="13"/>
  <c r="C3286" i="13"/>
  <c r="C3287" i="13"/>
  <c r="C3288" i="13"/>
  <c r="C3289" i="13"/>
  <c r="C3290" i="13"/>
  <c r="C3291" i="13"/>
  <c r="C3292" i="13"/>
  <c r="C3293" i="13"/>
  <c r="C3294" i="13"/>
  <c r="C3295" i="13"/>
  <c r="C3296" i="13"/>
  <c r="C3297" i="13"/>
  <c r="C3298" i="13"/>
  <c r="C3299" i="13"/>
  <c r="C3300" i="13"/>
  <c r="C3301" i="13"/>
  <c r="C3302" i="13"/>
  <c r="C3303" i="13"/>
  <c r="C3304" i="13"/>
  <c r="C3305" i="13"/>
  <c r="C3306" i="13"/>
  <c r="C3307" i="13"/>
  <c r="C3308" i="13"/>
  <c r="C3309" i="13"/>
  <c r="C3310" i="13"/>
  <c r="C3311" i="13"/>
  <c r="C3312" i="13"/>
  <c r="C3313" i="13"/>
  <c r="C3314" i="13"/>
  <c r="C3315" i="13"/>
  <c r="C3316" i="13"/>
  <c r="C3317" i="13"/>
  <c r="C3318" i="13"/>
  <c r="C3319" i="13"/>
  <c r="C3320" i="13"/>
  <c r="C3321" i="13"/>
  <c r="C3322" i="13"/>
  <c r="C3323" i="13"/>
  <c r="C3324" i="13"/>
  <c r="C3325" i="13"/>
  <c r="C3326" i="13"/>
  <c r="C3327" i="13"/>
  <c r="C3328" i="13"/>
  <c r="C3329" i="13"/>
  <c r="C3330" i="13"/>
  <c r="C3331" i="13"/>
  <c r="C3332" i="13"/>
  <c r="C3333" i="13"/>
  <c r="C3334" i="13"/>
  <c r="C3335" i="13"/>
  <c r="C3336" i="13"/>
  <c r="C3337" i="13"/>
  <c r="C3338" i="13"/>
  <c r="C3339" i="13"/>
  <c r="C3340" i="13"/>
  <c r="C3341" i="13"/>
  <c r="C3342" i="13"/>
  <c r="C3343" i="13"/>
  <c r="C3344" i="13"/>
  <c r="C3345" i="13"/>
  <c r="C3346" i="13"/>
  <c r="C3347" i="13"/>
  <c r="C3348" i="13"/>
  <c r="C3349" i="13"/>
  <c r="C3350" i="13"/>
  <c r="C3351" i="13"/>
  <c r="C3352" i="13"/>
  <c r="C3353" i="13"/>
  <c r="C3354" i="13"/>
  <c r="C3355" i="13"/>
  <c r="C3356" i="13"/>
  <c r="C3357" i="13"/>
  <c r="C3358" i="13"/>
  <c r="C3359" i="13"/>
  <c r="C3360" i="13"/>
  <c r="C3361" i="13"/>
  <c r="C3362" i="13"/>
  <c r="C3363" i="13"/>
  <c r="C3364" i="13"/>
  <c r="C3365" i="13"/>
  <c r="C3366" i="13"/>
  <c r="C3367" i="13"/>
  <c r="C3368" i="13"/>
  <c r="C3369" i="13"/>
  <c r="C3370" i="13"/>
  <c r="C3371" i="13"/>
  <c r="C3372" i="13"/>
  <c r="C3373" i="13"/>
  <c r="C3374" i="13"/>
  <c r="C3375" i="13"/>
  <c r="C3376" i="13"/>
  <c r="C3377" i="13"/>
  <c r="C3378" i="13"/>
  <c r="C3379" i="13"/>
  <c r="C3380" i="13"/>
  <c r="C3381" i="13"/>
  <c r="C3382" i="13"/>
  <c r="C3383" i="13"/>
  <c r="C3384" i="13"/>
  <c r="C3385" i="13"/>
  <c r="C3386" i="13"/>
  <c r="C3387" i="13"/>
  <c r="C3388" i="13"/>
  <c r="C3389" i="13"/>
  <c r="C3390" i="13"/>
  <c r="C3391" i="13"/>
  <c r="C3392" i="13"/>
  <c r="C3393" i="13"/>
  <c r="C3394" i="13"/>
  <c r="C3395" i="13"/>
  <c r="C3396" i="13"/>
  <c r="C3397" i="13"/>
  <c r="C3398" i="13"/>
  <c r="C3399" i="13"/>
  <c r="C3400" i="13"/>
  <c r="C3401" i="13"/>
  <c r="C3402" i="13"/>
  <c r="C3403" i="13"/>
  <c r="C3404" i="13"/>
  <c r="C3405" i="13"/>
  <c r="C3406" i="13"/>
  <c r="C3407" i="13"/>
  <c r="C3408" i="13"/>
  <c r="C3409" i="13"/>
  <c r="C3410" i="13"/>
  <c r="C3411" i="13"/>
  <c r="C3412" i="13"/>
  <c r="C3413" i="13"/>
  <c r="C3414" i="13"/>
  <c r="C3415" i="13"/>
  <c r="C3416" i="13"/>
  <c r="C3417" i="13"/>
  <c r="C3418" i="13"/>
  <c r="C3419" i="13"/>
  <c r="C3420" i="13"/>
  <c r="C3421" i="13"/>
  <c r="C3422" i="13"/>
  <c r="C3423" i="13"/>
  <c r="C3424" i="13"/>
  <c r="C3425" i="13"/>
  <c r="C3426" i="13"/>
  <c r="C3427" i="13"/>
  <c r="C3428" i="13"/>
  <c r="C3429" i="13"/>
  <c r="C3430" i="13"/>
  <c r="C3431" i="13"/>
  <c r="C3432" i="13"/>
  <c r="C3433" i="13"/>
  <c r="C3434" i="13"/>
  <c r="C3435" i="13"/>
  <c r="C3436" i="13"/>
  <c r="C3437" i="13"/>
  <c r="C3438" i="13"/>
  <c r="C3439" i="13"/>
  <c r="C3440" i="13"/>
  <c r="C3441" i="13"/>
  <c r="C3442" i="13"/>
  <c r="C3443" i="13"/>
  <c r="C3444" i="13"/>
  <c r="C3445" i="13"/>
  <c r="C3446" i="13"/>
  <c r="C3447" i="13"/>
  <c r="C3448" i="13"/>
  <c r="C3449" i="13"/>
  <c r="C3450" i="13"/>
  <c r="C3451" i="13"/>
  <c r="C3452" i="13"/>
  <c r="C3453" i="13"/>
  <c r="C3454" i="13"/>
  <c r="C3455" i="13"/>
  <c r="C3456" i="13"/>
  <c r="C3457" i="13"/>
  <c r="C3458" i="13"/>
  <c r="C3459" i="13"/>
  <c r="C3460" i="13"/>
  <c r="C3461" i="13"/>
  <c r="C3462" i="13"/>
  <c r="C3463" i="13"/>
  <c r="C3464" i="13"/>
  <c r="C3465" i="13"/>
  <c r="C3466" i="13"/>
  <c r="C3467" i="13"/>
  <c r="C3468" i="13"/>
  <c r="C3469" i="13"/>
  <c r="C3470" i="13"/>
  <c r="C3471" i="13"/>
  <c r="C3472" i="13"/>
  <c r="C3473" i="13"/>
  <c r="C3474" i="13"/>
  <c r="C3475" i="13"/>
  <c r="C3476" i="13"/>
  <c r="C3477" i="13"/>
  <c r="C3478" i="13"/>
  <c r="C3479" i="13"/>
  <c r="C3480" i="13"/>
  <c r="C3481" i="13"/>
  <c r="C3482" i="13"/>
  <c r="C3483" i="13"/>
  <c r="C3484" i="13"/>
  <c r="C3485" i="13"/>
  <c r="C3486" i="13"/>
  <c r="C3487" i="13"/>
  <c r="C3488" i="13"/>
  <c r="C3489" i="13"/>
  <c r="C3490" i="13"/>
  <c r="C3491" i="13"/>
  <c r="C3492" i="13"/>
  <c r="C3493" i="13"/>
  <c r="C3494"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1186" i="13"/>
  <c r="D1187" i="13"/>
  <c r="D1188" i="13"/>
  <c r="D1189" i="13"/>
  <c r="D1190" i="13"/>
  <c r="D1191" i="13"/>
  <c r="D1192" i="13"/>
  <c r="D1193" i="13"/>
  <c r="D1194" i="13"/>
  <c r="D1195" i="13"/>
  <c r="D1196" i="13"/>
  <c r="D1197" i="13"/>
  <c r="D1198" i="13"/>
  <c r="D1199" i="13"/>
  <c r="D1200" i="13"/>
  <c r="D1201" i="13"/>
  <c r="D1202" i="13"/>
  <c r="D1203" i="13"/>
  <c r="D1204" i="13"/>
  <c r="D1205" i="13"/>
  <c r="D1206" i="13"/>
  <c r="D1207" i="13"/>
  <c r="D1208" i="13"/>
  <c r="D1209" i="13"/>
  <c r="D1210" i="13"/>
  <c r="D1211" i="13"/>
  <c r="D1212" i="13"/>
  <c r="D1213" i="13"/>
  <c r="D1214" i="13"/>
  <c r="D1215" i="13"/>
  <c r="D1216" i="13"/>
  <c r="D1217" i="13"/>
  <c r="D1218" i="13"/>
  <c r="D1219" i="13"/>
  <c r="D1220" i="13"/>
  <c r="D1221" i="13"/>
  <c r="D1222" i="13"/>
  <c r="D1223" i="13"/>
  <c r="D1224" i="13"/>
  <c r="D1225" i="13"/>
  <c r="D1226" i="13"/>
  <c r="D1227" i="13"/>
  <c r="D1228" i="13"/>
  <c r="D1229" i="13"/>
  <c r="D1230" i="13"/>
  <c r="D1231" i="13"/>
  <c r="D1232" i="13"/>
  <c r="D1233" i="13"/>
  <c r="D1234" i="13"/>
  <c r="D1235" i="13"/>
  <c r="D1236" i="13"/>
  <c r="D1237" i="13"/>
  <c r="D1238" i="13"/>
  <c r="D1239" i="13"/>
  <c r="D1240" i="13"/>
  <c r="D1241" i="13"/>
  <c r="D1242" i="13"/>
  <c r="D1243" i="13"/>
  <c r="D1244" i="13"/>
  <c r="D1245" i="13"/>
  <c r="D1246" i="13"/>
  <c r="D1247" i="13"/>
  <c r="D1248" i="13"/>
  <c r="D1249" i="13"/>
  <c r="D1250" i="13"/>
  <c r="D1251" i="13"/>
  <c r="D1252" i="13"/>
  <c r="D1253" i="13"/>
  <c r="D1254" i="13"/>
  <c r="D1255" i="13"/>
  <c r="D1256" i="13"/>
  <c r="D1257" i="13"/>
  <c r="D1258" i="13"/>
  <c r="D1259" i="13"/>
  <c r="D1260" i="13"/>
  <c r="D1261" i="13"/>
  <c r="D1262" i="13"/>
  <c r="D1263" i="13"/>
  <c r="D1264" i="13"/>
  <c r="D1265" i="13"/>
  <c r="D1266" i="13"/>
  <c r="D1267" i="13"/>
  <c r="D1268" i="13"/>
  <c r="D1269" i="13"/>
  <c r="D1270" i="13"/>
  <c r="D1271" i="13"/>
  <c r="D1272" i="13"/>
  <c r="D1273" i="13"/>
  <c r="D1274" i="13"/>
  <c r="D1275" i="13"/>
  <c r="D1276" i="13"/>
  <c r="D1277" i="13"/>
  <c r="D1278" i="13"/>
  <c r="D1279" i="13"/>
  <c r="D1280" i="13"/>
  <c r="D1281" i="13"/>
  <c r="D1282" i="13"/>
  <c r="D1283" i="13"/>
  <c r="D1284" i="13"/>
  <c r="D1285" i="13"/>
  <c r="D1286" i="13"/>
  <c r="D1287" i="13"/>
  <c r="D1288" i="13"/>
  <c r="D1289" i="13"/>
  <c r="D1290" i="13"/>
  <c r="D1291" i="13"/>
  <c r="D1292" i="13"/>
  <c r="D1293" i="13"/>
  <c r="D1294" i="13"/>
  <c r="D1295" i="13"/>
  <c r="D1296" i="13"/>
  <c r="D1297" i="13"/>
  <c r="D1298" i="13"/>
  <c r="D1299" i="13"/>
  <c r="D1300" i="13"/>
  <c r="D1301" i="13"/>
  <c r="D1302" i="13"/>
  <c r="D1303" i="13"/>
  <c r="D1304" i="13"/>
  <c r="D1305" i="13"/>
  <c r="D1306" i="13"/>
  <c r="D1307" i="13"/>
  <c r="D1308" i="13"/>
  <c r="D1309" i="13"/>
  <c r="D1310" i="13"/>
  <c r="D1311" i="13"/>
  <c r="D1312" i="13"/>
  <c r="D1313" i="13"/>
  <c r="D1314" i="13"/>
  <c r="D1315" i="13"/>
  <c r="D1316" i="13"/>
  <c r="D1317" i="13"/>
  <c r="D1318" i="13"/>
  <c r="D1319" i="13"/>
  <c r="D1320" i="13"/>
  <c r="D1321" i="13"/>
  <c r="D1322" i="13"/>
  <c r="D1323" i="13"/>
  <c r="D1324" i="13"/>
  <c r="D1325" i="13"/>
  <c r="D1326" i="13"/>
  <c r="D1327" i="13"/>
  <c r="D1328" i="13"/>
  <c r="D1329" i="13"/>
  <c r="D1330" i="13"/>
  <c r="D1331" i="13"/>
  <c r="D1332" i="13"/>
  <c r="D1333" i="13"/>
  <c r="D1334" i="13"/>
  <c r="D1335" i="13"/>
  <c r="D1336" i="13"/>
  <c r="D1337" i="13"/>
  <c r="D1338" i="13"/>
  <c r="D1339" i="13"/>
  <c r="D1340" i="13"/>
  <c r="D1341" i="13"/>
  <c r="D1342" i="13"/>
  <c r="D1343" i="13"/>
  <c r="D1344" i="13"/>
  <c r="D1345" i="13"/>
  <c r="D1346" i="13"/>
  <c r="D1347" i="13"/>
  <c r="D1348" i="13"/>
  <c r="D1349" i="13"/>
  <c r="D1350" i="13"/>
  <c r="D1351" i="13"/>
  <c r="D1352" i="13"/>
  <c r="D1353" i="13"/>
  <c r="D1354" i="13"/>
  <c r="D1355" i="13"/>
  <c r="D1356" i="13"/>
  <c r="D1357" i="13"/>
  <c r="D1358" i="13"/>
  <c r="D1359" i="13"/>
  <c r="D1360" i="13"/>
  <c r="D1361" i="13"/>
  <c r="D1362" i="13"/>
  <c r="D1363" i="13"/>
  <c r="D1364" i="13"/>
  <c r="D1365" i="13"/>
  <c r="D1366" i="13"/>
  <c r="D1367" i="13"/>
  <c r="D1368" i="13"/>
  <c r="D1369" i="13"/>
  <c r="D1370" i="13"/>
  <c r="D1371" i="13"/>
  <c r="D1372" i="13"/>
  <c r="D1373" i="13"/>
  <c r="D1374" i="13"/>
  <c r="D1375" i="13"/>
  <c r="D1376" i="13"/>
  <c r="D1377" i="13"/>
  <c r="D1378" i="13"/>
  <c r="D1379" i="13"/>
  <c r="D1380" i="13"/>
  <c r="D1381" i="13"/>
  <c r="D1382" i="13"/>
  <c r="D1383" i="13"/>
  <c r="D1384" i="13"/>
  <c r="D1385" i="13"/>
  <c r="D1386" i="13"/>
  <c r="D1387" i="13"/>
  <c r="D1388" i="13"/>
  <c r="D1389" i="13"/>
  <c r="D1390" i="13"/>
  <c r="D1391" i="13"/>
  <c r="D1392" i="13"/>
  <c r="D1393" i="13"/>
  <c r="D1394" i="13"/>
  <c r="D1395" i="13"/>
  <c r="D1396" i="13"/>
  <c r="D1397" i="13"/>
  <c r="D1398" i="13"/>
  <c r="D1399" i="13"/>
  <c r="D1400" i="13"/>
  <c r="D1401" i="13"/>
  <c r="D1402" i="13"/>
  <c r="D1403" i="13"/>
  <c r="D1404" i="13"/>
  <c r="D1405" i="13"/>
  <c r="D1406" i="13"/>
  <c r="D1407" i="13"/>
  <c r="D1408" i="13"/>
  <c r="D1409" i="13"/>
  <c r="D1410" i="13"/>
  <c r="D1411" i="13"/>
  <c r="D1412" i="13"/>
  <c r="D1413" i="13"/>
  <c r="D1414" i="13"/>
  <c r="D1415" i="13"/>
  <c r="D1416" i="13"/>
  <c r="D1417" i="13"/>
  <c r="D1418" i="13"/>
  <c r="D1419" i="13"/>
  <c r="D1420" i="13"/>
  <c r="D1421" i="13"/>
  <c r="D1422" i="13"/>
  <c r="D1423" i="13"/>
  <c r="D1424" i="13"/>
  <c r="D1425" i="13"/>
  <c r="D1426" i="13"/>
  <c r="D1427" i="13"/>
  <c r="D1428" i="13"/>
  <c r="D1429" i="13"/>
  <c r="D1430" i="13"/>
  <c r="D1431" i="13"/>
  <c r="D1432" i="13"/>
  <c r="D1433" i="13"/>
  <c r="D1434" i="13"/>
  <c r="D1435" i="13"/>
  <c r="D1436" i="13"/>
  <c r="D1437" i="13"/>
  <c r="D1438" i="13"/>
  <c r="D1439" i="13"/>
  <c r="D1440" i="13"/>
  <c r="D1441" i="13"/>
  <c r="D1442" i="13"/>
  <c r="D1443" i="13"/>
  <c r="D1444" i="13"/>
  <c r="D1445" i="13"/>
  <c r="D1446" i="13"/>
  <c r="D1447" i="13"/>
  <c r="D1448" i="13"/>
  <c r="D1449" i="13"/>
  <c r="D1450" i="13"/>
  <c r="D1451" i="13"/>
  <c r="D1452" i="13"/>
  <c r="D1453" i="13"/>
  <c r="D1454" i="13"/>
  <c r="D1455" i="13"/>
  <c r="D1456" i="13"/>
  <c r="D1457" i="13"/>
  <c r="D1458" i="13"/>
  <c r="D1459" i="13"/>
  <c r="D1460" i="13"/>
  <c r="D1461" i="13"/>
  <c r="D1462" i="13"/>
  <c r="D1463" i="13"/>
  <c r="D1464" i="13"/>
  <c r="D1465" i="13"/>
  <c r="D1466" i="13"/>
  <c r="D1467" i="13"/>
  <c r="D1468" i="13"/>
  <c r="D1469" i="13"/>
  <c r="D1470" i="13"/>
  <c r="D1471" i="13"/>
  <c r="D1472" i="13"/>
  <c r="D1473" i="13"/>
  <c r="D1474" i="13"/>
  <c r="D1475" i="13"/>
  <c r="D1476" i="13"/>
  <c r="D1477" i="13"/>
  <c r="D1478" i="13"/>
  <c r="D1479" i="13"/>
  <c r="D1480" i="13"/>
  <c r="D1481" i="13"/>
  <c r="D1482" i="13"/>
  <c r="D1483" i="13"/>
  <c r="D1484" i="13"/>
  <c r="D1485" i="13"/>
  <c r="D1486" i="13"/>
  <c r="D1487" i="13"/>
  <c r="D1488" i="13"/>
  <c r="D1489" i="13"/>
  <c r="D1490" i="13"/>
  <c r="D1491" i="13"/>
  <c r="D1492" i="13"/>
  <c r="D1493" i="13"/>
  <c r="D1494" i="13"/>
  <c r="D1495" i="13"/>
  <c r="D1496" i="13"/>
  <c r="D1497" i="13"/>
  <c r="D1498" i="13"/>
  <c r="D1499" i="13"/>
  <c r="D1500" i="13"/>
  <c r="D1501" i="13"/>
  <c r="D1502" i="13"/>
  <c r="D1503" i="13"/>
  <c r="D1504" i="13"/>
  <c r="D1505" i="13"/>
  <c r="D1506" i="13"/>
  <c r="D1507" i="13"/>
  <c r="D1508" i="13"/>
  <c r="D1509" i="13"/>
  <c r="D1510" i="13"/>
  <c r="D1511" i="13"/>
  <c r="D1512" i="13"/>
  <c r="D1513" i="13"/>
  <c r="D1514" i="13"/>
  <c r="D1515" i="13"/>
  <c r="D1516" i="13"/>
  <c r="D1517" i="13"/>
  <c r="D1518" i="13"/>
  <c r="D1519" i="13"/>
  <c r="D1520" i="13"/>
  <c r="D1521" i="13"/>
  <c r="D1522" i="13"/>
  <c r="D1523" i="13"/>
  <c r="D1524" i="13"/>
  <c r="D1525" i="13"/>
  <c r="D1526" i="13"/>
  <c r="D1527" i="13"/>
  <c r="D1528" i="13"/>
  <c r="D1529" i="13"/>
  <c r="D1530" i="13"/>
  <c r="D1531" i="13"/>
  <c r="D1532" i="13"/>
  <c r="D1533" i="13"/>
  <c r="D1534" i="13"/>
  <c r="D1535" i="13"/>
  <c r="D1536" i="13"/>
  <c r="D1537" i="13"/>
  <c r="D1538" i="13"/>
  <c r="D1539" i="13"/>
  <c r="D1540" i="13"/>
  <c r="D1541" i="13"/>
  <c r="D1542" i="13"/>
  <c r="D1543" i="13"/>
  <c r="D1544" i="13"/>
  <c r="D1545" i="13"/>
  <c r="D1546" i="13"/>
  <c r="D1547" i="13"/>
  <c r="D1548" i="13"/>
  <c r="D1549" i="13"/>
  <c r="D1550" i="13"/>
  <c r="D1551" i="13"/>
  <c r="D1552" i="13"/>
  <c r="D1553" i="13"/>
  <c r="D1554" i="13"/>
  <c r="D1555" i="13"/>
  <c r="D1556" i="13"/>
  <c r="D1557" i="13"/>
  <c r="D1558" i="13"/>
  <c r="D1559" i="13"/>
  <c r="D1560" i="13"/>
  <c r="D1561" i="13"/>
  <c r="D1562" i="13"/>
  <c r="D1563" i="13"/>
  <c r="D1564" i="13"/>
  <c r="D1565" i="13"/>
  <c r="D1566" i="13"/>
  <c r="D1567" i="13"/>
  <c r="D1568" i="13"/>
  <c r="D1569" i="13"/>
  <c r="D1570" i="13"/>
  <c r="D1571" i="13"/>
  <c r="D1572" i="13"/>
  <c r="D1573" i="13"/>
  <c r="D1574" i="13"/>
  <c r="D1575" i="13"/>
  <c r="D1576" i="13"/>
  <c r="D1577" i="13"/>
  <c r="D1578" i="13"/>
  <c r="D1579" i="13"/>
  <c r="D1580" i="13"/>
  <c r="D1581" i="13"/>
  <c r="D1582" i="13"/>
  <c r="D1583" i="13"/>
  <c r="D1584" i="13"/>
  <c r="D1585" i="13"/>
  <c r="D1586" i="13"/>
  <c r="D1587" i="13"/>
  <c r="D1588" i="13"/>
  <c r="D1589" i="13"/>
  <c r="D1590" i="13"/>
  <c r="D1591" i="13"/>
  <c r="D1592" i="13"/>
  <c r="D1593" i="13"/>
  <c r="D1594" i="13"/>
  <c r="D1595" i="13"/>
  <c r="D1596" i="13"/>
  <c r="D1597" i="13"/>
  <c r="D1598" i="13"/>
  <c r="D1599" i="13"/>
  <c r="D1600" i="13"/>
  <c r="D1601" i="13"/>
  <c r="D1602" i="13"/>
  <c r="D1603" i="13"/>
  <c r="D1604" i="13"/>
  <c r="D1605" i="13"/>
  <c r="D1606" i="13"/>
  <c r="D1607" i="13"/>
  <c r="D1608" i="13"/>
  <c r="D1609" i="13"/>
  <c r="D1610" i="13"/>
  <c r="D1611" i="13"/>
  <c r="D1612" i="13"/>
  <c r="D1613" i="13"/>
  <c r="D1614" i="13"/>
  <c r="D1615" i="13"/>
  <c r="D1616" i="13"/>
  <c r="D1617" i="13"/>
  <c r="D1618" i="13"/>
  <c r="D1619" i="13"/>
  <c r="D1620" i="13"/>
  <c r="D1621" i="13"/>
  <c r="D1622" i="13"/>
  <c r="D1623" i="13"/>
  <c r="D1624" i="13"/>
  <c r="D1625" i="13"/>
  <c r="D1626" i="13"/>
  <c r="D1627" i="13"/>
  <c r="D1628" i="13"/>
  <c r="D1629" i="13"/>
  <c r="D1630" i="13"/>
  <c r="D1631" i="13"/>
  <c r="D1632" i="13"/>
  <c r="D1633" i="13"/>
  <c r="D1634" i="13"/>
  <c r="D1635" i="13"/>
  <c r="D1636" i="13"/>
  <c r="D1637" i="13"/>
  <c r="D1638" i="13"/>
  <c r="D1639" i="13"/>
  <c r="D1640" i="13"/>
  <c r="D1641" i="13"/>
  <c r="D1642" i="13"/>
  <c r="D1643" i="13"/>
  <c r="D1644" i="13"/>
  <c r="D1645" i="13"/>
  <c r="D1646" i="13"/>
  <c r="D1647" i="13"/>
  <c r="D1648" i="13"/>
  <c r="D1649" i="13"/>
  <c r="D1650" i="13"/>
  <c r="D1651" i="13"/>
  <c r="D1652" i="13"/>
  <c r="D1653" i="13"/>
  <c r="D1654" i="13"/>
  <c r="D1655" i="13"/>
  <c r="D1656" i="13"/>
  <c r="D1657" i="13"/>
  <c r="D1658" i="13"/>
  <c r="D1659" i="13"/>
  <c r="D1660" i="13"/>
  <c r="D1661" i="13"/>
  <c r="D1662" i="13"/>
  <c r="D1663" i="13"/>
  <c r="D1664" i="13"/>
  <c r="D1665" i="13"/>
  <c r="D1666" i="13"/>
  <c r="D1667" i="13"/>
  <c r="D1668" i="13"/>
  <c r="D1669" i="13"/>
  <c r="D1670" i="13"/>
  <c r="D1671" i="13"/>
  <c r="D1672" i="13"/>
  <c r="D1673" i="13"/>
  <c r="D1674" i="13"/>
  <c r="D1675" i="13"/>
  <c r="D1676" i="13"/>
  <c r="D1677" i="13"/>
  <c r="D1678" i="13"/>
  <c r="D1679" i="13"/>
  <c r="D1680" i="13"/>
  <c r="D1681" i="13"/>
  <c r="D1682" i="13"/>
  <c r="D1683" i="13"/>
  <c r="D1684" i="13"/>
  <c r="D1685" i="13"/>
  <c r="D1686" i="13"/>
  <c r="D1687" i="13"/>
  <c r="D1688" i="13"/>
  <c r="D1689" i="13"/>
  <c r="D1690" i="13"/>
  <c r="D1691" i="13"/>
  <c r="D1692" i="13"/>
  <c r="D1693" i="13"/>
  <c r="D1694" i="13"/>
  <c r="D1695" i="13"/>
  <c r="D1696" i="13"/>
  <c r="D1697" i="13"/>
  <c r="D1698" i="13"/>
  <c r="D1699" i="13"/>
  <c r="D1700" i="13"/>
  <c r="D1701" i="13"/>
  <c r="D1702" i="13"/>
  <c r="D1703" i="13"/>
  <c r="D1704" i="13"/>
  <c r="D1705" i="13"/>
  <c r="D1706" i="13"/>
  <c r="D1707" i="13"/>
  <c r="D1708" i="13"/>
  <c r="D1709" i="13"/>
  <c r="D1710" i="13"/>
  <c r="D1711" i="13"/>
  <c r="D1712" i="13"/>
  <c r="D1713" i="13"/>
  <c r="D1714" i="13"/>
  <c r="D1715" i="13"/>
  <c r="D1716" i="13"/>
  <c r="D1717" i="13"/>
  <c r="D1718" i="13"/>
  <c r="D1719" i="13"/>
  <c r="D1720" i="13"/>
  <c r="D1721" i="13"/>
  <c r="D1722" i="13"/>
  <c r="D1723" i="13"/>
  <c r="D1724" i="13"/>
  <c r="D1725" i="13"/>
  <c r="D1726" i="13"/>
  <c r="D1727" i="13"/>
  <c r="D1728" i="13"/>
  <c r="D1729" i="13"/>
  <c r="D1730" i="13"/>
  <c r="D1731" i="13"/>
  <c r="D1732" i="13"/>
  <c r="D1733" i="13"/>
  <c r="D1734" i="13"/>
  <c r="D1735" i="13"/>
  <c r="D1736" i="13"/>
  <c r="D1737" i="13"/>
  <c r="D1738" i="13"/>
  <c r="D1739" i="13"/>
  <c r="D1740" i="13"/>
  <c r="D1741" i="13"/>
  <c r="D1742" i="13"/>
  <c r="D1743" i="13"/>
  <c r="D1744" i="13"/>
  <c r="D1745" i="13"/>
  <c r="D1746" i="13"/>
  <c r="D1747" i="13"/>
  <c r="D1748" i="13"/>
  <c r="D1749" i="13"/>
  <c r="D1750" i="13"/>
  <c r="D1751" i="13"/>
  <c r="D1752" i="13"/>
  <c r="D1753" i="13"/>
  <c r="D1754" i="13"/>
  <c r="D1755" i="13"/>
  <c r="D1756" i="13"/>
  <c r="D1757" i="13"/>
  <c r="D1758" i="13"/>
  <c r="D1759" i="13"/>
  <c r="D1760" i="13"/>
  <c r="D1761" i="13"/>
  <c r="D1762" i="13"/>
  <c r="D1763" i="13"/>
  <c r="D1764" i="13"/>
  <c r="D1765" i="13"/>
  <c r="D1766" i="13"/>
  <c r="D1767" i="13"/>
  <c r="D1768" i="13"/>
  <c r="D1769" i="13"/>
  <c r="D1770" i="13"/>
  <c r="D1771" i="13"/>
  <c r="D1772" i="13"/>
  <c r="D1773" i="13"/>
  <c r="D1774" i="13"/>
  <c r="D1775" i="13"/>
  <c r="D1776" i="13"/>
  <c r="D1777" i="13"/>
  <c r="D1778" i="13"/>
  <c r="D1779" i="13"/>
  <c r="D1780" i="13"/>
  <c r="D1781" i="13"/>
  <c r="D1782" i="13"/>
  <c r="D1783" i="13"/>
  <c r="D1784" i="13"/>
  <c r="D1785" i="13"/>
  <c r="D1786" i="13"/>
  <c r="D1787" i="13"/>
  <c r="D1788" i="13"/>
  <c r="D1789" i="13"/>
  <c r="D1790" i="13"/>
  <c r="D1791" i="13"/>
  <c r="D1792" i="13"/>
  <c r="D1793" i="13"/>
  <c r="D1794" i="13"/>
  <c r="D1795" i="13"/>
  <c r="D1796" i="13"/>
  <c r="D1797" i="13"/>
  <c r="D1798" i="13"/>
  <c r="D1799" i="13"/>
  <c r="D1800" i="13"/>
  <c r="D1801" i="13"/>
  <c r="D1802" i="13"/>
  <c r="D1803" i="13"/>
  <c r="D1804" i="13"/>
  <c r="D1805" i="13"/>
  <c r="D1806" i="13"/>
  <c r="D1807" i="13"/>
  <c r="D1808" i="13"/>
  <c r="D1809" i="13"/>
  <c r="D1810" i="13"/>
  <c r="D1811" i="13"/>
  <c r="D1812" i="13"/>
  <c r="D1813" i="13"/>
  <c r="D1814" i="13"/>
  <c r="D1815" i="13"/>
  <c r="D1816" i="13"/>
  <c r="D1817" i="13"/>
  <c r="D1818" i="13"/>
  <c r="D1819" i="13"/>
  <c r="D1820" i="13"/>
  <c r="D1821" i="13"/>
  <c r="D1822" i="13"/>
  <c r="D1823" i="13"/>
  <c r="D1824" i="13"/>
  <c r="D1825" i="13"/>
  <c r="D1826" i="13"/>
  <c r="D1827" i="13"/>
  <c r="D1828" i="13"/>
  <c r="D1829" i="13"/>
  <c r="D1830" i="13"/>
  <c r="D1831" i="13"/>
  <c r="D1832" i="13"/>
  <c r="D1833" i="13"/>
  <c r="D1834" i="13"/>
  <c r="D1835" i="13"/>
  <c r="D1836" i="13"/>
  <c r="D1837" i="13"/>
  <c r="D1838" i="13"/>
  <c r="D1839" i="13"/>
  <c r="D1840" i="13"/>
  <c r="D1841" i="13"/>
  <c r="D1842" i="13"/>
  <c r="D1843" i="13"/>
  <c r="D1844" i="13"/>
  <c r="D1845" i="13"/>
  <c r="D1846" i="13"/>
  <c r="D1847" i="13"/>
  <c r="D1848" i="13"/>
  <c r="D1849" i="13"/>
  <c r="D1850" i="13"/>
  <c r="D1851" i="13"/>
  <c r="D1852" i="13"/>
  <c r="D1853" i="13"/>
  <c r="D1854" i="13"/>
  <c r="D1855" i="13"/>
  <c r="D1856" i="13"/>
  <c r="D1857" i="13"/>
  <c r="D1858" i="13"/>
  <c r="D1859" i="13"/>
  <c r="D1860" i="13"/>
  <c r="D1861" i="13"/>
  <c r="D1862" i="13"/>
  <c r="D1863" i="13"/>
  <c r="D1864" i="13"/>
  <c r="D1865" i="13"/>
  <c r="D1866" i="13"/>
  <c r="D1867" i="13"/>
  <c r="D1868" i="13"/>
  <c r="D1869" i="13"/>
  <c r="D1870" i="13"/>
  <c r="D1871" i="13"/>
  <c r="D1872" i="13"/>
  <c r="D1873" i="13"/>
  <c r="D1874" i="13"/>
  <c r="D1875" i="13"/>
  <c r="D1876" i="13"/>
  <c r="D1877" i="13"/>
  <c r="D1878" i="13"/>
  <c r="D1879" i="13"/>
  <c r="D1880" i="13"/>
  <c r="D1881" i="13"/>
  <c r="D1882" i="13"/>
  <c r="D1883" i="13"/>
  <c r="D1884" i="13"/>
  <c r="D1885" i="13"/>
  <c r="D1886" i="13"/>
  <c r="D1887" i="13"/>
  <c r="D1888" i="13"/>
  <c r="D1889" i="13"/>
  <c r="D1890" i="13"/>
  <c r="D1891" i="13"/>
  <c r="D1892" i="13"/>
  <c r="D1893" i="13"/>
  <c r="D1894" i="13"/>
  <c r="D1895" i="13"/>
  <c r="D1896" i="13"/>
  <c r="D1897" i="13"/>
  <c r="D1898" i="13"/>
  <c r="D1899" i="13"/>
  <c r="D1900" i="13"/>
  <c r="D1901" i="13"/>
  <c r="D1902" i="13"/>
  <c r="D1903" i="13"/>
  <c r="D1904" i="13"/>
  <c r="D1905" i="13"/>
  <c r="D1906" i="13"/>
  <c r="D1907" i="13"/>
  <c r="D1908" i="13"/>
  <c r="D1909" i="13"/>
  <c r="D1910" i="13"/>
  <c r="D1911" i="13"/>
  <c r="D1912" i="13"/>
  <c r="D1913" i="13"/>
  <c r="D1914" i="13"/>
  <c r="D1915" i="13"/>
  <c r="D1916" i="13"/>
  <c r="D1917" i="13"/>
  <c r="D1918" i="13"/>
  <c r="D1919" i="13"/>
  <c r="D1920" i="13"/>
  <c r="D1921" i="13"/>
  <c r="D1922" i="13"/>
  <c r="D1923" i="13"/>
  <c r="D1924" i="13"/>
  <c r="D1925" i="13"/>
  <c r="D1926" i="13"/>
  <c r="D1927" i="13"/>
  <c r="D1928" i="13"/>
  <c r="D1929" i="13"/>
  <c r="D1930" i="13"/>
  <c r="D1931" i="13"/>
  <c r="D1932" i="13"/>
  <c r="D1933" i="13"/>
  <c r="D1934" i="13"/>
  <c r="D1935" i="13"/>
  <c r="D1936" i="13"/>
  <c r="D1937" i="13"/>
  <c r="D1938" i="13"/>
  <c r="D1939" i="13"/>
  <c r="D1940" i="13"/>
  <c r="D1941" i="13"/>
  <c r="D1942" i="13"/>
  <c r="D1943" i="13"/>
  <c r="D1944" i="13"/>
  <c r="D1945" i="13"/>
  <c r="D1946" i="13"/>
  <c r="D1947" i="13"/>
  <c r="D1948" i="13"/>
  <c r="D1949" i="13"/>
  <c r="D1950" i="13"/>
  <c r="D1951" i="13"/>
  <c r="D1952" i="13"/>
  <c r="D1953" i="13"/>
  <c r="D1954" i="13"/>
  <c r="D1955" i="13"/>
  <c r="D1956" i="13"/>
  <c r="D1957" i="13"/>
  <c r="D1958" i="13"/>
  <c r="D1959" i="13"/>
  <c r="D1960" i="13"/>
  <c r="D1961" i="13"/>
  <c r="D1962" i="13"/>
  <c r="D1963" i="13"/>
  <c r="D1964" i="13"/>
  <c r="D1965" i="13"/>
  <c r="D1966" i="13"/>
  <c r="D1967" i="13"/>
  <c r="D1968" i="13"/>
  <c r="D1969" i="13"/>
  <c r="D1970" i="13"/>
  <c r="D1971" i="13"/>
  <c r="D1972" i="13"/>
  <c r="D1973" i="13"/>
  <c r="D1974" i="13"/>
  <c r="D1975" i="13"/>
  <c r="D1976" i="13"/>
  <c r="D1977" i="13"/>
  <c r="D1978" i="13"/>
  <c r="D1979" i="13"/>
  <c r="D1980" i="13"/>
  <c r="D1981" i="13"/>
  <c r="D1982" i="13"/>
  <c r="D1983" i="13"/>
  <c r="D1984" i="13"/>
  <c r="D1985" i="13"/>
  <c r="D1986" i="13"/>
  <c r="D1987" i="13"/>
  <c r="D1988" i="13"/>
  <c r="D1989" i="13"/>
  <c r="D1990" i="13"/>
  <c r="D1991" i="13"/>
  <c r="D1992" i="13"/>
  <c r="D1993" i="13"/>
  <c r="D1994" i="13"/>
  <c r="D1995" i="13"/>
  <c r="D1996" i="13"/>
  <c r="D1997" i="13"/>
  <c r="D1998" i="13"/>
  <c r="D1999" i="13"/>
  <c r="D2000" i="13"/>
  <c r="D2001" i="13"/>
  <c r="D2002" i="13"/>
  <c r="D2003" i="13"/>
  <c r="D2004" i="13"/>
  <c r="D2005" i="13"/>
  <c r="D2006" i="13"/>
  <c r="D2007" i="13"/>
  <c r="D2008" i="13"/>
  <c r="D2009" i="13"/>
  <c r="D2010" i="13"/>
  <c r="D2011" i="13"/>
  <c r="D2012" i="13"/>
  <c r="D2013" i="13"/>
  <c r="D2014" i="13"/>
  <c r="D2015" i="13"/>
  <c r="D2016" i="13"/>
  <c r="D2017" i="13"/>
  <c r="D2018" i="13"/>
  <c r="D2019" i="13"/>
  <c r="D2020" i="13"/>
  <c r="D2021" i="13"/>
  <c r="D2022" i="13"/>
  <c r="D2023" i="13"/>
  <c r="D2024" i="13"/>
  <c r="D2025" i="13"/>
  <c r="D2026" i="13"/>
  <c r="D2027" i="13"/>
  <c r="D2028" i="13"/>
  <c r="D2029" i="13"/>
  <c r="D2030" i="13"/>
  <c r="D2031" i="13"/>
  <c r="D2032" i="13"/>
  <c r="D2033" i="13"/>
  <c r="D2034" i="13"/>
  <c r="D2035" i="13"/>
  <c r="D2036" i="13"/>
  <c r="D2037" i="13"/>
  <c r="D2038" i="13"/>
  <c r="D2039" i="13"/>
  <c r="D2040" i="13"/>
  <c r="D2041" i="13"/>
  <c r="D2042" i="13"/>
  <c r="D2043" i="13"/>
  <c r="D2044" i="13"/>
  <c r="D2045" i="13"/>
  <c r="D2046" i="13"/>
  <c r="D2047" i="13"/>
  <c r="D2048" i="13"/>
  <c r="D2049" i="13"/>
  <c r="D2050" i="13"/>
  <c r="D2051" i="13"/>
  <c r="D2052" i="13"/>
  <c r="D2053" i="13"/>
  <c r="D2054" i="13"/>
  <c r="D2055" i="13"/>
  <c r="D2056" i="13"/>
  <c r="D2057" i="13"/>
  <c r="D2058" i="13"/>
  <c r="D2059" i="13"/>
  <c r="D2060" i="13"/>
  <c r="D2061" i="13"/>
  <c r="D2062" i="13"/>
  <c r="D2063" i="13"/>
  <c r="D2064" i="13"/>
  <c r="D2065" i="13"/>
  <c r="D2066" i="13"/>
  <c r="D2067" i="13"/>
  <c r="D2068" i="13"/>
  <c r="D2069" i="13"/>
  <c r="D2070" i="13"/>
  <c r="D2071" i="13"/>
  <c r="D2072" i="13"/>
  <c r="D2073" i="13"/>
  <c r="D2074" i="13"/>
  <c r="D2075" i="13"/>
  <c r="D2076" i="13"/>
  <c r="D2077" i="13"/>
  <c r="D2078" i="13"/>
  <c r="D2079" i="13"/>
  <c r="D2080" i="13"/>
  <c r="D2081" i="13"/>
  <c r="D2082" i="13"/>
  <c r="D2083" i="13"/>
  <c r="D2084" i="13"/>
  <c r="D2085" i="13"/>
  <c r="D2086" i="13"/>
  <c r="D2087" i="13"/>
  <c r="D2088" i="13"/>
  <c r="D2089" i="13"/>
  <c r="D2090" i="13"/>
  <c r="D2091" i="13"/>
  <c r="D2092" i="13"/>
  <c r="D2093" i="13"/>
  <c r="D2094" i="13"/>
  <c r="D2095" i="13"/>
  <c r="D2096" i="13"/>
  <c r="D2097" i="13"/>
  <c r="D2098" i="13"/>
  <c r="D2099" i="13"/>
  <c r="D2100" i="13"/>
  <c r="D2101" i="13"/>
  <c r="D2102" i="13"/>
  <c r="D2103" i="13"/>
  <c r="D2104" i="13"/>
  <c r="D2105" i="13"/>
  <c r="D2106" i="13"/>
  <c r="D2107" i="13"/>
  <c r="D2108" i="13"/>
  <c r="D2109" i="13"/>
  <c r="D2110" i="13"/>
  <c r="D2111" i="13"/>
  <c r="D2112" i="13"/>
  <c r="D2113" i="13"/>
  <c r="D2114" i="13"/>
  <c r="D2115" i="13"/>
  <c r="D2116" i="13"/>
  <c r="D2117" i="13"/>
  <c r="D2118" i="13"/>
  <c r="D2119" i="13"/>
  <c r="D2120" i="13"/>
  <c r="D2121" i="13"/>
  <c r="D2122" i="13"/>
  <c r="D2123" i="13"/>
  <c r="D2124" i="13"/>
  <c r="D2125" i="13"/>
  <c r="D2126" i="13"/>
  <c r="D2127" i="13"/>
  <c r="D2128" i="13"/>
  <c r="D2129" i="13"/>
  <c r="D2130" i="13"/>
  <c r="D2131" i="13"/>
  <c r="D2132" i="13"/>
  <c r="D2133" i="13"/>
  <c r="D2134" i="13"/>
  <c r="D2135" i="13"/>
  <c r="D2136" i="13"/>
  <c r="D2137" i="13"/>
  <c r="D2138" i="13"/>
  <c r="D2139" i="13"/>
  <c r="D2140" i="13"/>
  <c r="D2141" i="13"/>
  <c r="D2142" i="13"/>
  <c r="D2143" i="13"/>
  <c r="D2144" i="13"/>
  <c r="D2145" i="13"/>
  <c r="D2146" i="13"/>
  <c r="D2147" i="13"/>
  <c r="D2148" i="13"/>
  <c r="D2149" i="13"/>
  <c r="D2150" i="13"/>
  <c r="D2151" i="13"/>
  <c r="D2152" i="13"/>
  <c r="D2153" i="13"/>
  <c r="D2154" i="13"/>
  <c r="D2155" i="13"/>
  <c r="D2156" i="13"/>
  <c r="D2157" i="13"/>
  <c r="D2158" i="13"/>
  <c r="D2159" i="13"/>
  <c r="D2160" i="13"/>
  <c r="D2161" i="13"/>
  <c r="D2162" i="13"/>
  <c r="D2163" i="13"/>
  <c r="D2164" i="13"/>
  <c r="D2165" i="13"/>
  <c r="D2166" i="13"/>
  <c r="D2167" i="13"/>
  <c r="D2168" i="13"/>
  <c r="D2169" i="13"/>
  <c r="D2170" i="13"/>
  <c r="D2171" i="13"/>
  <c r="D2172" i="13"/>
  <c r="D2173" i="13"/>
  <c r="D2174" i="13"/>
  <c r="D2175" i="13"/>
  <c r="D2176" i="13"/>
  <c r="D2177" i="13"/>
  <c r="D2178" i="13"/>
  <c r="D2179" i="13"/>
  <c r="D2180" i="13"/>
  <c r="D2181" i="13"/>
  <c r="D2182" i="13"/>
  <c r="D2183" i="13"/>
  <c r="D2184" i="13"/>
  <c r="D2185" i="13"/>
  <c r="D2186" i="13"/>
  <c r="D2187" i="13"/>
  <c r="D2188" i="13"/>
  <c r="D2189" i="13"/>
  <c r="D2190" i="13"/>
  <c r="D2191" i="13"/>
  <c r="D2192" i="13"/>
  <c r="D2193" i="13"/>
  <c r="D2194" i="13"/>
  <c r="D2195" i="13"/>
  <c r="D2196" i="13"/>
  <c r="D2197" i="13"/>
  <c r="D2198" i="13"/>
  <c r="D2199" i="13"/>
  <c r="D2200" i="13"/>
  <c r="D2201" i="13"/>
  <c r="D2202" i="13"/>
  <c r="D2203" i="13"/>
  <c r="D2204" i="13"/>
  <c r="D2205" i="13"/>
  <c r="D2206" i="13"/>
  <c r="D2207" i="13"/>
  <c r="D2208" i="13"/>
  <c r="D2209" i="13"/>
  <c r="D2210" i="13"/>
  <c r="D2211" i="13"/>
  <c r="D2212" i="13"/>
  <c r="D2213" i="13"/>
  <c r="D2214" i="13"/>
  <c r="D2215" i="13"/>
  <c r="D2216" i="13"/>
  <c r="D2217" i="13"/>
  <c r="D2218" i="13"/>
  <c r="D2219" i="13"/>
  <c r="D2220" i="13"/>
  <c r="D2221" i="13"/>
  <c r="D2222" i="13"/>
  <c r="D2223" i="13"/>
  <c r="D2224" i="13"/>
  <c r="D2225" i="13"/>
  <c r="D2226" i="13"/>
  <c r="D2227" i="13"/>
  <c r="D2228" i="13"/>
  <c r="D2229" i="13"/>
  <c r="D2230" i="13"/>
  <c r="D2231" i="13"/>
  <c r="D2232" i="13"/>
  <c r="D2233" i="13"/>
  <c r="D2234" i="13"/>
  <c r="D2235" i="13"/>
  <c r="D2236" i="13"/>
  <c r="D2237" i="13"/>
  <c r="D2238" i="13"/>
  <c r="D2239" i="13"/>
  <c r="D2240" i="13"/>
  <c r="D2241" i="13"/>
  <c r="D2242" i="13"/>
  <c r="D2243" i="13"/>
  <c r="D2244" i="13"/>
  <c r="D2245" i="13"/>
  <c r="D2246" i="13"/>
  <c r="D2247" i="13"/>
  <c r="D2248" i="13"/>
  <c r="D2249" i="13"/>
  <c r="D2250" i="13"/>
  <c r="D2251" i="13"/>
  <c r="D2252" i="13"/>
  <c r="D2253" i="13"/>
  <c r="D2254" i="13"/>
  <c r="D2255" i="13"/>
  <c r="D2256" i="13"/>
  <c r="D2257" i="13"/>
  <c r="D2258" i="13"/>
  <c r="D2259" i="13"/>
  <c r="D2260" i="13"/>
  <c r="D2261" i="13"/>
  <c r="D2262" i="13"/>
  <c r="D2263" i="13"/>
  <c r="D2264" i="13"/>
  <c r="D2265" i="13"/>
  <c r="D2266" i="13"/>
  <c r="D2267" i="13"/>
  <c r="D2268" i="13"/>
  <c r="D2269" i="13"/>
  <c r="D2270" i="13"/>
  <c r="D2271" i="13"/>
  <c r="D2272" i="13"/>
  <c r="D2273" i="13"/>
  <c r="D2274" i="13"/>
  <c r="D2275" i="13"/>
  <c r="D2276" i="13"/>
  <c r="D2277" i="13"/>
  <c r="D2278" i="13"/>
  <c r="D2279" i="13"/>
  <c r="D2280" i="13"/>
  <c r="D2281" i="13"/>
  <c r="D2282" i="13"/>
  <c r="D2283" i="13"/>
  <c r="D2284" i="13"/>
  <c r="D2285" i="13"/>
  <c r="D2286" i="13"/>
  <c r="D2287" i="13"/>
  <c r="D2288" i="13"/>
  <c r="D2289" i="13"/>
  <c r="D2290" i="13"/>
  <c r="D2291" i="13"/>
  <c r="D2292" i="13"/>
  <c r="D2293" i="13"/>
  <c r="D2294" i="13"/>
  <c r="D2295" i="13"/>
  <c r="D2296" i="13"/>
  <c r="D2297" i="13"/>
  <c r="D2298" i="13"/>
  <c r="D2299" i="13"/>
  <c r="D2300" i="13"/>
  <c r="D2301" i="13"/>
  <c r="D2302" i="13"/>
  <c r="D2303" i="13"/>
  <c r="D2304" i="13"/>
  <c r="D2305" i="13"/>
  <c r="D2306" i="13"/>
  <c r="D2307" i="13"/>
  <c r="D2308" i="13"/>
  <c r="D2309" i="13"/>
  <c r="D2310" i="13"/>
  <c r="D2311" i="13"/>
  <c r="D2312" i="13"/>
  <c r="D2313" i="13"/>
  <c r="D2314" i="13"/>
  <c r="D2315" i="13"/>
  <c r="D2316" i="13"/>
  <c r="D2317" i="13"/>
  <c r="D2318" i="13"/>
  <c r="D2319" i="13"/>
  <c r="D2320" i="13"/>
  <c r="D2321" i="13"/>
  <c r="D2322" i="13"/>
  <c r="D2323" i="13"/>
  <c r="D2324" i="13"/>
  <c r="D2325" i="13"/>
  <c r="D2326" i="13"/>
  <c r="D2327" i="13"/>
  <c r="D2328" i="13"/>
  <c r="D2329" i="13"/>
  <c r="D2330" i="13"/>
  <c r="D2331" i="13"/>
  <c r="D2332" i="13"/>
  <c r="D2333" i="13"/>
  <c r="D2334" i="13"/>
  <c r="D2335" i="13"/>
  <c r="D2336" i="13"/>
  <c r="D2337" i="13"/>
  <c r="D2338" i="13"/>
  <c r="D2339" i="13"/>
  <c r="D2340" i="13"/>
  <c r="D2341" i="13"/>
  <c r="D2342" i="13"/>
  <c r="D2343" i="13"/>
  <c r="D2344" i="13"/>
  <c r="D2345" i="13"/>
  <c r="D2346" i="13"/>
  <c r="D2347" i="13"/>
  <c r="D2348" i="13"/>
  <c r="D2349" i="13"/>
  <c r="D2350" i="13"/>
  <c r="D2351" i="13"/>
  <c r="D2352" i="13"/>
  <c r="D2353" i="13"/>
  <c r="D2354" i="13"/>
  <c r="D2355" i="13"/>
  <c r="D2356" i="13"/>
  <c r="D2357" i="13"/>
  <c r="D2358" i="13"/>
  <c r="D2359" i="13"/>
  <c r="D2360" i="13"/>
  <c r="D2361" i="13"/>
  <c r="D2362" i="13"/>
  <c r="D2363" i="13"/>
  <c r="D2364" i="13"/>
  <c r="D2365" i="13"/>
  <c r="D2366" i="13"/>
  <c r="D2367" i="13"/>
  <c r="D2368" i="13"/>
  <c r="D2369" i="13"/>
  <c r="D2370" i="13"/>
  <c r="D2371" i="13"/>
  <c r="D2372" i="13"/>
  <c r="D2373" i="13"/>
  <c r="D2374" i="13"/>
  <c r="D2375" i="13"/>
  <c r="D2376" i="13"/>
  <c r="D2377" i="13"/>
  <c r="D2378" i="13"/>
  <c r="D2379" i="13"/>
  <c r="D2380" i="13"/>
  <c r="D2381" i="13"/>
  <c r="D2382" i="13"/>
  <c r="D2383" i="13"/>
  <c r="D2384" i="13"/>
  <c r="D2385" i="13"/>
  <c r="D2386" i="13"/>
  <c r="D2387" i="13"/>
  <c r="D2388" i="13"/>
  <c r="D2389" i="13"/>
  <c r="D2390" i="13"/>
  <c r="D2391" i="13"/>
  <c r="D2392" i="13"/>
  <c r="D2393" i="13"/>
  <c r="D2394" i="13"/>
  <c r="D2395" i="13"/>
  <c r="D2396" i="13"/>
  <c r="D2397" i="13"/>
  <c r="D2398" i="13"/>
  <c r="D2399" i="13"/>
  <c r="D2400" i="13"/>
  <c r="D2401" i="13"/>
  <c r="D2402" i="13"/>
  <c r="D2403" i="13"/>
  <c r="D2404" i="13"/>
  <c r="D2405" i="13"/>
  <c r="D2406" i="13"/>
  <c r="D2407" i="13"/>
  <c r="D2408" i="13"/>
  <c r="D2409" i="13"/>
  <c r="D2410" i="13"/>
  <c r="D2411" i="13"/>
  <c r="D2412" i="13"/>
  <c r="D2413" i="13"/>
  <c r="D2414" i="13"/>
  <c r="D2415" i="13"/>
  <c r="D2416" i="13"/>
  <c r="D2417" i="13"/>
  <c r="D2418" i="13"/>
  <c r="D2419" i="13"/>
  <c r="D2420" i="13"/>
  <c r="D2421" i="13"/>
  <c r="D2422" i="13"/>
  <c r="D2423" i="13"/>
  <c r="D2424" i="13"/>
  <c r="D2425" i="13"/>
  <c r="D2426" i="13"/>
  <c r="D2427" i="13"/>
  <c r="D2428" i="13"/>
  <c r="D2429" i="13"/>
  <c r="D2430" i="13"/>
  <c r="D2431" i="13"/>
  <c r="D2432" i="13"/>
  <c r="D2433" i="13"/>
  <c r="D2434" i="13"/>
  <c r="D2435" i="13"/>
  <c r="D2436" i="13"/>
  <c r="D2437" i="13"/>
  <c r="D2438" i="13"/>
  <c r="D2439" i="13"/>
  <c r="D2440" i="13"/>
  <c r="D2441" i="13"/>
  <c r="D2442" i="13"/>
  <c r="D2443" i="13"/>
  <c r="D2444" i="13"/>
  <c r="D2445" i="13"/>
  <c r="D2446" i="13"/>
  <c r="D2447" i="13"/>
  <c r="D2448" i="13"/>
  <c r="D2449" i="13"/>
  <c r="D2450" i="13"/>
  <c r="D2451" i="13"/>
  <c r="D2452" i="13"/>
  <c r="D2453" i="13"/>
  <c r="D2454" i="13"/>
  <c r="D2455" i="13"/>
  <c r="D2456" i="13"/>
  <c r="D2457" i="13"/>
  <c r="D2458" i="13"/>
  <c r="D2459" i="13"/>
  <c r="D2460" i="13"/>
  <c r="D2461" i="13"/>
  <c r="D2462" i="13"/>
  <c r="D2463" i="13"/>
  <c r="D2464" i="13"/>
  <c r="D2465" i="13"/>
  <c r="D2466" i="13"/>
  <c r="D2467" i="13"/>
  <c r="D2468" i="13"/>
  <c r="D2469" i="13"/>
  <c r="D2470" i="13"/>
  <c r="D2471" i="13"/>
  <c r="D2472" i="13"/>
  <c r="D2473" i="13"/>
  <c r="D2474" i="13"/>
  <c r="D2475" i="13"/>
  <c r="D2476" i="13"/>
  <c r="D2477" i="13"/>
  <c r="D2478" i="13"/>
  <c r="D2479" i="13"/>
  <c r="D2480" i="13"/>
  <c r="D2481" i="13"/>
  <c r="D2482" i="13"/>
  <c r="D2483" i="13"/>
  <c r="D2484" i="13"/>
  <c r="D2485" i="13"/>
  <c r="D2486" i="13"/>
  <c r="D2487" i="13"/>
  <c r="D2488" i="13"/>
  <c r="D2489" i="13"/>
  <c r="D2490" i="13"/>
  <c r="D2491" i="13"/>
  <c r="D2492" i="13"/>
  <c r="D2493" i="13"/>
  <c r="D2494" i="13"/>
  <c r="D2495" i="13"/>
  <c r="D2496" i="13"/>
  <c r="D2497" i="13"/>
  <c r="D2498" i="13"/>
  <c r="D2499" i="13"/>
  <c r="D2500" i="13"/>
  <c r="D2501" i="13"/>
  <c r="D2502" i="13"/>
  <c r="D2503" i="13"/>
  <c r="D2504" i="13"/>
  <c r="D2505" i="13"/>
  <c r="D2506" i="13"/>
  <c r="D2507" i="13"/>
  <c r="D2508" i="13"/>
  <c r="D2509" i="13"/>
  <c r="D2510" i="13"/>
  <c r="D2511" i="13"/>
  <c r="D2512" i="13"/>
  <c r="D2513" i="13"/>
  <c r="D2514" i="13"/>
  <c r="D2515" i="13"/>
  <c r="D2516" i="13"/>
  <c r="D2517" i="13"/>
  <c r="D2518" i="13"/>
  <c r="D2519" i="13"/>
  <c r="D2520" i="13"/>
  <c r="D2521" i="13"/>
  <c r="D2522" i="13"/>
  <c r="D2523" i="13"/>
  <c r="D2524" i="13"/>
  <c r="D2525" i="13"/>
  <c r="D2526" i="13"/>
  <c r="D2527" i="13"/>
  <c r="D2528" i="13"/>
  <c r="D2529" i="13"/>
  <c r="D2530" i="13"/>
  <c r="D2531" i="13"/>
  <c r="D2532" i="13"/>
  <c r="D2533" i="13"/>
  <c r="D2534" i="13"/>
  <c r="D2535" i="13"/>
  <c r="D2536" i="13"/>
  <c r="D2537" i="13"/>
  <c r="D2538" i="13"/>
  <c r="D2539" i="13"/>
  <c r="D2540" i="13"/>
  <c r="D2541" i="13"/>
  <c r="D2542" i="13"/>
  <c r="D2543" i="13"/>
  <c r="D2544" i="13"/>
  <c r="D2545" i="13"/>
  <c r="D2546" i="13"/>
  <c r="D2547" i="13"/>
  <c r="D2548" i="13"/>
  <c r="D2549" i="13"/>
  <c r="D2550" i="13"/>
  <c r="D2551" i="13"/>
  <c r="D2552" i="13"/>
  <c r="D2553" i="13"/>
  <c r="D2554" i="13"/>
  <c r="D2555" i="13"/>
  <c r="D2556" i="13"/>
  <c r="D2557" i="13"/>
  <c r="D2558" i="13"/>
  <c r="D2559" i="13"/>
  <c r="D2560" i="13"/>
  <c r="D2561" i="13"/>
  <c r="D2562" i="13"/>
  <c r="D2563" i="13"/>
  <c r="D2564" i="13"/>
  <c r="D2565" i="13"/>
  <c r="D2566" i="13"/>
  <c r="D2567" i="13"/>
  <c r="D2568" i="13"/>
  <c r="D2569" i="13"/>
  <c r="D2570" i="13"/>
  <c r="D2571" i="13"/>
  <c r="D2572" i="13"/>
  <c r="D2573" i="13"/>
  <c r="D2574" i="13"/>
  <c r="D2575" i="13"/>
  <c r="D2576" i="13"/>
  <c r="D2577" i="13"/>
  <c r="D2578" i="13"/>
  <c r="D2579" i="13"/>
  <c r="D2580" i="13"/>
  <c r="D2581" i="13"/>
  <c r="D2582" i="13"/>
  <c r="D2583" i="13"/>
  <c r="D2584" i="13"/>
  <c r="D2585" i="13"/>
  <c r="D2586" i="13"/>
  <c r="D2587" i="13"/>
  <c r="D2588" i="13"/>
  <c r="D2589" i="13"/>
  <c r="D2590" i="13"/>
  <c r="D2591" i="13"/>
  <c r="D2592" i="13"/>
  <c r="D2593" i="13"/>
  <c r="D2594" i="13"/>
  <c r="D2595" i="13"/>
  <c r="D2596" i="13"/>
  <c r="D2597" i="13"/>
  <c r="D2598" i="13"/>
  <c r="D2599" i="13"/>
  <c r="D2600" i="13"/>
  <c r="D2601" i="13"/>
  <c r="D2602" i="13"/>
  <c r="D2603" i="13"/>
  <c r="D2604" i="13"/>
  <c r="D2605" i="13"/>
  <c r="D2606" i="13"/>
  <c r="D2607" i="13"/>
  <c r="D2608" i="13"/>
  <c r="D2609" i="13"/>
  <c r="D2610" i="13"/>
  <c r="D2611" i="13"/>
  <c r="D2612" i="13"/>
  <c r="D2613" i="13"/>
  <c r="D2614" i="13"/>
  <c r="D2615" i="13"/>
  <c r="D2616" i="13"/>
  <c r="D2617" i="13"/>
  <c r="D2618" i="13"/>
  <c r="D2619" i="13"/>
  <c r="D2620" i="13"/>
  <c r="D2621" i="13"/>
  <c r="D2622" i="13"/>
  <c r="D2623" i="13"/>
  <c r="D2624" i="13"/>
  <c r="D2625" i="13"/>
  <c r="D2626" i="13"/>
  <c r="D2627" i="13"/>
  <c r="D2628" i="13"/>
  <c r="D2629" i="13"/>
  <c r="D2630" i="13"/>
  <c r="D2631" i="13"/>
  <c r="D2632" i="13"/>
  <c r="D2633" i="13"/>
  <c r="D2634" i="13"/>
  <c r="D2635" i="13"/>
  <c r="D2636" i="13"/>
  <c r="D2637" i="13"/>
  <c r="D2638" i="13"/>
  <c r="D2639" i="13"/>
  <c r="D2640" i="13"/>
  <c r="D2641" i="13"/>
  <c r="D2642" i="13"/>
  <c r="D2643" i="13"/>
  <c r="D2644" i="13"/>
  <c r="D2645" i="13"/>
  <c r="D2646" i="13"/>
  <c r="D2647" i="13"/>
  <c r="D2648" i="13"/>
  <c r="D2649" i="13"/>
  <c r="D2650" i="13"/>
  <c r="D2651" i="13"/>
  <c r="D2652" i="13"/>
  <c r="D2653" i="13"/>
  <c r="D2654" i="13"/>
  <c r="D2655" i="13"/>
  <c r="D2656" i="13"/>
  <c r="D2657" i="13"/>
  <c r="D2658" i="13"/>
  <c r="D2659" i="13"/>
  <c r="D2660" i="13"/>
  <c r="D2661" i="13"/>
  <c r="D2662" i="13"/>
  <c r="D2663" i="13"/>
  <c r="D2664" i="13"/>
  <c r="D2665" i="13"/>
  <c r="D2666" i="13"/>
  <c r="D2667" i="13"/>
  <c r="D2668" i="13"/>
  <c r="D2669" i="13"/>
  <c r="D2670" i="13"/>
  <c r="D2671" i="13"/>
  <c r="D2672" i="13"/>
  <c r="D2673" i="13"/>
  <c r="D2674" i="13"/>
  <c r="D2675" i="13"/>
  <c r="D2676" i="13"/>
  <c r="D2677" i="13"/>
  <c r="D2678" i="13"/>
  <c r="D2679" i="13"/>
  <c r="D2680" i="13"/>
  <c r="D2681" i="13"/>
  <c r="D2682" i="13"/>
  <c r="D2683" i="13"/>
  <c r="D2684" i="13"/>
  <c r="D2685" i="13"/>
  <c r="D2686" i="13"/>
  <c r="D2687" i="13"/>
  <c r="D2688" i="13"/>
  <c r="D2689" i="13"/>
  <c r="D2690" i="13"/>
  <c r="D2691" i="13"/>
  <c r="D2692" i="13"/>
  <c r="D2693" i="13"/>
  <c r="D2694" i="13"/>
  <c r="D2695" i="13"/>
  <c r="D2696" i="13"/>
  <c r="D2697" i="13"/>
  <c r="D2698" i="13"/>
  <c r="D2699" i="13"/>
  <c r="D2700" i="13"/>
  <c r="D2701" i="13"/>
  <c r="D2702" i="13"/>
  <c r="D2703" i="13"/>
  <c r="D2704" i="13"/>
  <c r="D2705" i="13"/>
  <c r="D2706" i="13"/>
  <c r="D2707" i="13"/>
  <c r="D2708" i="13"/>
  <c r="D2709" i="13"/>
  <c r="D2710" i="13"/>
  <c r="D2711" i="13"/>
  <c r="D2712" i="13"/>
  <c r="D2713" i="13"/>
  <c r="D2714" i="13"/>
  <c r="D2715" i="13"/>
  <c r="D2716" i="13"/>
  <c r="D2717" i="13"/>
  <c r="D2718" i="13"/>
  <c r="D2719" i="13"/>
  <c r="D2720" i="13"/>
  <c r="D2721" i="13"/>
  <c r="D2722" i="13"/>
  <c r="D2723" i="13"/>
  <c r="D2724" i="13"/>
  <c r="D2725" i="13"/>
  <c r="D2726" i="13"/>
  <c r="D2727" i="13"/>
  <c r="D2728" i="13"/>
  <c r="D2729" i="13"/>
  <c r="D2730" i="13"/>
  <c r="D2731" i="13"/>
  <c r="D2732" i="13"/>
  <c r="D2733" i="13"/>
  <c r="D2734" i="13"/>
  <c r="D2735" i="13"/>
  <c r="D2736" i="13"/>
  <c r="D2737" i="13"/>
  <c r="D2738" i="13"/>
  <c r="D2739" i="13"/>
  <c r="D2740" i="13"/>
  <c r="D2741" i="13"/>
  <c r="D2742" i="13"/>
  <c r="D2743" i="13"/>
  <c r="D2744" i="13"/>
  <c r="D2745" i="13"/>
  <c r="D2746" i="13"/>
  <c r="D2747" i="13"/>
  <c r="D2748" i="13"/>
  <c r="D2749" i="13"/>
  <c r="D2750" i="13"/>
  <c r="D2751" i="13"/>
  <c r="D2752" i="13"/>
  <c r="D2753" i="13"/>
  <c r="D2754" i="13"/>
  <c r="D2755" i="13"/>
  <c r="D2756" i="13"/>
  <c r="D2757" i="13"/>
  <c r="D2758" i="13"/>
  <c r="D2759" i="13"/>
  <c r="D2760" i="13"/>
  <c r="D2761" i="13"/>
  <c r="D2762" i="13"/>
  <c r="D2763" i="13"/>
  <c r="D2764" i="13"/>
  <c r="D2765" i="13"/>
  <c r="D2766" i="13"/>
  <c r="D2767" i="13"/>
  <c r="D2768" i="13"/>
  <c r="D2769" i="13"/>
  <c r="D2770" i="13"/>
  <c r="D2771" i="13"/>
  <c r="D2772" i="13"/>
  <c r="D2773" i="13"/>
  <c r="D2774" i="13"/>
  <c r="D2775" i="13"/>
  <c r="D2776" i="13"/>
  <c r="D2777" i="13"/>
  <c r="D2778" i="13"/>
  <c r="D2779" i="13"/>
  <c r="D2780" i="13"/>
  <c r="D2781" i="13"/>
  <c r="D2782" i="13"/>
  <c r="D2783" i="13"/>
  <c r="D2784" i="13"/>
  <c r="D2785" i="13"/>
  <c r="D2786" i="13"/>
  <c r="D2787" i="13"/>
  <c r="D2788" i="13"/>
  <c r="D2789" i="13"/>
  <c r="D2790" i="13"/>
  <c r="D2791" i="13"/>
  <c r="D2792" i="13"/>
  <c r="D2793" i="13"/>
  <c r="D2794" i="13"/>
  <c r="D2795" i="13"/>
  <c r="D2796" i="13"/>
  <c r="D2797" i="13"/>
  <c r="D2798" i="13"/>
  <c r="D2799" i="13"/>
  <c r="D2800" i="13"/>
  <c r="D2801" i="13"/>
  <c r="D2802" i="13"/>
  <c r="D2803" i="13"/>
  <c r="D2804" i="13"/>
  <c r="D2805" i="13"/>
  <c r="D2806" i="13"/>
  <c r="D2807" i="13"/>
  <c r="D2808" i="13"/>
  <c r="D2809" i="13"/>
  <c r="D2810" i="13"/>
  <c r="D2811" i="13"/>
  <c r="D2812" i="13"/>
  <c r="D2813" i="13"/>
  <c r="D2814" i="13"/>
  <c r="D2815" i="13"/>
  <c r="D2816" i="13"/>
  <c r="D2817" i="13"/>
  <c r="D2818" i="13"/>
  <c r="D2819" i="13"/>
  <c r="D2820" i="13"/>
  <c r="D2821" i="13"/>
  <c r="D2822" i="13"/>
  <c r="D2823" i="13"/>
  <c r="D2824" i="13"/>
  <c r="D2825" i="13"/>
  <c r="D2826" i="13"/>
  <c r="D2827" i="13"/>
  <c r="D2828" i="13"/>
  <c r="D2829" i="13"/>
  <c r="D2830" i="13"/>
  <c r="D2831" i="13"/>
  <c r="D2832" i="13"/>
  <c r="D2833" i="13"/>
  <c r="D2834" i="13"/>
  <c r="D2835" i="13"/>
  <c r="D2836" i="13"/>
  <c r="D2837" i="13"/>
  <c r="D2838" i="13"/>
  <c r="D2839" i="13"/>
  <c r="D2840" i="13"/>
  <c r="D2841" i="13"/>
  <c r="D2842" i="13"/>
  <c r="D2843" i="13"/>
  <c r="D2844" i="13"/>
  <c r="D2845" i="13"/>
  <c r="D2846" i="13"/>
  <c r="D2847" i="13"/>
  <c r="D2848" i="13"/>
  <c r="D2849" i="13"/>
  <c r="D2850" i="13"/>
  <c r="D2851" i="13"/>
  <c r="D2852" i="13"/>
  <c r="D2853" i="13"/>
  <c r="D2854" i="13"/>
  <c r="D2855" i="13"/>
  <c r="D2856" i="13"/>
  <c r="D2857" i="13"/>
  <c r="D2858" i="13"/>
  <c r="D2859" i="13"/>
  <c r="D2860" i="13"/>
  <c r="D2861" i="13"/>
  <c r="D2862" i="13"/>
  <c r="D2863" i="13"/>
  <c r="D2864" i="13"/>
  <c r="D2865" i="13"/>
  <c r="D2866" i="13"/>
  <c r="D2867" i="13"/>
  <c r="D2868" i="13"/>
  <c r="D2869" i="13"/>
  <c r="D2870" i="13"/>
  <c r="D2871" i="13"/>
  <c r="D2872" i="13"/>
  <c r="D2873" i="13"/>
  <c r="D2874" i="13"/>
  <c r="D2875" i="13"/>
  <c r="D2876" i="13"/>
  <c r="D2877" i="13"/>
  <c r="D2878" i="13"/>
  <c r="D2879" i="13"/>
  <c r="D2880" i="13"/>
  <c r="D2881" i="13"/>
  <c r="D2882" i="13"/>
  <c r="D2883" i="13"/>
  <c r="D2884" i="13"/>
  <c r="D2885" i="13"/>
  <c r="D2886" i="13"/>
  <c r="D2887" i="13"/>
  <c r="D2888" i="13"/>
  <c r="D2889" i="13"/>
  <c r="D2890" i="13"/>
  <c r="D2891" i="13"/>
  <c r="D2892" i="13"/>
  <c r="D2893" i="13"/>
  <c r="D2894" i="13"/>
  <c r="D2895" i="13"/>
  <c r="D2896" i="13"/>
  <c r="D2897" i="13"/>
  <c r="D2898" i="13"/>
  <c r="D2899" i="13"/>
  <c r="D2900" i="13"/>
  <c r="D2901" i="13"/>
  <c r="D2902" i="13"/>
  <c r="D2903" i="13"/>
  <c r="D2904" i="13"/>
  <c r="D2905" i="13"/>
  <c r="D2906" i="13"/>
  <c r="D2907" i="13"/>
  <c r="D2908" i="13"/>
  <c r="D2909" i="13"/>
  <c r="D2910" i="13"/>
  <c r="D2911" i="13"/>
  <c r="D2912" i="13"/>
  <c r="D2913" i="13"/>
  <c r="D2914" i="13"/>
  <c r="D2915" i="13"/>
  <c r="D2916" i="13"/>
  <c r="D2917" i="13"/>
  <c r="D2918" i="13"/>
  <c r="D2919" i="13"/>
  <c r="D2920" i="13"/>
  <c r="D2921" i="13"/>
  <c r="D2922" i="13"/>
  <c r="D2923" i="13"/>
  <c r="D2924" i="13"/>
  <c r="D2925" i="13"/>
  <c r="D2926" i="13"/>
  <c r="D2927" i="13"/>
  <c r="D2928" i="13"/>
  <c r="D2929" i="13"/>
  <c r="D2930" i="13"/>
  <c r="D2931" i="13"/>
  <c r="D2932" i="13"/>
  <c r="D2933" i="13"/>
  <c r="D2934" i="13"/>
  <c r="D2935" i="13"/>
  <c r="D2936" i="13"/>
  <c r="D2937" i="13"/>
  <c r="D2938" i="13"/>
  <c r="D2939" i="13"/>
  <c r="D2940" i="13"/>
  <c r="D2941" i="13"/>
  <c r="D2942" i="13"/>
  <c r="D2943" i="13"/>
  <c r="D2944" i="13"/>
  <c r="D2945" i="13"/>
  <c r="D2946" i="13"/>
  <c r="D2947" i="13"/>
  <c r="D2948" i="13"/>
  <c r="D2949" i="13"/>
  <c r="D2950" i="13"/>
  <c r="D2951" i="13"/>
  <c r="D2952" i="13"/>
  <c r="D2953" i="13"/>
  <c r="D2954" i="13"/>
  <c r="D2955" i="13"/>
  <c r="D2956" i="13"/>
  <c r="D2957" i="13"/>
  <c r="D2958" i="13"/>
  <c r="D2959" i="13"/>
  <c r="D2960" i="13"/>
  <c r="D2961" i="13"/>
  <c r="D2962" i="13"/>
  <c r="D2963" i="13"/>
  <c r="D2964" i="13"/>
  <c r="D2965" i="13"/>
  <c r="D2966" i="13"/>
  <c r="D2967" i="13"/>
  <c r="D2968" i="13"/>
  <c r="D2969" i="13"/>
  <c r="D2970" i="13"/>
  <c r="D2971" i="13"/>
  <c r="D2972" i="13"/>
  <c r="D2973" i="13"/>
  <c r="D2974" i="13"/>
  <c r="D2975" i="13"/>
  <c r="D2976" i="13"/>
  <c r="D2977" i="13"/>
  <c r="D2978" i="13"/>
  <c r="D2979" i="13"/>
  <c r="D2980" i="13"/>
  <c r="D2981" i="13"/>
  <c r="D2982" i="13"/>
  <c r="D2983" i="13"/>
  <c r="D2984" i="13"/>
  <c r="D2985" i="13"/>
  <c r="D2986" i="13"/>
  <c r="D2987" i="13"/>
  <c r="D2988" i="13"/>
  <c r="D2989" i="13"/>
  <c r="D2990" i="13"/>
  <c r="D2991" i="13"/>
  <c r="D2992" i="13"/>
  <c r="D2993" i="13"/>
  <c r="D2994" i="13"/>
  <c r="D2995" i="13"/>
  <c r="D2996" i="13"/>
  <c r="D2997" i="13"/>
  <c r="D2998" i="13"/>
  <c r="D2999" i="13"/>
  <c r="D3000" i="13"/>
  <c r="D3001" i="13"/>
  <c r="D3002" i="13"/>
  <c r="D3003" i="13"/>
  <c r="D3004" i="13"/>
  <c r="D3005" i="13"/>
  <c r="D3006" i="13"/>
  <c r="D3007" i="13"/>
  <c r="D3008" i="13"/>
  <c r="D3009" i="13"/>
  <c r="D3010" i="13"/>
  <c r="D3011" i="13"/>
  <c r="D3012" i="13"/>
  <c r="D3013" i="13"/>
  <c r="D3014" i="13"/>
  <c r="D3015" i="13"/>
  <c r="D3016" i="13"/>
  <c r="D3017" i="13"/>
  <c r="D3018" i="13"/>
  <c r="D3019" i="13"/>
  <c r="D3020" i="13"/>
  <c r="D3021" i="13"/>
  <c r="D3022" i="13"/>
  <c r="D3023" i="13"/>
  <c r="D3024" i="13"/>
  <c r="D3025" i="13"/>
  <c r="D3026" i="13"/>
  <c r="D3027" i="13"/>
  <c r="D3028" i="13"/>
  <c r="D3029" i="13"/>
  <c r="D3030" i="13"/>
  <c r="D3031" i="13"/>
  <c r="D3032" i="13"/>
  <c r="D3033" i="13"/>
  <c r="D3034" i="13"/>
  <c r="D3035" i="13"/>
  <c r="D3036" i="13"/>
  <c r="D3037" i="13"/>
  <c r="D3038" i="13"/>
  <c r="D3039" i="13"/>
  <c r="D3040" i="13"/>
  <c r="D3041" i="13"/>
  <c r="D3042" i="13"/>
  <c r="D3043" i="13"/>
  <c r="D3044" i="13"/>
  <c r="D3045" i="13"/>
  <c r="D3046" i="13"/>
  <c r="D3047" i="13"/>
  <c r="D3048" i="13"/>
  <c r="D3049" i="13"/>
  <c r="D3050" i="13"/>
  <c r="D3051" i="13"/>
  <c r="D3052" i="13"/>
  <c r="D3053" i="13"/>
  <c r="D3054" i="13"/>
  <c r="D3055" i="13"/>
  <c r="D3056" i="13"/>
  <c r="D3057" i="13"/>
  <c r="D3058" i="13"/>
  <c r="D3059" i="13"/>
  <c r="D3060" i="13"/>
  <c r="D3061" i="13"/>
  <c r="D3062" i="13"/>
  <c r="D3063" i="13"/>
  <c r="D3064" i="13"/>
  <c r="D3065" i="13"/>
  <c r="D3066" i="13"/>
  <c r="D3067" i="13"/>
  <c r="D3068" i="13"/>
  <c r="D3069" i="13"/>
  <c r="D3070" i="13"/>
  <c r="D3071" i="13"/>
  <c r="D3072" i="13"/>
  <c r="D3073" i="13"/>
  <c r="D3074" i="13"/>
  <c r="D3075" i="13"/>
  <c r="D3076" i="13"/>
  <c r="D3077" i="13"/>
  <c r="D3078" i="13"/>
  <c r="D3079" i="13"/>
  <c r="D3080" i="13"/>
  <c r="D3081" i="13"/>
  <c r="D3082" i="13"/>
  <c r="D3083" i="13"/>
  <c r="D3084" i="13"/>
  <c r="D3085" i="13"/>
  <c r="D3086" i="13"/>
  <c r="D3087" i="13"/>
  <c r="D3088" i="13"/>
  <c r="D3089" i="13"/>
  <c r="D3090" i="13"/>
  <c r="D3091" i="13"/>
  <c r="D3092" i="13"/>
  <c r="D3093" i="13"/>
  <c r="D3094" i="13"/>
  <c r="D3095" i="13"/>
  <c r="D3096" i="13"/>
  <c r="D3097" i="13"/>
  <c r="D3098" i="13"/>
  <c r="D3099" i="13"/>
  <c r="D3100" i="13"/>
  <c r="D3101" i="13"/>
  <c r="D3102" i="13"/>
  <c r="D3103" i="13"/>
  <c r="D3104" i="13"/>
  <c r="D3105" i="13"/>
  <c r="D3106" i="13"/>
  <c r="D3107" i="13"/>
  <c r="D3108" i="13"/>
  <c r="D3109" i="13"/>
  <c r="D3110" i="13"/>
  <c r="D3111" i="13"/>
  <c r="D3112" i="13"/>
  <c r="D3113" i="13"/>
  <c r="D3114" i="13"/>
  <c r="D3115" i="13"/>
  <c r="D3116" i="13"/>
  <c r="D3117" i="13"/>
  <c r="D3118" i="13"/>
  <c r="D3119" i="13"/>
  <c r="D3120" i="13"/>
  <c r="D3121" i="13"/>
  <c r="D3122" i="13"/>
  <c r="D3123" i="13"/>
  <c r="D3124" i="13"/>
  <c r="D3125" i="13"/>
  <c r="D3126" i="13"/>
  <c r="D3127" i="13"/>
  <c r="D3128" i="13"/>
  <c r="D3129" i="13"/>
  <c r="D3130" i="13"/>
  <c r="D3131" i="13"/>
  <c r="D3132" i="13"/>
  <c r="D3133" i="13"/>
  <c r="D3134" i="13"/>
  <c r="D3135" i="13"/>
  <c r="D3136" i="13"/>
  <c r="D3137" i="13"/>
  <c r="D3138" i="13"/>
  <c r="D3139" i="13"/>
  <c r="D3140" i="13"/>
  <c r="D3141" i="13"/>
  <c r="D3142" i="13"/>
  <c r="D3143" i="13"/>
  <c r="D3144" i="13"/>
  <c r="D3145" i="13"/>
  <c r="D3146" i="13"/>
  <c r="D3147" i="13"/>
  <c r="D3148" i="13"/>
  <c r="D3149" i="13"/>
  <c r="D3150" i="13"/>
  <c r="D3151" i="13"/>
  <c r="D3152" i="13"/>
  <c r="D3153" i="13"/>
  <c r="D3154" i="13"/>
  <c r="D3155" i="13"/>
  <c r="D3156" i="13"/>
  <c r="D3157" i="13"/>
  <c r="D3158" i="13"/>
  <c r="D3159" i="13"/>
  <c r="D3160" i="13"/>
  <c r="D3161" i="13"/>
  <c r="D3162" i="13"/>
  <c r="D3163" i="13"/>
  <c r="D3164" i="13"/>
  <c r="D3165" i="13"/>
  <c r="D3166" i="13"/>
  <c r="D3167" i="13"/>
  <c r="D3168" i="13"/>
  <c r="D3169" i="13"/>
  <c r="D3170" i="13"/>
  <c r="D3171" i="13"/>
  <c r="D3172" i="13"/>
  <c r="D3173" i="13"/>
  <c r="D3174" i="13"/>
  <c r="D3175" i="13"/>
  <c r="D3176" i="13"/>
  <c r="D3177" i="13"/>
  <c r="D3178" i="13"/>
  <c r="D3179" i="13"/>
  <c r="D3180" i="13"/>
  <c r="D3181" i="13"/>
  <c r="D3182" i="13"/>
  <c r="D3183" i="13"/>
  <c r="D3184" i="13"/>
  <c r="D3185" i="13"/>
  <c r="D3186" i="13"/>
  <c r="D3187" i="13"/>
  <c r="D3188" i="13"/>
  <c r="D3189" i="13"/>
  <c r="D3190" i="13"/>
  <c r="D3191" i="13"/>
  <c r="D3192" i="13"/>
  <c r="D3193" i="13"/>
  <c r="D3194" i="13"/>
  <c r="D3195" i="13"/>
  <c r="D3196" i="13"/>
  <c r="D3197" i="13"/>
  <c r="D3198" i="13"/>
  <c r="D3199" i="13"/>
  <c r="D3200" i="13"/>
  <c r="D3201" i="13"/>
  <c r="D3202" i="13"/>
  <c r="D3203" i="13"/>
  <c r="D3204" i="13"/>
  <c r="D3205" i="13"/>
  <c r="D3206" i="13"/>
  <c r="D3207" i="13"/>
  <c r="D3208" i="13"/>
  <c r="D3209" i="13"/>
  <c r="D3210" i="13"/>
  <c r="D3211" i="13"/>
  <c r="D3212" i="13"/>
  <c r="D3213" i="13"/>
  <c r="D3214" i="13"/>
  <c r="D3215" i="13"/>
  <c r="D3216" i="13"/>
  <c r="D3217" i="13"/>
  <c r="D3218" i="13"/>
  <c r="D3219" i="13"/>
  <c r="D3220" i="13"/>
  <c r="D3221" i="13"/>
  <c r="D3222" i="13"/>
  <c r="D3223" i="13"/>
  <c r="D3224" i="13"/>
  <c r="D3225" i="13"/>
  <c r="D3226" i="13"/>
  <c r="D3227" i="13"/>
  <c r="D3228" i="13"/>
  <c r="D3229" i="13"/>
  <c r="D3230" i="13"/>
  <c r="D3231" i="13"/>
  <c r="D3232" i="13"/>
  <c r="D3233" i="13"/>
  <c r="D3234" i="13"/>
  <c r="D3235" i="13"/>
  <c r="D3236" i="13"/>
  <c r="D3237" i="13"/>
  <c r="D3238" i="13"/>
  <c r="D3239" i="13"/>
  <c r="D3240" i="13"/>
  <c r="D3241" i="13"/>
  <c r="D3242" i="13"/>
  <c r="D3243" i="13"/>
  <c r="D3244" i="13"/>
  <c r="D3245" i="13"/>
  <c r="D3246" i="13"/>
  <c r="D3247" i="13"/>
  <c r="D3248" i="13"/>
  <c r="D3249" i="13"/>
  <c r="D3250" i="13"/>
  <c r="D3251" i="13"/>
  <c r="D3252" i="13"/>
  <c r="D3253" i="13"/>
  <c r="D3254" i="13"/>
  <c r="D3255" i="13"/>
  <c r="D3256" i="13"/>
  <c r="D3257" i="13"/>
  <c r="D3258" i="13"/>
  <c r="D3259" i="13"/>
  <c r="D3260" i="13"/>
  <c r="D3261" i="13"/>
  <c r="D3262" i="13"/>
  <c r="D3263" i="13"/>
  <c r="D3264" i="13"/>
  <c r="D3265" i="13"/>
  <c r="D3266" i="13"/>
  <c r="D3267" i="13"/>
  <c r="D3268" i="13"/>
  <c r="D3269" i="13"/>
  <c r="D3270" i="13"/>
  <c r="D3271" i="13"/>
  <c r="D3272" i="13"/>
  <c r="D3273" i="13"/>
  <c r="D3274" i="13"/>
  <c r="D3275" i="13"/>
  <c r="D3276" i="13"/>
  <c r="D3277" i="13"/>
  <c r="D3278" i="13"/>
  <c r="D3279" i="13"/>
  <c r="D3280" i="13"/>
  <c r="D3281" i="13"/>
  <c r="D3282" i="13"/>
  <c r="D3283" i="13"/>
  <c r="D3284" i="13"/>
  <c r="D3285" i="13"/>
  <c r="D3286" i="13"/>
  <c r="D3287" i="13"/>
  <c r="D3288" i="13"/>
  <c r="D3289" i="13"/>
  <c r="D3290" i="13"/>
  <c r="D3291" i="13"/>
  <c r="D3292" i="13"/>
  <c r="D3293" i="13"/>
  <c r="D3294" i="13"/>
  <c r="D3295" i="13"/>
  <c r="D3296" i="13"/>
  <c r="D3297" i="13"/>
  <c r="D3298" i="13"/>
  <c r="D3299" i="13"/>
  <c r="D3300" i="13"/>
  <c r="D3301" i="13"/>
  <c r="D3302" i="13"/>
  <c r="D3303" i="13"/>
  <c r="D3304" i="13"/>
  <c r="D3305" i="13"/>
  <c r="D3306" i="13"/>
  <c r="D3307" i="13"/>
  <c r="D3308" i="13"/>
  <c r="D3309" i="13"/>
  <c r="D3310" i="13"/>
  <c r="D3311" i="13"/>
  <c r="D3312" i="13"/>
  <c r="D3313" i="13"/>
  <c r="D3314" i="13"/>
  <c r="D3315" i="13"/>
  <c r="D3316" i="13"/>
  <c r="D3317" i="13"/>
  <c r="D3318" i="13"/>
  <c r="D3319" i="13"/>
  <c r="D3320" i="13"/>
  <c r="D3321" i="13"/>
  <c r="D3322" i="13"/>
  <c r="D3323" i="13"/>
  <c r="D3324" i="13"/>
  <c r="D3325" i="13"/>
  <c r="D3326" i="13"/>
  <c r="D3327" i="13"/>
  <c r="D3328" i="13"/>
  <c r="D3329" i="13"/>
  <c r="D3330" i="13"/>
  <c r="D3331" i="13"/>
  <c r="D3332" i="13"/>
  <c r="D3333" i="13"/>
  <c r="D3334" i="13"/>
  <c r="D3335" i="13"/>
  <c r="D3336" i="13"/>
  <c r="D3337" i="13"/>
  <c r="D3338" i="13"/>
  <c r="D3339" i="13"/>
  <c r="D3340" i="13"/>
  <c r="D3341" i="13"/>
  <c r="D3342" i="13"/>
  <c r="D3343" i="13"/>
  <c r="D3344" i="13"/>
  <c r="D3345" i="13"/>
  <c r="D3346" i="13"/>
  <c r="D3347" i="13"/>
  <c r="D3348" i="13"/>
  <c r="D3349" i="13"/>
  <c r="D3350" i="13"/>
  <c r="D3351" i="13"/>
  <c r="D3352" i="13"/>
  <c r="D3353" i="13"/>
  <c r="D3354" i="13"/>
  <c r="D3355" i="13"/>
  <c r="D3356" i="13"/>
  <c r="D3357" i="13"/>
  <c r="D3358" i="13"/>
  <c r="D3359" i="13"/>
  <c r="D3360" i="13"/>
  <c r="D3361" i="13"/>
  <c r="D3362" i="13"/>
  <c r="D3363" i="13"/>
  <c r="D3364" i="13"/>
  <c r="D3365" i="13"/>
  <c r="D3366" i="13"/>
  <c r="D3367" i="13"/>
  <c r="D3368" i="13"/>
  <c r="D3369" i="13"/>
  <c r="D3370" i="13"/>
  <c r="D3371" i="13"/>
  <c r="D3372" i="13"/>
  <c r="D3373" i="13"/>
  <c r="D3374" i="13"/>
  <c r="D3375" i="13"/>
  <c r="D3376" i="13"/>
  <c r="D3377" i="13"/>
  <c r="D3378" i="13"/>
  <c r="D3379" i="13"/>
  <c r="D3380" i="13"/>
  <c r="D3381" i="13"/>
  <c r="D3382" i="13"/>
  <c r="D3383" i="13"/>
  <c r="D3384" i="13"/>
  <c r="D3385" i="13"/>
  <c r="D3386" i="13"/>
  <c r="D3387" i="13"/>
  <c r="D3388" i="13"/>
  <c r="D3389" i="13"/>
  <c r="D3390" i="13"/>
  <c r="D3391" i="13"/>
  <c r="D3392" i="13"/>
  <c r="D3393" i="13"/>
  <c r="D3394" i="13"/>
  <c r="D3395" i="13"/>
  <c r="D3396" i="13"/>
  <c r="D3397" i="13"/>
  <c r="D3398" i="13"/>
  <c r="D3399" i="13"/>
  <c r="D3400" i="13"/>
  <c r="D3401" i="13"/>
  <c r="D3402" i="13"/>
  <c r="D3403" i="13"/>
  <c r="D3404" i="13"/>
  <c r="D3405" i="13"/>
  <c r="D3406" i="13"/>
  <c r="D3407" i="13"/>
  <c r="D3408" i="13"/>
  <c r="D3409" i="13"/>
  <c r="D3410" i="13"/>
  <c r="D3411" i="13"/>
  <c r="D3412" i="13"/>
  <c r="D3413" i="13"/>
  <c r="D3414" i="13"/>
  <c r="D3415" i="13"/>
  <c r="D3416" i="13"/>
  <c r="D3417" i="13"/>
  <c r="D3418" i="13"/>
  <c r="D3419" i="13"/>
  <c r="D3420" i="13"/>
  <c r="D3421" i="13"/>
  <c r="D3422" i="13"/>
  <c r="D3423" i="13"/>
  <c r="D3424" i="13"/>
  <c r="D3425" i="13"/>
  <c r="D3426" i="13"/>
  <c r="D3427" i="13"/>
  <c r="D3428" i="13"/>
  <c r="D3429" i="13"/>
  <c r="D3430" i="13"/>
  <c r="D3431" i="13"/>
  <c r="D3432" i="13"/>
  <c r="D3433" i="13"/>
  <c r="D3434" i="13"/>
  <c r="D3435" i="13"/>
  <c r="D3436" i="13"/>
  <c r="D3437" i="13"/>
  <c r="D3438" i="13"/>
  <c r="D3439" i="13"/>
  <c r="D3440" i="13"/>
  <c r="D3441" i="13"/>
  <c r="D3442" i="13"/>
  <c r="D3443" i="13"/>
  <c r="D3444" i="13"/>
  <c r="D3445" i="13"/>
  <c r="D3446" i="13"/>
  <c r="D3447" i="13"/>
  <c r="D3448" i="13"/>
  <c r="D3449" i="13"/>
  <c r="D3450" i="13"/>
  <c r="D3451" i="13"/>
  <c r="D3452" i="13"/>
  <c r="D3453" i="13"/>
  <c r="D3454" i="13"/>
  <c r="D3455" i="13"/>
  <c r="D3456" i="13"/>
  <c r="D3457" i="13"/>
  <c r="D3458" i="13"/>
  <c r="D3459" i="13"/>
  <c r="D3460" i="13"/>
  <c r="D3461" i="13"/>
  <c r="D3462" i="13"/>
  <c r="D3463" i="13"/>
  <c r="D3464" i="13"/>
  <c r="D3465" i="13"/>
  <c r="D3466" i="13"/>
  <c r="D3467" i="13"/>
  <c r="D3468" i="13"/>
  <c r="D3469" i="13"/>
  <c r="D3470" i="13"/>
  <c r="D3471" i="13"/>
  <c r="D3472" i="13"/>
  <c r="D3473" i="13"/>
  <c r="D3474" i="13"/>
  <c r="D3475" i="13"/>
  <c r="D3476" i="13"/>
  <c r="D3477" i="13"/>
  <c r="D3478" i="13"/>
  <c r="D3479" i="13"/>
  <c r="D3480" i="13"/>
  <c r="D3481" i="13"/>
  <c r="D3482" i="13"/>
  <c r="D3483" i="13"/>
  <c r="D3484" i="13"/>
  <c r="D3485" i="13"/>
  <c r="D3486" i="13"/>
  <c r="D3487" i="13"/>
  <c r="D3488" i="13"/>
  <c r="D3489" i="13"/>
  <c r="D3490" i="13"/>
  <c r="D3491" i="13"/>
  <c r="D3492" i="13"/>
  <c r="D3493" i="13"/>
  <c r="D3494"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L474" i="13"/>
  <c r="L475" i="13"/>
  <c r="L476" i="13"/>
  <c r="L477" i="13"/>
  <c r="L478" i="13"/>
  <c r="L479" i="13"/>
  <c r="L480" i="13"/>
  <c r="L481" i="13"/>
  <c r="L482" i="13"/>
  <c r="L483" i="13"/>
  <c r="L484" i="13"/>
  <c r="L485" i="13"/>
  <c r="L486" i="13"/>
  <c r="L487" i="13"/>
  <c r="L488" i="13"/>
  <c r="L489" i="13"/>
  <c r="L490" i="13"/>
  <c r="L491" i="13"/>
  <c r="L492" i="13"/>
  <c r="L493" i="13"/>
  <c r="L494" i="13"/>
  <c r="L495" i="13"/>
  <c r="L496" i="13"/>
  <c r="L497" i="13"/>
  <c r="L498" i="13"/>
  <c r="L499" i="13"/>
  <c r="L500" i="13"/>
  <c r="L501" i="13"/>
  <c r="L502" i="13"/>
  <c r="L503" i="13"/>
  <c r="L504" i="13"/>
  <c r="L505" i="13"/>
  <c r="L506" i="13"/>
  <c r="L507" i="13"/>
  <c r="L508" i="13"/>
  <c r="L509" i="13"/>
  <c r="L510" i="13"/>
  <c r="L511" i="13"/>
  <c r="L512" i="13"/>
  <c r="L513" i="13"/>
  <c r="L514" i="13"/>
  <c r="L515" i="13"/>
  <c r="L516" i="13"/>
  <c r="L517" i="13"/>
  <c r="L518" i="13"/>
  <c r="L519" i="13"/>
  <c r="L520" i="13"/>
  <c r="L521" i="13"/>
  <c r="L522" i="13"/>
  <c r="L523" i="13"/>
  <c r="L524" i="13"/>
  <c r="L525" i="13"/>
  <c r="L526" i="13"/>
  <c r="L527" i="13"/>
  <c r="L528" i="13"/>
  <c r="L529" i="13"/>
  <c r="L530" i="13"/>
  <c r="L531" i="13"/>
  <c r="L532" i="13"/>
  <c r="L533" i="13"/>
  <c r="L534" i="13"/>
  <c r="L535" i="13"/>
  <c r="L536" i="13"/>
  <c r="L537" i="13"/>
  <c r="L538" i="13"/>
  <c r="L539" i="13"/>
  <c r="L540" i="13"/>
  <c r="L541" i="13"/>
  <c r="L542" i="13"/>
  <c r="L543" i="13"/>
  <c r="L544" i="13"/>
  <c r="L545" i="13"/>
  <c r="L546" i="13"/>
  <c r="L547" i="13"/>
  <c r="L548" i="13"/>
  <c r="L549" i="13"/>
  <c r="L550" i="13"/>
  <c r="L551" i="13"/>
  <c r="L552" i="13"/>
  <c r="L553" i="13"/>
  <c r="L554" i="13"/>
  <c r="L555" i="13"/>
  <c r="L556" i="13"/>
  <c r="L557" i="13"/>
  <c r="L558" i="13"/>
  <c r="L559" i="13"/>
  <c r="L560" i="13"/>
  <c r="L561" i="13"/>
  <c r="L562" i="13"/>
  <c r="L563" i="13"/>
  <c r="L564" i="13"/>
  <c r="L565" i="13"/>
  <c r="L566" i="13"/>
  <c r="L567" i="13"/>
  <c r="L568" i="13"/>
  <c r="L569" i="13"/>
  <c r="L570" i="13"/>
  <c r="L571" i="13"/>
  <c r="L572" i="13"/>
  <c r="L573" i="13"/>
  <c r="L574" i="13"/>
  <c r="L575" i="13"/>
  <c r="L576" i="13"/>
  <c r="L577" i="13"/>
  <c r="L578" i="13"/>
  <c r="L579" i="13"/>
  <c r="L580" i="13"/>
  <c r="L581" i="13"/>
  <c r="L582" i="13"/>
  <c r="L583" i="13"/>
  <c r="L584" i="13"/>
  <c r="L585" i="13"/>
  <c r="L586" i="13"/>
  <c r="L587" i="13"/>
  <c r="L588" i="13"/>
  <c r="L589" i="13"/>
  <c r="L590" i="13"/>
  <c r="L591" i="13"/>
  <c r="L592" i="13"/>
  <c r="L593" i="13"/>
  <c r="L594" i="13"/>
  <c r="L595" i="13"/>
  <c r="L596" i="13"/>
  <c r="L597" i="13"/>
  <c r="L598" i="13"/>
  <c r="L599" i="13"/>
  <c r="L600" i="13"/>
  <c r="L601" i="13"/>
  <c r="L602" i="13"/>
  <c r="L603" i="13"/>
  <c r="L604" i="13"/>
  <c r="L605" i="13"/>
  <c r="L606" i="13"/>
  <c r="L607" i="13"/>
  <c r="L608" i="13"/>
  <c r="L609" i="13"/>
  <c r="L610" i="13"/>
  <c r="L611" i="13"/>
  <c r="L612" i="13"/>
  <c r="L613" i="13"/>
  <c r="L614" i="13"/>
  <c r="L615" i="13"/>
  <c r="L616" i="13"/>
  <c r="L617" i="13"/>
  <c r="L618" i="13"/>
  <c r="L619" i="13"/>
  <c r="L620" i="13"/>
  <c r="L621" i="13"/>
  <c r="L622" i="13"/>
  <c r="L623" i="13"/>
  <c r="L624" i="13"/>
  <c r="L625" i="13"/>
  <c r="L626" i="13"/>
  <c r="L627" i="13"/>
  <c r="L628" i="13"/>
  <c r="L629" i="13"/>
  <c r="L630" i="13"/>
  <c r="L631" i="13"/>
  <c r="L632" i="13"/>
  <c r="L633" i="13"/>
  <c r="L634" i="13"/>
  <c r="L635" i="13"/>
  <c r="L636" i="13"/>
  <c r="L637" i="13"/>
  <c r="L638" i="13"/>
  <c r="L639" i="13"/>
  <c r="L640" i="13"/>
  <c r="L641" i="13"/>
  <c r="L642" i="13"/>
  <c r="L643" i="13"/>
  <c r="L644" i="13"/>
  <c r="L645" i="13"/>
  <c r="L646" i="13"/>
  <c r="L647" i="13"/>
  <c r="L648" i="13"/>
  <c r="L649" i="13"/>
  <c r="L650" i="13"/>
  <c r="L651" i="13"/>
  <c r="L652" i="13"/>
  <c r="L653" i="13"/>
  <c r="L654" i="13"/>
  <c r="L655" i="13"/>
  <c r="L656" i="13"/>
  <c r="L657" i="13"/>
  <c r="L658" i="13"/>
  <c r="L659" i="13"/>
  <c r="L660" i="13"/>
  <c r="L661" i="13"/>
  <c r="L662" i="13"/>
  <c r="L663" i="13"/>
  <c r="L664" i="13"/>
  <c r="L665" i="13"/>
  <c r="L666" i="13"/>
  <c r="L667" i="13"/>
  <c r="L668" i="13"/>
  <c r="L669" i="13"/>
  <c r="L670" i="13"/>
  <c r="L671" i="13"/>
  <c r="L672" i="13"/>
  <c r="L673" i="13"/>
  <c r="L674" i="13"/>
  <c r="L675" i="13"/>
  <c r="L676" i="13"/>
  <c r="L677" i="13"/>
  <c r="L678" i="13"/>
  <c r="L679" i="13"/>
  <c r="L680" i="13"/>
  <c r="L681" i="13"/>
  <c r="L682" i="13"/>
  <c r="L683" i="13"/>
  <c r="L684" i="13"/>
  <c r="L685" i="13"/>
  <c r="L686" i="13"/>
  <c r="L687" i="13"/>
  <c r="L688" i="13"/>
  <c r="L689" i="13"/>
  <c r="L690" i="13"/>
  <c r="L691" i="13"/>
  <c r="L692" i="13"/>
  <c r="L693" i="13"/>
  <c r="L694" i="13"/>
  <c r="L695" i="13"/>
  <c r="L696" i="13"/>
  <c r="L697" i="13"/>
  <c r="L698" i="13"/>
  <c r="L699" i="13"/>
  <c r="L700" i="13"/>
  <c r="L701" i="13"/>
  <c r="L702" i="13"/>
  <c r="L703" i="13"/>
  <c r="L704" i="13"/>
  <c r="L705" i="13"/>
  <c r="L706" i="13"/>
  <c r="L707" i="13"/>
  <c r="L708" i="13"/>
  <c r="L709" i="13"/>
  <c r="L710" i="13"/>
  <c r="L711" i="13"/>
  <c r="L712" i="13"/>
  <c r="L713" i="13"/>
  <c r="L714" i="13"/>
  <c r="L715" i="13"/>
  <c r="L716" i="13"/>
  <c r="L717" i="13"/>
  <c r="L718" i="13"/>
  <c r="L719" i="13"/>
  <c r="L720" i="13"/>
  <c r="L721" i="13"/>
  <c r="L722" i="13"/>
  <c r="L723" i="13"/>
  <c r="L724" i="13"/>
  <c r="L725" i="13"/>
  <c r="L726" i="13"/>
  <c r="L727" i="13"/>
  <c r="L728" i="13"/>
  <c r="L729" i="13"/>
  <c r="L730" i="13"/>
  <c r="L731" i="13"/>
  <c r="L732" i="13"/>
  <c r="L733" i="13"/>
  <c r="L734" i="13"/>
  <c r="L735" i="13"/>
  <c r="L736" i="13"/>
  <c r="L737" i="13"/>
  <c r="L738" i="13"/>
  <c r="L739" i="13"/>
  <c r="L740" i="13"/>
  <c r="L741" i="13"/>
  <c r="L742" i="13"/>
  <c r="L743" i="13"/>
  <c r="L744" i="13"/>
  <c r="L745" i="13"/>
  <c r="L746" i="13"/>
  <c r="L747" i="13"/>
  <c r="L748" i="13"/>
  <c r="L749" i="13"/>
  <c r="L750" i="13"/>
  <c r="L751" i="13"/>
  <c r="L752" i="13"/>
  <c r="L753" i="13"/>
  <c r="L754" i="13"/>
  <c r="L755" i="13"/>
  <c r="L756" i="13"/>
  <c r="L757" i="13"/>
  <c r="L758" i="13"/>
  <c r="L759" i="13"/>
  <c r="L760" i="13"/>
  <c r="L761" i="13"/>
  <c r="L762" i="13"/>
  <c r="L763" i="13"/>
  <c r="L764" i="13"/>
  <c r="L765" i="13"/>
  <c r="L766" i="13"/>
  <c r="L767" i="13"/>
  <c r="L768" i="13"/>
  <c r="L769" i="13"/>
  <c r="L770" i="13"/>
  <c r="L771" i="13"/>
  <c r="L772" i="13"/>
  <c r="L773" i="13"/>
  <c r="L774" i="13"/>
  <c r="L775" i="13"/>
  <c r="L776" i="13"/>
  <c r="L777" i="13"/>
  <c r="L778" i="13"/>
  <c r="L779" i="13"/>
  <c r="L780" i="13"/>
  <c r="L781" i="13"/>
  <c r="L782" i="13"/>
  <c r="L783" i="13"/>
  <c r="L784" i="13"/>
  <c r="L785" i="13"/>
  <c r="L786" i="13"/>
  <c r="L787" i="13"/>
  <c r="L788" i="13"/>
  <c r="L789" i="13"/>
  <c r="L790" i="13"/>
  <c r="L791" i="13"/>
  <c r="L792" i="13"/>
  <c r="L793" i="13"/>
  <c r="L794" i="13"/>
  <c r="L795" i="13"/>
  <c r="L796" i="13"/>
  <c r="L797" i="13"/>
  <c r="L798" i="13"/>
  <c r="L799" i="13"/>
  <c r="L800" i="13"/>
  <c r="L801" i="13"/>
  <c r="L802" i="13"/>
  <c r="L803" i="13"/>
  <c r="L804" i="13"/>
  <c r="L805" i="13"/>
  <c r="L806" i="13"/>
  <c r="L807" i="13"/>
  <c r="L808" i="13"/>
  <c r="L809" i="13"/>
  <c r="L810" i="13"/>
  <c r="L811" i="13"/>
  <c r="L812" i="13"/>
  <c r="L813" i="13"/>
  <c r="L814" i="13"/>
  <c r="L815" i="13"/>
  <c r="L816" i="13"/>
  <c r="L817" i="13"/>
  <c r="L818" i="13"/>
  <c r="L819" i="13"/>
  <c r="L820" i="13"/>
  <c r="L821" i="13"/>
  <c r="L822" i="13"/>
  <c r="L823" i="13"/>
  <c r="L824" i="13"/>
  <c r="L825" i="13"/>
  <c r="L826" i="13"/>
  <c r="L827" i="13"/>
  <c r="L828" i="13"/>
  <c r="L829" i="13"/>
  <c r="L830" i="13"/>
  <c r="L831" i="13"/>
  <c r="L832" i="13"/>
  <c r="L833" i="13"/>
  <c r="L834" i="13"/>
  <c r="L835" i="13"/>
  <c r="L836" i="13"/>
  <c r="L837" i="13"/>
  <c r="L838" i="13"/>
  <c r="L839" i="13"/>
  <c r="L840" i="13"/>
  <c r="L841" i="13"/>
  <c r="L842" i="13"/>
  <c r="L843" i="13"/>
  <c r="L844" i="13"/>
  <c r="L845" i="13"/>
  <c r="L846" i="13"/>
  <c r="L847" i="13"/>
  <c r="L848" i="13"/>
  <c r="L849" i="13"/>
  <c r="L850" i="13"/>
  <c r="L851" i="13"/>
  <c r="L852" i="13"/>
  <c r="L853" i="13"/>
  <c r="L854" i="13"/>
  <c r="L855" i="13"/>
  <c r="L856" i="13"/>
  <c r="L857" i="13"/>
  <c r="L858" i="13"/>
  <c r="L859" i="13"/>
  <c r="L860" i="13"/>
  <c r="L861" i="13"/>
  <c r="L862" i="13"/>
  <c r="L863" i="13"/>
  <c r="L864" i="13"/>
  <c r="L865" i="13"/>
  <c r="L866" i="13"/>
  <c r="L867" i="13"/>
  <c r="L868" i="13"/>
  <c r="L869" i="13"/>
  <c r="L870" i="13"/>
  <c r="L871" i="13"/>
  <c r="L872" i="13"/>
  <c r="L873" i="13"/>
  <c r="L874" i="13"/>
  <c r="L875" i="13"/>
  <c r="L876" i="13"/>
  <c r="L877" i="13"/>
  <c r="L878" i="13"/>
  <c r="L879" i="13"/>
  <c r="L880" i="13"/>
  <c r="L881" i="13"/>
  <c r="L882" i="13"/>
  <c r="L883" i="13"/>
  <c r="L884" i="13"/>
  <c r="L885" i="13"/>
  <c r="L886" i="13"/>
  <c r="L887" i="13"/>
  <c r="L888" i="13"/>
  <c r="L889" i="13"/>
  <c r="L890" i="13"/>
  <c r="L891" i="13"/>
  <c r="L892" i="13"/>
  <c r="L893" i="13"/>
  <c r="L894" i="13"/>
  <c r="L895" i="13"/>
  <c r="L896" i="13"/>
  <c r="L897" i="13"/>
  <c r="L898" i="13"/>
  <c r="L899" i="13"/>
  <c r="L900" i="13"/>
  <c r="L901" i="13"/>
  <c r="L902" i="13"/>
  <c r="L903" i="13"/>
  <c r="L904" i="13"/>
  <c r="L905" i="13"/>
  <c r="L906" i="13"/>
  <c r="L907" i="13"/>
  <c r="L908" i="13"/>
  <c r="L909" i="13"/>
  <c r="L910" i="13"/>
  <c r="L911" i="13"/>
  <c r="L912" i="13"/>
  <c r="L913" i="13"/>
  <c r="L914" i="13"/>
  <c r="L915" i="13"/>
  <c r="L916" i="13"/>
  <c r="L917" i="13"/>
  <c r="L918" i="13"/>
  <c r="L919" i="13"/>
  <c r="L920" i="13"/>
  <c r="L921" i="13"/>
  <c r="L922" i="13"/>
  <c r="L923" i="13"/>
  <c r="L924" i="13"/>
  <c r="L925" i="13"/>
  <c r="L926" i="13"/>
  <c r="L927" i="13"/>
  <c r="L928" i="13"/>
  <c r="L929" i="13"/>
  <c r="L930" i="13"/>
  <c r="L931" i="13"/>
  <c r="L932" i="13"/>
  <c r="L933" i="13"/>
  <c r="L934" i="13"/>
  <c r="L935" i="13"/>
  <c r="L936" i="13"/>
  <c r="L937" i="13"/>
  <c r="L938" i="13"/>
  <c r="L939" i="13"/>
  <c r="L940" i="13"/>
  <c r="L941" i="13"/>
  <c r="L942" i="13"/>
  <c r="L943" i="13"/>
  <c r="L944" i="13"/>
  <c r="L945" i="13"/>
  <c r="L946" i="13"/>
  <c r="L947" i="13"/>
  <c r="L948" i="13"/>
  <c r="L949" i="13"/>
  <c r="L950" i="13"/>
  <c r="L951" i="13"/>
  <c r="L952" i="13"/>
  <c r="L953" i="13"/>
  <c r="L954" i="13"/>
  <c r="L955" i="13"/>
  <c r="L956" i="13"/>
  <c r="L957" i="13"/>
  <c r="L958" i="13"/>
  <c r="L959" i="13"/>
  <c r="L960" i="13"/>
  <c r="L961" i="13"/>
  <c r="L962" i="13"/>
  <c r="L963" i="13"/>
  <c r="L964" i="13"/>
  <c r="L965" i="13"/>
  <c r="L966" i="13"/>
  <c r="L967" i="13"/>
  <c r="L968" i="13"/>
  <c r="L969" i="13"/>
  <c r="L970" i="13"/>
  <c r="L971" i="13"/>
  <c r="L972" i="13"/>
  <c r="L973" i="13"/>
  <c r="L974" i="13"/>
  <c r="L975" i="13"/>
  <c r="L976" i="13"/>
  <c r="L977" i="13"/>
  <c r="L978" i="13"/>
  <c r="L979" i="13"/>
  <c r="L980" i="13"/>
  <c r="L981" i="13"/>
  <c r="L982" i="13"/>
  <c r="L983" i="13"/>
  <c r="L984" i="13"/>
  <c r="L985" i="13"/>
  <c r="L986" i="13"/>
  <c r="L987" i="13"/>
  <c r="L988" i="13"/>
  <c r="L989" i="13"/>
  <c r="L990" i="13"/>
  <c r="L991" i="13"/>
  <c r="L992" i="13"/>
  <c r="L993" i="13"/>
  <c r="L994" i="13"/>
  <c r="L995" i="13"/>
  <c r="L996" i="13"/>
  <c r="L997" i="13"/>
  <c r="L998" i="13"/>
  <c r="L999" i="13"/>
  <c r="L1000" i="13"/>
  <c r="L1001" i="13"/>
  <c r="L1002" i="13"/>
  <c r="L1003" i="13"/>
  <c r="L1004" i="13"/>
  <c r="L1005" i="13"/>
  <c r="L1006" i="13"/>
  <c r="L1007" i="13"/>
  <c r="L1008" i="13"/>
  <c r="L1009" i="13"/>
  <c r="L1010" i="13"/>
  <c r="L1011" i="13"/>
  <c r="L1012" i="13"/>
  <c r="L1013" i="13"/>
  <c r="L1014" i="13"/>
  <c r="L1015" i="13"/>
  <c r="L1016" i="13"/>
  <c r="L1017" i="13"/>
  <c r="L1018" i="13"/>
  <c r="L1019" i="13"/>
  <c r="L1020" i="13"/>
  <c r="L1021" i="13"/>
  <c r="L1022" i="13"/>
  <c r="L1023" i="13"/>
  <c r="L1024" i="13"/>
  <c r="L1025" i="13"/>
  <c r="L1026" i="13"/>
  <c r="L1027" i="13"/>
  <c r="L1028" i="13"/>
  <c r="L1029" i="13"/>
  <c r="L1030" i="13"/>
  <c r="L1031" i="13"/>
  <c r="L1032" i="13"/>
  <c r="L1033" i="13"/>
  <c r="L1034" i="13"/>
  <c r="L1035" i="13"/>
  <c r="L1036" i="13"/>
  <c r="L1037" i="13"/>
  <c r="L1038" i="13"/>
  <c r="L1039" i="13"/>
  <c r="L1040" i="13"/>
  <c r="L1041" i="13"/>
  <c r="L1042" i="13"/>
  <c r="L1043" i="13"/>
  <c r="L1044" i="13"/>
  <c r="L1045" i="13"/>
  <c r="L1046" i="13"/>
  <c r="L1047" i="13"/>
  <c r="L1048" i="13"/>
  <c r="L1049" i="13"/>
  <c r="L1050" i="13"/>
  <c r="L1051" i="13"/>
  <c r="L1052" i="13"/>
  <c r="L1053" i="13"/>
  <c r="L1054" i="13"/>
  <c r="L1055" i="13"/>
  <c r="L1056" i="13"/>
  <c r="L1057" i="13"/>
  <c r="L1058" i="13"/>
  <c r="L1059" i="13"/>
  <c r="L1060" i="13"/>
  <c r="L1061" i="13"/>
  <c r="L1062" i="13"/>
  <c r="L1063" i="13"/>
  <c r="L1064" i="13"/>
  <c r="L1065" i="13"/>
  <c r="L1066" i="13"/>
  <c r="L1067" i="13"/>
  <c r="L1068" i="13"/>
  <c r="L1069" i="13"/>
  <c r="L1070" i="13"/>
  <c r="L1071" i="13"/>
  <c r="L1072" i="13"/>
  <c r="L1073" i="13"/>
  <c r="L1074" i="13"/>
  <c r="L1075" i="13"/>
  <c r="L1076" i="13"/>
  <c r="L1077" i="13"/>
  <c r="L1078" i="13"/>
  <c r="L1079" i="13"/>
  <c r="L1080" i="13"/>
  <c r="L1081" i="13"/>
  <c r="L1082" i="13"/>
  <c r="L1083" i="13"/>
  <c r="L1084" i="13"/>
  <c r="L1085" i="13"/>
  <c r="L1086" i="13"/>
  <c r="L1087" i="13"/>
  <c r="L1088" i="13"/>
  <c r="L1089" i="13"/>
  <c r="L1090" i="13"/>
  <c r="L1091" i="13"/>
  <c r="L1092" i="13"/>
  <c r="L1093" i="13"/>
  <c r="L1094" i="13"/>
  <c r="L1095" i="13"/>
  <c r="L1096" i="13"/>
  <c r="L1097" i="13"/>
  <c r="L1098" i="13"/>
  <c r="L1099" i="13"/>
  <c r="L1100" i="13"/>
  <c r="L1101" i="13"/>
  <c r="L1102" i="13"/>
  <c r="L1103" i="13"/>
  <c r="L1104" i="13"/>
  <c r="L1105" i="13"/>
  <c r="L1106" i="13"/>
  <c r="L1107" i="13"/>
  <c r="L1108" i="13"/>
  <c r="L1109" i="13"/>
  <c r="L1110" i="13"/>
  <c r="L1111" i="13"/>
  <c r="L1112" i="13"/>
  <c r="L1113" i="13"/>
  <c r="L1114" i="13"/>
  <c r="L1115" i="13"/>
  <c r="L1116" i="13"/>
  <c r="L1117" i="13"/>
  <c r="L1118" i="13"/>
  <c r="L1119" i="13"/>
  <c r="L1120" i="13"/>
  <c r="L1121" i="13"/>
  <c r="L1122" i="13"/>
  <c r="L1123" i="13"/>
  <c r="L1124" i="13"/>
  <c r="L1125" i="13"/>
  <c r="L1126" i="13"/>
  <c r="L1127" i="13"/>
  <c r="L1128" i="13"/>
  <c r="L1129" i="13"/>
  <c r="L1130" i="13"/>
  <c r="L1131" i="13"/>
  <c r="L1132" i="13"/>
  <c r="L1133" i="13"/>
  <c r="L1134" i="13"/>
  <c r="L1135" i="13"/>
  <c r="L1136" i="13"/>
  <c r="L1137" i="13"/>
  <c r="L1138" i="13"/>
  <c r="L1139" i="13"/>
  <c r="L1140" i="13"/>
  <c r="L1141" i="13"/>
  <c r="L1142" i="13"/>
  <c r="L1143" i="13"/>
  <c r="L1144" i="13"/>
  <c r="L1145" i="13"/>
  <c r="L1146" i="13"/>
  <c r="L1147" i="13"/>
  <c r="L1148" i="13"/>
  <c r="L1149" i="13"/>
  <c r="L1150" i="13"/>
  <c r="L1151" i="13"/>
  <c r="L1152" i="13"/>
  <c r="L1153" i="13"/>
  <c r="L1154" i="13"/>
  <c r="L1155" i="13"/>
  <c r="L1156" i="13"/>
  <c r="L1157" i="13"/>
  <c r="L1158" i="13"/>
  <c r="L1159" i="13"/>
  <c r="L1160" i="13"/>
  <c r="L1161" i="13"/>
  <c r="L1162" i="13"/>
  <c r="L1163" i="13"/>
  <c r="L1164" i="13"/>
  <c r="L1165" i="13"/>
  <c r="L1166" i="13"/>
  <c r="L1167" i="13"/>
  <c r="L1168" i="13"/>
  <c r="L1169" i="13"/>
  <c r="L1170" i="13"/>
  <c r="L1171" i="13"/>
  <c r="L1172" i="13"/>
  <c r="L1173" i="13"/>
  <c r="L1174" i="13"/>
  <c r="L1175" i="13"/>
  <c r="L1176" i="13"/>
  <c r="L1177" i="13"/>
  <c r="L1178" i="13"/>
  <c r="L1179" i="13"/>
  <c r="L1180" i="13"/>
  <c r="L1181" i="13"/>
  <c r="L1182" i="13"/>
  <c r="L1183" i="13"/>
  <c r="L1184" i="13"/>
  <c r="L1185" i="13"/>
  <c r="L1186" i="13"/>
  <c r="L1187" i="13"/>
  <c r="L1188" i="13"/>
  <c r="L1189" i="13"/>
  <c r="L1190" i="13"/>
  <c r="L1191" i="13"/>
  <c r="L1192" i="13"/>
  <c r="L1193" i="13"/>
  <c r="L1194" i="13"/>
  <c r="L1195" i="13"/>
  <c r="L1196" i="13"/>
  <c r="L1197" i="13"/>
  <c r="L1198" i="13"/>
  <c r="L1199" i="13"/>
  <c r="L1200" i="13"/>
  <c r="L1201" i="13"/>
  <c r="L1202" i="13"/>
  <c r="L1203" i="13"/>
  <c r="L1204" i="13"/>
  <c r="L1205" i="13"/>
  <c r="L1206" i="13"/>
  <c r="L1207" i="13"/>
  <c r="L1208" i="13"/>
  <c r="L1209" i="13"/>
  <c r="L1210" i="13"/>
  <c r="L1211" i="13"/>
  <c r="L1212" i="13"/>
  <c r="L1213" i="13"/>
  <c r="L1214" i="13"/>
  <c r="L1215" i="13"/>
  <c r="L1216" i="13"/>
  <c r="L1217" i="13"/>
  <c r="L1218" i="13"/>
  <c r="L1219" i="13"/>
  <c r="L1220" i="13"/>
  <c r="L1221" i="13"/>
  <c r="L1222" i="13"/>
  <c r="L1223" i="13"/>
  <c r="L1224" i="13"/>
  <c r="L1225" i="13"/>
  <c r="L1226" i="13"/>
  <c r="L1227" i="13"/>
  <c r="L1228" i="13"/>
  <c r="L1229" i="13"/>
  <c r="L1230" i="13"/>
  <c r="L1231" i="13"/>
  <c r="L1232" i="13"/>
  <c r="L1233" i="13"/>
  <c r="L1234" i="13"/>
  <c r="L1235" i="13"/>
  <c r="L1236" i="13"/>
  <c r="L1237" i="13"/>
  <c r="L1238" i="13"/>
  <c r="L1239" i="13"/>
  <c r="L1240" i="13"/>
  <c r="L1241" i="13"/>
  <c r="L1242" i="13"/>
  <c r="L1243" i="13"/>
  <c r="L1244" i="13"/>
  <c r="L1245" i="13"/>
  <c r="L1246" i="13"/>
  <c r="L1247" i="13"/>
  <c r="L1248" i="13"/>
  <c r="L1249" i="13"/>
  <c r="L1250" i="13"/>
  <c r="L1251" i="13"/>
  <c r="L1252" i="13"/>
  <c r="L1253" i="13"/>
  <c r="L1254" i="13"/>
  <c r="L1255" i="13"/>
  <c r="L1256" i="13"/>
  <c r="L1257" i="13"/>
  <c r="L1258" i="13"/>
  <c r="L1259" i="13"/>
  <c r="L1260" i="13"/>
  <c r="L1261" i="13"/>
  <c r="L1262" i="13"/>
  <c r="L1263" i="13"/>
  <c r="L1264" i="13"/>
  <c r="L1265" i="13"/>
  <c r="L1266" i="13"/>
  <c r="L1267" i="13"/>
  <c r="L1268" i="13"/>
  <c r="L1269" i="13"/>
  <c r="L1270" i="13"/>
  <c r="L1271" i="13"/>
  <c r="L1272" i="13"/>
  <c r="L1273" i="13"/>
  <c r="L1274" i="13"/>
  <c r="L1275" i="13"/>
  <c r="L1276" i="13"/>
  <c r="L1277" i="13"/>
  <c r="L1278" i="13"/>
  <c r="L1279" i="13"/>
  <c r="L1280" i="13"/>
  <c r="L1281" i="13"/>
  <c r="L1282" i="13"/>
  <c r="L1283" i="13"/>
  <c r="L1284" i="13"/>
  <c r="L1285" i="13"/>
  <c r="L1286" i="13"/>
  <c r="L1287" i="13"/>
  <c r="L1288" i="13"/>
  <c r="L1289" i="13"/>
  <c r="L1290" i="13"/>
  <c r="L1291" i="13"/>
  <c r="L1292" i="13"/>
  <c r="L1293" i="13"/>
  <c r="L1294" i="13"/>
  <c r="L1295" i="13"/>
  <c r="L1296" i="13"/>
  <c r="L1297" i="13"/>
  <c r="L1298" i="13"/>
  <c r="L1299" i="13"/>
  <c r="L1300" i="13"/>
  <c r="L1301" i="13"/>
  <c r="L1302" i="13"/>
  <c r="L1303" i="13"/>
  <c r="L1304" i="13"/>
  <c r="L1305" i="13"/>
  <c r="L1306" i="13"/>
  <c r="L1307" i="13"/>
  <c r="L1308" i="13"/>
  <c r="L1309" i="13"/>
  <c r="L1310" i="13"/>
  <c r="L1311" i="13"/>
  <c r="L1312" i="13"/>
  <c r="L1313" i="13"/>
  <c r="L1314" i="13"/>
  <c r="L1315" i="13"/>
  <c r="L1316" i="13"/>
  <c r="L1317" i="13"/>
  <c r="L1318" i="13"/>
  <c r="L1319" i="13"/>
  <c r="L1320" i="13"/>
  <c r="L1321" i="13"/>
  <c r="L1322" i="13"/>
  <c r="L1323" i="13"/>
  <c r="L1324" i="13"/>
  <c r="L1325" i="13"/>
  <c r="L1326" i="13"/>
  <c r="L1327" i="13"/>
  <c r="L1328" i="13"/>
  <c r="L1329" i="13"/>
  <c r="L1330" i="13"/>
  <c r="L1331" i="13"/>
  <c r="L1332" i="13"/>
  <c r="L1333" i="13"/>
  <c r="L1334" i="13"/>
  <c r="L1335" i="13"/>
  <c r="L1336" i="13"/>
  <c r="L1337" i="13"/>
  <c r="L1338" i="13"/>
  <c r="L1339" i="13"/>
  <c r="L1340" i="13"/>
  <c r="L1341" i="13"/>
  <c r="L1342" i="13"/>
  <c r="L1343" i="13"/>
  <c r="L1344" i="13"/>
  <c r="L1345" i="13"/>
  <c r="L1346" i="13"/>
  <c r="L1347" i="13"/>
  <c r="L1348" i="13"/>
  <c r="L1349" i="13"/>
  <c r="L1350" i="13"/>
  <c r="L1351" i="13"/>
  <c r="L1352" i="13"/>
  <c r="L1353" i="13"/>
  <c r="L1354" i="13"/>
  <c r="L1355" i="13"/>
  <c r="L1356" i="13"/>
  <c r="L1357" i="13"/>
  <c r="L1358" i="13"/>
  <c r="L1359" i="13"/>
  <c r="L1360" i="13"/>
  <c r="L1361" i="13"/>
  <c r="L1362" i="13"/>
  <c r="L1363" i="13"/>
  <c r="L1364" i="13"/>
  <c r="L1365" i="13"/>
  <c r="L1366" i="13"/>
  <c r="L1367" i="13"/>
  <c r="L1368" i="13"/>
  <c r="L1369" i="13"/>
  <c r="L1370" i="13"/>
  <c r="L1371" i="13"/>
  <c r="L1372" i="13"/>
  <c r="L1373" i="13"/>
  <c r="L1374" i="13"/>
  <c r="L1375" i="13"/>
  <c r="L1376" i="13"/>
  <c r="L1377" i="13"/>
  <c r="L1378" i="13"/>
  <c r="L1379" i="13"/>
  <c r="L1380" i="13"/>
  <c r="L1381" i="13"/>
  <c r="L1382" i="13"/>
  <c r="L1383" i="13"/>
  <c r="L1384" i="13"/>
  <c r="L1385" i="13"/>
  <c r="L1386" i="13"/>
  <c r="L1387" i="13"/>
  <c r="L1388" i="13"/>
  <c r="L1389" i="13"/>
  <c r="L1390" i="13"/>
  <c r="L1391" i="13"/>
  <c r="L1392" i="13"/>
  <c r="L1393" i="13"/>
  <c r="L1394" i="13"/>
  <c r="L1395" i="13"/>
  <c r="L1396" i="13"/>
  <c r="L1397" i="13"/>
  <c r="L1398" i="13"/>
  <c r="L1399" i="13"/>
  <c r="L1400" i="13"/>
  <c r="L1401" i="13"/>
  <c r="L1402" i="13"/>
  <c r="L1403" i="13"/>
  <c r="L1404" i="13"/>
  <c r="L1405" i="13"/>
  <c r="L1406" i="13"/>
  <c r="L1407" i="13"/>
  <c r="L1408" i="13"/>
  <c r="L1409" i="13"/>
  <c r="L1410" i="13"/>
  <c r="L1411" i="13"/>
  <c r="L1412" i="13"/>
  <c r="L1413" i="13"/>
  <c r="L1414" i="13"/>
  <c r="L1415" i="13"/>
  <c r="L1416" i="13"/>
  <c r="L1417" i="13"/>
  <c r="L1418" i="13"/>
  <c r="L1419" i="13"/>
  <c r="L1420" i="13"/>
  <c r="L1421" i="13"/>
  <c r="L1422" i="13"/>
  <c r="L1423" i="13"/>
  <c r="L1424" i="13"/>
  <c r="L1425" i="13"/>
  <c r="L1426" i="13"/>
  <c r="L1427" i="13"/>
  <c r="L1428" i="13"/>
  <c r="L1429" i="13"/>
  <c r="L1430" i="13"/>
  <c r="L1431" i="13"/>
  <c r="L1432" i="13"/>
  <c r="L1433" i="13"/>
  <c r="L1434" i="13"/>
  <c r="L1435" i="13"/>
  <c r="L1436" i="13"/>
  <c r="L1437" i="13"/>
  <c r="L1438" i="13"/>
  <c r="L1439" i="13"/>
  <c r="L1440" i="13"/>
  <c r="L1441" i="13"/>
  <c r="L1442" i="13"/>
  <c r="L1443" i="13"/>
  <c r="L1444" i="13"/>
  <c r="L1445" i="13"/>
  <c r="L1446" i="13"/>
  <c r="L1447" i="13"/>
  <c r="L1448" i="13"/>
  <c r="L1449" i="13"/>
  <c r="L1450" i="13"/>
  <c r="L1451" i="13"/>
  <c r="L1452" i="13"/>
  <c r="L1453" i="13"/>
  <c r="L1454" i="13"/>
  <c r="L1455" i="13"/>
  <c r="L1456" i="13"/>
  <c r="L1457" i="13"/>
  <c r="L1458" i="13"/>
  <c r="L1459" i="13"/>
  <c r="L1460" i="13"/>
  <c r="L1461" i="13"/>
  <c r="L1462" i="13"/>
  <c r="L1463" i="13"/>
  <c r="L1464" i="13"/>
  <c r="L1465" i="13"/>
  <c r="L1466" i="13"/>
  <c r="L1467" i="13"/>
  <c r="L1468" i="13"/>
  <c r="L1469" i="13"/>
  <c r="L1470" i="13"/>
  <c r="L1471" i="13"/>
  <c r="L1472" i="13"/>
  <c r="L1473" i="13"/>
  <c r="L1474" i="13"/>
  <c r="L1475" i="13"/>
  <c r="L1476" i="13"/>
  <c r="L1477" i="13"/>
  <c r="L1478" i="13"/>
  <c r="L1479" i="13"/>
  <c r="L1480" i="13"/>
  <c r="L1481" i="13"/>
  <c r="L1482" i="13"/>
  <c r="L1483" i="13"/>
  <c r="L1484" i="13"/>
  <c r="L1485" i="13"/>
  <c r="L1486" i="13"/>
  <c r="L1487" i="13"/>
  <c r="L1488" i="13"/>
  <c r="L1489" i="13"/>
  <c r="L1490" i="13"/>
  <c r="L1491" i="13"/>
  <c r="L1492" i="13"/>
  <c r="L1493" i="13"/>
  <c r="L1494" i="13"/>
  <c r="L1495" i="13"/>
  <c r="L1496" i="13"/>
  <c r="L1497" i="13"/>
  <c r="L1498" i="13"/>
  <c r="L1499" i="13"/>
  <c r="L1500" i="13"/>
  <c r="L1501" i="13"/>
  <c r="L1502" i="13"/>
  <c r="L1503" i="13"/>
  <c r="L1504" i="13"/>
  <c r="L1505" i="13"/>
  <c r="L1506" i="13"/>
  <c r="L1507" i="13"/>
  <c r="L1508" i="13"/>
  <c r="L1509" i="13"/>
  <c r="L1510" i="13"/>
  <c r="L1511" i="13"/>
  <c r="L1512" i="13"/>
  <c r="L1513" i="13"/>
  <c r="L1514" i="13"/>
  <c r="L1515" i="13"/>
  <c r="L1516" i="13"/>
  <c r="L1517" i="13"/>
  <c r="L1518" i="13"/>
  <c r="L1519" i="13"/>
  <c r="L1520" i="13"/>
  <c r="L1521" i="13"/>
  <c r="L1522" i="13"/>
  <c r="L1523" i="13"/>
  <c r="L1524" i="13"/>
  <c r="L1525" i="13"/>
  <c r="L1526" i="13"/>
  <c r="L1527" i="13"/>
  <c r="L1528" i="13"/>
  <c r="L1529" i="13"/>
  <c r="L1530" i="13"/>
  <c r="L1531" i="13"/>
  <c r="L1532" i="13"/>
  <c r="L1533" i="13"/>
  <c r="L1534" i="13"/>
  <c r="L1535" i="13"/>
  <c r="L1536" i="13"/>
  <c r="L1537" i="13"/>
  <c r="L1538" i="13"/>
  <c r="L1539" i="13"/>
  <c r="L1540" i="13"/>
  <c r="L1541" i="13"/>
  <c r="L1542" i="13"/>
  <c r="L1543" i="13"/>
  <c r="L1544" i="13"/>
  <c r="L1545" i="13"/>
  <c r="L1546" i="13"/>
  <c r="L1547" i="13"/>
  <c r="L1548" i="13"/>
  <c r="L1549" i="13"/>
  <c r="L1550" i="13"/>
  <c r="L1551" i="13"/>
  <c r="L1552" i="13"/>
  <c r="L1553" i="13"/>
  <c r="L1554" i="13"/>
  <c r="L1555" i="13"/>
  <c r="L1556" i="13"/>
  <c r="L1557" i="13"/>
  <c r="L1558" i="13"/>
  <c r="L1559" i="13"/>
  <c r="L1560" i="13"/>
  <c r="L1561" i="13"/>
  <c r="L1562" i="13"/>
  <c r="L1563" i="13"/>
  <c r="L1564" i="13"/>
  <c r="L1565" i="13"/>
  <c r="L1566" i="13"/>
  <c r="L1567" i="13"/>
  <c r="L1568" i="13"/>
  <c r="L1569" i="13"/>
  <c r="L1570" i="13"/>
  <c r="L1571" i="13"/>
  <c r="L1572" i="13"/>
  <c r="L1573" i="13"/>
  <c r="L1574" i="13"/>
  <c r="L1575" i="13"/>
  <c r="L1576" i="13"/>
  <c r="L1577" i="13"/>
  <c r="L1578" i="13"/>
  <c r="L1579" i="13"/>
  <c r="L1580" i="13"/>
  <c r="L1581" i="13"/>
  <c r="L1582" i="13"/>
  <c r="L1583" i="13"/>
  <c r="L1584" i="13"/>
  <c r="L1585" i="13"/>
  <c r="L1586" i="13"/>
  <c r="L1587" i="13"/>
  <c r="L1588" i="13"/>
  <c r="L1589" i="13"/>
  <c r="L1590" i="13"/>
  <c r="L1591" i="13"/>
  <c r="L1592" i="13"/>
  <c r="L1593" i="13"/>
  <c r="L1594" i="13"/>
  <c r="L1595" i="13"/>
  <c r="L1596" i="13"/>
  <c r="L1597" i="13"/>
  <c r="L1598" i="13"/>
  <c r="L1599" i="13"/>
  <c r="L1600" i="13"/>
  <c r="L1601" i="13"/>
  <c r="L1602" i="13"/>
  <c r="L1603" i="13"/>
  <c r="L1604" i="13"/>
  <c r="L1605" i="13"/>
  <c r="L1606" i="13"/>
  <c r="L1607" i="13"/>
  <c r="L1608" i="13"/>
  <c r="L1609" i="13"/>
  <c r="L1610" i="13"/>
  <c r="L1611" i="13"/>
  <c r="L1612" i="13"/>
  <c r="L1613" i="13"/>
  <c r="L1614" i="13"/>
  <c r="L1615" i="13"/>
  <c r="L1616" i="13"/>
  <c r="L1617" i="13"/>
  <c r="L1618" i="13"/>
  <c r="L1619" i="13"/>
  <c r="L1620" i="13"/>
  <c r="L1621" i="13"/>
  <c r="L1622" i="13"/>
  <c r="L1623" i="13"/>
  <c r="L1624" i="13"/>
  <c r="L1625" i="13"/>
  <c r="L1626" i="13"/>
  <c r="L1627" i="13"/>
  <c r="L1628" i="13"/>
  <c r="L1629" i="13"/>
  <c r="L1630" i="13"/>
  <c r="L1631" i="13"/>
  <c r="L1632" i="13"/>
  <c r="L1633" i="13"/>
  <c r="L1634" i="13"/>
  <c r="L1635" i="13"/>
  <c r="L1636" i="13"/>
  <c r="L1637" i="13"/>
  <c r="L1638" i="13"/>
  <c r="L1639" i="13"/>
  <c r="L1640" i="13"/>
  <c r="L1641" i="13"/>
  <c r="L1642" i="13"/>
  <c r="L1643" i="13"/>
  <c r="L1644" i="13"/>
  <c r="L1645" i="13"/>
  <c r="L1646" i="13"/>
  <c r="L1647" i="13"/>
  <c r="L1648" i="13"/>
  <c r="L1649" i="13"/>
  <c r="L1650" i="13"/>
  <c r="L1651" i="13"/>
  <c r="L1652" i="13"/>
  <c r="L1653" i="13"/>
  <c r="L1654" i="13"/>
  <c r="L1655" i="13"/>
  <c r="L1656" i="13"/>
  <c r="L1657" i="13"/>
  <c r="L1658" i="13"/>
  <c r="L1659" i="13"/>
  <c r="L1660" i="13"/>
  <c r="L1661" i="13"/>
  <c r="L1662" i="13"/>
  <c r="L1663" i="13"/>
  <c r="L1664" i="13"/>
  <c r="L1665" i="13"/>
  <c r="L1666" i="13"/>
  <c r="L1667" i="13"/>
  <c r="L1668" i="13"/>
  <c r="L1669" i="13"/>
  <c r="L1670" i="13"/>
  <c r="L1671" i="13"/>
  <c r="L1672" i="13"/>
  <c r="L1673" i="13"/>
  <c r="L1674" i="13"/>
  <c r="L1675" i="13"/>
  <c r="L1676" i="13"/>
  <c r="L1677" i="13"/>
  <c r="L1678" i="13"/>
  <c r="L1679" i="13"/>
  <c r="L1680" i="13"/>
  <c r="L1681" i="13"/>
  <c r="L1682" i="13"/>
  <c r="L1683" i="13"/>
  <c r="L1684" i="13"/>
  <c r="L1685" i="13"/>
  <c r="L1686" i="13"/>
  <c r="L1687" i="13"/>
  <c r="L1688" i="13"/>
  <c r="L1689" i="13"/>
  <c r="L1690" i="13"/>
  <c r="L1691" i="13"/>
  <c r="L1692" i="13"/>
  <c r="L1693" i="13"/>
  <c r="L1694" i="13"/>
  <c r="L1695" i="13"/>
  <c r="L1696" i="13"/>
  <c r="L1697" i="13"/>
  <c r="L1698" i="13"/>
  <c r="L1699" i="13"/>
  <c r="L1700" i="13"/>
  <c r="L1701" i="13"/>
  <c r="L1702" i="13"/>
  <c r="L1703" i="13"/>
  <c r="L1704" i="13"/>
  <c r="L1705" i="13"/>
  <c r="L1706" i="13"/>
  <c r="L1707" i="13"/>
  <c r="L1708" i="13"/>
  <c r="L1709" i="13"/>
  <c r="L1710" i="13"/>
  <c r="L1711" i="13"/>
  <c r="L1712" i="13"/>
  <c r="L1713" i="13"/>
  <c r="L1714" i="13"/>
  <c r="L1715" i="13"/>
  <c r="L1716" i="13"/>
  <c r="L1717" i="13"/>
  <c r="L1718" i="13"/>
  <c r="L1719" i="13"/>
  <c r="L1720" i="13"/>
  <c r="L1721" i="13"/>
  <c r="L1722" i="13"/>
  <c r="L1723" i="13"/>
  <c r="L1724" i="13"/>
  <c r="L1725" i="13"/>
  <c r="L1726" i="13"/>
  <c r="L1727" i="13"/>
  <c r="L1728" i="13"/>
  <c r="L1729" i="13"/>
  <c r="L1730" i="13"/>
  <c r="L1731" i="13"/>
  <c r="L1732" i="13"/>
  <c r="L1733" i="13"/>
  <c r="L1734" i="13"/>
  <c r="L1735" i="13"/>
  <c r="L1736" i="13"/>
  <c r="L1737" i="13"/>
  <c r="L1738" i="13"/>
  <c r="L1739" i="13"/>
  <c r="L1740" i="13"/>
  <c r="L1741" i="13"/>
  <c r="L1742" i="13"/>
  <c r="L1743" i="13"/>
  <c r="L1744" i="13"/>
  <c r="L1745" i="13"/>
  <c r="L1746" i="13"/>
  <c r="L1747" i="13"/>
  <c r="L1748" i="13"/>
  <c r="L1749" i="13"/>
  <c r="L1750" i="13"/>
  <c r="L1751" i="13"/>
  <c r="L1752" i="13"/>
  <c r="L1753" i="13"/>
  <c r="L1754" i="13"/>
  <c r="L1755" i="13"/>
  <c r="L1756" i="13"/>
  <c r="L1757" i="13"/>
  <c r="L1758" i="13"/>
  <c r="L1759" i="13"/>
  <c r="L1760" i="13"/>
  <c r="L1761" i="13"/>
  <c r="L1762" i="13"/>
  <c r="L1763" i="13"/>
  <c r="L1764" i="13"/>
  <c r="L1765" i="13"/>
  <c r="L1766" i="13"/>
  <c r="L1767" i="13"/>
  <c r="L1768" i="13"/>
  <c r="L1769" i="13"/>
  <c r="L1770" i="13"/>
  <c r="L1771" i="13"/>
  <c r="L1772" i="13"/>
  <c r="L1773" i="13"/>
  <c r="L1774" i="13"/>
  <c r="L1775" i="13"/>
  <c r="L1776" i="13"/>
  <c r="L1777" i="13"/>
  <c r="L1778" i="13"/>
  <c r="L1779" i="13"/>
  <c r="L1780" i="13"/>
  <c r="L1781" i="13"/>
  <c r="L1782" i="13"/>
  <c r="L1783" i="13"/>
  <c r="L1784" i="13"/>
  <c r="L1785" i="13"/>
  <c r="L1786" i="13"/>
  <c r="L1787" i="13"/>
  <c r="L1788" i="13"/>
  <c r="L1789" i="13"/>
  <c r="L1790" i="13"/>
  <c r="L1791" i="13"/>
  <c r="L1792" i="13"/>
  <c r="L1793" i="13"/>
  <c r="L1794" i="13"/>
  <c r="L1795" i="13"/>
  <c r="L1796" i="13"/>
  <c r="L1797" i="13"/>
  <c r="L1798" i="13"/>
  <c r="L1799" i="13"/>
  <c r="L1800" i="13"/>
  <c r="L1801" i="13"/>
  <c r="L1802" i="13"/>
  <c r="L1803" i="13"/>
  <c r="L1804" i="13"/>
  <c r="L1805" i="13"/>
  <c r="L1806" i="13"/>
  <c r="L1807" i="13"/>
  <c r="L1808" i="13"/>
  <c r="L1809" i="13"/>
  <c r="L1810" i="13"/>
  <c r="L1811" i="13"/>
  <c r="L1812" i="13"/>
  <c r="L1813" i="13"/>
  <c r="L1814" i="13"/>
  <c r="L1815" i="13"/>
  <c r="L1816" i="13"/>
  <c r="L1817" i="13"/>
  <c r="L1818" i="13"/>
  <c r="L1819" i="13"/>
  <c r="L1820" i="13"/>
  <c r="L1821" i="13"/>
  <c r="L1822" i="13"/>
  <c r="L1823" i="13"/>
  <c r="L1824" i="13"/>
  <c r="L1825" i="13"/>
  <c r="L1826" i="13"/>
  <c r="L1827" i="13"/>
  <c r="L1828" i="13"/>
  <c r="L1829" i="13"/>
  <c r="L1830" i="13"/>
  <c r="L1831" i="13"/>
  <c r="L1832" i="13"/>
  <c r="L1833" i="13"/>
  <c r="L1834" i="13"/>
  <c r="L1835" i="13"/>
  <c r="L1836" i="13"/>
  <c r="L1837" i="13"/>
  <c r="L1838" i="13"/>
  <c r="L1839" i="13"/>
  <c r="L1840" i="13"/>
  <c r="L1841" i="13"/>
  <c r="L1842" i="13"/>
  <c r="L1843" i="13"/>
  <c r="L1844" i="13"/>
  <c r="L1845" i="13"/>
  <c r="L1846" i="13"/>
  <c r="L1847" i="13"/>
  <c r="L1848" i="13"/>
  <c r="L1849" i="13"/>
  <c r="L1850" i="13"/>
  <c r="L1851" i="13"/>
  <c r="L1852" i="13"/>
  <c r="L1853" i="13"/>
  <c r="L1854" i="13"/>
  <c r="L1855" i="13"/>
  <c r="L1856" i="13"/>
  <c r="L1857" i="13"/>
  <c r="L1858" i="13"/>
  <c r="L1859" i="13"/>
  <c r="L1860" i="13"/>
  <c r="L1861" i="13"/>
  <c r="L1862" i="13"/>
  <c r="L1863" i="13"/>
  <c r="L1864" i="13"/>
  <c r="L1865" i="13"/>
  <c r="L1866" i="13"/>
  <c r="L1867" i="13"/>
  <c r="L1868" i="13"/>
  <c r="L1869" i="13"/>
  <c r="L1870" i="13"/>
  <c r="L1871" i="13"/>
  <c r="L1872" i="13"/>
  <c r="L1873" i="13"/>
  <c r="L1874" i="13"/>
  <c r="L1875" i="13"/>
  <c r="L1876" i="13"/>
  <c r="L1877" i="13"/>
  <c r="L1878" i="13"/>
  <c r="L1879" i="13"/>
  <c r="L1880" i="13"/>
  <c r="L1881" i="13"/>
  <c r="L1882" i="13"/>
  <c r="L1883" i="13"/>
  <c r="L1884" i="13"/>
  <c r="L1885" i="13"/>
  <c r="L1886" i="13"/>
  <c r="L1887" i="13"/>
  <c r="L1888" i="13"/>
  <c r="L1889" i="13"/>
  <c r="L1890" i="13"/>
  <c r="L1891" i="13"/>
  <c r="L1892" i="13"/>
  <c r="L1893" i="13"/>
  <c r="L1894" i="13"/>
  <c r="L1895" i="13"/>
  <c r="L1896" i="13"/>
  <c r="L1897" i="13"/>
  <c r="L1898" i="13"/>
  <c r="L1899" i="13"/>
  <c r="L1900" i="13"/>
  <c r="L1901" i="13"/>
  <c r="L1902" i="13"/>
  <c r="L1903" i="13"/>
  <c r="L1904" i="13"/>
  <c r="L1905" i="13"/>
  <c r="L1906" i="13"/>
  <c r="L1907" i="13"/>
  <c r="L1908" i="13"/>
  <c r="L1909" i="13"/>
  <c r="L1910" i="13"/>
  <c r="L1911" i="13"/>
  <c r="L1912" i="13"/>
  <c r="L1913" i="13"/>
  <c r="L1914" i="13"/>
  <c r="L1915" i="13"/>
  <c r="L1916" i="13"/>
  <c r="L1917" i="13"/>
  <c r="L1918" i="13"/>
  <c r="L1919" i="13"/>
  <c r="L1920" i="13"/>
  <c r="L1921" i="13"/>
  <c r="L1922" i="13"/>
  <c r="L1923" i="13"/>
  <c r="L1924" i="13"/>
  <c r="L1925" i="13"/>
  <c r="L1926" i="13"/>
  <c r="L1927" i="13"/>
  <c r="L1928" i="13"/>
  <c r="L1929" i="13"/>
  <c r="L1930" i="13"/>
  <c r="L1931" i="13"/>
  <c r="L1932" i="13"/>
  <c r="L1933" i="13"/>
  <c r="L1934" i="13"/>
  <c r="L1935" i="13"/>
  <c r="L1936" i="13"/>
  <c r="L1937" i="13"/>
  <c r="L1938" i="13"/>
  <c r="L1939" i="13"/>
  <c r="L1940" i="13"/>
  <c r="L1941" i="13"/>
  <c r="L1942" i="13"/>
  <c r="L1943" i="13"/>
  <c r="L1944" i="13"/>
  <c r="L1945" i="13"/>
  <c r="L1946" i="13"/>
  <c r="L1947" i="13"/>
  <c r="L1948" i="13"/>
  <c r="L1949" i="13"/>
  <c r="L1950" i="13"/>
  <c r="L1951" i="13"/>
  <c r="L1952" i="13"/>
  <c r="L1953" i="13"/>
  <c r="L1954" i="13"/>
  <c r="L1955" i="13"/>
  <c r="L1956" i="13"/>
  <c r="L1957" i="13"/>
  <c r="L1958" i="13"/>
  <c r="L1959" i="13"/>
  <c r="L1960" i="13"/>
  <c r="L1961" i="13"/>
  <c r="L1962" i="13"/>
  <c r="L1963" i="13"/>
  <c r="L1964" i="13"/>
  <c r="L1965" i="13"/>
  <c r="L1966" i="13"/>
  <c r="L1967" i="13"/>
  <c r="L1968" i="13"/>
  <c r="L1969" i="13"/>
  <c r="L1970" i="13"/>
  <c r="L1971" i="13"/>
  <c r="L1972" i="13"/>
  <c r="L1973" i="13"/>
  <c r="L1974" i="13"/>
  <c r="L1975" i="13"/>
  <c r="L1976" i="13"/>
  <c r="L1977" i="13"/>
  <c r="L1978" i="13"/>
  <c r="L1979" i="13"/>
  <c r="L1980" i="13"/>
  <c r="L1981" i="13"/>
  <c r="L1982" i="13"/>
  <c r="L1983" i="13"/>
  <c r="L1984" i="13"/>
  <c r="L1985" i="13"/>
  <c r="L1986" i="13"/>
  <c r="L1987" i="13"/>
  <c r="L1988" i="13"/>
  <c r="L1989" i="13"/>
  <c r="L1990" i="13"/>
  <c r="L1991" i="13"/>
  <c r="L1992" i="13"/>
  <c r="L1993" i="13"/>
  <c r="L1994" i="13"/>
  <c r="L1995" i="13"/>
  <c r="L1996" i="13"/>
  <c r="L1997" i="13"/>
  <c r="L1998" i="13"/>
  <c r="L1999" i="13"/>
  <c r="L2000" i="13"/>
  <c r="L2001" i="13"/>
  <c r="L2002" i="13"/>
  <c r="L2003" i="13"/>
  <c r="L2004" i="13"/>
  <c r="L2005" i="13"/>
  <c r="L2006" i="13"/>
  <c r="L2007" i="13"/>
  <c r="L2008" i="13"/>
  <c r="L2009" i="13"/>
  <c r="L2010" i="13"/>
  <c r="L2011" i="13"/>
  <c r="L2012" i="13"/>
  <c r="L2013" i="13"/>
  <c r="L2014" i="13"/>
  <c r="L2015" i="13"/>
  <c r="L2016" i="13"/>
  <c r="L2017" i="13"/>
  <c r="L2018" i="13"/>
  <c r="L2019" i="13"/>
  <c r="L2020" i="13"/>
  <c r="L2021" i="13"/>
  <c r="L2022" i="13"/>
  <c r="L2023" i="13"/>
  <c r="L2024" i="13"/>
  <c r="L2025" i="13"/>
  <c r="L2026" i="13"/>
  <c r="L2027" i="13"/>
  <c r="L2028" i="13"/>
  <c r="L2029" i="13"/>
  <c r="L2030" i="13"/>
  <c r="L2031" i="13"/>
  <c r="L2032" i="13"/>
  <c r="L2033" i="13"/>
  <c r="L2034" i="13"/>
  <c r="L2035" i="13"/>
  <c r="L2036" i="13"/>
  <c r="L2037" i="13"/>
  <c r="L2038" i="13"/>
  <c r="L2039" i="13"/>
  <c r="L2040" i="13"/>
  <c r="L2041" i="13"/>
  <c r="L2042" i="13"/>
  <c r="L2043" i="13"/>
  <c r="L2044" i="13"/>
  <c r="L2045" i="13"/>
  <c r="L2046" i="13"/>
  <c r="L2047" i="13"/>
  <c r="L2048" i="13"/>
  <c r="L2049" i="13"/>
  <c r="L2050" i="13"/>
  <c r="L2051" i="13"/>
  <c r="L2052" i="13"/>
  <c r="L2053" i="13"/>
  <c r="L2054" i="13"/>
  <c r="L2055" i="13"/>
  <c r="L2056" i="13"/>
  <c r="L2057" i="13"/>
  <c r="L2058" i="13"/>
  <c r="L2059" i="13"/>
  <c r="L2060" i="13"/>
  <c r="L2061" i="13"/>
  <c r="L2062" i="13"/>
  <c r="L2063" i="13"/>
  <c r="L2064" i="13"/>
  <c r="L2065" i="13"/>
  <c r="L2066" i="13"/>
  <c r="L2067" i="13"/>
  <c r="L2068" i="13"/>
  <c r="L2069" i="13"/>
  <c r="L2070" i="13"/>
  <c r="L2071" i="13"/>
  <c r="L2072" i="13"/>
  <c r="L2073" i="13"/>
  <c r="L2074" i="13"/>
  <c r="L2075" i="13"/>
  <c r="L2076" i="13"/>
  <c r="L2077" i="13"/>
  <c r="L2078" i="13"/>
  <c r="L2079" i="13"/>
  <c r="L2080" i="13"/>
  <c r="L2081" i="13"/>
  <c r="L2082" i="13"/>
  <c r="L2083" i="13"/>
  <c r="L2084" i="13"/>
  <c r="L2085" i="13"/>
  <c r="L2086" i="13"/>
  <c r="L2087" i="13"/>
  <c r="L2088" i="13"/>
  <c r="L2089" i="13"/>
  <c r="L2090" i="13"/>
  <c r="L2091" i="13"/>
  <c r="L2092" i="13"/>
  <c r="L2093" i="13"/>
  <c r="L2094" i="13"/>
  <c r="L2095" i="13"/>
  <c r="L2096" i="13"/>
  <c r="L2097" i="13"/>
  <c r="L2098" i="13"/>
  <c r="L2099" i="13"/>
  <c r="L2100" i="13"/>
  <c r="L2101" i="13"/>
  <c r="L2102" i="13"/>
  <c r="L2103" i="13"/>
  <c r="L2104" i="13"/>
  <c r="L2105" i="13"/>
  <c r="L2106" i="13"/>
  <c r="L2107" i="13"/>
  <c r="L2108" i="13"/>
  <c r="L2109" i="13"/>
  <c r="L2110" i="13"/>
  <c r="L2111" i="13"/>
  <c r="L2112" i="13"/>
  <c r="L2113" i="13"/>
  <c r="L2114" i="13"/>
  <c r="L2115" i="13"/>
  <c r="L2116" i="13"/>
  <c r="L2117" i="13"/>
  <c r="L2118" i="13"/>
  <c r="L2119" i="13"/>
  <c r="L2120" i="13"/>
  <c r="L2121" i="13"/>
  <c r="L2122" i="13"/>
  <c r="L2123" i="13"/>
  <c r="L2124" i="13"/>
  <c r="L2125" i="13"/>
  <c r="L2126" i="13"/>
  <c r="L2127" i="13"/>
  <c r="L2128" i="13"/>
  <c r="L2129" i="13"/>
  <c r="L2130" i="13"/>
  <c r="L2131" i="13"/>
  <c r="L2132" i="13"/>
  <c r="L2133" i="13"/>
  <c r="L2134" i="13"/>
  <c r="L2135" i="13"/>
  <c r="L2136" i="13"/>
  <c r="L2137" i="13"/>
  <c r="L2138" i="13"/>
  <c r="L2139" i="13"/>
  <c r="L2140" i="13"/>
  <c r="L2141" i="13"/>
  <c r="L2142" i="13"/>
  <c r="L2143" i="13"/>
  <c r="L2144" i="13"/>
  <c r="L2145" i="13"/>
  <c r="L2146" i="13"/>
  <c r="L2147" i="13"/>
  <c r="L2148" i="13"/>
  <c r="L2149" i="13"/>
  <c r="L2150" i="13"/>
  <c r="L2151" i="13"/>
  <c r="L2152" i="13"/>
  <c r="L2153" i="13"/>
  <c r="L2154" i="13"/>
  <c r="L2155" i="13"/>
  <c r="L2156" i="13"/>
  <c r="L2157" i="13"/>
  <c r="L2158" i="13"/>
  <c r="L2159" i="13"/>
  <c r="L2160" i="13"/>
  <c r="L2161" i="13"/>
  <c r="L2162" i="13"/>
  <c r="L2163" i="13"/>
  <c r="L2164" i="13"/>
  <c r="L2165" i="13"/>
  <c r="L2166" i="13"/>
  <c r="L2167" i="13"/>
  <c r="L2168" i="13"/>
  <c r="L2169" i="13"/>
  <c r="L2170" i="13"/>
  <c r="L2171" i="13"/>
  <c r="L2172" i="13"/>
  <c r="L2173" i="13"/>
  <c r="L2174" i="13"/>
  <c r="L2175" i="13"/>
  <c r="L2176" i="13"/>
  <c r="L2177" i="13"/>
  <c r="L2178" i="13"/>
  <c r="L2179" i="13"/>
  <c r="L2180" i="13"/>
  <c r="L2181" i="13"/>
  <c r="L2182" i="13"/>
  <c r="L2183" i="13"/>
  <c r="L2184" i="13"/>
  <c r="L2185" i="13"/>
  <c r="L2186" i="13"/>
  <c r="L2187" i="13"/>
  <c r="L2188" i="13"/>
  <c r="L2189" i="13"/>
  <c r="L2190" i="13"/>
  <c r="L2191" i="13"/>
  <c r="L2192" i="13"/>
  <c r="L2193" i="13"/>
  <c r="L2194" i="13"/>
  <c r="L2195" i="13"/>
  <c r="L2196" i="13"/>
  <c r="L2197" i="13"/>
  <c r="L2198" i="13"/>
  <c r="L2199" i="13"/>
  <c r="L2200" i="13"/>
  <c r="L2201" i="13"/>
  <c r="L2202" i="13"/>
  <c r="L2203" i="13"/>
  <c r="L2204" i="13"/>
  <c r="L2205" i="13"/>
  <c r="L2206" i="13"/>
  <c r="L2207" i="13"/>
  <c r="L2208" i="13"/>
  <c r="L2209" i="13"/>
  <c r="L2210" i="13"/>
  <c r="L2211" i="13"/>
  <c r="L2212" i="13"/>
  <c r="L2213" i="13"/>
  <c r="L2214" i="13"/>
  <c r="L2215" i="13"/>
  <c r="L2216" i="13"/>
  <c r="L2217" i="13"/>
  <c r="L2218" i="13"/>
  <c r="L2219" i="13"/>
  <c r="L2220" i="13"/>
  <c r="L2221" i="13"/>
  <c r="L2222" i="13"/>
  <c r="L2223" i="13"/>
  <c r="L2224" i="13"/>
  <c r="L2225" i="13"/>
  <c r="L2226" i="13"/>
  <c r="L2227" i="13"/>
  <c r="L2228" i="13"/>
  <c r="L2229" i="13"/>
  <c r="L2230" i="13"/>
  <c r="L2231" i="13"/>
  <c r="L2232" i="13"/>
  <c r="L2233" i="13"/>
  <c r="L2234" i="13"/>
  <c r="L2235" i="13"/>
  <c r="L2236" i="13"/>
  <c r="L2237" i="13"/>
  <c r="L2238" i="13"/>
  <c r="L2239" i="13"/>
  <c r="L2240" i="13"/>
  <c r="L2241" i="13"/>
  <c r="L2242" i="13"/>
  <c r="L2243" i="13"/>
  <c r="L2244" i="13"/>
  <c r="L2245" i="13"/>
  <c r="L2246" i="13"/>
  <c r="L2247" i="13"/>
  <c r="L2248" i="13"/>
  <c r="L2249" i="13"/>
  <c r="L2250" i="13"/>
  <c r="L2251" i="13"/>
  <c r="L2252" i="13"/>
  <c r="L2253" i="13"/>
  <c r="L2254" i="13"/>
  <c r="L2255" i="13"/>
  <c r="L2256" i="13"/>
  <c r="L2257" i="13"/>
  <c r="L2258" i="13"/>
  <c r="L2259" i="13"/>
  <c r="L2260" i="13"/>
  <c r="L2261" i="13"/>
  <c r="L2262" i="13"/>
  <c r="L2263" i="13"/>
  <c r="L2264" i="13"/>
  <c r="L2265" i="13"/>
  <c r="L2266" i="13"/>
  <c r="L2267" i="13"/>
  <c r="L2268" i="13"/>
  <c r="L2269" i="13"/>
  <c r="L2270" i="13"/>
  <c r="L2271" i="13"/>
  <c r="L2272" i="13"/>
  <c r="L2273" i="13"/>
  <c r="L2274" i="13"/>
  <c r="L2275" i="13"/>
  <c r="L2276" i="13"/>
  <c r="L2277" i="13"/>
  <c r="L2278" i="13"/>
  <c r="L2279" i="13"/>
  <c r="L2280" i="13"/>
  <c r="L2281" i="13"/>
  <c r="L2282" i="13"/>
  <c r="L2283" i="13"/>
  <c r="L2284" i="13"/>
  <c r="L2285" i="13"/>
  <c r="L2286" i="13"/>
  <c r="L2287" i="13"/>
  <c r="L2288" i="13"/>
  <c r="L2289" i="13"/>
  <c r="L2290" i="13"/>
  <c r="L2291" i="13"/>
  <c r="L2292" i="13"/>
  <c r="L2293" i="13"/>
  <c r="L2294" i="13"/>
  <c r="L2295" i="13"/>
  <c r="L2296" i="13"/>
  <c r="L2297" i="13"/>
  <c r="L2298" i="13"/>
  <c r="L2299" i="13"/>
  <c r="L2300" i="13"/>
  <c r="L2301" i="13"/>
  <c r="L2302" i="13"/>
  <c r="L2303" i="13"/>
  <c r="L2304" i="13"/>
  <c r="L2305" i="13"/>
  <c r="L2306" i="13"/>
  <c r="L2307" i="13"/>
  <c r="L2308" i="13"/>
  <c r="L2309" i="13"/>
  <c r="L2310" i="13"/>
  <c r="L2311" i="13"/>
  <c r="L2312" i="13"/>
  <c r="L2313" i="13"/>
  <c r="L2314" i="13"/>
  <c r="L2315" i="13"/>
  <c r="L2316" i="13"/>
  <c r="L2317" i="13"/>
  <c r="L2318" i="13"/>
  <c r="L2319" i="13"/>
  <c r="L2320" i="13"/>
  <c r="L2321" i="13"/>
  <c r="L2322" i="13"/>
  <c r="L2323" i="13"/>
  <c r="L2324" i="13"/>
  <c r="L2325" i="13"/>
  <c r="L2326" i="13"/>
  <c r="L2327" i="13"/>
  <c r="L2328" i="13"/>
  <c r="L2329" i="13"/>
  <c r="L2330" i="13"/>
  <c r="L2331" i="13"/>
  <c r="L2332" i="13"/>
  <c r="L2333" i="13"/>
  <c r="L2334" i="13"/>
  <c r="L2335" i="13"/>
  <c r="L2336" i="13"/>
  <c r="L2337" i="13"/>
  <c r="L2338" i="13"/>
  <c r="L2339" i="13"/>
  <c r="L2340" i="13"/>
  <c r="L2341" i="13"/>
  <c r="L2342" i="13"/>
  <c r="L2343" i="13"/>
  <c r="L2344" i="13"/>
  <c r="L2345" i="13"/>
  <c r="L2346" i="13"/>
  <c r="L2347" i="13"/>
  <c r="L2348" i="13"/>
  <c r="L2349" i="13"/>
  <c r="L2350" i="13"/>
  <c r="L2351" i="13"/>
  <c r="L2352" i="13"/>
  <c r="L2353" i="13"/>
  <c r="L2354" i="13"/>
  <c r="L2355" i="13"/>
  <c r="L2356" i="13"/>
  <c r="L2357" i="13"/>
  <c r="L2358" i="13"/>
  <c r="L2359" i="13"/>
  <c r="L2360" i="13"/>
  <c r="L2361" i="13"/>
  <c r="L2362" i="13"/>
  <c r="L2363" i="13"/>
  <c r="L2364" i="13"/>
  <c r="L2365" i="13"/>
  <c r="L2366" i="13"/>
  <c r="L2367" i="13"/>
  <c r="L2368" i="13"/>
  <c r="L2369" i="13"/>
  <c r="L2370" i="13"/>
  <c r="L2371" i="13"/>
  <c r="L2372" i="13"/>
  <c r="L2373" i="13"/>
  <c r="L2374" i="13"/>
  <c r="L2375" i="13"/>
  <c r="L2376" i="13"/>
  <c r="L2377" i="13"/>
  <c r="L2378" i="13"/>
  <c r="L2379" i="13"/>
  <c r="L2380" i="13"/>
  <c r="L2381" i="13"/>
  <c r="L2382" i="13"/>
  <c r="L2383" i="13"/>
  <c r="L2384" i="13"/>
  <c r="L2385" i="13"/>
  <c r="L2386" i="13"/>
  <c r="L2387" i="13"/>
  <c r="L2388" i="13"/>
  <c r="L2389" i="13"/>
  <c r="L2390" i="13"/>
  <c r="L2391" i="13"/>
  <c r="L2392" i="13"/>
  <c r="L2393" i="13"/>
  <c r="L2394" i="13"/>
  <c r="L2395" i="13"/>
  <c r="L2396" i="13"/>
  <c r="L2397" i="13"/>
  <c r="L2398" i="13"/>
  <c r="L2399" i="13"/>
  <c r="L2400" i="13"/>
  <c r="L2401" i="13"/>
  <c r="L2402" i="13"/>
  <c r="L2403" i="13"/>
  <c r="L2404" i="13"/>
  <c r="L2405" i="13"/>
  <c r="L2406" i="13"/>
  <c r="L2407" i="13"/>
  <c r="L2408" i="13"/>
  <c r="L2409" i="13"/>
  <c r="L2410" i="13"/>
  <c r="L2411" i="13"/>
  <c r="L2412" i="13"/>
  <c r="L2413" i="13"/>
  <c r="L2414" i="13"/>
  <c r="L2415" i="13"/>
  <c r="L2416" i="13"/>
  <c r="L2417" i="13"/>
  <c r="L2418" i="13"/>
  <c r="L2419" i="13"/>
  <c r="L2420" i="13"/>
  <c r="L2421" i="13"/>
  <c r="L2422" i="13"/>
  <c r="L2423" i="13"/>
  <c r="L2424" i="13"/>
  <c r="L2425" i="13"/>
  <c r="L2426" i="13"/>
  <c r="L2427" i="13"/>
  <c r="L2428" i="13"/>
  <c r="L2429" i="13"/>
  <c r="L2430" i="13"/>
  <c r="L2431" i="13"/>
  <c r="L2432" i="13"/>
  <c r="L2433" i="13"/>
  <c r="L2434" i="13"/>
  <c r="L2435" i="13"/>
  <c r="L2436" i="13"/>
  <c r="L2437" i="13"/>
  <c r="L2438" i="13"/>
  <c r="L2439" i="13"/>
  <c r="L2440" i="13"/>
  <c r="L2441" i="13"/>
  <c r="L2442" i="13"/>
  <c r="L2443" i="13"/>
  <c r="L2444" i="13"/>
  <c r="L2445" i="13"/>
  <c r="L2446" i="13"/>
  <c r="L2447" i="13"/>
  <c r="L2448" i="13"/>
  <c r="L2449" i="13"/>
  <c r="L2450" i="13"/>
  <c r="L2451" i="13"/>
  <c r="L2452" i="13"/>
  <c r="L2453" i="13"/>
  <c r="L2454" i="13"/>
  <c r="L2455" i="13"/>
  <c r="L2456" i="13"/>
  <c r="L2457" i="13"/>
  <c r="L2458" i="13"/>
  <c r="L2459" i="13"/>
  <c r="L2460" i="13"/>
  <c r="L2461" i="13"/>
  <c r="L2462" i="13"/>
  <c r="L2463" i="13"/>
  <c r="L2464" i="13"/>
  <c r="L2465" i="13"/>
  <c r="L2466" i="13"/>
  <c r="L2467" i="13"/>
  <c r="L2468" i="13"/>
  <c r="L2469" i="13"/>
  <c r="L2470" i="13"/>
  <c r="L2471" i="13"/>
  <c r="L2472" i="13"/>
  <c r="L2473" i="13"/>
  <c r="L2474" i="13"/>
  <c r="L2475" i="13"/>
  <c r="L2476" i="13"/>
  <c r="L2477" i="13"/>
  <c r="L2478" i="13"/>
  <c r="L2479" i="13"/>
  <c r="L2480" i="13"/>
  <c r="L2481" i="13"/>
  <c r="L2482" i="13"/>
  <c r="L2483" i="13"/>
  <c r="L2484" i="13"/>
  <c r="L2485" i="13"/>
  <c r="L2486" i="13"/>
  <c r="L2487" i="13"/>
  <c r="L2488" i="13"/>
  <c r="L2489" i="13"/>
  <c r="L2490" i="13"/>
  <c r="L2491" i="13"/>
  <c r="L2492" i="13"/>
  <c r="L2493" i="13"/>
  <c r="L2494" i="13"/>
  <c r="L2495" i="13"/>
  <c r="L2496" i="13"/>
  <c r="L2497" i="13"/>
  <c r="L2498" i="13"/>
  <c r="L2499" i="13"/>
  <c r="L2500" i="13"/>
  <c r="L2501" i="13"/>
  <c r="L2502" i="13"/>
  <c r="L2503" i="13"/>
  <c r="L2504" i="13"/>
  <c r="L2505" i="13"/>
  <c r="L2506" i="13"/>
  <c r="L2507" i="13"/>
  <c r="L2508" i="13"/>
  <c r="L2509" i="13"/>
  <c r="L2510" i="13"/>
  <c r="L2511" i="13"/>
  <c r="L2512" i="13"/>
  <c r="L2513" i="13"/>
  <c r="L2514" i="13"/>
  <c r="L2515" i="13"/>
  <c r="L2516" i="13"/>
  <c r="L2517" i="13"/>
  <c r="L2518" i="13"/>
  <c r="L2519" i="13"/>
  <c r="L2520" i="13"/>
  <c r="L2521" i="13"/>
  <c r="L2522" i="13"/>
  <c r="L2523" i="13"/>
  <c r="L2524" i="13"/>
  <c r="L2525" i="13"/>
  <c r="L2526" i="13"/>
  <c r="L2527" i="13"/>
  <c r="L2528" i="13"/>
  <c r="L2529" i="13"/>
  <c r="L2530" i="13"/>
  <c r="L2531" i="13"/>
  <c r="L2532" i="13"/>
  <c r="L2533" i="13"/>
  <c r="L2534" i="13"/>
  <c r="L2535" i="13"/>
  <c r="L2536" i="13"/>
  <c r="L2537" i="13"/>
  <c r="L2538" i="13"/>
  <c r="L2539" i="13"/>
  <c r="L2540" i="13"/>
  <c r="L2541" i="13"/>
  <c r="L2542" i="13"/>
  <c r="L2543" i="13"/>
  <c r="L2544" i="13"/>
  <c r="L2545" i="13"/>
  <c r="L2546" i="13"/>
  <c r="L2547" i="13"/>
  <c r="L2548" i="13"/>
  <c r="L2549" i="13"/>
  <c r="L2550" i="13"/>
  <c r="L2551" i="13"/>
  <c r="L2552" i="13"/>
  <c r="L2553" i="13"/>
  <c r="L2554" i="13"/>
  <c r="L2555" i="13"/>
  <c r="L2556" i="13"/>
  <c r="L2557" i="13"/>
  <c r="L2558" i="13"/>
  <c r="L2559" i="13"/>
  <c r="L2560" i="13"/>
  <c r="L2561" i="13"/>
  <c r="L2562" i="13"/>
  <c r="L2563" i="13"/>
  <c r="L2564" i="13"/>
  <c r="L2565" i="13"/>
  <c r="L2566" i="13"/>
  <c r="L2567" i="13"/>
  <c r="L2568" i="13"/>
  <c r="L2569" i="13"/>
  <c r="L2570" i="13"/>
  <c r="L2571" i="13"/>
  <c r="L2572" i="13"/>
  <c r="L2573" i="13"/>
  <c r="L2574" i="13"/>
  <c r="L2575" i="13"/>
  <c r="L2576" i="13"/>
  <c r="L2577" i="13"/>
  <c r="L2578" i="13"/>
  <c r="L2579" i="13"/>
  <c r="L2580" i="13"/>
  <c r="L2581" i="13"/>
  <c r="L2582" i="13"/>
  <c r="L2583" i="13"/>
  <c r="L2584" i="13"/>
  <c r="L2585" i="13"/>
  <c r="L2586" i="13"/>
  <c r="L2587" i="13"/>
  <c r="L2588" i="13"/>
  <c r="L2589" i="13"/>
  <c r="L2590" i="13"/>
  <c r="L2591" i="13"/>
  <c r="L2592" i="13"/>
  <c r="L2593" i="13"/>
  <c r="L2594" i="13"/>
  <c r="L2595" i="13"/>
  <c r="L2596" i="13"/>
  <c r="L2597" i="13"/>
  <c r="L2598" i="13"/>
  <c r="L2599" i="13"/>
  <c r="L2600" i="13"/>
  <c r="L2601" i="13"/>
  <c r="L2602" i="13"/>
  <c r="L2603" i="13"/>
  <c r="L2604" i="13"/>
  <c r="L2605" i="13"/>
  <c r="L2606" i="13"/>
  <c r="L2607" i="13"/>
  <c r="L2608" i="13"/>
  <c r="L2609" i="13"/>
  <c r="L2610" i="13"/>
  <c r="L2611" i="13"/>
  <c r="L2612" i="13"/>
  <c r="L2613" i="13"/>
  <c r="L2614" i="13"/>
  <c r="L2615" i="13"/>
  <c r="L2616" i="13"/>
  <c r="L2617" i="13"/>
  <c r="L2618" i="13"/>
  <c r="L2619" i="13"/>
  <c r="L2620" i="13"/>
  <c r="L2621" i="13"/>
  <c r="L2622" i="13"/>
  <c r="L2623" i="13"/>
  <c r="L2624" i="13"/>
  <c r="L2625" i="13"/>
  <c r="L2626" i="13"/>
  <c r="L2627" i="13"/>
  <c r="L2628" i="13"/>
  <c r="L2629" i="13"/>
  <c r="L2630" i="13"/>
  <c r="L2631" i="13"/>
  <c r="L2632" i="13"/>
  <c r="L2633" i="13"/>
  <c r="L2634" i="13"/>
  <c r="L2635" i="13"/>
  <c r="L2636" i="13"/>
  <c r="L2637" i="13"/>
  <c r="L2638" i="13"/>
  <c r="L2639" i="13"/>
  <c r="L2640" i="13"/>
  <c r="L2641" i="13"/>
  <c r="L2642" i="13"/>
  <c r="L2643" i="13"/>
  <c r="L2644" i="13"/>
  <c r="L2645" i="13"/>
  <c r="L2646" i="13"/>
  <c r="L2647" i="13"/>
  <c r="L2648" i="13"/>
  <c r="L2649" i="13"/>
  <c r="L2650" i="13"/>
  <c r="L2651" i="13"/>
  <c r="L2652" i="13"/>
  <c r="L2653" i="13"/>
  <c r="L2654" i="13"/>
  <c r="L2655" i="13"/>
  <c r="L2656" i="13"/>
  <c r="L2657" i="13"/>
  <c r="L2658" i="13"/>
  <c r="L2659" i="13"/>
  <c r="L2660" i="13"/>
  <c r="L2661" i="13"/>
  <c r="L2662" i="13"/>
  <c r="L2663" i="13"/>
  <c r="L2664" i="13"/>
  <c r="L2665" i="13"/>
  <c r="L2666" i="13"/>
  <c r="L2667" i="13"/>
  <c r="L2668" i="13"/>
  <c r="L2669" i="13"/>
  <c r="L2670" i="13"/>
  <c r="L2671" i="13"/>
  <c r="L2672" i="13"/>
  <c r="L2673" i="13"/>
  <c r="L2674" i="13"/>
  <c r="L2675" i="13"/>
  <c r="L2676" i="13"/>
  <c r="L2677" i="13"/>
  <c r="L2678" i="13"/>
  <c r="L2679" i="13"/>
  <c r="L2680" i="13"/>
  <c r="L2681" i="13"/>
  <c r="L2682" i="13"/>
  <c r="L2683" i="13"/>
  <c r="L2684" i="13"/>
  <c r="L2685" i="13"/>
  <c r="L2686" i="13"/>
  <c r="L2687" i="13"/>
  <c r="L2688" i="13"/>
  <c r="L2689" i="13"/>
  <c r="L2690" i="13"/>
  <c r="L2691" i="13"/>
  <c r="L2692" i="13"/>
  <c r="L2693" i="13"/>
  <c r="L2694" i="13"/>
  <c r="L2695" i="13"/>
  <c r="L2696" i="13"/>
  <c r="L2697" i="13"/>
  <c r="L2698" i="13"/>
  <c r="L2699" i="13"/>
  <c r="L2700" i="13"/>
  <c r="L2701" i="13"/>
  <c r="L2702" i="13"/>
  <c r="L2703" i="13"/>
  <c r="L2704" i="13"/>
  <c r="L2705" i="13"/>
  <c r="L2706" i="13"/>
  <c r="L2707" i="13"/>
  <c r="L2708" i="13"/>
  <c r="L2709" i="13"/>
  <c r="L2710" i="13"/>
  <c r="L2711" i="13"/>
  <c r="L2712" i="13"/>
  <c r="L2713" i="13"/>
  <c r="L2714" i="13"/>
  <c r="L2715" i="13"/>
  <c r="L2716" i="13"/>
  <c r="L2717" i="13"/>
  <c r="L2718" i="13"/>
  <c r="L2719" i="13"/>
  <c r="L2720" i="13"/>
  <c r="L2721" i="13"/>
  <c r="L2722" i="13"/>
  <c r="L2723" i="13"/>
  <c r="L2724" i="13"/>
  <c r="L2725" i="13"/>
  <c r="L2726" i="13"/>
  <c r="L2727" i="13"/>
  <c r="L2728" i="13"/>
  <c r="L2729" i="13"/>
  <c r="L2730" i="13"/>
  <c r="L2731" i="13"/>
  <c r="L2732" i="13"/>
  <c r="L2733" i="13"/>
  <c r="L2734" i="13"/>
  <c r="L2735" i="13"/>
  <c r="L2736" i="13"/>
  <c r="L2737" i="13"/>
  <c r="L2738" i="13"/>
  <c r="L2739" i="13"/>
  <c r="L2740" i="13"/>
  <c r="L2741" i="13"/>
  <c r="L2742" i="13"/>
  <c r="L2743" i="13"/>
  <c r="L2744" i="13"/>
  <c r="L2745" i="13"/>
  <c r="L2746" i="13"/>
  <c r="L2747" i="13"/>
  <c r="L2748" i="13"/>
  <c r="L2749" i="13"/>
  <c r="L2750" i="13"/>
  <c r="L2751" i="13"/>
  <c r="L2752" i="13"/>
  <c r="L2753" i="13"/>
  <c r="L2754" i="13"/>
  <c r="L2755" i="13"/>
  <c r="L2756" i="13"/>
  <c r="L2757" i="13"/>
  <c r="L2758" i="13"/>
  <c r="L2759" i="13"/>
  <c r="L2760" i="13"/>
  <c r="L2761" i="13"/>
  <c r="L2762" i="13"/>
  <c r="L2763" i="13"/>
  <c r="L2764" i="13"/>
  <c r="L2765" i="13"/>
  <c r="L2766" i="13"/>
  <c r="L2767" i="13"/>
  <c r="L2768" i="13"/>
  <c r="L2769" i="13"/>
  <c r="L2770" i="13"/>
  <c r="L2771" i="13"/>
  <c r="L2772" i="13"/>
  <c r="L2773" i="13"/>
  <c r="L2774" i="13"/>
  <c r="L2775" i="13"/>
  <c r="L2776" i="13"/>
  <c r="L2777" i="13"/>
  <c r="L2778" i="13"/>
  <c r="L2779" i="13"/>
  <c r="L2780" i="13"/>
  <c r="L2781" i="13"/>
  <c r="L2782" i="13"/>
  <c r="L2783" i="13"/>
  <c r="L2784" i="13"/>
  <c r="L2785" i="13"/>
  <c r="L2786" i="13"/>
  <c r="L2787" i="13"/>
  <c r="L2788" i="13"/>
  <c r="L2789" i="13"/>
  <c r="L2790" i="13"/>
  <c r="L2791" i="13"/>
  <c r="L2792" i="13"/>
  <c r="L2793" i="13"/>
  <c r="L2794" i="13"/>
  <c r="L2795" i="13"/>
  <c r="L2796" i="13"/>
  <c r="L2797" i="13"/>
  <c r="L2798" i="13"/>
  <c r="L2799" i="13"/>
  <c r="L2800" i="13"/>
  <c r="L2801" i="13"/>
  <c r="L2802" i="13"/>
  <c r="L2803" i="13"/>
  <c r="L2804" i="13"/>
  <c r="L2805" i="13"/>
  <c r="L2806" i="13"/>
  <c r="L2807" i="13"/>
  <c r="L2808" i="13"/>
  <c r="L2809" i="13"/>
  <c r="L2810" i="13"/>
  <c r="L2811" i="13"/>
  <c r="L2812" i="13"/>
  <c r="L2813" i="13"/>
  <c r="L2814" i="13"/>
  <c r="L2815" i="13"/>
  <c r="L2816" i="13"/>
  <c r="L2817" i="13"/>
  <c r="L2818" i="13"/>
  <c r="L2819" i="13"/>
  <c r="L2820" i="13"/>
  <c r="L2821" i="13"/>
  <c r="L2822" i="13"/>
  <c r="L2823" i="13"/>
  <c r="L2824" i="13"/>
  <c r="L2825" i="13"/>
  <c r="L2826" i="13"/>
  <c r="L2827" i="13"/>
  <c r="L2828" i="13"/>
  <c r="L2829" i="13"/>
  <c r="L2830" i="13"/>
  <c r="L2831" i="13"/>
  <c r="L2832" i="13"/>
  <c r="L2833" i="13"/>
  <c r="L2834" i="13"/>
  <c r="L2835" i="13"/>
  <c r="L2836" i="13"/>
  <c r="L2837" i="13"/>
  <c r="L2838" i="13"/>
  <c r="L2839" i="13"/>
  <c r="L2840" i="13"/>
  <c r="L2841" i="13"/>
  <c r="L2842" i="13"/>
  <c r="L2843" i="13"/>
  <c r="L2844" i="13"/>
  <c r="L2845" i="13"/>
  <c r="L2846" i="13"/>
  <c r="L2847" i="13"/>
  <c r="L2848" i="13"/>
  <c r="L2849" i="13"/>
  <c r="L2850" i="13"/>
  <c r="L2851" i="13"/>
  <c r="L2852" i="13"/>
  <c r="L2853" i="13"/>
  <c r="L2854" i="13"/>
  <c r="L2855" i="13"/>
  <c r="L2856" i="13"/>
  <c r="L2857" i="13"/>
  <c r="L2858" i="13"/>
  <c r="L2859" i="13"/>
  <c r="L2860" i="13"/>
  <c r="L2861" i="13"/>
  <c r="L2862" i="13"/>
  <c r="L2863" i="13"/>
  <c r="L2864" i="13"/>
  <c r="L2865" i="13"/>
  <c r="L2866" i="13"/>
  <c r="L2867" i="13"/>
  <c r="L2868" i="13"/>
  <c r="L2869" i="13"/>
  <c r="L2870" i="13"/>
  <c r="L2871" i="13"/>
  <c r="L2872" i="13"/>
  <c r="L2873" i="13"/>
  <c r="L2874" i="13"/>
  <c r="L2875" i="13"/>
  <c r="L2876" i="13"/>
  <c r="L2877" i="13"/>
  <c r="L2878" i="13"/>
  <c r="L2879" i="13"/>
  <c r="L2880" i="13"/>
  <c r="L2881" i="13"/>
  <c r="L2882" i="13"/>
  <c r="L2883" i="13"/>
  <c r="L2884" i="13"/>
  <c r="L2885" i="13"/>
  <c r="L2886" i="13"/>
  <c r="L2887" i="13"/>
  <c r="L2888" i="13"/>
  <c r="L2889" i="13"/>
  <c r="L2890" i="13"/>
  <c r="L2891" i="13"/>
  <c r="L2892" i="13"/>
  <c r="L2893" i="13"/>
  <c r="L2894" i="13"/>
  <c r="L2895" i="13"/>
  <c r="L2896" i="13"/>
  <c r="L2897" i="13"/>
  <c r="L2898" i="13"/>
  <c r="L2899" i="13"/>
  <c r="L2900" i="13"/>
  <c r="L2901" i="13"/>
  <c r="L2902" i="13"/>
  <c r="L2903" i="13"/>
  <c r="L2904" i="13"/>
  <c r="L2905" i="13"/>
  <c r="L2906" i="13"/>
  <c r="L2907" i="13"/>
  <c r="L2908" i="13"/>
  <c r="L2909" i="13"/>
  <c r="L2910" i="13"/>
  <c r="L2911" i="13"/>
  <c r="L2912" i="13"/>
  <c r="L2913" i="13"/>
  <c r="L2914" i="13"/>
  <c r="L2915" i="13"/>
  <c r="L2916" i="13"/>
  <c r="L2917" i="13"/>
  <c r="L2918" i="13"/>
  <c r="L2919" i="13"/>
  <c r="L2920" i="13"/>
  <c r="L2921" i="13"/>
  <c r="L2922" i="13"/>
  <c r="L2923" i="13"/>
  <c r="L2924" i="13"/>
  <c r="L2925" i="13"/>
  <c r="L2926" i="13"/>
  <c r="L2927" i="13"/>
  <c r="L2928" i="13"/>
  <c r="L2929" i="13"/>
  <c r="L2930" i="13"/>
  <c r="L2931" i="13"/>
  <c r="L2932" i="13"/>
  <c r="L2933" i="13"/>
  <c r="L2934" i="13"/>
  <c r="L2935" i="13"/>
  <c r="L2936" i="13"/>
  <c r="L2937" i="13"/>
  <c r="L2938" i="13"/>
  <c r="L2939" i="13"/>
  <c r="L2940" i="13"/>
  <c r="L2941" i="13"/>
  <c r="L2942" i="13"/>
  <c r="L2943" i="13"/>
  <c r="L2944" i="13"/>
  <c r="L2945" i="13"/>
  <c r="L2946" i="13"/>
  <c r="L2947" i="13"/>
  <c r="L2948" i="13"/>
  <c r="L2949" i="13"/>
  <c r="L2950" i="13"/>
  <c r="L2951" i="13"/>
  <c r="L2952" i="13"/>
  <c r="L2953" i="13"/>
  <c r="L2954" i="13"/>
  <c r="L2955" i="13"/>
  <c r="L2956" i="13"/>
  <c r="L2957" i="13"/>
  <c r="L2958" i="13"/>
  <c r="L2959" i="13"/>
  <c r="L2960" i="13"/>
  <c r="L2961" i="13"/>
  <c r="L2962" i="13"/>
  <c r="L2963" i="13"/>
  <c r="L2964" i="13"/>
  <c r="L2965" i="13"/>
  <c r="L2966" i="13"/>
  <c r="L2967" i="13"/>
  <c r="L2968" i="13"/>
  <c r="L2969" i="13"/>
  <c r="L2970" i="13"/>
  <c r="L2971" i="13"/>
  <c r="L2972" i="13"/>
  <c r="L2973" i="13"/>
  <c r="L2974" i="13"/>
  <c r="L2975" i="13"/>
  <c r="L2976" i="13"/>
  <c r="L2977" i="13"/>
  <c r="L2978" i="13"/>
  <c r="L2979" i="13"/>
  <c r="L2980" i="13"/>
  <c r="L2981" i="13"/>
  <c r="L2982" i="13"/>
  <c r="L2983" i="13"/>
  <c r="L2984" i="13"/>
  <c r="L2985" i="13"/>
  <c r="L2986" i="13"/>
  <c r="L2987" i="13"/>
  <c r="L2988" i="13"/>
  <c r="L2989" i="13"/>
  <c r="L2990" i="13"/>
  <c r="L2991" i="13"/>
  <c r="L2992" i="13"/>
  <c r="L2993" i="13"/>
  <c r="L2994" i="13"/>
  <c r="L2995" i="13"/>
  <c r="L2996" i="13"/>
  <c r="L2997" i="13"/>
  <c r="L2998" i="13"/>
  <c r="L2999" i="13"/>
  <c r="L3000" i="13"/>
  <c r="L3001" i="13"/>
  <c r="L3002" i="13"/>
  <c r="L3003" i="13"/>
  <c r="L3004" i="13"/>
  <c r="L3005" i="13"/>
  <c r="L3006" i="13"/>
  <c r="L3007" i="13"/>
  <c r="L3008" i="13"/>
  <c r="L3009" i="13"/>
  <c r="L3010" i="13"/>
  <c r="L3011" i="13"/>
  <c r="L3012" i="13"/>
  <c r="L3013" i="13"/>
  <c r="L3014" i="13"/>
  <c r="L3015" i="13"/>
  <c r="L3016" i="13"/>
  <c r="L3017" i="13"/>
  <c r="L3018" i="13"/>
  <c r="L3019" i="13"/>
  <c r="L3020" i="13"/>
  <c r="L3021" i="13"/>
  <c r="L3022" i="13"/>
  <c r="L3023" i="13"/>
  <c r="L3024" i="13"/>
  <c r="L3025" i="13"/>
  <c r="L3026" i="13"/>
  <c r="L3027" i="13"/>
  <c r="L3028" i="13"/>
  <c r="L3029" i="13"/>
  <c r="L3030" i="13"/>
  <c r="L3031" i="13"/>
  <c r="L3032" i="13"/>
  <c r="L3033" i="13"/>
  <c r="L3034" i="13"/>
  <c r="L3035" i="13"/>
  <c r="L3036" i="13"/>
  <c r="L3037" i="13"/>
  <c r="L3038" i="13"/>
  <c r="L3039" i="13"/>
  <c r="L3040" i="13"/>
  <c r="L3041" i="13"/>
  <c r="L3042" i="13"/>
  <c r="L3043" i="13"/>
  <c r="L3044" i="13"/>
  <c r="L3045" i="13"/>
  <c r="L3046" i="13"/>
  <c r="L3047" i="13"/>
  <c r="L3048" i="13"/>
  <c r="L3049" i="13"/>
  <c r="L3050" i="13"/>
  <c r="L3051" i="13"/>
  <c r="L3052" i="13"/>
  <c r="L3053" i="13"/>
  <c r="L3054" i="13"/>
  <c r="L3055" i="13"/>
  <c r="L3056" i="13"/>
  <c r="L3057" i="13"/>
  <c r="L3058" i="13"/>
  <c r="L3059" i="13"/>
  <c r="L3060" i="13"/>
  <c r="L3061" i="13"/>
  <c r="L3062" i="13"/>
  <c r="L3063" i="13"/>
  <c r="L3064" i="13"/>
  <c r="L3065" i="13"/>
  <c r="L3066" i="13"/>
  <c r="L3067" i="13"/>
  <c r="L3068" i="13"/>
  <c r="L3069" i="13"/>
  <c r="L3070" i="13"/>
  <c r="L3071" i="13"/>
  <c r="L3072" i="13"/>
  <c r="L3073" i="13"/>
  <c r="L3074" i="13"/>
  <c r="L3075" i="13"/>
  <c r="L3076" i="13"/>
  <c r="L3077" i="13"/>
  <c r="L3078" i="13"/>
  <c r="L3079" i="13"/>
  <c r="L3080" i="13"/>
  <c r="L3081" i="13"/>
  <c r="L3082" i="13"/>
  <c r="L3083" i="13"/>
  <c r="L3084" i="13"/>
  <c r="L3085" i="13"/>
  <c r="L3086" i="13"/>
  <c r="L3087" i="13"/>
  <c r="L3088" i="13"/>
  <c r="L3089" i="13"/>
  <c r="L3090" i="13"/>
  <c r="L3091" i="13"/>
  <c r="L3092" i="13"/>
  <c r="L3093" i="13"/>
  <c r="L3094" i="13"/>
  <c r="L3095" i="13"/>
  <c r="L3096" i="13"/>
  <c r="L3097" i="13"/>
  <c r="L3098" i="13"/>
  <c r="L3099" i="13"/>
  <c r="L3100" i="13"/>
  <c r="L3101" i="13"/>
  <c r="L3102" i="13"/>
  <c r="L3103" i="13"/>
  <c r="L3104" i="13"/>
  <c r="L3105" i="13"/>
  <c r="L3106" i="13"/>
  <c r="L3107" i="13"/>
  <c r="L3108" i="13"/>
  <c r="L3109" i="13"/>
  <c r="L3110" i="13"/>
  <c r="L3111" i="13"/>
  <c r="L3112" i="13"/>
  <c r="L3113" i="13"/>
  <c r="L3114" i="13"/>
  <c r="L3115" i="13"/>
  <c r="L3116" i="13"/>
  <c r="L3117" i="13"/>
  <c r="L3118" i="13"/>
  <c r="L3119" i="13"/>
  <c r="L3120" i="13"/>
  <c r="L3121" i="13"/>
  <c r="L3122" i="13"/>
  <c r="L3123" i="13"/>
  <c r="L3124" i="13"/>
  <c r="L3125" i="13"/>
  <c r="L3126" i="13"/>
  <c r="L3127" i="13"/>
  <c r="L3128" i="13"/>
  <c r="L3129" i="13"/>
  <c r="L3130" i="13"/>
  <c r="L3131" i="13"/>
  <c r="L3132" i="13"/>
  <c r="L3133" i="13"/>
  <c r="L3134" i="13"/>
  <c r="L3135" i="13"/>
  <c r="L3136" i="13"/>
  <c r="L3137" i="13"/>
  <c r="L3138" i="13"/>
  <c r="L3139" i="13"/>
  <c r="L3140" i="13"/>
  <c r="L3141" i="13"/>
  <c r="L3142" i="13"/>
  <c r="L3143" i="13"/>
  <c r="L3144" i="13"/>
  <c r="L3145" i="13"/>
  <c r="L3146" i="13"/>
  <c r="L3147" i="13"/>
  <c r="L3148" i="13"/>
  <c r="L3149" i="13"/>
  <c r="L3150" i="13"/>
  <c r="L3151" i="13"/>
  <c r="L3152" i="13"/>
  <c r="L3153" i="13"/>
  <c r="L3154" i="13"/>
  <c r="L3155" i="13"/>
  <c r="L3156" i="13"/>
  <c r="L3157" i="13"/>
  <c r="L3158" i="13"/>
  <c r="L3159" i="13"/>
  <c r="L3160" i="13"/>
  <c r="L3161" i="13"/>
  <c r="L3162" i="13"/>
  <c r="L3163" i="13"/>
  <c r="L3164" i="13"/>
  <c r="L3165" i="13"/>
  <c r="L3166" i="13"/>
  <c r="L3167" i="13"/>
  <c r="L3168" i="13"/>
  <c r="L3169" i="13"/>
  <c r="L3170" i="13"/>
  <c r="L3171" i="13"/>
  <c r="L3172" i="13"/>
  <c r="L3173" i="13"/>
  <c r="L3174" i="13"/>
  <c r="L3175" i="13"/>
  <c r="L3176" i="13"/>
  <c r="L3177" i="13"/>
  <c r="L3178" i="13"/>
  <c r="L3179" i="13"/>
  <c r="L3180" i="13"/>
  <c r="L3181" i="13"/>
  <c r="L3182" i="13"/>
  <c r="L3183" i="13"/>
  <c r="L3184" i="13"/>
  <c r="L3185" i="13"/>
  <c r="L3186" i="13"/>
  <c r="L3187" i="13"/>
  <c r="L3188" i="13"/>
  <c r="L3189" i="13"/>
  <c r="L3190" i="13"/>
  <c r="L3191" i="13"/>
  <c r="L3192" i="13"/>
  <c r="L3193" i="13"/>
  <c r="L3194" i="13"/>
  <c r="L3195" i="13"/>
  <c r="L3196" i="13"/>
  <c r="L3197" i="13"/>
  <c r="L3198" i="13"/>
  <c r="L3199" i="13"/>
  <c r="L3200" i="13"/>
  <c r="L3201" i="13"/>
  <c r="L3202" i="13"/>
  <c r="L3203" i="13"/>
  <c r="L3204" i="13"/>
  <c r="L3205" i="13"/>
  <c r="L3206" i="13"/>
  <c r="L3207" i="13"/>
  <c r="L3208" i="13"/>
  <c r="L3209" i="13"/>
  <c r="L3210" i="13"/>
  <c r="L3211" i="13"/>
  <c r="L3212" i="13"/>
  <c r="L3213" i="13"/>
  <c r="L3214" i="13"/>
  <c r="L3215" i="13"/>
  <c r="L3216" i="13"/>
  <c r="L3217" i="13"/>
  <c r="L3218" i="13"/>
  <c r="L3219" i="13"/>
  <c r="L3220" i="13"/>
  <c r="L3221" i="13"/>
  <c r="L3222" i="13"/>
  <c r="L3223" i="13"/>
  <c r="L3224" i="13"/>
  <c r="L3225" i="13"/>
  <c r="L3226" i="13"/>
  <c r="L3227" i="13"/>
  <c r="L3228" i="13"/>
  <c r="L3229" i="13"/>
  <c r="L3230" i="13"/>
  <c r="L3231" i="13"/>
  <c r="L3232" i="13"/>
  <c r="L3233" i="13"/>
  <c r="L3234" i="13"/>
  <c r="L3235" i="13"/>
  <c r="L3236" i="13"/>
  <c r="L3237" i="13"/>
  <c r="L3238" i="13"/>
  <c r="L3239" i="13"/>
  <c r="L3240" i="13"/>
  <c r="L3241" i="13"/>
  <c r="L3242" i="13"/>
  <c r="L3243" i="13"/>
  <c r="L3244" i="13"/>
  <c r="L3245" i="13"/>
  <c r="L3246" i="13"/>
  <c r="L3247" i="13"/>
  <c r="L3248" i="13"/>
  <c r="L3249" i="13"/>
  <c r="L3250" i="13"/>
  <c r="L3251" i="13"/>
  <c r="L3252" i="13"/>
  <c r="L3253" i="13"/>
  <c r="L3254" i="13"/>
  <c r="L3255" i="13"/>
  <c r="L3256" i="13"/>
  <c r="L3257" i="13"/>
  <c r="L3258" i="13"/>
  <c r="L3259" i="13"/>
  <c r="L3260" i="13"/>
  <c r="L3261" i="13"/>
  <c r="L3262" i="13"/>
  <c r="L3263" i="13"/>
  <c r="L3264" i="13"/>
  <c r="L3265" i="13"/>
  <c r="L3266" i="13"/>
  <c r="L3267" i="13"/>
  <c r="L3268" i="13"/>
  <c r="L3269" i="13"/>
  <c r="L3270" i="13"/>
  <c r="L3271" i="13"/>
  <c r="L3272" i="13"/>
  <c r="L3273" i="13"/>
  <c r="L3274" i="13"/>
  <c r="L3275" i="13"/>
  <c r="L3276" i="13"/>
  <c r="L3277" i="13"/>
  <c r="L3278" i="13"/>
  <c r="L3279" i="13"/>
  <c r="L3280" i="13"/>
  <c r="L3281" i="13"/>
  <c r="L3282" i="13"/>
  <c r="L3283" i="13"/>
  <c r="L3284" i="13"/>
  <c r="L3285" i="13"/>
  <c r="L3286" i="13"/>
  <c r="L3287" i="13"/>
  <c r="L3288" i="13"/>
  <c r="L3289" i="13"/>
  <c r="L3290" i="13"/>
  <c r="L3291" i="13"/>
  <c r="L3292" i="13"/>
  <c r="L3293" i="13"/>
  <c r="L3294" i="13"/>
  <c r="L3295" i="13"/>
  <c r="L3296" i="13"/>
  <c r="L3297" i="13"/>
  <c r="L3298" i="13"/>
  <c r="L3299" i="13"/>
  <c r="L3300" i="13"/>
  <c r="L3301" i="13"/>
  <c r="L3302" i="13"/>
  <c r="L3303" i="13"/>
  <c r="L3304" i="13"/>
  <c r="L3305" i="13"/>
  <c r="L3306" i="13"/>
  <c r="L3307" i="13"/>
  <c r="L3308" i="13"/>
  <c r="L3309" i="13"/>
  <c r="L3310" i="13"/>
  <c r="L3311" i="13"/>
  <c r="L3312" i="13"/>
  <c r="L3313" i="13"/>
  <c r="L3314" i="13"/>
  <c r="L3315" i="13"/>
  <c r="L3316" i="13"/>
  <c r="L3317" i="13"/>
  <c r="L3318" i="13"/>
  <c r="L3319" i="13"/>
  <c r="L3320" i="13"/>
  <c r="L3321" i="13"/>
  <c r="L3322" i="13"/>
  <c r="L3323" i="13"/>
  <c r="L3324" i="13"/>
  <c r="L3325" i="13"/>
  <c r="L3326" i="13"/>
  <c r="L3327" i="13"/>
  <c r="L3328" i="13"/>
  <c r="L3329" i="13"/>
  <c r="L3330" i="13"/>
  <c r="L3331" i="13"/>
  <c r="L3332" i="13"/>
  <c r="L3333" i="13"/>
  <c r="L3334" i="13"/>
  <c r="L3335" i="13"/>
  <c r="L3336" i="13"/>
  <c r="L3337" i="13"/>
  <c r="L3338" i="13"/>
  <c r="L3339" i="13"/>
  <c r="L3340" i="13"/>
  <c r="L3341" i="13"/>
  <c r="L3342" i="13"/>
  <c r="L3343" i="13"/>
  <c r="L3344" i="13"/>
  <c r="L3345" i="13"/>
  <c r="L3346" i="13"/>
  <c r="L3347" i="13"/>
  <c r="L3348" i="13"/>
  <c r="L3349" i="13"/>
  <c r="L3350" i="13"/>
  <c r="L3351" i="13"/>
  <c r="L3352" i="13"/>
  <c r="L3353" i="13"/>
  <c r="L3354" i="13"/>
  <c r="L3355" i="13"/>
  <c r="L3356" i="13"/>
  <c r="L3357" i="13"/>
  <c r="L3358" i="13"/>
  <c r="L3359" i="13"/>
  <c r="L3360" i="13"/>
  <c r="L3361" i="13"/>
  <c r="L3362" i="13"/>
  <c r="L3363" i="13"/>
  <c r="L3364" i="13"/>
  <c r="L3365" i="13"/>
  <c r="L3366" i="13"/>
  <c r="L3367" i="13"/>
  <c r="L3368" i="13"/>
  <c r="L3369" i="13"/>
  <c r="L3370" i="13"/>
  <c r="L3371" i="13"/>
  <c r="L3372" i="13"/>
  <c r="L3373" i="13"/>
  <c r="L3374" i="13"/>
  <c r="L3375" i="13"/>
  <c r="L3376" i="13"/>
  <c r="L3377" i="13"/>
  <c r="L3378" i="13"/>
  <c r="L3379" i="13"/>
  <c r="L3380" i="13"/>
  <c r="L3381" i="13"/>
  <c r="L3382" i="13"/>
  <c r="L3383" i="13"/>
  <c r="L3384" i="13"/>
  <c r="L3385" i="13"/>
  <c r="L3386" i="13"/>
  <c r="L3387" i="13"/>
  <c r="L3388" i="13"/>
  <c r="L3389" i="13"/>
  <c r="L3390" i="13"/>
  <c r="L3391" i="13"/>
  <c r="L3392" i="13"/>
  <c r="L3393" i="13"/>
  <c r="L3394" i="13"/>
  <c r="L3395" i="13"/>
  <c r="L3396" i="13"/>
  <c r="L3397" i="13"/>
  <c r="L3398" i="13"/>
  <c r="L3399" i="13"/>
  <c r="L3400" i="13"/>
  <c r="L3401" i="13"/>
  <c r="L3402" i="13"/>
  <c r="L3403" i="13"/>
  <c r="L3404" i="13"/>
  <c r="L3405" i="13"/>
  <c r="L3406" i="13"/>
  <c r="L3407" i="13"/>
  <c r="L3408" i="13"/>
  <c r="L3409" i="13"/>
  <c r="L3410" i="13"/>
  <c r="L3411" i="13"/>
  <c r="L3412" i="13"/>
  <c r="L3413" i="13"/>
  <c r="L3414" i="13"/>
  <c r="L3415" i="13"/>
  <c r="L3416" i="13"/>
  <c r="L3417" i="13"/>
  <c r="L3418" i="13"/>
  <c r="L3419" i="13"/>
  <c r="L3420" i="13"/>
  <c r="L3421" i="13"/>
  <c r="L3422" i="13"/>
  <c r="L3423" i="13"/>
  <c r="L3424" i="13"/>
  <c r="L3425" i="13"/>
  <c r="L3426" i="13"/>
  <c r="L3427" i="13"/>
  <c r="L3428" i="13"/>
  <c r="L3429" i="13"/>
  <c r="L3430" i="13"/>
  <c r="L3431" i="13"/>
  <c r="L3432" i="13"/>
  <c r="L3433" i="13"/>
  <c r="L3434" i="13"/>
  <c r="L3435" i="13"/>
  <c r="L3436" i="13"/>
  <c r="L3437" i="13"/>
  <c r="L3438" i="13"/>
  <c r="L3439" i="13"/>
  <c r="L3440" i="13"/>
  <c r="L3441" i="13"/>
  <c r="L3442" i="13"/>
  <c r="L3443" i="13"/>
  <c r="L3444" i="13"/>
  <c r="L3445" i="13"/>
  <c r="L3446" i="13"/>
  <c r="L3447" i="13"/>
  <c r="L3448" i="13"/>
  <c r="L3449" i="13"/>
  <c r="L3450" i="13"/>
  <c r="L3451" i="13"/>
  <c r="L3452" i="13"/>
  <c r="L3453" i="13"/>
  <c r="L3454" i="13"/>
  <c r="L3455" i="13"/>
  <c r="L3456" i="13"/>
  <c r="L3457" i="13"/>
  <c r="L3458" i="13"/>
  <c r="L3459" i="13"/>
  <c r="L3460" i="13"/>
  <c r="L3461" i="13"/>
  <c r="L3462" i="13"/>
  <c r="L3463" i="13"/>
  <c r="L3464" i="13"/>
  <c r="L3465" i="13"/>
  <c r="L3466" i="13"/>
  <c r="L3467" i="13"/>
  <c r="L3468" i="13"/>
  <c r="L3469" i="13"/>
  <c r="L3470" i="13"/>
  <c r="L3471" i="13"/>
  <c r="L3472" i="13"/>
  <c r="L3473" i="13"/>
  <c r="L3474" i="13"/>
  <c r="L3475" i="13"/>
  <c r="L3476" i="13"/>
  <c r="L3477" i="13"/>
  <c r="L3478" i="13"/>
  <c r="L3479" i="13"/>
  <c r="L3480" i="13"/>
  <c r="L3481" i="13"/>
  <c r="L3482" i="13"/>
  <c r="L3483" i="13"/>
  <c r="L3484" i="13"/>
  <c r="L3485" i="13"/>
  <c r="L3486" i="13"/>
  <c r="L3487" i="13"/>
  <c r="L3488" i="13"/>
  <c r="L3489" i="13"/>
  <c r="L3490" i="13"/>
  <c r="L3491" i="13"/>
  <c r="L3492" i="13"/>
  <c r="L3493" i="13"/>
  <c r="L3494" i="13"/>
  <c r="N4" i="13"/>
  <c r="N5"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332" i="13"/>
  <c r="N333" i="13"/>
  <c r="N334" i="13"/>
  <c r="N335" i="13"/>
  <c r="N336" i="13"/>
  <c r="N337" i="13"/>
  <c r="N338" i="13"/>
  <c r="N339" i="13"/>
  <c r="N340" i="13"/>
  <c r="N341" i="13"/>
  <c r="N342" i="13"/>
  <c r="N343" i="13"/>
  <c r="N344" i="13"/>
  <c r="N345" i="13"/>
  <c r="N346" i="13"/>
  <c r="N347" i="13"/>
  <c r="N348" i="13"/>
  <c r="N349" i="13"/>
  <c r="N350" i="13"/>
  <c r="N351" i="13"/>
  <c r="N352" i="13"/>
  <c r="N353" i="13"/>
  <c r="N354" i="13"/>
  <c r="N355" i="13"/>
  <c r="N356" i="13"/>
  <c r="N357" i="13"/>
  <c r="N358" i="13"/>
  <c r="N359" i="13"/>
  <c r="N360" i="13"/>
  <c r="N361" i="13"/>
  <c r="N362" i="13"/>
  <c r="N363" i="13"/>
  <c r="N364" i="13"/>
  <c r="N365" i="13"/>
  <c r="N366" i="13"/>
  <c r="N367" i="13"/>
  <c r="N368" i="13"/>
  <c r="N369" i="13"/>
  <c r="N370" i="13"/>
  <c r="N371" i="13"/>
  <c r="N372" i="13"/>
  <c r="N373" i="13"/>
  <c r="N374" i="13"/>
  <c r="N375" i="13"/>
  <c r="N376" i="13"/>
  <c r="N377" i="13"/>
  <c r="N378" i="13"/>
  <c r="N379" i="13"/>
  <c r="N380" i="13"/>
  <c r="N381" i="13"/>
  <c r="N382" i="13"/>
  <c r="N383" i="13"/>
  <c r="N384" i="13"/>
  <c r="N385" i="13"/>
  <c r="N386" i="13"/>
  <c r="N387" i="13"/>
  <c r="N388" i="13"/>
  <c r="N389" i="13"/>
  <c r="N390" i="13"/>
  <c r="N391" i="13"/>
  <c r="N392" i="13"/>
  <c r="N393" i="13"/>
  <c r="N394" i="13"/>
  <c r="N395" i="13"/>
  <c r="N396" i="13"/>
  <c r="N397" i="13"/>
  <c r="N398" i="13"/>
  <c r="N399" i="13"/>
  <c r="N400" i="13"/>
  <c r="N401" i="13"/>
  <c r="N402" i="13"/>
  <c r="N403" i="13"/>
  <c r="N404" i="13"/>
  <c r="N405" i="13"/>
  <c r="N406" i="13"/>
  <c r="N407" i="13"/>
  <c r="N408" i="13"/>
  <c r="N409" i="13"/>
  <c r="N410" i="13"/>
  <c r="N411" i="13"/>
  <c r="N412" i="13"/>
  <c r="N413" i="13"/>
  <c r="N414" i="13"/>
  <c r="N415" i="13"/>
  <c r="N416" i="13"/>
  <c r="N417" i="13"/>
  <c r="N418" i="13"/>
  <c r="N419" i="13"/>
  <c r="N420" i="13"/>
  <c r="N421" i="13"/>
  <c r="N422" i="13"/>
  <c r="N423" i="13"/>
  <c r="N424" i="13"/>
  <c r="N425" i="13"/>
  <c r="N426" i="13"/>
  <c r="N427" i="13"/>
  <c r="N428" i="13"/>
  <c r="N429" i="13"/>
  <c r="N430" i="13"/>
  <c r="N431" i="13"/>
  <c r="N432" i="13"/>
  <c r="N433" i="13"/>
  <c r="N434" i="13"/>
  <c r="N435" i="13"/>
  <c r="N436" i="13"/>
  <c r="N437" i="13"/>
  <c r="N438" i="13"/>
  <c r="N439" i="13"/>
  <c r="N440" i="13"/>
  <c r="N441" i="13"/>
  <c r="N442" i="13"/>
  <c r="N443" i="13"/>
  <c r="N444" i="13"/>
  <c r="N445" i="13"/>
  <c r="N446" i="13"/>
  <c r="N447" i="13"/>
  <c r="N448" i="13"/>
  <c r="N449" i="13"/>
  <c r="N450" i="13"/>
  <c r="N451" i="13"/>
  <c r="N452" i="13"/>
  <c r="N453" i="13"/>
  <c r="N454" i="13"/>
  <c r="N455" i="13"/>
  <c r="N456" i="13"/>
  <c r="N457" i="13"/>
  <c r="N458" i="13"/>
  <c r="N459" i="13"/>
  <c r="N460" i="13"/>
  <c r="N461" i="13"/>
  <c r="N462" i="13"/>
  <c r="N463" i="13"/>
  <c r="N464" i="13"/>
  <c r="N465" i="13"/>
  <c r="N466" i="13"/>
  <c r="N467" i="13"/>
  <c r="N468" i="13"/>
  <c r="N469" i="13"/>
  <c r="N470" i="13"/>
  <c r="N471" i="13"/>
  <c r="N472" i="13"/>
  <c r="N473" i="13"/>
  <c r="N474" i="13"/>
  <c r="N475" i="13"/>
  <c r="N476" i="13"/>
  <c r="N477" i="13"/>
  <c r="N478" i="13"/>
  <c r="N479" i="13"/>
  <c r="N480" i="13"/>
  <c r="N481" i="13"/>
  <c r="N482" i="13"/>
  <c r="N483" i="13"/>
  <c r="N484" i="13"/>
  <c r="N485" i="13"/>
  <c r="N486" i="13"/>
  <c r="N487" i="13"/>
  <c r="N488" i="13"/>
  <c r="N489" i="13"/>
  <c r="N490" i="13"/>
  <c r="N491" i="13"/>
  <c r="N492" i="13"/>
  <c r="N493" i="13"/>
  <c r="N494" i="13"/>
  <c r="N495" i="13"/>
  <c r="N496" i="13"/>
  <c r="N497" i="13"/>
  <c r="N498" i="13"/>
  <c r="N499" i="13"/>
  <c r="N500" i="13"/>
  <c r="N501" i="13"/>
  <c r="N502" i="13"/>
  <c r="N503" i="13"/>
  <c r="N504" i="13"/>
  <c r="N505" i="13"/>
  <c r="N506" i="13"/>
  <c r="N507" i="13"/>
  <c r="N508" i="13"/>
  <c r="N509" i="13"/>
  <c r="N510" i="13"/>
  <c r="N511" i="13"/>
  <c r="N512" i="13"/>
  <c r="N513" i="13"/>
  <c r="N514" i="13"/>
  <c r="N515" i="13"/>
  <c r="N516" i="13"/>
  <c r="N517" i="13"/>
  <c r="N518" i="13"/>
  <c r="N519" i="13"/>
  <c r="N520" i="13"/>
  <c r="N521" i="13"/>
  <c r="N522" i="13"/>
  <c r="N523" i="13"/>
  <c r="N524" i="13"/>
  <c r="N525" i="13"/>
  <c r="N526" i="13"/>
  <c r="N527" i="13"/>
  <c r="N528" i="13"/>
  <c r="N529" i="13"/>
  <c r="N530" i="13"/>
  <c r="N531" i="13"/>
  <c r="N532" i="13"/>
  <c r="N533" i="13"/>
  <c r="N534" i="13"/>
  <c r="N535" i="13"/>
  <c r="N536" i="13"/>
  <c r="N537" i="13"/>
  <c r="N538" i="13"/>
  <c r="N539" i="13"/>
  <c r="N540" i="13"/>
  <c r="N541" i="13"/>
  <c r="N542" i="13"/>
  <c r="N543" i="13"/>
  <c r="N544" i="13"/>
  <c r="N545" i="13"/>
  <c r="N546" i="13"/>
  <c r="N547" i="13"/>
  <c r="N548" i="13"/>
  <c r="N549" i="13"/>
  <c r="N550" i="13"/>
  <c r="N551" i="13"/>
  <c r="N552" i="13"/>
  <c r="N553" i="13"/>
  <c r="N554" i="13"/>
  <c r="N555" i="13"/>
  <c r="N556" i="13"/>
  <c r="N557" i="13"/>
  <c r="N558" i="13"/>
  <c r="N559" i="13"/>
  <c r="N560" i="13"/>
  <c r="N561" i="13"/>
  <c r="N562" i="13"/>
  <c r="N563" i="13"/>
  <c r="N564" i="13"/>
  <c r="N565" i="13"/>
  <c r="N566" i="13"/>
  <c r="N567" i="13"/>
  <c r="N568" i="13"/>
  <c r="N569" i="13"/>
  <c r="N570" i="13"/>
  <c r="N571" i="13"/>
  <c r="N572" i="13"/>
  <c r="N573" i="13"/>
  <c r="N574" i="13"/>
  <c r="N575" i="13"/>
  <c r="N576" i="13"/>
  <c r="N577" i="13"/>
  <c r="N578" i="13"/>
  <c r="N579" i="13"/>
  <c r="N580" i="13"/>
  <c r="N581" i="13"/>
  <c r="N582" i="13"/>
  <c r="N583" i="13"/>
  <c r="N584" i="13"/>
  <c r="N585" i="13"/>
  <c r="N586" i="13"/>
  <c r="N587" i="13"/>
  <c r="N588" i="13"/>
  <c r="N589" i="13"/>
  <c r="N590" i="13"/>
  <c r="N591" i="13"/>
  <c r="N592" i="13"/>
  <c r="N593" i="13"/>
  <c r="N594" i="13"/>
  <c r="N595" i="13"/>
  <c r="N596" i="13"/>
  <c r="N597" i="13"/>
  <c r="N598" i="13"/>
  <c r="N599" i="13"/>
  <c r="N600" i="13"/>
  <c r="N601" i="13"/>
  <c r="N602" i="13"/>
  <c r="N603" i="13"/>
  <c r="N604" i="13"/>
  <c r="N605" i="13"/>
  <c r="N606" i="13"/>
  <c r="N607" i="13"/>
  <c r="N608" i="13"/>
  <c r="N609" i="13"/>
  <c r="N610" i="13"/>
  <c r="N611" i="13"/>
  <c r="N612" i="13"/>
  <c r="N613" i="13"/>
  <c r="N614" i="13"/>
  <c r="N615" i="13"/>
  <c r="N616" i="13"/>
  <c r="N617" i="13"/>
  <c r="N618" i="13"/>
  <c r="N619" i="13"/>
  <c r="N620" i="13"/>
  <c r="N621" i="13"/>
  <c r="N622" i="13"/>
  <c r="N623" i="13"/>
  <c r="N624" i="13"/>
  <c r="N625" i="13"/>
  <c r="N626" i="13"/>
  <c r="N627" i="13"/>
  <c r="N628" i="13"/>
  <c r="N629" i="13"/>
  <c r="N630" i="13"/>
  <c r="N631" i="13"/>
  <c r="N632" i="13"/>
  <c r="N633" i="13"/>
  <c r="N634" i="13"/>
  <c r="N635" i="13"/>
  <c r="N636" i="13"/>
  <c r="N637" i="13"/>
  <c r="N638" i="13"/>
  <c r="N639" i="13"/>
  <c r="N640" i="13"/>
  <c r="N641" i="13"/>
  <c r="N642" i="13"/>
  <c r="N643" i="13"/>
  <c r="N644" i="13"/>
  <c r="N645" i="13"/>
  <c r="N646" i="13"/>
  <c r="N647" i="13"/>
  <c r="N648" i="13"/>
  <c r="N649" i="13"/>
  <c r="N650" i="13"/>
  <c r="N651" i="13"/>
  <c r="N652" i="13"/>
  <c r="N653" i="13"/>
  <c r="N654" i="13"/>
  <c r="N655" i="13"/>
  <c r="N656" i="13"/>
  <c r="N657" i="13"/>
  <c r="N658" i="13"/>
  <c r="N659" i="13"/>
  <c r="N660" i="13"/>
  <c r="N661" i="13"/>
  <c r="N662" i="13"/>
  <c r="N663" i="13"/>
  <c r="N664" i="13"/>
  <c r="N665" i="13"/>
  <c r="N666" i="13"/>
  <c r="N667" i="13"/>
  <c r="N668" i="13"/>
  <c r="N669" i="13"/>
  <c r="N670" i="13"/>
  <c r="N671" i="13"/>
  <c r="N672" i="13"/>
  <c r="N673" i="13"/>
  <c r="N674" i="13"/>
  <c r="N675" i="13"/>
  <c r="N676" i="13"/>
  <c r="N677" i="13"/>
  <c r="N678" i="13"/>
  <c r="N679" i="13"/>
  <c r="N680" i="13"/>
  <c r="N681" i="13"/>
  <c r="N682" i="13"/>
  <c r="N683" i="13"/>
  <c r="N684" i="13"/>
  <c r="N685" i="13"/>
  <c r="N686" i="13"/>
  <c r="N687" i="13"/>
  <c r="N688" i="13"/>
  <c r="N689" i="13"/>
  <c r="N690" i="13"/>
  <c r="N691" i="13"/>
  <c r="N692" i="13"/>
  <c r="N693" i="13"/>
  <c r="N694" i="13"/>
  <c r="N695" i="13"/>
  <c r="N696" i="13"/>
  <c r="N697" i="13"/>
  <c r="N698" i="13"/>
  <c r="N699" i="13"/>
  <c r="N700" i="13"/>
  <c r="N701" i="13"/>
  <c r="N702" i="13"/>
  <c r="N703" i="13"/>
  <c r="N704" i="13"/>
  <c r="N705" i="13"/>
  <c r="N706" i="13"/>
  <c r="N707" i="13"/>
  <c r="N708" i="13"/>
  <c r="N709" i="13"/>
  <c r="N710" i="13"/>
  <c r="N711" i="13"/>
  <c r="N712" i="13"/>
  <c r="N713" i="13"/>
  <c r="N714" i="13"/>
  <c r="N715" i="13"/>
  <c r="N716" i="13"/>
  <c r="N717" i="13"/>
  <c r="N718" i="13"/>
  <c r="N719" i="13"/>
  <c r="N720" i="13"/>
  <c r="N721" i="13"/>
  <c r="N722" i="13"/>
  <c r="N723" i="13"/>
  <c r="N724" i="13"/>
  <c r="N725" i="13"/>
  <c r="N726" i="13"/>
  <c r="N727" i="13"/>
  <c r="N728" i="13"/>
  <c r="N729" i="13"/>
  <c r="N730" i="13"/>
  <c r="N731" i="13"/>
  <c r="N732" i="13"/>
  <c r="N733" i="13"/>
  <c r="N734" i="13"/>
  <c r="N735" i="13"/>
  <c r="N736" i="13"/>
  <c r="N737" i="13"/>
  <c r="N738" i="13"/>
  <c r="N739" i="13"/>
  <c r="N740" i="13"/>
  <c r="N741" i="13"/>
  <c r="N742" i="13"/>
  <c r="N743" i="13"/>
  <c r="N744" i="13"/>
  <c r="N745" i="13"/>
  <c r="N746" i="13"/>
  <c r="N747" i="13"/>
  <c r="N748" i="13"/>
  <c r="N749" i="13"/>
  <c r="N750" i="13"/>
  <c r="N751" i="13"/>
  <c r="N752" i="13"/>
  <c r="N753" i="13"/>
  <c r="N754" i="13"/>
  <c r="N755" i="13"/>
  <c r="N756" i="13"/>
  <c r="N757" i="13"/>
  <c r="N758" i="13"/>
  <c r="N759" i="13"/>
  <c r="N760" i="13"/>
  <c r="N761" i="13"/>
  <c r="N762" i="13"/>
  <c r="N763" i="13"/>
  <c r="N764" i="13"/>
  <c r="N765" i="13"/>
  <c r="N766" i="13"/>
  <c r="N767" i="13"/>
  <c r="N768" i="13"/>
  <c r="N769" i="13"/>
  <c r="N770" i="13"/>
  <c r="N771" i="13"/>
  <c r="N772" i="13"/>
  <c r="N773" i="13"/>
  <c r="N774" i="13"/>
  <c r="N775" i="13"/>
  <c r="N776" i="13"/>
  <c r="N777" i="13"/>
  <c r="N778" i="13"/>
  <c r="N779" i="13"/>
  <c r="N780" i="13"/>
  <c r="N781" i="13"/>
  <c r="N782" i="13"/>
  <c r="N783" i="13"/>
  <c r="N784" i="13"/>
  <c r="N785" i="13"/>
  <c r="N786" i="13"/>
  <c r="N787" i="13"/>
  <c r="N788" i="13"/>
  <c r="N789" i="13"/>
  <c r="N790" i="13"/>
  <c r="N791" i="13"/>
  <c r="N792" i="13"/>
  <c r="N793" i="13"/>
  <c r="N794" i="13"/>
  <c r="N795" i="13"/>
  <c r="N796" i="13"/>
  <c r="N797" i="13"/>
  <c r="N798" i="13"/>
  <c r="N799" i="13"/>
  <c r="N800" i="13"/>
  <c r="N801" i="13"/>
  <c r="N802" i="13"/>
  <c r="N803" i="13"/>
  <c r="N804" i="13"/>
  <c r="N805" i="13"/>
  <c r="N806" i="13"/>
  <c r="N807" i="13"/>
  <c r="N808" i="13"/>
  <c r="N809" i="13"/>
  <c r="N810" i="13"/>
  <c r="N811" i="13"/>
  <c r="N812" i="13"/>
  <c r="N813" i="13"/>
  <c r="N814" i="13"/>
  <c r="N815" i="13"/>
  <c r="N816" i="13"/>
  <c r="N817" i="13"/>
  <c r="N818" i="13"/>
  <c r="N819" i="13"/>
  <c r="N820" i="13"/>
  <c r="N821" i="13"/>
  <c r="N822" i="13"/>
  <c r="N823" i="13"/>
  <c r="N824" i="13"/>
  <c r="N825" i="13"/>
  <c r="N826" i="13"/>
  <c r="N827" i="13"/>
  <c r="N828" i="13"/>
  <c r="N829" i="13"/>
  <c r="N830" i="13"/>
  <c r="N831" i="13"/>
  <c r="N832" i="13"/>
  <c r="N833" i="13"/>
  <c r="N834" i="13"/>
  <c r="N835" i="13"/>
  <c r="N836" i="13"/>
  <c r="N837" i="13"/>
  <c r="N838" i="13"/>
  <c r="N839" i="13"/>
  <c r="N840" i="13"/>
  <c r="N841" i="13"/>
  <c r="N842" i="13"/>
  <c r="N843" i="13"/>
  <c r="N844" i="13"/>
  <c r="N845" i="13"/>
  <c r="N846" i="13"/>
  <c r="N847" i="13"/>
  <c r="N848" i="13"/>
  <c r="N849" i="13"/>
  <c r="N850" i="13"/>
  <c r="N851" i="13"/>
  <c r="N852" i="13"/>
  <c r="N853" i="13"/>
  <c r="N854" i="13"/>
  <c r="N855" i="13"/>
  <c r="N856" i="13"/>
  <c r="N857" i="13"/>
  <c r="N858" i="13"/>
  <c r="N859" i="13"/>
  <c r="N860" i="13"/>
  <c r="N861" i="13"/>
  <c r="N862" i="13"/>
  <c r="N863" i="13"/>
  <c r="N864" i="13"/>
  <c r="N865" i="13"/>
  <c r="N866" i="13"/>
  <c r="N867" i="13"/>
  <c r="N868" i="13"/>
  <c r="N869" i="13"/>
  <c r="N870" i="13"/>
  <c r="N871" i="13"/>
  <c r="N872" i="13"/>
  <c r="N873" i="13"/>
  <c r="N874" i="13"/>
  <c r="N875" i="13"/>
  <c r="N876" i="13"/>
  <c r="N877" i="13"/>
  <c r="N878" i="13"/>
  <c r="N879" i="13"/>
  <c r="N880" i="13"/>
  <c r="N881" i="13"/>
  <c r="N882" i="13"/>
  <c r="N883" i="13"/>
  <c r="N884" i="13"/>
  <c r="N885" i="13"/>
  <c r="N886" i="13"/>
  <c r="N887" i="13"/>
  <c r="N888" i="13"/>
  <c r="N889" i="13"/>
  <c r="N890" i="13"/>
  <c r="N891" i="13"/>
  <c r="N892" i="13"/>
  <c r="N893" i="13"/>
  <c r="N894" i="13"/>
  <c r="N895" i="13"/>
  <c r="N896" i="13"/>
  <c r="N897" i="13"/>
  <c r="N898" i="13"/>
  <c r="N899" i="13"/>
  <c r="N900" i="13"/>
  <c r="N901" i="13"/>
  <c r="N902" i="13"/>
  <c r="N903" i="13"/>
  <c r="N904" i="13"/>
  <c r="N905" i="13"/>
  <c r="N906" i="13"/>
  <c r="N907" i="13"/>
  <c r="N908" i="13"/>
  <c r="N909" i="13"/>
  <c r="N910" i="13"/>
  <c r="N911" i="13"/>
  <c r="N912" i="13"/>
  <c r="N913" i="13"/>
  <c r="N914" i="13"/>
  <c r="N915" i="13"/>
  <c r="N916" i="13"/>
  <c r="N917" i="13"/>
  <c r="N918" i="13"/>
  <c r="N919" i="13"/>
  <c r="N920" i="13"/>
  <c r="N921" i="13"/>
  <c r="N922" i="13"/>
  <c r="N923" i="13"/>
  <c r="N924" i="13"/>
  <c r="N925" i="13"/>
  <c r="N926" i="13"/>
  <c r="N927" i="13"/>
  <c r="N928" i="13"/>
  <c r="N929" i="13"/>
  <c r="N930" i="13"/>
  <c r="N931" i="13"/>
  <c r="N932" i="13"/>
  <c r="N933" i="13"/>
  <c r="N934" i="13"/>
  <c r="N935" i="13"/>
  <c r="N936" i="13"/>
  <c r="N937" i="13"/>
  <c r="N938" i="13"/>
  <c r="N939" i="13"/>
  <c r="N940" i="13"/>
  <c r="N941" i="13"/>
  <c r="N942" i="13"/>
  <c r="N943" i="13"/>
  <c r="N944" i="13"/>
  <c r="N945" i="13"/>
  <c r="N946" i="13"/>
  <c r="N947" i="13"/>
  <c r="N948" i="13"/>
  <c r="N949" i="13"/>
  <c r="N950" i="13"/>
  <c r="N951" i="13"/>
  <c r="N952" i="13"/>
  <c r="N953" i="13"/>
  <c r="N954" i="13"/>
  <c r="N955" i="13"/>
  <c r="N956" i="13"/>
  <c r="N957" i="13"/>
  <c r="N958" i="13"/>
  <c r="N959" i="13"/>
  <c r="N960" i="13"/>
  <c r="N961" i="13"/>
  <c r="N962" i="13"/>
  <c r="N963" i="13"/>
  <c r="N964" i="13"/>
  <c r="N965" i="13"/>
  <c r="N966" i="13"/>
  <c r="N967" i="13"/>
  <c r="N968" i="13"/>
  <c r="N969" i="13"/>
  <c r="N970" i="13"/>
  <c r="N971" i="13"/>
  <c r="N972" i="13"/>
  <c r="N973" i="13"/>
  <c r="N974" i="13"/>
  <c r="N975" i="13"/>
  <c r="N976" i="13"/>
  <c r="N977" i="13"/>
  <c r="N978" i="13"/>
  <c r="N979" i="13"/>
  <c r="N980" i="13"/>
  <c r="N981" i="13"/>
  <c r="N982" i="13"/>
  <c r="N983" i="13"/>
  <c r="N984" i="13"/>
  <c r="N985" i="13"/>
  <c r="N986" i="13"/>
  <c r="N987" i="13"/>
  <c r="N988" i="13"/>
  <c r="N989" i="13"/>
  <c r="N990" i="13"/>
  <c r="N991" i="13"/>
  <c r="N992" i="13"/>
  <c r="N993" i="13"/>
  <c r="N994" i="13"/>
  <c r="N995" i="13"/>
  <c r="N996" i="13"/>
  <c r="N997" i="13"/>
  <c r="N998" i="13"/>
  <c r="N999" i="13"/>
  <c r="N1000" i="13"/>
  <c r="N1001" i="13"/>
  <c r="N1002" i="13"/>
  <c r="N1003" i="13"/>
  <c r="N1004" i="13"/>
  <c r="N1005" i="13"/>
  <c r="N1006" i="13"/>
  <c r="N1007" i="13"/>
  <c r="N1008" i="13"/>
  <c r="N1009" i="13"/>
  <c r="N1010" i="13"/>
  <c r="N1011" i="13"/>
  <c r="N1012" i="13"/>
  <c r="N1013" i="13"/>
  <c r="N1014" i="13"/>
  <c r="N1015" i="13"/>
  <c r="N1016" i="13"/>
  <c r="N1017" i="13"/>
  <c r="N1018" i="13"/>
  <c r="N1019" i="13"/>
  <c r="N1020" i="13"/>
  <c r="N1021" i="13"/>
  <c r="N1022" i="13"/>
  <c r="N1023" i="13"/>
  <c r="N1024" i="13"/>
  <c r="N1025" i="13"/>
  <c r="N1026" i="13"/>
  <c r="N1027" i="13"/>
  <c r="N1028" i="13"/>
  <c r="N1029" i="13"/>
  <c r="N1030" i="13"/>
  <c r="N1031" i="13"/>
  <c r="N1032" i="13"/>
  <c r="N1033" i="13"/>
  <c r="N1034" i="13"/>
  <c r="N1035" i="13"/>
  <c r="N1036" i="13"/>
  <c r="N1037" i="13"/>
  <c r="N1038" i="13"/>
  <c r="N1039" i="13"/>
  <c r="N1040" i="13"/>
  <c r="N1041" i="13"/>
  <c r="N1042" i="13"/>
  <c r="N1043" i="13"/>
  <c r="N1044" i="13"/>
  <c r="N1045" i="13"/>
  <c r="N1046" i="13"/>
  <c r="N1047" i="13"/>
  <c r="N1048" i="13"/>
  <c r="N1049" i="13"/>
  <c r="N1050" i="13"/>
  <c r="N1051" i="13"/>
  <c r="N1052" i="13"/>
  <c r="N1053" i="13"/>
  <c r="N1054" i="13"/>
  <c r="N1055" i="13"/>
  <c r="N1056" i="13"/>
  <c r="N1057" i="13"/>
  <c r="N1058" i="13"/>
  <c r="N1059" i="13"/>
  <c r="N1060" i="13"/>
  <c r="N1061" i="13"/>
  <c r="N1062" i="13"/>
  <c r="N1063" i="13"/>
  <c r="N1064" i="13"/>
  <c r="N1065" i="13"/>
  <c r="N1066" i="13"/>
  <c r="N1067" i="13"/>
  <c r="N1068" i="13"/>
  <c r="N1069" i="13"/>
  <c r="N1070" i="13"/>
  <c r="N1071" i="13"/>
  <c r="N1072" i="13"/>
  <c r="N1073" i="13"/>
  <c r="N1074" i="13"/>
  <c r="N1075" i="13"/>
  <c r="N1076" i="13"/>
  <c r="N1077" i="13"/>
  <c r="N1078" i="13"/>
  <c r="N1079" i="13"/>
  <c r="N1080" i="13"/>
  <c r="N1081" i="13"/>
  <c r="N1082" i="13"/>
  <c r="N1083" i="13"/>
  <c r="N1084" i="13"/>
  <c r="N1085" i="13"/>
  <c r="N1086" i="13"/>
  <c r="N1087" i="13"/>
  <c r="N1088" i="13"/>
  <c r="N1089" i="13"/>
  <c r="N1090" i="13"/>
  <c r="N1091" i="13"/>
  <c r="N1092" i="13"/>
  <c r="N1093" i="13"/>
  <c r="N1094" i="13"/>
  <c r="N1095" i="13"/>
  <c r="N1096" i="13"/>
  <c r="N1097" i="13"/>
  <c r="N1098" i="13"/>
  <c r="N1099" i="13"/>
  <c r="N1100" i="13"/>
  <c r="N1101" i="13"/>
  <c r="N1102" i="13"/>
  <c r="N1103" i="13"/>
  <c r="N1104" i="13"/>
  <c r="N1105" i="13"/>
  <c r="N1106" i="13"/>
  <c r="N1107" i="13"/>
  <c r="N1108" i="13"/>
  <c r="N1109" i="13"/>
  <c r="N1110" i="13"/>
  <c r="N1111" i="13"/>
  <c r="N1112" i="13"/>
  <c r="N1113" i="13"/>
  <c r="N1114" i="13"/>
  <c r="N1115" i="13"/>
  <c r="N1116" i="13"/>
  <c r="N1117" i="13"/>
  <c r="N1118" i="13"/>
  <c r="N1119" i="13"/>
  <c r="N1120" i="13"/>
  <c r="N1121" i="13"/>
  <c r="N1122" i="13"/>
  <c r="N1123" i="13"/>
  <c r="N1124" i="13"/>
  <c r="N1125" i="13"/>
  <c r="N1126" i="13"/>
  <c r="N1127" i="13"/>
  <c r="N1128" i="13"/>
  <c r="N1129" i="13"/>
  <c r="N1130" i="13"/>
  <c r="N1131" i="13"/>
  <c r="N1132" i="13"/>
  <c r="N1133" i="13"/>
  <c r="N1134" i="13"/>
  <c r="N1135" i="13"/>
  <c r="N1136" i="13"/>
  <c r="N1137" i="13"/>
  <c r="N1138" i="13"/>
  <c r="N1139" i="13"/>
  <c r="N1140" i="13"/>
  <c r="N1141" i="13"/>
  <c r="N1142" i="13"/>
  <c r="N1143" i="13"/>
  <c r="N1144" i="13"/>
  <c r="N1145" i="13"/>
  <c r="N1146" i="13"/>
  <c r="N1147" i="13"/>
  <c r="N1148" i="13"/>
  <c r="N1149" i="13"/>
  <c r="N1150" i="13"/>
  <c r="N1151" i="13"/>
  <c r="N1152" i="13"/>
  <c r="N1153" i="13"/>
  <c r="N1154" i="13"/>
  <c r="N1155" i="13"/>
  <c r="N1156" i="13"/>
  <c r="N1157" i="13"/>
  <c r="N1158" i="13"/>
  <c r="N1159" i="13"/>
  <c r="N1160" i="13"/>
  <c r="N1161" i="13"/>
  <c r="N1162" i="13"/>
  <c r="N1163" i="13"/>
  <c r="N1164" i="13"/>
  <c r="N1165" i="13"/>
  <c r="N1166" i="13"/>
  <c r="N1167" i="13"/>
  <c r="N1168" i="13"/>
  <c r="N1169" i="13"/>
  <c r="N1170" i="13"/>
  <c r="N1171" i="13"/>
  <c r="N1172" i="13"/>
  <c r="N1173" i="13"/>
  <c r="N1174" i="13"/>
  <c r="N1175" i="13"/>
  <c r="N1176" i="13"/>
  <c r="N1177" i="13"/>
  <c r="N1178" i="13"/>
  <c r="N1179" i="13"/>
  <c r="N1180" i="13"/>
  <c r="N1181" i="13"/>
  <c r="N1182" i="13"/>
  <c r="N1183" i="13"/>
  <c r="N1184" i="13"/>
  <c r="N1185" i="13"/>
  <c r="N1186" i="13"/>
  <c r="N1187" i="13"/>
  <c r="N1188" i="13"/>
  <c r="N1189" i="13"/>
  <c r="N1190" i="13"/>
  <c r="N1191" i="13"/>
  <c r="N1192" i="13"/>
  <c r="N1193" i="13"/>
  <c r="N1194" i="13"/>
  <c r="N1195" i="13"/>
  <c r="N1196" i="13"/>
  <c r="N1197" i="13"/>
  <c r="N1198" i="13"/>
  <c r="N1199" i="13"/>
  <c r="N1200" i="13"/>
  <c r="N1201" i="13"/>
  <c r="N1202" i="13"/>
  <c r="N1203" i="13"/>
  <c r="N1204" i="13"/>
  <c r="N1205" i="13"/>
  <c r="N1206" i="13"/>
  <c r="N1207" i="13"/>
  <c r="N1208" i="13"/>
  <c r="N1209" i="13"/>
  <c r="N1210" i="13"/>
  <c r="N1211" i="13"/>
  <c r="N1212" i="13"/>
  <c r="N1213" i="13"/>
  <c r="N1214" i="13"/>
  <c r="N1215" i="13"/>
  <c r="N1216" i="13"/>
  <c r="N1217" i="13"/>
  <c r="N1218" i="13"/>
  <c r="N1219" i="13"/>
  <c r="N1220" i="13"/>
  <c r="N1221" i="13"/>
  <c r="N1222" i="13"/>
  <c r="N1223" i="13"/>
  <c r="N1224" i="13"/>
  <c r="N1225" i="13"/>
  <c r="N1226" i="13"/>
  <c r="N1227" i="13"/>
  <c r="N1228" i="13"/>
  <c r="N1229" i="13"/>
  <c r="N1230" i="13"/>
  <c r="N1231" i="13"/>
  <c r="N1232" i="13"/>
  <c r="N1233" i="13"/>
  <c r="N1234" i="13"/>
  <c r="N1235" i="13"/>
  <c r="N1236" i="13"/>
  <c r="N1237" i="13"/>
  <c r="N1238" i="13"/>
  <c r="N1239" i="13"/>
  <c r="N1240" i="13"/>
  <c r="N1241" i="13"/>
  <c r="N1242" i="13"/>
  <c r="N1243" i="13"/>
  <c r="N1244" i="13"/>
  <c r="N1245" i="13"/>
  <c r="N1246" i="13"/>
  <c r="N1247" i="13"/>
  <c r="N1248" i="13"/>
  <c r="N1249" i="13"/>
  <c r="N1250" i="13"/>
  <c r="N1251" i="13"/>
  <c r="N1252" i="13"/>
  <c r="N1253" i="13"/>
  <c r="N1254" i="13"/>
  <c r="N1255" i="13"/>
  <c r="N1256" i="13"/>
  <c r="N1257" i="13"/>
  <c r="N1258" i="13"/>
  <c r="N1259" i="13"/>
  <c r="N1260" i="13"/>
  <c r="N1261" i="13"/>
  <c r="N1262" i="13"/>
  <c r="N1263" i="13"/>
  <c r="N1264" i="13"/>
  <c r="N1265" i="13"/>
  <c r="N1266" i="13"/>
  <c r="N1267" i="13"/>
  <c r="N1268" i="13"/>
  <c r="N1269" i="13"/>
  <c r="N1270" i="13"/>
  <c r="N1271" i="13"/>
  <c r="N1272" i="13"/>
  <c r="N1273" i="13"/>
  <c r="N1274" i="13"/>
  <c r="N1275" i="13"/>
  <c r="N1276" i="13"/>
  <c r="N1277" i="13"/>
  <c r="N1278" i="13"/>
  <c r="N1279" i="13"/>
  <c r="N1280" i="13"/>
  <c r="N1281" i="13"/>
  <c r="N1282" i="13"/>
  <c r="N1283" i="13"/>
  <c r="N1284" i="13"/>
  <c r="N1285" i="13"/>
  <c r="N1286" i="13"/>
  <c r="N1287" i="13"/>
  <c r="N1288" i="13"/>
  <c r="N1289" i="13"/>
  <c r="N1290" i="13"/>
  <c r="N1291" i="13"/>
  <c r="N1292" i="13"/>
  <c r="N1293" i="13"/>
  <c r="N1294" i="13"/>
  <c r="N1295" i="13"/>
  <c r="N1296" i="13"/>
  <c r="N1297" i="13"/>
  <c r="N1298" i="13"/>
  <c r="N1299" i="13"/>
  <c r="N1300" i="13"/>
  <c r="N1301" i="13"/>
  <c r="N1302" i="13"/>
  <c r="N1303" i="13"/>
  <c r="N1304" i="13"/>
  <c r="N1305" i="13"/>
  <c r="N1306" i="13"/>
  <c r="N1307" i="13"/>
  <c r="N1308" i="13"/>
  <c r="N1309" i="13"/>
  <c r="N1310" i="13"/>
  <c r="N1311" i="13"/>
  <c r="N1312" i="13"/>
  <c r="N1313" i="13"/>
  <c r="N1314" i="13"/>
  <c r="N1315" i="13"/>
  <c r="N1316" i="13"/>
  <c r="N1317" i="13"/>
  <c r="N1318" i="13"/>
  <c r="N1319" i="13"/>
  <c r="N1320" i="13"/>
  <c r="N1321" i="13"/>
  <c r="N1322" i="13"/>
  <c r="N1323" i="13"/>
  <c r="N1324" i="13"/>
  <c r="N1325" i="13"/>
  <c r="N1326" i="13"/>
  <c r="N1327" i="13"/>
  <c r="N1328" i="13"/>
  <c r="N1329" i="13"/>
  <c r="N1330" i="13"/>
  <c r="N1331" i="13"/>
  <c r="N1332" i="13"/>
  <c r="N1333" i="13"/>
  <c r="N1334" i="13"/>
  <c r="N1335" i="13"/>
  <c r="N1336" i="13"/>
  <c r="N1337" i="13"/>
  <c r="N1338" i="13"/>
  <c r="N1339" i="13"/>
  <c r="N1340" i="13"/>
  <c r="N1341" i="13"/>
  <c r="N1342" i="13"/>
  <c r="N1343" i="13"/>
  <c r="N1344" i="13"/>
  <c r="N1345" i="13"/>
  <c r="N1346" i="13"/>
  <c r="N1347" i="13"/>
  <c r="N1348" i="13"/>
  <c r="N1349" i="13"/>
  <c r="N1350" i="13"/>
  <c r="N1351" i="13"/>
  <c r="N1352" i="13"/>
  <c r="N1353" i="13"/>
  <c r="N1354" i="13"/>
  <c r="N1355" i="13"/>
  <c r="N1356" i="13"/>
  <c r="N1357" i="13"/>
  <c r="N1358" i="13"/>
  <c r="N1359" i="13"/>
  <c r="N1360" i="13"/>
  <c r="N1361" i="13"/>
  <c r="N1362" i="13"/>
  <c r="N1363" i="13"/>
  <c r="N1364" i="13"/>
  <c r="N1365" i="13"/>
  <c r="N1366" i="13"/>
  <c r="N1367" i="13"/>
  <c r="N1368" i="13"/>
  <c r="N1369" i="13"/>
  <c r="N1370" i="13"/>
  <c r="N1371" i="13"/>
  <c r="N1372" i="13"/>
  <c r="N1373" i="13"/>
  <c r="N1374" i="13"/>
  <c r="N1375" i="13"/>
  <c r="N1376" i="13"/>
  <c r="N1377" i="13"/>
  <c r="N1378" i="13"/>
  <c r="N1379" i="13"/>
  <c r="N1380" i="13"/>
  <c r="N1381" i="13"/>
  <c r="N1382" i="13"/>
  <c r="N1383" i="13"/>
  <c r="N1384" i="13"/>
  <c r="N1385" i="13"/>
  <c r="N1386" i="13"/>
  <c r="N1387" i="13"/>
  <c r="N1388" i="13"/>
  <c r="N1389" i="13"/>
  <c r="N1390" i="13"/>
  <c r="N1391" i="13"/>
  <c r="N1392" i="13"/>
  <c r="N1393" i="13"/>
  <c r="N1394" i="13"/>
  <c r="N1395" i="13"/>
  <c r="N1396" i="13"/>
  <c r="N1397" i="13"/>
  <c r="N1398" i="13"/>
  <c r="N1399" i="13"/>
  <c r="N1400" i="13"/>
  <c r="N1401" i="13"/>
  <c r="N1402" i="13"/>
  <c r="N1403" i="13"/>
  <c r="N1404" i="13"/>
  <c r="N1405" i="13"/>
  <c r="N1406" i="13"/>
  <c r="N1407" i="13"/>
  <c r="N1408" i="13"/>
  <c r="N1409" i="13"/>
  <c r="N1410" i="13"/>
  <c r="N1411" i="13"/>
  <c r="N1412" i="13"/>
  <c r="N1413" i="13"/>
  <c r="N1414" i="13"/>
  <c r="N1415" i="13"/>
  <c r="N1416" i="13"/>
  <c r="N1417" i="13"/>
  <c r="N1418" i="13"/>
  <c r="N1419" i="13"/>
  <c r="N1420" i="13"/>
  <c r="N1421" i="13"/>
  <c r="N1422" i="13"/>
  <c r="N1423" i="13"/>
  <c r="N1424" i="13"/>
  <c r="N1425" i="13"/>
  <c r="N1426" i="13"/>
  <c r="N1427" i="13"/>
  <c r="N1428" i="13"/>
  <c r="N1429" i="13"/>
  <c r="N1430" i="13"/>
  <c r="N1431" i="13"/>
  <c r="N1432" i="13"/>
  <c r="N1433" i="13"/>
  <c r="N1434" i="13"/>
  <c r="N1435" i="13"/>
  <c r="N1436" i="13"/>
  <c r="N1437" i="13"/>
  <c r="N1438" i="13"/>
  <c r="N1439" i="13"/>
  <c r="N1440" i="13"/>
  <c r="N1441" i="13"/>
  <c r="N1442" i="13"/>
  <c r="N1443" i="13"/>
  <c r="N1444" i="13"/>
  <c r="N1445" i="13"/>
  <c r="N1446" i="13"/>
  <c r="N1447" i="13"/>
  <c r="N1448" i="13"/>
  <c r="N1449" i="13"/>
  <c r="N1450" i="13"/>
  <c r="N1451" i="13"/>
  <c r="N1452" i="13"/>
  <c r="N1453" i="13"/>
  <c r="N1454" i="13"/>
  <c r="N1455" i="13"/>
  <c r="N1456" i="13"/>
  <c r="N1457" i="13"/>
  <c r="N1458" i="13"/>
  <c r="N1459" i="13"/>
  <c r="N1460" i="13"/>
  <c r="N1461" i="13"/>
  <c r="N1462" i="13"/>
  <c r="N1463" i="13"/>
  <c r="N1464" i="13"/>
  <c r="N1465" i="13"/>
  <c r="N1466" i="13"/>
  <c r="N1467" i="13"/>
  <c r="N1468" i="13"/>
  <c r="N1469" i="13"/>
  <c r="N1470" i="13"/>
  <c r="N1471" i="13"/>
  <c r="N1472" i="13"/>
  <c r="N1473" i="13"/>
  <c r="N1474" i="13"/>
  <c r="N1475" i="13"/>
  <c r="N1476" i="13"/>
  <c r="N1477" i="13"/>
  <c r="N1478" i="13"/>
  <c r="N1479" i="13"/>
  <c r="N1480" i="13"/>
  <c r="N1481" i="13"/>
  <c r="N1482" i="13"/>
  <c r="N1483" i="13"/>
  <c r="N1484" i="13"/>
  <c r="N1485" i="13"/>
  <c r="N1486" i="13"/>
  <c r="N1487" i="13"/>
  <c r="N1488" i="13"/>
  <c r="N1489" i="13"/>
  <c r="N1490" i="13"/>
  <c r="N1491" i="13"/>
  <c r="N1492" i="13"/>
  <c r="N1493" i="13"/>
  <c r="N1494" i="13"/>
  <c r="N1495" i="13"/>
  <c r="N1496" i="13"/>
  <c r="N1497" i="13"/>
  <c r="N1498" i="13"/>
  <c r="N1499" i="13"/>
  <c r="N1500" i="13"/>
  <c r="N1501" i="13"/>
  <c r="N1502" i="13"/>
  <c r="N1503" i="13"/>
  <c r="N1504" i="13"/>
  <c r="N1505" i="13"/>
  <c r="N1506" i="13"/>
  <c r="N1507" i="13"/>
  <c r="N1508" i="13"/>
  <c r="N1509" i="13"/>
  <c r="N1510" i="13"/>
  <c r="N1511" i="13"/>
  <c r="N1512" i="13"/>
  <c r="N1513" i="13"/>
  <c r="N1514" i="13"/>
  <c r="N1515" i="13"/>
  <c r="N1516" i="13"/>
  <c r="N1517" i="13"/>
  <c r="N1518" i="13"/>
  <c r="N1519" i="13"/>
  <c r="N1520" i="13"/>
  <c r="N1521" i="13"/>
  <c r="N1522" i="13"/>
  <c r="N1523" i="13"/>
  <c r="N1524" i="13"/>
  <c r="N1525" i="13"/>
  <c r="N1526" i="13"/>
  <c r="N1527" i="13"/>
  <c r="N1528" i="13"/>
  <c r="N1529" i="13"/>
  <c r="N1530" i="13"/>
  <c r="N1531" i="13"/>
  <c r="N1532" i="13"/>
  <c r="N1533" i="13"/>
  <c r="N1534" i="13"/>
  <c r="N1535" i="13"/>
  <c r="N1536" i="13"/>
  <c r="N1537" i="13"/>
  <c r="N1538" i="13"/>
  <c r="N1539" i="13"/>
  <c r="N1540" i="13"/>
  <c r="N1541" i="13"/>
  <c r="N1542" i="13"/>
  <c r="N1543" i="13"/>
  <c r="N1544" i="13"/>
  <c r="N1545" i="13"/>
  <c r="N1546" i="13"/>
  <c r="N1547" i="13"/>
  <c r="N1548" i="13"/>
  <c r="N1549" i="13"/>
  <c r="N1550" i="13"/>
  <c r="N1551" i="13"/>
  <c r="N1552" i="13"/>
  <c r="N1553" i="13"/>
  <c r="N1554" i="13"/>
  <c r="N1555" i="13"/>
  <c r="N1556" i="13"/>
  <c r="N1557" i="13"/>
  <c r="N1558" i="13"/>
  <c r="N1559" i="13"/>
  <c r="N1560" i="13"/>
  <c r="N1561" i="13"/>
  <c r="N1562" i="13"/>
  <c r="N1563" i="13"/>
  <c r="N1564" i="13"/>
  <c r="N1565" i="13"/>
  <c r="N1566" i="13"/>
  <c r="N1567" i="13"/>
  <c r="N1568" i="13"/>
  <c r="N1569" i="13"/>
  <c r="N1570" i="13"/>
  <c r="N1571" i="13"/>
  <c r="N1572" i="13"/>
  <c r="N1573" i="13"/>
  <c r="N1574" i="13"/>
  <c r="N1575" i="13"/>
  <c r="N1576" i="13"/>
  <c r="N1577" i="13"/>
  <c r="N1578" i="13"/>
  <c r="N1579" i="13"/>
  <c r="N1580" i="13"/>
  <c r="N1581" i="13"/>
  <c r="N1582" i="13"/>
  <c r="N1583" i="13"/>
  <c r="N1584" i="13"/>
  <c r="N1585" i="13"/>
  <c r="N1586" i="13"/>
  <c r="N1587" i="13"/>
  <c r="N1588" i="13"/>
  <c r="N1589" i="13"/>
  <c r="N1590" i="13"/>
  <c r="N1591" i="13"/>
  <c r="N1592" i="13"/>
  <c r="N1593" i="13"/>
  <c r="N1594" i="13"/>
  <c r="N1595" i="13"/>
  <c r="N1596" i="13"/>
  <c r="N1597" i="13"/>
  <c r="N1598" i="13"/>
  <c r="N1599" i="13"/>
  <c r="N1600" i="13"/>
  <c r="N1601" i="13"/>
  <c r="N1602" i="13"/>
  <c r="N1603" i="13"/>
  <c r="N1604" i="13"/>
  <c r="N1605" i="13"/>
  <c r="N1606" i="13"/>
  <c r="N1607" i="13"/>
  <c r="N1608" i="13"/>
  <c r="N1609" i="13"/>
  <c r="N1610" i="13"/>
  <c r="N1611" i="13"/>
  <c r="N1612" i="13"/>
  <c r="N1613" i="13"/>
  <c r="N1614" i="13"/>
  <c r="N1615" i="13"/>
  <c r="N1616" i="13"/>
  <c r="N1617" i="13"/>
  <c r="N1618" i="13"/>
  <c r="N1619" i="13"/>
  <c r="N1620" i="13"/>
  <c r="N1621" i="13"/>
  <c r="N1622" i="13"/>
  <c r="N1623" i="13"/>
  <c r="N1624" i="13"/>
  <c r="N1625" i="13"/>
  <c r="N1626" i="13"/>
  <c r="N1627" i="13"/>
  <c r="N1628" i="13"/>
  <c r="N1629" i="13"/>
  <c r="N1630" i="13"/>
  <c r="N1631" i="13"/>
  <c r="N1632" i="13"/>
  <c r="N1633" i="13"/>
  <c r="N1634" i="13"/>
  <c r="N1635" i="13"/>
  <c r="N1636" i="13"/>
  <c r="N1637" i="13"/>
  <c r="N1638" i="13"/>
  <c r="N1639" i="13"/>
  <c r="N1640" i="13"/>
  <c r="N1641" i="13"/>
  <c r="N1642" i="13"/>
  <c r="N1643" i="13"/>
  <c r="N1644" i="13"/>
  <c r="N1645" i="13"/>
  <c r="N1646" i="13"/>
  <c r="N1647" i="13"/>
  <c r="N1648" i="13"/>
  <c r="N1649" i="13"/>
  <c r="N1650" i="13"/>
  <c r="N1651" i="13"/>
  <c r="N1652" i="13"/>
  <c r="N1653" i="13"/>
  <c r="N1654" i="13"/>
  <c r="N1655" i="13"/>
  <c r="N1656" i="13"/>
  <c r="N1657" i="13"/>
  <c r="N1658" i="13"/>
  <c r="N1659" i="13"/>
  <c r="N1660" i="13"/>
  <c r="N1661" i="13"/>
  <c r="N1662" i="13"/>
  <c r="N1663" i="13"/>
  <c r="N1664" i="13"/>
  <c r="N1665" i="13"/>
  <c r="N1666" i="13"/>
  <c r="N1667" i="13"/>
  <c r="N1668" i="13"/>
  <c r="N1669" i="13"/>
  <c r="N1670" i="13"/>
  <c r="N1671" i="13"/>
  <c r="N1672" i="13"/>
  <c r="N1673" i="13"/>
  <c r="N1674" i="13"/>
  <c r="N1675" i="13"/>
  <c r="N1676" i="13"/>
  <c r="N1677" i="13"/>
  <c r="N1678" i="13"/>
  <c r="N1679" i="13"/>
  <c r="N1680" i="13"/>
  <c r="N1681" i="13"/>
  <c r="N1682" i="13"/>
  <c r="N1683" i="13"/>
  <c r="N1684" i="13"/>
  <c r="N1685" i="13"/>
  <c r="N1686" i="13"/>
  <c r="N1687" i="13"/>
  <c r="N1688" i="13"/>
  <c r="N1689" i="13"/>
  <c r="N1690" i="13"/>
  <c r="N1691" i="13"/>
  <c r="N1692" i="13"/>
  <c r="N1693" i="13"/>
  <c r="N1694" i="13"/>
  <c r="N1695" i="13"/>
  <c r="N1696" i="13"/>
  <c r="N1697" i="13"/>
  <c r="N1698" i="13"/>
  <c r="N1699" i="13"/>
  <c r="N1700" i="13"/>
  <c r="N1701" i="13"/>
  <c r="N1702" i="13"/>
  <c r="N1703" i="13"/>
  <c r="N1704" i="13"/>
  <c r="N1705" i="13"/>
  <c r="N1706" i="13"/>
  <c r="N1707" i="13"/>
  <c r="N1708" i="13"/>
  <c r="N1709" i="13"/>
  <c r="N1710" i="13"/>
  <c r="N1711" i="13"/>
  <c r="N1712" i="13"/>
  <c r="N1713" i="13"/>
  <c r="N1714" i="13"/>
  <c r="N1715" i="13"/>
  <c r="N1716" i="13"/>
  <c r="N1717" i="13"/>
  <c r="N1718" i="13"/>
  <c r="N1719" i="13"/>
  <c r="N1720" i="13"/>
  <c r="N1721" i="13"/>
  <c r="N1722" i="13"/>
  <c r="N1723" i="13"/>
  <c r="N1724" i="13"/>
  <c r="N1725" i="13"/>
  <c r="N1726" i="13"/>
  <c r="N1727" i="13"/>
  <c r="N1728" i="13"/>
  <c r="N1729" i="13"/>
  <c r="N1730" i="13"/>
  <c r="N1731" i="13"/>
  <c r="N1732" i="13"/>
  <c r="N1733" i="13"/>
  <c r="N1734" i="13"/>
  <c r="N1735" i="13"/>
  <c r="N1736" i="13"/>
  <c r="N1737" i="13"/>
  <c r="N1738" i="13"/>
  <c r="N1739" i="13"/>
  <c r="N1740" i="13"/>
  <c r="N1741" i="13"/>
  <c r="N1742" i="13"/>
  <c r="N1743" i="13"/>
  <c r="N1744" i="13"/>
  <c r="N1745" i="13"/>
  <c r="N1746" i="13"/>
  <c r="N1747" i="13"/>
  <c r="N1748" i="13"/>
  <c r="N1749" i="13"/>
  <c r="N1750" i="13"/>
  <c r="N1751" i="13"/>
  <c r="N1752" i="13"/>
  <c r="N1753" i="13"/>
  <c r="N1754" i="13"/>
  <c r="N1755" i="13"/>
  <c r="N1756" i="13"/>
  <c r="N1757" i="13"/>
  <c r="N1758" i="13"/>
  <c r="N1759" i="13"/>
  <c r="N1760" i="13"/>
  <c r="N1761" i="13"/>
  <c r="N1762" i="13"/>
  <c r="N1763" i="13"/>
  <c r="N1764" i="13"/>
  <c r="N1765" i="13"/>
  <c r="N1766" i="13"/>
  <c r="N1767" i="13"/>
  <c r="N1768" i="13"/>
  <c r="N1769" i="13"/>
  <c r="N1770" i="13"/>
  <c r="N1771" i="13"/>
  <c r="N1772" i="13"/>
  <c r="N1773" i="13"/>
  <c r="N1774" i="13"/>
  <c r="N1775" i="13"/>
  <c r="N1776" i="13"/>
  <c r="N1777" i="13"/>
  <c r="N1778" i="13"/>
  <c r="N1779" i="13"/>
  <c r="N1780" i="13"/>
  <c r="N1781" i="13"/>
  <c r="N1782" i="13"/>
  <c r="N1783" i="13"/>
  <c r="N1784" i="13"/>
  <c r="N1785" i="13"/>
  <c r="N1786" i="13"/>
  <c r="N1787" i="13"/>
  <c r="N1788" i="13"/>
  <c r="N1789" i="13"/>
  <c r="N1790" i="13"/>
  <c r="N1791" i="13"/>
  <c r="N1792" i="13"/>
  <c r="N1793" i="13"/>
  <c r="N1794" i="13"/>
  <c r="N1795" i="13"/>
  <c r="N1796" i="13"/>
  <c r="N1797" i="13"/>
  <c r="N1798" i="13"/>
  <c r="N1799" i="13"/>
  <c r="N1800" i="13"/>
  <c r="N1801" i="13"/>
  <c r="N1802" i="13"/>
  <c r="N1803" i="13"/>
  <c r="N1804" i="13"/>
  <c r="N1805" i="13"/>
  <c r="N1806" i="13"/>
  <c r="N1807" i="13"/>
  <c r="N1808" i="13"/>
  <c r="N1809" i="13"/>
  <c r="N1810" i="13"/>
  <c r="N1811" i="13"/>
  <c r="N1812" i="13"/>
  <c r="N1813" i="13"/>
  <c r="N1814" i="13"/>
  <c r="N1815" i="13"/>
  <c r="N1816" i="13"/>
  <c r="N1817" i="13"/>
  <c r="N1818" i="13"/>
  <c r="N1819" i="13"/>
  <c r="N1820" i="13"/>
  <c r="N1821" i="13"/>
  <c r="N1822" i="13"/>
  <c r="N1823" i="13"/>
  <c r="N1824" i="13"/>
  <c r="N1825" i="13"/>
  <c r="N1826" i="13"/>
  <c r="N1827" i="13"/>
  <c r="N1828" i="13"/>
  <c r="N1829" i="13"/>
  <c r="N1830" i="13"/>
  <c r="N1831" i="13"/>
  <c r="N1832" i="13"/>
  <c r="N1833" i="13"/>
  <c r="N1834" i="13"/>
  <c r="N1835" i="13"/>
  <c r="N1836" i="13"/>
  <c r="N1837" i="13"/>
  <c r="N1838" i="13"/>
  <c r="N1839" i="13"/>
  <c r="N1840" i="13"/>
  <c r="N1841" i="13"/>
  <c r="N1842" i="13"/>
  <c r="N1843" i="13"/>
  <c r="N1844" i="13"/>
  <c r="N1845" i="13"/>
  <c r="N1846" i="13"/>
  <c r="N1847" i="13"/>
  <c r="N1848" i="13"/>
  <c r="N1849" i="13"/>
  <c r="N1850" i="13"/>
  <c r="N1851" i="13"/>
  <c r="N1852" i="13"/>
  <c r="N1853" i="13"/>
  <c r="N1854" i="13"/>
  <c r="N1855" i="13"/>
  <c r="N1856" i="13"/>
  <c r="N1857" i="13"/>
  <c r="N1858" i="13"/>
  <c r="N1859" i="13"/>
  <c r="N1860" i="13"/>
  <c r="N1861" i="13"/>
  <c r="N1862" i="13"/>
  <c r="N1863" i="13"/>
  <c r="N1864" i="13"/>
  <c r="N1865" i="13"/>
  <c r="N1866" i="13"/>
  <c r="N1867" i="13"/>
  <c r="N1868" i="13"/>
  <c r="N1869" i="13"/>
  <c r="N1870" i="13"/>
  <c r="N1871" i="13"/>
  <c r="N1872" i="13"/>
  <c r="N1873" i="13"/>
  <c r="N1874" i="13"/>
  <c r="N1875" i="13"/>
  <c r="N1876" i="13"/>
  <c r="N1877" i="13"/>
  <c r="N1878" i="13"/>
  <c r="N1879" i="13"/>
  <c r="N1880" i="13"/>
  <c r="N1881" i="13"/>
  <c r="N1882" i="13"/>
  <c r="N1883" i="13"/>
  <c r="N1884" i="13"/>
  <c r="N1885" i="13"/>
  <c r="N1886" i="13"/>
  <c r="N1887" i="13"/>
  <c r="N1888" i="13"/>
  <c r="N1889" i="13"/>
  <c r="N1890" i="13"/>
  <c r="N1891" i="13"/>
  <c r="N1892" i="13"/>
  <c r="N1893" i="13"/>
  <c r="N1894" i="13"/>
  <c r="N1895" i="13"/>
  <c r="N1896" i="13"/>
  <c r="N1897" i="13"/>
  <c r="N1898" i="13"/>
  <c r="N1899" i="13"/>
  <c r="N1900" i="13"/>
  <c r="N1901" i="13"/>
  <c r="N1902" i="13"/>
  <c r="N1903" i="13"/>
  <c r="N1904" i="13"/>
  <c r="N1905" i="13"/>
  <c r="N1906" i="13"/>
  <c r="N1907" i="13"/>
  <c r="N1908" i="13"/>
  <c r="N1909" i="13"/>
  <c r="N1910" i="13"/>
  <c r="N1911" i="13"/>
  <c r="N1912" i="13"/>
  <c r="N1913" i="13"/>
  <c r="N1914" i="13"/>
  <c r="N1915" i="13"/>
  <c r="N1916" i="13"/>
  <c r="N1917" i="13"/>
  <c r="N1918" i="13"/>
  <c r="N1919" i="13"/>
  <c r="N1920" i="13"/>
  <c r="N1921" i="13"/>
  <c r="N1922" i="13"/>
  <c r="N1923" i="13"/>
  <c r="N1924" i="13"/>
  <c r="N1925" i="13"/>
  <c r="N1926" i="13"/>
  <c r="N1927" i="13"/>
  <c r="N1928" i="13"/>
  <c r="N1929" i="13"/>
  <c r="N1930" i="13"/>
  <c r="N1931" i="13"/>
  <c r="N1932" i="13"/>
  <c r="N1933" i="13"/>
  <c r="N1934" i="13"/>
  <c r="N1935" i="13"/>
  <c r="N1936" i="13"/>
  <c r="N1937" i="13"/>
  <c r="N1938" i="13"/>
  <c r="N1939" i="13"/>
  <c r="N1940" i="13"/>
  <c r="N1941" i="13"/>
  <c r="N1942" i="13"/>
  <c r="N1943" i="13"/>
  <c r="N1944" i="13"/>
  <c r="N1945" i="13"/>
  <c r="N1946" i="13"/>
  <c r="N1947" i="13"/>
  <c r="N1948" i="13"/>
  <c r="N1949" i="13"/>
  <c r="N1950" i="13"/>
  <c r="N1951" i="13"/>
  <c r="N1952" i="13"/>
  <c r="N1953" i="13"/>
  <c r="N1954" i="13"/>
  <c r="N1955" i="13"/>
  <c r="N1956" i="13"/>
  <c r="N1957" i="13"/>
  <c r="N1958" i="13"/>
  <c r="N1959" i="13"/>
  <c r="N1960" i="13"/>
  <c r="N1961" i="13"/>
  <c r="N1962" i="13"/>
  <c r="N1963" i="13"/>
  <c r="N1964" i="13"/>
  <c r="N1965" i="13"/>
  <c r="N1966" i="13"/>
  <c r="N1967" i="13"/>
  <c r="N1968" i="13"/>
  <c r="N1969" i="13"/>
  <c r="N1970" i="13"/>
  <c r="N1971" i="13"/>
  <c r="N1972" i="13"/>
  <c r="N1973" i="13"/>
  <c r="N1974" i="13"/>
  <c r="N1975" i="13"/>
  <c r="N1976" i="13"/>
  <c r="N1977" i="13"/>
  <c r="N1978" i="13"/>
  <c r="N1979" i="13"/>
  <c r="N1980" i="13"/>
  <c r="N1981" i="13"/>
  <c r="N1982" i="13"/>
  <c r="N1983" i="13"/>
  <c r="N1984" i="13"/>
  <c r="N1985" i="13"/>
  <c r="N1986" i="13"/>
  <c r="N1987" i="13"/>
  <c r="N1988" i="13"/>
  <c r="N1989" i="13"/>
  <c r="N1990" i="13"/>
  <c r="N1991" i="13"/>
  <c r="N1992" i="13"/>
  <c r="N1993" i="13"/>
  <c r="N1994" i="13"/>
  <c r="N1995" i="13"/>
  <c r="N1996" i="13"/>
  <c r="N1997" i="13"/>
  <c r="N1998" i="13"/>
  <c r="N1999" i="13"/>
  <c r="N2000" i="13"/>
  <c r="N2001" i="13"/>
  <c r="N2002" i="13"/>
  <c r="N2003" i="13"/>
  <c r="N2004" i="13"/>
  <c r="N2005" i="13"/>
  <c r="N2006" i="13"/>
  <c r="N2007" i="13"/>
  <c r="N2008" i="13"/>
  <c r="N2009" i="13"/>
  <c r="N2010" i="13"/>
  <c r="N2011" i="13"/>
  <c r="N2012" i="13"/>
  <c r="N2013" i="13"/>
  <c r="N2014" i="13"/>
  <c r="N2015" i="13"/>
  <c r="N2016" i="13"/>
  <c r="N2017" i="13"/>
  <c r="N2018" i="13"/>
  <c r="N2019" i="13"/>
  <c r="N2020" i="13"/>
  <c r="N2021" i="13"/>
  <c r="N2022" i="13"/>
  <c r="N2023" i="13"/>
  <c r="N2024" i="13"/>
  <c r="N2025" i="13"/>
  <c r="N2026" i="13"/>
  <c r="N2027" i="13"/>
  <c r="N2028" i="13"/>
  <c r="N2029" i="13"/>
  <c r="N2030" i="13"/>
  <c r="N2031" i="13"/>
  <c r="N2032" i="13"/>
  <c r="N2033" i="13"/>
  <c r="N2034" i="13"/>
  <c r="N2035" i="13"/>
  <c r="N2036" i="13"/>
  <c r="N2037" i="13"/>
  <c r="N2038" i="13"/>
  <c r="N2039" i="13"/>
  <c r="N2040" i="13"/>
  <c r="N2041" i="13"/>
  <c r="N2042" i="13"/>
  <c r="N2043" i="13"/>
  <c r="N2044" i="13"/>
  <c r="N2045" i="13"/>
  <c r="N2046" i="13"/>
  <c r="N2047" i="13"/>
  <c r="N2048" i="13"/>
  <c r="N2049" i="13"/>
  <c r="N2050" i="13"/>
  <c r="N2051" i="13"/>
  <c r="N2052" i="13"/>
  <c r="N2053" i="13"/>
  <c r="N2054" i="13"/>
  <c r="N2055" i="13"/>
  <c r="N2056" i="13"/>
  <c r="N2057" i="13"/>
  <c r="N2058" i="13"/>
  <c r="N2059" i="13"/>
  <c r="N2060" i="13"/>
  <c r="N2061" i="13"/>
  <c r="N2062" i="13"/>
  <c r="N2063" i="13"/>
  <c r="N2064" i="13"/>
  <c r="N2065" i="13"/>
  <c r="N2066" i="13"/>
  <c r="N2067" i="13"/>
  <c r="N2068" i="13"/>
  <c r="N2069" i="13"/>
  <c r="N2070" i="13"/>
  <c r="N2071" i="13"/>
  <c r="N2072" i="13"/>
  <c r="N2073" i="13"/>
  <c r="N2074" i="13"/>
  <c r="N2075" i="13"/>
  <c r="N2076" i="13"/>
  <c r="N2077" i="13"/>
  <c r="N2078" i="13"/>
  <c r="N2079" i="13"/>
  <c r="N2080" i="13"/>
  <c r="N2081" i="13"/>
  <c r="N2082" i="13"/>
  <c r="N2083" i="13"/>
  <c r="N2084" i="13"/>
  <c r="N2085" i="13"/>
  <c r="N2086" i="13"/>
  <c r="N2087" i="13"/>
  <c r="N2088" i="13"/>
  <c r="N2089" i="13"/>
  <c r="N2090" i="13"/>
  <c r="N2091" i="13"/>
  <c r="N2092" i="13"/>
  <c r="N2093" i="13"/>
  <c r="N2094" i="13"/>
  <c r="N2095" i="13"/>
  <c r="N2096" i="13"/>
  <c r="N2097" i="13"/>
  <c r="N2098" i="13"/>
  <c r="N2099" i="13"/>
  <c r="N2100" i="13"/>
  <c r="N2101" i="13"/>
  <c r="N2102" i="13"/>
  <c r="N2103" i="13"/>
  <c r="N2104" i="13"/>
  <c r="N2105" i="13"/>
  <c r="N2106" i="13"/>
  <c r="N2107" i="13"/>
  <c r="N2108" i="13"/>
  <c r="N2109" i="13"/>
  <c r="N2110" i="13"/>
  <c r="N2111" i="13"/>
  <c r="N2112" i="13"/>
  <c r="N2113" i="13"/>
  <c r="N2114" i="13"/>
  <c r="N2115" i="13"/>
  <c r="N2116" i="13"/>
  <c r="N2117" i="13"/>
  <c r="N2118" i="13"/>
  <c r="N2119" i="13"/>
  <c r="N2120" i="13"/>
  <c r="N2121" i="13"/>
  <c r="N2122" i="13"/>
  <c r="N2123" i="13"/>
  <c r="N2124" i="13"/>
  <c r="N2125" i="13"/>
  <c r="N2126" i="13"/>
  <c r="N2127" i="13"/>
  <c r="N2128" i="13"/>
  <c r="N2129" i="13"/>
  <c r="N2130" i="13"/>
  <c r="N2131" i="13"/>
  <c r="N2132" i="13"/>
  <c r="N2133" i="13"/>
  <c r="N2134" i="13"/>
  <c r="N2135" i="13"/>
  <c r="N2136" i="13"/>
  <c r="N2137" i="13"/>
  <c r="N2138" i="13"/>
  <c r="N2139" i="13"/>
  <c r="N2140" i="13"/>
  <c r="N2141" i="13"/>
  <c r="N2142" i="13"/>
  <c r="N2143" i="13"/>
  <c r="N2144" i="13"/>
  <c r="N2145" i="13"/>
  <c r="N2146" i="13"/>
  <c r="N2147" i="13"/>
  <c r="N2148" i="13"/>
  <c r="N2149" i="13"/>
  <c r="N2150" i="13"/>
  <c r="N2151" i="13"/>
  <c r="N2152" i="13"/>
  <c r="N2153" i="13"/>
  <c r="N2154" i="13"/>
  <c r="N2155" i="13"/>
  <c r="N2156" i="13"/>
  <c r="N2157" i="13"/>
  <c r="N2158" i="13"/>
  <c r="N2159" i="13"/>
  <c r="N2160" i="13"/>
  <c r="N2161" i="13"/>
  <c r="N2162" i="13"/>
  <c r="N2163" i="13"/>
  <c r="N2164" i="13"/>
  <c r="N2165" i="13"/>
  <c r="N2166" i="13"/>
  <c r="N2167" i="13"/>
  <c r="N2168" i="13"/>
  <c r="N2169" i="13"/>
  <c r="N2170" i="13"/>
  <c r="N2171" i="13"/>
  <c r="N2172" i="13"/>
  <c r="N2173" i="13"/>
  <c r="N2174" i="13"/>
  <c r="N2175" i="13"/>
  <c r="N2176" i="13"/>
  <c r="N2177" i="13"/>
  <c r="N2178" i="13"/>
  <c r="N2179" i="13"/>
  <c r="N2180" i="13"/>
  <c r="N2181" i="13"/>
  <c r="N2182" i="13"/>
  <c r="N2183" i="13"/>
  <c r="N2184" i="13"/>
  <c r="N2185" i="13"/>
  <c r="N2186" i="13"/>
  <c r="N2187" i="13"/>
  <c r="N2188" i="13"/>
  <c r="N2189" i="13"/>
  <c r="N2190" i="13"/>
  <c r="N2191" i="13"/>
  <c r="N2192" i="13"/>
  <c r="N2193" i="13"/>
  <c r="N2194" i="13"/>
  <c r="N2195" i="13"/>
  <c r="N2196" i="13"/>
  <c r="N2197" i="13"/>
  <c r="N2198" i="13"/>
  <c r="N2199" i="13"/>
  <c r="N2200" i="13"/>
  <c r="N2201" i="13"/>
  <c r="N2202" i="13"/>
  <c r="N2203" i="13"/>
  <c r="N2204" i="13"/>
  <c r="N2205" i="13"/>
  <c r="N2206" i="13"/>
  <c r="N2207" i="13"/>
  <c r="N2208" i="13"/>
  <c r="N2209" i="13"/>
  <c r="N2210" i="13"/>
  <c r="N2211" i="13"/>
  <c r="N2212" i="13"/>
  <c r="N2213" i="13"/>
  <c r="N2214" i="13"/>
  <c r="N2215" i="13"/>
  <c r="N2216" i="13"/>
  <c r="N2217" i="13"/>
  <c r="N2218" i="13"/>
  <c r="N2219" i="13"/>
  <c r="N2220" i="13"/>
  <c r="N2221" i="13"/>
  <c r="N2222" i="13"/>
  <c r="N2223" i="13"/>
  <c r="N2224" i="13"/>
  <c r="N2225" i="13"/>
  <c r="N2226" i="13"/>
  <c r="N2227" i="13"/>
  <c r="N2228" i="13"/>
  <c r="N2229" i="13"/>
  <c r="N2230" i="13"/>
  <c r="N2231" i="13"/>
  <c r="N2232" i="13"/>
  <c r="N2233" i="13"/>
  <c r="N2234" i="13"/>
  <c r="N2235" i="13"/>
  <c r="N2236" i="13"/>
  <c r="N2237" i="13"/>
  <c r="N2238" i="13"/>
  <c r="N2239" i="13"/>
  <c r="N2240" i="13"/>
  <c r="N2241" i="13"/>
  <c r="N2242" i="13"/>
  <c r="N2243" i="13"/>
  <c r="N2244" i="13"/>
  <c r="N2245" i="13"/>
  <c r="N2246" i="13"/>
  <c r="N2247" i="13"/>
  <c r="N2248" i="13"/>
  <c r="N2249" i="13"/>
  <c r="N2250" i="13"/>
  <c r="N2251" i="13"/>
  <c r="N2252" i="13"/>
  <c r="N2253" i="13"/>
  <c r="N2254" i="13"/>
  <c r="N2255" i="13"/>
  <c r="N2256" i="13"/>
  <c r="N2257" i="13"/>
  <c r="N2258" i="13"/>
  <c r="N2259" i="13"/>
  <c r="N2260" i="13"/>
  <c r="N2261" i="13"/>
  <c r="N2262" i="13"/>
  <c r="N2263" i="13"/>
  <c r="N2264" i="13"/>
  <c r="N2265" i="13"/>
  <c r="N2266" i="13"/>
  <c r="N2267" i="13"/>
  <c r="N2268" i="13"/>
  <c r="N2269" i="13"/>
  <c r="N2270" i="13"/>
  <c r="N2271" i="13"/>
  <c r="N2272" i="13"/>
  <c r="N2273" i="13"/>
  <c r="N2274" i="13"/>
  <c r="N2275" i="13"/>
  <c r="N2276" i="13"/>
  <c r="N2277" i="13"/>
  <c r="N2278" i="13"/>
  <c r="N2279" i="13"/>
  <c r="N2280" i="13"/>
  <c r="N2281" i="13"/>
  <c r="N2282" i="13"/>
  <c r="N2283" i="13"/>
  <c r="N2284" i="13"/>
  <c r="N2285" i="13"/>
  <c r="N2286" i="13"/>
  <c r="N2287" i="13"/>
  <c r="N2288" i="13"/>
  <c r="N2289" i="13"/>
  <c r="N2290" i="13"/>
  <c r="N2291" i="13"/>
  <c r="N2292" i="13"/>
  <c r="N2293" i="13"/>
  <c r="N2294" i="13"/>
  <c r="N2295" i="13"/>
  <c r="N2296" i="13"/>
  <c r="N2297" i="13"/>
  <c r="N2298" i="13"/>
  <c r="N2299" i="13"/>
  <c r="N2300" i="13"/>
  <c r="N2301" i="13"/>
  <c r="N2302" i="13"/>
  <c r="N2303" i="13"/>
  <c r="N2304" i="13"/>
  <c r="N2305" i="13"/>
  <c r="N2306" i="13"/>
  <c r="N2307" i="13"/>
  <c r="N2308" i="13"/>
  <c r="N2309" i="13"/>
  <c r="N2310" i="13"/>
  <c r="N2311" i="13"/>
  <c r="N2312" i="13"/>
  <c r="N2313" i="13"/>
  <c r="N2314" i="13"/>
  <c r="N2315" i="13"/>
  <c r="N2316" i="13"/>
  <c r="N2317" i="13"/>
  <c r="N2318" i="13"/>
  <c r="N2319" i="13"/>
  <c r="N2320" i="13"/>
  <c r="N2321" i="13"/>
  <c r="N2322" i="13"/>
  <c r="N2323" i="13"/>
  <c r="N2324" i="13"/>
  <c r="N2325" i="13"/>
  <c r="N2326" i="13"/>
  <c r="N2327" i="13"/>
  <c r="N2328" i="13"/>
  <c r="N2329" i="13"/>
  <c r="N2330" i="13"/>
  <c r="N2331" i="13"/>
  <c r="N2332" i="13"/>
  <c r="N2333" i="13"/>
  <c r="N2334" i="13"/>
  <c r="N2335" i="13"/>
  <c r="N2336" i="13"/>
  <c r="N2337" i="13"/>
  <c r="N2338" i="13"/>
  <c r="N2339" i="13"/>
  <c r="N2340" i="13"/>
  <c r="N2341" i="13"/>
  <c r="N2342" i="13"/>
  <c r="N2343" i="13"/>
  <c r="N2344" i="13"/>
  <c r="N2345" i="13"/>
  <c r="N2346" i="13"/>
  <c r="N2347" i="13"/>
  <c r="N2348" i="13"/>
  <c r="N2349" i="13"/>
  <c r="N2350" i="13"/>
  <c r="N2351" i="13"/>
  <c r="N2352" i="13"/>
  <c r="N2353" i="13"/>
  <c r="N2354" i="13"/>
  <c r="N2355" i="13"/>
  <c r="N2356" i="13"/>
  <c r="N2357" i="13"/>
  <c r="N2358" i="13"/>
  <c r="N2359" i="13"/>
  <c r="N2360" i="13"/>
  <c r="N2361" i="13"/>
  <c r="N2362" i="13"/>
  <c r="N2363" i="13"/>
  <c r="N2364" i="13"/>
  <c r="N2365" i="13"/>
  <c r="N2366" i="13"/>
  <c r="N2367" i="13"/>
  <c r="N2368" i="13"/>
  <c r="N2369" i="13"/>
  <c r="N2370" i="13"/>
  <c r="N2371" i="13"/>
  <c r="N2372" i="13"/>
  <c r="N2373" i="13"/>
  <c r="N2374" i="13"/>
  <c r="N2375" i="13"/>
  <c r="N2376" i="13"/>
  <c r="N2377" i="13"/>
  <c r="N2378" i="13"/>
  <c r="N2379" i="13"/>
  <c r="N2380" i="13"/>
  <c r="N2381" i="13"/>
  <c r="N2382" i="13"/>
  <c r="N2383" i="13"/>
  <c r="N2384" i="13"/>
  <c r="N2385" i="13"/>
  <c r="N2386" i="13"/>
  <c r="N2387" i="13"/>
  <c r="N2388" i="13"/>
  <c r="N2389" i="13"/>
  <c r="N2390" i="13"/>
  <c r="N2391" i="13"/>
  <c r="N2392" i="13"/>
  <c r="N2393" i="13"/>
  <c r="N2394" i="13"/>
  <c r="N2395" i="13"/>
  <c r="N2396" i="13"/>
  <c r="N2397" i="13"/>
  <c r="N2398" i="13"/>
  <c r="N2399" i="13"/>
  <c r="N2400" i="13"/>
  <c r="N2401" i="13"/>
  <c r="N2402" i="13"/>
  <c r="N2403" i="13"/>
  <c r="N2404" i="13"/>
  <c r="N2405" i="13"/>
  <c r="N2406" i="13"/>
  <c r="N2407" i="13"/>
  <c r="N2408" i="13"/>
  <c r="N2409" i="13"/>
  <c r="N2410" i="13"/>
  <c r="N2411" i="13"/>
  <c r="N2412" i="13"/>
  <c r="N2413" i="13"/>
  <c r="N2414" i="13"/>
  <c r="N2415" i="13"/>
  <c r="N2416" i="13"/>
  <c r="N2417" i="13"/>
  <c r="N2418" i="13"/>
  <c r="N2419" i="13"/>
  <c r="N2420" i="13"/>
  <c r="N2421" i="13"/>
  <c r="N2422" i="13"/>
  <c r="N2423" i="13"/>
  <c r="N2424" i="13"/>
  <c r="N2425" i="13"/>
  <c r="N2426" i="13"/>
  <c r="N2427" i="13"/>
  <c r="N2428" i="13"/>
  <c r="N2429" i="13"/>
  <c r="N2430" i="13"/>
  <c r="N2431" i="13"/>
  <c r="N2432" i="13"/>
  <c r="N2433" i="13"/>
  <c r="N2434" i="13"/>
  <c r="N2435" i="13"/>
  <c r="N2436" i="13"/>
  <c r="N2437" i="13"/>
  <c r="N2438" i="13"/>
  <c r="N2439" i="13"/>
  <c r="N2440" i="13"/>
  <c r="N2441" i="13"/>
  <c r="N2442" i="13"/>
  <c r="N2443" i="13"/>
  <c r="N2444" i="13"/>
  <c r="N2445" i="13"/>
  <c r="N2446" i="13"/>
  <c r="N2447" i="13"/>
  <c r="N2448" i="13"/>
  <c r="N2449" i="13"/>
  <c r="N2450" i="13"/>
  <c r="N2451" i="13"/>
  <c r="N2452" i="13"/>
  <c r="N2453" i="13"/>
  <c r="N2454" i="13"/>
  <c r="N2455" i="13"/>
  <c r="N2456" i="13"/>
  <c r="N2457" i="13"/>
  <c r="N2458" i="13"/>
  <c r="N2459" i="13"/>
  <c r="N2460" i="13"/>
  <c r="N2461" i="13"/>
  <c r="N2462" i="13"/>
  <c r="N2463" i="13"/>
  <c r="N2464" i="13"/>
  <c r="N2465" i="13"/>
  <c r="N2466" i="13"/>
  <c r="N2467" i="13"/>
  <c r="N2468" i="13"/>
  <c r="N2469" i="13"/>
  <c r="N2470" i="13"/>
  <c r="N2471" i="13"/>
  <c r="N2472" i="13"/>
  <c r="N2473" i="13"/>
  <c r="N2474" i="13"/>
  <c r="N2475" i="13"/>
  <c r="N2476" i="13"/>
  <c r="N2477" i="13"/>
  <c r="N2478" i="13"/>
  <c r="N2479" i="13"/>
  <c r="N2480" i="13"/>
  <c r="N2481" i="13"/>
  <c r="N2482" i="13"/>
  <c r="N2483" i="13"/>
  <c r="N2484" i="13"/>
  <c r="N2485" i="13"/>
  <c r="N2486" i="13"/>
  <c r="N2487" i="13"/>
  <c r="N2488" i="13"/>
  <c r="N2489" i="13"/>
  <c r="N2490" i="13"/>
  <c r="N2491" i="13"/>
  <c r="N2492" i="13"/>
  <c r="N2493" i="13"/>
  <c r="N2494" i="13"/>
  <c r="N2495" i="13"/>
  <c r="N2496" i="13"/>
  <c r="N2497" i="13"/>
  <c r="N2498" i="13"/>
  <c r="N2499" i="13"/>
  <c r="N2500" i="13"/>
  <c r="N2501" i="13"/>
  <c r="N2502" i="13"/>
  <c r="N2503" i="13"/>
  <c r="N2504" i="13"/>
  <c r="N2505" i="13"/>
  <c r="N2506" i="13"/>
  <c r="N2507" i="13"/>
  <c r="N2508" i="13"/>
  <c r="N2509" i="13"/>
  <c r="N2510" i="13"/>
  <c r="N2511" i="13"/>
  <c r="N2512" i="13"/>
  <c r="N2513" i="13"/>
  <c r="N2514" i="13"/>
  <c r="N2515" i="13"/>
  <c r="N2516" i="13"/>
  <c r="N2517" i="13"/>
  <c r="N2518" i="13"/>
  <c r="N2519" i="13"/>
  <c r="N2520" i="13"/>
  <c r="N2521" i="13"/>
  <c r="N2522" i="13"/>
  <c r="N2523" i="13"/>
  <c r="N2524" i="13"/>
  <c r="N2525" i="13"/>
  <c r="N2526" i="13"/>
  <c r="N2527" i="13"/>
  <c r="N2528" i="13"/>
  <c r="N2529" i="13"/>
  <c r="N2530" i="13"/>
  <c r="N2531" i="13"/>
  <c r="N2532" i="13"/>
  <c r="N2533" i="13"/>
  <c r="N2534" i="13"/>
  <c r="N2535" i="13"/>
  <c r="N2536" i="13"/>
  <c r="N2537" i="13"/>
  <c r="N2538" i="13"/>
  <c r="N2539" i="13"/>
  <c r="N2540" i="13"/>
  <c r="N2541" i="13"/>
  <c r="N2542" i="13"/>
  <c r="N2543" i="13"/>
  <c r="N2544" i="13"/>
  <c r="N2545" i="13"/>
  <c r="N2546" i="13"/>
  <c r="N2547" i="13"/>
  <c r="N2548" i="13"/>
  <c r="N2549" i="13"/>
  <c r="N2550" i="13"/>
  <c r="N2551" i="13"/>
  <c r="N2552" i="13"/>
  <c r="N2553" i="13"/>
  <c r="N2554" i="13"/>
  <c r="N2555" i="13"/>
  <c r="N2556" i="13"/>
  <c r="N2557" i="13"/>
  <c r="N2558" i="13"/>
  <c r="N2559" i="13"/>
  <c r="N2560" i="13"/>
  <c r="N2561" i="13"/>
  <c r="N2562" i="13"/>
  <c r="N2563" i="13"/>
  <c r="N2564" i="13"/>
  <c r="N2565" i="13"/>
  <c r="N2566" i="13"/>
  <c r="N2567" i="13"/>
  <c r="N2568" i="13"/>
  <c r="N2569" i="13"/>
  <c r="N2570" i="13"/>
  <c r="N2571" i="13"/>
  <c r="N2572" i="13"/>
  <c r="N2573" i="13"/>
  <c r="N2574" i="13"/>
  <c r="N2575" i="13"/>
  <c r="N2576" i="13"/>
  <c r="N2577" i="13"/>
  <c r="N2578" i="13"/>
  <c r="N2579" i="13"/>
  <c r="N2580" i="13"/>
  <c r="N2581" i="13"/>
  <c r="N2582" i="13"/>
  <c r="N2583" i="13"/>
  <c r="N2584" i="13"/>
  <c r="N2585" i="13"/>
  <c r="N2586" i="13"/>
  <c r="N2587" i="13"/>
  <c r="N2588" i="13"/>
  <c r="N2589" i="13"/>
  <c r="N2590" i="13"/>
  <c r="N2591" i="13"/>
  <c r="N2592" i="13"/>
  <c r="N2593" i="13"/>
  <c r="N2594" i="13"/>
  <c r="N2595" i="13"/>
  <c r="N2596" i="13"/>
  <c r="N2597" i="13"/>
  <c r="N2598" i="13"/>
  <c r="N2599" i="13"/>
  <c r="N2600" i="13"/>
  <c r="N2601" i="13"/>
  <c r="N2602" i="13"/>
  <c r="N2603" i="13"/>
  <c r="N2604" i="13"/>
  <c r="N2605" i="13"/>
  <c r="N2606" i="13"/>
  <c r="N2607" i="13"/>
  <c r="N2608" i="13"/>
  <c r="N2609" i="13"/>
  <c r="N2610" i="13"/>
  <c r="N2611" i="13"/>
  <c r="N2612" i="13"/>
  <c r="N2613" i="13"/>
  <c r="N2614" i="13"/>
  <c r="N2615" i="13"/>
  <c r="N2616" i="13"/>
  <c r="N2617" i="13"/>
  <c r="N2618" i="13"/>
  <c r="N2619" i="13"/>
  <c r="N2620" i="13"/>
  <c r="N2621" i="13"/>
  <c r="N2622" i="13"/>
  <c r="N2623" i="13"/>
  <c r="N2624" i="13"/>
  <c r="N2625" i="13"/>
  <c r="N2626" i="13"/>
  <c r="N2627" i="13"/>
  <c r="N2628" i="13"/>
  <c r="N2629" i="13"/>
  <c r="N2630" i="13"/>
  <c r="N2631" i="13"/>
  <c r="N2632" i="13"/>
  <c r="N2633" i="13"/>
  <c r="N2634" i="13"/>
  <c r="N2635" i="13"/>
  <c r="N2636" i="13"/>
  <c r="N2637" i="13"/>
  <c r="N2638" i="13"/>
  <c r="N2639" i="13"/>
  <c r="N2640" i="13"/>
  <c r="N2641" i="13"/>
  <c r="N2642" i="13"/>
  <c r="N2643" i="13"/>
  <c r="N2644" i="13"/>
  <c r="N2645" i="13"/>
  <c r="N2646" i="13"/>
  <c r="N2647" i="13"/>
  <c r="N2648" i="13"/>
  <c r="N2649" i="13"/>
  <c r="N2650" i="13"/>
  <c r="N2651" i="13"/>
  <c r="N2652" i="13"/>
  <c r="N2653" i="13"/>
  <c r="N2654" i="13"/>
  <c r="N2655" i="13"/>
  <c r="N2656" i="13"/>
  <c r="N2657" i="13"/>
  <c r="N2658" i="13"/>
  <c r="N2659" i="13"/>
  <c r="N2660" i="13"/>
  <c r="N2661" i="13"/>
  <c r="N2662" i="13"/>
  <c r="N2663" i="13"/>
  <c r="N2664" i="13"/>
  <c r="N2665" i="13"/>
  <c r="N2666" i="13"/>
  <c r="N2667" i="13"/>
  <c r="N2668" i="13"/>
  <c r="N2669" i="13"/>
  <c r="N2670" i="13"/>
  <c r="N2671" i="13"/>
  <c r="N2672" i="13"/>
  <c r="N2673" i="13"/>
  <c r="N2674" i="13"/>
  <c r="N2675" i="13"/>
  <c r="N2676" i="13"/>
  <c r="N2677" i="13"/>
  <c r="N2678" i="13"/>
  <c r="N2679" i="13"/>
  <c r="N2680" i="13"/>
  <c r="N2681" i="13"/>
  <c r="N2682" i="13"/>
  <c r="N2683" i="13"/>
  <c r="N2684" i="13"/>
  <c r="N2685" i="13"/>
  <c r="N2686" i="13"/>
  <c r="N2687" i="13"/>
  <c r="N2688" i="13"/>
  <c r="N2689" i="13"/>
  <c r="N2690" i="13"/>
  <c r="N2691" i="13"/>
  <c r="N2692" i="13"/>
  <c r="N2693" i="13"/>
  <c r="N2694" i="13"/>
  <c r="N2695" i="13"/>
  <c r="N2696" i="13"/>
  <c r="N2697" i="13"/>
  <c r="N2698" i="13"/>
  <c r="N2699" i="13"/>
  <c r="N2700" i="13"/>
  <c r="N2701" i="13"/>
  <c r="N2702" i="13"/>
  <c r="N2703" i="13"/>
  <c r="N2704" i="13"/>
  <c r="N2705" i="13"/>
  <c r="N2706" i="13"/>
  <c r="N2707" i="13"/>
  <c r="N2708" i="13"/>
  <c r="N2709" i="13"/>
  <c r="N2710" i="13"/>
  <c r="N2711" i="13"/>
  <c r="N2712" i="13"/>
  <c r="N2713" i="13"/>
  <c r="N2714" i="13"/>
  <c r="N2715" i="13"/>
  <c r="N2716" i="13"/>
  <c r="N2717" i="13"/>
  <c r="N2718" i="13"/>
  <c r="N2719" i="13"/>
  <c r="N2720" i="13"/>
  <c r="N2721" i="13"/>
  <c r="N2722" i="13"/>
  <c r="N2723" i="13"/>
  <c r="N2724" i="13"/>
  <c r="N2725" i="13"/>
  <c r="N2726" i="13"/>
  <c r="N2727" i="13"/>
  <c r="N2728" i="13"/>
  <c r="N2729" i="13"/>
  <c r="N2730" i="13"/>
  <c r="N2731" i="13"/>
  <c r="N2732" i="13"/>
  <c r="N2733" i="13"/>
  <c r="N2734" i="13"/>
  <c r="N2735" i="13"/>
  <c r="N2736" i="13"/>
  <c r="N2737" i="13"/>
  <c r="N2738" i="13"/>
  <c r="N2739" i="13"/>
  <c r="N2740" i="13"/>
  <c r="N2741" i="13"/>
  <c r="N2742" i="13"/>
  <c r="N2743" i="13"/>
  <c r="N2744" i="13"/>
  <c r="N2745" i="13"/>
  <c r="N2746" i="13"/>
  <c r="N2747" i="13"/>
  <c r="N2748" i="13"/>
  <c r="N2749" i="13"/>
  <c r="N2750" i="13"/>
  <c r="N2751" i="13"/>
  <c r="N2752" i="13"/>
  <c r="N2753" i="13"/>
  <c r="N2754" i="13"/>
  <c r="N2755" i="13"/>
  <c r="N2756" i="13"/>
  <c r="N2757" i="13"/>
  <c r="N2758" i="13"/>
  <c r="N2759" i="13"/>
  <c r="N2760" i="13"/>
  <c r="N2761" i="13"/>
  <c r="N2762" i="13"/>
  <c r="N2763" i="13"/>
  <c r="N2764" i="13"/>
  <c r="N2765" i="13"/>
  <c r="N2766" i="13"/>
  <c r="N2767" i="13"/>
  <c r="N2768" i="13"/>
  <c r="N2769" i="13"/>
  <c r="N2770" i="13"/>
  <c r="N2771" i="13"/>
  <c r="N2772" i="13"/>
  <c r="N2773" i="13"/>
  <c r="N2774" i="13"/>
  <c r="N2775" i="13"/>
  <c r="N2776" i="13"/>
  <c r="N2777" i="13"/>
  <c r="N2778" i="13"/>
  <c r="N2779" i="13"/>
  <c r="N2780" i="13"/>
  <c r="N2781" i="13"/>
  <c r="N2782" i="13"/>
  <c r="N2783" i="13"/>
  <c r="N2784" i="13"/>
  <c r="N2785" i="13"/>
  <c r="N2786" i="13"/>
  <c r="N2787" i="13"/>
  <c r="N2788" i="13"/>
  <c r="N2789" i="13"/>
  <c r="N2790" i="13"/>
  <c r="N2791" i="13"/>
  <c r="N2792" i="13"/>
  <c r="N2793" i="13"/>
  <c r="N2794" i="13"/>
  <c r="N2795" i="13"/>
  <c r="N2796" i="13"/>
  <c r="N2797" i="13"/>
  <c r="N2798" i="13"/>
  <c r="N2799" i="13"/>
  <c r="N2800" i="13"/>
  <c r="N2801" i="13"/>
  <c r="N2802" i="13"/>
  <c r="N2803" i="13"/>
  <c r="N2804" i="13"/>
  <c r="N2805" i="13"/>
  <c r="N2806" i="13"/>
  <c r="N2807" i="13"/>
  <c r="N2808" i="13"/>
  <c r="N2809" i="13"/>
  <c r="N2810" i="13"/>
  <c r="N2811" i="13"/>
  <c r="N2812" i="13"/>
  <c r="N2813" i="13"/>
  <c r="N2814" i="13"/>
  <c r="N2815" i="13"/>
  <c r="N2816" i="13"/>
  <c r="N2817" i="13"/>
  <c r="N2818" i="13"/>
  <c r="N2819" i="13"/>
  <c r="N2820" i="13"/>
  <c r="N2821" i="13"/>
  <c r="N2822" i="13"/>
  <c r="N2823" i="13"/>
  <c r="N2824" i="13"/>
  <c r="N2825" i="13"/>
  <c r="N2826" i="13"/>
  <c r="N2827" i="13"/>
  <c r="N2828" i="13"/>
  <c r="N2829" i="13"/>
  <c r="N2830" i="13"/>
  <c r="N2831" i="13"/>
  <c r="N2832" i="13"/>
  <c r="N2833" i="13"/>
  <c r="N2834" i="13"/>
  <c r="N2835" i="13"/>
  <c r="N2836" i="13"/>
  <c r="N2837" i="13"/>
  <c r="N2838" i="13"/>
  <c r="N2839" i="13"/>
  <c r="N2840" i="13"/>
  <c r="N2841" i="13"/>
  <c r="N2842" i="13"/>
  <c r="N2843" i="13"/>
  <c r="N2844" i="13"/>
  <c r="N2845" i="13"/>
  <c r="N2846" i="13"/>
  <c r="N2847" i="13"/>
  <c r="N2848" i="13"/>
  <c r="N2849" i="13"/>
  <c r="N2850" i="13"/>
  <c r="N2851" i="13"/>
  <c r="N2852" i="13"/>
  <c r="N2853" i="13"/>
  <c r="N2854" i="13"/>
  <c r="N2855" i="13"/>
  <c r="N2856" i="13"/>
  <c r="N2857" i="13"/>
  <c r="N2858" i="13"/>
  <c r="N2859" i="13"/>
  <c r="N2860" i="13"/>
  <c r="N2861" i="13"/>
  <c r="N2862" i="13"/>
  <c r="N2863" i="13"/>
  <c r="N2864" i="13"/>
  <c r="N2865" i="13"/>
  <c r="N2866" i="13"/>
  <c r="N2867" i="13"/>
  <c r="N2868" i="13"/>
  <c r="N2869" i="13"/>
  <c r="N2870" i="13"/>
  <c r="N2871" i="13"/>
  <c r="N2872" i="13"/>
  <c r="N2873" i="13"/>
  <c r="N2874" i="13"/>
  <c r="N2875" i="13"/>
  <c r="N2876" i="13"/>
  <c r="N2877" i="13"/>
  <c r="N2878" i="13"/>
  <c r="N2879" i="13"/>
  <c r="N2880" i="13"/>
  <c r="N2881" i="13"/>
  <c r="N2882" i="13"/>
  <c r="N2883" i="13"/>
  <c r="N2884" i="13"/>
  <c r="N2885" i="13"/>
  <c r="N2886" i="13"/>
  <c r="N2887" i="13"/>
  <c r="N2888" i="13"/>
  <c r="N2889" i="13"/>
  <c r="N2890" i="13"/>
  <c r="N2891" i="13"/>
  <c r="N2892" i="13"/>
  <c r="N2893" i="13"/>
  <c r="N2894" i="13"/>
  <c r="N2895" i="13"/>
  <c r="N2896" i="13"/>
  <c r="N2897" i="13"/>
  <c r="N2898" i="13"/>
  <c r="N2899" i="13"/>
  <c r="N2900" i="13"/>
  <c r="N2901" i="13"/>
  <c r="N2902" i="13"/>
  <c r="N2903" i="13"/>
  <c r="N2904" i="13"/>
  <c r="N2905" i="13"/>
  <c r="N2906" i="13"/>
  <c r="N2907" i="13"/>
  <c r="N2908" i="13"/>
  <c r="N2909" i="13"/>
  <c r="N2910" i="13"/>
  <c r="N2911" i="13"/>
  <c r="N2912" i="13"/>
  <c r="N2913" i="13"/>
  <c r="N2914" i="13"/>
  <c r="N2915" i="13"/>
  <c r="N2916" i="13"/>
  <c r="N2917" i="13"/>
  <c r="N2918" i="13"/>
  <c r="N2919" i="13"/>
  <c r="N2920" i="13"/>
  <c r="N2921" i="13"/>
  <c r="N2922" i="13"/>
  <c r="N2923" i="13"/>
  <c r="N2924" i="13"/>
  <c r="N2925" i="13"/>
  <c r="N2926" i="13"/>
  <c r="N2927" i="13"/>
  <c r="N2928" i="13"/>
  <c r="N2929" i="13"/>
  <c r="N2930" i="13"/>
  <c r="N2931" i="13"/>
  <c r="N2932" i="13"/>
  <c r="N2933" i="13"/>
  <c r="N2934" i="13"/>
  <c r="N2935" i="13"/>
  <c r="N2936" i="13"/>
  <c r="N2937" i="13"/>
  <c r="N2938" i="13"/>
  <c r="N2939" i="13"/>
  <c r="N2940" i="13"/>
  <c r="N2941" i="13"/>
  <c r="N2942" i="13"/>
  <c r="N2943" i="13"/>
  <c r="N2944" i="13"/>
  <c r="N2945" i="13"/>
  <c r="N2946" i="13"/>
  <c r="N2947" i="13"/>
  <c r="N2948" i="13"/>
  <c r="N2949" i="13"/>
  <c r="N2950" i="13"/>
  <c r="N2951" i="13"/>
  <c r="N2952" i="13"/>
  <c r="N2953" i="13"/>
  <c r="N2954" i="13"/>
  <c r="N2955" i="13"/>
  <c r="N2956" i="13"/>
  <c r="N2957" i="13"/>
  <c r="N2958" i="13"/>
  <c r="N2959" i="13"/>
  <c r="N2960" i="13"/>
  <c r="N2961" i="13"/>
  <c r="N2962" i="13"/>
  <c r="N2963" i="13"/>
  <c r="N2964" i="13"/>
  <c r="N2965" i="13"/>
  <c r="N2966" i="13"/>
  <c r="N2967" i="13"/>
  <c r="N2968" i="13"/>
  <c r="N2969" i="13"/>
  <c r="N2970" i="13"/>
  <c r="N2971" i="13"/>
  <c r="N2972" i="13"/>
  <c r="N2973" i="13"/>
  <c r="N2974" i="13"/>
  <c r="N2975" i="13"/>
  <c r="N2976" i="13"/>
  <c r="N2977" i="13"/>
  <c r="N2978" i="13"/>
  <c r="N2979" i="13"/>
  <c r="N2980" i="13"/>
  <c r="N2981" i="13"/>
  <c r="N2982" i="13"/>
  <c r="N2983" i="13"/>
  <c r="N2984" i="13"/>
  <c r="N2985" i="13"/>
  <c r="N2986" i="13"/>
  <c r="N2987" i="13"/>
  <c r="N2988" i="13"/>
  <c r="N2989" i="13"/>
  <c r="N2990" i="13"/>
  <c r="N2991" i="13"/>
  <c r="N2992" i="13"/>
  <c r="N2993" i="13"/>
  <c r="N2994" i="13"/>
  <c r="N2995" i="13"/>
  <c r="N2996" i="13"/>
  <c r="N2997" i="13"/>
  <c r="N2998" i="13"/>
  <c r="N2999" i="13"/>
  <c r="N3000" i="13"/>
  <c r="N3001" i="13"/>
  <c r="N3002" i="13"/>
  <c r="N3003" i="13"/>
  <c r="N3004" i="13"/>
  <c r="N3005" i="13"/>
  <c r="N3006" i="13"/>
  <c r="N3007" i="13"/>
  <c r="N3008" i="13"/>
  <c r="N3009" i="13"/>
  <c r="N3010" i="13"/>
  <c r="N3011" i="13"/>
  <c r="N3012" i="13"/>
  <c r="N3013" i="13"/>
  <c r="N3014" i="13"/>
  <c r="N3015" i="13"/>
  <c r="N3016" i="13"/>
  <c r="N3017" i="13"/>
  <c r="N3018" i="13"/>
  <c r="N3019" i="13"/>
  <c r="N3020" i="13"/>
  <c r="N3021" i="13"/>
  <c r="N3022" i="13"/>
  <c r="N3023" i="13"/>
  <c r="N3024" i="13"/>
  <c r="N3025" i="13"/>
  <c r="N3026" i="13"/>
  <c r="N3027" i="13"/>
  <c r="N3028" i="13"/>
  <c r="N3029" i="13"/>
  <c r="N3030" i="13"/>
  <c r="N3031" i="13"/>
  <c r="N3032" i="13"/>
  <c r="N3033" i="13"/>
  <c r="N3034" i="13"/>
  <c r="N3035" i="13"/>
  <c r="N3036" i="13"/>
  <c r="N3037" i="13"/>
  <c r="N3038" i="13"/>
  <c r="N3039" i="13"/>
  <c r="N3040" i="13"/>
  <c r="N3041" i="13"/>
  <c r="N3042" i="13"/>
  <c r="N3043" i="13"/>
  <c r="N3044" i="13"/>
  <c r="N3045" i="13"/>
  <c r="N3046" i="13"/>
  <c r="N3047" i="13"/>
  <c r="N3048" i="13"/>
  <c r="N3049" i="13"/>
  <c r="N3050" i="13"/>
  <c r="N3051" i="13"/>
  <c r="N3052" i="13"/>
  <c r="N3053" i="13"/>
  <c r="N3054" i="13"/>
  <c r="N3055" i="13"/>
  <c r="N3056" i="13"/>
  <c r="N3057" i="13"/>
  <c r="N3058" i="13"/>
  <c r="N3059" i="13"/>
  <c r="N3060" i="13"/>
  <c r="N3061" i="13"/>
  <c r="N3062" i="13"/>
  <c r="N3063" i="13"/>
  <c r="N3064" i="13"/>
  <c r="N3065" i="13"/>
  <c r="N3066" i="13"/>
  <c r="N3067" i="13"/>
  <c r="N3068" i="13"/>
  <c r="N3069" i="13"/>
  <c r="N3070" i="13"/>
  <c r="N3071" i="13"/>
  <c r="N3072" i="13"/>
  <c r="N3073" i="13"/>
  <c r="N3074" i="13"/>
  <c r="N3075" i="13"/>
  <c r="N3076" i="13"/>
  <c r="N3077" i="13"/>
  <c r="N3078" i="13"/>
  <c r="N3079" i="13"/>
  <c r="N3080" i="13"/>
  <c r="N3081" i="13"/>
  <c r="N3082" i="13"/>
  <c r="N3083" i="13"/>
  <c r="N3084" i="13"/>
  <c r="N3085" i="13"/>
  <c r="N3086" i="13"/>
  <c r="N3087" i="13"/>
  <c r="N3088" i="13"/>
  <c r="N3089" i="13"/>
  <c r="N3090" i="13"/>
  <c r="N3091" i="13"/>
  <c r="N3092" i="13"/>
  <c r="N3093" i="13"/>
  <c r="N3094" i="13"/>
  <c r="N3095" i="13"/>
  <c r="N3096" i="13"/>
  <c r="N3097" i="13"/>
  <c r="N3098" i="13"/>
  <c r="N3099" i="13"/>
  <c r="N3100" i="13"/>
  <c r="N3101" i="13"/>
  <c r="N3102" i="13"/>
  <c r="N3103" i="13"/>
  <c r="N3104" i="13"/>
  <c r="N3105" i="13"/>
  <c r="N3106" i="13"/>
  <c r="N3107" i="13"/>
  <c r="N3108" i="13"/>
  <c r="N3109" i="13"/>
  <c r="N3110" i="13"/>
  <c r="N3111" i="13"/>
  <c r="N3112" i="13"/>
  <c r="N3113" i="13"/>
  <c r="N3114" i="13"/>
  <c r="N3115" i="13"/>
  <c r="N3116" i="13"/>
  <c r="N3117" i="13"/>
  <c r="N3118" i="13"/>
  <c r="N3119" i="13"/>
  <c r="N3120" i="13"/>
  <c r="N3121" i="13"/>
  <c r="N3122" i="13"/>
  <c r="N3123" i="13"/>
  <c r="N3124" i="13"/>
  <c r="N3125" i="13"/>
  <c r="N3126" i="13"/>
  <c r="N3127" i="13"/>
  <c r="N3128" i="13"/>
  <c r="N3129" i="13"/>
  <c r="N3130" i="13"/>
  <c r="N3131" i="13"/>
  <c r="N3132" i="13"/>
  <c r="N3133" i="13"/>
  <c r="N3134" i="13"/>
  <c r="N3135" i="13"/>
  <c r="N3136" i="13"/>
  <c r="N3137" i="13"/>
  <c r="N3138" i="13"/>
  <c r="N3139" i="13"/>
  <c r="N3140" i="13"/>
  <c r="N3141" i="13"/>
  <c r="N3142" i="13"/>
  <c r="N3143" i="13"/>
  <c r="N3144" i="13"/>
  <c r="N3145" i="13"/>
  <c r="N3146" i="13"/>
  <c r="N3147" i="13"/>
  <c r="N3148" i="13"/>
  <c r="N3149" i="13"/>
  <c r="N3150" i="13"/>
  <c r="N3151" i="13"/>
  <c r="N3152" i="13"/>
  <c r="N3153" i="13"/>
  <c r="N3154" i="13"/>
  <c r="N3155" i="13"/>
  <c r="N3156" i="13"/>
  <c r="N3157" i="13"/>
  <c r="N3158" i="13"/>
  <c r="N3159" i="13"/>
  <c r="N3160" i="13"/>
  <c r="N3161" i="13"/>
  <c r="N3162" i="13"/>
  <c r="N3163" i="13"/>
  <c r="N3164" i="13"/>
  <c r="N3165" i="13"/>
  <c r="N3166" i="13"/>
  <c r="N3167" i="13"/>
  <c r="N3168" i="13"/>
  <c r="N3169" i="13"/>
  <c r="N3170" i="13"/>
  <c r="N3171" i="13"/>
  <c r="N3172" i="13"/>
  <c r="N3173" i="13"/>
  <c r="N3174" i="13"/>
  <c r="N3175" i="13"/>
  <c r="N3176" i="13"/>
  <c r="N3177" i="13"/>
  <c r="N3178" i="13"/>
  <c r="N3179" i="13"/>
  <c r="N3180" i="13"/>
  <c r="N3181" i="13"/>
  <c r="N3182" i="13"/>
  <c r="N3183" i="13"/>
  <c r="N3184" i="13"/>
  <c r="N3185" i="13"/>
  <c r="N3186" i="13"/>
  <c r="N3187" i="13"/>
  <c r="N3188" i="13"/>
  <c r="N3189" i="13"/>
  <c r="N3190" i="13"/>
  <c r="N3191" i="13"/>
  <c r="N3192" i="13"/>
  <c r="N3193" i="13"/>
  <c r="N3194" i="13"/>
  <c r="N3195" i="13"/>
  <c r="N3196" i="13"/>
  <c r="N3197" i="13"/>
  <c r="N3198" i="13"/>
  <c r="N3199" i="13"/>
  <c r="N3200" i="13"/>
  <c r="N3201" i="13"/>
  <c r="N3202" i="13"/>
  <c r="N3203" i="13"/>
  <c r="N3204" i="13"/>
  <c r="N3205" i="13"/>
  <c r="N3206" i="13"/>
  <c r="N3207" i="13"/>
  <c r="N3208" i="13"/>
  <c r="N3209" i="13"/>
  <c r="N3210" i="13"/>
  <c r="N3211" i="13"/>
  <c r="N3212" i="13"/>
  <c r="N3213" i="13"/>
  <c r="N3214" i="13"/>
  <c r="N3215" i="13"/>
  <c r="N3216" i="13"/>
  <c r="N3217" i="13"/>
  <c r="N3218" i="13"/>
  <c r="N3219" i="13"/>
  <c r="N3220" i="13"/>
  <c r="N3221" i="13"/>
  <c r="N3222" i="13"/>
  <c r="N3223" i="13"/>
  <c r="N3224" i="13"/>
  <c r="N3225" i="13"/>
  <c r="N3226" i="13"/>
  <c r="N3227" i="13"/>
  <c r="N3228" i="13"/>
  <c r="N3229" i="13"/>
  <c r="N3230" i="13"/>
  <c r="N3231" i="13"/>
  <c r="N3232" i="13"/>
  <c r="N3233" i="13"/>
  <c r="N3234" i="13"/>
  <c r="N3235" i="13"/>
  <c r="N3236" i="13"/>
  <c r="N3237" i="13"/>
  <c r="N3238" i="13"/>
  <c r="N3239" i="13"/>
  <c r="N3240" i="13"/>
  <c r="N3241" i="13"/>
  <c r="N3242" i="13"/>
  <c r="N3243" i="13"/>
  <c r="N3244" i="13"/>
  <c r="N3245" i="13"/>
  <c r="N3246" i="13"/>
  <c r="N3247" i="13"/>
  <c r="N3248" i="13"/>
  <c r="N3249" i="13"/>
  <c r="N3250" i="13"/>
  <c r="N3251" i="13"/>
  <c r="N3252" i="13"/>
  <c r="N3253" i="13"/>
  <c r="N3254" i="13"/>
  <c r="N3255" i="13"/>
  <c r="N3256" i="13"/>
  <c r="N3257" i="13"/>
  <c r="N3258" i="13"/>
  <c r="N3259" i="13"/>
  <c r="N3260" i="13"/>
  <c r="N3261" i="13"/>
  <c r="N3262" i="13"/>
  <c r="N3263" i="13"/>
  <c r="N3264" i="13"/>
  <c r="N3265" i="13"/>
  <c r="N3266" i="13"/>
  <c r="N3267" i="13"/>
  <c r="N3268" i="13"/>
  <c r="N3269" i="13"/>
  <c r="N3270" i="13"/>
  <c r="N3271" i="13"/>
  <c r="N3272" i="13"/>
  <c r="N3273" i="13"/>
  <c r="N3274" i="13"/>
  <c r="N3275" i="13"/>
  <c r="N3276" i="13"/>
  <c r="N3277" i="13"/>
  <c r="N3278" i="13"/>
  <c r="N3279" i="13"/>
  <c r="N3280" i="13"/>
  <c r="N3281" i="13"/>
  <c r="N3282" i="13"/>
  <c r="N3283" i="13"/>
  <c r="N3284" i="13"/>
  <c r="N3285" i="13"/>
  <c r="N3286" i="13"/>
  <c r="N3287" i="13"/>
  <c r="N3288" i="13"/>
  <c r="N3289" i="13"/>
  <c r="N3290" i="13"/>
  <c r="N3291" i="13"/>
  <c r="N3292" i="13"/>
  <c r="N3293" i="13"/>
  <c r="N3294" i="13"/>
  <c r="N3295" i="13"/>
  <c r="N3296" i="13"/>
  <c r="N3297" i="13"/>
  <c r="N3298" i="13"/>
  <c r="N3299" i="13"/>
  <c r="N3300" i="13"/>
  <c r="N3301" i="13"/>
  <c r="N3302" i="13"/>
  <c r="N3303" i="13"/>
  <c r="N3304" i="13"/>
  <c r="N3305" i="13"/>
  <c r="N3306" i="13"/>
  <c r="N3307" i="13"/>
  <c r="N3308" i="13"/>
  <c r="N3309" i="13"/>
  <c r="N3310" i="13"/>
  <c r="N3311" i="13"/>
  <c r="N3312" i="13"/>
  <c r="N3313" i="13"/>
  <c r="N3314" i="13"/>
  <c r="N3315" i="13"/>
  <c r="N3316" i="13"/>
  <c r="N3317" i="13"/>
  <c r="N3318" i="13"/>
  <c r="N3319" i="13"/>
  <c r="N3320" i="13"/>
  <c r="N3321" i="13"/>
  <c r="N3322" i="13"/>
  <c r="N3323" i="13"/>
  <c r="N3324" i="13"/>
  <c r="N3325" i="13"/>
  <c r="N3326" i="13"/>
  <c r="N3327" i="13"/>
  <c r="N3328" i="13"/>
  <c r="N3329" i="13"/>
  <c r="N3330" i="13"/>
  <c r="N3331" i="13"/>
  <c r="N3332" i="13"/>
  <c r="N3333" i="13"/>
  <c r="N3334" i="13"/>
  <c r="N3335" i="13"/>
  <c r="N3336" i="13"/>
  <c r="N3337" i="13"/>
  <c r="N3338" i="13"/>
  <c r="N3339" i="13"/>
  <c r="N3340" i="13"/>
  <c r="N3341" i="13"/>
  <c r="N3342" i="13"/>
  <c r="N3343" i="13"/>
  <c r="N3344" i="13"/>
  <c r="N3345" i="13"/>
  <c r="N3346" i="13"/>
  <c r="N3347" i="13"/>
  <c r="N3348" i="13"/>
  <c r="N3349" i="13"/>
  <c r="N3350" i="13"/>
  <c r="N3351" i="13"/>
  <c r="N3352" i="13"/>
  <c r="N3353" i="13"/>
  <c r="N3354" i="13"/>
  <c r="N3355" i="13"/>
  <c r="N3356" i="13"/>
  <c r="N3357" i="13"/>
  <c r="N3358" i="13"/>
  <c r="N3359" i="13"/>
  <c r="N3360" i="13"/>
  <c r="N3361" i="13"/>
  <c r="N3362" i="13"/>
  <c r="N3363" i="13"/>
  <c r="N3364" i="13"/>
  <c r="N3365" i="13"/>
  <c r="N3366" i="13"/>
  <c r="N3367" i="13"/>
  <c r="N3368" i="13"/>
  <c r="N3369" i="13"/>
  <c r="N3370" i="13"/>
  <c r="N3371" i="13"/>
  <c r="N3372" i="13"/>
  <c r="N3373" i="13"/>
  <c r="N3374" i="13"/>
  <c r="N3375" i="13"/>
  <c r="N3376" i="13"/>
  <c r="N3377" i="13"/>
  <c r="N3378" i="13"/>
  <c r="N3379" i="13"/>
  <c r="N3380" i="13"/>
  <c r="N3381" i="13"/>
  <c r="N3382" i="13"/>
  <c r="N3383" i="13"/>
  <c r="N3384" i="13"/>
  <c r="N3385" i="13"/>
  <c r="N3386" i="13"/>
  <c r="N3387" i="13"/>
  <c r="N3388" i="13"/>
  <c r="N3389" i="13"/>
  <c r="N3390" i="13"/>
  <c r="N3391" i="13"/>
  <c r="N3392" i="13"/>
  <c r="N3393" i="13"/>
  <c r="N3394" i="13"/>
  <c r="N3395" i="13"/>
  <c r="N3396" i="13"/>
  <c r="N3397" i="13"/>
  <c r="N3398" i="13"/>
  <c r="N3399" i="13"/>
  <c r="N3400" i="13"/>
  <c r="N3401" i="13"/>
  <c r="N3402" i="13"/>
  <c r="N3403" i="13"/>
  <c r="N3404" i="13"/>
  <c r="N3405" i="13"/>
  <c r="N3406" i="13"/>
  <c r="N3407" i="13"/>
  <c r="N3408" i="13"/>
  <c r="N3409" i="13"/>
  <c r="N3410" i="13"/>
  <c r="N3411" i="13"/>
  <c r="N3412" i="13"/>
  <c r="N3413" i="13"/>
  <c r="N3414" i="13"/>
  <c r="N3415" i="13"/>
  <c r="N3416" i="13"/>
  <c r="N3417" i="13"/>
  <c r="N3418" i="13"/>
  <c r="N3419" i="13"/>
  <c r="N3420" i="13"/>
  <c r="N3421" i="13"/>
  <c r="N3422" i="13"/>
  <c r="N3423" i="13"/>
  <c r="N3424" i="13"/>
  <c r="N3425" i="13"/>
  <c r="N3426" i="13"/>
  <c r="N3427" i="13"/>
  <c r="N3428" i="13"/>
  <c r="N3429" i="13"/>
  <c r="N3430" i="13"/>
  <c r="N3431" i="13"/>
  <c r="N3432" i="13"/>
  <c r="N3433" i="13"/>
  <c r="N3434" i="13"/>
  <c r="N3435" i="13"/>
  <c r="N3436" i="13"/>
  <c r="N3437" i="13"/>
  <c r="N3438" i="13"/>
  <c r="N3439" i="13"/>
  <c r="N3440" i="13"/>
  <c r="N3441" i="13"/>
  <c r="N3442" i="13"/>
  <c r="N3443" i="13"/>
  <c r="N3444" i="13"/>
  <c r="N3445" i="13"/>
  <c r="N3446" i="13"/>
  <c r="N3447" i="13"/>
  <c r="N3448" i="13"/>
  <c r="N3449" i="13"/>
  <c r="N3450" i="13"/>
  <c r="N3451" i="13"/>
  <c r="N3452" i="13"/>
  <c r="N3453" i="13"/>
  <c r="N3454" i="13"/>
  <c r="N3455" i="13"/>
  <c r="N3456" i="13"/>
  <c r="N3457" i="13"/>
  <c r="N3458" i="13"/>
  <c r="N3459" i="13"/>
  <c r="N3460" i="13"/>
  <c r="N3461" i="13"/>
  <c r="N3462" i="13"/>
  <c r="N3463" i="13"/>
  <c r="N3464" i="13"/>
  <c r="N3465" i="13"/>
  <c r="N3466" i="13"/>
  <c r="N3467" i="13"/>
  <c r="N3468" i="13"/>
  <c r="N3469" i="13"/>
  <c r="N3470" i="13"/>
  <c r="N3471" i="13"/>
  <c r="N3472" i="13"/>
  <c r="N3473" i="13"/>
  <c r="N3474" i="13"/>
  <c r="N3475" i="13"/>
  <c r="N3476" i="13"/>
  <c r="N3477" i="13"/>
  <c r="N3478" i="13"/>
  <c r="N3479" i="13"/>
  <c r="N3480" i="13"/>
  <c r="N3481" i="13"/>
  <c r="N3482" i="13"/>
  <c r="N3483" i="13"/>
  <c r="N3484" i="13"/>
  <c r="N3485" i="13"/>
  <c r="N3486" i="13"/>
  <c r="N3487" i="13"/>
  <c r="N3488" i="13"/>
  <c r="N3489" i="13"/>
  <c r="N3490" i="13"/>
  <c r="N3491" i="13"/>
  <c r="N3492" i="13"/>
  <c r="N3493" i="13"/>
  <c r="N3494" i="13"/>
  <c r="L2"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X249" i="13"/>
  <c r="X250" i="13"/>
  <c r="X251" i="13"/>
  <c r="X252" i="13"/>
  <c r="X253" i="13"/>
  <c r="X254" i="13"/>
  <c r="X255" i="13"/>
  <c r="X256" i="13"/>
  <c r="X257" i="13"/>
  <c r="X258" i="13"/>
  <c r="X259" i="13"/>
  <c r="X260" i="13"/>
  <c r="X261" i="13"/>
  <c r="X262" i="13"/>
  <c r="X263" i="13"/>
  <c r="X264" i="13"/>
  <c r="X265" i="13"/>
  <c r="X266" i="13"/>
  <c r="X267" i="13"/>
  <c r="X268" i="13"/>
  <c r="X269" i="13"/>
  <c r="X270" i="13"/>
  <c r="X271" i="13"/>
  <c r="X272" i="13"/>
  <c r="X273" i="13"/>
  <c r="X274" i="13"/>
  <c r="X275" i="13"/>
  <c r="X276" i="13"/>
  <c r="X277" i="13"/>
  <c r="X278" i="13"/>
  <c r="X279" i="13"/>
  <c r="X280" i="13"/>
  <c r="X281" i="13"/>
  <c r="X282" i="13"/>
  <c r="X283" i="13"/>
  <c r="X284" i="13"/>
  <c r="X285" i="13"/>
  <c r="X286" i="13"/>
  <c r="X287" i="13"/>
  <c r="X288" i="13"/>
  <c r="X289" i="13"/>
  <c r="X290" i="13"/>
  <c r="X291" i="13"/>
  <c r="X292" i="13"/>
  <c r="X293" i="13"/>
  <c r="X294" i="13"/>
  <c r="X295" i="13"/>
  <c r="X296" i="13"/>
  <c r="X297" i="13"/>
  <c r="X298" i="13"/>
  <c r="X299" i="13"/>
  <c r="X300" i="13"/>
  <c r="X301" i="13"/>
  <c r="X302" i="13"/>
  <c r="X303" i="13"/>
  <c r="X304" i="13"/>
  <c r="X305" i="13"/>
  <c r="X306" i="13"/>
  <c r="X307" i="13"/>
  <c r="X308" i="13"/>
  <c r="X309" i="13"/>
  <c r="X310" i="13"/>
  <c r="X311" i="13"/>
  <c r="X312" i="13"/>
  <c r="X313" i="13"/>
  <c r="X314" i="13"/>
  <c r="X315" i="13"/>
  <c r="X316" i="13"/>
  <c r="X317" i="13"/>
  <c r="X318" i="13"/>
  <c r="X319" i="13"/>
  <c r="X320" i="13"/>
  <c r="X321" i="13"/>
  <c r="X322" i="13"/>
  <c r="X323" i="13"/>
  <c r="X324" i="13"/>
  <c r="X325" i="13"/>
  <c r="X326" i="13"/>
  <c r="X327" i="13"/>
  <c r="X328" i="13"/>
  <c r="X329" i="13"/>
  <c r="X330" i="13"/>
  <c r="X331" i="13"/>
  <c r="X332" i="13"/>
  <c r="X333" i="13"/>
  <c r="X334" i="13"/>
  <c r="X335" i="13"/>
  <c r="X336" i="13"/>
  <c r="X337" i="13"/>
  <c r="X338" i="13"/>
  <c r="X339" i="13"/>
  <c r="X340" i="13"/>
  <c r="X341" i="13"/>
  <c r="X342" i="13"/>
  <c r="X343" i="13"/>
  <c r="X344" i="13"/>
  <c r="X345" i="13"/>
  <c r="X346" i="13"/>
  <c r="X347" i="13"/>
  <c r="X348" i="13"/>
  <c r="X349" i="13"/>
  <c r="X350" i="13"/>
  <c r="X351" i="13"/>
  <c r="X352" i="13"/>
  <c r="X353" i="13"/>
  <c r="X354" i="13"/>
  <c r="X355" i="13"/>
  <c r="X356" i="13"/>
  <c r="X357" i="13"/>
  <c r="X358" i="13"/>
  <c r="X359" i="13"/>
  <c r="X360" i="13"/>
  <c r="X361" i="13"/>
  <c r="X362" i="13"/>
  <c r="X363" i="13"/>
  <c r="X364" i="13"/>
  <c r="X365" i="13"/>
  <c r="X366" i="13"/>
  <c r="X367" i="13"/>
  <c r="X368" i="13"/>
  <c r="X369" i="13"/>
  <c r="X370" i="13"/>
  <c r="X371" i="13"/>
  <c r="X372" i="13"/>
  <c r="X373" i="13"/>
  <c r="X374" i="13"/>
  <c r="X375" i="13"/>
  <c r="X376" i="13"/>
  <c r="X377" i="13"/>
  <c r="X378" i="13"/>
  <c r="X379" i="13"/>
  <c r="X380" i="13"/>
  <c r="X381" i="13"/>
  <c r="X382" i="13"/>
  <c r="X383" i="13"/>
  <c r="X384" i="13"/>
  <c r="X385" i="13"/>
  <c r="X386" i="13"/>
  <c r="X387" i="13"/>
  <c r="X388" i="13"/>
  <c r="X389" i="13"/>
  <c r="X390" i="13"/>
  <c r="X391" i="13"/>
  <c r="X392" i="13"/>
  <c r="X393" i="13"/>
  <c r="X394" i="13"/>
  <c r="X395" i="13"/>
  <c r="X396" i="13"/>
  <c r="X397" i="13"/>
  <c r="X398" i="13"/>
  <c r="X399" i="13"/>
  <c r="X400" i="13"/>
  <c r="X401" i="13"/>
  <c r="X402" i="13"/>
  <c r="X403" i="13"/>
  <c r="X404" i="13"/>
  <c r="X405" i="13"/>
  <c r="X406" i="13"/>
  <c r="X407" i="13"/>
  <c r="X408" i="13"/>
  <c r="X409" i="13"/>
  <c r="X410" i="13"/>
  <c r="X411" i="13"/>
  <c r="X412" i="13"/>
  <c r="X413" i="13"/>
  <c r="X414" i="13"/>
  <c r="X415" i="13"/>
  <c r="X416" i="13"/>
  <c r="X417" i="13"/>
  <c r="X418" i="13"/>
  <c r="X419" i="13"/>
  <c r="X420" i="13"/>
  <c r="X421" i="13"/>
  <c r="X422" i="13"/>
  <c r="X423" i="13"/>
  <c r="X424" i="13"/>
  <c r="X425" i="13"/>
  <c r="X426" i="13"/>
  <c r="X427" i="13"/>
  <c r="X428" i="13"/>
  <c r="X429" i="13"/>
  <c r="X430" i="13"/>
  <c r="X431" i="13"/>
  <c r="X432" i="13"/>
  <c r="X433" i="13"/>
  <c r="X434" i="13"/>
  <c r="X435" i="13"/>
  <c r="X436" i="13"/>
  <c r="X437" i="13"/>
  <c r="X438" i="13"/>
  <c r="X439" i="13"/>
  <c r="X440" i="13"/>
  <c r="X441" i="13"/>
  <c r="X442" i="13"/>
  <c r="X443" i="13"/>
  <c r="X444" i="13"/>
  <c r="X445" i="13"/>
  <c r="X446" i="13"/>
  <c r="X447" i="13"/>
  <c r="X448" i="13"/>
  <c r="X449" i="13"/>
  <c r="X450" i="13"/>
  <c r="X451" i="13"/>
  <c r="X452" i="13"/>
  <c r="X453" i="13"/>
  <c r="X454" i="13"/>
  <c r="X455" i="13"/>
  <c r="X456" i="13"/>
  <c r="X457" i="13"/>
  <c r="X458" i="13"/>
  <c r="X459" i="13"/>
  <c r="X460" i="13"/>
  <c r="X461" i="13"/>
  <c r="X462" i="13"/>
  <c r="X463" i="13"/>
  <c r="X464" i="13"/>
  <c r="X465" i="13"/>
  <c r="X466" i="13"/>
  <c r="X467" i="13"/>
  <c r="X468" i="13"/>
  <c r="X469" i="13"/>
  <c r="X470" i="13"/>
  <c r="X471" i="13"/>
  <c r="X472" i="13"/>
  <c r="X473" i="13"/>
  <c r="X474" i="13"/>
  <c r="X475" i="13"/>
  <c r="X476" i="13"/>
  <c r="X477" i="13"/>
  <c r="X478" i="13"/>
  <c r="X479" i="13"/>
  <c r="X480" i="13"/>
  <c r="X481" i="13"/>
  <c r="X482" i="13"/>
  <c r="X483" i="13"/>
  <c r="X484" i="13"/>
  <c r="X485" i="13"/>
  <c r="X486" i="13"/>
  <c r="X487" i="13"/>
  <c r="X488" i="13"/>
  <c r="X489" i="13"/>
  <c r="X490" i="13"/>
  <c r="X491" i="13"/>
  <c r="X492" i="13"/>
  <c r="X493" i="13"/>
  <c r="X494" i="13"/>
  <c r="X495" i="13"/>
  <c r="X496" i="13"/>
  <c r="X497" i="13"/>
  <c r="X498" i="13"/>
  <c r="X499" i="13"/>
  <c r="X500" i="13"/>
  <c r="X501" i="13"/>
  <c r="X502" i="13"/>
  <c r="X503" i="13"/>
  <c r="X504" i="13"/>
  <c r="X505" i="13"/>
  <c r="X506" i="13"/>
  <c r="X507" i="13"/>
  <c r="X508" i="13"/>
  <c r="X509" i="13"/>
  <c r="X510" i="13"/>
  <c r="X511" i="13"/>
  <c r="X512" i="13"/>
  <c r="X513" i="13"/>
  <c r="X514" i="13"/>
  <c r="X515" i="13"/>
  <c r="X516" i="13"/>
  <c r="X517" i="13"/>
  <c r="X518" i="13"/>
  <c r="X519" i="13"/>
  <c r="X520" i="13"/>
  <c r="X521" i="13"/>
  <c r="X522" i="13"/>
  <c r="X523" i="13"/>
  <c r="X524" i="13"/>
  <c r="X525" i="13"/>
  <c r="X526" i="13"/>
  <c r="X527" i="13"/>
  <c r="X528" i="13"/>
  <c r="X529" i="13"/>
  <c r="X530" i="13"/>
  <c r="X531" i="13"/>
  <c r="X532" i="13"/>
  <c r="X533" i="13"/>
  <c r="X534" i="13"/>
  <c r="X535" i="13"/>
  <c r="X536" i="13"/>
  <c r="X537" i="13"/>
  <c r="X538" i="13"/>
  <c r="X539" i="13"/>
  <c r="X540" i="13"/>
  <c r="X541" i="13"/>
  <c r="X542" i="13"/>
  <c r="X543" i="13"/>
  <c r="X544" i="13"/>
  <c r="X545" i="13"/>
  <c r="X546" i="13"/>
  <c r="X547" i="13"/>
  <c r="X548" i="13"/>
  <c r="X549" i="13"/>
  <c r="X550" i="13"/>
  <c r="X551" i="13"/>
  <c r="X552" i="13"/>
  <c r="X553" i="13"/>
  <c r="X554" i="13"/>
  <c r="X555" i="13"/>
  <c r="X556" i="13"/>
  <c r="X557" i="13"/>
  <c r="X558" i="13"/>
  <c r="X559" i="13"/>
  <c r="X560" i="13"/>
  <c r="X561" i="13"/>
  <c r="X562" i="13"/>
  <c r="X563" i="13"/>
  <c r="X564" i="13"/>
  <c r="X565" i="13"/>
  <c r="X566" i="13"/>
  <c r="X567" i="13"/>
  <c r="X568" i="13"/>
  <c r="X569" i="13"/>
  <c r="X570" i="13"/>
  <c r="X571" i="13"/>
  <c r="X572" i="13"/>
  <c r="X573" i="13"/>
  <c r="X574" i="13"/>
  <c r="X575" i="13"/>
  <c r="X576" i="13"/>
  <c r="X577" i="13"/>
  <c r="X578" i="13"/>
  <c r="X579" i="13"/>
  <c r="X580" i="13"/>
  <c r="X581" i="13"/>
  <c r="X582" i="13"/>
  <c r="X583" i="13"/>
  <c r="X584" i="13"/>
  <c r="X585" i="13"/>
  <c r="X586" i="13"/>
  <c r="X587" i="13"/>
  <c r="X588" i="13"/>
  <c r="X589" i="13"/>
  <c r="X590" i="13"/>
  <c r="X591" i="13"/>
  <c r="X592" i="13"/>
  <c r="X593" i="13"/>
  <c r="X594" i="13"/>
  <c r="X595" i="13"/>
  <c r="X596" i="13"/>
  <c r="X597" i="13"/>
  <c r="X598" i="13"/>
  <c r="X599" i="13"/>
  <c r="X600" i="13"/>
  <c r="X601" i="13"/>
  <c r="X602" i="13"/>
  <c r="X603" i="13"/>
  <c r="X604" i="13"/>
  <c r="X605" i="13"/>
  <c r="X606" i="13"/>
  <c r="X607" i="13"/>
  <c r="X608" i="13"/>
  <c r="X609" i="13"/>
  <c r="X610" i="13"/>
  <c r="X611" i="13"/>
  <c r="X612" i="13"/>
  <c r="X613" i="13"/>
  <c r="X614" i="13"/>
  <c r="X615" i="13"/>
  <c r="X616" i="13"/>
  <c r="X617" i="13"/>
  <c r="X618" i="13"/>
  <c r="X619" i="13"/>
  <c r="X620" i="13"/>
  <c r="X621" i="13"/>
  <c r="X622" i="13"/>
  <c r="X623" i="13"/>
  <c r="X624" i="13"/>
  <c r="X625" i="13"/>
  <c r="X626" i="13"/>
  <c r="X627" i="13"/>
  <c r="X628" i="13"/>
  <c r="X629" i="13"/>
  <c r="X630" i="13"/>
  <c r="X631" i="13"/>
  <c r="X632" i="13"/>
  <c r="X633" i="13"/>
  <c r="X634" i="13"/>
  <c r="X635" i="13"/>
  <c r="X636" i="13"/>
  <c r="X637" i="13"/>
  <c r="X638" i="13"/>
  <c r="X639" i="13"/>
  <c r="X640" i="13"/>
  <c r="X641" i="13"/>
  <c r="X642" i="13"/>
  <c r="X643" i="13"/>
  <c r="X644" i="13"/>
  <c r="X645" i="13"/>
  <c r="X646" i="13"/>
  <c r="X647" i="13"/>
  <c r="X648" i="13"/>
  <c r="X649" i="13"/>
  <c r="X650" i="13"/>
  <c r="X651" i="13"/>
  <c r="X652" i="13"/>
  <c r="X653" i="13"/>
  <c r="X654" i="13"/>
  <c r="X655" i="13"/>
  <c r="X656" i="13"/>
  <c r="X657" i="13"/>
  <c r="X658" i="13"/>
  <c r="X659" i="13"/>
  <c r="X660" i="13"/>
  <c r="X661" i="13"/>
  <c r="X662" i="13"/>
  <c r="X663" i="13"/>
  <c r="X664" i="13"/>
  <c r="X665" i="13"/>
  <c r="X666" i="13"/>
  <c r="X667" i="13"/>
  <c r="X668" i="13"/>
  <c r="X669" i="13"/>
  <c r="X670" i="13"/>
  <c r="X671" i="13"/>
  <c r="X672" i="13"/>
  <c r="X673" i="13"/>
  <c r="X674" i="13"/>
  <c r="X675" i="13"/>
  <c r="X676" i="13"/>
  <c r="X677" i="13"/>
  <c r="X678" i="13"/>
  <c r="X679" i="13"/>
  <c r="X680" i="13"/>
  <c r="X681" i="13"/>
  <c r="X682" i="13"/>
  <c r="X683" i="13"/>
  <c r="X684" i="13"/>
  <c r="X685" i="13"/>
  <c r="X686" i="13"/>
  <c r="X687" i="13"/>
  <c r="X688" i="13"/>
  <c r="X689" i="13"/>
  <c r="X690" i="13"/>
  <c r="X691" i="13"/>
  <c r="X692" i="13"/>
  <c r="X693" i="13"/>
  <c r="X694" i="13"/>
  <c r="X695" i="13"/>
  <c r="X696" i="13"/>
  <c r="X697" i="13"/>
  <c r="X698" i="13"/>
  <c r="X699" i="13"/>
  <c r="X700" i="13"/>
  <c r="X701" i="13"/>
  <c r="X702" i="13"/>
  <c r="X703" i="13"/>
  <c r="X704" i="13"/>
  <c r="X705" i="13"/>
  <c r="X706" i="13"/>
  <c r="X707" i="13"/>
  <c r="X708" i="13"/>
  <c r="X709" i="13"/>
  <c r="X710" i="13"/>
  <c r="X711" i="13"/>
  <c r="X712" i="13"/>
  <c r="X713" i="13"/>
  <c r="X714" i="13"/>
  <c r="X715" i="13"/>
  <c r="X716" i="13"/>
  <c r="X717" i="13"/>
  <c r="X718" i="13"/>
  <c r="X719" i="13"/>
  <c r="X720" i="13"/>
  <c r="X721" i="13"/>
  <c r="X722" i="13"/>
  <c r="X723" i="13"/>
  <c r="X724" i="13"/>
  <c r="X725" i="13"/>
  <c r="X726" i="13"/>
  <c r="X727" i="13"/>
  <c r="X728" i="13"/>
  <c r="X729" i="13"/>
  <c r="X730" i="13"/>
  <c r="X731" i="13"/>
  <c r="X732" i="13"/>
  <c r="X733" i="13"/>
  <c r="X734" i="13"/>
  <c r="X735" i="13"/>
  <c r="X736" i="13"/>
  <c r="X737" i="13"/>
  <c r="X738" i="13"/>
  <c r="X739" i="13"/>
  <c r="X740" i="13"/>
  <c r="X741" i="13"/>
  <c r="X742" i="13"/>
  <c r="X743" i="13"/>
  <c r="X744" i="13"/>
  <c r="X745" i="13"/>
  <c r="X746" i="13"/>
  <c r="X747" i="13"/>
  <c r="X748" i="13"/>
  <c r="X749" i="13"/>
  <c r="X750" i="13"/>
  <c r="X751" i="13"/>
  <c r="X752" i="13"/>
  <c r="X753" i="13"/>
  <c r="X754" i="13"/>
  <c r="X755" i="13"/>
  <c r="X756" i="13"/>
  <c r="X757" i="13"/>
  <c r="X758" i="13"/>
  <c r="X759" i="13"/>
  <c r="X760" i="13"/>
  <c r="X761" i="13"/>
  <c r="X762" i="13"/>
  <c r="X763" i="13"/>
  <c r="X764" i="13"/>
  <c r="X765" i="13"/>
  <c r="X766" i="13"/>
  <c r="X767" i="13"/>
  <c r="X768" i="13"/>
  <c r="X769" i="13"/>
  <c r="X770" i="13"/>
  <c r="X771" i="13"/>
  <c r="X772" i="13"/>
  <c r="X773" i="13"/>
  <c r="X774" i="13"/>
  <c r="X775" i="13"/>
  <c r="X776" i="13"/>
  <c r="X777" i="13"/>
  <c r="X778" i="13"/>
  <c r="X779" i="13"/>
  <c r="X780" i="13"/>
  <c r="X781" i="13"/>
  <c r="X782" i="13"/>
  <c r="X783" i="13"/>
  <c r="X784" i="13"/>
  <c r="X785" i="13"/>
  <c r="X786" i="13"/>
  <c r="X787" i="13"/>
  <c r="X788" i="13"/>
  <c r="X789" i="13"/>
  <c r="X790" i="13"/>
  <c r="X791" i="13"/>
  <c r="X792" i="13"/>
  <c r="X793" i="13"/>
  <c r="X794" i="13"/>
  <c r="X795" i="13"/>
  <c r="X796" i="13"/>
  <c r="X797" i="13"/>
  <c r="X798" i="13"/>
  <c r="X799" i="13"/>
  <c r="X800" i="13"/>
  <c r="X801" i="13"/>
  <c r="X802" i="13"/>
  <c r="X803" i="13"/>
  <c r="X804" i="13"/>
  <c r="X805" i="13"/>
  <c r="X806" i="13"/>
  <c r="X807" i="13"/>
  <c r="X808" i="13"/>
  <c r="X809" i="13"/>
  <c r="X810" i="13"/>
  <c r="X811" i="13"/>
  <c r="X812" i="13"/>
  <c r="X813" i="13"/>
  <c r="X814" i="13"/>
  <c r="X815" i="13"/>
  <c r="X816" i="13"/>
  <c r="X817" i="13"/>
  <c r="X818" i="13"/>
  <c r="X819" i="13"/>
  <c r="X820" i="13"/>
  <c r="X821" i="13"/>
  <c r="X822" i="13"/>
  <c r="X823" i="13"/>
  <c r="X824" i="13"/>
  <c r="X825" i="13"/>
  <c r="X826" i="13"/>
  <c r="X827" i="13"/>
  <c r="X828" i="13"/>
  <c r="X829" i="13"/>
  <c r="X830" i="13"/>
  <c r="X831" i="13"/>
  <c r="X832" i="13"/>
  <c r="X833" i="13"/>
  <c r="X834" i="13"/>
  <c r="X835" i="13"/>
  <c r="X836" i="13"/>
  <c r="X837" i="13"/>
  <c r="X838" i="13"/>
  <c r="X839" i="13"/>
  <c r="X840" i="13"/>
  <c r="X841" i="13"/>
  <c r="X842" i="13"/>
  <c r="X843" i="13"/>
  <c r="X844" i="13"/>
  <c r="X845" i="13"/>
  <c r="X846" i="13"/>
  <c r="X847" i="13"/>
  <c r="X848" i="13"/>
  <c r="X849" i="13"/>
  <c r="X850" i="13"/>
  <c r="X851" i="13"/>
  <c r="X852" i="13"/>
  <c r="X853" i="13"/>
  <c r="X854" i="13"/>
  <c r="X855" i="13"/>
  <c r="X856" i="13"/>
  <c r="X857" i="13"/>
  <c r="X858" i="13"/>
  <c r="X859" i="13"/>
  <c r="X860" i="13"/>
  <c r="X861" i="13"/>
  <c r="X862" i="13"/>
  <c r="X863" i="13"/>
  <c r="X864" i="13"/>
  <c r="X865" i="13"/>
  <c r="X866" i="13"/>
  <c r="X867" i="13"/>
  <c r="X868" i="13"/>
  <c r="X869" i="13"/>
  <c r="X870" i="13"/>
  <c r="X871" i="13"/>
  <c r="X872" i="13"/>
  <c r="X873" i="13"/>
  <c r="X874" i="13"/>
  <c r="X875" i="13"/>
  <c r="X876" i="13"/>
  <c r="X877" i="13"/>
  <c r="X878" i="13"/>
  <c r="X879" i="13"/>
  <c r="X880" i="13"/>
  <c r="X881" i="13"/>
  <c r="X882" i="13"/>
  <c r="X883" i="13"/>
  <c r="X884" i="13"/>
  <c r="X885" i="13"/>
  <c r="X886" i="13"/>
  <c r="X887" i="13"/>
  <c r="X888" i="13"/>
  <c r="X889" i="13"/>
  <c r="X890" i="13"/>
  <c r="X891" i="13"/>
  <c r="X892" i="13"/>
  <c r="X893" i="13"/>
  <c r="X894" i="13"/>
  <c r="X895" i="13"/>
  <c r="X896" i="13"/>
  <c r="X897" i="13"/>
  <c r="X898" i="13"/>
  <c r="X899" i="13"/>
  <c r="X900" i="13"/>
  <c r="X901" i="13"/>
  <c r="X902" i="13"/>
  <c r="X903" i="13"/>
  <c r="X904" i="13"/>
  <c r="X905" i="13"/>
  <c r="X906" i="13"/>
  <c r="X907" i="13"/>
  <c r="X908" i="13"/>
  <c r="X909" i="13"/>
  <c r="X910" i="13"/>
  <c r="X911" i="13"/>
  <c r="X912" i="13"/>
  <c r="X913" i="13"/>
  <c r="X914" i="13"/>
  <c r="X915" i="13"/>
  <c r="X916" i="13"/>
  <c r="X917" i="13"/>
  <c r="X918" i="13"/>
  <c r="X919" i="13"/>
  <c r="X920" i="13"/>
  <c r="X921" i="13"/>
  <c r="X922" i="13"/>
  <c r="X923" i="13"/>
  <c r="X924" i="13"/>
  <c r="X925" i="13"/>
  <c r="X926" i="13"/>
  <c r="X927" i="13"/>
  <c r="X928" i="13"/>
  <c r="X929" i="13"/>
  <c r="X930" i="13"/>
  <c r="X931" i="13"/>
  <c r="X932" i="13"/>
  <c r="X933" i="13"/>
  <c r="X934" i="13"/>
  <c r="X935" i="13"/>
  <c r="X936" i="13"/>
  <c r="X937" i="13"/>
  <c r="X938" i="13"/>
  <c r="X939" i="13"/>
  <c r="X940" i="13"/>
  <c r="X941" i="13"/>
  <c r="X942" i="13"/>
  <c r="X943" i="13"/>
  <c r="X944" i="13"/>
  <c r="X945" i="13"/>
  <c r="X946" i="13"/>
  <c r="X947" i="13"/>
  <c r="X948" i="13"/>
  <c r="X949" i="13"/>
  <c r="X950" i="13"/>
  <c r="X951" i="13"/>
  <c r="X952" i="13"/>
  <c r="X953" i="13"/>
  <c r="X954" i="13"/>
  <c r="X955" i="13"/>
  <c r="X956" i="13"/>
  <c r="X957" i="13"/>
  <c r="X958" i="13"/>
  <c r="X959" i="13"/>
  <c r="X960" i="13"/>
  <c r="X961" i="13"/>
  <c r="X962" i="13"/>
  <c r="X963" i="13"/>
  <c r="X964" i="13"/>
  <c r="X965" i="13"/>
  <c r="X966" i="13"/>
  <c r="X967" i="13"/>
  <c r="X968" i="13"/>
  <c r="X969" i="13"/>
  <c r="X970" i="13"/>
  <c r="X971" i="13"/>
  <c r="X972" i="13"/>
  <c r="X973" i="13"/>
  <c r="X974" i="13"/>
  <c r="X975" i="13"/>
  <c r="X976" i="13"/>
  <c r="X977" i="13"/>
  <c r="X978" i="13"/>
  <c r="X979" i="13"/>
  <c r="X980" i="13"/>
  <c r="X981" i="13"/>
  <c r="X982" i="13"/>
  <c r="X983" i="13"/>
  <c r="X984" i="13"/>
  <c r="X985" i="13"/>
  <c r="X986" i="13"/>
  <c r="X987" i="13"/>
  <c r="X988" i="13"/>
  <c r="X989" i="13"/>
  <c r="X990" i="13"/>
  <c r="X991" i="13"/>
  <c r="X992" i="13"/>
  <c r="X993" i="13"/>
  <c r="X994" i="13"/>
  <c r="X995" i="13"/>
  <c r="X996" i="13"/>
  <c r="X997" i="13"/>
  <c r="X998" i="13"/>
  <c r="X999" i="13"/>
  <c r="X1000" i="13"/>
  <c r="X1001" i="13"/>
  <c r="X1002" i="13"/>
  <c r="X1003" i="13"/>
  <c r="X1004" i="13"/>
  <c r="X1005" i="13"/>
  <c r="X1006" i="13"/>
  <c r="X1007" i="13"/>
  <c r="X1008" i="13"/>
  <c r="X1009" i="13"/>
  <c r="X1010" i="13"/>
  <c r="X1011" i="13"/>
  <c r="X1012" i="13"/>
  <c r="X1013" i="13"/>
  <c r="X1014" i="13"/>
  <c r="X1015" i="13"/>
  <c r="X1016" i="13"/>
  <c r="X1017" i="13"/>
  <c r="X1018" i="13"/>
  <c r="X1019" i="13"/>
  <c r="X1020" i="13"/>
  <c r="X1021" i="13"/>
  <c r="X1022" i="13"/>
  <c r="X1023" i="13"/>
  <c r="X1024" i="13"/>
  <c r="X1025" i="13"/>
  <c r="X1026" i="13"/>
  <c r="X1027" i="13"/>
  <c r="X1028" i="13"/>
  <c r="X1029" i="13"/>
  <c r="X1030" i="13"/>
  <c r="X1031" i="13"/>
  <c r="X1032" i="13"/>
  <c r="X1033" i="13"/>
  <c r="X1034" i="13"/>
  <c r="X1035" i="13"/>
  <c r="X1036" i="13"/>
  <c r="X1037" i="13"/>
  <c r="X1038" i="13"/>
  <c r="X1039" i="13"/>
  <c r="X1040" i="13"/>
  <c r="X1041" i="13"/>
  <c r="X1042" i="13"/>
  <c r="X1043" i="13"/>
  <c r="X1044" i="13"/>
  <c r="X1045" i="13"/>
  <c r="X1046" i="13"/>
  <c r="X1047" i="13"/>
  <c r="X1048" i="13"/>
  <c r="X1049" i="13"/>
  <c r="X1050" i="13"/>
  <c r="X1051" i="13"/>
  <c r="X1052" i="13"/>
  <c r="X1053" i="13"/>
  <c r="X1054" i="13"/>
  <c r="X1055" i="13"/>
  <c r="X1056" i="13"/>
  <c r="X1057" i="13"/>
  <c r="X1058" i="13"/>
  <c r="X1059" i="13"/>
  <c r="X1060" i="13"/>
  <c r="X1061" i="13"/>
  <c r="X1062" i="13"/>
  <c r="X1063" i="13"/>
  <c r="X1064" i="13"/>
  <c r="X1065" i="13"/>
  <c r="X1066" i="13"/>
  <c r="X1067" i="13"/>
  <c r="X1068" i="13"/>
  <c r="X1069" i="13"/>
  <c r="X1070" i="13"/>
  <c r="X1071" i="13"/>
  <c r="X1072" i="13"/>
  <c r="X1073" i="13"/>
  <c r="X1074" i="13"/>
  <c r="X1075" i="13"/>
  <c r="X1076" i="13"/>
  <c r="X1077" i="13"/>
  <c r="X1078" i="13"/>
  <c r="X1079" i="13"/>
  <c r="X1080" i="13"/>
  <c r="X1081" i="13"/>
  <c r="X1082" i="13"/>
  <c r="X1083" i="13"/>
  <c r="X1084" i="13"/>
  <c r="X1085" i="13"/>
  <c r="X1086" i="13"/>
  <c r="X1087" i="13"/>
  <c r="X1088" i="13"/>
  <c r="X1089" i="13"/>
  <c r="X1090" i="13"/>
  <c r="X1091" i="13"/>
  <c r="X1092" i="13"/>
  <c r="X1093" i="13"/>
  <c r="X1094" i="13"/>
  <c r="X1095" i="13"/>
  <c r="X1096" i="13"/>
  <c r="X1097" i="13"/>
  <c r="X1098" i="13"/>
  <c r="X1099" i="13"/>
  <c r="X1100" i="13"/>
  <c r="X1101" i="13"/>
  <c r="X1102" i="13"/>
  <c r="X1103" i="13"/>
  <c r="X1104" i="13"/>
  <c r="X1105" i="13"/>
  <c r="X1106" i="13"/>
  <c r="X1107" i="13"/>
  <c r="X1108" i="13"/>
  <c r="X1109" i="13"/>
  <c r="X1110" i="13"/>
  <c r="X1111" i="13"/>
  <c r="X1112" i="13"/>
  <c r="X1113" i="13"/>
  <c r="X1114" i="13"/>
  <c r="X1115" i="13"/>
  <c r="X1116" i="13"/>
  <c r="X1117" i="13"/>
  <c r="X1118" i="13"/>
  <c r="X1119" i="13"/>
  <c r="X1120" i="13"/>
  <c r="X1121" i="13"/>
  <c r="X1122" i="13"/>
  <c r="X1123" i="13"/>
  <c r="X1124" i="13"/>
  <c r="X1125" i="13"/>
  <c r="X1126" i="13"/>
  <c r="X1127" i="13"/>
  <c r="X1128" i="13"/>
  <c r="X1129" i="13"/>
  <c r="X1130" i="13"/>
  <c r="X1131" i="13"/>
  <c r="X1132" i="13"/>
  <c r="X1133" i="13"/>
  <c r="X1134" i="13"/>
  <c r="X1135" i="13"/>
  <c r="X1136" i="13"/>
  <c r="X1137" i="13"/>
  <c r="X1138" i="13"/>
  <c r="X1139" i="13"/>
  <c r="X1140" i="13"/>
  <c r="X1141" i="13"/>
  <c r="X1142" i="13"/>
  <c r="X1143" i="13"/>
  <c r="X1144" i="13"/>
  <c r="X1145" i="13"/>
  <c r="X1146" i="13"/>
  <c r="X1147" i="13"/>
  <c r="X1148" i="13"/>
  <c r="X1149" i="13"/>
  <c r="X1150" i="13"/>
  <c r="X1151" i="13"/>
  <c r="X1152" i="13"/>
  <c r="X1153" i="13"/>
  <c r="X1154" i="13"/>
  <c r="X1155" i="13"/>
  <c r="X1156" i="13"/>
  <c r="X1157" i="13"/>
  <c r="X1158" i="13"/>
  <c r="X1159" i="13"/>
  <c r="X1160" i="13"/>
  <c r="X1161" i="13"/>
  <c r="X1162" i="13"/>
  <c r="X1163" i="13"/>
  <c r="X1164" i="13"/>
  <c r="X1165" i="13"/>
  <c r="X1166" i="13"/>
  <c r="X1167" i="13"/>
  <c r="X1168" i="13"/>
  <c r="X1169" i="13"/>
  <c r="X1170" i="13"/>
  <c r="X1171" i="13"/>
  <c r="X1172" i="13"/>
  <c r="X1173" i="13"/>
  <c r="X1174" i="13"/>
  <c r="X1175" i="13"/>
  <c r="X1176" i="13"/>
  <c r="X1177" i="13"/>
  <c r="X1178" i="13"/>
  <c r="X1179" i="13"/>
  <c r="X1180" i="13"/>
  <c r="X1181" i="13"/>
  <c r="X1182" i="13"/>
  <c r="X1183" i="13"/>
  <c r="X1184" i="13"/>
  <c r="X1185" i="13"/>
  <c r="X1186" i="13"/>
  <c r="X1187" i="13"/>
  <c r="X1188" i="13"/>
  <c r="X1189" i="13"/>
  <c r="X1190" i="13"/>
  <c r="X1191" i="13"/>
  <c r="X1192" i="13"/>
  <c r="X1193" i="13"/>
  <c r="X1194" i="13"/>
  <c r="X1195" i="13"/>
  <c r="X1196" i="13"/>
  <c r="X1197" i="13"/>
  <c r="X1198" i="13"/>
  <c r="X1199" i="13"/>
  <c r="X1200" i="13"/>
  <c r="X1201" i="13"/>
  <c r="X1202" i="13"/>
  <c r="X1203" i="13"/>
  <c r="X1204" i="13"/>
  <c r="X1205" i="13"/>
  <c r="X1206" i="13"/>
  <c r="X1207" i="13"/>
  <c r="X1208" i="13"/>
  <c r="X1209" i="13"/>
  <c r="X1210" i="13"/>
  <c r="X1211" i="13"/>
  <c r="X1212" i="13"/>
  <c r="X1213" i="13"/>
  <c r="X1214" i="13"/>
  <c r="X1215" i="13"/>
  <c r="X1216" i="13"/>
  <c r="X1217" i="13"/>
  <c r="X1218" i="13"/>
  <c r="X1219" i="13"/>
  <c r="X1220" i="13"/>
  <c r="X1221" i="13"/>
  <c r="X1222" i="13"/>
  <c r="X1223" i="13"/>
  <c r="X1224" i="13"/>
  <c r="X1225" i="13"/>
  <c r="X1226" i="13"/>
  <c r="X1227" i="13"/>
  <c r="X1228" i="13"/>
  <c r="X1229" i="13"/>
  <c r="X1230" i="13"/>
  <c r="X1231" i="13"/>
  <c r="X1232" i="13"/>
  <c r="X1233" i="13"/>
  <c r="X1234" i="13"/>
  <c r="X1235" i="13"/>
  <c r="X1236" i="13"/>
  <c r="X1237" i="13"/>
  <c r="X1238" i="13"/>
  <c r="X1239" i="13"/>
  <c r="X1240" i="13"/>
  <c r="X1241" i="13"/>
  <c r="X1242" i="13"/>
  <c r="X1243" i="13"/>
  <c r="X1244" i="13"/>
  <c r="X1245" i="13"/>
  <c r="X1246" i="13"/>
  <c r="X1247" i="13"/>
  <c r="X1248" i="13"/>
  <c r="X1249" i="13"/>
  <c r="X1250" i="13"/>
  <c r="X1251" i="13"/>
  <c r="X1252" i="13"/>
  <c r="X1253" i="13"/>
  <c r="X1254" i="13"/>
  <c r="X1255" i="13"/>
  <c r="X1256" i="13"/>
  <c r="X1257" i="13"/>
  <c r="X1258" i="13"/>
  <c r="X1259" i="13"/>
  <c r="X1260" i="13"/>
  <c r="X1261" i="13"/>
  <c r="X1262" i="13"/>
  <c r="X1263" i="13"/>
  <c r="X1264" i="13"/>
  <c r="X1265" i="13"/>
  <c r="X1266" i="13"/>
  <c r="X1267" i="13"/>
  <c r="X1268" i="13"/>
  <c r="X1269" i="13"/>
  <c r="X1270" i="13"/>
  <c r="X1271" i="13"/>
  <c r="X1272" i="13"/>
  <c r="X1273" i="13"/>
  <c r="X1274" i="13"/>
  <c r="X1275" i="13"/>
  <c r="X1276" i="13"/>
  <c r="X1277" i="13"/>
  <c r="X1278" i="13"/>
  <c r="X1279" i="13"/>
  <c r="X1280" i="13"/>
  <c r="X1281" i="13"/>
  <c r="X1282" i="13"/>
  <c r="X1283" i="13"/>
  <c r="X1284" i="13"/>
  <c r="X1285" i="13"/>
  <c r="X1286" i="13"/>
  <c r="X1287" i="13"/>
  <c r="X1288" i="13"/>
  <c r="X1289" i="13"/>
  <c r="X1290" i="13"/>
  <c r="X1291" i="13"/>
  <c r="X1292" i="13"/>
  <c r="X1293" i="13"/>
  <c r="X1294" i="13"/>
  <c r="X1295" i="13"/>
  <c r="X1296" i="13"/>
  <c r="X1297" i="13"/>
  <c r="X1298" i="13"/>
  <c r="X1299" i="13"/>
  <c r="X1300" i="13"/>
  <c r="X1301" i="13"/>
  <c r="X1302" i="13"/>
  <c r="X1303" i="13"/>
  <c r="X1304" i="13"/>
  <c r="X1305" i="13"/>
  <c r="X1306" i="13"/>
  <c r="X1307" i="13"/>
  <c r="X1308" i="13"/>
  <c r="X1309" i="13"/>
  <c r="X1310" i="13"/>
  <c r="X1311" i="13"/>
  <c r="X1312" i="13"/>
  <c r="X1313" i="13"/>
  <c r="X1314" i="13"/>
  <c r="X1315" i="13"/>
  <c r="X1316" i="13"/>
  <c r="X1317" i="13"/>
  <c r="X1318" i="13"/>
  <c r="X1319" i="13"/>
  <c r="X1320" i="13"/>
  <c r="X1321" i="13"/>
  <c r="X1322" i="13"/>
  <c r="X1323" i="13"/>
  <c r="X1324" i="13"/>
  <c r="X1325" i="13"/>
  <c r="X1326" i="13"/>
  <c r="X1327" i="13"/>
  <c r="X1328" i="13"/>
  <c r="X1329" i="13"/>
  <c r="X1330" i="13"/>
  <c r="X1331" i="13"/>
  <c r="X1332" i="13"/>
  <c r="X1333" i="13"/>
  <c r="X1334" i="13"/>
  <c r="X1335" i="13"/>
  <c r="X1336" i="13"/>
  <c r="X1337" i="13"/>
  <c r="X1338" i="13"/>
  <c r="X1339" i="13"/>
  <c r="X1340" i="13"/>
  <c r="X1341" i="13"/>
  <c r="X1342" i="13"/>
  <c r="X1343" i="13"/>
  <c r="X1344" i="13"/>
  <c r="X1345" i="13"/>
  <c r="X1346" i="13"/>
  <c r="X1347" i="13"/>
  <c r="X1348" i="13"/>
  <c r="X1349" i="13"/>
  <c r="X1350" i="13"/>
  <c r="X1351" i="13"/>
  <c r="X1352" i="13"/>
  <c r="X1353" i="13"/>
  <c r="X1354" i="13"/>
  <c r="X1355" i="13"/>
  <c r="X1356" i="13"/>
  <c r="X1357" i="13"/>
  <c r="X1358" i="13"/>
  <c r="X1359" i="13"/>
  <c r="X1360" i="13"/>
  <c r="X1361" i="13"/>
  <c r="X1362" i="13"/>
  <c r="X1363" i="13"/>
  <c r="X1364" i="13"/>
  <c r="X1365" i="13"/>
  <c r="X1366" i="13"/>
  <c r="X1367" i="13"/>
  <c r="X1368" i="13"/>
  <c r="X1369" i="13"/>
  <c r="X1370" i="13"/>
  <c r="X1371" i="13"/>
  <c r="X1372" i="13"/>
  <c r="X1373" i="13"/>
  <c r="X1374" i="13"/>
  <c r="X1375" i="13"/>
  <c r="X1376" i="13"/>
  <c r="X1377" i="13"/>
  <c r="X1378" i="13"/>
  <c r="X1379" i="13"/>
  <c r="X1380" i="13"/>
  <c r="X1381" i="13"/>
  <c r="X1382" i="13"/>
  <c r="X1383" i="13"/>
  <c r="X1384" i="13"/>
  <c r="X1385" i="13"/>
  <c r="X1386" i="13"/>
  <c r="X1387" i="13"/>
  <c r="X1388" i="13"/>
  <c r="X1389" i="13"/>
  <c r="X1390" i="13"/>
  <c r="X1391" i="13"/>
  <c r="X1392" i="13"/>
  <c r="X1393" i="13"/>
  <c r="X1394" i="13"/>
  <c r="X1395" i="13"/>
  <c r="X1396" i="13"/>
  <c r="X1397" i="13"/>
  <c r="X1398" i="13"/>
  <c r="X1399" i="13"/>
  <c r="X1400" i="13"/>
  <c r="X1401" i="13"/>
  <c r="X1402" i="13"/>
  <c r="X1403" i="13"/>
  <c r="X1404" i="13"/>
  <c r="X1405" i="13"/>
  <c r="X1406" i="13"/>
  <c r="X1407" i="13"/>
  <c r="X1408" i="13"/>
  <c r="X1409" i="13"/>
  <c r="X1410" i="13"/>
  <c r="X1411" i="13"/>
  <c r="X1412" i="13"/>
  <c r="X1413" i="13"/>
  <c r="X1414" i="13"/>
  <c r="X1415" i="13"/>
  <c r="X1416" i="13"/>
  <c r="X1417" i="13"/>
  <c r="X1418" i="13"/>
  <c r="X1419" i="13"/>
  <c r="X1420" i="13"/>
  <c r="X1421" i="13"/>
  <c r="X1422" i="13"/>
  <c r="X1423" i="13"/>
  <c r="X1424" i="13"/>
  <c r="X1425" i="13"/>
  <c r="X1426" i="13"/>
  <c r="X1427" i="13"/>
  <c r="X1428" i="13"/>
  <c r="X1429" i="13"/>
  <c r="X1430" i="13"/>
  <c r="X1431" i="13"/>
  <c r="X1432" i="13"/>
  <c r="X1433" i="13"/>
  <c r="X1434" i="13"/>
  <c r="X1435" i="13"/>
  <c r="X1436" i="13"/>
  <c r="X1437" i="13"/>
  <c r="X1438" i="13"/>
  <c r="X1439" i="13"/>
  <c r="X1440" i="13"/>
  <c r="X1441" i="13"/>
  <c r="X1442" i="13"/>
  <c r="X1443" i="13"/>
  <c r="X1444" i="13"/>
  <c r="X1445" i="13"/>
  <c r="X1446" i="13"/>
  <c r="X1447" i="13"/>
  <c r="X1448" i="13"/>
  <c r="X1449" i="13"/>
  <c r="X1450" i="13"/>
  <c r="X1451" i="13"/>
  <c r="X1452" i="13"/>
  <c r="X1453" i="13"/>
  <c r="X1454" i="13"/>
  <c r="X1455" i="13"/>
  <c r="X1456" i="13"/>
  <c r="X1457" i="13"/>
  <c r="X1458" i="13"/>
  <c r="X1459" i="13"/>
  <c r="X1460" i="13"/>
  <c r="X1461" i="13"/>
  <c r="X1462" i="13"/>
  <c r="X1463" i="13"/>
  <c r="X1464" i="13"/>
  <c r="X1465" i="13"/>
  <c r="X1466" i="13"/>
  <c r="X1467" i="13"/>
  <c r="X1468" i="13"/>
  <c r="X1469" i="13"/>
  <c r="X1470" i="13"/>
  <c r="X1471" i="13"/>
  <c r="X1472" i="13"/>
  <c r="X1473" i="13"/>
  <c r="X1474" i="13"/>
  <c r="X1475" i="13"/>
  <c r="X1476" i="13"/>
  <c r="X1477" i="13"/>
  <c r="X1478" i="13"/>
  <c r="X1479" i="13"/>
  <c r="X1480" i="13"/>
  <c r="X1481" i="13"/>
  <c r="X1482" i="13"/>
  <c r="X1483" i="13"/>
  <c r="X1484" i="13"/>
  <c r="X1485" i="13"/>
  <c r="X1486" i="13"/>
  <c r="X1487" i="13"/>
  <c r="X1488" i="13"/>
  <c r="X1489" i="13"/>
  <c r="X1490" i="13"/>
  <c r="X1491" i="13"/>
  <c r="X1492" i="13"/>
  <c r="X1493" i="13"/>
  <c r="X1494" i="13"/>
  <c r="X1495" i="13"/>
  <c r="X1496" i="13"/>
  <c r="X1497" i="13"/>
  <c r="X1498" i="13"/>
  <c r="X1499" i="13"/>
  <c r="X1500" i="13"/>
  <c r="X1501" i="13"/>
  <c r="X1502" i="13"/>
  <c r="X1503" i="13"/>
  <c r="X1504" i="13"/>
  <c r="X1505" i="13"/>
  <c r="X1506" i="13"/>
  <c r="X1507" i="13"/>
  <c r="X1508" i="13"/>
  <c r="X1509" i="13"/>
  <c r="X1510" i="13"/>
  <c r="X1511" i="13"/>
  <c r="X1512" i="13"/>
  <c r="X1513" i="13"/>
  <c r="X1514" i="13"/>
  <c r="X1515" i="13"/>
  <c r="X1516" i="13"/>
  <c r="X1517" i="13"/>
  <c r="X1518" i="13"/>
  <c r="X1519" i="13"/>
  <c r="X1520" i="13"/>
  <c r="X1521" i="13"/>
  <c r="X1522" i="13"/>
  <c r="X1523" i="13"/>
  <c r="X1524" i="13"/>
  <c r="X1525" i="13"/>
  <c r="X1526" i="13"/>
  <c r="X1527" i="13"/>
  <c r="X1528" i="13"/>
  <c r="X1529" i="13"/>
  <c r="X1530" i="13"/>
  <c r="X1531" i="13"/>
  <c r="X1532" i="13"/>
  <c r="X1533" i="13"/>
  <c r="X1534" i="13"/>
  <c r="X1535" i="13"/>
  <c r="X1536" i="13"/>
  <c r="X1537" i="13"/>
  <c r="X1538" i="13"/>
  <c r="X1539" i="13"/>
  <c r="X1540" i="13"/>
  <c r="X1541" i="13"/>
  <c r="X1542" i="13"/>
  <c r="X1543" i="13"/>
  <c r="X1544" i="13"/>
  <c r="X1545" i="13"/>
  <c r="X1546" i="13"/>
  <c r="X1547" i="13"/>
  <c r="X1548" i="13"/>
  <c r="X1549" i="13"/>
  <c r="X1550" i="13"/>
  <c r="X1551" i="13"/>
  <c r="X1552" i="13"/>
  <c r="X1553" i="13"/>
  <c r="X1554" i="13"/>
  <c r="X1555" i="13"/>
  <c r="X1556" i="13"/>
  <c r="X1557" i="13"/>
  <c r="X1558" i="13"/>
  <c r="X1559" i="13"/>
  <c r="X1560" i="13"/>
  <c r="X1561" i="13"/>
  <c r="X1562" i="13"/>
  <c r="X1563" i="13"/>
  <c r="X1564" i="13"/>
  <c r="X1565" i="13"/>
  <c r="X1566" i="13"/>
  <c r="X1567" i="13"/>
  <c r="X1568" i="13"/>
  <c r="X1569" i="13"/>
  <c r="X1570" i="13"/>
  <c r="X1571" i="13"/>
  <c r="X1572" i="13"/>
  <c r="X1573" i="13"/>
  <c r="X1574" i="13"/>
  <c r="X1575" i="13"/>
  <c r="X1576" i="13"/>
  <c r="X1577" i="13"/>
  <c r="X1578" i="13"/>
  <c r="X1579" i="13"/>
  <c r="X1580" i="13"/>
  <c r="X1581" i="13"/>
  <c r="X1582" i="13"/>
  <c r="X1583" i="13"/>
  <c r="X1584" i="13"/>
  <c r="X1585" i="13"/>
  <c r="X1586" i="13"/>
  <c r="X1587" i="13"/>
  <c r="X1588" i="13"/>
  <c r="X1589" i="13"/>
  <c r="X1590" i="13"/>
  <c r="X1591" i="13"/>
  <c r="X1592" i="13"/>
  <c r="X1593" i="13"/>
  <c r="X1594" i="13"/>
  <c r="X1595" i="13"/>
  <c r="X1596" i="13"/>
  <c r="X1597" i="13"/>
  <c r="X1598" i="13"/>
  <c r="X1599" i="13"/>
  <c r="X1600" i="13"/>
  <c r="X1601" i="13"/>
  <c r="X1602" i="13"/>
  <c r="X1603" i="13"/>
  <c r="X1604" i="13"/>
  <c r="X1605" i="13"/>
  <c r="X1606" i="13"/>
  <c r="X1607" i="13"/>
  <c r="X1608" i="13"/>
  <c r="X1609" i="13"/>
  <c r="X1610" i="13"/>
  <c r="X1611" i="13"/>
  <c r="X1612" i="13"/>
  <c r="X1613" i="13"/>
  <c r="X1614" i="13"/>
  <c r="X1615" i="13"/>
  <c r="X1616" i="13"/>
  <c r="X1617" i="13"/>
  <c r="X1618" i="13"/>
  <c r="X1619" i="13"/>
  <c r="X1620" i="13"/>
  <c r="X1621" i="13"/>
  <c r="X1622" i="13"/>
  <c r="X1623" i="13"/>
  <c r="X1624" i="13"/>
  <c r="X1625" i="13"/>
  <c r="X1626" i="13"/>
  <c r="X1627" i="13"/>
  <c r="X1628" i="13"/>
  <c r="X1629" i="13"/>
  <c r="X1630" i="13"/>
  <c r="X1631" i="13"/>
  <c r="X1632" i="13"/>
  <c r="X1633" i="13"/>
  <c r="X1634" i="13"/>
  <c r="X1635" i="13"/>
  <c r="X1636" i="13"/>
  <c r="X1637" i="13"/>
  <c r="X1638" i="13"/>
  <c r="X1639" i="13"/>
  <c r="X1640" i="13"/>
  <c r="X1641" i="13"/>
  <c r="X1642" i="13"/>
  <c r="X1643" i="13"/>
  <c r="X1644" i="13"/>
  <c r="X1645" i="13"/>
  <c r="X1646" i="13"/>
  <c r="X1647" i="13"/>
  <c r="X1648" i="13"/>
  <c r="X1649" i="13"/>
  <c r="X1650" i="13"/>
  <c r="X1651" i="13"/>
  <c r="X1652" i="13"/>
  <c r="X1653" i="13"/>
  <c r="X1654" i="13"/>
  <c r="X1655" i="13"/>
  <c r="X1656" i="13"/>
  <c r="X1657" i="13"/>
  <c r="X1658" i="13"/>
  <c r="X1659" i="13"/>
  <c r="X1660" i="13"/>
  <c r="X1661" i="13"/>
  <c r="X1662" i="13"/>
  <c r="X1663" i="13"/>
  <c r="X1664" i="13"/>
  <c r="X1665" i="13"/>
  <c r="X1666" i="13"/>
  <c r="X1667" i="13"/>
  <c r="X1668" i="13"/>
  <c r="X1669" i="13"/>
  <c r="X1670" i="13"/>
  <c r="X1671" i="13"/>
  <c r="X1672" i="13"/>
  <c r="X1673" i="13"/>
  <c r="X1674" i="13"/>
  <c r="X1675" i="13"/>
  <c r="X1676" i="13"/>
  <c r="X1677" i="13"/>
  <c r="X1678" i="13"/>
  <c r="X1679" i="13"/>
  <c r="X1680" i="13"/>
  <c r="X1681" i="13"/>
  <c r="X1682" i="13"/>
  <c r="X1683" i="13"/>
  <c r="X1684" i="13"/>
  <c r="X1685" i="13"/>
  <c r="X1686" i="13"/>
  <c r="X1687" i="13"/>
  <c r="X1688" i="13"/>
  <c r="X1689" i="13"/>
  <c r="X1690" i="13"/>
  <c r="X1691" i="13"/>
  <c r="X1692" i="13"/>
  <c r="X1693" i="13"/>
  <c r="X1694" i="13"/>
  <c r="X1695" i="13"/>
  <c r="X1696" i="13"/>
  <c r="X1697" i="13"/>
  <c r="X1698" i="13"/>
  <c r="X1699" i="13"/>
  <c r="X1700" i="13"/>
  <c r="X1701" i="13"/>
  <c r="X1702" i="13"/>
  <c r="X1703" i="13"/>
  <c r="X1704" i="13"/>
  <c r="X1705" i="13"/>
  <c r="X1706" i="13"/>
  <c r="X1707" i="13"/>
  <c r="X1708" i="13"/>
  <c r="X1709" i="13"/>
  <c r="X1710" i="13"/>
  <c r="X1711" i="13"/>
  <c r="X1712" i="13"/>
  <c r="X1713" i="13"/>
  <c r="X1714" i="13"/>
  <c r="X1715" i="13"/>
  <c r="X1716" i="13"/>
  <c r="X1717" i="13"/>
  <c r="X1718" i="13"/>
  <c r="X1719" i="13"/>
  <c r="X1720" i="13"/>
  <c r="X1721" i="13"/>
  <c r="X1722" i="13"/>
  <c r="X1723" i="13"/>
  <c r="X1724" i="13"/>
  <c r="X1725" i="13"/>
  <c r="X1726" i="13"/>
  <c r="X1727" i="13"/>
  <c r="X1728" i="13"/>
  <c r="X1729" i="13"/>
  <c r="X1730" i="13"/>
  <c r="X1731" i="13"/>
  <c r="X1732" i="13"/>
  <c r="X1733" i="13"/>
  <c r="X1734" i="13"/>
  <c r="X1735" i="13"/>
  <c r="X1736" i="13"/>
  <c r="X1737" i="13"/>
  <c r="X1738" i="13"/>
  <c r="X1739" i="13"/>
  <c r="X1740" i="13"/>
  <c r="X1741" i="13"/>
  <c r="X1742" i="13"/>
  <c r="X1743" i="13"/>
  <c r="X1744" i="13"/>
  <c r="X1745" i="13"/>
  <c r="X1746" i="13"/>
  <c r="X1747" i="13"/>
  <c r="X1748" i="13"/>
  <c r="X1749" i="13"/>
  <c r="X1750" i="13"/>
  <c r="X1751" i="13"/>
  <c r="X1752" i="13"/>
  <c r="X1753" i="13"/>
  <c r="X1754" i="13"/>
  <c r="X1755" i="13"/>
  <c r="X1756" i="13"/>
  <c r="X1757" i="13"/>
  <c r="X1758" i="13"/>
  <c r="X1759" i="13"/>
  <c r="X1760" i="13"/>
  <c r="X1761" i="13"/>
  <c r="X1762" i="13"/>
  <c r="X1763" i="13"/>
  <c r="X1764" i="13"/>
  <c r="X1765" i="13"/>
  <c r="X1766" i="13"/>
  <c r="X1767" i="13"/>
  <c r="X1768" i="13"/>
  <c r="X1769" i="13"/>
  <c r="X1770" i="13"/>
  <c r="X1771" i="13"/>
  <c r="X1772" i="13"/>
  <c r="X1773" i="13"/>
  <c r="X1774" i="13"/>
  <c r="X1775" i="13"/>
  <c r="X1776" i="13"/>
  <c r="X1777" i="13"/>
  <c r="X1778" i="13"/>
  <c r="X1779" i="13"/>
  <c r="X1780" i="13"/>
  <c r="X1781" i="13"/>
  <c r="X1782" i="13"/>
  <c r="X1783" i="13"/>
  <c r="X1784" i="13"/>
  <c r="X1785" i="13"/>
  <c r="X1786" i="13"/>
  <c r="X1787" i="13"/>
  <c r="X1788" i="13"/>
  <c r="X1789" i="13"/>
  <c r="X1790" i="13"/>
  <c r="X1791" i="13"/>
  <c r="X1792" i="13"/>
  <c r="X1793" i="13"/>
  <c r="X1794" i="13"/>
  <c r="X1795" i="13"/>
  <c r="X1796" i="13"/>
  <c r="X1797" i="13"/>
  <c r="X1798" i="13"/>
  <c r="X1799" i="13"/>
  <c r="X1800" i="13"/>
  <c r="X1801" i="13"/>
  <c r="X1802" i="13"/>
  <c r="X1803" i="13"/>
  <c r="X1804" i="13"/>
  <c r="X1805" i="13"/>
  <c r="X1806" i="13"/>
  <c r="X1807" i="13"/>
  <c r="X1808" i="13"/>
  <c r="X1809" i="13"/>
  <c r="X1810" i="13"/>
  <c r="X1811" i="13"/>
  <c r="X1812" i="13"/>
  <c r="X1813" i="13"/>
  <c r="X1814" i="13"/>
  <c r="X1815" i="13"/>
  <c r="X1816" i="13"/>
  <c r="X1817" i="13"/>
  <c r="X1818" i="13"/>
  <c r="X1819" i="13"/>
  <c r="X1820" i="13"/>
  <c r="X1821" i="13"/>
  <c r="X1822" i="13"/>
  <c r="X1823" i="13"/>
  <c r="X1824" i="13"/>
  <c r="X1825" i="13"/>
  <c r="X1826" i="13"/>
  <c r="X1827" i="13"/>
  <c r="X1828" i="13"/>
  <c r="X1829" i="13"/>
  <c r="X1830" i="13"/>
  <c r="X1831" i="13"/>
  <c r="X1832" i="13"/>
  <c r="X1833" i="13"/>
  <c r="X1834" i="13"/>
  <c r="X1835" i="13"/>
  <c r="X1836" i="13"/>
  <c r="X1837" i="13"/>
  <c r="X1838" i="13"/>
  <c r="X1839" i="13"/>
  <c r="X1840" i="13"/>
  <c r="X1841" i="13"/>
  <c r="X1842" i="13"/>
  <c r="X1843" i="13"/>
  <c r="X1844" i="13"/>
  <c r="X1845" i="13"/>
  <c r="X1846" i="13"/>
  <c r="X1847" i="13"/>
  <c r="X1848" i="13"/>
  <c r="X1849" i="13"/>
  <c r="X1850" i="13"/>
  <c r="X1851" i="13"/>
  <c r="X1852" i="13"/>
  <c r="X1853" i="13"/>
  <c r="X1854" i="13"/>
  <c r="X1855" i="13"/>
  <c r="X1856" i="13"/>
  <c r="X1857" i="13"/>
  <c r="X1858" i="13"/>
  <c r="X1859" i="13"/>
  <c r="X1860" i="13"/>
  <c r="X1861" i="13"/>
  <c r="X1862" i="13"/>
  <c r="X1863" i="13"/>
  <c r="X1864" i="13"/>
  <c r="X1865" i="13"/>
  <c r="X1866" i="13"/>
  <c r="X1867" i="13"/>
  <c r="X1868" i="13"/>
  <c r="X1869" i="13"/>
  <c r="X1870" i="13"/>
  <c r="X1871" i="13"/>
  <c r="X1872" i="13"/>
  <c r="X1873" i="13"/>
  <c r="X1874" i="13"/>
  <c r="X1875" i="13"/>
  <c r="X1876" i="13"/>
  <c r="X1877" i="13"/>
  <c r="X1878" i="13"/>
  <c r="X1879" i="13"/>
  <c r="X1880" i="13"/>
  <c r="X1881" i="13"/>
  <c r="X1882" i="13"/>
  <c r="X1883" i="13"/>
  <c r="X1884" i="13"/>
  <c r="X1885" i="13"/>
  <c r="X1886" i="13"/>
  <c r="X1887" i="13"/>
  <c r="X1888" i="13"/>
  <c r="X1889" i="13"/>
  <c r="X1890" i="13"/>
  <c r="X1891" i="13"/>
  <c r="X1892" i="13"/>
  <c r="X1893" i="13"/>
  <c r="X1894" i="13"/>
  <c r="X1895" i="13"/>
  <c r="X1896" i="13"/>
  <c r="X1897" i="13"/>
  <c r="X1898" i="13"/>
  <c r="X1899" i="13"/>
  <c r="X1900" i="13"/>
  <c r="X1901" i="13"/>
  <c r="X1902" i="13"/>
  <c r="X1903" i="13"/>
  <c r="X1904" i="13"/>
  <c r="X1905" i="13"/>
  <c r="X1906" i="13"/>
  <c r="X1907" i="13"/>
  <c r="X1908" i="13"/>
  <c r="X1909" i="13"/>
  <c r="X1910" i="13"/>
  <c r="X1911" i="13"/>
  <c r="X1912" i="13"/>
  <c r="X1913" i="13"/>
  <c r="X1914" i="13"/>
  <c r="X1915" i="13"/>
  <c r="X1916" i="13"/>
  <c r="X1917" i="13"/>
  <c r="X1918" i="13"/>
  <c r="X1919" i="13"/>
  <c r="X1920" i="13"/>
  <c r="X1921" i="13"/>
  <c r="X1922" i="13"/>
  <c r="X1923" i="13"/>
  <c r="X1924" i="13"/>
  <c r="X1925" i="13"/>
  <c r="X1926" i="13"/>
  <c r="X1927" i="13"/>
  <c r="X1928" i="13"/>
  <c r="X1929" i="13"/>
  <c r="X1930" i="13"/>
  <c r="X1931" i="13"/>
  <c r="X1932" i="13"/>
  <c r="X1933" i="13"/>
  <c r="X1934" i="13"/>
  <c r="X1935" i="13"/>
  <c r="X1936" i="13"/>
  <c r="X1937" i="13"/>
  <c r="X1938" i="13"/>
  <c r="X1939" i="13"/>
  <c r="X1940" i="13"/>
  <c r="X1941" i="13"/>
  <c r="X1942" i="13"/>
  <c r="X1943" i="13"/>
  <c r="X1944" i="13"/>
  <c r="X1945" i="13"/>
  <c r="X1946" i="13"/>
  <c r="X1947" i="13"/>
  <c r="X1948" i="13"/>
  <c r="X1949" i="13"/>
  <c r="X1950" i="13"/>
  <c r="X1951" i="13"/>
  <c r="X1952" i="13"/>
  <c r="X1953" i="13"/>
  <c r="X1954" i="13"/>
  <c r="X1955" i="13"/>
  <c r="X1956" i="13"/>
  <c r="X1957" i="13"/>
  <c r="X1958" i="13"/>
  <c r="X1959" i="13"/>
  <c r="X1960" i="13"/>
  <c r="X1961" i="13"/>
  <c r="X1962" i="13"/>
  <c r="X1963" i="13"/>
  <c r="X1964" i="13"/>
  <c r="X1965" i="13"/>
  <c r="X1966" i="13"/>
  <c r="X1967" i="13"/>
  <c r="X1968" i="13"/>
  <c r="X1969" i="13"/>
  <c r="X1970" i="13"/>
  <c r="X1971" i="13"/>
  <c r="X1972" i="13"/>
  <c r="X1973" i="13"/>
  <c r="X1974" i="13"/>
  <c r="X1975" i="13"/>
  <c r="X1976" i="13"/>
  <c r="X1977" i="13"/>
  <c r="X1978" i="13"/>
  <c r="X1979" i="13"/>
  <c r="X1980" i="13"/>
  <c r="X1981" i="13"/>
  <c r="X1982" i="13"/>
  <c r="X1983" i="13"/>
  <c r="X1984" i="13"/>
  <c r="X1985" i="13"/>
  <c r="X1986" i="13"/>
  <c r="X1987" i="13"/>
  <c r="X1988" i="13"/>
  <c r="X1989" i="13"/>
  <c r="X1990" i="13"/>
  <c r="X1991" i="13"/>
  <c r="X1992" i="13"/>
  <c r="X1993" i="13"/>
  <c r="X1994" i="13"/>
  <c r="X1995" i="13"/>
  <c r="X1996" i="13"/>
  <c r="X1997" i="13"/>
  <c r="X1998" i="13"/>
  <c r="X1999" i="13"/>
  <c r="X2000" i="13"/>
  <c r="X2001" i="13"/>
  <c r="X2002" i="13"/>
  <c r="X2003" i="13"/>
  <c r="X2004" i="13"/>
  <c r="X2005" i="13"/>
  <c r="X2006" i="13"/>
  <c r="X2007" i="13"/>
  <c r="X2008" i="13"/>
  <c r="X2009" i="13"/>
  <c r="X2010" i="13"/>
  <c r="X2011" i="13"/>
  <c r="X2012" i="13"/>
  <c r="X2013" i="13"/>
  <c r="X2014" i="13"/>
  <c r="X2015" i="13"/>
  <c r="X2016" i="13"/>
  <c r="X2017" i="13"/>
  <c r="X2018" i="13"/>
  <c r="X2019" i="13"/>
  <c r="X2020" i="13"/>
  <c r="X2021" i="13"/>
  <c r="X2022" i="13"/>
  <c r="X2023" i="13"/>
  <c r="X2024" i="13"/>
  <c r="X2025" i="13"/>
  <c r="X2026" i="13"/>
  <c r="X2027" i="13"/>
  <c r="X2028" i="13"/>
  <c r="X2029" i="13"/>
  <c r="X2030" i="13"/>
  <c r="X2031" i="13"/>
  <c r="X2032" i="13"/>
  <c r="X2033" i="13"/>
  <c r="X2034" i="13"/>
  <c r="X2035" i="13"/>
  <c r="X2036" i="13"/>
  <c r="X2037" i="13"/>
  <c r="X2038" i="13"/>
  <c r="X2039" i="13"/>
  <c r="X2040" i="13"/>
  <c r="X2041" i="13"/>
  <c r="X2042" i="13"/>
  <c r="X2043" i="13"/>
  <c r="X2044" i="13"/>
  <c r="X2045" i="13"/>
  <c r="X2046" i="13"/>
  <c r="X2047" i="13"/>
  <c r="X2048" i="13"/>
  <c r="X2049" i="13"/>
  <c r="X2050" i="13"/>
  <c r="X2051" i="13"/>
  <c r="X2052" i="13"/>
  <c r="X2053" i="13"/>
  <c r="X2054" i="13"/>
  <c r="X2055" i="13"/>
  <c r="X2056" i="13"/>
  <c r="X2057" i="13"/>
  <c r="X2058" i="13"/>
  <c r="X2059" i="13"/>
  <c r="X2060" i="13"/>
  <c r="X2061" i="13"/>
  <c r="X2062" i="13"/>
  <c r="X2063" i="13"/>
  <c r="X2064" i="13"/>
  <c r="X2065" i="13"/>
  <c r="X2066" i="13"/>
  <c r="X2067" i="13"/>
  <c r="X2068" i="13"/>
  <c r="X2069" i="13"/>
  <c r="X2070" i="13"/>
  <c r="X2071" i="13"/>
  <c r="X2072" i="13"/>
  <c r="X2073" i="13"/>
  <c r="X2074" i="13"/>
  <c r="X2075" i="13"/>
  <c r="X2076" i="13"/>
  <c r="X2077" i="13"/>
  <c r="X2078" i="13"/>
  <c r="X2079" i="13"/>
  <c r="X2080" i="13"/>
  <c r="X2081" i="13"/>
  <c r="X2082" i="13"/>
  <c r="X2083" i="13"/>
  <c r="X2084" i="13"/>
  <c r="X2085" i="13"/>
  <c r="X2086" i="13"/>
  <c r="X2087" i="13"/>
  <c r="X2088" i="13"/>
  <c r="X2089" i="13"/>
  <c r="X2090" i="13"/>
  <c r="X2091" i="13"/>
  <c r="X2092" i="13"/>
  <c r="X2093" i="13"/>
  <c r="X2094" i="13"/>
  <c r="X2095" i="13"/>
  <c r="X2096" i="13"/>
  <c r="X2097" i="13"/>
  <c r="X2098" i="13"/>
  <c r="X2099" i="13"/>
  <c r="X2100" i="13"/>
  <c r="X2101" i="13"/>
  <c r="X2102" i="13"/>
  <c r="X2103" i="13"/>
  <c r="X2104" i="13"/>
  <c r="X2105" i="13"/>
  <c r="X2106" i="13"/>
  <c r="X2107" i="13"/>
  <c r="X2108" i="13"/>
  <c r="X2109" i="13"/>
  <c r="X2110" i="13"/>
  <c r="X2111" i="13"/>
  <c r="X2112" i="13"/>
  <c r="X2113" i="13"/>
  <c r="X2114" i="13"/>
  <c r="X2115" i="13"/>
  <c r="X2116" i="13"/>
  <c r="X2117" i="13"/>
  <c r="X2118" i="13"/>
  <c r="X2119" i="13"/>
  <c r="X2120" i="13"/>
  <c r="X2121" i="13"/>
  <c r="X2122" i="13"/>
  <c r="X2123" i="13"/>
  <c r="X2124" i="13"/>
  <c r="X2125" i="13"/>
  <c r="X2126" i="13"/>
  <c r="X2127" i="13"/>
  <c r="X2128" i="13"/>
  <c r="X2129" i="13"/>
  <c r="X2130" i="13"/>
  <c r="X2131" i="13"/>
  <c r="X2132" i="13"/>
  <c r="X2133" i="13"/>
  <c r="X2134" i="13"/>
  <c r="X2135" i="13"/>
  <c r="X2136" i="13"/>
  <c r="X2137" i="13"/>
  <c r="X2138" i="13"/>
  <c r="X2139" i="13"/>
  <c r="X2140" i="13"/>
  <c r="X2141" i="13"/>
  <c r="X2142" i="13"/>
  <c r="X2143" i="13"/>
  <c r="X2144" i="13"/>
  <c r="X2145" i="13"/>
  <c r="X2146" i="13"/>
  <c r="X2147" i="13"/>
  <c r="X2148" i="13"/>
  <c r="X2149" i="13"/>
  <c r="X2150" i="13"/>
  <c r="X2151" i="13"/>
  <c r="X2152" i="13"/>
  <c r="X2153" i="13"/>
  <c r="X2154" i="13"/>
  <c r="X2155" i="13"/>
  <c r="X2156" i="13"/>
  <c r="X2157" i="13"/>
  <c r="X2158" i="13"/>
  <c r="X2159" i="13"/>
  <c r="X2160" i="13"/>
  <c r="X2161" i="13"/>
  <c r="X2162" i="13"/>
  <c r="X2163" i="13"/>
  <c r="X2164" i="13"/>
  <c r="X2165" i="13"/>
  <c r="X2166" i="13"/>
  <c r="X2167" i="13"/>
  <c r="X2168" i="13"/>
  <c r="X2169" i="13"/>
  <c r="X2170" i="13"/>
  <c r="X2171" i="13"/>
  <c r="X2172" i="13"/>
  <c r="X2173" i="13"/>
  <c r="X2174" i="13"/>
  <c r="X2175" i="13"/>
  <c r="X2176" i="13"/>
  <c r="X2177" i="13"/>
  <c r="X2178" i="13"/>
  <c r="X2179" i="13"/>
  <c r="X2180" i="13"/>
  <c r="X2181" i="13"/>
  <c r="X2182" i="13"/>
  <c r="X2183" i="13"/>
  <c r="X2184" i="13"/>
  <c r="X2185" i="13"/>
  <c r="X2186" i="13"/>
  <c r="X2187" i="13"/>
  <c r="X2188" i="13"/>
  <c r="X2189" i="13"/>
  <c r="X2190" i="13"/>
  <c r="X2191" i="13"/>
  <c r="X2192" i="13"/>
  <c r="X2193" i="13"/>
  <c r="X2194" i="13"/>
  <c r="X2195" i="13"/>
  <c r="X2196" i="13"/>
  <c r="X2197" i="13"/>
  <c r="X2198" i="13"/>
  <c r="X2199" i="13"/>
  <c r="X2200" i="13"/>
  <c r="X2201" i="13"/>
  <c r="X2202" i="13"/>
  <c r="X2203" i="13"/>
  <c r="X2204" i="13"/>
  <c r="X2205" i="13"/>
  <c r="X2206" i="13"/>
  <c r="X2207" i="13"/>
  <c r="X2208" i="13"/>
  <c r="X2209" i="13"/>
  <c r="X2210" i="13"/>
  <c r="X2211" i="13"/>
  <c r="X2212" i="13"/>
  <c r="X2213" i="13"/>
  <c r="X2214" i="13"/>
  <c r="X2215" i="13"/>
  <c r="X2216" i="13"/>
  <c r="X2217" i="13"/>
  <c r="X2218" i="13"/>
  <c r="X2219" i="13"/>
  <c r="X2220" i="13"/>
  <c r="X2221" i="13"/>
  <c r="X2222" i="13"/>
  <c r="X2223" i="13"/>
  <c r="X2224" i="13"/>
  <c r="X2225" i="13"/>
  <c r="X2226" i="13"/>
  <c r="X2227" i="13"/>
  <c r="X2228" i="13"/>
  <c r="X2229" i="13"/>
  <c r="X2230" i="13"/>
  <c r="X2231" i="13"/>
  <c r="X2232" i="13"/>
  <c r="X2233" i="13"/>
  <c r="X2234" i="13"/>
  <c r="X2235" i="13"/>
  <c r="X2236" i="13"/>
  <c r="X2237" i="13"/>
  <c r="X2238" i="13"/>
  <c r="X2239" i="13"/>
  <c r="X2240" i="13"/>
  <c r="X2241" i="13"/>
  <c r="X2242" i="13"/>
  <c r="X2243" i="13"/>
  <c r="X2244" i="13"/>
  <c r="X2245" i="13"/>
  <c r="X2246" i="13"/>
  <c r="X2247" i="13"/>
  <c r="X2248" i="13"/>
  <c r="X2249" i="13"/>
  <c r="X2250" i="13"/>
  <c r="X2251" i="13"/>
  <c r="X2252" i="13"/>
  <c r="X2253" i="13"/>
  <c r="X2254" i="13"/>
  <c r="X2255" i="13"/>
  <c r="X2256" i="13"/>
  <c r="X2257" i="13"/>
  <c r="X2258" i="13"/>
  <c r="X2259" i="13"/>
  <c r="X2260" i="13"/>
  <c r="X2261" i="13"/>
  <c r="X2262" i="13"/>
  <c r="X2263" i="13"/>
  <c r="X2264" i="13"/>
  <c r="X2265" i="13"/>
  <c r="X2266" i="13"/>
  <c r="X2267" i="13"/>
  <c r="X2268" i="13"/>
  <c r="X2269" i="13"/>
  <c r="X2270" i="13"/>
  <c r="X2271" i="13"/>
  <c r="X2272" i="13"/>
  <c r="X2273" i="13"/>
  <c r="X2274" i="13"/>
  <c r="X2275" i="13"/>
  <c r="X2276" i="13"/>
  <c r="X2277" i="13"/>
  <c r="X2278" i="13"/>
  <c r="X2279" i="13"/>
  <c r="X2280" i="13"/>
  <c r="X2281" i="13"/>
  <c r="X2282" i="13"/>
  <c r="X2283" i="13"/>
  <c r="X2284" i="13"/>
  <c r="X2285" i="13"/>
  <c r="X2286" i="13"/>
  <c r="X2287" i="13"/>
  <c r="X2288" i="13"/>
  <c r="X2289" i="13"/>
  <c r="X2290" i="13"/>
  <c r="X2291" i="13"/>
  <c r="X2292" i="13"/>
  <c r="X2293" i="13"/>
  <c r="X2294" i="13"/>
  <c r="X2295" i="13"/>
  <c r="X2296" i="13"/>
  <c r="X2297" i="13"/>
  <c r="X2298" i="13"/>
  <c r="X2299" i="13"/>
  <c r="X2300" i="13"/>
  <c r="X2301" i="13"/>
  <c r="X2302" i="13"/>
  <c r="X2303" i="13"/>
  <c r="X2304" i="13"/>
  <c r="X2305" i="13"/>
  <c r="X2306" i="13"/>
  <c r="X2307" i="13"/>
  <c r="X2308" i="13"/>
  <c r="X2309" i="13"/>
  <c r="X2310" i="13"/>
  <c r="X2311" i="13"/>
  <c r="X2312" i="13"/>
  <c r="X2313" i="13"/>
  <c r="X2314" i="13"/>
  <c r="X2315" i="13"/>
  <c r="X2316" i="13"/>
  <c r="X2317" i="13"/>
  <c r="X2318" i="13"/>
  <c r="X2319" i="13"/>
  <c r="X2320" i="13"/>
  <c r="X2321" i="13"/>
  <c r="X2322" i="13"/>
  <c r="X2323" i="13"/>
  <c r="X2324" i="13"/>
  <c r="X2325" i="13"/>
  <c r="X2326" i="13"/>
  <c r="X2327" i="13"/>
  <c r="X2328" i="13"/>
  <c r="X2329" i="13"/>
  <c r="X2330" i="13"/>
  <c r="X2331" i="13"/>
  <c r="X2332" i="13"/>
  <c r="X2333" i="13"/>
  <c r="X2334" i="13"/>
  <c r="X2335" i="13"/>
  <c r="X2336" i="13"/>
  <c r="X2337" i="13"/>
  <c r="X2338" i="13"/>
  <c r="X2339" i="13"/>
  <c r="X2340" i="13"/>
  <c r="X2341" i="13"/>
  <c r="X2342" i="13"/>
  <c r="X2343" i="13"/>
  <c r="X2344" i="13"/>
  <c r="X2345" i="13"/>
  <c r="X2346" i="13"/>
  <c r="X2347" i="13"/>
  <c r="X2348" i="13"/>
  <c r="X2349" i="13"/>
  <c r="X2350" i="13"/>
  <c r="X2351" i="13"/>
  <c r="X2352" i="13"/>
  <c r="X2353" i="13"/>
  <c r="X2354" i="13"/>
  <c r="X2355" i="13"/>
  <c r="X2356" i="13"/>
  <c r="X2357" i="13"/>
  <c r="X2358" i="13"/>
  <c r="X2359" i="13"/>
  <c r="X2360" i="13"/>
  <c r="X2361" i="13"/>
  <c r="X2362" i="13"/>
  <c r="X2363" i="13"/>
  <c r="X2364" i="13"/>
  <c r="X2365" i="13"/>
  <c r="X2366" i="13"/>
  <c r="X2367" i="13"/>
  <c r="X2368" i="13"/>
  <c r="X2369" i="13"/>
  <c r="X2370" i="13"/>
  <c r="X2371" i="13"/>
  <c r="X2372" i="13"/>
  <c r="X2373" i="13"/>
  <c r="X2374" i="13"/>
  <c r="X2375" i="13"/>
  <c r="X2376" i="13"/>
  <c r="X2377" i="13"/>
  <c r="X2378" i="13"/>
  <c r="X2379" i="13"/>
  <c r="X2380" i="13"/>
  <c r="X2381" i="13"/>
  <c r="X2382" i="13"/>
  <c r="X2383" i="13"/>
  <c r="X2384" i="13"/>
  <c r="X2385" i="13"/>
  <c r="X2386" i="13"/>
  <c r="X2387" i="13"/>
  <c r="X2388" i="13"/>
  <c r="X2389" i="13"/>
  <c r="X2390" i="13"/>
  <c r="X2391" i="13"/>
  <c r="X2392" i="13"/>
  <c r="X2393" i="13"/>
  <c r="X2394" i="13"/>
  <c r="X2395" i="13"/>
  <c r="X2396" i="13"/>
  <c r="X2397" i="13"/>
  <c r="X2398" i="13"/>
  <c r="X2399" i="13"/>
  <c r="X2400" i="13"/>
  <c r="X2401" i="13"/>
  <c r="X2402" i="13"/>
  <c r="X2403" i="13"/>
  <c r="X2404" i="13"/>
  <c r="X2405" i="13"/>
  <c r="X2406" i="13"/>
  <c r="X2407" i="13"/>
  <c r="X2408" i="13"/>
  <c r="X2409" i="13"/>
  <c r="X2410" i="13"/>
  <c r="X2411" i="13"/>
  <c r="X2412" i="13"/>
  <c r="X2413" i="13"/>
  <c r="X2414" i="13"/>
  <c r="X2415" i="13"/>
  <c r="X2416" i="13"/>
  <c r="X2417" i="13"/>
  <c r="X2418" i="13"/>
  <c r="X2419" i="13"/>
  <c r="X2420" i="13"/>
  <c r="X2421" i="13"/>
  <c r="X2422" i="13"/>
  <c r="X2423" i="13"/>
  <c r="X2424" i="13"/>
  <c r="X2425" i="13"/>
  <c r="X2426" i="13"/>
  <c r="X2427" i="13"/>
  <c r="X2428" i="13"/>
  <c r="X2429" i="13"/>
  <c r="X2430" i="13"/>
  <c r="X2431" i="13"/>
  <c r="X2432" i="13"/>
  <c r="X2433" i="13"/>
  <c r="X2434" i="13"/>
  <c r="X2435" i="13"/>
  <c r="X2436" i="13"/>
  <c r="X2437" i="13"/>
  <c r="X2438" i="13"/>
  <c r="X2439" i="13"/>
  <c r="X2440" i="13"/>
  <c r="X2441" i="13"/>
  <c r="X2442" i="13"/>
  <c r="X2443" i="13"/>
  <c r="X2444" i="13"/>
  <c r="X2445" i="13"/>
  <c r="X2446" i="13"/>
  <c r="X2447" i="13"/>
  <c r="X2448" i="13"/>
  <c r="X2449" i="13"/>
  <c r="X2450" i="13"/>
  <c r="X2451" i="13"/>
  <c r="X2452" i="13"/>
  <c r="X2453" i="13"/>
  <c r="X2454" i="13"/>
  <c r="X2455" i="13"/>
  <c r="X2456" i="13"/>
  <c r="X2457" i="13"/>
  <c r="X2458" i="13"/>
  <c r="X2459" i="13"/>
  <c r="X2460" i="13"/>
  <c r="X2461" i="13"/>
  <c r="X2462" i="13"/>
  <c r="X2463" i="13"/>
  <c r="X2464" i="13"/>
  <c r="X2465" i="13"/>
  <c r="X2466" i="13"/>
  <c r="X2467" i="13"/>
  <c r="X2468" i="13"/>
  <c r="X2469" i="13"/>
  <c r="X2470" i="13"/>
  <c r="X2471" i="13"/>
  <c r="X2472" i="13"/>
  <c r="X2473" i="13"/>
  <c r="X2474" i="13"/>
  <c r="X2475" i="13"/>
  <c r="X2476" i="13"/>
  <c r="X2477" i="13"/>
  <c r="X2478" i="13"/>
  <c r="X2479" i="13"/>
  <c r="X2480" i="13"/>
  <c r="X2481" i="13"/>
  <c r="X2482" i="13"/>
  <c r="X2483" i="13"/>
  <c r="X2484" i="13"/>
  <c r="X2485" i="13"/>
  <c r="X2486" i="13"/>
  <c r="X2487" i="13"/>
  <c r="X2488" i="13"/>
  <c r="X2489" i="13"/>
  <c r="X2490" i="13"/>
  <c r="X2491" i="13"/>
  <c r="X2492" i="13"/>
  <c r="X2493" i="13"/>
  <c r="X2494" i="13"/>
  <c r="X2495" i="13"/>
  <c r="X2496" i="13"/>
  <c r="X2497" i="13"/>
  <c r="X2498" i="13"/>
  <c r="X2499" i="13"/>
  <c r="X2500" i="13"/>
  <c r="X2501" i="13"/>
  <c r="X2502" i="13"/>
  <c r="X2503" i="13"/>
  <c r="X2504" i="13"/>
  <c r="X2505" i="13"/>
  <c r="X2506" i="13"/>
  <c r="X2507" i="13"/>
  <c r="X2508" i="13"/>
  <c r="X2509" i="13"/>
  <c r="X2510" i="13"/>
  <c r="X2511" i="13"/>
  <c r="X2512" i="13"/>
  <c r="X2513" i="13"/>
  <c r="X2514" i="13"/>
  <c r="X2515" i="13"/>
  <c r="X2516" i="13"/>
  <c r="X2517" i="13"/>
  <c r="X2518" i="13"/>
  <c r="X2519" i="13"/>
  <c r="X2520" i="13"/>
  <c r="X2521" i="13"/>
  <c r="X2522" i="13"/>
  <c r="X2523" i="13"/>
  <c r="X2524" i="13"/>
  <c r="X2525" i="13"/>
  <c r="X2526" i="13"/>
  <c r="X2527" i="13"/>
  <c r="X2528" i="13"/>
  <c r="X2529" i="13"/>
  <c r="X2530" i="13"/>
  <c r="X2531" i="13"/>
  <c r="X2532" i="13"/>
  <c r="X2533" i="13"/>
  <c r="X2534" i="13"/>
  <c r="X2535" i="13"/>
  <c r="X2536" i="13"/>
  <c r="X2537" i="13"/>
  <c r="X2538" i="13"/>
  <c r="X2539" i="13"/>
  <c r="X2540" i="13"/>
  <c r="X2541" i="13"/>
  <c r="X2542" i="13"/>
  <c r="X2543" i="13"/>
  <c r="X2544" i="13"/>
  <c r="X2545" i="13"/>
  <c r="X2546" i="13"/>
  <c r="X2547" i="13"/>
  <c r="X2548" i="13"/>
  <c r="X2549" i="13"/>
  <c r="X2550" i="13"/>
  <c r="X2551" i="13"/>
  <c r="X2552" i="13"/>
  <c r="X2553" i="13"/>
  <c r="X2554" i="13"/>
  <c r="X2555" i="13"/>
  <c r="X2556" i="13"/>
  <c r="X2557" i="13"/>
  <c r="X2558" i="13"/>
  <c r="X2559" i="13"/>
  <c r="X2560" i="13"/>
  <c r="X2561" i="13"/>
  <c r="X2562" i="13"/>
  <c r="X2563" i="13"/>
  <c r="X2564" i="13"/>
  <c r="X2565" i="13"/>
  <c r="X2566" i="13"/>
  <c r="X2567" i="13"/>
  <c r="X2568" i="13"/>
  <c r="X2569" i="13"/>
  <c r="X2570" i="13"/>
  <c r="X2571" i="13"/>
  <c r="X2572" i="13"/>
  <c r="X2573" i="13"/>
  <c r="X2574" i="13"/>
  <c r="X2575" i="13"/>
  <c r="X2576" i="13"/>
  <c r="X2577" i="13"/>
  <c r="X2578" i="13"/>
  <c r="X2579" i="13"/>
  <c r="X2580" i="13"/>
  <c r="X2581" i="13"/>
  <c r="X2582" i="13"/>
  <c r="X2583" i="13"/>
  <c r="X2584" i="13"/>
  <c r="X2585" i="13"/>
  <c r="X2586" i="13"/>
  <c r="X2587" i="13"/>
  <c r="X2588" i="13"/>
  <c r="X2589" i="13"/>
  <c r="X2590" i="13"/>
  <c r="X2591" i="13"/>
  <c r="X2592" i="13"/>
  <c r="X2593" i="13"/>
  <c r="X2594" i="13"/>
  <c r="X2595" i="13"/>
  <c r="X2596" i="13"/>
  <c r="X2597" i="13"/>
  <c r="X2598" i="13"/>
  <c r="X2599" i="13"/>
  <c r="X2600" i="13"/>
  <c r="X2601" i="13"/>
  <c r="X2602" i="13"/>
  <c r="X2603" i="13"/>
  <c r="X2604" i="13"/>
  <c r="X2605" i="13"/>
  <c r="X2606" i="13"/>
  <c r="X2607" i="13"/>
  <c r="X2608" i="13"/>
  <c r="X2609" i="13"/>
  <c r="X2610" i="13"/>
  <c r="X2611" i="13"/>
  <c r="X2612" i="13"/>
  <c r="X2613" i="13"/>
  <c r="X2614" i="13"/>
  <c r="X2615" i="13"/>
  <c r="X2616" i="13"/>
  <c r="X2617" i="13"/>
  <c r="X2618" i="13"/>
  <c r="X2619" i="13"/>
  <c r="X2620" i="13"/>
  <c r="X2621" i="13"/>
  <c r="X2622" i="13"/>
  <c r="X2623" i="13"/>
  <c r="X2624" i="13"/>
  <c r="X2625" i="13"/>
  <c r="X2626" i="13"/>
  <c r="X2627" i="13"/>
  <c r="X2628" i="13"/>
  <c r="X2629" i="13"/>
  <c r="X2630" i="13"/>
  <c r="X2631" i="13"/>
  <c r="X2632" i="13"/>
  <c r="X2633" i="13"/>
  <c r="X2634" i="13"/>
  <c r="X2635" i="13"/>
  <c r="X2636" i="13"/>
  <c r="X2637" i="13"/>
  <c r="X2638" i="13"/>
  <c r="X2639" i="13"/>
  <c r="X2640" i="13"/>
  <c r="X2641" i="13"/>
  <c r="X2642" i="13"/>
  <c r="X2643" i="13"/>
  <c r="X2644" i="13"/>
  <c r="X2645" i="13"/>
  <c r="X2646" i="13"/>
  <c r="X2647" i="13"/>
  <c r="X2648" i="13"/>
  <c r="X2649" i="13"/>
  <c r="X2650" i="13"/>
  <c r="X2651" i="13"/>
  <c r="X2652" i="13"/>
  <c r="X2653" i="13"/>
  <c r="X2654" i="13"/>
  <c r="X2655" i="13"/>
  <c r="X2656" i="13"/>
  <c r="X2657" i="13"/>
  <c r="X2658" i="13"/>
  <c r="X2659" i="13"/>
  <c r="X2660" i="13"/>
  <c r="X2661" i="13"/>
  <c r="X2662" i="13"/>
  <c r="X2663" i="13"/>
  <c r="X2664" i="13"/>
  <c r="X2665" i="13"/>
  <c r="X2666" i="13"/>
  <c r="X2667" i="13"/>
  <c r="X2668" i="13"/>
  <c r="X2669" i="13"/>
  <c r="X2670" i="13"/>
  <c r="X2671" i="13"/>
  <c r="X2672" i="13"/>
  <c r="X2673" i="13"/>
  <c r="X2674" i="13"/>
  <c r="X2675" i="13"/>
  <c r="X2676" i="13"/>
  <c r="X2677" i="13"/>
  <c r="X2678" i="13"/>
  <c r="X2679" i="13"/>
  <c r="X2680" i="13"/>
  <c r="X2681" i="13"/>
  <c r="X2682" i="13"/>
  <c r="X2683" i="13"/>
  <c r="X2684" i="13"/>
  <c r="X2685" i="13"/>
  <c r="X2686" i="13"/>
  <c r="X2687" i="13"/>
  <c r="X2688" i="13"/>
  <c r="X2689" i="13"/>
  <c r="X2690" i="13"/>
  <c r="X2691" i="13"/>
  <c r="X2692" i="13"/>
  <c r="X2693" i="13"/>
  <c r="X2694" i="13"/>
  <c r="X2695" i="13"/>
  <c r="X2696" i="13"/>
  <c r="X2697" i="13"/>
  <c r="X2698" i="13"/>
  <c r="X2699" i="13"/>
  <c r="X2700" i="13"/>
  <c r="X2701" i="13"/>
  <c r="X2702" i="13"/>
  <c r="X2703" i="13"/>
  <c r="X2704" i="13"/>
  <c r="X2705" i="13"/>
  <c r="X2706" i="13"/>
  <c r="X2707" i="13"/>
  <c r="X2708" i="13"/>
  <c r="X2709" i="13"/>
  <c r="X2710" i="13"/>
  <c r="X2711" i="13"/>
  <c r="X2712" i="13"/>
  <c r="X2713" i="13"/>
  <c r="X2714" i="13"/>
  <c r="X2715" i="13"/>
  <c r="X2716" i="13"/>
  <c r="X2717" i="13"/>
  <c r="X2718" i="13"/>
  <c r="X2719" i="13"/>
  <c r="X2720" i="13"/>
  <c r="X2721" i="13"/>
  <c r="X2722" i="13"/>
  <c r="X2723" i="13"/>
  <c r="X2724" i="13"/>
  <c r="X2725" i="13"/>
  <c r="X2726" i="13"/>
  <c r="X2727" i="13"/>
  <c r="X2728" i="13"/>
  <c r="X2729" i="13"/>
  <c r="X2730" i="13"/>
  <c r="X2731" i="13"/>
  <c r="X2732" i="13"/>
  <c r="X2733" i="13"/>
  <c r="X2734" i="13"/>
  <c r="X2735" i="13"/>
  <c r="X2736" i="13"/>
  <c r="X2737" i="13"/>
  <c r="X2738" i="13"/>
  <c r="X2739" i="13"/>
  <c r="X2740" i="13"/>
  <c r="X2741" i="13"/>
  <c r="X2742" i="13"/>
  <c r="X2743" i="13"/>
  <c r="X2744" i="13"/>
  <c r="X2745" i="13"/>
  <c r="X2746" i="13"/>
  <c r="X2747" i="13"/>
  <c r="X2748" i="13"/>
  <c r="X2749" i="13"/>
  <c r="X2750" i="13"/>
  <c r="X2751" i="13"/>
  <c r="X2752" i="13"/>
  <c r="X2753" i="13"/>
  <c r="X2754" i="13"/>
  <c r="X2755" i="13"/>
  <c r="X2756" i="13"/>
  <c r="X2757" i="13"/>
  <c r="X2758" i="13"/>
  <c r="X2759" i="13"/>
  <c r="X2760" i="13"/>
  <c r="X2761" i="13"/>
  <c r="X2762" i="13"/>
  <c r="X2763" i="13"/>
  <c r="X2764" i="13"/>
  <c r="X2765" i="13"/>
  <c r="X2766" i="13"/>
  <c r="X2767" i="13"/>
  <c r="X2768" i="13"/>
  <c r="X2769" i="13"/>
  <c r="X2770" i="13"/>
  <c r="X2771" i="13"/>
  <c r="X2772" i="13"/>
  <c r="X2773" i="13"/>
  <c r="X2774" i="13"/>
  <c r="X2775" i="13"/>
  <c r="X2776" i="13"/>
  <c r="X2777" i="13"/>
  <c r="X2778" i="13"/>
  <c r="X2779" i="13"/>
  <c r="X2780" i="13"/>
  <c r="X2781" i="13"/>
  <c r="X2782" i="13"/>
  <c r="X2783" i="13"/>
  <c r="X2784" i="13"/>
  <c r="X2785" i="13"/>
  <c r="X2786" i="13"/>
  <c r="X2787" i="13"/>
  <c r="X2788" i="13"/>
  <c r="X2789" i="13"/>
  <c r="X2790" i="13"/>
  <c r="X2791" i="13"/>
  <c r="X2792" i="13"/>
  <c r="X2793" i="13"/>
  <c r="X2794" i="13"/>
  <c r="X2795" i="13"/>
  <c r="X2796" i="13"/>
  <c r="X2797" i="13"/>
  <c r="X2798" i="13"/>
  <c r="X2799" i="13"/>
  <c r="X2800" i="13"/>
  <c r="X2801" i="13"/>
  <c r="X2802" i="13"/>
  <c r="X2803" i="13"/>
  <c r="X2804" i="13"/>
  <c r="X2805" i="13"/>
  <c r="X2806" i="13"/>
  <c r="X2807" i="13"/>
  <c r="X2808" i="13"/>
  <c r="X2809" i="13"/>
  <c r="X2810" i="13"/>
  <c r="X2811" i="13"/>
  <c r="X2812" i="13"/>
  <c r="X2813" i="13"/>
  <c r="X2814" i="13"/>
  <c r="X2815" i="13"/>
  <c r="X2816" i="13"/>
  <c r="X2817" i="13"/>
  <c r="X2818" i="13"/>
  <c r="X2819" i="13"/>
  <c r="X2820" i="13"/>
  <c r="X2821" i="13"/>
  <c r="X2822" i="13"/>
  <c r="X2823" i="13"/>
  <c r="X2824" i="13"/>
  <c r="X2825" i="13"/>
  <c r="X2826" i="13"/>
  <c r="X2827" i="13"/>
  <c r="X2828" i="13"/>
  <c r="X2829" i="13"/>
  <c r="X2830" i="13"/>
  <c r="X2831" i="13"/>
  <c r="X2832" i="13"/>
  <c r="X2833" i="13"/>
  <c r="X2834" i="13"/>
  <c r="X2835" i="13"/>
  <c r="X2836" i="13"/>
  <c r="X2837" i="13"/>
  <c r="X2838" i="13"/>
  <c r="X2839" i="13"/>
  <c r="X2840" i="13"/>
  <c r="X2841" i="13"/>
  <c r="X2842" i="13"/>
  <c r="X2843" i="13"/>
  <c r="X2844" i="13"/>
  <c r="X2845" i="13"/>
  <c r="X2846" i="13"/>
  <c r="X2847" i="13"/>
  <c r="X2848" i="13"/>
  <c r="X2849" i="13"/>
  <c r="X2850" i="13"/>
  <c r="X2851" i="13"/>
  <c r="X2852" i="13"/>
  <c r="X2853" i="13"/>
  <c r="X2854" i="13"/>
  <c r="X2855" i="13"/>
  <c r="X2856" i="13"/>
  <c r="X2857" i="13"/>
  <c r="X2858" i="13"/>
  <c r="X2859" i="13"/>
  <c r="X2860" i="13"/>
  <c r="X2861" i="13"/>
  <c r="X2862" i="13"/>
  <c r="X2863" i="13"/>
  <c r="X2864" i="13"/>
  <c r="X2865" i="13"/>
  <c r="X2866" i="13"/>
  <c r="X2867" i="13"/>
  <c r="X2868" i="13"/>
  <c r="X2869" i="13"/>
  <c r="X2870" i="13"/>
  <c r="X2871" i="13"/>
  <c r="X2872" i="13"/>
  <c r="X2873" i="13"/>
  <c r="X2874" i="13"/>
  <c r="X2875" i="13"/>
  <c r="X2876" i="13"/>
  <c r="X2877" i="13"/>
  <c r="X2878" i="13"/>
  <c r="X2879" i="13"/>
  <c r="X2880" i="13"/>
  <c r="X2881" i="13"/>
  <c r="X2882" i="13"/>
  <c r="X2883" i="13"/>
  <c r="X2884" i="13"/>
  <c r="X2885" i="13"/>
  <c r="X2886" i="13"/>
  <c r="X2887" i="13"/>
  <c r="X2888" i="13"/>
  <c r="X2889" i="13"/>
  <c r="X2890" i="13"/>
  <c r="X2891" i="13"/>
  <c r="X2892" i="13"/>
  <c r="X2893" i="13"/>
  <c r="X2894" i="13"/>
  <c r="X2895" i="13"/>
  <c r="X2896" i="13"/>
  <c r="X2897" i="13"/>
  <c r="X2898" i="13"/>
  <c r="X2899" i="13"/>
  <c r="X2900" i="13"/>
  <c r="X2901" i="13"/>
  <c r="X2902" i="13"/>
  <c r="X2903" i="13"/>
  <c r="X2904" i="13"/>
  <c r="X2905" i="13"/>
  <c r="X2906" i="13"/>
  <c r="X2907" i="13"/>
  <c r="X2908" i="13"/>
  <c r="X2909" i="13"/>
  <c r="X2910" i="13"/>
  <c r="X2911" i="13"/>
  <c r="X2912" i="13"/>
  <c r="X2913" i="13"/>
  <c r="X2914" i="13"/>
  <c r="X2915" i="13"/>
  <c r="X2916" i="13"/>
  <c r="X2917" i="13"/>
  <c r="X2918" i="13"/>
  <c r="X2919" i="13"/>
  <c r="X2920" i="13"/>
  <c r="X2921" i="13"/>
  <c r="X2922" i="13"/>
  <c r="X2923" i="13"/>
  <c r="X2924" i="13"/>
  <c r="X2925" i="13"/>
  <c r="X2926" i="13"/>
  <c r="X2927" i="13"/>
  <c r="X2928" i="13"/>
  <c r="X2929" i="13"/>
  <c r="X2930" i="13"/>
  <c r="X2931" i="13"/>
  <c r="X2932" i="13"/>
  <c r="X2933" i="13"/>
  <c r="X2934" i="13"/>
  <c r="X2935" i="13"/>
  <c r="X2936" i="13"/>
  <c r="X2937" i="13"/>
  <c r="X2938" i="13"/>
  <c r="X2939" i="13"/>
  <c r="X2940" i="13"/>
  <c r="X2941" i="13"/>
  <c r="X2942" i="13"/>
  <c r="X2943" i="13"/>
  <c r="X2944" i="13"/>
  <c r="X2945" i="13"/>
  <c r="X2946" i="13"/>
  <c r="X2947" i="13"/>
  <c r="X2948" i="13"/>
  <c r="X2949" i="13"/>
  <c r="X2950" i="13"/>
  <c r="X2951" i="13"/>
  <c r="X2952" i="13"/>
  <c r="X2953" i="13"/>
  <c r="X2954" i="13"/>
  <c r="X2955" i="13"/>
  <c r="X2956" i="13"/>
  <c r="X2957" i="13"/>
  <c r="X2958" i="13"/>
  <c r="X2959" i="13"/>
  <c r="X2960" i="13"/>
  <c r="X2961" i="13"/>
  <c r="X2962" i="13"/>
  <c r="X2963" i="13"/>
  <c r="X2964" i="13"/>
  <c r="X2965" i="13"/>
  <c r="X2966" i="13"/>
  <c r="X2967" i="13"/>
  <c r="X2968" i="13"/>
  <c r="X2969" i="13"/>
  <c r="X2970" i="13"/>
  <c r="X2971" i="13"/>
  <c r="X2972" i="13"/>
  <c r="X2973" i="13"/>
  <c r="X2974" i="13"/>
  <c r="X2975" i="13"/>
  <c r="X2976" i="13"/>
  <c r="X2977" i="13"/>
  <c r="X2978" i="13"/>
  <c r="X2979" i="13"/>
  <c r="X2980" i="13"/>
  <c r="X2981" i="13"/>
  <c r="X2982" i="13"/>
  <c r="X2983" i="13"/>
  <c r="X2984" i="13"/>
  <c r="X2985" i="13"/>
  <c r="X2986" i="13"/>
  <c r="X2987" i="13"/>
  <c r="X2988" i="13"/>
  <c r="X2989" i="13"/>
  <c r="X2990" i="13"/>
  <c r="X2991" i="13"/>
  <c r="X2992" i="13"/>
  <c r="X2993" i="13"/>
  <c r="X2994" i="13"/>
  <c r="X2995" i="13"/>
  <c r="X2996" i="13"/>
  <c r="X2997" i="13"/>
  <c r="X2998" i="13"/>
  <c r="X2999" i="13"/>
  <c r="X3000" i="13"/>
  <c r="X3001" i="13"/>
  <c r="X3002" i="13"/>
  <c r="X3003" i="13"/>
  <c r="X3004" i="13"/>
  <c r="X3005" i="13"/>
  <c r="X3006" i="13"/>
  <c r="X3007" i="13"/>
  <c r="X3008" i="13"/>
  <c r="X3009" i="13"/>
  <c r="X3010" i="13"/>
  <c r="X3011" i="13"/>
  <c r="X3012" i="13"/>
  <c r="X3013" i="13"/>
  <c r="X3014" i="13"/>
  <c r="X3015" i="13"/>
  <c r="X3016" i="13"/>
  <c r="X3017" i="13"/>
  <c r="X3018" i="13"/>
  <c r="X3019" i="13"/>
  <c r="X3020" i="13"/>
  <c r="X3021" i="13"/>
  <c r="X3022" i="13"/>
  <c r="X3023" i="13"/>
  <c r="X3024" i="13"/>
  <c r="X3025" i="13"/>
  <c r="X3026" i="13"/>
  <c r="X3027" i="13"/>
  <c r="X3028" i="13"/>
  <c r="X3029" i="13"/>
  <c r="X3030" i="13"/>
  <c r="X3031" i="13"/>
  <c r="X3032" i="13"/>
  <c r="X3033" i="13"/>
  <c r="X3034" i="13"/>
  <c r="X3035" i="13"/>
  <c r="X3036" i="13"/>
  <c r="X3037" i="13"/>
  <c r="X3038" i="13"/>
  <c r="X3039" i="13"/>
  <c r="X3040" i="13"/>
  <c r="X3041" i="13"/>
  <c r="X3042" i="13"/>
  <c r="X3043" i="13"/>
  <c r="X3044" i="13"/>
  <c r="X3045" i="13"/>
  <c r="X3046" i="13"/>
  <c r="X3047" i="13"/>
  <c r="X3048" i="13"/>
  <c r="X3049" i="13"/>
  <c r="X3050" i="13"/>
  <c r="X3051" i="13"/>
  <c r="X3052" i="13"/>
  <c r="X3053" i="13"/>
  <c r="X3054" i="13"/>
  <c r="X3055" i="13"/>
  <c r="X3056" i="13"/>
  <c r="X3057" i="13"/>
  <c r="X3058" i="13"/>
  <c r="X3059" i="13"/>
  <c r="X3060" i="13"/>
  <c r="X3061" i="13"/>
  <c r="X3062" i="13"/>
  <c r="X3063" i="13"/>
  <c r="X3064" i="13"/>
  <c r="X3065" i="13"/>
  <c r="X3066" i="13"/>
  <c r="X3067" i="13"/>
  <c r="X3068" i="13"/>
  <c r="X3069" i="13"/>
  <c r="X3070" i="13"/>
  <c r="X3071" i="13"/>
  <c r="X3072" i="13"/>
  <c r="X3073" i="13"/>
  <c r="X3074" i="13"/>
  <c r="X3075" i="13"/>
  <c r="X3076" i="13"/>
  <c r="X3077" i="13"/>
  <c r="X3078" i="13"/>
  <c r="X3079" i="13"/>
  <c r="X3080" i="13"/>
  <c r="X3081" i="13"/>
  <c r="X3082" i="13"/>
  <c r="X3083" i="13"/>
  <c r="X3084" i="13"/>
  <c r="X3085" i="13"/>
  <c r="X3086" i="13"/>
  <c r="X3087" i="13"/>
  <c r="X3088" i="13"/>
  <c r="X3089" i="13"/>
  <c r="X3090" i="13"/>
  <c r="X3091" i="13"/>
  <c r="X3092" i="13"/>
  <c r="X3093" i="13"/>
  <c r="X3094" i="13"/>
  <c r="X3095" i="13"/>
  <c r="X3096" i="13"/>
  <c r="X3097" i="13"/>
  <c r="X3098" i="13"/>
  <c r="X3099" i="13"/>
  <c r="X3100" i="13"/>
  <c r="X3101" i="13"/>
  <c r="X3102" i="13"/>
  <c r="X3103" i="13"/>
  <c r="X3104" i="13"/>
  <c r="X3105" i="13"/>
  <c r="X3106" i="13"/>
  <c r="X3107" i="13"/>
  <c r="X3108" i="13"/>
  <c r="X3109" i="13"/>
  <c r="X3110" i="13"/>
  <c r="X3111" i="13"/>
  <c r="X3112" i="13"/>
  <c r="X3113" i="13"/>
  <c r="X3114" i="13"/>
  <c r="X3115" i="13"/>
  <c r="X3116" i="13"/>
  <c r="X3117" i="13"/>
  <c r="X3118" i="13"/>
  <c r="X3119" i="13"/>
  <c r="X3120" i="13"/>
  <c r="X3121" i="13"/>
  <c r="X3122" i="13"/>
  <c r="X3123" i="13"/>
  <c r="X3124" i="13"/>
  <c r="X3125" i="13"/>
  <c r="X3126" i="13"/>
  <c r="X3127" i="13"/>
  <c r="X3128" i="13"/>
  <c r="X3129" i="13"/>
  <c r="X3130" i="13"/>
  <c r="X3131" i="13"/>
  <c r="X3132" i="13"/>
  <c r="X3133" i="13"/>
  <c r="X3134" i="13"/>
  <c r="X3135" i="13"/>
  <c r="X3136" i="13"/>
  <c r="X3137" i="13"/>
  <c r="X3138" i="13"/>
  <c r="X3139" i="13"/>
  <c r="X3140" i="13"/>
  <c r="X3141" i="13"/>
  <c r="X3142" i="13"/>
  <c r="X3143" i="13"/>
  <c r="X3144" i="13"/>
  <c r="X3145" i="13"/>
  <c r="X3146" i="13"/>
  <c r="X3147" i="13"/>
  <c r="X3148" i="13"/>
  <c r="X3149" i="13"/>
  <c r="X3150" i="13"/>
  <c r="X3151" i="13"/>
  <c r="X3152" i="13"/>
  <c r="X3153" i="13"/>
  <c r="X3154" i="13"/>
  <c r="X3155" i="13"/>
  <c r="X3156" i="13"/>
  <c r="X3157" i="13"/>
  <c r="X3158" i="13"/>
  <c r="X3159" i="13"/>
  <c r="X3160" i="13"/>
  <c r="X3161" i="13"/>
  <c r="X3162" i="13"/>
  <c r="X3163" i="13"/>
  <c r="X3164" i="13"/>
  <c r="X3165" i="13"/>
  <c r="X3166" i="13"/>
  <c r="X3167" i="13"/>
  <c r="X3168" i="13"/>
  <c r="X3169" i="13"/>
  <c r="X3170" i="13"/>
  <c r="X3171" i="13"/>
  <c r="X3172" i="13"/>
  <c r="X3173" i="13"/>
  <c r="X3174" i="13"/>
  <c r="X3175" i="13"/>
  <c r="X3176" i="13"/>
  <c r="X3177" i="13"/>
  <c r="X3178" i="13"/>
  <c r="X3179" i="13"/>
  <c r="X3180" i="13"/>
  <c r="X3181" i="13"/>
  <c r="X3182" i="13"/>
  <c r="X3183" i="13"/>
  <c r="X3184" i="13"/>
  <c r="X3185" i="13"/>
  <c r="X3186" i="13"/>
  <c r="X3187" i="13"/>
  <c r="X3188" i="13"/>
  <c r="X3189" i="13"/>
  <c r="X3190" i="13"/>
  <c r="X3191" i="13"/>
  <c r="X3192" i="13"/>
  <c r="X3193" i="13"/>
  <c r="X3194" i="13"/>
  <c r="X3195" i="13"/>
  <c r="X3196" i="13"/>
  <c r="X3197" i="13"/>
  <c r="X3198" i="13"/>
  <c r="X3199" i="13"/>
  <c r="X3200" i="13"/>
  <c r="X3201" i="13"/>
  <c r="X3202" i="13"/>
  <c r="X3203" i="13"/>
  <c r="X3204" i="13"/>
  <c r="X3205" i="13"/>
  <c r="X3206" i="13"/>
  <c r="X3207" i="13"/>
  <c r="X3208" i="13"/>
  <c r="X3209" i="13"/>
  <c r="X3210" i="13"/>
  <c r="X3211" i="13"/>
  <c r="X3212" i="13"/>
  <c r="X3213" i="13"/>
  <c r="X3214" i="13"/>
  <c r="X3215" i="13"/>
  <c r="X3216" i="13"/>
  <c r="X3217" i="13"/>
  <c r="X3218" i="13"/>
  <c r="X3219" i="13"/>
  <c r="X3220" i="13"/>
  <c r="X3221" i="13"/>
  <c r="X3222" i="13"/>
  <c r="X3223" i="13"/>
  <c r="X3224" i="13"/>
  <c r="X3225" i="13"/>
  <c r="X3226" i="13"/>
  <c r="X3227" i="13"/>
  <c r="X3228" i="13"/>
  <c r="X3229" i="13"/>
  <c r="X3230" i="13"/>
  <c r="X3231" i="13"/>
  <c r="X3232" i="13"/>
  <c r="X3233" i="13"/>
  <c r="X3234" i="13"/>
  <c r="X3235" i="13"/>
  <c r="X3236" i="13"/>
  <c r="X3237" i="13"/>
  <c r="X3238" i="13"/>
  <c r="X3239" i="13"/>
  <c r="X3240" i="13"/>
  <c r="X3241" i="13"/>
  <c r="X3242" i="13"/>
  <c r="X3243" i="13"/>
  <c r="X3244" i="13"/>
  <c r="X3245" i="13"/>
  <c r="X3246" i="13"/>
  <c r="X3247" i="13"/>
  <c r="X3248" i="13"/>
  <c r="X3249" i="13"/>
  <c r="X3250" i="13"/>
  <c r="X3251" i="13"/>
  <c r="X3252" i="13"/>
  <c r="X3253" i="13"/>
  <c r="X3254" i="13"/>
  <c r="X3255" i="13"/>
  <c r="X3256" i="13"/>
  <c r="X3257" i="13"/>
  <c r="X3258" i="13"/>
  <c r="X3259" i="13"/>
  <c r="X3260" i="13"/>
  <c r="X3261" i="13"/>
  <c r="X3262" i="13"/>
  <c r="X3263" i="13"/>
  <c r="X3264" i="13"/>
  <c r="X3265" i="13"/>
  <c r="X3266" i="13"/>
  <c r="X3267" i="13"/>
  <c r="X3268" i="13"/>
  <c r="X3269" i="13"/>
  <c r="X3270" i="13"/>
  <c r="X3271" i="13"/>
  <c r="X3272" i="13"/>
  <c r="X3273" i="13"/>
  <c r="X3274" i="13"/>
  <c r="X3275" i="13"/>
  <c r="X3276" i="13"/>
  <c r="X3277" i="13"/>
  <c r="X3278" i="13"/>
  <c r="X3279" i="13"/>
  <c r="X3280" i="13"/>
  <c r="X3281" i="13"/>
  <c r="X3282" i="13"/>
  <c r="X3283" i="13"/>
  <c r="X3284" i="13"/>
  <c r="X3285" i="13"/>
  <c r="X3286" i="13"/>
  <c r="X3287" i="13"/>
  <c r="X3288" i="13"/>
  <c r="X3289" i="13"/>
  <c r="X3290" i="13"/>
  <c r="X3291" i="13"/>
  <c r="X3292" i="13"/>
  <c r="X3293" i="13"/>
  <c r="X3294" i="13"/>
  <c r="X3295" i="13"/>
  <c r="X3296" i="13"/>
  <c r="X3297" i="13"/>
  <c r="X3298" i="13"/>
  <c r="X3299" i="13"/>
  <c r="X3300" i="13"/>
  <c r="X3301" i="13"/>
  <c r="X3302" i="13"/>
  <c r="X3303" i="13"/>
  <c r="X3304" i="13"/>
  <c r="X3305" i="13"/>
  <c r="X3306" i="13"/>
  <c r="X3307" i="13"/>
  <c r="X3308" i="13"/>
  <c r="X3309" i="13"/>
  <c r="X3310" i="13"/>
  <c r="X3311" i="13"/>
  <c r="X3312" i="13"/>
  <c r="X3313" i="13"/>
  <c r="X3314" i="13"/>
  <c r="X3315" i="13"/>
  <c r="X3316" i="13"/>
  <c r="X3317" i="13"/>
  <c r="X3318" i="13"/>
  <c r="X3319" i="13"/>
  <c r="X3320" i="13"/>
  <c r="X3321" i="13"/>
  <c r="X3322" i="13"/>
  <c r="X3323" i="13"/>
  <c r="X3324" i="13"/>
  <c r="X3325" i="13"/>
  <c r="X3326" i="13"/>
  <c r="X3327" i="13"/>
  <c r="X3328" i="13"/>
  <c r="X3329" i="13"/>
  <c r="X3330" i="13"/>
  <c r="X3331" i="13"/>
  <c r="X3332" i="13"/>
  <c r="X3333" i="13"/>
  <c r="X3334" i="13"/>
  <c r="X3335" i="13"/>
  <c r="X3336" i="13"/>
  <c r="X3337" i="13"/>
  <c r="X3338" i="13"/>
  <c r="X3339" i="13"/>
  <c r="X3340" i="13"/>
  <c r="X3341" i="13"/>
  <c r="X3342" i="13"/>
  <c r="X3343" i="13"/>
  <c r="X3344" i="13"/>
  <c r="X3345" i="13"/>
  <c r="X3346" i="13"/>
  <c r="X3347" i="13"/>
  <c r="X3348" i="13"/>
  <c r="X3349" i="13"/>
  <c r="X3350" i="13"/>
  <c r="X3351" i="13"/>
  <c r="X3352" i="13"/>
  <c r="X3353" i="13"/>
  <c r="X3354" i="13"/>
  <c r="X3355" i="13"/>
  <c r="X3356" i="13"/>
  <c r="X3357" i="13"/>
  <c r="X3358" i="13"/>
  <c r="X3359" i="13"/>
  <c r="X3360" i="13"/>
  <c r="X3361" i="13"/>
  <c r="X3362" i="13"/>
  <c r="X3363" i="13"/>
  <c r="X3364" i="13"/>
  <c r="X3365" i="13"/>
  <c r="X3366" i="13"/>
  <c r="X3367" i="13"/>
  <c r="X3368" i="13"/>
  <c r="X3369" i="13"/>
  <c r="X3370" i="13"/>
  <c r="X3371" i="13"/>
  <c r="X3372" i="13"/>
  <c r="X3373" i="13"/>
  <c r="X3374" i="13"/>
  <c r="X3375" i="13"/>
  <c r="X3376" i="13"/>
  <c r="X3377" i="13"/>
  <c r="X3378" i="13"/>
  <c r="X3379" i="13"/>
  <c r="X3380" i="13"/>
  <c r="X3381" i="13"/>
  <c r="X3382" i="13"/>
  <c r="X3383" i="13"/>
  <c r="X3384" i="13"/>
  <c r="X3385" i="13"/>
  <c r="X3386" i="13"/>
  <c r="X3387" i="13"/>
  <c r="X3388" i="13"/>
  <c r="X3389" i="13"/>
  <c r="X3390" i="13"/>
  <c r="X3391" i="13"/>
  <c r="X3392" i="13"/>
  <c r="X3393" i="13"/>
  <c r="X3394" i="13"/>
  <c r="X3395" i="13"/>
  <c r="X3396" i="13"/>
  <c r="X3397" i="13"/>
  <c r="X3398" i="13"/>
  <c r="X3399" i="13"/>
  <c r="X3400" i="13"/>
  <c r="X3401" i="13"/>
  <c r="X3402" i="13"/>
  <c r="X3403" i="13"/>
  <c r="X3404" i="13"/>
  <c r="X3405" i="13"/>
  <c r="X3406" i="13"/>
  <c r="X3407" i="13"/>
  <c r="X3408" i="13"/>
  <c r="X3409" i="13"/>
  <c r="X3410" i="13"/>
  <c r="X3411" i="13"/>
  <c r="X3412" i="13"/>
  <c r="X3413" i="13"/>
  <c r="X3414" i="13"/>
  <c r="X3415" i="13"/>
  <c r="X3416" i="13"/>
  <c r="X3417" i="13"/>
  <c r="X3418" i="13"/>
  <c r="X3419" i="13"/>
  <c r="X3420" i="13"/>
  <c r="X3421" i="13"/>
  <c r="X3422" i="13"/>
  <c r="X3423" i="13"/>
  <c r="X3424" i="13"/>
  <c r="X3425" i="13"/>
  <c r="X3426" i="13"/>
  <c r="X3427" i="13"/>
  <c r="X3428" i="13"/>
  <c r="X3429" i="13"/>
  <c r="X3430" i="13"/>
  <c r="X3431" i="13"/>
  <c r="X3432" i="13"/>
  <c r="X3433" i="13"/>
  <c r="X3434" i="13"/>
  <c r="X3435" i="13"/>
  <c r="X3436" i="13"/>
  <c r="X3437" i="13"/>
  <c r="X3438" i="13"/>
  <c r="X3439" i="13"/>
  <c r="X3440" i="13"/>
  <c r="X3441" i="13"/>
  <c r="X3442" i="13"/>
  <c r="X3443" i="13"/>
  <c r="X3444" i="13"/>
  <c r="X3445" i="13"/>
  <c r="X3446" i="13"/>
  <c r="X3447" i="13"/>
  <c r="X3448" i="13"/>
  <c r="X3449" i="13"/>
  <c r="X3450" i="13"/>
  <c r="X3451" i="13"/>
  <c r="X3452" i="13"/>
  <c r="X3453" i="13"/>
  <c r="X3454" i="13"/>
  <c r="X3455" i="13"/>
  <c r="X3456" i="13"/>
  <c r="X3457" i="13"/>
  <c r="X3458" i="13"/>
  <c r="X3459" i="13"/>
  <c r="X3460" i="13"/>
  <c r="X3461" i="13"/>
  <c r="X3462" i="13"/>
  <c r="X3463" i="13"/>
  <c r="X3464" i="13"/>
  <c r="X3465" i="13"/>
  <c r="X3466" i="13"/>
  <c r="X3467" i="13"/>
  <c r="X3468" i="13"/>
  <c r="X3469" i="13"/>
  <c r="X3470" i="13"/>
  <c r="X3471" i="13"/>
  <c r="X3472" i="13"/>
  <c r="X3473" i="13"/>
  <c r="X3474" i="13"/>
  <c r="X3475" i="13"/>
  <c r="X3476" i="13"/>
  <c r="X3477" i="13"/>
  <c r="X3478" i="13"/>
  <c r="X3479" i="13"/>
  <c r="X3480" i="13"/>
  <c r="X3481" i="13"/>
  <c r="X3482" i="13"/>
  <c r="X3483" i="13"/>
  <c r="X3484" i="13"/>
  <c r="X3485" i="13"/>
  <c r="X3486" i="13"/>
  <c r="X3487" i="13"/>
  <c r="X3488" i="13"/>
  <c r="X3489" i="13"/>
  <c r="X3490" i="13"/>
  <c r="X3491" i="13"/>
  <c r="X3492" i="13"/>
  <c r="X3493" i="13"/>
  <c r="X3494" i="13"/>
  <c r="R4" i="2"/>
  <c r="R125" i="2"/>
  <c r="R126" i="2"/>
  <c r="R42" i="2"/>
  <c r="R127" i="2"/>
  <c r="R128" i="2"/>
  <c r="R129" i="2"/>
  <c r="R130" i="2"/>
  <c r="R131" i="2"/>
  <c r="R132" i="2"/>
  <c r="R133" i="2"/>
  <c r="R134" i="2"/>
  <c r="R54" i="2"/>
  <c r="R135" i="2"/>
  <c r="R5" i="2"/>
  <c r="R136" i="2"/>
  <c r="R40" i="2"/>
  <c r="R137" i="2"/>
  <c r="R138" i="2"/>
  <c r="R139" i="2"/>
  <c r="R104" i="2"/>
  <c r="R55" i="2"/>
  <c r="R140" i="2"/>
  <c r="R141" i="2"/>
  <c r="R142" i="2"/>
  <c r="R143" i="2"/>
  <c r="R144" i="2"/>
  <c r="R32" i="2"/>
  <c r="R145" i="2"/>
  <c r="R146" i="2"/>
  <c r="R147" i="2"/>
  <c r="R23" i="2"/>
  <c r="R148" i="2"/>
  <c r="R33" i="2"/>
  <c r="R149" i="2"/>
  <c r="R56" i="2"/>
  <c r="R150" i="2"/>
  <c r="R9" i="2"/>
  <c r="R24" i="2"/>
  <c r="R105" i="2"/>
  <c r="R57" i="2"/>
  <c r="R151" i="2"/>
  <c r="R152" i="2"/>
  <c r="R153" i="2"/>
  <c r="R154" i="2"/>
  <c r="R155" i="2"/>
  <c r="R156" i="2"/>
  <c r="R157" i="2"/>
  <c r="R158" i="2"/>
  <c r="R47" i="2"/>
  <c r="R159" i="2"/>
  <c r="R160" i="2"/>
  <c r="R58" i="2"/>
  <c r="R161" i="2"/>
  <c r="R122" i="2"/>
  <c r="R59" i="2"/>
  <c r="R162" i="2"/>
  <c r="R163" i="2"/>
  <c r="R164" i="2"/>
  <c r="R165" i="2"/>
  <c r="R26" i="2"/>
  <c r="R166" i="2"/>
  <c r="R167" i="2"/>
  <c r="R168" i="2"/>
  <c r="R169" i="2"/>
  <c r="R170" i="2"/>
  <c r="R171" i="2"/>
  <c r="R48" i="2"/>
  <c r="R60" i="2"/>
  <c r="R172" i="2"/>
  <c r="R173" i="2"/>
  <c r="R10" i="2"/>
  <c r="R174" i="2"/>
  <c r="R175" i="2"/>
  <c r="R176" i="2"/>
  <c r="R177" i="2"/>
  <c r="R49" i="2"/>
  <c r="R178" i="2"/>
  <c r="R179" i="2"/>
  <c r="R180" i="2"/>
  <c r="R112" i="2"/>
  <c r="R51" i="2"/>
  <c r="R181" i="2"/>
  <c r="R182" i="2"/>
  <c r="R61" i="2"/>
  <c r="R183" i="2"/>
  <c r="R184" i="2"/>
  <c r="R34" i="2"/>
  <c r="R106" i="2"/>
  <c r="R185" i="2"/>
  <c r="R186" i="2"/>
  <c r="R187" i="2"/>
  <c r="R188" i="2"/>
  <c r="R189" i="2"/>
  <c r="R62" i="2"/>
  <c r="R190" i="2"/>
  <c r="R191" i="2"/>
  <c r="R192" i="2"/>
  <c r="R193" i="2"/>
  <c r="R19" i="2"/>
  <c r="R194" i="2"/>
  <c r="R195" i="2"/>
  <c r="R63" i="2"/>
  <c r="R196" i="2"/>
  <c r="R197" i="2"/>
  <c r="R198" i="2"/>
  <c r="R199" i="2"/>
  <c r="R200" i="2"/>
  <c r="R201" i="2"/>
  <c r="R202" i="2"/>
  <c r="R11" i="2"/>
  <c r="R64" i="2"/>
  <c r="R203" i="2"/>
  <c r="R204" i="2"/>
  <c r="R205" i="2"/>
  <c r="R206" i="2"/>
  <c r="R207" i="2"/>
  <c r="R107" i="2"/>
  <c r="R208" i="2"/>
  <c r="R113" i="2"/>
  <c r="R209" i="2"/>
  <c r="R65" i="2"/>
  <c r="R210" i="2"/>
  <c r="R211" i="2"/>
  <c r="R212" i="2"/>
  <c r="R213" i="2"/>
  <c r="R214" i="2"/>
  <c r="R215" i="2"/>
  <c r="R216" i="2"/>
  <c r="R217" i="2"/>
  <c r="R218" i="2"/>
  <c r="R66" i="2"/>
  <c r="R219" i="2"/>
  <c r="R27" i="2"/>
  <c r="R67" i="2"/>
  <c r="R220" i="2"/>
  <c r="R221" i="2"/>
  <c r="R222" i="2"/>
  <c r="R223" i="2"/>
  <c r="R224" i="2"/>
  <c r="R225" i="2"/>
  <c r="R226" i="2"/>
  <c r="R227" i="2"/>
  <c r="R228" i="2"/>
  <c r="R229" i="2"/>
  <c r="R114" i="2"/>
  <c r="R230" i="2"/>
  <c r="R231" i="2"/>
  <c r="R68" i="2"/>
  <c r="R232" i="2"/>
  <c r="R233" i="2"/>
  <c r="R69" i="2"/>
  <c r="R234" i="2"/>
  <c r="R235" i="2"/>
  <c r="R236" i="2"/>
  <c r="R237" i="2"/>
  <c r="R238" i="2"/>
  <c r="R239" i="2"/>
  <c r="R70" i="2"/>
  <c r="R71" i="2"/>
  <c r="R240" i="2"/>
  <c r="R241" i="2"/>
  <c r="R242" i="2"/>
  <c r="R243" i="2"/>
  <c r="R12" i="2"/>
  <c r="R244" i="2"/>
  <c r="R245" i="2"/>
  <c r="R246" i="2"/>
  <c r="R247" i="2"/>
  <c r="R72" i="2"/>
  <c r="R248" i="2"/>
  <c r="R249" i="2"/>
  <c r="R6" i="2"/>
  <c r="R250" i="2"/>
  <c r="R251" i="2"/>
  <c r="R252" i="2"/>
  <c r="R253" i="2"/>
  <c r="R254" i="2"/>
  <c r="R255" i="2"/>
  <c r="R108" i="2"/>
  <c r="R256" i="2"/>
  <c r="R73" i="2"/>
  <c r="R14" i="2"/>
  <c r="R257" i="2"/>
  <c r="R258" i="2"/>
  <c r="R259" i="2"/>
  <c r="R74" i="2"/>
  <c r="R109" i="2"/>
  <c r="R260" i="2"/>
  <c r="R261" i="2"/>
  <c r="R262" i="2"/>
  <c r="R75" i="2"/>
  <c r="R76" i="2"/>
  <c r="R263" i="2"/>
  <c r="R264" i="2"/>
  <c r="R265" i="2"/>
  <c r="R41" i="2"/>
  <c r="R115" i="2"/>
  <c r="R52" i="2"/>
  <c r="R35" i="2"/>
  <c r="R266" i="2"/>
  <c r="R123" i="2"/>
  <c r="R267" i="2"/>
  <c r="R18" i="2"/>
  <c r="R268" i="2"/>
  <c r="R269" i="2"/>
  <c r="R77" i="2"/>
  <c r="R270" i="2"/>
  <c r="R116" i="2"/>
  <c r="R3" i="2"/>
  <c r="R271" i="2"/>
  <c r="R78" i="2"/>
  <c r="R272" i="2"/>
  <c r="R273" i="2"/>
  <c r="R15" i="2"/>
  <c r="R274" i="2"/>
  <c r="R275" i="2"/>
  <c r="R276" i="2"/>
  <c r="R28" i="2"/>
  <c r="R277" i="2"/>
  <c r="R29" i="2"/>
  <c r="R278" i="2"/>
  <c r="R279" i="2"/>
  <c r="R280" i="2"/>
  <c r="R281" i="2"/>
  <c r="R282" i="2"/>
  <c r="R79" i="2"/>
  <c r="R80" i="2"/>
  <c r="R283" i="2"/>
  <c r="R7" i="2"/>
  <c r="R284" i="2"/>
  <c r="R285" i="2"/>
  <c r="R30" i="2"/>
  <c r="R286" i="2"/>
  <c r="R287" i="2"/>
  <c r="R81" i="2"/>
  <c r="R82" i="2"/>
  <c r="R83" i="2"/>
  <c r="R288" i="2"/>
  <c r="R289" i="2"/>
  <c r="R84" i="2"/>
  <c r="R85" i="2"/>
  <c r="R290" i="2"/>
  <c r="R291" i="2"/>
  <c r="R292" i="2"/>
  <c r="R86" i="2"/>
  <c r="R293" i="2"/>
  <c r="R294" i="2"/>
  <c r="R20" i="2"/>
  <c r="R295" i="2"/>
  <c r="R296" i="2"/>
  <c r="R297" i="2"/>
  <c r="R87" i="2"/>
  <c r="R298" i="2"/>
  <c r="R124" i="2"/>
  <c r="R299" i="2"/>
  <c r="R43" i="2"/>
  <c r="R300" i="2"/>
  <c r="R301" i="2"/>
  <c r="R302" i="2"/>
  <c r="R303" i="2"/>
  <c r="R88" i="2"/>
  <c r="R89" i="2"/>
  <c r="R304" i="2"/>
  <c r="R305" i="2"/>
  <c r="R306" i="2"/>
  <c r="R117" i="2"/>
  <c r="R307" i="2"/>
  <c r="R308" i="2"/>
  <c r="R309" i="2"/>
  <c r="R310" i="2"/>
  <c r="R311" i="2"/>
  <c r="R312" i="2"/>
  <c r="R110" i="2"/>
  <c r="R44" i="2"/>
  <c r="R313" i="2"/>
  <c r="R118" i="2"/>
  <c r="R314" i="2"/>
  <c r="R315" i="2"/>
  <c r="R316" i="2"/>
  <c r="R317" i="2"/>
  <c r="R318" i="2"/>
  <c r="R319" i="2"/>
  <c r="R320" i="2"/>
  <c r="R321" i="2"/>
  <c r="R36" i="2"/>
  <c r="R322" i="2"/>
  <c r="R323" i="2"/>
  <c r="R324" i="2"/>
  <c r="R325" i="2"/>
  <c r="R326" i="2"/>
  <c r="R327" i="2"/>
  <c r="R53" i="2"/>
  <c r="R37" i="2"/>
  <c r="R328" i="2"/>
  <c r="R329" i="2"/>
  <c r="R90" i="2"/>
  <c r="R330" i="2"/>
  <c r="R331" i="2"/>
  <c r="R332" i="2"/>
  <c r="R333" i="2"/>
  <c r="R334" i="2"/>
  <c r="R45" i="2"/>
  <c r="R91" i="2"/>
  <c r="R21" i="2"/>
  <c r="R335" i="2"/>
  <c r="R336" i="2"/>
  <c r="R92" i="2"/>
  <c r="R337" i="2"/>
  <c r="R338" i="2"/>
  <c r="R93" i="2"/>
  <c r="R22" i="2"/>
  <c r="R339" i="2"/>
  <c r="R340" i="2"/>
  <c r="R341" i="2"/>
  <c r="R342" i="2"/>
  <c r="R343" i="2"/>
  <c r="R94" i="2"/>
  <c r="R344" i="2"/>
  <c r="R345" i="2"/>
  <c r="R8" i="2"/>
  <c r="R346" i="2"/>
  <c r="R347" i="2"/>
  <c r="R348" i="2"/>
  <c r="R349" i="2"/>
  <c r="R46" i="2"/>
  <c r="R350" i="2"/>
  <c r="R351" i="2"/>
  <c r="R352" i="2"/>
  <c r="R353" i="2"/>
  <c r="R354" i="2"/>
  <c r="R355" i="2"/>
  <c r="R356" i="2"/>
  <c r="R357" i="2"/>
  <c r="R358" i="2"/>
  <c r="R95" i="2"/>
  <c r="R359" i="2"/>
  <c r="R360" i="2"/>
  <c r="R361" i="2"/>
  <c r="R362" i="2"/>
  <c r="R25" i="2"/>
  <c r="R363" i="2"/>
  <c r="R364" i="2"/>
  <c r="R365" i="2"/>
  <c r="R96" i="2"/>
  <c r="R366" i="2"/>
  <c r="R367" i="2"/>
  <c r="R38" i="2"/>
  <c r="R368" i="2"/>
  <c r="R369" i="2"/>
  <c r="R39" i="2"/>
  <c r="R370" i="2"/>
  <c r="R16" i="2"/>
  <c r="R371" i="2"/>
  <c r="R372" i="2"/>
  <c r="R373" i="2"/>
  <c r="R31" i="2"/>
  <c r="R374" i="2"/>
  <c r="R97" i="2"/>
  <c r="R98" i="2"/>
  <c r="R375" i="2"/>
  <c r="R119" i="2"/>
  <c r="R376" i="2"/>
  <c r="R377" i="2"/>
  <c r="R378" i="2"/>
  <c r="R50" i="2"/>
  <c r="R379" i="2"/>
  <c r="R380" i="2"/>
  <c r="R99" i="2"/>
  <c r="R100" i="2"/>
  <c r="R381" i="2"/>
  <c r="R111" i="2"/>
  <c r="R382" i="2"/>
  <c r="R383" i="2"/>
  <c r="R384" i="2"/>
  <c r="R385" i="2"/>
  <c r="R121" i="2"/>
  <c r="R386" i="2"/>
  <c r="R387" i="2"/>
  <c r="R388" i="2"/>
  <c r="R389" i="2"/>
  <c r="R390" i="2"/>
  <c r="R391" i="2"/>
  <c r="R392" i="2"/>
  <c r="R393" i="2"/>
  <c r="R394" i="2"/>
  <c r="R13" i="2"/>
  <c r="R101" i="2"/>
  <c r="R395" i="2"/>
  <c r="R396" i="2"/>
  <c r="R397" i="2"/>
  <c r="R120" i="2"/>
  <c r="R398" i="2"/>
  <c r="R399" i="2"/>
  <c r="R400" i="2"/>
  <c r="R401" i="2"/>
  <c r="R402" i="2"/>
  <c r="R403" i="2"/>
  <c r="R404" i="2"/>
  <c r="R405" i="2"/>
  <c r="R406" i="2"/>
  <c r="R407" i="2"/>
  <c r="R408" i="2"/>
  <c r="R102" i="2"/>
  <c r="R409" i="2"/>
  <c r="R410" i="2"/>
  <c r="R411" i="2"/>
  <c r="R412" i="2"/>
  <c r="R413" i="2"/>
  <c r="R414" i="2"/>
  <c r="R415" i="2"/>
  <c r="R103" i="2"/>
  <c r="R416" i="2"/>
  <c r="R417" i="2"/>
  <c r="R17" i="2"/>
  <c r="R418" i="2"/>
  <c r="R419" i="2"/>
  <c r="R420" i="2"/>
  <c r="R421" i="2"/>
  <c r="R422" i="2"/>
  <c r="R2" i="2"/>
  <c r="U4" i="2"/>
  <c r="U125" i="2"/>
  <c r="U126" i="2"/>
  <c r="U42" i="2"/>
  <c r="U127" i="2"/>
  <c r="U128" i="2"/>
  <c r="U129" i="2"/>
  <c r="U130" i="2"/>
  <c r="U131" i="2"/>
  <c r="U132" i="2"/>
  <c r="U133" i="2"/>
  <c r="U134" i="2"/>
  <c r="U54" i="2"/>
  <c r="U135" i="2"/>
  <c r="U5" i="2"/>
  <c r="U136" i="2"/>
  <c r="U40" i="2"/>
  <c r="U137" i="2"/>
  <c r="U138" i="2"/>
  <c r="U139" i="2"/>
  <c r="U104" i="2"/>
  <c r="U55" i="2"/>
  <c r="U140" i="2"/>
  <c r="U141" i="2"/>
  <c r="U142" i="2"/>
  <c r="U143" i="2"/>
  <c r="U144" i="2"/>
  <c r="U32" i="2"/>
  <c r="U145" i="2"/>
  <c r="U146" i="2"/>
  <c r="U147" i="2"/>
  <c r="U23" i="2"/>
  <c r="U148" i="2"/>
  <c r="U33" i="2"/>
  <c r="U149" i="2"/>
  <c r="U56" i="2"/>
  <c r="U150" i="2"/>
  <c r="U9" i="2"/>
  <c r="U24" i="2"/>
  <c r="U105" i="2"/>
  <c r="U57" i="2"/>
  <c r="U151" i="2"/>
  <c r="U152" i="2"/>
  <c r="U153" i="2"/>
  <c r="U154" i="2"/>
  <c r="U155" i="2"/>
  <c r="U156" i="2"/>
  <c r="U157" i="2"/>
  <c r="U158" i="2"/>
  <c r="U47" i="2"/>
  <c r="U159" i="2"/>
  <c r="U160" i="2"/>
  <c r="U58" i="2"/>
  <c r="U161" i="2"/>
  <c r="U122" i="2"/>
  <c r="U59" i="2"/>
  <c r="U162" i="2"/>
  <c r="U163" i="2"/>
  <c r="U164" i="2"/>
  <c r="U165" i="2"/>
  <c r="U26" i="2"/>
  <c r="U166" i="2"/>
  <c r="U167" i="2"/>
  <c r="U168" i="2"/>
  <c r="U169" i="2"/>
  <c r="U170" i="2"/>
  <c r="U171" i="2"/>
  <c r="U48" i="2"/>
  <c r="U60" i="2"/>
  <c r="U172" i="2"/>
  <c r="U173" i="2"/>
  <c r="U10" i="2"/>
  <c r="U174" i="2"/>
  <c r="U175" i="2"/>
  <c r="U176" i="2"/>
  <c r="U177" i="2"/>
  <c r="U49" i="2"/>
  <c r="U178" i="2"/>
  <c r="U179" i="2"/>
  <c r="U180" i="2"/>
  <c r="U112" i="2"/>
  <c r="U51" i="2"/>
  <c r="U181" i="2"/>
  <c r="U182" i="2"/>
  <c r="U61" i="2"/>
  <c r="U183" i="2"/>
  <c r="U184" i="2"/>
  <c r="U34" i="2"/>
  <c r="U106" i="2"/>
  <c r="U185" i="2"/>
  <c r="U186" i="2"/>
  <c r="U187" i="2"/>
  <c r="U188" i="2"/>
  <c r="U189" i="2"/>
  <c r="U62" i="2"/>
  <c r="U190" i="2"/>
  <c r="U191" i="2"/>
  <c r="U192" i="2"/>
  <c r="U193" i="2"/>
  <c r="U19" i="2"/>
  <c r="U194" i="2"/>
  <c r="U195" i="2"/>
  <c r="U63" i="2"/>
  <c r="U196" i="2"/>
  <c r="U197" i="2"/>
  <c r="U198" i="2"/>
  <c r="U199" i="2"/>
  <c r="U200" i="2"/>
  <c r="U201" i="2"/>
  <c r="U202" i="2"/>
  <c r="U11" i="2"/>
  <c r="U64" i="2"/>
  <c r="U203" i="2"/>
  <c r="U204" i="2"/>
  <c r="U205" i="2"/>
  <c r="U206" i="2"/>
  <c r="U207" i="2"/>
  <c r="U107" i="2"/>
  <c r="U208" i="2"/>
  <c r="U113" i="2"/>
  <c r="U209" i="2"/>
  <c r="U65" i="2"/>
  <c r="U210" i="2"/>
  <c r="U211" i="2"/>
  <c r="U212" i="2"/>
  <c r="U213" i="2"/>
  <c r="U214" i="2"/>
  <c r="U215" i="2"/>
  <c r="U216" i="2"/>
  <c r="U217" i="2"/>
  <c r="U218" i="2"/>
  <c r="U66" i="2"/>
  <c r="U219" i="2"/>
  <c r="U27" i="2"/>
  <c r="U67" i="2"/>
  <c r="U220" i="2"/>
  <c r="U221" i="2"/>
  <c r="U222" i="2"/>
  <c r="U223" i="2"/>
  <c r="U224" i="2"/>
  <c r="U225" i="2"/>
  <c r="U226" i="2"/>
  <c r="U227" i="2"/>
  <c r="U228" i="2"/>
  <c r="U229" i="2"/>
  <c r="U114" i="2"/>
  <c r="U230" i="2"/>
  <c r="U231" i="2"/>
  <c r="U68" i="2"/>
  <c r="U232" i="2"/>
  <c r="U233" i="2"/>
  <c r="U69" i="2"/>
  <c r="U234" i="2"/>
  <c r="U235" i="2"/>
  <c r="U236" i="2"/>
  <c r="U237" i="2"/>
  <c r="U238" i="2"/>
  <c r="U239" i="2"/>
  <c r="U70" i="2"/>
  <c r="U71" i="2"/>
  <c r="U240" i="2"/>
  <c r="U241" i="2"/>
  <c r="U242" i="2"/>
  <c r="U243" i="2"/>
  <c r="U12" i="2"/>
  <c r="U244" i="2"/>
  <c r="U245" i="2"/>
  <c r="U246" i="2"/>
  <c r="U247" i="2"/>
  <c r="U72" i="2"/>
  <c r="U248" i="2"/>
  <c r="U249" i="2"/>
  <c r="U6" i="2"/>
  <c r="U250" i="2"/>
  <c r="U251" i="2"/>
  <c r="U252" i="2"/>
  <c r="U253" i="2"/>
  <c r="U254" i="2"/>
  <c r="U255" i="2"/>
  <c r="U108" i="2"/>
  <c r="U256" i="2"/>
  <c r="U73" i="2"/>
  <c r="U14" i="2"/>
  <c r="U257" i="2"/>
  <c r="U258" i="2"/>
  <c r="U259" i="2"/>
  <c r="U74" i="2"/>
  <c r="U109" i="2"/>
  <c r="U260" i="2"/>
  <c r="U261" i="2"/>
  <c r="U262" i="2"/>
  <c r="U75" i="2"/>
  <c r="U76" i="2"/>
  <c r="U263" i="2"/>
  <c r="U264" i="2"/>
  <c r="U265" i="2"/>
  <c r="U41" i="2"/>
  <c r="U115" i="2"/>
  <c r="U52" i="2"/>
  <c r="U35" i="2"/>
  <c r="U266" i="2"/>
  <c r="U123" i="2"/>
  <c r="U267" i="2"/>
  <c r="U18" i="2"/>
  <c r="U268" i="2"/>
  <c r="U269" i="2"/>
  <c r="U77" i="2"/>
  <c r="U270" i="2"/>
  <c r="U116" i="2"/>
  <c r="U3" i="2"/>
  <c r="U271" i="2"/>
  <c r="U78" i="2"/>
  <c r="U272" i="2"/>
  <c r="U273" i="2"/>
  <c r="U15" i="2"/>
  <c r="U274" i="2"/>
  <c r="U275" i="2"/>
  <c r="U276" i="2"/>
  <c r="U28" i="2"/>
  <c r="U277" i="2"/>
  <c r="U29" i="2"/>
  <c r="U278" i="2"/>
  <c r="U279" i="2"/>
  <c r="U280" i="2"/>
  <c r="U281" i="2"/>
  <c r="U282" i="2"/>
  <c r="U79" i="2"/>
  <c r="U80" i="2"/>
  <c r="U283" i="2"/>
  <c r="U7" i="2"/>
  <c r="U284" i="2"/>
  <c r="U285" i="2"/>
  <c r="U30" i="2"/>
  <c r="U286" i="2"/>
  <c r="U287" i="2"/>
  <c r="U81" i="2"/>
  <c r="U82" i="2"/>
  <c r="U83" i="2"/>
  <c r="U288" i="2"/>
  <c r="U289" i="2"/>
  <c r="U84" i="2"/>
  <c r="U85" i="2"/>
  <c r="U290" i="2"/>
  <c r="U291" i="2"/>
  <c r="U292" i="2"/>
  <c r="U86" i="2"/>
  <c r="U293" i="2"/>
  <c r="U294" i="2"/>
  <c r="U20" i="2"/>
  <c r="U295" i="2"/>
  <c r="U296" i="2"/>
  <c r="U297" i="2"/>
  <c r="U87" i="2"/>
  <c r="U298" i="2"/>
  <c r="U124" i="2"/>
  <c r="U299" i="2"/>
  <c r="U43" i="2"/>
  <c r="U300" i="2"/>
  <c r="U301" i="2"/>
  <c r="U302" i="2"/>
  <c r="U303" i="2"/>
  <c r="U88" i="2"/>
  <c r="U89" i="2"/>
  <c r="U304" i="2"/>
  <c r="U305" i="2"/>
  <c r="U306" i="2"/>
  <c r="U117" i="2"/>
  <c r="U307" i="2"/>
  <c r="U308" i="2"/>
  <c r="U309" i="2"/>
  <c r="U310" i="2"/>
  <c r="U311" i="2"/>
  <c r="U312" i="2"/>
  <c r="U110" i="2"/>
  <c r="U44" i="2"/>
  <c r="U313" i="2"/>
  <c r="U118" i="2"/>
  <c r="U314" i="2"/>
  <c r="U315" i="2"/>
  <c r="U316" i="2"/>
  <c r="U317" i="2"/>
  <c r="U318" i="2"/>
  <c r="U319" i="2"/>
  <c r="U320" i="2"/>
  <c r="U321" i="2"/>
  <c r="U36" i="2"/>
  <c r="U322" i="2"/>
  <c r="U323" i="2"/>
  <c r="U324" i="2"/>
  <c r="U325" i="2"/>
  <c r="U326" i="2"/>
  <c r="U327" i="2"/>
  <c r="U53" i="2"/>
  <c r="U37" i="2"/>
  <c r="U328" i="2"/>
  <c r="U329" i="2"/>
  <c r="U90" i="2"/>
  <c r="U330" i="2"/>
  <c r="U331" i="2"/>
  <c r="U332" i="2"/>
  <c r="U333" i="2"/>
  <c r="U334" i="2"/>
  <c r="U45" i="2"/>
  <c r="U91" i="2"/>
  <c r="U21" i="2"/>
  <c r="U335" i="2"/>
  <c r="U336" i="2"/>
  <c r="U92" i="2"/>
  <c r="U337" i="2"/>
  <c r="U338" i="2"/>
  <c r="U93" i="2"/>
  <c r="U22" i="2"/>
  <c r="U339" i="2"/>
  <c r="U340" i="2"/>
  <c r="U341" i="2"/>
  <c r="U342" i="2"/>
  <c r="U343" i="2"/>
  <c r="U94" i="2"/>
  <c r="U344" i="2"/>
  <c r="U345" i="2"/>
  <c r="U8" i="2"/>
  <c r="U346" i="2"/>
  <c r="U347" i="2"/>
  <c r="U348" i="2"/>
  <c r="U349" i="2"/>
  <c r="U46" i="2"/>
  <c r="U350" i="2"/>
  <c r="U351" i="2"/>
  <c r="U352" i="2"/>
  <c r="U353" i="2"/>
  <c r="U354" i="2"/>
  <c r="U355" i="2"/>
  <c r="U356" i="2"/>
  <c r="U357" i="2"/>
  <c r="U358" i="2"/>
  <c r="U95" i="2"/>
  <c r="U359" i="2"/>
  <c r="U360" i="2"/>
  <c r="U361" i="2"/>
  <c r="U362" i="2"/>
  <c r="U25" i="2"/>
  <c r="U363" i="2"/>
  <c r="U364" i="2"/>
  <c r="U365" i="2"/>
  <c r="U96" i="2"/>
  <c r="U366" i="2"/>
  <c r="U367" i="2"/>
  <c r="U38" i="2"/>
  <c r="U368" i="2"/>
  <c r="U369" i="2"/>
  <c r="U39" i="2"/>
  <c r="U370" i="2"/>
  <c r="U16" i="2"/>
  <c r="U371" i="2"/>
  <c r="U372" i="2"/>
  <c r="U373" i="2"/>
  <c r="U31" i="2"/>
  <c r="U374" i="2"/>
  <c r="U97" i="2"/>
  <c r="U98" i="2"/>
  <c r="U375" i="2"/>
  <c r="U119" i="2"/>
  <c r="U376" i="2"/>
  <c r="U377" i="2"/>
  <c r="U378" i="2"/>
  <c r="U50" i="2"/>
  <c r="U379" i="2"/>
  <c r="U380" i="2"/>
  <c r="U99" i="2"/>
  <c r="U100" i="2"/>
  <c r="U381" i="2"/>
  <c r="U111" i="2"/>
  <c r="U382" i="2"/>
  <c r="U383" i="2"/>
  <c r="U384" i="2"/>
  <c r="U385" i="2"/>
  <c r="U121" i="2"/>
  <c r="U386" i="2"/>
  <c r="U387" i="2"/>
  <c r="U388" i="2"/>
  <c r="U389" i="2"/>
  <c r="U390" i="2"/>
  <c r="U391" i="2"/>
  <c r="U392" i="2"/>
  <c r="U393" i="2"/>
  <c r="U394" i="2"/>
  <c r="U13" i="2"/>
  <c r="U101" i="2"/>
  <c r="U395" i="2"/>
  <c r="U396" i="2"/>
  <c r="U397" i="2"/>
  <c r="U120" i="2"/>
  <c r="U398" i="2"/>
  <c r="U399" i="2"/>
  <c r="U400" i="2"/>
  <c r="U401" i="2"/>
  <c r="U402" i="2"/>
  <c r="U403" i="2"/>
  <c r="U404" i="2"/>
  <c r="U405" i="2"/>
  <c r="U406" i="2"/>
  <c r="U407" i="2"/>
  <c r="U408" i="2"/>
  <c r="U102" i="2"/>
  <c r="U409" i="2"/>
  <c r="U410" i="2"/>
  <c r="U411" i="2"/>
  <c r="U412" i="2"/>
  <c r="U413" i="2"/>
  <c r="U414" i="2"/>
  <c r="U415" i="2"/>
  <c r="U103" i="2"/>
  <c r="U416" i="2"/>
  <c r="U417" i="2"/>
  <c r="U17" i="2"/>
  <c r="U418" i="2"/>
  <c r="U419" i="2"/>
  <c r="U420" i="2"/>
  <c r="U421" i="2"/>
  <c r="U422" i="2"/>
  <c r="U2" i="2"/>
  <c r="V4" i="2"/>
  <c r="V125" i="2"/>
  <c r="V126" i="2"/>
  <c r="V42" i="2"/>
  <c r="V127" i="2"/>
  <c r="V128" i="2"/>
  <c r="V129" i="2"/>
  <c r="V130" i="2"/>
  <c r="V131" i="2"/>
  <c r="V132" i="2"/>
  <c r="V133" i="2"/>
  <c r="V134" i="2"/>
  <c r="V54" i="2"/>
  <c r="V135" i="2"/>
  <c r="V5" i="2"/>
  <c r="V136" i="2"/>
  <c r="V40" i="2"/>
  <c r="V137" i="2"/>
  <c r="V138" i="2"/>
  <c r="V139" i="2"/>
  <c r="V104" i="2"/>
  <c r="V55" i="2"/>
  <c r="V140" i="2"/>
  <c r="V141" i="2"/>
  <c r="V142" i="2"/>
  <c r="V143" i="2"/>
  <c r="V144" i="2"/>
  <c r="V32" i="2"/>
  <c r="V145" i="2"/>
  <c r="V146" i="2"/>
  <c r="V147" i="2"/>
  <c r="V23" i="2"/>
  <c r="V148" i="2"/>
  <c r="V33" i="2"/>
  <c r="V149" i="2"/>
  <c r="V56" i="2"/>
  <c r="V150" i="2"/>
  <c r="V9" i="2"/>
  <c r="V24" i="2"/>
  <c r="V105" i="2"/>
  <c r="V57" i="2"/>
  <c r="V151" i="2"/>
  <c r="V152" i="2"/>
  <c r="V153" i="2"/>
  <c r="V154" i="2"/>
  <c r="V155" i="2"/>
  <c r="V156" i="2"/>
  <c r="V157" i="2"/>
  <c r="V158" i="2"/>
  <c r="V47" i="2"/>
  <c r="V159" i="2"/>
  <c r="V160" i="2"/>
  <c r="V58" i="2"/>
  <c r="V161" i="2"/>
  <c r="V122" i="2"/>
  <c r="V59" i="2"/>
  <c r="V162" i="2"/>
  <c r="V163" i="2"/>
  <c r="V164" i="2"/>
  <c r="V165" i="2"/>
  <c r="V26" i="2"/>
  <c r="V166" i="2"/>
  <c r="V167" i="2"/>
  <c r="V168" i="2"/>
  <c r="V169" i="2"/>
  <c r="V170" i="2"/>
  <c r="V171" i="2"/>
  <c r="V48" i="2"/>
  <c r="V60" i="2"/>
  <c r="V172" i="2"/>
  <c r="V173" i="2"/>
  <c r="V10" i="2"/>
  <c r="V174" i="2"/>
  <c r="V175" i="2"/>
  <c r="V176" i="2"/>
  <c r="V177" i="2"/>
  <c r="V49" i="2"/>
  <c r="V178" i="2"/>
  <c r="V179" i="2"/>
  <c r="V180" i="2"/>
  <c r="V112" i="2"/>
  <c r="V51" i="2"/>
  <c r="V181" i="2"/>
  <c r="V182" i="2"/>
  <c r="V61" i="2"/>
  <c r="V183" i="2"/>
  <c r="V184" i="2"/>
  <c r="V34" i="2"/>
  <c r="V106" i="2"/>
  <c r="V185" i="2"/>
  <c r="V186" i="2"/>
  <c r="V187" i="2"/>
  <c r="V188" i="2"/>
  <c r="V189" i="2"/>
  <c r="V62" i="2"/>
  <c r="V190" i="2"/>
  <c r="V191" i="2"/>
  <c r="V192" i="2"/>
  <c r="V193" i="2"/>
  <c r="V19" i="2"/>
  <c r="V194" i="2"/>
  <c r="V195" i="2"/>
  <c r="V63" i="2"/>
  <c r="V196" i="2"/>
  <c r="V197" i="2"/>
  <c r="V198" i="2"/>
  <c r="V199" i="2"/>
  <c r="V200" i="2"/>
  <c r="V201" i="2"/>
  <c r="V202" i="2"/>
  <c r="V11" i="2"/>
  <c r="V64" i="2"/>
  <c r="V203" i="2"/>
  <c r="V204" i="2"/>
  <c r="V205" i="2"/>
  <c r="V206" i="2"/>
  <c r="V207" i="2"/>
  <c r="V107" i="2"/>
  <c r="V208" i="2"/>
  <c r="V113" i="2"/>
  <c r="V209" i="2"/>
  <c r="V65" i="2"/>
  <c r="V210" i="2"/>
  <c r="V211" i="2"/>
  <c r="V212" i="2"/>
  <c r="V213" i="2"/>
  <c r="V214" i="2"/>
  <c r="V215" i="2"/>
  <c r="V216" i="2"/>
  <c r="V217" i="2"/>
  <c r="V218" i="2"/>
  <c r="V66" i="2"/>
  <c r="V219" i="2"/>
  <c r="V27" i="2"/>
  <c r="V67" i="2"/>
  <c r="V220" i="2"/>
  <c r="V221" i="2"/>
  <c r="V222" i="2"/>
  <c r="V223" i="2"/>
  <c r="V224" i="2"/>
  <c r="V225" i="2"/>
  <c r="V226" i="2"/>
  <c r="V227" i="2"/>
  <c r="V228" i="2"/>
  <c r="V229" i="2"/>
  <c r="V114" i="2"/>
  <c r="V230" i="2"/>
  <c r="V231" i="2"/>
  <c r="V68" i="2"/>
  <c r="V232" i="2"/>
  <c r="V233" i="2"/>
  <c r="V69" i="2"/>
  <c r="V234" i="2"/>
  <c r="V235" i="2"/>
  <c r="V236" i="2"/>
  <c r="V237" i="2"/>
  <c r="V238" i="2"/>
  <c r="V239" i="2"/>
  <c r="V70" i="2"/>
  <c r="V71" i="2"/>
  <c r="V240" i="2"/>
  <c r="V241" i="2"/>
  <c r="V242" i="2"/>
  <c r="V243" i="2"/>
  <c r="V12" i="2"/>
  <c r="V244" i="2"/>
  <c r="V245" i="2"/>
  <c r="V246" i="2"/>
  <c r="V247" i="2"/>
  <c r="V72" i="2"/>
  <c r="V248" i="2"/>
  <c r="V249" i="2"/>
  <c r="V6" i="2"/>
  <c r="V250" i="2"/>
  <c r="V251" i="2"/>
  <c r="V252" i="2"/>
  <c r="V253" i="2"/>
  <c r="V254" i="2"/>
  <c r="V255" i="2"/>
  <c r="V108" i="2"/>
  <c r="V256" i="2"/>
  <c r="V73" i="2"/>
  <c r="V14" i="2"/>
  <c r="V257" i="2"/>
  <c r="V258" i="2"/>
  <c r="V259" i="2"/>
  <c r="V74" i="2"/>
  <c r="V109" i="2"/>
  <c r="V260" i="2"/>
  <c r="V261" i="2"/>
  <c r="V262" i="2"/>
  <c r="V75" i="2"/>
  <c r="V76" i="2"/>
  <c r="V263" i="2"/>
  <c r="V264" i="2"/>
  <c r="V265" i="2"/>
  <c r="V41" i="2"/>
  <c r="V115" i="2"/>
  <c r="V52" i="2"/>
  <c r="V35" i="2"/>
  <c r="V266" i="2"/>
  <c r="V123" i="2"/>
  <c r="V267" i="2"/>
  <c r="V18" i="2"/>
  <c r="V268" i="2"/>
  <c r="V269" i="2"/>
  <c r="V77" i="2"/>
  <c r="V270" i="2"/>
  <c r="V116" i="2"/>
  <c r="V3" i="2"/>
  <c r="V271" i="2"/>
  <c r="V78" i="2"/>
  <c r="V272" i="2"/>
  <c r="V273" i="2"/>
  <c r="V15" i="2"/>
  <c r="V274" i="2"/>
  <c r="V275" i="2"/>
  <c r="V276" i="2"/>
  <c r="V28" i="2"/>
  <c r="V277" i="2"/>
  <c r="V29" i="2"/>
  <c r="V278" i="2"/>
  <c r="V279" i="2"/>
  <c r="V280" i="2"/>
  <c r="V281" i="2"/>
  <c r="V282" i="2"/>
  <c r="V79" i="2"/>
  <c r="V80" i="2"/>
  <c r="V283" i="2"/>
  <c r="V7" i="2"/>
  <c r="V284" i="2"/>
  <c r="V285" i="2"/>
  <c r="V30" i="2"/>
  <c r="V286" i="2"/>
  <c r="V287" i="2"/>
  <c r="V81" i="2"/>
  <c r="V82" i="2"/>
  <c r="V83" i="2"/>
  <c r="V288" i="2"/>
  <c r="V289" i="2"/>
  <c r="V84" i="2"/>
  <c r="V85" i="2"/>
  <c r="V290" i="2"/>
  <c r="V291" i="2"/>
  <c r="V292" i="2"/>
  <c r="V86" i="2"/>
  <c r="V293" i="2"/>
  <c r="V294" i="2"/>
  <c r="V20" i="2"/>
  <c r="V295" i="2"/>
  <c r="V296" i="2"/>
  <c r="V297" i="2"/>
  <c r="V87" i="2"/>
  <c r="V298" i="2"/>
  <c r="V124" i="2"/>
  <c r="V299" i="2"/>
  <c r="V43" i="2"/>
  <c r="V300" i="2"/>
  <c r="V301" i="2"/>
  <c r="V302" i="2"/>
  <c r="V303" i="2"/>
  <c r="V88" i="2"/>
  <c r="V89" i="2"/>
  <c r="V304" i="2"/>
  <c r="V305" i="2"/>
  <c r="V306" i="2"/>
  <c r="V117" i="2"/>
  <c r="V307" i="2"/>
  <c r="V308" i="2"/>
  <c r="V309" i="2"/>
  <c r="V310" i="2"/>
  <c r="V311" i="2"/>
  <c r="V312" i="2"/>
  <c r="V110" i="2"/>
  <c r="V44" i="2"/>
  <c r="V313" i="2"/>
  <c r="V118" i="2"/>
  <c r="V314" i="2"/>
  <c r="V315" i="2"/>
  <c r="V316" i="2"/>
  <c r="V317" i="2"/>
  <c r="V318" i="2"/>
  <c r="V319" i="2"/>
  <c r="V320" i="2"/>
  <c r="V321" i="2"/>
  <c r="V36" i="2"/>
  <c r="V322" i="2"/>
  <c r="V323" i="2"/>
  <c r="V324" i="2"/>
  <c r="V325" i="2"/>
  <c r="V326" i="2"/>
  <c r="V327" i="2"/>
  <c r="V53" i="2"/>
  <c r="V37" i="2"/>
  <c r="V328" i="2"/>
  <c r="V329" i="2"/>
  <c r="V90" i="2"/>
  <c r="V330" i="2"/>
  <c r="V331" i="2"/>
  <c r="V332" i="2"/>
  <c r="V333" i="2"/>
  <c r="V334" i="2"/>
  <c r="V45" i="2"/>
  <c r="V91" i="2"/>
  <c r="V21" i="2"/>
  <c r="V335" i="2"/>
  <c r="V336" i="2"/>
  <c r="V92" i="2"/>
  <c r="V337" i="2"/>
  <c r="V338" i="2"/>
  <c r="V93" i="2"/>
  <c r="V22" i="2"/>
  <c r="V339" i="2"/>
  <c r="V340" i="2"/>
  <c r="V341" i="2"/>
  <c r="V342" i="2"/>
  <c r="V343" i="2"/>
  <c r="V94" i="2"/>
  <c r="V344" i="2"/>
  <c r="V345" i="2"/>
  <c r="V8" i="2"/>
  <c r="V346" i="2"/>
  <c r="V347" i="2"/>
  <c r="V348" i="2"/>
  <c r="V349" i="2"/>
  <c r="V46" i="2"/>
  <c r="V350" i="2"/>
  <c r="V351" i="2"/>
  <c r="V352" i="2"/>
  <c r="V353" i="2"/>
  <c r="V354" i="2"/>
  <c r="V355" i="2"/>
  <c r="V356" i="2"/>
  <c r="V357" i="2"/>
  <c r="V358" i="2"/>
  <c r="V95" i="2"/>
  <c r="V359" i="2"/>
  <c r="V360" i="2"/>
  <c r="V361" i="2"/>
  <c r="V362" i="2"/>
  <c r="V25" i="2"/>
  <c r="V363" i="2"/>
  <c r="V364" i="2"/>
  <c r="V365" i="2"/>
  <c r="V96" i="2"/>
  <c r="V366" i="2"/>
  <c r="V367" i="2"/>
  <c r="V38" i="2"/>
  <c r="V368" i="2"/>
  <c r="V369" i="2"/>
  <c r="V39" i="2"/>
  <c r="V370" i="2"/>
  <c r="V16" i="2"/>
  <c r="V371" i="2"/>
  <c r="V372" i="2"/>
  <c r="V373" i="2"/>
  <c r="V31" i="2"/>
  <c r="V374" i="2"/>
  <c r="V97" i="2"/>
  <c r="V98" i="2"/>
  <c r="V375" i="2"/>
  <c r="V119" i="2"/>
  <c r="V376" i="2"/>
  <c r="V377" i="2"/>
  <c r="V378" i="2"/>
  <c r="V50" i="2"/>
  <c r="V379" i="2"/>
  <c r="V380" i="2"/>
  <c r="V99" i="2"/>
  <c r="V100" i="2"/>
  <c r="V381" i="2"/>
  <c r="V111" i="2"/>
  <c r="V382" i="2"/>
  <c r="V383" i="2"/>
  <c r="V384" i="2"/>
  <c r="V385" i="2"/>
  <c r="V121" i="2"/>
  <c r="V386" i="2"/>
  <c r="V387" i="2"/>
  <c r="V388" i="2"/>
  <c r="V389" i="2"/>
  <c r="V390" i="2"/>
  <c r="V391" i="2"/>
  <c r="V392" i="2"/>
  <c r="V393" i="2"/>
  <c r="V394" i="2"/>
  <c r="V13" i="2"/>
  <c r="V101" i="2"/>
  <c r="V395" i="2"/>
  <c r="V396" i="2"/>
  <c r="V397" i="2"/>
  <c r="V120" i="2"/>
  <c r="V398" i="2"/>
  <c r="V399" i="2"/>
  <c r="V400" i="2"/>
  <c r="V401" i="2"/>
  <c r="V402" i="2"/>
  <c r="V403" i="2"/>
  <c r="V404" i="2"/>
  <c r="V405" i="2"/>
  <c r="V406" i="2"/>
  <c r="V407" i="2"/>
  <c r="V408" i="2"/>
  <c r="V102" i="2"/>
  <c r="V409" i="2"/>
  <c r="V410" i="2"/>
  <c r="V411" i="2"/>
  <c r="V412" i="2"/>
  <c r="V413" i="2"/>
  <c r="V414" i="2"/>
  <c r="V415" i="2"/>
  <c r="V103" i="2"/>
  <c r="V416" i="2"/>
  <c r="V417" i="2"/>
  <c r="V17" i="2"/>
  <c r="V418" i="2"/>
  <c r="V419" i="2"/>
  <c r="V420" i="2"/>
  <c r="V421" i="2"/>
  <c r="V422" i="2"/>
  <c r="V2" i="2"/>
  <c r="W4" i="2"/>
  <c r="W125" i="2"/>
  <c r="W126" i="2"/>
  <c r="W42" i="2"/>
  <c r="W127" i="2"/>
  <c r="W128" i="2"/>
  <c r="W129" i="2"/>
  <c r="W130" i="2"/>
  <c r="W131" i="2"/>
  <c r="W132" i="2"/>
  <c r="W133" i="2"/>
  <c r="W134" i="2"/>
  <c r="W54" i="2"/>
  <c r="W135" i="2"/>
  <c r="W5" i="2"/>
  <c r="W136" i="2"/>
  <c r="W40" i="2"/>
  <c r="W137" i="2"/>
  <c r="W138" i="2"/>
  <c r="W139" i="2"/>
  <c r="W104" i="2"/>
  <c r="W55" i="2"/>
  <c r="W140" i="2"/>
  <c r="W141" i="2"/>
  <c r="W142" i="2"/>
  <c r="W143" i="2"/>
  <c r="W144" i="2"/>
  <c r="W32" i="2"/>
  <c r="W145" i="2"/>
  <c r="W146" i="2"/>
  <c r="W147" i="2"/>
  <c r="W23" i="2"/>
  <c r="W148" i="2"/>
  <c r="W33" i="2"/>
  <c r="W149" i="2"/>
  <c r="W56" i="2"/>
  <c r="W150" i="2"/>
  <c r="W9" i="2"/>
  <c r="W24" i="2"/>
  <c r="W105" i="2"/>
  <c r="W57" i="2"/>
  <c r="W151" i="2"/>
  <c r="W152" i="2"/>
  <c r="W153" i="2"/>
  <c r="W154" i="2"/>
  <c r="W155" i="2"/>
  <c r="W156" i="2"/>
  <c r="W157" i="2"/>
  <c r="W158" i="2"/>
  <c r="W47" i="2"/>
  <c r="W159" i="2"/>
  <c r="W160" i="2"/>
  <c r="W58" i="2"/>
  <c r="W161" i="2"/>
  <c r="W122" i="2"/>
  <c r="W59" i="2"/>
  <c r="W162" i="2"/>
  <c r="W163" i="2"/>
  <c r="W164" i="2"/>
  <c r="W165" i="2"/>
  <c r="W26" i="2"/>
  <c r="W166" i="2"/>
  <c r="W167" i="2"/>
  <c r="W168" i="2"/>
  <c r="W169" i="2"/>
  <c r="W170" i="2"/>
  <c r="W171" i="2"/>
  <c r="W48" i="2"/>
  <c r="W60" i="2"/>
  <c r="W172" i="2"/>
  <c r="W173" i="2"/>
  <c r="W10" i="2"/>
  <c r="W174" i="2"/>
  <c r="W175" i="2"/>
  <c r="W176" i="2"/>
  <c r="W177" i="2"/>
  <c r="W49" i="2"/>
  <c r="W178" i="2"/>
  <c r="W179" i="2"/>
  <c r="W180" i="2"/>
  <c r="W112" i="2"/>
  <c r="W51" i="2"/>
  <c r="W181" i="2"/>
  <c r="W182" i="2"/>
  <c r="W61" i="2"/>
  <c r="W183" i="2"/>
  <c r="W184" i="2"/>
  <c r="W34" i="2"/>
  <c r="W106" i="2"/>
  <c r="W185" i="2"/>
  <c r="W186" i="2"/>
  <c r="W187" i="2"/>
  <c r="W188" i="2"/>
  <c r="W189" i="2"/>
  <c r="W62" i="2"/>
  <c r="W190" i="2"/>
  <c r="W191" i="2"/>
  <c r="W192" i="2"/>
  <c r="W193" i="2"/>
  <c r="W19" i="2"/>
  <c r="W194" i="2"/>
  <c r="W195" i="2"/>
  <c r="W63" i="2"/>
  <c r="W196" i="2"/>
  <c r="W197" i="2"/>
  <c r="W198" i="2"/>
  <c r="W199" i="2"/>
  <c r="W200" i="2"/>
  <c r="W201" i="2"/>
  <c r="W202" i="2"/>
  <c r="W11" i="2"/>
  <c r="W64" i="2"/>
  <c r="W203" i="2"/>
  <c r="W204" i="2"/>
  <c r="W205" i="2"/>
  <c r="W206" i="2"/>
  <c r="W207" i="2"/>
  <c r="W107" i="2"/>
  <c r="W208" i="2"/>
  <c r="W113" i="2"/>
  <c r="W209" i="2"/>
  <c r="W65" i="2"/>
  <c r="W210" i="2"/>
  <c r="W211" i="2"/>
  <c r="W212" i="2"/>
  <c r="W213" i="2"/>
  <c r="W214" i="2"/>
  <c r="W215" i="2"/>
  <c r="W216" i="2"/>
  <c r="W217" i="2"/>
  <c r="W218" i="2"/>
  <c r="W66" i="2"/>
  <c r="W219" i="2"/>
  <c r="W27" i="2"/>
  <c r="W67" i="2"/>
  <c r="W220" i="2"/>
  <c r="W221" i="2"/>
  <c r="W222" i="2"/>
  <c r="W223" i="2"/>
  <c r="W224" i="2"/>
  <c r="W225" i="2"/>
  <c r="W226" i="2"/>
  <c r="W227" i="2"/>
  <c r="W228" i="2"/>
  <c r="W229" i="2"/>
  <c r="W114" i="2"/>
  <c r="W230" i="2"/>
  <c r="W231" i="2"/>
  <c r="W68" i="2"/>
  <c r="W232" i="2"/>
  <c r="W233" i="2"/>
  <c r="W69" i="2"/>
  <c r="W234" i="2"/>
  <c r="W235" i="2"/>
  <c r="W236" i="2"/>
  <c r="W237" i="2"/>
  <c r="W238" i="2"/>
  <c r="W239" i="2"/>
  <c r="W70" i="2"/>
  <c r="W71" i="2"/>
  <c r="W240" i="2"/>
  <c r="W241" i="2"/>
  <c r="W242" i="2"/>
  <c r="W243" i="2"/>
  <c r="W12" i="2"/>
  <c r="W244" i="2"/>
  <c r="W245" i="2"/>
  <c r="W246" i="2"/>
  <c r="W247" i="2"/>
  <c r="W72" i="2"/>
  <c r="W248" i="2"/>
  <c r="W249" i="2"/>
  <c r="W6" i="2"/>
  <c r="W250" i="2"/>
  <c r="W251" i="2"/>
  <c r="W252" i="2"/>
  <c r="W253" i="2"/>
  <c r="W254" i="2"/>
  <c r="W255" i="2"/>
  <c r="W108" i="2"/>
  <c r="W256" i="2"/>
  <c r="W73" i="2"/>
  <c r="W14" i="2"/>
  <c r="W257" i="2"/>
  <c r="W258" i="2"/>
  <c r="W259" i="2"/>
  <c r="W74" i="2"/>
  <c r="W109" i="2"/>
  <c r="W260" i="2"/>
  <c r="W261" i="2"/>
  <c r="W262" i="2"/>
  <c r="W75" i="2"/>
  <c r="W76" i="2"/>
  <c r="W263" i="2"/>
  <c r="W264" i="2"/>
  <c r="W265" i="2"/>
  <c r="W41" i="2"/>
  <c r="W115" i="2"/>
  <c r="W52" i="2"/>
  <c r="W35" i="2"/>
  <c r="W266" i="2"/>
  <c r="W123" i="2"/>
  <c r="W267" i="2"/>
  <c r="W18" i="2"/>
  <c r="W268" i="2"/>
  <c r="W269" i="2"/>
  <c r="W77" i="2"/>
  <c r="W270" i="2"/>
  <c r="W116" i="2"/>
  <c r="W3" i="2"/>
  <c r="W271" i="2"/>
  <c r="W78" i="2"/>
  <c r="W272" i="2"/>
  <c r="W273" i="2"/>
  <c r="W15" i="2"/>
  <c r="W274" i="2"/>
  <c r="W275" i="2"/>
  <c r="W276" i="2"/>
  <c r="W28" i="2"/>
  <c r="W277" i="2"/>
  <c r="W29" i="2"/>
  <c r="W278" i="2"/>
  <c r="W279" i="2"/>
  <c r="W280" i="2"/>
  <c r="W281" i="2"/>
  <c r="W282" i="2"/>
  <c r="W79" i="2"/>
  <c r="W80" i="2"/>
  <c r="W283" i="2"/>
  <c r="W7" i="2"/>
  <c r="W284" i="2"/>
  <c r="W285" i="2"/>
  <c r="W30" i="2"/>
  <c r="W286" i="2"/>
  <c r="W287" i="2"/>
  <c r="W81" i="2"/>
  <c r="W82" i="2"/>
  <c r="W83" i="2"/>
  <c r="W288" i="2"/>
  <c r="W289" i="2"/>
  <c r="W84" i="2"/>
  <c r="W85" i="2"/>
  <c r="W290" i="2"/>
  <c r="W291" i="2"/>
  <c r="W292" i="2"/>
  <c r="W86" i="2"/>
  <c r="W293" i="2"/>
  <c r="W294" i="2"/>
  <c r="W20" i="2"/>
  <c r="W295" i="2"/>
  <c r="W296" i="2"/>
  <c r="W297" i="2"/>
  <c r="W87" i="2"/>
  <c r="W298" i="2"/>
  <c r="W124" i="2"/>
  <c r="W299" i="2"/>
  <c r="W43" i="2"/>
  <c r="W300" i="2"/>
  <c r="W301" i="2"/>
  <c r="W302" i="2"/>
  <c r="W303" i="2"/>
  <c r="W88" i="2"/>
  <c r="W89" i="2"/>
  <c r="W304" i="2"/>
  <c r="W305" i="2"/>
  <c r="W306" i="2"/>
  <c r="W117" i="2"/>
  <c r="W307" i="2"/>
  <c r="W308" i="2"/>
  <c r="W309" i="2"/>
  <c r="W310" i="2"/>
  <c r="W311" i="2"/>
  <c r="W312" i="2"/>
  <c r="W110" i="2"/>
  <c r="W44" i="2"/>
  <c r="W313" i="2"/>
  <c r="W118" i="2"/>
  <c r="W314" i="2"/>
  <c r="W315" i="2"/>
  <c r="W316" i="2"/>
  <c r="W317" i="2"/>
  <c r="W318" i="2"/>
  <c r="W319" i="2"/>
  <c r="W320" i="2"/>
  <c r="W321" i="2"/>
  <c r="W36" i="2"/>
  <c r="W322" i="2"/>
  <c r="W323" i="2"/>
  <c r="W324" i="2"/>
  <c r="W325" i="2"/>
  <c r="W326" i="2"/>
  <c r="W327" i="2"/>
  <c r="W53" i="2"/>
  <c r="W37" i="2"/>
  <c r="W328" i="2"/>
  <c r="W329" i="2"/>
  <c r="W90" i="2"/>
  <c r="W330" i="2"/>
  <c r="W331" i="2"/>
  <c r="W332" i="2"/>
  <c r="W333" i="2"/>
  <c r="W334" i="2"/>
  <c r="W45" i="2"/>
  <c r="W91" i="2"/>
  <c r="W21" i="2"/>
  <c r="W335" i="2"/>
  <c r="W336" i="2"/>
  <c r="W92" i="2"/>
  <c r="W337" i="2"/>
  <c r="W338" i="2"/>
  <c r="W93" i="2"/>
  <c r="W22" i="2"/>
  <c r="W339" i="2"/>
  <c r="W340" i="2"/>
  <c r="W341" i="2"/>
  <c r="W342" i="2"/>
  <c r="W343" i="2"/>
  <c r="W94" i="2"/>
  <c r="W344" i="2"/>
  <c r="W345" i="2"/>
  <c r="W8" i="2"/>
  <c r="W346" i="2"/>
  <c r="W347" i="2"/>
  <c r="W348" i="2"/>
  <c r="W349" i="2"/>
  <c r="W46" i="2"/>
  <c r="W350" i="2"/>
  <c r="W351" i="2"/>
  <c r="W352" i="2"/>
  <c r="W353" i="2"/>
  <c r="W354" i="2"/>
  <c r="W355" i="2"/>
  <c r="W356" i="2"/>
  <c r="W357" i="2"/>
  <c r="W358" i="2"/>
  <c r="W95" i="2"/>
  <c r="W359" i="2"/>
  <c r="W360" i="2"/>
  <c r="W361" i="2"/>
  <c r="W362" i="2"/>
  <c r="W25" i="2"/>
  <c r="W363" i="2"/>
  <c r="W364" i="2"/>
  <c r="W365" i="2"/>
  <c r="W96" i="2"/>
  <c r="W366" i="2"/>
  <c r="W367" i="2"/>
  <c r="W38" i="2"/>
  <c r="W368" i="2"/>
  <c r="W369" i="2"/>
  <c r="W39" i="2"/>
  <c r="W370" i="2"/>
  <c r="W16" i="2"/>
  <c r="W371" i="2"/>
  <c r="W372" i="2"/>
  <c r="W373" i="2"/>
  <c r="W31" i="2"/>
  <c r="W374" i="2"/>
  <c r="W97" i="2"/>
  <c r="W98" i="2"/>
  <c r="W375" i="2"/>
  <c r="W119" i="2"/>
  <c r="W376" i="2"/>
  <c r="W377" i="2"/>
  <c r="W378" i="2"/>
  <c r="W50" i="2"/>
  <c r="W379" i="2"/>
  <c r="W380" i="2"/>
  <c r="W99" i="2"/>
  <c r="W100" i="2"/>
  <c r="W381" i="2"/>
  <c r="W111" i="2"/>
  <c r="W382" i="2"/>
  <c r="W383" i="2"/>
  <c r="W384" i="2"/>
  <c r="W385" i="2"/>
  <c r="W121" i="2"/>
  <c r="W386" i="2"/>
  <c r="W387" i="2"/>
  <c r="W388" i="2"/>
  <c r="W389" i="2"/>
  <c r="W390" i="2"/>
  <c r="W391" i="2"/>
  <c r="W392" i="2"/>
  <c r="W393" i="2"/>
  <c r="W394" i="2"/>
  <c r="W13" i="2"/>
  <c r="W101" i="2"/>
  <c r="W395" i="2"/>
  <c r="W396" i="2"/>
  <c r="W397" i="2"/>
  <c r="W120" i="2"/>
  <c r="W398" i="2"/>
  <c r="W399" i="2"/>
  <c r="W400" i="2"/>
  <c r="W401" i="2"/>
  <c r="W402" i="2"/>
  <c r="W403" i="2"/>
  <c r="W404" i="2"/>
  <c r="W405" i="2"/>
  <c r="W406" i="2"/>
  <c r="W407" i="2"/>
  <c r="W408" i="2"/>
  <c r="W102" i="2"/>
  <c r="W409" i="2"/>
  <c r="W410" i="2"/>
  <c r="W411" i="2"/>
  <c r="W412" i="2"/>
  <c r="W413" i="2"/>
  <c r="W414" i="2"/>
  <c r="W415" i="2"/>
  <c r="W103" i="2"/>
  <c r="W416" i="2"/>
  <c r="W417" i="2"/>
  <c r="W17" i="2"/>
  <c r="W418" i="2"/>
  <c r="W419" i="2"/>
  <c r="W420" i="2"/>
  <c r="W421" i="2"/>
  <c r="W422" i="2"/>
  <c r="W2" i="2"/>
  <c r="X4" i="2"/>
  <c r="X125" i="2"/>
  <c r="X126" i="2"/>
  <c r="X42" i="2"/>
  <c r="X127" i="2"/>
  <c r="X128" i="2"/>
  <c r="X129" i="2"/>
  <c r="X130" i="2"/>
  <c r="X131" i="2"/>
  <c r="X132" i="2"/>
  <c r="X133" i="2"/>
  <c r="X134" i="2"/>
  <c r="X54" i="2"/>
  <c r="X135" i="2"/>
  <c r="X5" i="2"/>
  <c r="X136" i="2"/>
  <c r="X40" i="2"/>
  <c r="X137" i="2"/>
  <c r="X138" i="2"/>
  <c r="X139" i="2"/>
  <c r="X104" i="2"/>
  <c r="X55" i="2"/>
  <c r="X140" i="2"/>
  <c r="X141" i="2"/>
  <c r="X142" i="2"/>
  <c r="X143" i="2"/>
  <c r="X144" i="2"/>
  <c r="X32" i="2"/>
  <c r="X145" i="2"/>
  <c r="X146" i="2"/>
  <c r="X147" i="2"/>
  <c r="X23" i="2"/>
  <c r="X148" i="2"/>
  <c r="X33" i="2"/>
  <c r="X149" i="2"/>
  <c r="X56" i="2"/>
  <c r="X150" i="2"/>
  <c r="X9" i="2"/>
  <c r="X24" i="2"/>
  <c r="X105" i="2"/>
  <c r="X57" i="2"/>
  <c r="X151" i="2"/>
  <c r="X152" i="2"/>
  <c r="X153" i="2"/>
  <c r="X154" i="2"/>
  <c r="X155" i="2"/>
  <c r="X156" i="2"/>
  <c r="X157" i="2"/>
  <c r="X158" i="2"/>
  <c r="X47" i="2"/>
  <c r="X159" i="2"/>
  <c r="X160" i="2"/>
  <c r="X58" i="2"/>
  <c r="X161" i="2"/>
  <c r="X122" i="2"/>
  <c r="X59" i="2"/>
  <c r="X162" i="2"/>
  <c r="X163" i="2"/>
  <c r="X164" i="2"/>
  <c r="X165" i="2"/>
  <c r="X26" i="2"/>
  <c r="X166" i="2"/>
  <c r="X167" i="2"/>
  <c r="X168" i="2"/>
  <c r="X169" i="2"/>
  <c r="X170" i="2"/>
  <c r="X171" i="2"/>
  <c r="X48" i="2"/>
  <c r="X60" i="2"/>
  <c r="X172" i="2"/>
  <c r="X173" i="2"/>
  <c r="X10" i="2"/>
  <c r="X174" i="2"/>
  <c r="X175" i="2"/>
  <c r="X176" i="2"/>
  <c r="X177" i="2"/>
  <c r="X49" i="2"/>
  <c r="X178" i="2"/>
  <c r="X179" i="2"/>
  <c r="X180" i="2"/>
  <c r="X112" i="2"/>
  <c r="X51" i="2"/>
  <c r="X181" i="2"/>
  <c r="X182" i="2"/>
  <c r="X61" i="2"/>
  <c r="X183" i="2"/>
  <c r="X184" i="2"/>
  <c r="X34" i="2"/>
  <c r="X106" i="2"/>
  <c r="X185" i="2"/>
  <c r="X186" i="2"/>
  <c r="X187" i="2"/>
  <c r="X188" i="2"/>
  <c r="X189" i="2"/>
  <c r="X62" i="2"/>
  <c r="X190" i="2"/>
  <c r="X191" i="2"/>
  <c r="X192" i="2"/>
  <c r="X193" i="2"/>
  <c r="X19" i="2"/>
  <c r="X194" i="2"/>
  <c r="X195" i="2"/>
  <c r="X63" i="2"/>
  <c r="X196" i="2"/>
  <c r="X197" i="2"/>
  <c r="X198" i="2"/>
  <c r="X199" i="2"/>
  <c r="X200" i="2"/>
  <c r="X201" i="2"/>
  <c r="X202" i="2"/>
  <c r="X11" i="2"/>
  <c r="X64" i="2"/>
  <c r="X203" i="2"/>
  <c r="X204" i="2"/>
  <c r="X205" i="2"/>
  <c r="X206" i="2"/>
  <c r="X207" i="2"/>
  <c r="X107" i="2"/>
  <c r="X208" i="2"/>
  <c r="X113" i="2"/>
  <c r="X209" i="2"/>
  <c r="X65" i="2"/>
  <c r="X210" i="2"/>
  <c r="X211" i="2"/>
  <c r="X212" i="2"/>
  <c r="X213" i="2"/>
  <c r="X214" i="2"/>
  <c r="X215" i="2"/>
  <c r="X216" i="2"/>
  <c r="X217" i="2"/>
  <c r="X218" i="2"/>
  <c r="X66" i="2"/>
  <c r="X219" i="2"/>
  <c r="X27" i="2"/>
  <c r="X67" i="2"/>
  <c r="X220" i="2"/>
  <c r="X221" i="2"/>
  <c r="X222" i="2"/>
  <c r="X223" i="2"/>
  <c r="X224" i="2"/>
  <c r="X225" i="2"/>
  <c r="X226" i="2"/>
  <c r="X227" i="2"/>
  <c r="X228" i="2"/>
  <c r="X229" i="2"/>
  <c r="X114" i="2"/>
  <c r="X230" i="2"/>
  <c r="X231" i="2"/>
  <c r="X68" i="2"/>
  <c r="X232" i="2"/>
  <c r="X233" i="2"/>
  <c r="X69" i="2"/>
  <c r="X234" i="2"/>
  <c r="X235" i="2"/>
  <c r="X236" i="2"/>
  <c r="X237" i="2"/>
  <c r="X238" i="2"/>
  <c r="X239" i="2"/>
  <c r="X70" i="2"/>
  <c r="X71" i="2"/>
  <c r="X240" i="2"/>
  <c r="X241" i="2"/>
  <c r="X242" i="2"/>
  <c r="X243" i="2"/>
  <c r="X12" i="2"/>
  <c r="X244" i="2"/>
  <c r="X245" i="2"/>
  <c r="X246" i="2"/>
  <c r="X247" i="2"/>
  <c r="X72" i="2"/>
  <c r="X248" i="2"/>
  <c r="X249" i="2"/>
  <c r="X6" i="2"/>
  <c r="X250" i="2"/>
  <c r="X251" i="2"/>
  <c r="X252" i="2"/>
  <c r="X253" i="2"/>
  <c r="X254" i="2"/>
  <c r="X255" i="2"/>
  <c r="X108" i="2"/>
  <c r="X256" i="2"/>
  <c r="X73" i="2"/>
  <c r="X14" i="2"/>
  <c r="X257" i="2"/>
  <c r="X258" i="2"/>
  <c r="X259" i="2"/>
  <c r="X74" i="2"/>
  <c r="X109" i="2"/>
  <c r="X260" i="2"/>
  <c r="X261" i="2"/>
  <c r="X262" i="2"/>
  <c r="X75" i="2"/>
  <c r="X76" i="2"/>
  <c r="X263" i="2"/>
  <c r="X264" i="2"/>
  <c r="X265" i="2"/>
  <c r="X41" i="2"/>
  <c r="X115" i="2"/>
  <c r="X52" i="2"/>
  <c r="X35" i="2"/>
  <c r="X266" i="2"/>
  <c r="X123" i="2"/>
  <c r="X267" i="2"/>
  <c r="X18" i="2"/>
  <c r="X268" i="2"/>
  <c r="X269" i="2"/>
  <c r="X77" i="2"/>
  <c r="X270" i="2"/>
  <c r="X116" i="2"/>
  <c r="X3" i="2"/>
  <c r="X271" i="2"/>
  <c r="X78" i="2"/>
  <c r="X272" i="2"/>
  <c r="X273" i="2"/>
  <c r="X15" i="2"/>
  <c r="X274" i="2"/>
  <c r="X275" i="2"/>
  <c r="X276" i="2"/>
  <c r="X28" i="2"/>
  <c r="X277" i="2"/>
  <c r="X29" i="2"/>
  <c r="X278" i="2"/>
  <c r="X279" i="2"/>
  <c r="X280" i="2"/>
  <c r="X281" i="2"/>
  <c r="X282" i="2"/>
  <c r="X79" i="2"/>
  <c r="X80" i="2"/>
  <c r="X283" i="2"/>
  <c r="X7" i="2"/>
  <c r="X284" i="2"/>
  <c r="X285" i="2"/>
  <c r="X30" i="2"/>
  <c r="X286" i="2"/>
  <c r="X287" i="2"/>
  <c r="X81" i="2"/>
  <c r="X82" i="2"/>
  <c r="X83" i="2"/>
  <c r="X288" i="2"/>
  <c r="X289" i="2"/>
  <c r="X84" i="2"/>
  <c r="X85" i="2"/>
  <c r="X290" i="2"/>
  <c r="X291" i="2"/>
  <c r="X292" i="2"/>
  <c r="X86" i="2"/>
  <c r="X293" i="2"/>
  <c r="X294" i="2"/>
  <c r="X20" i="2"/>
  <c r="X295" i="2"/>
  <c r="X296" i="2"/>
  <c r="X297" i="2"/>
  <c r="X87" i="2"/>
  <c r="X298" i="2"/>
  <c r="X124" i="2"/>
  <c r="X299" i="2"/>
  <c r="X43" i="2"/>
  <c r="X300" i="2"/>
  <c r="X301" i="2"/>
  <c r="X302" i="2"/>
  <c r="X303" i="2"/>
  <c r="X88" i="2"/>
  <c r="X89" i="2"/>
  <c r="X304" i="2"/>
  <c r="X305" i="2"/>
  <c r="X306" i="2"/>
  <c r="X117" i="2"/>
  <c r="X307" i="2"/>
  <c r="X308" i="2"/>
  <c r="X309" i="2"/>
  <c r="X310" i="2"/>
  <c r="X311" i="2"/>
  <c r="X312" i="2"/>
  <c r="X110" i="2"/>
  <c r="X44" i="2"/>
  <c r="X313" i="2"/>
  <c r="X118" i="2"/>
  <c r="X314" i="2"/>
  <c r="X315" i="2"/>
  <c r="X316" i="2"/>
  <c r="X317" i="2"/>
  <c r="X318" i="2"/>
  <c r="X319" i="2"/>
  <c r="X320" i="2"/>
  <c r="X321" i="2"/>
  <c r="X36" i="2"/>
  <c r="X322" i="2"/>
  <c r="X323" i="2"/>
  <c r="X324" i="2"/>
  <c r="X325" i="2"/>
  <c r="X326" i="2"/>
  <c r="X327" i="2"/>
  <c r="X53" i="2"/>
  <c r="X37" i="2"/>
  <c r="X328" i="2"/>
  <c r="X329" i="2"/>
  <c r="X90" i="2"/>
  <c r="X330" i="2"/>
  <c r="X331" i="2"/>
  <c r="X332" i="2"/>
  <c r="X333" i="2"/>
  <c r="X334" i="2"/>
  <c r="X45" i="2"/>
  <c r="X91" i="2"/>
  <c r="X21" i="2"/>
  <c r="X335" i="2"/>
  <c r="X336" i="2"/>
  <c r="X92" i="2"/>
  <c r="X337" i="2"/>
  <c r="X338" i="2"/>
  <c r="X93" i="2"/>
  <c r="X22" i="2"/>
  <c r="X339" i="2"/>
  <c r="X340" i="2"/>
  <c r="X341" i="2"/>
  <c r="X342" i="2"/>
  <c r="X343" i="2"/>
  <c r="X94" i="2"/>
  <c r="X344" i="2"/>
  <c r="X345" i="2"/>
  <c r="X8" i="2"/>
  <c r="X346" i="2"/>
  <c r="X347" i="2"/>
  <c r="X348" i="2"/>
  <c r="X349" i="2"/>
  <c r="X46" i="2"/>
  <c r="X350" i="2"/>
  <c r="X351" i="2"/>
  <c r="X352" i="2"/>
  <c r="X353" i="2"/>
  <c r="X354" i="2"/>
  <c r="X355" i="2"/>
  <c r="X356" i="2"/>
  <c r="X357" i="2"/>
  <c r="X358" i="2"/>
  <c r="X95" i="2"/>
  <c r="X359" i="2"/>
  <c r="X360" i="2"/>
  <c r="X361" i="2"/>
  <c r="X362" i="2"/>
  <c r="X25" i="2"/>
  <c r="X363" i="2"/>
  <c r="X364" i="2"/>
  <c r="X365" i="2"/>
  <c r="X96" i="2"/>
  <c r="X366" i="2"/>
  <c r="X367" i="2"/>
  <c r="X38" i="2"/>
  <c r="X368" i="2"/>
  <c r="X369" i="2"/>
  <c r="X39" i="2"/>
  <c r="X370" i="2"/>
  <c r="X16" i="2"/>
  <c r="X371" i="2"/>
  <c r="X372" i="2"/>
  <c r="X373" i="2"/>
  <c r="X31" i="2"/>
  <c r="X374" i="2"/>
  <c r="X97" i="2"/>
  <c r="X98" i="2"/>
  <c r="X375" i="2"/>
  <c r="X119" i="2"/>
  <c r="X376" i="2"/>
  <c r="X377" i="2"/>
  <c r="X378" i="2"/>
  <c r="X50" i="2"/>
  <c r="X379" i="2"/>
  <c r="X380" i="2"/>
  <c r="X99" i="2"/>
  <c r="X100" i="2"/>
  <c r="X381" i="2"/>
  <c r="X111" i="2"/>
  <c r="X382" i="2"/>
  <c r="X383" i="2"/>
  <c r="X384" i="2"/>
  <c r="X385" i="2"/>
  <c r="X121" i="2"/>
  <c r="X386" i="2"/>
  <c r="X387" i="2"/>
  <c r="X388" i="2"/>
  <c r="X389" i="2"/>
  <c r="X390" i="2"/>
  <c r="X391" i="2"/>
  <c r="X392" i="2"/>
  <c r="X393" i="2"/>
  <c r="X394" i="2"/>
  <c r="X13" i="2"/>
  <c r="X101" i="2"/>
  <c r="X395" i="2"/>
  <c r="X396" i="2"/>
  <c r="X397" i="2"/>
  <c r="X120" i="2"/>
  <c r="X398" i="2"/>
  <c r="X399" i="2"/>
  <c r="X400" i="2"/>
  <c r="X401" i="2"/>
  <c r="X402" i="2"/>
  <c r="X403" i="2"/>
  <c r="X404" i="2"/>
  <c r="X405" i="2"/>
  <c r="X406" i="2"/>
  <c r="X407" i="2"/>
  <c r="X408" i="2"/>
  <c r="X102" i="2"/>
  <c r="X409" i="2"/>
  <c r="X410" i="2"/>
  <c r="X411" i="2"/>
  <c r="X412" i="2"/>
  <c r="X413" i="2"/>
  <c r="X414" i="2"/>
  <c r="X415" i="2"/>
  <c r="X103" i="2"/>
  <c r="X416" i="2"/>
  <c r="X417" i="2"/>
  <c r="X17" i="2"/>
  <c r="X418" i="2"/>
  <c r="X419" i="2"/>
  <c r="X420" i="2"/>
  <c r="X421" i="2"/>
  <c r="X422" i="2"/>
  <c r="X2" i="2"/>
  <c r="Y4" i="2"/>
  <c r="Y125" i="2"/>
  <c r="Y126" i="2"/>
  <c r="Y42" i="2"/>
  <c r="Y127" i="2"/>
  <c r="Y128" i="2"/>
  <c r="Y129" i="2"/>
  <c r="Y130" i="2"/>
  <c r="Y131" i="2"/>
  <c r="Y132" i="2"/>
  <c r="Y133" i="2"/>
  <c r="Y134" i="2"/>
  <c r="Y54" i="2"/>
  <c r="Y135" i="2"/>
  <c r="Y5" i="2"/>
  <c r="Y136" i="2"/>
  <c r="Y40" i="2"/>
  <c r="Y137" i="2"/>
  <c r="Y138" i="2"/>
  <c r="Y139" i="2"/>
  <c r="Y104" i="2"/>
  <c r="Y55" i="2"/>
  <c r="Y140" i="2"/>
  <c r="Y141" i="2"/>
  <c r="Y142" i="2"/>
  <c r="Y143" i="2"/>
  <c r="Y144" i="2"/>
  <c r="Y32" i="2"/>
  <c r="Y145" i="2"/>
  <c r="Y146" i="2"/>
  <c r="Y147" i="2"/>
  <c r="Y23" i="2"/>
  <c r="Y148" i="2"/>
  <c r="Y33" i="2"/>
  <c r="Y149" i="2"/>
  <c r="Y56" i="2"/>
  <c r="Y150" i="2"/>
  <c r="Y9" i="2"/>
  <c r="Y24" i="2"/>
  <c r="Y105" i="2"/>
  <c r="Y57" i="2"/>
  <c r="Y151" i="2"/>
  <c r="Y152" i="2"/>
  <c r="Y153" i="2"/>
  <c r="Y154" i="2"/>
  <c r="Y155" i="2"/>
  <c r="Y156" i="2"/>
  <c r="Y157" i="2"/>
  <c r="Y158" i="2"/>
  <c r="Y47" i="2"/>
  <c r="Y159" i="2"/>
  <c r="Y160" i="2"/>
  <c r="Y58" i="2"/>
  <c r="Y161" i="2"/>
  <c r="Y122" i="2"/>
  <c r="Y59" i="2"/>
  <c r="Y162" i="2"/>
  <c r="Y163" i="2"/>
  <c r="Y164" i="2"/>
  <c r="Y165" i="2"/>
  <c r="Y26" i="2"/>
  <c r="Y166" i="2"/>
  <c r="Y167" i="2"/>
  <c r="Y168" i="2"/>
  <c r="Y169" i="2"/>
  <c r="Y170" i="2"/>
  <c r="Y171" i="2"/>
  <c r="Y48" i="2"/>
  <c r="Y60" i="2"/>
  <c r="Y172" i="2"/>
  <c r="Y173" i="2"/>
  <c r="Y10" i="2"/>
  <c r="Y174" i="2"/>
  <c r="Y175" i="2"/>
  <c r="Y176" i="2"/>
  <c r="Y177" i="2"/>
  <c r="Y49" i="2"/>
  <c r="Y178" i="2"/>
  <c r="Y179" i="2"/>
  <c r="Y180" i="2"/>
  <c r="Y112" i="2"/>
  <c r="Y51" i="2"/>
  <c r="Y181" i="2"/>
  <c r="Y182" i="2"/>
  <c r="Y61" i="2"/>
  <c r="Y183" i="2"/>
  <c r="Y184" i="2"/>
  <c r="Y34" i="2"/>
  <c r="Y106" i="2"/>
  <c r="Y185" i="2"/>
  <c r="Y186" i="2"/>
  <c r="Y187" i="2"/>
  <c r="Y188" i="2"/>
  <c r="Y189" i="2"/>
  <c r="Y62" i="2"/>
  <c r="Y190" i="2"/>
  <c r="Y191" i="2"/>
  <c r="Y192" i="2"/>
  <c r="Y193" i="2"/>
  <c r="Y19" i="2"/>
  <c r="Y194" i="2"/>
  <c r="Y195" i="2"/>
  <c r="Y63" i="2"/>
  <c r="Y196" i="2"/>
  <c r="Y197" i="2"/>
  <c r="Y198" i="2"/>
  <c r="Y199" i="2"/>
  <c r="Y200" i="2"/>
  <c r="Y201" i="2"/>
  <c r="Y202" i="2"/>
  <c r="Y11" i="2"/>
  <c r="Y64" i="2"/>
  <c r="Y203" i="2"/>
  <c r="Y204" i="2"/>
  <c r="Y205" i="2"/>
  <c r="Y206" i="2"/>
  <c r="Y207" i="2"/>
  <c r="Y107" i="2"/>
  <c r="Y208" i="2"/>
  <c r="Y113" i="2"/>
  <c r="Y209" i="2"/>
  <c r="Y65" i="2"/>
  <c r="Y210" i="2"/>
  <c r="Y211" i="2"/>
  <c r="Y212" i="2"/>
  <c r="Y213" i="2"/>
  <c r="Y214" i="2"/>
  <c r="Y215" i="2"/>
  <c r="Y216" i="2"/>
  <c r="Y217" i="2"/>
  <c r="Y218" i="2"/>
  <c r="Y66" i="2"/>
  <c r="Y219" i="2"/>
  <c r="Y27" i="2"/>
  <c r="Y67" i="2"/>
  <c r="Y220" i="2"/>
  <c r="Y221" i="2"/>
  <c r="Y222" i="2"/>
  <c r="Y223" i="2"/>
  <c r="Y224" i="2"/>
  <c r="Y225" i="2"/>
  <c r="Y226" i="2"/>
  <c r="Y227" i="2"/>
  <c r="Y228" i="2"/>
  <c r="Y229" i="2"/>
  <c r="Y114" i="2"/>
  <c r="Y230" i="2"/>
  <c r="Y231" i="2"/>
  <c r="Y68" i="2"/>
  <c r="Y232" i="2"/>
  <c r="Y233" i="2"/>
  <c r="Y69" i="2"/>
  <c r="Y234" i="2"/>
  <c r="Y235" i="2"/>
  <c r="Y236" i="2"/>
  <c r="Y237" i="2"/>
  <c r="Y238" i="2"/>
  <c r="Y239" i="2"/>
  <c r="Y70" i="2"/>
  <c r="Y71" i="2"/>
  <c r="Y240" i="2"/>
  <c r="Y241" i="2"/>
  <c r="Y242" i="2"/>
  <c r="Y243" i="2"/>
  <c r="Y12" i="2"/>
  <c r="Y244" i="2"/>
  <c r="Y245" i="2"/>
  <c r="Y246" i="2"/>
  <c r="Y247" i="2"/>
  <c r="Y72" i="2"/>
  <c r="Y248" i="2"/>
  <c r="Y249" i="2"/>
  <c r="Y6" i="2"/>
  <c r="Y250" i="2"/>
  <c r="Y251" i="2"/>
  <c r="Y252" i="2"/>
  <c r="Y253" i="2"/>
  <c r="Y254" i="2"/>
  <c r="Y255" i="2"/>
  <c r="Y108" i="2"/>
  <c r="Y256" i="2"/>
  <c r="Y73" i="2"/>
  <c r="Y14" i="2"/>
  <c r="Y257" i="2"/>
  <c r="Y258" i="2"/>
  <c r="Y259" i="2"/>
  <c r="Y74" i="2"/>
  <c r="Y109" i="2"/>
  <c r="Y260" i="2"/>
  <c r="Y261" i="2"/>
  <c r="Y262" i="2"/>
  <c r="Y75" i="2"/>
  <c r="Y76" i="2"/>
  <c r="Y263" i="2"/>
  <c r="Y264" i="2"/>
  <c r="Y265" i="2"/>
  <c r="Y41" i="2"/>
  <c r="Y115" i="2"/>
  <c r="Y52" i="2"/>
  <c r="Y35" i="2"/>
  <c r="Y266" i="2"/>
  <c r="Y123" i="2"/>
  <c r="Y267" i="2"/>
  <c r="Y18" i="2"/>
  <c r="Y268" i="2"/>
  <c r="Y269" i="2"/>
  <c r="Y77" i="2"/>
  <c r="Y270" i="2"/>
  <c r="Y116" i="2"/>
  <c r="Y3" i="2"/>
  <c r="Y271" i="2"/>
  <c r="Y78" i="2"/>
  <c r="Y272" i="2"/>
  <c r="Y273" i="2"/>
  <c r="Y15" i="2"/>
  <c r="Y274" i="2"/>
  <c r="Y275" i="2"/>
  <c r="Y276" i="2"/>
  <c r="Y28" i="2"/>
  <c r="Y277" i="2"/>
  <c r="Y29" i="2"/>
  <c r="Y278" i="2"/>
  <c r="Y279" i="2"/>
  <c r="Y280" i="2"/>
  <c r="Y281" i="2"/>
  <c r="Y282" i="2"/>
  <c r="Y79" i="2"/>
  <c r="Y80" i="2"/>
  <c r="Y283" i="2"/>
  <c r="Y7" i="2"/>
  <c r="Y284" i="2"/>
  <c r="Y285" i="2"/>
  <c r="Y30" i="2"/>
  <c r="Y286" i="2"/>
  <c r="Y287" i="2"/>
  <c r="Y81" i="2"/>
  <c r="Y82" i="2"/>
  <c r="Y83" i="2"/>
  <c r="Y288" i="2"/>
  <c r="Y289" i="2"/>
  <c r="Y84" i="2"/>
  <c r="Y85" i="2"/>
  <c r="Y290" i="2"/>
  <c r="Y291" i="2"/>
  <c r="Y292" i="2"/>
  <c r="Y86" i="2"/>
  <c r="Y293" i="2"/>
  <c r="Y294" i="2"/>
  <c r="Y20" i="2"/>
  <c r="Y295" i="2"/>
  <c r="Y296" i="2"/>
  <c r="Y297" i="2"/>
  <c r="Y87" i="2"/>
  <c r="Y298" i="2"/>
  <c r="Y124" i="2"/>
  <c r="Y299" i="2"/>
  <c r="Y43" i="2"/>
  <c r="Y300" i="2"/>
  <c r="Y301" i="2"/>
  <c r="Y302" i="2"/>
  <c r="Y303" i="2"/>
  <c r="Y88" i="2"/>
  <c r="Y89" i="2"/>
  <c r="Y304" i="2"/>
  <c r="Y305" i="2"/>
  <c r="Y306" i="2"/>
  <c r="Y117" i="2"/>
  <c r="Y307" i="2"/>
  <c r="Y308" i="2"/>
  <c r="Y309" i="2"/>
  <c r="Y310" i="2"/>
  <c r="Y311" i="2"/>
  <c r="Y312" i="2"/>
  <c r="Y110" i="2"/>
  <c r="Y44" i="2"/>
  <c r="Y313" i="2"/>
  <c r="Y118" i="2"/>
  <c r="Y314" i="2"/>
  <c r="Y315" i="2"/>
  <c r="Y316" i="2"/>
  <c r="Y317" i="2"/>
  <c r="Y318" i="2"/>
  <c r="Y319" i="2"/>
  <c r="Y320" i="2"/>
  <c r="Y321" i="2"/>
  <c r="Y36" i="2"/>
  <c r="Y322" i="2"/>
  <c r="Y323" i="2"/>
  <c r="Y324" i="2"/>
  <c r="Y325" i="2"/>
  <c r="Y326" i="2"/>
  <c r="Y327" i="2"/>
  <c r="Y53" i="2"/>
  <c r="Y37" i="2"/>
  <c r="Y328" i="2"/>
  <c r="Y329" i="2"/>
  <c r="Y90" i="2"/>
  <c r="Y330" i="2"/>
  <c r="Y331" i="2"/>
  <c r="Y332" i="2"/>
  <c r="Y333" i="2"/>
  <c r="Y334" i="2"/>
  <c r="Y45" i="2"/>
  <c r="Y91" i="2"/>
  <c r="Y21" i="2"/>
  <c r="Y335" i="2"/>
  <c r="Y336" i="2"/>
  <c r="Y92" i="2"/>
  <c r="Y337" i="2"/>
  <c r="Y338" i="2"/>
  <c r="Y93" i="2"/>
  <c r="Y22" i="2"/>
  <c r="Y339" i="2"/>
  <c r="Y340" i="2"/>
  <c r="Y341" i="2"/>
  <c r="Y342" i="2"/>
  <c r="Y343" i="2"/>
  <c r="Y94" i="2"/>
  <c r="Y344" i="2"/>
  <c r="Y345" i="2"/>
  <c r="Y8" i="2"/>
  <c r="Y346" i="2"/>
  <c r="Y347" i="2"/>
  <c r="Y348" i="2"/>
  <c r="Y349" i="2"/>
  <c r="Y46" i="2"/>
  <c r="Y350" i="2"/>
  <c r="Y351" i="2"/>
  <c r="Y352" i="2"/>
  <c r="Y353" i="2"/>
  <c r="Y354" i="2"/>
  <c r="Y355" i="2"/>
  <c r="Y356" i="2"/>
  <c r="Y357" i="2"/>
  <c r="Y358" i="2"/>
  <c r="Y95" i="2"/>
  <c r="Y359" i="2"/>
  <c r="Y360" i="2"/>
  <c r="Y361" i="2"/>
  <c r="Y362" i="2"/>
  <c r="Y25" i="2"/>
  <c r="Y363" i="2"/>
  <c r="Y364" i="2"/>
  <c r="Y365" i="2"/>
  <c r="Y96" i="2"/>
  <c r="Y366" i="2"/>
  <c r="Y367" i="2"/>
  <c r="Y38" i="2"/>
  <c r="Y368" i="2"/>
  <c r="Y369" i="2"/>
  <c r="Y39" i="2"/>
  <c r="Y370" i="2"/>
  <c r="Y16" i="2"/>
  <c r="Y371" i="2"/>
  <c r="Y372" i="2"/>
  <c r="Y373" i="2"/>
  <c r="Y31" i="2"/>
  <c r="Y374" i="2"/>
  <c r="Y97" i="2"/>
  <c r="Y98" i="2"/>
  <c r="Y375" i="2"/>
  <c r="Y119" i="2"/>
  <c r="Y376" i="2"/>
  <c r="Y377" i="2"/>
  <c r="Y378" i="2"/>
  <c r="Y50" i="2"/>
  <c r="Y379" i="2"/>
  <c r="Y380" i="2"/>
  <c r="Y99" i="2"/>
  <c r="Y100" i="2"/>
  <c r="Y381" i="2"/>
  <c r="Y111" i="2"/>
  <c r="Y382" i="2"/>
  <c r="Y383" i="2"/>
  <c r="Y384" i="2"/>
  <c r="Y385" i="2"/>
  <c r="Y121" i="2"/>
  <c r="Y386" i="2"/>
  <c r="Y387" i="2"/>
  <c r="Y388" i="2"/>
  <c r="Y389" i="2"/>
  <c r="Y390" i="2"/>
  <c r="Y391" i="2"/>
  <c r="Y392" i="2"/>
  <c r="Y393" i="2"/>
  <c r="Y394" i="2"/>
  <c r="Y13" i="2"/>
  <c r="Y101" i="2"/>
  <c r="Y395" i="2"/>
  <c r="Y396" i="2"/>
  <c r="Y397" i="2"/>
  <c r="Y120" i="2"/>
  <c r="Y398" i="2"/>
  <c r="Y399" i="2"/>
  <c r="Y400" i="2"/>
  <c r="Y401" i="2"/>
  <c r="Y402" i="2"/>
  <c r="Y403" i="2"/>
  <c r="Y404" i="2"/>
  <c r="Y405" i="2"/>
  <c r="Y406" i="2"/>
  <c r="Y407" i="2"/>
  <c r="Y408" i="2"/>
  <c r="Y102" i="2"/>
  <c r="Y409" i="2"/>
  <c r="Y410" i="2"/>
  <c r="Y411" i="2"/>
  <c r="Y412" i="2"/>
  <c r="Y413" i="2"/>
  <c r="Y414" i="2"/>
  <c r="Y415" i="2"/>
  <c r="Y103" i="2"/>
  <c r="Y416" i="2"/>
  <c r="Y417" i="2"/>
  <c r="Y17" i="2"/>
  <c r="Y418" i="2"/>
  <c r="Y419" i="2"/>
  <c r="Y420" i="2"/>
  <c r="Y421" i="2"/>
  <c r="Y422" i="2"/>
  <c r="Y2" i="2"/>
  <c r="AE4" i="2"/>
  <c r="AE125" i="2"/>
  <c r="AE126" i="2"/>
  <c r="AE42" i="2"/>
  <c r="AE127" i="2"/>
  <c r="AE128" i="2"/>
  <c r="AE129" i="2"/>
  <c r="AE130" i="2"/>
  <c r="AE131" i="2"/>
  <c r="AE132" i="2"/>
  <c r="AE133" i="2"/>
  <c r="AE134" i="2"/>
  <c r="AE54" i="2"/>
  <c r="AE135" i="2"/>
  <c r="AE5" i="2"/>
  <c r="AE136" i="2"/>
  <c r="AE40" i="2"/>
  <c r="AE137" i="2"/>
  <c r="AE138" i="2"/>
  <c r="AE139" i="2"/>
  <c r="AE104" i="2"/>
  <c r="AE55" i="2"/>
  <c r="AE140" i="2"/>
  <c r="AE141" i="2"/>
  <c r="AE142" i="2"/>
  <c r="AE143" i="2"/>
  <c r="AE144" i="2"/>
  <c r="AE32" i="2"/>
  <c r="AE145" i="2"/>
  <c r="AE146" i="2"/>
  <c r="AE147" i="2"/>
  <c r="AE23" i="2"/>
  <c r="AE148" i="2"/>
  <c r="AE33" i="2"/>
  <c r="AE149" i="2"/>
  <c r="AE56" i="2"/>
  <c r="AE150" i="2"/>
  <c r="AE9" i="2"/>
  <c r="AE24" i="2"/>
  <c r="AE105" i="2"/>
  <c r="AE57" i="2"/>
  <c r="AE151" i="2"/>
  <c r="AE152" i="2"/>
  <c r="AE153" i="2"/>
  <c r="AE154" i="2"/>
  <c r="AE155" i="2"/>
  <c r="AE156" i="2"/>
  <c r="AE157" i="2"/>
  <c r="AE158" i="2"/>
  <c r="AE47" i="2"/>
  <c r="AE159" i="2"/>
  <c r="AE160" i="2"/>
  <c r="AE58" i="2"/>
  <c r="AE161" i="2"/>
  <c r="AE122" i="2"/>
  <c r="AE59" i="2"/>
  <c r="AE162" i="2"/>
  <c r="AE163" i="2"/>
  <c r="AE164" i="2"/>
  <c r="AE165" i="2"/>
  <c r="AE26" i="2"/>
  <c r="AE166" i="2"/>
  <c r="AE167" i="2"/>
  <c r="AE168" i="2"/>
  <c r="AE169" i="2"/>
  <c r="AE170" i="2"/>
  <c r="AE171" i="2"/>
  <c r="AE48" i="2"/>
  <c r="AE60" i="2"/>
  <c r="AE172" i="2"/>
  <c r="AE173" i="2"/>
  <c r="AE10" i="2"/>
  <c r="AE174" i="2"/>
  <c r="AE175" i="2"/>
  <c r="AE176" i="2"/>
  <c r="AE177" i="2"/>
  <c r="AE49" i="2"/>
  <c r="AE178" i="2"/>
  <c r="AE179" i="2"/>
  <c r="AE180" i="2"/>
  <c r="AE112" i="2"/>
  <c r="AE51" i="2"/>
  <c r="AE181" i="2"/>
  <c r="AE182" i="2"/>
  <c r="AE61" i="2"/>
  <c r="AE183" i="2"/>
  <c r="AE184" i="2"/>
  <c r="AE34" i="2"/>
  <c r="AE106" i="2"/>
  <c r="AE185" i="2"/>
  <c r="AE186" i="2"/>
  <c r="AE187" i="2"/>
  <c r="AE188" i="2"/>
  <c r="AE189" i="2"/>
  <c r="AE62" i="2"/>
  <c r="AE190" i="2"/>
  <c r="AE191" i="2"/>
  <c r="AE192" i="2"/>
  <c r="AE193" i="2"/>
  <c r="AE19" i="2"/>
  <c r="AE194" i="2"/>
  <c r="AE195" i="2"/>
  <c r="AE63" i="2"/>
  <c r="AE196" i="2"/>
  <c r="AE197" i="2"/>
  <c r="AE198" i="2"/>
  <c r="AE199" i="2"/>
  <c r="AE200" i="2"/>
  <c r="AE201" i="2"/>
  <c r="AE202" i="2"/>
  <c r="AE11" i="2"/>
  <c r="AE64" i="2"/>
  <c r="AE203" i="2"/>
  <c r="AE204" i="2"/>
  <c r="AE205" i="2"/>
  <c r="AE206" i="2"/>
  <c r="AE207" i="2"/>
  <c r="AE107" i="2"/>
  <c r="AE208" i="2"/>
  <c r="AE113" i="2"/>
  <c r="AE209" i="2"/>
  <c r="AE65" i="2"/>
  <c r="AE210" i="2"/>
  <c r="AE211" i="2"/>
  <c r="AE212" i="2"/>
  <c r="AE213" i="2"/>
  <c r="AE214" i="2"/>
  <c r="AE215" i="2"/>
  <c r="AE216" i="2"/>
  <c r="AE217" i="2"/>
  <c r="AE218" i="2"/>
  <c r="AE66" i="2"/>
  <c r="AE219" i="2"/>
  <c r="AE27" i="2"/>
  <c r="AE67" i="2"/>
  <c r="AE220" i="2"/>
  <c r="AE221" i="2"/>
  <c r="AE222" i="2"/>
  <c r="AE223" i="2"/>
  <c r="AE224" i="2"/>
  <c r="AE225" i="2"/>
  <c r="AE226" i="2"/>
  <c r="AE227" i="2"/>
  <c r="AE228" i="2"/>
  <c r="AE229" i="2"/>
  <c r="AE114" i="2"/>
  <c r="AE230" i="2"/>
  <c r="AE231" i="2"/>
  <c r="AE68" i="2"/>
  <c r="AE232" i="2"/>
  <c r="AE233" i="2"/>
  <c r="AE69" i="2"/>
  <c r="AE234" i="2"/>
  <c r="AE235" i="2"/>
  <c r="AE236" i="2"/>
  <c r="AE237" i="2"/>
  <c r="AE238" i="2"/>
  <c r="AE239" i="2"/>
  <c r="AE70" i="2"/>
  <c r="AE71" i="2"/>
  <c r="AE240" i="2"/>
  <c r="AE241" i="2"/>
  <c r="AE242" i="2"/>
  <c r="AE243" i="2"/>
  <c r="AE12" i="2"/>
  <c r="AE244" i="2"/>
  <c r="AE245" i="2"/>
  <c r="AE246" i="2"/>
  <c r="AE247" i="2"/>
  <c r="AE72" i="2"/>
  <c r="AE248" i="2"/>
  <c r="AE249" i="2"/>
  <c r="AE6" i="2"/>
  <c r="AE250" i="2"/>
  <c r="AE251" i="2"/>
  <c r="AE252" i="2"/>
  <c r="AE253" i="2"/>
  <c r="AE254" i="2"/>
  <c r="AE255" i="2"/>
  <c r="AE108" i="2"/>
  <c r="AE256" i="2"/>
  <c r="AE73" i="2"/>
  <c r="AE14" i="2"/>
  <c r="AE257" i="2"/>
  <c r="AE258" i="2"/>
  <c r="AE259" i="2"/>
  <c r="AE74" i="2"/>
  <c r="AE109" i="2"/>
  <c r="AE260" i="2"/>
  <c r="AE261" i="2"/>
  <c r="AE262" i="2"/>
  <c r="AE75" i="2"/>
  <c r="AE76" i="2"/>
  <c r="AE263" i="2"/>
  <c r="AE264" i="2"/>
  <c r="AE265" i="2"/>
  <c r="AE41" i="2"/>
  <c r="AE115" i="2"/>
  <c r="AE52" i="2"/>
  <c r="AE35" i="2"/>
  <c r="AE266" i="2"/>
  <c r="AE123" i="2"/>
  <c r="AE267" i="2"/>
  <c r="AE18" i="2"/>
  <c r="AE268" i="2"/>
  <c r="AE269" i="2"/>
  <c r="AE77" i="2"/>
  <c r="AE270" i="2"/>
  <c r="AE116" i="2"/>
  <c r="AE3" i="2"/>
  <c r="AE271" i="2"/>
  <c r="AE78" i="2"/>
  <c r="AE272" i="2"/>
  <c r="AE273" i="2"/>
  <c r="AE15" i="2"/>
  <c r="AE274" i="2"/>
  <c r="AE275" i="2"/>
  <c r="AE276" i="2"/>
  <c r="AE28" i="2"/>
  <c r="AE277" i="2"/>
  <c r="AE29" i="2"/>
  <c r="AE278" i="2"/>
  <c r="AE279" i="2"/>
  <c r="AE280" i="2"/>
  <c r="AE281" i="2"/>
  <c r="AE282" i="2"/>
  <c r="AE79" i="2"/>
  <c r="AE80" i="2"/>
  <c r="AE283" i="2"/>
  <c r="AE7" i="2"/>
  <c r="AE284" i="2"/>
  <c r="AE285" i="2"/>
  <c r="AE30" i="2"/>
  <c r="AE286" i="2"/>
  <c r="AE287" i="2"/>
  <c r="AE81" i="2"/>
  <c r="AE82" i="2"/>
  <c r="AE83" i="2"/>
  <c r="AE288" i="2"/>
  <c r="AE289" i="2"/>
  <c r="AE84" i="2"/>
  <c r="AE85" i="2"/>
  <c r="AE290" i="2"/>
  <c r="AE291" i="2"/>
  <c r="AE292" i="2"/>
  <c r="AE86" i="2"/>
  <c r="AE293" i="2"/>
  <c r="AE294" i="2"/>
  <c r="AE20" i="2"/>
  <c r="AE295" i="2"/>
  <c r="AE296" i="2"/>
  <c r="AE297" i="2"/>
  <c r="AE87" i="2"/>
  <c r="AE298" i="2"/>
  <c r="AE124" i="2"/>
  <c r="AE299" i="2"/>
  <c r="AE43" i="2"/>
  <c r="AE300" i="2"/>
  <c r="AE301" i="2"/>
  <c r="AE302" i="2"/>
  <c r="AE303" i="2"/>
  <c r="AE88" i="2"/>
  <c r="AE89" i="2"/>
  <c r="AE304" i="2"/>
  <c r="AE305" i="2"/>
  <c r="AE306" i="2"/>
  <c r="AE117" i="2"/>
  <c r="AE307" i="2"/>
  <c r="AE308" i="2"/>
  <c r="AE309" i="2"/>
  <c r="AE310" i="2"/>
  <c r="AE311" i="2"/>
  <c r="AE312" i="2"/>
  <c r="AE110" i="2"/>
  <c r="AE44" i="2"/>
  <c r="AE313" i="2"/>
  <c r="AE118" i="2"/>
  <c r="AE314" i="2"/>
  <c r="AE315" i="2"/>
  <c r="AE316" i="2"/>
  <c r="AE317" i="2"/>
  <c r="AE318" i="2"/>
  <c r="AE319" i="2"/>
  <c r="AE320" i="2"/>
  <c r="AE321" i="2"/>
  <c r="AE36" i="2"/>
  <c r="AE322" i="2"/>
  <c r="AE323" i="2"/>
  <c r="AE324" i="2"/>
  <c r="AE325" i="2"/>
  <c r="AE326" i="2"/>
  <c r="AE327" i="2"/>
  <c r="AE53" i="2"/>
  <c r="AE37" i="2"/>
  <c r="AE328" i="2"/>
  <c r="AE329" i="2"/>
  <c r="AE90" i="2"/>
  <c r="AE330" i="2"/>
  <c r="AE331" i="2"/>
  <c r="AE332" i="2"/>
  <c r="AE333" i="2"/>
  <c r="AE334" i="2"/>
  <c r="AE45" i="2"/>
  <c r="AE91" i="2"/>
  <c r="AE21" i="2"/>
  <c r="AE335" i="2"/>
  <c r="AE336" i="2"/>
  <c r="AE92" i="2"/>
  <c r="AE337" i="2"/>
  <c r="AE338" i="2"/>
  <c r="AE93" i="2"/>
  <c r="AE22" i="2"/>
  <c r="AE339" i="2"/>
  <c r="AE340" i="2"/>
  <c r="AE341" i="2"/>
  <c r="AE342" i="2"/>
  <c r="AE343" i="2"/>
  <c r="AE94" i="2"/>
  <c r="AE344" i="2"/>
  <c r="AE345" i="2"/>
  <c r="AE8" i="2"/>
  <c r="AE346" i="2"/>
  <c r="AE347" i="2"/>
  <c r="AE348" i="2"/>
  <c r="AE349" i="2"/>
  <c r="AE46" i="2"/>
  <c r="AE350" i="2"/>
  <c r="AE351" i="2"/>
  <c r="AE352" i="2"/>
  <c r="AE353" i="2"/>
  <c r="AE354" i="2"/>
  <c r="AE355" i="2"/>
  <c r="AE356" i="2"/>
  <c r="AE357" i="2"/>
  <c r="AE358" i="2"/>
  <c r="AE95" i="2"/>
  <c r="AE359" i="2"/>
  <c r="AE360" i="2"/>
  <c r="AE361" i="2"/>
  <c r="AE362" i="2"/>
  <c r="AE25" i="2"/>
  <c r="AE363" i="2"/>
  <c r="AE364" i="2"/>
  <c r="AE365" i="2"/>
  <c r="AE96" i="2"/>
  <c r="AE366" i="2"/>
  <c r="AE367" i="2"/>
  <c r="AE38" i="2"/>
  <c r="AE368" i="2"/>
  <c r="AE369" i="2"/>
  <c r="AE39" i="2"/>
  <c r="AE370" i="2"/>
  <c r="AE16" i="2"/>
  <c r="AE371" i="2"/>
  <c r="AE372" i="2"/>
  <c r="AE373" i="2"/>
  <c r="AE31" i="2"/>
  <c r="AE374" i="2"/>
  <c r="AE97" i="2"/>
  <c r="AE98" i="2"/>
  <c r="AE375" i="2"/>
  <c r="AE119" i="2"/>
  <c r="AE376" i="2"/>
  <c r="AE377" i="2"/>
  <c r="AE378" i="2"/>
  <c r="AE50" i="2"/>
  <c r="AE379" i="2"/>
  <c r="AE380" i="2"/>
  <c r="AE99" i="2"/>
  <c r="AE100" i="2"/>
  <c r="AE381" i="2"/>
  <c r="AE111" i="2"/>
  <c r="AE382" i="2"/>
  <c r="AE383" i="2"/>
  <c r="AE384" i="2"/>
  <c r="AE385" i="2"/>
  <c r="AE121" i="2"/>
  <c r="AE386" i="2"/>
  <c r="AE387" i="2"/>
  <c r="AE388" i="2"/>
  <c r="AE389" i="2"/>
  <c r="AE390" i="2"/>
  <c r="AE391" i="2"/>
  <c r="AE392" i="2"/>
  <c r="AE393" i="2"/>
  <c r="AE394" i="2"/>
  <c r="AE13" i="2"/>
  <c r="AE101" i="2"/>
  <c r="AE395" i="2"/>
  <c r="AE396" i="2"/>
  <c r="AE397" i="2"/>
  <c r="AE120" i="2"/>
  <c r="AE398" i="2"/>
  <c r="AE399" i="2"/>
  <c r="AE400" i="2"/>
  <c r="AE401" i="2"/>
  <c r="AE402" i="2"/>
  <c r="AE403" i="2"/>
  <c r="AE404" i="2"/>
  <c r="AE405" i="2"/>
  <c r="AE406" i="2"/>
  <c r="AE407" i="2"/>
  <c r="AE408" i="2"/>
  <c r="AE102" i="2"/>
  <c r="AE409" i="2"/>
  <c r="AE410" i="2"/>
  <c r="AE411" i="2"/>
  <c r="AE412" i="2"/>
  <c r="AE413" i="2"/>
  <c r="AE414" i="2"/>
  <c r="AE415" i="2"/>
  <c r="AE103" i="2"/>
  <c r="AE416" i="2"/>
  <c r="AE417" i="2"/>
  <c r="AE17" i="2"/>
  <c r="AE418" i="2"/>
  <c r="AE419" i="2"/>
  <c r="AE420" i="2"/>
  <c r="AE421" i="2"/>
  <c r="AE422" i="2"/>
  <c r="AE2" i="2"/>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0" i="3"/>
  <c r="P711" i="3"/>
  <c r="P712" i="3"/>
  <c r="P713" i="3"/>
  <c r="P714" i="3"/>
  <c r="P715" i="3"/>
  <c r="P716" i="3"/>
  <c r="P717"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511" i="3"/>
  <c r="V512" i="3"/>
  <c r="V513" i="3"/>
  <c r="V514" i="3"/>
  <c r="V515" i="3"/>
  <c r="V516" i="3"/>
  <c r="V517" i="3"/>
  <c r="V518" i="3"/>
  <c r="V519" i="3"/>
  <c r="V520" i="3"/>
  <c r="V521" i="3"/>
  <c r="V522" i="3"/>
  <c r="V523" i="3"/>
  <c r="V524" i="3"/>
  <c r="V525" i="3"/>
  <c r="V526" i="3"/>
  <c r="V527" i="3"/>
  <c r="V528" i="3"/>
  <c r="V529" i="3"/>
  <c r="V530" i="3"/>
  <c r="V531" i="3"/>
  <c r="V532" i="3"/>
  <c r="V533" i="3"/>
  <c r="V534" i="3"/>
  <c r="V535" i="3"/>
  <c r="V536" i="3"/>
  <c r="V537" i="3"/>
  <c r="V538" i="3"/>
  <c r="V539" i="3"/>
  <c r="V540" i="3"/>
  <c r="V541" i="3"/>
  <c r="V542" i="3"/>
  <c r="V543" i="3"/>
  <c r="V544" i="3"/>
  <c r="V545" i="3"/>
  <c r="V546" i="3"/>
  <c r="V547" i="3"/>
  <c r="V548" i="3"/>
  <c r="V549" i="3"/>
  <c r="V550" i="3"/>
  <c r="V551" i="3"/>
  <c r="V552" i="3"/>
  <c r="V553" i="3"/>
  <c r="V554" i="3"/>
  <c r="V555" i="3"/>
  <c r="V556" i="3"/>
  <c r="V557" i="3"/>
  <c r="V558" i="3"/>
  <c r="V559" i="3"/>
  <c r="V560" i="3"/>
  <c r="V561" i="3"/>
  <c r="V562" i="3"/>
  <c r="V563" i="3"/>
  <c r="V564" i="3"/>
  <c r="V565" i="3"/>
  <c r="V566" i="3"/>
  <c r="V567" i="3"/>
  <c r="V568" i="3"/>
  <c r="V569" i="3"/>
  <c r="V570" i="3"/>
  <c r="V571" i="3"/>
  <c r="V572" i="3"/>
  <c r="V573" i="3"/>
  <c r="V574" i="3"/>
  <c r="V575" i="3"/>
  <c r="V576" i="3"/>
  <c r="V577" i="3"/>
  <c r="V578" i="3"/>
  <c r="V579" i="3"/>
  <c r="V580" i="3"/>
  <c r="V581" i="3"/>
  <c r="V582" i="3"/>
  <c r="V583" i="3"/>
  <c r="V584" i="3"/>
  <c r="V585" i="3"/>
  <c r="V586" i="3"/>
  <c r="V587" i="3"/>
  <c r="V588" i="3"/>
  <c r="V589" i="3"/>
  <c r="V590" i="3"/>
  <c r="V591" i="3"/>
  <c r="V592" i="3"/>
  <c r="V593" i="3"/>
  <c r="V594" i="3"/>
  <c r="V595" i="3"/>
  <c r="V596" i="3"/>
  <c r="V597" i="3"/>
  <c r="V598" i="3"/>
  <c r="V599" i="3"/>
  <c r="V600" i="3"/>
  <c r="V601" i="3"/>
  <c r="V602" i="3"/>
  <c r="V603" i="3"/>
  <c r="V604" i="3"/>
  <c r="V605" i="3"/>
  <c r="V606" i="3"/>
  <c r="V607" i="3"/>
  <c r="V608" i="3"/>
  <c r="V609" i="3"/>
  <c r="V610" i="3"/>
  <c r="V611" i="3"/>
  <c r="V612" i="3"/>
  <c r="V613" i="3"/>
  <c r="V614" i="3"/>
  <c r="V615" i="3"/>
  <c r="V616" i="3"/>
  <c r="V617" i="3"/>
  <c r="V618" i="3"/>
  <c r="V619" i="3"/>
  <c r="V620" i="3"/>
  <c r="V621" i="3"/>
  <c r="V622" i="3"/>
  <c r="V623" i="3"/>
  <c r="V624" i="3"/>
  <c r="V625" i="3"/>
  <c r="V626" i="3"/>
  <c r="V627" i="3"/>
  <c r="V628" i="3"/>
  <c r="V629" i="3"/>
  <c r="V630" i="3"/>
  <c r="V631" i="3"/>
  <c r="V632" i="3"/>
  <c r="V633" i="3"/>
  <c r="V634" i="3"/>
  <c r="V635" i="3"/>
  <c r="V636" i="3"/>
  <c r="V637" i="3"/>
  <c r="V638" i="3"/>
  <c r="V639" i="3"/>
  <c r="V640" i="3"/>
  <c r="V641" i="3"/>
  <c r="V642" i="3"/>
  <c r="V643" i="3"/>
  <c r="V644" i="3"/>
  <c r="V645" i="3"/>
  <c r="V646" i="3"/>
  <c r="V647" i="3"/>
  <c r="V648" i="3"/>
  <c r="V649" i="3"/>
  <c r="V650" i="3"/>
  <c r="V651" i="3"/>
  <c r="V652" i="3"/>
  <c r="V653" i="3"/>
  <c r="V654" i="3"/>
  <c r="V655" i="3"/>
  <c r="V656" i="3"/>
  <c r="V657" i="3"/>
  <c r="V658" i="3"/>
  <c r="V659" i="3"/>
  <c r="V660" i="3"/>
  <c r="V661" i="3"/>
  <c r="V662" i="3"/>
  <c r="V663" i="3"/>
  <c r="V664" i="3"/>
  <c r="V665" i="3"/>
  <c r="V666" i="3"/>
  <c r="V667" i="3"/>
  <c r="V668" i="3"/>
  <c r="V669" i="3"/>
  <c r="V670" i="3"/>
  <c r="V671" i="3"/>
  <c r="V672" i="3"/>
  <c r="V673" i="3"/>
  <c r="V674" i="3"/>
  <c r="V675" i="3"/>
  <c r="V676" i="3"/>
  <c r="V677" i="3"/>
  <c r="V678" i="3"/>
  <c r="V679" i="3"/>
  <c r="V680" i="3"/>
  <c r="V681" i="3"/>
  <c r="V682" i="3"/>
  <c r="V683" i="3"/>
  <c r="V684" i="3"/>
  <c r="V685" i="3"/>
  <c r="V686" i="3"/>
  <c r="V687" i="3"/>
  <c r="V688" i="3"/>
  <c r="V689" i="3"/>
  <c r="V690" i="3"/>
  <c r="V691" i="3"/>
  <c r="V692" i="3"/>
  <c r="V693" i="3"/>
  <c r="V694" i="3"/>
  <c r="V695" i="3"/>
  <c r="V696" i="3"/>
  <c r="V697" i="3"/>
  <c r="V698" i="3"/>
  <c r="V699" i="3"/>
  <c r="V700" i="3"/>
  <c r="V701" i="3"/>
  <c r="V702" i="3"/>
  <c r="V703" i="3"/>
  <c r="V704" i="3"/>
  <c r="V705" i="3"/>
  <c r="V706" i="3"/>
  <c r="V707" i="3"/>
  <c r="V708" i="3"/>
  <c r="V709" i="3"/>
  <c r="V710" i="3"/>
  <c r="V711" i="3"/>
  <c r="V712" i="3"/>
  <c r="V713" i="3"/>
  <c r="V714" i="3"/>
  <c r="V715" i="3"/>
  <c r="V716" i="3"/>
  <c r="V717" i="3"/>
  <c r="V718" i="3"/>
  <c r="V719" i="3"/>
  <c r="V720" i="3"/>
  <c r="V721" i="3"/>
  <c r="V722" i="3"/>
  <c r="V723" i="3"/>
  <c r="V724" i="3"/>
  <c r="V725" i="3"/>
  <c r="V726" i="3"/>
  <c r="V727" i="3"/>
  <c r="V728" i="3"/>
  <c r="V729" i="3"/>
  <c r="V730" i="3"/>
  <c r="V731" i="3"/>
  <c r="V732" i="3"/>
  <c r="V733" i="3"/>
  <c r="V734" i="3"/>
  <c r="V735" i="3"/>
  <c r="V736" i="3"/>
  <c r="V737" i="3"/>
  <c r="V738" i="3"/>
  <c r="V739" i="3"/>
  <c r="V740" i="3"/>
  <c r="V741" i="3"/>
  <c r="V742" i="3"/>
  <c r="V743" i="3"/>
  <c r="V744" i="3"/>
  <c r="V745" i="3"/>
  <c r="V746" i="3"/>
  <c r="V747" i="3"/>
  <c r="V748" i="3"/>
  <c r="V749"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R2" i="3"/>
  <c r="AR3" i="3"/>
  <c r="AR4" i="3"/>
  <c r="AR5" i="3"/>
  <c r="AR6" i="3"/>
  <c r="AR7" i="3"/>
  <c r="AR8" i="3"/>
  <c r="AR9" i="3"/>
  <c r="AR10" i="3"/>
  <c r="AR11" i="3"/>
  <c r="AR12" i="3"/>
  <c r="AR13" i="3"/>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R273" i="3"/>
  <c r="AR274" i="3"/>
  <c r="AR275" i="3"/>
  <c r="AR276" i="3"/>
  <c r="AR277" i="3"/>
  <c r="AR278" i="3"/>
  <c r="AR279" i="3"/>
  <c r="AR280" i="3"/>
  <c r="AR281" i="3"/>
  <c r="AR282" i="3"/>
  <c r="AR283" i="3"/>
  <c r="AR284" i="3"/>
  <c r="AR285" i="3"/>
  <c r="AR286" i="3"/>
  <c r="AR287" i="3"/>
  <c r="AR288" i="3"/>
  <c r="AR289" i="3"/>
  <c r="AR290" i="3"/>
  <c r="AR291" i="3"/>
  <c r="AR292" i="3"/>
  <c r="AR293" i="3"/>
  <c r="AR294" i="3"/>
  <c r="AR295" i="3"/>
  <c r="AR296" i="3"/>
  <c r="AR297" i="3"/>
  <c r="AR298" i="3"/>
  <c r="AR299" i="3"/>
  <c r="AR300" i="3"/>
  <c r="AR301" i="3"/>
  <c r="AR302" i="3"/>
  <c r="AR303" i="3"/>
  <c r="AR304" i="3"/>
  <c r="AR305" i="3"/>
  <c r="AR306" i="3"/>
  <c r="AR307" i="3"/>
  <c r="AR308" i="3"/>
  <c r="AR309" i="3"/>
  <c r="AR310" i="3"/>
  <c r="AR311" i="3"/>
  <c r="AR312" i="3"/>
  <c r="AR313" i="3"/>
  <c r="AR314" i="3"/>
  <c r="AR315" i="3"/>
  <c r="AR316" i="3"/>
  <c r="AR317" i="3"/>
  <c r="AR318" i="3"/>
  <c r="AR319" i="3"/>
  <c r="AR320" i="3"/>
  <c r="AR321" i="3"/>
  <c r="AR322" i="3"/>
  <c r="AR323" i="3"/>
  <c r="AR324" i="3"/>
  <c r="AR325" i="3"/>
  <c r="AR326" i="3"/>
  <c r="AR327" i="3"/>
  <c r="AR328" i="3"/>
  <c r="AR329" i="3"/>
  <c r="AR330" i="3"/>
  <c r="AR331" i="3"/>
  <c r="AR332" i="3"/>
  <c r="AR333" i="3"/>
  <c r="AR334" i="3"/>
  <c r="AR335" i="3"/>
  <c r="AR336" i="3"/>
  <c r="AR337" i="3"/>
  <c r="AR338" i="3"/>
  <c r="AR339" i="3"/>
  <c r="AR340" i="3"/>
  <c r="AR341" i="3"/>
  <c r="AR342" i="3"/>
  <c r="AR343" i="3"/>
  <c r="AR344" i="3"/>
  <c r="AR345" i="3"/>
  <c r="AR346" i="3"/>
  <c r="AR347" i="3"/>
  <c r="AR348" i="3"/>
  <c r="AR349" i="3"/>
  <c r="AR350" i="3"/>
  <c r="AR351" i="3"/>
  <c r="AR352" i="3"/>
  <c r="AR353" i="3"/>
  <c r="AR354" i="3"/>
  <c r="AR355" i="3"/>
  <c r="AR356" i="3"/>
  <c r="AR357" i="3"/>
  <c r="AR358" i="3"/>
  <c r="AR359" i="3"/>
  <c r="AR360" i="3"/>
  <c r="AR361" i="3"/>
  <c r="AR362" i="3"/>
  <c r="AR363" i="3"/>
  <c r="AR364" i="3"/>
  <c r="AR365" i="3"/>
  <c r="AR366" i="3"/>
  <c r="AR367" i="3"/>
  <c r="AR368" i="3"/>
  <c r="AR369" i="3"/>
  <c r="AR370" i="3"/>
  <c r="AR371" i="3"/>
  <c r="AR372" i="3"/>
  <c r="AR373" i="3"/>
  <c r="AR374" i="3"/>
  <c r="AR375" i="3"/>
  <c r="AR376" i="3"/>
  <c r="AR377" i="3"/>
  <c r="AR378" i="3"/>
  <c r="AR379" i="3"/>
  <c r="AR380" i="3"/>
  <c r="AR381" i="3"/>
  <c r="AR382" i="3"/>
  <c r="AR383" i="3"/>
  <c r="AR384" i="3"/>
  <c r="AR385" i="3"/>
  <c r="AR386" i="3"/>
  <c r="AR387" i="3"/>
  <c r="AR388" i="3"/>
  <c r="AR389" i="3"/>
  <c r="AR390" i="3"/>
  <c r="AR391" i="3"/>
  <c r="AR392" i="3"/>
  <c r="AR393" i="3"/>
  <c r="AR394" i="3"/>
  <c r="AR395" i="3"/>
  <c r="AR396" i="3"/>
  <c r="AR397" i="3"/>
  <c r="AR398" i="3"/>
  <c r="AR399" i="3"/>
  <c r="AR400" i="3"/>
  <c r="AR401" i="3"/>
  <c r="AR402" i="3"/>
  <c r="AR403" i="3"/>
  <c r="AR404" i="3"/>
  <c r="AR405" i="3"/>
  <c r="AR406" i="3"/>
  <c r="AR407" i="3"/>
  <c r="AR408" i="3"/>
  <c r="AR409" i="3"/>
  <c r="AR410" i="3"/>
  <c r="AR411" i="3"/>
  <c r="AR412" i="3"/>
  <c r="AR413" i="3"/>
  <c r="AR414" i="3"/>
  <c r="AR415" i="3"/>
  <c r="AR416" i="3"/>
  <c r="AR417" i="3"/>
  <c r="AR418" i="3"/>
  <c r="AR419" i="3"/>
  <c r="AR420" i="3"/>
  <c r="AR421" i="3"/>
  <c r="AR422" i="3"/>
  <c r="AR423" i="3"/>
  <c r="AR424" i="3"/>
  <c r="AR425" i="3"/>
  <c r="AR426" i="3"/>
  <c r="AR427" i="3"/>
  <c r="AR428" i="3"/>
  <c r="AR429" i="3"/>
  <c r="AR430" i="3"/>
  <c r="AR431" i="3"/>
  <c r="AR432" i="3"/>
  <c r="AR433" i="3"/>
  <c r="AR434" i="3"/>
  <c r="AR435" i="3"/>
  <c r="AR436" i="3"/>
  <c r="AR437" i="3"/>
  <c r="AR438" i="3"/>
  <c r="AR439" i="3"/>
  <c r="AR440" i="3"/>
  <c r="AR441" i="3"/>
  <c r="AR442" i="3"/>
  <c r="AR443" i="3"/>
  <c r="AR444" i="3"/>
  <c r="AR445" i="3"/>
  <c r="AR446" i="3"/>
  <c r="AR447" i="3"/>
  <c r="AR448" i="3"/>
  <c r="AR449" i="3"/>
  <c r="AR450" i="3"/>
  <c r="AR451" i="3"/>
  <c r="AR452" i="3"/>
  <c r="AR453" i="3"/>
  <c r="AR454" i="3"/>
  <c r="AR455" i="3"/>
  <c r="AR456" i="3"/>
  <c r="AR457" i="3"/>
  <c r="AR458" i="3"/>
  <c r="AR459" i="3"/>
  <c r="AR460" i="3"/>
  <c r="AR461" i="3"/>
  <c r="AR462" i="3"/>
  <c r="AR463" i="3"/>
  <c r="AR464" i="3"/>
  <c r="AR465" i="3"/>
  <c r="AR466" i="3"/>
  <c r="AR467" i="3"/>
  <c r="AR468" i="3"/>
  <c r="AR469" i="3"/>
  <c r="AR470" i="3"/>
  <c r="AR471" i="3"/>
  <c r="AR472" i="3"/>
  <c r="AR473" i="3"/>
  <c r="AR474" i="3"/>
  <c r="AR475" i="3"/>
  <c r="AR476" i="3"/>
  <c r="AR477" i="3"/>
  <c r="AR478" i="3"/>
  <c r="AR479" i="3"/>
  <c r="AR480" i="3"/>
  <c r="AR481" i="3"/>
  <c r="AR482" i="3"/>
  <c r="AR483" i="3"/>
  <c r="AR484" i="3"/>
  <c r="AR485" i="3"/>
  <c r="AR486" i="3"/>
  <c r="AR487" i="3"/>
  <c r="AR488" i="3"/>
  <c r="AR489" i="3"/>
  <c r="AR490" i="3"/>
  <c r="AR491" i="3"/>
  <c r="AR492" i="3"/>
  <c r="AR493" i="3"/>
  <c r="AR494" i="3"/>
  <c r="AR495" i="3"/>
  <c r="AR496" i="3"/>
  <c r="AR497" i="3"/>
  <c r="AR498" i="3"/>
  <c r="AR499" i="3"/>
  <c r="AR500" i="3"/>
  <c r="AR501" i="3"/>
  <c r="AR502" i="3"/>
  <c r="AR503" i="3"/>
  <c r="AR504" i="3"/>
  <c r="AR505" i="3"/>
  <c r="AR506" i="3"/>
  <c r="AR507" i="3"/>
  <c r="AR508" i="3"/>
  <c r="AR509" i="3"/>
  <c r="AR510" i="3"/>
  <c r="AR511" i="3"/>
  <c r="AR512" i="3"/>
  <c r="AR513" i="3"/>
  <c r="AR514" i="3"/>
  <c r="AR515" i="3"/>
  <c r="AR516" i="3"/>
  <c r="AR517" i="3"/>
  <c r="AR518" i="3"/>
  <c r="AR519" i="3"/>
  <c r="AR520" i="3"/>
  <c r="AR521" i="3"/>
  <c r="AR522" i="3"/>
  <c r="AR523" i="3"/>
  <c r="AR524" i="3"/>
  <c r="AR525" i="3"/>
  <c r="AR526" i="3"/>
  <c r="AR527" i="3"/>
  <c r="AR528" i="3"/>
  <c r="AR529" i="3"/>
  <c r="AR530" i="3"/>
  <c r="AR531" i="3"/>
  <c r="AR532" i="3"/>
  <c r="AR533" i="3"/>
  <c r="AR534" i="3"/>
  <c r="AR535" i="3"/>
  <c r="AR536" i="3"/>
  <c r="AR537" i="3"/>
  <c r="AR538" i="3"/>
  <c r="AR539" i="3"/>
  <c r="AR540" i="3"/>
  <c r="AR541" i="3"/>
  <c r="AR542" i="3"/>
  <c r="AR543" i="3"/>
  <c r="AR544" i="3"/>
  <c r="AR545" i="3"/>
  <c r="AR546" i="3"/>
  <c r="AR547" i="3"/>
  <c r="AR548" i="3"/>
  <c r="AR549" i="3"/>
  <c r="AR550" i="3"/>
  <c r="AR551" i="3"/>
  <c r="AR552" i="3"/>
  <c r="AR553" i="3"/>
  <c r="AR554" i="3"/>
  <c r="AR555" i="3"/>
  <c r="AR556" i="3"/>
  <c r="AR557" i="3"/>
  <c r="AR558" i="3"/>
  <c r="AR559" i="3"/>
  <c r="AR560" i="3"/>
  <c r="AR561" i="3"/>
  <c r="AR562" i="3"/>
  <c r="AR563" i="3"/>
  <c r="AR564" i="3"/>
  <c r="AR565" i="3"/>
  <c r="AR566" i="3"/>
  <c r="AR567" i="3"/>
  <c r="AR568" i="3"/>
  <c r="AR569" i="3"/>
  <c r="AR570" i="3"/>
  <c r="AR571" i="3"/>
  <c r="AR572" i="3"/>
  <c r="AR573" i="3"/>
  <c r="AR574" i="3"/>
  <c r="AR575" i="3"/>
  <c r="AR576" i="3"/>
  <c r="AR577" i="3"/>
  <c r="AR578" i="3"/>
  <c r="AR579" i="3"/>
  <c r="AR580" i="3"/>
  <c r="AR581" i="3"/>
  <c r="AR582" i="3"/>
  <c r="AR583" i="3"/>
  <c r="AR584" i="3"/>
  <c r="AR585" i="3"/>
  <c r="AR586" i="3"/>
  <c r="AR587" i="3"/>
  <c r="AR588" i="3"/>
  <c r="AR589" i="3"/>
  <c r="AR590" i="3"/>
  <c r="AR591" i="3"/>
  <c r="AR592" i="3"/>
  <c r="AR593" i="3"/>
  <c r="AR594" i="3"/>
  <c r="AR595" i="3"/>
  <c r="AR596" i="3"/>
  <c r="AR597" i="3"/>
  <c r="AR598" i="3"/>
  <c r="AR599" i="3"/>
  <c r="AR600" i="3"/>
  <c r="AR601" i="3"/>
  <c r="AR602" i="3"/>
  <c r="AR603" i="3"/>
  <c r="AR604" i="3"/>
  <c r="AR605" i="3"/>
  <c r="AR606" i="3"/>
  <c r="AR607" i="3"/>
  <c r="AR608" i="3"/>
  <c r="AR609" i="3"/>
  <c r="AR610" i="3"/>
  <c r="AR611" i="3"/>
  <c r="AR612" i="3"/>
  <c r="AR613" i="3"/>
  <c r="AR614" i="3"/>
  <c r="AR615" i="3"/>
  <c r="AR616" i="3"/>
  <c r="AR617" i="3"/>
  <c r="AR618" i="3"/>
  <c r="AR619" i="3"/>
  <c r="AR620" i="3"/>
  <c r="AR621" i="3"/>
  <c r="AR622" i="3"/>
  <c r="AR623" i="3"/>
  <c r="AR624" i="3"/>
  <c r="AR625" i="3"/>
  <c r="AR626" i="3"/>
  <c r="AR627" i="3"/>
  <c r="AR628" i="3"/>
  <c r="AR629" i="3"/>
  <c r="AR630" i="3"/>
  <c r="AR631" i="3"/>
  <c r="AR632" i="3"/>
  <c r="AR633" i="3"/>
  <c r="AR634" i="3"/>
  <c r="AR635" i="3"/>
  <c r="AR636" i="3"/>
  <c r="AR637" i="3"/>
  <c r="AR638" i="3"/>
  <c r="AR639" i="3"/>
  <c r="AR640" i="3"/>
  <c r="AR641" i="3"/>
  <c r="AR642" i="3"/>
  <c r="AR643" i="3"/>
  <c r="AR644" i="3"/>
  <c r="AR645" i="3"/>
  <c r="AR646" i="3"/>
  <c r="AR647" i="3"/>
  <c r="AR648" i="3"/>
  <c r="AR649" i="3"/>
  <c r="AR650" i="3"/>
  <c r="AR651" i="3"/>
  <c r="AR652" i="3"/>
  <c r="AR653" i="3"/>
  <c r="AR654" i="3"/>
  <c r="AR655" i="3"/>
  <c r="AR656" i="3"/>
  <c r="AR657" i="3"/>
  <c r="AR658" i="3"/>
  <c r="AR659" i="3"/>
  <c r="AR660" i="3"/>
  <c r="AR661" i="3"/>
  <c r="AR662" i="3"/>
  <c r="AR663" i="3"/>
  <c r="AR664" i="3"/>
  <c r="AR665" i="3"/>
  <c r="AR666" i="3"/>
  <c r="AR667" i="3"/>
  <c r="AR668" i="3"/>
  <c r="AR669" i="3"/>
  <c r="AR670" i="3"/>
  <c r="AR671" i="3"/>
  <c r="AR672" i="3"/>
  <c r="AR673" i="3"/>
  <c r="AR674" i="3"/>
  <c r="AR675" i="3"/>
  <c r="AR676" i="3"/>
  <c r="AR677" i="3"/>
  <c r="AR678" i="3"/>
  <c r="AR679" i="3"/>
  <c r="AR680" i="3"/>
  <c r="AR681" i="3"/>
  <c r="AR682" i="3"/>
  <c r="AR683" i="3"/>
  <c r="AR684" i="3"/>
  <c r="AR685" i="3"/>
  <c r="AR686" i="3"/>
  <c r="AR687" i="3"/>
  <c r="AR688" i="3"/>
  <c r="AR689" i="3"/>
  <c r="AR690" i="3"/>
  <c r="AR691" i="3"/>
  <c r="AR692" i="3"/>
  <c r="AR693" i="3"/>
  <c r="AR694" i="3"/>
  <c r="AR695" i="3"/>
  <c r="AR696" i="3"/>
  <c r="AR697" i="3"/>
  <c r="AR698" i="3"/>
  <c r="AR699" i="3"/>
  <c r="AR700" i="3"/>
  <c r="AR701" i="3"/>
  <c r="AR702" i="3"/>
  <c r="AR703" i="3"/>
  <c r="AR704" i="3"/>
  <c r="AR705" i="3"/>
  <c r="AR706" i="3"/>
  <c r="AR707" i="3"/>
  <c r="AR708" i="3"/>
  <c r="AR709" i="3"/>
  <c r="AR710" i="3"/>
  <c r="AR711" i="3"/>
  <c r="AR712" i="3"/>
  <c r="AR713" i="3"/>
  <c r="AR714" i="3"/>
  <c r="AR715" i="3"/>
  <c r="AR716" i="3"/>
  <c r="AR717" i="3"/>
  <c r="AR718" i="3"/>
  <c r="AR719" i="3"/>
  <c r="AR720" i="3"/>
  <c r="AR721" i="3"/>
  <c r="AR722" i="3"/>
  <c r="AR723" i="3"/>
  <c r="AR724" i="3"/>
  <c r="AR725" i="3"/>
  <c r="AR726" i="3"/>
  <c r="AR727" i="3"/>
  <c r="AR728" i="3"/>
  <c r="AR729" i="3"/>
  <c r="AR730" i="3"/>
  <c r="AR731" i="3"/>
  <c r="AR732" i="3"/>
  <c r="AR733" i="3"/>
  <c r="AR734" i="3"/>
  <c r="AR735" i="3"/>
  <c r="AR736" i="3"/>
  <c r="AR737" i="3"/>
  <c r="AR738" i="3"/>
  <c r="AR739" i="3"/>
  <c r="AR740" i="3"/>
  <c r="AR741" i="3"/>
  <c r="AR742" i="3"/>
  <c r="AR743" i="3"/>
  <c r="AR744" i="3"/>
  <c r="AR745" i="3"/>
  <c r="AR746" i="3"/>
  <c r="AR747" i="3"/>
  <c r="AR748" i="3"/>
  <c r="AR749"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AU76" i="3"/>
  <c r="AU77" i="3"/>
  <c r="AU78" i="3"/>
  <c r="AU79" i="3"/>
  <c r="AU80" i="3"/>
  <c r="AU81" i="3"/>
  <c r="AU82" i="3"/>
  <c r="AU83" i="3"/>
  <c r="AU84" i="3"/>
  <c r="AU85" i="3"/>
  <c r="AU86" i="3"/>
  <c r="AU87" i="3"/>
  <c r="AU88" i="3"/>
  <c r="AU89" i="3"/>
  <c r="AU90" i="3"/>
  <c r="AU91" i="3"/>
  <c r="AU92" i="3"/>
  <c r="AU93" i="3"/>
  <c r="AU94" i="3"/>
  <c r="AU95" i="3"/>
  <c r="AU96" i="3"/>
  <c r="AU97" i="3"/>
  <c r="AU98" i="3"/>
  <c r="AU99" i="3"/>
  <c r="AU100" i="3"/>
  <c r="AU101" i="3"/>
  <c r="AU102" i="3"/>
  <c r="AU103" i="3"/>
  <c r="AU104" i="3"/>
  <c r="AU105" i="3"/>
  <c r="AU106" i="3"/>
  <c r="AU107" i="3"/>
  <c r="AU108" i="3"/>
  <c r="AU109" i="3"/>
  <c r="AU110" i="3"/>
  <c r="AU111" i="3"/>
  <c r="AU112" i="3"/>
  <c r="AU113" i="3"/>
  <c r="AU114" i="3"/>
  <c r="AU115" i="3"/>
  <c r="AU116" i="3"/>
  <c r="AU117" i="3"/>
  <c r="AU118" i="3"/>
  <c r="AU119" i="3"/>
  <c r="AU120" i="3"/>
  <c r="AU121" i="3"/>
  <c r="AU122" i="3"/>
  <c r="AU123" i="3"/>
  <c r="AU124" i="3"/>
  <c r="AU125" i="3"/>
  <c r="AU126" i="3"/>
  <c r="AU127" i="3"/>
  <c r="AU128" i="3"/>
  <c r="AU129" i="3"/>
  <c r="AU130" i="3"/>
  <c r="AU131" i="3"/>
  <c r="AU132" i="3"/>
  <c r="AU133" i="3"/>
  <c r="AU134" i="3"/>
  <c r="AU135" i="3"/>
  <c r="AU136" i="3"/>
  <c r="AU137" i="3"/>
  <c r="AU138" i="3"/>
  <c r="AU139" i="3"/>
  <c r="AU140" i="3"/>
  <c r="AU141" i="3"/>
  <c r="AU142" i="3"/>
  <c r="AU143" i="3"/>
  <c r="AU144" i="3"/>
  <c r="AU145" i="3"/>
  <c r="AU146" i="3"/>
  <c r="AU147" i="3"/>
  <c r="AU148" i="3"/>
  <c r="AU149" i="3"/>
  <c r="AU150" i="3"/>
  <c r="AU151" i="3"/>
  <c r="AU152" i="3"/>
  <c r="AU153" i="3"/>
  <c r="AU154" i="3"/>
  <c r="AU155" i="3"/>
  <c r="AU156" i="3"/>
  <c r="AU157" i="3"/>
  <c r="AU158" i="3"/>
  <c r="AU159" i="3"/>
  <c r="AU160" i="3"/>
  <c r="AU161" i="3"/>
  <c r="AU162" i="3"/>
  <c r="AU163" i="3"/>
  <c r="AU164" i="3"/>
  <c r="AU165" i="3"/>
  <c r="AU166" i="3"/>
  <c r="AU167" i="3"/>
  <c r="AU168" i="3"/>
  <c r="AU169" i="3"/>
  <c r="AU170" i="3"/>
  <c r="AU171" i="3"/>
  <c r="AU172" i="3"/>
  <c r="AU173" i="3"/>
  <c r="AU174" i="3"/>
  <c r="AU175" i="3"/>
  <c r="AU176" i="3"/>
  <c r="AU177" i="3"/>
  <c r="AU178" i="3"/>
  <c r="AU179" i="3"/>
  <c r="AU180" i="3"/>
  <c r="AU181" i="3"/>
  <c r="AU182" i="3"/>
  <c r="AU183" i="3"/>
  <c r="AU184" i="3"/>
  <c r="AU185" i="3"/>
  <c r="AU186" i="3"/>
  <c r="AU187" i="3"/>
  <c r="AU188" i="3"/>
  <c r="AU189" i="3"/>
  <c r="AU190" i="3"/>
  <c r="AU191" i="3"/>
  <c r="AU192" i="3"/>
  <c r="AU193" i="3"/>
  <c r="AU194" i="3"/>
  <c r="AU195" i="3"/>
  <c r="AU196" i="3"/>
  <c r="AU197" i="3"/>
  <c r="AU198" i="3"/>
  <c r="AU199" i="3"/>
  <c r="AU200" i="3"/>
  <c r="AU201" i="3"/>
  <c r="AU202" i="3"/>
  <c r="AU203" i="3"/>
  <c r="AU204" i="3"/>
  <c r="AU205" i="3"/>
  <c r="AU206" i="3"/>
  <c r="AU207" i="3"/>
  <c r="AU208" i="3"/>
  <c r="AU209" i="3"/>
  <c r="AU210" i="3"/>
  <c r="AU211" i="3"/>
  <c r="AU212" i="3"/>
  <c r="AU213" i="3"/>
  <c r="AU214" i="3"/>
  <c r="AU215" i="3"/>
  <c r="AU216" i="3"/>
  <c r="AU217" i="3"/>
  <c r="AU218" i="3"/>
  <c r="AU219" i="3"/>
  <c r="AU220" i="3"/>
  <c r="AU221" i="3"/>
  <c r="AU222" i="3"/>
  <c r="AU223" i="3"/>
  <c r="AU224" i="3"/>
  <c r="AU225" i="3"/>
  <c r="AU226" i="3"/>
  <c r="AU227" i="3"/>
  <c r="AU228" i="3"/>
  <c r="AU229" i="3"/>
  <c r="AU230" i="3"/>
  <c r="AU231" i="3"/>
  <c r="AU232" i="3"/>
  <c r="AU233" i="3"/>
  <c r="AU234" i="3"/>
  <c r="AU235" i="3"/>
  <c r="AU236" i="3"/>
  <c r="AU237" i="3"/>
  <c r="AU238" i="3"/>
  <c r="AU239" i="3"/>
  <c r="AU240" i="3"/>
  <c r="AU241" i="3"/>
  <c r="AU242" i="3"/>
  <c r="AU243" i="3"/>
  <c r="AU244" i="3"/>
  <c r="AU245" i="3"/>
  <c r="AU246" i="3"/>
  <c r="AU247" i="3"/>
  <c r="AU248" i="3"/>
  <c r="AU249" i="3"/>
  <c r="AU250" i="3"/>
  <c r="AU251" i="3"/>
  <c r="AU252" i="3"/>
  <c r="AU253" i="3"/>
  <c r="AU254" i="3"/>
  <c r="AU255" i="3"/>
  <c r="AU256" i="3"/>
  <c r="AU257" i="3"/>
  <c r="AU258" i="3"/>
  <c r="AU259" i="3"/>
  <c r="AU260" i="3"/>
  <c r="AU261" i="3"/>
  <c r="AU262" i="3"/>
  <c r="AU263" i="3"/>
  <c r="AU264" i="3"/>
  <c r="AU265" i="3"/>
  <c r="AU266" i="3"/>
  <c r="AU267" i="3"/>
  <c r="AU268" i="3"/>
  <c r="AU269" i="3"/>
  <c r="AU270" i="3"/>
  <c r="AU271" i="3"/>
  <c r="AU272" i="3"/>
  <c r="AU273" i="3"/>
  <c r="AU274" i="3"/>
  <c r="AU275" i="3"/>
  <c r="AU276" i="3"/>
  <c r="AU277" i="3"/>
  <c r="AU278" i="3"/>
  <c r="AU279" i="3"/>
  <c r="AU280" i="3"/>
  <c r="AU281" i="3"/>
  <c r="AU282" i="3"/>
  <c r="AU283" i="3"/>
  <c r="AU284" i="3"/>
  <c r="AU285" i="3"/>
  <c r="AU286" i="3"/>
  <c r="AU287" i="3"/>
  <c r="AU288" i="3"/>
  <c r="AU289" i="3"/>
  <c r="AU290" i="3"/>
  <c r="AU291" i="3"/>
  <c r="AU292" i="3"/>
  <c r="AU293" i="3"/>
  <c r="AU294" i="3"/>
  <c r="AU295" i="3"/>
  <c r="AU296" i="3"/>
  <c r="AU297" i="3"/>
  <c r="AU298" i="3"/>
  <c r="AU299" i="3"/>
  <c r="AU300" i="3"/>
  <c r="AU301" i="3"/>
  <c r="AU302" i="3"/>
  <c r="AU303" i="3"/>
  <c r="AU304" i="3"/>
  <c r="AU305" i="3"/>
  <c r="AU306" i="3"/>
  <c r="AU307" i="3"/>
  <c r="AU308" i="3"/>
  <c r="AU309" i="3"/>
  <c r="AU310" i="3"/>
  <c r="AU311" i="3"/>
  <c r="AU312" i="3"/>
  <c r="AU313" i="3"/>
  <c r="AU314" i="3"/>
  <c r="AU315" i="3"/>
  <c r="AU316" i="3"/>
  <c r="AU317" i="3"/>
  <c r="AU318" i="3"/>
  <c r="AU319" i="3"/>
  <c r="AU320" i="3"/>
  <c r="AU321" i="3"/>
  <c r="AU322" i="3"/>
  <c r="AU323" i="3"/>
  <c r="AU324" i="3"/>
  <c r="AU325" i="3"/>
  <c r="AU326" i="3"/>
  <c r="AU327" i="3"/>
  <c r="AU328" i="3"/>
  <c r="AU329" i="3"/>
  <c r="AU330" i="3"/>
  <c r="AU331" i="3"/>
  <c r="AU332" i="3"/>
  <c r="AU333" i="3"/>
  <c r="AU334" i="3"/>
  <c r="AU335" i="3"/>
  <c r="AU336" i="3"/>
  <c r="AU337" i="3"/>
  <c r="AU338" i="3"/>
  <c r="AU339" i="3"/>
  <c r="AU340" i="3"/>
  <c r="AU341" i="3"/>
  <c r="AU342" i="3"/>
  <c r="AU343" i="3"/>
  <c r="AU344" i="3"/>
  <c r="AU345" i="3"/>
  <c r="AU346" i="3"/>
  <c r="AU347" i="3"/>
  <c r="AU348" i="3"/>
  <c r="AU349" i="3"/>
  <c r="AU350" i="3"/>
  <c r="AU351" i="3"/>
  <c r="AU352" i="3"/>
  <c r="AU353" i="3"/>
  <c r="AU354" i="3"/>
  <c r="AU355" i="3"/>
  <c r="AU356" i="3"/>
  <c r="AU357" i="3"/>
  <c r="AU358" i="3"/>
  <c r="AU359" i="3"/>
  <c r="AU360" i="3"/>
  <c r="AU361" i="3"/>
  <c r="AU362" i="3"/>
  <c r="AU363" i="3"/>
  <c r="AU364" i="3"/>
  <c r="AU365" i="3"/>
  <c r="AU366" i="3"/>
  <c r="AU367" i="3"/>
  <c r="AU368" i="3"/>
  <c r="AU369" i="3"/>
  <c r="AU370" i="3"/>
  <c r="AU371" i="3"/>
  <c r="AU372" i="3"/>
  <c r="AU373" i="3"/>
  <c r="AU374" i="3"/>
  <c r="AU375" i="3"/>
  <c r="AU376" i="3"/>
  <c r="AU377" i="3"/>
  <c r="AU378" i="3"/>
  <c r="AU379" i="3"/>
  <c r="AU380" i="3"/>
  <c r="AU381" i="3"/>
  <c r="AU382" i="3"/>
  <c r="AU383" i="3"/>
  <c r="AU384" i="3"/>
  <c r="AU385" i="3"/>
  <c r="AU386" i="3"/>
  <c r="AU387" i="3"/>
  <c r="AU388" i="3"/>
  <c r="AU389" i="3"/>
  <c r="AU390" i="3"/>
  <c r="AU391" i="3"/>
  <c r="AU392" i="3"/>
  <c r="AU393" i="3"/>
  <c r="AU394" i="3"/>
  <c r="AU395" i="3"/>
  <c r="AU396" i="3"/>
  <c r="AU397" i="3"/>
  <c r="AU398" i="3"/>
  <c r="AU399" i="3"/>
  <c r="AU400" i="3"/>
  <c r="AU401" i="3"/>
  <c r="AU402" i="3"/>
  <c r="AU403" i="3"/>
  <c r="AU404" i="3"/>
  <c r="AU405" i="3"/>
  <c r="AU406" i="3"/>
  <c r="AU407" i="3"/>
  <c r="AU408" i="3"/>
  <c r="AU409" i="3"/>
  <c r="AU410" i="3"/>
  <c r="AU411" i="3"/>
  <c r="AU412" i="3"/>
  <c r="AU413" i="3"/>
  <c r="AU414" i="3"/>
  <c r="AU415" i="3"/>
  <c r="AU416" i="3"/>
  <c r="AU417" i="3"/>
  <c r="AU418" i="3"/>
  <c r="AU419" i="3"/>
  <c r="AU420" i="3"/>
  <c r="AU421" i="3"/>
  <c r="AU422" i="3"/>
  <c r="AU423" i="3"/>
  <c r="AU424" i="3"/>
  <c r="AU425" i="3"/>
  <c r="AU426" i="3"/>
  <c r="AU427" i="3"/>
  <c r="AU428" i="3"/>
  <c r="AU429" i="3"/>
  <c r="AU430" i="3"/>
  <c r="AU431" i="3"/>
  <c r="AU432" i="3"/>
  <c r="AU433" i="3"/>
  <c r="AU434" i="3"/>
  <c r="AU435" i="3"/>
  <c r="AU436" i="3"/>
  <c r="AU437" i="3"/>
  <c r="AU438" i="3"/>
  <c r="AU439" i="3"/>
  <c r="AU440" i="3"/>
  <c r="AU441" i="3"/>
  <c r="AU442" i="3"/>
  <c r="AU443" i="3"/>
  <c r="AU444" i="3"/>
  <c r="AU445" i="3"/>
  <c r="AU446" i="3"/>
  <c r="AU447" i="3"/>
  <c r="AU448" i="3"/>
  <c r="AU449" i="3"/>
  <c r="AU450" i="3"/>
  <c r="AU451" i="3"/>
  <c r="AU452" i="3"/>
  <c r="AU453" i="3"/>
  <c r="AU454" i="3"/>
  <c r="AU455" i="3"/>
  <c r="AU456" i="3"/>
  <c r="AU457" i="3"/>
  <c r="AU458" i="3"/>
  <c r="AU459" i="3"/>
  <c r="AU460" i="3"/>
  <c r="AU461" i="3"/>
  <c r="AU462" i="3"/>
  <c r="AU463" i="3"/>
  <c r="AU464" i="3"/>
  <c r="AU465" i="3"/>
  <c r="AU466" i="3"/>
  <c r="AU467" i="3"/>
  <c r="AU468" i="3"/>
  <c r="AU469" i="3"/>
  <c r="AU470" i="3"/>
  <c r="AU471" i="3"/>
  <c r="AU472" i="3"/>
  <c r="AU473" i="3"/>
  <c r="AU474" i="3"/>
  <c r="AU475" i="3"/>
  <c r="AU476" i="3"/>
  <c r="AU477" i="3"/>
  <c r="AU478" i="3"/>
  <c r="AU479" i="3"/>
  <c r="AU480" i="3"/>
  <c r="AU481" i="3"/>
  <c r="AU482" i="3"/>
  <c r="AU483" i="3"/>
  <c r="AU484" i="3"/>
  <c r="AU485" i="3"/>
  <c r="AU486" i="3"/>
  <c r="AU487" i="3"/>
  <c r="AU488" i="3"/>
  <c r="AU489" i="3"/>
  <c r="AU490" i="3"/>
  <c r="AU491" i="3"/>
  <c r="AU492" i="3"/>
  <c r="AU493" i="3"/>
  <c r="AU494" i="3"/>
  <c r="AU495" i="3"/>
  <c r="AU496" i="3"/>
  <c r="AU497" i="3"/>
  <c r="AU498" i="3"/>
  <c r="AU499" i="3"/>
  <c r="AU500" i="3"/>
  <c r="AU501" i="3"/>
  <c r="AU502" i="3"/>
  <c r="AU503" i="3"/>
  <c r="AU504" i="3"/>
  <c r="AU505" i="3"/>
  <c r="AU506" i="3"/>
  <c r="AU507" i="3"/>
  <c r="AU508" i="3"/>
  <c r="AU509" i="3"/>
  <c r="AU510" i="3"/>
  <c r="AU511" i="3"/>
  <c r="AU512" i="3"/>
  <c r="AU513" i="3"/>
  <c r="AU514" i="3"/>
  <c r="AU515" i="3"/>
  <c r="AU516" i="3"/>
  <c r="AU517" i="3"/>
  <c r="AU518" i="3"/>
  <c r="AU519" i="3"/>
  <c r="AU520" i="3"/>
  <c r="AU521" i="3"/>
  <c r="AU522" i="3"/>
  <c r="AU523" i="3"/>
  <c r="AU524" i="3"/>
  <c r="AU525" i="3"/>
  <c r="AU526" i="3"/>
  <c r="AU527" i="3"/>
  <c r="AU528" i="3"/>
  <c r="AU529" i="3"/>
  <c r="AU530" i="3"/>
  <c r="AU531" i="3"/>
  <c r="AU532" i="3"/>
  <c r="AU533" i="3"/>
  <c r="AU534" i="3"/>
  <c r="AU535" i="3"/>
  <c r="AU536" i="3"/>
  <c r="AU537" i="3"/>
  <c r="AU538" i="3"/>
  <c r="AU539" i="3"/>
  <c r="AU540" i="3"/>
  <c r="AU541" i="3"/>
  <c r="AU542" i="3"/>
  <c r="AU543" i="3"/>
  <c r="AU544" i="3"/>
  <c r="AU545" i="3"/>
  <c r="AU546" i="3"/>
  <c r="AU547" i="3"/>
  <c r="AU548" i="3"/>
  <c r="AU549" i="3"/>
  <c r="AU550" i="3"/>
  <c r="AU551" i="3"/>
  <c r="AU552" i="3"/>
  <c r="AU553" i="3"/>
  <c r="AU554" i="3"/>
  <c r="AU555" i="3"/>
  <c r="AU556" i="3"/>
  <c r="AU557" i="3"/>
  <c r="AU558" i="3"/>
  <c r="AU559" i="3"/>
  <c r="AU560" i="3"/>
  <c r="AU561" i="3"/>
  <c r="AU562" i="3"/>
  <c r="AU563" i="3"/>
  <c r="AU564" i="3"/>
  <c r="AU565" i="3"/>
  <c r="AU566" i="3"/>
  <c r="AU567" i="3"/>
  <c r="AU568" i="3"/>
  <c r="AU569" i="3"/>
  <c r="AU570" i="3"/>
  <c r="AU571" i="3"/>
  <c r="AU572" i="3"/>
  <c r="AU573" i="3"/>
  <c r="AU574" i="3"/>
  <c r="AU575" i="3"/>
  <c r="AU576" i="3"/>
  <c r="AU577" i="3"/>
  <c r="AU578" i="3"/>
  <c r="AU579" i="3"/>
  <c r="AU580" i="3"/>
  <c r="AU581" i="3"/>
  <c r="AU582" i="3"/>
  <c r="AU583" i="3"/>
  <c r="AU584" i="3"/>
  <c r="AU585" i="3"/>
  <c r="AU586" i="3"/>
  <c r="AU587" i="3"/>
  <c r="AU588" i="3"/>
  <c r="AU589" i="3"/>
  <c r="AU590" i="3"/>
  <c r="AU591" i="3"/>
  <c r="AU592" i="3"/>
  <c r="AU593" i="3"/>
  <c r="AU594" i="3"/>
  <c r="AU595" i="3"/>
  <c r="AU596" i="3"/>
  <c r="AU597" i="3"/>
  <c r="AU598" i="3"/>
  <c r="AU599" i="3"/>
  <c r="AU600" i="3"/>
  <c r="AU601" i="3"/>
  <c r="AU602" i="3"/>
  <c r="AU603" i="3"/>
  <c r="AU604" i="3"/>
  <c r="AU605" i="3"/>
  <c r="AU606" i="3"/>
  <c r="AU607" i="3"/>
  <c r="AU608" i="3"/>
  <c r="AU609" i="3"/>
  <c r="AU610" i="3"/>
  <c r="AU611" i="3"/>
  <c r="AU612" i="3"/>
  <c r="AU613" i="3"/>
  <c r="AU614" i="3"/>
  <c r="AU615" i="3"/>
  <c r="AU616" i="3"/>
  <c r="AU617" i="3"/>
  <c r="AU618" i="3"/>
  <c r="AU619" i="3"/>
  <c r="AU620" i="3"/>
  <c r="AU621" i="3"/>
  <c r="AU622" i="3"/>
  <c r="AU623" i="3"/>
  <c r="AU624" i="3"/>
  <c r="AU625" i="3"/>
  <c r="AU626" i="3"/>
  <c r="AU627" i="3"/>
  <c r="AU628" i="3"/>
  <c r="AU629" i="3"/>
  <c r="AU630" i="3"/>
  <c r="AU631" i="3"/>
  <c r="AU632" i="3"/>
  <c r="AU633" i="3"/>
  <c r="AU634" i="3"/>
  <c r="AU635" i="3"/>
  <c r="AU636" i="3"/>
  <c r="AU637" i="3"/>
  <c r="AU638" i="3"/>
  <c r="AU639" i="3"/>
  <c r="AU640" i="3"/>
  <c r="AU641" i="3"/>
  <c r="AU642" i="3"/>
  <c r="AU643" i="3"/>
  <c r="AU644" i="3"/>
  <c r="AU645" i="3"/>
  <c r="AU646" i="3"/>
  <c r="AU647" i="3"/>
  <c r="AU648" i="3"/>
  <c r="AU649" i="3"/>
  <c r="AU650" i="3"/>
  <c r="AU651" i="3"/>
  <c r="AU652" i="3"/>
  <c r="AU653" i="3"/>
  <c r="AU654" i="3"/>
  <c r="AU655" i="3"/>
  <c r="AU656" i="3"/>
  <c r="AU657" i="3"/>
  <c r="AU658" i="3"/>
  <c r="AU659" i="3"/>
  <c r="AU660" i="3"/>
  <c r="AU661" i="3"/>
  <c r="AU662" i="3"/>
  <c r="AU663" i="3"/>
  <c r="AU664" i="3"/>
  <c r="AU665" i="3"/>
  <c r="AU666" i="3"/>
  <c r="AU667" i="3"/>
  <c r="AU668" i="3"/>
  <c r="AU669" i="3"/>
  <c r="AU670" i="3"/>
  <c r="AU671" i="3"/>
  <c r="AU672" i="3"/>
  <c r="AU673" i="3"/>
  <c r="AU674" i="3"/>
  <c r="AU675" i="3"/>
  <c r="AU676" i="3"/>
  <c r="AU677" i="3"/>
  <c r="AU678" i="3"/>
  <c r="AU679" i="3"/>
  <c r="AU680" i="3"/>
  <c r="AU681" i="3"/>
  <c r="AU682" i="3"/>
  <c r="AU683" i="3"/>
  <c r="AU684" i="3"/>
  <c r="AU685" i="3"/>
  <c r="AU686" i="3"/>
  <c r="AU687" i="3"/>
  <c r="AU688" i="3"/>
  <c r="AU689" i="3"/>
  <c r="AU690" i="3"/>
  <c r="AU691" i="3"/>
  <c r="AU692" i="3"/>
  <c r="AU693" i="3"/>
  <c r="AU694" i="3"/>
  <c r="AU695" i="3"/>
  <c r="AU696" i="3"/>
  <c r="AU697" i="3"/>
  <c r="AU698" i="3"/>
  <c r="AU699" i="3"/>
  <c r="AU700" i="3"/>
  <c r="AU701" i="3"/>
  <c r="AU702" i="3"/>
  <c r="AU703" i="3"/>
  <c r="AU704" i="3"/>
  <c r="AU705" i="3"/>
  <c r="AU706" i="3"/>
  <c r="AU707" i="3"/>
  <c r="AU708" i="3"/>
  <c r="AU709" i="3"/>
  <c r="AU710" i="3"/>
  <c r="AU711" i="3"/>
  <c r="AU712" i="3"/>
  <c r="AU713" i="3"/>
  <c r="AU714" i="3"/>
  <c r="AU715" i="3"/>
  <c r="AU716" i="3"/>
  <c r="AU717" i="3"/>
  <c r="AU718" i="3"/>
  <c r="AU719" i="3"/>
  <c r="AU720" i="3"/>
  <c r="AU721" i="3"/>
  <c r="AU722" i="3"/>
  <c r="AU723" i="3"/>
  <c r="AU724" i="3"/>
  <c r="AU725" i="3"/>
  <c r="AU726" i="3"/>
  <c r="AU727" i="3"/>
  <c r="AU728" i="3"/>
  <c r="AU729" i="3"/>
  <c r="AU730" i="3"/>
  <c r="AU731" i="3"/>
  <c r="AU732" i="3"/>
  <c r="AU733" i="3"/>
  <c r="AU734" i="3"/>
  <c r="AU735" i="3"/>
  <c r="AU736" i="3"/>
  <c r="AU737" i="3"/>
  <c r="AU738" i="3"/>
  <c r="AU739" i="3"/>
  <c r="AU740" i="3"/>
  <c r="AU741" i="3"/>
  <c r="AU742" i="3"/>
  <c r="AU743" i="3"/>
  <c r="AU744" i="3"/>
  <c r="AU745" i="3"/>
  <c r="AU746" i="3"/>
  <c r="AU747" i="3"/>
  <c r="AU748" i="3"/>
  <c r="AU749" i="3"/>
  <c r="P1043"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596" i="6"/>
  <c r="A597" i="6"/>
  <c r="A598" i="6"/>
  <c r="A599" i="6"/>
  <c r="A600" i="6"/>
  <c r="A601" i="6"/>
  <c r="A602" i="6"/>
  <c r="A603"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701" i="6"/>
  <c r="A702" i="6"/>
  <c r="A703" i="6"/>
  <c r="A704" i="6"/>
  <c r="A705" i="6"/>
  <c r="A706" i="6"/>
  <c r="A707" i="6"/>
  <c r="A708" i="6"/>
  <c r="A709" i="6"/>
  <c r="A710" i="6"/>
  <c r="A711" i="6"/>
  <c r="A712" i="6"/>
  <c r="A713" i="6"/>
  <c r="A714" i="6"/>
  <c r="A715" i="6"/>
  <c r="A716" i="6"/>
  <c r="A717" i="6"/>
  <c r="A718" i="6"/>
  <c r="A719" i="6"/>
  <c r="A720" i="6"/>
  <c r="A721" i="6"/>
  <c r="A722" i="6"/>
  <c r="A723" i="6"/>
  <c r="A724" i="6"/>
  <c r="A725" i="6"/>
  <c r="A726" i="6"/>
  <c r="A727" i="6"/>
  <c r="A728" i="6"/>
  <c r="A729" i="6"/>
  <c r="A730" i="6"/>
  <c r="A731" i="6"/>
  <c r="A732" i="6"/>
  <c r="A733" i="6"/>
  <c r="A734" i="6"/>
  <c r="A735" i="6"/>
  <c r="A736" i="6"/>
  <c r="A737" i="6"/>
  <c r="A738" i="6"/>
  <c r="A739" i="6"/>
  <c r="A740" i="6"/>
  <c r="A741" i="6"/>
  <c r="A742" i="6"/>
  <c r="A743" i="6"/>
  <c r="A744" i="6"/>
  <c r="A745" i="6"/>
  <c r="A746" i="6"/>
  <c r="A747" i="6"/>
  <c r="A748" i="6"/>
  <c r="A749" i="6"/>
  <c r="A750" i="6"/>
  <c r="A751" i="6"/>
  <c r="A752" i="6"/>
  <c r="A753" i="6"/>
  <c r="A754" i="6"/>
  <c r="A755" i="6"/>
  <c r="A756" i="6"/>
  <c r="A757" i="6"/>
  <c r="A758" i="6"/>
  <c r="A759" i="6"/>
  <c r="A760" i="6"/>
  <c r="A761" i="6"/>
  <c r="A762" i="6"/>
  <c r="A763" i="6"/>
  <c r="A764" i="6"/>
  <c r="A765" i="6"/>
  <c r="A766" i="6"/>
  <c r="A767" i="6"/>
  <c r="A768" i="6"/>
  <c r="A769" i="6"/>
  <c r="A770" i="6"/>
  <c r="A771" i="6"/>
  <c r="A772" i="6"/>
  <c r="A773" i="6"/>
  <c r="A774" i="6"/>
  <c r="A775" i="6"/>
  <c r="A776" i="6"/>
  <c r="A777" i="6"/>
  <c r="A778" i="6"/>
  <c r="A779" i="6"/>
  <c r="A780" i="6"/>
  <c r="A781" i="6"/>
  <c r="A782" i="6"/>
  <c r="A783" i="6"/>
  <c r="A784" i="6"/>
  <c r="A785" i="6"/>
  <c r="A786" i="6"/>
  <c r="A787" i="6"/>
  <c r="A788" i="6"/>
  <c r="A789" i="6"/>
  <c r="A790" i="6"/>
  <c r="A791" i="6"/>
  <c r="A792" i="6"/>
  <c r="A793" i="6"/>
  <c r="A794" i="6"/>
  <c r="A795" i="6"/>
  <c r="A796" i="6"/>
  <c r="A797" i="6"/>
  <c r="A798" i="6"/>
  <c r="A799" i="6"/>
  <c r="A800" i="6"/>
  <c r="A801" i="6"/>
  <c r="A802" i="6"/>
  <c r="A803" i="6"/>
  <c r="A804" i="6"/>
  <c r="A805" i="6"/>
  <c r="A806" i="6"/>
  <c r="A807" i="6"/>
  <c r="A808" i="6"/>
  <c r="A809" i="6"/>
  <c r="A810" i="6"/>
  <c r="A811" i="6"/>
  <c r="A812" i="6"/>
  <c r="A813" i="6"/>
  <c r="A814" i="6"/>
  <c r="A815" i="6"/>
  <c r="A816" i="6"/>
  <c r="A817" i="6"/>
  <c r="A818" i="6"/>
  <c r="A819" i="6"/>
  <c r="A820" i="6"/>
  <c r="A821" i="6"/>
  <c r="A822" i="6"/>
  <c r="A823" i="6"/>
  <c r="A824" i="6"/>
  <c r="A825" i="6"/>
  <c r="A826" i="6"/>
  <c r="A827" i="6"/>
  <c r="A828" i="6"/>
  <c r="A829" i="6"/>
  <c r="A830" i="6"/>
  <c r="A831" i="6"/>
  <c r="A832" i="6"/>
  <c r="A833" i="6"/>
  <c r="A834" i="6"/>
  <c r="A835" i="6"/>
  <c r="A836" i="6"/>
  <c r="A837" i="6"/>
  <c r="A838" i="6"/>
  <c r="A839" i="6"/>
  <c r="A840" i="6"/>
  <c r="A841" i="6"/>
  <c r="A842" i="6"/>
  <c r="A843" i="6"/>
  <c r="A844" i="6"/>
  <c r="A845" i="6"/>
  <c r="A846" i="6"/>
  <c r="A847" i="6"/>
  <c r="A848" i="6"/>
  <c r="A849" i="6"/>
  <c r="A850" i="6"/>
  <c r="A851" i="6"/>
  <c r="A852" i="6"/>
  <c r="A853" i="6"/>
  <c r="A854" i="6"/>
  <c r="A855" i="6"/>
  <c r="A856" i="6"/>
  <c r="A857" i="6"/>
  <c r="A858" i="6"/>
  <c r="A859" i="6"/>
  <c r="A860" i="6"/>
  <c r="A861" i="6"/>
  <c r="A862" i="6"/>
  <c r="A863" i="6"/>
  <c r="A864" i="6"/>
  <c r="A865" i="6"/>
  <c r="A866" i="6"/>
  <c r="A867" i="6"/>
  <c r="A868" i="6"/>
  <c r="A869" i="6"/>
  <c r="A870" i="6"/>
  <c r="A871" i="6"/>
  <c r="A872" i="6"/>
  <c r="A873" i="6"/>
  <c r="A874" i="6"/>
  <c r="A875" i="6"/>
  <c r="A876" i="6"/>
  <c r="A877" i="6"/>
  <c r="A878" i="6"/>
  <c r="A879" i="6"/>
  <c r="A880" i="6"/>
  <c r="A881" i="6"/>
  <c r="A882" i="6"/>
  <c r="A883" i="6"/>
  <c r="A884" i="6"/>
  <c r="A885" i="6"/>
  <c r="A886" i="6"/>
  <c r="A887" i="6"/>
  <c r="A888" i="6"/>
  <c r="A889" i="6"/>
  <c r="A890" i="6"/>
  <c r="A891" i="6"/>
  <c r="A892" i="6"/>
  <c r="A893" i="6"/>
  <c r="A894" i="6"/>
  <c r="A895" i="6"/>
  <c r="A896" i="6"/>
  <c r="A897" i="6"/>
  <c r="A898" i="6"/>
  <c r="A899" i="6"/>
  <c r="A900" i="6"/>
  <c r="A901" i="6"/>
  <c r="A902" i="6"/>
  <c r="A903" i="6"/>
  <c r="A904" i="6"/>
  <c r="A905" i="6"/>
  <c r="A906" i="6"/>
  <c r="A907" i="6"/>
  <c r="A908" i="6"/>
  <c r="A909" i="6"/>
  <c r="A910" i="6"/>
  <c r="A911" i="6"/>
  <c r="A912" i="6"/>
  <c r="A913" i="6"/>
  <c r="A914" i="6"/>
  <c r="A915" i="6"/>
  <c r="A916" i="6"/>
  <c r="A917" i="6"/>
  <c r="A918" i="6"/>
  <c r="A919" i="6"/>
  <c r="A920" i="6"/>
  <c r="A921" i="6"/>
  <c r="A922" i="6"/>
  <c r="A923" i="6"/>
  <c r="A924" i="6"/>
  <c r="A925" i="6"/>
  <c r="A926" i="6"/>
  <c r="A927" i="6"/>
  <c r="A928" i="6"/>
  <c r="A929" i="6"/>
  <c r="A930" i="6"/>
  <c r="A931" i="6"/>
  <c r="A932" i="6"/>
  <c r="A933" i="6"/>
  <c r="A934" i="6"/>
  <c r="A935" i="6"/>
  <c r="A936" i="6"/>
  <c r="A937" i="6"/>
  <c r="A938" i="6"/>
  <c r="A939" i="6"/>
  <c r="A940" i="6"/>
  <c r="A941" i="6"/>
  <c r="A942" i="6"/>
  <c r="A943" i="6"/>
  <c r="A944" i="6"/>
  <c r="A945" i="6"/>
  <c r="A946" i="6"/>
  <c r="A947" i="6"/>
  <c r="A948" i="6"/>
  <c r="A949" i="6"/>
  <c r="A950" i="6"/>
  <c r="A951" i="6"/>
  <c r="A952" i="6"/>
  <c r="A953" i="6"/>
  <c r="A954" i="6"/>
  <c r="A955" i="6"/>
  <c r="A956" i="6"/>
  <c r="A957" i="6"/>
  <c r="A958" i="6"/>
  <c r="A959" i="6"/>
  <c r="A960" i="6"/>
  <c r="A961" i="6"/>
  <c r="A962" i="6"/>
  <c r="A963" i="6"/>
  <c r="A964" i="6"/>
  <c r="A965" i="6"/>
  <c r="A966" i="6"/>
  <c r="A967" i="6"/>
  <c r="A968" i="6"/>
  <c r="A969" i="6"/>
  <c r="A970" i="6"/>
  <c r="A971" i="6"/>
  <c r="A972" i="6"/>
  <c r="A973" i="6"/>
  <c r="A974" i="6"/>
  <c r="A975" i="6"/>
  <c r="A976" i="6"/>
  <c r="A977" i="6"/>
  <c r="A978" i="6"/>
  <c r="A979" i="6"/>
  <c r="A980" i="6"/>
  <c r="A981" i="6"/>
  <c r="A982" i="6"/>
  <c r="A983" i="6"/>
  <c r="A984" i="6"/>
  <c r="A985" i="6"/>
  <c r="A986" i="6"/>
  <c r="A987" i="6"/>
  <c r="A988" i="6"/>
  <c r="A989" i="6"/>
  <c r="A990" i="6"/>
  <c r="A991" i="6"/>
  <c r="A992" i="6"/>
  <c r="A993" i="6"/>
  <c r="A994" i="6"/>
  <c r="A995" i="6"/>
  <c r="A996" i="6"/>
  <c r="A997" i="6"/>
  <c r="A998" i="6"/>
  <c r="A999" i="6"/>
  <c r="A1000" i="6"/>
  <c r="A1001" i="6"/>
  <c r="A1002" i="6"/>
  <c r="A1003" i="6"/>
  <c r="A1004" i="6"/>
  <c r="A1005" i="6"/>
  <c r="A1006" i="6"/>
  <c r="A1007" i="6"/>
  <c r="A1008" i="6"/>
  <c r="A1009" i="6"/>
  <c r="A1010" i="6"/>
  <c r="A1011" i="6"/>
  <c r="A1012" i="6"/>
  <c r="A1013" i="6"/>
  <c r="A1014" i="6"/>
  <c r="A1015" i="6"/>
  <c r="A1016" i="6"/>
  <c r="A1017" i="6"/>
  <c r="A1018" i="6"/>
  <c r="A1019" i="6"/>
  <c r="A1020" i="6"/>
  <c r="A1021" i="6"/>
  <c r="A1022" i="6"/>
  <c r="A1023" i="6"/>
  <c r="A1024" i="6"/>
  <c r="A1025" i="6"/>
  <c r="A1026" i="6"/>
  <c r="A1027" i="6"/>
  <c r="A1028" i="6"/>
  <c r="A1029" i="6"/>
  <c r="A1030" i="6"/>
  <c r="A1031" i="6"/>
  <c r="A1032" i="6"/>
  <c r="A1033" i="6"/>
  <c r="A1034" i="6"/>
  <c r="A1035" i="6"/>
  <c r="A1036" i="6"/>
  <c r="A1037" i="6"/>
  <c r="A1038" i="6"/>
  <c r="A1039" i="6"/>
  <c r="A1040" i="6"/>
  <c r="A1041" i="6"/>
  <c r="A1042"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M715" i="6"/>
  <c r="M716" i="6"/>
  <c r="M717" i="6"/>
  <c r="M718" i="6"/>
  <c r="M719" i="6"/>
  <c r="M720" i="6"/>
  <c r="M721" i="6"/>
  <c r="M722" i="6"/>
  <c r="M723" i="6"/>
  <c r="M724" i="6"/>
  <c r="M725" i="6"/>
  <c r="M726" i="6"/>
  <c r="M727" i="6"/>
  <c r="M728" i="6"/>
  <c r="M729" i="6"/>
  <c r="M730" i="6"/>
  <c r="M731" i="6"/>
  <c r="M732" i="6"/>
  <c r="M733" i="6"/>
  <c r="M734" i="6"/>
  <c r="M735" i="6"/>
  <c r="M736" i="6"/>
  <c r="M737" i="6"/>
  <c r="M738" i="6"/>
  <c r="M739" i="6"/>
  <c r="M740" i="6"/>
  <c r="M741" i="6"/>
  <c r="M742" i="6"/>
  <c r="M743" i="6"/>
  <c r="M744" i="6"/>
  <c r="M745" i="6"/>
  <c r="M746" i="6"/>
  <c r="M747" i="6"/>
  <c r="M748" i="6"/>
  <c r="M749" i="6"/>
  <c r="M750" i="6"/>
  <c r="M751" i="6"/>
  <c r="M752" i="6"/>
  <c r="M753" i="6"/>
  <c r="M754" i="6"/>
  <c r="M755" i="6"/>
  <c r="M756" i="6"/>
  <c r="M757" i="6"/>
  <c r="M758" i="6"/>
  <c r="M759" i="6"/>
  <c r="M760" i="6"/>
  <c r="M761" i="6"/>
  <c r="M762" i="6"/>
  <c r="M763" i="6"/>
  <c r="M764" i="6"/>
  <c r="M765" i="6"/>
  <c r="M766" i="6"/>
  <c r="M767" i="6"/>
  <c r="M768" i="6"/>
  <c r="M769" i="6"/>
  <c r="M770" i="6"/>
  <c r="M771" i="6"/>
  <c r="M772" i="6"/>
  <c r="M773" i="6"/>
  <c r="M774" i="6"/>
  <c r="M775" i="6"/>
  <c r="M776" i="6"/>
  <c r="M777" i="6"/>
  <c r="M778" i="6"/>
  <c r="M779" i="6"/>
  <c r="M780" i="6"/>
  <c r="M781" i="6"/>
  <c r="M782" i="6"/>
  <c r="M783" i="6"/>
  <c r="M784" i="6"/>
  <c r="M785" i="6"/>
  <c r="M786" i="6"/>
  <c r="M787" i="6"/>
  <c r="M788" i="6"/>
  <c r="M789" i="6"/>
  <c r="M790" i="6"/>
  <c r="M791" i="6"/>
  <c r="M792" i="6"/>
  <c r="M793" i="6"/>
  <c r="M794" i="6"/>
  <c r="M795" i="6"/>
  <c r="M796" i="6"/>
  <c r="M797" i="6"/>
  <c r="M798" i="6"/>
  <c r="M799" i="6"/>
  <c r="M800" i="6"/>
  <c r="M801" i="6"/>
  <c r="M802" i="6"/>
  <c r="M803" i="6"/>
  <c r="M804" i="6"/>
  <c r="M805" i="6"/>
  <c r="M806" i="6"/>
  <c r="M807" i="6"/>
  <c r="M808" i="6"/>
  <c r="M809" i="6"/>
  <c r="M810" i="6"/>
  <c r="M811" i="6"/>
  <c r="M812" i="6"/>
  <c r="M813" i="6"/>
  <c r="M814" i="6"/>
  <c r="M815" i="6"/>
  <c r="M816" i="6"/>
  <c r="M817" i="6"/>
  <c r="M818" i="6"/>
  <c r="M819" i="6"/>
  <c r="M820" i="6"/>
  <c r="M821" i="6"/>
  <c r="M822" i="6"/>
  <c r="M823" i="6"/>
  <c r="M824" i="6"/>
  <c r="M825" i="6"/>
  <c r="M826" i="6"/>
  <c r="M827" i="6"/>
  <c r="M828" i="6"/>
  <c r="M829" i="6"/>
  <c r="M830" i="6"/>
  <c r="M831" i="6"/>
  <c r="M832" i="6"/>
  <c r="M833" i="6"/>
  <c r="M834" i="6"/>
  <c r="M835" i="6"/>
  <c r="M836" i="6"/>
  <c r="M837" i="6"/>
  <c r="M838" i="6"/>
  <c r="M839" i="6"/>
  <c r="M840" i="6"/>
  <c r="M841" i="6"/>
  <c r="M842" i="6"/>
  <c r="M843" i="6"/>
  <c r="M844" i="6"/>
  <c r="M845" i="6"/>
  <c r="M846" i="6"/>
  <c r="M847" i="6"/>
  <c r="M848" i="6"/>
  <c r="M849" i="6"/>
  <c r="M850" i="6"/>
  <c r="M851" i="6"/>
  <c r="M852" i="6"/>
  <c r="M853" i="6"/>
  <c r="M854" i="6"/>
  <c r="M855" i="6"/>
  <c r="M856" i="6"/>
  <c r="M857" i="6"/>
  <c r="M858" i="6"/>
  <c r="M859" i="6"/>
  <c r="M860" i="6"/>
  <c r="M861" i="6"/>
  <c r="M862" i="6"/>
  <c r="M863" i="6"/>
  <c r="M864" i="6"/>
  <c r="M865" i="6"/>
  <c r="M866" i="6"/>
  <c r="M867" i="6"/>
  <c r="M868" i="6"/>
  <c r="M869" i="6"/>
  <c r="M870" i="6"/>
  <c r="M871" i="6"/>
  <c r="M872" i="6"/>
  <c r="M873" i="6"/>
  <c r="M874" i="6"/>
  <c r="M875" i="6"/>
  <c r="M876" i="6"/>
  <c r="M877" i="6"/>
  <c r="M878" i="6"/>
  <c r="M879" i="6"/>
  <c r="M880" i="6"/>
  <c r="M881" i="6"/>
  <c r="M882" i="6"/>
  <c r="M883" i="6"/>
  <c r="M884" i="6"/>
  <c r="M885" i="6"/>
  <c r="M886" i="6"/>
  <c r="M887" i="6"/>
  <c r="M888" i="6"/>
  <c r="M889" i="6"/>
  <c r="M890" i="6"/>
  <c r="M891" i="6"/>
  <c r="M892" i="6"/>
  <c r="M893" i="6"/>
  <c r="M894" i="6"/>
  <c r="M895" i="6"/>
  <c r="M896" i="6"/>
  <c r="M897" i="6"/>
  <c r="M898" i="6"/>
  <c r="M899" i="6"/>
  <c r="M900" i="6"/>
  <c r="M901" i="6"/>
  <c r="M902" i="6"/>
  <c r="M903" i="6"/>
  <c r="M904" i="6"/>
  <c r="M905" i="6"/>
  <c r="M906" i="6"/>
  <c r="M907" i="6"/>
  <c r="M908" i="6"/>
  <c r="M909" i="6"/>
  <c r="M910" i="6"/>
  <c r="M911" i="6"/>
  <c r="M912" i="6"/>
  <c r="M913" i="6"/>
  <c r="M914" i="6"/>
  <c r="M915" i="6"/>
  <c r="M916" i="6"/>
  <c r="M917" i="6"/>
  <c r="M918" i="6"/>
  <c r="M919" i="6"/>
  <c r="M920" i="6"/>
  <c r="M921" i="6"/>
  <c r="M922" i="6"/>
  <c r="M923" i="6"/>
  <c r="M924" i="6"/>
  <c r="M925" i="6"/>
  <c r="M926" i="6"/>
  <c r="M927" i="6"/>
  <c r="M928" i="6"/>
  <c r="M929" i="6"/>
  <c r="M930" i="6"/>
  <c r="M931" i="6"/>
  <c r="M932" i="6"/>
  <c r="M933" i="6"/>
  <c r="M934" i="6"/>
  <c r="M935" i="6"/>
  <c r="M936" i="6"/>
  <c r="M937" i="6"/>
  <c r="M938" i="6"/>
  <c r="M939" i="6"/>
  <c r="M940" i="6"/>
  <c r="M941" i="6"/>
  <c r="M942" i="6"/>
  <c r="M943" i="6"/>
  <c r="M944" i="6"/>
  <c r="M945" i="6"/>
  <c r="M946" i="6"/>
  <c r="M947" i="6"/>
  <c r="M948" i="6"/>
  <c r="M949" i="6"/>
  <c r="M950" i="6"/>
  <c r="M951" i="6"/>
  <c r="M952" i="6"/>
  <c r="M953" i="6"/>
  <c r="M954" i="6"/>
  <c r="M955" i="6"/>
  <c r="M956" i="6"/>
  <c r="M957" i="6"/>
  <c r="M958" i="6"/>
  <c r="M959" i="6"/>
  <c r="M960" i="6"/>
  <c r="M961" i="6"/>
  <c r="M962" i="6"/>
  <c r="M963" i="6"/>
  <c r="M964" i="6"/>
  <c r="M965" i="6"/>
  <c r="M966" i="6"/>
  <c r="M967" i="6"/>
  <c r="M968" i="6"/>
  <c r="M969" i="6"/>
  <c r="M970" i="6"/>
  <c r="M971" i="6"/>
  <c r="M972" i="6"/>
  <c r="M973" i="6"/>
  <c r="M974" i="6"/>
  <c r="M975" i="6"/>
  <c r="M976" i="6"/>
  <c r="M977" i="6"/>
  <c r="M978" i="6"/>
  <c r="M979" i="6"/>
  <c r="M980" i="6"/>
  <c r="M981" i="6"/>
  <c r="M982" i="6"/>
  <c r="M983" i="6"/>
  <c r="M984" i="6"/>
  <c r="M985" i="6"/>
  <c r="M986" i="6"/>
  <c r="M987" i="6"/>
  <c r="M988" i="6"/>
  <c r="M989" i="6"/>
  <c r="M990" i="6"/>
  <c r="M991" i="6"/>
  <c r="M992" i="6"/>
  <c r="M993" i="6"/>
  <c r="M994" i="6"/>
  <c r="M995" i="6"/>
  <c r="M996" i="6"/>
  <c r="M997" i="6"/>
  <c r="M998" i="6"/>
  <c r="M999" i="6"/>
  <c r="M1000" i="6"/>
  <c r="M1001" i="6"/>
  <c r="M1002" i="6"/>
  <c r="M1003" i="6"/>
  <c r="M1004" i="6"/>
  <c r="M1005" i="6"/>
  <c r="M1006" i="6"/>
  <c r="M1007" i="6"/>
  <c r="M1008" i="6"/>
  <c r="M1009" i="6"/>
  <c r="M1010" i="6"/>
  <c r="M1011" i="6"/>
  <c r="M1012" i="6"/>
  <c r="M1013" i="6"/>
  <c r="M1014" i="6"/>
  <c r="M1015" i="6"/>
  <c r="M1016" i="6"/>
  <c r="M1017" i="6"/>
  <c r="M1018" i="6"/>
  <c r="M1019" i="6"/>
  <c r="M1020" i="6"/>
  <c r="M1021" i="6"/>
  <c r="M1022" i="6"/>
  <c r="M1023" i="6"/>
  <c r="M1024" i="6"/>
  <c r="M1025" i="6"/>
  <c r="M1026" i="6"/>
  <c r="M1027" i="6"/>
  <c r="M1028" i="6"/>
  <c r="M1029" i="6"/>
  <c r="M1030" i="6"/>
  <c r="M1031" i="6"/>
  <c r="M1032" i="6"/>
  <c r="M1033" i="6"/>
  <c r="M1034" i="6"/>
  <c r="M1035" i="6"/>
  <c r="M1036" i="6"/>
  <c r="M1037" i="6"/>
  <c r="M1038" i="6"/>
  <c r="M1039" i="6"/>
  <c r="M1040" i="6"/>
  <c r="M1041" i="6"/>
  <c r="M1042"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N907" i="6"/>
  <c r="N908" i="6"/>
  <c r="N909" i="6"/>
  <c r="N910" i="6"/>
  <c r="N911" i="6"/>
  <c r="N912" i="6"/>
  <c r="N913" i="6"/>
  <c r="N914" i="6"/>
  <c r="N915" i="6"/>
  <c r="N916" i="6"/>
  <c r="N917" i="6"/>
  <c r="N918" i="6"/>
  <c r="N919" i="6"/>
  <c r="N920" i="6"/>
  <c r="N921" i="6"/>
  <c r="N922" i="6"/>
  <c r="N923" i="6"/>
  <c r="N924" i="6"/>
  <c r="N925" i="6"/>
  <c r="N926" i="6"/>
  <c r="N927" i="6"/>
  <c r="N928" i="6"/>
  <c r="N929" i="6"/>
  <c r="N930" i="6"/>
  <c r="N931" i="6"/>
  <c r="N932" i="6"/>
  <c r="N933" i="6"/>
  <c r="N934" i="6"/>
  <c r="N935" i="6"/>
  <c r="N936" i="6"/>
  <c r="N937" i="6"/>
  <c r="N938" i="6"/>
  <c r="N939" i="6"/>
  <c r="N940" i="6"/>
  <c r="N941" i="6"/>
  <c r="N942" i="6"/>
  <c r="N943" i="6"/>
  <c r="N944" i="6"/>
  <c r="N945" i="6"/>
  <c r="N946" i="6"/>
  <c r="N947" i="6"/>
  <c r="N948" i="6"/>
  <c r="N949" i="6"/>
  <c r="N950" i="6"/>
  <c r="N951" i="6"/>
  <c r="N952" i="6"/>
  <c r="N953" i="6"/>
  <c r="N954" i="6"/>
  <c r="N955" i="6"/>
  <c r="N956" i="6"/>
  <c r="N957" i="6"/>
  <c r="N958" i="6"/>
  <c r="N959" i="6"/>
  <c r="N960" i="6"/>
  <c r="N961" i="6"/>
  <c r="N962" i="6"/>
  <c r="N963" i="6"/>
  <c r="N964" i="6"/>
  <c r="N965" i="6"/>
  <c r="N966" i="6"/>
  <c r="N967" i="6"/>
  <c r="N968" i="6"/>
  <c r="N969" i="6"/>
  <c r="N970" i="6"/>
  <c r="N971" i="6"/>
  <c r="N972" i="6"/>
  <c r="N973" i="6"/>
  <c r="N974" i="6"/>
  <c r="N975" i="6"/>
  <c r="N976" i="6"/>
  <c r="N977" i="6"/>
  <c r="N978" i="6"/>
  <c r="N979" i="6"/>
  <c r="N980" i="6"/>
  <c r="N981" i="6"/>
  <c r="N982" i="6"/>
  <c r="N983" i="6"/>
  <c r="N984" i="6"/>
  <c r="N985" i="6"/>
  <c r="N986" i="6"/>
  <c r="N987" i="6"/>
  <c r="N988" i="6"/>
  <c r="N989" i="6"/>
  <c r="N990" i="6"/>
  <c r="N991" i="6"/>
  <c r="N992" i="6"/>
  <c r="N993" i="6"/>
  <c r="N994" i="6"/>
  <c r="N995" i="6"/>
  <c r="N996" i="6"/>
  <c r="N997" i="6"/>
  <c r="N998" i="6"/>
  <c r="N999" i="6"/>
  <c r="N1000" i="6"/>
  <c r="N1001" i="6"/>
  <c r="N1002" i="6"/>
  <c r="N1003" i="6"/>
  <c r="N1004" i="6"/>
  <c r="N1005" i="6"/>
  <c r="N1006" i="6"/>
  <c r="N1007" i="6"/>
  <c r="N1008" i="6"/>
  <c r="N1009" i="6"/>
  <c r="N1010" i="6"/>
  <c r="N1011" i="6"/>
  <c r="N1012" i="6"/>
  <c r="N1013" i="6"/>
  <c r="N1014" i="6"/>
  <c r="N1015" i="6"/>
  <c r="N1016" i="6"/>
  <c r="N1017" i="6"/>
  <c r="N1018" i="6"/>
  <c r="N1019" i="6"/>
  <c r="N1020" i="6"/>
  <c r="N1021" i="6"/>
  <c r="N1022" i="6"/>
  <c r="N1023" i="6"/>
  <c r="N1024" i="6"/>
  <c r="N1025" i="6"/>
  <c r="N1026" i="6"/>
  <c r="N1027" i="6"/>
  <c r="N1028" i="6"/>
  <c r="N1029" i="6"/>
  <c r="N1030" i="6"/>
  <c r="N1031" i="6"/>
  <c r="N1032" i="6"/>
  <c r="N1033" i="6"/>
  <c r="N1034" i="6"/>
  <c r="N1035" i="6"/>
  <c r="N1036" i="6"/>
  <c r="N1037" i="6"/>
  <c r="N1038" i="6"/>
  <c r="N1039" i="6"/>
  <c r="N1040" i="6"/>
  <c r="N1041" i="6"/>
  <c r="N1042" i="6"/>
  <c r="J4" i="1"/>
  <c r="N30" i="1"/>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nsf_rcvd_date &lt;= {ts '2017-10-28 00:00:00'} _x000d__x000a_ AND (prop.pgm_annc_id LIKE 'NSF 17-57[012]' )_x000a_ AND (prop.prop_stts_code LIKE '0%'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<sst xmlns="http://schemas.openxmlformats.org/spreadsheetml/2006/main" count="107335" uniqueCount="6359">
  <si>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</si>
  <si>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</si>
  <si>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</si>
  <si>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</si>
  <si>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</si>
  <si>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</si>
  <si>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</si>
  <si>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</si>
  <si>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</si>
  <si>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</si>
  <si>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</si>
  <si>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</si>
  <si>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</si>
  <si>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</si>
  <si>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</si>
  <si>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</si>
  <si>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</si>
  <si>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</si>
  <si>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</si>
  <si>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</si>
  <si>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</si>
  <si>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</si>
  <si>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</si>
  <si>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</si>
  <si>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</si>
  <si>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</si>
  <si>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</si>
  <si>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</si>
  <si>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</si>
  <si>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</si>
  <si>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</si>
  <si>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</si>
  <si>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</si>
  <si>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</si>
  <si>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</si>
  <si>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</si>
  <si>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</si>
  <si>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</si>
  <si>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</si>
  <si>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</si>
  <si>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</si>
  <si>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</si>
  <si>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</si>
  <si>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</si>
  <si>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</si>
  <si>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</si>
  <si>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</si>
  <si>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</si>
  <si>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</si>
  <si>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</si>
  <si>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</si>
  <si>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</si>
  <si>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</si>
  <si>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</si>
  <si>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</si>
  <si>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</si>
  <si>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</si>
  <si>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</si>
  <si>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</si>
  <si>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</si>
  <si>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</si>
  <si>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</si>
  <si>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</si>
  <si>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</si>
  <si>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</si>
  <si>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</si>
  <si>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</si>
  <si>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</si>
  <si>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</si>
  <si>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</si>
  <si>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</si>
  <si>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</si>
  <si>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</si>
  <si>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</si>
  <si>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</si>
  <si>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</si>
  <si>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</si>
  <si>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</si>
  <si>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</si>
  <si>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</si>
  <si>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</si>
  <si>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</si>
  <si>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</si>
  <si>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</si>
  <si>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</si>
  <si>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</si>
  <si>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</si>
  <si>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</si>
  <si>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</si>
  <si>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</si>
  <si>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</si>
  <si>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</si>
  <si>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</si>
  <si>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</si>
  <si>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</si>
  <si>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</si>
  <si>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</si>
  <si>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</si>
  <si>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</si>
  <si>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</si>
  <si>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</si>
  <si>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</si>
  <si>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</si>
  <si>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</si>
  <si>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</si>
  <si>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</si>
  <si>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</si>
  <si>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</si>
  <si>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</si>
  <si>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</si>
  <si>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</si>
  <si>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</si>
  <si>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</si>
  <si>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</si>
  <si>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</si>
  <si>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</si>
  <si>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</si>
  <si>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</si>
  <si>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</si>
  <si>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</si>
  <si>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</si>
  <si>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</si>
  <si>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</si>
  <si>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</si>
  <si>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</si>
  <si>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</si>
  <si>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</si>
  <si>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</si>
  <si>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</si>
  <si>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</si>
  <si>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</si>
  <si>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</si>
  <si>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</si>
  <si>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</si>
  <si>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</si>
  <si>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</si>
  <si>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</si>
  <si>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</si>
  <si>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</si>
  <si>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</si>
  <si>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</si>
  <si>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</si>
  <si>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</si>
  <si>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</si>
  <si>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</si>
  <si>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</si>
  <si>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</si>
  <si>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</si>
  <si>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</si>
  <si>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</si>
  <si>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</si>
  <si>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</si>
  <si>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</si>
  <si>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</si>
  <si>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</si>
  <si>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</si>
  <si>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</si>
  <si>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</si>
  <si>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</si>
  <si>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</si>
  <si>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</si>
  <si>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</si>
  <si>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</si>
  <si>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</si>
  <si>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</si>
  <si>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</si>
  <si>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</si>
  <si>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</si>
  <si>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</si>
  <si>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</si>
  <si>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</si>
  <si>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</si>
  <si>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</si>
  <si>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</si>
  <si>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</si>
  <si>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</si>
  <si>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</si>
  <si>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</si>
  <si>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</si>
  <si>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</si>
  <si>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</si>
  <si>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</si>
  <si>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</si>
  <si>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</si>
  <si>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</si>
  <si>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</si>
  <si>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</si>
  <si>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</si>
  <si>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</si>
  <si>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</si>
  <si>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</si>
  <si>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</si>
  <si>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</si>
  <si>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</si>
  <si>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</si>
  <si>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</si>
  <si>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</si>
  <si>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</si>
  <si>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</si>
  <si>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</si>
  <si>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</si>
  <si>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</si>
  <si>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</si>
  <si>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</si>
  <si>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</si>
  <si>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</si>
  <si>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</si>
  <si>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</si>
  <si>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</si>
  <si>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</si>
  <si>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</si>
  <si>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</si>
  <si>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</si>
  <si>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</si>
  <si>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</si>
  <si>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</si>
  <si>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</si>
  <si>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</si>
  <si>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</si>
  <si>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</si>
  <si>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</si>
  <si>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</si>
  <si>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</si>
  <si>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</si>
  <si>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</si>
  <si>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</si>
  <si>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</si>
  <si>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</si>
  <si>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</si>
  <si>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</si>
  <si>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</si>
  <si>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</si>
  <si>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</si>
  <si>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</si>
  <si>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</si>
  <si>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</si>
  <si>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</si>
  <si>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</si>
  <si>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</si>
  <si>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</si>
  <si>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</si>
  <si>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</si>
  <si>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</si>
  <si>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</si>
  <si>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</si>
  <si>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</si>
  <si>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</si>
  <si>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</si>
  <si>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</si>
  <si>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</si>
  <si>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</si>
  <si>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</si>
  <si>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</si>
  <si>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</si>
  <si>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</si>
  <si>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</si>
  <si>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</si>
  <si>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</si>
  <si>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</si>
  <si>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</si>
  <si>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</si>
  <si>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</si>
  <si>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</si>
  <si>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</si>
  <si>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</si>
  <si>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</si>
  <si>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</si>
  <si>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</si>
  <si>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</si>
  <si>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</si>
  <si>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</si>
  <si>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</si>
  <si>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</si>
  <si>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</si>
  <si>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</si>
  <si>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</si>
  <si>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</si>
  <si>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</si>
  <si>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</si>
  <si>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</si>
  <si>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</si>
  <si>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</si>
  <si>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</si>
  <si>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</si>
  <si>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</si>
  <si>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</si>
  <si>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</si>
  <si>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</si>
  <si>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</si>
  <si>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</si>
  <si>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</si>
  <si>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</si>
  <si>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</si>
  <si>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</si>
  <si>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</si>
  <si>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</si>
  <si>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</si>
  <si>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</si>
  <si>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</si>
  <si>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</si>
  <si>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</si>
  <si>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</si>
  <si>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</si>
  <si>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</si>
  <si>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</si>
  <si>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</si>
  <si>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</si>
  <si>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</si>
  <si>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</si>
  <si>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</si>
  <si>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</si>
  <si>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</si>
  <si>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</si>
  <si>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</si>
  <si>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</si>
  <si>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</si>
  <si>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</si>
  <si>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</si>
  <si>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</si>
  <si>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</si>
  <si>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</si>
  <si>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</si>
  <si>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</si>
  <si>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</si>
  <si>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</si>
  <si>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</si>
  <si>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</si>
  <si>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</si>
  <si>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</si>
  <si>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</si>
  <si>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</si>
  <si>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</si>
  <si>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</si>
  <si>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</si>
  <si>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</si>
  <si>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</si>
  <si>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</si>
  <si>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</si>
  <si>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</si>
  <si>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</si>
  <si>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</si>
  <si>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</si>
  <si>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</si>
  <si>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</si>
  <si>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</si>
  <si>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</si>
  <si>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</si>
  <si>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</si>
  <si>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</si>
  <si>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</si>
  <si>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</si>
  <si>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</si>
  <si>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</si>
  <si>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</si>
  <si>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</si>
  <si>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</si>
  <si>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</si>
  <si>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</si>
  <si>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</si>
  <si>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</si>
  <si>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</si>
  <si>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</si>
  <si>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</si>
  <si>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</si>
  <si>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</si>
  <si>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</si>
  <si>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</si>
  <si>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</si>
  <si>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</si>
  <si>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</si>
  <si>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</si>
  <si>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</si>
  <si>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</si>
  <si>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</si>
  <si>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</si>
  <si>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</si>
  <si>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</si>
  <si>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</si>
  <si>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</si>
  <si>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</si>
  <si>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</si>
  <si>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</si>
  <si>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</si>
  <si>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</si>
  <si>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</si>
  <si>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</si>
  <si>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</si>
  <si>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</si>
  <si>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</si>
  <si>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</si>
  <si>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</si>
  <si>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</si>
  <si>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</si>
  <si>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</si>
  <si>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</si>
  <si>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</si>
  <si>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</si>
  <si>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</si>
  <si>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</si>
  <si>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</si>
  <si>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</si>
  <si>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</si>
  <si>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</si>
  <si>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</si>
  <si>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</si>
  <si>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</si>
  <si>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</si>
  <si>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</si>
  <si>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if making RAs:</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</si>
  <si>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</si>
  <si>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</si>
  <si>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</si>
  <si>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</si>
  <si>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</si>
  <si>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</si>
  <si>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</si>
  <si>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</si>
  <si>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</si>
  <si>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</si>
  <si>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</si>
  <si>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</si>
  <si>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</si>
  <si>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revr_id</t>
  </si>
  <si>
    <t>inst_shrt_name</t>
  </si>
  <si>
    <t>Panelist</t>
  </si>
  <si>
    <t>conflrev0</t>
  </si>
  <si>
    <t>conflrev1</t>
  </si>
  <si>
    <t>conflrev2</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</si>
  <si>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</si>
  <si>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</si>
  <si>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</si>
  <si>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</si>
  <si>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t>usu. R: or local:</t>
  </si>
  <si>
    <t>Preferences</t>
  </si>
  <si>
    <t>Check signature&amp;autoload prefs.</t>
  </si>
  <si>
    <t>paste values:</t>
  </si>
  <si>
    <t>use during panel!</t>
  </si>
  <si>
    <t>Conflict</t>
  </si>
  <si>
    <t>If Std Declines have Es</t>
  </si>
  <si>
    <t>Reviewers with some conflict</t>
  </si>
  <si>
    <t>above or Advanced</t>
  </si>
  <si>
    <r>
      <t xml:space="preserve">       in table below, and press </t>
    </r>
    <r>
      <rPr>
        <b/>
        <sz val="11"/>
        <color theme="5" tint="-0.499984740745262"/>
        <rFont val="Calibri"/>
        <family val="2"/>
        <scheme val="minor"/>
      </rPr>
      <t>GO</t>
    </r>
    <r>
      <rPr>
        <sz val="11"/>
        <color theme="5" tint="-0.499984740745262"/>
        <rFont val="Calibri"/>
        <family val="2"/>
        <scheme val="minor"/>
      </rPr>
      <t>.</t>
    </r>
  </si>
  <si>
    <r>
      <t xml:space="preserve">3. Click </t>
    </r>
    <r>
      <rPr>
        <b/>
        <sz val="11"/>
        <color theme="5" tint="-0.499984740745262"/>
        <rFont val="Calibri"/>
        <family val="2"/>
        <scheme val="minor"/>
      </rPr>
      <t>PDF</t>
    </r>
    <r>
      <rPr>
        <sz val="11"/>
        <color theme="5" tint="-0.499984740745262"/>
        <rFont val="Calibri"/>
        <family val="2"/>
        <scheme val="minor"/>
      </rPr>
      <t xml:space="preserve"> to gather review documents.</t>
    </r>
  </si>
  <si>
    <r>
      <rPr>
        <b/>
        <sz val="11"/>
        <rFont val="Calibri"/>
        <family val="2"/>
        <scheme val="minor"/>
      </rPr>
      <t>RoboRA</t>
    </r>
    <r>
      <rPr>
        <sz val="11"/>
        <rFont val="Calibri"/>
        <family val="2"/>
        <scheme val="minor"/>
      </rPr>
      <t xml:space="preserve"> fills RA drafts from reportserver &amp; shows coding and project review documents.</t>
    </r>
  </si>
  <si>
    <r>
      <t xml:space="preserve">Check RA templates </t>
    </r>
    <r>
      <rPr>
        <sz val="9"/>
        <rFont val="Calibri"/>
        <family val="2"/>
        <scheme val="minor"/>
      </rPr>
      <t>(above each table)</t>
    </r>
  </si>
  <si>
    <r>
      <t xml:space="preserve">Paste prop_id </t>
    </r>
    <r>
      <rPr>
        <sz val="10"/>
        <rFont val="Calibri"/>
        <family val="2"/>
        <scheme val="minor"/>
      </rPr>
      <t>(values)</t>
    </r>
    <r>
      <rPr>
        <sz val="11"/>
        <rFont val="Calibri"/>
        <family val="2"/>
        <scheme val="minor"/>
      </rPr>
      <t xml:space="preserve"> into tables </t>
    </r>
  </si>
  <si>
    <t>Folder with RA templates:</t>
  </si>
  <si>
    <t>Awards begin with Awd; autoloaded begin with Std</t>
  </si>
  <si>
    <t>Rqd: rptServer connection (NSF PC, Citrix Win Desktop, or Mac+openlink)</t>
  </si>
  <si>
    <t xml:space="preserve">Note: Template file names must end in RAt.docx </t>
  </si>
  <si>
    <t>Std NC-LC RAt.docx</t>
  </si>
  <si>
    <t>Std Decline RAt.docx</t>
  </si>
  <si>
    <t xml:space="preserve">         &lt;-- click to select folder of RA templates for your div/pgm/solic</t>
  </si>
  <si>
    <t xml:space="preserve">                 &lt;-- click button to select where RAs drafts should be stored</t>
  </si>
  <si>
    <t>0. Select output folder for filled-in RA drafts.</t>
  </si>
  <si>
    <t>NSF 17-57[012]</t>
  </si>
  <si>
    <t>033Y</t>
  </si>
  <si>
    <t>S&amp;CC: Smart &amp; Connected Commun</t>
  </si>
  <si>
    <t>071Y</t>
  </si>
  <si>
    <t>Hurricane Harvey 2017</t>
  </si>
  <si>
    <t>2878</t>
  </si>
  <si>
    <t>SPECIAL PROJECTS - CCF</t>
  </si>
  <si>
    <t>7354</t>
  </si>
  <si>
    <t>COMPUTER SYSTEMS</t>
  </si>
  <si>
    <t>7363</t>
  </si>
  <si>
    <t>RES IN NETWORKING TECH &amp; SYS</t>
  </si>
  <si>
    <t>7364</t>
  </si>
  <si>
    <t>INFO INTEGRATION &amp; INFORMATICS</t>
  </si>
  <si>
    <t>7367</t>
  </si>
  <si>
    <t>Cyber-Human Systems (CHS)</t>
  </si>
  <si>
    <t>7495</t>
  </si>
  <si>
    <t>ROBUST INTELLIGENCE</t>
  </si>
  <si>
    <t>7796</t>
  </si>
  <si>
    <t>ALGORITHMIC FOUNDATIONS</t>
  </si>
  <si>
    <t>7797</t>
  </si>
  <si>
    <t>COMM &amp; INFORMATION FOUNDATIONS</t>
  </si>
  <si>
    <t>7798</t>
  </si>
  <si>
    <t>SOFTWARE &amp; HARDWARE FOUNDATION</t>
  </si>
  <si>
    <t>7928</t>
  </si>
  <si>
    <t>QUANTUM COMPUTING</t>
  </si>
  <si>
    <t>7931</t>
  </si>
  <si>
    <t>COMPUTATIONAL BIOLOGY</t>
  </si>
  <si>
    <t>Cyber-Human Systems</t>
  </si>
  <si>
    <t>7556</t>
  </si>
  <si>
    <t>CONFERENCE AND WORKSHOPS</t>
  </si>
  <si>
    <t>7924</t>
  </si>
  <si>
    <t>MEDIUM PROJECT</t>
  </si>
  <si>
    <t>7925</t>
  </si>
  <si>
    <t>LARGE PROJECT</t>
  </si>
  <si>
    <t>7926</t>
  </si>
  <si>
    <t>ALGORITHMS</t>
  </si>
  <si>
    <t>7927</t>
  </si>
  <si>
    <t>COMPLEXITY &amp; CRYPTOGRAPHY</t>
  </si>
  <si>
    <t>7929</t>
  </si>
  <si>
    <t>COMPUTATIONAL GEOMETRY</t>
  </si>
  <si>
    <t>7932</t>
  </si>
  <si>
    <t>COMPUT GAME THEORY &amp; ECON</t>
  </si>
  <si>
    <t>7933</t>
  </si>
  <si>
    <t>NUM, SYMBOL, &amp; ALGEBRA COMPUT</t>
  </si>
  <si>
    <t>7934</t>
  </si>
  <si>
    <t>PARAL/DISTRIBUTED ALGORITHMS</t>
  </si>
  <si>
    <t>7935</t>
  </si>
  <si>
    <t>COMM &amp; INFORMATION THEORY</t>
  </si>
  <si>
    <t>7941</t>
  </si>
  <si>
    <t>COMPUTER ARCHITECTURE</t>
  </si>
  <si>
    <t>7942</t>
  </si>
  <si>
    <t>HIGH-PERFORMANCE COMPUTING</t>
  </si>
  <si>
    <t>7943</t>
  </si>
  <si>
    <t>PROGRAMMING LANGUAGES</t>
  </si>
  <si>
    <t>7944</t>
  </si>
  <si>
    <t>SOFTWARE ENG &amp; FORMAL METHODS</t>
  </si>
  <si>
    <t>7945</t>
  </si>
  <si>
    <t>DES AUTO FOR MICRO &amp; NANO SYST</t>
  </si>
  <si>
    <t>8206</t>
  </si>
  <si>
    <t>Formal Methods and Verification</t>
  </si>
  <si>
    <t>8228</t>
  </si>
  <si>
    <t>CISE Resrch Initiatn Initiatve</t>
  </si>
  <si>
    <t>9102</t>
  </si>
  <si>
    <t>WOMEN, MINORITY, DISABLED, NEC</t>
  </si>
  <si>
    <t>9150</t>
  </si>
  <si>
    <t>EXP PROG TO STIM COMP RES</t>
  </si>
  <si>
    <t>PB0821067</t>
  </si>
  <si>
    <t>Kumar, Mohan</t>
  </si>
  <si>
    <t>PS0945136</t>
  </si>
  <si>
    <t>Leijen, Daan</t>
  </si>
  <si>
    <t>NH0754742</t>
  </si>
  <si>
    <t>McKee, Sally</t>
  </si>
  <si>
    <t>MH1008387</t>
  </si>
  <si>
    <t>Nowatzki, Tony</t>
  </si>
  <si>
    <t>KK1009631</t>
  </si>
  <si>
    <t>Pillai, Vijaychidambara</t>
  </si>
  <si>
    <t>GP0742697</t>
  </si>
  <si>
    <t>Tolmach, Andrew</t>
  </si>
  <si>
    <t>MP0914753</t>
  </si>
  <si>
    <t>Arizona State University</t>
  </si>
  <si>
    <t>Nedich, Angelia</t>
  </si>
  <si>
    <t>BH0976525</t>
  </si>
  <si>
    <t>Yu, Shimeng</t>
  </si>
  <si>
    <t>EE0569142</t>
  </si>
  <si>
    <t>California Inst of Tech</t>
  </si>
  <si>
    <t>Vaidyanathan, P.</t>
  </si>
  <si>
    <t>EQ1008120</t>
  </si>
  <si>
    <t>Carnegie Mellon University</t>
  </si>
  <si>
    <t>Vasilescu, Bogdan</t>
  </si>
  <si>
    <t>HB0877723</t>
  </si>
  <si>
    <t>Case Western Reserve</t>
  </si>
  <si>
    <t>Rabinovich, Michael</t>
  </si>
  <si>
    <t>PM0938605</t>
  </si>
  <si>
    <t>Civil &amp; Environ Engineerin</t>
  </si>
  <si>
    <t>Lu, Wei</t>
  </si>
  <si>
    <t>KH0894530</t>
  </si>
  <si>
    <t>Sadanandaro, Sandeep</t>
  </si>
  <si>
    <t>YR0930156</t>
  </si>
  <si>
    <t>Cornell University</t>
  </si>
  <si>
    <t>Batten, Christopher</t>
  </si>
  <si>
    <t>NG0948344</t>
  </si>
  <si>
    <t>Manohar, Rajit</t>
  </si>
  <si>
    <t>SH0521864</t>
  </si>
  <si>
    <t>Shmoys, David</t>
  </si>
  <si>
    <t>DP0879563</t>
  </si>
  <si>
    <t>Wagner, Aaron</t>
  </si>
  <si>
    <t>TK1008452</t>
  </si>
  <si>
    <t>Drexel University</t>
  </si>
  <si>
    <t>Gkatzelis, Vasilis</t>
  </si>
  <si>
    <t>KW0867602</t>
  </si>
  <si>
    <t>Duke University</t>
  </si>
  <si>
    <t>Pfister, Henry</t>
  </si>
  <si>
    <t>SW0897680</t>
  </si>
  <si>
    <t>George Washington Univ</t>
  </si>
  <si>
    <t>Huang, Howie</t>
  </si>
  <si>
    <t>SQ0985735</t>
  </si>
  <si>
    <t>Georgia Institute of Tech</t>
  </si>
  <si>
    <t>Harris, Bill</t>
  </si>
  <si>
    <t>WN0907591</t>
  </si>
  <si>
    <t>Indiana University</t>
  </si>
  <si>
    <t>Ding, Ying</t>
  </si>
  <si>
    <t>ZB0806820</t>
  </si>
  <si>
    <t>Internationl CompSci Inst</t>
  </si>
  <si>
    <t>Allman, Mark</t>
  </si>
  <si>
    <t>WQ0930712</t>
  </si>
  <si>
    <t>Lawrence Natl Laboratory</t>
  </si>
  <si>
    <t>de Supinski, Bronis</t>
  </si>
  <si>
    <t>YB0839479</t>
  </si>
  <si>
    <t>Lucent Tech Bell Lab</t>
  </si>
  <si>
    <t>Buddhikot, Milind</t>
  </si>
  <si>
    <t>HS0954653</t>
  </si>
  <si>
    <t>MIT</t>
  </si>
  <si>
    <t>Sanchez, Daniel</t>
  </si>
  <si>
    <t>SH0526330</t>
  </si>
  <si>
    <t>New York University</t>
  </si>
  <si>
    <t>Shasha, Dennis</t>
  </si>
  <si>
    <t>NR1007780</t>
  </si>
  <si>
    <t>North Carolina State U</t>
  </si>
  <si>
    <t>Martens, Chris</t>
  </si>
  <si>
    <t>NT0955138</t>
  </si>
  <si>
    <t>Murphy-Hill, Emerson</t>
  </si>
  <si>
    <t>RH1004085</t>
  </si>
  <si>
    <t>Northeastern University</t>
  </si>
  <si>
    <t>Ioannidis, Stratis</t>
  </si>
  <si>
    <t>ZZ0976276</t>
  </si>
  <si>
    <t>Northwestern University</t>
  </si>
  <si>
    <t>Kuzmanovic, Aleksandar</t>
  </si>
  <si>
    <t>HR0914391</t>
  </si>
  <si>
    <t>Ohio State University</t>
  </si>
  <si>
    <t>Stewart, Christopher</t>
  </si>
  <si>
    <t>PP0828613</t>
  </si>
  <si>
    <t>PNNL</t>
  </si>
  <si>
    <t>Lumsdaine, Andrew</t>
  </si>
  <si>
    <t>CQ0566737</t>
  </si>
  <si>
    <t>Princeton University</t>
  </si>
  <si>
    <t>Jha, Niraj</t>
  </si>
  <si>
    <t>ZK0992517</t>
  </si>
  <si>
    <t>Purdue University</t>
  </si>
  <si>
    <t>Aggarwal, Vaneet</t>
  </si>
  <si>
    <t>TP0773085</t>
  </si>
  <si>
    <t>Grama, Ananth</t>
  </si>
  <si>
    <t>QH1007756</t>
  </si>
  <si>
    <t>Jagannathan, Suresh</t>
  </si>
  <si>
    <t>GB0882120</t>
  </si>
  <si>
    <t>Thottethodi, Mithuna</t>
  </si>
  <si>
    <t>KR0962298</t>
  </si>
  <si>
    <t>Raytheon BBN</t>
  </si>
  <si>
    <t>Partridge, Craig</t>
  </si>
  <si>
    <t>EE0965270</t>
  </si>
  <si>
    <t>Rice University</t>
  </si>
  <si>
    <t>Varman, Peter</t>
  </si>
  <si>
    <t>NC0749527</t>
  </si>
  <si>
    <t>RUTGERS THE ST UNIV OF NEW</t>
  </si>
  <si>
    <t>Mandayam, Narayan</t>
  </si>
  <si>
    <t>PJ0783210</t>
  </si>
  <si>
    <t>Rutgers Univ New Brunswick</t>
  </si>
  <si>
    <t>Kremer, Ulrich</t>
  </si>
  <si>
    <t>KE0804557</t>
  </si>
  <si>
    <t>Rutgers University</t>
  </si>
  <si>
    <t>Papakonstantinou, Periklis</t>
  </si>
  <si>
    <t>HT1008543</t>
  </si>
  <si>
    <t>Soljanin, Emina</t>
  </si>
  <si>
    <t>YP1008196</t>
  </si>
  <si>
    <t>Ryerson University</t>
  </si>
  <si>
    <t>Bener, Ayse</t>
  </si>
  <si>
    <t>UH1000906</t>
  </si>
  <si>
    <t>Stanford University</t>
  </si>
  <si>
    <t>Ermon, Stefano</t>
  </si>
  <si>
    <t>BN1008264</t>
  </si>
  <si>
    <t>Stevens Inst of Technology</t>
  </si>
  <si>
    <t>Yang, Ye</t>
  </si>
  <si>
    <t>AB0989762</t>
  </si>
  <si>
    <t>SUNY Albany</t>
  </si>
  <si>
    <t>Zheleva, Mariya</t>
  </si>
  <si>
    <t>BN0739953</t>
  </si>
  <si>
    <t>SUNY Stony Brook</t>
  </si>
  <si>
    <t>Yang, Yuanyuan</t>
  </si>
  <si>
    <t>GR1008545</t>
  </si>
  <si>
    <t>Texas A&amp;M Research Fdn</t>
  </si>
  <si>
    <t>Tian, Chao</t>
  </si>
  <si>
    <t>HP0880007</t>
  </si>
  <si>
    <t>TEXAS A&amp;M UNIVERSITY</t>
  </si>
  <si>
    <t>Sprintson, Alex</t>
  </si>
  <si>
    <t>MA0933530</t>
  </si>
  <si>
    <t>U of CA Riverside Found</t>
  </si>
  <si>
    <t>Neamtiu, Iulian</t>
  </si>
  <si>
    <t>HY0793425</t>
  </si>
  <si>
    <t>U of Cal Berkeley</t>
  </si>
  <si>
    <t>SHEWCHUK, JONATHAN</t>
  </si>
  <si>
    <t>PH0820793</t>
  </si>
  <si>
    <t>U of Cal Riverside</t>
  </si>
  <si>
    <t>Lonardi, Stefano</t>
  </si>
  <si>
    <t>UU0968185</t>
  </si>
  <si>
    <t>U of Cal San Diego</t>
  </si>
  <si>
    <t>Esmaeilzadeh, Hadi</t>
  </si>
  <si>
    <t>GS0910318</t>
  </si>
  <si>
    <t>U of Central Florida</t>
  </si>
  <si>
    <t>Turgut, Damla</t>
  </si>
  <si>
    <t>BB0876513</t>
  </si>
  <si>
    <t>Yuksel, Murat</t>
  </si>
  <si>
    <t>NY0596323</t>
  </si>
  <si>
    <t>U of Ill Urbana-Champaign</t>
  </si>
  <si>
    <t>Bresler, Yoram</t>
  </si>
  <si>
    <t>US0885412</t>
  </si>
  <si>
    <t>Forsyth, David</t>
  </si>
  <si>
    <t>EE1008544</t>
  </si>
  <si>
    <t>Viswanath, Pramod</t>
  </si>
  <si>
    <t>YC0978645</t>
  </si>
  <si>
    <t>U of MD Baltimore County</t>
  </si>
  <si>
    <t>Banerjee, Nilanjan</t>
  </si>
  <si>
    <t>UH0800393</t>
  </si>
  <si>
    <t>U of Nebraska-Lincoln</t>
  </si>
  <si>
    <t>Elbaum, Sebastian</t>
  </si>
  <si>
    <t>MB0930961</t>
  </si>
  <si>
    <t>U of Pennsylvania</t>
  </si>
  <si>
    <t>Naik, Mayur</t>
  </si>
  <si>
    <t>ZW0825980</t>
  </si>
  <si>
    <t>U of South Florida</t>
  </si>
  <si>
    <t>Arslan, Hüseyin</t>
  </si>
  <si>
    <t>TP0942736</t>
  </si>
  <si>
    <t>Univ of Waterloo</t>
  </si>
  <si>
    <t>Gurfinkel, Arie</t>
  </si>
  <si>
    <t>PH0967185</t>
  </si>
  <si>
    <t>UNIVERSITY OF CALIFORNIA I</t>
  </si>
  <si>
    <t>Lindtner, Silvia</t>
  </si>
  <si>
    <t>KU0866750</t>
  </si>
  <si>
    <t>UNIVERSITY OF CALIFORNIA L</t>
  </si>
  <si>
    <t>Pau, Giovanni</t>
  </si>
  <si>
    <t>KC1007781</t>
  </si>
  <si>
    <t>UNIVERSITY OF CALIFORNIA S</t>
  </si>
  <si>
    <t>Polikarpova, Nadia</t>
  </si>
  <si>
    <t>TW0956647</t>
  </si>
  <si>
    <t>University of Chicago</t>
  </si>
  <si>
    <t>Gunawi, Haryadi</t>
  </si>
  <si>
    <t>AK0559470</t>
  </si>
  <si>
    <t>University of Delaware</t>
  </si>
  <si>
    <t>Pollock, Lori</t>
  </si>
  <si>
    <t>PS0593160</t>
  </si>
  <si>
    <t>University of Michigan</t>
  </si>
  <si>
    <t>Hero, Alfred</t>
  </si>
  <si>
    <t>AP0765303</t>
  </si>
  <si>
    <t>University of Minnesota- T</t>
  </si>
  <si>
    <t>Zhang, Zhi-Li</t>
  </si>
  <si>
    <t>NU1000439</t>
  </si>
  <si>
    <t>University of Rochester</t>
  </si>
  <si>
    <t>Mateos, Gonzalo</t>
  </si>
  <si>
    <t>YG0858420</t>
  </si>
  <si>
    <t>University of Utah</t>
  </si>
  <si>
    <t>Balasubramonian, Rajeev</t>
  </si>
  <si>
    <t>1762299</t>
  </si>
  <si>
    <t>Dillig</t>
  </si>
  <si>
    <t xml:space="preserve"> PanlSumm</t>
  </si>
  <si>
    <t>NAMLA</t>
  </si>
  <si>
    <t>P180456</t>
  </si>
  <si>
    <t xml:space="preserve"> SHF FY18 FM/PL Medium Panel</t>
  </si>
  <si>
    <t>Highly Competitive</t>
  </si>
  <si>
    <t>1</t>
  </si>
  <si>
    <t>HC</t>
  </si>
  <si>
    <t xml:space="preserve"> Panel Summary       
 SUMMARY OF PROPOSED RESEARCH ACTIVITY_x000D_
_x000D_
The proposed research would automate data preparation tasks (the front-end of the data science workflow). The three thrusts correspond to the three phases of data preparation: data collection, data querying, and data wrangling. The PIs propose to automatically generate SQL queries and imperative programs for the three tasks from input-output examples and natural language, through a combination of techniques from formal methods, program synthesis, and natural language processing. _x000D_
_x000D_
INTELLECTUAL MERIT_x000D_
_x000D_
+ The proposal addresses an extremely relevant and timely problem._x000D_
+ The research is motivated by practical needs of scientists in diverse domains. Concretely, the evaluation plan involves researchers at UT and TACC working in biology, energy, and anthropology, along with concrete benchmarks and evaluation metrics. _x000D_
+ The proposal is backed by significant preliminary work._x000D_
+ Novel program synthesis methods are proposed, which would both broaden functionality and improve scalability of synthesis techniques._x000D_
+ The proposal also contains a nontrivial machine learning contribution (using reinforcement learning to help disambiguate query synthesis from natural language)._x000D_
+ The team is excellent._x000D_
_x000D_
- The proposal does not discuss how the users would judge whether synthesized programs match their intent._x000D_
- Extending MaxSMT to the theory of relational algebra sounds like a highly nontrivial task, and hasn't been explained in sufficient detail. _x000D_
_x000D_
_x000D_
_x000D_
_x000D_
BROADER IMPACTS_x000D_
_x000D_
+ If successful, this research will dramatically improve the productivity of data scientists and lower the barrier of adoption of data analytics in non CS domains. _x000D_
+ The tool will be made open-source and integrated into the popular RStudio IDE._x000D_
+ PIs participate in outreach activities, such as the First Bytes summer program for high school women and mentoring workshops co-located with academic conferences._x000D_
_x000D_
SUGGESTIONS FOR IMPROVEMENT_x000D_
_x000D_
- The proposal could be improved by adding risk mitigation strategies for its more ambitious tasks, such as data extraction with conditional random fields and abductive reasoning for modular synthesis._x000D_
- The proposal could also be improved with a more systematic mapping of techniques to thrusts/stages (as it stands, the split of techniques between thrusts seems rather arbitrary).    _x000D_
_x000D_
_x000D_
SUMMARY STATEMENT_x000D_
_x000D_
This proposal addresses an extremely relevant problem, is based on extensive preliminary work and sound, innovative ideas. It is also motivated by (and will be evaluated on) concrete scientific applications. _x000D_
_x000D_
_x000D_
The recommendation of the panel is that the proposal is Highly Competitive._x000D_
_x000D_
_x000D_
The panelists concur that the Panel Summary accurately reflects the_x000D_
panel discussion._x000D_
</t>
  </si>
  <si>
    <t>Review</t>
  </si>
  <si>
    <t>Jagannathan</t>
  </si>
  <si>
    <t>suresh@cs.purdue.edu</t>
  </si>
  <si>
    <t>P</t>
  </si>
  <si>
    <t>R</t>
  </si>
  <si>
    <t>E</t>
  </si>
  <si>
    <t xml:space="preserve">In the context of the five review elements, please _x000D_
evaluate the strengths and weaknesses of the proposal with respect to intellectual merit._x000D_
_x000D_
This proposal seeks to apply techniques in_x000D_
program synthesis, formal specifications, and natural language_x000D_
processing to simplify the data science workflow.  In particular, the_x000D_
proposal is concerned with "front-end" data science activities that_x000D_
involve collection and curation of data, generating queries to extract_x000D_
relevant knowledge and wrangling/cleaning outputs from data stores_x000D_
that can be then fed to downstream analytics components.  It is widely_x000D_
agreed that this process, which is mostly manual today, is tedious and_x000D_
error-prone.  This proposal, backed by significant preliminary work,_x000D_
aims to significantly increase the level of automation that can be_x000D_
applied.  If successful, the results will have significant impact._x000D_
The PIs have significant expertise in the space and bring_x000D_
complementary strengths._x000D_
_x000D_
To mitigate the possibility of formulating a research agenda whose_x000D_
results may ultimately be uninteresting or not useful to end users,_x000D_
the proposal presents an evaluation plan involving colleagues at UT_x000D_
and TACC working in diverse domains including biology, energy, and_x000D_
anthropology, along with well-conceived metrics that will be used to_x000D_
assess the efficacy of their approach with respect to the specific_x000D_
problems these colleagues are tackling._x000D_
_x000D_
The three particular thrusts are nicely described, and the proposed_x000D_
research offers a significant advance over preliminary work, in terms_x000D_
of generality (e.g., applying ILP and machine learning techniques to_x000D_
deal with data collection), functionality (e.g., using NLP when_x000D_
input-output examples are not available), tool support (e.g., applying_x000D_
program synthesis and NLP techniques for data querying applicable_x000D_
beyond the well-defined structure of SQL-based relational databases),_x000D_
and scalability (e.g., using machine learning techniques to complete_x000D_
enumerative synthesis for data wrangling tasks)._x000D_
_x000D_
_x000D_
In the context of the five review elements, please _x000D_
evaluate the strengths and weaknesses of the proposal with respect to broader impacts._x000D_
_x000D_
The broader impacts of the proposal are significant._x000D_
The advent of scalable machine learning algorithms along with_x000D_
increases in computing and storage resources has led to a myriad of_x000D_
new applications based on Big Data analytics.  Outcomes of this_x000D_
proposal directly address some of the most significant (and tedious)_x000D_
challenges in this area.  The PIs will apply results from this effort_x000D_
to various courses at CMU and UT, as well as summer schools and_x000D_
mentoring workshops._x000D_
_x000D_
Please evaluate the strengths and _x000D_
weaknesses of the proposal with respect to any additional solicitation-specific review criteria, if _x000D_
applicable_x000D_
_x000D_
_x000D_
_x000D_
Summary Statement_x000D_
_x000D_
The proposed effort considers various program synthesis, machine_x000D_
learning, and formal methods techniques to simplify front-end tasks_x000D_
(data curation, querying, integration, etc.) in a data science_x000D_
pipeline.  The proposal addresses an important problem, leverages_x000D_
prior work convincingly to consider important new challenges in this_x000D_
space brings together researchers with expertise in the core areas of_x000D_
interest, and has a strong broader impact component that involves_x000D_
working with domain experts to validate the efficacy of the different_x000D_
ideas being considered._x000D_
_x000D_
_x000D_
</t>
  </si>
  <si>
    <t>QH0999722</t>
  </si>
  <si>
    <t>Jha</t>
  </si>
  <si>
    <t>susmit.jha@sri.com</t>
  </si>
  <si>
    <t>E/V</t>
  </si>
  <si>
    <t xml:space="preserve">In the context of the five review elements, please _x000D_
evaluate the strengths and weaknesses of the proposal with respect to intellectual merit._x000D_
_x000D_
Goals - Potential and Originality: _x000D_
_x000D_
(+) This project aims at developing novel methodologies for automated program synthesis focused on automated data processing for analytics._x000D_
_x000D_
(+) On successful completion and open source distribution of developed infrastructure, this will lower the barrier of using data anlytics methods in various domains including natural sciences and social sciences. This has the potential to bring a disruptive transformation in fields which currently can't fully exploit the advances in advanced data analytics.  _x000D_
_x000D_
(+) Novel methods for data transformation are proposed to obtain relational data from hierarchical and unstructured data. A new  proposed DSL and automated synthesis techniques will be used to consolidate data in different formats in a coherent common form. _x000D_
_x000D_
(+) The proposal builds on previous work for synthesis of SQL queries (SQLizer) from natural language queries. The extensions allow disambiguating queries using examples and using reinforcement learning to use interaction with users to modify the query selection policy._x000D_
_x000D_
(+) New techniques for program synthesis are also proposed. In particular, proposal includes the use of conflicts found during deductive program synthesis to guide future search - extension of non-chronological backtracking in SAT to program synthesis.  _x000D_
_x000D_
(+) Automatic synthesis will be complemented with NLP techniques allowing the proposed approach to leverage natural language descriptions to help computer-aided programming. _x000D_
_x000D_
_x000D_
Plan: The proposal includes a detailed four year plan including identification of prior work that has been already completed. All three thrusts have clearly identified subtasks and all thrusts run concurrently. A detailed evaluation plan is also included. Application domains such as genomics, aptameter, eneergy and plaeo-anthropological data have been clearly identified and domain experts identified as collaborators. A set of metrics such as degree of automation, complexity of synthesized code, performance/scalability, extraction precision and querying accuracy have also been identified for quantitative evaluation of proposed techniques. _x000D_
_x000D_
Team and resources: Team consists of Prof. Dillig and Dr. Martins who are experts in automated program synthesis and Prof. Durrett who is an expert on natural language processing. The team has significant preliminary work on automatic data querying and reshaping for data analytics. Team also has access to real-world data sets from several domains including data from collaboration with the Texas Advanced Computing Center (TACC) as well as multiple departments within UT Austin, including biology and anthropology. _x000D_
_x000D_
_x000D_
_x000D_
In the context of the five review elements, please _x000D_
evaluate the strengths and weaknesses of the proposal with respect to broader impacts._x000D_
_x000D_
The proposed DataWizard project will develop computer aided-programming techniques to help automate the boring, time-consuming and mechanical steps of data analytics. It will automated a large class of data preparation tasks and enable domain scientists to focus on their own areas of expertise while performing data analytics and visualization instead of being bogged down in mechanical data transformation. This will lower the barrier of adoption of data analytics in non CS domains. _x000D_
_x000D_
The tools developed under this project will be released under an open-source license and integrated into popular IDEs, such as RStudio._x000D_
_x000D_
The project has significant education and outreach component including participation in outreach activities, such as the First Bytes summer program for high school women and mentoring workshops co-located with academic conferences (e.g., PLMW)._x000D_
_x000D_
_x000D_
Please evaluate the strengths and _x000D_
weaknesses of the proposal with respect to any additional solicitation-specific review criteria, if _x000D_
applicable_x000D_
_x000D_
The proposal includes a well-define collaboration plan. The main PI is Prof. Dillig who is a programming languages researcher, with a current focus on computer-aided programming techniques. She will lead efforts on example-guided synthesis for data transformation and integration tasks. The second PI, Greg Durrett, is an expert on natural language processing and applied machine learning, who is an expert in information extraction and entity linking. He  will be in charge of NLP techniques for information extraction from unstructured data. Finally, Dr. Ruben Martins is an expert on automated reasoning (maxSAT, maxSMT) and program synthesis, and has a history of collaboration with Prof. Dillig. He will lead the query disambiguation efforts in the context of Thrust II. The proposal clearly identifies the responsibilities of each PI in the team.  _x000D_
_x000D_
Prof. Dillig and Prof. Durrett have allocated 0.5 per months for each year through out the four year period of performance. Dr. Martins has allocated 1 month per year. The allocation is adequate for the project._x000D_
_x000D_
Summary Statement_x000D_
_x000D_
The proposal aims at developing "DataWizard" to significantly reduce the effort that is currently required for data wrangling required before analytics through automated synthesis. PIs have extensive background work on program synthesis which is leveraged in this project to perform program synthesis from informal specifications, namely input-output examples and natural language. The first thrust of the proposal is automate data collection, transformation, and integration tasks using programming-by-example and information_x000D_
extraction techniques. The second thrust will enable retrieval of relevant information without writing queries in a formal language, such as SQL. The third thrust will focus on example-guided synthesis techniques to automate data transformation and cleaning tasks. _x000D_
_x000D_
Automating the data preparation task for data analytics will give a tremendous boost to productivity in many domains and also open new domains to data analytics by lowering the barrier to use of these methods. This also presents a very promising area for application of computer-aided programming._x000D_
_x000D_
</t>
  </si>
  <si>
    <t>Naik</t>
  </si>
  <si>
    <t>mhnaik@cis.upenn.edu</t>
  </si>
  <si>
    <t xml:space="preserve">In the context of the five review elements, please _x000D_
evaluate the strengths and weaknesses of the proposal with respect to intellectual merit._x000D_
_x000D_
Strengths:_x000D_
_x000D_
+ Proposes DataWizard, a toolchain for automating an end-to-end pipeline of data scientists' tasks using program synthesis.  The tasks are organized into three thrusts: 1) data collection/transformation/consolidation, 2) data querying, and 3) data wrangling/cleaning._x000D_
_x000D_
+ Targets a novel domain of table and tree transformations in program synthesis that is also practically useful to a broad audience._x000D_
_x000D_
+ Proposes general techniques to integrate input-output example based specifications in program synthesis with natural language descriptions._x000D_
_x000D_
+ Proposes general techniques to leverage machine learning to improve the performance and accuracy of program synthesis._x000D_
_x000D_
Weaknesses:_x000D_
_x000D_
- The discussion on evaluating correctness of the proposed techniques could be elaborated further.  _x000D_
_x000D_
Suggestions for Improvement:_x000D_
_x000D_
- Consider evaluating correctness of your approach by using cross-validation on new input-output examples._x000D_
_x000D_
- Especially on big examples (which I imagine are common in the data science applications in general and your proposed applications in particular), it might be difficult for the end user to discern whether the top ranked solution is correct; you might consider more sophisticated visualization approaches where a diff between examples is shown in a compact way for the top N solutions; this way, the end user could quickly spot any subtle differences between the top N solutions._x000D_
_x000D_
_x000D_
In the context of the five review elements, please _x000D_
evaluate the strengths and weaknesses of the proposal with respect to broader impacts._x000D_
_x000D_
Strengths:_x000D_
_x000D_
+ The DataWizard toolchain would be greatly useful in freeing data scientists from "janitor" tasks involving data preparation/cleaning._x000D_
_x000D_
+ Uses compelling applications from the PIs' collaborators in molecular genetics, paleo-anthropology, and biotechnology are compelling._x000D_
_x000D_
+ The DataWizard toolchain will be made open-source.  The PIs have a track record of releasing software developed in past research projects._x000D_
_x000D_
+ The results will be integrated into courses at UT Austin and CMU, including in the Freshman Research Initiative program at UT Austin that seeks to better integrate undergrads into CS research._x000D_
_x000D_
Weaknesses:_x000D_
_x000D_
None._x000D_
_x000D_
Suggestions for Improvement:_x000D_
_x000D_
Consider releasing benchmarks resulting from the proposed research as part of the SyGuS competition in program synthesis (www.sygus.org), and if your instances cannot be cast in the SyGuS setting, then try to release them stand-alone._x000D_
_x000D_
_x000D_
_x000D_
Please evaluate the strengths and _x000D_
weaknesses of the proposal with respect to any additional solicitation-specific review criteria, if _x000D_
applicable_x000D_
_x000D_
_x000D_
_x000D_
Summary Statement_x000D_
_x000D_
The proposal presents a comprehensive approach for helping data scientists automate routine data manipulation tasks.   It presents compelling data science applications from collaborators of the PIs.  The proposed techniques stand to significantly advance the state-of-the-art in program synthesis by leveraging NLP and machine learning.  The PIs have a strong record of doing research in program synthesis and releasing open-source software artifacts._x000D_
_x000D_
</t>
  </si>
  <si>
    <t>Polikarpova</t>
  </si>
  <si>
    <t>npolikarpova@eng.ucsd.edu</t>
  </si>
  <si>
    <t xml:space="preserve">In the context of the five review elements, please _x000D_
evaluate the strengths and weaknesses of the proposal with respect to intellectual merit._x000D_
_x000D_
The PIs propose to automate the data preparation process in data science. The three thrusts correspond to the three phases of data preparation: data collection, data querying, and data wrangling. The PIs propose to automatically generate scripts for the three tasks from input-output examples and natural language, through a combination of techniques from program synthesis and natural language processing._x000D_
_x000D_
Strengths:_x000D_
_x000D_
- Several technical ideas in this proposal (in particular, learning from conflicts) have the potential to significantly advance the state of the art in program synthesis._x000D_
_x000D_
- The PIs have extensive (and very impressive) preliminary work in this area, which has been published in top venues. Hence I believe the team is uniquely qualified to conduct this research._x000D_
_x000D_
- Detailed evaluation plan that describes four real-world problem domains where data preparation tasks arise. Each domain is of interest to concrete collaborators of the PIs from different fields of science. _x000D_
_x000D_
Weaknesses:_x000D_
_x000D_
- I have concerns about the idea to use abductive reasoning to make synthesis more modular. It is unclear how the technique is going to identify promising (realizable) specifications among the abduced component specifications (my fear is that too many incomplete programs will yield consistent, yet unrealizable component specifications). This should be refined / clarified._x000D_
_x000D_
- Some of the proposed research sounds more incremental, and not all relevant related work is cited. For example, "Guiding search using machine learning techniques" is quite an active research direction in synthesis. Relevant papers include "DeepCoder: Learning to Write Programs" (Balog et al); "PHOG: Probabilistic Model for Code" (Bielik et al); "sk_p: a neural program corrector for MOOCs" (Pu et al). For "Information Extraction from Unstructured Data" there's recent work from the PL community: "WebRelate: Integrating Web Data with Spreadsheets using Examples" (Inala et al)._x000D_
_x000D_
Suggestions for improvement:_x000D_
_x000D_
- In section 4.1, it is not always clear which metrics apply to which thrusts. I'm missing a metric that would evaluate the completeness / range of applicability of the synthesis techniques developed in thrusts I and III; in general, the proposal should discuss potential limitations of these techniques, and the interaction model between the user and the tool when synthesis fails to find a transformation that satisfies the examples._x000D_
_x000D_
In the context of the five review elements, please _x000D_
evaluate the strengths and weaknesses of the proposal with respect to broader impacts._x000D_
_x000D_
Strengths:_x000D_
_x000D_
- The proposal addresses an extremely relevant problem: help data scientists, who might not have extensive programming training, accomplish data preparations tasks. If successful, this project has the potential to dramatically improve the productivity of data scientists._x000D_
_x000D_
- The development is informed by the needs of real scientists from different fields (see section 4)._x000D_
_x000D_
- The PIs plan to integrate the developed tools into widely used IDEs for easy access._x000D_
_x000D_
- This project will strengthen the cross-fertilization between two largely separate areas of CS (programming languages and natural-language processing)._x000D_
_x000D_
Please evaluate the strengths and _x000D_
weaknesses of the proposal with respect to any additional solicitation-specific review criteria, if _x000D_
applicable_x000D_
_x000D_
The scope of the project is sufficiently broad to justify a Medium. In particular, since the project aims to deliver real tools usable by data scientists, it justifies an involvement of a postdoc. _x000D_
_x000D_
The collaboration plan and task assignment sounds reasonable. Two of the co-PIs are in the same department, and the third co-PI has an established collaboration with PI Dillig._x000D_
_x000D_
Summary Statement_x000D_
_x000D_
This proposal addresses an extremely relevant and timely problem, and is based on extensive preliminary work._x000D_
_x000D_
</t>
  </si>
  <si>
    <t>SummProj</t>
  </si>
  <si>
    <t xml:space="preserve"> </t>
  </si>
  <si>
    <t>In today's data-rich world, data science has become one of the key forces driving innovation in society. While sophisticated machine learning and visualization techniques allow the extraction of useful insights from existing data, practitioners typically spend a significant fraction of their time in performing tedious data preparation tasks. Such tasks include performing transformations on data sources and integrating them, querying a relevant subset of the data, and wrangling the available data into a form that is suitable for the desired analytics or visualization task. Even though many people view such tasks as the "janitor work" of data science, many domain scientists spend a disproportionate amount of their time in data pre-processing._x000D_
The research objective of this project, henceforth called DataWizard, is to significantly reduce the effort that is currently required for performing data analytics through the use of "computer-aided programming". Building on our team's extensive prior work on program synthesis and natural language processing, we propose techniques for automating data collection, querying, and wrangling tasks using informal specifications, namely input-output examples and natural language. Following the typical structure of the data analytic process, this project is organized into three thrusts, each of which aims to simplify one step of the data preparation pipeline. Specifically, the goal of Thrust I is to automate data collection, transformation, and integration tasks using programming-by-example and information extraction techniques. In Thrust II, we propose data querying techniques that can allow practitioners to retrieve relevant information without writing queries in a formal language, such as SQL. In Thrust III, we focus on example-guided synthesis techniques to automate data wrangling and cleaning tasks. Our team already has significant preliminary work in each of these areas, and we believe that the work conducted as part of the DataWizard project will significantly broaden the scope and diversity of data preparation tasks that can be successfully automated._x000D_
Keywords: Computer-aided programming; program synthesis; programming-by-example.This project will investigate novel computer-aided programming techniques for automating a large class of data preparation tasks. Specifically, the project will enhance the state-of-the-art in example-guided synthesis by applying it to new domains and developing new program synthesis algorithms. The project will also use and develop advanced NLP and machine learning techniques to further improve computer-aided programming in the context of data science. Overall, the project will bring together two strands of research from different communities to solve real problems faced by data scientists, including our collaborators from the Texas Advanced Computing Center as well as our colleagues from the biology and anthropology departments at UT Austin.The DataWizard project will make it significantly easier for data scientists to gain insights from messy data. By automating a large class of data preparation tasks, the DataWizard project will allow domain scientists to focus on more interesting data analytics and visualization tasks, leaving the "janitor work" of data science to computer-aided programming tools._x000D_
To facilitate the adoption of our proposed ideas, we will work with our collaborators from other disciplines, including molecular genetics, paleo-anthropology, and biotechnology, with the goal of deploying our techniques to help data preparation tasks in these fields. The tools that we develop will be released as open-source software and, where applicable, integrated into popular IDEs such as RStudio._x000D_
We will also aim for broader impact through our educational and outreach activities. In addition to mentoring students and developing new courses, our software will be integrated into relevant data analytics courses (e.g., STA287, MIS 382N.9, SDS 348) across the UT Austin and CMU campuses. We are also interested in starting a new stream in the Freshman Research Initiative (FRI) program at UT Austin to better integrate undergraduate students into computer science research.</t>
  </si>
  <si>
    <t>1762689</t>
  </si>
  <si>
    <t>Peter</t>
  </si>
  <si>
    <t>SKUNDU</t>
  </si>
  <si>
    <t>Current hardware and application storage trends put immense pressure on the operating system's storage subsystem. On the hardware side, the market for storage devices has diversified to a multi-layer storage topology spanning many orders of magnitude in cost and performance, from non-volatile RAM to solid state flash and shingled disk. Above the file system, applications increasingly need to process small, random IO on vast data sets with low latency, high throughput, and simple crash consistency. Existing file systems designed for only a single storage media and multi-level block stores cannot efficiently manage this multi-layer hierarchy, creating a considerable IO efficiency and programmability gap._x000D_
Our goal is to substantially improve the efficiency and reliability of unmodified storage-intensive applications in modern servers and desktops, and to make it simpler to develop new such applications. At the highest layer, we design a kernel-bypass IO interface for low-latency persistence of both file data and metadata on non-volatile RAM. This enables the rest of the storage design, including lookup, block allocation, replication, and persistence, to be substantially simplified and customized. By using the fastest layer to decouple the concerns of low latency persistence from that of storage management, we can optimize for the IO properties of each layer, maximizing each layer's performance and longevity._x000D_
The value of our proposal is in helping guide the design of next generation storage subsystems. We have built an initial prototype multi-level file system, called Strata, to investigate design decisions and to help quantify the potential benefit. The prototype raises important research questions that must be answered if multi-level file systems are to succeed, such as how to balance safety and performance when bypassing the kernel for file storage, data migration policy among storage layers, replication for fault tolerance, performance isolation among cloud applications, optimized crash recovery, as well as opening the door to new types of applications that directly leverage the new capabilities of a multi-level file system._x000D_
Keywords: File systems; non-volatile memory; kernel bypass; transactions; replication.Our goal is to allow file systems to fully exploit the efficiency of modern storage devices, easing the development of efficient applications and allowing server and desktop performance to scale with_x000D_
the refinement of future storage hardware. The need for a multi-level file system reopens large areas of file system design for reexamination, including user/kernel interfaces, efficient data layout and placement, fault tolerance, and crash recovery. In particular, (1) we will determine how to migrate and replicate data in a complex distributed storage hierarchy to maximize performance and reliability. (2) We will develop new distributed system protocols to compensate for a multi-device file system's increased mean time to failure by efficiently replicating data for increased reliability and availability. (3) We will provide performance isolation among multiple tenants to make multi-level storage systems attractive to cloud providers. (4) We will investigate how to achieve efficient crash recovery while simplifying programming via in-order file system semantics and simple transactions.Industry is rushing to develop and deploy new technologies for low latency and cost efficient storage for desktops and cloud servers. The intent of this proposal is to substantially improve file system efficiency and programmability for these new devices. As desktops and cloud systems are the default platform for all types of computing - from business computing to software as a service - our work has the potential for widespread benefit. In addition, we need to change how we teach file system topics nationwide, if students are to thrive in this new environment. Teaching just disk mechanics and cylinder groups is not going to be enough. We develop lecture and project materials to prepare students for this multi-layer storage and file system future.</t>
  </si>
  <si>
    <t>1762793</t>
  </si>
  <si>
    <t>Wolski</t>
  </si>
  <si>
    <t>SKHAN</t>
  </si>
  <si>
    <t>Recent technological advances in environmental and personal monitoring, sensing, and data analytics are fueling the rapid innovation of data-driven actuation, decision support, and adaptive control based on the as-yet nascent ``Internet of Things'' (IoT).  To become a truly transformative technology IoT will need to leverage the low cost compute, storage, and networking capabilities provided by cloud computing.  Together, these technological developments should make it possible to perform real time data analysis and tracking to enhance situational awareness and effective decision making, to assist with personal and homeland security, to optimize manufacturing, marketing and advertising, and to develop decision support for health care, military, financial, transportation, energy, agriculture, and manufacturing systems, among others.  Moreover, the data science and systems technologies that these advances enable are increasingly becoming critical to businesses, government, and research across all sectors of our economy, introducing new educational pathways and career choices for STEM students._x000D_
_x000D_
To enable these societal benefits and to tap the potential for fostering research, technological advance, and positive student outcomes, we propose to pursue new computer systems research that facilitates the efficient, secure, and programmer-productive use of IoT coupled with cloud computing.  Our effort will embody a new research approach based on the Serverless Platform of Things (Spot) -- an end-to-end software platform supporting the development, deployment, execution, and maintenance of reliable IoT applications for heterogeneous, multi-tiered cloud-based infrastructures.  Spot is portable across IoT tiers (device, edge, and cloud) and provides programming and runtime support, and automates specialization for advanced, fault resilient, and efficient IoT applications. Spot is unique in that it defines a comprehensive research program that tailors the ``serverless'' (or Functions-as-a-service (FaaS)) programming model (an event-based model originally designed for web service development) to IoT -- providing support highly scalable and stateless application development and deployment over the diverse and vast underlying IoT devices and systems. Keywords: Edge Computing; Internet-of-Things; Serverless cloud platform; Functions as a Service; Sensor Networks;The intellectual merit of this project emanates from the investigation of the design, development, and open source release of a portable cloud platform that enables scientists and educators to investigate research questions ``end-to-end'' and at scale, using stateless functions, rather than with separate ``siloed'' technologies.  With Spot, we will investigate portable, hierarchical, and multi-tier deployment via edge clouds that are compatible with popular public cloud systems and that provide low-latency data analytics and response near the sensing tier, and gateway nodes in the sensing tier that act as proxies (called Intercessors) between large numbers of sensing devices and the edge tier. In addition, we propose to develop novel programming tools for IoT applications (coded as stateless sets of functions) that aid function placement, maintenance, efficient resource use across tiers, debugging and integration testing, root cause analysis for errors, and fault resiliency.By simplifying, unifying, and automating the use of IoT systems organized hierarchically in tiers, and providing new abstractions (e.g. FaaS computing, well-defined IoT APIs, platform level automation) and programming tools for developing, deploying, and managing IoT applications simply and easily, our work has the potential to transform IoT to facilitate new innovations using it across all sectors of our society.  Moreover, our work will enable developers to make their IoT applications more resilient, responsive, and cost efficient than is possible today.  Our broad impact plan includes novel programs that leverage IoT to introduce non-major and underrepresented minority students to computer and data science.  These programs include new outreach activities including hack-a-thons, bootcamps, and unique summer programs, as well as new curricular contributions that give students hands-on experiences with IoT devices, systems, and programming abstractions that help them engage and build confidence in their abilities and their potential.</t>
  </si>
  <si>
    <t>1762907</t>
  </si>
  <si>
    <t>Felleisen</t>
  </si>
  <si>
    <t>ABANERJ</t>
  </si>
  <si>
    <t>Competitive</t>
  </si>
  <si>
    <t>2</t>
  </si>
  <si>
    <t>7</t>
  </si>
  <si>
    <t>C</t>
  </si>
  <si>
    <t xml:space="preserve"> Panel Summary       
  SUMMARY OF PROPOSED RESEARCH ACTIVITY_x000D_
_x000D_
The researchers propose to extend and apply Racket's macro system for the construction of embedded domain specific languages (EDSLs). EDSLs have wide-reaching impact on computing, allowing the ability to program with domains on their own terms and reason about their semantics compositionally. The PIs have identified a new technique that opens up new opportunities in EDSL implementation, such as state-of-the-art type systems and modularly configurable language "families." They propose to carry out these applications as well as revisiting the foundations of Racket macros to support them._x000D_
_x000D_
_x000D_
INTELLECTUAL MERIT_x000D_
+: The PIs have a great deal of experience with the Racket ecosystem. They are the right people to carry out the work._x000D_
+: The proposal has the potential to significantly transform the state of the art in EDSL development. Panelists agreed on the importance of the problems to be tackled._x000D_
_x000D_
-: There is no evaluation plan._x000D_
-: There are no formal claims about the proposed framework, such as a characterization of its expressive capacity. Panelists wanted to know what kinds of type systems could be described._x000D_
-:  There is no description of how the project personnel would actually spend their time._x000D_
-: Some panelists questioned the generalizability of the proposed work beyond Racket, and how impactful the work could be if it does not easily generalize. _x000D_
-: Similarly, some wanted to see more comparison to other EDSL techniques and workbenches._x000D_
_x000D_
_x000D_
BROADER IMPACTS_x000D_
+: The PIs have a great track record with integrating their research on Racket into K-12 and college education; the story for continuing this work is sound._x000D_
_x000D_
_x000D_
SUGGESTIONS FOR IMPROVEMENT_x000D_
_x000D_
Panelists suggested that the proposal could be much stronger if they demonstrated applicability of the ideas outside of the Racket ecosystem. Panelists would like to see more Racket-independent discussion of the formal guarantees their new work enables, and a more detailed discussion of how the project tasks map to time. All agreed that at least relating the ideas to other approaches and drawing comparisons along clearly defined criteria would help._x000D_
_x000D_
SUMMARY STATEMENT_x000D_
_x000D_
The panel is excited about the potential for this proposal toward enabling a broader space of embedded DSL construction. The panel had some reservations about whether the Racket-based approach is sufficiently broad and the lack of rigorous criteria for evaluation and comparison to existing techniques._x000D_
_x000D_
The recommendation of the panel is that the proposal is Competitive._x000D_
_x000D_
The panelists concur that the Panel Summary accurately reflects the panel discussion._x000D_
</t>
  </si>
  <si>
    <t>Leijen</t>
  </si>
  <si>
    <t>daan@microsoft.com</t>
  </si>
  <si>
    <t>V</t>
  </si>
  <si>
    <t xml:space="preserve">In the context of the five review elements, please _x000D_
evaluate the strengths and weaknesses of the proposal with respect to intellectual merit._x000D_
_x000D_
_x000D_
Racket has a very expressive macro system where macros are both_x000D_
composable and modular. If the research is successful, this would_x000D_
lead both a simpler, and more powerful implementation of macros in _x000D_
Racket. In particular, the hope is that it could lead to parameterised_x000D_
families of EDSL languages and to the implementation of more_x000D_
sophisticated type systems in macros themselves._x000D_
_x000D_
In the context of the five review elements, please _x000D_
evaluate the strengths and weaknesses of the proposal with respect to broader impacts._x000D_
_x000D_
The reseach will potentially have a large influence in education_x000D_
where Racket, and its family of educational EDSL's, are widely used._x000D_
Moreover, it will probabably influence how other languages implement_x000D_
macro systems. _x000D_
_x000D_
_x000D_
Please evaluate the strengths and _x000D_
weaknesses of the proposal with respect to any additional solicitation-specific review criteria, if _x000D_
applicable_x000D_
_x000D_
_x000D_
This is a good proposal that is well written. However, the proposal_x000D_
could be stonger if it was more clear about the exact limitations_x000D_
of the macro system and how the research plans to improve upon this._x000D_
For example, the authors suggest that the 'sets of scopes' is not_x000D_
sufficient and that sequences might be needed but why is unclear from_x000D_
the description. Similarly, it is unclear in how far the macro _x000D_
system is restricted for implementing type checking -- is there no_x000D_
limit? Could one implement a Haskell type system in it, and if not,_x000D_
why not? or why would it not be practical? Currently it seems as if_x000D_
there are many little issues in practice that are more or less 'lore'_x000D_
and the research consists on improving upon them -- the proposal would_x000D_
feel more solid if these items are discussed more rigorously._x000D_
_x000D_
Summary Statement_x000D_
_x000D_
This proposal aims to expand the capabilities of the macros in_x000D_
the Racket system. In particular, the hope is to be able to make_x000D_
EDSL development more easy and more powerful._x000D_
_x000D_
_x000D_
</t>
  </si>
  <si>
    <t>Martens</t>
  </si>
  <si>
    <t>crmarten@ncsu.edu</t>
  </si>
  <si>
    <t>G</t>
  </si>
  <si>
    <t xml:space="preserve">In the context of the five review elements, please _x000D_
evaluate the strengths and weaknesses of the proposal with respect to intellectual merit._x000D_
_x000D_
Strengths:_x000D_
_x000D_
The proposal describes compelling extensions to the current use of EDSLs in Racket, including deep exploration of their applicability to type systems and static analyses and the description of "families" of DSLs. _x000D_
_x000D_
The simultaneous computation of macro expansion and types for sub-expressions seems like a transformative idea for typed DSLs, and I can imagine a great deal of follow-on work from many people in the PL community to make use of this innovation._x000D_
_x000D_
Weaknesses:_x000D_
_x000D_
The middle section on hygenic reuse of scope is puzzling to me. The claim is that the innovation that allows the expression of type systems makes hygenic macro expansion more challenging, but I don't see what the types have to do with it. The example given seems like a straightforward case of alpha-renaming that could be easily addressed with, say, deBruijn indices. So why do we need all the complexity in associating sets of scope identifiers with binding sites? I do not understand the contribution of this part of the proposal._x000D_
_x000D_
On a related note, the idea of "borrowing scope from the host language" seems closely related to higher-order abstract syntax e.g. from the LF/Twelf world. I would like to see a comparison of these approaches in terms of how they address the scope/renaming issues._x000D_
_x000D_
As a concrete recommendation for improvement, I would find it very helpful to see a running example of an actual DSL, not just a syntax expansion ("let" to "lambda"). While the small example was very helpful for understanding some of the necessary background, I would like to have more than just a vague sense for how a "real" DSL could be implemented and used, to see what the real wins of their proposed work would be compared to the state of the art._x000D_
_x000D_
The bigger issue is that the authors describe no plans for evaluation of their research. Will they do any proofs about the correctness of their system? A user study with different DSL implementors? Measurements of their educational outcomes? Benchmarking for the performance of the macro expansion? What are their conjectures for the outcomes of these measurements? Unfortunately, the lack of any discussion of evaluation is what brings my rating of the proposal from "very good" to "good."_x000D_
_x000D_
_x000D_
In the context of the five review elements, please _x000D_
evaluate the strengths and weaknesses of the proposal with respect to broader impacts._x000D_
_x000D_
Strengths:_x000D_
This proposal has very strong broader impacts, including a long track record of educational integration and concrete plans for the continuation of that work. _x000D_
_x000D_
Weaknesses:_x000D_
I am not really convinced by the industrial impacts, since the proposal discusses the details of these ideas mainly in terms very specific to Racket/Scheme rather than how they would apply more generally. But I don't see this as a significant flaw._x000D_
_x000D_
Please evaluate the strengths and _x000D_
weaknesses of the proposal with respect to any additional solicitation-specific review criteria, if _x000D_
applicable_x000D_
_x000D_
_x000D_
_x000D_
Summary Statement_x000D_
_x000D_
The proposal describes exciting ideas related to embedded DSL development. The main issue is the lack of a plan for evaluating the proposed research._x000D_
_x000D_
</t>
  </si>
  <si>
    <t xml:space="preserve">In the context of the five review elements, please _x000D_
evaluate the strengths and weaknesses of the proposal with respect to intellectual merit._x000D_
_x000D_
The PIs propose to develop advanced techniques for creating Embedded DSLs (EDSLs) in Racket, namely 1) creating typed yet compositional EDSLs 2) more principled scoping techniques for complex EDSLs, and 3) creating families of EDSLs by "mixing and matching"._x000D_
_x000D_
Strengths:_x000D_
_x000D_
- The proposed research has the potential to significantly improve the state of the art in the development of EDSLs, by solving three long-standing problems in that community (see thrusts 1-3). In my opinion, the development of typed EDSLs is particularly important, and will contribute to wider adoption of EDSLs. More generally, this research contributed to our understanding of programming language design._x000D_
_x000D_
- The PIs have decades of experience in this area, and have published related and preliminary work in top venues; hence, the team is uniquely qualified to conduct this research._x000D_
_x000D_
- The plan to carry out the proposed activities is detailed, well-reasoned, and based on sound, principled ideas; given the PIs' track record and the state of preliminary work, I have high confidence that the research will be successful._x000D_
_x000D_
Weaknesses:_x000D_
_x000D_
- Sections 3.1 and 3.2 do not contain a clear evaluation plan and criteria for success._x000D_
_x000D_
Suggestions for improvement:_x000D_
_x000D_
- Add concrete benchmarks, metrics, criteria for success to the first two tasks (3.1 and 3.2)_x000D_
_x000D_
In the context of the five review elements, please _x000D_
evaluate the strengths and weaknesses of the proposal with respect to broader impacts._x000D_
_x000D_
Strengths:_x000D_
_x000D_
- The proposed research is part of a long-standing project (the Racket programming language), as opposed to a one-off effort. This project has had impact in industry (mostly through adoption of Racket ideas in other languages) and education (programs like Bootstrap). The proposed research will contribute to this impact; in particular, DSL families are particularly useful for education._x000D_
_x000D_
Weaknesses:_x000D_
_x000D_
- Within academia, the Racket / EDSL community is relatively isolated, and this proposal only includes collaboration within the well-established core community._x000D_
_x000D_
Suggestions for improvement:_x000D_
_x000D_
- I think the proposal would be stronger if it gave concrete examples of impact of proposed research on complex EDSLs, such as Rosette._x000D_
_x000D_
Please evaluate the strengths and _x000D_
weaknesses of the proposal with respect to any additional solicitation-specific review criteria, if _x000D_
applicable_x000D_
_x000D_
The three PIs have been closely collaborating for the past 20 years. At the same time, they have complimentary expertise and assigned roles within the project; hence I consider the collaboration plan very reasonable._x000D_
_x000D_
Summary Statement_x000D_
_x000D_
This is an interesting and practical proposal; the ideas are sounds and well thought out. The reason for my rating is that the proposed research is exposed in a very Racket- and implementation-specific way, and the impact will likely be confined to the Racket community._x000D_
_x000D_
</t>
  </si>
  <si>
    <t>Tolmach</t>
  </si>
  <si>
    <t>tolmach@pdx.edu</t>
  </si>
  <si>
    <t xml:space="preserve">In the context of the five review elements, please _x000D_
evaluate the strengths and weaknesses of the proposal with respect to intellectual merit._x000D_
_x000D_
_x000D_
The proposed research would extend and apply the macro facilities of_x000D_
the PIs' Racket system to support efficient development of typed_x000D_
embedded domain-specific languages.  In particular, the research_x000D_
would: (1) extend recent results by Chang et al. on expressing type_x000D_
checkers using Racket macros to handle inference, richer type systems,_x000D_
and other forms of static analysis; (2) exploit and extend recent_x000D_
results by Flatt on elaborating hygienic macros using a model that_x000D_
treats scopes as sets of names; (3) develop a meta-EDSL for modular_x000D_
construction of (macro-based) EDSLs. The results of the research would_x000D_
be incorporated directly into Racket, which is widely used in_x000D_
education at the K-12 and college level._x000D_
_x000D_
Strengths_x000D_
_x000D_
+ The proposed research addresses an important problem: even as the_x000D_
use of DSL's proliferates, we still lack good tools for helping_x000D_
programmers build them. Racket's highly developed macro facilities_x000D_
make it a promising environment for providing such tools, but_x000D_
they need further research investment to realize their full potential._x000D_
_x000D_
+ In addition to helping support EDSL development, each thread of the_x000D_
proposed research raises interesting technical problems whose solution_x000D_
would advance our understanding of Scheme-like macro systems in general._x000D_
_x000D_
+ The proposal does an excellent job of positioning the proposed_x000D_
research in the broader history of Scheme macros._x000D_
_x000D_
+ As the primary developers of Racket, the PI's have the strongest_x000D_
possible qualifications for this work, and a long history of_x000D_
productive collaboration._x000D_
_x000D_
Weaknesses_x000D_
_x000D_
- Many of the proposed work items seem very Racket-specific. It is not_x000D_
clear how many of this work will produce ideas that will apply outside_x000D_
the Racket ecosystem._x000D_
_x000D_
- Overall, the research goals seem somewhat modest for a "medium" proposal._x000D_
_x000D_
Suggestions for Improvement_x000D_
_x000D_
- The proposal could say more about related work from the_x000D_
language-workbench research community, especially in the areas of_x000D_
modularity and rapid prototyping._x000D_
_x000D_
- PLT/Redex would appear to be a good alternative vehicle for EDSL_x000D_
development; explain why the Racket-based approach is better._x000D_
_x000D_
- Make it clearer how the work would be scheduled over the three years_x000D_
of the project._x000D_
_x000D_
_x000D_
In the context of the five review elements, please _x000D_
evaluate the strengths and weaknesses of the proposal with respect to broader impacts._x000D_
_x000D_
Strengths_x000D_
_x000D_
+ Improvements in Racket, in particular the development of the meta-DSL for modular DSL definition, will immediately benefit the large installed base of Racket users in K-12 and college education. It will particularly benefit instructors who want to develop their own specialized teaching languages._x000D_
_x000D_
+ Macro concepts from Racket (and its Lisp/Scheme predecessors) have been widely mined for inclusion in other industrial and academic languages. _x000D_
_x000D_
_x000D_
Please evaluate the strengths and _x000D_
weaknesses of the proposal with respect to any additional solicitation-specific review criteria, if _x000D_
applicable_x000D_
_x000D_
_x000D_
_x000D_
Summary Statement_x000D_
_x000D_
This is a very good proposal. The research would make substantial_x000D_
improvements in the Racket system and its ability to support efficient_x000D_
development of EDSLs. Although these goals are somewhat narrow_x000D_
in terms of intellectual merit, they would have direct broader_x000D_
impact because of Racket's heavy use in education._x000D_
_x000D_
_x000D_
</t>
  </si>
  <si>
    <t>Over the past decade, domain-specific languages (DSLs) have become a ubiquitous ingredient of large projects. They range from notational conveniences for domain-specific libraries to powerful frameworks for special-purpose computations. _x000D_
_x000D_
The technology for building DSLs has made great progress over this time, too. For the construction of external or stand-alone DSLs, people can often use language workbenches. For internal or embedded DSLs, programmers tend to use general-purpose languages, for example, JavaScript, Racket, Rust, or Scala._x000D_
_x000D_
Based on a recent, exciting breakthrough by Felleisen's team on typed EDSLs this proposal brings together researchers who wish to vastly expand the scope of macro-based EDSL development._x000D_
_x000D_
Keywords: embedded languages; macros; incremental type checkers; EDSLThe PIs will tackle three problem areas.  _x000D_
_x000D_
First, the developers of EDSLs wish to equip their products with type systems and static analyses, and they wish to do so in the same incremental and productive manner with which they construct the syntax and semantics of their languages. The PIs will continue to expand on their recent breakthrough and explore the construction of substructural and dependent type systems as well as module-level type inference and static analysis frameworks. This work will greatly enhance EDSLs and their implementation. _x000D_
_x000D_
Second, the newly developed method for typed EDSLs challenges the hygienic reuse of scope. The key problem is the brittle elaboration process that maps surface syntax to core syntax and is tasked with preserving critical scoping properties. The PIs intend to pursue a radically new approach, both in practice and in theory._x000D_
_x000D_
Third, developers often wish to construct a family of EDSLs. The PIs will therefore investigate how to abstract languages over their building blocks with an EDSL for constructing EDSL families. This direction is tightly integrated with their educational outreach work.While industry has greatly expanded its use of DSLs, programmers often use rather ad hoc means to create such languages and are unproductive at it, too. Academic researchers ought to investigate ideas in this realm and distill them to widely applicable principles.  This project intends to be a first step in this direction, and the PIs expect that its ideas will eventually help programmers with the efficient creation of reliable DSLs._x000D_
 _x000D_
The project will also impact an outreach project that Felleisen, Findler, and Flatt have run for the past 20 years. The three-pronged approach targets audiences in colleges, high schools, and middle schools, the latter ranging from Harlem, New York to East Palo Alto, California. The third part of the research is directly inspired by this outreach, and the results will directly flow back to it.</t>
  </si>
  <si>
    <t>1763119</t>
  </si>
  <si>
    <t>Phillips</t>
  </si>
  <si>
    <t>AZHANG</t>
  </si>
  <si>
    <t>Spatial data analysis plays an ever-present role in economics, policy decisions, regional planning, and many other disciplines.  In the past decade this has been enhanced with an influx of new spatial data sources, including geo-located tweets, amateur weather stations, and the population statistics in American Community Survey (ACS); these are often quite noisy and bring uncertainty to the data.  For instance, ACS estimates have sampling errors approximately 75% larger than those in the decennial long form Census at the tract level.  Unfortunately, practitioners are often unaware of these errors, or choose to ignore them because there are so few available alternatives to the ACS data.  This proposal will rethink critical spatial analysis pipelines and develop a suite of statistical and geographic algorithms to explicitly account for spatial uncertainty in situ, radically enhancing analytical efficiency, accuracy, and robustness._x000D_
_x000D_
Keywords:  _x000D_
Spatial Statistics; Uncertainty; Geography; ACS Data; Choropleth; Moran's I.This project will develop a rigorous analysis of the effects of subsampling error, locational data uncertainty, and spatial aggregation in spatial statistics and their implications for global/local indicators of spatial association.  It will focus primarily on very common statistical tools including spatial scan statistics (for anomaly detection), Moran's I (measuring spatial correlation), and choropleth mapping (conveying aggregated information).    Based on these new analyses, it will design variants of these spatial statistical methods that are more robust and can efficiently incorporate and display this uncertainty.  Most existing analysis tools and software treats all such data as precise and ignores the uncertain aspects of this, so this proposals new approaches will represent a dramatic shift in how this data can be treated and how the resulting policy and planning implications will be perceived.  All of the new analysis will be directly incorporated into the analysis of pressing social policy issues with emphasis on regional income inequality and on crime hotspot detection.The advanced analytics and algorithmic approaches developed in this research will be widely applicable to the social, economic, health, computational, and natural sciences.  Given the widespread production and consumption of data with a spatial component -- including the American Community Survey -- the ability to identify, quantify and manage uncertainty will substantially improve analytical efficiency and accuracy when using spatial data.  Moreover, in addition to disseminating this research to traditional academic outlets, the proposal will share these tools broadly with practitioners in the fields of demography, geography, economics, public policy, urban/regional planning, public health and law enforcement through the development of open source software tools.  Finally, in addition to nurturing a unique, interdisciplinary and collaborative research effort between computer science, public policy, and public affairs at Utah, UCR, and ASU, this project will provide STEM training related to algorithm development, data collection and management, the development of statistical methods, geocomputation, geovisualization and exploratory data analysis to diverse and potentially underrepresented students at these universities.</t>
  </si>
  <si>
    <t>1763172</t>
  </si>
  <si>
    <t>Xu</t>
  </si>
  <si>
    <t>How to scale sophisticated static analyses to large codebases has been a key challenge in the program analysis research for decades. The inability of scaling is the major factor that prevents analysis based techniques (e.g., verification, model checking, and static bug detection) from being widely adopted in industry. Program analysis researchers tackle the problem typically by raising the level of abstractions, trading off analysis capability for scalability. However, higher-level abstractions render analyses less useful, and, even with new abstractions, most analyses still cannot scale to modern systems, such as Hadoop, Spark, or Linux. We revisit the scalability problem of program analysis from a different perspective: now that efficient systems can be built to process datasets as large as the whole internet, can we shift our focus from playing precision-scalability tradeoffs to leveraging decades of experience in the systems community to build scalable Big Code analysis systems?This project will develop a range of system support that can make sophisticated static analysis (a) efficient and scalable, (b) easy-to-implement, and (c) capable of analyzing multilingual programs. In particular, we propose a transformative approach with the following four elements:_x000D_
_x000D_
(1) Systems support for path-sensitive analysis. Path-sensitive analysis is an important class of static analysis algorithms that compute an analysis solution for each feasible control flow path.  The proposed project will develop disk-based out-of-core systems to parallelize and scale constraint-based path-sensitive analysis._x000D_
_x000D_
(2) Systems support for flow-sensitive analysis. Another important class of static analysis algorithms is flow-sensitive analysis that needs to compute an analysis solution at each program point. Flow-sensitive analysis is known to be expensive.  This project will treat flow-sensitive analysis as evolving graph processing, offering a general system solution to a wide range of algorithms._x000D_
_x000D_
(3) Systems support for constraint solving. Constraint solving (such as SAT solving) is often time-consuming and difficult to parallelize. Our project will provide a distributed system solution to SAT solving -- a 50-year old problem -- enabling SAT-based applications to solve much larger problems with the resources available in modern computing.  _x000D_
_x000D_
(4) Analyzing the Android operating system and apps together using our systems.  The proposed project will analyze the Android operating system (written mostly in C) together with a large number of apps (mostly in Java) available on Google Play together to find complicated (a) bugs, (b) security vulnerabilities, and (c) performance problems, which involve interactions between the system and an app as well as multiple apps. There does not exist any tool that can analyze such a humongous amount of code efficiently.Static analysis has long been used in industry for detection of bugs and security problems. Our systems can make precise static analysis algorithms more efficient and scalable, enabling them to process modern software programs that existing techniques could not analyze. Since these programs are used every day by many users and businesses, making them more robust and secure would extend the benefit to a broad community. How to scale sophisticated static analyses to large codebases has been a key challenge in the program analysis research for decades.  The proposed research develops big data systems for sophisticated code analysis, opening up a new direction to scale program analysis. The PIs have a very strong record of training PhD students and this project will involve several PhD students from their teams.  We will also infuse research into the undergraduate and graduate curricula to train the developers of the future.</t>
  </si>
  <si>
    <t>1763194</t>
  </si>
  <si>
    <t>Talwalkar</t>
  </si>
  <si>
    <t>WWONG</t>
  </si>
  <si>
    <t>Modern networks of remote devices, such as mobile phones, wearable devices, and autonomous vehicles, generate massive amounts of data each day. Due to the growing storage and computational power of these devices, it is increasingly attractive to store data locally and push more network computation to the edge. Federated learning involves training statistical models directly on these devices, and introduces novel statistical, systems, and deployment challenges that require a fundamental departure from standard methods designed for data center environments._x000D_
_x000D_
We propose to develop a novel suite of learning methods to tackle the unique challenges of federated learning. Our preliminary results demonstrate that a multi-task learning (MTL) approach, where the goal is to fit separate but related models simultaneously across the network, is well-suited for federated learning because of the non-IID nature of the data. However, significant challenges remain in fully realizing this goal. From a statistical perspective, we propose generalizing federated multi-task learning to consider rich families of nonlinear statistical models, including kernel-based and deep learning methods; first by proposing and analyzing novel optimization methods, and subsequently via extensive empirical evaluation. From a systems perspective, we aim to develop methods that can handle extreme communication constraints by developing (i) network-aware iterative optimization methods that can learn from a very sparse subset of nodes, and (ii) a novel pull-based communication scheme designed precisely for highly variable communication settings. Finally, we will address deployment challenges by introducing device-centric lifelong learning approaches that conform to the constraints of the federated setting. We focus in particular on issues of new devices entering the network and concept drift on each device over time._x000D_
_x000D_
Keywords. Multi-task learning; federated learning; distributed systems; optimizationExploring the diverse statistical, systems, and deployment challenges of federated learning introduces several research directions and requires the development of novel algorithms and analyses. Our proposal marries classical statistical concepts related to multi-task and lifelong learning with distributed computing principles, and fundamentally rethinks the assumptions of standard data center-centric optimization techniques. To demonstrate the statistical accuracy, scalability, and on-device efficiency of our proposed methods, we will rigorously study their theoretical behavior and extensively evaluate their empirical performance via our novel opensource benchmarking framework. Educationally, we will identify core ideas from this research and package them into our undergraduate and graduate courses.Federated MTL systems have the potential to cause a paradigm shift for data-driven applications in heterogenous distributed networks. The proposed techniques will be of broad interest to the machine learning, distributed computing, and sensor networks communities. Our proposed benchmarking framework will also be a crucial asset for the broader machine learning community to concretely define the challenges in federated learning. This project will lead to a closer interaction between machine learning and systems researchers, not only within the Schools of Engineering and Computer Science at CMU, but also in the global research community through our upcoming SysML conference and proposed NIPS workshop. Both PIs have a strong track record of mentoring women and students from underrepresented populations, and will continue to do so as part of this project. Finally, our courses will educate the next generation of students to work at the intersection of machine learning and computer systems.</t>
  </si>
  <si>
    <t>1763195</t>
  </si>
  <si>
    <t>Madhyastha</t>
  </si>
  <si>
    <t>As a society, we are increasingly reliant on accessing a wide range of cloud-based services for purposes such as shopping, directions (e.g., Google Maps and Waze), digital personal assistants (e.g., Siri and Amazon Echo), and news/weather updates._x000D_
_x000D_
A common feature across many of these services is the need to respond to users with low latency. However, meeting this need is challenging for service providers. Due to increasing user expectations of service functionality, a typical service implementation combines the use of a large number of software components and serving a user's request therefore involves the execution of a complex dependency graph. Today, the state-of-the-art in minimizing the impact of these dependencies on service latencies is to write monolithic service implementations whose components are tightly coupled, and the associated development complexity is affordable only by large service providers._x000D_
_x000D_
We argue that it is time to fundamentally rethink how service implementations deal with dependencies so that low latency is the default in modular service implementations rather than a property achievable only after thousands of man-years of painstaking optimization. To make the benefits from dependency-awareness more broadly applicable, we seek to automate the process of discovering and acting upon knowledge of dependencies, rather than exposing the associated complexity to developers._x000D_
_x000D_
Keywords: cloud-based services; low latency; dependencies; automated optimizationOptimizing the execution of every module used by a service in a dependency-aware manner is challenging because a) dependency knowledge is often fragmented across hundreds to thousands of developers, b) centralized and real-time coordination across modules is not practical, and c) the choice of optimizations must be continually revisited as the state of the system changes._x000D_
_x000D_
Our proposed research to tackle these challenges falls under three high-level themes:_x000D_
1. We will automate the discovery of dependencies, combining the use of a range of approaches such as instrumentation of libraries and communication middleware, analysis of logs, and measurements based on runtime perturbation, so as to maximize accuracy and minimize overhead. Moreover, we will investigate how dependency graphs should be represented to inform dependency-aware optimizations._x000D_
2. We will identify how an application should optimize its use of the software components it builds upon, in order to minimize end-to-end latencies. We will apply machine learning based methods to accurately discover slacks for scheduling and to disambiguate between different sources of latency variance so as to identify when redundancy can help. We will also use static code analysis and dynamic information flow to identify opportunities for speculation as well as common execution paths that can be memoized._x000D_
3. We will study what changes to inter-component interfaces are desirable to enable developers to specify deadlines and utilities to software components they use. To enable use of such richer interfaces, we will determine how a high-level component should use deadline-utility curves that it receives as input to compute the corresponding inputs for sub-components. We will also study how to incentivize the adoption of the new interfaces we design and quantitatively evaluate the benefits of incremental adoption.Our work addresses the need for low latency services identified by NITRD and the President's Council of Advisors on Science and Technology. To incorporate our work into real-world services, we will work with an ongoing Smart City project in Atlanta, collaborate with the FIWARE platform to augment their APIs, work with industry collaborators at Google and Facebook, and connect with the large community of web performance evangelists. Our work will also help improve education at Michigan (by applying our work to projects in a class focused on mobile app development) and beyond (by improving latencies in the Collabrify app suite used by over 600,000 elementary school students).</t>
  </si>
  <si>
    <t>1763199</t>
  </si>
  <si>
    <t>Findlater</t>
  </si>
  <si>
    <t>EGLINER</t>
  </si>
  <si>
    <t>The goal of this proposal is to advance wearable sound sensing and feedback methods for users who are deaf or hard of hearing (DHH). We have a twofold vision, spanning contributions in sound sensing and human-computer interaction: first, to develop a wearable microphone array and audio processing algorithms to automatically sense, localize, and identify sounds, and, second, to provide this information via emerging wearable technology such as head-mounted displays (HMDs) and smartwatches. Major objectives include: (1) understanding user needs for wearable sound sensing and feedback, (2) developing and evaluating a wearable sensing platform and corresponding processing algorithms for sound localization, separation, and recognition, and (3) developing and evaluating visual and haptic feedback for the wearable sensing platform. Our overarching aim is to provide always available, private, unobtrusive, and glanceable support to augment the wearer's existing sound awareness strategies. Keywords: wearables; accessibility; sound processing; head-mounted displays; microphonesOur proposal makes fundamental contributions in both HCI and sound sensing. On the HCI side, our contributions include: (1) prioritization of the subjective importance of different sounds based on physical, social, and focal contexts as well as an individual's level of hearing loss; (2) results from a set of controlled lab evaluations targeted at understanding the subjective and objective impacts of different visual and/or haptic representations for localizing sounds (e.g., different levels of directional precision) and supporting oral conversations (e.g., different degrees of captioning); (3) the design and development of a set of wearable prototypes that incorporate both the proposed wearable sound sensing hardware and processing algorithms as well as HMD and possibly haptic feedback; (4) findings from two field studies with DHH participants (a scenario-based field study and a preliminary field deployment) both aimed at identifying positive and negative practical impacts of the device, characterizing how it fits within the wearer's existing sound awareness strategies, and adapting information delivery to the nuanced constraints of DHH users' needs and abilities._x000D_
_x000D_
On the sensing side, our contributions include: (1) the design and development of a lightweight, wearable microphone array; (2) accompanying algorithms that accurately localize and separate sound sources that take into account how sound scatters off the wearer's body; (3) the adaptation and evaluation of state-of-the-art sound classification and speech recognition approaches to work with the processed audio streams from our microphone array; (4) a mix of algorithmic and user studies that characterize performance both objectively (e.g., localization accuracy) and subjectively (e.g., perceptual quality of the processed sound). Altogether, our research will provide a new class of sound scene analysis algorithms using a wearable microphone array conformal on, or in proximity to, a complex-shaped baffle (the wearer's head).This proposal will provide new sound awareness options for users who are deaf or hard of hearing, augmenting a wearer's existing strategies with additional, unobtrusive information. This advance has the potential to impact a large portion of the population. Approximately 15% of US adults report some trouble hearing; those with "disabling hearing loss" account for 2% of adults aged 45 to 54, a number that increases substantially with age to nearly 50% of those 75 and older. This is a pressing issue as the US faces an aging population and it is particularly relevant to our work because individuals who lose their hearing as adults are less likely to know American Sign Language and be integrated into Deaf culture and would thus be more reliant on sound than those who lose their hearing at a younger age. The ability to sense and unobtrusively display sound information also has applications in many domains, such as security, military, search-and-rescue, and machinery operation (e.g., vehicles). In terms of training and education, new course modules on accessibility will be added to courses at UW, UMD, and Gallaudet University and undergraduate and graduate students will be involved in all phases of the research. We will also make our sound datasets available to the research community, and, for broader outreach, will share key findings through easily accessible mediums such as videos.</t>
  </si>
  <si>
    <t>1763200</t>
  </si>
  <si>
    <t>Li</t>
  </si>
  <si>
    <t>This project aims at developing a fundamentally new computational framework for creating probability models from a geometric perspective of probability measures. The framework, which can be viewed as modeling based upon a collection of models, does not rely on the conventional likelihood-based estimation. It can also be applied to various learning tasks for vector data. The Wasserstein distance, a metric for probability distributions which captures the relatedness between the support vectors in the distributions, will be incorporated as a central component.  The team whose combined expertise spans statistical learning, information systems, and data mining will design and implement a new programming model that inhabits the intrinsic optimization procedures, such that even inexperienced learning algorithm designers can focus on mining the geometric properties of probability data without being too involved in the underlying optimization routines related to the Wasserstein distance. A machine learning toolbox comprising clustering and classification algorithms under the new framework will be developed.  Applications to big data analysis in meteorology such as information fusion and weather forecast will be pursued and evaluated. The project will train two doctoral students and four undergraduate students (through an embedded REU component). Software packages and data generated will be made available to the research and development community._x000D_
_x000D_
Keywords: machine learning; optimization; unstructured data modeling.This project aims to maximize the benefits from today's computing architecture and systems to develop machine learning methods for distributional data. The Wasserstein distance, known to be expensive to solve, will be efficiently incorporated in higher-level models by exploiting approximate optimization techniques. New numerical computing practice will be developed, leveraging parallel infrastructures and memory technologies to scale up for large data. Valuable lessons about how to treat Wasserstein problems efficiently will be learned. Within such a scalable framework, it becomes easier and less costly for machine learning scientists to design models to analyze a set of probability distributions from a geometric perspective, in comparison to the previous framework based on likelihoods. This project will result in a machine learning toolbox comprising a family of basic learning models, such as clustering and classification, for instances represented by distributions. The applications to data analysis in meteorology will result in novel computational systems that assist weather forecast by making better sense out of enormous amount of information.The project will impact the computer and information sciences community through dissemination of software implementations and presentation of research results. By demonstrating the feasibility and scalability of Wasserstein space learning, many data-driven scientific domains and the industry will have an opportunity to explore a new computational paradigm with more precise ways to model probability data. Given that the Wasserstein distance has been long studied in the theory of probability, the research will bridge between its theoretical development and computational practice, and foster improved communication on this important topic among multiple relevant communities. On the education side, the project will train two Ph.D. students with skills in machine learning, numerical optimization methods, and statistical modeling. The project team will integrate the research work with the educational missions of the institutions. New senior undergraduate and graduate-level courses will be offered for students to learn related leading-edge information systems and technologies. The embedded REU component of the project will support four undergraduate students to conduct research with the faculty members and doctoral students on this project. They will be exposed to interdisciplinary research in machine learning.</t>
  </si>
  <si>
    <t>1763206</t>
  </si>
  <si>
    <t>Reinecke</t>
  </si>
  <si>
    <t>WBAINBR</t>
  </si>
  <si>
    <t>Conducting behavioral studies with large numbers of participants enables robust statistical analyses that ensure informative, generalizable results. Volunteer-based online experiments that exchange feedback for study participation yield such large study populations: Compared to conventional in-lab studies, volunteer-based online experiments significantly increase sample size and diversity to support the replication, verification, extension, and generation of new results across various geographic and demographic groups. However, the lack of design guidelines for conducting such experiments currently mitigates their widespread adoption. In particular, we need to better understand how to optimize the recruitment, engagement, and sampling of participants, and how to design rewarding learning experiences for them. _x000D_
_x000D_
To help both researchers and participants routinely benefit from the study of large and diverse samples, this proposal seeks to systematically study the design space of volunteer-based online experiments. Using adaptive personalization techniques, we intend to dynamically tailor experiments to ensure valid, reliable, and representative results, as well as lasting benefits to participants.  As output, we will provide design guidelines and open-source tools for conducting these studies. _x000D_
_x000D_
Keywords: online experimentation; behavioral sciences; design guidelines; participant learningThis inaugural work will systematically study the design of volunteer-based online experiments to broaden the use of this method in social science research. We will answer questions related to participant recruitment and representativeness, data quality, participant engagement, and learning opportunities, thereby contributing to the research fields of human-computer interaction, psychology, adaptive user interfaces, and online learning by providing: (1) scientific findings on participants? behavior in volunteer-based online studies that compare varied personality traits and demographic backgrounds, (2) data-driven design guidelines for volunteer-based online studies for these groups, (3) predictive models of participants? behavior that support the personalization of online experiments to counteract sample biases and improve engagement, (4) learning opportunities to improve participants? scientific understanding, and (5) open source tutorials, experiment templates, and tools for researchers to conduct their own volunteer-based online experiments.This research can positively affect many constituencies: (1) It will provide learning opportunities for participants that will increase their scientific understanding and improve the communication and knowledge exchange between researchers and the general public. (2) It will provide an alternative to Amazon's Mechanical Turk platform for conducting online experiments; this is especially desirable amid growing concerns that Amazon might discontinue the service, which now receives substantial amounts of federal funding.  (3) From a broader science perspective, this work will contribute the infrastructure and knowledge to enable social scientists from around the world to conduct behavioral experiments with larger, more diverse samples. It will therefore take a major step towards tackling what many consider to be the replicability and generalizability crisis in social science research.</t>
  </si>
  <si>
    <t>1763213</t>
  </si>
  <si>
    <t>Smith</t>
  </si>
  <si>
    <t>MZEMANK</t>
  </si>
  <si>
    <t>P180687</t>
  </si>
  <si>
    <t xml:space="preserve"> III Medium IR Panel (MZ)</t>
  </si>
  <si>
    <t>Low Competitive</t>
  </si>
  <si>
    <t>3</t>
  </si>
  <si>
    <t>LC</t>
  </si>
  <si>
    <t xml:space="preserve"> Panel Summary       
  NSF 17-572: Medium scale projects_x000D_
_x000D_
OVERVIEW OF THE PROPOSAL:_x000D_
This proposal aims to study the representation of and macro- and micro-relationships among "ideas" in large text corpora, where "ideas", represented as continuous vectors, are more general than keywords yet more specific topics. Macro relationships, characterized by the document co-occurrence and prevalence correlation over time, are intended to capture relationships of "competition" among ideas; and micro relationships capture motifs of idea flow among passages in text (e.g., patterns that may indicate whether one idea undermines or supports another). The claimed innovation is to embed the methods for accomplishing these goals within the metaphor of an Idea Ecosystem, with analogy to biological systems. The aim of the ecosystem metaphor is primarily to afford people's interactions with texts, rather than to influence the specific techniques which are used to identify ideas and their relationships._x000D_
_x000D_
INTELLECTUAL MERIT:_x000D_
+ Strengths_x000D_
Interesting research questions. Looking at macro/micro relationships is interesting and positive. Looking at correlations and co-occurrences over time is an interesting and appropriate. The four classes of relationships between topic phrases (Sec 2.1) is very interesting and could potentially be useful in media beyond text as well. Going beyond concurrence and correlation is also important, and the PIs pursue this in Secs 2.2 and 2.3. The idea flow graphs (Sec 3) to represent the life cycle of a topic/idea will produce new results, and introducing new ways to represent ideas (Sec 4) could also have impact beyond NLP._x000D_
 _x000D_
- Weaknesses_x000D_
The plan  for studying mutation is vague. While the evaluation plan is mainly well organized, there is a missed opportunity to more clearly define the specific datasets and the specific domain experts who can be called upon to help evaluate. The variability in expertise and domains may lead to results that are difficult to generalize across domains or time scales. Partnering with a narrowly focused group of domain experts could bring more rigor. The third objective on embeddings seems a bit incremental, in comparison to the other two objectives. The main ideas appear to be in slight variations of existing vector-based approaches._x000D_
 _x000D_
* Evaluation Plan_x000D_
Thoughtful in that they will address interesting issues. Enlisting domain expert idea is good, but details are lacking. Concern with the evaluation in terms of how to interpret what the experts or study participants have said. How to know if people are understanding ideas is an important weakness in the evaluation. There is significant and relevant attention paid to evaluation in the proposal, but the user studies, in particular, are rather underspecified and seem to require more detail. In particular, how to deal with the interaction effects of visualization techniques with analytic techniques is something that seems to be ignored. Also, user studies are to be done only in year one; evaluation should probably be done throughout the project, and toward the end would be a good time to do more user studies. _x000D_
._x000D_
* Potential for transformativeness_x000D_
_x000D_
The potential for transformativeness is low, primarily because of the lack of a domain of application._x000D_
 _x000D_
BROADER IMPACTS:_x000D_
* Impacts on science and society:_x000D_
Without having a concrete domain, it's hard to evaluate, but it could have impact in, for instance, digital humanities_x000D_
_x000D_
* Integration of Research and Education and Broadening Participation:_x000D_
Reasonable description of how this will be done._x000D_
_x000D_
* Postdoc Mentoring Plan (if applicable):_x000D_
N/A_x000D_
_x000D_
DATA MANAGEMENT PLAN, dissemination of results, including software:_x000D_
Adequate data management plan, nothing either innovative or weak. Open source, etc._x000D_
_x000D_
COLLABORATION PLAN (required for 2 or more PIs):_x000D_
PIs have been working together for some time; good plan for teleconferencing. No provision for funding the travel associated with collaboration that's described in the proposal._x000D_
_x000D_
RESULTS FROM PRIOR NSF SUPPORT (if applicable):_x000D_
Smith has a good record of prior NSF support; this section of the proposal is correct._x000D_
_x000D_
HUMAN SUBJECTS (if applicable):_x000D_
The Colorado proposal has no indication of approval or application for studying Human Subjects._x000D_
_x000D_
BUDGET (if necessary): _x000D_
Funding for travel is too high at Colorado._x000D_
_x000D_
ADDITIONAL SUGGESTIONS:_x000D_
Clarify usefulness of the techniques proposed for some specific domain(s); more emphasis on visualization aspect; build in evaluation more strongly throughout the project. User evaluation only in the beginning right now, but needs to be done througout._x000D_
_x000D_
PANEL RECOMMENDATION:_x000D_
* Justification, including key strengths and critical weaknesses:_x000D_
The general idea is interesting, and the approach is taken is reasonable. However, the primary weakness of the proposal lies in its evaluation and targeted applications._x000D_
The lack of a specification of domain(s) to which the work will apply is a significant disadvantage._x000D_
_x000D_
__ Highly Competitive (HC)_x000D_
__ Competitive (C)_x000D_
xx Low Competitive (LC)_x000D_
__ Not Competitive (NC)_x000D_
-----------------------------------------------------------------------_x000D_
_x000D_
The summary was read by the panel, and the panel concurred that the Panel Summary accurately reflects the panel discussion._x000D_
_x000D_
</t>
  </si>
  <si>
    <t>CY0325210</t>
  </si>
  <si>
    <t>Belkin</t>
  </si>
  <si>
    <t>belkin@rutgers.edu</t>
  </si>
  <si>
    <t>F</t>
  </si>
  <si>
    <t xml:space="preserve">In the context of the five review elements, please _x000D_
evaluate the strengths and weaknesses of the proposal with respect to intellectual merit._x000D_
_x000D_
The problem of identifying ideas, and their relationships and devleopment, within corpora of texts, or within texts, is long-standing one in natural language processing and related fields, as the proposers acknowledge. Furthermore, effectively supporting people (e.g. researchers, students, journalists) who are interested in such issues in accomplishing their goals is an interesting and generally unsolved problem. The work proposed here is intended to address both of these problems; the first by introducing what are claimed to be novel techniques for identifying "ideas" and their relationships, both static and temporal; the second by displaying the results of such analysis in visualizations such a flow graphs, that attempt to give an view of the ideas within the context of the whole ecosystem of present concern. If these goals were accomplished, using truly new and innovative techniques, the project would have substantial intellectual merit._x000D_
_x000D_
The proposers suggest several techniques for identifying ideas (a concept which they themselves stress is quite fuzzy) that are "broader" than keyword approaches, but "narrower" than topic identification approaches, which they claim is the suitable level for ideas. They acknowledge, however, that the specifics of the proposal are primarily keyword-based, which puts the innovative aspects of the proposal into some doubt. The most innovative claim is that ideas will be represented not as simple keywords, but as "continuous vectors", applying the concept of a continuous vector space. This is potentially an innovative approach, which needs to be evaluated in comparison to other, more simple and straightforward approaches._x000D_
_x000D_
The ideas concerning relationships of ideas to one another depend, as is traditional in this type of work, primarily on correlation and cooccurrence of words (or ideas). The PIs propose some extensions to these methods, about whose innovativeness I have some doubts. But the application of a variety of techniques, as proposed, may lead to interesting and usful results._x000D_
_x000D_
The visualizations of the results of the analyses do not seem to me to be terribly sophisticated, and the since the proposed evaluations of the results will depend to a large extent on them, I am concerned about interaction effects between analysis techniques and methods of presentation. I do not see great impact stemming from the use of the ecosystem metaphor to produce such visualizations._x000D_
_x000D_
This brings me to the issue of evaluation. There is significant and relevant attention paid to evaluation in the proposal, but the user studies, in particular, are rather underspecified and seem to require more detail. In particular, how to deal with the interaction effects is something that seems to be ignored. Also, user studies are to be done only in year one; this seems to be the wrong time to be doing studies of the effectiveness of the various techniques. _x000D_
_x000D_
The PIs are well qualified to do the work, as attested to by their previous research, and by the strong and relevant record of previous NSF support._x000D_
_x000D_
There are some problems with the budgets. The budget for Smith says 3.85 calendar months, but the justification says summer salary. Also, the  justification for Grad Student at Washington is for three years, but the budget is for four years. The Colorado budget for travel is too high in several ways, and there is no justification anywhere for the amount requested for user studies at this site (also no indication of IRB approval). Contrary to what's stated in the collaboration plan, there is no item in either budget to fund travel between the two sites for collaboration, so the collaboration plan is rather suspect._x000D_
_x000D_
_x000D_
In the context of the five review elements, please _x000D_
evaluate the strengths and weaknesses of the proposal with respect to broader impacts._x000D_
_x000D_
The major broader impact of this proposal would be better support for different scientific and professional communities interested in the development of ideas in texts at various levels. This could be a significant contribution to a large variety of fields. The specific techinques being developed might be appliable in different contexts than just "idea" following, as well. This could well result also in better support for interactive exploration in large text corpora, going beyond the specific kinds of elements that are identified in this project._x000D_
_x000D_
Please evaluate the strengths and _x000D_
weaknesses of the proposal with respect to any additional solicitation-specific review criteria, if _x000D_
applicable_x000D_
_x000D_
The collaboration plan is suspect, as there are trips between the two institutions planned in the body of the proposal, but there is no budget to support these trips._x000D_
_x000D_
The scope of the project seems appropriate for a Medium proposal._x000D_
_x000D_
Summary Statement_x000D_
_x000D_
The goal of this project is to identify "ideas" in texts, and to trace their relationships to one another over time and across texts (macro level), and within individual texts (micro level). The claimed innovation is to embed the methods for accomplishing these goals within the metaphor of an Idea Ecosystem, with analogy to biological systems. The aim of the ecosystem metaphor is primarily to afford people's interactions with texts, rather than to influence the specific techniques which are used to identify ideas and their relationships._x000D_
_x000D_
</t>
  </si>
  <si>
    <t>XQ0897750</t>
  </si>
  <si>
    <t>Carterette</t>
  </si>
  <si>
    <t>carteret@cis.udel.edu</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</si>
  <si>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Merit)?_x000D_
_x000D_
The potential to advance knowledge in NLP/text mining/computational linguistics is high.  The four classes of relationships between topic phrases (Sec 2.1) is very interesting and could potentially be useful in media beyond text as well.  Going beyond concurrence and correlation is also important, and the PIs pursue this in Secs 2.2 and 2.3.  The idea flow graphs (Sec 3) to represent the life cycle of a topic/idea will produce new results, and introducing new ways to represent ideas (Sec 4) could also have impact beyond NLP._x000D_
_x000D_
_x000D_
2. To what extent do the proposed activities suggest and explore creative, original, or potentially transformative concepts?_x000D_
_x000D_
I do not think the work proposed is likely to be transformative, but I do think much of it is creative and original._x000D_
_x000D_
_x000D_
3. Is the plan for carrying out the proposed activities well-reasoned, well-organized, and based on a sound rationale? Does the plan incorporate a mechanism to assess success?_x000D_
_x000D_
Yes.  The PIs have an evaluation plan for each of their proposed research questions.  Some of these involve engagement with humans/users to provide feedback on system outputs.  They also have plans to mitigate the risk of research directions not working out as planned._x000D_
_x000D_
On the other hand, the evaluation plans are not in all cases well-specified, and there are questions around the user studies. _x000D_
_x000D_
_x000D_
4. How well qualified is the individual, team, or organization to conduct the proposed activities?_x000D_
_x000D_
The PIs are very qualified, having done excellent work on these areas in the past.  Furthermore the PIs already have a strong working relationship which means the collaboration is likely to be fruitful._x000D_
_x000D_
_x000D_
5. Are there adequate resources available to the PI (either at the home organization or through collaborations) to carry out the proposed activities?_x000D_
_x000D_
Yes, the PIs have the resources they need._x000D_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PI Smith has done more in the way of outreach than most PIs, having given talks at various institutions well outside the normal purview of computer science and work written about for a broad audience in the national media.  Thus the potential for broader impacts is high._x000D_
_x000D_
Beyond that, the PIs plan to do the usual things (disseminate, train students, integrate into teaching) which have the usual potential.  They also plan to develop new tutorials to give to research communities._x000D_
_x000D_
_x000D_
2. To what extent do the proposed activities suggest and explore creative, original, or potentially transformative concepts?_x000D_
_x000D_
I do not think there is much potentially transformative broader impacts work proposed, but continuing to make the work accessible to a broader audience as the PIs have done in the past is solid._x000D_
_x000D_
_x000D_
3. Is the plan for carrying out the proposed activities well-reasoned, well-organized, and based on a sound rationale? Does the plan incorporate a mechanism to assess success?_x000D_
_x000D_
Yes, but there is no real mechanism to assess success._x000D_
_x000D_
_x000D_
4. How well qualified is the individual, team, or organization to conduct the proposed activities?_x000D_
_x000D_
Very well qualified_x000D_
_x000D_
_x000D_
5. Are there adequate resources available to the PI (either at the home organization or through collaborations) to carry out the proposed activities?_x000D_
_x000D_
Yes_x000D_
_x000D_
_x000D_
Please evaluate the strengths and _x000D_
weaknesses of the proposal with respect to any additional solicitation-specific review criteria, if _x000D_
applicable_x000D_
_x000D_
_x000D_
_x000D_
Summary Statement_x000D_
_x000D_
- strong, creative proposal from strong PIs; they present creative ideas with solid plans to keep the work on track, though there are some questions around the evaluation plans_x000D_
_x000D_
- good collaboration between PIs with a prior working relationship; budget and personnel are reasonable for the scope of the project_x000D_
_x000D_
- better-than-average broader impacts_x000D_
_x000D_
</t>
  </si>
  <si>
    <t>XY0914449</t>
  </si>
  <si>
    <t>Caverlee</t>
  </si>
  <si>
    <t>caverlee@cse.tamu.edu</t>
  </si>
  <si>
    <t>V/G</t>
  </si>
  <si>
    <t xml:space="preserve">In the context of the five review elements, please _x000D_
evaluate the strengths and weaknesses of the proposal with respect to intellectual merit._x000D_
_x000D_
The main goal of this project is to create new NLP methods for modeling ideas in text from both a macro and micro perspective. The macro perspective aims to model temporal relationships among ideas and uncover change points. The micro perspective aims to extract motifs and other latent structures from idea flow graphs. Finally, there is an effort to apply recent advances in embeddings to idea representation._x000D_
_x000D_
Strengths:_x000D_
+ The PI team brings expertise in NLP, with a recent history of collaboration (co-PI Tan was a postdoc with PI Smith). _x000D_
+ The evaluation plan for each research objective is well organized, with clear understanding of the benefits/limitations of different evaluation frameworks. For example, the first objective will evaluate exploratory systems over different user groups as well as evaluate validity of uncovered idea relationships through comparison to well-known instances. Similar efforts are outlined for the second and third objectives._x000D_
_x000D_
Weaknesses:_x000D_
- While the evaluation plan is mainly well organized, there is a missed opportunity to more clearly define the specific datasets and the specific domain experts who can be called upon to help evaluate. The variability in expertise and domains may lead to results that are difficult to generalize across domains or time scales. Partnering with a narrowly focused group of domain experts could bring more rigor._x000D_
- The third objective on embeddings seems a bit incremental, in comparison to the other two objectives. The main ideas appear to be in slight variations of existing vector-based approaches._x000D_
_x000D_
In the context of the five review elements, please _x000D_
evaluate the strengths and weaknesses of the proposal with respect to broader impacts._x000D_
_x000D_
Strengths:_x000D_
+ The research components have clear broad impacts: many domains analyze and derive insights from text, so the efforts here could provide new methods/tools for a broad range of researchers and practitioners._x000D_
+ The project plans to engage in traditional plans like supporting PhD students, publishing in visible venues, and sharing code/data. The PIs plan to incorporate aspects of the project into existing courses on NLP._x000D_
+ There are plans for a new tutorial on NLP for data science._x000D_
+ The PIs have a history of outreach to interdisciplinary audiences, and presumably would continue these efforts through the course of the project._x000D_
_x000D_
Weaknesses:_x000D_
- The broader impacts could be strengthened with a collaboration with an existing company/non-profit that could test out the proposed research methods/tools._x000D_
_x000D_
_x000D_
_x000D_
Please evaluate the strengths and _x000D_
weaknesses of the proposal with respect to any additional solicitation-specific review criteria, if _x000D_
applicable_x000D_
_x000D_
_x000D_
_x000D_
Summary Statement_x000D_
_x000D_
Overall, this is an interesting project that has a number of promising research thrusts on idea evolution in large text collections from micro and macro perspectives. The PI team has demonstrated preliminary results and prepared a thoughtful evaluation plan for making good progress in this area, but misses an opportunity to provide more specific clarity for which group of users could actually benefit from the project._x000D_
_x000D_
_x000D_
</t>
  </si>
  <si>
    <t>PT0910732</t>
  </si>
  <si>
    <t>Kiciman</t>
  </si>
  <si>
    <t>emrek@microsoft.com</t>
  </si>
  <si>
    <t xml:space="preserve">In the context of the five review elements, please 
evaluate the strengths and weaknesses of the proposal with respect to intellectual merit._x000D_
_x000D_
This proposal aims to study the representation of and macro- and micro-relationships among "ideas" in large text corpora, where "ideas", represented as continuous vectors, are more general than keywords yet more specific topics.  Macro relationships, characterized by the document co-occurrence and prevalence correlation over time, are intended to capture relationships of "competition" among ideas; and micro relationships capture motifs of idea flow among passages in text (e.g., patterns that may indicate whether one idea undermines or supports another)._x000D_
_x000D_
The strengths of this proposal with respect to intellectual merit lie primarily in its methodological contributions in characterizing and quantifying macro- and micro-relationships.  While it is not yet clear that the proposed methods are sufficient/complete for characterizing the targeted aspects of these relationships, these provide a demonstration of basic feasibility._x000D_
_x000D_
The primary weakness of the proposal lies in its evaluation and targeted applications.  While the potential implications of characterizing multiple kinds of relationships among ideas are potentially quite broad, the evaluation is focused on a relatively narrow and primarily qualitative experiments with regards to helping individuals exploring knowledge and synthesizing/hypothesizing new ideas.  While this is a great goal, the proposal would have been strengthened through incorporation of additional quantitative benchmarks.  E.g., do discovered relationships among ideas aid in particular prediction or classification tasks, or in complex tasks such as machine reading or caption generation?_x000D_
_x000D_
The team is well-qualified to conduct the proposed activities, and there are adequate resources available to conduct the research._x000D_
_x000D_
In the context of the five review elements, please 
evaluate the strengths and weaknesses of the proposal with respect to broader impacts._x000D_
_x000D_
The strengths of this proposal with regards to its broader impact are focused on the development of models and tools that may allow better understanding of text corpora by data-explorers.  The potential for broader impacts are increased through outreach efforts and integration into education._x000D_
_x000D_
The broader impacts of the proposal could be further strengthened through a more concrete plan for targeted design and development of data exploration tools for one or more specific domains (e.g., medical, sciences or other).  While the underlying concepts and abstractions may be unchanged, targeting a specific domain would enable design methods and user studies that would increase the likelihood of successfully impacting at least the one chosen domain of data exploration._x000D_
_x000D_
Please evaluate the strengths and 
weaknesses of the proposal with respect to any additional solicitation-specific review criteria, if 
applicable_x000D_
_x000D_
The collaboration plan provides a sufficient description of the relevant backgrounds of the PIs and the division of research labor among them._x000D_
_x000D_
Summary Statement_x000D_
_x000D_
In summary, this is a good quality proposal worthy of support.  The proposed research into novel methods for characterizing interesting macro and micro relationships among ideas expressed in text corpora are likely to have intellectual impact; and developed models and tools, especially if targeted at specific domains, are reasonably likely to have broader impact._x000D_
_x000D_
</t>
  </si>
  <si>
    <t>1763233</t>
  </si>
  <si>
    <t>Shehu</t>
  </si>
  <si>
    <t>SSPENGL</t>
  </si>
  <si>
    <t>P180661</t>
  </si>
  <si>
    <t xml:space="preserve"> III Medium Informatics Panel (SS)</t>
  </si>
  <si>
    <t xml:space="preserve"> Panel Summary       
 OVERVIEW OF THE PROPOSAL:_x000D_
_x000D_
The focus of this project is to develop algorithms for de-novo protein structure prediction problem, which is one of the most important problems in computational molecular biology. The PIs propose (1) hybrid stochastic optimization algorithms (based on Evolutionary Algorithms) the exploration of protein structure space, (2) a deep convolutional neural network for assessing of quality of protein structures, (3) an information-integration framework to guide the exploration of protein structure spaces._x000D_
_x000D_
INTELLECTUAL MERIT_x000D_
_x000D_
+ Strengths: _x000D_
_x000D_
+ The panel felt that the proposal is very strong and compelling_x000D_
+ The proposed research project has high potential to advance knowledge and understanding of protein structure prediction_x000D_
+ The research plan is well-reasoned, well-organized and sound_x000D_
+ Proposed ideas are very innovative_x000D_
+ The PIs have a strong track record in this domain, with complementary expertise _x000D_
_x000D_
- Weaknesses: _x000D_
_x000D_
- There were some minor concerns about the choice of Evolutionary Algorithms was not sufficiently justified, but others on the panel felt that this direction is appropriate and promising_x000D_
- Some on the panel felt that the two PIs' research is somewhat disjoint and not well integrated/synergistic, while others felt that the expertise of the two PIs is complementary_x000D_
_x000D_
* Evaluation Plan: _x000D_
_x000D_
- There were some concerns about the evaluation framework, but others pointed out that CASP is the primary venue to test and evaluate structure prediction, and the PIs have successfully engaged in such efforts_x000D_
_x000D_
* Potential for transformativeness: _x000D_
_x000D_
- Some on the panel felt that while Aim 3 is challenging, it has the potential to be transformative if successful_x000D_
_x000D_
BROADER IMPACTS_x000D_
_x000D_
* Impacts on science and society:_x000D_
_x000D_
- Given the importance of the protein prediction problem, significant improvements to the solution to this problem can have very broad impacts on science, drug design, and ultimately human health. The PIs have an excellent track record of disseminating results and software tools. _x000D_
_x000D_
* Integration of Research and Education and Broadening Participation:_x000D_
_x000D_
- Both PIs have a good record in broadening student participation for women and under-represented minorities. They have a reasonable plan to integrate their research in education_x000D_
_x000D_
* Postdoc Mentoring Plan (if applicable):_x000D_
_x000D_
- The Postdoc Mentoring Plan is well detailed and appropriate. The plan is thoughtful and even references how the PI will help the postdoc get mentoring and teaching experience._x000D_
_x000D_
DATA MANAGEMENT PLAN, dissemination of results, including software:_x000D_
_x000D_
- The data management plan is well detailed and appropriate._x000D_
_x000D_
COLLABORATION PLAN (if applicable):_x000D_
_x000D_
- The management and coordination plan is sound_x000D_
_x000D_
RESULTS FROM PRIOR NSF SUPPORT (if applicable):_x000D_
_x000D_
Results from prior support are excellent. There were some concerns about the potential overlap between this proposal and the pending proposal to NSF ABI "High-dimensional geometry analysis for molecular structure data" submitted as collaborative research by the two PIs._x000D_
_x000D_
HUMAN SUBJECTS (if applicable):_x000D_
_x000D_
N/A_x000D_
_x000D_
ADDITIONAL SUGGESTIONS:_x000D_
_x000D_
N/A_x000D_
_x000D_
PANEL RECOMMENDATION_x000D_
* Justification, including key strengths and critical weaknesses:_x000D_
_x000D_
The panel felt that the proposal is very strong, very innovative, potentially transformative. The broader impacts were solid. _x000D_
_x000D_
_ Highly Competitive (HC)_x000D_
_x000D_
-----------------------------------------------------------------------_x000D_
_x000D_
The summary was read by the panel, and the panel concurred that the Panel Summary accurately reflects the panel discussion. _x000D_
</t>
  </si>
  <si>
    <t>Ding</t>
  </si>
  <si>
    <t>dingying@indiana.edu</t>
  </si>
  <si>
    <t>5</t>
  </si>
  <si>
    <t xml:space="preserve">In the context of the five review elements, please _x000D_
evaluate the strengths and weaknesses of the proposal with respect to intellectual merit._x000D_
_x000D_
the proposed research applies advanced deep learning algorithms to address some of the issues on the de-novo protein structure prediction problem. Both PIs have sound track records on the related areas and had collaboration history before. _x000D_
_x000D_
But this proposal failed to explain why the combination or integration of the both PIs research is necessary to solve the two fundamental unanswered questions: 1) how to control the exploration of a protein structure space so that biologically -active/native structured will not be missed; 2) what makes a structure biologically-active. Shehu's research focus on hybrid stochastic optimization algorithms for exploring protein structure space. It seems that are challenges on the adaptive optimization for the balance of global and local search, but it is not clear on what cheng's research can help on that. Chen's research goes on the deep convolutional neural networks for QA which can better assess the nativeness of protein structure. The combination of their work is described in section 3.3 as Objective 3 that Cheng's machine learning algorithms can provide extra features to Shehu's optimization issues. But all of these did not provide convincing cases to demonstrate the requirement of collaborative projects that the collaborative contributions of the project team will be greater than the sum of each of their individual contributions. _x000D_
_x000D_
_x000D_
In the context of the five review elements, please _x000D_
evaluate the strengths and weaknesses of the proposal with respect to broader impacts._x000D_
_x000D_
the broad impact of this proposal sounds reasonable that PIs will integrate their research into teaching, and share their code, and train junior post-doc and graduate students._x000D_
_x000D_
Please evaluate the strengths and _x000D_
weaknesses of the proposal with respect to any additional solicitation-specific review criteria, if _x000D_
applicable_x000D_
_x000D_
_x000D_
_x000D_
Summary Statement_x000D_
_x000D_
This proposed research targets the important problem on the de-novo protein structure prediction using advanced deep learning and optimization to explore protein structure space. But this proposal did not clearly demonstrate the integration of both PIs research which is critical on solving above issues._x000D_
_x000D_
</t>
  </si>
  <si>
    <t>TR0823305</t>
  </si>
  <si>
    <t>Gibas</t>
  </si>
  <si>
    <t>cgibas@uncc.edu</t>
  </si>
  <si>
    <t xml:space="preserve">In the context of the five review elements, please _x000D_
evaluate the strengths and weaknesses of the proposal with respect to intellectual merit._x000D_
_x000D_
This proposal combines two independent lines of research progress in protein structure prediction into a method that may get around the problem with premature convergence of optimization in molecular simulation, which limits the exploration of structure space. PI Shehu has extensive experience in optimization for proteins and protein ligand systems, and proposes to develop a hybrid optimization method which uses interleaving of global and local optimization to force a more thorough exploration of structure space in a resource-aware way. coPI Cheng is an expert in machine learning who proposes to develop a knowledge based method for identifying native-like protein models using deep convolutional neural networks. Both Shehu and Cheng have participated in CASP protein structure prediction competitions in past years and Cheng's machine learning based QA approaches are widely recognized as some of the best performing QA methods. _x000D_
_x000D_
Strengths: this proposal is extremely thorough and clear in laying out the current state of the art in PSP methods, and showing where the PI has identified inefficiencies in current commonly used frameworks (eg Rosetta) that can be addressed by stochastic sampling. Open questions are described clearly and the innovative nature of the work is well defined. Shehu's extensive published work on the topic constitutes the preliminary research. Initial approaches, potential pitfalls, and alternatives are clearly presented for each aspect of the EA optimization method proposed._x000D_
_x000D_
Roles in the proposal are very clear, with the work on the first two aims proceeding in tandem until they can be combined into an information system that uses the machine learning method to recognize successful models during stochastic exploration of structure space. _x000D_
_x000D_
These two investigators have all the prior experience and justification they need to begin this project as it evolves out of a combination of each of their previous novel research._x000D_
_x000D_
Resources in both labs and plans for mentoring of trainees are excellent.  Dissemination will be through avenues that these researchers are experienced in using -- workshops at major relevant conferences and participation in the widely-followed CASP competition. CASP will also serve as an evaluation of the integrated methods as they develop and optimize the proposed software._x000D_
_x000D_
In the context of the five review elements, please _x000D_
evaluate the strengths and weaknesses of the proposal with respect to broader impacts._x000D_
_x000D_
The broader impacts piece of this proposal is solid and appropriate but not exceptional or unusual. However, both investigators are experienced teachers and mentors and have identified appropriate means of attracting diverse students. Shehu is an award-winning mentor and has mentored numerous undergraduate and pre-college students, and Cheng has demonstrated success in mentoring as well. Shehu will incorporate her research results in computational biology courses but also in robotics and motion planning courses, and Cheng will similarly use this research in the machine learning courses he teaches._x000D_
_x000D_
If this method improves upon current top-performing prediction methods even to the extent shown in the preliminary examples, it has the potential to be very high impact within the protein structure prediction community._x000D_
_x000D_
Please evaluate the strengths and _x000D_
weaknesses of the proposal with respect to any additional solicitation-specific review criteria, if _x000D_
applicable_x000D_
_x000D_
_x000D_
_x000D_
Summary Statement_x000D_
_x000D_
An exceptionally high quality proposal with potential to shake up the current state of the art in protein structure prediction. Proposal is highly readable, clear and straightforward in all aspects and was really a joy to read._x000D_
_x000D_
</t>
  </si>
  <si>
    <t>Lonardi</t>
  </si>
  <si>
    <t>stelo@cs.ucr.edu</t>
  </si>
  <si>
    <t xml:space="preserve">In the context of the five review elements, please _x000D_
evaluate the strengths and weaknesses of the proposal with respect to intellectual merit._x000D_
_x000D_
The focus of this proposal is to develop algorithms for de-novo_x000D_
protein structure prediction problem. The PIs propose (1) hybrid_x000D_
stochastic optimization algorithms for the exploration of protein_x000D_
structure space, (2) a deep convolutional neural networks for better_x000D_
assessment of quality of protein structures, (3) an_x000D_
information-integration framework to guide the exploration of protein_x000D_
structure spaces.  Protein folding is still one of the most important_x000D_
problems in computational biology.  While the problem has been_x000D_
extensively studied, stochastic optimization tend to get stuck in_x000D_
local minima and do not scale readily to longer proteins._x000D_
_x000D_
For goal (1), the PI propose to use an evolutionary algorithmic (EA)_x000D_
framework which builds on the PI previous work, such as Basin Hopping_x000D_
and hybrid population-based EAs. For (2), the PI propose to build a_x000D_
deep convolutional neural network that would not require the_x000D_
construction of features by structural biologists, which builds on the_x000D_
coPI expertise on machine learning. The coPI already published_x000D_
about a deep belief network to predict the quality of a protein_x000D_
structure. The input to the proposed deep convolutional network uses_x000D_
four 2D contact maps. The methods developed in (1) and (2) will be_x000D_
integrated by framing a multi-objective optimization problem. The score_x000D_
obtained by the convolutional neural network in (2) will be used in_x000D_
(3) as an additional criteria for the selection operator on the_x000D_
population in the evolutionary algorithm._x000D_
_x000D_
The research plan is well-reasoned and well-organized. For (1), I_x000D_
wished the PIs could have provided stronger evidence that evolutionary_x000D_
algorithms are appropriate and promising for the problem of protein_x000D_
folding. Evolutionary algorithms do not have the best reputation in_x000D_
classic optimization domain: many believe that one resorts to an_x000D_
evolutionary algorithm as the last resort when one cannot think of a_x000D_
better combinatorial optimization algorithm.  Regarding (2), the usual_x000D_
problem with deep networks is that they offer poor reproducibility and_x000D_
zero interpretability. I wished the coPI would have addressed the issue_x000D_
of reproducibility of experimental results. I liked the idea in (3) of_x000D_
combining the two approaches._x000D_
_x000D_
The PI and coPI are extremely qualified to carry out the research_x000D_
proposed, and they have somewhat complementary expertise. Computing_x000D_
equipment and facilities are excellent at George Mason and Univ of_x000D_
Missouri._x000D_
_x000D_
_x000D_
In the context of the five review elements, please _x000D_
evaluate the strengths and weaknesses of the proposal with respect to broader impacts._x000D_
_x000D_
The PIs propose to make their tools available to the community and_x000D_
engage in educational and outreach initiatives. Both PIs have a good_x000D_
record in broadening student participation for women and_x000D_
under-represented minorities.  In general, the ideas proposed in the_x000D_
"Broader Impacts" are sufficient and convincing, but relatively_x000D_
standard._x000D_
_x000D_
_x000D_
Please evaluate the strengths and _x000D_
weaknesses of the proposal with respect to any additional solicitation-specific review criteria, if _x000D_
applicable_x000D_
_x000D_
N/A_x000D_
_x000D_
Summary Statement_x000D_
_x000D_
The proposal is well-reasoned and well-organized, and builds on prior work_x000D_
by the PI and coPI. The investigators are extremely qualified with_x000D_
complementary expertise. A minor weakness is the lack of strong evidence that evolutionary_x000D_
algorithms are appropriate and promising for the problem of protein_x000D_
folding. In addition, deep neural networks they offer poor reproducibility and zero interpretability._x000D_
_x000D_
_x000D_
</t>
  </si>
  <si>
    <t>Shasha</t>
  </si>
  <si>
    <t>shasha@cs.nyu.edu</t>
  </si>
  <si>
    <t xml:space="preserve">In the context of the five review elements, please _x000D_
evaluate the strengths and weaknesses of the proposal with respect to intellectual merit._x000D_
_x000D_
This proposal seeks to find better ways to solve the protein  structure prediction problem. Current approaches are largely de novo (i.e. molecular dynamics) approaches that  run into computational bottlenecks and therefore cannot explore the whole design space or are machine learning approaches (e.g. Rosetta) that mostly do machine learning followed by what one might call light molecular dynamics. This proposal suggests to interleave global (pattern-driven) approaches with "local" approaches (which involve some molecular dynamics). Further, the pattern-driven approaches heretofore require extensive feature engineering. The hope here is to use deep convolutional networks to perform feature-free prediction._x000D_
_x000D_
"This project proposes to shift the current paradigm in PSP [protein structure prediction] and supplant physics-based treatments with machine-learned models of nativeness."_x000D_
_x000D_
"Shehu has demonstrated that centralizing local searches in a global search structure makes better use of resources and results in higher sampling capability (and quality of structures) over Rosetta decoy sampling"_x000D_
_x000D_
Rosetta is a good benchmark to compare against and the proposal claims that these methods are better than Rosetta's. The proposal is very biochemical in its orientation so I wonder whether a joint effort with biochemistry is in order._x000D_
_x000D_
1. Thus the proposal has a strong chance to advance knowledge and understanding within its own field._x000D_
_x000D_
2. The proposed techniques are solid and will provide useful tools to the protein structure community._x000D_
_x000D_
3. The plan is well-reasoned and organized._x000D_
_x000D_
4. The PIs have a strong track record: Shehu has worked on molecular dynamics approaches. Cheng has worked on protein structure prediction and has done well in the main protein structure prediction competition CASP. The PIs have a strong track record in mentorship, conference presentations, and training. Both have received funding before and have a strong publication record from those funds._x000D_
_x000D_
5. They ask for adequate resources._x000D_
_x000D_
In the context of the five review elements, please _x000D_
evaluate the strengths and weaknesses of the proposal with respect to broader impacts._x000D_
_x000D_
The potential broader impacts to protein structure prediction are potentially significant depending on the extent to which the improvements found are important. The PIs have an excellent track record of disseminating results. Other broader impacts (e.g. to machine learning) are less clear, but if the project succeeds then this would serve as a promising case study for extending the reach of neural nets to data other than images. My only reservation is that the contributions seem mostly to do with biochemistry and so the benefits to computer science  research are much less clear._x000D_
_x000D_
Please evaluate the strengths and _x000D_
weaknesses of the proposal with respect to any additional solicitation-specific review criteria, if _x000D_
applicable_x000D_
_x000D_
_x000D_
_x000D_
Summary Statement_x000D_
_x000D_
The PIs are strong. The problem is important. The plan is promising, but the main gains will be to biochemistry so joint funding would be appropriate._x000D_
_x000D_
</t>
  </si>
  <si>
    <t>The objective of this proposal is to advance algorithmic research in information integration and informatics in computational structural biology. The main focus is on the de-novo protein structure prediction problem, which is central to inferring biological activities of a rapidly-growing number of protein-encoding gene sequences. This problem has a natural formulation under optimization but poses significant challenges in silico. Two fundamental questions remain unanswered: (1) how to control the exploration of a protein's structure space so as not to miss regions containing biologically-active/native structures?  (2) what makes a structure biologically-active? This project proposes to address both questions via novel research in stochastic optimization, deep learning, and their integration. Keywords: de-novo protein structure prediction; stochastic optimization; evolutionary computation; convolutional neural networks; deep learning.The proposed research generalizes the problem of exploring and obtaining a comprehensive view of a protein's structure space as that of computing a diverse ensemble of constraint-satisfying structures and then leveraging information-integration techniques to guide the exploration to regions of the structure space relevant for biological activity. The research is organized along three objectives. (1) Hybrid stochastic optimization algorithms for comprehensive exploration of protein structure spaces: Current approaches are prone to premature convergence and thus low diversity of computed structures. This project proposes adaptively interleaving global and local search while exploiting structurizations of search spaces to discourage premature convergence and promote diversification and better quality of computed structures. (2) Deep convolutional neural networks for better assessment of nativeness (i.e. quality) of protein structures: Though many directions are pursued to learn what makes a protein structure native-like, they are under the umbrella of physics/energy-based treatments or machine learning models built on expert-curated features, and demonstrate either low degree of success or poor generalizability. This project proposes training novel, deep convolutional neural networks on computed three-dimensional  structures to automatically extract expert-free features to predict the nativeness of a computed structure. (3) An information-integration algorithmic framework to guide the exploration of protein structure spaces: Though physics-based treatments are known to be unreliable predictors of nativeness, there are no efforts to change the current paradigm in decoy sampling in de-novo structure prediction. This project proposes to supplant physics-based treatments with machine-learned models of nativeness prediction, and specifically to integrate convolutional neural network models in novel, hybrid, multi-objective stochastic optimization algorithms so as to improve and guide the exploration of a protein's structure space towards regions constituting the biologically-active state.The proposed research will benefit researchers in machine learning, stochastic optimization, and information integration with application-driven interests in molecular modeling, protein structure prediction, and modeling of complex, dynamic systems. The investigators mirror these communities through their joint expertise in molecular modeling and protein structure prediction and their complementary expertise in stochastic optimization, machine learning, and deep learning. The investigators will disseminate research by publishing a web server, an open-source software platform, all training, testing data, and trained models, as well an online user manual and tutorials via mediawiki  sites. They will participate in CASP experiments to blindly test their methods in both Objectives 2 and 3. In addition, they will actively educate the involved communities through workshops, tutorials, and software demonstrations at top conferences and society meetings. They have an excellent track record of exploiting such venues. Prominent research groups, educators, and students at all levels will be recruited to test early versions of the web server and software and provide structured feedback to improve design decisions and enhance adoption in research and educational activities. This interdisciplinary project will create excellent opportunities to train under-represented students at the interface of optimization, deep learning, and computational biology.</t>
  </si>
  <si>
    <t>1763236</t>
  </si>
  <si>
    <t>Passonneau</t>
  </si>
  <si>
    <t>TKORELS</t>
  </si>
  <si>
    <t>We propose to automatically analyze students' written arguments and to produce representations of the argument structure that will support a wide range of applications, including quantitative and qualitative assessment. Qualitative assessment will consist of justification of the quantitative score, based on the ideas expressed by the student, their relative importance, and the argument relations among them, such as whether claims are supported by evidence. Our methods build on natural language processing (NLP) and machine learning techniques to generate an output graph of the argument structure of a student essay in which the nodes are sentence segments aligned to the important ideas in the domain. Labeled, directed arcs specify argumentative or rhetorical relations. Existing work on argumentation fails to detect distinct mentions of the same idea, and often assumes that the segmentation of sentences into argumentative units is given. Each of our three objectives differentiates our work. The first objective is to align the clause-like units that serve as nodes in the argument graph to the distinct ideas in the curriculum. The second is to represent the argument structure as a graph rather than a tree, so as to relate widely separated spans of text where the same idea is referenced again,  possibly in a different argument role. The third objective is to ground the analysis of a given argumentative essay in the ideas that are important in the domain,  by applying a wisdom-of-the-crowd framework to identify and rank domain ideas. For this, we build on prior work in content analysis for summarization, a skill that educators link closely with successful strategies for reading comprehension and writing. Our output graphs are therefore closer to the kind of representation that psychologists and cognitive scientists assume to represent readers' comprehension of a text._x000D_
Keywords: argumentation, content analysis, discourse analysis, NLP for education, essay assessmentOur work contributes a novel approach to discourse analysis in terms of domain ideas and their conceptual relations in an argument structure. The methods will differentiate the main claim in an argument from subordinate ones, and will differentiate those ideas that have less general importance in the domain into those that do or do not have merit in the argument. In addition to argumentation, our results will enrich the understanding of discourse coherence. For example, we will address how distinct clauses can combine to express a single claim or premise, as well as the role of sentential anaphora and discourse deixis in multiple mentions of the same idea. Each mention can have the same or different argument functions. The methods will build on our prior work in two areas: content analysis that identifies and ranks the distinct ideas in a set of documents, and argumentation mining. These methods will be extended to address the interdependence between detection of idea units, and identifying their function in argumentation. Our methods will incorporate efficient processing for large scale learning environments such as MOOCs, and minimal reliance on labeled training data. The analytic results will be assessed in collaboration with the instructors of a MOOC on Geospatial Intelligence, and will lead to the design of appropriate feedback for educational applications. In sum, our work advances the pragmatics of argumentation, the analysis of domain semantics, discourse coherence, and instruction in written argumentation.The data for this study consist of capstone essays from a Geospatial Intelligence MOOC where students assess competing hypotheses within each essay. Results from the proposed work have broad educational impact to enhance computer based learning environments, such as electronic curriculum delivery systems, collaborative learning environments and intelligent tutoring systems. The past decade of the Nation's Report Card points to a serious crisis in writing instruction. Argumentation skills are important across disciplines. The proposed work can support teachers in writing instruction through automated reports that present a summary view of which ideas students have mastered versus those they do not yet grasp, and how well they martial their ideas into an effective argument. It can also support the development of automatically provided feedback for students.</t>
  </si>
  <si>
    <t>1763240</t>
  </si>
  <si>
    <t>Gupta</t>
  </si>
  <si>
    <t>TKIMBRE</t>
  </si>
  <si>
    <t>P180637</t>
  </si>
  <si>
    <t xml:space="preserve"> AF Medium Panel /  Dec 11-12</t>
  </si>
  <si>
    <t>6</t>
  </si>
  <si>
    <t xml:space="preserve"> Panel Summary       
 SUMMARY OF PROPOSED RESEARCH ACTIVITY_x000D_
Description:  This  proposal addresses a number of central, well-studied discrete optimization problems in settings in which there is uncertainty about the input - three broad classes of variants are studied, first, where the inputs are given by a specified a probability distribution, from which a realization is chosen only after the solution is computed; second, where the distribution is only learned as part of the algorithm, either by drawing samples in advance, or by gradually constructing the schedule; and third, somewhat less centrally to this proposal, when the input is a result of following a path according to a Markov chain. For each of a number of problems, the PIs place the current state of the art in context, and suggest a next problem domain to consider in the design of (improved) approximation algorithms._x000D_
_x000D_
INTELLECTUAL MERIT_x000D_
This is an important area in which there has been quite a lot of important work over the past 10-15 years, and the PIs have contributed substantially to these developments. _x000D_
_x000D_
Strengths_x000D_
These are significant problems whose study will likely engender the innovation of new algorithmic techniques to address these problems. For example, one particular problem for which there was notable enthusiasm was the scheduling setting in which there are jobs of known types to be scheduled on a single machine, where all of the jobs of a common type are drawn independently from an identical distributions, so that there is a natural setting to study the tradeoff between learning the distribution and the cost of the solution. Among the other problems discussed, models based on load-balancing in parallel machines, the traveling salesman problem, unsplittable flows all were addressed in stochastic settings. Furthermore, the role of stronger relaxations -configuration LP's, Sherali-Adams hierarchies, and exponential formulations such as the knapsack cover constraints, are to be studied for possible novel application in these stochastic models._x000D_
_x000D_
The PIs have a strong track record of obtaining important results in this domain, and there was general confidence that the directions outlined here would continue this trajectory in significant ways._x000D_
_x000D_
Weaknesses_x000D_
The weakest aspect of this proposal is that in its desire to give such an extensive list of potential problem domains, there was less attention devoted to each one so that the inherent difficulties and ideas for new approaches were not given as much development as would have been beneficial. Furthermore, there was also some concern that the big picture in providing motivation for the general thrust, and for the specific choice of problems could have been strengthened. _x000D_
_x000D_
BROADER IMPACTS _x000D_
_x000D_
Strengths_x000D_
The PIs have a good track record of engaging in programs like Andrew's Leap and the Rutgers (Camden) summer Program in Algorithmic and Combinatorial Thinking to attract high-school students to this area._x000D_
Their work has consistently involved students (at all levels) from underrepresented groups._x000D_
_x000D_
The PIs have done interesting curricular development in this domain, and are committed to expanding the materials available to spread this other institutions._x000D_
_x000D_
Finally, this is an area in which the kinds of algorithmic innovations have the potential to impact industrial applications work._x000D_
_x000D_
Weaknesses_x000D_
_x000D_
There is nothing particularly innovative in the nature of the broader impact contribution of this proposal._x000D_
_x000D_
ADDITIONAL REMARKS_x000D_
Research plan: This is a proposal in which the scope and plans are likely to deliver extremely high quality research in the timeframe of its funding._x000D_
_x000D_
Collaboration plan: The plan outlines regular telecomm meetings and periodic visits which, given the track record of the PIs who have collaborated in the past, seems completely sufficient for the proposal._x000D_
_x000D_
Data Management Plan: The PIs state that this is entirely a theoretical proposal and hence there is no data to manage._x000D_
_x000D_
Results of prior support: There is a succinct statement of previous work, both in terms of its intellectual merit and broader impact, for Gupta, whereas Nagarajan has no prior support._x000D_
_x000D_
Justification for Panel Rating: This is a proposal that has a large number of truly innovative settings for exploring the increasingly important interface between stochastic models of input data and the worst-case analysis of approximation algorithms for discrete optimization problems. While a somewhat more focused proposal would have been slightly better, this is definitely worthy of support. _x000D_
_x000D_
Panel Rating: _x000D_
_ Highly Competitive_x000D_
X Competitive_x000D_
_ Low Competitive_x000D_
_ Not Competitive_x000D_
_x000D_
The summary was read by/to the panel and the panel concurred that the summary accurately reflects the panel discussion._x000D_
</t>
  </si>
  <si>
    <t>XP0846820</t>
  </si>
  <si>
    <t>Chakrabarti</t>
  </si>
  <si>
    <t>ac@cs.dartmouth.edu</t>
  </si>
  <si>
    <t xml:space="preserve">In the context of the five review elements, please _x000D_
evaluate the strengths and weaknesses of the proposal with respect to intellectual merit._x000D_
_x000D_
This proposal addresses a moderate-sized family of problems in stochastic optimization: classic problems in combinatorial optimization (e.g., scheduling, TSP, unsplittable flow) are reconsidered in a setting where the input is drawn at random from some distribution. The two PIs will study three broad classes of problems:_x000D_
1. The input distribution is known. Try to achieve approximation ratios similar to the classic version of the problem. One important variant is that the input, which consists of many "items", is gradually revealed and the algorithm can adaptively make decisions based on this partial knowledge; for such problems study the advantage conferred by such adaptivity._x000D_
2. The input distribution is unknown and needs to be learned. Variants are (a) it can be learned by sampling in advance of solving the actual problem instance; and (b) it can only be learned as parts of the actual instance are revealed and decisions must be made about them. For the latter variant, questions of how well approximable they are have some parallels with questions about regret minimization._x000D_
3. The input randomly changes, according to a Markov chain, as we explore it. This section of the proposal is less well-developed, perhaps because this is relatively new territory with not enough past work to clarify the landscape._x000D_
_x000D_
Strengths:_x000D_
_x000D_
+ The two PIs have been leaders in stochastic optimization over the last five years or so. They are very well positioned to carry out this work._x000D_
+ The proposal is very thoughtfully organized. The problems to be studied appear fundamental and a good case is made for studying them._x000D_
+ The PIs have a strong history of coauthorship in the proposal's topic._x000D_
_x000D_
Weaknesses:_x000D_
_x000D_
- These problems are, for the most part, continuations of work that the two PIs are already doing. _x000D_
_x000D_
_x000D_
_x000D_
In the context of the five review elements, please _x000D_
evaluate the strengths and weaknesses of the proposal with respect to broader impacts._x000D_
_x000D_
The project will train some four or five Ph.D. students between the two universities and lead to appropriate curriculum development at both places. The project will involve undergraduate students as appropriate. The PIs have established some history of high-school outreach and will continue it._x000D_
_x000D_
_x000D_
Please evaluate the strengths and _x000D_
weaknesses of the proposal with respect to any additional solicitation-specific review criteria, if _x000D_
applicable_x000D_
_x000D_
_x000D_
_x000D_
Summary Statement_x000D_
_x000D_
The proposal teams two PIs with strong track records on stochastic optimization, promising further work along existing (and fruitful) directions. It is very well written and convincingly argued._x000D_
_x000D_
_x000D_
</t>
  </si>
  <si>
    <t>SHEWCHUK</t>
  </si>
  <si>
    <t>jrs@cs.berkeley.edu</t>
  </si>
  <si>
    <t xml:space="preserve">In the context of the five review elements, please _x000D_
evaluate the strengths and weaknesses of the proposal with respect to intellectual merit._x000D_
_x000D_
The strengths of this proposal are that it is well written and the ideas for_x000D_
how to approach some of these problems seem solid._x000D_
_x000D_
The main weakness of this proposal--and it's a big one--is that there is_x000D_
virtually no discussion of what I call "The Big Picture".  If the PIs fully_x000D_
succeed in accomplishing everything they propose, what larger impact will it_x000D_
have on this field of theoretical computer science (or mathematics)?  What_x000D_
impact will it have on applications in the real world?  Why do the PIs want to_x000D_
solve these particular problems?  Of all the problems the PIs propose to solve,_x000D_
which are the most important, and why?  Of all the problems the PIs *could*_x000D_
propose to solve, why did they choose these ones?  How do the PIs prioritize,_x000D_
and how should we reviewers prioritize?  The PIs have devoted years of their_x000D_
lives to these sorts of problems, so they must have strong motivations for_x000D_
doing so, but what are those motivations?  Why do these questions excite the_x000D_
PIs?  I argue that answering these questions is the most important part of a_x000D_
proposal.  But this proposal devotes approximately zero attention to them._x000D_
There are very few hints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Moreover, there are many problems the PIs want to solve that sound pretty_x000D_
incremental.  The proposal would be better if the PIs used most of the space to_x000D_
explain where genuinely new capabilities might open up.  Does stoshastic_x000D_
optimization address a class of real-world problems for which existing_x000D_
techniques aren't even close to being useful?  The PIs don't make this clear._x000D_
From this point of view, High-level Goal 4 and the paragraph preceding it are a_x000D_
highlight of the proposal._x000D_
_x000D_
There is one problem I agree is important in practice, namely load balancing_x000D_
(scheduling).  On the other hand, is there much demand from real-world_x000D_
applications for solutions to traveling salesman problems or its variants?_x000D_
I doubt it.  What about knapsack cover?  I imagine it's probably used by_x000D_
somebody, but the PIs don't tell us.  What about matchings?  Unsplittable flow?_x000D_
Even for the plainly important problem of load balancing, I would like the PIs_x000D_
to tell us about the current state of load balancing--are the algorithms used_x000D_
in practice sufficient for most applications, or are there clear deficiencies?_x000D_
Is there real demand for solutions to the adaptive or non-adaptive stochastic_x000D_
versions of the problem?  Why is it important to make further progress on these_x000D_
problems?  The context is missing.  Perhaps I'm underestimating the importance_x000D_
of these problems, but the proposal doesn't even *try* to make a case for them._x000D_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Some of their_x000D_
undergrads have published in top conferences, which adds credibility to their_x000D_
stated intention to continue mentoring undergrads in research.  The PIs discuss_x000D_
four of their female students (two current PhD, one undergrad, one now a_x000D_
faculty member at Southwestern) and their intention to "take a proactive_x000D_
stance" to attract more._x000D_
_x000D_
More unusually, both PIs have participated in outreach to high school students._x000D_
In particular, Gupta is a regular participant in CMU's ongoing "Andrew's Leap"_x000D_
summer program._x000D_
_x000D_
The PIs propose to hold a reunion workshop, following up on a Simons Institute_x000D_
program on "Algorithms and Uncertainty" that Gupta co-organized and Nagarajan_x000D_
attended, which led to the present proposal._x000D_
_x000D_
The proposal fails to explain whether the intellectual output of the proposed_x000D_
work itself has the potential to "benefit society", as I explained above in my_x000D_
remarks on the lack of a Big Picture._x000D_
_x000D_
The PIs say in the "Broader Impacts" section that they will "leverage their_x000D_
industry contacts" to "test some of the resulting algorithms on real data," but_x000D_
give no further details or substantiation.  This exposes a gap in the proposal:_x000D_
exactly what sort of "real data" would serve as input to the algorithms the PIs_x000D_
propose?  Does IBM have a bunch of adaptive min-makespan TSP problems just_x000D_
ready to go?  In my opinion, this declaration just deepens the mystery of how_x000D_
the PIs think their proposal relates to real-world applications, and it_x000D_
increases my frustration that the authors have neglected the Big Picture parts_x000D_
of the proposal._x000D_
_x000D_
The PIs promise "to establish new connections between CS theory and ..._x000D_
operations research, machine learning and queuing theory," but unfortunately,_x000D_
they don't elaborate.  Next time, I hope the PIs will write a paragraph or_x000D_
three backing up this assertion._x000D_
_x000D_
_x000D_
Please evaluate the strengths and _x000D_
weaknesses of the proposal with respect to any additional solicitation-specific review criteria, if _x000D_
applicable_x000D_
_x000D_
_x000D_
_x000D_
Summary Statement_x000D_
_x000D_
A well-written proposal with some good ideas about how to address uncertainty_x000D_
(e.g., stochastic inputs) in classic combinatorial optimization problems._x000D_
However, I have difficulty evaluating this proposal because of its failure to_x000D_
explain the context, importance, or potential impact of the proposed research_x000D_
on either our understanding of theoretical computer science or on any practical_x000D_
applications.  The most important part of the proposal, what I call "The Big_x000D_
Picture", is entirely absent; therefore, I cannot recommend funding.  The_x000D_
"Broader Impacts" are average among proposals of this type._x000D_
_x000D_
_x000D_
</t>
  </si>
  <si>
    <t>Shmoys</t>
  </si>
  <si>
    <t>shmoys@cs.cornell.edu</t>
  </si>
  <si>
    <t xml:space="preserve">In the context of the five review elements, please _x000D_
evaluate the strengths and weaknesses of the proposal with respect to intellectual merit._x000D_
_x000D_
This proposal continues a line of research for which the first PI has played a leading role over the past decade or so in the study of discrete optimization problems with stochastic elements from the perspective of the worst-case analysis of approximation algorithms. For example, they aim to extend classic results of Kleinberg, Rabani, and Tardos of load balancing of stochastic jobs (where the probability distribution of processing requirements is known before scheduling, but the actual time is known only after scheduling) on identical parallel machines to unrelated parallel machines. Both the min-max load (L_inf) and other norms are proposed. The proposal claims that progress on machines that run at different speeds has been made, but details of this are not given. There is a substantial list of interesting questions proposed - the strength of configuration LPs in such stochastic settings, the role of Sherali-Adams-type stronger relaxations,  and the role of adaptive settings for the power of the algorithms. Finally, the proposal also discusses setting in which the underlying distribution is not known, but the algorithm learns over time - the prototypical example for this proposal is a scheduling algorithm where the jobs are of known different types, each with a different known distribution, and the algorithm learns the distribution by scheduling jobs of that type. There were small sample results innovated by the PI, and it would be extremely interesting to find other settings where comparably strong results could be obtained. For each setting, the PI's give a rough outline of the types of techniques to be employed with few insights given explicitly, and in several cases, preliminary results are stated. Given the strength of the PI's it seems likely that they will make substantial, interesting progress in these directions, and will have the resources (both infrastructure and personnel - i.e., PhD students) to carry out the proposed activities. Overall, the intellectual merit of the proposal is very good._x000D_
_x000D_
It would have been helpful if in a few more of the example initial programs to be investigated more substance of the proposed algorithmic new ideas were given, or the conjectured mathematical structure whose proof could drive the analysis._x000D_
_x000D_
_x000D_
_x000D_
In the context of the five review elements, please _x000D_
evaluate the strengths and weaknesses of the proposal with respect to broader impacts._x000D_
_x000D_
The proposal also is very good in terms of its broader impact efforts. The first PI has an excellent track record of mentoring students at all levels, and this is an important contribution since the need for well-educated students in this domain is critical.  These problems arise in a number  of significant domains that have the industrial implications. They have also proposed interesting curricular design in incorporating many of the themes of this proposal in new classes._x000D_
_x000D_
Please evaluate the strengths and _x000D_
weaknesses of the proposal with respect to any additional solicitation-specific review criteria, if _x000D_
applicable_x000D_
_x000D_
_x000D_
_x000D_
Summary Statement_x000D_
_x000D_
This is a very good proposal with respect to both intellectual merit and broader impact that outlines work, which if successful, would be of high impact and significant for the algorithms community. The level of detail of initial ideas for attaining these results, while not absent, is perhaps not as detailed as would make this proposal truly excellent._x000D_
_x000D_
</t>
  </si>
  <si>
    <t>HZ1008453</t>
  </si>
  <si>
    <t>Subramani</t>
  </si>
  <si>
    <t>k.subramani@mail.wvu.edu</t>
  </si>
  <si>
    <t xml:space="preserve">In the context of the five review elements, please _x000D_
evaluate the strengths and weaknesses of the proposal with respect to intellectual merit._x000D_
_x000D_
_x000D_
This proposal is concerned with combinatorial optimization for _x000D_
uncertain inputs._x000D_
This line of research is extremely important, since traditional_x000D_
analysis of algorithms assumes fixed, immutable data, whereas in_x000D_
real-world situations, measurement of problem parameters is at_x000D_
best an art and almost never a science._x000D_
Consequently, decisions about optimality need to be made in _x000D_
uncertain environments._x000D_
The literaure documents several approaches to dealing with uncertainty, including, but not limited to:_x000D_
(a) Sensitivity analysis, (b) Robust Optimization, (c) Quantified Linear and Integer Programming, (d) Tolerance-based approaches and_x000D_
(e) Stochastic optimization._x000D_
_x000D_
The PIs have chosen (e) as their approach. They have identified nine high-level goals and several marquee problems such as "Load balancing in unrelated machines", "Minimum Makespan TSP" and so on, wherein they will study approximation algorithms in non-traditional settings._x000D_
_x000D_
They have a clear plan on how to approach the problems and they are clearly well-qualified with a tremendous track record. They have adequate resources in their respective Universities to carry out their plans._x000D_
_x000D_
The ideas and concepts are creative and original._x000D_
_x000D_
In the context of the five review elements, please _x000D_
evaluate the strengths and weaknesses of the proposal with respect to broader impacts._x000D_
_x000D_
_x000D_
The PIs have identified six avenues by which the impact of their work will impact society broadly and positively. Some of these avenues are pretty standard, while others such as reaching out to high school _x000D_
students are novel._x000D_
_x000D_
Their plans to achieve this impact are clear and well thought out._x000D_
They have a large number of established collaborators and through this proposal should be able to enhance the visibility of this work._x000D_
_x000D_
Please evaluate the strengths and _x000D_
weaknesses of the proposal with respect to any additional solicitation-specific review criteria, if _x000D_
applicable_x000D_
_x000D_
There are many strengths and no weaknesses._x000D_
_x000D_
Summary Statement_x000D_
_x000D_
Very good proposal._x000D_
_x000D_
</t>
  </si>
  <si>
    <t>This proposal seeks to design provably-good algorithms for the setting with uncertainty in the inputs. In particular suppose the data are stochastic and drawn from a probability distribution. Hence decisions must be made with stochastic knowledge about the future, but without precise knowledge of the input. This line of work, called stochastic optimization, has seen much activity in the past decade. Indeed, the lens of theoretical computer science has given rise to models and techniques, and a focus on algorithms with provable worst-case bounds._x000D_
_x000D_
Building on this momentum and interest, this proposal seeks to attack basic problems in scheduling, path-planning and routing, packing and covering, submodular maximization, and other domains in the stochastic setting. Moreover, the proposal intends to broaden the scope of investigation, and study questions where we have to learn the underlying probability distributions in addition to solving the optimization problems. Another direction of study is to consider settings with temporal correlations, where we problems modeled by multi-armed bandits._x000D_
_x000D_
Key Words: Approximation Algorithms; Stochastic Optimization; Optimization under Uncertainty; Multi-armed Bandits; Adaptivity Gap; Machine Learning.The proposed research includes both fundamental optimization problems in the stochastic setting, and also new directions for research. We group the questions under the following three loose categories:_x000D_
_x000D_
- To better understand the power of adaptive and non-adaptive algorithms in the stochastic setting. To solve basic problems in scheduling, path-planning and routing, submodular maximization, etc. in this setting. To develop new techniques to solve such problems, extending the body of knowledge for non-stochastic settings._x000D_
_x000D_
- To develop algorithms that learn the underlying probability distribution well enough to solve the optimization problem of interest. To understand the right trade-offs between the goal of learning the distribution very closely, and the marginal increase in the performance of the underlying optimization problem? To develop robust algorithms that can deal with the errors in learning?_x000D_
_x000D_
- To give algorithms that go beyond the usual assumptions of independence, and can cope with temporal correlations. To develop further techniques for combinatorial problems modeled using multi-armed bandits, and other Markov models._x000D_
_x000D_
The focus of the proposal is on substantially expanding the current algorithmic toolkit for stochastic combinatorial optimization problems, on developing and exploring the right models and the right algorithms, and to give tight robust analyses for these settings.The study of stochastic optimization in the theoretical computer science community can help bring together communities in computer science with those in operations research, stochastic control, and machine learning, with contributions and results crossing traditional area boundaries. The proposed research aims to extend and deepen such connections, and perhaps even forge connections with communities such as applied probability or queueing theory.  An important part of the research plan is the educational component, in particular the engagement of undergraduate students and women in research. Development of a new course highlighting the classical and modern developments in stochastic optimization will train graduate students and postdoctoral associates.</t>
  </si>
  <si>
    <t>1763247</t>
  </si>
  <si>
    <t>Minn</t>
  </si>
  <si>
    <t>PREGALI</t>
  </si>
  <si>
    <t>The Tera-Hertz (THz) band is a frontier of research challenges for future wireless systems with unique potentials. It can enable various sensing applications (e.g., breath analysis for non-invasive medical diagnosis, indoor/industrial air quality control) and new communication applications (e.g.,  chip-to-chip or within-device communications, data centers,  wireless kiosks, small-cell front-haul/back-haul). The main barrier to its wide-spread applications for consumer and general public is the cost of THz devices. Recent developments of CMOS THz devices have shown feasibility of low-cost THz devices, yet with very limited capability due to very low output power and nonlinear distortions. This project aims to develop technologies to overcome these fundamental limitations and enable low-cost energy-efficient THz sensing and communication systems. Integrating cross-disciplinary fields of communication/signal processing and  circuits, the project involves analytical/theoretical development, practical measurements for modeling and verification, and circuits/chip development.  Under the low-cost energy-efficient CMOS THz paradigm, the project investigates three research thrusts, namely i) comprehensive nonlinear signal models, ii) efficient THz sensing systems, and iii) efficient THz communication systems. The project also includes development of THz CMOS chips for sensing and communications. _x000D_
Key Words: Nonlinear THz transceiver, distortion pre-compensation, waveform design, QAM-capable nonlinear transmitter, band-split multi-branch architectureThis project studies a new type of nonlinear system, its complications, countermeasures, and fundamental performance limits for both sensing and communication applications. A summary of technical contributions are as follows. i) Signals generated by low-cost THz devices experience nonlinear distortions and several other device imperfections. Corresponding accurate signal models are not available yet, but they are essential for designing efficient systems and understanding fundamental capabilities and limitations. This project will develop these signal models and verify them by practical measurements. ii) To overcome nonlinear distortion and output power limitation of low-cost THz sensing systems, this project will develop novel sensing waveform designs and robust beamforming/combining circuitry. Various metrics such as sensing performance, sensing range, latency, and simultaneous sensing capability for multiple sensing targets will be addressed. iii) This project studies a new form of nonlinear communication system induced by low-cost THz devices. Novel pre-compensated signaling schemes will be developed to address nonlinear distortion and spectral spreading. Achievable transmission rate will be derived. Quadrature amplitude modulation (QAM) capable energy-efficient low-cost THz transceiver will be developed and practically tested. A novel band-split multi-branch architecture will be investigated. Robust security-enhanced beamforming schemes under nonlinear distortions and other device imperfections will be developed and tested. New pilot designs,  estimators for channel and device impairment parameters, synchronization and equalization/compensation schemes will be developed for the nonlinear system.The project will yield substantial broader impacts through its technical developments as well as outreach, dissemination, and student training activities as summarized below. i) THz devices are rather expensive, thus preventing economical deployment for  general public or consumer applications. The proposed low-cost technology can break this barrier and deliver the benefits of new THz applications to general public. ii) The technologies developed and the research laboratories will be appropriately incorporated into the activities of Summer outreach programs at UT-Dallas that seek to introduce high school and freshman age students to Engineering and to recruit and retain students from under-represented groups to Engineering. iii) The research findings will be efficiently disseminated to industry and academia via quarterly colloquium of Texas analog center of excellence (TxACE) as well as via conferences and journal publications. iv) The project also provides training for three graduate students in the cross-disciplinary fields of communications, signal processing, RF/THz circuits and systems. This contributes in developing a globally-competitive science, technology, education, and  mathematics workforce.</t>
  </si>
  <si>
    <t>1763256</t>
  </si>
  <si>
    <t>Winstein</t>
  </si>
  <si>
    <t>The general availability by cloud providers of lightweight virtualized containers priced using a fine-grained cost structure provides an opportunity for a new burst parallel computing model.  Our vision is that this new model enables applications to burst processing into the cloud across hundreds or thousands of concurrent ephemeral "lambdas", reducing the run time of data processing tasks by multiple orders of magnitude and transforming batch tasks into interactive ones.  Since end users only pay for the time they are using those lambdas, developers can harness this capability without needing many users to amortize an expensive hardware platform.  Although originally intended for asynchronous Web microservices, we believe that with sufficient systems support, the same lambda infrastructure -- eventually with modifications we propose -- is capable of broad and exciting new applications._x000D_
_x000D_
To achieve this vision, we propose the following:_x000D_
_x000D_
* We introduce and motivate the substantial benefits of our new burst parallel computation model on cloud services using ephemeral lambdas using two highly-successful applications._x000D_
_x000D_
* We will develop two new burst parallel systems, a parallel compiler for large applications and a modular, programmable video processing system.  Both will demonstrate the transformation of currently what are batch-processing tasks into interactive tasks._x000D_
_x000D_
* We will develop a common framework for developing, implementing, and executing_x000D_
burst parallel applications on cloud infrastructure, including a new storage system for intermediate data, an execution engine serving as a burst parallel runtime system, and a distributed tracing framework._x000D_
_x000D_
Key Words: Burst-parallel computing; Parallelizing algorithms; Function-as-a-service; Cloud computingIf successful, this research will deliver a new model of burst parallel applications and systems.  This model takes advantage of new function-as-a-service offerings by cloud providers, where fine-grained ``ephemeral lambdas'' enable large-scale parallel computations at low cost.  With careful attention to algorithm parallelization, we argue that many both old and new data processing tasks can be adapted into a model of functions that operate on small pieces of data, executed in a burst-parallel manner to achieve interactive performance demands.If successful, this work will provide the application blueprint and systems foundation to enable end users and developers to access massive amounts of parallelism on demand, while only paying for those resources actually consumed by an application.  We will actively engage with the developer community to ensure that others are able to use and build upon our work.  In addition to integrating our research into course curriculum, we have a formalized program for embedding under-represented minority undergraduate students into our research groups.</t>
  </si>
  <si>
    <t>1763258</t>
  </si>
  <si>
    <t>Goodrich</t>
  </si>
  <si>
    <t>RSHAH</t>
  </si>
  <si>
    <t>9</t>
  </si>
  <si>
    <t xml:space="preserve"> Panel Summary       
 SUMMARY OF PROPOSED RESEARCH ACTIVITY_x000D_
_x000D_
Description : _x000D_
_x000D_
A proposal describing a variety of research areas related to geographic regions and transportation networks.  These include finding k-best solutions, transportation optimization using dynamic programming, stable-matching Voronoi diagrams with applications to redistricting, dynamic graph algorithms including estimating statistics describing the graph and nearest neighbors, and visualization, including optimizing arc diagrams, non-realistic graph layout, and convergence diagrams as well as circle diagrams. _x000D_
_x000D_
INTELLECTUAL MERIT_x000D_
_x000D_
Strengths_x000D_
_x000D_
+ Strong group of PIs, including great experience in algorithmic foundations and a collaboration with a practitioner in transportation networks._x000D_
+ The definition of stable-matching Voronoi diagrams is new and interesting._x000D_
_x000D_
Weaknesses_x000D_
_x000D_
- The references don't match the citations, and many references seem missing. This made it impossible for panelists to look at prior and preliminary work._x000D_
- The panel did not see a strong idea integrating the research program, for instance not all of the problems seemed to be related to real-world networks._x000D_
- Goldwasser's hub labeling algorithms seem relevant to this class of graphs, and it would be good to compare that line of research to the proposed work.  _x000D_
- The collaboration between the theoretical and the transportation researchers could be better developed in the proposal._x000D_
_x000D_
BROADER IMPACTS_x000D_
_x000D_
_x000D_
Strengths_x000D_
_x000D_
+ The PIs have a good track record of mentoring students who go on to research careers._x000D_
+ PI Regan's iSTART grant would have good synergy with this program._x000D_
+ The focus is on applicable problems. _x000D_
_x000D_
_x000D_
Weaknesses_x000D_
_x000D_
- No distinctive broader impacts as one would like in a Medium._x000D_
_x000D_
 _x000D_
_x000D_
ADDITIONAL REMARKS_x000D_
_x000D_
_x000D_
Collaboration plan: OK._x000D_
_x000D_
Data Management Plan: Releasing software is excellent. It is not clear why it might only be available for three years. _x000D_
_x000D_
Results of prior support:  OK._x000D_
_x000D_
 _x000D_
_x000D_
Suggestions to PI(s): _x000D_
_x000D_
- Obviously, be careful about making sure the references are correct. _x000D_
- It would be good to lay out some specific conjectures, eg. what one intends to prove about stable-matching Voronoi diagrams._x000D_
_x000D_
 _x000D_
_x000D_
Justification for Panel Rating:  The main reasons for the LC rating are the lack of a strong integrating idea, although many of the individual ideas are appealing. _x000D_
_x000D_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t>
  </si>
  <si>
    <t>RA</t>
  </si>
  <si>
    <t>ejupd</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</si>
  <si>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Algorithms for Real-World Networks_x000D_
_x000D_
L: 1763258 Goodrich, Michael U of Cal Irvine $ 1,199,544_x000D_
_x000D_
_x000D_
P180637 LC AF Medium Panel /  Dec 11-12 (9 panelists),_x000B_  on 12/12/2017, recommended as Low Competitive (V,V/G,G,G)_x000D_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</si>
  <si>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ZP0793383</t>
  </si>
  <si>
    <t>Amenta</t>
  </si>
  <si>
    <t>amenta@cs.ucdavis.edu</t>
  </si>
  <si>
    <t xml:space="preserve">In the context of the five review elements, please _x000D_
evaluate the strengths and weaknesses of the proposal with respect to intellectual merit._x000D_
_x000D_
The work here concerns graph algorithms in realistic models.  Two of the PIs are extremely prolific researchers in graph algorithms, and the third has a joint appointment in transportation engineering.  It lists a large collection of possible research directions, which, given the PIs track record, may well largely get done._x000D_
_x000D_
There is a brief discussion of finding the k-best solutions to a problem such as shortest path. There is a section on transportation optimization from the applications viewpoint. There is a section on "stable-matching Voronoi diagrams" which is a way of formalizing the idea of matching geographic/transportation distance points to centers, eg. for redistricting. There is a section on dynamic graph algorithms including estimating statistics describing the graph and nearest neighbors. Finally there is a section on visualization, including optimizing arc diagrams, non-realistic graph layout, and convergence diagrams.  A section on representing graphs by circle diagrams is not super-convincing as a visualization technique but possibly as a tool for algorithmic design. _x000D_
_x000D_
Strengths:_x000D_
_x000D_
- The connection to transportation optimization problems in Section 2.2.  Scaling up these computations using some sophisticated algorithmic techniques seems like a great idea. Many of these rely on dynamic programming, and PI Eppstein has some background in speeding up DP in special cases. _x000D_
_x000D_
- An approach to automated redistricting.  This seems novel, and the fact that it can use the road graph network as a distance measure is helpful; population centers connected along a highway is sometimes a reasonable way to draw a district, not handled by simple measures like compactness.  _x000D_
_x000D_
- The work on enumeration statistics for dynamic graphs uses some interesting algorithmic techniques. _x000D_
_x000D_
- The three proposed visualization algorithms all sound useful._x000D_
_x000D_
- Modeling geographic graphs using circle graphs provides some deep structure to sparse graphs that are not quite planar; this is a stronger idea than 'planar graph with a few minor exceptions' and it won a best-paper award at Sigspatial 2008.  _x000D_
_x000D_
Weaknesses:_x000D_
_x000D_
- The proposed collaboration does not seem to have any preliminary work, although there is great potential. _x000D_
_x000D_
- There could be more connection to real-world situations in the redistricting work; this probably goes without saying, but the PIs should attend the California Gerrymandr conference and possibly contact the organizers now to get involved more deeply. _x000D_
_x000D_
- The proposal is a bit hurried and the references are mis-numbered, so that I cannot look anything up. The introduction is not as connected to the actual work proposed as one might want. _x000D_
_x000D_
- The work on electric vehicles might be a lot more meaningful in the context of EV fleets, and even self-driving EV fleets, where centralized planning of rides and charging is possible._x000D_
_x000D_
- The dynamic graph enumeration algorithms could use more context and motivation. _x000D_
_x000D_
- The visualization section needs a lot more pictures, even small ones that the reader could zoom into.  Which reminds me, some of these ideas might be very interesting in the context of interactive visualization, where a rough picture (e.g. confluence diagram) of the whole network could resolve to more detailed full-graph versions as you soon in). Some more sophisticated implementations, with a designer, might be great undergrad projects. _x000D_
_x000D_
- Visualizing via circle ply covers is unconvincing, at least in Figure 3._x000D_
_x000D_
In the context of the five review elements, please _x000D_
evaluate the strengths and weaknesses of the proposal with respect to broader impacts._x000D_
_x000D_
- Engagement with freshman education is a plus.  _x000D_
- The PIs have a great track record of undergrads going on to research careers. _x000D_
- PI Regan's iSTART project will have good synergy with this one. _x000D_
_x000D_
_x000D_
Please evaluate the strengths and _x000D_
weaknesses of the proposal with respect to any additional solicitation-specific review criteria, if _x000D_
applicable_x000D_
_x000D_
_x000D_
_x000D_
Summary Statement_x000D_
_x000D_
This is a strong proposal from established researchers.  Good work, relevant to actual computational problems, will most likely get done._x000D_
_x000D_
</t>
  </si>
  <si>
    <t>Gkatzelis</t>
  </si>
  <si>
    <t>gkatz@drexel.edu</t>
  </si>
  <si>
    <t xml:space="preserve">In the context of the five review elements, please _x000D_
evaluate the strengths and weaknesses of the proposal with respect to intellectual merit._x000D_
_x000D_
This proposal focuses on algorithms for problems related to networks. These proposed problems take many different forms, from combinatorial optimization to vizualization. The suggested unifying theme that sets this proposal apart from previous work is the concentration on "real-world networks" which, unlike worst-case networks, may satisfy structural properties which enable the design of improved algorithms. _x000D_
_x000D_
On the positive side, the PIs clearly state the set of problems that they plan to focus on, and they do appear to be well-equipped to make progress on these problems. Also, most of the problems do sound interesting._x000D_
_x000D_
On the negative side, the proposal is somewhat weak when it comes to motivating the problems that it focuses on and the collection of problems is not as coherent or closely related as one would hope. Given the wide variety of problems proposed, a large portion of the proposal is dedicated to defining specific problem variations rather than providing the necessary motivation regarding why these problems are worth studying or how the PIs will attack them. Furthermore, some of the problems appear to not fit under the "real-world networks" theme, since the proposal suggests extension of previous results rather than a focus on parameterization._x000D_
_x000D_
On a more technical level, evaluating this proposal is harder because many (if not all) of its citations are broken (e.g., Page 3, [142] and Page 5 [10, 47-50]). The numbers in the citations do not appear to be pointing to the right references, so I could not understand what prior work they were referring to with these citations._x000D_
_x000D_
_x000D_
In the context of the five review elements, please _x000D_
evaluate the strengths and weaknesses of the proposal with respect to broader impacts._x000D_
_x000D_
The broader impacts of this proposal are quite reasonable. The proposed work could have an impact on our theoretical understanding of some interesting problems and, for some of these problems, this could also lead to some impact in industry in the long turn. It is unlikely, however, that any of these problems would lead to tranformative concepts or results._x000D_
_x000D_
_x000D_
Please evaluate the strengths and _x000D_
weaknesses of the proposal with respect to any additional solicitation-specific review criteria, if _x000D_
applicable_x000D_
_x000D_
_x000D_
_x000D_
Summary Statement_x000D_
_x000D_
This is an interesting set of problems loosely connected to each other. The proposal provides partial motivation for studying these problems and some high level ideas regarding how to approach them. The proposal, overall, was pleasant to read but not really compelling._x000D_
_x000D_
_x000D_
</t>
  </si>
  <si>
    <t>SB1008450</t>
  </si>
  <si>
    <t>Halldorsson</t>
  </si>
  <si>
    <t>mmh@ru.is</t>
  </si>
  <si>
    <t xml:space="preserve">In the context of the five review elements, please _x000D_
evaluate the strengths and weaknesses of the proposal with respect to intellectual merit._x000D_
_x000D_
The PIs will investigate graphs that occur "in the wild", especially in road and transportation networks and social networks._x000D_
They will develop combinatorial algorithms, dynamic data structures, and visualizations of these graphs, and analyzing them in terms of relevant graph parameters. They propose numerous topics, many based on their previous successful properties/algorithms/characterizations. These include: k-best shortest paths, transportation network design, management of electric vehicles, stable matchings in facility location, dynamic nearest neighbors, clique and subgraph enumeration and various visualization algorithms (3darc digraphs, confluent drawings) and modeling algorithms. _x000D_
_x000D_
The proposed topics are all well defined and scientifically valuable. _x000D_
_x000D_
The first two PIs have collaborated extensively for decades (producing over 50 joint works), and their recent related NSF grants have seen prodigious output. They are also among the most established authorities on the topics in question. Thus, it can be taken for granted that the results of the project would be essentially guaranteed to be substantial._x000D_
_x000D_
There is one major technical mistake in the proposal: the bibliography supplied does not match the citations, indeed has 100 references less than are cited._x000D_
_x000D_
There are no major scientific weaknesses in the proposal. It could be said to involve somewhat disparate collection of topics; that although they share the common theme of algorithms in real-life networks, there is no overarching grand problem. _x000D_
_x000D_
_x000D_
In the context of the five review elements, please _x000D_
evaluate the strengths and weaknesses of the proposal with respect to broader impacts._x000D_
_x000D_
Many of the project topics have immediate relevance to problems of society, whether involving coordinated charging of electric vehicles, political districting, or finding multiple near-shortest paths as input to decision support systems. _x000D_
_x000D_
Significant part of the project is intended to involve real-world networks, especially road and transportation networks. The third PI brings a strong background in transportation science, in additional to algorithmic foundations, which makes these planned efforts convincing._x000D_
_x000D_
_x000D_
Please evaluate the strengths and _x000D_
weaknesses of the proposal with respect to any additional solicitation-specific review criteria, if _x000D_
applicable_x000D_
_x000D_
The applicants offer a convincing plans for broadening participation of under-represented groups, and the application of the work in curriculum development._x000D_
_x000D_
_x000D_
Summary Statement_x000D_
_x000D_
Close-knit team with established record of strong collaboration. Problems of both scientific interest and relevance to societal issues._x000D_
_x000D_
_x000D_
</t>
  </si>
  <si>
    <t xml:space="preserve">In the context of the five review elements, please _x000D_
evaluate the strengths and weaknesses of the proposal with respect to intellectual merit._x000D_
_x000D_
This proposal outlines a number of interesting special cases of network optimization problems, particularly focused on those relevant for transportation problems, where the "special case" arises by adding special structure that is applicable to road networks and similarly practical applications. The specific optimization problems outlined are interesting, but not particularly innovative - e.g., the framework of network design problems dates back to the work of Magnanti and Wang from the late 70's. The proposal is mostly a list of potential problems to work on, without giving much insight into initial ideas for attacking them, nor preliminary results that were recently obtained by the PI's that are relevant. (And in the cases that some mention of such recent results is made, they are quite negatively impacted by the fact that the proposal seems to have included an entirely differently set of references. Even when papers are cited with specific lead authors, there is no paper in the references at all with that author, let alone having the reference match the numeric reference. This makes evaluating the intellectual merit of this proposal extremely difficult. The management of electric vehicles problems do seem like a particularly relevant problem to attack at this point in time. Furthermore, the stable Voronoi diagram is also a novel new area of study, but beyond direct separator based methods, there is not much to understand the new algorithmic directions that the PIs intend to pursue. There is a short section on dynamic data structures - where a very brief description is given to several recent lines of work of the PIs (though again due to the references it is impossible to know the papers containing this work); the main thrust of the proposed work is to understand how these algorithms can be specialized to the classes of graphs highlighted for the proposal with specific structure (but with no specifics about new ideas that will be needed to carry this out). Work of similar characteristics is then outlined with respect to their recent work on the visualization algorithms._x000D_
_x000D_
The PIs have a strong track record of research that has been of high impact, and it seems likely that there are sufficient resources provided for supporting this work._x000D_
_x000D_
In the context of the five review elements, please _x000D_
evaluate the strengths and weaknesses of the proposal with respect to broader impacts._x000D_
_x000D_
The problems being proposed of are great relevance to the emergence of new technologies that will have significant impact on the US economy.  The PIs have a good track record of training students, and in particular, students from under-represented groups. The curricular developments outlined are of definite interest._x000D_
_x000D_
Please evaluate the strengths and _x000D_
weaknesses of the proposal with respect to any additional solicitation-specific review criteria, if _x000D_
applicable_x000D_
_x000D_
_x000D_
_x000D_
Summary Statement_x000D_
_x000D_
This is a good proposal that would have benefited from a more detailed discussion of the interface between previous contributions of the PIs and the novel ideas needed to take initial steps for the new work, and is in an area of great potential._x000D_
_x000D_
</t>
  </si>
  <si>
    <t>1763261</t>
  </si>
  <si>
    <t>Moritz</t>
  </si>
  <si>
    <t>SABASU</t>
  </si>
  <si>
    <t>P180277</t>
  </si>
  <si>
    <t xml:space="preserve"> SHF DA Medium Panel</t>
  </si>
  <si>
    <t xml:space="preserve"> Panel Summary       
 The PI proposes to continue to explore vertical fine-grain 3D CMOS_x000D_
(V3DC). The PI will explore: (1) new fabric structures and circuits using_x000D_
V3DC; (2) CAD tooflows for automatically using standard-cell libraries_x000D_
implemented using V3DC; (3) implications of V3DC on signal and power_x000D_
routing; (4) approaches to mitigate thermal issues in V3DC; (5)_x000D_
fabricating a 2-input NAND gate using V3DC._x000D_
_x000D_
* Intellectual Merits: Strengths_x000D_
_x000D_
 - V3DC device-level vision is creative_x000D_
_x000D_
 - cross-cutting proposal that spans devices, circuits, and EDA_x000D_
_x000D_
 - PI has already done some preliminary circuit/subsystem studies and a_x000D_
   very simple fabrication experiment to provide some very early evidence_x000D_
   of the potential for the proposed work_x000D_
_x000D_
 - PI is aware of non-trivial challenges with respect to thermal and_x000D_
   variability in the V3DC approach_x000D_
_x000D_
* Intellectual Merits: Weaknesses_x000D_
_x000D_
 - not clear if V3DC device-level vision is actually feasible_x000D_
_x000D_
 - comparison of V3DC to gate-level monolithic 3D was missing_x000D_
_x000D_
 - needs more qualitative, quantitative, and/or experimental results to_x000D_
   provide evidence that the following challenges are at all possible to_x000D_
   overcome:_x000D_
_x000D_
    + pillars can really mitigate thermal issues for more than single gate_x000D_
_x000D_
    + wafer bonding can really enable fabricating the vertical nanowire_x000D_
      template at the appropriate scale_x000D_
_x000D_
    + silicon-on-glass can really enable planarization not just within_x000D_
      the context of a single vertical nanowire but in the context of the_x000D_
      complete vertical nanowire template_x000D_
_x000D_
* Broader Impacts: Strengths_x000D_
_x000D_
 - "Think NanoPreneurship" seems like a novel idea_x000D_
 - M5 seems like a novel idea_x000D_
_x000D_
* Broader Impacts: Weaknesses_x000D_
_x000D_
 - insufficient detail on what NanoPreneurship actually is_x000D_
 - insufficient detail on role of consultant funded through proposal_x000D_
 - insufficient detail on what M5 actually is_x000D_
_x000D_
* Other Criteria: Data management plan_x000D_
_x000D_
 - it would have been nice to see some more detailed discussion of_x000D_
   open-sourcing V3DC device models with the larger community (what_x000D_
   format will these models take?)_x000D_
_x000D_
* Summary/Rationale_x000D_
_x000D_
The panel found the device-level vision for V3DC creative and exciting._x000D_
The panel was somewhat concerned about only comparing V3DC to_x000D_
transistor-level monolithic 3D integration. It seems the PI should also_x000D_
compare V3DC to gate-level monolithic 3D integration which can_x000D_
significantly reduce the routing congestion seen in the transistor-level_x000D_
monolithic 3D results. Most importantly, the panel felt more qualitative,_x000D_
quantitative, and/or experimental results are necessary to convince the_x000D_
panel that this device-level vision is at all feasible. The panel_x000D_
identified three critical challenges, and indeed the PI acknowledges_x000D_
these challenges in the proposal and seeks to address them in the_x000D_
proposed work. Unfortunately, there is just too much risk that the_x000D_
proposed device will not work at all, so some preliminary work to_x000D_
increase the reviewer's confidence in this technology would be a_x000D_
significant improvement. First, the preliminary thermal results were not_x000D_
sufficient. 2631K hotspot temperature is extremely high, and while using_x000D_
thermal pillars seems promising there is also the risk that these thermal_x000D_
pillars will mitigate all of the routing benefits of V3DC compared to_x000D_
transistor- or gate-level monolithic 3D. Showing TCAD results for a_x000D_
larger gate to incorporate lateral thermal effects (e.g., a single-bit_x000D_
full adder) including the impact on routability is necessary (i.e.,_x000D_
incorporating thermal pillars into the EDA routing analysis in Figure 6)._x000D_
Second, it is not clear that multi-layer wafer bonding to fabricate the_x000D_
vertical nanowire template will actually work. Some early fabrication_x000D_
results that demonstrate even some very preliminary results of this new_x000D_
vertical nanowire topology with stacked n-, insulator, p-type regions_x000D_
seems important. Similarly, there is concern that while the_x000D_
silicon-on-glass planarization strategy might work for isolated vertical_x000D_
nanowires, it may simply not work when applied to a vertical nanowire_x000D_
template with the nanowires densely packed together. The panel would_x000D_
really like to see some experimental results of at least one complete_x000D_
device using this new approach before funding another large project to_x000D_
explore even more complicated gates and circuits._x000D_
_x000D_
* Final Decision_x000D_
_x000D_
The panel placed this proposal in the following category (provide check_x000D_
mark):_x000D_
_x000D_
 - Highly Competitive (HC)_x000D_
 - Competitive (C)_x000D_
 X Low Competitive (LC)_x000D_
 - Not Competitive (NC)_x000D_
_x000D_
The panelists concur that the Panel Summary accurately reflects the panel_x000D_
discussion._x000D_
</t>
  </si>
  <si>
    <t>Batten</t>
  </si>
  <si>
    <t>cbatten@cornell.edu</t>
  </si>
  <si>
    <t xml:space="preserve">In the context of the five review elements, please _x000D_
evaluate the strengths and weaknesses of the proposal with respect to intellectual merit._x000D_
_x000D_
The PI proposes to continue to exploring vertical fine-grain 3D CMOS_x000D_
(V3DC). The PI will explore: (1) new fabric structures and circuits using_x000D_
V3DC; (2) CAD tooflows for automatically using standard-cell libraries_x000D_
implemented using V3DC; (3) implications of V3DC on signal and power_x000D_
routing; (4) approaches to mitigate thermal issues in V3DC; (5)_x000D_
fabricating a 2-input NAND gate using V3DC._x000D_
_x000D_
* Strengths_x000D_
_x000D_
- tackles an important research question_x000D_
- cross-cutting proposal that spans devices, circuits, and EDA_x000D_
- plan to fabricate complete logic gate using proposed V3DC approach_x000D_
- techniques for integrating V3DC into standard EDA toolflows_x000D_
- inclusion of reliability/variation into the proposed work_x000D_
_x000D_
* Weaknesses_x000D_
_x000D_
- more of a "continuation" proposal as a opposed to a proposal for a_x000D_
brand new idea_x000D_
_x000D_
- case for whether or not this specific technology is gaining traction_x000D_
in academia and/or industry was relatively weak_x000D_
_x000D_
- there may be fabrication challenges which need a stronger qualitative,_x000D_
quantitative, or preliminary experimental feasibility analysis_x000D_
_x000D_
* Detailed Comments_x000D_
_x000D_
I really enjoyed reading this proposal. The proposal spans emerging_x000D_
devices, circuits, and EDA tools instead of just focusing on one of these_x000D_
three areas. This is a key strength since focusing on just devices_x000D_
without circuits or EDA tools means it is not clear how these devices_x000D_
will be used in practice. Similarly, focusing on just EDA tools without_x000D_
any meaningful work at the device level can quickly lead to tools which_x000D_
are simply irrelevant. So the cross-cutting nature of this proposal is a_x000D_
key strength. I also think work in this specific area of 3D nanowire_x000D_
devices is very much needed; while there is quite a bit of excitement_x000D_
about other more radical emerging devices, exploring how to best use_x000D_
vertical nanowire transistor topologies is an open and important research_x000D_
question._x000D_
_x000D_
However, this proposal definitely feels like more of a "continuation"_x000D_
proposal as opposed to a proposal for brand new idea. The PI already has_x000D_
funding through an NSF SHF Medium for what amounts to the first phase of_x000D_
this work (i.e., the work on transistor-level monolithic 3D and Skybridge_x000D_
dynamic logic). The PI does a very good job of clearly indicating what_x000D_
has already been done and what will be new work funded through this new_x000D_
proposal ... but much of that work is in the form of "improve this,_x000D_
improve that". On the one hand, this can be seen as a strength of the_x000D_
proposal since it mitigates risk and provides evidence for the_x000D_
feasibility of some of the proposed work. On the other hand, it does_x000D_
temper the novelty a bit, and this might be a show-stopper without the_x000D_
"experimental prototyping and validation" part. The fact that the PI is_x000D_
proposing to (1) continue to study and improve the V3DC idea _and_ (2)_x000D_
actually try to fabricate a complete (yet admittedly simple) logic gate_x000D_
using this approach is pretty exciting (at least in my opinion). Given_x000D_
where the PI's current experimental fabrication is at, if the PI is able_x000D_
to fabricate a complete logic gate that actually works through this_x000D_
project then that seems like a worthy high-risk/high-reward kind of_x000D_
proposal. Of course a key question is whether or not there is currently_x000D_
enough evidence to support the claim that fabricating a complete logic_x000D_
gate is even at all reasonable/feasible?_x000D_
_x000D_
I really liked how the PI included preliminary results and a discussion_x000D_
on how the proposed V3DC technology can be integrated into a traditional_x000D_
standard-cell-based EDA toolflow. Too many emerging technologies have_x000D_
absolutely no EDA roadmap and thus would require completely full-custom_x000D_
design to be used in practice. So the fact that a traditional_x000D_
standard-cell-based EDA toolflow can be modified via appropriate lib/lef_x000D_
hacking to work with this new technology is a real strength. Obviously,_x000D_
this is just a starting point and the more the EDA toolflow is aware of_x000D_
the new technology the better quality of results, but still this was a_x000D_
really nice aspect of the proposal. I would be less excited if the_x000D_
proposed work was just for device-level characterization and fabricating_x000D_
a single gate without also a plan for exploiting how to use the new_x000D_
technology in an EDA toolflow. However, the proposal could perhaps be_x000D_
strengthed by highlighting the key intellectual research challenges that_x000D_
will be tackled to avoid this thrust appearing to just be "engineering_x000D_
work"._x000D_
_x000D_
One part I found a bit disappointing was the case that the research_x000D_
community and industry is also excited about this specific technology_x000D_
(i.e., vertical nanowires with pre-doped p- and n-type "segments"). The_x000D_
PI did not do a great job describing work in other labs and/or industry_x000D_
on this kind of fine-grain vertical transistor technology so as to make_x000D_
the case that there is momentum behind this vision. This might not be a_x000D_
show-stopper but it does increase the risk that even if the proposed_x000D_
project is successful it may not have a meaningful transformative impact._x000D_
_x000D_
_x000D_
In the context of the five review elements, please _x000D_
evaluate the strengths and weaknesses of the proposal with respect to broader impacts._x000D_
_x000D_
I appreciate the PIs attempt to bring in the "Think NanoPreneurship"_x000D_
initiative along with funding for a consultant, but in the end I just_x000D_
found myself incredibly confused on the details of the proposed broader_x000D_
impact plan. I still don't really know what NanoPreneurship _is_ nor what_x000D_
the consultant would actually do as part of this project. Similarly, M5_x000D_
sounds interesting but there wasn't enough detail so I ended up confused._x000D_
Most broader impact plans are uninspired. I appreciate the PI's effort_x000D_
here, but in the end it just didn't work ... I wish the PI had done a_x000D_
better job making a clear and compelling case for what could have been a_x000D_
pretty unique and exciting broader impact plan._x000D_
_x000D_
_x000D_
Please evaluate the strengths and _x000D_
weaknesses of the proposal with respect to any additional solicitation-specific review criteria, if _x000D_
applicable_x000D_
_x000D_
_x000D_
_x000D_
Summary Statement_x000D_
_x000D_
An exciting proposal with a plan for improving V3DC, integrating V3DC_x000D_
into standard EDA toolflows, exploring reliability/variation issues, and_x000D_
most importantly fabricating a complete V3DC logic gate. Not quite clear_x000D_
what the impact would practically be even if this project is successful._x000D_
Broader impact plan had promise but ultimately left this reviewer_x000D_
confused. Overall, a strong candidate for funding._x000D_
_x000D_
_x000D_
</t>
  </si>
  <si>
    <t>jha@princeton.edu</t>
  </si>
  <si>
    <t>G/F</t>
  </si>
  <si>
    <t xml:space="preserve">In the context of the five review elements, please _x000D_
evaluate the strengths and weaknesses of the proposal with respect to intellectual merit._x000D_
_x000D_
The goal is to explore a new fine-grained nanowire technology: vertical 3D CMOS (V3DC). The research is on devices, circuits, CAD, routing, power delivery, heat management, and prototyping._x000D_
- The technology is interesting.  However, shouldn't the technology be validated first at the chip level, not just at the device/gate level or with TCAD, especially, when the thermal issues are so severe (even with heat management) -- note that at the chip level, there will be significant lateral heat transfer, making temperatures much worse than what is shown in Table III for individual cells._x000D_
- It is difficult to see how just some heat dissipation pillars can reduce the temperature of an inverter from 2631K to 384K.  If a large number of such pillars are introduced into the layout for heat mitigation, then it would defeat the area advantage of V3DC._x000D_
- Monolithic designs are not likely to just be based on transistor-level monolithic cells.  Thus, comparisons against gate-level monolithic circuits may be more apt._x000D_
+ Improved routability of the proposed designs is good._x000D_
- It is not clear if this proposal is a continuation of PI's current NSF grant on 3D IC Fabrics at Nanoscale._x000D_
_x000D_
In the context of the five review elements, please _x000D_
evaluate the strengths and weaknesses of the proposal with respect to broader impacts._x000D_
_x000D_
+ Nanotechnology entrepreneurship mentoring_x000D_
+ UG/graduate nanotechnology education_x000D_
+ Recruitment of URM students_x000D_
+ Research dissemination_x000D_
+ Good facilities, data management/collaboration plans_x000D_
+ Good work from prior NSF grant_x000D_
_x000D_
Please evaluate the strengths and _x000D_
weaknesses of the proposal with respect to any additional solicitation-specific review criteria, if _x000D_
applicable_x000D_
_x000D_
_x000D_
_x000D_
Summary Statement_x000D_
_x000D_
V3DC seems to be an interesting technology.  However, it currently seems to be impractical because of severe thermal issues.  A much more rigorous chip-level prototyping is warranted before researching higher-level Computer Engineering issues._x000D_
_x000D_
</t>
  </si>
  <si>
    <t>Lu</t>
  </si>
  <si>
    <t>wluee@umich.edu</t>
  </si>
  <si>
    <t xml:space="preserve">In the context of the five review elements, please _x000D_
evaluate the strengths and weaknesses of the proposal with respect to intellectual merit._x000D_
_x000D_
The objective of the proposed project is to develop 3D integrated circuits using vertical nanowires._x000D_
_x000D_
Strengths:_x000D_
The proposed approach based on vertical nanowire arrays may enable higher routability than other 3D integration concepts. _x000D_
The uniform fine-grained structure may allow better compatibility with existing CAD tools._x000D_
Heat management plan also seems reasonable._x000D_
The PI has obtained preliminary results and is qualified to perform the proposed tasks._x000D_
_x000D_
Weaknesses:_x000D_
The proposed nanowire structure may not be practical. The PI speculate the different regions, with p-type, n-type doping and oxide layers, can be obtained through wafer bonding. The thickness of the different region is likely ~ 100nm (otherwise the series-resistance will be too high). This may be possible but will be a very expensive process for many stacks as proposed by the PI._x000D_
The proposed planarization process using SOG is not practical, particularly for high-density structures._x000D_
Etching non-uniformity and damage in these very high aspect ratios structures also need to be carefully analyzed._x000D_
_x000D_
_x000D_
In the context of the five review elements, please _x000D_
evaluate the strengths and weaknesses of the proposal with respect to broader impacts._x000D_
_x000D_
3D integration is of great interest to the semiconductor industry._x000D_
The PI will encourage entrepreneurship, and leverage the Minority Engineering program at UMass. _x000D_
The PI will stimulate research interest from graduate and undergraduate students by expanding the M5 program._x000D_
The PI plans to disseminate the results through conferences and workshops._x000D_
_x000D_
_x000D_
Please evaluate the strengths and _x000D_
weaknesses of the proposal with respect to any additional solicitation-specific review criteria, if _x000D_
applicable_x000D_
_x000D_
_x000D_
_x000D_
Summary Statement_x000D_
_x000D_
Overall this is a good proposal. The proposed idea is interesting but may not be very practical._x000D_
_x000D_
</t>
  </si>
  <si>
    <t>Yu</t>
  </si>
  <si>
    <t>Shimeng.Yu@asu.edu</t>
  </si>
  <si>
    <t xml:space="preserve">In the context of the five review elements, please _x000D_
evaluate the strengths and weaknesses of the proposal with respect to intellectual merit._x000D_
_x000D_
This proposal addressed the challenges of how to architect the vertical fine-grained 3D integration of CMOS. PI proposed a technology (Vertical-3D CMOS) enabled by a systematic way of building static CMOS circuits in a skeleton-style vertical nanowire structure. The key idea here is to build the static CMOS circuits on the uniform vertical nanowire template, which is pre-doped with p- and n-type layers at the wafer level for pull-up and pull-down networks containing series / parallel connections, series networks are built with active devices on one nanowire, and parallel networks are built by placing and connecting active devices across multiple nanowires, following a simple systematic approach. The proposed research includes both TCAD, circuit-level design and EDA tool flow development as well as the experimental nanofabrication and characterization of the key components of the proposed V3DC technology. _x000D_
+Strengths:_x000D_
1. The proposed V3DC technology is an interesting architecture to realize the fine-grained 3D integration with static CMOS circuit topology, thus it is worth of further exploration. PI has done related work on another kinds of fine-grained 3D integration research using horizontal transistor-level monolithic 3D approach and dynamic circuit topology in the prior NSF project. Thus this new project could leverage the past experiences and gets ramped up quickly. _x000D_
2. PI has done a series of preliminary studies including a modified Cadence Encounter Flow for V3DC routing. Preliminary results show better routability (Fig. 6) and better IR drop (Table 2) in the new architecture than the previous monolithic 3D architectures. _x000D_
3. PI is also aware of the potential problems of V3DC architecture including the thermal dissipation and process variability. Mitigation strategies such as vertical metal pillar for thermal dissipation are proposed. _x000D_
4. Initial fabrication has been done for demonstrating the vertical nanowire and bridge between nanowires to prove the experimental feasibility. _x000D_
-Weakness: _x000D_
1. Though initial fabrication has been done, the proposal failed to address the fabrication challenges. For example, how to fabricate and dope n-type and p-type on the same nanowire pillar? Are they etched together? If not, the top p-type nanowire may be deposited by PECVD or epitaxial grown later, how to make it crystalline (by annealing?) without sacrificing the bottom n-type nanowire's performance? How to self-align the n-type and p-type nanowire separated by an inter-layer dielectric? _x000D_
2. The scalability towards multiple n-type and p-type layers is not discussed, though it could be part of the research task. The scalability towards sub-30nm nanowire dimension is not discussed. _x000D_
_x000D_
_x000D_
In the context of the five review elements, please _x000D_
evaluate the strengths and weaknesses of the proposal with respect to broader impacts._x000D_
_x000D_
+Strengths:_x000D_
PI taught entrepreneurship and has started several successful companies. Partnership with a consultant to create a platform for nanotechnology-based entrepreneurship, with budget $12,000/year. _x000D_
Special issue and special sessions on 3D integration planned. _x000D_
Have collaborators form other universities and industry with support letters _x000D_
-Weakness: _x000D_
none_x000D_
_x000D_
_x000D_
Please evaluate the strengths and _x000D_
weaknesses of the proposal with respect to any additional solicitation-specific review criteria, if _x000D_
applicable_x000D_
_x000D_
_x000D_
_x000D_
Summary Statement_x000D_
_x000D_
This is an interesting proposal with innovative ideas on how to build fine-grain 3D CMOS with vertical silicon nanowires. PI has done a series preliminary CAD studies to show the benefits of the new architecture and had performed the experimental fabrication leveraging the prior NSF support. One concern is the practical fabrication challenges towards large-scale and multilayer chips. Not sure if this approach will be appreciated by industry or not, given the fact that PI's publications are mostly at small conferences such as NANOARCH and ISVLSI, not at mainstream conferences such as IEDM, VLSI, DAC, etc. The broader impact of the proposal is strong and PI has a concrete plan to create a platform for nanotechnology-based entrepreneurship._x000D_
_x000D_
</t>
  </si>
  <si>
    <t>In this project, a vertical fine-grained 3D CMOS technology is proposed. 3D IC is an emerging technology direction to enable surpassing many of the current limitations in CMOS scaling. Realizing CMOS in 3D, however, is inherently difficult due to, among several challenging aspects, its complex circuit connectivity that needs to be supported across different doping regions and 3D planes. The research community therefore focused on two main alternative ways to achieve 3D ICs. First, a promising direction is based on stacking of 2D CMOS cells (gate-level monolithic 3D) or core blocks of 2D CMOS cells (pull-up and pull-down networks, in transistor-level monolithic 3D). This monolithic approach, however, has been shown to be affected by severe routing congestion. This is due to its limited routability relative to the higher 3D routing demand. Consequently, only a half a technology node benefit is achieved in practice. A second direction, also pursued in our group, is to avoid the CMOS circuit connectivity requirements altogether. In Skybridge 3D a dynamic circuit style is adopted, with an eye towards manufacturability. While this direction provides significant benefits, it suffers from incompatibility with CMOS and associated tooling. In this project, we propose the first vertical fine-grained CMOS technology (V3DC), enabled by a systematic way of building static CMOS circuits in a skeleton-style vertical nanowire structure, as well as novel 3D fabric elements. Detailed preliminary evaluations show 9 to 40x improvement in area, up to10x power consumption benefits, with comparable performance, vs. 2D CMOS, while also achieving considerable routability and power delivery benefits vs. transistor-level monolithic 3D. The proposed work includes both theoretical and experimental work. We will focus on critical fabric aspects including routability, power delivery network, thermal management, and will address manufacturing implications. Furthermore, we will build on prior experimental successes to fully validate and characterize V3DC gates experimentally. _x000D_
_x000D_
Keywords: 3D CMOS IC; nanofabric; nanowire; routability; power delivery; thermal management; experimental validation.The Intellectual Merit of this proposal stems from the transformative approach to move the integrated circuit industry to vertical fine-grained 3D CMOS. A 3D CMOS nanofabric is designed addressing all core components including its manufacturing pathway. The fabric and several of its core components are uniquely innovative and CMOS compatibility is maintained. The required manufacturing flow shifts the technology-scaling paradigm away from being primarily lithography focused while remaining compatible with standard foundry processes. Its CAD flow can be largely based on commercial tools. Our preliminary work includes both design and evaluation, and indicates the transformative potential of this fabric. In addition, our preliminary experimental work validates key process steps for 3D assembly significantly mitigating the risk.This project enables vertical fine-grained 3D CMOS ICs, which can revolutionize the microelectronics industry with far-reaching socio-economic impact. The projected efficiency improvements are game changing.  This project can spur research across multiple disciplines beyond electrical and computing fields, e.g., driving material scientists to optimize material choices and manufacturing experts to refine the technology for high volume manufacturing. It can lead to broad-ranging inter-disciplinary research transforming the semiconductor industry. Another key aspect is the educational and outreach component, which incorporates unique proposals benefiting students and the broader technical community. This includes an innovative nanotechnology entrepreneurship mentoring platform and associated material development, directions supporting undergraduate / graduate students understanding of advanced inter-disciplinary nanotechnology concepts, and broad research dissemination through online and other means.</t>
  </si>
  <si>
    <t>1763266</t>
  </si>
  <si>
    <t>Zaharia</t>
  </si>
  <si>
    <t>JFRENCH</t>
  </si>
  <si>
    <t>Video represents a rich, rapidly growing source of high-value data. Video data is immense: a $0.64 video sensor can generate an uncompressed dataset the size of English-language Wikipedia every half hour, and London alone contains over 500K such sensors. One can leverage this video data to answer queries about the physical world, lives and relationships, and evolving societies._x000D_
   Moreover, techniques for processing visual data have now taken a major leap forward due to deep neural networks, which can achieve better-than-human accuracy in tasks from object classification to cancer diagnosis. Neural networks can be used to answer rich queries over video automatically and accurately._x000D_
   However, neural network-based analysis of videos at scale remains a large technical challenge. While existing work on multimedia databases using classical computer vision techniques offers a starting place, neural networks require a significant redesign. First, neural networks are very computationally intensive: state-of the-art networks for object detection required a dedicated GPU to run in real time (30fps) on a single video stream. Processing London's sensors alone would thus need over $1B of hardware. Second, processing videos using neural networks requires writing ad-hoc software pipelines; there is no high-level query language for neural network queries over video, and no exploitation of the ample opportunities for end-to-end query optimization. Finally, indexing video to enable point queries using neural networks is an open problem._x000D_
   This proposal seeks to enable large-scale video analysis by designing, implementing, and deploying ViDB, a query engine for neural network queries over video. ViDB focuses on three important components to scalably support neural network queries over video: i) Automatic specialization of neural networks for a given query and dataset that allows order of magnitude more efficient execution while retaining the high accuracy of today's state-of-the-art models. ii) A high-level query language and optimizer that allow declarative specification of end-to-end queries and compile them into an efficient pipeline of operators. iii) Efficient data access, storage, and indexing techniques that the properties of video data and neural network queries. _x000D_
   By combining these components, ViDB goes well beyond neural network-based analysis tools: ViDB is able to optimize declarative queries (that do not specify how they should be executed) provided by non-experts (e.g., SQL users) and execute them at very large scale (thousands of hours of video), orders of magnitude faster than naive application of neural networks. Core to this proposal is the idea that, by optimizing query operators, system execution, and storage end-to-end, ViDB can enable far larger performance gains than in generic neural network inference. Early results suggest that ViDB could enable speedups 100x or more over existing Big Data and deep learning systems._x000D_
Keywords: video analytics; neural networks; query optimization.This work addresses a key unsolved problem in the next generation of data management systems: how to efficiently apply the most powerful new techniques from machine learning-deep neural networks-to video data at scale. This problem is challenging because today's neural networks are not optimized for scale, today's storage systems do not support neural network queries, and big data engines do not optimize these workloads. This research will study topics spanning and combining data management, query optimization, high-performance systems, indexing, machine learning and computer vision.Video data is increasingly relevant to almost all aspects of society, from business to science. ViDB, which will be released as open source, will enable a new class of non-expert users to perform large-scale video analytics. If this approach is successful, ViDB will enable significantly more powerful applications and insights using video data throughout industry and science. This proposal also incorporates techniques from ViDB into Stanford's data management courses and leverages Stanford's research internship programs to give diverse students an opportunity to participate in research through ViDB.</t>
  </si>
  <si>
    <t>1763268</t>
  </si>
  <si>
    <t>Guibas</t>
  </si>
  <si>
    <t>JYANG</t>
  </si>
  <si>
    <t>The goal of perceiving the environment is often the planning and execution of actions -- for both humans and autonomous robotic agents. Traditional computer vision, however, has focused either on object recognition, where the goal is to detect and assign semantic classes to objects, or on reconstruction, where the aim is to build full 3D models. Unfortunately, the former is often insufficiently informative for action, while the latter places heavy load on visual data quality and volume. Our goal in this effort is to develop the algorithms and data sets that support object-centric actionable information extraction -- that is low-dimensional information that is sufficient for planning and executing actions that bring the environment into a desired state. In our settings, when we perceive an environment we ask not "what is there" but "what could be there." We aim to computationally imagine changes that actors with human like manipulation capabilities can make to bring about desired changes in an environment, and select among them._x000D_
_x000D_
The proposed approach involves knowledge extraction from visual data, its abstraction and deposition in a 3D object-based repository in the cloud (ShapeNet), and its transport and adaptation to new environments in order to inform and enable action plans._x000D_
_x000D_
Keywords: actionable information; object active sites; interaction descriptors; activity detection; knowledge transferWe study environments formed by everyday objects, some of which can be manipulated, while others define obstacles to be avoided or support surfaces to be used. Manipulating an object typically means interacting with specific parts of the object, what we call its "active sites:" handles, buttons, knobs, levers, graspable or pushable regions, etc. One of our deep challenges is to develop tools for identifying and classifying these active sites on objects at large scale, and to codify the types of interactions they partake of. Our low-dimensional actionable information consists of object key dimensions and parameters, active site locations, affordances, object functional state (e.g., a door is open or closed), and other actionable attributes for which we need to develop novel tools for their extraction from dynamic visual data._x000D_
_x000D_
Further challenges include the accumulation and update of actionable information as more visual data is received, the representation of human-object interactions at a level more detailed than language but more abstract than a physical simulation, and the transport of such knowledge to new settings that are similar, but not identical, to the capture scenario -- all at web scales.The proposed research aims to create action planning spaces from visual data and knowledge repositories on the web, enabling "computational imagination" about how environment can be acted upon and changed. Such tools facilitate, for example, the creation of aware environments in offices, homes, or public spaces -- where, for example, a perception system watching an elderly person can infer the task the person is trying to accomplish and offer advice/assistance (digital or physical). They also allow the creation of instructional animations customized to a particular environment that can be used for efficient training of unskilled or semi-skilled workers._x000D_
_x000D_
By placing functionality information for millions of objects in a public web repository (ShapeNet) we provide a corpus of "common sense" knowledge that can be useful for a wide range of tasks and applications, including AR/VR, personal robots, smart environments, and training._x000D_
_x000D_
Our education and outreach activities will also impact human resource development, as outlined in the project description.</t>
  </si>
  <si>
    <t>1763271</t>
  </si>
  <si>
    <t>Belding</t>
  </si>
  <si>
    <t>In the U.S., 65% of women and 25% of men (primarily LGBT-identified) have experienced street harassment.  In a 2014 study by Cornell University and Hollaback, 77% of 4872  female respondents residing in the U.S. reported being followed by a man or group of men in a way that made them feel unsafe during the past year.  55% of respondents reported that it had occurred on the street; 31% on public transit; 30% on the way to work; and 40% in a well-lit area.  A 2013 European Union Agency for Fundamental Rights study of more than 93,000 LGBT individuals found that half of respondents avoided public places, and two thirds avoided holding hands in public due to fear of harassment or assault.  While there are many approaches that provide a voice or support to victims of violence, the majority of them have one thing in common: they are used after or while the violence occurs._x000D_
     Motivated by this social and technological landscape, the project goal is to develop fundamental new technologies that predict and prevent street violence by empowering users with information to take charge of their personal safety.  To do so, it is first necessary to understand how the presence and characteristics of hate speech in social media correlate to changes in frequency and severity of real-world violence.  Through analysis of existing violence datasets and new Twitter hate speech datasets, the project will derive models of spatial and temporal trends of harassment to predict street violence based on discerned online trends.  The models will be augmented with current safety information of a selected geographic area in order to assess in real-time the region's safety.  Finally,  the results of the analysis of online hate speech and crime data will be coupled with present safety conditions to inform the design of a system that arms users with data to protect their physical and emotional safety._x000D_
Keywords: data analytics; machine learning; natural language processing; deep reinforcement learningThe proposed work makes many contributions: (i) design and development of a reinforced classifier that utilizes novel natural language processing and text analytics to build a Twitter hate speech dataset;  (ii) development of a statistical machine learning framework for decoding text into geolocation coordinates to discern location reference;  (iii) use of statistical machine learning techniques to understand correlations between hate speech and on-the-ground violence, and then derive potential predictive models for increases in street harassment frequency or severity; (iv) development of a two-phase algorithm to query individuals within a geographic area to assess current safety; (v) integration of results of the previous two steps to build fine-grained spatial-temporal harassment maps that represent geographic areas of violence; (vi) design of a multi-task deep reinforcement learning-based route selection technique to determine routes that avoid crime regions and meet specified user preferences; and (vii) In partnership with a high school AP CS course, prototype SafeRoute, an Android-based app that enables the query of users within a geographic space about current safety conditions; computes and displays route options that avoid unsafe areas and that conform to the user's travel preferences; and supports an offline mode for route generation and user location estimation in order to preserve user location privacy.If successful, the result of the proposed work will be empowering women and other at-risk minorities to take control of their own fate, by providing them with information critical avoid potentially unsafe areas, thereby improving both their physical and emotional safety. Educational impacts include the development of self-contained modules that expose high school students, in particular women and minority students, to aspects of the design of SafeRoute, allowing them to experience the development of components such as crowdsourced data collection, data aggregation, and data analysis within the context of an Android development platform.  Once tested in a partner high school, modules will be made publicly available for the benefit of the broader computer science community.  The hate speech classifier and curated Twitter datasets will also be made publicly available.   Within UCSB,  new and existing courses will be infused with research results that demonstrate the humanitarian impact of computer science to increase the appeal of computer science to female and minority groups.  Finally, work with high school and UCSB students will provide an educational environment to understand the devastating effects of gender-based violence.</t>
  </si>
  <si>
    <t>1763275</t>
  </si>
  <si>
    <t>Harchaoui</t>
  </si>
  <si>
    <t>Machine learning models have recently reached spectacular performances on a variety of prob-lems, such as visual object recognition, speech recognition, natural language processing. These successes may be credited to the use of machine learning models with high capacity and end-to-end training strategies from the raw data to the predictions. However these advances have not yet transferred in related domains, often because of the lack of large labeled datasets or the impossi-bility to collect them. Music analysis is one such domain which is the main focus of the proposal. _x000D_
_x000D_
The goal of this proposal is to develop new structured machine learning models to perform auto-matic music transcription and music style synthesis tasks leveraging large amounts of labeled da-ta. We shall build upon a new large labeled dataset, MusicNet, that the PI-s have collected and made publicly available to foster progress in research on music analysis using machine learning methods. Machine learning models trained on the dataset can lead to a leap in performance in an array of music analysis tasks, note prediction, music completion, music style transfer, and music generation. _x000D_
_x000D_
Keywords: machine learning; numerical optimization; signal processingWhile the central part of this research agenda is in facilitating the next generation of advance-ments in music research, the questions we are posing are relevant more broadly to other machine learning disciplines. Music data offer a rich exploration and testing ground allowing to address several core machine learning questions crossing several domains such as natural language pro-cessing, data compression, signal and image processing. The design of invariant feature repre-sentations is a central problem in signal and image processing, where invariance can take various forms depending on the type of data. The grammar modeling of temporal dependencies at multi-ple temporal scales is a topic of intense research in natural language processing, where models must account both for repetitive patterns and Markov-type dependence. Finally, style transfer questions can be instantiated for music generation, text generation and image generation._x000D_
Compared to many other domains, music is unique in that it is fundamentally a human specific, artistic endeavor, and we hope this work helps in aiding with the creative process.The models and algorithms the project plans to develop have the potential to significantly impact progress across both technology and the sciences.  A central component of this proposal is the flexible modeling of invariances and temporal dependencies, a topic common to many areas in sciences and technology._x000D_
_x000D_
The PIs are extensively involved in teaching, developing new multidisciplinary graduate courses (co-taught by the PIs), and in broader efforts to design UW's new data sciences curriculum. PIs also organize the multi-departmental CORE seminar series and participate in outreach efforts. The PIs have successful records of active collaborations with practitioners, including researchers in computer vision, signal processing, and natural language processing.</t>
  </si>
  <si>
    <t>1763283</t>
  </si>
  <si>
    <t>Rushmeier</t>
  </si>
  <si>
    <t>Time-based media -- such as videos, synthetic animations, and virtual reality experiences  -- are frequently used for communication in a wide range of range of settings.  The ability to create time-based media is useful in applications ranging from a manufacturer explaining to a consumer how to use a new appliance, to a scientist illustrating the basis of a new conclusion based on data and experiments. However, authoring time-based media that are effective, personalized for the viewer, and make use of heterogeneous digital resources is still difficult. The goal of this work is to create new techniques for  authoring and using time-based media. The techniques are based on new representations of the concepts to be communicated. The results of the work will be software systems for two classes of users, for authors to create descriptions of time-based media and for consumers to observe and interact with the media._x000D_
_x000D_
There are two main thrusts in the work that will be pursued in parallel. The first thrust focuses on an author encoding a time-based presentation in a physical artifact -- either a printed code to be affixed to an object or a three-dimensional object fabricated with embedded codes.  A consumer captures an image of the artifact, and a time-based presentation is generated from the image and the embedded codes. The consumer is presented with the information in terms of their current context. No internet connection is required, so the communication between author and consumer is more robust and private._x000D_
_x000D_
The second thrust focuses on an author generating a presentation from a heterogeneous data set. Such data sets can include photographs, sketches, and three-dimensional models. An authoring system provides methods to organize and annotate the data, and to provide a high-level description of the presentation. Animation schemes are then applied to the annotated data and sent to a generator. The generator may produce a traditional video or virtual reality presentation._x000D_
_x000D_
Pilot projects have been conducted demonstrating the feasibility of each thrust and illustrating the challenges to be met in each. For the first thrust, the major challenges are in encoding, creating an authoring system, and creating a generation system based on the encoded data. For the second thrust, existing systems for organizing heterogeneous data will be used as a starting point. The major challenges are providing the author with annotation capability for complex relationships among data types, defining animation schemes for these relationships, and creating a generation system for non-traditional time-based media._x000D_
_x000D_
The thrusts have in common communication, encoding processes, and drawing viewer attention. The researchers in the two thrusts will benefit from a continual exchange of ideas and experience. The work will be evaluated by providing the systems to students and professionals in fields such as design and cultural heritage.The work will develop new approaches for generating time-based media. Two new concepts are introduced to media creation -- media that are communicated by means of a physical artifact, and media that are specified by annotations on diverse data types.  New methods for encoding the intended presentations will be developed, and the structure of  new systems for authoring and consuming time-based media will be defined and demonstrated.The work will have a transformative effect in the areas of product documentation, educational tutorials, professional communication and public information. The developed tools will assist manufacturers in providing usage information to customers, researchers in communicating their results, and professionals in all areas in providing information on complex topics. The work will include undergraduate students and broaden participation in research.</t>
  </si>
  <si>
    <t>1763285</t>
  </si>
  <si>
    <t>Huang</t>
  </si>
  <si>
    <t>SGREENS</t>
  </si>
  <si>
    <t>P180578</t>
  </si>
  <si>
    <t xml:space="preserve"> SHF Medium SE Panel</t>
  </si>
  <si>
    <t xml:space="preserve"> Panel Summary       
  SUMMARY OF PROPOSED RESEARCH ACTIVITY _x000D_
_x000D_
 This proposal seeks to improve the accuracy of traceability between software artifacts of various kinds, particularly by constructing semantics-based links and including the human in the loop. The main proposed approach is to use deep neural networks, and develop an interactive system that includes the analyst in the process.  _x000D_
_x000D_
INTELLECTUAL MERIT _x000D_
_x000D_
_x000D_
 Strengths_x000D_
The reviewers agreed that improving the accuracy of traceability beyond current state of the art, especially for real-world large-scale systems, is important. The semantics-based neural networks approach is a promising direction.  The proposal provides a comprehensive discussion of prior work by the PIs and others in this research area. It also includes a case study to demonstrate (in a news-related domain) the potential improvements of 30-40% by could be achieved using the approach.  The PIs have a strong record in traceability research._x000D_
_x000D_
 Weaknesses_x000D_
_x000D_
Reviewers questioned whether the proposed approach will indeed   improve accuracy of traceability for various kinds of artifacts; the proposal does not discuss the differences between these artifacts and how the techniques would apply or need to be adapted to different kinds of artifacts.  The panel wanted more explanation of the integration of the different algorithms, unsupervised and supervised. In addition, while there was significant preliminary work, the research difficulty of the remaining challenges is unclear, leaving it unclear how incremental the proposed work is._x000D_
_x000D_
BROADER IMPACTS_x000D_
_x000D_
 Strengths_x000D_
The panel noted that the PIs have strong collaborations with industry, which will increase the broader impacts of the research._x000D_
_x000D_
_x000D_
SUGGESTIONS FOR IMPROVEMENT _x000D_
_x000D_
The proposal should provide a clearer explanation of the challenges with respect to the different kinds of software artifacts, and with respect to the PIs' proposed approach for traceability accuracy improvement.  The proposal should also provide more explanation of the challenges and approach to integration of algorithms that are proposed.  _x000D_
_x000D_
 _x000D_
_x000D_
SUMMARY STATEMENT _x000D_
_x000D_
                                                                                _x000D_
The proposal examines an important problem, improving the accuracy of software artifact traceability, and the PIs have considerable prior success in traceability research; however, the current proposal is vague on aspects of the remaining work to demonstrate promise for significant impact.  Toward broader impacts, the PIs have strong industry collaborations._x000D_
_x000D_
The recommendation of the panel is that the proposal is:  Competitive._x000D_
 _x000D_
_x000D_
 The panelists concur that the Panel Summary accurately reflects the panel discussion. 
</t>
  </si>
  <si>
    <t>Pollock</t>
  </si>
  <si>
    <t>pollock@udel.edu</t>
  </si>
  <si>
    <t xml:space="preserve">In the context of the five review elements, please _x000D_
evaluate the strengths and weaknesses of the proposal with respect to intellectual merit._x000D_
_x000D_
This proposal focuses on three main ways to improve traceability between software artifacts._x000D_
Specifically, the PIs propose to improve automatic trace link generation through generating and evolving trace link information from various software artifacts,_x000D_
constructing semantic-based trace links through dynamically constructing domain-specific ontologies in an unsupervised way and using them in a deep_x000D_
learning framework, and lastly, developing a user-centric approach to traceability through an interactive visual  trace interface._x000D_
_x000D_
_x000D_
Intellectual Merit_x000D_
_x000D_
Strengths_x000D_
+ Traceability remains an important problem with room for improved accuracy during evolution._x000D_
+ The PIs do a thorough, detailed job of describing each subtask and the prior work by themselves and others_x000D_
that put the problem into context.  They demonstrate a clear understanding of each problem and the challenges involved in solving the problem._x000D_
+ The PIs demonstrate that they have done significant preliminary or prior work in terms of exploratory studies, initial techniques and_x000D_
prototypes, and data collection for each subproblem they seek to address.  _x000D_
+ The PI team is diverse, covering each major aspect of their proposed work, with strong expertise in traceability._x000D_
+ Each subproblem is well motivated and justified._x000D_
+ The project has a solid evaluation plan and research plan._x000D_
_x000D_
Weaknesses_x000D_
- There is significant work already done in each subproblem.  Given the significant prior work, it is not clear how much effort is involved in_x000D_
the remaining work to address the problems._x000D_
_x000D_
_x000D_
In the context of the five review elements, please _x000D_
evaluate the strengths and weaknesses of the proposal with respect to broader impacts._x000D_
_x000D_
Strengths_x000D_
+ The PIs have significant industry collaborations for tech transfer and clear understanding of the problems at large scale._x000D_
+ The PIs include data collection and sharing as part of their research efforts._x000D_
_x000D_
_x000D_
Weaknesses_x000D_
- The proposal contains standard broader impacts description, without any particularly strong effort for outreach or educational activities._x000D_
_x000D_
_x000D_
_x000D_
Please evaluate the strengths and _x000D_
weaknesses of the proposal with respect to any additional solicitation-specific review criteria, if _x000D_
applicable_x000D_
_x000D_
_x000D_
_x000D_
Summary Statement_x000D_
_x000D_
This proposal is a dense proposal with clear, well-documented details on the motivations, exploratory studies, prior work by the PIs on each subproblem, and clear relations to others' work in similar problems.  The PIs demonstrate a thorough understanding of the problems and have clear plans to addressing them and evaluating their work.  The proposed project will have impact through clear planning and industry tech transfer as well as provide data sets for other researchers._x000D_
_x000D_
</t>
  </si>
  <si>
    <t>Vasilescu</t>
  </si>
  <si>
    <t>bogdanv@andrew.cmu.edu</t>
  </si>
  <si>
    <t xml:space="preserve">In the context of the five review elements, please _x000D_
evaluate the strengths and weaknesses of the proposal with respect to intellectual merit._x000D_
_x000D_
Summary:_x000D_
_x000D_
The proposal addresses the problem of recovering and maintaining traceability links between different software artifacts, for example between the implementation and requirements documents / issue reports. It aims to implement an industrial strength, holistic, mixed human-computer solution for traceability link recovery, evolution, and visualization. The proposed work advances the state-of-the-art most notably through a novel semantic-based tracing algorithm, an approach to automatically evolve trace links as the software artifacts evolve, and an interactive tracing interface that allows humans to inspect the results of the automated tools and answer provenance queries about the different traceability links._x000D_
_x000D_
Strengths:_x000D_
_x000D_
[+] Traceability link recovery is an old problem that seems unfeasible to be solved satisfactorily with purely automated techniques. As such, the proposed approach to combine (improved) machine-generated results with human interaction seems right and is one of the strongest elements of the proposal._x000D_
_x000D_
[+] The recent advances in NLP and learning technology (word embeddings and deep learning) have been shown useful for capturing latent (semantic) associations between words in other contexts. As such, the application of deep learning to infer trace links is natural and promising. The proposal describes convincing preliminary work (joint embedding approach to learn representations) that demonstrates feasibility. Constructing domain-specific ontologies in an unsupervised fashion is another promising direction, as they could be used to enrich the semantic embeddings with additional semantic information._x000D_
_x000D_
[+] The evaluation strategy is appropriately based on controlled experiments and user studies and contains data from multiple domains, including safety-critical systems and open source software._x000D_
_x000D_
Weaknesses:_x000D_
_x000D_
[-] The proposal is ambitious in aiming to support traceability links between a diversity of software artifacts: Among the artifacts mentioned are, e.g., commit logs, issue reports, safety hazards, faults, requirements, design, code, test cases. What is missing is a discussion of the fundamental differences between different types of artifacts, what challenges are shared and what challenges are specific to each type, and how the proposed solutions apply to all or only some types. The proposal is vague about what the PIs expect can and cannot be reasonably handled within its scope, which also makes it hard to assess whether they have succeeded._x000D_
_x000D_
_x000D_
In the context of the five review elements, please _x000D_
evaluate the strengths and weaknesses of the proposal with respect to broader impacts._x000D_
_x000D_
[+] The PIs plan to release all their algorithms, tools, and data sets as open source._x000D_
_x000D_
[+] The PIs have an industrial collaborator and a clear plan for outreach to industry/government organizations._x000D_
_x000D_
[+] The proposal is interdisciplinary (SE &amp; NLP) and can contribute to cross fertilization between the two fields._x000D_
_x000D_
[+] The team has a strong record of mentoring students from traditionally underrepresented groups and a long tradition of recruiting involving undergraduate research assistants through the summer REU program._x000D_
_x000D_
_x000D_
_x000D_
Please evaluate the strengths and _x000D_
weaknesses of the proposal with respect to any additional solicitation-specific review criteria, if _x000D_
applicable_x000D_
_x000D_
_x000D_
_x000D_
Summary Statement_x000D_
_x000D_
This is a good proposal with relevant preliminary work, by a qualified team of researchers. It presents promising solutions to technical challenges related to bridging the semantic gap in the traceability domain, but its strongest aspect is perhaps the combination of automated tools with human interaction. While strong, the proposal is vague about what is and what is not within its scope._x000D_
_x000D_
</t>
  </si>
  <si>
    <t>DB0951876</t>
  </si>
  <si>
    <t>Whalen</t>
  </si>
  <si>
    <t>whalen@cs.umn.edu</t>
  </si>
  <si>
    <t xml:space="preserve">In the context of the five review elements, please _x000D_
evaluate the strengths and weaknesses of the proposal with respect to intellectual merit._x000D_
_x000D_
Strengths: The proposal attempts to improve the state of automated traceability.  It has a diverse set of approaches that are expected to work together towards improving the state of the art.  The most notable additions are that of deep neural networks towards improved classification of links beyond the current data analysis algorithms used for trace link generation (called "semantic traceability"), and the involvement of analysts to make the identification of links a semi-automated process rather than entirely automated.  Preliminary results show very good results with respect to prior work.  The adaptation of DNNs towards trace link construction seems like a critical step towards building more robust and precise trace link generators._x000D_
_x000D_
The team is very strong, and the research plan is quite reasonable._x000D_
_x000D_
+/-: The UI portion is arguably the most important, and also the one that is the most difficult for me to evaluate.  I do not know the relevant research very well, and without a few more images, it is difficult to understand.  However, the preliminary result in Figure 2 is impressive.  _x000D_
_x000D_
Weaknesses: The integration between the pieces is not completely explained: I am not yet sure how the ontologies in Section 3.1 will improve the performance of algorithms in research thrust 1 (Section 2 of the document).  On the other hand, I think that the introduction of neural networks will lead to richer relations that are more likely to lead to accurate links.  The proposal for using neural nets has somewhat of the flavor of "try a whole bunch of stuff and see what works"; this seems to be successful, though, judging from other uses of DNNs.  _x000D_
_x000D_
One important question that I had: if the current DNN prototype is already substantially outperforming previous work: "Based on mean average precision (MAP), our approach was 41% and 32% more accurate than VSM and LSI respectively.", then is there a point towards using "diverse" algorithms?  Also, as always, a difficulty involves new capabilities: how does one train the network on software capabilities that are previously unknown?  The proposal preliminary data did not make this entirely clear, and I suppose that this is part of the research thrust._x000D_
_x000D_
Proper evaluation in previous research is a strength of the team, but using the Dronology project as the primary vehicle of examination is perhaps problematic, because it is developed by students under the direction of the PI.  I have some concerns that this may (unconsciously) bias the result.  The letter from Huawei does not give much in terms of specifics in terms of the data provided or the level of expected collaboration.  _x000D_
_x000D_
_x000D_
_x000D_
In the context of the five review elements, please _x000D_
evaluate the strengths and weaknesses of the proposal with respect to broader impacts._x000D_
_x000D_
Strengths: In terms of broader impacts, traceability and maintenance of trace links is important for many software development tasks: regression, fault analysis, determination of adequacy of requirements for a given implementation, and other tasks.  These tasks are especially important for safety-critical systems, where a thorough understanding of the relationships between software development artifacts is necessary for confidence in the software's correct behavior.  Thus improvement of trace link construction and maintenance is likely to lead to cheaper and arguably better construction of safety-critical systems._x000D_
_x000D_
The proposers will make all software and data sets publicly available, which is a benefit to anyone performing traceability research._x000D_
_x000D_
Additionally, is quite cross-disciplinary, and I think each of the different areas will inform the others. _x000D_
_x000D_
The proposers are diverse and have great track records of mentoring students from underrepresented (as well as represented) groups.  The _x000D_
_x000D_
No particular weaknesses, other than I would have liked a little more information on how Huawei will participate._x000D_
_x000D_
Please evaluate the strengths and _x000D_
weaknesses of the proposal with respect to any additional solicitation-specific review criteria, if _x000D_
applicable_x000D_
_x000D_
_x000D_
_x000D_
Summary Statement_x000D_
_x000D_
This paper proposes new work towards software traceability.  It involves combining work from natural language processing and text mining, visualization, and software engineering.   _x000D_
_x000D_
Despite the usefullness of traceability and trace links, it is well known that it is currently quite difficult to maintain accurate and detailed traceability information between multiple artifacts in the software development process.  A long term goal is that of "ubiquitous traceability", where trace links can automatically be discovered by specialized software analyses.  However, this ideal is not yet realized; current approaches do not achieve high precision (in some cases, single digits)._x000D_
_x000D_
The proposed approach will (1) use advances in neural networks to reason with more precision about traceability links by attempting to reason about the meanings of certain artifacts, overcoming the "term mismatch" problem, (2) use multiple versions of software to evolve trace links over time, (3) Using commit tags to reason about sequences of commits, and (4) Use visualization to have "humans in the loop" for tag identification and feedback.  _x000D_
_x000D_
Section 2 describes the research in more detail.  Section 2.1 describes how diverse trace evidence will be incorporated.  It would be nice in this section to have slightly more information on *which* diverse evidence is to be incorporated.  It appears that the evidence focuses on mining information from project repositories and commit logs, incluing stakeholder and time information.  In existing work, this information is used to determine whether an existing tag from a different commit could be applied to an untagged commit, with limited precision in current results.  Task 1 will extend existing work with additional data, as well as examining different repositories (Jira).   Task 2 will examine search-based approaches and compare to existing strategies to train a tracing engine.  Task 3 will establish data sets.  The authors hope to provide a richer set of examples to be mined, including their own Dronology project.  The authors correctly point out that open-source software often is not reflective of industrially-developed safety-critical systems.  However, the claim could also potentially be leveled at Dronology._x000D_
_x000D_
Section 2.2 describes dynamically evolving trace links; in evolving systems, trace links will eventually become obsolete; can this determination be automated?  The authors show preliminary work in which precision and recall are substantially improved in examining which trace links should be modified / added / deleted as compared to a baseline where the links are generated from scratch.  An important question here is: what is the precision and recall of doing *nothing*?  Presumably many of the links are still o.k., even for impacted features (unless I am misunderstanding the problem).   The work in this section involves broadening the focus from requirements &amp; code links to a larger number of structured/unstructured artifacts (task 1) and examine link propagation as graph comparison (task 2)._x000D_
_x000D_
Section 3 describes a research thrust on semantically enhanced traceabilty.  At issue is the lack of semantics to terms used to structure trace links.  This leads to "brittleness" when similar terms are used.  The idea is to generate a domain-specific ontology using unsupervised learning, and to use this ontology to improve the performance of the algorithms in research thrust 1.  The work will identify phrases and concepts (task 1), construct a concept hierarchy (task 2).  In Section 3.2, this technology will be used to directly infer trace links - the goal is to use unsupervised learning to learn a "semantic vector" based on a recurrent neural network trained against trace links to infer new links.  Several different network structures and mining strategies will be examined.  _x000D_
_x000D_
Section 4 describes a UI for tracing.  The future state likely has trace links created by many different mechanisms: human-generated, some automatically generated.  This section describes a UI towards making provenance and confidence in different trace links transparent.  Section 4.1 describes research on a visual tracing solution, while 4.2 focuses on provenance._x000D_
_x000D_
Section 5 describes evaluation.  There are three main evaluation targets: Dronology, CoEST data, and data from open-source systems.  There are two main hypotheses: 1. integration of diverse tracing algorithms will lead to improved accuracy, and 2. interactive tracing with link provenance_x000D_
_x000D_
</t>
  </si>
  <si>
    <t>Yang</t>
  </si>
  <si>
    <t>ye.yang@stevens.edu</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</si>
  <si>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_x000D_
_x000D_
_x000D_
</t>
  </si>
  <si>
    <t>Software Traceability has long been recognized as a critical component of software intensive systems.  Defined as the ability to interrelate uniquely identifiable software engineering artifacts, to maintain links over time, and to use the resulting network of links to answer questions about the product and development process, traceability provides support for diverse software engineering tasks such as safety-analysis, change impact analysis, and testing.  In practice,  many safety-critical systems suffer from inadequate or inaccurate traceability due to the cost and difficulty of manually creating and maintaining trace links.   Therefore, significant effort has been invested in the quest to automate the tracing process.  Prior research has delivered automated solutions that are capable of providing partial support for humans as they perform tracing related tasks.   However, automated solutions suffer from inaccuracies.  One prominent cause of this inaccuracy is the inability of current algorithms to reason over deep semantics of the underlying artifacts.  Automated tracing algorithms therefore miss links that should be recalled. Another problem is that once trace links are created and established, they tend to degrade as the underlying software system evolves.  Through the proposed work, we directly address these problems by developing novel tracing solutions that address several open challenges for effective, automated tracing._x000D_
_x000D_
Keywords: traceability; semantic text-mining; visualizing trace links; link provenance.The research will explore challenging problems at the intersection of software engineering, semantic text mining, and visualization.  First, we propose solutions for semantically-enhanced traceability algorithms, capable of reasoning over the meaning of software artifacts.  Such approaches enable trace links to be established even in the absence of shared textual representations.  Second, we propose solutions for evolving trace links across diverse software artifacts, so that an initial set of trace links can be effectively maintained as the system is changed.  Third, we propose a holistic solution that dynamically configures a trace engine to leverage diverse tracing techniques such as semantic traceability,  trace link evolution, and other existing techniques.   Finally, given a diverse source of trace links with different degrees of trustworthiness, we propose a novel  interactive, visual interface that enables users to understand the provenance of each link and the rationale for the software artifacts returned for individual trace queries.Automating the software traceability task has significant potential for industrial impact.  Traceability is required by certifying bodies in safety-critical domains, and can help in the construction of high-quality,  competitive, timely products.  In addition, we will proactively create opportunities for diverse students including  females and minorities at both the undergraduate and graduate level  Data sets developed and acquired for the work will be released into the community to empower researchers to  tackle open traceability challenges.  Finally, the cross-disciplinary nature of the team will introduce new opportunities for software engineers, data scientists, and human-computer interaction experts to collaborate in addressing open Software Engineering challenges.</t>
  </si>
  <si>
    <t>1763297</t>
  </si>
  <si>
    <t>Schoenebeck</t>
  </si>
  <si>
    <t>Websites have struggled to effectively curb online harassment. Automated approaches such as keyword detection are plagued by false positives and true negatives, while social practices such as reporting demand exhaustive labor from victims. Both approaches rely on a model of criminal justice that seeks to identify and punish offenders for their offenses; however, this model breaks down in online environments where harassers can hide behind anonymous identities and lagging legal systems. As a result, Internet users turn to their own moral codes to sanction online harassment. Unfortunately, this kind of vigilante justice is motivated by retribution, resulting in name calling, personal attacks, false accusations, public shaming, disinformation, and doxxing. Furthermore, computational advancements like live streaming, facial recognition, and geotagging amplify the opportunity for herd-like vigilante behaviors. _x000D_
_x000D_
This research will investigate how theories and models of justice can be designed into online systems for people and technology to more effectively and productively respond to online harassment. Modeled after the U.S. justice system, whose importance is cemented in the preamble of the U.S. Constitution, this project seeks to respond to online harassment in ways that promote perceptions of fairness of process and outcome and reduce likelihood of future harassment by both the offender and the community. The proposed work will first 1) audit existing site policies and practices for responding to online harassment and map those to theories of justice; and 2) investigate how Internet users assess and respond to harassment based on characteristics of the site, offender, post, and community. Then, it will propose and evaluate interventions that 3) promote perceptions of fairness in process and outcome in response to harassment; and 4) reduce likelihood of future harassment. Finally, it will provide a public-facing interactive tool that 5) trains Internet users to identify and improve their own orientations toward retribution online; and 6) provides educational content for high school and college students to learn theories, methods, and opportunities in the field of computing through a robust set of case studies in online harassment. _x000D_
Keywords: harassment; justice; online.This research bridges advances in human-computer interaction and social computing with theories from justice. In the U.S., criminal justice systems rely on a form of retributive justice, which seeks to punish offenders for their past offenses. However, this has not translated well to computer-mediated social environments where offenders can easily change their identities and where norms and laws have not caught up with evolving transgressions. Further, moral, legal, and normative questions about how to respond to online harassment are not readily answered by current theories or knowledge. This proposal puts forth a novel and potentially transformative vision for leveraging fundamental principles of justice, including fairness, transparency, proportionality, and reparation, into online interactions. These may be more effective than existing models because they are not as dependent on the ability to enact consequences for any given user. This project addresses numerous conceptual and technical challenges, including how to enact fair processes and proportionate outcomes in responses to online harassment.Over 40% of adult Internet users have been called offensive names, embarrassed, physically threatened, stalked, sexually harassed, or harassed for a sustained period. This research will provide Internet users with theoretically-informed strategies for responding to online offenses. It will also provide technology companies and policymakers with guidelines for promoting civility and inclusivity online. It will translate research results to the public through a web-based resource for Internet users and will produce a toolbox of educational resources that exposes students to the theories, methods, and open questions surrounding online harassment--a widespread and socially relevant problem in computing. The research team will disseminate results to public audiences including governing bodies, schools, community institutions, and families. The research team will continue their commitment to recruiting and training underrepresented groups in their research, including women, people of color, and people with disabilities.</t>
  </si>
  <si>
    <t>1763298</t>
  </si>
  <si>
    <t>Bremer</t>
  </si>
  <si>
    <t>In a large number of applications, understanding the evolution of various features of interest such as isosurfaces, vortices, shocks etc., has been a long-standing goal of data analysis. However, especially for Eulerian simulations, in which a time-dependent solution is evolved on a static mesh, the data is typically stored as a sequence of snapshots defined on the mesh. As a result, the temporal evolution of features must be reconstructed as a post-processing step. _x000D_
     One class of features -- typically also referred to as Eulerian  can be extracted from each snapshot individually, and the resulting sequence of instantaneous features then describes their temporal evolution.  So-called Lagrangian features, on the other hand, fundamentally depend on motion over time, and thus can only be extracted relative to a window of time. Examples are recirculation in hypersonic flows, vortices in turbulent combustion, or material interfaces in mixing simulations._x000D_
     Almost all current definitions of Lagrangian feature sets are derived from pathlines of the velocity field -- the paths of massless particles advected by the underlying flow. However, as the temporal resolution of the source data decreases, these pathline are becoming increasingly inaccurate, especially in regions of turbulence. Therefore, the resulting Lagrangian features are less reliable and potentially misleading.  We propose to address some of the open research challenges in using Lagrangian feature sets by deriving a posteriori error bounds on the accuracy of current techniques; developing new sets of Lagrangian features not dependent on pathlines; and new strategies to optimize Eulerian representations to represent Lagrangian phenomena as accurately as possible. This will lead to a new class of techniques for reliable Lagrangian feature sets with the potential for significant impact._x000D_
_x000D_
Keywords: Time-dependent flow analysis; reliable pathlines; Lagrangian features; frames of reference.We will derive a posteriori error measures indicating how reliable a given sampled flow encodes the underlying Lagrangian phenomena; develop alternative analysis solutions not dependent on pathlines and create new adaptive flow representations that best preserve a given flow within a limited storage budget. In particular, we will analyze the frequency decomposition of spatio-temporal signals extracted from a given flow to provide a detailed understanding of where and when enough information has been preserved to reliably compute pathlines. Second, we will derive new frames of reference to extract Lagrangian features using Eulerian techniques, and thus introduce a new class of Lagrangian analysis algorithms. This research will build upon recent advances on global harmonic frames by members of this team to develop non-harmonic frames using multi-scale analysis and to extent the approach to complex boundaries and embedded geometries.  Finally, we will exploit these new insights to maximize the Lagrangian information that can be encoded within a given storage budget by adaptively sampling flows in both space and time. Combined, our techniques have the potential to significantly improve Lagrangian analysis in areas, such as, aerodynamics or turbulent combustion and provide new scientific insights.While in the context of this proposal, we concentrate on the fluid flow perspective, the concepts we will develop are more generally applicable to time-dependent vector fields. In particular, the proposed ideas of new frames of reference can form a bridge between the purely Lagrangian and purely Eulerian perspectives on a problem, and may lead to fundamentally new approaches to solve long standing problems, such as, understanding large-scale salient flow dynamics in the presences of strong turbulence. Beyond these technical contributions, our commitment to publish not only an extensive library of data, but also the complete setups (input files, initial and boundary conditions) to repeat and modify the corresponding simulations, as well as our results, will provide the visualization and analysis community new resources to facilitate future research. Finally, by integrating advanced analysis capabilities directly into an existing and widely used simulation framework, we will significantly lower the entry barriers for these techniques to be used in practical applications.</t>
  </si>
  <si>
    <t>1763301</t>
  </si>
  <si>
    <t>Yuksel</t>
  </si>
  <si>
    <t>Applications that use computer graphics can be broadly categorized into two groups: applications that aim to produce high-quality images and those that require high-performance for interactivity. These two groups use very different rendering algorithms for image synthesis: ray tracing and rasterization. Ray tracing, with its ability to simulate light, is almost always the algorithm of choice for high-quality rendering. When interactivity is the primary concern, rasterization is used because of its speed. This algorithm actually has worse asymptotic complexity than ray tracing, but is supported by tremendously powerful special-purpose hardware in the form of graphics processing units (GPUs) that can provide interactive rendering. However, such applications must suffer not only the quality limitations of rasterization but also its restrictions on applicable scene data types and scene size._x000D_
_x000D_
While the superiority of images produced by ray tracing over rasterization is unquestionable, attempts to provide hardware acceleration for ray tracing have had interesting, but small and incremental success. GPU ray tracing has also been surprisingly slow. Specialized hardware accelerators proposed over the past decades cannot come close to the performance of rasterization accelerated by current GPUs. Notwithstanding the importance of prior research efforts on hardware-accelerated ray tracing, the research directions explored so far have been limited to pure hardware design or minor modifications on existing GPUs._x000D_
_x000D_
This research team is exploring a new direction for achieving high-performance ray tracing: to investigate fundamental algorithmic modifications on ray tracing to make it more suitable for custom hardware acceleration. Therefore, the research agenda includes both software-level modifications to ray tracing and hardware-level design choices that exploit the new algorithmic behavior.  They are exploring specific software-hardware design models that can reach and even exceed the performance of rasterization on current and future GPUs._x000D_
_x000D_
Keywords: ray tracing; GPU architectureThe intellectual merit of this proposal is a fundamental redesign of the ray tracing algorithm, and the hardware that supports it. The research team is exploring completely new and disruptive hardware designs for accelerating ray tracing, starting with fundamentally modifying the ray tracing algorithm itself. The primary contributions of this project will include: novel restructuring and reordering of ray traversal through spatial partitioning, hardware designs including new special-purpose units for assisting ray traversal and other data movement, specialized memory hierarchies for servicing DRAM and HBMs that would utilize the available bandwidth with low energy and high throughput, and new inter-chip communication mechanisms for reducing the load on shared memory resources.The broader impacts of this proposal are many and wide-ranging. New GPUs designed for ray tracing can automatically deliver high-quality visuals for applications like scientific and data visualization, interactive simulations, virtual reality, communication, and entertainment. The SIMD parallel computation power of GPUs has had a tremendous impact on all computing fields, including machine learning. The architectures being developed will relax the SIMD limitations, thereby future GPUs designed for ray tracing can service a broader range of computing problems. Ray tracing can also provide novel mechanisms for computer interface design and new levels of human-computer interaction. For broadening participation and improving the diversity in science and engineering, computer graphics can be a powerful motivator by attracting students from a diverse set of backgrounds.  Therefore, the research team is engaging in summer outreach activities, workshops and curricula development for high school teachers, and cross-collage collaborations with Arts and Humanities departments.</t>
  </si>
  <si>
    <t>1763302</t>
  </si>
  <si>
    <t>Wang</t>
  </si>
  <si>
    <t xml:space="preserve"> Panel Summary       
  OVERVIEW OF THE PROPOSAL:_x000D_
_x000D_
The PIs propose a pipeline for constructing three dimensional scanned images_x000D_
from two dimensional slices._x000D_
Each slice is 100,000 by 100,000 pixels so 10^10 pixels and there_x000D_
are hundreds of slices. The pipeline would identify objects and then_x000D_
their interconnections._x000D_
This is a practical and important problem and they have strong relationships with hospitals to give them tissues of heart, brain etc._x000D_
They then plan to use deep learning to understand the images._x000D_
Among the operations needed are_x000D_
spatial joins where  the shapes are not simple but_x000D_
rather complex polyhedra._x000D_
_x000D_
_x000D_
_x000D_
INTELLECTUAL MERIT_x000D_
+ Strengths:_x000D_
_x000D_
The algorithms have the potential to unify spatial database work and_x000D_
deep learning. This is a strong and worthwhile goal._x000D_
If successful, these algorithms could be used widely._x000D_
_x000D_
_x000D_
- Weaknesses:_x000D_
_x000D_
The panel members felt that the parallelization plan needed more thought._x000D_
Why does all the data need to be in memory for example?_x000D_
Spark and map-reduce are treated almost synonomously but they_x000D_
are quite different in their performance implications. There was a suggestion that benchmarks for evaluation should have been discussed more thoroughly. The proposed approach for image processing including structure reconstruction does not take into account disease-specific variations of tissue components, including changes in cell shape and morphology. This might significantly limit the effectiveness of the proposed approach, though others thought this presented a research opportunity. Finally, there was not an extremely clear demarcation with previous work, so that the panel could understand exactly what the contribution would be, though the panel agreed that three dimensional reconstruction is not possible now, so achieving the goals of this grant would be significant._x000D_
_x000D_
_x000D_
* Evaluation Plan:_x000D_
_x000D_
The panel members would have liked to see specific benchmarks that_x000D_
would have indicated success or failure of the project._x000D_
This could have had to do with specific applications (e.g. to surgery)_x000D_
or some known benchmark._x000D_
_x000D_
_x000D_
* Potential for transformativeness:_x000D_
_x000D_
Being able to identify three dimensional structures could transform_x000D_
medicine and the unification of spatial databases and machine learning_x000D_
could transform algorithms ranging from geology to architecture._x000D_
_x000D_
_x000D_
BROADER IMPACTS_x000D_
* Impacts on science and society:_x000D_
_x000D_
The problems are challenging and important for medicine and the tools_x000D_
and algorithms can be useful for other fields in computer science._x000D_
_x000D_
* Integration of Research and Education and Broadening Participation:_x000D_
_x000D_
Deployment of software will give great benefit to society._x000D_
Suggestion to do courses is good and the courses will enjoy dissemination._x000D_
Broadening participation plan is standard but creditable._x000D_
_x000D_
_x000D_
_x000D_
* Postdoc Mentoring Plan (if applicable):_x000D_
_x000D_
Not applicable._x000D_
_x000D_
_x000D_
DATA MANAGEMENT PLAN, dissemination of results, including software:_x000D_
_x000D_
The software will be made available through a generous copyleft sharing policy and the code will be on github and open to community support. There is not a specific sustainability plan, but if the software catches on, the community will maintain the software._x000D_
_x000D_
The data will be available when it is generated and will be archived for at least three years past the end date of the NSF grant time._x000D_
_x000D_
_x000D_
COLLABORATION PLAN (if applicable):_x000D_
_x000D_
There is a collaboration plan for the two universities Stony Brook and Emory that involves frequent interaction though the duties are well-divided. The collaboration and support of member hospitals were strong points of the proposal._x000D_
_x000D_
RESULTS FROM PRIOR NSF SUPPORT (if applicable):_x000D_
_x000D_
The PIs have been very productive in their prior research._x000D_
They have a good track record._x000D_
_x000D_
_x000D_
HUMAN SUBJECTS (if applicable):_x000D_
_x000D_
Not applicable._x000D_
_x000D_
ADDITIONAL SUGGESTIONS:_x000D_
_x000D_
_x000D_
PANEL RECOMMENDATION_x000D_
* Justification, including key strengths and critical weaknesses:_x000D_
The panel considered the proposal to be competitive in that the problem_x000D_
is important, the team is strong, and the approach is reasonable._x000D_
The main concerns were that the comparison with the state of the art_x000D_
(including the PIs' own work)_x000D_
should have been clearer to indicate what the PIs still need to do, the_x000D_
parallelism approach needed to be worked out more (though the PIs' expertise in this area mitigates_x000D_
this concern somewhat), and that there will be challenges in moving from_x000D_
one tissue type to another, though the panel agrees that this that is an opportunity for research._x000D_
The broader impacts were solid. _x000D_
_x000D_
_x000D_
_ Highly Competitive (HC)_x000D_
x Competitive (C)_x000D_
_ Low Competitive (LC)_x000D_
_ Not Competitive (NC)_x000D_
_x000D_
-----------------------------------------------------------------------_x000D_
_x000D_
The summary was read by the panel, and the panel concurred that the Panel Summary accurately reflects the panel discussion._x000D_
_x000D_
</t>
  </si>
  <si>
    <t xml:space="preserve">In the context of the five review elements, please _x000D_
evaluate the strengths and weaknesses of the proposal with respect to intellectual merit._x000D_
_x000D_
The goal of this project is to develop algorithms for (1) 3D_x000D_
pathology image registration, (2) histology object segmentation, (3)_x000D_
3D reconstruction, and (4) tissue sub-volume detection. Regarding (1)_x000D_
the PI propose to frame the problem within a dynamic multi-resolution_x000D_
transformation mapping (macro-level) and an iterative transformation_x000D_
propagation framework (micro-level) to overcome the computational_x000D_
challenges (memory and time) of dealing with massive images (which can_x000D_
be 100K x 100K pixels). For (2), they propose to develop a_x000D_
segmentation framework for a typical set of histo-pathological_x000D_
structures composed by (2a) seed detection (i.e. initialization) and_x000D_
(2b) iterative contour deformation.  For (3), the PIs propose to_x000D_
develop a "cross section association method based on a geometrical_x000D_
model fitting problem with the statistical multivariate Gaussian_x000D_
distribution for cell reconstruction, and an Integer Programming_x000D_
approach with Markov chain based posterior probability modelling and a_x000D_
Bayesian Maximum A Posteriori estimation for 3D vessel_x000D_
reconstruction". Regarding (4) they propose to "leverage Deep Learning_x000D_
architecture to detect 3D tissue sub-volumes of interest with transfer_x000D_
learning"._x000D_
_x000D_
The research plan is well-reasoned, well-organized and appears to_x000D_
be sound. There is sufficient level of details to convince me that_x000D_
they have clear ideas of what to try. The have an evaluation plan that_x000D_
involves collaboration with domain experts in liver, renal, and brain_x000D_
tissues. It is not clear, however, how the PI will measure "success"_x000D_
in this evaluations. For objective (1), the PI have already published_x000D_
in 2017 a preliminary work [97] and a website [117]. They claim that_x000D_
they have not used "normalized Gradient Field distance as the_x000D_
cost function for nonrigid registration and did not implement_x000D_
micro-level local deformation", but it not clear how much additional_x000D_
work this will require. For objective (2) they also have a website_x000D_
[125], in which they present resulting cell segmentation dynamics_x000D_
without the data-driven shape priors proposed in this proposal. Again,_x000D_
given this prior work, it is not clear how much additional work to_x000D_
complete goal (2) will require. For the proposed work on "Spatial_x000D_
Queries" (section 4.2), the work on iSPEED has been published in [146]_x000D_
in 2017, and the PI cite that paper a few times without explaining how_x000D_
much additional work is involved compared to the published work._x000D_
_x000D_
The innovation component is strong. The proposed techniques, ranging_x000D_
from computational geometry and modeling, image processing, data compression, and_x000D_
machine learning seem to be very innovative._x000D_
_x000D_
The PI and coPI are extremely well qualified to carry out the research_x000D_
proposed.  The computing environment and other facilities available at_x000D_
Stony Brook and Emory are excellent._x000D_
_x000D_
In the context of the five review elements, please _x000D_
evaluate the strengths and weaknesses of the proposal with respect to broader impacts._x000D_
_x000D_
The PI propose to keep working on current efforts at Emory and Stony_x000D_
Brook to broaden participation of under-represented students, K-12_x000D_
outreach (supervising high school students), enhance infrastructure_x000D_
for 3D image analysis for the scientific community by disseminate_x000D_
publications and software, but also provide demo. Society at large_x000D_
will benefit from this work because of its impact on healthcare._x000D_
_x000D_
_x000D_
Please evaluate the strengths and _x000D_
weaknesses of the proposal with respect to any additional solicitation-specific review criteria, if _x000D_
applicable_x000D_
_x000D_
_x000D_
_x000D_
Summary Statement_x000D_
_x000D_
The proposal is strong in terms of potential impact, research_x000D_
innovation, PI expertise, and environment. The major weakness is that_x000D_
it not clear how much of this work has been already accomplished, and_x000D_
whether the four-year duration (and the corresponding budget) is_x000D_
justified._x000D_
_x000D_
_x000D_
</t>
  </si>
  <si>
    <t>MH1008406</t>
  </si>
  <si>
    <t>Nabavi</t>
  </si>
  <si>
    <t>sheida.Nabavi@uconn.edu</t>
  </si>
  <si>
    <t xml:space="preserve">In the context of the five review elements, please _x000D_
evaluate the strengths and weaknesses of the proposal with respect to intellectual merit._x000D_
_x000D_
The main goal of this research proposal is to develop algorithms and methods to analyze large scale 3D pathology imaging data. Th proposed research has some potential in advancing knowledge in this area. _x000D_
The research plan is well explained and well-organized. Previous studies are well cited. However it is not clear how much of the proposed research has been done previously, and how much is new for this project._x000D_
Validation of the proposed methods is not clearly explained._x000D_
The team and resources are well suited for running the project._x000D_
_x000D_
In the context of the five review elements, please _x000D_
evaluate the strengths and weaknesses of the proposal with respect to broader impacts._x000D_
_x000D_
The border impacts of the proposed research are strong. PIs promote K12 outreach activities as well. However, benefits of this study to the society and healthcare are not explained well. The advantages of using 3D pathology images are not discussed thoroughly._x000D_
_x000D_
Please evaluate the strengths and _x000D_
weaknesses of the proposal with respect to any additional solicitation-specific review criteria, if _x000D_
applicable_x000D_
_x000D_
_x000D_
_x000D_
Summary Statement_x000D_
_x000D_
In summary, it is a high quality proposal._x000D_
_x000D_
</t>
  </si>
  <si>
    <t>HH0958568</t>
  </si>
  <si>
    <t>Sahoo</t>
  </si>
  <si>
    <t>satya.sahoo@case.edu</t>
  </si>
  <si>
    <t xml:space="preserve">In the context of the five review elements, please _x000D_
evaluate the strengths and weaknesses of the proposal with respect to intellectual merit._x000D_
_x000D_
Proposal summary: The proposal aims to develop a data management and analytics platform for three-dimensional (3D) pathology imaging data that can support image registration, object segmentation, object reconstruction and tissue sub-volume detection. The proposal plans to use data partitioning and indexing techniques to support faster querying and retrieval of imaging data, which will be implemented in distributed computing frameworks such as Hadoop MapReduce and Apache Spark. The results will be validated using pathology image data from breast cancer, brain tumor, liver and renal disease studies._x000D_
_x000D_
Significance:_x000D_
Strengths:_x000D_
1. The use of 3D pathological images for studying disease mechanisms has significant potential and the proposed use of distributed computing techniques to address challenges in management of spatial data is interesting. The adoption of spatial data management techniques in 3D pathology image analysis, including object-based indexing techniques, can support development of scalable image data processing and analysis techniques. _x000D_
2. The proposed approaches for pathology image registration, segmentation, and structure reconstruction builds on the PIs previous work applied to 2D image data._x000D_
_x000D_
Weaknesses:_x000D_
1. The effectiveness of a pathology image analysis pipeline using generic image registration, segmentation, and structure reconstruction for disease-specific pathology tissues in not expected to be significant. For example, pathology images of tissue composition, structure, and related properties differ across different diseases such as breast cancer and brain tumors. The proposal does not describe how parameters for different stages of the image analysis for different disease domains will be defined and how will users modify them according to their project-specific requirements. The proposal does not provide details regarding the applicability of the proposed analysis pipelines to different disease-specific pathology images, which may limits its use by researchers studying specific diseases._x000D_
2. The proposed approach to ensure the scalability of the analysis pipeline does not address important aspects of developing parallel processing and querying techniques for pathology image data, including a sound 3D data partitioning techniques that takes into account non-regular structures in disease tissues, cost of creating and maintaining multiple indexes for a large variety of entities in 3D images. These limitations significantly impact the significance of the proposed parallelization techniques for 3D image analysis._x000D_
3. Similarly, the techniques for querying 3D pathology imaging data (in particular the MapReduce steps) based on geographical information system (GIS) database management system querying techniques (e.g., spatial join) are not suitable for pathology image querying. For example, it is not clear how spatial query optimization using spatial measurement step on intersected polyhedron pairs is applicable to partitioned cuboids._x000D_
_x000D_
----_x000D_
Investigator:_x000D_
Strengths:_x000D_
1. The PIs have expertise in pathology image processing and spatial data management._x000D_
_x000D_
Weakness:_x000D_
1. There is a clear need of a disease domain expert to guide the development of image analysis steps that take into account disease-specific tissue image analysis in the investigator team._x000D_
_x000D_
----_x000D_
Innovation:_x000D_
Strengths:_x000D_
1. Although the proposed approaches for image registration and segmentation employ existing techniques, the use of geometric model fitting for structure reconstruction has good potential to address the challenges of object reconstruction in complex tissue structures in disease domains._x000D_
_x000D_
Weakness:_x000D_
1. The techniques proposed for scalable 3D pathology image analysis and querying relies on simplistic use of multiple indexes instead of developing innovative techniques for flexible memory management and efficient query execution strategy to address specific requirement of data retrieval properties of pathology image analysis. The proposal incorrectly refers to indexing of multiple categories of data (e.g., cuboid,  object-level) as multi-level indexing and the structure of these indexes or techniques to query these indexes are not described, which makes it difficult to understand how the use of these indexes is innovative._x000D_
_x000D_
----_x000D_
Approach:_x000D_
Strengths:_x000D_
1. The proposed approach for 3D pathology image analysis is clearly described with step-wise registration, segmentation, and structure reconstruction techniques. In particular, the proposed approach for structure reconstruction using geometrical model fitting is interesting._x000D_
_x000D_
Weakness:_x000D_
1. The proposal repeatedly states the need for "in-memory" storage of data for faster computation and proposes data compression and other approaches to allow storing the pathology images in memory (probably Random Access Memory, RAM). For example, it is not clear how use of OpenSlide Application Programming Interface (API) to dynamically register informative regions will allow storage of all data in memory of a single workstation (the relevance of storing all data in memory or RAM is also not clear). In addition, it is not clear why the proposal does not consider current solid state storage devices (with similar data access rate as RAM), use of multi-stage data storage with flexible data access or prefetching techniques that have long been used in database research for fast data retrieval. Therefore, a key limitation of the proposed scalable 3d spatial data management in the proposal is the lack of understanding regarding use of virtual memory, data staging, data prefetching, and solid state disk storage for faster data access. _x000D_
_x000D_
2. In addition, the proposal describes the use of run-time data decompression, and creation of new indexes (Section 4.2) for faster query processing, which is counter-intuitive as both decompression and exhaustive data processing for index creation are usually done "offline/batch mode" due to the high computational and space complexity. Similarly, the proposal describes the creation of entity-specific indexes (e.g., subspace index, partitioned cuboid index) and a "master object index" that is apparently indexes the location of each compressed object and is redundant with the entity-specific indexes. It is important to note that the proposal does not explain why indexes are needed for (compressed) objects already stored in memory. The proposal does not provide details regarding the space requirements and index maintenance strategy for all the object-specific indexes that will be stored in memory (Section 4.2.2)._x000D_
_x000D_
3. The proposed approaches to parallelize spatial queries does not address how data dependencies between image segments partitioned using "overlapping partitioning approach" (Section 4.1.5). The description of the MapReduce steps in Section 4.2.4 does not provide details regarding what section of the "master object index" will be scanned during the Map phase or how the workflow for executing spatial queries in the Reduce phase will access objects or structures spanning multiple cuboid ids? Overall, the proposal lacks details regarding the approach used to partitioned 3D image data and performing spatial queries on the partitioned data in a distributed computing infrastructure._x000D_
_x000D_
======_x000D_
Results from prior NSF and/or NIH support (if applicable)_x000D_
Strengths:_x000D_
1. PI Wang has received support for NSF to develop query and data management techniques for spatial big data as well as for data intensive analysis.  _x000D_
_x000D_
======_x000D_
Data Management Plan_x000D_
Strengths:_x000D_
1. The proposal has a clear data storage, processing, and archiving plan at both the PIs home institutions._x000D_
_x000D_
Weaknesses:_x000D_
None_x000D_
_x000D_
======_x000D_
Software Sharing Plan_x000D_
Strengths: _x000D_
1. The software developed in the project will be made available to the community using GNA public license._x000D_
_x000D_
Weaknesses:_x000D_
None_x000D_
_x000D_
======_x000D_
Coordination Plan, including roles, responsibilities and expertise_x000D_
Strengths:_x000D_
1. The project coordination plan is well-defined with appropriate separation of responsibilities and budget resources to support interactions including travel._x000D_
_x000D_
Weaknesses: _x000D_
None_x000D_
_x000D_
In the context of the five review elements, please _x000D_
evaluate the strengths and weaknesses of the proposal with respect to broader impacts._x000D_
_x000D_
Strengths:_x000D_
1. The development of disease-focused 3D pathology image analysis tools will enable the research community to leverage this growing data resource to advance their research._x000D_
2. The proposed work builds on extensive work in 2D pathology image analysis of the PIs, which can be applied to 3D pathology image analysis with appropriate modification to account for more dimensions and specific requirements of disease domains._x000D_
_x000D_
Weaknesses:_x000D_
1. The proposal does not provide details regarding how the proposed 3D pathology image analysis techniques will address limitations of current 2D pathology image analysis used in study of diseases. In particular, the proposal does not describe what will be the impact of using the the proposed 3D pathology image analysis technique in studying brain tumor progression, tumors in liver or what new insights will be gained through correlating 3D spatial patterns with renal disease progression. Therefore, the broader impact of the proposed image analysis pipeline is not clear._x000D_
_x000D_
2. The proposed approach for efficient and scalable storage and querying of image data is based on an assumption that all data has to be stored "in-memory", which does not account for increasing availability of cheaper solid state disks with large storage capacity. In addition, the proposed used of multiple indexes is not customized for the queries related to pathology image analysis, therefore their effectiveness is not clear. Overall, the broader impact of the spatial data management technique for pathology images is not clear._x000D_
_x000D_
Please evaluate the strengths and _x000D_
weaknesses of the proposal with respect to any additional solicitation-specific review criteria, if _x000D_
applicable_x000D_
_x000D_
_x000D_
_x000D_
Summary Statement_x000D_
_x000D_
Although the PIs have individual experience in spatial data management as well as 2D pathology image analysis, the proposed work in this proposal does not address important issues regarding disease-specific 3D pathology image analysis. The effectiveness of the proposed parallelization and indexing approaches for scalable data management is not clear given the assumption regarding "in-memory" storage requirement._x000D_
_x000D_
</t>
  </si>
  <si>
    <t xml:space="preserve">In the context of the five review elements, please _x000D_
evaluate the strengths and weaknesses of the proposal with respect to intellectual merit._x000D_
_x000D_
The PIs propose a pipeline for constructing three dimensional scanned images from two dimensional slices. Each slice is 100,000 by 100,000 pixels so 10^10 pixels and there are hundreds of slices. The pipeline would identify objects and then their interconnections. They then plan to use deep learning to understand the images._x000D_
_x000D_
Among the operations needed are spatial joins are critical but the shapes are not simple but  rather complex polyhedra._x000D_
_x000D_
1. The project will advance knowledge both in medicine and in computation as new algorithms will result from the work. The data is large scale so parallelism will be an important issue._x000D_
_x000D_
2. The activities required are creative and potentially transformative._x000D_
_x000D_
3. The approach is well thought out and systematic. The pipeline is reasonable for such tasks. The uses of clustering, machine learning, and   parallelism all make sense. The queries like proximity estimation are clearly useful. _x000D_
_x000D_
4/5. The PIs are capable of carrying out the work. One has worked on pathology and the other is a leading authority on parallel spatial analytics. _x000D_
_x000D_
The main thing I'm not sure of is the state of the art. The proposal alludes to existing 3D imaging software but describes the limitations of such software in very vague terms.  For example, does existing software really require intensive human intervention?_x000D_
_x000D_
In the context of the five review elements, please _x000D_
evaluate the strengths and weaknesses of the proposal with respect to broader impacts._x000D_
_x000D_
"The fundamental goal of this proposal is to create a scalable and effective 3D digital pathology analytics framework for large-scale 3D pathology imaging data, and make the software available in multiple distributed computing platforms for convenient use." Clearly useful. Educational goals of revising courses to make large scale data management and biomedical image analysis seem entirely appropriate._x000D_
_x000D_
Please evaluate the strengths and _x000D_
weaknesses of the proposal with respect to any additional solicitation-specific review criteria, if _x000D_
applicable_x000D_
_x000D_
_x000D_
_x000D_
Summary Statement_x000D_
_x000D_
This is a strong proposal by capable PIs who are addressing an important need in medicine. The techniques they develop for this project show promise to be useful to many other areas involving geometrical inference. The main concern is that the comparison with the state of the art was too brief, so it wasn't clear how bad things currently are._x000D_
_x000D_
_x000D_
</t>
  </si>
  <si>
    <t>3D digital pathology imaging is an emerging field that enables novel ways for biomedical research and holds high potential to improve disease diagnosis with examination of high-resolution 3D image volumes of tissue specimens. The goal of this proposal is to create a scalable and effective 3D digital pathology analytics framework for large-scale 3D pathology imaging data, and make the software available in multiple distributed computing platforms for convenient use. The framework will provide novel methods on registration, segmentation, and reconstruction to transform voxel-based information from extremely large scale 3D images into 3D spatial objects, and provide a highly effective and scalable 3D spatial data management and querying system to enable fast discovery of spatial patterns of 3D pathology objects. Specifically, the following research aims will be pursued in the plan: 1) Research novel 3D image analysis algorithms on pathology image registration, 3D histology object segmentation, and 3D reconstruction; 2) Build a scalable 3D image analysis software pipeline based on the algorithms to run on commodity clusters or public clouds; 3) Develop an effective and scalable in-memory based 3D spatial data management and querying system with new 3D spatial data compression, indexing and querying methods and pipelines; 4) Make the software available to support the research community of digital pathology. _x000D_
Keywords: Digital pathology, 3D spatial databases, 3D image analysis, High performance computing, Scalable spatial analytics, In-memory based data processingThe proposed research provides an original 3D pathology imaging analytics framework that addresses the long-lasting problem of information loss commonly seen in traditional 2D pathology imaging analyses. The proposed framework will bridge the gap between 2D and 3D pathology image analytics at massive scale by creating new registration, segmentation and reconstruction methods. It will provide exemplar research on using deep learning to support pathology structure detection. It will also create an innovative, effective, and scalable 3D spatial data management and querying system for complex 3D objects with both in-memory data management and cloud computing. The work will create a bridge connecting the fields of 3D imaging analysis, 3D spatial data management, and high performance computing, and provide a building block for processing multi-dimensional big data in modern computing platforms.1) Increasing diversity in computing. The PIs are committed to the participation of underrepresented students through campus programs and conferences. 2) Enhancing infrastructure. The project will provide a 3D image processing and spatial computing infrastructure to be deployed for researchers and application users from various biomedical studies. 3) Broad dissemination. In addition to publications, presentations, and demonstrations, the PIs will make the software open source, and engage the community for software development and feedback. 4) Promoting education. The PIs will incorporate research outcomes to enhance and create undergraduate and graduate courses and research, and support K12 outreach activities. 5) Benefits to society. Efficient imaging and spatial analytics for pathology imaging will provide significant benefit for healthcare through enabling a new type of electronic medical records. The project will also provide a strong foundation to solve spatial big data problems for diverse fields including location-based services, remote sensing based applications, and 3D navigations.</t>
  </si>
  <si>
    <t>1763304</t>
  </si>
  <si>
    <t>Particle-based simulations are popular in simulating visually complex phenomena. Various particle-based simulation models have been developed for granular materials, deformable solids, snow, brittle fracture, cloth, hair, and different types of fluids. Though there is still tremendous need for extended efforts on fundamental research to improve the fidelity and computational performance of these particle-based simulation methods, the remarkable level of realism and visual richness they can already achieve is a testament to the versatility of particle-based formulations. On the other hand, each one of these particle-based simulations are specialized for a specific material type and they can fundamentally differ in both the numerical methods they rely on and the particle-level interactions they formulate, which can make them completely incompatible. Yet, in reality it is rare to have a single uniform material in complete isolation. Therefore, developing computational models for simulating the particle-based interactions between different materials remains a central research challenge._x000D_
_x000D_
The research agenda is to investigate core techniques for coupling fundamentally different particle-based simulation methods to provide practical and physically-based computational models for heterogenous collections of particles, representing different material types and states with close interactions. In particular, models for defining physically-based interactions between different particle types with potentially different scales will be investigated, along with novel methods for coupling different numerical integrators, potentially operating on different domains. Furthermore, efficient integration schemes and parallel computation strategies for the new coupling models will be explored. As a result, the plan is to achieve computationally efficient simulation methods for highly complicated physical phenomena involving phase transitions, deformation, and fractures, as well as challenging interactions that include mixing, absorption, and diffusion. The new methods will allow unprecedented simulation scenarios involving heterogeneous systems, providing novel mechanisms for scientific discovery and engineering applications, as well as physically-based animation in graphics. The preliminary results show clearly that it is possible to couple fundamentally different particle-based simulation methods for handling unprecedented simulation scenarios involving the interaction of multiple materials._x000D_
_x000D_
Keywords: Physically-based animation; particle-based simulationThe focus of this proposal is on particle-based simulations because of their popularity, their flexibility, and their scalability. This combination of features makes them desirable for both offline tools that can handle large systems with high physical fidelity, and interactive applications targeting fast computations with limited resources. The expected primary contributions of this project include: physically-based interactions between particles of different types and scales; integration schemes that can handle heterogeneous particle collections; performance and stability analyses of heterogeneous integrators; and parallelization techniques for scalable computation of heterogeneous particle systems that are suitable for GPU architectures and heterogeneous systems.Physically-based simulations are useful for a broad range of applications, including entertainment, scientific experiments, engineering tools, architectural simulations, product design, education, and training. Such compelling visuals generated using realistic animations can also be a powerful motivator for attracting students to computing, science, and engineering. For facilitating this, PIs will engage in activities that include developing new interdisciplinary coursework and summer outreach programs for both students and teachers at middle and high schools. Furthermore, the proposed research activities benefit the computational science community as a whole. The new heterogeneous coupling methods can be extended to scientific applications that range across various scales. To develop this translational impact, the PIs will work closely with their network of collaborators spanning from computer graphics to the broader scientific computing community.</t>
  </si>
  <si>
    <t>1763307</t>
  </si>
  <si>
    <t>ROTH</t>
  </si>
  <si>
    <t xml:space="preserve"> Panel Summary       
 SUMMARY OF PROPOSED RESEARCH ACTIVITY_x000D_
_x000D_
This proposal introduces fairness considerations into the process of data analysis. Its goal is to understand i) the extent to which automated learning algorithms can lead to the unfair treatment of individuals or groups, ii) the reasons that give rise to these types of unfairness, and iii) the ways in which unfairness can be mitigated or traded-off with other objectives such as accuracy. The PIs provide a compelling motivation for this research direction, explaining how, in many settings, simple learning algorithms could indeed naturally end up mistreating specific groups of individuals: examples of such settings include the algorithms that may decide which individuals a bank should trust with a loan, or predicting which prisoners, if released, would not go on to commit another crime. _x000D_
_x000D_
Although the algorithm may not be using race or gender as a feature, its decision may end up depending on proxies for these attributes, essentially leading to a "racist" or "sexist" classifier. The proposal defines notions of group-fairness and individual-fairness, and it identifies classes of issues that may arise in the process of both gathering and then using the learning data. Given these fairness notions and the different sources of unfairness the proposal asks a sequence of interesting questions regarding the impact of each source to fairness and the ways to limit it. To attack this problem the PIs plan to use their background in learning algorithms as well as game theory._x000D_
_x000D_
_x000D_
INTELLECTUAL MERIT_x000D_
_x000D_
The proposal is well-structured and pleasing to read. Most of the panel thought that the questions raised and the directions toward solving them that are listed in the proposal are very timely and interesting. On the other hand, some panelists thought that the proposal was lacking in terms of technical innovation. Also, there were some concerns that the learning algorithm abstractions used in this proposal may not represent the algorithms used in practice very closely. The proposed model is, however, a very reasonable first step toward understanding the trade-offs that arise in this domain. An important strength of the proposal is the fact that the group of PIs comprises diverse backgrounds (both computer science and economics) that fits very well with the proposed problems. Three of the PIs are faculty at Penn and one of the PIs is faculty at Rice and this group has successfully collaborated in the past, leading to multiple publications._x000D_
_x000D_
Strengths_x000D_
+ Most of the panel thought that the problems proposed are very well motivated and timely_x000D_
+ The proposal is well-structured and the problems are clearly motivated and stated_x000D_
+ The PIs have strong and diverse expertise in learning, algorithms, and economics, all of which are closely related to the proposed problems and, as a group, they are very well positioned to attack the proposed problems_x000D_
_x000D_
Weaknesses_x000D_
- Some panelists thought that the proposed problems would not introduce new techniques or lead to major transformative ideas, and hence that the proposal is not very innovative_x000D_
- The model proposed may not necessarily capture the details of learning algorithms used in practice_x000D_
_x000D_
_x000D_
BROADER IMPACTS_x000D_
_x000D_
Among the broader impact contributions of this work, the one that stood out was the strong record of the PIs in disseminating their results through both books and workshops. Apart from the workshops related to the topic of this proposal that the PIs have organized in the past, they also plan to regularly organize analogous workshops in the future. It is worth noting that these workshops have brought and will bring together scientists from a really wide range of disciplines, from computer science and economics to law and criminology._x000D_
_x000D_
Strengths_x000D_
+ Outreach through workshops and books that disseminate the results related to this research_x000D_
+ Bringing together scientists from a very wide range of backgrounds_x000D_
 _x000D_
 _x000D_
ADDITIONAL REMARKS_x000D_
_x000D_
This proposal has its roots in a number of developments in algorithmic foundations that the PI has been at the forefront, mainly in the area of differential privacy, but by moving to address questions of fairness is opening up a substantial new direction. _x000D_
_x000D_
Collaboration plan: Most of the PIs are located on the same campus (Penn), which makes collaboration among them and co-supervising of their PhD students straightforward. PI Pai, who is located at Rice will have weekly meetings with the rest via Skype, and the students on each campus will have the opportunity to spend time on the other campus as well, thus giving all the students the opportunity to interact with all the PIs. The PIs have an existing record of successfully collaborating with each other._x000D_
_x000D_
_x000D_
Data Management Plan: This section adequately explains how the experimental data, the software, and the theoretical results will be made available._x000D_
Results of prior support:  The results of prior work are clearly stated._x000D_
 _x000D_
Suggestions to PI(s): The proposal would definitely be even stronger if the PIs could at least briefly discuss what, if any, novel mathematical techniques or tools their work may lead to. More importantly, a stronger justification of the model and why we should believe that this model provides a reasonable abstraction would be great._x000D_
Also, one minor issue is that some parts of the proposal may need to be brought up to date. For instance, some of the PIs' recent papers in the bibliography are listed as unpublished and the proposal even refers to one of them by saying "appearing at NIPS 2016"._x000D_
_x000D_
Justification for Panel Rating: This proposal puts forth a very important problem that is definitely worth studying in more detail, and the set of PIs is very well positioned for providing solutions toward that direction._x000D_
_x000D_
Panel Rating: 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</si>
  <si>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main set of questions that this proposal aims to tackle revolve around the extent to which fairness is, or could be, guaranteed in settings where automated decisions are reached using automated learning algorithms. The PIs provide a compelling sequence of arguments regarding why lack of fairness can arise in such settings and how it can then be reinforced by commonly used machine learning frameworks. They break the types of issues that may give rise to such unfairness down into four categories, and they propose how to attack or analyze each such type of issue._x000D_
_x000D_
The causes of unfairness in learning begin with the data gathering process, which the PIs model using a bandit setting and propose to study the trade-off between fairness and speed of the learning process. The second focus is on the myopic nature of the decision maker and the regret bounds that can be achieved by such myopic agents via perturbation or via payments. The PIs conclude by concentrating on the impact of economic incentives as well as the computational complexity in the absence of incentives or other frictions._x000D_
_x000D_
The problem is  very well motivated and timely, and the proposal is well-structured in terms of explaining the types of problems that may arise and motivating why more research should be dedicated to understanding the fairness implications and limitations of learning processes. The specific problems that they propose to study are interesting, but not as compelling, so I would not really expect this project to provide any transformative concepts but, rather, extended solutions to questions that may have already been approached in prior work. One concern is that the results may be a bit too stylized and have only a loose connection with the real world learning processes, but this is to some extent understandable given that the proposal is seeking purely theoretical results._x000D_
_x000D_
The PIs are well equipped to conduct research on these questions as they have relevant and interdisciplinary backgrounds, multiple successful collaborations among them in the past, and some preliminary results along the lines of the proposal as well._x000D_
_x000D_
_x000D_
In the context of the five review elements, please _x000D_
evaluate the strengths and weaknesses of the proposal with respect to broader impacts._x000D_
_x000D_
The main product of the proposed research would be a better understanding of the impact that learning algorithms may have on fairness, and the extent to which this can be mitigated via appropriate interventions or modifications. Ideally, this understanding could lead to algorithmic and policy recommendations that reduce the unfair treatment of protected groups, which is a real problem. The fact that some of the models and problems proposed are somewhat stylized could limit the chance that such an impact does materialize though. _x000D_
_x000D_
The PIs do have a good track record of disseminating their work either through books or through workshops. This can definitely be helpful for raising awareness about these problems, and for  building interdisciplinary bridges in an attempt to better understand them and ultimately solve them._x000D_
_x000D_
_x000D_
Please evaluate the strengths and _x000D_
weaknesses of the proposal with respect to any additional solicitation-specific review criteria, if _x000D_
applicable_x000D_
_x000D_
_x000D_
_x000D_
Summary Statement_x000D_
_x000D_
This proposal focuses on a well-motivated problem and it does a good job motivating it. The models and the problems that the proposal focuses on may be a bit too detached from the real world but, given the importance of the problem, developing a deeper understanding of these questions may still be a worthy investment._x000D_
_x000D_
</t>
  </si>
  <si>
    <t xml:space="preserve">In the context of the five review elements, please _x000D_
evaluate the strengths and weaknesses of the proposal with respect to intellectual merit._x000D_
_x000D_
The proposal deals with fairness to individual and to subgroups, when performing data analysis. It is observed that lack of fairness can occur for several reasons: feedback loops in the operation of the algorithm (involving the balance of exploration and exploitation); optimization of short-term interests; economic frictions, involving lack of exploration in subgroups; and the computational complexity of checking fairness. _x000D_
_x000D_
The proposal details plans to address all the listed reasons for lack of fairness, with explicit subgoals or tasks. _x000D_
_x000D_
The applicants form an interdisciplinary team with strong expertise in learning, algorithms, and mechanism design &amp; economics. They have published many of the previous results and are highly likely to be successful in this project._x000D_
_x000D_
_x000D_
In the context of the five review elements, please _x000D_
evaluate the strengths and weaknesses of the proposal with respect to broader impacts._x000D_
_x000D_
Fairness is clearly a topic of importance to society as a whole. Integration into curriculum and interdisciplinary workshops are also planned. _x000D_
_x000D_
_x000D_
_x000D_
Please evaluate the strengths and _x000D_
weaknesses of the proposal with respect to any additional solicitation-specific review criteria, if _x000D_
applicable_x000D_
_x000D_
_x000D_
_x000D_
Summary Statement_x000D_
_x000D_
Fairness in data analysis is a topic of general importance. Thoroughly outlined plan for tackling the different forms of unfairness, involving an interdisciplinary team that has developed many of the state of the art results._x000D_
_x000D_
_x000D_
</t>
  </si>
  <si>
    <t>Papakonstantinou</t>
  </si>
  <si>
    <t>periklis.research@gmail.com</t>
  </si>
  <si>
    <t xml:space="preserve">In the context of the five review elements, please _x000D_
evaluate the strengths and weaknesses of the proposal with respect to intellectual merit._x000D_
_x000D_
This is a very good proposal. It addresses an important practical issue: classification is aiming to classify individuals but fairness is an attribute of the population. This has applications to e.g. intelligent policing. The proposal and the preliminary work are all great. I failed to see if there are any new techniques or major transformative ideas that this research will put forth._x000D_
_x000D_
In the context of the five review elements, please _x000D_
evaluate the strengths and weaknesses of the proposal with respect to broader impacts._x000D_
_x000D_
+ PIs have excellent research track record and are very well suited for carrying out this research_x000D_
_x000D_
+ very well articulated proposal (also excellent presentation)_x000D_
_x000D_
+ very good broader impact and outreach plan_x000D_
_x000D_
- possibly, not very innovative_x000D_
_x000D_
Please evaluate the strengths and _x000D_
weaknesses of the proposal with respect to any additional solicitation-specific review criteria, if _x000D_
applicable_x000D_
_x000D_
_x000D_
_x000D_
Summary Statement_x000D_
_x000D_
I like the idea very much. I believe this proposal should be funded but should be prioritized as appropriate._x000D_
_x000D_
</t>
  </si>
  <si>
    <t xml:space="preserve">In the context of the five review elements, please _x000D_
evaluate the strengths and weaknesses of the proposal with respect to intellectual merit._x000D_
_x000D_
This proposal delves into a number of fundamental questions regarding the design of algorithms in classification and to a lesser extent allocation questions with the goal of achieving notions of both statistical and individual fairness (as well as tradeoffs between efficiency and fairness that can be achieved). These are increasingly important areas for both theoretical research and practical impact. _x000D_
The main thesis of this proposal is that although an equilibrium-style argument would imply that the market will still ultimately mitigate the need for such tools, there are frictions in the market the consequence of which makes such algorithmic guarantees necessary. Perhaps the most interesting element in the proposal is the section on contextual bandits, and the understanding that previous work relies on a "realizability" assumption which would very important to relax (while still being able to obtain diminishing regret while guaranteeing statistical fairness). There is also a section devoted to myopic friction for which there is a very nice preliminary result that introduces smoothed analysis to this context, and poses questions of extending this, as well as a number of questions in using incentives and comparing the relative costs to overcome the short-sightedness from both statistical and individual notions (again from a bandit-style perspective)._x000D_
_x000D_
In the context of the five review elements, please _x000D_
evaluate the strengths and weaknesses of the proposal with respect to broader impacts._x000D_
_x000D_
This proposal in an area of critical national need. Algorithmic tools are being used for critical decision-making and issues of fairness are of foremost importance. These are important both at an operations and a policy level of impact in a range of societal settings. Furthermore, the Pis proposed to integrate this area into undergraduate teaching, where the next generation of policy implementers are currently being educated._x000D_
_x000D_
Please evaluate the strengths and _x000D_
weaknesses of the proposal with respect to any additional solicitation-specific review criteria, if _x000D_
applicable_x000D_
_x000D_
_x000D_
_x000D_
Summary Statement_x000D_
_x000D_
This a very interesting proposal, both from a technical perspective and from its broader impact beyond computer science research._x000D_
_x000D_
</t>
  </si>
  <si>
    <t>A tremendous amount of research and development  in computer science is devoted to automating decision making, and ideally improving  economic and social efficiency. Automated decisions now inform whether we are approved for credit cards, receive mortgages, are shortlisted for job interviews, whether prisoners are released on bail, what advertisements we are shown, what search results we see, and where police  are deployed. But as increasingly  consequential  decisions are made by (often opaque) automated procedures, the fairness of these procedures becomes a vital concern and one that often has legal consequences. Fairness arises as an issue in any automated decision procedure that has as a goal classifying people (as worthy of receiving  a loan, or bail, for example) or allocating costs and benefits to people. These goals are interrelated distinguished  only by whether the decision maker takes into account an overall budget or resource constraint. An NSF panel, for example, is both classifying proposals and allocating  scarce resources. It has been argued that automation,  by removing  the human element, guarantees fairness or at least gives us the ability to transparently evaluate fairness by examining the algorithm's code. Recent empirical research, however, demonstrates that automation is no panacea, and does not prevent "unfair" discrimination. Moreover,  the reasons for this unfairness can be complex and non-obvious.  In this project, we propose  a rigorous, quantitative study of the frictions that cause unfairness to arise and persist in algorithmic decision making. We will derive technical solutions to mitigate these frictions, and provide  provable guarantees of fairness.  We also propose to study the costs of fairness that is, quantitative trade-offs between various definitions of fairness and other desiderata, like accuracy, computational efficiency, and economic efficiency._x000D_
_x000D_
Keywords: fairness, machine learning; economics, incentives.Our proposal will develop the theoretical and practical foundations for understanding the frictions that cause unfairness to arise in algorithmic decision making, and the tools to incorporate fairness considerations into algorithm design. By quantifying the trade-offs between fairness and accuracy, economic and computational efficiency, and other desiderata, we will deepen our understanding of the quantitative and qualitative costs of fairness. We will also develop the economic tools to design markets in ways that eliminate equilibrium frictions to fairness. As part of developing these foundations, we will need to develop new definitions that formalize existing informal notions of fairness which match the needs of the scenarios we consider.Our work will have two kinds of broader impacts. First, understanding fundamental trade-offs between fairness and other societal desiderata like economic efficiency, accuracy, and computation will inform sound policy making and technological design. In particular, we hope to provide regulators with specific guidelines to measure and assess fairness in economic interactions that involve data-based classification such as access to credit or health insurance. We will develop computationally efficient algorithms that optimize the learner's goals subject to fairness constraints, thus providing actionable tools. Second, we will disseminate our findings broadly, as we have done in the past with textbooks and with new courses integrated into Penn's Networked and Social Systems Engineering major, and the Rice Data Science Initiative. The actual research proposed herein will be undertaken jointly with students, thus providing training for the next generation of technologists. Interdisciplinary workshops (the first of which we have already conducted at Penn) will allow us to interface with policy makers and legal scholars, and impact policy.</t>
  </si>
  <si>
    <t>1763308</t>
  </si>
  <si>
    <t>Erdogmus</t>
  </si>
  <si>
    <t>Multimodal human computer interface (HCI) is the future for our computer-based society. Even though significant improvements have been achieved to enable multimodal HCI in the recent years, there is much that can be done to improve future interfaces. For the most part, each input modality is still considered separately, and users typically cannot seamlessly change the way they use modalities to communicate intent to one or multiple applications. A dynamically personalizable approach is necessary, since a one-size fits all attitude that results in limited preset options leads to interfaces that do not cater to individual preferences or exploit unique abilities of users. This is especially essential in the case of individuals with limited speech and physical abilities (LSPA). Through innovative and effective use of recursive Bayesian inference, information theoretic coding, and active (machine) learning, our proposed multimodal personalized computer access technology (PCAT), will enable a seamless integration of multimodal input devices to multitask environments commonly encountered in ways in which humans interact with their computing devices. More specifically, PCAT will adaptively identify the subset of input modalities actively preferred by the user to interact with each application and perform dynamically changing multimodal input to multi/single application mapping. Such an approach will provide flexibility and redundancy in the selection of the modalities by the user. In particular, through three research thrusts, we aim to revolutionize the field by replacing the concept of one-directional information flow through the input channel to the application, and allowing bidirectional information flow between applications and multimodal intent querying interfaces to offer the users with significantly enhanced speed-accuracy-effort tradeoff surfaces for improved personalization. _x000D_
Keywords: Multimodal human computer interfaces; Active Recursive Bayesian Intent Inference; Information Theoretic Source-Channel Coding; Cognitive Personalized Assistive Computer Access.The proposed active recursive Bayesian intent inference approach for multimodal interface design is innovative in several respects: (1) we aim to tackle the modality-task assignment problem within the recursive Bayesian inference formulation, thereby allowing the users to make this choice for themselves even in a time-varying fashion, as opposed to imposing an assignment; (2) we propose to frame the problem of multimodal HCI within a multi-input multi-output digital communication framework, with the multimodal sensor data providing the physical medium through which intent (messages) are transmitted from the human to the computer, enabling the use of rich and powerful results from digital communication, information, and coding theories; (3) we seek to enable the personalization of multiple interface modalities for best coded-communication outcomes through the use of (lossy compression) methods inspired by rate-distortion theory; (4) we strive to make rigorous use of information theoretic source/channel coding principles and active (machine) learning methodologies to boost the Pareto-optimal speed-accuracy curve for rapid-reliable human intent inference for multimodal HCI.The project team aims to have significant impact on science and society in several respects: (1) the theoretical abstractions and associated design methodologies briefly mentioned in the merit section are anticipated to impact the broad field of HCI, in particular for multimodal evidence fusion for human intent inference in the case of noisy physiological and behavioral signal modalities and multitasking; (2) particularly for individuals with LSPA, the implementation of these principled methodologies for personalized computer access to enhance academic and social engagement will enrich their experience and improve quality of life; (3) the interdisciplinary and distributed multi-institutional team will provide unique research and educational opportunities for all project personnel from the coPIs to the graduate and undergraduate students, the individuals with LSPA who will be engaged annually, their families, K12 student and teacher interns who will be hosted, and others who will participate in the team effort; and (4) the concerted efforts of coPIs to engage students from under-represented groups in their respective academic fields will contribute to STEM workforce diversification.</t>
  </si>
  <si>
    <t>1763309</t>
  </si>
  <si>
    <t>Jamieson</t>
  </si>
  <si>
    <t>DLFISHE</t>
  </si>
  <si>
    <t>P180254</t>
  </si>
  <si>
    <t xml:space="preserve"> NeTS Large (virtual)</t>
  </si>
  <si>
    <t xml:space="preserve"> Panel Summary       
 Project Description_x000D_
_x000D_
This proposal presents an architecture called PRESS (Programmable Radio Environments for Smart Spaces).  A primary goal is to embed compact programmable radio elements into walls and clothing.  Challenges include:_x000D_
1) Active and passive antenna array elements_x000D_
2) The channel inverse problem_x000D_
3) Ensuring agility_x000D_
4) Operational issues_x000D_
_x000D_
One of the principal objectives of the proposed work is how to control the radio-frequency environment, and avoid "dead zones"._x000D_
_x000D_
Strengths_x000D_
_x000D_
The panel thought that the high-level vision was bold.  If even partially successful, the project offers an opportunity to rethink the balance of the roles between endpoints and propagation paths in the environment._x000D_
_x000D_
The team appears to be qualified, and have some industry experience._x000D_
_x000D_
Weaknesses_x000D_
_x000D_
The panel felt that while the high-level vision is clear, the central problem of controlling the environment is not considered in enough detail. For instance, is the goal to improve the environment for all users, or only selected recipients or one recipient? How will machine learning and reverse-channel estimation be use to balance various performance demands? _x000D_
_x000D_
There were concerns about how much of a control infrastructure might be required and a failure to think about how to measure the relative impacts and/or success of this approach. _x000D_
_x000D_
The panel felt that the effort would benefit from a "toy problem" where the benefits of the approaches are exemplified in a simple example._x000D_
_x000D_
Furthermore, it is not clear how success would be measured._x000D_
_x000D_
_x000D_
Broader Impacts_x000D_
_x000D_
Strengths_x000D_
_x000D_
The merits of taking a new approach to controlling the radio environment are appreciated, and the proposed work, if successful could have a strong impact on the structure of wireless networks._x000D_
_x000D_
Weaknesses_x000D_
_x000D_
The educational plan is perfunctory and is not aligned with the projects that could stem from this research._x000D_
_x000D_
Collaboration Plan_x000D_
The collaboration plan was deemed adequate by the panel._x000D_
_x000D_
Data Management Plan_x000D_
The collection of data is not addressed in any significant way._x000D_
_x000D_
Postdoctoral Mentoring Plan_x000D_
The plan was deemed adequate._x000D_
_x000D_
Summary_x000D_
The panel felt the proposed research was potentially transformational and worthy of support. At the same time, for the reasons discussed above, the panel felt that a smaller experimental plan that validated the approach was appropriate before committing to a five year, $2.5M effort. Hence, the panel placed this proposal in the following category:_x000D_
_x000D_
	[ ] Highly Competitive (HC)_x000D_
	[ ] Competitive (C)_x000D_
	[X] Low Competitive (LC)_x000D_
	[ ] Not Competitive (NC)_x000D_
_x000D_
The summary was read to and by the panel, and the panel concurred that the summary accurately reflects the panel discussions._x000D_
_x000D_
</t>
  </si>
  <si>
    <t>VT0586315</t>
  </si>
  <si>
    <t>Giannakis</t>
  </si>
  <si>
    <t>georgios@umn.edu</t>
  </si>
  <si>
    <t xml:space="preserve">In the context of the five review elements, please _x000D_
evaluate the strengths and weaknesses of the proposal with respect to intellectual merit._x000D_
_x000D_
This collaborative proposal builds on the premise that programmable radio elements can provide more degrees of freedom, and thus improve wireless communication networks, by tuning the physical propagation medium to effect a "smarter aggregate channel.'' This out-of-the-box thinking offers a paradigm shift relative to the main-stream classical designs that aim at an equivalent channel by programming the transmitter and the receiver modules, meaning coders, precoders, equalizers, and decoders. To decide whether altering the endpoints or the in-between medium is to be preferred, one must take into account multiple factors, namely cost, agility, power, and reconfigurability, to name a few.  _x000D_
_x000D_
Strenngth and limitations are as follows. _x000D_
_x000D_
(+)The topic is intriguing and the team is solid with past collaborative efforts and cohesive background. _x000D_
_x000D_
(-) The research plan is given at a high level, without any preliminary analytical or experimental argument to support convincingly that the benefits offered by the proposed programmable radio channel designs outperform the clairvoyant alternatives at wireless transceivers. _x000D_
_x000D_
(-) Plans to compare the proposed designs with the clairvoyant ones in performance, cost, and complexity of deployment and operation are missing. How agile the proposed programmable channel will be over multiple wideband frequency channels and severe time selectivity? And will it result in more or less private and secure wireless links?    _x000D_
_x000D_
(-) The team could benefit from testbed expertise and well thought out and coordinated experimental testing apparatus and evidence to support the basic premise of the proposed research._x000D_
_x000D_
In the context of the five review elements, please _x000D_
evaluate the strengths and weaknesses of the proposal with respect to broader impacts._x000D_
_x000D_
(+) If successful, the proposed research can have transformative impact in the design of modern communication networks. Likewise, the efforts of co-PIs to be involved with Industry and attract diversity students are highly commendable. _x000D_
_x000D_
(-) The educational plan and its impact are standard, but not aligned with projects stemming out of the proposed research. _x000D_
_x000D_
_x000D_
Please evaluate the strengths and _x000D_
weaknesses of the proposal with respect to any additional solicitation-specific review criteria, if _x000D_
applicable_x000D_
_x000D_
_x000D_
_x000D_
Summary Statement_x000D_
_x000D_
Ambitious and perhaps futuristic proposal with high potential even if it is successful in a small percentage of the envisioned settings. However, it falls short in providing even preliminary evidence that basic premise of the planned research is supported. Rather than a large size proposal on a broad spectrum of promising directions, it could be useful to demonstrate first through regular projects that programmable channels indeed offer merits and they are viable alternatives to status quo even from the perspective of cost and complexity._x000D_
_x000D_
</t>
  </si>
  <si>
    <t>SQ0837616</t>
  </si>
  <si>
    <t>Hochwald</t>
  </si>
  <si>
    <t>bhochwald@nd.edu</t>
  </si>
  <si>
    <t xml:space="preserve">In the context of the five review elements, please _x000D_
evaluate the strengths and weaknesses of the proposal with respect to intellectual merit._x000D_
_x000D_
Strengths_x000D_
_x000D_
This proposal looks at PRESS û Programmable radio environment for smart spaces.  One goal is to embed low-cost, compact, programmable radio elements into walls and clothing.  Some of the identified challenges include:_x000D_
a.	Active versus passive array elements_x000D_
b.	Channel inverse problem_x000D_
c.	Ensuring agililty_x000D_
d.	Operational issues_x000D_
_x000D_
The proposal has some nice elements and tasks but lacks a cohesive story on what would constitute "success" of the overall effort.  Discussions about topics such as "interference alignment" seem out of place in the effort, with unclear return on time and effort invested._x000D_
_x000D_
Weaknesses_x000D_
_x000D_
There is little in the way of examples of how the advantages of the proposal techniques would work in a real setting.  The simple Case studies are not convincing._x000D_
_x000D_
The notion of how to control the environment in a centralized or decentralized manner is not adequately explained, much of the proposal is devoted to techniques involving physical layer phenomena._x000D_
_x000D_
In the context of the five review elements, please _x000D_
evaluate the strengths and weaknesses of the proposal with respect to broader impacts._x000D_
_x000D_
The notion of a "wireless fabric" is intriguing and could alter notions of centralized radios and make them more distributed._x000D_
_x000D_
Please evaluate the strengths and _x000D_
weaknesses of the proposal with respect to any additional solicitation-specific review criteria, if _x000D_
applicable_x000D_
_x000D_
_x000D_
_x000D_
Summary Statement_x000D_
_x000D_
Some nice elements, but needs a cohesive story and measure of success to be considered for funding._x000D_
_x000D_
</t>
  </si>
  <si>
    <t>PB1008585</t>
  </si>
  <si>
    <t>Kremer</t>
  </si>
  <si>
    <t>michael.kremer@raytheon.com</t>
  </si>
  <si>
    <t xml:space="preserve">In the context of the five review elements, please _x000D_
evaluate the strengths and weaknesses of the proposal with respect to intellectual merit._x000D_
_x000D_
The proposed work is an impressive collaborative effort spanning different areas of wireless networking. PRESS endeavors to improve societies' ability to use and share wireless spectrum, an important undertaking. Much effort has gone into improving wireless radios - signal processing advances, decreased processing costs, and improved antennas have resulted in cheap and ubiquitous wireless access. However, the basis of most development in wireless networking is adapting to the wireless environment. The vision of PRESS is to "build a smarter radio environment" and further advance the state of the art in wireless communications. The key idea is to use active or passive relays embedded in the environment to improve the channel for existing or new wireless radios. The proposed activities could yield new knowledge and applications for infrastructure-based wireless communications, sensing, and spectrum sharing._x000D_
_x000D_
The concept has significant intellectual merit. PRESS constitutes a new perspective on optimizing wireless communications. In particular, PRESS and future work could lead to improvements in wireless communications that are affordable and widespread. Research into jointly optimizing the endpoints and the environment is original. The authors demonstrate great creative insight in this regard. Similarly, the proposed combined research of indoor and textile-based environments is innovative. Even if the optimization problems turn out to be intractable in practice, the alternatives of "random fast switching" and "relative element switching" could be an important contribution to wireless communications. The proposers recognize that if the environment can't be "smart," it could be stochastic, potentially eliminating dead zones._x000D_
_x000D_
The authors proposed utilizations of the reflected/relayed radiation fall into two categories: constructive with the original signal (SNR gain) and separable from the original signal (diversity gain). The latter category is feasible and potentially transformative. For the former category, the proposal uses phase-shifting elements. In some cases, the controller has access to channel state information from the endpoints. It is not clear to me if the overheard CSI is sufficient to resolve the channel from the embedded elements and help the controller actuate the array. Open-loop control is likely not feasible at 2.4 GHz without higher localization accuracy. The phase response of embedded antennas in a wall would likely need to be calibrated in situ. The proposal team is well-qualified to resolve these issues._x000D_
_x000D_
PRESS's approach to network harmonization is creative and innovative. The proposal demonstrates a proof of concept by trading off phase granularity with spatial granularity. The proposal does not specifically discuss studying the required phase and spatial granularities, which may be prohibitive in practical environments. The proposal also does not plan to compare Frequency Division-Based Harmonization with existing techniques, such as channel sensing._x000D_
_x000D_
The prototyping and testing hardware are good choices. The multi-year, multi-thrust and multi-performer plan is necessarily complicated. The proposers individual efforts are sensibly distributed according to their expertise. The relevant facilities are adequate, including computing resources. The coordination plan reveals an existing working relationship between the PIs._x000D_
_x000D_
In the context of the five review elements, please _x000D_
evaluate the strengths and weaknesses of the proposal with respect to broader impacts._x000D_
_x000D_
PRESS is a potentially exciting research effort in terms of its broad research impact. As a research effort, PRESS has the potential to improve wireless throughput and coverage for existing and future radios. Ideally, technology built into infrastructure would be future-compatible, which is true for aspects of PRESS. The proposal has significant potential for impact in the research and commercial sectors. By engaging with industry early as discussed in the proposal, PRESS increases its chances of having a broad impact._x000D_
_x000D_
In terms of broad applicability in the commercial sector, the PRESS vision is very ambitious. Some of the system components from the proposal: antennas built into infrastructure, surveyed in and possibly powered; multiple environmental monitors; a side channel to control the antennas from a centralized controller; a controller that potentially requires significant computing resources. The current commercial solution for  extended indoors wireless communications is to use multiple APs. Similarly, PRESS proposes studying active relays embedded in external-facing walls for use with high-gain cellular links. Generally, an improved cellular or Wi-Fi AP could support more users, reduce power, increase throughput or increase coverage. These metrics can be further improved by deploying more APs. The proposal does not address the question of whether building a smarter radio infrastructure is better for society than deploying more APs. A building designer would have to ask if it is easier and cheaper to simply install more APs._x000D_
_x000D_
The variety and depth of scientific knowledge which are present in the design of PRESS ensure that it would be a meaningful and engaging opportunity for all academics in this field. It is an example of an advanced application of multiple layers of technology which challenges and stimulates learners._x000D_
_x000D_
Please evaluate the strengths and _x000D_
weaknesses of the proposal with respect to any additional solicitation-specific review criteria, if _x000D_
applicable_x000D_
_x000D_
PRESS lists out open questions and gives corresponding validation plans. However, the validation plans tend to lack specific mechanisms for assessing success._x000D_
_x000D_
The proposers mention participation of under-represented groups, including as members of their research groups and mentoring events._x000D_
_x000D_
Summary Statement_x000D_
_x000D_
PRESS has a high probability of advancing scientific understanding of wireless communications in different smart environments. It is an opportunity to study a new class of degrees of freedom in signal processing and showcase different aspects of wireless communications and signal processing. There are significant hurdles in the way of a fully functioning PRESS system and important questions about which aspects of the system could be practical._x000D_
_x000D_
</t>
  </si>
  <si>
    <t>NW0998385</t>
  </si>
  <si>
    <t>Moustafa</t>
  </si>
  <si>
    <t>hassnaa.moustafa@intel.com</t>
  </si>
  <si>
    <t xml:space="preserve">In the context of the five review elements, please _x000D_
evaluate the strengths and weaknesses of the proposal with respect to intellectual merit._x000D_
_x000D_
Intellectual merits from programmable radios have been proven since years and the idea is not new. The team is well qualified. The plan for carrying out the activity is not that clear (what's the key application or use cases that will benefit from the programmable radio). The proposal speaks widely on IoT. The intercept with 5G is not clear (how the  Innovative Aspect that the proposal brings will intercept with 5G efforts to mitigate link utility and interference mitigation)._x000D_
_x000D_
In the context of the five review elements, please _x000D_
evaluate the strengths and weaknesses of the proposal with respect to broader impacts._x000D_
_x000D_
5G is expected to consider massive IoT with hybrid radio solutions. It's not clear how the proposed work will fit in 5G._x000D_
It's not clear or demonstrated how the plethora of programmable radios (WiFi, LoRA, Zigbee,à) can replace base stations. That's a strong assumption explained in the broader impact of the proposal without factual data from studies/analysis. _x000D_
_x000D_
_x000D_
Please evaluate the strengths and _x000D_
weaknesses of the proposal with respect to any additional solicitation-specific review criteria, if _x000D_
applicable_x000D_
_x000D_
The strength of the proposal is mainly in 3 points: elimination of dead zones, support of high number of users and interference mitigation. The proposed approach solves three challenges at a time and matches IoT massive sensors/radios. The proposed approach cannot be considered as a support for carrier networks or complimentary to LTE and needs clear intercept with 5G and/or shown added value for what 3GPP standard is heading._x000D_
_x000D_
_x000D_
_x000D_
Summary Statement_x000D_
_x000D_
The problem of programmable radios is not new. The proposal approach needs clear distinguish versus 5G efforts and also needs focus on the key use cases deployment. As long as the deployment model is not clear, the social outcome would not be clear._x000D_
_x000D_
Other than that: the team is enough qualified and resources distribution looks appropriate._x000D_
_x000D_
_x000D_
</t>
  </si>
  <si>
    <t>Zhang</t>
  </si>
  <si>
    <t>zhzhang@cs.umn.edu</t>
  </si>
  <si>
    <t xml:space="preserve">In the context of the five review elements, please _x000D_
evaluate the strengths and weaknesses of the proposal with respect to intellectual merit._x000D_
_x000D_
Strengths._x000D_
1. The vision of "Programmable Radio Environment for Smart Spaces" (PRESS) is exciting and bold._x000D_
_x000D_
2. The proposal is nicely written, and the proposed research is nicely laid out, with well articulated design challenges and a coherent set of research tasks. _x000D_
_x000D_
3. I particularly like Section 4, which clearly lays out the PRESS architecture and research challenges involved._x000D_
_x000D_
Weaknesses._x000D_
1. While I like the bold vision of this proposal, I feel that the proposal is somewhat overly ambitious, especially given the multitude of challenges posed by PRESS and the relative small research team (with three PIs, with one junior faculty and one research faculty). _x000D_
_x000D_
2. Given that PRESS is designed to as a (passive/active environment) to help wireless communications between many senders/receivers happening in the environment, it appears to me that the control plane of PRESS would be crucial. In the presentation of PRESS control plane in Section 4.2.1, it is stated that "We plan to adopt an architecture similar to the control plane for a software defined network."  I would have like to see a more in-depth discussion how this "software-defined" control plane is realized. Given that there are potentially large number of parallel communications happening in the environment, how do you "control" and "configure" which passive/active PRESS elements to help which communications? Given the challenging computation and  configuration tasks in Sections 4.2.2 and 4.2.3, do you envision there will be a separate server or server cluster installed per "PRESS environment"? _x000D_
_x000D_
_x000D_
3. The above comment is related to the design challenge "Challenge 2: PRESS' inverse problem" outlined in Section 3. I do not see a general framework to tackle this difficult challenge. It is unclear to me whether the project team have sufficient expertise in this domain._x000D_
_x000D_
_x000D_
Minor nitpick:_x000D_
On p.4, "Phase shifting and amplitude modulation", by "Whether reflector or a relay, an element can change the phase_x000D_
of the incident signal, the amplitude, or both", do you mean "... canNOT ..."?_x000D_
_x000D_
In the context of the five review elements, please _x000D_
evaluate the strengths and weaknesses of the proposal with respect to broader impacts._x000D_
_x000D_
The broader impact section is nicely written._x000D_
_x000D_
The broader society impact of the proposed PRESS vision can be transformative. The educational activities are also well planned. I particularly like the engaging underrepresented groups paragraph. The PIs have a track record in involving undergrads in research._x000D_
_x000D_
_x000D_
_x000D_
Please evaluate the strengths and _x000D_
weaknesses of the proposal with respect to any additional solicitation-specific review criteria, if _x000D_
applicable_x000D_
_x000D_
The data management is a bit too terse. The statement states that "[t]he project has no special requirements concerning data collection. The project is primarily a wireless algorithmic design effort, not a data-collection effort." However, I believe that many experimental measurement and tested data collected and generated by this project can be and should be shared with the research communities, besides the algorithms. _x000D_
_x000D_
The post-doctoral mentoring plan can be also expanded, in particular, in terms of career development aspect. _x000D_
_x000D_
The collaboration plan is adequate._x000D_
_x000D_
Summary Statement_x000D_
_x000D_
The proposal lays out a bold and exciting vision of developing "Programmable Radio Environment for Smart Spaces" (PRESS) to enhance wireless communications, in particular, to address the "dead zone" problems. Overall, the proposal is well written, with clearly articulated design challenges and a coherent set of research tasks. _x000D_
_x000D_
Given the plethora of open research questions and the relative small size of the research team, I find that the proposal is overly ambitious. Such as, it does not sufficiently explore the design challenges and open questions in the design and development of the proposed PRESS architecture, in particular, with respect to its control plane issues which I believe will be the key to the success of PRESS._x000D_
_x000D_
_x000D_
Suggestions:_x000D_
_x000D_
It would have been an excellent proposal if it could narrow down the scope, e.g., focusing on the design and development of PRESS architecture and demonstrating its feasibility and practical in a 3-year medium-size project. While I find the extension to Textile-based PRESS arrays is interesting, and Case Study II: Enhancing MIMO Links and Case Study III: Harmonizing Nearby Networks, they are secondary to the design and development of PRESS architecture._x000D_
_x000D_
</t>
  </si>
  <si>
    <t>Much research effort has been devoted to the questions of how to eliminate wireless dead zones, build large- and massive-MIMO base stations, and combat interference between nearby links and networks.  But this effort has almost solely focused on the wireless endpoint radios themselves.  We suggest a different approach altogether, one that shifts the locus of effort to solve the above problems from endpoint radios to the surrounding radio environment itself.  We propose PRESS: Programmable Radio Environments for Smart Spaces, a collaborative effort between UMass Amherst, Princeton, and Yale whose overarching goal is to embed low-cost, compact, programmable radio elements into internal building walls, nearby exterior walls, or even peoples' clothing itself, to modulate the way the ambient environment interacts with the multitude of ongoing wireless transmissions nearby.  Our work investigates relevant questions at all layers of the system: first, how should a PRESS element be designed, all the way from the circuit design to the way that the element is positioned in a wall or embedded into a textile fabric.  Second, how should PRESS control the entire array of elements, ranging from mechanisms and system designs to sensing the wireless spectrum, to the difficult computational inverse problem of determining how to actuate the array based on a model of the wireless channel and a number of desired changes PRESS aims to make to the wireless channel to improve nearby wireless networks' throughput, fairness, and latency.  Third, where are the above concepts useful?  We will investigate application in challenging environments such as outdoors, over long-range wireless communication technologies like LoRAWAN being proposed for the Internet of Things, and embedded into textile clothing so that PRESS elements can be located near people themselves.  After addressing the above questions, our five-year, collaborative research plan includes three substantial case studies that will both demonstrate the utility of the PRESS array and transform the direction of research in the area to one that emphasizes programmable environments.  Case Study I looks at enhancing links in isolation, both for single-antenna and multi-antenna (MIMO).  Case Study II investigates how the above ideas might impact the design of Large and Massive MIMO base stations and networks build from this emerging set of technologies.  A final Case Study III considers how PRESS might jointly and holistically optimize a number of nearby networks operating in close proximity, reducing the interference they cause each other to the point that one physical space is partitioned into multiple independent radio collision domains._x000D_
_x000D_
Keywords: Wireless networks; backscatter communication; massive MIMO.While the high-level vision of our proposed research is relatively straightforward, there are three significant challenges involved in building programmable radio environments.  Firstly, the design of low-power, low-cost hardware able to generate enough power to make a significant difference to the wireless channel is highly challenging, requiring a balance between passive and active components, as well as consideration of how the antenna design impacts the overall system.  Secondly, there is a need to compute over a very high-dimensional space (the set of all possible PRESS element configurations) to achieve a desired outcome.  We propose investigating approaches based on wireless channel modeling and prediction, machine learning, and system-level techniques based on localization and array signal processing that might prune the search space significantly, enabling less latency in the PRESS array's response.Wireless network operators running LTE networks today and LoRAWAN networks tomorrow spend billions of dollars on efforts to make their networks faster and support more simultaneous users.  If successful, PRESS may transform the way they are designed, with PRESS elements supplementing base station equipment deployed in the field, as well as informing and complementing the ideas behind the core set of 5G technologies.  Wi-Fi, Zigbee, and other low-power indoor wireless technologies used in Home Networking and Internet of Things products also stand to benefit.</t>
  </si>
  <si>
    <t>1763310</t>
  </si>
  <si>
    <t>Kulkarni</t>
  </si>
  <si>
    <t>MMCCLUR</t>
  </si>
  <si>
    <t>Assuring distributed systems function correctly is important because they provide many services ranging from convenience to safety critical functions. Runtime monitoring is a key component of any assurance system, typically in combination with offline verification. A runtime monitor observes an execution of the system (with minimum possible perturbation) to detect any specification violations. If a violation is detected, the monitor takes action which may be notifying a user or resetting the system._x000D_
Monitoring distributed systems is harder than monitoring sequential systems because there is no unique serialization (total order) of all events, especially events that occur very close in physical time on processes that do not communicate with each other. This plethora of possible serializations is the cause of latent bugs where a bug is visible in only some corner case serialization and not visible in others. In particular, a latent bug may not occur in the observed serialization of an actual run and thus would not be visible to a monitor that only can observe only one serialization. However, because the bug does occur in other possible serializations, the system specification has been violated and an error should be reported. This makes latent bugs especially difficult to find in distributed systems._x000D_
Keywords: Distributed systems; runtime monitoring; fault tolerance; LTL monitoring; UAVsAn ideal monitor should be Accurate (detect all real bugs and no phantom bugs), Concurrent (not block the application), and Efficient (polynomial time detection). Since such ACE monitors are impossible and concurrency is an essential requirement for the monitor, the PIs focus on developing CA monitors that are reasonably efficient and CE monitors that are reasonably accurate. Additionally, the PIs will develop monitors to be minimally intrusive (minimize interference with the normal operation of the system), and robust (can tolerate faults and gracefully degrade). _x000D_
The PIs will first develop monitors for predicate detection (ensure that the program does not reach an undesirable state, e.g., violate an invariant property). Subsequently, the PIs will develop monitors for complex LTL properties and robust distributed monitors that can tolerate faults and can degrade their service in the presence of excessive resource consumption. The PIs will validate their solutions by deploying them in real applications including a real network of UAVs. Finally, the PIs will provide an open source monitoring framework which will allow application developers to easily use the provided monitors, monitor developers to deploy new monitors for use, and comparison and visualization of different monitors on real and synthetic traces._x000D_
The project will produce new algorithms for efficient and accurate monitoring in a variety of contexts subject to the limits of the ACE impossibility result. The project will produce new complexity results for monitoring different types of LTL properties. The project will also produce new techniques for making robust distributed monitors that can accommodate a wide range of faults and gracefully degrade in the presence of excessive resource consumption.This project will make several contributions to society. The first and most important is enabling early detection of latent bugs. Early detection of latent bugs will reduce the overall cost of designing distributed systems. This project will make this possible by releasing all of the monitoring solutions to society via open source repositories. The monitors developed will be applicable to a wide variety of distributed systems including key-value stores, cloud computing and automotive systems. This project will also produce an open source monitoring framework including visualization tools that will support education by reducing the learning curve associated with monitoring. Finally, the proposed activities will include education of undergraduate and graduate students in the areas of distributed computing and algorithm design and analysis.</t>
  </si>
  <si>
    <t>1763311</t>
  </si>
  <si>
    <t>Reingold</t>
  </si>
  <si>
    <t xml:space="preserve"> Panel Summary       
 SUMMARY OF PROPOSED RESEARCH ACTIVITY_x000D_
_x000D_
Description : _x000D_
_x000D_
This is a proposal on pseudorandomness and derandomization, two central areas of modern computational complexity. At the heart of this project is a new approach for the complete derandomization of RL, i.e. to show that every randomized logspace algorithm can be replaced by a deterministic (always correct) logspace algorithm. This is a central but conceptually challenging question. The PIs acknowledge that and break it down to a number of sub-problems, each of which is interesting in its own right._x000D_
_x000D_
The problems this proposal aims to study are very well-known questions in the field of theoretical computer science and the PIs are two of the most suitable experts that can potentially successfully solve them. _x000D_
_x000D_
In addition, to the above crucial computational complexity questions, the proposal puts forth research directions in designing practical (very efficient and truly-random-like) hash functions with applications to data structures. Also, the PIs propose new constructions in cryptography concerning the efficient use of one-way functions (an issue that eludes researchers since the mid 80s). _x000D_
_x000D_
The proposal provides an excellent plan for executing this research, including detailed technical outlines of possible ways to answer these questions. It should also be noted that both PIs have an excellent track record and their research in this area has resulted in various milestones._x000D_
 _x000D_
_x000D_
INTELLECTUAL MERIT_x000D_
_x000D_
_x000D_
Strengths_x000D_
_x000D_
+ The proposal resolves open problems and takes very substantial steps in advancing our knowledge in the field._x000D_
_x000D_
+ The PIs propose to study fundamental questions coupled together with new approaches and a detailed plan for conducting this research._x000D_
_x000D_
+ The PIs have an astonishing track record and have established a great deal of the general field of pseudorandomness and related cryptographic applications._x000D_
_x000D_
+ The proposed research finds important applications to data-structures and cryptography._x000D_
_x000D_
_x000D_
Weaknesses_x000D_
_x000D_
No identifiable weaknesses._x000D_
_x000D_
_x000D_
_x000D_
BROADER IMPACTS_x000D_
_x000D_
Strengths_x000D_
_x000D_
+ The proposal has a very good broader impact section. The PIs attempt to connect to industry and popularize theoretical research through blog-posts._x000D_
_x000D_
+ The proposed research is potentially transformational for subfields of cryptography._x000D_
_x000D_
+ The PIs indicate various educational and outreach activities._x000D_
_x000D_
_x000D_
Weaknesses_x000D_
_x000D_
No identifiable weaknesses. _x000D_
_x000D_
 _x000D_
_x000D_
ADDITIONAL REMARKS_x000D_
_x000D_
Collaboration plan: Comprehensive collaboration plan._x000D_
_x000D_
Data Management Plan: Adequate_x000D_
_x000D_
Postdoc Mentoring plan: No current budget for postdoc (but the proposal mentions one postdoc)._x000D_
_x000D_
Results of prior support:  The prior support section is detailed and clear._x000D_
_x000D_
Suggestions to PI(s): This is an excellently written proposal, no suggestions._x000D_
_x000D_
 _x000D_
_x000D_
Justification for Panel Rating: The panel felt that these are very important and fundamental questions. The PIs are very well established and have a strong record in this field. The proposal outlines a solid and promising direction. The panel felt that even if the main (and apparently very difficult) questions are not resolved in full, the indicated subproblems themselves have very substantial merit. _x000D_
_x000D_
 _x000D_
_x000D_
Panel Rating:_x000D_
_x000D_
X Highly Competitive_x000D_
_x000D_
_ Competitive_x000D_
_x000D_
_ Low Competitive_x000D_
_x000D_
_ Not Competitive_x000D_
_x000D_
_x000D_
_x000D_
The summary was read by/to the panel and the panel concurred that the summary accurately reflects the panel discussion. 
</t>
  </si>
  <si>
    <t>Abstr</t>
  </si>
  <si>
    <t>tkimbrel</t>
  </si>
  <si>
    <t>This project seeks to exploit new opportunities to advance the theory of pseudorandomness, which is the theory of generating objects that "look random" despite being constructed using little or no randomness.  The computational theory of pseudorandomness originated in the foundations of cryptography in the early 1980s and has since developed into a rich subfield of theoretical computer science in its own right.  The notions and constructs studied in the theory of pseudorandomness have implications for many different areas of research in computer science, communications, and mathematics, including cryptography, computational complexity, coding theory, additive number theory, metric embeddings, streaming and sketching algorithms, and graph theory.  The project puts high value on education, service to the research community, and wide dissemination of knowledge.  The research activities will be accompanied by and integrated with curriculum development, research advising, service, and outreach.  In addition, the research also relates to national priorities of importance to society, such as security and privacy._x000D_
_x000D_
Specifically, the project seeks to exploit new opportunities for progress on several fundamental questions, including_x000D_
_x000D_
a) The RL vs. L problem: trying to prove, unconditionally, that every randomized algorithm can be made deterministic with only a constant-factor loss in space efficiency._x000D_
_x000D_
b) Explicit constructions: seeking explicit load-balancing hash functions, batch codes, and depth-robust graphs that achieve substantial parameter improvements and have qualitative significance for applications._x000D_
_x000D_
c) Applications: improving and extending the applications of pseudorandomness to cryptography and data structures.</t>
  </si>
  <si>
    <t>YP1008449</t>
  </si>
  <si>
    <t>Bhaskara</t>
  </si>
  <si>
    <t>bhaskaraaditya@gmail.com</t>
  </si>
  <si>
    <t xml:space="preserve">In the context of the five review elements, please _x000D_
evaluate the strengths and weaknesses of the proposal with respect to intellectual merit._x000D_
_x000D_
The project proposed has three broad goals._x000D_
_x000D_
First, the PIs aim to design log-space algorithms for problems that "approach" directed connectivity (which would imply that RL=L, a fundamental question in complexity). To this end, they discuss their recent joint work on undirected Laplacian systems, and aim to explore extensions of it (first, to directed Eulerian graphs). They also propose to explore other problems related to random walks in undirected graphs (such as computing the probability distribution in k-step walks). _x000D_
_x000D_
Next, also in the topic of derandomization, the PIs propose the construction of PRGs for space-bounded computation. This is a well-studied direction, with open questions even the simple case of distinguishers with 2 bits of space. The PIs propose to investigate the method of "iterative restrictions" for such constructions, with the goal of going beyond Nisan's generator. They discuss their recent partial results towards this aim, and give a plausible high-level approach._x000D_
_x000D_
The second goal of the proposal is to provide explicit constructions of combinatorial objects, including hash function families, "batch codes" for local decoding, and a family of graphs known as "depth robust graphs". In all of these, obtaining optimal parameters is open, and this is what the PIs propose._x000D_
_x000D_
The third goal is to further enrich connections between pseudorandomness and cryptography. Concretely, the PIs propose (a) the study of quantum analogues of computational entropy (w.r.t. quantum adversaries), and (b)  building a formal connection between two complementary notions, inaccessible entropy and next-bit pseudoentropy.  They also give a candidate approach and show that the approach itself may have other interesting consequences._x000D_
_x000D_
Overall, the proposal asks some concrete questions towards making fundamental progress on pseudorandomness. The PIs are both experts who have made remarkable contributions to the topic. They also have a long record of collaboration._x000D_
_x000D_
Waknesses:_x000D_
_x000D_
While questions in the first part are natural in the context of "beyond SL", it's not clear to what extent they represent progress towards RL=L. _x000D_
_x000D_
The questions posed on explicit constructions seem somewhat incremental. However in some of the cases, the constructions proposed are quite new, so they would still be valuable._x000D_
_x000D_
_x000D_
In the context of the five review elements, please _x000D_
evaluate the strengths and weaknesses of the proposal with respect to broader impacts._x000D_
_x000D_
The PIs have an extensive service and outreach record, in the form of organizing workshops, chairing conferences, and promoting theoretical computer science. _x000D_
_x000D_
Regarding pseudorandomness and complexity, the PIs have also developed courses, whose notes are well regarded and followed at many institutions. They also propose new courses at a UG level. _x000D_
_x000D_
The PIs also express commitment towards diversity._x000D_
_x000D_
Please evaluate the strengths and _x000D_
weaknesses of the proposal with respect to any additional solicitation-specific review criteria, if _x000D_
applicable_x000D_
_x000D_
_x000D_
_x000D_
Summary Statement_x000D_
_x000D_
The proposal asks some concrete questions towards making fundamental progress on pseudorandomness. The PIs are both experts who have made remarkable contributions to the topic. They also have a long record of collaboration._x000D_
_x000D_
</t>
  </si>
  <si>
    <t xml:space="preserve">In the context of the five review elements, please _x000D_
evaluate the strengths and weaknesses of the proposal with respect to intellectual merit._x000D_
_x000D_
This proposal addresses fundamental issues in derandomization of algorithms and the closely related topic of pseudorandom generators (PRGs) and_x000D_
other "pseudorandom" combinatorial objects. Some examples of directions to be explored are as follows._x000D_
1. Derandomizing log-space: the PIs outline an approach to proving the long-sought theorem RL = L, or maybe a slightly weaker version of it,_x000D_
using recent advances in Laplacian solvers._x000D_
2. Construct "small" (ideally polynomial sized) hash families from [poly(n)] to [n] that are constant-time computable and have good load balance properties, e.g., max load = O(log n / log log n), as with a fully random hash function. This would be a very fundamental result and the construction could be widely useful in building data structures._x000D_
3. Construct PRGs against small width branching programs, perhaps even width-3 programs. This is another very fundamental direction of work and the PIs point to some recent works of theirs that have developed a potentially useful technique, "iterative restrictions"._x000D_
4. Explicitly construct "depth robust graphs", which are low-degree graphs where one can delete "many" vertices while still leaving a long path. The proposal hints at cryptographic applications of such objects and notes that this notion of robustness has some vague similarity with connectivity robustness in expanders._x000D_
5. Unify the notions of pseudoentropy (as developed for the construction of PRGs from one-way functions) and inaccessible entropy (as developed_x000D_
by the PIs for analyzing commitment schemes) under a common theory. As the proposal notes. these notions appear "dual" to each other. The_x000D_
proposal sketches a potential unification using relative entropy._x000D_
_x000D_
Strengths:_x000D_
_x000D_
+ Both PIs have stellar track record of work on these topics and they have a long history of successful collaboration._x000D_
+ The problems considered here are fundamental in nature. Some parts of this work could be groundbreaking, if successful._x000D_
+ Most of the proposed work has been carefully thought out, and reasonable-looking solution approaches have been written up here._x000D_
_x000D_
Weaknesses:_x000D_
_x000D_
- Nothing significant._x000D_
_x000D_
_x000D_
_x000D_
In the context of the five review elements, please _x000D_
evaluate the strengths and weaknesses of the proposal with respect to broader impacts._x000D_
_x000D_
The project will train several graduate students and likely some undergraduate students (PI Vadhan has solid track record on this). Both PIs have, in the past, advised a large number of top-notch Ph.D. students._x000D_
_x000D_
Both PIs will continue their record of extensive service (PC chair, SIGACT committee)._x000D_
_x000D_
_x000D_
Please evaluate the strengths and _x000D_
weaknesses of the proposal with respect to any additional solicitation-specific review criteria, if _x000D_
applicable_x000D_
_x000D_
_x000D_
_x000D_
Summary Statement_x000D_
_x000D_
This is an excellent proposal aiming for deep and fundamental results in complexity theory. Though ambitious, there is reasonable chance of success because both PIs are leaders in the area with many years of experience. _x000D_
_x000D_
_x000D_
</t>
  </si>
  <si>
    <t xml:space="preserve">In the context of the five review elements, please _x000D_
evaluate the strengths and weaknesses of the proposal with respect to intellectual merit._x000D_
_x000D_
This is an excellent but also very ambitious proposal, very well articulated plan, and a plan of directly attacking tantalizing questions in computational complexity, such as RL=L. The proposal is a very good mix of attacking very difficult questions put together with a plan for attacking questions that seem much more doable and whose answers would advance the knowledge in the field.  In particular, the main proposed lines of study are:_x000D_
_x000D_
- revisit the question for RL vs L. Technical advances may be possible through connections to the work of Spielman and Tang and recent works of the PIs. _x000D_
_x000D_
- related to the previous bullet but also of independent interest: devise new PRGs that fool space-bounded machines, starting from the very important question of width 3 BPs._x000D_
_x000D_
- in relation to the above, devise new pseudorandom combinatorial objects: such as improved expander graphs and hash functions that are of interest to data structures. _x000D_
_x000D_
- revisit HILL and also the more recent breakthrough results of the PIs in order to efficiently construct universal one-way hash functions and digital signatures. These are extremely important open problems in theoretical cryptography._x000D_
_x000D_
In the context of the five review elements, please _x000D_
evaluate the strengths and weaknesses of the proposal with respect to broader impacts._x000D_
_x000D_
Strengths:_x000D_
_x000D_
+ given their record, the PIs are ideal candidates for attacking these open and conceptually difficult questions._x000D_
_x000D_
+ the proposal is well-balanced between conceptually difficult questions and a number of more tangible (but still very important) questions that will advance the knowledge in computational complexity, cryptography, and related areas of combinatorics. _x000D_
_x000D_
+ very well articulated plan and also clear how graduate students will be involved. _x000D_
_x000D_
+ the PIs, and in particular Vadhan, have already contributed with nowadays standard monographs in pseudorandomness. Reingold has contributed through various blogposts in popularizing technical TCS topics. Both PIs seem to have strong record in working together with graduate students, teaching, mentoring, and inspiring students etc. The broader impact of this proposal is very well explained._x000D_
_x000D_
Please evaluate the strengths and _x000D_
weaknesses of the proposal with respect to any additional solicitation-specific review criteria, if _x000D_
applicable_x000D_
_x000D_
_x000D_
_x000D_
Summary Statement_x000D_
_x000D_
Excellent proposal attacking fundamental questions. Although some of the questions are long standing open problems, I have recently come to realize that questions such as RL=L or improving the efficiency of constructions from one-way functions are open probably because we haven't put enough thought on them. I am very supportive of_x001B_ the idea of funding research that will resolve such questions._x000D_
_x000D_
</t>
  </si>
  <si>
    <t xml:space="preserve">In the context of the five review elements, please _x000D_
evaluate the strengths and weaknesses of the proposal with respect to intellectual merit._x000D_
_x000D_
_x000D_
The PIs first intend to attack a classical problem, viz., Is RL=L?_x000D_
_x000D_
They also intend to attack two related problems, viz.,_x000D_
_x000D_
(a) Explicit construction of combinatorial objects such_x000D_
as randomness extractors and expander graphs. Such constructions_x000D_
have applications in hash functions for load balancing, batch_x000D_
codes and depth-robust graphs._x000D_
_x000D_
(b) Applications of pseudo-randomness to cryptography._x000D_
_x000D_
In all three cases, the PIs have identified what the challenges_x000D_
are and noted down their partial progress. The problems are_x000D_
extremely interesting and their work so far, should inspire_x000D_
confidence in their capabilities. _x000D_
_x000D_
The team is clearly well-qualified. They (and their collaborators)_x000D_
have written a number of the papers which lead to the questions_x000D_
in this proposal._x000D_
_x000D_
Clearly, the PI's institutions have the sufficient resources_x000D_
to carry out their tasks, if funded._x000D_
_x000D_
In the context of the five review elements, please _x000D_
evaluate the strengths and weaknesses of the proposal with respect to broader impacts._x000D_
_x000D_
_x000D_
The broader impacts are pretty standard; student advising,_x000D_
curriculum development, etc. It is true that they can carry_x000D_
out the plans outlined. What intrigued me is the application of_x000D_
their work to actual tools in security and privacy. If they can_x000D_
actually identify exact applications of their work, it would be_x000D_
a win, given the national emphasis on cyber-security and data science._x000D_
_x000D_
Please evaluate the strengths and _x000D_
weaknesses of the proposal with respect to any additional solicitation-specific review criteria, if _x000D_
applicable_x000D_
_x000D_
_x000D_
_x000D_
Summary Statement_x000D_
_x000D_
_x000D_
The problems identified in this proposal are extremely interesting_x000D_
and extremely fundamental. The PIs certainly have the wherewithal_x000D_
to credibly attempt these problems. The proposal identifies a number_x000D_
of avenues that they intend to take. There is no reason to expect_x000D_
that the RL = L query will be any easier than the P=NP query._x000D_
At the same time, I do not see why the PIs should be denied an_x000D_
opportunity to explore these lines of attack. Even if they are_x000D_
unsuccessful in resolving the L=RL question, the techniques they_x000D_
develop may be useful in practical applications._x000D_
_x000D_
</t>
  </si>
  <si>
    <t>This project seeks to exploit new opportunities to advance the theory of pseudorandomness, a subfield of theoretical computer science that has connections and significant implications for many areas of research, including cryptography, computational complexity, coding theory, additive number theory, metric embeddings, streaming and sketching algorithms, and graph theory. The PIs have extensive experience in this area and have a long record of collaboration. The project targets some of the most enduring and important challenges in the field as well as applications to fields such as cryptography and data structures._x000D_
Keywords: pseudorandomness and indistinguishability; space-bounded derandomization;  computational entropy; one-way functionsThe project seeks to exploit new opportunities for several fundamental questions, including _x000D_
1.The RL vs. L problem: trying to prove, unconditionally, that every randomized algorithm can be made deterministic with only a constant-factor loss in efficiency._x000D_
2.Explicit constructions: seeking explicit load-balancing hash functions, batch codes, and depth-robust graphs that achieve substantial parameter improvements and have qualitative significance for applications. _x000D_
3.Applications: improving and extending the applications of pseudorandomness to cryptography and data structures.The proposal puts high value on education, service to the research community, and wide dissemination of knowledge. The research activities will be accompanied by and integrated with curriculum development, research advising, service, and outreach. In addition, The research also relates to national priorities of importance to society, such as security and privacy._x000D_
The PIs will develop and refine courses related to the research in this proposal, and make the materials for these courses openly available on-line, for use at other universities. PI Vadhan has been doing this for many years at Harvard, and since joining Stanford, so has PI Reingold. PI Reingold plans to develop courses at Stanford on topics of pseudorandomness and theory courses aimed at non-CS students. The PI's educational efforts extend beyond the confines of their universities, and include organizing external programs and writing surveys and monographs on topics related to pseudorandomness. PI Reingold will continue to use the group research blogs "WindowsOnTheory" and "TheoryDish," which he founded, as forums for exchanging ideas and debating topics of interest to the Theory of Computing community, including research, education, and non-technical issues. _x000D_
Students will be involved in all aspects of this research, building on the PIs' extensive experience in  advising PhD, Masters, and Undergraduate students and summer interns, leading to numerous publications. Students will be actively involved in the collaboration, including visits to the other PI. _x000D_
The PIs will continue their extensive service to the scientific community. In particular, PI Reingold will continue to lead an effort to create a continuous forum (named TOCA-SV by the PI) for collaboration between the Stanford theory group and industrial researchers at the Silicon Valley. Such collaboration should be very useful for this project, especially as it comes to deriving new applications of pseudorandomness.</t>
  </si>
  <si>
    <t>1763314</t>
  </si>
  <si>
    <t xml:space="preserve"> Panel Summary       
  SUMMARY OF PROPOSED RESEARCH ACTIVITY_x000D_
_x000D_
Description: _x000D_
_x000D_
This proposal aims to develop a theory, from the theoretical computer science perspective, of adaptive data analysis. This is a fundamental issue in science: too much adaptive exploration of a dataset can find spurious results that fail to generalize.  In machine learning this manifests as overfitting, while in statistics it appears as the problem of multiple hypotheses.  Statistical theory generally handles specific scenarios, rather than the unstructured exploration that analysts typically do. In computer science, various techniques related to limiting the complexity of any hypothesis, including differential privacy, are robust to adaptive analyses in the worst case but limit what can be learned.    _x000D_
_x000D_
One proposed approach is to model a well-intentioned analyst, exploring the middle ground between the statistics model and the computer science model.  A second approach is trying to find a unifying theory describing when a result is robust. The PIs hypothesize that any robust analysis means considering only a limited part of the total interaction tree representing a complete adaptive analysis.  A quantitative approach will attempt to provide bounds on how big a data set needs to be to support a class of adaptive analyses involving a specific number of queries. A final approach will consider the simpler class of two-stage games, in which an adversarial analyst is allowed to propose a hypothesis after a single round of exploratory queries. _x000D_
 _x000D_
_x000D_
INTELLECTUAL MERIT_x000D_
_x000D_
_x000D_
Strengths_x000D_
_x000D_
+ Addresses a fundamental question._x000D_
+ Brings a theoretical computer science perspective to an important issue in statistics._x000D_
+ The approaches are convincing._x000D_
+ Could be widely transformative across machine learning and possibly science as a whole._x000D_
+ While worst-case results may be unduly negative, it is important to know what they are._x000D_
+ Has great potential for increasing meaningful contact between theoretical computer science and statistics_x000D_
+ Team includes three well-qualified computer scientists, a statistician and a biomedical researcher providing a test-bed. _x000D_
+ There are some significant preliminary results on some of the problems outlined._x000D_
+ The PIs have a good record of disseminating their results widely._x000D_
_x000D_
_x000D_
Weaknesses_x000D_
_x000D_
- It would be nice to see empirical comparison with existing statistical methods better integrated with the theoretical work.  How will the investigators deal with a situation in which the proposed methods do not compare favorably with existing practice?_x000D_
- Some panelists would liked to have seen some middle ground between already published preliminary results and rather vague goals.  _x000D_
_x000D_
_x000D_
BROADER IMPACTS_x000D_
_x000D_
_x000D_
Strengths_x000D_
_x000D_
+ The PIs have already done a good job of disseminating their ideas, having organized relevant workshops and published in Science. _x000D_
+ Roth and Dwork have published a textbook._x000D_
_x000D_
Weaknesses_x000D_
_x000D_
- No distinctive broader impacts as one would like in a Medium project._x000D_
_x000D_
 _x000D_
_x000D_
ADDITIONAL REMARKS_x000D_
_x000D_
_x000D_
Collaboration plan: OK._x000D_
_x000D_
Data Management Plan:  Software will be made available through open-source. _x000D_
_x000D_
Results of prior support:  OK._x000D_
_x000D_
Additional remarks:  This proposal has its roots in a number of developments in algorithmic foundations in which some of the PIs have been at the forefront, mainly in the area of differential privacy. By moving to address questions of adaptive statistical data analysis it opens up a substantial new directions._x000D_
_x000D_
_x000D_
Suggestions to PI(s): There are a few typos, but overall the proposal is well-presented._x000D_
_x000D_
_x000D_
Justification for Panel Rating: This is a strong team addressing an important current issue in learning and science in general. _x000D_
_x000D_
_x000D_
_x000D_
Panel Rating: _x000D_
_x000D_
_ Highly Competitive_x000D_
_x000D_
X Competitive_x000D_
_x000D_
- Low Competitive_x000D_
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</si>
  <si>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tackles a very important collection of questions about how to measure the validity of inference from data in the presence of adaptive analysis methodology problems related to overfitting, multiple hypothesis testing, p-hacking, etc.  It comes from several of the leading researchers in differential privacy (Roth, Dwork, Smith), a statistician (Su) and a biomedical data scientist (Zou).  Differential privacy is one way of assuring robustness; another is using hypotheses of low description complexity, and a new definition explored in reference [22] max-complexity.  The former is likely too expensive in terms of not allowing enough data re-use. A new approach proposed (Section 3) is to limit the model of what the analyst does. Standard statistical approaches limit this greatly, and the idea is to explore the middle ground in the hope of defining broad classes of robust analyses.  A second related thrust (Sections 4 and 5) is getting a better handle on the relationships between sample size and statistical strength in very general adaptive analysis situations. While these are good questions, the paths to solutions are not clear.  Techniques such as modeling the anallyst-curator interaction as a tree and studying the simplified situation of two-step analyses, with one preliminary analysis and then a malicious query that is designed to have a biased result.  Finally there is a third section on empirical validation of the CS-based results vs standard statistical approaches such as regularization.  _x000D_
_x000D_
_x000D_
Strengths_x000D_
_x000D_
- great team. _x000D_
- excellent area._x000D_
- preliminary results in [22] and [65]_x000D_
_x000D_
Weaknesses_x000D_
_x000D_
- no preliminary work on comparison with statistical methods; what do the PIs plan to do when their more general worst-case methods come up short in practice?_x000D_
- questions presented are rather general_x000D_
_x000D_
_x000D_
In the context of the five review elements, please _x000D_
evaluate the strengths and weaknesses of the proposal with respect to broader impacts._x000D_
_x000D_
Adaptive data analysis workshop (WADAPT) at NIPS.  Good integration of material into courses._x000D_
_x000D_
Please evaluate the strengths and _x000D_
weaknesses of the proposal with respect to any additional solicitation-specific review criteria, if _x000D_
applicable_x000D_
_x000D_
_x000D_
_x000D_
Summary Statement_x000D_
_x000D_
An interesting attempt to tackle the issue of statistical power from a CS perspective.  Not clear how it will stack up against, or have an influence on, the statistical practice._x000D_
_x000D_
</t>
  </si>
  <si>
    <t xml:space="preserve">In the context of the five review elements, please _x000D_
evaluate the strengths and weaknesses of the proposal with respect to intellectual merit._x000D_
_x000D_
The proposal aims to broaden the research in adaptive data analysis, an area pioneered by the PIs. The high level questions are to understand if a machine learning (or any querying) system interacting with a dataset can (a) learn about the distribution of the data, or (b) overfit to the dataset. This is challenging, because queries can be adaptive, and in past work, the PIs have addressed this question from an adversarial viewpoint, and obtained initial results._x000D_
_x000D_
The key aspects of the proposal are the following:_x000D_
_x000D_
1. Going beyond the worst-case adversary and trying to model a "well intentioned" data analyst (whose goal is not to beat the system, but performs adaptive queries for the sake of efficiency)._x000D_
2. Obtaining a general way to think about adaptive queries, and ways to design mechanisms to answer them. The techniques proposed in this regard are interesting, including ideas from differential privacy, two-player games and information theory._x000D_
3. Empirical evaluation of bias._x000D_
_x000D_
All of these aspects are well-laid out, and the PIs are experts in the area._x000D_
_x000D_
In the context of the five review elements, please _x000D_
evaluate the strengths and weaknesses of the proposal with respect to broader impacts._x000D_
_x000D_
The work arose out of understanding "false discovery", a basic question that applies to many aspects of science. The results from this work are likely to have very broad applicability._x000D_
_x000D_
The PIs have a very strong track record of disseminating their work to wide audiences, in all areas of science. The team involves researchers from computer science as well as statistics, and they plan to have joint seminars._x000D_
_x000D_
Please evaluate the strengths and _x000D_
weaknesses of the proposal with respect to any additional solicitation-specific review criteria, if _x000D_
applicable_x000D_
_x000D_
_x000D_
_x000D_
Summary Statement_x000D_
_x000D_
The proposal aims to broaden the are of "adaptive data analysis", pioneered by the PIs. The high level questions are to understand if a machine learning (or any querying) system interacting with a dataset can (a) learn possibly sensitive aspects of the dataset, or (b) overfit a learning model to the dataset. _x000D_
_x000D_
The theoretic challenge arises due to the adaptive nature of the queries. The proposal uses machinery from differential privacy, information theory and game theory to address these problems and get a better understanding of the accuracy possible under adaptive queries._x000D_
_x000D_
</t>
  </si>
  <si>
    <t xml:space="preserve">In the context of the five review elements, please _x000D_
evaluate the strengths and weaknesses of the proposal with respect to intellectual merit._x000D_
_x000D_
The project aims to tackle a fundamental problematic issue with data analysis: the analyses and hypothesis are typically not known in advance and are generated adaptively. This defies the rules of statistical theory, potentially leading to statistically invalid results. Statistical research has tried to tackle this issue, but generally within a static setting, and assuming only two phases. _x000D_
_x000D_
Two solutions have been put forward: a) using differential privacy, and b) limiting the amount of information the analyst/adversary can learn about data, in the form of a new measure, max-information. Both of these are due to two of the PIs. This has certain costs over non-adaptive (statistical) analysis. The proposal aims to tackle this from several angles, including:_x000D_
- considering new and revised models/approaches,_x000D_
- addressing qualititive questions about the costs of adaptivity (e.g., is every guarantee mechanism equivalent to implicitly defined multi-hypothesis testing?)_x000D_
- quantifying the costs of adaptivity (e.g., tight bounds against worst-case adversary; measures of leakage of information)_x000D_
- empirical evaluation of algorithm for reducing bias._x000D_
_x000D_
The numerous research questions posed are described in depth yet in a very readable manner, revealing deep understanding of the fundamental issues. _x000D_
_x000D_
The team is exceptionally well qualified to address these questions, having invented some of the key concepts (like differential privacy) and authored the major previous works from the CS perspective. They have collaborated extensively, and organized numerous meetings and courses on the topic. The members have experience working with colleagues in statistics, and one team member brings practical experience and track record of working with theoreticians._x000D_
_x000D_
_x000D_
_x000D_
_x000D_
In the context of the five review elements, please _x000D_
evaluate the strengths and weaknesses of the proposal with respect to broader impacts._x000D_
_x000D_
The main objective is to address a major issue in scientific exploration, which affects the validity of scientific results. As they note, "This can have long-lasting implications on many aspects of modern society"._x000D_
_x000D_
It's not easy to gauge from the proposal how much true impact this work has had or can have. Though the fact that papers are appearing in Science suggest that there is considerable potential at least._x000D_
_x000D_
_x000D_
Please evaluate the strengths and _x000D_
weaknesses of the proposal with respect to any additional solicitation-specific review criteria, if _x000D_
applicable_x000D_
_x000D_
They plan to organize meetings, give graduate and undergraduate courses, and have a significant focus on attracting women._x000D_
_x000D_
_x000D_
Summary Statement_x000D_
_x000D_
Well thought out proposal on a topic of major importance for science in general._x000D_
_x000D_
</t>
  </si>
  <si>
    <t xml:space="preserve">In the context of the five review elements, please _x000D_
evaluate the strengths and weaknesses of the proposal with respect to intellectual merit._x000D_
_x000D_
Excellent proposal with the potential of spaning a new area in the interface of theoretical computer science, mathematical statistics, and related areas such as differential privacy. The proposal puts forth a technical plan to understand the role of adaptivity in machine learning and statistics. This is an ambitious plan because statistical independence is one of the cornerstones of current techniques. However, the proposal greatly articulates a plan of attacking this issue and I do believe that there is great potential._x000D_
_x000D_
In the context of the five review elements, please _x000D_
evaluate the strengths and weaknesses of the proposal with respect to broader impacts._x000D_
_x000D_
strengths:_x000D_
_x000D_
+ excellently articulated plan_x000D_
_x000D_
+ transformative research plan_x000D_
_x000D_
+ the PIs have a very good track record of collaboration _x000D_
_x000D_
+ the PIs have diverse backgrounds and expertizes, very appropriate for this research_x000D_
_x000D_
+ great broader and outreach plan_x000D_
_x000D_
weaknesses:_x000D_
_x000D_
no weaknesses_x000D_
_x000D_
Please evaluate the strengths and _x000D_
weaknesses of the proposal with respect to any additional solicitation-specific review criteria, if _x000D_
applicable_x000D_
_x000D_
_x000D_
_x000D_
Summary Statement_x000D_
_x000D_
Excellent and transformative proposal by a strong, appropriate group of PIs._x000D_
_x000D_
</t>
  </si>
  <si>
    <t>A central question in statistical data analysis and machine learning is the extent to which discoveries gleaned from a sample extend to the population from which the sample was drawn. Indeed, the ability to reason about the validity of conclusions drawn from operating on the sample is the sine qua non of these fields and speaks to the foundations of the scientific method. Both disciplines have developed methodologies and language to this end. The theory supporting the vast majority of these techniques applies only to the non-adaptive case, in which the methods applied to the data are chosen independently from the data themselves, but this is not how science functions. As Tukey famously wrote, "Ideas come from previous exploration more often than from lightning strokes." This research will place adaptive  ("exploratory" in the language of statistics) data analysis on a firm mathematical foundation. One way to ensure validity of adaptive data analysis is to confine data access to differentially private algorithms. Differential privacy provides a universal solution, meaning that it does not depend on the specific learning and statistical goals of the analyses. Because it is closed under post-processing and composition, it provides a safe method for repeated adaptive interaction with the data. In statistics, techniques such as conditional selective inference and post-selection inference provide potentially higher accuracy but are currently only applicable to certain structured problems, and tolerate only a single round of adaptivity. In addition to unifying these two lines of investigation, this research will: Model the Analyst- It is not difficult to model a validity adversary whose goal is to find "discoveries" that fail to generalize. Are well-intentioned data analysts best modeled in this way? Is it always necessary to design algorithms that defend against the validity adversary? Answer Foundational Questions- Existing universal solutions all bound some form of information flow from the dataset to the analyst. Are there measures of information that characterize universal solutions or even unify known universal and known non-universal solutions? To what extent does adaptivity exacerbate the accuracy/longevity (number of analyses performed) trade-off even for well-intentioned analysts. Develop and Evaluate Techniques- This research will develop new algorithms for specific tasks. Universal solutions will be compared with new sui generis solutions for, both theoretically, and empirically on biomedical datasets to which we have access. This effort requires expertise in differential privacy, multiple hypothesis testing, and machine learning, finding the "right" definitions, and skill in drawing theoretical conclusions from practical experience with data. Each requirement is met in abundance by the team as a whole (the team contains two inventors of differential privacy and two discoverers of the application of differential privacy to adaptive data analysis), all members have worked in at least two of these areas, and all team members have experience working with colleagues in both statistics and computer science. Four team members have collaborated with one or more other team members over the past two years. The fifth team member brings extensive practical experience, a track record of collaborating with theoreticians, has developed an information-theoretic framework for quantifying bias in arbitrary adaptive analysis procedures, and has engaged in several productive discussions with one of the other team members over the last four months. _x000D_
Keywords: Machine learning, false discovery; differential privacyThe intellectual merit is the combination of insights and techniques from statistics and theoretical computer science to provide a rigorous theory of adaptive data analysis, and to create, evaluate, and understand the limits of, universal methods.The broader impact will be to strengthen the underpinnings of the scientific method, supporting science as it is really carried out, particularly on large, irreplaceable, datasets. Progress here will increase the trustworthiness of science and evidence-based decision-making.</t>
  </si>
  <si>
    <t>1763320</t>
  </si>
  <si>
    <t>Munagala</t>
  </si>
  <si>
    <t xml:space="preserve"> Panel Summary       
  SUMMARY OF PROPOSED RESEARCH ACTIVITY_x000D_
_x000D_
Description :_x000D_
_x000D_
 This proposal combines algorithmic aspects of economics (pricing_x000D_
 mechanisms, market design) with queueing theory to study "two-sided_x000D_
 markets", where both buyers and sellers are viewed as agents arriving_x000D_
 to the market at certain rates, according to Poisson processes. Each_x000D_
 agent has a notion of patience (time at which they will leave the_x000D_
 market if they're not served) as well as the usual utility_x000D_
 function. The marketplace/platform must match buyers to sellers_x000D_
 according to some policy, perhaps taking into account some notion_x000D_
 (boolean or real-valued) of compatibility between agents._x000D_
_x000D_
_x000D_
 In recent years, the number of such markets and the number of people_x000D_
using them has steeply increased. Companies such as Lyft, Uber, and_x000D_
AirBnB have revolutionized the transportation and lodging industries,_x000D_
enabling a much more efficient utilization of existing_x000D_
resources. Therefore, a deeper understanding of the extent that these_x000D_
markets can be further optimized, and the means by which these_x000D_
improvements can be achieved is very well motivated._x000D_
_x000D_
 _x000D_
_x000D_
INTELLECTUAL MERIT_x000D_
_x000D_
Strengths_x000D_
_x000D_
+ The problem is well-motivated._x000D_
+ The PIs have a strong record._x000D_
+ The PIs have collaborated together._x000D_
+ There are clear applications to industry._x000D_
_x000D_
_x000D_
Weaknesses_x000D_
_x000D_
- The PIs have not fleshed out the problems in detail._x000D_
- There was nothing in terms of new mathematics._x000D_
  The PIs intend to explore two-sided marketplaces with _x000D_
  traditional techniques._x000D_
- The proposal did not convince the panel that the results that could be obtained by this kind of modeling would lead to transformative insights into two-sided markets. _x000D_
- Some on the panel felt that novelty was lacking_x000D_
in the modeling and that correctness would be difficult to_x000D_
validate._x000D_
_x000D_
BROADER IMPACTS_x000D_
_x000D_
_x000D_
Strengths_x000D_
_x000D_
+ PI Munagala has a strong record of placing his graduates in academe_x000D_
  and industry._x000D_
+ PI Munagala has a strong record of working with undergraduates and women._x000D_
+ The work, if executed properly can be commercialized._x000D_
_x000D_
_x000D_
Weaknesses_x000D_
_x000D_
- Standard. _x000D_
_x000D_
_x000D_
 _x000D_
_x000D_
 _x000D_
_x000D_
Additional REMARKS_x000D_
_x000D_
Research plan: Reasonable._x000D_
_x000D_
Collaboration plan: Very nicely described. Touches on all the major points._x000D_
_x000D_
_x000D_
Data Management Plan: Adequate._x000D_
_x000D_
Results of prior support:  The PIs have published several papers in top venues and_x000D_
graduated doctoral students._x000D_
_x000D_
 _x000D_
_x000D_
Suggestions to PI(s): _x000D_
_x000D_
  _x000D_
 _x000D_
_x000D_
Justification for Panel Rating: _x000D_
_x000D_
 The panel felt that the PIs need to do a better job of identifying exactly which_x000D_
 problems they plan to work on and come up with a clear plan of attack in order to_x000D_
 inspire confidence._x000D_
_x000D_
Panel Rating:_x000D_
_x000D_
_ Highly Competitive_x000D_
_x000D_
_ Competitive_x000D_
_x000D_
X Low Competitive_x000D_
_x000D_
_ Not Competitive_x000D_
_x000D_
The summary was read by/to the panel and the panel concurred that the summary accurately_x000D_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</si>
  <si>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Algorithmic Challenges in Dynamic Two-sided Marketplaces_x000D_
_x000D_
L: 1763320 Munagala, Kameshwar Duke University $  599,974_x000D_
N: 1763417 Banerjee, Siddhartha Cornell University $  599,070_x000D_
_x000D_
_x000D_
P180637 LC AF Medium Panel /  Dec 11-12 (9 panelists; 1 decl confl),_x000B_  on 12/12/2017, recommended as Low Competitive (V,V/G ,F)_x000D_
Std competition rank 9 of 17 rated projects: 2 HC, 6 C, 8 LC, 1 NC _x000D_
_x000D_
Ad hoc reviews (1): G/F, with last on 12/06/2017_x000D_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</si>
  <si>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combines algorithmic aspects of economics (pricing mechanisms, market design) with queueing theory to study "two-sided markets", where both buyers and sellers are viewed as agents arriving to the market at certain rates, according to Poisson processes. Each agent has a notion of patience (time at which they will leave the market if they're not served) as well as the usual utility function. The marketplace/platform must match buyers to sellers according to some policy, perhaps taking into account some notion (boolean or real-valued) of compatibility between agents._x000D_
_x000D_
At least from an algorithmic viewpoint, the theory of two-sided markets is much less devloped than the more standard theory of "one-sided_x000D_
markets". The two PIs have a handful of recent joint works in this area, and the proposal lists a number of directions in which to take this_x000D_
investigation. For example:_x000D_
1. The PIs propose to study facility location based techniques to set up "virtual clearinghouses" to match buyers to sellers, when compatibility is captured by some underlying metric space. They give the example of matching renters to landlords or airbnb as motivation._x000D_
2. Study how prices can be set in the platform so that agents reveal their deadline preferences truthfully._x000D_
3. Design algorithms for setting envy-free prices in a two-sided marketplace with stochastic arrivals. There is some recent work by other_x000D_
authors for one-sided markets, where the problem is "reduced" to a static problem; the PIs propose to extend this to two-sided markets. (The_x000D_
term "envy-free" is not explained in the proposal. I assume the PIs mean that each agent should be matched in a way that they wouldn't want to_x000D_
swap places with another agent of the same type.)_x000D_
4. Compute suitable visibility subgraphs using which the platform can control which buyers a seller "sees" (and vice versa). This is one way to_x000D_
implement an admission control policy. _x000D_
_x000D_
Strengths:_x000D_
_x000D_
+ The two PIs have complemetary strengths (algorithms and queueing theory), and the combination can lead to new technical insights._x000D_
+ The problems to be studied have been formulated clearly and carefully. They are well justified._x000D_
+ PIs have been active in this area very recently and are well positioned to produce results in the proposal's area._x000D_
_x000D_
Weaknesses:_x000D_
_x000D_
- For the most part the proposal is written at a "high" level. It should have included two or three concrete statements of conjectures so that a reviewer can get a sense of what sorts of theorems to expect from this work._x000D_
- It's not made clear how much of the modeling described in the proposal is novel, versus taken from existing published work._x000D_
_x000D_
_x000D_
_x000D_
In the context of the five review elements, please _x000D_
evaluate the strengths and weaknesses of the proposal with respect to broader impacts._x000D_
_x000D_
The topics being explored here are of great importance in the emerging "sharing economy" and it's likely that actual widely-used platforms could benefit from the knowledge created._x000D_
_x000D_
One of the PIs has a strong history of training students who have gone on to work in industry in the design of marketplaces. Both PIs have ongoing industrial collaboration relevant to the project topic._x000D_
_x000D_
The PIs have recently designed courses in Algorithmic Foundations of Data Science and Pricing and Market Design (both at undergraduate level).  The proposal doesn't note any further course design activity to be undertaken in the future._x000D_
_x000D_
_x000D_
Please evaluate the strengths and _x000D_
weaknesses of the proposal with respect to any additional solicitation-specific review criteria, if _x000D_
applicable_x000D_
_x000D_
_x000D_
_x000D_
Summary Statement_x000D_
_x000D_
The proposal teams two PIs with complemetary strengths and promises work in a new and important direction at the intersection of algorithms, economics, and queueing theory._x000D_
_x000D_
_x000D_
</t>
  </si>
  <si>
    <t xml:space="preserve">In the context of the five review elements, please _x000D_
evaluate the strengths and weaknesses of the proposal with respect to intellectual merit._x000D_
_x000D_
This proposal focuses on the problem of optimizing online dynamic two-sided marketplaces and developing the theoretical foundations for a deeper understanding of these markets. In recent years, the number of such markets and the number of people using them has steeply increased. Companies such as Lyft, Uber, and AirBnB have revolutionized the transportation and lodging industries, enabling a much more efficient utilization of existing resources. Therefore, a deeper understanding of the extent that these markets can be further optimized, and the means by which these improvements can be achieved is very well motivated. The PIs argue that most of the prior worked either focused on one-sided markets (such as Amazon or eBay) or on static markets, where the buyers and sellers do not change (drastically) over time. This proposal focuses on dynamic two-sided markets._x000D_
_x000D_
The PIs model these online two-sided markets by assuming that both buyers and sellers arrive in a dynamic fashion and that the goal of the market is to match buyers to sellers aiming to optimize some objective(s). Both the buyers and the sellers can be heterogeneous in terms of their preferences. One of the PIs' goals is to optimize admission control, i.e., to balance the rate at which buyers and sellers arrive at the market and they consider to ways of doing that: appropriately adjust the prices in order to balance demand and supply, or filter out some of the sellers that each buyer sees (and vice versa) and let them reach market equilibrium prices on their own. The second of the PIs' goals is to optimize the quality of the schedule, i.e., the quality of the match between buyers and sellers. In optimizing these two aspects of two-sided markets the PIs plan to focus on the obstacles that arise due to the presence of strategic agents in the market, due to computational constraints, or due to the uncertainty caused by the dynamic nature of the market._x000D_
_x000D_
As the PIs repeatedly point out, their backgrounds are indeed complementary when it comes to tackling the proposed problems. PI Munagala has a background in approximation algorithms and algorithmic game theory, which can prove very useful in addressing the computational constraints and the pricing algorithms, and PI Banerjee has worked on stochastic modeling and scheduling, which is crucial in analyzing dynamic matching markets, so the combination of these backgrounds can potentially lead to novel models and solution concepts. The PIs are therefore qualified for seeing this work to completion and they do have the appropriate resources._x000D_
_x000D_
_x000D_
In the context of the five review elements, please _x000D_
evaluate the strengths and weaknesses of the proposal with respect to broader impacts._x000D_
_x000D_
The solutions to the problems that this proposal aims to tackle will have an impact on the understanding of these markets from a primarily theoretical standpoint. However, given the prevalence of online two-sided markets, it is conceivable that some of the results may have implications in the way some of these markets are designed or optimized. This is made more likely by the fact that the PIs have ongoing relationships or collaborations with these companies that are poised to apply new ideas to their matching markets, and may be willing to experiment with some of the insights of this project._x000D_
_x000D_
In terms of their impact in education, developing classes that prepare students for positions as marketplace engineers in companies that manage this type of a service does sound like a valuable contribution._x000D_
_x000D_
_x000D_
Please evaluate the strengths and _x000D_
weaknesses of the proposal with respect to any additional solicitation-specific review criteria, if _x000D_
applicable_x000D_
_x000D_
_x000D_
_x000D_
Summary Statement_x000D_
_x000D_
This seems like a well-organized proposal aiming to better understand a well-motivated family of problems related to dynamic two-sided markets._x000D_
_x000D_
</t>
  </si>
  <si>
    <t xml:space="preserve">In the context of the five review elements, please _x000D_
evaluate the strengths and weaknesses of the proposal with respect to intellectual merit._x000D_
_x000D_
This proposal is concerned with the modeling and technical challenges involved in analyzing two-sided marketplaces._x000D_
The work outlined in the proposal will definitely serve to enhance the extant body of work in the literature._x000D_
After reviewing the proposal, I was unable to discern the exact_x000D_
problems that the PIs intend to attack. Six research challenges are supposed to describe the work. But these research challenges do not_x000D_
model the problem exactly. Even worse, I did not see any partial progress or a plan of attack on how the proposed problems are going to_x000D_
be addressed. This is unfortunate, since the PIs have a strong track record and are conversant with the problems in the field. _x000D_
The primary beneficiary of the PIs work will be industry; the_x000D_
proposed work at times appears to be empirical._x000D_
The PIs are well-qualified to undertake the work and their home institutions have adequate resources to support their work._x000D_
_x000D_
In the context of the five review elements, please _x000D_
evaluate the strengths and weaknesses of the proposal with respect to broader impacts._x000D_
_x000D_
While most of the broader impacts are standard, it must be mentioned_x000D_
that the PI has been very successful in mentoring graduate students. _x000D_
His students are well-placed and reflect well on his mentoring capability. _x000D_
The impact on industry could be fleshed out a little more with_x000D_
actual examples of where the proposed ideas will be put into action._x000D_
Merely, stating that they have collaborators in Microsoft and Lyft is not very convincing._x000D_
_x000D_
Please evaluate the strengths and _x000D_
weaknesses of the proposal with respect to any additional solicitation-specific review criteria, if _x000D_
applicable_x000D_
_x000D_
_x000D_
_x000D_
Summary Statement_x000D_
_x000D_
The proposal seems to be very vague in what the PIs intend to achieve._x000D_
There is very little actual modeling in the proposal, which will_x000D_
permit the reader to appreciate the exact difficulties of the problems involved._x000D_
_x000D_
</t>
  </si>
  <si>
    <t>EK1008459</t>
  </si>
  <si>
    <t>Vazirani</t>
  </si>
  <si>
    <t>vazirani@ics.uci.edu</t>
  </si>
  <si>
    <t xml:space="preserve">In the context of the five review elements, please _x000D_
evaluate the strengths and weaknesses of the proposal with respect to intellectual merit._x000D_
_x000D_
The PIs propose to build an algorithmic toolkit for new two-sided markets including many that have emerged on the Internet. On the face of it, this sounds like a very timely goal, given the realities of such marketplaces. Unfortunately, the proposal presents no new fundamental algorithmic model or question towards moving to this goal. The proposal is full of jargon, it keeps adding more and more complicated bells and whistles to the problem and it lists a large number of small goals. Also, it is highly verbose and repetitive. _x000D_
_x000D_
I don't see this proposal leading to creative, original or highly transformative progress. It will probably result in a large number of mediocre to decent papers, but the chance of any of them having a lasting impact on two-sided markets is low._x000D_
_x000D_
The PI has done decent work on related topics in the past. The co-PI is very junior and is establishing his credentials as a researcher. Both are quite competent, even if the proposal is not that impressive._x000D_
_x000D_
_x000D_
In the context of the five review elements, please _x000D_
evaluate the strengths and weaknesses of the proposal with respect to broader impacts._x000D_
_x000D_
If the research project pans out with the given goal of building an algorithmic toolkit for new two-sided markets, it will have broader impacts, since such marketplaces are becoming larger and more dominant on the Internet. _x000D_
_x000D_
The PIs have also proposed to advice graduate students and to mentor women, minorities, and undergraduates. They will also broadly disseminate their results, as they have done in the past, by organizing workshops and developing course materials._x000D_
_x000D_
Please evaluate the strengths and _x000D_
weaknesses of the proposal with respect to any additional solicitation-specific review criteria, if _x000D_
applicable_x000D_
_x000D_
_x000D_
_x000D_
Summary Statement_x000D_
_x000D_
The PIs propose to build an algorithmic toolkit for new two-sided markets including many that have emerged on the Internet. On the face of it, this sounds like a very timely goal, given the realities of such marketplaces. Unfortunately, the proposal has not identified any new fundamental models or problems whose successful resolution would lead to lasting impact on such marketplaces._x000D_
_x000D_
</t>
  </si>
  <si>
    <t>Markets are an ancient institution, which today are being transformed by the digital revolution. At its core, a market is a means of facilitating any economic transaction between two distinct groups of agents (henceforth, buyers and sellers). Many of today's most important marketplaces arise in the context of the multi-billion dollar sharing economy: Lyft and Uber for transportation; AirBnB for lodging; Taskrabbit_x000D_
and Upwork for physical and virtual work; Google Express, Amazon Fresh, and Shyp for shipping and delivery; and also more "classical" platforms like Amazon, eBay, and Etsy that facilitate the transactions of goods._x000D_
_x000D_
Unlike traditional markets, online platforms enable more fine-grained monitoring of participants, and more detailed control via pricing, terms of trade, visibility and directed search, information revelation and recommendation, etc. On the other hand, these marketplaces witness complex stochastic dynamics and strategic interactions between agents, leading to complex equilibrium outcomes in the market. The goal of this proposal is to develop new algorithms and techniques for optimizing such marketplaces._x000D_
_x000D_
Keywords: Two sided markets; approximation algorithms; stochastic optimization; algorithmic game theory; pricing; sharing economyThis proposal aims to lay down theoretical foundations for modern two sided marketplaces, focusing on the problem of jointly optimizing an admission control policy (either based on pricing or search-based discovery) coupled with a dynamic scheduling policy to match accepted buyers and sellers. The rich models considered will incorporate dynamically arriving agents with different patience levels and types, and complex matching constraints between types.  The techniques developed will require an interplay between the skill sets of the two PIs -- approximation algorithms and algorithmic game theory on one end, and queueing theory and stochastic modeling on the other end. This will address two-sided variants of central questions in pricing theory, matching and scheduling theory, and location theory._x000D_
_x000D_
In addition to methodological contributions to these problems, our work will also involve collaboration with industrial partners, (in particular, we already have an ongoing project on these topics with researchers at Google) to better understand the problems faced by real-world online marketplaces, and test the algorithms we develop on these platforms.Two-sided platforms have become the cornerstone of the modern sharing economy. The algorithmic problems studied in this proposal will lead to a deeper understanding of how these systems should be optimized and deployed. The discovered algorithmic solutions will allow practitioners to approach the design of these platforms from an entirely new angle. The interdisciplinary nature of the proposed work will lead to attacking the same set of problems from multiple angles, so that there is a greater chance of influencing the way these systems are designed and deployed in practice. The next generation of students will be equipped with the relevant algorithmic skills via effective teaching and mentorship. Results from_x000D_
the proposed work will be broadly disseminated via organizing workshops and developing course materials, tutorials, and monographs.</t>
  </si>
  <si>
    <t>1763324</t>
  </si>
  <si>
    <t>Pasricha</t>
  </si>
  <si>
    <t>ACHTCHE</t>
  </si>
  <si>
    <t>P180594</t>
  </si>
  <si>
    <t xml:space="preserve"> SHF Medium CSA-HPC Panel</t>
  </si>
  <si>
    <t xml:space="preserve"> Panel Summary       
  _x000D_
SUMMARY OF PROPOSED RESEARCH ACTIVITY_x000D_
This proposal addresses the need for fault-tolerant, energy-efficient and uncertainty-resilient exascale computing systems. A resource management framework is proposed to manage the tradeoffs between these metrics. Stochastic models will be used to predict fault distributions and the PIs will devise new fault resilient techniques for both fail-stop and silent data corruption errors._x000D_
_x000D_
INTELLECTUAL MERIT_x000D_
Strengths:_x000D_
_x000D_
+ The proposed work area is important and computing centers continue to become more complex._x000D_
_x000D_
+ The PIs have done prior work in the area and are qualified for the work._x000D_
_x000D_
Weaknesses:_x000D_
_x000D_
- Challenges and discussions are overly broad and unfocused, with little depth on any of the proposed solutions. There is also a disconnection between the tasks, and more tightly integrated plan should be discussed._x000D_
_x000D_
- Discussion of preliminary work is not clearly tied with the proposed work. _x000D_
_x000D_
- The validation plan could be made clearer, with discussions of evaluation metrics, objectives, and milestones. The PIs plan to create a simulation tool, but there are no details on how an exascale system can or will be simulated._x000D_
_x000D_
- The PIs aim to develop scalable solutions, but there is no discussion of how the methods are scalable, and no plans to evaluate and quantify the scalability. _x000D_
_x000D_
BROADER IMPACTS _x000D_
Strengths:_x000D_
_x000D_
+ There is a broad range of participants included in the project, and the outreach to K-12 students is particularly good._x000D_
_x000D_
+ Plan to include undergraduates working with graduate students while earning credits is good._x000D_
_x000D_
Weaknesses:_x000D_
_x000D_
- Impact on national security is not clear, and the work will mostly impact HPC _x000D_
_x000D_
SUMMARY STATEMENT_x000D_
In summary, even though the proposal addresses an important area and the PIs are well qualified for the work, there are concerns about the holistic solution considering the disconnection between tasks, lack of depth in solution details, and no clear validation/evaluation plans and metrics._x000D_
_x000D_
The recommendation of the panel is  Low Competitive ._x000D_
The panelists concur that the Panel Summary accurately reflects the panel discussion._x000D_
_x000D_
</t>
  </si>
  <si>
    <t>de Supinski</t>
  </si>
  <si>
    <t>bronis@llnl.gov</t>
  </si>
  <si>
    <t xml:space="preserve">In the context of the five review elements, please _x000D_
evaluate the strengths and weaknesses of the proposal with respect to intellectual merit._x000D_
_x000D_
This proposal would explore a wide range of topics related to the efficient use of large scale systems. The motivation section states that the proposed work will center around the development of resource management mechanisms to achieve "meaningful trade-offs among performance, power, and fault resilience in exascale systems." The opening part of the section on the "Technical Approach" then states that the work has three themes: fault-resilience strategies; characterization and modeling for fault resilience; and resource  management "in failure-prone systems." Section 3.2.3.c proposes to "to characterize message passing model performance at scale," which is a topic that seems to be unrelated to the statements about the goals and motivation of the work. Overall the proposal seems overly broad and to lack a clear focus._x000D_
_x000D_
A major weakness of the proposal is that much of the preliminary work that is discussed was performed by the unfunded collaborators without any (apparent) involvement of the PI or Co-PIs. The proposal fails to provide a clear reason why this prior work should be considered preliminary work instead of simply prior work by people who would collaborate with the project. While the proposal includes letters of intent to collaborate, the time commitment of a unfunded collaborator is dubious at best._x000D_
_x000D_
Another weakness of the proposal is that the discussion of prior work and, in many cases, preliminary work is very high-level and  fails to provide sufficient details to make a convincing case. Often the sections become an endless list of citations without enough context to understand why they are even relevant to the topic, let alone to provide convincing evidence that the proposed techniques are likely to be successful. Figure 4 is a clear example of these problems ù it presents a graph but the proposal provides no details as to how the data that the graph presents was obtained or what it specifically shows. Instead, the text makes sweeping conclusions from the graph that are not easily derived by simple inspection of it._x000D_
_x000D_
The proposal brings together a strong team especially in terms of its unfunded collaborators. PI Pasricha, Co-PI Maciejewski and Co-PI Siegel have co-authored numerous publications on topics related to those covered by this proposal including resource management of large-scale systems and energy-aware computation. Unfunded collaborator Balaji is a leading expert in MPI and runtimes for large-scale systems, while unfunded collaborator Robert is a leading expert in a wide range of topics including scheduling theory._x000D_
_x000D_
The proposal includes a section on the validation plan and proposed timeline. However, the timeline does not include well defined milestones. The discussion of the plan simply rephrases prior high-level discussion on the technical approach and does not provide confidence that the work will be well organized._x000D_
_x000D_
_x000D_
In the context of the five review elements, please _x000D_
evaluate the strengths and weaknesses of the proposal with respect to broader impacts._x000D_
_x000D_
The PI and Co-PIs have strong histories of working with students at a wide range levels, including K-12 and the proposal includes a commitment that they would continue those activities. The PIs also pledge to work with societies for underrepresented groups. The project claims to have a relationship to national security but that claim appears, at best, tenuous._x000D_
_x000D_
Please evaluate the strengths and _x000D_
weaknesses of the proposal with respect to any additional solicitation-specific review criteria, if _x000D_
applicable_x000D_
_x000D_
Not applicable._x000D_
_x000D_
Summary Statement_x000D_
_x000D_
This proposal would investigate a wide range of issues that may arise in exascale systems. The wide range of issues leads to a wide range of solutions that would be explored. Overall the project lacks a clear focus, which creates doubt about the likelihood of success in any of the topics._x000D_
_x000D_
</t>
  </si>
  <si>
    <t>TP0904987</t>
  </si>
  <si>
    <t>Gordon-Ross</t>
  </si>
  <si>
    <t>ann@ece.ufl.edu</t>
  </si>
  <si>
    <t xml:space="preserve">In the context of the five review elements, please _x000D_
evaluate the strengths and weaknesses of the proposal with respect to intellectual merit._x000D_
_x000D_
Summary_x000D_
This proposal addresses the need for more resilient computing for exascale processing. Large numbers of compute nodes will result in more frequent occurrences of faults, and this proposal mostly looks at silent data corruption (SDC), which the PIs state is large unaddressed in current HPC centers. The PIs aim to provide methods and mechanisms that will provide a more meaningful trade off between performance, energy, and fault resilience. The PIs discuss a new resource management framework and schemes for evaluating different techniques for exascale systems, including a simulator. Models for predicting faults based on different system aspects are proposed. Real data for existing HPC centers will be analyzed and used for testing. _x000D_
_x000D_
Intellectual Merit:_x000D_
Strengths:_x000D_
_x000D_
+ As centers become increasingly complex, new mechanisms to provide more efficient computing is always and important need. Motivation for the work is clear._x000D_
_x000D_
+ Team is qualified for the work._x000D_
_x000D_
Weaknesses:_x000D_
_x000D_
- The PIs address too large of a scope of challenge areas, and as such, each discussion lacks in details. There are just mentions of what the challenges will be, but very little in the way of how the challenges will be solved. The proposal is too ambitious in scope, which leaves very little room for depth. _x000D_
_x000D_
- The PIs never clearly state why exascale computing is a fundamentally new challenge area as compared to current centers. There will be an increase in number of nodes and the presence of failures, but exascale is somewhat included as seeming to be a buzz word. The PIs don't address exactly what is new in the challenge areas, other than the problem just being on a more massive scale. Since SDC is largely not addressed in current data centers, solving the problem for smaller centers first seems logical._x000D_
_x000D_
- It is not clear if the testing methods will actually apply to what the PIs envision as being the new challenges and solutions that exascale brings to the table. The input and testing sets are from current HPC centers, which is fine if the problem is to address the unsolved challenges, but these inputs are not substantiated as giving the 'new characteristics' that the PIs envision that need to be addressed._x000D_
_x000D_
- The PIs propose a simulator for exascale computing exploration, but it is not clear how such a simulator will work for such a complex system._x000D_
_x000D_
- The PIs will develop new fault resilience techniques, but don't outline any new techniques, but rather combine the use of two already developed techniques._x000D_
_x000D_
- The interesting questions are identified throughout the proposal in italics, but the following statements do not give concrete plans for solutions. In many places, the PIs just list a set of questions that they have. Questions are good for identifying the issues to address, but there needs to be some plans for solutions._x000D_
_x000D_
- One of the main artifacts is a resource manager, but other than stating that different fault tolerance methods will be used, it is not clear what other resources will be managed. _x000D_
_x000D_
- The PIs repeatedly mention that scalable solutions are needed, and many of the subsection titles mention dealing with some aspect at scale, but however, there is no discussion of how the proposed solutions are actually scaleable. There are other such terms, such as low overhead in section 3.1.3a, and the text of that section does not mention anything about low overhead._x000D_
_x000D_
- The PIs state that new metrics are needed, and give a metric in section 3.1.3 a but the definition of the metric is not clear, and it is not clear how this will enhance current metrics. _x000D_
_x000D_
- There is a lack of confidence in the mentioned solutions, using working such as 'most likely' and 'may help.' Considering that there is a lack of preliminary work, the PIs are encouraged to do preliminary work to determine more solid solutions. The PIs include prior work as preliminary work, but that is not what preliminary work should be. Recent and prior work just gives qualifications for the PIs abilities, and not that the PIs have valid initial progress for the new work._x000D_
_x000D_
- The PIs use many terms, such as machine learning, that seem to just be included to attract interest but there are not details on how that will actually be used._x000D_
_x000D_
- A validation plan is included in section 4, but the PIs essentially just describe the platforms, and not how the experimental method will be conducted and how the actual models and simulations will be verified. Section 4 is largely vague and the timeline table is not clear. It seems to only be the tasks listed and some period of time for each part, and not how each task will drive another tasks progress._x000D_
_x000D_
_x000D_
In the context of the five review elements, please _x000D_
evaluate the strengths and weaknesses of the proposal with respect to broader impacts._x000D_
_x000D_
Strengths:_x000D_
_x000D_
+ More effective fault tolerance will both improve the performance of data centers, but also reduce the energy consumption._x000D_
_x000D_
+ Program where undergraduates can work with graduates on projects and earn academic credit is good._x000D_
_x000D_
+ Plans for teaching with high school students is good._x000D_
_x000D_
+ Plans to visit k-12 programs is good. _x000D_
_x000D_
Weaknesses:_x000D_
_x000D_
- One of the identified broader impacts is improving national security, and it is not clear what the proposal brings to the table for that impact._x000D_
_x000D_
- It is mentioned that programs at the school will be leveraged to attract minorities, but not how they will be collaborated with. There is no track record included about underrepresented minorities. _x000D_
_x000D_
_x000D_
Please evaluate the strengths and _x000D_
weaknesses of the proposal with respect to any additional solicitation-specific review criteria, if _x000D_
applicable_x000D_
_x000D_
Collaboration plan is included, but spends most of the time just discussing the PIs qualifications, and there is very little on how the collaboration will be done, but what is mentioned is adequate._x000D_
_x000D_
_x000D_
Summary Statement_x000D_
_x000D_
In summary, the area addressed by this proposal is very important and the PIs are ambitious in their efforts for solving challenges. However, too many challenges are mentioned and there is very little in the way of depth for how the challenges will be solved._x000D_
_x000D_
_x000D_
</t>
  </si>
  <si>
    <t>yuanyuan.yang@stonybrook.edu</t>
  </si>
  <si>
    <t xml:space="preserve">In the context of the five review elements, please _x000D_
evaluate the strengths and weaknesses of the proposal with respect to intellectual merit._x000D_
_x000D_
Strengths_x000D_
_x000D_
This proposal will develop a new resource management framework for fault-tolerant, energy-efficient and uncertainty-resilient exascale computing systems. The PIs will devise new fault tolerant techniques for both fail-stop and silent data corruptions with low overhead, build stochastic models to predict the distribution of faults, and develop power/network/uncertainty-aware resource management systems. It addresses faults in exascale systems that have fundamentally different features making existing methods ineffective. The problem is important and the proposed research activities seem novel. _x000D_
_x000D_
The research agenda is concrete: each of the 3 thrusts has 3-4 well organized and closely related research issues, with concrete descriptions of planned approaches. _x000D_
_x000D_
The PIs have done prior work in this area. They are qualified and have sufficient resources to conduct the proposed research._x000D_
_x000D_
The research plan is well thought and well organized._x000D_
_x000D_
Weaknesses_x000D_
_x000D_
The order of the first two thrusts seems reversed: shouldn't one first understand the fault behavior and characteristics (thrust 2), then design fault resilience techniques (thrust 1) specifically addressing such behavior/characteristics?  _x000D_
_x000D_
_x000D_
In the context of the five review elements, please _x000D_
evaluate the strengths and weaknesses of the proposal with respect to broader impacts._x000D_
_x000D_
+ The PIs will involve graduate and undergraduate students, also outreach activities in K-12_x000D_
+ The PIs will promote female and underrepresented groups in research_x000D_
+ The PIs will transfer the research to industry partners_x000D_
+ The research results will be integrated into courses taught by the PIs_x000D_
+ The tools will be made available to the general community._x000D_
- The relevance to national security is a bit stretch û it's more about resilience for HPC as a general technique for all applications, including those national security ones._x000D_
_x000D_
_x000D_
Please evaluate the strengths and _x000D_
weaknesses of the proposal with respect to any additional solicitation-specific review criteria, if _x000D_
applicable_x000D_
_x000D_
_x000D_
_x000D_
Summary Statement_x000D_
_x000D_
This proposal will develop new resource management framework for fault-tolerant, energy-efficient and uncertainty resilient exascale computing systems. The PIs will devise new fault resilient techniques for both fail-stop and silent data corruption errors, model and predict fault behaviors, and develop resource management schemes co-optimizing workload allocation and fault resilience technique configuration. The PIs have good track record and necessary partnerships for the research. The research plan is well thought and organized._x000D_
_x000D_
The proposal can be strengthened by clearly describing dependence and order between the first two research thrusts._x000D_
_x000D_
_x000D_
</t>
  </si>
  <si>
    <t>AM0894349</t>
  </si>
  <si>
    <t>Zhou</t>
  </si>
  <si>
    <t>xzhou@uccs.edu</t>
  </si>
  <si>
    <t xml:space="preserve">In the context of the five review elements, please _x000D_
evaluate the strengths and weaknesses of the proposal with respect to intellectual merit._x000D_
_x000D_
This proposal is on robust fault resilience and resource management for exascale computing. PIs propose to investigate robust and scalable software-based strategies that can mitigate the impact of faults and scale, minimize the energy and overheads of fault resilience, and address performance uncertainty. _x000D_
_x000D_
Strengths: _x000D_
_x000D_
+ Exascale machines are expensive, energy-consuming, and vulnerable to failures. The proposed work aims to devise new fault resilience techniques that can mitigate both fail-over errors and silent data corruptions with low overhead, and develop power-aware and IO-aware resource allocation decisions. If successful, the project can enhance system reliability, and improve performance and energy efficiency. _x000D_
_x000D_
+ PIs have extensive prior work in the area of fault resilience protocols for HPC systems.  _x000D_
_x000D_
+ PIs have collaborations with several National Labs, and have access to  HPC systems in experimentation and validation. _x000D_
_x000D_
Weaknesses:_x000D_
_x000D_
- While the objective of the proposal is to design a fundamentally new resource management framework for realizing fault-tolerance and energy efficiency, it is hard to tell if the proposed research work is fundamentally innovative. Overall, the proposed work contains good goals but lacking of the technical novelty of achieving the goals. For example, one primary technical objective is uncertainty-aware resource management schemes that co-optimize the workload allocation and configuration of fault-tolerant techniques. However, the technical development is vague and thin. _x000D_
_x000D_
- The validation plan can be strengthened with details on deliverables, evaluation metrics and success criteria. It is also unclear what is good trade-off between multiple objectives._x000D_
_x000D_
In the context of the five review elements, please _x000D_
evaluate the strengths and weaknesses of the proposal with respect to broader impacts._x000D_
_x000D_
Strengths:_x000D_
_x000D_
+ The proposal has substantial activities in curriculum development, broadening participation and technology transfer. It integrates research into graduate training, as well as engagement of undergraduate and K-12 student.  _x000D_
_x000D_
_x000D_
Please evaluate the strengths and _x000D_
weaknesses of the proposal with respect to any additional solicitation-specific review criteria, if _x000D_
applicable_x000D_
_x000D_
Collaboration Plan: _x000D_
_x000D_
The team consists of three PIs from the same institution. The project also has participants from national labs. Three PIs have different technical perspectives, but overall all in resource management and software development. The collaboration plan is detailed and reasonable._x000D_
_x000D_
Summary Statement_x000D_
_x000D_
PIs propose to design and development resource management techniques for fault tolerance, energy efficiency, and I/O awareness in HPC systems. The overall objective is to enhance system reliability, and improve performance and energy efficiency. PIs have expertise in the area and have access to HPC systems in national labs. However, the proposed work is thin in technical breakthroughs. It lacks innovations in research methodology and development. The proposal has substantial activities in curriculum development, broadening participation and technology transfer._x000D_
_x000D_
</t>
  </si>
  <si>
    <t>Exascale machines are expected to significantly enhance our understanding of various complex real-world phenomena across scientific disciplines. But with hundreds of thousands of nodes, _x000D_
exascale machines are expected to encounter several failures every hour, requiring sophisticated fault resilience schemes that will incur high energy costs. Moreover, the cost to build and maintain large-scale HPC systems is becoming prohibitively high, e.g., the K petascale supercomputer in Japan cost more than $1 billion to build and $10 million to operate each year. Therefore, a significant number of the resources (e.g., memory, network) will need to be shared more extensively at exascale than in today's HPC systems to limit costs, but this will increase performance uncertainty. There is a critical need for robust and scalable software-based strategies that can mitigate the impact of faults at scale, minimize the energy and performance overheads of fault resilience, and address performance uncertainty due to the use of shared resources, to achieve meaningful trade-offs between performance, energy, and fault resilience in exascale machines._x000D_
Keywords: exascale computing; fault resilience; energy efficiency; robust resource managementThe objective of this proposal is to design a fundamentally new resource management framework for realizing fault-tolerant, energy-efficient, and uncertainty-resilient exascale computing systems. To this end, our work will focus on innovative research for large-scale HPC platforms to (i) devise new fault resilience techniques that can mitigate both fail-stop errors and silent data corruptions with low-overhead; (ii) characterize, model, and predict fault behavior and application performance based on findings from state-of-the-art petascale and terascale supercomputers; and (iii) develop power-aware, network-aware, and uncertainty-aware resource management schemes that co-optimize the allocation of workloads and configuration of fault resilience techniques. We will leverage real petascale (e.g., 10 petaflop Mira, 5.34 petaflop Cheyenne) and terascale (e.g., 450 teraflop Summit) HPC systems, and ANL's exascale technology testbed to design and validate our new models and strategies. The outcomes of our closely interdependent research thrusts will collectively attain the objective of designing a runtime resource manager that can harness the full potential of extreme-scale machines, to achieve fault-tolerant, energy-efficient, and uncertainty-resilient operation within the ~20MW power constraint set forth as a guideline by the DOE. The attainment of this objective will transform the landscape of viable computing platforms for simulation and analysis of complex processes, which will catalyze breakthroughs across scientific disciplines.(a) Societal: The proposed research will minimize efficiency losses and energy overheads due to failures and fault recovery at exascale. In doing so, it will improve performance efficiency of scientific computing, promote green and sustainable computing (reducing carbon footprint and saving millions of dollars per year), and minimize downtime for service providers; (b) Participation by Underrepresented Groups: We will utilize two major societies for underrepresented groups (Society of Women Engineers and the Colorado Association of Black Professional Engineers and Scientists) to solicit participation by their members; (c) Integrating Research into Graduate, Undergraduate, and K-12 Education: Undergraduates and high school students in Northern Colorado will be integrated into our research (with support) and concepts of fault-resilience, energy-efficiency, and robustness will be incorporated into a new vertically-integrated project and senior design projects. We also will leverage existing mentoring programs for young researchers, such as NCAR's Summer Internships in Parallel Computational Science; (d) Research Dissemination: A new simulator (SimEX) for exploring exascale resource management and fault resilience strategies will be designed and disseminated online to the HPC community. We will share results with our national lab and industrial collaborators, and hold annual workshops for the members of CSU's Industrial Advisory groups to inform them of our research; (e) Enhance National Security: The research will supply important practical tools and concepts for computing successfully in the presence of failures and other sources of uncertainty that may exist in large-scale HPC platforms.</t>
  </si>
  <si>
    <t>1763325</t>
  </si>
  <si>
    <t>In the era of big data, a rapidly increasing number of online social network websites emerge to provide different kinds of services, which can be represented as heterogeneous and complex networks. These social network data are very difficult to deal with due to their complex structures and diverse attributes. In recent years, many research works propose to embed the social network data into a low-dimensional feature space. With these embedding feature vectors, the original network structure can be effectively reconstructed, classic machine learning algorithms can be applied directly, and the representations can also be widely used in external applications. To be applicable to real-world networks, the embedding model needs to meet several requirements: (1) data perspective, it needs to handle heterogeneous network data, (2) structure preserving perspective, it can capture both local and global network structures, and (3) task perspective, it should be extensible to incorporate diverse external applications. In this proposal, we develop a unified heterogeneous deep embedding model to learn the representation vectors of user nodes by fusing heterogeneous information in the networks. The embedding model can capture both local and global network structures with a set of meta diagram based proximity measures, and calibrate the learning process by incorporating the objectives of diverse applications as well as the multi-network and dynamic-network settings. This proposal will consist of 5 coherent tasks on network embedding, including Theme 1: heterogeneous network embedding, Theme 2: application oriented network embedding, Theme 3: multi-network embedding, Theme 4: dynamic-network embedding, and Theme 5: advanced scalable techniques for network embedding._x000D_
Keywords: Network Embedding, Heterogeneous Networks, Representation Learning, Data MiningThese general extensible heterogeneous social network embedding problems studied in this project not only include new research problems, i.e., Themes 3-4, but also extend traditional embedding research problems to heterogeneous-network and application oriented scenarios, i.e., Themes 1-2 and 5. This proposal will address ve major research problems systematically based on a general embedding framework for social network representation learning. This project has the following intellectual merits:_x000D_
1. Studying the general applicability and benefit of heterogeneous social network representation learning._x000D_
2. Developing unified principles, methods, and technologies for heterogeneous social network embedding, and investigating its extension to application-oriented, multi-network and dynamic-network scenarios._x000D_
3. Enriching the fundamental principles and technologies of social network mining and data mining._x000D_
By this context so far, no work has unified all these social knowledge discovery tasks based on network embedding and the success of this project will dramatically extend and change the current social network studies in data mining.This project will deliver new analytic tools that are broadly relevant to the study of the heterogeneous network embedding. Advances in network embedding analysis have transformative potential for fundamental advances in understanding the behavior and activities of the social networks. The project will train a good number of researchers, and educate a lot of students and scientific workers via our research publications, tutorials, and workshops. A new course on applied data mining is in the process of being developed and offered to graduate and advanced undergraduate students at both UIC and FSU. The project will be active in recruiting female and minority students to participate in this research endeavor. The University of Illinois at Chicago (UIC) is a minority serving institution; it has been ranked as the 6th most diverse university in the nation. The community at UIC is a diverse urban environment. The Florida State University (FSU), founded in 1851, is one of the nation's oldest technological universities. This project also complements FSU's strategic thrusts to enhance data science and engineering program through scientific developments. The investigators will make the new tools and algorithms available so that those who would otherwise have limited access can use them in data mining courses and support participation in discovery science.</t>
  </si>
  <si>
    <t>1763340</t>
  </si>
  <si>
    <t>Ives</t>
  </si>
  <si>
    <t>The data science revolution not only promises new discoveries enabled by computational and statistical techniques: it also promises new levels of rigor, reproducibility, and re-usability as well as the power to explain and justify results. Thus, complementary to the popular themes of machine learning techniques and platforms, there is a need to develop techniques to 1) automatically track and exploit metadata capturing fine-grained provenance, version history, curation and editing operations, computations, parameters, etc.; 2) help users design schemas and workflows that are appropriate for sharing, reuse, and repurposing; and 3) help users understand, explain, and justify particular results, and differences among results._x000D_
To develop such techniques, this proposal leverages the fact that users are coalescing around a small number of data science platforms, (e.g. Jupyter and Apache Zeppelin) that provide a "notebook" (logging) abstraction as well as a unified environment for targeting different languages and compilers, and legacy.  This environment will be placed on top of a "data lake" abstraction that supports capture and reasoning about data, thus enabling holistic reasoning about data relationships and usage, both within and across analyses.  The proposed contributions include:_x000D_
_x000D_
* A novel data lake management system back-end, which models and tracks data relationships (transformations / provenance, revisions, schema changes, annotations, types, etc.) efficiently, while presenting a familiar ?electronic notebook? front-end.  This back-end will also be able to track the internal fine-grained structure and semantics of data and code, such that record-to-record relationships can be captured and exploited. _x000D_
_x000D_
* Theoretical foundations and practical algorithms for (1) assessing the utility and mappability of data fields within a community, (2) search and ranking that ranks each source's predicted utility with respect to a particular schema or computation, (3) tools that advise users on how reusable their data will be and what fields they might add or change._x000D_
_x000D_
* Theoretical foundations and implementations for creating "explanatory information capsules" of the raw data and computation responsible for justifying a result or result subset, as well as differences among related results, summaries of why a result was not produced, and other information helpful in assessing a data science result.Intellectual merit: This proposal addresses the challenge of holistically capturing the data science process by building a unified "data lake management system" abstraction under popular integrative environments like Jupyter and Apache Zeppelin -- transparently capturing provenance, edits, data transformations, and other key relationships.  It develops new theory and algorithms, and plug-in modules for the proposed infrastructure, to address the issues of fostering reusable data and presenting "justifiable" analysis results.Broader impacts: The PIs have strong ongoing collaborations with scientists in a wide variety of domains.  They are involved in collaborative projects with external NIH-sponsored research centers, and in the development of a variety of curricular materials.  As part of Penn's in-person and planned online Master?s in Data Science initiatives, the PIs will teach the essentials of data provenance and reusability, and will develop modules that can be reused elsewhere.  The PIs have demonstrated a strong track record of working with women and hope to broaden their applicant pool to other underrepresented groups, by leveraging the fact that Data Science attracts a broader range of students who would not traditionally gravitate to the Engineering disciplines.</t>
  </si>
  <si>
    <t>1763344</t>
  </si>
  <si>
    <t>Schwager</t>
  </si>
  <si>
    <t>RESIMMO</t>
  </si>
  <si>
    <t>This project will establish an algorithmic foundation for controlling truss network robots---modular robots made up of a mesh of interconnected elongating truss elements.  At the same time, we will also develop algorithms for distributed relative pose estimation for swarms of mobile robots.  We argue that these two problems are duals, so that algorithms for one lead to algorithms for the other.  Truss robots include tetrahedral robots, and several other recently proposed modular robot platforms.  Truss robots have the potential to morph their shape to approximate arbitrary 3D shapes, and to locomote with a variety of gaits over many different terrains, however there is not yet a coherent theory for control and planning for such robots. Surprisingly, the control and planning of truss network robots has much in common with distributed multi-robot localization from noisy relative measurements.  The link between the two problems lies in formulating their solution as an optimization over an embedded graph.  In this project we will investigate a family of such optimization problems, leading to an algorithmic toolset both for controlling truss network robots, and for relative localization of robot swarms.  We will test these algorithms experimentally on a prototype truss network robot.The problems we consider in this project all involve optimization over graphs embedded in 2D or 3D Euclidean space.  A truss network robot can be modeled as an embedded graph, with the elongating truss elements represented by edges in the graph, and with the objective of controlling the edge lengths to reach a prescribed set of node positions, or to drive the node positions to reach a desired locomotion gait.  Likewise, a swarm of mobile robots with relative pose measurements can be modeled as an embedded graph.  The robots are the nodes, and the availability of relative pose measurements between a pair of robots is denoted by an edge.  Relative localization can be phrased as a maximum likelihood optimization subject to topological constraints induced by the graph.  Optimization over embedded graphs is inherently non-convex due to a defining kinematic constraint between node positions and edge lengths.  We will seek algorithms for both exact and approximate solutions for this family of optimization problems.  In particular, we will explore concepts from Riemannian optimization, and sum-of-squares optimization to deal with this non-convex constraint.  We will also seek optimization algorithms that are distributed over computing nodes in the edges of the truss robot, or distributed over the robots in the swarm. We will build upon recent results in distributed optimization that use consensus steps together with gradient descent steps to optimize a global objective function that is not available to any one computing node. Furthermore, both truss network robots and multi-robot relative localization require on-line, distributed algorithms.  We will investigate methods for computing solutions fast enough for real time performance in a receding horizon control loop.The optimization tools we develop in this project will find influence in multiple disciplines beyond robotics.  Problems involving optimization over graphs appear in applications ranging from transportation engineering, to social networks, from epidemiology, to behavioral biology, to economics, and political science---all these fields deal with autonomous agents (people, animals, etc.) making decisions based on mutual influence represented as a graph.  The project will enable truss robot locomotion in various terrains, which will lead to several applications of broad societal benefit, including search and rescue,  and exploration of remote or inhospitable environments.  The project will also lead to multi-robot localization algorithms, which will be useful for surveillance, monitoring, and mapping applications with multiple robots over large scale environments.  We also propose an education and outreach plan leading to research experiences for students from K-12, undergraduate, and graduate levels.  The research results will also be incorporated into three courses at Stanford.  _x000D_
_x000D_
Keywords: Multi-robot systems, modular robots, truss robots, distributed optimization, sensor networks.</t>
  </si>
  <si>
    <t>1763347</t>
  </si>
  <si>
    <t>Admoni</t>
  </si>
  <si>
    <t>Shared autonomy enables a human and a robot to combine their control over a robotic manipulator, seamlessly blending human teleoperation with intelligent robot autonomy. Using shared autonomy, intelligent assistive robot manipulators can help people with upper motor impairments perform activities of daily living (like eating food) by predicting the target of the user's manipulation and helping them reach it. By definition, shared autonomy requires human-robot collaboration---it is a tightly coupled cyber-human system in which both the human and the intelligent robot exert control over the same manipulator. Thus, there is a need to understand not just the dynamics of the machine but also the dynamics of the interaction. By monitoring the quality of the cyber-human system, an intelligent robot can adapt its behavior to improve the assistance it provides. Until now, shared autonomy research has focused on reading human intentions from explicit robot-directed signals, such as joystick commands. However, there are many aspects of human behavior---such as natural eye gaze---that reveal the dynamics of the interaction. Our proposal is based on a central tenet: By leveraging the information revealed by natural human eye gaze, robots can perceive and respond to their human users to create more seamless and effective shared autonomy interactions._x000D_
Keywords: human-robot collaboration; shared autonomy; eye tracking; assistive care; manipulationThis project involves three main contributions: (1) a careful investigation of how eye gaze reveals mental states like cognitive load, trust, and expertise in a human-robot collaboration; (2) a mathematical framework for shared autonomy that uses eye gaze to infer mental states, and (3) real-world human-robot studies that validate and evaluate our improved shared autonomy system. By analyzing eye gaze data using modern feature extraction techniques, and comparing gaze behaviors to known mental state measures through physiological, performance, and self-report metrics, we can empirically establish how eye gaze reveals mental states. We will extend our current shared autonomy framework to incorporate the influence of time-varying mental states on human goals. We will then include eye gaze as an input signal to the framework, exploiting the rich gaze information to update mental states. With these elements, the shared autonomy system can provide more effective assistance to its human users. However, people are not static, and their behaviors will change over time as their expertise and abilities develop. We also collect data over longer-term interactions and include this as a novel extension to our shared autonomy framework. Finally, we will empirically evaluate the performance of our system in a series of real-world human-robot interaction studies that will demonstrate the benefit of gaze-assisted shared autonomy.Applications.  Our shared autonomy system stands to increase self-sufficiency of people with severe motor impairments. The system will be implemented on a commercially available assistive robot arm. Kinova Robotics, manufacturer of this robot arm, will guide us toward making the system usable for their clients. _x000D_
_x000D_
International collaboration.  Prof. Enkeledja Kasneci at University of Tubingen is an expert on eye gaze processing and analysis. We will collaborate with Kasneci by sharing data, algorithms, and software. _x000D_
_x000D_
Graduate and undergraduate education.  Both grad and undergrad students will be directly involved in research. PIs will incorporate elements of this research into lectures and projects in their courses._x000D_
_x000D_
Public and K-12 outreach.  PIs will demonstrate their robot technologies in outreach programs for schools and public events. They will use media interviews to highlight research results. The PIs both have an established record of conducting demonstrations that stimulate the American public's interest in STEM._x000D_
_x000D_
Underrepresented groups.  PIs will impact students from underrepresented groups through summer research programs, one-on-one mentorship programs, and by being a public face for women in STEM.</t>
  </si>
  <si>
    <t>1763353</t>
  </si>
  <si>
    <t>Pathak</t>
  </si>
  <si>
    <t>Around half a million people in United States use American Sign Language (ASL) as their primary form of communication. Computer-based recognition of ASL enables Deaf and Hard-of-Hearing (DHH) users to communicate with other people who are not familiar with ASL. It also allows DHH users to interact with personal digital assistants (in smartphones such as Google Now and Apple Siri, or in standalone devices like Amazon Echo smart-speaker) which are primarily voice-controlled. _x000D_
_x000D_
This project proposes design, development and implementation of a wearable sign recognizer system. The proposed RISR (RF and IMU based Sign Recognizer) utilizes Radio Frequency (RF) and IMU (Inertial Measurement Unit) sensors included in three (wrist, chest and head) wearable devices to capture sign motion and recognize the signs. The proposed system is wearable, representing a paradigm shift in sign recognition technologies that have commonly relied on vision-based techniques. RISR recognizes manual signs through RF reflections of WiFi signals from user's arm, hand and fingers, and combines that with wrist-worn IMU sensor to build a hierarchical, multi-modal classification model. It can identify non-manual grammar markers (such as question or negation) through recognition of head, torso and eyebrow motion components. Through combination of manual signs and non-manual grammar markers, RISR creates a low-cost, wearable solution for contextual and expressive sign recognition. _x000D_
_x000D_
This project proposes to develop a prototype of RISR system using off-the-shelf embedded devices and sensors. The system will be evaluated through extensive user studies with native and near-native ASL users at Gallaudet University. The research outcomes (system prototypes, software, IMU and RF traces, publications) will be made publicly available. _x000D_
_x000D_
Keywords: American Sign Language recognition; Accessibility applications; Accessible multimodal interfaces; Wearable computing; Radio frequency sensing; Gesture recognitionThe proposed research will lead to development of novel accessibility applications. With increasing number of Internet-of-things, smart-home and wearable applications being developed for the non-DHH users, the proposed research will lead to faster adaptation for these applications for the DHH users. Use of RF sensing in wearable computing will inspire innovation in Cyber-Human Systems (CHS) technologies like wearable computing, activity recognition and context sensing. The research will also lead to advancements in multi-modal data mining and learning approaches that can operate on heterogeneous data common across many cyber-human systems and applications. The proposed plan of comprehensive evaluation and user studies will provide an opportunity to assess the impact and usability of the wearable sign recognizer for ASL users.As voice-controlled interfaces on personal and wearable devices are becoming more and more popular, their functionality is not readily available to DHH users. The proposed development of wearable sign recognizer will create functional equivalence in interaction with these technologies for people who are unable to speak. The research will result in design of CHS technologies that can improve the quality of life of individuals who are deaf and hard of hearing. This project brings together researchers from different disciplines of Computer Science including mobile/wearable computing, data analytics and accessible technology design. The PIs will mentor students on important problems of cyber-human systems and data analytics, and infuse the research outcomes to curricula at GMU and Gallaudet University.</t>
  </si>
  <si>
    <t>1763358</t>
  </si>
  <si>
    <t>Introne</t>
  </si>
  <si>
    <t>Online health forums are communities where people with medical conditions go to find beneficial social support, namely any type of care or reinforcement that individuals provide to one another. Although such communities are widespread and play a prominent role for many individuals, relatively little is known about how they promote positive and stable social support to serve individuals? health needs. In this proposal, we seek to document these dynamics so that community managers, designers and, researchers can create and maintain effective, resilient online health support communities for all. This achievement will produce discernable, positive effects on the health outcomes of many people now and in the future._x000D_
Our research is guided by the following interrelated questions: What attributes make online health communities beneficial for their users and resilient to disruption? How can we generalize these attributes so they can be built into new online health communities and cultivated in existing communities? Building on recent computational approaches, we will employ a mixed methodological approach drawing on complex adaptive systems theory (CAS), a subfield of complexity science, to address three research objectives: _x000D_
Objective 1: Create a web-based analytics platform and computational toolkit for analyzing the dynamics of online health communities and understanding the benefits they provide. _x000D_
Objective 2: Articulate an empirically driven, mid-range theory about how disease specific factors, demographics, context, and sociotechnical design affect the efficacy of online health communities._x000D_
Objective 3: Disseminate the project?s findings in the form of a reusable methodology for improving the design and management of online health communities._x000D_
_x000D_
Keywords: Online health community,  Complex Adaptive Systems, Sociotechnical design, Resilience, Social support, Patient-centered perspectiveThis research will produce a mid-range theory about how dynamic patterns in online communities result in different kinds of benefits for the individuals who use them. This research will produce reusable tools and an associated methodology to help researchers investigate support-related community dynamics and evaluate aspects of their performance. Adoption of these intellectual products will spur the creation of new knowledge about the dynamics of sociotechnical support systems and the factors that promote stability within them. Finally, this research is a deliberate step to strengthen the link between sociotechnical studies and design research, helping system designers leverage and advance mechanisms that increase the value and utility of online health support.This research will produce tools that allow community managers, designers, and researchers to create effective, resilient online health support communities. Relatedly, this work will also generate design guidelines to minimize the spread of misinformation within health forums. The results of these initiatives will touch the tens of millions of Americans who use online health support communities regularly?a move that will not only improve the health quality of these individuals, but will also reduce health-care costs. In tandem, this research will build a cohort of dexterous, multi-disciplinary researchers, a goal that has been identified as a national priority by the President?s Council of Advisors on Science and Technology. REU supplements will expose economically-challenged undergraduates to new STEM career paths through the practice of research, and the PIs will work to recruit underrepresented minorities (URM) and women as research collaborators whenever possible.</t>
  </si>
  <si>
    <t>1763363</t>
  </si>
  <si>
    <t>Shen</t>
  </si>
  <si>
    <t>8</t>
  </si>
  <si>
    <t xml:space="preserve"> Panel Summary       
 Summary of Proposed Rsearch_x000D_
_x000D_
The proposed work aims to enable and exploit flexible thread management on GPUs. It proposes a software-centric paradigm to tackle the "thread management wall". _x000D_
_x000D_
INTELLECTUAL MERIT_x000D_
_x000D_
Strengths_x000D_
_x000D_
+ Hardware-centric approaches have limitation in support of pipeline parallelism and preemptive time-sharing of GPUs. The proposed software-centric approaches have high potential to enable pipeline parallelism and preemptive time-sharing. The proposal is well motivated and presented. _x000D_
_x000D_
+ The proposal focuses on a compiler-driven cooperative approach with multiple and synergistic research thrusts. The ideas proposed for versatile execution models such as auto tuners are novel. Research methodologies are well articulated._x000D_
_x000D_
+ The preliminary results are sound, demonstrating the breakthroughs made and great potential of significant performance improvement. _x000D_
_x000D_
+ The PIs are well positioned to conduct the proposed research. _x000D_
_x000D_
Weaknesses: _x000D_
_x000D_
- The proposal can be strengthened with more details in the implementation of the proposed techniques. _x000D_
_x000D_
- The evaluation plan could be more concrete, e.g., with respect to comparison to state-of-the-art approaches. _x000D_
_x000D_
BROADER IMPACTS_x000D_
_x000D_
Strengths _x000D_
_x000D_
+ The proposed research is well integrated with the PIs' educational activities. _x000D_
_x000D_
+ The PIs have collaborations with the industry and the outreach activities are well planned. _x000D_
_x000D_
+ The PIs have a record of engaging underrepresented students particularly female students in research. _x000D_
_x000D_
SUMMARY STATEMENT_x000D_
_x000D_
This proposal aims to design and develop software-centric management approaches to enable and exploit versatile pipeline execution model and priority-based preemptive time sharing of GPUs. It focuses on a compiler-driven cooperative approach with multiple and synergistic research thrusts. Overall, the proposal is well motivated, and the technical challenges and research methodology are laid out in a sound manner. The proposal lacks a solid implementation plan for the proposed techniques. The evaluation plan can also be strengthened. _x000D_
_x000D_
The recommendation of the panel is Competitive. The panelists concur that the Panel Summary accurately reflects the panel discussion._x000D_
</t>
  </si>
  <si>
    <t>Ioannidis</t>
  </si>
  <si>
    <t>ioannidis@ece.neu.edu</t>
  </si>
  <si>
    <t xml:space="preserve">In the context of the five review elements, please _x000D_
evaluate the strengths and weaknesses of the proposal with respect to intellectual merit._x000D_
_x000D_
Strengths:_x000D_
_x000D_
The proposal suggests breaking the so-called "thread-management wall", moving some of the thread control from GPU harware to a software controller running on the CPU. This has the potential of better optimized thread mapping and scheduling, as the CPU is better aware of application-dependent characteristics of the tasks being computed_x000D_
_x000D_
This software/hardware coordination aims to address idleness in GPU cores by enabling (a) thread pipelining, so related tasks are continuously executed, (b) enabling pre-emption, which is useful in multi-tasking environments, and (c) co-locating threads accessing similar objects (i.e., that have high affinity, in the proposal's terminology)._x000D_
_x000D_
_x000D_
The above approaches seem indeed promising in minimizing idleness, enabling multi-tasking, and minimizing communication/memory access latency which would arise On a technical level, the main departure from existing GPU kernel execution amounts to explicitly mapping jobs to streaming multi-processors via software (rather than letting the mapping be determined by hardware. Hardware then decides how to map tasks to threads.  Mapping jobs to SMs is what enables leveraging locality.when migrating data or threads; it also eases pipelining, as threads can be collocated with threads whose outputs they are to process._x000D_
_x000D_
_x000D_
_x000D_
The evaluation plan w.r.t. pipelining is quite detailed, proposing several competitors to the proposed pipelining, including megakernels that is perhaps the simplest way to implement pipelining with existing GPU threads._x000D_
_x000D_
_x000D_
_x000D_
An execution of a pipelined face detection algorithm as a preliminary result  indicates improvement over kernel-by-kernel and mega-kernel approaches._x000D_
_x000D_
_x000D_
_x000D_
_x000D_
_x000D_
The PIs have extensive experience on GPU optimization, and have worked extensively in related areas._x000D_
_x000D_
_x000D_
Weaknesses_x000D_
_x000D_
The proposal could have provided more details. It is not immediately clear how, e.g., jobs are queued/scheduled within an SM, or how the CPU scheduler will map jobs to SMs (the boxes on profiling, SM mapping, block mapping, etc. in Fig. 4 could be better outlined). _x000D_
_x000D_
The same is true about optimization components such as the autotuner, that receives as input the pipeline, as well as the Effi_sha queing priorities._x000D_
_x000D_
The pre-emption enabling code transformation described in the context of pre-emption is also somewhat vague; it is not clear how a compiler can detect candidate eviction points; given a detection scheme, the proposal would be further strengthened if applications in which such preemption points indeed manifest were described. _x000D_
_x000D_
More broadly speaking, more concrete examples and dataflows/tasks in which time-sharing naturally arises would be helpful._x000D_
_x000D_
Finally, though locality/affinity and pipelining can certainly help, it is possible that passing controls to the CPU may introduce overheads. In contrast, mega-kernel approaches may be faster to execute-the main criticism in the proposal is memory-pressure (loading the entire pipeline at once). The proposal would be strengthened if the memory-pressure is indeed an issue given the lack of latency in mega-kernels, and whether pipelines that could not otherwise be executed on a GPU can run under VersaPipe._x000D_
_x000D_
_x000D_
_x000D_
In the context of the five review elements, please _x000D_
evaluate the strengths and weaknesses of the proposal with respect to broader impacts._x000D_
_x000D_
The proposed research has the potential in reducing inefficiencies in GPU thread assignment, especially via affinity/locality and pipelining._x000D_
_x000D_
The proposed research is well integrated with the PIs educational activities in their respective institutions, and both PIs have a record of mentoring diverse students and outreach efforts._x000D_
_x000D_
Both PIs have collaborations with the industry; some of these collaborations have made an impact on products._x000D_
_x000D_
Please evaluate the strengths and _x000D_
weaknesses of the proposal with respect to any additional solicitation-specific review criteria, if _x000D_
applicable_x000D_
_x000D_
_x000D_
_x000D_
Summary Statement_x000D_
_x000D_
The proposal leverages a software-based approach to enable pipelining and collocation of threads on GPUs, particularly though knowledge of the application (via its pipeline structure) and the hardware (by being cognisant of SMs).  This has the potential of speeding up execution/reducing under-utilization of GPUs._x000D_
_x000D_
</t>
  </si>
  <si>
    <t>Lumsdaine</t>
  </si>
  <si>
    <t>Andrew.lumsdaine@pnnl.gov</t>
  </si>
  <si>
    <t xml:space="preserve">In the context of the five review elements, please _x000D_
evaluate the strengths and weaknesses of the proposal with respect to intellectual merit._x000D_
_x000D_
_x000D_
The PIs propose to develop improved / enhanced scheduling capabilities available to users to all programs to explicitly control thread scheduling on GPUs.  The two main capabilities that will be explored are pipeling and priority based pre-emptive scheduling._x000D_
_x000D_
Strengths:  The proposal addresses a definite problem -- thread scheduling is opaque on current GPUs and as a result it is difficult to use advanced or problem-specific scheduling mechanisms to improve performance.  The problem is not fundamentally a scientific one, rather one brought about by current technology (and vendor) trends.  The PIs are well-qualified to undertake this work._x000D_
_x000D_
Weaknesses:  The proposal would have been more compelling if the presented software-centric thread and task management were to more broadly consider the issue of scheduling massive numbers of threads in situations beyond GPUs. Similarly, the improvements that might be attainable by the various proposed schemes were not well motivated._x000D_
_x000D_
_x000D_
_x000D_
_x000D_
_x000D_
_x000D_
In the context of the five review elements, please _x000D_
evaluate the strengths and weaknesses of the proposal with respect to broader impacts._x000D_
_x000D_
The technological and scientific impact of the proposed work is not clear.  GPUs are undoubtedly important, but the impact beyond them seems limited.  The education and outreach plans seem reasonable._x000D_
_x000D_
_x000D_
Please evaluate the strengths and _x000D_
weaknesses of the proposal with respect to any additional solicitation-specific review criteria, if _x000D_
applicable_x000D_
_x000D_
_x000D_
_x000D_
Summary Statement_x000D_
_x000D_
A technology-focused proposal that seeks to improve thread scheduling problems on GPUs._x000D_
_x000D_
_x000D_
</t>
  </si>
  <si>
    <t xml:space="preserve">In the context of the five review elements, please _x000D_
evaluate the strengths and weaknesses of the proposal with respect to intellectual merit._x000D_
_x000D_
Strengths_x000D_
_x000D_
This proposal plans to address the rigid hardware based thread management problem in GPU. It will develop a software-centric approach to manage GPU threads exploiting deeper understanding of the program available only in software. Specifically the PIs will create a new pipeline execution model to support better parallelism, and priority-based preemptive time sharing. They will take a compiler-based approach to embed various machineries in transformed programs to support software based thread scheduling._x000D_
_x000D_
The ideas proposed for versatile pipeline execution models such as auto tuners are novel. If successful, the most suitable execution schemes and their configurations will be adapted automatically, without any programmer intervention._x000D_
_x000D_
The PIs have shown great potential of several folds of performance improvements in preliminary results._x000D_
_x000D_
The PIs have conducted work in the required topics and are well qualified for the proposed research. _x000D_
_x000D_
The PIs have sufficient resources and industry collaboration for the proposed research._x000D_
_x000D_
Weaknesses_x000D_
_x000D_
The basic idea in preemptive time sharing is voluntary eviction, which has been around for long time. What challenges exist should be explained more clearly._x000D_
_x000D_
The 'other research problems' part in sec 3.2 reads quite ad hoc and like a laundry list. It's not clear how these are related to each other._x000D_
_x000D_
Affinity based locality enhancement (sec 3.2) feels also ad hoc. What're other program optimization opportunities, and why the PIs chose to investigate this particular issue, are not clear._x000D_
_x000D_
The evaluation plan could be more concrete and detailed on how the proposed ideas will be assessed._x000D_
_x000D_
_x000D_
In the context of the five review elements, please _x000D_
evaluate the strengths and weaknesses of the proposal with respect to broader impacts._x000D_
_x000D_
+ The PIs will integrate research into their courses_x000D_
+ Outreach activities of workshops are planned for adoption of materials from this project in teaching_x000D_
+ The PIs have good track records for mentoring female students_x000D_
+ The PIs have good relationship with the industry for potential technology transfer._x000D_
- The high school outreaching part seems quite general_x000D_
_x000D_
_x000D_
Please evaluate the strengths and _x000D_
weaknesses of the proposal with respect to any additional solicitation-specific review criteria, if _x000D_
applicable_x000D_
_x000D_
_x000D_
_x000D_
Summary Statement_x000D_
_x000D_
This proposal seeks to develop software centric thread management mechanisms to address the rigid hardware based management for GPUs. The approach builds on prior work of persistent threads and SM-centric task model. It will create flexible pipeline execution models and support preemptive time sharing. _x000D_
_x000D_
The proposal can be strengthened by clarifying the challenges in preemptive time sharing, overall program optimization opportunities from software-centric thread management, and why affinity based locality is the most important issue._x000D_
_x000D_
_x000D_
</t>
  </si>
  <si>
    <t xml:space="preserve">In the context of the five review elements, please _x000D_
evaluate the strengths and weaknesses of the proposal with respect to intellectual merit._x000D_
_x000D_
The proposal is on enabling and exploiting flexible thread management on GPUs, focusing on software-centric approaches. It attacks the 'thread management wall' problem._x000D_
_x000D_
+ This proposal is well motivated and presented. Current hardware-centric thread management could run into low utilization of GPUs, and even more importantly barriers for enabling important usage of GPUs. This proposal aims to enable a software-centric management paradigm for GPU thread management, and systematically explore the implications of the new abstractions for exploiting capability and applicability of GPUs. The proposed work contains transformative ideas, and if succeeded, it will make significant impacts to flexible thread management on massively parallel architectures and unlock potentials of GPUs. _x000D_
_x000D_
+ The technical challenges and research methodology are laid out in a sound manner. The proposal focuses on a complier-driven cooperative approach with multiple and synergistic research thrusts. Specifically, it proposes to explore flexible pipelined executions on GPU by developing a software programming framework, enable priority-based preemptive time sharing of GPU kernels via a cross-cutting design of compiler-based program transformation and hardware-based compression, and affinity-based data locality enhancement for new program optimizations. Overall, research issues and possible solutions are well articulated.  _x000D_
_x000D_
+ The proposal contains sound preliminary studies that show the technical barriers and the breakthroughs made in achieving the preliminary results, and help demonstrate the feasibility and promise of the proposed new work. PIs are well positioned to carry out proposed work and have access to adequate resources. _x000D_
_x000D_
Weaknesses:_x000D_
_x000D_
- It is unclear if the current hardware-centric approaches can be leveraged and exploited by the proposed software-centric approaches to break the 'thread management wall'. It is also unclear by what definition the wall is broken. _x000D_
_x000D_
_x000D_
In the context of the five review elements, please _x000D_
evaluate the strengths and weaknesses of the proposal with respect to broader impacts._x000D_
_x000D_
+ The proposed research and development has applicability in HPC compilers, chip multiprocessors, and GPUs. PIs have collaborations with the industry, and plan to disseminate and apply the results from the project. In addition, PIs plan to organize teaching workshops and tutorials with research outcomes._x000D_
_x000D_
+ PIs have record of advising under-represented students particularly female students. _x000D_
_x000D_
It is unclear if the developed software approaches (code and tools) would be open source or not. _x000D_
_x000D_
_x000D_
Please evaluate the strengths and _x000D_
weaknesses of the proposal with respect to any additional solicitation-specific review criteria, if _x000D_
applicable_x000D_
_x000D_
The team consists of two PIs in the same institution with complementary expertise in compilers, runtime, and microarchitecture.  The collaboration plan is detailed and sound._x000D_
_x000D_
Summary Statement_x000D_
_x000D_
This proposal aims to break the 'thread management wall' of GPUs due to the current hardware-centric abstractions. It proposes a software-centric thread management paradigm for GPUs threads and tasks, and systematically explore the new important usages of GPUs enabled by the paradigm, specifically flexible and efficient support of pipeline parallelism, and preemptive time-sharing of GPUs. The proposal focuses on a complier-driven cooperative approach with multiple and synergistic research thrusts. Overall, the proposed work is well motivated and articulated, based on sound preliminary studies and reasoning. It could be strengthened by defining the success criteria. The proposal R&amp;D also has broad applicability in technology transfer and teaching tutorials._x000D_
_x000D_
</t>
  </si>
  <si>
    <t>1763366</t>
  </si>
  <si>
    <t>Yao</t>
  </si>
  <si>
    <t>MGHOSH</t>
  </si>
  <si>
    <t>Cognitive radio technologies have been extensively studied to improve the radio spectrum utilization. In cognitive radio networks, a spectrum band becomes available when primary users are not active in that band and secondary users are able to utilize the spectrum band after performing spectrum sensing (i.e., identification of white space). Spectrum sensing is a critical step in cognitive radio and, with appropriate spectrum sensing algorithms, secondary users are able to effectively utilize spectrum white space in cognitive radio networks. However, due to the open and dynamic nature of cognitive radio networks, there can be significant security vulnerabilities. Various security attacks have been investigated, including the primary user emulation attack, most active band attack, and spectrum sensing data falsification attack. In this proposed research, PI and team develop a framework for managing and control secondary users to ensure security and fairness among secondary users and in a cognitive radio network. Specifically, the team introduces the concept of authorized secondary users versus unauthorized secondary users in spectrum access. A primary user or a spectrum owner or manager performs secondary user access control in which authorized secondary users are permitted to utilize the spectrum white space while unauthorized secondary users are not allowed to use the spectrum. Such secondary user access control can be utilized when implementing cognitive radio network security, resource management for spectrum pricing, and priority control, etc. The team will further develop system models and algorithms for prioritized access control and for secondary user access control in cognitive radio networks with massive multiple-input multiple-output technologies._x000D_
Keywords: cognitive radio; spectrum management; interference cancellation.This proposed research investigates the secondary user access control method and algorithms to disrupt unauthorized secondary user operation while achieve reliable spectrum sensing and transmission performance for authorized secondary users. At the transmission side (a primary user or spectrum owner or manager), a coordinated jamming signal is generated and transmitted. The jamming signal or sequence features are only available for authorized secondary users. At the receiving end, through jamming cancellation techniques, authorized secondary users are able to achieve reliable spectrum sensing performance, while unauthorized secondary users suffer significant sensing performance degradation. In the proposed research, the jamming waveform design, signal/null subspace projection method, generalized likelihood ratio test algorithm, and minimum mean-square error estimation are performed in the design of the secondary user access control algorithms. Besides the basic secondary user access control, prioritized secondary user access control and control in massive multiple-input multiple-output cognitive radio networks are investigated.The proposed research will provide new algorithms and techniques for secure, efficient, and reliable spectrum sensing and cognitive radio transmissions, which ensures successful operation of cognitive radio networks for significant improvement of radio spectrum efficiency. The proposed research and educational plan will support research-oriented education, by providing ample opportunities for advanced studies of cognitive radio through coursework and hands-on experimentations. This will be important for attracting and preparing future professionals and workforce in this technology area. The team promotes and encourages women and underrepresented minority students to enter this field, which will be critical for the long-term development of a healthy and promising research community.</t>
  </si>
  <si>
    <t>1763373</t>
  </si>
  <si>
    <t>Kastner</t>
  </si>
  <si>
    <t xml:space="preserve"> Panel Summary       
 SUMMARY OF PROPOSED RESEARCH ACTIVITY_x000D_
This proposal aims to better understand dependency management and improve it in the long term. The proposed work develops theory, performs theory-driven empirical research on the distribution of change-related cost in software ecosystems. This includes a theory overview, a pattern catalog, and recommendations on better aligning cost of distribution with culture and sustainability of an ecosystem through a set of qualitative and quantitative analysis._x000D_
_x000D_
INTELLECTUAL MERIT_x000D_
Strengths _x000D_
1. The proposed work is creative and original in that it takes a new approach to an understudied area.  _x000D_
2. The proposed work contributes to develop deeper understanding on design dependencies management in software ecosystem. _x000D_
3. The PIs are highly qualified for carrying out the proposed work. _x000D_
_x000D_
Weaknesses_x000D_
1. It's not clear what tangible/actionable results will be produced._x000D_
2. It is unclear how the mixed research methods will be used in a more orchestrated approach. _x000D_
_x000D_
BROADER IMPACTS_x000D_
Strengths_x000D_
The proposed solution may potentially improve the understanding and facilitating effective management of changes and their impacts on ecosystem culture in open collaborative development. _x000D_
Research tools produced from this project will be released to the public._x000D_
_x000D_
Weaknesses_x000D_
Some reviewers would like to see more discussions on how the results will translate into software engineering outcomes. _x000D_
_x000D_
_x000D_
SUGGESTIONS FOR IMPROVEMENT_x000D_
The PIs should consider further clarifying the kinds of problem to solve._x000D_
The PIs should clarify the planned usage of mixed empirical methods. _x000D_
The PIs should also clarify potential benefit realization plan to the society. _x000D_
_x000D_
SUMMARY STATEMENT_x000D_
This panel believes that the proposed work aims to tackle a complicated and important topic on the distribution of change-related cost in software ecosystems. However, the specific problem to solve and expect impact that the described research outcomes may have on practice need to be further clarified._x000D_
_x000D_
The recommendation of the panel is that the proposal is: Low Competitive_x000D_
_x000D_
The panelists concur that the Panel Summary accurately reflects the panel discussion._x000D_
</t>
  </si>
  <si>
    <t>Bener</t>
  </si>
  <si>
    <t>ayse.bener@ryerson.ca</t>
  </si>
  <si>
    <t xml:space="preserve">In the context of the five review elements, please _x000D_
evaluate the strengths and weaknesses of the proposal with respect to intellectual merit._x000D_
_x000D_
This research aims to build and validate a theory about the distribution of change-related costs in software ecosystems, grounded in ecosystem culture shared among participants. It models how ecosystem values drive policies and practices that shift costs among participants. It explains how conflicts arise if (a) practices do not align with values or (b) the cost distribution among different roles does not align with the supply and motivation of participants in those roles. The research studies the culture of ecosystems and suggests specific interventions when ecosystem health deteriorates. However, the research methodology, the objectives are quite broad and not well focused. For example, there is no clear definition of change: is it new functionality/ enhancements or bug fixes or both. Another concern is the definition of culture that it is very broad. I believe the PIs may benefit from the early work of Cultural Theory of Risk by Nary Douglas as they would like to understand the interaction between culture, cost of change etc. The proposal mentions about usage of mixed methods approach. However, it is not clear how the sequence will be and which method will be feeder to the other method._x000D_
_x000D_
In the context of the five review elements, please _x000D_
evaluate the strengths and weaknesses of the proposal with respect to broader impacts._x000D_
_x000D_
The proposed research aims to give insights to breaking apps by understanding various factors such as culture, cost, etc. I am not very clear if the outcome will make any tangible recommendations or not, or even such recommendations may not be the goal of the study. If the outcome does not give tangible recommendations or some kind of predictions as to what the next set of breaking apps will be then I am not sure if the outcome has useful benefits to practitioners._x000D_
_x000D_
Please evaluate the strengths and _x000D_
weaknesses of the proposal with respect to any additional solicitation-specific review criteria, if _x000D_
applicable_x000D_
_x000D_
N/A_x000D_
_x000D_
Summary Statement_x000D_
_x000D_
I find the topic and the research question interesting. However I have some concerns as I explained above need further clarification._x000D_
_x000D_
</t>
  </si>
  <si>
    <t>Murphy-Hill</t>
  </si>
  <si>
    <t>emerson@csc.ncsu.edu</t>
  </si>
  <si>
    <t xml:space="preserve">In the context of the five review elements, please _x000D_
evaluate the strengths and weaknesses of the proposal with respect to intellectual merit._x000D_
_x000D_
The work proposes to investigate how software communities manage dependencies. Dependencies are a major form of reuse, and have been a fundamental part of enabling the creation of large and important software systems. At the same time, reuse through dependencies entails tradeoffs in the form of benefits, effort and risk, on a variety of software stakeholders. Consequently, the proposed work aims to create a theory that defines the consequences of an ecosystems' culture (practices, policies, and values)._x000D_
_x000D_
_x000D_
Strengths:_x000D_
-	Clearly advances knowledge and understanding about software, but also in other fields as well. Theory building is an important part of research, but is largely ignored in much of software engineering, yet the proposed work embraces theory building. The proposal outlines what the theory will look like, which is well-grounded in the PIs' prior work as well as cross-disciplinary prior research. Through another lens, the proposed work represents a contribution to the social science and decision making literature. _x000D_
_x000D_
-	The work is creative and original in it takes a new approach to an understudied area. Managing dependencies is and continues to be a significant problem, the PIs' approach to understanding this problem is promising. _x000D_
_x000D_
-	The plan for completing the work is well-reasoned and appropriate. The proposed work uses multiple methods, both qualitative and quantitative, to understand dependencies and to build and validate their model. The timeline is reasonable for completing the proposed work._x000D_
_x000D_
-	The PIs are well qualified and have access to good resources. Both have a strong history of publishing in high impact venues. The PIs' existing FSE16 paper demonstrates that they have done significant preparatory work for this proposal and would be well-suited to complete the work._x000D_
_x000D_
_x000D_
Weaknesses:_x000D_
-	Although the proposal plans on investigating an important topic, it's not clear what the problem the proposal aims to solve. Certainly dependencies are problematic, but it's unclear how the outcomes of the proposal will (or if the proposal aims to) solve those problems. In my mind, two recent examples of dependency problems are the heartbleed and the leftpad incidents. The proposal leaves it to the imagination on whether that's the kind of problem the work aims to solve, or some other problem. The proposal hints at the problem being the death of ecosystems by community member attrition, but it's unclear that this is a problem; a death of an unimportant project so that its developers may work on an important project seems natural and desirable._x000D_
_x000D_
-	It is unclear how some of the research methods will be used. One is the use of the critical incident technique, which is used widely in several phases of the proposed work. For instance, for Q8, it's not clear what the incident is that will be studied, and why standard interviews won't suffice. For Q6 and Q7, the incidents to be studied are pretty clear (policy changes), but it's unclear in what sense they are "critical"; perhaps the issue here is that the use of the critical incident technique is somewhat unusual in this field (as compared to, say, mining repositories), so more details about how it would be applied would be helpful. Another example is the use of statistical analysis for adoption; are we talking about causal inference here (e.g. Martin, Sarro, and Harman, FSE 2016)? If so, it's not clear to me that there will be enough data (either treatments or controls) to make confident inferences._x000D_
_x000D_
In the context of the five review elements, please _x000D_
evaluate the strengths and weaknesses of the proposal with respect to broader impacts._x000D_
_x000D_
Strengths:_x000D_
_x000D_
-	The PI's have a solid history and plan for outreach. The past outreach campaigns for the FSE 2016 paper is especially impressive. For instance, the PIs convinced the world's most famous R developer to tweet their survey to his followers, yielding a higher number of responses to the survey, and consequently strong results. I have confidence similar techniques and successes will be achieved in the proposed work._x000D_
_x000D_
-	The PIs' plans for developing their patterns as curriculum seem like a clear win. Teaching software engineering students about the design space of dependency management seems brilliant in retrospect; it's a difficult problem that students don't seem to be getting any guidance about at the moment. More than anything, I think that this aspect of the work has the clearest path towards impact._x000D_
_x000D_
_x000D_
Weaknesses_x000D_
_x000D_
-	The overall benefit to society remains unclear. The proposal addresses this problem explicitly in Section 5; the argument seems to be that current developers are not "aware of the spectrum of possible designs" and that making them aware will help them make better choices. But I'm skeptical of the claim, because in the authors' original paper, the claim is stated as a "belief" of the authors,  supported by a single interviewee's comment about the validity of the work: "It brings a structure and coherence to issues that I was loosely aware of, but that are too rarely the centre of focus in my everyday work". The quote is compelling, but represents rather weak evidence. Although normally I would give a direr assessment of the project that appears to have such weak apparent benefit to society, the fundamental science of the proposal is strong enough that I expect that such benefits will be emergent._x000D_
_x000D_
-	While the outreach activities so far have been strong, the community interest in the results is less clear. The authors give the Haskell Reddit thread as a positive example of community feedback, but the discussion is brief and the authors don't actually appear to follow up with the community about the results of the study._x000D_
_x000D_
_x000D_
Please evaluate the strengths and _x000D_
weaknesses of the proposal with respect to any additional solicitation-specific review criteria, if _x000D_
applicable_x000D_
_x000D_
_x000D_
_x000D_
Summary Statement_x000D_
_x000D_
Overall, the proposal investigates an important, timely topic, using an approach suitable to its goals. The plan is largely well-reasoned, and the PIs are uniquely qualified to conduct the research. While the proposed work is highly likely to advance knowledge, the impact that this knowledge may have on practice is still somewhat unclear._x000D_
_x000D_
</t>
  </si>
  <si>
    <t>Neamtiu</t>
  </si>
  <si>
    <t>ineamtiu@njit.edu</t>
  </si>
  <si>
    <t xml:space="preserve">In the context of the five review elements, please _x000D_
evaluate the strengths and weaknesses of the proposal with respect to intellectual merit._x000D_
_x000D_
Stakeholders will be binned into one of four groups: end-users, upstream developers, downstream developers, and gatekeepers. The ecosystem has different objectives but mainly to effect (upstream) and incorporate (downstream) changes rapidly, and with minimal negative impact on end-users. Similar to design and architectural patterns, "good practices" will be captured in a Pattern Catalog for how to design ecosystems and ecosystem practices._x000D_
_x000D_
Research is organized around five thrusts:_x000D_
- extending the preliminary forays, and having a thorough mapping of ecosystems. Ecosystems include large projects such as R, Eclipse, or Debian. Instruments will include interviews, surveys, and automated analysis of code and communication_x000D_
_x000D_
_x000D_
- understanding which practices are effective, what are the side effects, etc._x000D_
Here change practice will be tested against ecosystems cultural norms (eg guidelines); to see if guidelines are abides by, and what are the consequences of ignoring guidelines._x000D_
_x000D_
- how did organizations, historically, have reached this structure?_x000D_
Here the historical context and evolution of culture will be studied to see how the ecosystem has reached the current state of practice._x000D_
_x000D_
- measuring the effect (positive or negative) of changed practices onto the outcome. This involves quantifying the cost of managing change, and how shifting cost (by changing practices) impact the project_x000D_
_x000D_
_x000D_
- understanding whether ecosystems have a lifecycle. This involves a meta-level analysis to see if ecosystems follow a predictable lifecycle, e.g., more downstream cost in the beginning and more upstream as the project matures_x000D_
_x000D_
_x000D_
As a strength, a deeper understanding and a "pattern catalog" of good practices will be developed. _x000D_
As weaknesses, lack of transformative potential and lack of potential impact -- projects manage change as dictated by governance and shareholders rather than potential empirical findings in here._x000D_
_x000D_
In the context of the five review elements, please _x000D_
evaluate the strengths and weaknesses of the proposal with respect to broader impacts._x000D_
_x000D_
Build and validate a theory of costs associated with changes, patterns of best practices -- but it is not clear if projects will be engaged actively or more in a "read only" capacity for surveys._x000D_
Research topics will be introduced in graduate and undergraduate classes the PIs teach. No word on engaging underrepresented groups in research._x000D_
_x000D_
Weaknesses_x000D_
- Lack of engagement with projects to validate the theories_x000D_
- No plan for engaging underrepresented groups._x000D_
_x000D_
_x000D_
Please evaluate the strengths and _x000D_
weaknesses of the proposal with respect to any additional solicitation-specific review criteria, if _x000D_
applicable_x000D_
_x000D_
_x000D_
_x000D_
Summary Statement_x000D_
_x000D_
The proposed work is to study and develop a model (theory) of _x000D_
the culture of a software ecosystem when it comes to change; and how these costs are born by the various stakeholders in these communities. As a result a set of best practices will be developed and distributed._x000D_
_x000D_
_x000D_
_x000D_
</t>
  </si>
  <si>
    <t xml:space="preserve">In the context of the five review elements, please _x000D_
evaluate the strengths and weaknesses of the proposal with respect to intellectual merit._x000D_
_x000D_
This proposal aims to develop theory, perform theory-driven empirical research on the distribution of change-related cost in software ecosystems. This includes a method and measures for assessing the culture and sustainability of an ecosystem, and empirically-derived patterns for changes to influence practices that can redistribute the costs of managing change in predictable ways._x000D_
The main strong points of the proposal are: _x000D_
S1. Software ecosystems provide increasingly important perspectives for software system production, maintenance, and sustainment. The proposed research aims at investigating the underlying mechanisms that drive the evolution of software and culture of software ecosystem, which is critical towards more effective governance. _x000D_
_x000D_
S2. The proposed research contributes to a theory on distribution of change-related costs which is a intertwined socio-technical challenge at software ecosystem level. Unlike most current approaches only focus on partial problems or segment of the lifecycle processes, the proposed research stress to explore the sustainability issue from both software and community perspectives using a holistic approach. _x000D_
_x000D_
S3. The PIs have relevant experience and expertise in empirical research in software engineering, and socio-technical structures of various software paradigms. _x000D_
_x000D_
S4. The research plan considers a variety of empirical methods to observe and measure culture of software ecosystem._x000D_
_x000D_
The proposal can be improved by: _x000D_
_x000D_
I1. Clarifying technical solutions for quantitative empirical methods. _x000D_
The proposed research plan is intensively focusing on qualitative studies. In several places, the PIs mentioned about to conduct quantitative analysis from data repositories and archived documentation. However, there is a lack of explanation about the design of such quantitative analysis studies. _x000D_
_x000D_
_x000D_
_x000D_
In the context of the five review elements, please _x000D_
evaluate the strengths and weaknesses of the proposal with respect to broader impacts._x000D_
_x000D_
The proposed solution could improve the understanding and facilitating effective management of changes and their impacts on ecosystem culture in open collaborative development. _x000D_
_x000D_
While the proposed research is solely relying on open community, it remains questionable to what extent the resulted solution may be applicable to less open, yet large-scale, distributed enterprise software development._x000D_
_x000D_
_x000D_
_x000D_
Please evaluate the strengths and _x000D_
weaknesses of the proposal with respect to any additional solicitation-specific review criteria, if _x000D_
applicable_x000D_
_x000D_
_x000D_
_x000D_
Summary Statement_x000D_
_x000D_
This proposal aims to tackle a complicated interdisciplinary issue on the distribution of change-related cost in software ecosystems. The research plan contains important questions to be investigated through qualitative study, yet the quantitative aspect is not fully described. _x000D_
_x000D_
_x000D_
_x000D_
</t>
  </si>
  <si>
    <t>Changes to shared software packages lead to costs and conflicts among developers of interdependent  packages in software ecosystems. Changes in one package may ripple through the ecosystem by requiring  developers of many dependent packages to update their use of the package, potentially inducing significant costs for participating in the ecosystem. Avoiding these "breaking" changes, however, may result in stale software projects, with known defects and security vulnerabilities, increasingly incompatible with other tools and standards. How, when, and by whom changes are performed and how costs for changes are distributed is subject to (often implicit) negotiation among diverse participants. Unsatisfactory cost distribution and unresolved conflicts can threaten the success of individual packages and the sustainability of the software ecosystem as a whole. For example, an ecosystem that makes it easy for users to update packages but places too high a burden on package developers and maintainers might become stale and struggle to attract new developers. If too many developers abandon an ecosystem, businesses and governments that rely on that ecosystem may be forced to retool, when they discover they can no longer get fixes for security holes or changing protocols and file formats.  Preliminary work has shown how community culture differs among different ecosystems. Communities value stability, ease of use, and ease of development to different degrees and follow different practices. These differences lead to different cost distributions with potentially severe consequences for participation in the ecosystem. Initial evidence shows that stakeholders shape culture and can steer practices through policies and value-driven discussions and thus can address dysfunctions by aligning the ecosystem with current expectations and motivations of participants.keywords: software ecosystem; change management; breaking changes; organizational cultureThis research builds and validates a theory about the distribution of change-related costs in software ecosystems, grounded in ecosystem culture shared among participants. It models how ecosystem values drive policies and practices that shift costs among participants. It explains how conflicts arise if (a) practices do not align with values or (b) the cost distribution among different roles does not align with the supply and motivation of participants in those roles. The research studies the culture of ecosystems and suggests specific interventions when ecosystem health deteriorates. The research will iteratively explore relationships among values, policies, and practices, as well as the consequence of practices on cost distributions and overall sustainability of the ecosystem. It will combine qualitative and quantitative empirical research methods, including interviews, surveys, and software repository mining, to assess ecosystem culture and its evolution. It will study differences among over 20 ecosystems and among subcommunities. The theory will be validated, among others, with a longitudinal study of archival data. The research will result in a map of current ecosystem cultures and an understanding of how to shape culture to influence cost distributions and thus sustainability of ecosystems, codified as a catalog of patterns and operationalized for early detection of warning signs of decreasing ecosystem sustainability.The theory of how ecosystem culture affects cost allocation and collaboration will be useful for all participants in decentralized software development, from businesses relying on and contributing to open source, to scientists, and end-user programmers. Negotiating change is increasingly important, as central planning is giving way to decentralized software development, in which developers build on a rich set of shared reusable assets. The theory will pave the way to foster sustainable practices when managing cascading changes in various forms of open, collaborative, and interdependent work, such as collaborative editing of interdependent spreadsheets and wiki pages or collaborative work on large engineering projects with many interdependent parts designed by different teams. Results and data will be made broadly accessible through a dashboard and pattern catalog. The researchers will continue to actively engage with open-source communities. In line with preliminary work, results will be published for a broader audience of developers and decision makers through breakingapis.org and talks at practitioner conferences.</t>
  </si>
  <si>
    <t>1763379</t>
  </si>
  <si>
    <t>Gkioulekas</t>
  </si>
  <si>
    <t>Acquiring digital models of the physical world has been a long-standing challenge in computer graphics and computer vision. Physics-based acquisition systems operate in two stages, by first capturing image measurements, and then inferring from them physical quantities such as shape, material, and illumination. These measurement systems play a critical role in a wide range of applications in graphics, vision, material science, fabrication, remote sensing, and medical imaging._x000D_
A dominant methodology for inferring physical unknowns from image measurements is to solve an optimization problem, where parameter proposals are evaluated by using them to create synthetic images, then comparing those to the measured ones. This optimization procedure, termed analysis-by-synthesis, has become a fundamental inferential tool of physical acquisition due to its accuracy and versatility. However, the approach suffers from the curse of dimensionality, making it prohibitively slow, and non-robustness in the face of physical ambiguities._x000D_
Keywords: inverse rendering; analysis by synthesis; differentiable rendering; physics-based learning.This project aims to transform measurement systems, by creating computational tools that achieve efficient and robust physical inference. This will be achieved by coupling physics-based optimization techniques with learning-based approaches, in a way that combines their complementary strengths of physical accuracy, interpretability, efficiency, and robustness. Three core areas of research will contribute to this._x000D_
First, the project will create a new class of physically-accurate differentiable renderers, specifically for inference. Instead of synthesizing images from given scene parameters, differentiable renderers will estimate an image's derivatives with respect to those parameters. This computation will be performed in a physically accurate way, using simulation of physics derived from first principles for a broad range of phenomena such as complex shape, heterogeneous scattering, and micron-level surface reflectance._x000D_
Second, the project will develop new physics-based learning pipelines, which will leverage available supervised and unsupervised information to predict scene unknowns from image measurements. Crucially, to imbue these pipelines with physical knowledge, physically-accurate renderers will be used as layers in their architecture. The differentiability of these renderers will be critical to allow integration into a learning setting, with backpropagation as the key operator required to train these networks._x000D_
Third, the project will demonstrate the robustness and speed of combining learning and physical simulation in a range of disparate applications to showcase their generality: for example, shape recovery in time-of-flight devices, material fabrication, and liquid scatterometry, among others.Differentiable rendering and physics-based learning have the potential to create new fields of research in graphics and vision, driving future development towards better, faster, robust measurement devices. This research has the potential to accelerate the adoption of learning-based inference in application areas where it is currently inapplicable due to lack of interpretability and physical accuracy. Examples include industrial quality control and medical imaging, where the ability to explain and guarantee a level of fidelity is critically important. _x000D_
To encourage widespread adoption, new computational tools, in the form of differentiable rendering engines and physics-based learning architectures trained for various applications, will be made available to the general public. The datasets collected or simulated for training and validation will also be made public to spur future development and research. Tutorials in graphics, vision, and computational imaging conferences will offer instruction in the use of the newly developed simulation and inference tools._x000D_
Outreach programs in middle school and high school will involve lab visits to demonstrate imaging equipment and showcase advances made in application settings currently considered impossible outside of academic research, such as imaging outside the line of sight. Additionally high school students will continue to be hosted in our labs every summer, as part of existing programs in the participating institutions to promote STEM education.</t>
  </si>
  <si>
    <t>1763381</t>
  </si>
  <si>
    <t>Heron</t>
  </si>
  <si>
    <t>Not Discussed by Panel</t>
  </si>
  <si>
    <t>NDP</t>
  </si>
  <si>
    <t xml:space="preserve">In the context of the five review elements, please _x000D_
evaluate the strengths and weaknesses of the proposal with respect to intellectual merit._x000D_
_x000D_
The goal of this work is to build a multi-valued computing framework based on magneto-electric spin Hall (MESH) devices._x000D_
+- The fundamentals of the MESH device have been developed, e.g., the multiferroic composite.  However, the device has not yet been developed. Building the device is one of the proposed works.  Thus, it seems to be premature to do circuit synthesis when the device has not yet been built or validated. If successful, it is expected to operate at 10aJ/operation, which is 100X more energy-efficient than CMOS devices. After the device is built, HSPICE models will be developed for it._x000D_
+ If the device can be shown to work, the proposed circuit synthesis approach for multi-valued implementations is novel. It uses machine learning techniques to decompose logic into linear equations. It requires much fewer device-count (by two orders of magnitude) than the prior state-of-the-art (e.g., linear cellular array). Evaluation of a 32-bit adder showed significant density/power/performance improvements over CMOS._x000D_
- It would be good to target much larger circuits than planned._x000D_
- Need a bit more care in revising: e.g., it was not clear what WC is in Fig. 1._x000D_
_x000D_
In the context of the five review elements, please _x000D_
evaluate the strengths and weaknesses of the proposal with respect to broader impacts._x000D_
_x000D_
+ Interdisciplinary research (materials, device, small circuits)_x000D_
+ Well thought-out pre-college program_x000D_
+ Good support for STEM activities_x000D_
+ Interaction proposed with high school students_x000D_
+ For UGs: collaborative student workshops_x000D_
+ Event surveys to gauge impact_x000D_
+ Good facilities, data management plan, and collaboration plan_x000D_
_x000D_
Please evaluate the strengths and _x000D_
weaknesses of the proposal with respect to any additional solicitation-specific review criteria, if _x000D_
applicable_x000D_
_x000D_
_x000D_
_x000D_
Summary Statement_x000D_
_x000D_
Since the proposed device and its HSPICE model are not yet ready, it is a bit premature to discuss circuit synthesis based on this device.  On the other hand, if the device can be successfully demonstrated, the resultant circuits may be quite compact and energy-efficient._x000D_
_x000D_
</t>
  </si>
  <si>
    <t>NH0941289</t>
  </si>
  <si>
    <t>Stan</t>
  </si>
  <si>
    <t>mrs8n@virginia.edu</t>
  </si>
  <si>
    <t xml:space="preserve">In the context of the five review elements, please 
evaluate the strengths and weaknesses of the proposal with respect to intellectual merit._x000D_
_x000D_
This proposal focuses on the use of a complex, multi-value and somewhat exotic magneto-electric device that the PIs call Magneto-Electric Spin Hall (MESH) to implement digital functions. The physics and materials behind the device are interesting as they involve piezo, ferroelectricity, magnetostrictivity, spin Hall, inside the device; as well as more mundane currents and voltages used as inputs and outputs. The inputs consist of both voltages and currents, while the outputs are currents. The device has four different "states" as reflected by the polarity (+/-) and magnitude of the output current (1/3). The PIs claim major (huge!) savings in energy compared to state of the art._x000D_
_x000D_
Strengths:_x000D_
+ well qualified PIs in the area of Materials_x000D_
_x000D_
Weaknesses:_x000D_
- the device concept is quite complicated and the connectivity and I/O aspects are mainly ignored_x000D_
- the circuit concepts (Fig. 7) are not well thought out: e.g. no circuit is given for the essential "4:1 MUX" (which incidentally is shown with only 3 inputs, not clear if the signals are regenerated anywhere or if noise simply accumulates, etc._x000D_
- the device is essentially a memory - deriving a combinational logic functionality out of it involves some kind of sequencing and significant overhead, not clear how the required pulses are supposed to be generated by the proposed circuits_x000D_
- the claims are overblown: e.g. there is a claim that there will be significant savings by going away from Boolean to multi-valued, but going from 2 states to 4 as proposed will only lead to modest savings (if any)_x000D_
_x000D_
In the context of the five review elements, please 
evaluate the strengths and weaknesses of the proposal with respect to broader impacts._x000D_
_x000D_
The broader impacts are comprehensive and include college curricular activities, but also pre-college as well as wide planned dissemination of research results._x000D_
_x000D_
Please evaluate the strengths and 
weaknesses of the proposal with respect to any additional solicitation-specific review criteria, if 
applicable_x000D_
_x000D_
_x000D_
_x000D_
Summary Statement_x000D_
_x000D_
Ambitious materials aspects but unrealistic device details and even weaker circuits aspects._x000D_
_x000D_
</t>
  </si>
  <si>
    <t xml:space="preserve">In the context of the five review elements, please _x000D_
evaluate the strengths and weaknesses of the proposal with respect to intellectual merit._x000D_
_x000D_
This proposal aims at developing non-volatile multi-state Magneto-Electric Spin Hall (MESH) device and use it for multi-valued logic (MVL) circuits. The proposed research activities include (i) experimentally demonstrate multi-state MESH devices and associated small-scale circuits, (ii) research and benchmark large-scale circuits using the proposed MVL framework based on the MESH device. PIs claimed &gt;100x energy efficiency projected compared to the CMOS counterpart. _x000D_
+Strengths: _x000D_
1. The team has done preliminary study on materials growth of FeGa and PMN-PT, the key components of the proposed MESH device.  _x000D_
2. The team has done preliminary study on the benchmark of a simple adder with MVL circuits and CMOS circuits.  _x000D_
-Weakness: _x000D_
1. The concept of multi-valued logic (MVL) is not new. The proposal has some discussions on a new Logic Decomposition Approach, however, the proposal did not have any plans to tackle the challenges for MVL, that is lack of the commercial EDA tool support. _x000D_
2. The proposal failed to discuss the integration of MESH device with CMOS. It seems MESH device alone could not work, it may need a 4:1 MUX (Fig. 7). Then how to integrate the MESH device on top of CMOS? It seems very challenging at this stage as the team claimed to experimentally demonstrate some small-scale circuits._x000D_
3. The discussion in Section 2.2.2. on circuit implementation of the MESH device is unclear. The proposal stated that the MESH devices could be used as current summation circuits. Then how to cascade logic circuits is not discussed. It seems impossible to propagate current across many stages of logic circuits. _x000D_
4. There is no preliminary study on the noise margin between the current-levels in the MESH device. A ratio of I versus 3I is not large, given the variability that the MESH device may have. As a result, the proposed MVL circuits may not be reliable at all. _x000D_
5. The claimed &gt;100x energy efficiency improvement is estimated at small-scale circuits with a 45nm CMOS baseline. How about state-of-the-art 10nm CMOS? Also aJ-level switching energy of MESH device is just a projection. It is unclear if the energy consumption from the biasing current on Pt layer is included or not.  _x000D_
6. Minor issues: some typos, and no axis information in Fig. 1. _x000D_
_x000D_
_x000D_
In the context of the five review elements, please _x000D_
evaluate the strengths and weaknesses of the proposal with respect to broader impacts._x000D_
_x000D_
+Strengths:_x000D_
The team has a concrete plan to develop pre-college programs, with the goal of feeding the STEM pipeline by exposing pre-college students to science processes and engineering practices via interactions with their research facilities and personnel._x000D_
-Weakness: _x000D_
none_x000D_
_x000D_
_x000D_
Please evaluate the strengths and _x000D_
weaknesses of the proposal with respect to any additional solicitation-specific review criteria, if _x000D_
applicable_x000D_
_x000D_
_x000D_
_x000D_
Summary Statement_x000D_
_x000D_
Overall, the proposal appears to be disconnected between the experimental MESH device prototyping and the proposed MVL logic topology. The links between these two research trusts are not very strong. Technically, the proposal failed to address the challenges of MVL logic, that is the lack of the EDA tool support. There is a serious concern on the feasibility of integration of MESH devices with CMOS, and on the scalability and reliability towards large-scale circuits. The broader impact of the proposal is strong and team has a concrete plan to develop pre-college programs._x000D_
_x000D_
</t>
  </si>
  <si>
    <t>This proposal unites two distinct ideas to create a radically new approach to energy-efficient computing. The first idea is a novel non-volatile multi-state Magneto-Electric Spin Hall (MESH) device and the second idea is the use of a new multi-valued computing framework incorporating these devices. The three key research and outreach goals of this project are to (i) experimentally demonstrate multi-state MESH devices and associated circuitry, (ii) research and benchmark large-scale circuits using the proposed multi-valued computing framework based on the MESH device, and (iii) enhance pre-college STEM research experience for underrepresented minority high-school students through the educating and training of high-school teachers, students, internships, and summer camp programs._x000D_
_x000D_
Keywords: Magnetoelectrics; Non-volatile; Multi-valued Device and Architecture; Benchmarking; Beyond CMOS; Pre-college and URM STEM Education and Outreach.This proposal provides a scaling pathway beyond CMOS with a novel device and computing framework. The proposed device is a magnetoelectric multiferroic spin based device that can inherently encode multiple states, is non-volatile, and is estimated to consume extremely low energy (&lt;10 aJ per operation), with favorable scaling behavior. The computing scheme proposed relies on a novel logic decomposition technique that merges concepts from nanoelectronics and data science to provide an optimal solution for multi-valued logic implementation. In addition, the circuit implementation harnesses intrinsic properties of the proposed device for multi-valued data encoding and computation. The projected benefits are huge ? over 100x energy efficiency projected compared to state-of-the-art CMOS. Our proposed work is comprehensive, ranging from materials and device development, including experimental prototyping and characterization, multi-value architecture engineering and concluding with the simulation and benchmarking of large-scale circuits.  _x000D_
This proposal connects the team?s recent achievements to enable and unleash energy-efficient computing. The PIs experimentally demonstrated non-volatile, magnetization switching of the proposed device at room temperature. Analytical calculations indicated that this switching can consume as low as ~3 aJ when scaled. The proposed multi-valued decomposition technique outperformed all other generic decomposition approaches; for the best case, the device count for our proposed method and MESH based implementation was 126x less compared to Linear Cellular Array based method and analog CMOS based implementation for a 2-digit multiplier. Additionally, previous evaluation of a quaternary logic fabric using spin-waves suggested that 63x density, 884x power, and 3x performance improvements can be possible for a 32-bit full adder versus a CMOS equivalent.Broader Impacts of this work can be transformative. If successful, the demonstration of a low-power quaternary device and circuit can trigger a more global effort to realize the optimal configuration for the microelectronics industry with far-reaching socio-economic impact. It can provide a scalable pathway beyond CMOS for energy efficient computing. The interdisciplinary nature of the proposal suggests strong potential for driving future research in materials, devices, manufacturing, logic synthesis, circuit, integration, CAD, benchmarking, and across multiple disciplines beyond electrical and materials science._x000D_
The broader impact of our proposed educational activities will also be significant. Our pre-college program (which is tightly integrated with our research activities) has the potential to significantly increase URM participation in STEM research through internships and summer camps. Completion of the pilot model that we will develop in this project is anticipated to have nationwide impact. In addition to the pre-college program, the inter-disciplinary research and education approach we are advocating will be transformative for the undergraduate and graduate students involved in the program. The program will enhance graduate educational experiences and prepare students with the required skill-set for the nanotechnology workforce.</t>
  </si>
  <si>
    <t>1763384</t>
  </si>
  <si>
    <t>Kincaid</t>
  </si>
  <si>
    <t xml:space="preserve"> Panel Summary       
 SUMMARY OF PROPOSED RESEARCH ACTIVITY_x000D_
_x000D_
This proposal aims to investigate various applications and extensions to the_x000D_
Interprocedural Compositional Recurrence Analysis (ICRA) verification_x000D_
technique.  The novel ICRA technique improves over current state of the art_x000D_
with respect to the precision of the loop invariants, and that the summaries_x000D_
are compositional. The proposal will take the ICRA techniques further and_x000D_
apply it to side-channel security verification, concolic execution, multi-path_x000D_
loop precision, and string values._x000D_
_x000D_
INTELLECTUAL MERIT_x000D_
_x000D_
+ This project has the potential to advance the state of the art in automated_x000D_
  program verification by developing extensions and applications of ICRA._x000D_
_x000D_
+ An interesting application for the analysis and synthesis for side-channel _x000D_
  attacks is proposed that exploits ICRA. _x000D_
_x000D_
+ The proposed team is highly qualified and well suited to carry out this reseach._x000D_
_x000D_
- Currently, the proposal is very broad and lacks cohesion. The proposal would _x000D_
  be stronger if there was more focus on the development of particular extensions that_x000D_
  are motivated by particular examples and applications. The motivations behind_x000D_
  the current set of described applications are unclear. _x000D_
_x000D_
- There also needs to be more insight in how the research will be performed concretely, _x000D_
  e.g. what languages will be used, what artifacts produced, and how the results will be_x000D_
  evaluated. _x000D_
_x000D_
- The proposed research about disjunctive recurrences seems important but is _x000D_
  currently not well motivated, nor is it clear that this is a tractable goal._x000D_
_x000D_
BROADER IMPACTS_x000D_
_x000D_
If successful this work can lead to improved and automated verification _x000D_
techniques. Verification of software will generally in the long term have _x000D_
a large influence on critical software development, embedded systems, and _x000D_
regulation._x000D_
_x000D_
SUGGESTIONS FOR IMPROVEMENT_x000D_
_x000D_
Please address the points noted in the intellectual merit section._x000D_
_x000D_
SUMMARY STATEMENT_x000D_
_x000D_
The ICRA line of work seems very promising and we encourage further research._x000D_
However, as it stands, the proposal is overly broad and lacks a specific_x000D_
focus. It would be strengthened if there was a clear goal with a description_x000D_
on how the proposed results will be evaluated._x000D_
_x000D_
The recommendation of the panel is that the proposal is Low Competitive._x000D_
_x000D_
The panelists concur that the Panel Summary accurately reflects the_x000D_
panel discussion._x000D_
_x000D_
</t>
  </si>
  <si>
    <t xml:space="preserve">In the context of the five review elements, please _x000D_
evaluate the strengths and weaknesses of the proposal with respect to intellectual merit._x000D_
_x000D_
Goal - Potential and Originality: _x000D_
_x000D_
(+) The abstract domain in Interprocedural Compositional Recurrence Analysis (ICRA) uses an abstract domain based on a rich logic: arbitrary Boolean combinations of formulas over non-linear arithmetic. The use of such an expressive abstract domain is what allows ICRA to obtain detailed invariants and loop- and procedure-summaries. The invariant computation in ICRA is based on symbolic fixpoint analysis using algebraic methods instead of forward/backward iterations. The proposal aims at extending the abstract domain to first-order logic._x000D_
_x000D_
(+) An interesting application to analysis and synthesis for side-channel attack is proposed that exploits ICRA_x000D_
_x000D_
(+) ICRA can be used for improving concolic execution by preventing the testing to be stuck in loops using the synthesized loop invariants. _x000D_
_x000D_
(-) The demarcation between prior work and the proposed work is not very clear and most of the proposed extensions appear incremental in nature. _x000D_
_x000D_
(-) The extension to multiple paths appears to involve solving disjunctive recurrences. The proposal lacks insights to provide convincing argument that this is a tractable goal. _x000D_
_x000D_
(-) The approach of representing strings with integer pairs appears to have very limited scalability. Strings corresponding to URLs or SQL queries will correspond to significantly large integers. _x000D_
_x000D_
_x000D_
Plan: The proposal includes a very detailed implementation and evaluation plan. The project will extend existing tools: DUET, WALi and OCRS. The evaluation will be done using two applications: side channel analysis and concolic execution. _x000D_
_x000D_
Team and resources: This project is a continuation of ongoing work by PIs Kincaid and Reps in DARPA STAC program._x000D_
_x000D_
In the context of the five review elements, please _x000D_
evaluate the strengths and weaknesses of the proposal with respect to broader impacts._x000D_
_x000D_
This project aims at building secure-by-design systems and will help alleviate the security crisis of today where new security exploits periodically cause havoc in society. The tools developed during the project will be made available for other researchers to download over_x000D_
the web and use in their own analysis and verification work. Advances from the research will also be disseminated through the PIs' academic courses (for which teaching material will be made available on the web), and tutorials that the PIs will apply to present at meetings such as POPL, PLDI, CAV, and ETAPS._x000D_
_x000D_
Please evaluate the strengths and _x000D_
weaknesses of the proposal with respect to any additional solicitation-specific review criteria, if _x000D_
applicable_x000D_
_x000D_
There is an ongoing collaboration between Kincaid and Reps with  weekly electronic meetings, which include Reps's graduate_x000D_
students Jason Breck and John Cyphert. Prior work software resides in a couple of shared repositories. So far, the collaboration has led to one PLDI paper [43] and one conference submission. The graduate students Breck and Cyphert have been supported from a Wisconsin research contract under the DARPA STAC program, a subcontract from GrammaTech, Inc., which ends in April 2019. This proposal seeks to continue this effort. _x000D_
_x000D_
Both Prof. Kincaid and Reps have allocated 1 month each year for the period of four years which is adequate for the project. _x000D_
_x000D_
_x000D_
Summary Statement_x000D_
_x000D_
The goal of the proposed project is to create tools and techniques for invariant synthesis using algebraic program analysis techniques. The aim is to develop improved static-analysis techniques for verifying properties of a program's behavior, and finding potential bugs and security vulnerabilities in programs. _x000D_
_x000D_
In previous work, PI Zachary Kincaid (Princeton) and PI Thomas Reps (Wisconsin) have integrated their work on compositional recurrence analysis (CRA) and  on Newtonian program analysis via tensor product (NPA-TP), respectively. CRA is a method for analyzing single procedure programs, but by combining it with NPA-TP, they were able to create an analyzer for multiprocedure programs, called interprocedural CRA (ICRA). This project is an extension of this integrated ICRA approach. _x000D_
_x000D_
_x000D_
_x000D_
</t>
  </si>
  <si>
    <t xml:space="preserve">In the context of the five review elements, please _x000D_
evaluate the strengths and weaknesses of the proposal with respect to intellectual merit._x000D_
_x000D_
The novel ICRA technique improves over current state of the art with_x000D_
respect to the precision of the loop invariants, and that the summaries_x000D_
are compositional. The PI's aim to take the ICRA techniques further and_x000D_
apply it to side-channel security verification, concolic execution, _x000D_
multi-path loop precision, and string values._x000D_
_x000D_
In the context of the five review elements, please _x000D_
evaluate the strengths and weaknesses of the proposal with respect to broader impacts._x000D_
_x000D_
If succesfull this can influence how we can verify side channel _x000D_
security properties in a more automated fashion. More generally, _x000D_
improved and automated verification techniques will probably _x000D_
in the long term have a large influence on critical software_x000D_
development, embedded systems, and regulatory bodies._x000D_
_x000D_
Please evaluate the strengths and _x000D_
weaknesses of the proposal with respect to any additional solicitation-specific review criteria, if _x000D_
applicable_x000D_
_x000D_
This is a good proposal with a detailed description of the problem domain_x000D_
and the various solutions and research avenues that the authors propose._x000D_
Some questions remain:_x000D_
_x000D_
1. I wish there was a more detailed to similar automated verification_x000D_
systems, like Daphne and Boogie that are based on SMT solvers too._x000D_
These systems are with respect to a particular language that is well_x000D_
suited for verification. From the proposal it is unclear in what_x000D_
particular setting and language the PI's aim to perform their_x000D_
research. C? The examples are all very small and one wonders about the_x000D_
scalability or applicability in practice._x000D_
_x000D_
2. Related to that, the stated applications seem rather specific, like_x000D_
bounding resource usage, or side-channel verification. If ICRA is a_x000D_
general technique, one might expect a more general approach where_x000D_
arbitrary clauses can be verified?_x000D_
_x000D_
_x000D_
Summary Statement_x000D_
_x000D_
This proposal aims to investigate improved verification techniques, _x000D_
in particular for the domain of side channel security analysis. _x000D_
The authors will build upon the relatively novel ICRA techniques._x000D_
_x000D_
</t>
  </si>
  <si>
    <t xml:space="preserve">In the context of the five review elements, please _x000D_
evaluate the strengths and weaknesses of the proposal with respect to intellectual merit._x000D_
_x000D_
Strengths:_x000D_
The authors present a very well-written and explained body of proposed work on applying and extending their recent breakthroughs in program analysis. The proposal describes ICRA, a new technique for compositionally analyzing imperative programs, and discusses how it could be applied to security properties of programs and automatic testing, and extended for broader coverage of other common constructs (strings, multi-pass loops). Each of these sections is very detailed with specific examples and clear explanations of how their technique would apply._x000D_
_x000D_
The structure of the proposal is unusual in that rather than identifying a single problem and describing a new solution, it proposes example applications to test and drive improvements in the underlying program analysis foundations that are already fairly well-developed. I see this as both a strength and a weakness. As a strength, it represents a certain pragmatism and willingness to think about the limitations of the analysis technique._x000D_
_x000D_
Weaknesses:_x000D_
_x000D_
The authors propose an extension to their currently purely numeric approach to strings by representing them numerically. I wonder if this is scalable in practice. Programs manipulate all kinds of data other than numbers; wouldn't it make more sense to express analyses over them in terms of the algebraic properties of the underlying datatypes, rather than reducing them to numbers?_x000D_
_x000D_
The proposal of several applications also has some weaknesses. First, they do not really compare their approach to e.g. information flow analysis to previous approaches. They give one example of something ICRA can detect that a security type system cannot, but this to me does not seem like a decisive win for ICRA, as a type system has the advantage of being implicitly part of the programmer workflow rather than an extra-linguistic activity._x000D_
_x000D_
Second, the proposal does not seem to have a clear answer to what problem they are trying to solve. The proposed applications and extensions go in many different directions and do not necessarily seem connected to each other (shouldn't the extensions support the new applications?) or to an underlying coherent theme. They almost seem like several small proposals rolled into one larger one. It is thus difficult to assess the merit of each one individually, and I worry about the timeframe for accomplishing all that they set out to do. It would seem to be more practical to focus one one angle (e.g. security) and provide a convincing case that ICRA can make strides in that domain given certain extensions._x000D_
_x000D_
Finally, the authors do not really describe an evaluation plan for their work. They only say that they will use their tools on benchmark examples. But what will they measure? Precision? Number of positive/negative examples? What will count as success? What properties can be established by proof, e.g. soundness, or correctness of their implementation? No formal verification of their tools is discussed. What about evaluating usability of the tool?_x000D_
_x000D_
_x000D_
In the context of the five review elements, please _x000D_
evaluate the strengths and weaknesses of the proposal with respect to broader impacts._x000D_
_x000D_
Strengths:_x000D_
_x000D_
Program analysis addresses a wide-reaching problem with significant possible impact. Program correctness affects everyone._x000D_
_x000D_
The authors discuss technology transfer, with evidence of this happening in the past (affecting Windows stability). They offer plans for making software available and offering tutorials at conferences._x000D_
_x000D_
The proposal would easily support 3 PhD theses._x000D_
_x000D_
Weaknesses:_x000D_
_x000D_
The authors only 'hope' that tech transfer will happen the way it did before; they offer no plan. Likewise, there is no plan described for how they might promote wider adoption and even mandation by regulatory bodies of their techniques. Currently, the approach described seems very involved and opaque, even to someone with a computer science Ph.D. How do they envision more widespread adoption by ordinary programmers, especially as the need for programmers in the workforce increases? How could the tool they describe fit into an average developer's workflow while maintaining (or even promoting) productivity? It would be nice to see more expansion on these points._x000D_
_x000D_
_x000D_
Please evaluate the strengths and _x000D_
weaknesses of the proposal with respect to any additional solicitation-specific review criteria, if _x000D_
applicable_x000D_
_x000D_
_x000D_
_x000D_
Summary Statement_x000D_
_x000D_
The ideas in this proposal seem well-considered and worth pursuing. However, the research plan seems to need more focus, and there needs to be a clear plan for evaluation._x000D_
_x000D_
</t>
  </si>
  <si>
    <t xml:space="preserve">In the context of the five review elements, please _x000D_
evaluate the strengths and weaknesses of the proposal with respect to intellectual merit._x000D_
_x000D_
The PIs propose several applications and extensions for ICRA, a recent automated verification (invariant inference) technique they have developed. In particular, they propose to apply ICRA to 1) side channel detection and 2) improving effectiveness of concolic execution. They propose to extend the technique to handle 1) multiple-path loops 2) strings and 3) probabilistic programs._x000D_
_x000D_
Strengths:_x000D_
_x000D_
- This project has the potential to advance the state of the art in automated program verification by developing extensions and applications of ICRA, a promising invariant inference technique developed by the PIs._x000D_
_x000D_
- The two PIs are two of the original authors of ICRA, and hence are uniquely qualified to conduct this research._x000D_
_x000D_
- Some of the proposed extensions and applications look quite interesting and promising, e.g. the idea of simultaneous analysis and product program construction (3.1.1), the idea to compute path-to-error summaries by dualizing the ICRA algorithm (3.2.2), the approaches to analyze mutiplath loops (4.1) _x000D_
_x000D_
Weaknesses:_x000D_
_x000D_
- It wasn't clear to me in 3.1 why the chosen product-program approach is superior to the relational logics / refinements, as in "Probabilistic relational verification for cryptographic implementations" by Barthe et al'14, "Relational cost analysis" by Cicek at al'17. This line of work wasn't mentioned at all in Related Work._x000D_
_x000D_
- Section 3.1.3 (Attack Synthesis) doesn't seem very well though through: PIs seem to imply that this is a relatively straightforward task (then why is it a research problem?) It seems to me that for interesting programs attack synthesis is actually nontrivial, and requires coming up with tricky combinations of inputs that would lead the program down a certain path, but this is not discussed in the proposal._x000D_
_x000D_
- I'm also confused by the whole section 3.2 (Concolic execution). If the goal of this application is to extent ICRA with bug finding capabilities, then the most straightforward way seems to be simply to obtain a counter-example from a failing verification attempt using the SMT solver, run this counter-example and check if it's spurious (as is done in several other verification tools, such as Dafny). I don't see what concolic execution brings to the mix. Eq. 2 doesn't seem to take concrete inputs into account in any way, and can be used directly to produce counter-examples. Section 3.2.2 sounds really intriguing, but doesn't provide enough detail._x000D_
_x000D_
- Section 4.3 is the most ambitious of the extensions, but doesn't provide enough detail to thoroughly convince me that this is doable._x000D_
_x000D_
Suggestions for improvement:_x000D_
_x000D_
- I found the presentation in section 3.1 somewhat confusing. From Fig. 4 it seems as if their approach to side-channel detection is simply to infer a summary of a function as a whole and then prove noninterference using just that summary and ignoring the code. Fig. 5, however, illustrates a much more fine-grained approach (and a much more promising one, it seems), where inferred invariants are used during product program construction, to infer which loops can be executed in lock-step. PIs should clarify which approach they are advocating (perhaps, the former for recursion and the latter for loops, but then it seems to me that the former approach just won't scale to complex functions)._x000D_
_x000D_
In the context of the five review elements, please _x000D_
evaluate the strengths and weaknesses of the proposal with respect to broader impacts._x000D_
_x000D_
Strengths:_x000D_
_x000D_
- Advancing automated software verification techniques will lead to more reliable and secure software, which is an extremely relevant problem given the prevalence of software in our lives. _x000D_
_x000D_
- The PIs already have several open-source tools currently under development._x000D_
_x000D_
Please evaluate the strengths and _x000D_
weaknesses of the proposal with respect to any additional solicitation-specific review criteria, if _x000D_
applicable_x000D_
_x000D_
The PIs have a history of successful collaboration. It would be nice to see, however, how the PIs plan to sub-divide the tasks between themselves._x000D_
_x000D_
Summary Statement_x000D_
_x000D_
This proposal has some really interesting ideas, but the more ambitious sections are not fleshed out in sufficient detail._x000D_
_x000D_
</t>
  </si>
  <si>
    <t>The goal of the proposed project is to create tools and techniques for enhancing the reliability of software systems. The aim of the research is to develop improved static-analysis techniques for (i) verifying properties of a program's behavior, and (ii) finding potential bugs and security vulnerabilities in programs._x000D_
    Static analysis concerns techniques for obtaining information about the run-time behavior of a program without actually running the program on specific inputs. Instead, static-analysis techniques explore a program's behavior for all possible inputs and all possible states that the program can reach. The trick to make this feasible is to explore the program symbolically and conservatively - i.e., we analyze the program by manipulating abstract descriptors that represent sets of behaviors with the goal of computing an abstract descriptor that includes all possible behaviors of the program (even if it additionally contains impossible ones). The information obtained in this way can be used in verification tools to establish that a program does not exhibit erroneous behavior._x000D_
    This proposal is for a collaborative project: Princeton University would be the lead institution; the University of Wisconsin-Madison would be the collaborating institution._x000D_
Keywords: program invariants; compositional analysis; resource-bound analysis; information-flow analysis; concolic execution.The project will further develop the recent unification of work by Zachary Kincaid (Princeton) on compositional recurrence analysis (CRA) with work by Thomas Reps (Wisconsin) on Newtonian program analysis via tensor product (NPA-TP). CRA is essentially a method for analyzing single-procedure programs, but by combining it with NPA-TP, they were able to create an analyzer for multi-procedure programs, called interprocedural CRA (ICRA)._x000D_
    The unification of the two techniques is non-trivial because there is an "impedance mismatch" between CRA, which relies on analysis techniques based on regular languages (i.e., Tarjan's path expression method), and the context-free-language underpinnings of context-sensitive analysis. The impedance mismatch is addressed by augmenting the CRA abstract domain with additional operations. ICRA has broad overall strength compared with several state-of-the-art software model checkers._x000D_
    The proposed project aims to make fundamental advances in program verification and bug detection by (i) enhancing ICRA so that it can analyze additional kinds of programs, and (ii) applying ICRA to challenging problems, such as side-channel discovery and analysis.As computers and the Internet have become pervasive, security and reliability issues have become enormously important to society. New security exploits are announced daily, yet ever more elements of our lives have been computerized and, in many cases, connected to the Internet. Power-grid failures are caused by software bugs, and multi hundred-million-dollar space projects are interrupted by software glitches. The issues are especially crucial for critical systems - such as nuclear reactors, automobile-braking and airbag-deployment systems, and aircraft collision avoidance systems and components of the world's commercial infrastructure such as financial transaction, power, and communication systems._x000D_
    The results of the project will help programmers create correct, reliable, and secure software systems by providing them with new kinds of tools to (a) verify properties of a program's behavior, and_x000D_
(b) find potential bugs and security vulnerabilities. The project has the potential to advance fundamental understanding because ICRA is a powerful, general-purpose, invariant-generation technique, which can be used to implement or support many different program-analysis tasks._x000D_
    The tools developed during the project will be made available for other researchers to download over the web and use in their own analysis and verification work.</t>
  </si>
  <si>
    <t>1763386</t>
  </si>
  <si>
    <t>Patel</t>
  </si>
  <si>
    <t>Much real-world data exists in relational databases spread across multiple tables. When applying traditional machine learning methods, this data has to be transformed to a single table before applying a statistical or machine learning technique. There are a number of issues with such transformation, including loss of information, explosion in data size, and/or changes in the data frequencies on which the subsequent machine learning algorithms critically depend. An alternative approach, which admittedly is high-risk but potentially high-reward, is to learn first-order rules from the relational-structured data directly, i.e. employ  relational learning methods. However, to-date such methods have only been applied to relatively small datasets. A long-standing challenge in the field is to scale relational learning methods to very large datasets. This project aims to address this limitation.The intellectual merits of this proposal are to scale relational learning methods by leveraging scalable set-oriented relational data processing kernels. The insight is that relational learning methods, at the core, process data in ways that look similar to relational set-oriented data processing workflows. Thus, if we can map the problem of scaling relational learning methods to scalable relational query processing, then we can significantly advance the reach of relational learning algorithms. _x000D_
_x000D_
However, there are a number of challenges in making this approach work, including: a) determining if efficient mappings are possible (the preliminary results are promising), b) considering changes to the relational kernels (e.g. algorithms for join, aggregate, semijoin and antijoin operations) to make them a better fit for relational learning, c) considering broader query processing and query optimization changes to improve the efficiency of the flow of data through the relational data processing kernels when running relational learning algorithms,  d) considering changes to the learning algorithms and scoring methods to improve the effectiveness of the relational learning methods when used with a relational engine, and e) scaling the relational learning methods to multi-core, multi-socket, and distributed cluster environments. The intellectual merits of this proposal lie in systematically solving each of these challenges, and putting together an end-to-end scalable relational learning platform. _x000D_
_x000D_
This proposal brings together two experts on both sides of this equation (relational learning and relational database query processing) to address the challenge of scaling relational learning methods.The broader impacts of this work involve making our system freely available to the extended community (including, but not limited to CS) to use, as we plan to open-source the source code. The PIs have a demonstrated strong record of producing open-source products. The PIs also have a consistent record of using research funding to produce high-quality publications, and will continue to pursue that path to disseminate the research findings from this project. _x000D_
_x000D_
The PIs have a strong record of actively seeking to increase the number of women PhDs in CS, and both PIs will continue to use this project to encourage women PhD students. _x000D_
_x000D_
PI Patel also has a strong record of mentoring and fostering creative software development skills in undergraduate students via the CS NEST contest that he started nine years ago, and continues to run every year. Both PIs will also actively work to further undergraduate research, and as part of this proposal will leverage REUs to further undergraduate research. The broader impacts of this proposal also include improving the database curriculum at Wisconsin to include topics related to the closer integration of machine learning and databases._x000D_
_x000D_
We also plan on actually applying our methods to an important health care application, namely electronic health records.</t>
  </si>
  <si>
    <t>1763391</t>
  </si>
  <si>
    <t>Doshi-Velez</t>
  </si>
  <si>
    <t>Machine learning systems are rapidly becoming ubiquitous, and we are asking them to solve problems that are fundamentally different than those in the past: traditional tasks such as Chess or Go, even image labeling, have clear inputs, outputs, and evaluation measures.  In contrast, current tasks such as treating patients or creating good news feeds involve not just missing but biased data, and often the objective cannot be fully formalized.  There is a real danger of machine learning systems producing recommendations that have large, negative consequences._x000D_
_x000D_
One (of several) ways to combat this issue is to ask the AI to provide explanation for its recommendations.  While not a guarantee of safety, causality, non-discrimination, or any other informal criteria, explanation can help domain experts spot when the system's recommendations are sensible and when they are critically flawed.  Within the community, the field of machine learning systems that provide explanation is known as interpretable machine learning.  Unfortunately, very few works in this community perform any human validation---even though the end-goal is to have a system that interacts with humans---and those that do typically test their proposed system against a baseline, rather than identifying the factors responsible for human-interpretability of explanation overall.  _x000D_
_x000D_
In this proposal, we first define a unifying framework for AI_x000D_
explanation systems (Sec. 3).  Next we describe a plan to to both make the evaluation of interpretable machine learning systems more rigorous and optimize machine learning systems for human-interpretability:_x000D_
_x000D_
Objective 1: Define metrics that capture the interpretability of machine-generated explanation.  We will perform human subject experiments to identify what makes machine learning systems interpretable in a variety of contexts._x000D_
Objective 2: Design algorithms to jointly optimize black-box models for interpretability and prediction quality._x000D_
_x000D_
In addition to standard data sets, progress on these directions will be applied to problems of treatment optimization for patients with depression and sepsis via the clinical collaborations that the PIs have with world experts in these areas._x000D_
_x000D_
Key words:  interpretable machine learning; artificial intelligence; human-agent interactionWhile there has been a lot of interest in interpretable machine learning, there is relatively little work on what makes a machine-generated explanation interpretable, or even a formalization of what interpretability even is.  Objective 1 will advance the fundamental science of human understanding.  There has also been little work on optimizing algorithms for interpretability, rather than interpreting existing algorithms.  Objective 2 will create new methods for this end-to-end optimization, so that we can have interpretable systems that are also high-performing.The successful completion of the proposed work will be evidence-based metrics for the quality of machine-generated explanation that can be broadly used by the interpretable machine learning community.  The algorithms to optimize for these metrics will be applied to health applications that have the potential for real clinical impact.  The research results and software will also be made available online, as well as a site for compiling related human-subject experiments from the broader community.  The PIs will include diverse populations, including undergraduates and underrepresented minorities, in the research.</t>
  </si>
  <si>
    <t>1763396</t>
  </si>
  <si>
    <t>Rubenstein</t>
  </si>
  <si>
    <t>This work investigates functional (blueprint-free) construction in natural systems with the objective of creating artificial systems that can construct in a similar fashion. To accomplish this, the proposed work will investigate an example of functional construction found in nature, the formation of army ant bridges. Powell, with expertise in experimental fieldwork with army ants, will lead studies of army ant construction. This will be used to determine the rules the ants use to form structures, and the range of problems they can solve. Garnier, with expertise in analyzing and modeling army ant construction behavior, will work with Rubenstein and Nagpal (who is collaborating on this project without compensation) to create models and simulations of the bridge formation from the experimental results. These models will test the rules learned from the ants, analyze the stability and dynamics of such behaviors, and guide the design of artificial systems. These models will also be used to generate predictions on the construction behavior of ants in different spatial configurations of their environment and test them with a second series of field experiments. Guided by the lessons learned from the ants and from the models/simulations, Rubenstein, a roboticist with expertise in the design, creation, and control of large robot swarms, will create a swarm of 30+ autonomous robots for the self-assembly of functional bridges. In addition, they will create a generalized method for building functional structures given a desired function. This generalized method will be quantitatively compared to an approach using genetic algorithms, and applied to other engineering problems, such as stabilizing a weakened structure, using experiments in models and on the developed robot swarm. _x000D_
Keywords: bio-inspired control; swarm robotics; collective intelligenceThis project will advance the understanding of collective intelligence by investigating decision-making and problem solving in swarms of distributed agents, leading to new insights for computer science and biology. The work will advance artificial intelligence and multi-agent research by investigating the problem-solving of decentralized and reactive strategies, as an alternative to widely used and better understood planning-based strategies; the project will contribute new methods for mathematically reasoning about such collective strategies, such as provable outcomes and bounds on time efficiency. For robotics, this work will contribute new designs for bio-inspired robot swarms that can dramatically increase their capabilities through self-assembly, and utilize a more flexible and "organic" structure formation that can easily adapt to unstructured environments. For biology, this work will provide important discoveries on how biological systems achieve robustness to perturbation while maintaining adaptability to environmental changes, and will constitute the first extensive quantitative study of living architectures in army ants assemblages. Overall, this work will advance understanding of global-to-local programming by expanding the scope to include more complex goals that are functions of the environment in which a collective system finds itself.The proposed work will have a broader impact through interdisciplinary training, public outreach, and the recruitment and retention of minorities. The interdisciplinary training will be achieved by having team members participate in research outside their primary discipline; the CS members will actively contribute to the field experiments, and the biology members will take active part in the design of the models and consult on the design of the robot. The fascination with bio-inspired robotics and collective behavior will be exploited to provide opportunities for public outreach. This will include live demos of the developed research robots, and creation of simple versions of the research robots designed to allow outreach participants to touch and remote control the robots. The PIs will continue to actively seek out female students and postdocs which is relevant since women are a minority in engineering and computer science. This includes the active mentoring and support of minority undergraduate students through the REU program, and a capstone research project for underrepresented high school students. With support from NSF, we will continue to work on these important areas and be able to use the support to broaden our impact on society.</t>
  </si>
  <si>
    <t>1763397</t>
  </si>
  <si>
    <t>Obradovic</t>
  </si>
  <si>
    <t>Social media and news articles play an important role in documenting daily societal events. The main goal of this project is to leverage the dynamics of social media content emerging around news articles at thousands of news outlets across the world as well as at the social networking services such as Twitter and Facebook, for intelligence and predictive analytics. News outlets host social media platforms that facilitate users to engage in debating daily news topics. A large fraction of the ever-growing internet content is found in thousands of smaller-scale social networks, organically self-organized around a core set of latent values. For example, the social networks at NY Times, The Guardian, and Washington Post have more than 130K users each. Together, they constitute a considerable segment of the varied opinions of the society at large. The difficult problem addressed in this project is that of transforming the streams of social media chatter at thousands of news outlets into data signals from which to mine those signals foretelling the imminence of an (important) event, and to develop sound predictive analytics on top of those signals. Our solutions are built upon the following hypothesis:  there is a relationship between the volume of news articles on certain topics, the particular types of social media communications around these articles, and actual occurrences of important real-life events (e.g., social protests, epidemics outbreaks, and Geo-political conflicts); and concomitantly mining the emerging social streams at thousands of news outlets leads to better predictions.  The objective is to improve the speed and confidence at which changes in social, economic, and political events can be detected and quantified by leveraging the trend of past social response to various events observed over thousands of social media streams at once. _x000D_
KEYWORDS: data mining; social media; information networks; predictive analytics.We propose the first end-to-end system for real-time access of thousands of social networks at news outlets (SN-NOs), capable of capturing the complex social dynamics across the SN-NOs. Each SN-NO may publish thousands of news articles, and host hundreds of thousands of users, giving a complex network with trillions of possible interactions (i.e., explicit and latent network links). The system's end purpose is efficient early identification of important news events. The framework will be capable of handling large parallel data streams, based on novel paradigm-shifting ideas of learning stratified linking across multiple network levels, e.g., SN-SOs, news articles, and news outlets, respectively. Reliable long-term predictive analytics will be achieved in an evolving and partially observed high-dimensional network of networks by multiscale structured regression. The project results will innovate real-time and massive scale management of SNs, collective mining of thousands of SNs, structured regression, and early event prediction.The proposed work will benefit multiple segments of society, such as social scientists and policy makers, because the results of the proposed project will provide them with tools to predict important real-life events using indicators observed on social media. There is a growing interest in mining social media streams for early detection of (important) events, like crisis detection (and response), fighting crimes, such as human trafficking and narco-trafficking, and predicting social unrest. This project is a major step forward toward addressing the government's latest initiative of fighting crime using big data. The results (e.g., software tools) will be made available to benefit researchers in academia and industry. Distribution of free, open-source software for implementing the techniques developed will enhance existing research infrastructure. The educational component of the project includes the involvement of graduate and undergraduate students' training and research and the incorporation of research projects/results in appropriate courses. The PIs will strive to maintain their record of recruiting students from underrepresented groups.</t>
  </si>
  <si>
    <t>1763399</t>
  </si>
  <si>
    <t>Shao</t>
  </si>
  <si>
    <t>4</t>
  </si>
  <si>
    <t xml:space="preserve"> Panel Summary       
 SUMMARY OF PROPOSED RESEARCH ACTIVITY_x000D_
_x000D_
This proposal describes a new high-level language, DeepSEA, for writing certified low-level system software and smart contracts for distributed ledger systems.  The proposed effort extends previous work on a certified operating-system kernel.  From one program in DeepSEA, three artifacts are generated: an implementation in Clight, a formal specification, and a proof that implementation and specification agree.  The last two artifacts are in the language of the Coq theorem prover._x000D_
_x000D_
INTELLECTUAL MERIT_x000D_
_x000D_
+ The new language would combine the advantages of writing code at a high level of abstraction with the flexibility of low-level programming._x000D_
_x000D_
+ The new language would make writing certified low-level software much easier.  The idea of bridging levels of abstraction is compelling._x000D_
_x000D_
+ The combination of the certified compiler for DeepSEA with the CompCert compiler would yield a certified toolchain from high-level code to assembly code. _x000D_
_x000D_
+ Meaningful case studies are included in the work plan._x000D_
_x000D_
+ The PIs are fully qualified to conduct the proposed research._x000D_
_x000D_
- Since CompCert does not optimize aggressively, a significant burden is placed on the Clight synthesizer._x000D_
_x000D_
BROADER IMPACTS_x000D_
_x000D_
+ The availability of a certified compilation toolchain would benefit those applications whose correctness and security is crucial._x000D_
_x000D_
+ Co-PI Piskac has often been involved in outreach efforts._x000D_
_x000D_
SUGGESTIONS FOR IMPROVEMENT_x000D_
_x000D_
While this proposal is generally well written, it would benefit from a more thorough discussion of the related literature and from a more detailed presentation of how concurrency will be handled._x000D_
_x000D_
The role of synthesis in the proposal should be described in more detail._x000D_
_x000D_
The advantages of developing a new language instead of a library should be discussed._x000D_
_x000D_
SUMMARY STATEMENT_x000D_
_x000D_
This is a strong proposal with a new approach to a significant problem.  It has both a technical and societal impact._x000D_
_x000D_
The recommendation of the panel is that the proposal is Competitive._x000D_
_x000D_
The panelists concur that the Panel Summary accurately reflects the panel discussion._x000D_
</t>
  </si>
  <si>
    <t>Harris</t>
  </si>
  <si>
    <t>wharris@cc.gatech.edu</t>
  </si>
  <si>
    <t xml:space="preserve">In the context of the five review elements, please _x000D_
evaluate the strengths and weaknesses of the proposal with respect to intellectual merit._x000D_
_x000D_
1. The proposed work could significantly advance understanding within_x000D_
its own field. It would provide a unified framework for combining_x000D_
powerful techniques from functional programming and verification (such_x000D_
as monads for modeling effects) with features for developing low-level_x000D_
implementation._x000D_
_x000D_
The proposed work raises the following issues or concerns:_x000D_
_x000D_
-It would be interesting to see a more detailed motivation for_x000D_
implementing the proposed approach as a language. It seems feasible_x000D_
that one could model the programming environment of a particular_x000D_
low-level system in a high-level language, potentially using existing_x000D_
language features such as monads to low-level effects on objects_x000D_
such as page tables, and compile the extended language to executable_x000D_
code using an existing compiler toolchain. It would be interesting to_x000D_
see the benefits of programming in DeepSEA, compared to such an_x000D_
approach._x000D_
_x000D_
-A major advantage of programming directly in a low-level language is_x000D_
that it enables aggressive manual optimization, e.g., based on_x000D_
sharing in low-level data structures. Given that DeepSEA is a_x000D_
language with algebraic types, it seems like the compiler generates_x000D_
all low-level code in which such optimization would be possible_x000D_
completely automatically. It seems difficult to either develop a_x000D_
compiler that could perform most of the optimizations within the_x000D_
scope of manual analysis, or to extend DeepSEA to enable manual_x000D_
optimization at such a level._x000D_
_x000D_
2. The proposed work largely represents a composition of existing_x000D_
ideas from language design, namely the design of low-level language_x000D_
for implementation with high-level languages for verification. The_x000D_
composition of such languages with a verified compiled, however, would_x000D_
be quite novel._x000D_
_x000D_
3. The research plan is well-organized into multiple tasks, each with_x000D_
multiple subtasks, and it is clear how particular subtasks will depend_x000D_
on each other in order to be completed. The PI's have performed_x000D_
significant prior work in designing a preliminary version of the_x000D_
proposed language._x000D_
_x000D_
4. The PI's are highly qualified to perform the proposed work. They_x000D_
have performed extensive work on related topics in verification._x000D_
_x000D_
5. The proposed work does not require unusual computational_x000D_
resources. The PI's have adequate resources to perform the proposed_x000D_
work._x000D_
_x000D_
In the context of the five review elements, please _x000D_
evaluate the strengths and weaknesses of the proposal with respect to broader impacts._x000D_
_x000D_
1. The proposed work has significant potential to benefit society. The_x000D_
proposed work describes several critical applications for which one_x000D_
could develop verified applications using DeepSEA. The program would_x000D_
involved students and researchers from underrepresented groups._x000D_
_x000D_
2. The benefits to society of the proposed work are mostly in line_x000D_
with those of work on the topic._x000D_
_x000D_
3. The plan for realizing the proposed work is well-reasoned and_x000D_
organized. The PI's have performed considerable background work_x000D_
researching critical applications other than standard targets for_x000D_
verification, such as systems, to also include emerging applications,_x000D_
such as cryptocurrencies._x000D_
_x000D_
4. The PI's are highly qualified to realize the proposed broader_x000D_
impacts. They have developed verified implementations of similar_x000D_
applications in previous work, and have actively engaged in involving_x000D_
under-represented groups._x000D_
_x000D_
5. The PI's would have adequate resources to realize broader impact,_x000D_
namely access to educational resources._x000D_
_x000D_
Please evaluate the strengths and _x000D_
weaknesses of the proposal with respect to any additional solicitation-specific review criteria, if _x000D_
applicable_x000D_
_x000D_
_x000D_
_x000D_
Summary Statement_x000D_
_x000D_
The proposed work could potentially improve the state of the art of_x000D_
verified programming, although the proposal could benefit from a_x000D_
stronger motivation for the proposed work compared to conventional_x000D_
approaches._x000D_
_x000D_
</t>
  </si>
  <si>
    <t xml:space="preserve">In the context of the five review elements, please _x000D_
evaluate the strengths and weaknesses of the proposal with respect to intellectual merit._x000D_
_x000D_
The PIs would like to design and implement a new language, DeepSEA, for writing verified, low-level software with different abstraction layers for equational reasoning and composition. The proposed activities include desugaring the language into a monadic lambda calculus with support for equational reasoning over stateful code, and certified compilation to Clight, as well as a couple of case studies writing verified software in the language._x000D_
_x000D_
Strengths of the proposal:_x000D_
It targets a very important software domain with realistic examples and compelling proposals for augmenting the development process. In particular, compared to other approaches, they intend to integrate verification into the process of development rather than treating it as an external, after-the-fact process. Additionally, the approach they describe to equational reasoning over stateful programs seems original and sound. The proposal brings together impressive expertise from high-level language capabilities to low-level systems programming needs; the range of knowledge amongst the PIs is really unique and valuable._x000D_
_x000D_
Weaknesses:_x000D_
It would have been nice to see an example "equational reasoning" proof about one of the examples in the proposal to get a clearer idea of what this means._x000D_
_x000D_
It is somewhat unclear what the proposal is for reasoning about concurrent programs, and what kinds of reasoning they intend to support, especially since this is an active and very much unresolved research area._x000D_
_x000D_
There was no concrete timeline discussed for the different tasks outlined in the proposal, nor was there any evaluation of the proposed work beyond the proof of one conjecture that was given. If the case studies are considered to be an evaluation, the PIs should describe how they will measure the success of these studies, and how they will compare the outcome of their work to prior work._x000D_
_x000D_
In the context of the five review elements, please _x000D_
evaluate the strengths and weaknesses of the proposal with respect to broader impacts._x000D_
_x000D_
Strengths:_x000D_
The PIs discuss the potential impact of this work on a long-term scale and also propose several concrete activities._x000D_
_x000D_
The main long-term impact discussed is reliability for critical infrastructure. The proposed activities include curriculum development, namely an original-sounding and compelling new course integrating formal methods with systems programming, undergraduate research involvement, and outreach to underrepresented groups. All of these are worthwhile activities._x000D_
_x000D_
Weaknesses:_x000D_
_x000D_
It is easy to say that any formal methods project has the potential to make software more robust and reliable in the long term. However, in practice, this has not happened in mainstream software, and I think anyone saying such a thing in a proposal should explain why their work will succeed where others have failed. Namely, what is the route that they imagine to adoption by developer workforces? Will there need to be training, tools, a reinvention of onboarding or management processes?_x000D_
_x000D_
Additionally, while it is clear that PI Piskac has a track record with undergraduate involvement and outreach to women, nothing is said of the other PIs. It is disappointing that there are no plans to include them in these activities, as they should not be the sole responsibility of the only woman on the team._x000D_
_x000D_
Please evaluate the strengths and _x000D_
weaknesses of the proposal with respect to any additional solicitation-specific review criteria, if _x000D_
applicable_x000D_
_x000D_
_x000D_
_x000D_
Summary Statement_x000D_
_x000D_
This is a strong proposal with a transformative new approach to verified low-level software. The strengths outweigh the weaknesses for both intellectual merit and broader impacts._x000D_
_x000D_
</t>
  </si>
  <si>
    <t>UH0607631</t>
  </si>
  <si>
    <t>Somenzi</t>
  </si>
  <si>
    <t>fabio@colorado.edu</t>
  </si>
  <si>
    <t xml:space="preserve">In the context of the five review elements, please _x000D_
evaluate the strengths and weaknesses of the proposal with respect to intellectual merit._x000D_
_x000D_
This proposal is about the DeepSEA programming language, which is meant to extend the certification that is available in high-level programming languages to the development of systems software and smart contracts._x000D_
_x000D_
The DeepSEA system is coupled with the Coq proof assistant so that it can output from a single high level specification, Clight code as well as a high-level specification and a proof of equivalence._x000D_
_x000D_
One objective of DeepSEA is to preserve the ability of C-like languages to access all systems resources including, for example, physical addresses and kernel modes.  By careful layered encapsulation, this ability is going to be preserved._x000D_
_x000D_
The work described in this proposal is supposed to lead to certified artifacts of non-negligible size and complexity._x000D_
_x000D_
I would have liked to see some mention of RUST, which is gaining momentum as a systems programming language._x000D_
_x000D_
In the context of the five review elements, please _x000D_
evaluate the strengths and weaknesses of the proposal with respect to broader impacts._x000D_
_x000D_
The broader impacts are well described.  Notable is the outreach program to motivate undergraduates to pursue graduate studies._x000D_
_x000D_
Please evaluate the strengths and _x000D_
weaknesses of the proposal with respect to any additional solicitation-specific review criteria, if _x000D_
applicable_x000D_
_x000D_
_x000D_
_x000D_
Summary Statement_x000D_
_x000D_
Overall, this is a good proposal.  The need for certified software is certainly on the rise and good language support is needed for greater deployment.  The proposal is well articulated, and the PIs are qualified to carry it out._x000D_
_x000D_
</t>
  </si>
  <si>
    <t xml:space="preserve">In the context of the five review elements, please _x000D_
evaluate the strengths and weaknesses of the proposal with respect to intellectual merit._x000D_
_x000D_
Summary:_x000D_
_x000D_
The proposed research would design and implement a language for_x000D_
writing and certifying system software using a layered object_x000D_
architecture approach.  The programmer writes a specification and_x000D_
implementation of each component in DeepSEA, an expressive high-level_x000D_
language.  The meaning of programs is given via a desugaring into a_x000D_
monadic lambda-calculus that can be shallowly embedded in Coq to_x000D_
support reasoning about program behavior.  Programs can also be_x000D_
compiled to (a variant of) C, with an automatically-generated proof of_x000D_
refinement from the monadic semantics; the C code can then be compiled_x000D_
to assembly code using the CompCert verified compiler.  The entire_x000D_
system is constructed inside the Coq proof assistant.  DeepSEA would_x000D_
be exercised by re-implementing the PI's CertiCOS system and by_x000D_
implementing verified smart contracts on blockchain platforms such as_x000D_
Ethereum._x000D_
_x000D_
Strengths:_x000D_
_x000D_
If successful, the research could lower the effort required to _x000D_
certify low-level software, where efficiency and control over_x000D_
data representation are essential.  _x000D_
_x000D_
The proposal represents a very plausible next step from PI Shao's_x000D_
successful CertiCOS/DeepSpec work.  It will generalize and explore the_x000D_
use of a layered object architecture for systems code.  It would_x000D_
directly address an observed pain point in the methodology of the_x000D_
previous project by automating the refinement proofs between high-level_x000D_
language and C code.  The demonstration plan makes sense, and the_x000D_
verified smart contracts application is novel._x000D_
_x000D_
PI Shao is highly qualified to conduct this research based_x000D_
on his deep experience with certifying systems code in Coq._x000D_
_x000D_
Weaknesses:_x000D_
_x000D_
The proposal does not say much about automatic generation of_x000D_
refinement proofs (Section 2d), which is key to the whole project. And_x000D_
one thing it does say -- that naive translation into C will be_x000D_
adequate because optimization can be left to the CompCert C compiler_x000D_
-- is dubious; CompCert does little optimization, and consequently the_x000D_
performance of its generated code has proven inadequate for, e.g., the_x000D_
seL4 verified OS._x000D_
_x000D_
The role of program synthesis (and hence of co-PI Piskac) in the_x000D_
overall project is scarcely described.  This omission is unfortunate,_x000D_
because use of synthesis is mentioned as one of the features that_x000D_
distinguish this proposal from the PI's existing DeepSpec/CertiKOS_x000D_
project._x000D_
_x000D_
Suggestions for Improvement:_x000D_
_x000D_
- Give more detailed comparison to recent related work on verification_x000D_
of low level code, including Chlipala's Bedrock and Fiat projects,_x000D_
Hawblitzel's Verve and Ironclad projects, and the seL4 project._x000D_
_x000D_
- Give a plausible schedule for how the work will be_x000D_
spread over the duration of the project._x000D_
_x000D_
_x000D_
In the context of the five review elements, please _x000D_
evaluate the strengths and weaknesses of the proposal with respect to broader impacts._x000D_
_x000D_
Strengths:_x000D_
_x000D_
If successful, the research could improve the reliability of important_x000D_
software systems on which many aspects of society depend, by making_x000D_
the certification of key software infrastructure easier, and hence_x000D_
cheaper, to do._x000D_
_x000D_
The proposed course teaching formal methods in the context of writing_x000D_
systems code could attract more students to become proficient in_x000D_
verification._x000D_
_x000D_
Co-PI Piskac has a record of involving undergraduate students in_x000D_
research and in encouraging women to pursue Ph.D. programs in Computer_x000D_
Science._x000D_
_x000D_
_x000D_
Suggestions for Improvement:_x000D_
_x000D_
Tone down the claims of broader impact in the project summary;_x000D_
currently they are stated in such an exaggerated style that it is hard_x000D_
to take them seriously._x000D_
_x000D_
_x000D_
Please evaluate the strengths and _x000D_
weaknesses of the proposal with respect to any additional solicitation-specific review criteria, if _x000D_
applicable_x000D_
_x000D_
_x000D_
_x000D_
Summary Statement_x000D_
_x000D_
This is a very good proposal, with excellent goals and a well-considered approach. _x000D_
_x000D_
_x000D_
</t>
  </si>
  <si>
    <t>Building certifiably reliable and secure software is one of the grand challenges facing today's computing community. Despite the extensive progress in programming languages in the past few decades, today's mainstream operating systems and hypervisors are still written in C-like low-level languages.  There seems to be an inherent clash between high-level formal reasoning and low-level system programming: the former relies on a rich equational theory at a high abstraction level while the latter must manipulate and manage low-level effects and hardware resources.  The huge abstraction gap between these two tasks makes it difficult to provide direct language support for programming certified low-level code. Indeed, recent projects on OS kernel verification all required writing (manually) the actual kernel in a C-like language and a formal specification of the kernel in a proof assistant language; a large part of the verification effort was then spent on showing that the implementation indeed satisfied the specification._x000D_
_x000D_
Keywords: program specification; language design; compositional semantics; certified software; certified compiler; program verification; formal methods.In this effort, the PIs propose to design and implement a new language (named DeepSEA) that can be used to directly program and synthesize certified software.  To tackle the above-mentioned clash, DeepSEA provides native support for layered specification and abstraction refinement, full equational reasoning, a functional model of effects (including concurrency), and effect encapsulation and composition, so it can be used to directly support certified programming at multiple abstraction levels.  Using DeepSEA, a programmer needs only to write the formal specification of a desirable system; then the DeepSEA compiler will automatically compile the DeepSEA program into a certified artifact consisting of a C program (which is then compiled into assembly by CompCert), a Coq specification, and a formal (Coq) proof that the C program satisfies the specification. The PIs will develop a DeepSEA toolchain and apply it to build certified OS kernels and Ethereum-style smart contracts. _x000D_
_x000D_
The PIs' proposed work opens up a new space of language designs that can directly support the development of correct-by-construction system software. Certified programming is a unique challenge for language design: operating systems are inherently low-level and effectful, while software verification requires high-level abstractions and pure functions. DeepSEA bridges this chasm automatically---from a single input program one can derive the relation between ADTs and bytes, and between functional specification and concrete implementation. Instead of having to choose between high- and low-level languages, DeepSEA can have the best of both._x000D_
_x000D_
A distinct feature of a C-like language is that it does not place any special restriction over its runtime model; instead, it directly exposes all hardware resources so it has the flexibility of building any system software layers as libraries. DeepSEA follows the same idea, but provides additional support for formally specifying all the hardware and software abstraction layers.The technology for building certified software will have a profound impact on the software industry and the society in general. It will dramatically improve the reliability and security of many key components in the world's critical infrastructure.  It will advance human knowledge in the specification and understanding of software, and understanding what is possible in building future software on top of a reliable core. Machine-checkable specifications and proofs will make software easier to understand, maintain, and port. On the education side, our project would catalyze a cultural change in U.S. universities by pushing new courses on formal methods into the existing curriculum; it would broaden the participation of underrepresented groups and give the U.S. students a unique combination of technical training and international experience in this cutting-edge field.</t>
  </si>
  <si>
    <t>1763400</t>
  </si>
  <si>
    <t>Jackson</t>
  </si>
  <si>
    <t>DCOSLEY</t>
  </si>
  <si>
    <t>The goal of this proposal is to research small, inexpensive wearable technologies for detecting canine activities, including vocalizations, sniffing patterns, and body gestures, to provide clear and concise communication between emergency-responder (Search and Rescue and Police K9) dogs and their handlers. The main objectives include:		_x000D_
1.	Interaction Design: The team will identify the range of canine vocalizations and gestures that dogs can produce to facilitate two-way, computer-mediated communication between handlers and working dogs. The result will be a set of behaviors optimized for practical use in common dog jobs, ease of recognition, and ease of training._x000D_
2.	Technology Innovation: The team will create novel wearable devices that can detect, classify, and interpret the canine activities we defined in objective 1. _x000D_
3. Novel Paradigms for Training and Evaluation: Working with expert dog trainers, the team will create new paradigms for teaching dogs to vocalize and perform gestures, and for characterizing their effectiveness at using the computing systems we design._x000D_
_x000D_
Keywords: Animal-Computer Interaction; Wearable Computing; Working DogsAt a high level, this project will contribute to fundamental algorithmic, hardware, and methodological advances to enable interspecies communication and collaboration. Unlocking a new vocabulary to enable dogs to communicate using computers will involve new scientific breakthroughs in the design of novel, and refinement of existing, techniques in four key areas:	_x000D_
 * Interfaces: creating new interaction methods, design theories, and principles for computer-aided dog-human communication_x000D_
* Sensing: enabling computers to collect data about dog gestures, body language and vocalizations._x000D_
* Algorithms: designing algorithms that are capable of interpreting sensed data, including activity discovery from dog-mounted inertial measurement units and microphones_x000D_
* Performance modeling and evaluation: methodological innovations for ?asking questions? of dogs._x000D_
_x000D_
It is estimated that there are upwards of 387,000 service dogs working in the U.S. Additionally, there are thousands of working dogs in law enforcement, the military, and search and rescue, performing mission-critical jobs. Many police and military dog handlers have little experience prior to being paired with their dog partner. Further, service animals commonly work with handlers that have a diminished capacity to communicate with dogs. For example, blind guide dog handlers aren?t able to read a dog?s body language and veterans suffering from PTSD can become overwhelmed in public settings, distracting attention away from their service dogs. The technologies this work contributes will dramatically enhance the relationship of working dogs and their handlers in those situations and countless others.The scientific work in this project could have significant impacts for all working dog teams, and the Education and Outreach efforts will likely expand those impacts as well. The objectives are to increase awareness, broaden participation, and disseminate our results widely. Accordingly, we anticipate impacts in six main areas:  1. Growth of the scientific community by planning and leading the new Animal Computer Interaction (ACI) conference and community; 2. Other scientific disciplines, such as animal behavior and comparative psychology; 3. Broadening participation, by providing attractive projects for women and minority students; 4. Developing undergraduate and graduate curriculum in Animal-Computer Interaction; 5. Public outreach, through media exposure and community service talks; 6. Service, working, and companion dogs, by creating technologies that allows any dog to communicate clearly with his human.</t>
  </si>
  <si>
    <t>1763407</t>
  </si>
  <si>
    <t>AVONLEH</t>
  </si>
  <si>
    <t>This project focuses on developing a new way of designing and implementing communication network protocols by leveraging automated protocol synthesis. The goal is to permit a network engineer to utilize the features and limitations of a given network to synthesize a protocol that meets its requirements, and to permit the execution of the synthesized protocol directly on a given hardware with the use of virtual machines. Our framework utilizes techniques from program synthesis and repair as well as genetic algorithms and genetic programming. We intend to develop virtual machines for the synthesized protocols for many embedded network system platforms that are commonly used by the researchers and practitioners in the field.The key in this project is to combine two areas of research: model repair/synthesis and genetic algorithms/programming to enable synthesis of network protocols. Unlike existing approaches that may rely on standards-based design or utilize existing protocols from the literature, it enables synthesis of protocols targeted towards a given network. At the same time, it permits designers to utilize their intuition (and validates it as appropriate) while synthesizing the protocol. We anticipate that this will provide a revolutionary approach for designing next generation networks. _x000D_
We achieve this in a two-pronged manner. First, we use model repair and synthesis to obtain solutions that are correct under different sets of assumptions. The different sets of assumptions are obtained by simplifying the observations from the target system so as to reduce the time required for repair/synthesis. This step is expected to generate a rich set of approximate solutions, and will be the key in our subsequent steps where we will utilize them along with programs based on designer intuition. A framework based on genetic algorithms (GA) will be used in this step. This will generate a state machine for the desired protocol. This state machine would be refined with genetic programming to obtain the final protocol.  To facilitate these steps, we will develop a network simulator that will validate the synthesized protocols as well as enable GA/GP based approaches by evaluating fitness functions. In all these steps, intermediate protocols will be saved in XML to facilitate their reuse._x000D_
We will design a virtual machine that will allow execution of the synthesized protocols on various target hardware platforms. This concept of Virtual Machine, along with protocol synthesis, will enable one to begin with the requirements of the given network, generate the corresponding protocol using model repair/synthesis and GA/GP, and run it directly on a target network platform. As a part of initial prototyping, we will develop Virtual Machines for Arduino and embedded Linux, which are next generation IoT and sensor platforms for many emerging applications.The project will provide a revolutionary new approach for rapid prototyping of network protocols by allowing a designer to synthesize a new protocol for a given network.  In this sense, for the field of networking, this project will provide the benefits similar to that individualized medicine provides in the field of medicine. This approach would be especially valuable for the design of networks in IoT systems, home automation, agriculture and smart cities. In such applications, networks can often be specially designed and require individualized protocols in order to be efficient in terms of specific performance expectations such as energy or latency._x000D_
Developing virtual machines for Arduino and Embedded Linux will make it feasible for many researchers in the community to experiment with the developed framework directly on their networks. Having the VM for Arduino will be particular beneficial for hobbyist-grade IoT platforms, thereby making them usable to middle-school and high-school students. Embedded Linux will cater to university researchers. Finally, the proposed activities will facilitate in educating undergraduate and graduate students in the areas of networking, formal verification, and genetic programming. _x000D_
_x000D_
Keywords: Protocol synthesis and repair; Virtual machines; Genetic Algorithms/Programming; Arduino;</t>
  </si>
  <si>
    <t>1763408</t>
  </si>
  <si>
    <t>DeWeese</t>
  </si>
  <si>
    <t>KWHANG</t>
  </si>
  <si>
    <t>The brain is exceedingly complex, yet it is possible to predict important aspects of how the primary visual cortex (V1) represents visual scenes based only on the principle of sparse coding --- a computational notion of efficient neural coding --- and the structure of "natural" scenes, as captured by essentially any collection of photographs taken in the real world.  This proposal is to further develop a computational model of visual learning called the Sparse And Independent Learning network (SAILnet) introduced by this research group.  This is the first mathematical model of development in the visual cortex that can learn an efficient representation of natural scenes and match neural responses in visual cortex using biologically-realistic spiking neurons and local synaptic learning rules.Using the original SAILnet model and the extensions of it that will be developed for this project, the statistical structure of natural scenes and sounds will be further elucidated, putting this research group in the rare position to be able to make experimentally falsifiable predictions about many aspects of the activity and connectivity of both the visual and auditory sensory pathways leading up to and including neural populations in the cerebral cortex.  Thus, in addition to the insights to be gained about the structure of natural scenes and sounds, this work will generate predictions for neural systems well beyond what has been possible with traditional sparse coding studies.  In addition, user-friendly code will be provided online so that biologists, physicists, engineers, and other researchers can use our networks to learn efficient representations of various types of sensory data and to predict neural response properties and other network features of biological systems that have evolved to interpret them.The ability to create algorithms to meaningfully parse and interpret natural scenes, movies, or sounds recorded in real-world environments would be transformative for the understanding of the natural world and of human thought.  The insights gained will not only add to what is known about the brain and the sensory stimuli it can process, but they would confer many practical advantages as well.  The program proposed here is highly interdisciplinary, drawing ideas and approaches from physics, engineering, computer science, and systems neuroscience.  Moreover, the proposed study will act as a bridge for physics graduate students hoping to make the jump to biophysics and machine learning research, and it will inform the investigator's efforts while he develops introductory physics courses for biologists as well as biophysics courses aimed at advanced physics majors and graduate students at UC Berkeley.  Over 60 undergraduates majoring in a wide range of subjects have worked in the investigator's research group during the past decade.  The proposed study will provide continuing opportunities for a wide range of undergraduates who want to become involvement in cutting edge research. The cortical learning algorithms to be developed in the course of the proposed project will be made publicly and freely available to all other researchers. _x000D_
_x000D_
Key Words: cortex; learning; visual processing; auditory processing; natural scene statistics; systems neuroscience</t>
  </si>
  <si>
    <t>1763409</t>
  </si>
  <si>
    <t>Subramanian</t>
  </si>
  <si>
    <t>Societal networks involving a combination of social, economic and technological components are extensively used in our modern information age, and are a promising new frontier for work in information and signal processing. As end-user devices get more intelligent with increased memory and computational abilities, one can envisage rather complex rules and behaviors exhibited by the nodes. Understanding the global consequences of such increased complexity is of critical importance to understanding, designing and analyzing future societal networks. Motivated by this we propose a research program framed around the following questions: How does the increased computational and reasoning abilities at the end-nodes impact the construction and functioning of networks? How can one design/re-design the information structure and any potential communication (between nodes) for the optimal functioning of networks, even with increasingly sophisticated nodes? To answer the above questions, our research will focus on the following: network synthesis using strategic concerns of agents; analysis of the synthesized networks and processes on these networks; non-Bayesian information assimilation and inference; equilibria of dynamic games with non-Bayesian beliefs; and information design to achieve optimal performance. These research subjects are organized into three distinct but inter-related thrusts: network synthesis; network analysis; and information assimilation, inference and control in networks. _x000D_
Keywords: Strategic graph generation; Random graphs; Network Centrality; Local weak convergence and branching processes; Game Theory; Bayesian and non-Bayesian learning.The intellectual merit of our proposed activity lies in the development of mathematical tools to analyze and design networks, information flows, and information structures, with computationally sophisticated agents. The overall goal is to steer the associated network into optimal configurations. The analytical tools will build upon foundations in probability, optimization, game theory, and specifically will use techniques from the local weak convergence of graphs, branching processes, variational methods like forward and backward induction from dynamic programming, Monte-Carlo simulation, optimization, and martingale methods. Along with developing the tools, we will also generate computational algorithms specific to the problems being studied.  The mathematical and algorithmic techniques developed will be applicable to many problem areas in network science.The understanding of social networks is broadly applicable across society including areas such as marketing, economics, social sciences, and national defense, and the proposed work has the potential to make impacts across all these fields. Other broader impacts are woven around the incorporation of research into the curriculum, as well as a substantial outreach program in terms of dissemination of the results of this research to a broader community, and student training. The PIs will leverage the significant multidisciplinary activities at both universities, which include the interdisciplinary Center for the Study of Complex Systems (CSCS), the Michigan Institute for Data Science (MIDAS), the Northwestern Institute on Complex Systems (NICO), and the Northwestern Data Science Institute, to communicate the results of this project and to organize workshops. The research output will be incorporated into undergraduate and graduate level elective topics courses, such as the new courses, titled Introduction to Social, Economic and Technological Networks and Game Theory and Network Systems, developed by the PIs. Exposure of undergraduates to research will be achieved by the PIs via SURE/UROP/NSF REU programs as well as mentoring of Honors theses, starting with the development of a web-/Java-tool to demonstrate the personalized PageRank algorithms being developed. The PIs will also continue to recruit and mentor students from diverse backgrounds.</t>
  </si>
  <si>
    <t>1763411</t>
  </si>
  <si>
    <t>The machine learning market is forecast to grow to $12.5B in 2021. This growth has been powered by a recent surge and interest in distributed machine learning (DML) systems. Our proposal represents the next transformative step for these DML systems. We propose to solve algorithmic and systems problems that will imbue DML systems with the capability to: i) be multi-tenant, i.e., support multiple users and jobs sharing a single consolidated physical cluster, and ii) support per-job intents, specified as SLAs/SLOs (Service Level Agreements/Objectives). Our work thus addresses the two most significant pain points that exist in the manageability of today's DML systems. No existing DML engine (e.g., TensorFlow from Google, CNTK from Microsoft) meets both the above goals. This proposal is a collaboration between a PI who is an expert in distributed systems (PI Gupta) and a PI who is an expert in Machine Learning (co-PI Koyejo)._x000D_
_x000D_
Keywords: Machine Learning, Distributed Systems, Multi-tenancy, SLA/SLO, Fault-Tolerance, Elasticity.This proposal seeks to build algorithms, techniques, and systems design and implementation, towards achieving an Intent-based Multi-tenant distributed system for Machine LearnIng (IMLI). Each user specifies her application requirements as an intent, in the form of SLA/SLO metrics (e.g., latency, throughput, deadlines, accuracy, etc., or combinations thereof). IMLI's goal is to continuously meet, for each job, those metrics that are constraints, while optimizing the other metrics of concern to the job. It does so in a multi-tenant setting where many DML jobs share and compete for resources in a single consolidated cluster. This is a complex goal. Our proposal breaks it down into the following four sub-problems:_x000D_
I. Efficient placement strategies for DML jobs, minimizing runtime and resource costs. _x000D_
II. Fault-tolerance mechanisms for DML jobs, with low overhead and fast recovery._x000D_
III. On-demand elasticity for individual DML jobs in a seamless, online, and efficient way. _x000D_
IV. Building atop the above three modules, we then propose policies at IMLI's multi-tenant layer for SLAs/SLOs. _x000D_
Our work will design efficient algorithms to address each of the above sub-problems, with some of our techniques being optimal or close to optimal. Next we will make systems design decisions to implement and integrate these algorithms in our IMLI system. We plan to evaluate our systems using both microbenchmarks, and real applications for fMRI brain imaging and image/text annotation. Evaluation will use both local clusters at UIUC, as well as public testbeds such as AWS and NSF Chameleon Cloud.This project promises to fuel a paradigm shift in the way machine learning jobs are run and managed in today's clusters. By supporting user-facing intents for jobs, management of jobs is made easier for users who are not experts in cluster scheduling. By supporting multi-tenancy, companies can consolidate cluster resources and reduce Capex, Opex, and TCO for their internal machine learning clusters. Interestingly, intent-based multi-tenant scheduling seeks to take the "human out of the loop" both at the level of a job and at the level of system administrators, thus simplifying DML clusters and their management. PI Gupta has a rich history of contributing to production and open-source distributed systems in industry. Since our techniques are generally applicable, we will also positively impact real production systems, with a focus on the mature TensorFlow and CNTK--we will build our solutions into their latest releases while interacting with the developer bases. Our evaluation plan will create neural networks for fMRI brain extraction. On the educational front the PIs will create a new on-campus course, and reusable online MOOC modules, to teach DML systems. The project will involve graduate students from under-represented groups. The PIs will leverage ongoing collaborations with their industry partners.</t>
  </si>
  <si>
    <t>1763413</t>
  </si>
  <si>
    <t>Tang</t>
  </si>
  <si>
    <t>RIBROWN</t>
  </si>
  <si>
    <t>Vaidyanathan</t>
  </si>
  <si>
    <t>ppvnath@systems.caltech.edu</t>
  </si>
  <si>
    <t xml:space="preserve">In the context of the five review elements, please _x000D_
evaluate the strengths and weaknesses of the proposal with respect to intellectual merit._x000D_
_x000D_
This is a very well written proposal with strong technical content. The main goal here is tensor signal processing, especially reconstruction from sampled versions.  Given a sampled version of a tensor with a rank constraint, how do we reconstruct or "complete" the tensor? The problem gets very involved because there are many ways to define the rank of a tensor, such as the canonical polyadic (CP) rank, the Tucker rank, and the tensor-train (TT) rank. For each of these cases the PIs propose to develop systematic methods for tensor completion. The fact that all of these yield different answers is demonstrated here by the fact that the method based on unfolding a tensor into matrices does not yield the same results as the CP-rank based decomposition. _x000D_
_x000D_
There are multiple variations of these problems. First, the sampling can be a direct sampling of elements of the tensor, that is, perform an elementwise product of the tensor with a binary sampling  matrix.  Secondly the sampling can be done by taking inner products of the tensor with several  sampling matrices, each inner product being regarded as one sample. Probabilistic sampling of tensor elements is aso considered as a possibility.  For each of these cases,  tensor  completion problems or tensor inverse problems are proposed. The goal in all these cases is to minimize the number of samples required in order to perform the tensor completion or inversion.  While the problems "look like" the corresponding problems for the case of ordinary matrices, the mathematical difficulties and sophistication are much higher. One of the methods used here is to convert the completability problem into a polynomial formulation and ask whether there is algebraic independency among certain polynomials. (I am not sure if I followed these details correctly). Sec. 3.2 proposes the use of atomic norm methods for tensor completion. Conditions similar to the well known separation condition are proposed for the tensor case. The first PI is an expert on atomic norm and is highly qualified to address these problems.  _x000D_
_x000D_
And again, there are multiple variations of these problems depending upon the type of completion we are looking for: do we want a unique completion  or a finite set of acceptable answers? These cases will all be systematically addressed in the proposed work. The PIs also consider the case where, in addition to low rank, the tensor might exhibit some kind of sparsity in a transform domain. Given this apiori information, the PIs seek to optimize the number of samples required (for completion of the tensor). The PIs also propose nonconvex methods to directly address some of the optimizations, instead of convexifying them. _x000D_
_x000D_
_x000D_
Theoretically, the methods proposed here are very sophisticated, and use the  state of the art advances in sparse recovery, atomic norms, optimization, and tensor decompositions. The PIs have an excellent record of publications and track record, and are highly qualified for the tasks proposed. Wang has done significant work on tensors and Tang has done pioneering work on atomic norm decompositions. Finally the applications of these theoretical developments will directly cut into the modern era of big, high dimensional, data. _x000D_
_x000D_
It will also be interesting to consider the effect of noise on these techniques. That is, if the "samples" of the tensor are noisy (say, bounded noise or Gaussian noise), then having more samples should result in better completion. How is this to be quantified for each of the many methods proposed here? _x000D_
_x000D_
I also want to make a remark about novety and  new directions: while the proposal has many good ideas that are difficult and solid, and should therefore be supported,  they are build upon recent results by the PIs and others. They are the type that would be readily thought of by experts  working in the field.  In that sense, while it s a very good proposal with important problems, it is not likely to blaze totally  new directions hitherto unconceived of. _x000D_
_x000D_
There is a good collaboration plan, and an archiving/dissemination plan._x000D_
_x000D_
In the context of the five review elements, please _x000D_
evaluate the strengths and weaknesses of the proposal with respect to broader impacts._x000D_
_x000D_
The broader impact section is well thought out. The proposed research will have very good impact on graduate students and the scientific infrastructure for data sciences. It will therefore impact a number of  applications involving large multidimensional data. The PIs have a good plan for involving undergraduates and high school students at various levels, using the university's programs such as URIP (in Columbia). One of the PIs will involve in the Discover STEM camp to reach out to school children as well.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Excellent research problems. Solid, timely and sophisticated._x000D_
_x000D_
2. PIs are highly qualified with very good past work._x000D_
_x000D_
3. The quantity of research is about right, in fact plenty, for the proposed effort._x000D_
_x000D_
4. Very well written proposal._x000D_
_x000D_
5. There is a good collaboration plan, and archiving/dissemination plan._x000D_
_x000D_
_x000D_
_x000D_
Intellectual merit weaknesses: _x000D_
_x000D_
1. None_x000D_
_x000D_
_x000D_
_x000D_
Broader impact strengths: _x000D_
_x000D_
1. Graduate students will benefit most and there is a plan to involve undergraduates as well._x000D_
_x000D_
2. Good plans for reaching out to high school students._x000D_
_x000D_
3. Applications involving large high dimensional data will be impacted. There are plenty of such applications. _x000D_
_x000D_
Broader impact weaknesses:  _x000D_
_x000D_
1. None_x000D_
_x000D_
</t>
  </si>
  <si>
    <t>Title:  CIF: Medium: Collaborative Research: Tensor Inverse Problems - Fundamental Limits and Efficient Optimization Algorithms_x000D_
PI: Gongguo Tang, Lead Institution: Colorado School of Mines_x000D_
_x000D_
The main themes of this proposal address multiple timely and important problems related to the theoretical foundations for tensor inverse problems.  Given the ubiquitousness of multi-perspective, multi-dimensional datasets in our day-to-day lives, new models, theories, and algorithms to enhance our fundamental understanding of such data and to enable us to efficiently process them are of significant importance. This proposal directly addresses these issues by bringing a fresh and novel set of tools and ideas which can be of immense utility in advancing data science and engineering. Impacted fields include large-scale data analysis, recommendation systems and personalization, neural signal analysis, and communication and signal processing._x000D_
Keywords: tensor completion, tensor inverse problems, fundamental limit, algebraic geometry, atomic norm minimization, nonconvex optimization, global optimality.This proposal addresses  the fundamental limits,  novel optimization formulations and development of  provably efficient algorithms for tensor completion and other tensor inverse problems. It consists of the following four research thrusts._x000D_
(1) We propose to derive deterministic and probabilistic conditions that are independent of the data values and specific algorithms for low-rank tensor completability under different types of data models using algebraic geometry tools on the corresponding data manifold. _x000D_
(2)   We propose to apply the atomic norm minimization framework to infer low-rank tensors using structure-promoting convex optimizations. _x000D_
(3) We propose to reformulate the atomic norm regularized convex programs into nonconvex ones with smaller memory footprint, resulting in low-complexity algorithms that are more scalable and efficient, with provable global optimality. _x000D_
(4) We propose to develop transform-domain tensor models and extend the theories and algorithms for low-rank tensor recovery to such models._x000D_
We expect that the project will not only produce novel algorithms and methodologies for tensor data models, but also apply these newer approaches to real data from open-source databases.The proposed project will lay out theoretical and computational foundations for tensor inverse problems by investigating the fundamental limits and convex and nonconvex geometries of tensor optimizations. The ability to scale these optimizations to big data applications with optimal performance and guaranteed convergence will ensure that the research has the broadest possible impact. The research will engage Ph.D., M.S., and undergraduate students. We will actively promote the participation of under-represented minority and female students in research and teaching. Introductory seminars/talks in topics related to the proposal will be regularly conducted for high-school students, and the primary mission of these talks will be to encourage women and minority students to pursue undergraduate degrees in STEM disciplines. We will also coordinate with established outreach programs at Colorado School of Mines and Columbia University to engage K-12 students and traditionally under-represented groups, and inspire these students to pursue STEM education and careers. Following the practice of reproducible research, software tools developed as a part of the proposed project will be made freely available to public as a stand-alone application.</t>
  </si>
  <si>
    <t>1763414</t>
  </si>
  <si>
    <t>Just</t>
  </si>
  <si>
    <t xml:space="preserve"> Panel Summary       
  SUMMARY OF PROPOSED RESEARCH ACTIVITY _x000D_
 _x000D_
Mutation testing is a widely known but rarely used technique to assess the quality of tests. Recent research from the PIs show that mutation testing is a more effective way of catching real bugs, compared to the state of the practice, code coverage. _x000D_
_x000D_
In a step towards increasing adoption of mutation testing, this proposal aims to create a technique that automatically determines likely equivalent mutants, that is, program mutants that cannot be killed by any tests. Recently published results using machine learning show that the approach is promising._x000D_
_x000D_
INTELLECTUAL MERIT _x000D_
 _x000D_
Strengths:_x000D_
-	The proposed approach is creative and original._x000D_
-	The PIs are very well qualified to do work, building on several recent successes in the area of mutation testing._x000D_
-	The Work is well motivated and the plan is reasonable, if somewhat underspecified in places._x000D_
_x000D_
Weaknesses:_x000D_
-	The proposed work seems too narrow in scope for an NSF Medium._x000D_
-	A lack of foundational theoretical work limits the proposal's ability to make fundamental knowledge advancements._x000D_
-	The focus on equivalent mutants, over other types of mutation challenges, as the major reason for non-adoption is not fully justified._x000D_
_x000D_
BROADER IMPACTS_x000D_
 _x000D_
Strengths:_x000D_
-	The expansion and use of the mutation testing game in the classroom was widely of interest to the panel, which sees great potential for it._x000D_
-	If successful, the proposed work may significantly increase the adoption of mutation testing, thereby increasing the overall quality of real-world software._x000D_
_x000D_
Weaknesses:_x000D_
-	How exactly the SPARC program fits into the broader impacts remain unclear._x000D_
_x000D_
SUGGESTIONS FOR IMPROVEMENT _x000D_
The panel believes the proposal would make a strong SHF Small submission, but the scope is not yet congruent with the amount of funding being requested. Consequently, the PIs may wish to either submit to SHF Small, or expand the proposal to include a scope congruent with the funding request._x000D_
_x000D_
SUMMARY STATEMENT _x000D_
                    _x000D_
Overall, the panel found the proposal seeks to solve an important problem and could increase the adoption of a very promising technique. However, panelists questioned the scope of the proposal._x000D_
_x000D_
The recommendation of the panel is that the proposal is:   Competitive_x000D_
 _x000D_
The panelists concur that the Panel Summary accurately reflects the panel discussion_x000D_
_x000D_
</t>
  </si>
  <si>
    <t>Elbaum</t>
  </si>
  <si>
    <t>elbaum@cse.unl.edu</t>
  </si>
  <si>
    <t xml:space="preserve">In the context of the five review elements, please _x000D_
evaluate the strengths and weaknesses of the proposal with respect to intellectual merit._x000D_
_x000D_
Problem. Mutation testing suffers from transformations that generate equivalent programs which are not distinguishable from the original program. This leads to a lot of extra work on the part of the developers using mutation as a means to assess test effectiveness, which often discourages industry from adopting this practice. This is hard and enduring problem in software engineering._x000D_
_x000D_
Solution. The proposed approach aims to use ML to learn program features / context that will result in non-equivalent yet useful mutations. _x000D_
_x000D_
Previous work by the investigators about the pervasiveness of equivalent mutants, the notion of mutant adequacy (which removes the noise caused by equivalent mutants), and the relationships-dependencies among mutants (all covered well in section 2 of the proposal) provides support for the proposed work. _x000D_
_x000D_
In spite of the body of solid work, I perceive as a weakness the exclusive reliance on machine learning for the identification of program features that reflect a context that is 'good' for mutation, one that is not supported by strong particular insights or foundations.  I realize that the proposed modeling of context is somewhat rich and may lend itself for several types of scopes, but also imagine it could be much richer and detailed (to the level of truly semantics, inter-procedural representations, etc), and it is not clear why one was selected over the other. I wished these types of linkages were stronger in the proposal to reduce the risk of the proposed approach as is._x000D_
_x000D_
My doubts about the use of ML were magnified in Section 3.3 where a bunch of classifiers were proposed, without an analysis of what made sense for the problem domain, the models in question, and the tradeoffs.  _x000D_
_x000D_
Separate note: I found the idea of having a finer granularity of differentiation across mutants (as per 3.3.2) intriguing. Not sure how or when the approach would request for developer's input, and what would be the result of developers' providing bad or ambiguous answers, but the potential for making a difference is there (also mentioned in [48])._x000D_
_x000D_
The evaluation section had a solid methodology, although I would have liked to see more details about the concrete plan (not even the languages targeted are mentioned). That said, the efforts in 3.4.2 seem truly worth it and with potential broader impact._x000D_
_x000D_
Overall, the scope seem rather narrow for a Medium-NSF proposal.  _x000D_
_x000D_
Team. The investigators have complementary strengths and seem capable to achieve the goals of the proposal. Neither investigator has funding in the last 5 years, but they have a track record in the area._x000D_
_x000D_
In the context of the five review elements, please _x000D_
evaluate the strengths and weaknesses of the proposal with respect to broader impacts._x000D_
_x000D_
I expect the work will result in a nice mutation testing benchmark, and perhaps in a mutation toolset or an adaptation of existing mutation tools that does a better job at seeding mutants. It will also more broadly incorporate these concepts into the investigators' existing classrooms and outreach activities (no significant new activities were proposed)._x000D_
_x000D_
Please evaluate the strengths and _x000D_
weaknesses of the proposal with respect to any additional solicitation-specific review criteria, if _x000D_
applicable_x000D_
_x000D_
_x000D_
_x000D_
Summary Statement_x000D_
_x000D_
This proposal defines the problem/challenge extremely well, and strongly positions the activities supported by the investigators previous work. The particular approach being proposed, however, as presented, raises some doubts, enough for me not to champion the work.  The overall scope also seems rather narrow and not quite as transformative as other NSF-Medium proposals, which also reflects my expectations for a Medium size proposal. In that regard, perhaps this proposal in a revised form would be a better match for the NSF-Small call._x000D_
_x000D_
</t>
  </si>
  <si>
    <t xml:space="preserve">In the context of the five review elements, please _x000D_
evaluate the strengths and weaknesses of the proposal with respect to intellectual merit._x000D_
_x000D_
A commonly used metric of test quality today is branch coverage, which will catch around 50% of real-world errors, whereas mutation coverage increases tests suites' ability to catch real world errors to about 70%. While such mutation testing tools are less commonly used than statement or branch coverage, limiting their potential impact. The proposed work will make existing mutation tools more practical by re-ordering mutants so that developers are less likely to waste time inspecting equivalent mutants._x000D_
_x000D_
Strengths:_x000D_
_x000D_
-	The proposed research may significantly improve quality of tests, and in turn the quality of software. _x000D_
_x000D_
-	The proposed work may significantly improve understanding of how to make mutation testing practical, but also improve other areas of software engineering such as fault locations and automated program repair._x000D_
_x000D_
-	The proposed approach is creative and original; it applies machine learning to determine which mutation operators will be most profitable to apply next. In short, the approach is to specify a rich program context where a mutation operator might apply, then use a set of existing mutations that have been heuristically and manually labeled according to their value (e.g., dominator, subsumed, trivial, etc), then use machine learning to predict which program contexts can predict which values. On one hand, this is a difficult research task, because the necessary context (aka "feature set" in machine learning terms) is not obvious a priori and the number of extracted rules may be large and complex. On the other hand, the authors have already done some initial, promising experiments with machine learning and have extracted some such rules manually (mutating &lt; to &gt; is a dominator in for some loops but subsumed in some if statements). _x000D_
_x000D_
-	The proposed work clearly builds on prior work and has significant promise to advance the state of the art in testing._x000D_
_x000D_
-	The PIs are well qualified researchers in area of mutation testing, and have an existing history of working together. The PI's prior and extensive research in the area, especially PI Just's FSE 14 paper and his total of three ACM SIGSOFT Distinguished Papers, are impressively thoughtful and thorough analyses of mutation testing. I expect no less in the proposed work._x000D_
_x000D_
-	The proposed work will likely be highly collaborative, both in terms of the PIs and senior personnel working together, but also the PIs have a good history of collaborating with other innovators in the field of mutation testing (e.g. Gordon Fraser)._x000D_
_x000D_
Weaknesses:_x000D_
_x000D_
-	It's unclear whether the paper's approach is going to get more people to adopt mutation testing. The paper claims that "Arguably, the reason why current mutation testing approaches [are not widely used] is the generation of equivalent mutants (i.e., semantically equivalent program variants), which cannot be distinguished from the original program by any test." While perhaps that can be argued, the paper didn't seem to argue that case. Empirical evidence (perhaps asking developers who tried and failed to use mutation testing, or who used to but no longer use mutation testing) that the problem being addressed is the most significant reason people don't use the tool would provide more confidence that the project will meet its aim of getting more people to use mutation testing._x000D_
_x000D_
-	It's unclear why this is an Medium and not a Small. Certainly getting two cross-disciplinary PIs into a single Small is challenging, but it remains unclear why the budget is justifiable given the proposed work. For instance, it appears that the costs include personnel funding for 3 grad students and 2 machine learning experts. Why 3 grad students are needed remains unclear. Why the machine learning experts are needed is also unclear; the proposal doesn't appear innovative in terms of advancing the state of the art of machine learning (rather, it *is* innovating in advancing the state of the art of testing), so given the PIs past experience with machine learning, it's unclear why the support of experts in the field will be worthwhile. Furthermore, it seems like most of the scientific advancement in the core of the project could be achieved without some other parts of the proposal (e.g. investigating more mutation operators, application to two non-mutation-testing domains). On a similar question of scope, providing training data to the machine learning approach is critical, but the proposal was somewhat vague about how many examples will be created. Choosing this number if somewhat fraught; too few, and there won't be a lot of confidence in the results; too many, and the grad students doing this non-research-task will be bored._x000D_
_x000D_
_x000D_
_x000D_
In the context of the five review elements, please _x000D_
evaluate the strengths and weaknesses of the proposal with respect to broader impacts._x000D_
_x000D_
Strengths:_x000D_
_x000D_
-	The proposal has a solid curriculum plan, expanding the use of the mutation testing game into the classroom, which research and experience has shown is fun, engaging, and gets students interested in mutation testing._x000D_
_x000D_
_x000D_
Weaknesses:_x000D_
_x000D_
-	The proposal seeks to integrate into SPARC, an initiative to retain underrepresented groups, but no details are given. Overall, the proposal would be strengthened with a renewed focus on broader impacts, in addition to the curriculum component._x000D_
_x000D_
Please evaluate the strengths and _x000D_
weaknesses of the proposal with respect to any additional solicitation-specific review criteria, if _x000D_
applicable_x000D_
_x000D_
_x000D_
_x000D_
Summary Statement_x000D_
_x000D_
The proposed work strives to solve an important problem using a creative approach. The PIs are very well-qualified to conduct the work. However, the scope of the plan is somewhat unjustified and it remains to be seen whether the problem being solved in this proposal û reducing equivalent mutants û will actually result in more people adopting mutation testing._x000D_
_x000D_
</t>
  </si>
  <si>
    <t xml:space="preserve">In the context of the five review elements, please _x000D_
evaluate the strengths and weaknesses of the proposal with respect to intellectual merit._x000D_
_x000D_
The main motivation of this work is that many mutants are ineffective i.e., redundant. The proposal aims to find_x000D_
"interesting" i.e., effective mutants, and rank them by effectiveness._x000D_
_x000D_
Existing approaches do not consider context when generating mutants._x000D_
But context is crucial. Recent preliminary work by the PIs has_x000D_
introduced the concepts of dominator mutants (one mutant is strictly_x000D_
more effective than other) and the correlation between mutants and the_x000D_
test cases that detect them._x000D_
_x000D_
Predict those mutations that generate "interesting" (effective) mutants._x000D_
Program context will be modeled at AST (rather than source code)_x000D_
level, as this is more geared toward semantically relevant context and_x000D_
less prone to syntax brittleness. Context of a node (i.e., AST statement to be_x000D_
mutated) includes information about the parent and child AST nodes, as_x000D_
well as its type; extensions to control/dataflow are also considered._x000D_
_x000D_
Mutation operators will be extended beyond currently used ones._x000D_
Next, a set of "ground truth" mutants will be created that label_x000D_
mutants as equivalent, dominator, trivial. The resulting approach will_x000D_
be evaluated via incorporation into EvoSuite and its adequacy at fault_x000D_
localization will be measured._x000D_
_x000D_
The Intellectual Merit has two main weaknesses_x000D_
- There is no semantic basis for the proposed worrk/asserted merits. The approach is syntactic hence brittle._x000D_
- Lack of indication/fleshed-out connection between mutation and_x000D_
test effectiveness._x000D_
_x000D_
_x000D_
In the context of the five review elements, please _x000D_
evaluate the strengths and weaknesses of the proposal with respect to broader impacts._x000D_
_x000D_
The authors propose "mutation as a game" develop an automated adversary for generating mutants and tests._x000D_
_x000D_
The main weakness is lack of detail/substance on Broader impacts, beyond integration into an undergraduate course; hence the proposal fails along the merit criteria.   _x000D_
_x000D_
_x000D_
Please evaluate the strengths and _x000D_
weaknesses of the proposal with respect to any additional solicitation-specific review criteria, if _x000D_
applicable_x000D_
_x000D_
_x000D_
_x000D_
Summary Statement_x000D_
_x000D_
The proposal aims to make mutation testing more "usable"_x000D_
by employing Machine Learning to predict mutation effectiveness given a program context._x000D_
_x000D_
_x000D_
_x000D_
_x000D_
</t>
  </si>
  <si>
    <t xml:space="preserve">In the context of the five review elements, please _x000D_
evaluate the strengths and weaknesses of the proposal with respect to intellectual merit._x000D_
_x000D_
The proposed work aims at developing an effective program transformation approach leveraging on machine learning techniques to learn and predict transformation effectiveness using syntactic and semantic program features given a program context. _x000D_
_x000D_
The main strong points of the proposal are: _x000D_
S1. The proposal is well motivated, well organized, and expected to contribute novel techniques for selecting effective program mutations for mutation testing. _x000D_
_x000D_
S2. The technical solutions seem sound and the evaluation plan is adequate._x000D_
_x000D_
S3. The PIs have relevant experience and expertise in carrying out the research tasks. _x000D_
_x000D_
The proposal can be improved by: _x000D_
- Clarifying and justifying technical solutions on how to select features from program context model to train the learners. It is not clear what features are extracted from the traversal traces of the AST and used for training the learners. Are only identifier names included? Or more information about the traversal path? The proposed approach does not provide adequate examples or details to link the program context model and learning from program context. _x000D_
_x000D_
_x000D_
_x000D_
In the context of the five review elements, please _x000D_
evaluate the strengths and weaknesses of the proposal with respect to broader impacts._x000D_
_x000D_
The proposed solution could reduce the difficulty and cost and improve the accessibility of mutation testing to practicing engineers, thereby benefit the quality of the software with achievable higher test coverage._x000D_
_x000D_
_x000D_
Please evaluate the strengths and _x000D_
weaknesses of the proposal with respect to any additional solicitation-specific review criteria, if _x000D_
applicable_x000D_
_x000D_
_x000D_
_x000D_
Summary Statement_x000D_
_x000D_
Mutation testing is slow in industry adoption due to its high expense. The proposed work aims at developing an effective program transformation approach leveraging on machine learning techniques to reduce the expense on practicing mutation testing. The technical solutions seem sound and the evaluation plan is adequate. _x000D_
_x000D_
_x000D_
</t>
  </si>
  <si>
    <t>Program transformations or program mutations are an essential component of many software_x000D_
engineering techniques, such as test generation, fault localization, and automatic program repair. A program transformation is effective if it generates a useful program variant. The number of possible program transformations, however, is huge and their effectiveness varies greatly across programs._x000D_
Mutation-based test generation is not widely used in practice because it carries a very high cost compared to other, significantly less effective, techniques such as code coverage. The source of this cost is the variability of mutation effectiveness across contexts: the same mutation may force a valuable test in context A, be useless in context B, and cause the developer to waste time with pointless analysis in context C._x000D_
The proposed work has two overall goals. First, it will make mutation testing usable in ordinary software development environments. Second, it will advance the state of the art in  transformation-based test generation, fault localization, and program repair. To achieve this goal, the proposed research will resolve the variability problem with a learning-based approach that predicts transformation effectiveness, given a program context._x000D_
Keywords: Software testing; Automated debugging; Program mutation; Machine learningDeveloping an effective transformation approach is challenging for two main reasons._x000D_
First, the same program transformation may be highly useful in one program location and yet useless in another. In other words, an effective transformation approach must take program context into account; such a context-aware approach has not yet been developed. Second, the cost of the approach must be sufficiently competitive that practicing engineers are willing and able to apply it. Arguably, the reason why current mutation testing approaches fall short in this regard is the generation of equivalent mutants (i.e., semantically equivalent program variants), which cannot be distinguished from the original program by any test. Equivalent mutants are similar to false positives in static analysis-resolving either requires time and effort on the part of the practicing engineer. Unfortunately, currently this effort is completely wasted, and hence engineers are unlikely to tolerate equivalent mutant rates above a very low threshold. To address these challenges and overcome current limitations, we propose a novel application of machine learning techniques to learn and predict transformation effectiveness using syntactic and semantic program features, extracted from a program's abstract syntax tree.The broader impacts of the proposed work fall into three categories._x000D_
Technology transfer: Mutation testing is not widely adopted in industry due to its high cost. The proposed work will bring the power of mutation testing to practicing engineers, thereby dramatically increasing the quality of the software that pervades modern technology._x000D_
Software engineering research: The proposed work will have immediate impact on at least four research areas in software engineering: 1) test suite evaluation and selection, 2) automated test generation, 3) automated fault localization, and 4) automated program repair. The approaches will enable the techniques that fall into these four areas to exploit the full potential of program transformations while significantly reducing their costs._x000D_
Education and mentoring: The proposed work will result in readily available tools that enable others to educate the next generation of software engineers about mutation testing, which will further help with the technology transfer. Further, the proposed work will result in curricula improvements at the undergraduate and graduate level, and the findings of the proposed work will be integrated into the SPARC project, an educational initiative at George Mason with a special emphasis on retention of underrepresented groups.</t>
  </si>
  <si>
    <t>1763415</t>
  </si>
  <si>
    <t>Moss</t>
  </si>
  <si>
    <t xml:space="preserve"> Panel Summary       
 SUMMARY OF PROPOSED RESEARCH ACTIVITY_x000D_
_x000D_
The proposal aims to construct a fully mechanically verified memory management_x000D_
system for the Mu virtual machine. The goal is to have a parameterized proof_x000D_
that can be instantiated with various garbage collection algorithms and_x000D_
different instruction set architectures with different memory models._x000D_
_x000D_
INTELLECTUAL MERIT_x000D_
_x000D_
+ The project has an excellent goal. Garbage collection underlies all_x000D_
	type-safe modern languages, and bugs in the GC completely nullify the _x000D_
  benefits of type safety. Thus, verifying industrial-strength collectors _x000D_
  could have a strong impact on system reliability and robustness._x000D_
_x000D_
+ The PI has a very strong research record in memory management; other members _x000D_
  of the team bring deep experience in mechanized verification in general and _x000D_
  GC verification in particular._x000D_
_x000D_
_x000D_
- There is no collaboration plan in the proposal. This is particularly _x000D_
  important as the proposal relies crucially on two (unfunded) collaborators _x000D_
  that are experts in verification._x000D_
_x000D_
- Allthough the panel likes that the proposal is very broad with many strands of_x000D_
  research, it finds the details about the actual research lacking. It would_x000D_
  be good to limit the scope and talk more about specific techniques that_x000D_
  could be used to achieve the goals. _x000D_
_x000D_
_x000D_
BROADER IMPACTS_x000D_
_x000D_
The broader impacts of the proposal are modest, involving outreach to under-_x000D_
represented groups, graduate student and post-doc mentoring. While the_x000D_
benefits to industry and society from improving the trustworthiness of complex_x000D_
software are apparent, the proposal does not discuss specific interactions or_x000D_
technology transfer opportunities._x000D_
_x000D_
SUGGESTIONS FOR IMPROVEMENT_x000D_
_x000D_
Please address the points raised in the intellectual merit section. _x000D_
_x000D_
SUMMARY STATEMENT_x000D_
_x000D_
The proposal has an excellent goal with highly qualified PI's. _x000D_
However, it could be strengthened with respect to the details on how the ambitious _x000D_
research goals will be realized. There are many hard sub-problems and the current _x000D_
proposal does not provide enough insight on how these will be addressed. Furthermore, _x000D_
the collaboration seems crucial for this proposal but there is no discussion on how _x000D_
this will be done._x000D_
_x000D_
The recommendation of the panel is that the proposal is Low Competitive._x000D_
_x000D_
The panelists concur that the Panel Summary accurately reflects the_x000D_
panel discussion._x000D_
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</si>
  <si>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SHF:Medium:Verified State-of-the-Art Concurrent Memory Management for Managed Languages on Modern Processors_x000D_
_x000D_
L: 1763415 Moss, J. Eliot U of Massachusetts Amherst $ 1,199,719_x000D_
_x000D_
_x000D_
P180456 LC SHF FY18 FM/PL Medium Panel (10 panelists),_x000B_  on 12/08/2017, recommended as Low Competitive (G,G,G,G/F)_x000D_
Panel evaluated 21 rated projects: 1 HC, 8 C, 11 LC, 1 NC 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</si>
  <si>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 xml:space="preserve">In the context of the five review elements, please _x000D_
evaluate the strengths and weaknesses of the proposal with respect to intellectual merit._x000D_
_x000D_
Verification of sophisticated runtime services_x000D_
like garbage collectors is a challenging exercise, especially when_x000D_
taking nuances of hardware memory models, and processor-specific_x000D_
instructions into account.  This proposal seeks to develop an_x000D_
end-to-end verification pipeline to verify the correctness of_x000D_
state-of-the-art GC algorithms compiled to a language-independent IR_x000D_
and virtual machine that is subsequently translated to different_x000D_
hardware platforms.  The PI along with his collaborators have_x000D_
significant expertise in the core research areas of the effort._x000D_
_x000D_
The proposed research activities are overly ambitious, however,_x000D_
entailing among other things (a) exploration of multiple GC_x000D_
algorithms, (b) development of new intermediate representations, (c)_x000D_
the specification and formalization of the Mu virtual machine, (d) a_x000D_
refinement methodology that validates (unverified) GC implementations_x000D_
compiled to machine code with their specifications expressed in a_x000D_
higher-level IR, (e) verifying correctness with respect to weak memory_x000D_
models, and (f) developing new logic formalisms to deal with_x000D_
fine-grained concurrency.  The proposal is also quite light on_x000D_
motivating the rationale and design choices for the different_x000D_
technical themes it aims to investigate._x000D_
_x000D_
Each of these issues is highly technical and complicated in their own_x000D_
right, with the interaction among them even moreso.  For example, the_x000D_
proposal provides little detail on the specification formalism that_x000D_
should be used, the interaction between that formalism and the_x000D_
formalization of the Mu VM, relating these high-level specifications_x000D_
to the lower-level CSL specifications that describe target machine_x000D_
behavior, how both of these formalisms are in turn related to the_x000D_
operational semantics used to describe weak memory behavior, and what_x000D_
the grand correctness statement relating these different pieces would_x000D_
be.  I had a difficult time understanding how these different_x000D_
components fit together, what tools (specifically) would be used and_x000D_
why (the proposal frequently hedges its bets on what specific_x000D_
techniques it would adopt).  _x000D_
_x000D_
_x000D_
In the context of the five review elements, please _x000D_
evaluate the strengths and weaknesses of the proposal with respect to broader impacts._x000D_
_x000D_
The broader impacts of the proposal are modest,_x000D_
involving outreach to under-represented groups, graduate student and_x000D_
post-doc mentoring.  While the benefits to industry and society from_x000D_
improving the trustworthiness of complex software are apparent, the_x000D_
proposal does not discuss specific interactions or technology transfer_x000D_
opportunities._x000D_
_x000D_
Please evaluate the strengths and _x000D_
weaknesses of the proposal with respect to any additional solicitation-specific review criteria, if _x000D_
applicable_x000D_
_x000D_
_x000D_
_x000D_
Summary Statement_x000D_
_x000D_
The proposal considers the problem building a verification_x000D_
toolchain capable of verifying state-of-the-art garbage collection_x000D_
algorithms on different weak memory platforms.  There are a lot of_x000D_
moving parts to the proposed research activities that are not as well_x000D_
explained as they might be, with a complicated proof methodology that_x000D_
involves the development of new specification formalisms, ISA definitions,_x000D_
and program logics adapted for this problem, with many of these_x000D_
activities being developed with international collaborators who are_x000D_
not being funded by this effort.  The broader impacts of the proposal_x000D_
primarily concern mentoring and outreach activities._x000D_
_x000D_
_x000D_
</t>
  </si>
  <si>
    <t xml:space="preserve">In the context of the five review elements, please _x000D_
evaluate the strengths and weaknesses of the proposal with respect to intellectual merit._x000D_
_x000D_
This research can improve upon the state of the art in various ways._x000D_
In particular, having a single framework where we can describe_x000D_
various (concurrent) garbage collectors but then instantiate to _x000D_
various memory models is quite novel as most verification is done_x000D_
with a specific memory model in mind. As such, the research may_x000D_
not just lead to verified memory management, but also to a deeper_x000D_
understanding of how to construct modular and composable proofs._x000D_
_x000D_
In the context of the five review elements, please _x000D_
evaluate the strengths and weaknesses of the proposal with respect to broader impacts._x000D_
_x000D_
Many widely used languages rely on high performance garbage collectors,_x000D_
like Java, JavaScript, and C#. Mechanically verified memory management_x000D_
systems would improve the reliability and security of these systems _x000D_
which can have far reaching impact._x000D_
_x000D_
Please evaluate the strengths and _x000D_
weaknesses of the proposal with respect to any additional solicitation-specific review criteria, if _x000D_
applicable_x000D_
_x000D_
The proposal is technically detailed and well motivated. _x000D_
Some concerns are:_x000D_
_x000D_
* The PI's claim that the techniques will generalize over a wide_x000D_
range of managed language implementations. However, the actual proposal_x000D_
aims to implement the collectors in the context of the Mu virtual _x000D_
machine and its IR. That severely limits the actual applicability of_x000D_
the work: it would be fantastic if one could use a mechanically verified_x000D_
high performance garbage collector for a major Java implementation, or_x000D_
Python etc. But the work as proposed will not achieve this. The proposal_x000D_
would have been much stronger if we could verify an _actual_ widely used_x000D_
existing garbage collector._x000D_
_x000D_
* Concurrent collectors usually rely on subtle invariants that are_x000D_
expected of the mutator. If the proofs are to span across various_x000D_
languages it is unclear how this can work? Usually the object and heap_x000D_
block layouts differ wildly between languages (like Python vs Haskell_x000D_
vs OCaml) -- how can describe a garbage collector without knowing in_x000D_
advance how the "runtime contract" between the compiler and GC is_x000D_
defined? And related to that, the specifics of the runtime layout of_x000D_
objects is often dictated by performance considerations and can not be_x000D_
ignored in general._x000D_
_x000D_
Summary Statement_x000D_
_x000D_
The PI's aim to construct a fully mechanically verified memory management_x000D_
system for the Mu virtual machine. The goal is to have a parameterised_x000D_
proof that can be instantiated with various garbage collection algorithms_x000D_
and different instruction set architectures with different memory models._x000D_
_x000D_
</t>
  </si>
  <si>
    <t xml:space="preserve">In the context of the five review elements, please _x000D_
evaluate the strengths and weaknesses of the proposal with respect to intellectual merit._x000D_
_x000D_
The PIs propose to carry out the first formal verification of a modern garbage collector, which relies on concurrency and weak memory. The garbage collector will be implemented in the context of an IR-level virtual machine, which will enable reuse across source languages. One of the main goals is to make the proofs compositional, to enable exploration of multiple algorithmic variations and underlying ISAs. The proposed technique is to use separation logic and multi-layered proofs (refinement)._x000D_
_x000D_
Strengths:_x000D_
_x000D_
- The proposed verification effort is challenging and ambitious._x000D_
_x000D_
- The PI is an expert in VMs and GC, and has published numerous papers in top venues on this topic (including a recent distinguished paper at PLDI'16)._x000D_
_x000D_
Weaknesses:_x000D_
_x000D_
- The proposal describes a list of tasks towards building a verified GC, and mentions some existing techniques that can be applied, but doesn't really describe any research insights that would convince me that this is more than just an engineering effort, and would contribute to our understanding of software verification (as opposed to just contributing verified software)._x000D_
_x000D_
- Formal verification, which is central to the proposal, doesn't seem to be the core expertise of the main PI; hence the success of the project will crucially rely on the unpaid collaborators._x000D_
_x000D_
Suggestions for improvement:_x000D_
_x000D_
- Flesh out the "Research Study" subsections, adding concrete ideas about how to approach the research challenges (beyond just applying existing techniques in a more challenging context)_x000D_
_x000D_
In the context of the five review elements, please _x000D_
evaluate the strengths and weaknesses of the proposal with respect to broader impacts._x000D_
_x000D_
Strengths:_x000D_
_x000D_
- If successful, this research would add a new component to the verified software infrastructure, which so far includes verified compilers and operating system kernels (this research would contributed an important part of a runtime for managed languages). This would be a significant contribution to the overall goal of improving software reliability._x000D_
_x000D_
Weaknesses:_x000D_
_x000D_
- I'm sure concurrent GCs are very complex, but the proposal didn't convince me that they are the "reliability bottleneck" in the language infrastructure right now (it would be good to see examples of real bugs/vulnerabilities due to unsafe garbage collectors)._x000D_
_x000D_
- The work is in the context of the Mu VM, previously developed by the PI and collaborators. I'm not sure how widely it is used, which might limit the practical impact of the verification effort. The proposal mentions "interest from industry" but doesn't give concrete examples._x000D_
_x000D_
Please evaluate the strengths and _x000D_
weaknesses of the proposal with respect to any additional solicitation-specific review criteria, if _x000D_
applicable_x000D_
_x000D_
Perhaps, Small would be a more appropriate level of investment, since the proposed work is confined to a single verification effort and a single PI._x000D_
_x000D_
Summary Statement_x000D_
_x000D_
The proposal outlines an ambitious verification effort, but lacks in motivation and research insights._x000D_
_x000D_
</t>
  </si>
  <si>
    <t xml:space="preserve">In the context of the five review elements, please _x000D_
evaluate the strengths and weaknesses of the proposal with respect to intellectual merit._x000D_
_x000D_
The proposed research would produce the first mechanized proofs of_x000D_
machine code correctness for state-of-the art concurrent garbage_x000D_
collectors running on multiprocessors with weak memory models.  The_x000D_
resulting collectors could form part of a very high-assurance run-time_x000D_
system for managed high-level languages.  The proof would be highly_x000D_
modular, allowing new collector algorithms, application languages, and_x000D_
memory architectures to be plugged in with only incremental effort. It_x000D_
is anticipated that the research will advance understanding of how to_x000D_
construct such modular proofs in general._x000D_
_x000D_
Strengths_x000D_
_x000D_
+ The project has an excellent goal. Verification of low-level code is_x000D_
still very expensive, but it is worthwhile to invest in it for crucial_x000D_
pieces of software infrastructure.  Garbage collection underlies all_x000D_
type-safe modern languages, and bugs in the GC (which are not_x000D_
uncommon) completely nullify the benefits of type safety. Thus,_x000D_
verifying industrial-strength collectors could have a strong impact on_x000D_
system reliability and robustness in the face of cyberattacks._x000D_
_x000D_
+ The research agenda is highly ambitious, but there is enough_x000D_
existing work to suggest that much of it may be achievable with_x000D_
current verification tools, given an appropriate team. The proposal is_x000D_
well structured into independent sub-problems._x000D_
_x000D_
+ The proposed team is indeed world-class. The PI has a very strong research record in memory management; other members of the team bring deep experience in mechanized verification in general and GC verification in particular._x000D_
_x000D_
Weaknesses_x000D_
_x000D_
- All the requested funds are going to support the PI, a postdoc, and_x000D_
a PhD student, all at UMass; the other members of the team (who are_x000D_
all outside the US) are acting as unpaid collaborators.  There is not_x000D_
a word in the proposal about how the team would partition the work and_x000D_
how they would actually collaborate. This is a crucial question,_x000D_
because it is doubtful that the PI has sufficient relevant background_x000D_
to perform or direct the verification tasks by himself._x000D_
_x000D_
- Although building a flexible and modular proof structure would be_x000D_
admirable, it would probably make an already very challenging goal_x000D_
even harder to achieve. _x000D_
_x000D_
Suggestions for Improvement:_x000D_
_x000D_
o  Explain how the collaboration would work, and which tasks the NSF money would go towards. _x000D_
_x000D_
_x000D_
In the context of the five review elements, please _x000D_
evaluate the strengths and weaknesses of the proposal with respect to broader impacts._x000D_
_x000D_
Strengths_x000D_
_x000D_
+ A fully verified, high performance garbage collector could be used_x000D_
directly in many important real-world computing systems that are based_x000D_
on managed languages, with benefits in reliability and security for_x000D_
everyone._x000D_
_x000D_
+ The project would train a post-doc._x000D_
_x000D_
+ The host institution is attempting to increase diversity._x000D_
_x000D_
_x000D_
Please evaluate the strengths and _x000D_
weaknesses of the proposal with respect to any additional solicitation-specific review criteria, if _x000D_
applicable_x000D_
_x000D_
_x000D_
_x000D_
Summary Statement_x000D_
_x000D_
The goals and research approach of this proposal are excellent._x000D_
Verifying actual machine code for a concurrent GC under a weak memory_x000D_
model would be a big new achievement.  If successful, the project_x000D_
could have clear broader impact on industrial software. However,_x000D_
there are serious questions about how the project team would collaborate and which parts of the work would actually be done by the PI using the requested funds._x000D_
_x000D_
_x000D_
</t>
  </si>
  <si>
    <t>Managed programming languages provide programmers with rich support for memory management and concurrent computation, and boost productivity. But precisely because they offer richer support, they are more complex and generally beyond the current frontier of systems that can be formally verified as trustworthy. As part of a larger thrust to verify entire managed language implementations, this project will verify a key component of them, namely memory management, arguably one of the components most complex and difficulty to verify.  In particular the project will verify state-of-the-art concurrent automatic memory management algorithms, i.e., ones aiming for highest performance and most desirable features, since those are most likely to be deployed.  The project will do this down to the actual machine code being executed, for a range of modern processors, which bring their own challenges because of their complexity, specifically in how they allow multiple concurrent memory accesses to be performed out of order.  The primary activity of the project will thus be to formulate the problem, the algorithms to solve it, and the behavior of the underlying computers, in mathematical form, and to prove the algorithms correct.  The proofs will be verified by computer-based tools, and thus will not be subject to the errors that occur in proofs by hand.  The result will be programs entirely assured to act as described, barring faulty hardware.  Key Words: formal verification; garbage collection; concurrency; weak memory models; managed languages; trustworthy software.The project will especially strive for proofs that are very flexible, where various parts can be swapped in and out to accomplish aspects of the algorithms in different ways, without having to re-prove everything from scratch.  Thus it will advance understanding in how to prove such systems in modular, re-usable ways.  Furthermore, the project's proofs will be constructed in the context of a language-independent design, and thus be applicable to a wide range of languages, with only incremental per-language effort.  Likewise, new hardware architectures will require only incremental effort to prove.  The project will advance proof techniques for significant software running under what are known as weak memory models (processor re-ordering of memory accesses).The project will develop human resources in the area of formal methods by training a post-doctoral researcher, graduate students, and possibly undergraduates, in formal verification both by direct experience with the project and via educational activities teaching the methods and the tools the project will employ.  There is excellent potential for broader impact on the computer and security communities via uptake of the verified software the project will construct.  Project personnel will also be involved in college and campus level activities to improve participation in research, especially by under-represented groups.</t>
  </si>
  <si>
    <t>1763420</t>
  </si>
  <si>
    <t>Non-volatile main memory (NVMM) is coming, and it will be pervasive, but language designs and implementations are not ready for it. A number of libraries have been designed for accessing NVMM from non-managed languages such as C, as well as prototype implementations for specific managed languages.  (Managed languages are ones that include rich support, especially for automatic memory management and concurrent activity.) Including NVMM support in new language implementations, or retrofitting it into existing ones, particularly for managed languages, is complex and will involve substantial investment of time and effort, not unlike the large effort required to support concurrent automatic storage management (garbage collection). There are no common designs or libraries for NVMM for managed language implementations.  This project will develop a common, but customizable, design and prototype implementation of NVMM for managed languages, within a language-independent framework already under construction.  The project will also evaluate various alternative implementation strategies to find those that offer the best combination of features and performance.  Keywords: Non-volatile main memory; managed languages; persistence; virtual machines.A language-independent specification of persistence (and atomic actions) for managed languages will clarify commonalities of semantics and features without being colored by the idiosyncrasies of particular languages.  It will also provide a base for designs for specific languages.  Further, since the project will address tailorability head-on, languages will be able to customize the shared base while staying within the framework, avoiding the need to build their own separate implementation of the whole system.  The effort will contribute towards the goal of more standardized semantics and mechanisms.  The project will also discover whether its proposed tailoring mechanisms are adequate._x000D_
Through the implementation prototyping studies the project will produce very useful learnings about the performance of different approaches to using NVMM to support persistence, including how to exploit hardware transactional memory, etc.National Benefit and Commercial Interest:  The project will investigate NVMM in the context of the Mu language-independent virtual machine.  Mu is gaining not only academic interest, but also substantial corporate interest, as a vehicle for supporting managed languages well at a systems cost much lower than the Java virtual machine or the LLVM compiler back-end infrastructure.  Recall that the popular Android operating systems used in many cell phones and similar devices is essentially a Java environment.  From that it is easy to see how Mu, being smaller, less-focused on a particular rather heavy-weight language, and intrinsically dealing with memory management (GC), threads, and a range of hardware instruction sets, is of commercial interest.  More than that, because of both its modest size, and its design, Mu is amenable for formal verification of its implementations, and indeed efforts are already beginning in that direction.  Thus organizations with particular interest is security and trustworthiness are also expressing interest in this platform.  Persistence is a natural direction to go for the cell phone environment-but the benefits of a shared persistence infrastructure apply to many other systems as well._x000D_
Another broad benefit is that a solid persistence infrastructure will release the creativity of system and application developers to incorporate persistence into applications in new ways that cannot yet be envisioned.  Having a standard environment already implemented will allow the redirection of development resources in more useful innovative directions. _x000D_
Under-represented groups:  The PI is strongly committed to increasing the participation of under-represented groups in computing.  He has consistently involved undergraduates through REU internships, through both summer programs and through integration into the PI's research group during the academic year.  The UMass College of Information and Computer Sciences further sponsors a number of programs reaching out at various levels, such as robotics and coding challenges and workshops for middle school girls, minority recruitment workshops, etc.  UMass Amherst as a campus is also a leader in regional recruiting and mentoring efforts offering special opportunities to under-represented groups.</t>
  </si>
  <si>
    <t>1763422</t>
  </si>
  <si>
    <t>Whitley</t>
  </si>
  <si>
    <t>JDONLON</t>
  </si>
  <si>
    <t>This proposal is based on the concept that heuristic methods can and must be based on rigorous mathematics and theory. In particular, we limit our attention to classes of NP hard problems (that are not solved at scale by exact methods) where the objective function displays "local decomposability."  This class of problems range from MAX-kSAT to Graph Coloring and resource assignment problems.    We also exploit the concept of local decomposability to proposal a new approach to training recurrent neural networks.   _x000D_
_x000D_
Our proposal is motivated by radically new results. We have proven it is possible to "tunnel" between local optima or between locally feasible sub-regions in O(n) time. By exploiting "local decomposability" and a population based approach,  we use intelligent and deterministic recombination operators to jump directly between known local optima to reach new previously unknown local optima with high probability. The result is an extremely rapid and efficient form of search.  The method is based on deterministic methods that identify existing tunnels in the search space.  We also adapt these ideas to constrained problems, where the algorithm must jump between different feasible regions.  These kinds of problems have many applications and must be solved routinely in practice.  Our methods scale to handle problems with millions, and even billions of variables. _x000D_
_x000D_
We directly show how our methods can improve on current state of the art MAXSAT local search algorithms.  And we lay out a well defined path of research for further improving these methods.  Our  algorithms for k-bounded pseudo-Boolean optimization can also be adapted to train recurrent neural networks,  in particular the Echo State Network.      The machine learning algorithm that we develop uses a form of  ?neuron selection? to drive learning.    The resulting method is fast,  even more parallel than normal neural networks, and displays excellent generalization.    The proposed research will apply neuron selection and Echo State Networks to learning tasks to support Brain-Computer Interface development.The ability to tunnel  between local optima in O(n) time has the potential  to revolutionize how we solve large complex NP hard problems using heuristic search.  Our methods can have a dramatic impact on solving MAXSAT.   Posing the ``neuron selection problem" as a k-bounded pseudo-Boolean optimization problem is an innovative approach to machine learning,  and our experiments working with recurrent neural networks shows that this method can support rapid learning and excellent generalization.    Finally our work with constrained optimization problems  also exploits localized decomposability.    Our methods are theoretically well founded,  and they are extremely fast.   Our research will develop these ideas in new domains while also developing new and useful applications.It is well known that Computer Science as a profession lacks diversity. We proposed to run a week long camp for middle school students to address this diversity problem in computing.  In particular, we will focus on first generation students:  students whose parents did not attend college.  Colorado State University ran a camp for female mid-school students in 2016 (at our own expense);  and there has been a summer camp for Native American middle school students for more than five years that has been funded by previous NSF funding (the current funding is ending). Our camp will introduce students to basic ideas in computing and problem solving, motivated by smart cities applications.  We also expect a high percentage of Hispanic students. Our camps not only teach students about computing, we also teach them about what it is like to be a college student, how to apply to college, and how to apply for financial aid.    In addition,  we also want to conduct workshops for academic and industrial researchers interested in solving large-scale problems;  practitioners need to be aware of the trade-off between using exact algorithms with exponential scaling,  and computationally fast heuristic-based algorithms.</t>
  </si>
  <si>
    <t>1763423</t>
  </si>
  <si>
    <t>Brun</t>
  </si>
  <si>
    <t xml:space="preserve"> Panel Summary       
 SUMMARY OF PROPOSED RESEARCH ACTIVITY _x000D_
_x000D_
The proposal focuses on potential bias in decisions made by software systems._x000D_
The proposal aims to establish a foundation for defining fairness and discrimination_x000D_
formally, and then addressing such issues by introducing tools and techniques _x000D_
to expose discrimination and fairness issues. The proposal_x000D_
will also investigate such issues in open source software and develop a_x000D_
set of benchmarks aimed at testing software systems for_x000D_
discrimination/fairness bugs._x000D_
_x000D_
_x000D_
 _x000D_
INTELLECTUAL MERIT _x000D_
_x000D_
Strengths:_x000D_
Software-induced discrimination or systematic bias are very important_x000D_
problems but have not yet been investigated by the software engineering community._x000D_
Therefore, this proposal fills a large gap. Casting the overall problem _x000D_
as a software testing problem allows leveraging established testing methodology._x000D_
The project is_x000D_
comprehensive in scope and is well laid out, starting from a formal_x000D_
foundation and rigorous definitions to investigating fairness and bias_x000D_
issues in actual software and real-world datasets. In preliminary_x000D_
work published in FSE 2017 the proposal has established the need for bias-fighting_x000D_
approaches, as well as promising ways to construct such approaches. _x000D_
Making principled, rigorous fairness testing an explicit part of_x000D_
software testing processes is one of the strongest aspects of the_x000D_
proposal and it could have a transformational role on software_x000D_
engineering practice. The proposal lays out a comprehensive,_x000D_
multi-dimensional view of software fairness via the notions of group,_x000D_
causal, and apparent discrimination. The PIs are well qualified for_x000D_
the proposed activities. _x000D_
_x000D_
Weaknesses:_x000D_
The proposal's weak points reside in a lack of clear_x000D_
vision/explanation of why the proposed approaches would expose_x000D_
discrimination bugs in the proposed settings or examples. _x000D_
It is unclear how the proposal addresses causal discrimination or correlated inputs._x000D_
It is unclear how quickly some of the proposed techniques,_x000D_
such as adaptive sampling, would converge toward a solution._x000D_
_x000D_
 _x000D_
BROADER IMPACTS_x000D_
_x000D_
The work has potential broad impacts at multiple levels: at societal_x000D_
level it can help avoid potential harm caused by biased decisions; it_x000D_
will enable advances in both software engineering and machine learning by_x000D_
defining and checking correctness/lack of bias in both algorithms_x000D_
and training datasets.  The PIs have a history of tech transfer and_x000D_
outreach, and this work will continue such efforts. _x000D_
 _x000D_
  _x000D_
SUGGESTIONS FOR IMPROVEMENT _x000D_
_x000D_
The proposal would benefit from more rigorous definitions of the terms_x000D_
involved, e.g., fairness analysis and specification, more convincing_x000D_
explanations that the proposed techniques help address the examples_x000D_
used in the motivation, and how the proposed approach would deal with _x000D_
fairness issues at various points on the spectrum from purely_x000D_
algorithmic to purely training-based decision making._x000D_
There is concern about the construct of causal discrimination that may prevent it from being practically useful._x000D_
_x000D_
_x000D_
_x000D_
_x000D_
SUMMARY STATEMENT _x000D_
_x000D_
_x000D_
The panel concurs that the proposal is addressing a very important gap in_x000D_
the construction of software systems -- offering assurances about_x000D_
fairness and lack of discrimination --  by employing a novel yet_x000D_
rigorous and credible approach that has broad-ranging impact._x000D_
_x000D_
_x000D_
_x000D_
 _x000D_
The recommendation of the panel is that the proposal is:  Highly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</si>
  <si>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proposal is organized along five thrusts:_x000D_
Thrust 1: Defining fairness/discrimination formally_x000D_
Thrust 2: Efficiently testing for fairness_x000D_
Thrust 3: Understanding and debugging causes: is it due to training/sample data, algorithms, or by design?_x000D_
Thrust 4: Real-world evaluation, e.g., NLP or face processing. But this seems different from previously-studied/previously-promised approaches. For example the features space is extremely large for pictures (think tens of thousands to million features -- resolution, basically) compared to mortgages. _x000D_
_x000D_
_x000D_
Intellectual Merit:_x000D_
Strengths_x000D_
+ Formally defining fairness has broad applications to state of the art and practice in software engineering and machine learning _x000D_
+ T3 is particularly important _x000D_
_x000D_
Weaknesses_x000D_
- It is not clear how the PIs aim to obtain code for systems used in motivation, e.g., credit/mortgage/health/judicial, nor is it clear how the PI's contributions can make it back into such systems. _x000D_
_x000D_
- In certain aspects the proposed work relies on a little bit of "magic". For example, _x000D_
- Adaptive sampling is still sampling and the state space is huge -- unclear how this will work when evidence suggest random testing achieves very limited coverage in general._x000D_
_x000D_
- Sound Pruning: monotonicity and subsumption are not _constructive_: yes, they help ensure pruning is sound but cannot come up with constructive criteria for pruning.     _x000D_
_x000D_
_x000D_
In the context of the five review elements, please _x000D_
evaluate the strengths and weaknesses of the proposal with respect to broader impacts._x000D_
_x000D_
Strengths_x000D_
+ Formally defining fairness has broad applications to state of the art and practice in software engineering and machine learning _x000D_
+ Both datasets and software will be released_x000D_
_x000D_
Weaknesses_x000D_
- Unclear how this can make it into actual production software e.g., at courts or financial institutions _x000D_
_x000D_
_x000D_
Please evaluate the strengths and _x000D_
weaknesses of the proposal with respect to any additional solicitation-specific review criteria, if _x000D_
applicable_x000D_
_x000D_
_x000D_
_x000D_
Summary Statement_x000D_
_x000D_
The proposal aims to understand and check for fairness/discrimination in software systems._x000D_
_x000D_
_x000D_
_x000D_
</t>
  </si>
  <si>
    <t xml:space="preserve">In the context of the five review elements, please _x000D_
evaluate the strengths and weaknesses of the proposal with respect to intellectual merit._x000D_
_x000D_
This proposal describes a project to address software fairness.  The PIs propose_x000D_
to make contributions in theoretical foundations with a suite of fairness metrics to be_x000D_
used as fine-grained software requirements, automated test generation techniques for testing for fairness,_x000D_
techniques for identifying bias causes and debugging discrimination bugs, and then application of their work on open-source_x000D_
software for studies of fairness in software as well as evaluation of the techniques.  The insight is that software testing can be leveraged to conduct experiments to identify sensitive attributes that cause software behaviors, and particular causal discrimination.  The debugging techniques seek to_x000D_
discern discrimination due to data versus algorithms and trace and report the causes.  Evaluation includes a case study of facial recognition software with respect to fairness._x000D_
_x000D_
Intellectual Merit_x000D_
_x000D_
Strengths_x000D_
+ The PIs are tackling an important open problem, software fairness, of increased concern with machine learning and ubiquitous_x000D_
use of software in society.  Software fairness is affecting all aspects of our lives and can have huge negative impacts.  This proposal seeks_x000D_
to fill a very important gap._x000D_
_x000D_
+ The project is comprehensive in its scope - metrics, testing automation, and debugging all for software fairness_x000D_
+ The proposal builds on strong preliminary work from an NSF EAGER which was also published at FSE17 and received an ACM SIGSOFT distinguished paper award._x000D_
In the prior work, they limited to binary decision software and group, causal and apparent discrimination computations._x000D_
+ The proposed theoretical work is a natural extension of the preliminary work - non-binary software, multiple decisions, complex inputs, fairness metrics suite and complexity analysis on the discrimination checking problem._x000D_
+ The PIs also have preliminary work in automated testing, particularly in test caching and taking advantage of subsumption properties to reduce testing efforts. The proposed work furthers this work with more sampling techniques and fine-grained caching._x000D_
+ PIs have performed preliminary evaluation of their definitions on 20 real-world software._x000D_
+ Proposal describes a detailed plan to produce a benchmark suite for reproducibility_x000D_
+ PIs have strong prior experience in the areas of research covered by this proposal - verification, debugging, and testing._x000D_
_x000D_
Weaknesses_x000D_
- The PIs have not yet demonstrated that existing testing techniques do not reveal discrimination.  They plan to do that as part of this work._x000D_
This leaves the begging question of whether the proposed testing work is needed._x000D_
- The proposal lacks a clear research plan with timeline and sequence of research problems/activities yet to be addressed by whom._x000D_
- It is not clear how much work in the definitions and testing is left to be done, although I believe that the debugging work is still wide open._x000D_
_x000D_
_x000D_
_x000D_
In the context of the five review elements, please _x000D_
evaluate the strengths and weaknesses of the proposal with respect to broader impacts._x000D_
_x000D_
Strengths_x000D_
+ The PIs describe a wide range of broader impacts including overall impact on software,_x000D_
tech transfer history, outreach, and educational impacts._x000D_
+ The PIs have strong record of tech transfer to Microsoft (Brun)._x000D_
+ The PIs have history in outreach Eureka! program that works with Girls Inc chapter._x000D_
+ This kind of work can have a huge impact on fairness in software._x000D_
_x000D_
Weaknesses_x000D_
_x000D_
+ The PIs have no significant weaknesses in broader impacts_x000D_
_x000D_
Please evaluate the strengths and _x000D_
weaknesses of the proposal with respect to any additional solicitation-specific review criteria, if _x000D_
applicable_x000D_
_x000D_
_x000D_
_x000D_
Summary Statement_x000D_
_x000D_
This proposal focuses on addressing an increasingly important problem, software fairness, with both theoretical and practical tool development as part_x000D_
of the proposed work.  The PIs have some significant preliminary work in at least three of their main research tasks, providing insights into success._x000D_
However, the proposal lacks a clear research plan and timeline for the remaining proposed work and its significance beyond the initial work, and lacks in empirical evidence that existing testing techniques can surface the discrimination.  The PIs have a strong broader impacts plan and potential._x000D_
_x000D_
_x000D_
</t>
  </si>
  <si>
    <t xml:space="preserve">In the context of the five review elements, please _x000D_
evaluate the strengths and weaknesses of the proposal with respect to intellectual merit._x000D_
_x000D_
Summary:_x000D_
_x000D_
The proposal deals with distinguishing between and measuring different kinds of discrimination in software. It argues that current software engineering processes do not support measuring bias in software, and furthermore that no theoretical foundations of software fairness exist. _x000D_
_x000D_
Consequently, the proposed work will provide such theoretical foundations, including a suite of metrics of what it means for software to be fair, evaluation in real-world systems, as well as algorithms and tools that can be integrated efficiently into software testing processes, allowing not only to measure different kinds of discrimination in software, but also to distinguish and trace back to inputs discrimination due to data from discrimination due to algorithms, which can help with debugging._x000D_
_x000D_
The notion of software fairness is based on three dimensions developed or adapted by the PIs during preliminary work: "group discrimination" (to be fair with respect to an input characteristic such as gender, the distribution of outputs for each group should be similar); "causal discrimination" (to be fair with respect to some input characteristics, the software must produce the same output for every two multi-dimensional inputs that differ only in those characteristics, e.g., flipping the gender--under the assumption of binary gender--of two individuals with otherwise identical characteristics should produce the same output); and "apparent discrimination" (although not explicitly, software might discriminate implicitly with respect to some attribute, either group or causally, when that attribute correlates to other input characteristics, e.g., Amazon's use of software to decide which neighborhoods to offer same-day delivery to, which left out some predominantly black neighborhoods, not because of race being used explicitly as a feature, but because of hidden correlations between race and other attributes used as inputs)._x000D_
_x000D_
The proposed work is organized into four thrusts: theoretical expansions to the preliminary-work definitions of discrimination to support non-binary software, multiple decisions, and complex inputs; algorithmic and system optimizations to improve the computational efficiency of fairness testing; algorithms and tools to distinguish and trace back to inputs discrimination due to data from discrimination due to algorithms; and evaluation with real-world systems._x000D_
_x000D_
Strengths:_x000D_
_x000D_
[+] Topic of paramount social importance. Making principled, rigorous fairness testing an explicit part of software testing processes is one of the strongest aspects of the proposal and it could have a transformational role on software engineering practice._x000D_
_x000D_
[+] Multi-dimensional view of software fairness (group, causal, and apparent discrimination)._x000D_
_x000D_
[+] Strong theoretical support for the different fairness definitions and theoretical analyses of fairness guarantees and algorithmic complexity._x000D_
_x000D_
[+] Working prototype developed during preliminary work and clear plan to expand and develop the implementation (e.g., caching, sampling, pruning)._x000D_
_x000D_
[+] Sensible approach to distinguish between data discrimination and algorithm discrimination, which will help with debugging: subsetting or replicating data to design tests that rule out data as the source of discrimination, therefore placing blame on the algorithm itself._x000D_
_x000D_
[+] Well-received preliminary work published at ESEC/FSE 2017, received a distinguished paper award. The PIs are well qualified for the proposed activities._x000D_
_x000D_
Weaknesses:_x000D_
_x000D_
[-] While the distinction between group (adapted from prior work) and causal (proposed by the PIs during preliminary work) discrimination as per the PIs definition is undoubtedly a fascinating theoretical exercise, the proposal does not convincingly argue that it is also of practical relevance, and no empirical evidence is offered for the advantage of the causal discrimination view. This is the weakest aspect of the proposal._x000D_
_x000D_
For example, the proposal reports on preliminary measurements of group and causal discrimination in 20 software versions of 8 software systems, finding instances with high causal discrimination score. The example given is of an algorithm explicitly trained to avoid gender group discrimination, that exhibits, theoretically, a causal discrimination score of ~11% (~11% of the individuals would have their outcome flipped by flipping the individuals' gender and nothing else). However, the proposal does not discuss the feasibility of actually flipping such attributes: Do such individuals, identical in all aspects but the one, actually exist in the real world? Do even individuals nearly-identical in all aspects but one actually exist in the real world? How can individual attributes such as gender ever be "flipped" in isolation of other correlated attributes, e.g., height?_x000D_
_x000D_
Without clear (empirical) evidence that the notion of causal discrimination as defined is at all practically relevant, the value of this proposal remains mostly theoretical._x000D_
_x000D_
[-] It seems causal discrimination could always be avoided trivially by not including the sensitive attributes in the training data: e.g., if you don't train on race or gender, flipping race or gender would have no effect by construction._x000D_
_x000D_
[-] It is unclear how the proposed approach to identify and measure the different types of discrimination would have prevented the examples in the introduction._x000D_
_x000D_
_x000D_
In the context of the five review elements, please _x000D_
evaluate the strengths and weaknesses of the proposal with respect to broader impacts._x000D_
_x000D_
[+] The broader impacts statement is arguably the strongest part of the proposal. In addition to the societal implications of improving software fairness, which the proposed work would directly contribute to, the PIs outline an extensive plan for technology transfer (they have collaborators from Google and Microsoft), outreach, mentorship of graduates students and postdocs from traditionally underrepresented groups, and undergraduate involvement. The PIs have a strong track record of publishing with undergraduate student co-authors._x000D_
_x000D_
[+] Strong postdoctoral researcher mentoring plan._x000D_
_x000D_
[+] The fairness testing benchmark containing open-source software systems with generated test suites that exhibit discrimination, to be constructed as part of this project, could prove useful to other researchers._x000D_
_x000D_
[+] The software will be made publicly available._x000D_
_x000D_
Please evaluate the strengths and _x000D_
weaknesses of the proposal with respect to any additional solicitation-specific review criteria, if _x000D_
applicable_x000D_
_x000D_
_x000D_
_x000D_
Summary Statement_x000D_
_x000D_
Despite not being entirely convincing regarding the practical need for the notion of "causal discrimination", this is a very good proposal, based on solid preliminary work, with high potential impact on software development / testing processes._x000D_
_x000D_
</t>
  </si>
  <si>
    <t xml:space="preserve">In the context of the five review elements, please _x000D_
evaluate the strengths and weaknesses of the proposal with respect to intellectual merit._x000D_
_x000D_
This proposal describes a foundation of assessing software fairness, including metrics and tools for the identification, measurement of discrimination in software, and debugging of relevant bugs. _x000D_
_x000D_
_x000D_
The main strong points of the proposal are: _x000D_
S1. The proposed issue is emergent and important. When software technology is applied and enabling many decision making processes in modern society, fairness is one of many important emergent properties at large ecosystem or societal level, which necessitate further investigation and scientific ways to deal with.  _x000D_
_x000D_
S2. The proposal contributes a theoretical foundation of software fairness, and a set of algorithms and tools for testing, analyzing, and debugging software fairness. _x000D_
_x000D_
S3. The PIs have relevant experience and expertise in developing metrics and algorithms to carry out the research proposed. _x000D_
_x000D_
S4. The evaluation plan is sufficiently described. _x000D_
_x000D_
The proposal can be improved by: _x000D_
_x000D_
I1. The proposed fairness metrics seem to be centered around discrimination w.r.t. a given input set. Yet it remains vague about the definition of 'software fairness'. Need to clarify process or methodology to support fairness analysis and specification based on the proposed discrimination metrics and analysis techniques._x000D_
_x000D_
I2. Clarify how techniques may be different for for testing and handling discrimination w.r.t. different types of decision software, e.g. probabilistic-based decision software or machine learning-based decision software.  _x000D_
_x000D_
_x000D_
_x000D_
In the context of the five review elements, please _x000D_
evaluate the strengths and weaknesses of the proposal with respect to broader impacts._x000D_
_x000D_
The proposed work is very timely in responding to an emergent and important societal issue._x000D_
_x000D_
The solutions and tools have potential to shape the future improvement in understanding and addressing such software fairness challenges. _x000D_
_x000D_
The PIs have good relationship with industrial partners, and are teaching relevant courses. The PIs also appears to have adequate resources for completing the work. _x000D_
_x000D_
The data management plan is adequate. _x000D_
_x000D_
_x000D_
Please evaluate the strengths and _x000D_
weaknesses of the proposal with respect to any additional solicitation-specific review criteria, if _x000D_
applicable_x000D_
_x000D_
_x000D_
_x000D_
Summary Statement_x000D_
_x000D_
As described above, this proposal describes a theoretical foundation, algorithms, tools to address an emergent research needs. The PIs seem well positioned to carry out the proposed work. It doesn't adequately elaborate on how the proposed algorithms/tools will differ w.r.t. different types of decision software, esp. the machine-learning based decisions software.   _x000D_
_x000D_
_x000D_
_x000D_
</t>
  </si>
  <si>
    <t>1763428</t>
  </si>
  <si>
    <t>Kraska</t>
  </si>
  <si>
    <t>Modern data processing systems like relational databases provide high level programming interfaces (e.g., SQL) for accessing and manipulating data. They are designed to be general purpose, in that they can handle a wide variety of different schemas, data types, and data distributions, and aim to provide efficient access to that data via the use of optimizers and cost models that choose the best execution strategy for a given input program._x000D_
This general purpose nature of current systems results in systems that significantly underutilize the hardware they run on. For example, in a simple benchmark, a modern database system is about 500x slower than a C program when computing over a dense array of integers. In this proposal we aim to get the best of both worlds: performance that approaches that of programs written and compiled with particular knowledge of the data distribution, while maintaining the flexibility of a high-level programming language and data management system._x000D_
We aim to build a Self Assembling Database system, called DAS, that bridges this gap through a two- pronged approach. First, we will optimize the performance of the database by learning models of the data that summarize the data it contains; second, we will use these learned models to synthesize and compile data processing components and query executors. We plan to investigate this approach in a number of different components of a data processing system, including: 1) data indexing, where a model can predict the location of a key in a database; 2) algorithms, including sorting and joins, where a model can predict where in a sorted list a record should go, or where joining tuples are in another relation; 3) optimizers, where a model can predict the optimal plan to use for processing queries on data, and 4) storage layout, where a model can predict the optimal layout of data for a particular query workload. We also show that this tight integration of learning and data processing systems presents significant new directions for fundamental machine learning research._x000D_
Keywords: Data processing; databases; learning; program synthesis; performance.This proposal envisions a dramatically new way to engineer data processing systems, where learning and program synthesis are used to generate performant implementations of databases and queries. This raises a number of intellectually deep questions, including what types of models work best, what theoretical guarantees we can give about the performance of these models, how such generated systems will compare to hand-tuned systems, how such systems can exploit new hardware such as tenor processing units (TPUs) and how program synthesis will work with such modelled data, advancing the fields of databases, machine learning, and program modeling and synthesis.If successful, this proposal will transform the way that modern database systems that underpin the Internet and many enterprise computing systems are built, resulting in systems with much better performance or that are able to processing large dataset on much less hardware than current systems. On the educational front, a new generation of students and researchers will be educated to think about problems at the intersection of machine learning, data processing, and compilers.</t>
  </si>
  <si>
    <t>1763430</t>
  </si>
  <si>
    <t>Roberts</t>
  </si>
  <si>
    <t>Despite the promise of connected and automated vehicles to reduce fatalities and injuries, they will not become the most prevalent vehicle on the roadway until decades in the future. Until that time, semi-automated vehicles will remain the dominant form of vehicle on the roadway. While still an improvement over manual driving, semi-automated vehicles require a dynamic transfer of responsibility between the automated system and the driver (e.g., when the vehicle encounters a situation that it cannot handle). For these semi-automated, connected vehicles to be the most effective with respect to safety, they must learn from the driver and be adaptable. Wireless communication technology is critical in this context as it can be used to deliver information between vehicles, thereby improving the effectiveness of the warnings. This team's preliminary results suggest that algorithms designed to characterize driver behavior can be used as input into an adaptable algorithm to reduce crashes. As such, the objective of this proposed research is to iteratively develop and test an adaptable learning algorithm and warning system for connected, semi-automated vehicles with actual drivers. This will be achieved with four tasks. Task 1 focuses on basic scientific research to develop a foundation for the algorithms and warning system. This will be achieved by testing both driver and vehicle factors to determine which are necessary for inclusion in the learning algorithm. Task 2 focuses on crafting the algorithms that learn from driver and vehicle behavior. These learning algorithms are then verified using data from actual drivers in a driving simulator. Task 3 refines the algorithms by making them adaptive such that the algorithms can adapt to the driver and the driver can adapt the algorithms as necessary depending on their needs. Additionally, in task 3, the adaptable warning system will be iteratively developed using the Human Centered Design Process. Both the adaptable algorithm and warning system will be tested with actual drivers in a driving simulator. Task 4 validates both the adaptable algorithms and warning system via two methods: testing the utility of the algorithms and the wireless communication system across two driving simulators and by testing the effectiveness of the algorithms and warning system on the road with actual drivers. Keywords: Human Factors; driving simulators; vehicular ad hoc networks; wireless communications; warning systemsIn 2015, traffic related crashes resulted in over 35,000 fatalities and over 2.4 million injuries. The introduction of connected and automated vehicles offers safety benefits, but only when the automation is in perfect control. For situations wherein control must be transferred to a human (e.g., when sensors fail or during inclement weather), warning systems are paramount in preventing loss of life. This proposed research aims to address the understudied problem of warning system design in connected, semi-automated vehicle contexts through the iterative development and testing of a real-time wireless communication warning system that is adapted for each individual driver. Such an approach goes beyond current research and introduces an innovative solution that addresses the human factors of warning systems that are used in connected, semi-automated vehicle contexts. By leveraging an interdisciplinary team of experts in Human Factors engineering, wireless communication networking, and algorithm development, the team will develop a new paradigm, known as Adaptive Individualized Design, which is focused on the development of systems to specific drivers and environments. The paradigm introduced here can benefit other research domains where the effectiveness of warning systems is paramount.This proposed research will have broad impacts through the research itself as well as targeted outreach efforts. As the goal of this research is to develop an adaptable learning algorithm and associated warning system for use in connected, semi-automated vehicle contexts, it has the potential to prevent fatal traffic crashes. As such, the results will have direct and positive impacts on society. Additionally, high school students will be exposed to this proposed research through two summer camps held at UMass each year. Undergraduate and graduate students will participate in this proposed research through independent study projects, senior projects/theses, and class projects.</t>
  </si>
  <si>
    <t>1763434</t>
  </si>
  <si>
    <t>Madden</t>
  </si>
  <si>
    <t>The rise of connected devices and the Internet has led to unprecedented growth in the volumes of data that computers must store and process. For example, the EMC Digital Universe study [21] estimates that data volumes will grow by 40% per year, a growth rate that rivals that of Moore's law. This enormous growth in data volumes coincides with a growing demand for immediate answers and interactive analytics. Increasingly companies need real-time reports of sales, network traffic, anomalies, and other business trends. Internet-connected devices, like cars and industrial plants, demand even more real-time analysis of data._x000D_
These two trends place increasing demands on database and data analytics platforms to deliver faster performance from machines. Indeed, this has driven the dramatic interest in scalable multi-node in-memory processing systems like Apache Spark [68], which distribute the processing of these very large data sets across large clusters of machines._x000D_
In this grant, we propose an orthogonal direction to the scale-out approach to analytics that systems like Spark provide. Our starting point is that most data analytics engines provide shockingly poor utilization of hardware resources. For example, an analysis of Spark running the Berkeley Big Data Benchmark [11] suggests that it provides about 2000x lower performance than the theoretical peak performance of the hardware it runs on. In this proposal, we will start with a prototype that we have built that can generally perform within a factor of 2 of theoretical limits (1000x times faster than Spark) on modern hardware. Of course, Spark and other data analytics systems are designed to scale out and provide parallelism on many machines, but the amount of performance being left on the table is, in our opinion, simply unacceptable._x000D_
The alternative data analytics platform we propose, Proteus, is designed to obtain performance that utilizes hardware to the fullest extent possible. This includes parallelizing across many cores on a single processor, as well as taking advantages of many-core systems such as GPUs and Intel's Xeon Phi. Of course, Proteus also needs to be able to exploit large diverse clusters of hardware, but we aim to do that without giving up this efficiency, rather than accepting inefficiency as a given of distributed computing. To do this, we plan to conduct research in four key areas:_x000D_
- Developing optimized implementations of individual database algorithms, such as top-k sorts, sequen- tial scans, random lookups, graph and machine learning algorithms for GPUs and CPUs._x000D_
- Building cost models that predict the performance of these algorithms on heterogeneous architectures._x000D_
- Developing intermediate languages that abstract details of the underlying hardware, to hide the nuances of these different platforms to but without giving up performance._x000D_
- Building an optimizer that uses cost models to place these plans onto a heterogeneous mix of hardware to obtain the best overall performance for each query plan._x000D_
Keywords: data analytics; parallel computing; heterogeneous architecturesWe will develop new compilers and algorithms to distribute computation across hetero- geneous collections of hardware. Our ideas, if successful, will result in a new generation of data processing systems that are orders-of-magnitude more effective at utilizing low-level hardware than existing data processing systems, while preserving the same interfaces and usability of those systems.Relational databases and data-intensive parallel computing systems are used by millions of enterprises around the world, both on-site and in computing clouds. Building optimized implementations of these systems that better exploit hardware will improve response times and reduce hardware and energy costs, resulting in billions of dollars of cost savings. On the educational front, a new generation of students and researchers will be educated to think about efficient utilization of hardware in addition to developing usable programming abstractions.</t>
  </si>
  <si>
    <t>1763438</t>
  </si>
  <si>
    <t>Agarwal</t>
  </si>
  <si>
    <t xml:space="preserve">In the context of the five review elements, please _x000D_
evaluate the strengths and weaknesses of the proposal with respect to intellectual merit._x000D_
_x000D_
The main theme of the proposal is adaptive sampling in  a general setting where the goal is to minimize sample complexity while at the same time reducing the number of rounds or  iterations of adaptation. The motivation for this is that each round is expensive in terms of waiting time and so, in order to minimize the turn around time, one has to reduce the number of iterations. Thus, by increasing the number of parallel queries in each round the PIs seek to minimize the number of rounds.  The nontrivial issue is to figure out how much to parallelize without losing the benefits of adaptive querying.  A simple example is  in crowdsourcing where you submit a set of queries to a crowd and wait for the responses. Then you submit another set of queries to a (possibly different) crowd  and so forth. _x000D_
_x000D_
The setting described in the proposal is quite general, so that it allows for a multitude of applications. The three main application areas to be considered are (1) multi-armed bandits, (2) ranking and choice-modeling (or generalized ranking), and (3) stochastic matching with potential application in kidney exchange. A fourth area, Community Detection in Networks, is described in some detail as a "stretch goal". _x000D_
_x000D_
The recent work by one of the PIs, called the Aggressive Elimination method, which reduces the number of adaptive rounds drastically (in fact exponentially) seems to be the basis for some of the simplification in adaptation. The recent involvement of the PIs in the multi-arm bandit problem is described in some detail.  It appears that a significant part of the proposal is building up on this in some sense. While this is reasonable,  the novelty of the work will not be in an altogether new direction although there is sufficient novelty. Some of the novel directions include the case where the rewards are qualitative (i.e., quantized to three or four levels); for the Ranking and Choice Modeling scenario, several new directions are outlined depending on the type of rankings involved such as (a) pairwise comparisons, (b) general choice data, (c) identification of generalized Condorcet winner, (d) identification of generalized Copeland set, and so forth. I did not follow all details but the problems appear to be well thought out._x000D_
_x000D_
The PIs are well qualified and their recent past work supported by NSF is good. In fact the PIs form an excellent team. There is a good collaboration plan, and an archiving/dissemination plan. Since the PIs are from the same institution, it makes the logistics of collaboration quite simple. _x000D_
_x000D_
While theproposal is reasonably well written, the description lacked clarity in some places.  The extent of novelty and the significance of proposed steps are not always clear. In short, how major, and how difficult are the ideas? _x000D_
_x000D_
The type of research is very much in the style of computer science. Essentially a computer science proposal._x000D_
_x000D_
_x000D_
_x000D_
_x000D_
In the context of the five review elements, please _x000D_
evaluate the strengths and weaknesses of the proposal with respect to broader impacts._x000D_
_x000D_
The range of applications covered by this problem are quite broad. The research areas that will be impacted are (1) multi-armed bandits, (2) ranking and choice-modeling,  (3) stochastic matching, and (4) community detection in networks. _x000D_
_x000D_
Apart from this, the research will have obviously good impact in educating post docs, graduate students and some undergraduates. The outreach plans to reach out to high school students and under represented students are excellent, and the PIs have good involvement of this kind already (the PESP program, WICS high school day for girls, and so forth; see page 14-15 for details). _x000D_
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Good problems and good potential impact._x000D_
_x000D_
2. Well qualified team of PIs._x000D_
_x000D_
3. There is a good collaboration plan, and archiving/dissemination plan._x000D_
_x000D_
_x000D_
Intellectual merit weaknesses: _x000D_
_x000D_
1. The description lacked clarity in some places. _x000D_
_x000D_
2. The extent of novelty and the significance of proposed steps are not always clear. In short, how major, and how difficult are the ideas? _x000D_
_x000D_
_x000D_
_x000D_
Broader impact strengths: _x000D_
_x000D_
1. Graduate students will benefit most and there is a plan to involve undergraduates as well._x000D_
_x000D_
2. Very good plans for reaching out to high school students._x000D_
_x000D_
3. The PIs have good involvement with the outreach programs faciliated by U.Pen and local schools._x000D_
_x000D_
4. Good but standard dissemination plans._x000D_
_x000D_
_x000D_
Broader impact weaknesses:  _x000D_
_x000D_
1. None_x000D_
_x000D_
_x000D_
</t>
  </si>
  <si>
    <t>Adaptive sampling is a powerful idea in statistical learning: by allowing an algorithm to adaptively decide which data points to query on each round based on the outcomes of queries in previous rounds, one can often to reduce the sample complexity of learning. However, this adaptivity comes at a cost: each round of queries typically takes time for the environment to respond to, thereby increasing the overall time needed to learn. Previous work has mostly ignored this aspect: many adaptive sampling algorithms effectively assume unbounded rounds of adaptivity, often querying only one data point at a time._x000D_
_x000D_
In this work, we consider the question of designing adaptive sampling algorithms that explicitly minimize not only the overall sample complexity, but also the number of rounds of adaptivity needed. Indeed, in preliminary work, we show that for pure exploration in stochastic multi-armed bandits, one can achieve the worst-case optimal sample complexity with far fewer rounds of adaptivity than previous algorithms. Our goal in the proposed project is both to build a set of tools for designing algorithms requiring few rounds of adaptivity, and more generally, to understand the fundamental tradeoffs between the sample complexity and number of rounds of adaptivity for various learning problems._x000D_
_x000D_
The project, which brings together a strong team of PIs with expertise in statistical learning and learning theory, theoretical computer science and algorithms, and network science, will investigate a broad range of statistical learning problems through the lens of limited adaptivity, including in particular problems in the following four broad areas:_x000D_
_x000D_
1. Multi-Armed Bandits _x000D_
2. Ranking and Choice Modeling _x000D_
3. Stochastic Matching_x000D_
4. Community Detection in Networks_x000D_
_x000D_
Keywords: Statistical learning; adaptive sampling; multi-armed bandits; ranking from pairwise comparisons; stochastic matching; community detectionWe expect the proposed research will lead to a fundamentally new way to think about designing adaptive sampling algorithms, wherein one takes into account not only the overall sample complexity of an algorithm but also the number of rounds of adaptivity it requires. The proposed framework will likely have impact in a broad range of application areas where adaptive sampling is needed but each round of adaptivity comes with a cost.The project will have several broader impacts: (1) Dissemination of research results in leading conferences and journals in both theoretical computer science and machine learning, and possibly also in some application-specific venues; (2) Integration of research findings into teaching/tutorial materials and review articles; (3) Interdisciplinary training of several PhD students and a postdoctoral fellow in thinking creatively about different resources and constraints involved in various statistical learning problems, and in designing algorithms based on the needs of different applications; (4) Several other PI activities with broader impacts, including various seminars, workshops, and outreach activities aimed at broadening participation in computing.</t>
  </si>
  <si>
    <t>1763442</t>
  </si>
  <si>
    <t>Myers</t>
  </si>
  <si>
    <t xml:space="preserve"> Panel Summary       
 SUMMARY OF PROPOSED RESEARCH ACTIVITY _x000D_
_x000D_
The goal of the proposal is to develop techniques for probabilistic model checking. It aims at scaling the existing algorithms and providing better feedback to users when the model is not correct. In order to achieve scalability, the PIs propose extending techniques such as partial order reduction and compositional minimization, originally developed for deterministic concurrent systems, to probabilistic systems. The user feedback is improved by providing the most probable timed counterexamples and using these counterexamples to guide rare-event simulation. The developed techniques will be evaluated on a variety of applications, including intelligent transportation networks and the design of genetic circuits._x000D_
_x000D_
INTELLECTUAL MERIT _x000D_
_x000D_
Strengths: _x000D_
_x000D_
+ The proposed techniques will be implemented on the top of leading tools, PRISM and STORM, for probabilistic model checking. Collaboration has been established with the groups that develop those tools. _x000D_
_x000D_
+ A novel probabilistic extension of state reduction methods is proposed. For probabilistic systems, complete independence between transitions is rare because the transition rates/probabilities often depend on a large number of variables. The proposal will explore a more quantitative notion of independence by examining how a transition changes the probability of other transitions. The proposed interval approximation of transition probabilities is interesting. _x000D_
_x000D_
+ A novel approach is proposed for reproducing a counterexample in simulation using an assignment of importance to the states based on all the paths in the counterexample, and then biasing the simulation to pick states with high importance. _x000D_
_x000D_
+ Several applications are considered, including intelligent transportation networks and genetic circuits, to evaluate the developed techniques. _x000D_
_x000D_
_x000D_
Weaknesses: _x000D_
_x000D_
- The panel felt that the implementation challenge of adding the new techniques on top of tools such as PRISM and STORM is not completely addressed in the proposal and the project plan. _x000D_
_x000D_
- The proposed goal of generating most probable timed counterexamples is not supported by enough insights about how this will be accomplished. _x000D_
 _x000D_
- Counterexample-guided simulation of rare-event properties would require model checking high-likelihood properties, and the robustness of the model is expected to be low for such properties. The low robustness would, in turn, imply reduced benefit from the proposed abstraction techniques. _x000D_
_x000D_
_x000D_
BROADER IMPACTS _x000D_
_x000D_
+ A new probabilistic model checking tool will be developed on top of PRISM and STORM. There is value to creating this new tool, both from the point of view of researchers looking to apply these techniques to new applications as well as researchers developing new improvements to probabilistic model checking and looking for a baseline implementation._x000D_
_x000D_
+ Their plan includes one-week annual summer workshop where the first half of the week will be focused on the review of research progress and planning, and the second half will be dedicated to broader engagement with high school and undergraduate students. The summer school would be held alternately in University of Utah and University of South Florida. _x000D_
_x000D_
_x000D_
SUGGESTIONS FOR IMPROVEMENT _x000D_
_x000D_
The panel felt that the proposal was, in general, very concrete in identifying the current limitations of probabilistic model checking algorithms, but it can be further strengthened by adding more details about how these limitations will be overcome. The proposal will be more convincing if the insights and observations that would guide the development of solutions, were included. _x000D_
_x000D_
SUMMARY STATEMENT _x000D_
_x000D_
The panel recognizes that reasoning about uncertainty is emerging as one of the biggest future challenge in verification. The proposal addresses this challenge and aims at building a more scalable probabilistic model checking tool with better feedback to users. The proposed solutions are interesting but the panel felt that missing details make the proposal less convincing. _x000D_
_x000D_
The recommendation of the panel is that the proposal is Competitive. _x000D_
_x000D_
The panelists concur that the Panel Summary accurately reflects the panel discussion. 
</t>
  </si>
  <si>
    <t>Gurfinkel</t>
  </si>
  <si>
    <t>arie.gurfinkel@uwaterloo.ca</t>
  </si>
  <si>
    <t xml:space="preserve">In the context of the five review elements, please _x000D_
evaluate the strengths and weaknesses of the proposal with respect to intellectual merit._x000D_
_x000D_
The proposed research is to developed scalable techniques for_x000D_
probabilistic model checking with application to reasoning about Cyber_x000D_
Physical Systems (CPS). Specifically, the proposal provides a plan for_x000D_
the following activities:_x000D_
1. State reduction methods for Probabilistic Model Checking_x000D_
2. Continuous Time Markov Chain (CTMC) Counterexample Generation_x000D_
3. Counterexample-guided Rare-Event Simulation_x000D_
4. Evaluation in a variety of CPS contexts_x000D_
_x000D_
I believe that the proposal addresses an important and challenging_x000D_
problem in the realm of CPS reasoning. The authors argue convincingly_x000D_
that the current techniques for probabilistic model checking are not_x000D_
sufficiently scalable (especially compared with their_x000D_
non-probabilistic counterparts). They also correctly identify the_x000D_
necessary combination between formal techniques, such as Model_x000D_
Checking, and simulation techniques such as Rare Event Simulation._x000D_
_x000D_
However, I found the proposal lacking in details of how these_x000D_
challenges will be addressed. The problems that are discussed are not_x000D_
new and have been tacked by many researchers in the past (including in_x000D_
the context of PRISM and STORM Model Checkers that are proposed as the_x000D_
starting point by the authors). While arguments for the limitation of_x000D_
these tools are convincing, there is very little specific details in_x000D_
the proposal._x000D_
_x000D_
In particular, I believe that proposal should provide additional_x000D_
details to answer the following questions:_x000D_
_x000D_
1. How will Partial Order Reduction (POR) be extended to probabilistic_x000D_
systems? Such reduction applies to non-deterministic systems since_x000D_
some interleavings can be ignored. However, in probabilistic systems_x000D_
ignoring even a single path might significantly affect the probability_x000D_
of reaching a desired state. While this problem is mentioned by the_x000D_
authors, no particular strategy to tackle it is given, and all_x000D_
motivating examples come from non-deterministic (or non-deterministic_x000D_
+ probabilistic) domains._x000D_
_x000D_
2. What are the foundations for compositional reasoning for_x000D_
probabilistic systems? While the proposal states a desire to develop_x000D_
such methods, no evidence is presented that such technique is possible._x000D_
_x000D_
3. How will CTMC counterexample be generated? The proposal describes_x000D_
the difficulties and limitations of the current tools, however, no_x000D_
details are provided in how these difficulties will be overcome by the_x000D_
proposed research._x000D_
_x000D_
4. What are the foundations for counterexample-based guidance of rare_x000D_
event simulation? The proposal convincingly argues that_x000D_
counterexamples might be useful to guide simulation and to better_x000D_
predict from a simulation result. However, very little details are_x000D_
provided on the theoretical foundation of such guidance._x000D_
_x000D_
_x000D_
In the context of the five review elements, please _x000D_
evaluate the strengths and weaknesses of the proposal with respect to broader impacts._x000D_
_x000D_
The proposal targets an important area for verification_x000D_
technology. CPS (and more general soft-computing systems) are becoming_x000D_
more prominent and their verification is of significant importance to_x000D_
the society. If successful, the proposed work will significantly_x000D_
advance available techniques and methods._x000D_
_x000D_
The proposal provides a plan for supporting graduate students,_x000D_
discusses potential involvement of undergraduate students, and_x000D_
provides a plan for recruitment and retention of underrepresented_x000D_
students._x000D_
_x000D_
_x000D_
Please evaluate the strengths and _x000D_
weaknesses of the proposal with respect to any additional solicitation-specific review criteria, if _x000D_
applicable_x000D_
_x000D_
_x000D_
_x000D_
Summary Statement_x000D_
_x000D_
._x000D_
_x000D_
</t>
  </si>
  <si>
    <t xml:space="preserve">In the context of the five review elements, please _x000D_
evaluate the strengths and weaknesses of the proposal with respect to intellectual merit._x000D_
_x000D_
Goals - Potential and originality: The proposed research holds the promise of  improving the scalability of probabilistic model checking and its effectiveness in real-world applications by providing user-feedback in form of counterexamples. Existing probabilistic model checking techniques use numerical methods with limited scalability. Model checking engines such as PRISM and STORM suffer from state explosion problem as they are focused on preserving accurate transition probability. _x000D_
_x000D_
Strengths:_x000D_
_x000D_
(+) A novel extension of ample-set method is proposed to DTMCs and CTMCs. For probabilistic systems, complete independence between transitions is rare because the transition rates/probabilities often depend on a large number of variables. The proposal will explore a more quantitative notion of independence by examining how a transition changes the probability of other transition. Independence of transitions can then be defined based on the given verification property._x000D_
_x000D_
(+) An interval approximation of transitions is proposed for sound pruning of probabilistic transitions. This will enable development of robustness notion for CTMCs with respect to given property and develop an abstraction hierarchy by pruning transitions. _x000D_
_x000D_
_x000D_
(+) A set of novel approaches are proposed for local state minimization using approximation of transition rates. The first is observably equivalent reduction to remove invisible transitions after two local state graphs are composed. This can introduce non-deterministic transitions (same label with two transitions) and techniques are proposed to remove failure equivalent transitions and removal of redundant symmetrical structure. _x000D_
_x000D_
(+) State reduction methods will create CTMCs where the transitions have rate intervals instead of rates. When the transitions are composed, new methods will be developed to compose interval rates. _x000D_
_x000D_
(+) A novel counterexample generation method is proposed which finds k most probable timed paths._x000D_
_x000D_
(+) An interesting approach for reproducing a path in the counterexample is proposed using assignment of importance to the states based on bread-first-search of all paths in the counterexample and then biasing simulation to pick states with high importance.  _x000D_
_x000D_
Weaknesses:_x000D_
_x000D_
(-) The rare event simulation using counterexamples is not very convincing. The idea is to define a property that characterizes absence of a rare event and then use counterexample to this property to guide simulation. Given the interval approximation of transition rates used in the reduction techniques, it appears less likely that these methods will be applicable for very small probability events.   _x000D_
_x000D_
Plan:  The state reduction techniques have been thought through in detail, and the project-plan starts with developing these techniques. The generation of counterexample and rare event simulation builds on these core techniques, and they naturally follow state reduction in the proposed plan. The plan is punctuated with tool releases to make the developed approach available to rest of the community.  A set of applications is also proposed for evaluation of the developed approach._x000D_
_x000D_
Suggestion: It would be useful to also try non-symmetric case studies where the system is not just composed of multiple copies of a small set of identical agents (traffic lights in ITS, ACC units in a platoon for CPS attack study, cells in the genetic circuit design). Given the past work of PIs, a possible case-study can be NoC design where the NoC connects multiple heterogeneous IPs with different rates/burstiness and the network has a tree topology.  _x000D_
_x000D_
Team and resources: The team has strong previous work on partial order reduction and compositional minimization [ref 21-23] and they have demonstrated six orders of magnitude state reduction in context of synchronization protocols and circuit models. More broadly, the PIs have very strong background in abstraction-based stochastic analysis methods, development of verification tools and the proposed application areas._x000D_
_x000D_
In the context of the five review elements, please _x000D_
evaluate the strengths and weaknesses of the proposal with respect to broader impacts._x000D_
_x000D_
+) Development of new probabilistic model checking tool: The proposed research improves over PRISM and STORM, and the proposal includes letters of support from PRISM and STORM. Currently, PRISM has been the de facto probabilistic model checking tool. STORM has been available for last few years. There is a value to creating new tool, both from the point of view of researchers looking to apply these techniques to new applications as well as other researchers developing new improvements to probabilistic model checking and looking for a baseline to implement their improvements. _x000D_
_x000D_
+) Their plan includes one week annual summer workshop where the first half of the week will be focused on review of research progress and planning, and the second half will be dedicated to broader engagement with high school and undergraduate students. The summer school would be held alternately in University of Utah and University of South Florida._x000D_
_x000D_
Please evaluate the strengths and _x000D_
weaknesses of the proposal with respect to any additional solicitation-specific review criteria, if _x000D_
applicable_x000D_
_x000D_
The collaboration plan clearly identifies the roles of the PIs. The team is composed of Professors Zhen Zhang and Chris Winstead at Utah State University, Professors Hao Zheng and Srinivas Katkoori at the University of South Florida, and Professor Chris Myers at the University of Utah. The PIs have experience in stochastic verification and formal methods as well as the proposed application areas of synthetic biology and intelligent transportation systems. _x000D_
_x000D_
The allocation of time by each PIs is generally adequate tapering down towards the end of the project._x000D_
_x000D_
Summary Statement_x000D_
_x000D_
The proposal aims at developing a new probabilistic model checking approach. This approach will be implemented in a new publicly available tool built on top of existing tools such as PRISM and STORM. The proposal clearly identifies the key challenges and bottlenecks in scaling up probabilistic model checking, and enabling it's effective application to real world problems. _x000D_
_x000D_
With respect to the Software and Hardware Foundations (SHF) program goals, the proposal addresses "Modeling: compositional, refinement-based, and probabilistic methods for the modeling and validation of systems involving discrete and continuous behavior"._x000D_
_x000D_
The proposed research has three major directions:_x000D_
_x000D_
a) improving scalability through novel state reduction techniques:  partial order reduction and compositional minimization._x000D_
b) improving the generation of counterexamples for CMTCs_x000D_
c) Using counterexamples for effective rare event simulation. _x000D_
_x000D_
The developed techniques will be applied to a wide range of case-studies: intelligent transport system, CPS security and design of genetic circuits. _x000D_
_x000D_
The project will be conducted over four years and the proposal includes a well-thought schedule for achieving the project goals over the period of four years. _x000D_
_x000D_
The creation of a publicly available probabilistic model checking tool that improves upon STORM and PRISM will create a broad research impact across different research fields. The broader impact goals include publications, and engagement of high-school students, undergraduate students and underrepresented groups. The proposal has significant intellectual merit and broader impact._x000D_
_x000D_
</t>
  </si>
  <si>
    <t>HH0930545</t>
  </si>
  <si>
    <t>Sankaranarayanan</t>
  </si>
  <si>
    <t>srirams@colorado.edu</t>
  </si>
  <si>
    <t xml:space="preserve">In the context of the five review elements, please _x000D_
evaluate the strengths and weaknesses of the proposal with respect to intellectual merit._x000D_
_x000D_
The proposed work will develop partial order and compositional minimization techniques for finite state probabilistic systems modeled by continuous time Markov chains. It is well known that partial order reduction approaches do not preserve the semantics of probabilistic systems and therefore, for large systems, we need to provide sound partial order reduction approaches for scalability. The proposed work also investigates counterexample generation approaches and will develop an approach that will use these counterexamples to guide importance sampling and rare event simulation techniques. The approach will be integrated into the PRSIM tool, which will really add value._x000D_
_x000D_
1a) Potential to advance knowledge and understanding within its own field or across different fields (Intellectual Merit); and_x000D_
_x000D_
I think the overall problem of making probabilistic concurrent model checking efficient is important: it has applications to many verification problems ranging from system on chips to systems biology models. The many ways PRISM tool is being used in domains ranging from robotics to biology bears witness to this. The research proposed here would be very interesting to the computer-aided verification community and if the success of PRISM tool means that they will have a ready set of applications for their techniques._x000D_
Among the innovative aspects of the proposal, I really liked the extension to rare event simulations. While statistical model checkers are based on this connection, it is interesting to see that exact model checking approaches can now be connected to rare event simulations in this manner. All of these add to the strong points of the proposal._x000D_
_x000D_
_x000D_
2) To what extent do the proposed activities suggest and explore creative, original, or potentially transformative concepts?_x000D_
_x000D_
The proposal has many interesting ideas. I think at the highest level, connecting rare event simulations to exact model checking approaches will be transformative. Next up, I would think the problem of counterexamples to probabilistic model checking has been considered by many researchers, but requires innovations if these counterexamples are to be efficiently generated and useful. Reduction approaches are very important as well. So the proposal addresses challenges that are indeed "spot on" for moving the state-of-the-art for probabilistic model checking forward._x000D_
_x000D_
3) Is the plan for carrying out the proposed activities well-reasoned, well-organized, and based on a sound rationale? Does the plan incorporate a mechanism to assess success?_x000D_
_x000D_
I think there is a good plan but I was not very convinced by certain aspects of the planning. For one, I suspect that the problem is going to be much harder than the PIs describe, and the implementation of ideas inside a tool like PRISM would be time consuming._x000D_
_x000D_
At the same time,  I see the lead PI as a researcher with a track record capable of delivering results. The role of the other collaborative PIs is less clear. I also see issues with how the tasks are split. With each PI leading a separate task in a highly interconnected proposal, it seems to me that some of the PIs will not have a role for the first 2 or 3 years in some cases._x000D_
_x000D_
4) How well qualified is the individual, team, or institution to conduct the proposed activities?_x000D_
_x000D_
I would have liked to see a clearer description of how the expertise of various PIs is relevant to the proposal (in some cases, it seems to be a stretch to ask PIs with no verification expertise to manage development inside a mature tool such as PRISM) and it is not clear how they would come together.  The collaboration plan does not help with this. One of the PIs has the responsibility for performing the case-studies: but it is not clear what experience the PI has working with verification tools or with the various application domains that the case-studies will belong to._x000D_
_x000D_
This weakness is the main reason, I have reduced my overall score of the proposal somewhat. _x000D_
_x000D_
_x000D_
5) Availability of resourses_x000D_
_x000D_
_x000D_
Seems not to be a problem._x000D_
_x000D_
_x000D_
_x000D_
_x000D_
_x000D_
In the context of the five review elements, please _x000D_
evaluate the strengths and weaknesses of the proposal with respect to broader impacts._x000D_
_x000D_
1b) benefit society or advance desired societal outcomes (Broader Impacts)?_x000D_
_x000D_
Reasoning about uncertainty is emerging as the single biggest future challenge in verification. Making models more compact to reason about makes efficient verification possible. The application domains will include challenging problems in areas such as AI, robotics, Cyber-Physical Systems, Synthetic Biology, Electronics, Manufacturing and so on. The authors propose to implement their approach on top of the PRISM tool. This will automatically benefit many researchers and students._x000D_
_x000D_
Besides this, the proposal will also involve outreach activities to undergraduates, through a summer school and courses at various places._x000D_
I must note that the PIs have a good track record for such outreach activities._x000D_
_x000D_
Please evaluate the strengths and _x000D_
weaknesses of the proposal with respect to any additional solicitation-specific review criteria, if _x000D_
applicable_x000D_
_x000D_
Not applicable_x000D_
_x000D_
Summary Statement_x000D_
_x000D_
Overall, the proposal combines a strong and highly relevant set of research activities: reduction of probabilistic models, counterexample generation and connections to rare event simulations.  I can see many interesting papers and at least 2 PhD students coming out of this proposal. I can also see several interesting outreach activities carried out. The problem of verifying probabilistic systems has very good broader impacts: I would simply point out to the numerous case studies and applications of the PRISM tool.  I will emphasize that the integration of these ideas into PRISM will be critical for the success of this proposal. _x000D_
_x000D_
In terms of weaknesses: I really do not see where some of the participants fit into the proposal. The collaboration plan could have clarified these points. but to me, it did not. This aspect of the proposal detracted somewhat from the overall excellent quality of the proposal. Given the ambitious goals of this proposal, it raises non-trivial concerns about the ability of this team to deliver._x000D_
_x000D_
</t>
  </si>
  <si>
    <t xml:space="preserve">In the context of the five review elements, please _x000D_
evaluate the strengths and weaknesses of the proposal with respect to intellectual merit._x000D_
_x000D_
This proposal is about the probabilistic verification of CPS systems. It addresses the issue of scaling the existing algorithms for the_x000D_
analysis of discrete and continuous time Markov chains by partial order reduction and compositional minimization.  It also deals with the generation of counterexamples._x000D_
_x000D_
Approximations are allowed to address scalability issues.  Various techniques are discussed, mostly of a heuristic nature, to compensate for the fact that significant abstractions are only achieved at the cost of approximating transition probabilities._x000D_
_x000D_
Several applications are considered, including intelligent transportation networks and genetic circuits.  The proposed techniques are to be implemented on top of leading tools for probabilistic model checking.  Collaboration has been established with the groups that develop those tools._x000D_
_x000D_
The proposal is well written and detailed, though I would have liked to read a stronger argument in support of the expectation that compositional minimization and, especially, POR will deliver the expected results._x000D_
_x000D_
In the context of the five review elements, please _x000D_
evaluate the strengths and weaknesses of the proposal with respect to broader impacts._x000D_
_x000D_
The broader impacts are well analyzed and the planned activities appear effective.  The PIs have a good track record in disseminating results, transferring research advances to education, and reaching out to under-represented groups._x000D_
_x000D_
Please evaluate the strengths and _x000D_
weaknesses of the proposal with respect to any additional solicitation-specific review criteria, if _x000D_
applicable_x000D_
_x000D_
_x000D_
_x000D_
Summary Statement_x000D_
_x000D_
A good proposal overall, on an important topic.  The PIs are qualified to carry out the proposed research and make a good case for the broader impacts of their project._x000D_
_x000D_
_x000D_
</t>
  </si>
  <si>
    <t>There has been an increasing demand for formal methods in the design process of safety-critical systems, such as cyber-physical systems (CPS) and synthetic biological systems. Advances in probabilistic model checking techniques have demonstrated great potential in the automated analysis of complex probabilistic behaviors of such systems, from which critical properties, usually in the form of a set of rare events, can be verified. For example, one might be interested to know the degree of a system's resilience to hardware faults and/or cyber-attacks. Probabilistic model checking has gained a certain academic recognition, but their applicability in practice remains somewhat inferior to expectations. This is in part due to two main problems: (1) its inability to scale, and (2) insufficient feedback from the verification process. The goal of this project is to address these issues from a fresh perspective: applying relatively aggressive on-the-fly state reduction techniques for probabilistic models, and in the case of false or indeterminate verification results, generating informative probabilistic counterexamples, which will be used to guide rare-event probabilistic simulations to obtain verification results with improved accuracy.The proposed research will (1) address the scalability problem commonly encountered in probabilistic model checking by applying aggressive state reduction techniques, namely, partial order reduction and compositional minimization, and compensating for the loss of accuracy with proper approximations, (2) investigate effective methods in the generation of probabilistic counterexamples for continuous-time Markov chain models, (3) derive automated guidance mechanisms learned from probabilistic counterexamples to improve the quality and efficiency for rare-event probabilistic simulations, and (4) evaluate the proposed methodology on a wide range of case studies derived from CPS and synthetic biology applications. The combination of these methods into this new methodology is being explored for the first time.  Altogether, this research will produce a potentially transformative framework for the analysis of rare-event properties with improved accuracy that can be integrated into a design flow.  The specific objectives for this project are as follows:_x000D_
* Create a probabilistic verification methodology that bridges the accurate but not scalable probabilistic model checking analysis and the less accurate but scalable rare-event simulation. _x000D_
* Produce approximation techniques that apply state reduction without significant loss of accuracy._x000D_
* Explore accurate counterexamples for continuous-time Markov chains with improved efficiency._x000D_
* Develop a new method to use probabilistic counterexamples to guide probabilistic simulations towards a rare event of interest._x000D_
* Develop a new tool to support the proposed framework, on top of the existing probabilistic model checking tools, PRISM and STORM._x000D_
* Demonstrate the proposed research framework on a wide range of real-world case studies, including smart transportation, secure cyber-physical systems, and synthetic biology.The proposed research will make probabilistic model checking much more scalable and applicable for verifying large and complex CPS and biological systems. As a result, the tool integrating the methods and algorithms from this research will make formal verification more accessible to practitioners, and will enable design and implementation of such systems with higher confidence.  Since such systems are widely deployed in safety-critical and secure applications, the advances in the proposed research should have tremendous impact. The results will be disseminated to the relevant communities via the normal publication venues, and in the form of an automated verification tool that will be distributed freely online. The proposed work will engage both graduate and undergraduate students in the latest research activities in formal verification. Finally, the PIs will conduct an annual workshop to not only meet and discuss future research directions, but also engage local high school and undergraduate students, particularly those from underrepresented groups.</t>
  </si>
  <si>
    <t>1763444</t>
  </si>
  <si>
    <t>Urgaonkar</t>
  </si>
  <si>
    <t>As profit margins diminish due to growing competition, public cloud providers are finding it increasingly important to find ways to monetize the spare capacity (i.e., under-/un-utilized resources) within their data centers. Providers are devising innovative "wimpy" offerings (henceforth instances) that are poorer in capacity or availability but cheaper than their conventional counterparts. Such instances are of two fundamental types: (i) revocable, e.g, Amazon EC2's spot or Google Compute Engine (GCE)'s preemptible instances and (ii) those with highly dynamic effective capacity due to overbooking of underlying server resources, e.g., burstable instances from EC2, GCE, and Microsoft Azure. Being appealing to cost-conscious tenants, these wimpy instances are expected to help create new demand for spare capacity in public clouds. At the same time, tenants are becoming more adept at demanding resources that are just sufficient for their specific needs. This trend is motivating a "resource as a service" (RaaS) paradigm wherein instances with customer-specified (as opposed to the currently prevalent provider-determined) resource capacity parameters  are beginning to be offered. With this impending vision of the public cloud ecosystem in mind, this proposal argues that how a cloud provider manages spare capacity will be crucial to its profitability. Towards this, the proposal identifies research challenges along the following three complementary directions: (i) find: how to assess and  represent spare capacity? (ii) create: how to carry out admission control and scheduling to help create more spare capacity? and (iii) monetize: how to price wimpy instances to reflect underlying market fundamentals, while accounting for server-level constraints and maintaining usability for tenants? _x000D_
_x000D_
Keywords: public cloud computing; spare capacity; _x000D_
multi-resource multi-server scheduling; auctions and pricing; Apache Mesos and Kubernetes; Apache KafkaWhereas spare capacity may be relatively simple to assess for conventional instances, the cloud may revoke or overbook wimpy instances, thus requiring more complicated abstractions and representations of spare capacity. The proposal will develop principled approaches for such representations and implement them within a publish-subscribe system based on Apache Kafka: local measurement hooks within individual servers would be publishers and various resource management modules (and possibly even tenants) would be subscribers. The proposal will take a fresh look at how problems of admission control, placement, and scheduling are complicated by the presence of wimpy instances. In addition to server constraints, there will be increased heterogeneity due to RaaS and the practices of revocation and overbooking. Finally, the proposal will develop several enhancements to existing wimpy instances including how they are priced. These elements will all be embodied into two open-source management frameworks based on the widely-used  Apache Mesos and Kubernetes. Experimental studies based on real-world tenant workloads will be used to validate the efficacy of proposed solutions.Much existing work on the problems mentioned above - and certainly management frameworks that are publicly available - tends to be suitable mainly for private cloud settings. The open-source management frameworks to be developed will bridge this gap and will be of general interest to a wide variety of researchers in public cloud computing. Prototypes made available on NSF's CloudLab will allow other researchers to plug in their own scheduling solutions, variants of wimpy offerings, pricing schemes, etc., and evaluate them experimentally. The PIs will continue to outreach to industry, particularly to their partners at IBM. The PIs will also continue to involve under-represented minorities in computer science and engineering, particularly women graduate students. Finally, the PIs will incorporate work-product of this research into their course-ware, which will be publicly disseminated on the web.</t>
  </si>
  <si>
    <t>1763448</t>
  </si>
  <si>
    <t>McDaniel</t>
  </si>
  <si>
    <t>Broadly defined as the Internet of Things (IoT), the growth of commodity devices that integrate physical processes with digital connectivity has had profound effects on society. Smart homes, personal monitoring devices, enhanced manufacturing and other IoT applications have changed the way we live, play and work. Yet, while the systems supporting IoT have been widely embraced by industry and users alike, we have limited capability to evaluate and ultimately enforce the correct operation of these devices. As a consequence, software design flaws, bugs, and security vulnerabilities in IoT can and have led to costly failures, loss of privacy and even deaths. _x000D_
_x000D_
This project presents a crosscutting research, educational, and outreach plan to improve the scope and accuracy of program analysis for IoT and develop techniques to synthesize IoT implementations that guarantee a range of safety and security properties. The educational and outreach plan focuses on the development of curriculum for software safety and security analysis and the distribution of IoT analysis and synthesis tools to the public and research, technical, and industrial communities. The analysis framework developed as part of this effort will be provided online to enable broad adoption of new analyses and test suite for IoT developers. _x000D_
_x000D_
Keywords: IoT; security; program analysis; environmental safetyThis work will develop novel enabling scientific approaches for the safety and security analysis of IoT source code. This effort will be focused on the formally grounded generation and analysis of IoT implementations and the subsequent validation of the approaches in a range of important domains. The central insight is that the structured sensor-computation-actuator models of existing IoT frameworks can be leveraged to perform deep formal analysis of a myriad of safety, security and functional properties. The proposed work will follow three thrusts: _x000D_
_x000D_
IoT code verification - We will explore device-level formal program analysis. We will explore methods to automatically extract models (finite state machines) from IoT implementations (code) and apply model checking to provide proofs of correctness with the desired properties. (Section D.2.1)_x000D_
_x000D_
Automated IoT code generation - The second thrust will focus on the creation of IoT-specific languages used for automatically generating IoT application implementations. The resulting implementations are guaranteed to preserve functional, safety and security properties at run-time. (Section D.2.2)_x000D_
_x000D_
Evaluation and domain analysis - The last thrust will evaluate the effectiveness and correctness of the verification and generation techniques within a range of application domains. (Section D.2.3)_x000D_
_x000D_
The PIs and related personnel have been at the forefront of systems security and program and security analysis for many years, and are thus uniquely qualified to perform this work. The PIs are members of the same research group and communicate several times a week, and work closely advising a senior graduate student and other students who are focused on IoT program analysis.Given the explosive growth of such devices and the increasing importance of the domains they are used in, it is essential that IoT systems improve on the largely ad hoc certifications present in current market practices. This work will produce methods and systems for providing rigorous guarantees for IoT implementations. As such, the results of this work will provide a means to achieve a safer and more secure transition to digitally augmented lives. The proposed effort will further support educational and outreach activities that will promote awareness of the risks of IoT system and lead to better development practices.</t>
  </si>
  <si>
    <t>1763454</t>
  </si>
  <si>
    <t>Zadok</t>
  </si>
  <si>
    <t>The project will investigate novel, adaptive architectures and models to improve overall throughput of modern and emerging storage systems by (1) analyzing their behavior, (2) building dynamic white-box and gray-box models, and (3) exposing useful information throughout the storage software stack._x000D_
_x000D_
MOTIVATION: Modern storage devices are generally faster but behave very differently from traditional hard disks, for whom much of the world's software was optimized for decades.  Modern storage devices have a lot of untapped potential including true internal parallelism; but their vastly different and complex behaviors lead to device overload and very poor application performance._x000D_
_x000D_
PROPOSAL: The project has two main thrusts (theory and practice).  (1) Modeling and Theoretical Foundations: (a) Modeling a single device: using Queueing Theory (QT), Machine Learning (ML), and Control Theory (CT) to model, predict, and control the behavior of modern storage devices, for open-channel SSDs, NVMs, host-aware SMRs, and closed-source commercial devices; the models will account for both long- and short-term behavior.  Models will be used to dynamically produce a Histogram of Latencies Table (HiLT) per device and for reads vs. writes.  (b) Modeling a multi-device system: developing multi-device storage systems and models comprising several devices, thus increasing parallel throughput beyond a single-device.  (c) Application hints will be investigated, passing small hints from applications and upper OS layers further down, to build improved, application-specific models for mission critical applications.  (2) Storage Software and Applications: (a) Advanced I/O Schedulers developed that use QT, CT, and ML; dynamically adapt to different storage technologies and workloads; support hints and priorities; and export and update the HiLT.  (b) File Systems, page-flushing subsystems, and multi-device mappers will be developed: enhance two Linux file systems and page-flushing subsystem to leverage the HiLT for optimal throughput, and expose HiLT information to upper software layers.  (c) Applications and case studies: To realize the end-to-end design, these techniques will be applied to two case studies: a database server and a big data scientific application.  Applications will be modified to leverage HiLT information and evaluate them under many real workloads._x000D_
_x000D_
PI QUALIFICATIONS: Collectively the PIs bring together extensive expertise in storage and operating systems; queueing theory, control theory, and machine learning; performance modeling and optimization; and benchmarking and workload analysis._x000D_
_x000D_
KEYWORDS: modern storage device/system modeling; queueing/control theory; machine learning; storage software stacks; storage performance; Flash, Shingled, and Non-Volatile Memory devices.(1) Develop white-box and gray-box latency and workload models to describe the behavior of modern storage devices and mixes thereof. (2) Create techniques to evaluate the latency and parallelism of various storage operations and expose it to all software layers.  (3) Develop new I/O schedulers to leverage the HiLT. (4) Enhance Linux file systems and page-flushing modules, and evaluate them thoroughly under different workloads. (5) Enhance several practical applications (big data and database) to use the HiLT and evaluate them too.(1) Provide new techniques to the CS community. (2) Collaborate with storage device manufacturers. (3) Apply techniques to Linux kernel components and popular applications. (4) Release publicly and maintain all source code, I/O traces, and software. (5) Integrate material from this project into graduate level courses and a new Storage Systems course.  (5) Directly co-advise several under/graduate students.  (6) Serve communities with traditionally a higher percentage of underrepresented groups; recruit women and interact with high-school students through local workshops.  This will help to broaden participation in computing (NSF's BPC plans).</t>
  </si>
  <si>
    <t>1763458</t>
  </si>
  <si>
    <t>Safro</t>
  </si>
  <si>
    <t>Not Competitive</t>
  </si>
  <si>
    <t>NC</t>
  </si>
  <si>
    <t xml:space="preserve"> Panel Summary       
  OVERVIEW OF THE PROPOSAL:_x000D_
_x000D_
The PIs aim to make advances in hypothesis generation for the biomedical sciences by developing new algorithms and new systems to mine and model the biomedical literature, including MEDLINE, PubMed, UMLS, and so on.  They intend to uncover key concepts at scale by building knowledge graphs from the literature and generate new hypotheses that include interpretable summaries for researchers.  They situate the work in the space of "big data", arguing that previous work was limited in scope and scale, but they are able to consider much larger graphs for a much larger scale of data._x000D_
_x000D_
_x000D_
INTELLECTUAL MERIT:_x000D_
Strengths:_x000D_
_x000D_
+ The proposal is ambitious; the questions it tackles are important._x000D_
+ Preliminary research on the MOLIERE system shows potential._x000D_
_x000D_
_x000D_
Weaknesses:_x000D_
_x000D_
- The ambition may be too great, without enough milestones or goal posts to show success along the way.  To give one example, the PIs will need to preprocess and fuse their various biomedical data sources; this is known to be a large research question in and of itself and yet the PIs do not present a way to know that they have done enough.  _x000D_
_x000D_
- The PIs do not sufficiently cite previous work, in particular the BioCreative series of workshops, or the TREC workshops, both of which have produced systems that, if not explicitly hypothesis-generating, are a short step away from what the PIs propose._x000D_
_x000D_
- It is not clear that the amount of data is sufficiently "big" to require so much attention to HPC/cloud computing._x000D_
_x000D_
- The plan for carrying out the proposed activities is a bit disorganized and hard to follow. It is not clear from the body of the proposal how they will be carried out in a staged manner. _x000D_
_x000D_
_x000D_
* Evaluation Plan_x000D_
_x000D_
The panel raised some issues with the evaluation plan.  In particular, the plan to "re-discover" known discoveries is on the surface a good idea, but in the details unclear.  How would these "known discoveries" be identified as candidates for comparison to the system's output?  What about re-discovering hypotheses that are "known" by conventional wisdom but not explicitly published?_x000D_
_x000D_
The PIs also propose to compare to systems like Watson, but the panel is not sure that those comparisons are feasible.  There are no letters of collaboration to support comparisons with privately-owned systems like Watson._x000D_
_x000D_
_x000D_
* Potential for transformativeness_x000D_
_x000D_
In the abstract, the idea of automatic hypothesis generation could be transformative, but the idea is not new and this particular proposal does not situate itself separately enough from previous work that it could be called transformative._x000D_
_x000D_
_x000D_
BROADER IMPACTS:_x000D_
* Impacts on science and society:_x000D_
_x000D_
Similarly, in the abstract, by generating new hypotheses for biomedical researchers to investigate, the work could lead to new drugs and therapies or new understandings of disease etc.  _x000D_
_x000D_
_x000D_
* Integration of Research and Education and Broadening Participation:_x000D_
_x000D_
The PIs offer standard plans on integrating research and education and training students.  There is no mention made of broadening participation._x000D_
_x000D_
_x000D_
* Postdoc Mentoring Plan (if applicable):_x000D_
_x000D_
N/A_x000D_
_x000D_
_x000D_
DATA MANAGEMENT PLAN, dissemination of results, including software:_x000D_
_x000D_
The panel found the data management plan somewhat unclear.  While the PIs would share outputs of their system, it is not very clear what these outputs would look like.  What does one of the automatic hypotheses look like?  What does a knowledge graph look like?_x000D_
_x000D_
_x000D_
COLLABORATION PLAN (required for 2 or more PIs):_x000D_
_x000D_
The collaboration plan is fine; Safro and Shtutman have a prior working relationship that has produced results and their institutions are nearby.  _x000D_
_x000D_
Why are the timeline, deliverables, and measures of success sections in the Collaboration Plan rather than in the main body of the proposal?  Having these in the main body, with sufficient further development, would have addressed some of the panelists' concerns._x000D_
_x000D_
_x000D_
RESULTS FROM PRIOR NSF SUPPORT (if applicable):_x000D_
_x000D_
Results from prior NSF support are good._x000D_
_x000D_
_x000D_
HUMAN SUBJECTS (if applicable):_x000D_
_x000D_
N/A_x000D_
_x000D_
_x000D_
BUDGET (if necessary): _x000D_
_x000D_
PI Safro seems to have a very high level of summer support even before considering the support requested for this proposal, which raises questions about the level of commitment he would be able to devote to this project._x000D_
_x000D_
_x000D_
ADDITIONAL SUGGESTIONS:_x000D_
_x000D_
- The PIs need to do additional research into relevant work and systems in the biomedical domain._x000D_
_x000D_
- It is not at all clear that the proposed methods would generalize to other domains, given the domain-specific data sources being used do not really have analogues in other domains._x000D_
_x000D_
- There is not really a plan to ensure that researchers in the biomedical research community take up use of the system._x000D_
_x000D_
_x000D_
PANEL RECOMMENDATION:_x000D_
* Justification, including key strengths and critical weaknesses:_x000D_
_x000D_
This is an overly ambitious project that identifies a number of key grand challenge that are worthwhile for study, but doesn't provide the proper research context nor a clear understanding of issues involved, and does not give a sufficiently viable path forward to achieve goals._x000D_
_x000D_
_x000D_
__ Highly Competitive (HC)_x000D_
__ Competitive (C)_x000D_
__ Low Competitive (LC)_x000D_
_X_ Not Competitive (NC)_x000D_
-----------------------------------------------------------------------_x000D_
_x000D_
The summary was read by the panel, and the panel concurred that the Panel Summary accurately reflects the panel discussion.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</si>
  <si>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Merit)?_x000D_
_x000D_
There is some potential for the proposed activities to advance knowledge.  However I am not convinced the PIs are fully aware of the space of work being done on similar problems, or on all the potential challenges that might arise.  This limits the potential to create new knowledge._x000D_
_x000D_
In particular, the PIs do not seem to be aware of the BioCreative series of workshops (http://www.biocreative.org/) that runs competitions on problems such as mining protein-protein interactions from the biomedical literature.  Work originally done towards these competitions has been used to aid in generation of biomedical hypotheses._x000D_
_x000D_
There is also a series of TREC competitions on search in biomedical data.  The most recent of these has used PubMed as a corpus (http://trec-cds.appspot.com/) to link to clinical trials to find potential treatments for cancer patients._x000D_
_x000D_
More generally, TREC is a conference in the field of Information Retrieval, which is poorly represented in the PIs' reference list despite clear connects via querying free text corpora._x000D_
_x000D_
I do think the work the PIs propose has potential to go beyond work published in these venues in important ways, but it would have been good to see more discussion of this prior work._x000D_
_x000D_
_x000D_
2. To what extent do the proposed activities suggest and explore creative, original, or potentially transformative concepts?_x000D_
_x000D_
There are creative aspects and potentially transformative aspects to the proposal.  In particular, the involvement of life science domain experts and actual 'wet labs' to test hypotheses in has the potential to take this research to transformative_x000D_
_x000D_
_x000D_
3. Is the plan for carrying out the proposed activities well-reasoned, well-organized, and based on a sound rationale? Does the plan incorporate a mechanism to assess success?_x000D_
_x000D_
The authors use the word 'massive' a lotù'massively evaluated', 'massively discovery', 'massive training', etcùbut I am unconvinced by appeals to 'massiveness'.  Coming from an Information Retrieval background, the collections do not seem particularly large to meùI have a student working with the 25M-abstract Medline collection linking to UMLS and he does all his work on his laptop.  Certainly building up the networks and the algorithms to process it begin to approach the territory of 'big data', but even there, the 22-billion edge network the PIs mention on page 7 is 'only' 550 GBùsmall enough to store on a desktop computer and process quickly in parallel on a small cluster.  (My field has been working with TB-size collections for over a decade.)_x000D_
_x000D_
As for that network, it is not at all clear to me that the PIs 'can significantly improve the quality of hypotheses by increasing the number of neighbors from 10 to 1000'.  It seems to me this is just as likely to produce many more hypotheses of lower quality.  The PIs bring this up themselves on page 11 in the discussion of spurious connections, but I feel they are putting too much faith in one cited paper (Elliot and Lieli) and perhaps not grasping the full depth of the problem._x000D_
_x000D_
_x000D_
4. How well qualified is the individual, team, or organization to conduct the proposed activities?_x000D_
_x000D_
I believe the team is well-qualified, but I am not sure all of their qualifications are necessary to make progress towards the proposed goals.  I am really not sure that additional PIs beyond Safro and Shtutman are needed, or that this needs to be a Medium project rather than a Small._x000D_
_x000D_
_x000D_
5. Are there adequate resources available to the PI (either at the home organization or through collaborations) to carry out the proposed activities?_x000D_
_x000D_
Yes, I believe the PIs have adequate resources to carry out their work._x000D_
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project has potential to benefit society in that if successful it could help drive biomedical science faster by automatically proposing new hypotheses for investigation.  They propose other potential applicationsùmaterials science, patent lawùbut offer no direction on transferring their technology to those domains (which would obviously be non-trivial given their reliance on highly-structured domain corpora)._x000D_
_x000D_
The education plans are appropriate for a Medium project; educating and training students has clear benefit to society._x000D_
_x000D_
_x000D_
2. To what extent do the proposed activities suggest and explore creative, original, or potentially transformative concepts?_x000D_
_x000D_
The project-based learning in Sec 6 is creative and original, though not likely to be transformative._x000D_
_x000D_
_x000D_
3. Is the plan for carrying out the proposed activities well-reasoned, well-organized, and based on a sound rationale? Does the plan incorporate a mechanism to assess success?_x000D_
_x000D_
The education plan is well-reasoned, though there is no plan to assess success._x000D_
_x000D_
_x000D_
4. How well qualified is the individual, team, or organization to conduct the proposed activities?_x000D_
_x000D_
They seem to be qualified._x000D_
_x000D_
_x000D_
5. Are there adequate resources available to the PI (either at the home organization or through collaborations) to carry out the proposed activities?_x000D_
_x000D_
Yes, I believe so._x000D_
_x000D_
Please evaluate the strengths and _x000D_
weaknesses of the proposal with respect to any additional solicitation-specific review criteria, if _x000D_
applicable_x000D_
_x000D_
_x000D_
_x000D_
Summary Statement_x000D_
_x000D_
- A major impetus for the proposal is the idea of processing 'massive' data to find hypotheses, but I am not convinced that the data is so massive nor that it needs the proposed HPC techniques to do what the authors want._x000D_
_x000D_
- Because of that I am not sure this needs to be a Medium proposal with as many PIs as it has._x000D_
_x000D_
- I am not sure the authors are aware of the space of previous work in this space._x000D_
_x000D_
_x000D_
</t>
  </si>
  <si>
    <t xml:space="preserve">In the context of the five review elements, please _x000D_
evaluate the strengths and weaknesses of the proposal with respect to intellectual merit._x000D_
_x000D_
The main goal of this project is to create new algorithms and systems for modeling large-scale biomedical literature, uncovering key phrases/concepts at scale, and in generating new hypotheses. The project will assess the quality of these approaches by validating the discovered hypotheses against what has actually been published, through some indirect methods like classifying if papers introduce a new relationship, and through practical verification of predictions through Co-PI Shtutman's lab. _x000D_
_x000D_
Strengths:_x000D_
+ This is an ambitious project that aims to tackle many important challenges in the discovery of scientific hypotheses from "Big Data". _x000D_
+ The preliminary system MOLIERE (a collaboration between two of the PIs) demonstrates an existing collaboration is already in place, and shows the potential of hypothesis generation using some of the ideas in the proposal. Note that MOILIERE has been published in KDD 2017 Applied Data Science track._x000D_
+ Some of the key technical proposals appear promising. For example, the multi-scale representation (Section 5.3.6) aims to represent clusters at multi-scales in terms of topic modeling, ultimately, for ranking hypotheses that connect clusters. _x000D_
_x000D_
Weaknesses:_x000D_
- Several of the research objectives face key challenges that could be better addressed in the proposal. _x000D_
-- For example, stage A (Data fusion and preprocessing) aims to integrate medical literature from eight different databases (e.g., MEDLINE, BioSample, BioSystems). Such integration is traditionally very costly, with many errors and edge cases. Yet the proposal does not offer clear steps on how these challenges will be overcome. _x000D_
-- In another direction, phrase mining is a rich research area with many key challenges. The project aims to build on one recent approach (ToPMine) through applications of word embeddings. Yet it is unclear if the phrases extracted are sufficient for hypothesis generation or provide value for end users._x000D_
-- Applying text generation to create hypothesis text is extremely difficult. The proposal could more clearly provide insights into how the project will address this challenge and what steps will be taken (plus intermediate milestones, key insights, etc.)_x000D_
- The evaluation plan suggests many possible ideas, but should include clearer metrics and evaluation criteria. How will the quality of extracted phrases be evaluated? And compared to what? How will the parallelization be evaluated? And compared with what? And so on._x000D_
_x000D_
_x000D_
In the context of the five review elements, please _x000D_
evaluate the strengths and weaknesses of the proposal with respect to broader impacts._x000D_
_x000D_
Strengths:_x000D_
+ Scientific hypothesis generation has the potential for great broader impacts, directly impacting scientists, potential creation of new drugs/therapies, and beyond (as techniques are generalized to other domains like engineering)._x000D_
+ There is a good plan to integrate undergraduates into the project through course-based projects and senior design projects._x000D_
_x000D_
Weaknesses:_x000D_
- Since the project is multi-disciplinary, there could be more concrete plans for outreach, workshops, and other collaborations for advertising the project and soliciting input from other researchers/practitioners._x000D_
_x000D_
Please evaluate the strengths and _x000D_
weaknesses of the proposal with respect to any additional solicitation-specific review criteria, if _x000D_
applicable_x000D_
_x000D_
_x000D_
_x000D_
Summary Statement_x000D_
_x000D_
Overall, this ambitious project highlights many interesting potential research directions for improving the quality of hypothesis generation at scale, but faces key hurdles in the concrete plans to address specific research challenges._x000D_
_x000D_
</t>
  </si>
  <si>
    <t>PN0962843</t>
  </si>
  <si>
    <t>yunyaoli@us.ibm.com</t>
  </si>
  <si>
    <t xml:space="preserve">In the context of the five review elements, please _x000D_
evaluate the strengths and weaknesses of the proposal with respect to intellectual merit._x000D_
_x000D_
Strengths:_x000D_
1. The proposed activity seeks to advance the state-of-the-art in automatic hypothesis generation in life sciences by making the system more scalable._x000D_
2. The PIs have done solid preliminary work for the proposed activities_x000D_
3. A comprehensive list of potential challenges have been considered and discussed in the proposal._x000D_
4. There are adequate resources available to the PIs to carry out the proposed activities._x000D_
5. The result will be assessed in a comprehensive fashion._x000D_
_x000D_
Weaknesses:_x000D_
1. The proposed plan seems to be overly ambitious. For instance, the challenges in pre-processing and fusing unstructured data from different datasets could be fairly significant, but are currently overlooked in the proposal._x000D_
2. The detailed plan for carrying out the proposed activities  is a bit disorganized and hard to follow. There are many dimensions of the challenges have been discussed but it is not clear what is the plan to carry out the work in stages._x000D_
_x000D_
In the context of the five review elements, please _x000D_
evaluate the strengths and weaknesses of the proposal with respect to broader impacts._x000D_
_x000D_
Strengths:_x000D_
1. The proposed activity could potentially accelerate scientific discovery in multiple disciplines, including life science._x000D_
2. There is plans to integrate the proposed activities with courses, student projects and research experience. _x000D_
_x000D_
Weaknesses:_x000D_
1. Even though the goal of the proposed work is to help speeding out scientific discovery, there is no plan to make use of the work for that purpose._x000D_
2. It is not clear how will the work be generalizable for other disciples beyond life science. For example, are these any component reusable for other domains? _x000D_
_x000D_
_x000D_
_x000D_
Please evaluate the strengths and _x000D_
weaknesses of the proposal with respect to any additional solicitation-specific review criteria, if _x000D_
applicable_x000D_
_x000D_
_x000D_
_x000D_
Summary Statement_x000D_
_x000D_
Overall, the proposed activity is meaningful and could have potential significant broader impact. However, the proposed activities are overly ambitious and seem to underestimate some of the challenges. It could also be better organized and include concrete path to apply the work to help scientists._x000D_
_x000D_
</t>
  </si>
  <si>
    <t>The vast amounts of biomedical information that accumulate in modern data bases such as MEDLINE impose a great difficulty for efficient wide surveying by researchers who try to evaluate new information in light of existing life sciences literature even when advanced ranking methods are applied. On the one hand, the amounts and diversity of data allow researchers to reach many important conclusions, without conduction additional experiments. On the other hand, the researchers' ability to reach these conclusions is limited by their pre-knowledge as well as by time limitations. In this project, we propose to develop an approach for the automatic discovery of previously unknown scientific information using databases of published information. Our approach includes components of a  network analysis, machine learning, multiscale paradigm, natural language processing, statistical analysis, and information theory synergized with cloud computing technologies, parallel architectures and programming.Our system will substantially accelerate the process of scientific discovery and fundamental research and will affect multiple disciplines, including biochemical, biomedical, and biophysical sciences. The system will be designed using a modular approach that will allow it to evolve and to be applied in domains other than life sciences. Our interdisciplinary team that includes computer scientists, a statistician, and a biologist will revolutionize the process, technologies and models required for hypothesis generation from several fused and constantly updated datasets. _x000D_
We will leverage our experience in network analysis, big data systems, inference, machine learning, and several biological domains to develop a toolkit of methods that include a combination of network analytics, text mining, and statistical analysis techniques. We will develop new algorithms that can be applied in cloud systems. We focus on scalable dynamic topic modeling, phrase mining, distributed vector representation of n-grams and documents, finding clusters of paths, multiscale methods, (non-)parametric estimation, and hypothesis ranking algorithms. Finally, we propose to explore and evaluate quantified definitions of novelty. The proposed models will be massively evaluated and assessed by life scientists in different domains first on the existing discoveries and corresponding historical data, and secondly on their existing research problems.Our work focuses heavily on addressing fundamental scientific questions in the life sciences by modeling and formulating hypotheses using the publicly available information such as NCBI data sets. In addition to life sciences, there are many domains  to which hypothesis generation can apply. In the Materials Science Initiative, one of the goals is to establish a systematic understanding of the material properties, and discover new materials. There is a large corpus of scientific papers describing single experiments, and partial properties. Generating hypotheses can help to massively discover new information using this corpus. In the legal world, identifying related patents can be done using a similar network-based hypothesis modeling methodology._x000D_
To make our hypothesis generation system widely accessible, we will offer local and conference workshops, tutorials, training sessions and virtual seminars in partnership with the Clemson Computing and   Information Technology (CCIT) Organization.  CCIT has extensive experience in designing cyberinfrastructure and on-line  training programs. Further, we will partner with the life sciences domain experts to demonstrate how the hypothesis generation system can facilitate research.</t>
  </si>
  <si>
    <t>1763459</t>
  </si>
  <si>
    <t>Vitek</t>
  </si>
  <si>
    <t xml:space="preserve"> Panel Summary       
  SUMMARY OF PROPOSED RESEARCH ACTIVITY _x000D_
_x000D_
The goal of this proposal is to improve understanding and analysis of JavaScript (JS) applications.  It involves three thrusts:_x000D_
1. A large scale empirical study of JS idioms to determine how ._x000D_
2. New (unsound but precise) analysis techniques using both dynamic and static components.  The provenance of different analyses will be tracked in the overall analysis so that the user has an idea of how much trust to place in the result.  In fact, there is a goal to produce a probabilistic estimate._x000D_
3. Two applications of these ideas_x000D_
  - Improved sanitization of JS programs by removing eval()_x000D_
  - Performance prediction for optimizations of JS interpreters before they are deployed at scale._x000D_
_x000D_
This is very difficult because JS is both dynamic and often unstructured.  _x000D_
_x000D_
_x000D_
INTELLECTUAL MERIT _x000D_
The proposer has an excellent background to do the work, and the possible impact is substantial due to the widespread use of JavaScript.  The applications and empirical study were both perceived as very valuable.  Removing eval() enables significantly more static analyses of behavior, and improved optimization of JS interpreters will be useful for anyone who is using "rich" web applications.  The initial examination of the GitHub corpus and the determination of shared code to motivate the analysis directions is impressive and well-founded._x000D_
_x000D_
Primarily our concerns about intellectual merit were about vagueness about the proposed analysis and evaluation portions: the panelists did not have a clear idea how the static and dynamic analyses were going to be combined and in fact precisely what each analysis was going to do.  There were also concerns about the research delta from related work on loop idioms and were also concerns about the scalability of finding equalities and near equalities across large code bases._x000D_
_x000D_
Thus, although we found the proposal goals very interesting and important, we did not have a clear enough idea of how the analyses fit together._x000D_
_x000D_
BROADER IMPACTS_x000D_
_x000D_
As Javascript is widely used across all major browsers, the panelists thought that the topic was very important and could have potentially wide ranging impact for pretty much anyone who develops for the web.  In addition, participation of underrepresented groups and educational uses were also well received._x000D_
 _x000D_
_x000D_
SUGGESTIONS FOR IMPROVEMENT _x000D_
_x000D_
The main issue is to clarify the analyses: what is being performed in each and how they are combined._x000D_
 _x000D_
SUMMARY STATEMENT _x000D_
_x000D_
The panelists find the research goals important, and the presentation of challenges very well structured, but need more detail in the analysis portion in order for the panelists to better understand the proposal._x000D_
_x000D_
The recommendation of the panel is that the proposal is: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</si>
  <si>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Problem. Javascript is being used as part of real large deployed systems, yet our understanding of how they are build, how they run, and they are changed is very limited. Furthermore, the tools to analyze these systems and maintain them is rudimentary in spite of their popularity._x000D_
_x000D_
Solution. At a high-level, the whole proposed approach absolutely makes sense: a hybrid approach to analyze Javascript is needed because of its 'unbounded' dynamic attributes, a large corpus is needed for better understanding the distribution of issues, reassess (and debunk) assumptions, and evaluating the techniques, and having three consumer applications helps to illustrate the potential of the technical approach. _x000D_
_x000D_
I truly enjoyed reading the proposal.  I have little doubts that the effort associated with building, preparing, sharing, and mining information and checking assumptions against the corpus will be valuable and hence successful. And that would be really valuable. And I understand the need for efficient monitoring (even though that seems less novel) and the value of being able to infer different levels of equalities._x000D_
_x000D_
However, one weakness in the proposal, and one that seems significant, is the gap between the goals and research challenges (which are nicely summarized at the end of each research thrust), and how those will be achieved regarding the *hybrid analysis*. This gap is significant because, beyond some superficial description of hybrid analysis and how it operates, it was up to reader to imagine how hybrid analysis would overcome the listed challenges. The overwhelming amount of evidence provided by the investigators in characterizing the problem and the accomplishments of previous work reduced the risk associated with having such a gap, but I missed at least some insights into what approaches would make them viable. This gap is compounded as the hybrid analysis is the building block for some of the follow up activities (like inequality checking)._x000D_
_x000D_
Team. PI has a solid track record in the area, plenty of strong previous work, is not only aware of core work in the area but also leads some of it, and has industry connections to maximize the work's potential impact._x000D_
_x000D_
_x000D_
In the context of the five review elements, please _x000D_
evaluate the strengths and weaknesses of the proposal with respect to broader impacts._x000D_
_x000D_
Javascript is one of the dominant technologies in web development, so it is reasonable to expect that technical improvements on it, its community, and its supporting frameworks/compilers could have a broad impact on society.  The team has lead PL workshops and summer schools that encourage undergraduates to pursue research careers, and it is reasonable to expect for this valuable effort to continue through this grant. Other less distinctive educational efforts will also continue as part of this project. The team also has a good track record of sharing with the community, which is particularly valuable for a project like this which involves the analysis of large bodies of code._x000D_
_x000D_
_x000D_
_x000D_
Please evaluate the strengths and _x000D_
weaknesses of the proposal with respect to any additional solicitation-specific review criteria, if _x000D_
applicable_x000D_
_x000D_
_x000D_
_x000D_
Summary Statement_x000D_
_x000D_
The proposal builds on a solid foundation of previous and preliminary work. The potential payoffs of the analysis of a large javascript repo are substantial, and the key research challenges are clearly set up. The main weakness is that the proposed hybrid analysis, and the insights on how the challenges will be overcome, are barely described._x000D_
_x000D_
</t>
  </si>
  <si>
    <t>PM0982089</t>
  </si>
  <si>
    <t>Le</t>
  </si>
  <si>
    <t>weile@iastate.edu</t>
  </si>
  <si>
    <t xml:space="preserve">In the context of the five review elements, please _x000D_
evaluate the strengths and weaknesses of the proposal with respect to intellectual merit._x000D_
_x000D_
The PI is an expert of JavaScript. The proposal is very informative in terms of background introduction and easy to understand. I like some of the ideas in the proposal, e.g., Section 4.2. I also think some of the goals are interesting, e.g., predicting JavaScript program performance. But I think in general this proposal is in the early stage, there are still a lack of concrete/novel/very interesting solutions to achieve the ambitious goals listed under research challenges._x000D_
_x000D_
Specially, the goals proposed from 4.1--4.4 are well defined and the research challenges are reasonably identified. The concrete analysis idea lies in mainly in Section 4.2. I believe this idea can be succeeded at least at some scale, but it is questionable how to scale it to big code. The PI has not yet presented plans or initial data for storing, representing and analyzing a potentially large amount of traces. In fact, there is a previous work on "Reusing debugging knowledge via trace-based bug search" that make me believe that searching traces across projects for commonalities is not an easy problem . I think based on the research challenges identified by the authors, the four tasks are all very ambitious. For example, looking at Year 2 under project timeline, I just don't think a postdoc, a phd student with the supervision of the PI can accomplish all the ideas brainstorming, implementation and experiments in a year. _x000D_
_x000D_
_x000D_
Regarding the application part, there has been work on idiom extraction, e.g., see the paper "Mining Semantic Loop Idioms from Big Code". The PI might want to elaborate further on what types of techniques he/she plans to use and how it will be different from existing work which also worked on AST level. Section 5.2 also sounds ambitious _x000D_
_x000D_
I think the proposal can be improved if the PI can continue filling in the ideas to address the research challenges, provide some initial data, and compare more the related work on big code analysis. It will also make the goals more clear if the PI can speculate what types of behavioral patterns are expected to be mined and provide an evaluation plan to illustrate how to measure the success. _x000D_
_x000D_
_x000D_
In the context of the five review elements, please _x000D_
evaluate the strengths and weaknesses of the proposal with respect to broader impacts._x000D_
_x000D_
The PI has a track record of building tools to be used by industries. The broader impacts include the tech-transfer and also recruitment students with a diverse background to STEM, and programming language fields. _x000D_
_x000D_
_x000D_
Please evaluate the strengths and _x000D_
weaknesses of the proposal with respect to any additional solicitation-specific review criteria, if _x000D_
applicable_x000D_
_x000D_
_x000D_
_x000D_
Summary Statement_x000D_
_x000D_
The general goal of the proposal is to mine the usage patterns of JavaScript from the big code via hybrid analysis.  Specifically, the PI proposes to use 4.5 millions JavaScript projects from Github as corpus, collect traces via efficient monitoring techniques implemented in the JavaScript virtual machine, store and perform analysis on the traces and compare the source code of similar traces, and then infer equalities of programs. The PI proposes to apply the techniques for idiom extraction, performance prediction and automated script sanitizer._x000D_
_x000D_
_x000D_
_x000D_
</t>
  </si>
  <si>
    <t xml:space="preserve">In the context of the five review elements, please _x000D_
evaluate the strengths and weaknesses of the proposal with respect to intellectual merit._x000D_
_x000D_
This proposal focuses on the problem of gaining insights into the behavioral patterns in real-world usage of JavaScript in the 4.5 million JavaScript programs on github. The PI will develop static analysis and runtime monitoring tools and use them for study of behavioral patterns as well as investigation into precision/performance tradeoffs in the tools at scale.  Hybrid analyses provide probabilistic results to deal with the large scale.  The research challenges are broken down into hybrid analyses, efficient program monitoring, and inferring program equalities.  The analyses is focused on applications to identifying common program idioms, predicting the performance of JavaScript programs, creating a JavaScript sanitizer._x000D_
_x000D_
Strengths_x000D_
+ The problem of understanding usage of programming languages is useful in general to help IDE and tool support development._x000D_
+ The PI has previous experience in developing dynamic analyses for analyzing JavaScript program behaviors in a report in 2010, with the goal of examining the type system._x000D_
+ The hybrid analyses approach is based on similar analyses in tracing compilers and self-specializing interpreters, which provides technical soundness._x000D_
_x000D_
Weaknesses_x000D_
- While Javascript is a good target, the proposal would be strengthened if it mentioned how related to other languages. Are any of the analyses reusable/adaptable to other languages? What are the threats to validity of focusing on open-source codes only?  What aspects of the analyses are configurable/adaptable to other languages?  What subset of languages?  _x000D_
_x000D_
- The description of the specific kinds of analyses and facts to be collected need to be more in depth.  A table of facts and analyses would strengthen the proposal._x000D_
What are the units of granularity?  What kinds of assumptions are made about the programs the analyses can handle?  Size, characteristics, executable?  What kinds of inputs are used for the dynamic analyses?  How does the requirement of inputs affect the data set to be used?  Will the PI include some statistics on the domains of the programs, sizes, characteristics in relation to the behaviors that are analyzed?  Any other filtering to be done with the data set?_x000D_
_x000D_
- A more detailed plan for evaluation of the research is needed.  Subjects, selection of subjects, metrics, evaluation questions, analysesà  How is the tradeoff between performance and precision going to be investigated?_x000D_
_x000D_
_x000D_
_x000D_
In the context of the five review elements, please _x000D_
evaluate the strengths and weaknesses of the proposal with respect to broader impacts._x000D_
_x000D_
Strengths_x000D_
+ The PI plans to apply the work to R eventually._x000D_
+ The PI has a track record of organizing workshops/summer schools to broaden participation in research in PL._x000D_
_x000D_
Weaknesses_x000D_
- There is little mention of how the research is integrated into education._x000D_
_x000D_
_x000D_
Please evaluate the strengths and _x000D_
weaknesses of the proposal with respect to any additional solicitation-specific review criteria, if _x000D_
applicable_x000D_
_x000D_
_x000D_
_x000D_
Summary Statement_x000D_
_x000D_
This proposal develops hybrid static/dynamic analysis approach implemented as tools to analyze the behaviors of open-source JavaScript programs at scale.  There will likely be some resulting interesting behaviors uncovered; however, the scope is fairly narrow and lacking in detail in research methodology and evaluation methodology._x000D_
_x000D_
</t>
  </si>
  <si>
    <t xml:space="preserve">In the context of the five review elements, please _x000D_
evaluate the strengths and weaknesses of the proposal with respect to intellectual merit._x000D_
_x000D_
This is very interesting work that binds many strands of analysis around a common core of Javascript, an extremely important, but extremely difficult programming language to analyze.  The elements are synergistic: dynamic analysis and invariant generation towards summarizing program behaviors that are difficult to examine with static analysis and static analysis parameterized by (unsound) dynamic analysis towards rigorous though not sound analysis.  The applications that are proposed are very useful and also can be constructed using unsound analyses as long as they are reasonably precise.  _x000D_
_x000D_
The preliminary work performed provides significant insight in how Javascript is used and the structure of Javascript programs in Github, which contains 1.7M unique Javascript projects.  In the github projects, there is a substantial amount of code cloning - only 6% of the files are unique.  Therefore the focus on determining code equalities to be able to reuse verification results from previous analyses seems like a good idea.  The study of usage patterns in Javascript is useful not only for this project but for many different research groups and activities around the world._x000D_
_x000D_
Nevertheless, there are some weaknesses.  This work involves a re-evaluation of previous work with the (as yet unsupported) premise that the state of Javascript and the features used have changed substantially from the last evaluation in 2009.  In the proposal executive summary, machine learning was mentioned as a technique towards gaining insight into JS programs, but I did not see any evidence of machine learning techniques in the body text.  The mechanisms by which summaries would be computed beyond single traces are not described in detail, and it was unclear to me whether such summaries extended beyond choosing a set of information gathered during a trace.  The interaction between the static and dynamic analyses is very interesting but not too vague to currently know exactly what is being proposed._x000D_
_x000D_
The evaluation target, all of the Javascript applications in github, is enormous, though it likely has a preponderance of server-side rather than client-side Javascript applications.  Given the enormous number of applications, it is likely to contain most of the idioms used, but the relative importance of idioms may be mis-represented for client-side applications.  This may in turn bias the performance profiles for optimization of client-side JS interpreters._x000D_
_x000D_
_x000D_
In the context of the five review elements, please _x000D_
evaluate the strengths and weaknesses of the proposal with respect to broader impacts._x000D_
_x000D_
Broader Impacts: Javascript has taken over the world despite (or perhaps because of?) its extreme antipathy towards any kind of static typing or even code structure.  It is used on billions of browsers for all kinds of applications, yet we really have difficulty characterizing the behavior of Javascript programs, even just to the level of efficient compilation.  This proposal, by recognized leaders in the area, provides several good ideas towards improving the state of analysis of Javascript programs.  _x000D_
_x000D_
The PIs have close ties to the major industrial players building Javascript execution engines for Google, Apple, and Mozilla.  Thus it is likely that results of this work will transition into practice and have impact on hundreds of millions of users.  _x000D_
_x000D_
The proposers have a track record of mentoring various diverse students.  _x000D_
_x000D_
The proposers have substantial depth in analysis of Javascript and other dynamic languages and are very well qualified to perform the research.  The timeline and activities seem reasonable.  _x000D_
_x000D_
Budget is reasonable, considering it includes a Post Doc salary for three years, but only 1 PhD student. _x000D_
_x000D_
_x000D_
Please evaluate the strengths and _x000D_
weaknesses of the proposal with respect to any additional solicitation-specific review criteria, if _x000D_
applicable_x000D_
_x000D_
_x000D_
_x000D_
Summary Statement_x000D_
_x000D_
This paper proposes to do a large emperical project to determine how Javascript is used, determining common idioms, and then to develop techniques to analyze large-scale Javascript applications.  These techniques will involve (unsound) static analyses, runtime monitoring, and machine learning.  The idea is that static analysis can be performed under assumptions derived from information gleaned from dynamic analysis.  In addition, by analyzing many executions, initial hypotheses about static properties of programs can be formed.  This can be performed even for code that is dynamically generated.  _x000D_
_x000D_
The goal is to develop three applications in the project: _x000D_
1. Determine Javascript idioms from a large corpus of Javascript applications_x000D_
2. Sanitize JS programs by eliminating unfettered use of eval()_x000D_
3. Perform performance prediction for optimizations for Javascript interpreters before they are deployed at scale._x000D_
_x000D_
Section 2 describes background material on Javascript.  Javascript is extraordinarily difficult to analyze because of its structure.  It is a prototype-based language that allows programs to be assembled at runtime from text using eval().  _x000D_
_x000D_
Section 3 describes previous work.  A previous 2009 effort characterized the common idioms for Javascript use.  This was motivated by the desire to create a static type system for Javascript.  One assumption for these type systems is that object types are "stable" after initialization, which is also used by optimizing runtime engines such as Google's V8 engine.  To study these issues, the proposers built a runtime analysis infrastructure into WebKit used by Safari.  The database of information gathered from the dynamic information demonstrated that the assumptions were not correct for "real" applications, but were correct for benchmarks.  This led to a series of papers that provide mechanisms to optimize the "real world" use of Javascript circa 2009.  However, the recent adoption of frameworks such as Node.js, React, and Angular brings new usage patterns, and the developers of Javascript engines have additional questions that should be answered for "next generation" engines.  _x000D_
_x000D_
Section 4 describes the research program.  Unlike the previous program, which started from scripts monitored on web clients, this project will start from Javascript applications in Github, which contains 1.7 million unique Javascript projects.   In the github projects, there is a substantial amount of code cloning - only 6% of the files are unique.  This wholesale reuse is used to help to provide the basis for analysis: instances of eval() tend to work the same between invocations in terms of expected parameters for generated code, ~10% of programs have tests; given the similarity of JS applications, these tests can infer substantial amounts about all programs with substantial duplication of code.  This is called hybrid analysis in the proposal.  A predicate summarizing information from several dynamic runs is used as input to static analysis to increase it's precision.  _x000D_
_x000D_
The information provided by dynamic traces is in general unsound, but often accurate enough for applications where soundness is not required.  The information from both static and dynamic sources will be stored with provenance that allows some assessment and optimization - we would like as much of the information as possible to be sound.   Section 4.3 describes a task towards efficient program monitoring at various levels of fidelity, towards performing cooperative statistical sampling.  The challenge is how to construct parallel, low-overhead tracing that can be composed towards high fidelity reconstruction of program behaviors.   Section 4.4 describes a task towards inferring equalities between program fragments, towards transferring 'known' properties of one program fragment to another (potentially only under certain conditions).  _x000D_
_x000D_
Section 5 describes applications in more detail.  _x000D_
_x000D_
Section 6 describes broader impacts, Section 7 describes dissemination, and Section 8 describes timeline._x000D_
_x000D_
</t>
  </si>
  <si>
    <t>The JavaScript programming language, much maligned in academic circles for its design flaws, is growing in popularity. Beyond its origins in web programming, the success of Node.js has opened up the server space, and the Electron framework is making JavaScript attractive for desktop applications. It is also being targeted by code generators that translate a variety of different languages. Seven years ago we wrote "improving the correctness, security and performance of JavaScript applications has been a driving force for research in type systems, static analysis and compiler optimizations. Many of these techniques aim to reign in some of the most dynamic features of the language, yet little seems to be known about how programmers actually utilize the language or these features." We, then, carried out a study of the behavior of JavaScript in the wild and provided a snapshot of the state of the web circa 2010. But, these results are likely outdated as usage patterns and common code idioms have changed over the years._x000D_
   This project aims to develop software tools and techniques for working with large bodies of code with the aim of gaining insight about behavioral patterns representative of real-world usage of JavaScript. The wealth of projects available on open source repositories such as Github provides a window on to how the language is being used in server and desktop settings, the challenge will be to extract usable information from such a massive code base. Github alone host over 4,5 million JavaScript projects. Our scientific goal is to discover techniques that can scale while remaining tractable, also given the nature of the language we will give up on soundness, yet the information obtained should be sufficiently accurate to be actionable. Lastly, we aim to provide tools that can be used to monitor the evolution of the ecosystem, rather than be limited to capturing a single snapshot as in previous work._x000D_
_x000D_
Keywords: Runtime monitoring, static analysis, JavaScript, performance modeling.The project will investigate a combination of static analysis techniques, runtime monitoring techniques, as well as machine learning techniques to obtain actionable insights into the behavior of large codebases. We will study the impact of relaxing soundness on precision of results and performance of the analysis. The resulting hybrid techniques will be used to characterize JavaScript workloads, to automatically remove unsafe features and to predict the impact of compiler optimizations.Understanding how JavaScript is used is crucial to develop better compiler optimizations for applications, to develop better tools to support development and to patch security vulnerabilities. We expect our results to be broadly applicable and we intend to transition our technology to industrial collaborators such as Mozilla, Google and Apple. Our results will provide insights on how programmers use JavaScript to program client side applications. This understanding is a useful basis for designing new teaching material for beginning programmers. The PI has the expertise and prior record of developing method and software for analyzing JavaScript. The PI maintains close connections with developers of the leading JavaScript engines: Apple, Mozilla and Google. The PI has extensive experience performing outreach and mentoring students.</t>
  </si>
  <si>
    <t>1763462</t>
  </si>
  <si>
    <t>Laidlaw</t>
  </si>
  <si>
    <t>This proposal describes research to quantify and describe the benefits of various levels of display fidelity, interaction fidelity, and collaboration fidelity for virtual reality (VR) scientific analysis applications. The work will study display fidelity factors such as resolution, field of view, display bezels, screen corners, and display seams. It will also investigate interaction fidelity by varying the naturalism of navigation and other interaction techniques. Collaborative tasks will also be studied, including the effects of view independence, visibility of self/collaborators, and representation of self/collaborators. By leveraging a newly completed VR display room with unparalleled display fidelity and a very large motion-capture space suitable for collaborative VR, the effects of the native high fidelity in comparison to reduced fidelity that the systems can simulate can be measured. Beyond direct modification of individual display, interaction, and collaboration components, visualization software will also mimic other VR systems, both room-sized and head mounted, to better understand the tradeoffs of different combinations of fidelity components. We will situate our experiments in real-world scientific use cases from the domains of animal biomechanics and paleontology, and will supplement the quantitative outcomes with more subjective feedback from scientists using the systems. Additionally, results will be distilled from input from a number of small-scale VR visualization projects carried out by students of an interdisciplinary scientific visualization course. These explore novel scientific visualization concepts and designs that may not have been possible with earlier displays.  Keywords: virtual reality; display fidelity; scientific visualization; human-computer interactionThe intellectual merit of this project is fourfold. First, it will quantify how various individual components of display, interaction, and collaboration fidelity correlate with visual analysis task performance in virtual reality. Because the VR systems used will display at very high levels of fidelity, the results should generalize to almost any future display system. Building on a previously established taxonomy of visual exploration tasks, the research will investigate whether certain application interactions are more sensitive or robust to specific fidelity limitations. Beyond visual data analysis, the research will also cover natural interactions in virtual environments, collaborative use of VR, and the creative design processes. Second, the results will quantify similarly the tradeoffs between some of the commonly available VR systems, such as CAVEs and head-mounted displays (HMDs). The ability to mimic these particular points in the VR system design space will allow within-subjects experiments in one geographic location during a single session, avoiding potentially confounding variables. These measurements will help designers of future displays make appropriate cost-benefit design decisions for their hardware and software. The results will also help to further establish the concepts of mixed-reality simulation and display mimicry experiments. Third, the research will develop immersive tools to support real scientific analysis tasks, and in the process produce novel interaction and visualization metaphors and designs that can better leverage the higher resolution, immersion, and interactivity available. In addition to exploring the software design space via new applications, it is expected that student and scientist users will also provide feedback on the value of various levels of fidelity through visualization research collaborations and the offered VR courses. Fourth, software for display mimicry will be disseminated so that others can execute similar studies. The software will underlie the VR software development system so that many of the scientific applications can operate in a simulated VR environment that differs from the actual one with low software development overhead.The broader impact of this work is to improve productivity and user experience in any potential VR application, from science to entertainment to defense to education. All have the potential to build better devices, software, and content informed by the knowledge that will be gathered. The software proposed has the potential to enable others to replicate, refine, and extend the knowledge to other application areas and to other display contexts. The knowledge gathered will accelerate sciences that study complex, three-dimensional data and systems, since those types of applications seem particularly ripe for VR solutions.</t>
  </si>
  <si>
    <t>1763465</t>
  </si>
  <si>
    <t>Liang</t>
  </si>
  <si>
    <t>Massive MIMO is emerging as a key technology to drastically improve the spectral efficiency of wireless networks. The idea is to equip base stations (BSs) with a large number of antennas so that channel gains at individual users are approximately orthogonal to each other. In this way, BSs can communicate to users simultaneously over the entire frequency band without interference. However, due to the reuse of pilot sequences (across multi-cells) in channel training, each BS's estimation of a user's channel in its own cell is contaminated by channels of inter-cell users using the same pilot. Consequently, BS's subsequent transmissions to the user can be overheard by inter-cell users. Furthermore, malicious nodes may also participate in the training process and obtain signals from the BS intended for legitimate users due to pilot contamination. Such pilot contamination is the major reason that causes secrecy issues in massive MIMO systems. Users may wish their messages to be protected against inter-cell users (to achieve insider secrecy) as well as against malicious nodes (to achieve outsider secrecy). Since these secrecy issues arise due to physical layer attacks that exploit pilot contamination, it is natural and advantageous to deal with these issues via physical layer approaches. In contrast to existing studies that mainly focus on addressing outsider secrecy, this proposal will deal with both insider and outsider secrecy. In particular, a few common approaches to outsider secrecy are not applicable to insider secrecy due to its unique challenges that require joint design of secrecy for inter-cell users, and compound and collective secrecy guarantees. On the other hand, insider secrecy also comes with useful attributes, such as inter-cell interference, honesty of inter-cell users, and collaboration among BSs, which can be exploited to improve secrecy._x000D_
_x000D_
Keywords: interference channel, multi-cell interference, massive MIMO, physical layer approaches, pilot contamination,  secrecy.The goal of this project is to develop a comprehensive set of physical layer approaches for securing massive MIMO systems that offer both insider and outsider secrecy guarantees by dealing with unique challenges as well as exploiting various advantages inherent in massive MIMO systems. The project will not only advance secure coding techniques for guaranteeing secrecy, but will also develop low-cost communication protocols to prevent pilot contamination attacks, with the two approaches complementing and strengthening each other to maximize the secrecy performance. The exploration of this project will be built upon secure coding approaches developed in the joint works by PIs Liang and Lai and consultant Shamai, will be guided by the pioneering work on massive MIMO systems by PI Marzetta, and will require significantly new innovations both conceptually and technically. The research agenda includes: (1) development of advanced secure coding approaches to achieve insider secrecy under inter-cell interference; (2) design of schemes to jointly maximize the performance of insider and outsider secrecy; (3) design of low-complexity communication protocols to deal with secrecy issues.PI Marzetta's extensive experience in industry will continuously guide the project to address practically valid and interesting issues and problems, and will greatly facilitate to validate the methodologies developed in this project via simulations. The PIs plan to coorganize invited sessions on massive MIMO communications, physical layer security approaches for massive MIMO, and applications of massive MIMO at upcoming CISS conferences, ITWs, SPWACs, and Allerton conferences. This project includes a wide range of frontier topics in wireless communications, which can be directly incorporated into various regular and topic courses including wireless communications, network information theory and wireless network security at the PIs' academic institutions. The PIs will actively involve under-represented groups and undergraduate students in this project.</t>
  </si>
  <si>
    <t>1763468</t>
  </si>
  <si>
    <t>Chapman</t>
  </si>
  <si>
    <t xml:space="preserve"> Panel Summary       
  SUMMARY OF PROPOSED RESEARCH ACTIVITY_x000D_
_x000D_
The proposal aims to develop a compiler for a Domain Specific Language (DSL) targeting Discontinuous Galerkin (DG) methods.	 DG methods outpefrorm FE/FV methods in terms of numerical stability, accuracy, and robustness; efficient implementations can have an impact on a broad array of applications, including computational fluid dynamics, computational acoustics and computational electromagnetics, to name a few. Computational and memory costs have hindered their adoption, and prior efforts on increasing their efficiency are tailored to specific architectures. The project aims to develop a DSL with multiple frontend languages integrated into the LLVM software stack; this would lead to (a) making platform-independent, optimized implementations of DG available to practitioners, (b) allowing the use of compiler optimization methods in speeding up assembly routines of DG, and (c) code portable across architectures. _x000D_
_x000D_
INTELLECTUAL MERIT_x000D_
_x000D_
Strengths_x000D_
_x000D_
+ The problem is important and timely._x000D_
_x000D_
+ The proposed methods and framework will enable DG code to be more easily incorporated into applications, leading to more wide spread usage and adoption into many application domains, and increased designer productivity. _x000D_
_x000D_
+ The proposal is by a strong interdisciplinary team of experts with a strong record, and complementary skills, on compiler optimization and numerical methods (particularly DG), respectively._x000D_
_x000D_
Weaknesses_x000D_
_x000D_
- Some of the panelists were concerned the loop optimization techniques proposed are in fact standard compiler optimization methods. The novelty of the approach therefore appears to be limited to the application of well-known techniques to a new problem (DG), rather than advancing the state of the art._x000D_
_x000D_
- A concern was raised about the lack of preliminary work; the PIs have extensive expertise on compiler optimization and application of DG, respectively, but the proposal contains no empirical evidence on the practical improvement achieved by implementing the aforementioned techniques.  _x000D_
_x000D_
- Panelists were also concerned about portability of the code to different platforms being mentioned as a feature but challenges resulting from it not being explicitly addressed._x000D_
_x000D_
- Additional details could have been provided into both the technical challenges specific to compilation of DG programs (rather than general loops), as well as the specific techniques that will be used to address these challenges._x000D_
_x000D_
Some of the panelists were concerned that given that DG methods have been around for several decades, yet their adoption has stalled due to their high computational cost even under designs tailored to very specific architectures; the panelists questioned whether a generic approach can yield a significant improvement, in light of these past failures to make DG practical from an efficiency standpoint. _x000D_
_x000D_
Suggestions for improvement_x000D_
_x000D_
The proposal could be strengthened by providing some preliminary work demonstrating the efficacy of the proposed methodology specifically to DG._x000D_
_x000D_
The present exposition and writing also presumes knowledge of DG. The proposal could be improved by giving a more detailed description of DG, tailored to non-experts, along highlighting novel compiler techniques specifically tailored to DG._x000D_
_x000D_
_x000D_
BROADER IMPACTS _x000D_
_x000D_
Strengths_x000D_
_x000D_
+Existing proven record of the PIs in contributing to open source projects/ promote the usage of their tools in the community, _x000D_
_x000D_
+Organizing an annual workshop with IPDPS._x000D_
_x000D_
+Collaboration with the Stony Brook Center for Inclusive Education (CIE)._x000D_
_x000D_
+Attracting minorities via a workshop on HPC at a local university._x000D_
	_x000D_
+Collaboration with the Computational Science Institute at Brookhaven National Laboratory, at which students funded by the project will spend time._x000D_
_x000D_
Weaknesses &amp; Suggestions for improvement_x000D_
None_x000D_
_x000D_
Collaboration plan_x000D_
The panel did not identify any issues with the collaboration plan._x000D_
_x000D_
_x000D_
SUMMARY STATEMENT_x000D_
	A proposal addressing an important problem. The panel felt that it could benefit from a more thorough description of the novelty of the approach as well as a more detailed description of the methodology used._x000D_
_x000D_
_x000D_
The recommendation of the panel is Low Competitive._x000D_
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</si>
  <si>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Summary_x000D_
This proposal presents research that enables Discontinuous Galerkin (DG) methods to enable designers to easily include DG computations in their applications. The PIs propose a DG design specific language (DSL) for DG methods, compiler techniques and optimization approaches for efficient execution and memory usage that will raise the level of abstraction for using DG methods. The PIs will also create a DG benchmark suite for testing and benchmarking their framework and optimizations. _x000D_
_x000D_
Intellectual Merit:_x000D_
Strengths:_x000D_
_x000D_
+ The proposed methods and framework will enable DG code to be more easily incorporated into applications, leading to more wide spread usage and adoption into many application domains, and increased designer productivity. _x000D_
_x000D_
+ Implementing the methods into the LLVM compiler is good for attracting designers to use the tools. _x000D_
_x000D_
+ Benchmark suite is a good byproduct._x000D_
_x000D_
Weaknesses:_x000D_
_x000D_
- One of the main contributions of the work are the optimization applied to the code, however, these optimizations include standard optimizations that are done by compilers. The only difference seems to be that the optimizations are applied to DG code. Since the framework transforms the DSL code to an intermediate format for the LLVM compiler, it is not clear why the current transformations are not sufficient. How does DG introduce new challenges for these optimizations?  Figure 2 and Table 1 do not motivate the work well since these only show an evaluation of transformations on a piece of code. No DG specific challenges are exposed here._x000D_
_x000D_
- The PIs present no preliminary results. The section that is devoted to this only gives reference to prior work by the PIs in related areas. The PIs need to perform some initial studies and gather results in order to show that they optimizations that they are doing are actually better than what is already done by the LLVM compiler._x000D_
_x000D_
- The PIs will release a benchmark suite for DG methods, but the PIs do not discuss what the current state of the art is, so it is not clear how much of an advancement the suite is. What types of benchmarks do the designers use now? What to the PIs envision the usage of these benchmarks will be? _x000D_
_x000D_
- The level of impact of the proposed methods and framework is uncertain. The PIs state that DG methods are just recently (past 10-15 years) gaining attention, but it would be good to know why that is the case. It is also stated that not many designers use DG methods even though they are more accurate as compared to current alternatives. DG is more complex, as noted in the proposal, but is that the only reason that it is not used? The PIs state that the DSL will make DG more easy to use, but there are no clear details on how. There is no sample DSL code so how the methods will be realized is not clear._x000D_
_x000D_
- There is very little defined research and solutions to the challenges. As such, even the exact challenges are not made entirely clear, other than just stating that DG methods are complex. There are only some very small passages deep into the proposal that give any notion of plans for solving challenges, but they are weak and don't seem to represent more than quick brainstorming. _x000D_
_x000D_
- A performance cost model is mentioned in section 6.3, which sounds interesting, but there are no details about this model._x000D_
_x000D_
_x000D_
In the context of the five review elements, please _x000D_
evaluate the strengths and weaknesses of the proposal with respect to broader impacts._x000D_
_x000D_
Strengths:_x000D_
_x000D_
+ The PIs will will organize an annual workshop with IPDPS to disseminate their results, and promote the usage of their tools in the community. Since IPDPS is a very large week-long conference with many different workshops, the workshops will reach a large sector of the community. _x000D_
_x000D_
+ Collaboration with the Stony Brook Center for Inclusive Education (CIE) for outreach to underrepresented groups is good. _x000D_
_x000D_
+ A workshop on HPC programming models will be offered at a local university and will help to attract minorities._x000D_
_x000D_
_x000D_
_x000D_
Please evaluate the strengths and _x000D_
weaknesses of the proposal with respect to any additional solicitation-specific review criteria, if _x000D_
applicable_x000D_
_x000D_
Suggestions for improvement:_x000D_
* The PIs need to revise the proposal to be more readable for reviewers that are not experts in the field. Terms are not defined. There is no high-level motivation that sets a stage for the contributions. The PIs assume that an expert is reading the proposal, when it is unlikely that a panel will have 3-4 people that are experts in the area.  It could be that the concerns and weaknesses noted above are not actually issues of concern, but without explaining the methods and terms clearly, and without high-level summaries, these can only be considered as deficiencies in the work. All acronyms should also be defined on first usage (e.g., UFC is only used once in the document and is not defined). _x000D_
_x000D_
Post doc mentoring plan:_x000D_
* Plan is included and is good. Counseling is planned in areas such as teaching skills, grant writing skills, mentoring skills, career path choice, and collaborative methods._x000D_
_x000D_
Collaboration plan:_x000D_
* Plan is included and presents clear management and coordination plans between 2 universities and a national lab._x000D_
_x000D_
_x000D_
Summary Statement_x000D_
_x000D_
In summary, even though the PIs may be addressing unique challenges and the methods may improve designer productivity, it is not clear what these challenges are and there is very little detail on what exactly the PIs will do to solve the new challenges. There also needs to be some preliminary work to support the claims in the proposal._x000D_
_x000D_
</t>
  </si>
  <si>
    <t xml:space="preserve">In the context of the five review elements, please _x000D_
evaluate the strengths and weaknesses of the proposal with respect to intellectual merit._x000D_
_x000D_
Strengths:_x000D_
_x000D_
The proposal aims to develop a compiler for a Domain Specific Language (DSL) targeting Discontinuous Galerkin (DG) methods. _x000D_
_x000D_
The project is timely and relevant: DG methods have been gaining momentum over more traditional FV and FE approaches, and several implementations tailored for specific problems in an HPC/HW accelerator platform have been recently developed [38,43,24,44,71,106,98,45,75]. The proposed research can systematise this line of research, making highly-optimized DG implementations readily available to the hand of practitioners, via the development of the DSL and its optimized compiler._x000D_
_x000D_
There are several technical innovations involved in the development of the DSL, that the PIs explicitly describe how to address in the proposal. First, DG's involve several (typically 8-10, depending on the polynomial degree) nested loops in the instantiation (assembly) of the problem to be solved, involving operations between tensors. The PIs demonstrate that, via operation reuse, the compile can significantly reduce the computation time in such operations. Second, the compiler can exploit parallelism on the SIMD level, as well as try to take advantage of locality in the data during vectorization. Task parallelism can also be leveraged, and how to partition the problem to minimize communication in that case also poses a challenge. The proposal aims to investigate these issues, all of which can lead to improved efficiency._x000D_
_x000D_
_x000D_
The proposal also offers flexibility in the frontend exposed to practitioners (using 4 different languages), integration with existing tools and solvers, as well as flexibility in the platformed used (MPI, Cuda over GPUs)._x000D_
_x000D_
The PIs are experts in the fields pertinent to the task at hand: one has extensive experience in compiler design, parallel processing, and accelerators, and one is an expert in numerical methods and particularly DGs, as well as their application to a broad array of problems. _x000D_
_x000D_
The evaluation plan is well thought out, involves real-life benchmarks motivated by the work of the PI that is an expert on DG, as well as a comparison to non strawmen approaches using traditional optimization tools (not tailored to DGs)._x000D_
_x000D_
Weaknesses_x000D_
_x000D_
Preliminary work demonstrating the feasibility of the proposed optimizations, and some level of improvement, would have strengthened the proposal; this is offset however by the extensive prior work by the PIs on compilers and DG, respectively._x000D_
_x000D_
A more detailed description of DG and how it is especially amenable to the proposed optimizations would also strengthen the proposal._x000D_
_x000D_
In the context of the five review elements, please _x000D_
evaluate the strengths and weaknesses of the proposal with respect to broader impacts._x000D_
_x000D_
Strengths_x000D_
_x000D_
Producing a DSL of DG is both timely and relevant, and has the potential of making a significant impact on practitioners looking for more stable/accurate methods than FE and FV, that deal with discontinuities. _x000D_
_x000D_
Beyond efficiency issues that are directly tackled by the proposal, "distributed execution ... is a necessity for feasibility", simply due to the sheer size that DG problems take post-assembly. Coming up with a system that readily leverages an HPC environment can bring DG to the realm of practicality._x000D_
_x000D_
The fact that one of the PIs uses DG for a variety of practical applications, that will be used as benchmarks in the evaluation, further increases the possibility of this line of research having a direct impact on other fields._x000D_
_x000D_
A collaboration with the Computational Science Institute at Brookhaven National Laboratory, at which students funded by the project will spend time, further increases the breath of impact of this research,_x000D_
_x000D_
One of the PIs is involved in OpenMP and OpenACC via the SPU project OpenUH, showing a strong commitment to making code publicly available._x000D_
_x000D_
Both PIs have a proven record of training under-represented groups and minorities via student supervision, outreach programs to K12 and HBCUs, and a plan to leverage existing programs at both universities, something both PIs have done in the past._x000D_
_x000D_
Please evaluate the strengths and _x000D_
weaknesses of the proposal with respect to any additional solicitation-specific review criteria, if _x000D_
applicable_x000D_
_x000D_
_x000D_
_x000D_
Summary Statement_x000D_
_x000D_
The proposal addresses a timely problem, bringing optimization techniques from compilers as well as hardware accelaration to construct a simple-to-use yet optimized DSL for DG._x000D_
_x000D_
</t>
  </si>
  <si>
    <t>KP0778999</t>
  </si>
  <si>
    <t>Patra</t>
  </si>
  <si>
    <t>abani.patra@gmail.com</t>
  </si>
  <si>
    <t xml:space="preserve">In the context of the five review elements, please _x000D_
evaluate the strengths and weaknesses of the proposal with respect to intellectual merit._x000D_
_x000D_
Project will create a Domain Specific Language (DSL) for DG methods û which have better numerical performance and have been developed since 1990 but have posed special computational challenges, reducing the methods to mathematical curiosities -- along with the necessary compiler techniques to efficiently implement them and achieve first order performance improvements and memory reductions using the open source LLVM compiler._x000D_
_x000D_
_x000D_
_x000D_
In the context of the five review elements, please _x000D_
evaluate the strengths and weaknesses of the proposal with respect to broader impacts._x000D_
_x000D_
This team of very experienced PIs has the ability and experience to make a transformative impact on the use of DG methods by providing a DSL to optimize the use of DG methods on modern deep and complex memory hierarchy machines with accelerators. DG methods provide enough computation and 'local' synchronization needs to provide opportunities for a DSL to be successful on a target architecture. The only drawback will be update of the DSL on new target architectures and sustained availability so the large FD community used to standard programming languages will adopt. Proposal does address portability but I am not sure if special needs thrown up by this effort  will be met when there are dramatic arhitecture changes. PI Riviere is a leader and could motivate that community to adopt. Lots of great ideas building on the PIs decades of experience in optimizing scientific computations. _x000D_
_x000D_
_x000D_
Please evaluate the strengths and _x000D_
weaknesses of the proposal with respect to any additional solicitation-specific review criteria, if _x000D_
applicable_x000D_
_x000D_
The proposed development could be template for many such needs from SVMs in ML to stochastic finite  elements and geospatial data interpolations that share some characteristics. PIs are likely to promote both demographic and intellectual diversity in the math and cs communities._x000D_
_x000D_
Summary Statement_x000D_
_x000D_
A very good proposal led by two experienced and likely to be of very significant impact both on the application domain of mechanics simulations using DG metohods and also on the development of compiler technology._x000D_
_x000D_
</t>
  </si>
  <si>
    <t>DY0877745</t>
  </si>
  <si>
    <t>wang.junwang@gmail.com</t>
  </si>
  <si>
    <t xml:space="preserve">In the context of the five review elements, please _x000D_
evaluate the strengths and weaknesses of the proposal with respect to intellectual merit._x000D_
_x000D_
Discontinuous Galerkin (DG) methods are a class of numerical codes known for their superior numerical stability and robustness, but notorious for their high computational complexity, high memory requirements (which stem from high order polynomials and degrees of freedom, and double or extended floating point precision) and common use of ad-hoc solutions which hinder the scientist's productivity and constrain the usability of this class of codes. This research will develop an approach to specifying DG computations in order to facilitate their exploitation in a variety of applications. It will create a Domain Specific Language (DSL) for DG methods, along with the necessary compiler techniques to efficiently implement them and achieve first order performance improvements and memory reductions. _x000D_
_x000D_
Strengths: _x000D_
_x000D_
+ The problem is important and timely. There are still open challenges on how to solve Discontinuous Galerkin (DG) methods in various programming languages. _x000D_
+ PI track record and knowledge of relevant areas is very good. _x000D_
+ The deliverables will likely have significant improvement of achieving high performance on current and future HPC clusters. _x000D_
+ Proposed Domain Specific Language (DSL) for DG methods, are efficiently implemented and achieve first order performance improvements and memory reductions._x000D_
_x000D_
Weaknesses: _x000D_
_x000D_
- The proposal emphasizes on design and implementation issues but the evaluation process and metrics to assess success are not described with enough level of detail. _x000D_
- The technical challenges are not specifically discussed in this proposal._x000D_
- This DSL is implemented in the open source LLVM compiler, and looks like a engineering work._x000D_
- one focus of this research is on improving the parallelism of DG and loops using compiling optimization. Actually, this focus is too specific, and parallelism optimization can be a larger research scope not limited in DG._x000D_
_x000D_
_x000D_
In the context of the five review elements, please _x000D_
evaluate the strengths and weaknesses of the proposal with respect to broader impacts._x000D_
_x000D_
+ The PIs will implement proposed ideas in the open source LLVM compiler for maximum impact._x000D_
_x000D_
+ There are some laudable diversity hiring efforts. E.g., Collaborating with Stony Brook's Center for Inclusive Education (CIE) to perform recruitment e.g. at the annual Tapia Celebration of Diversity in an effort to involve students from underrepresented groups such as women and ethnic minorities._x000D_
_x000D_
_x000D_
Please evaluate the strengths and _x000D_
weaknesses of the proposal with respect to any additional solicitation-specific review criteria, if _x000D_
applicable_x000D_
_x000D_
_x000D_
_x000D_
Summary Statement_x000D_
_x000D_
This proposal appears to attack an long standing problem in HPC. The problem seems to be well investigated._x000D_
_x000D_
</t>
  </si>
  <si>
    <t>Discontinuous Galerkin (DG) methods are a  class of numerical codes known for their superior numerical stability and robustness, but  notorious for their high computational complexity, high memory requirements (which stem from high order polynomials and degrees of freedom, and double or extended floating point precision) and common use of ad-hoc solutions which hinder the scientist's productivity and constrain the usability of this class of codes.  This research will develop a new approach to specifying DG computations in order to facilitate their exploitation in a variety of applications. It will create a Domain Specific Language (DSL) for DG methods, along with the necessary compiler techniques to efficiently implement them and  achieve first order performance improvements and  memory reductions.  We will implement our ideas in the open source LLVM compiler for maximum impact.If DG methods are to be not only computationally feasible, but ready for deployment in production quality, and capable of achieving high performance on current and future HPC clusters, novel work in the fields of programming languages, compiler and runtime optimization is needed. The research proposed here to address the challenges posed by DG methods can be divided into three basic components:  i) research into language features that enable the productive specification of DG methods,  insight into the compiler transformations needed to implement them, and the establishment of a connection to more general scientific frameworks which offer computational building blocks such as linear algebra solvers; ii) the development of intra-kernel compiler transformations whose goal is to optimize the performance of deeply nested loops,  representing face and volume integrals of individual elements, by maximizing locality and inner parallelism in a manner that leverages modern and future architectural features such as SIMD vector units; iii) inter-kerneloptimizations that  enable a first-order memory footprint reduction and coarse grain work-partitioning and parallelization that leverage domain specific information.  The quality and correctness of the research will be assessed by a new benchmark suite (DGbench) that will be developed as part of the project.The language and strategies developed in this project have the potential to have high impact on a variety of application domains. In order to bridge the semantic and practice gap among domain scientists, compiler and runtime experts and performance engineers, the PIs  plan to organize annual workshops at an international venue such as IPDPS to disseminate results and bring together experts and scholars with similar interest in the field.  By making strong contributions to popular advanced languages and compiler frameworks such as Julia and LLVM, the outcome of this research should substantially increase the visibility, momentum and relevance of DG methods. The tools, ideas, and results of this project will be made freely available to the community. _x000D_
_x000D_
_x000D_
We will collaborate with Stony Brook's Center for Inclusive Education (CIE) to perform recruitment e.g. at the annual Tapia Celebration of Diversity in an effort to involve students  from underrepresented groups such as women and ethnic minorities.  We will also engage with  one or more HBCUs in related education, training, and  research activities. The  project will participate in a new REU activity at SBU, if it is funded.</t>
  </si>
  <si>
    <t>1763474</t>
  </si>
  <si>
    <t>Kifer</t>
  </si>
  <si>
    <t>Deductive knowledge bases are systems that utilize logical formulas (typically rules) and deduction to answer questions by deriving information that is implicit or explicit in the contents of the knowledge base. These systems were at the core of AI for decades, attracted strong interest in the 80's, saw a decline in the 90's, and are experiencing strong resurgence since 2000's. Apart from performance and theoretical issues, which have been mainly resolved since, a main roadblock on the way of a wider use of deductive knowledge bases is the problem of knowledge acquisition, i.e., obtaining the requisite data and rules to feed into knowledge base systems. It remains one of the key problems in intelligent information systems._x000D_
_x000D_
A big advantage of the logic-based approach to knowledge representation is that it results in high-accuracy, easily maintainable, scalable, and explainable knowledge.  However, knowledge acquisition is the Achilles' heel of that approach because logic knowledge bases require high-accuracy, unambiguous data and rules.  Creating such knowledge manually is labor intensive and requires highly-skilled knowledge engineers, who are in short supply. On the other hand, relational extraction, especially via automatic methods, like machine learning-based Open IE systems, while impressive in what they have managed to achieve, are still grossly inadequate suppliers of general-purpose logical sentences for  knowledge bases._x000D_
_x000D_
This project aims to develop theory, algorithms, and a proof-of-concept implementation for the problem of high-accuracy knowledge acquisition for rule-based knowledge bases. Our approach combines controlled natural language, general purpose knowledge of the real world (knowledge graphs like BabelNet; linguistic resources such as FrameNet and VerbNet), and recent advances in Logic Programming in order to enable knowledge engineers, who are not programmers or logicians, to create and populate specialized knowledge bases in various domains._x000D_
_x000D_
Keywords: knowledge acquisition; logic reasoning; logic programming; rule-based reasoner; deduction, inference.This project includes research in theory, algorithms, and implementation techniques for solving the highly challenging problem of enabling domain experts, who are neither programmers nor logicians, to create high-quality, actionable domain knowledge by entering sentences in controlled natural language. These tasks are not merely incremental improvements to existing techniques, but aim to address fundamental problems in disambiguation, repair, heuristic search, and error tolerance that arise in such knowledge acquisition. Solutions found in the course of this research will propel the state of the art and enable the development of novel intelligent systems that will lead the field.Lowering the cost of creation of domain-specific knowledge bases has the potential to affect all aspects of our lives by making high-quality, explainable, domain-specific question answering possible. Application areas for such systems range from education to banking to legal systems to healthcare. The results of this project will be widely disseminated through academic venues, such as scientific journals and conference proceedings, and the software will be made available in open source through public repositories. The PIs teach a variety of graduate and undergraduate courses, including Databases, Computing with Logic, Programming languages, and Computing with Jeopardy!, and the results of this project will be integrated into these courses. The project will also provide training to graduate and undergraduate (via REU) students, including from under-represented groups.</t>
  </si>
  <si>
    <t>1763476</t>
  </si>
  <si>
    <t>Khan</t>
  </si>
  <si>
    <t>In this project, our aim is to develop modeling and processing methods for problems requiring the characterization of an evolving function of both space and time based on data collected from a heterogeneous collection of mobile sensors. Specifically, we assume a sensing system comprised of many low-cost, uncalibrated instruments, autonomously moving along arbitrary paths. Motivated by a chemical mapping problem, this proposal develops the foundations of a unique and important class of distributed estimation and optimization algorithms the applications of which are, and will continue to be, numerous.This proposal develops the foundations of distributed estimation and optimization by creating a novel, application-aware, decentralized framework for collaborative, joint calibration and estimation of time-varying signals with the help of mobile and autonomous agents. The resulting problem can be thought of as blind sensing (calibration) or dictionary learning, albeit one that is distributed, dynamic, and non-deterministic, and further one where the underlying signal of interest follows physics-based space-time dynamics, e.g., an advection-diffusion equation. Dictionary learning in this context must be developed in an online setting, as in to accommodate incoming (streaming) data, not only respecting the underlying signal dynamics but also the priors imposed on the sensing matrices based on lab testing and penalties imposed by (the estimates of the) sensing matrices and signal estimates at nearby agents. In this setting, we seek fast distributed solutions to non-convex learning problems that are implemented on dynamic and non-deterministic digraphs for which current, state-of-the-art approaches are not applicable.The focus on chemical mapping within the broader context of exposome science is an important area where the foundation laid by this effort can be reduced to practice most naturally in the context of a sensor system built around Co-PI Sonkusale's promising ``$E$-nose'' concept. The efforts from this project can ultimately improve the well-being of the general population by (a) vastly improving our quantitative understanding of the long-term health effects of gaseous chemicals as well as particulate matter and (b) making individuals and institutions aware of pollutant threats in their area in real-time. Moreover, in the area of security and surveillance, the proposed activities have relevance in identifying threats in soft target situations such as airports prior to security screening, theaters, and sporting arenas etc., from mobile and fixed chemical sensors. A natural benefit from this research will be to the emerging field of Internet of Things (IoTs) where our approach to distributed processing is directly applicable. Moreover, the $E$-nose itself could have applications, e.g., as a breath diagnostic device, as it could detect VOC biomarkers of underlying medical conditions such as diabetes (through acetone sensing) or asthma (through nitric oxide sensing) and even lung cancer (through detailed profiling of all VOCs).</t>
  </si>
  <si>
    <t>1763479</t>
  </si>
  <si>
    <t>Ipek</t>
  </si>
  <si>
    <t xml:space="preserve"> Panel Summary       
 SUMMARY OF PROPOSED RESEARCH ACTIVITY _x000D_
_x000D_
The project proposes an architecture leveraging RRAMs to produce a linear system solver. Linear systems have broad applications, and the presented approach can solve problems beyond the reach of current HPC systems.  The goal of the project is to analyze, optimize, and finally implement a novel proposed architecture. The project involves a new iterative refinement algorithm, development of new digital and analog circuits, and a methodology for solving large problems._x000D_
_x000D_
INTELLECTUAL MERIT_x000D_
_x000D_
Strengths_x000D_
_x000D_
+ The panelists commented on the very strong preliminary work on matrix vector multiplication on RRAMs._x000D_
_x000D_
+ The team has collaborated in the past, has a strong background in the respective areas, and interdisciplinary aspects are well covered._x000D_
_x000D_
+ Collaboration with Sandia is also a strength._x000D_
_x000D_
+ Both the circuit proposed and the refinement algorithm are innovative._x000D_
_x000D_
Weaknesses_x000D_
_x000D_
- The overhead, cost, area, performance, and energy efficiency should be discussed further._x000D_
_x000D_
- Some panelists were concerned that the research tasks are not clearly listed with the dependency between different parts not made clear._x000D_
_x000D_
- An additional concern was regarding the overhead in terms of performance and energy efficiency. It is not a priori clear how these are affected by the proposed algorithm._x000D_
_x000D_
Suggestions for improvement_x000D_
_x000D_
* The proposal can be further improved if steps are outlined more clearly and more details regarding overhead are provided._x000D_
 _x000D_
BROADER IMPACTS _x000D_
_x000D_
Strengths_x000D_
_x000D_
+ The proposal was the potential of being transformative._x000D_
_x000D_
+ The panelists commented favorably on the tutorial and workshop organized, as well as on the planned outreach efforts._x000D_
_x000D_
_x000D_
Collaboration plan_x000D_
_x000D_
The panelists did not  identify any issues with the collaboration plan._x000D_
_x000D_
ADDITIONAL REMARKS_x000D_
_x000D_
The panelists did not identify any issues with the research plan, timeline, or data management plan. _x000D_
_x000D_
SUMMARY STATEMENT_x000D_
_x000D_
A  competitive proposal, based on strong preliminary work and a solid methodological approach. Outlining steps more clearly and quantifying overhead would strengthen the proposal._x000D_
_x000D_
_x000D_
The recommendation of the panel is Competitive._x000D_
_x000D_
The panelists concur that the Panel Summary accurately reflects the panel discussion._x000D_
_x000D_
_x000D_
_x000D_
</t>
  </si>
  <si>
    <t>YW1008137</t>
  </si>
  <si>
    <t>Badawy</t>
  </si>
  <si>
    <t>badawy@nmsu.edu</t>
  </si>
  <si>
    <t xml:space="preserve">In the context of the five review elements, please _x000D_
evaluate the strengths and weaknesses of the proposal with respect to intellectual merit._x000D_
_x000D_
The whole premise of this proposal is that RRAM can use some type of computation._x000D_
In combination with Digital circuits can make use of Analog circuits._x000D_
Matrix vector multiplication was done in previous work._x000D_
Solving a Linear system of equations is a much harder problem than the previous work. _x000D_
This is an accelerator developed for large linear systems._x000D_
The PIs iterate for the solution._x000D_
It is clearly a multidisciplinary effort._x000D_
One very good advantage is the relationship with Sandia National Labs. _x000D_
The research will include modeling, simulation and implementation._x000D_
There is plenty of innovation compared to their prior work._x000D_
The PIs have a strong technical background._x000D_
_x000D_
1500x faster seems a very theoretical result._x000D_
The PIs should elaborate on any approximation techniques that exist?_x000D_
What is the overhead? Cost? Area? Any Performance/Energy efficiency trade off?_x000D_
This is quite a very ambitious project. Thus, defining what is success is important._x000D_
Regular analog solutions for the problem were not mentioned._x000D_
There was work on analog solution previously in the late 80s._x000D_
How different is this work compared to the current HP work on memristors?_x000D_
A discussion about the issues, drawbacks and challenges of using RRAM would have better to include._x000D_
_x000D_
In the context of the five review elements, please _x000D_
evaluate the strengths and weaknesses of the proposal with respect to broader impacts._x000D_
_x000D_
No issue with broader impact or budget._x000D_
_x000D_
Please evaluate the strengths and _x000D_
weaknesses of the proposal with respect to any additional solicitation-specific review criteria, if _x000D_
applicable_x000D_
_x000D_
_x000D_
_x000D_
Summary Statement_x000D_
_x000D_
This is a competitive and promising project that tackles an interesting problem with a great collaboration._x000D_
_x000D_
</t>
  </si>
  <si>
    <t xml:space="preserve">In the context of the five review elements, please _x000D_
evaluate the strengths and weaknesses of the proposal with respect to intellectual merit._x000D_
_x000D_
Summary_x000D_
The proposed research looks at efficiently leveraging RRAM devices in exascale environments. Unlike most prior research that only uses RRAM for storage, this work integrates circuit, architecture, and algorithm level methods to develop new hardware accelerator that offer vastly greater performance per Watt that current technologies. The basic idea of the proposed method is to combine analog and digital architectures to first determine and approximate solution, and then iteratively improve the solution until the solution is within an acceptable error margin as compared to the exact solution. The proposed iterative linear solver algorithms compensates for the variations introduced by the memristive analog circuits. _x000D_
_x000D_
Intellectual Merit:_x000D_
Strengths:_x000D_
_x000D_
+ Timely research that addresses an area of need. If successful, the propose architectures and methods will advance the state of the art in high performance computing that leverages memristive circuits. _x000D_
_x000D_
+ There are detailed discussions of both the hardware architecture and proposed algorithms, which appear to be very well thought out and are founded on solid prior work._x000D_
_x000D_
+ Solid foundational preliminary work funded by an EAGER grant shows promise for the proposed methods, and the PIs are capable of performing the proposed work. _x000D_
_x000D_
+ The PIs are clearly qualified for the work and a strong team is constructed that include the expertise needed to solve the problems._x000D_
_x000D_
+ Good road map, research strategy and experimental plans_x000D_
_x000D_
Weaknesses:_x000D_
_x000D_
- It is not entirely clear how the iterative solver will know when the solution is good enough. The required accuracy is specified, and it is not clear how that requirement is collected from the user and then leveraged to find a solution that is good enough. Then current iterative solution is compared to the actual solution, but it is also not clear how the actual solution is know so that thee comparison can be done. _x000D_
_x000D_
- It is not clear how the errors are determined during the iterative solving such that the error can be compensated for. The quantization error is fixed, but is that something that is known a priori? Does the magnitude of error change how the iterative solver functions?_x000D_
_x000D_
_x000D_
In the context of the five review elements, please _x000D_
evaluate the strengths and weaknesses of the proposal with respect to broader impacts._x000D_
_x000D_
Strengths:_x000D_
_x000D_
+ The PIs plan to put on tutorials and a workshop at Rochester that will educate users on how to use the proposed simulation tools._x000D_
_x000D_
+ Efforts in outreach include scheduled lectures and tutorials to inspire and attracted underrepresented high school and freshman students. _x000D_
_x000D_
_x000D_
_x000D_
Please evaluate the strengths and _x000D_
weaknesses of the proposal with respect to any additional solicitation-specific review criteria, if _x000D_
applicable_x000D_
_x000D_
Collaboration plan:_x000D_
Collaboration plans are included, and the collaboration is easy given that the departments reside in the same building. However, there is not a strong discussion of how the groups will leverage the findings of the other groups on the project. The bi-weekly meeting are meant to share the information with each other but not now joint brainstorming will be done in order to strengthen the teams_x000D_
_x000D_
_x000D_
Summary Statement_x000D_
_x000D_
The proposed work is timely and addresses an important need to efficiently leverage RRAM devices into high performance computing, rather than just using RRAM as storage devices. Details are included, preliminary work is good, and the team is qualified for the work._x000D_
_x000D_
</t>
  </si>
  <si>
    <t xml:space="preserve">In the context of the five review elements, please _x000D_
evaluate the strengths and weaknesses of the proposal with respect to intellectual merit._x000D_
_x000D_
The proposal has a great potential to advance the field by constructing a highly efficient solver combining both digital and analog circuit elements via an RRAM. A strong interdisciplinary team of experts from circuit design, distributed optimization/machine learning, and device modelling and fabrication has the prerequisite expertise to address different components of the project. _x000D_
_x000D_
The present work builds on Prior work funded by an EAGER grant has already demonstrated efficiencies attained via RRAM in matrix vector multiplications, and leveraged to perform  a machine learning task (DNN learning), and has won an HPCA 2016 Distinguished Paper Award, and an IEEE MICRO 2017 Top Picks Award._x000D_
_x000D_
Solving a linear system is both a practically significant and considerably more challenging task. Upon completion, the proposed project will make several contributions, each of individual intellectual merit:_x000D_
-The project will develop and implement a novel linear system solver, that progressively refines the solution to a linear system improving an inaccurate solver. The inaccurate solver can be implemented as an analog circuit, and so is a matrix-vector multiplication  component (already implemented and tested). The algorithm comes with theoretical guarantees depending on the error of the inaccurate solver and the condition number of the system_x000D_
-Dealing with large matrices requires additional research to partition the inputs and distribute the computation; one of the PIs is an expert on distributed optimization, and has recently made fundamental contrubutions in this area_x000D_
-The resulting system will be systematically evaluated, but will also be fabricated through an existing successful collaboration with Sandia National Labs, at no additional cost to the NSF_x000D_
_x000D_
The team has collaborated in the past, and extensive work in the area, beyond the aforementioned eager grant: for instance, approximate dot product calculations have been demonstrated using RRAM devices by Co-PI Marinella's team, and this capability has been leveraged to architect a massively parallel non von-Neumann accelerator for the Boltzmann machine by PI Ipek's team [15]._x000D_
_x000D_
Resources available to the project are adequate, and the collaboration with Sandia will aid  the final project stage (fabrication)._x000D_
_x000D_
_x000D_
_x000D_
_x000D_
In the context of the five review elements, please _x000D_
evaluate the strengths and weaknesses of the proposal with respect to broader impacts._x000D_
_x000D_
The project will have a significant impact on several fronts, from RRAM circuitry design, to algorithms tailored to such circuitry, parallel algorithms, and fabrication. The final product can also be useful in a broad array of context-linear systems are ubiquitous._x000D_
_x000D_
The PIs have a record of mentoring Ph.D. students from under-represented groups and minorities and of active participation in multiple outreach programs in UR, that will also be leveraged in this project. The research agenda is well integrated with several courses taught by the PIs._x000D_
_x000D_
_x000D_
Please evaluate the strengths and _x000D_
weaknesses of the proposal with respect to any additional solicitation-specific review criteria, if _x000D_
applicable_x000D_
_x000D_
_x000D_
_x000D_
Summary Statement_x000D_
_x000D_
A very strong proposal on all fronts, innovative on several layers (circuits; algorithms; optimization; fabrication), with a final product that can have a significant impact._x000D_
_x000D_
</t>
  </si>
  <si>
    <t xml:space="preserve">In the context of the five review elements, please _x000D_
evaluate the strengths and weaknesses of the proposal with respect to intellectual merit._x000D_
_x000D_
This proposal aims to the development of resistive RAM based accelerator for HPC applications from storage, computer architecture, circuit, and algorithm perspectives._x000D_
_x000D_
The PIs proposed to accelerate the solvers for large scale linear system in HPC applications using RRAM, and leverages the novel set of digital and analog memristive hardware co-design. Recent years have seen a good number of RRAM based machine learning or deep learning accelerator designs. Exploring the usage of RRAM for HPC application seem to be a new direction. However, the PIs have done extensive research on RRAM, for example, memristive Boltzmann machine, resistive TCAM. Large scale liner system seems to be a brand new application in PIs' previous research. _x000D_
The motivation of introducing RRAM into HPC is that, analog memristive circuit can provide an approximative result quickly and digital memristive circuit can later refine this result. However, many approximation techniques have been studied and adopted into HPC system already, such as data sampling algorithm. PIs need to compare the proposed research with contemporary approximation frameworks or justify why the emerging RRAM is more promising and suitable for HPC._x000D_
Another missing point is that, research tasks are not clearly listed. Which part will be developed first? What is the dependency between different parts? The PIs are encouraged to number specified steps that will be taken and challenges will be met to realize the goal. PIs also claim the 'iterative solver algorithm uniquely adapted to the proposed hardware'. However, what is the overhead in terms of performance and energy efficiency by introducing an algorithm that is used to refine the results of memristive circuit? If the overhead is huge, why it is necessary to adapt memristive hardware instead of adopting a low-cost system level approximation method._x000D_
_x000D_
_x000D_
In the context of the five review elements, please _x000D_
evaluate the strengths and weaknesses of the proposal with respect to broader impacts._x000D_
_x000D_
The research tries to address an interesting issue and is expected to have impact on the curriculum development such as VLSI design, computer architecture. Also, PIs have a plan to research female students and undergraduates. There will also be some oversee impact because PI and Co-PI's oversee cooperation. _x000D_
PIs' previous related work memristive Boltzmann machine and resistive TCAM are based on simulation. How to make real world impact with the proposed research remains a question. _x000D_
_x000D_
_x000D_
Please evaluate the strengths and _x000D_
weaknesses of the proposal with respect to any additional solicitation-specific review criteria, if _x000D_
applicable_x000D_
_x000D_
_x000D_
_x000D_
Summary Statement_x000D_
_x000D_
The proposal identifies a new direction, how to apply RRAM into HPC. Unfortunately, proposed technical approach seems to be infeasible. _x000D_
_x000D_
_x000D_
</t>
  </si>
  <si>
    <t>Computer models of physical systems are a vital part of modern scientific and engineering research and development. Large scale computational models of the Earth's weather, climate, and geological activity; models of biological systems; astronomical models of galaxies; and even macroeconomic models require immense computing resources. Simulation experiments involving these models run on many thousands of processors for several months at a time, utilizing tens or hundreds of millions of CPU hours [27, 28]. A 2010 report on exascale computing by the Department of Energy concludes that "computational modeling, simulation, prediction, and control at exascale offer the prospect of transformative progress in energy, national security, the environment, and our economy, and for fundamental scientific questions" [2]. The same report notes that "making the transition to exascale poses numerous unavoidable scientific and technological challenges", while a 2008 report by the National Academy of Engineering identifies "engineering the tools of scientific discovery" [1] as one of 14 grand challenges in engineering for the 21st century. _x000D_
The proposed research embodies a radically new approach to the design and implementation of next generation, exascale scientific computing by leveraging recent developments at the intersection of CMOS technology and emerging resistive RAM (RRAM) devices. RRAM is a leakage-resistant, non-volatile resistive memory technology that avoids the scalability challenges of SRAM and DRAM, and is a promising "universal memory" candidate, offering a read speed as fast as that of DRAM, and density comparable to that of Flash memory. Beyond simply relying on RRAM for storage, the proposed research integrates circuit, architecture, and algorithm level innovations in developing a qualitatively new hardware accelerator with orders of magnitude greater performance per Watt than classical digital computers. To succeed in this multi-disciplinary effort, the project brings together researchers in computer architecture, numerical algorithms, high performance IC design, and RRAM device physics. _x000D_
Keywords: Computer architecture; scientific computing; VLSI circuits; architecture-circuit interaction.The core of the proposed research program is the acceleration of solvers for large scale linear systems, which form the backbone of modern scientific computing [58]. A novel set of digital and analog memristive hardware primitives will be co-designed with a new class of iterative refinement algorithms that exploit the proposed hardware. Analog circuits will quickly provide an accurate, initial solution to an iterative solver, wherein error free digital circuits will refine the initial estimate to solve a system of linear equations. Digital memristor-based circuits will avoid data movement by performing bitwise matrix vector multiplication in parallel across the entire dataset. A novel, iterative solver algorithm uniquely adapted to the proposed hardware will compensate for the inaccuracies and random variations introduced by the memristive analog circuits, systematically reducing the error through a small number of iterations. This combination of digital and analog computation using memristor circuits, within high density RRAM arrays, will have a transformative effect on high performance computing (HPC). With a speedup potential of 1500x over an aggressive, GPU-based supercomputer node, the proposed system has the potential to reduce execution time from months to hours, enabling solutions to scientific problems heretofore beyond the reach of modern HPC systems.Memristive accelerators hold the promise of effecting a significant leap in the performance and scalability of scientific computing, with a far-reaching impact on science, technology, and society as a whole. Algorithm, architecture, and circuit level innovations will be disseminated to the broader research community through published papers, as well as tutorials on the developed simulation tools. The educational component of the program will involve 1) training students in architecture, VLSI, and optimization; and 2) the incorporation of resistive memories into the architecture and circuits curricula at the University of Rochester (U of R). The PIs are also personally involved in local programs promoting the participation of women and underrepresented minorities in computer science and engineering, and will initiate an effort to increase the enrollment of local minorities in the ECE program at the U of R.</t>
  </si>
  <si>
    <t>1763481</t>
  </si>
  <si>
    <t>Rudra</t>
  </si>
  <si>
    <t xml:space="preserve"> Panel Summary       
 Description :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specific questions proposed are the following:_x000D_
_x000D_
1. Can one characterize matrices A for which the matrix-vector product Ax can be computed in near-linear time? Many sufficient conditions are known, and the PIs propose an "algebraic" one that appears to capture many of the known classes._x000D_
2. Given a matrix A, can we compute the closest "low width" approximation? _x000D_
3. Given a low-width matrix, can its inverse be computed efficiently?_x000D_
_x000D_
These questions are fundamental, and progress on them would have many applications. The PIs specifically highlight the application to deep neural networks._x000D_
_x000D_
The PIs have a history of collaboration, and have worked on faster methods for computing database joins. Their prior work (to appear at SODA) examines the notion of width proposed, and acts as a basis for the proposal._x000D_
_x000D_
INTELLECTUAL MERIT_x000D_
_x000D_
Strengths_x000D_
_x000D_
+ The questions proposed are quite fundamental, and progress would be beneficial to many applications. _x000D_
+ The PIs have a preliminary joint work that defines the recurrence width and shows how to perform fast matrix-vector multiplies._x000D_
_x000D_
Weaknesses_x000D_
_x000D_
- The PIs wish to make progress towards "characterizing" matrices that allow fast matrix-vector multiplication. While the low-width condition is sufficient, there's no evidence that it is a step towards characterization. _x000D_
- The application to deep neural networks needs to be elaborated. Why is this notion of width likely to lead to better accuracy?_x000D_
- Connections between the earlier work on database joins and matrix vector product, if any, needs to be explained._x000D_
- The PIs don't use displacement structure in any convincing way in applications._x000D_
_x000D_
_x000D_
BROADER IMPACTS_x000D_
_x000D_
The PIs propose a host of curriculum development activities, including a textbook on coding theory. There is also a statement on encouragement of women in CS._x000D_
_x000D_
Strengths_x000D_
_x000D_
+ PI Rudra organized events for CS Ed Week that reached large numbers of grade school students, and plans to continue this annually. _x000D_
+ The PIs propose to organize a workshop to bring together researchers from coding theory, complexity theory, database theory, machine learning, and signal processing. _x000D_
_x000D_
Weakness_x000D_
_x000D_
- The PIs say they "plan to validate work within DeepDive", but don't tell us how and where exactly the work is likely to lead to improvements._x000D_
_x000D_
Some members of the panel felt that the broader impacts superficially touched many aspects, while not having a single item that stood out._x000D_
 _x000D_
_x000D_
ADDITIONAL REMARKS_x000D_
_x000D_
Data Management Plan:  This section adequatly explains how the experimental data, the software, and the theoretical results will be made available._x000D_
_x000D_
Results of prior support:  Results have been clearly stated._x000D_
_x000D_
Suggestions to PI(s): _x000D_
_x000D_
Addressing the questions pointed out in the weakness sections of both the intellectual merit and the broader impact would make the proposal stronger. Developing and describing an approach to some of the technical questions would also help._x000D_
_x000D_
Justification for Panel Rating: The case for the proposed notion of width, particularly in the applications, was not convincing. Some of the technical questions didn't have a concrete approach presented._x000D_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</si>
  <si>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Beyond Sparsity: Refined measures of complexity for linear algebra_x000D_
_x000D_
L: 1763481 Rudra, Atri SUNY Buffalo $  645,322_x000D_
N: 1763315 Re, Christopher Stanford University $  552,118_x000D_
_x000D_
_x000D_
P180637 LC AF Medium Panel /  Dec 11-12 (9 panelists),_x000B_  on 12/12/2017, recommended as Low Competitive (V,G,G,F)_x000D_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</si>
  <si>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questions discussed are the following:_x000D_
_x000D_
1. Can one characterize matrices A for which Ax can be computed in near-linear time? Several sufficient conditions are known, and the PIs propose an "algebraic" one that appears to capture many of the known classes._x000D_
2. Given an arbitrary matrix A, can we compute the closest "low width" approximation? (this is analogous to low-rank matrix approximation)._x000D_
3. Given a low-width matrix, can its inverse be computed efficiently? (At least in the sense of allowing the computation of A^{-1} b)_x000D_
4. For what matrices A can we solve the "sparse recovery" problem of being able to compute 'b' from (Ab + error) in time that only depends on the sparsity of 'b'?_x000D_
_x000D_
All of these questions are quite fundamental, and thus progress on them would have immediate applications (deep learning being one, if we assume that "auto-differentiation" can also be done efficiently._x000D_
_x000D_
The PIs have a history of collaboration, and have also worked on earlier incarnations of this idea, towards computing database joins. Their prior work examines the notion of width proposed, and acts as a basis for the proposal._x000D_
_x000D_
Negatives:_x000D_
The main issue is that while the problems posed are all significant, the proposal lacks a rough plan/approach towards a majority of these questions. _x000D_
_x000D_
Also, in application areas such as deep networks, it is not clear if one definition of width is better than another (or they may be equivalent, if one increases the size slightly) if such a restricted architecture is to be used while training. If it is to be used post training, then one needs to analyze how the approximation behaves after applying non-linear transformations at each level._x000D_
_x000D_
In the context of the five review elements, please _x000D_
evaluate the strengths and weaknesses of the proposal with respect to broader impacts._x000D_
_x000D_
The PIs propose to organize a workshop bringing together different communities._x000D_
_x000D_
PIs have strong credentials w.r.t. training of undergraduates._x000D_
_x000D_
PIs express a strong encouragement for women and under-represented groups in CS._x000D_
_x000D_
PI Rudra has also been involved in organizing events for local K-12 students._x000D_
_x000D_
Please evaluate the strengths and _x000D_
weaknesses of the proposal with respect to any additional solicitation-specific review criteria, if _x000D_
applicable_x000D_
_x000D_
_x000D_
_x000D_
Summary Statement_x000D_
_x000D_
In summary, the PIs consider the broad question of matrix operations on dense matrices in near linear in n time. They propose a notion of width to characterize this, and explore various fundamental questions. Progress on these would have great practical impact, but the proposal doesn't appear to show plausible directions for many of the questions._x000D_
_x000D_
The PIs are well-qualified and have a record of working together on related problems._x000D_
_x000D_
</t>
  </si>
  <si>
    <t xml:space="preserve">In the context of the five review elements, please _x000D_
evaluate the strengths and weaknesses of the proposal with respect to intellectual merit._x000D_
_x000D_
This proposal is mostly about obtaining faster algorithms for certain linear algebraic operations, when the main matrix involved has some special structure. A key insight of the PIs is their concept of "recurrence width". Having low width makes certain tasks easier; e.g., matrix-vector multiplcation becomes admits a faster O(t^2 N + preprocessing) time algorithm for N x N matrices of width t. Their notion of width generalizes sparsity (low number of nonzeros) and the kind of low complexity seen in e.g., Toeplitz, Hankel, Vandermonde matrices._x000D_
_x000D_
The PIs are proposing to study questions around their above-mentioned result; for instance: (1) characterize those N x N matrices that allow O~(N)-time matrix vector multiplication; (2) given matrix A, find an "easy" nearby matrix B; (3) remove the cost of preprocessing, which currently depends on the matrix-matrix multiplication exponent, in their above result; (4) extend this line of work to solving a linear system whose matrix has low width._x000D_
_x000D_
Matrix-vector multiplication is an "inner loop" task in deep learning. Based on this, the proposal hints at impact of this work in deep learning._x000D_
_x000D_
A thorough understanding of the consequences of small recurrence width can also have an impact in coding theory, through efficient algorithms for multipoint evaluation of multivariate polynomials._x000D_
_x000D_
Strengths:_x000D_
_x000D_
+ The proposal is about seeking efficiency for basic tasks that should be widely applicable._x000D_
+ The PIs seem to have a nice insight (recurrence width) whose implications haven't yet been fully worked out._x000D_
+ They have in the past made surprising progress on the decades old problem of computing relational joins (through a very different theoretical insight)._x000D_
_x000D_
Weaknesses:_x000D_
_x000D_
- The proposal sometimes reads like a long wish list, with no hint about how the wished for results might be obtained._x000D_
- Some key questions are too general (e.g., question 2.1, 2.6, 2.11); the proposal could be improved by spending a few words saying what kind of result can reasonably be expected._x000D_
_x000D_
_x000D_
_x000D_
In the context of the five review elements, please _x000D_
evaluate the strengths and weaknesses of the proposal with respect to broader impacts._x000D_
_x000D_
The project will one graduate student at each university, plus several undergraduates through an REU supplement to be applied for. The PIs will organize a workshop to bring together the relevant communities. PI Rudra is in the process of writing a book on coding theory. _x000D_
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problem, exploring a novel approach for obtaining faster algorithms and also exploring surrounding theoretical questions. It could be improved by adding more detail such as solution approaches to some of the problems, and more precise statements of possible theorems to be obtained._x000D_
_x000D_
_x000D_
</t>
  </si>
  <si>
    <t xml:space="preserve">In the context of the five review elements, please _x000D_
evaluate the strengths and weaknesses of the proposal with respect to intellectual merit._x000D_
_x000D_
This proposal aims to obtain new algorithms for linear algebra operations whose performance is evaluated in the context of parameterized complexity. In particular, the PIs suggest to make a study similar to their notion of "recurrence width". It seems to me that much of the proposal is based on this notion that is not well-justified neither very well connected to the claimed applications. This notion appears in a technical report (posted online about a year ago), which is probably accepted in SODA 2016, by the PIs and their collaborators. Furthermore, the proposal uses somewhat non-standard language referring to fixed-parameter tractability as "non-worst case", which seems to me neither true nor appropriate in this context. Please, by changing the parameter of the running time (or by restricting the inputs to specific matrices) we do not change the nature of worst-case analysis. Despite this the idea that the proposed research is not about "worst-case" keeps repeating throughout the proposal. This is an example that shows that the whole proposal can be greatly benefitted by rewriting it and putting things in proper context. Finally, in my opinion the various discussions about connections to other areas are elussive. For example, I do not understand why by restricting the matrices used in the layers of DNNs will help the learning process (there is only a very unclear and speculative discussion on this). I understand that after one has the trained model these algorithms will work faster, but learning the model itself doesn't seem an easier task._x000D_
_x000D_
In the context of the five review elements, please _x000D_
evaluate the strengths and weaknesses of the proposal with respect to broader impacts._x000D_
_x000D_
+ both PIs have very good record in a number of important areas in theory of computing. PI Re has also made substantial contributions in the interface between theory and practice. _x000D_
_x000D_
+ very good broader impacts section._x000D_
_x000D_
- unclear if the new parameterized complexity for matrices will advance the field._x000D_
_x000D_
- unclear connection to applications in machine learning._x000D_
_x000D_
Please evaluate the strengths and _x000D_
weaknesses of the proposal with respect to any additional solicitation-specific review criteria, if _x000D_
applicable_x000D_
_x000D_
_x000D_
_x000D_
Summary Statement_x000D_
_x000D_
As explained above I am not in favor in supporting this proposal._x000D_
_x000D_
</t>
  </si>
  <si>
    <t xml:space="preserve">In the context of the five review elements, please _x000D_
evaluate the strengths and weaknesses of the proposal with respect to intellectual merit._x000D_
_x000D_
This proposal is well written, the PIs have a very good track record with a lot_x000D_
of "best paper" awards, and the ideas for how to approach some of these_x000D_
problems seem solid._x000D_
_x000D_
The PIs want to study classes of matrices that have parsimonious descriptions_x000D_
such as low-rank matrices and other matrices whose structure makes it possible_x000D_
to express them in a compressed format.  In particular, they're interested in_x000D_
matrices with low "recurrence width".  Goals include: designing fast algorithms_x000D_
for computing with these matrices; approximating a general matrix with one that_x000D_
has low recurrence width, or is a sparse perturbation of such a matrix; and_x000D_
taking advantage of the properties of these matrices in neural nets and in_x000D_
coding theory._x000D_
_x000D_
There's a lot to like about this story.  The PIs have preliminary work showing_x000D_
that they can do fast matrix-vector multiplies with matrices with low_x000D_
recurrence width, as well as solving linear systems somewhat quickly (e.g.,_x000D_
multiplying the inverse of a matrix by a vector).  (They also provide analogies_x000D_
to their past very successful work on "fractional hypertree width" for fast_x000D_
database join algorithms.)  They take steps toward unifying low-rank matrices_x000D_
(which enable fast computations via the SVD) with "displacement-structured"_x000D_
matrices, e.g., Toeplitz, Hankel, Vandermonde, Cauchy; and they can do the same_x000D_
fast matrix operations with this broader class of matrices.  One of the_x000D_
proposed research problems is to *completely* characterize the family of_x000D_
matrices for which we can do these operations quickly; I suspect that is asking_x000D_
a little too much, but the question points in a fruitful direction.  Another_x000D_
research problem is, given an arbitrary matrix not in this family, find the_x000D_
"nearest" matrix that is in the family._x000D_
_x000D_
The authors then discuss how these methods could speed up applications in_x000D_
neural networks or algebraic coding theory.  I like the PIs' efforts to link_x000D_
their ideas about "beyond sparse" linear algebra to applications._x000D_
_x000D_
However, I think there are opportunities for the PIs to take this further._x000D_
Are there particular properties of "displacement-structured" matrices_x000D_
(Toeplitz, Hankel, Vandermonde, Cauchy, etc.) that might make them particularly_x000D_
suitable for these applications?  (Other than, of course, the speed of matrix_x000D_
computations.)_x000D_
_x000D_
Let me give an example of what I mean.  In ongoing work (not yet published),_x000D_
Inderjit Dhillon and his students have been exploring deep learning where they_x000D_
replace the usual matrices between layers of neurons with an SVD_x000D_
representation, where the orthogonal matrices are further reduced to_x000D_
Householder transformations.  The gradient descent training procedure is_x000D_
constrained so that all the singular values of each matrix must remain close_x000D_
to 1.  This solves the "exploding gradient problem" and greatly reduces the_x000D_
"vanishing gradient problem" in time-dependent neural nets like LSTMs._x000D_
I think it's a great example how by controlling the representation of a matrix,_x000D_
one can impose constraints that improve the neural net's performance and_x000D_
generalization.  I would like to know whether the PIs have any thoughts about_x000D_
whether displacement-structure matrices and low-rank matrices have potential to_x000D_
impose other useful constraints that might help better regularize a neural net,_x000D_
or solve some other problems.  (The proposal mentions that Google found that_x000D_
Toeplitz-like matrices were particularly effective for mobile speech_x000D_
recognition, but it doesn't tell us why.)  I feel like the PIs left the_x000D_
proposal hanging here--I'd like to believe that "beyond sparse" matrices might_x000D_
have some structure that can aid applications above and beyond merely making_x000D_
matrix-vector computations faster, but I suspect the PIs haven't thought this_x000D_
through._x000D_
_x000D_
Other "questions" the PIs propose to solve that I particularly like are_x000D_
Questions 2.5, 2.9, and 2.19/2.20.  (I appreciate some attention to numerical_x000D_
stability.)  I don't really understand the point of Question 2.6, and wish the_x000D_
PIs would explain it a bit more._x000D_
_x000D_
One minor quibble is that while the PIs have many "best paper" awards, which_x000D_
would seem to be an excellent endorsement of their abilities, the overly short_x000D_
section on "Results from Prior NSF Support" missed the opportunity to explain_x000D_
to we reviewers *why* the authors won so many best paper awards, which I think_x000D_
would have strengthened the proposal.  (I'm also curious if the results on fast_x000D_
database join operations are as big a deal as they sound like they might be.)_x000D_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Rudra is coauthoring_x000D_
a book on coding theory, so research ideas are likely to be incorporated there_x000D_
as well.  There is some discussion of encouraging female students._x000D_
_x000D_
More unusually, Rudra organized events for CS Ed Week that reached large_x000D_
numbers of grade school students, and plans to continue this annually._x000D_
_x000D_
The PIs propose to organize a workshop to bring together researchers from_x000D_
coding theory, complexity theory, database theory, machine learning, and signal_x000D_
processing.  It does seem plausible that the proposed research could foster_x000D_
such cross-CS research collaborations._x000D_
_x000D_
The PIs say they "plan to validate our work within DeepDive", but don't tell us_x000D_
what that *means*.  I wish the PIs would say more about whether their project_x000D_
will generate any usable software._x000D_
_x000D_
There is an intriguing phrase about "work used in the fight against human_x000D_
trafficking."  If there's anything substantial there, the PIs really ought to_x000D_
elaborate._x000D_
_x000D_
I would advise the PIs that it's better to commit to just one or two very_x000D_
concrete, detailed, committed "Broader Impacts", rather than a bunch of vague_x000D_
ones._x000D_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with a very strong track record.  The ideas are really interesting, and they_x000D_
might have the potential to make an impact in applications, though the PIs_x000D_
haven't substantiated this to as great a degree as I suspect is possible._x000D_
The "Broader Impacts" are average among proposals of this type._x000D_
_x000D_
_x000D_
</t>
  </si>
  <si>
    <t xml:space="preserve">In the context of the five review elements, please _x000D_
evaluate the strengths and weaknesses of the proposal with respect to intellectual merit._x000D_
_x000D_
This is a well written, intellectually solid proposal. The main goal of the proposed work is to develop fast algorithms for algebraic operations such as matrix-vector multiplications, when the matrix A has some hidden structure. While this problem has been around for many decades,  and therefore may not appear impressive upon first reading, the novelty of the proposal comes from the large classes of structured matrices that the PIs are able to address. Fast algorithms for conventional structured matrices such as DFT, DCT, Toeplitz, circulant, and low-displacement rank matrices are well known.  But the PIs propose to go way beyond. The new ideas are based on something called the recurrent width of a matrix. This appears to be a very interesting concept, and explored in depth in an Archive paper by  the PIs [22]. It is explained in Eq. (1) of the proposal (page 4). Essentially, if the first t rows of the matrix can be used to derive  the remaining rows of the matrix recursively in certain ways, the recursuive width is t. The beauty of this concept is that the complexity of a  matrix vector multiplication becomes O(t^2N) rather than O(N^2), which is good if t &lt;&lt; N. The concept of "small t" is a generalization of various other ideas such as low rank, sparsity, low displacement rank and so forth. Most importantly, it relates parsimony, and to computational complexity. _x000D_
_x000D_
Starting from this the PIs develop a whole host of deeper and more difficult problems which they propose to solve. Some of the  problems  address the issue of achieving low complexity but there are other related problems as well. For example given an arbitray matrix A, how do we find a structured matrix (e.g., one with recurrent width t) such that some norm of A-B is minimized? Another example is the efficient computation of A^-1b (i.e., solving linear equations) when A has small width. Stability of computations is also another issue the PIs bring up (Sec. 2.5). Plenty of such future problems are listed. _x000D_
_x000D_
Applications of these ideas in deep learning especially with multilayer perceptrons and CNNs are also described. The basic idea is that in conventional neural networks, the linear weight matrix is an aribtrary unstructured matrix. If this is replaced by structured matrices then the complexity of the network can decrease dramatically. The authors support this idea by claiming that certain structures (e.g., low displacement rank matrices)  continue to retain the universal approximation properties of CNNs as substantiated by a couple of Archive papers [111] and [10]. Other areas of application include algebraic coding theory as elaborated in Sec. 2.4. _x000D_
_x000D_
Some of the foundations of the proposal are based on Archive papers ([22], [111], [10], etc.) rather than peer reviewed journal papers. While this bothered me a  bit, I understand that this is unavoidable in these modern days where peer reviewed publications have long publication cycles.  _x000D_
_x000D_
The intellectual merit of the proposal is very high. It is founded on solid past contributions from the PIs coupled with their thorough knowledge of the literature in this area. The proposed new problems are excellent and will have impact in speeding up machine learning algorithms significantly. The PIs are very well qualified with good publication records and citations. _x000D_
_x000D_
There is a good collaboration plan in place (pages 60-61)._x000D_
_x000D_
_x000D_
In the context of the five review elements, please _x000D_
evaluate the strengths and weaknesses of the proposal with respect to broader impacts._x000D_
_x000D_
The broader impact section is well thought out. As mentioned above there is significant potential for impacting machine learning algorthims, especially multilayer perceptrons and CNNs. Needless to say, graduate students and post docs will benefit from this work. The PIs are quite active promoting their work in many ways, and have significant involvement in educating undergraduate students and involv-ing students from local schools as well._x000D_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Well written, intellectually solid proposal. _x000D_
_x000D_
2. There are many well thought out problems which are mathematically respectable and challenging._x000D_
_x000D_
3.The PIs are well qualified and their past work is impressive._x000D_
_x000D_
_x000D_
Intellectual merit weaknesses: _x000D_
_x000D_
1. None_x000D_
_x000D_
_x000D_
_x000D_
Broader impact strengths: _x000D_
_x000D_
1.  There is significant potential for impacting the speed of machine learning algorthims._x000D_
_x000D_
2. Graduate students and post docs will benefit from this work. _x000D_
_x000D_
3. The PIs are quite active in promoting their work in many ways._x000D_
_x000D_
4. PIs have significant involvement in educating undergraduate students and invovling students from local schools as well._x000D_
_x000D_
_x000D_
Broader impact weaknesses:  _x000D_
_x000D_
1. None_x000D_
_x000D_
_x000D_
_x000D_
</t>
  </si>
  <si>
    <t>Modern data science applications involve multi-stage pipelines with multiple potential bottlenecks.  To optimize these systems, it is important to understand the limits of their performance.  Recent work by the PIs has proven new results by using the notion of a width to produce parameterized complexity bounds for common data-driven algorithms. A width is a measure of the structural complexity of a problem: low width implies parsimony, a simple and elegant structure._x000D_
_x000D_
While the long-term trajectory of the PIs' work is to further progress widths in general, work under the scope of this proposal focuses on the domain of linear algebra. This proposal will explore new applications and algorithms using a new width: the recurrence width.  Specifically, the proposal will: (1) develop fast algorithms on low recurrence width matrices for (exact) matrix operations and decompositions; (2) determine how a general matrix can be best approximated by a low-recurrence-width matrix, and whether this approximation can, as with the spectral decomposition, be used to extract useful structural properties of a matrix via a decomposition; and (3) consider specific approximate linear algebra operations (e.g. the sparse recovery problem) and consider other practical issues (e.g. numerical stability), which would be crucial for successful implementation of the developed algorithms in real systems._x000D_
The results obtained from these goals will be applied  to machine learning (especially neural networks) and algebraic coding theory._x000D_
_x000D_
Key Words: Parameterized complexity, linear algebra, neural networks, coding theory, matrix vector multiplicationA variety of problems in modern data science have been successfully characterized using a width; for example, one of the most common widths, the rank of a matrix, has a near-ubiquitous use across many applications. This proposal significantly expands the understanding of several recently-proposed widths and to extract their full potential for positive practical outcomes.  The theoretical work is expected to significantly contribute to the recently growing work on beyond worst-case analysis especially in linear algebra, machine learning and coding theory.Theoretical improvements in knowledge about widths have historically had significant impact within broad areas of machine learning.  Once the properties of the recurrence with are uncovered, for example, it is expected to be able to be leveraged to improve the performance of systems on some problems---problems with low recurrence width but high rank---by orders of magnitude. The ideas generated from this proposal will also ultimately be implemented in widely deployed systems._x000D_
_x000D_
The PIs will organize a workshop to bring together communities related to this proposal and will involve undergraduate researchers in this project. The PIs will also participate in outreach activities to K-12 students. The project will support the training of graduate students, and results will be disseminated via research publications, presentations, and course materials.</t>
  </si>
  <si>
    <t>1763482</t>
  </si>
  <si>
    <t>Caccamo</t>
  </si>
  <si>
    <t>Multicore technologies in embedded computing systems pose new challenges for safety critical and realtime applications due to (i) increased temporal coupling between processing cores, (ii) higher degree of software integration and (iii) increasingly demanding requirements for high-performance data-intensive processing. This team's research effort has already had significant broader impact highlighted by its leadership at drafting a "Minimal Multicore Avionics Certification Guidance" joined by Academia, Government Labs, and Industry internationally. A substantial lesson learned during PIs' previous research endeavor is that modern multi-core platforms lack efficient resource control hardware primitives. This causes significant complexity and inefficiency in the creation of real-time software abstractions._x000D_
New generation multi-core hardware has started to incorporate programmable logic (PL). The PIs believe that this new type of Multi-Core platforms with re-Programmable Logic (MC+PL) provides a unique opportunity for us to invent near-optimum integrated hardware-software real-time resource management. Hereby, the PIs intend to re-think the role of software and hardware components, and to embed resource management primitives at a much deeper level than what was previously done. The PIs believe that resource control can be greatly improved and extended by exploiting hardware/software co-design, with the goal of producing a high performance design for a MC+PL SoC that can be used for production as-is. A prerequisite for safety-critical multi-core computing is the ability to perform multi-resource management, i.e., to monitor and control not only the state of the CPU but also of the memory hierarchy, I/O devices, and more. Among the key achievements that the PIs envision, the proposed research on MC+PL platforms includes: (i) significant performance improvement in terms of schedulable loads, by designing fine-granularity hardware-aided resource management primitives; (ii) strong inter-core performance isolation with respect to the state of the art; (iii) a migration path for the embedded industry that can predictably use MC+PL systems to implement next generation high-performance real-time embedded applications._x000D_
Keywords: real-time computing; COTS multi-core hardware; multi-resource management; programmable logic.Achieving a deep understanding of the roles of software and hardware components interactions and develop a new micro-architecture for real-time multicore computing. The proposed research will advance real-time scheduling theory by inventing multi-resource hardware control primitives. Novel analysis techniques that account for multi-resource management will be developed. The PIs expect that this research on MC+PL real-time systems will significantly improve real-time schedulability and temporal isolation by removing hardware limitations experienced by software-only resource management techniques. The PIs plan to lay down the theoretical foundations for the efficient and safe deployment of emerging SoC platforms in embedded and safety-critical systems.The proposed research will provide material for graduate courses, under-graduate courses and student projects at UIUC and BU. For broader outreach, major ideas and breakthroughs from the proposed research will further be included in a tutorial to be organized in year fourth of the project in conjunction with a major conference in the field. As proposed technology matures, PIs will identify a migration path for the embedded industry such that it can start to safely and modularly use MC+PL systems to implement next generation real-time embedded applications. PIs will first collaborate with industry and apply achieved results to non-safety-critical and/or fail-safe real-time applications. These applications include manufacturing, imaging, robotics and even non-safety critical components in flight management subsystems. When there is sufficient evidence of success, PIs will propose to the FAA and the industry to create next generation real-time resource partitioning standards.</t>
  </si>
  <si>
    <t>1763484</t>
  </si>
  <si>
    <t>Scott</t>
  </si>
  <si>
    <t>For 30 years, the broad outline of the memory hierarchy has been largely unchanged: cache above DRAM above disk or, more recently, flash.  That outline is now changing.  Future systems will have memory that is much more heterogeneous, with successors to DRAM that embody a variety of tradeoffs in latency, bandwidth, density, fault tolerance, persistence, reliability, read/write ratio, and dollar cost.  At the same time, important application domains are becoming more "data centric," in the sense that many of the most significant design challenges revolve around access to large, richly structured, and often persistent and distributed sources of information.  Traditional memory abstractions (a flat virtual address space for transient data and a local file system for persistent data) are increasingly inadequate._x000D_
_x000D_
We envision a future in which applications specify a far wider range of attributes and functionalities than past memory systems have typically supported.  Many applications, for example, might benefit from the availability of byte-addressable persistent "segments" containing both internal and cross-segment pointers.  Others might benefit from automatic caching of distributed segments with application-specified coherence constraints.  Conversely, to make full use of the bandwidth available from 3-D stacked, memory, applications may need to be restructured to generate hundreds or thousands of concurrent loads._x000D_
_x000D_
Keywords: persistent memory; locality; caching, coherence, and consistency; graph analytics/algorithms; memory managementThe principal investigators bring extensive background in program locality theory, coherence and consistency, memory architecture, and massively parallel applications and compilation techniques.  In the context of the funded project, they will focus on the key, interrelated topics of PLACEMENT, PARALLELISM, and PERSISTENCE._x000D_
_x000D_
More specifically, the project will extend locality theory to disaggregated and heterogeneous memory architectures, and will consider memory abstractions with explicitly relaxed coherence.  It will also develop programming idioms and compiler techniques to dramatically increase concurrency in memory access, and will explore how instruction set and architectural changes might support this increase by decoupling addressing from computation.  Finally, it will extend our understanding of coherence and consistency to persistent memory, moving beyond the traditional memory/storage duality to combine the convenience and performance of the former with the safety and fault tolerance of the latter.As computing moves into the era of "big data," techniques to manage large, fast, persistent memories have the potential to enable breakthroughs across the whole range of human endeavor, in government, industry, science, the arts, and entertainment._x000D_
_x000D_
At the University of Rochester, the PIs will work to integrate new memory technologies and management techniques into operating systems, programming languages, and parallel computing courses.  They will also continue efforts to increase participation, in both the laboratory and the classroom, among traditionally underrepresented groups.  These efforts include participation in the ABI/HMC BRAID initiative and the CRA Committee on the Status of Women in Computing Research, as well as collaboration with the McNair Scholars program, the local David T. Kearns Center for Leadership &amp; Diversity, and vibrant affinity groups for women and underrepresented minority students in STEM fields._x000D_
_x000D_
In recent years the PIs have supervised numerous undergraduate researchers on NSF-supported projects; this practice will continue under the current proposal. Software developed under the project will be made publicly available under standard open-source licenses, and will be shared with industrial contacts at Google, Huawei, IBM, Intel, Oracle, and others.</t>
  </si>
  <si>
    <t>1763485</t>
  </si>
  <si>
    <t>Lampe</t>
  </si>
  <si>
    <t>Comments threads attached to news stories could be productive, deliberative, collaborative environments for people to discuss current events, but often they are challenged by a lack of ability to moderate users and comments effectively. Comment threads have developed a reputation for hostility, ignorance and abuse, with some organizations giving up on them altogether out of frustration. How can we systematically improve the designs of comment systems in a way that accommodates a diverse population of participants and informs theories of sociotechnical design?_x000D_
This project proposes three modes of data collection to explore the designs of commenting systems. First, cognitive interviews will be used to generate mental models for how people understand the role features and site policies play in constructing online comments. Next, we propose a series of experiments that tie specific design features of online comment systems with concrete commenting outcomes and relevant social theories. Comment systems intermix the social goals of commenters, site owners and audience, and because of that there may be tension in what a "successful" comment or comment thread is. This platform for conducting experiments would allow us to remix comment stakeholders, outcomes, content and features to see how different combinations of context shape the processes. Third, we will use an open platform, the Talk product produced by the Coral Project, to do field interventions._x000D_
This project will use the intersection of stakeholder motives, influences of social processes, and outcomes of commenting to drive the exploration of the design features that shape commenting systems. Starting with relevant theories about mediated interaction, we will test how different features stemming from those theories affect commenting behavior and social effects on participants. Insights from this work can help inform designers of commenting systems about how to predict how different features will be used._x000D_
Keywords: social computing; design; online commenting; journalism; social media; theoryConnecting specific social theories to the systematic, experimental test of technical system design allows us to both review social theories in the context of computer mediation, and to provide stronger frameworks for designing social computing systems. Our proposal uses the framework of comment moderation to study a broader concern in studying social computing systems; how do social and technical systems interact? By combining a systematic inventory of online moderation features with the rigorous experimental testing of theoretically motivated moderation tools, we'll provide key insights into the effectiveness of feature design in social computing.Online comments could help people understand diverse viewpoints, could deliver critical information to decision makers, and could add rich information to news stories, among a host of other potential benefits from this ubiquitous form of social computing application. Unfortunately, the modern commenting environment has become bogged down in a morass of negative behaviors that undermine the potential benefits. The low rate of innovation in commenting systems means a lack of new tools and management practices for the people who own online commenting platforms, and what innovation has occurred has been spurred by folk theories of interaction and intuition about user behavior. This project would provide essential advice to practitioners of online comments, and help improve a major area of the civic life of Americans. More specifically, we will work with practitioners who use comment systems to disseminate our findings, will create a toolkit for designers and managers that matches specific comment features with commenting outcomes, and will create a commenting literacy resource to help people more critically produce and consume online comments.</t>
  </si>
  <si>
    <t>1763488</t>
  </si>
  <si>
    <t>Akyildiz</t>
  </si>
  <si>
    <t>Over the last few years, wireless data traffic has drastically increased due to a change in the way today's society creates, shares and consumes information. In parallel to the massive growth in the total number of mobile connected devices, there has been an increasing demand for higher speed wireless communication, which resulted into wireless data rates doubling every eighteen months for the last three decades. Following this trend, wireless 100-Gigabit-per-second (Gbps) and Terabit-per-second (Tbps) links are expected to become a reality within the next five years. In this context, millimeter (mm)-wave (30-300 GHz) and Terahertz (THz)-band (300 GHz to 10 THz) communications are envisioned as key wireless technologies to satisfy such demand in the 5G and beyond era. The very large available bandwidth at mm-wave (up to 10 GHz of consecutive bandwidth) and THz-band (several hundreds of GHz) frequencies will alleviate the spectrum scarcity problems and capacity limitations of current wireless networks, and enable new applications at the macro- and nano-scales. Nevertheless, a major challenge at mm-wave and THz-band frequencies is posed by the very high propagation loss, which combined with the limited power of mm-wave and THz transceivers, limits the communication distance.The objective of the TeraCom project is to theoretically and experimentally develop novel techniques aimed at increasing the communication distance at mm-wave and THz-band frequencies. The fundamental idea is to enhance the radiation and control the propagation of mm-wave and THz-band signals by means of novel Ultra-Massive Multiple-Input Multiple-Output (UM-MIMO) communication systems and programmable reflectarrays and metasurfaces, respectively. The targeted breakthrough is to demonstrate the feasibility to increase the received signal strength by more than 50 dB for line-of-sight (LoS) propagation, mainly by the gains of UM-MIMO technology. This improvement can potentially be larger in non-line-of-sight (NLoS) propagation, when efficiently combining UM-MIMO systems with programmable metasurfaces, but this drastically depends on the specific scenario. The proposed research has been divided into three intertwined thrusts. First, Ultra-massive Multiple-input Multiple-output (UM-MIMO) communication systems enabled by plasmonic nano-antenna arrays will be designed, modeled and numerically and experimentally evaluated. UM-MIMO systems can overcome the distance problem by simultaneously focusing the transmitted signals in space and frequency. In the second thrust, programmable reflectarrays and metasurfaces will be designed, modeled and implemented. The proposed structures can extend the communication distance at mm-wave and THz-band frequencies by controlling the transmitted signals as they propagate in space. The third thrust is focused on investigating novel strategies to efficiently combine the benefits of UM-MIMO and programmable metasurfaces. Joint control algorithms that can maximize the achievable communication distance by optimally determining the parameters at the transmitter, receiver and metasurface will be developed. In addition, intelligent walls enabled by the integration of active UM-MIMO systems with programmable metasurfaces on the wall will be explored.The project is aimed at addressing one of the key grand challenges in mm-wave and THz-band communication systems, namely, to increase the communication distance. Mm-wave systems have been officially adopted in 5G cellular systems, and THz technology and its applications have been recently identified by DARPA as one of the four areas with a potential broader impact larger than the Internet itself. The research results will be incorporated in the undergraduate and graduate courses on wireless communication and networking courses taught by the PIs at Georgia Tech and the University at Buffalo. Three PhD students will be involved and trained to become experts in this fast-evolving field. Master and undergraduate students will solve specific sub-problems within the project. Undergraduate students will be involved in the research through the UB Center for Undergraduate Research and Creative Activities and underrepresented communities will be reached out through the SUNY Louis Stokes Alliance for Minority Participation. The PIs will work towards increasing the visibility of THz communications to academia, industry and government agencies, and contributing to the development of standards.</t>
  </si>
  <si>
    <t>1763493</t>
  </si>
  <si>
    <t>Tan</t>
  </si>
  <si>
    <t>Human interactions with computers and robots have been dominated by input devices such as keyboards, mice and tablets.  More recently two new interaction methods have emerged, namely voice and gestures, that will come to dominate human-machine interactions because they are a very natural and intuitive form of human communication. The design of hand-gesture interfaces is in its infancy and most gesture systems to date have been based on 2D inputs such as tapping or swiping a touch-sensing display. Such inputs do not make use of the sensorimotor complexity of the human hand and constrain the user to a limited work space. Moreover, there are considerable challenges associated with identifying gestures using existing optical, inertial and electromagnetic tracking technologies and so considerable effort has been expended on developing gesture recognition systems. New technologies have emerged that can capture the 3D motion of the hand in space and these will allow for greater complexity in gesture languages and for improved user experience. One area of research that has not been adequately addressed is how to design gesture systems from a human production and information transmission perspective that minimizes the training required to produce the gestures and maximizes the user's comfort._x000D_
_x000D_
Keywords: gesture, hand interface, human-computer interaction, information transfer, virtual and augmented realityThe focus of the proposed research is on formulating guidelines for designing hand gesture-enhanced interactions for virtual and augmented reality. In contrast to much of the previous work in this area which has concentrated on hand tracking technologies and gesture recognition, the proposed research is focused on gesture production. In particular we will create guidelines for designing a library of hand gestures that are natural to produce and learn, can be robustly tracked and lead to consistent and intuitive interpretations.  We will approach the distinctiveness of hand gestures from an information transmission perspective, and identify the "dimensions" (e.g., hand/digit shape, number of fingers, palm direction, movement direction, movement extent, etc.) that are optimal for gesture production that take into account the ease of production, tracking accuracy and user comfort. Taking inspiration from the production of natural languages where any articulatory action takes on only two to three levels (e.g., voice vs. unvoiced, front/middle/back tongue positions), we will choose no more than three levels per dimension in order to ensure consistent gesture production and recognition. A series of 13 tasks are proposed that begin with users proposing hand gestures that are intuitive to them and culminate in having users follow the guidelines developed to design hand gestures for a scenario of their choosing, as a way of evaluating the efficacy of the guidelines.The broader impact and application of this research extends beyond the provision of guidelines for designing gesture-enhanced interactions for virtual and augmented reality to a future where so many human-machine interactions will be based on natural and intuitive communication, both voice and gesture, similar to present-day human-to-human interactions. Traditional input devices such as mice and keyboards constrain the user spatially whereas hand gesture systems are flexible, that is they can be used anywhere and can be customized for individual users. With the development of smart homes in which gestures can be used to communicate with a variety of sensor-based devices including security systems, appliances and partner robots, there is a compelling need to design gestures systems so that they can be readily learned and used by diverse groups, some of whom may have limited ranges of motion in their hands due to injury or diseases. In addition, in laboratory and medical environments where sterility is a requirement, interfaces that do not involve physical contact between an operator and a device increase the accessibility of information. This project includes involvement in educational programs that expose middle and high school students, particularly young women, to research in engineering and computer science. It also includes valuable experience of inter-disciplinary teaching and research for students at the undergraduate and graduate levels.</t>
  </si>
  <si>
    <t>1763496</t>
  </si>
  <si>
    <t>Sampson</t>
  </si>
  <si>
    <t>TAOLI</t>
  </si>
  <si>
    <t xml:space="preserve"> Panel Summary       
  Summary of Proposed Research:_x000D_
_x000D_
The PIs propose a vertically integrated stack for advanced image capture, based on software-defined notions._x000D_
_x000D_
_x000D_
Intellectual Merit: _x000D_
_x000D_
Several of the panelists were quite positive about the potential of this proposal, whereas others were concerned that there was not sufficient detail regarding the work.  Some panelists expressed concern that the scientific goals of the project were not well described.  There were also some concerns about the approach specified for approximate computing.  It was also felt that the proposal did not sufficiently address the challenges that would be faced in this work._x000D_
_x000D_
_x000D_
Broader Impacts:_x000D_
_x000D_
The panel felt that the broader impacts could have been better specified, particularly early in the proposal.  The panel also realized that the PIs are early in their careers and have not had time to establish a strong track record in this area._x000D_
_x000D_
_x000D_
Additional Remarks_x000D_
_x000D_
The panel felt that the work itself had potential merit and that the PIs should consider addressing the concerns expressed here and polishing this proposal._x000D_
Notably, the panel suggests that the addition of more details on the technical challenges and the proposed techniques to overcome them would strengthen the proposal substantially._x000D_
_x000D_
_x000D_
Summary Statement_x000D_
_x000D_
The recommendation of the panel is Low Competitive._x000D_
_x000D_
_x000D_
The panelists concur that the Panel Summary accurate reflects the panel discussion._x000D_
</t>
  </si>
  <si>
    <t xml:space="preserve">In the context of the five review elements, please _x000D_
evaluate the strengths and weaknesses of the proposal with respect to intellectual merit._x000D_
_x000D_
This proposal would design a new camera/imaging sensor that would target increased energy efficiency. In a thorough hardware/software codesign approach, the proposal would develop three levels of programming abstractions: a set of low-level C APIs that consists of a commands sent on the system bus; and two domain specific languges (DSLs) -- one that abstracts the low-level C API and one that supports automatic probailistic camera configuration._x000D_
_x000D_
The proposal presents an interesting approach but often lacks sufficient detail to determine whether the work will be successful. For example, the proposal states that "programs will specify the relationship between sensor events and configuration updates; we will implement a compiler (sic) will produce efficient code to implement this reactive control." No details of the compiler implementation are provided. Importantly, the proposal does not even discuss what analyses are needed to support generation of efficient code in the proposed compiler._x000D_
_x000D_
Similarly, the proposal would develop probabilistic assertions and "the proposed research will develop tools to generate sensor configurations that satisfy the probabilistic assertion while minimizing the sensor's cost." Again, the proposal provides no details of the code generation or how it would be implemented to ensure efficient code. Further, no details of how the results of ideal image capture would be modeled in order to assess how far the actual image capture is from it. This omission is critical as it begs the question: if the ideal image capture results can be estimated inexpensively, why not use them?_x000D_
_x000D_
The proposal also states that it would "evaluate developer productivity in adapting applications for software-defined image sensor operation." Again, no details of how this complex task would be approached are provided._x000D_
_x000D_
_x000D_
The PIs appear to be well qualified to pursue this research. The team has several related publications. The expertise of the three PIs appears to be complementary, with each having expertise to lead one aspect of the proposed work. Further, the PIshave a proven track record of collaboration as demonstrated through related publications._x000D_
_x000D_
The requested resources appear adequate. One small issue is that the bulk of the resources go to Arizona State University (ASU) while Cornell University is listed as the lead institution. Overall, it seems like ASU shold be the lead institution._x000D_
_x000D_
In the context of the five review elements, please _x000D_
evaluate the strengths and weaknesses of the proposal with respect to broader impacts._x000D_
_x000D_
The broader impacts of this proposal could be strengthened. The proposal states in section 3.5 that funding is included for internships at Alphacore; the statement seems to imply that the NSF would pay for these internships, which does not seem like a strong endorsement from Alphacore. In Section 7, the proposal merely states that the PIs "will encourage internships", which is an even weaker commitment._x000D_
_x000D_
The proposal also includes a pledge to "actively seek women and underrepresented minorities for admission." However, it provides no details on how their admission would be pursued. Further, the proposal does not provide any data to assess the PIs track record in that pursuit._x000D_
_x000D_
The strongest broader impacts of the proposal derive from the commitment to work high school students, particularly ones from underrepresented groups, in the Tempe area._x000D_
_x000D_
Please evaluate the strengths and _x000D_
weaknesses of the proposal with respect to any additional solicitation-specific review criteria, if _x000D_
applicable_x000D_
_x000D_
None._x000D_
_x000D_
Summary Statement_x000D_
_x000D_
This proposal would explore a complete hardware/software codesign of image sensors. It would design the sensor as well as the associated software, including a low-level driver interface and two domain specific languages (DSLs). One DSL would target low-level programmers while the other would support end user of the sensor system. The proposal seems to have merit and is well written in the small (few grammac=ticl errors). Unfortunately, the proposal lacks key details about the DSL implementations and their complexity. As a result, the plan seems unrealistically ambitious. Further, the broader impacts of the proposal could be strengthened._x000D_
_x000D_
</t>
  </si>
  <si>
    <t xml:space="preserve">In the context of the five review elements, please _x000D_
evaluate the strengths and weaknesses of the proposal with respect to intellectual merit._x000D_
_x000D_
Summary:  The PIs propose to raise the level of abstraction and programmability of image sensors to enable more powerful control of the imaging process.  The primary thrusts of the proposal are to develop sensor primitives (sensor BLAS, if you will) for common tasks, higher-level programming interfaces for these primitives, low level system support, and an experimental testbed._x000D_
_x000D_
Strengths: The proposal addresses an interesting problem.  The PIs are well-qualified to carry out the proposed work._x000D_
_x000D_
Weaknesses:  It isn't clear what the scientific contribution would be of this work, nor what the specific problem being addressed would be.  As discussed in the related work, there is a large body of work related to rich image capture.  These approaches can make the image capture much more flexible than can be achieved by improving simply the sensor capture._x000D_
_x000D_
_x000D_
_x000D_
_x000D_
_x000D_
In the context of the five review elements, please _x000D_
evaluate the strengths and weaknesses of the proposal with respect to broader impacts._x000D_
_x000D_
Image capture is performed by more and more devices these days and will only continue to expand.  Improved and more flexible image capturing methods could potentially have a wide-ranging impact.  However, as indicated above, it is not clear to this reviewer what problems are being solved.  The education and outreach seems reasonable, if uninspired.  The PIs have good connections with industry._x000D_
_x000D_
Please evaluate the strengths and _x000D_
weaknesses of the proposal with respect to any additional solicitation-specific review criteria, if _x000D_
applicable_x000D_
_x000D_
_x000D_
_x000D_
Summary Statement_x000D_
_x000D_
An interesting engineering effort aimed at an important and rapidly growing area._x000D_
_x000D_
</t>
  </si>
  <si>
    <t>McKee</t>
  </si>
  <si>
    <t>sallyamckee@gmail.com</t>
  </si>
  <si>
    <t xml:space="preserve">In the context of the five review elements, please _x000D_
evaluate the strengths and weaknesses of the proposal with respect to intellectual merit._x000D_
_x000D_
The proposal addresses an important problem and the PIs have complementary expertises. I think that this project has much opportunity for broad societal impact. The proposal is not written in a great way for reviewers to appreciate it's intellectual impacts, its broader impacts, and its detailed agenda. But I think it's still great research._x000D_
_x000D_
_x000D_
_x000D_
In the context of the five review elements, please _x000D_
evaluate the strengths and weaknesses of the proposal with respect to broader impacts._x000D_
_x000D_
The PIs wave their hands at broader impacts a couple of times before they actually communicate what they plan to do. This is frustrating for the reviewer and does not increase confidence in your project proposal. Ultimately, the broader impacts are VERY strong, but that is hard to know until the end of the proposal (please consider writing for your audience :)._x000D_
_x000D_
_x000D_
_x000D_
Please evaluate the strengths and _x000D_
weaknesses of the proposal with respect to any additional solicitation-specific review criteria, if _x000D_
applicable_x000D_
_x000D_
Please be specific about the analyses you will use (e.g., for compiler optimization)._x000D_
I am really enthusiastic about this work, but the proposal fails to clearly state exactly what the research steps are and how they will address the specific challenges in the work. I would encourage you to seek out seed funding to get started on this work and then to REALLY work on your proposal writing. _x000D_
_x000D_
_x000D_
Summary Statement_x000D_
_x000D_
I think this work has much potential, and I like the ideas, but the proposal does not succeed in convincing us that the project (as expressed) will succeed._x000D_
_x000D_
</t>
  </si>
  <si>
    <t>Nowatzki</t>
  </si>
  <si>
    <t>tjn@cs.ucla.edu</t>
  </si>
  <si>
    <t xml:space="preserve">In the context of the five review elements, please _x000D_
evaluate the strengths and weaknesses of the proposal with respect to intellectual merit._x000D_
_x000D_
1. Intellectually, this is a very interesting vertical for hardware/software co-design.  The idea of co-desigining programmable camera sensors with a novel hardware software interface for manipulating and reacting seems like it could have a large potential to improve performance/energy efficiency of important applications in vision and imaging.  The implications also cross fields of programming languages/compilers, circuits, and systems._x000D_
_x000D_
The one broad weakness of the proposal is a lack of a clear plan in the application space that will tie everything together.  The proposal actually does a good job describing the interfaces between hardware/software and OS, and even outlines some exciting applications.  However, it does not really say how all of the pieces would function together as a coherent whole for some given application.  I think this is only a minor weakness as the interactions in an application are plausible._x000D_
_x000D_
The one intellectual weakness is that there seems to be a fundamental dependence between deciding what pixels to read with a high resolution, and the content of those pixels (ROI depends on the image).  It seems likely the only way this can be resolved is with some kind of prediction, and this issue is only handwavingly addressed.  _x000D_
_x000D_
2. There appears to be some transformative ideas in particular sub-domains.  The idea of programmable ADCs for better quantization, unsupervized quantization, ROI-programming interface, and multi-level programming models are all novel and creative.  The OS support, like scheduling and memory allocation are useful, but seem similar to known techniques._x000D_
_x000D_
3. The research and collaboration plan is mostly well thought-out.  The researchers plan to meet twice a month.  I like their proposed idea of having a monthly seminar series on software-defined imaging._x000D_
_x000D_
Similar to my previous comment, one weakness here is the lack of attention to the application(s) of interest, and who will develop them and when.  Can this only be done at the end of the proposal when everything is finished, or can applications be studied along each step of the process?_x000D_
_x000D_
4.  The team/institution seems well qualified to do this research.  Two of the PIs have collaborated in the past, having published together.  Their collaborations with alphacore and Microsoft will likely be quite valuable._x000D_
_x000D_
5. There seems to be adequate resources._x000D_
_x000D_
In the context of the five review elements, please _x000D_
evaluate the strengths and weaknesses of the proposal with respect to broader impacts._x000D_
_x000D_
1,2. The most clear broad impact is that this could influence future hardware/software systems in vision -- especially if technology is transferred to industry.  The idea of open-sourcing the software frameworks is great, especially if hardware simulators can be released to enable broader research of this vertical._x000D_
_x000D_
3. Plan for disseminating tools seems reasonable.  _x000D_
4. Researchers are qualified._x000D_
5. Researchers have adequate resources._x000D_
_x000D_
Please evaluate the strengths and _x000D_
weaknesses of the proposal with respect to any additional solicitation-specific review criteria, if _x000D_
applicable_x000D_
_x000D_
Project scope is appropriate.  _x000D_
_x000D_
Collaboration plan is reasonable, and the lead PIs should be able to participate and lead research._x000D_
_x000D_
Summary Statement_x000D_
_x000D_
Overall this proposal is quite strong, and should lead to advancements in the field of software-defined imaging, and potentially circuits, architecture and programming languages._x000D_
_x000D_
There's some lack of clarity in how the the whole system would work together on an application, and how such an application would work around dependences between image content and hardware optimizations, but these are minor details that can be worked out during the research._x000D_
_x000D_
</t>
  </si>
  <si>
    <t>Future intelligent systems for autonomous navigation, ubiquitous sensing for health care, and personalized smart homes all depend on efficient visual sensing. A central challenge in these camera-driven applications is the inflexibility of current sensor designs and their consequent energy cost. Google Glass hardware, for example, can only run continuous face detection for 45 minutes before draining its battery._x000D_
_x000D_
New capabilities in low-light imaging, visual tracking for augmented reality, and semantic object classification require image sensors with extreme dynamic range, low latency and high frame rates._x000D_
_x000D_
This proposal will develop a new category of image sensors that exploit hardware-software co-design to attain better sensing at lower cost. A software-defined image sensor offers new dimensions of configurability along with system support and programming abstractions to support application-specific needs. To realize this vision, the proposed interdisciplinary research will synthesize work in CMOS mixed-signal circuit design, operating systems, and programming languages. The research will design new primitives in sensor systems, prototype this new hardware in silicon, implement new operating system services for scheduling sensor interactions, and develop programming models that safely expose the new capabilities to applications. The project will evaluate software-defined image sensors using case studies in augmented reality, computer vision, and computational photography with an emphasis on real energy measurement and performance characterization._x000D_
_x000D_
Keywords: image sensors; hardware-software co-design; operating systems; programming languages; computer vision.The proposed work has four main thrusts. (1) Design of new sensor primitives, including flexible regions of interest with programmable exposure, readout, and quantization. The configurable quantization will include adaptive and semantic quantization strategies for image sensor ADCs that improve performance and energy efficiency by focusing on relevant image features for a specific application. (2) A series of programming abstractions for controlling the new sensor capabilities, including a base hardware--software interface, a low-level programming model for system services, and a high-level automated programming model for end applications. (3) Operating system techniques for memory handling and scheduling to enable efficient reactive sensor control. (4) A full system evaluation using applications including augmented reality overlays, object recognition, and computational photography. The project will build simulation tools and silicon prototypes to measure task performance, energy efficiency, and programmability.The proposed work includes an education and outreach plan to establish software-defined sensing as an active research field. The work will develop software, hardware, and data as open-source projects. The PIs will leverage existing organizations at their institutions and in the broader research communities to involve researchers from underrepresented groups at all levels. Software-defined imaging has the potential to stimulate economic growth in sectors such as computer vision, robotics, and visual entertainment as visual computing applications become central to everyday life.</t>
  </si>
  <si>
    <t>1763503</t>
  </si>
  <si>
    <t>Chamberlain</t>
  </si>
  <si>
    <t>The pairing of traditional multicore processors with accelerators of various forms (e.g., graphics engines, FPGAs) can be referred to generally as architecturally diverse systems. These systems have the potential for substantial performance gains relative to multicores alone; however, they pose significant difficulties when it comes to application development._x000D_
_x000D_
The streaming data programming paradigm is a natural fit for systems with physically distributed memory, true for most architecturally diverse systems. Yet, even within the streaming data paradigm, application developers must pay close attention to architectural features of the underlying platform in order to realize implementations that have the desired performance._x000D_
_x000D_
In this proposal, we will investigate the use of aspect-oriented programming techniques, which can enable us to separate the concerns of functional correctness and performance tuning. The goal is for application developers to be able to write a functionally correct streaming data application and then have the development environment (compiler, runtime system) assist in the deployment of the application as a truly performant execution._x000D_
_x000D_
Keywords: mapping, scheduling, self-tuning for performanceStarting with an application expressed in the streaming data paradigm, we will investigate the automatic tuning of application performance using a combination of analytic models and runtime empirical measurements. This involves investigating several research questions:_x000D_
_x000D_
- How does one write code that enables the above? I.e., what is the programming abstraction that is used by application developers?_x000D_
_x000D_
- How does one derive usable analytic models from the code (automatically)? Our focus will be on the use of queueing network models._x000D_
_x000D_
- How does one close the loop, automatically tuning the performance at runtime? This includes placement of kernels on resources, scheduling kernels, and adjusting other performance-impacting parameters._x000D_
_x000D_
The application classes we will use for empirical evaluation include: computational biology, machine learning, and data wrangling.The proposed research targets improvements in high performance computing in both the areas of computational science and big data. The former has had profound implications on how scientific discoveries are made, and the latter promises to do the same for the humanities, social science, and business._x000D_
_x000D_
Education - This project will support 3 graduate students and a number of undergraduate REU students. The students will be immersed in a wide range of topics, from language design to analytic modeling to computer systems design to the application areas of computational biology and machine learning._x000D_
_x000D_
Diversity - We will utilize existing programs at the university (Chancellor's Fellowship and Olin Fellowship) to help attract members of traditionally underrepresented groups.</t>
  </si>
  <si>
    <t>1763505</t>
  </si>
  <si>
    <t>Johnson</t>
  </si>
  <si>
    <t>Immersive Analytics is an emerging interdisciplinary field of study that is interested in the research, development and application of new interaction and display technologies to support analytical reasoning and decision making. The aim is to provide multi-sensory interfaces for analytics software that support collaboration and allow users to immerse themselves in their data and designs. Immersive Analytics systems range from high-end systems such as CAVEs and tiled wall displays, to commodity technologies like 65'' 4K TVs and head-mounted, augmented reality, and mixed reality displays. In these environments the traditional mouse and keyboard are increasingly seen as a hindrance to naturalistic interaction. _x000D_
_x000D_
We propose to develop Articulate+, which will provide a conversational and gestural interface in support of Immersive Analytics. Our approach to conversation and gesture is to create an interaction paradigm between the user and the computer where the computer behaves more like a collaborator with the human rather than just a tool. Articulate+ treats the imprecise/vague nature of Natural Language queries and gestures not as a problem that must be overcome, but as an opportunity to be exploited, allowing us, and ultimately an intelligent software system, to learn more about the underlying intent of the user and provide better sets of visualizations that help the user in generating insights._x000D_
_x000D_
Keywords: Immersive Analytics; Data Visualization; Natural Language; GestureAnalytics at the intersection of artificial intelligence and visualization is a hot topic of both research and commercial development. We contend that to provide everybody with the opportunity to gain insight from data, users should be able to just tell the computer what they want. In 2014 the project team received an EAGER award to gather crucial data to envision how users might interact with a Natural Language dialog-based visualization system if it were not constrained by our present-day technological limits. While we set out to determine how we can accurately interpret Natural Language queries, we discovered something more surprising: users engage in a process of discovery that is not articulated in a succession of precise queries, but rather, in a fluid expression of hypotheses and preferences. Hence, we intend to harness the often vague nature of dialog (as if speaking to a person) and its related gestures to more effectively understand the true intent behind a request, to interact with the user if the intent needs to be clarified, and to potentially produce greater varieties of visualizations that could in turn stimulate new hypotheses for the user. The goal of this new project is to develop and evaluate a new architecture (Articulate+) that will leverage our new understanding of the problem.Our approach will enable domain experts who are attempting to do analysis with visual representations of their data, to produce them with rigor bolstered by the best practices of the visualization community, but without burdening them with having to become visualization experts. It will also ease the path toward greater data literacy for society in general by making it easier for them to use a natural interface to ask their own questions about data they find online. In Computer Science, understanding the intent of a user, through conversation, can unlock valuable insight into how to develop more effective visualizations and user-interfaces whether they are language based or not. This project will evaluate the efficacy of our approach by integrating our architecture with two important application areas: Smart Cities and Long-term Sustainable Water Use. _x000D_
_x000D_
This work is only possible because it involves a collaboration between researchers in Natural Language processing and visualization that are already working in conjunction with other domain science disciplines. Additionally, the two collaborating universities are among the most diverse in the nation, and the PIs have a proven track record, and are committed to involving students from underrepresented groups in their research.</t>
  </si>
  <si>
    <t>1763511</t>
  </si>
  <si>
    <t>Huenerfauth</t>
  </si>
  <si>
    <t>While people who are deaf or hard-of-hearing (DHH) benefit from sign-language interpreting or live-captioning, where a trained service provider types and text is displayed onscreen, such services may not be legally required, affordable, nor available in many settings, such as impromptu small-group meetings or conversations in the workplace. DHH employees have difficulty understanding non-signing, hearing colleagues, particularly in groups, and many skip meetings (and wait for email notes afterward)._x000D_
     Automatic Speech Recognition (ASR), software that converts audio input of human speech into text, holds exciting promise for producing captions for DHH users in these settings, but current ASR is imperfect in the complex audio environment of multi-party meetings. We will investigate: Even if ASR produces text containing errors, can automatic captioning benefit DHH users in small-group meetings with hearing co-workers? What is the best way to measure its efficacy? What design parameters (and settings) are most influential on its success?_x000D_
     Our research methods will include: surveys of DHH users, employers, and hearing co-workers; participatory design sessions and prototype usability testing with users; lab-based studies investigating how the presentation of ASR text output may influence the speaking behavior of hearing colleagues; experimental sessions with pairs or small groups of DHH and hearing individuals collaborating on a problem solving-task while using a prototype ASR communication system; and observations of the use of prototype designs in real workplace settings during communication between DHH and hearing users._x000D_
     Using a prototype ASR-based system for automatically producing captions of spoken English on a mobile device, we will examine whether users benefit from marking-up words that ASR is not confident it has recognized well, whether design variations influence the speaking or error-correction behavior of users (and how this can be leveraged to benefit the interaction), how to indicate the speaker in multi-party meetings, how latency/speed of captioning affects the interaction, and other design parameters._x000D_
     Keywords: Automatic Speech Recognition, Deaf and Hard of Hearing, Captioning, Meetings.Prior work on ASR for live events has primarily focused on transcription of lectures, but during a small group meeting, participants' communication behaviors may change due to the system. This interplay of technology and user-behavior may allow users to benefit from ASR (even if output contains errors), but our prior work has revealed that naive implementations of captioning systems lead to frustrating user interactions: Human computer interaction (HCI) research with DHH users is needed to lay a groundwork for these technologies. The project will result in HCI design and evaluation guidelines for the use of ASR in small group communication, including the creation of a set of standard evaluation measures (e.g. speed of text production, performance on a collaborative communication task, observational study guidelines, etc.) to enable future researchers to compare the efficacy of technologies designed to support small-group communication for DHH users. Our findings will inform other ASR dictation or communication settings, e.g. how design parameters can encourage users to speak more clearly for higher ASR accuracy._x000D_
     Our interdisciplinary team at the Rochester Institute of Technology includes HCI/accessibility researchers with expertise in empirical studies with DHH users evaluating assistive technologies and educational researchers from RIT's National Technical Institute for the Deaf with expertise in designing and evaluating classroom accessibility technology for DHH students (including small-group collaborative contexts). There are over 1,300 DHH students at RIT; the team has built relationships with local employers and internship/capstone programs with DHH individuals.The broader impacts of this proposed work include the societal benefits of learning how to best design and evaluate communication technology to support workplace communication for DHH individuals and their hearing colleagues. Such technology will transform the independence and employment opportunities for these users. Further, the researchers have a long history of creating opportunities for DHH students and researchers (thus far over 40 DHH students); they will continue in this proposed work, to promote participation in STEM research and careers among these underrepresented students.</t>
  </si>
  <si>
    <t>1763513</t>
  </si>
  <si>
    <t>The brain is a communication system. Circuits in different brain regions form a dynamic communication network, and connectivity between the brain regions generates our minds. Brain researchers are increasingly relying on advanced computational analysis tools to assist them in understanding the functions and dysfunctions of brain circuits. At the same time, driven by the revolution in information theory, the communications area has accumulated rich methodologies for system modeling, design, signal extraction and analysis. Motivated by the observations above, the research objectives of this multidisciplinary project are: (i) To develop innovative modeling and analysis methodologies for brain connectivity, capacity and stability analysis by exploiting advanced techniques in communications, especially tools in information theory and networking; (ii) To apply these methodologies to experimental data, and explore how these concepts and techniques can relate information-theoretic neural measures to brain functions and behavioral responses.The intellectual merit of the proposed research lies in the development of innovative methods for quantitative characterization of brain connectivity, capacity and stability, and their applications in understanding brain functions and behavior. Key technical thrusts and our innovative claims include: _x000D_
- For the first time in literature, we develop a theoretical framework to characterize how neuronal activity level is related to information storage and processing capacities in individual brain regions.  Preliminary results show that our model can quantitatively explain why young subjects have shorter response time than old subjects in a Flanker test. This indicates that we move an important step forward in relating neural measures with behavioral response._x000D_
- We break new ground on network level causality analysis. We reveal the relationship of net inter-region directed information transfer  and the causality between the hidden neurostate of the regions. We show that the causal relationship between the neurostates is identical with that between the observed fMRI signals when the hemodynamic system is invertible. Our work enables network level causality analysis and connectivity discovery based directly on fMRI signals rather than hidden neurostates._x000D_
- We introduce the new concept of brain stability, and propose new approaches for quantitative characterization of the stability of individual brain regions, by exploiting the information processing capability of the region  and its connectivity and causality relationship with related regions. Our innovative study on brain network stability will make it possible to predict behavior directly from signals such as fMRI or EEG data._x000D_
These fundamental results open up a new pathway to study brain functions and human behavior through a holistic approach of information-theoretic neural analysis. Such ambitious undertaking on theoretical discovery will be accompanied by carefully designed neuroimaging experiments to validate the findings.The broader impacts of the proposed research and educational plan are multi-fold. The proposed multidisciplinary research introduces innovative methodologies on modeling and analysis of brain connectivity, processing capacity, and breaks new ground in brain stability analysis. These new methods and techniques help reveal the fundamental information processing mechanisms of the brain circuits, which are critical in our understanding of brain function and dysfunction. Meanwhile, education and training of students are key elements of this program. By integrating the technological advances resulting from this project into the undergraduate/graduate curricula and our outreach activities, significant impacts are expected from this project on training a highly-skilled and diverse workforce for brain research. The project also has a concrete plan to disseminate the findings through journal articles, conference papers/presentations and outreach activities. From this project, works supported by NSF will provide important input to both the communications and neuroscience communities and generate broad technical and societal impacts._x000D_
Keywords: brain connectivity; information processing capacity; brain stability.</t>
  </si>
  <si>
    <t>1763514</t>
  </si>
  <si>
    <t>Alur</t>
  </si>
  <si>
    <t xml:space="preserve"> Panel Summary       
 SUMMARY OF PROPOSED RESEARCH ACTIVITY_x000D_
_x000D_
This proposal is concerned with the definition and implementation of a language for the analysis and monitoring of streaming data.  These tasks are often critical to the safety and security of IoT systems. The foundation for the query language is provided by quantitative regular expressions._x000D_
_x000D_
INTELLECTUAL MERIT_x000D_
_x000D_
+ A declarative approach to the specification of streaming data analyses is highly desirable._x000D_
_x000D_
+ Both efficiency and expressiveness are better than in previous approaches._x000D_
_x000D_
+ Differential privacy is an important application._x000D_
_x000D_
+ Strong evaluation plan._x000D_
_x000D_
+ A preliminary implementation is proof of feasibility._x000D_
_x000D_
+ The PIs are qualified for the project: collectively, the team has the required expertise._x000D_
_x000D_
- Performance optimization may prove difficult._x000D_
_x000D_
BROADER IMPACTS_x000D_
_x000D_
+ A detailed technology transfer is part of this proposal._x000D_
_x000D_
+ PI Khanna has been involved in PACT (Program in Algorithmic and Combinatorial Thinking) and other outreach activities._x000D_
_x000D_
SUGGESTIONS FOR IMPROVEMENT_x000D_
_x000D_
The proposal may be more detailed in the discussion of a general approach to approximation.  A concrete example of the proposed syntax will help the non-specialist reader._x000D_
_x000D_
_x000D_
SUMMARY STATEMENT_x000D_
_x000D_
This is a strong proposal that addresses a practical problem and develops interesting theory._x000D_
_x000D_
The recommendation of the panel is that the proposal is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</si>
  <si>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proposed project is to build a stream-processing system, along sound theoretical lines, for handling hierarchically structured data that is continuously arriving, with a motivating family of applications being streaming systems for IoT. Key to this system is a novel programming language (to be designed in this project) that draws upon concepts from relational databases, quantitative regular expressions (QRE), and concurrency theory. The project will also involve algorithmic work on data streaming, for fast approximate evaluation of numerical queries and differentially private evaluation of the same._x000D_
_x000D_
Strengths:_x000D_
_x000D_
+ The team of PIs has considerable expertise in the relevant topics and they complement each others' strengths._x000D_
+ The general area of processing streams of readings generated by IoT devices is important and needs some well-developed theory_x000D_
+ The proposed approach of combining QRE with relations and hierarchical folds (as in functional programming) is novel. At this stage it's not clear if it is the "right" approach, but it's worth exploring._x000D_
_x000D_
Weaknesses:_x000D_
_x000D_
- It's hard to be convinced that the hierarchical iterators approach is a game changer, because it is described only in the abstract. The project description lacks a concrete example of what the approach would enable and an argument for why it's not currently possible._x000D_
- Although the design of a specialized programming language is a core part of the project, the description gives no idea what this language may look like. _x000D_
- The algorithmic component of the project is very light and, based on the thin outlines, is not novel. Counting-type problems, histogram-type problems, and sliding windows are all extensively studied in existing literature on data streams. What's new here?_x000D_
_x000D_
In the context of the five review elements, please _x000D_
evaluate the strengths and weaknesses of the proposal with respect to broader impacts._x000D_
_x000D_
The project will train two Ph.D. students and one postdoc._x000D_
_x000D_
A successful new programming paradigm for IoT could have very wide impacts, as IoT begins to pervade every sphere of life._x000D_
_x000D_
Some of the PIs are involved in the design of a data science curriculum at the undergrad levels. Other PIs have been working on outreach to high schools for several years. The team also has a track record of mentoring women, two of whom are currently university faculty._x000D_
_x000D_
_x000D_
Please evaluate the strengths and _x000D_
weaknesses of the proposal with respect to any additional solicitation-specific review criteria, if _x000D_
applicable_x000D_
_x000D_
_x000D_
_x000D_
Summary Statement_x000D_
_x000D_
This is a good proposal by a strong team of PIs with significant track records in their respective subjects. It could be improved by being more concrete about some of its key ideas and by spelling out details of a few example problems to be tackled, and why those problems are challenging today._x000D_
_x000D_
_x000D_
</t>
  </si>
  <si>
    <t xml:space="preserve">In the context of the five review elements, please _x000D_
evaluate the strengths and weaknesses of the proposal with respect to intellectual merit._x000D_
_x000D_
The proposed research is to develop foundations, algorithms, and_x000D_
implementation for processing and monitoring streaming data. The main_x000D_
challenge is that such application requires a combination of_x000D_
state-based formalism (to keep track of location in a stream),_x000D_
quantitative formalism (to compute aggregate information about a_x000D_
stream, such as average, maximum, minimum, etc.), and relational_x000D_
formalism to relate multiple occurrences of similar data in a stream._x000D_
The required combination is outside of any of the currently available_x000D_
methods, which results in ad-hoc custom solutions._x000D_
_x000D_
The proposed research spans multiple aspects of this problem. In_x000D_
particular, building on the recent advances of the PI, the proposal_x000D_
suggest that Quantitative Regular Expressions (QRE) can be extended to_x000D_
provide the formal foundations. The formal foundation gives raise to_x000D_
other aspects including efficient evaluation, approximation,_x000D_
differential privacy, implementation, and distributed_x000D_
implementation._x000D_
_x000D_
The proposal suggests several interesting case studies to be used to_x000D_
evaluate and guide the proposed work._x000D_
_x000D_
Overall, the proposal convincingly argues for QRE as a formal_x000D_
foundation for monitoring and processing streaming data. The_x000D_
theoretical foundations, based on prior work, appear to be well_x000D_
developed and the necessary extensions seem possible. The other_x000D_
activities are well complemented to the theoretical work. However, I_x000D_
found the discussion of other aspects (Sections 3 and 4) weaker and_x000D_
less specific than the formal foundations (Section 2)._x000D_
_x000D_
The team is exceptionally well positioned to conduct proposed research_x000D_
and has shown ability to work together in the past._x000D_
_x000D_
_x000D_
_x000D_
In the context of the five review elements, please _x000D_
evaluate the strengths and weaknesses of the proposal with respect to broader impacts._x000D_
_x000D_
The proposal addresses and interesting and challenging_x000D_
problem. Processing streaming data is already an important issue in_x000D_
practice and is likely to become even more important as more data_x000D_
becomes available. Formal foundations for such applications are_x000D_
missing. If successful, the work may have a significant impact on how_x000D_
streamed processing and monitoring is done in the future._x000D_
_x000D_
The proposal includes a plan for working with graduate and_x000D_
undergraduate students. It includes a planned outreach to high-school_x000D_
students. The proposal will support a post-doctoral researcher._x000D_
_x000D_
The proposal includes a plan for developing an open source_x000D_
software to support and evaluate the research._x000D_
_x000D_
_x000D_
Please evaluate the strengths and _x000D_
weaknesses of the proposal with respect to any additional solicitation-specific review criteria, if _x000D_
applicable_x000D_
_x000D_
_x000D_
_x000D_
Summary Statement_x000D_
_x000D_
._x000D_
_x000D_
</t>
  </si>
  <si>
    <t xml:space="preserve">In the context of the five review elements, please _x000D_
evaluate the strengths and weaknesses of the proposal with respect to intellectual merit._x000D_
_x000D_
Goals - Potential and Originality:_x000D_
_x000D_
(+) The design of the proposed query language draws upon insights from two distinct paradigms: extensions of relational query languages for handling streaming data, and state-based languages for runtime monitoring and synchronous programming. Relational language suffices for specifying set-aggregators but the specification that require preservation of ordering are easy to specify as a stateful streaming algorithm that iterates over the sequence of data items, but cannot expressed directly in existing relational query engines. In prior work, PIs proposed quantitative regular expressions (QRE) to tightly integrate regular expressions with numerical computations, and allows a natural expression of sequential iterators. Two efficient implementations StreamQRE and NetQRE have also been developed as prior work. But QREs do not provide relational abstraction. The proposal aims at developing a new semantic foundation of data trace transducers that view a stream processing system as a transformation over partially ordered multisets (pomsets) which is a generalization of both sequences and relations._x000D_
_x000D_
(+) Database query optimization methods will be adapted for comparing different execution plans for queries and trading off accuracy for processing time. _x000D_
_x000D_
(+) The proposal includes development of methods for mapping logical queries to distributed architectures for optimizing needed space. Given a distributed architectures that describes the communication graph of computing nodes and sites where different types of input items arrive, the logical query will be compiled to distributed code efficiently. This would require estimating the buffer sizes and rates of arrival at various nodes, and use approximation methods to fit these within space constraints._x000D_
_x000D_
(-) The goal of developing an approximation and randomized algorithmic framework for transitioning between various accuracy modes, trading off computational requirements for desired precision, is very relevant to developing an efficient stream processing framework. But it is not clear how such an approximation will be done. Randomized techniques exist for certain specific tasks such as counting task in ref 41, but it is not clear why one can expect a more generally applicable approximate computing method for stream processing.  _x000D_
_x000D_
(-) In general, the proposal identifies a set of interesting and useful research problems but does not provide convincing arguments about their tractability beyond reference to existing literature for solution of some special cases. For example, there is mention of "a clever implementation that may be viewed as rewriting of the count query that allows a differentially private implementation with noise that only grows poly-logarithmically in the number of observations" and this is used to motivate the existence of a general technique to rewrite QREs for the needed noise. _x000D_
_x000D_
Plan: The proposal is supported by a well-thought schedule and plan where all the four thrusts execute concurrently. _x000D_
_x000D_
Team and Resources: This multidisciplinary project is proposed by a team of researchers with complementary expertise. PI Alur is an expert in formal methods, PL, model-based design, CPS and logical foundations of computing. PI Ives is an expert in database systems and bioinformatics. PI Khanna is an expert in combinatorial optimization with an emphasis on approximation, streaming, and randomized algorithms. PI Loo is an expert in distributed systems, networked systems, and security._x000D_
_x000D_
In the context of the five review elements, please _x000D_
evaluate the strengths and weaknesses of the proposal with respect to broader impacts._x000D_
_x000D_
The project will create a programming library for high-level specification of quantitative policies. It will also create a compiler from such specifications to executable code with tunable parameters for tradeoffs between accuracy and computational resource usage, and demonstrated deployment in the two chosen applications._x000D_
This toolkit will be an enabling technology for researchers working in IoT._x000D_
_x000D_
The proposal outlines plans for creating a course module that can be used in an undergraduate course on data science, in graduate courses on database systems and cyber-physical systems, in summer schools, and as tutorials. A series of four lectures will be designed and integrated with a demo and programming assignments. This will be given as a tutorial at scientific meetings and summer schools. PI Alur gives lectures at Marktoberdorf summer school every two years._x000D_
_x000D_
For the past several years, PI Khanna has given lectures to high-school students at various public schools in Philadelphia. PI Khanna also routinely participates in the annual Women in Computer Science (WICS) high school day hosted by the Penn Computer Science department, and more recently, has also started participating in the Program in Algorithmic and Combinatorial Thinking (PACT), Philadelphia Classic (PClassic) program, and the Penn Summer Academy in Applied Science and Technology (SAAST) program. PI Khanna gave lectures to PACT students on the topics of fingerprinting, sketching, streaming, approximation, and the PCP theorem over the course of four days. PI Khanna also gave a mini-course on sub-linear algorithms for efficiently processing very large data sets._x000D_
_x000D_
Please evaluate the strengths and _x000D_
weaknesses of the proposal with respect to any additional solicitation-specific review criteria, if _x000D_
applicable_x000D_
_x000D_
The proposal contains a detailed collaboration plan. PIs Alur and Ives will lead the effort on programming abstractions research theme, Khanna and Alur will collaborate on research on design of streaming evaluation algorithms that offer a broad spectrum of performance, accuracy, and privacy tradeoffs, Ives and Loo will guide the implementation in distributed platforms, Ives will be responsible for the case study on monitoring for physiological anomalies, and Loo will lead the application to monitoring of networked systems._x000D_
_x000D_
The proposal is also supported by external collaborators. Brian Litt is a professor of neurology at Penn Medicine and also has a joint appointment as professor of bioengineering. He has ongoing collaborations with Ives, and will collaborate in developing computational tools in improving patient care. Mike Bell is the CEO of Silver Spring Networks, a leader in networking platforms for IoT applications. Real-time detection of hot-spots and security attacks is an important real-world challenge in their products, and will collaborate with PIs to adopt solutions developed in the project._x000D_
_x000D_
Summary Statement_x000D_
_x000D_
The proposal addresses the challenge of real-time decision making in response to streaming data. For example, a health monitoring system needs to decide and issue alerts in real-time based on measurements collected from all the devices for all the monitored patients. Different applications require different decision making logic ut these applications share a common characteristic: computation of quantitative summaries of large data streams efficiently and incrementally. The proposal aims at developing a language that makes the task of specifying the desired decision making logic simpler by providing natural and high-level constructs for processing streaming data, and the proposed compiler and run-time system facilitates deployment while meeting the constraints of desired accuracy, privacy, memory footprint, and real-time response. The proposed project brings together research expertise in database systems, distributed systems, networked systems, programming languages, and streaming algorithms. _x000D_
_x000D_
The project has four key themes. First, drawing upon features of relational languages for continuous query processing, synchronous dataflow models, and quantitative extensions of regular expressions, the proposal aims to design a declarative policy language that is rooted in programming language theory and facilitates natural expression of real-world policies without sacrificing efficiency of evaluation. Second theme focuses on algorithmic foundations in approximation and streaming algorithms, randomized computation, and differential privacy so as to allow exploration of tradeoffs among language features, accuracy, privacy, processing time, and memory footprint during compilation. The goal of the third theme is a robust and high-performance implementation that can take advantage of the ecosystems built around current technologies such as the Apache Storm runtime system and allows both seamless integration of data from multiple sources and high-performance processing. The last theme is on application to device monitoring for physiological patient data and monitoring network traffic for detecting and responding to anomalies._x000D_
_x000D_
The proposal is supported by a strong team with multidisciplinary expertise. _x000D_
_x000D_
_x000D_
</t>
  </si>
  <si>
    <t xml:space="preserve">In the context of the five review elements, please _x000D_
evaluate the strengths and weaknesses of the proposal with respect to intellectual merit._x000D_
_x000D_
This proposal is concerned with a language that helps developers of IoT systems address the analysis of streaming data that are required in financial and medical applications, among others._x000D_
_x000D_
The language supports queries that are beyond the capabilities of current relational and state-based models.  The foundation is in quantitative regular expressions.  The language provides functional constructs like folding that allow safe and convenient description of queries._x000D_
_x000D_
The proposed research addresses the important issues, including a clean definition of the language, efficiency of the queries, the ability to introduce approximations, and to incorporate differential security concerns.  A preliminary implementation already exist._x000D_
_x000D_
In the context of the five review elements, please _x000D_
evaluate the strengths and weaknesses of the proposal with respect to broader impacts._x000D_
_x000D_
The plan of dissemination of results and of outreach is well designed, especially with regard to high-school students._x000D_
_x000D_
Please evaluate the strengths and _x000D_
weaknesses of the proposal with respect to any additional solicitation-specific review criteria, if _x000D_
applicable_x000D_
_x000D_
_x000D_
_x000D_
Summary Statement_x000D_
_x000D_
A strong proposal on a subject of practical relevance.  The_x000D_
PIs are well qualified._x000D_
_x000D_
_x000D_
</t>
  </si>
  <si>
    <t>A key component of an effective IoT system is the ability to make decisions in real-time in response to data it receives. For instance, a gateway router in a smart home should detect and respond in a timely manner to security threats based on monitored network traffic, and a health care system should issue alerts in real-time based on measurements collected from all the devices for all the monitored patients. While the exact logic for making decisions in different applications requires domain-specific insights, it typically relies on computing quantitative summaries of large data streams in an efficient and incremental manner. Programming the desired logic as a deployable implementation is  challenging due to the enormous volume of data, the need to maintain users' privacy, and hard constraints on available memory and response time. The goal of our project is to assist IoT programmers: the proposed language makes the task of specifying the desired decision making logic simpler by providing natural and high-level constructs for processing streaming data, and the proposed compiler and run-time system facilitates deployment while meeting the constraints of desired accuracy, privacy, memory footprint, and real-time response.The design of the proposed query language draws upon insights from two distinct paradigms: extensions of relational query languages for handling streaming data, and state-based languages for runtime monitoring and synchronous programming. The novel integration of linguistic constructs allows the programmer to impart input data stream a logical hierarchical structure (for instance, view patient data as a sequence of episodes and view network traffic as a sequence of Voice-over-IP sessions) and also employ relational constructs to partition the input data by keys (for example, patient identifiers and IP addresses) and to merge data streams from different sensors._x000D_
_x000D_
The proposed research is organized along four themes. First, we want to design the policy language that is rooted in programming language theory and facilitates natural expression of real-world policies without sacrificing efficiency of evaluation. Our second theme focuses on algorithmic foundations in approximation and streaming algorithms, randomized computation, and differential privacy so as to allow exploration of trade-offs among language features, accuracy, privacy, processing time, and memory footprint during compilation. The goal of the third research thread is a robust distributed implementation that can take advantage of the ecosystems built around current technologies such as the Apache Storm run-time system and allows both seamless integration of data from multiple sources and high-performance processing. Finally, we have chosen two applications, namely, device monitoring for physiological patient data and dynamic monitoring of network traffic for anomalies, for customization and deployment of the  run-time system and experimental evaluation.Our research will result in an open-source programming library for high-level specification of quantitative policies, a compiler from such specifications to executable code with tunable parameters for trade-offs between accuracy and computational resource usage, and demonstrated deployment in the two chosen application domains. This toolkit will be an enabling technology for IoT systems as it can be used by researchers and practitioners for programming and deploying real-time decision making strategies in many other applications, thus contributing to the vision of Internet of Dependable and Controllable Things._x000D_
_x000D_
The goal of our education and knowledge transfer activities is to facilitate tight integration of research results with education and to promote diversity. Relying on the synergy of proposed research with the exploding interest in data analytics and IoT applications, we outline plans for creating a course module that can be used in an undergraduate course on data science, in graduate courses on database systems and cyber-physical systems, in summer schools, and as tutorials.</t>
  </si>
  <si>
    <t>1763516</t>
  </si>
  <si>
    <t>Tsotras</t>
  </si>
  <si>
    <t>A wealth of digital information is being generated through social networks, blogs, online communities, news sources, and mobile applications as well as a myriad of device-based sources in an increasingly sensed (IoT) world. Data analysts in a number of domains, e.g., government, public health, national security, and public safety, stand to benefit greatly from the ability to perform retrospective as well as interactive analyses of such data -- but only if they have access to responsive and cost-effective Big Data platforms and analysis tools._x000D_
_x000D_
Data analytic support has been studied, both for centralized and parallel databases, for relational (flat and highly regular) data. Recently, given memory prices where the high-value transactional data for a typical enterprise can be loaded into memory on a high-end server, the main research thrust has been on analytics for memory-resident data. In contrast, this proposal aims to support analytics over Big Data arising from social, mobile, Web, and IoT data sources. This data is much larger, with individual items (e.g., a Tweet or sensor reading) being low-value in nature; memory-residence is not cost effective, either for storage or analysis, as only in aggregate does such data become high-value. In addition, this Big Data is semi-structured and includes temporal, spatial, and textual attributes in addition to parametric attributes._x000D_
_x000D_
The proposed work tackles challenges related to storage management and scalable query processing for Big Data. Sub-topics include efficient storage and indexing for temporally-organized semi-structured data; a common framework for parallelizing spatial, interval, and similarity joins; and, scalable techniques for evaluating advanced window-based and other sequence-oriented queries. The work will require scaling the solutions to individual problems as well as integrating the results into a coherent software architecture._x000D_
_x000D_
The proposers have significant large-scale systems experience. One created Spatial Hadoop, an open source Hadoop framework for spatial query processing. The others created Apache AsterixDB, an open-source Big Data Management System for the parallel storage, searching, and querying of mass quantities of semi-structured data. By leveraging AsterixDB, this proposal aims at a next step in Big Data analytics: creating a scalable, full-featured query platform to support high-valued analyses over high-volume but low-value Big Data collections and an open source prototype for sharing with the Big Data community._x000D_
_x000D_
Keywords: Big Data; social data; data analytics; parallel databases; semistructured data; NoSQL systemsThis proposal targets a number of key problems. For storage and indexing, they include analytically-oriented storage for diverse, schema-free data sets and LSM-based indexing of dynamic, temporally-oriented data. On the query side, many analyses need to join data sets on spatial, temporal interval, and/or similarity based criteria; a common framework is proposed for adaptive parallel processing of such joins. For advanced analytics, new techniques will be developed and evaluated to parallelize window queries as well as statistics collection and utilization for high-volume, low-value Big Data collections.Results will be shared with the Big Data community via publications and open-source software. The techniques will be general-purpose and should benefit other Big Data efforts. The project will help train students, at our universities and elsewhere, in Big Data management and analysis technologies; this is critical in order to address the information explosion coming from social media, the mobile Web, and IoT. The project can benefit the broader public by providing a general-purpose foundation for extracting high-value insights from high-volume, low-value Big Data in areas such as public safety and public health.</t>
  </si>
  <si>
    <t>1763517</t>
  </si>
  <si>
    <t>Wu</t>
  </si>
  <si>
    <t>Interactivity is a core requirement for a wide range of user-facing applications - including data visualizations, web search and games -requiring  low request latencies (&lt;150ms) in order to ensure high interaction responsiveness. Although the continued shift towards cloud-based application deployment has reduces processing, storage, and deployment costs, it has also introduced cloud applications to high network latencies (600ms and 300ms on 3G and Wifi networks).   In addition to client-side caching,  applications use prefetching to predict the user's future actions and preemptively make requests so that results are already cached in the client when the user issues those requests.  There are several limitations to existing uses of prefetching: (1) it is often developed in an adhoc way for each application, and does not consider all optimization aspects, and (2) they do not explicitly take advantage of the  approximation tolerant nature of many interactive applications.   Approximation tolerance means that users prefer fast but approximated,  over fully correct but slow, results._x000D_
_x000D_
To this end, a General Prefetching Framework called GPF that  explicitly decouples prediction and scheduling from the client application will be designed.  A general prediction model estimates the likelihood of requests at different future time intervals, and a general scheduler uses these predictions to decide which requests to send to the client.  This framework is novel in several ways: (1) rather than explicit requests, the client occasionally offers predictions to the scheduler, which considers network and resource conditions when pushing results to the client, (2) GPF exploits application tolerance to send  partial results for a massive number of candidate requests, rather than full results for a few requests, and (3) GPF dynamically shifts placement of  the predictor and scheduler computation on the client or server based on latency, network, and resource conditions._x000D_
_x000D_
Keywords: Prefetching; Scheduling; Networking; Databases; User-facing latency-sensitive applications; Approximation-toleranceA general framework for pre-fetch will facilitate incorporation of a more optimized prefetch into future interactive applications.  It brings together performance and scheduling ideas from the networking community with optimization, storage, and interaction ideas from the database and visualization communities.  Prefetching is fundamental to any interactive  application that must communicate over high latency networks, and potentially has applications in webpages, interactive visualization, augmented reality, and gaming applications, as well as satellite, cross-atlantic, and even multi-planet applications.  In addition, it proposes novel research contributions in (1) a unified pre-fetching framework, (2) the exploitation of application tolerance as an optimization criteria, (3) novel scheduling optimization problem where future resource predictions are time-varying.GPF will integrate and eliminate user-perceived application latency in applications across multiple domains, including data visualization, media players, webpage navigation, vehicular control, and games.   The multidisciplinary research (networking, information visualization, and database systems) will be integrated into courses on data science, databases, networking, and visualization.  Software will be open sourced, and will have significant, long-term impact on the way interactive applications are developed._x000D_
_x000D_
The outcomes of the research and education material will be disseminated via workshops, publications, and open-source repositories. These education and outreach plans will have the potential to increase further participation in this multidisciplinary topic that will lead to the continuing advancement of big data visualization techniques, network scheduling and prioritization designs, and ultimately benefit the increasing number of domains that rely on, or demand, interactive applications to make time critical decisions and discoveries.</t>
  </si>
  <si>
    <t>1763518</t>
  </si>
  <si>
    <t>Foster</t>
  </si>
  <si>
    <t xml:space="preserve"> Panel Summary       
  SUMMARY OF PROPOSED RESEARCH ACTIVITY_x000D_
_x000D_
The proposed research seeks to develop a scalable program synthesis system for Java with support for object-oriented features.  The approach will support a rich class of library specifications, a wide range of Java language features, and techniques to improve and debug synthesis performance.  If successful, the project will bring the benefits of program synthesis to Java, one of the most popular object-oriented languages for software development._x000D_
_x000D_
INTELLECTUAL MERIT_x000D_
_x000D_
+ The goal of applying program synthesis to a popular object-oriented language is worthy.  There are interesting challenges unique to this setting such as handling library specifications and object-oriented features._x000D_
_x000D_
- The contribution of scalability is not convincing.  In particular, it is not clear how object-oriented features will aid in synthesizing large Java programs, and the proposed solving techniques overlook recent advances in SMT-based syntax-guided synthesis solvers such as CVC4._x000D_
_x000D_
- The proposed method to handle library specifications involves mining axiomatic, algebraic, and pattern-based specifications.  However, the generality and correctness of the proposed method is not convincing.  While these forms of specifications are effective for simple data structures, real-world libraries may involve significantly more complex specifications._x000D_
_x000D_
BROADER IMPACTS_x000D_
_x000D_
+ The proposal has significant broader impact in that it will bring the benefits of program synthesis to one of the most popular object-oriented languages._x000D_
_x000D_
SUGGESTIONS FOR IMPROVEMENT_x000D_
_x000D_
* The proposal should address specific challenges in scaling synthesis of object-oriented programs, taking into account recent advances in SMT-based syntax-guided synthesis solvers._x000D_
_x000D_
* The proposal would be stronger if it would evaluate correctness and programmer effort involved in tasks such as inferring library specifications and debugging solver performance._x000D_
_x000D_
SUMMARY STATEMENT_x000D_
_x000D_
The proposed research addresses a worthy goal of bringing the benefits of program synthesis to object-oriented programs in general and Java in particular.  The PIs are well-qualified to do the proposed research.  However, the proposal does not adequately address the scalability of the proposed approach.  Further, the generality and correctness of inferred library specifications should be justified, and the solving techniques should consider recent advances in SMT-based syntax-guided synthesis._x000D_
_x000D_
The recommendation of the panel is that the proposal is Low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</si>
  <si>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proposal is focused on extending and scaling recent advances in_x000D_
program synthesis. The proposal focuses on the following three areas:_x000D_
_x000D_
1. More effective synthesis of programs that use libraries_x000D_
_x000D_
2. Syntax-guided synthesis techniques for Java_x000D_
_x000D_
3. Improving and debugging synthesis performance_x000D_
_x000D_
The proposal argues that synthesis is an important enabling technology_x000D_
with a revolutionary potential. However, existing techniques and_x000D_
successful applications only deal with synthesis of small_x000D_
self-contained programs. The goal of the proposal is to extend the_x000D_
state of the art to significantly larger codes. The main thrusts are_x000D_
on reusing existing building blocks (i.e., libraries), synthesis of a_x000D_
higher level languages (i.e., Java), and improving the basic synthesis_x000D_
algorithms to achieve better scalability._x000D_
_x000D_
While the argument for the need for synthesis is convincing, the_x000D_
proposed work is less so. The majority of the proposal is focused on_x000D_
small incremental improvements of prior work. It is not clear how_x000D_
these improvements will lead to a significant breakthrough that is_x000D_
necessary to advance the field of synthesis that has been active for_x000D_
many decades._x000D_
_x000D_
In particular, the proposal does not adequately address the following_x000D_
questions:_x000D_
_x000D_
_x000D_
The proposal claims that there are no efficient of-the-shelf solvers_x000D_
for deciding exists-forall formulas. It is not clear whether the_x000D_
proposal is aware of recent advances in solving such formulas in the_x000D_
major SMT solvers including CVC4, Yices, and Z3. All of these solvers_x000D_
have recently introduced or improved support for quantified_x000D_
formulas. In particular, CVC4 has participated very successfully in_x000D_
the syntax-guided synthesis competitions._x000D_
_x000D_
It is not clear how precise the specifications for the libraries must_x000D_
be in order to be useful for synthesis. The preliminary work (e.g.,_x000D_
DIG) and the proposed work, focuses on discovering SOME specifications_x000D_
of libraries. While such specifications are useful in a variety of_x000D_
applications, it is not clear that they will be sufficiently precise_x000D_
for synthesis. For example, the specification of a stack that says_x000D_
that 's.push(x).pop() == x' is probably too weak for any interesting_x000D_
synthesis applications since it does not state what happens to the_x000D_
stack 's' itself. Similarly, a specification 'inc(x) &gt; x' for an_x000D_
increment method is not sufficient to use 'inc()' effectively in_x000D_
synthesis._x000D_
_x000D_
The proposal does not argue convincingly why Object-Orientation (OO)_x000D_
is a key to scalability. While OO-paradigm has been useful for human_x000D_
developers, the argument that simply adding OO features improves_x000D_
scalability does not hold. Most of the OO principles and design_x000D_
patterns such as data encapsulation, modularity, inheritance, object_x000D_
life-cycle an many others are also present in non-OO languages such as_x000D_
C. An OO language simply makes these features easier to use (and_x000D_
harder to misuse). The proposal does not convincingly argue how the_x000D_
potential of OO principles will be exploited for synthesis. Instead,_x000D_
the focus is on low level details and an argument that these can be_x000D_
compiled down to a non-OO language for synthesis._x000D_
_x000D_
I found the proposed work on improving debugging and synthesis_x000D_
performance to be too vague. While the proposed techniques have the_x000D_
potential of some improvements, none of them seem to be pointing at a_x000D_
significant breakthroughs. There has been a significant amount of work_x000D_
on symbolic reasoning and mixing symbolic and concrete reasoning (see,_x000D_
for example, dynamic symboic execution). It is not clear how the_x000D_
current proposal improves on the existing work._x000D_
_x000D_
Since the proposal targets synthesis at scale, I believe that it must_x000D_
also address (or at least acknowledge) the maintainability issues_x000D_
introduced by synthesis. It is reasonable to assume that synthesized_x000D_
will not be (easily) human readable and understandable. In this case,_x000D_
a significant issue is how to maintain the code in the face of changes_x000D_
in the libraries and changes in requirements. This is much less_x000D_
significant issue for small self-contained applications to which_x000D_
synthesis has been applied so far._x000D_
_x000D_
_x000D_
In the context of the five review elements, please _x000D_
evaluate the strengths and weaknesses of the proposal with respect to broader impacts._x000D_
_x000D_
Automated program synthesis has the potential to significantly affect_x000D_
how software is developed and make programming more widely_x000D_
available. As such, significant improvements in automated program_x000D_
synthesis can have broad implications to society as a whole._x000D_
_x000D_
The proposal will foster collaboration between 3 universities._x000D_
_x000D_
The proposal includes the usual educational activities and will_x000D_
contribute towards supporting graduate students in research._x000D_
_x000D_
_x000D_
Please evaluate the strengths and _x000D_
weaknesses of the proposal with respect to any additional solicitation-specific review criteria, if _x000D_
applicable_x000D_
_x000D_
_x000D_
_x000D_
Summary Statement_x000D_
_x000D_
._x000D_
_x000D_
</t>
  </si>
  <si>
    <t xml:space="preserve">In the context of the five review elements, please _x000D_
evaluate the strengths and weaknesses of the proposal with respect to intellectual merit._x000D_
_x000D_
1. The proposed work would address challenging technical problems, if_x000D_
performed successfully, or even partially successfully. My main_x000D_
concerns with the proposed technical works are as follows;_x000D_
_x000D_
-A key idea of the proposed technical work is to use algebraic_x000D_
specifications to summarize libraries and classes. Algebraic_x000D_
descriptions are a classic technique and certainly work well for_x000D_
conventional data structures, but it's not clear that they would_x000D_
describe sufficiently rich information for the ad-hoc data structures_x000D_
implemented in many classes._x000D_
_x000D_
-Successful research programs in synthesis have typically targeted_x000D_
programs in a very restricted class, or that perform a very_x000D_
restricted task. This program seems to aim to be applied to_x000D_
near-arbitrary OOP programs. It seems like having success in such a_x000D_
general domain would require major breakthroughs over the current_x000D_
state of the art._x000D_
_x000D_
-Techniques for learning summaries seem eager and highly-dependent on_x000D_
provided parameters, templates, or dynamic inputs. Many of the most_x000D_
successful techniques for learning summaries have arguably come out_x000D_
of property-directed methods. It would be interesting to see how such_x000D_
methods could be integrated into the research program._x000D_
_x000D_
2. The proposed activities are somewhat creative and_x000D_
transformative. It is not immediately clear what problems would be_x000D_
solved by synthesized programs that would not be solved by programs_x000D_
synthesized by previous techniques. On the other hand, they could be_x000D_
applied to language constructs and abstractions not addressed by_x000D_
previous synthesizers._x000D_
_x000D_
3. The plan for carrying out the proposed work is well-organized. The_x000D_
plan identifies three major research thrusts, and proposes lines of_x000D_
work that would develop and evaluate each line of work._x000D_
_x000D_
4. The individuals are highly qualified: the PI's have performed_x000D_
significant prior work on related topics in program synthesis,_x000D_
analysis, and repair._x000D_
_x000D_
5. Adequate resources are available to the PIs. The proposed work does_x000D_
not place any extraordinary requirements on computation, and the PIs_x000D_
have developed artifacts related to the proposed work in the past._x000D_
_x000D_
In the context of the five review elements, please _x000D_
evaluate the strengths and weaknesses of the proposal with respect to broader impacts._x000D_
_x000D_
1. The proposed work would have strong, if indirect benefits to_x000D_
society. It would facilitate the development of provably correct_x000D_
software, which is a cornerstone of modern infrastructure._x000D_
_x000D_
2. The Broader Impact of the proposed work roughly follows the line of_x000D_
Broader Impacts of related work in the area: the PI's would develop_x000D_
benchmarks, tools, and involve students in their research programs._x000D_
_x000D_
3. The plan to achieve Broader Impact is well-organized, and follows_x000D_
the overall research plan._x000D_
_x000D_
4. The individuals are well-qualified to carry out the Broader_x000D_
Impacts: they have been involved in distributing artifacts from_x000D_
related research programs and have involved students from_x000D_
underrepresented groups in their previous research plans._x000D_
_x000D_
5. The institutions will provide adequate resources to distribute_x000D_
results, and will provide students for the program. The PIs are_x000D_
actively involved in groups within the institution for engaging_x000D_
student groups._x000D_
_x000D_
Please evaluate the strengths and _x000D_
weaknesses of the proposal with respect to any additional solicitation-specific review criteria, if _x000D_
applicable_x000D_
_x000D_
_x000D_
_x000D_
Summary Statement_x000D_
_x000D_
The proposed work would represent ambitious next steps in program_x000D_
synthesis. While the potential benefits are encouraging, success of_x000D_
the project could potentially be improved by carefully identifying a_x000D_
restricted target for the work._x000D_
_x000D_
</t>
  </si>
  <si>
    <t xml:space="preserve">In the context of the five review elements, please _x000D_
evaluate the strengths and weaknesses of the proposal with respect to intellectual merit._x000D_
_x000D_
Strengths:_x000D_
The proposal describes several deep problems related to synthesis for realistic-scale languages, including inference and verification of axiomatic and algebraic specifications for libraries/APIs, allowing synthesis over object-oriented constructs such as subtyping constraints and solving for unknown field/method access, and improving the transparency of the relationship between synthesis results and inputs to allow for better debugging. Each of these problems contains a strong foundation of prior work and exciting payoff if the proposed work succeeds._x000D_
_x000D_
The payoff in terms of intellectual merit would be largely in terms of the scalability of program synthesis, allowing it to be applied in more realistic settings._x000D_
_x000D_
Weaknesses:_x000D_
The risks of this project are that it could turn out to be quite limited in scope and that the complexity of each of the proposed extensions does not create a coherent foundation on which others may build and improve. More specifically:_x000D_
_x000D_
- Much of the described work, such as type checking and pattern sketching, seems very particular to the way that Java does things. This proposal takes a very large bet on OO and Java in particular, but already the software industry is seeing the weaknesses of OO as a foundation. Therefore, it seems important to demonstrate that the proposed ideas are *general*: could the same principles apply to Haskell-style type classes or ML-style modules? What if our language permits rich user-definable types? What if there are dependent types? While the authors argue that OO is the "common case" for most current code, I think to have real scientific merit, we need to see evidence that these ideas are future-proof, i.e. extend to the language principles that are likely to carry the day in an improved future software ecosystem._x000D_
_x000D_
- Each individual proposed extension or analysis seems very complex. While the authors describe many possible avenues for solving each problem, I would rather have seen *fewer* problems described with *more convincing* evidence that each one is solvable, as well as more detail on how the pieces are to fit together into a coherent whole. Relatedly, the authors provide no timeline for accomplishing their tasks, and the collaboration plan insists that all of the pieces are tightly inter-related but also possible to work on largely independently. This description of the collaboration seems poorly thought-out and likely to result in disjointed results._x000D_
_x000D_
- The overarching claim of the merit of the proposed work is that it will make synthesis more scalable and applicable to real code. In particular, the debugging component is about *humans understanding* the performance of synthesis in a way that will let them improve it. But the evaluation plans describe no evaluation of usability or understandability with human subjects. In general, it is unclear that the evaluation corresponds with the goals of the proposal, nor is it detailed enough to assess when success has been achieved._x000D_
_x000D_
In the context of the five review elements, please _x000D_
evaluate the strengths and weaknesses of the proposal with respect to broader impacts._x000D_
_x000D_
Strengths:_x000D_
_x000D_
The authors propose to release their tool open-source and release their data to the public._x000D_
_x000D_
They also describe concrete activities, track records for each PI, and plans for broadening participation in their area of research, which is convincing._x000D_
_x000D_
Weaknesses:_x000D_
_x000D_
They list contributing benchmarks to "the synthesis community" as a broader impact, but I am not sure that is really broad enough. Ideally, the work would have impact outside of academia, at least in the longer term._x000D_
_x000D_
Along similar lines, just releasing the project open-source is not a plan for promoting adoption, and they describe no further plans for identifying a target audience and addressing their needs. Together with the lack of a human user study for evaluation, this makes the PIs seem unconcerned with the actual potential users of their tool, which feels like a fatal flaw in a proposal that is all about scaling to the real world._x000D_
_x000D_
Please evaluate the strengths and _x000D_
weaknesses of the proposal with respect to any additional solicitation-specific review criteria, if _x000D_
applicable_x000D_
_x000D_
_x000D_
_x000D_
Summary Statement_x000D_
_x000D_
The proposal describes a large number of deep problems related to scaling program synthesis to object-oriented, library-using languages, and discusses potential plans for solving them. However, the proposal lacks a coherent foundation for developing the solutions to these problems with a unified approach or plan that (a) addresses language design beyond Java-style OO, (b) synchronizes each component of the proposed work along a convincing timeline, and (c) incorporates the assessment of needs of real users and evaluates the tools' support for their needs._x000D_
_x000D_
In a revision of the proposal, this reviewer would like to see more of a focus on the algebraic specification of libraries, and activities around synthesizing and checking those specifications as well as checking and synthesizing code that makes use of them. Every language has some capacity for modularity, and a focus on modularity rather than OO is likely to extend better to more languages and programming paradigms. Furthermore, good design for algebraic specifications could promote better language design._x000D_
_x000D_
</t>
  </si>
  <si>
    <t xml:space="preserve">In the context of the five review elements, please _x000D_
evaluate the strengths and weaknesses of the proposal with respect to intellectual merit._x000D_
_x000D_
Strengths:_x000D_
_x000D_
+ The proposed research addresses three challenges to scale program synthesis to OO languages: 1) mining specifications for libraries using axiomatic/algebraic/pattern-based techniques, 2) handling a wide range of Java features including type checking, and 3) improving and debugging synthesis performance._x000D_
_x000D_
+ The library specifications are automatically mined from runtime executions of the library, building upon the PI's earlier work on Pasket that synthesizes Java framework models by instantiating design patterns._x000D_
_x000D_
Weaknesses:_x000D_
_x000D_
- The thrust on handling a wide range of Java features lacks sufficient novelty and appears to primarily be engineering in nature (although it is a necessary piece of the entire framework)._x000D_
_x000D_
- The thrust on improving synthesis performance isn't convincing.  The main proposed technique is to build upon the PI's previous work called adaptive concretization, which speeds up constraint solving by guessing suitable concrete values for certain variables in the constraints.  However, this is illustrated only for a simple example._x000D_
_x000D_
Suggestions for Improvement:_x000D_
_x000D_
* Provide a more substantial example showing preliminary evidence that your proposed techniques for improving synthesis performance (such as adaptive concretization) will enable to scale synthesis to large Java programs. _x000D_
_x000D_
* More generally, there seems to be a disconnect between the title (scaling synthesis for OO languages) and the proposal body (which seems to target small OO programs).  Provide more evidence throughout the proposal how the proposed techniques will enable scalable synthesis._x000D_
_x000D_
_x000D_
In the context of the five review elements, please _x000D_
evaluate the strengths and weaknesses of the proposal with respect to broader impacts._x000D_
_x000D_
Strengths:_x000D_
_x000D_
+ The proposed synthesis approach targets one of the most popular OO languages for software development._x000D_
_x000D_
+ Synthesis-related educational material will be created for undergraduate and graduate students._x000D_
_x000D_
Weaknesses:_x000D_
_x000D_
None_x000D_
_x000D_
Suggestions for Improvement:_x000D_
_x000D_
None_x000D_
_x000D_
_x000D_
_x000D_
Please evaluate the strengths and _x000D_
weaknesses of the proposal with respect to any additional solicitation-specific review criteria, if _x000D_
applicable_x000D_
_x000D_
_x000D_
_x000D_
Summary Statement_x000D_
_x000D_
Overall, the proposal lacks sufficient novelty, and seems incremental to the Sketch framework in both front-end and back-end functionality, albeit for Java instead of C.  It could be significantly improved by separating research tasks from engineering tasks, and clearly articulating the innovation in the research tasks.  In my opinion, the strongest research aspects are 1) how to handle type checking and 2) how to scale using adaptive concretization; these aspects could be elaborated in more detail.  Also, the scalability aspect of the overall approach should either be deemphasized or backed up with more convincing evidence._x000D_
_x000D_
</t>
  </si>
  <si>
    <t>Recent years have seen tremendous progress in program synthesis technology, which aims to automatically construct software from a specification. For example, one major success is the Flash Fill feature of Microsoft Excel, which uses program synthesis to automatically construct Excel macros. However, while the advances in synthesis are compelling, most prior synthesis tools have a key limitation: They focus on the small scale, meaning they produce only small pieces of code, work in a narrow domain, and/or target a small language._x000D_
_x000D_
We propose to develop program synthesis technology that targets larger-scale programming problems by addressing three key scalability challenges: First, real-world programs rely heavily on libraries, which are difficult to incorporate efficiently into synthesis. Second, software systems are typically written in object-oriented languages, which are not supported by current synthesis technology. Third, current synthesis algorithms are aimed at complex but small problems, and cannot synthesize larger amounts of code.Our proposed research has three main components to address the three challenges just discussed. First, we will develop ways to more effectively synthesize programs that use libraries. Rather than incorporating raw library code into synthesis---something that is often intractable in practice---we will develop ways to use and infer higher-level library specifications. Our approach will incorporate both axiomatic specifications (pre- and postconditions) and algebraic specifications (rules about the semantics of various method combinations such as "push" followed by "pop"). We will also extend our prior work on framework model synthesis to be more flexible and generally applicable._x000D_
_x000D_
Second, we will develop syntax-guided synthesis techniques for Java, building on the PI's prior work on Java Sketch (JSketch). We will extend JSketch with new synthesis features for object-orientation, such as "holes" to indicate accesses to unknown fields and calls to unknown methods. We will develop a way to synthesize programs that satisfy the Java type checker, which is challenging when there are many possible types for synthesized expressions. We will also develop a system for pattern sketching in which groups of code are instantiated as part of synthesis._x000D_
_x000D_
Third, we will develop ways to improve and debug synthesis performance. We will develop improvements to adaptive concretization, a parallel synthesis algorithm previously developed by the PIs. We will explore a range of ways to encode structural information, such as the relationships between classes, methods, and fields, as part of the synthesis problem, to help the synthesizer scale better. And we will develop techniques for more easily debugging synthesis performance problems.Program synthesis has the potential to make it dramatically easier to write more reliable and maintainable software. If successful, our project will bring the benefits of synthesis to Java, one of the most popular object-oriented languages for software development. Thus our work will potentially yield improvements to the software we rely on every day. In addition, our project will provide valuable training for graduate students, and we will develop synthesis-related educational material suitable for undergraduate and graduate students._x000D_
_x000D_
Keywords: Program synthesis; Java; libraries; specification inference; synthesis performance; object-oriented languages</t>
  </si>
  <si>
    <t>1763519</t>
  </si>
  <si>
    <t>Kun</t>
  </si>
  <si>
    <t>Large multitouch displays are becoming increasingly available, offering the promise of enhancing co-located collaborative learning by enabling multiple users to manipulate information using natural interactions such as touch and gestures. Combining a number of multi-touch displays, large and small, facilitates the development of interactive spaces where users can move freely across tasks and working styles. However, the availability of these exciting devices is not enough to design effective collaborative learning environments. We also need a deep understanding of how different design characteristics of the environment affect users' ability to learn collaboratively. To date, little work has examined co-located collaborative learning in multi-device environments that involve large-scale displays. In the proposed work, we will leverage existing infrastructure at Wellesley College, consisting of a large-scale interactive tabletop surface and data wall to investigate co-located collaborative learning in large-size teams of 8. To gain deep understanding of individual and group behaviors while learning in the collaborative environment, we will augment traditional performance and post-task measures with new computational methods for objective real-time measurements that combine input from multiple eye trackers, motion sensors, microphones, and logs of user touch action.Intellectual Merit includes: 1) new multi-device environment for college-level collaborative learning about system design and about classifying and relating artifacts. The environment will include applications distributed across a large multitouch table, a wall display, and 8 tablet computers. The environment will also integrate 8 head-worn eye trackers, 8 microphones, and 4 motion sensors, which will be used to collect data about user behaviors; 2) two descriptive models of user interactions with multiple displays and users. One model will provide information about data at a low level of abstraction: specifically, about the relationship between gaze, speech, and touch measurements from different users. The second model will introduce semantic labels derived from measurements and will allow us to describe user actions at a high level of abstraction; 3) novel data processing tools, which apply to measurements from multiple eye trackers, microphones, motion sensors, and several multitouch surfaces. This is a significant improvement over state-of-the-art data processing of user data; 4) design guidelines for creating multi-device environments for collaborative learning. Combining empirical data with descriptive models, we will provide researchers and developers a broad set of guidelines, along with careful reasoning for the design of other computer-supported collaborative learning environments.Broader Impacts include: 1) improving the process of co-located group problem solving and collaborative learning in terms of team dynamics; 2) developing innovative learning activities for students in two domains; 3) significant impact on training UNH, Wellesley, and Harvard students, and directly supporting female students in STEM; 4) impact on six courses at the three collaborating institutions, both at the undergraduate and graduate levels._x000D_
_x000D_
Keywords: Multi-device environment; large-scale interactive surfaces; eye tracking.</t>
  </si>
  <si>
    <t>1763524</t>
  </si>
  <si>
    <t>Ganesan</t>
  </si>
  <si>
    <t>An exciting new direction for ubiquitous computing and interaction that has emerged in recent years is the ability to weave sensors and user interface elements directly into textiles. While the vision is appealing, one of the key missing pieces is energy generation. Unlike threads, the battery and electronics do not respond well to environments that contain significant moisture or heat such as washing and drying. Therefore, minimizing or eliminating the use of batteries can greatly increase the durability and wearability of smart textiles._x000D_
_x000D_
This proposal seeks to design a first-of-its-kind self-powered, textile-based whole body sensing and interaction system that is burden-free and non-intrusive. We describe a vertically integrated stack including low-level thread optimizations, hardware architecture, and run-time systems to enable our vision. Our work is novel from a technical perspective, and provides the foundations for future self-powered smart textiles that can enable truly ubiquitous smart computing and sensing. Our system can be leveraged for many applications including athletic performance monitoring, health and wellness, and activity monitoring, as well as new human-device interaction approaches that involve tugging, crumpling, squeezing, or otherwise rubbing fabric._x000D_
_x000D_
Keywords: smart textiles, energy harvesting, motion sensing, user interactionThe system outlined in this proposal has multiple innovations at the textile, architecture, and run-time systems layers. Importantly, these innovations come together in a holistic manner to enable end-to-end operation of self-powered textiles. At the textile layer, we describe novel optimizations of weave patterns and layering to improve harvesting rate and sensing fidelity, and interleaving of thread-based harvesters and storage elements to enable resilience to energy dynamics. At the architecture level, we describe novel methods of organizing textiles into modular and reusable fabric patches with thread aggregation, power and data routing, and multi-antenna communication to deal with dynamics. At the runtime systems layer, we design a low-overhead system for intermittent computation and sensing that performs distributed checkpointing and adaptive sampling to handle energy dynamics. These innovations are experimentally validated through fabricating patches, composing them into textiles, and testing them in the context of elder care.Textile-based harvesting is a nascent but promising approach to generate microwatts of power for low-power textile-based sensing devices. The enabling technologies integrate traditional solid-state electronic device fabrication methods, age-old textile weaving/knitting procedures, and ultra-low power embedded systems to yield unique devices that display differentiable responses to various small-body motions and touch interactions. This promises to be a simple but powerful method with which to create a host of motion-sensing technologies that will impact a range of applications including human computer interactions, health and wellness, sports analytics, and manufacturing._x000D_
_x000D_
The PIs in partnership with Dr. Felicia Griffin-Fennell, Director of the STEM Starter Academy at Springfield Technical Community College (STCC), will mentor and provide internship opportunities for STEM-major STCC students to fortify the number of underrepresented students in chemistry and computing. PIs Ganesan and Gummeson have also offered an annual workshop for middle school girls in partnership with Girls Inc. of Holyoke MA. Girls Inc for several years, and will continue with new modules based on the work on this proposal. All PIs involved in this proposal have extensive individual track records of communicating the excitement and scientific impacts of interdisciplinary research to a broad scientific community and to the general public.</t>
  </si>
  <si>
    <t>1763536</t>
  </si>
  <si>
    <t>Anderson</t>
  </si>
  <si>
    <t>CHS:Medium:Collaborative Research:Shared Learning and Control of Multiple Assistive Robots Using Brain-Computer Interfaces with Tripolar EEG Electrodes_x000D_
PI: Charles Anderson, Colorado State University_x000D_
_x000D_
The objective of this project is to create a practical and reliable brain-computer interface (BCI) with which an assistive robot is controlled directly by a user's EEG signals. BCIs are hardware and software systems that allow users to interact with computer applications by imagining a letter to type or an arm movement to make, for example. Changes in a BCI user's mental activity results in variations of the weak electrical voltages generated in the brain. Noninvasive BCIs measure these voltages (EEG) with electrodes resting on the scalp. The long-term goal of BCI research is an alternative mode of communication for individuals with diseases and injuries resulting in the loss of voluntary muscle control, such as amyotrophic lateral sclerosis (ALS), multiple sclerosis, high-level spinal cord injuries or severe cerebral palsy. BCI technology holds great promise, but current BCI systems are limited by low reliability in recognizing patterns in EEG related to particular mental activity._x000D_
_x000D_
Keywords: Brain-computer interface; human-robot interaction; deep learning; reinforcement-learning control; assistive roboticsThe objective of this project will be accomplished by four key innovations. First, EEG will be recorded using new tripolar scalp electrodes recently developed by the collaborator, Dr. W. Besio, at the University of Rhode Island. Preliminary work by the proposing team has demonstrated much improved BCI accuracy with tripolar electrodes. Results also suggest that tripolar electrodes will provide the spatial sensitivity needed to distinguish brain activity during movements of arm, hand and fingers. This leads to the second innovation, the direct control of an assistive robot (Kinova JACO) by translating EEG to robot controls using deep supervised and reinforcement learning. Recent results by the PI, Dr. C. Anderson, demonstrate that the time required to train an adaptive controller of a dynamic systems can be considerably reduced by a new form of pre-training with a deep neural network. Training of the JACO arm controller will be guided by position information from a Microsoft Kinect Sensor. The third innovation involves the use of a reinforcement signal obtained directly from the user's brain activity when they see an incorrect robot movement. This will result in simultaneous, collaborative learning by the user and the robot to refine robot control performance that is fine-tuned to the particular user. The final innovation is leveraging the combined experiences of multiple user-robot teams to reduce the training time for each user-robot team. Preliminary results show that combinations of learning algorithms (agents) result in large increases in the recognition accuracy of BCI commands from EEG and faster learning of control policies by combining multiple agents trained independently on unique user-robot experiences.Research on this project will result in a new BCI based on EEG signals that, with minimal training, enable persons to, for example, use an assistive robot, communicate with others, surf the net, and control other devices. Achievement of the project's goal of reliable BCI control of assistive robots will transform the BCI field into a new phase in which practical BCI-robot applications develop quickly and eventually become available for home use. In addition to new BCI applications, new EEG electrodes and signal analysis algorithms have a strong potential to initiate new hypotheses of human cognition. The new scalp EEG electrodes developed on this project will provide the spatial sensitivity and higher frequency information required for such studies. We expect the combination of new EEG technology and deep learning methods to identify spatiotemporal patterns related to mental tasks that will quickly lead to a new noninvasive methodology to explore human cognition. The project will also play a strong role in the interdisciplinary education of computer science and biomedical students at Colorado State University, in a new Data Science degree program, and in a local Girls Who Code club.</t>
  </si>
  <si>
    <t>1763537</t>
  </si>
  <si>
    <t>Hajek</t>
  </si>
  <si>
    <t xml:space="preserve">In the context of the five review elements, please _x000D_
evaluate the strengths and weaknesses of the proposal with respect to intellectual merit._x000D_
_x000D_
A well written and authoritative proposal on graphical inference.  One of the novelties is to take into account the fact that graphs are changing in time -- dynamical -- that is, nodes and edges evolve and arrive in time. Among other things a new belief propagation algorithm is being proposed for detection of community structures in graphs, especially those with a heavy tail distribution of degrees.  This is done by modifying the preferential attachment model proposed earlier by Barabasi and Albert in 1999 (reference 15). The PIs claim that past work does not address the dynamic aspect or the heavy tail aspect properly. _x000D_
_x000D_
Another important problem to be addressed is subsampling of a graph, and inference of graph properties (e.g., local structures such as  number of edges,   triangles, etc.) from the subsampled graphs. Two types of subsampling are discussed: subgraph sampling and neighbourhood sampling. _x000D_
_x000D_
Graph matching and graph isomorphism are also considered at length (these being identical in the noise free case). Many areas of application of graph matching are mentioned:  protein-protein inteaction networks, computer vision, and language processing. _x000D_
_x000D_
The research problems are described well, with proper attention to closely related past work. The preliminary results mentioned in the proposal are interesting and good.  The past literature in this field is quite substantial and the field of graphical inference is well established. In fact, while the proposed work is important and nontrivial, the novely is evolutionary rather than revolutionary.  The problems proposed are good, but they will be building up on the extensive literature that is already very strong in this area._x000D_
_x000D_
There is a good collaboration plan in place (page 71). The PI Hajek is highly qualified and has an excellent record of research in the proposed area. PI Wu with statitics background (performance bounds, etc.) and PI Xu (graphical inferences, DNA sequencing, etc.) add significant value. Potential collaboration with David Tse at Stanford is yet another positive aspect._x000D_
_x000D_
_x000D_
In the context of the five review elements, please _x000D_
evaluate the strengths and weaknesses of the proposal with respect to broader impacts._x000D_
_x000D_
The impact on state of the art research will be good because graphs are ubiquitous in all sorts of applications today including internet data, reocmmendation systems, molecular biology, community systems, and social networks. Hajek's dedication to education and undergraduate involvement is obvious from his past work at UIUC. The project will have impact on graduate students and possibly post docs. _x000D_
_x000D_
Broader impact in terms of involving under represented students, and reach out to high schools is not so clear as these are  not emphasized. 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The proposed problems are important and nontrivial. _x000D_
_x000D_
2. The PIs form a good team and they intend to collaborate with other researchers (such as David Tse). _x000D_
_x000D_
3. Past work and track record of some of the PIs are very impressive._x000D_
_x000D_
_x000D_
Intellectual merit weaknesses: _x000D_
_x000D_
1. The field of graphical inference is well established. While the proposed work is important and nontrivial, the novelty is evolutionary rather than revolutionary.  The problems proposed are good, but they will be building up on the extensive literature that is already very strong in this area._x000D_
_x000D_
_x000D_
Broader impact strengths: _x000D_
_x000D_
1.  The impact on state of the art research will be good. Graphs are ubiquitous in all sorts of applications today including internet data, recommendation systems, molecular biology, community systems, and social networks. _x000D_
_x000D_
2. Hajek's dedication to education and undergraduate involvement is well-known. _x000D_
_x000D_
3. The project will have impact on graduate students and possibly post docs._x000D_
_x000D_
Broader impact weaknesses:  _x000D_
_x000D_
1.  Impact in terms of involving under represented students is not so clear. _x000D_
_x000D_
2.  Impact in terms of reaching out to high schools is not emphasized. _x000D_
_x000D_
_x000D_
_x000D_
</t>
  </si>
  <si>
    <t>The project addresses a variety of inference problems with underlying graphs.      The research involves_x000D_
modeling the graphs and observations, devising inference algorithms, analyzing the performance of the algorithms, and finding bounds on the possible performance of best algorithms.  For many problems there are underlying graphs that encode similarities or influence, and limited noisy observations are available.   The proposed research is grouped into four interrelated areas:_x000D_
--Recovering community structure in dynamic graphs with heavy-tailed degree distribution, specifically,_x000D_
in a new variation of the Barabasi-Albert preferential attachment model._x000D_
--Learning properties of graphs using sampling, including sampling along graph random walks._x000D_
Computationally efficient algorithms that estimate the number of both local structures (e.g. edges and triangles) and global structures (e.g. connected components) are designed._x000D_
--Matching graphs to each other by identifying vertex correspondences, in particular, matching of perturbed versions of  Barabasi-Albert preferential attachment graphs,  and inference of planted Hamiltonian paths arising in a genetic sequencing problem.   The research includes identifying sharp information limits of exact recovery of the true vertex correspondences, and design of efficient algorithms that provably succeed close to the information theoretic limit._x000D_
--Detecting sparse influence, leading to development of algorithms and identification of performance limits in the context of biologically realistic function classes._x000D_
_x000D_
Network dynamics and subsampling, as well as inference of network structures that are not necessarily low rank, linear, or static, are addressed by employing and innovating techniques ranging from information theory, message passing, spectral and non-convex methods, and convex methods including linear and semi-definite relaxations._x000D_
_x000D_
Keywords:  dynamic networks; statistical inference; graph matching; statistical sampling; social networks; genetic sequencingThere are four novelties in the research. Network dynamics in graphical inference are addressed by the development of new algorithms for the preferential attachment model with communities. Secondly, the effect of subsampling in graphical inference is studied.  Thirdly, a systematic study of the graph matching problem is undertaken and an iterative algorithm with spectral initialization is developed.    Finally,  the research includes the study of  sparse influence inference with an emphasis on functional dependence encountered in models of  gene regulatory networks and protein transduction networks.     The project will further the understanding of the performance of algorithms for graphical inference problems.This interdisciplinary research project will have a lasting impact on the graphical inference field and foster fruitful interactions across various disciplines. The research will significantly advance our theoretical and algorithmic understanding of graphical inference and provide key enabling technologies for high-impact applications such as ordering of short DNA subsequences for genetic sequencing and inference of gene regulatory networks from measurements of gene expression levels.  Improvements in our ability to sequence DNA can accelerate the use of genomics with applications in health care, and improved tools for reverse engineering gene regulatory networks can lead to improved understanding of crop versatility under environmental extremes. The research component is tightly integrated with an education and outreach component.  The later includes the PIs actively teaching and designing new curriculum, as well as mentoring graduate and undergraduate students through independent research projects, in a broad effort of attracting and training students to cross disciplinary boundaries and become the next generation of network and data scientists. Students develop research and communication skills by participating in the weekly group meetings, annual workshops, and conference sessions organized by the PIs in connection with the project.</t>
  </si>
  <si>
    <t>1763538</t>
  </si>
  <si>
    <t>Noh</t>
  </si>
  <si>
    <t>The research objective of this proposal is to create a sensing system that integrates distributed dynamic sensing with data analytics and physics-based modeling to understand and infer complex physical systems. Recent developments in sensing and data science have enabled us to deduce scientific understandings without building detailed models of individual components of a complex system. This is achieved by directly examining the repeated patterns of the system behavior through massively available data. However, this approach encounters several challenges in real-life problems, including noise, computation and storage limitations, time-varying nature of system characteristics, and most of all, lack of sufficient data samples to learn the high-dimensional statistical models. Finding desired information from a large amount of noisy data in a resource-constrained environment still remains as a key challenge in sensing and data science. _x000D_
_x000D_
This research proposes a new approach to address this challenge, by incorporating limited physical knowledge of the system to guide data acquisition and analysis while utilizing data analysis to improve the physical understanding of the system. As a driving application of this research, the PIs will monitor gait patterns of occupants using their footstep-induced floor vibration sensing in the context of elder care facilities. Through the collaboration with an elder care home, this research will result in a network of dynamic sensing and analysis system that adapts to time-varying environmental and sensing target conditions while developing and utilizing physical knowledge base of how people walk and what signals are generated from different gaits.  _x000D_
_x000D_
Keywords: context-aware sensing system; physics-informed sensing; gait monitoring; adaptive information fusion; loop of knowledgeThis research will enhance the science of sensor network and data analysis in a number of ways. It will provide a new architecture for data acquisition and analysis that takes advantage of physical knowledge to understand complex systems under real-life constraints using a "loop of knowledge". To enable the approach, the data acquisition module will incorporate an interface with the physical knowledge to predict upcoming measurement characteristics and adapt its configurations to enhance data quality. The data analysis module similarly combines different forms of domain knowledge with measurements to learn statistical models of the target system. Finally, the physical knowledge module will integrate gained knowledge from accumulated data and expert input to enhance the physical understanding of the system, which in turn will be used for improving future data analysis. With a concrete application to validate the results, the proposed new architecture would facilitate the seamless integration of domain knowledge and data science.A direct technical impact of this research is a development of a general tool to dynamically sense and analyze data from complex time-varying systems and build a physical knowledge base that demonstrates new data-aided scientific methods. In particular, through the example application, the PIs will develop a gait monitoring system to understand and track elders' gait health in a non-intrusive way. Furthermore, the system will build physical knowledge about how people walk and how different excitations induce wave propagation in the structure. More broadly, the research methodologies and results can be applied to help with the understanding of any complex physical systems. Furthermore, the PIs will focus on attracting under-represented minorities to the computer systems education and research. In addition, the PIs have a strong track record of public information dissemination. Their prior NSF supported work has been featured in popular media including CNN, CBS, Discovery Channel, etc. The PIs will continue their efforts in informing the general public of their work.</t>
  </si>
  <si>
    <t>1763540</t>
  </si>
  <si>
    <t>Snir</t>
  </si>
  <si>
    <t xml:space="preserve"> Panel Summary       
  Summary of proposed research activity: _x000D_
_x000D_
The objective of this proposal is to develop an Ephemeral Coherence Cohort (ECC) framework to support advanced storage abstractions for large-scale HPC systems. The PIs propose several research thrusts to achieve the goal. First, they propose to develop containerization techniques to seamlessly manage the use of resources currently being deployed as burst buffers. Second, they propose to develop mechanisms for fast data movement and for efficient metadata management. Third, they propose to design schemes to improve the Solid State Disk (SSD in brief) life span and increase the effective capacity of burst buffers. _x000D_
	_x000D_
Intellectual merit: _x000D_
_x000D_
Strengths _x000D_
_x000D_
+ Given the widening speed gap between I/O subsystems and compute nodes in large-scale HPC systems, the PIs clearly identified burst buffer allocation and sharing issues as potential performance bottlenecks in parallel file systems. _x000D_
_x000D_
+ Metadata performance is a common limiter of I/O subsystem performance that the combined consistency approach is likely to alleviate. _x000D_
_x000D_
+ The connection between system schedulers and I/O burst buffers to manage these resources directly will enable significant efficiencies at large supercomputing site. _x000D_
_x000D_
+ Investigators have very credible records and deep engagement in the HPC I/O problems being addressed by they research. _x000D_
_x000D_
+ The proposal makes strong contributions not only as a whole, but also on each of the constituent tasks. _x000D_
_x000D_
+ The PIs have concrete ideas to solve the proposed problem._x000D_
_x000D_
Broader impacts: _x000D_
_x000D_
Strengths _x000D_
_x000D_
+ The success of the project will have high impact on computational science. The resulting framework and software have the potential to be a valuable tool for large-scale systems software development and deployment. The panel felt that the proposed techniques will be applied to important large-scale HPC analytics efforts._x000D_
_x000D_
+ The PI and co-PIs have strong track records of working with students who are members of underrepresented groups, which they have made a commitment to continue. _x000D_
_x000D_
Additional remarks: _x000D_
_x000D_
The scope of the project is appropriate. The proposal has a good collaboration plan. _x000D_
_x000D_
_x000D_
Summary statement_x000D_
_x000D_
The panel felt that this is a solid proposal that addresses a pressing HPC need. The panel agreed that the proposal is very likely to succeed and have high impact on large-scale HPC systems._x000D_
_x000D_
The recommendation of the panel is Highly Competitive.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</si>
  <si>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would develop a 'research framework called Ephemeral Coherence Cohort (ECC).' ECC is intended to support advanced storage abstractions for large-scale systems. In particular, it would enable the seamless use of resources currently being deployed as burst buffers, whether the resources provide node-local or shared storage. The work would allow the storage resources to be disaggregated  ù allocated and deallocated separately from compute resources. It includes mechanisms for fast data movement and for efficient metadata management. The proposed research would attempt to reduce system noise due to access to storage resources. Further, it would develop techniques to improve SSD wear characteristics and to increase their effective capacity. Overall, the research is likely to succeed (i.e., it is low risk) and could provide valuable artifacts for future large-scale systems._x000D_
_x000D_
The combination of relaxed consistency and eventual consistency appears to be a good and innovative solution to the problem of obtaining metadata performance. The proposed solution should help with scalability of those operations. Nonetheless, if a cohort corresponds to all compute resource in the allocation, the semantics may still limit performance. The project should consider allowing cohorts to be hierarchical within a job so that metadata operations can be confined to a single node and its associated storage when file per process access pattern is used ù or even with disjoint access to a shared file. Alternatively, some sort of "persist" operation might complement the planned semantics to defer metadata consistency further._x000D_
_x000D_
The proposal would create a plugin for SLURM to expose disaggregated burst buffers to users. This plan has the positive aspect that SLURM is very widely used so it would have broad impact if it succeeds. However, my understanding is that SLURM is very brittle and generally coded so that it views nodes as the resource so it is unclear that a plugin would be sufficient. If deeper changes are needed then the project should consider other, more modern resource manager infrastructures in which to develop the capability._x000D_
_x000D_
The proposal raises a concern that ECC will not support efficient use of resources as scratch space. One of the key aspects of burst buffers has emerged as one in which they are not used as buffers  but instead are a location for files that will not be needed long term (e.g., checkpoint files that are superseded by subsequent checkpoints). The PIs are encouraged to include a mechanism in ECC that supports them ù for example, by identifying elements as ephemeral or by explicitly requiring the user to persist some files (or key-value pairs)._x000D_
_x000D_
The proposal brings together a strong team. PI Snir has an excellent record of delivering advanced software solutions. Co-Pi Cappello is a leading researcher in the topic of resilience for large scale systems while co-Pi Yu is a leader in the topic of large-scale file systems. The overall team supports the belief that the project is likely to be successful if funded._x000D_
_x000D_
The proposal is well organized and its collaboration plan includes a detailed plan with milestones. The results of the project would be easily measured. PI Snir's track record indicates that he can ensure that the distributed team functions as a unit._x000D_
_x000D_
_x000D_
In the context of the five review elements, please _x000D_
evaluate the strengths and weaknesses of the proposal with respect to broader impacts._x000D_
_x000D_
The broader impact of the proposal is primarily derived from its technical merit. The proposal addresses an important issue for the design and use of large-scale systems that needs to be solved in the next few years in order to address the growing disparity between I/O rates and computation rates. While physical architectures are emerging that address the issue, they currently lack software abstractions that facilitate their use and allow application development independently of the specific physical architecture. The PI and co-PIs have strong track records of working with students who are members of underrepresented groups, which they have made a commitment to continue._x000D_
_x000D_
Please evaluate the strengths and _x000D_
weaknesses of the proposal with respect to any additional solicitation-specific review criteria, if _x000D_
applicable_x000D_
_x000D_
Not applicable._x000D_
_x000D_
Summary Statement_x000D_
_x000D_
This proposal would develop storage abstractions for next generation large-scale systems. These abstractions would reduce application porting efforts across different physical architectures of the I/O subsystem. The use of containerization, as well as work within resource managers, would support disaggregation of storage resources from their physical location. The work is likely to succeed._x000D_
_x000D_
</t>
  </si>
  <si>
    <t xml:space="preserve">In the context of the five review elements, please _x000D_
evaluate the strengths and weaknesses of the proposal with respect to intellectual merit._x000D_
_x000D_
The PIs propose to build an intellectually and practically interesting framework to improve the performance of HPC-applications' access to persistent data.  Specifically, their proposed technology mitigates the penalties of HPC's typically bursty data access by creating a systems-layer which bridges the high bandwidth requirements of the coherence domain with the storage requirements of the persistency domain.  _x000D_
_x000D_
The proposal is also strong from the perspective that it is quite coherent around a specific goal, but also explores many facets which are potential transformative on their own.  For example, they explore abstractions for the coherance/persistence layer, relaxed/eventual consistency techniques for metadata, data compression and garbage collection for increased effective capacity, and techniques to mitigate burtiness of I/O.  The ideas seem potentially transformative in enabling new levels of performance for I/O, with a cost-effective/optimized hardware layer backed by an appropriate amount of non-volatile memories._x000D_
_x000D_
Though the writing is overall very good, there are a few weaker spots.  It wasn't immediately clear why containerization isn't possible on a system with node-local burst buffers (and perhaps it is in some more limited way).  While this is very minor, the proposal overly relies on acronyms with overloaded meanings in this field (ECC, GCC, etc.), and it may have been easier to read otherwise._x000D_
_x000D_
The team is exceptionally well put together for this project, including collaborations from the Argonne and Oak Ridge national labs.  Access to their HPC clusters will be instrumental for implementing and evaluating this research.  Therefore, there appears to be sufficient resources for performing this work, and the plan seems viable._x000D_
_x000D_
_x000D_
_x000D_
In the context of the five review elements, please _x000D_
evaluate the strengths and weaknesses of the proposal with respect to broader impacts._x000D_
_x000D_
Based on the intellectual merits (and corroborated by enthusiasm by collaborators), this work could certainly have the potential to influence the design of future HPC systems, and can be incorporated into commercial products if successful.  This will be made possible by their many connections to industry partners.  Researchers have a good track record of releasing open source software, so academia could benefit as well._x000D_
_x000D_
There doesn't appear to be any significant weaknesses here._x000D_
_x000D_
_x000D_
_x000D_
_x000D_
_x000D_
Please evaluate the strengths and _x000D_
weaknesses of the proposal with respect to any additional solicitation-specific review criteria, if _x000D_
applicable_x000D_
_x000D_
The scope of the project is appropriate, and the collaboration plan gives confidence that the lead PIs will be able to participate in research while also driving the group towards synergistic goals._x000D_
_x000D_
_x000D_
Summary Statement_x000D_
_x000D_
Overall, this is a very good proposal, and could have significant impact in HPC systems in reducing the negative effect of bursty writes, and providing disaggregation for more cost-effective memory use._x000D_
_x000D_
</t>
  </si>
  <si>
    <t xml:space="preserve">In the context of the five review elements, please _x000D_
evaluate the strengths and weaknesses of the proposal with respect to intellectual merit._x000D_
_x000D_
Project seeks to formulate and develop a research framework named 'Ephemeral Coherence Cohort(ECC)' that offers an abstraction to represent the active collection of application data through containerization, insulate I/O activities across different applications, and enable storage disaggregation for ephemeral allocation and dynamic utilization of burst buffers._x000D_
_x000D_
A well written and well developed proposal from experienced investigators addressing the very real problem of I/O bottlenecks on modern architectures. Proposal presents a coherent and complete research plan to take advantage of burst buffer hardware. Shallow mechanisms for using these as caches do not provide effective utilization. The ECC framework will be designed to provide fast and efficient service using a a service-oriented keyvalue store and asymmetric I/O devices. Resource disaggregation strategies and active management using dynamic adjustments of the data and metadata management based on analysis of usage is proposed._x000D_
_x000D_
In the context of the five review elements, please _x000D_
evaluate the strengths and weaknesses of the proposal with respect to broader impacts._x000D_
_x000D_
Broader impacts as in rapid dissemination and adoption in the context of critical scientific applications is outlined. PIs have a solid record of promoting the broadening of participation._x000D_
_x000D_
Please evaluate the strengths and _x000D_
weaknesses of the proposal with respect to any additional solicitation-specific review criteria, if _x000D_
applicable_x000D_
_x000D_
_x000D_
_x000D_
Summary Statement_x000D_
_x000D_
A very goo/excellent with a well developed research plan likely to make an impact. The development of abstractions and tools for dealing with new storage devices that allow addressing the I/O bottleneck will be a significant outcome greatly accelerating many applications on latest generation HPC hardware._x000D_
_x000D_
</t>
  </si>
  <si>
    <t xml:space="preserve">In the context of the five review elements, please _x000D_
evaluate the strengths and weaknesses of the proposal with respect to intellectual merit._x000D_
_x000D_
Leadership computing facilities for high-performance computing (HPC) have a huge investment on the file and storage systems. With a sheer number of software and hardware components to process millions or billions of I/O requests, the HPC storage system is fraught with numerous scenarios for contention, congestion and performance variabilities._x000D_
_x000D_
The goal of this proposal is to formulate a research framework called Ephemeral Coherence Cohort (ECC) that offers an abstraction to represent the active collection of application data through containerization, insulate I/O activities across different applications, and enable storage disaggregation for ephemeral allocation and dynamic utilization of burst buffers. It first introduces ECC as a containerization model to represent and host the active files of an application using a cohort of ephemeral burst buffers. For fast data movement, ECC will be designed and implemented as a service-oriented key-value store with a simple API and a collection of asymmetric I/O services.  In addition, a scheme for metadata management called containerized delegation will be designed to support relaxed consistency for scalable metadata management within an ECC and directory-based eventual consistency between ECC and the underlying parallel file system. Furthermore, storage disaggregation will be enabled through virtual partitions in the burst buffers for fine-grained resource allocation for an application or ensemble. Moreover, this project will characterize I/O variabilities caused by contention and congestion using ECC internal I/O processing components, and accordingly, mitigate the variabilities by dynamically adjusting the data and metadata management services. Finally, this project will design schemes to enhance the effective capacity of burst buffers, using companioned garbage collection, intelligent replacement and compression schemes._x000D_
_x000D_
Strengths: _x000D_
_x000D_
+ The problem is important and timely. There are still open challenges on how to create multiple distinct containers based on application needs to avoid contentions on a complex IO stack. _x000D_
+ The hardware platforms being proposed are reasonable for the system evaluation. _x000D_
+ PI track record and knowledge of relevant areas is very good. _x000D_
+ The deliverables will likely have significant improvement of the traditional IO stack. _x000D_
+ Proposed Ephemeral Coherence Cohort (ECC) offering an abstraction to represent the active collection of application data through containerization, insulating I/O activities across different applications, and enable storage disaggregation for ephemeral allocation and dynamic utilization of burst buffers, could potentially improve the use of future complex storage systems. _x000D_
+ Previous and ongoing work motivates well the need for the proposed research. _x000D_
_x000D_
Weaknesses: _x000D_
_x000D_
- The proposal emphasizes on design and implementation issues but the evaluation process and metrics to assess success are not described with enough level of detail. _x000D_
- The are almost five functionalities mentioned in Intellectual Merit, in terms of burst buffer management, IO stack management and PFS metadata management.  But what is the most important component? It lacks of focus for tackling the problem._x000D_
- How much overhead of this ECC will introduce into current memory measurement._x000D_
- What is the relationship between the shared burst buffer and PFS? Is the IO of PFS is also containerized? If so, by what means to control the containerized IO activities, using blkio control in containerization?_x000D_
_x000D_
_x000D_
In the context of the five review elements, please _x000D_
evaluate the strengths and weaknesses of the proposal with respect to broader impacts._x000D_
_x000D_
The PIs will organize panels and birds-of-feather sessions to review burst buffer research efforts in the upcoming supercomputing conferences, collaborate with leaders of supercomputing centers and the Open Scalable File Systems group for wider community penetration with techniques from this project._x000D_
_x000D_
_x000D_
Please evaluate the strengths and _x000D_
weaknesses of the proposal with respect to any additional solicitation-specific review criteria, if _x000D_
applicable_x000D_
_x000D_
_x000D_
_x000D_
Summary Statement_x000D_
_x000D_
This proposal attacks a timely yet important research problem in today's I/O intensive HPC applications from an end-to-end complete I/O path perspective. Containerizing related I/O resources such as burst buffers are intriguing. The research scope is well defined. The project is very likely to make high impact._x000D_
_x000D_
</t>
  </si>
  <si>
    <t>Leadership computing facilities for high-performance computing (HPC) have a huge investment on the file and storage systems. With a sheer number of software and hardware components to process millions or billions of I/O requests, the HPC storage system is fraught with numerous scenarios for contention, congestion and performance variabilities. The addition of high-bandwidth persistency memory devices as burst buffers brings in new opportunities for fast caching of application data while still allowing data persistence. However, the conventional approach of exploiting burst buffers as yet another caching layer cannot reduce the lengthy and costly data processing steps in the deep I/O stack, or reconcile occasional contentions inside the complex storage system. In addition, conventional HPC systems have adopted a rigid scheduling policy with aggregated resource allocation, and lockstep startup and finalization of parallel processes. The trajectory of different growths on CPU, memory and storage also calls for resource disaggregation on large-scale systems._x000D_
_x000D_
Key Words: Exascale Initiative; Burst Buffers; Containerization; Disaggregation; I/O Variability.The grand vision of this project is to formulate a research framework called Ephemeral Coherence Cohort (ECC) that offers an abstraction to represent the active collection of application data through containerization, insulate I/O activities across different applications, and enable storage disaggregation for ephemeral allocation and dynamic utilization of burst buffers. It first introduces ECC as a new containerization model to represent and host the active files of an application using a cohort of ephemeral burst buffers. For fast data movement, ECC will be designed and implemented as a service-oriented key-value store with a simple API and a collection of asymmetric I/O services. In addition, a scheme for metadata management called containerized delegation will be designed to support relaxed consistency for scalable metadata management within an ECC and directory-based eventual consistency between ECC and the underlying parallel file system. Furthermore, storage disaggregation will be enabled through virtual partitions in the burst buffers for fine-grained resource allocation for an application or ensemble. A plugin component will be introduced in popular HPC schedulers such as SLURM to expose the disaggregated burst buffers to the users. Moreover, this project will characterize I/O variabilities caused by contention and congestion using ECC internal I/O processing components, and accordingly, mitigate the variabilities by dynamically adjusting the data and metadata management services. Finally, this project will design schemes to enhance the effective capacity of burst buffers, using companioned garbage collection, intelligent replacement and compression schemes. This project will assess the benefits of the proposed ECC framework with a well-selected number of representative applications on DOE and NSF leadership computing facilities.This project will have broader impacts in several aspects. These include (1) enhancing computer science curricula at University of Illinois and Florida State University, and contributing to the education of research scientists and engineers for storage and parallel I/O; (2) educating, recruiting and cultivating students of diverse backgrounds, particularly under-represented minority and female student groups for careers in computer science; (3) disseminating research results as publications, presentations, conference tutorials and demonstrations; and (4) strengthening collaborations with national laboratories (Argonne and Oak Ridge) and releasing I/O and storage technologies for broad community services. Particularly, the PIs will organize panels and birds-of-feather sessions to review burst buffer research efforts in the upcoming supercomputing conferences, collaborate with leaders of supercomputing centers and the Open Scalable File Systems group for wider community penetration with techniques from this project.</t>
  </si>
  <si>
    <t>1763541</t>
  </si>
  <si>
    <t xml:space="preserve"> Panel Summary       
 The goal is to use monolithic 3D design to tie together work on architecture-memory co-design, data-driven design optimization, testing and fault-tolerant computing._x000D_
_x000D_
Intellectual Merits_x000D_
_x000D_
Strengths_x000D_
+ The panel liked various individual components of the proposal._x000D_
+ Iterative learning of evaluation functions is interesting._x000D_
+ Prior work on imitation learning for power management is good.  Extending it would be good._x000D_
+ Prior work on testing of monolithic designs is good. However, the PIs may want to investigate the impact of the width of the inter-layer dielectric on inter-layer interactions._x000D_
+ The team is strong._x000D_
_x000D_
Weaknesses:_x000D_
- The panel felt that the link of most of the proposed work to monolithic design was tenuous._x000D_
- The use of a specific memory type (ReRAM) needed better justification._x000D_
- Prior work on memory-core interfaces may help the PIs in their research. A more thorough scanning of prior literature would be helpful._x000D_
- How would you recoup the accuracy loss that accompanies binary neural networks?_x000D_
- The PIs would have been better off finding better unity among the diversity of topics they propose to investigate._x000D_
- Thermal issues need better consideration._x000D_
_x000D_
Broader Impacts:_x000D_
+ The research will inform curriculum development_x000D_
+ The PIs will recruit underrepresented minority students_x000D_
+ The PIs will make the tools available to other researchers_x000D_
+ There is good industrial collaboration_x000D_
+ The PIs will present tutorials on the research at conferences_x000D_
+ Involvement in the STEM Workforce Development Focus Group is good._x000D_
+ The PIs have adequate facilities_x000D_
+ The data management and collaboration plans are good. _x000D_
_x000D_
Summary/Rationale:_x000D_
The panel appreciated different aspects of the proposed work. However, it was not convinced about why monolithic design was the right vehicle for carrying it out._x000D_
_x000D_
The panel placed this proposal in the following category:_x000D_
_x000D_
____	Highly Competitive (HC)_x000D_
____	Competitive (C)_x000D_
_X__	Low Competitive (LC)_x000D_
____	Not Competitive (NC)_x000D_
_x000D_
Boilerplate statement:_x000D_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</si>
  <si>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targets architecture-memory co-design to reduce data movement, data-driven design optimization, and testing/fault tolerance of monolithic 3D designs._x000D_
+- The individual components of the proposal are very good.  However, a similar proposal could have been written for TSV-based 3D architectures or even for 2.5D architectures, e.g., the parts on binary neural networks, iterative learner, voltage/frequency island based power management (VFI-PM), processing-in-memory, etc. The proposal did not show how the much larger MIV density (as opposed to TSV density) would change their architecture from a conventional 2D one in any significant way except for placing various modules on different layers (doing so would not take much advantage of the high MIV density, and could also be accomplished by TSV based 3D designs)._x000D_
- Why ReRAM would be used in the architecture needs much better justification. Why couldn't DRAM or some other NVM accomplish the same objectives?_x000D_
- Monolithic architecture-memory optimization could benefit from prior work on TSV-based architecture-memory optimization.  See work by Kgil, Loh, Loi and others._x000D_
- Binary neural networks: they are known to lead to a significant loss of accuracy.  It was not clear how this loss of accuracy would be recouped. What was the accuracy loss for such neural networks in PipeLayer?_x000D_
+ MOO-STAGE is an innovative iterative learner of evaluation functions._x000D_
+ VFI-PM based on imitation learning (as opposed to reinforcement learning) is interesting prior work by the Co-PIs.  Improving it further is a good idea._x000D_
+- Proposed work on testing of monolithic 3D designs is very good. However, inter-layer interactions can be minimized by good design. Thus, there may not be significant need for modeling such interactions._x000D_
+ The machine learning benchmarks are appropriate: both for neural networks and graphical models._x000D_
_x000D_
In the context of the five review elements, please _x000D_
evaluate the strengths and weaknesses of the proposal with respect to broader impacts._x000D_
_x000D_
+ Research-based curriculum enhancement_x000D_
+ Support of URM students_x000D_
+ Generated tools will be made available_x000D_
+ Industrial collaboration_x000D_
+ Tutorials at conferences_x000D_
+ PI member of STEM Workforce Development Focus Group_x000D_
+ Good facilities, data management and collaboration plans_x000D_
_x000D_
Please evaluate the strengths and _x000D_
weaknesses of the proposal with respect to any additional solicitation-specific review criteria, if _x000D_
applicable_x000D_
_x000D_
_x000D_
_x000D_
Summary Statement_x000D_
_x000D_
The individual components of this proposal are very good.  However, most of these components are independent of the monolithic 3D design.  Thus, using monolithic as a design vehicle was questionable.  Proposing the components separately may have been better._x000D_
_x000D_
</t>
  </si>
  <si>
    <t>NE0954032</t>
  </si>
  <si>
    <t>Massoud</t>
  </si>
  <si>
    <t>pedram@usc.edu</t>
  </si>
  <si>
    <t xml:space="preserve">In the context of the five review elements, please _x000D_
evaluate the strengths and weaknesses of the proposal with respect to intellectual merit._x000D_
_x000D_
Proposed research:_x000D_
Based on the popularity of Big-Data applications, it's important to propose an innovative architecture so that we can optimize performance, power consumption, and reliability. The thread parallelism of CPUs and the data parallelism of GPUs are key points to speed up those application, like deep learning and graph analytics. Hence, the latency and bandwidth of off-chip data transfers are the bottleneck. By leveraging the benefits of monolithic 3D integration, we get the benefit of vertical dimension for system integration. By embodying processor-in-memory, we reduce the possibility to transfer off-chip data. Conclusively, the proposal is that we can accelerate advances in innovative architectures for Big-Data computing by exploiting synergies between monolithic 3D integration, process-in-memory, and heterogeneous manycore platforms._x000D_
Claimed contributions (in view of prior art):_x000D_
- Combine CPUs, GPUs, and memory into one monolithic 3D heterogeneous chip._x000D_
- Reduce the necessity of off-chip data transfers._x000D_
- Detect defects/errors after manufacture and during run-time._x000D_
- Evaluate power-performance-thermal trade-offs of M3DHet for real big data applications._x000D_
_x000D_
Comments on technical portion of the proposal:_x000D_
Strengths:_x000D_
- The proposal provides a way to integrate many modules by using M3D, so that we can reduce wired length and improve data transfer speeds. Physically vertical expansion allows us to enhance parallelism. It is easy to embody design-for-testing modules in the vertical dimension._x000D_
- Machine learning in dynamic voltage-frequency island could manage power density. Imitation Learning for Dynamic VFI Control in Large-Scale Manycore Systems seems interesting. _x000D_
- Multi-objective optimization is a challenging problem. Guided Design Space Exploration via MOO-STAGE Algorithm may be effective. _x000D_
_x000D_
Weaknesses:_x000D_
ò	Authors don't have a proposal to solve the balancing problem between performance accuracy and data precision, which is more important than the implementation of neural networks. The Binary NN is not the way to go (and anyways it is not novel.)_x000D_
_x000D_
_x000D_
In the context of the five review elements, please _x000D_
evaluate the strengths and weaknesses of the proposal with respect to broader impacts._x000D_
_x000D_
_x000D_
Discussion on Broadening Participation in Computing is adequate._x000D_
_x000D_
Please evaluate the strengths and _x000D_
weaknesses of the proposal with respect to any additional solicitation-specific review criteria, if _x000D_
applicable_x000D_
_x000D_
_x000D_
_x000D_
Summary Statement_x000D_
_x000D_
Architecture and memory co-design and data-driven design optimization for M3DHet manycore platforms and VFI-based Power Management are important problems. The proposal is well written and contains some interesting ideas (e.g., MOO-STAGE, reinforcemnet learning.)_x000D_
_x000D_
</t>
  </si>
  <si>
    <t xml:space="preserve">In the context of the five review elements, please 
evaluate the strengths and weaknesses of the proposal with respect to intellectual merit._x000D_
_x000D_
This proposal tackles the problem of 3D integration at the architecture, memory, test, and power/performance/thermals levels with emphasis on monolithic heterogeneous 3D solutions for artificial neural networks and graph applications. The proposed set of activities is very rich, both very diverse and detailed in many ways._x000D_
_x000D_
Strengths:_x000D_
+ very strong set of PIs_x000D_
+ strong preliminary results_x000D_
+ very diverse set of proposed activities_x000D_
_x000D_
Weaknesses:_x000D_
- the set of proposed activities is really too diverse and covers too many aspects; there is no way the PIs (or anyone else) could accomplish everything that is being promised; instead of trying to cover everything the PIs would have been better served by picking a narrower set of topics and come up with a more coherent story around those_x000D_
- some of the claims are weak; e.g. the power efficiency claims for DVFS - with a 10-20% savings you cannot solve the fundamental power/thermal issues that arise when you integrated multiple active layers in a 3D stack. In that sense finding an "optimal" solution under those constraints will not be enough to give you a feasible system_x000D_
_x000D_
In the context of the five review elements, please 
evaluate the strengths and weaknesses of the proposal with respect to broader impacts._x000D_
_x000D_
The proposal does a good job articulating a comprehensive set of broader impacts activities_x000D_
_x000D_
Please evaluate the strengths and 
weaknesses of the proposal with respect to any additional solicitation-specific review criteria, if 
applicable_x000D_
_x000D_
_x000D_
_x000D_
Summary Statement_x000D_
_x000D_
Strong team, great preliminary results but lack of focus in the breadth of proposed activities_x000D_
_x000D_
</t>
  </si>
  <si>
    <t xml:space="preserve">In the context of the five review elements, please _x000D_
evaluate the strengths and weaknesses of the proposal with respect to intellectual merit._x000D_
_x000D_
This proposal tackled the design challenges of the monolithic 3D integration and proposed a heterogeneous computing paradigm (M3DHet) for big-data applications. It has 4 research thrusts: Specifically, the goals of this project are: 1) Architecture and memory co-design to improve performance and energy-efficiency; 2) Data-driven design optimization for M3DHet many-core platforms; 3) Test solutions for M3DHet integration and online algorithms for proactive fault tolerance; and 4) Evaluation of power-performance-thermal trade-offs of the heterogeneous many-core platforms for diverse big-data applications. _x000D_
+Strengths:_x000D_
1. The proposing team consists of 4 PIs' with complementary skills and expertise to the proposed research tasks, in particular,  emerging memory technologies (Li), machine learning and design optimization (Doppa), manycore architectures and NoC (Pande), and 3D testing, reliability, and run-time failure prediction (Chakrabarty). _x000D_
2. The monolithic 3D integration is worth the exploration, and the two benchmark applications are appropriate: training a large-class of DNNs (CNNs and RNNs for text, images, speech, and video analysis) and graph analytics (community detection, graph coloring, pattern mining, graph search, and network alignment for social, biological, and cyber network analysis)._x000D_
-Weakness: _x000D_
1. The technological foundation of this proposal is weak and shaky. The proposal did not discuss in details how to realize the proposed heterogeneous computing paradigm (M3DHet) with even logic layers on top of logic layers (Figure 1 and 3). It is known that the low-temperature transistor process is not mature for the top-level layers at this moment, while the Stanford team proposed to use carbon nanotube or 2D-FET for top-layer logic in their N3XT architecture. This proposal failed to address this technological challenges of fabricating top-level logic layers. _x000D_
2. The proposal also had an unsolid statement (in page 3) that the top-level memory floor integrates SRAM, DRAM, or nonvolatile memories (NVMs). It is known that DRAM (with high aspect ratio capacitor) is impossible to do back-end-of-line (BEOL) 3D integration (unless using TSV-based stacking). The proposal also mentioned about ReRAM, not sure if the research task will be focused on ReRAM or not. It seems that the proposing team lacks the technology expertise to define what is possible and what is impossible for monolithic 3D integration from the fabrication perspective. _x000D_
3. Architecture and memory co-design techniques proposed in Research task 1 are not unique to monolithic 3D architectures. The proposed techniques such as enhancing parallelism, data reuse, balancing accuracy and computation via data precision are quite generic to any computing platforms. The Binary Neural Networks are not specific to the monolithic 3D architectures. The proposal failed to address how these techniques need to be customized for their M3DHet architecture. _x000D_
4. There is no experimental prototype of monolithic 3D architecture available today (though the Stanford team is working towards that). Then how would the proposing team evaluate their design test platform? For example, how to validate the fault model without the experimental error pattern and data?  _x000D_
_x000D_
_x000D_
In the context of the five review elements, please _x000D_
evaluate the strengths and weaknesses of the proposal with respect to broader impacts._x000D_
_x000D_
+Strengths:_x000D_
The team has dedicated curriculum development plans at both schools._x000D_
Track of record of supervising female, minority and underrepresented students._x000D_
-Weakness: _x000D_
none_x000D_
_x000D_
_x000D_
Please evaluate the strengths and _x000D_
weaknesses of the proposal with respect to any additional solicitation-specific review criteria, if _x000D_
applicable_x000D_
_x000D_
_x000D_
_x000D_
Summary Statement_x000D_
_x000D_
This proposal is a collection of scattered ideas without innovative approaches to the monolithic 3D integration. The team lacks the device technology expertise that makes the technological foundation weak and shaky. Many architectural techniques proposed to the deep learning problems are generic and not unique to the monolithic 3D architectures. The broader impact of the proposal is adequate and teams has a good track of record of supervising female, minority and underrepresented students._x000D_
_x000D_
</t>
  </si>
  <si>
    <t>This proposal lays the foundations for a novel heterogeneous computing paradigm (M3DHet) for Big-Data applications by exploiting the benefits of Monolithic 3D (M3D) integration. M3D integration, a breakthrough technology to achieve "More Moore and More Than Moore", paves the way for the design of cores, associated network routers, and novel memory elements using multiple tiers by utilizing monolithic inter-tier vias (MIVs). M3D offers the "true" benefits of vertical dimension for system integration by drastically reducing wire length. The overarching vision embodied in this proposal is that M3DHet can accelerate advances innovations in architectures for Big-Data computing by exploiting synergies between monolithic 3D integration, Processing in Memory (PIM), and heterogeneous manycore platforms. Since emerging technologies such as M3D and PIM are susceptible to fabrication defects, and run-time errors are likely to occur in highly integrated computing systems, advances in testing and failure prediction are essential to realize this vision. Specifically, the goals of this project are: 1) Architecture and memory co-design to improve performance and energy-efficiency; 2) Data-driven design optimization for monolithic 3D heterogeneous (M3DHet) manycore platforms; 3) Test solutions for M3D integration and online algorithms for proactive fault tolerance; and 4) Evaluation of power-performance-thermal trade-offs of the heterogeneous manycore platforms for diverse big-data applications. _x000D_
Keywords: M3D; processing in memory; big data; DfT; fault tolerance.M3DHet offers an integrated approach that combines theory and practice associated with emerging memory technology, machine learning, DfT, and proactive fault tolerance in M3D integration to design high-performance, energy-efficient, and reliable heterogeneous manycore architectures. Despite the recent advances in M3D integration, there has been no thorough investigation of the architectural space exploration that this technology enables, as envisioned in the proposed research. Applications such as deep learning and graph analytics are both computation and memory intensive, and pose great challenges to today?s architectures. In-memory processing integrated with M3D technology can overcome the memory wall, meanwhile bringing in new challenges in overall application-specific system optimization and quality control. The transformational aspect of this proposal lies in combining the benefits of M3D integration, architecture-memory co-design, and on-chip network to address high performance, energy-efficiency, and reliability in a manycore platform. Moreover, the data-driven design optimization methodologies in M3DHet have broad applicability in the electronic design automation domain going beyond the proposed work. The investigations undertaken in the proposed work address three out of five grand challenges (3D integration for scalability, optimization methodologies to quickly design application specific hardware, and machine learning as a key workload) posed by leading computer architecture researchers in the ARCH2030 vision paper.This proposal addresses the design of a 3D interconnect infrastructure for manycore processors that will overcome the limitations imposed by the slowing down of Moore?s law and deliver the capabilities to satisfy the most demanding design requirements. Manycore processors are poised to achieve unprecedented performance levels for many applications, including large-scale data analytics, networking, e-commerce, scientific computing, and entertainment. These diverse applications will benefit immensely from M3DHet through the enhancement of energy efficiency and robustness of massively integrated manycore systems with no adverse impact on performance. The educational contribution of this work lies in the establishment of an interdisciplinary research-based curriculum integrating M3D, PIM, machine learning-based optimization, and DfT to design high-performance, energy-efficient, and reliable manycore systems. The proposed research will enhance the education of students by enabling them to apply classroom knowledge to research problems that require hardware, software, and theoretical expertise. The PIs at Duke and WSU have many years of accumulated experience in involving underrepresented (UR) groups in research. This experience will be leveraged to motivate and engage students from various UR groups, including women, African Americans, and Hispanics.</t>
  </si>
  <si>
    <t>1763544</t>
  </si>
  <si>
    <t>Scassellati</t>
  </si>
  <si>
    <t>We propose to study the formation and maintenance of trust and the related effects of compliance in ad-hoc, short-duration mixed human-robot teams.  In the near-term future, robots will be limited resources that must be shared among human teams in operational settings; small-scale manufacturers will use robots flexibly to support multiple workers across a range of tasks, hospital service robots will be shared among the nursing staff to lift patients out of beds, and educational robots will be utilized by schools with a constantly changing group of students who need extra help.  In each of these settings, a robot must be capable of joining a team, inspiring confidence and trust in its capabilities, and supporting the workflow and goals of the group.  While there have been investigations into long-term use of robots and autonomous systems in military and industrial settings, very little is known about how to construct systems that must engage in these short-term, ad-hoc relationships._x000D_
_x000D_
We will pursue four intertwined research thrusts related to the establishment, maintenance, repair, and usage of trust in human-robot teams:_x000D_
_x000D_
   &gt;  Thrust Area 1: Predisposition to trust: We will investigate measures of implicit trust between a person and a robot. Using the implicit association test (measuring automatic associations between two target concepts and an attribute), we can investigate how latent feelings about robots affect a group member's cooperation with and assessment of a robot teammate.  _x000D_
   &gt;  Thrust Area 2: Conformity as a metric of trust and influence: We will investigate the ways in which decisions made by autonomous robots can influence the decision-making process of human team members. Using a collaborative task for groups (humans only or human-robot mixed groups) where individual?s decisions are made public, we can measure how frequently a person conforms to group opinions (humans, robots, or mixed). _x000D_
   &gt;  Thrust Area 3: Repairing violations of trust: We will investigate mechanisms by which a robot might repair trust after failing to perform a task or otherwise violating a user?s trust.  Using a repeated measures game, we will examine how robot behavior (including how the robot acknowledges and explains failures) impacts the likelihood for users to trust the robot._x000D_
   &gt;  Thrust Area 4: Enhancing team trust:  We hypothesize that robots can not only encourage human partners to trust the automation, but also to enhance trust between human partners.  Using a collaborative task in which we can surreptitiously force errors from one of the participants, we will measure the rate at which participants admit to errors when working with either a robot that supports establishment of group trust or one that simply supports task completion._x000D_
These projects will be carried out jointly at UNR and Yale, leveraging the unique strengths of each group._x000D_
_x000D_
Keywords:  Human-Robot Interaction; Social Robotics; Trust; ConformityThe central contribution of this work will be to increase our knowledge of the ways in which human-robot trust is formed, can be repaired, and impacts our human-to-human interactions. The shift toward collaborative robotics makes the consideration of trust essential for a wide variety of application areas.  This project will establish new metrics for predisposition to trust, quantitative measures of trust, and best practices for those looking to introduce robots into cooperative settings.This work will promote impact in three other areas: (1) the contribution of methods and metrics of trust for research in social and developmental psychology; (2) enhancement of our substantial investments in education and training, especially research offerings for graduate and undergraduate investigators; (3) enhancing our efforts to broaden participation in computing.</t>
  </si>
  <si>
    <t>1763546</t>
  </si>
  <si>
    <t>Freedman</t>
  </si>
  <si>
    <t>We advocate for an end-to-end redesign of datacenter flash storage reliability. Each layer of the storage stack---from individual disks, to local file systems, and to distributed storage systems---has been designed rather independently, with each building in fault tolerance for its next level above.  For example, disk manufacturers employ robust mechanisms to reduce hardware failures, as file systems (and their users) react rather poorly to lost or corrupted data.  While that need still holds true in many scenarios---laptop users don't have much recourse if their sole disk fails---it comes at a high price.  And, as we argue, an unnecessary one for the datacenter.  Currently, flash manufacturers employ error correcting codes in hardware so that the flash device does not expose any bit errors. But the evolution of SSD technology (from SLC to MLC to TLC to QLC) has led to increased capacity but exponentially higher raw bit error rates at the gate level.  And because devices can only currently repair a fixed, predetermined number of errors and fail when this number is exceeded, the lifespan on disks has continued to drop.  This level of reliability is untenable in the long term for many scenarios.  But in fact, the costly extent of today's disk-level reliability is unnecessary if an appropriate cross-layer storage approach can be followed.  For most datacenter applications, objects are already replicated between multiple devices, and this application-layer redundancy can be leveraged for this needed reliability.  We argue for end-to-end reliability: datacenter flash devices should be less reliable and push error correction control to the distributed application layer at the far end of the stack.  Similarly, under end-to-end reliability, the application can apply increasingly stronger error correction as the device ages, which preliminary calculations show that, when combined with a less reliable device, can extend device lifetime by almost 80 times!  This research proposes exploring the design challenges and implications of providing such cross-layer, end-to-end reliability for SSD storage systems, at both the individual disk, local file system, and distributed storage system layers.  Distributed systems: How does an e2e redesign impact the design of different types of distributed systems, often with varying durability and consistency requirements (e.g., a distributed file system like HDFS versus a consensus-based replicated state machine like RAFT)?  Can and how should these distributed systems handle and utilize faulty data returned from their underlying storage layer?  Local file systems: Given the proposed change to underlying layers (that provide less reliability), how should we rethink the needs and mechanisms for local file systems' handling of file-system metadata versus application data?  SSD subsystems: How should the design of SSD error correction be changed given new support for faulty data at higher layers?  What new interfaces should SSDs expose both to provide tunable control over the reliability of writes (e.g., the strength and correlated overhead of error correction), as well as exposing faulty reads to higher layers?  How and should on-disk mechanisms like wear-leveling in the Flash translation layer (FTL) change given weaker requirements from higher layers?_x000D_
_x000D_
Keywords: Distributed storage; SSDs; fault-tolerant storage; cross-layer design.This research will rethink how we can build scalable and cost-effective storage systems through a holistic, cross-layer consideration of each layer of the storage stack. It includes reconsidering the interfaces for each layer (e.g., allowing tunable reliability for disk writes, or exposing faulty reads to higher-level applications), and how the needs of different applications lead them to leverage these interfaces in differing ways.Large datacenter applications have been unable to yet integrate SSD-based storage in a number of scenarios (typically with heavy write rates, including caching), due to lifecycle concerns.  Next-generation SSD storage technologies (TLC) will make this problem much worse.  Yet our preliminary findings suggest the potential for 1-2 orders of magnitude improvements for such systems, given us a potential path out from this reliability cliff.</t>
  </si>
  <si>
    <t>1763548</t>
  </si>
  <si>
    <t>Wood</t>
  </si>
  <si>
    <t>PP0876258</t>
  </si>
  <si>
    <t>Liu</t>
  </si>
  <si>
    <t>alexliu@cse.msu.edu</t>
  </si>
  <si>
    <t xml:space="preserve">In the context of the five review elements, please _x000D_
evaluate the strengths and weaknesses of the proposal with respect to intellectual merit._x000D_
_x000D_
Today's cloud computing platforms use a small number of large data centers to provide computing and storage services. The disadvantage of such architecture is long network latency. For many applications, such as self-driving cars, virtual reality, and mobile computing applications, require low latency from cloud servers, and therefore call for a cloud computing architecture with a large number of small data centers. To meet this need, in this proposal, the PIs propose to design and evaluate a software-defined, cross-layer architecture for mobile edge clouds, and to realize the design via testbed and opensource software implementation. The proposed project has three major thrusts: _x000D_
(1) Scalable Virtualization for Elastic Edge Clouds: In this thrust, the PIs propose a novel UniContainer_x000D_
virtualization architecture that can scale to hundreds or thousands of densely packed virtualized applications on each edge server._x000D_
(2) Software-defined Cross-Layer Edge Cloud Services: In this thrust, the PIs propose to explore how the UniContainer architecture can tightly integrate cloud applications and NFV, allowing for complex services to be deployed that combine traditional endpoint applications with flexible network middleboxes._x000D_
(3) Software-defined Orchestration for Distributed Edge Clouds: In this thrust, the PIs propose to extend programmability to include the orchestration layer so that each edge application can customize the management and control of its cloud and network resources. The PIs propose to design algorithms and programmable mechanisms for management tasks (provisioning, resource management, monitoring, etc) and network control plane tasks (routing, QoS treatment, etc) that enable our ME2C to house and meet the needs of diverse, geographically distributed edge applications._x000D_
_x000D_
The problem addressed in this proposal is important and timely. As more and more mobile computing and real time applications are emerging, low latency cloud computing architecture is needed. This proposal fills this gap in a timely manner._x000D_
_x000D_
The solution proposed in this proposal is novel, comprehensive, and deep. For example, the proposed UniContainer virtualization architecture in technically interesting. UniContainers are a new virtualization technique that draws inspiration from two modern lightweight virtualization frameworksùcontainers and unikernelsûand are especially tailored to handle the mobility dynamics and modularity needed for diverse edge cloud applications. In addition to scale, UniContainers will support fine-grained OS customization, high elasticity, and transparent migration capabilities for high mobility workload dynamics._x000D_
_x000D_
The PIs have complementary expertise for the proposed project. The team consists of a mix of junior and senior researchers from three universities with expertise in distributed and operating systems, cloud and mobile computing, and wireless networking. The team also has a successful history of collaboration._x000D_
_x000D_
In the context of the five review elements, please _x000D_
evaluate the strengths and weaknesses of the proposal with respect to broader impacts._x000D_
_x000D_
The proposed architecture solves an important and timely problem. The proposed mobile edge cloud architecture will help to support emerging mobile applications with low latency constraints. The PIs will develop a full prototype of the ME2C architecture and demonstrate its efficacy using several real smart community applications such as an augmented reality tour guide and a smart bike fitness application. The PIs will deploy the prototype on their university testbeds as well as NSF supported testbeds such as GENI and CloudLab for large scale experimental evaluation. The prototype will be made available in open source form to other researchers and industry partners. The PIs will also integrate their research into their teaching and outreach activities._x000D_
_x000D_
Please evaluate the strengths and _x000D_
weaknesses of the proposal with respect to any additional solicitation-specific review criteria, if _x000D_
applicable_x000D_
_x000D_
The proposal is a good fit for the call for proposal._x000D_
_x000D_
Summary Statement_x000D_
_x000D_
Overall, this is an excellent proposal._x000D_
_x000D_
</t>
  </si>
  <si>
    <t>Smart wearables, the Internet of Things, and new application types such as augmented reality promise to revolutionize how people interact with technology in their daily lives. While embedded and smart devices have growing capabilities, they still rely on a backend cloud infrastructure to provide additional storage and computational capacity required by these complex applications. These new application types each have unique characteristics such as strict latency requirements and frequent mobility that are ill suited for today's centralized clouds. At the same time, the boundary between the cloud as the computing substrate and the wireless network as the communication substrate is beginning to blur and will soon disappear entirely. In the future, cloud resources will be seamlessly integrated with the network infrastructure for wireless networks to implement dynamic virtualized network services, and the cloud can more effectively support emerging low-latency distributed applications at the edge of the network.  In this project, the PIs propose a new Mobile Elastic Edge Cloud (ME2C) architecture  that will provide a programmable, converged architecture that can be customized for the diverse needs of emerging applications. This project involves a collaboration between three PIs at GWU,  UC Riverside, and UMass, with balanced expertise in computing, networking, and testbed-driven experimentation aspects of the project._x000D_
_x000D_
Keywords:  edge computing;  cloud computing;  software-defined infrastructure; NFV.The proposed mobile elastic edge cloud approach can be flexibly customized to support highly dynamic mobile workloads,  enable an integrated cross-layer  design, and provide  efficient multiplexing of constrained edge resources to enable a range of new applications that are infeasible using today's centralized cloud platforms.  The ME2C architecture consists of (i) a distributed network of edge cloud server clusters, each running a highly scalable UniContainer virtualization platform capable of hosting hundreds or thousands of virtualized edge applications per server, (ii) an integrated framework that seamlessly combines network function virtualization and end-host applications to enable cross-layer optimizations of computing and network resources, (iii) a distributed orchestration framework to manage resources within and across edge cloud locations, including algorithms to handle intelligent placement of edge service and network functions, geo-elastic replication of edge services, and migration of services to deal with mobility.  The proposed architecture will focus on building a software-defined infrastructure that can be customized at the OS, network, and management layers to achieve individualized requirements for each edge application. The PIs propose a synergistic cross-layer design, implementation, and evaluation of the above components---UniContainers, virtual network functions, and distributed orchestration---and will develop an open-source ME2C software prototype that will enable software-defined edge clouds in the same way as OpenStack enables centralized cloud services. They plan a comprehensive experimentation effort for the proposed approach, which involves building real-world applications for smart and connected community scenarios, and using large-scale testbeds to conduct a detailed evaluation of the design and algorithms.The proposed mobile edge cloud approach will make an important contribution to the next generation of cloud computing technology necessary to support emerging mobile applications with low latency constraints. The PIs will leverage their strong industry collaborations to encourage tech transfer and adoption of these ideas. The PIs will collaborate on a multi-university seminar class to provide educational opportunities in this area and will involve undergraduate students through annual summer REU projects. The PIs will leverage their outreach efforts as well as a Broadening Participation in Computing effort to recruit a diverse group of students to work on the project. One of the collaborating universities, UC Riverside, is an accredited Hispanic Serving Institution, which will enhance the team's diversity. Prototypes will be made available in open-source form to the community and tutorial-style workshops will be conducted to spur adoption of the software by other researchers.  Finally, outreach to local K-12 schools will help increase the pool of students with interest in STEM disciplines.</t>
  </si>
  <si>
    <t>1763551</t>
  </si>
  <si>
    <t>Abouzeid</t>
  </si>
  <si>
    <t>With the enthusiastic global adoption and active use of smart mobile devices, we are witnessing a fascinating transformation in the form and range of data services that are literally filling the airwaves. Internet wireless traffic is expected to surpass that coming over wired networks by 2018.  However, despite the increasing sophistication of physical-layer communication technologies, the capacity of global data network, especially at its wireless edges, remains limited and cannot sustain the exponentially growing demand of arising applications without significant innovation. This project offers a fresh perspective on the design of next generation mobile networks. Motivated by a number of preliminary results, we propose a new paradigm for mobile data/content sharing that harnesses the untapped memory/processing capabilities of smart edge devices.  In particular, we propose a theoretically well-founded and methodical design of ``mobile data/content sharing marketplace" that aims to optimally utilize the predictability of user behavior and the computational/storage capabilities of existing smart devices. At the core of our proposal are the following three powerful emerging concepts 1) Edge Caching, 2) Machine learning and 3) Smart Contracts. These concepts will serve as the fundamental pillars of our proposed data/content marketplace and our work will investigate the fundamental limits and interactions between these notions. _x000D_
Keywords: Coded caching, incentive mechanisms, network economics, optimization, privacy, statistical machine learning.The overarching goal of this proposal is to build a holistic framework for the mobile content sharing marketplace paradigm rooted in a rigorous theoretical foundation and inspiring innovative practical applications. At the core of this paradigm is the idea of distributed proactive optimization of coded caching as an efficient enabler for matching supply, in terms of the available spectrum, with demand in terms of the data traffic that needs to be served. By combining tools from network optimization, information theory, and machine learning, we will develop novel schemes for optimized proactive coded caching that achieve the fundamental performance limits while lending themselves to practical implementations. Game theory and cryptoeconomics will be used to characterize the system of incentives necessary for the end-user, content publishers, and mobile carriers to participate in the envisioned marketplace. Our cross disciplinary approach will extend the state of the art, which  is largely limited to models that do not allow for capturing the interacting dynamics between the multitude of underlying constraints and objective functions.Throughout the project, we will strive to use modeling assumptions that closely mirror reality and develop our results within an analytical framework.The developed models and techniques will contribute to the development of low-cost and high-satisfaction mobile data services which can cater to a large market of consumers with diverse interests and economic limitations. This is an area of clear technological interest, wide societal impact, and direct economic implications. By leveraging our active collaboration with industrial partners, we will also strive to transfer the arising principles of efficient proactive operation into real-world applications. Moreover, the insights and methodologies springing from our study in the context of mobile data services will have direct and indirect implications on the efficient design of many other systems serving human consumers, most notably distributed mobile computing and blockchain verification. An important broader impact will be the multi-disciplinary training of students who will enter the workforce with a unique set of tools making them ideally suited for developing new mobile data applications and services. The PIs will introduce their research results in courses at the three collaborating institutions, at both the graduate and undergraduate levels. The project has an experimental validation and prototyping component that will offer excellent research opportunities for undergraduate students in the timely area of mobile networks. The resulting open source libraries and data sets  will serve as tools for fast prototyping, available to the research community at large. The PIs will continue their already strong track record in diversity by actively recruiting top talents from under-represented groups in science and engineering.</t>
  </si>
  <si>
    <t>1763557</t>
  </si>
  <si>
    <t>Nguyen</t>
  </si>
  <si>
    <t xml:space="preserve"> Panel Summary       
 SUMMARY OF PROPOSED RESEARCH ACTIVITY_x000D_
_x000D_
Description: This proposal concerns sublinear space algorithms for foundational problems on data streams. About 18-20 years ago, a handful of influential papers showed us that it is possible to use only O(polylog n) space to estimate the number of distinct elements in a stream over {1,2,...,n}; estimate the L2-norm of such a stream; identify (approximately) the heavy hitters in the stream, both in the usual sense and the L2 sense; and sample from {1,2,...,n} approximately according to presence/absence in the stream (L0 sampling) or square-of-frequencies (L2 sampling). These algorithmic tasks are sometimes used as building blocks in other data streaming or sketching algorithms. Significantly, about 5 years ago, another influential paper showed how to obtain O(n polylog n)-space algorithms for several problems on undirected graphs._x000D_
_x000D_
Typically, the first algorithms proposed for these problems did not have optimal dependence on the key parameters: the universe size (n), the stream length (m), the accuracy of the estimate (epsilon, for a 1+epsilon multiplicative approximation), the probability of an inaccurate answer (delta), etc. Over time, theoretically better algorithms have been found for several of these problems. In some cases, improved lower bounds were shown to close the gap between the best upper bound and the best lower bound._x000D_
_x000D_
This proposal identifies several instances where gaps of this sort remain, and proposes to close these gaps. It is written in a way that suggests that gaps will be closed by giving better algorithms though of course it's possible that in some cases the algorithms are already optimal and what's needed is a better lower bound._x000D_
_x000D_
INTELLECTUAL MERIT_x000D_
The PIs have carefully laid out some very specific questions where gaps remain. Here are three representative examples: (1) Improve the space complexity of norm estimation when the stream is built using "positive updates" only (no deletions). (2) Improve the space complexity of a norm estimation algorithm that must provide an estimate after every update (both insertions and deletions). (3) Improve the space complexity of estimate the global min cut size of a streamed graph._x000D_
_x000D_
Strengths_x000D_
* The proposal is very well written. Each question posed is crisply defined and the state of the art on it is carefully described._x000D_
* The PIs are aiming for very precise answers to questions of the form "what is the optimal streaming algorithm for this problem?"_x000D_
* For several of the questions, some partial progress is indicated, making it likely that the PIs will indeed solve them soon._x000D_
* The PIs have a strong track record in the area, both on the upper bound and the lower bound side._x000D_
_x000D_
Weaknesses_x000D_
* The proposal's biggest weakness is that it does not aim high enough for a MEDIUM project._x000D_
* For almost all the problems being considered, the "next step" as proposed here would not be transformative. For most of these problems, we already have highly optimized algorithms and what's left is to eliminate a final log or log log factor. There is no indication that doing so would lead to either a more practical algorithm or significantly new mathematics._x000D_
* The project would not give us new streaming algorithms for problems where we don't already have an efficient algorithm. The closest it comes to doing so is the potential O(n/epsilon) space algorithm for global mincut, improving from O(n/epsilon^2)._x000D_
_x000D_
BROADER IMPACTS_x000D_
_x000D_
Strengths_x000D_
* Algorithms for some of these problems could end up being implemented in a streaming algorithms toolbox._x000D_
* The senior PI has an impressive track record of significant outreach to high school students, leading an intensive program to get high quality students interested in programming and algorithms. This is well beyond the usual outreach of giving a lecture or two at a high school._x000D_
_x000D_
Weaknesses_x000D_
* Nothing to note._x000D_
_x000D_
ADDITIONAL REMARKS_x000D_
_x000D_
Research plan: The project can reasonably be expected to deliver the promised results within the proposed duration._x000D_
_x000D_
Collaboration plan: The PIs are both in the Boston area and can meet as frequently as they wish. They are well suited to collaborating deeply._x000D_
_x000D_
Postdoc Mentoring plan: The PIs have described adequate plan for mentoring a postdoc by integrating the postdoc into their professional network and getting them involved in writing a grant proposal of their own. The postdoc will also be encouraged to mentor a grad or undergrad student._x000D_
_x000D_
Data Management Plan: The PIs will place all generated publications on open access systems. They state that they will make all implementations and code available on the web. No further details are given._x000D_
_x000D_
Results of prior support: Only one PI has prior (ongoing) NSF support. He describes one of his two grants, the one closer to the current proposal. Its most significant findings are succinctly and adequately described. The outreach activities resulting from it (workshop organization, talks given) are also summarized._x000D_
_x000D_
Justification for Panel Rating: This proposal is about closing the space complexity gaps for several foundational problems in data streaming. Though these problems were seen as fundamental, the panel agreed that these goals aren't sufficiently ambitious for a MEDIUM proposal._x000D_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</si>
  <si>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Dynamic data structures for vectors and graphs in sublinear memory_x000D_
_x000D_
L: 1763557 Nguyen, Huy Northeastern University $  574,949_x000D_
N: 1763504 Nelson, Jelani Harvard University $  475,000_x000D_
_x000D_
_x000D_
P180637 LC AF Medium Panel /  Dec 11-12 (9 panelists),_x000B_  on 12/12/2017, recommended as Low Competitive (V,G,G,G)_x000D_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</si>
  <si>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project concerns basic streaming and sketching problems: norm estimation, sparse recovery, basic graphs problems such as min cut, and related topics. Many of these problems have been studied since the beginning of the modern era of streaming algorithms (the paper of Alon-Matias-Szegedy). The proposal lists many concrete problems to be explored, such as the following._x000D_
1. Improve the space complexity of computing a 1+epsilon estimate to the L2 norm of a stream built using only insertions, that uses O(1/epsilon^2 + log n) space, instead of the known O(1/epsilon * log n)._x000D_
2. Improve the space complexity of finding the "epsilon-L2-heavy-hitters" of a stream (those that contribute more than an epsilon fraction of the L2 mass) to O(k) words, where k = 1/epsilon^2. The current record is O(k log k) by PI Nelson, itself an improvement of an O(k log k log log n) bound from a year ago._x000D_
3. What is the optimal way to "track" the L2 norm of an evolving stream, meaning provide an estimate of L2 after every update? There is a trivial way to do this using a one-shot L2 estimator and blowing up its space usage by O(log m). Can this be improved? _x000D_
4. Determine the optimal space complexity of a (k,d1,d2)-sampler for a vector x created using coordinate updates. Such a sampler is supposed to "fail" with probability at most d1 and, when it succeeds, must output a sample of k elements from support(x) that should be d2-close to a uniform sample. This is a basic subroutine is recent graph sketching algorithms (Ahn-Guha-McGregor)._x000D_
5. Preserving all cuts in a graph to within 1+/-epsilon requires space about O(n/epsilon^2), but if we want only the global mincut, is there a streaming algorithm that uses says O(n/epsilon) space? _x000D_
_x000D_
Strengths:_x000D_
_x000D_
+ Both PIs have strong track records in obtaining many tight space bounds in data streaming/sketching._x000D_
+ The problems considered here are fundamental in nature._x000D_
+ The PIs are located in the same area (Boston) and have many previous collaborations._x000D_
_x000D_
Weaknesses:_x000D_
_x000D_
- These problems are, by their nature, very narrow and technical._x000D_
- Much of the proposed work is about optimizing away a final log n (sometimes even log log n) type factor in a space bound. It's not clear that this matters to potential users of streaming/sketching algorithms and the proposal doesn't try to make any such case._x000D_
- Theory for its own sake is fine, but the proposal doesn't make a case that solving these problems will teach us broader lessons within theory._x000D_
_x000D_
_x000D_
_x000D_
In the context of the five review elements, please _x000D_
evaluate the strengths and weaknesses of the proposal with respect to broader impacts._x000D_
_x000D_
_x000D_
The project will train one postdoc, and two or three graduate students in the general area. _x000D_
_x000D_
One of the PIs has been doing an impressive amount of outreach to high school students in Ethiopia and US Virgin Islands and will continue this work. The other PI's institution has a "coop program" through which undergraduates can be recruited to work on this research._x000D_
_x000D_
_x000D_
Please evaluate the strengths and _x000D_
weaknesses of the proposal with respect to any additional solicitation-specific review criteria, if _x000D_
applicable_x000D_
_x000D_
_x000D_
_x000D_
Summary Statement_x000D_
_x000D_
This is a good proposal from two PIs who are well-equipped to work on these problems. It feels too narrow for a "medium" proposal, which ought to aim higher._x000D_
_x000D_
_x000D_
</t>
  </si>
  <si>
    <t xml:space="preserve">In the context of the five review elements, please _x000D_
evaluate the strengths and weaknesses of the proposal with respect to intellectual merit._x000D_
_x000D_
This proposal suggests the topic of designing sublinear memory dynamic data structures for vectors and graphs. For the case of vectors, the PIs focus mostly on the insertions-only case, for which a frequency vector needs to be maintained while a stream of token is realized. The case of graphs is closely related with that of vectors, since a graph could be represented as a sequence of edges that are dynamically added or removed, so the PIs propose a sequence of questions for graphs as well._x000D_
_x000D_
The proposal is very well organized and the authors provide a smooth introduction into the topic with some appropriate definitions and context in the beginning. Given their prior work, both together and sepparately, the PIs appear to be well-positioned for attacking these problems. The problems appear to be quite fundamental, many of them having been studied for many decades, and the proposed questions would indeed make progress toward a deeper understanding of the power and limitations of small-space data structures._x000D_
_x000D_
_x000D_
In the context of the five review elements, please _x000D_
evaluate the strengths and weaknesses of the proposal with respect to broader impacts._x000D_
_x000D_
PI Nelson has a very strong record of outreach to underrepresented communities and younger students, which appears to be ongoing._x000D_
_x000D_
Appart from providing us with a deeper theoretical understanding of the proposed problems and streaming algorithms, the proposed problems also appears to be quite interesting not only from a theoretical perspective, but also from a practical one. Given the substantial interest from industry in optimizing some of the streaming algorithms discussed in this proposal, it seems likely that some of the results could have an immediate impact. A partial testatement to this fact is that some of the prior work of the PIs has appeared at applied conferences._x000D_
_x000D_
_x000D_
Please evaluate the strengths and _x000D_
weaknesses of the proposal with respect to any additional solicitation-specific review criteria, if _x000D_
applicable_x000D_
_x000D_
_x000D_
_x000D_
Summary Statement_x000D_
_x000D_
The proposed problems are interesting both from a theoretical and a practical perspective and the authors are well-positioned to attack them. The proposal is well organized, and the PI has a strong record of outreach._x000D_
_x000D_
</t>
  </si>
  <si>
    <t xml:space="preserve">In the context of the five review elements, please _x000D_
evaluate the strengths and weaknesses of the proposal with respect to intellectual merit._x000D_
_x000D_
The proposal deals with sketching and streaming algorithms for vectors and graphs. The focus is on deriving tight space bound. This includes_x000D_
- l_2-estimation and heavy hitters in insertion-only streams_x000D_
- impact of continuous estimation (rather than estimating at end of stream) on complexity_x000D_
- sparse recovery (or support finding) in turnstile streams_x000D_
- (dynamic and static) global min cut_x000D_
- cuts and connectivity in hypergraphs_x000D_
_x000D_
These are all important problems of continuing scientific interest. The description indicates that the PIs have many good ideas for tackling these problems._x000D_
_x000D_
The PIs have authored many of the most recent bounds for these problems, that appear in select conferences, and are eminently qualified to push the state-of-the-art further._x000D_
_x000D_
The downside is that the problems are quite narrow and focused on resolving the exact complexity of the problems. As this often revolves around logarithmic gaps, this seems not likely to involve fundamental underlying issues with greater implication (than to the specific problems considered). A proposal in the Medium category would need a more transformational potential._x000D_
_x000D_
_x000D_
In the context of the five review elements, please _x000D_
evaluate the strengths and weaknesses of the proposal with respect to broader impacts._x000D_
_x000D_
The problems are of industrial interest, and the result may well have industrial applications._x000D_
The PIs have a track record of outreach, both to K-12 and popularizing CS research to undergraduates._x000D_
_x000D_
The impact on society is though likely to be very indirect (as is the case with most theory research)._x000D_
_x000D_
_x000D_
Please evaluate the strengths and _x000D_
weaknesses of the proposal with respect to any additional solicitation-specific review criteria, if _x000D_
applicable_x000D_
_x000D_
_x000D_
_x000D_
Summary Statement_x000D_
_x000D_
Sketching and streaming algorithms for various fundamental problems on vectors and graphs. PIs have developed some of the main related results, and the project is highly likely to be successful. _x000D_
_x000D_
_x000D_
</t>
  </si>
  <si>
    <t xml:space="preserve">In the context of the five review elements, please _x000D_
evaluate the strengths and weaknesses of the proposal with respect to intellectual merit._x000D_
_x000D_
_x000D_
The current proposal is concerned with the design and analysis_x000D_
of sublinear data structures for vectors and graphs. Such data_x000D_
structures find tremendous applications within "streaming" _x000D_
applications. A fair amount of work has been undertaken in this _x000D_
field and quite a few results have been obtained in the literature._x000D_
_x000D_
The PIs have done a good job of surveying the literature and _x000D_
placing their proposed work in context. The research that they_x000D_
plan to conduct has been partitioned into 18 separate questions._x000D_
Prior to stating the research problem, they have clearly explained_x000D_
their prior work and the proposed plan of approach. Some of the_x000D_
questions are rather vague; however, for the most part, the_x000D_
research challenges have been clearly explained. The PIs have_x000D_
discovered the best bounds for some of the problems described_x000D_
and this lends a lot of credibility to their work._x000D_
_x000D_
_x000D_
The PIs and their assembled team are extremely well-qualified to_x000D_
undertake the tasks outlined in the proposal._x000D_
_x000D_
The institutions of the PIs have adequate resources to ensure that_x000D_
they carry out the proposed activities._x000D_
_x000D_
In the context of the five review elements, please _x000D_
evaluate the strengths and weaknesses of the proposal with respect to broader impacts._x000D_
_x000D_
The broader impacts are fairly standard. They have both involved_x000D_
underrepresented minorities and women in their work._x000D_
_x000D_
If the work is actually implemented in the toolboxes of companies_x000D_
such as Amazon and Google, then there will be a broad societal_x000D_
impact as well. The PIs have alluded to such applications, but_x000D_
they need to concretize the same._x000D_
_x000D_
Please evaluate the strengths and _x000D_
weaknesses of the proposal with respect to any additional solicitation-specific review criteria, if _x000D_
applicable_x000D_
_x000D_
_x000D_
_x000D_
Summary Statement_x000D_
_x000D_
This proposal is concerned with small-space data structures for_x000D_
streaming algorithms. The problems proposed have been heavily_x000D_
studied by the PIs as well as a host of others. This indicates_x000D_
that new results will have immediate recognition and impact._x000D_
_x000D_
The proposal has been crafted well and the PIs have a strong_x000D_
track record._x000D_
_x000D_
</t>
  </si>
  <si>
    <t>Sublinear space data structures have been of major recent interest, with applications for example in streaming algorithms, distributed computation, randomized linear algebra, and compressed sensing. Small space solutions have the advantage of fitting in fast cache, thus providing time speedups as well, and also require less storage and bandwidth in distributed settings. This proposal aims to develop novel methods for designing and analyzing sublinear space data structures for two seemingly different but closely related objects: vectors and graphs. In the former case, some high-dimensional vector x receives coordinate-wise updates, while in the latter a graph is subject to edge insertions/deletions and various queries._x000D_
Small-space dynamic data structures supporting vector updates, so-called "streaming algorithms", have been heavily studied beginning with the influential work of Alon, Matias, and Szegedy on supporting L_p-norm estimation queries on x [6]. Strikingly, despite tremendous progress in streaming over the last 20 years since that work, many basic problems remain open including understanding the space complexity of one of problems originally studied in [6]: namely that of estimating L2 of x when every update is simply increasing some x_i by 1. This problem, along with several fundamental problems on vectors, form the technical core of many streaming algorithms in different domains._x000D_
One such application domain of small-space dynamic data structures for vectors is to then obtain such data structures for dynamically changing graphs. Graphs are powerful common abstractions for a wide variety of real world objects such as social networks, the Internet, images, etc., and many of these graphs are dynamically changing over the course of an update stream. Recent work beginning with [3] showed that many graph queries, such as connectivity, can be supported via small-space data structures effectively by reduction to vector-update problems on an edge indicator vector x in R^{(n choose 2)}; see for example the survey [69]._x000D_
This proposal aims to further our understanding of fundamental questions related to small-space dynamic data structures for vector updates, and especially as they relate to graph problems._x000D_
- Small-space vector update data structures: the insertion-only case. In the insertion-only case, vector updates increment coordinates of x, so that x is a frequency count vector of the number of occurrences of various items in a data stream. The PIs plan to attack some of the most fundamental problems in this model, such as norm estimation, heavy hitters, and continuous monitoring of statistics._x000D_
- Fully dynamic streams and applications to graphs. Many of the best known small-space dynamic data structures for graph problems operate by reducing to vector update problems. For example, the only known nearly linear space algorithm for spectral sparsifiers operates by reduction to L2 heavy hitters [52], and algorithms for connectivity, k-edge connectivity, minimum spanning tree, and several others reduce to vector coordinate-sampling problems [3] (see also the survey [69]). Many open problems though still remain, e.g. what is the optimal space complexity for connectivity in dynamic streams? We also plan to investigate several other dynamic graph and hypergraph problems._x000D_
Keywords: streaming; graphs; data structuresThe proposed research directions concern problems in the foundations of small-space data structures and streaming algorithms. Many of the problems proposed are some of the first topics covered in courses covering streaming algorithms, and improvements are likely to generate new techniques to tackle many other problems. Also, the PIs are experts in the discussed problem domains and are well-equipped to make progress. They furthermore have an established record of joint productivity, with six jointly published works in the last 5 years in top venues [81, 78, 79, 80, 65, 66].The PIs plan to teach advanced graduate courses whose topics overlap with contents in this proposal. Furthermore, both PIs plan to train and mentor graduate and undergraduate students students in research, organize workshops, and write survey articles. PIs plan to also participate in outreach activities both to non-computer scientists, to K-12 students, and to broaden participation in computing. The research itself may also have industrial impact, being related to databases, network traffic analysis, and data mining.</t>
  </si>
  <si>
    <t>1763559</t>
  </si>
  <si>
    <t>Matthews</t>
  </si>
  <si>
    <t>Expander graphs are highly connected sparse graphs with numerous applications in mathematics and computer science, including group theory,  number theory, communications networks, computational complexity, derandomization, and Monte-Carlo computations. This project focuses on the connections between expander graphs and linear error-correcting codes, namely expander codes constructed from expander graphs and some fixed codes, called inner codes. Even though coding theory has been studied for more than a half century,  it is still a challenge to construct codes that can be decoded in linear time. In recent years, as cloud computing and blockchain technology become more popular, local recovery codes for distributed storage are highly desired in practice.Sipser and Spielman showed in 1996 that there exists an infinite family of explicit codes based on Ramanujan graphs that can be decoded in linear time and can correct a constant fraction of errors. This breakthrough result has inspired a long stream of work on expander codes with fast decoding algorithms. The approaches in the literature require a high (vertex) expansion property on the underlying graphs and does not work if the expansion is 1/2 or smaller. Moreover, previous works focused on graphs with expansion close to 1 to get lossless expanders, which are optimal but hard to construct.  Recent work of the PIs shows that one can get good codes from graphs with any expansion. This allows expander graphs with smaller expansion to be used in expander code construction. This project explores this new avenue and includes of construct explicit expander graphs with small constant degrees, yielding good codes over small alphabets suitable for practical applications. The emphasis on small degree enables faster decoding by allowing for shorter inner codes. _x000D_
_x000D_
Another, related direction is the construction of codes with strong local properties. Algebraic geometry has proved to be quite useful in constructing codes with locality. This addresses applications where it is desirable to recover a single (or small number of) symbol(s) by accessing only a few particular symbols of the received word. The PIs have results demonstrating codes with small locality and large availablity using algebraic geometric constructions. It is possible that these same tools allow for codes which have good batch properties (which are provide load balancing in distributed storage systems) or those which allow symbol recovery with high probability via any random query. While these algebraic geometric constructions may be of independent interest, in this project they will be used to obtain expander codes. _x000D_
_x000D_
Explicit code constructions can be used as inner codes for codes from expander graphs; the properties of the expander code are tied to the properties of the inner code. This research topic is about generating explicit inner codes with special properties and employing them in the expander code construction in a more efficient manner to yield possibly a bigger fraction of correctable errors and strong local properties.The project is multidisciplinary lying at the crossroads of mathematics, computer science, and electrical engineering. It bridges pure mathematics, particularly combinatorics and algebraic geometry, with practical applications in digital communications. Any new result or any good algorithm for codes could be used to improve communication capability in practice. The PIs together are directing PhD students at Clemson and are involved in REU programs supported by an RTG grant from NSF. The students work on research problems in coding theory, cryptography and mathematics. The PIs have extensive outreach experience working with those from groups underrepresented in STEM disciplines and will continue these efforts. An integral component of this project is recruiting and training of a new, more diverse generation of scientists. All materials developed will be placed on the web for the research, educational, and technical communities.</t>
  </si>
  <si>
    <t>1763565</t>
  </si>
  <si>
    <t>Whalley</t>
  </si>
  <si>
    <t xml:space="preserve"> Panel Summary       
  SUMMARY OF PROPOSED RESEARCH ACTIVITY_x000D_
_x000D_
Reducing the cost of branches has been a long studied problem in the_x000D_
architecture and compilers community.  This proposal suggests a new_x000D_
take on this problem via a static branch prediction analysis that_x000D_
lifts branch computation from loops into a separate "preloop",_x000D_
effectively transforming a loop program with branches to one without._x000D_
To make such a technique computationally feasible, a number of_x000D_
microarchitectural enhancements are also proposed._x000D_
_x000D_
INTELLECTUAL MERIT_x000D_
_x000D_
+ Even though this problem domain has been the subject of intensive_x000D_
study over the years, the compilation strategy and micro-architecture_x000D_
features proposed appear to be novel._x000D_
_x000D_
- The proposal provides no evidence that the technique would be_x000D_
beneficial.  There are no simulation results, nor quantitative_x000D_
evidence on the cost of branches on modern hardware executing_x000D_
optimized code produced by state-of-the-art compilers, to justify the_x000D_
need for a new branch elimination optimization, especially one that_x000D_
necessarily involves changes to the underlying hardware._x000D_
_x000D_
- The proposal is structured as a series of low-level examples, with_x000D_
no explanation for how a compiler would generate the expected target_x000D_
code, and how (or if) such generation would affect other compiler_x000D_
optimizations.  The proposal provides little intuition to ease_x000D_
understanding of the examples, and their significance._x000D_
_x000D_
- Other than a brief 1/2 page section (Sec. 6), the narrative does not_x000D_
provide details on proposed research activities, a research plan with_x000D_
specific goals and outcomes, timelines, etc.  Additionally, no details_x000D_
are provided on the artifacts that will actually be produced._x000D_
_x000D_
- There is no meaningful evaluation plan, metrics, or validation_x000D_
mechanism sto assess the success of the proposed techniques._x000D_
_x000D_
- There is no discussion on the toolchain that would be used to_x000D_
implement the proposed ideas._x000D_
_x000D_
- There is no mention on the impact of the proposed hardware_x000D_
extensions on architecture complexity, power consumption, clock_x000D_
speeds, etc._x000D_
_x000D_
BROADER IMPACTS_x000D_
_x000D_
+ Reducing the cost of branches in high-performance code can improve_x000D_
performance for a broad class of applications._x000D_
_x000D_
+ The project will fund PhD students across multiple disciplines_x000D_
(compiler design and architecture), and results will be incorporated_x000D_
into undergraduate and graduate courses._x000D_
_x000D_
- The proposal does not identify any innovative aspects of its broader_x000D_
impacts beyond student training and course development._x000D_
_x000D_
SUMMARY STATEMENT_x000D_
_x000D_
The proposal considers new compiler analyses and architecture_x000D_
refinements to eliminate branches in loop intensive code regions._x000D_
While there may be performance gains to be had as a result of this_x000D_
compilation methodology, the proposal fails to provide sufficient_x000D_
detail and intuition to justify its approach.  The lack of a clear_x000D_
research plan, and the absence of any preliminary evidence to justify_x000D_
the proposed ideas, significantly weaken the proposal's claims._x000D_
_x000D_
The recommendation of the panel is that the proposal is Not Competitive. _x000D_
_x000D_
The panelists concur that the Panel Summary accurately reflects the _x000D_
panel discussion._x000D_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</si>
  <si>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(NC) for proposal with low review scores_x000D_
_x000D_
SHF: Medium: Collaborative Research: Improving Performance by Applying Branch and Control Dependence Elimination_x000D_
_x000D_
L: 1763565 Whalley, David Florida State University $  600,000_x000D_
N: 1763706 Onder, Soner Mich Technological Univ $  599,958_x000D_
_x000D_
_x000D_
P180456 NC SHF FY18 FM/PL Medium Panel (10 panelists), on 12/08/2017, recommended as Not Competitive (G,G,G,G/F)_x000D_
Panel evaluated 21 rated projects: 1 HC, 8 C, 11 LC, 1 NC 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</si>
  <si>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 xml:space="preserve">In the context of the five review elements, please _x000D_
evaluate the strengths and weaknesses of the proposal with respect to intellectual merit._x000D_
_x000D_
The proposal considers compiler and architectural_x000D_
support for translating programs to traces (paths) with no branches._x000D_
The key idea is to statically perform a branch precondition analysis,_x000D_
splitting loops into one or more branch-free regions, indexing into_x000D_
these regions based on executing a "preloop" that determines the_x000D_
outcome of the branch for each iteration of the loop.  To facilitate_x000D_
this transformation, a number of microarchitectural enhancements are_x000D_
suggested, including hardware arrays to hold path addresses,_x000D_
instructions to update a prediction register and jump to an address in_x000D_
the path array, and instructions to verify whether a condition was_x000D_
properly predicted when the hardware supports speculation._x000D_
_x000D_
Given the detailed technical exposition of the approach, it was_x000D_
surprising that the proposal provides no evidence (e.g., simulation_x000D_
results) on the idea's merits wrt performance improvement or program_x000D_
characteristics (e.g., instruction counts, average branch-free path_x000D_
length, etc).  Indeed, the proposal does not provide any validation_x000D_
plan or describe any metrics against which the feasibility of the_x000D_
ideas could be measured.  The research plan consists mostly of_x000D_
low-level technical questions related to specific architectural_x000D_
features (e.g., size of arrays and queues) with no discussion on_x000D_
timelines, risks, validation strategy, hardware realization (e.g.,_x000D_
FPGA or ASIC), comparison against a software-only solution, impact on_x000D_
other compiler optimizations (e.g., register allocation and other code_x000D_
motion transformations), etc.  There is also no discussion on the_x000D_
toolchains that will be used to implement this (e.g., what languages and_x000D_
compilers are being targeted?), benchmarks that would be used, etc.  _x000D_
_x000D_
_x000D_
In the context of the five review elements, please _x000D_
evaluate the strengths and weaknesses of the proposal with respect to broader impacts._x000D_
_x000D_
The broader impacts generally concern improving_x000D_
diversity and course development based on results gleaned from this_x000D_
effort._x000D_
_x000D_
Please evaluate the strengths and _x000D_
weaknesses of the proposal with respect to any additional solicitation-specific review criteria, if _x000D_
applicable_x000D_
_x000D_
_x000D_
_x000D_
Summary Statement_x000D_
_x000D_
The intellectual merit of the proposal is in the development_x000D_
of new compiler and architecture enhancements to eliminate the cost_x000D_
of branches in high-performance compiled code.  The transformations_x000D_
are complex but are not supported by any evidence (analytic or_x000D_
quantitative) that justifies their benefit.  The proposal provides_x000D_
no validation plan, risk mitigation strategy, or tool support that_x000D_
will be needed.  The broader impact is modest, focussed primarily_x000D_
on improving diversity, and course development._x000D_
_x000D_
_x000D_
</t>
  </si>
  <si>
    <t xml:space="preserve">In the context of the five review elements, please _x000D_
evaluate the strengths and weaknesses of the proposal with respect to intellectual merit._x000D_
_x000D_
At this point, branch prediction has been deeply optimized and it_x000D_
is hard to make further progress. The PI's sketch a novel and different_x000D_
approach to branch prediction (relying more on the compiler for_x000D_
special code generation) to advance performance. If successful it _x000D_
can have wide ranging impact for sequential performance._x000D_
_x000D_
In the context of the five review elements, please _x000D_
evaluate the strengths and weaknesses of the proposal with respect to broader impacts._x000D_
_x000D_
If the research is successful it can be applied to any new_x000D_
processor and compilers and thus have wide ranging impact beyond_x000D_
compilers and micro architectures._x000D_
_x000D_
_x000D_
Please evaluate the strengths and _x000D_
weaknesses of the proposal with respect to any additional solicitation-specific review criteria, if _x000D_
applicable_x000D_
_x000D_
This is well written proposal that discusses and explains many_x000D_
details of the proposed research. Some concerns are:_x000D_
_x000D_
- The proposal is not clear about how the research would be _x000D_
concretely done. Since this clearly involves advanced new compilation_x000D_
techniques it would strengthen the proposal if this would be discussed._x000D_
For example, will the authors extend clang? Furthermore, how will_x000D_
measurements be performed if no hardware exists yet? _x000D_
_x000D_
- Related to this, there is no clear description what would be considered_x000D_
measures of success. Since the proposed research tries to advance_x000D_
a field that has been widely stuidied and extensively optimized it_x000D_
would be good to discuss this in more detail._x000D_
_x000D_
Summary Statement_x000D_
_x000D_
The proposal aims to improve on branch prediction. The technique_x000D_
relies on cooperation between compiler and micro architecture._x000D_
In particular, the compiler should create branch-free paths with_x000D_
explicit branch prediction instructions allowing the micro_x000D_
architecture to execute with (hopefully) fewer stalls._x000D_
_x000D_
</t>
  </si>
  <si>
    <t xml:space="preserve">In the context of the five review elements, please _x000D_
evaluate the strengths and weaknesses of the proposal with respect to intellectual merit._x000D_
_x000D_
Strengths:_x000D_
_x000D_
+ Proposes a suite of compiler algorithms and micro-architecture mechanisms for overcoming the performance penalty of conditional branch instructions._x000D_
_x000D_
+ Studies three different settings, two for code in inner loops (branch pre-computation with path selection in the case of separable  branches vs. explicit branch prediction with path selection in the case of non-separable branches) and a third one for code outside inner loops (explicit branch prediction without path selection)._x000D_
_x000D_
Weaknesses:_x000D_
_x000D_
- No empirical results are provided justifying why and how much this problem is important on modern architectures and workloads._x000D_
_x000D_
- The proposal is very tedious to follow due to a lack of high-level intuition behind each proposed technique.  _x000D_
_x000D_
- The novelty of the proposed techniques is unclear.  The techniques are relatively straightforward ones for branch and control dependence elimination._x000D_
_x000D_
- There is no evaluation plan describing how the proposed techniques will be evaluated, including which hardware architectures, workloads, and platforms._x000D_
_x000D_
Suggestions for Improvement:_x000D_
_x000D_
* Motivate the problem better by providing empirical results showing performance gains achievable using some of the proposed techniques.  _x000D_
_x000D_
* Provide the high-level intuition and explain the novelty of the proposed techniques.  Also explain how they will be evaluated._x000D_
_x000D_
* Could there be any performance penalty due to the increase in code size resulting from branch and control dependence elimination?_x000D_
_x000D_
_x000D_
In the context of the five review elements, please _x000D_
evaluate the strengths and weaknesses of the proposal with respect to broader impacts._x000D_
_x000D_
Strengths:_x000D_
_x000D_
+ The project will help improve performance for a wide class of applications and processors._x000D_
_x000D_
+ The project will train PhD students in cross-layer research spanning optimizing compilers and micro-architectures._x000D_
_x000D_
+ The results will be integrated into undergraduate and graduate courses._x000D_
_x000D_
+ The PIs have a history of involving undergrads in research and successfully convincing them to enter graduate school._x000D_
_x000D_
Weaknesses:_x000D_
_x000D_
None_x000D_
_x000D_
Suggestions for Improvement:_x000D_
_x000D_
None_x000D_
_x000D_
_x000D_
Please evaluate the strengths and _x000D_
weaknesses of the proposal with respect to any additional solicitation-specific review criteria, if _x000D_
applicable_x000D_
_x000D_
_x000D_
_x000D_
Summary Statement_x000D_
_x000D_
The proposal presents a suite of compiler algorithms and micro-architecture mechanisms for overcoming the performance penalty of conditional branch instructions.  The PIs are well suited to conducting the proposed research.  However, the proposal has several shortcomings, including a lack of justification why the targeted problem is important, why the proposed techniques are novel, and how they will be evaluated._x000D_
_x000D_
_x000D_
</t>
  </si>
  <si>
    <t xml:space="preserve">In the context of the five review elements, please _x000D_
evaluate the strengths and weaknesses of the proposal with respect to intellectual merit._x000D_
_x000D_
This proposal is concerned with microarchitectural techniques that_x000D_
trade off increased code size for improved branch prediction._x000D_
_x000D_
In outline, the idea is to let the compiler identify paths in inner_x000D_
loops for which the comparisons results may be precomputed._x000D_
Additional hardware stores the paths as directed by the compiler,_x000D_
which uses a number of dedicated instructions to orchestrate their_x000D_
execution._x000D_
_x000D_
There is no preliminary simulation results and no estimate of impact_x000D_
on hardware complexity, cycle time, time for context switches, and_x000D_
power consumption._x000D_
_x000D_
_x000D_
In the context of the five review elements, please _x000D_
evaluate the strengths and weaknesses of the proposal with respect to broader impacts._x000D_
_x000D_
The broader impacts of this project would be improved access to_x000D_
research for underrepresented groups._x000D_
_x000D_
Please evaluate the strengths and _x000D_
weaknesses of the proposal with respect to any additional solicitation-specific review criteria, if _x000D_
applicable_x000D_
_x000D_
_x000D_
_x000D_
Summary Statement_x000D_
_x000D_
A proposal that has some merit, but needs to be more convincing about_x000D_
the potential merit of the techniques to be developed._x000D_
_x000D_
</t>
  </si>
  <si>
    <t>We propose a a suite of compiler algorithms and micro-architecture mechanisms that we believe have significant potential to supply processors with a sustained stream of correct instructions.  The key concept in our approach is to create paths (traces) of branch-free code at compile time. In inner loops, these algorithms merge multiple branches into "path selection" instructions and enumerate the paths. Elsewhere, we make branch prediction explicit in the instruction set architecture (ISA), which breaks the dependency between a branch instruction and the instructions that compute the branch result, allowing all the instructions before the branch to sink into both successor blocks of the branch.  Once these branch-free paths are formed, each path can be optimized without being hindered by control dependencies.  Contrary to a trace cache, these traces are stored in the regular instruction cache at run-time.  Therefore, trace start and end points are fully under compiler control, their length is not artificially limited to a pre-set value, and they can be very effectively prefetched using a sequential hardware prefetcher. Use of path selection instructions instead of multiple branch instructions in inner loops effectively reduces the number of branch instructions executed and when applicable, facilitates precomputation of the paths to be taken and permits using path prediction elsewhere. Precomputing paths completely eliminates branch mispredictions altogether. Otherwise, we still reduce the frequency of branches and benefit from compiler optimizations previously not possible. This approach promises significant benefits for all types of branch instructions as we can always create these long paths irrespective of whether the branching occurs within loops.  We call our project "Applying Branch and Control Dependence Elimination" (ABCDE)._x000D_
_x000D_
Keywords: compiler optimizations, branch and control dependence elimination, restructuring control flowConditional branches have long been a performance bottleneck for all types of processors and there has been only incremental progress in this area. Constructing traces in the manner described in this proposal is novel and the potential of optimizing traces without being hindered by control dependencies is largely unexplored. The project requires studies that involve a number of compiler and architectural design issues since there are many variations in how conditional transfers of control can be specified and the control flow can be restructured. The PIs have many years of experience investigating low-level compiler optimizations and architectural features to improve both performance and energy efficiency. We view the collaboration of the investigators with strong backgrounds in compilers and computer architecture as a key strength of the proposal.If successful, we expect the broader impact of this work to be seen everywhere as ABCDE can provide improved performance for a wide-class of applications and processors. The broader impact of this research therefore is both technical and societal. ABCDE enables higher performance computing at all platform scales. Energy efficiency may also be improved due to increased utilization of computing resources._x000D_
_x000D_
ABCDE will benefit the pervasive computing that increasingly affects our lives, the infrastructures we rely on for better health-care delivery, the cloud infrastructures that host businesses ranging from small to enterprise scales, and the coming exascale platforms we need to solve grand challenge problems. This project can also help revitalize compiler optimization and computer architecture research by opening up unexplored research paths of dealing with conditional transfers of control and trading off code size increases for improved performance. The project provides a fertile environment for educating Ph.D. students in a manner that they can comfortably move from optimizing compilers to micro-architecture design and hence becoming effective cross-layer researchers.</t>
  </si>
  <si>
    <t>1763570</t>
  </si>
  <si>
    <t>Pfister</t>
  </si>
  <si>
    <t>Modern approaches to artificial intelligence have come to rely heavily on advances in supervised deep learning. The development of these methods has produced significant gains in accuracy for many areas of artificial cognition, including novel approaches for entire areas such as vision, speech recognition, and natural language processing.  In aggregate, these models have produced significant performance gains, however, their widespread adoption has led to new problems in deployment. Most notably because the models rely so heavily on hidden representations, when they make an incorrect prediction there is no way to discern what may have gone wrong.  To target this crucial problem, this proposal describes a collaborative co-design effort combining research in machine learning and visualization to develop a visual debugger for the important class of neural sequence models. The aim is to provide a direct practical interface for users of these systems to address problematic data cases and take concrete steps to fix models in production use cases.  This proposal calls for conducting qualitative and quantitative user studies to evaluate the effectiveness of our visual encodings and interaction designs._x000D_
_x000D_
Keywords: visualization; human-computer interaction; machine learning; artificial intelligence; deep neural networks; recurrent neural networks; neural sequence modelsRecent work has utilized interactive visualization for the development and understanding of deep learning models.  This proposal calls for a different approach, not to build after the fact visualizations for known models, but to combine research effort in visualization and machine learning to redesign machine learning architectures from the ground up, in concert with experts in visualization, to directly allow for visual exploration and correction. In particular, the aim is to develop model variations that not only target performance, but also include built-in methods for linking mistakes back to the training data, provide users with hooks, i.e. explicit decision points that allow for interpretability and correctability, and support model updates based on user interventions. These projects require active investigation into developing new models, new analysis techniques, scaling proposed methods, and integrating within a common visual framework. Throughout, this work will be done in concert with the development of visual analysis techniques and hands-on studies of the visual system.Models from deep learning have led to a rejuvenation of the field of artificial intelligence and tremendous progress on practical problems. Many initiatives now exist to build sequence models for speech, translation, text-to-speech, and image description into everyday products, although questions remain about whether it is possible to deploy such models in practice when robustness is an issue. This proposal aims to address these questions by developing visualization methods targeted directly at this difficult and important class of deep learning model, and releasing these tools publicly. Potential success here would directly help many different entities deploy deep learning methods by providing an effective tool for analyzing and interpreting results._x000D_
_x000D_
The PIs have a strong track record of releasing data, educational materials, and software created as part of research projects.  The proposed research program will play an important role in education at both the undergraduate and graduate levels. The fundamental results of this research will be incorporated into the curricula of existing courses in visualization, artificial intelligence, machine learning, and data science, enhancing senior undergraduate and graduate student education at the two participating institutions.  An integral part of the proposed work is the involvement of undergraduate students in research.  One of the strengths of Harvard is the talented pool of undergraduate students, many of whom choose to perform independent research and participate in research projects.</t>
  </si>
  <si>
    <t>1763571</t>
  </si>
  <si>
    <t>Kasikci</t>
  </si>
  <si>
    <t xml:space="preserve"> Panel Summary       
 SUMMARY OF PROPOSED RESEARCH ACTIVITY_x000D_
_x000D_
This proposal would create an infrastructure for defining performance specifications (essentially "resource assertions") for applications and for monitoring executions to ensure that the performance specifications are met. Just as assertions of runtime values in a program can help ensure program correctness, resource assertions can help ensure program performance. The proposal has two complementary aspects -- developing abstractions to express resource requirements and then low-level system support to evaluate whether the assertions hold. The PIs propose to provide developers with programming language and system support and tools to reason about program performance. With this capability, several applications will be evaluated and tuned. The work is important in that application performance portability is difficult to achieve and these techniques can help identify when performance expectations are not met and potentially the root causes for the deviations._x000D_
_x000D_
INTELLECTUAL MERIT_x000D_
_x000D_
The panel agreed that if the problem was really solved, it would be a significant achievement. However, the panel also agreed that proposal did not demonstrate adequate awareness of prior, relevant work. The lack of any citation to the SC02 paper on performance assertions was most significant, although the panel agreed that the proposal needed to demonstrate more awareness of performance analysis work in large-scale computing and supercomputing._x000D_
_x000D_
The preliminary results of the proposal are one of its strengths. The plan to carry out the research is well organized and follows a sound logical structure._x000D_
_x000D_
The panel agreed that the separation of performance specifications from source code is problematic, particularly from the standpoint of maintainability. The panel agreed that integrating the assertions into the source code would allow the research to focus on more fundamental issues, such as how to specify resources in an architecture independent fashion._x000D_
_x000D_
The panel agreed that exploration of root cause analysis is an important and interesting aspect of the proposal. Some panelists felt the proposal had a high probability of success in this direction while other reviewers felt that the plan failed to discuss how to automate the substitution of approximate values, which was critical for the preliminary work._x000D_
_x000D_
BROADER IMPACTS_x000D_
_x000D_
The panel agreed that this proposal makes a strong commitment to open-source software and would produce a framework to implement future tools that require deep forms of dynamic performance analysis and checking._x000D_
_x000D_
The panel did not find any issues with education and outreach activities._x000D_
_x000D_
ADDITIONAL REMARKS_x000D_
_x000D_
The panelists did not raise any issues with respect to the data management plan or the discussion of the results of prior NSF support._x000D_
_x000D_
SUMMARY STATEMENT_x000D_
_x000D_
The panel encourages the PIs to explore related work more thoroughly and to refine the more novel aspects of the proposal, particularly in the area of using performance assertions for root cause analysis and the identification of correctness issues._x000D_
_x000D_
The recommendation of the panel is Low Competitive.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</si>
  <si>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This proposal would create an infrastructure for defining performance specifications for applications and for monitoring executions to ensure that the performance specifications are met. The general idea has merit. Unfortunately, it is the topic of significant prior work in the area of performance analysis and tools by Vetter and Worley, see:_x000D_
_x000D_
https://dl.acm.org/citation.cfm?id=762761.762809 or_x000D_
http://ieeexplore.ieee.org/document/1592869/ _x000D_
_x000D_
full citation:_x000D_
_x000D_
@inproceedings{Vetter:2002:APE:762761.762809,_x000D_
author = {Vetter, Jeffrey S. and Worley, Patrick H.},_x000D_
title = {Asserting Performance Expectations},_x000D_
booktitle = {Proceedings of the 2002 ACM/IEEE Conference on Supercomputing},_x000D_
series = {SC '02},_x000D_
year = {2002},_x000D_
location = {Baltimore, Maryland},_x000D_
pages = {1--13},_x000D_
numpages = {13},_x000D_
url = {http://dl.acm.org/citation.cfm?id=762761.762809},_x000D_
acmid = {762809},_x000D_
publisher = {IEEE Computer Society Press},_x000D_
address = {Los Alamitos, CA, USA},_x000D_
} _x000D_
_x000D_
The primary difference between the cited prior work and the proposed approach is that the proposed approach would use separate files instead of direct annotation of the source code. However, this difference seems like a poor change as it creates a series of difficulties (the proposed project would seek to address some of them). These difficulties include how to ensure that the specifications are associated with the correct source code and how to keep the specification consistent with changes to the source code, including trivial ones such as function or variable renaming. Overall, an approach based on direct source code annotations seems much more robust._x000D_
_x000D_
Overall, the very similar prior work results in the proposal having low overall technical merit._x000D_
_x000D_
Beyond this major concern, the proposal also claims that the specifications would serve a variety of uses including the detection of concurrency bugs. The proposal states that the PIs 'are not aware of work that leveraged performance analysis for concurrency bug detection.' Unfortunately, this statement again indicates that the proposal suffers from insufficient awareness of related work, specifically:_x000D_
_x000D_
http://ieeexplore.ieee.org/document/5544927/_x000D_
http://ieeexplore.ieee.org/document/6803050/_x000D_
https://dl.acm.org/citation.cfm?id=2063451_x000D_
https://dl.acm.org/citation.cfm?id=2370848&amp;CFID=1010843303&amp;CFTOKEN=33360865_x000D_
_x000D_
Although the specific directions in this proposal are distinct from the above work, the overlap is sufficient as to contribute further to concerns that the proposal does not reflect an adequate awareness of related work._x000D_
_x000D_
_x000D_
In the context of the five review elements, please _x000D_
evaluate the strengths and weaknesses of the proposal with respect to broader impacts._x000D_
_x000D_
The proposal has limited potential broader impacts due to the overlap with prior work. One strength of the proposal is the discussion on broadening participation, particularly in its plans to include ASD students._x000D_
_x000D_
Please evaluate the strengths and _x000D_
weaknesses of the proposal with respect to any additional solicitation-specific review criteria, if _x000D_
applicable_x000D_
_x000D_
Not applicable._x000D_
_x000D_
Summary Statement_x000D_
_x000D_
This proposal would investigate tools to specify and to monitor application performance expectations. Unfortunately, the topic has been previously addressed by prior work that explored many of the key ideas included in the proposal._x000D_
_x000D_
</t>
  </si>
  <si>
    <t xml:space="preserve">In the context of the five review elements, please _x000D_
evaluate the strengths and weaknesses of the proposal with respect to intellectual merit._x000D_
_x000D_
Summary: The PIs propose to develop what are in essence "resource assertions".  Just as assertions of runtime values in a program can help ensure program correctness, resource assertions can help ensure program performance.  The proposal has two complementary aspects -- developing abstractions to express resource requirements and then low-level system support to evaluate whether the assertions hold.  With this capability, several applications will be evaluated and tuned._x000D_
_x000D_
Strengths: This is interesting approach to the performance monitoring -- making it on-line (and in the program) rather than post-hoc.  The approach seems to capture a reasonable set of resources.  The PIs are well qualified to carry out the proposed work._x000D_
_x000D_
Weaknesses: The proposed approach seems "waterfall" like.  It would seem that there should be application input throughout the process so that the right quantities are being monitored.  In fact, it would seem like application studies should be first.  This reviewer is concerned that hardware is so diverse that being able to specify resources in an architecture independent fashion will be quite difficult.  _x000D_
_x000D_
_x000D_
_x000D_
_x000D_
_x000D_
In the context of the five review elements, please _x000D_
evaluate the strengths and weaknesses of the proposal with respect to broader impacts._x000D_
_x000D_
Performance monitoring and tuning is important in a variety of applications.  However, for the proposed work to have broad technical impact, it will require the tools to be widely deployed and used.  Although the PIs will release the code as open source, that is only the first step to widespread adoption.  The education and outreach plans seem reasonable._x000D_
_x000D_
Please evaluate the strengths and _x000D_
weaknesses of the proposal with respect to any additional solicitation-specific review criteria, if _x000D_
applicable_x000D_
_x000D_
_x000D_
_x000D_
Summary Statement_x000D_
_x000D_
A novel approach to providing developers control and insight into performance and resource related issues._x000D_
_x000D_
</t>
  </si>
  <si>
    <t xml:space="preserve">In the context of the five review elements, please _x000D_
evaluate the strengths and weaknesses of the proposal with respect to intellectual merit._x000D_
_x000D_
Intellectual merit and novelty/impact:_x000D_
One of the main strengths of this proposal is the novelty of the core idea -- specifying the performance characteristics of a program in a decoupled fashion to the program's code.  Even defining this type of approach and the challenges/applications is a nice contribution.  Additionally, each of the main three thrusts (tasks) of the research have the potential to advance the field -- abstractions for specifying performance behavior, systems/compiler implementation, novel applications.  _x000D_
_x000D_
The arguably most critical and fundamentally difficult is the abstractions for specifying performance behavior.  The major concern I have here is that the decoupled nature of the specifications and code might make it difficult to express complex specifications.  For example, if you wanted to express a throughput constraint, would it be required that there be a function that represents one request completing successfully?  If not, the performance engineer might be tempted to modify the code, etc.  Data-dependent performance constraints will also be difficult to express, especially without causing a lot of interdependences which would be difficult to maintain (ie. the program changes, invalidating the performance specification)._x000D_
_x000D_
I also didn't totally understand the adversarial specifications, whether they were simply conditional performance requirements, or whether they are special specifications that would "run" separately in order to generate scenarios which test certain conditions. _x000D_
_x000D_
In terms of the other two tasks, first the compiler/runtime/OS support all seem intellectually interesting and possible.  I think one of biggest potential impacts of the work will be in terms of inventing new applications for this type of capability.  The three they mention (performance tuning/root-cause analysis/security vulnerabilities) seem potentially transformative to me._x000D_
_x000D_
Research Plan and Collaboration:_x000D_
Doing one task per year is somewhat reasonable, but my guess is that they'll kind of need to be blended more together than that.  The technical collaboration plan is light on details, but considering the previous success in collaboration among two of the PIs, this may not be too much of an issue._x000D_
_x000D_
Team and Resources:_x000D_
The team appears to be well qualified to conduct this research, and there appears to be adequate resources available.  The collaboration with Intel through Gilles Pokman, especially in receiving access to Intel's internal performance tools, will surely prove to be useful._x000D_
_x000D_
In the context of the five review elements, please _x000D_
evaluate the strengths and weaknesses of the proposal with respect to broader impacts._x000D_
_x000D_
This proposal has a very strong potential to be the basis of an open-source framework for implementing future tools that require deep forms of dynamic performance analysis and checking.  This appears to be the most meaningful potential broad impact.  The PI's have a good track record of releasing tools and working with industry for technology transfer, which will enable a strong impact here._x000D_
_x000D_
There doesn't appear to be any major weaknesses here._x000D_
_x000D_
The team/plan/institution is appropriate.  _x000D_
_x000D_
_x000D_
Please evaluate the strengths and _x000D_
weaknesses of the proposal with respect to any additional solicitation-specific review criteria, if _x000D_
applicable_x000D_
_x000D_
The project scope is justified; there is a lot of work here._x000D_
_x000D_
The collaboration plan is light on details, but I doubt this is a big issue.  There should be enough time for the lead PIs to realize the synergistic effects of larger-scale research._x000D_
_x000D_
Summary Statement_x000D_
_x000D_
Overall, I think this is a proposal with a high potential impact, especially considering that this tool is hypothetically useful for a broad range of techniques.  There's some uncertainty to me over whether this decoupled approach will work in terms of expressibility and maintainability, but the outcome will certainly be interesting._x000D_
_x000D_
</t>
  </si>
  <si>
    <t xml:space="preserve">In the context of the five review elements, please _x000D_
evaluate the strengths and weaknesses of the proposal with respect to intellectual merit._x000D_
_x000D_
This proposal is on enabling performance analysis of complex systems (parallel, distributed and heterogeneous) via high-level abstractions. PIs propose to provide developers with programming language and system support and tools to reason about program performance. _x000D_
_x000D_
Strengths:_x000D_
_x000D_
+ The key novelty of the proposed work is to allow software developers to write performance specifications separate from code and then checked using optimized implementations with a systematic approach at multiple layers including the runtime, OS, and hardware. This is significant in order to tackle system complexity that substantially increases the difficulty of analyzing and improving application performance. Utilizing the low-level features (such as control flow tracing and watchpoints) is nontrivial, requiring hardware-specific knowledge, driver support in OS, and specialized expertise that most developers lack. PIs will develop techniques that leverage performance specifications to continuously monitor and tune programs, detect the root courses of performance problems, and detect bugs and security vulnerabilities. The success of the project would provide effective and easy-to-use tools to analyze complex system performance and diagnose root cause of anomaly and bugs.  The proposal overall is well organized. _x000D_
_x000D_
+ The research methodology is laid out with sound preliminary results. Specifically, PIs propose to first develop programming abstractions and interfaces that allow software developers to intuitively describe the performance behaviors in their programs. Second, PIs propose to develop runtime and OS support for checking performance specifications in complex systems by exploiting hardware features. Finally, PIs propose to develop techniques that leverage performance specifications and checks to demonstrate the usefulness and performance impacts. The proposed tasks are synergistic, containing some new ideas with system designs.  _x000D_
_x000D_
+ PIs are well positioned to execute the proposed work. PIs have understanding and insights of system internals and correlations. _x000D_
_x000D_
Weaknesses:_x000D_
_x000D_
- System performance analysis is a quite well-studied area, despite identified new opportunities. The literature study seems to be vague, not well articulating the novelty of key methodology. _x000D_
_x000D_
- The research plan can also be strengthened with evaluation details including metrics and success criteria._x000D_
_x000D_
In the context of the five review elements, please _x000D_
evaluate the strengths and weaknesses of the proposal with respect to broader impacts._x000D_
_x000D_
+ The proposed research and development work has significant impacts on complex systems and performance analysis. PIs plan to disseminate the project outcomes through open-source release and PIs have a strong record of doing that. _x000D_
_x000D_
+ The proposal also has substantial activities in curriculum development, broadening participation and technology transfer, which PIs have successful records. _x000D_
_x000D_
- In a medium project, graduate student mentoring can be emphasized._x000D_
_x000D_
Please evaluate the strengths and _x000D_
weaknesses of the proposal with respect to any additional solicitation-specific review criteria, if _x000D_
applicable_x000D_
_x000D_
Collaboration Plan: _x000D_
_x000D_
The team consists of three PIs from the same institution with complementary expertise in operating systems, programming languages, and computer architecture. The collaboration plan is detailed and feasible, such as co-advising graduate students._x000D_
_x000D_
Summary Statement_x000D_
_x000D_
Performance analysis in complex systems has been a very challenging problem. This proposal aims to provide developers effective and easy-to-use methods and tools in performance analysis and debugging using high-level abstractions and interfaces. It is based on synergistic research tasks cross cutting runtime, OS, and hardware knowledge. Overall, the proposed work is well described and cohesive. But it lacks of articulating the proposed work with rich literature, and evaluation plan can also be strengthened. The proposal contains substantial activities in open-source development, curriculum and broadening participation._x000D_
_x000D_
</t>
  </si>
  <si>
    <t>The goal of this proposal is to design intuitive high-level abstractions and interfaces that will allow developers to specify performance properties of their systems. We will develop programming language, runtime and operating system support that leverages modern hardware features to automatically check whether these performance specifications hold. We will develop multiple techniques that leverage performance specifications to continuously monitor and tune programs, detect the root causes of performance problems, and detect bugs as well as security vulnerabilities. Today, the key means of improving the performance of computer systems is increasing parallelization (i.e., more cores), building distributed systems (i.e., on multiple machines), and transforming computer systems to be more heterogeneous (i.e., specialized computing units like FPGAs along CPUs). The PIs posit that understanding and specifying performance will become a key element at every layer of this complex, highly parallel, distributed, and heterogeneous computing stack. The PIs will work on three main tasks to provide developers with the necessary language and system support to reason about program performance: First, the PIs will develop programming abstractions and interfaces that allow developers to intuitively describe the performance behaviors they would like to analyze and check in their programs. The PIs will use programming language design methods for this objective. They will build compiler and interpreter extensions as well as plugins to generate the necessary code for performing the checks. Second, the PIs will develop runtime and operating system support for checking performance specifications in a single node as well as in a distributed system by relying on modern hardware features (e.g., performance counters, control flow tracing, etc.). The specifications generated as part of the first task will be checked using the operating system support for analyzing performance. The PIs will develop techniques to ensure that checking performance properties incur a bounded and low overhead. The PIs will leverage operating and distributed systems design methods as well as statistical sampling techniques (to reduce monitoring overhead) for this objective. Third, the PIs will develop a series of techniques that leverage performance specifications and checks to demonstrate the usefulness and the impact of the proposed ideas. In particular, the PIs will develop techniques to continuously monitor program performance, tune programs using an automatically-generated performance and power model, detect the root causes of performance problems, and use deviations from expected performance behavior to detect concurrency bugs and security vulnerabilities. Keywords: Performance specification; performance analysis and optimization; reliable performance; bug detection.The PIs will design novel programming abstractions and interfaces and the associated runtime and operating system infrastructure that succinctly describes and checks the performance behavior of computer systems. The PIs propose to decouple the functionality of the program from the specification of performance properties, thereby allowing developers to focus on this cross-cutting concern separately, in order to improve developer productivity. To demonstrate the usefulness of proposed ideas, the PIs will also develop a number of techniques that leverage performance specifications.The proposed work will help improve the performance of mobile, web, and distributed applications that are an increasingly-important part of the nation's computing infrastructure. As Moore's Law nears an end, the proposed solutions will give developers of future computer systems the ability to better reason about performance and help them build more efficient systems. Consequently, the proposal aims to help continue the sustained innovation trend that has relied heavily on steady performance increase. The PIs will also work with Intel to enable the industry to adopt the developed techniques and tools. Furthermore, the PIs will use the developed tools to help students gain performance analysis and optimization skills by integrating the tools into the curriculum for computer systems courses. The PIs will openly release all the source code and data resulting from the project. The PIs have actively involved undergraduate students and underrepresented minorities in their research in the past, and plan to continue these efforts.</t>
  </si>
  <si>
    <t>1763576</t>
  </si>
  <si>
    <t>Pu</t>
  </si>
  <si>
    <t>Despite continuing efforts by industry and academic researchers, the performance of n-tier web-facing applications have been plagued persistently by the response time long-tail problem: With relatively low resource utilization (less than 50%) and the majority of requests returning within a few milliseconds, a non-negligible number of requests take several seconds to return. These Very Long Response Time (VLRT) requests have been reliably reproduced in n-tier benchmarks. These experiments show that millisecond-scale performance bugs (called millibottlenecks) create a chain of dependencies and accumulated queuing that end in tight clusters of VLRT requests called VLRT milliepisodes (similar duration of millibottlenecks). A methodical effort is proposed to find and study new millibottlenecks in a variety of hardware and software resources (CPU, memory, disk, network, shared locks, and others) that lead to VLRT milliepisodes through chains of dependencies. A low overhead and fine-grain monitoring toolkit of resources and events (called MilliMonitor) will enable reproducible VLRT milliepisodes, matched to their associated millibottlenecks and chain of dependencies. The open source MilliMonitor is capable of resource sampling periods of 50ms and fine-grain event monitoring, recording each request arrival and departure for each server. Finding and resolving new VLRT milliepisodes through reproducible experiments (millibottlenecks and their chain of dependencies from the Millibottleneck Theory) will enable long term advances in the design and implementation of large distribute systems. _x000D_
_x000D_
Keywords: Millibottleneck Theory; millibottleneck; response-time long tail; millisecond-scale performance bugs; fine-grain performance monitoring; MilliMonitor.The search for new millibottlenecks is intellectually challenging in both scientific and technical levels. At the technical level, millisecond-scale performance bugs such as millibottlenecks make them virtually invisible to current monitoring tools (typically sampling at minutes or seconds intervals). To provide appropriate instrumentation for observation of millisecond-scale phenomena, the MilliMonitor Toolkit achieves 50ms sampling period in resource monitoring and low overhead fine-grain event monitoring for each event at each server. At the scientific level, MilliMonitor will provide reproducible experimental data for the discovery of new VLRT requests, and their associated millibottlenecks on a variety of hardware and software resources, and then find the chain of dependencies that link a millibottleneck to VLRT requests. Furthermore, using the knowledge about millibottlenecks and their chain of dependencies to resolve or prevent their VLRT milliepisodes is theoretically feasible and practically important, but a formidable undertaking due to the scale of system component and architectural modifications that may be required. Finally, a long term challenge is to use this knowledge to design better distributed systems with less dependencies, or at least, more explicit dependencies.The experimental verification of Millibottleneck Theory will have significant impact at several levels. At the concrete system and technology level, this research will provide methods and tools to find new millibottlenecks, components and dependencies that create VLRT requests. At the cloud management level, better knowledge of millibottlenecks (and their removal) will enable more efficient utilization of data centers (compared to the historically low 12-18% average utilization), while achieving higher compliance with the near-zero latency requirements of web-facing applications. At the systems research community level, we will support and provide open access to experimental data, scripts, benchmarks, and the MilliMonitor Toolkit for experimental research on VLRT requests and other performance bugs. The availability of MilliMonitor on shared environments such as the NSFCloud enables the replication of experiments by the community using MilliMonitor tools to reproduce known and new millibottlenecks.</t>
  </si>
  <si>
    <t>1763582</t>
  </si>
  <si>
    <t>Yener</t>
  </si>
  <si>
    <t>The proliferation of portable devices and the ubiquitous wireless data connectivity have enabled a wide range of applications where mobile users are able to access information continuously generated by sources in real-time.  Simultaneously, rechargeable networks, composed of devices that are powered by energy harvesting, are becoming the future of energy self-sustaining wireless networks, with the goal of having extended lifetime and being deployed in challenging conditions or locations. An unexplored, yet imperative dimension in rechargeable networks is to ensure real-time access to fresh information. This brings about the notion of age of information as a fundamental metric. Design of rechargeable networks with optimal information updating will enable real-time applications with timely diagnosis for real-time connected heath, as well as infrastructure monitoring and disaster prevention, prediction and recovery._x000D_
Keywords: Age of information; rechargeable (energy harvesting) networks; energy transfer; network resource allocation; reliable communication rates; remote estimation.This proposal will develop the framework of age-of-information-optimal energy harvesting wireless networks; determining the optimum update scheduling, transmission policies, reception, and networking methods, and the associated design insights and principles to be used in the deployment of future rechargeable networks. We structure our proposal into the following four major research thrusts:_x000D_
1) Status updating in single-hop systems: This thrust will identify status update policies for rechargeable transmitters (e.g., sensors) in single-hop settings to optimize age of information (AoI). Starting with a single source-destination pair, the thrust will extend to multiple-access (multi-transmitter) settings where asynchronous updates are the norm and need to be accounted for in design, as well as the broadcast (multi-receiver) settings where distinct update schedules may be needed. The key challenges include limited battery size of the updating node(s), as well as the energy availability of the receiving node(s). _x000D_
2) Status updating in multi-hop networks: In multi-hop networks, a key challenge is out-of-order delivery of status updates, resulting in inefficient use of network and energy resources. Taking the age of update packets explicitly into account, this thrust will jointly optimize scheduling and routing of updates when the transmitters (and later the receiving nodes) are powered by energy harvesting. A key objective of this thrust is to develop distributed measurement-based practical updating and routing algorithms._x000D_
3) Age of Information and information theoretic/signal processing metrics: This thrust will establish fundamental relationships and trade-offs of AoI with well-accepted performance metrics. Introducing freshness of information into energy harvesting channels, this thrust will seek to understand the fundamental trade-off between reliable communication rates and AoI. This thrust will also address joint source-channel strategies with AoI optimization. AoI can naturally relate to sampling, remote estimation and its associated error metrics, which this thrust will formalize._x000D_
4) Cooperative status updating: Cooperation is an integral component of rechargeable wireless networks. Cooperation can occur both at the signal level (relaying) and at the energy level (energy transfer). For the envisioned rechargeable networks with real-time access to timely information, this last thrust will introduce cooperation in updating and address the case where status information is correlated between generating sources. The key innovations include incremental updating, distributed correlated updating, as well as cooperation strategies that jointly optimize energy transfer and AoI.Societal broader impacts include: 1) development of real-time and fresh information access to energy self-sufficient and self-sustaining wireless networks; 2) enabling practically perpetual operation for wireless networks while ensuring useful information delivery; 3) development of new and information freshness-sensitive medical, environmental, natural disaster prediction and recovery which are otherwise impossible with battery-powered operation. Educational broader impacts include: 1) dissemination of research results in the form of tutorials, short courses; 2) enhancing graduate student research experiences via a research exchange program; 3) incorporating research results into graduate and undergraduate courses; 4) recruitment of and mentoring for women in electrical engineering, including K-12 outreach.</t>
  </si>
  <si>
    <t>1763584</t>
  </si>
  <si>
    <t>Gingold</t>
  </si>
  <si>
    <t>The objective of this proposal is to create accessible computer-aided design tools for people with visual impairments. There are millions of individuals with visual impairments in the United States. Existing 3D modeling software is inaccessible to this population, since it is based on visual feedback. Yet digital design software plays a critical role in the maker movement (personalized, ubiquitous, and available design and fabrication and rapid prototyping). Augmented Reality (AR) and Virtual Reality (VR) allow sighted users to interact with virtual realities and their own physical realities in new ways. Designing 3D shapes is often shown as a demonstration or application of these technologies. In these approaches, the user's hands or handheld controllers trace curves in space. However, AR and VR modeling approaches rely on visual feedback and are not accessible to people with blindness. An accessible approach to 3D modeling and digital design would grant access to the maker revolution, bring about new economic opportunities for people with visual impairments, and provide opportunities for rehabilitation of veterans and others experiencing vision loss._x000D_
_x000D_
Keywords: computer-aided design; geometric modeling; computer graphics; human-computer interaction; visual impairment; accessibility.The intellectual merit and primary aim of this proposal is the exploration of 3D shape communication between a human and a computer without visual feedback. The transformative challenge is to find a non-visual technique for users to specify and perceive shapes that transcends the limits of physical materials. For example, an undo operation, which is a key benefit to digital design, or zooming into a portion of a shape to add fine detail, require the system to be able to communicate an arbitrary shape to the user. This proposal investigates this as an input problem and as a feedback problem. Aim 1 investigates approaches for inputting and manipulating 3D and 2D geometry without visual or tactile feedback. In 3D, this takes the form of sculpting air. In 2D, this takes the form of drawing shapes on paper or a tablet. In the absence of visual feedback, a person's perception and specification of shape is limited by proprioception, the perception of one's body pose. This proposal investigates approaches to account for the limits of proprioceptive accuracy and rectify perceptual biases such as drift. Aim 2 investigates live, continuous sonification, or non-speech audio, to perceptualize 3D surfaces based on a user's hands. This provides a way to communicate a shape to the user without tactile feedback. This leverages the in-air 3D representation of users' hands from Aim 1. Aim 3 augments the proposed in-air approach with an investigation of tactile modeling approaches using readily available and affordable physical materials, such as plasticine clay, LEGO's, and other physical building blocks. These acquired shapes can then be edited with the proposed in-air approaches to obtain the benefits of digital design tools. Physical objects in the real world are tactile and can be felt, explored, and manipulated with all fingers. They can naturally and intuitively create shapes tailored to the user's life and their individual (non-mass market) needs, e.g. by creating shapes in relation to objects in the user's environment, such as a toothbrush or remote control.This project will make the tools and methods of the maker movement accessible to individuals with visual impairments. The millions of people with blindness and low vision in the United States have lower income, higher unemployment, and live disproportionately below the poverty line. The proposed accessible approach to 3D modeling and digital design will grant access to the maker revolution, creating new economic opportunities for people with visual impairments and providing opportunities for rehabilitation of veterans and others experiencing vision loss. Manufacturing is being transformed by the decrease in price and increase in availability of computer- controlled fabrication, such as 3D printers and CNC cutting machines. Manufacturing innovation is a national priority. This project will also make some of the applications of VR and AR inclusive of people with visual impairments. The non-visual feedback may also impact include robotic laporoscopic surgery or even telesurgery, scenarios in which the surgeon cannot see or feel, and nighttime or undercover policing.</t>
  </si>
  <si>
    <t>1763585</t>
  </si>
  <si>
    <t>Bethel</t>
  </si>
  <si>
    <t>The proposed project uses Participatory Design (PD) methods to (1) develop an adaptable socially assistive robot (SAR) platform by extending the capabilities of Therabot and (2) identify and evaluate appropriate and effective therapeutic interventions using this platform in user homes to address the needs of individuals diagnosed with chronic depression. The work builds on prior work of the research team in HRI, socially assistive robotics, recreational therapy, social robot design, and health informatics. The main research contributions are twofold. Firstly, we will apply and appropriately adapt PD methods to SARs for mental health, particularly focusing on bridging therapy in clinical and home contexts. Second, it will further the technical development of adaptable robotic systems and provide an extension to the Interactive Social Engagement Architecture (ISEA) and Toolkit (Bethel et al. 2017) for long-term interaction outside of the laboratory setting. This research effort seeks to  answer the following research questions: (1) How can PD methodologies be amended and applied to support the creation of socially assistive companion robots  for mental health applications with a diverse user population? (2) What kind of user-based customization and behavioral adaptation during interactions is feasible in therapeutic applications for adults diagnosed with depression? How do we implement such personalization and adaptation in hardware and software? (3) How can a socially assistive companion robot best be used in the course of clinical care to provide support and therapeutic benefits for patients with depression? To address these questions, the project will use Therabot, a therapy robot prototype that currently looks like a dog and is meant to be used as a pet-like companion for HRI. Unlike off-the-shelf systems, Therabot can be amended through PD methods so that it is adaptable to the changing needs and preferences of diverse patients and clinicians over time, and can provide clinically useful data in different contexts. We expect in-home use of Therabot to provide 1) direct therapeutic patient benefits for reducing symptoms of depression, and 2) the benefit of data collection via their onboard sensors for supporting clinical decision-making (i.e. CDSS). The novel and potentially transforming combination of the two, which has yet to be implemented and studied, offers the opportunity to enhance clinical decision-making and improve patients' physiological functioning, leading to a delay in the need for institutionalized care. _x000D_
_x000D_
Keywords: Participatory Design, Socially Assistive Robot, Mental Health Therapeutic SupportThis project is potentially transformative for robotics through the inclusion of stakeholders outside of the technical community in the development of a socially robust, adaptable, and contextually appropriate SARs system including a virtual representation and companion application for mental health care use. The project extends knowledge in healthcare robotics, human-robot interaction, and mental health therapies through the use of intensive adapted PD workshops with select participants, surveys on the needs and preferences of a broader population, short-term field studies of design iterations, and a month-long in-home evaluation study with the final robot prototypes. The project extends knowledge through software architectures and applications with user-friendly interface designs for novice users to enable them to customize robot behaviors, makes use of machine learning and artificial intelligence to develop the robot's responses based on individual preferences, and explores the creation of learning models for better treatment for patients.This project will foster broader clinical and local community participation in the design of robotic technologies. It supports the training of undergraduate and graduate students through research and teaching; the Therabot system will be used in courses such as Advanced HRI, split-level HRI, and in the recreational therapy curriculum. Therabot will be used in K-12 STEM outreach activities in schools, science museums, and retirement communities. The PD process provides education and outreach to the clinical community and those with mental health disorders. The project will develop economic potential for healthcare robotics through work with industry (Prizam dba Raiven Healthcare) and healthcare partners (Centerstone). Software, algorithms, data, and results will be available on the project's website.</t>
  </si>
  <si>
    <t>1763586</t>
  </si>
  <si>
    <t>Grauman</t>
  </si>
  <si>
    <t>The field of visual recognition has made tremendous progress recently, as most famously marked by the exciting drop in classification error on the ImageNet benchmark.  This success, however, comes with caveats.  First, substantial data curation and labeling effort---on the order of millions of manually labeled images---are necessary to feed the deep learning methods achieving those error rates.  Second, image classification is but a sliver of the complete visual recognition problem.  In its full generality, visual intelligence entails not just reproducing labels for familiar classes on static images, but also handling the open world of unfamiliar objects, continually mastering new tasks, and anticipating how a system's own interactions in the world will influence perception._x000D_
_x000D_
This project leaves behind the world of episodic, stagnant visual learning---one-time learning that fails to adapt, fails to use unlabeled data, and fails to prepare for the future---and pursues a new paradigm of self-directed, adaptive visual learning.  Towards achieving this vision, the research agenda is organized around two goals: (1) continual adaptive visual learning by leveraging  unlabeled data, and (2) creating dynamic goal-driven visual agents that learn by interacting with the world and actively controlling their own visual inputs.  These core goals are in fact two sides of the same coin: whereas the first focuses on long-lived models that adapt to new environments as they emerge, the second focuses on models that act and choose their observations, intelligently influencing their environment._x000D_
_x000D_
As a core guiding task, the team will focus on a ``visual seeking'' challenge that requires a system to explore and interact with a novel environment with the purpose of locating an object.  This challenge will highlight an integrated approach to visual learning and action modeling, and the team will aggressively pursue the state-of-the-art on relevant benchmarks._x000D_
_x000D_
Keywords: Visual recognition; self-supervised learning; reinforcement learning; embodied perception; lifelong learningThe multi-university team will make intellectual contributions on a set of intertwined research thrusts: a) self-supervised visual tasks that exploit massive unlabeled data, b) adaptive representations with flexibility to evolving tasks and objects, c) modeling and forecasting the interplay between moving and seeing, and d) self-directed exploration and curricula through self-play.  The work will advance understanding of unsupervised learning through novel strategies including adversarial self-play and self-supervision. This pursuit is key to moving beyond rigid supervision that now dominates perceptual domains, opening the door to dramatically expanded abilities to learn from data and maintain systems whose capabilities grow with time and experience.  By focusing on scenarios in which a learning agent explores and acts, the work will impact areas where interactions are central, e.g., vision and robotics.The project will broaden the scope of visual recognition---beyond regurgitating labels, towards an open world where a system's capacity increases over time.  This transformation is crucial to applications demanding long-lived visual intelligence in dynamic environments---such as mobile robots at home and for defense, computer-aided discovery for scientific imagery, and video-based assistive technology. Furthermore, the project will introduce mechanisms to make learning systems robust to changing environments, affecting domains beyond vision, like language, speech, and robotics.  It will also circumvent the significant effort and cost in manually guided adaptation of such systems.  By allowing systems to adapt post-deployment to differences in observed data vs. training data, it will also help combat the biases to which today's machine learners are susceptible.  As ML applications are increasingly enmeshed in broad swaths of society, this will have impact well beyond the scientific community.  The team is dedicated to outreach efforts to attract young students and underrepresented groups to computing, and the accessible appeal of the topic will help the PIs engage them in STEM education and career paths.</t>
  </si>
  <si>
    <t>1763588</t>
  </si>
  <si>
    <t>Herlihy</t>
  </si>
  <si>
    <t>Graphics Processing Units (GPUs) have evolved from special-purpose accelerators to broadly-used computing resources capable of solving large-scale problems high-performance and scientific computing. The proposed project will investigate how to support the design and implementation of concurrent programs capable of exploiting the advantages of GPU hardware. As in general-purpose CPUs, GPUs will benefit from the introduction of transactional memory (TM) as a powerful tool for the construction of correct and resilient concurrent data structures and algorithms. TM replaces classical notions of critical sections with speculative atomic transactions, resulting in code that avoids the well-known performance and correctness pitfalls of locks and critical sections. The project will explore how to provide scalable concurrency using distributed transactional memory (DTM) on GPU clusters. In contrast to prior GPU TM work, which focused on single-GPU implementations, the project will incorporate DTM for GPU cluster computing. The overall design is a hierarchical, where GPUs are connected locally with the help of multi-core processors, and globally through a network via FPGAs. The proposal faces the following challenges: (i) the design of efficient contention managers that decide which transactions commit or abort locally and globally; (ii) the design of efficient distributed directory protocols that exploit locality in order to find objects distributed in the network; (iii) to provide improved local hardware support to accelerate the interaction of the local and global computation. _x000D_
Keywords: Distributed transactional memory; GPUs; FPGAs; Programmability; Obstruction-free; Algorithm and ArchitectureThe proposal will propose new distributed transactional memory designs for GPUs. These designs will provide novel properties, supported by proofs and validated by experiments. In particular, proposed project will focus on the design of new scalable algorithms for distributed directories, supported by formal proof of correctness and bounds on performance. The project will investigate designs for managers at the local and global levels. The project will also investigate new hardware approaches for GPUs to enhance the local contention managers, as well as the use of FPGAs to bridge the local and global levels of the DTM hierarchy. The resulting systems will provide progress guarantees in the presence of network congestion, scheduling uncertainty, and certain kinds of faults. Experiments will be used to measure communication costs, energy costs, and transaction throughputs.The scientific community will benefit from an enhanced ability to construct correct and efficient large-scale concurrent applications and libraries on top of clustered GPUs. The results of this research will be disseminated in standard venues. The PIs will use these results as teaching materials in related courses on multicore systems and GPUs. The project will recruit undergraduate students, including students from underrepresented groups. The project will also employ graduate students. The project will also be publicized via department outreach programs (such as Artemis at Brown) for local high school students.</t>
  </si>
  <si>
    <t>1763592</t>
  </si>
  <si>
    <t>Porter</t>
  </si>
  <si>
    <t>In their prototype in-kernel file system, BetrFS, the PIs have demonstrated that write-optimized dictionaries (WODs)---fast inserts and range queries---can eliminate a long-standing trade-off between random-write and sequential-read performance. Compared to file systems like ext4, BetrFS offers comparable sequential read performance, but up to two-orders-of-magnitude faster random writes.  An overarching goal of the proposal is to continue developing storage systems with a solid theoretical foundation and with measured performance that matches the analysis.  _x000D_
    The research goal of this proposal is to demonstrate that there are efficient solutions to a number of additional, long-standing file-system design challenges.  We address these challenges with extending the properties of write-optimization, incorporating full-path indexing into the file system, and adapting the underlying performance model to capture the principal performance characteristics of modern storage devices. The proposed work investigates the following:_x000D_
    Fast Cloning. Efficiently cloning, or creating editable snapshots of part of a file system, is a notoriously difficult and timely problem.  We propose to exploit full-path indexing to achieve a general-purpose cloning solution that ensures locality for accesses and updates to all versions of the data._x000D_
    Full Storage Devices. When a disk is full and constrains space allocation choices, the file system often makes poor choices that harm locality for the future accesses. We propose to exploit the way WODs use batched updates to substantially reduce internal fragmentation, thus potentially allowing write-optimized file systems to come much closer to filling  a storage device before performance degrades._x000D_
    Inefficient searches.  Applications often use brute-force searches for data, or operate on a stale, out-of-band index. With WODs, it is practical for the file system to maintain online indexes for common application-level queries, unlocking order-of-magnitude improvements. _x000D_
    Performance portability. Today's file system designs are closely tied to one storage technology (e.g., rotating disk, SSD, non-volatile RAM). Currently, a new file system is written to optimize for each new storage technology. The engineering effort will not scale as new storage technologies rapidly proliferate. This project will model the principal performance characteristics of different devices, and use WODs to create a single file system that performs well on any device with only modest parameter tuning._x000D_
_x000D_
Keywords: File systems; operating systems; data structures; write-optimized dictionaries; fragmentation.The proposed research will continue to bring recent advances in data structures into file system designs. The BetrFS team is a mixture of theoreticians and system builders, working closely to solve problems in both the data structure and the file system. If successful, the proposed work will improve our scientific understanding of several long-standing problems in file system design for which there is little in the way of theory or even robust heuristics to help developers, including:_x000D_
* Creating fast writable clones where data is shared and locality is preserved for all data versions._x000D_
* Ensuring efficient block allocation and data locality in the presence of space pressure._x000D_
* Efficiently scheduling large, latency-insensitive queries for higher I/O efficiency._x000D_
* Allowing applications to directly use write-optimization to avoid inefficient searches._x000D_
* Easily adapting file system performance to new devices with very different performance profiles.File systems are the backbone of modern computer systems, and improvements to the efficiency of a general-purpose file system can improve the efficiency of our national cyber-infrastructure---thereby accelerating all computing-driven discoveries and social advancements. This project will train students to think broadly about computing and make connections between otherwise isolated sub-disciplines. We will integrate our fundamental advances in file system design into  the operating system and algorithms curricula taught by the PIs. The PIs have a strong track record of commercial technology transfer, including co-founding a database company, several collaborations with industry labs to apply the principles of BetrFS to other projects, and supporting other research groups using BetrFS.</t>
  </si>
  <si>
    <t>1763594</t>
  </si>
  <si>
    <t>Faloutsos</t>
  </si>
  <si>
    <t>III: Medium: Collaborative Research: Scalable Summarization for Human-driven Exploration of Time Series_x000D_
_x000D_
How could one help a computer network sys-admin to monitor hundreds of sequences of IP traffic, quickly drawing her attention to machines that exhibit 'strange' behavior? How should we design our system, so that the sys-admin can 'teach' it to stop giving alerts for, say, midnight spikes, because they are due to planned back-up activity?_x000D_
_x000D_
The goal of this project is to enable domain experts to monitor, visualize, and interact with numerous, long time sequences. The proposed work is set apart from the voluminous work on time series mining, forecasting, indexing, etc., for two main reasons: (a) we propose a novel, adaptive model-bank approach for effective mining and integration of user feedback and (b) we present an integrated solution with tightly interconnected Thrusts (T1: extendible model-bank approach; T2: presentation, exploration, and user feedback; T3: scalability/performance; and T4: validation using real applications). _x000D_
_x000D_
Keywords: time series mining; user feedback; attention routing; scalability.The proposed system, TimeLens, is designed as a holistic solution for time-series summarization and interactive exploration that will integrate (a) mining, (b) user feedback and (c) scalable storage and retrieval. We propose four thrusts: Thrust-1 will produce novel, theoretical results for model-based compressing and group-summarization of millions of time sequences; Thrust-2 will choose and present the most important time series to the user, allow them to explore the data, and elicit feedback; Thrust-3 will design storage/indexing alternatives and support sophisticated alerting queries; Thrust-4 will validate TimeLens on real data (epidemiology, and network monitoring).The proposed project focuses on two driving applications where exploration of time series is paramount: (1) network monitoring, and (2) epidemiology. The proposed TimeLens system will be a key enabling technology for our two applications, allowing convenient summarization of multiple time sequences, attention routing/alerts, and user feedback._x000D_
_x000D_
TimeLens will have a much wider applicability, because of its focus on the user: It will summarize the main patterns, highlight the most glaring outliers, and allow for easy incorporation of user feedback.  TimeLens will support any setting with time sequences, including environmental monitoring, financial fraud detection, trends in social media, and data center monitoring, just to name a few._x000D_
_x000D_
EDUCATION: We will train graduate and undergraduate (REUs) students in the union of the three sub-disciplines represented by the PIs. Moreover, we will integrate the research findings in our graduate courses._x000D_
_x000D_
DIVERSITY: The PIs have a strong track record involving members of under-represented groups in their research activities. In particular, about half of the over 70 undergraduates Prof. Lasecki has advised were from under-represented groups in CS. Also: two of the PIs are minorities themselves (Prof. Koutra - female, Prof. Lasecki - Hispanic).</t>
  </si>
  <si>
    <t>1763596</t>
  </si>
  <si>
    <t>Cappos</t>
  </si>
  <si>
    <t xml:space="preserve"> Panel Summary       
 SUMMARY OF PROPOSED RESEARCH ACTIVITY _x000D_
_x000D_
The proposal aims to study "atoms of confusion" in source code, i.e.,_x000D_
code idioms that are hard to interpret, or whose interpretations differ_x000D_
among human subjects. _x000D_
_x000D_
The study will proceed along several lines: finding confusing source code and _x000D_
transforming it into less confusing code; checking whether confusing_x000D_
code is correlated with higher defect density, higher test failure_x000D_
rate, or programming language. Studies are proposed to check whether explaining_x000D_
confusing code aloud or the coder's native languages have an impact on_x000D_
the level of confusion. _x000D_
_x000D_
The studies will be performed using human subjects, following a_x000D_
methodology similar to the one used in the PIs' FSE 2017 paper. _x000D_
_x000D_
 _x000D_
INTELLECTUAL MERIT _x000D_
_x000D_
Strengths:_x000D_
The strengths of the proposed work lie in facilitating a better_x000D_
understanding of what makes software difficult to understand._x000D_
The proposed tools and approaches have the potential to find_x000D_
and fix confusing atoms in popular programs such as the Linux kernel_x000D_
or Gcc. The proposed work employs a strong empirical approach and_x000D_
rigorous experimental design. The PIs form a strong and well-qualified_x000D_
research team.  _x000D_
_x000D_
Weaknesses:_x000D_
The weaknesses include an informal, ill-defined construct ("atom")_x000D_
that forms the core of the proposal, and in general the lack of a_x000D_
theoretical foundation framing the research. The proposal lacks focus (eight_x000D_
studies that are insufficiently developed and insufficiently motivated)._x000D_
The proposal has limited research novelty with regards to existing,_x000D_
traditional tools that find "dubious" code patterns, e.g., Lint or_x000D_
FindBugs, as well as research, e.g., by Ray et al. in ICSE 2016 and_x000D_
Kastner et al. in OOPSLA 2011. _x000D_
_x000D_
_x000D_
_x000D_
 _x000D_
BROADER IMPACTS_x000D_
_x000D_
This work will result in technology transfer by PIs releasing tools _x000D_
as open source software and suggesting improvements to popular open_x000D_
source software. The PIs plan to add materials about atoms of_x000D_
confusion to existing courses. The PIs plan to involve undergraduate_x000D_
students, as well as underrepresented groups, in research. _x000D_
_x000D_
The potential broader impacts are substantial and readily_x000D_
apparent. The PIs have a record of such impacts and plan to continue_x000D_
along those lines._x000D_
_x000D_
_x000D_
 _x000D_
SUGGESTIONS FOR IMPROVEMENT _x000D_
_x000D_
The proposal would benefit from a tighter focus, i.e., fewer studies_x000D_
that are developed and described in more depth; a crisp, formal_x000D_
definition of what an atom actually is, and in general a theoretical_x000D_
framework for the overall work; placing the work in proper_x000D_
context with respect to prior research on syntactically dubious code,_x000D_
as well as prior software engineering tools for detecting such code._x000D_
_x000D_
_x000D_
 _x000D_
SUMMARY STATEMENT _x000D_
                                                                                  _x000D_
_x000D_
The panel finds the general direction of the work to be useful _x000D_
and preliminary results to be promising, but the proposal's focus_x000D_
needs to be tightened and the proposed work needs to be placed on a_x000D_
stronger/more rigorous footing, as well as better framed with_x000D_
respect to related work._x000D_
_x000D_
_x000D_
 _x000D_
The recommendation of the panel is that the proposal is:  Low Competitive._x000D_
 _x000D_
The panelists concur that the Panel Summary accurately reflects the panel discussion_x000D_
 _x000D_
</t>
  </si>
  <si>
    <t>D</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</si>
  <si>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N/ A_x000D_
_x000D_
Summary Statement_x000D_
_x000D_
_x000D_
_x000D_
</t>
  </si>
  <si>
    <t xml:space="preserve">In the context of the five review elements, please _x000D_
evaluate the strengths and weaknesses of the proposal with respect to intellectual merit._x000D_
_x000D_
The proposal leverages a corpus of confusing programs to systematically mine atoms, potentially confusing pieces of code that can be transformed to more understandable equivalent versions of the same code. The proposal seeks to expand the PIs' existing work on atoms to variety of experiments, investigating what other atoms might exist, the impact of those atoms on large codebases, the context surrounding those atoms, and human and programming language impacts._x000D_
_x000D_
Strengths:_x000D_
_x000D_
-	The proposal represents a genuinely creative approach, drawing data from coding contests where the objective is to write unclear code. By analyzing the code, the authors have pioneered a novel technique to identify code that's confusing to programmers. Furthermore, the PI being somewhat of a newcomer to the software engineering community, yet an experienced researcher in an outside community, lends the proposal a strength of being able to find solutions "outside the box."_x000D_
_x000D_
Weaknesses:_x000D_
_x000D_
-	Atoms, the core construct, are ill-defined. The proposal defines atoms as a "way of writing code that is functionally equivalent to other representations, but is statistically more confusing." The first part of the definition applies to all source code; research on refactoring shows that code transformations are common and ubiquitous. The second part of the definition -- "statistically more confusing" -- likewise applies to all source code pairs. For any two representations in a program, given a precise enough measurement, one will be quantifiably more confusing than the other, even if that difference is small. If the proposal means "statistically significantly more confusing", that's equally ill-defined; statistical differences will suss out any difference, given a large enough sample size. Overall, the ill-defined-ness is problematic because it leaves open the scope of work. Ultimately the impact of the project will come from the breadth of atoms that it can find, as Proposed Study 2 lays out. The problem with this study is that it's unclear how one distills the linux code base down into a set of atoms; looking back at he original paper, the process is described briefly and ambiguously._x000D_
_x000D_
-	The proposed work does not sufficiently distinct from prior work to effectively build knowledge and understanding. Specifically, the proposal falls squarely in the program comprehension research area, but the review of the related work is brief and missing important research. One important area is Devanbu's concept of "naturalness", which also quantitatively attacks the problem of finding unusual pieces of code as markers of buggy code. That approach is arguably more promising, because it can find unusual or buggy code without a training set. Another important area is in the area of variability aware parsing, specifically in undisciplined annotations. This is especially relevant for the proposal's claim that it's discovery of "preprocessor in statement", an undisciplined annotation, was novel: "none of the style guides, linters, or academic papers we reviewed discussed this pattern". Kastner's work on undisciplined annotations undercuts this claim, and by association, the claim about novelty of the other atoms. Finally, Soloway and Erlich's notion of program plans (program fragments that represent stereotypical action sequences) have shown that fragments that adhere to plans are better understood that program that violate plans; that seems like exactly the opposite of atoms._x000D_
_x000D_
-	At this point, it is unclear whether atoms are a promising approach to bug finding. The paper points at Cloudbleed bug as the definitive example containing two atoms, but neither the atoms appear responsible for the bug._x000D_
_x000D_
Ray, B., Hellendoorn, V., Godhane, S., Tu, Z., Bacchelli, A., &amp; Devanbu, P. (2016, May). On the naturalness of buggy code. In Proceedings of the 38th International Conference on Software Engineering (pp. 428-439). ACM._x000D_
_x000D_
Kõstner, C., Giarrusso, P. G., Rendel, T., Erdweg, S., Ostermann, K., &amp; Berger, T. (2011, October). Variability-aware parsing in the presence of lexical macros and conditional compilation. In ACM SIGPLAN Notices (Vol. 46, No. 10, pp. 805-824). ACM._x000D_
_x000D_
Soloway, E., &amp; Ehrlich, K. (1984). Empirical studies of programming knowledge. IEEE Transactions on software engineering, (5), 595-609._x000D_
_x000D_
_x000D_
In the context of the five review elements, please _x000D_
evaluate the strengths and weaknesses of the proposal with respect to broader impacts._x000D_
_x000D_
Strengths:_x000D_
_x000D_
-	PI Cappos has impressive history of pushing research results out into practice._x000D_
-	The PIs have an solid history of mentoring undergraduates, including 11 students who went on to top-10 computer science graduate programs, three with NSF Graduate Fellowships._x000D_
-	The PIs also have a solid history of recruiting students from underrepresented groups._x000D_
_x000D_
Weaknesses:_x000D_
_x000D_
-	The successful technology transfer used by the PIs in the past appear less practical in this setting. In the past, research results could be implemented as a tool, but in this case, it's unclear that findings about what's confusing about programs gets translated to practice._x000D_
_x000D_
_x000D_
_x000D_
Please evaluate the strengths and _x000D_
weaknesses of the proposal with respect to any additional solicitation-specific review criteria, if _x000D_
applicable_x000D_
_x000D_
_x000D_
_x000D_
Summary Statement_x000D_
_x000D_
The proposal represents a creative approach to a recognized problem, but the approach is ill-defined and not sufficiently distinct from existing work._x000D_
_x000D_
</t>
  </si>
  <si>
    <t xml:space="preserve">In the context of the five review elements, please _x000D_
evaluate the strengths and weaknesses of the proposal with respect to intellectual merit._x000D_
_x000D_
The proposed work is centered around a series of eight studies to find and_x000D_
fix "confusing atoms", i.e., source code snippets that are hard to_x000D_
read and interpret for humans. _x000D_
_x000D_
_x000D_
The first study uses dispersion to find "confusing" source code whose_x000D_
interpretation differs across subjects._x000D_
_x000D_
Preliminary work has discovered that even after transforming confusing_x000D_
snippets, confusion still remains. "Despite our effort of_x000D_
transformations to remove atoms in our experiments [8], developers_x000D_
still made mistakes in clarified code. This made us believe that_x000D_
confusion still remains in some of the transformed code" Doesn't that_x000D_
indicate that such transformations have limited effectiveness, if any?_x000D_
Hence the second study aims to understand and remove these remaining_x000D_
atoms. Essentially the success of the second study is predicated upon_x000D_
the failure of the first study._x000D_
_x000D_
The third study aims to look for correlation between atom presence and_x000D_
negative impacts, e.g., higher defect density. Preliminary work has_x000D_
suggested that these atoms are present in the AST of Linux kernel and_x000D_
Gcc. However that study is based on questionable methodology and did_x000D_
not establish that atoms have negative impact._x000D_
_x000D_
"We have designed a system [47] to parse C/C++ projects into their_x000D_
Abstract Syntax Tree (AST) representations, and search for structures_x000D_
in a target program that match the atoms we tested in our original_x000D_
experiments [...] We also do not know what their effects are in large open source_x000D_
projects, e.g., whether atoms will result in more software bugs._x000D_
There is a fundamental methodology issue with this approach: (1) AST is_x000D_
not source code -- source code is _transformed_ into an AST_x000D_
programmers don't write in, or read, AST; and (2)_x000D_
the headers were expanded, so if there is an atom in header "foo.h"_x000D_
and that header gets included in 50 .c files, this approach reports 50_x000D_
occurrences instead of one.  _x000D_
_x000D_
_x000D_
The fourth study aims to investigate whether the context in which an_x000D_
atom appears affects the level of confusion._x000D_
_x000D_
The fifth study aims to test the hypothesis that test cases executing_x000D_
atoms fail at a higher rate than other tests._x000D_
_x000D_
The sixth and seventh studies aim to _x000D_
- investigate whether talking-aloud improves _x000D_
code comprehension_x000D_
- investigate if there are differences in code comprehension across_x000D_
people with different native languages_x000D_
These seem a bit disconnected from the rest of_x000D_
the proposal and less aligned with the PIs areas of expertise. _x000D_
_x000D_
_x000D_
The eighth direction is expanding the scope to programming languages_x000D_
other than C._x000D_
_x000D_
The potential positive impact on the Linux kernel is limited. _x000D_
Padioleau et al. (Eurosys'08) and more generally Lawall's body_x000D_
of work on this topic have shown that patches for_x000D_
_actual bugs_  have a low chance of acceptance into the kernel source_x000D_
code, let alone patches for atoms, which are not actual bugs._x000D_
_x000D_
_x000D_
_x000D_
_x000D_
Intellectual Merit:_x000D_
_x000D_
The research novelty and transformative potentials are low._x000D_
Work on finding dubious patterns via syntactic analysis has been in_x000D_
place in systems from 10-20 years ago such as Lint or FindBugs._x000D_
_x000D_
_x000D_
In the context of the five review elements, please _x000D_
evaluate the strengths and weaknesses of the proposal with respect to broader impacts._x000D_
_x000D_
This work will result in technology transfer by releasing tools as_x000D_
open source software; adding materials to existing courses; and involving _x000D_
undergraduates, as well as underrepresented groups in research._x000D_
The PIs will continue their past efforts along these lines._x000D_
_x000D_
_x000D_
Please evaluate the strengths and _x000D_
weaknesses of the proposal with respect to any additional solicitation-specific review criteria, if _x000D_
applicable_x000D_
_x000D_
_x000D_
_x000D_
Summary Statement_x000D_
_x000D_
The proposed work is centered around a series of eight studies to find and_x000D_
fix "confusing atoms", i.e., source code snippets that are hard to_x000D_
read and interpret for humans. _x000D_
_x000D_
_x000D_
_x000D_
</t>
  </si>
  <si>
    <t xml:space="preserve">In the context of the five review elements, please _x000D_
evaluate the strengths and weaknesses of the proposal with respect to intellectual merit._x000D_
_x000D_
This proposal focuses on studies to further understand programmers' atoms of confusion as they appear in large-scale software programs, where an atom of confusion is a small code snippet that causes programmer understanding confusion, (i.e., humans misunderstand the execution behavior of the code), as defined by the PIs.  The goal is to provide a rigorous, foundational understanding of what makes software confusing.  The PIs propose a series of human subjects studies to answer a set of questions in regards to atoms of confusion._x000D_
_x000D_
Intellectual Merit_x000D_
_x000D_
Strengths_x000D_
+ The PIs build on an EAGER grant, where they published their results of a quantitative study in FSE 2017 and won an_x000D_
ACM Distinguished paper award, a testament to their preliminary investigation quality._x000D_
_x000D_
+ Understanding what makes software difficult to understand is an important problem to help tools that support them better._x000D_
_x000D_
_x000D_
Weaknesses_x000D_
- The proposal lacks details on the software subjects, threats to validity of the studies and how they will be reduced, the choice and training of human subjects, and the data analysis techniques to be employed.  All of these details are vital to an empirical study proposal.  Most of the details are missing now.  The reader cannot judge the quality of the empirical investigation methodology based on the current writing._x000D_
_x000D_
- The proposal uses too much writing space to emphasize sharing and reproducibility in the general research community, instead of providing more concise, clear definitions and details of the specific problems to be addressed and methodology.  After reading the summary and the introduction, this reader was still left with a vague sense of an atom of confusion and the proposed contributions of the proposal.  _x000D_
_x000D_
- The table of specific atoms is very specific to the C programming language.  Most are very crypt ways of writing code in C, which most programmers and educators would suggest to avoid for maintainability.  It is not clear from the current writing how the human subjects experiments help beyond confirming what people suggest to avoid in writing C code.  Most are known shortcuts that many educators would suggest to avoid, for example._x000D_
_x000D_
_x000D_
- The proposed work is a set of studies, primarily human subjects studies answering a set of questions about atoms. The motivation for the proposed studies needs to be stronger.  Why were these questions chosen?  How are the answers to these questions going to help software engineers or software engineering researchers?  _x000D_
_x000D_
_x000D_
- The collaboration plan shows how the questions will be addressed by the three investigators and their teams, but more needs to be said about_x000D_
how extensive these studies are to justify a medium sized grant team for 8 research questions of this nature.  Many seem related.  Without the details, it is hard to justify this size team for these studies._x000D_
_x000D_
_x000D_
_x000D_
In the context of the five review elements, please _x000D_
evaluate the strengths and weaknesses of the proposal with respect to broader impacts._x000D_
_x000D_
Strengths_x000D_
+ The PIs, particularly Cappos have experience and history in embellishing their work in software that is used by others, thus providing broad impact._x000D_
+ The PIs plan to create, test and distribute educational modules on finding and addressing atoms of confusion._x000D_
+ The PIs will continue their inclusion of undergrads and high schoolers in their research._x000D_
+ The PIs are involved in recruiting and retention from underrepresented groups; Frankl led a team that won honorable mention 2017 in the NCWIT NEXT award._x000D_
_x000D_
Weaknesses_x000D_
- The broader impact of answering these questions about atoms of confusion is not clear from this proposal.  What tools will be improved? How is this going to impact programming language design, as claimed? _x000D_
_x000D_
_x000D_
Please evaluate the strengths and _x000D_
weaknesses of the proposal with respect to any additional solicitation-specific review criteria, if _x000D_
applicable_x000D_
_x000D_
_x000D_
_x000D_
Summary Statement_x000D_
_x000D_
This proposal describes a set of proposed studies to answer 8 research questions involving the concept of atoms of confusion for programmers.  As written, the proposal lacks adequate motivation for the particular questions and the need for a medium-sized grant team to establish and implement the studies.  There is too much detail missing about the studies to demonstrate the size of the effort needed or to judge the need and potential usefulness of the results._x000D_
An empirical study proposal needs more details on the methodologies to evaluate the potential impact of the results._x000D_
_x000D_
_x000D_
_x000D_
</t>
  </si>
  <si>
    <t xml:space="preserve">In the context of the five review elements, please _x000D_
evaluate the strengths and weaknesses of the proposal with respect to intellectual merit._x000D_
_x000D_
Summary:_x000D_
_x000D_
The proposal aims to provide a rigorous, foundational understanding of what makes software source code confusing for programmers. Building on strong preliminary results, during which a list of representative "confusion atoms" (small code fragments) for C source code was compiled and empirically validated using data from the International Obfuscated C Code Contest (IOCCC), the PIs propose a comprehensive set of follow-up empirical studies, exploring: which atoms are uniformly confusing and which are dispersed across programmers; what other atoms exist; whether atoms predict software defects; the impact of atom context; the effectiveness of test suites with high atom coverage; the impact of talking aloud about the atoms on confusion; the impact of a programmer's native tongue on atom susceptibility; and differences across programming languages (Ruby, Haskell, SQL, and Java are considered besides C)._x000D_
_x000D_
Strengths:_x000D_
_x000D_
[+] Potentially transformative approach to PL design, based on rigorous empirical evidence. Strong preliminary results showing feasibility and counter-evidence for common coding recommendations (e.g., not using braces in single-line statements)._x000D_
_x000D_
[+] Creative talk-aloud hypothesis, which could impact how code reviews are carried out in practice._x000D_
_x000D_
[+] Strong empirical approach and rigorous experimental design._x000D_
_x000D_
[+] Strong and well-qualified research team._x000D_
_x000D_
Weaknesses:_x000D_
_x000D_
[-] The proposal's biggest weakness is the lack of any theoretical foundation to frame the research direction. Instead, the proposed work is motivated primarily by the availability of data and the PIs' personal interests. Consequently, the proposal reads quite a bit like a fishing expedition than a theory-testing or theory-building venture. Specific examples of missing links to theory include:_x000D_
_x000D_
- why test cases that exercise code with atoms are expected to fail at a higher rate than other test cases. For example, it seems likely that the developer writing the test case is the same one who wrote the code in the first place, and this person may have enough familiarity with the confusing fragment(s) to avoid writing tests that misunderstand them. This is in contrast to a software maintenance scenario, more characteristic of the preliminary experiments by the PIs, where perhaps a different developer than the original author tries to understand a code fragment._x000D_
_x000D_
- why and how a programmer's native natural language is expected to make some code patterns more confusing than others, beyond the superficial Easterner / Westerner distinction in patterns of attention and perception._x000D_
_x000D_
- how and what differences between programming languages are expected to result in different confusion atoms (having--and testing--a theory would enable both a more principled selection of which contrasting languages to study, and generalizations beyond the languages studied)._x000D_
_x000D_
[-] The link between confusion atoms and software defects is also insufficiently motivated. One could argue that many software defects occur due to integration errors (resulting, e.g., from misunderstood method contracts) or general algorithmic complexity. Some more justification that confusion atoms could be better predictors of software defects than "traditional" metrics is needed. _x000D_
_x000D_
[-] The proposal also seems unaware of the empirical software engineering / mining software repositories literature on defect prediction (e.g., the SZZ approach), which has to deal, among others, with noisy and sparse data. More discussion is needed on how these risks will be mitigated._x000D_
_x000D_
[-] An important dimension of variability, overlooked in the proposed work, is also the personal background dimension. Perhaps more importantly than one's native tongue are their educational and programming background and level of expertise. The experiments proposed seem to deal with experienced programmers only._x000D_
_x000D_
_x000D_
In the context of the five review elements, please _x000D_
evaluate the strengths and weaknesses of the proposal with respect to broader impacts._x000D_
_x000D_
[+] Solid empirical (quantitative) evidence on where, how, and why programming language design impacts programmer confusion should have a transformational role on PL and SE._x000D_
_x000D_
[+] Very strong record of involving undergraduate students in research._x000D_
_x000D_
[+] Substantial experience integrating research and education._x000D_
_x000D_
[+] Emphasis on opening and sharing any collected data._x000D_
_x000D_
[+] ACM SIGSOFT Distinguished Paper Award at ESEC/FSE 2017 for the PIs' preliminary work._x000D_
_x000D_
_x000D_
Please evaluate the strengths and _x000D_
weaknesses of the proposal with respect to any additional solicitation-specific review criteria, if _x000D_
applicable_x000D_
_x000D_
_x000D_
_x000D_
Summary Statement_x000D_
_x000D_
This could have been a very strong proposal if grounded more in theory (e.g., psychological) than driven by the availability of data and the PIs' personal interests._x000D_
_x000D_
</t>
  </si>
  <si>
    <t>As today's software becoming larger and more complex, developers often mistake the meaning of source code. When misunderstandings happen, developers often end up creating flaws, bugs, or system vulnerabilities. These kinds of flaws are difficult to catch using traditional bug finding tools or via code review. In this work, we propose that developers' misunderstandings about program code can be traced to certain fundamentally confusing pieces within the code itself. We demonstrate in our prior work using rigorous, quantitative techniques that, these  small, isolated patterns of confusing code, named atoms of confusion (or atoms for short), can lead to confusion in larger bodies of code. We also discover that these patterns occur in large, popular software projects and even recommended in code style guidelines. The ability to identify and remove these atoms can help programmers avoid incidents caused by software flaws, and improve both program comprehension and software maintenance. _x000D_
_x000D_
This research will expand the understanding of the fundamental properties of these small sources of confusion in programs, understand ways to apply them to address issues in practice. We will conduct a series of experimental studies to tease out the key aspects of atoms, identify their distinct impacts on developers' comprehension of code, and provide analyses of large-scale codebases to determine atoms' prevalence and impact.  Building awareness of these key aspects of atoms and their distinct properties will eventually help us dramatically reduce bugs by building more understandable programming languages, designing more effective testing suites, and producing programs that are less error-prone._x000D_
However, we do not intend to do all of this work alone.  We hope to catalyze a movement toward understanding atoms by creating open, community datasets that different groups build on and work with. In our view, our findings will have the greatest impact if other researchers can build upon them.  We publish information about our ongoing studies and hold Birds of a Feather (BOF) sessions and open calls to help encourage progress and collaboration.  While our direct research findings will have substantial impact toward understanding and reducing software confusion, we believe the overall impact of this research will be greater than the papers we individually publish._x000D_
_x000D_
Keywords: Software Confusion; Program Understanding; Bugs; Software EngineeringThis research will provide a rigorous, foundational understanding about what makes software confusing.  Our preliminary work uncovered a scientifically sound method for finding, validating, and measuring the potency of small confusing patterns in code. Our preliminary work yielded valuable insights and corrections for widely-held misconceptions, but also raised many research questions that need to be answered.  In this work, we will explore many of these questions in an open, collaborative manner that is welcoming to the broader community of software engineering.  We will also work with prior collaborators in industry to integrate findings from this work into practical software tools to further validate our findings, and to accelerate the rate at which industry benefits from our advances. The results of this research will have a transformative impact on the development of the next generation programming languages, bug detection and code review tools, and general software development practices.The success of this research will lead to widespread benefits to our society, which is increasingly dependent on software.  This work promises to further the understanding of what makes software confusing using rigorous, quantitative techniques. We believe that a deeper understanding of confusion will prove to be foundational to the software engineering community. As such, this work could inform a wide array of different areas including best programming practices, computer science education, and programming language design as well as help practitioners build better tools for software development. We will integrate our findings into educational materials for students to learn good programming practices.</t>
  </si>
  <si>
    <t>1763598</t>
  </si>
  <si>
    <t>Commuri</t>
  </si>
  <si>
    <t>This research investigates the development and implementation of learning algorithms for the control of foot/ankle prosthesis. The proposed research builds on Adaptive Dynamic Programming approach to efficiently mimic biomechanical function and natural human locomotion (NHL) to allow individuals with transtibial (below knee) amputation to approach natural function. This proposal will elucidate the necessary basic science and applied engineering required to develop the next generation prosthetic ankles that can adapt to user needs and will assess the functioning of such devices under conditions representing natural human gait._x000D_
Keywords: Adaptive Dynamic Programming; Reinforcement Learning; Prosthetics; Gait AnalysisThe current state-of-the-art in prosthetic design for transtibial amputees is based primarily on the biomechanics of linear walking on level surfaces. Existing foot/ankle prostheses tend to be passive devices that cannot accommodate the demands of changing user gait or changes such as surface and slope of the terrain. Limitations on gait imposed by inadequate prosthetic devices can result in musculoskeletal pain and sores that adversely affect the health of the individual. Gait asymmetry can also lead to hip/knee replacement surgeries over time. Although researchers have recognized the importance of active prosthetic devices, their implementation is complicated due to lack of functional requirements that address user gait under all conditions. _x000D_
Contrary to existing approaches, the control of ankle prosthesis in the proposed research is attempted through a neuro-dynamic programming approach. Real-time detection of gait events is used to synthesize desired ankle displacements for each gait cycle to mimic natural human locomotion. Dynamic models of human-prosthetic limb system and the foot-ground interaction are used to implement a controller that reduces tracking error over each gait cycle (short term objective), while improving the performance over time (long term objective). Detailed mathematical proofs are developed to demonstrate the validity of the approach and its robustness to changing gait and terrain.The performance of the control strategy will be verified on a robotic testbed equipped with SpringActive Odessey Ankle. It is anticipated that the proposed strategy will significantly advance the control of human-robot systems with undetermined dynamics and strict performance requirements and establish benchmarks for their evaluation.According to the Center for Disease Control (CDC) [3, 96] there are more than 1,285,000 persons with limb loss in the United States. 90-96% percent of all amputations in the U.S. involve lower limbs. Recent wars have also contributed to the worsening of this problem, with younger people joining the disabled population many of whom stay out of the workforce due to mobility related issues. In the United States in the year 1980 [97], over 3000 times as much money was spent on people and equipment who cared for the disabled than was spent on research and development related to technology that would allow the disabled to care for themselves ($210 billion versus $66 million). In 2003[98], the mean annual per capita costs of disabled (non-disabled) adults for acute care and other medical services was $4142 ($1451), $3835 ($235) for rehabilitation and support services, and $1116 ($382) for pharmaceuticals. Assistive technology that aids the rehabilitation of disabled individuals will make a quantum improvement in the quality of the lives of these individuals and will directly contribute to the economic well-being of the society._x000D_
The results from this research will play an important role in assessing the gait needs and health of diabetic population that is growing at a phenomenal pace and afflicts almost a tenth of our population. The Department of Electrical and Biomedical Engineering at the University of Nevada in Reno is expanding the Biomedical Engineering program. In addition to hiring women and faculty members from underrepresented communities, the department is aggressively growing this important program. The gait studies outlined in this proposal will be an important element of the BME curriculum. Further, the robotics and control methodologies being developed will play a big role in the Robotics, Autonomous Vehicles, and Embedded Systems (RAVES) thrust area of the department.</t>
  </si>
  <si>
    <t>1763599</t>
  </si>
  <si>
    <t>Prakash</t>
  </si>
  <si>
    <t xml:space="preserve"> Panel Summary       
  OVERVIEW OF THE PROPOSAL: The proposal aims to develop 2-mode model (2MSEIR) for hospital acquired infection (HAI) spread using variety of data sources including EHR, hospital microbiome, and the activity of healthcare workers. Using the proposed model, the results will be used to develop screening strategies to address the spread HAI._x000D_
_x000D_
_x000D_
INTELLECTUAL MERIT_x000D_
+ Strengths: _x000D_
The proposal addresses an important challenge of HAI in healthcare domain by incorporating additional information, including location and infection load in the proposed 2MSEIR model. The project includes close collaboration between health professional, epidemiologists, and computer scientists, which is highly desirable for a data science project. Overall, the proposal is well-structured and well-written._x000D_
_x000D_
- Weaknesses: _x000D_
1. The panel had several concerns regarding the lack of specific details about the patients involved in the study, the lack of clarity regarding the role of EHR data, and quality of information about the healthcare worker activity, which is necessary to accurately model the interactions between the hospital surfaces, patients, and hospital workers._x000D_
2. In addition, the proposal does not clearly describe the type of causality relation to be inferred from the data and the proposed model does not incorporate the presence of bias in the different sources of data._x000D_
3. Some of the panel members had concerns regarding the proportion of work that has already been completed and the proportion of work that will be carried out in the proposed project._x000D_
_x000D_
* Evaluation Plan: _x000D_
The evaluation plan is appropriate._x000D_
_x000D_
* Potential for transformativeness: _x000D_
The panel agreed that the potential for transformativeness of the proposal is moderate in terms of advancement of computing methods, data modeling, and methods used for integrating data due to lack of appropriate details. For example, it was not clear how the proposed approach will differentiate between infections acquired prior to, during, and after hospital admissions. Similarly, it was not clear how the proposed approach will infer causality instead of association between patient data, hospital location, and spread of infection._x000D_
_x000D_
BROADER IMPACTS_x000D_
* Impacts on science and society:_x000D_
The proposal addresses an important societal challenge of HAI, which has significant human and monetary costs. Better understanding of the patterns of HAI spread can potentially lead to development of more effective intervention techniques._x000D_
_x000D_
* Integration of Research and Education and Broadening Participation:_x000D_
The proposal has well-defined plans for integrating research results in education and also has effective outreach efforts._x000D_
_x000D_
* Postdoc Mentoring Plan (if applicable):_x000D_
The post doctoral mentoring plan is appropriate for training a scholar in interdisciplinary research with plans to provide required experience in grant writing, presentations, and mentoring._x000D_
_x000D_
DATA MANAGEMENT PLAN, dissemination of results, including software:_x000D_
The data management involves the use of cyberinfrastructure at the PI's home institution. The data management has appropriate details regarding storage of project data._x000D_
_x000D_
COLLABORATION PLAN (if applicable):_x000D_
The collaboration plan for the proposed work is adequate. _x000D_
_x000D_
RESULTS FROM PRIOR NSF SUPPORT (if applicable):_x000D_
The results from prior NSF support for the PIs and other investigators is satisfactory._x000D_
_x000D_
HUMAN SUBJECTS (if applicable):_x000D_
The proposal states that the PI's will apply for IRB approval to use some of the datasets in the study._x000D_
_x000D_
ADDITIONAL SUGGESTIONS:_x000D_
_x000D_
_x000D_
PANEL RECOMMENDATION_x000D_
* Justification, including key strengths and critical weaknesses:_x000D_
The proposal aims to address an important real world problem with multiple datasets. However, the panel members were concerned regarding the details of the bias in the datasets, the methods used to accurately identify HAI (as compared to community acquired or post-admission infection), and quality of data related to activities of healthcare workers. The proposal needs to address the complexity of domain in terms of both data and proposed model to be effective._x000D_
_x000D_
_x000D_
_ Highly Competitive (HC)_x000D_
_X_ Competitive (C)_x000D_
_ Low Competitive (LC)_x000D_
_ Not Competitive (NC)_x000D_
_x000D_
-----------------------------------------------------------------------_x000D_
_x000D_
The summary was read by the panel, and the panel concurred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</si>
  <si>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proposed research is interesting and trans-disciplinary which applies machine learning or network/graph mining to a fundamental public health issue about Hospital Acquired Infections (HAIs). The team is well balanced with computer scientists and domain experts on HAIs. Each team member seems to have a good track record in research. The algorithmic designs of the two mode approach are not restricted to heterogeneous graph mining rather each step is connected with the domain interventions. The expertise in this group is a great combination of computing and analytical experts and epideminology and infection control experts. The evaluation part is sound and solid. _x000D_
_x000D_
one question is that there are four PIs at the team of Virginia Polytechnic Institute and State University. All of them are computing scientists. It is not clear whether such a large PI group is needed, what are the unique contributions or necessary expertise from these four PIs that are critical to the success of the project. It has to be clearly explained. Only one post-doc is supported by the whole 3-year project. do you think more junior researchers should be supported in this project?_x000D_
_x000D_
The support letter from U Chicago hospital is missing._x000D_
_x000D_
In the context of the five review elements, please _x000D_
evaluate the strengths and weaknesses of the proposal with respect to broader impacts._x000D_
_x000D_
the broad impact of this proposal is significant if the developed approach works which will have a significant public health impact. PIs also will integrate their research into teaching, seminars, tutorials and contest. More important is that they will organize workshops to bring computer scientists with public health experts._x000D_
_x000D_
Please evaluate the strengths and _x000D_
weaknesses of the proposal with respect to any additional solicitation-specific review criteria, if _x000D_
applicable_x000D_
_x000D_
_x000D_
_x000D_
Summary Statement_x000D_
_x000D_
The proposed research is interesting and trans-disciplinary which applies machine learning or network/graph mining to a fundamental public health issue about Hospital Acquired Infections (HAIs). The broad impact is significant. There are four PIs at one institution and their roles are not clearly stated, and only post-doc will be supported in that institution. It is not clear how these four PIs are going to work with this one post-doc._x000D_
_x000D_
</t>
  </si>
  <si>
    <t>ST0997588</t>
  </si>
  <si>
    <t>eyharris@csuchico.edu</t>
  </si>
  <si>
    <t xml:space="preserve">In the context of the five review elements, please _x000D_
evaluate the strengths and weaknesses of the proposal with respect to intellectual merit._x000D_
_x000D_
- Based on the information in the proposal, the project has the potential to improve understanding of how HAIs appear and spread in inpatient hospital settings. _x000D_
- The expansion from a "cascade" model to a two-mode model of HAI is reported by the proposers to be original and possibly transformative in a hospital's understanding of how HAIs spread and how they can be mitigated._x000D_
- The plan relies on data that was previously collected by hospital sites. The use of retrospectively-collected data elements necessarily precludes the option of modifying data collection methods and elements in real time to accommodate data limitations or quality problems._x000D_
- Based on the project proposal, the only apparent limitation is the retrospective nature of the available data._x000D_
_x000D_
In the context of the five review elements, please _x000D_
evaluate the strengths and weaknesses of the proposal with respect to broader impacts._x000D_
_x000D_
- If successful, could provide hospital administrators with improved tools for preventing or containing HAIs._x000D_
- The expanded analytic model might advance new ideas for the use of big data in other areas of health care._x000D_
- The proposers suggest that university courses could be expanded to include the advantages of this analytic approach, and plan to offer workshops and training at conferences._x000D_
- This research could additionally highlight additional or modified health data elements that might be useful for hospitals to collect._x000D_
_x000D_
_x000D_
Please evaluate the strengths and _x000D_
weaknesses of the proposal with respect to any additional solicitation-specific review criteria, if _x000D_
applicable_x000D_
_x000D_
_x000D_
_x000D_
Summary Statement_x000D_
_x000D_
The proposal addresses an important area within healthcare. Based on the proposer's description of the impact of HAIs, improvements in the way hospitals identify and mitigate risk factors would be by tracking transmission networks via patient-staff-location interactions. This could be significantly more effective in preventing and controlling HAIs._x000D_
_x000D_
</t>
  </si>
  <si>
    <t xml:space="preserve">In the context of the five review elements, please _x000D_
evaluate the strengths and weaknesses of the proposal with respect to intellectual merit._x000D_
_x000D_
Proposal summary: The proposal aims to develop a two-mode propagation model called 2 mode Susceptible, Exposed, Infected, or Recovered (2MSEIR) that can be used to analyze the spread of hospital acquired infection (HAI) in patients during their stay in hospitals. The proposal will use dataset from patient Electronic Medical Record (EMR), activities of healthcare workers, microbiome data in hospital surfaces, and insurance claims data. Using a graph model representing person-person and person-location data with temporal information, the proposal aims to develop screening strategies for persons and locations identify origins of infection, and design interventions to control spread of HAIs._x000D_
_x000D_
Significance:_x000D_
Strengths:_x000D_
1. The proposal addresses the important topic of HAIs using complementary datasets from two hospital systems with 2MSEIR model to represent multiple category of interactions between patients and hospital locations that lead to spread of HAIs. In addition, the proposed model also considers the important aspect of infection load, which can provide a more accurate prediction of probability of infection.  _x000D_
2. The proposed work uses hospital workflow data to track movement of healthcare workers and their health status to more accurate correlate their activities with the spread of HAIs. The results generated by the 2MSEIR model will be evaluated by domain experts, including hospital administrators responsible for infection control. _x000D_
_x000D_
Weaknesses:_x000D_
1. The proposal does not address the issue of disease-specific mode of infection spread in HAIs, for example Methicillin-resistant Staphylococcus aureus (MRSA) and Clostridium difficile (CDI) are two different categories of HAI and require specific prevention strategies beyond cleaning of infected surfaces (e.g., ending antibiotic use in CDI and use of specific antibiotics in MRSA). Therefore, the effectiveness of the proposed techniques to address specific HAIs is not clear. Although the proposal refers to specific diseases (Section 4.3), it does not provide any details regarding disease-specific parameterization of the model, which will limit the effectiveness of the model._x000D_
2. The proposal also does not address the challenge of combinatorial explosion due to the extremely large number of: (a) contact surfaces in a large hospital environment, (b) movement of patient visitors, and (c) instruments as well as tools used in patient care, which will significantly affect the effectiveness of the model and accuracy of results for infection spread. _x000D_
_x000D_
----_x000D_
Investigator:_x000D_
Strengths:_x000D_
1. The investigator team has strong technical expertise and domain experts to validate the results in hospital systems._x000D_
_x000D_
Weakness:_x000D_
None_x000D_
_x000D_
----_x000D_
Innovation:_x000D_
Strengths:_x000D_
1. The use of new techniques such as dominator trees to identify specific subset of "sensors" for estimating epidemic characteristics and use of spectral radius for 2MSEIR model to identify threshold for HAI epidemic to end together with real world datasets is an innovative approach to model and compute rate of infection spread in HAIs._x000D_
_x000D_
Weakness:_x000D_
1. The effectiveness of the two-mode model to classify a variety of interactions between persons and locations in a hospital system is not clear given the importance of interactions between tools or instruments with persons as well as locations in the context of infection spread. Therefore, the two-mode model appears to oversimplify a multi-dimensional interaction model and may have limited effectiveness._x000D_
2. The rationale for the use of information theoretic Minimum Description Length (MDL) principle to identify source of infection (reverse engineering of infection spread) is not clear, which also does not distinguish between persons and locations as two distinct categories of nodes in a graph, which makes it difficult to understand how the proposed approach is innovative._x000D_
_x000D_
----_x000D_
Approach:_x000D_
Strengths:_x000D_
1. The proposed 2MSEIR model addresses the limitations of existing models that do not account for the role of hospital locations in spread of infections and in particular the infection load of hospital locations that may directly impact the susceptibility of both patients as well as hospital workers. The development and testing of the proposed model on real world data with evaluation by domain experts is expected to provide suitably accurate results._x000D_
2. The flexible approach to screening to improve detection probability and development of optimal intervention techniques with some of the results being validated during intervention in a hospital system (Carilion) will ensure the soundness as well as effectiveness of Aim 1 and 3 of the proposal._x000D_
_x000D_
Weakness:_x000D_
1. Although the proposal states that it will use 1 Billion insurance claims data, there is no detail regarding the relevance or use of the data in the proposed model, objectives, and tasks. In particular, the relevance of prescription drug data from prescription claims of retail pharmacies in not clear in the proposed work._x000D_
2. A key component of the two-mode model is the use of infection load at hospital locations in the context of infection spread, however the correlation between hospital microbiome from UChicago and incidence data on CID infection is not clear. Therefore, it is not clear how the project will integrate infection load values from one hospital (UChicago) with infection incidence data from another hospital (Carilion Roanoke Hospital) and ensure accuracy of the model parameters as well as results. Similarly, the data regarding the healthcare worker activity network from vignettes is not comprehensive and may introduce significant bias in the proposed model due to missing values. The proposal does not describe how it will address this limitation._x000D_
3. The proposal states that the identification of missing infections is part of its objective (Table 1 and other sections), however it does not provide any details or results describing what missing infections will be detected and how will they be detected using syndromic surveillance data that has multiple confounding factors and is also noisy. It is important to note that the surveillance data describing patient symptoms (Topic 1.2) should be able to differentiate between HAI and other modes of infections, for example hospital acquired MRSA (HA MRSA) and community associated MRSA (CA MRSA). The proposed approach does not describe how this significant challenge will be addressed._x000D_
4. Similarly, the proposal does not describe how it will address the challenge of modeling complex infection propagation mechanism involving disease carriers with no symptoms and non-disease carriers, which assumes importance to prevent carriers from circulating infections between hospital environments and communities. In addition, the proposed model does not take into consideration post discharge surveillance of patients to identify HAIs that manifest after discharge from hospitals._x000D_
_x000D_
======_x000D_
Results from prior NSF support_x000D_
Strengths:_x000D_
1. The PI and Co-PIs have received prior NSF support that has led to publications, graduate student support and education._x000D_
_x000D_
======_x000D_
Data Management Plan_x000D_
Strengths:_x000D_
1. The data management plan involves the use of PI's home institution cyberinfrastructure called CINET. The PIs will apply for appropriate IRBs to access identifiable data. The proposal also describes long term storage of the project data._x000D_
_x000D_
Weaknesses:_x000D_
None_x000D_
_x000D_
======_x000D_
Software Sharing Plan_x000D_
Strengths: _x000D_
1. The proposal states that they will share software using GNU or Apache license._x000D_
_x000D_
Weaknesses:_x000D_
1. The proposal should clearly state the specific license to be used for software sharing with clearly defined process for researchers in the community to access the data or software._x000D_
_x000D_
======_x000D_
Coordination Plan, including roles, responsibilities and expertise_x000D_
Strengths:_x000D_
1. The project coordination plan includes regular meetings, with clear delineation of project responsibilities._x000D_
_x000D_
Weaknesses: _x000D_
None_x000D_
_x000D_
In the context of the five review elements, please _x000D_
evaluate the strengths and weaknesses of the proposal with respect to broader impacts._x000D_
_x000D_
Strengths:_x000D_
1. HAIs are of high significance to hospital systems across the world especially with increasing occurrence of drug resistant infections, therefore the proposed work has the potential to improve our understanding of HAIs._x000D_
2. The integration of sources of infections, including locations, in a hospital environment are expected to significantly improve the quality of prediction for HAIs in the project, therefore the results are expected to further advance research in HAIs._x000D_
_x000D_
Weaknesses:_x000D_
1. The lack of disease-specific infection spread mechanism in the 2MSEIR model, complexity of disease models that comprise HAIs (e.g., CDI), and limited availability of infection load data at locations will limit the broader impact of the proposed model in other hospital systems._x000D_
_x000D_
Please evaluate the strengths and _x000D_
weaknesses of the proposal with respect to any additional solicitation-specific review criteria, if _x000D_
applicable_x000D_
_x000D_
_x000D_
_x000D_
Summary Statement_x000D_
_x000D_
The proposed work brings together sound theoretical techniques with real world datasets, however the important limitations of the proposed work include apparent lack of correlation between infection incidence data from one hospital and microbiome data from locations in another hospital. In addition, the proposed model appears to over simplify complex infection spread mechanism, which may impact the quality of results generated by the 2MSEIR model. In addition, the proposal does not clearly describe the use of specific datatset (e.g., claims data) and limitations of data (e.g., syndromic surveillance data) in accurately informing the proposed model parameters._x000D_
_x000D_
</t>
  </si>
  <si>
    <t>AT1008410</t>
  </si>
  <si>
    <t>Zheleva</t>
  </si>
  <si>
    <t>ezheleva@uic.edu</t>
  </si>
  <si>
    <t xml:space="preserve">In the context of the five review elements, please _x000D_
evaluate the strengths and weaknesses of the proposal with respect to intellectual merit._x000D_
_x000D_
Potential to advance knowledge within its own or across different fields_x000D_
_x000D_
The proposed work addresses the problem of reducing hospital acquired illnesses (HAI) by developing problem-appropriate diffusion models.  The research considers three main directions that build upon a two-mode cascade model over people and locations: early detection, characterization, and designing intervention. Data from two hospitals and one insurance company will be used to validate the models. The two-mode cascade model can be applied to other problems as well. _x000D_
_x000D_
Extent to which it explores creative, original, or potentially transformative concepts_x000D_
_x000D_
I think there are two most compelling parts of the proposal. The first one is in going beyond the single-mode cascade models that the diffusion literature is flooded with. The second one is in solving a real-world problem. However, I found the evaluation component of the extent to which the proposed models can solve it somewhat lacking. Evaluation on existing datasets is a good first step. Can something be done about evaluating it in a real-world scenario in a way that can soundly attribute the results to the model (vs. other environment changes)? In what case would the PI's know that their models fail and what would be the fallback plan?_x000D_
_x000D_
Soundness, organization, and evaluation of proposed activity plan_x000D_
_x000D_
Overall, the proposed activity plan is sound with clear timelines and assignment of tasks. I have concerns about the third task on intervention since it plans to draw causal conclusions from observational data without taking into account potential biases in the data._x000D_
_x000D_
It looks like the team has already done a lot of work on this topic, to the extent that I had a bit of a hard time separating new, proposed efforts from existing ones. For example, the authors already have a paper on the two-mode cascade models._x000D_
_x000D_
It was unclear how the models would infer from the data whether a person contracted something in the hospital vs. they came to the hospital with it or they contracted it after the hospital visit. It was also unclear whether the three datasets will be integrated, if so, how, or whether they will be explored in isolation._x000D_
_x000D_
Qualifications of team to conduct proposed activities_x000D_
_x000D_
The qualifications of the team are adequate both in terms of prior work and complementary strengths. They have expertise in machine learning, graph mining, randomized algorithms, and computational epidemiology. Additionally, they will work with the head of Infection Control for a hospital in VA to validate their methodology and evaluation._x000D_
_x000D_
Adequacy of resources to carry out proposed activities_x000D_
_x000D_
The resources to carry out the proposed activities seem adequate with some concerns about the time that PI Anil Vullikanti can spend on this project, given all his other grants. Also, the extent to which this proposal differs from their BIGDATA grant is not very clear. 4 graduate students and 1/4 of a post doc will be involved._x000D_
_x000D_
In the context of the five review elements, please _x000D_
evaluate the strengths and weaknesses of the proposal with respect to broader impacts._x000D_
_x000D_
Potential to benefit society_x000D_
_x000D_
The real potential of this project is in developing realistic models for reducing infections and hospital acquired illnesses. Additionally, the authors' specifically call out the following broader impact directions: education, dissemination, diversity and outreach efforts. These build upon previous efforts from this team._x000D_
_x000D_
Extent to which it explores creative, original, or potentially transformative concepts_x000D_
_x000D_
The proposed broader impact activities are adequate but none of them stand out as very creative._x000D_
_x000D_
Soundness, organization, and evaluation of proposed activity plan_x000D_
_x000D_
The proposed plan is sound._x000D_
_x000D_
Qualifications of team to conduct proposed activities_x000D_
_x000D_
The team has experience with this type of activities._x000D_
_x000D_
Adequacy of resources to carry out proposed activities_x000D_
_x000D_
Adequate_x000D_
_x000D_
Please evaluate the strengths and _x000D_
weaknesses of the proposal with respect to any additional solicitation-specific review criteria, if _x000D_
applicable_x000D_
_x000D_
_x000D_
_x000D_
Summary Statement_x000D_
_x000D_
This is a well-written proposal which addresses the problem of hospital acquired illnesses by modeling them as disease diffusion through bi-modal networks. Developing bi-modal diffusion model fills a gap in the existing information diffusion literature, and it has the potential to impact other domains as well. _x000D_
_x000D_
Overall, it's a strong proposal though I found the intervention part lacking because it makes some strong statements without considering methods for causal inference and providing a critical view on the proposed methods. Also, the distinction and overlap with other NSF grants to the same PI's is not very crisp._x000D_
_x000D_
</t>
  </si>
  <si>
    <t>Propagation processes over networks (like diseases over contact networks, or memes over social networks) are widespread in many domains, including public health, social media and cyber-security. Understanding such processes will ultimately help in controlling them for our benefit. Consider hospital acquired infections (HAIs): they are becoming a major challenge in today's health systems worldwide -- up to 12% of hospitalized patients acquire HAIs, according to some estimates. Detection and control of HAIs are challenging and resource intensive logistics problems, because of the high costs of patient treatment and disinfection of hospital facilities. Despite its huge importance for hospitals (which are financially penalized for high HAI rates), and the interest from both clinical and epidemiological researchers, these problems remain poorly understood._x000D_
_x000D_
Almost all work in data mining assumes 'single-mode' propagation models i.e. the contagion only spreads from node-node directly in a network. However, HAIs are best represented by so-called 'two-mode' models, where infection dynamics also depends on person-location interactions, and the 'infection-load' at locations. Our proposal seeks to address this methodological gap, for a fundamental public health challenge, developing a novel two-mode propagation approach through the following topics: (1) Surveillance, early detection of HAI outbreaks (2) Characterization and inference of HAI outbreaks; and (3) Designing interventions to control the spread of HAIs. Our proposal brings together a diverse team of researchers to solve these fundamental problems, with expertise in data mining and machine learning, stochastic optimization, computational epidemiology, and infection control._x000D_
Key Words: Graph Mining, Data mining, Propagation, Network cascades; Computational epidemiology; Public healthOur proposal aims to make fundamental contributions in several areas. (1) We will be the first to develop a general class of two-mode propagation models over temporal networks, while most prior work in data mining has concentrated on standard cascade models; (2) We consider a unified set of problems that includes detection, control and inference of missing infections. These are challenging stochastic optimization problems on networks, and we will develop rigorous and scalable methods using tools from data mining, machine learning and combinatorial optimization; (3) We consider novel adaptive problems of detection and control, where the interventions are designed in multiple stages, based on detected infections, and additional probes are designed to find missing infections. Our formulations rely on dynamic and temporal networks which model workflows within hospitals and lead to new challenges; (4) We analyze and evaluate our results using unique large-scale datasets of mobility within hospitals as well as microbiomic and insurance claims data. Together, these significantly generalize and extend prior work in the data mining community. From a hospital infection control perspective, our proposal brings a new set of network based tools for helping control HAI rates, especially under resource constraints.The immediate implications of our proposal are novel techniques to reduce the effects of HAIs, which will have a significant public health impact. The basic problems of surveillance, inference and control are of interest to epidemiology and public health policy planning in general. Further, contagion-like propagation processes abound in many different areas such as social science, security and economics. Therefore, our technical contributions will be of interest to the broader community of analysts and researchers interested in network and data science. We will incorporate our research findings in graduate level classes, give tutorials, hold contests and workshops to bring computational epidemiologists and data miners together, and aim to engage undergraduate students from underrepresented groups into this exciting area of research through programs like NSF REU and MAOP/VTURCS (Minority Academic Opportunities Program and VT Undergraduate Research in CS) at VT. Further, because of our primary application area, this proposal will help in reinforcing the 'data science for social good' viewpoint by introducing non-traditional opportunities to newer groups of students.</t>
  </si>
  <si>
    <t>1763602</t>
  </si>
  <si>
    <t>Kurgan</t>
  </si>
  <si>
    <t>Low Competititve</t>
  </si>
  <si>
    <t xml:space="preserve"> Panel Summary       
  OVERVIEW OF THE PROPOSAL:_x000D_
The proposed project is to develop novel machine learning methods, novel predictive features, and an information system for predicting whether proteins can be produced, crystallized and solved._x000D_
_x000D_
INTELLECTUAL MERIT_x000D_
+ Strengths:_x000D_
The core predictive tools are good, and high accuracy in terms of this field. The problem is important._x000D_
_x000D_
The team has appropriate expertise for the project and have previously done productive work together._x000D_
_x000D_
- Weaknesses: _x000D_
There does not seem to be a whole lot of computer science innovation here or it was not made sufficiently clear in the proposal. The aims that they propose are essentially to improve speed and algorithmic efficiency, and to add new features to fDETECT. Their core programs were published some time ago. Then the main goal is to develop the PROSUM website. There's no computer science innovation in the website/database development part. So, what is new and how are they advancing the field, or is this more of a resource maintenance proposal?_x000D_
_x000D_
* Evaluation Plan:_x000D_
Their plan is detailed and reasonable._x000D_
_x000D_
* Potential for transformativeness: _x000D_
In terms of the field this is a significant improvement on prior predictive tools, but the advance is still essentially incremental._x000D_
_x000D_
BROADER IMPACTS_x000D_
* Impacts on science and society:_x000D_
If successful, they will speed up and reduce costs in the protein crystallography pipeline. The coPIs' structural bio center connections will help them disseminate their methods._x000D_
_x000D_
* Integration of Research and Education and Broadening Participation:_x000D_
They have nice projects proposed for dissemination of research and methods among undergrads and even younger students as well as access to minority students at a network of VA schools._x000D_
_x000D_
* Postdoc Mentoring Plan (if applicable):_x000D_
The plan is specific and reasonable._x000D_
_x000D_
DATA MANAGEMENT PLAN, dissemination of results, including software:_x000D_
The data management plan is well-structured with clear data storage and sharing plan. _x000D_
_x000D_
COLLABORATION PLAN (if applicable):_x000D_
Collaboration plan includes regular meetings both virtual and face to face. Timeline indicates clear roles for PIs._x000D_
_x000D_
_x000D_
RESULTS FROM PRIOR NSF SUPPORT (if applicable):_x000D_
The investigator team has received prior funding from NSF and NIH resulting in publications and support for graduate students._x000D_
_x000D_
HUMAN SUBJECTS (if applicable):_x000D_
_x000D_
_x000D_
ADDITIONAL SUGGESTIONS:_x000D_
_x000D_
_x000D_
PANEL RECOMMENDATION_x000D_
* Justification, including key strengths and critical weaknesses:_x000D_
Strengths: The problem addressed is significant, the collaborators have appropriate skills to address the problem. Overall the proposal is well constructed and well written. Weaknesses: Innovative nature of the computer science contributions is unclear._x000D_
_x000D_
_x000D_
_ Highly Competitive (HC)_x000D_
_ Competitive (C)_x000D_
X Low Competitive (LC)_x000D_
_ Not Competitive (NC)_x000D_
_x000D_
-----------------------------------------------------------------------_x000D_
_x000D_
The summary was read by the panel, and the panel concurred that the Panel Summary accurately reflects the panel discussion._x000D_
</t>
  </si>
  <si>
    <t>Standard Review Analysis for a proposal with significant weaknesses as identified by external reviews _x000D_
_x000D_
On November 8, 2017, the Division of Information and Intelligent Systems adopted this standard review analysis for proposals that were placed by a review panel in the LOW COMPETITIVE or NOT COMPETITIVE or NOT DISCUSSED IN PANEL category and to which no reviewer assigned an individual rating of EXCELLENT. _x000D_
_x000D_
All panelists and NSF staff, if any, who had a conflict of interest with this proposal did not participate in any way in the review and decision process for it. _x000D_
_x000D_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significantly._x000D_
_x000D_
The individual reviews, the panel recommendation, and the panel summary (if available) inform my recommendation. I have also considered the reviews of other proposals in this and other panels, portfolio balance, the availability of funds, and general Foundation policies. _x000D_
_x000D_
Based on these factors, I recommend that this proposal be declined._x000D_
_x000D_
Sylvia Spengler</t>
  </si>
  <si>
    <t xml:space="preserve">In the context of the five review elements, please _x000D_
evaluate the strengths and weaknesses of the proposal with respect to intellectual merit._x000D_
_x000D_
The goal of this project is to produce a curated repository of protein sequence families which will provide predictions of propensity for production and for crystallographic solvability, and which can be used to suggest substitute members of a protein family which may have higher propensity to be produced and solved. Their argument for building this as their own knowledge base, rather than just focusing on the predictive algorithms themselves, is that current knowledge bases are not scalable to the larger amount of data now available, and that it will be more cost effective for them to provide a centralized repository and precomputed propensities rather than merely providing a tool for others to use in predictions. That's reasonable. This type of repository is not unique; there have been others developed over the years at JCSG and other structural genomics centers. It is quite likely that the methods and interfaces provided by those older projects have not held up under the stress of growing data, and that a new project based on novel prediction methods could make a valuable contribution._x000D_
_x000D_
The key argument for this project, though, is the predictive methods developed by PI Kurgan. The sequence features and predictive methods described are not exceptionally novel at this point but he has contributed significantly to their foundation. Accuracy of existing methods at predicting successful crystal structures is stuck at around 61%. For references, a BLAST similarity search is about 54% accurate at predicting crystallizability. By the same measures, the prototype of the fHYBRID method that they propose to develop has about 71% accuracy. This is a significant jump. There's a little bit of tail-chasing in the choice of test set here, because it is of course a set of 700 proteins for which crystal structures were successfully obtained, which may mean that there's something about the nature of those proteins that is inherently more amenable to solutions.  Nonetheless fHYBRID performs well in this head to head comparison. The PI's methods are machine learning methods that break down a sequence into attributes that can be used for classification. Attributes typically include things like measures of sequence complexity, stability and hydrophobicity. They propose to speed up the fHYBRID to make the project feasible by using a combination of features that are quick to calculate. In this project they will add new feature types that are based on their method Crysf among others. They will also begin adding experimental metadata from the TargetTrack database, which tracks the fate of crystallization targets._x000D_
_x000D_
There is a strong and specific timeline and a detailed evaluation plan. Data management plan is reasonable and thorough._x000D_
_x000D_
The postdoctoral mentoring plan is strong. That a half-time postdoc is tasked with design of a major repository concerns me a little, this would definitely have to be the right person with a very specific skillset to do a good job of creating a robust repository and as yet they have no one specific in mind._x000D_
_x000D_
The PIs are well positioned to carry out the work, as they are involved in the Midwest Center for Structural Genomics and in the Center for Structural Genomics of Infectious Diseases and they have both contributed to the development of computational resources for those projects. They have previously published together, including the fDETECT method and the Cryst method that are the seeds of this proposal. Joachimiak is an established and highly successful crystallographer with experience running large structural bio consortia._x000D_
_x000D_
Computational and laboratory resources at both institutions are excellent and seem to provide everything they would need for this project._x000D_
_x000D_
In the context of the five review elements, please _x000D_
evaluate the strengths and weaknesses of the proposal with respect to broader impacts._x000D_
_x000D_
If successful this project will result in a higher fraction of crystallography successes and a reduced cost per structure. _x000D_
_x000D_
They focus mainly on distribution via well-recognized structural biology journals and conferences as well as meta-resource directories. _x000D_
_x000D_
They have a very nice plan for dissemination among high school students in the George Mason area as well as to minority college students through an alliance of HBCUs in Virginia and North Carolina._x000D_
_x000D_
Please evaluate the strengths and _x000D_
weaknesses of the proposal with respect to any additional solicitation-specific review criteria, if _x000D_
applicable_x000D_
_x000D_
_x000D_
_x000D_
Summary Statement_x000D_
_x000D_
A well designed proposal to produce a repository of protein sequence families and predictions of propensities for production and crystallization. Based on algorithms developed by the PI. The main focus here is the prediction algorithm, which the PI has improved to provide 71% accuracy in prediction. This doesn't sound great but outperforms previous methods significantly. _x000D_
_x000D_
The approach is machine learning with sequence based and metadata based classifiers. This is not exceptionally novel but the accuracy of their prototype is an argument that they have added something of value here._x000D_
_x000D_
The method developed will speed up and reduce costs in the crystallography pipeline. The PIs propose interesting outreach activities to bring high school students and students from minority-serving institutions into their program._x000D_
_x000D_
</t>
  </si>
  <si>
    <t xml:space="preserve">In the context of the five review elements, please _x000D_
evaluate the strengths and weaknesses of the proposal with respect to intellectual merit._x000D_
_x000D_
Proposal summary: The proposal aims to improve the identification of proteins that can be successfully structurally determined using features derived from protein sequence data that are used to train classifiers such as support vector machine (SVM) or its variations such as support vector regression (SVR). The proposal builds on existing tools developed by the PI such as fDETECT and Crysf with new information added to the feature set used for classification such as functional as well as structural annotation of proteins and metadata information regarding the experimental protocol used produce as well as solve the protein structures. The proposal also aims to make the results available to the community for use in the protein production and structure determination support system (PROSUM), which will be maintained to keep pace with updates to protein source databases such as UniProt and TrEMBL. However, the work proposed in the proposal are incremental updates to existing tool and maintenance of a web-accessible database application. The innovation and research contribution of the proposed work is not clear._x000D_
_x000D_
Significance:_x000D_
Strengths:_x000D_
1. Improving the accuracy of protein target identification for subsequent structural determination will significantly reduce wastage of resources on production and analysis of protein that cannot be structural determined using available data. The fDETECT  tool has better accuracy across the four steps of protein expression, purification, crystallization, and structural determination as compared to other tools, including sequence alignment based Basic Local Alignment Search Tool (BLAST).  _x000D_
2. The development of the PROSUM application will allow members of the research community to easily access a high quality protein search as well as classification tool to determine if they should invest significant amount of resources to structurally determine their new protein. _x000D_
_x000D_
Weaknesses:_x000D_
1. The core components of the proposed work in terms of the fDETECT and Crysf tool have already been developed. The proposed development of the fHYBRID+ tool involves incremental modifications in terms of adding available protein structural as well as functional annotation from the TrEMBL database and experiment protocol details. The significance of this incremental modification and development of a web-accessible database application in terms of intellectual merit is not clear._x000D_
_x000D_
----_x000D_
Investigator:_x000D_
Strengths:_x000D_
1. The PIs and Co-PIs has significant and well-established expertise in protein structure and function determination. They have experience in tool development and development of large protein databases._x000D_
_x000D_
Weakness:_x000D_
None._x000D_
_x000D_
----_x000D_
Innovation:_x000D_
Strengths:_x000D_
1. The addition of two additional information features to improve the accuracy of protein structure determination is sound and initial results are promising._x000D_
_x000D_
Weakness:_x000D_
1. Given the existing fDETECT and Crysf tools with high predictive accuracy, the addition of two sets of features namely protein annotations and details of experiment protocol are primarily incremental. Therefore, the innovation associated with use of two additional features is not clear._x000D_
2. Aims 2 and 3 focus on the development and maintenance of the PROSUM web-accessible database with results of the fDETECT and Crysf tools, which does not involve new development or innovation._x000D_
_x000D_
----_x000D_
Approach:_x000D_
Strengths:_x000D_
1. The proposed work builds on high quality tools fDETECT and Crysf for identification of proteins that are amenable for structural determination. The use of large amount of data, expert defined features derived from protein sequence together with well-established classification approaches (e.g., SVM and SVR) are sound approaches for ensuring accurate results._x000D_
2. Similarly, the development of the PROSUM application builds on the experience of the PIs who was involved in the development of large protein databases D2P2 and PDID._x000D_
_x000D_
Weakness:_x000D_
1. It is not clear why the work proposed in Aim 1 to add two new sets of features in terms of structural as well as functional protein annotations requires a four-year timeline given the mature state of the fDETECT tool and availability of the Crysf tool._x000D_
2. In addition, the work proposed in Aim 2 and 3 in terms of the development of the PROSUM database and maintenance to keep pace with updates to the Protein Databank (PDB) does not correspond to the proposed project timeline of four years as it does not involve significant research or development work. In particular, the validation and updating of PROSUM seems to be user validation rather than requiring work as a distinct aim separate from Aim 2._x000D_
_x000D_
======_x000D_
Results from prior NSF and/or NIH support (if applicable)_x000D_
Strengths:_x000D_
1. The PI and co-PIs have received funding from NSF as well as NIH that has resulted in publications and funding of graduate students as well as post doctoral scholars. _x000D_
_x000D_
======_x000D_
Data Management Plan_x000D_
Strengths:_x000D_
1. The proposal has clear data management plan that will store protein data in the PROSUM database together with user-specific data. The proposal also clearly defines data storage and sharing plan._x000D_
_x000D_
Weaknesses:_x000D_
None_x000D_
_x000D_
======_x000D_
Software Sharing Plan_x000D_
Strengths: _x000D_
1. The tools in the project will be available under a GNU General Public License version 3._x000D_
_x000D_
Weaknesses:_x000D_
None_x000D_
_x000D_
======_x000D_
Coordination Plan, including roles, responsibilities and expertise_x000D_
Strengths:_x000D_
1. The proposal has a well-defined coordination plan with clear roles for each member of the investigator team. The coordination plan also includes annual in-person meetings and site visits._x000D_
_x000D_
Weaknesses: _x000D_
None_x000D_
_x000D_
In the context of the five review elements, please _x000D_
evaluate the strengths and weaknesses of the proposal with respect to broader impacts._x000D_
_x000D_
Strengths:_x000D_
1. The results from the existing tools fDETECT and Crysf together with extensions using two additional features is expected to have high impact in terms of reducing the wastage of resources in attempts to structurally determine proteins that have limited data available._x000D_
2. The PROSUM application is expected to significantly facilitate protein search functionality for users with new proteins and help them determine whether to invest additional resources to determine their structure._x000D_
_x000D_
Weaknesses:_x000D_
1. Given the incremental modification of existing tools, the intellectual merit and innovation of the proposed work is not clear, which will contribute to advancing the domain._x000D_
_x000D_
Please evaluate the strengths and _x000D_
weaknesses of the proposal with respect to any additional solicitation-specific review criteria, if _x000D_
applicable_x000D_
_x000D_
_x000D_
_x000D_
Summary Statement_x000D_
_x000D_
The proposal builds on existing tools developed by the PIs to identify proteins that can be successfully processed to determine their structure. The proposal aims to make available the results from the tools in the web-accessible PROSUM database. Although, the proposed tools and database are expected to have high broader impact, the work proposed in the four-year project is incremental and the intellectual merit in terms of innovation or new research development is not clear._x000D_
_x000D_
</t>
  </si>
  <si>
    <t xml:space="preserve">In the context of the five review elements, please _x000D_
evaluate the strengths and weaknesses of the proposal with respect to intellectual merit._x000D_
_x000D_
This proposal suggests to improve the success rate of protein structure analysis by identifying proteins that are likely to  analyzed successfully as opposed to those whose analysis is likely to fail._x000D_
_x000D_
"Given a set of equivalent proteins (protein family), we can increase the success rates by substituting the protein of  interest with another protein selected from the same family that is more suitable for the production and structure determination."_x000D_
_x000D_
A preliminary issue with this  approach is that proteins aren't truly equivalent so the desire to determine the structure of protein A is not necessarily as useful as determining the structure of protein B even if of the same family. In fact in such a setting, we might not need structure prediction at all because a new protein might be so similar to another one whose structure  is known._x000D_
_x000D_
They compare their current methods on 700 proteins. They do better than the competition. They plan to incorporate annotation data from uniprot and data about meta-data protocols._x000D_
_x000D_
1. The proposed activity has good potential to advance the pace of protein structure analysis, based on the sheer numbers of proteins to be analyzed. This is a focussed goal interesting to the biochemical community._x000D_
_x000D_
2/3. The plans are solid and a clear continuation of previous work introducing interesting new techniques._x000D_
_x000D_
4. The PI has a track record of releasing tools: fDETECT, PPCPred, Crysf The co-PIs also have an impressive track record in structural biology. The proposed hybrid tools have a good chance of being developed._x000D_
_x000D_
5. Yes, to adequate resources._x000D_
_x000D_
_x000D_
In the context of the five review elements, please _x000D_
evaluate the strengths and weaknesses of the proposal with respect to broader impacts._x000D_
_x000D_
Besides what is written above, the training of STEM students is very credible. If there is a demand for determining which proteins are likely to be of interest, then the PROSUM software proposed could have a broad impact. We should consider joint funding with the biochemistry directorate. The work is interesting but doesn't advance machine learning at all._x000D_
_x000D_
Please evaluate the strengths and _x000D_
weaknesses of the proposal with respect to any additional solicitation-specific review criteria, if _x000D_
applicable_x000D_
_x000D_
_x000D_
_x000D_
Summary Statement_x000D_
_x000D_
This is a very biochemistry-specific goal but will have limited benefits to computing as a whole._x000D_
_x000D_
</t>
  </si>
  <si>
    <t xml:space="preserve">In the context of the five review elements, please _x000D_
evaluate the strengths and weaknesses of the proposal with respect to intellectual merit._x000D_
_x000D_
Potential to advance knowledge within its own or across different fields_x000D_
_x000D_
The proposal addresses the problem of finding aminoacid sequences that are prone to forming protein structures in X-Ray crystallography, in order to study their function and the function of similar proteins. This has the potential to reduce cost of protein structure determination. It has two main components: improving an existing computational method by the same authors that will find such sequences, and creating an online system that helps other scientists find proteins that are similar to their proteins of interest but more likely to fold and be observed. I can't judge the value to biologists of improving this method and system. _x000D_
_x000D_
Extent to which it explores creative, original, or potentially transformative concepts_x000D_
_x000D_
On the computational side, the proposed work lacks fundamental contributions, as it builds upon an existing method for predicting the likelihood of crystallization. The proposed novelty is in improving its efficiency and accuracy based on feature cost and accuracy tradeoffs._x000D_
_x000D_
Is there evidence that similar protein sequences fold into the same structures? To what extent can one understand the function of a protein by looking at the structure of similar protein sequences? Is this the state-of-the-art?_x000D_
_x000D_
I would have liked to see work related to learning the similarity metric between proteins of interest and other proteins to specifically identify features that predict similar structures, not only the probability of a given protein sequence to crystallize. _x000D_
_x000D_
Soundness, organization, and evaluation of proposed activity plan_x000D_
_x000D_
It was not very clear whether this proposes a new repository or simply copying and syncing with PDB. The latter makes more sense because it would enable the search of similar proteins vs. creating a separate repository where people deposit new proteins.  _x000D_
_x000D_
Qualifications of team to conduct proposed activities_x000D_
_x000D_
The team looks appropriate for the task, comprised of one bioinformatics expert, one biologist specializing in proteins, and one crystallographer. _x000D_
_x000D_
Adequacy of resources to carry out proposed activities_x000D_
_x000D_
The resources seem adequate. 13/12 of a post doc, 1 graduate student and 2 undergraduates would be funded. It's unclear what the sustainability plan is beyond the four years of funding._x000D_
_x000D_
In the context of the five review elements, please _x000D_
evaluate the strengths and weaknesses of the proposal with respect to broader impacts._x000D_
_x000D_
Potential to benefit society_x000D_
_x000D_
If successful, this work will increase the rate of scientific discovery by allowing scientists to concentrate on experiments that are more likely to have positive outcomes. The proposed activities for broader impact include dissemination, training and outreach, in addition to developing the proposed system. _x000D_
_x000D_
Extent to which it explores creative, original, or potentially transformative concepts_x000D_
_x000D_
The proposed broader impact activities are adequate but none of them stand out as very creative._x000D_
_x000D_
Soundness, organization, and evaluation of proposed activity plan_x000D_
_x000D_
The proposed plan is sound._x000D_
_x000D_
Qualifications of team to conduct proposed activities_x000D_
_x000D_
The team has experience with this type of activities._x000D_
_x000D_
Adequacy of resources to carry out proposed activities_x000D_
_x000D_
Adequate resources_x000D_
_x000D_
Please evaluate the strengths and _x000D_
weaknesses of the proposal with respect to any additional solicitation-specific review criteria, if _x000D_
applicable_x000D_
_x000D_
_x000D_
_x000D_
Summary Statement_x000D_
_x000D_
This proposal addresses the problem of identifying protein sequences that are likely to fold and be observed through X-Ray crystallography, in order to enable other, similar sequences with lower likelihood to be studied. While the work appears to be important, the basic research component is weak, and the proposal is lacking in several aspects._x000D_
_x000D_
</t>
  </si>
  <si>
    <t>III: Medium: A novel computational system to improve rate of successful characterization of proteins_x000D_
PI: Kurgan (Virginia Commonwealth University); Directorates: CISE, BIO_x000D_
     This proposal encompasses research on innovative algorithms and development of a novel knowledge repository together with an educational mission in the field of computational structural genomics. _x000D_
     Although every day we generate thousands of new protein sequences, we never attempted to learn what a vast majority of them do. To determine their functions proteins must be produced, characterized, and their structures are often solved. These activities are expensive (average cost of structure is $150,000) and have low success rates (5% success to solve structures). This widens the gap between the millions of known sequences and thousands of structurally solved and understood proteins. Improving the success rates, even in modest terms, will have a significant impact on biology and biotechnology. Fortunately, a protein of interest can be often substituted by another proteins in the same family. Families include proteins that are equivalent from the functional/structural perspective while their sequences often diverge making some of them more suitable for the experimental characterization. This is very effective when using large datasets of proteins (hundreds of millions) clustered into very many of large families._x000D_
     Efficient computational tools that generate, analyze and disseminate large protein data are critical to facilitate selection of suitable protein targets. The existing tools are computationally inefficient, do not provide sufficient levels of accuracy, and the burden of collecting and assessing protein families falls on the user. Our AIMS are to 1) develop novel and accurate algorithms that scale up to the large protein data and offer new functions; 2) develop PROSUM repository of knowledge that uses these algorithms to facilitate protein target selection; and 3) use user feedback and our experimental facilities to periodically validate and re-design PROSUM to seamlessly adapt to relevant changes. By leveraging the large protein data and innovative algorithms we will provide complete, convenient, robust, and accurate platform for structural genomics efforts._x000D_
     Keywords: knowledge repository; algorithms; structural genomics; protein production; protein structure; X-ray crystallography.We focus on technical innovation to create and maintain PROSUM repository of knowledge and contribute to the annotation of the vast and rapidly growing protein data. We will conceptualize, design, test and deploy innovative and scalable algorithms by drawing on our expertise in the development of high-throughput bioinformatics tools. Our novel four-layer design will advance efforts in building scalable predictive tools that convert protein sequences into biologically-relevant information in this and other fields. The unique features of our repository include support for the entire protein production and structure determination process, inclusion of a new feature related to the characterization of quality of protein structure, focus on the accessibility and feedback from the users, and built-in mechanisms to adapt to change. We are uniquely well-positioned to deliver a high-quality solution because of our complementary expertise and prior collaborations, substantial relevant experience and accomplishments, and access to high-quality data and experimental infrastructure.We address a challenging problem of societal importance. Learning about proteins advances our understanding of fundamental biological processes and human health. It also has practical applications in rational drug discovery and development of disease markers. Our solution targets a broad and large group of users including biologists, biochemists, biophysicists, and bioinformaticians. Use of the new technology that we will develop will result in the increased success rates of protein production and structure determination. This will save resources that can be redirected to solve more proteins, consequently substantially increasing the rate of scientific discovery. The outcomes will be comprehensively validated and disseminated to maximize impact. This proposal will also enhance the educational mission of the PIs. We incorporate high-school outreach, teaching of undergraduate STEM students, and training of graduate researchers who are sought after by industry and academia.</t>
  </si>
  <si>
    <t>1763604</t>
  </si>
  <si>
    <t>The objective of this activity is to integrate a robot into tactical SWAT team operations, with the goal of improving situation awareness, through the use of an augmented reality (AR) virtual window, textual and sensor summarization of objects and people in an environment, and intelligent interface switching between multiple devices. SWAT teams operate in high-stress dynamic environments, and it is expected that overall team performance and situation awareness will be enhanced with this approach. SWAT team members will be provided with both a visual and textual summarization of the robot's sensor data. The visual summarization will be provided as a through-the-camera view, seen from the robot's perspective, or through an augmented reality (AR) virtual window view, transformed to be from each team member's perspective. The textual summarization will be a high-level description of what the robot senses---phrases such as "person on the left", "person behind the table", "possible chemical hazards". The textual summarization will be heard through earpieces, or seen as a short text message on a smart watch.  The overall system will integrate information from the robot's sensors, and then, considering ambient conditions such as light and noise levels, will intelligently determine which interfaces to use, and how to communicate scene information to the team members, using a combination of visual through-the-camera view, AR virtual window view, and textual summarizations. This activity involves developing a prototype system that implements this vision, and then evaluating the system with local SWAT team members (see collaboration letter). The general hypothesis is that the proposed robot interface system will improve the performance and situation awareness of tactical teams operating in high-stress dynamic environments._x000D_
_x000D_
Keywords:_x000D_
Intelligent and Distributed User Interfaces, Human-Robot Interaction, Human-Computer Interaction, Scene Understanding, Augmented Reality, Textual and Sensor SummarizationIntelligent interface switching between multiple devices, based on environmental context, reasoning under uncertainty, and rule aggregation, is a novel idea that could potentially prove to be transformative in the fields of human-robot and human-computer interaction. And, implementing and testing the virtual AR window metaphor in a new application context may advance the fundamental knowledge of how to successfully visualize x-ray vision AR information. In addition, exploring new machine learning and data/information fusion, and associated algorithms in infrared imagery could lead to fundamental improvements in the textual summarization of single- and multi-sensor data. Finally, this activity will increase the understanding of how to integrate robots into SWAT team operations, and the resulting knowledge will likely generalize to related applications that involve incorporating robots into teams.If successful, this activity will advance the day when robots can be successfully integrated into SWAT teams. This integration promises to enhance SWAT team awareness of the environments they will enter, and therefore contribute to making SWAT team operations more effective.  The activity will also accelerate the integration of robots into related applications, such as building/warehouse inspections, search and rescue, and military operations. In addition, through this activity, a series of students will receive an interdisciplinary blend of experiences in robotics, engineering, computer science, social science, computer graphics, psychology, and human-subject empirical methods; upon graduation these students will be very well positioned to contribute to difficult engineering problems being addressed by interdisciplinary teams. Finally, at MSU the student population of two historically underrepresented groups, African-Americans and women, is substantially higher than the national average; the PIs have worked with students from both of these groups, and are confident that the inherent excitement and appeal of this activity will continue to attract a wide range of good and diverse students. Software, algorithms, data, and results will be openly shared on a project website, and intellectual products will be disseminated through peer-reviewed journal and conference publications.</t>
  </si>
  <si>
    <t>1763606</t>
  </si>
  <si>
    <t>Kapadia</t>
  </si>
  <si>
    <t>Bias is present in nearly all human interactions. People may overvalue or undervalue each other based on social status, like gender, and express these biases explicitly or implicitly. In turn such biases may lead to lost jobs and other missed opportunities. Even though social media has been touted as a new kind of "public sphere" where people should be able to freely create, share, and popularize content, the promise of this new digital public sphere remains unfulfilled because offline biases manifest themselves online. Beyond overt examples of discrimination, evidence is accumulating that implicit biases exist in the online world as well. _x000D_
_x000D_
Computing platforms, however, provide a unique opportunity to address gender bias beyond what is available in the offline, face-to-face world. Social status, as signaled through interface elements like user profile names and pictures, affect whether people allocate their attention to others on social media, and these can be manipulated by people and empower them to counter online bias. At the same time, online systems can provide people with quantifiable feedback about their own implicit biases, which may then lead to behavioral changes. The main objective of this project is to measure the effects of gender bias in social media and research computing and interface mechanisms to help mitigate these effects._x000D_
_x000D_
Keywords: gender bias; social media; reflective design; computational sociology; self-presentationThe proposed research will focus on gender as an example of social status and address three research questions related to measuring and mitigating online gender bias: First, the degree of bias on social media will be measured. Namely, the quantitative relationships between the strength of gender signals and multiple influence measures will be measured upon controlling for other factors. The proposed research will analyze interactions on popular social media platforms such as Twitter and Reddit - analyzing user interactions at a large scale will provide unique and impactful insights on the extent of bias online. Second, the project will study computing and interface mechanisms to mitigate the effects of online bias, including mechanisms for helping users adjust their self-presentation on social media to counteract  bias from other users (e.g., emphasizing or de-emphasizing certain elements) as well as mechanisms to quantify and assist people in reducing their implicit biases towards other users. Third, the proposed research will assess the possible adoption rate and effects of such designs to combat gender bias by employing field trials. The effectiveness of the designed systems to mitigate biases will be evaluated by measuring behavioral changes.  In sum, the proposed work will estimate how much attention, or value, is lost to bias, present a system for correcting this bias, and the estimate how much of it can be recaptured with such systems.Understanding and mitigating bias in online communities has the potential for high societal impact by helping to create a fairer online "public sphere." Online platforms offer a unique opportunity to deploy computing and interface mechanisms to address bias in a way that is not available to offline, face-to-face interactions.  The proposed research will provide insights into novel human-computer interface elements and computational mechanisms to measure and help reduce implicit bias, allowing us to better design online social systems that foster open discussion.  _x000D_
_x000D_
The project itself will include an internship program to encourage undergraduates, especially women, African Americans, and other underrepresented minorities to pursue research in computing. The PIs' have a strong record of involving women and African American undergraduate students in their research and will leverage their existing, strong connections with campus programs to promote underrepresented minorities in STEM research.  The students involved in the project will have a unique interdisciplinary training opportunity that spans  large-scale computational social science, human-computer interaction, network science, and privacy.</t>
  </si>
  <si>
    <t>1763611</t>
  </si>
  <si>
    <t>Lin</t>
  </si>
  <si>
    <t>This project aims to derive a formal design theory for networked autonomous robotic systems that can accomplish high-level complex missions in a correct-by-design manner, be robust to uncertainties, and be  adaptive to dynamic environments. The basic idea is to decompose the global (system) specification into local tasks to parallelize the design process from the top-down design perspective, and, then, compose reusable modules locally to satisfy the design specifications using bottom-up approaches. The formal framework follows a multi-layer control architecture from global mission to task decomposition and assignment to individual agents, to individual agent local controller design, also considering individual agent skills/capabilities and interactions. For proof-of-concept demonstration, a fleet of UGVs/UAVs are used to map, survey and continuously monitor the perimeter of a pre-defined land area against intruders, to illustrate effectiveness/applicability of the proposed design methods. _x000D_
_x000D_
Keywords: System design and verification; Autonomous robotic systems, Distributed cooperative systems; Formal logic; Automatic synthesis.The central novelty of the research lies on the proposed unified formal design framework. Top-down, a learning-based cooperative task decomposition scheme is used such that each agent is assigned a local mission. An assume-guarantee paradigm compositional verifier is applied to guarantee that the collective behaviors of the agents indeed satisfy global specifications, while mitigating the state explosion issues by avoiding the computation of the composed system. From the bottom, based on the assigned local missions, the proposed methodology can automatically encode the specification, agent dynamics and the environment into optimization problems to derive each local controller using mixed-integer linear programming solver. Further, since the proposed design methodology does not rely on a finite abstraction of the environment and can be implemented into a moving horizon fashion, the method is suitable for dynamic and uncertain environments. In addition, each design step is verified, so the overall design methodology is provably correct as well. Another novelty and unique feature of the research is the consideration of inter-agent (robot) communication, which is tackled by considering communication-aware motion planning. The derived design theory will be implemented as software tools and demonstrated using real unmanned robotic vehicle teams.Research goes much beyond systems with limited or no autonomy capabilities that only address problems in narrow contexts. It addresses systems that require a level of autonomy to tackle problems of planning, task decomposition, task coordination, individual asset interaction and replanning, when needed. The major impact of the research is that it unifies, under one framework, two distinct approaches with very different characteristics, taking advantages of what each one offers. A second broader impact it that it facilitates understanding of the relationship between emergent behaviors of a complex engineering system (unmanned robot team) and local interactions among its distributed individual components (individual robot vehicles). A clear understanding of this relationship is critical when building more reliable and efficient next generation engineering systems or modify existing complex systems. In addition, the proposed framework offers the foundations for designing scalable, adaptive and cooperative multi-agent systems with performance guarantees even in uncertain and dynamic environments. Further broader impacts will be achieved through integrated research, teaching and outreach activities.</t>
  </si>
  <si>
    <t>1763613</t>
  </si>
  <si>
    <t>Wireless networks that support high mobility broadband wireless access have received increasing attention in recent years. Typical rigorous mathematical theories and methods for wireless networks are mostly based on static environment assumptions and hardly consider varying environment conditions in a unified framework. In this proposal, the PIs will take a holistic approach to identify major characteristics and challenges of high mobility wireless networks and explore several key areas where traditional wireless technologies might be insufficient and the recent development of machine learning tools can help. A wide variety of context information, usually deemed irrelevant in traditional wireless technologies, can be extracted from multiple sources in high mobility wireless networks through machine learning and used towards improving network performance. Efficient cooperation and coordination mechanisms will be further investigated under the established learning framework such that each agent in the wireless networks can make better informed decisions even with high mobility. _x000D_
Keywords: intelligent networks; vehicle communications; machine learning.The intellectual merit of this project lies in its comprehensive plan to identify and investigate several key challenges for supporting high mobility wireless networks through employing novel machine learning tools. In particular, the project aims at tackling the challenges in high mobility wireless networks through learning to perceive, act, and communicate: _x000D_
1) Learn to perceive: The PIs propose a novel multi-task multi-view learning framework via deep embeddings to extract context information from a wide range of data generated by multiple sources in high mobility wireless networks. The context information, which characterizes the wireless network status, will be further used towards improving network performance. To deal with data heterogeneity, models trained on multiple tasks and sources will be investigated. _x000D_
2) Learn to act: The PIs propose novel ensemble models of shallow and deep reinforcement learning to learn mappings from the derived context information and the optimal policies for various decision making procedures in high mobility wireless networks, with the resource allocation problem in vehicle-to-everything communication systems as an example. How to account for the complex dynamics and various constraints and objectives encountered in high mobility wireless networks under the framework will be studied. _x000D_
3) Learn to communicate: To enable cooperation and coordination to further improve network performance, the PIs propose to incorporate the learning mechanism for context information sharing in the deep reinforcement learning framework, especially under constraints posed by the high mobility wireless networks. To reduce network signaling overhead, distributed decision making procedures and efficient information sharing methods will be investigated.The proposed research will improve the design methodology by providing new perspectives and solution concepts for applying machine learning in high mobility wireless networks. The unique angles of the proposed inter-disciplinary approaches will fill the gap of current research. The theoretical and practical implications of the proposed schemes can significantly push the research frontier. The proposed program is interdisciplinary and transformative, combining concepts in machine learning, decision theory, optimization, information theory, communications, networking, and signal processing. The resulting research will be published, and the resources such as data and codes will be publicly available on the websites, so as to facilitate technology dissemination. The proposed research can also significantly boost the quality of both undergraduate and graduate programs, not only by impacting curriculum development but also through engaging undergraduate and graduate students in related research. The outreach activities will encourage high school students, especially female and minority students, to pursue science and engineering careers.</t>
  </si>
  <si>
    <t>1763614</t>
  </si>
  <si>
    <t>Park</t>
  </si>
  <si>
    <t>Data science continues to progress with new developments in algorithm design and implementations. Data is typically heterogeneous, dynamic, noisy, and often content-sparse across diverse areas of science, health, security, and others, requiring interactive tools for discovery. When effective data analytics methods are coupled with new visual analytics methodologies, extraordinary insights across multiple domains driving our understanding and knowledge about the world can be observed._x000D_
    The benefits from data science result not just from more effective algorithms, but also from better ways to interact with those algorithms and interpret their results. Ultimately, it is people who seek answers to questions and gain insight into data. Thus, visual and data analytics researchers must provide those people with compatible methods for engaging analysis techniques and translating their high-level analysis objectives into actionable directives to algorithms and systems. This challenge poses fundamental questions with regard to the ways algorithms incorporate interactions, how people should ask such questions and be shown the answers and alternatives._x000D_
     Thus, the focus in this proposal is on a framework and system for interactive discoveries. The effort consists of tightly coupled activities in formulating the problems with interactions as a consideration from the start, advancing algorithms, establishing new visual analytics interaction paradigms and frameworks, and solving domain-driven problems. The team on this proposal has strong expertise in each of these areas, and will work collaboratively to accomplish these highly inter-disciplinary goals. In co-developing algorithms with interactive visual analytics systems and frameworks, the PIs will explore the foundations of the next generation of visual analytics tools. By conducting research and development directly with domain experts in the application areas, the impact will be demonstrated and evaluated, and help users gain insights. The resulting visual analytics systems seek to push the boundaries of representing real, complex systems that augment the intuition of decision makers. _x000D_
_x000D_
Keywords: Data Analysis; Visual Analytics; Interactive DiscoveryThe proposed work will explore new paradigms and frameworks for interactive visual analytics systems. The first contribution for this paradigm will be new formulations of a broad set of interactive discovery tasks based on a framework of constrained low rank approximations for achieving interpretability, adaptivity to data changes, flexibility to task changes, and algorithm efficiency. Another contribution will be incorporating bi-directional user feedback and system guidance into the models and systems, fostering shared situation awareness between the users and systems. The concept of guidance and autonomy with respect to the analytic process addressing issues such as the extent to which visual analytics systems should take autonomy and control over the analysis process will be explored. Furthermore, design guidelines and empirical results of how model results can be effectively presented to users through visualizations will be developed. This will be accomplished by testing the scientific advances in practice through collaborating directly with clinicians in medical domains and climate scientists on discovery tasks using domain-specific data collections. This will serve to evaluate the developed visual analytics systems, and, via this collaborative effort, provide actual domain experts the tools necessary to gain important insights from their respective domain discovery efforts.The research of this project will impact multiple domains including: social media analysis to help better identify relevant topics to gain increased situation awareness in fast onset and highly variable emergency events; medical and health fields and beyond, where more advanced phenotyping can lead to better and personalized treatment options; climate change to better understand the interdependencies between various contributing factors. Additionally, the project will educate and train faculty from minority serving institutions through workshops, graduate students in the areas of the research, and will further curriculum development in data science and visual analytics.</t>
  </si>
  <si>
    <t>1763617</t>
  </si>
  <si>
    <t>Sitaraman</t>
  </si>
  <si>
    <t>Much of the world's online content is delivered by large Internet-scale cache networks called content delivery networks (or, CDNs for short). A large CDN serves trillions of requests a day, from hundreds of traffic classes, on behalf of thousands of content providers, using a few hundred thousand servers located in a few thousand data centers around the world. In fact, CDNs carry more than 50% of the Internet traffic today and are predicted to carry more than 70% of the Internet traffic by 2021._x000D_
_x000D_
The operational challenges of a large CDN arise from the sheer scale and diversity of the traffic that they deliver and the vast distributed server infrastructure that they operate. There are many complex decisions CDN operators make on a daily basis, such as assigning highly-diverse traffic classes to cache servers and operating a vast cache network in a robust manner, even when traffic varies in extreme ways. However, these operational challenges have not received much attention in the research community.  CDN operators are often left to rely on intuition and adhoc guesswork, rather than being guided by scientific principles. The goal of the proposed research is to develop modeling, analytic, and algorithmic tools that enable operational decisions to be made in an automated, robust, and rigorous manner._x000D_
_x000D_
Keywords: Content delivery, cache networks, CDN operations, systems tuning, adaptive system design, robustness.This project focuses on two key goals of CDN operations: minimizing the operating cost and maximizing the robustness of the network. The operating cost of a CDN includes the cost of servers, bandwidth, power, and colocation. This project develops techniques for provisioning traffic classes to cache servers to optimize resource usage, increase hit rates, and lower bandwidth costs. Operating the network in a robust fashion involves maintaining the functioning of the network within optimal range in face of extreme variability in object popularity, object sizes, loads, latency, and cache resource availability.  This project focuses on adaptive and self-tuning systems that are robust to variability along multiple dimensions that are relevant to modern-day CDN operations. The proposed work is the first systematic study of cost-effectiveness and robustness of large CDNs that deliver highly-variable traffic at scale. Since CDNs are the key infrastructure that enable web, video, and other online applications, the proposed work on optimizing the cost and robustness of CDNs will have a significant positive impact on the QoE of users and lower the cost of Internet services.This project proposes a UMass-CMU joint seminar to attract students and other researchers at both sites to topics related to the proposal. This project also proposes to incorporate topics in large-scale network operations in our curriculum. Further, this project proposes to broaden participation by involving undergraduates in our research, and by continuing our efforts to attract to women to STEM. In particular, co-PI Harchol-Balter will continue her involvement in Women@SCS outreach activities, including Women@SCS tech nights and roadshows. Finally, the PIs will invest significantly in outreach and tech transfer to the CDN industry. In particular, PI Sitaraman will serve as the liaison to industry and will work to incorporate our research in production systems and to enable students working on the project to gain real-world experience in the CDN industry through internships.</t>
  </si>
  <si>
    <t>1763618</t>
  </si>
  <si>
    <t>McCallum</t>
  </si>
  <si>
    <t>Scalable clustering, a fundamental tool for pattern discovery and information organization, is of increasing importance given the growth of massive data in science, medicine and engineering.  Most modern clustering methods scale well to a large number of data points, N, but not to a large number of clusters, K._x000D_
_x000D_
We propose new research on machine learning and algorithms for hierarchical clustering that scales to both massive N and K---a problem setting we term "extreme clustering," named after its similarly-motivated supervised cousin, "extreme classification."  We will build on the successes of our recent preliminary work on PERCH [KDD 2017], a family of algorithms for large-scale, incremental-data, non-greedy, hierarchical clustering that has achieved remarkable new state-of-the-art results.  Our method efficiently routes new data points to the leaves of an incrementally-built tree. Motivated by the desire for both accuracy and speed, our approach performs tree rotations both for the sake of enhancing subtree purity and encouraging balanced trees.  Experiments demonstrate that PERCH constructs more accurate trees than other tree-building clustering algorithms and scales well with both N and K, achieving a higher quality clustering than the strongest at clustering competitor in nearly half the time.  We propose new lines of research (a) improving flexibility through alternative clustering cost functions and data representations, (b) further improving scalability and accuracy through new tree routing functions, (c) developing new tree-cut methods for determining the best clusterings and distributions over clusterings, and (d) inventing new methods for joint clustering of multiple inter-related data instance types.  We will evaluate and apply our research on multiple broad-impact, large-data domains, including biomedicine, material science, image analysis, and scientific information integration._x000D_
_x000D_
Keywords: clustering, big data, machine learning, tree data structures, extreme classification.This proposal intimately combines ideas from both machine learning and algorithms (data structures)---two CS subfields we believe would benefit from more collaboration: (a) tree rotations and their formal properties are typically the purview of data structures; (b) hierarchical classification and clustering are widely explored in machine learning. Extreme clustering, with large K, is an important but under-explored problem formulation.  Our approach differs substantially from existing approaches that either emphasize algorithmic methods or machine learning, but not both.  Our hierarchical approach also enables efficient representation of uncertainty and distributions over alternative clustering.  Beyond classic applications of clustering, there is increasing demand for scalable embedded-vector search and neural network attention models, which we believe would benefit from our methods.Discovering fine-grained cluster structure from large scale data is a key aspect of data exploration, hypothesis generation, information integration and pattern analysis broadly.  Current widely used methods (which are often less scalable, less accurate, greedy, and don't represent uncertainty in the clustering) limit analysis capabilities and conclusions in many scientific and engineering applications.  We will demonstrate our new research in multiple domains relevant to national priorities, including clustering chemical compounds for material science discovery, clustering single cell genome data, and entity resolution on scientific metadata (such as paper authors, patent authors, papers, institutions, etc)---creating tools that advance scientific discovery, collaboration and scientific peer review._x000D_
_x000D_
All of the software developed as part of this project will be released as open source software in order to facilitate experimentation and adoption of our methods in research and practice.  In research and education there is growing interest in the intersection of machine learning and algorithms.  We will develop a major conference tutorial at this intersection, and will additionally teach a short-course on efficient clustering methods to social and natural scientists.</t>
  </si>
  <si>
    <t>1763619</t>
  </si>
  <si>
    <t>Gniady</t>
  </si>
  <si>
    <t>Big data computing plays an increasingly crucial role in enabling a broad range of applications from Genomics, Physics, to Enterprise Computing. The big data computing paradigm is sustained using Distributed Software Frameworks (DSFs) that provide large-scale distributed computing and processing atop commodity hardware. DSFs need to deal with the high volume of data movement, ensure system resiliency against component failures, achieve good application performance, and be friendly to application and system development. Existing systems are all built on top of TCP/IP networks, which only provides point-to-point, address-based communication, while applications wish to operate on data regardless of the failure or movement of individual nodes. Therefore, DSFs resort to complicated design and implementation to fill in the semantic gap between the applications and the underlying network. This functionality mismatch often leads to inefficient deployments that cannot scale and unable to sustain the needs of new and existing big data applications._x000D_
_x000D_
The emerging Named Data Networking (NDN) offers service semantics aligned with an application's desired operation. NDN embodies the principle that data should be requested and routed based on their identities (i.e., names) and not their locations, as currently is performed by IP routing. Routing on data name offers resiliency and performance improvements as the data can be fetched from different servers without any change to the client requests. The approach also enables caching data anywhere in the network, as well as native multicast to multiple receivers. While most existing work in NDN focuses on wide-area Internet, we believe that NDN can successfully be adapted to meet the needs of o big-data computing within data center networks by innovatively integrating NDN and DSF technologies._x000D_
_x000D_
Keywords: named data networking; distributed software frameworks; big data; network technology.In this project, we propose to develop a data-centric infrastructure to support resilient, efficient, and scalable data storage and processing. More specifically, we plan to design a new DSF that expands and integrates with NDN's data-centric features to produce a distributed computing system optimized for performance, resiliency, and scalability. This project leverages the PIs' expertise in designing network protocols, efficient data storage and management, and scalable distributed computing to:_x000D_
1) Design novel DSF mechanisms to take full advantage of NDN and the cross-layer information. The goal is to exploit NDN features to increase the performance and resiliency of DSFs._x000D_
2) Design and develop novel mechanisms and extensions to the NDN architecture to better integrate with DSFs and potentially offload some of the application tasks into the network substrate. For example, we will consider aspects of data placement, failure detection, cache management, multi-path and multi-source data retrieval, for cross layer integration across NDN and DSFs._x000D_
3) Design a distributed, flexible, efficient, and easy-to-use framework to support a range of big data DSFs by refactoring common core functionality into an extensible component that is designed to tightly integrate with NDN+ and benefit from its features. We also aim to extend application design guidelines to improve such DSF.The comprehensive goal of this proposal is to design tools and technologies for sustaining efficient DSFs atop new networking technologies to support big data applications at scale. We will work with collaborators in industry and national labs to ensure that the proposed framework is adopted in real systems. Our education plan aims to drastically increase our community's understanding of large-scale networking systems and optimizations. We identify four educational priorities: 1) recruit and retain quality students, 2) mentor graduates and undergraduates, 3) teach and train students and peers, and 4) publish and disseminate results. Our outreach activities include recruiting minority students through the well-established UA ASEMS and VT MAOP program and engaging in activities (visits, talks) to encourage student research in large-scale heterogeneous computing systems.</t>
  </si>
  <si>
    <t>1763630</t>
  </si>
  <si>
    <t>Maletic</t>
  </si>
  <si>
    <t>Non Competitive</t>
  </si>
  <si>
    <t xml:space="preserve"> Panel Summary       
  SUMMARY OF PROPOSED RESEARCH ACTIVITY _x000D_
 _x000D_
The proposed work aims to make program transformation easier, thereby improving the process of program maintenance, such as migrating to new APIs. The PIs build on their prior infrastructure, srcML, to generate transformations from examples. The approach begins by identifying and grouping example changes, then filters and unifies transformation rules, and finally generates customizable rules to be applied to source code. _x000D_
_x000D_
INTELLECTUAL MERIT _x000D_
 _x000D_
Strengths:_x000D_
-	The proposal builds on substantial existing infrastructure, increasing the probability of success._x000D_
-	The PIs have deep experience with the problem, uniquely qualifying them to conduct the research._x000D_
-	The proposed work is an end-to-end solution, and will likely yield a tool usable by real software developers._x000D_
_x000D_
Weaknesses:_x000D_
-	It remains unclear how the proposal will advance scientific understanding._x000D_
-	The proposal does not appear to build on other work in example-based program transformations, and how it differs from the PIs prior work remains unclear._x000D_
_x000D_
BROADER IMPACTS_x000D_
 _x000D_
Strengths:_x000D_
-	The PIs have a good history of making their tools widely available._x000D_
-	The PIs have deep collaborations with two companies, yielding a high probability of tech transfer and practical impact._x000D_
-	The PIs have a strong history of mentoring graduate students._x000D_
_x000D_
Weaknesses:_x000D_
-	The proposed work may have a limited scientific impact._x000D_
 _x000D_
SUGGESTIONS FOR IMPROVEMENT _x000D_
The panel suggests:_x000D_
-	Explaining how scientific understanding will be advanced; and_x000D_
-	Clearly explaining how the work builds on prior work._x000D_
_x000D_
SUMMARY STATEMENT _x000D_
 _x000D_
Overall, the panel found the proposal aims to solve an important problem, but it remains unclear what scientific discoveries will result. _x000D_
_x000D_
The recommendation of the panel is that the proposal is:   Not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</si>
  <si>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PIs aims to address a very important problem. If successful, I  believe the tools can help save industries many dollars. The PIs have extensive experiences work on real-world problems of software maintenance. Specifically, the PIs have worked on very relevant problems of how to manually extract rules to support software migration, how to use srcML framework to identify the syntactical locations of interest, and how to isolate the syntactic differences.  With the infrastructure they have built, I believe there are some progresses that can be made towards solving this problem._x000D_
_x000D_
However, from the proposal, I did not identify strong intellectual merits of the proposed work: first, from the simple example provided in Section 4.1, I did not fully understand the challenges of this research problem -- to select a "new" statement from the program, any valid parsers can do it? It will be very helpful, if the PIs can provide a few more challenging cases to clarify what types of challenges they are addressing. Second, the proposal at this stage lacks concrete problem definitions and ideas.  A few approaches mentioned such as slicing, def-use analysis sounds like you are building a tool rather than developing novel research methods. To improve the proposal, in Sections 6.1--6.3, the PIs should explain for example, what types of changes should be grouped, how to identify them and what are the steps they plan to take. Third, there have been many work relevant to the proposed goals. As far as I know, ChangeDistiller compared the ASTs of two different versions -- AST nodes contain identifies? How srcDiff is better? How the proposed work compared to Kim and Meng's, which also aim to generate transformation rules from changes? How the syntactic query work from the PIs' is different from http://spinroot.com/cobra/. To help me understand the research merits of the proposed work, the PIs should provide more detailed explanations to illustrate why their approaches are new and better._x000D_
_x000D_
_x000D_
_x000D_
In the context of the five review elements, please _x000D_
evaluate the strengths and weaknesses of the proposal with respect to broader impacts._x000D_
_x000D_
The PI has a track record of collaborating with industry, building useful tools to release, and mentoring REU grants. The proposed broader impact components sound practical and feasible. _x000D_
_x000D_
_x000D_
_x000D_
_x000D_
Please evaluate the strengths and _x000D_
weaknesses of the proposal with respect to any additional solicitation-specific review criteria, if _x000D_
applicable_x000D_
_x000D_
_x000D_
_x000D_
Summary Statement_x000D_
_x000D_
Adaptive maintenance tasks involve modifying the software in response to changes in the environment. The proposed research aims to lower the cost and improve the quality of adaptive maintenance tasks. The proposed approach is to collect changes, group and unify them, and then extract the transformation rules that can be applied for automatic changes. The PIs presented a simple example to explain the challenges of migrating the code when the semantics of "new" operator is changed. The proposed work will be built on top of the PIs' existing work, the srcML infrastructure. _x000D_
_x000D_
_x000D_
</t>
  </si>
  <si>
    <t xml:space="preserve">In the context of the five review elements, please _x000D_
evaluate the strengths and weaknesses of the proposal with respect to intellectual merit._x000D_
_x000D_
The proposed work will extend the PIs existing work in srcML, a cross-language code transformation language. The new work is about generating transformation rules from example, which will reduce the amount of effort for performing large-scale transformations in practice._x000D_
_x000D_
Strengths:_x000D_
_x000D_
-	The PIs have a solid history of open source tool building, increasing the probability that any new tools developed will also be made widely available. The core technology of the proposal -- srcML -- is already available on GitHub._x000D_
_x000D_
-	Likewise, the substantial existing infrastructure -- srcML, srcQL, and srcDiff -- and the PIs' expertise in that infrastructure give the project a substantial existing toolset to build from._x000D_
_x000D_
-	The PIs have deep experience with the problem, making them uniquely qualified to conduct the work._x000D_
_x000D_
Weaknesses_x000D_
_x000D_
-	The proposal does not specify how it will advance knowledge and understanding. The work solves both a real problem and a difficult one, yet in solving that problem, it is unclear what scientific discoveries will result. Likewise, it is unclear what scientific discoveries have resulted from the PIs' prior work on srcML. it does appear that prior NSF and corporate support have yielded a substantial infrastructure in and of itself, yet how that infrastructure has yielded scientific discoveries is unclear. Further, while it could be inferred that the work will result in discoveries about how source code can be transformed using examples, that advance appears incremental. In other words, NSF Mediums are substantial public investments, and it appears that the gain is relatively small from that investment._x000D_
_x000D_
-	Apart from building on the PIs' own src* work, it is unclear how the proposed work builds upon prior work in an original way. For instance, the proposal mentions Boshernitsan and colleagues' iXj, an example-based program transformation tool, but doesn't discuss how the proposed work is different or how it builds upon it. The proposal discusses program differencing, but doesn't discuss recent work in the field like GumTree [Falleri14]. There may be some difference between the propose work and existing work, but the comparison is not systematically or coherently presented._x000D_
_x000D_
-	The problem and its solution are derived from and accrue to the large corporations that the PIs collaborate with, so it appears that the public good of funding this research is fairly small._x000D_
_x000D_
-	The proposal does not explore creative or transformative concepts. Perhaps intellectual diversity among the research team -- rather than a students/advisor team -- would enable more "out of the box" thinking._x000D_
_x000D_
Falleri, J. R., Morandat, F., Blanc, X., Martinez, M., &amp; Monperrus, M. (2014, September). Fine-grained and accurate source code differencing. In Proceedings of the 29th ACM/IEEE international conference on Automated software engineering (pp. 313-324). ACM._x000D_
_x000D_
_x000D_
In the context of the five review elements, please _x000D_
evaluate the strengths and weaknesses of the proposal with respect to broader impacts._x000D_
_x000D_
Strengths:_x000D_
_x000D_
-	The PIs have strong and deep collaborations with two companies (ABB and Progressive), which will maintain the project's focus on real problems and result in a high probability of tech transfer._x000D_
_x000D_
-	The PI has an excellent history of mentorship of graduate students, and such mentorship is likely to continue under this work._x000D_
_x000D_
_x000D_
Weaknesses_x000D_
_x000D_
-	The dissemination history of the PIs suggests that the work will have a narrow academic impact.  Although team has worked together closely in the past, that collaboration has apparently not yielded a publication in a high-visibility conference like ICSE or FSE's technical track._x000D_
_x000D_
-	While the project is likely to have an impact on the collaborating companies, impact beyond that it unclear._x000D_
_x000D_
_x000D_
_x000D_
Please evaluate the strengths and _x000D_
weaknesses of the proposal with respect to any additional solicitation-specific review criteria, if _x000D_
applicable_x000D_
_x000D_
_x000D_
_x000D_
Summary Statement_x000D_
_x000D_
While the proposal has strong collaborators and infrastructure to begin with, the proposal has low likelihood of advancing knowledge and understanding._x000D_
_x000D_
_x000D_
</t>
  </si>
  <si>
    <t xml:space="preserve">In the context of the five review elements, please _x000D_
evaluate the strengths and weaknesses of the proposal with respect to intellectual merit._x000D_
_x000D_
Strengths:_x000D_
This proposal attempts to solve an known expensive and difficult problem in software maintenance: that of adaptive maintenance, where a part of the environment used by a program changes.  The authors claim that the difficulty comes in several places: in creating code transformations, in determining what to change (especially in the presence of isomorphic code regions), and in changing the code appropriately (which is context dependent).  All of these seem reasonable._x000D_
_x000D_
The idea of synthesizing patterns from examples has become prevalent in many areas; this is a nice application of the idea to code transformations._x000D_
_x000D_
Weaknesses:_x000D_
The proposal feels a bit preliminary.  There are many claims but little concrete evidence of the claims; I would have liked some kind of concrete comparison with (say) REFAZER on some example to get an intuition of how the improvements would be manifest.  A concrete example is introduced, but is not referenced during the explanation of work in Chapter 6.  It would be very useful to see some of the steps applied on an example, if only in a few places. I was hoping to see a few more publications that describe some initial work in generating patterns from examples from these authors, but I was unable to find them, so I am a bit worried in terms of evaluating their approach against the state of the art.  _x000D_
_x000D_
Some of the claims about srcML being unique in terms of preserving whitespace and comments are inaccurate; tools like Eclipse, Intellij, and Visual Studio have internal graph models that allow them to perform refactorings while preserving programmer context.  Many of the techniques that were described with the src* tools can be performed within these frameworks.  The benefit of the src* tools is that they are generic across languages and tools, but the capabilities are not unique.  Similarly, there is some missing related work by Gerard Holzmann on Cobra, a querying tool for program analysis.  In general, the discussion of related work could be improved by providing a bit more of a critique: what is it about this previous work that needs substantial improvement?_x000D_
_x000D_
Some other of the claims are somewhat sloppy: _x000D_
- A claim is made that "Specifically, statements and expressions that are semantically identical but syntactically different will now be syntactically identical as well".  There is not enough here for me to trust this: does the approach also do alpha-conversion so that (say) variables of equivalent scope are matched?  Also, clearly it is false in general due to undecidability of program equivalence.  _x000D_
- The authors describe srcTL, a transformation language based on srcQL.  The authors provide a good illustration of the pointer example and state that it applies to several syntactic contexts, but this isn't really true without normalization.  Otherwise, the try...catch block would not be allowed for places where an expression, rather than a statement, was expected._x000D_
_x000D_
_x000D_
Minor comments:_x000D_
The proposal identifies several open problems but does not really describe how the work extends the state of the art.  Why are these problems in existing approaches?_x000D_
_x000D_
P.16 "This drastically simplifies development of transformation rules by circumventing the need for the developer to deal with all syntax variations necessary to apply changes system wide." --&gt; yes and no.  Showing arbitrary pieces of code equivalent is undecidable.  What kinds of equivalences are handled by your tool?_x000D_
_x000D_
P.16: The statement of intellectual merit primarily involves questions.  I would actually like claims here rather than questions.  Especially given that there is substantial previous work in the area. _x000D_
_x000D_
P.23: "Using AST-level edits makes our approach resistant to inconsistencies in the types of expressions and the syntax of names being manipulated between multiple examples" --&gt; how robust is this?  I would like some evidence.  _x000D_
_x000D_
P.23: "The only recent approach similar in this manner is REFAZER, which uses a DSL to model differences as an AST to make their approach more resistant to lexical differences between examples. REFAZER's algorithm is weak to inconsistent change-sets (e.g., change-sets that are subsets), because its DSL model is too strict. REFAZER uses its DSL to abstract change-sets so that it can operate at the AST level. Using srcML, we do not need such a model as srcML already represents code in an abstract manner. Further, since srcML already contains all contextual information, we can detect when we are looking at inconsistent examples of the same change and determine if a specialized transformation is required for specific contexts." --&gt;  This needs some explanation: what do you mean by inconsistent?  If one change is truly inconsistent with another, then can a pattern be extracted?_x000D_
_x000D_
P.23: "Our first challenge is generating example changes and grouping them by similarity. We will use srcDiff to identify changes between two, or more, versions of code (revisions, releases, or human-generated). srcDiff provides an advantage due to its greater accuracy." --&gt; advantage over what?_x000D_
_x000D_
P.23: "Moreover, a significant advantage of srcDiff is the rich amount of information it produces. That is, beyond the delta produced by other approaches, srcDiff's delta provides all possible context code (i.e., all common code between both version) along with the complete documentary structure of code (i.e., whitespace, comments)." --&gt; why/how is this useful?_x000D_
_x000D_
P.23: "Hence, this step will involve control and data dependency analysis, such as slicing [Alomari'14, Newman'16b] and pointer analysis, to help position the generated transformation within a context and remove unneeded context (i.e., unrelated to the edit). Inclusion of too much context would make transformations harder to generalize and create more complicated transformation rules, but too little context will over-generalize."  --&gt; again, seeing how this plays out a little bit concretely would be useful.  _x000D_
_x000D_
_x000D_
_x000D_
In the context of the five review elements, please _x000D_
evaluate the strengths and weaknesses of the proposal with respect to broader impacts._x000D_
_x000D_
Broader impacts: the proposed research offers to improve software maintenance, which is a very expensive aspect of software development._x000D_
_x000D_
The PIs have close ties to the major industrial players who are committed to using some of the results of the research._x000D_
_x000D_
The proposers have a track record of mentoring various diverse students.  _x000D_
_x000D_
_x000D_
Please evaluate the strengths and _x000D_
weaknesses of the proposal with respect to any additional solicitation-specific review criteria, if _x000D_
applicable_x000D_
_x000D_
_x000D_
_x000D_
Summary Statement_x000D_
_x000D_
This proposal describes an approach to generate transformation rules from a set of examples.  The claim is that by generalizing from examples, it is possible to much more easily perform adaptive maintenance tasks on large code bases.  Adaptive maintenance is concerned with adapting an application to changing environments: new APIs, OSes, compilers, and hardware, among other possible changes.  An example of migrating applications from .net 1.1/2.0 to 3.5/4.0, which required $6.5M to complete.  The process involves identifying what needs to change, finding all the locations within the code that require changes, and performing the changes. _x000D_
_x000D_
The proposal notes that current source code transformation tools are not used because of various equivalent ways of writing functionally equivalent code (isomorphisms), and difficulty in supporting programming-language specific operations.  In addition, many transformation systems are designed for graph models so the mapping to PLs is not entirely clear.  This idea has been previously proposed in tools such as LASE, but have been refined by the PIs.  These tools include syntax-aware searching, differencing, and transformation.  _x000D_
_x000D_
Section 2 describes motivational related work, starting with tools that represent the entire program text as an AST: comments, whitespace, etc.  For existing transformational approaches, it is not yet clear to me how the proposed work will extend the current state of the art, other than it will use the srcML framework as its underlying AST for transformation.  _x000D_
_x000D_
Section 3 describes the srcML infrastructure.  _x000D_
_x000D_
Section 4 desribes previous work, using srcML and XSLT transformations to perform maintenance.  The example of replacing one behavior of 'new' (which returns 0 for failed allocations) with the new 'new' (which throws an exception) is used to illustrate difficulties in transformation.  The replacement required 12 transformations of 15-95 lines of XSLT to perform.  _x000D_
_x000D_
Section 5 describes infrastructure to perform the research.  First, a syntax-aware query language called srcQL, which involves a mix of concrete syntax and variables.  Second, a set of restructurings is defined to normalize syntax.  The claim is made that "Specifically, statements and expressions that are semantically identical but syntactically different will now be syntactically identical as well".  There is not enough here for me to trust this: does the approach also do alpha-conversion so that (say) variables of equivalent scope are matched?  It seems like a syntactic approach to comparison after normalization would be sufficiently powerful for this statement.  The authors describe srcTL, a transformation language based on srcQL.  The authors provide a good illustration of the pointer example and state that it applies to several syntactic contexts, but this isn't really true without normalization.  Otherwise, the try...catch block would not be allowed for places where an expression, rather than a statement, was expected._x000D_
_x000D_
Section 6 describes how this infrastructure will support generating transformations from examples.  The goal is to accurately capture the underlying pattern reflected in a set of refactoring examples, and then generalize and perform a transformation that is "minimally invasive" to the look and feel of the file prior to transformation.  Section 6.1 describes the diff process for files; Section 6.2 describes how filtering and unification is performed.  Section 6.3 briefly describes that srcQL will be generated based on the information gathered in Section 6.1 and 6.2.  _x000D_
_x000D_
Section 7 describes evaluation: the goal is to integrate the tools into modern IDEs such as Visual Studio and Eclipse, and to examine KOffice and its migrations under different versions of Qt, as well as other commercial software.  The KOffice application has previously been evaluated to determine which SVN commits were due to adaptive maintenance, so provides a nice platform for extraction of examples.  Section 7.2 describes the expected use of the tools by industrial partners ABB and Progressive Inc._x000D_
_x000D_
Section 8 describes integrated educational opportunities based on the work.  The work on maintenance will be added to an upper division undergraduate or graduate course in software engineering.  _x000D_
_x000D_
Section 9 describes the research plan.  _x000D_
_x000D_
_x000D_
</t>
  </si>
  <si>
    <t xml:space="preserve">In the context of the five review elements, please _x000D_
evaluate the strengths and weaknesses of the proposal with respect to intellectual merit._x000D_
_x000D_
The proposal aims to develop an approach for the automated generation of transformation rules from example changes. The proposed research work builds on the PI's previous work including srcQL, srcTL, and the normalizing restructurings, to support the creation of transformation rules, while srcDiff supports the discovery and generalization of example changes. _x000D_
_x000D_
The main strong points of the proposal are: _x000D_
S1. The proposal contributes a complete, end-to-end view of transformation generation able to produce program transformation from example changes. _x000D_
_x000D_
S2. The PIs have relevant experience and expertise in carrying out the research tasks. _x000D_
_x000D_
S3. The PIs have good relationship and identified three industry collaborators ABB and Progressive, which will support the industry evaluation._x000D_
_x000D_
_x000D_
The proposal can be improved by: _x000D_
_x000D_
- The proposal doesn't provide adequate details for advancing technical solutions in the proposed work. For example, it is not clear how the srcDiff delta information be appropriated processed and grouped to reflect context-awareness? How the normalizing restructurings eliminate syntactic isomorphism?  How control and data dependency analysis is applied to ensure context determination? _x000D_
_x000D_
- The proposed work contains significant amount of previous work, and it is difficult to determine the unique contribution and innovation in the proposed work. _x000D_
_x000D_
_x000D_
In the context of the five review elements, please _x000D_
evaluate the strengths and weaknesses of the proposal with respect to broader impacts._x000D_
_x000D_
The proposed solution could improve the effectiveness of adaptive maintenance tasks through automated transformation support. _x000D_
_x000D_
_x000D_
Please evaluate the strengths and _x000D_
weaknesses of the proposal with respect to any additional solicitation-specific review criteria, if _x000D_
applicable_x000D_
_x000D_
_x000D_
_x000D_
Summary Statement_x000D_
_x000D_
The proposal aims to develop an approach for the automated generation of transformation rules from example changes. As described above, it is hard to determine the unique contribution and innovation in the proposed technical solutions from the previous work on srcDiff, srcQL, and the normalizing restructuring. _x000D_
_x000D_
_x000D_
</t>
  </si>
  <si>
    <t>The proposed work aims to develop an approach for the automated generation of transformation rules from example changes.  The work will address many of the difficulties of developing high quality transformation rules that maintainers encounter.  Writing in a transformation language is difficult for many developers.  It is an unfamiliar paradigm.  We feel that approaches to automatically (or semi-automatically) generate transformations from examples of a change have a number of distinct advantages._x000D_
_x000D_
Keywords: software evolution; adaptive maintenance; generating transformation from examplesThe proposed work addresses the problem of generating transformation rules from examples.  This has a number of challenges that include the generalization of examples into usable rules that can be broadly applied to various syntactic situations within a code base.  How expressive can these generated rules be?  Will they require manual editing to address difficult semantic situations?  How safe will the application of these rules be to a system?  Will such an approach be practical and efficient?  Will it be expressive enough to address a broad category of maintenance tasks?_x000D_
_x000D_
One challenge involves the application of a set of specialized restructurings that normalize a programming language's syntax. Will this reduce the complexity of developing and applying transformations?  We must also determine when semantic analysis is necessary to address problems and how to integrate this information into the rule generation process.  When will information such as definition-use pairs, slices, type, and pointer analysis be needed?  Additionally, methods to improve the readability of the restructured code are needed.The proposed work addresses an extremely relevant problem faced by all organizations that depend on large software systems.  It represents a departure from current adaptive maintenance practices in that there is far more automation within the process.  The research is aimed directly at drastically lowering the costs and improving the quality of adaptive maintenance tasks on very large software systems.  Currently, this is a very costly and error prone task.  The proposed research is directly aimed at increasing the productivity of software developers.  While the research is currently focused on adaptive maintenance tasks many aspects of the proposed research can be applied to other types of maintenance tasks (particularly perfective tasks).  Almost all facets of daily life are impacted by software systems that regularly require such adaptive maintenance.  Examples include financial and insurance systems, factory automation, and desktop and smartphone applications.  _x000D_
_x000D_
The results of the proposed research can be directly applied in both commercial (closed) software projects as well as open source projects.  The potential to impact the open source community is large in that the overhead to adapt to new APIs, libraries, and operating systems would require a considerably lower number of person hours.  Thus, allowing open source systems to evolve faster to better meet the demands of society.  Additionally, the PI has close ties with industry (i.e., ABB Inc. and Progressive Inc.) that facilitate trial and technology transfer of the proposed methods into an industry environment.</t>
  </si>
  <si>
    <t>1763631</t>
  </si>
  <si>
    <t>Koutris</t>
  </si>
  <si>
    <t>Data analytics using machine learning (ML) has become central to science, business intelligence, journalism, and many other domains. While a lot of research in both academia and industry has focused on accurate, scalable, and high-performance ML algorithms and implementations, little attention has been paid to the cost of acquiring data for ML-based analytics. Users often buy rich structured (relational) datasets for ML from data sellers, which include established companies such as Bloomberg and start-ups such as DataFinder. But such datasets are often expensive due to the effort sellers put into collecting, extracting, integrating, and organizing them. Web-based platforms known as data markets, e.g., Qlik, are popular for selling and buying such datasets. But existing data markets in the cloud force buyers to pay for the whole dataset or support very simplistic pricing mechanisms that are agnostic to the goals of ML tasks. This means that valuable datasets are often not accessible to lay users, scientists, or even companies with limited budgets. Additionally, data sellers and cloud platform providers leave untapped a large market of potential buyers. As ML-based analytics grows in popularity, a pressing challenge is to devise more flexible, ML-aware pricing frameworks that democratize access to such data, which in turn could expand the market for data sellers and cloud platform providers. This project proposes to meet this challenge by developing and evaluating a formal and practical fine-grained pricing framework for ML tasks over relational data in the cloud: model-based pricing. The key observation is that an ML user typically only wants the ML model instances trained on the data rather than the data itself and that a smaller sample over examples or features is often enough to achieve the desired accuracy. The proposed work will introduce new price-accuracy trade-offs and mechanisms for ML tasks in the cloud to support a wider spectrum of buyers. It will also study a market design that aims to maximize the revenue for sellers. Finally, it will also include the cost of computational resources by optimizing the resultant runtime-price-accuracy trade-offs. Overall, model-based pricing will be a major step towards comprehensive pricing of data and computation for ML tasks in the cloud._x000D_
_x000D_
Keywords. _x000D_
Data pricing, relational data, machine learning, feature selection, market design, cloud computingData analytics using ML underpins numerous modern data-driven applications. The proposed work lays the foundations of the first fine-grained pricing paradigm for relational datasets sold and bought in the cloud for ML tasks. Apart from answering the fundamental questions of what arbitrage-freeness means in this new setting and how to design the market for sellers, this work will tease apart and formally establish the price-accuracy-runtime trade-offs involved. It will lead to new optimization problems and algorithms that help lay consumers of data, cloud platform providers, and data sellers. This work will combine disparate threads of research in data pricing, mechanism design, machine learning, analytics systems, and cloud computing. A key practical outcome of this work will be systems that implement the model-based pricing framework in a popular data science environment and a popular cloud platform in order to help end users exploit the opportunities enabled by this work.This project will democratize the access to data for sale in the cloud to a broader section of society and open up new markets for cloud platform providers and data sellers. It will open up new research connections between the data management, machine learning, and mechanism design communities and foster a closer collaboration between two US universities. Ideas and code from this work will be open sourced to enable the wider community to adopt and extend this work. A close interaction with the software industry will be pursued to help transfer the ideas to products. This work will support both graduate and undergraduate researchers. The research produced will be disseminated through publications and demonstration at top conferences, and it will be incorporated into new graduate courses focused on pricing in the cloud and advanced analytics. The PIs plan to reach out to and involve women and under-represented groups in this work, including ethnic minorities and LGBTQ+ students.</t>
  </si>
  <si>
    <t>1763636</t>
  </si>
  <si>
    <t>Harchol-Balter</t>
  </si>
  <si>
    <t>Manycore processors introduce a major design challenge: how to take advantage of these many cores?  The state of the art is that each user specifies the number of threads that her job should use, tries to schedule these threads efficiently on the many cores.  However users do not have the knowledge to make informed decisions, since they do not have knowledge of the other jobs running on the system.  Users are typically "greedy," choosing to maximize their job's thread count, in an attempt to minimize their own response time.   However this myopic view leads to congestion and an inefficient use of system  resources.The problem only grows more complex when considering the highly variable workloads typical of multi-tenant and cloud computing systems._x000D_
_x000D_
This proposal modernizes core allocation, shifting responsibility from the user to the system.  Core allocation encompasses many decisions: How many cores should be allocated to each job, how many threads should each job run with, and what should be the mapping of threads to cores at every moment in time?   Significant theoretical modeling, driven by measurements, will be needed to answer these questions.The proposal also sports an extensive implementation component to put these ideas into practice._x000D_
_x000D_
Keywords: manycore, multicore, core allocation, resource scheduling, queueing theory, performance modelingThis proposal will develop new queueing-theoretic models and analysis aimed at answering the fundamental questions of core allocation, with the goal of minimizing overall response time across jobs. Answering these questions depends on detailed modeling of jobs, threads, and cores. In particular, the non-linear speedup function of jobs plays a large role, as do complex caching effects and utilization effects.These models and analysis will be used to generate policies for efficient core allocation.  _x000D_
_x000D_
These theoretical models will both inspire and be validated by extensive experiments running modern parallel benchmarks on cutting-edge manycore processors.  To implement policies suggested by the theoretical model, the PIs will develop a tool that will enforce core allocation policies based on system-wide state.   Specifically this tool will control parameters such as thread counts, which have typically been specified by users. Finally the PIs will implement libraries to allow jobs to efficiently react to instructions from the core allocation policy to dynamically change their degrees of parallelism.  The runtime libraries created from this proposal will be made publicly available for others to use and adopt.This proposal presents a significant bridging of two communities: the architecture-systems community and the modeling/analysis SIGMETRICS community.  The students involved in this proposal, two PhD students and six undergraduates, will be trained equally in both areas. Manycore processors are used in many areas including neuroscience and biology, and improving the performance of such systems has already helped, and will continue to help, many researchers in the life sciences.  The proposal also continues existing efforts to attract to women to STEM fields. In particular, PI Harchol-Balter will continue her involvement in Women@SCS outreach activities, including Women@SCS tech nights and roadshows.</t>
  </si>
  <si>
    <t>1763641</t>
  </si>
  <si>
    <t>Chamon</t>
  </si>
  <si>
    <t>DMASLOV</t>
  </si>
  <si>
    <t>P180654</t>
  </si>
  <si>
    <t xml:space="preserve"> Quantum Computing Medium Virtual Panel</t>
  </si>
  <si>
    <t xml:space="preserve"> Panel Summary       
  INTELLECTUAL MERIT:_x000D_
_x000D_
This proposal involves the use of tensor-network methods to tackle classical simulation of quantum circuits, and also (possibly) classical constraint satisfiability problems, such as counting the solutions to a 2SAT (or more general SAT) problem.  In general such problems are hard even to approximate, so advances in that area could be very valuable.  Quantum circuits can be cast as tensor evaluations with a regular 2D lattice structure; the algorithm considered in this proposal is an iterative compression and decimation algorithm, in which the number of edges in a tensor network is thinned by local operations, and then a row (or column) of the lattice can be removed (generally at the cost of adding extra edges).  By alternating these operations, the tensor network can gradually be reduced to a single number, its trace._x000D_
_x000D_
Strengths:_x000D_
_x000D_
These are important problems with widespread applications.  Good simulations would be extremely helpful in the burgeoning field of quantum computation, and if more general constraint optimization problems can be solved or even approximated more efficiently, that would have very widespread applications.  The PIs are strong researchers with a good track record of successful research in the past._x000D_
_x000D_
Weaknesses:_x000D_
_x000D_
A number of aspects of this problem are unclear from the proposal.  While the PIs compare the complexity of their results to "naive" simulations, they do not make much comparison to other competing approaches.  The recent results from the IBM group on full simulation of a 49-qubit circuit and partial simulation of a 56-qubit circuit probably came out after this proposal was written, but adopts a somewhat related approach.  The PIs briefly mention the Time-Evolved Block Decimation algorithm, but do not compare it to their algorithm, nor to other prior work on similar approaches.  They also do not give benchmarks whereby the performance of their algorithm can reasonably be judged.  The discussion of complexity presented in the proposal is unclear on certain points; for instance, in Fig. 5 they plot the maximum bond dimension vs. their parameter L, but it's not entirely clear how this L is related to the size of the circuit (number of qubits, number of gates)._x000D_
_x000D_
The mapping from quantum circuits to two-dimensional lattices is clear, but for more general constraint satisfaction problems this is somewhat more speculative.  Can the ICD algorithm be applied to problems without a lattice structure, without a prohibitive amount of overhead in embedding the problem into a lattice?_x000D_
_x000D_
Also, it is not entirely clear how the current proposal goes beyond the existing work of the PIs (who have recently produced a paper on this topic).  This proposal envisions a sizable effort; what do they hope to deliver at the end of this project?  They mention parallelization and development of a library.  Is that the main work to be done?_x000D_
_x000D_
BROADER IMPACT:_x000D_
_x000D_
The broader impact is largely in the training of Ph.D. students and a postdoc, and impact on education and course offerings, which are fairly standard for proposals of this type.  The PIs are also involved in conference organization.  No mention of outreach to the public.  (Of course, the development of better algorithms would itself have a large impact on many areas.)_x000D_
_x000D_
Data Management Plan:  Meets expectations_x000D_
_x000D_
Postdoc Mentoring Plan (if applicable):  Meets expectations_x000D_
_x000D_
Results From Prior NSF Support (if applicable):  Meets expectations_x000D_
_x000D_
PANEL RECOMMENDATION:_x000D_
_x000D_
Overall, the problems and approach in this proposal are interesting and important, but more context about how this compares to other approaches would have been very helpful.  The panel rates this proposal as Low Competitive [LC]._x000D_
_x000D_
The summary was read by the panel, and the panel concurred that the Panel Summary accurately reflects the panel discussion. 
</t>
  </si>
  <si>
    <t>YH0838325</t>
  </si>
  <si>
    <t>tbrun@usc.edu</t>
  </si>
  <si>
    <t xml:space="preserve">In the context of the five review elements, please _x000D_
evaluate the strengths and weaknesses of the proposal with respect to intellectual merit._x000D_
_x000D_
This project is for the development of tensor-network methods for the solution of a class of computationally difficult problems.  The main two types of problems discussed in this proposal are:  (i) simulating the evaluation of quantum circuits; and (ii) counting the solutions of classical decision problems, such as satisfiability (#SAT).  The central idea is to represent the quantum circuit, or the Boolean formula, as a tensor network, with each vertex representing one reversible logic gate, and the edges representing the input and output variables._x000D_
_x000D_
This class of problems is believed to be computationally difficult.  The naive approach to solving such problems leads to an exponential explosion of terms that have to be solved.  The approach in this proposal tries to avoid that by leaving the problem in the form of a tensor network throughout, and applying alternating sequences of compression (where the number of edges is reduced by local transformations of pairs of vertices) and decimation (where the number of vertices is shrunk, at the cost of increasing the number of edges).  By gradually collapsing the tensor network, one can evaluate its trace without having to enumerate an exponential number of terms._x000D_
_x000D_
Since it is unlikely that computationally hard problems can be made easy, presumably there is a tradeoff in requiring a lengthy succession of these compression and decimation steps.  The authors describe a great speed-up over naive evaluation algorithms, but I would have been interested to see comparisons to more sophisticated approaches.  I note that there have recently been some impressive improvements in simulations of quantum circuits, using methods not dissimilar to those in this proposal.  However, hard problems will in general remain hard (though some instances or sub-classes may become tractable); this is a weakness of such algorithms, that at best only incremental improvements are likely to be made.  Still, even modest improvements are worthwhile.  And a variety of different problems might be tackled._x000D_
_x000D_
In the context of the five review elements, please _x000D_
evaluate the strengths and weaknesses of the proposal with respect to broader impacts._x000D_
_x000D_
The broader impact here is fairly standard:  support and education of Ph.D. students, and interdisciplinary ties between computer science and physics.  Of course, improved algorithms might have benefits in many different areas._x000D_
_x000D_
Please evaluate the strengths and _x000D_
weaknesses of the proposal with respect to any additional solicitation-specific review criteria, if _x000D_
applicable_x000D_
_x000D_
_x000D_
_x000D_
Summary Statement_x000D_
_x000D_
It seems like an interesting approach, and one that may make some improvements, though in the nature of the type of problem one can probably not hope for dramatic gains.  I rate this proposal Good._x000D_
_x000D_
</t>
  </si>
  <si>
    <t>SP0900516</t>
  </si>
  <si>
    <t>Harrow</t>
  </si>
  <si>
    <t>harrow@gmail.com</t>
  </si>
  <si>
    <t xml:space="preserve">In the context of the five review elements, please _x000D_
evaluate the strengths and weaknesses of the proposal with respect to intellectual merit._x000D_
_x000D_
The proposed research would use tensor networks (mostly in 2-d) to simulate unitary quantum circuits and to estimate classical counting problems. In both cases the problems are #P-hard in the worst case but it would be of significant practical interest to beat the naive exponential scaling.  The PIs have a large amount of relevant past work on many-body quantum physics, and in some papers, on tensor networks.  One particularly relevant work, which seems to be the basis for much of this proposal, is [46] (arXiv:1708.08932).  They have some promising preliminary results, including the contraction of a tensor network that could replace a brute-force counting scheme which would have (if I understand the paper correctly) required summing over 2^{96} terms._x000D_
_x000D_
Strengths:_x000D_
The research goals are important both practically and theoretically.  They promise a more fine-grained answer to the question of how "exponentially difficult" it really is to simulate quantum circuits and to solve hard counting problems.  This is certainly timely in terms of near-term quantum computers, and may have relevance to classical algorithms for machine learning such as restricted Boltzmann machines._x000D_
_x000D_
The connection to belief propagation offers a possible new conceptual understanding of the power of tensor networks._x000D_
_x000D_
The researchers have a good track record in this area._x000D_
_x000D_
Weaknesses:_x000D_
The proposal did not give me much insight into the performance of the proposed algorithms._x000D_
That is to say, I don't know what performance increase to expect relative to more naive algorithms (which is fair enough, since the authors need to do the research to find out) but also what conceptual lessons we can draw from it.  There are only two larger principles mentioned in the paper: the well-known connection between bond dimension and entanglement, and the more speculative connection to belief propagation.  However the proposed investigation of these is only empirical and I am not sure how much insight we might expect from it.  (As an example of something I would find more encouraging, the paper "A New Look at Survey Propagation and Its Generalizations" in JACM 2007 relates a common generalization of belief propagation survey propagation to a certain Markov random field.  It is a good example of how empirical investigations can be done to help understand a larger theoretical question.)_x000D_
_x000D_
A related point is that  the case for why we should expect good performance was not strong.  They mention that if the unitary evolution is equal to the identity then contracting the tensor network starting from the final observable can lead to savings.  But moving from the Schrodinger to the Heisenberg picture is already something that people consider, and in general there is no free lunch.   This is the point of the recent work on OTOC and chaos: if O is local and U is generic then U O U^dag tends to spread out over the whole system.  I could believe that tensor networks would lead to savings but the authors did not explain much in the way of physical or mathematical intuition why this should be a plausible outcome._x000D_
_x000D_
In the context of the five review elements, please _x000D_
evaluate the strengths and weaknesses of the proposal with respect to broader impacts._x000D_
_x000D_
This training would be very useful.  The PIs are doing some community service in the form of conference organizing.  There is no mention of outreach._x000D_
_x000D_
_x000D_
Please evaluate the strengths and _x000D_
weaknesses of the proposal with respect to any additional solicitation-specific review criteria, if _x000D_
applicable_x000D_
_x000D_
_x000D_
_x000D_
Summary Statement_x000D_
_x000D_
The researchers have a good track record and are experts in these questions.  The particular proposal does not mention many new ideas, compared with their paper [46] which just appeared.  But I am sure the PIs will do good work on these topics if they continue digging on them.  I would support funding this, if there are funds available._x000D_
_x000D_
</t>
  </si>
  <si>
    <t>SE0859378</t>
  </si>
  <si>
    <t>Hayden</t>
  </si>
  <si>
    <t>phayden@stanford.edu</t>
  </si>
  <si>
    <t xml:space="preserve">In the context of the five review elements, please _x000D_
evaluate the strengths and weaknesses of the proposal with respect to intellectual merit._x000D_
_x000D_
This proposal introduces a new algorithm for contracting planar (and higher dimensional lattice) tensor networks called Iterative Compression Decimation (ICD). Tensor network methods are now being used widely to study many body systems, specifically the networks called MPS and PEPS, also to a lesser extent MERA. While MERA can be contracted efficiently to find expectation values, PEPS cannot. Indeed, contracting the network is an NP-hard problem. Nonetheless, heuristic algorithms have been used effectively to use the network to find ground states of many body systems._x000D_
_x000D_
Time evolution, however, presents an even more difficult problem. Even if the ground state or initial state has PEPS form, there is no guarantee that the time-evolved state will. The ICD algorithm makes use of the bipartite structure of the tensor network of a sequence of local gates to allow the iterated application of SVD's and compression to subspaces._x000D_
_x000D_
The idea is interesting and, as far as the reviewer knows, has not been tried. It is different than the better known Time-Evolved Block Decimation Algorithm (TEBD) or another approach which involves approximating the actual time evolution with one that remains within the efficiently represented subspace. If the idea works, it will represent a significant advance._x000D_
_x000D_
Moreover, because of the NP-hardness of contracting tensor networks, arbitrary NP problems can be encoded into contraction problems. The ICD algorithm then provides a new heuristic algorithm for constraint satisfaction problems like 3SAT. The proposal aims to investigate the usefulness of the algorithm for such problems, including for counting solutions._x000D_
_x000D_
The team has strong credentials in condensed matter physics, including quantum information, particularly topological materials and error correction. They also have some experience with tensor networks but are not among the leading researchers in the area (yet). If the proposal has a weakness, it is on the computer science side. The ambitious goal of improving on state-of-the-art constraint satisfaction algorithms means confronting at least 60 years of effort in the area. A new idea could well revolutionize the problem, but there is not yet strong evidence that the ICD algorithm will be that new idea._x000D_
_x000D_
There is, of course, only one way to find out, which is to try._x000D_
_x000D_
The proposal has a clearly developed plan of work, which the PIs have the skills and resources to accomplish. (Their algorithm is highly parallellizable. They have access to computing resources appropriate to testing their ideas.)_x000D_
_x000D_
In the context of the five review elements, please _x000D_
evaluate the strengths and weaknesses of the proposal with respect to broader impacts._x000D_
_x000D_
If the ICD algorithm is a significant improvement of TEBD, it could make it possible to simulate real time evolution of many body systems on a classical computer. That would be a major advance for physics. One could imagine studying the approach to equilibrium, transport properties and many other interesting characteristics that are currently difficult or impossible to simulate._x000D_
_x000D_
More ambitiously, if the ICD algorithm is truly useful for general constraint satisfaction problems, it would be a major advance for combinatorial optimization. The applications are endless: scheduling, pricing, compiler optimization, etc. etc. I have to admit that I am skeptical on that front, but it would be a mistake to only fund incremental, low-risk research._x000D_
_x000D_
The PIs plan to develop a course on physics-inspired methods in combinatorial optimization which will target senior undergrads and beginning grad students in physics, mathematics and engineering. That is a very nice idea, and timely. (The algorithms used to train deep neural networks could qualify as examples.)_x000D_
_x000D_
Please evaluate the strengths and _x000D_
weaknesses of the proposal with respect to any additional solicitation-specific review criteria, if _x000D_
applicable_x000D_
_x000D_
_x000D_
_x000D_
Summary Statement_x000D_
_x000D_
This proposal focuses on developing and characterizing the effectiveness of an algorithm for the contraction of planar (and higher dimensional) tensor networks called ICD. It is a well-motivated idea that could present a significant improvement for simulating time evolution of many-body systems._x000D_
_x000D_
That is already quite ambitious. The authors also propose to study its application to more general combinatorial optimization problems._x000D_
_x000D_
The idea is simple and well-motivated. I expect it to be useful in at least some limited circumstances and perhaps much more broadly. I recommend supporting the proposal so that we can find out._x000D_
_x000D_
</t>
  </si>
  <si>
    <t>HB0902144</t>
  </si>
  <si>
    <t>Roetteler</t>
  </si>
  <si>
    <t>martinro@microsoft.com</t>
  </si>
  <si>
    <t xml:space="preserve">In the context of the five review elements, please _x000D_
evaluate the strengths and weaknesses of the proposal with respect to intellectual merit._x000D_
_x000D_
PROBLEM: The proposal addresses the problem of simulating quantum systems on a classical computer. Specifically, methods that are based on tensor network representations of the quantum states are considered. _x000D_
_x000D_
APPROACH: Using tensor networks, one can model quantum states quite well, in particular of additional structural information about the quantum system is available, e.g., if it is one-dimensional, if it has low tree-width etc. The authors propose a particular way of taking an already existing tensor product description, then reducing the bond dimension (while preserving the lattice) followed by another operation of shrinking the lattice down (and at the same time growing the bond dimension). This is what they call the "ICD" framework. _x000D_
_x000D_
INTELLECTUAL MERIT:_x000D_
Strengths: The authors aim at using the ICD framework to study quantum dynamics, primarily for time-independent Hamiltonians. Further potential quantum computing applications of the ICD framework are mentioned. _x000D_
_x000D_
Weaknesses:  It did not become quite clear what the relationship is between the ICD framework and other known techniques such as renormalization group methods and Markov Chain Monte Carlo (both of which can be used to simulate some of the systems mentioned in the proposal)._x000D_
_x000D_
In the context of the five review elements, please _x000D_
evaluate the strengths and weaknesses of the proposal with respect to broader impacts._x000D_
_x000D_
BROADER IMPACTS:_x000D_
Strengths: The broader impact plan meets expectations. _x000D_
_x000D_
Weaknesses:  The part of the research plan that talked about undergraduate course development was not as tangible as one might have expected. _x000D_
_x000D_
_x000D_
Please evaluate the strengths and _x000D_
weaknesses of the proposal with respect to any additional solicitation-specific review criteria, if _x000D_
applicable_x000D_
_x000D_
DATA MANAGEMENT PLAN:_x000D_
Postdoc Mentoring Plan (if applicable): n/a_x000D_
Results From Prior NSF Support (if applicable): the results from prior support meet expectations._x000D_
_x000D_
Summary Statement_x000D_
_x000D_
Summary: The proposal puts forward an idea for simulating quantum systems using tensor networks. The novelty of the proposal was not articulated as clearly as it could have been. For these reasons, I put this proposal in a Non-Competitive (NC) category._x000D_
_x000D_
</t>
  </si>
  <si>
    <t>EG0938717</t>
  </si>
  <si>
    <t>Van Meter</t>
  </si>
  <si>
    <t>rdv@sfc.wide.ad.jp</t>
  </si>
  <si>
    <t xml:space="preserve">In the context of the five review elements, please _x000D_
evaluate the strengths and weaknesses of the proposal with respect to intellectual merit._x000D_
_x000D_
The proposers have created iterative compression-decimation techniques_x000D_
for simulation of intermediate-scale quantum systems, which are_x000D_
inherently plagued with exponential growth in memory and computation_x000D_
time as the number of quantum elements grows_x000D_
(https://arxiv.org/abs/1708.08932).  This proposal builds on those_x000D_
techniques._x000D_
_x000D_
The problem they are addressing is of the first order in importance;_x000D_
rather than a particular result for a specific problem, it is_x000D_
attacking the fundamental toolkit necessary for quantum research._x000D_
Therefore, success here will be leveraged across a broad community of_x000D_
researchers._x000D_
_x000D_
They propose to work on three specific problems: "(i) the development_x000D_
of the iterative compression/decimation technique for the simulation_x000D_
of quantum circuits and quantum Hamiltonian evolution; (ii) the_x000D_
application of the tensor network collapse to counting solutions of_x000D_
satisfiability problems; and (iii) the study of the connection between_x000D_
message passing methods, such as belief and survey propagation, and_x000D_
our tensor network approach."_x000D_
_x000D_
I'm a little fuzzy on the deliverables.  The current preprint_x000D_
describes the key techniques and includes pseudocode for the_x000D_
algorithms.  Code of adequate quality for their own use already_x000D_
exists, since they have used the code in existing publications.  C.3_x000D_
discusses plans to parallelize their existing code.  They plan to_x000D_
open-source their tools, but I am unclear on the advances required_x000D_
beyond simply doing the packaging, documentation and release work._x000D_
_x000D_
This proposal was probably submitted before the new IBM paper hit the_x000D_
arXiv, but how does this compare to https://arxiv.org/abs/1710.05867?_x000D_
The IBM simulation uses tensor slicing and certain circuit_x000D_
transformations with deferral of entangling gates to do simulation of_x000D_
demonstration 49-qubit circuits and partial simulation of 56-qubit_x000D_
circuits using only a few terabytes of memory._x000D_
_x000D_
Plots supplied in the proposal (e.g., Fig. 5) reach up to L=64, but I_x000D_
am uncertain exactly what is being plotted here, and am therefore_x000D_
uncertain about the size of systems that can be simulated_x000D_
effectively.  L appears to be the number of 3-qubit (specifically,_x000D_
Toffoli) gates in a single time slice of a circuit, but that still_x000D_
leaves me with many questions._x000D_
_x000D_
I am very happy to see a concrete plan to compare their system with_x000D_
other, existing software approaches._x000D_
_x000D_
The proposal lists several specific problems to be simulated:_x000D_
_x000D_
* dynamics in homogeneous quantum spin chains such as the_x000D_
one-dimensional transverse field Ising model (TFIM) and the_x000D_
one-dimensional anisotropic Heisenberg model_x000D_
* the dynamics of periodically driven, or Floquet engineered,_x000D_
many-body localized systems_x000D_
* investigate the dynamics of formation of frac- tional charges in_x000D_
interacting quantum wires, as well as the related question of the_x000D_
formation of Majorana zero modes_x000D_
_x000D_
I take it that these cannot yet be addressed using the existing tools?_x000D_
I like the approach of focusing on the tools rather than specific_x000D_
results, and am happy to see that they also have specific problems in_x000D_
mind.  My concern is whether the gap between what the proposers can_x000D_
already do and the expected outcomes of this project warrants the size_x000D_
of effort being proposed._x000D_
_x000D_
I believe the PIs have the skills and access to needed computational_x000D_
resources (e.g., the UCF Advanced Computing Center and the Boston_x000D_
U. Shared Computing Cluster) necessary to conduct large-scale_x000D_
simulations.  Whether access to resources in e.g. the top few of the_x000D_
Top 500 Supercomputers list is required is a very context-dependent_x000D_
question, but short of that, they should be able to handle the_x000D_
computations.  The problem is that the specific deliverables are_x000D_
vague, and so it is hard to assess in detail._x000D_
_x000D_
This vagueness in deliverables is the biggest weakness of the_x000D_
proposal.  With almost $900K requested for the lead university and_x000D_
$315K for the second university over four years, this proposal is for_x000D_
a substantial amount of software development and simulation effort._x000D_
_x000D_
_x000D_
In the context of the five review elements, please _x000D_
evaluate the strengths and weaknesses of the proposal with respect to broader impacts._x000D_
_x000D_
I am happy to see that the proposers plan to develop a course for_x000D_
senior undergraduates and graduate students, but I would like to see_x000D_
more courses aimed at the youngest students, as well._x000D_
_x000D_
Here, the proposal is fairly boilerplate, proposing course creation,_x000D_
mentoring of students, and a workshop.  The same text could be used_x000D_
for a broad range of proposals simply by swapping out the names of key_x000D_
topics._x000D_
_x000D_
_x000D_
Please evaluate the strengths and _x000D_
weaknesses of the proposal with respect to any additional solicitation-specific review criteria, if _x000D_
applicable_x000D_
_x000D_
_x000D_
_x000D_
Summary Statement_x000D_
_x000D_
The proposers have created iterative compression-decimation techniques_x000D_
for simulation of intermediate-scale quantum systems, which are_x000D_
inherently plagued with exponential growth in memory and computation_x000D_
time as the number of quantum elements grows_x000D_
(https://arxiv.org/abs/1708.08932).  This proposal builds on those_x000D_
techniques._x000D_
_x000D_
The problem they are addressing is of the first order in importance;_x000D_
rather than a particular result for a specific problem, it is_x000D_
attacking the fundamental toolkit necessary for quantum research._x000D_
Therefore, success here will be leveraged across a broad community of_x000D_
researchers.  My concern is whether the gap between what the proposers_x000D_
can already do and the expected outcomes of this project warrants the_x000D_
size of effort being proposed._x000D_
_x000D_
_x000D_
</t>
  </si>
  <si>
    <t>The need for increasing computational power continues to motivate not only the development of new hardware technologies but also alternative, more efficient algorithms, targeting problems of particular importance, such as the simulation of physical systems. One of the goals of this proposal is to develop a tensor network method to simulate the dynamical evolution of large quantum systems. In addition to serving the need of simulating quantum systems in a classical computer, the method can aid the research and development of quantum hardware by providing a simulation tool for testing results obtained on upcoming quantum computers with tens of qubits. The method that we propose is based on the state history representation of the quantum dynamical evolution in terms of a tensor network. The major difficulty in tensor methods is the contraction of the tensor network, or tensor trace. We propose to deploy a methodology whereby the network is gradually collapsed, in two steps: first, through the removal of local entanglement by compressing the information via singular value decomposition; and second, through the decimation of the network by selectively removing rows or columns of a tensor lattice. The same technique can also be used in tensor networks representing classical satisfiability problems, with the gradual tensor collapse allowing for the counting of solutions in large networks. Three projects are proposed: (i) the development of the iterative compression/decimation technique for the simulation of quantum circuits and quantum Hamiltonian evolution; (ii) the application of the tensor network collapse to counting solutions of satisfiability problems; and (iii) the study of the connection between message passing methods, such as belief and survey propagation, and our tensor network approach.This work will advance our knowledge of tensor network methods for quantum simulations and classical computations. It will advance our capabilities of simulating quantum systems and will provide a benchmark for testing quantum hardware as the number of qubits increases in the near future. The proposed activities will advance the use of tensor product states as a tool to be used in the solution of satisfiability problems defined on tensor networks.In the long run, the development of more efficient ways for simulating quantum systems will impact the development of new quantum materials and devices. New algorithms for counting solutions and estimating probabilities may also impact the development of new machine learning and artificial intelligence tools. In the short run, the proposed activities will provide advanced training to graduate and undergraduate students on the frontiers of information sciences, particularly at the intersection between computer science and physics._x000D_
_x000D_
Keywords: tensor networks; quantum dynamics; satisfiability; counting; computation.</t>
  </si>
  <si>
    <t>1763642</t>
  </si>
  <si>
    <t>Narayanan</t>
  </si>
  <si>
    <t>Artificial Intelligence (AI) technologies mediate our interactions with the world and our daily decision making, ranging from shopping [1] to hiring [2] to surveillance [3]. The development of rich AI algorithms able to process and learn from unparalleled amounts of data holds promise for making impartial, well-informed decisions. However, such systems also absorb human biases, such as gender stereotyping of activities [4] and occupations [5, 6]. Left unchecked, they will perpetuate these biases on an unparalleled scale. A steady stream of press confirms that this is a widespread problem in real-world applications [7, 2, 8]._x000D_
    This proposal brings together an interdisciplinary team to develop the science of AI bias. Compared to applications such as criminal risk scoring where fairness has traditionally been studied [9, 10], modern AI systems are characterized by massive datasets, complex deep models and an unprecedented breadth of applications. This results in a wider spectrum of biases with complex propagation pathways, requiring an in-depth scientific investigation. We set out to develop the tools and techniques for recognizing, mitigating and governing bias in AI by combining our expertise in deep learning [11, 12, 13, 14, 15, 16], crowdsourcing and dataset curation [17, 18, 19, 20, 21], AI ethics [22, 6, 23, 24], analyzing inference risk [25, 26, 27, 28, 29, 30], web measurement [31, 32, 33], and science &amp; technology studies [34, 35, 36, 37]. Proposed work on recognizing bias includes an application of the Implicit Association Test combined with zero-shot learning to understand the societal bias of web corpora. Mitigating bias includes bridging active learning with research on adversarial examples for AI models [38]. Governing bias includes a qualitative and quantitative study of downstream bias effects. The research is designed to be tightly connected, as for example when the recognition of curation bias in datasets leads to techniques in mitigating bias through enforcing group fairness in deep learning to governing bias in deployed system through developing bias observatories. Figure 1 provides a comprehensive overview of all the proposed tasks._x000D_
    Keywords: deep learning; computer vision; AI ethics; science and technology studies.The proposed study will include advancements in machine learning (decomposing deep architectures, adapting reinforcement learning, exploring domain adaptation), human-computer interaction (developing novel active learning techniques, studying model interpretability), and digital ethnography (studying the effect of AI bias on culture, establishing an AI bias taxonomy). It will serve as a bridge between these fields, establishing tighter connections between them.The research of this proposal will impact AI researchers and developers (through novel methodologies), computational social scientists (through a deeper study of human biases at web scale), educators and policy makers (through the comprehensive analysis of bias), and downstream users of AI technology. The project will deliver this diverse impact through the investigators' and collaborator's affiliations with both academia and industry, their research in the fields of computer science, technology policy and science &amp; technology studies, and their leadership in social and educational initiatives including AI4ALL and AI Now.</t>
  </si>
  <si>
    <t>xDiaryNt</t>
  </si>
  <si>
    <t>eglinert</t>
  </si>
  <si>
    <t>PI consents to transfer his proposal to RI</t>
  </si>
  <si>
    <t xml:space="preserve">From: Arvind Narayanan [mailto:arvindn@CS.Princeton.EDU] _x000D_
Sent: Tuesday, October 24, 2017 4:51 PM_x000D_
To: Glinert, Ephraim P. &lt;eglinert@nsf.gov&gt;; Olga Russakovsky &lt;olgarus@CS.Princeton.EDU&gt;; Kate Crawford &lt;kate@katecrawford.net&gt;_x000D_
Cc: Arvind Narayanan &lt;arvindn@princeton.edu&gt;; Yang, Jie &lt;jyang@nsf.gov&gt;_x000D_
Subject: Re: Your Medium Submission #1763642_x000D_
_x000D_
Hi Ephraim,_x000D_
_x000D_
Thank you for your note. We are happy for our proposal to be transferred to RI._x000D_
_x000D_
--arvind_x000D_
_x000D_
On Mon, Oct 23, 2017 at 5:09 PM, Glinert, Ephraim P. &lt;eglinert@nsf.gov&gt; wrote:_x000D_
Arvind:  Your proposal entitled "CHS: Medium: Recognizing, Mitigating and Governing Bias in AI" has been skimmed by program officers in both the CHS and RI programs, and there is general agreement among us that it would be more appropriate and in your best interest to review the proposal in RI instead of CHS.  Accordingly, we intend to transfer your proposal from CHS to RI.  Is this decision acceptable to you?  Best.   -Ephraim_x000D_
 _x000D_
 _x000D_
 _x000D_
Ephraim P Glinert, PhD, Program Director_x000D_
Cyber-Human Systems (CHS) Program_x000D_
 _x000D_
CISE Research Initiation Initiative (CRII)_x000D_
Cultivating Cultures for Ethical STEM  (CCE STEM)_x000D_
Expeditions in Computing (EIC)_x000D_
National Robotics Initiative (NRI)_x000D_
 _x000D_
CISE/IIS Division, Room W 10148 _x000D_
National Science Foundation _x000D_
2415 Eisenhower Avenue_x000D_
Alexandria, VA  22314_x000D_
 _x000D_
Tel. (703) 292 8930 _x000D_
</t>
  </si>
  <si>
    <t>1763643</t>
  </si>
  <si>
    <t>Sankar</t>
  </si>
  <si>
    <t>In this age of inference, the ability to gather personal information from an expanding digital footprint is outstripping any individual's capability to keep this information private. While the data collected can have tremendous benefit for consumers and data curators via technologies built on machine learning and artificial intelligence, this benefit must be tempered with meaningful assurances of privacy. As the marketplace for data explodes, a more nuanced notion of privacy that goes beyond identity is emerging: it is the requirement that a good privacy-assuring mechanism should limit all inferences beyond what the data owner or curator intended. The statistical nature of inference (both in what is revealed and what is hidden) requires a statistical approach to measuring and ensuring privacy and utility. Therefore, this proposal adopts a rigorous information-theoretic approach in which privacy and utility are each characterized in a statistical, operational manner. This approach contrasts with differential privacy (DP), which provides worst-case guarantees against a strong adversary that can learn any function of the data. While DP gives strong guarantees, it is ill-suited to the inference context, in which it is critical to model the statistical characteristics of the public and private data. Moreover, in practice DP has been shown to severely limit utility, or to require excessively large sample complexity. The information-theoretic approach adopted here is based upon the observation that operational measures of privacy that take into account the statistics of the data allow for strong but not overly strong privacy guarantees, without sacrificing the benefits brought by the data itself. A key technical component is a new privacy measure called alpha-leakage, which captures a range of potential adversaries, thereby characterizing purely information-theoretic metrics at one extreme to DP at the other. Thus, deriving fundamental limits of privacy-utility tradeoffs with alpha-leakage permits a deep understanding of the privacy problem across a broad range of adversary models and inference-based utility requirements, and is the essential theoretical foundation needed to eventually design practical implementations._x000D_
_x000D_
Keywords: privacy-utility tradeoff; information-theoretic privacy; information measures; alpha-leakage; representation learning; evaluation platformThis project aims to derive a foundational, statistical theory of privacy that builds upon and contributes to modern theoretical advances in information theory and machine learning. This approach is taken via four interrelated thrusts: Thrust 1 develops the overall framework, via a novel information-theoretically sound privacy leakage measure called alpha-leakage, which quantifies the ability of an adversary to learn private data via a class of loss functions parameterized by a constant alpha, thus characterizing a range of possible adversary models. This leakage measure is applied to derive fundamental one-shot results on the optimal privacy-utility tradeoff. Thrust 2 characterizes optimal privacy-ensuring mechanisms subject to utility constraints derived from fundamental inference problems: specifically hypothesis testing and distribution/parameter estimation. Thrust 3 takes a rigorous approach to the nascent field of representation learning in the context of privacy: the focus is on developing formal representations of high-dimensional datasets that reveal useful statistical data while hiding private data. Finally, Thrust 4 bridges theory to practice via an open-source evaluation platform which allows testing of privacy mechanisms derived in the earlier thrusts using several publicly-available datasets.Contemporary society is in the early stages of a major transformation that is being fueled by the unrestricted availability of massive amounts of data within every application domain. New applications introduce new tradeoffs between privacy and utility, and the ability of the public to balance risk and reward lags the rate at which privacy threats are emerging. The proposed theoretical and data-driven research will help inform public policy as well as best-practices for industry. This proposal includes a privacy workshop that will engender inter-disciplinary interactions and dissemination. Outreach programs at ASU and Harvard will include exposing middle- and high-school girls to social network privacy challenges and underrepresented groups to emerging data science challenges.</t>
  </si>
  <si>
    <t>1763646</t>
  </si>
  <si>
    <t>Strout</t>
  </si>
  <si>
    <t xml:space="preserve"> Panel Summary       
  SUMMARY OF PROPOSED RESEARCH ACTIVITY_x000D_
_x000D_
The proposal seeks to automatically produce multicore-parallel versions of sequential scientific programs, written in a wide range of interpreted languages, including Python, Perl, R, and Javascript.  The approach would start by collecting machine-level execution traces of the language interpreter running an application program on a training input; the logic of the application program would be extracted from these traces and represented in LLVM IR code; finally, an automatic parallelization algorithm would be applied to the LLVM IR program to produce a parallel executable with safety checks to detect and handle mis-speculation. The research team includes domain scientists who would test and validate the system on real problems._x000D_
_x000D_
INTELLECTUAL MERIT_x000D_
_x000D_
+ The underlying goal of the proposal is excellent. Prevalent "productivity" languages have proven very useful for initial development of scientific algorithms, but they do not support high-performance parallel implementations which are needed to scale the algorithms to real-world datasets._x000D_
_x000D_
+ The idea of using taint tracking, both to extract the logic of the program (control-flow and data-flow) from execution traces and to extract parallelism from LLVM code, is an intriguing one._x000D_
_x000D_
- To be successful, the approach will need to overcome significant challenges in each of the proposed steps --- extracting application logic from a machine interpreter trace, automatically parallelizing the application logic, and evaluating effectiveness on real programs._x000D_
_x000D_
- There are less radical ways to address the practical goals of the proposal for a single language like Julia.  Recent work on interpreter specialization has shown that significant speedup (of upto 5X) is possible without programmer effort._x000D_
_x000D_
- The use of SpecFP benchmarks in preliminary work is not particularly suitable for demonstrating the feasibility of the proposed approach as they use vastly different programming styles than interpreted "productivity" languages._x000D_
_x000D_
- The performance penalty of detecting and handling mis-speculation should be measured and accounted for as it will diminish the speedups achievable._x000D_
_x000D_
BROADER IMPACTS_x000D_
_x000D_
+ If successful, the proposed approach would indeed be game changing, enabling scientists to leverage HPC resources with minimal changes to their workflow._x000D_
_x000D_
+ The evaluation component of the proposal is greatly strengthened by including funding for several domain scientists who would be clients for the software produced by the research._x000D_
_x000D_
+ The PIs are active in increasing representation of women in computing and have a long history of working with undergraduates._x000D_
_x000D_
- There is high risk that the application scientists on the team would not have a working system to assess by year three._x000D_
_x000D_
SUGGESTIONS FOR IMPROVEMENT_x000D_
 _x000D_
* More preliminary work should be conducted to justify why the proposed techniques are likely to succeed._x000D_
_x000D_
* The proposal should indicate how much speedup it is aiming to achieve compared to existing approaches for optimizing individual languages like Julia._x000D_
_x000D_
* The preliminary work should use benchmarks written in interpreted languages that are closer to the targeted applications rather than SpecFP benchmarks._x000D_
_x000D_
SUMMARY STATEMENT_x000D_
_x000D_
The proposal aims to achieve the noteworthy goal of automatically producing multicore-parallel versions of sequential scientific programs written in a wide variety of interpreted languages.  The approach is novel and the PIs are very well equipped and accomplished to conduct the proposed research.  However, it would require overcoming significant challenges in each of the proposed steps.  More preliminary work and a better benchmarking methodology would greatly help to justify why the proposed approach is likely to succeed._x000D_
_x000D_
The recommendation of the panel is that the proposal is Low Competitive._x000D_
_x000D_
The panelists concur that the Panel Summary accurately reflects the panel discussion._x000D_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</si>
  <si>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 Medium: Bringing Science Up To Par Through Language-Agnostic Interpreter Optimization_x000D_
_x000D_
L: 1763646 Strout, Michelle U of Arizona $ 1,231,999_x000D_
_x000D_
_x000D_
P180456 LC SHF FY18 FM/PL Medium Panel (10 panelists), on 12/08/2017, recommended as Low Competitive (V/G,V/G,G)_x000D_
Panel evaluated 21 rated projects: 1 HC, 8 C, 11 LC, 1 NC _x000D_
_x000D_
Ad hoc reviews (1): G, with last on 12/01/2017_x000D_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</si>
  <si>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TB0954588</t>
  </si>
  <si>
    <t>Gokhale</t>
  </si>
  <si>
    <t>gokhale2@llnl.gov</t>
  </si>
  <si>
    <t xml:space="preserve">In the context of the five review elements, please _x000D_
evaluate the strengths and weaknesses of the proposal with respect to intellectual merit._x000D_
_x000D_
1.	What is the potential for the proposed activity to:_x000D_
_x000D_
a.	Advance knowledge and understanding within its own field or across different fields (Intellectual Merit); _x000D_
_x000D_
Accomplishing the proposal goals would advance understanding within fields related to dynamic analysis and compiler infrastructure. However, this is a high risk proposed body of work with relatively low probability of complete success._x000D_
_x000D_
The basic premise -- that it is possible to efficiently parallelize interpreted, object-based scripts manipulating complex data structures, starting from execution traces on small data sets -- seems overly ambitious, especially since efficient loop parallelization continues to require research after three decades of advances. Analysis of scripts that use threads is not discussed. Analysis of scripts that use efficient numerical libraries is not discussed. Finding loop level parallelism in simple regular loops (and linked list traversal is fairly well behaved in the absence of threaded code that is modifying the list) might be the extent that can be transformed. And that sort of simple loop might be just as easily be incorporated into a library. What can be transformed and optimized in the remaining code?_x000D_
_x000D_
2.	To what extent do the proposed activities suggest and explore creative, original, or potentially transformative concepts?_x000D_
_x000D_
The concept is challenging and creative. Employing techniques from dynamic taint analysis to this problem is creative, the caveat being that its success in cybersecurity might not translate to sufficient code coverage in scientific data analysis scripts designed for maximum flexibility._x000D_
_x000D_
3.	Is the plan for carrying out the proposed activities well-reasoned, well-organized, and based on a sound rationale? Does the plan incorporate a mechanism to assess success?_x000D_
_x000D_
The proposed activities are reasonably well organized and based on a sound rationale. However as noted elsewhere, conclusions drawn from preliminary studies may not prove out._x000D_
_x000D_
4.	How well qualified is the individual, team, or organization to conduct the proposed activities?_x000D_
_x000D_
The senior team is well qualified. It would strengthen the proposal if the postdocs were trained in the main topic of interpreted language optimization rather than scientific data analysis. _x000D_
_x000D_
5.	Are there adequate resources available to the PI (either at the home organization or through collaborations) to carry out the proposed activities?_x000D_
_x000D_
The facilities seem quite adequate._x000D_
_x000D_
Detailed comments:_x000D_
_x000D_
The proposed research is very high risk, with the potential high reward of automatically accelerating interpreted language applications written in any interpreted language. _x000D_
_x000D_
The goals of handling any language interpreter, automatically discovering opportunities for loop parallelization, and dynamic optimization at run time seem particularly challenging._x000D_
_x000D_
* the approach of providing highly optimized native language libraries is discounted due to high learning curve, yet such libraries are widely used. It would be good to have a quantitative sense of what percent improvement can be obtained from using such libraries, and if those portions of the application were put aside, how much the proposed techniques could improve the remaining code._x000D_
_x000D_
* in practice, automatic loop parallelization of compiled languages is limited due to possible dependence constraints, and most HPC application developers use pragmas to indicate parallel loops and to explicitly delineate independent (non-aliasing) accesses. Performing this analysis in interpreted code whose data structures are predominantly pointer-based seems an order of magnitude higher difficulty. Regular access patterns for dense compute loops could be (and undoubtably are being) handled by optimized math libraries._x000D_
_x000D_
Cited references by co-PI Isaacs refer to issues in HPC systems that don't seem immediately relevant to multi-core parallelization (i.e. those citations discuss optimizing use of HPC interconnect networks and MPI distributed memory programming optimizations)._x000D_
_x000D_
Approach will attempt to de-couple interpreted program from runtime system and only apply code optimization to the interpreted program. However that might result in many opportunities for optimization being disregarded, and might even affect correctness in the case of garbage collector._x000D_
_x000D_
The approach discusses using "the file from which the input program is read." It should be noted that the top level file might reference other input sources including packages pulled from the internet, and these additional sources might be dynamically and conditionally included, potentially making figuring out what is the "input program" somewhat challenging._x000D_
_x000D_
_x000D_
One concern that key ideas and methods cited were the dissertation research of a student who is no longer at the University. The key personnel list does not identify postdocs or graduate students who are familiar with the techniques and would be carrying it forward._x000D_
_x000D_
The dynamic coverage tests were taken from HPC benchmark suite written in C++/C and Fortran.  Extrapolating from that test to data anallysis codes written in python, perl, and R doesn't seem appropriate._x000D_
_x000D_
Inserting checks to guard off-trace control flow adds overhead. It would be useful to show what that overhead would be. _x000D_
_x000D_
The statement that there is substantial improvement when interpreted language programs are re-written to more efficient languages is quite believable. However, the following statement that automated removal of overheads on traced subsets of same programs will give even better performance seems optimistic. Also, evaluating the techniques with only three particular programs might not give sufficiently wide coverage to the great variety of coding styles and techniques used in practice._x000D_
_x000D_
_x000D_
In the context of the five review elements, please _x000D_
evaluate the strengths and weaknesses of the proposal with respect to broader impacts._x000D_
_x000D_
As the proposal states, improved performance of interpreted languages would greatly benefit many segments of scientific discovery particularly in data analysis._x000D_
_x000D_
The proposal also includes excellent mentoring plans for students and postdocs, and training for undergraduates._x000D_
_x000D_
_x000D_
Please evaluate the strengths and _x000D_
weaknesses of the proposal with respect to any additional solicitation-specific review criteria, if _x000D_
applicable_x000D_
_x000D_
_x000D_
_x000D_
Summary Statement_x000D_
_x000D_
The proposed work is a bold and creative vision towards a very difficult goal. While preliminary work shows that the PIs have identified major issues and potential approaches, there are still significant hurdles that might affect the proposed work, such as the impact of optimizing code that employs efficient libraries for compute intensive segments, code coverage when tracing small data sets on a restricted set of scripts, optimization of code that is already threaded, and interaction with runtime libraries._x000D_
_x000D_
The postdoc staffing seems skewed to scientific application when the main goal of the work is in dynamic code optimization._x000D_
_x000D_
The broader impact is well addressed._x000D_
_x000D_
</t>
  </si>
  <si>
    <t xml:space="preserve">In the context of the five review elements, please _x000D_
evaluate the strengths and weaknesses of the proposal with respect to intellectual merit._x000D_
_x000D_
Many experiments in data science use interpreted_x000D_
languages like Python, R, and Perl because of their ease of use, their_x000D_
facility in enabling fast prototyping of algorithms, flexibility, and_x000D_
extensive library support.  These advantages come at the price of_x000D_
performance, which can often be orders of magnitude worse than what_x000D_
is realizable using traditional compiled languages like C/C++.  This_x000D_
proposal addresses the ambitious problem of elevating the performance_x000D_
of these dynamic (interpreted) languages by building a trace-guided_x000D_
dynamic optimization pipeline that uses small sample runs to generate_x000D_
high-performance executables that can be applied to larger datasets._x000D_
The core research contributions involve interpreter specialization_x000D_
techniques that optimize major sources of overhead (e.g., dynamic type_x000D_
dispatch), automatic parallelization, and lightweight compensation of_x000D_
mis-speculation due to inadequate code coverage.  The proposal does a_x000D_
good job of highlighting research challenges, and preliminary work_x000D_
provides some evidence that the proposed ideas are feasible._x000D_
_x000D_
The proposal is not as successful in motivating and ranking the_x000D_
relative importance of the different strategies and tasks it proposes._x000D_
For example, it's not clear how important effective extraction of_x000D_
loop-level task parallelism is compared to realizing efficient_x000D_
specialization for the kinds of programs being considered, nor what_x000D_
the likely overhead of handling mis-speculation might be.  The latter_x000D_
question is predicated on an expectation that the training data used_x000D_
to drive specialization and compilation is sufficiently_x000D_
representative; how that is guaranteed is not really explored (the_x000D_
preliminary evidence based on SpecFP benchmarks was not particularly_x000D_
convincing given the vastly different programming styles)._x000D_
_x000D_
_x000D_
_x000D_
In the context of the five review elements, please _x000D_
evaluate the strengths and weaknesses of the proposal with respect to broader impacts._x000D_
_x000D_
The broader impact of the proposal is very strong._x000D_
The team includes domain experts in agricultural and biosystems_x000D_
engineering, astronomy, and medicine.  These experts will work with_x000D_
the PIs on application development, assessing correctness and_x000D_
precision, and stressing scalability.  Positive outcomes of the work_x000D_
will improve productivity and adoption of these languages at scale._x000D_
The proposal also adequately addresses issues related to diversity and_x000D_
inclusion (all three PIs have been active in this area), and includes_x000D_
undergraduate research and teaching initiatives._x000D_
_x000D_
_x000D_
Please evaluate the strengths and _x000D_
weaknesses of the proposal with respect to any additional solicitation-specific review criteria, if _x000D_
applicable_x000D_
_x000D_
_x000D_
_x000D_
Summary Statement_x000D_
_x000D_
The proposal looks to improve the performance of dynamic language_x000D_
implementations typically used for many data science applications._x000D_
The intellectual merit of the effort is a language-agnostic_x000D_
implementation of a trace-guided dynamic optimization pipeline.  A_x000D_
number of program transformation and compilation techniques, several_x000D_
of which have been previously studied, will be applied to yield_x000D_
specialized, parallel implementations.  The proposal involves_x000D_
researchers actively engaged with data science applications that serve_x000D_
as a good testbed to validate the implementation strategy, leading to_x000D_
a strong broader impacts component._x000D_
_x000D_
_x000D_
</t>
  </si>
  <si>
    <t xml:space="preserve">In the context of the five review elements, please _x000D_
evaluate the strengths and weaknesses of the proposal with respect to intellectual merit._x000D_
_x000D_
Strengths:_x000D_
_x000D_
+ The proposal seeks to improve the performance of programs written in interpreted languages like Python, Perl, and R by applying language-agnostic interpreter optimization._x000D_
_x000D_
+ The key idea is novel and comprises 4 steps: i) observe the execution of an interpreted program on a small input at the x86 binary level, ii) specialize the binary to the execution by optimizing away expensive features (e.g. dynamic type checking), iii) extract a parallelized version of the specialized binary, and iv) run the parallelized version on multicore architectures on larger inputs with runtime safety checks._x000D_
_x000D_
+ The idea is also applicable to the problem of deobfuscating VM-obfuscated programs -- a modern obfuscation technique that is impervious to existing deobfuscation methods._x000D_
_x000D_
+ The evaluation plan is rigorous, including diverse scientific applications and workloads._x000D_
_x000D_
Weaknesses:_x000D_
_x000D_
- The proposal does not argue convincingly why the proposed approach is likely to succeed.  There are at least two difficult challenges:_x000D_
_x000D_
1) How to effectively extract a specialized binary from the x86 execution?  The x86 execution seems too low-level to reverse engineer.  The authors note that solving this problem would also enable to deobfuscate VM-obfuscated programs.  But to my knowledge, no work in security has shown how to successfully deobfuscate such code, and VM obfuscation is considered a state-of-the-art obfuscation technique._x000D_
_x000D_
2) How to effectively parallelize the specialized binary?  The authors do not describe any significant ideas to achieve this other than that the x86 binary will be lifted to the LLVM level and back-tainting analysis will be performed._x000D_
_x000D_
- The proposal sets up a harder challenge by aiming to be language-agnostic.  There is recent work on optimizing away the kinds of interpreter overhead that you target.  It requires manually writing very little code once-and-for-all per interpreted language.  See:_x000D_
_x000D_
Practical partial evaluation for high-performance dynamic language runtimes. PLDI 2017 (https://dl.acm.org/citation.cfm?id=3062381)_x000D_
_x000D_
- There is no evaluation of Thrust 3 (coverage and misspeculation)._x000D_
_x000D_
Suggestions for improvement:_x000D_
_x000D_
* The proposed approach should be compared qualitatively and empirically (on preliminary benchmarks) to a language-aware approach.  The performance of the latter is likely to be superior since it exploits language knowledge.  Can any of the proposed optimizations (e.g. parallelization and misspeculation checking) be used for the language-aware approach?_x000D_
_x000D_
_x000D_
_x000D_
_x000D_
In the context of the five review elements, please _x000D_
evaluate the strengths and weaknesses of the proposal with respect to broader impacts._x000D_
_x000D_
Strengths:_x000D_
_x000D_
+ The proposed approach will enable scientists to leverage HPC resources with minimal changes to their workflow._x000D_
_x000D_
+ Students and scientists will be trained to use the proposed approach through workshops and courses._x000D_
_x000D_
Weaknesses:_x000D_
_x000D_
None_x000D_
_x000D_
Suggestions for improvement:_x000D_
_x000D_
None_x000D_
_x000D_
Please evaluate the strengths and _x000D_
weaknesses of the proposal with respect to any additional solicitation-specific review criteria, if _x000D_
applicable_x000D_
_x000D_
_x000D_
_x000D_
Summary Statement_x000D_
_x000D_
The proposal aims to solve the important problem of optimizing the performance of programs written in interpreted languages via language-agnostic interpreter optimization.  The proposed approach stands to have significant broader impact by minimally changing the workflow used by scientists writing such programs.  However, there are important hurdles for the approach to be feasible, and the proposal does not convincingly argue how it will overcome those hurdles.  The root cause of these hurdles is the desire to be language-agnostic; giving up this requirement could render some of the proposed research useful in language-aware interpreter optimization._x000D_
_x000D_
</t>
  </si>
  <si>
    <t xml:space="preserve">In the context of the five review elements, please _x000D_
evaluate the strengths and weaknesses of the proposal with respect to intellectual merit._x000D_
_x000D_
The proposed research would develop a method to automatically produce_x000D_
multicore-parallel versions of sequential scientific programs, written_x000D_
in a wide range of interpreted languages, including Python, Perl, R,_x000D_
and Javascript.  The method would start by collecting machine-level_x000D_
execution traces of the language interpreter running an application_x000D_
program on a training input; the logic of the application program_x000D_
would be extracted from these traces and represented as an LLVM IR_x000D_
program; finally, an automatic parallelization algorithm would be_x000D_
applied to the LLVM code to produce a parallel executable. The_x000D_
research team includes domain scientists who would test and validate_x000D_
the system on real problems._x000D_
_x000D_
Strengths:_x000D_
_x000D_
+ The underlying goal of the proposal is excellent. So-called_x000D_
"productivity" languages have proven very useful for initial_x000D_
development of scientific algorithms, but they do not support_x000D_
high-performance parallel implementations which are needed to_x000D_
scale the algorithms to real-world datasets._x000D_
_x000D_
+ If successful, the approach suggested would indeed be game changing,_x000D_
in that it would completely by-pass the need to parallelize_x000D_
individualize languages or applications._x000D_
_x000D_
+ The idea of using taint tracking, both to extract the logic of the_x000D_
program (CF and DF) from execution traces and to extract parallelism_x000D_
from LLVM code, is an intriguing one._x000D_
_x000D_
+ The evaluation component of the proposal is greatly strengthened_x000D_
by including funding for several domain scientists who would be _x000D_
clients for the software produced by the research._x000D_
_x000D_
Weaknesses:_x000D_
_x000D_
- The proposal is highly over-ambitious. Each of the major threads ---_x000D_
extracting application logic from a machine interpreter trace,_x000D_
automatically parallelizing the application logic, and evaluating_x000D_
effectiveness on real programs --- could be enough for an entire_x000D_
proposal on its own!_x000D_
_x000D_
- There is very little preliminary work to support the assumption that_x000D_
taint-tracking-based methods will work for extracting program logic or_x000D_
parallelization.  Also, it is not clear that extracting program logic_x000D_
is the best approach; trace-based JITs like RPython are able to_x000D_
optimize away interpreter overhead without explicitly identifying it,_x000D_
and the work by Oh et al. suggests a similar approach might work here._x000D_
_x000D_
- There is high risk that the application scientists on the team would_x000D_
not have a working system to assess by year three._x000D_
_x000D_
- There are less radical ways to address the practical goals of the_x000D_
proposal.  Effective (semi-)automatic parallelization for a single language (e.g. as prototyped in Pydron for Python) would already be a huge win._x000D_
_x000D_
Suggestions for Improvement:_x000D_
_x000D_
- A smaller proposal focused one of the two main technical goals_x000D_
(extracting program logic or automatic parallelization of LLVM code)_x000D_
would be welcome, especially if backed up by more preliminary work._x000D_
_x000D_
_x000D_
In the context of the five review elements, please _x000D_
evaluate the strengths and weaknesses of the proposal with respect to broader impacts._x000D_
_x000D_
Strengths:_x000D_
_x000D_
+ If it works, the project could have a large practical impact_x000D_
on compute-intensive scientific applications.  Team includes_x000D_
several scientists to act as "first adopters." _x000D_
_x000D_
+ PIs are active in increasing representation of women in computing_x000D_
and have a long history of working with undergraduates._x000D_
_x000D_
_x000D_
_x000D_
Please evaluate the strengths and _x000D_
weaknesses of the proposal with respect to any additional solicitation-specific review criteria, if _x000D_
applicable_x000D_
_x000D_
_x000D_
_x000D_
Summary Statement_x000D_
_x000D_
This is an extremely ambitious proposal. If successful, its broader_x000D_
impacts could be considerable. However, the technical approach seems_x000D_
very risky; a lot more preliminary research is needed to see if it_x000D_
works._x000D_
_x000D_
</t>
  </si>
  <si>
    <t>Scientists are increasingly turning to interpreted languages, such as Python, Perl and R, to implement their data analysis algorithms.  While such languages permit rapid software development, their implementations often experience performance issues that slow down the scientific process. Source-level approaches for parallelization of interpreted languages are problematic for two reasons: first, many of the language features common to these languages can be challenging for the kinds of analyses needed for parallelization; and second, even where such analysis is possible, a language-specific approach implies that each language would need its own parallelizing compiler and/or constructs, resulting in significant duplication of effort._x000D_
_x000D_
The Science Up To Par project is investigating a radically different approach to this problem: automatic parallelization at the machine code level using trace information. The key to accomplishing this will be the static and dynamic analysis of executables and the reconstitution of such executables into parallel executables.  The key insight is that with trace information it should be possible to optimize out the interpreter and other dynamic features in a language-agnostic manner and create parallelized executables for multicore architectures. If successful, this can allow scientists to continue to develop in programming environments that most conveniently support their scientific exploration without paying the performance overheads currently associated with many such environments.  This should enable the use of high performance computing resources to evaluate and prototype data analysis algorithms on large datasets._x000D_
_x000D_
To accomplish this goal, research questions will be answered about specializing the interpreter for a particular program trace, optimizing away high-level language features such as dynamic type checking, and profile-directed parallelization of low-level code.  Binary rewriting in the context of interpreted code has not been done in the context of interpreted code, but it will be possible to build on existing work that parallelizes interpreted scripts by specializing the interpreter for a particular script at the source code level.  The proposed Science Up To Par project will result in the technology that enables scientists to provide their source code, sample small input files, and then a larger input file to a tool that traces their code on the small file, automatically specializes, optimizes, and parallelize the executable, and then runs the optimized binary on  larger input files.The proposed project will result in a dynamic analysis and optimization framework that enables the practical collection of machine code execution profiles, techniques for recovering the control and data flow of scripts being interpreted, and loop level autoparallelization.  The main research contribution will be the ability to handle executions from a wide range of interpreted programming languages.  Key challenges will include solving these issues at scale and in a general way.The Science Up To Par project will have a transformative impact on the many scientists who develop data analysis codes in interpreted programming languages.  Research communities typically have a couple of programming development environments that are learned by students in both formal and ad hoc ways.  The proposed approach will enable scientists to leverage HPC resources with minimal changes to their workflow.  Additionally, the proposed work includes a one day workshop for scientists at the University of Arizona to train scientists in using the technology.  There will also be development of a student group who would learn how to work with scientists to use this technology in addition to learning how to install scientific applications on the HPC systems.</t>
  </si>
  <si>
    <t>1763649</t>
  </si>
  <si>
    <t>Fails</t>
  </si>
  <si>
    <t>The primary goal of the proposed research is to improve adaptive and interactive search for children. This research is of special importance for emergent searchers (children ages 6-11), who: (i) have limited vocabulary and may find it challenging to articulate needs and search intent succinctly, and (ii) may retrieve resources beyond their reading or maturity levels. Motivated by the opportunities to overcome these challenges, the interdisciplinary team grounds their research on the following question: How can an interactive, adaptive system improve searching for children? Addressing this question will enhance children's web search capabilities, support the critical development of their information literacy, and result in the design and development of CAST, a Child Adaptive Search Tool. CAST will help emergent searchers search for the content they need while helping them learn how to search. The team will adopt a highly collaborative approach that integrates expertise in Human Computer Interaction, Natural Language Processing, Information Retrieval, and Education. Children's query logs and participatory design methods will direct research development that will ultimately result in CAST. The research team anticipates that documented developmental factors, such as children's limited understanding of keywords and information hierarchies, phonetic spellings, and preference for pictures to reinforce concepts and associations, will inform CAST design and development. OBJECTIVES: The team will: (1) gather audience information and identify data sources; (2) collaboratively research, design, and develop CAST; and (3) use online and offline testing to evaluate CAST and its components, and disseminate results._x000D_
KEYWORDS: children; search tool; human-computer interaction; information retrieval; natural language processing; learning to searchThe proposed research advances knowledge in computer science and children's education. The research and team design will prompt research synergies among fields traditionally considered in isolation to yield transformative, potentially disruptive, and practical advancements in children's search. Work will also result in technologies that identify and respond to users' search intent, yielding advances in Human Computer Interaction, Natural Language Processing, Information Retrieval, and Education, individually as well as collectively. As part of the research, the team will develop an adaptive search user interface. It will be responsive to reading ability, maturity level, and search intent often missing from the formal queries children enter into search engines. The team will accomplish this in part by making apparent the relationship between knowing how to formulate queries (i.e., express search intent), understanding retrieved resources, and selecting results that satisfy children's information needs. The PIs have experience in participatory design specifically for children, query and retrieval tasks for children, reading level prediction, natural language processing for children, and dialog systems. This coupled with Boise State University resources will facilitate recruitment of highly motivated students and ensure successful project planning and completion.This research will directly advance children's ability to locate Web information and develop life skills foundational in an information-rich world. While the impact to typical children is crucial, researchers and developers can extend knowledge and technological advances to serve other stakeholders with specific search needs such as children with cognitive disabilities, English as a second language users, and domain experts. Formulating queries is challenging for children, even more so when English is not their first language as with many Hispanics--an underrepresented population and largest minority here in Idaho. Furthermore, the team will broadly disseminate intermediary research results, novel datasets, and the search user interface CAST. The project will help solidify and enhance PIs' preliminary research, facilitate mentoring between established and junior faculty, and between faculty and students. Funding will enhance a region historically under resourced for research and contribute to the rapidly expanding Computer Science Department and its relatively new PhD program fueled by local government, industry support, and regional workforce demand.</t>
  </si>
  <si>
    <t>1763651</t>
  </si>
  <si>
    <t>Bustamante</t>
  </si>
  <si>
    <t>Monitoring and improving application quality of experience (QoE) for Internet users has become increasingly important as applications and devices proliferate, and as the traffic that they generate places increasing demands on the network, from access links to interconnection points. Yet, although tools to measure the network performance have developed and matured over the last decade, the ability to characterize and improve QoE is primitive. Many factors may affect the QoE of a particular application, from the performance of the wireless access link to congestion at an interconnection point between networks, and although users and operators have techniques and mechanisms for measuring each of these factors in isolation, we have little understanding of how each of these factors affects the QoE of any particular application. We argue that understanding these relationships can help us both (1) identify situations where degraded network conditions -- anywhere along the end-to-end path -- impair user experience and (2) develop better mechanisms to mitigate the source of QoE impairments._x000D_
This project aims to develop methods and systems to better understand how network metrics affect user QoE for different applications, as well as techniques to mitigate QoE impairments. Our project involves three parts:_x000D_
- Characterizing QoE in the Current Internet. We will study the relationship between network performance metrics and application QoE using both controlled and natural experiments._x000D_
- Improving QoE Measurement. We will develop new tools and capabilities, leveraging emerging techniques in programmable networking, to improve measurement of QoE._x000D_
- Mitigating QoE Impairments. We will develop an architecture -- the Experience Network -- that allows operators to more easily optimize network paths to improve QoE._x000D_
_x000D_
Keywords: Quality of experience; network measurement.This project will develop simple, yet fundamental relationships between lower- level network metrics correspond to end-to-end application quality of experience, using both con- trolled and natural experiments. This improved understanding will inform basic understanding of how measurable metrics (e.g., throughput) relate to application performance and QoE. facilitate the design of protocols and systems that can enable monitoring and mitigation of application QoE impairments. We propose an architecture -- the Experience Network -- that relies on (1) A mechanism that allows users and operators to mark traffic flows according to various QoE requirements, to facilitate prioritization, debugging, and impairment localization; and (2) Custom network capabilities that provide holistic visibility into end-to-end QoE impairments, as well as mechanisms to mitigate the impairments.The proposed research will produce algorithms, designs, and systems that will enable end-to-end QoE-based application and network management. The questions we study also will inform important policy questions being addressed by regulators and consumer advocates alike, such as whether faster Internet speeds will deliver better streaming video performance to a subscriber. We will release the experimental platform and the unique collected data to the community, as we have repeatedly done in the past. We will continue to engage with Internet service providers, content distribution networks, regulatory agencies, and other organizations who have an interest in improving QoE and QoE-based network management to transfer our results to practice. Tools, techniques and findings from the proposed work will be part of a new course on Internet QoE that the PIs propose to co-develop.</t>
  </si>
  <si>
    <t>1763655</t>
  </si>
  <si>
    <t>Sha</t>
  </si>
  <si>
    <t>System complexity at both the design level and verification level is the number 1 challenge in software engineering. One way to reduce application level complexity is to abstract away the complex concurrent resource sharing logic from the application logic. For example, virtual memory and atomic transactions played a transformational role in the infrastructure of software engineering._x000D_
_x000D_
Modern real-time embedded systems are often implemented in the form of real-time networked multicore computers. We propose a new abstraction in the form of a formal architecture pattern called Virtual Real-time Computer (VRTC) with the following two properties:_x000D_
1. On a multicore chip, an application can use a group of cores as if it were a high schedulability single core chip._x000D_
_x000D_
2. At the system level, a distributed application can be programmed as if the entire distributed system were to run synchronously on a high schedulability single core computer._x000D_
_x000D_
Keywords: Real-time and embedded systems, Run-time architecture, formal specification and verificationThe formally specified and verified VRTC will greatly enrich our knowledge of engineering of modern real-time and embedded systems.Students will learn the cutting edge technology for the engineering of modern real-time and embedded systems. VRTC makes the design, development, and verification of real-time networked multicore systems much simpler. The success of this VRTC will greatly benefit the real-time and embedded industry including avionics, automotive and robotic systems.</t>
  </si>
  <si>
    <t>1763658</t>
  </si>
  <si>
    <t>Torrellas</t>
  </si>
  <si>
    <t>Current computer systems operate very inefficiently. A large fraction of the energy is wasted due to components operating at highly sub-optimal conditions. If we could consistently operate computing systems in highly resource-efficient modes, we would gain one or more orders of magnitude in performance, energy-efficiency, or other measures._x000D_
_x000D_
To address this challenge of execution inefficiency, computing systems are built to be more adaptive, with many C/P states, extensive power management, and other reconfigurations. Unfortunately, most hardware and software algorithms that control these adaptations rely mostly on heuristics. Such designs are suboptimal and unsafe._x000D_
_x000D_
This proposal rethinks the way we control computer systems, and proposes using formal methodologies and a cross-cutting approach to obtain orders of magnitude gains in resource efficiency. The proposal focuses on large clusters, which have the most waste, but introduces basic technologies that apply to all systems. It presents a cross-layer effort that combines hardware (Josep Torrellas), runtime (Laxmikant Kale), and compilation (David Padua). The research has four thrusts: adapting formal control to computer architecture, hardware control, runtime system control, and compiler-driven control, for a total of 17 tasks. This research is performed in tight collaboration with AMD Research personnel._x000D_
_x000D_
The hardware designs will be validated with FPGA-based prototypes, and the software designs will be implemented on top of Charm++ and validated by running on a large computer cluster. All the software developed will be made available to the research community for free._x000D_
_x000D_
Keywords: Resource efficiency, formal controllers, hardware, adaptive runtime, compilation.This work develops a set of transformative technologies that will improve the resource efficiency of general-purpose computers by one or more orders of magnitude. This will enable CMOS-based computers to continue delivering increased capabilities, providing economic benefits to our society. The PIs tackle the problem in a cross-layer manner, focusing on the synergies between hardware, runtime, and compilation. Optimizing in this way often exposes major gains. The PIs are very well qualified, have complementary expertise, have worked together in the past, and have published work directly leading to the work proposed.  Finally, the work will be done in collaboration with AMD Research.Educational. This effort will be a catalyst for multidisciplinary research and education on cluster and datacenter technologies at the University of Illinois. The PIs will use this work as a core that they hope will eventually grow to agglutinate other faculty of diverse expertise related to clusters and datacenters. The PIs are teaching courses in computer architecture, runtime systems, compilation, and parallel programming, and are broadening the course offerings with multidisciplinary courses in the area of parallelism and datacenter computing. The PIs will use this work to involve undergraduates and under-represented students in their research groups, as they have done many times in the past. At the K-12 level, one of the PIs will continue to coach First Lego League and First Tech Challenge robotics teams._x000D_
_x000D_
Technical. The research will have a major impact on industry, since it addresses a real, very timely technical problem. The PIs' ability to work closely with AMD Research personnel, and obtain insights, data, and workloads from them will be crucial. Society at large will benefit from fundamental research that will enable improvements in popular cluster and datacenter infrastructure.</t>
  </si>
  <si>
    <t>1763659</t>
  </si>
  <si>
    <t>Hallstrom</t>
  </si>
  <si>
    <t>The country's urban population is burgeoning, giving way to a future where more than 80% of Americans will share less than 10% of the nation's land. The associated sustainability challenges have outstripped humans' unaided intellectual capacity to address them. This is the fundamental tenet of the smart city vision. Active projects involve broad-spectrum work in control paradigms for governing next-generation transportation systems, power grids, mobile robotic platforms, and other physically-coupled systems. While these projects have broken new ground, the control emphasis has remained almost exclusively on the things people use, missing the most critical aspect of the control challenge - influencing the people who use the things. The starting point for this project is the supposition that the greatest benefits that will be achieved through the development of smart cities will stem from the behavioral changes that these data reservoirs can elicit in their residents. These changes will help citizens live longer; simplify the management of water, energy, and transportation infrastructure; and reduce environmental pollution. It is human behavior that will have the most significant impact on the sustainability of the mega-cities that will emerge in the coming decades. This project is poised to have a transformative impact on these cities by viewing the associated behavioral intervention challenges through a novel cyber-physical-human lens and addressing them at the confluence of diverse disciplinary perspectives._x000D_
_x000D_
Keywords: Smart Cities; Cyber-Physical-Human Systems; Cognitive-Behavioral Actuation; Stimulus-Response Theory; Litter Control; Recycling.This project will explore the cyber-physical-human science and engineering foundations necessary to affect behavioral change within smart city environments. The approach relies on a feedback system based on stimulus-response and social norm theory, where the people in the loop are the desired points of actuation. A prototypical feedback loop is adopted, leveraging a smart city's sensing fabric to acquire real-time information on relevant human behaviors (e.g., activity levels, water usage). The resulting situational awareness is used to construct a behavioral trajectory that captures the desired shifts in human behavior required to maximize quality of life and sustainability objectives (e.g., increased physical activity, reduced water waste). To achieve the actuation -behavioral change across a population- the model relies on a combination of feedback mechanisms to influence human behavior. The mechanisms provide both positive and negative reinforcement, targeted to appropriate groups via ambient mechanisms and traditional web-based interfaces. The intellectual merit of the proposed effort is in (i) developing empirically-derived stimulus-response models that connect feedback mechanisms and associated parameters with changes in intention and behavior; and (ii) operationalizing those models within a cyber-physical-human feedback system based on regional situational awareness. The proposed exploration will be conducted in the context of litter control and recycling across an 850-acre urban campus. This would be among the first cyber-physical-human efforts to consider ``cognitive-behavioral actuation'' over higher-order tasks, with a focus on litter control and recycling.The broader impacts of this project could be profound, witnessed at multiple scales, and demonstrated across multiple domains. The principal exploration context is in litter reduction and recycling improvement, which is itself an area of significant national importance. Looking forward, however, the proposed IIS contributions offer even greater potential - from managing water and energy demand, to securing sensitive facilities, to improving human health and wellness. At the same time, the project will have a significant educational impact. The project team has a demonstrated history of enhancing interdisciplinary learning opportunities at all levels and engaging underrepresented groups. In the proposed project, this commitment will be demonstrated via integrated education and outreach components that leverage ongoing activities. The plan includes new graduate course modules, undergraduate research involvement, and outreach programs.</t>
  </si>
  <si>
    <t>1763663</t>
  </si>
  <si>
    <t>Chen</t>
  </si>
  <si>
    <t>The rapid pace of urbanization and socioeconomic development has resulted in people spending more time indoors for work, social, and physical activities. Such indoor activities usually exhibit the distinct dynamic characteristics in terms of crowd size, density distribution and behavioral patterns. The awareness of human dynamics is of critical significance to facilitate various management services and assessing fitness conditions (e.g., elderly assisted living places and personalized fitness assistance). Many related studies on human dynamics surveillance relying on dedicated hardware (e.g., camera, wearable devices) usually require users? active involvement and need extra efforts for installation and calibration. These approaches may also incur privacy concerns. Toward this end, a smart and low-cost management solution without requiring active human participation is desirable to achieve situation awareness and interference control to fulfill these emerging needs in our daily lives._x000D_
_x000D_
This project aims to build a device-free and low-cost smart management platform, called D-MoSAIC, leveraging the existing WiFi infrastructures to perform human dynamics monitoring. Recent years have witnessed the emergence of technologies utilizing fine-grained Channel State Information (CSI) embedded in WiFi signals for human monitoring. But most of these studies are limited to only one specific aspect of human monitoring. To meet the various needs, e.g., senior care at assisted living facilities or planning of multi-functional rooms, the proposed study provides a comprehensive solution to render fine-grained monitoring on human dynamics._x000D_
_x000D_
Keywords: WiFi signals; channel state information; smart management; device-free; human dynamics monitoring.The proposed D-MoSAIC smart management platform proposes a device-free and low-cost solution leveraging fine-grained radio signals made available from the commercial wireless networks to perform human dynamics monitoring. The key thrusts of this project are: 1) Human Dynamics Monitoring for Situational Awareness: The fine-grained signal properties in wireless networks have the capability to perform comprehensive human dynamics monitoring by estimating participant count and human density. A semi-supervised learning approach with limited training is proposed to effectively estimate the number of participants under various environments; 2) Personalized Fitness Assistance for Inferential Control: A quantitative workout analysis framework is proposed to provide fine-grained workout information as well as early alert of possible physical health issues. Deep learning model integrated with a spectrogram based mechanism will be built to identify each individual on top of fine grained users workout interpretations; and 3) Smart Speed Estimation and Direction for Inferential Control: Advanced signal processing methods will be adopted to derive the walking patterns (e.g., walking speed and direction) for inferential control by examining wireless signals in the frequency domain.The proposed research aims to advance the algorithm development and application deployment in edge computing. Specifically, it has the potential to stimulate and promote the understanding in situational awareness and inferential control through providing a device-free and low-cost smart management platform. The results emerging from this research will enable a comprehensive solution based on the interplay between novel technology and management approaches on human dynamics monitoring. The proposed work will be conducted by an interdisciplinary team with extensive expertise and experience in wireless system design, mobile sensing, smart health, and statistical machine learning. The outcomes of this project will be incorporated to curriculum development, outreaching to K-12 students, engaging undergraduate in research, and encouraging under-represented students in science and engineering. Insights from the proposed research also have the potential to benefit both industry and society on facilitating a variety of emerging applications enabled by wireless technologies.</t>
  </si>
  <si>
    <t>1763664</t>
  </si>
  <si>
    <t>Bandyopadhyay</t>
  </si>
  <si>
    <t xml:space="preserve"> Panel Summary       
 A short description of the proposal_x000D_
_x000D_
This proposal focuses on developing novel skewed straintronic Magnetic Tunnel Junction (ss-MTJ) devices and using them in ternary content addressable memory (TCAM) and associative computing models such as k-Nearest Neighbors (kNN) and self-organizing maps (SOM)_x000D_
_x000D_
Intellectual merits_x000D_
_x000D_
Strengths:_x000D_
+ The ss-MTJ device may offer very low energy operation and also may provide an alternative to Boolean logic _x000D_
+ The proposal shows preliminary results on the device fabrication of the ss-MTJ structure _x000D_
+ The proposal has a good collaborative plan across three universities and the four PIs have complementary expertise for the success of the project 	_x000D_
_x000D_
Weaknesses:_x000D_
- The proposal is largely based on the assumption that if a 100nm thin film of PMN-PT is used, the switching voltage can be reduced to 50mV - it would have been useful to have some preliminary results to show that such scalability is indeed achievable_x000D_
- The proposal is lacking an integration plan of the ss-MTJ on top of CMOS_x000D_
- For the device to work as intended in the proposed associative memory applications the "notch" IV curves need to be aligned for all devices which is very unlikely due to inherent variations due to materials and fabrication. Even a small deviation from the bottom of the notch will lead to dramatic reductions in signal-to-noise which will lead to lack of robustness_x000D_
_x000D_
Broader Impacts_x000D_
_x000D_
Strengths:_x000D_
+ The PIs propose standard plans for incorporating proposed research into their teaching and for recruiting students from underrepresented groups _x000D_
+ The PIs have a track of record on K12 education and diversity enhancement_x000D_
 _x000D_
Weaknesses:_x000D_
- RMEP seems great, but it is not clear that this proposal is required to enable continued participation in RMEP_x000D_
- There are no discussions on the societal impact and/or industry implications of the proposed research_x000D_
- The broader impacts plan would be more compelling if there was some unique connection to the proposal activities_x000D_
_x000D_
Other criteria_x000D_
_x000D_
Data management plan:_x000D_
The proposal has an adequate plan to archive disseminate the data related to the proposed materials, device, circuits and architecture development_x000D_
 _x000D_
Summary/Rationale for recommendation:_x000D_
The development of the proposed ss-MTJ gives this proposal a strong device/materials emphasis with strengths in the potential low energy operation and creative use of straintronics, but also critical weaknesses in the lack of demonstration of scaling to thin film and low voltage operation and the sensitivity to variations of the notch IV curve behavior_x000D_
_x000D_
The panel placed this proposal in the following category:_x000D_
_x000D_
___	Highly Competitive (HC)_x000D_
___	Competitive (C)_x000D_
_X_	Low Competitive (LC)_x000D_
___	Not Competitive (NC)_x000D_
_x000D_
The panelists concur that the Panel Summary accurately reflects the panel discussion  _x000D_
</t>
  </si>
  <si>
    <t xml:space="preserve">In the context of the five review elements, please _x000D_
evaluate the strengths and weaknesses of the proposal with respect to intellectual merit._x000D_
_x000D_
The PIs propose continuing to explore their new "skewed straintronic MTJ"_x000D_
(ss-MTJ) device. The PIs will explore: (1) fabricating and characterizing_x000D_
ss-MTJ devices; (2) techniques for scaling ss-MTJ devices; (3) leveraging_x000D_
ss-MTJ devices in TCAMs; (4) leveraging ss-MTJ devices in a specialized_x000D_
k-nearest-neighbors accelerator; (5) leveraging ss-MTJ devices in the_x000D_
context of self-organizing maps; and (6) techniques for improving the_x000D_
robustness of ss-MTJ devices in the context of these applications._x000D_
_x000D_
* Strengths_x000D_
_x000D_
- exciting and timely proposal that spans materials, devices, circuits,_x000D_
and systems_x000D_
_x000D_
- proposed ss-MTJ device represents an emerging approach that seeks to_x000D_
integrate more complex functionality into a single device_x000D_
_x000D_
- discusses multiple (admittedly related) applications for new device,_x000D_
knn idea seems pretty new and novel_x000D_
_x000D_
- PIs acknowledge reliability issue and include characterizing and_x000D_
hopefully mitigating this issue as a key part of the proposed work_x000D_
_x000D_
- strong team with preliminary results helping to somewhat mitigate the_x000D_
risk of such a proposal_x000D_
_x000D_
* Weaknesses_x000D_
_x000D_
- more of a "continuation" proposal as a opposed to a proposal for a_x000D_
brand new idea; not clear enough about what has already been done by_x000D_
the PIs vs what is truly new_x000D_
_x000D_
- too much overclaiming ("remarkable superiority"?)_x000D_
_x000D_
- project roadmap for such a complex and involved proposal is weak_x000D_
_x000D_
- there may be fabrication challenges which need a stronger qualitative,_x000D_
quantitative, or preliminary experimental feasibility analysis_x000D_
_x000D_
* Detailed Comments_x000D_
_x000D_
This is an exciting and timely proposal. There is a growing need for_x000D_
cross-cutting research that spans materials, devices, circuits, and_x000D_
systems; and this proposal certainly falls in that category. The fact_x000D_
that the PIs are proposing a new device (which requires some materials_x000D_
expertise), planning to study the circuits that will enable putting that_x000D_
device into a subsystem, and then planning to study how to use this_x000D_
subsystem to accelerate a few applications is far more compelling that a_x000D_
proposal which purely focuses on the devices (with no context for how we_x000D_
might practically use those devices) or purely on the systems (with no_x000D_
device experts to ensure the system is even remotely feasible). I also_x000D_
like how the PIs include three different possible applications of the new_x000D_
ss-MTJ device; one is discussed in more detail and the other two are_x000D_
discussed briefly but at least suggest this device can be used in more_x000D_
than one context. I really like the knn idea ... I have never see using_x000D_
an emerging device in this specific context before ..._x000D_
_x000D_
However, this proposal definitely feels like more of a "continuation"_x000D_
proposal as opposed to a proposal for brand new idea. The PIs have_x000D_
already published extensively on the fabrication and potential use of_x000D_
straintronic MTJ (s-MTJ) devices [35], and they have also already_x000D_
recently published the proposal for ss-MTJ devices and their use in TCAMs_x000D_
[40,41]. On the one hand, this can be seen as a strength of the proposal_x000D_
since it mitigates risk and provides evidence for the feasibility of some_x000D_
of the proposed work. On the other hand, I really wish the PIs had been_x000D_
more explicit on what exactly has been done previously and what is new._x000D_
For example, the current writing almost makes it seem like the PIs have_x000D_
not previously published the ss-MTJ device nor explored the idea of using_x000D_
ss-MTJ devices in TCAMs. The cites are there, so the careful reviewer can_x000D_
dig this out, but I think if the PIs were more explicit about prior vs_x000D_
new work it would actually strengthen the proposal._x000D_
_x000D_
I was also a bit turned off by the obvious overclaiming. "remarkable_x000D_
superiority"? The PIs do not provide any compelling evidence they_x000D_
thoroughly optimized their static CMOS TCAM implementation. For example,_x000D_
implementing a TCAM with smaller banks to improve energy efficiency and_x000D_
cycle time is good for the ss-MTJ-based TCAM but can also help CMOS-based_x000D_
TCAMs. Similarly, segmented or phased TCAMs can significantly reduce_x000D_
energy consumption. And hopefully the PIs are using low-swing sense amps_x000D_
on the match line to drastically reduce the energy required in the_x000D_
CMOS-based TCAM? If the PIs are indeed including such optimizations I_x000D_
would recommend (1) including many more data points in Figure 13 to_x000D_
create a true Pareto-optimal frontier and (2) listing these optimizations_x000D_
... but then again, this is just a proposal, so even better would be for_x000D_
the PIs to simply tone down their claims a bit and stress the preliminary_x000D_
nature of these very early results._x000D_
_x000D_
I am glad the PIs mentioned the challenges with respect to reliability._x000D_
The notch in Figure 11 is very sharp. A few 10s of mV and the TCAM_x000D_
bitcell will not work at all. I know the PIs try and claim that this is_x000D_
okay in the context of "non-Boolean computing", but at least this_x000D_
reviewer is not yet convinced. However, I appreciate the PIs efforts to_x000D_
lay this out as a key challenge to be tackled in the proposed work. I_x000D_
really think the PIs need to forget the dynamic TCAM approach in Figure_x000D_
11a. This just seems very difficult to make work reliably _and_ to also_x000D_
ensure energy efficient operation. If the charge stored on the dynamic_x000D_
node is not exactly correct it just won't work. One of the key benefits_x000D_
of MTJ-based subsystems is that they are non-volatile, right? No leakage_x000D_
and no refresh. That simply doesn't apply to the dynamic TCAM idea._x000D_
_x000D_
The PIs might also be interested in looking at this system-level paper:_x000D_
Guo et al, "AC-DIMM: associative computing with STT-MRAM", ISCA'13. There_x000D_
other system-level papers from the same group. It should be possible to_x000D_
build CAMs out of traditional STT-MTJ devices with only 2-3 transistors_x000D_
and 2-3 MTJs depending on whether or not you want to be able to include_x000D_
Xs in the search value. The Guo paper also mentions one of the key_x000D_
weaknesses with all of these resistive NVM CAM approaches: the fact that_x000D_
the row size is limited to ensure it is feasible to reliably distinguish_x000D_
between a match and the worst-case one-bit mismatch. The PIs discuss_x000D_
this, but I wonder if this will ultimately be the key drawback of this_x000D_
overall approach._x000D_
_x000D_
This is an ambitious SHF Medium proposal with four PIs and many tasks_x000D_
spanning materials, devices, circuits, and systems. I found the project_x000D_
roadmap in Section IV a bit disappointing for a project like this. I_x000D_
would have expected more detail on how the tasks will be tackled and_x000D_
dependencies between the tasks. This would provide more evidence that the_x000D_
PIs have really thought through how they will achieve their ambitious_x000D_
goals._x000D_
_x000D_
Some small comments. The fonts in the figures are way, way too small._x000D_
Very frustrating. The blue ovals in Figure 21 are distracting and just_x000D_
plain odd. Either seek the appropriate media release forms to enable you_x000D_
to include pictures of the students participating in your outreach_x000D_
programs or just don't include the photo._x000D_
_x000D_
_x000D_
In the context of the five review elements, please _x000D_
evaluate the strengths and weaknesses of the proposal with respect to broader impacts._x000D_
_x000D_
The PIs propose standard plans for incorporating proposed research into_x000D_
their teaching and for recruiting students from underrepresented groups._x000D_
RMEP seems great, but it is not clear that this proposal is required to_x000D_
enable continued participation in RMEP? The broader impact plan would be_x000D_
more compelling if there was some unique connection to this proposal._x000D_
Overall, for a proposal of this size I was hoping for something a bit_x000D_
more interesting with respect to the broader impact plan._x000D_
_x000D_
_x000D_
Please evaluate the strengths and _x000D_
weaknesses of the proposal with respect to any additional solicitation-specific review criteria, if _x000D_
applicable_x000D_
_x000D_
_x000D_
_x000D_
Summary Statement_x000D_
_x000D_
An exciting, cross-cutting, and timely proposal that spans materials,_x000D_
devices, circuits, and systems. Broader impact is reasonable but nothing_x000D_
really stands out. Overall, a strong candidate for funding._x000D_
_x000D_
_x000D_
</t>
  </si>
  <si>
    <t xml:space="preserve">In the context of the five review elements, please _x000D_
evaluate the strengths and weaknesses of the proposal with respect to intellectual merit._x000D_
_x000D_
The objective of the proposed project is to develop 4-terminal skewed straintronic magneto-tunneling junction (ss-MTJ) devices and demonstrate simple logic circuits based on the ss-MTJ devices._x000D_
_x000D_
Strengths:_x000D_
ss-MTJ may offer low operation energy and can provide an alternative to Boolean logic_x000D_
The PIs have demonstrated a prototype, although requiring high switching voltage_x000D_
_x000D_
Weaknesses:_x000D_
The proposal is largely based on the assumption that if a 100nm thin film of PMN-PT is used, the switching voltage can be reduced to 50mV. However, this assumption still needs to be verified._x000D_
The proposed project relies heavily on device development, with significant risks. Potential innovations also originally from the device properties. As such, the proposal is more suitable for a device or material-type program._x000D_
The proposed TCAM and kNN architectures are useful. However, they are discrete building blocks. The proposal will be stronger if plans on how to build an efficient computing system can be presented and analyzed in detail._x000D_
_x000D_
_x000D_
In the context of the five review elements, please _x000D_
evaluate the strengths and weaknesses of the proposal with respect to broader impacts._x000D_
_x000D_
Graduate students will be trained in the program and also participate in K-12 outreach._x000D_
Undergraduate and K-12 outreach activities include Senior design class and summer enrichment classes._x000D_
Minority enrichment will be leveraged through the RMEP program and by serving the large under-represented student body at UIC_x000D_
_x000D_
_x000D_
Please evaluate the strengths and _x000D_
weaknesses of the proposal with respect to any additional solicitation-specific review criteria, if _x000D_
applicable_x000D_
_x000D_
_x000D_
_x000D_
Summary Statement_x000D_
_x000D_
Overall this is a good proposal. However, considering the large uncertainty associated with the device, the proposal seems better suited for a device or material-oriented program._x000D_
_x000D_
</t>
  </si>
  <si>
    <t xml:space="preserve">In the context of the five review elements, please 
evaluate the strengths and weaknesses of the proposal with respect to intellectual merit._x000D_
_x000D_
This proposal focuses on a novel straintronic device that the PIs call a "skewed straintronic MTJ". The device exhibits a notch in the transfer function that can be modulated by applying a voltage on one of the 4 terminals of the device. The PIs propose using this ss-MTJ for TCAM and other applications._x000D_
_x000D_
Strengths:_x000D_
+ the PIs are pioneers in the field of straintronics with strong preliminary results_x000D_
+ the use of ss-MTJ for TCAM is innovative_x000D_
_x000D_
Weaknesses:_x000D_
- even after many years in this area the PIs have not yet shown that their bulk results will translate into thin film success_x000D_
- for the TCAM to work the "notch" transfer functions need to be aligned for all devices - very unlikely. Even a small deviation from the bottom of the notch will lead to dramatic reductions in signal-to-noise - evidence of non-robust design_x000D_
_x000D_
_x000D_
_x000D_
In the context of the five review elements, please 
evaluate the strengths and weaknesses of the proposal with respect to broader impacts._x000D_
_x000D_
The proposal has strong broader impacts and the PIs have very good prior results in their broader impacts activities_x000D_
_x000D_
Please evaluate the strengths and 
weaknesses of the proposal with respect to any additional solicitation-specific review criteria, if 
applicable_x000D_
_x000D_
_x000D_
_x000D_
Summary Statement_x000D_
_x000D_
Strong team with credibility in the field but the proposed solution is not robust to variations_x000D_
_x000D_
</t>
  </si>
  <si>
    <t xml:space="preserve">In the context of the five review elements, please _x000D_
evaluate the strengths and weaknesses of the proposal with respect to intellectual merit._x000D_
_x000D_
The goal of this research is to develop a novel device - straintronic magneto-tunneling junction (ss-MTJ) and explore its applications in energy-efficient computing architectures. As compared to the conventional MTJ, the ss-MTJ has a piezoelectric substrate, which acts as a gate terminal to switch the magnetic orientation of the soft layer of the MTJ stack on top. Based on the 4-terminal ss-MTJ device's unique electrical characteristics, new circuit architectures for TCAM and associative computing based on kNN and SOM models.  The research will develop fabrication techniques of scaled ss-MTJ for ultra-low voltage 50mV operations. It will also explore ss-MTJ-based TCAM, kNN, and SOM models using the measured devices and will present co-optimization methodologies to enhance tolerance against process variability and noise in ss-MTJ._x000D_
+Strengths:_x000D_
1. The device structure ss-MTJ is relatively novel, and the third gate terminal (by the piezoelectric substrate) to tune the TMR gives more freedom in the circuit design. _x000D_
2. There are some preliminary results on the device fabrication of the ss-MTJ structure (on a bulk substrate with large operating voltage ~80V), and measurement results show the feasibility of the proposed structure.  Meanwhile, the proposal has a scalability analysis towards 50mV operating voltage and aJ level energy consumption by scaling the thickness of the piezoelectric substrate down to 100nm.   _x000D_
3. It is known that the process variation is a key challenge for large-scale integration of MJT based devices. This proposal has some preliminary analysis on the impact of the variations on the performance of the proposed circuit/architecture primitives. _x000D_
- Weakness:_x000D_
1. The proposal lacks the discussions on the challenges of integration of the proposed ss-MTJ structure on top of CMOS. It is unclear how feasible to integration is for the proposed circuit primitives such as TCAM, which still needs one or few transistors to work together with the ss-MTJ structure. The back-end-of-line (BEOL) integration of ss-MTJ structure may be more problematic than the standard MTJ structure due to the insertion of a piezoelectric layer._x000D_
2. The choice of ss-MTJ's applications for old-fashion k-nearest neighbor (kNN) and self-organizing map (SOM) are a bit less interesting, as deep neural networks are much more powerful today. _x000D_
_x000D_
_x000D_
In the context of the five review elements, please _x000D_
evaluate the strengths and weaknesses of the proposal with respect to broader impacts._x000D_
_x000D_
+Strengths:_x000D_
Strong track of record on K12 education and diversity enhancement on minority students by the VCU team. _x000D_
-Weakness: _x000D_
There are no discussions on the societal impact and/or industry implications of the proposed research. _x000D_
_x000D_
_x000D_
Please evaluate the strengths and _x000D_
weaknesses of the proposal with respect to any additional solicitation-specific review criteria, if _x000D_
applicable_x000D_
_x000D_
The PIs have strong background in spintronic physics, devices, nanotechnology, and circuits/architectures. Also the proposal has a concrete the collaboration plan, the roles of each PI and co-PI is clarified through the entire task description. Also the letters of collaboration from CNRS France is critical to enable the thin piezoelectric substrate down to 100nm._x000D_
_x000D_
Summary Statement_x000D_
_x000D_
The proposal focuses on the proposed ss-MTJ devices and its applications in TCAM and associative computing models such as kNN and SOM. The proposal shows preliminary results on the device fabrication of the ss-MTJ structure and a scalability of the ss-MTJ towards ultra-low voltage operation with a clear technology path. The proposal also has a good collaborative plan across three universities and 4 PIs have complementary expertise to the success of the project. The weakness of the proposal is lacking integration plan of the ss-MTJ on top of CMOS, and the choice of kNN and SOM models are a bit of less interesting given the powerfulness of today's deep neural networks. The broader impact and education plan is adequate and the PIs have a track of record on K12 education and diversity enhancement._x000D_
_x000D_
</t>
  </si>
  <si>
    <t>The goal of this research is to develop a suite of highly energy-efficient computing architectures for ternary content addressable memory (TCAM) and area/power efficient associative processing based learning models k-nearest neighbor and self-organizing map, utilizing a novel nanomagnetic switch - the skewed straintronic magneto-tunneling junction (ss-MTJ). The ss-MTJ is non-volatile, extremely energy-efficient, and has unusual transfer characteristics (not exhibited by any transistor), which can be exploited to reduce device count and increase both energy-efficiency and operational speed. The ss-MTJ will be fabricated and its unusual transfer characteristics will be experimentally demonstrated, along with the exceptionally low switching energy (~aJ). Based on the measured characteristics of the ss-MTJ, TCAM cells and associative processing based learning models will be designed and their operations simulated._x000D_
_x000D_
Keywords: skewed straintronic magneto-tunneling junction, non-Boolean nanomagnetic computing, ternary-content-addressable-memory, area/power efficient associative processing based learning modelsToday's transistors (e.g. the 14-nm FINFET in the Intel Core i7-7700K processor operating at 4.2 GHz) dissipates about 100 aJ of energy to switch with a delay of ~0.03 - 0.1 ns. In contrast, a nanomagnetic switch such as an ss-MTJ may be able to switch in ~1 ns while dissipating 1-10 aJ of energy. Moreover, the ss-MTJ is non-volatile (unlike a transistor) and can be engineered to exhibit a deep, sharp notch in its transfer characteristics. These features can be exploited to design 144x256 TCAM cell arrays with ~10X lower energy-delay product (EDP), 16X reduced device count and ~10X higher operational frequency when operating at minimum EDP [IEEE Trans. Elec. Dev., 64, 2835 (2017); ibid, 64, 2842 (2017)]. The cell designs are fairly tolerant of process variability. Because MTJs have very low resistance on/off ratios (&lt;5:1) and high switching error rates (dynamic switching error probability typically &gt; 10E-9 at reasonable power levels), they are unsuitable for Boolean logic, but very suitable for neural processors, ternary content addressable memories, and associative processing based learning models that are relatively forgiving of errors and tolerant of low on/off ratios. _x000D_
_x000D_
We will fabricate and experimentally demonstrate the ss-MTJ device with the required characteristics. Based on our prior experience [first demonstration of micron-scale straintronic MTJ; Appl. Phys. Lett., 109, 092403 (2016) - a VCU/UMN collaboration], we are well-poised to carry out this task [moderate risk and very high payoff]. We will then extensively study processors enabled by the ss-MTJ, which will portend one or more orders of magnitude improvement in performance. If successful, it will be a transformative advance in computing hardware.This research will explore a revolutionary concept: adapting extremely energy efficient magnetic switches, which are otherwise inappropriate for traditional Boolean logic because of low on/off ratios and high error rates, to non-Boolean circuits that benefit from the unusual device characteristics and non-volatility. If successful, this can usher in a paradigm shift in computing hardware. The participating institutions will engage in training graduates in state-of-the-art device theory, simulations, nanofabrication, measurements, circuit theoretic techniques and innovation. Undergraduate students will be involved through design classes, K-12 students will be introduced to the concept of computing with nanomagnets and non-Boolean computing through summer classes organized through the Richmond Math and Science Innovation Center at Virginia and the Science Museum of Minnesota. This outreach will be extended to high school students in the Chicago community by UIC. Curricular development will be accomplished through textbook writing (the PI is author/co-author of three popular graduate textbooks), development of pedagogy and teaching materials. Minority outreach will be implemented through the Richmond Engineering for Minorities Partnership where the VCU PIs have been long-term participants. This research can impact other fields as well since the approaches cut across disciplines.</t>
  </si>
  <si>
    <t>1763667</t>
  </si>
  <si>
    <t>Campanoni</t>
  </si>
  <si>
    <t xml:space="preserve"> Panel Summary       
 SUMMARY OF PROPOSED RESEARCH ACTIVITY_x000D_
_x000D_
The proposed work would develop a semi-automatic parallelizing_x000D_
compiler for multicore architectures. The compiler would contain a_x000D_
module referred to as the Orchestrator which guides the compilers_x000D_
optimization. The Orchestrator would coordinate automatic_x000D_
optimizations, present queries to the user about dependencies that, if_x000D_
relaxed, would enable optimization, and apply the user's response to_x000D_
trigger further optimizations._x000D_
_x000D_
INTELLECTUAL MERIT_x000D_
_x000D_
The proposed work has several intellectual merits:_x000D_
_x000D_
+A semi-automatic analysis that performs non-trivial program analysis_x000D_
 while involving the programmer could optimize a program much more_x000D_
 aggressively than a fully automatic analysis._x000D_
_x000D_
+The work is well-motivated by recent stalls in the progress of_x000D_
 optimizing computations for multicore._x000D_
_x000D_
+The PIs have performed encouraging preliminary work that indicates_x000D_
 that a small set of programmer directives could enable aggressive_x000D_
 optimization._x000D_
_x000D_
However, the current proposal also has several limitations:_x000D_
_x000D_
-The panel was not certain whether to interpret the proposed design_x000D_
 as: (1) that the Orchestrator would use a programmer as an oracle to_x000D_
 identify sound optimizations or (2) that the Orchestrator would use_x000D_
 the programmer to authorize how language semantics may be_x000D_
 relaxed. Both approaches inherit deep challenges. In the first case,_x000D_
 concurrency is notoriously hard to reason about manually; thus, fully_x000D_
 trusting a programmer would invite errors. In the second case, it is_x000D_
 not clear that one programmer's choices could be captured,_x000D_
 generalized, and communicated effectively to others._x000D_
_x000D_
-The proposed approach would translate decisions reached from_x000D_
 analyzing a program's intermediate form to facts about the program's_x000D_
 source-level representation. This is extremely difficult (the new_x000D_
 DARPA CASE program is in fact dedicated to it), but possible_x000D_
 solutions are not discussed in depth._x000D_
_x000D_
-The proposal is not self-contained: key vocabulary and concepts on_x000D_
 which the proposal is based have not been defined and explained._x000D_
_x000D_
-The proposal is based heavily on the PI's published prior work on a_x000D_
 user study involving a prototype. However, the proposal does not_x000D_
 properly cite the study._x000D_
_x000D_
-The proposal contains a largely unstructured collaboration plan._x000D_
_x000D_
BROADER IMPACTS_x000D_
_x000D_
The proposed work would potentially have broad impact: multicore_x000D_
computations are prevalent in modern computing, but optimization for_x000D_
multicore has received relatively less study than, e.g., GPU_x000D_
computing._x000D_
_x000D_
However, in order for broader impact to be realized, the proposal_x000D_
would need to be revised to demonstrate that programmer responses to_x000D_
queries can represent a coherent programming system._x000D_
_x000D_
SUGGESTIONS FOR IMPROVEMENT_x000D_
_x000D_
The proposal could be improved by the following revisions:_x000D_
_x000D_
-Clarify whether the proposed Orchestrator would use the programmer as_x000D_
 an oracle for sound optimization or to relax language semantics. In_x000D_
 the latter case, describe the query language in more detail and by_x000D_
 example to demonstrate that query responses could clearly communicate_x000D_
 altered language semantics to other programmers._x000D_
_x000D_
-Describe in more detail how properties of the program's intermediate_x000D_
 representation would be translated to properties of the program's_x000D_
 source representation._x000D_
_x000D_
-Clarify terms used to discuss key concepts, such as "MATLP" and_x000D_
 "operating mode" (used to discuss how the Orchestrator would address_x000D_
 the phase-ordering problem)._x000D_
_x000D_
-Cite the PI's prior work on a user study involving the prototype._x000D_
_x000D_
-Include a detailed collaboration plan listing key subtasks,_x000D_
 dependencies between them, and time commitments of key personnel._x000D_
_x000D_
SUMMARY STATEMENT_x000D_
_x000D_
The proposed work would develop a novel instance of user-guided_x000D_
program optimization. However, for the proposal to outline an_x000D_
effective programming platform, it must give a more convincing and_x000D_
clarified plan for defining a usable language for altering language_x000D_
semantics and connecting analysis results to source-level_x000D_
representations._x000D_
_x000D_
The recommendation of the panel is that the proposal is Low_x000D_
Competitive._x000D_
_x000D_
The panelists concur that the Panel Summary accurately reflects the_x000D_
panel discussion.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</si>
  <si>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 Medium: Collaborative Research: A Collaborative Code Analysis and Transformation Framework_x000D_
_x000D_
L: 1763667 Campanoni, Simone Northwestern University $  600,000_x000D_
N: 1763460 August, David Princeton University $  600,000_x000D_
_x000D_
_x000D_
P180456 LC SHF FY18 FM/PL Medium Panel (10 panelists), on 12/08/2017, recommended as Low Competitive (V/G,V/G,G,F)_x000D_
Panel evaluated 21 rated projects: 1 HC, 8 C, 11 LC, 1 NC 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</si>
  <si>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 xml:space="preserve">In the context of the five review elements, please _x000D_
evaluate the strengths and weaknesses of the proposal with respect to intellectual merit._x000D_
_x000D_
The goal of the proposed research is to improve automatic code_x000D_
parallelization of current compiles. The ultimate goal is to better_x000D_
target current multi-core architecture with compiler optimization_x000D_
technique. The key insight is that this requires a more flexible_x000D_
approach to compiler analysis and transformation, and must include_x000D_
some user-guidance. The proposed research is to develop a new compiler_x000D_
architecture in which different analysis engines propose what_x000D_
transformations might enable additional parallelism, and different_x000D_
transformation engines achieve that, perhaps with a guidance from the_x000D_
user._x000D_
_x000D_
The proposal is very ambitious and is attacking a very challenging_x000D_
problem. However, the proposal is unclear in a number of_x000D_
aspects._x000D_
_x000D_
First, the goal is on so called Multi-core Appropriate Thread-Level_x000D_
Parallelism (MATLP), however, that concept is never clearly_x000D_
defined. It is clear that it is different from low-level Instruction_x000D_
Level Parallelism (ILP), but it is not clear what else it excludes._x000D_
_x000D_
Second, there is no particular focus on a programming language. Based_x000D_
on examples and prior work, it seems that the target is C/C++. The_x000D_
choice of a language seems crucial since it determines which analyses_x000D_
are possible and what user guidance can be provided. Recently_x000D_
developed languages with focus on parallel execution, such as Rust and_x000D_
Go, might be better suited for further automatic parallelization than_x000D_
older and more complex language such as C++._x000D_
_x000D_
Third, there is no clear plan on what compiler framework will be used_x000D_
to evaluate the result. The proposal mentions comparing a_x000D_
"state-of-the-art paralleizing compiler" with the compiler developed_x000D_
during the research. Yet, there is no clear identification of which_x000D_
compiler will be used. Do the PI propose to develop both compilers_x000D_
from scratch, or use some existing framework?_x000D_
_x000D_
Fourth, the proposal convincingly identifies many challenges, but how_x000D_
they will be addressed is not argued as convincingly. In particular,_x000D_
it is not clear how user interaction or guidance will happen when the_x000D_
compiler reasons at the level of the intermediate representation,_x000D_
while the user guidance must be at the level of original source code._x000D_
_x000D_
Fifth, the issue of soundness of the transformation is not addressed_x000D_
at all. In all illustrative examples, it is not clear whether_x000D_
additional efficiency is gained at the price of correctness._x000D_
_x000D_
_x000D_
In the context of the five review elements, please _x000D_
evaluate the strengths and weaknesses of the proposal with respect to broader impacts._x000D_
_x000D_
Better exploiting current parallel computer architecture has a_x000D_
significant potential and has been an open challenge for several_x000D_
decades. Yet, the problem of automatic parallelization remains a_x000D_
significant challenge. If successful, the proposed research will_x000D_
provide a new direction for research and development for that_x000D_
challenging problem._x000D_
_x000D_
The proposal includes a plan for diversity fostering and outreach_x000D_
efforts. It will stimulate graduate and undergraduate research, and_x000D_
includes plan for a curriculum development._x000D_
_x000D_
_x000D_
Please evaluate the strengths and _x000D_
weaknesses of the proposal with respect to any additional solicitation-specific review criteria, if _x000D_
applicable_x000D_
_x000D_
_x000D_
_x000D_
Summary Statement_x000D_
_x000D_
._x000D_
_x000D_
</t>
  </si>
  <si>
    <t xml:space="preserve">In the context of the five review elements, please _x000D_
evaluate the strengths and weaknesses of the proposal with respect to intellectual merit._x000D_
_x000D_
1. The proposed work introduces an intriguing research program for_x000D_
developing program analyses and optimizations for concurrency, based_x000D_
partly on programmer guidance. While the proposal contains interesting_x000D_
ideas, it could potentially be improved by addressing the following_x000D_
issues:_x000D_
_x000D_
-What is the motivation for offloading questions about valid program_x000D_
or language behavior in the presence of concurrency to the_x000D_
programmer, given that understanding such features and their_x000D_
consequences is notoriously difficult by manual reasoning?_x000D_
_x000D_
-Would the analysis treat the programmer as an oracle for valid_x000D_
optimizations under the language semantics that are too sophisticated_x000D_
to learn by automatic analysis, or as a source for modifying language_x000D_
semantics? My reading was the latter. In that case, it seems extremly_x000D_
hard to convey a programmer intended changes in to semantics in such_x000D_
a way that they can be easily understood by other program consumers._x000D_
_x000D_
-What are the key insights behind how the orchestrator would_x000D_
negotriate the phase-ordering problem, which the proposal establishes_x000D_
is a hard problem? The discussion in Sec. 4.3 could perhaps be_x000D_
developed in more detail._x000D_
_x000D_
2. The proposed work is highly creative. The proposed work would_x000D_
develop interactive program analyses and optimizations. While such_x000D_
techniques introduce major challenges, they are heavily underdeveloped_x000D_
compared to fully automatic program analyses and transformations._x000D_
_x000D_
3. The reserch plan is reaonably well-developed. Key tasks and their_x000D_
dependencies are identified, such as considering that a query language_x000D_
for reprsenting transformations must be developed before building_x000D_
analyses and transformations on top of it._x000D_
_x000D_
The plan's evaluation could potentially be developed_x000D_
further. It seems like an analysis that interacts with a programmer_x000D_
should be evaluated directly based on its ability to save programmer_x000D_
effort compared to performing the transformation manually, and the_x000D_
ability of programmer's to describe their intent. Evaluating both_x000D_
aspects seems like a hard research problem._x000D_
_x000D_
4. The individuals are highly qualified: they have extensive_x000D_
experience on related topics of research, and in previous work related_x000D_
to the proposed work in particular._x000D_
_x000D_
5. Adequate resources are available to the PIs. The proposed work does_x000D_
not place any extraordinary requirements on computation, and the PIs_x000D_
have developed artifacts related to the proposed work in the past._x000D_
_x000D_
In the context of the five review elements, please _x000D_
evaluate the strengths and weaknesses of the proposal with respect to broader impacts._x000D_
_x000D_
1. The proposed work would have strong, if indirect, benefits to_x000D_
society. It would facilitate the optimization of concurrent,_x000D_
general-purpose programs._x000D_
_x000D_
2. The Broader Impact of the proposed work roughly follows the line of_x000D_
Broader Impacts of related work in the area: the PI's would develop_x000D_
benchmarks, tools, and involve students in their research programs._x000D_
_x000D_
3. The plan to achieve Broader Impact is well-organized, and follows_x000D_
the overall research plan._x000D_
_x000D_
4. The individuals are well-qualified to carry out the Broader_x000D_
Impacts: they have been involved in distributing artifacts from_x000D_
related research programs and have involved students from_x000D_
underrepresented groups in their previous research plans._x000D_
_x000D_
5. The institutions will provide adequate resources for realizing the_x000D_
work's Broader Impact._x000D_
_x000D_
Please evaluate the strengths and _x000D_
weaknesses of the proposal with respect to any additional solicitation-specific review criteria, if _x000D_
applicable_x000D_
_x000D_
_x000D_
_x000D_
Summary Statement_x000D_
_x000D_
The proposal would develop an intriguing instance of user-guided_x000D_
analysis and optimization, but the current plan does not address_x000D_
several key challenges involved in defining correctness of the_x000D_
approach or evaluating its effectiveness._x000D_
_x000D_
</t>
  </si>
  <si>
    <t xml:space="preserve">In the context of the five review elements, please _x000D_
evaluate the strengths and weaknesses of the proposal with respect to intellectual merit._x000D_
_x000D_
Strengths:_x000D_
_x000D_
+ Proposes a novel approach to extract multicore-appropriate thread-level parallelism (MATLP)._x000D_
_x000D_
+ Key idea is a new architecture for compilers that synergistically combines analyses, transformations, and programmer interaction.  I especially like the view of analyses/transformations as "criticisms" and "remedies"_x000D_
_x000D_
Weaknesses:_x000D_
_x000D_
- The PIs mention past work demonstrating viability of the approach, namely, 60 queries to parallelize over 500K lines of code over a dozen programs.  But no citation is provided to this significant prior work._x000D_
_x000D_
- The search algorithm in Section 5 (Figure 4) seems a bit ad-hoc; it would be useful to make it more systematic and giving some guarantees, instead of just terminating after a timeout and returning the best of all solutions found so far._x000D_
_x000D_
- It is not clear how the search algorithm decides when to question the programmer and how to pick the question._x000D_
_x000D_
Suggestions for Improvement:_x000D_
_x000D_
* Provide more evidence of past work demonstrating viability of the approach._x000D_
_x000D_
* Flesh out the search algorithm in more detail, perhaps in pseudo-code, showing precisely how it terminates and when it seeks programmer intervention._x000D_
_x000D_
_x000D_
In the context of the five review elements, please _x000D_
evaluate the strengths and weaknesses of the proposal with respect to broader impacts._x000D_
_x000D_
Strengths:_x000D_
_x000D_
+ Will enable more effective use of multicores without burdening programmers._x000D_
_x000D_
+ The PIs will publishe course material covering the innovations._x000D_
_x000D_
+ The PIs will conduct hands-on STEM demonstrations for K-12 students and have a rich track record in this regard._x000D_
_x000D_
Weaknesses:_x000D_
_x000D_
- The proposal does not state anywhere that the results in terms of the analyses/transformations designed, and the associated collaborative framework built atop LLVM, will be made open-source.  Also, there is no discussion in the proposal about the PIs' track record in open-sourcing software besides the IMPACT project from PI August's PhD work._x000D_
_x000D_
Suggestions for Improvement:_x000D_
_x000D_
The broader impacts will be even more significant if the software artifacts resulting from the research are made open-source in a readily available manner._x000D_
_x000D_
_x000D_
Please evaluate the strengths and _x000D_
weaknesses of the proposal with respect to any additional solicitation-specific review criteria, if _x000D_
applicable_x000D_
_x000D_
_x000D_
_x000D_
Summary Statement_x000D_
_x000D_
A new architecture for extracting multicore-appropriate thread-level parallelism is presented.  It elegantly combines analyses, transformations, and programmer interaction.  The approach is highly novel and if successful, would constitute a significant advance over the state-of-the-art._x000D_
_x000D_
The proposed research is significant in both intellectual merit and broader impacts.  The proposal could be further strengthened by further developing the search and interaction algorithms, and by releasing all developed software artifacts publicly._x000D_
_x000D_
_x000D_
</t>
  </si>
  <si>
    <t xml:space="preserve">In the context of the five review elements, please _x000D_
evaluate the strengths and weaknesses of the proposal with respect to intellectual merit._x000D_
_x000D_
_x000D_
The proposed research would enable recent advances in automatic_x000D_
extraction of multicore-appropriate thread-level parallelism to be_x000D_
applied in practice by developing a new architecture for parallelizing_x000D_
compilers.  In this architecture, different optimizations and analyzes_x000D_
would collaborate via a centralized "orchestrator" to detect and_x000D_
enhance the conditions for parallelization. The compiler would also_x000D_
involve the programmer in the decision process, e.g., by querying_x000D_
whether the language semantics could be relaxed in certain situations._x000D_
_x000D_
_x000D_
Strengths:_x000D_
_x000D_
+ The goal is excellent. Extracting parallelism from existing_x000D_
sequential code is an important way to increase utilization of_x000D_
modern multicore processors._x000D_
_x000D_
+ The proposed compiler architecture seems like a very nice idea, which makes good sense and might indeed enable (semi-)automatic parallelization techniques to be more broadly used._x000D_
_x000D_
+ The PIs are well-qualified to undertake the research.  PI August is_x000D_
particularly well-established in the automatic parallelization field,_x000D_
and has done relevant preliminary work._x000D_
_x000D_
Weaknesses:_x000D_
_x000D_
- Trying to involving the user in the compilation process is an old_x000D_
idea, and it raises a host of practical issues that the proposal_x000D_
doesn't address: how will the user's guidance be expressed, recorded,_x000D_
and maintained as applications change?_x000D_
_x000D_
- The proposal doesn't establish the benefits of the collaboration_x000D_
between the two PIs/institutions.  Although both have relevant_x000D_
experience, it is unclear why that experience is complementary rather_x000D_
than duplicative. Also, committing to a the very close collaboration_x000D_
outlined seems a little risky given that the PI's seem to have no_x000D_
previous collaboration history, e.g., publishing together._x000D_
_x000D_
- It is unclear how much engineering work will be needed to make_x000D_
existing compiler components adjust to the new architecture.  Is this_x000D_
suitable work for Ph.D. students, or should staff programmers be_x000D_
budgeted instead?_x000D_
_x000D_
- The proposal lacks any hints about what the API for component_x000D_
interaction would look like. This seems like a non-trivial issue!_x000D_
_x000D_
Suggestions for Improvement:_x000D_
_x000D_
o Explain the domain of programs you plan to tackle (what languages,_x000D_
what applications?)_x000D_
_x000D_
o Give more details of PI Campanoni's study mentioned at top of p. 12._x000D_
_x000D_
_x000D_
_x000D_
In the context of the five review elements, please _x000D_
evaluate the strengths and weaknesses of the proposal with respect to broader impacts._x000D_
_x000D_
Strengths:_x000D_
_x000D_
+ If successful, the research would be directly relevant to speeding_x000D_
up real-world applications._x000D_
_x000D_
+ PIs are involved in improving diversity of students involved_x000D_
in research (women, undergrads)._x000D_
_x000D_
+ PIs are well-connected to industry._x000D_
_x000D_
+ PIs have integrated research topics into their teaching._x000D_
_x000D_
Suggestions for Improvement:_x000D_
_x000D_
o PI August's activities with K-6 students, while highly commendable,_x000D_
seem unconnected to the subject of this proposal, so it is not clear_x000D_
why funds are being requested for them here._x000D_
_x000D_
_x000D_
_x000D_
Please evaluate the strengths and _x000D_
weaknesses of the proposal with respect to any additional solicitation-specific review criteria, if _x000D_
applicable_x000D_
_x000D_
_x000D_
_x000D_
Summary Statement_x000D_
_x000D_
This is a (very) good proposal.  It addresses an important problem and_x000D_
it has the potential to unlock the benefits obtained by many years of_x000D_
previous research. There is moderately high risk of failure, which could be mitigated by more preliminary work.  The makeup and  organization of the team are not wholly convincing. _x000D_
_x000D_
_x000D_
</t>
  </si>
  <si>
    <t>From smartphones to datacenters, multicore is everywhere.  To make efficient use of multicore, either programmers or compilers must extract sufficient multicore-appropriate thread-level parallelism (MATLP).  Yet, despite many new tools, languages, and libraries designed for multicore, the difficulty of MATLP extraction keeps multicore a grossly underutilized technology._x000D_
_x000D_
Over the last decade, compiler researchers have made steady progress toward the goal of making the automatic extraction of MATLP from even the most complex of sequential programs routine.  New multicore-optimized parallelization patterns, stronger analyses, and more efficient speculation techniques have brought the field to just short of its goal.  The PIs, approaching the same problem with different philosophies and methods, both independently arrived at the same conclusion: modern analyses and transformations are sufficient, but only reliably so with proper guidance and coordination._x000D_
_x000D_
The goal of this proposed work is to create the guidance and coordination technology advanced compilers need to extract MATLP reliably while minimizing programmer involvement.  The solution includes a new supervisory compiler component, called The Orchestrator, which coordinates helpful interactions between analyses and transformations and seeks guidance from the programmer only when sequential language constraints unduly limit MATLP extraction._x000D_
KEYWORDS: Compilers; semi-automatic code parallelization; compiler organizationCompilers are amazingly effective at extracting instruction-level parallelism (ILP).  Their optimizations, designed to make independent decisions, lead to exceptionally modular compiler designs without impacting performance.  In MATLP extraction, however, important optimizations may only be able to succeed if other transformations first change the code in specific, potentially counter-intuitive, ways.  The Orchestrator concept enables this globally beneficial behavior by centralizing and generalizing the currently decentralized decision-making found in modern compilers.  Thus, the first intellectual challenge is in realizing an Orchestrator that not only enables transformations and analyses to work together actively but does so while maintaining the modularity existing compilers enjoy._x000D_
_x000D_
Per the language specification, compilers must respect the ordering of certain operations in sequential programs even if that order is not important to the programmer.  Only the developer understands the purpose of the program well enough to relieve the compiler of these unnecessary constraints.  In prior work, the PIs found that roughly 60 points of relaxation were necessary to parallelize over 500K lines of code across a dozen programs.  The second intellectual challenge is to address these critical points with minimal programmer involvement.  With these points identified, the compiler should solicit semantic information about them, rather than details, such as the importance of dependencies, so that the programmer does not need compiler expertise to use the tool effectively._x000D_
_x000D_
More broadly, the proposed work aims to realize the untapped potential of decades of research in automatic parallelization, making MATLP extraction routine.  This work will also advance the art of compiler design.  The Orchestrator will alleviate the trade-offs and costs inherent in tuning compiler heuristics during compiler development, and it will allow analyses and transformations to work well together even when developed independently.The envisioned compiler technology will enable programmers to make better use of multicore without burden.  With developer time saved and multicore utilization increased, society will benefit from increased productivity and innovation in all areas involving computation.  The PIs will publish course material covering the anticipated innovations.  Funding will support outreach efforts by the PIs, including hands-on STEM demonstrations for thousands of elementary school students.</t>
  </si>
  <si>
    <t>1763671</t>
  </si>
  <si>
    <t>Leonard</t>
  </si>
  <si>
    <t>This proposal aims to bridge the gap between the sensorimotor limitations of humans and those of robots during interactions in unstructured and deformable environments. Our research proposes a cyber-human system (CHS) that will optimally and seamlessly augment human skills with those of a robotic system. This will be achieved by first analyzing the confidence of the robot and the trust of the human to execute a task. Our objective is to estimate in real time the uncertainties associated with automation and teleoperation and optimally blending both inputs. Optimality will ensure that the robot and human operator maximize their effectiveness during the execution of a task and that the outcome will be within the specified margin of errors. Seamlessness will preserve the natural interactions of a human user. Our CHS will interact with surgical and space-robotic environments where the fluctuations of uncertainty require a varying amount of automation ranging between full automation and teleoperation. The path we propose to explore is based on the four following research objectives:_x000D_
* Research Objective 1: Identifying the Rate of Success and Expected Errors of Autonomous Robots: We will develop algorithms with the objective to increase the probability of an autonomous robot to succeeds a task. Our proposed method will maximize its accuracy and, incidentally, minimize the expected errors by planning a sequence of sensor placements to provide optimal measurements._x000D_
* Research Objective 2: Identifying the Rate of Success and Expected Errors of Human Operators: We will study meso and micro performances of a human teleoperating a robot. The objective is to predict the accuracy and expected errors of the operator at a micro scale by assessing his/her performance at a meso scale._x000D_
* Research Objective 3: Adaptive Autonomy Allocation: We will develop human-centered adaptive autonomy strategies based on the models obtained in the previous two objectives. Autonomous and manual controls will be blended dynamically to optimize the task performance and fulfill the consistency with the dynamics of decision-making of human to guarantee usability._x000D_
* Research Objective 4: Evaluation of the Adaptive Autonomy Controllers in Unstructured Environments: We will test the hypothesis that a robot with adaptive autonomy is more efficient for surgical and space applications than the teleoperated control. The targeted tasks will include: bowel anastomosis, oral tumor resection and the removal of sub-miniature (SMA) caps and screws.The intellectual merit of this proposal, under Cyber-Human Systems, is to 1) augment the skills of human with those of an intelligent system and 2) to optimize the amount of automation during an interaction to increase the success rate. The intellectual merit of this proposal, under Robust Intelligence, is to 1) develop provably correct interaction models between a robot and a complex environment and to estimate the uncertainty associated with the interaction, 2) develop human operator interaction models with a robot that enable extrapolation of simple tasks to complex interactions, and 3) optimally and seamlessly blend the control inputs that are best suited for a given interaction. Our application domain is robotics with application to surgical and space procedures. The concepts we propose apply broadly to nearly any robotic application and can be mapped to other domains (e.g. self-driving cars, emergency maintenance situations) that encounter unstructured and deformable environments.The proposed research has the potential to impact the development of research and commercial robots by adapting manipulation-planning approaches to assist humans during interactions. We will mentor hands-on research by graduate and postdoc students and the dissemination of their research. We will provide engineering experience to women and underrepresented minority students (REU and WiSE) through summer programs at Johns Hopkins University. Finally, the PIs are strong supporters of open source software and will develop ROS and Orocos packages of their algorithms. All source code and data will be publicly available on github and binary packages will be available on JHU and UMD repositories.</t>
  </si>
  <si>
    <t>1763678</t>
  </si>
  <si>
    <t>Sycara</t>
  </si>
  <si>
    <t>We envision a future where robots co-habit and co-work with humans and act as human assistants in different human activities. It has been recognized and also emphasized in the recent NSF workshop on Robot Planning in the Real World, that one of the most important characteristics required to enable robots to provide effective assistance and enter the fabric of  everyday life is unobtrusiveness. Unobtrusive robot assistance means that  robots should help humans without causing any confusion, without causing additional work for the humans in the course of assisting them, without introducing any delays into the tasks that humans perform, without demanding human monitoring and attention and in a way that builds up human?s trust in the robots.  To this end, our goal is to perform transformational research that will lay the intellectual foundations for effective  unobtrusive  robotic assistance. To operationalize this goal, we propose to study notions that we believe are components of unobtrusive robotic assistance, discover additional dimensions, formulate formal characterization and algorithms that enable to computationally implement and test those notions in uncertain environments and in the face of robot brittleness, determine criteria and measures of human-robot performance and utility to humans.  We will focus on assistance that requires robotic manipulation for partially ordered task workflows, which comprise most human activities at home and work. We will study key components of unobtrusiveness, namely fluency and timelines, non-interruption, safety, and trust and investigate human-robot interaction algorithms to increase the performance of the human-robot system. To ground the research and test for validity and generality, we will consider robotic assistance in a variety of domains in particular household assembly tasks, cooking and order picking that is similar to the Amazon Picking Challenge.The research will discover fundamental principles and algorithms that will serve as a foundation to enable unobtrusive, robotic assistance in time sensitive workflows in the presence of execution uncertainty and robot brittleness. The research will provide contributions with broad significance in the following areas: (a) algorithms for  prediction of workflow steps with temporal and spatial constraints, (b)  a  uniform framework for  representation and reasoning between task planning and low-level motion planning, (c) algorithms for forecasting probability of success of  motion execution within given temporal bounds, (d) algorithms for unobtrusively learning motions by observing humans in the normal course of their workflow, (e) validated methods for parameter and cost estimation to ensure utility of the robot assistance  to humans.  One additional benefit of learning and reasoning on temporal aspects of the problem is that, based on robot?s knowledge and prediction of what a human normally does, it could recognize anomalies that could be useful in environments of caring for the elderly or impaired populations.The research will provide generalizable results to benefit many partially ordered task workflows  ranging from robotic assistance in the home and work, repair activities for homes, boats, cars,  as well as in domains of national priority, such as manufacturing,  healthcare,  emergency response  and maintenance of the national physical infrastructure.  Unobtrusive, anticipatory robotic assistance enhances productivity and effectiveness by decreasing time to perform task workflows, contributes to safety and trust between human and robot in the face of execution uncertainties and robot brittleness.  Some of our exemplar domain tasks, such as assistance for cooking and household assembly are in themselves  important especially for elderly and impaired populations. The research will also provide a knowledge base of robot understandable partially ordered workflows in the domains of household assembly, cooking and flexible manufacturing that will become available to the research and broader communities. The research will engage students in both theoretical and implementation activities, thus contributing to educating the next generation of roboticists. The research will have impact in the advancement of under-represented students in STEM fields through educational innovation and outreach. Code, benchmarks and data will be released via the project website._x000D_
     Keywords: AI and robotics, human-robot interaction; task planning; intelligent and assistive robotics; motion planning; robot adaptability and learning.</t>
  </si>
  <si>
    <t>1763679</t>
  </si>
  <si>
    <t>Novak</t>
  </si>
  <si>
    <t>The goal of the proposed research is to enable collaborative learning of physical skills in two people coupled through a cyber-human system. Preliminary work shows that motor skill learning is enhanced when a robot acts between a teacher and a novice or even between two novices. Such robot-mediated dyadic (paired) learning outperforms traditional robot-aided individual learning, and thus has the potential to transform learning of physical skills by enabling faster and more effective skill acquisition. Despite promising preliminary research, however, it remains unclear how to effectively deploy such dyadic cyber-human systems to promote motor learning. The proposed project will thus carry out several studies that will measure the benefits and underlying mechanisms of dyadic motor learning. The research objectives are: _x000D_
1. Develop and benchmark a novel coupling system for dyadic motor learning. This system will allow two people to be haptically coupled directly using adjustable mechanical elements, overcoming limitations of previous dyadic systems._x000D_
2. Determine how dyadic coupling affects the ability to adapt to novel forces. A crucial component of motor learning is the ability to adapt to perturbations. We will apply a force pattern to learners' hands and study their ability to adapt when learning individually or in a dyad._x000D_
3. Determine how informed and uninformed learners make use of dyadic coupling. Dyadic motor learning could be used by people with the same level of knowledge about the task (e.g. two novices) or with different levels of knowledge (e.g. teacher and novice). We will determine how the amount of prior skill influences learning for both participants._x000D_
4. Identify important differences between human-human and human-robot interaction in motor learning. Researchers have tried to enhance robot-aided motor learning by making robots more humanlike, but it is unclear what elements of human-human interaction are beneficial for learning. We will remove elements of interaction from our system and examine how this affects motor learning._x000D_
5. Preliminarily evaluate potential benefits of dyadic learning in stroke survivors. This will lay the foundation for future applied research into dyadic learning for purposes of motor rehabilitation.This research proposes novel methods to determine how two people interact and how they can jointly learn motions. The scientific challenge is to identify the specific advantages of dyadic motor learning as well as its underlying mechanisms. The effectiveness of such motor learning will be explored for two-dimensional arm motions in the presence of external perturbations and for different levels of prior information about the motions to be learned. In addition to providing fundamental knowledge about human motor learning, the project will investigate which elements of human-human haptic interaction would improve human-robot haptic interaction, guiding the development of a new generation of haptic robots. The team is well-suited to complete this work due to our extensive background in engineering and motor learning. Both Reed and Novak have extensively studied dyadic interaction while Patton is an expert in fundamental and applied aspects of human motor learning, including stroke rehabilitation.Motor learning is a critical fundamental topic in haptic cyber-human systems, and has major applications in motor rehabilitation, sports and surgery. Since dyadic systems can speed up motor learning, they could allow patients to complete rehabilitation more quickly and effectively, resulting in a shorter hospital stay and improved quality of life. Similarly, they would benefit novice surgeons (who could learn advanced surgical techniques more quickly and effectively by working together), sportsmen who want to maximize their training outcome, and anyone else who wants to efficiently learn a new motor skill. This project will lay the foundation for applied research by including a small study of dyadic learning with stroke survivors in need of rehabilitation. Furthermore, the results of the project will be used to develop undergraduate and graduate-level courses at the PIs' institutions. They will also be disseminated among the general public, including women, minorities, and underrepresented groups, in multiple ways: lab demos, summer schools, popular science articles, community college student internships, and exhibitions.</t>
  </si>
  <si>
    <t>1763680</t>
  </si>
  <si>
    <t>Patro</t>
  </si>
  <si>
    <t>This project focuses on applications that are bottlenecked by current AMQ (?approximate membership query?) technology and on the fundamental algorithmic advances in AMQ data structures that are necessary to meet the needs of these applications._x000D_
An AMQ maintains a probabilistic representation of a set or multiset, saving space by allowing queries occasionally to return a false positive. Examples of AMQ data structures include Bloom, quotient, and cuckoo filters. AMQs have become go-to data structures in systems builders? toolboxes._x000D_
_x000D_
This proposal focuses on two application areas that need better AMQs. Computational biologists use AMQs extensively for k-mer counting and related tasks, but have had to design their applications around the limitations of current AMQs, losing performance and simplicity. Storage systems, including LSM-trees and deduplication systems, use AMQs to avoid expensive I/Os for items that are not present, but often must keep the AMQ in RAM (instead of SSD) to get good performance, limiting scalability._x000D_
This project will tackle the underlying problems with current AMQs and build prototype applications based on our new data structures. This project will produce AMQs that have the features needed for efficient k-mer counting, and will build new sequencing software that exploits these features. The project will also develop new techniques for performing DNA and RNA sequence searches on massive data sets that are impractical to search today. Finally, the project will build storage systems that use AMQs to scale to huge data sets on rotating disks while offering query performance approaching that of SSDs._x000D_
_x000D_
In support of these applications, the PIs will design and implement AMQ data structures that support counting, merging, resizing, and deleting, operations that are inefficient or nonexistent in many AMQs, such as Bloom filters. Historically, some of the above applications have twisted themselves into knots because of limitations in traditional AMQs. The project will show, through the development of both prototypes and production-ready systems, how these features enable simpler, higher-performance, applications._x000D_
_x000D_
The team has the foundational, algorithmic engineering, and domain expertise to build and deploy AMQs for the target applications in computational biology and storage systems. PI Bender has a long history of work on I/O-efficient algorithms and data structures. Collaborator Johnson works on file and storage systems, and theoretical foundations of external-memory data structures. PI Patro has developed several widely-used DNA and RNA sequencing tools. PI Ferman develops and maintains a number of storage system projects, including specialized filesystems for computational biology data and large-scale cloud storage systems.This project identifies limitations in today?s AMQ technology that are so pervasive they have become baked into AMQ applications. This project will design and implement AMQs that meet real application needs. The project will show, through prototypes and production-ready systems, how AMQs with the right features, such as counting and mergeability, can enable much simpler and higher-performance computational biology and storage applications. The cross-cutting foundations developed in this project will be general enough to be used even as computational biology and storage technologies continue to evolve.Our nation has massive technology investments in storage and computational biology. AMQs are computational workhorses in high-throughput genomics and storage systems. If this project is successful, then many applications that rely on AMQs will become cheaper, faster, and more widespread, in turn unlocking new scientific discoveries and applications._x000D_
The PIs have a history of successful tech transfer through startups, open-source software, and industrial collaboration, and plan to open-source all software developed in this project.</t>
  </si>
  <si>
    <t>1763681</t>
  </si>
  <si>
    <t>Das</t>
  </si>
  <si>
    <t xml:space="preserve"> Panel Summary       
 SUMMARY OF PROPOSED RESEARCH ACTIVITY_x000D_
_x000D_
A significant problem with conventional heterogeneous architectures is low utilization, since the decision of which architecture to target is made statically by either the programmer or compiler. The high-level vision of this proposal is to create a compiler, runtime, and architecture framework for transparently accelerating programs on heterogeneous architectures, including those that have GPUs, CPUs, FPGAs and ASICs.  _x000D_
_x000D_
The three key ideas of this work are: 1. A runtime system that can use profiling+machine learning to characterize application affinity to different architectures dynamically, and to use that information to decide an optimized execution plan, 2. An architecture neutral compiler IR (Intermediate Representation), with information about program context/dependencies, can be used to compile to many different heterogeneous substrates, while maintaining the possibility of future migration, and 3. Architectures can be co-designed with the framework to enable easier migration and higher efficiency._x000D_
_x000D_
The PIs will create a simulation and power modeling framework based on GEM5, GPGPU-Sim and DRAMSim, among others, to evaluate compiler, runtime, and architecture improvements._x000D_
_x000D_
INTELLECTUAL MERIT_x000D_
Strengths_x000D_
* The proposal addresses an increasingly important and timely problem considering the prevalence and usefulness of heterogeneous systems._x000D_
* The potential for contributions crosses layers of the system stack (program analysis, compiler techniques, architecture), and researchers take a holistic approach._x000D_
* The codelet abstraction is a novel and useful way to think about dynamic load balancing on heterogeneous systems._x000D_
* The research plan was cohesive and very well thought out._x000D_
_x000D_
Suggestions for improvement:_x000D_
* The PIs are encouraged to develop a more concrete plan for incorporating simulation/compiler tools early in the research process._x000D_
_x000D_
BROADER IMPACTS_x000D_
Strengths:_x000D_
* High potential for technology transfer due to contacts with industry, including AMD and Intel._x000D_
* PIs plan to make software artifacts and developed course material available to the public._x000D_
* PIs have a track record of mentoring minority students as well as in outreach for K-12 and undergraduate students._x000D_
_x000D_
Collaboration plan:  The PIs are very well qualified in these fields, and have demonstrated success in prior projects together.  The collaboration plan is solid._x000D_
 _x000D_
ADDITIONAL REMARKS_x000D_
* Data management plan is sound._x000D_
* Results of prior work demonstrate collaboration success._x000D_
_x000D_
SUMMARY STATEMENT_x000D_
The panelists feel the proposed research is timely and important problem of utilizing heterogeneous systems, the holistic approach with promising components, potential contributions across the stack, and the capabilities of the PIs and prior successes._x000D_
 _x000D_
The recommendation of the panel is Highly Competitive.  The panelists concur that the Panel Summary accurately reflects the panel discussion. 
</t>
  </si>
  <si>
    <t xml:space="preserve">In the context of the five review elements, please _x000D_
evaluate the strengths and weaknesses of the proposal with respect to intellectual merit._x000D_
_x000D_
Strengths: _x000D_
This project proposes to re-evaluate the hardware/software stack in the context of the proliferation of heterogeneous hardware. _x000D_
The project will enable applications to be dynamically mapped to different compute engines to improve performance/power efficiency and system utilization. The PIs outline four tasks that proceed in a logical order: application characterization, compiler support, runtime support, and then a deeper study of design tradeoffs in heterogeneous architectures based on what they learn in the other tasks. _x000D_
The PIs address an interesting and important topic, and they are well qualified to undertake this research. _x000D_
Hardware/software codesign of the complete system-stack to better exploit hardware heterogeneity will enable higher performance and greater power efficiency for a wide variety of applications. This has the potential to have high impact on many areas of computing. _x000D_
The proposal identifies and articulates the research challenges well. _x000D_
The breadth of the benchmarks the PIs propose to use is impressive (including Rodinia, PARSEC, AlexNet, VGGNet, ResNet, TPC, and memcached)._x000D_
_x000D_
In the context of the five review elements, please _x000D_
evaluate the strengths and weaknesses of the proposal with respect to broader impacts._x000D_
_x000D_
The PIs will open-source their framework, which is commendable. In general, the broader impacts are strong. The data management plan is appropriate. _x000D_
_x000D_
_x000D_
Please evaluate the strengths and _x000D_
weaknesses of the proposal with respect to any additional solicitation-specific review criteria, if _x000D_
applicable_x000D_
_x000D_
The PIs have a demonstrated track record for successfully undertaking such projects, but I am a bit concerned over the number of tools that the PIs propose to use and encourage the PIs to be even more specific about which simulation tools will be used for which tasks._x000D_
_x000D_
Summary Statement_x000D_
_x000D_
This is a strong proposal with the potential for high impact with respect to software, hardware, and their interaction. _x000D_
_x000D_
_x000D_
</t>
  </si>
  <si>
    <t xml:space="preserve">In the context of the five review elements, please _x000D_
evaluate the strengths and weaknesses of the proposal with respect to intellectual merit._x000D_
_x000D_
This proposal seeks to create a framework for heterogeneous computing that enables transparent acceleration across GPUs, CPUs, FPGAs and ASICs.  The PIs propose to explore characterization of *many* workloads, create an ML model for cross-architecture performance prediction, design an architecture-neutral IR, build a runtime system that manages parallel execution of arbitrary code and decide how to move codelets/data around dynamically, and explore the design-space of heterogeneous cores with different kinds of integration, communication, and high-bandwidth memories.  _x000D_
_x000D_
This proposal is addressing an extremely important topic in computing, and if they are successful, could influence design decisions across the stack (architecture, compilers, applications).  From a broad perspective this work could have a significant transformative impact._x000D_
_x000D_
A couple minor suggestions for improvement are below._x000D_
_x000D_
The workload characterization piece may benefit from building on top of "Cross-architecture performance prediction (XAPP) using CPU code to predict GPU performance" MICRO 2015. There will be of course some additional work to make this robust for multiple computation substrates._x000D_
_x000D_
The researchers might consider reusing an existing compiler IR and augmenting it with some metadata about the context and dependences, rather than building a new architecture-independent codelet IR from whole-cloth (eg. LLVM IR, which already has at least some research-quality support for mapping to FPGAs, GPUs, and ASICs).  On a similar note, the PIs may want to narrow down the set of simulator/compilers/power-modeling tools._x000D_
_x000D_
Finally, authors may want to cite a related work which discusses a similar problem from a much more analytical approach: "Single-Chip Heterogeneous Computing: Does the Future Include Custom Logic, FPGAs, and GPGPUs?" MICRO 2010._x000D_
_x000D_
Team/Collaboration/Resources:_x000D_
The teams seems very well qualified, and they have worked effectively together in the past.  The collaboration plan is acceptable.  There are adequate resources for research._x000D_
_x000D_
_x000D_
In the context of the five review elements, please _x000D_
evaluate the strengths and weaknesses of the proposal with respect to broader impacts._x000D_
_x000D_
As mentioned, the potential for broad impacts is certainly possible through technical achievement and tech transfer.  Their collaborations with AMD and Intel could present such opportunities._x000D_
_x000D_
The graduate courses for heterogeneous computing will be nice, and it will help the community if they can be put online.  The team/institution/resources are well-suited._x000D_
_x000D_
_x000D_
_x000D_
Please evaluate the strengths and _x000D_
weaknesses of the proposal with respect to any additional solicitation-specific review criteria, if _x000D_
applicable_x000D_
_x000D_
_x000D_
_x000D_
Summary Statement_x000D_
_x000D_
Overall, this proposal addresses an important and timely problem -- how do we effectively manage and get high utilization of heterogeneous computing resources.  Thus, this work has a high potential impact._x000D_
_x000D_
</t>
  </si>
  <si>
    <t xml:space="preserve">In the context of the five review elements, please _x000D_
evaluate the strengths and weaknesses of the proposal with respect to intellectual merit._x000D_
_x000D_
This proposal tries to explore the dynamic application to computing resource mapping strategy based on today's heterogenous computer architecture._x000D_
_x000D_
PIs propose a holistic framework to better utilize the existing heterogenous computing resources. The problem is important and timely. There are still open challenges on how to improve the efficiency of HPC and ML applications. Instead of proposing a new accelerator, PIs propose a system that exploits the existing accelerator such as FPGA and GPU. This approach seems to be more practical and easy to justify._x000D_
The proposed system framework is innovated and rational. The profile based workload characterization has been widely accepted by both industrial and academia. The PIs plan to build a ML model to intelligently provides utility based on the input feature of code and architecture. This ML method has proven to be effective in many other applications. In addition, the concept of codelet is intriguing and technically sound, which is one of the major innovations of this proposal._x000D_
The whole research plan is sound and each piece of architecture and system design has been well thought. PIs also find many questions the research need to answer and clearly list the solutions. PIs already have good experience on workload characterization, compiler optimization and runtime development which are key to the success of this proposal._x000D_
_x000D_
_x000D_
In the context of the five review elements, please _x000D_
evaluate the strengths and weaknesses of the proposal with respect to broader impacts._x000D_
_x000D_
If succeed, this proposal will effectively speedup today's emerging and popular applications such as HPC and ML with small hardware overhead. Since these is a system level research work, the research outcome can potentially turn into production quickly and make real world impact._x000D_
_x000D_
_x000D_
Please evaluate the strengths and _x000D_
weaknesses of the proposal with respect to any additional solicitation-specific review criteria, if _x000D_
applicable_x000D_
_x000D_
_x000D_
_x000D_
Summary Statement_x000D_
_x000D_
This is a very solid proposal, attacking timely yet important research questions by a well-qualified group of PIs.  If successful, the project will make high impact in computer architecture, compiler and ML areas. _x000D_
_x000D_
_x000D_
</t>
  </si>
  <si>
    <t xml:space="preserve">In the context of the five review elements, please _x000D_
evaluate the strengths and weaknesses of the proposal with respect to intellectual merit._x000D_
_x000D_
This proposal is on addressing architectural heterogeneity in datacenter/HPC/cloud environments. It proposes to investigate the entire system stack in a cohesive manner spanning applications, system software and underlying hardware for efficient application execution. _x000D_
_x000D_
Strengths: _x000D_
_x000D_
+ The last decade has witnessed a proliferation of heterogeneity across diverse application domains that typically include CPUs, GPUs, FPGAS etc. The main goal of this proposal is to enable dynamic mapping of an application to different computing engines for improving performance/power efficiency and system utilization. It proposes to investigate the entire system stack spanning applications, system software and hardware for performance and power efficient execution of a wide class of applications. The proposed work is appealing, with an integrated strategy across the entire hardware-software stack. _x000D_
_x000D_
+ The research methodologies are clearly defined and cohesively correlated. Specifically, it proposes tasks including profiling-based workload characterization, codelet design, compiler and runtime support, and heterogeneous architecture design exploration. To tackle the heterogeneity, PIs propose to explore compiler/programming support to transform application code into suitable device-agnostic 'codelets' which serve as the granularity for scheduling and execution across different hardware units, and further develop runtime support to schedule and seamlessly move the code across the hardware units. This idea is well-thought and intriguing. _x000D_
_x000D_
+ PIs are well qualified to conduct the proposed work including implementation and experimentation. It is expected at the end of the project, PIs will develop a cohesive evaluation platform for modeling and analysis of heterogeneous architectures across the entire stack. _x000D_
_x000D_
Weaknesses:_x000D_
_x000D_
- Different hardware resources have various characteristics in performance and power consumption. It is unclear how to define the resource utilization from the entire system (datacenter/cluster), and if any tradeoffs exist. The proposal can also be strengthened by including representative preliminary results and their correlations with the proposed tasks._x000D_
_x000D_
In the context of the five review elements, please _x000D_
evaluate the strengths and weaknesses of the proposal with respect to broader impacts._x000D_
_x000D_
Strengths:_x000D_
_x000D_
+ The proposed work is expected to make broader impacts in several ways, including curriculum development, undergraduate involvement and K-12. _x000D_
_x000D_
+ PIs have active collaborations with industry such as Intel and AMD, which can facilitate technology transfer of research and development results from this project. _x000D_
_x000D_
_x000D_
Please evaluate the strengths and _x000D_
weaknesses of the proposal with respect to any additional solicitation-specific review criteria, if _x000D_
applicable_x000D_
_x000D_
Collaboration Plan: _x000D_
_x000D_
The team consists of three PIs from the same institution with complementary expertise in computer architecture, operating systems, and compilers. PIs have prior collaborative projects from the NSF. The collaboration plan is detailed and sound._x000D_
_x000D_
Summary Statement_x000D_
_x000D_
The proposal aims to enable performance and power efficient execution of a wide classes of applications by embracing heterogeneous systems with a complete system stack. The cross-cut design of applications, system software and underlying hardware is well thought and developed. Overall, the proposed work is sound and cohesive, though it could be strengthened by defining tradeoffs and correlating exemplary preliminary results with proposed tasks. PIs are well qualified to conduct the collaborative project. If successful, the project will make substantial broader impacts in both education and technology transfer.  _x000D_
_x000D_
_x000D_
</t>
  </si>
  <si>
    <t>The last decade has witnessed a proliferation of heterogeneity across very diverse application domains from high-end datacenters to low-cost embedded systems because they are capable of better performance and energy efficiency compared to homogeneous multicore architectures. These systems typically include a subset of CPUs, GPUs, FPGAs and ASICs as compute engines and hence present unique programming/resource management challenges. However, due to the lack of required compiler and runtime support such as user-transparent mapping of applications across all available computing engines, dynamic mapping of executable code  across these platforms and migration of these tasks during execution for better load balancing and reducing application execution time, current heterogeneous platforms are highly underutilized. Furthermore, it is unclear how we should design the underlying heterogeneous architecture in terms of number and placement of various compute engines, supporting memory subsystems and the interconnects for a given area/power budget to satiate various application demands. Therefore, it is imperative to investigate the entire system stack in a cohesive manner spanning applications, system software and underlying hardware for providing the required support for efficient application executions._x000D_
_x000D_
KEY WORDS: Application Profiling; Compilation;  Dynamic Code Migration; Heterogeneous Architectures; Runtime Support;The main goal of this research is to enable dynamic mapping of an application to different computing engines for improving performance/power efficiency and system utilization. The proposed research undertakes four major tasks. Task-I aims at conducting a profile-based workload characterization for various application domains including deep learning, cloud computing and high-performance computing (HPC) on diverse hardware platforms to understand their performance/power utility. This will be used to develop a machine learning (ML) based model for initial assignment of tasks to different compute engines. Next, in Task-II, the PIs will explore compiler/programming support to transform application code into suitable device-agnostic "codelets", which serve as the granularity for seamless scheduling and execution across different hardware units. In Task-III, the PIs will develop runtime support to schedule and seamlessly move the codelets across the hardware units. This is where the codelets are compiled targeting one or more hardware engines. The runtime system will continuously monitor the load across the system, and use the utility models (from Task-I) of each codelet to assign them all to a globally optimal schedule. Finally, Task-IV will investigate design of heterogeneous platforms by exploring issues such as degree of heterogeneity, placement and integration of various computing engines on a chip and across chips, the underlying communication support.  We will develop a comprehensive simulation framework by using and extending the available tools such as GEM5, GPGPU-Sim and DRAMSim.The programming and resource management issues present the biggest barrier to the widespread adoption of emerging heterogeneous systems. If successful, this project is poised to change the way the programmers and users perceive heterogeneity and interact with it. The PIs will integrate their research on heterogeneous computing with the educational activities and student training at Penn State for nurturing the future workforce in science and engineering. We also intend to engage undergraduates (honors students) in the research activities planned as part of this proposal. In particular, we plan to set up ``vertically-integrated projects'' carved out from this research. A new graduate course on heterogeneous computing will be developed. We will continue our summer CS program for girls for encouraging them to take up a CS career path. We will also work with CSATS (Center for Science and the Schools), Science-U and VIEW (Visit In Engineering Weekend) programs at Penn State to get involved with the ongoing STEM-oriented K-12 outreach programs. The results from this research will be disseminated through timely publications in top computer science outlets.</t>
  </si>
  <si>
    <t>1763683</t>
  </si>
  <si>
    <t>Hager</t>
  </si>
  <si>
    <t>Project Summary: Traditional methods of robot control typically rely on joint angle sensing and its derivatives. While effective for many applications, this approach does not easily translate to emerging non-traditional robot hardware such as soft/compliant robots, under-actuated mechanisms, and rapidly-prototyped systems. In these and similar applications, mechanical compliance, ?slop? in the joints, lack of well-defined kinematics, or cost and complexity considerations make it difficult or impossible to estimate robot configuration with joint encoders. Yet, such designs show great promise for reducing the cost and increasing the capabilities of robot manipulation. Can a framework to control such mechanisms without encoders be created?_x000D_
      We propose to explore approaches where visual observations are used to model the relationship between actuator inputs, manipulator configuration, and task states, and to combine these methods with adaptive vision-based control schemes that are robust to modeling uncertainties and disturbances. Our work will fundamentally rely on using convolutional neural networks (CNNs) to build models that are able to infer, from observation alone, both a low-dimensional representation of configuration and an image segmentation of the manipulator. These representations will be learned in an offline phase prior to deployment, and then coupled with novel vision-based adaptive and model-predictive control methods that are able to achieve objectives defined within the image space of the observing cameras(s). Reinforcement learning (RL) methods will also be applied to assess the practicality of a modular combination of such methods with the offline learned representations to perform more complex positioning and control tasks. These approaches will be evaluated in the context of four major test applications: Within-hand manipulation using both under-actuated and fully-actuated hands; position and force control of a long and compliant robot surgical tool; navigation over rough terrain of a 3D-printed multi-legged robot; and force-controlled grasping and peg-insertion using a soft continuum manipulator. Each of these testbeds is specifically chosen to assess the generality and robustness of the proposed approaches._x000D_
_x000D_
Keywords: Manipulation; Visual Servoing; Robot Vision; Low Cost Robots; Soft RoboticsThese efforts address the need for an effective way of controlling robot motion and force in situations where alternative approaches such as joint encoder-based sensing are not possible or practical. The research plan involves a number of novel elements, including the use of auto-encoder style learning for representation of non-traditional style manipulators, the integration of offline CNN learning and RL for rapid task redeployment, the use of model-predictive control within a visual servoing scheme, and the first investigation of force control using visual learning and control methods. The contributions of our proposed work are thus: 1) no prior model of a robot?s configuration is needed because it is explicitly observed and inferred up-front (?system identification?); 2) uncertainty affecting task performance is addressed by adapting the robot dynamics on-the-fly (?model-through-confirmation?), and 3) the broad applicability of our methods will demonstrated through application to a wide variety of platforms.Work done on this project will help to enable lower cost robotic and mechatronic hardware across a range of domains, and will particularly impact the ability to control compliant and under-actuated structures. Results from our work will be produced as software libraries such as ROS packages and made publicly available. Many of these will be custom-tailored to our open-source hardware hands from the Yale OpenHand Project. Experimental work will be done with the standard objects and models from the YCB Object and Model Set, and detailed task and benchmarking protocols will be developed for those objects. A strong focus on involving a diverse group of undergraduates and high school students in the research plan is also highlighted.</t>
  </si>
  <si>
    <t>1763688</t>
  </si>
  <si>
    <t>Qian</t>
  </si>
  <si>
    <t>Despite recent advances from the transport layer down to the physical layer, end users still frequently experience quality-of-experience (QoE) degradation for a wide range of applications, in particular on mobile systems and networks. This project innovates networking software infrastructure for next-generation mobile systems by developing a QoE-aware resource management framework known as QoXecutor. Its fundamental principle is to accurately infer the relationship between network QoS (measurable using app-agnostic metrics such as latency and bandwidth) and application QoE (which directly affects user-perceived experience) through careful profiling and modeling. The derived QoS-QoE mappings can then be leveraged as an infrastructural service to optimize network resource allocation decisions. Taking the QoE-centric approach, we propose innovations optimizing key under-explored components in today's mobile ecosystem. Specifically, our optimizations take the advantages of (1) multiple network interfaces equipped on today's COTS devices, (2) end users' multiple personal mobile devices that can potentially collaborate to boost the application QoE, (3) the opportunity of harnessing the full protocol stack of wearable devices such a smartwatch, and (4) geographically distributed CDN servers that are found to be under-utilized in the multipath context. The synergy among all above innovations with QoE-awareness will ultimately benefit mobile users by improving their usage experience for a wide range of applications. We will prototype our proposed work and perform thorough evaluations in real-world settings._x000D_
_x000D_
Keywords: QoS-QoE Mapping; QoE-awareness; multipath; wearables; CDNThe intellectual merit of this project consists of the following._x000D_
_x000D_
1. QoE-aware networking support as an infrastructural service. It consists of automatic QoS-QoE mapping generation, QoE-centric traffic management, and the generalization to support multipath traffic patterns. This is the basic building block for the proposed framework and is leveraged by the research thrusts below to enhance application QoE. _x000D_
_x000D_
2. Network-level collaboration among devices. It allows multiple mobile devices to be used jointly as a "device ensemble", realized through a novel distributed multipath solution (DMM) allowing the devices to share one single MPTCP connection._x000D_
_x000D_
3. Holistic innovation of the wearable networking stack. It improves cross-layer interaction for Bluetooth (BT) and Bluetooth Low Energy (BLE) based communication, introduces smart BT/BLE switch, optimizes the proxy module on a wearable's paired smartphone, facilitates smooth handover, and enables intelligent interface selection for wearables._x000D_
_x000D_
4. CDN-aware intelligent multipath support. It enables a mobile client to fetch contents from multiple CDN replicas over different network interfaces, while still fully transparent to servers. This is realized by a middleware system that intelligently distributes resource requests over multipath using HTTP byte range requests.The proposed project will leverage the PIs' existing close collaboration with industry and research institutes to foster a broad impact on the commercial mobile system development. Research results will be published in academic conferences and journals; research software and data will be made open-source. The proposed project will provide new components for teaching mobile computing, networking, and distributed systems; it will also provide a platform to engage undergraduate students, underrepresented students, and community service agencies. As the mobile ecosystem is playing a key role in today's world, the proposed research will have a high impact on global societies and economies.</t>
  </si>
  <si>
    <t>1763689</t>
  </si>
  <si>
    <t>Cappelleri</t>
  </si>
  <si>
    <t>Mobile microrobots today have to overcome size restrictions that do not allow for on-board actuation, sensing, power, and control.  Typically, they are rigid monolithic structures controlled with externally applied fields. Some recent designs using flexible materials allow for a non-actuated or passive degrees of freedom for the robots but most designs have no actuated end-effectors or sensors.  High-resolution sensors along with good control strategies are needed to harness the advantages of a high precision microrobot or manipulation system. Micro-force information is essential to determine some biological processes and functions and for safe biomanipulation. Additionally, sensing micromanipulation forces would be very useful for micromanipulation and microassembly tasks in advanced manufacturing applications. The typical manipulation forces in these areas are in the micro-Newton to nano-Newton range. Such small forces pose challenges to the design and construction of sensors that can provide measurement with such high resolution and high accuracy.  In the biological research domain, researchers have long been interested in studying the electrical properties of cells. Cells possess electrical mechanisms and use electricity to regulate and control the transduction of chemical energy and other processes. Cancer cells possess different electrical properties than normal cells. An in situ tool that could sense the electrical potentials and connections of cells would allow for the characterization and the study of therapeutic strategies to assist in the treatment of various cancers.  Therefore, the real advantages of using a mobile microrobot for these types of applications cannot be fully taken advantage of without advanced end-effector actuation strategies and on-board sensing capabilities. In this proposal, we are interested in performing fundamental research to enable a transformative advancement in the state-of-the-art of mobile microrobotics by developing the requisite technologies to enable end-effector actuation and sensing of both micro-scale manipulation forces and electrical potentials in the environment for biomedical and advanced manufacturing applications.  Keywords:  mobile microrobots; 3D optical sensingWe propose to develop a new class of light responsive polymer magnetic microrobots (LRPMMs) with active end-effectors and dual mode sensing capabilities.  An embedded magnetic body will allow for the use of external magnetic fields to control the microrobots to navigate in the workspace.  The active end-effectors will be made from responsive polymers and actuated using structured light patterns. The polymer structures will be calibrated so vision-based force-sensing techniques can be applied. Additionally, electrochromic properties will be embedded into the polymers that will allow for another sensing mode to detect electrical potential levels in the environment through their change in color. Research tasks on the design and fabrication of the LRPMMs; optical system development for structured light actuation, sensing, and tracking; and control and experimental validation are proposed.The proposed LRPMMs will be a transformative tool for future advancements in micromanipulation, mechanobiology, biological cell and tissue characterization, and advanced manufacturing applications. As the first true micro-scale mobile robot with an active end-effector and dual-mode micro-sensing capabilities, it will have a significant impact in the microrobotics community. This novel approach uniquely combines magnetic-based control, structured light actuation, high speed 3D sensing, materials development, and microfabrication techniques to produce a new paradigm in mobile microrobotics research. Thus, this research will lay the foundation for advanced research in multifunctional mobile microrobotics, microrobot medical diagnostics, and characterization.  Outreach activities involving students at K-12, undergraduate and graduate levels are proposed. At the K-12 level, we will work with the Deaf Kids CODE organization to develop STEM outreach programs to empower deaf/hard of hearing students. At the undergraduate and graduate levels, the PIs plan to create and modify existing courses to include material from this project. Additionally, the PI will lead teams to participate in and co-organize the IEEE RAS Mobile Microrobotics Challenge.</t>
  </si>
  <si>
    <t>1763690</t>
  </si>
  <si>
    <t>Rose</t>
  </si>
  <si>
    <t>The social web, and Tumblr in particular for Millenials and GenZ, is a space where active identity formation and enactment can be observed as participants use images, narratives, and language adaptations to represent their evolving identity housed within their verbal expression both in their own personal blogs that they host, and in the communication they exchange within the network of these blogs and the feeds created through this network.  Language norms, such as pronouns that an individual chooses to be referred to by, are treated as being of great significance. Empowering in a different sense are other creative spellings that are used on behalf of some subcommunities to thwart the efforts of social media platforms like Tumblr to filter certain kinds of content. _x000D_
_x000D_
The vast resources available online to Millenials and GenZ enable them to take greater agency in their exploration than ever before, and yet they also provide a mechanism for greater influence of dysfunctional media stereotypes and massive exposure to unhealthy role models and more specifically to images and messaging that could be triggering harmful psychological responses such as a variety of self-harming behaviors. In contrast to earlier generations, Millenials and GenZ have the highest incidence of known engagement in self-harming behaviors, which are characterized as a substitute for more healthy forms of reaching out for help, and which have exhibited characteristics suggesting social contagion, potentially related to heavy internet involvement in spaces such as Tumblr.  To counteract this breakdown in inter-generational communication, this proposal seeks to enhance communication by using identity relevant symbols embodied within evolving language practices as objects within a narrative space where Millenials and GenZ have the opportunity invite the older generation to engage with their identity formation process in a safe way.  In a strategic partnership with Tumblr (see letter of collaboration), this proposal seeks a solution to generational bridge building and communication enhancement by bringing together leaders in the areas of Social Psychology, Human-Computer Interaction, Computational Linguistics, and Machine Learning to reify processes of identity formation and expression online in connection with both positive and negative social identities through computational models applied to massive communication data in Tumblr and use them as a foundation for building narrative games that provide a safe space for joint identity exploration between adults and adolescents._x000D_
Keywords: Identity Formation; Games for Social Good; Big DataThis project seeks to model social structure in online community through novel integrations of probabilistic graphical models and deep learning in order to model evolution of creative language forms in a way that is highly scalable, accurate and interpretable.  It seeks to contribute new knowledge to the science of language as understood from a social perspective.  The project team will model language change in online communities as a reflection of and vehicle for supporting social processes in order to contribute both new methods and new insights to the study of identity formation in online spaces. This work seeks to contribute new scientific knowledge regarding the connection between social network structure as it evolves over time and language choices displayed through informal social interaction in the context of the interplay between subcommunities.The primary impact goal is to promote internet safety and intergenerational communication through creation of a game intervention that leverages insights from computational models of Tumblr behavior traces that that make subcommunity identification and subcommunity values as well as the connection between the two more transparent.  The broad impact will come from insight into processes of identity formation online as they are and will be applied in the area of internet safety and intergenerational communication, with a goal of positive impact on important societal problems such as self-harm in its various forms. In contributing to the understanding of social signals related to group identity and belonging, it will also expose the substance of stereotypes and unhealthy images and messages subtly encoded and communicated through the framing of online content.</t>
  </si>
  <si>
    <t>1763691</t>
  </si>
  <si>
    <t>Feng</t>
  </si>
  <si>
    <t xml:space="preserve"> Panel Summary       
  Summary of Proposed Research_x000D_
_x000D_
The proposed work is to advance the use of spectral methods in graph computations.  The proposed work includes sparsification,_x000D_
densification, development of these techniques in heterogeneous environments,_x000D_
visualization, and experimental evaluation._x000D_
_x000D_
Intellectual Merit_x000D_
_x000D_
The panel noted the importance of graph algorithms in many fields of computing. proposed work, though solid, was felt by the panel to be incremental rather than transformative.  The evaluation plan was felt to be well explained._x000D_
_x000D_
The panel felt that the proposed work did not completely follow from the paper that cited the original algorithm -- subsequent work (not cited) improved on the original.  In general it was felt that the PIs need to demonstrate more familiarity with recent work in spectral graph methods and AMG.  The panel further felt that the proposed work needs to be described and evaluated in the context of current work in both applied math and computer science._x000D_
_x000D_
_x000D_
Broader Impacts_x000D_
_x000D_
The use of visual data to explore graphs was felt to be potentially useful for practitioners.  The panel concurred that the proposal could have been strengthened with more details about dissemination plans for software artifacts.  The panel found no issues with the education and outreach plans._x000D_
_x000D_
_x000D_
Summary Statement_x000D_
_x000D_
The recommendation of the panel is low competitive_x000D_
_x000D_
The panelists concur that the Panel Summary accurate reflects the panel discussion. 
</t>
  </si>
  <si>
    <t xml:space="preserve">In the context of the five review elements, please _x000D_
evaluate the strengths and weaknesses of the proposal with respect to intellectual merit._x000D_
_x000D_
Strengths:_x000D_
_x000D_
+ The proposal puts forth a plan for scaling graph sparsification in an unprecedented scale, and applying it to solve several technically challenging problems, of significant practical interest. _x000D_
+ The proposal builds on a recent approach developed by the PIs to add edges in a sparse tree, presented first in [42], replacing edge sampling with probabilities proportional to effective resistances, which was the densification methodology originally proposed by Spielman and Srivastava._x000D_
+ Preliminary work establishes that the recent approach, when evaluated over several graphs (the largest having close to 100K nodes), and shown to indeed produce sparse subgraphs that maintain key graph properties._x000D_
+ The proposed research plan aims to (a) improve upon this technique, (b) leverage it to solve Laplacian linear systems (which the PIs have started exploring in [152]. _x000D_
+ The PIs also propose accelerating this method by speeding up (sparse) matrix multiplications involved over GPUs_x000D_
+ Finally, the proposed plan involves using the proposed method to visualize graphs._x000D_
+ The PIs have extensive experience on sparsification and applying it to practical problems, as well as on visualization._x000D_
_x000D_
Weaknesses:_x000D_
_x000D_
The proposed densification approach is not contrasted to state of the art. The main claim in the proposal is that adding edges via the random sampling method by Spielman and Srivastava requires solving O(log N) systems involving the Laplacian, referred to in the proposal as a "chicken and egg" problem. _x000D_
_x000D_
However, this is not strictly correct: the original method by Spielman and Srivastava already circumvents this problem, using a variant of the Johnson-Lindestrauss lemma due to Achlioptas and an earlier result by Spielman and Teng. This reduces the computation of approximate effective resistances to nearly linear in the number of edges. _x000D_
_x000D_
There have been several improvements to this since then, most of them also going hand-in-hand with corresponding Symmetric Diagonally Dominant (SDD) system solvers. The works by Koutis, Miller, and Peng [82,83] accelerate the Spielman-Srivastava scheme for sparsification, while Koutis, Levin, and Peng (STACS 2012) further bring down the cost of SSD solvers to \tilde{O}(m). Combinatorial methods for spectral sparsification are also provided by Kapralov and Panigrahi (not cited, ITCS 2012), while multi grid solvers are a known heuristic known to perform well. Finally, distributed algorithms have also been proposed by Peng and Spielman (STOC 2014) and Koutis and Xu (TOPC 2016)._x000D_
_x000D_
In contrast to the above algorithms, the proposed sparsification scheme in [42] does have any theoretical guarantee. Most importantly, there is no numerical comparison illustrating a computational advantage over any of these algorithms, not even the original algorithm by Spielman and Srivastava: a numerical study [33] cited in the proposal computes effective resistances exactly using the Moore-Penrose pseudo inverse, not via the approximation technique proposed by Spielman and Srivastava; that said, as described above, more methods have been proposed since then._x000D_
_x000D_
The proposal would be significantly strengthened if [42] and the solver [152] where compared, at least experimentally, to the state of the art. There is certainly room for fast heuristics in this area, and putting the present schemes in the proper context would help advance this agenda._x000D_
_x000D_
-The parallelization via GPU of matrix multiplications is somewhat straightforward. Given the development of parallel schemes (described above) there may be more innovative ways to leverage parallelism and accelerators_x000D_
_x000D_
_x000D_
In the context of the five review elements, please _x000D_
evaluate the strengths and weaknesses of the proposal with respect to broader impacts._x000D_
_x000D_
Strengths_x000D_
_x000D_
+Sparsifiers and linear system solvers that leverage them are extremely useful for a broad variety of applications, as explained very clearly in the proposal_x000D_
+The visual data exploration task (task 3) is a commendable effort, that put these techniques at the hands of practicioners_x000D_
+ The PIs have an established record of education, dissemination, and outreach efforts_x000D_
+ The research agenda can be well integrated with courses by the PIs_x000D_
_x000D_
Weaknesses_x000D_
-The weaknesses of the methodology used compared to the state of the art may hinder the adoption of the proposed tools_x000D_
_x000D_
Please evaluate the strengths and _x000D_
weaknesses of the proposal with respect to any additional solicitation-specific review criteria, if _x000D_
applicable_x000D_
_x000D_
Though the terminology "Laplacian solver" is standard, phrases like  "solving the Laplacian" and "solving sparse matrices" are not as common, and can be confusing._x000D_
_x000D_
Below eq. (4): the condition number is equal to the *minimal* sigma^2: note that if two graphs are sigma-spectrally similar, they are also 2*sigma-spectrally similar._x000D_
_x000D_
_x000D_
_x000D_
Summary Statement_x000D_
_x000D_
The proposal puts forth an agenda that, if successful, can have a significant impact by scaling graph sparsification. The basis for this research agenda is [42]; contrasting to state of the art, if not analytically then empirically, would strengthen the argument that this indeed can be a fruitful direction to explore._x000D_
_x000D_
</t>
  </si>
  <si>
    <t xml:space="preserve">In the context of the five review elements, please _x000D_
evaluate the strengths and weaknesses of the proposal with respect to intellectual merit._x000D_
_x000D_
_x000D_
_x000D_
Summary:  This proposal addresses an important underlying theoretical issue in graph computations, namely the relationship between the spectrum of the graph Laplacian and properties of the graph itself.  The proposal seeks to extend promising recent results to larger and more general classes of graphs -- and to greatly increase the scale of problems that can be attacked.  Particular thrusts include sparsification, densification, development of these techniques in heterogeneous environments, visualization, and experimental evaluation._x000D_
_x000D_
Strengths: The proposal identifies several interesting and important scientific questions to be addressed and applies a mix of applied math and computational techniques.  The work is well designed and there is a reasonable evaluation plan.  The PIs are well-qualified to carry out the proposed work.  The ideas from AMG seem especially interesting._x000D_
_x000D_
Weaknesses: The dataset sizes shown in the proposal do not seem that large.  There are not sufficient details about implementation or dissemination of software artifacts._x000D_
_x000D_
_x000D_
_x000D_
_x000D_
_x000D_
_x000D_
In the context of the five review elements, please _x000D_
evaluate the strengths and weaknesses of the proposal with respect to broader impacts._x000D_
_x000D_
Graphs are becoming an ever more important abstraction in multiple computational and data-driven fields.  The issues identified by the PIs would have strong impact within the graph computing community and will grow as the impact of graphs themselves grow.  The education and outreach plans seem reasonable._x000D_
_x000D_
Please evaluate the strengths and _x000D_
weaknesses of the proposal with respect to any additional solicitation-specific review criteria, if _x000D_
applicable_x000D_
_x000D_
_x000D_
_x000D_
Summary Statement_x000D_
_x000D_
An interesting and relevant proposal that spans a solid theoretical foundation to practical application._x000D_
_x000D_
</t>
  </si>
  <si>
    <t xml:space="preserve">In the context of the five review elements, please _x000D_
evaluate the strengths and weaknesses of the proposal with respect to intellectual merit._x000D_
_x000D_
The project will advance the use of spectral methods (widely used in many applications) by introducing new sparsification methods based on a algebraic multigrid idea. The project can be impactful given the wide use of such methods._x000D_
_x000D_
While, the subject of the proposal  is good and worthy of investigation it appears that the novel parts is the new SAMG algorithm that is  a significant advance but perhaps not of scale for this large an effort. Project seems to have missed some parts of the literature in the Applied Math Community where some of these ideas have been explored - -see for e.g. work of Coiffman from 2013-todate largely published in Applied Harmonics._x000D_
_x000D_
Project is well developed and presented by two CAREER awardees._x000D_
_x000D_
In the context of the five review elements, please _x000D_
evaluate the strengths and weaknesses of the proposal with respect to broader impacts._x000D_
_x000D_
Braoder impascts are standard and include the repertouire of university based research to curriculum mechanisms and braodening participation efforts._x000D_
_x000D_
Please evaluate the strengths and _x000D_
weaknesses of the proposal with respect to any additional solicitation-specific review criteria, if _x000D_
applicable_x000D_
_x000D_
_x000D_
_x000D_
Summary Statement_x000D_
_x000D_
A good proposal and likely to be successful but somewhat low in innovation._x000D_
_x000D_
</t>
  </si>
  <si>
    <t xml:space="preserve">In the context of the five review elements, please _x000D_
evaluate the strengths and weaknesses of the proposal with respect to intellectual merit._x000D_
_x000D_
Strengths_x000D_
_x000D_
This proposal investigates highly scalable spectrum-preserving sparsification methods with dramatically reduced complexity for graph processing. The PIs will develop algorithms for spectral edge embedding and incremental spectral graph densification, apply such algorithms to develop graph solvers, and optimize solver configuration on heterogeneous platforms. The algorithms will also be used for visualizing and interacting with graphs._x000D_
_x000D_
Scalable spectrum-preserving sparsification methods have wide applicability, and the proposed algorithms will be very important for many applications. _x000D_
_x000D_
The ideas in the proposed algorithms seem effective to address the complexity._x000D_
_x000D_
The research plan is well organized between the two PIs. _x000D_
The PIs are well qualified and have sufficient resources for the proposed research._x000D_
_x000D_
Weaknesses_x000D_
_x000D_
It's not clear which part of the proposed research is done (or how much is done), and which part is new research, and the relationship between them. For example, in task 1.1, the PI has already proposed a nearly-linear time algorithm for spectral distortion in [42]. _x000D_
In task 1.1, the 3 steps in critical edge identification, and the 5 steps in task 1.2: the main algorithmic steps are already described û it seems the remaining algorithm design work is just to follow those steps._x000D_
_x000D_
Exactly what's the research issue is not clearly described in some places. For example, in robust preservation of key eigenvalues in task 1.1, what's the 'theoretical foundation' to be studied is unclear. Similar for fast eigenvalue estimation methods in task 1.2._x000D_
Task 2 seems mostly to develop solver software using algorithms in task 1, and automatically configuring the solver on heterogeneous platforms. These will be very valuable tools, but which research issues exist is not clear._x000D_
_x000D_
Task 3 is also mostly visualization/interaction software development, and task 4 of algorithm evaluation should be part of task 1._x000D_
_x000D_
_x000D_
In the context of the five review elements, please _x000D_
evaluate the strengths and weaknesses of the proposal with respect to broader impacts._x000D_
_x000D_
+ The PIs will develop undergraduate research projects, integrate materials from the research into courses._x000D_
+ The PIs will involve high school students and have summer programs and talks to underrepresented students. _x000D_
+ The algorithms and tools will be valuable to the community_x000D_
_x000D_
_x000D_
Please evaluate the strengths and _x000D_
weaknesses of the proposal with respect to any additional solicitation-specific review criteria, if _x000D_
applicable_x000D_
_x000D_
_x000D_
_x000D_
Summary Statement_x000D_
_x000D_
This proposal will develop new algorithms for efficient spectrum-preserving graph sparsification, and use the algorithms to develop graph solver and visualization/interaction software. The algorithms and software tools will be very valuable to many application domains. _x000D_
The proposal can be strengthened by clearly describing which are finished/ongoing/new research, the relationship among them, and what are research issues in developing related software._x000D_
_x000D_
_x000D_
_x000D_
</t>
  </si>
  <si>
    <t>Spectral methods are playing increasingly important roles in many graph-based applications, such as scientific computing, numerical optimization, data mining, graph analytics, machine learning, and image processing. Although spectral methods have many advantages, such as easy implementation, good solution quality, and rigorous theoretical foundations, the high computational (e.g., memory and runtime) cost due to the involved Laplacian eigenvalue problems can immediately hinder their applications in many emerging big graph or network analytics tasks. To address the computational bottleneck of spectral methods in graph-related applications, recent research efforts aimed to reduce the complexity of the original graph Laplacian through various kinds of approximations. However, none of the existing approximation methods can efficiently and robustly preserve the spectrums of the original graphs, and thus may lead to degraded or even misleading results._x000D_
_x000D_
Keywords: data analytics; spectral graph theory; graph drawing; graph Laplacian solver; graph-theoretic Algebraic Multigrid (AMG); heterogeneous computingThis research plan will investigate highly scalable spectrum-preserving sparsification methods for dramatically reducing the complexities of big data networks leveraging emerging heterogeneous computing systems. The proposed framework will be built upon the PI's latest breakthroughs in spectral graph sparsification and Sparsified graph-theoretic Algebraic Multigrid (SAMG). In contrast to existing data network approximation approaches, the proposed methods will directly preserve the most important graph spectral (structural) properties, such as the first few nontrivial eigenvalues and eigenvectors of the original graph Laplacian within nearly-linear-sized sparsified data networks, leading to the development of nearly-linear time spectral methods for big data analytics and graph visualization, low-dimensional graph embedding, graph partitioning and data clustering, as well as complex network sketching and approximations. Furthermore, emerging software-hardware co-design techniques will be fully exploited for algorithm accelerations on heterogeneous computing systems. Finally, a thorough evaluation plan will be carried out to assess the algorithm scalability and graph quality of the proposed spectrum-preserving solution.The success of this research will significantly advance the state of the art in spectral graph theory, spectral graph visualization, scientific computing, data mining, and machine learning. The outcome of this research plan will be disseminated to research communities via presentations and publications in leading conferences and journals. The developed spectrum-preserving algorithms and software packages will also be made available to other researchers. _x000D_
_x000D_
Many topics covered by the proposed research plan are multidisciplinary, connecting to various brand new research areas, and likely to impact a wide range of computer science and engineering problems. This potentially offers great opportunities for developing and improving undergraduate- and graduate-level curriculum and education activities. The PIs will continue to attract high-school and undergraduate students, get them involved in the latest research projects with hands-on experience, and motivate and deepen their interests in pursuing the college and advanced degrees as well as a lifetime career in computer science and engineering areas.</t>
  </si>
  <si>
    <t>1763693</t>
  </si>
  <si>
    <t>The overarching goal of this proposed research is to develop SmartFocus, a dependable, safe, and practical wireless power transfer paradigm that can liberate large-scale Internet of Things (IoT) systems from batteries. Unlike energy scavenging systems that suffer from low energy density and poor conversion rate, SmartFocus actively delivers energy to nodes in need, which is well suited for IoT applications that require more energy than one can find in the ambient environment, or those that require lasting energy sources. Even though active energy delivery has been attempted in the history, they failed to grow into a viable solution due to severe safety concerns people have. Whether one uses high gain antennas or beamforming to deliver energy, the concern is that there will be significant overheat on the path which poses danger to people and environment. _x000D_
_x000D_
Inspired by Fresnel zone plates that can create a high energy spot at the focal point, SmartFocus offers an entirely new way of wireless energy delivery -- it focuses energy on the target node by forming an `energy ball' such that the received power at the target is much higher than the average power in other areas (with a peak to average energy ratio around 100:1 or higher). As a result, SmartFocus can simultaneously achieve efficient power transfer at the target and safety in other places.  Compared to other approaches, SmartFocs is efficient, precise, safe, and easy to control. Yet its design is simple and elegant -- no complex waveform or beam form design, nor fancy antenna design is required._x000D_
_x000D_
Keywords: wireless energy delivery; battery-free Internet of Things; wireless charging; distributed phase alignment.The main intellectual merits of this proposal include a set of algorithms, optimization, hardware design, and system implementation innovation towards realizing a practical SmartFocus system that can focus energy to a large number of nodes with varying charging demands. Firstly, optimal charging schedule is developed to determine when to charge a node, for how long, and by which SmartFocus chargers. In formulating the scheduling problem, the optimization objective is to jointly minimize system charging cost and minimizing IoT charging deficit. Secondly, strategies are devised to handle unexpected system dynamics. Specifically, an optimal concurrent charging algorithm is designed to accommodate bursty charging demands, and novel physical layer methods are proposed to charge a moving node.  Thirdly, a set of  techniques are investigated to improve the end to end charging efficiency, including infrared-based charger synchronization, mechanical directional antenna, and narrow-band harvester design. Fourthly, a well-thought out, in-depth evaluation plan will be involved that involves two long-term deployment, one indoor smart office system and the other outdoor smart farm system.The success of the proposed transformative research will create a new IoT world free of batteries, which can largely increase its deployment in areas hard to access or areas that don't have reliable energy sources.   By allowing network engineers to focus their attention on a modest number of chargers, the proposed research could significantly lower barriers for IoT network management and maintenance. The simple and elegant charging system design, consequently,  makes it possible to scale battery free IoT networks to a much larger size than was possible before. Further, the broader impact of this effort is also reflected in educational activities that include the development of new curricula, engaging undergraduates and youth in research, and STEM outreach activities focused on engaging women in pursuing careers in engineering and science. Finally, results from the proposed research may lead to proliferation of startup companies in wirelessly charging IoT systems.</t>
  </si>
  <si>
    <t>1763699</t>
  </si>
  <si>
    <t>Sherwood</t>
  </si>
  <si>
    <t xml:space="preserve"> Panel Summary       
  Summary of Proposed Research:_x000D_
_x000D_
The proposed work would create a science for the probable impact of risk, which could fundamentally change how microarchitectures and systems are designed and built.  It leverages uncertainty quantification (UQ) and statistics approaches that are used in other disciplines and applies them to problems in microarchitecture design._x000D_
_x000D_
_x000D_
Intellectual Merit:_x000D_
_x000D_
The panelists were positive about the concepts and plan for this proposal.  It was felt to be a strong and novel proposal, though the risk concepts as contained in the proposal were noted to be well studied in fields such as aerospace.  _x000D_
_x000D_
The proposal was felt to have a solid project plan and good milestones.  _x000D_
_x000D_
The proposal brings together strong PIs from multiple disciplines, which was noted by the panel as a strength.  The tools to be developed were also felt to be a strength of the proposal, and the panel was confident the PIs would produce useful artifacts, given their track record._x000D_
_x000D_
The panel encourages the PIs to consider a more detailed evaluation plan._x000D_
_x000D_
_x000D_
Broader Impacts:_x000D_
_x000D_
Risk is an important aspect of building systems in the real world.  The panel felt that the proposed work, if successful, could have a potentially transformative impact on the field of microarchitecture and system design, as well as in multiple other disciplines.  Beyond the impact to microarchitecture design and other application areas, the work could potentially impact the general concept of risk._x000D_
_x000D_
Outreach and education were felt to be a notable strength of the proposal.  The PI has an excellent track record of involving undergraduates and women in research and has made a commitment to continue that involvement. The PI also participates in an on-going program that encourages  junior high and high school students --  and their parents --  to pursue educational opportunities in computer science and other STEM disciplines._x000D_
_x000D_
_x000D_
Summary Statement_x000D_
_x000D_
The panel felt that this is a strong proposal by a well-qualified multi-disciplinary team that could introduce potentially transformative risk and data-driven design methodologies to computer microarchitecture and system design, as well as to other disciplines._x000D_
_x000D_
The recommendation of the panel is Highly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</si>
  <si>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will create new techniques to assess the probable impact of technical risk on the hardware technology that will eventually result from a planned design. The proposed work is potentially transformative in that plans for future technology could become better informed by likely outcomes. Further, those plans can be better shaped by assessing Pareto optima that balance risk and performance, leading to outcomes with higher performance in general._x000D_
_x000D_
As discussed in the next section, the proposed research is likely to produce techniques for assessing the impact of risk that are likely to be useful in a range of disciplines and not just in computer science._x000D_
_x000D_
The proposed research has a solid plan, with milestones documented in the collaboration plan. The mechanisms to ensure successful collaboration in that plan are generally convincing. This review does not foresee any problems in terms of interaction between the PI and co-PI._x000D_
_x000D_
The proposed team is solid. PI Sherwood has an excellent track record. His dissertation work produced a statistical technique that has transformed the simulation of computer hardware, which lends confidence that he can lead work that provides a similar result for the assessment of hardware technology risk. Co-PI Zhang's work is also focused on statistical techniques. PI Sherwood has more recently focused primarily on architectural issues, which actually further strengthens the combination of the team to pursue the proposed research._x000D_
_x000D_
The work to assess the impact of micro-architectural optimization seems particularly important. As the proposal states, manufacturers are increasingly adopting techniques in this direction. Mechanisms to assess their likelihood and their impact would be extremely useful._x000D_
_x000D_
While the proposal is generally excellent, this review does have some suggestions to increase the likely success of the proposed work. In particular, some of the descriptions of the proposed techniques are difficult to follow, even for someone with fairly wide fluency in a range of statistical techniques, The PI and co-PI will need to develop high-level summaries (and even analogies) of the underlying techniques in order to make them approachable for general audiences and, therefore, likely to be commonly adopted._x000D_
_x000D_
A smaller suggestion is that the text appears to document a plan to focus exclusively on hardware risks. While a focus exclusively on technical risk seems likely to provide the most benefit as the investigators are most likely to be able to assess those risks with sufficient accuracy, they should consider the full range of risk. In particular, they should consider the associated software risks for a particular hardware technology. These risks include the implications for the system software stack and for tools such as compilers, as well as any risks associated with application programming complexity. An example of such risks having a major impact on the technical outcome is the Itanium processor, which was largely successful in terms of its hardware but failed overall, primarily due to the realization of risks associated with its compilation technology. As noted, this suggestion can easily be incorporated into the proposed work, which may already be the intent of the investigators._x000D_
_x000D_
Finally, the proposed work to determine the solution to the overall optimization problem seems highly ambitious. The PI and co-PI should pursue this direction but should consider heuristics as well as well as using soft constraints. Perhaps techniques such as genetic algorithms or simulated annealing can determine good solutions even if they are not the exact (or provable) optimum._x000D_
_x000D_
The proposed budget is reasonable and appears to be generally sufficient for the proposed activity. One issue with the proposed budget is that it adds a fourth graduate student in the third and final year. While this decision could be reasonable, the potential contribution of this fourth student appear somewhat limited. Alternatively, perhaps the project should use those funds to include an undergraduate student in each year of the project._x000D_
_x000D_
_x000D_
In the context of the five review elements, please _x000D_
evaluate the strengths and weaknesses of the proposal with respect to broader impacts._x000D_
_x000D_
This proposal will provide strong broader impacts. The PI has an excellent track record of involving undergraduates and women in research and has made a commitment to continue that history. The PI also participates in an on-going program that encourages high school and even junior high school students and their parents to pursue educational opportunities in STEM in general and computer science in particular. The proposal will use that program to increase statistical thinking in those potential future CS students. Further, the proposal expects not only to provide technical benefits to the computer industry by improving the estimation of future performance gains in the presence of technical risk but also to provide general benefits to society by creating techniques to assess the impact of risk in general._x000D_
_x000D_
_x000D_
Please evaluate the strengths and _x000D_
weaknesses of the proposal with respect to any additional solicitation-specific review criteria, if _x000D_
applicable_x000D_
_x000D_
Not applicable._x000D_
_x000D_
Summary Statement_x000D_
_x000D_
This proposal could potentially result in transformative techniques to assess the impact of technical risk. While it has some smaller weaknesses, it ironically should be  viewed as a high risk, high reward proposal. Further, it has excellent highly likely broader impacts._x000D_
_x000D_
</t>
  </si>
  <si>
    <t xml:space="preserve">In the context of the five review elements, please _x000D_
evaluate the strengths and weaknesses of the proposal with respect to intellectual merit._x000D_
_x000D_
Summary:  This proposal addresses the problem of developing chip and system architectures in the presence of uncertainty.  That is, an architecture will be designed to achieve certain power / performance goals -- but the design will be based on choosing fixed values for the components of the system.  In the real world, those components can vary, which will propagate to variation in performance of the system.  The proposal has four primary thrusts: development of suitable statistical methods for this problem, a software framework realizing their approach, architectural ramifications of uncertainty (along with ways of improving robustness in the presence of uncertainty), and methods for analyzing and reporting the impact of various uncertainty._x000D_
_x000D_
Strengths:  The proposal studies an interesting and important problem and is clear in its motivation, goals, and approach.  The PIs are well-qualified to carry out the work._x000D_
_x000D_
Weaknesses (small):  My principal concern is whether this work is already subsumed in the process control techniques used, e.g., in semiconductor manufacturing.  Although this will be an interesting multidisciplinary engineering effort, it isn't clear what the deep scientific questions are._x000D_
_x000D_
In the context of the five review elements, please _x000D_
evaluate the strengths and weaknesses of the proposal with respect to broader impacts._x000D_
_x000D_
The proposed work is in some sense inherently inter-disciplinary, combining statistics, OR, and computer engineering and would be an exemplar for these important collaborations.  There would be a definite impact on system design processes. The education and broader outreach plans seem reasonable._x000D_
_x000D_
Please evaluate the strengths and _x000D_
weaknesses of the proposal with respect to any additional solicitation-specific review criteria, if _x000D_
applicable_x000D_
_x000D_
_x000D_
_x000D_
Summary Statement_x000D_
_x000D_
A novel application of UQ techniques to the problem of system design._x000D_
_x000D_
</t>
  </si>
  <si>
    <t xml:space="preserve">In the context of the five review elements, please _x000D_
evaluate the strengths and weaknesses of the proposal with respect to intellectual merit._x000D_
_x000D_
The PIs address an important problem. This project has high potential to advance knowledge. The concepts are transformative. The research plan is reasonable. It would be good if the PIs could explicitly state how they will evaluate success._x000D_
_x000D_
In the context of the five review elements, please _x000D_
evaluate the strengths and weaknesses of the proposal with respect to broader impacts._x000D_
_x000D_
The broader impacts are solid. I like that UCSB is now a "Hispanic Serving Institution"._x000D_
_x000D_
Please evaluate the strengths and _x000D_
weaknesses of the proposal with respect to any additional solicitation-specific review criteria, if _x000D_
applicable_x000D_
_x000D_
Please be kind to your reviewers -- Figure 9 contains text that is just too small to read. Also, PLEASE define the variables you use in your equations and "tables" IN THE CAPTIONS -- some variables are not defined/explained until the next page._x000D_
_x000D_
I love the first sentence of the Project Description._x000D_
_x000D_
Is there cross-pollination possible between risk assessment in other fields and the proposed project? (I am often frustrated by knowing that people in Operations Research have solved some of the same problems that we address in architecture/microarchitecture but that their work is largely inaccessible to me because they speak an entirely different language [that looks a lot like English].)_x000D_
_x000D_
_x000D_
Summary Statement_x000D_
_x000D_
This is a really novel idea, and the project has the potential to have very broad impact. I love the idea of at least trying to remove the ad-hoc nature of architectural assessment in the real world and replace it with sound logic and mathematics. There is some "meta risk" in this proposal -- initial efforts in a field are usually wrong, but we have to start somewhere._x000D_
_x000D_
</t>
  </si>
  <si>
    <t xml:space="preserve">In the context of the five review elements, please _x000D_
evaluate the strengths and weaknesses of the proposal with respect to intellectual merit._x000D_
_x000D_
Designing a system in an era of rapidly evolving application behaviors and significant technology shifts involves taking on risk that a design will fail to meet its performance and efficiency goals. While risk assessment and management are expected in both business and investment, these aspects are typically treated as independent to questions of performance and efficiency in architecture analysis when in fact they are not. As hardware and software characteristics become uncertain (i.e. samples from a distribution), the resulting performance distributions quickly grow beyond our ability to reason about with intuition alone. This work will demonstrate that knowledge of these distributions transforms the performance/energy trade-off space and opens the door to a class of risk-managing optimizations. Techniques quantifying the trade-offs between expected performance and the 'tail' of the distribution are developed, and some insights gained are exploited for better architectural decision making under uncertainty._x000D_
_x000D_
Strengths: _x000D_
_x000D_
+ The problem is important and timely. There are still open challenges on how to solve questions of performance and efficiency in architecture analysis. _x000D_
+ PI track record and knowledge of relevant areas is very good. _x000D_
+ The deliverables will likely have significant improvement of assessing architectural risk. _x000D_
+ Proposed stochastic models are possible to define, model, quantify, and mitigate architectural risk, by bridging ideas of risk and risk-management from economics and fast stochastic algorithms from uncertainty quantification._x000D_
+ Previous and ongoing work motivates well the need for the proposed research. _x000D_
_x000D_
Weaknesses: _x000D_
- The proposal emphasizes on design and implementation issues but the evaluation process and metrics to assess success are not described with enough level of detail. _x000D_
- The technical challenges are not specifically discussed in this proposal._x000D_
- There are some typos in this proposal. E.g. " ]We will develop efficient techniques" in Project summary._x000D_
- For the second research objective: A Practical Framework for Architectural Analysis,_x000D_
what layer this framework running on? And how much overhead or other impact of the proposed programming model will affect current code._x000D_
_x000D_
_x000D_
In the context of the five review elements, please _x000D_
evaluate the strengths and weaknesses of the proposal with respect to broader impacts._x000D_
_x000D_
+ Making a bilingual language project website is able to disseminate results in a broaden community inc. under-representative groups_x000D_
+ A new course will be developed, accessible through both the College of Engineering and the College of Creative Studies at UCSB. _x000D_
_x000D_
_x000D_
Please evaluate the strengths and _x000D_
weaknesses of the proposal with respect to any additional solicitation-specific review criteria, if _x000D_
applicable_x000D_
_x000D_
_x000D_
_x000D_
Summary Statement_x000D_
_x000D_
This proposal aims to apply risk assessment and management techniques to computer architecture domain to quantify the design risk and make improvement. The angle is new. It seems today's computer is getting too complex and the trend continues. More convincing cases are needed to include in the proposal._x000D_
_x000D_
</t>
  </si>
  <si>
    <t>1763702</t>
  </si>
  <si>
    <t>Dimakis</t>
  </si>
  <si>
    <t>This proposal provides an integrated program to develop coding theoretic techniques for machine learning. It is currently quite challenging to parallelize large-scale machine learning over multiple nodes. The scaling benefits are limited because of two reasons: first, communication is typically the bottleneck and second, straggler effects limit performance._x000D_
We argue that both problems can be mitigated using coding theoretic methods. In this project we will develop coding theoretic methods for improving the performance of distributed machine learning. In particular, we propose ``coded computing", a transformative framework that combines coding theory with distributed computing to inject computation redundancy in a novel coded form. _x000D_
This project consists of three research thrusts: a) Coding for Linear Algebraic Computations, _x000D_
b) Coding for Iterative Computations and c) Coding for General Distributed Computations._x000D_
Each of the thrusts works on a different layer of a machine learning pipeline but all rely on coding theoretic tools and distributed information processing. _x000D_
_x000D_
Keywords: Coding Theory; Machine Learning; Distributed Information Processing.Our research goals investigate the connections between coding theory and large-scale machine learning. While there has been a tremendous amount of recent work in both areas, there has not been significant cross-disciplinary interaction.  Our preliminary work has already identified several novel research directions in the intersection of these research fields that lead to the research program described here. Our work is on obtaining fundamental information theoretic bounds, coding theoretic constructions and novel algorithms to improve the performance of large-scale machine learning.Our validation framework involves real experiments on cloud infrastructure and collaborations with industry for sharing data and infrastructure. The computational and information theoretic aspects of this proposal make this work naturally interdisciplinary. The educational initiatives will benefit students and also help develop novel algorithms that will enable future data science applications. The research projects and ideas will be used to develop new courses and educational material, and generated code will be made freely available.</t>
  </si>
  <si>
    <t>1763703</t>
  </si>
  <si>
    <t>Mickens</t>
  </si>
  <si>
    <t>Online services store increasingly large amounts of data about individual users. For example, social networking sites and professional networking services store photos, email addresses, locations, and other user-submitted content. Advertising networks track the web pages that users visit. Ecommerce sites leverage a user's longitudinal purchasing history to recommend new products to buy. Search engines try to integrate these disparate streams, allowing a single user to be mapped to her various online data trails. For any given user, a single piece of data may not be sensitive; however, in aggregate, the full set of user data often reveals a detailed view of the user's public and private life.  That view consists not just of raw data points---it also contains derived data. Derived data is generated by collecting data from many sources and many users and feeding the amassed data to machine learning algorithms whose internal structure has traditionally been opaque. _x000D_
_x000D_
Governments (e.g., Europe) are beginning to pass laws requiring technology companies to provide users with more control over user data. These laws are well-intentioned, but unfortunately, software developers lack systems-level frameworks for complying with these laws. From the technical perspective, how can an online service with billions of users satisfy a single user's request to see all of her data? How can a large-scale service comply with a law such as ``The Right to Be Forgotten,'' if the act of forgetting a user requires her raw data to be deleted, her derived data to be deleted, and machine learning algorithms to somehow ``forget'' the part of the training phase that involved her data?_x000D_
_x000D_
The PIs propose to address these challenges by developing a new platform for building large-scale online services. The platform leverages distributed taint tracking and interpretable machine learning algorithms to allow developers to efficiently manage fine-grain user data.  By tracking dynamic information flows throughout a distributed system and storing metadata about those flows in a database, the platform supports precise queries about the location of user data, regardless of whether that data resides in persistent storage, in-memory caches, or the virtual address spaces of running applications. Once user data flows into machine learning pipelines, interpretable ML algorithms allow for post-facto analyses of how user data affected the learning process.  Thus, services can remove the ML insights derived from a particular set of input data, preserving the overall work flow of a distributed service while satisfying user requests to be forgotten._x000D_
_x000D_
Keywords: taint tracking, data provenance, data privacy, per-user data removalThis work makes fundamental contributions in three areas.  Scalable Metadata and Taint Tracking: Managing information flow for individual users on systems servicing millions of users requires a lightweight, scalable metadata management solution.  The research conducted here will address challenging problems in excessive label propagation and online construction of interpretable machine models.  Cross-service Data Tracking: The PIs will produce techniques and tools for tracking data across multiple service providers, who have little incentive to cooperative with one another. Efficient Query of Graph-Structured Data: Although there are a few databases available for graph-structured data, none scale to the sizes required here. The creation of query frameworks that do scale is an open problem, and the steps taken here will be useful in myriad other contexts as well.This work has implications in multiple areas of computer science as well as in other fields.  Extensive information flow data is an invaluable debugging aid that can be realized from the infrastructure proposed in this work.  Similarly, it has been shown that such data can also be used to enforce data compliance policies and/or detect violations of such policies.  The framework proposed here could have significant effect on our ability to comprehensively manage information.  Finally, the PIs have strong records in attracting students from under represented groups and supporting their professional development.</t>
  </si>
  <si>
    <t>1763705</t>
  </si>
  <si>
    <t>Deep convolutional networks have introduced revolutionary advances in the performance of object detection and recognition systems. However, such ?black box? approaches are fundamentally limited by the need to have a large, representative set of training data which limits their ability to apply what they learn to new problems. As the complexity of a problem grows, these limitations become even more acute, limiting the practical scalability of these approaches._x000D_
The objective of our proposed work is to surmount these limitations by developing matched compositional generative and discriminative models for robots to learn visual tasks on-the-fly as well as to simplify the communication pipeline between a human and a robot.   As a concrete example, suppose the goal is to allow a human to request the following task from a robot: ?When I put these two blocks of wood together, apply wood glue along the seam.? Concretely, this implies detecting component objects (the wood, the glue bottle) detecting component activities (placing pieces together), and object attributes (wood glue, the seam). In short, the sentence carries with it everything needed to both assemble a set of recognition and action components, and to define the generation of a simulated training set that can be used to train or test an assembly of components against that data set._x000D_
We thus propose to create a Synthesis-Analysis interplay using a virtual simulator ("Synthesis") that continuously "imagines" visual depictions of semantic descriptions of activities, and a discriminatively-trained analyzer ("Analysis") that verifies or denies the generated sequence. The analyzer is trained in a supervised manner by breaking down a description of an activity into sub-parts indicating the primary actor, the activity class, and the direct object of interaction. In the end, the framework closes the loop by generating synthetic sequences from descriptions, then recreating that same description through discriminative analysis, and finally fine-tuning the latter to optimize performance._x000D_
Such a system can expand its capabilities ?on demand? through the following key properties:_x000D_
1. They exploit the power of simulation to create data from labels. When fully realized, any sentence can be used to generate a practically unlimited number of training examples._x000D_
2. They reflect the parallel compositional structures of language and of scenes, to integrate trained components into powerful, statistically principled parsing algorithms that can be augmented and fine-tuned to enhance their detection power on demand._x000D_
3. They are modular, allowing them to reuse previously learned components, and to be scaled by simply and automatically harvesting new descriptions from input queries, generating data, training components, and then training compositions and variations._x000D_
In effect, we are proposing to create machines that ?learn through imagination? by detecting their own limitations, creating new models for components, and synthesizing training data to integrate new components with existing methods.This work comes at an opportune time. Advances in graphical rendering along with advances in machine learning are now at a point where training in simulated environments in ways that generalize to reality are rapidly becoming possible (through transfer learning). At the same time, prior work by our team on human body part detection, object detection, scene analysis, and time-series modeling is now ripe to be integrated with these new capabilities to create a unified, extensible, and scalable high-performance analysis framework. Our work will link these two advances, and investigate new approaches to create highly scalable, reusable systems.The tools developed within this project will have broad applicability throughout vision and robotics. The application domains we envision will contribute to high-priority societal needs such as collaborative systems for manufacturing, in-home care, or personalized assistance. Furthermore, our group has an established track record of engaging a diverse collection of individuals across K-16 education; this project will continue to build that engagement.</t>
  </si>
  <si>
    <t>1763710</t>
  </si>
  <si>
    <t>Khreishah</t>
  </si>
  <si>
    <t>It is expected that by 2020 the Internet will be able to connect tens of billions of devices, thus making a careful design of the Internet of Things (IoT) a great imperative. Several challenges need to be tackled including: (1) indoor localization of these devices needs to be done accurately with very low-power and nearly instantaneously to the agents controlling these devices, (2) a large number of such devices will need to access the Internet through the wireless medium, exacerbating the spectrum crunch, (3) it is impractical to keep replacing the batteries of all these devices, therefore these devices have to operate using energy harvesting, which limits the distance a signal can travel, which could lead to a huge amount of infrastructure support in terms of access points and backhaul links to achieve a small distance reuse factor. This project proposes a new holistic solution along dimensions of capacity, localization accuracy, energy efficiency, and limited infrastructure and utilizes the emerging concepts of visible-light communications (VLC) and backscattering. Keywords: Visible-light communication; backscattering; localization; IoT; modulating retroreflectors; energy-aware computing.The PIs propose a new method for connecting billions of small indoor devices to the Internet and localizing them using a novel VLC-backscattering concept. This approach has many potential advantages as (1) it utilizes the available indoor infrastructure in terms of light sources (luminaries) and power/traffic distribution (power over Ethernet or power line communications), (2) it is energy efficient as the small IoT devices only modulate the reflected light rather than generating the carrier, and the localization algorithm is not performed at the device, (3) if the objective is to only perform localization and/or uplink transmission, it requires only a single unmodified light source to achieve centimeter-level accuracy, (4) unlike the RF-backscattering approach, it does not require any background traffic in the network to perform backscattering, (5) unlike the RF-backscattering approach it results in highly directional reflected links that could be spatially separated, which allows multiple IoT devices to communicate and to be controlled simultaneously with near zero-delay using network management methods such as SDN, (6) it allows for the first time to jointly perform illumination, communication, indoor localization and energy harvesting, (7) it works without worrying about multipath effect and frequency selective fading, (8) unlike frequency-diverse RF signals, the excitation signal is much simpler, which decreases the complexity for physical layer decoding._x000D_
_x000D_
The proposed research will be divided into four inter-related thrust areas. In the first thrust a novel low-power and passive localization approach is proposed to potentially resolve many of the problems in current localization algorithms when applied to IoT. In the second thrust the novel concept of pixelated retroreflector VLC backscattering is proposed. It potentially allows for the first time, orthogonal multiple access, energy efficient, and high data rates VLC backscattering system. The third thrust proposes joint illumination, energy harvesting, clock synchronization, and Internet access methods. In the last thrust, the device-level challenges for implementing the proposed VLC backscattering concept, the problem of adding to the small IoT device energy harvesting capabilities, and the experimental validation of the protocols to be developed in the previous thrusts are addressed.The proposed research will allow connecting billions of devices to the Internet and localizing them accurately realizing the vision of IoT. This will impact all aspects of our lives as the proposed research will provide a cheap, secure, spectrum and energy efficient solution utilizing the available indoor infrastructure. The generated NS-3 simulation modules will be the first tool for modeling VLC-backscattering. The proposed research project will also focus on integrating its protocols with the IEEE 802.15.7 standard, which will contribute to the Internet standards and RFCs. The PIs will recruit a graduate student from under-represented groups. The proposed educational activities complement the proposed research, such as integrating the research results into several graduate courses, and mentoring undergraduate African American students.</t>
  </si>
  <si>
    <t>1763711</t>
  </si>
  <si>
    <t>Saad</t>
  </si>
  <si>
    <t>Mixed reality (MR) applications, encompassing augmented reality, virtual reality, and any hybrid mix of reality and virtuality, will enable users to be immersed in a plethora of virtual worlds with unprecedented interactivity. However, to date, MR technologies have mostly relied on wired connectivity which restricts their use to confined spaces and narrows their application domains. As such, unleashing the true potential of MR requires providing seamless wireless connectivity. One promising option is the wireless cellular network, owing to its ubiquity, maturity, and ability to provide quality-of-service (QoS) guarantees. However, enabling MR over wireless networks faces many challenges: 1) Rich user environment that mandates novel quality-of-experience (QoE) measures combining QoS metrics (e.g., latency) and subjective user perceptions on the MR experience; 2) Seamless QoE requirements that must be met in near real-time to avoid breaks in presence periods during which users feel disconnected from the virtual world; 3) Strong coupling between uplink and downlink MR transmissions; and 4) Need for MR-centric computing approaches cognizant of the wireless constraints. Remarkably, despite a recent surge of interest in wireless MR, the prior art remains limited to single-user, single-room, single-technology (typically WLANs) experiments. In contrast, the goal of this research is to develop a holistic framework for designing and optimizing MR services over large-scale, heterogeneous wireless networks that include cellular and WLAN systems, operating over both sub-6 GHz and millimeter wave (mmW) frequencies. Keywords: cellular networks; mixed reality; learning; edge computing; resource management; QoE.The proposed, transformative framework will lay the foundations of MR over wireless networks by symbiotically integrating rigorous theory with real-world experiments to address the communication, user, and computing challenges of wireless MR. This, in turn, will yield key innovations: 1) Rigorous multi-attribute MR QoE metrics and associated performance analyses that bring forward new ideas from multiple-criteria decision analysis to integrate objective wireless QoS indicators with subjective MR user experience measures; 2) Novel self-organizing wireless resource management algorithms that advance the machine learning tools of echo state networks, an easy-to-train recurrent neural network, to guarantee seamless QoE for MR users and enable continuous uplink and downlink resource adaptation to MR user behavior and wireless dynamics; 3) New successive refinement learning algorithms for optimizing the scheduling of MR computing jobs across fog and cloud nodes, under incomplete information; 4) Predictive resource management schemes coupled with a novel computational caching paradigm that can exploit spatio-temporal correlation across the MR users' data and computational jobs to reduce latency and computational overhead; and 5) Large-scale testbed that integrates software-defined wireless systems (sub-6 GHz and mmW) with MR computing/visualization infrastructure to implement and refine the proposed framework. Experiments with real MR users will be conducted to collect QoE perception data.This research will realize the vision of ubiquitous MR by transforming current wireless networks into artificially intelligent systems that can adapt to MR devices, traffic, and user perceptions.  The anticipated fundamental results will uncover the key QoE indicators and constraints of MR over wireless networks. The developed machine learning and optimization tools will play an instrumental role not only in the design of next-generation wireless and fog computing systems, but also in the general learning methodology development. The experimental results will create a new breed of wireless MR technologies. Collaboration with industry in both the wireless networking (Huawei, srsLTE) and edge computing (Smartiply) spaces will accelerate transition to practice. A comprehensive educational plan that includes new curriculum development, hands-on student activities, industry internships, and software radio competitions will be developed to train tomorrow's wireless MR workforce and attract under-represented student groups. Broadening K-12 participation in STEM fields will be ensured by organizing regular outreach events, developing MR experiments for two summer camps for middle and high school female students, and conducting demonstrations at local STEM events across institutions. Dissemination will be done via publications, workshops, and collaboration with the broad Internet2 community.</t>
  </si>
  <si>
    <t>1763713</t>
  </si>
  <si>
    <t>Voida</t>
  </si>
  <si>
    <t>Big data now touches nearly all facets of human life, its influence reaching ever-new domains. Yet unlike for-profit organizations that have reaped significant benefits from data collected and analyzed at scale, nonprofit human service organizations face significant challenges using big data. The sociotechnical context of big data for nonprofit human service organizations requires collaborating to aggregate data across multiple human service organizations to accomplish collective goals; negotiating complex relationships with clients to ensure valid and reliable data while avoiding stigmatizing clients with predefined categories of data; and accounting for a policy environment where authority over the data and infrastructure is dispersed across different levels of government. Although the strategic use of big data by human service organizations is essential for addressing our country's most pressing social problems, the sociotechnical context of these organizations poses significant challenges, raising new questions for big data research: (1) In what ways do the data needs and practices of human service organizations align or conflict with the data needs and practices of other stakeholders in their big data ecosystem? (2) What are the tradeoffs between the benefits of big data analysis to understand critical social issues and the risks associated with collecting, aggregating and analyzing the often-sensitive data about marginalized or stigmatized populations? (3) In the context of service provision, how does policy shape and privilege certain forms of data, and how in turn does privileged data shape policy? To answer these questions, an interdisciplinary research team spanning information science and philanthropic studies will conduct four years of empirical and design research--including semi-structured interviews, observations, focus groups, data journey maps, diary studies, and participatory design workshops--with six focal nonprofit human service organizations and other stakeholders working in the surrounding big data ecosystems. Taken together, this research will launch a program of engaged scholarship to identify and characterize the challenges, opportunities, and best practices that will support nonprofit human service organizations in their drive toward big data._x000D_
_x000D_
Keywords: big data; collective goals; information infrastructure; interorganizational collaboration; nonprofit sector; work practicesThis research will provide the first empirical evidence of the nature and scope of the infrastructure and work required to support the use of big data in nonprofit human service provision--including the data coordination, collection, aggregation, analysis, and use within and across organizational boundaries. This research will characterize key challenges involved in making big data work in this context and identify best practices for mitigating those challenges; in particular: (a) the interorganizational coordination of big data infrastructure, (b) the analysis of sensitive and sometimes-stigmatizing data, (c) the loss of information about complex social problems when certain data are privileged over others, and (d) the design of technology in a social policy environment where authority over technology is dispersed. The interdisciplinary and translational nature of this research will contribute to multiple bodies of existing literature including studies of the infrastructures of big data, critical data studies, and nonprofit impact. In addition, it will forge a new line of research on the drive toward big data in the nonprofit sector.Federal policies have created urgency for human service organizations to become data-driven and prove that they are having an impact on pressing social problems. While these organizations have responded by collecting extensive data, the data come at great cost and often without clear benefit. If human service organizations were better positioned to collect, manage, and use these data at scale, it could lead to transformative outcomes for the communities they work with, the donors who fund them, as well as the policy makers and citizens who have a stake in these organizations delivering on their promises. With nonprofit human service organizations and data aggregation working groups as community partners, this research is positioned to identify and disseminate best practices for organizations to more effectively use big data to address this country's most pressing social problems.</t>
  </si>
  <si>
    <t>1763717</t>
  </si>
  <si>
    <t>Cheng</t>
  </si>
  <si>
    <t xml:space="preserve"> Panel Summary       
 Description:  The PIs propose to develop algorithms for counting roots of_x000D_
a system of polynomials over a finite field, counting points in the image of_x000D_
a system of polynomials over a finite field, decomposing an ideal over a finite_x000D_
field, and related tasks._x000D_
_x000D_
_x000D_
INTELLECTUAL MERIT_x000D_
_x000D_
Strengths_x000D_
_x000D_
+ The discussion of individual problems is very well-written.  From the point_x000D_
  of view of someone well-versed in the field, the proposal is well-structured_x000D_
  and organized._x000D_
+ The panel thought that a highlight of the proposal is on page 10:  if the_x000D_
  SPS-conjecture (that for all h in SPS(k, m, t, d), the number of roots of h_x000D_
  in Z is polynomial in k, m, t, and log d) and thus the consequence of_x000D_
  Theorem 1.17 is true, thus establishing a new separation in the direction of_x000D_
  VP != VNP, that would be an exciting result._x000D_
+ The PIs' past work is extremely impressive._x000D_
_x000D_
Weaknesses_x000D_
_x000D_
- The motivations for the proposed research are missing, as well as any_x000D_
  indication of which problems are more important and why._x000D_
- The proposal does not tell the panelists whether these results would_x000D_
  be important in some larger context, for example number theory or complexity_x000D_
  theory._x000D_
_x000D_
_x000D_
BROADER IMPACTS_x000D_
_x000D_
Strengths_x000D_
_x000D_
+ PI Rojas and his REU students obtained results that yield one of the best_x000D_
  parts of the proposal (page 11), showing an ability to employ undergraduate_x000D_
  researchers effectively._x000D_
_x000D_
Weaknesses_x000D_
_x000D_
- The Broader Impacts are standard and nothing else (besides the strength_x000D_
  above) stands out._x000D_
_x000D_
_x000D_
Suggestions to PI(s):_x000D_
_x000D_
Medium (and Large) proposals need to be written with a wide range of reviewers_x000D_
in mind.  Do not assume that all the reviewers know specifics about your_x000D_
subfield--especially what is considered important or impressive work.  Provide_x000D_
context and motivations; place your proposed research in the context of math_x000D_
and Algorithmic Foundations as a whole.  Explain what would be the impact of_x000D_
the outcomes of this research on other theoretical research (or applications)._x000D_
It would help if the PIs shorten the list of problems to make room for the big_x000D_
picture._x000D_
_x000D_
_x000D_
Justification for Panel Rating:_x000D_
_x000D_
The PIs did not make it clear to the panel why we should be excited about this_x000D_
research._x000D_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</si>
  <si>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AF:Medium:Collaborative Research: Algorithms and Complexity of Polynomial Systems_x000D_
_x000D_
L: 1763717 Cheng, Qi U of Oklahoma $  298,823_x000D_
N: 1763635 Wan, Daqing U of Cal Irvine $  299,950_x000D_
N: 1763644 Gao, Shuhong Clemson University $  299,918_x000D_
N: 1763774 Rojas, J. Maurice Texas A&amp;M Main Campus $  300,000_x000D_
_x000D_
_x000D_
P180637 LC AF Medium Panel /  Dec 11-12 (9 panelists),_x000B_  on 12/12/2017, recommended as Low Competitive (V,V,F,F)_x000D_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</si>
  <si>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work here is in computational algebraic geometry over finite fields. The proposal would support four well-qualified PIs.  It follows up a current joint CCF medium grant, which has been productive._x000D_
_x000D_
There are three main foci: counting the number of solutions to a system of polynomial equations over finite fields, decomposing polynomial ideals into prime parts, and an algebraic geometry attack on a lower bound for computation of the permanent.  All of these seem quite difficult and the proposal lays out convincing approaches to each of them._x000D_
Finding prime decompositions of ideals for families of polynomials over finite fields is a tool used both in counting roots and for the potential complexity result.    _x000D_
_x000D_
Strengths_x000D_
_x000D_
- existing team, clear goals, strong intellectual merit_x000D_
- these are useful tools for algebraic computation_x000D_
_x000D_
Weaknesses_x000D_
_x000D_
- the community to which this work would be of direct interest is pretty small.  A stronger tie to one or two particular applications would be great._x000D_
_x000D_
In the context of the five review elements, please _x000D_
evaluate the strengths and weaknesses of the proposal with respect to broader impacts._x000D_
_x000D_
The PIs are all involved educators. PI Rojas has used this material in REU programs, and actually produced and published some of the interesting preliminary work with his REU team._x000D_
_x000D_
Please evaluate the strengths and _x000D_
weaknesses of the proposal with respect to any additional solicitation-specific review criteria, if _x000D_
applicable_x000D_
_x000D_
_x000D_
_x000D_
Summary Statement_x000D_
_x000D_
High-quality proposal in a somewhat narrow area._x000D_
_x000D_
</t>
  </si>
  <si>
    <t xml:space="preserve">In the context of the five review elements, please _x000D_
evaluate the strengths and weaknesses of the proposal with respect to intellectual merit._x000D_
_x000D_
This proposal is mostly about computational algebra. The two central problems to be studied are: (1) count the common roots of a system of _x000D_
polynomials over some finite ring; and (2) count the number of points in the image of such a polynomial map. A number of more abstract problems_x000D_
in the same spirit are also considered, e.g., computing the radical of an ideal, and computing a primary decomposition. For the most part, the _x000D_
PIs seek to develop algorithms for the various problems they consider._x000D_
_x000D_
The problems are introduced using an unnecessarily heavy amount of jargon and there are many references to theorems and concepts from pure _x000D_
mathematics that are unfamiliar to a typical theoretical computer scientist._x000D_
_x000D_
Towards the end, the proposal gives an "SPS-conjecture" which is a conjectured upper bound on the number of integer roots of a certain type of _x000D_
polynomial, and mentions that this conjecture would separate VP from VNP. The PI's don't seem to be proposing to attack the conjecture but say _x000D_
that a special case of it can be attacked using their technique of "A-discriminants". They never get around to explaining what an A-discriminant_x000D_
is._x000D_
_x000D_
The work being proposed here, though nominally about algorithm design, is really about computational questions in commutative algebra. The _x000D_
authors' own relevant publication record, as mentioned in their biosketches, has hardly any intersection with the standard venues of theoretical_x000D_
computer science._x000D_
_x000D_
Strengths_x000D_
+ The first two problems mentioned are basic problems in mathematics and it would be good to understand special cases of them algorithmically._x000D_
+ The PIs have had a successful collaboration on these types of problems in the recent past._x000D_
_x000D_
Weaknesses_x000D_
- The proposal is not written to be understood by a standard TCS audience and may in fact be more appropriate as a mathematics proposal._x000D_
- The PIs' track record of publication is not in TCS venues._x000D_
_x000D_
_x000D_
_x000D_
In the context of the five review elements, please _x000D_
evaluate the strengths and weaknesses of the proposal with respect to broader impacts._x000D_
_x000D_
The PIs have successfully worked with undergraduate students through an REU._x000D_
_x000D_
The broader impacts are otherwise standard._x000D_
_x000D_
_x000D_
Please evaluate the strengths and _x000D_
weaknesses of the proposal with respect to any additional solicitation-specific review criteria, if _x000D_
applicable_x000D_
_x000D_
_x000D_
_x000D_
Summary Statement_x000D_
_x000D_
This is a densely written proposal on esoteric mathematical problems that may be important, but are not well explained to a TCS audience._x000D_
_x000D_
_x000D_
</t>
  </si>
  <si>
    <t xml:space="preserve">In the context of the five review elements, please _x000D_
evaluate the strengths and weaknesses of the proposal with respect to intellectual merit._x000D_
_x000D_
The strengths of this proposal are that it is well written, the PIs clearly_x000D_
have a very good track record indicating their fitness to solve the problems_x000D_
they propose to solve, and the ideas for how to approach some of these problems_x000D_
seem solid.  I like Section 2, which does a good job of explain the PIs' past_x000D_
track record and capabilities._x000D_
_x000D_
The main weakness of this proposal--and it's a big one--is that there is_x000D_
virtually no discussion of what I call "The Big Picture".  If the PIs fully_x000D_
succeed in accomplishing everything they propose, what larger impact will it_x000D_
have on this field of mathematics?  What impact will it have on applications?_x000D_
Why do the PIs want to solve these particular problems?  Of all the problems_x000D_
the PIs propose to solve, which are the most important, and why?  Of all the_x000D_
problems the PIs *could* propose to solve, why did they choose these ones?  How_x000D_
do the PIs prioritize, and how should we reviewers prioritize?  The PIs have_x000D_
devoted years of their lives to these sorts of problems, so they must have_x000D_
strong motivations for doing so, but what are those motivations?  Why do these_x000D_
questions excite the PIs?  I argue that answering these questions is the most_x000D_
important part of a proposal.  But this proposal devotes approximately zero_x000D_
attention to them.  There's literally no hint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Having said that, here are a few things that strike me as cool and interesting:_x000D_
Target Result 1.5, Target Result 1.11, and the geometric study by Rojas and REU_x000D_
students discussed in Section 1.5.1 and subsequent discussion up to Target_x000D_
Result 1.24.  My response to most of the rest of the technical section is, "Why_x000D_
do you want to solve that?"  Target Result 1.2 strikes me as archetypal of the_x000D_
proposal's deficient motivation:  I spent much time pondering, why do you care_x000D_
about Target Result 1.2?  (Repeat through much of the rest of the proposal...)_x000D_
_x000D_
I have a question.  Solving polynomials over the finite fields and solving_x000D_
polynomials over the reals are very different problems with different_x000D_
techniques.  This proposal is concerned with the former topic, but there is_x000D_
much interest in the latter topic among geometers and geometric modelers.  Are_x000D_
there any relationships between the two problems?  Would progress on the finite_x000D_
fields problem have any influence on the real-valued problem?  If so, a note_x000D_
about the connections could strengthen the proposal._x000D_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They also point out_x000D_
that their work has fostered interdisciplinary collaborations among their_x000D_
students.  More unusually, Rojas has participated in outreach programs for_x000D_
middle school students and "expository talks to students of all ages".  He has_x000D_
taught a longstanding summer course on algorithmic algebraic geometry to_x000D_
undergrads.  Wan "plans to give a series of talks to the UCI undergraduate Math_x000D_
Club on algorithmic number theory and complexity".  The PIs "plan to create_x000D_
elementary activities based on boolean and algebraic circuits."_x000D_
_x000D_
The proposal fails to explain whether the intellectual output of the proposed_x000D_
work itself has the potential to "benefit society", as I explained above in my_x000D_
remarks on the lack of a Big Picture._x000D_
_x000D_
_x000D_
Please evaluate the strengths and _x000D_
weaknesses of the proposal with respect to any additional solicitation-specific review criteria, if _x000D_
applicable_x000D_
_x000D_
_x000D_
_x000D_
Summary Statement_x000D_
_x000D_
A well-written proposal by a capable team with a very strong track record,_x000D_
addressing problems in polynomials over finite fields such as computing or_x000D_
counting roots and decomposing ideals.  However, I have difficulty evaluating_x000D_
this proposal because of its total failure to explain the context, importance,_x000D_
or potential impact of the proposed research on either our understanding of_x000D_
mathematics or on any practical applications.  The most important part of the_x000D_
proposal, what I call "The Big Picture", is entirely absent; therefore, I_x000D_
cannot recommend funding.  The "Broader Impacts" are average among proposals of_x000D_
this type._x000D_
_x000D_
_x000D_
</t>
  </si>
  <si>
    <t xml:space="preserve">In the context of the five review elements, please _x000D_
evaluate the strengths and weaknesses of the proposal with respect to intellectual merit._x000D_
_x000D_
_x000D_
This proposal is concerned with algorithms for and complexity of_x000D_
computing the roots of multivariate polynomial systems of equations._x000D_
Towards this end, the PIs focus their efforts on studying primary_x000D_
decomposition of ideals._x000D_
_x000D_
The proposal is well-structured and the PIs have organized the_x000D_
proposal as a collection of Theorems and Target Results. _x000D_
The Theorems (nine in all) describe their current progress_x000D_
and there is plenty of progress given the large number of_x000D_
publications that they have produced._x000D_
The Target Results (9 in all) detail what problems they _x000D_
intend to attack. The narrative is lucid and includes all_x000D_
the latest results in the field. _x000D_
The authors link their work to circuit complexity, and the_x000D_
polynomial hierarchy,  which is_x000D_
interesting and informative in its own right. _x000D_
_x000D_
The investigative team is extremely well-qualified to undertake_x000D_
the problems outlined in this proposal. Furthermore, the_x000D_
institutions of the PIs have adequate resources to ensure that_x000D_
the PIs can carry out their work._x000D_
_x000D_
In the context of the five review elements, please _x000D_
evaluate the strengths and weaknesses of the proposal with respect to broader impacts._x000D_
_x000D_
_x000D_
The broader impacts are mostly concerned with graduate and_x000D_
undergraduate education. Pretty standard stuff._x000D_
_x000D_
It should be noted that the work can be directly_x000D_
applied to cryptography._x000D_
_x000D_
Please evaluate the strengths and _x000D_
weaknesses of the proposal with respect to any additional solicitation-specific review criteria, if _x000D_
applicable_x000D_
_x000D_
_x000D_
_x000D_
Summary Statement_x000D_
_x000D_
_x000D_
This is a strong proposal in computational number theory. The team_x000D_
is well-qualified and capable of making significant advances in_x000D_
the field._x000D_
_x000D_
</t>
  </si>
  <si>
    <t>Precise quantitative information about zero sets of equations over finite rings is the key to reliable encryption protocols and communication systems. Furthermore, estimates on the number of real solutions for structured polynomials are now known to lead to new lower bounds for circuit complexity.  However, the precise quantitative bounds and algorithms needed remain challenging open problems. Our main research effort will thus concentrate on (1) new algorithms and complexity lower bounds for estimating the image and kernel size of polynomial maps over finite rings,  (2) primary decomposition of ideals over fields of positive characteristic,  and (3) a new approach to circuit complexity via cA-discriminants._x000D_
_x000D_
Keywords: algorithm and complexity; computer algebra; algorithmic number theory; computational algebraic geometryOur team has extensive experience with zeta functions, fewnomial theory, algorithmic number theory, computational algebra, and applying these ideas to get useful new quantitative results. Also, our proposed techniques provide fundamentally new algorithmic results over finite rings. For instance, our proposed approach to primary decomposition combines and advances techniques from Grobner bases and toric resultants, and leads us to the first algorithms for counting roots of univariate polynomials over prime power rings, with complexity polylogarithmic in the ring size. Faster point counting over prime power rings will in turn enable us to completely settle the complexity of Igusa local zeta functions, and give  _x000D_
new fixed parameter tractable algorithms for Hasse-Weil zeta functions.  Also, our use of cA-discriminants provides a new route toward proving circuit complexity lower bounds, avoiding the obstructions encountered in geometric complexity theory. Our work thus further strengthens the links  between computational complexity theory, computer algebra, algorithmic number theory, and arithmetic algebraic geometry.Our team is distributed across the US (with members from coastal states and plain states), ranging from traditional research centers such as California and Texas, to EPSCoR states such as Oklahoma and South Carolina. The ingredients behind our approach to circuit complexity have already been successfully taught in recent REUs and will continue to be a fertile source of problems for undergraduate and graduate students. Our interdisciplinary approach also serves as an ideal way to attract mathematically talented students to theoretical computer science and number theory. Our team will work on introductory materials, suitable for high school and undergraduate students, on computational complexity, algebra and number theory. This project will also hire at least 4 Ph.D. students and train them, together with other students, in the interdisciplinary areas of Mathematics and Computer Science.</t>
  </si>
  <si>
    <t>1763718</t>
  </si>
  <si>
    <t>Stefanovic</t>
  </si>
  <si>
    <t>MBASU</t>
  </si>
  <si>
    <t>This project will develop computing networks of molecules that will be fully bioorthogonal to the natural world (i.e., non-interacting) and that would allow non-intrusive monitoring of and targeted intervention into biological processes. Such networks will be created from mutually interacting biocompatible DNA strands with opposite chirality, which do not exist in nature and which will have well-defined points of interaction with biological systems (input/output or I/O interfaces). Each naturally occurring DNA (known as D-DNA) molecule has an enantiomeric (L-DNA) mirror image counterpart that is made of mirror image monomers. Two complementary attractive properties of L-DNA for applications in nucleic acid nanotechnology are (1) a closed system of L-DNAs behaves exactly the same as its D-DNA-based analog, but (2) will not be recognized by the nuclease enzymes which degrade D-DNA in the intracellular environment. However, to impact natural systems through molecular computations, e.g., for biosensing and diagnostics, an L-DNA molecular circuit must still interact with the naturally occurring molecules within the cell. This is non-trivial as, for example, there are no well-defined rules known for predicting the binding interactions of L-nucleic acids and D-nucleic acids (in contrast to the rules of Watson-Crick complementary for same-chirality nucleic acids). This project will develop input/output (I/O) interfaces for L-nucleic acid molecular computers to interact with naturally occurring molecular systems, including D-nucleic acids. This will create a new class of molecular computing hardware that uses L-DNA components to engineer novel and robust synthetic molecular devices suitable for in vivo biosensing and nanoscale information processing. Keywords: DNA enantiomers; molecular computing; in vivo biosensing; chirality; bioorthogonality.The key idea of this proposal is to build a network of molecules operating independently from natural systems, other than precisely defined connectivity with the outside world. This would allow autonomous monitoring and adjustment of natural processes. There have been very few systematic studies of the interactions between L-nucleic acids and naturally occurring biochemical systems, and this proposal will address that gap in the literature. Specifically, the project will focus on input and output interfaces between L-DNA and naturally occurring biochemical systems, since the internal computational network will be implemented using pure L-DNA components. For input interfaces, two parallel avenues of research will be explored: the recognition of small molecules and proteins in the environment, by translating, first, binding of DNA-based receptors (aptamers) with natural input ligands, and second, interactions with D-D/RNA molecules into inputs that are accepted and processed by L-DNA systems. As an example of a reverse problem, and construction of an output interface, the output signal from an L-DNA molecular circuit will be transduced into the release of an antisense D-nucleic acid or a drug. This work will open the path to novel molecular computing hardware that can be used to build stable L-DNA theranostic systems that analyze and respond to endogenous cellular biomarkers. Finally, input and output interfaces will be integrated and their robustness in model biological fluids will be studied.Given the potential applications of L-nucleic acids in implementing nuclease-resistant synthetic molecular devices, this work will have significant impacts in a number of areas. In health care, the ability to build sensors and diagnostic molecular circuits that can survive for extended periods of time in the intracellular or extracellular environment will enable the application of molecular computing devices for autonomous theranostics. This will allow more efficient and targeted diagnosis and treatment of disease at the individual cell level, thereby improving health care outcomes for patients. In the environmental sciences, networks of enantiomeric DNA sensors will be robust for extended longitudinal use. Applications of this work in structural DNA nanotechnology will enable similarly robust nanostructures to be constructed using L-DNA components. This project will serve as a focal point to interface undergraduate and graduate teaching in computer science and the biosciences at UNM, to foster a new generation of interdisciplinary scientists, and students at all levels (high school to postdoctoral), including underrepresented minorities, will participate through tracked science involvement programs.</t>
  </si>
  <si>
    <t>1763723</t>
  </si>
  <si>
    <t xml:space="preserve"> Panel Summary       
 OVERVIEW OF THE PROPOSAL:_x000D_
_x000D_
The goal of this proposal is to develop algorithms (1) to reconstruct the 3D structure of genomes via physical 3D modeling of eukaryotic genomes; (2) to de-noise and enhance Hi-C contact maps; (3) to carry out comparative analysis of Hi-C data; (4) to detect structural variations from Hi-C contact map._x000D_
_x000D_
INTELLECTUAL MERIT_x000D_
_x000D_
+ Strengths: _x000D_
_x000D_
+ The proposal addresses important and biologically relevant questions in Genomics, i.e., developing 3D genome reconstruction methods, enabling comparative analysis of contact maps, increasing resolution of contact maps, detecting structural variants_x000D_
+ The PIs have a good track record in this domain_x000D_
_x000D_
- Weaknesses: _x000D_
_x000D_
- Most of the panelists felt that the methods have to be described in significantly more technical detail to be assessed for soundness; for instance, there are no details about the physical 3D model; there are no details about the "realistic" distance measure for Hi-C; there are no sufficient details about the de-noising methods_x000D_
- The work on increasing resolution of contact maps (goal 2) seems to be already done (paper in BioRXiv, cited in their proposal); if this work is not completed, the PI should have explained what additional work is necessary _x000D_
- Some felt that objectives 2-3-4 are disconnected from objective 1, in the sense the one could focus on questions on the Hi-C contact maps without having to reconstruct the genome structure_x000D_
- While some on the panel felt that proposal is well-written and compelling, the majority felt that the proposal is neither well-articulated nor well-organized_x000D_
- Their previous publication on the 3D genome browser (which they often refer in this proposal) has been published several years ago but it was not clear whether the scientific community is using it_x000D_
- Some in panel felt that the visualization aspect of the proposal is not well tied to the other objectives_x000D_
_x000D_
* Evaluation Plan: _x000D_
_x000D_
The evaluation plan is weak, which is justified by the PIs because of the lack of ground truth for the 3D genome structures, but no compelling alternatives validation/evaluation strategies are proposed. ChIA-PET is quite limited to evaluate the validity of the model. _x000D_
_x000D_
* Potential for transformativeness: _x000D_
_x000D_
If the PI could validate the 3D model in a rigorous way, being able to map contact map data to the 3D model would be transformative in that it would provide a reliable foundation for hypothesis development._x000D_
_x000D_
BROADER IMPACTS_x000D_
_x000D_
* Impacts on science and society:_x000D_
_x000D_
This research will increase the understanding of how genomes are organized and how this might affect gene regulation which could have broad impacts on molecular biology._x000D_
_x000D_
* Integration of Research and Education and Broadening Participation:_x000D_
_x000D_
The PIs have a track record of providing research opportunities to women and other under-represented groups. They plan to continue to do so._x000D_
The PI will integrate their research in graduate courses in computational biology._x000D_
_x000D_
* Postdoc Mentoring Plan (if applicable):_x000D_
_x000D_
N/A_x000D_
_x000D_
DATA MANAGEMENT PLAN, dissemination of results, including software:_x000D_
_x000D_
- The data management plan is well detailed and adequate._x000D_
_x000D_
COLLABORATION PLAN (if applicable):_x000D_
_x000D_
- The management and coordination plan is sound._x000D_
_x000D_
RESULTS FROM PRIOR NSF SUPPORT (if applicable):_x000D_
_x000D_
Results from prior support are good. The PIs have a good track record._x000D_
_x000D_
HUMAN SUBJECTS (if applicable):_x000D_
_x000D_
N/A_x000D_
_x000D_
ADDITIONAL SUGGESTIONS:_x000D_
_x000D_
Should the PI decide to resubmit, the panel suggests adding a lot more technical details to their proposed method. The PI should also consider publishing their work in venues where biologists are more likely to read it, thus increasing the chances of adopting their software tools._x000D_
_x000D_
PANEL RECOMMENDATION_x000D_
* Justification, including key strengths and critical weaknesses:_x000D_
_x000D_
While the panel recognizes that the problems addressed in this project are important in molecular biology and genomics, the proposal critically lacks technical details and innovation._x000D_
_x000D_
_ Low Competitive (LC)_x000D_
_x000D_
-----------------------------------------------------------------------_x000D_
_x000D_
The summary was read by the panel, and the panel concurred that the Panel Summary accurately reflects the panel discussion._x000D_
</t>
  </si>
  <si>
    <t xml:space="preserve">In the context of the five review elements, please _x000D_
evaluate the strengths and weaknesses of the proposal with respect to intellectual merit._x000D_
_x000D_
The goal of this proposal is to take Hi-C data, which provides low resolution information about molecular contacts between different regions of the genome within the nucleus, and turn it into a physical model of the genome.  The authors point out the two main difficulties with this project themselves. First, there is no structural ground truth to compare the results to. The best information that we have about genome structure is from the highest resolution Hi-C datasets, which still provide only a mesh of point to point interactions. These same datasets are the ones they will need to use as input for their approach. The best they will be able to do is evaluate their method against other methods which are also operating in the same ground-truth-free arena.  Second, 3D structure prediction from only sequence or contact matrix data is hard. It's not a problem that was ever well-solved by the protein structure community. The best solutions eventually came out of having a knowledgebase of known structures as templates, whether whole or fragments, not out of machine learning approaches operating on sequence and contact data alone. So this is an incredibly high-risk project. It may produce some interesting modeling approaches and algorithmic solutions, but we don't even know at this point if there will ever be structural ground truth to compare the models to._x000D_
_x000D_
The validation section in a proposal like this should contain specific and provide a justifiable metrics for saying a model is good (i.e. accurate enough to be usable to aid in hypothesis development) , since that can't just be done by comparing a prediction to a resolved structure as in crystallography. How could information about biological function gleaned from HiC experiments be used to "score" a model? A major weakness is that in the evaluation section they basically wave their hands at this, saying oh well, we have access to a lot of data, and we will validate based on how the model reflects the biological function. That is as specific as they get. It seems like a really valuable contribution in a project of this nature would be to develop a well-reasoned evaluation metric for models of this type. In section 3.1, they discuss how distance metrics for HiC data sets could be evolved, but ultimately there they are comparing models to each other and to their previous 3D model._x000D_
_x000D_
PI Tang and co-PI Zheng already have an NSF grant to develop a molecular viewer, Genome3D, and later expanded on that to use a game engine to improve the 3D visualization. That project has produced some interesting visualizations and allows users to map, for example, expression data or epigenetic data onto a plausible physical model. It looks like pretty interesting software and indicates that these guys probably have the expertise to do what they propose to do. Tang's training goes back to the days of phylogeny restruction from gene order, which is a very early version of the kinds of topology problems encountered in Hi-C analysis, and that clearly informs some of the subsequent aims, which are more about knowledge that can be gleaned by denoising HiC maps and comparing them to each other rather than from prediction of the structure. The final three aims seem feasible and valuable in and of themselves, if less innovative and risky, and do not seem to depend on the structural modeling nor does the structural modeling seem to depend on them._x000D_
_x000D_
The deep learning approach is the expertise of coPI Song Wang. He has previously worked on problems that involve recognizing and extracting 3D models from 2D data, but not the kind of 2D contact data --&gt; 3D structure data that the structural modeling part of this project implies. However, it seems like the denoising and learning approaches are primarily aimed at analysis, comparision, and detection of changes or anomalies in the 2D heat map, rather than at improving the 3D structural model. It is hard to tell because the proposal is somewhat confusingly written._x000D_
_x000D_
CoPI Yue is generating Hi-C datasets in the context of a different project and brings that expertise._x000D_
_x000D_
The expertise they bring together here is appropriate, and the environment is adequate. _x000D_
_x000D_
The data management plan is open data, but they plan to keep it all on a privately maintained dedicated server rather than relying on solutions such as sourceforge, Git, or public sequence repositories._x000D_
_x000D_
_x000D_
_x000D_
In the context of the five review elements, please _x000D_
evaluate the strengths and weaknesses of the proposal with respect to broader impacts._x000D_
_x000D_
From the scientific perspective, their main impacts are that if successful they will provide a platform for structural analysis of genomes that will help answer all sorts of interesting biological questions. That is true. They also speculate that tackling this modeling problem will open up new areas of research for computer scientists, and this may be so. I am a little worried that quite a bit of the key work they have published so far is siloed in IEEE journals and computer science conferences and may not be reaching the audience it needs to have higher impact. e.g. despite being published in 2010, the Genome3D paper has only been cited 19 times (per Google Scholar). They briefly state they will disseminate through workshops at conferences like RECOMB, but that is not going to get biologists using their software on a significant scale. They need to make an effort to "cross over"._x000D_
_x000D_
The educational impacts they propose are that this problem will inform some teaching in a core undergraduate algorithms and data structures course, so that CS students are exposed to Bioinformatics early, and then in an upper level course that these students can continue with._x000D_
_x000D_
PIs all have experience with some undergraduate mentoring and have trained female Ph.D. students, and there is a general commitment to diversity, but it is unclear what they actually do to foster this._x000D_
_x000D_
Please evaluate the strengths and _x000D_
weaknesses of the proposal with respect to any additional solicitation-specific review criteria, if _x000D_
applicable_x000D_
_x000D_
_x000D_
_x000D_
Summary Statement_x000D_
_x000D_
Overall, this is an interesting and somewhat risky proposal by a strong collaborating group with prior experience in modeling from Hi-C data. However, the proposal reads as if two proposals (one for structural modeling, and one for a more straightforward proposal for denoising, comparative analysis, and SV analysis from heat maps) were pushed together arbitrarily. It is not really clear why both parts require each other. Methods are  not as detailed as  they could be._x000D_
_x000D_
</t>
  </si>
  <si>
    <t xml:space="preserve">In the context of the five review elements, please _x000D_
evaluate the strengths and weaknesses of the proposal with respect to intellectual merit._x000D_
_x000D_
The goal of this proposal is to develop algorithms (1) to reconstruct_x000D_
the 3D structure of genomes via physical 3D model; (2) to de-noise and_x000D_
enhance Hi-C contact maps; (3) to carry_x000D_
out comparative analysis of Hi-C data; (4) to detect structural_x000D_
variations from Hi-C contact map._x000D_
_x000D_
Goal (1) will be accomplished by (1a) developing a measure of distance_x000D_
between two Hi-C data sets which is "realistic" (what does it mean?)_x000D_
and computationally efficient and (1b) by comparing existing methods for_x000D_
3D reconstruction (I counted 15 papers/methods cited) using simulated_x000D_
data generated from their Genome3D work. Goal (2) will be accomplished_x000D_
by using (2a) methods borrowed from image processing community to_x000D_
increase the resolution of digital images and (2b) methods used to_x000D_
train a "Siamese network in which two or more identical sub-structures_x000D_
share the same set of parameters". In (3), the plan to learn the_x000D_
mapping between Hi-C contact maps and 3D structure using a deep neural_x000D_
network. For (4) they propose a learning procedure inspired from_x000D_
generative adversarial network to determine whether a Hi-C patch is_x000D_
derived from a structural variation._x000D_
_x000D_
The research plan is neither well-articulated nor well-organized._x000D_
Regarding goal (1), the author claim that they want to develop_x000D_
"physical 3D model of eukaryotic genomes" (first line, page 7), but_x000D_
there are zero mathematical details about his physical model. They_x000D_
also give no details about the proposed measure of distance between_x000D_
two Hi-C data. It is not clear how the comparative evaluation of 3D_x000D_
reconstruction algorithms (which I agree it is badly needed) would help them_x000D_
produce a better method. Regarding goal (2) the enhancement of Hi-C_x000D_
contact map using deep learning seems already done (they have a paper in_x000D_
BioRXiv), and there is very little details how they plan to de-noise_x000D_
Hi-C data. Regarding (3), the preliminary results in Figure 4 are_x000D_
poorly explained and I did not understand it (what are the four_x000D_
highlighted regions, why are the different, what's the_x000D_
significance?). For (4), there is little evidence that what they_x000D_
propose will work. They also ignore a significant amount of literature_x000D_
on detecting SVs from Hi-C data._x000D_
_x000D_
In general, there is not enough detail to determine whether the proposed_x000D_
approaches are innovative. A strength of this proposal is the_x000D_
evaluation plan. I also believe the problems that they propose are interesting_x000D_
and need investigation._x000D_
_x000D_
Finally, I disagree with the statement that "3D structures are_x000D_
generally stable and conserved across different cell types" (page_x000D_
3). It is true for similar cell types (e.g., red or white blood cell),_x000D_
but it can be quite different for different tissues (say brain cell_x000D_
and muscle cells). Studies have shown that one can cluster cell types_x000D_
based on the contact maps from Hi-C data. In other words, there_x000D_
sufficient discriminative information in Hi-C contact maps to_x000D_
distinguish cell types. Also, there are dozens of applications on deep_x000D_
learning in computational biology -- the authors only mention_x000D_
prediction two papers in 2015 about predicting transcription factor_x000D_
binding sites from the DNA sequence._x000D_
_x000D_
The PI and coPI are qualified to carry out the research proposed. They_x000D_
have prior publications on 3D genome analysis, in particular related_x000D_
to the 3D genome browser. The description of equipment available for_x000D_
the four individual involved is quite sketchy, and very minimal._x000D_
_x000D_
_x000D_
In the context of the five review elements, please _x000D_
evaluate the strengths and weaknesses of the proposal with respect to broader impacts._x000D_
_x000D_
The PIs propose to make their tools available to the community and_x000D_
engage in educational (in particular targeted at women and_x000D_
underrepresented Groups) and outreach initiatives.  The ideas proposed_x000D_
in the "Broader Impacts of Proposed Work" are sufficient and_x000D_
convincing, but relatively standard._x000D_
_x000D_
_x000D_
Please evaluate the strengths and _x000D_
weaknesses of the proposal with respect to any additional solicitation-specific review criteria, if _x000D_
applicable_x000D_
_x000D_
N/A_x000D_
_x000D_
Summary Statement_x000D_
_x000D_
The proposal deals with the problem of (1) reconstructing the 3D_x000D_
genome structure of eukaryotic organisms from Hi-C data. They also_x000D_
want to address the issue of (2) denoising and enhancing experimental_x000D_
data, (3) comparative analysis of Hi-C contact maps and (4) how to_x000D_
detect genomic structural variations from Hi-C data._x000D_
_x000D_
The main weakness is that the technical content is not sufficiently detailed to allow reviewers_x000D_
to establish whether these ideas will work._x000D_
_x000D_
_x000D_
</t>
  </si>
  <si>
    <t xml:space="preserve">In the context of the five review elements, please _x000D_
evaluate the strengths and weaknesses of the proposal with respect to intellectual merit._x000D_
_x000D_
The main goal of the proposed research is analyzing Hi-C data for 3D modeling of a genome and identifying its features by employing advanced techniques such as deep learning. The proposed research has some potential for advancing this area. The research plan is well explained and well-organized. However the validation procedure is not clear. _x000D_
The team and resources are well suited to carry out the proposed research._x000D_
_x000D_
In the context of the five review elements, please _x000D_
evaluate the strengths and weaknesses of the proposal with respect to broader impacts._x000D_
_x000D_
The proposed research has strong broader impacts._x000D_
_x000D_
Please evaluate the strengths and _x000D_
weaknesses of the proposal with respect to any additional solicitation-specific review criteria, if _x000D_
applicable_x000D_
_x000D_
_x000D_
_x000D_
Summary Statement_x000D_
_x000D_
iIn summary, it is a high quality proposal._x000D_
_x000D_
</t>
  </si>
  <si>
    <t>The genetic material of eukaryotic cells is not randomly distributed in the nucleus: imaging technologies and other experimental approaches have revealed chromosome territories and other nuclear features, such as a nuclear body and transcription factory. Recently developed new technologies with novel analysis methods such as Hi-C and ChIA-PET reveal the functional importance of the 3D conformation of the genome. It is expected that a huge amount of imaging, sequencing and other experimental data will be generated, as well as an influx of new details about the higher-level structures. The sheer amount and the diversity of these data will demand robust computational methods to model and analyze spatial genomic models. With more and more spatial data becoming available, computer scientists are beginning to embrace these types of data into their research.The intellectual merit of our projects include: 1) developing computational approaches aimed at assisting biological experiments and lowering costs; 2) designing large-scale and efficient algorithms for spatial model reconstruction and assessment; 3) developing deep learning techniques to identify features in evolution and function, as well as integrating epigenomic and other data to search for patterns; 4) detecting structural variations by identifying patterns in Hi-C data;  5) designing and implementing user-friendly software so that biologists can easily prepare and analyze spatial genomic data.The broader impacts of our plan are: 1) efficient and user-friendly software will encourage biologists to acquire and analyze spatial genomic data, enabling the investigation into novel biological questions and models; 2) biological discoveries from this project will have a strong impact on computer_x000D_
science by providing new open problems regarding which algorithms need improvement; 3) tools and data sets will be disseminated as open source, along with the requisite tutorials for their use; 4) the project provides valuable interdisciplinary training for undergraduate and graduate students--which will attract them to careers in academic research--with an emphasis on recruiting under-represented groups._x000D_
_x000D_
Key words:_x000D_
Spatial Genomics, Structural Variation, Comparative Genomics, Hi-C, Deep Learning</t>
  </si>
  <si>
    <t>1763726</t>
  </si>
  <si>
    <t>Vasic</t>
  </si>
  <si>
    <t xml:space="preserve"> Panel Summary       
 INTELLECTUAL MERIT:_x000D_
_x000D_
The proposal aims at developing new decoders for quantum low-density parity check codes and to study the potential mechanisms that can lead to decoding failures. _x000D_
_x000D_
Strengths: _x000D_
+ The first proposer has done seminal work in the area of understanding the performance of LDPC decoders, in particular on the topic of "trapping sets". This research can be leveraged and targeted to the case of quantum LDPC codes. _x000D_
+ The panel felt that the four main thrusts of (i) impact of short cycles, (ii) degeneracy, (iii) BP decoders, and (iv) noisy gates identified by the proposal are important and can make a difference for large-scale quantum computing. _x000D_
_x000D_
Weaknesses: _x000D_
- The proposed work seems to mainly address the problem of memory, i.e., it is not clear how to perform encoded quantum operations on the data that is encoded by the quantum LDPC codes._x000D_
- The panel expressed some skepticism as to whether the proposed quantum decoding strategies would work in practice as the required classical logic to perform the decoding would have to be implemented from imperfect primitive gates. Not only could this lead to large overheads in terms of gates and ancillas, the detrimental impact of noise cold also lead to propagation of errors back into the encoded data and make it harder to achieve fault-tolerance.  _x000D_
_x000D_
BROADER IMPACTS:_x000D_
_x000D_
Strengths:_x000D_
+ Having efficient strategies for fault-tolerant quantum computation is an important topic in quantum computing, the ultimate goal being decoders that would allow to perform error correction with constant overhead. The proposal is a step in that direction and might very well move the needle towards designing more robust quantum computers. _x000D_
+ The panel felt that the provided collaboration plan was adequate and the chart with the timing of the different work packages helped to understand the structure of the collaborate effort better. _x000D_
_x000D_
Weaknesses:_x000D_
- The proposed plan to achieve broader impacts is within expectations, but not beyond expectations. _x000D_
_x000D_
Data Management Plan:_x000D_
_x000D_
* Postdoc Mentoring Plan (if applicable): A postdoc mentoring plan has been provided and it has sufficiently level of detail. _x000D_
_x000D_
* Results From Prior NSF Support (if applicable): The results from prior support meet expectations. _x000D_
_x000D_
PANEL RECOMMENDATION: Justification, including key strengths and critical weaknesses. _x000D_
_x000D_
X_Competitive (C)_x000D_
_x000D_
The proposal articulates the problem of designing and understanding decoders for quantum LDPC codes. As such, these codes could be used to store or transmit quantum information reliably. The track records of the proposers are good and the proposal seems to be sound and realistic. The panel put the proposal in _x000D_
a Competitive (C) category. _x000D_
 _x000D_
The summary was read by the panel, and the panel concurred that the Panel Summary accurately reflects the panel discussion. 
</t>
  </si>
  <si>
    <t xml:space="preserve">In the context of the five review elements, please _x000D_
evaluate the strengths and weaknesses of the proposal with respect to intellectual merit._x000D_
_x000D_
This proposal concerns the decoding of quantum low-density parity-check (QLDPC) codes.  These codes show great potential for both quantum communications and fault-tolerant quantum computation (FTQC), because of their high rates and the existence of efficient iterative decoding algorithms.  These algorithms are mostly based on message-passing, or "belief propagation" (BP).  Applying these decoding to quantum codes, however, reveals several problems that don't exist classically.  First, quantum stabilizer codes must satisfy a "self-orthogonality" condition, which means that the Tanner graphs of these codes generally have many small cycles.  Second, QLDPC codes tend to be highly degenerate, which can prevent iterative algorithms from converging on the correct error, or even from converging at all.  The authors propose to study a number of ideas to improve the performance of decoders for QLDPC codes._x000D_
_x000D_
I have mixed feelings about this proposal.  On the one hand, I think that this is an important problem with great implications for the practical construction of quantum computers, and the proposal contains many interesting and promising ideas.  On the other hand, this proposal also contains some ideas that I doubt will work, and makes some misstatements about the current state of the art which somewhat undercut their goals._x000D_
_x000D_
Let me give a few examples of statements that I think are not strictly correct.  The statement that all QLDPC codes from the CSS construction have 4-cycles in their Tanner graphs is strictly only correct if the same code is used to correct both X and Z errors.  There are known constructions using different LDPC codes for X and Z errors that have no 4-cycles (e.g., Hagiwara and Imai)._x000D_
_x000D_
The PIs write:  "The effect of noise in the quantum gates and corrections within the encoding and decoding circuit on the performance of the code has been largely neglected."  This is a very surprising assertion, since this problem has been studied extensively for two decades.  Do they mean for codes used for communication?  It is true that in the context of communication one generally ignores encoding and decoding errors, so as not to muddy results about the properties of the code with assumptions about the performance of quantum computers.  But the PIs talk about FTQC in the same paragraph, and FTQC is entirely based on the assumption that all quantum gates and measurements may be faulty, including those involved in error correction._x000D_
_x000D_
On page 8 they say that decoherence in the channel means that a codeword "undergoes unitary evolution to a possibly erroneous state."  In general, the effect of decoherence is NOT unitary, or even unital (a mixture of unitaries)._x000D_
_x000D_
"The disadvantage of the existing decoders is that the syndrome table increases exponentially with the code length, and its implementation becomes infeasible for long codes."  In fact, only the smallest quantum codes (just like classical codes) use syndrome look-up tables.  Almost all quantum codes beyond a small size make use of efficient decoding algorithms:  classical efficient decoders for CSS codes based on classical constructions (like BCH or Reed-Muller codes), perfect matching (for surface codes), or recursive maximum likelihood (for concatenated versions of Steane codes or other small codes)._x000D_
_x000D_
The PIs suggest that for optimal decoding, one should replace classical message-passing algorithms with quantum message-passing, where all the processing is done by quantum circuits instead of by classical processing of measurement results.  I am, to say the least, highly dubious about this idea.  The usual assumption in FTQC is that classical processing can be done error-free, which gives it a huge advantage over quantum processing.  Doing the processing as part of the quantum circuit is likely to increase the error rate, and reduce the error threshold.  An effect like this has been shown by DiVincenzo and Aliferis in their work on FTQC with slow measurements.  And decoding a quantum code is essentially a classical problem:  one measures the stabilizer generators to obtain a syndrome, and then classically processes that syndrome to estimate the errors._x000D_
_x000D_
The PIs counter that noise in the decoding circuit can actually improve performance, by adding an element of randomness that breaks symmetries preventing the decoding algorithm from converging.  They liken this to the phenomenon of stochastic resonance.  It may well be that adding a stochastic element to the decoding algorithm improves performance for the reasons they say.  And it may well that the noise in quantum gates in the decoding circuit can serve that function.  But it would be an extraordinary coincidence if the noise in the quantum gates just happened to be exactly what is needed to make the decoding algorithms work as well as possible.  After all, one can easily add a stochastic element to the classical processing, and in a way that is completely under control.  The noise in quantum circuits is whatever it is._x000D_
_x000D_
Moreover, if the quantum iterative decoding algorithm involves repeated interactions with the qubits of the codeword, the circuits must be designed with great care to avoid having errors from the decoding circuit propagate back into the codeword.  This is the balancing act required for FTQC._x000D_
_x000D_
FTQC is a study of compromises.  It is true that QLDPC codes (like other stabilizer codes) are not optimal for non-Pauli errors.  But stabilizer codes are very good for designing fault-tolerant circuits for encoded logic gates, and they do work against general error models, though with some loss of efficiency.  Work has been done on designing codes and decoding algorithms against particular non-Pauli error models, but it is very hard to build FTQC on top of such codes.  I am unaware of any result that does so in a rigorous way.  Moreover, in general we don't know exactly what the error models will be for realistic quantum computers.  In practice, "optimal" generally takes second place to "good enough."_x000D_
_x000D_
The discussion in this proposal of trapping regions and alternative decoding algorithms is very interesting, and this work seems well worth doing.  The PIs have a strong background on this area of research.  And it is always possible that they might prove me wrong and show that there is a large advantage to using quantum decoders (though I doubt it).  So my opinion is mixed:  this is an important problem, and the proposal contains many interesting ideas, but also many ideas that I think unlikely to be fruitful._x000D_
_x000D_
In the context of the five review elements, please _x000D_
evaluate the strengths and weaknesses of the proposal with respect to broader impacts._x000D_
_x000D_
The broader impact of this proposal is fairly standard:  education of Ph.D. students, and impact on course work at the University of Arizona.  Of course, the development of better methods for decoding QLDPC codes could have a wide impact on FTQC._x000D_
_x000D_
Please evaluate the strengths and _x000D_
weaknesses of the proposal with respect to any additional solicitation-specific review criteria, if _x000D_
applicable_x000D_
_x000D_
_x000D_
_x000D_
Summary Statement_x000D_
_x000D_
Balancing the excellent elements of this proposal and the importance of its problem with the somewhat more doubtful elements, I rate this proposal as Good/Very Good._x000D_
_x000D_
</t>
  </si>
  <si>
    <t xml:space="preserve">In the context of the five review elements, please _x000D_
evaluate the strengths and weaknesses of the proposal with respect to intellectual merit._x000D_
_x000D_
Low density parity check codes (LDPC) have been incredibly important for developing high rate (essentially capacity-achieving) communications systems in the classical domain. They have similarly promising properties in the quantum setting, but decoding them efficiently is problematic. In the topological setting, various decoders have been proposed, but the geometric locality of the parity checks for those codes, which is desirable for their application, implies compromises in storage efficiency. For general QLDPC codes, decoding remains a major problem._x000D_
_x000D_
The PIs propose to deal with the two main issues: plentiful length 4 loops in the Tanner graph associated to the codes, and high degeneracy. The former is a problem because they cause the belief propagation algorithm to get stuck in a fixed point. The latter is an issue because the standard algorithms decode a most likely error instead of a most likely error coset. _x000D_
_x000D_
In the first case, the PIs have a strategy involving propagating local information about the graph that will help the algorithm avoid fixed points. In the second, they plan to use noise to avoid the degeneracy. (And that noise could potentially come from faulty quantum gates.)_x000D_
_x000D_
This is a very well-thought out proposal. Indeed, the proposal is so detailed that it is clear that the PIs have already invested a great deal of time thinking through the basic issues and mapping out a plan of work._x000D_
_x000D_
The PIs are both excellent. Vasic is a leader is classical LDPC codes. He has specific experience relevant to the project including the identification of a "stochastic resonance" effect in which introducing noise can result in an order-of-magnitude improvement in decoding performance and extensive work on the structure of "trapping sets" (short loops) in classical LDPC codes. Guha is a leader in quantum optical communications who has experience developing quantum error codes such as capacity-achieving polar codes. _x000D_
_x000D_
The are adequate resources available to the PIs to carry out the proposed activities._x000D_
_x000D_
In the context of the five review elements, please _x000D_
evaluate the strengths and weaknesses of the proposal with respect to broader impacts._x000D_
_x000D_
Quantum LDPC codes are promising for quantum computing. If they could be decoded efficiently and fault-tolerantly, they would provide a route to quantum computing using faulty gates using only linear overhead. (The standard proof using concatenated codes has an overhead T (log T)^const where T is the number of logical gates.)_x000D_
_x000D_
They could likewise have important applications to communication, including establishing entanglement over long distances. While they are unlikely to be deployed widely in the near future, they could well play an important role in the longer term future of quantum computing._x000D_
_x000D_
The lack of good decoding algorithms is a serious obstacle that this team seems well prepared to address. They have extensive preliminary results, a great deal of relevant experience and record of accomplishment._x000D_
_x000D_
In terms of other broader impacts, they propose to train graduate and undergraduate students. This effort will take place in the context of a larger Quantum Science and Engineering effort at the University of Arizona, which will involve the participation of students from different parts of the university. The Electrical and Computer Engineering Department supports the NSF Futurebound program for involving more women in STEM. Vasic has given lectures at the Tohono O' Odham first nation and continues to interact with them._x000D_
_x000D_
_x000D_
Please evaluate the strengths and _x000D_
weaknesses of the proposal with respect to any additional solicitation-specific review criteria, if _x000D_
applicable_x000D_
_x000D_
_x000D_
_x000D_
Summary Statement_x000D_
_x000D_
This is a strong proposal bringing together an expert in quantum communication with an expert in classical LDPC codes whose expertise is well-suited to tackling some of the issues that have limited the utility of quantum LDPC. It is an exciting collaboration for which the authors have already developed several creative ideas. I strongly recommend supporting the project._x000D_
_x000D_
</t>
  </si>
  <si>
    <t xml:space="preserve">In the context of the five review elements, please _x000D_
evaluate the strengths and weaknesses of the proposal with respect to intellectual merit._x000D_
_x000D_
PROBLEM: The proposal aims at developing new decoders for quantum low-density parity check codes and to study the potential mechanisms that can lead to decoding failures. _x000D_
_x000D_
APPROACH: Similarly to the classical case, one can attach a Tanner graph to any quantum stabilizer code. Decoding (syndrome decoding, to be more precise) then becomes a problem of propagating information between check nodes and data nodes and in an ideal world, a decoder bounces back and forth between the two types of nodes while flipping bits until the procedure converges and outputs the corresponding correction operation. This approach typically can fail, in classical LDPC codes typically when the code has an error floor, i.e., an obstacle that prevents the error rate after decoding to keep dropping with the physical error rate. Understanding error floors is not an easy matter. The first proposer has done seminal work in this area, in particular on the topic of "trapping sets" which can be used to characterize failures to decode, e.g., of the bit-flipping decoder. In the present proposal, the goal is to apply these and other techniques to the case of quantum LDPC codes and to understand scaling of logical error rate with physical error rate. _x000D_
_x000D_
INTELLECTUAL MERIT:_x000D_
Strengths: The proposal aims at a problem which has not been studied properly in quantum computing yet, even though it appear to be important as a great body of work relies on quantum LDPC codes to function properly (e.g., surface code error correction). It would certainly be useful to have a stronger theoretical understanding of decoders such as the Belief-Propagation decoders that were pioneered by Poulin or other decoders that make hard decisions. _x000D_
_x000D_
Weaknesses:  The proposed work seems to only address the problem of memory, i.e., it is not clear how to perform encoded quantum operations on the data that is encoded by the quantum LDPC codes. Also, the proposed research, while mathematically sound, seems to be quite narrow in scope._x000D_
_x000D_
In the context of the five review elements, please _x000D_
evaluate the strengths and weaknesses of the proposal with respect to broader impacts._x000D_
_x000D_
BROADER IMPACTS:_x000D_
Strengths: No particular strengths could be identified, the proposal is within what would be expected in terms of community outreach. _x000D_
_x000D_
Weaknesses: The proposal mentions increasing STEM participation of women but does not make a strong or creative case as to how this could be achieved. _x000D_
_x000D_
_x000D_
Please evaluate the strengths and _x000D_
weaknesses of the proposal with respect to any additional solicitation-specific review criteria, if _x000D_
applicable_x000D_
_x000D_
DATA MANAGEMENT PLAN:_x000D_
Postdoc Mentoring Plan (if applicable): a mentoring plan has been provided and it has sufficiently level of detail. _x000D_
Results From Prior NSF Support (if applicable): the results from prior support meet expectations. _x000D_
_x000D_
_x000D_
Summary Statement_x000D_
_x000D_
Summary: The proposal articulates the problem of designing and understanding decoders for quantum LDPC codes. As such, these codes could be used to store or transmit quantum information reliably. The track records of the proposers are good and the proposal seems to be sounds and realistic. For these reasons, I would put the project in a Competitive (C) category. _x000D_
_x000D_
_x000D_
</t>
  </si>
  <si>
    <t xml:space="preserve">In the context of the five review elements, please _x000D_
evaluate the strengths and weaknesses of the proposal with respect to intellectual merit._x000D_
_x000D_
This proposal uses a number of mathematical and logical techniques to_x000D_
improve fault-tolerant decoders for QLDPC codes.  They introduce the_x000D_
graphical lollipop structure, as well as work on improved belief_x000D_
propagation.  They build on the fact that optimal decoder performance_x000D_
can only be achieved using a quantum decoder._x000D_
_x000D_
I do not understand how the discussion of recursive structure differs_x000D_
from standard Shor and similar constructions (beyond the obvious_x000D_
difference of the code)._x000D_
_x000D_
I also do not understand how entropy is extracted from the quantum_x000D_
portion of the machine.  Handling non-Pauli errors is a key goal of_x000D_
the research, but the circuit diagrams in Figs. 9 &amp; 10, which do not_x000D_
use measurement and classically select correction operations, are_x000D_
entirely unitary.  The syndrome qubits all need to be cleaned by_x000D_
reversing the circuits, an operation that looks inherently difficult_x000D_
after the conditional bit flip gate at the end._x000D_
_x000D_
Two assumptions in their current work are the availability of ancillae_x000D_
and the existence of long-range gates.  _x000D_
_x000D_
The plan is very specific with respect to schedule and deliverables._x000D_
_x000D_
_x000D_
In the context of the five review elements, please _x000D_
evaluate the strengths and weaknesses of the proposal with respect to broader impacts._x000D_
_x000D_
The broader impact discussion is very generic, except for the goal of_x000D_
supporting creation of a graduate program in quantum engineering._x000D_
_x000D_
_x000D_
Please evaluate the strengths and _x000D_
weaknesses of the proposal with respect to any additional solicitation-specific review criteria, if _x000D_
applicable_x000D_
_x000D_
N/A_x000D_
_x000D_
Summary Statement_x000D_
_x000D_
The proposal is strong on belief propagation and decoding of LDPC_x000D_
codes, including quantum forms, but there are elements of the proposed_x000D_
decoding process that I have trouble following or find to be dubious_x000D_
assumptions._x000D_
_x000D_
_x000D_
</t>
  </si>
  <si>
    <t>Error correction is at the heart of all applications of quantum information processing, e.g., in realizing fault tolerant quantum computing, efficient reconciliation and privacy amplification in quantum key distribution (QKD), building fault-tolerant quantum memories for quantum repeaters used in a long- distance entanglement distribution network, and for attaining quantum limits of the rate of reliable optical communications. Low-density parity check (LDPC) codes have found tremendous practical uses that range from multiuser wireless communications to QKD. Quantum low-density parity check (QLDPC) codes are the only known class of quantum codes in the stabilizer family that have asymptotically nonzero rates, and support fault-tolerant decoding using noisy quantum gates. However, traditional belief propagation (BP) decoding algorithms perform poorly with loopy Tanner graphs and symmetric degenerate errors, which is a big hindrance in achieving high performance in quantum computing and communications. Furthermore, all existing work on decoding QLDPC codes rely on classical BP decoding where one computes marginals of the noisy code word state whose "factor-graph" structure is known a priori. A quantum BP decoder should inherently be a quantum algorithm, and it should need to pass true quantum messages in order to attain the full potential of QLDPC codes. Furthermore, stabilizer codes are known not to be optimal for non-Pauli channels such as the amplitude damping channel (the channel induced by the transmission of a single photon through linear loss), in terms of the largest achievable rate at a given blocklength. The goal of the proposed research is to develop fault-tolerant decoders for novel finite-length QLDPC codes by leveraging our prior work on exploiting noisy decoding logic in stochastic resonance decoders for classical codes._x000D_
_x000D_
Key words: Coding theory; LDPC codes; iterative decoding; quantum error correction; fault-tolerance.Developing good quantum codes have received much attention. But, understanding how quantum decoders - either in an optical communications receiver or in a quantum computer - would work reliably and fault tolerantly even when built using noisy logic gates, is limited. We will develop decoders exploiting a quantum generalization of stochastic resonance based decoding using noisy logic. Our decoder will be a small fault-tolerant quantum computer built using noisy gates wherein all computations will remain local at nodes, and quantum communication will happen across nearest-neighbor edges on the decoding graph. To ensure good performance in loopy graphs, instead of sending likelihood ratios as done in standard syndrome based BP decoding of QLPDC codes, our decoder will send quantum messages that will encode error estimates together with information about the local neighborhood of a node. Partial measurements on these quantum messages at nodes will help detect and rectify oscillatory and fixed-point trajectories, which in turn will help the decoder converge to the correct error coset with high probability. This concept is naturally tolerant to degenerate errors. Finally, we will characterize the performance of our QLDPC codes and fault-tolerant decoders in our recently developed architectures for scalable linear optical quantum computing, and repeaters for long-range quantum communication.This program will contribute significantly to the practical realization of scalable quantum computing and communications by finding structured ways of achieving the benefits afforded by quantum error correction using decoding logic built using noisy devices, while attaining near-capacity finite-length performance using low-complexity decoders. The participating students will receive broad training in math- ematics, science, and engineering, and their educational experiences will be enriched by the close collabo- ration between the PIs and their national and international collaborators. The proposed effort is an integral part of the university-wide quantum engineering initiative with a goal to establish a graduate program in quantum engineering at the University of Arizona. The proposed research will help our continued effort in involving under-represented students into research in partner universities, facilitate exchange of students and faculty. Highly competent workforce produced this way will contribute to the competitiveness of US industry in the strategically important area of quantum information processing.</t>
  </si>
  <si>
    <t>1763727</t>
  </si>
  <si>
    <t>Sen</t>
  </si>
  <si>
    <t>In any real-world scene, the transport of light is described by the LIGHT FIELD, a function that defines the radiant power of every ray of light traversing the scene. Because they are so fundamental, light fields are at the core of many problems in computer graphics, computer vision, and computational photography. Since they are very high dimensional (we assume a 6D formulation), usually only small subsets of them can be actually measured or computed in most practical applications.  However, trying to reconstruct these light fields from a small number of samples without objectionable artifacts is hard because of discontinuities introduced by effects like occlusion and scene motion. Traditionally, this problem has been approached in different ways by researchers in the various application areas, often without success._x000D_
_x000D_
Rather than following this piecemeal strategy, we propose to tackle these problems with a unified framework that focuses on the fundamental problem of light field sampling/reconstruction. Specifically, we observe that there is considerable COHERENCE and STRUCTURE in light fields that can be exploited. Therefore, we propose to discover this coherence and structure using machine learning, specifically DEEP LEARNING, using a novel framework that encodes our knowledge of the physical process of light transport to simplify learning.  Our preliminary results suggest that our approach would enable sparse sampling and efficient, high-quality reconstruction for a wide range of problems in computational photography and rendering._x000D_
KEYWORDS: Computer graphics, computational photography, Monte Carlo rendering, machine learningAlthough deep learning has done very well in many difficult tasks, it cannot be used to directly reconstruct light fields from sparse samples because there is simply too much missing information and effects such as occlusion introduce challenging discontinuities. Instead, we leverage our insight into the physical light-transport process--crucial for rendering--to couple PHYSICS and LEARNING and thereby create a new deep-learning architecture based on a novel, two-stage framework._x000D_
_x000D_
The first stage of our framework uses deep learning to simply estimate physical scene features such as depth or disparity, a simpler task that can be learned well. We then use a hand-coded re-rendering algorithm (such as image-based warping) to compute new samples of the light field. This approximates the physical process of light flow in the scene, except it does not take into account things like occlusion.   Since this can introduce artifacts, we use a second deep-learning stage that learns to perform a consistency check to eliminate the incorrectly warped samples and produce a proper image.  In other words, instead of solving one big problem with deep learning, we propose to break it into two smaller problems that are much easier to learn, coupled together by a simulation of the physical process of light transport.  This framework can then be applied to a variety of applications in both computational photography and rendering, and we expect that the core intellectual idea of coupling physics and learning can also be used for other important problems were deep learning has been previously unsuccessful.Since much of the world's information is now image-based, advances in rendering and computational photography will have immense potential for broader impact in a wide range of fields such as industrial design, architecture, medical imaging, marketing/advertising, animation, and virtual reality.  Moreover, advances in core, machine-learning architectures would impact many areas in computer vision and beyond.  The discoveries made as part of this proposal will be shared with the research community through publications at top venues and source code distribution.  Furthermore, both PIs have strong connections with industry, facilitating technology transfer to enable widespread application of the developed ideas. Finally, both PIs are strongly committed to education and outreach. We are proposing an outreach program within a Hispanic-serving institution (UCSB) for college-bound underrepresented high school students that leverages the natural appeal of graphics and imaging.  The PIs' leadership in education and online courses will enable broad dissemination of the ideas developed to a wider audience.</t>
  </si>
  <si>
    <t>1763728</t>
  </si>
  <si>
    <t>Sarwat</t>
  </si>
  <si>
    <t>Recent health emergencies (e.g., Zika, Ebola) have been key to highlight the need to develop frameworks to provide real- or near-real-time situational awareness during disease outbreaks. Given the challenging task of forecasting epidemics, decision makers need to generate simulation ensembles consisting of many thousands of simulations, each with different parameters corresponding to different, but plausible, scenarios. These, however, require models that represent 100s or 1000s of inter-dependent parameters. Today, aside from planners tweaking models on tools, most estimates are based on prior response experiences, without being informed of the population dynamics and other related network effects. This means that it is difficult for the decision makers to have an end-to-end view of an epidemic's likely impact. Thus, tools that execute, explore, and interpret large epidemic data and models are critically needed. In response to these challenges, the project proposes transformative impact through a data-driven recommendation platform, EpiRec, for improved planning and response against epidemic events._x000D_
Keywords: Data, Spatial; Spatio-Temporal; Epidemiology; Database; Recommendation.It is the goal of the proposed research to take recommender systems to their next stage, widening their scope to support dynamic spatio-temporal application domains, such as the epidemiology domain, that was not able to take advantage of them before. The technical objectives of this collaborative effort aim to address the limitations and transform the state-of-art in epidemic prediction and response through multi-faceted research aimed at tackling the computational and data challenges for developing recommendations for scientific applications. Such process consists of two phases: (1) An expensive offline model generation phase that uses data and metadata, e.g., user symptom represented as (user, symptom, severity), in order to derive correlations between users and symptoms, and (2) an online recommendation generation phase that uses the model to produce specific recommendations. The model generation problem can be formalized as latent space extraction from voluminous, multi-relational, and evolving data sets. In particular, our research will result in novel recommendation algorithms that can characterize and predict spatial-temporal disease transmission patterns. EpiRec also proposes an efficient approach that integrate the recommendation functionality with other data attributes/sources as well as co-optimizing the EpiRec functionality / symptom predictions and other data access operations (i.e., join) side by side. EpicRec proposes new techniques that can produce fresh recommendations / predictions in a real time manner to keep up with the staggering growth of epidemic data. EpiRec will also continuously assess the impacts of population behavior changes (work absenteeism) and different public health intervention scenarios (e.g., temporary school closures), and revise estimates based on real epidemiological and behavior data, at different spatio-temporal scales.A data driven approach will become an integral part of epidemic planning and response and the proposed data-driven recommendation framework for epidemic planning and response, EpiRec, will fill an important hole in data-driven decision making during health-care emergencies and, thus, will enable applications and services with significant economic and public health impact.  The proposed research bridges the gap between two scientific disciplines: (1) Recommender Systems sub-area of computer science and (2) Computational Epidemiology. EpiRec will be developed under the umbrella of ASU's Center for Assured and Scalable Data Engineering that aims at connecting researchers with industry, municipalities, and government in areas including public health. The educational impact of the proposed project will be on graduate education through mentoring of PhD students (with focus on minority students) and on CSE curriculum through incorporation of research challenges and outcomes into existing undergraduate and graduate classes. The project also provides an excellent context for undergraduate and K-12 level research. Future multi-disciplinary researchers with skills in both data intensive systems and public health will be trained through the proposed project. Beyond the students who will be directly involved, the demonstration effect within student bodies will bring broader impact, showing workforce opportunities that might not have otherwise been apparent.</t>
  </si>
  <si>
    <t>1763732</t>
  </si>
  <si>
    <t>Narasimhan</t>
  </si>
  <si>
    <t xml:space="preserve"> Panel Summary       
  OVERVIEW OF THE PROPOSAL:_x000D_
This proposal's goal is to understand the complex dynamics between the host, community, and environment of microbiomes. The microbiome is modeled as a heterogeneous co-occurrence network that represents entities from multiple omics views. To validate their methods, the PI's will use data samples from oysters during harmful algal blooms (HAB). _x000D_
_x000D_
INTELLECTUAL MERIT_x000D_
+ Strengths: _x000D_
_x000D_
The problem that the PI's describe is very important, and it can have a high impact on how we study microbiomes and what we can do about unhealthy outbreaks. The modeling as a heterogeneous network looks compelling with some potential contributions to fundamental CS research, e.g., in the area of time warping. _x000D_
_x000D_
- Weaknesses: _x000D_
_x000D_
The proposal looks sloppy from a biological standpoint. It is not very clear what the experiment is, and it would have been helpful to have a section devoted to it. One of the biggest concerns is about the data collection and its mismatch with the goals of the models. For example, it looks like samples are collected only from the host, not the environment. Additionally, samples are collected only from peak HAB, rather than including samples from before and after. There is also a concern that the samples are likely too small to make any causal conclusions._x000D_
_x000D_
The proposal gives the impression that the PI's are not working closely together with biologists. Problem is really good but some reviewers had trouble understanding what they can achieve. _x000D_
_x000D_
Many reference numbers are off and hard to find which makes it hard to evaluate work in context. Some reviewers also thought that there is some disconnectedness between the solutions of two aims, and whether the algorithms tie together. _x000D_
_x000D_
* Evaluation Plan: _x000D_
The evaluation plan looks good using the observational data. It would have benefited from following up with additional experiments or getting insights on the findings from biologists. _x000D_
_x000D_
* Potential for transformativeness: _x000D_
_x000D_
The goal of the proposal has very compelling potential for broad impact on communities that are impacted by HAB and potentially develop analysis tools for other microbiomes. The recommendation is that the PI's either integrate the biologists better or step back from biologists and consider some gold standard dataset, in order to validate their methods. _x000D_
_x000D_
BROADER IMPACTS_x000D_
* Impacts on science and society:_x000D_
_x000D_
The proposal has the potential to really impact the health of people living in Florida but it doesn't look like the PI's really thought through how they can harness this, e.g., to intrigue students to work on locally relevant problem. Overall, the reviewers agreed that the proposal has lots of potential, and it needs to be rewritten._x000D_
_x000D_
* Integration of Research and Education and Broadening Participation:_x000D_
Looks adequate._x000D_
_x000D_
* Postdoc Mentoring Plan (if applicable):_x000D_
N/A_x000D_
_x000D_
DATA MANAGEMENT PLAN, dissemination of results, including software:_x000D_
The data management plan is relying heavily on PIs websites and university IP division promotion of open projects. They should make full use of public repositories to ensure ongoing availability of research products. _x000D_
_x000D_
COLLABORATION PLAN (if applicable):_x000D_
_x000D_
The collaboration plan is OK. Contains a plan for joint web-based weekly meetings across institutions and twice-yearly physical meetings of the whole group._x000D_
_x000D_
RESULTS FROM PRIOR NSF SUPPORT (if applicable):_x000D_
PI's have written about their Prior NSF grant that seems sound. _x000D_
_x000D_
HUMAN SUBJECTS (if applicable):_x000D_
N/A_x000D_
_x000D_
ADDITIONAL SUGGESTIONS:_x000D_
_x000D_
_x000D_
PANEL RECOMMENDATION_x000D_
* Justification, including key strengths and critical weaknesses:_x000D_
The panel thought that the proposal is looking at a very compelling problem and potentially transformative research but it has a few deficiencies on the biology and data collection side. The recommendation is that the PI's either integrate the biologists better or step back from biologists and consider some gold standard dataset, in order to validate their methods._x000D_
_x000D_
_ Highly Competitive (HC)_x000D_
_ Competitive (C)_x000D_
X Low Competitive (LC)_x000D_
_ Not Competitive (NC)_x000D_
_x000D_
-----------------------------------------------------------------------_x000D_
_x000D_
The summary was read by the panel, and the panel concurred that the Panel Summary accurately reflects the panel discussion. 
</t>
  </si>
  <si>
    <t xml:space="preserve">In the context of the five review elements, please _x000D_
evaluate the strengths and weaknesses of the proposal with respect to intellectual merit._x000D_
_x000D_
The investigators propose to study the function of microbial communities via multi-omics data, first developing methods to infer co-occurrence networks within these datasets (adapting and expanding methods for working with multi-omic data in single organisms) and then going on to develop methods for time-warping (aligning) datasets where community response is similar but different communities are temporally out of phase with each other. They've chosen a really interesting system of hazardous algal blooms that are highly relevant to communities in Florida, where the PI is located. They propose to use what seem like fairly standard correlation analysis approaches and Bayesian inference across multi-omics datasets to identify networks of interacting microbes and microbial products. They show some interesting preliminary work on the clustering and time-warping problems using lung microbiome data from a collaborator._x000D_
_x000D_
Unfortunately, the proposal suffers in some places from sloppy writing and the datasets they will have specifically pertaining to HAB are unclear. For instance on page 6, they mention oysters sampled during HAB outbreaks, but the only antecedent to that in the text is when oysters are briefly mentioned at the end of the project summary. Their HAB dataset is described as temporal and multi-omic, but nowhere is it clearly laid out what the entire experiment will be. There are references to sampling oyster gut microbiomes, but is the entire microbiome of the HAB outbreak meant to be extrapolated from the oyster host response or are there other environmental samples as well? It's unclear. Throughout the proposal, they are at their most convincing when discussing network algorithms and at their least convincing when presenting the content of the experiment and what biological results they are likely to be able to obtain. They have a good collaborator in Eirin-Lopez and the biologist's perspective needs to be better reflected in the proposal, to provide a framework for the utility of their algorithms._x000D_
_x000D_
The team is strong. They have experts in network analysis, centrality algorithms, and machine learning. They have a biologist with a really interesting system to work on. It does not appear that they have been working or writing together for very long, and that may be part of why the proposal doesn't feel very cohesive._x000D_
_x000D_
FIU and CMU have appropriate resources for this project._x000D_
_x000D_
_x000D_
_x000D_
In the context of the five review elements, please _x000D_
evaluate the strengths and weaknesses of the proposal with respect to broader impacts._x000D_
_x000D_
They consider their main impacts to be in development of algorithms for the community and in fairly typical, but extensive, diversity outreach and mentoring activities. They rely on established and successful mentoring programs for women at CMU and the access to Hispanic student populations at FIU, to foster diversity and make their work accessible to younger student cohorts._x000D_
_x000D_
They miss an opportunity for relevance and connection to the community, though -- the environmental problem they chose to address is urgent and relevant for Floridians, and you would think that they could really do some  creative outreach around that both to FIU students and perhaps even to citizens in the surrounding communities who are impacted by HABs. This is the kind of biological question that pulls people in because it affects them directly, and then they see that computing gives the power to understand it. Which may be a better way to drive diversity and interest in the computing program than presenting bioinformatics algorithms to students who are already studying computer science._x000D_
_x000D_
Please evaluate the strengths and _x000D_
weaknesses of the proposal with respect to any additional solicitation-specific review criteria, if _x000D_
applicable_x000D_
_x000D_
_x000D_
_x000D_
Summary Statement_x000D_
_x000D_
The proposed approach builds on previous generations of methods for analysis of expression networks and multi-omic data. It's not wildly innovative, but putting meta-multi-omics data into a framework where it can be addressed through network analysis to provide a systems biology approach is compelling._x000D_
_x000D_
Weaknesses: it just feels like they have the right team to make this story so much more compelling, but the proposal is sloppily written and unclear in places, and doesn't live up to the potential of the idea._x000D_
_x000D_
</t>
  </si>
  <si>
    <t xml:space="preserve">In the context of the five review elements, please _x000D_
evaluate the strengths and weaknesses of the proposal with respect to intellectual merit._x000D_
_x000D_
The main goal of the proposed research is developing computational algorithms for analyzing web of interactions and its temporal aspects in a microbiome. The proposed research has some potential for advancing knowledge in this area._x000D_
In overall, the activities to carry out the proposed research are well-organized and well explained. However, research plan in part 3 of Aim 1 is not clear._x000D_
Citations are incorrect, which make their evaluation difficult. _x000D_
Validations of the proposed methods are well planned._x000D_
The team and resources are well suited for carrying out the proposed research._x000D_
_x000D_
In the context of the five review elements, please _x000D_
evaluate the strengths and weaknesses of the proposal with respect to broader impacts._x000D_
_x000D_
The broader impacts of the proposed research on environment and human health can be significant. Planned education and outreach activities of this proposal are very strong._x000D_
_x000D_
Please evaluate the strengths and _x000D_
weaknesses of the proposal with respect to any additional solicitation-specific review criteria, if _x000D_
applicable_x000D_
_x000D_
_x000D_
_x000D_
Summary Statement_x000D_
_x000D_
In summary, it is a good quality proposal._x000D_
_x000D_
</t>
  </si>
  <si>
    <t xml:space="preserve">In the context of the five review elements, please _x000D_
evaluate the strengths and weaknesses of the proposal with respect to intellectual merit._x000D_
_x000D_
The proposal aims to understand the interactions in microbiomes. The first aim is to understand which bacteria co-occur in a microbiome at particular times or under specific conditions. The second aim is to understand how these co-occurrences change  when events like toxic releases (or anti-biotic releases)  occur. "Temporal studies will also enable us to infer directional and ecological relationships among the entities."_x000D_
_x000D_
The bacteria in the current state of the art can be specified only down to their_x000D_
16S levels which often identifies only a genus._x000D_
Co-occurrence networks merely show when species appear together. The PIs suggest using a variety of correlation measures: Pearson, Spearman, maximal information, Kendall etc. The validation of interaction will be done using Freilich's database._x000D_
_x000D_
The PIs suggest other data besides just species data, e.g. understanding the proteins present in an environment (regardless of the bacterial species). Also the small molecules (metabolomic analysis). In their collection they intend to take all such information from coastal oysters. They will use other databases to find all the genes  of a taxa given the 16s markers (UCSD has such a database). That might be helpful in case a gene is expressed and the researchers want to determine from which taxa it derives._x000D_
_x000D_
1. If the PIs could identify causality among taxa or supply-consume networks or any other form of causality beyond just co-occurrence this would be interesting._x000D_
_x000D_
2. The proposed methods are known but applied to new data._x000D_
_x000D_
3. The big issue is trying to identify causality. The authors propose to do this using other databases that say whether a taxon produces or consumes some food item. p. 7: "if (1) we have two microbes A and B and a metabolite m all positively correlated with each other, (2) edge (A,m) is directed into metabolite m, and (3) edge (m,B) is directed out of metabolite m, then there is a strong likelihood that edge (A,B) is directed from A to B (with positive correlation)" In fact the notion of "strong likelihood" in such a case is dubious when so many taxa are involved._x000D_
_x000D_
The time series work is problematic, but I may be missing something. If the measurements are taken at times of homeostasis and events are shocks to the systems like the introduction of toxins, modeling these as causal from one time point to the next seems less useful than looking simply at the homeostasis resulting from each event separately. would better be handled just before the event and then times thereafter. It's not completely clear to me that the PIs plan to do this, though they do say "We assume that the parameters from the previous time slice (taxa, genes, metabolites, etc.) as well as the environmental parameters dictate the abundance of a given microbe in the current time slice."_x000D_
_x000D_
Overall, the PIs' use of the term "causality" is too facile. There are too many other confounding factors. In the PIs' previous work, they have clustered co-occurrence networks. Sometimes this leads to reasonable hypotheses such as that K. brevis can be a marker for an agal bloom. The approach they suggest: "For generative models such as the DBN, one possible evaluation approach is as follows. Learn the DBN for the first k - 1 time points and then use the resulting model (with or without the genomic data for time k) to predict the abundance distribution for time k." is reasonable but is very hard to make work when there are one hundred or so of possible factors much less when there are 1000 or more as is the case for a microbiome. Especially with relatively few time points._x000D_
_x000D_
4. The PIs are strong and there are computational facilities available._x000D_
_x000D_
The data collection will be interesting. They plan to collect different microbiomes from different individuals (e.g. oysters) will be collected and trends will be identified both due to events and due to internal processes. The biology directorate may be interested in that._x000D_
_x000D_
_x000D_
In the context of the five review elements, please _x000D_
evaluate the strengths and weaknesses of the proposal with respect to broader impacts._x000D_
_x000D_
Understanding microbiomes is certainly an important health and environmental issue. The collection of data will already contribute to the state of the art. Computational impact will be low as correlation is within the state of the art. Inference of causality will be extremely difficult (much more difficult even than with time series of genomic data) because of the sheer numbers of bacterial species._x000D_
The PIs have a good track record of delivering software to the community and are generally strong though the issue of how to infer causality is missing from their work. The outreach to underserved communities and women is also strong._x000D_
_x000D_
Please evaluate the strengths and _x000D_
weaknesses of the proposal with respect to any additional solicitation-specific review criteria, if _x000D_
applicable_x000D_
_x000D_
_x000D_
_x000D_
Summary Statement_x000D_
_x000D_
The problem is important. The PIs are strong, but they overreach when they suggest they can find causality because there are so many bacteria and so few data points. This would have to be analyzed much more carefully to show feasibility. The outreach is strong._x000D_
_x000D_
</t>
  </si>
  <si>
    <t xml:space="preserve">In the context of the five review elements, please _x000D_
evaluate the strengths and weaknesses of the proposal with respect to intellectual merit._x000D_
_x000D_
Potential to advance knowledge within its own or across different fields_x000D_
_x000D_
The goal of this proposal is to gain a holistic understanding of microbiomes that includes the interactions and dynamics between their host, microbial community, and environment. The microbiome is modeled as a heterogeneous co-occurrence network with multiple possible node and edge types. Nodes represent entities from multiple omics views. Edges, six in their case, connect microbial taxa. To validate their methods, the PI's will use data from oysters during harmful algal blooms (HAB) for which they have samples with measure of microbial taxa._x000D_
_x000D_
Representing the microbiome as a heterogeneous network of multi-omics entities and relationships appears to be novel and interesting. The multi-linear warping with bounded events is also novel, and it can be applied to other domains where time warping is necessary.  _x000D_
_x000D_
Extent to which it explores creative, original, or potentially transformative concepts_x000D_
_x000D_
There are two main goals of the project with seven clear deliverables (eight if we count the software). The first goal, analyzing heterogeneous multi-omics data, includes the following deliverables: integrating multi-omics data, inferring and interpreting relationships in the microbiome, and analyzing data from a single subject measured under different conditions. The second goal, analyzing longitudinal microbiome data, includes developing a dynamic Bayesian model, a novel multi-warping model, algorithms for inferring biological events (e.g., coordinated changes in time series), and inferring ecological relationships based on the DBN._x000D_
_x000D_
From what I can tell, the work is original and potentially transformative, especially if it's can be validated through future biological experiments (which appears to be beyond the scope of this project)._x000D_
_x000D_
Soundness, organization, and evaluation of proposed activity plan_x000D_
_x000D_
The plan is sound with clear evaluation criteria for each deliverable. There was no discussion of what it means if the evaluation shows that some of these deliverables were not successful in achieving their goal._x000D_
_x000D_
The two aims of the proposal seem a bit disconnected, almost as separate projects. It would have been helpful to know why the authors think that modeling series of networks and their evolution is a challenge in itself (section 4), and perhaps that would have helped explain the seeming disconnectedness between the two aims. _x000D_
_x000D_
I assume the nodes in the DBN signify presence or absence of an entity in a sample but this is not stated explicitly, I think. The PI's also don't justify the assumption that the DBN cond. probabilities are normally distributed (4.1). The novelty in 4.1 is not super clear beyond applying existing methods to new data. How would the correlation function be chosen?_x000D_
_x000D_
If the data was collected only during HAB and not before and after, it's unclear how one can study prevention and remediation.  _x000D_
_x000D_
Qualifications of team to conduct proposed activities_x000D_
_x000D_
The team is well-qualified to carry out the proposed research. Their backgrounds are in computer science and computational biology with several collaborations with ecologists and microbiologists._x000D_
_x000D_
Adequacy of resources to carry out proposed activities_x000D_
_x000D_
The resources seem adequate for the most part. There will be 3 graduate students and ¢ technician in the first year for sample handling. The sustainability plan for the software beyond the first year is unclear. Also, would it all be graduate student code?_x000D_
_x000D_
In the context of the five review elements, please _x000D_
evaluate the strengths and weaknesses of the proposal with respect to broader impacts._x000D_
_x000D_
Potential to benefit society_x000D_
_x000D_
The PI's plan to release software for studying microbiome dynamics which enable further microbiome studies, such as the Human Microbiome Project. They also propose mentoring activities for their undergraduates and diverse student bodies as continuation of existing activities._x000D_
_x000D_
Extent to which it explores creative, original, or potentially transformative concepts_x000D_
_x000D_
The proposed broader impact activities are adequate but none of them stand out as very creative._x000D_
_x000D_
Soundness, organization, and evaluation of proposed activity plan_x000D_
_x000D_
The plan is sound._x000D_
_x000D_
Qualifications of team to conduct proposed activities_x000D_
_x000D_
The team has experience with this type of activities._x000D_
_x000D_
Adequacy of resources to carry out proposed activities_x000D_
_x000D_
It seems adequate but if there is so much undergraduate mentoring planned, why not budget in undergraduate research support?_x000D_
_x000D_
Please evaluate the strengths and _x000D_
weaknesses of the proposal with respect to any additional solicitation-specific review criteria, if _x000D_
applicable_x000D_
_x000D_
_x000D_
_x000D_
Summary Statement_x000D_
_x000D_
This proposal addresses the complexities of studying microbiomes and their multiple omics views by modeling them as heterogeneous networks over time. The work appears to be original and potentially transformative, with potential to impact basic research in both biology and computer science. _x000D_
_x000D_
For broader impact, there is a good (but not very original) plan. Also, the PI's may want to consider budgeting in for undergraduate student support._x000D_
_x000D_
</t>
  </si>
  <si>
    <t>Microbiomes are communities of microbes that inhabit specific_x000D_
environmental niches and affect life on earth in an intimate_x000D_
way. Environmental microbiomes and human/animal microbiomes are being_x000D_
widely studied as they affect the health of all life on this planet at_x000D_
both micro- and macroscale levels._x000D_
_x000D_
Currently, we foresee two important challenges to address in the_x000D_
computational analysis of microbiome.  The first big challenge_x000D_
involves unwinding the tangled web of interactions within the diverse_x000D_
members of the microbial community, and also with the entities of the_x000D_
host environment.  While technology to measure many different aspects_x000D_
(omics of the microbial community, omics of the host, and omics of the_x000D_
environment) already exists, analysis tools and intelligent databases_x000D_
that tease apart their interactions lag behind. A network-based_x000D_
approach will be used to integrate heterogeneous data and to allow_x000D_
inferencing on ecological relationships within the microbiome. _x000D_
_x000D_
The second big challenge lies in understanding the temporal dynamics_x000D_
of the community, with the ultimate hope of controlling the_x000D_
microbiome. Traditional microbiome studies are snapshots in time, and_x000D_
often reveal nothing about the dynamics. Longitudinal microbiome_x000D_
studies are becoming increasingly popular. However, the analytical_x000D_
tools lack the ability to find complex interrelated patterns, explore_x000D_
causality and to generate interesting and useful hypotheses through_x000D_
data analysis. An approach based on time-warped alignents followed by_x000D_
modeling with dynamic Bayesian networks is proposed to address this_x000D_
challenge and to allow temporal ecological inferencing within the_x000D_
microbiome._x000D_
_x000D_
Keywords: Microbiome; longitudinal data; time-series; _x000D_
dynamic bayesian networks; co-occurrence networksThe intellectual merit is in the development of novel methods for_x000D_
microbiome analyses using co-occurrence networks, alignment of_x000D_
time-series curves and the learning of dynamic Bayesian networks,_x000D_
allowing for unprecedented in-depth understanding of the interactions_x000D_
within the microbiome.The broader impacts will be in the development of sofware tools_x000D_
critically needed in the near future by the microbiome research_x000D_
community, and in its impact on underrepresented minorities and_x000D_
education. The proposed work will positively impact research on_x000D_
harmful algal blooms and marine ecosystems.</t>
  </si>
  <si>
    <t>1763733</t>
  </si>
  <si>
    <t>Gleich</t>
  </si>
  <si>
    <t xml:space="preserve"> Panel Summary       
 SUMMARY OF PROPOSED RESEARCH ACTIVITY_x000D_
_x000D_
Description : The proposal considers the problem of computing eigenvectors of higher dimensional tensors, and aims to develop numerical computation techniques. Tensor eigenvalues and vectors have received attention because (a) they are natural extensions of the simple and ubiquitous notions of matrix eigvenvalues, and (b) these eigenvalues provide useful structural insights into data, and help in uncovering multiway relationships. The problem has potential connections to algebraic geometry, computational complexity, and information theory. _x000D_
_x000D_
The project proposes two iterative algorithms for computing eigenvectors, motivated (a) by random restarts in fast pagerank computation, and (b) by ideas from dynamical systems. Approaches towards performing such computations at scale are also discussed._x000D_
_x000D_
INTELLECTUAL MERIT_x000D_
_x000D_
Strengths_x000D_
_x000D_
+ Tensors are arising in more and more applications, and the research has the potential to be transformative and impact many areas._x000D_
+ The PIs have a very promising recent work (proposing the 'spacey walk'), which lays the foundation for the proposal._x000D_
+ The second approach is technically interesting. It does a "combined" update of the eigenvalue, vector pair. _x000D_
_x000D_
Weaknesses_x000D_
_x000D_
- Iterative algorithms such as the ones proposed are often very difficult to analyze. The proposal does not provide an approach to such an analysis._x000D_
- For the second method, the question of understanding eigenvectors that are 'attractors' and those that are not seems very difficult. No attempt is made at a systematic analysis._x000D_
- The scope of the algorithmic contribution did not seem broad enough for a medium proposal._x000D_
_x000D_
BROADER IMPACTS_x000D_
_x000D_
Strengths_x000D_
_x000D_
+ Organizing a workshop that brings together theory and applied researchers on tensors._x000D_
+ PIs are quite invested in undergraduate level and high-school research._x000D_
_x000D_
Weaknesses_x000D_
_x000D_
No specific weaknesses._x000D_
_x000D_
_x000D_
ADDITIONAL REMARKS_x000D_
_x000D_
Collaboration plan: the PIs have a history of collaboration, as well as a concrete collaboration plan._x000D_
_x000D_
Data Management Plan: the plan is adequate._x000D_
_x000D_
Results of prior support:  results have been clearly stated._x000D_
_x000D_
Suggestions to PI(s): _x000D_
For a theory audience, the PIs need to provide concrete approaches towards analyzing the algorithms proposed. What kind of guarantees can one expect to obtain? Are there concrete conjectures?_x000D_
_x000D_
The section on faster algorithms could also use more detail. _x000D_
_x000D_
Justification for Panel Rating: _x000D_
The panel was not convinced that the approaches presented in the proposal go far enough towards achieving its goals. Some panelists felt that the PIs' records are strong on the experimental and algorithm design fronts, but not on the analytic directions that are proposed. Finally, the questions proposed seemed limited in scope for a MEDIUM level proposal._x000D_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</si>
  <si>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Principled Numerical Methods for Tensor Computations_x000D_
_x000D_
L: 1763733 Gleich, David Purdue University $  508,040_x000D_
N: 1763455 Benson, Austin Cornell University $  591,393_x000D_
_x000D_
_x000D_
P180637 LC AF Medium Panel /  Dec 11-12 (9 panelists; 1 decl confl),_x000B_  on 12/12/2017, recommended as Low Competitive (V,V/G ,G)_x000D_
Std competition rank 9 of 17 rated projects: 2 HC, 6 C, 8 LC, 1 NC _x000D_
_x000D_
Ad hoc reviews (1): G, with last on 12/10/2017_x000D_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</si>
  <si>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considers the problem of computing "eigenvectors" of three dimensional tensors, and aims to develop numerical computation techniques. Tensor eigenvalues and vectors have received attention because (a) they're natural analogs of the simple and ubiquitous matrix eigvenvalue theory, and (b) these eigenvalues provide useful structural insights into data, uncovering multiway relationships._x000D_
_x000D_
There are three main technical aims: _x000D_
_x000D_
The first is to compute specific eigenvectors (e.g., the "top" eigenvectors of non-negative tensors) via a random-walk approach. Taking inspiration from the matrix case, in which laziness and random "jump to start" approaches make the computation better behaved, the PIs propose a similar iterative approach for tensor eigenvalues. The walk itself was studied in an earlier work by PI Benson, and is referred to as the 'spacey' walk._x000D_
_x000D_
The second aim is to use ideas from dynamical systems to compute arbitrary eigenvalues and vectors (the discussion in Aim 1 appears to only consider the top eigenvalue of non-negative tensors).  The rough idea is to write down a dynamic system whose fixed points are the Z-eigenvectors with eigenvalue 1. To handle other eigenvalues, they consider a dynamic system where the pair (x, \lambda) evolves with time, an interesting idea. The questions posed then are if this system converges, and if all the eigenvector, value pairs can be produced in this manner. _x000D_
_x000D_
The third aim is to scale up the research proposed towards dealing with large tensors. Towards this end, many ideas are proposed, including taking advantage of structure, Monte Carlo methods, using sketching techniques and low rank decompositions, etc._x000D_
_x000D_
The overall goal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_x000D_
_x000D_
The PIs are both well-qualified to carry out the work proposed. They have quite a few nice recent results on precisely this topic._x000D_
_x000D_
Negatives:_x000D_
_x000D_
One main question is the significance of computing tensor 'eigenvectors'. While decompositions have a direct connection to learning, etc., with eigenvalues/vectors it is less clear. The proposal itself doesn't make too much of a case for this; in the applications in Section 5, potential uses are mentioned, but a more definitive case for them would definitely help._x000D_
_x000D_
The questions proposed in Section 4.3 are somewhat tentative, and it would be nice to see a proof of concept (e.g., for the sketches and CP decomposition parts -- how could this structure be used to speed up the dynamic system computation?)_x000D_
_x000D_
In the context of the five review elements, please _x000D_
evaluate the strengths and weaknesses of the proposal with respect to broader impacts._x000D_
_x000D_
The PIs propose organizing a workshop that brings together applied researchers with those who have made theoretical contributions to tensor computations._x000D_
_x000D_
PI has been actively involved in undergraduate research, as well as mentoring of high school students. _x000D_
_x000D_
Both PIs encouraging of diversity and representation from all groups in research._x000D_
_x000D_
Please evaluate the strengths and _x000D_
weaknesses of the proposal with respect to any additional solicitation-specific review criteria, if _x000D_
applicable_x000D_
_x000D_
_x000D_
_x000D_
_x000D_
Summary Statement_x000D_
_x000D_
The goal of the proposal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However, these consequences are not made explicit in the proposal, so the scope seems to be somewhat limited._x000D_
_x000D_
The PIs are both well-qualified to carry out the work proposed. They have quite a few nice recent results on precisely this topic._x000D_
_x000D_
</t>
  </si>
  <si>
    <t xml:space="preserve">In the context of the five review elements, please _x000D_
evaluate the strengths and weaknesses of the proposal with respect to intellectual merit._x000D_
_x000D_
This proposal concentrates on the problem of computing tensors, which are widely used in a diverse and long list of scientific disciplines. However, computing such tensors is intractable in general, and hence most of the literature has focused on special cases. The PIs propose to study the use of regularization and dynamical systems in computing the eigenvectors of tensors, aiming for both theoretically and practically appealing algorithms. Although there exists prior work on computing these eigenvectors, the PIs argue that previous methods are either incomplete (there exist tensor eigenvectors that they cannot compute) or they are not scalable. _x000D_
_x000D_
Although the technical content is often a bit too dense and hence hard to follow, the proposal seems to be otherwise well organized and the PIs appear to be well-equipped in dealing with the proposed problems. The set of results that the PIs seek to provide a bridge or at least to narrow down the gap between the theoretical and the practical work on this topic, possibly providing more opportunities for interdisciplinary research._x000D_
_x000D_
_x000D_
In the context of the five review elements, please _x000D_
evaluate the strengths and weaknesses of the proposal with respect to broader impacts._x000D_
_x000D_
Other than some more standard broader impacts on education and mentoring, the main contribution of this proposal may be the fact that it focuses on a problem at the interface of theory and industry, and the impact of the results could be supported by the PIs connections to both theoreticians and practitioners of the field._x000D_
_x000D_
Please evaluate the strengths and _x000D_
weaknesses of the proposal with respect to any additional solicitation-specific review criteria, if _x000D_
applicable_x000D_
_x000D_
_x000D_
_x000D_
Summary Statement_x000D_
_x000D_
This proposal focuses on the problem of tensor computation that has attracted some attention from both theoreticians and practitioners. The solutions to the questions proposed in this proposal would aim to narrow down the gap between the corresponding approaches. _x000D_
_x000D_
_x000D_
</t>
  </si>
  <si>
    <t>WK0595541</t>
  </si>
  <si>
    <t>hpark@cc.gatech.edu</t>
  </si>
  <si>
    <t xml:space="preserve">In the context of the five review elements, please _x000D_
evaluate the strengths and weaknesses of the proposal with respect to intellectual merit._x000D_
_x000D_
The proposed work involves tensor computations especially for establishing foundation of tensor eigenvalue problems through study of relationship between tensor eigenvector computation problems and stochastic processes and dynamical systems. Use of regularization and use of dynamical systems will play the key role. Another major activity will involve study of issues related to large-scale implementations of the developed algorithms for handling the scale of modern data sets._x000D_
_x000D_
The preliminary results shown in the figures look promising. I suggest that they include the æextreme reliable' methods mentioned at the end of Section 3 in their performance comparisons for smaller sized problems : there are many important real-life applications that are not necessarily very large and these æreliable' methods can help understanding of the problems at hand._x000D_
_x000D_
Strengths: _x000D_
The two PIs are well qualified. They have  proven track records in the relevant areas for successfully carrying out the proposed work. The proposed problems are challenging and the proposed directions are unique. The activities for exploration are well organized step by step (e.g. page 7:  RA1-1 to RA1-4: Relating the regenerative spacey random walk process to the PageRank process on a graph, goal of polynomial time algorithm characterizing the related study, limiting behavior, acceleration techniques,  and  then the plans for RA2,  and RA3, etc. are all well organized), and promising û in some places, it is very sketchy and some more high level justification would have been helpful._x000D_
_x000D_
The work is motivated to close the gap between the applications, where tenor computations can play significant roles, and the algorithm development with solid theoretical foundations. _x000D_
_x000D_
The collaboration plan with the leaders in the tensor research area is very good. The letters of collaboration show their commitment._x000D_
_x000D_
Weaknesses: _x000D_
Although the above motivation of reducing the gap between foundational work and application is very important,  the connection between the proposed research directions and applications is weak: The foundational work is focused around eigenvalue related problems. However, the applications listed are much broader, mostly about problems where tensor computation is needed where the computational need is not necessarily about tensor eigenvalue problems. E.g. Section 5.1 lists the emerging sources for higher-order data but how are they related to the tensor eigenvalue problems? The key problems there are either low rank approximations or connection to the eigenvalue problem is not clearly established. In addition, there is no explanation on how the foundational solutions proposed can solve the problems listed in the applications. Suppose a robust method that can compute all types of eigenvalues, e.g. unstable ones, a specific one which is not necessarily the leading one, etc. are developed as a result of this research. Then how can this result be used in any of the applications listed?  Some equations or even just some high level clear conceptual explanations would have been helpful._x000D_
_x000D_
Although the proposed research topics are challenging and important, the scope of the proposed research is rather narrow, and more of that of the æSmall' category: There are two PIs only and the scope of the four Aims are more of a Small category proposal._x000D_
_x000D_
The PI David Gleich has a current funding 'III:Small: Multi-dimensional spectral clustering of multi-way data and networks with tensor eigenvectors'. I wonder how much overlap there is between the two proposals._x000D_
_x000D_
_x000D_
In the context of the five review elements, please _x000D_
evaluate the strengths and weaknesses of the proposal with respect to broader impacts._x000D_
_x000D_
Strengths:  _x000D_
I highly regard the plan for tensor computation community building via data exchange for sharing data developed in the course of tensor research. It will contribute to tensor research community significantly._x000D_
The PI Gleich has a proven record of successfully mentoring undergraduate and high school students. _x000D_
The budget shows that the collaboration between the two PIs and the activities are appropriately _x000D_
_x000D_
Weaknesses: I wish the connection between the foundational work and applications is a lot clearer. I think the potential applicability of the proposed research is strong but the proposal did not justify it well enough. Therefore potential impact of the proposed work beyond theoretical and algorithmic research is not clear._x000D_
_x000D_
_x000D_
Please evaluate the strengths and _x000D_
weaknesses of the proposal with respect to any additional solicitation-specific review criteria, if _x000D_
applicable_x000D_
_x000D_
Please see the comments regarding the proposal being in 'Medium' category._x000D_
_x000D_
Summary Statement_x000D_
_x000D_
The description of the proposed work starts with a motivation to close the gap between theoretical work and applications. But then the major part of the proposed research is about theoretical and foundational study for which the applications are not clearly justified. The proposed research by itself is certainly of significant value especially since the problem is very challenging. For example, so far there has been no good method that can solve the problems such as computing unstable eigenvalues.  The presentation of the proposed research could have been more appropriately done to reflect the content. The proposed research is more of a Small category than Medium in terms of scope and personnel involved. Some of the proposed activities for the community building is significant._x000D_
_x000D_
</t>
  </si>
  <si>
    <t xml:space="preserve">In the context of the five review elements, please _x000D_
evaluate the strengths and weaknesses of the proposal with respect to intellectual merit._x000D_
_x000D_
The proposal is strong in terms of theoretical aims, ideas for approaching the_x000D_
problems, and practical value.  (The figure on the first page is great as a_x000D_
brief sketch of the whole proposal.)_x000D_
_x000D_
The theoretical aims are to design better algorithms for computing tensor_x000D_
eigenvectors, to understand the reasons why those eigenvectors are sometimes_x000D_
difficult to compute, to develop dynamic systems that converge to the_x000D_
eigenvectors, and to scale those computations to big data.  Computing tensor_x000D_
eigenvectors seems to be fundamentally more difficult than computing matrix_x000D_
eigenvectors, at least for some eigenvectors; it seems there is a need to_x000D_
characterize what makes some eigenvectors intractable, and to understand those_x000D_
difficulties so that algorithms can be developed that deal with those harder_x000D_
cases._x000D_
_x000D_
The PIs have done good, creative preliminary work that makes a convincing case_x000D_
that they can solve these problems, including what they claim is "the first_x000D_
algorithm ... where the solution can be computed in polynomial time for_x000D_
problems arbitrary close to a tensor eigenvector problem."  They show that for_x000D_
some eigenvectors that might be fundamentally hard to compute, they can get_x000D_
close to the solution by solving a regularized problem (thereby_x000D_
sort-of-solving, in practice though not in theory, an open problem of Kolda and_x000D_
Mayo)._x000D_
_x000D_
The PIs' approaches are based on stochastic processes and dynamical systems,_x000D_
which adds new tools to the traditional algebraic toolbox for matrix_x000D_
computations.  The creativity of the approach is part of what makes this_x000D_
proposal stand out._x000D_
_x000D_
The practical applications of this work appear to be numerous:  human dynamics;_x000D_
traffic analysis; magnetic resonance imaging; genomics; moment-based tensors_x000D_
for statistical machine learning; multi-way drug interactions; compressing_x000D_
physical simulation data; hypergraphs; and more.  The PIs say they plan to_x000D_
release software and demonstrate it on real-world datasets._x000D_
_x000D_
I like the research questions RA1-1 through RA1-4, RA2-1 through RA2-5, and_x000D_
RA3-1 through RA3-4.  (Figure 1 and its caption are particularly helpful.)_x000D_
This part of the proposal is very interesting and well written, full of good_x000D_
ideas._x000D_
_x000D_
The section on cross-cutting research themes is also very well thought out, and_x000D_
makes a convincing case for why the proposed research might benefit many_x000D_
different applications, and moreover, why the proposed research might inform_x000D_
many other areas of theory.  I've rarely seen a proposal give so much excellent_x000D_
attention to the big picture.  Not only do we learn the technical details of_x000D_
the proposal, but we also learn how those details are situated among practical_x000D_
needs and how they are situated among the landscape of theoretical computer_x000D_
science, applied mathematics, and statistics.  I'm intrigued by the possible_x000D_
connections to algebraic geometry, computational complexity, and information_x000D_
theory._x000D_
_x000D_
I can't really identify any notable weaknesses in this proposal, which is_x000D_
unusual.  I would have liked an explanation for why spacey random walks work,_x000D_
though.  The proposal explains what they are, but not why that particular idea_x000D_
should work or how the PIs thought of it.  I would also like some speculation_x000D_
about what *other* computations besides eigenvectors/eigenvalues these_x000D_
techniques might enable; e.g. tensor decompositions?  With just a little more_x000D_
thought, perhaps the PIs could expand the ambition of this proposal_x000D_
dramatically._x000D_
_x000D_
_x000D_
In the context of the five review elements, please _x000D_
evaluate the strengths and weaknesses of the proposal with respect to broader impacts._x000D_
_x000D_
I think this proposal has the potential to "benefit society" simply from the_x000D_
impact of the ideas and algorithms themselves, which are likely to enable new_x000D_
capabilities in multiple application areas.  To justify this statement,_x000D_
consider the huge impact that our understanding of matrix decompositions has_x000D_
had over the last half century, enabling advances across computer science.  If_x000D_
tensor decompositions have only 5% of the impact that matrix decompositions_x000D_
have had, it will still be tremendous.  So I certainly encourage work in this_x000D_
general area.  The main question is, how big a piece of this area can the PIs_x000D_
carve out for themselves?_x000D_
_x000D_
The PIs plan to release software, which will have broader impacts if it gets_x000D_
used (and not if it doesn't).  There is potential for large impact, though with_x000D_
software it's always a bit of a lottery._x000D_
_x000D_
The broader impacts include one unusually novel idea that I like:  the_x000D_
suggestion to build a "higher-order data exchange" to share data from tensor_x000D_
applications.  Another good idea:  the PIs also plan to hold a workshop or two_x000D_
that mixes theoreticians and practitioners from many different areas touched by_x000D_
tensors._x000D_
_x000D_
The PIs include the usual stuff about educating grad and undergrad students,_x000D_
and incorporating research ideas into graduate courses.  More unusually, Gleich_x000D_
appears to have a genuine continuing effort in bringing high-school students_x000D_
into research, with a Science Talent Search success to point to.  Gleich also_x000D_
has several outreach activities for women in computing to his credit.  There_x000D_
are vague assurances that this outreach will continue (which I choose to_x000D_
believe based on past performance)._x000D_
_x000D_
_x000D_
Please evaluate the strengths and _x000D_
weaknesses of the proposal with respect to any additional solicitation-specific review criteria, if _x000D_
applicable_x000D_
_x000D_
_x000D_
_x000D_
Summary Statement_x000D_
_x000D_
I would place this proposal half way between "Very Good" and "Excellent"._x000D_
Tensor computations are full of wide-open problems that are very interesting_x000D_
and probably still full of low-hanging fruit.  The potential benefits and_x000D_
impact might be very large.  The PIs have good ideas, great preliminary_x000D_
results, and a good track record.  The proposed "Broader Impacts" are somewhat_x000D_
stronger than in most proposals.  If the scope of the proposal was just a_x000D_
little more ambitious (but still viable for the time period and funding_x000D_
level)--say, if it went beyond eigenvectors to tensor decompositions--it could_x000D_
move up to "Excellent"._x000D_
_x000D_
_x000D_
</t>
  </si>
  <si>
    <t>Tensor computations are algorithms that analyze and process coordinate representations of tensor products of vectors spaces. More commonly, they are viewed as algorithms for multidimensional arrays of data.  However, applying emerging theory on tensor computations is often stymied because of fundamental hardness results or dependencies on highly technical mathematical tools designed without applications or large-scale data in mind.  On the side of applications, there has been empirical success in data science, machine learning, and scientific data analysis, but the employed methods typically lack theoretical assurances and have limited generality.  This has led to a significant split between theory and practice in the study of tensor computations that is urgent to resolve given the increasingly important application domains using tensor computations, such as biomedical imaging and genomics._x000D_
    The PIs have recently designed a number of new methods in the space of tensor computations that stem from an intrinsically different perspective utilizing novel relationships with stochastic processes. These offer a different set of tradeoffs than traditional tensor computations. For example, one of the methods is the first polynomial time algorithm that can provably solve a near-tensor-eigenvector problem, while another can compute so-called unstable tensor eigenvalues that scalable state-of-the-art methods cannot._x000D_
Keywords: Tensor computations; tensor eigenvector; stochastic processes; dynamical systems; low-rank approximation; vertex reinforced random walkThe proposed research will establish the foundation of these new methods and explore the possibilities they offer through a series of three investigative aims. Aims 1 and 2 establish the foundation of the PIs' new insights into near-eigenvector and eigenvector computations for tensors based on stochastic processes and dynamical systems, respectively. The goal is robust and reliable algorithms with useful theoretical guarantees. Aim 3 investigates the opportunities in large-scale implementations of these algorithms in order to handle the scale of modern datasets analyzed in domain applications. Throughout these three investigations, the PIs will also explore two cross cutting themes involving (1) novel representations of tensor data across the sciences and (2) multidisciplinary perspectives on tensor computations. These cross-cutting themes serve to establish theory and algorithms that connect diverse fields and perspectives._x000D_
    The key fundamental issue addressed by our proposal is to clarify the limits of tensor computation beyond the worst-case analysis regime through the exploration of these new algorithms and methodologies. The overall goal is to have algorithms that admit more rigorous analysis while retaining relevance to applications.Tensor computations are broadly used across the sciences. Firmly establishing the fundamental theory of these new methods will enable a host of new applications that demand reliable and robust tensor computation with good theoretical guarantees. For instance, tensors are already used to study MRI imaging, where they are used to resolve crossing behavior in white matter fiber track analysis, and genomics, where they identify key factors in multivariate genomics data._x000D_
    There is a community building aim (Aim 4), which will develop a higher-order data exchange to make sharing data developed in the course of tensor research easy. Associated with this exchange, the PIs will host workshops to develop the community of principled methods for tensor computations._x000D_
    The PIs are firmly committed to minority participation and will leverage connections with the Center for the Science of Information's summer schools (which typically have 50% participation rates from underrepresented groups) to foster research opportunities. Educational contributions planned in the project include modules in courses taught at Purdue and Cornell on data science algorithms, as well as the workshop listed above. Additionally, the PIs have successfully mentored undergraduate and high-school students, resulting in an undergraduate research award winner for one student and a third place in the Regeneron science talent search (associated with a $150k college scholarship) for another student. They plan to offer further undergraduate research opportunities in the context of this research.</t>
  </si>
  <si>
    <t>1763734</t>
  </si>
  <si>
    <t>Shah</t>
  </si>
  <si>
    <t>This proposal aims at developing a foundational theory of statistical machine learning from direct queries and paired comparison data. Data in the form of pairwise comparisons are ubiquitous throughout several scientific disciplines particularly statistics, machine learning, psychometrics, marketing research and sports analytics. The stochastic modeling of paired comparison data, the design of paired comparison experiments, and the aggregation of paired comparison data presents a variety of algorithmic and theoretical challenges. Accordingly, the research thrusts of this proposal are directed towards developing the algorithmic and theoretical foundations of principled statistical methods that use paired comparisons. The research component of this proposal consists of four aims designed to address related aspects of this high-level goal: (a) analyze and develop novel methods for function estimation; (b) motivated by applications in high-dimensional statistics, study methods for feature selection; (c) analyze methods for optimization and mode-finding; and (d) in collaboration with material scientists at Carnegie Mellon University we aim to leverage our algorithmic and statistical contributions in an application of synthesizing novel materials. These research components are closely coupled with concrete educational and outreach initiatives, including the development and broad dissemination of publicly-available software for the analysis of such data; tutorials and workshops; promoting diversity; interdisciplinary training of students and fostering further interactions between Statistics and Machine Learning with novel applications in Material Science._x000D_
Keywords: paired comparisons and direct queries; active learning; experimental design; statistical inference; material synthesis.The proposed research is based on a fruitful synergy between algorithmic and statistical considerations in leveraging paired comparison data in conjunction with direct measurements. The broad goal of this project is to lay a theoretical foundation of learning from and trading off paired comparison data with direct queries, and development of computationally efficient algorithms for statistical machine learning applications. The theoretical and algorithmic advances from this research have the potential for impact on a broad range of scientific applications and a portion of the proposed research involves a transfer of algorithmic and statistical insights in an application of material synthesis.The inter-disciplinary nature of this proposal, which combines algorithm development and foundational information-theoretic and statistical work, will contribute to further engagement across the information theory, machine learning and statistics communities. Application of theory and methods developed to material design will also enable transfer of knowledge across fields. The proposed educational initiatives will benefit students at various levels (graduate and undergraduate) via extensive curriculum development, recruiting students for involvement in the various research thrusts, as well as promoting diversity and careers in STEM fields. Research results will be disseminated through a mixture of research papers, seminars, tutorials and software.</t>
  </si>
  <si>
    <t>1763735</t>
  </si>
  <si>
    <t>Curtis</t>
  </si>
  <si>
    <t>Neural networks and especially the deep learning approach have displayed successful results in areas such as image processing, medicine, and the stock market. Neural networks perform well when they are built for a specific task and the set of inputs and set of outputs are well defined. However, these accomplishments are very limited in scope, and communication between different neural networks to share knowledge that will lead to the performance of more general tasks is still inadequate. Communication between (neural network) specialists is the goal of this proposal. We propose to utilize independent sets of neural networks trained for specific tasks, while allowing knowledge transfer between each of the neural networks._x000D_
Keywords: knowledge transfer; neural network communication; neural network InternetThe idea is based on computer network architecture, which is a communication system that transfers data between components inside a computer or between computers. The idea will similarly allow each neural network to specialize in its own task while transferring and receiving information from other neural networks. This will allow different neural networks to be plugged in as an open platform. It will also allow additional information to be requested, when the task at hand is difficult or hard to resolve.While a child interacting with an education system would view the communication as performed with a single knowledge based system, the system would actually be communicating with multiple neural networks for each task it is given. The use of multiple neural networks will allow the implementation of knowledge learned by multiple neural network systems and presented on multiple levels of understanding according to the level of understanding requested by each user. Examples of the use of neural networks for the knowledge transfer could be created by training neural networks on online information for K-12 learning, information transfer between different research domains such as medicine, chemistry and biology, and decentralized robotic systems. The solution would allow the fast advancement in the area of artificial intelligence while allowing humans to intervene at different levels of knowledge processing.</t>
  </si>
  <si>
    <t>1763737</t>
  </si>
  <si>
    <t>Andersen</t>
  </si>
  <si>
    <t>Teaching programming is important but difficult. Although many people have advocated constructionist tools such as Scratch, online learning academies, and video games, the challenge of motivating large segments of the population to learn programming remains unsolved. To create a highly engaging tool capable of bringing novices or experts to mastery of any programming language, a new approach is needed that focuses from the start on teaching the fundamental concepts of computational thinking. More specifically, this proposal will:_x000D_
_x000D_
- use operational semantics as the foundation for gamification of learning computational thinking, and combine this with concreteness fading to reduce the problem of self-handicapping;_x000D_
- smoothly transition learners from block-based programming to text-based programming, by gradually_x000D_
fading the interface so that students learn to type code;_x000D_
- automatically tailor the learning progression to each student, through automatic organization of programming tasks into data structures that encode which tasks should come first in a learning progression, and adaptive policies that sustain engagement by using these data structures to speed up or slow down as necessary;_x000D_
- develop methods to teach any programming language, by mapping the programming language semantics a student has already mastered to the semantics of a target programming language, and gradually transforming programming language syntax and constructs into that language;_x000D_
- rigorously evaluate these ideas through a set of user evaluations focusing on elementary school, college, and adult populations through laboratory, classroom, and online deployments._x000D_
_x000D_
Keywords: programming; education; computer games; operational semanticsGamification has recently been proven to be an effective and engaging way to teach knowledge. Of great interest is a game called DragonBox, which can teach algebraic simplification to first and second graders. Using operational semantics as building blocks, it is possible to use similar techniques to teach computational thinking and programing to a wide population. This proposal presents an integrated research plan that will transform the teaching of computational literacy. In addition to producing research insights that advance the design of educational technology, this proposal seeks to create tools that will directly bring these benefits to end users and measurably improve the experience of learners. The approach will also establish links between programming language theory and gamification of learning, hopefully inspiring future work in this area.The proposed work achieves societal impact by making programming easier and more fun to learn, so more people will learn programming and at a younger age. The tools will be deployed at_x000D_
the university level and in the local school system. More generally, this work will foster the development of STEM education. It will democratize programming education by making advanced tools available to end users for free, as well as improving the ability to inspire and train future generations to use computational tools. These tools will be integrated into free online games for learning programming.</t>
  </si>
  <si>
    <t>1763739</t>
  </si>
  <si>
    <t xml:space="preserve"> Panel Summary       
 SUMMARY OF PROPOSED RESEARCH ACTIVITY_x000D_
	The PIs propose to advance knowledge and understanding of ReRAM-based NVM/logic from device physics up through architecture to compilers. This technology has the potential to transform system design to create high-bandwidth, low-latency, low-energy, flexible memory blocks that can perform some computation internally._x000D_
_x000D_
INTELLECTUAL MERIT_x000D_
Strengths:_x000D_
The proposed work would advance knowledge of three-terminal ReRAM based memory/logic devices and develop new interfaces/models for Processing in Memory. The panel felt that the proposed research is exciting and that the results could have global impact._x000D_
_x000D_
Weaknesses:_x000D_
The proposal is very broad in scope, but it fails to articulate specific steps for achieving each subtask and for integrating the various research activities. It also lacks a clear evaluation plan._x000D_
_x000D_
BROADER IMPACTS _x000D_
The panel found no issues with the broader impacts._x000D_
_x000D_
The panel expressed some concerns over the collaboration plan -- specifically, that it will be difficult to accomplish all that is proposed with only three graduate students (in two locations) shared across four PIs._x000D_
_x000D_
The panel found no problems with the Data Management Plan._x000D_
The results of prior support are stated clearly._x000D_
_x000D_
The panel felt that the PIs could improve the organization of the proposal. Some panelists felt that the relationships among the various subtasks were either too loose or insufficiently expressed. The panel felt that the proposal did not clearly say how success will be evaluated._x000D_
_x000D_
Some panelists felt that the proposal was unclear regarding what specific technical barriers will be addressed in the preliminary study (for instance, with respect to the software stack)._x000D_
_x000D_
SUMMARY STATEMENT_x000D_
	The proposal describes interesting technology, but the panel had concerns over its breadth of scope and lack of a clear research agenda and criteria for evaluating success. _x000D_
_x000D_
The recommendation of the panel is Low-Competitive._x000D_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</si>
  <si>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The PIs exploit a novel 3-terminal ReRAM/RRAM/Memristors and suggest to explore its use for many uses._x000D_
_x000D_
Implementing spiking NNs can be very promising which might help push them as a competitive option for CNNs/DNNs._x000D_
_x000D_
The PIs are commended for including and addressing the issues of ReRAM/RRAM._x000D_
_x000D_
This is a good proposal and a good idea yet it is trying to accomplish a lot._x000D_
At the device level, the proposal explained things extremely well._x000D_
The collaboration with SRC/Intel is very good and would suggest possible technology transfer._x000D_
_x000D_
The proposal has four PIs with only 3 graduate students. PSU PIs will have 2 student with 3 PIs._x000D_
The figures are hard to read sometimes especially on paper._x000D_
The scope of work is too wide. A more focused scope would have be better._x000D_
_x000D_
_x000D_
In the context of the five review elements, please _x000D_
evaluate the strengths and weaknesses of the proposal with respect to broader impacts._x000D_
_x000D_
No issues with the broader impact. It is very exhaustive and covers a wide range of activities._x000D_
_x000D_
Please evaluate the strengths and _x000D_
weaknesses of the proposal with respect to any additional solicitation-specific review criteria, if _x000D_
applicable_x000D_
_x000D_
_x000D_
_x000D_
Summary Statement_x000D_
_x000D_
The proposal has merit and is interesting. At the circuit level the proposal explains things very well._x000D_
_x000D_
</t>
  </si>
  <si>
    <t xml:space="preserve">In the context of the five review elements, please _x000D_
evaluate the strengths and weaknesses of the proposal with respect to intellectual merit._x000D_
_x000D_
Summary_x000D_
The proposed work will design a device for more efficient near memory computing. The Pis propose MARIO, a memory array with reconfigurable intelligent offloading. This fabric will provide both storage and configurable logic components, where in the configurable logic is construed from memory sells and modified peripherals. MARIO is based on a novel 3-terminal ReRAM, which provides more efficient and finer-grained reconfiguration abilities as compared to current 2-terminal ReRAM.  The PIs explore 2 different methods for including MARIO in systems: a drop in device that is implemented inside a DIMM, and as a device that connects to the memory bus. To incorporate MARIO into a variety of systems, the PIs will explore methods that range from no changes required in the software stack to more efficient solutions that require changes to the software stack._x000D_
_x000D_
Intellectual Merit:_x000D_
Strengths:_x000D_
_x000D_
+ The PIs clearly understand the low-level architectural design and challenges, and are well qualified to do the work._x000D_
_x000D_
+ More efficient near memory computing is beneficial to many domains and will significantly enhance the energy efficiency and performance of these applications. _x000D_
_x000D_
+ There is a strong team that provides expertise in the areas required to solve the holistic problem._x000D_
_x000D_
+ Challenges are clearly defined, and solutions are detailed. _x000D_
_x000D_
Weaknesses:_x000D_
_x000D_
- The PIs note that the tasks could be explored independently, but they will consider them holistically to achieve better solutions and include a task 7 that is meant to tie the different tasks together. However, even though task 7 ties the tasks together, the ties are not strong.  There is also a timeline included in the collaboration plan that the PI says shows the dependencies between the task components on a 6-month granularity, but the table is not self-evident and there is no discussion about the details._x000D_
_x000D_
- Related work discussion on page 4 on memory offload engines is a bit sparse. Even though the PIs are presenting a new device so there isn't any other research with that device in particular, the methods that drive the new device should be compared to other 2-terminal designs. The device is the new innovation, but the usage is similar to other methods that use a difference underlying device. _x000D_
_x000D_
* It is not entirely clear when the reconfiguration will occur and how that is conveyed to the underlying system. The decisions are made during compile time and the code will be instrumented to replace offloaded fragments with calls to a runtime system. However, T4.1 is the design with the most backward compatibility, and requiring a runtime functionality does not seem to have good backward compatibility. Is it the same runtime that is used by T4.2?  T4.2 and T4/3 need more details on the runtime environment. _x000D_
_x000D_
* There is no preliminary work discussed to show how feasible the solutions are._x000D_
_x000D_
Questions:_x000D_
* The second paragraph of T4.2 states that the compiler will identify several different types of computations in the code for optimization, however, it is not clear what would happen if the code doesn't have any of these characteristics. It is assumed that there would be no optimizations then. Do these categories provide good coverage for the intended domain such that there isn't any other categories?_x000D_
_x000D_
_x000D_
In the context of the five review elements, please _x000D_
evaluate the strengths and weaknesses of the proposal with respect to broader impacts._x000D_
_x000D_
Broader Impacts:_x000D_
Strengths:_x000D_
_x000D_
+ Since energy consumption is an increasingly important concern in HPC centers, if successful, the proposed device and methods would have a large economic impact. _x000D_
_x000D_
+ The PIs will host a 2 day teacher workshop on intelligent memories._x000D_
_x000D_
+ The PIs are actively involved with outreach to high school students, including a 4 week summer research experience program._x000D_
_x000D_
_x000D_
Please evaluate the strengths and _x000D_
weaknesses of the proposal with respect to any additional solicitation-specific review criteria, if _x000D_
applicable_x000D_
_x000D_
Collaboration plan:_x000D_
Collaboration plans are included and will consist of weekly meetings and an annual meeting on Penn State. The PIs have prior joint publications and have a track record for successful collaboration. _x000D_
_x000D_
_x000D_
Summary Statement_x000D_
_x000D_
If successful, the proposed new device would have a large impact on energy efficient computing. Architectural and algorithmic solutions are detailed and the PIs are qualified for the proposed work. Even though the weaknesses mentioned above are lengthy, they are not of serious concern._x000D_
_x000D_
</t>
  </si>
  <si>
    <t xml:space="preserve">In the context of the five review elements, please _x000D_
evaluate the strengths and weaknesses of the proposal with respect to intellectual merit._x000D_
_x000D_
The proposal has high potential to advance knowledge and understanding of ReRAM-based NVM/logic from device physics up through architecture to compilers._x000D_
The proposed activities are novel and have high potential to transform technology at many levels._x000D_
The plan for carrying out the proposal is very ambitious and not sufficiently specific for me to assess how much of the project is doable. It's hard for me to see the clear relationship among the proposed tasks -- I would like to hear the rational for what appears in the Gannt chart and a clear explanation of exactly what each subtask will accomplish. The proposal needs to say clearly how success will be evaluated._x000D_
_x000D_
The team is well qualified, and Cincinnati has access to the necessary equipment for the physical device development/testing._x000D_
_x000D_
In the context of the five review elements, please _x000D_
evaluate the strengths and weaknesses of the proposal with respect to broader impacts._x000D_
_x000D_
The broader impacts are appropriate (including education at multiple levels and contributing designs/artifacts/and tools to the community)._x000D_
_x000D_
Please evaluate the strengths and _x000D_
weaknesses of the proposal with respect to any additional solicitation-specific review criteria, if _x000D_
applicable_x000D_
_x000D_
I found this proposal to be really interesting! I like the ideas very much, but I have some concerns._x000D_
_x000D_
I find it hard to believe that four PIs with just three grad students among them can accomplish all that is proposed. If the PIs had stated clearly how they would evaluate success û- i.e., just how far they expect to get along each avenue of research -- then it would be easier to know whether they can achieve practical, collaborative goals or whether this project will instead generate loosely related results._x000D_
_x000D_
Which compiler will you work with? Or do you just propose to develop compiler algorithms? Re: "Part of the runtime system will have to be implemented inside the OS since reconfiguring intelligent memory requires special privileges" û- which OS?_x000D_
_x000D_
Is gem5+gemdroid sufficient to model the proposed ReRAM? Just performance, or energy, too? It would be good to be specific about how each will be used. _x000D_
_x000D_
_x000D_
Summary Statement_x000D_
_x000D_
I think this is a very interesting proposal containing good ideas and incorporating a lot of interesting technology. I want to see this work undertaken. But the proposal, as it stands, does not convince me that this project can succeed (which is why I want to know how the PIs will evaluate success)._x000D_
_x000D_
</t>
  </si>
  <si>
    <t xml:space="preserve">In the context of the five review elements, please _x000D_
evaluate the strengths and weaknesses of the proposal with respect to intellectual merit._x000D_
_x000D_
This proposal is on memory array with reconfigurable intelligent offload fabric, called MARIO, which contains both storage elements and configurable logic. It aims to improve the energy-efficiency of the memory building fabric. _x000D_
_x000D_
Strengths: _x000D_
_x000D_
+ The proposal aims to realize MARIO fabric so as to leverage device specific properties of 2-terminal resistive RAM and novel 3-terminal resistive RAM to efficiently design morphable circuit building blocks for both dense storage a d compute within the same array. Modifications to the system architecture will facilitate both processor-initiated offload and independent local computation within the memory. Overall, the proposed work is well motivated and described. _x000D_
_x000D_
+ The proposal aims to improve the energy-efficiency of several key computational models, explore 3-terminal resistive RAM, and develop new interfaces and software support for memory offload and memory-as-peer computing. The combination of hardware support and software management has potentials of replacing memory-processor communication costs with memory-internal movement and computation. The research methodologies are defined in cross-cut manner. _x000D_
_x000D_
+ Based on previous studies, specific research thrusts are identified and articulated in clear bottom-up and cross-layer integration strengthen the proposed work. PIs have complementary expertise and have adequate resources to conduct proposed research._x000D_
_x000D_
Weaknesses:_x000D_
_x000D_
- The proposed research aims are quite broad (from device and circuit level all up to compiler advances and system software levels), but the success criteria and final deliverables are not clear. As the primary goal is to improve energy efficiency at all levels, evaluation setups and metrics can be laid out.  _x000D_
_x000D_
- It is unclear what technical barriers that the preliminary studies addressed. The comparison to the state-of-art can also be strengthened._x000D_
_x000D_
In the context of the five review elements, please _x000D_
evaluate the strengths and weaknesses of the proposal with respect to broader impacts._x000D_
_x000D_
+ The proposal has activities in graduate and undergraduate mentoring, K-12 outreach, and curriculum development. PIs have record of engaging underrepresented students in research. _x000D_
_x000D_
Industrial collaborations can be strengthened with technology transfer of the developed fabric._x000D_
_x000D_
Please evaluate the strengths and _x000D_
weaknesses of the proposal with respect to any additional solicitation-specific review criteria, if _x000D_
applicable_x000D_
_x000D_
Collaboration Plan: _x000D_
_x000D_
The team consists of three PIs from one institution and one PI from another institution. PIs have complementary technical perspectives, and have former or active collaborative research projects. The collaboration plan is detailed and reasonable.   _x000D_
_x000D_
_x000D_
Summary Statement_x000D_
_x000D_
PIs propose to design and develop a fabric that contains both storage elements and configurable logic, by leveraging properties of 2-terminal and 3-terminal resistive RAM. The resulted fabric can be used to design morphable circuit building blocks for both dense storage and compute within the same array. The proposal is overall well written, containing well-developed cross-layer research methodologies. As the proposed work is quite broad, the evaluation plan should be strengthened with experimental setups, metrics, and definition of success criteria._x000D_
_x000D_
_x000D_
</t>
  </si>
  <si>
    <t>In the dominant (Von-Neumann) computing paradigm, data and processing are both logically and physically separated, requiring significant energy to move data between memory and processing units. While sensible in an era of memory scarcity, power and energy are now greater concerns and new memory technologies offer increasing capacities. This argues for disruptive approaches that strongly couple computation and memory resources to enhance data-centric applications such as analytics, neural network inference and search that are poorly served by processor-centric architectures. We propose a Memory Array with Reconfigurable Intelligent Offload (MARIO) fabric that contains both storage elements and configurable logic, with the latter constructed from memory cells and modified peripherals within the memory. Realizing MARIOs will leverage device-specific properties of 2-terminal and novel 3-terminal multi-level Resistive RAM (ReRAM) to efficiently design morphable circuit building blocks for both dense storage and compute within the same array while assuring trustworthiness via PUF and TRNG support. Modifications to the system architecture will facilitate both processor-initiated offload and independent local computation within the memory. Key research directions include 1) Exploiting unique opportunities arising from 3-terminal ReRAM; 2) Developing efficient, novel circuits for implementing compute-in-memory, compute-with-memory, and reconfiguration capabilities; 3) Designing new intra-DIMM architectures based on networks of reconfigurable-memory-tiles; 4) Software support for retargeting applications and enabling system stack optimizations; 5) Cross-layer device-to-SW co-optimization._x000D_
Keywords: Nonvolatile Memory, Reconfigurable Processor, Energy Efficient ComputingThis project will substantially improve the energy-efficiency of several key computation models, advance the basic science of 3-terminal memristive elements, develop new interfaces and software support for memory offload and memory-as-peer computing, and provide specific benefits for key application domains such as neural networks and big data analytics. A combination of hardware support and software management will replace memory-processor communication costs with memory-internal movement and computation, thereby reducing energy dissipation by orders of magnitude. The research aims of this project are broad, spanning from innovations at the device and circuit levels to system integration and compiler advances at the architecture and system software levels. At all levels, the project aims to enable fundamental improvements to the energy-efficiency of computation by improving the co-location of memory and processing elements and by increasing the flexibility with which a given physical memory-logic substrate can be dynamically reconfigured to specialize against the current demands of application tasks for computation, communication, memory, and storage, including adaptability to previously unseen tasks.Advances from this research in the energy-efficiency of processing in memory will have long-term economic and environmental benefits due to energy-reduction, as well as enable new high-performance and low-power computing applications and form factors. The proposed work will support the mentoring of several graduate and undergraduate students in pursuing research careers, lead to the development of new curricular materials. It also provides support for ongoing outreach efforts including PI participation in K-12 summer camps, introducing young women to computer science and engineering concepts, and development of a 2-Day teacher workshop on Intelligent Memories.</t>
  </si>
  <si>
    <t>1763741</t>
  </si>
  <si>
    <t>Sanchez Martin</t>
  </si>
  <si>
    <t xml:space="preserve"> Panel Summary       
 SUMMARY OF PROPOSED RESEARCH ACTIVITY_x000D_
_x000D_
This proposal offers a research agenda focused on the critical issue of reducing data movement in future systems. The proposed techniques would shift processing away from traditional out-of-order cores to in-order cores co-located with all units of the memory hierarchy. The proposal would pursue a range of techniques, targeted to specific problems that use specific data structures. One technique would reorder access scheduling to increase locality. Another technique would explore fine-grained prefetching tailored to specific data structures (e.g., hash tables, trees) to avoid pollution with irrelevant elements when hot elements are fetched, as well as use memoization to reuse common computation._x000D_
_x000D_
INTELLECTUAL MERIT_x000D_
_x000D_
The panel agreed that if the problem was really solved, it would be a significant achievement. However, the panel also agreed that proposal lacked focus and appeared not to have a unifying technique that would be applied broadly. Rather, the approach appeared to be to develop a new technique for each data structure or specific algorithm. This lack of focus led to the use of in-order core associated with every level of the memory hierarchy. Since the proposal did not advocate a single technique (or a small set), the near memory processor could not be optimized for the specific technique(s). The panel agreed with the comment that the whole is just the sum of the parts._x000D_
_x000D_
The panel agreed that the proposed solution overlooked a key aspect of optimizing memory systems. Specifically, the panel observed that memory issues are not just bandwidth but also latency. However, the proposed design appears to be heavy weight and likely to increase latency. Further, the proposal appears not to consider that latency hiding involves thread scheduling as well as access scheduling and data movement._x000D_
_x000D_
The panel agreed that the writing of the proposal could be improved. Specifically, the proposal did not clearly state the intended architecture design early, which complicated assessment of its likely viability. Some panelists were uncertain that the proposal would associate an in-order core with each level of the memory hierarchy because this key aspect of the design did not appear until very late in the text and was easily lost even in the section in which it appeared. Other panelists felt that even when that detail emerged, the proposed design was still incomplete._x000D_
_x000D_
The panel agreed that the proposal failed to convey a convincing case that the proposed techniques were the right solution to the specific problems being addressed. While the proposal cited prior publications by the PIs on related topics, the proposal failed to provide sufficient details of that prior work to assess the quality of the proposed solutions._x000D_
_x000D_
BROADER IMPACTS_x000D_
_x000D_
The panel agreed that integration of the research with education activities was a strength of the proposal. However, the panelists also agreed that discussion of broader impacts could be improved. Specifically, the proposal's plan  for involving undergraduates in the research was not convincing. Also, the proposal did not discuss involving underrepresented groups._x000D_
_x000D_
ADDITIONAL REMARKS_x000D_
_x000D_
The panelists agreed that the PIs are highly qualified to perform the proposed research._x000D_
_x000D_
Some panelists felt that the research plan was too ambitious and that the proposed time frame was insufficient to conduct the proposed research. Others observed that the concerns with the research plan reflected the lack of a unifying technique for the proposed work._x000D_
_x000D_
The panel did not raise any concerns with the data management plan._x000D_
_x000D_
SUMMARY STATEMENT_x000D_
_x000D_
The panel agreed that the proposal addresses a potentially valuable technology direction. However, the panel also agreed that the proposal would be improved with a clearer statement of the architecture design and a more focused approach that would support optimization of that design._x000D_
_x000D_
The recommendation of the panel is Low Competitive.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</si>
  <si>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This proposal introduces the idea of active memory hierarchies where an in order processor is added at each cache bank._x000D_
Such an architecture can be utilized to improve certain applications._x000D_
Data movement is a key problem in current computing._x000D_
_x000D_
All of the preliminary work is basically just previous work of the PIs._x000D_
The proposal is a bit unspecific at the front but they use an in-order processor._x000D_
There is merit to what the PIs want to do but what is written is confusing._x000D_
_x000D_
Different stories for each application case. Basically, an accelerator for each application._x000D_
For each different application, the PIs are using a totally different accelerators for different problems._x000D_
_x000D_
_x000D_
_x000D_
In the context of the five review elements, please _x000D_
evaluate the strengths and weaknesses of the proposal with respect to broader impacts._x000D_
_x000D_
Educational activities and research are well integrated. Nothing about outreach. _x000D_
There was only one sentence about undergraduates. _x000D_
The proposal is weak on broader impacts._x000D_
_x000D_
_x000D_
Please evaluate the strengths and _x000D_
weaknesses of the proposal with respect to any additional solicitation-specific review criteria, if _x000D_
applicable_x000D_
_x000D_
_x000D_
_x000D_
Summary Statement_x000D_
_x000D_
Proposal needs more focus and less emphasis on the PIs previous work. The broader impact should be strengthened._x000D_
_x000D_
</t>
  </si>
  <si>
    <t xml:space="preserve">In the context of the five review elements, please _x000D_
evaluate the strengths and weaknesses of the proposal with respect to intellectual merit._x000D_
_x000D_
This proposal offers a research agenda focused on the critical issue of reducing data movement in future systems. The proposed techniques would shift processing away from traditional out-of-order cores to in-order cores co-located with all units of the memory hierarchy. The proposed techniques are potentially transformative if they work and are adopted by processor manufacturers. As a result, the proposal is potentially high in intellectual merit and could be viewed as high risk, high reward. However, the proposal suffers from some significant issues that make the risk extremely high. Specifically, the proposal fails to provide sufficient details about the proposed hardware to assess whether the proposed techniques would really work. Further, to the extent that details are provided, the proposed techniques appear unlikely to be adopted by manufacturers (i.e., they may not be realizable in practice) despite their intellectual appeal to academic conferences._x000D_
_x000D_
The major weakness of the proposal is its reliance on conference publications to capture the details of the proposed approach. For most of the proposal, the details are simply the claim in the project summary that the approach will 'extend conventional cache hierarchies with cheap compute engines at each level of the hierarchy.' The proposal does not provide any details about the hardware that would realize its ambitious vision until page 11 of the project description. Until then, the description is basically citations of prior work that has appeared at (admittedly high quality) conferences. Even then, the details are minimal, basically consisting of a box diagram of the hardware that would be used for every cache (and presumably main memory but the section does not provide sufficient details to be certain). The box diagram includes a 'control processor' that the accompanying text states would be a 'multithreaded in-order core.'_x000D_
_x000D_
This hardware vision is unrealistic. Presumably, the intent is not quite consistent with the words in the proposal as locating a multithreaded in-order core with the L1 cache of an out-of-order core would not make sense. However, even if we assume that the proposal really meant 'every level of the memory hierarchy below the L1 caches' the realizability of the proposed design is questionable. While the proposal claims that the cache engine would include a zero-cost pass through fast path for loads and stores for which the control processor is not relevant, the fast path logic will have to add some latency. Further the area required for even the most bare bones 'multithreaded in-order core' would become a significant concern when it is needed for every L2 cache in the system. So, while the assumption that the cache engine would not be associated with L1 caches seems obvious, where the assumption stops is not clear. _x000D_
_x000D_
Overall the research plan is highly ambitious. The plan is well laid out but seems like more work than can be accomplished by three graduate students over a four year period. If funded, the project would likely have to down-select from the proposed activities in order to fit within the time and budget._x000D_
_x000D_
The PIs, who are faculty members at top institutions in computer science, are highly qualified. They have strong publication records with multiple publications at the top computer architecture conferences._x000D_
_x000D_
_x000D_
In the context of the five review elements, please _x000D_
evaluate the strengths and weaknesses of the proposal with respect to broader impacts._x000D_
_x000D_
The proposal provides broader impacts almost exclusively through the dissemination and adoption of its technical results. The proposal provides one sentence about engaging undergraduates. The other broader impact of the proposal would be derived from extensions of an existing simulation infrastructure that is already used in courses at the team's institutions._x000D_
_x000D_
Please evaluate the strengths and _x000D_
weaknesses of the proposal with respect to any additional solicitation-specific review criteria, if _x000D_
applicable_x000D_
_x000D_
Not applicable._x000D_
_x000D_
Summary Statement_x000D_
_x000D_
The proposal addresses a critical topic in computer science. If the research is successful and its results are adopted by processor manufacturers then it would be transformative. However, the proposal provides too few details about the hardware design. Further, the details that are provided make the project extremely risky._x000D_
_x000D_
</t>
  </si>
  <si>
    <t xml:space="preserve">In the context of the five review elements, please _x000D_
evaluate the strengths and weaknesses of the proposal with respect to intellectual merit._x000D_
_x000D_
Strengths:_x000D_
_x000D_
The proposal has the potential of accelerating computation by developing active memory hierarchies. Architecturally in between classic memory hierarchies, that are easy to program over but are inefficient and uncontrallable by developers, and near-memory processing, that are more efficient but harder to program and can only handle static (compile-time) scheduling, the proposed project aims to allow caches to reshape computation at the processor. _x000D_
_x000D_
The main premise, and departure point from prior approaches, is that as caches know what data is presently fetched, they are at a better position to determine what tasks should be scheduled next; in some sense, this inverts the usual paradigm in which the CPU schedules memory-intensive tasks, and the cache tries to cope with this demand reactively by e.g., fetching hot items._x000D_
_x000D_
_x000D_
_x000D_
This is an interesting, new approach, and preliminary results show that it is promising. For example, in PageRank computations, greedily determining which node's PageRank to compute next based on the values cashed outperforms preprocessing to determine node sequences that maximize overlapping accesses at the CPU (because the preprocessing itself is quite time consuming). _x000D_
_x000D_
Additional optimizations, also thematically linked by the notion of active memories, are proposed. These include performing fine-grained prefetching tailored to specific data structures (e.g., hash tables, trees) to avoid pollution with irrelevant elements when hot elements are fetched. as well as use memoization to reuse common computation._x000D_
_x000D_
The PIs are experts, and have extensive prior work in the area. They have already proposed several schemes that improve performance by collocation of data and code (Jigsaw, Jenga) or by minimizing communication across memory when performing commutative and associative aggregation (e.g., a reduce)._x000D_
_x000D_
Weaknesses_x000D_
_x000D_
The various  tasks proposed are disparate; each tackles an individual problem (cache-determined scheduling, data-structure oriented caching, and memoization) targeting different applications and utilizing different techniques. This yields little synergy between the tasks (the whole is just the sum of the parts)._x000D_
_x000D_
Though preliminary work has concrete applications (e.g., PageRank), the proposal could be strengthened by providing more details on the applications that would be significantly impacted by the proposed designs; this would make it easier to assess the potential practical impact. For example, are there other graph parallel tasks, like, e.g., matrix factorization, that can potentially benefit from greedy cache-guided scheduling?  Which task parallel tasks (in which each task spawns new tasks) are to be considered, and under what circumstances will greedy scheduling help? Do proposed applications satisfy these circumstances. _x000D_
_x000D_
Similar concerns apply to memoization and, to a lesser extent, data-structures (as the latter are fairly generic and ubiquitous-hash tables, trees, etc.) Which dynamic algorithms will be considered, and are likely to benefit from the optimizations proposed?_x000D_
_x000D_
In the context of the five review elements, please _x000D_
evaluate the strengths and weaknesses of the proposal with respect to broader impacts._x000D_
_x000D_
Strengths:_x000D_
_x000D_
The proposed research well integrates with educational activities of the PIs. This is further supported by the fact that the simulation infrastructure used in this project is also used in the classroom for several courses._x000D_
_x000D_
The PIs have a proven record of releasing code that is widely disseminated, and have collaborations with the industry._x000D_
_x000D_
The PIs also have a proven record of engaging undergraduate students in their research._x000D_
_x000D_
Weaknesses:_x000D_
_x000D_
The proposal does not include any plan for outreach efforts involving K12 or under-represented groups or minorities. There is no evidence that the PIs have been involved in such efforts in the past._x000D_
_x000D_
Please evaluate the strengths and _x000D_
weaknesses of the proposal with respect to any additional solicitation-specific review criteria, if _x000D_
applicable_x000D_
_x000D_
_x000D_
_x000D_
Summary Statement_x000D_
_x000D_
Active caches can improve performance, and the strength of the proposal lies in the extensive preliminary work the PIs have in exploring the potential of such caches._x000D_
_x000D_
</t>
  </si>
  <si>
    <t xml:space="preserve">In the context of the five review elements, please _x000D_
evaluate the strengths and weaknesses of the proposal with respect to intellectual merit._x000D_
_x000D_
Summary: This proposal addresses the imbalance between processor ALU performance vs the cost of memory access -- a longstanding problem that is only getting worse.  The proposed work develops and "active memory hierarchy" that places lightweight processing elements in the memory hierarchy to reduce data movement.  The work is substantially motivated by the requirements of graph processing.  The primary thrusts are cache-guided scheduling, in-memory (in-hierarchy) data structure management, memoization, and application-specific optimizations._x000D_
_x000D_
Strengths: The proposal addresses one of the most important problems facing computing right now.  Data access is *the* limiting factor in performance. The emphasis of the work is on reducing memory traffic and is well thought out and planned.  The team is well-qualified to carry out the proposed work._x000D_
_x000D_
Weaknesses: The proposal does not do a good job of demonstrating that the proposed work is addressing the right issues for the identified applications.  That is, much of the work focuses on exploiting locality but it was not shown that the problem domain of graph algorithms exhibit much locality (or, for which algorithms exploiting locality would be most beneficial).   For graph algorithms, latency is often a much bigger problem than bandwidth, but the proposed work did not seem to touch on this issue.  Previous architectural approaches that were shown to be extremely effective for graph algorithms (i.e., the MTA and XMT) essentially eschewed cache altogether and hid memory access costs by fine grained multithreading and extremely lightweight context switching. A careful analysis of the performance overheads in typical graph algorithms would expose these kinds of issues.  A performance model in general would strengthen the proposed approach._x000D_
_x000D_
In the context of the five review elements, please _x000D_
evaluate the strengths and weaknesses of the proposal with respect to broader impacts._x000D_
_x000D_
As mentioned above, this work focuses on an extremely important problem.  The PIs have good contacts in industry which should facilitate tech transfer.  The education and outreach plan is reasonable._x000D_
_x000D_
Please evaluate the strengths and _x000D_
weaknesses of the proposal with respect to any additional solicitation-specific review criteria, if _x000D_
applicable_x000D_
_x000D_
_x000D_
_x000D_
Summary Statement_x000D_
_x000D_
A promising proposal that would benefit from more precise motivation and a broader scope for dealing with the problem area of interest (graph algorithms)._x000D_
_x000D_
</t>
  </si>
  <si>
    <t>The looming demise of Moore's Law means that performance improvements must come from architectural, not technological, innovations. One of the main challenges facing system designers is the ever-increasing cost of data movement, which is orders of magnitude more expensive than compute operations. Many programs already spend most of their time and energy accessing data, not processing it, and this problem is rapidly growing as cores become more efficient and distributed._x000D_
Unfortunately, current systems suffer from a processor-centric organization that treats data movement as a second-order concern. Processor-centric designs treat the memory hierarchy as a passive storage element, and most of the design effort and sophistication goes into processor cores. This is a wasted opportunity, because the memory hierarchy has greater visibility on data movement than processors, so it is much better positioned to reshape computation to use data more efficiently. Prior work has proposed streaming or near-data architectures that move computation closer to data, but these systems still manage all data movement from the processor side. Instead, giving the memory hierarchy an active role in orchestrating data movement and compute activity presents a much larger opportunity to improve performance._x000D_
Keywords: memory, hierarchy, cache, computer architecture, data movement, energy efficiency, parallelism, data-centric, dynamic scheduling, memoization, graph analytics, task parallelismThe research goal of this proposal is to investigate a new system organization that turns the memory hierarchy into an active agent, guiding what computation is done, when it is done, and where it is done. Active memory hierarchies extend conventional cache hierarchies with cheap compute engines at each level of the hierarchy that perform simple tasks to eliminate unnecessary compute and data movement. Specifically, this proposal will:_x000D_
*  Investigate a new system organization that turns the memory hierarchy into an active agent, giving it a central role in shaping computation to reduce data movement. Active hierarchies feature a specialized compute engine at each cache level that is tightly coupled to the cache and communicates with cores and other cache engines through an expressive request-reply interface._x000D_
*  Explore several promising applications of active hierarchies that will significantly improve system performance and efficiency and will provide programmers with new capabilities. These applications will (i) schedule tasks in graph-processing and general task-parallel algorithms to reduce their data movement; (ii) optimize data structure layout and management across the hierarchy to improve locality and parallelism; (iii) eliminate redundant computation through pervasive memoization; and (iv) leverage application-level knowledge to perform optimizations like compression more efficiently. _x000D_
*  Design a novel microarchitecture for the programmable engines distributed throughout the active hierarchy that supports all target applications and enables further optimizations._x000D_
These techniques will be evaluated in detailed microarchitectural simulation, focusing on future high-performance systems with up to thousands of cores and using a diverse set of challenging parallel workloads.The technologies proposed will make future parallel architectures more efficient, scalable, and easier to program. Active memory hierarchies will especially benefit irregular, data-intensive applications, advancing key emerging domains where these workloads are pervasive, such as big-data analytics and online data-intensive services. By innovating at both the hardware and software levels, active memory hierarchies will achieve performance and efficiency gains that neither hardware-only nor software-only approaches can provide. The infrastructure and benchmark suite developed as part of this project will be released publicly, enabling others to build on our ideas and leverage our infrastructure in research projects and in the classroom.</t>
  </si>
  <si>
    <t>1763742</t>
  </si>
  <si>
    <t>Maggs</t>
  </si>
  <si>
    <t>Reducing latency across the Internet has immense value -measurements and analyses by Internet giants have shown that shaving a few hundred milliseconds from the time per transaction can translate into millions of dollars. For Amazon, a 100 ms latency penalty implies a 1% sales loss; for Google, an additional delay of 400 ms in search response time reduces search volume by 0.74%; and for Bing, 500 ms of latency decreases revenue per user_x000D_
by 1.2%. These numbers underscore that latency is a key determinant of user experience._x000D_
_x000D_
But the Internet's speed, today, is quite far from the speed of light. Preliminary experiments show that the fetch time from a set of generally well-connected clients for just the HTML document of the index pages of popular Web sites is, in the median, 35 times the round-trip speed-of-light latency. In the 80th percentile it is more than 100 times slower._x000D_
_x000D_
While even a hundred millisecond latency reduction would be valuable, this proposal take the position that the networking community should pursue a much more ambitious goal: cutting Internet latencies to close to the limiting physical constraint, the speed of light, roughly one to two orders of magnitude faster than today._x000D_
_x000D_
Keywords: network latency; network architecture; Internet protocols; network measurementsThis proposal presents a multi-pronged approach: (1) to explore building a microwave-based network infrastructure that operates at close to the speed of light in a vacuum, and (2) to identify applications that will benefit or be enabled by a low-latency network, and to determine the monetary value of reductions in latency for these applications.  Our proposal leverages recent developments in microwave (MW) radios, driven by the latency race in the high-frequency-trading industry, which has produced radios that function at much lower latencies, adding only a few microseconds per hop. The bandwidth of MW radios, nonetheless, is far lower than that of optical fiber. To address this limitation we also propose (3) to explore the interoperation of a low-latency low-bandwidth with the existing Internet and the mechanisms by which traffic will be placed on this network.What would such a drastic reduction in Internet latency mean, and why is it worth pursuing? Beyond the obvious gains in performance and value for today's applications, such a technological leap could have truly transformative impact. As an example, the human visual system cannot correctly order visual events separated by less than about 30 ms. Thus, a response received over the Internet within 30 ms of a request, would achieve the illusion of instant response. A (perceived) zero wait-time for Internet services would greatly improve user experience and allow for richer interaction. Immense resources, both computational and human, would become "instantly" available over a speed-of-light Internet._x000D_
_x000D_
In addition, many applications require that the connected users be reachable within a certain latency threshold, such as 30 ms round-trip for instant response, or perhaps 80 ms for a massive multi-player game. The value of reducing the latency of the Internet is magnified by the fact that the size of the user community reachable within a latency threshold from any point on earth tends to be a superlinear function of network speed (because the area_x000D_
on the Earth's surface reachable within a given latency grows nearly quadratically as network speed is improved). Improving network speed, therefore, will push applications to reach a critical mass of users.</t>
  </si>
  <si>
    <t>1763743</t>
  </si>
  <si>
    <t>Dinda</t>
  </si>
  <si>
    <t>The assumption of user mode execution permeates modern parallelism and informs the design of parallel software/hardware stacks. This has its advantages, such as a separation of design concerns and the ability to easily leverage commodity software and hardware environments. However, it also limits performance, efficiency, scalability, and, most importantly, the imagination of parallel system designers at the language, compiler, run-time, operating system, and hardware layers._x000D_
_x000D_
The proposed project will investigate how these layers can and should change when the assumption of user mode execution is thrown out. Since every software layer will now have full, privileged access to the complete hardware featureset, there is also ample opportunity to integrate layers in new, complex ways, hence the term "interweaving". Interweaving extends to the hardware as well, as we can imagine new, privileged features that are geared toward parallel systems in addition to operating systems._x000D_
_x000D_
Preliminary work has already shown that interweaving parallel runtimes and operating system kernels is not only feasible and tractable, but also leads to clear performance benefits. The proposed project will extend this work through the other layers described above, and build a system that spans all of them as part of the investigation._x000D_
_x000D_
Keywords: operating systems; parallel systems; compiler toolchains; architectureInterweaving the layers of the parallel software/hardware stack without the assumption of user-mode execution has not been previously explored except by this team, and then only in the limited way described above. Expanding this promising investigation has the potential to reap further gains, particularly in matching increasingly sophisticated parallel languages and execution models to increasingly complex, heterogeneous, and malleable hardware._x000D_
_x000D_
The team is well poised to carry out the proposed research as together their expertise and prior work spans the stack. They also will build on and leverage substantial codebases and other resources, including the multi-platform open-source kernel framework developed for their preliminary work, a set of parallel languages and runtimes ported to it, open-source compiler toolchains, and unique physical and simulated hardware that can be modified.The team anticipates that interweaving the layers of the parallel software/hardware stack will lead to performance, efficiency, and scalability gains that will broadly applicable in parallel computing. The artifacts they will produce during the investigation will be open-source with an eye to facilitating adoption. Prior work by the team has lead to several Ph.D.s, multiple substantial publicly available codebases, the most relevant of which are included as part of the national exascale software stack effort. The project will enhance collaborations between Northwestern University and the Illinois Institute of Technology, both of which are located in Chicagoland. The project will support several graduate students, and the team anticipates having extensive involvement of undergraduates and minorities through REUs and other means, with a clear path into the project supplied by advanced courses at both institutions taught by the team members that use the team's codebases.</t>
  </si>
  <si>
    <t>1763744</t>
  </si>
  <si>
    <t>Vinayak</t>
  </si>
  <si>
    <t>Modern Internet services deployed within and across datacenters aim to be always available while providing both read and write latency guarantees to collaborative applications. Typically, they employ replication for fault-tolerance and read performance, and use replicated state machines for efficient writes while preserving data consistency despite concurrency. Replication, however,  comes at a steep storage cost, given the vast amounts of data that typical services need to store._x000D_
_x000D_
Although erasure coding can provide the same level of fault-tolerance at a significantly lower storage cost, existing erasure coding-based solutions -- many based on traditional Reed-Solomon codes -- fall short in meeting both read and write performance requirements of user-facing applications. This is due to them being highly inefficient for mutable and small-sized objects. Hence, they are largely applied only on infrequently-accessed, cold, large-sized data blobs. Inefficiencies in the traditional mechanisms of applying erasure coding stem from two broad sources: (i) trying to apply mechanisms designed for replication on erasure-coded data; and (ii) relative magnitudes of encoding/decoding vs. network latency inside datacenters as well as latency variations across datacenter pairs in the wide area._x000D_
_x000D_
These limitations, however, are not fundamental to erasure coding itself. _x000D_
The overarching goal of this proposal is to design next-generation erasure-coding solutions that support mutable and small objects efficiently. We propose to design and build ECSTORE, a network-aware erasure-coded storage system, which will enable Internet services to leverage erasure coding both within and across datacenters, for small and large objects, and for hot and cold data._x000D_
_x000D_
Keywords: Erasure coding; mutable data; wide area networks (WAN); RDMA.The proposed research addresses the fundamental limitations in traditional use of erasure coding in distributed storage systems by (i) designing efficient protocols to support mutability over erasure-coded data, (ii) leveraging recent advances in hardware and networking technology such as RDMA and servers equipped with FPGAs, and (iii) designing new erasure codes specifically to address the above challenges. Our work will lead to next-generation erasure coding schemes that are network-aware and mutability-aware, and result in a radical change in the systems and networking community's perspective regarding the applicability of erasure coding in storage systems that deal with frequently accessed, mutable data. The proposed work has the potential to engender new, low-cost, geo-distributed services and applications that are interactive and collaborative, and thereby add significant value to society at large.By reducing storage requirements for cloud service providers, our work will help reduce the price of cloud storage for users. Our work will also enable a new class of applications (e.g., collaborative services that need to offer low latency mutability) to benefit from the advantages of erasure coding. We will work with several industry partners -- including Facebook, LinkedIn, and Mellanox -- to translate our work into practice (letters of collaboration provided) and leverage our research both in our courses and in undergraduate research internships. We will also incorporate software from our work into existing open-source storage systems, making the research outcomes broadly available for public reuse. Lastly, we plan to build upon several already-established outreach activities at CMU and Michigan to help improve diversity in STEM.</t>
  </si>
  <si>
    <t>1763747</t>
  </si>
  <si>
    <t>Chugg</t>
  </si>
  <si>
    <t xml:space="preserve"> Panel Summary       
 SUMMARY OF PROPOSED RESEARCH ACTIVITY_x000D_
_x000D_
Project seeks to greatly accelerate Deep Neural Network  training (by almost two orders of magnitude in test case) by using co-designed FPGA hardware. Principal innovations include use of pipelining and parallel processing of network edges based on pre-defined network sparsity and processing approximations like log arithmetic._x000D_
_x000D_
INTELLECTUAL MERIT_x000D_
_x000D_
STRENGTHS_x000D_
* Panel felt this was a very well-written and well-crafted proposal with detailed and careful execution and implementation plan using a combination of computer simulation, hardware emulation, and approximate theoretical analysis._x000D_
_x000D_
* Panel appreciated the idea of using FPGA-based accelerators to replace many GPUs and reducing training times from months to minutes._x000D_
_x000D_
* Panel liked the clever use of the pre-defined sparsity and consequent ability to pipeline and parallelize the feed forward and back propagation phases while managing memory accesses to minimize conflicts._x000D_
_x000D_
* Panel finds innovative the ideas of building on basic observations about neural processing (e.g. DNNs are robust to processing errors and pre-defined sparsity) to enable very fast and flexible hardware acceleration using localization and parallelization. _x000D_
_x000D_
* Panel agreed that the Bayesian approach to model optimization will  compensate for some of the losses due to preemptive sparsification._x000D_
_x000D_
WEAKNESSES_x000D_
_x000D_
* Panel had concerns about the scalability of this approach to applications that are more demanding than the Automatic Speech Recognition (ASR) chosen here which might make demands on the memory capacity of the FPGAs. _x000D_
_x000D_
* Panel felt that since ASRs are essentially successful now the impact may be less than asserted,  especially when targeting more complex applications._x000D_
_x000D_
* Panel raised the concern that the proposal did not mention some significant literature on sparsification of networks._x000D_
_x000D_
* Panel registered some concern about the gains from the log domain arithmetic for convolutional neural networks._x000D_
_x000D_
BROADER IMPACTS _x000D_
_x000D_
* Panel observed that PIs have an impressive record in translating university research into successful companies._x000D_
_x000D_
* Panel agreed that the PIs have a very good record in current efforts on broadening participation and transferring research into curriculum. _x000D_
_x000D_
SUMMARY STATEMENT_x000D_
_x000D_
Project proposed an interesting and well developed idea for using FPGAs to increase training speeds and model quality of DNNs used in ASR. However, panel also expressed several concerns about the scalability of the idea beyond ASR and impact of speeding up ASR training._x000D_
_x000D_
The recommendation of the panel is  Competitive._x000D_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</si>
  <si>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proposal has the opportunity to advance the field in several ways: (a) bringing ideas from low-density parity codes to train sparse DNNs, (b) leveraging these to enable efficient pipelining of sparse DNN-learning over FPGAs, specifically via permuted memory banks, (c) applying these to rapidly explore different sparse architectures in a non-trivial way, and (d) applying these to a practical, real-life problem (speech recognition). _x000D_
_x000D_
All in all, the proposal strikes a great balance between theoretical, experimental, and implementation contributions, all of which are novel. On the theoretical side, approaching random sparse DNNs via LDPC codes is an interesting, novel contribution (though sparse networks have been studied before theoretically, as discussed below). On the implementation side, an actual implementation over FPGAs is to be delivered;  prior FPGA implementations focused on energy savings, but speed-ups are not easy to attain for either dense networks or sparse networks that require full connectivity (e.g., CNNs): leveraging sparsity to attain pipelining is both novel and promising. Finally, on the experimental side, the proposed architecture leaves several aspects to be fine-tuned, and so does bringing the entire agenda to completion by testing it in speech recognition._x000D_
_x000D_
Preliminary results by the authors show that this methodology is very promising, and likely to yield fruitful results. These include that 1.5 months of GPU time for 5 training epochs is reduced to around 5 hours on an FPGA, and that experimentally at least pre-defined sparsity does not hurt accuracy. _x000D_
_x000D_
It is indeed well known that DNNs are over-parametrized and prone to overfitting. This is indeed traditionally addressed in dense networks by introducing sparsity via, e.g., L2 penalty terms or by using the so-called drop-out technique during SGD. Adopting a fixed architecture that is already sparse is an alternative-this is one of the motivation for CNNs-although convolutions also make sense for the domains these are applied to._x000D_
_x000D_
The authors take the approach of randomly hardwiring sparsity in a (random) configuration in the beginning of the execution. There are practical reasons as to why this works, but there are also theoretical reasons that are not stressed in the proposal (see weaknesses below). This enables pipelining in FPGAs in a novel way, not possible in either dense networks or sparse networks that require full connectivity (e.g., CNNs). Most importantly, the potential drawback of picking a wrong architecture is directly addressed by the agenda of exploring sparse topologies_x000D_
_x000D_
The PIs are very well qualified to address this task at hand, having complementary expertise that spans all relevant aspects of the proposed research (FPGA implementations of LDPC codes; hardware design; machine learning/signal processing for speech recognition; and distributed scheduling) and have already collaborated in the context of this work._x000D_
_x000D_
Weaknesses_x000D_
_x000D_
The idea of using sparse random networks is not entirely new. There are in fact theoretical guarantees for such networks. For example, Arora et al. [2014] prove that certain very sparse deep neural networks with random connection patterns can be learned in polynomial time and sample complexity. It would be worth to refer to this as well as more recent works that cite it:_x000D_
_x000D_
S. Arora, A. Bhaskara, R. Ge, and T. Ma. Provable bounds for learning some deep representations. In ICML, 2014._x000D_
_x000D_
This is only a minor criticism in the theoretical agenda to be pursued, and it would be good to contrast to such results; there is still room for the analysis of the effect of sparsity on expressive power/accuracy the project intends to undertake. The project also has a significant practical component, so the result by Arora and related studies perhaps serve as additional indications as to why hardwired sparsity is worth pursuing further._x000D_
_x000D_
The AWS-FPGA parameter exploration is a bit ambitious and risky; the theory of determining when to stop training and when to explore another parameter value is both novel and interesting on its own right from the scheduling point of view, but whether this can indeed be deployed in AWS will heavily depend on how mature the AWS cluster is by the time the project reaches this phase. _x000D_
_x000D_
_x000D_
In the context of the five review elements, please _x000D_
evaluate the strengths and weaknesses of the proposal with respect to broader impacts._x000D_
_x000D_
Strengths_x000D_
_x000D_
Leveraging FPGAs the way outlined in the proposal has the potential to significantly speed up DNN training, which will be both timely and impactful._x000D_
_x000D_
The PIs have a proven effort of engagement in K-12 education, undergraduate participation in research-including for the results in this proposal, for broadening participation to under-represented groups and minorities, and for making an impact on the industry._x000D_
_x000D_
Please evaluate the strengths and _x000D_
weaknesses of the proposal with respect to any additional solicitation-specific review criteria, if _x000D_
applicable_x000D_
_x000D_
_x000D_
_x000D_
Summary Statement_x000D_
_x000D_
A strong proposal, advancing the state of the art in several fronts._x000D_
_x000D_
</t>
  </si>
  <si>
    <t xml:space="preserve">In the context of the five review elements, please _x000D_
evaluate the strengths and weaknesses of the proposal with respect to intellectual merit._x000D_
_x000D_
Summary: It is proposed to develop a new class of sparse neural networks amenable to FPGA implementation.  The proposed work will include neural network (topology) design, algorithm design, new training approaches, and new scheduling approaches._x000D_
_x000D_
Strengths:  Although the scope of work is broad, the relationships between the different components is clear and synergistic.  In a field that is currently in vogue, and in which there is alot of shallow work, the proposed work is well thought out and on solid ground.  The proposal addresses important problems and justifies expected benefits from the proposed solutions.  The PIs are well qualified to carry out the proposed work._x000D_
_x000D_
Weaknesses:  The proposed work is well planned and solid, but not transformative (in itself).  The causes for the vast performance difference between FPGA and GPU were not characterized in sufficient detail._x000D_
_x000D_
In the context of the five review elements, please _x000D_
evaluate the strengths and weaknesses of the proposal with respect to broader impacts._x000D_
_x000D_
Machine learning is quite fashionable at the moment, with sometimes more heat than light.  However, in the current renaissance, there does appear to be enough compute power for these systems to become practical.  Special purpose hardware has the potential to greatly improve training time and economics of neural net systems.  The improvements claimed, if borne out, would potentially be transformative._x000D_
_x000D_
The outreach and education plan is strong and includes specific activities to be undertaken as part of the proposed project._x000D_
_x000D_
Please evaluate the strengths and _x000D_
weaknesses of the proposal with respect to any additional solicitation-specific review criteria, if _x000D_
applicable_x000D_
_x000D_
_x000D_
_x000D_
Summary Statement_x000D_
_x000D_
A well integrated and thorough project._x000D_
_x000D_
</t>
  </si>
  <si>
    <t xml:space="preserve">In the context of the five review elements, please _x000D_
evaluate the strengths and weaknesses of the proposal with respect to intellectual merit._x000D_
_x000D_
A well written proposal with a clear presentation û PIs corporate experience -- _x000D_
Project seeks to dramatically accelerate DNN training by using co-designed FPGA hardware. DNN training in current paradigm for complex applications like ASR is long and painful. The resource intensive nature of this limits it to only high needs and well resourced applications. Lack of theory requires extensive use of experiments and empirical optimization and investigators postulate that FPGA-based accelerators can replace many GPUs reducing training times from months to minutes._x000D_
_x000D_
Pis build on several basic observations about neural processing e.g. DNNs are robust to processing errrors and pre-defined sparsity enables very fast and flexible hardware acceleration using localization and parallelization. A key question remains how robust is that assumption for complex task û are we trading faster training of simpler networks for less reliable outcomes? Weaker connections for extreme events may go undetected.  Proposal provides some assurance and a plan of study and experimentation. It is probably quite acceptable for low regret  apps like ASR û the primary target of this project. Proposal has an aggressive and detailed presentation of expected gain in training time û 200X or 1.5 months to 5 hours on FPGA for a typical ASR. _x000D_
_x000D_
_x000D_
Project will characterize the tradeoff between inference performance and complexity reduction from sparsity_x000D_
using a combination of computer simulation, hardware emulation, and approximate theoretical analysis. Detailed design of the Feed Forward and Back Propagation phases is presented. Proposers also plan to use log domain arithmetic since the approximations errors are unlikely to affect results. This appears to be a good idea._x000D_
_x000D_
Project also proposes a very credible Bayesian approach to model optimization that will simultaneously address issues of optimal model architectures, FPGA hardware configurations, and stochastic gradient_x000D_
training options û a very difficult high dimensional optimization. I expect the convergence of this optimization process to be time consuming but this is still likely faster than traditional methods due to the expanded search space._x000D_
_x000D_
_x000D_
_x000D_
_x000D_
_x000D_
In the context of the five review elements, please _x000D_
evaluate the strengths and weaknesses of the proposal with respect to broader impacts._x000D_
_x000D_
The impressive record of the PI and co-PI in translating university research into successful companies is remarkable and the ROI on the NSF investment in terms of economic development is large.  PIs also have a very good record and current efforts on broadening participation and transferring research inot curriculum._x000D_
_x000D_
Please evaluate the strengths and _x000D_
weaknesses of the proposal with respect to any additional solicitation-specific review criteria, if _x000D_
applicable_x000D_
_x000D_
_x000D_
_x000D_
Summary Statement_x000D_
_x000D_
An excellent proposal with several good and innovative ideas and a level of detail that provides great credibility to the proposed work. Broader impacts in terms of technology transfer and commercialization are likely to be very high along._x000D_
_x000D_
</t>
  </si>
  <si>
    <t xml:space="preserve">In the context of the five review elements, please _x000D_
evaluate the strengths and weaknesses of the proposal with respect to intellectual merit._x000D_
_x000D_
Strengths_x000D_
_x000D_
This proposal will co-design a new class of sparsely connected deep neural networks (DNNs) and their hardware accelerating architecture for potentially 2-3 orders of gains on speed and energy compared to GPUs. The PIs will develop algorithms, architecture and digital design for sparse DNNs, their pipelining architecture, clash free connection and log-domain arithmetic. Scheduling and model optimization techniques will be created for an integrated system. Finally, the PIs will extend to Convolutional Neural Networks (CNNs), other training options to explore the generality of the research. _x000D_
_x000D_
The research agenda on sparse DNN and co-designed hardware architecture is very innovative. The algorithms and architecture in pipelining, clash free connection and use of log-domain arithmetic are new. The exploration of model optimization beyond just parameters is important._x000D_
_x000D_
The research plan is well reasoned and organized. The PIs have sufficient background and expertise, and sufficient resources to conduct the proposed research._x000D_
_x000D_
Weaknesses_x000D_
_x000D_
The benefits seem mostly confined to sparse DNN, which has narrower applicability (e.g., automatic speech recognition which is already mature). Although the PIs plans to extend to CNNs, 3 reasons for expected gain of 2-3 orders of magnitude depend mostly on the unique features of sparse DNN ('expected contributions' on C-5): sparsity, Z edges processed in parallel, parallel pipeline. The only one applicable to CNN is log domain arithmetic. Thus how much gain is possible on CNN is unclear._x000D_
_x000D_
In 1.2.3 (C-10), it's expected the scheduling solutions would provide 4x reduction on job completion time, but there's no clear explanation why._x000D_
_x000D_
_x000D_
In the context of the five review elements, please _x000D_
evaluate the strengths and weaknesses of the proposal with respect to broader impacts._x000D_
_x000D_
+ The PIs will involve graduate and undergraduate students in research, and there're outreach activities to high school students._x000D_
_x000D_
+ Participation of both women and underrepresented students will be promoted._x000D_
_x000D_
+ The research will be integrated into courses._x000D_
_x000D_
+ Technology transfer will be pursued, and the tools/algorithms/system will be made available to the community._x000D_
_x000D_
_x000D_
Please evaluate the strengths and _x000D_
weaknesses of the proposal with respect to any additional solicitation-specific review criteria, if _x000D_
applicable_x000D_
_x000D_
_x000D_
_x000D_
Summary Statement_x000D_
_x000D_
This proposal seeks to develop novel algorithms, architecture and digital designs for co-designing sparse DNNs and their acceleration hardware. Optimization of models beyond just parameters will be explored. The PIs will make the research outcome available to the community._x000D_
_x000D_
The proposal can be strengthened by clearly explaining how much gain is practically possible beyond sparse DNNs (e.g., other structures such as CNNs)._x000D_
_x000D_
_x000D_
</t>
  </si>
  <si>
    <t>Machine learning systems are critical drivers of new technologies such as near-perfect automatic speech recognition (ASR), autonomous vehicles, computer vision, and natural language understanding. The underlying inference engine for many of these systems is based on Deep Neural Networks (DNNs). The DNN training process is very computationally intensive with current systems requiring weeks to months of time on graphic processing units (GPUs). As more data becomes available, this problem of long training time is further exacerbated because larger, more effective DNN models become desirable._x000D_
The theoretical understanding of DNNs is limited, so experimentation and empirical optimization remains the primary tool for innovating in the field. However, the ability to conduct large scale experiments is concentrating with a few large entities with the necessary financial and computational resources. Even for those with such resources, the painfully long experimental cycle for training DNNs means that large scale searches and optimizations over the DNN model structure are not performed. The ultimate goal of our research is to democratize and distribute the ability to conduct large scale DNN training and model optimizations at high speed. The proposed research approaches this goal by developing co-designed, low-complexity sparse DNNs and flexible, massively paralel FPGA hardware accelerators to reduce training time from months to minutes.  _x000D_
Key Words: Machine learning; Neural Networks; FPGA acceleration; Algorithm/Hardware Co-Design.We propose a new class of sparsely connected DNNs, co-designed with a hardware architecture, that allow for parallel edge processing and clash-free memory access. This enables a very flexible, high-speed, energy-efficient hardware architecture that maximizes FPGA resources for any model size. We estimate our gain over GPUs to be up to 2-3 orders of magnitude both in speed and energy consumption. Successful completion of this research will not only demonstrate tangible improvements in training speed, but will make fundamental contributions to the theory and understanding of DNNs.  _x000D_
We also propose methods to use multiple such FPGA accelerators to do large-scale model searches for sparse DNNs.  This is in contrast to the state-of-the-art wherein typically the parameters of a single model are trained and optimized.  This model search will exploit, as a-priori information, model quality measures provided by theoretical analysis along with historical training data.   As a real-world benchmark, we will compare the results of our FPGA-based training and model search to that of state of the art DNN-based ASR systems.  _x000D_
Our 3-year collaborative effort follows a spiral development plan. In year 1, research on model search approaches will commence in parallel with the algorithm and logic design. In year 2, when the FPGA accelerators will be functional, we will train large DNN ASR acoustic models using FPGA accelerators.   In year 3, we will focus on system integration, using the accelerators for optimizing models for 1500+ hours of ASR training. This will provide quantitive comparisons with the state-of-the-art for ASR.The PIs form a diverse team with a commitment to diversity in research. Our team already includes undergraduate and masters-level researchers as well as the only USC engineering PhD student of Native American descent.  We will continue to broaden the participation of women and under-represented minorities building on our existing roles as WiSE Director and Associate Chair of EE with responsibility for recruiting  students from under-represented demographics.  The research will establish a testbed  that colleagues of the PIs can utilize for basic DNN research and domain specific optimization, with the first external users being students in a variety of existing machine learning classes across the EE and CS curricula.  Finally, the PIs have a proven track record of transitioning collaborative research results to products of critical importance for economic growth and national defense and plan to make all of their designs and data publicly available so that researchers and entrepreneurs can replicate and improve on their technologies.</t>
  </si>
  <si>
    <t>1763748</t>
  </si>
  <si>
    <t xml:space="preserve"> Panel Summary       
 SUMMARY OF PROPOSED RESEARCH ACTIVITY_x000D_
_x000D_
Testing a program under all production environments can help to reveal environment-dependent bugs, but such a testing approach is currently too expensive to be practical. The proposal aims to assist in solving this problem by providing an automated toolset that will expose a program to different environments. The underlying mechanism would intercept system calls made by the programs, and then having the ability of altering those calls, and replaying them on the program.  _x000D_
_x000D_
INTELLECTUAL MERIT_x000D_
_x000D_
Strengths_x000D_
- The proposal aims to nicely integrate a runtime monitoring, anomaly detection, and trace injection to expose programs to environmental differences (particularly file/network systems), into a practical toolset._x000D_
- The evaluation on real systems is likely to render useful findings (as shown in the PI's  preliminary work)._x000D_
- The PI has solid experience/expertise in tool building and evaluation, and the team in testing._x000D_
_x000D_
Weaknesses_x000D_
- The proposal did not do a good job to position the contribution to that of closely related work to explain the novelty_x000D_
- The notion of anomalies is ill defined, and the body of anomalies mentioned is not enough for realizing the target scope of the work_x000D_
- The selection of a regular automata seems to be limiting the applicability of the tool without a justification_x000D_
- The space for trace mutation is really large and it was not clear how the approach would quickly zero in the important ones, and discard meaningless differences due to the low-fidelity simulation_x000D_
_x000D_
BROADER IMPACTS_x000D_
_x000D_
Strengths_x000D_
- The tools generated by the proposed work could be broadly used by practitioners._x000D_
- Track record of Co-PI of supporting minority development, and PI on recruiting minorities are strong and unique_x000D_
- There is a good potential for collaboration with industry and direct impact on open-source projects_x000D_
_x000D_
Weaknesses_x000D_
-  Broad impact statements focused on track strong record but did not provide an agenda particular for this proposal_x000D_
_x000D_
SUGGESTIONS FOR IMPROVEMENT_x000D_
_x000D_
The proposal would benefit from having a clear, more complete, and earlier definition of the space of target anomalies to define the scope and what is needed by the techniques to scale and be useful._x000D_
Also, more clearly positioning the proposed work against comparable related work (as indicated in the reviews) is absolutely necessary. _x000D_
Also, putting more focus on the technical novelty and insights and less on the tool building aspects, could help to strengthen its intellectual merit._x000D_
_x000D_
SUMMARY STATEMENT_x000D_
_x000D_
The panel agreed about the importance of the topic area and thought the integration of techniques to address the exposure to different environments would be useful. However, the panel had concerns about the novelty and overall intellectual merits of the approach._x000D_
_x000D_
The recommendation of the panel is that the proposal is: Not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</si>
  <si>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project is about developing an automated testing tool that takes into consideration of environment dependent bugs. The proposed approach will have a test execution engine that runs a program in a simulated execution environment, and a test generator that automatically generates large numbers of environment behaviors targeted towards exposing environment- dependent bugs. They plan to employ both dynamic and static test strategies. They propose developing novel algorithms for recovering from diverging application behavior when a perturbed system call trace is replayed, and detecting when such divergent behavior is _x000D_
indicative of a fault. The approach will be implemented in a prototype testing tool and evaluated on real-world software systems such as open source network applications and file system libraries. Such a tool will enable software development companies to discover such environment dependent bugs before deployment of the product._x000D_
_x000D_
Weaknesses: needs a more clear definition of anomalies. His should expand their literature review of similar work. They also need to clarify the novelty of their research._x000D_
_x000D_
In the context of the five review elements, please _x000D_
evaluate the strengths and weaknesses of the proposal with respect to broader impacts._x000D_
_x000D_
The project has a broad impact in the sense that many software development companies would benefit from this tool as it helps discovering bugs prerelease of the software. The tool could be useful in training students at undgrad software engineering/ testing courses._x000D_
_x000D_
Please evaluate the strengths and _x000D_
weaknesses of the proposal with respect to any additional solicitation-specific review criteria, if _x000D_
applicable_x000D_
_x000D_
_x000D_
_x000D_
Summary Statement_x000D_
_x000D_
It is.a well written proposal with clear goals and novel approaches. The PI s have the track record of deploying their models and algorithms in real life settings. They have been working with open source software development community in building tools and software products._x000D_
_x000D_
</t>
  </si>
  <si>
    <t xml:space="preserve">In the context of the five review elements, please _x000D_
evaluate the strengths and weaknesses of the proposal with respect to intellectual merit._x000D_
_x000D_
Problem. Testing an application under all potential production environments is expensive, which sometimes results in deployed applications that will fail when presented with some environmental features that trigger certain bugs._x000D_
_x000D_
Solution. The investigators proposed an automated tool that will expose an application to different environments by intercepting system calls made by the applications, and then having the ability of modifying them and replay them on the application._x000D_
_x000D_
The investigators have shown in previous/preliminary work that captures the system calls and modifying them to detect some predefined anomalies is effective at exposing applications whose execution did not change even though the environment variation suggest they should have changed their execution. These results show the potential of such a tool._x000D_
_x000D_
Overall, I think the proposed approach is reasonable. At its most basic level, it is proposing to mock system calls, change them based on certain models, and check their outcome against some built-in expectations.  _x000D_
_x000D_
It does not strike me as transformative from an intellectual perspective in that similar work has been done in the context security robustness checks (against system call injections û not covered in proposal), most recently in the context of apps (along the lines of AppFence or Deepdroid, also not covered in the proposal) or portability (cited in the proposal) in the past. _x000D_
_x000D_
Now, given the right models and checkers, the resulting tool would be useful for environments testing. But I was expecting more insights and higher payoff from a medium-NSF proposal. Detailed comments on the research thrusts follows. But overall, I found the focus of Trust 1 to be on tool building, which may be necessary to conduct the work but is not really novel, and some key aspects like the description of the body of anomalies insufficient to get an idea of the potential of such a tool. Suggestions on how to revisit those are provided in the next paragraphs as well._x000D_
_x000D_
Detailed feedback:_x000D_
_x000D_
Thrust 1, replaying traces, is mostly about tool building. The investigators seem to have a good grasp of how to go about this including the involved tradeoffs. Only the last paragraph, however, seems to introduce a potential new direction with the forking at an anomaly point. Perhaps this is one of the aspects that could be further developed in the future. _x000D_
Thrust 2, anomaly injection, checking, generalization is more interesting, introducing a higher-level language to represent and manipulate the anomalies in the form of session-automata, and the use of abstractions to generalize them. This could indeed make the approach and the checking more general, and seems worth investigating. I was also intrigued about having the users in the loop, but expressing divergence points may be too high of a bar for acceptance, which made me think that I am still unclear about how sophisticated such users would need to be to take advantage of such a tool. _x000D_
Thrust 3, trace generation and checking, which made sense at a higher level, but incorporated many elements that did not seem well integrated, and it made certain assumptions (like having a repository of anomalies) that I could not fully grasp (even after reading how that would work on the evaluation). Similarly, the idea of having 'golden traces' needs further support, Perhaps explaining earlier in the proposal how the body of anomalies would be collected and checked, would have addressed some of these concerns._x000D_
_x000D_
Along those lines, from a structuring perspective, question that remained largely unanswered for me until page 13 of the proposal (13!) is where anomalies came from. This is central to the tenant and usefulness of the proposed work. Still, this felt very limited in scope (file and network issues mainly, how many do you need to have an impact? what target environments?) and very late. I recommend to move it much earlier next time._x000D_
Another smaller criticism is that at several points in the proposal I had the sense that strong statements were made without enough support and found them a bit too one-sided. For example, stating that all environment variations will occur through system calls or that API interfaces are the cause of most environmental bugs did not even have a citation to support them.   Being more even handed on the arguments would set a better tone for subsequent claims._x000D_
_x000D_
_x000D_
_x000D_
In the context of the five review elements, please _x000D_
evaluate the strengths and weaknesses of the proposal with respect to broader impacts._x000D_
_x000D_
Previous work by the PIs led to tools that have been made available to practitioners, so it is reasonable to expect a similar broader impact from this effort. The investigators have also included undergraduates in their research, performed outreach to underrepresented groups, included their research in their classrooms and share their materials with others. Similar outcomes are expected from this grant.  _x000D_
_x000D_
_x000D_
_x000D_
Please evaluate the strengths and _x000D_
weaknesses of the proposal with respect to any additional solicitation-specific review criteria, if _x000D_
applicable_x000D_
_x000D_
_x000D_
_x000D_
Summary Statement_x000D_
_x000D_
This proposal is likely to result in useful tool/s for detecting environment-dependent bugs. The intellectual merit (advancing the state of the art, being transformative), however, is not up to the level of other NSF-Medium proposals._x000D_
_x000D_
</t>
  </si>
  <si>
    <t xml:space="preserve">In the context of the five review elements, please _x000D_
evaluate the strengths and weaknesses of the proposal with respect to intellectual merit._x000D_
_x000D_
Captured system call traces will be_x000D_
captured by a Trace Replay module; then the traces are replayed with_x000D_
mutated return values for system calls. Specifically, 'rr' is used to_x000D_
trace up to the error point in multi-threaded mode and then_x000D_
single-threaded replay is employed. It is unclear how this can work_x000D_
because following the switch to single-threaded replay, divergence can_x000D_
be introduced by replay not the bug so from the multi-&gt;single switch_x000D_
onward, all behavior is nondeterministic hence untrustworthy._x000D_
Then a language will be defined for capturing and introducing_x000D_
anomalies. The assumption is that regular automata are sufficient for_x000D_
capturing anomalies. This assumption however is easily violated, e.g.,_x000D_
even simple bugs due to corrupted file headers or network packets_x000D_
cannot be captured by regular automata; moreover, concurrency bugs_x000D_
appear out of the realm of this language (for that a concurrency-aware_x000D_
calculus, e.g., pi-calculus has to be employed). Assuming the work is_x000D_
limited to those single-treaded DFA-capturable bugs, there are_x000D_
several lingering questions. For example tools from 2002 (Metal by_x000D_
Engler et al., PLDI 2002) could capture such abstractions and detect such errors_x000D_
_statically_. Next, it is unclear how to mutate traces effectively_x000D_
(state space is huge) to converge toward bugs. The last thrust is _x000D_
applying collected buggy traces to other applications to discover_x000D_
similar bugs._x000D_
_x000D_
_x000D_
_x000D_
_x000D_
There is an entire field called fuzz testing, e.g., _x000D_
Miller et al. 1990's paper and subsequent work _x000D_
http://pages.cs.wisc.edu/~bart/fuzz/_x000D_
https://en.wikipedia.org/wiki/Fuzzing_x000D_
This proposal makes no mention of fuzzing. _x000D_
_x000D_
_x000D_
RR[66] is unsound; There is a body of literature on multithreaded_x000D_
trace replay including systems that are sound, e.g., see_x000D_
OCTET: capturing and controlling cross-thread dependences efficiently (OOPSLA 2013)_x000D_
_x000D_
_x000D_
_x000D_
_x000D_
_x000D_
Intellectual Merit:_x000D_
_x000D_
The proposal is narrowed-focused: trace capture/replay/fuzzing which_x000D_
is narrow for a medium proposal. _x000D_
The techniques that form the focus of the proposal have been widely_x000D_
studied before and solutions are mature, well-understood and widely_x000D_
used, e.g. testing-as-a-service offer a variety of platforms that_x000D_
differ to subject the AUT to differences in environments._x000D_
_x000D_
_x000D_
In the context of the five review elements, please _x000D_
evaluate the strengths and weaknesses of the proposal with respect to broader impacts._x000D_
_x000D_
Broader impact will materialize through technology transfer, e.g.,_x000D_
via collaboration with Microsoft, as well as pedagogically via course_x000D_
modules and lastly by involving underrepresented groups and_x000D_
undergraduates in research.  The proposed plan for broader impacts is adequate._x000D_
_x000D_
_x000D_
Please evaluate the strengths and _x000D_
weaknesses of the proposal with respect to any additional solicitation-specific review criteria, if _x000D_
applicable_x000D_
_x000D_
_x000D_
_x000D_
Summary Statement_x000D_
_x000D_
The project proposes CrashSimulator, an environment for finding bugs_x000D_
by varying the runtime environment._x000D_
_x000D_
_x000D_
_x000D_
_x000D_
</t>
  </si>
  <si>
    <t xml:space="preserve">In the context of the five review elements, please _x000D_
evaluate the strengths and weaknesses of the proposal with respect to intellectual merit._x000D_
_x000D_
Strengths:_x000D_
This is very interesting work.  Though most of the ideas have have been seen before: runtime monitoring, anomaly detection, and trace generation, this proposal brings them together in a nice package.  The goal is to check for software robustness in anomalous environments.  I originally thought this was proposing to examine deployment across OSes/hardware platforms, but really the work thus far has been looking at anomalous environments in a single platform.  The goal is to build on existing work that can replay and inject system call sequences and other work that can detect anomalous environmental behavior that is incorrectly handled by applications.  These example traces would be stored as an "anomaly database" that could be injected into "nominal" test cases to check robustness, or could be used to generate tests._x000D_
_x000D_
The proposal gets into some technical depth and are several clever technical details: using fork() to split execution so that one program has an anomaly and the other continues towards injecting other anomalies, and using session automata to define trace prefixes and responses.  _x000D_
_x000D_
Weaknesses:_x000D_
What those "anomalies" are is not completely defined.  If we look across the range of system calls, which includes all interactions with the file system and with users, then it is possible to speak to almost any robustness test, such as buffer overflows for security violations, badly formed strings for protocol parsers, anomalous file conditions, unexpected uer input, timing issues, etc.  Thus, the technique is extremely general, but it raises the question of what the authors intend to look for.  All of the examples in the paper involve interactions with the file system or network, but this could be extended fo many security-related concerns._x000D_
_x000D_
The goals of proposal appeared to be that of testing in many different deployment environments, which I tend to think of as different OS, hardware, etc.  However the examples appeared to be more geared to extreme environments on a single platform (e.g., the example of replacing the expected file with an infinite stream of random characters) and detecting edge cases.  I would have liked to know how many of the anomalies can be reused across platforms, for example.  The idea of robustness testing and fault injection is not entirely new; it is regularly performed in critical systems._x000D_
_x000D_
Simulating portions of an environment so that it is of sufficient fidelity that you are not deluged with false failures (and passing results) is hard.  There is existing work on "flakey tests" by Gregg Rothermel in which even tailored tests become extremely "flakey" (more than half) when environments are permuted, even though programs are behaving as intended.  There was a single reference to false positives, but to me this is an enormous problem that needs to be addressed in more depth by the proposal.  _x000D_
_x000D_
Also the discussion of multi-threaded programs seemed incomplete.  I am not sure about this idea of going from multi-threading to single threading after adding an anomaly.  How does this work?  Do you kill the other threads?  It seems like the behavior of the program post-anomaly will be suspect.  Also, multi-threaded programs naturally have non-determinism in the order in which system calls are produced, and can impact which system calls are produced.  How will the tool handle this?_x000D_
_x000D_
_x000D_
Minor comments:_x000D_
P.4: "The proposed research will address a fundamental question in software reliability: how can we systematically and automatically test software against the myriad of production environments it will be deployed in Software is now routinely developed for multiple platforms that consist of differing hardware and software components"  --&gt; run on sentence. _x000D_
_x000D_
_x000D_
P.7: "Simply put, this approach has the potential to make a major software engineering problem, errors found due to diversity of environments software is used in, become largely a thing of the past." --&gt; this is a bold claim, and I think unsupported.  The proposal is not trying to solve all robustness failures.  The problem often is not one of finding bugs, which is often very easy, but of producing software that is sufficiently robust, which is very hard.  _x000D_
_x000D_
P.7: "As a result, if successful this research will produce a substantial improvement in software quality and reliability across every piece of production software." --&gt; perhaps; it depends on how well the anomalies map to the substantive problems found during deployment._x000D_
_x000D_
P.10: "Correct execution in these cases requires that applications examine the files to ensure they are of an appropriate type." --&gt; _x000D_
Perhaps; however, perhaps the appropriate response is to crash if one is presented a file of unreasonable size.  _x000D_
_x000D_
P.10: "If the application responds to this injected information then there is the possibility that the special file will be handled correctly. On the other hand, if there is no alteration in the behavior of the application, then the condition is not being handled correctly." --&gt; I am not sure this is indicative of likely deployment issues.  Is it really likely that when switching platforms or configurations an application would be given an infinite length file?  This seems more similar to testing applications in situations in which data structure sizes are close to maxint, which causes most container libraries to fail, but is not a deployment issue.  _x000D_
_x000D_
P.11: "Finally, we used CrashSimulator to test ten of Debian's most popular network applications, checking whether they would respond correctly to slow networks. Traces were manipulated by changing the values of time-returning calls. All of the applications tested behaved poorly in these situations with timeouts taking hours, or even days. These flaws leave servers on which the applications run vulnerable to denial of service attacks. CrashSimulator allowed simulated testing of these long-lived programs in a fraction of the time."  --&gt; again I would call this robustness testing rather than platform testing: still important, but if the times are sufficiently manipulated, this kind of thing is unlikely to happen cross-deployment._x000D_
_x000D_
_x000D_
In the context of the five review elements, please _x000D_
evaluate the strengths and weaknesses of the proposal with respect to broader impacts._x000D_
_x000D_
The potential impact of the research is very broad.  In some sense most any security bug involves some incorrect interaction with the environment.  The general idea of being able to store / mutate / replay system call interactions seems extremely useful.  To some degree it is like a "VM or container for testing"._x000D_
_x000D_
The research team is very strong and PI Frankl in particular has a strong history of working with women in computer science._x000D_
_x000D_
Please evaluate the strengths and _x000D_
weaknesses of the proposal with respect to any additional solicitation-specific review criteria, if _x000D_
applicable_x000D_
_x000D_
_x000D_
_x000D_
Summary Statement_x000D_
_x000D_
This proposal defines an approach to automated testing specifically targeted at checking environmental dependencies.  The approach is based on recording, perturbing, and replaying system call traces.  It involves creating a formalism to represent anomalies, replay capabilities, anomaly injection, and automated recovery for environmentally-induced anomalies.  _x000D_
_x000D_
Section 2 describes background and preliminary work.  The motivation is again to mimic a wide range of production deployments to determine application performance.  It is built upon previous work: first anomalies will be gathered from known-anomalous concrete traces found by tools such as NetCheck and CheckAPI.  These tools can detect violations once they occur in tests; the question of how tests can be modified to trigger such anomalies is the focus of the current work.  The idea in Section 2.2 is to simulate these anomalies through trace mutation and replay.  It describes some preliminary work in which somewhat exotic platform configurations (e.g. infinite files or very slow network behaviors) are given to applications to examine their response.    _x000D_
_x000D_
Section 3 describes related research: similar work in static analysis, API protocol mining, log mining, techniques for ensuring portability, exception handling and conformance, and record and replay systems.  One aspect I would be concerned about is flakey tests: tests where the application behaves correctly but a test fails because of platform issues: I would think that this area would be relevant for the current line of research. _x000D_
_x000D_
Section 4 describes the work plan.  First will be developing a system that allows anomalous behaviors to be injected into system calls to examine application responses.  The goal is "lightweight" replay of traces: some traces are actually forwarded to the OS, while some are intercepted and either replayed or replaced.  The tool can operate over multi-threaded programs but will switch to a single threaded mode after failure injection.  Section 4.2 describes a language for correct behavior in the presence of anomalies.  It is formalized as a pair (T, R), where T describes traces where the anomaly can be injected, and R describes proper responses; both of these are represented by finite automata.  Automata checking algorithms can then be used to check whether test cases are candidates (T) and whether system responses are correct (R).  The example is given of an anomalous situation where a link is moved to the file that it points to.  While I am sure that this is an anomalous environment, I am uncertain whether this is specifically linked to deployment or just to insufficient robustness of the program.  _x000D_
_x000D_
Section 4.3 describes trace generation, where the anomaly database and test generation techniques are combined to generate new test cases.  The test case generation technique will be concolic testing.  Determining correct behavior here is tricky, but in this case the goal is simply robustness: graceful termination or recovery into a similar (where similarity is not fully defined) state as the non-mutated trace.  This robustness is facilitated by the existence of "golden" applications that describe correct handling of the anomaly._x000D_
_x000D_
_x000D_
</t>
  </si>
  <si>
    <t>The proposed research will address a fundamental question in software reliability: how can we systematically and automatically test software against the myriad of production environments it will be deployed in Software is now routinely developed for multiple platforms that consist of differing hardware and software components. Applications must be able to adapt to dynamic changes in their environment such as disruptions in network connectivity and other critical services. Manually testing an application in all production environments is impossible in practice. Developers are often unaware of particular types of environment anomalies, leaving their applications riddled with environment-dependent bugs that are only detected after deployment. Existing tool support for automated testing of software against environment anomalies is very limited, making it extremely difficult for developers to tackle this problem systematically. This project will lay the foundations for a new type of automated testing tool that will subject the program under test to the environment anomalies it may encounter in the field so that environment-dependent bugs can be detected before deployment. These tools will consist of (1) a test execution engine that runs a program in a simulated execution environment; and (2) a test generator that automatically generates large numbers of environment behaviors targeted towards exposing environment-dependent bugs. All that the system testers have to provide is the usual suite of system tests, executed in the program's testing environment. The proposed tools will use a novel approach to generate from these system tests a much larger collection of tests that capture a wide array of environmental anomalies that the program could encounter post-deployment._x000D_
Keywords: software testing, practical deployment, environmental software bugsKey to our novel testing approach is the observation that differing execution environments of a program can be simulated by recording, perturbing, and replaying its system call traces. This strategy enables techniques for generating, from a small number of system call traces, a large spectrum of differing environment behaviors that are common causes of bugs, including anomalies in network and inter_x000D_
process communication, as well as file system interaction. The PIs believe that this strategy represents a sweet spot in the design of tools that test a program's interface with its environment. In particular, it allows us to explore synergies between dynamic and static testing techniques that are geared towards analyzing temporal aspects of environment interaction._x000D_
The proposed work involves: (1) devising a language and formalism for describing environment anomalies at the level of system call traces; (2) developing technologies and systems for replaying an application's recorded system call traces back to the application without executing the actual system calls; (3) exploring methods for injecting the anomalies into the application by perturbing its previously recorded system call traces before replay; (4) devising algorithms for recovering from diverging application behavior when a perturbed system call trace is replayed, and detecting when such divergent behavior is indicative of a fault. The approach will be implemented in a prototype testing tool and evaluated on real-world software systems such as open source network applications and file system libraries.The developed tools and techniques will have a significant impact on improving the reliability of software. This work will dramatically reduce the prevalence of bugs that are only found in software after deployment.  The PIs have extensive experience transitioning their research findings into practical use and plan to continue doing so for this project through interaction with the open source community and industry.  Thus a large number of software projects are expected to practically benefit from this research, leading to a reduction in bugs in software worldwide. The educational objectives include involvement of undergraduate students and the dissemination of course materials created for this project. These activities will be supplemented by the PIs continued involvement in outreach programs such as Tandon's CS4CS (Computer Science for CyberSecurity) and NYU GSTEM (Girls' Science, Technology, Engineering, and Mathematics Summer Program), which aim to attract women to STEM fields.</t>
  </si>
  <si>
    <t>1763751</t>
  </si>
  <si>
    <t>Bahar</t>
  </si>
  <si>
    <t xml:space="preserve"> Panel Summary       
 SUMMARY OF PROPOSED RESEARCH ACTIVITY_x000D_
_x000D_
This proposal would develop Processor-in-Memory (PIM) hardware designs that target specific types of data structures that have poor data locality due to pointers. The described designs would support key issues that must be solved for the hardware to work in real systems, such as concurrent access to the devices and the data structures that they contain. The proposal also considers how to support algorithms that must access data that is not resident in the memory at which execution is being performed by providing techniques for communications between PIM devices._x000D_
_x000D_
This proposal will investigate two specific issues in concurrent PIM architectures. It would produce a collection of PIM-compatible data structures packaged as software libraries and develop an architectural framework through which to study the hardware/software co-design tradeoffs for such data structures. The proposed work will evaluate performance and energy bottlenecks and the effect of different PIM sizes. It would study  synchronization methods for shared data and how to balance load in multicore chips with multiple PIM vaults. The PIs would develop a cycle-accurate simulator to investigate these issues related to concurrent PIM data structures._x000D_
_x000D_
INTELLECTUAL MERIT_x000D_
_x000D_
The panel had widely disparate opinions on this proposal. Some panelists found the work very likely to succeed. Other panelists felt the proposal was not well organized and its plan did not provide sufficient details. The panel agreed that the proposal was not high risk but did not agree about the likely reward of the proposed work._x000D_
_x000D_
Some panelists felt that some aspects of the work did not involve enough fundamental research and did not clearly enough define the challenges. They felt the proposal lacked depth and should have provided more details on how data structures would be optimized or how they would be synchronized across devices. Others felt the level of depth was sufficient and that the proposal was targeting the key limiters for using PIM in real systems._x000D_
_x000D_
Some panelists liked the approach to use analysis and simulation to explore the proposed solutions. They felt that the preliminary work clearly showed that the work was likely to succeed and was focused on the correct issues. Others felt that the exploration of related work was incomplete and needed to consider work on data structures with poor locality that targeted not only PIMs but also a more complete range of devices._x000D_
_x000D_
BROADER IMPACTS_x000D_
_x000D_
All panelists agreed that the proposal had strong broader impacts. Several panelists commented on the inclusion of undergraduates in the research. The strong track record of the PIs in this regard, as well as the clear plan to include undergraduates, provides high confidence that the project would follow through on this commitment._x000D_
_x000D_
Several panelists commented on the strong track record of the PIs in engaging women to pursue computer science. The PIs have organized several workshops and have otherwise worked to increase female CS participation. The panelists agreed that the PIs would continue this trend._x000D_
_x000D_
ADDITIONAL REMARKS_x000D_
_x000D_
The panelists agreed that the proposed work was not transformative. However, some panelists felt the work would address fundamental problems in computer science and computer architecture. Thus it was likely to have broad technical impact._x000D_
_x000D_
The panelists did not raise any issues with respect to the data management plan._x000D_
_x000D_
The panelists agreed that the proposal sufficiently discussed the results of prior NSF support._x000D_
_x000D_
SUMMARY STATEMENT_x000D_
_x000D_
The panel held disparate opinions on this proposal. Some strongly argued in favor of this proposal while others felt that it did not provide enough depth to merit the level of funding requested. The panelists agreed that these differences of opinion were unlikely to be reconciled._x000D_
_x000D_
The recommendation of the panel is Competitive.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</si>
  <si>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This proposal would develop Processor-in-Memory (PIM) hardware designs that target specific types of data structures. The described designs would support key issues that must be solved for the hardware to work in real systems, such as concurrent access to the devices and the data structures that they contain. The proposal also considers a frequently overlooked issue in PIM proposals ù how to support algorithms that must access data that is not resident in the memory at which execution is being performed by providing techniques for communications between PIM devices. Overall, the proposal is innovative yet realistic._x000D_
_x000D_
The proposal targets specific data structures that are known to have poor locality and, thus, are good candidates to benefit from remote execution. The targeted data structures are also chosen because they are important to a wide range of workloads but in particular to data analytics. They are frequently used in algorithms that are difficult to parallelize on conventional architectures and, thus, could benefit from alternative parallelization strategies. Overall, the focused approach seems likely to produce useful results while still requiring significant innovation._x000D_
_x000D_
The proposal includes a strong set of preliminary results that support the likely success of the project. These preliminary results demonstrate that the techniques are likely to work well. However, most of them are based on a fairly simple performance model and the proposed research, which will provide a concrete design of the proposed architecture and a detailed simulation of that design, are needed to prove that the results are accurate. Very early results with a cycle-accurate simulator further support the likelihood that the proposed design will work well._x000D_
_x000D_
The proposal brings together a strong team. PI Bahar has an excellent track record in developing novel computer architecture solutions, particularly focused on energy efficiency. Co-PI Herlihy is widely recognized as the inventor of transactional memory, a transformative technology that is becoming common in commercial CPU architectures and can significantly reduce the complexity of parallel programming. Co=PI Moreshet also has a strong publication record focused on energy efficient transactional memory._x000D_
_x000D_
The project is well organized with a clear plan of milestones. The work is innovative but not overly ambitious. The team has worked together on multiple projects (Bahar advised Moreshet who received her PhD in 2006, and Herlihy was a highly involved member of her committee). The proximity of their institutions will support close collaboration and the plan includes regular face-to-face meetings that will ensure that the project is cohesive._x000D_
_x000D_
_x000D_
In the context of the five review elements, please _x000D_
evaluate the strengths and weaknesses of the proposal with respect to broader impacts._x000D_
_x000D_
This proposal has strong broader impacts. PI Bahar and Co-PI Moreshet are very active in attracting other women to computer science. They have organized multiple computer architecture workshops (jointly sponsored by NSF, CRA-W and CDC) that target that purpose. PI Bahar has participated multiple times in a program that mentors undergraduate women and has also organized an engineering course for high school females. Further, the project addresses a fundamental issue in computer architecture; if the research is successful, it is likely to have broad impact across society._x000D_
_x000D_
_x000D_
Please evaluate the strengths and _x000D_
weaknesses of the proposal with respect to any additional solicitation-specific review criteria, if _x000D_
applicable_x000D_
_x000D_
Not applicable._x000D_
_x000D_
Summary Statement_x000D_
_x000D_
This innovative yet realistic proposal would design and evaluate novel PIM architectures that target specific data structures. The proposed work considers important but often overlooked aspects of using PIM devices in real systems. The proposed work has strong broader impacts; in particular, the PIs have demonstrated commitment to increasing the involvement of women in computer science at all levels of education._x000D_
_x000D_
</t>
  </si>
  <si>
    <t xml:space="preserve">In the context of the five review elements, please _x000D_
evaluate the strengths and weaknesses of the proposal with respect to intellectual merit._x000D_
_x000D_
Summary_x000D_
This proposal addresses the need for efficient data structures for concurrent processing-in-memory (PIM) architectures. Data structures that have poor data locality due to pointers do not operate efficiently in concurrent PIM architectures. The proposed work will include evaluating different data structures, determining performance and energy bottle necks, evaluating the effect of different PIM sizes, study how to manage load balancing in multi-core chips with multiple PIM vaults, study synchronization methods for shared data, and develop a software library of efficient data structures for PIM architectures. _x000D_
_x000D_
Intellectual Merit:_x000D_
Strengths:_x000D_
+ The PIs have a prior track record of working well together, and producing successful collaborative efforts. _x000D_
_x000D_
+ More effectively using PIM for data structures showing more locality is an important problem_x000D_
_x000D_
Weaknesses:_x000D_
- The fundamental problem of improving locality in pointer-based structures is a well-studied problem in the terms of general memory accesses. Rather than including related work on only PIM architectures, the PIs should review related works for improving general data locality for these data structures. and motivate their contribution by explaining why PIM makes solving the problem more challenging or different. As is, the related work still does not clearly motivate the need for the proposed work. The PIs draw some comparisons with prior work, but do not clearly state why the proposed methods are better than the prior work. There is some of this, but the motivation should be more compelling. _x000D_
_x000D_
- The largest weakness of the proposed work is that there is very little research presented. Many of the proposed tasks will be evaluating, investigating and studying different aspects of a PIM architecture. However, that should be part of the preliminary work. There are only a few places where the PIs discuss anything other than investigation, but however, still do not give any details of what they will be doing. Of the numbered items in the project summary, 1-3 and 7 do not propose any research plans, and 4-5 do not have any detailed plans for solutions in the body. There is nothing discussed that is new for the first 8 pages. After that, most things that are discussed seem like quick back-of-the-envelop brainstorming about questions that are open ended, but not how those questions will be solved._x000D_
_x000D_
- It is not clear what the library of data structures will actually contain, how the data structures will  be specified such that the optimizations for PIM can be done, or how the library can be incorporated into a users code. _x000D_
_x000D_
- The PIs prior work in [50] provides a basis for the work presented in this proposal. However, the prior work only deals with linked lists and the current work will extend the concept to more complex data structures but provides not details on how this will be done. Solving the problem for linked lists is much more simple that for the other complex data structures, and the PI needs to include details on how the prior method will be extended to complex structures or what new methods will be used. As such, the PIs put rigid restrictions on the work in [50] (section 4.1) such that extending to other structures is not straightforward. There is also too much discussion of the work in [50] and many of the results and conclusions drawn in that work are very obvious. It is also strange that the section begins with [50] discussed in first person, and then the PIs change to third person._x000D_
_x000D_
- There is not a clear distinction between what is ongoing work and what is completed in that ongoing work, as compared to what is newly proposed. _x000D_
_x000D_
- At the beginning of section 6, first paragraph, it is not clear what is meant by 'applying' comprehensive synthetic benchmarks. _x000D_
_x000D_
_x000D_
In the context of the five review elements, please _x000D_
evaluate the strengths and weaknesses of the proposal with respect to broader impacts._x000D_
_x000D_
Broader Impacts:_x000D_
Strengths:_x000D_
+ The PIs are actively involved with undergraduate research and have several students involved. _x000D_
_x000D_
+ The PIs have a prior track record of out reach to underrepresented minorities. _x000D_
_x000D_
Weaknesses:_x000D_
- Broader impacts in the summary wrt societal benefits are weak. The are three sentences that essential state the same thing but in a slightly different way. The impacts are vague wrt the big picture impacts on society. For example, how is more efficient access to data impactful? The scission in section 8 needs to be improved. _x000D_
_x000D_
- The first sentence of the second paragraph is not a broader impact. _x000D_
_x000D_
- Even though the PIs have had past efforts in out reach to underrepresented minorities, there is nothing compelling about what will be done during this grant's duration. The PIs 'plan' to continue these efforts, but there should be details on what these plans are._x000D_
_x000D_
_x000D_
_x000D_
Please evaluate the strengths and _x000D_
weaknesses of the proposal with respect to any additional solicitation-specific review criteria, if _x000D_
applicable_x000D_
_x000D_
Suggestions for improvement:_x000D_
* There is a significant amount of wasted space, suggesting that the PIs really have not presented a compelling, and detailed discussion of the proposed research. There is plenty of room to elaborate on the research aspect, and areas of wasted space include: the related work is entirely too long and it is made too long by detailed discussions of each related work, giving details that are not important for drawing comparisons; section 4 could be shortened (e.g., minute details about the experimental set up is not needed; section 9 is too long; some of the text from the collaboration plan is in the body of the proposal._x000D_
_x000D_
* It would be helpful to present the background in section 3 before section 2. _x000D_
_x000D_
* Having a section title start with 'what aboutà' is an odd way to title a section. _x000D_
_x000D_
* The entire proposal would benefit from a conceptual high-level figure. The only figures included show results. _x000D_
_x000D_
Post doc mentoring plan:_x000D_
N/A_x000D_
_x000D_
Collaboration plan:_x000D_
Collaboration plan lacks in details of how there will be collaboration on solving research problems. Having meetings to present what the students are achieving is just exchange on knowledge, and does not fundamentally improve the final product. A collaboration should produce a solution that is more than merely the sum of the two parts. _x000D_
_x000D_
_x000D_
Summary Statement_x000D_
_x000D_
In summary the PIs do not propose any clear research plans. Some questions are identified, but there are no plans of what the solutions will be other than speculation about what might be a good approach. _x000D_
_x000D_
_x000D_
</t>
  </si>
  <si>
    <t xml:space="preserve">In the context of the five review elements, please _x000D_
evaluate the strengths and weaknesses of the proposal with respect to intellectual merit._x000D_
_x000D_
This is a solid proposal with reasonable scope and low risk. It has high potential to advance knowledge with respect to both software and computer architecture, but the concepts are not particularly transformative. I do not think that detracts from the value of the proposed work._x000D_
The plan for carrying out the project is well organized and sound. The PIs do not specifically say how they will assess success, but they ask specific questions to be addressed, and their preliminary work characterizes the nature of the things they expect to learn._x000D_
The team is well qualified, and collaboration should be easy, given the proximity of the two institutions._x000D_
The teams have adequate resources to undertake the project. The budget seems reasonable._x000D_
_x000D_
_x000D_
In the context of the five review elements, please _x000D_
evaluate the strengths and weaknesses of the proposal with respect to broader impacts._x000D_
_x000D_
The broader impacts are good (ranging from education to outreach and curriculum development). I like the focus on increasing participation in Computer Science/Engineering._x000D_
_x000D_
Please evaluate the strengths and _x000D_
weaknesses of the proposal with respect to any additional solicitation-specific review criteria, if _x000D_
applicable_x000D_
_x000D_
This proposal is well organized and very easy to read. I like that the PIs clearly explain related work and preliminary results early in the proposal. _x000D_
_x000D_
On page six, I'd like to see the reasoning behind the choice of PIM latencies (are these in SMCSim?)._x000D_
_x000D_
Which publicly available traces will you use? Trace-driven simulation is also slow if you're using real-world sized traces._x000D_
_x000D_
Do you plan to adapt an existing power model to SMCSim? Or develop your own?_x000D_
_x000D_
Summary Statement_x000D_
_x000D_
This is a solid proposal with reasonable scope and budget. It is not transformative, but will definitely advance knowledge. The scope is appropriate._x000D_
_x000D_
</t>
  </si>
  <si>
    <t xml:space="preserve">In the context of the five review elements, please _x000D_
evaluate the strengths and weaknesses of the proposal with respect to intellectual merit._x000D_
_x000D_
Strengths_x000D_
_x000D_
This proposal will investigate two specific issues in concurrent Processing-in-Memory (PIM) architecture: produce a collection of PIM-compatible data structures packaged as software libraries, and develop an architectural framework to study the hardware software co-design tradeoffs for such data structures. The PIs will investigate a series of issues related to the performance of concurrent PIM data structures using a cycle-accurate simulator._x000D_
_x000D_
Concurrent data structures for PIM can potentially benefit many applications in different domains._x000D_
_x000D_
The PIs are well qualified and have sufficient resources to conduct the proposed research._x000D_
_x000D_
Weaknesses_x000D_
_x000D_
The overall research agenda seems to lack depth. The PIs raised a series of research questions, but there is little description on what approaches will be taken to address the questions. For example, how to exactly optimize contended data structures like stacks, FIFO queues, how to synchronize between host processors and PIM cores._x000D_
Several research questions read more like engineering work instead of research. For example, the performance bottlenecks, and size of PIM vaults will be studied just by simulations. What are the research issues are not clearly described._x000D_
_x000D_
_x000D_
_x000D_
_x000D_
In the context of the five review elements, please _x000D_
evaluate the strengths and weaknesses of the proposal with respect to broader impacts._x000D_
_x000D_
+ The PIs will involve both graduate and undergraduate students in research_x000D_
+ There are significant outreach activities to high school students, especially girls. _x000D_
- How the PIs will integrate research results into their courses should be more concrete and specific_x000D_
_x000D_
_x000D_
Please evaluate the strengths and _x000D_
weaknesses of the proposal with respect to any additional solicitation-specific review criteria, if _x000D_
applicable_x000D_
_x000D_
_x000D_
_x000D_
Summary Statement_x000D_
_x000D_
This proposal seeks to develop PIM-compatible concurrent data structures and investigate the tradeoffs in hardware software co-design for applying such data structures. The PIs will leverage existing cycle-accurate simulators to study a series of questions related to the performance of such data structures._x000D_
_x000D_
The proposal can be strengthened by clearly describing the approaches to tackle research questions, and challenges in those questions._x000D_
_x000D_
_x000D_
</t>
  </si>
  <si>
    <t>1763753</t>
  </si>
  <si>
    <t xml:space="preserve"> Panel Summary       
 A short description of the proposal:_x000D_
This proposal focuses on the use of artificial neural networks (ANN) to implement analog/mixed-signal (AMS) functionality. Precisely, the input-output relationship of ADCs will be modeled as a function of the parameters of an ANN. These parameters will be learned using machine learning techniques to minimize the approximation error between the desired output and that produced by the ANN over the range of possible inputs. The PIs propose to extend their work on ADCs to cover AMS functionality._x000D_
_x000D_
Intellectual merits:_x000D_
Strengths:_x000D_
+ The PIs have extensive experience and solid track records of research and development in in the design of analog, mixed-signal and RF integrated circuits, system-level design space exploration, and design of algorithms and architectures for training deep neural networks as well as silicon tape-out experience._x000D_
+ The proposed idea of using ANNs to implement ADCs so as to target a wide range of design specifications is creative, and the proposed validation plan is good._x000D_
Weaknesses:_x000D_
- Digitally compensated ADCs have been around for many years now. The PI's should have contrasted their proposed ANN-based ADC approach to such prior work solutions. _x000D_
- There was also a concern about how such a neuron network will be trained. Any training should account for the PVT variations (esp. temperature) and done in-situ. This issue has not been addressed in the proposal. _x000D_
- It is unclear how one would extend the ADC results to cover the much broader class of AMS designs. The proposal lacks details in this regard._x000D_
- Finally, some of the panelists expressed concern about the size of the ANN (number of neurons in the hidden layer) to achieve a good ADC (i.e., one with low quantization error as captured by metrics such as offset, full-scale/gain error, integral or differential nonlinearities.) In particular, the concern is that in order to avoid large errors in classifying analog signals, the maximum allowed error rate at different output bits should be drastically reduced as one moves from LSBs toward MSBs. This in turn would likely result in a significant increase (possibly exponential in the number of outputs bits) in hidden layer neuron count. _x000D_
_x000D_
_x000D_
Broader Impacts:_x000D_
Strengths:_x000D_
+ The team has well-established track-records of involving undergraduate students in research, experimentation, and development through hands-on learning and training._x000D_
+ The partnership with the Institute for School Partnership at Washington University is very well received by the panel. _x000D_
+ Plan for educating and involving undergrad students, minority, and underrepresented students in the research is good. _x000D_
_x000D_
Weaknesses:_x000D_
None._x000D_
_x000D_
Other criteria:_x000D_
The data management plan is satisfactory. _x000D_
_x000D_
Summary/Rationale for recommendation including key strengths and critical weaknesses _x000D_
The proposed research plan is creative and potentially impactful. Partnership with STEM educational outreach and REU involvement plan is encouraging. Key concerns had to do with scalability concerns with respect to ANN-based ADC design as well as lack of details about applicability of the proposed approach to the wider class of AMS designs. _x000D_
_x000D_
The panel placed this proposal in the following category:_x000D_
_x000D_
____	Highly Competitive (HC)_x000D_
X	Competitive (C)_x000D_
____	Low Competitive (LC)_x000D_
____	Not Competitive (NC)_x000D_
_x000D_
_x000D_
The panelists concur that the Panel Summary accurately reflects the panel discussion.  _x000D_
</t>
  </si>
  <si>
    <t xml:space="preserve">In the context of the five review elements, please _x000D_
evaluate the strengths and weaknesses of the proposal with respect to intellectual merit._x000D_
_x000D_
The PIs propose a hardware/architecture/algorithm co-design methodology to exploit application-specific malleable architecture with dynamic reconfigurability. Four interlocking focus areas are included: _x000D_
1) neural network (NN) inspired design abstraction and optimization _x000D_
2) synthesis-friendly scalable hardware substrate_x000D_
3) malleable architecture with dynamic reconfigurability _x000D_
4) end-to-end learning of computation and quantization, validated by simulation, silicon prototypes, and real-world experiments._x000D_
Initially the input-output relationship of ADCs will be modeled as a function of the parameters of neural networks. These parameters will be learned using machine learning techniques to minimize the approximation error between the desired output and that produced by a hardware neural network, over the range of possible inputs. Next, designing a generalized hardware substrate that can natively support computation of one neural network layer in the AMS mode will be investigated. The PIs propose ideas to implement the matrix multiplication in the charge-domain.  The main motivation is to reduce the power consumption by storing and transferring an analog value in charge-domain as compared to the current-domain implementation which consumes static power. They additionally propose malleable architectures for various applications by reconfiguring neural network topology and the programming the NN weight parameters._x000D_
_x000D_
Claimed contributions (in view of prior art):_x000D_
PI Zhang has extensive experience and deep expertise in modeling AMS circuits for system-level design space exploration [70] and designing robust AMS circuits against PVT variations [71, 72, 71, 73]. She has experience in designing fully-integrated custom System-on-Chip (SoC) under stringent energy constraint [74, 75, 76, 77]. Co-PI Sun has extensive expertise in the design of analog, mixed-signal, and RF integrated circuits. He is especially well versed in high-performance and ultra-low power ADC design and has taped out more than 30 chips. Co-PI Chakrabarti has extensive expertise in computer vision and computational photography, and on the design and co-design of the optics and algorithms in a vision pipeline (e.g., [78, 79, 80, 81]). As part of his research, he has had extensive experience with design of optimization algorithms and architectures for training deep neural networks [82, 28, 29]._x000D_
_x000D_
_x000D_
Comments on technical portion of the proposal:_x000D_
Strengths (in bullet format):_x000D_
-The proposed methodology to construct malleable data conversion architectures that can traverse the design space of the A/D interface circuits and dynamically reconfigure network structure for optimal on-demand performance trade-offs seems promising. They claim that they can create different ADC architectures within the same hardware substrate which enables the designers to tune the performance metrics such as speed, accuracy, and power/energy consumption to satisfy the need of real-world applications._x000D_
_x000D_
Weaknesses:_x000D_
- My main concern is that the ADC when thought of a classification problem would require an exponential number of comparators (hidden layer neurons). This is because if we think of the output of an N-bit flash ADC belonging to one of 2^N classes, then as the PIs also acknowledge the number of hidden layer neurons is 2^N. If we think of the ADC output as N classes, where each class is identified as independent binary classification of different output bits, then the results an ADC computation only if the error rates drop exponentially as we move from LSBs toward MSBs. This is not discussed in the paper. To me, this requirement will necessarily result in an exponential number of hidden layer neurons (something perhaps in the order of 2^(N-m) where m is small value, likely one. _x000D_
_x000D_
- It is unclear how these prelim ideas about flash ADC will generalize to the much broader class of AMS designs._x000D_
_x000D_
-The PIs argue that state-of-the-art designs are susceptible to process, supply voltage, and temperature (PVT) variations. However, their solution to combat this issue is to consider the performance of the implemented function by neural network framework by adding random deviations in the neurons to simulate process variations. This seems like a naive approach as many of the variations are correlated and capturing these correlations and their impact on overall performance cannot be simply modeled by adding noise to the input data sets. _x000D_
_x000D_
-The PIs argue that the current data conversion paradigm performs ideal discretization of continuous analog signals which results in huge volume of data from separate signal channels of extremely high bandwidth awaiting to be processed through their respective pipelines, exerting heavy computational demand. However, they don't introduce a viable option to overcome this issue. Proposed solution which involves extracting useful information from the analog waveforms and only transferring useful information (such as dot product of the input data and weight matrices) may lead to higher rate of data conversion and extra communication overhead._x000D_
-The PIs propose three ways to realize matrix multiplicationùas a product of current and time (I times T), capacitance and voltage (C times V), and conductance and voltage over a fixed time (G times V thimes T). However, they do not provide any supporting simulations even in small scale to demonstrate the viability of proposed options, their robustness to variations, mismatch and overall performance/power tradeoffs._x000D_
_x000D_
-Since the proposed architecture should be reconfigurable to be able to change based on the applications, or required performance and power, the network should probably be fully connected with multiple hidden layers to be able to cover a wide range of output accuracy for various applications. This leads to a large area overhead in turn increases the power consumption and degrades the performance._x000D_
_x000D_
-Though proposed to develop automated schematic synthesizer and layout generator to compile the proposed hardware substrate, PIs have not introduced any particular method to carry out this task._x000D_
_x000D_
_x000D_
_x000D_
_x000D_
In the context of the five review elements, please _x000D_
evaluate the strengths and weaknesses of the proposal with respect to broader impacts._x000D_
_x000D_
Plan for educating and involving undergrad students, minorities and underrepresented student population is good._x000D_
_x000D_
Please evaluate the strengths and _x000D_
weaknesses of the proposal with respect to any additional solicitation-specific review criteria, if _x000D_
applicable_x000D_
_x000D_
_x000D_
_x000D_
Summary Statement_x000D_
_x000D_
The PIs propose to exploit optimization techniques from_x000D_
deep learning for analog/mixed-signal (AMS) circuit design. Some good ideas. I have major concerns about feasibility and benefits of the proposed solution_x000D_
_x000D_
</t>
  </si>
  <si>
    <t xml:space="preserve">In the context of the five review elements, please 
evaluate the strengths and weaknesses of the proposal with respect to intellectual merit._x000D_
_x000D_
This proposal focuses on the use of artificial neural networks (ANN) to implement analog/mixed-signal (AMS) functionality_x000D_
_x000D_
Strengths:_x000D_
+ creative set of ideas_x000D_
+ strong team with good prior results_x000D_
+ interesting proposed validation_x000D_
_x000D_
Weaknesses:_x000D_
- not enough details about the proposed circuits_x000D_
- the claims about the "linear complexity" on page 5 are a bit exaggerated: while the number of neurons might increase only linearly, the number of synapses (the real proxy for complexity) will grow at least quadratically_x000D_
_x000D_
_x000D_
_x000D_
In the context of the five review elements, please 
evaluate the strengths and weaknesses of the proposal with respect to broader impacts._x000D_
_x000D_
Reasonable set of broader impacts activities_x000D_
_x000D_
Please evaluate the strengths and 
weaknesses of the proposal with respect to any additional solicitation-specific review criteria, if 
applicable_x000D_
_x000D_
_x000D_
_x000D_
Summary Statement_x000D_
_x000D_
Good team, creative set of proposed activities, a bit lacking in details_x000D_
_x000D_
</t>
  </si>
  <si>
    <t>EH0930161</t>
  </si>
  <si>
    <t>Vasudevan</t>
  </si>
  <si>
    <t>shobhav@illinois.edu</t>
  </si>
  <si>
    <t xml:space="preserve">In the context of the five review elements, please _x000D_
evaluate the strengths and weaknesses of the proposal with respect to intellectual merit._x000D_
_x000D_
Strengths: The proposed solution is interesting and novel. There are many directions to explore here._x000D_
_x000D_
Weaknesses: _x000D_
It is not clear whether neural networks are a fit for AMS circuit design. Much of the proposed work seems contrived to fit into a neural network framework. While it is a problem worth solving, I would like to see more justification for why neural networks based solutions are ideal. It is not simply enough to say the neural networks are efficient for other applications, that seem unrelated. For instance, a question is whether the extent of training data is even sufficient for a neural network to create circuits of practical relevance. _x000D_
The proposal does not present any prior research or preliminary results in the proposed directions. The evidence given for the idea's feasibility is using very small dimension circuits, more as a motivating example. This does not make for a convincing case. _x000D_
_x000D_
_x000D_
In the context of the five review elements, please _x000D_
evaluate the strengths and weaknesses of the proposal with respect to broader impacts._x000D_
_x000D_
The proposal will have broader impact through STEM education for K-12 teachers and students and widespread dissemination of the same. Undergraduate research and diversity will also be actively pursued through REUs and mentoring programs._x000D_
_x000D_
Please evaluate the strengths and _x000D_
weaknesses of the proposal with respect to any additional solicitation-specific review criteria, if _x000D_
applicable_x000D_
_x000D_
_x000D_
_x000D_
Summary Statement_x000D_
_x000D_
Analog to digital converters are widely prevalent in modern designs. However, their design is ad-hoc and relies on manual intuition. The proposal is to explore deep neural network learning algorithms for automatic design and optimization of A/D interfaces. The solution is proposed at a design level, circuit level, application level reconfigurability and learning of quantization._x000D_
_x000D_
</t>
  </si>
  <si>
    <t xml:space="preserve">In the context of the five review elements, please _x000D_
evaluate the strengths and weaknesses of the proposal with respect to intellectual merit._x000D_
_x000D_
This proposal aims to develop a new design and optimization paradigm for analog-to-digital converter (ADC) interfaces that embeds intrinsic machine learning capability directly into the hardware substrate. The key idea is for a desired quantization function that the ADC circuits are to implement, it will begin with a neural network (NN) architectureùa set of basic circuit blocks that are combined with a fixed connectivity structure, but where each block has tunable parameters. This novel implementation of ADC using hardware NN, in contrast to the classic circuit structure, is named as NeuADC. Four interlocking thrusts are included: 1) neural network (NN) inspired design abstraction and optimization; 2) synthesis-friendly scalable hardware substrate; 3) malleable architecture with dynamic reconfigurability; 4) end-to-end learning of computation and quantization, validated by simulation, silicon prototypes, and real-world experiments._x000D_
+Strength: _x000D_
1. This proposal is based on a very "novel" idea, that is to model the ADC circuit architecture as a neural network architecture, thus it is dynamically reconfigurable for a wide spectrum of design specifications and the immune to the process, voltage, and temperature (PVT) variations. The reconfigurable architecture can be achieved through composition of the network with reconfigurable topology and programmable weights, enabling a universal "general-purpose" A/D interfaces._x000D_
2. The proposing team has complementary expertise in analog/mixed-signal circuit design, EDA and computer vision and machine learning, thus is well qualified for the proposed research. _x000D_
3. The proposal has performed some initial studies to prove the feasibility (e.g. Fig. 2). The preliminary results show very promising performance of the proposed NeuADC as compared to the manual design. _x000D_
4. The proposal has a very solid validation plan including simulation, silicon tape-out with 4 phases, and real-word experiments in range of vision/imaging applications, such as CMOS image sensing, HDR photography, ultra-fast microscopy and robotic vision. _x000D_
-Weakness: _x000D_
1. The proposed three technologies (floating gate transistor, capacitor array and ReRAM) to realize the analog computation in vector-matrix multiplication added significant cost to the ADC chip. The scalability of embedded floating gate transistor and capacitor is a concern, while ReRAM is not technologically mature.  _x000D_
_x000D_
_x000D_
In the context of the five review elements, please _x000D_
evaluate the strengths and weaknesses of the proposal with respect to broader impacts._x000D_
_x000D_
+Strengths:_x000D_
1. The partnership with ISP is planned with the support letter attached. The Institute for School Partnership (ISP) is an on-campus organization at Washington University dedicated to educational outreach especially on STEM experiences and education for local K-12 teachers, students, and families._x000D_
2. The team has well-established track-records of involving undergraduate students in fundamental research, experimentation, and platform and algorithm development through hands-on learning and training._x000D_
-Weakness: _x000D_
None_x000D_
_x000D_
_x000D_
Please evaluate the strengths and _x000D_
weaknesses of the proposal with respect to any additional solicitation-specific review criteria, if _x000D_
applicable_x000D_
_x000D_
_x000D_
_x000D_
Summary Statement_x000D_
_x000D_
This is a very high quality proposal with novel and innovative ideas.  The key idea is to model the ADC circuit architecture as a neural network architecture, making it dynamically reconfigurable for a wide spectrum of design specifications.  This is also a well written proposal with executable and solid validation plans including the silicon tape-out and real-word experiments test platform. This research, if successful, will make a profound impact on the ADC design and automation, reducing the efforts of manual handcraft tuning. The broader impact of the proposal is also strong, including the partnership with STEM educational outreach and REU involvement._x000D_
_x000D_
</t>
  </si>
  <si>
    <t>Crossing the analog-to-digital (A/D) boundary is an essential step before information from the physical world becomes available to the vast array of modern computational algorithms. But today, the A/D converter design space is fragmented with hand-crafted circuits and idiosyncratic architectures, and reliant on human experts' flash of intuition. The lack of a "general-purpose" interface, between raw sensor data and computational logic, demands a separate custom IC for each specific application, leaving niche markets under-served by integrated solutions. To address these limitations, we aim to create a new unifying design and optimization paradigm for A/D conversion, that infuses intelligent optimization directly into the hardware substrate and blurs the line between signal quantization and computation. Our objective is to explore the synergy between analog/mixed-signal (AMS) circuit design and learning algorithms of deep neural networks, to ultimately enable streamlined design automation of next-generation interfaces, that feature optimized information flow across the A/D boundary and empower future intelligent multi-sensor platforms. Four interlocking thrusts are included: 1) neural network (NN) inspired design abstraction and optimization; 2) synthesis-friendly scalable hardware substrate; 3) malleable architecture with dynamic reconfigurability; 4) end-to-end learning of computation and quantization, validated by simulation, silicon prototypes, and real-world experiments._x000D_
Keywords: analog-to-digital conversion; design automation; neural networks; deep learning; large scale optimization; joint training; error tolerance.Our proposed research will develop principled approaches to exploiting optimization techniques from deep learning for AMS circuit design, using the data converter as an illustrating example. We will begin by creating a generalized neural network abstraction for basic circuit building blocks, thus allowing gradient-based training with back-propagation to be applied to design optimization. This framework will incorporate stochastic learning methods that promote robustness and error tolerance, opening a new avenue to systematically combat process, voltage, and temperature (PVT) variations. Following the NN abstraction, we will develop hardware substrates that are inherently amenable to automated compilation, synthesis and place-and-route, taking advantage of scaling-friendly designs of charge-domain circuits. The regularity and layered structure of our framework enables malleable architectures with configurable network topology and software-defined conversion performance achieved via weight parameter update and network reconfiguration. It also delivers fundamentally new capability which blurs the line between signal quantization and computation, creating a new seamless transition between the sensing frontend and the computational processing backend. Finally, the PIs will create a full-stack design flow and development toolchain to facilitate the implementation of our framework and perform rigorous and thorough validation across broad real-world imaging applications.If successful, this research could revolutionize AMS circuit design by shortening design cycle, increasing productivity, and improving yield. It has the potential to dramatically transform the landscape of the IC industry by providing automated co-design and co-optimization methodology across circuits, architecture, and algorithm, as well as programmable hardware fabrics for "general-purpose" analog-to-information interfaces. Such generic yet flexible AMS blocks are the key missing link in an end-to-end vertically-integrated solution for intelligent electronic platforms that combine sensing, processing, and learning. From an application perspective, the proposed paradigm will benefit broad emerging applications such as IoT, bio-sensing, imaging, and autonomous robotics. We prepare to release our design methodology and automation tools to empower designers to tackle real-world problems. From an educational perspective, our research will train a workforce that is well-versed in both machine learning and hardware design domain knowledge, addressing critical shortage for interdisciplinary capabilities. We will integrate our research with relevant educational activities, with a focus on enriching education, advancing diversity of participants in our cutting-edge research, and engaging scientific and engineering communities to exploit and transition the advances we propose into practice for societal benefit.</t>
  </si>
  <si>
    <t>1763759</t>
  </si>
  <si>
    <t>Riedel</t>
  </si>
  <si>
    <t xml:space="preserve">In the context of the five review elements, please _x000D_
evaluate the strengths and weaknesses of the proposal with respect to intellectual merit._x000D_
_x000D_
The proposal introduces a deterministic approach to stochastic computing.  Previously, stochastic computing was done using random bitstreams generated by linear feedback shift registers (LFSRs).  This took out most of the area advantage of the approach. The prior approach was also very slow. The deterministic approach uses counters/comparators instead of LFSRs to generate the bitstreams.  It also exponentially reduces the delay relative to the random stochastic logic approach._x000D_
+ The proposal introduces new ideas into stochastic computing: deterministic approach, pulse-width modulation, polysynchronous clocking, encoding data in time as opposed to space (some of these are prior work from the PIs)._x000D_
- While the deterministic approach is exponentially faster than the random approach to stochastic computing, it may still be substantially slower than conventional logic.  Also, the need for a counter/comparator for each input bitstream (each fanout of an input would require a separate independent bitstream) significantly reduces the area advantage of the deterministic approach as well. The case studies should have also made area/delay/energy comparisons against conventional logic, taking into account all the overheads of the deterministic approach._x000D_
- For a 10-bit precision, prior stochastic logic would require a bitstream size of 2^20, but the proposed deterministic approach would require a size of 2^10.  Isn't that still exponentially worse than conventional logic?_x000D_
- The input needs to be between 0 and 1.  How do you deal with other types of data?_x000D_
- The claim is that the deterministic approach to stochastic computing could be run in the THz range.  This is a significant claim that needs much better justification. Won't this require orders of magnitude more switched power and, if the stochastic logic is slower than conventional logic (despite being exponentially faster than random stream based stochastic logic), also much more energy?_x000D_
+ The GALS approach is applicable at the coarse grain.  The polysynchronous clocking idea is a GALS-like idea applicable at the fine grain.  It can tolerate very high clock skew and only requires local inverter rings for clocking._x000D_
_x000D_
In the context of the five review elements, please _x000D_
evaluate the strengths and weaknesses of the proposal with respect to broader impacts._x000D_
_x000D_
+ Curriculum development based on stochastic logic_x000D_
+ Seminar series to introduce new topics_x000D_
+ Workshops to promote the idea_x000D_
+ Support for URM students_x000D_
+ Use of IoT projects for high school students_x000D_
+ UG research_x000D_
+ Facilities and data management plan adequate_x000D_
- Collaboration plan missing_x000D_
_x000D_
Please evaluate the strengths and _x000D_
weaknesses of the proposal with respect to any additional solicitation-specific review criteria, if _x000D_
applicable_x000D_
_x000D_
_x000D_
_x000D_
Summary Statement_x000D_
_x000D_
The concept of stochastic logic is intriguing.  This proposal shows a way to make significant advances relative to prior work on stochastic logic.  However, it does not convince the reader of its advantages over conventional logic._x000D_
_x000D_
</t>
  </si>
  <si>
    <t>Manohar</t>
  </si>
  <si>
    <t>rajit.manohar@yale.edu</t>
  </si>
  <si>
    <t xml:space="preserve">In the context of the five review elements, please _x000D_
evaluate the strengths and weaknesses of the proposal with respect to intellectual merit._x000D_
_x000D_
The PIs have a good track record in this area._x000D_
_x000D_
The deterministic approach also has drawbacks. Looking at the multiplication example with an AND gate, the input sequence length is sqrt(N), where N would be the sequence required for the original "pure" stochastic computing scheme---the exponential reduction described. However, to attain the same accuracy on the output, don't you have to wait for sqrt(N)*sqrt(N) (the product of the lengths of the two inputs to the AND gate) outputs? And since this is deterministic, a prefix of the output is not necessarily a good estimate of the output value. So although the input sequence is reduced in length, the output is not. And the length would grow with the logic depth._x000D_
_x000D_
The polysynchronous section ignores the synchronization problem between domains. The argument made in the proposal is reasonable only if the circuit computes its results once._x000D_
_x000D_
_x000D_
_x000D_
In the context of the five review elements, please _x000D_
evaluate the strengths and weaknesses of the proposal with respect to broader impacts._x000D_
_x000D_
The section is reasonable._x000D_
_x000D_
_x000D_
Please evaluate the strengths and _x000D_
weaknesses of the proposal with respect to any additional solicitation-specific review criteria, if _x000D_
applicable_x000D_
_x000D_
_x000D_
_x000D_
Summary Statement_x000D_
_x000D_
The proposed work is interesting, but there are issues that need to be addressed._x000D_
_x000D_
_x000D_
</t>
  </si>
  <si>
    <t xml:space="preserve">In the context of the five review elements, please _x000D_
evaluate the strengths and weaknesses of the proposal with respect to intellectual merit._x000D_
_x000D_
Summary of the proposal:_x000D_
In this project, the investigators propose to study stochastic computing based logic circuits. Instead of using random bits for computation, the investigators reexamine the foundation of stochastic computing through comprehensive studies and claim that randomness is not necessary and deterministic, periodic signals can be leveraged.  In doing so, the latency can be reduced by an exponential factor, area can be saved by eliminating the sub-circuits generating random bits stream and perfect results can be obtained without any uncertainty._x000D_
_x000D_
_x000D_
Technical Parts:_x000D_
Strength:_x000D_
-	Using deterministic approaches for stochastic computation is a novel strategy. Random number generators even as simple as LFSR can have significant area and power overhead. Relying on physical resources to generate random numbers also faces integration problems. Deterministic approaches eliminate the need of introducing costly random number generators (RNGs), which can reduce latency, power consumption and area._x000D_
-	The preliminary study is comprehensive. On the application side, benchmarks implementing Robert's cross-edge detection and Gamma correction algorithms are studied to provide average error rate against "golden approach''. For the theory side, potential solutions making the periodic bit streams are also studied. In terms of error rate, area reduction, the preliminary result obtained by using deterministic approaches is convincing.  _x000D_
_x000D_
Weakness:_x000D_
-	It seems to me that deterministic stochastic computing will require number of bits in the deterministic bit stream (or duration of the signal period) that increases exponentially with the depth of the digital (analog) circuit. Moreover, there seems to be a requirement that in the latter case (analog signals which are the focus of this proposal), periodic signals that interact with one another must have "relatively prime frequencies". Again, this is hard to do and will result in the need to generate many such periodic signals.  These requirements are not reasonable (practical) ones and significantly weaken the promise of the proposed logic family and computational framework. _x000D_
-	The claim in section 3.1, "Accordingly, as is the case with stochastic circuits, deterministic circuits have a high degree of tolerance to soft errors", should be justified. Stochastic computation is known for having a high tolerance because the bits are randomly generated, but deterministic approaches no longer have this property.  How do the shorter bit length and equal weighted bits influence the error tolerance of deterministic approaches? Comparison should also be made between stochastic and deterministic approaches in terms of error tolerance._x000D_
-	Delay and energy consumption should be reported in more details. The delay comparison is only slightly mentioned in the case study 1, which shows the deterministic approach PWM can achieve 98% saving against stochastic approaches. However, since stochastic computing has already sacrificed the metric of latency, in order to see whether deterministic approaches are promising, it would be good to have a comparison between them and conventional binary implementation in latency and energy consumption._x000D_
_x000D_
_x000D_
In the context of the five review elements, please _x000D_
evaluate the strengths and weaknesses of the proposal with respect to broader impacts._x000D_
_x000D_
Strength:_x000D_
- The project would have a broad audience group ranging from high school level students, undergraduate, people in the seminar and minorities. _x000D_
Weakness:_x000D_
- Since the stochastic computing and deterministic approaches are closely connected with mathematical knowledge, interdisciplinary activities can be possibly carried on._x000D_
_x000D_
_x000D_
Please evaluate the strengths and _x000D_
weaknesses of the proposal with respect to any additional solicitation-specific review criteria, if _x000D_
applicable_x000D_
_x000D_
_x000D_
_x000D_
Summary Statement_x000D_
_x000D_
Interesting and novel idea; I am suspicious of the practicality of this approach (scalability and overhead concerns.)_x000D_
_x000D_
</t>
  </si>
  <si>
    <t xml:space="preserve">In the context of the five review elements, please 
evaluate the strengths and weaknesses of the proposal with respect to intellectual merit._x000D_
_x000D_
This proposal focuses on "deterministic stochastic computing" (somewhat of an oxymoron). Making the signals deterministic improves some of the requirements of stochastic computing, while opening a few other issues_x000D_
_x000D_
Strengths:_x000D_
+ the PIs are truly experts in this field_x000D_
+ good preliminary results_x000D_
+ some of the aspects of the proposed deterministic solutions are indeed superior to traditional stochastic solutions_x000D_
_x000D_
Weaknesses:_x000D_
- a major weakness is that the proposed activities are still simplistic, just simple one-stage arithmetic operations; the stochastic computing community needs to tackle complete applications to become credible_x000D_
- another (related) major weakness is that the outputs of the proposed schemes are not compatible with the inputs, i.e. cannot be simply fed into a next stage without a need for the bits to be rearranged. This is unlike traditional stochastic for which the outputs are stochastic as the inputs. The PIs do not address this essential issue and its implications_x000D_
_x000D_
_x000D_
In the context of the five review elements, please 
evaluate the strengths and weaknesses of the proposal with respect to broader impacts._x000D_
_x000D_
Diverse proposed set of broader activities_x000D_
_x000D_
Please evaluate the strengths and 
weaknesses of the proposal with respect to any additional solicitation-specific review criteria, if 
applicable_x000D_
_x000D_
_x000D_
_x000D_
Summary Statement_x000D_
_x000D_
Expert team but still not tackling a compelling application; the proposed scheme has some weaknesses that the PIs ignore_x000D_
_x000D_
</t>
  </si>
  <si>
    <t>Stochastic computing is a well-studied paradigm for logic-level computation in which values are represented by streams of random bits.  Complex functions can be computed with remarkably simple structures. For instance, multiplication can be performed with a single AND gate; complex functions such as exponentiation, absolute value, square roots, and hyperbolic tangent can be computed with a very small number of gates. Because the representation is uniform, with all bits weighted equally, stochastic logic is highly tolerant of soft errors (i.e., bit flips). Unfortunately, the approach incurs very high latency. _x000D_
_x000D_
This proposal reexamines the foundations of stochastic computing and comes to some surprising conclusions.  It demonstrates that one can compute deterministically using the same structures that are used to compute stochastically. In doing so,_x000D_
- The latency is reduced by an exponential factor._x000D_
- The area is reduced significantly. (This correlates with a reduction in power.)_x000D_
- One obtains completely accurate results, with no errors or uncertainty._x000D_
_x000D_
The new strategy is to represent data with deterministic, periodic data streams instead of randomized bit streams.  This approach is motivated by the observation that, as technology has scaled and device sizes have gotten smaller, the supply voltages have dropped while the device speeds have improved. Control of the dynamic range in the voltage domain is limited; however, control of the length of pulses in the time domain can be precise.  Given how precisely values can be encoded in the time, the method could produce designs that are much faster than conventional ones -- operating in the terahertz range._x000D_
_x000D_
This project will apply the new strategy to a wide range of applications in signal and video processing.  Simple logic and so low power consumption are expected benefits of the approach. The project will also explore another compelling advantage: stochastic circuits tolerate very high clock skew. An ultra-low power video processing chip will be developed as a vertically-integrated proof-of-concept.The proposal builds on prior research in the field in a surprising way: it demonstrates that randomness is not, in fact, a requirement for "stochastic" computing.  The results are applicable to, and supersede, the entire body of research on stochastic computing. The new deterministic approach is less costly, has much lower latency, and is completely accurate.  An important goal is to lay the theoretical foundations for the proposed methods and to provide proofs of correctness as well as bounds on accuracy. Rigorous mathematical analysis of different data encoding schemes will be performed, based on number theory.The project will communicate the goals and the impetus for research in embedded computing systems to a wide audience, including students in STEM fields as well as the general public. This will be achieved through curriculum development, public seminars, and workshops.  Building upon current research efforts that include female students, students from underrepresented groups will be recruited into the project. _x000D_
_x000D_
Internet-of-Things (IoT) technologies provide a unique opportunity for researchers in academia to engage students -- including students that might otherwise be hard to engage, such as students from poorer and disadvantaged high schools. The PIs will leverage experience with IoT projects to engage students in disadvantaged high schools throughout the state.</t>
  </si>
  <si>
    <t>1763761</t>
  </si>
  <si>
    <t>Kim</t>
  </si>
  <si>
    <t xml:space="preserve"> Panel Summary       
 A short description of the proposal: Deep neural networks (DNNs) are deployed widely in current practice. However, they are highly energy intensive and most are not suitable for edge devices. The goal of this work is to develop time-based moderate-precision convolutional neural networks (CNNs) to improve energy efficiency and mitigate the bandwidth issues in transmitting all the data to the cloud. _x000D_
_x000D_
Intellectual merits:_x000D_
Strengths: The panel felt that this proposal makes a convincing case for driving neural networks from the cloud to mobile devices. Time based neural networks (TBNNs) present a novel approach to the problem. The prior work demonstrates a prototype implementing 128 multiply-accumulate operations using a 128-stage ring oscillator. The idea of layer wise pruning over and above pruning demonstrated by Han et al. is interesting. Knowledge transfer from the unpruned to pruned network is a good idea.	_x000D_
The PIs have good track records and are poised for carrying out this research. _x000D_
_x000D_
Weaknesses: The panel felt that scalability to large networks was a concern in the proposed work. _x000D_
_x000D_
Broader Impacts:_x000D_
Strengths: The broader impacts of this proposal include tutorials and conference presentations, webinars, research with high school students and under represented minority students' research supervision._x000D_
Weaknesses: None _x000D_
_x000D_
Other criteria: The proposal includes a reasonable facilities and data management plan._x000D_
_x000D_
Summary/Rationale for recommendation including key strengths and critical weaknesses: This is a well written proposal on an important and relevant computing problem. While driving computing from cloud to mobile devices is a very challenging problem, the proposed TBNNs may be an important vehicle to accomplish this. _x000D_
_x000D_
The panel placed this proposal in the following category:_x000D_
_x000D_
____	Highly Competitive (HC)_x000D_
_X___	Competitive (C)_x000D_
____	Low Competitive (LC)_x000D_
____   Not Competitive (NC)_x000D_
_x000D_
The panelists concur that the Panel Summary accurately reflects the panel discussion.  _x000D_
</t>
  </si>
  <si>
    <t xml:space="preserve">In the context of the five review elements, please _x000D_
evaluate the strengths and weaknesses of the proposal with respect to intellectual merit._x000D_
_x000D_
Deep neural networks (DNNs) have demonstrated highest classification accuracies (even superhuman) on a range of applications.  However, they are very HW/energy-intensive and most are not suitable for edge devices.  The goal of this work is develop time-based moderate-precision convolutional neural networks (CNNs), a form of DNN, to improve energy efficiency and mitigate the bandwidth issues in transmitting all the data to the cloud._x000D_
+ The PIs make a convincing case that time-based neural networks (TBNNs) are a good vehicle for realizing the above aims. They propose work on three important aspects: DNN partitioning and system architecture, HW design, and SW analysis._x000D_
+ They have demonstrated a simple IC prototype that realizes TBNNs. It implements 128 multiply-accumulate operations using a 128-stage ring oscillator.  It was found to be robust against jitter.  This provides confidence that a scaled architecture would work._x000D_
+ Splitting the DNN between the edge device and the cloud (when it cannot fit into the edge device) would be very useful.  This would minimize communication between the edge and the cloud by partitioning at the appropriate point in the NN, taking advantage of sparse connections. This is very much needed._x000D_
+ There have been impressive results recently from Song Han on DNN pruning. The PIs wish to go a step further in performing layer-wise pruning._x000D_
+ Knowledge transfer from a fully-trained DNN to its pruned version to maintain classification accuracy while reducing DNN size is also a good idea. Perhaps, other ideas from transfer learning may help here._x000D_
+ Using ideas from approximate computing to further reduce the power/delay of pruned DNNs, without much adverse impact on accuracy, also goes beyond the pruning/quantization work of Song Han that has garnered a lot of attention.  The concept of dynamic input-based approximation is a good one._x000D_
_x000D_
In the context of the five review elements, please _x000D_
evaluate the strengths and weaknesses of the proposal with respect to broader impacts._x000D_
_x000D_
+ Good prior NSF-funded work_x000D_
+ Will offer tutorials at conferences on the topic_x000D_
+ Will develop webinars to inform researchers and general public_x000D_
+ Good industrial collaboration_x000D_
+ Support of URM students_x000D_
+ Incorporation of work into course material_x000D_
+ Research with high school students_x000D_
+ UG research_x000D_
+ Good facilities and data management/collaboration plans_x000D_
_x000D_
Please evaluate the strengths and _x000D_
weaknesses of the proposal with respect to any additional solicitation-specific review criteria, if _x000D_
applicable_x000D_
_x000D_
_x000D_
_x000D_
Summary Statement_x000D_
_x000D_
This is a solid proposal on a timely topic. There is a push in the IoT community to drive intelligence from the cloud to the edge. However, this is a formidable challenge.  The proposed TBNNs may be one vehicle to help accomplish this._x000D_
_x000D_
</t>
  </si>
  <si>
    <t xml:space="preserve">In the context of the five review elements, please _x000D_
evaluate the strengths and weaknesses of the proposal with respect to intellectual merit._x000D_
_x000D_
The objective of the proposed project is to implement inner-product functions in programmable oscillators to achieve portions of the DNN computing on an edge device._x000D_
_x000D_
Strengths:_x000D_
Implementing computation at the edge can reduce the amount of data that have to be sent to the cloud and many also enhance data security._x000D_
Time-domain computing can offer higher area and energy efficiency compared to Boolean logic. The implementation is based on digital-intensive components and potentially offer better scaling properties than traditional analog approaches. _x000D_
The PIs have obtained preliminary results and are qualified to perform the proposed tasks._x000D_
Weaknesses:_x000D_
The proposed time-domain based inner-product operation seems to be based on a look-up-table approach, which severely limits its scaling potential. For example, the preliminary study only used binary input. Simply having more bits at the input already significantly increases the circuit complexity._x000D_
Only limited precision can be achieved in the weights. Online learning is not possible._x000D_
The proposed layer-wise pruning may be interesting, but needs to be compared more rigorously with other pruning techniques._x000D_
_x000D_
_x000D_
In the context of the five review elements, please _x000D_
evaluate the strengths and weaknesses of the proposal with respect to broader impacts._x000D_
_x000D_
The proposed educational and outreach activities are comprehensive._x000D_
The PIs will participate in summer camps for high-school girls, and attract high-school students in the proposed research program. _x000D_
A webinar series will be developed to the broader STEM community and general public. _x000D_
The research topics will be incorporated into graduate-level courses._x000D_
The PIs will recruit students from under-represented groups through REU programs, and attract high school students to electrical/computer engineering programs._x000D_
_x000D_
_x000D_
Please evaluate the strengths and _x000D_
weaknesses of the proposal with respect to any additional solicitation-specific review criteria, if _x000D_
applicable_x000D_
_x000D_
_x000D_
_x000D_
Summary Statement_x000D_
_x000D_
Overall this is a good proposal. Performing computing in time domain may lead to better area and energy efficiency. However, the scalability of the proposed approach is questionable._x000D_
_x000D_
</t>
  </si>
  <si>
    <t xml:space="preserve">In the context of the five review elements, please _x000D_
evaluate the strengths and weaknesses of the proposal with respect to intellectual merit._x000D_
_x000D_
Strengths: This proposal addresses an important problem- that of making neural network hardware more energy efficient. The solution is creative and novel. It employs a different computing model than the traditional Boolean model, which is intellectually challenging. The PIs are well qualified to take on this challenge. _x000D_
Weaknesses: Given that there are many existing solutions in diverse spaces for designing neural network hardware, it is not clear that this research is going to bring more value. Many of the solutions like TPUs are being designed at industry scale and have shown a lot of promise on existing data centers. The proposal mentions energy efficiency and performance beyond what can be attained with Boolean logic. Given the lack of comparison with TPUs and other competitive hardware solutions, it is hard to evaluate the feasibility and practical utility. _x000D_
The second big concern is one of scalability. Boolean logic models are easy to use and are known to scale. How does this translate to time domain models? Given that scalability is important for neural networks, the solution is still unconvincing._x000D_
_x000D_
_x000D_
_x000D_
_x000D_
In the context of the five review elements, please _x000D_
evaluate the strengths and weaknesses of the proposal with respect to broader impacts._x000D_
_x000D_
The proposal's broader impact includes knowledge and research product dissemination, minority recruitment and new courses._x000D_
_x000D_
Please evaluate the strengths and _x000D_
weaknesses of the proposal with respect to any additional solicitation-specific review criteria, if _x000D_
applicable_x000D_
_x000D_
_x000D_
_x000D_
Summary Statement_x000D_
_x000D_
The proposed work seeks to use time domain computing instead of traditional Boolean computing for moderate precision low power deep neural networks. The solution addresses design ( of data and weights)  and fabrication of time based convolutional neural networks._x000D_
_x000D_
</t>
  </si>
  <si>
    <t xml:space="preserve">In the context of the five review elements, please _x000D_
evaluate the strengths and weaknesses of the proposal with respect to intellectual merit._x000D_
_x000D_
This proposal aims to develop a deep neural network (DNN) hardware platform based on the time-domain computing. The key idea is to use ring oscillator with programmable delay to compute the dot-product by accumulating the individual delays that are modulated by the weights (i.e. the programmable capacitor arrays). All the computations in DNN are done in the time-domain, including the max pooling and ReLU, etc. Software and architecture techniques such as layer-wise pruning and approximate computation will be adopted to optimize the time-domain DNN hardware platform. Due to the limited frequency range and noises, the proposed time-domain DNN targets at the moderate-precision (&lt;5-bit) applications. Silicon prototype tape-out is planned to validate the proposed design. _x000D_
+Strength: _x000D_
1. This proposal is based on a relatively "novel" idea, that is to implement DNN in the time-domain as opposed to the popular designs in the digital or mixed-signal domain. It is interesting to see all the computations such as dot-product, max pooling and ReLU are all possible and straightforward to be implemented in the time-domain. _x000D_
2. The preliminary results of the proposal are encouraging. The first generation of DNN chip in the time-domain that been designed and taped-out in 65 nm. This prototype chip achieves an impressive 37.4 TOPS/W energy efficiency for handwritten digit recognition, which is 5X or 10X higher than other reported custom digital DNN accelerators. _x000D_
3. The hardware optimization techniques such as weight stationary data reuse are very appropriate to minimize the weight transfer given the weights are stored in the SRAM configuration memory. _x000D_
4. The proposing team has complementary expertise in the circuit design, EDA and machine learning, thus is well qualified for the proposed research. _x000D_
-Weakness: _x000D_
1. The discussions on the software optimization techniques to DNN are very generic, such as layer-wise pruning and knowledge transfer could be applicable to any hardware platform. The link of these software techniques to the specific time-domain based DNN hardware platform is weak. _x000D_
2. There are no detailed discussions on the silicon tape-out plan in the project. For example, what specific metrics will be improved in their future tape-outs over the existing first generation chip in 65 nm. Is there a plan to scale up the system for larger dataset or a plan to scale to more advanced technology node? If SRAM is used to store the weights, then the scalability of the system may be a concern. _x000D_
_x000D_
_x000D_
In the context of the five review elements, please _x000D_
evaluate the strengths and weaknesses of the proposal with respect to broader impacts._x000D_
_x000D_
+Strengths:_x000D_
1. The team will develop Youtube video of the project for public and STEM community. _x000D_
2. The team has well-established track-records of involving undergraduate and high school students in research._x000D_
-Weakness: _x000D_
None_x000D_
_x000D_
_x000D_
Please evaluate the strengths and _x000D_
weaknesses of the proposal with respect to any additional solicitation-specific review criteria, if _x000D_
applicable_x000D_
_x000D_
_x000D_
_x000D_
Summary Statement_x000D_
_x000D_
This is a high quality proposal with novel and innovative approaches to develop DNN hardware platform.  The key idea is to use ring oscillator with programmable delay to compute the dot-product by accumulating the individual delays that are modulated by the weights (i.e. the programmable capacitor arrays). The first generation of DNN chip in the time-domain that been designed and taped-out in 65 nm, proving the feasibility and showing encouraging performance metrics. This research, if successful, will make an impact on the DNN chip design. One weakness of the proposal is the loose link between the software optimization techniques to the DNN to the specific time-domain hardware platform. The broader impact of the proposal is also strong, including the partnership with STEM educational outreach and REU involvement._x000D_
_x000D_
</t>
  </si>
  <si>
    <t>1763763</t>
  </si>
  <si>
    <t>Qin</t>
  </si>
  <si>
    <t>Storage system is an indispensable component of computer systems, ranging from billions of Internet of Things to hyper-scale data centers. External failures such as hardware faults and power outages are the dominant reason of data loss and corruption in storage systems. Inspecting a storage system's resilience to such failures is hence critical for ensuring system reliability. A popular method is to inject external failures at arbitrary execution points and observe if the system is susceptible. However, the search space for failure injection is exponentially large due to the complex layered structure of storage systems. Furthermore, the complex storage layers can easily hide the root cause of a defect and the lengthy propagation path of erroneous states, creating a big hurdle for developers to diagnose and fix the defect. As a result, for many storage software such as databases and file systems, defects still exist after years of improvement, leading to severe data loss under external failures. This project tackles the problem of improving robustness of storage systems via a novel layer-aware approach. Specifically, the PIs will develop a framework to efficiently activate and effectively analyze defects in the complex storage stack. To activate defects, the framework drives the target system with automatically-generated layer-aware testing workloads and emulated failure events for different storage layers. Once a defect is detected by our proposed generic property checkers, the framework will further perform cross-layer analysis on the defect by correlating the runtime traces from different layers to locate the root cause(s) and capture the propagation of erroneous states across multiple layers._x000D_
_x000D_
Keywords: storage systems; external failures; data integrity; problem diagnosis; reliabilityThe project investigates novel techniques to activate and analyze defects in complex storage layers. More specifically, the proposed research hinges on the following synergistic research thrusts. (1) Automatic activation of defects in all storage layers: it consists of high-fidelity, low-cost, and layer-aware failure emulation via automatic extraction of I/O constraints, automatically-generated stress-testing workloads via predictive analysis, and an innovative synthesis technique for generic property checkers. (2) Automatic cross-layer defect analysis: it consists of a demand-driven tracing engine to collect critical runtime information at different layers with minimal intrusion, a set of systematic methods for correlating traces from all layers to construct a global view of system activities, and a novel cross-layer comparative slicing technique to locate root causes of defects and capture the error propagation across different layers._x000D_
_x000D_
Qualifications of the Team: The PIs have extensive expertise on storage systems, system reliability, and program analysis. More importantly, the PIs have been conducting a series of preliminary research efforts in activating defects in the database layer of storage stack and has published the findings at top conferences. Furthermore, PI Qin and PI Zhang have previously collaborated on automatically generating function models based on program synthesis and natural language processing (NLP) techniques (WCRE 2012 and ICSE 2016). In this project, they will continue to build on the strong synergies.The broader impacts are multifold. First, the proposed technique will help developers build robust storage systems, which are in a pressing need in the ``Big Data'' era. We will communicate with developers at each layer by reporting the identified defects and the analyzed defect explanations, and provide our tools for them to use. Second, we will open source the framework which will serve as a corner stone for the fast-growing research on reliable storage systems. Third, the findings through the project can enrich both the undergraduate and graduate courses being taught by the PIs as well as educators in other institutes. Fourth, the project will enable the PIs to strengthen their efforts on recruiting female and minority students and developing community outreach programs. PI Qin and PI Zhang have a track record on advising female MS and PhD students. Additionally, the PIs have established contact with faculty at an HBCU -- Central State University, through shared interests in systems and program analysis. We anticipate that this interaction will help attract minority students.</t>
  </si>
  <si>
    <t>1763766</t>
  </si>
  <si>
    <t>Tiwari</t>
  </si>
  <si>
    <t xml:space="preserve"> Panel Summary       
 This proposal is on fault-resilience strategies that exploit application specific knowledge and dynamic behavior of the systems. The goal is to develop a framework of understanding, techniques, and tools to  execute applications efficiently under faults and errors in multi-tier storage environments such that the performance overhead due to resilience strategies is minimized and useful work is maximized._x000D_
_x000D_
INTELLECTUAL MERIT_x000D_
_x000D_
Strengths_x000D_
_x000D_
+ The proposal focuses on three specific computation patterns. There are potentials of exploiting application knowledge in improving adaptability of resilience strategies and reducing the overhead.  _x000D_
_x000D_
+ The problem is important and the PIs are positioned well to tackle the proposed work._x000D_
_x000D_
+ The proposed work also considers the impact of reliability and performance characteristics in the presence of failures and errors in multi-tier computer storage systems, and may provide effective placement decisions that maximize application performance given a certain error rate and IO overhead. _x000D_
_x000D_
Weaknesses: _x000D_
_x000D_
- While the research problems are well defined, the proposed solutions are incremental overall._x000D_
_x000D_
- There are inconsistencies in the project description. For example, the proposed techniques deviate from the three specific application drivers.  Critical properties of the convergence and speed of the control algorithm are not discussed in redistributing power over space and time. _x000D_
_x000D_
- The preliminary results are thin. There is lack of justification for some proposed techniques, for example, M/M/1 queueing in I/O modeling. _x000D_
_x000D_
BROADER IMPACTS_x000D_
_x000D_
Strengths_x000D_
_x000D_
+ The software and tools will be open source and used by the scientific computing community._x000D_
_x000D_
+ The team plans to collaborate with national labs. Outreach activities are substantial, involving underrepresented and female students. _x000D_
_x000D_
 Weaknesses_x000D_
_x000D_
-  The graduate student mentoring plan can be strengthened. _x000D_
_x000D_
SUMMARY STATEMENT_x000D_
_x000D_
Considering three typical computation patterns, the proposed work aims to exploit application-specific knowledge and to devise solutions of resilience techniques that take advantage of dynamic behavior of applications and systems.  If successful, the developed adaptive resilience strategies can effectively mitigate the side effects of faults. While the research problem is important, the proposed techniques are incremental. The proposed goals and research methodology are not very cohesive. The preliminary results can also be strengthened. _x000D_
_x000D_
The recommendation of the panel is Low Competitive.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</si>
  <si>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This proposal would pursue a range of techniques to improve the resilience of large-scale computing applications. The proposed techniques include mechanisms to understand fault propagation and techniques to place error detection and recovery mechanisms to provide efficient execution in terms of performance and energy. _x000D_
_x000D_
The focus of task 2.2, which is effectively power-aware computing, does not appear to fit within the overall context of the proposal. _x000D_
_x000D_
Alternatively, task 3.2 clearly proposes a technique focused on improving application resilience. However, the technique - running applications with shorter checkpoint periods immediately after a fault occurs - appears to be based on conjecture that faults are not uniformly randomly distributed in time. However, the proposal does not provide any evidence ù or even citations - to support that assertion._x000D_
_x000D_
One major issue with the proposal is the claim that 'users prefer completely transparent resiliency strategies such as Cooperman's DMTCP checkpointing package [27, 28] and thereby accept any inefficiencies such as saving the entire memory footprint of a process to stable storage.' This claim is simply incorrect. Most application teams are very sensitive to overheads in resilience strategies, particularly checkpointing, so they write their own application-level checkpointing functions that save far less data. While users may not want to think about resilience beyond their checkpointing function, they want the hardware to work correctly, not for them to sacrifice large amounts of performance to overcome its problems. The overall significance of this issue is unclear as the proposal does not focus on checkpointing and the one thrust that involves checkpointing does not appear to involve how the checkpoints are generated. _x000D_
_x000D_
All of the proposed techniques are discussed in the context of three specific applications: particle simulations that use the fast multipole method (FMM); computational fluid dynamics (CFD); and expectation maximization (EM) from data mining. While all three are closer to computational patterns in some ways, the first two have clear correspondence to complete applications. The third seems more like an algorithm that would serve as a component of a larger application and, as a result is the least compelling. In general, the use of these application drivers is a strength of this proposal. _x000D_
_x000D_
Unfortunately some of the discussions of proposed techniques deviate from the three application drivers, which substantially weakens the overall proposal. For example, the discussion on anticipated outcomes of Thrust 1 states that the techniques will be evaluated for the Rodinia and Parboil benchmark suites, AMR, LULESH, S3D, miniFE and CoMD. This long list might be a reasonable set of choices but has lost the context established in the previous section. Further, the discussion fails to provide any mapping from the three computational patterns to those representative applications. Perhaps the assumption is that the reader can infer that CoMD is a particle simulation; however, the reality is that the bulk of the computation in MD simulations is not FMM. Further, while one might argue that LULESH, miniFE and S3D are at least related to CFD, those representative applications are each sufficiently distinct that the argument seems tenuous (or the intent is to capture an overly broad class with 'CFD'). Regardless, the proposal would have been stronger if it was explicit about any intended correspondences. The problem recurs in the preliminary results for thrust 2, which are for CoMD (again, a particle simulation but not FMM), miniFE (debatably captured under CFD) and SNAP (an Sn transport code that is clearly not captured by any of the three patterns)._x000D_
_x000D_
The section numbering in the proposal is odd and often creates confusion. For example, the discussion of technical thrust 3 simply moves into the sections that discuss broader impacts without a new section number and without any text to define the transition clearly. _x000D_
_x000D_
The team is qualified to conduct the research. The requested budget is reasonable. The collaboration plan includes a project timeline that indicates when the tasks defined in the project description would be conducted. However, the plan could be improved by a clearer definition of milestones._x000D_
_x000D_
_x000D_
In the context of the five review elements, please _x000D_
evaluate the strengths and weaknesses of the proposal with respect to broader impacts._x000D_
_x000D_
The proposal has potential broader impacts. The PI and Co-PIs have good track records in mentoring students from underrepresented groups. They also have a history of involving undergraduates in research. Otherwise the potential broader impacts of the work are unclear, due largely to the odd section numbering and absence of a clear section on the topic in the project description (the project summary does have a short section on the topic but provides insufficient details to be convincing)._x000D_
_x000D_
_x000D_
Please evaluate the strengths and _x000D_
weaknesses of the proposal with respect to any additional solicitation-specific review criteria, if _x000D_
applicable_x000D_
_x000D_
Not applicable._x000D_
_x000D_
Summary Statement_x000D_
_x000D_
This proposal would explore a range of techniques to improve application resilience as well as energy-aware and power-aware computing directions. Its biggest strength is the commitment to focus on three specific computational patterns. The proposal's weaknesses include a lack of focus in places as well as some structural/writing issues that obscure the details of the proposed activities. _x000D_
_x000D_
_x000D_
</t>
  </si>
  <si>
    <t xml:space="preserve">In the context of the five review elements, please _x000D_
evaluate the strengths and weaknesses of the proposal with respect to intellectual merit._x000D_
_x000D_
Continued increase in computing power and faster storage subsystems have enabled computational scientists to expedite the scientific discovery process. Unfortunately, shrinking transistor size, increasing complexity and number of components in the system, and limited power budget will significantly limit_x000D_
the usability of HPC systems, and also, hamper ability to pursue missions of national priority. Past efforts have focused on mitigating the impact of reliability by designing strategies that are often too expensive to be deployed on high-end HPC systems in terms of performance and storage overhead._x000D_
_x000D_
This proposal envisions that resilience strategies will be effective, scalable, and low-overhead only when they are designed in such way where they exploit the application specific knowledge and dynamic behavior of the system and program execution. Traditional approaches where applications employ all or none resilience mitigation technique without considering variations in program execution and system behavior will lead to inefficient resource utilization, and higher cost per unit of useful computation. _x000D_
_x000D_
The PIs propose to investigate how to apply resilience strategies during application execution in an effective and low-overhead manner. Hence, the goal of this project is to develop a framework of understanding, techniques, and tools to efficiently execute applications under faults and errors in multi-tier storage environment such that the performance overhead due to resilience strategies is minimized and useful work done per unit time is maximized._x000D_
_x000D_
Strengths: _x000D_
_x000D_
+ The problem is important and timely. There are still open challenges on how to create resilience strategies and mitigate the impact of reliability which are effective, scalable, and low-overhead application needs. _x000D_
+ The hardware platforms being proposed are reasonable for the system evaluation. _x000D_
+ PIs track record and knowledge of relevant areas are good. _x000D_
+ The deliverables will likely have significant improvement of efficiently executing applications under faults and errors in multi-tier storage environment. _x000D_
+ The challenge of exploring application-specific knowledge for resilience is reasonable and makes sense._x000D_
+ The proposal also shows, for the first time, that design and application of resilience strategies require rethinking in emerging multitier_x000D_
storage systems and when energy consumption becomes a primary metric; performance-only oriented resilience strategies might lead to suboptimal solutions and wasteful resources._x000D_
+ Previous and ongoing work motivates well the need for the proposed research. _x000D_
_x000D_
Weaknesses: _x000D_
_x000D_
- The proposal emphasizes on design and implementation issues but the evaluation process and metrics to assess success are not described with enough level of detail. _x000D_
- In Task 3.1, the authors mentioned "we will build an offline profiler that will collect execution data from programs run in the background on a small_x000D_
scale". But how this offline profiler works with simulations and what metrics are collected by this profiler are not clear._x000D_
- The introduction section is not clear. It introduces too much on the envision, background, benefit and impact of "this approach". However, we are not fully clear what are the real problems and tasks the PIs will solve and propose.  _x000D_
- What is the system framework for the application-specific knowledge collection and fault resilience mechanisms._x000D_
- In Figure 3, the preliminary results are not clearly described. They are not explained what the colored strips mean and how they help for identifying "different temporal vulnerability zones for different kind of outcomes"._x000D_
- In Task 1, the PIs mentioned "building a framework to understand how faults propagate and affect program output". But it is not clearly described what the architecture of the framework, and how it interact with other MPI modules._x000D_
_x000D_
_x000D_
_x000D_
In the context of the five review elements, please _x000D_
evaluate the strengths and weaknesses of the proposal with respect to broader impacts._x000D_
_x000D_
- No specifics are provided on K-12 engagement activities. _x000D_
_x000D_
_x000D_
Please evaluate the strengths and _x000D_
weaknesses of the proposal with respect to any additional solicitation-specific review criteria, if _x000D_
applicable_x000D_
_x000D_
_x000D_
_x000D_
Summary Statement_x000D_
_x000D_
This proposal attacks an important research problem, how to improve resilience of HPC systems. Unfortunately, it lacks sufficient technical innovations and detail to justify the claim. _x000D_
_x000D_
_x000D_
</t>
  </si>
  <si>
    <t xml:space="preserve">In the context of the five review elements, please _x000D_
evaluate the strengths and weaknesses of the proposal with respect to intellectual merit._x000D_
_x000D_
Strengths:_x000D_
_x000D_
This proposal seeks to develop new resilience strategies that exploit application specific knowledge and dynamic behaviors of system and program execution in HPC systems. The ideas are quite novel because existing approaches have not utilized application specific knowledge, which the PI has shown to have great potential by preliminary study. _x000D_
The PIs will create new tools and methods to systematically explore application knowledge for novel resilience strategies: place resilience mechanisms based on impacts of faults in different vulnerability zones, maximize the useful work per consumed energy unit, and optimize program and data checkpointing placement in multi-tier storage. These are all very innovative._x000D_
_x000D_
The research plan is well reasoned and organized. The PI has shown deep knowledge of various evaluation tools and describe in concrete detail how these tools will be adapted, extended, and combined to assess and validate different aspects of the designs. _x000D_
_x000D_
The PIs are well qualified to conduct the proposed research. They have sufficient expertise and background as evidenced by prior work in these areas. _x000D_
_x000D_
The PIs have sufficient resources including computing and collaboration personnel at different national labs for the proposed research._x000D_
_x000D_
Weaknesses:_x000D_
_x000D_
In task 1.1_x000D_
The definition of "vulnerability zones" is not clear û are these software modules, API, how to clearly define the boundaries?_x000D_
The propagation models of the 3 example applications all seem quite simple: either faults are localized, or they have global impacts. Wonder how much research is really needed for creating such propagation models._x000D_
_x000D_
There're faults of different severity thus impacts, which would require different strategies, but the PIs have not discussed this at all._x000D_
_x000D_
In task 2.1, it's not clear how placement decisions will be made; only the input such as profiling is described. Also how to quantify "unit of useful work" is not presented._x000D_
_x000D_
In task 2.2, the critical properties of convergence and speed of the control algorithm are not discussed. If they don't converge, or are too slow, then won't be effective in redistributing power._x000D_
_x000D_
In task 3.2, whether simple M/M/1 is an accurate model for I/O requests is not discussed. It's well known that many real world events don't follow exponential arrival û not M/M/1._x000D_
_x000D_
_x000D_
_x000D_
In the context of the five review elements, please _x000D_
evaluate the strengths and weaknesses of the proposal with respect to broader impacts._x000D_
_x000D_
+ There will be a new graduate course developed_x000D_
+ Outreach activities of workshops are planned for engaging underrepresented and female students, also high school students. _x000D_
+ The PIs are already mentoring underrepresented and female students_x000D_
+ The tools will be open source and used by scientific computing community_x000D_
- Two PIs already have new courses created but it is not clear how they're related to the proposed research _x000D_
_x000D_
_x000D_
Please evaluate the strengths and _x000D_
weaknesses of the proposal with respect to any additional solicitation-specific review criteria, if _x000D_
applicable_x000D_
_x000D_
_x000D_
_x000D_
Summary Statement_x000D_
_x000D_
This proposal seeks to develop novel resilience mechanisms by exploiting application specific knowledge, which is a new approach and shown to have great potential. The PIs will create tools and methods for resilience placement strategies considering application fault characteristics, energy consumption and multi-tier storage. The results will be open source tools for the broader HPC community._x000D_
The proposal can be strengthened by clearly defining vulnerability zones, discussing control algorithm convergence/speed, and different severity of faults._x000D_
_x000D_
_x000D_
_x000D_
</t>
  </si>
  <si>
    <t xml:space="preserve">In the context of the five review elements, please _x000D_
evaluate the strengths and weaknesses of the proposal with respect to intellectual merit._x000D_
_x000D_
This proposal is on adaptive, energy-efficient and performance aware resilience strategies for scientific applications on large scale HPC systems. The goal is to develop a framework of understanding, techniques, and tools to efficiently execute applications under fault and errors in multi-tier storage environments such that the performance overhead due to resilience strategies is minimized and useful work is maximized. _x000D_
_x000D_
Strengths:_x000D_
_x000D_
+ PIs propose to exploit application-specific knowledge and devise solutions of resilience techniques that take advantage of dynamic behavior of applications and systems. In particular, the proposed work considers three typical applications, particle simulations, computational fluid dynamics, and data mining. Each of the applications has different resilience vulnerability zones and fault propagation behavior. The novelty of the proposed work lies in exploiting such application knowledge in improving application resilience and reducing the resilience overhead. If successful, the developed adaptive resilience strategies can effectively mitigate the side effects of faults under given performance overhead. _x000D_
_x000D_
+ The proposal also seeks to improve energy efficiency of resilience strategies, and optimize placement of application program and checkpoint variables in a multi-tier storage hierarchy by considering the impact of reliability and performance characteristics in the presence of failures and errors in the computer and storage systems. This thrust may provide effective placement decisions that maximize application performance given a certain error rate and target IO overhead. _x000D_
_x000D_
+ The PIs are positioned to conduct the proposed work and have collaborations with two national labs which may provide access to HPC systems for research and evaluation. _x000D_
_x000D_
Weaknesses:_x000D_
_x000D_
- While there is potential value of exploiting application-specific knowledge in developing resilience strategies, it is unclear how significant the performance improvement would be and what would be the overhead. There is no sound supporting preliminary results on gains and losses. Further, it is not addressed what would be good tradeoff between application-specific and generality of resilience strategies. The work proposes energy-aware placement of resilience mechanisms based on control theory (such as MIMO) in face of failures. It is unclear if rich literature in the energy-efficient computing can be applicable, and if not what significantly new approaches have to be devised. _x000D_
_x000D_
- As a medium proposal, the preliminary studies are overall thin. Moreover, the research methodologies are not well justified. For example, it is not clear what is the rationale of using M/M/1 queueing in modeling IO contention at tiered storage systems, and what are new challenges compared to the workload characteristics and modeling in multi-tier web server systems. _x000D_
_x000D_
_x000D_
In the context of the five review elements, please _x000D_
evaluate the strengths and weaknesses of the proposal with respect to broader impacts._x000D_
_x000D_
+ The PIs plan to make broader impacts by open-source software and tools. The proposal also has new curriculum development activities in host institutions. _x000D_
_x000D_
+ The team plans to collaborate with national labs. The outreach plan is substantial._x000D_
_x000D_
-  The graduate student mentoring and outcomes can be emphasized more (for a medium proposal). _x000D_
_x000D_
_x000D_
Please evaluate the strengths and _x000D_
weaknesses of the proposal with respect to any additional solicitation-specific review criteria, if _x000D_
applicable_x000D_
_x000D_
Collaboration Plan: _x000D_
_x000D_
The team consists of three PIs in two institutions with complementary expertise.  The collaboration plan is detailed and reasonable._x000D_
_x000D_
Summary Statement_x000D_
_x000D_
This work focuses on designing resilient techniques that exploit application knowledge and devise solutions that take advantage of dynamic behavior of applications and systems. It targets three types of applications. The merit mainly lies in adaptive resilience strategies that can mitigate side effects of faults, and improve application performance and energy efficiency. Overall, the important tradeoffs are not well discussed, such as performance vs overhead, application-specific vs versatility. The preliminary study results are thin for a medium proposal, and research methodology can be further strengthened.  The proposed work aims to make broader impacts in several ways, including open-source activities, new curriculum developments, and collaboration with national labs._x000D_
_x000D_
</t>
  </si>
  <si>
    <t>Continued increase in computing power and faster storage subsystems have enabled computational scientists to expedite the scientific discovery process. Unfortunately, shrinking transistor size, increasing complexity and number of components in the system, and limited power budget will significantly limit the usability of HPC systems, and also, hamper our ability to pursue missions of national priority. Past efforts have focused on mitigating the impact of reliability by designing strategies that are often too expensive to be deployed on high-end HPC systems in terms of performance and storage overhead. _x000D_
_x000D_
This proposal envisions that resilience strategies will be effective, scalable, and low-overhead only when they are designed in such way where they exploit the application specific knowledge and dynamic behavior of the system and program execution. Traditional approaches where applications employ all or none resilience mitigation technique without considering variations in program execution and system behavior will lead to inefficient resource utilization, and higher cost per unit of useful computation. Therefore, we need to rethink how do we apply resilience strategies during application execution in an effective and low-overhead manner. Hence, the goal of this project is to develop a framework of understanding, techniques, and tools to efficiently execute applications under faults and errors in multi-tier storage environment such that the performance overhead due to resilience strategies is minimized and useful work done per unit time is maximized._x000D_
_x000D_
Keywords: high performance computing (HPC) systems; reliability; HPC applications;  energy-efficiencyThis proposal poses broad intellectual questions with far-reaching implications for future high performance computing systems: Can application specific knowledge and dynamic program execution characteristic be exploited to reduce the overhead of resilience strategies? What are the challenges and design trade-offs in developing new resilience strategies in a multi-tier storage system and limited energy budget?_x000D_
_x000D_
This proposal seeks to answer the above questions by devising new analytical tools and methods, and demonstrating that they can bring significant advances in (1) how adaptive resilience strategies can be designed and applied to mitigate the side effects of faults including silent data corruption under a given performance overhead budget for fault mitigation strategies, (2) how to optimize placement of application program and checkpointing variables in a multi-tier storage hierarchy by carefully considering the impact of reliability and performance characteristics of the compute and storage systems, (3) how to maximize the useful work done per joule spent in presence of failures, instead of only focusing on performance metric that may lead energy-inefficient solutions.Exploiting parallelism is key to high performance, but it is challenging and requires understanding of how faults and errors affect the execution of a parallel application. This project will specifically target this problem by creating tools and techniques that improve the execution efficiency of parallel programs under faults and errors. The PIs will increase the broader impact of the contributions via (1) open-source software artifacts, analytical tools and techniques, and (2) open-source educational curriculum material. The techniques developed in this proposal will directly impact three important class of scientific and machine learning applications.</t>
  </si>
  <si>
    <t>1763768</t>
  </si>
  <si>
    <t>Azenkot</t>
  </si>
  <si>
    <t>Smartphones, GPS localization and cloud computing have made pedestrian navigation assistance ubiquitous in much of the world. Such technology has significant potential to aid independence and quality-of-life for millions of vision impaired (VI, including blind and low vision) pedestrians in the US alone, yet the user interfaces and walking routes generated by many navigation tools do not fully address the distinct needs of such populations. Existing navigation applications do not make allowances for common urban features, such as certain types of street intersections, or narrow sidewalks cluttered with street furniture (e.g. benches and signs), which can significantly impact a (VI) person's mobility and even endanger their safety. Additionally, the standard screen and audio interfaces of smartphone apps are either inaccessible to VI users, or have been shown to obscure and distract from useful environmental sounds used for localization, anticipating hazards, or simply appreciating one's surroundings._x000D_
This research program proposes a new paradigm in VI navigation systems, based on two novel and complementary areas of fundamental investigation. The research team seeks to:_x000D_
1)Improve the understanding of mobility needs, methods, and preferences of VI pedestrians in urban spaces, via VI user studies and expert opinions of orientation and mobility instructors. The findings will generate hierarchical taxonomies of environmental features that will be implemented for evaluation in "context-aware" route-planning smartphone navigation software._x000D_
2)Establish best-practices of mechanotactile haptic shape-changing interfaces for clear but non-distracting communication of spatial data. Iterative perceptual studies on a range of prototype systems will lead to design guidelines and open-source mechanisms for this emerging field. These guidelines will be applied to the development of four diverse "working prototype" shape-changing interfaces in different mobility aid forms (guide-cane / guide dog / smartphone / standalone). Embodied user trials in urban navigation scenarios will be enabled by integration with the application._x000D_
Keywords: Assistive Technology, Visual Impairment, Haptics, Tangible InterfacesDespite a wealth of past work on improving navigation for VI pedestrians, basic understanding of the impact of environmental features on VI mobility has not been documented. Our goals extend beyond this, to work with users and experts in order to arrange the recorded preferences into a weighted hierarchical structure that can be algorithmically sorted to establish walking routes for special populations. Such a process aims to generate new mobility frameworks to positively impact accessibility via VI mobility instructors and city planners, for better overall user experiences._x000D_
Shape-changing haptic interfaces is an emergent and promising field, in which natural perceptual ability is leveraged for unobtrusive data communication. We seek to establish a scientific foundation for this modality by considering how such sensations are perceived by the human and determining which forms and mechanisms are best suited to communicating spatial information. Perceptual design recommendations and verified mechanism/actuation techniques (via open-Source CAD models) will open a new field of haptics research with a multitude of HCI applications beyond navigation.The major goal of the work is to improve independence for VI persons. The resulting navigation system enables VI persons to enjoy greater freedom and confidence as they explore new areas. The modular navigation software could be applied to other populations (such as wheelchair users) while the haptic interface could also be used for sighted and deaf navigation, to reduce increasing pedestrian accidents related to visual cell-phone screen distraction. Shape interfaces can be applied to other spatial tasks, such as VI navigation of digital documents with a computer, improving accessibility and employment opportunities. Our release of CAD models aims to kick-start such innovation across the haptics and HCI communities, as do our plans to run multi-day "hackathons" with teams of VI and sighted students, to generate new user-led "twists" on our research outcomes. Indeed, we aim to employ VI students on this project, to improve representation of disabled persons in research while also benefiting from their insight.</t>
  </si>
  <si>
    <t>1763770</t>
  </si>
  <si>
    <t>Carbonell</t>
  </si>
  <si>
    <t xml:space="preserve"> Panel Summary       
 OVERVIEW OF THE PROPOSAL:_x000D_
_x000D_
This project focuses on the problem of matching a task to the appropriate agents who can handle that task, where a task here requires reasoning or action beyond simply matching. The project aims to create algorithms to route tasks to appropriate agents, as well as to deal with expertise drift, network evolution, various knowledge constraints on what users know about the capabilities of agents, and other issues._x000D_
_x000D_
INTELLECTUAL MERIT:_x000D_
+ Strengths_x000D_
_x000D_
The project motivation is compelling. Referral networks arise in a large number of real-world scenarios like question-answer sites and online marketplaces._x000D_
_x000D_
The technical challenges are interesting. For example, how to deal with expertise drift and evolving networks?_x000D_
_x000D_
The panel appreciated Figure 1 which clearly delineated the gaps in research and how this project will make a contribution. The PI has already made preliminary steps toward filling these gaps._x000D_
_x000D_
Some panelists appreciated the balance of fundamental theoretical contributions with practical algorithms. _x000D_
_x000D_
_x000D_
- Weaknesses_x000D_
_x000D_
It is unclear when a distributed network algorithm is needed instead of a centralized approach. The need for distributed approaches should be made clearer. _x000D_
_x000D_
The panel agreed that the simulation and SAT solver networks were inadequate to reflect referral networks that would actually arise in the real world. This lack of grounding to a specific domain limited the connections (and ultimate impact) between the high-level motivation and the technical contributions. _x000D_
_x000D_
Some panelists raised concerns about the intuition for why the proposed methods are better than alternatives. _x000D_
_x000D_
Some panelists also wondered how the methods would deal with networks at scale. _x000D_
_x000D_
_x000D_
* Evaluation Plan_x000D_
_x000D_
The evaluation plan is based on synthetic and artificial networks, without a closer connection to a real-world setting (or any scenario involving actual users). Hence, it is challenging to evaluate if the proposed methods would demonstrate success beyond these synthetic networks._x000D_
_x000D_
_x000D_
* Potential for transformativeness_x000D_
_x000D_
The panel agreed that the project mainly fills existing research gaps and has limited potential for transformativeness. _x000D_
_x000D_
_x000D_
BROADER IMPACTS:_x000D_
* Impacts on science and society:_x000D_
_x000D_
The project identifies broad domains that require matching tasks to experts. This is a promising direction, but it is unclear if referral networks are the appropriate model for tackling this challenge._x000D_
_x000D_
_x000D_
* Integration of Research and Education and Broadening Participation:_x000D_
_x000D_
The proposal makes no mention of integration of research and education or in broadening participation._x000D_
_x000D_
_x000D_
* Postdoc Mentoring Plan (if applicable):_x000D_
_x000D_
The plan is well structured, but the role of Dr. Jansen should be clarified. Jansen is listed in the postdoc plan and in the citations but not as a senior personnel on the project._x000D_
_x000D_
_x000D_
DATA MANAGEMENT PLAN, dissemination of results, including software:_x000D_
_x000D_
The data management plan seems reasonable, with a plan to share software and data from simulations and the SAT solvers. _x000D_
_x000D_
_x000D_
_x000D_
COLLABORATION PLAN (required for 2 or more PIs):_x000D_
_x000D_
N/A_x000D_
_x000D_
RESULTS FROM PRIOR NSF SUPPORT (if applicable):_x000D_
_x000D_
The proposal lists three prior NSF awards. All have led to a number of publications. Two have demonstrated broader impacts (in MOOCs and in analysis of malware detection / biomedical applications). The third is an EAGER that led to the current proposal._x000D_
_x000D_
_x000D_
HUMAN SUBJECTS (if applicable):_x000D_
_x000D_
N/A_x000D_
_x000D_
BUDGET (if necessary): _x000D_
_x000D_
The panel agreed that the scope of the project is too narrow for the size of the budget._x000D_
_x000D_
ADDITIONAL SUGGESTIONS:_x000D_
_x000D_
The panel agreed that the project should identify a second domain (beyond SAT solvers) to ground the research._x000D_
_x000D_
PANEL RECOMMENDATION:_x000D_
* Justification, including key strengths and critical weaknesses:_x000D_
_x000D_
The panel agreed that this project identifies a compelling problem space and identifies a series of key technical challenges. However, the panel agreed that the evaluation framework is limited and the overall research plan is overly narrow._x000D_
_x000D_
__ Highly Competitive (HC)_x000D_
__ Competitive (C)_x000D_
__ Low Competitive (LC)_x000D_
_XX_ Not Competitive (NC)_x000D_
-----------------------------------------------------------------------_x000D_
_x000D_
The summary was read by the panel, and the panel concurred that the Panel Summary accurately reflects the panel discussion._x000D_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</si>
  <si>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Merit)?_x000D_
_x000D_
The potential to advance understanding within the field is strong.  The PI in Figure 1 presents the surface of the research area with the questions that have prior work done and the questions that are still open and will be addressed by the proposed work.  Furthermore the PI is well-positioned to address these open questions and complete the coloring of the figure.  (Although the figure is a bit unclear as a visualization since not all coordinates are visible.)_x000D_
_x000D_
_x000D_
2. To what extent do the proposed activities suggest and explore creative, original, or potentially transformative concepts?_x000D_
_x000D_
I do not think the proposed activities have great potential to be transformative.  Rather, the project is about filling in gaps and completing the surface presented in Fig 1.  I do not think it will change the way anyone views referrals or recommender systems generally._x000D_
_x000D_
_x000D_
3. Is the plan for carrying out the proposed activities well-reasoned, well-organized, and based on a sound rationale? Does the plan incorporate a mechanism to assess success?_x000D_
_x000D_
Yes, the plan is well-organized and based on sound rationales.  There is a section on evaluation plans for assessing success which is well-reasoned and covers all aspects of the work.  However, it all revolves around simulations and SAT solvers, both of which are more theoretical in nature than the idea of building referral networks for people to use.  I would really have liked to see a user study or some sort of evaluation that had users in the loop in some capacity, even if just as expert assessors a la TREC._x000D_
_x000D_
On scalability evaluation, it would be nice to see some attempt at tech transfer, applying these methods at scale in a user-facing application.  This would have been a good direction for broader impacts._x000D_
_x000D_
I am not really convinced that the work proposed requires the level of personnel and funding requested, however.  I feel that a lot of progress could be made with a Small project with ~1/2 the personnel.  This is not a collaborative proposal as is typical for Medium projects._x000D_
_x000D_
_x000D_
4. How well qualified is the individual, team, or organization to conduct the proposed activities?_x000D_
_x000D_
The PI and his team are very well-qualified._x000D_
_x000D_
_x000D_
5. Are there adequate resources available to the PI (either at the home organization or through collaborations) to carry out the proposed activities?_x000D_
_x000D_
Yes, the PI certainly has adequate resources to carry out everything proposed._x000D_
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could be good; the PI writes well about the potential for referral networks to aid people in crisis situations and offer opportunities to the less-privileged, but presents no specific plan to accomplish them or even hand off technology to others that could make it happen.  There is not even a mention of publishing work in venues where the people who can make the benefits happen might be able to find it!_x000D_
_x000D_
_x000D_
2. To what extent do the proposed activities suggest and explore creative, original, or potentially transformative concepts?_x000D_
_x000D_
Unfortunately there are essentially no proposed activities for broader impacts - no dissemination plan, no plan for mentoring students, no teaching activities, no tech transfer.  (The required postdoc mentoring plan and data release plans are given, however.)  I guess it is creative to claim that one grant allowed the PI to write subsequent grants, as the PI does in Sec. H._x000D_
_x000D_
_x000D_
3. Is the plan for carrying out the proposed activities well-reasoned, well-organized, and based on a sound rationale? Does the plan incorporate a mechanism to assess success?_x000D_
_x000D_
There is no plan to assess broader impacts._x000D_
_x000D_
_x000D_
4. How well qualified is the individual, team, or organization to conduct the proposed activities?_x000D_
_x000D_
I believe the PI is well-qualified to publish papers and mentor trainees._x000D_
_x000D_
_x000D_
5. Are there adequate resources available to the PI (either at the home organization or through collaborations) to carry out the proposed activities?_x000D_
_x000D_
Yes_x000D_
_x000D_
_x000D_
_x000D_
Please evaluate the strengths and _x000D_
weaknesses of the proposal with respect to any additional solicitation-specific review criteria, if _x000D_
applicable_x000D_
_x000D_
_x000D_
_x000D_
Summary Statement_x000D_
_x000D_
- The work proposed is good, the PI is clearly qualified to complete it.  _x000D_
_x000D_
- I am not convinced the level of funding requested is necessary.  _x000D_
_x000D_
- There is essentially no broader impacts plan._x000D_
_x000D_
_x000D_
</t>
  </si>
  <si>
    <t xml:space="preserve">In the context of the five review elements, please _x000D_
evaluate the strengths and weaknesses of the proposal with respect to intellectual merit._x000D_
_x000D_
The main goal of this project is study algorithms designed for referral networks, in which queries are passed from expert to expert (along referral chains). Specifically, the goals are to create new algorithms under a variety of conditions/constraints, to consider advertising versions, and to provide analytic results. The project will evaluate the proposed efforts over simulated networks, over SAT solvers arranged in a network, and (possibly) over topical experts in a question-answer system._x000D_
_x000D_
Strengths:_x000D_
+ The PI has a strong history of making solid research contributions._x000D_
+ The project builds on lots of preliminary work. The PI presents many simulation results evaluating preliminary versions of the proposed algorithms._x000D_
_x000D_
Weaknesses:_x000D_
- While the proposal is grounded in a considerable amount of preliminary research, what is actually proposed in this project appears to be mainly incremental or only vaguely sketched out. For example, Section B.7 on expertise drift proposes to consider several models of drift, but the majority of the section is in describing existing work that has already been completed. For example, Section B.3 presents a series of experiments over a synthetic dataset but the proposed work in B.3.3 is quickly skimmed over, leaving open many questions about intermediate milestones, clearer research directions, and so forth._x000D_
_x000D_
- The evaluation plan is primarily over simulations and SAT solvers, which provides an initial insight into the proposed algorithms but little support for how real-world referral networks would actually behave. There is mention of evaluating over real experts in question-answer systems, but little specific plans are elaborated. Real-world evaluation is critical for a project like this. Identifying specific question-answer sites, how to engage with them, how to map the developed algorithms into these domains, and how to truly evaluate them (considering real human foibles) is critical._x000D_
_x000D_
- The peer-to-peer community has tackled some related aspects of resource sharing in networks, which could provide some additional insights, e.g., _x000D_
-- Routing Indices for Peer-to-peer Systems. Arturo Crespo and Hector Garcia-Molina. In ICDCS, 2002._x000D_
-- Evaluating GUESS and Non-Forwarding Peer-to-Peer Search, Beverly Yang, Patrick Vinograd and Hector Garcia-Molina. In ICDCS, 2004_x000D_
-- plus many others_x000D_
_x000D_
_x000D_
In the context of the five review elements, please _x000D_
evaluate the strengths and weaknesses of the proposal with respect to broader impacts._x000D_
_x000D_
Strengths:_x000D_
+ Research results in referral networks could have downstream impact on a variety of domains that seek to match users (or bots), e.g., sharing economy platforms, professional development/job seeking platforms, microtask marketplaces._x000D_
_x000D_
Weaknesses:_x000D_
- There is no mention of education  or student mentoring plans (other than the postdoc plan)._x000D_
- There is no mention of workshops, or other engagement opportunities with the research community._x000D_
- The broader impacts could be strengthened with a clearer engagement plan with an existing platform to experiment with some of the research advances. For example, partnership with Quora or Stackoverflow (or similar site) could provide impact._x000D_
_x000D_
_x000D_
Please evaluate the strengths and _x000D_
weaknesses of the proposal with respect to any additional solicitation-specific review criteria, if _x000D_
applicable_x000D_
_x000D_
The budget seems quite large for a single PI project._x000D_
_x000D_
_x000D_
Summary Statement_x000D_
_x000D_
Overall, this project aims to create new algorithms and derived new insights (both experimental and analytic) for information seeking in referral networks. The research agenda frames some interesting potential directions, but the concrete intermediate steps require more clarification. The experimental validation is mainly simulation-based and misses an opportunity to explore referral networks in real-world (or at least, more realistic) settings.  _x000D_
_x000D_
_x000D_
</t>
  </si>
  <si>
    <t>JHUAN</t>
  </si>
  <si>
    <t>XU0980741</t>
  </si>
  <si>
    <t>fchen5@albany.edu</t>
  </si>
  <si>
    <t xml:space="preserve">In the context of the five review elements, please _x000D_
evaluate the strengths and weaknesses of the proposal with respect to intellectual merit._x000D_
_x000D_
This proposal develops a new distributed learning paradigm that helps better understand, model, learn, and optimize referral networks of humans, of automated agents, or hybrid networks. The proposed research spans three dimensions, including user of prior knowledge, learning-to-refer algorithms, and robustness to a dynamically evolving environment. _x000D_
_x000D_
Strengths_x000D_
_x000D_
1. The PI plans to develop fundamental theories and practical algorithms for distributed learning in general referral networks. In comparison, most existing methods in the current literature focus on either centralized learning in specific instances referral networks or centralized/distributed learning in other types of networks (e.g., social networks, biological networks).  _x000D_
_x000D_
2. The PI plans to explore the fundamental components of referral networks from novel combinations of the three important dimensions, including the algorithmic axis, the uninformative/informative prior axis, and the robustness axis. In the current literature, there is a lack of such systematic analysis for referral networks. _x000D_
_x000D_
3. The proposed theories and algorithms have the potential to advance the knowledge and understanding in the field of learning-to-refer in dynamic referral networks, as well as in other related fields, such as robust distributed reinforcement learning, multi-arm bandits, and Nash-style incentive-compatible methods. _x000D_
_x000D_
4. The PI has conducted extensive preliminary work, both theoretically and empirically, to demonstrate the feasibility the proposed methods.  _x000D_
_x000D_
5. The PI has a good track of publications on analysis of referral networks and related topics, such as reinforcement learning and proactive learning, and is well qualified to conduct the proposed activities. _x000D_
_x000D_
6. The PI presents good evaluation plans on datasets, metrics, and evaluation conditions.  _x000D_
_x000D_
7. The PI has access to adequate resources at his home institution to carry out the proposed activities. _x000D_
_x000D_
_x000D_
Weaknesses_x000D_
_x000D_
1. Robustness to a dynamically evolving environment is one of the main dimensions considered in the proposal. Although the PI presents some related preliminary work in Section B.5.1, it is unclear what specific evolving patterns of dynamic referral networks (e.g., forging of new links; dropping out of old experts; joining of new experts) will be considered and how these evolving patterns will be handled by the proposed referral learning techniques. _x000D_
_x000D_
2. In Section B.7 entitled 'Expertise Drift', the PI proposes to focus on three specific models of expertise drift, including bi-directional Brownian drift, drift with positive bias, and drift with reset. However, it is unclear if these models are representative in practice. What are the advantages and disadvantages of these models over alternative models of expertise drift? Further, the PI proposes to develop a mixed-strategy referral algorithm to support different models of expertise.  How will the mixed-strategy referral algorithm support different models of expertise drifts specifically? What are the technical challenges and innovations? _x000D_
_x000D_
3. The PI proposes to analyze finite-time regret bound and incentive compatibility in the limit for their proposed methods based on assumptions, such as i.i.d. random variables and infinite visiting frequencies of all actions. It is unclear if these assumptions are appropriate in practice. _x000D_
_x000D_
_x000D_
In the context of the five review elements, please _x000D_
evaluate the strengths and weaknesses of the proposal with respect to broader impacts._x000D_
_x000D_
Strengths_x000D_
_x000D_
1. The proposed distributed referral-learning paradigm could benefit a variety of applications, such as human professional networks and potentially creating new skill-driven markets by automatically matching consumers to producers. _x000D_
_x000D_
2. The proposed referral networks provide an even playing field for women and minorities or the disabled for referral practices. _x000D_
_x000D_
Weaknesses_x000D_
_x000D_
1. There is a lack of concrete plans for mentoring of graduate, undergraduate, and minority students._x000D_
_x000D_
_x000D_
Please evaluate the strengths and _x000D_
weaknesses of the proposal with respect to any additional solicitation-specific review criteria, if _x000D_
applicable_x000D_
_x000D_
_x000D_
_x000D_
Summary Statement_x000D_
_x000D_
The proposal seeks to develop a novel distributed learning paradigm for dynamic referral networks from the important dimensions of algorithms, information priors and robustness. The proposed methods have the potential to advance existing distributed referral learning methods on both theoretical and empirical grounds and have a wide variety of applications across domains.  More discussions on the creative, original, or potentially transformative concepts will be helpful to further improve the motivation of the proposal._x000D_
_x000D_
</t>
  </si>
  <si>
    <t>PP1009218</t>
  </si>
  <si>
    <t>Karami</t>
  </si>
  <si>
    <t>KARAMI@mailbox.sc.edu</t>
  </si>
  <si>
    <t xml:space="preserve">In the context of the five review elements, please _x000D_
evaluate the strengths and weaknesses of the proposal with respect to intellectual merit._x000D_
_x000D_
Strength_x000D_
_x000D_
Referral networks area for the cognitive task is a worthwhile goal and has important applications._x000D_
_x000D_
The proposal showed the research gaps very well in Figure 1. _x000D_
_x000D_
This proposal has created good preliminary results for the future plan._x000D_
_x000D_
This research address important limitations such as human capacity constraints.   _x000D_
_x000D_
The PI will make the software and the data available to the public. _x000D_
_x000D_
Plans for dissemination of the research are adequate._x000D_
_x000D_
Weaknesses_x000D_
_x000D_
This proposal didn't discuss why the proposed methods such as DIEL performs better than other methods such as DMT. What is the intuition behind it? _x000D_
_x000D_
One of the challenges of current networks is a huge amount of network data; however, the PI didn't provide a strategy to handle big network data._x000D_
_x000D_
Although it was provided the previous studies' accuracy performance and mentioned about evaluating scalability in the evaluation plans,  the PI didn't compare the big-O analysis of the previously funded projects with the competitors. _x000D_
_x000D_
I think it was good to discuss crowd-sourcing and the benefits of the proposed methods in the broader impacts of the proposed work section. _x000D_
_x000D_
It seems that the proposed Hybrid approach has higher big-O. If this is true, how the PI wants to address this issue in the new proposal. _x000D_
_x000D_
The description of the research is well structured and seems to assume that the reader has significant knowledge of the methods used. Instead, a proposal cannot assume that the reviewers are exactly in the narrow domain of expertise of the proposal._x000D_
_x000D_
_x000D_
In the context of the five review elements, please _x000D_
evaluate the strengths and weaknesses of the proposal with respect to broader impacts._x000D_
_x000D_
The applications of the proposed approach are appreciated._x000D_
_x000D_
The proposal does not mention what the broader impact of this work will be to the courses at the PI's university or what the benefits are for undergraduate and graduate courses. _x000D_
_x000D_
_x000D_
Please evaluate the strengths and _x000D_
weaknesses of the proposal with respect to any additional solicitation-specific review criteria, if _x000D_
applicable_x000D_
_x000D_
Evaluation Plan_x000D_
_x000D_
The description of the evaluation would benefit from more details such as how big the data is. _x000D_
_x000D_
The PI has a plan to share the data but I didn't find the related data used in the previous studies in the PI website or the published paper. It is good to mention the data URL link._x000D_
_x000D_
_x000D_
Summary Statement_x000D_
_x000D_
This proposal tackles the task of the learning ûto-refer paradigm considering human and real-life limitations. The PI argues that their proposed methods in their previous work and future plan in this proposal are better than the existing methods. The PI discussed details on the research gap in the literature and provided their preliminary results.  The PI discusses the idea behind the proposed dynamic approach and proposed a hybrid approach to combine two methods._x000D_
_x000D_
</t>
  </si>
  <si>
    <t xml:space="preserve">In the context of the five review elements, please 
evaluate the strengths and weaknesses of the proposal with respect to intellectual merit._x000D_
_x000D_
This proposal focuses on the problem of, given a task requiring expertise and reasoning, identifying whom to ask for help in a network setting.  The proposal aims to address algorithms for routing questions to appropriate agents/humans, given challenges of expertise drift, capacity constraints and evolving networks.  The proposal tackles this challenge under both scenarios where there is and is not a priori information known about the capabilities of agents/humans._x000D_
_x000D_
Overall, the strengths of this proposal include its basic motivation and the technical challenges being addressed.  Its weaknesses include a weak link between the motivation and the basic algorithmic approach, as well as a lack of a concrete plan for evaluation using realistic / non-synthetic environment._x000D_
_x000D_
I appreciate the basic motivation for the problem---there are increasing numbers of networks (Q&amp;A forums, marketplaces for specially crafted goods and on-demand workers) where questions and tasks must be routed to appropriate experts.  There seems to be a gap, however, between this primary motivation, and the setting used for the algorithmic exploration.  In particular, it is not clear when or whether experts must be found through a network, versus through, for example, a centralized analysis.  More generally, its not clear that these algorithmic challenges, albeit interesting, are sufficient or even necessary to enable the motivating scenario.  _x000D_
_x000D_
This disconnect between the motivating scenario and the proposed exploration is also clear from the initial evaluation (based on synthetic data and an artificial network of SAT solver agents).  While one of the first proposed milestones is to identify a real-world domain for learning-to-refer, identifying that domain earlier could have played a key role in shaping the scope and approach of the proposal.  In particular, identifying such a real-world domain would have helped identify baseline methods or other comparisons to establish clearer assessments of the success of the proposal._x000D_
_x000D_
The proposal would also be improved through comparison to a few key pieces of related work in routing questions to experts. For example, see Horowitz and Kamvar, "The anatomy of a large-scale social search engine", WWW 2010.  This paper describes the operation of Aardvark, a now defunct social search engine that routed questions to experts in a user's extended social network, addressing challenges of finding a capable and available expert to quickly answer questions.  Additional work in the domain of IR includes Karmzadehgan et al., "Enhancing Expert Finding Using Organizational Hierarchies", Advances in IR, 2009.  There is also more recent work in the context of matching expertise in crowdsourcing markets, such as Goel et al, "Allocating tasks to workers with matching constraints: truthful mechanisms for crowdsourcing markets", WWW 2014._x000D_
_x000D_
The team is well-qualified to conduct the proposed activities, and there are adequate resources available to conduct the research.  It is unclear whether there are sufficient data/experimental resources to conduct an evaluation in a second domain (i.e., beyond the SAT solver network)._x000D_
_x000D_
_x000D_
_x000D_
In the context of the five review elements, please 
evaluate the strengths and weaknesses of the proposal with respect to broader impacts._x000D_
_x000D_
In terms of its broader impacts, the strengths of this proposal includes the broader impacts of improving methods for matching questions and tasks with expert agents/humans have potentially broad impact across a number of domains.  The weakness of this proposal with respect to its broader impact lie in its lack of detail regarding explicit technology transfers, deployments, or realistic experiments in a particular high-impact domain._x000D_
_x000D_
The data management plan is appropriate for the proposed activities._x000D_
_x000D_
_x000D_
Please evaluate the strengths and 
weaknesses of the proposal with respect to any additional solicitation-specific review criteria, if 
applicable_x000D_
_x000D_
_x000D_
_x000D_
Summary Statement_x000D_
_x000D_
In summary, this is a fair proposal.  While the basic motivation is strong, there is a lack of concrete connection between the key motivating scenarios and scenarios of broader impact.  In particular, the proposal would be significantly improved through early identification of a second domain (beyond SAT solvers) and using this to shape refer-to-learn approach and shape a stronger evaluation methodology._x000D_
_x000D_
</t>
  </si>
  <si>
    <t>Whom do you ask when you don't know whom to ask? That may be considered a rhetorical question in some contexts, but it is the raison d'etre for referral networks. If a person must address a problem, but lacks the knowledge of how to solve it, he or she asks someone who either may provide a solution, or may know someone else who might provide the solution, and so on up to some bounded transitive closure._x000D_
_x000D_
Whereas information seeking has largely been automated by web-based search engines such as Google or Bing, or factual Q/A as in IBM's Watson, there is no comparable automation for problem solving or other cognitive tasks, such as diagnosing a rare disease, determining whether a product infringes on a patent, solving a mathematical problem, coding a new user interface design, etc. Hence, the need for better, more effective and more automated referral networks is clear and present. This proposal seeks to understand, model, learn and optimize referral networks of humans, of automated agents, or hybrid networks, abstracting away from specific domains. The crux of the challenge is learning to refer in a distributed setting, primarily by estimating the topic-conditioned skills of other agents in the network.Although computational models of agents and graph-based analyses of social networks abound, there is much less research on distributed learning in referral networks. This proposal addresses a new paradigm: distributed learning to refer, robust to networks with evolving topologies, or agent expertise drift, or agents not truthfully divulging their expertise. The primary intellectual merits of the proposed research are:_x000D_
_x000D_
- Distributed learning to refer: A general model for learning to refer wherein each agent (i.e., each expert in the network) learns to estimate the topic-conditioned skill set of other experts via feedback from prior referrals, based on balancing exploration and exploitation._x000D_
- Dynamic referral network: Robust learning when the network mutates, i.e., when experts drop off or new ones join with different skill sets than their predecessors_x000D_
- Capacity constraints: Coping with overworked experts via dynamic load distribution._x000D_
- Proactive skill posting: Addressing the cold-start problem via incentive-compatible methods for distributed agent-based truth-in-advertising._x000D_
- Expertise evolution: Addressing honed or atrophied skill sets over time, as well as new skill acquisition._x000D_
- Correctness and scalability: Analytic proofs of regret bounds and empirical demonstrations of high performance and scalability.Beyond the technical contributions to robust distributed machine learning to refer, the proposed work makes broader contributions to multi-arm bandit methods balancing exploration and exploitation. If successful, the adaptive referral methods should have direct utility in automatically matching consumers (those who post problems) to producers (those who solve problems), fostering the creation of a micro-services based economy for expertise sharing, in addition to making existing professional referral networks (e.g., medical, legal, and in consulting companies) more effective and efficient. Referral is unbiased, based on what the human experts or automated agents know, rather than on social-status or "old-boy" networks, promoting true equal opportunity. Empowering individuals to market their expertise at a distance can help those without regular employment due to disabilities or family obligations participate in the knowledge-based economy._x000D_
_x000D_
Keywords: Learning to Refer; Incentive Compatibility; Expertise Drift; Referral Networks; Distributed Reinforcement Learning;</t>
  </si>
  <si>
    <t>1763773</t>
  </si>
  <si>
    <t>Russell</t>
  </si>
  <si>
    <t xml:space="preserve"> Panel Summary       
 INTELLECTUAL MERIT:_x000D_
_x000D_
+Strengths:_x000D_
_x000D_
The objective of this excellent proposal is to study and develop quantum-secure cryptographic primitives. Given the long-understood vulnerability of public key cryptosystems to attack by Shor's algorithm and its variants, as well as the more recent discovery that several symmetric key cryptosystems are vulnerable to quantum attacks as well, it is an urgent and intellectually challenging task to find replacements. Ideally, those replacements will be classical cryptosystems that are resistant to quantum attacks. _x000D_
_x000D_
The field of "post-quantum cryptography" is now an active area of research. This proposal is mostly in that domain and is a particularly well thought-out program. They start with a proposed definition of "unitary-blind unpredictability", a condition on a function that could make it cryptographically useful even when queried in superposition. (Previous proposals, for example by Boneh and Zhandry, suffer from vulnerabilities.) They then propose how to build authentication and authentication encryption securely. _x000D_
_x000D_
As a second pillar of their proposal, they suggest using the hardness of the hidden shift problem as a cryptographic assumption. It is the fact that quantum computers can solve hidden shift problems over Z_2^n that has led to vulnerabilities in several symmetric key cryptosystems. Attempts to extend the quantum attack to other groups has not been successful, however. They suggest studying the assumption in detail, including reductions between search and decision as well as between different groups. Starting from their hardness assumption, they will propose specific symmetric key cryptosystems that can then be tested for vulnerabilities, a concrete and exciting prospect._x000D_
_x000D_
The final portion of the proposal is devoted to studying cryptographic primitives for quantum data. Unlike the rest, these are cryptographic protocols that would operate on quantum computers. Significant work already exists in the area, but they point out a weakness with existing proposals for secure communication. While it is possible to efficiently authenticate and encrypt quantum messages, recycling most of the key used, those protocols require at least a small amount of interaction. They propose methods to defer and/or minimize that interaction._x000D_
_x000D_
The proposed work is clearly explained, intellectually demanding and based on a sound plan. The panelists emphasized the quality of the writing in the proposal and outstanding structured work plan._x000D_
_x000D_
The team is ideally qualified to carry out the program. The lead on the proposal, Alexander Russell, played a major role in studying the hardness of the hidden subgroup problem on quantum computers. He also has extensive experience in theoretical cryptography. Song has just started an assistant professorship at Portland State on the strength of his extensive contributions to quantum and post-quantum cryptography. Alagic is an expert in quantum algorithms who has more recently begun to focus on cryptographic questions. All three are very serious and accomplished researchers whose skills are well-suited to solving the problems they pose. Alagic was Russell's PhD student and the two of have a strong pre-existing record of collaboration._x000D_
_x000D_
The resources available to the PIs are adequate to the task._x000D_
_x000D_
_x000D_
BROADER IMPACT:_x000D_
_x000D_
+Strengths:_x000D_
_x000D_
The potential for broader impact of this proposal is very significant. Quantum computers of several hundred qubits will appear in the next few years. While those devices will not be able to crack cryptosystems, the barriers to building a large scale quantum computer are steadily being overcome. It seems likely that a Shor-capable computer will be available on the time scale of decades. That makes it urgent to develop quantum-proof cryptosystems now in order to ensure that sensitive data remains protected in for the long term._x000D_
_x000D_
When that happens quantum-secure cryptography will become a crucial technology. Without it, electronic commerce and secure communications will simply not be possible. This team and proposal are well-placed to take a significant step towards realizing those goals. _x000D_
_x000D_
Indeed, PI Alagic will serve on a National Institute of Standards committee for the development of post-quantum cryptographic primitives. _x000D_
_x000D_
In addition, the PIs will be developing relevant courses as well as supervising graduate research in addition to undergraduate research projects. They are also active in various outreach programs. Russell, for example, will develop and teach a one-week course for STEM high school teachers; Alagic is active in outreach to minority youth; Song is participating in a program for talented high school students. Both Russell and Alagic are helping to establish/support Women in Computer Science (WICS) chapters at their universities. _x000D_
_x000D_
_x000D_
Data Management Plan: Meets expectations_x000D_
_x000D_
Postdoc Mentoring Plan: N/A (no postdoctoral fellows funded)_x000D_
_x000D_
Results from Prior NSF Support: Russell's accomplishments on prior NSF grants are excellent. Alagic and Song do not have prior NSF support._x000D_
_x000D_
PANEL RECOMMENDATION: Justification, including key strengths and critical weaknesses._x000D_
_x000D_
Highly Competitive (HC)_x000D_
_x000D_
Three of the best researchers in quantum algorithms and cryptography are joining forces to study and develop post-quantum cryptographic assumptions and primitives. This task is crucial to securing our communications in a future in which quantum computers exist. Their multi-pronged approach includes developing secure foundations and practical cryptosystems that can be run on existing hardware. Moreover, the researchers are committed to ensuring that their work has broad impact._x000D_
_x000D_
The summary was read by the panel, and the panel concurred that the Panel Summary accurately reflects the panel discussion._x000D_
</t>
  </si>
  <si>
    <t xml:space="preserve">In the context of the five review elements, please _x000D_
evaluate the strengths and weaknesses of the proposal with respect to intellectual merit._x000D_
_x000D_
This proposal concerns the development of quantum-secure cryptographic primitives and protocols, designed to be secure against quantum attacks, even including coherent queries of the encoding and/or decoding functions (treated as oracles).  In particular, they consider secure signatures and authentication schemes.  Classically, such security is described in terms of an "unpredictability" or "unforgeabiity" property; as usually defined, this property is not suitable to quantum attacks, in which a single quantum query may be a superposition of many classical queries.  The PIs have proposed a generalization called "blind unpredictability," with two variations described in this proposal.  They intend to apply this definition to many problems in quantum-secure encryption and authentication, including message authentication and signatures and authenticated encryption schemes, putting bounds on the security of such schemes.  They also wish to study the security of encryption and authentication schemes for quantum information, since some classical approaches become impossible due to the no-cloning theorem._x000D_
_x000D_
The PIs also wish to develop a class of computational problems called "hidden shift problems" as primitives for cryptographic schemes, based on the believed hardness of most problems in this class even against quantum computation.  They would develop new protocols based on this primitive.  The work on these two problems might have implications for a range of more ambitious goals, such as the development of post-quantum public-key crypto systems and obfuscators that are secure against quantum attacks._x000D_
_x000D_
Cryptography is a field with many important applications, whose theory has been strongly affected by the advent of quantum computers, so this project seems potentially significant.  The PIs already have an established body of work in this area; the project described in this proposal seems feasible, given their background and track records._x000D_
_x000D_
In the context of the five review elements, please _x000D_
evaluate the strengths and weaknesses of the proposal with respect to broader impacts._x000D_
_x000D_
The project will support three Ph.D. students, and also foster educational goals in the PIs' respective institution.  One of the PIs (Alagic) also is a member of the NIST standardization group on post-quantum cryptography, so new quantum-resistant security standards will be directly informed by this work._x000D_
_x000D_
Please evaluate the strengths and _x000D_
weaknesses of the proposal with respect to any additional solicitation-specific review criteria, if _x000D_
applicable_x000D_
_x000D_
_x000D_
_x000D_
Summary Statement_x000D_
_x000D_
This seems like a well-thought-out project in an interesting and important area.  I rate it Very Good._x000D_
_x000D_
</t>
  </si>
  <si>
    <t xml:space="preserve">In the context of the five review elements, please _x000D_
evaluate the strengths and weaknesses of the proposal with respect to intellectual merit._x000D_
_x000D_
The objective of this proposal is to study and develop quantum-secure cryptographic primitives. Given the long-understood vulnerability of public key cryptosystems to attack by Shor's algorithm and its variants, as well as the more recent discovery that several symmetric key cryptosystems are vulnerable to quantum attacks as well, it is an urgent and intellectually challenging task to find replacements. Ideally, those replacements will be classical cryptosystems that are resistant to quantum attacks._x000D_
_x000D_
The field of "post-quantum cryptography" is now an active area of research. This proposal is mostly in that domain and is a particularly well thought-out program. They start with a proposed definition of "unitary-blind unpredictability", a condition on a function that could make it cryptographically useful even when queried in superposition. (Previous proposals, for example by Boneh and Zhandry, suffer from vulnerabilities.) They then propose how to build authentication and authentication encryption securely._x000D_
_x000D_
As a second pillar of their proposal, they suggest using the hardness of the hidden shift problem as a cryptographic assumption. It is the fact that quantum computers can solve hidden shift problems over Z_2^n that has led to vulnerabilities in several symmetric key cryptosystems. Attempts to extend the quantum attack to other groups has not been successful, however. They suggest studying the assumption in detail, including reductions between search and decision as well as between different groups._x000D_
_x000D_
That is only a portion of the work proposed, but is characteristically clearly explained, intellectually demanding and based on a sound plan._x000D_
_x000D_
The team is ideally qualified to carry out the program. The lead on the proposal, Alexander Russell, played a major role in studying the hardness of the hidden subgroup problem on quantum computers. He also has extensive experience in theoretical cryptography. Song has just started an assistant professorship at Portland State on the strength of his extensive contributions to quantum and post-quantum cryptography. Alagic is an expert in quantum algorithms who has more recently begun to focus on cryptographic questions. All three are very serious and accomplished researchers whose skills are well-suited to solving the problems they pose._x000D_
_x000D_
The resources available to the PIs are adequate to the task._x000D_
_x000D_
I don't see any significant weaknesses in the proposal. It is possible that the unitary-blind unpredictability notion proves to be impractical, either because it has hidden vulnerabilities or because it is too difficult to find functions that plausibly satisfy it. Determining whether that is the case is an important research question. Likewise, the hardness of hidden shift appears to be a reasonable starting for building symmetric key crypto but it may prove to have defects. The proposal is well thought-out and the researchers are well-positioned to determine the merit of their approach by actually performing the research!_x000D_
_x000D_
In the context of the five review elements, please _x000D_
evaluate the strengths and weaknesses of the proposal with respect to broader impacts._x000D_
_x000D_
The potential for broader impact of this proposal is very significant. Quantum computers of several hundred qubits will appear in the next few years. While those devices will not be able to crack cryptosystems, the barriers to building a large scale quantum computer are steadily being overcome. It seems likely that a Shor-capable computer will be available on the time scale of decades._x000D_
_x000D_
When that happens quantum-secure cryptography will become a crucial technology. Without it, electronic commerce and secure communications will simply not be possible. This team and proposal are well-placed to take a significant step towards realizing those goals._x000D_
_x000D_
Indeed, PI Alagic will serve on a National Institute of Standards committee for the development of post-quantum cryptographic primitives._x000D_
_x000D_
In addition, the PIs will be developing relevant courses as well as supervising graduate research in addition to undergraduate research projects. They are also active in various outreach programs. Russell, for example, will develop and teach a one-week course for STEM high school teachers; Alagic is active in outreach to minority youth; Song is participating in a program for talented high school students. Both Russell and Alagic are helping to establish/support Women in Computer Science (WICS) chapters at their universities._x000D_
_x000D_
Please evaluate the strengths and _x000D_
weaknesses of the proposal with respect to any additional solicitation-specific review criteria, if _x000D_
applicable_x000D_
_x000D_
_x000D_
_x000D_
Summary Statement_x000D_
_x000D_
Three of the best researchers in quantum algorithms and cryptography are joining forces to study and develop post-quantum cryptographic assumptions and primitives. This is an excellent proposal and I strongly recommend supporting it._x000D_
_x000D_
</t>
  </si>
  <si>
    <t xml:space="preserve">In the context of the five review elements, please _x000D_
evaluate the strengths and weaknesses of the proposal with respect to intellectual merit._x000D_
_x000D_
PROBLEM: The proposal deals with the problem of how to design cryptography that remains secure even in the presence of quantum computers._x000D_
_x000D_
APPROACH: Specifically, two problems are addressed that both aim at providing security solutions even in the presence  of quantum attackers: first, a notion of "unpredicatbility" is introduced that generalizes the notion of pseudo-randomness against a computationally limited adversary. From this notion several useful cryptographic primitives can then be derived, such as message authentication codes and digital signatures. The second main thrust of the proposal is the idea to replace certain symmetric key methods that are known to be broken by quantum computers by new methods. Essentially, the idea is to replace the Boolean hypercube as a computational domain with other finite abelian groups such as the cyclic group._x000D_
_x000D_
INTELLECTUAL MERIT:_x000D_
Strengths: The authors have demonstrated excellence in the space that the proposal addresses: they have shown in prior work that symmetric key methods can be based on the so-called the hidden shift problem over large cyclic groups, which are a candidate replacement of the Boolean hypercube as mentioned above. The main argument for security in this case rests on a reduction to the dihedral hidden shift problem which many believe to be intractable, even on a quantum computer. The authors also have a good track record in the area of "provable cryptographic security" which might enable them to make progress on the unpredictability question.  _x000D_
_x000D_
Weaknesses:  The proposed two areas, while both connected to cryptography, seems to be only loosely connected._x000D_
_x000D_
In the context of the five review elements, please _x000D_
evaluate the strengths and weaknesses of the proposal with respect to broader impacts._x000D_
_x000D_
BROADER IMPACTS:_x000D_
Strengths: The outreach to high school STEM teachers in the "da Vinci project" sounds like a good effort. It is great to see that all PIs are planning to be active with outreach to younger talents, the PSU mentorship program and the UMD local school program sounded good too. _x000D_
_x000D_
Weaknesses: No obvious weaknesses only that perhaps the PIs mention a list of activities that might be too challenging to address in their entirety._x000D_
_x000D_
Please evaluate the strengths and _x000D_
weaknesses of the proposal with respect to any additional solicitation-specific review criteria, if _x000D_
applicable_x000D_
_x000D_
DATA MANAGEMENT PLAN:_x000D_
Postdoc Mentoring Plan (if applicable): n/a_x000D_
Results From Prior NSF Support (if applicable): the results from prior support meet expectations. _x000D_
_x000D_
_x000D_
Summary Statement_x000D_
_x000D_
Summary: The proposal puts forward several interesting ideas for post-quantum cryptography, reaching from now tool in provable security to the proposal of new symmetric key methods. Given the track record of the proposers, I would put the proposal in a Competitive (C) category. _x000D_
_x000D_
_x000D_
</t>
  </si>
  <si>
    <t xml:space="preserve">In the context of the five review elements, please _x000D_
evaluate the strengths and weaknesses of the proposal with respect to intellectual merit._x000D_
_x000D_
This proposal sits right at the boundary of classical cryptography and_x000D_
quantum algorithms.  It proposes to advance quantum-secure classical_x000D_
cryptography, in part by studying how quantum computers will be able_x000D_
to break certain symmetric cryptographic schemes using a new concept_x000D_
called "blind unforgeability", and working from the assumption of the_x000D_
hardness of the hidden shift problem (HSP)._x000D_
_x000D_
This proposal is clear and well written.  There are clear research_x000D_
questions to which we can expect concrete answers over the course of_x000D_
this project._x000D_
_x000D_
Given the connections to ongoing classical cryptography, this project_x000D_
seems particularly timely and urgent._x000D_
_x000D_
The idea of quantum access to a classical device is intriguing.  It_x000D_
makes little physical sense, but seems like an important theoretical_x000D_
model._x000D_
_x000D_
In Sec. 2.1, I'm a little fuzzy on whether this access to the circuit_x000D_
implies that the device has the key in it at the time, or if this is_x000D_
only for the mechanism itself._x000D_
_x000D_
_x000D_
In the context of the five review elements, please _x000D_
evaluate the strengths and weaknesses of the proposal with respect to broader impacts._x000D_
_x000D_
The broader impacts on standardization of cryptography are important._x000D_
The other ideas mentioned here are rather boilerplate, although I am_x000D_
happy to see that undergraduates are specifically mentioned, as well_x000D_
as the goal of working with high school STEM teachers and women in_x000D_
computing organizations._x000D_
_x000D_
_x000D_
Please evaluate the strengths and _x000D_
weaknesses of the proposal with respect to any additional solicitation-specific review criteria, if _x000D_
applicable_x000D_
_x000D_
_x000D_
_x000D_
Summary Statement_x000D_
_x000D_
This proposal is for substantial new science with potential impact on_x000D_
current cryptographic standards work.  It seems to be a reasonable_x000D_
amount of work for the proposed budget, and the team is very capable._x000D_
_x000D_
_x000D_
</t>
  </si>
  <si>
    <t>We propose a systematic study of quantum-secure cryptography, with a specific focus on the strong security settings where adversaries have full quantum access to the cryptosystem. We propose to identify rigorous security models that reflect quantum adversaries and attacks, construct cryptosystems realizing these security guarantees, and support the theory with development of new techniques for "fine-grained" quantum query complexity._x000D_
_x000D_
In general, our project is motivated by the sensational threat to conventional cryptography posed by the development of scalable quantum computers. Indeed, Shor's algorithm and its counterparts can break all widely-deployed public-key cryptography. A subsequent surprise, due to Kuwakado et al., demonstrated that quantum adversaries can unexpectedly break a variety of classical symmetric-key constructions when provided quantum-query access to the schemes. These discoveries have led to a widespread effort--both by the academic community and the standards community--to augment the theory and practice of cryptography in order to meaningfully model and contain the power of quantum adversaries.Our proposed research focuses on two related themes. The first theme addresses the notion of "unforgeability" in the quantum setting; settling on a satisfactory definition for the concept has been a challenge which has forestalled progress on basic primitives like message authentication codes and digital signatures. We propose a new definition, called "blind unforgeability," and describe preliminary work demonstrating viability and some elementary constructions. We propose to demonstrate that this new concept can give rise to quantum-secure MACs and signature schemes, richer notions of authentication encryption, and authentication of quantum data. Finally, we propose supporting work to develop new techniques and results in quantum query complexity that can provide concrete query bounds in settings with low success probability._x000D_
_x000D_
Our second theme explores the possibility of powerful cryptographic implications of the well-studied Hidden Shift Problem (HSP). Broadly, we propose hardness of HSP as a basic cryptographic assumption.  Building on a recent result of the PIs, we propose to establish the basic security features of these assumptions such as search vs. decision, amplification, and uniformity of hardness across groups. We then propose to develop new cryptographic primitives based on HSP assumptions, including block-ciphers, secure authentication, and authenticated encryption.Broader impacts of the project include both undergraduate and graduate course development, mentorship of graduate students, and development of undergraduate research opportunities. The project also involves specific outreach activities intended to broaden participation in Computer Science, including establishment and development of "women in computer science" chapters, outreach to local high schools, workshops for high-school STEM teachers, and development of computer science courses for a general audience._x000D_
_x000D_
Keywords: cryptography, quantum computing, quantum security, authentication</t>
  </si>
  <si>
    <t>1763775</t>
  </si>
  <si>
    <t>Gel</t>
  </si>
  <si>
    <t>This project will open up new territory for more robust, data-driven and geometrically enhanced analysis of large complex networks, by introducing novel "depth function thinking", connecting with existing methodology on network community recovery, link prediction, entity resolution, as well as network centrality and outlier detection, and augmenting these concepts with important foundations and cutting edge methods of nonparametric statistics. A data-driven and inherently geometric approach of depth offers a framework for treating these goals in a unified manner that also meets invariance conditions and, hence, preserves the decision rules across multiple networks and/or different subsets of the same network._x000D_
_x000D_
We propose a number of novel research directions and fresh insights on how the arsenal of data depth methods can be used for more robust and geometrically motivated inference for complex networks, including clustering, classification, link prediction, anomaly detection, and entity resolution. Furthermore, we will develop an analysis framework on streaming and potentially very large graphs and integrate it into the existing big graph computation engines. Finally, we propose novel indexing and hashing techniques based on data depth functionality to efficiently process nodes for link prediction, entity resolution and anomaly detection._x000D_
_x000D_
Keywords: data-driven methods for complex networks; distributed graph processing; social networks; geometry of networksThe proposed research transforms the current paradigm of study of network structures by introducing nonparametric data-driven depth function methods. The depth function concepts we propose offer a flexible and unified framework that encompasses a wide range of procedures for analysis of large complex networks. The results will provide novel and illuminating prospective for inference on graph-structured data, thereby improving reliability and interpretability of complex network analysis and the assessment of key network properties._x000D_
_x000D_
In this project, development of new theoretical and methodological concepts for analysis of complex networks will balance with implementation of the proposed novel depth methodology in a variety of real world applications, ranging from dark networks to bank customer segmentation._x000D_
_x000D_
The power and elegance of data depth methodology, proven in multivariate and functional data analysis, along with the dramatically growing demand for comprehensive network data analysis suggests this approach will play an increasingly important role in our efforts to better understand complex network structures and hidden mechanisms behind them.The project will facilitate exchange of knowledge across computer science, statistics, data sciences, and network theory and practice. This will help to meet the ever increasing need for interdisciplinary, application-inspired approaches in modern graduate education and will enhance development of transferrable skills and knowledge, ranging from qualitative and quantitative assessment of modern social networks to societal structure to statistical methodology, software development and interdisciplinary team work in a vibrant and inclusive research atmosphere --- hence, increasing global workforce competitiveness of student mentees.</t>
  </si>
  <si>
    <t>1763777</t>
  </si>
  <si>
    <t>Carver</t>
  </si>
  <si>
    <t xml:space="preserve"> Panel Summary       
 SUMMARY OF PROPOSED RESEARCH ACTIVITY_x000D_
_x000D_
The proposal focuses on human errors during requirements engineering (RE). It aims to expand an existing corpus and taxonomy of RE human errors developed by the PIs during preliminary work, develop techniques to prevent such errors from occurring in the future (e.g., checklists), and empirically validate these techniques with industrial collaborators and student capstone projects._x000D_
_x000D_
INTELLECTUAL MERIT_x000D_
_x000D_
Panelists appreciated the proposal's overall goal, interdisciplinary nature, and grounding in psychological research. They found the PI team has suitable expertise for the proposed activities._x000D_
_x000D_
However, panelists questioned the suitability of the current theoretical framework, both by itself (most human errors are classified under "mistakes"), as well as for a design-heavy activity such as Software Engineering (in contrast to the mostly operational examples used as motivation)._x000D_
_x000D_
Panelists also raised major concerns with the insufficiently explained proposed activities and unconvincing evaluation plan._x000D_
_x000D_
BROADER IMPACTS_x000D_
_x000D_
If successful, the proposed work could contribute to preventing human errors during RE activities, as checklists and protocols have been successful in other areas such as avionics. The PIs' industrial collaborations could speed up the technology transfer. The PIs have a track record in engaging students from traditionally underrepresented groups. _x000D_
_x000D_
SUGGESTIONS FOR IMPROVEMENT_x000D_
_x000D_
Panelists found the interdisciplinary nature promising and encourage further refinements to the theoretical framework and taxonomy, or explore additional frameworks. The proposal could also be improved by describing the proposed activities and evaluation plan more specifically._x000D_
_x000D_
SUMMARY STATEMENT_x000D_
_x000D_
Panelists agreed that the proposal addresses a problem with high potential for practical impact, but it does not sufficiently motivate the theoretical framework, proposed activities, and evaluation plan._x000D_
_x000D_
The recommendation of the panel is that the proposal is: Low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</si>
  <si>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proposal aims to apply human factors research on human errors to the problem of requirements engineering errors. By creating an empirically-derived taxonomy of errors based on slips, lapses, and mistakes, the proposal aims to reduce future errors in requirements elicitation, analysis, specification, and management. _x000D_
_x000D_
Strengths:_x000D_
_x000D_
-	The proposal presents a solid, well thought-out plan for conducting the research. Successful execution of the research requires that the studies by executed on real, industrial software projects, and the PIs have meticulously arranged for such projects to be part of the project plan. Specifically, three companies have agreed to collaborate, in the form of allowing the researchers to observe their activities and inspect their work items. Furthermore, the PIs plan to use a student capstone project, which is a reasonable approximation of an industry project because industry professionals will be involved in drafting requirements and because the students are nearing graduation, and thus are nearly professional software developers themselves. Also, the PIs have access to the design of a regularly administered, widespread survey about requirements practices in industry. _x000D_
_x000D_
-	The proposal has an appropriate mechanisms for measuring success, including summative evaluations and member checking to ensure validity of the results._x000D_
_x000D_
-	The team is very well qualified to conduct the research, having the necessary background in both computer science and human factors. The PIs have also conducted significant existing research in the area, creating a preliminary model of human errors in software engineering and evaluating some existing interventions that the PIs showed in experiments will reduce errors. The PIs have extensive experience in a variety of empirical software engineering methods._x000D_
_x000D_
-	The project proposes a novel approach (human errors) to an existing problem (errors in requirements engineering), as evidenced by the systematic literature review described in the proposal._x000D_
_x000D_
Weaknesses:_x000D_
_x000D_
-	Human error may not be a productive research perspective for understanding the cause of and solutions to problems during software engineering. The proposal reports that the main theoretical construct "has found diverse application in medical errors [60], problems with Apollo 11 [42], driver errors [44], and errors that led to the Chernobyl nuclear power plant meltdown [43]." Indeed those domains are diverse, but they're systematically different domains than software development for three reasons. First, these domains are largely *operational* (there are clear operating procedures) whereas software development is largely *design* (there are no clear operating procedures, but instead a series of tradeoffs involving imperfect forecasting). Second, another systematic difference is that the examples given are tightly regulated industries, in contrast to software engineering; more than software engineering being a nascent field, it seems that federal regulations explain why there are more systematic error reporting in these fields than in software engineering. Third, these domains studied by human error research seem to be critical incidents, but most software errors are routine and low-profile, with a few exceptions (e.g., heartbleed, cloudbleed, etc). Finally, this mismatch between the software engineering and human error research is visible in Figure 2, which depicts how requirements error map to slips, lapses, and mistakes. In it, the lopsidedness of the mapping is an indicator of the misfit, with most errors falling into the mistakes category, and even then the categorization seems misfit (e.g. "syntax errors" falling under the definition of mistakes: "a knowledge-based error that occurs when the plan itself is inadequate to achieve a goal"). The consequence of this mismatch is that the proposed approach may not yield substantial insights into the problem._x000D_
_x000D_
In the context of the five review elements, please _x000D_
evaluate the strengths and weaknesses of the proposal with respect to broader impacts._x000D_
_x000D_
Strengths:_x000D_
_x000D_
-	If successful, the project can help define guidelines to help practicing requirements engineers avoid errors, thereby increasing the quality of the software they create._x000D_
_x000D_
-	The PIs, especially Walia, have an excellent track record of supervising underrepresented PhD students. This can reasonably be expected to continue with the current work._x000D_
_x000D_
Weaknesses:_x000D_
_x000D_
-	Based on prior, related publications, it is questionable whether the proposed research will be published in the high visibility venues for this type of work: ICSE, FSE, or RE._x000D_
_x000D_
_x000D_
_x000D_
Please evaluate the strengths and _x000D_
weaknesses of the proposal with respect to any additional solicitation-specific review criteria, if _x000D_
applicable_x000D_
_x000D_
_x000D_
_x000D_
Summary Statement_x000D_
_x000D_
The team is well qualified to conduct this well thought out plan to investigate an important area using a fundamentally cross-disciplinary approach. Some questions remain about using human error as an appropriate lens for investigating the problem._x000D_
_x000D_
</t>
  </si>
  <si>
    <t xml:space="preserve">In the context of the five review elements, please _x000D_
evaluate the strengths and weaknesses of the proposal with respect to intellectual merit._x000D_
_x000D_
Summary:_x000D_
_x000D_
The proposal deals with empirically studying human cognition errors that occur during requirements engineering (RE), by: (1) expanding a corpus and taxonomy of RE human errors developed by the PIs during preliminary work through a mixed-methods approach combining ethnographic research with a large-scale survey of RE practitioners; (2) analyzing this corpus to develop techniques (e.g., checklists, protocols) to prevent human errors; and (3) empirically validating these techniques with students (during capstone projects) and industrial collaborators._x000D_
_x000D_
Strengths:_x000D_
_x000D_
[+] The proposal is grounded in psychological theory (Reason's error framework), which provides a framework for studying human errors during RE._x000D_
_x000D_
[+] The taxonomy of human errors developed during preliminary work is a nice contribution._x000D_
_x000D_
[+] Preliminary work includes a potentially impactful result, found in a classroom setting, that the better requirements engineers understand human errors, the fewer errors and faults they made in their own artifacts, motivating the need for human error training._x000D_
_x000D_
[+] The proposed mixed-methods empirical approach, combining ethnography, surveys, and experiments is appropriate and offers a breadth of ways to collect, analyze, and validate findings. _x000D_
_x000D_
Weaknesses:_x000D_
_x000D_
[-] The motivation for the proposed work (the prevalence of RE errors, therefore the need for studying them) is based heavily on a 2016 report by Tricentis (a commercial testing firm) of software failures and their impact on the economy. However, the proposal does not discuss how many of those software failures were actually due to RE errors. It seems unreasonable to assume they all were, the way the proposal does._x000D_
_x000D_
[-] As another part of the motivation, the proposal relies on a citation analysis of software engineering research on human errors, but does not offer any details on how the citation analysis reported on was carried out._x000D_
_x000D_
[-] The coverage of existing literature on socio-technical coordination in software engineering (which relates to communication errors in RE, a main component of this proposal) is very limited._x000D_
_x000D_
[-] The proposal lacks details throughout, making it difficult to assess the feasibility of the proposed work. For example, the proposed work aims for significant expansions to the original error corpus through observation (ethnography style) of students during capstone RE projects (and later practitioners), but offers no details on how many companies these capstone projects take place in, how many students participate, how many researchers are available to observe the students, how the observation activities are planned, how much time they are expected to take, whether it is at all feasible to to carry out multiple observations, since perhaps the capstone projects take place simultaneously. _x000D_
_x000D_
[-] Critical details are also missing the the second thrust, on developing techniques for prevention and mitigation of human errors. Specifically, examples of such techniques with supporting preliminary work or clear details on the approach, how enough data for the contrasting error-no error situations will be collected, how the PIs plan to enforce the different experimental conditions (which teams are allowed to use which requirements elicitation techniques), the ethics of assigning some teams to conditions expected to hinder performance, what "traditional fault-based techniques" will be used as baseline comparison, how the quality of the produced artifacts will be assessed, and what the expected outcomes are._x000D_
_x000D_
[-] Also missing is a discussion of confounding factors (e.g., domain familiarity, task complexity) and how the PIs plan to address them._x000D_
_x000D_
[-] Missing still is a discussion of how the repository mining approach for software defects will contribute to identifying RE human errors._x000D_
_x000D_
[-] Two PIs performed a systematic literature review in 2009 to collect human error reports from the literature, identifying 120 distinct reports. Upon reanalyzing the same data during more recent preliminary work, only 18 of the 120 errors identified earlier passed muster. It is not clear from the description how the two analyses differ, but the drastic rate of change in the results between the two analyses suggests potential instability in the analysis, posing additional risk for this project._x000D_
_x000D_
_x000D_
In the context of the five review elements, please _x000D_
evaluate the strengths and weaknesses of the proposal with respect to broader impacts._x000D_
_x000D_
[+] A interdisciplinary (SE-psychology) perspective on human errors during RE, if supported by strong empirical results, would be an important contribution to the SE literature._x000D_
_x000D_
[+] The seemingly practical nature of the expected techniques to prevent human RE errors (checklists, protocols) would be practically relevant and the PIs' industrial collaborators would catalyze the technology transfer._x000D_
_x000D_
[+] The PIs have experience recruiting and mentoring students from traditionally underrepresented groups._x000D_
_x000D_
[-] Weak description of expected outcomes._x000D_
_x000D_
Please evaluate the strengths and _x000D_
weaknesses of the proposal with respect to any additional solicitation-specific review criteria, if _x000D_
applicable_x000D_
_x000D_
_x000D_
_x000D_
Summary Statement_x000D_
_x000D_
Overall, this is an interesting interdisciplinary proposal, but it does not present enough details to confidently expect successful completion; moreover, the proposed activities seem rather limited given the team's size and project's duration._x000D_
_x000D_
</t>
  </si>
  <si>
    <t xml:space="preserve">In the context of the five review elements, please _x000D_
evaluate the strengths and weaknesses of the proposal with respect to intellectual merit._x000D_
_x000D_
Strengths:_x000D_
The underlying conceptual model of attempting to determine models of human error that underly the injection of faults, focusing on the requirements engineering perspective.  This is important stuff and underlies conceptual models such as the "5 whys" in six-sigma.  A principled understanding of human cognition with respect to requirements *is* important and could lead to substantial advances in how requirements are constructed. _x000D_
_x000D_
Weaknesses:_x000D_
The proposal has many issues with respect to presentation and clarity.  For the first two sections, it was very difficult to determine what was being proposed, and even so, the definitions of "human error" and their mapping to software activities is for me the part of the problem that could use the most work.  I am familiar with the "5 whys" technique of six-sigma, which is to some degree similar in trying to identify root causes of systemic errors [https://en.wikipedia.org/wiki/5_Whys].  I am less clear as to where this process stops and an error is considered a "human error".   From the examples in Table 2, I am quite unclear what is a mistake and what is a slip: "Transcribing a number incorrectly from document" is listed as a mistake, and "clerical error" is listed as a slip.  How is a transcription error not a clerical error?	 The level of the error taxonomy in 3.1 is quite uneven.  Mistakes have the lion's share of issues in development, and some are surprisingly specific: "Mistaken belief that it is impossible to specify non-functional requirements in a verifiable form", and "Not having a clear belief between client an users" [sic], as opposed to, say "Application Errors" or "Syntactic Errors".  I'm not sure that the taxonomy is complete or entirely principled._x000D_
_x000D_
The proposal needs some substantial editing because it is unclear exactly what is being proposed in the first two sections and is still somewhat unclear in Section 3.  From the first two sections, I believed that the authors either intend to build a taxonomy and anomaly database when users are unable to accomplish a task using software or perform a task incorrectly, or that they intend to create such a taxonomy for requirements engineers.  It was not immediately clear which.  Statements such as: "For example, two systematic literature reviews covering the period from 1998 to 2014 identified only 31 reported human errors in requirements engineering."  What are "human errors" in this case?  Defining terms is necessary for this statement to have meaning._x000D_
_x000D_
The proposal argues that there is little analysis of error data: "we estimate that no more than .5% of errors (likely even less given our conservative assumptions) are identified and analyzed in the literature. Without vastly better error data, we are unlikely to make significant progress in requirements and ultimately software quality."  Much of the recent work in emperical software engineering involving data analysis has been trying to examine this problem.  For example, there have been several papers that analyze bug tracker databases for major software systems and perform fault localization, which can then be extrapolated back to cause.  I think what this paper means is that this does not get back to the original cause for a requirement to be incorrect (say, a missed meeting that explained a feature).  _x000D_
_x000D_
The authors mention avionics and medicine as environments that contain feedback mechanisms to improve human performance of tasks within that system.  In fact, in avionics, such reports are used to improve the software, mostly in terms of user interface.  This is contrasted with software, which has no reporting system.  Except that it does: most large applications have enormous bug databases as managed by github, bugzilla, or many other such tools.  When faults occur in critical avionics systems, SPAR reports must be filed which trace errors back to errors in some phase of software development, and this is supposed to drive changes in how the software requirements, architecture, design, and code are produced.  _x000D_
_x000D_
The paper cites previous work (e.g. [6, 53]) that show that their approach outperforms the checklist appraoch used by the Porter and Basili TSE paper in 1995: "Comparing Detection Methods for Software Requirements Inspections: A Replicated Experiment".  However, they do not mention in this work that the checklist is *also the worst performing technique* in the Porter paper.  Quoting from the Porter paper [IEEE TSE Vol 21, #6, 1995, p. 568]: "Fig. 6 summarizes the team performance data. As depicted, the Scenario detection method resulted in the highest fault detection rates, followed by the Ad Hoc detection method, and finally by the Checklist detection method."   Examining the figure in the TSE paper, the scenario technique appears to outperform the checklist by approximately 1.75 to 1.  Thus I am unconvinced that this checklist is a proper baseline.  In my industrial experience in avionics, there were thorough, domain-specific checklists that look very little like the Basili checklist.  Results such as these are strongly biased by the choice of baseline.  In addition, rote use of a checklist will lead to failure.  I would be interested to see how this protocol performs against other reflective practices, such as "5 whys"._x000D_
_x000D_
_x000D_
Minor comments:_x000D_
"In 2016 alone, software failures were estimated to have impacted 4.4 billion people at a cost of $1.1 trillion. Such failures are a direct consequence of human errors that originate within everyday human mental processes. This staggering problem has yet to be addressed in a serious manner within software engineering." --&gt; this is a bold (and strange) claim.  This is exactly what most software engineering research is attempting to do, not to mention programming language research, and verification research._x000D_
_x000D_
"For example, two systematic literature reviews covering the period from 1998 to 2014 identified only 31 reported human errors in requirements engineering.  This number of errors is insufficient to reveal the systematic patterning of errors needed develop effective mitigation and prevention techniques." --&gt;  How do you mean?  There are many, many papers related to requirements elicitation talks about conflicting or erroneous requirements.  They may not mention people, but where *else* would these errors come from?  	_x000D_
_x000D_
P.14: "identified 548 software fails" --&gt; failures	_x000D_
_x000D_
P.15: "Imagine the challenge for NTSB investigators if every airplane_x000D_
had a different architecture (as software systems often do), if they could not access blueprints or_x000D_
flight data, and if they had to reconstruct the error only from the wreckage." --&gt;_x000D_
That is at best a misleading analogy.  Bug reports often come with test cases, and the code for open source systems as well as documentation (its "blueprints") can easily be downloaded.  _x000D_
_x000D_
P.19: in Table 2, "Transcribing a number incorrectly from document" is listed as a mistake, and "clerical error" is listed as a slip.  How is a transcription error not a slip?	_x000D_
_x000D_
In the context of the five review elements, please _x000D_
evaluate the strengths and weaknesses of the proposal with respect to broader impacts._x000D_
_x000D_
This proposal is looking at a principled re-examinination of software requirements, which is where many errors in software originate.  Thus, it could have a significant impact for all software systems, and notably for safety-critical systems.  Depending on how systems are constructed, however, there is more or less emphasis on detailed requirements; in agile processes, such an examination may not yield expected results because the way that requirements are approached is mostly through test-driven development and user stories._x000D_
_x000D_
The proposal will produce PhD students who have a good understanding of human errors in requirements construction, and the PIs have histories of working with financially disadvantaged and underrepresented groups._x000D_
_x000D_
Please evaluate the strengths and _x000D_
weaknesses of the proposal with respect to any additional solicitation-specific review criteria, if _x000D_
applicable_x000D_
_x000D_
_x000D_
_x000D_
Summary Statement_x000D_
_x000D_
This proposal attempts to create a taxonomy of human errors in requirements that lead to bad software.  The previous work of the PIs has been in constructing a survey and initial taxonomy of software requirements errors.  _x000D_
_x000D_
Section 1 introduces the problem.  One of the common parts of a fault taxonomy is "human error", the point at which the fault is introduced.  My first question is are these "human errors" errors in constructing the software or its use?  Part of that $1.1T figure is due to poor software interfaces that cause large numbers of user errors despite meeting their requirements.  Where does this fall?  _x000D_
_x000D_
I am very unclear on what human errors mean in this context.  In something like avionics, some failures are due to mechanical issues, some are due to improper processes, and some are due to human mistakes by pilots or air-traffic controllers.  However, with software, there are no mechanical faults to contend with so all mistakes are ultimately human errors.  When the authors say: "In both cases, authors used the term 'error' to refer to problems or difficulties that were not truly human errors", I am not sure what they mean.  _x000D_
_x000D_
Section 2 describes background and related work.  Software quality improvement approaches are described, as well as cognitive psychology experiments on human error, followed by citation analysis on human error, which includes an astonishingly small amount of work.  I think the search is probably too narrowly prescribed.  James Reason's paper on classification of human errors is referenced, which contains "slips", a failure of attention, a "lapse", a failure of memory, and a "mistake", a failure of understanding.  _x000D_
_x000D_
Section 3 describes results from previous NSF work.  A human error taxonomy is created in Section 3.1, where "mistakes" have the lion's share of issues in development.  Section 3.2 describes experiments with students on error and fault prevention.  Some industrial studies are currently in process. _x000D_
_x000D_
Section 4 describes proposed work.  The goal of Section 4.1 is to capture human errors through direct interaction and online survey.  It also has a task to construct a global survey of RE practitioners.  Section 4.2 describes a thrust to use this data to prevent and mitigate human errors.  Based on observation of teams making/not making errors, hypotheses are created which leads to new protocols and techniques (checklists?) of interaction.  Section 4.3 will validate these new error-based techniques, and Section 4.4 describes data sources and collaboration partners. _x000D_
_x000D_
Section 5 describes the research and collaboration plan.  _x000D_
_x000D_
_x000D_
</t>
  </si>
  <si>
    <t xml:space="preserve">In the context of the five review elements, please _x000D_
evaluate the strengths and weaknesses of the proposal with respect to intellectual merit._x000D_
_x000D_
The proposal describes an approach to capturing human errors in software requirement engineering activities, including organizing into error taxonomy, developing error prevention and mitigation techniques. The proposed work is largely built on previous work on the Human Error Taxonomy and observations drawn from published literature and student studies, with an intention to extend the scope of study and follow-on work from industrial professional practitioners._x000D_
_x000D_
The main strong points of the proposal are: _x000D_
S1. The proposed technical solution leverages both empirical software engineering research and cognitive psychology theory.  _x000D_
_x000D_
S2. The proposed research plan is very well planned, and industrial partners are identified and fully supportive. _x000D_
_x000D_
S3. The PIs have relevant experience and expertise in carrying out the empirical studies. _x000D_
_x000D_
_x000D_
The proposal can be improved by: _x000D_
_x000D_
I1. Clarifying and justification on motivation of the human error analysis model. _x000D_
As system becomes more complex and interconnected, it is unavoidably most software systems acknowledge and accommodate certain amount of ambiguity in requirements. Concurrent requirement analysis, architecture design, and prototype implementation help to develop more understanding into the system and refine the requirements. In such scenarios, it is very hard to apply a standard definition for 'Human Error' introduced into requirement documentation. This is not saying HET is useless, instead it is very useful in practice. However, what is more worth investigating may be how we can better characterize different software development project context and establish the causal relationship with context factors in order to provide more actionable insights on true human errors in requirements, why they were introduced, and how to manage to prevent (if they should not be there) or mitigate (if requirement technical debt)._x000D_
_x000D_
_x000D_
In the context of the five review elements, please _x000D_
evaluate the strengths and weaknesses of the proposal with respect to broader impacts._x000D_
_x000D_
The proposed solution could improve requirement engineering practices if a more comprehensive human error taxonomy and mitigation strategies become available. However, requirement errors are rarely a standalone problem in modern development, and a more systematic solution should consider both internal and external factors that jointly determines errors and human errors that may impact on development productivity, quality, and/or operational success. This is not yet considered in the proposed solution._x000D_
_x000D_
_x000D_
_x000D_
Please evaluate the strengths and _x000D_
weaknesses of the proposal with respect to any additional solicitation-specific review criteria, if _x000D_
applicable_x000D_
_x000D_
_x000D_
_x000D_
Summary Statement_x000D_
_x000D_
The proposal aims at extending the psychological literature on human errors with specific accounts of human error in requirements engineering. The contribution includes the identification of a broader range of human errors through observational studies and case-study accident reports in collaboration with industry partners. However, it does not adequately consider the emergent challenges and uncertainties associated with requirements in complex software system development.   _x000D_
_x000D_
_x000D_
</t>
  </si>
  <si>
    <t>In 2016 alone, software failures were estimated to have impacted 4.4 billion people at a cost of $1.1 trillion.  Such failures are a direct consequence of human errors that originate within everyday human mental processes. This staggering problem has yet to be addressed in a serious manner within software engineering._x000D_
For example, two systematic literature reviews covering the period from 1998 to 2014 identified only 31 reported human errors in requirements engineering._x000D_
This number of errors is insufficient to reveal the systematic patterning of errors needed develop effective mitigation and prevention techniques. _x000D_
Without such an understanding, software quality will continue to suffer and be costly to achieve. To move the field of requirements engineering forward, we must capture software requirements errors using mechanisms and methods that do not currently exist._x000D_
_x000D_
In past research, we have analyzed error reports and developed a human error taxonomy for requirements engineering errors. This taxonomy, even in the current skeletal state, has proven its value in reducing requirements engineering errors, albeit the results are primarily from students rather than industry professionals. In the data we did gather from professional requirements engineers, we discovered that communication is a problematic activity in requirements engineering._x000D_
_x000D_
Here we propose a novel approach to capturing software errors, organizing them within an existing error taxonomy, developing error prevention and mitigation techniques, and testing these techniques in software development.  Our approach involves close collaboration with industry partners who have agreed to allow us to witness and record interactions of the software engineering teams as they interact with clients and with one another.  Faults identified during the process will help to identify the point at which an error occurs.  Examining our records of the session(s), we can recover the circumstances and setting that led to the error in unprecedented detail._x000D_
_x000D_
Further, by observing different teams at different industry partners, we will have a sense of the variety of different methods used to accomplish the same phase of software engineering. From the various methods observed, we can distill some best practices that help prevent or mitigate errors. In turn, by teaching these best practices to software engineers, we can evaluate their impact on downstream software engineering projects.Our efforts are based on an existing collaboration between software engineers and a cognitive psychologist with training in human errors.  This collaboration has resulted in a theory-based taxonomy of human requirements engineering errors and the most comprehensive account of errors in the field to date.  Our proposed project will again draw heavily on the rich psychological literature on human errors to inform error analyses in requirements engineering. The outcomes of this project, namely a better understanding of the impact of human error on requirements engineering, will be of benefit to researchers and practitioners alike.In addition to the training that project graduate students will receive as research assistants, we will teach existing industry professionals new techniques to reduce requirements errors and provide training for students learning the discipline of software engineering. Most importantly, we will offer workshops on errors and mediation/prevention techniques to our colleagues at software engineering conferences in an outreach effort to broaden the impact of our results. We anticipate a number of research publications as well.</t>
  </si>
  <si>
    <t>1763779</t>
  </si>
  <si>
    <t>Tsvetkov</t>
  </si>
  <si>
    <t>To solve language understanding mere text is not enough. Language is inherently social: all of the text we encounter is written by people to other people, with implicit social dimensions that go beyond what is directly encoded in people's utterances. Modeling social context is essential to making breakthroughs in the basic text understanding technology that underlies important NLP tasks like question answering, summarization, translation, and dialogue. Hard problems in linguistic inference like the Winograd Challenge sentences require modeling subtle presuppositions and preconceptions associated with particular social contexts. Modeling social context is even more relevant for dealing with text on social networks. NLP could play a huge role in fostering civility online, e.g. detecting ethnic bias in "You are well-educated for a Latino". Here, the negative sentiment is implicitly rather than explicitly expressed. Contextualized language understanding and identifying biases are still intractable for traditional computational models, because social information is not directly expressed linguistically. Enabling these requires the ability to detect social roles and detect the subtle presuppositions and preconceptions associated with particular social contexts. We propose to address these needs, thereby helping to establish a foundation for natural language processing with social roles._x000D_
_x000D_
The work has three major, overlapping phases:_x000D_
(1) Relying primarily on texts transmitted through social networks, and the associated network features, we will develop a massive repository of and classifiers for social roles and common preconceptions about those roles. This repository will encompass well-studied features like gender, age, and political affiliation as well as less-studied ones like occupation and education. (2) We will show how these social roles can help build a socially-aware language understanding to solve problems like the social Winograd Challenge examples. We will build on the established task of natural language inference. By first infusing such data sets with social information, and then developing algorithms that can infer implicit social context, we can achieve deeper and more wide-ranging inferences. (3) We will leverage our new social role repository and language understanding tools to address the challenging problem of veiled negativity: using linguistic and social information to predict whether an utterance is biased. We then extend this task to build models that debias text. For human writers, this can reveal hidden aspects of bias in their writing; for machine generation, it can remove biased elements automatically. This phase will draw on our prior work on adversarially-trained and socially-aware language generation.The main outcome of this proposal will be a new infrastructure and a set of general methodologies for contextualized, socially-aware language processing. As social context is relevant in any situation where text emerges, finding better ways to bridge the gap between current language processing and social science has the potential to advance any NLP task from shallow text processing to deeper socially-aware language understanding. Improving the ability of natural language understanding systems to understanding implicit or presupposed knowledge could greatly improve the performance of practical NLP applications like question answering, dialogue, personalized translation,  or news summarization.The growth of incivility in online interactions poses a serious societal problem and the proposed research offers immediate near-term solutions for mitigating such negative social behavior by identifying offensive content and supporting interventions that build empathy through making socio-cultural assumptions explicit. Systems capable of recognizing socio-cultural information will also provide more natural human-machine interfaces, improving the ability of machines to understand aspects of communication that would be intractable from the words alone. The software and data produced by this project will also have a wide impact. The PIs at all three institutions each have a long tradition of making tools and results available to the world._x000D_
Keywords: natural language processing; natural language inference; language generation; social knowledge; incivility</t>
  </si>
  <si>
    <t>1763780</t>
  </si>
  <si>
    <t>Hollan</t>
  </si>
  <si>
    <t>The historical moment in time when people worked in front of a single computer has passed. Computers are now ubiquitous and are being embedded in virtually every new system, with the internet providing connection to ever-expanding information resources with previously unimaginable computational power.  Yet with all the increases in capacity, speed, and connectivity, information-based activities too often remain difficult, awkward, and frustrating. Even after six decades of design evolution there is little of the naturalness and contextual sensitivity needed for convivial interaction with information in the myriad areas now intertwined with computers. We propose a dynamic visual information substrate designed to radically ease information-based tasks by operating in accordance with cognitively motivated physics sensitive to tasks, personal and group interaction histories, and context. We will develop a series of prototypes to facilitate essential information tasks involving technical papers, informal notes and sketches, data analyses, and visualizations. Informed by feedback from the prototypes we will iteratively evolve an underlying substrate based on Webstrates, an experimental system designed to support sharable dynamic media, and an extended version of Vega-Lite, a high-level grammar for interactive graphics. Effective facilities will be integrated with Jupyter Notebooks to aid systematic evaluation in real-world use._x000D_
Keywords: activity history; cognitive physics; context; distributed cognition; dynamic information; human computer interaction; information visualization; Vega-Lite; Webstrates.The intellectual merit of this effort derives from questioning the presupposition that information is fundamentally passive data disconnected from processes, tasks, context, and personal histories. We propose to move beyond this legacy view of static information and a document-centric application paradigm to design and evaluate active computationally-based information entities that dynamically alter their appearance and behavior in response to interaction and context.  The rule sets governing behavior we refer to as "physics'' and a primary focus is to develop what we term "cognitively convivial physics'' because they are specifically designed to operate in ways attuned to our perceptual and cognitive abilities. The proposed effort will (1) develop theory and methods for designing a new class of behavior for dynamic information entities to improve interaction with information by making it visual, active, context sensitive, and sharable across people and devices, (2) implement a novel information substrate based on Webstrates, currently being developed by our collaborators at Aarhaus University, INRIA, and University of Paris that incorporates an extended version of Vega-Lite to support declarative specification of behavior, (3) evaluate the effectiveness of the information substrate and a series of multiscale visualization prototypes to assist data analysis and personal and group information management, and (4) integrate effective facilities with Jupyter Notebook to encourage widespread use.The broader impacts of the proposed activity derive from the potential to radically improve the efficacy of all computer-mediated information activities and reshape how we think with computers. In addition to research publication, all software will be open source and made available via a GitHub repository. Educational impact will result from training students in the interdisciplinary approaches required to design a new generation of dynamic information, providing research opportunities for postdoctoral, graduate, and undergraduate students. Student exchanges and interaction with collaborating research labs in Denmark and France will enrich student experiences. In addition to involvement in UC San Diego outreach programs involving students from the innovative Preuss School on campus, we will initiate a novel outreach effort, targeting underrepresented groups, to provide students with web-based access to explore and tailor dynamic information prototypes with opportunities to interact with us and our collaborators online and at annual conferences. We aspire to have impact beyond publication, education, and outreach. Our goal is to crystallize a research community to further develop and evolve this novel approach for designing and interacting with information.</t>
  </si>
  <si>
    <t>1763781</t>
  </si>
  <si>
    <t>Guha</t>
  </si>
  <si>
    <t xml:space="preserve"> Panel Summary       
  INTELLECTUAL MERIT:_x000D_
+ Strengths_x000D_
_x000D_
The objective of this proposal is to extend design of quantum repeater_x000D_
networks from simple lines to more complex network topologies, as will_x000D_
be found in the real world, with special attention to the issues of_x000D_
routing on non-uniform network topologies and dynamic allocation_x000D_
of resources among competing users on the network._x000D_
_x000D_
The panel is in agreement that the problems being addressed in this_x000D_
proposal are timely and important.  The idea of looking at the dynamic_x000D_
state of the network across a variable-distance horizon is original_x000D_
and seems well-suited to the hardware characteristics that_x000D_
differentiate quantum repeater networks from classical networks.  The_x000D_
team is strong in both quantum information theory and classical_x000D_
network design, including routing protocols and resource management_x000D_
(multiplexing), which are the two primary technical areas that the_x000D_
proposal addresses._x000D_
_x000D_
The plan to work on linear networks, then trees, then fully general_x000D_
topologies is a good approach to extending the work step by step._x000D_
_x000D_
The comprehensive approach, top to bottom, received_x000D_
positive comments from the panel._x000D_
_x000D_
The idea of defining achievable rates is important.  Extending the_x000D_
PIs' prior work in this area will be valuable._x000D_
_x000D_
- Weaknesses_x000D_
_x000D_
The proposal has three significant drawbacks.  First, the set of_x000D_
deliverables is unclear.  Simulation is mentioned, but little detail_x000D_
is provided.  How will the team demonstrate the success or failure of_x000D_
their ideas?  Second, a portion of the problems in both routing and_x000D_
resource management has already been addressed by other researchers._x000D_
Some of this is addressed in the proposal, some of it is not, making_x000D_
it hard to assess where this proposal duplicates prior work, where it_x000D_
offers better solutions in the same range, and where it goes beyond._x000D_
Third, the written proposal itself seems unpolished, with leftover_x000D_
internal notes and some weaknesses in connecting the elements into a_x000D_
coherent story._x000D_
_x000D_
BROADER IMPACTS:_x000D_
+ Strengths_x000D_
_x000D_
The potential for this proposal to impact the work being done in other_x000D_
quantum repeater networking groups seems high._x000D_
_x000D_
The PIs are strongly connected to their research communities,_x000D_
including organizing workshops and collaborating with researchers in_x000D_
other countries, such as Brazil.  This will afford opportunities to_x000D_
attract new researchers into the field and to mentor young_x000D_
researchers._x000D_
_x000D_
- Weaknesses_x000D_
_x000D_
The proposed plan to achieve broader impacts is fine, but very_x000D_
conventional, and seems to have received little attention during the_x000D_
course of the proposal writing.  The panel expects that the outcomes_x000D_
here will be in line with past projects, at a time when outreach to_x000D_
both the public and groups that are underrepresented in the research_x000D_
community seems to be critical._x000D_
_x000D_
Data Management Plan:_x000D_
 _x000D_
Panel did not have any issues with the proposed data management plan._x000D_
_x000D_
* Postdoc Mentoring Plan (if applicable):_x000D_
_x000D_
N/A_x000D_
_x000D_
* Results From Prior NSF Support (if applicable):_x000D_
_x000D_
The prior track record of all PIs is excellent._x000D_
_x000D_
PANEL RECOMMENDATION: Justification, including key strengths and critical weaknesses._x000D_
_x000D_
The panel recommendation is:_x000D_
_x000D_
Competitive (C)_x000D_
_x000D_
The problems are timely and the team strong, but more concrete work_x000D_
plans and clearer distinction from prior work would strengthen the_x000D_
proposal._x000D_
_x000D_
The summary was read by the panel, and the panel concurred that the Panel Summary accurately reflects the panel discussion._x000D_
_x000D_
_x000D_
</t>
  </si>
  <si>
    <t xml:space="preserve">In the context of the five review elements, please _x000D_
evaluate the strengths and weaknesses of the proposal with respect to intellectual merit._x000D_
_x000D_
This proposal concerns the study and development of quantum networks for the distribution of entanglement amount a group of end users, with the associated rate analyses, development of network protocols, and modeling of performance.  These networks consist of quantum repeaters--nodes with local quantum memories--linked by pairwise channels.  These channels can be used to share an ebit of entanglement between two neighboring nodes; these nodes can, in turn, perform Bell measurements to do entanglement swapping.  The idea is that the channels will be dual-rail photonic qubit channels, and the local memories will be some type of matter qubits (e.g., trapped ions)._x000D_
_x000D_
This proposal somewhat understates the amount of previous work that has been done on quantum repeaters and quantum networks, but nevertheless this is an important problem for near-term quantum information applications, and an area where there are many important unsolved problems.  The initial model to be considered in this protocol is somewhat simplistic, eliminating the need to track qubit fidelities and perform either error correction or entanglement distillation.  But this seems like a very good starting point for such an analysis.  The PIs have a track record in this area, and seem well qualified to pursue this research._x000D_
_x000D_
I note that this proposal is a bit rough, and still contains (for example) notes from the PIs to each other.  And some of these problems are likely to be hard:  optimal protocols are mostly not known even in the classical case.  But it's an interesting, important and timely project._x000D_
_x000D_
In the context of the five review elements, please _x000D_
evaluate the strengths and weaknesses of the proposal with respect to broader impacts._x000D_
_x000D_
Most of the broader impact is fairly standard--education of Ph.D. students and impact on courses offered at the institutions of the PIs.  They do also mention the potential impact on technology transfer to the private sector, in which they all have a good track record._x000D_
_x000D_
Please evaluate the strengths and _x000D_
weaknesses of the proposal with respect to any additional solicitation-specific review criteria, if _x000D_
applicable_x000D_
_x000D_
_x000D_
_x000D_
Summary Statement_x000D_
_x000D_
This is a strong proposal.  I rate it Very Good._x000D_
_x000D_
</t>
  </si>
  <si>
    <t xml:space="preserve">In the context of the five review elements, please _x000D_
evaluate the strengths and weaknesses of the proposal with respect to intellectual merit._x000D_
_x000D_
This proposal aims to study quantum repeaters in a networked context, emphasizing protocols, coordination, routing and other issues not including the design of physical devices. While quantum repeaters were first proposed more than fifteen years ago, there has been a chasm between the very basic ideas proposed for implementation and the impractically idealized scenarios studied theoretically. This project will go a good distance towards bridging that gap, taking into account losses, latencies, finite memory times and other issues._x000D_
_x000D_
A real strength of the proposal is the diverse skill set of the PIs. Guha is a leading researcher in quantum optical communications and quantum information theory. He played central roles in determining the capacities of the most studied quantum models of optical communication, the development of quantum illumination and the design of protocols for beating the maximal classical communication rates over optical channels using existing technologies. Towsley and Tassiulas are very accomplished researchers in classical networks, bringing a skillset to the design of quantum repeater protocols that has never been applied before. While I am less familiar with their work, Towsley is the recipient of a prestigious SIGCOMM "Test of Time" award for his influential work on modelling TCP/IP while Tassiulas received an Infocom Achievement Award in 2007 for his fundamental contributions to resource allocation in networks. The combined expertise of the members of the team is ideally suited to accomplish their goals, which will likely open up significantly new intellectual territory._x000D_
_x000D_
While the ideas presented are not themselves revolutionary, the territory is largely unstudied and the researchers have a record of creatively addressing challenges. I believe that there is significant scope for highly original work._x000D_
_x000D_
The plan is very clear and well-reasoned, starting from the simplest linear case, moving on to trees and then studying general network topologies. In each case, they PIs have a clear plan for starting with a relatively idealized scenario and gradually including more realistic features. (Starting with fewer/simpler constraints and simpler noise models  and gradually moving to relax those assumptions, including the assumption of global coordination in the network.) The PIs have already worked together on published work laying some foundations for the project and, in addition have unpublished work on some preliminary aspects. The evidence is clear that they are making progress and highly committed to the project._x000D_
_x000D_
The resources available to the PIs appear adequate to the task._x000D_
_x000D_
_x000D_
_x000D_
In the context of the five review elements, please _x000D_
evaluate the strengths and weaknesses of the proposal with respect to broader impacts._x000D_
_x000D_
The broader impact of this work will primarily be in the medium to long term, when the devices required to establish large quantum communication networks exist. Important milestones have been achieved recently, including the establishment of entanglement over 1200 km by a Chinese research group, and loophole-free Bell inequality violations using entangled NV centers first by a group in the Netherlands. Both can be viewed as important steps toward the establishment of quantum networks._x000D_
_x000D_
This project will take important steps towards establishing useable protocols for sharing entanglement over longer distances and between many parties. The task is well-defined. The team is excellent and the potential impact significant. _x000D_
_x000D_
Other forms of broader impact will include training of graduate students, support of undergraduate students through the NSF REU program and outreach to underrepresented groups through a UMass program called CAITE._x000D_
_x000D_
PI Guha organizes an annual workshop on Scalable Information Processing in Quantum Nano Photonics (SIPQNP) while PI Towsley has longstanding ties to universities in Brazil which include jointly operating graduate courses and seminars._x000D_
_x000D_
Please evaluate the strengths and _x000D_
weaknesses of the proposal with respect to any additional solicitation-specific review criteria, if _x000D_
applicable_x000D_
_x000D_
_x000D_
_x000D_
Summary Statement_x000D_
_x000D_
This is a strong proposal addressing an understudied problem in quantum information: how to _actually_ design a network of quantum repeaters. The proposal brings together three researchers with different skills to address that problem, including experts in classical networks and resource allocation as well as a quantum information theorist._x000D_
_x000D_
I am excited to see the results of their work and strongly support funding the project._x000D_
_x000D_
</t>
  </si>
  <si>
    <t xml:space="preserve">In the context of the five review elements, please _x000D_
evaluate the strengths and weaknesses of the proposal with respect to intellectual merit._x000D_
_x000D_
PROBLEM: The proposal deals with the problem of transmitting quantum information through networks in which each communication link is capacity-constrained. _x000D_
_x000D_
APPROACH: Several questions are being raised: how to best model networking of quantum information? How to characterize the resources needed to transmit information through a network? If one had the choice of creating a new network topology from scratch, how would one go about it? _x000D_
_x000D_
INTELLECTUAL MERIT:_x000D_
Strengths: The problem of transmitting information through quantum networks seems to be an important and timely problem as quantum computers are getting bigger, which then implies that repeater stations are getting bigger. Also, novel quantum memories such as NV centers are emerging that have the promise of very long coherence times and which could serve as storage nodes in quantum networking scenarios. _x000D_
_x000D_
Weaknesses: The proposal can be critiqued in several ways. First of all, it is not quite clear how the proposal differentiates itself from other proposals in the same area, i.e. from a recent proposal by the U Delft group (Wehner) that also studied the resources in quantum network theory. Moreover, the proposal itself left the impression of being still not fully worked out: the underlying computation problems as well as the underlying cost functions were not quite clear. _x000D_
_x000D_
_x000D_
In the context of the five review elements, please _x000D_
evaluate the strengths and weaknesses of the proposal with respect to broader impacts._x000D_
_x000D_
BROADER IMPACTS:_x000D_
Strengths: A strength of the team is the close relationship to industry and the fact that the proposers are actively organizing workshops on quantum information processing. _x000D_
_x000D_
Weaknesses: The educational broader impacts are solid but only meet expectations. _x000D_
_x000D_
_x000D_
Please evaluate the strengths and _x000D_
weaknesses of the proposal with respect to any additional solicitation-specific review criteria, if _x000D_
applicable_x000D_
_x000D_
DATA MANAGEMENT PLAN:_x000D_
Postdoc Mentoring Plan (if applicable): n/a_x000D_
Results From Prior NSF Support (if applicable): the results from prior support meet expectations._x000D_
_x000D_
Summary Statement_x000D_
_x000D_
Summary: The proposal puts forward interesting ideas about quantum network coding. Overall, I felt that the proposal was still not as clear on the tackled problems and the potential impact as it could have been. I believe that the risks outweigh the rewards in this case and as a result, I would put this proposal in a Low-Competitive (LC) category._x000D_
_x000D_
</t>
  </si>
  <si>
    <t xml:space="preserve">In the context of the five review elements, please _x000D_
evaluate the strengths and weaknesses of the proposal with respect to intellectual merit._x000D_
_x000D_
In the context of the five review elements, please _x000D_
evaluate the strengths and weaknesses of the proposal with respect to intellectual merit._x000D_
_x000D_
This proposal addresses the design of quantum repeater networks,_x000D_
focusing on routing and resource management (multiplexing).  They_x000D_
propose to consider line networks, tree networks (those with no closed_x000D_
loops, giving only a single path between any pair of nodes), and more_x000D_
general topologies.  The proposers are exploring the use of some_x000D_
dynamic information about the state of the network, including the_x000D_
number of established Bell pairs, over multiple hops in the network._x000D_
_x000D_
It is generally accepted in statistically multiplexed networks such as_x000D_
the Internet that the load on the network varies at a shorter time_x000D_
scale than the latency, making it impossible to pro-actively adjust_x000D_
the load imposed on the network at a distance.  Instead, reactive_x000D_
methods based on e.g. loss rate (a sign of congestion) are used.  The_x000D_
dynamics of quantum repeater networks, however, are significantly_x000D_
different, because the probability of successfully creating_x000D_
entanglement is low, links are short, and the states created across_x000D_
single links are generic, useful for any requested use of the_x000D_
network, before they are linked into longer-distance Bell pairs in_x000D_
conjuction with routing decisions._x000D_
_x000D_
This flexible horizon approach is new.  Existing approaches have_x000D_
focused on either knowledge only of the single hop, or perfect, global_x000D_
knowledge._x000D_
_x000D_
However, the proposal plans to begin by attacking the basic problems_x000D_
of routing and multiplexing, which have already been addressed in_x000D_
prior research.  _x000D_
_x000D_
The proposal seems vague on the distinction between static selection_x000D_
of a path based on characteristics of the underlying physical system_x000D_
and configured policies, as is done in the Internet, combined_x000D_
commitment of resources and path selection at connection creation_x000D_
time, as is done in circuit-switched architectures, and_x000D_
moment-by-moment tracking of dynamic state._x000D_
_x000D_
For routing based on the physical network, Van Meter et_x000D_
al. [Networking Science 3, 82, 2013] proposed a variant of Dijkstra's_x000D_
algorithm, with a particular cost model.  Di Franco [Phys Rev A 85,_x000D_
010303, 2012] proved that a triangle inequality does not necessarily_x000D_
hold in repeater networks, depending on the density matrix.  Neither_x000D_
of these are cited directly in the proposal, but both are discussed in_x000D_
Van Meter's book, which is.  Schoute et al., have recently proposed an_x000D_
approach with some similarities to basic geographic routing, although_x000D_
with some interesting (if possibly unrealistic) geometric constraints._x000D_
More recently, Gyongyosi and Imre [Scientific Reports 7, 14255, 2017]_x000D_
proposed a new scheme known as "entanglement gradient routing".  The_x000D_
proposal addresses Van Meter and Schoute, but not Di Franco and_x000D_
Gyongyosi.  (Van Meter and Di Franco are both addressed in Van Meter's_x000D_
book.  The papers themselves are not cited in the proposal, although_x000D_
the book is.)  The proposers cannot be faulted for not citing a paper_x000D_
that was published after their proposal was submitted, but it does_x000D_
seem reasonable to take into account at this stage where the current_x000D_
proposal differs from this as well as the older work._x000D_
_x000D_
The proposal claims that these are all inadequate because they do not_x000D_
take into account the dynamic offered load on the network and the_x000D_
current state of entangled links.  Although the prior work certainly_x000D_
represents only a first step toward a functional system, this_x000D_
justification seems weak._x000D_
_x000D_
Moreover, the Van Meter group (Aparicio et al. [Proc. SPIE, 8163,_x000D_
816308, 2011]) conducted simulations of a quantum repeater network_x000D_
very similar to the diagrams in the proposal, with multiple flows_x000D_
competing for access to specific links.  Aparicio examines time_x000D_
division multiplexing, circuit switching, buffer space multiplexing,_x000D_
and statistical multiplexing, as well as dynamic adjustment of_x000D_
purification phases to accommodate the load on a link._x000D_
_x000D_
Thus, it appears that a substantial fraction of the problems that this_x000D_
proposal addresses (both routing and resource management) already have_x000D_
solutions.  Of course, there is always room for new techniques that_x000D_
offer more robustness, or performance, or scalability.  Do the_x000D_
techniques proposed here amount to significant advances relative to_x000D_
this existing work, commensurate with the amount of money requested?_x000D_
_x000D_
This team is highly capable, with very complementary skills._x000D_
_x000D_
The problem is also very timely, with several groups worldwide_x000D_
competing to design quantum network protocols._x000D_
_x000D_
The biggest weakness of the proposal itself is the lack of concrete_x000D_
deliverables.  The only mention of direct simulation work is in the_x000D_
costs justification and the data management plan.  Beyond this particular point, I am uncertain what the outcomes will be and what intermediate milestones are_x000D_
planned.  Will there be protocol specifications at the level of detail_x000D_
of IETF RFCs?  Will there be formal models of protocol interactions,_x000D_
but without details of messages exchanged?_x000D_
_x000D_
_x000D_
In the context of the five review elements, please _x000D_
evaluate the strengths and weaknesses of the proposal with respect to broader impacts._x000D_
_x000D_
I am happy to see that the proposers plan to develop a course for_x000D_
graduate students, but I would like to see more courses aimed at the_x000D_
youngest students, as well.  I am also happy to see that they propose_x000D_
to make lectures available for distance learning.  The international_x000D_
collaboration portion is vague, but I expect will be executed well._x000D_
_x000D_
_x000D_
Please evaluate the strengths and _x000D_
weaknesses of the proposal with respect to any additional solicitation-specific review criteria, if _x000D_
applicable_x000D_
_x000D_
_x000D_
_x000D_
Summary Statement_x000D_
_x000D_
This proposal addresses the design of quantum repeater networks,_x000D_
focusing on routing and resource management (multiplexing).  They_x000D_
propose to consider line networks, tree networks (those with no closed_x000D_
loops, giving only a single path between any pair of nodes), and more_x000D_
general topologies.  The proposers are exploring the use of some_x000D_
dynamic information about the state of the network, including the_x000D_
number of established Bell pairs, over multiple hops in the network._x000D_
_x000D_
Portions of the proposal are new, but portions appear to duplicate_x000D_
existing work by other researchers.  The biggest weakness of the_x000D_
proposal itself is the lack of concrete deliverables.  Do the_x000D_
techniques proposed here amount to significant advances relative to_x000D_
this existing work, commensurate with the amount of money requested?_x000D_
_x000D_
_x000D_
_x000D_
_x000D_
In the context of the five review elements, please _x000D_
evaluate the strengths and weaknesses of the proposal with respect to broader impacts._x000D_
_x000D_
I am happy to see that the proposers plan to develop a course for_x000D_
graduate students, but I would like to see more courses aimed at the_x000D_
youngest students, as well.  I am also happy to see that they propose_x000D_
to make lectures available for distance learning.  The international_x000D_
collaboration portion is vague, but I expect will be executed well._x000D_
_x000D_
_x000D_
Please evaluate the strengths and _x000D_
weaknesses of the proposal with respect to any additional solicitation-specific review criteria, if _x000D_
applicable_x000D_
_x000D_
_x000D_
_x000D_
Summary Statement_x000D_
_x000D_
This proposal addresses the design of quantum repeater networks,_x000D_
focusing on routing and resource management (multiplexing).  They_x000D_
propose to consider line networks, tree networks (those with no closed_x000D_
loops, giving only a single path between any pair of nodes), and more_x000D_
general topologies.  The proposers are exploring the use of some_x000D_
dynamic information about the state of the network, including the_x000D_
number of established Bell pairs, over multiple hops in the network._x000D_
_x000D_
Portions of the proposal are new, but portions appear to duplicate_x000D_
existing work by other researchers.  The biggest weakness of the_x000D_
proposal itself is the lack of concrete deliverables.  Do the_x000D_
techniques proposed here amount to significant advances relative to_x000D_
this existing work, commensurate with the amount of money requested?_x000D_
_x000D_
_x000D_
</t>
  </si>
  <si>
    <t>Quantum information processing is at the cusp of having significant impacts on  technology and society in the form of providing unbreakable security, ultra-high-precision distributed sensing with applications to metrology and science discovery (e.g., LIGO), much higher-rate deep space optical communications than possible with conventional systems, and polynomial speeds up on graphical search with implications to big data. Most of these applications are enabled by high-rate distributed shared entanglement between pairs and groups of users. A critical missing component that prevents crossing this threshold is a distributed infrastructure in the form of a world-wide quantum network to enable this. This motivates our study of quantum networks, namely what the right architecture is and how to operate it, i.e., route multiple quantum information flows, and allocate resources fairly and dynamically.Our proposed research will be first of its kind -- a fully-informed study of the design and operation of quantum networks combining physical-layer device noise models with the ground-up development of higher-layer network protocols. Our research will bridge the intellectual gap between the quantum information and physics communities who are the ones primarily involved in developing quantum communication protocols, and the networking community who have decades of experience in the design and analysis of practical computer and communication networks. Our research will both: _x000D_
    (a) inform device needs and specifications pushed down by network application requirements; and _x000D_
    (b) will help us develop network routing and resource allocation protocols optimized for device quality metrics, such as quantum memory coherence times and detector excess noise. _x000D_
Our research will culminate in the development of new tools and results for a completely new family of networking protocols for a problem set up and resource constraints that have no immediate classical analogues. Finally, the prior work and collaboration of the PIs on this topic, and the highly complementary skill set relevant to this project, positions this team strategically to succeed in making rapid progress and impactful contributions.In today's world of global security vulnerabilities and attacks on national secure databases, and with China's advances in satellite based quantum key distribution and their rapid progress on a trusted-node line network connecting Beijing and Shanghai, we believe the US needs to step up its effort in building a quantum-secured information and communication infrastructure. This will help prevent any technological surprises and also make us future-proof-compatible with rapid global advances in quantum computing that carries the risk of compromising the RSA cryptosystem. The PIs firmly believe that successful completion of this project will enhance the economic viability of quantum key distribution systems by making them compatible with a networked architecture and thus making the technology more widely available for early adopters. Moreover, it will lead to a better understanding of how to engineer large quantum-information capable networks consisting of a multitude of diverse interacting components and physical-layer technology components. Educational activities for this project will enhance undergraduate, graduate, and professional education lying at the intersection of quantum information, networking, physical modeling, and complex networks. The PIs will accomplish these goals through 1) creation of a cross-university cross-disciplinary joint courses and course material on quantum networks, quantum error correction, and mathematics of the structure and manipulation of entanglement appropriate for seniors and graduate students; and 2) development of outreach activities aimed at increasing participation of undergraduate women and minority students in research as well as engagement with the broader quantum information and networking communities. The proposed effort is an integral part of the university-wide quantum engineering initiative at University of Arizona with a goal to establish a graduate program cross cutting optical sciences, physics and engineering. The highly competent workforce produced as a result of this project will contribute to maintaining US competitiveness in the strategically important area of quantum information processing, specifically in quantum communication.</t>
  </si>
  <si>
    <t>1763782</t>
  </si>
  <si>
    <t>Taha</t>
  </si>
  <si>
    <t>Biological flyers possess exquisite maneuvering capabilities; insects perform turning maneuvers of greater than 3000 deg/s, with less than a 30 ms stimulus-response delay in situations that demand agility, such as chasing a potential mate. In normal everyday flight, birds may experience up to 14 g accelerations in super-maneuverable tasks, while most advanced fighter airplanes cannot exceed 8-9 g. The objective of this proposal is to study the intelligent mechanisms exploited by birds and insects to perform an_x000D_
indispensable function; locomotion. These animals do not possess the ability to directly generate motions for the whole body or have the dedicated control surfaces of an aircraft. Instead, they move their limbs and joints in a fascinating, interactive way to perform a desired maneuver._x000D_
_x000D_
Geometric control theory is an elegant mathematical combination of differential geometry and control theory that has been used to develop motion planning algorithms for nonlinear dynamical systems. In particular, its nonlinear controllability analysis allows identification of unconventional force generation mechanisms due to interesting interactions between different control inputs such as the four wings and abdomen of a dragonfly. In this proposal, geometric control theory will be used to discover how and why_x000D_
natural designs of locomotion systems significantly surpass the man-made ones. In particular, the interactive, multidimensional morphological changes of birds and insects will be related to locomotion in an algorithmic way.The intellectual merit of this proposal lies in the consolidation of two separate fields (flapping flight and geometric control) whose communities speak different languages. It provides a novel approach to scrutinize the dynamical behavior and intelligent control algorithms of the locomotion of birds and insects. In addition to the multi-disciplinary nature (unsteady fluid dynamics, geometric mechanics and control, and biomechanics and comparative biology) of the problem, geometric control theory allows for identification of (i) unconventional force generation mechanisms, (ii) higher-order interactions between dynamics at different time scales, and (iii) unconventional stabilization mechanisms due to high frequency periodic forcing. As such, the proposed approach has the potential to reveal new mechanisms stabilizing biological flight and novel concepts for bio-inspired locomotion control. The derived concepts will be applicable to a myriad of applications including crawling, swimming, and flying robots.The proposed research directly affects the design of micro-air-vehicles, which have great potential use in search and rescue, filming, border monitoring and many other applications. Students and teachers at the neighboring high schools will be invited for a public demonstration at UCI once per year. In these demos, the fascinating aspects of flapping flight and geometric control will be shown to inspire students towards STEM education. Moreover, the PI will offer summer training to high-school students of under-represented minorities (the Hispanic community at southern California) through the UCI ASPIRE and INSPIRE program. During these internships, students will receive lectures by the PI and his research group on the basics of flight dynamics and geometric control and conduct simple experiments. The environment will be vibrant and diverse via including visiting students from France_x000D_
(through the ISAE-ENSMA program), Brazil (through the BSMP program), and UCI undergraduates. The PIs propose to create a special issue in a prestigious journal on bio-inspired flight and geometric control by inviting leaders in the two fields to write their views on the potential payoffs of consolidation of the two areas. The PI will write a thorough review article for this issue, presenting the recent advances and the lacunae in the area. The PI will also develop two graduate courses covering geometric control theory and unsteady aerodynamics and a publicly available, video-reordered, graduate course on flapping flight dynamics. The UNC group will perform outreach presentations at the annual BugFest, held in downtown Raleigh, NC with a large percentage of minority participation and at the UNC Science Expo. Both these events target elementary school children, many of whom are fascinated by the chance to "fly" a live hawkmoth by luring it from place to place with a flower.</t>
  </si>
  <si>
    <t>1763783</t>
  </si>
  <si>
    <t>Yuan</t>
  </si>
  <si>
    <t>As the world becomes more globalized, the need for effective intercultural collaboration grows. However, mutual understanding can be difficult to achieve across cultural barriers. While information and communication technologies (ICTs) enable access to a broader set of potential contributors, advantages often remain unrealized as individuals struggle to recognize each other's expertise; and as a consequence, fail to collaborate successfully. There is, however, consistent initial evidence from our previous studies that ICTs with fewer communication channels can be advantageous in allowing users to better control their self-presentation, and thereby reduce more cultural barriers in expertise recognition than face-to-face (FtF) collaboration. Meanwhile, plenty of other studies have also found that fewer channels are disadvantageous for collaboration in general in comparison to FtF settings. In this proposal, we seek to resolve this dilemma and investigate how ICTs may provide a richer set of channels while maintaining the ability for users to control self-presentation. The goal is to explore novel ways for ICTs to level the ground for collaboration by modulating users' understanding of social cues for expertise (e.g., nonverbal behavior and social context, among others) such that they can achieve greater success both in expertise recognition in particular and group collaboration in general regardless of group members' cultural or demographic backgrounds. This research aims to address the following questions: 1. How does a more embodied ICT, such as VR, affect intercultural expertise recognition when compared to texting (which we have tested in our previous studies)? 2. How can ICTs be modulated to support expertise recognition and collaboration in groups? a. How can the contextual information provided by ICTs be modulated? b. How can other behavior, including nonverbal behaviors, be modulated? c. Results validation: Can the newly developed theoretical and design guidelines be replicated in other embodied communication media, for instance, telepresence robots? 3. How can existing ICT theories be expanded to provide a more comprehensive framework, both conceptually and empirically, to guide how ICTs can be modulated to create a leveling ground? 4. Besides the example of intercultural collaboration explored above, can ICTs be used and modulated to support collaboration in same-culture groups when other factors, for instance, introversion, may reduce the participation of some group members.First, our project will contribute to the fields of avatar interaction and ICT-supported cooperative work by examining the existing affordances of embodied ICTs in diverse cultural settings. Rather than replacing behaviors, our goal is to modulate participants' behaviors such that optimal results in expertise recognition and group collaboration can be achieved. Thus, we do not aim to completely replace user's natural behaviors, but rather to modify their frequency or amplitude such that we preserve cues that might be important in establishing mutual understanding. Finally, our project also contributes to research in the fields of organizational behavior and ICT usage in organizations as the project explores integration of management theories at different levels of analysis. We aim to provide guidelines for optimizing the benefits of ICTs so that people of diverse backgrounds can rise above naturally occurring challenges in FtF communication and achieve higher effectiveness in communication amongst people of different backgrounds.Our research aims to help collaborators overcome cultural barriers in multicultural collaboration so as to fully realize the potential of having diverse intellectual resources. We will collaborate with the Ithaca Sciencenter, a local hands-on science museum. In alignment with the Sciencenter's mandate of communicating the process of science, not just the findings, facilitated hands-on activities will be co- developed by faculty, graduate students and the informal science educators of Sciencenter. This benefits both the public understanding of science, and the professional development of graduate students as they undergo training to work with the public and deploy these activities. The goal is to help the next generation of the workforce of various cultural and economic backgrounds grow competence in handling challenges in multicultural collaboration in an ever-growing globalizing economy. Keywords: expertise; recognition; virtual reality; CSCW; collaboration; intercultural; telepresence robot</t>
  </si>
  <si>
    <t>1763784</t>
  </si>
  <si>
    <t>Burleson</t>
  </si>
  <si>
    <t>The proposed research will advance the state-of-the-art of Cyber Human Systems (CHS) tools and theory through the development and evaluation of next-generation embodied storytelling experiential, Mixed-Reality (MR), design thinking, collaboration and innovation. Tightly coupling the PIs existing storytelling and simulation (ChalkTalk) platforms and Augmented Cybernetic Mechanical Environments (ACME), this research will create CT-ACME: sophisticated tools for MR narrative experiences, empowered by robotically intelligent MR objects. CT-ACME has the potential to empower transformative ubiquitous experiences in the near-future._x000D_
Leveraging the NYU NSF MRI Holodeck: an experiential supercomputer for transdisciplinary research, education, and innovation, our investigative team will evaluate the potential of CT-ACME within rich transdisciplinary experiences. We will conduct robust multi-methodological formative and summative evaluation to advance novel methods for embodied storytelling.  We will iteratively refine system capabilities and contribute to a deeper understanding of individual and team embodied storytelling experiences._x000D_
The proposed research is structured as an iterative series of activities, as follows: (1) extend ChalkTalk to the physical world, providing control of and response to interactions with robotically intelligent MR objects; (2) extend ACME to realize an extensive suite of robotically intelligent MR objects, with appropriate interactive capabilities and representations, that couple with ChalkTalk to create CT-ACME; (3) leverage the Holodeck to engage participants in embodied storytelling, empowered by CT-ACME, across rich transdisciplinary experiences (exploration and innovation, personalization, and cyberlearning); (4) conduct robust, multi-methodological, formative and summative evaluation; and (5) disseminate our findings and share CT-ACME tools, via leading national and international conference and journal venues, with developer groups, user networks, our educational and outreach partners, and as Do-It-Yourself (DIY) Toolkits for all.Intellectual Merit: Guided by a world class advisory board and equipped with tools and expertise, the research team is exceptionally well positioned to conduct iterative HCI and HRI design research and multi-methodological formative and summative evaluation. We will leverage the Holodeck, to advance novel techniques for the creation and evaluation of experiential, MR, design thinking, collaboration and innovation. Developing and evaluating robust embodied storytelling platforms (CT-ACME) has the potential to have transformative, high-risk/high-reward, impact across rich transdisciplinary experiences exploration and innovation, personalization, and cyberlearning in the near future.Broader Impacts: We will advance embodied storytelling research that empowers individuals and teams to engage in experiential, MR, design thinking, collaboration and innovation. CT-ACME DIY Toolkits and research findings will be applicable to a diverse array of rich transdisciplinary experiences. CT-ACME research and DIY Toolkits will foster STEM exploration and innovation, personalized assistive technologies and well-being, and advanced forms of cyberlearning system modeling, collaborative design thinking, computational thinking, and supportive interactions with peer-learning companions and distributed learning communities. Through our partnerships with the Rio School System and LEGO Foundation we will engage thousands of minority and underserved K-12 students in collaborative STEM cyberlearning and discovery activities._x000D_
_x000D_
Six Word Phrases: Mixed Reality; Embodied Interaction; Smart Environments; Human Robot Interaction; Computer Supported Collaborative Work; Physical Computing.</t>
  </si>
  <si>
    <t>1763788</t>
  </si>
  <si>
    <t>Marinov</t>
  </si>
  <si>
    <t xml:space="preserve"> Panel Summary       
 SUMMARY OF PROPOSED RESEARCH ACTIVITY _x000D_
_x000D_
The proposal focuses on the combination of continuous integration with regression testing.  A reduced test suite is "safe" if it will catch all of the bugs of the changed code that the original suite will catch.  The goals of the proposal are to: _x000D_
- reduce the total time necessary to perform regression testing by improving scalable, reasonably precise dependency approaches_x000D_
- create "safer" dependency tracking (though not necessarily safe) than current scalable approaches_x000D_
- reducing the number of flaky tests_x000D_
- Providing improved debugging assistance including precisely targeted program repair, flaky test determination and presentation to the user, and flaky test repair_x000D_
_x000D_
_x000D_
INTELLECTUAL MERIT _x000D_
_x000D_
The panelists all thought that the work was interesting and that the PIs were well-qualified to perform it.  The portions of the proposal describing the determination of flaky tests and the uses of differential coverage and symbolic representations of environments both seemed novel.  The extensions to DeFlaker involving dynamic taint analysis will improve precision and power of the approach.  The combination of continuous integration and regression testing seems like a very fruitful target for research._x000D_
_x000D_
The panelists were concerned about incrementality for task 1: test case selection and ordering: it appeared that most of the remaining changes are engineering challenges rather than foundational research challenges.  In addition, the panelists were not clear as to the work in Task 3: debugging support, both in that it was somewhat vague and also that we did not have a clear idea of how it improved the state of the art.  Finally the symbolic evaluation of environment in Task 2 could be better explained._x000D_
_x000D_
BROADER IMPACTS_x000D_
_x000D_
The panelists thought that the work was broadly applicable.  The PIs have substantial work in outreach, including K-12, as well as strong collaborations with industry._x000D_
_x000D_
 _x000D_
SUGGESTIONS FOR IMPROVEMENT _x000D_
_x000D_
The flaky test portion of the proposal is well-founded and well-argued.  The other parts of the proposal could use clarification (Thrust 3), or clarification of additional foundational work beyond what the authors have already published (Thrust 1)._x000D_
 _x000D_
 _x000D_
SUMMARY STATEMENT _x000D_
The panelists agreed that the proposal was interesting but uneven.  We agreed that the work on flaky tests was novel and foundational but had questions on the other thrusts of the proposal.                                                     _x000D_
_x000D_
The recommendation of the panel is that the proposal is: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</si>
  <si>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Problem. Regression testing at large scale under CI has brought many benefits to developers (more frequent feedback) but is hindered by the speed of results in the presence of an increasing number of executed tests, unreliable tests (tests that are not consistent in their fault revealing behavior), and debugging support._x000D_
_x000D_
Solution. The proposed approaches are to use adaptive and end-to-end test selection, identifying patterns that characterize flaky tests, and provide ways to debug such flaky tests. _x000D_
_x000D_
Overall, this is a strong proposal. The problem being addressed is significant, the team's preliminary work is very solid and extensive. _x000D_
_x000D_
One weakness in the proposal is that the proposed research threads that are part of Task#1 seem to have been almost completed by the investigators and by others in the community. _x000D_
The graph based on internal/external folding simply provides a different level of granularity dependency, but is not particularly insightful. The same with the adaptive aspects of such folding. And the real-system for CI does not provide much insights into the potential unique problems and approaches being taken (data format is mentioned, but that seems rather uninteresting from an IM point of view).  The same can be said about using some static analysis for safer selection, or the combination of selection and prioritization (already done by several researchers including in the context of CI). _x000D_
_x000D_
This is the main reason why my grading is not Excellent for this proposal, but rather VG.  This is also why a budget readjustment may be appropriate.  That said, the previous work of the lead PI is strong enough, that I think new findings done as part of the #T1.2 will likely result in interesting results/directions beyond the ones stated in this section._x000D_
_x000D_
Another smaller weakness is that although the team says that it does not propose to recreate TAP or Cloud-build it is not explicitly stated how what is going to be build it is different from those industrial system (on this last point I gave them a pass because even if those exact systems are implemented for open source, the contribution would be significant). _x000D_
_x000D_
The contributions to improve large-scale flake detection can be significant, especially the approaches to identify them earlier in their life cycle, to provide explanations of what they are, and to isolate their sources. The contributions on debugging seems a bit less novel, mostly integrating previous approaches to fit this problem domain, to support repair or code and flaky tests, but still meaningful. _x000D_
_x000D_
Team. The lead PI is one of the world-leaders in the area, and has assembled a strong team to carry out the research agenda. Furthermore, the industry collaborators add to the team strengths (and to the potential broader impact) and complete the scope of the work on open-source projects._x000D_
_x000D_
_x000D_
_x000D_
In the context of the five review elements, please _x000D_
evaluate the strengths and weaknesses of the proposal with respect to broader impacts._x000D_
_x000D_
The project will likely have impact on how open source projects employ CI-regression testing, will also likely impact the large industrial partners, and the community through the pubs, tools, and benchmarks expected from the team. The educational activities, in particular the students of the investigators will benefit as well, as per previous activities (although there is nothing new and significant being done in this regard)._x000D_
_x000D_
_x000D_
_x000D_
Please evaluate the strengths and _x000D_
weaknesses of the proposal with respect to any additional solicitation-specific review criteria, if _x000D_
applicable_x000D_
_x000D_
_x000D_
_x000D_
Summary Statement_x000D_
_x000D_
A strong proposal, supported by extensive previous work, an excellent team, and strong external collaborators. The only weakness is that the work in Task#1 seems to have mostly covered by the investigators or others already, but there is enough left to be done in the proposal for me to support this one._x000D_
_x000D_
</t>
  </si>
  <si>
    <t xml:space="preserve">In the context of the five review elements, please _x000D_
evaluate the strengths and weaknesses of the proposal with respect to intellectual merit._x000D_
_x000D_
This is a very informative proposal. The PIs are all experts in the areas.  From the collaboration letters and detailed background provided in the proposal, I learned that the problems presented are all real-world hard problems facing in the industries. The proposed ideas T1.1-T1.4, T2.3, T3.1 are novel, and although simple, they are practical. The ideas of T2.1, T2.2, and T2.4 are more engineering tasks to me; regarding the ideas of T3.2--T3.4,  there have been work on learning from patches in the past to fix/transforming existing software, the PIs should provide a related work comparison to justify the novelty of these ideas. _x000D_
_x000D_
In summary, the proposal addresses a real-world, important problem. The ideas likely generate useful results. I am not a strong advocator for this proposal because the ideas provided are simple, incremental to me. I did not see a new field can be established or the approaches can be generalizable to other problems. _x000D_
_x000D_
_x000D_
In the context of the five review elements, please _x000D_
evaluate the strengths and weaknesses of the proposal with respect to broader impacts._x000D_
_x000D_
I am very positive on the broader impact component of the proposal. Useful CI tools can impact a large software development community, especially the PIs have strong ties with industry, and have a track record of tech-transfer. The PIs plan to integrate research outcomes to graduate, undergraduate and K-12 levels, especially auto-grading is an interesting idea. _x000D_
_x000D_
_x000D_
Please evaluate the strengths and _x000D_
weaknesses of the proposal with respect to any additional solicitation-specific review criteria, if _x000D_
applicable_x000D_
_x000D_
_x000D_
_x000D_
Summary Statement_x000D_
_x000D_
The PIs plan to improve CI testing by achieving the following goals: 1) a fast selection of regression tests 2) mitigations of flaky test problems and 3) debugging assistance. The proposed approaches and ideas include _x000D_
(T1.1) the combination of class level and project level RTS,  _x000D_
(T1.1) folding for dependency graphs, _x000D_
(T1.2) reexamining system choices for the real world online CI systems, _x000D_
(T1.3) combining both static and dynamic RTS at mixed granularities, _x000D_
(T1.4) using history information to prioritize regression tests, _x000D_
(T2.1) taint tracking to determine if the tests fail at the changed code, _x000D_
(T2.2) generating mutated inputs and creating symbolic environments for testing for flakiness,  _x000D_
(T2.3) building a classifier using a set of predefined features and causes to identify the causes of failure of flaky test_x000D_
(T2.4) system approaches to cure the causes of the failure of flaky tests _x000D_
(T3.1) Using learning to rank algorithms to combine history and dynamic taint information to diagnose true regression failures_x000D_
(T3.2) Mining a corpus of advanced patching rules from the CI history of real-world projects_x000D_
(T3.3) Code transformation learned from the developers' edits to amplify the failure of flakey tests  and use machine  learning to identify the most suspicious causes_x000D_
(T3.4) Extracting real-fix from the history to mitigate flaky tests _x000D_
_x000D_
_x000D_
</t>
  </si>
  <si>
    <t xml:space="preserve">In the context of the five review elements, please _x000D_
evaluate the strengths and weaknesses of the proposal with respect to intellectual merit._x000D_
_x000D_
A first challenge in regression testing is reducing the time for_x000D_
regression test selection ("faster"). The proposed approach is collapsing nodes_x000D_
in the class/project dependency graphs by changing the folding_x000D_
strategy based on current changes (i.e., on a version-by-version_x000D_
basis). _x000D_
_x000D_
The second challenge is that change impact analysis based on source_x000D_
code changes alone can be unsound ("safer"). The proposed work will_x000D_
perform safer test selection by considering those changes orthogonal_x000D_
to code changes, e.g., due to reflection, native code or dependency_x000D_
injection.  _x000D_
_x000D_
_x000D_
Since CI systems periodically run all tests, priority becomes an issue_x000D_
-- which test to run first, or what subset to run due to a limited_x000D_
time budget? One strategy is to prioritize based on increasing_x000D_
coverage in recently-changed code, or re-running tests that have_x000D_
failed as they are more likely to fail again.  _x000D_
_x000D_
To detect/mitigate flaky tests -- tests that nondeterministically fail_x000D_
-- ("less flaky") dynamic taint analysis can be used to determine the_x000D_
extent of tainted state and see if changed code propagates (via_x000D_
tainting) to the failure point. This is interesting. _x000D_
To identify flaky tests at test construction time, nondeterministic_x000D_
API used by tests will be fuzzed as to expose these tests before they_x000D_
are integrated into and used by the test suite. _x000D_
_x000D_
A taxonomy of causes for flaky tests would be useful so machine_x000D_
learning can be used to classify flaky test using features such as the_x000D_
API used, or reports by off-the-shelf tools. _x000D_
_x000D_
_x000D_
The final thrust is helping developers ("easier") once a regression_x000D_
test fail: determining whether the failure is that a true failure or_x000D_
is it a flaky test? And then helping developer fix that failure. _x000D_
Regression analysis combined with dynamic taint information and prior_x000D_
CI build information can be used to determine those tests that are_x000D_
really true regressions errors. the help developers fix the errors,_x000D_
automated repair is suggested (this has been explored thoroughly by_x000D_
prior work). To fix flaky errors, the opposite of the above_x000D_
non-deterministic approach is proposed, i.e., fixing the source of_x000D_
nondetermnisim instead of introducing it. _x000D_
_x000D_
_x000D_
_x000D_
_x000D_
_x000D_
_x000D_
_x000D_
_x000D_
_x000D_
Intellectual Merit:_x000D_
_x000D_
_x000D_
As a strength, the idea of using taint analysis to help find and fix_x000D_
regression errors is interesting. _x000D_
_x000D_
The proposal has several weaknesses_x000D_
- Limited "transformative" work_x000D_
- Very applied_x000D_
- Focuses too much on prior work and proposed/future work is insufficiently fleshed out_x000D_
_x000D_
_x000D_
In the context of the five review elements, please _x000D_
evaluate the strengths and weaknesses of the proposal with respect to broader impacts._x000D_
_x000D_
As strengths, tools will be released which help developers_x000D_
identify and fix regression issues. The impact on large_x000D_
organizations and projects, e.g., as hosted on GitHub is clear. _x000D_
_x000D_
No identifiable weaknesses._x000D_
_x000D_
_x000D_
Please evaluate the strengths and _x000D_
weaknesses of the proposal with respect to any additional solicitation-specific review criteria, if _x000D_
applicable_x000D_
_x000D_
_x000D_
_x000D_
Summary Statement_x000D_
_x000D_
This proposal aims to improve regression testing in the context of_x000D_
Continuous Integration systems (CI) via techniques for making_x000D_
regression testing faster, safer, easier, less "flaky"._x000D_
_x000D_
_x000D_
_x000D_
</t>
  </si>
  <si>
    <t xml:space="preserve">In the context of the five review elements, please _x000D_
evaluate the strengths and weaknesses of the proposal with respect to intellectual merit._x000D_
_x000D_
This proposal involves many different techniques and is not so much about a single foundation as it is about really strong applied research: how can different techniques be brought to bear to really make regression testing scalable, accurate, and robust.  This is perhaps a foundational challenge in its own right, but much of the work is to apply research from several disciplines towards this goal.  I like the goals and the outlines of the research a lot, and I think that the proposers will be very successful.  Specifically:_x000D_
- Creating "safer" though still performant class and package-level dependency management systems for faster regression._x000D_
- The notion of differential coverage for determining flaky tests_x000D_
- Dependency graph management to make regression approaches compatible with "build from scratch" CI servers._x000D_
_x000D_
The proposal is coherent and addresses several important challenges in the testing literature.  Moreover, the problem is important: testing of large-scale systems is currently very difficult and expensive, and most of the testing problems involve regression rather than "green-field" retest._x000D_
_x000D_
The proposers have an excellent track record from previous grants and are known leaders of their respective research areas._x000D_
_x000D_
I have few complaints, but one aspect I would like to see better addressed is the relation between flaky tests and flaky programs.  A test is flaky if (because of expectations on, say, hash codes or reference IDs in Java) it cannot distinguish equivalent runs.  A *program* is flaky if, because of concurrency or other non-deterministic behavior, it yields different answers for the same input, and at least one of the answers is incorrect.  Note that a program may be flaky even if two runs execute the same code.  Many concurrency bugs are "flaky" in this sense.  I would have liked to see a discussion of this aspect, and how program flakiness is determined.  _x000D_
_x000D_
Also, I worry a little bit about the overloading of the PI, Darko Marinov, who has 5 NSF grants (though only 2 after 2018)._x000D_
_x000D_
Minor comments:_x000D_
P.20: Figure 2 caption is quite close to the body text._x000D_
_x000D_
In the context of the five review elements, please _x000D_
evaluate the strengths and weaknesses of the proposal with respect to broader impacts._x000D_
_x000D_
Testing is both extremely important and extremely expensive in industrial-scale projects.  Continuous integration is a development mechanism that attempts to retest on every commit to version control; this leads to earlier error determination, but is extremely expensive in terms of testing time.  Thus, improving regression testing will allow CI to scale to much larger projects and improve their quality.  In addition, the approach has the potential to substantially improve determination of "flaky tests", which are tests that are poorly written and therefore non-deterministically pass or fail, even when the program's behavior is correct._x000D_
_x000D_
The PIs all have substantial collaborations with industry.  They will use this research in software engineering/testing courses for grad, undergrad, and K-12 students.  Marinov has been especially prolific at getting undergraduates to publish papers based on use and extension of his research.  Several of the tools developed by the PIs have been used in industry._x000D_
_x000D_
Please evaluate the strengths and _x000D_
weaknesses of the proposal with respect to any additional solicitation-specific review criteria, if _x000D_
applicable_x000D_
_x000D_
_x000D_
_x000D_
Summary Statement_x000D_
_x000D_
This paper describes continuous integration (CI), which automatically compiles and performs regression testing after commits to a source code repository.  This is a widely used and important technology.  The proposers intend to improve CI by improving how regression is performed to provide quicker and more rigorous results from CI approaches, to better handled so-called "flaky tests" that non-deterministically succeed or fail, and to better assist in debugging test failures.  _x000D_
_x000D_
These goals were motivated by a previous study that examined use of CI systems, which posed research questions to practitioners: "Our_x000D_
other survey of 51 developers at the company Pivotal found that CI failures were as likely to be caused by_x000D_
flaky test failures as by true test failures [90]. Another study on Travis found that 13% of builds failed due_x000D_
to flaky tests [110]. Third, developers report that CI and regression tests do not provide sufficient debugging_x000D_
assistance. Our survey participants report that "CI lets us spend less time debugging" is largely not true."_x000D_
_x000D_
To some degree, this problem has been recognized in industry - Google and Microsoft have specialized proprietary CI processes to examine dependencies to determine what to retest.  These solutions are optimized for very large systems with very large "packages" of code that are used in relatively few places.  Open source projects may be reused in hundreds or thousands of places and may consist of many small parts from other sources.  _x000D_
_x000D_
The proposal attempts to improve regression with appropriate granularity for open source projects such that end-to-end CI time is reduced (balancing analysis time with the time to run "unnecessary" tests), to classify "flaky" tests, and to offer debugging assistance, part of which is helping to determine whether a failure may be "flaky"._x000D_
_x000D_
Section 2 describes research objectives.  _x000D_
_x000D_
Section 2.1 is on regression test selection.  A proposal is to switch from class-level dependencies (Ekstazi and STARTS) to a mixed-level combination of class and project-level dependencies will be explored.  Several heuristics for grouping classes are described based on whether the dependencies are internal to a package or external.  Some social networking heuristics will be used to determine clusters, and these can be re-balanced over time.  Another aspect that will be explored is caching for CI systems.  Each CI system starts from a "fresh build" so a distributed cache is necessary to track the dependencies.  For such systems, the format of the graph matters (if it is to be downloaded as part of the build) and the API matters (if it is not).  In addition both current class-based approaches are not safe - that is, they do not run all tests for affected code.  For the static tool, this is due to reflection which is not statically visible in dependencies; for the dynamic tool, it depends on coverage of the (locally) generated tests.  Future work will perform a hybrid analysis to achieve a higher likelihood of safety.  In addition, with services, dependency relationships are dynamic (services are chosen at runtime), so doing fine-grained dependency analysis is very difficult.  The proposal will also examine test prioritization, examining which tests are most likely to reveal faults.  _x000D_
_x000D_
Section 2.2 describes test reliability.  The authors wish to determine which tests are flaky - leading to non-deterministic pass/fail values.  Note that some flaky tests actually indicate errors: especially with concurrency.  The authors propose an approach based on "differential coverage" which examines whether a failing and passing test covers the same code in the elements that were modified.  If so, then the test is declared 'flaky'.  There is no formal justification for this, however - it may be that the same code is executed but in a different concurrent order.  Also, if the test does not execute the changed code at all, then it is not flaky, which may hide some flaky tests.  In this project, DeFlaker will be extended using change impact analysis to better identify the impact of a change on a program; specifically dynamic taint analysis will be used to determine when changed code causes a test to fail.  Task 2.2 attempts to identify flaky tests when they are written: this work will extend earlier work in NonDex for permuting known non-deterministic apis.  Task 2.3 describes work to automatically classify tests as to why they are flaky; the initial part of this task is just to build a repository of "known flaky" tests that can be used to compare algorithms.  Finally Task 2.4 attempts to reduce the flakiness rate by better controlling the environment.  _x000D_
_x000D_
Section 2.3 describes CI debugging assistance.  This will be performed by caching test results from builds and also performing dynamic taint analysis.  Task 3.2 looks at repair for true failures.  Task 3.3 looks at diagnosis of flaky regression failures, and Task 3.4 looks at recovery from flaky regression failures.  _x000D_
_x000D_
Section 3 describes the research plan._x000D_
_x000D_
</t>
  </si>
  <si>
    <t>Continuous integration (CI) aims to improve modern software development by automating software compilation and regression testing. Recent studies report that CI helps developers deploy faster and reduce development cost. Given these success stories, CI has attracted rapidly increasing interest and adoption, e.g., Travis CI is used by over 300,000 GitHub projects. Despite the success of CI, developers report they would like to see improvements in CI. First, they want to faster obtain regression test results. Second, they want better handling of so-called flaky tests, which are regression tests that can non-deterministically pass or fail, and whose failures negatively affect developer's productivity. Third, developers report that CI builds do not provide sufficient debugging assistance._x000D_
_x000D_
Regression testing has been studied for over three decades, but not until recently in the context of CI. To improve regression testing, a typical technique reasons how changes to code interact with test dependencies, which may be tracked statically or dynamically and at different granularity levels. Traditional techniques used very fine-grained dependencies (statements or methods), but the PIs' recent work, called STARTS, shows that, for modern open-source projects, class-level granularity works better than finer granularity. The PIs' recent DeFlaker work also shows that hybrid class/statement coverage works well for finding flaky tests. Large CI systems in industry (e.g., Google TAP and Microsoft CloudBuild) use very coarse-grained dependencies (projects). Finding the optimal level, in between classes and projects, or with a combination of levels, requires more study._x000D_
_x000D_
To substantially improve regression testing in CI, the PIs propose to develop novel techniques addressing three important challenges: (1) test selection to speed up regression testing and the development cycle, (2) test reliability to mitigate the problems that flaky tests introduce, and (3) debugging assistance to ease the effort of diagnosing and fixing the true and flaky regression test failures. The PIs will develop techniques based on a mix of static and dynamic program analyses, leveraging not only information from two project revisions (as traditionally done in regression testing) but all historical build and testing information available in CI testing. The PIs will embody their techniques in a tool-set and evaluate extensively on open-source projects and in industrial collaborations._x000D_
_x000D_
Keywords: continuous integration; regression testing; test selection; flaky tests; debugging assistanceThe proposed project addresses an old problem of regression testing in the new setting of CI testing that is attracting increasing interest and adoption in open-source and proprietary software development. The traditional solutions for the problem do not provide optimal trade-offs in the modern software, and the industry solutions developed for very large codebases are not applicable to many projects in the open-source ecosystem. The key novelty of the proposed work is to develop a better trade-off, exploring various test dependency granularity levels, combinations of software analyses, and historic information from CI testing. The proposed work aims to develop practical techniques and tools that enable faster and more reliable CI testing and debugging.More effective CI testing provides faster and better feedback for developers, allowing them to faster deliver better software. All three PIs have experience in building testing tools that were used both inside and outside academia, e.g., at eBay, Google, Groupon, Microsoft, Yahoo!, and in Apache projects. The proposed research will also produce publicly available tools that can benefit software developers that use CI testing. The project outputs will be disseminated in the form of research papers, educational materials, open-source software, and industrial collaborations. The PIs readily involve undergraduate and minority students into research and have worked with more than 30 undergraduates and 10 students from groups underrepresented in computer science.</t>
  </si>
  <si>
    <t>1763789</t>
  </si>
  <si>
    <t>Zink</t>
  </si>
  <si>
    <t>In recent years, Virtual and Augmented Reality (VR and AR) applications and content have seen a significant increase in popularity. This can be attributed to multiple technology trends. First, the availability of new tethered and wireless head mounted displays (HMDs) allow viewers to consume new types of content. Second, 360 omnidirectional cameras in combination with production software make it easy to produce personalized 360 videos. Third, beyond these new developments for creating and consuming such content, video sharing websites and social media platforms enable users to publish and view 360 video content. Finally, distributed multi-camera recordings are becoming available for enhanced viewing of sports events over the Internet._x000D_
However, despite these technological advances, major challenges remain with respect to efficient storage, timely distribution, and cybersickness-free personalized viewing of 360 videos. In this proposal we focus on these major challenges and propose unique research solutions to address them._x000D_
Keywords: 360 Video Streaming, Content Distribution, Caching, Storage, QoE, Edge Cloud, Adaptive Resource ManagementOur mi360World system addresses four major challenges. First, 360 videos generate bandwidth demands that are an order of magnitude larger than traditional single-view 2D video. Second, viewing of 360 videos causes cybersickness which is not experienced in traditional single-view 2D videos. Third, delivering 360 videos to different viewing devices will require not only the representation of all views in original format, but also transcoding the various views into different formats, sizes, rates, and qualities. Hence, the amount of data per 360 video will increase tremendously, requiring much higher storage and network resources. Fourth, perceptual evaluation (QoE) methods and metrics of 360 video are not well understood and traditional single-view 2D QoE metrics are not sufficient._x000D_
To address the above challenges, mi360World will develop novel system architectures and algorithms with the following key features: (a) we propose to utilize cinematographic rules used by the film industry to guide our storage, caching, distribution and viewing algorithms; (b) we propose a novel 360 video storage system utilizing reinforcement learning to place and retrieve chunks (segments) of 360 video views in a time-sensitive and semantic-sensitive manner; (c) we propose a distribution system which will exploit spatial, temporal, location and behavioral coherence of clients to distribute 360 video views; (d) we propose an edge-based view adaptation system that minimizes motion-to-photon latency using adaptive resource management algorithms. The algorithm takes into account cinematographic rules, user viewing demands, QoE-based cybersickness feedback, and resource availability; (e) we propose novel development of QoE metrics and evaluation methods for 360 videos to assess our architectures and algorithms as well as provide real-time feedback for view adaptationOur scalable mi360World system will have a major impact on how users will store, distribute and view next generation 360 video content. Due to the strong ties to the CDN industry, this project has a major potential to impact real-world systems for 360 video content delivery. In addition to industrial impact, mi360World will have a major impact on students since we will be educating a new class of multimedia systems researchers who will be in high demand in academia and the media industry. By establishing the multi-site seminars on "Advanced Multimedia Systems" between UMass and UIUC, we will be exposing large groups of students to novel system areas of 360 video, including next-generation storage, distribution, resource management, edge computing, and QoE. With the exchange of graduate students between UMass and UIUC, students will get broader exposure and experience at different academic institutions. With our engagements in outreach programs at UMass and UIUC, we will expose mi360World system challenges, solutions and novel ideas to diverse groups of female and under-represented high-school students and teachers, and undergraduate students who come to our campuses during summer, open houses and other outreach events.</t>
  </si>
  <si>
    <t>1763793</t>
  </si>
  <si>
    <t>Gaudiot</t>
  </si>
  <si>
    <t xml:space="preserve"> Panel Summary       
 SUMMARY OF PROPOSED RESEARCH ACTIVITY_x000D_
_x000D_
This proposal seeks to develop an asynchronous fine-grain event-driven program execution model, Codelet Abstract Machine model (CAM), for thread management in parallel and distributed systems. The proposed research tasks include three major extensions to a dataflow codelet model, implementing CAM by a hardware/software co-design approach and evaluating it using a set of benchmarks and applications._x000D_
_x000D_
INTELLECTUAL MERIT_x000D_
_x000D_
Strengths_x000D_
_x000D_
+ The proposal is timely and addresses an important problem: how to program parallel machines with high efficiency and low overhead._x000D_
_x000D_
+ The ideas of using software-controlled hardware multithreading to reduce the overhead of thread management and increase the scalability and efficiency of parallel applications are very interesting and novel._x000D_
_x000D_
+ The research team of the proposal is very strong and PIs are well qualified to perform the proposed research._x000D_
_x000D_
+ The evaluation plan is concrete with well-defined evaluation criteria and a good selection of benchmarks._x000D_
_x000D_
Weaknesses_x000D_
_x000D_
- More detailed discussion of the PIs' prior results on this topic as well as the correlations to the proposed research would strengthen the proposal._x000D_
_x000D_
BROADER IMPACTS _x000D_
_x000D_
Strengths_x000D_
_x000D_
+ If successful, the project would have far-reaching impacts on parallel computing paradigms._x000D_
_x000D_
+ The education and outreach plans are articulated. _x000D_
_x000D_
+ The PIs are very capable of doing the proposed educational and outreach activities._x000D_
_x000D_
Collaboration plan_x000D_
_x000D_
+ The collaboration plan is concrete. _x000D_
_x000D_
+ The PIs already had extensive research collaborations. _x000D_
_x000D_
+ The expertise of the PIs is complementary. _x000D_
_x000D_
SUMMARY STATEMENT_x000D_
_x000D_
This project tackles an important problem of massive multithreading in parallel computers. The ideas and approaches are interesting and novel. If successful, the project would have far-reaching impact on future parallel computing. More detailed discussion of prior work and correlations to the proposed research would strengthen the proposal._x000D_
_x000D_
The recommendation of the panel is Competitive._x000D_
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</si>
  <si>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The PIs are well qualified to conduct the suggested research._x000D_
_x000D_
Why is this an interesting model or better than anything else?_x000D_
There was very little evidence this should be a focus area._x000D_
There was no preliminary results or even estimates of how good the expected results would be._x000D_
Even ballpark estimates of expected gains was not at all in the proposal._x000D_
_x000D_
_x000D_
In the context of the five review elements, please _x000D_
evaluate the strengths and weaknesses of the proposal with respect to broader impacts._x000D_
_x000D_
Broader impacts are very well articulated and span various area and the PIs are well-qualified for what they suggest and have a history of doing such activities._x000D_
_x000D_
Please evaluate the strengths and _x000D_
weaknesses of the proposal with respect to any additional solicitation-specific review criteria, if _x000D_
applicable_x000D_
_x000D_
_x000D_
_x000D_
Summary Statement_x000D_
_x000D_
Well qualified PIs with an interesting idea yet the lack of preliminary results/estimates would have made a huge difference for this reviewer._x000D_
_x000D_
</t>
  </si>
  <si>
    <t xml:space="preserve">In the context of the five review elements, please _x000D_
evaluate the strengths and weaknesses of the proposal with respect to intellectual merit._x000D_
_x000D_
The strength of this proposal is that it addresses a timely and important problem: how to program massively parallel machine without sacrificing efficiency to various overheads.  To do this authors propose two things: 1. add extensions to their prior codelet-based execution model for aggregating synchronization overhead, introducing explicit split-phase transactions, addding meta-data hints for heterogeneous processors (though this was proposed before), and adding more flexible parallel-execution.  2. develop a hardware-assisted task-parallel system supporting the above model (with hardware support for task management, synchronization, and resource management)._x000D_
_x000D_
While the idea of hardware/software codesign for task-parallel frameworks is potentially exciting, there are two main weaknesses of this proposal.  The first is that even though the PIs have worked on previous implementations of the codelet model, there is no characterization of existing programs in the codelet model, including performance advantages, the size of tasks, nature of dependences, or even just any toy examples of a program.  Its hard to understand what the codelet model is uniquely good at in practice over other task-parallel frameworks._x000D_
_x000D_
The second main weakness is that its not convincing that hardware specialization is critical or even very beneficial.  What's missing is any information on how much overhead existing systems have, and where, and why the hardware support will help. _x000D_
_x000D_
The research plan is reasonable, and the metrics are acceptable.  The team and institution are well qualified, and there are adequate resources._x000D_
_x000D_
As a final comment, I thought the proposal was also a little sloppy, making it hard to read.  This includes abbreviations (eg PXM) defined after they are used, some terms are never really properly defined (eg. sync slot), confusing the same terms (eg. CRP vs RP), missing sentences "Model the spcificaThe Epifany", references to other work instead of thorough explanations (eg. synchronization state cache)._x000D_
_x000D_
In the context of the five review elements, please _x000D_
evaluate the strengths and weaknesses of the proposal with respect to broader impacts._x000D_
_x000D_
If the work is successful, there is potential to influence future hardware and runtime systems for highly-parallel architectures.  _x000D_
_x000D_
Overall the broader impacts are good, if somewhat straight forward. The PIs are very capable of doing the proposed education and outreach._x000D_
_x000D_
_x000D_
_x000D_
_x000D_
_x000D_
Please evaluate the strengths and _x000D_
weaknesses of the proposal with respect to any additional solicitation-specific review criteria, if _x000D_
applicable_x000D_
_x000D_
The scope of the work is appropriate for the timeframe._x000D_
_x000D_
The collaboration plan is reasonable._x000D_
_x000D_
Summary Statement_x000D_
_x000D_
Overall the proposal is interesting and addresses an important problem, but isn't convincing that it will lead to large improvements or transformative techniques._x000D_
_x000D_
</t>
  </si>
  <si>
    <t xml:space="preserve">In the context of the five review elements, please _x000D_
evaluate the strengths and weaknesses of the proposal with respect to intellectual merit._x000D_
_x000D_
Strengths:_x000D_
_x000D_
This proposal seeks to design and develop an asynchronous event-driven program execution model, called Codelet Abstract Machine model (CAM), for thread management in parallel and distributed systems.  The PIs propose to extend a dataflow codelet based program execution model in three aspects: specification of meta-data field associated with codelets to express resource requirements; mechanisms to allow more high-level representations of codelet graphs, to facilitate lower-overhead thread creation and signaling; and power and energy centric features. _x000D_
_x000D_
The PIs will take a hardware/software co-design approach to implement the model and propose a hardware-assisted architecture for thread synchronization; non-strict parallelism and runtime system support. The architecture support will leverage the FPGA technology and its integration with general-purpose multicore hardware._x000D_
_x000D_
The PIs will develop experimental methods and tools for effective performance evaluation and perform a thorough qualitative and quantitative evaluation on the proposed program execution model using a set of benchmarks and applications._x000D_
_x000D_
The ideas of the proposal are quite innovative. The research plan is well reasoned and organized. The PIs are very well qualified to conduct the proposed research. They have sufficient expertise and background as evidenced by prior work in these areas. The PIs have sufficient resources for the proposed research._x000D_
_x000D_
Weaknesses:_x000D_
_x000D_
The proposed research is based on PIs' previous work. A more detailed description on the relationship between prior work and proposed work would strengthen the proposal._x000D_
_x000D_
_x000D_
In the context of the five review elements, please _x000D_
evaluate the strengths and weaknesses of the proposal with respect to broader impacts._x000D_
_x000D_
+ There will be a new graduate course developed._x000D_
_x000D_
+ The PIs will train graduate and undergraduate students in the project._x000D_
_x000D_
+ The resulting infrastructure of the project will be available to the research community._x000D_
_x000D_
+ The PIs will continue to attract and train minority students in the field. _x000D_
_x000D_
+ The PIs have co-founded a Special Technical Community (Parallel Models &amp; Systems) in IEEE Computer Society to foster research in the area._x000D_
_x000D_
_x000D_
_x000D_
Please evaluate the strengths and _x000D_
weaknesses of the proposal with respect to any additional solicitation-specific review criteria, if _x000D_
applicable_x000D_
_x000D_
_x000D_
_x000D_
Summary Statement_x000D_
_x000D_
This proposal seeks to develop an event-driven program execution model for thread management in parallel and distributed systems, which is shown to have great potential. The PIs will implement the model by FPGA and evaluate it by a set of benchmarks. The research results will be made available for the broader HPC community._x000D_
_x000D_
</t>
  </si>
  <si>
    <t xml:space="preserve">In the context of the five review elements, please _x000D_
evaluate the strengths and weaknesses of the proposal with respect to intellectual merit._x000D_
_x000D_
This proposal is on fine-grained multi-threading via hardware/software co-design. The overall goal is to develop and evaluate the efficiency of asynchronous program execution model based on an extension and refinement of an asynchronous event-driven program execution model and its hardware-assisted realization. _x000D_
_x000D_
Strengths:_x000D_
_x000D_
+ This proposal tackles fundamental challenges in parallelism and scalability. It timely proposes to design and develop hardware-enabled software-controlled mechanisms to execute parallel code more aggressively, and provide higher performance, scalability, as well as power and energy efficiency. Specially, it proposes to design and implement hardware-assisted mechanisms to realize the codelet abstract machine (CAM), which means, to integrate parts of CAM such as thread management, split-phase transactions and fine-grain synchronization directly into the hardware. PIs propose transformative idea of software controlled hardware support, together with concrete design and implementation, to help with thread creation and scheduling, dependency management, and safe memory management. Research objectives and outcomes are well articulated. Overall, the proposed hardware/software co-design is intriguing, and if successful it would have far-reaching impacts on parallel computing paradigm. _x000D_
_x000D_
+ Technically, the proposed CAM will introduce an instruction set extension to handle event-driven multithreading. The resulting thread management engine will be implemented as an FPGA-based prototype, in combination with general-purpose multicore chips. A complier and runtime system will complement the effort to allow high-level programmers to exploit the resulting system. PIs propose to have an actual implementation with partial hardware support. The research methodologies are well reasoned, and well described. _x000D_
_x000D_
+ The evaluation plan is concrete. PIs will evaluate the performance of solution using selected HPC benchmarks, parallel graph processing and machine learning domains. Evaluation criteria is defined._x000D_
_x000D_
+ The proposed work relies on PIs' expertise on fine-grain event-driven program execution models and expertise on design and implementation for reconfigurable hardware. PIs are well positioned to carry out the proposed work, and have access to adequate resources. _x000D_
_x000D_
Weaknesses:_x000D_
_x000D_
- While the proposed work is largely leveraged upon earlier work by PIs, it would be helpful that the proposal contains some concrete examples of the related prior work and their correlations with the proposed tasks._x000D_
_x000D_
In the context of the five review elements, please _x000D_
evaluate the strengths and weaknesses of the proposal with respect to broader impacts._x000D_
_x000D_
+ The proposed research combines recent advances in technology with architectural enhancements into an integrated approach to tackle challenges of parallel computing. It will make significant technological impacts to both computer architecture and system software. _x000D_
_x000D_
+ The proposed work has broader impacts on the community and education. PIs have already co-founded a special technical community in IEEE computer society that has broad appeal. The new breakthroughs in hardware/software co-design would provide plenty of opportunities to enrich broad curriculum in computer science._x000D_
_x000D_
Please evaluate the strengths and _x000D_
weaknesses of the proposal with respect to any additional solicitation-specific review criteria, if _x000D_
applicable_x000D_
_x000D_
The team consists of two PIs in two institutions. PIs each has the unique and yet complementary expertise in hardware and software required to address the challenges outlined in this proposed work. The collaboration plan is sound._x000D_
_x000D_
Summary Statement_x000D_
_x000D_
PIs propose to design, develop, and implement an abstract machine model with partial hardware support for scalable parallel and distributed computing. It will be based on fine-grain event-driven program execution model, the Codelet Model (previously proposed by one PI). The proposal is timely, and well articulated and developed. If successful, the proposed hardware/software co-design could make significant opportunities in improving parallelism, performance, resiliency, and energy efficiency. The broader impacts are substantial and the collaboration plan is concrete._x000D_
_x000D_
</t>
  </si>
  <si>
    <t>As we are now faced with potentially massive parallelism on general-purpose chips, it is be-coming imperative to extend their design with software-controlled hardware multithreading to reduce the overhead of thread management, and increase the scalability and efficiency of thread-based parallel appli-cations. However, this could hamper the design of novel parallel algorithms targeting massive, integrated parallel machines. We thus propose to design and develop a Codelet Abstract Machine model (CAM) for scalable parallel and distributed systems based on an Extended Codelet Model, a fine-grain event-driven  execution model. The resulting system will feature a hardware-assisted environment to manage thread creation, destruction, and orchestration. Such mechanisms will enable the emergence of lenient parallel executions, which will allow for more power and energy efficient  executions, while preserving high levels of performance._x000D_
Our proposed CAM will introduce an instruction set extension to handle event-driven multithread-ing. The resulting thread management engine (TME) will be implemented as an FPGA-based prototype, in combination with general-purpose multicore chips. A compiler and runtime system will complement the effort to allow high-level programmers to exploit the resulting system. Finally, we will evaluate the performance of our solution using selected benchmarks stemming from traditional HPC, parallel graph processing, and machine learning domains. The proposed work relies on the PIs' expertise on the various aspects of fine-grain  event-driven program execution models, as well as their past expertise on design and implementation for reconfigurable hardware.The proposed system will provide users with low-overhead thread management mechanisms, as well as memory locations dedicated to thread synchronization, thus decoupled from classical memory. Further, the modifications we propose will have a systemic impact: any operating or runtime system will be capable of relying on a TME, thus potentially speeding up even legacy applications. In addition, our hardware-assisted system will allow programmers to express parallel algorithms more naturally, reducing the need to resort to an "artificial" coarsening of the tasks to offset the traditional thread creation overhead. This will result in better energy &amp; power efficiency,  higher performance and increased scalability for the execution of parallel programs.This project is of paramount importance to the evaluation of the impact of hardware-assisted, software-controlled fine-grain multithreading for manycore systems. It proposes to enhance the collaboration between hardware and software by extending traditional ISAs with thread-specific in-structions. It tackles one of the biggest challenges of extreme-scale computing: how to handle massive parallelism while retaining as much control as possible on thread orchestration. This effort brings together two established teams in the domain of high-performance parallel computing, both from a hardware and a software angle. Through a broad dissemination of the research findings and tools to the community via conferences and publications, seminars, and a dedicated website, this research has the potential to foster new directions in holistic and comprehensive solutions to parallel programming and heterogeneous architecture designs. It will also play a major role in education by integrating discovery with teaching and training at three institutions. The PIs are committed and will continue to expand on outreach activities as part of the proposed project by making the necessary efforts to attract and train minority students in this field. In addition, the PIs have recently co-founded a Special Technical Community (Parallel Models &amp; Systems) of the IEEE Computer Society with the specific purpose of fostering research in the domain of portable, scalable and resilient models of programming and execution in heterogeneous parallel systems. Although it started only a few months ago, this STC has had an international appeal and currently counts more than 52 members from more than 17 countries._x000D_
_x000D_
Keywords: computer architecture, programming model, compilers, heterogeneous parallelism, event-driven parallelism, dataflow, streaming, codelets</t>
  </si>
  <si>
    <t>1763796</t>
  </si>
  <si>
    <t>Zavlanos</t>
  </si>
  <si>
    <t>The goal of this project is to develop a new framework for concurrent task planning and motion and communication control for networks of mobile robots under uncertainty and risk. Wireless communication is known to play a pivotal role in enabling networks of robots to successfully accomplish global coordinated tasks. For this reason, in recent years, a large amount of work has focused on designing controllers that ensure point-to-point or end-to-end network connectivity for all time. Nevertheless, due to the uncertainty in the wireless channel, it is often impossible to ensure all-time connectivity in practice. Instead, a much preferred solution is to ensure reliable transmissions over time. This framework still allows for reliable and timely delivery of information, e.g., by specifying tasks as "a robot should transmit data to a user no later than 10mins after the data was collected". At the same time, effective optimization and control methods are necessary to capture uncertainty that are more accurate than mean-value formulations (expectation) and less conservative than worst-case formulations. The key idea is to explore mathematical models of risk and constraints on probability distributions that give rise to risk-averse optimal control formulations of the joint planning and communication problem that have been under-explored in relevant literature. The proposed research agenda includes four research thrusts which build in complexity from single robot motion and communication control in uncertain stationary wireless networks to concurrent motion and communication control and high-level task planning for networks of mobile robots under uncertainty and risk.The approach advocated in this proposal amounts to a new paradigm in the control of mobile robot networks. The unique aspects of this novel paradigm, compared to existing approaches, are: (i) the development of a new connectivity control framework for wireless robot networks that provides unprecedented flexibility in accomplishing complex data tasks while ensuring reliable communication with an infrastructure; and (ii) a new distributed framework to control uncertainty in the parameters space, e.g., in the environment or wireless channel, that relies on measures of risk and stochastic-order relations. Here, we refer to the recent theory of dynamic measures of risk, which are substantially different than risk functionals in statistical estimation because they represent one-sided preferences for the uncertain outcomes. This new paradigm offers more efficient and reliable wireless systems with improved communication capabilities in dynamic and uncertain environments. The research proposed here is on developing the fundamental aspects of this new paradigm. This necessitates overcoming intellectual challenges related to the integration of robotics, distributed stochastic optimization, and wireless networking.This work points to a new direction in the control of mobile robot networks. The use of risk measures can provide wireless robot systems that can accomplish complex tasks much more efficiently under uncertainty. Wide availability of such systems and their safe deployment (i.e., with minimum risk) can have a significant societal impact on environmental monitoring, health-care monitoring, transportation, as well as many other commercial applications. The broader impact of this project lies on disseminating the research output in the industry and academia. It also lies on the proposed {educational agenda} involving K-12, undergraduate and graduate level education. The project contributes to educating the next generation of engineers and applied mathematicians who are fluent in multidisciplinary research collaborations and are aware of the tremendous potentials of such activities. The outreach component of this program will also improve the pre-college students' awareness of the potential and attractiveness of a research and engineering career._x000D_
_x000D_
Keywords: Wireless robot networks, high-level task planning, risk-averse optimization.</t>
  </si>
  <si>
    <t>1763798</t>
  </si>
  <si>
    <t>Bowman</t>
  </si>
  <si>
    <t>Analyzing big data for actionable insights is one of today's critical challenges in computing. Neither human analysts nor automated algorithms alone have the ability to answer subtle, deep questions from very large abstract datasets. We propose Immersive Space to Think (IST): a novel and potentially transformative approach to combine human analysis and machine analytics for sensemaking in big data. In IST, human analysts use immersive virtual reality (VR) to view and organize data items such as documents. The immersive 3D environment becomes a cognitive affordance with nearly unlimited space so that the analysis process can be externalized. At the same time, analytic algorithms and data models support analysis by displaying information such as related data items, similarity or credibility estimates, and text summaries. Finally, IST understands the semantics implied by observations of users and their interactions, and uses these to modify and guide the underlying algorithms. Based on the use case of analyzing the credibility of news, we propose a broad research agenda to learn how to design effective IST systems and to gather evidence of the benefits of the IST approach._x000D_
_x000D_
Keywords: immersive virtual reality; 3D user interfaces; big data analytics; credibilityWe will focus our research around two sets of key questions. First, how should IST systems be designed? We will run studies to understand how analysts naturally make use of 3D space, and will develop IST-specific 3D user interfaces, big data analytics algorithms, credibility cues for IST, and advanced approaches for semantic interaction. The second set of questions asks about the benefits of IST systems for complex analytic synthesis activities. We hypothesize that IST will improve analysis outcomes, increase engagement, and support the learning of critical thinking skills._x000D_
_x000D_
Our design research will result in a set of novel user interface techniques, algorithms, and semantic interaction opportunities that will make IST systems most effective. These results will be summarized as a set of design guidelines. Based on this research, we will contribute a prototype IST system that can be used for analysis and for teaching the analytic process. Finally, our series of human-subjects experiments on the benefits of IST will contribute empirical evidence on its advantages and limitations. These contributions span multiple disciplines and areas of research, including data analytics, machine intelligence, human-computer interaction, immersive VR, user experience design, and critical thinking education. The team of investigators possesses a unique combination of expertise relevant to the proposed work.The proposed research is anticipated to have significant impacts on fields where large, complex, abstract datasets must be analyzed, such as journalism, health/medicine, science, and intelligence. We will reach out to journalists and fact checkers, such as those at Poynter's International Fact-Checking Network, to ensure the real-world applicability of our work. IST also provides an engaging, interactive platform for learning and practicing critical thinking and systematic analysis skills. Many students at Virginia Tech will be impacted by this research, including graduate and undergraduate researchers, all of whom will be exposed to best practices for working on a diverse and transdisciplinary team. We will share the results of this project with large audiences through outreach activities such as the Virginia Science Festival. IST demonstrations can help get students excited about STEM research and careers.</t>
  </si>
  <si>
    <t>1763801</t>
  </si>
  <si>
    <t>Willett</t>
  </si>
  <si>
    <t>Good data representations are essential to modern data science, machine learning, and signal processing. From classical principal components analysis to more recent innovations based on learning unions of subspaces, algebraic varieties, and deep neural networks, data representations have facilitated breakthroughs in application domains ranging from image analysis to speech recognition and from epidemiology to national security. The combination of large-scale data sources, unprecedented computational resources, and new, more accurate and robust algorithms based on novel mathematical and statistical insights have ushered in a new era of innovation in data science. Despite these advances, there are several key practical challenges that routinely arise when learning representations from real-world datasets:_x000D_
_x000D_
* Data are incomplete: Missing or severely corrupted data are common in applications but stymie most representation learning approaches._x000D_
_x000D_
* Data are non-metric: Often data are only associated with qualitative, not quantitative, information (such as pair-wise comparisons)._x000D_
_x000D_
* Data are distributed: Many modern datasets are too large to be stored or processed on a single computer. _x000D_
_x000D_
Representation learning from incomplete, non-metric, and distributed data presents an array of significant open problems at the heart of modern machine learning and signal processing._x000D_
_x000D_
Keywords: Representation learning; metric learning; deep learning; distributed parallel processing; nonmetric data; missing data; outliersThis proposal describes new theory and methods that target large-scale representation learning in the presence of missing, corrupted, qualitative, and distributed data. Although these challenges regularly arise in practice, robust and optimal methods to address them have remained elusive. The proposed work targets the underlying open problems in this domain. Theoretical tools from optimization theory, algebraic geometry, graph theory, and statistical learning theory will lead to the principled design of novel algorithms that improve upon ad hoc approaches to yield more accurate, predictive, and interpretable representations more quickly. Collaborative activities with partners from a number of science and engineering disciplines will allow these methods to be evaluated on real-world datasets that exhibit the non-idealities that frustrate current off-the-shelf representation learning tools.Challenges associated with missing, corrupted, qualitative, and distributed large-scale data appear across the spectrum of machine learning and signal processing. Addressing these challenges has the potential to transform many application domains. Collaborators from precision medicine, materials science, atmospheric science, and precision agriculture have been identified; they will provide regular input to the research agenda and help with technology transition. Broader impacts of the project will also be seen in education and mentoring: a postdoctoral scholar and three graduate students will be trained in optimization, learning theory, high-dimensional statistics, and algebraic geometry. The PIs will focus particularly on the mentoring of women and underrepresented minorities in engineering and computer science. Impacts of the theoretical and methodological outcomes will be maximized through dissemination via journal publications, conferences and workshops, seminars, software tools, and the web.</t>
  </si>
  <si>
    <t>1763803</t>
  </si>
  <si>
    <t>Lindtner</t>
  </si>
  <si>
    <t>Recently, the notion that particular regions and cities are conducive to technological experimentation to address economic and social challenges by developing "regional advantage" has gained traction. What is variously referred to as smart city, fab city, and IoT city shares a common interest in cities as laboratories to shape regional capacities for economic development. Urban living labs, innovation hubs, and smart zones bring together professional and amateur engineers, designers, and entrepreneurs, and often draw from significant support from government and industry in new techno-urban experiments. They harness the unique advantage of a region by enabling entrepreneurial talent to create businesses in small to large-scale urban hubs to enable job creation and economic development. While such experimentation can help mobilize people in times of uncertainty, there is risk that they can also exclude populations, both perpetuating historic disadvantages while also undercutting the creative vibrancy that diversity brings._x000D_
_x000D_
This project will interrogate both the challenges and opportunities of economic development that contemporary techno-urban experiments facilitate and propose sociotechnical interventions to counter exclusions that undermine both democracy and the economy. Our particular focus will be on a new line of techno-urban experiments in the Midwest rooted in collaborations between government, industry, and citizens to drive their traditions of manufacturing excellence into the next generation. Michigan and Indiana constitute unique regions in the Midwest to study such contemporary experiments as they leverage histories and continuous infrastructures of production to reclaim their position as tech innovators and cutting-edge production hubs. Drawing from the PIs' long-term experience conducting deeply engaged and cross-regional research in the Midwest and elsewhere, the project includes ethnographic research and stakeholder-driven engagements with the following two groups: 1) those who are at the forefront of conceiving and implementing techno-urban experiments and 2) those who might be most immediately affected in terms of implications for their livelihoods but have comparatively little recourse of action._x000D_
            Keywords: techno-urban experimentation; smart cities; innovation hubs; regional development; future of work; MidwestResearch outcomes include the identification of transferable practices, policies, and frameworks. These will contribute actionable tactics on how to pursue innovation agendas in contemporary economic contexts characterized by the mobility of information, capital, and talent; emerging forms of labor; and contemporary sociotechnical infrastructures. Findings will expand an emergent body of work in HCI on digital labor, the sharing economy, and precarious creativity. Broadly, it will contribute to research on smart cities and IoT by informing the development of software and hardware tools and bottom-up innovation procedures. Our emphasis on historically marginalized or excluded stakeholders will offer insights on how to maximize stakeholder agency at all stages of the process, not only to make such systems more inclusive and democratic, but also to leverage the creativity of the whole population.This project will augment existing efforts to contribute to a dynamic creative economy. We seek to avoid the fallacy of the techno-fix and emphasize community, dialogue, and mutual care, supported through emerging technological capabilities. This research will build self-efficacy through the clarification of an urban area's own regional advantage. The project will do so through 1) skill building, including building skills with new technologies; 2) developing communities' capacities to support democracy and self-determination; 3) regional knowledge production and dissemination, including successful community models, actions, and communication tactics; and 4) including diverse actors in spite of their different histories, legacies, aspirations, and concerns. Beyond the sites in Indiana and Michigan, this research will inform similar efforts across the United States, particularly those in the Midwest, Appalachia, and the South, whose rural-urban and post-industrial economies have much in common.</t>
  </si>
  <si>
    <t>1763807</t>
  </si>
  <si>
    <t>Solovey</t>
  </si>
  <si>
    <t>This proposal investigates the feasibility and effectiveness of SL1 technology for deaf and hard of hearing people who are American Sign Language (ASL) signers. SL1 technology will provide delivery of signed language (SL) content by allowing deaf signers to navigate, search, and interact with technology completely in their first language (L1).  In the U.S., ASL is the primary language of many deaf adults, and many deaf students receive classroom instruction in ASL while learning English as a second language (L2). However, most interactive computing tools are presented and navigated exclusively in English, even those designed for deaf audiences and delivery of ASL content, e.g., educational and vocational resources, dictionaries, training materials, and assessments. English-only tools do not align with the language and learning experiences of deaf individuals, and are unlikely to fulfill their needs. Making access to technology contingent on sufficient command of a later developing second language creates significant barriers and access delays for deaf individuals, who would be served by a full complement of technology resources. Although a small number of online resources employ some SL components, there has been little work exploring the design space of technology that has no reliance on English, or other written or spoken languages._x000D_
       By developing and studying SL1 technology, this project aims to explore the value and challenges of removing the prerequisite of fluency in a second language to access online resources, and the effectiveness of SL1 computing tools. Because there are no character-based written forms for signed languages, SL1 technology requires the development of SL-based user interface components, including menus, navigation, and search functions. This project explores the user interface design of these tasks across several interactive systems, building on the team?s prior work on the ASL STEM Concept Learning Resource (ASL Clear), and the ASL Assessment Instrument (ASLAI). A formative study with deaf adults will explore challenges encountered with existing technology resources, and user needs and preferences for SL-based tools. Through an iterative and participatory design process, the team will study and refine appropriate layout, search and navigation design in interactive computing contexts, then develop design guidelines that optimize the experiences of deaf users.SL1 technology, offering full functionality in signed languages without obligatory reliance on another language, is a new approach that could lead to breakthroughs in historic learning and employment barriers faced by deaf individuals. This project will explore the viability, benefits, and impacts of SL1 technology, identify design considerations and best practices for SL1 technology, and identify challenges for the integration of SL1 technology into interactive systems. The results will contribute new human-computer interaction techniques, design guidelines for optimizing technology for deaf users, exposure of barriers and features needing technical improvement, and empirical evidence and subjective feedback on the benefits of such interfaces on user task performance. SL1 technology would serve deaf users whose language skills are shown to range from emerging/monolingual ASL fluency to bilingual mastery of ASL and English. This work will also impact understanding of design paradigms for visually-motivated interfaces in other contexts and disciplines.Technology that is truly accessible to deaf SL-signers has the power to build on stronger L1 foundations, facilitate lifelong learning, enhance access to educational content such as STEM topics, improve career opportunities, and allow SL-based organization of SL corpora, assessments, dictionaries, learning and employment resources. This work will directly impact deaf individuals, parents, interpreters, teachers, students studying SLs, and developers of technology resources. Broad dissemination in multiple disciplines and educational institutions will promote future studies that further advance interactive systems optimized for visual learning principals, non-traditional learners, SL-signers, SL learners, and members of the Deaf Community. _x000D_
Keywords: American Sign Language; ASL; STEM Education; User-Centered Design; Accessibility.</t>
  </si>
  <si>
    <t>1763808</t>
  </si>
  <si>
    <t>Taufer</t>
  </si>
  <si>
    <t xml:space="preserve"> Panel Summary       
  OVERVIEW OF THE PROPOSAL:_x000D_
This work will integrate multiple sources of personal health data and create a platform that enables health risk prediction and smart personalized recommendations that will be shared with health practitioners and the general public. _x000D_
_x000D_
INTELLECTUAL MERIT_x000D_
+ Strengths: _x000D_
The panel members agree that this proposal is looking at a very interesting topic with high-impact potential. Some reviewers really liked the fact that personal data is integrated in a way to benefit the people whose data it is in the first place vs. third parites. Overall, integrating EMR data with social, dietary data is challenging but very interesting and important._x000D_
_x000D_
Some reviewers were very impressed with how the PI's will use obesity data to improve every-day activities and health self-awareness. Cost of treating patients might decrease._x000D_
_x000D_
- Weaknesses: _x000D_
_x000D_
Many reviewers expressed concern that the problem might be too broad to tackle in a single proposal. Each aim could have been a proposal on its own. It also appears to lack focus and detail, and it's hard to tease out the novel contributions to fundamental CS research. _x000D_
_x000D_
It doesn't talk about the challenges of integrating dietary and EMR data. In aim 1, it is not even clear to what extent these datasets can be integrated or how the PI's will deal with the heterogeneity. They need careful evaluation for their data representation. What is the state of the art and why is what you pick a convincing way to go? How will different measurements be aligned? _x000D_
_x000D_
The PI's do not appear to have thought through many aspects of the proposal. For example, are the survey data and other data about the same population? Can we make correlations between the two? Not aware of work using structured models and deep learning for EMR._x000D_
_x000D_
The team would also benefit from having an expert on machine learning and/or data mining to really drive the personalization component to its full potential._x000D_
_x000D_
Many libraries are already available for large-scale ML (e.g., TensorFlow). Nothing mentioned about these libraries or SPARK.   _x000D_
_x000D_
* Evaluation Plan: _x000D_
_x000D_
The comparative analysis sounds good. Not clear what the evaluation for the interviews is?_x000D_
_x000D_
* Potential for transformativeness: _x000D_
The reviewers thought this could be a potentially transformative project but the scope of the proposal needs to be made crisper and described in enough detail to tease out the basic research contributions. _x000D_
_x000D_
BROADER IMPACTS_x000D_
* Impacts on science and society:_x000D_
_x000D_
If the system can be built, it will have an enormous impact on the community. Also, some reviewers thought there is a potential to involve more students. Correlating EMR to behavioral data is not going to result in anything meaningful unless you design your cohort and dataset very carefully. How to reach the objective?_x000D_
_x000D_
* Integration of Research and Education and Broadening Participation:_x000D_
The integration was compelling._x000D_
_x000D_
* Postdoc Mentoring Plan (if applicable):_x000D_
_x000D_
Sound mentoring plan._x000D_
_x000D_
DATA MANAGEMENT PLAN, dissemination of results, including software:_x000D_
_x000D_
The plan is good but no discussion on how PHI will be transmitted, anonymized, and integrated._x000D_
_x000D_
COLLABORATION PLAN (if applicable):_x000D_
_x000D_
Adequate._x000D_
_x000D_
RESULTS FROM PRIOR NSF SUPPORT (if applicable):_x000D_
The PI's have several NSF grants and have led to publications and software tools._x000D_
_x000D_
HUMAN SUBJECTS (if applicable):_x000D_
_x000D_
It's unclear how consent will be obtained. There appears to be IRB support on the hospital side._x000D_
_x000D_
ADDITIONAL SUGGESTIONS:_x000D_
_x000D_
_x000D_
PANEL RECOMMENDATION_x000D_
* Justification, including key strengths and critical weaknesses:_x000D_
The panel thought that the proposal is looking at a very compelling problem and potentially transformative research but it has a few deficiencies on the data collection and machine learning side. The reviewers encourage the PI's to re-write the proposal with the same high-level goal but consider smaller scope and describe it in a lot more detail with an eye towards the basic research contributions, in addition to the compelling societal impact. _x000D_
_x000D_
_ Highly Competitive (HC)_x000D_
_ Competitive (C)_x000D_
X Low Competitive (LC)_x000D_
_ Not Competitive (NC)_x000D_
_x000D_
-----------------------------------------------------------------------_x000D_
_x000D_
The summary was read by the panel, and the panel concurred that the Panel Summary accurately reflects the panel discussion. 
</t>
  </si>
  <si>
    <t xml:space="preserve">In the context of the five review elements, please _x000D_
evaluate the strengths and weaknesses of the proposal with respect to intellectual merit._x000D_
_x000D_
The proposed research aims to create an integrated and ecological infrastructure to enable the life-cycle of social, dietary and medical data. But this proposal lacks focus as each of the items they proposed can itself become an independent project given the complexity of the problems and data. The four AIMs are too broad, it is hard to see how PIs can go in-depth to provide novel solution for each of them. Some of the objectives sound unrealistic. For example, integrating EMR data with dietary data can be extremely oomplicated and challenging, even just clean or link the EMR data themselves is a huge task. There are no details about how and PIs just say that they will link them, but how and how to evaluate the quality are not mentioned. In Aim 1, it is unclear to what extend or at what level of the quality the proposed method of converting nutritional, medical, genetic, biologic, psychological, sociocultural, and environmental data into spatial image format (N-dimensional synthetic images) is. To deal with heterogeneity and structured and unstructured data are not easy, why the proposed method has the advance. Careful evaluation needs to be done to compare different data representation methods. Another example, in Figure 2, PIs explained that the integrated image can solve the issues of type of info, frequency of measurements, and structured and unstructured data. it is not clear how the approach can solve such problems, how do you align numbers with different measurement units? _x000D_
_x000D_
AIM 3 augmenting medical data through mobile apps and link with other existing datasets. How to do that, the semantics can be very messy there. It is unclear how these data can be integrated and linked._x000D_
_x000D_
In the context of the five review elements, please _x000D_
evaluate the strengths and weaknesses of the proposal with respect to broader impacts._x000D_
_x000D_
The broad impact, assume that the whole system can be built, it can have a big impact. Sharing data and platform can be beneficial to the community._x000D_
_x000D_
Please evaluate the strengths and _x000D_
weaknesses of the proposal with respect to any additional solicitation-specific review criteria, if _x000D_
applicable_x000D_
_x000D_
_x000D_
_x000D_
Summary Statement_x000D_
_x000D_
In general, this proposal lacks focus. The challenges of data integration and processing are not clearly stated and the proposed solutions ignore lots of detailed issues about messy data, data semantics, and data integration. The broad impact is fine._x000D_
_x000D_
</t>
  </si>
  <si>
    <t xml:space="preserve">In the context of the five review elements, please _x000D_
evaluate the strengths and weaknesses of the proposal with respect to intellectual merit._x000D_
_x000D_
Strong potential to advance knowledge. The team is able to fully integrate the data sources proposed. The proposal aims to 'design a full information-integration, data life-cycle system for extracting, representing, managing, and augmenting knowledge from large-scale, heterogeneous, nutritional, medical, genetic, biologic, psychosocial, sociocultural, and environmental data, to support healthy lifestyle choices in communities.' _x000D_
Although the desire to add as many variables and factors into the analytic mix as possible is not new, the specific approach of the authors seems to be innovative._x000D_
The plan for the development, refinement and extension of data analytics procedures for integrating data of various types has merit. However, obtaining valid, reliable, comprehensive datasets in the real world will likely present a major challenge._x000D_
Team members are qualified._x000D_
Necessary resources are available or will be developed._x000D_
_x000D_
_x000D_
In the context of the five review elements, please _x000D_
evaluate the strengths and weaknesses of the proposal with respect to broader impacts._x000D_
_x000D_
Understanding the plethora of factors-- medical, environmental and lifestyle -- that underlie both illness and maximal health would provide both individuals and regulatory agencies better insights into physical and emotional well-being._x000D_
_x000D_
Please evaluate the strengths and _x000D_
weaknesses of the proposal with respect to any additional solicitation-specific review criteria, if _x000D_
applicable_x000D_
_x000D_
_x000D_
_x000D_
Summary Statement_x000D_
_x000D_
The authors propose to develop web/mobile applications for collection of data and accessing the results of data mining algorithms (also developed by the authors) for the purpose of improving health using predictive analytics and, hence, contributing to the preventive health issues practices. The design is well thought through, and the team consists of individuals that are highly experienced and qualified. Moreover, the team is going to use the real life data and the letters from collaborators confirm this. Their approach to integrate modern technologies as well as modern human habits into research is a huge plus._x000D_
_x000D_
</t>
  </si>
  <si>
    <t xml:space="preserve">In the context of the five review elements, please _x000D_
evaluate the strengths and weaknesses of the proposal with respect to intellectual merit._x000D_
_x000D_
Proposal summary: The proposal aims to use integrate multi-modal data from electronic health records (EHR), public health data repositories such as the National Health and Nutrition Examination Survey (NHANES), and smartphone apps to predict health outcomes as well design intervention techniques through interactive apps for participants. The proposed work will involve development of distributed computing techniques for analyzing the integrated data to characterize the role of environmental, behavioral including dietary habits, and EHR in disease risk for participants. The four aims of the proposal seem to be disjoint with Aim 3 and 4 having overlapping objectives, which can be combined into a single aim. The proposal does not cite appropriate existing work in modeling and analysis of integrated EHR data with additional information for disease prediction, risk analysis, and design of intervention techniques._x000D_
_x000D_
Significance:_x000D_
Strengths:_x000D_
1. The integrated analysis of personal data, including behavioral and dietary data, with EHR is being increasingly used to successfully developed personalized plans for disease prevention and treatment in a variety of medical disciplines. The proposed work to integrate EHR data with data collated from smartphone apps is interesting with potential for improving community health. _x000D_
2. The proposed work uses EHR data from the Christiana Care Health System (CCHS) and Nemours Hospital to develop data analysis model, which will ensure quality and relevance of the analysis models._x000D_
_x000D_
Weaknesses:_x000D_
1. The proposal does not provide adequate details that incorporate disease-specific monitoring, prediction, and intervention techniques, which makes it difficult to understand how the proposed informatics infrastructure will have significant impact on disease prevention and treatment. For example, there are significant differences between risk factors, diagnosis, and treatment of lung cancer and breast cancer, which requires the development focused models and techniques that are not described in the proposal._x000D_
2. The technical contributions described in the proposal, in particular the development of multi-dimensional data structure to integrate and represent EHR and temporal data, does not cite the vast amount of existing work in this domain. For example, R. Miotto et al. in 2016 have a project called "Deep Patient", which has used deep learning techniques to represent EHR data from 700,000 patients in the Mount Sinai hospital system. Similarly, the proposal does not cite work by ZC Lipton et al., that used Long Short Term Memories (LSTM) recurrent neural network for disease prediction. Given the notable lack of appropriate citation of existing work in the domain of EHR data integration, representation, and analysis, the significance of the proposed objectives as compared to results from existing techniques is difficult to determine._x000D_
_x000D_
----_x000D_
Investigator:_x000D_
Strengths:_x000D_
1. The investigator team has clinical researchers, informatics experts, and computer scientists to develop various components of the proposed work._x000D_
_x000D_
Weakness:_x000D_
1. The team does not have appropriate disease-specific clinical expertise to evaluate the relevance and quality of data generated from smartphone devices in the context of disease prediction and treatment._x000D_
_x000D_
----_x000D_
Innovation:_x000D_
Strengths:_x000D_
1. The proposal aims to integrate complementary data from multiple sources to develop a comprehensive view of patients, which can be used to develop effective diagnosis as well as intervention techniques._x000D_
_x000D_
Weakness:_x000D_
1. The proposed development of a higher dimensional image (probably using vector representation of individual component) to represent integrated data from multiple sources has been explored in multiple domain, which makes it difficult to understand the innovation of the proposed approach._x000D_
2. The proposed use of distributed clustering libraries for large-scale data is similar to available open source deep learning libraries, for example Tensorflow by Google. Therefore, the contribution of this proposal to distributed computing techniques for clustering algorithms is not clear._x000D_
3. Similarly, there are large number of applications that integrate patient information with lifestyle habits gathered from smartphone apps and without a systematic comparison with existing applications, it is difficult to understand the innovation associated with the use of smartphone apps to gather participant information._x000D_
_x000D_
----_x000D_
Approach:_x000D_
Strengths:_x000D_
1. The proposal aims to use the results from Aims 1, 2, and 3 to engage with member of the public to improve awareness of health related issues and potentially develop intervention techniques for better health._x000D_
_x000D_
Weakness:_x000D_
1. It is not clear why the proposal does not build on existing techniques for high quality representation of multi-modal and temporal patient data to store and analyze data from the two participating hospital systems (for example, Miotto et al. 2016 work in deep patient project)_x000D_
2. Similarly, the proposed approach to improve the performance of the data analysis techniques does not differentiate between two distinct frameworks of MapReduce and Spark (in Aim 2, the proposal refers to a "Spark MR" framework without providing details regarding how a clustering algorithm will be implemented in these two different frameworks). It is also important to note that the objective and method used to convert a clustering technique to graph-based modeling for different food item is not clear. How does the proposed clustering approach to characterizing food value contribute to objectives of the project and how is it different from existing techniques used in many commercial as well as open source applications._x000D_
3. Similarly, the proposal does not provide any details regarding the type of data beyond pictures of food that will be collected by smartphone apps for participants suffering from serious diseases such as different forms of cancer, neurological disorders etc. The proposal does not describe what will be additional workload for participants to share information at appropriate level of granularity to be relevant for disease risk analysis._x000D_
4. The proposal describes the use of NHANES data for correlation with EHR data, however it is not clear how this dataset will be correlated with data from CCHS EHR data that may or may not have common participants or patients._x000D_
_x000D_
======_x000D_
Results from prior NSF and/or NIH support (if applicable)_x000D_
Strengths:_x000D_
1. The PI and Co-PIs have several projects funded by NSF that have led to publications and development of crowd sourcing analyses platforms._x000D_
_x000D_
======_x000D_
Data Management Plan_x000D_
Strengths:_x000D_
1. The data management has adequate details regarding safely managing EHR data, storage and archiving of project data._x000D_
_x000D_
Weaknesses:_x000D_
1. The proposal does not address the specific requirement for collection, transmission, and analysis of data from smartphone apps, including inadvertent inclusion of protected health information (PHI) in data from participants. _x000D_
_x000D_
======_x000D_
Software Sharing Plan_x000D_
1. The software sharing plan includes description of programming language to be used for implementation together with appropriate documentation._x000D_
_x000D_
_x000D_
======_x000D_
Coordination Plan, including roles, responsibilities and expertise_x000D_
The project coordination plan is adequate with clearly defined responsibilities, meetings, research programmer exchange visits, and workshops._x000D_
_x000D_
_x000D_
In the context of the five review elements, please _x000D_
evaluate the strengths and weaknesses of the proposal with respect to broader impacts._x000D_
_x000D_
Strengths:_x000D_
1. The integrated analysis of EHR data with information regarding the patients environment and behavioral as well as dietary practices are being increasingly used to developed personalized medicine interventions. Therefore, the proposed work has the potential to have broader impact in the domain of personalized medicine_x000D_
_x000D_
Weaknesses:_x000D_
1. The lack of appropriate details regarding how data from different sources (E.g., NHANES and CCHS or Nemours) corresponding to different patient cohorts will be integrated and analyzed to provide appropriate results to have broader impact._x000D_
2. The proposal does not build on existing work in use of EHR data together with person specific environmental data, including data models, deep learning algorithms, and planned interventions. This makes it difficult to evaluate the broader impact of the proposed approach as compared to existing platforms and tools._x000D_
_x000D_
Please evaluate the strengths and _x000D_
weaknesses of the proposal with respect to any additional solicitation-specific review criteria, if _x000D_
applicable_x000D_
_x000D_
_x000D_
_x000D_
Summary Statement_x000D_
_x000D_
Although the objective of the proposal are expected to have high broad impact, the proposal lack appropriate methodological details to understand: (1) what new techniques will be developed to integrate and model multi-modal data from same patient cohort; (2) why specific techniques such as clustering techniques, graph-based food value analysis; and (3) what data will be collected from smartphone apps to facilitate disease prediction, diagnosis, and intervention in complex diseases. The proposal does not refer to the large amount of existing work in modeling and analyzing multi-modal data including EHR data for disease prevention and treatment._x000D_
_x000D_
</t>
  </si>
  <si>
    <t xml:space="preserve">In the context of the five review elements, please _x000D_
evaluate the strengths and weaknesses of the proposal with respect to intellectual merit._x000D_
_x000D_
Potential to advance knowledge within its own or across different fields_x000D_
_x000D_
The goal of this proposal is to integrate multiple data sources that can help predict people's health risks. The data includes electronic medical records, social media, and public government data on nutrition. The insights will be shared with health practitioners and the general public through a mobile app that allows users to both submit data and monitor their health. There are four goals: 1) integrate and clean multiple sources, 2) scalability in cognitive algorithms, 3) augmenting medical data, and 4) engaging the public.  _x000D_
_x000D_
Extent to which it explores creative, original, or potentially transformative concepts_x000D_
_x000D_
I really like the idea of this project, and I think if executed well, it has the potential to transform the use of big data in personal health decisions. However, the proposal lacks sufficient detail on the basic research challenges that the PI's will address. As one example, the PI's consider temporal modeling and handling missing data in concert as one of the novelties. There is already work in this space û what specifically is being addressed? As another example, the PI's mention the scalability of cognitive algorithms without providing an example of which algorithms._x000D_
_x000D_
Soundness, organization, and evaluation of proposed activity plan_x000D_
_x000D_
Related work at the intersection of smart health meters and social networks is missing: see Sinan Aral's and Jure Leskovec's work, for example._x000D_
_x000D_
Qualifications of team to conduct proposed activities_x000D_
_x000D_
The team is composed of computer scientists (experts on big data systems), a psychologist and an epidemiologist. Two of the PI's hold positions in hospitals. Given their focus on personalization, I think the team is missing an expert on machine learning and/or data mining. This shows up in statements like 'no data representation has been able to successfully handle both static data and temporal data at once.' Given the PI's interest in potential biases in the data, it would have been good to have someone with a strong statistics background. _x000D_
_x000D_
Adequacy of resources to carry out proposed activities_x000D_
_x000D_
The resources seem adequate. The project will provide support for three graduate students and 2/3 of a post doc. It is not very clear why there is need for so much administrative assistance (approx. 4 months/year)._x000D_
_x000D_
In the context of the five review elements, please _x000D_
evaluate the strengths and weaknesses of the proposal with respect to broader impacts._x000D_
_x000D_
Potential to benefit society and extent to which it explores creative, original, or potentially transformative concepts_x000D_
_x000D_
The scope of broader impact activities is truly creative and fits well with the overall proposal. The PI's will engage with academia, non-profits, health practitioners and the general public. Two of the PI's will develop and co-teach a new course on Personalized Medicine cross-listed in CS and Health Sciences. _x000D_
_x000D_
Soundness, organization, and evaluation of proposed activity plan_x000D_
_x000D_
It's not clear how the proposed course will be taught together since the two PI's are in different institutions, and neither PI is in Health Science._x000D_
_x000D_
Qualifications of team to conduct proposed activities_x000D_
_x000D_
The team has the necessary experience to carry out this type of activities._x000D_
_x000D_
Adequacy of resources to carry out proposed activities_x000D_
_x000D_
Adequate._x000D_
_x000D_
Please evaluate the strengths and _x000D_
weaknesses of the proposal with respect to any additional solicitation-specific review criteria, if _x000D_
applicable_x000D_
_x000D_
_x000D_
_x000D_
Summary Statement_x000D_
_x000D_
This proposal aims to bridge the gap between personal health data and personal health recommendations by integrating data from EMR, social media, and public nutrition survey data. While there are some valuable ideas in the proposal, it would have helpful if the team had more concrete descriptions of the basic research challenges they plan to address. Another concern that I have is that the team does not have a 'personalization expert,' someone with a machine learning and/or data mining background. The broader impact plan is good._x000D_
_x000D_
</t>
  </si>
  <si>
    <t>1763809</t>
  </si>
  <si>
    <t>Gligoric</t>
  </si>
  <si>
    <t xml:space="preserve"> Panel Summary       
 SUMMARY OF PROPOSED RESEARCH ACTIVITY_x000D_
This proposal describes several research activities to integrate software engineering techniques and NLP methods to improve analysis and handling of co-existence and co-evolution of code and comments.  Specifically, the PIs propose to use NLP and program analysis to perform (1) comment-guided program analysis, (2) testing techniques improved by NLP, (3) NL-based program transformations, and (4) comment generation. In each of these categories, the PIs propose 3-4 subproblems to tackle. _x000D_
_x000D_
INTELLECTUAL MERIT_x000D_
Strengths _x000D_
1. The proposal suggests a number of useful ideas for integrating software engineering techniques and NLP methods to support automated code maintenance and test generation. _x000D_
2. The PIs have extensive prior work and are well qualified to carry out the proposed work. _x000D_
3. The PIs has good collaboration relationship with industry. _x000D_
4. The evaluation plans are sufficiently described. _x000D_
_x000D_
Weaknesses_x000D_
- The panel feels that the proposal lacks cohesion in the different categories of tasks proposed. _x000D_
- The proposal mentioned many existing efforts in the related work section, but do not put the proposed work into context with the current state of the art._x000D_
_x000D_
BROADER IMPACTS_x000D_
Strengths_x000D_
Strong industry connection and research tools will be released through open source. _x000D_
The research plan is integrated with education effort through new courses and course updates. _x000D_
The PIs have a strong track record of involving undergraduates, master students and underrepresented minorities in research. _x000D_
_x000D_
Weaknesses_x000D_
There is lack of details on the education and outreach activities. _x000D_
_x000D_
SUGGESTIONS FOR IMPROVEMENT_x000D_
It is recommended that the PIs select a few more cohesive problems, and provide in-depth discussion on their novel ideas. _x000D_
The proposal should provide more detailed discussions on how the proposed work relates to/builds upon existing work._x000D_
_x000D_
SUMMARY STATEMENT_x000D_
The proposed solutions and tools have potential to simplify and automate software co-evolution analysis and update. However, the proposal lacks cohesion and clear context within the state of art in NLP applied to software engineering problems. _x000D_
 _x000D_
The recommendation of the panel is that the proposal is:Low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</si>
  <si>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PIs are ambiguous and proposed a list of interesting goals. The PIs provide some novel ideas to achieve the goals, some of which sound feasible. For example, the PIs observe there are "todo" and "questions" in the comments, which trigger them to think what program analysis tools and synthesis tools can be improved to address the developers' concern._x000D_
_x000D_
My concern is that the proposal contains a very broad range of topics, from program analysis, testing and synthesis. Each of the goals, even subgoals are all very challenging topics. For example, generating test oracles from bug reports. There have been many work on bug report analysis, which find that bug reports are highly noisy. To do it well, the topic itself might accounts for a proposal. The PIs did provide some interesting initial ideas, but in general, I feel these ideas are not yet very mature, and there are no initial results that can convince me that the directions are likely successful. _x000D_
_x000D_
I think the PIs can write a much better proposal if they can select a few important also likely successful topics from the current proposal, provide a more depth discussion on their novel ideas. Some initial data can be helpful. It also will be useful to discuss the challenges of each topic by pointing out concretely what have not been addressed in the past research._x000D_
_x000D_
_x000D_
In the context of the five review elements, please _x000D_
evaluate the strengths and weaknesses of the proposal with respect to broader impacts._x000D_
_x000D_
The broader impact component includes a set of typical elements 1) collaboration and tech transfer to the industry, 2) integrating research and education, 3) promote diversity and 4) dissemination. I believe most of the proposed activities and impact are achievable. _x000D_
_x000D_
_x000D_
_x000D_
Please evaluate the strengths and _x000D_
weaknesses of the proposal with respect to any additional solicitation-specific review criteria, if _x000D_
applicable_x000D_
_x000D_
_x000D_
_x000D_
Summary Statement_x000D_
_x000D_
The proposed research aims to better integrate natural language elements occurring in software projects to improve program analysis, testing and code transformation tools. Specially, to guide program analysis and synthesis, the PIs aim to detect resolved todo comments, extract executable comments, help developers answer questions in comments, synthesize error reporting code; for testing tools, The PIs propose to identify method arguments and sequences to help generate test inputs, generate test oracles, generate tests for unimplemented functionality; for code transformation, the PIs aim to develop auto-refactoring tools based on comments, migrate tests, and alter test abstractions. The PIs also plan to generate and improve the comments. _x000D_
_x000D_
_x000D_
</t>
  </si>
  <si>
    <t xml:space="preserve">In the context of the five review elements, please _x000D_
evaluate the strengths and weaknesses of the proposal with respect to intellectual merit._x000D_
_x000D_
The proposal is organized along three main thrusts._x000D_
The first thrust is detecting resolved todo comments and extracting_x000D_
executable comments. Detecting resolved TODOs using machine learning to  associate code changes with resolved todo's and look for similar changes that forgot to remove the TODO._x000D_
Encode trigger-action comments as executable, i.e., when the action is met in a commit, the todo is removed._x000D_
_x000D_
_x000D_
According to the numbers presented, in the analysed projects there are_x000D_
700k TODOs for 600m LOC i.e., one todo per 892 LOC. Consistent measures _x000D_
in the literature for defect density are 5--10 per kLOC, i.e., 4.5--9_x000D_
actual defects PER TODO. So it appears that it would be much more_x000D_
effective to direct the effort toward finding and fixing 4-9 bugs_x000D_
instead of ensuring the accountancy of one TODO. _x000D_
_x000D_
There is an issue with automatic removal of TODOs: t he downside of a_x000D_
resolved TODO that is _still present_ in the code is minimal at worst;_x000D_
the downside of _incorrectly removing_ a TODO that hasn't been fixed_x000D_
is substantial._x000D_
_x000D_
_x000D_
The second thrust revolves around generating tests based on comments, e.g., comments on arguments and on correct order of method invocation as specified in libraries._x000D_
To enable test-driven development, test oracles will be generated from bug reports. as well as from comments about unimplemented functionality._x000D_
_x000D_
_x000D_
The third trust is using natural language to enable consistent program transformations, e.g., consistent refactoirng, migrating tests from unit to behaviro-driven, across projects._x000D_
_x000D_
The final thrust is comment generation. Specifically, updating_x000D_
comments to avoid divergence as code evolves; ensuring consistent_x000D_
comments in the same files or project; and generating meaningful_x000D_
messages on assertions  _x000D_
_x000D_
_x000D_
The Intellectual Merit' strengths consists of a strong track record of collaboration with industry. _x000D_
_x000D_
The Intellectual Merit' weaknesses consist of_x000D_
- lack of a semantic foundation; _x000D_
- soundness of proposed approaches cannot be established _x000D_
- effectiveness of techniques could be undermined by incorrect_x000D_
comment fixing/rewriting, leaving code _worse_ than before the_x000D_
approach was used_x000D_
_x000D_
In the context of the five review elements, please _x000D_
evaluate the strengths and weaknesses of the proposal with respect to broader impacts._x000D_
_x000D_
Tools will be released and collaboration with industry and open source projects will continue. The proposed topics will make the subject of new courses ans updated course material for existing ones. The PIs have a strong track record of involving undergraduates, master students and underrepresented minorities in research._x000D_
_x000D_
Please evaluate the strengths and _x000D_
weaknesses of the proposal with respect to any additional solicitation-specific review criteria, if _x000D_
applicable_x000D_
_x000D_
_x000D_
_x000D_
Summary Statement_x000D_
_x000D_
The proposal aims to leverage code comments for several applications,_x000D_
e.g., detecting inaccurate/obsolete comments and generating accurate_x000D_
up-to-date comments, code transformation, and_x000D_
test generation. _x000D_
_x000D_
_x000D_
_x000D_
</t>
  </si>
  <si>
    <t xml:space="preserve">In the context of the five review elements, please _x000D_
evaluate the strengths and weaknesses of the proposal with respect to intellectual merit._x000D_
_x000D_
This  proposal focuses on a set of software engineering problems that the PIs show hold promise to be solved using the natural language in comments and_x000D_
program analysis in combination.  Specifically, the PIs propose to use NLP and program analysis to perform (1) comment-guided program analysis, (2) testing techniques improved by NLP, (3) NL-based program transformations, and (4) comment generation.  In each of these categories, the PIs propose 3-4 subproblems to tackle._x000D_
_x000D_
_x000D_
Intellectual Merit_x000D_
_x000D_
_x000D_
Strengths_x000D_
+ The PI team is diverse with experts in testing, NLP, and program analysis, in current or past collaboration on other projects._x000D_
+ The use of NLP and program analysis is promising in that others have shown the analysis and leverage of naming and naming conventions and NLP with code analysis to be useful for various software engineering tools and techniques._x000D_
+ The proposal outlines reasonable metrics for evaluation of the work._x000D_
_x000D_
Weaknesses_x000D_
- There has been a history of NLP analysis on code itself (identifiers) and comments within code, as well as other software-related artifacts_x000D_
for the past 10 years or so.  The PIs mention many of these efforts in the related work section, but do not put the proposed work into context with_x000D_
the current state of the art.  What basic techniques will be built upon in this work?  How do the subproblems identified in this project relate to the problems that have been solved with NLP techniques in the past?  The related work section reads as a quick mention of many techniques, but does not create the story_x000D_
of the context for this work. Then, when subproblems are described in the proposed work section, no related work is cited and put into context. The PIs do not give the reader confidence that they know which related work they can build on and reuse, or demonstrate that what they propose is novel._x000D_
_x000D_
- The project as proposed lacks cohesion.  The major cohesive aspect is that the PIs have identified a wide set of subproblems that might benefit from analysis_x000D_
and use of comment content along with program analysis.  Each category of work outlined above has a list of subproblems that are not very well related to_x000D_
create a bigger whole.  _x000D_
_x000D_
- The research plan needs to justify why the work in separate categories is not being done in parallel but instead the focus is all in one category of subproblems and then on to the next category. Are there inherent dependencies?  _x000D_
_x000D_
- The project does not have much preliminary work to justify the proposed set of subproblems to target or the proposed approaches for those problems. The PIs analyze 30K open-source projects  counting lines of code and lines of comments and todo comments.  However, I did not see any in-depth case studies or analyses to_x000D_
support the work beyond this. _x000D_
_x000D_
- The subproblems that were chosen for investigation need to be motivated better and some demonstration of the potential for automation for them given.  Doing some manual analysis of small samples of examples/cases would help to motivate each subproblem's frequency of occurrence (importance) and justification for the promise of automation, particularly through the proposed techniques._x000D_
_x000D_
_x000D_
_x000D_
In the context of the five review elements, please _x000D_
evaluate the strengths and weaknesses of the proposal with respect to broader impacts._x000D_
_x000D_
Strengths_x000D_
+ The PIs have an established collaboration with Microsoft._x000D_
+ The project includes plans to integrate the work into graduate classes in software testing and software evolution._x000D_
_x000D_
Weaknesses_x000D_
- The PIs could provide more details of the education and outreach activites._x000D_
_x000D_
_x000D_
_x000D_
Please evaluate the strengths and _x000D_
weaknesses of the proposal with respect to any additional solicitation-specific review criteria, if _x000D_
applicable_x000D_
_x000D_
_x000D_
_x000D_
Summary Statement_x000D_
_x000D_
_x000D_
This proposal seeks to apply the promising combination of NLP (particularly on comments) and program analysis to address a set of problems categorized into 4 categories.  As it is written, the project lacks cohesion, clear context within the state of the art in NLP applied to code and comments, and justification/evidence for the selected subproblems and their importance and potential for automation. _x000D_
_x000D_
_x000D_
</t>
  </si>
  <si>
    <t xml:space="preserve">In the context of the five review elements, please _x000D_
evaluate the strengths and weaknesses of the proposal with respect to intellectual merit._x000D_
_x000D_
This proposal describes several research activities to integrate software engineering techniques and NLP methods to improve analysis and handling of co-existence and co-evolution of code and comments.  The proposed research contributions include several important elements along with an underlying techniques to support transduction tasks, to enrich program analysis, test generation, and code transformation. _x000D_
_x000D_
The main strong points of the proposal are: _x000D_
S1. The proposal highlights a number of unexplored directions on combing program analysis and NLP, which suggests useful use cases for exploiting the integration of software engineering techniques and NLP methods to support automated analysis of software evolution. _x000D_
_x000D_
S2. The PIs have intensive prior work in developing advanced techniques in automated testing and NLP. _x000D_
_x000D_
S3. The PIs has good collaboration relationship with industry to ensure the reflection of industry perspectives. _x000D_
_x000D_
S4. The evaluation plans for validating the proposed techniques are sufficiently described. _x000D_
_x000D_
The proposal can be improved by: _x000D_
_x000D_
- The research tasks are proposed in a loosely connected manner, each heavily empirically-based and targeting a rather specific practical issue which can benefit from additional automation support.  Would it be possible to derive an overarching framework for analyzing performance of the development team during software evolution? More details is needed for clarifying and synthesizing on a integrated framework needed for analyzing and improving reliability.  _x000D_
- The proposal claims to improve software reliability through integrated program and NLP analysis. Yet it is not tackled on how different techniques may work together and influence on software reliability? Instead, it assumed software reliability is related to software engineering techniques such as TODO comment consolidation, guided test generation, program transformation, and comment generation. This is a strong assumption since most of these software engineering techniques may help to improve development productivity through automation, and less so in suggesting indication of software reliability improvement._x000D_
_x000D_
_x000D_
_x000D_
In the context of the five review elements, please _x000D_
evaluate the strengths and weaknesses of the proposal with respect to broader impacts._x000D_
_x000D_
The solutions and tools have potential to simplify and automate software co-evolution analysis and update. The plan for industrial collaboration requires additional details. _x000D_
_x000D_
The PIs are teaching relevant courses in the area of software evolution and NLP, and seems well positioned to teach classes and publish work in this area. The PIs also appears to have adequate resources for completing the work. The data management plan is adequate. _x000D_
_x000D_
_x000D_
Please evaluate the strengths and _x000D_
weaknesses of the proposal with respect to any additional solicitation-specific review criteria, if _x000D_
applicable_x000D_
_x000D_
_x000D_
_x000D_
Summary Statement_x000D_
_x000D_
The proposal describes several research activities to integrate software engineering techniques and NLP methods to improve analysis and handling of co-existence and co-evolution of code and comments. The solutions and tools have potential to simplify and automate software co-evolution analysis and update._x000D_
_x000D_
</t>
  </si>
  <si>
    <t>Natural language elements (e.g., API comments, todo comments, etc.) form a substantial part of software repositories.  As an initial investigation, the PIs analyzed over 30k open-source projects and found that they have a total of 625 million lines of code and 307 million lines of comments.  These natural language elements are used to explain code to the users (via API comments) and enhance communication among the developers (via todo comments and other code comments).  Despite occurring frequently in practice and containing valuable information, these elements, because of their informal nature, are largely not exploited by existing software engineering tools (e.g., test generation, code transformation, etc.).  Additionally, as software evolves and development teams re-organize, these natural language elements are frequently forgotten, or just become outdated, imprecise and irrelevant._x000D_
_x000D_
To significantly improve software, the PIs propose to unify software engineering techniques with natural language processing (NLP) methods to define highly effective analyses that handle both code and comments, with a focus on how they co-exist and co-evolve.  Specifically, the PIs propose several research activities that include designing and developing: (1) comment-guided program analysis and lightweight synthesis (for detecting resolved todo comments, generating code for existing trigger-action comments, and synthesizing error-reporting code), (2) testing techniques enhanced by NLP of comments and bug tracking systems (for extracting input values, generating oracles, and generating tests), (3) NL-based program transformations (for behavior-preserving transformations aware of natural language semantics and migrations of tests to novel testing frameworks), (4) techniques for comment generation, enhancement, and update (via language and static and dynamic code analysis), and (5) novel integrated syntactic structures of code and comments, and methods for transduction tasks to analyze co-evolution of code and comments, and speed up the proposed techniques via incremental analysis._x000D_
_x000D_
Keywords: Natural Language Processing; Software Engineering; Code and Comment Co-EvolutionThis project provides central elements that form a unified foundation for natural language processing (NLP) and software analysis to enable development of more reliable software.  While the fields of NLP and software analysis have a rich history of innovation, previous work focused largely within each field.  This project's unifying vision, where natural language elements and code co-evolve and dependencies between them are first-class citizens, provides a promising new basis for vastly richer analyses that substantially enhance software reliability._x000D_
_x000D_
The PIs form an excellent diverse team for applying statistical NLP methods to problems in software engineering, consisting of leading researchers in software analysis (Gligoric) and testing and lightweight synthesis (Khurshid) as well as NL semantic parsing (Mooney) and discourse processing (Li).  The PIs' combined expertise in SE and NLP allows them to exploit natural language elements and evolving software repositories to develop the next generation of software engineering techniques with the goal to increase software reliability.This project has a potential to transform the way researchers and practitioners develop software engineering techniques and tools, and make the tools more effective, thus increasing software reliability.  The PIs' prior work has been adopted by large software organizations, including Apache and Google.  The PIs plan to disseminate the results of this proposal via presentations, conference and journal publications, open-source code, and industrial collaborations.  The PIs will collaboratively develop teaching materials (related to code and comment co-evolution) for classes on program analysis, testing, software verification, and natural language processing.  In the last several years, the PIs worked with over 70 undergraduate and master students, including a number of students from underrepresented groups; several students have been admitted to doctoral programs at top research institutions.</t>
  </si>
  <si>
    <t>1763814</t>
  </si>
  <si>
    <t>Jhala</t>
  </si>
  <si>
    <t xml:space="preserve"> Panel Summary       
 SUMMARY OF PROPOSED RESEARCH ACTIVITY_x000D_
_x000D_
The goal of the proposal is to develop techniques for fault_x000D_
localization and repair of scripting languages, code contracts, and_x000D_
interactive theorem proving. The unifying theme is the use of machine_x000D_
learning techniques trained on interaction logs from developer_x000D_
sessions._x000D_
_x000D_
INTELLECTUAL MERIT_x000D_
_x000D_
+Strengths:_x000D_
_x000D_
   + The proposed work is innovative and exciting._x000D_
_x000D_
   + The argument for the application of machine learning in the_x000D_
     proposed context is convincing and is well supported by recent_x000D_
     preliminary work by the PIs_x000D_
_x000D_
   + The challenges and proposed approaches to address them are_x000D_
     clearly articulated_x000D_
_x000D_
   + The PI's have an excellent track record and are well positioned_x000D_
     to conduct proposed research_x000D_
_x000D_
-Weaknesses:_x000D_
_x000D_
   - The panel felt that the proposed work is too broad without_x000D_
     sufficient synergy between the different tasks. It is not clear_x000D_
     that the techniques that are applicable in one area (e.g.,_x000D_
     scripting) can be shared with another (i.e., proofs)_x000D_
_x000D_
   - The panel was particularly skeptical about the applicability of_x000D_
     syntax-based techniques for Coq proofs_x000D_
_x000D_
   - The panel felt that the novelty from the perspective of Machine_x000D_
     Learning can be articulated further_x000D_
_x000D_
BROADER IMPACTS_x000D_
_x000D_
Many tasks in program analysis are inherently ambiguous. Applying_x000D_
machine learning to identify how to resolve these tasks based on prior_x000D_
human interactions is extremely valuable and novel. This is an_x000D_
exciting new area in which both positive and negative results would be_x000D_
a valuable contribution to research._x000D_
_x000D_
The panel believes that this is a high-risk high-reward proposal that_x000D_
might promote new synergies in the areas of Machine Learning and_x000D_
Program Analysis._x000D_
_x000D_
SUGGESTIONS FOR IMPROVEMENT_x000D_
_x000D_
The panel felt that the proposal was too broad and addressed too many_x000D_
distinct application areas. The proposal would be strengthened by_x000D_
either focusing on less areas or better articulating the synergy_x000D_
between them._x000D_
_x000D_
Application of the proposed technique to Coq proofs requires a_x000D_
stronger argument on applicability of syntax-based heuristics to_x000D_
semantic proofs._x000D_
_x000D_
The panel found preliminary work convincing, but the proposal can be_x000D_
strengthened by providing evidence or intuition that the approach can_x000D_
be generalized to other settings._x000D_
_x000D_
The proposal can be further improved by identifying better connections_x000D_
and differences with the existing field of Software Analytics._x000D_
_x000D_
SUMMARY STATEMENT_x000D_
_x000D_
The proposal addresses a challenging task of identifying and_x000D_
quantifying programmer's intent. It proposes a novel combination of_x000D_
Machine Learning, historical interaction traces, and Programming_x000D_
Languages that might lead to effective solutions to fault_x000D_
localization, repair, and synthesis, while promoting new synergies_x000D_
between different research areas. The proposal suffers from exploring_x000D_
too broad a range of applications in multiple disjoint areas._x000D_
_x000D_
The recommendation of the panel is that the proposal is Competitive._x000D_
_x000D_
The panelists concur that the Panel Summary accurately reflects the_x000D_
panel discussion._x000D_
</t>
  </si>
  <si>
    <t xml:space="preserve"> Panel Summary       
 SUMMARY OF PROPOSED RESEARCH ACTIVITY_x000D_
_x000D_
Automatic program analysis techniques like fault isolation and fault repair have enormous potential_x000D_
but their application is limited in part because they can be very imprecise as they depend on the _x000D_
developer's intentions.  _x000D_
_x000D_
This project builds on the insight that interactions between developers and their tools can be_x000D_
leveraged to infer intent automatically, and then use that inferred intent to improve the precision _x000D_
of targeted program analysis tools._x000D_
_x000D_
The project will contribute techniques for three languages/domains (python, haskell, coq) to provide _x000D_
broad coverage of interactions traces and error types, and explore two client software engineering tasks where the impact can be manifested._x000D_
_x000D_
INTELLECTUAL MERIT_x000D_
_x000D_
Strengths_x000D_
- The proposed approach is based on a largely unexploited insight to infer intent that may render a big leap for the targeted program analysis techniques_x000D_
- The proposal is unique and novel in how it merges data-driven and logical and symbolic program analysis techniques_x000D_
- The proposal brings together a strong team of researchers, with a solid body of preliminary work, expertise, and a path to success._x000D_
- The research plan is detailed and clear, and supported by previous collaborations among the team members_x000D_
- The proposal scope in terms of language/domains and software engineering tasks is impressive, helping to increase the potential generality of the findings_x000D_
_x000D_
Weaknesses_x000D_
- The proposal seems over-focused on students' assignments datasets, with the potential negative side-effect of over-fitting the solutions to that space of developers_x000D_
- The effectiveness of the tools may be greatly affected by the interface choices, yet the team had limited HCI expertise _x000D_
- For some of the domain specific examples, it was not clear whether the cost of the proposed techniques/toolset may offset the benefits_x000D_
_x000D_
None of the weaknesses was deemed significant by the panel. _x000D_
_x000D_
_x000D_
_x000D_
BROADER IMPACTS_x000D_
_x000D_
Strengths:_x000D_
_x000D_
The proposed work could dramatically improve program analysis techniques for fault detection_x000D_
and automatic fixing, increasing their potential for being broadly used by practitioners._x000D_
_x000D_
Since the empirical validation of the work includes development environments used by students and data from students, online tutorials, and MOOCs, the work could also impact various aspects of education._x000D_
_x000D_
The team has a strong record of innovation in education activities, mentoring graduate students that have continued to pursue research careers, and sharing their datasets and tools with the community._x000D_
_x000D_
Weaknesses:_x000D_
_x000D_
Much of the broader impact relied on emphasizing previous work. The panel felt that there were often not enough specifics about the particular activities in this proposal._x000D_
_x000D_
_x000D_
SUMMARY STATEMENT_x000D_
_x000D_
The panel was very enthusiastic about the proposed work and its potential to transform a body of program analysis techniques, making them more precise and powerful so that they can be applied much more broadly. The panel was also impressed by the breadth of dimensions explored, which present different challenges (dynamic typing, contracts, and proofs). Also, the panel recognizes the merits of the approaches to be investigated for collecting interactions, modeling knowledge, discovering features, and translating those into added-value for the analysis techniques. The team has the expertise and a strong track record to deliver on the planned work._x000D_
_x000D_
The recommendation of the panel is that the proposal is: Highly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</si>
  <si>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Problem. The proposal rightly argues that some analysis tasks suffer because they lack context, more specifically the intent context of the developer. In absence of intent, these analyses must provide developer with ambiguous/imprecise answers, resorting to heuristics to compensate for that deficiency._x000D_
_x000D_
Solution. The proposed work key insight is that developer's intention is embedded in the interactions (unsuccessful interactions until a successful one is reached) with the tools they use (from compilers to IDEs). The critical contribution of the proposed work is how to collect and leverage those interactions to make analysis techniques more powerful. _x000D_
_x000D_
Although I was skeptical early, the proposal builds a strong argument for why such an approach has merit and serious potential. Starting with the solid OCAM example in section 2.1, the sections explain critical issues such as how to collect the data, how to label it, what may be the best potential ways to encode it and analyze it, and it does so across multiple dimensions (three language/domains and three analysis client types). _x000D_
_x000D_
Clearly some issues remained questionable. How will the proposed examples scale? Are the basic ideas for defining what is 'wrong/right' general (for python for example I was not so sure)? Will the dynamic analysis for localization of scripts render anything different from existing approaches? Not sure but there is enough for me to see a lot of great work coming from the proposed work. The one reason I did not give a higher score is because the Explanation under Pw3/4 seem to need further development to be as credible as the earlier pieces of the proposal, and also because the work on Proofs seems too niche to translate to other domains or to have a significant impact. _x000D_
_x000D_
That said, overall, the proposed work has the potential to start (or more precisely to re-start if we consider HackyStack from the 90s) a rich branch of program analysis that takes user interactions into consideration. _x000D_
_x000D_
Team. The PI qualification are excellent. They have strong expertise across the dimensions explored, they have access to the right resources, and the plan has enough common threads and enough independence among the PIs that this project could be considered successful even if some of the threads do not quite pan out as planned._x000D_
_x000D_
_x000D_
_x000D_
In the context of the five review elements, please _x000D_
evaluate the strengths and weaknesses of the proposal with respect to broader impacts._x000D_
_x000D_
Broader impact.  As mentioned, the team is really strong intellectually but also in term of generating value for the community in terms of distinguished publications, tools, and datasets and I expect that to continue through this work.   The investigators also are part of several educational efforts that will incorporate the findings and practical aspects of this project._x000D_
_x000D_
Please evaluate the strengths and _x000D_
weaknesses of the proposal with respect to any additional solicitation-specific review criteria, if _x000D_
applicable_x000D_
_x000D_
_x000D_
_x000D_
Summary Statement_x000D_
_x000D_
This is a strong proposal that builds on equally strong previous and preliminary work. Its key insight of leveraging developers' interactions with their tools/environments to understand intent could dramatically improve several types of program analysis techniques. The proposal breath in terms languages/domains and client techniques, makes it not only intellectually appealing, but it also increases its potential broader impact._x000D_
_x000D_
</t>
  </si>
  <si>
    <t xml:space="preserve">In the context of the five review elements, please _x000D_
evaluate the strengths and weaknesses of the proposal with respect to intellectual merit._x000D_
_x000D_
The goal of the proposed research is to develop techniques that use_x000D_
statistical data-driven machine learning to improve classical program_x000D_
analysis. In particular, the problems that are considered are error_x000D_
localization, error explanation, and automated program repair. The key_x000D_
enabler is the use of widely available (already collected by the PIs)_x000D_
interaction logs of programmers interacting with an online editor_x000D_
while developing a program._x000D_
_x000D_
The proposal suggests that existing machine learning techniques can be_x000D_
used to learn from interaction logs information necessary to_x000D_
disambiguate traditionally ambiguous tasks such as picking a repair or_x000D_
deciding on a cause of a type error._x000D_
_x000D_
The argument is quite convincing. While there are many applications of_x000D_
machine learning, including in programming languages, the particular_x000D_
application of disambiguation appears to be a good match._x000D_
_x000D_
The proposal covers a wide range of applications / languages including_x000D_
scripting languages (Python and Java Script), contracts_x000D_
(LiquidHaskell), and proof assistants (Coq). For each language, the_x000D_
proposal convincingly argues for the main challenges and provides_x000D_
directions to address them._x000D_
_x000D_
One weakness of the proposal is perhaps in its breadth. While multiple_x000D_
languages are covered, it is not clear that there is possibility for_x000D_
collaboration between the different application areas. Each individual_x000D_
application seems like an interesting proposal in its own right._x000D_
_x000D_
The team is well positioned to conduct the research and has a good_x000D_
track record of collaboration._x000D_
_x000D_
_x000D_
In the context of the five review elements, please _x000D_
evaluate the strengths and weaknesses of the proposal with respect to broader impacts._x000D_
_x000D_
The proposal addresses a challenging and interesting problem. If_x000D_
successful, it can significantly affect how software is developed and_x000D_
might lead to new and more efficient forms of interaction for_x000D_
developers. The proposal might also provide new applications to_x000D_
existing technologies developed in Machine Learning community._x000D_
_x000D_
The tools developed by the proposal will be released as open source_x000D_
and will be available to developers and other researchers._x000D_
_x000D_
The techniques seem well matched for online education (MOOC)._x000D_
_x000D_
_x000D_
Please evaluate the strengths and _x000D_
weaknesses of the proposal with respect to any additional solicitation-specific review criteria, if _x000D_
applicable_x000D_
_x000D_
_x000D_
_x000D_
Summary Statement_x000D_
_x000D_
A well developed proposal that addresses an important and challenging_x000D_
topic. Explores a promising and novel application of Machine Learning_x000D_
techniques to the field of program analysis._x000D_
_x000D_
_x000D_
</t>
  </si>
  <si>
    <t xml:space="preserve">In the context of the five review elements, please _x000D_
evaluate the strengths and weaknesses of the proposal with respect to intellectual merit._x000D_
_x000D_
The central component of this proposal is the_x000D_
application of interaction traces (observations on how a particularly_x000D_
programming error or proof script was repaired) to improve error_x000D_
recovery, patching, and synthesis activities.  There's been_x000D_
significant interest in recent years on applying data-driven methods_x000D_
to various program analysis and verification tasks.  This proposal_x000D_
fits within that broad space focussed on using supervised learning_x000D_
techniques for the purposes of (a) model discovery and feature_x000D_
generation, using interaction traces as training data, and (b)_x000D_
applying discovered models to software engineering tasks related to_x000D_
error patching/diagnosis and mechanized proof construction._x000D_
_x000D_
Specifically, the proposal looks at three specific instantiations of_x000D_
this general theme - (a) using interaction traces and feature/model_x000D_
extraction to drive repair strategies for dynamic languages like_x000D_
Python; (b) improved error diagnosis and repair for refinement type_x000D_
systems; and (c) facilitating proof development in the Coq mechanized_x000D_
proof assistant.  The PIs have substantial experience in the core_x000D_
research and application areas covered by the proposal, and have_x000D_
recent preliminary work on applying this methodology to correcting_x000D_
type errors in OCaml that provides justification for their approach._x000D_
_x000D_
However, the three tracks chosen are quite disparate with respect to_x000D_
model and feature generation, trace collection, the sampling strategy,_x000D_
and application/evaluation.  This makes it difficult to appreciate_x000D_
whether there is a common software infrastructure upon which the_x000D_
different tracks can be built.  The proposal does not provide_x000D_
sufficient detail to really assess the difficulty in devising_x000D_
features, the level of (manual) effort necessary to refine models, how_x000D_
we might incorporate or extend new language semantics or analysis_x000D_
frameworks into the machine learning framework, etc.  Given the wide_x000D_
range of domains being considered, these questions loom large.  Two_x000D_
related issues are (a) the rationale underlying the choice of these_x000D_
tracks (other than the fact that the PIs are familiar with them), and_x000D_
(b) whether there are opportunities for synergies among them.  As_x000D_
described, each track appears essentially independent of the others,_x000D_
with even the demands placed on the underlying machine learning_x000D_
component varying in degree and scope.  The cohesiveness of the_x000D_
overall story is weakened as a result._x000D_
_x000D_
_x000D_
In the context of the five review elements, please _x000D_
evaluate the strengths and weaknesses of the proposal with respect to broader impacts._x000D_
_x000D_
The broader impacts of the proposal include (a) user_x000D_
studies, (b) incorporation of outcomes into courses taught at Michigan_x000D_
and UCSD, (c) online, open-source implementations along with trace_x000D_
data for use by other researchers.  The researchers have prior_x000D_
experiences with conforming to IRB-approved user studies._x000D_
_x000D_
Please evaluate the strengths and _x000D_
weaknesses of the proposal with respect to any additional solicitation-specific review criteria, if _x000D_
applicable_x000D_
_x000D_
_x000D_
_x000D_
Summary Statement_x000D_
_x000D_
The proposal brings together researchers in programming languages,_x000D_
software engineering, and machine learning to explore data-driven_x000D_
methods to address issues in code repair, error diagnosis for_x000D_
expressive type systems, and proof search and development in the_x000D_
context of mechanized proof assistants.  The ideas are reasonable but_x000D_
the proposal in many cases lacks sufficient detail to appreciate_x000D_
synergies in solutions among the different domains considered, the_x000D_
degree of manual effort involved in collecting and curating training_x000D_
data, and specifics of the machine learning techniques being employed._x000D_
The broader impacts are primarily with respect to course development_x000D_
and dissemination of open-source tools._x000D_
_x000D_
_x000D_
</t>
  </si>
  <si>
    <t xml:space="preserve">In the context of the five review elements, please _x000D_
evaluate the strengths and weaknesses of the proposal with respect to intellectual merit._x000D_
_x000D_
I like the general idea: using human-tool interaction traces to capture the intention of the developers and then adapt the tools to serve developers' purposes. An analogy is the search tools -- when you use Google, you might not able to provide your search queries precisely until you make trials and get feedback from the search engine. However, I also want to point out that it is not the first work that takes human feedback as input to program analysis tools, e.g., see the paper A User-Guided Approach to Program Analysis by the research group of Mayur Naik._x000D_
_x000D_
One of the doubts I have about the idea is whether "the cost overweighs the benefit", at least for the domains and tasks chosen. Fixing static type errors based on useless compiler warnings might be time consuming; but applying the machine learning approach proposed here sounds like an overkill. It is expensive 1) we need to prepare labeled data; and 2) there is runtime overhead to collect execution traces, which will further slow down already slow Python program. Yet the approach is not generating precise results. The second problem of verifying static contracts potentially is interesting. However, there are many such tools out there. It is questionable whether the approach is general to all these tools with desired precision. I felt the proposed research is ambitious to address all the domains and tasks, as it will be a lot of challenges for reducing the cost and improving the precision while not over-fitting. I think the research can be more valuable if the PIs can choose less domains and tasks but focus on the domain and task that has more real-world software engineering impacts. The proposal will read less risky if the pIs can provide more detailed ideas on what information in the interactive traces is useful and why, and how to collect such information cheaply.  _x000D_
_x000D_
I also think the proposed research addresses a machine learning research problem. Currently, the approaches developed for each domain and task sound ad-hoc with a set of manually engineered features. It will be more  intellectually interesting to unit these approaches to a framework, consisting of general approaches of modeling the programs and integrating additional information such as interactive traces. _x000D_
_x000D_
_x000D_
In the context of the five review elements, please _x000D_
evaluate the strengths and weaknesses of the proposal with respect to broader impacts._x000D_
_x000D_
The broader impact can be improved by explaining how the end users and research communities can benefit from the proposed research.  Is there many users on PYTHON TUTOR who have troubles to fix the static type errors? What types of industrial and academic research projects might benefit from the three tools enhanced with interactive traces? _x000D_
_x000D_
_x000D_
Please evaluate the strengths and _x000D_
weaknesses of the proposal with respect to any additional solicitation-specific review criteria, if _x000D_
applicable_x000D_
_x000D_
_x000D_
_x000D_
Summary Statement_x000D_
_x000D_
When applying to detect and fix problems for programs, current analysis tools are not always able to accurately perform desired actions. The PIs point out that with further specifications provided by the developers, the tools can improve their accuracies and be more useful. The proposed research aims to learn such intentions through interactive traces captured between developers and tools.  The general approach is machine learning. The PI has provided the preliminary results for locating  static type errors. The approach is to convert the problems of predicting accurate location of type errors to a classification problem.  In the proposed research, the PIs will extend the ideas to three representative domains: dynamically typed languages, functional statically typed languages and proof assistants; and will focus on three tasks of analysis tools: localizing errors, fixing errors and code completion. _x000D_
_x000D_
The broader impact activities include open-source tools that can benefit end users, integrating research outcomes into course materials, sharing the tools and data to the communities. _x000D_
_x000D_
_x000D_
</t>
  </si>
  <si>
    <t xml:space="preserve">In the context of the five review elements, please _x000D_
evaluate the strengths and weaknesses of the proposal with respect to intellectual merit._x000D_
_x000D_
Strengths:_x000D_
_x000D_
The PIs are proposing an innovative, interdisciplinary approach to program correctness and developer tools, using machine learning techniques based on past interactive program development traces to suggest repairs to programs. They propose 3 compelling application domains -- dynamic errors in Python programs, contract violations in Haskell programming to refinement types, and proving theorems in Coq. They describe intriguing preliminary results with a radical new approach and a well-thought out plan going forward. They also propose a considered plan for evaluation._x000D_
_x000D_
Weaknesses:_x000D_
_x000D_
The PIs claim to be inventing the field of "program analytics," but this field already exists. What they are proposing to do is still interesting and novel, but it is worrying that they do not cite e.g. the work of Emerson Murphy-Hill or Tim Menzies on software analytics (see e.g. the 3rd Software Analytics Workshop documented on Twitter: https://twitter.com/SWANworkshop) or the entire field of Educational Data Mining, which includes using data from student traces to create interactive educational tools for student programmers.  Indeed, combining the standard approaches of these fields with insights from semantics and formal methods sounds like a great idea. My primary concern about the proposal is a lack of connection with the central figures of these fields, indicating a potentially limited scope._x000D_
_x000D_
My other, less major concern is about data collection and generalization from data. So far, all of the data collected has been from students. But it would seem important, unless the contribution is solely educational, to collect evidence that the proposed work extends outside the educational setting and into real-world developer habits. Students are very different from professional developers, though, and the PIs have not given any consideration to these differences in the proposal. Furthermore, students are very different from *one another*, and I remain unconvinced that an "aggregate" classifier would necessary apply well to each and every programmer. It would seem like personal data collection and personalized error messaging would be a natural avenue to explore, but this is not discussed._x000D_
_x000D_
Although I am not a machine learning expert, I also have some concerns about the vector representations described. Various extensions to the initial encoding are discussed that would widen the vector, but no discussion is given on how this might impact the quality of the encoding, e.g. in terms of accuracy-to-data-needed ratio, or speed of calculation. Furthermore, the "adversarial learning" approach to repair sounds like it would be amazing if it worked, but I'm not convinced it would. For one thing, knowing the features of the vector that would need to change does not necessarily easily translate into knowing the features of the *program,* since the representation is done through predicate abstraction, i.e. you would know v is the target value for feature f, and need to guess x s.t. f(x) = v. But as far as I can tell from the information in the proposal, the feature could be as complex as "guess the program x s.t. correct(x)."_x000D_
_x000D_
_x000D_
_x000D_
In the context of the five review elements, please _x000D_
evaluate the strengths and weaknesses of the proposal with respect to broader impacts._x000D_
_x000D_
Strengths:_x000D_
The PIs discuss widespread dissemination of formal tools, infrastructure for education, and infrastructure for research as their primary broader impacts._x000D_
_x000D_
Widespread dissemination is supported by incorporating their tool into an online coding practice program. They also intend to release their curricular materials, open-source software tools, and anonymized data sets to the public. These activities are a great first step towards the impacts they describe._x000D_
_x000D_
Weaknesses:_x000D_
_x000D_
I am not really sure that doing a user study qualifies as addressing widespread dissemination. It seems like a key assessment of an intellectual contribution, namely whether the tool properly addresses the "cognitive overload" issues often encountered with users of formal tools._x000D_
_x000D_
I would be more convinced by the infrastructure contributions if the PIs described plans beyond releasing materials to the public. How will they know if their contributions have any positive effect e.g. on education or research? What if the tools are ignored? Furthermore, could there be deleterious effects on student education if they know their interactions with the tool(s) are being logged?_x000D_
_x000D_
It would also be nice to see the potential interdisciplinary connections addressed as a broader impact._x000D_
_x000D_
Please evaluate the strengths and _x000D_
weaknesses of the proposal with respect to any additional solicitation-specific review criteria, if _x000D_
applicable_x000D_
_x000D_
_x000D_
_x000D_
Summary Statement_x000D_
_x000D_
The proposal is worthy of support, taking an exciting risk with a new approach that has potentially transformative payoff. If not funded, the PIs should revise the proposal to more carefully consider related work, describe contingency plans should their ideas not pan out, and devise more concrete plans for broader impacts._x000D_
_x000D_
</t>
  </si>
  <si>
    <t xml:space="preserve">In the context of the five review elements, please _x000D_
evaluate the strengths and weaknesses of the proposal with respect to intellectual merit._x000D_
_x000D_
The problem is to resolving errors û for instance, type errors û in programs, for which program analysis tools to a notoriously poor job of locating and suggesting fixes, sometimes suggesting fix locations far from the actual program location. The approach is to look at sequences of programs to infer where the programmer went wrong automatically using machine learning, leveraging labeling of those intermediate programs as either 'good' or 'bad'. For example, good programs are those that compile or whose tests pass, bad programs are those that do not compile or that have failing tests._x000D_
_x000D_
Strengths:_x000D_
_x000D_
-	The team proposes a creative approach for hard problem. _x000D_
_x000D_
-	The project has a high probability of advancing understanding of how program analysis tools can better help programmers. It may also provide significant insights into common errors that programmers make, and typical fixes to those errors. Although the proposal is targeted specifically at novice programmers, Seo and colleagues' work on build errors at Google suggest that the solution may be applicable in industry as well._x000D_
_x000D_
-	The team is well qualified to conduct this research, with real depth in a variety of program analysis and program synthesis topics. The team has already collaborated extensively. The team has published a preliminary paper on the matter at OOPSLA. The team members have previously won numerous academic awards for their work, which have shown significant creativity in the past._x000D_
_x000D_
-	The proposal presents an excellent plan of work. In investigates the problem in three disparate programming environments (python, Haskell, Coq), which are cohesive yet diverse enough to give the team fundamental insights into the problem. In each, the proposal has a good amount of depth, drawing from recent advances in program analysis, formal methods, and machine learning._x000D_
_x000D_
Weaknesses:_x000D_
_x000D_
-	The ability to make fundamental advancements may be limited by breadth of training corpora. Specifically, the  training programs gathered so far and that plan to be gathered appear to be based largely on student assignments for a few courses. This limits the kinds of errors that programmers will make and the kinds of fixes that they propose, because the goals for those monogramming assignments are likely the same. Not only does this limit what the proposed approach will learn because they're limited to programming assignments and exercises, these learnings will also be customized to the particular programming assignments given in the classes/tutorials that the corpora was drawn from. While this makes the recommended program locations and fixes easier in an evaluation, it reduces the generality of the learned models so that they are less likely to work in other contexts. To put this problem another way, the programming problem in Figure 1 will be likely to produce a solution because every student in the class will likely be working on a sumList function. Nonetheless, this limitation doesn't seem impassible, if the programming assignments are sufficiently open-ended._x000D_
_x000D_
-	The team could would be strengthened with a bit more breadth, especially in crowdsourcing in HCI or software engineering. The approach in this paper, at least for python, is similar to HelpMeOut from Hartmann and colleagues, where a student can look at how other people fixed similar compiler errors in similar situations, in an approach that looks similar to how BOAT works. However, it's a bit unclear how BOAT works from the description (and even the OOPSLA paper, but I'm willing to give it the benefit of the doubt since the empirical results are promising). For instance, it says it uses AST subtrees as feature vectors, but it's unclear how that's done: Subtrees of any depth? Recursively? What are the features of the subtrees? Overall, the PIs' depth of experience in program analysis and formal methods suggests that they're at least focusing on a different aspect of the problem, so I don't think the proposal is substantially weakened by this gap._x000D_
_x000D_
Seo, H., Sadowski, C., Elbaum, S., Aftandilian, E., &amp; Bowdidge, R. (2014, May). Programmers' build errors: a case study (at google). In Proceedings of the 36th International Conference on Software Engineering (pp. 724-734). ACM._x000D_
_x000D_
Hartmann, B., MacDougall, D., Brandt, J., &amp; Klemmer, S. R. (2010, April). What would other programmers do: suggesting solutions to error messages. In Proceedings of the SIGCHI Conference on Human Factors in Computing Systems (pp. 1019-1028). ACM._x000D_
_x000D_
In the context of the five review elements, please _x000D_
evaluate the strengths and weaknesses of the proposal with respect to broader impacts._x000D_
_x000D_
Strengths:_x000D_
_x000D_
-	The proposed work, if successful, offers a significant potential improvement to educating future computer scientists, where resolving error messages is unnecessarily challenging. The python work specifically may be directly applied to existing educational efforts, such as MOOCs using PythonTutor._x000D_
_x000D_
_x000D_
Weaknesses:_x000D_
_x000D_
-	The proposal lists few direct mechanisms to broaden the impact of the work, so any broadening will be incidental._x000D_
_x000D_
_x000D_
Please evaluate the strengths and _x000D_
weaknesses of the proposal with respect to any additional solicitation-specific review criteria, if _x000D_
applicable_x000D_
_x000D_
_x000D_
_x000D_
Summary Statement_x000D_
_x000D_
The creative approach to a hard problem has a high probability of advancing understanding of how program analysis tools can better help programmers. The plan is adequate and team is well qualified._x000D_
_x000D_
</t>
  </si>
  <si>
    <t xml:space="preserve">In the context of the five review elements, please _x000D_
evaluate the strengths and weaknesses of the proposal with respect to intellectual merit._x000D_
_x000D_
Summary:_x000D_
_x000D_
The proposed research would apply machine learning to interaction_x000D_
traces of programmer behavior in order to develop more powerful_x000D_
analysis tools for finding and fixing coding errors.  Preliminary work_x000D_
has applied this "program analytics" approach to improving_x000D_
localization of type-checking errors in OCaml programs, using trace_x000D_
data from student lab assignments.  The proposed work would extend_x000D_
this approach to localizing and fixing run-time errors in_x000D_
dynamically-typed imperative scripting languages such as Python, and_x000D_
in languages with SMT-based contract verifiers such as LiquidHaskell._x000D_
It would apply similar techniques to aid in synthesizing Coq proofs_x000D_
and proof fixes._x000D_
_x000D_
_x000D_
Strengths:_x000D_
_x000D_
+ The idea of applying machine learning to fine-grained programmer_x000D_
interaction traces is very interesting, and the preliminary work looks_x000D_
fairly promising._x000D_
_x000D_
+ The proposed domains (Python, SMT-supported static checking, Coq)_x000D_
are well chosen: they can provide good sources of traces (at least_x000D_
for learner users) and are important in their own right._x000D_
_x000D_
+ The team of PIs has an appropriate range of expertise, and the_x000D_
collaboration plan looks reasonable._x000D_
_x000D_
Weaknesses:_x000D_
_x000D_
- There is not much detail about how known machine learning techniques_x000D_
will be applied to the new domains, or whether new techniques will be_x000D_
needed.  For example, it is not all clear whether the BOAT technique_x000D_
will generalize to other domains. This makes it hard to assess the_x000D_
risk level of the research._x000D_
_x000D_
- The preliminary work, as described in the proposal and the "Learning_x000D_
to Blame" paper [148], raises some concerns about overfitting and_x000D_
scalability.  The Ocaml training set and test set derive from_x000D_
different offerings of the same introductory course, but it is not_x000D_
clear whether the problems given to the students were different in the_x000D_
two offerings; if they not, isn't it possible that the training set_x000D_
overfits for work on these particular problems? In any case, the_x000D_
domain used here is quite constrained; is there evidence that the_x000D_
approach can scale to larger programs written by experienced_x000D_
programmers?_x000D_
_x000D_
- The described approach to the Coq domain seems somewhat naive. The_x000D_
user's task is not to determine "which of many tactics to apply" but_x000D_
rather to decide which of many facts (hypotheses, lemmas, etc.) to_x000D_
bring to bear -- tactic applications are just the mechanical means for_x000D_
acting on that decision, and their syntax alone does not say much_x000D_
about the substance of the proof step. In this light, the prototype_x000D_
behavior reported is not very encouraging; simply always predicting_x000D_
the "auto" tactic might well be correct 22% of the time! Trying to_x000D_
learn patterns in the construction of the underlying proof structure_x000D_
(in Coq terminology, the proof term) might be more promising._x000D_
_x000D_
_x000D_
Suggestions for Improvement:_x000D_
_x000D_
o Flesh out the machine learning techniques required for each domain._x000D_
_x000D_
o Clarify how the results of analyses (esp. for dynamic languages like Python) would be integrated into programmer tools._x000D_
_x000D_
o For the Coq domain, compare against the existing literature on applying machine learning to interactive theorem proving (e.g. Komendantskaya, et al., "Machine learning in Proof General: Interfacing Interfaces", EPTCS 118, 2013) and proof search (e.g. Loos, Irving, Szegedy, Kaliszyk, "Deep Network Guided Proof Search", LPAR17)._x000D_
_x000D_
_x000D_
_x000D_
In the context of the five review elements, please _x000D_
evaluate the strengths and weaknesses of the proposal with respect to broader impacts._x000D_
_x000D_
Strengths:_x000D_
_x000D_
+ Research could lead to tools that improve the quality of real-world_x000D_
software built by learners and professionals who use mainstream_x000D_
languages like Python and tools like PythonTutor._x000D_
_x000D_
+ Any tools will be made available as open-source._x000D_
_x000D_
+ Interaction trace data will also be made available to researchers._x000D_
_x000D_
Weaknesses:_x000D_
_x000D_
- The connection between better analytics and improved software is_x000D_
indirect.  It is not clear what practical tools would be developed,_x000D_
nor how much impact they would have on programming practice._x000D_
_x000D_
Suggestions for Improvement:_x000D_
_x000D_
o Combine the two discussions of broader impacts into a single section._x000D_
_x000D_
_x000D_
Please evaluate the strengths and _x000D_
weaknesses of the proposal with respect to any additional solicitation-specific review criteria, if _x000D_
applicable_x000D_
_x000D_
_x000D_
_x000D_
Summary Statement_x000D_
_x000D_
This is a very interesting proposal, but would benefit from more preliminary work to validate the approach._x000D_
_x000D_
</t>
  </si>
  <si>
    <t xml:space="preserve">In the context of the five review elements, please _x000D_
evaluate the strengths and weaknesses of the proposal with respect to intellectual merit._x000D_
_x000D_
Summary:_x000D_
_x000D_
The proposal outlines a collaborative research plan to enhance classical symbolic and logical program analysis methods with data-driven approaches that learn from programmers' interaction traces. _x000D_
_x000D_
The key idea is that by observing subsequent versions of programs as compilations / executions are attempted, fail, and edits are made to fix, one can construct pairs of "buggy" and "correct" versions of programs; given sufficiently many of these, one can build statistical models that capture particulars of the edits to fix. The PIs have already collected data sets of programmer interaction traces from MOOCs and instrumented compilers and have preliminary work demonstrating feasibility._x000D_
_x000D_
The proposed work is organized along two dimensions: (1) domains, with work packages on imperative (Python) / functional (Haskell) languages and proof assistants (Coq); (2) program analysis tasks, with work packages on fault localization, program repair, and code completion. The proposed methods will also provide evidence-based explanations for the machine-learning generated recommendations (e.g., feature-based and example-based explanations for why the algorithm chose a particular location as likely to contain a fault). _x000D_
_x000D_
Strengths:_x000D_
_x000D_
[+] The proposal addresses the very promising marriage of program analysis techniques with data-driven approaches, by training statistical models on large-scale corpora of programs / programmer interactions. This is a very active research area with huge transformative capacity._x000D_
_x000D_
[+] The proposed work covers a variety of programming languages and program analysis tasks, all with solid preliminary work. The breadth of activities is impressive, and promises low risk (the PIs should be able to make progress on some directions even if they get stuck on others)._x000D_
_x000D_
[+] The PIs have deep expertise with formal methods (Jhala), program repair (Weimer), Coq proofs (Lerner), and machine learning (Chaudhuri) and an extensive collaboration record._x000D_
_x000D_
_x000D_
In the context of the five review elements, please _x000D_
evaluate the strengths and weaknesses of the proposal with respect to broader impacts._x000D_
_x000D_
[+] The proposed work will contribute significantly to the long-awaited combination of formal and data-driven approaches in software engineering (prior work has focused mostly on one or the other separately)._x000D_
_x000D_
[+] The proposed work will contribute to making formal methods more accessible to software developers _x000D_
_x000D_
[+] The resulting tools will be made available open-source and integrated into the PIs educational activities_x000D_
_x000D_
_x000D_
Please evaluate the strengths and _x000D_
weaknesses of the proposal with respect to any additional solicitation-specific review criteria, if _x000D_
applicable_x000D_
_x000D_
_x000D_
_x000D_
Summary Statement_x000D_
_x000D_
This is an excellent proposal!_x000D_
_x000D_
</t>
  </si>
  <si>
    <t>1763815</t>
  </si>
  <si>
    <t>Poczos</t>
  </si>
  <si>
    <t>The 21st century has brought us tools and methods to observe and analyze the Universe in far greater detail than ever before. In particular, the study of large scale structure involves mapping the distribution of matter over a significant fraction of the observable universe, with the primary goal of testing theoretical models with complex large-scale observations to answer fundamental questions. This contrast of simplicity and complexity in the domain of theory and observation has led inevitably to the adoption of two primary computational approaches: I) complex simulations of large-scale hypothetical observations based on theoretical models and their unknown parameters and; II) summary statistics that take us along the opposite direction, from real-world observations or simulations to low-dimensional representations. Machine learning can vastly improve the status quo in both directions and integrate real-world data with cosmological simulations much more completely than currently possible._x000D_
Keywords: machine learning; cosmology; astrophysicsWe propose to develop and employ new data-driven machine learning methods for learning fundamental physics from cosmological observations. In particular, we will:_x000D_
- Develop and apply deep generative models to integrate knowledge of galaxy formation into an accelerated simulation pipeline for training set generation._x000D_
- Develop and apply deep representations of survey data and use regression to estimate cosmological parameters from observations in multiple modalities simultaneously._x000D_
Progress along these lines will solve important problems in information integration and informatics. Methods will be developed to integrate a diverse set of astronomical data gathered in multiple modalities with predictive modeling that uses simulations in order to test fundamental hypotheses about our universe.This proposed work will foster deeper collaboration among physics and information science. The analyses and methods used in this project will be adaptable to a broad range of other scientific and informatics problems. Machine learning developments and techniques for handling large structured instances have a broad range of applications in population studies, bioinformatics and medical imaging. The scientific process of comparing theory to data is universal._x000D_
This collaborative proposal contributes to an increased interaction between machine learning and cosmology communities through co-mentoring of students, postdocs and joint workshops. In addition to scientific publications, this project will impact the broader cosmology and machine learning communities through open source releases of data products and software tools.</t>
  </si>
  <si>
    <t>1763819</t>
  </si>
  <si>
    <t>Barford</t>
  </si>
  <si>
    <t>This proposal combines a research plan focused on developing new methods and capabilities for analyzing and modeling the Internet's physical infrastructure with an education and outreach plan that aims to improve and expand curriculum, train students, and build community._x000D_
_x000D_
The Internet's physical infrastructure (layer 1) - composed of nodes (e.g., Internet exchange points or co-location centers) connected by links (e.g., conduits containing fiber optic strands) - is intrinsically important to reliability, performance, security and manageability.  Paradoxically, the networking research literature on layer 1 characteristics is quite limited.  We posit that networking research based on abstractions that do not reflect the physical reality accurately will lead to ineffective solutions in practice since any protocol or system deployed at higher layers of the stack is constrained by layer 1.  More importantly, a full understanding of the physical infrastructure can lead to new capabilities that reduce risks, improve performance and form the foundation for the next generation of applications and services._x000D_
_x000D_
This proposal seeks to build a broad and fundamental body of knowledge on the characteristics and capabilities of the Internet's physical infrastructure that will enable researchers and practitioners to reason about current and next generation protocols and systems.  We seek to answer research questions such as what are representative models for layer 1 topologies? how does layer 1 connectivity relate to layer 3 routing configurations? how do layer 1 deployments relate to other critical communications infrastructure? where should one deploy new connectivity to best enhance reliability or performance?  and how do new optical technologies inform future deployments?  We will also investigate new designs for physical infrastructures that radically improve fundamental capabilities by considering practical deployment issues (e.g., rights of way, conduit and fiber characteristics and failure modes) along with emerging interconnection and virtualization technologies._x000D_
_x000D_
The starting point for our work is the University of Wisconsin's Internet Atlas, the largest repository of Internet infrastructure maps in the world. We will utilize this unique repository along with other data sets and resources (e.g., from www.impactcybertrust.org) to analyze current layer 1 characteristics and to develop a models and tools that can be used to used in both research and operational settings.We proposed a research program that is comprised of three technical components.  First, we will investigate and analyze the Internet's physical infrastructure focusing, on elucidating its basic characteristics and issues related to connectivity, reliability, performance and lack of cross-layer information.  Second, we will develop a suite of models that enable layer 1-informed assessment of new protocols, network configurations and deployment scenarios.  Third, we will use the foundational lessons and models as the starting point for investigating new designs for infrastructure deployments that offer broad and diverse connectivity, improve reliability, performance and manageability.The results of our work will serve as a foundation for broader research on physical internet infrastructure, and offer new methods and tools that will inform and enhance network operations.  Our research will be complemented by an education and outreach program that will enhance curriculum, foster collaborations and build community.  The findings, techniques and tools developed in this project will influence the development of a new course materials that will be used in networking classes at the undergraduate and graduate level.  The students who take these classes as well as those who work directly on the projects will receive guidance and training.  Finally, we will disseminate our research results by publishing in respected academic conferences and workshops.</t>
  </si>
  <si>
    <t>1763820</t>
  </si>
  <si>
    <t xml:space="preserve"> Panel Summary       
 The proposal aims to build optics-based neural networks, where computation is done purely in the optical domain. The PIs have identified reservoir computing to implement the concept._x000D_
_x000D_
Strength_x000D_
- Implementing a complete neural network in optics offers an alternative strategy to current approaches, and avoids going between the optical and electrical domains which can lead to energy and delay costs. _x000D_
- Optical neural network systems may offer better power efficiency compared with electronic approaches._x000D_
Individual components, such as the weight implementation, are well thought of._x000D_
- The team is strong, and the PIs have obtained preliminary results to support the proposed activities._x000D_
_x000D_
_x000D_
Weakness:_x000D_
- The proposed network structure is very limited. Only structured reservoirs, e.g., delay line reservoirs, can be implemented, while reservoirs with high capacity have more complex connectivity patterns. This limited the impact of the proposed project._x000D_
- Some of the statements are questionable, such as "Most of this recent work (especially the prototyping work) by and large pursues a computational substrate in that the neural networks are emulated by software", and "As a result, a restricted Boltzmann machine (RBM), a convolutional neural network (CNN) or a deep belief network (DBN) are all variants of the same baseline FNN."_x000D_
- The proposed hardware will pose significant fabrication challenges. The PIs need to elaborate more on the type of prototypes (e.g., functions, number of photonic devices) they plan to build._x000D_
- Device non-idealities such as temperature changes need to be considered._x000D_
_x000D_
Broader Impacts:_x000D_
_x000D_
The proposed broader impact activities are reasonable:_x000D_
- 4 Ph.D. students will be trained and will have extensive exposure to a broad set of techniques. _x000D_
- Undergraduate students from underrepresented groups will be recruited from the REU program. _x000D_
- An interdisciplinary seminar course will be developed and research activities will also be incorporated in existing courses as modules. _x000D_
- Community outreach activities include serving as judges in LEGO league competitions, guest lecturing, and through summer internships._x000D_
_x000D_
_x000D_
Other criteria:_x000D_
The data management plan is satisfactory._x000D_
_x000D_
_x000D_
Summary:_x000D_
Building an optical delay line reservoir computing system is both interesting and feasible. However, the proposal can be strengthened by providing clear discussions on the project organization and milestones. The scope of the proposed delay line reservoir computing system is limited._x000D_
_x000D_
_x000D_
The panel placed this proposal in the following category_x000D_
_x000D_
____ Highly Competitive (HC)_x000D_
_X___ Competitive (C)_x000D_
____ Low Competitive (LC)_x000D_
____ Not Competitive (NC)_x000D_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</si>
  <si>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aim is to develop photonic cognitive systems. The PIs will tackle design, scaling (in both time and wavelength domains), integration, and fabrication. Photonic neural network accelerators would lead to both higher speed and bandwidth. The PIs will exploit a concept called photonic reservoir computing (RC) to build a recurrent neural network (RNN). The PIs span expertise in architecture, circuit, and device layers._x000D_
+ There is potential for five orders of magnitude improvement in the energy-delay product of a Tensorflow Processing Unit (TPU)-like device, using Lithium-Niobate photonic devices that can run at 100+ GHz._x000D_
+ The PIs will comprehensively tackle various aspects of RC: non-amplifying paths, codesign tradeoffs, connectivity, signal representation, signal weight modulation, nonlinear activation, scalability, optical delay line, etc._x000D_
+- It is not clear why RC is not more generally applicable beyond photonic neural network architectures.  In other words, why tie it so strongly to just RNNs, even given that it is very suitable to RNNs._x000D_
_x000D_
In the context of the five review elements, please _x000D_
evaluate the strengths and weaknesses of the proposal with respect to broader impacts._x000D_
_x000D_
+ UG research (REU)_x000D_
+ Technology transfer_x000D_
+ PIs currently supervising two female UGs and two African-American PhD students_x000D_
+ New course on photonic reservoir computing_x000D_
+ Tutorial at conferences_x000D_
+ Facilities, data management/collaboration plans OK_x000D_
_x000D_
Please evaluate the strengths and _x000D_
weaknesses of the proposal with respect to any additional solicitation-specific review criteria, if _x000D_
applicable_x000D_
_x000D_
_x000D_
_x000D_
Summary Statement_x000D_
_x000D_
Interesting idea if five orders of magnitude in energy-delay product can be obtained for cognitive architectures._x000D_
_x000D_
</t>
  </si>
  <si>
    <t xml:space="preserve">In the context of the five review elements, please _x000D_
evaluate the strengths and weaknesses of the proposal with respect to intellectual merit._x000D_
_x000D_
The objective of the proposed project is to develop an all-optical computing system based on the delay line reservoir computing concept._x000D_
_x000D_
Strengths:_x000D_
Reservoir computing (RC) has generated growing interest as an efficient system for time-series analysis (e.g. speech) with low training cost. The delay line RC system with a simple topology is particularly suited for optical systems that offers high speed operation._x000D_
The proposed device structure, signal weighting, nonlinear activation, and waveguide connection are well thought of._x000D_
The PIs have obtained preliminary results and are qualified to perform the proposed tasks._x000D_
Weaknesses:_x000D_
The proposal lacks clear discussion on the project organization, and milestones. The discussions on individual components are solid. However, the system-level discussions need to be strengthened._x000D_
_x000D_
_x000D_
_x000D_
In the context of the five review elements, please _x000D_
evaluate the strengths and weaknesses of the proposal with respect to broader impacts._x000D_
_x000D_
4 Ph.D. students will be trained and will have extensive exposure to a broad set of techniques._x000D_
Undergraduate students from underrepresented groups will be recruited from the REU program._x000D_
An interdisciplinary seminar course will be developed and research activities will also be incorporated in existing courses as modules._x000D_
Community outreach activities include serving as judges in LEGO league competitions, guest lecturing, and through summer internships._x000D_
_x000D_
_x000D_
Please evaluate the strengths and _x000D_
weaknesses of the proposal with respect to any additional solicitation-specific review criteria, if _x000D_
applicable_x000D_
_x000D_
_x000D_
_x000D_
Summary Statement_x000D_
_x000D_
Building an optical-based delay line reservoir computing system is both interesting and feasible. However, the proposal can be strengthened by providing clear discussions on the project organization and milestones._x000D_
_x000D_
</t>
  </si>
  <si>
    <t xml:space="preserve">In the context of the five review elements, please _x000D_
evaluate the strengths and weaknesses of the proposal with respect to intellectual merit._x000D_
_x000D_
Customization of a programmable design leads to significant improvements (orders of magnitude) reduction of both energy and delay. So comparing a TPU to an architecture containing a fixed network is not a fair comparison. (However, the core energy requirement for photonics processing will still be significantly better.)_x000D_
_x000D_
Lumping every FNN into the same category is not a good idea. Convolutional layers and fully connected layers have very different architectural requirements._x000D_
_x000D_
There is plenty of literature on neural network hardware. I am not sure why_x000D_
the proposal characterizes neural network accelerators with the phrase_x000D_
"neural networks are emulated by software"._x000D_
_x000D_
Reservoirs have to be carefully designed to be useful, and often they have random weights. The proposal does not address this issue, which limits the _x000D_
applicability of the work proposed._x000D_
_x000D_
The weight refresh energy needs to account for the energy needed to select the weight in addition to the DAC._x000D_
_x000D_
The fabrication challenges (beyond one device) are high, and were not really addressed in detail. The novelty of the proposal in using photonic_x000D_
reservoirs to avoid O/E and E/O conversions requires fabricating many devices in a single integrated system, so more details/plan for this are necessary beyond fabrication of standalone devices._x000D_
_x000D_
In the context of the five review elements, please _x000D_
evaluate the strengths and weaknesses of the proposal with respect to broader impacts._x000D_
_x000D_
The proposed activities include curriculum development, student training (including a diverse group of graduate students), outreach to industry, and to a community college._x000D_
_x000D_
_x000D_
Please evaluate the strengths and _x000D_
weaknesses of the proposal with respect to any additional solicitation-specific review criteria, if _x000D_
applicable_x000D_
_x000D_
_x000D_
_x000D_
Summary Statement_x000D_
_x000D_
The project focuses on a sub-class of reservoir computing. The fabrication challenge is significant._x000D_
_x000D_
_x000D_
</t>
  </si>
  <si>
    <t xml:space="preserve">In the context of the five review elements, please 
evaluate the strengths and weaknesses of the proposal with respect to intellectual merit._x000D_
_x000D_
This proposal focuses on the implementation of reservoir computing in the optical domain_x000D_
_x000D_
Strengths:_x000D_
+ the optical details are strong and the PIs are experts in that field_x000D_
_x000D_
Weaknesses:_x000D_
- although reservoir computing has attracted a lot of attention in the research community, its impact is modest and the results attainable are not competitive with some of the other AI paradigms_x000D_
_x000D_
In the context of the five review elements, please 
evaluate the strengths and weaknesses of the proposal with respect to broader impacts._x000D_
_x000D_
Decent set of proposed broader impacts activities_x000D_
_x000D_
Please evaluate the strengths and 
weaknesses of the proposal with respect to any additional solicitation-specific review criteria, if 
applicable_x000D_
_x000D_
_x000D_
_x000D_
Summary Statement_x000D_
_x000D_
Strong team with strong expertise in the optical domain; the application to reservoir computing is not that compelling_x000D_
_x000D_
</t>
  </si>
  <si>
    <t>As computing becomes more ubiquitous and central in modern societies, energy efficiency has increasingly become the key figure of merit. Special-purpose accelerators exploit properties of their intended application domain and can thus provide significant boost in energy efficiency. The key challenge usually lies in finding a broad range of applications with sufficient demand that can translate the gain from special-purpose designs into tangible benefits. Today, one class of computation clearly fits the bill: cognitive computing. The applications range from smart assistants in daily life to autonomous robots in industrial and scientific endeavors. Cognitive computing is going through rapid and continued rise in both breath of application domains and depth in its computational intensity._x000D_
_x000D_
While CMOS electronics has always been the foundation for generic accelerator designs, photonics shows a number of fundamental advantages that are particularly relevant in building neural-network accelerators such as inherently wide bandwidth and low timing noise. Overall, photonic neuromorphic systems can be a powerful substrate with real potential impacts in today's world._x000D_
_x000D_
Keywords: Neuromorphic, Photonics, Reservoir ComputingIn this project, we propose to investigate chip-scale photonic reservoir including its basic design, scaling (in both time and wavelength domains), integration, and fabrication issues. Several contributors make this research both important and promising, and our team is uniquely positioned to pursue the research:_x000D_
1. Novelty: While the principles of using photonics to build dynamical systems are understood and even verified with a number of discrete-element prototypes over the years, efforts of integrated designs are only just starting. Indeed, most prior work have some key electronic elements in the loop that could limit bandwidth at true high speed. Furthermore, there is also a significant design space to explore._x000D_
_x000D_
2. Practicality: The benefit of high speed operation of photonic systems is in many situations difficult to fully realize as supporting electronic elements often become the bottleneck. Our approach avoids ultra-high-speed electronics by utilizing clever electronic-photonic integration in the circuit design._x000D_
_x000D_
3. Enabling capabilities:The general approach we propose to take grows out of a number of capabilities we already have or have significant expertise to develop, such as nanophotonic device design and fabrication, and high-speed integrated circuit design._x000D_
_x000D_
4. Cross-layer collaboration: The cross-layer approach in this project will be an effective one in building photonic reservoirs or similar neural nets as direct mapping of generic software architecture onto photonic devices would introduce non-trivial device and circuit levels challenges. The PIs have a history of performing deep cross-layer collaborations and will contribute not only to new technical insights but to the education of students across (sub)disciplinary boundaries.We believe chip-scale photonic approaches are important directions to pursue because of the intrinsic benefits. A first prototype (without WDM scaling) can have a combined energy-delay-area product orders of magnitude advantage over software versions. While there are certainly unforeseen detailed technical challenges, we also expect further research in scaling and energy optimization to keep improving achievable performance targets. Successful development of photonic neuromorphic technology, coupled with booming demands of cognitive computing, can therefore bring substantive societal impact. Beyond technical merit, the project will also enable the PIs to continue discussion with both existing and new industry partners for potential collaboration and technology transfer; strengthen their educational endeavors; and extend their broader outreach activities.</t>
  </si>
  <si>
    <t>1763825</t>
  </si>
  <si>
    <t>Chattopadhyay</t>
  </si>
  <si>
    <t>Wildlife population biology and conservation research has been recently revolutionized by the advancement of ubiquitous computing, data science, and computer vision technologies. Together, they offer solutions for large-scale data collection and rapid curation of raw data for population modeling and social network analysis; they can empower not only researchers and technicians but also citizen scientists and inform conservation strategies. People, with different skill sets and goals, are central to the success of this socio-technical system. For instance, conservation scientists want to know who the animals are and when and where they are seen, but citizen scientists may want to know about a single animal or species, follow their sightings, and virtually adopt one. While the former is a domain expert, the latter can contribute rich data (e.g., geo-tagged photos). Technicians, who currently collect and analyze wildlife monitoring data manually, are indispensable in improving the intelligence of autonomous systems through varied levels of supervision--but are rarely tech savvy. Leveraging this complex and deeply coupled relationship between different user types and their diversified use of technology can paradigm shift the capability of wildlife researchers to advance science and conservation efforts. But how do we design human-centered data science (HCDS) tools for this socio-technical system? To find out, this project will (1) gather and analyze data from different stakeholders to establish user requirements; (2) design machine learning algorithms tailored for human use and understanding; (3) design and develop an HCDS tool, Wildbook, which will leverage our existing data science and computer vision infrastructure; and (4) evaluate Wildbook in several deployment configurations. We seek to improve our fundamental understanding of how human-centered data science can advance wildlife science and conservation. _x000D_
Keywords: Human-centered data science, HCI, data science, socio-technical system, computer vision, citizen science, animal behavior, conservation, image analysisFirst, this project will deliver a data science tool, Wildbook, that integrates seamlessly into the socio-technical system of wildlife science and conservation. By exploiting the wealth of image data from scientists, eco-tourists, and casual photographers, Wildbook will enable large-scale animal population surveys, home range and social network analyses, and population census. The scale and scope of these studies will be transformed by the wealth of data on individual animals and their actions, thus addressing the urgency of such studies to understand and manage threatened or endangered species. Second, our project will advance human-centered data science: By employing a human-centered design approach in developing Wildbook for large-scale analysis of heterogenous wildlife monitoring data, we will contribute a deeper understanding of the associated design challenges. For instance, how do we achieve algorithmic transparency to bring users in-the-loop? How do we design to engage the "crowd" instead of just being producers of "big data"? The knowledge generated will reveal new theoretical constructs and yield a set of design principles for human-centered data science in wildlife monitoring.Wildlife researchers, both scientists, and technicians, will be empowered via data science and computer vision methods to answer questions about individual animals and their ecological and behavioral decisions, as well as the outcomes of those decisions on the dynamics of their populations. Wildbook will support inquiries never before possible in wildlife science and conservation. By developing Wildbook as human-centered, scalable to many animal species, and easily-deployable, we will be providing a ready-to-use wildlife monitoring and conservation tool to the wildlife research community that is both far more advanced and far easier to use than anything currently available in practice. With Wildbook, conservation policies will be evidence-based and rapidly evaluated, enabling more agile conservation action, saving our planet's biodiversity. Finally, ordinary citizens will need to only upload a few images to Wildbook to see results and learn about specific animals and their life histories, thus, getting "playfully" engaged in science and conservation. Empowering general public to become citizen scientists will create data-driven educational opportunities and awareness of science and environment, build a sense of community and even ownership, and attract onlookers. Access to nature, science, and education will be democratized.</t>
  </si>
  <si>
    <t>1763827</t>
  </si>
  <si>
    <t>Marsic</t>
  </si>
  <si>
    <t>CHS: Medium: Collaborative Research: Activity Recognition for Reducing Delays in Fast-Response Teamwork - Lead PI: I. Marsic (Rutgers University)_x000D_
_x000D_
Life-saving interventions may be needed for up to a third of critically injured patients brought to the emergency department, with many interventions being required within minutes. Identification and rapid treatment of life-threatening injuries are the main goals of the initial phase of trauma resuscitation. Although a structured evaluation for trauma resuscitation has been developed and adopted, delays in performance of key evaluation steps are often observed, even when performed by experienced teams. Delays in the initial evaluation have minimal impact for less severely injured patients, but can contribute to mortality in critically injured patients requiring life-saving interventions. As little as a five-second delay in treatment of a life-threatening injury can lead to a 20% decrease in survival._x000D_
The goal of this proposal is to develop a system that provides real-time feedback to trauma teams in the emergency department and enables more rapid management of life-threatening injuries based on recognition of critical activities. To achieve this goal, three research aims will be pursued: (1) model complex activities and their temporal context for estimating potential delays; (2) recognize activities in real time using data from sensors, digital medical devices and verbal communication; and (3) develop novel display approaches for presenting the urgency of needed activities without causing distraction. Sensing technologies (including passive RFID, computer vision, and speech recognition) will be combined to address the challenges of real-time recognition of a large number of different, brief and possibly concurrent activities in a dynamic and crowded setting. Addressing these challenges will advance research in activity recognition for complex structured processes and will establish new approaches for integration of multiple sensing modalities. This research will also advance engineering and design of human-cyber systems through integration of technologies for monitoring and supporting time-critical, knowledge-based teamwork. It will also produce building blocks for systems that support teams whose work focuses on the physical, non-engineered world, including activity recognition, modeling process delays, and presenting information without diverting attention from goals of the work._x000D_
_x000D_
Key Words: probabilistic reasoning; RFID; multimodal fusion; display design; emergency medicineThis research will develop novel techniques for activity recognition in fast-paced and crowded collaborative environments, based primarily on passive RFID, vision, and speech recognition, and supplemented by other sensors and digital devices. Key challenges requiring breakthrough research include reliable activity recognition in the presence of hundreds of RFID tags, recognizing activities from speech and other data that may be asynchronous with activity performance, and closing the loop by displaying a potentially large number of delays and detecting whether this information is being considered by the team. The developed algorithms and technologies will be evaluated in a high-stakes clinical environment that currently has limited information technology. This synergistic project will be implemented by a multidisciplinary team of computer engineers, physicians, and human-computer interaction researchers.By addressing a complex real-world problem through synergistic interaction with domain experts, the proposed research will: (1) improve patient outcomes by providing feedback for timely performance of critical interventions by fast-response, critical care teams; (2) train a cadre of physicians and medical students to adopt design thinking by promoting early interaction with technology and participation in the design process; and (3) provide interdisciplinary training for undergraduate and graduate students by integrating machine learning and signal processing with workflow analysis and system design.</t>
  </si>
  <si>
    <t>1763830</t>
  </si>
  <si>
    <t>Rao</t>
  </si>
  <si>
    <t xml:space="preserve"> Panel Summary       
 Description of the Project_x000D_
 The proposal advocates end-to-end coordination for video delivery to address the inefficiency in today's Internet video delivery ecosystem where various entities such as content publishers, video players, brokers, CDNs, and ISPs make local decisions based on their own interests and objectives. The proposed research consists of  three main research thrusts: Thrust 1: The Design Space of Coordination; Thrust 2: Algorithms and Mechanisms for Coordination; and Thrust 3: Incentives for coordination. _x000D_
_x000D_
Intellectual Merit _x000D_
 Strengths_x000D_
  + The panel all agreed that end-to-end coordination for video delivery is an excellent idea, and can bring significant improvements in today's video delivery._x000D_
_x000D_
  + The PIs are well qualified and have done excellent prior studies in relevant problem areas. _x000D_
_x000D_
  + The PIs have extensive research collaboration with several industrial partners which will provide access to real-world data that will enable the proposed research._x000D_
 _x000D_
 Weaknesses_x000D_
  - While the proposed research makes good cases for many individual coordination opportunities (in particular, in Thrust 2), but as a whole, the proposal fails to articulate a cohesive framework to facilitate coordination among various actors who may have differing objectives. As such, it is difficult to see how various research tasks can be integrated together to realize the stated goal of end-to-end coordination for video delivery._x000D_
_x000D_
 - In terms of coordination, the proposed research largely focuses on adaptive rate selection, and ignores many other important issues in video delivery such as cache placement and management, server or CDN selection, and traffic engineering where coordination can play an important role._x000D_
_x000D_
 - The proposed research on incentives for coordination seems to have missed substantial literature on pricing and caching mechanisms in ICN networks, and is not well tied to the proposed research on coordination mechanisms. _x000D_
_x000D_
 - While the proposed research team have access to real-world datasets through their industrial partners, it is unclear how these disparate datasets from different partners can be employed in a cohesive manner for evaluation of end-to-end coordination for video delivery. _x000D_
_x000D_
Broader Impact_x000D_
 Strengths_x000D_
  + The vision for end-to-end coordination for video delivery, if successful, can help alleviate the burden imposed by massive video traffic on the Internet infrastructure, while providing improved QoE to end users. _x000D_
_x000D_
  + The proposal contains good plans for research dissemination, broadening research participation by women and underrepresented minority groups, and outreach to wider communities.  _x000D_
 _x000D_
 Weaknesses_x000D_
   - None noted_x000D_
_x000D_
Collaboration Plan:  _x000D_
  The collaboration plan is adequate. It would have been nice to include a Gantt chart showing the project timeline and milestones._x000D_
_x000D_
 Data Management Plan:  _x000D_
 The data management plan is adequate._x000D_
_x000D_
_x000D_
Postdoc Mentoring Plan:   _x000D_
The post-doctoral mentoring plan is appropriate._x000D_
_x000D_
Justification for Recommendation: _x000D_
  The proposal tackles a timely and important research topics in improving today's video delivery by advocating end-to-end coordination. However, the proposed research contains a set of rather disconnected ideas and opportunities for coordination; it lacks a cohesive framework and fails to articulate a systematic approach for addressing both the technical and economic challenges in end-to-end coordination for video delivery._x000D_
_x000D_
The panel placed this proposal in the following category:_x000D_
	[  ] Highly Competitive (HC)_x000D_
	[  ] Competitive (C)_x000D_
	[X ] Low Competitive (LC)_x000D_
	[  ] Not Competitive (NC)_x000D_
_x000D_
The summary was read to and by the panel, and the panel concurred that the summary accurately reflects the panel discussions._x000D_
_x000D_
_x000D_
</t>
  </si>
  <si>
    <t xml:space="preserve">NATIONAL SCIENCE FOUNDATION _x000D_
Alexandria, Virginia 22314 _x000D_
Direct For Computer &amp; Info Scie &amp; Enginr (CSE)_x000D_
Division Of Computer and Network Systems (05050000)_x000D_
RES IN NETWORKING TECH &amp; SYS (7363)_x000D_
NSF 17-570 Computer and Network Systems (CNS): Core Programs_x000D_
Review Analysis: Standard Decline (LC) for proposal with low review scores_x000D_
_x000D_
NeTS: Large: Collaborative Research: End-to-End Coordination for Internet Video Delivery_x000D_
_x000D_
L: 1763830 Rao, Sanjay Purdue University $  800,000_x000D_
N: 1763767 Rubenstein, Dan Columbia University $ 1,330,000_x000D_
N: 1764101 Govindan, Ramesh U of Southern California $  869,974_x000D_
_x000D_
_x000D_
P180254 LC NeTS Large (virtual) (5 panelists; 1 decl confl),_x000D_
  on 12/05/2017, recommended as Low Competitive (V ,G,G/F)_x000D_
Panel evaluated 6 rated projects , 1 C, 5 LC _x000D_
_x000D_
Ad hoc reviews (2): V/G  ,F, with last on 12/03/2017_x000D_
_x000D_
_x000D_
This standard review analysis is approved for proposals that were placed by a review panel in the LOW COMPETITIVE or NOT COMPETITIVE category and to which no reviewer assigned an individual rating of EXCELLENT. _x000D_
_x000D_
All panelists and NSF staff, if any, who had a conflict of interest with this proposal left the room before the discussion of it began and did not participate in any way in the review and decision process. _x000D_
_x000D_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_x000D_
_x000D_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_x000D_
_x000D_
Based on these factors, I recommend that this proposal be declined. _x000D_
_x000D_
Darleen L. Fisher_x000D_
Cognizant Program Director  _x000D_
Thursday, December 14, 2017_x000D_
_x000D_
_x000D_
_x000C__x000D_
</t>
  </si>
  <si>
    <t>YY0880559</t>
  </si>
  <si>
    <t>Burke</t>
  </si>
  <si>
    <t>jburke@remap.ucla.edu</t>
  </si>
  <si>
    <t xml:space="preserve">In the context of the five review elements, please _x000D_
evaluate the strengths and weaknesses of the proposal with respect to intellectual merit._x000D_
_x000D_
This proposal is by a well-qualified team to tackle the challenging problem of improving global video streaming performance on the current Internet by addressing the even more challenging (probably "wicked") problem of coordination across the various actors in the video delivery ecosystem.  It is aligned with the Network Analytics and Management and potentially to the Wireless Network Architectures and Protocols highlighted areas for this NeTS solicitation.  The PIs have sufficient resources to perform the proposed investigation, especially with the datasets provided by their industry collaborators. _x000D_
_x000D_
The work proposed includes an exploration of the design space for coordination among actors in video delivery, research into specific mechanisms and algorithms for coordination at the data, control and management planes (along with research in codecs tailored specifically to these coordinated deployments),  and research into incentives for coordination. _x000D_
_x000D_
All of the individual components seem reasonable, but the proposal is lacking in several dimensions that would make it most competitive for a NeTS Large award:    _x000D_
_x000D_
First, the thrusts are somewhat unconvincing as an organization of the work, leading to questions about coordination/integration of the efforts of the various PIs/institutions:  Thrusts 1 &amp; 2 seem to essentially cover the same intellectual topics and are articulated more as a progression over time than parallel efforts that inform each other. Thrust 3 receives limited attention in the proposal when in fact the incentive structures (and management of an "economic plane") seems crucial for success of an approach that depends on data-sharing among competing interests.   (It also seems to depend on game theory for rational actors, which feels potentially limited given the research on predictably irrational behavior that won the Nobel Prize in Economics this year.)   _x000D_
_x000D_
Though the collaboration plan is good, the intellectual definition and links between the thrusts themselves are a little vague and this reviewer did not locate a clearly stated rationale for submitting this as a single Large at the funding scale requested._x000D_
_x000D_
Second, while a good case is made for the individual coordination opportunities described in Thrust 2, the PIs do not address how they might address the challenges of a creating a large, distributed feedback control system with inputs injected at different latencies (not to mention with potentially different assumptions) by different actors. The proposal also appeared to usually assume data provided for coordination was trustworthy and did not address security/privacy issues. It would have been helpful to see some thoughts on how their theoretical approach to the overall coordination problem, rather than just the individual subareas, would avoid oscillations and other odd/unwanted behavior as they couple together different parts of video delivery and deal with bad or misbehaving actors.  _x000D_
_x000D_
Third, the evaluation and validation component is incompletely described.  It was difficult to understand exactly what types of simulations would be performed; where experimental systems would be built, if any;  and how the research tasks described in the thrusts would be operationalized.  The PIs have access to great data from their partners, and so that suggests that analysis and simulation will be well-grounded in real data;  however, it was not clear if that data does (or could) cover all of the dimensions that they hope to explore and how such gaps would be addressed.   Also, how analytical and experimental/simulation work across subtopics would be integrated was unclear - for example, within what framework(s) would the proposed new codec approaches be tested and integrated with the other coordination elements?  How would grad student work in data, control, and management planes, as well as economic incentives, be integrated and cross-layer coordination be tested.  The PIs did describe metrics of interest, though what would constitute a "quantum leap" in performance relative to those metrics was not clarified. _x000D_
_x000D_
Finally, the proposal does not discuss the impact of  potential evolutions of the nature of video traffic itself over the next five years that may be relevant to the research and to the applicability of its results. Notably, the PIs do include work on 360 video coding and other emerging standards, but it is not well integrated into the rest of the proposal and they do not provide any discussion of 1) how incorporating interactive user choice- in 360 degree video, multiview video, etc. - into video delivery may affect the coordination problem by coupling users into the coordination at tighter time scales;  2) changes that may come with information-centric paradigms or other future interent architectures at one or more places in the network; 3) other evolutions expected that they or their partners may be aware of with respect to networked video. _x000D_
_x000D_
_x000D_
In the context of the five review elements, please _x000D_
evaluate the strengths and weaknesses of the proposal with respect to broader impacts._x000D_
_x000D_
Within the proposal, the PIs have articulated a reasonable plan to have the project involve a diverse group of students/student researchers, and have experience in enhancing broader impacts of NSF programs.  The selected topic area is critical, and even small innovations may have a big impact.  This is a strong argument for support of this proposal from that perspective.   (Though, the limited treatment of incentive models and economics makes it unclear whether there is a strong plan about how to enable/promote adoption in rigorous new ways in a very competitive, heterogeneous, and industry-driven area.)   _x000D_
_x000D_
At the same time, unfortunately, the overall assumptions of the proposal appear to support decreased participation in internet video by those other than incumbents.  That is, the proposal appears to reinforce a direction for internet video that is consolidated among major players, relatively centralized in control, consumption-centric (with users-as-consumers), coordinated within the network (rather than following an end-to-end principle),  and oriented towards achieving improved raw performance metrics.   While following these assumptions should yield solutions that can be applied in the current commercial milieu, they are incremental rather than transformative in their fundamental conceptualization, reinforce a trajectory away from design approaches attributed to the internet's early successes, and choose complexity and coupling of actors as a solution to managing highly dynamic networks and traffic flows.  These decisions can all be justified and are a valid research direction, but the proposal does not discuss at all why it chooses this overarching perspective, and thus it is not clear of its strength relative to other big picture directions that could be taken to improvement (and define the metrics for improvement) of internet video delivery. Why not take less of the current industrial deployment of video delivery over the network as a given, in order to develop innovative solutions? For a large award aiming to have major impact, this seems to be a missing and important discussion._x000D_
_x000D_
Please evaluate the strengths and _x000D_
weaknesses of the proposal with respect to any additional solicitation-specific review criteria, if _x000D_
applicable_x000D_
_x000D_
_x000D_
_x000D_
Summary Statement_x000D_
_x000D_
This proposal aims to have significant impact on the important area of video delivery over the current internet by leveraging coordination among actors across the entire video delivery ecosystem. While many of the elements are individually well-reasoned and valuable research, limitations in justification of the overall approach, clarity of organization/integration of the research thrusts, treatment of bad/misbehaving actors participating in coordination, and incomplete information on evaluation and validation resulted in a review of "Fair". _x000D_
_x000D_
_x000D_
_x000D_
_x000D_
</t>
  </si>
  <si>
    <t>Mandayam</t>
  </si>
  <si>
    <t>narayan@winlab.rutgers.edu</t>
  </si>
  <si>
    <t xml:space="preserve">In the context of the five review elements, please _x000D_
evaluate the strengths and weaknesses of the proposal with respect to intellectual merit._x000D_
_x000D_
This proposal develops a coordination framework for end-to-end internet video delivery. The PIs argue that video delivery in the internet today is supported by an ecosystem comprising of content publishers, CDNs, ISPs, last mile providers and client player developers, each of whom have different objectives and make optimization decisions based on their local needs as opposed to being cognizant of the end-to-end system. The PIs then propose a research agenda that emphasizes coordination between these entities by selectively exchanging information to quantifiably improve performance of video delivery. The research agenda is focused on three thrusts for internet video delivery: (1) Coordination Design Space Explorations in data plane, control plane and management plane; (2) Algorithms and Mechanisms for Coordination such bandwidth allocation, prioritization, bit rate selection and video encoding; and (3) Incentives for Coordination using game theory and mechanism design. _x000D_
The proposed effort falls short in terms of some issues related to end-to-end video delivery.  The PIs fail to clearly highlight what the state of the art performance is, and how the proposed coordination mechanisms between different entities will improve it.  In fact, the whole approach to coordination seems speculative and the examples discussed do not seem systematic but rather a hotchpotch of ideas for coordination. The thrust on incentives in enabling coordination seems to have missed the substantial body of work in pricing and caching mechanisms in ICN networks, or at least there is no recognition of such and how the proposed work is related or would advance the state of the art in this area. Regarding the impact on real world end-to-end internet video delivery, in the absence of a systematic approach to coordination, it is not clear how the different entities involved in end-to-end video delivery would be motivated to coordinate. The discussions and arguments related to net neutrality are also highly speculative and do not make a convincing case for such an approach to succeed._x000D_
_x000D_
_x000D_
_x000D_
_x000D_
In the context of the five review elements, please _x000D_
evaluate the strengths and weaknesses of the proposal with respect to broader impacts._x000D_
_x000D_
The broader impact of the proposed research is good in terms of education and outreach to underrepresented groups. End-to-end video delivery on the internet is certainly one of the most popular applications worldwide and improvements to this will certainly have a huge beneficial footprint .The connections to industry of the PIs are certainly strong but the impact of this research as to how it will affect interactions and coordination among the different entities such as content publishers, CDNs, ISPs, last mile providers and client player developers is entirely speculative._x000D_
_x000D_
Please evaluate the strengths and _x000D_
weaknesses of the proposal with respect to any additional solicitation-specific review criteria, if _x000D_
applicable_x000D_
_x000D_
_x000D_
_x000D_
Summary Statement_x000D_
_x000D_
This proposal by a highly accomplished team of investigators while presenting some interesting ideas for coordination, falls short of making a strong case for why the proposed research will indeed motivate content publishers, CDNs, ISPs, last mile providers and client player developers to coordinate so as to improve end-to-end internet video delivery._x000D_
_x000D_
</t>
  </si>
  <si>
    <t>Pau</t>
  </si>
  <si>
    <t>gpau@cs.ucla.edu</t>
  </si>
  <si>
    <t xml:space="preserve">In the context of the five review elements, please _x000D_
evaluate the strengths and weaknesses of the proposal with respect to intellectual merit._x000D_
_x000D_
This proposal argues for a radical change in video delivery. The key idea is to step from today's "local information" strategy used by each stakeholder to a coordination approach end-to-end from the publisher to the end user. If funded this proposal will expand the understanding of video-delivery and explore the possibility of a coordination approach in video delivery and more in general in other media stream delivery.  The proposal will expand understanding of algorithms and mechanisms for very large scale coordination among different actors throughout the Internet in an effort to deliver better video while optimizing resource utilization. _x000D_
_x000D_
Coordination among several actors with different goals is also the weakest part of this proposal. PIs have, however, a proven track record of successful collaborative research with industry.   In this specific case, the proposal is supported by key players in video delivery thus providing a potential arena for large-scale evaluations._x000D_
_x000D_
In the context of the five review elements, please _x000D_
evaluate the strengths and weaknesses of the proposal with respect to broader impacts._x000D_
_x000D_
If successful this proposal could change the way video is delivered to users moving away from independent actors employing a strategy based on local information to a collaborative framework able to take advantage of global knowledge to optimize the delivery process. The success of this approach may be able to pave the way for higher definition video delivery services, and interactive video services,  at a fraction of the cost._x000D_
_x000D_
Please evaluate the strengths and _x000D_
weaknesses of the proposal with respect to any additional solicitation-specific review criteria, if _x000D_
applicable_x000D_
_x000D_
The proposed collaboration approach applied across the board from the publisher server through the CDN and ISPs up to the user players will allow achieving a better regulation in terms of data-rate, caching, buffer, and latency. It is expected that progress will come at the price of information exchange between the various stakeholders. The PIs managed to have letters of collaborations with major actors in the video arena and therefore it is possible to perform an evaluation of the proposed approach at large-scale._x000D_
_x000D_
Summary Statement_x000D_
_x000D_
This proposal describes a collaborative approach for video delivery. PIs argue for a set of collaboration protocols and mechanisms devised to achieve coordination between various stakeholders including video publishers, CDN, ISP, brokers, and video player. The proposed approach entails the exchange of limited information at each layer of the video distribution to enable a coordinate and synergic video delivery strategy.  PIs propose to explore the tradeoffs from employing coordination in the data plane (i.e. passing bitrate information)._x000D_
_x000D_
</t>
  </si>
  <si>
    <t>HP1001495</t>
  </si>
  <si>
    <t>Shafiq</t>
  </si>
  <si>
    <t>zubair.iowa@gmail.com</t>
  </si>
  <si>
    <t xml:space="preserve">In the context of the five review elements, please _x000D_
evaluate the strengths and weaknesses of the proposal with respect to intellectual merit._x000D_
_x000D_
The proposal seeks to develop a coordination framework among the various entities such as publishers, content delivery networks and ISPs involved in video delivery. It capitalizes on the flattened structure of the Internet due to increasing direct peering between content publishers and ISPs. The proposal will explore the design space, algorithms and incentives for coordination. The proposal lays out a detailed plan, with several examples, how (selective) coordination can improve end-to-end video QoE. _x000D_
_x000D_
+ The proposed ideas about chunk bitrate selection and prioritization of critical chunks are very important. They are synergistic to HTTP/2 object prioritization and push capabilities. _x000D_
_x000D_
+ The proposed game-theoretic analysis of incentives in both cooperative and non-cooperative settings is very nice because even if the coordination framework is open, some entities may choose to not participate. _x000D_
_x000D_
- A major challenge faced by the proposed coordination framework in practice would be ensuring accuracy of the shared information by publishers, content delivery networks and ISPs. For example, a rogue ISP may decide to send false congestion signals to trick a publisher downgrade video quality. Such falsifiability would be a major threat to widespread adoption of the proposed coordination framework. The proposal does not address this challenge. Other than falsifiability, a rogue player may also try to forge in-transit information. For example, the proposal mentions possible use of ECN bit. A rogue on-path player can change its value to exacerbate congestion or under-utilization. How will this information be protected against forgery? The proposal also mentions developing an API, but can it leverage the existing PKI infrastructure and end-to-end encryption to secure the shared information? The proposal would strengthen by more clearly laying out the security aspects of the proposed API._x000D_
_x000D_
- It is disappointing that such a major undertaking to develop an open coordination framework between different entities in the Internet ecosystem would be limited video streaming applications. If the proposed coordination framework can only be used for video applications, it effectively puts non-video applications at a disadvantage. While video has its own unique challenges, why can't the same coordination framework also benefit non-video applications? It would have been really helpful it the proposal discussed the potential applicability of the coordination framework to non-video applications. _x000D_
_x000D_
The team is well qualified to conduct the proposed activities. The PIs at different institutions have complementary expertise including systems, algorithms and game theory. The PIs have collaborations with industry that will certainly help them in carrying out the proposed technical activities. The PIs might want to collaborate with a network security/crypto researcher to address the security aspects of the proposed coordination framework._x000D_
_x000D_
In the context of the five review elements, please _x000D_
evaluate the strengths and weaknesses of the proposal with respect to broader impacts._x000D_
_x000D_
The plans for academia-industry collaborations are strong. The PIs have strong track records of working with industry and transitioning research to practice. The project has good potential to positively shape the ongoing tussle over net neutrality. The PIs have an impressive track record of net neutrality outreach to the Federal Communications Commission as well as international regulatory agencies. An open coordination framework between different entities in the video ecosystem will hopefully facilitate standardization efforts at the IETF. Furthermore, the plans to develop education and troubleshooting tools for the general public are unique and strongly encouraged._x000D_
_x000D_
Please evaluate the strengths and _x000D_
weaknesses of the proposal with respect to any additional solicitation-specific review criteria, if _x000D_
applicable_x000D_
_x000D_
_x000D_
_x000D_
Summary Statement_x000D_
_x000D_
I really like the vision of this proposal. The reason I am giving a mixed Goog/Very Good rating is that an Internet-scale coordination effort has to be cognizant of potential falsifiability and forgeability attacks. Further, a discussion of the generalizability of the proposed coordination framework to non-video applications would also strengthen the proposal._x000D_
_x000D_
</t>
  </si>
  <si>
    <t xml:space="preserve">In the context of the five review elements, please _x000D_
evaluate the strengths and weaknesses of the proposal with respect to intellectual merit._x000D_
_x000D_
Strengths._x000D_
_x000D_
1. The proposed research on end-to-end coordination for Internet video delivery is timely and important, given that the massive amount of network traffic generated by today's video streaming services and the changing legal landscape regarding Net Neutrality debates._x000D_
_x000D_
2. The proposal provides a compelling rationale for coordination regarding video delivery._x000D_
_x000D_
3. Thrust 1 on the design space of coordination is nicely written, and lays out the various dimensions for coordination. _x000D_
_x000D_
4. The PIs are individually well qualified. In particular, the PIs from USC have done many excellent prior studies related to Google and Facebook infrastructures that can bring many useful insights into the proposed research._x000D_
_x000D_
Weaknesses. _x000D_
1. The proposed research really falls short in Thrusts 2 and Thrusts 3, which consists of many rather disconnected research components. There is not an overarching framework regarding how the proposed vision of  end-to-end coordination can be achieved, and what are the main technical or economic/business challenges._x000D_
_x000D_
2. For example, Thrusts 2. Algorithms and Mechanisms for Coordination is divided along video data plane, video control plane and video management plane. However, there is no discussion as to what constitutes the video data plane, what constitutes the video control plane or management plane. The description simply contains a set of discrete problems under each heading, e.g., allocating available bandwidth according encoded bit rates, prioritize delivery of critical chunks under the video delivery plane,  informing chunk bit rate selection based on published encoding hints, selecting chunk bit rates based on noisy ISP hints, and tailoring video encoding from ISP and CDN information and coordinated network capacity under the video management plane. In discussing these research tasks, the network settings and applications also change from cellular networks, cable networks and WiFi to 360 video, SVC and  SHVC, etc. It is unclear where the proposed algorithms and mechanisms are controlled and executed , by/at the video player, ISPs, CDNs, brokers or content publishers? I also do not see how these mechanisms would be put together to achieve end-to-end coordination. Apart from section 5.4 "Scalable and Unifid Interfaces for Coordination", the discussion of these research tasks are rather decoupled from the publisher, broker, CDN, ISP and player interactions outlined in Thrust 1. _x000D_
_x000D_
3. Moreover, the bulk of the proposed research seems to focus mainly on the adaptive rate selection problem; but this is just one of many important problems in video delivery, such as CDN selection, video server selection, load balancing, caching, etc., where coordination can perhaps bring a lot more benefits than adaptive streaming. The proposal talks about the proposed CloudABR, but I do not see a formal description what CloudABR is, and how it differs from what it is done today. Given that rate selection needs to be done in second time scale per  video stream, how do you deal with the latency and scalability issues?_x000D_
_x000D_
4. I find Thrust  3. "Incentives for coordination" is rather vacuous, containing little new research ideas and is not well tied to the video coordination issues._x000D_
_x000D_
5. The Validation Plane is good; it is great that the proposal team has access to various datasets through their research collaborators. However, they are rather disconnected, since the datasets come from very distinct entities that have little with each other. How do you evaluate or validate the potential benefits of the proposed end-to-end coordination using these datasets?_x000D_
_x000D_
In the context of the five review elements, please _x000D_
evaluate the strengths and weaknesses of the proposal with respect to broader impacts._x000D_
_x000D_
The data management plane is fine; however, since the proposed research relies heavily on proprietary datasets from Conviva, TGR and Facebook. It is unclear how or any datasets or any algorithms developed using the datasets will be made public in some forms and shared with the research communities for verification and reproducibility. _x000D_
_x000D_
The collaboration plane is adequate. I would have liked to see a Ghant chart to show the project schedule and timeline. _x000D_
_x000D_
The post-doctoral mentoring plane is good._x000D_
_x000D_
Please evaluate the strengths and _x000D_
weaknesses of the proposal with respect to any additional solicitation-specific review criteria, if _x000D_
applicable_x000D_
_x000D_
The broader impact is excellent. I particularly like the broadening participation part. PI Katz-Bassett has the anti-harassment policy initiative in ACM SIGCOMM. PIs have mentored women and minority students. The EPICS and GLASS activities are valuable. _x000D_
_x000D_
The proposal team will collaborate with Conviva, Facebook and TGR of Brazil on the proposed research. This will provide a direct venue for research dissemination and impact in industry. Such collaborations are laudable._x000D_
_x000D_
_x000D_
Summary Statement_x000D_
_x000D_
The proposal puts forth and argues for end-to-end coordination for video delivery. The proposed research consists of three main research thrusts: Thrust 1: The Design Space of Coordination; Thrust 2: Algorithms and Mechanisms for Coordination; and Thrust 3: Incentives for coordination. The proposed research on end-to-end coordination for Internet video delivery is timely and important. However, the proposal really falls short in articulating an framework regarding how the proposed vision of  end-to-end coordination can be achieved, and what are the main technical or economic/business challenges.  The proposed research consists of many rather disconnected research components. It is unclear what the final outcomes of the proposed research will be._x000D_
_x000D_
</t>
  </si>
  <si>
    <t>Video, which dominates today's Internet and will play an even larger role going forward, is supported by an extensive ecosystem consisting of several entities, including but not limited to content publishers who produce video content, CDNs that distribute the video, ISPs who transport video in the Internet backbone, a variety of last-mile providers that transport video locally, and client player (video software) developers. These entities have different objectives, and generally makes decisions independently in an attempt to optimize their own needs from a local vantage point and in a manner oblivious to the characteristics of video traffic, often hurting all parties._x000D_
_x000D_
The PIs will explore an ambitious research agenda that emphasizes coordination: the (selective) exchange of information among the various entities involved in video delivery, and the use of this information to improve video delivery performance.  While these changes would have inconceivable a few years ago, recent trends make this architectural shift plausible. Most video content is now concentrated in a few networks, and these large provider networks peer extensively so that most end-to-end paths between providers and users now traverse at most one ISP hop.  These structural changes reduce the number of entities in the end-to-end video path, simplifying coordination._x000D_
_x000D_
Keywords: Internet Video; Quality of Experience; Content Delivery Networks; Last MileThe project will identify the forms of coordination that can most benefit video delivery, and quantify the performance and efficiency gains that can result from better coordination. It will also explore the algorithms and mechanisms, as well as the incentive mechanisms that can facilitate, and foster such coordination. These contributions will advance the state of knowledge in computer networking, and draw on and tailor cutting-edge techniques from video coding, machine learning, and game theoretic mechanism design to the networking context. The  research will be validated through extensive real data obtained through collaboration with multiple industrial partners.The research will impact the media, IT and networking industry by ensuring a quantum leap in user video experience, result in networks and CDNs that are better managed for video traffic, and benefit society at large by enabling the video applications of the future.  The PIs will build a university-industry consortium to foster interactions among  a vibrant community of researchers, practitioners, students, and community members on problems facing the industry and to guide the future of Internet video. We will host a workshop in Columbia University, New York to bootstrap the process. The PIs will extensively work with government and regulatory agencies to inform the development of policies related to Network Neutrality, involve Ph.D, Masters and undergraduate students as well as a high school student in research, and develop tools to promote societal awareness of issues around Internet video.</t>
  </si>
  <si>
    <t>1763832</t>
  </si>
  <si>
    <t>Kahveci</t>
  </si>
  <si>
    <t xml:space="preserve"> Panel Summary       
  OVERVIEW OF THE PROPOSAL:_x000D_
The main objective of this research proposal is to develop computational algorithms for analyzing temporal biological networks. This proposal is well written and PIs have sound track records in the bioinformatics domain. The broad impact is well laid out, especially outreach to under-represented groups._x000D_
_x000D_
INTELLECTUAL MERIT_x000D_
+ Strengths: _x000D_
It is important to study the dynamic changes of biological networks. So the issues that PIs want to address in the proposal are interesting and critical. This proposal has a clear computer science innovation. The algorithm design for aligning temporal graph datasets is interesting. PIs will evaluate their methods on four datasets which are substantial. The research plan is well-organized, with the right balance of technical content and narrative. The PI and CoPI have good track records to carry out the research proposed. The facilities and resources at University of Florida are excellent._x000D_
_x000D_
- Weaknesses: _x000D_
The computation problems are not biologically sound or significant. It is not clear what kinds of dynamic biological functions existed in the datasets (e.g. STRING, MINT, KEGG, BIND, DIP) that PIs mentioned in this proposal. Why the alignment of temporal biological networks is critical to address their research problems which should have biological values._x000D_
_x000D_
TCGA dataset has no temporal data, can PIs explain why they choose to work on this dataset and how they are going to get the temporal data in a realistic way._x000D_
_x000D_
_x000D_
* Evaluation Plan: _x000D_
PIs will test their tools on several different datasets. But they failed to provide an objective evaluation to assess the biological success. PIs aim to develop algorithms to be accurate and efficient. It is unclear how PIs measure such in their evaluation_x000D_
_x000D_
* Potential for transformativeness: _x000D_
It could be transformative if the computational challenges are well integrated with biological problems._x000D_
_x000D_
BROADER IMPACTS_x000D_
* Impacts on science and society:_x000D_
If the targeted problems have the biological significance in this proposal, the proposed methods and developed tools can be very useful for both the computing and biology communities._x000D_
_x000D_
* Integration of Research and Education and Broadening Participation:_x000D_
PIs have a sound plan to integrate their research into teaching, and provide research opportunities for junior and African-American students._x000D_
_x000D_
* Postdoc Mentoring Plan (if applicable):_x000D_
Not applicable_x000D_
_x000D_
DATA MANAGEMENT PLAN, dissemination of results, including software:_x000D_
PIs will share their code and generated data with the public._x000D_
_x000D_
COLLABORATION PLAN (if applicable):_x000D_
The collaboration plan is sufficient and PIs had co-authored articles or submissions already_x000D_
_x000D_
RESULTS FROM PRIOR NSF SUPPORT (if applicable):_x000D_
The panel has no concern about the results from prior NSF support._x000D_
_x000D_
_x000D_
HUMAN SUBJECTS (if applicable):_x000D_
Not applicable_x000D_
_x000D_
_x000D_
ADDITIONAL SUGGESTIONS:_x000D_
No extra comments._x000D_
_x000D_
PANEL RECOMMENDATION_x000D_
* Justification, including key strengths and critical weaknesses:_x000D_
The panel agrees that there exists a clear disconnection between computer science and biology. The computational challenges addressed in this proposal might be interesting, but PIs failed to demonstrate the biological usefulness regarding aligning temporal networks. We highly recommend that PIs work closely with biologists to identify the biological usefulness and significance for their computational challenges._x000D_
_x000D_
_x000D_
_x000D_
_x000D_
_ Highly Competitive (HC)_x000D_
_ Competitive (C)_x000D_
X Low Competitive (LC)_x000D_
_ Not Competitive (NC)_x000D_
_x000D_
-----------------------------------------------------------------------_x000D_
_x000D_
The summary was read by the panel, and the panel concurred that the Panel Summary accurately reflects the panel discussion._x000D_
</t>
  </si>
  <si>
    <t xml:space="preserve">In the context of the five review elements, please _x000D_
evaluate the strengths and weaknesses of the proposal with respect to intellectual merit._x000D_
_x000D_
This proposal is well written. The steps including the evaluation are clearly laid out. It is important to study the dynamic changes of biological networks. But what the dynamic biological networks here mentioned in proposal, might referred to individual patient related as KEGG which is one of the database mentioned in this proposal should not change much along with time as major biological entities and functions (above the individual/patient level) tend to be stable. Same for Gene Ontology (GO) or PPI which is quite stable as well. So, it is unclear the proposed method or target issues are biological networks for individual patients. If that is the case, can PIs provide more realistic use cases on how the individual biological networks change, and why the dynamics mattered critically in treating the patients. Also, in patient EMR datasets, how many are dynamic biological networks as most of EMR data are just relational databases with attributes and their values. How to form such biological networks at the patient level can be nontrivial as there are messy data semantics. Domain experts are still working on forming the biological networks for KEGG or integrating KEGG with GO and other datasets and are facing tremendous challenges. _x000D_
_x000D_
In the research goals mentioned in the proposal, PIs aim to develop algorithms to be accurate and efficient. It is unclear how PIs measure such in their evaluation. More info is needed._x000D_
_x000D_
The PIs have good track records and collaboration plan is sound._x000D_
_x000D_
In the context of the five review elements, please _x000D_
evaluate the strengths and weaknesses of the proposal with respect to broader impacts._x000D_
_x000D_
The broad impact is well planned. Special target on african-american students is good. Aligning efforts with another NSF project to expand the broad impact is great._x000D_
_x000D_
Please evaluate the strengths and _x000D_
weaknesses of the proposal with respect to any additional solicitation-specific review criteria, if _x000D_
applicable_x000D_
_x000D_
_x000D_
_x000D_
Summary Statement_x000D_
_x000D_
This proposal is well written and PIs have sound track records in bioinformatic domain. The broad impact is well laid out. The only issue is that whether biological networks mentioned in the proposal (either KEGG, PPI or GO, or patient level biological networks built from EMR records, which are not clearly mentioned in the proposal) is really very dynamic. Whether the developed methods are critical for solving issues of biological networks._x000D_
_x000D_
</t>
  </si>
  <si>
    <t xml:space="preserve">In the context of the five review elements, please _x000D_
evaluate the strengths and weaknesses of the proposal with respect to intellectual merit._x000D_
_x000D_
The goal of this proposal is to develop algorithms for 1) comparative_x000D_
analysis of temporal networks with known time points and 2) for_x000D_
aligning temporal networks with uncertain time points. The PIs make_x000D_
the case that large amounts of biological data is organized as_x000D_
networks (e.g.  STRING, MINT, KEGG, BIND, DIP), so efficient_x000D_
algorithms are needed to analysis them (although is not clear what_x000D_
fraction of these data is temporal -- my guess that it is small)._x000D_
_x000D_
The research plan is well-detailed, well-reasoned, well-organized,_x000D_
with the right balance of technical content and narrative.  It seems_x000D_
to contain novel ideas which build on the complementary expertise of_x000D_
the two investigators.  Expected outcomes, potential problems and_x000D_
alternative strategies are discussed. There is a validation plan, as_x000D_
well as a sustainability plan.  The PI and coPI are extremely_x000D_
qualified to carry out the research proposed. The environment at_x000D_
University of Florida is excellent in terms of computing resources._x000D_
_x000D_
The main weakness of this proposal is the lack of 1) an objective_x000D_
mechanism to assess success and 2) clear motivation/need for these new_x000D_
analysis tools. Regarding 1), in the validation plan, the PIs list a_x000D_
bunch of datasets in which they could run their tools, but it is not_x000D_
clear what would be the benefit or expected outcome in the context of_x000D_
biological findings of those dataset. Regarding 2), the PIs were not_x000D_
able to convince me that the availability of the proposed tools to_x000D_
uncover how a biological network evolves will have a sustained impact_x000D_
on molecular biology. I wished they would have showed me one or two_x000D_
concrete/real molecular biology which would directly benefit from_x000D_
these tools. Instead, the only motivation to this work is captured by_x000D_
this sentence "Important insights on key cellular functions have been_x000D_
already gained by analyzing the topologies of the biological networks_x000D_
that govern those functions [36, 55, 41, 66, 44, 56, 18, 74, 50, 54]."_x000D_
(under "Need for studying temporal biological networks").  I wished I_x000D_
had time to read those papers, but it is PI's responsibility to make_x000D_
the case to the reviewers._x000D_
_x000D_
I am also dubious about the PIs claim that "temporal biological_x000D_
networks is a novel concept that is first presented in this proposal"._x000D_
It is hard to believe that there is not a very rich literature on_x000D_
temporal or dynamic networks (whether they are biological or not) and_x000D_
I wasn't be able to fully understand how the model they propose is so_x000D_
different that they can entire disregard that body of work._x000D_
_x000D_
_x000D_
In the context of the five review elements, please _x000D_
evaluate the strengths and weaknesses of the proposal with respect to broader impacts._x000D_
_x000D_
The PIs propose to make their tools available to the community and_x000D_
engage in educational and outreach initiatives.  Providing research_x000D_
opportunities to the students of Morgan State University (HBCU_x000D_
institution) is a strength of this proposal.  Except for_x000D_
educational/academic, broader societal outcomes (e.g., the example of_x000D_
the microbiome analysis of food production facilities) are somewhat_x000D_
weaker and not entirely convincing_x000D_
_x000D_
_x000D_
Please evaluate the strengths and _x000D_
weaknesses of the proposal with respect to any additional solicitation-specific review criteria, if _x000D_
applicable_x000D_
_x000D_
N/A_x000D_
_x000D_
Summary Statement_x000D_
_x000D_
The proposal deals with the problem of large biological network_x000D_
analysis. In particular, the focus is on the analysis of the dynamic_x000D_
behavior of temporal biological network, which they propose to take by_x000D_
developing algorithms for 1) comparative analysis of temporal networks_x000D_
with known time points and 2) for aligning temporal networks with_x000D_
uncertain time points. Large amounts of biological data is organized_x000D_
as networks (e.g.  STRING, MINT, KEGG, BIND, DIP), so efficient_x000D_
algorithms are needed to analysis them._x000D_
_x000D_
The main weakness of this proposal is the lack of 1) an objective_x000D_
mechanism to assess success and 2) clear motivation/need for these new_x000D_
analysis tools._x000D_
_x000D_
</t>
  </si>
  <si>
    <t xml:space="preserve">In the context of the five review elements, please _x000D_
evaluate the strengths and weaknesses of the proposal with respect to intellectual merit._x000D_
_x000D_
The main objective of this research proposal is developing computational algorithms for analyzing temporal biological networks. The proposed research has some potential to advance knowledge in this area. The research plan is well explained. However, some of  the citations are not correct. Also, some studies in this area  have not been cited._x000D_
The application of temporal networks on non-temporal data, such as TCGA data, has not been explained clearly._x000D_
Validation in not clear also. Many datasets are mentioned that can be used for applying the proposed methods. But how the accuracy of the methods is validated using these datasets has not been explained._x000D_
The team and resources are well suited for caring out the proposed research._x000D_
_x000D_
In the context of the five review elements, please _x000D_
evaluate the strengths and weaknesses of the proposal with respect to broader impacts._x000D_
_x000D_
Broader impact is very strong. The proposal's outreach activities and involvement of African-American students are strong aspects of the broader impacts.._x000D_
_x000D_
Please evaluate the strengths and _x000D_
weaknesses of the proposal with respect to any additional solicitation-specific review criteria, if _x000D_
applicable_x000D_
_x000D_
_x000D_
_x000D_
Summary Statement_x000D_
_x000D_
In summary, it is a good quality research proposal._x000D_
_x000D_
</t>
  </si>
  <si>
    <t xml:space="preserve">In the context of the five review elements, please _x000D_
evaluate the strengths and weaknesses of the proposal with respect to intellectual merit._x000D_
_x000D_
Intellectual Merit_x000D_
_x000D_
Potential to advance knowledge within its own or across different fields_x000D_
_x000D_
The authors propose to study the alignment of dynamic biological networks with both known and unknown time points. The evaluation includes three different biological network datasets: human brain aging, human cancer cell line, and Ebird. The proposed benefits of studying this are developing software for aligning networks that change over time and understanding commonalities across organisms, cell types, and phenotypes. _x000D_
_x000D_
Extent to which it explores creative, original, or potentially transformative concepts_x000D_
_x000D_
To evaluate whether this proposal is potentially transformative, it would have been helpful to understand the motivation behind studying temporal network alignment. Is there a biological meaning to this alignment in the three applications that are considered? What could we achieve or understand differently if this alignment were possible that we could not achieve otherwise?_x000D_
_x000D_
The authors claim that temporal biological networks are a new concept but it is not clear what about them is new. For some work on dynamic network analysis in the context of biology and ecology, there is Tanya Berger-Wolf's work, for example. As far the evolution of networks, many example can be seen in the work by Christos Faloutsos and his students. None of these two researchers' work has been cited in this proposal. Did the PI's perhaps mean that temporal network alignment is novel? If so, it would be helpful to give context from other applications where network alignment has been studied, such as knowledge bases and ontology alignment._x000D_
_x000D_
Soundness, organization, and evaluation of proposed activity plan_x000D_
_x000D_
Overall, the plan is sound but there are some details missing.  For example, what makes these networks temporal û addition/deletion of nodes, addition/deletion of edges, or all four of these? How is the objective function of the alignment different from multiple network alignment problems that have been studied in the literature?_x000D_
_x000D_
There is a sustainability plan for the project outputs (i.e., data and software)._x000D_
_x000D_
Qualifications of team to conduct proposed activities_x000D_
_x000D_
The team is qualified to carry out the proposed activities._x000D_
_x000D_
Adequacy of resources to carry out proposed activities_x000D_
_x000D_
The proposal will support 2 graduate and 1 undergraduate students. The resources seem adequate. Not clear why 4 months of administrative support per year are necessary._x000D_
_x000D_
In the context of the five review elements, please _x000D_
evaluate the strengths and weaknesses of the proposal with respect to broader impacts._x000D_
_x000D_
Potential to benefit society_x000D_
_x000D_
The broader impact plan includes establishing educational and outreach activities with Morgan State students and curriculum development. _x000D_
_x000D_
Extent to which it explores creative, original, or potentially transformative concepts_x000D_
_x000D_
The proposed outreach is a new activity for the university._x000D_
_x000D_
Soundness, organization, and evaluation of proposed activity plan_x000D_
_x000D_
The plan is well-articulated and sound. _x000D_
_x000D_
Qualifications of team to conduct proposed activities_x000D_
_x000D_
The team is qualified to carry out the proposed broader impact activities._x000D_
_x000D_
Adequacy of resources to carry out proposed activities_x000D_
_x000D_
Adequate._x000D_
_x000D_
Please evaluate the strengths and _x000D_
weaknesses of the proposal with respect to any additional solicitation-specific review criteria, if _x000D_
applicable_x000D_
_x000D_
_x000D_
_x000D_
Summary Statement_x000D_
_x000D_
Overall, this is a well-written proposal. However, I found the motivation lacking. There were also some strong claims about temporal networks not having been studied._x000D_
_x000D_
</t>
  </si>
  <si>
    <t>1763833</t>
  </si>
  <si>
    <t>Basu</t>
  </si>
  <si>
    <t xml:space="preserve"> Panel Summary       
  SUMMARY OF PROPOSED RESEARCH ACTIVITY_x000D_
_x000D_
This proposal aims to provide support for automated reasoning about decision making in the context of multiple stakeholders with interdependent preferences that potentially conflict with one another. The PIs build on prior work on preference reasoning in the AI community by extending it to the *multiple* stakeholder domain. The contributions would be the more general language for expressing preferences, its semantics, automated reasoning about preference valuations, and a system for generating explanations of the outcomes. _x000D_
_x000D_
INTELLECTUAL MERIT_x000D_
_x000D_
+: The proposal would be fairly low-risk since one of the PIs has a strong track record developing a previous tool (CRISNER) with high impact._x000D_
+: Explanation generation for preferences seems like a novel and worthwhile proposed contribution._x000D_
+: The proposal would potentially advance model checking techniques by identifying opportunities to replace semantic checks with syntactic ones, to the benefit of performance._x000D_
_x000D_
-: The motivation for the work is lacking. Panelists found it unclear whether the preference reasoning tool was intended to be deployed in an autonomous multi-agent system or if it was meant to assist with human decision making (or something else). In either case, the PIs would need to make a clear case for how their tool advances these activities._x000D_
-: The criteria for success, and consequently the proposed evaluation, were unclear. The stated goals are for the language to be "sufficiently expressive" and to unify previous approaches, but these terms are not formal enough to offer grounds for evaluation._x000D_
-: The proposal misses a seemingly closely connected body of related work in computational social choice._x000D_
-: The proposed advancement in model checking seems like an exciting promise that isn't quite delivered on in the details of the proposal._x000D_
_x000D_
_x000D_
BROADER IMPACTS_x000D_
+: The authors propose to release their work as an open source tool and use a set of common open benchmarks._x000D_
+: The authors propose to involve undergraduate students in research._x000D_
_x000D_
-:  The social impact of the tool is not discussed, surprisingly, given its apparent capacity for assisting with social decision making. The proposed activities do not extend beyond the usual expectations for research dissemination._x000D_
_x000D_
_x000D_
SUGGESTIONS FOR IMPROVEMENT_x000D_
_x000D_
The main emphasis of the panel was for them to clarify their motivation for their proposed work, especially for a SHF  audience. The panel would also like the PIs to clarify the criteria for determining success and describe evaluation plans that address these criteria._x000D_
_x000D_
_x000D_
SUMMARY STATEMENT_x000D_
_x000D_
Although both the intellectual merit and broader impacts of the proposal have strengths, the proposal needs major revisions to address the motivation and perhaps some reconsideration of the research objectives and how they will be evaluated. _x000D_
_x000D_
The recommendation of the panel is that the proposal is Low Competitive._x000D_
_x000D_
The panelists concur that the Panel Summary accurately reflects the panel discussion._x000D_
</t>
  </si>
  <si>
    <t>TY0846821</t>
  </si>
  <si>
    <t>Goldsmith</t>
  </si>
  <si>
    <t>goldsmit@cs.uky.edu</t>
  </si>
  <si>
    <t xml:space="preserve">In the context of the five review elements, please _x000D_
evaluate the strengths and weaknesses of the proposal with respect to intellectual merit._x000D_
_x000D_
The work proposed here is interesting and important, and the proposers have an excellent track record of doing good work together.   This would be a low-risk proposal to fund:  good work will come out of it.  There will be useable systems implemented, as there were in CRISNER._x000D_
_x000D_
I was particularly interested in the claim that the new system, G-CRISNER, would generate explanations along with aggregating preferences.  This is one aspect that I have not seen in other qualitative preference aggregations.  _x000D_
One thing that wasn't clear was what assumptions were being made about consistency.  In one place (p.8), the proposers mention that their system would test for consistency (something that Goldsmith et al. showed was PSPACE-hard for generalized CP-nets --- if consistency in the sense used here implies the sense of o not being preferred to itself, as in Goldsmith et al.)  In another place, when adding the hierarchy of stakeholders, preferences of different individuals were allowed to be inconsistent.  But this is a minor matter, overall. _x000D_
_x000D_
There was little direct discussion of complexity.  For instance, the suggested semantics in the middle of p.11 appears to be exponential in the number of attributes, albeit linear in the number of stakeholder preferences._x000D_
_x000D_
What is odd to me is the gaps in the literature surveyed.  In particular, I expected to see the Melbourne group's work using constraint solvers to compute dominance and to aggregate CP-nets.  One such citation, particularly relevant to this work, is:_x000D_
@inproceedings{li2011majority,_x000D_
title={Majority-rule-based preference aggregation on multi-attribute domains with cp-nets},_x000D_
author={Li, Minyi and Vo, Quoc Bao and Kowalczyk, Ryszard},_x000D_
booktitle={The 10th International Conference on Autonomous Agents and Multiagent Systems-Volume 2},_x000D_
pages={659--666},_x000D_
year={2011},_x000D_
organization={International Foundation for Autonomous Agents and Multiagent Systems}_x000D_
}_x000D_
_x000D_
I also expected to see something more than the one Cornelio reference on voting with CP-nets, given the suggested semantics of "require witness to have more stakeholders who are in agreement with respect to dominance (this requires counting the number of stakeholders in agreement and disagreement)," perhaps starting with _x000D_
@inproceedings{purrington2007making,_x000D_
title={Making social choices from individuals' CP-nets},_x000D_
author={Purrington, Keith and Durfee, Edmund H},_x000D_
booktitle={Proceedings of the 6th international joint conference on Autonomous agents and multiagent systems},_x000D_
pages={179},_x000D_
year={2007},_x000D_
organization={ACM}_x000D_
}_x000D_
or_x000D_
@article{lang2009sequential,_x000D_
title={Sequential composition of voting rules in multi-issue domains},_x000D_
author={Lang, J{\'e}r{\^o}me and Xia, Lirong},_x000D_
journal={Mathematical social sciences},_x000D_
volume={57},_x000D_
number={3},_x000D_
pages={304--324},_x000D_
year={2009},_x000D_
publisher={Elsevier}_x000D_
}_x000D_
or_x000D_
@article{mattei2013bribery,_x000D_
title={Bribery in voting with CP-nets},_x000D_
author={Mattei, Nicholas and Pini, Maria Silvia and Rossi, Francesca and Venable, K Brent},_x000D_
journal={Annals of Mathematics and Artificial Intelligence},_x000D_
volume={68},_x000D_
number={1-3},_x000D_
pages={135--160},_x000D_
year={2013},_x000D_
publisher={Springer}_x000D_
}_x000D_
or their 2012 AAMAS paper.   When I looked at "related papers" from the Mattei et al., I also found this._x000D_
@inproceedings{maudet2012influence,_x000D_
title={Influence and aggregation of preferences over combinatorial domains},_x000D_
author={Maudet, Nicolas and Pini, Maria Silvia and Venable, Kristen Brent and Rossi, Francesca},_x000D_
booktitle={Proceedings of the 11th International Conference on Autonomous Agents and Multiagent Systems-Volume 3},_x000D_
pages={1313--1314},_x000D_
year={2012},_x000D_
organization={International Foundation for Autonomous Agents and Multiagent Systems}_x000D_
}_x000D_
_x000D_
_x000D_
In the context of the five review elements, please _x000D_
evaluate the strengths and weaknesses of the proposal with respect to broader impacts._x000D_
_x000D_
Anything that helps people work together, and find compromises, could have broad impact.  The proposers claim that their work will be applicable in many areas, and this is plausible.  There have been preference-based apps (such as Lirong Xia's OPRA, for instance) that have gotten some use.  _x000D_
_x000D_
The rest of the broader impacts section was fairly boiler-plate.  There will be a new class, there will be grad students, some of whom are likely to be members of underrepresented groups.  (Minor semantic note: any individual is a minority of one.)  Papers will be published and talks given.  There were no activities specifically addressing societal or scientific impact, beyond the usual activities of research, teaching, and mentoring students._x000D_
_x000D_
Please evaluate the strengths and _x000D_
weaknesses of the proposal with respect to any additional solicitation-specific review criteria, if _x000D_
applicable_x000D_
_x000D_
_x000D_
_x000D_
Summary Statement_x000D_
_x000D_
This is a solid proposal from consistently productive researchers, to ramp up their preference reasoning system to (a) extend beyond CP-nets to other variants, such as TCP-nets and CI-nets (though not, apparently, PCP-nets), and (b) to handle preference aggregation, in particular in the case of aggregating preferences submitted along with a hierarchy of stakeholders._x000D_
_x000D_
This is a low-risk proposal;  given the extant work on preference aggregation, their contributions here (esp. the novel one of assigning priorities to stakeholders in the form of a partial order) are adequate for this level of funding, but not paradigm-shifting._x000D_
_x000D_
</t>
  </si>
  <si>
    <t xml:space="preserve">In the context of the five review elements, please _x000D_
evaluate the strengths and weaknesses of the proposal with respect to intellectual merit._x000D_
_x000D_
The goal of the proposed research is to develop a language and tool_x000D_
for reasoning about preferences of multiple stakeholder. In general_x000D_
terms, the problem is given qualitative preferences of multiple_x000D_
(possibly conflicting) stakeholders, determine which alternative_x000D_
is the best compromise._x000D_
_x000D_
The proposed work is to develop a language to capture preferences,_x000D_
develop techniques to reason about the language with different_x000D_
semantics, and develop techniques for explaining the outcome._x000D_
_x000D_
The proposal does not convincingly argue for the applicability of the_x000D_
proposed research and does not provide a sufficient evaluation plan._x000D_
_x000D_
The key criteria for the language is to be 'sufficiently expressive'_x000D_
and 'offer unified representation'. These terms are too vague to_x000D_
determine what is being proposed and how the result should be_x000D_
evaluated. It would be good to include formal criteria for_x000D_
expressiveness and uniform representation._x000D_
_x000D_
Multiple semantics are proposed to interpret the language and to_x000D_
facilitate reasoning. It is not clear why exploring the multiple_x000D_
different semantics is interesting. Do all of the semantics have_x000D_
applications, or are they just exercises in formalization?_x000D_
_x000D_
The reasoning challenge itself is not well articulated. It is not_x000D_
clear whether the reasoning problem is hard (i.e., P, NP-complete,_x000D_
PSPACE, etc.) This would determine what reasoning technique is_x000D_
appropriate and whether the problem is of interest to a scientific_x000D_
study._x000D_
_x000D_
Finally, it is not clear what are the intended application of the_x000D_
proposed technology and how it is to be applied. The examples given_x000D_
seem to suggest that the goal is to reason about 'soft_x000D_
preferences'. In this application, it is not clear whether a tool that_x000D_
formally decides on the most suitable alternative is even useful. If_x000D_
the preferences are soft, then the stakeholders are likely to change_x000D_
their preferences and are likely to not be able to properly articulate_x000D_
them. In this case, I would have expected the framework to incorporate_x000D_
some features to facilitate the discussion between the stakeholder and_x000D_
resolution of conflicting preferences._x000D_
_x000D_
_x000D_
In the context of the five review elements, please _x000D_
evaluate the strengths and weaknesses of the proposal with respect to broader impacts._x000D_
_x000D_
The proposal includes a plan for research for graduate and_x000D_
undergraduate students. Tools developed under the proposal are to be_x000D_
released open sourced. The proposal will facilitate collaboration_x000D_
between two institutions and between two different research areas._x000D_
_x000D_
_x000D_
Please evaluate the strengths and _x000D_
weaknesses of the proposal with respect to any additional solicitation-specific review criteria, if _x000D_
applicable_x000D_
_x000D_
_x000D_
_x000D_
Summary Statement_x000D_
_x000D_
My main concern is about applicability of the proposed research and_x000D_
insufficient evaluation plan. The main contribution seems to be in_x000D_
language development._x000D_
_x000D_
</t>
  </si>
  <si>
    <t xml:space="preserve">In the context of the five review elements, please _x000D_
evaluate the strengths and weaknesses of the proposal with respect to intellectual merit._x000D_
_x000D_
Strengths:_x000D_
_x000D_
The proposal identifies a gap in prior work on knowledge representation for stating qualitative preferences in the presence of multiple, rank-ordered stakeholders. The proposal outlines several open questions in formal methods (related to model checking) that they propose to solve; they also propose a substantial software engineering effort in creating a well-documented, open-source tool to be evaluated on sample domains._x000D_
_x000D_
Specific strong points include:_x000D_
- Clear advancement over the reviewed related work, CP-nets, TCP-nets, and CI-nets, generalizing these formalisms in a relatively simple way._x000D_
- Thorough discussion of 'witness-based semantics' and its flaws with some convincing sketches of alternative semantics_x000D_
- The idea of 'key stakeholder preferences' as part of the explanation of dominance._x000D_
_x000D_
The PIs also have a strong track record of collaboration on related topics, including publications in AAAI and JAIR. The PIs seem well-qualified to carry out the proposed research._x000D_
_x000D_
Weaknesses:_x000D_
The proposal discusses a very narrow view of related work; as such, it is hard to assess the field of contribution beyond the exact problem they propose to solve. For instance, they miss the whole field of algorithmic decision theory as in, e.g., Avrim Blum and Ariel Procaccia's work, in which preference networks are studied with respect to algorithms that can generate solutions and strategies for satisfying these preferences. These algorithms typically have provable properties, such as dividing a resource in a way that is fair and envy-free. While the proposed work would certainly contribute on the representation (and programming) side, I am unsure whether there might be transfer between the reasoning components of these bodies of work. The formal properties they propose to prove, e.g. consistency, do not seem very ambitious --- what kinds of guarantees could be offered akin to fairness and envy freedom for the stakeholders in these scenarios?_x000D_
_x000D_
Second, it is unclear what the foundational basis for this work is. It seems very similar to general constraint solving; could a constraint logic programming approach achieve similar results? What is specific to the 'preference reasoning' problems that makes other approaches not viable? And what is the key insight of the proposed approach that will make it succeed where all the prior systems discussed (CP-nets, etc.) have failed? I did not find satisfactory answers to these questions in the proposal._x000D_
_x000D_
Finally, there are aspects of the proposal that seem worryingly vague or not well thought out. There is only one example domain discussed in any detail (curriculum development), and just one scenario in this domain. It seems like it would be important to express not just 'this valuation is better than this one' but also causal relationships, mutual exclusion constraints, etc. between valuations. As discussed in the weaknesses of broader impacts part of this review, expressing these relationships seems really important for understanding the 'impact' of any solution. This feeling is compounded by the vagueness of the 'explaining the impact of multi-stakeholder decisions' section._x000D_
_x000D_
In the context of the five review elements, please _x000D_
evaluate the strengths and weaknesses of the proposal with respect to broader impacts._x000D_
_x000D_
Strengths:_x000D_
Expressing multi-stakeholder preferences clearly has application to a wide variety of domains. Formal methods and AI are good target domains for interdisciplinary research, especially bringing formal methods' capacity for tracking causality to the need for 'explainable AI' in contrast to current trends. The development of an open source tool definitely has the potential for broad-reaching impact, especially if attention is paid to user experience._x000D_
_x000D_
Weaknesses:_x000D_
This project's biggest weakness lies in its capacity for broader impact. Decision making in the presence of multiple stakeholder with competing preferences is a highly social and human problem. My biggest concern is that the proposal does not provide any evidence that the solutions they propose actually address the hard parts of this human process. The central claim here is really that these tools would usefully augment people's ability to do collective decision making. It would seem like citing social science research would be required to make the case that being unable to assess the outcome of decisions is a bottleneck in making decisions (soundly? quickly?). Without addressing the claims being made here and providing support, the whole premise of the research seems poorly-motivated at best, and damaging at worst._x000D_
_x000D_
Indeed, I can imagine the proposed work having negative broader impacts if used in high-stakes scenarios. Specifically, representing hierarchies of preference-holders as a partial order seems like a drastic simplification unlikely to apply correctly to real-world scenarios. For instance, suppose A prefers X over Y because without X, A will die, whereas B prefers Y over X because Y will make B richer. If B has more power than A in the eyes of whomever is modeling the scenario, then Y will always dominate X, and there is seemingly no means to represent the 'impact' this will have on A and B. A scenario like this is why it seems so important to me to try to establish some stronger metatheory, analogous to fairness and envy-freedom, to describe how each decision will impact stakeholders. I would like to know who the PIs imagine would be determining the ordering on stakeholders, and how this decision could possibly be made objectively._x000D_
_x000D_
Who do the PIs imagine as the target audience for the tool? Have they investigated real problems that such an audience might encounter? In a revision of the proposal, the authors should consider selecting a strong example domain and offering evidence that their proposed work can address a clear problem in this domain._x000D_
_x000D_
Who would be selected as the 'modeler' of any given domain? Is it one of the stakeholders? An independent assessor? Does the modeler need to have expertise in computer science to use the tool? An answer to this question would seem to require a user study or human subjects evaluation; none is proposed._x000D_
_x000D_
Finally, the broader impacts described by the PIs are not accompanied by any concrete plans other than standard research activities (teaching, advising, publishing papers). The paragraph on broadening participation is particularly unconvincing---the numbers cited on women and minority students seem average at best, and no plan is included to improve them other than 'leverag[ing] the excellent infrastructure at their respective institutions,' which is not described._x000D_
_x000D_
Please evaluate the strengths and _x000D_
weaknesses of the proposal with respect to any additional solicitation-specific review criteria, if _x000D_
applicable_x000D_
_x000D_
_x000D_
_x000D_
Summary Statement_x000D_
_x000D_
In summary, while the proposal offers some intriguing potential advancements over the state of the art in representing and reasoning about preferences, I believe the authors need to take a broader view of related work, more carefully consider the context in which this work will be deployed and assessed, and adjust the proposed metatheory and empirical evaluation to match this context._x000D_
_x000D_
</t>
  </si>
  <si>
    <t xml:space="preserve">In the context of the five review elements, please _x000D_
evaluate the strengths and weaknesses of the proposal with respect to intellectual merit._x000D_
_x000D_
This proposal is about automated reasoning about qualitative preferences.  It addresses the issue of multi-stakeholder scenarios by developing a language, GCRIPT, that allows the specification of preferences, their analysis, and their explanation._x000D_
_x000D_
An auxiliary objective of the proposal is to advance model checking techniques that are used in the analysis of preferences.  In particular, the replacement of semantic checks by syntactic checks is supposed to provide significant speed-up of common reasoning tasks._x000D_
_x000D_
The proposed work focuses on the study of alternative semantics for_x000D_
preference networks, on the development of GCRIPT, and on its evaluation._x000D_
_x000D_
The proposed work would be made available in the form of an open source implementation._x000D_
_x000D_
In the context of the five review elements, please _x000D_
evaluate the strengths and weaknesses of the proposal with respect to broader impacts._x000D_
_x000D_
The broader impacts include dissemination of the research results in the form of open-source software, and the development of courses._x000D_
_x000D_
Please evaluate the strengths and _x000D_
weaknesses of the proposal with respect to any additional solicitation-specific review criteria, if _x000D_
applicable_x000D_
_x000D_
_x000D_
_x000D_
Summary Statement_x000D_
_x000D_
Overall, a worthy proposal, though the algorithmic advances promised in the introduction are somewhat limited._x000D_
_x000D_
</t>
  </si>
  <si>
    <t>The ability to express and reason about preferences over a set of alternatives is central to rational decision-making in a broad range of applications, such as product design, public policy, health care, information security, and privacy, among others. Because of the unavailability of quantitative preferences in many practical settings, there is increasing interest in methods for representing and reasoning  with qualitative preferences.  Recent work has led to a suite of practical tools for reasoning about qualitative preferences that leverage recent advances in formal methods and model checking. However, practical decision making scenarios typically involve multiple stakeholders, with possibly conflicting preferences. Furthermore, the preferences of some stakeholders may sometimes override those of others, e.g., because of the relative positions of the stakeholders within an organization.  However, most of the existing methods are limited to the single stakeholder setting. Against this background, this project brings together a team of researchers with complementary expertise in formal methods, artificial intelligence, and preference reasoning to develop methods and tools for representing and reasoning with multi-stakeholder preferences._x000D_
_x000D_
Keywords: Preferences, Knowledge Representation, Formal Methods, Model Checking, CP-nets, TCP-nets, CI-nets.The primary intellectual merit of the proposal centers around  substantial advances in the current state-of-the-art in languages, algorithms, and software for multi-stakeholder representation and reasoning with preferences.  The resulting preference reasoners will be able to (a) analyze preferences expressed in GCRIPT, a general language for multi-stakeholder preference representation that subsumes existing preference languages, (b) reason with the preferences of multiple stakeholders, taking into account not only their individual preferences, but also hierarchies that give precedence to the preferences of some stakeholders over those of others (c) offer easy-to-understand explanations of the preferred choices as well as their impacts on the stakeholders.  The  project will also enhance the underlying model checking techniques that form the core technology for the preference reasoning framework; e.g., in the areas of incremental  model checking, counter-example analysis and justification. The resulting advances in knowledge representation and formal methods contribute to AI systems that substantially augment and extend human capabilities in multi-stakeholder decision making.The project offers enhanced opportunities for collaboration for a team of researchers with complementary expertise in artificial intelligence and formal methods at  Pennsylvania State University (PSU) and Iowa State University (ISU). The  practical open source multi-stakeholder decision support tools resulting from the project will significantly lower the barrier to the applications of AI and formal methods for multi-stakeholder decision making in a number of domains including product design (including software design), healthcare, public policy, and organizational decision making. The project enhances research-based training of graduate and undergraduate students, including females and members of other under-represented groups, at ISU and PSU in artificial intelligence, formal methods, and related areas of national importance. Broad dissemination of research results (including publications, open source software, data, tutorials, course materials), incorporation of research results into undergraduate and graduate curricula in Computer Science, Information Sciences and Technology, Data Sciences, and related disciplines, and outreach to targeted application domains e.g., health, public policy, security and privacy, that would benefit from advanced tools for multi-stakeholder decision-making further enhance the broader impacts of the project.</t>
  </si>
  <si>
    <t>1763835</t>
  </si>
  <si>
    <t>Dietrich</t>
  </si>
  <si>
    <t>Vehicle-to-everything (V2X) communications will play a critical role in increasing transportation safety and efficiency in the context of intelligent transportation systems (ITS). However, both of the major candidate technologies--Dedicated Short-Range Communications (DSRC) and cellular V2X (C-V2X)--have important limitations in terms of (i) scalability and (ii) latency. Spectrum sharing will enable V2X networks to use additional bandwidth, as needed, to ensure reliable operation even in dense wireless environments. However, high mobility and dynamicity in V2X networks increase control signaling overhead, which makes traditional spectrum sharing approaches difficult to adopt. We propose using a database-enabled dynamic spectrum access approach. A key benefit of using a database for access to shared spectrum is to ease the management of dissimilar requests  in diverse wireless environments. This centralized approach introduces centralized network hierarchy where the links control link to and from the databases can cause congestions.This research proposes a novel V2X safety communications framework that performs spectrum sharing by using new form of a spectrum access system (SAS) integrating traffic flow prediction. This research has three objectives: First, a spectrum sharing framework that uses the SAS for V2X communications is devised. The proposed framework controls shared spectrum bands to allocate to V2X systems as needed to prevent packet over-the-air congestion and thus increase the reliability of ITS. Second, a new V2X communications protocol for supporting the introduction of SAS will be developed. The solution consists of two main components: (i) data aggregation and (ii) multiple access. Third, traffic flow will be predicted for efficient usage of data aggregation. Non-parametric Bayesian statistics will be used for finding prior distributions of a number of representative traffic scenarios._x000D_
_x000D_
Keywords: Intelligent Transportation Systems; Spectrum Sharing; Radio Environment Map; Data Aggregation; Bayesian Statistics; TrustworthinessThis research considerably differs from the prior art in many regards. Will develop performance and capacity bounds and recommend a suitable SAS architecture for real-time spectrum allocation. Second, new adaptive data aggregation and multiple access schemes will be developed and tested. Considering the variety and dynamic nature of V2X radio environments, the two core techniques must be capable of selecting the highest-performing communications architecture and system to ensure reliable operation in dense, high-mobility as well as less dense and low-mobility scenarios with limited infrastructure and radio resources.. Third, this research includes a reliable plan for modeling a traffic flow with multiple unknown variables. The proposed kernel-based regression will be developed by connecting a kernel machine with a multivariate semiparametric regression model. The new access scheme and traffic prediction will be an integral part of the SAS framework that will be evaluated using simulations and VT's CORNET indoor and outdoor testbeds. The economic and societal impact will be analyzed using economic tools to revise the technical solution.First, this research introduces a highly transformative potential that enables more reliable traffic safety without the need for additional bandwidth. Second, the output platform integrating computer simulation and experiment will accommodate the opportunity of hands-on learning experience for students in both electrical engineering and statistics, to reinforce the understanding of the key technologies and ensure traffic safety in a compelling context across inter-disciplinary lines. This will add contextualization to the existing curriculums, which will improve retention of the students' understanding in both areas of study.  Third, the investigators will work with the educational outreach experts at each institution to ensure (i) community informal learning and (ii) engagement of underrepresented groups, for promoting diversity in STEM recruitment during the time of this grant. We will also approach standardization bodies and regulators in the US to inform them about our findings and provide a complete techno-economic framework that will allow safe adoption of ITS in practice.</t>
  </si>
  <si>
    <t>1763836</t>
  </si>
  <si>
    <t>Hwu</t>
  </si>
  <si>
    <t>The rapid increase in heterogeneity of computing and memory devices in response to the end of Dennard scaling has placed tremendous burden on software developers.  As the diversity of computing and memory devices increases, the traditional manual porting model has become increasingly difficult to sustain. As a result, many platform types fail to be utilized to their full potential today. Without a transformative solution, the performance and energy efficiency gains needed to solve the next frontier of computing challenges will fail to be realized. We propose to address this challenge by creating a practical and transformative program synthesis system that empowers developers to focus on expressing algorithms and data arrangement alternatives in a high-level language based on C++ and assumes the burden of detailed program composition, data partitioning, data movements, design-space exploration, and tuning required to achieve high performance in diverse target architectures._x000D_
_x000D_
The proposed project consists of four main thrust areas. Thrust 1 focuses on the foundational program synthesis framework that supports generic programming and performance portability through composition of user-defined architecture-neutral code into high-performance functions customized for different architectural hierarchies, computing and memory device types, and data center infrastructures. Thrust 2 aims to provide models that enable fast and effective performance prediction and design space exploration when partitioning applications for execution in a heterogeneous system that contain diverse hardware such as CPU, GPU, DSP, FPGA, and ASIC in the context of diverse data center storage and network infrastructures. Thrust 3 extends the program synthesis framework to support performance portability of applications to novel data-centric architectures and enable program synthesis for near-memory and near-storage computing. Thrust 4 develops a performance portable library that will be available on multiple heterogeneous computing systems for performance, energy efficiency, and compatibility with major cognitive computing frameworks such as Caffe, CNTK and TensorFlow._x000D_
_x000D_
Keywords: Performance Portability, Heterogeneous Computing, Program Synthesis, Performance Primitive Libraries, Data-centric Architectures, Generic ProgrammingThe intellectual merit of the project stems from its transformative approach to achieving a significant, measurable leap in software productivity by automating tedious software development and porting tasks that are currently painstakingly performed by humans. The proposed approach is principled and developed in conjunction with extensive experience in teaching tens of thousands of students to program novel computing devices. It allows human developers to focus on expressing algorithm and data management alternatives with generic programming while providing a strong compilation system that assumes the burden of detailed program composition, data partitioning, data movements, design-space exploration, and tuning. The foundation of the project has been developed by the proposal team for years, with recent peer-reviewed publications at major conferences.The broader impact of the project will likely come from the adoption of the performance portable cognitive computing library as well as the Tangram 3.0 program synthesis system for developing performance primitive libraries for other application domains in science, engineering, and financing. We expect that the availability of such performance portable computing libraries will have a transformative effect on the computer and semiconductor industry by drastically reducing the software porting cost for new, innovative computing and memory devices. We also expect to enable more underrepresented groups to contribute to the development of emerging computing applications through our education outreach efforts. Research from this effort will be broadly disseminated through publications and presentations, active interaction with our industrial collaborators, as well as infusion of new material into the classroom and instructional laboratories.</t>
  </si>
  <si>
    <t>1763837</t>
  </si>
  <si>
    <t xml:space="preserve"> Panel Summary       
  OVERVIEW OF THE PROPOSAL:_x000D_
The proposal aims to accomplish four goals. (1) Design nonlinear learning models to identify patterns in SNPs associated/correlated with the cognitive outcomes (e.g. disease).(2) Design and implement multi-dimensional learning techniques to analyze brain-related imaging data sets. (3) Develop models to identify the longitudinal genetic/phenotypic markers associated with relevant cognitive status. (4) Design techniques for identifying "distinct brain circuitries at a population level" and examining "underlying genetic basis"._x000D_
_x000D_
_x000D_
INTELLECTUAL MERIT_x000D_
+ Strengths: _x000D_
-Current approaches do not scale well to big data sets (such as whole genome SNPs, or brain imaging), and the proposal aims to develop methods that are scalable to much larger and more complex datasets._x000D_
- Broader impact for aim (1) will be very helpful._x000D_
_x000D_
- Weaknesses: _x000D_
- Too many aims for one grant proposal: each of them is potentially worthy of a separate grant proposal; putting them all into a single proposal detriments the quality of methodology for each of them. _x000D_
- Aim 4 is most likely not feasible to achieve at least in the way the authors presented it. It seems that the proposal does not make a clear distinction between certain aspects of the brain connectivity (e.g. structural versus functional), and does not show a clear understanding of the details of imaging data that need to be accounted for. _x000D_
- For aim (3), it is not clearly conveyed which data will be used, and if there is such data available: the longitudinal studies involving brain imaging data and SNPs presume data collection from the same patients over a long period of time. _x000D_
- For aim (3), the plan of carrying out of the proposed activities is not fully thought through and thoroughly presented. _x000D_
- For aim (1), a more detailed overview of limitations of the existing state-of-the-art approaches would strengthen the proposal._x000D_
- For aim (1), it is unclear what data sets are available (presumably, data sets with whole genome SNPs maps for how many patients)._x000D_
_x000D_
_x000D_
* Evaluation Plan: _x000D_
Very brief general statements that do not address performance assessment of the proposed data mining models._x000D_
_x000D_
* Potential for transformativeness: _x000D_
If the proposed models are successful, it would contribute to data mining / machine learning tools for analysis of multi-dimensional brain imaging data and whole genome SNPs maps._x000D_
_x000D_
BROADER IMPACTS_x000D_
* Impacts on science and society:_x000D_
If the proposed approach is successful (no evidence were presented for this), biologists will be able to identify associative patterns in brain imaging and SNPs related to cognitive outcomes. _x000D_
_x000D_
* Integration of Research and Education and Broadening Participation:_x000D_
Broader impacts were addressed in general terms. Two courses will be developed (no titles, not clear when); four graduate and three undergraduate students will be involved; PIs supervised few underrepresented minority students._x000D_
_x000D_
* Postdoc Mentoring Plan (if applicable):_x000D_
Not applicable._x000D_
_x000D_
DATA MANAGEMENT PLAN, dissemination of results, including software:_x000D_
The PIs will use existing data from public domain. Software tools developed will be shared with public._x000D_
_x000D_
COLLABORATION PLAN (if applicable):_x000D_
Collaboration plan clearly states responsibilities of each participant._x000D_
_x000D_
RESULTS FROM PRIOR NSF SUPPORT (if applicable):_x000D_
The PI's have had NSF support which has resulted in numerous publications in machine learning, data mining, and bioinformatics._x000D_
_x000D_
HUMAN SUBJECTS (if applicable):_x000D_
Not applicable._x000D_
_x000D_
ADDITIONAL SUGGESTIONS:_x000D_
_x000D_
_x000D_
PANEL RECOMMENDATION_x000D_
* Justification, including key strengths and critical weaknesses:_x000D_
_x000D_
In general, the proposal uses very general language while attempting to describe all four tasks. The panel suggests to focus on one task and be more clear on specifics about what the authors want to achieve and what data is available for their research, and how the data is represented regarding what they are trying to do._x000D_
_x000D_
Low Competitive (LC)_x000D_
_x000D_
_x000D_
-----------------------------------------------------------------------_x000D_
_x000D_
The summary was read by the panel, and the panel concurred that the Panel Summary accurately reflects the panel discussion. 
</t>
  </si>
  <si>
    <t xml:space="preserve">In the context of the five review elements, please _x000D_
evaluate the strengths and weaknesses of the proposal with respect to intellectual merit._x000D_
_x000D_
This proposal plans to advance specific big-data analytic techniques to "neuroinformatics." Essentially this appears to mean that current approaches are for "small scale" analysis, and the proposal is to develop methods that are scalable to much larger and more complex datasets. For example, the authors propose to develop techniques to analyze associations between genomic markups (SNPs), brain imaging data (MRI, PET), and cognitive outcomes._x000D_
Proposal's assessment plan briefly lists validation of the findings such as (1) overlap with previously found results, (2) use of testing and training data sets, etc.. It is not clear whether these are the best or most effective plans to evaluate the outcomes of the work._x000D_
Team of investigators seems well qualified for this proposal and equipped with necessary resources._x000D_
_x000D_
_x000D_
In the context of the five review elements, please _x000D_
evaluate the strengths and weaknesses of the proposal with respect to broader impacts._x000D_
_x000D_
- Proposers will make the tools and methods available online for use by other researchers._x000D_
- Discoveries and developments will be incorporated into relevant university courses at specified sites._x000D_
_x000D_
_x000D_
Please evaluate the strengths and _x000D_
weaknesses of the proposal with respect to any additional solicitation-specific review criteria, if _x000D_
applicable_x000D_
_x000D_
_x000D_
_x000D_
Summary Statement_x000D_
_x000D_
This proposal plans to advance specific big-data analytic techniques to "neuroinformatics." Essentially this appears to mean that current approaches are for "small scale" analysis, and the proposal is to develop methods that are scalable to much larger and more complex datasets. For example, the authors propose to develop techniques to analyze associations between genomic markups (SNPs), brain imaging data (MRI, PET), and cognitive outcomes._x000D_
_x000D_
</t>
  </si>
  <si>
    <t xml:space="preserve">In the context of the five review elements, please _x000D_
evaluate the strengths and weaknesses of the proposal with respect to intellectual merit._x000D_
_x000D_
Proposal summary: The proposal aims to develop machine learning techniques to analyze large scale genomic, imaging, and phenotype data from the Alzheimer's Disease Neuroimaging Initiative (ADNI) to identify markers for Alzheimer's Disease (AD), correlate changes in cognitive functions with genotype and phenotype data, identify common brain connectivity patterns at population level. The proposal will develop several statistical machine learning models, including sparse multivariate additive model for associating quantitative traits (QTs) with Single Nucleotide Polymorphism (SNP) and sparse multidimensional learning method to correlate genetic, phenotypic data with cognitive changes. The proposal does not clearly describe the relevance of applying the proposed learning models to AD research and in particular the objectives and methods proposed in Task 4 are difficult to understand (e.g., how functional networks are derived and mapped to diffusion tensor imaging data). _x000D_
_x000D_
Significance:_x000D_
Strengths:_x000D_
1. The mapping of genotype and phenotype data in the context of AD by leveraging the large amount of available dataset, such as ADNI, can help identify genetic biomarkers for disease risk and also progression of AD in patients. The proposed use of techniques that rely on linkage disequilibrium (LD), gene annotation, and pathway information associate with SNPs is expected to help identify new genes and other markers in AD for further investigation.  _x000D_
2. The proposed technique to use sparse multi-dimensional learning model to predict changes as well as outcomes in AD from biomarker data can potentially have significant impact on developing predictive models for AD._x000D_
_x000D_
Weaknesses:_x000D_
1. The significance of the proposed approach to co-learn associations between genotype, phenotype, and changes in cognitive measures is not clear as the proposal does not provide description of what phenotype data will be correlated with changes in cognitive scores of AD patients. In particular, it is not clear what dataset will be used to characterize longitudinal changes in genotype data to correlate with changes in cognitive scores._x000D_
2. The significance of mining structural brain network patterns is not clearly described in the paper, especially in the context of AD and the details of the proposed population-level analysis of DTI data. The proposal does not provide appropriate details regarding the significance of these network patterns, what metrics of similarity will be used to classify networks patterns to be equivalent across the population, and how functional networks metrics for each participant will be derived as well as mapped to structural networks._x000D_
_x000D_
----_x000D_
Investigator:_x000D_
Strengths:_x000D_
1. The PIs have extensive experience in machine learning techniques especially in the context of big data applications. One of the PI is involved in the ADNI project, which will allow them to closely relate the proposed technical contributions to data and research objectives of ADNI._x000D_
_x000D_
Weakness:_x000D_
1. Many of the proposed technical contributions and results do not appear to be related to brain/neuroscience research objectives, therefore the inclusion of a neurologist to define objectives and validate the results will significantly strengthen the investigator team._x000D_
_x000D_
----_x000D_
Innovation:_x000D_
Strengths:_x000D_
1. The proposed machine learning techniques, especially the sparse multivariate additive model and sparse multidimensional learning methods, are innovative in their approach to address the curse of dimensionality in neuroscience data._x000D_
2. Similarly, the proposed approach to use asynchronous communication in distributed machine learning is innovative and allows applications to scale with Big Data._x000D_
_x000D_
Weakness:_x000D_
1. The proposal does not describe how it will address the distinction between different categories of predicted fiber tracts between two regions of interest (ROI) in Aim 4 and the innovation in terms of using of undirected graph to model brain network connections is not clear given the wide use of undirected graphs in network studies of brain networks._x000D_
_x000D_
----_x000D_
Approach:_x000D_
Strengths:_x000D_
1. The proposal builds on previous work in big data machine learning techniques for characterizing associations between genotype and phenotype data and the preliminary results from the use magnetic resonance imaging (MRI), cerebro-spinal fluid (CSF), and PET have resulted in promising results. In particular, the use of genetic and pathway data in the proposed sparse additive model is a sound approach, which will address the issues of high dimensionality. _x000D_
2. Similarly, the proposed approach to use sparse multi-dimensional learning model for integrating multi-dimensional data to identify associations between genetic as well as phenotype markers and cognitive functions._x000D_
_x000D_
Weakness:_x000D_
1. Although the proposal describes the use of sound machine learning approaches to characterize the association between imaging genotype data with QTs, specific outcome or result is not clear. For example, what outcomes related to AD will be characterized with respect to SNPs in Aim 1._x000D_
2. Similarly, the outcome of Aim 2 with respect to what changes to genetic, cognitive or clinical status are proposed to be characterized is not clear. It is not clear how genetic changes will be measured in (retrospective) ADNI data and what are the expected changes (Section 3.1). In addition, the proposal does not provide details regarding what cognitive measures will be used in Aim 2 and how do they relate to AD. The longitudinal genetic/phenotype markers proposed to be used in Aim 3 are not described, in particular what and how genetic changes will be mapped to cognitive changes. _x000D_
3. The proposed objective and approach for Aim 4 does not address important aspects of studying the correlation between structural and functional brain networks. In particular, the proposal does not describe how functional networks will be computed from what input data and what will the functional networks represents (e.g., task-specific networks or motor networks). The proposal does not describe how functional segregation patterns will be defined and computed (Section 5). The population proposed to be studied in Aim 4 is not described, which makes it difficult to understand how the structural and functional networks in a disparate population will be reconciled to derive common network patterns. It is not clear if the proposal will compute whole brain structural networks or for specific brain regions._x000D_
4. Regarding the hypothesis "densely connected brain structures are functionally correlated", the proposal does not describe how "densely connected brain structures" is defined and what functionalities are considered for computing the correlation with structural networks. Although the proposal mentions the use of connectomics data, it is not clear how it is used in Aim 4 (and what is the role of data from the Human Connectome Project)._x000D_
_x000D_
======_x000D_
Results from prior NSF support (if applicable)_x000D_
Strengths:_x000D_
1. The PIs have received funding from NSF that has resulted in 104 paper publications. _x000D_
_x000D_
======_x000D_
Data Management Plan_x000D_
Strengths:_x000D_
1. The data management plan is adequate with use of computing resources at the PIs institution. The data will be stored and archived according to NSF guidelines._x000D_
_x000D_
Weaknesses:_x000D_
None_x000D_
_x000D_
======_x000D_
Software Sharing Plan_x000D_
Strengths: _x000D_
1. The software tools developed in the project will be made available using GNU General Public License._x000D_
_x000D_
Weaknesses:_x000D_
None_x000D_
_x000D_
======_x000D_
Coordination Plan, including roles, responsibilities and expertise_x000D_
Strengths:_x000D_
1. The project coordination plan has clearly defined responsibilities for the PIs with bi-weekly joint meetings, annual project meetings, and use of Wiki sites for team communication._x000D_
_x000D_
Weaknesses: _x000D_
None_x000D_
_x000D_
_x000D_
In the context of the five review elements, please _x000D_
evaluate the strengths and weaknesses of the proposal with respect to broader impacts._x000D_
_x000D_
Strengths:_x000D_
1. The results from characterizing the correlation between SNP data and QT using high quality data and sparse additive models can potentially identify new genes for further investigations in AD research. In addition, the correlation of additional markers with AD phenotype, including cognitive scores, is expected to help advance research in AD._x000D_
2. The development of the proposed sparse additive learning models with integration of additional information such as pathways is also expected to facilitate development of machine learning techniques for high-dimensional AD data._x000D_
_x000D_
Weaknesses:_x000D_
1. Without a clear description of the genetic changes proposed to be studied and correlated with changes in cognitive functions, it is difficult to understand how results from Aim 2 and 3 will have broader impact in brain research especially in the context of AD._x000D_
2. The lack of clear objectives in terms of which common brain connectivity patterns will be identified in Aim 4, how functional networks will be derived, and what population will be studied for correlating structural and functional brain networks makes it difficult to understand the broader impact of Aim 4._x000D_
_x000D_
Please evaluate the strengths and _x000D_
weaknesses of the proposal with respect to any additional solicitation-specific review criteria, if _x000D_
applicable_x000D_
_x000D_
_x000D_
_x000D_
Summary Statement_x000D_
_x000D_
The proposal provides details regarding sparse additive learning techniques for correlating SNP data with QTs (Aim 1) and identifying associations between various kinds of biomarkers with cognitive functions in AD using multi-dimensional sparse learning models in Aim 2. However, without a clear description of which changes in longitudinal genotype data and what cognitive functions will be mapped the outcome of Aim 3 is not clear. In addition, Aim 4 does not provide appropriate details regarding its objectives, method, and data. Overall, the scope, objectives, and methods of the proposal are not clear in the context of AD research._x000D_
_x000D_
</t>
  </si>
  <si>
    <t xml:space="preserve">In the context of the five review elements, please _x000D_
evaluate the strengths and weaknesses of the proposal with respect to intellectual merit._x000D_
_x000D_
The large amount of data now available has made it necessary to have  new computational tools. 20 million voxels in high resolution  MRI machines (though far fewer than the number of cells by orders of magnitude) and genomics data constitute large data sets. Alzheimer data from PET and MRI is 200 terabytes. Fortunately, the PIs have a strong  track record doing other large data mining tasks._x000D_
_x000D_
There is the potential to relate SNP (genomic variation data) to the MRI/PET data. The trouble is that the number of possible features in the image data and SNPs (40 million visual features according to p. 3; and about 1 million SNPs according to p. 4) is vastly more than the relatively modest number of patients (2000). The PIs plan to extend Genome Wide Association Studies (GWAS) by associating SNPs into groups or selecting some SNPs out (p. 4)._x000D_
_x000D_
1/2. The data gathered will advance knowledge. The PIs introduce some new machine learning techniques so these may have general applicability._x000D_
_x000D_
3. Altogether there are many many hyperparameters at play: pathway knowledge, biological set size, protein interaction, and metabolic networks, not to mention the regularization coefficients. They also propose to make the models non-linear adding even more parameters. The PIs present promising preliminary analyses, but the importance of that result is not clear, because one can tune all these hyperparameters to achieve nearly any result. The treatment of missing data is critical, a research goal by itself. I am  very very concerned about overfitting and that a cross-validation test could fit lots of hyperparameters and seem promising and then do terribly badly on the next test or that one might optimize on a leave-out set thus effectively overfitting._x000D_
_x000D_
In the context of the five review elements, please _x000D_
evaluate the strengths and weaknesses of the proposal with respect to broader impacts._x000D_
_x000D_
The PIs plan to release tools for educational purposes that will contribute to large scale data analysis. Potential spillover to non-brain studies as supported by their NIPS publications. Interdisciplinary course is promising as true progress in brain science will require much work from many disciplines. The educational plan is good and the fact that this is a minority-serving institution is certainly a strong point._x000D_
_x000D_
Please evaluate the strengths and _x000D_
weaknesses of the proposal with respect to any additional solicitation-specific review criteria, if _x000D_
applicable_x000D_
_x000D_
_x000D_
_x000D_
Summary Statement_x000D_
_x000D_
The PIs are strong. The problem is important. I'm concerned that the sheer number of parameters and other tunable knobs is so big compared to the size of the data that the results will be meaningless. The effort may still be interesting however._x000D_
_x000D_
</t>
  </si>
  <si>
    <t xml:space="preserve">In the context of the five review elements, please _x000D_
evaluate the strengths and weaknesses of the proposal with respect to intellectual merit._x000D_
_x000D_
1) Potential to advance knowledge within its own or across different fields_x000D_
_x000D_
This proposal looks at the problem of connecting heterogeneous datasets on the human connectome and imaging genomic data, in order to provide an integrative analysis of genetics, phenotypes, and neural activity. It is broken down into five main tasks: identifying genetic risk factors, mapping genetic markers to cognitive functions, predicting phenotype changes, identifying common brain network modules, and data-intensive computing strategies. The methods will be evaluated on a very large Alzheimer's Disease dataset which contains genomic, phenotypic, and neural circuitry data, and on the data from the Human Connectome Project._x000D_
_x000D_
2) Extent to which it explores creative, original, or potentially transformative concepts_x000D_
_x000D_
From a CS perspective, the biggest basic research contributions appear to be in improving the efficiency of models that the PI's have developed and applying them to a specific large-scale biology problem._x000D_
_x000D_
3) Soundness, organization, and evaluation of proposed activity plan_x000D_
_x000D_
The justification of the specific models is not very clear. It would have been good to provide more intuition as to why only one type of model will be tried vs. a number of models that will be compared against specific metrics. _x000D_
_x000D_
4) Qualifications of team to conduct proposed activities_x000D_
_x000D_
The team consists of two computer scientists with experience in medical applications. Their qualifications are appropriate for the CS side of the proposal. I can't comment on their qualifications to carry out the biology side of the proposed work._x000D_
_x000D_
5) Adequacy of resources to carry out proposed activities_x000D_
_x000D_
The resources seem appropriate. The research will support four graduate students for four years._x000D_
_x000D_
In the context of the five review elements, please _x000D_
evaluate the strengths and weaknesses of the proposal with respect to broader impacts._x000D_
_x000D_
1) Potential to benefit society_x000D_
_x000D_
Developing scalable and accurate methods for large-scale biological data is a key component to gaining the knowledge from such data. The PIs also propose to develop new courses and tutorials, as well as mentor undergraduate and under-represented students. _x000D_
_x000D_
2) Extent to which it explores creative, original, or potentially transformative concepts_x000D_
_x000D_
The proposed broader impact activities are adequate but none of them stand out as very creative._x000D_
_x000D_
3) Soundness, organization, and evaluation of proposed activity plan_x000D_
_x000D_
The broader impact plan is sound.  _x000D_
_x000D_
4) Qualifications of team to conduct proposed activities_x000D_
_x000D_
The team has the necessary experience to carry out this type of activities._x000D_
_x000D_
5) Adequacy of resources to carry out proposed activities_x000D_
_x000D_
Adequate._x000D_
_x000D_
Please evaluate the strengths and _x000D_
weaknesses of the proposal with respect to any additional solicitation-specific review criteria, if _x000D_
applicable_x000D_
_x000D_
_x000D_
_x000D_
Summary Statement_x000D_
_x000D_
The goal of this proposal is to tackle a complex, very large-scale biology problem through integrating various datasets and employing big data technologies. The proposed work builds upon previous work by the authors. It is not very clear whether the biology-related insights will be evaluated properly._x000D_
_x000D_
</t>
  </si>
  <si>
    <t>1763839</t>
  </si>
  <si>
    <t>Newton</t>
  </si>
  <si>
    <t xml:space="preserve"> Panel Summary       
  SUMMARY OF PROPOSED RESEARCH ACTIVITY_x000D_
_x000D_
The idea of ensuring deterministic behavior of software applications_x000D_
is a problem of significant topical interest.  Existing approaches_x000D_
have primarily been studied under closed-world assumptions that do not consider the interaction of applications with operating system_x000D_
services (e.g., library calls, file systems, inter-process_x000D_
communication, etc.).  This proposal relaxes this assumption and_x000D_
explicates various static and dynamic techniques to enforce_x000D_
deterministic execution in the context of system-level processes that_x000D_
communicate via such services.  The proposal aims to investigate a_x000D_
series of prototype systems, with increasing complexity and_x000D_
sophistication, that guarantee deterministic execution of applications_x000D_
by masking sources of non-determinism in the underlying system using_x000D_
techniques such as virtualization and sandboxing, logical clocks, and_x000D_
advanced type systems._x000D_
_x000D_
INTELLECTUAL MERIT_x000D_
_x000D_
+ The problem domain is important and interesting, and the PIs have a_x000D_
significant track record in this space._x000D_
_x000D_
+ Several of the techniques, such as the incorporation of logical_x000D_
clocks, to enforce determinism at the filesystem level involves_x000D_
cutting-edge systems research.  Some of the panelists felt the_x000D_
exploration of new static techniques that extend the PIs' earlier work_x000D_
was also noteworthy._x000D_
_x000D_
- The proposal would greatly benefit from a formal and rigorous_x000D_
definition of the kinds of determinism supported, and the guarantees_x000D_
being enforced. The lack of these definitions made it unclear whether_x000D_
the proposed techniques would entail change in application semantics,_x000D_
and if so, how such changes would be detected and prevented._x000D_
Similarly, there was insufficient detail on how one would guarantee_x000D_
that an enumeration mechanism for identifying sources of_x000D_
non-determinism in a complex software stack like Linux was actually complete._x000D_
_x000D_
- There was insufficient explanation of synergies among the different_x000D_
layers, making it difficult to understand the overall cohesiveness of_x000D_
the effort.  A clearer discussion of how information collected_x000D_
statically could be leveraged by dynamic analyses or runtime monitors_x000D_
was missing._x000D_
_x000D_
- An evaluation plan (Debian builds) was only presented for the first_x000D_
thrust; both SingeL2 and SingeL3 lack any discussion of evaluation_x000D_
or validation._x000D_
_x000D_
- The proposal did not adequately contrast its contributions with prior work, raising concerns about the incrementality of the techniques. _x000D_
_x000D_
BROADER IMPACTS_x000D_
_x000D_
+ There is preliminary interest in the suggested techniques from_x000D_
industry (specifically, Docker)._x000D_
_x000D_
+ Determinism enables reproducibility, which would benefit the_x000D_
scientific community at large._x000D_
_x000D_
+ All software artifacts produced would be open-source._x000D_
_x000D_
+ Funding would be used to support two female graduate students._x000D_
_x000D_
+ The PIs have a track record of community outreach and inclusivity._x000D_
_x000D_
_x000D_
SUGGESTIONS FOR IMPROVEMENT_x000D_
_x000D_
A clearer, more rigorous, explanation of (non-)determinism,_x000D_
and how it manifests in a complex software stack is necessary.  Such_x000D_
an exposition would help address some foundational conceptual_x000D_
questions raised by the panelists on the scope and novelty of the_x000D_
approach.  A more detailed evaluation plan that comprises all three_x000D_
thrusts would also help clarify the scope and risks associated with_x000D_
each of the proposed layers._x000D_
_x000D_
_x000D_
SUMMARY STATEMENT_x000D_
_x000D_
The proposal seeks to expand the envelope within which determinism can be enforced, specifically considering such enforcement in the context of communicating process trees that interact via concurrent file IO, and other sources of non-determinism.  While the topic being studied is an important and practical one, the lack of (a) sufficient_x000D_
precision in its definitions and exposition, and (b) cohesiveness_x000D_
among its different thrusts, made it difficult to appreciate the_x000D_
degree of innovation in the proposal's claims and methodology._x000D_
_x000D_
The recommendation of the panel is that the proposal is Low Competitive. _x000D_
_x000D_
The panelists concur that the Panel Summary accurately reflects the _x000D_
panel discussion._x000D_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</si>
  <si>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 Medium: Collaborative Research: Towards 100% Deterministic Containers_x000D_
_x000D_
L: 1763839 Newton, Ryan Indiana University $  600,000_x000D_
N: 1763487 Devietti, Joseph U of Pennsylvania $  600,000_x000D_
_x000D_
_x000D_
P180456 LC SHF FY18 FM/PL Medium Panel (10 panelists; 1 decl confl), on 12/08/2017, recommended as Low Competitive (V,V/G,G,G)_x000D_
Panel evaluated 21 rated projects: 1 HC, 8 C, 11 LC, 1 NC 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</si>
  <si>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 xml:space="preserve">In the context of the five review elements, please _x000D_
evaluate the strengths and weaknesses of the proposal with respect to intellectual merit._x000D_
_x000D_
1. The proposed work, if successful, would address several non-trivial_x000D_
problems in designing programming systems to satisfy determinism. The_x000D_
line of work for extending static checks and integrating it with an_x000D_
execution environment seems particular interesting._x000D_
_x000D_
The proposed work seems to raise the following issues or concerns:_x000D_
_x000D_
-A large amount of effort would be spent by auditing the x86 ISA and_x000D_
Linux system calls. Is there reason to hope that a principled_x000D_
approach to determinism will come out of this work that could be_x000D_
applied to other systems and architectures?_x000D_
_x000D_
-The proposed work, by targeting the execution environment, must cover_x000D_
a fairly wide surface of interfaces. The proposal goes into great_x000D_
depth discussing issues related to file I/O, in particular. However,_x000D_
is there any method that would give confidence that an approach for_x000D_
determinization was complete, and that unconsidered sources of_x000D_
non-determinism (e.g., from system calls that do not operate on_x000D_
files) have been addressed?_x000D_
_x000D_
-The proposed approach would be implemented entirely in userspace. It_x000D_
was not clear to me how this would address non-determinism that_x000D_
arises simply from the process scheduler, unless choices by the_x000D_
scheduler were themselves treated as inputs._x000D_
_x000D_
-The idea of extending clocks to maintain an IO clock is one of the_x000D_
key ideas of the proposal. However, it seems that for the approach to_x000D_
be practical, the system would need to maintain clocks at the_x000D_
granularity of filesystem objects, rather than a single clocks for_x000D_
the entire filesystem. It would be nice to see this issue considered_x000D_
in more detail._x000D_
_x000D_
-One very interesting idea in the proposal is the integration of_x000D_
static analysis and typechecking with a runtime environment. However,_x000D_
another goal of the project is to be deployed in a vanilla execution_x000D_
environment. The proposal could benefit from a more detailed_x000D_
discussion of how information collected from language-dependent_x000D_
static analyses is communicated to the environment, and why such_x000D_
information need only be shared in userspace._x000D_
_x000D_
2. The proposed work would address would address a problem that has_x000D_
received a significant amount of previous study (namely, developing_x000D_
deterministic execution environments), but would apply techniques that_x000D_
would require a significant amount of creative development. In_x000D_
particular, the proposed work would include a significant expansion of_x000D_
techniques for statically checking determinism of programs._x000D_
_x000D_
3. The plan is reasonably well-organized. The proposed work is_x000D_
structured as multiple tasks, and the PIs have considered which_x000D_
subtasks can be performed independently. The plan could potentially be_x000D_
clarified by extending the work plan to explicitly enumerate all_x000D_
subtasks and describing the time commitments of particular team_x000D_
members for each task._x000D_
_x000D_
4. The PIs are highly qualified to perform the proposed work. They_x000D_
have performed significant previous work on topics related to_x000D_
determinization._x000D_
_x000D_
5. The proposed work will not require exceptional computational_x000D_
resources. The PIs institutions will be available to provide all_x000D_
resources that they would need to perform the proposed work._x000D_
_x000D_
In the context of the five review elements, please _x000D_
evaluate the strengths and weaknesses of the proposal with respect to broader impacts._x000D_
_x000D_
1. The benefits to society of the proposed work would be significant,_x000D_
if indirect. The proposed work would improve the development of_x000D_
general-purpose computation. The research process would involve_x000D_
students and researchers from under-represented groups. Many of the_x000D_
choices regarding the main goals of the research program (e.g., the_x000D_
choice to target the complete x86 instruction set, or a vanilla Linux_x000D_
kernel) have been made in order to maximize the work's impact._x000D_
_x000D_
2. The Broader Impacts of the proposed work are relatively standard_x000D_
for work along the proposed lines._x000D_
_x000D_
3. The plan for realizing Broader Impact is well-organized. The PIs_x000D_
have a clear understanding how Broader Impact would be realized over_x000D_
the course of the project._x000D_
_x000D_
4. The PIs are highly qualified to realize the proposed Broader_x000D_
Impact. They have experience in involving under-represented groups,_x000D_
and have opened dialogs with industrial partners that perform work in_x000D_
related areas, such as Docker._x000D_
_x000D_
5. The PI's institutions provide adequate resources for engaging_x000D_
underrepresented groups and distributing artifacts from the research._x000D_
_x000D_
Please evaluate the strengths and _x000D_
weaknesses of the proposal with respect to any additional solicitation-specific review criteria, if _x000D_
applicable_x000D_
_x000D_
_x000D_
_x000D_
Summary Statement_x000D_
_x000D_
The proposed work aims to provide guarantees that would significantly_x000D_
improve the development process. Its main challenges arise from_x000D_
attempting to provide strong guarantees while directly interacting_x000D_
with the wide set of communication features provided by modern_x000D_
systems._x000D_
_x000D_
</t>
  </si>
  <si>
    <t xml:space="preserve">In the context of the five review elements, please _x000D_
evaluate the strengths and weaknesses of the proposal with respect to intellectual merit._x000D_
_x000D_
One promising way to simplify the complexity of_x000D_
modern software and to enable improved debuggability and functionality_x000D_
is to enforce determinism, ensuring that a computation produces a_x000D_
unique (reproducible) result for every input.  While there has been_x000D_
much research in the PL community on language abstractions and_x000D_
analyses for guaranteeing determinism internal to a given computation,_x000D_
this proposal considers an architecture for enforcing external_x000D_
determinism with respect to entire workflows consisting of operating_x000D_
system services, concurrently executing processes, filesystem_x000D_
interaction, etc.  Both static and dynamic mechanisms are used for_x000D_
this purpose.  The PIs have extensive experience in the core areas_x000D_
covered by the proposal, and have recent preliminary work that_x000D_
examines various aspects of the proposed effort._x000D_
_x000D_
The goals underlying the proposal are reasonable, and the techniques_x000D_
(many of which have already been incorporated as part of their DetFlow_x000D_
tool) are sensible.  Nonetheless, I did not find the intellectual_x000D_
merit particularly compelling - many of the techniques apply various_x000D_
kinds of well-understood sandboxing mechanisms (e.g., virtual_x000D_
deterministic pids, uninterruptible processes, process abstractions_x000D_
for hardware virtualization, deterministic system and file IO calls,_x000D_
deterministic schedulers, and deterministic logical clocks) that have_x000D_
been proposed in various guises previously.  A primary focus of this_x000D_
proposal is adapting these known approaches for deterministic_x000D_
execution, exploiting relatively simple optimizations for improved_x000D_
performance._x000D_
_x000D_
The most ambitious facet of the proposal, SingL_3 that considers_x000D_
modular static checking and enforcement of determinism, along with new_x000D_
type systems for checking and enforcement seems to be the least_x000D_
well-developed, and it is not clear how outcomes from this effort will_x000D_
inform and optimize approaches underlying SingL_1 and and SingL_2._x000D_
_x000D_
Beyond the challenge problem proposed concerns enforcing reproducible_x000D_
builds for Debian packages, the proposal also does not lay out other_x000D_
specific validation exercises and metrics.  _x000D_
_x000D_
PI Devietti's recent CSR award overlaps with some of the technical_x000D_
contributions of this proposal, and while there appears to be_x000D_
differences with respect to emphasis on backward compatibility with_x000D_
legacy software, the overarching goals and methodology appear to be_x000D_
the same._x000D_
_x000D_
_x000D_
In the context of the five review elements, please _x000D_
evaluate the strengths and weaknesses of the proposal with respect to broader impacts._x000D_
_x000D_
There will be continued efforts at improving_x000D_
diversity and increasing participation of women by specifically_x000D_
funding two women graduate students.  The PIs have a good track record_x000D_
of engagement with high schools.  All artifacts will be open-source._x000D_
The PIs have had some preliminary interaction with Docker, which may_x000D_
lead to broader industry acceptance of the ideas being proposed._x000D_
_x000D_
_x000D_
Please evaluate the strengths and _x000D_
weaknesses of the proposal with respect to any additional solicitation-specific review criteria, if _x000D_
applicable_x000D_
_x000D_
_x000D_
_x000D_
Summary Statement_x000D_
_x000D_
The proposal looks to extend the state-of-the-art in enforcing_x000D_
determinism in complex software applications, via a combination of_x000D_
various static and dynamic techniques that allow deterministic_x000D_
execution of entire workflows, including those that interact with_x000D_
system services such as filesystems.  The outcomes of the proposal_x000D_
would be a useful contribution to realizing fully deterministic_x000D_
executions.  The broader impacts of the proposal are good, and there_x000D_
is some evidence that the proposed ideas would have a receptive_x000D_
industry audience._x000D_
_x000D_
_x000D_
</t>
  </si>
  <si>
    <t xml:space="preserve">In the context of the five review elements, please _x000D_
evaluate the strengths and weaknesses of the proposal with respect to intellectual merit._x000D_
_x000D_
There are many areas where deterministic reproducable_x000D_
results are very important. The PI's sketch a clear way forward_x000D_
to achieve these goals and this will lead to new definitions_x000D_
of requirements and potentially novel algorithms._x000D_
_x000D_
In the context of the five review elements, please _x000D_
evaluate the strengths and weaknesses of the proposal with respect to broader impacts._x000D_
_x000D_
The research would clearly address a need in industry for deterministic_x000D_
execution. The research proposal includes building various artifacts that_x000D_
would enable this -- in particular for reproducable builds. Moreover, the_x000D_
PI's have a track record in reaching out to underrepresented groups._x000D_
_x000D_
Please evaluate the strengths and _x000D_
weaknesses of the proposal with respect to any additional solicitation-specific review criteria, if _x000D_
applicable_x000D_
_x000D_
_x000D_
The proposal is well written with clear project goals._x000D_
_x000D_
There is some concern though that the research proposed as such, _x000D_
may not lead to major new insights. As stated, the way_x000D_
forward is mostly applying existing research and investing_x000D_
engineering effort to create deterministic containers that scale_x000D_
better or offer more guarantees. It would be good to show more clearly_x000D_
what new research challenges need to be addressed where it is not_x000D_
clear yet what the outcome will be._x000D_
_x000D_
Furthermore, the proposal does not define clearly what is meant_x000D_
with determinism exactly. As far as the reviewer understands, it means_x000D_
given the same input, it always produces the same output. However, _x000D_
the proposal discusses how to deterministically allow various process to_x000D_
access files in parallel. That would mean that if I run program A_x000D_
with programs B and C, I would always get the same results; however, if I_x000D_
would run it in parallel with, say, just B, I might well get another result._x000D_
It would be good to give a more precise definition up front. As another example, _x000D_
what about the amount of memory available? If it is too low, any deterministic_x000D_
process may fail. Is that part of the definition (i.e. either produces the _x000D_
same result or crash deterministically). But if multiple processes are allowed_x000D_
to run in parallel, memory usage of one of them could cause crashes of another..._x000D_
The proposal is currently unclear about these issues._x000D_
_x000D_
_x000D_
Summary Statement_x000D_
_x000D_
The proposal aims to produce various prototype systems for _x000D_
providing deterministic execution. There are three main goals:_x000D_
- Create a sandbox mechanism to run arbitrary x86 programs_x000D_
on Linux in a deterministic fashion._x000D_
- Support parallel file I/O operations between processes _x000D_
and still be deterministic for each process (using logical_x000D_
clocks)._x000D_
- Composing statically checked deterministic programs with_x000D_
dynamically checked programs in an efficient way._x000D_
_x000D_
</t>
  </si>
  <si>
    <t xml:space="preserve">In the context of the five review elements, please _x000D_
evaluate the strengths and weaknesses of the proposal with respect to intellectual merit._x000D_
_x000D_
The PIs propose extending existing compile-time and run-time techniques to achieve fully deterministic execution. The proposal builds upon their existing work on type systems for determinism on the one hand, and sandboxing to trap non-deterministic behavior at run time on the other. The research is structured in three thrusts: 1) extending existing sandboxing techniques to protect against all sources of nondeterminism 2) allow concurrent IO and 2) support more flexible combination of dynamically and statically secured processes._x000D_
_x000D_
Strengths:_x000D_
_x000D_
- The research ideas look promising and sufficiently fleshed out. The idea of deterministic logical clocks, which underlies the second thrust, sounds particuarly interesting._x000D_
_x000D_
- The PIs have done extensive prior work in the area of deterministic execution, and have published preliminary work in a premier PL venue (OOPSLA). They have combined expertise in PL and systems/architecture, as required for this project. Hence, I believe they are uniquely qualified to conduct this research._x000D_
_x000D_
Weaknesses:_x000D_
_x000D_
- The main contribution of thrust 1 is making the sandboxing "airtight" by identifying and eliminating all sources of nondeterminism (on the application, OS, and hardware level). However, the proposed approach is simply to catalog these sources, and there's no formal (or at least rigorous) guarantee that all sources will be included._x000D_
_x000D_
- Evaluation plan is only present for the first thrust._x000D_
_x000D_
Suggestions for improvement:_x000D_
_x000D_
- Add a more concrete evaluation plan and success criteria for thrusts 2 and 3._x000D_
_x000D_
In the context of the five review elements, please _x000D_
evaluate the strengths and weaknesses of the proposal with respect to broader impacts._x000D_
_x000D_
Strengths:_x000D_
_x000D_
- The proposal addresses an interesting problem that has industrial applications (there's interest from Docker and the Nix community)._x000D_
_x000D_
- The proposal has the potential to contribute to CS and scientific research in general, by making computation-based experiments reproducible._x000D_
_x000D_
- This work combines approaches from PL and systems/architecture, and hence promotes synergies between the two areas._x000D_
_x000D_
- The PIs have a track record of outreach and support for diversity in CS._x000D_
_x000D_
Please evaluate the strengths and _x000D_
weaknesses of the proposal with respect to any additional solicitation-specific review criteria, if _x000D_
applicable_x000D_
_x000D_
The level of funding and the collaboration plan seem reasoning (various tasks are split between the PIs and many of them can proceed independently of each other)._x000D_
_x000D_
Summary Statement_x000D_
_x000D_
This is a realistic and practical proposal with industrial relevance. My score of very good / good is mostly due to it being more systems-oriented, while the PL/FM contribution is relatively modest._x000D_
_x000D_
</t>
  </si>
  <si>
    <t>Irreproducibility is a fundamental challenge to progress in many computing domains.  The inability to reproducibly compile and install software leads to configuration errors and erodes confidence that software has been built correctly. Software development is slowed by the difficulty of reproducing end-users' reported bugs. Computational science suffers when experiments yield different results in different environments._x000D_
    While substantial research efforts have been focused on providing determinism for parallel accesses to shared memory, including the PIs' own work, there has been little focus on cataloging other sources of nondeterminism and showing how to determinize them effectively. Special ISA instructions, system calls, and shared filesystem accesses can all introduce nondeterminism even in single-threaded programs. _x000D_
    In this project, we plan to construct a series of prototype systems that provide strong deterministic guarantees for batch computations consisting of communicating process trees. We call these computations workflows, and refer to our system as a deterministic container since it isolates software as well as determinizing it.  Our goal is to ensure that workflows placed in our container execute as pure functions from input to output. The container neutralizes sources of nondeterminism, such as the current time, to allow the workflow to execute the same way on a given machine and across machines. _x000D_
    To achieve our goal, we propose research along the following dimensions: _x000D_
 * Airtight Deterministic Sequential Containers: Our first step will be cataloging the sources of nondeterminism present in the x86 ISA and Linux system calls, to define a robust set of requirements for deterministic containers in general. We then plan to use hardware virtualization support to allow our deterministic container to trap on these nondeterministic events, flagging them as unsupported or replacing them with deterministic side-effects. _x000D_
 * Adding Parallel IO: We plan to extend deterministic logical clocks, often used to coordinate accesses to shared memory, to support parallel file IO operations. Many features of the filesystem API, such as needing to open a file before accessing it, permit particularly fast and scalable coordination. Beyond the filesystem, we will investigate ways to determinize limited forms of IPC and even networking. _x000D_
 * Pervasive static determinism: To leverage the performance and correctness benefits of language-level determinism to their fullest potential, we will explore new ways of composing statically-checked deterministic programs with dynamically-checked legacy programs within a workflow. _x000D_
Keywords: determinism; parallelism; deterministic languages; containers.The proposed research will develop the new algorithms, runtime systems, and programming language features needed to support guaranteed reproducibility for a new deterministic container abstraction. Our research will define the requirements for deterministic containers, and explore how to implement them efficiently on commodity hardware and operating systems.Widespread adoption of the proposed research will allow industrial and research users of computing to readily distribute bitwise-reproducible computations that are portable across machines.  The PIs will continue to engage in outreach activities to encourage participation from underrepresented groups in the next generation of computer scientists, including efforts to recruit women from area high schools and to retain female undergraduates in introductory computer science courses as CS majors.</t>
  </si>
  <si>
    <t>1763840</t>
  </si>
  <si>
    <t>Devroye</t>
  </si>
  <si>
    <t>The goal of the proposed research is to derive the fundamental limits of, and design resource allocation protocols for, last-hop downlink wireless networks with hard deadline constraints. Our approach involves systematically characterizing (Latency, Reliability, Rate) tradeoffs for networks under different assumptions on available channel state information (CSI), from perfect non-causal CSI to causal, past and no CSI.  We will obtain bounds on the complex tradeoffs that arise when insisting on hard deadlines, and derive simple and robust resource allocation algorithms for approaching these limits. Two central channel models are assumed throughout: erasure channels whose simple physical layer modeling allow the impact of scheduling on meeting hard deadline constraints to shine through; and fading Gaussian channels, which offer a more refined physical layer perspective and showcase the interplay between latency, rate and the reliability.The proposed research's intellectual merit lies in its potential to develop a new technology-independent understanding of the tradeoffs between latency, reliability and throughput in the last-hop of wireless systems. We expect these tradeoffs to highlight the importance of re-designing resource allocation schemes in delay-sensitive environments that are not well-suited to the usual asymptotic (in blocklength, or delay) and single-message analysis traditionally used in information theory. We pose new multi-message reliability metrics that naturally incorporate the probability of not meeting hard deadlines and of making channel decoding errors, as a function of the desired hard deadlines and rate. We approach this problem not only from a theoretical perspective but also from a practical one, by seeking algorithms that are simple, robust to channel knowledge parameters and assumptions, and with proven gaps to optimality. The proposed research integrates network information theory, communications theory and networking through a fresh cross-layer approach seeking to exploit the physical layer's full potential, and is expected to advance and bridge these communities. Our new model integrates new finite blocklength information theory results, variable-length coding and repetition protocols, and queuing and scheduling over wireless channels.The need for a better understanding of the impact of latency on resource allocation (scheduling, power allocation, and code length and design) in last-hop networks stems from the recent push for low latency, high-reliability systems. Such systems are required by delay-sensitive applications such as tele-surgery, tele-medicine, tele-conferencing, interactive-gaming, and for sending delay-sensitive control information for  spectrum sharing, real-time energy management, and autonomous vehicles. Our advances will provide performance benchmarks and algorithmic (scheduling protocols) prototypes for industries working towards these ambitious goals. Beyond simulations, project-based evaluations on hardware, and incorporation into courses at UIC, the PIs will also seek outreach to local industry to bridge the gap between theory and implementation. The PIs will broadly disseminate the results of this research. Two Ph.D. students will be involved and trained as part of the proposed work._x000D_
_x000D_
This project will Broaden Participation in Computing though the four female PIs' exceptionally active engagement in the recruiting of, retaining of, fostering participation of, and changing the culture of, women in STEM.  They are visible, active leaders in the department, the Chicago area, and international women in science fostering communities. They will continue their recruitment efforts through minority-focussed open houses, women in science events at technical conferences, and the design of additional modules (they have already designed one) for  two-week summer programs at their institution specifically aimed at introducing high school women to electrical and computer engineering in a hands-on manner._x000D_
_x000D_
Keywords: communication theory; networking; low latency; finite-length information theory; cross-layer</t>
  </si>
  <si>
    <t>1763842</t>
  </si>
  <si>
    <t>Joe-Wong</t>
  </si>
  <si>
    <t>The goal of this proposal is to build CloudBid, an open-source platform that guides users and cloud service providers (CSPs) towards their optimal pricing decisions and practices. Cloud computing's rapid growth has been primarily driven by its potential to save users' costs on server setup and maintenance. Users can realize substantial further savings by intelligently taking advantage of discounted offerings, e.g., using Amazon's spot market, in which users place bids in a real-time auction for cloud resources. By submitting bids that are much lower than the prevailing on-demand service price, users save a substantial amount of money, at the cost of possibly losing in the auction and not being able to access resources. Yet as more users migrate to the cloud market and take advantage of such discounted services, CSPs may start reducing their availability in order to preserve their profit margins, calling the long-term sustainability of current cloud pricing services into question. Indeed, the pricing landscape today is cluttered with various discounted offerings that are complex for users to understand and may not be sustainable for CSPs, creating an urgent need for future pricing clarity._x000D_
_x000D_
Keywords: Cloud Pricing; Spot Pricing; Over-the-top SystemThe proposed CloudBid platform provides both users and CSPs with a pricing API that recommends their optimal pricing strategies, using information collected from users and CSPs. By creating the first open-source pricing platform with these capabilities, CloudBid has the potential to be a literal ``game changer:'' it can transform the cloud computing market by fundamentally changing the structure of the game played between users reacting to and CSPs setting their cloud prices._x000D_
_x000D_
CloudBid's API will (i) recommend optimal user responses to CSP prices that fulfill users' requirements (e.g., maximum budget, job interruptibility), (ii) recommend optimal pricing strategies to the CSP given these user responses, and (iii) assess the long-term efficacy of the CSP's current and recommended pricing algorithms. To do so, new game-theoretic models will be developed to derive the optimal user and CSP strategies in the context of three emerging types of cloud pricing: dynamic service pricing, virtual CSP pricing, and burstable service pricing. Dynamic service pricing creates an auction in which users submit bids for cloud resources, raising the question of how users should optimize their bids and how the CSP should react to them. Virtual CSP pricing envisions a secondary ``virtual'' reseller of cloud resources; the proposed work considers whether virtual and physical providers can coexist given user competition. Finally, burstable service pricing allows CSPs to regulate users' needs for short-term resource bursts through a token bucket mechanism that defines different user service classes. Thus, burstable pricing requires users to optimally choose which classes to join and CSPs to decide which token choices to offer. Experiments on jobs from AT&amp;T and CU Boulder will be used to validate and compare these pricing strategies.The PIs will publicly release some of their research products, including open-sourcing CloudBid's pricing APIs and platform prototype, which will enable widespread industry adoption. To help other researchers obtain realistic data and develop new types of pricing strategies, they plan to publicly release datasets from their experiments that characterize the feasibility of different pricing schemes._x000D_
_x000D_
The PIs will develop new educational materials on cloud pricing, integrating them into existing and newly developed courses at Colorado and CMU. These materials will also be publicly released for the use of researchers at other institutions. PI Joe-Wong will publicize findings from this research on her online blog, SDP Girls, and will also incorporate these findings into CMU's SEE (Summer Engineering Experience for Girls) workshop. PI Ha will involve undergraduates through Colorado's Discovery Learning Apprentice program.</t>
  </si>
  <si>
    <t>1763843</t>
  </si>
  <si>
    <t>We envision a future where all objects in our living-, working-, and traveling-spaces will be tagged with miniature battery-less RF-powered tags, which can autonomously interact among themselves and the environment around them and communicate over low-power wireless links without the need for any centralized control. These interactions will enable "Smart Spaces" wherein objects can collaboratively perceive the surrounding spaces and recognize other objects, their relationships, dynamic activities and events therein. Due to their exceptionally low-power design the tags do not have an on-board radio transmitter and communicate via backscattering the same  RF signal that powers them. Based on their attributes the tags form "communities of interest," which facilitate higher-layer operations such as distributed routing and information processing tasks without any centralized control. The state-of-the-art in RF-powered tag networks, however, is in its infancy. It is built around high-power "active" radio-based transceivers (a.k.a. RFID readers) that not only limit scalability but centralize operations. While basic tag-to-tag communications have been demonstrated on passive tags, many technical challenges must be overcome to enable distributed processing over a network of such tags. _x000D_
_x000D_
The proposed project envisions the "Passive Network of Tags" (PNET) paradigm, where tags are able to network among themselves and are able to operate in varying degrees of RF power availability with adaptive abilities. PNET will form the foundational technology for smart spaces enabling object identification and tracking, understanding inter-object interactions and associations, sensing and distributed processing of information to support futuristic higher level applications. _x000D_
_x000D_
Keywords:_x000D_
Backscatter communication; RF-powered tag; passive RF tags; smart environment; smart spacesThe proposed project will make the following contributions to make the passive network of tags (PNET)for smart spaces a reality: 1) Architectural innovations: We will develop an adaptive energy-aware tag architecture that will allow for  high efficiency of energy harvesting over a wide range of incident RF power along with increased sensitivity and robustness of received signal demodulation in tag-to-tag link. 2) Detecting interactions and events: Measurement of channel amplitude and phase in a passive receiver tag will be enabled with novel backscatter modulation schemes and receiver architectures. This will empower the PNET with the ability to detect dynamic interactions between tags as well as dynamic events in the environment around the tags.  3) Routing and information processing: We will develop scalable and adaptable distributed multi-hop routing for diverse PNET-specific topologies through novel hybrid routing approaches. We will also develop novel solutions for making inference under stressful conditions that include poor signal quality, lack of time-space coordinates, intrinsic asynchronism in receiving data, and limited computational and memory capabilities of the tags. 4) Demonstration and evaluation of PNET:  A set of tags will be implemented in ASIC that will embody our research results. Few application scenarios in a realistic smart home-like setup, created by interactions between a number of objects tagged with developed prototypes, will be performed to demonstrate the robustness of the developed algorithms for network-wide inferencing.The project will contribute to the following: 1) The PIs will develop educational and training materials for the broader research community. 2) The PIs will work with the WISE program at Stony Brook University and WWC at UTD to encourage women's participation in STEM programs, specifically contributing to their curriculum and encouraging K-12 students to pursue careers in STEM. 3) The project will contribute to curriculum development and undergraduate research in both universities.</t>
  </si>
  <si>
    <t>1763844</t>
  </si>
  <si>
    <t>Kumar</t>
  </si>
  <si>
    <t xml:space="preserve"> Panel Summary       
 SUMMARY OF PROPOSED RESEARCH ACTIVITY _x000D_
The PIs propose to remove packages entirely and to mount chiplets directly on silicon, which has the potential to increase density, lower thermals, increase bandwidth, and lower cost. The PIs have preliminary results demonstrating that the basic approach is feasible, and this project proposes to study system-scale ramifications of adopting the approach. The team is well qualified, and the PIs have access to the necessary resources to fabricate and test such silicon-mounted systems. _x000D_
_x000D_
INTELLECTUAL MERIT _x000D_
The project proposes to study an exciting new system-architecture paradigm that addresses many current bottlenecks. This approach could have high impact on systems at many scales. _x000D_
_x000D_
The panel felt that the broader impacts of this work are extensive and innovative. The potential for tech transfer is good. Outreach is strong. _x000D_
_x000D_
The panel felt that the collaboration plan is appropriate. _x000D_
_x000D_
The panel felt that this project represents innovative research that could have global impact. The Data Management Plan is sound, and results of prior support are clearly stated. _x000D_
_x000D_
The panel expressed concerns over the broad scope of the project and felt that the research plan could be better articulated. The proposal clearly states what research questions the project seeks to answer, but it would be helpful to see a concrete series of steps to be undertaken to reach each goal. One panelist felt that the project lacks a clear, scientific focus, and that this makes it difficult to define milestones and assess success. _x000D_
The panel felt that the proposal could have been made easier to read. For instance, the text in the figures is too small to distinguish easily. One panelist also expressed reservations about the fact that the fundamental technology was developed by someone who is not part of this proposal. _x000D_
_x000D_
One panelist expressed concern over the rather high travel budget. _x000D_
_x000D_
One panelist commended the ideas expressed and another was particularly enthusiastic about the potential for this technology, and so the panel encourages the PIs to seek seed funding for them to generate their own initial results and to clarify their research agenda. _x000D_
_x000D_
SUMMARY STATEMENT _x000D_
While the proposed research is exciting, the project needs to have a clearer step-by-step agenda and critera for evaluating success. _x000D_
_x000D_
The recommendation of the panel is Low-Competitive.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</si>
  <si>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idea behind this proposal is very intriguing._x000D_
The PIs did a great job in introducing any reader basic idea_x000D_
This is a very interesting idea and this reviewer thinks this is an idea that is worth pursuing._x000D_
_x000D_
The major problem with this proposal is that it is reads, looks and sounds like a design space exploration study that is going in various directions without a clear plan of attack._x000D_
This reviewer personally really want to see this line of work pursued._x000D_
The ideas are very innovative but needs more focus and more structure for the research._x000D_
The impact of noise is very worrisome since everything is going to be exposed especially with a very small pitch._x000D_
_x000D_
Some missing citations and minor typos should have been avoided._x000D_
The figures could have been made more readable. On paper, they are almost impossible to decipher._x000D_
_x000D_
Given the dependence of the project on SI-IF, I wonder why Prof. Iyer is not listed on the proposal even as senior personnel._x000D_
If we combine both budgets of both PIs, travel budget totals $95K in four years. This is a bit too much._x000D_
_x000D_
In the context of the five review elements, please _x000D_
evaluate the strengths and weaknesses of the proposal with respect to broader impacts._x000D_
_x000D_
The broader impact are very good and span various activities._x000D_
_x000D_
Please evaluate the strengths and _x000D_
weaknesses of the proposal with respect to any additional solicitation-specific review criteria, if _x000D_
applicable_x000D_
_x000D_
_x000D_
_x000D_
Summary Statement_x000D_
_x000D_
This is a very novel idea that needs systematic and well-thought out and focused plan of research._x000D_
_x000D_
</t>
  </si>
  <si>
    <t xml:space="preserve">In the context of the five review elements, please _x000D_
evaluate the strengths and weaknesses of the proposal with respect to intellectual merit._x000D_
_x000D_
Summary:  The PIs propose to explore potential impacts of using silicon interconnect fabric for building packageless computer systems.  By connecting packageless chips (chiplets) together on a silicon wafer rather than on a PC board, significant improvements in bandwidth, energy, and size can potentially be achieved.  The proposed work will explore the impact of these changes on processor architectures and applications._x000D_
_x000D_
Strengths: This is potentially an exciting new system architecture paradigm that addresses many current bottlenecks.  The PIs are well-qualified to carry out the proposed work._x000D_
_x000D_
Weaknesses:  The principal innovation appears to be in the silicon interconnect fabric itself, which is not part of the proposed work (though a letter of support is included).  Fundamentally however, there is not a well articulated scientific objective to the proposed work.  Rather it is a somewhat open-ended exploration._x000D_
_x000D_
In the context of the five review elements, please _x000D_
evaluate the strengths and weaknesses of the proposal with respect to broader impacts._x000D_
_x000D_
The proposal contains a reasonable plan for education and outreach.  The tech transfer / industrial collaborations are notable._x000D_
_x000D_
Please evaluate the strengths and _x000D_
weaknesses of the proposal with respect to any additional solicitation-specific review criteria, if _x000D_
applicable_x000D_
_x000D_
_x000D_
_x000D_
Summary Statement_x000D_
_x000D_
A proposal seeking to leverage a promising technology that, while interesting, lacks a core scientific objective._x000D_
_x000D_
</t>
  </si>
  <si>
    <t xml:space="preserve">In the context of the five review elements, please _x000D_
evaluate the strengths and weaknesses of the proposal with respect to intellectual merit._x000D_
_x000D_
This proposal has high potential to advance knowledge and transform technology across multiple fields (from device technology to software). _x000D_
The proposed activities are well reasoned, well organized, and based on a sound rationale. The proposal does not explicitly say how success will be assessed, but I feel that the specific questions that it proposes to answer suffice in this capacity._x000D_
The team is very well qualified, and the necessary resources are available._x000D_
_x000D_
In the context of the five review elements, please _x000D_
evaluate the strengths and weaknesses of the proposal with respect to broader impacts._x000D_
_x000D_
The broader impacts are appropriate. There is nothing particularly novel in these, but they are solid and believable, and the success of this project will definitely have a broad impact on technology._x000D_
_x000D_
Please evaluate the strengths and _x000D_
weaknesses of the proposal with respect to any additional solicitation-specific review criteria, if _x000D_
applicable_x000D_
_x000D_
I would suggest using "Silicon Fabric Interconnect" as the name, since SiFI is easier to pronounce and remember :)_x000D_
It would be helpful if you defined all your acronyms (I had no idea what FR4 was, for instance). _x000D_
_x000D_
What impact do you think this transformative technology will have on standard test equipment?_x000D_
_x000D_
I would like to know specifically what applications/benchmarks you intend to use to study your proposed systems (Figure 14 gives some clues, but I'd like to know details and rational)._x000D_
_x000D_
_x000D_
It would make it easier for the reviewers if you were to put the activities in the research plan in temporal order so that we can more easily see their interaction/dependence._x000D_
_x000D_
With respect to thermal characteristics, I think it would be interesting to look at whether these chiplets could be operated cryogenically._x000D_
_x000D_
Summary Statement_x000D_
_x000D_
I think this is a strong proposal that has the potential to transform technology (and have broad impact on society). The proposed activities are both ambitious and reasonable in scope. I believe that the two PIs with two grad students each will be able to answer the questions they pose in the proposal._x000D_
_x000D_
</t>
  </si>
  <si>
    <t xml:space="preserve">In the context of the five review elements, please _x000D_
evaluate the strengths and weaknesses of the proposal with respect to intellectual merit._x000D_
_x000D_
An interesting and novel effort in building packageless processors and thereby effecting great savings in every aspect of computing and communication.  The lack of a PCB allows integration of the system in ways that provide great advantages in interconnect bandwidth, power consumption etc._x000D_
_x000D_
The present project is more in the nature of a design study and exploration of possible methodologies. While the concept is exciting,  it is unclear if this project will make significant progress towards overcoming the many unnamed obstacles in accomplishing this vision. The PIs have excellent records and are likely to make good things happen but the proposal has a 'build it and they will come' feel._x000D_
_x000D_
In the context of the five review elements, please _x000D_
evaluate the strengths and weaknesses of the proposal with respect to broader impacts._x000D_
_x000D_
BIs are stndard. Past record of software artifacts is good_x000D_
_x000D_
Please evaluate the strengths and _x000D_
weaknesses of the proposal with respect to any additional solicitation-specific review criteria, if _x000D_
applicable_x000D_
_x000D_
_x000D_
_x000D_
Summary Statement_x000D_
_x000D_
An interesting idea but a proposal devoid of specific challenges that can be overcome by the innovative solutions proposed.  Proposal reads more like a white paper/workshop report._x000D_
_x000D_
</t>
  </si>
  <si>
    <t>Conventional computing is at a tipping point. On one hand, applications are fast emerging that have higher performance, bandwidth, and energy efficiency demands than ever before. On the_x000D_
other hand, the end of Dennard scaling as well as Moore?s law transistor scaling diminishes the prospect of easy performance, bandwidth, or energy efficiency scaling in future. Several promising and disruptive approaches are being explored, including (but not limited to) specialization [7, 28, 130], approximation [129, 45], 3D integration [92, 139], and non-CMOS devices [47, 19]. We propose another approach - removing the package from the processor and replacing the PCB with a thick silicon board. Bare silicon dies, including  processor dies, memory dies, non-compute dies such as peripherals, VRM, and even passive elements such as inductors and capacitors,  are placed and bonded directly on to the silicon board using copper pillar based IO pins  can be bonded directly to the Si-IF. This allows us to completely get rid of the packages. We call this integration technology Silicon Interconnect Fabric (Si-IF)._x000D_
_x000D_
Keywords: Packaging, waferscale systems, computer architecture, physical designRemoving the package and replacing the PCB with a silicon board may enable us to build a) ultra-low communication overhead systems (since chips now communicate at dramatically lower cost), b) large waferscale systems (since chips can be directly bonded to the wafer to build a large system without the yield issues experienced by traditional waferscale systems), c) small form factor systems (since only the dies, not the package take up footprint), and d) low cost application specific systems (since, similar to PCB-based systems, application-specific customization can be performed simply by replacing chips on the silicon board). In this work, _x000D_
*	We will understand the benefits and architectural impact of packageless processing. We estimate bandwidth, TDP, and area of up to one to two orders of magnitude, 70%, and 5-18x respectively over conventional packaged processors._x000D_
*	The prospect of having over 10X higher available bandwidth from packageless processing presents tantalizing opportunities for designing novel computer architectures. We will focus on developing waferscale CNN accelerators, waferscale multi-GPU systems, and microdatacenters enabled by packageless processing. We will also investigate how cache and memory systems need to be rethought for packageless processors._x000D_
*	While a packageless processor may have significantly higher available bandwidth, TDP, and area, several design methdology concerns arise. We will address design methodology challenges for such processors, including techniques for low cost system customization, physical design for chiplet assembly, and power and clock delivery and over large area processors.We envision the proposed project having broader impacts in several areas, including a) knowledge_x000D_
dissemination and new software and hardware artifacts (e.g., architecture simulation models for waferscale CNN accelerators, waferscale multi-GPU systems, and microdatacenters, Si-IF models, area, thermal, and bandwidth models for packageless systems, and cost modeling frameworks for Si-IF-based assembly)  b) student training at various levels and curriculum development in a unique and up-and-coming interdisciplinary area at the intersection of packaging technology, design automation and computer architecture, and c) interactions with industry.  The proposed work will have impact well beyond computer architectures. The Si-IF chiplet assembly approach has potential to revolutionize hardware design as a whole, delivering SoC-like (or better) power/performance while democratizing chip design by making it resemble board design. Such system assembly can be fast, cheap and provide easy design-manufacturing customization. This will dramatically improve access to high-performance custom hardware to low-cost, low-volume systems.</t>
  </si>
  <si>
    <t>1763845</t>
  </si>
  <si>
    <t>This project will study algorithms for dynamic matching problems, where agents arrive to a market and are either paired with other agents or left unpaired until they depart. A successfully matched agent receives some individual one-time utility, which depends on the time the agent had to wait and the quality of the match it received. The market itself may also accumulate utility over many matches. Examples of such markets are myriad and include organ allocation, online labor, housing allocation, job search, and refugee placement. In this project, the PIs will tackle two sets of key interlinked questions in such markets: (1) How can we design algorithms to maximize social welfare in dynamic matching with different utility structures? (2) What are the outcomes in terms of social and individual welfare when dynamic matching markets compete with each other for overlapping pools of agents? The proposed work will be tightly coupled with actual applications to living donor kidney transplantation and kidney exchange, including new developments in modeling utility functions for different living donor kidney matches._x000D_
_x000D_
Keywords: dynamic matching; market design; computational game theory; living donor kidney transplantation; kidney exchange.The proposed research will require advances in three interlinked foundational areas: (1) algorithm design for dynamic matching with cardinal utility functions, (2) models for predicting and forecasting the key determinants of matching utility, namely waiting time and match quality, and (3) game theoretic modeling of outcomes when multiple markets compete and markets and agents are both strategic in determining their choices of matching policy and market entry, respectively. Additionally, by focusing on living donor kidney transplantation, the research will contribute to the estimation of realistic utility functions in an important application domain, enabling more grounded advances in models of matching with cardinal utility.The proposed research will have broader impact through several channels. All the work will be carried out in close collaboration with stakeholders in the kidney transplantation community. Chronic kidney disease is a worldwide problem whose societal burden is likened to that of diabetes. Left untreated, it leads to end-stage renal failure and the need for a donor kidney -- for which demand far outstrips supply. There is scope for improvement in terms of numbers, cost, and quality of kidney transplants. This research project, through modeling, algorithm design, and mechanism design, will advance the state of the art in the ability to improve outcomes in the allocation and exchange of living donor kidneys. Beyond markets for organs, this work will also advance the study of general centralized dynamic matching problems with potential applications across many domains, including for example online labor markets, public housing, and refugee placement. In terms of education and training, this project will support the training of graduate students at Washington University and at the University of Maryland. It will also provide projects and material for undergraduate research experiences and graduate courses at both institutions.</t>
  </si>
  <si>
    <t>1763847</t>
  </si>
  <si>
    <t>Subramaniam</t>
  </si>
  <si>
    <t>Distributed computing applications are becoming increasingly sophisticated and heterogeneous, often involving a collection of highly dependent data-processing tasks and network flows that must work in concert to achieve mission-critical objectives. Traditional techniques that are agnostic to such interdependence do not perform well in optimizing these collections, because resource management is largely framed as an optimization of individual task- or flow-level metrics. As applications become more latency-critical and less delay-tolerant, scheduling algorithms that are optimized and carefully tuned to get the most performance out of the system will be imperative. Such algorithms cannot be developed without a solid understanding of the inherent dependencies and their implications. The broad goal of this research is to address this deficiency and develop a unifying optimization framework and a new suite of solutions for FITS: A Systematic Framework for Interdependent Task Scheduling in Next-generation Distributed Computing Systems. A new abstraction to capture task interdepencies via choice, precedence, and reliance constraints (CPR constraints) is proposed, and novel research on FITS task scheduling is proposed. The research will illuminate the design space via mathematical crystallization of key tradeoffs and enable new algorithms for distributed computing systems. The research consists of the following three thrusts._x000D_
1. Scheduling under CPR constraints. We will fully develop the proposed CPR abstraction model and propose new task scheduling algorithms with provable performance guarantees under a variety of CPR constraints._x000D_
2. Scheduling under uncertainty. Distributed computing systems suffer from numerous sources of uncertainties including in task execution, in failures, etc. The goal of this thrust is to investigate scheduling under CPR constraints in uncertain computing environments._x000D_
3. Scheduling over long time-horizon. The focus of this thrust is on the optimization of long-term performance objectives in task scheduling with dynamic job arrivals._x000D_
The algorithms will be tested through extensive simulations and prototyped and implemented on both local clusters and public clouds._x000D_
Keywords: distributed computing; task interdependence; scheduling; optimizationThe proposed research addresses very challenging problems in a very under-explored space - accounting for task interdependcies in scheduling in order to achieve mission-oriented objectives. The challenges arising out of the proposed research demand the development and application of new methodologies and sophisticated mathematical tools. Finally, prototype evaluation will bridge the gap between theory and practice and help us model next-order issues for even better systems.The most direct and immediately beneficial impact of the proposed work is a suite of new algorithms and tools for scheduling interdependent tasks in a distributed computing environment. Algorithm source code and implementation results will be made available to the research community through an open website. The project will contribute to both undergraduate and graduate curriculum development at both GWU and Purdue, as well as undergraduate capstone projects and student summer internships. The PIs will actively work towards including minority and women students in the project. Lastly, the PIs' outreach plan to K-12 includes the development of learning modules and distributing via STEMEdHub.</t>
  </si>
  <si>
    <t>1763848</t>
  </si>
  <si>
    <t>Gerstlauer</t>
  </si>
  <si>
    <t xml:space="preserve"> Panel Summary       
 The aim is to develop machine learning models for predicting cross-platform power/performance in heterogeneous MPSoCs. _x000D_
_x000D_
Intellectual Merits_x000D_
_x000D_
Strengths:_x000D_
+ The panel found the research to be timely and the team to be strong._x000D_
+ It appreciated the broad scope of predictive modeling envisioned in the proposal._x000D_
+ The panel liked the idea of using microbenchmarks to develop the power/performance models. _x000D_
+ It liked the proposed bridge between system simulation and analytical models._x000D_
+ The prior work of the PIs is good.  However, substantial new work is proposed._x000D_
+ The proposed models should enable rapid design space exploration of MPSoCs._x000D_
+ Use of synthetic datasets to better cover the feature space is good from an accuracy perspective._x000D_
+ The models will enable more efficient application mapping to MPSoCs._x000D_
+ Processor-in-memory is getting a new look by architects. The proposed models will facilitate evaluation of such architectures._x000D_
_x000D_
Weaknesses:_x000D_
- Better justification of the proposed machine learning algorithms would have been helpful, e.g., why are random forest or linear regression able to capture the state space efficaciously (might other machine learning models perform better) and why is feature ranking done in the specified manner._x000D_
- Predictive models do not obviate the need for detailed architectural simulations._x000D_
_x000D_
Broader Impacts:_x000D_
+ The PIs will recruit underrepresented minority students._x000D_
+ They will integrate the research, as it develops, into their courses._x000D_
+ They will make the tools available to other researchers._x000D_
+ They will involve undergraduates in their research._x000D_
+ They will present tutorials at conferences on this research._x000D_
+ They will have a summer camp on this topic for high school students._x000D_
+ They have a good technology transfer plan._x000D_
+ The facilities are adequate._x000D_
+ The data management and collaboration plans are good._x000D_
_x000D_
Summary:_x000D_
Most panelists thought that machine learning based power/performance models for cross-platform MPSoC evaluation and design was a fruitful avenue of research.  However, some concerns were expressed about the specific machine learning approaches used in this context._x000D_
_x000D_
The panel placed this proposal in the following category:_x000D_
_x000D_
____	Highly Competitive (HC)_x000D_
_X__	Competitive (C)_x000D_
____	Low Competitive (LC)_x000D_
____	Not Competitive (NC)_x000D_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</si>
  <si>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PIs propose to explore new techniques for predictive modeling of_x000D_
future heterogeneous systems. Predictive modeling involves running_x000D_
applications natively on a host system and then using statistics from_x000D_
this native execution to train a model which can in turn predict how this_x000D_
application would execute (e.g., performance, power consumption) on a_x000D_
completely different target system. The statistics from execution on the_x000D_
host can potentially be augmented with running small microbenchmarks on_x000D_
the target system._x000D_
_x000D_
The PIs propose to explore improving their past work on predictive_x000D_
modeling in three contexts: system design (systematic approaches to_x000D_
automatically synthesize synthetic traing sets; investigating broader use_x000D_
of feature ranking; techniques for using predictive modeling for design_x000D_
space exploration; develop tools to predict the performance of_x000D_
accelerators from a suite of accelerator IP to help SoC designers),_x000D_
application mapping (micro-architecture independent mapping to better_x000D_
enable application developers to predict potential peformance benefit of_x000D_
using an alternative platform; models to enable application developers to_x000D_
predict the potential of using hardware acceleration), and runtime_x000D_
systems (fast online prediction methods for scheduling; full-system_x000D_
prediction to aid online system-level optimization)._x000D_
_x000D_
* Strengths_x000D_
_x000D_
- timely research proposal; we are entering an era when predictive_x000D_
modeling can really start to have broad impact_x000D_
_x000D_
- strong team with a track record of contributions in predictive_x000D_
modeling across different platforms_x000D_
_x000D_
- plan to explore predictive modeling in multiple contexts (system_x000D_
design, application mapping, runtime systems)_x000D_
_x000D_
* Weaknesses_x000D_
_x000D_
- more of a "continuation" proposal as a opposed to a proposal for a_x000D_
brand new idea, somewhat incremental_x000D_
_x000D_
- detailed simulation is still needed to explore novel architectural,_x000D_
microarchitectural techniques and novel accelerators_x000D_
_x000D_
- could better justify _why_ these specific modeling approaches (e.g.,_x000D_
CLSLR, random forests) are the best choices in this context_x000D_
_x000D_
* Detailed Comments_x000D_
_x000D_
Overall, this is a strong proposal, but it is important to note that this_x000D_
is definitely more of a "continuation" proposal which extends the PIs'_x000D_
(admittedly strong) prior work. This is not a "brand new idea" proposal._x000D_
On the one hand this mitigates risk, but on the other hand it does make_x000D_
the work feel a bit more incremental. However, I think this needs to be_x000D_
weighed against the fact that we are entering an era (e.g., increasingly_x000D_
complex heterogeneous SoCs) where such predictive modeling really starts_x000D_
to have broad impact, so it might be a good time to fund a comprehensive_x000D_
project to explore this topic by PIs that already have a track record of_x000D_
contributions in predictive modeling. I personally liked the proposal to_x000D_
explore automatic synthesis of synthetic training sets and using feature_x000D_
ranking to create "explainable AI" (i.e., predictive modeling that_x000D_
actually helps a designer interpret the reasons behind the predicted_x000D_
results)._x000D_
_x000D_
I think it is important to note that predictive modeling will not replace_x000D_
the need for detailed simulation in many instances. As the PIs admit, the_x000D_
proposed predictive modeling will "not assist with the design and_x000D_
evaluation of new accelerators or cores." The predictive modeling is more_x000D_
meant to enable quick evaluation of the potential for using different_x000D_
target platforms and/or accelerators from a library of IP used during_x000D_
training. The "test set" is really across applications not seen during_x000D_
training, not across architectural techinques not seen during training._x000D_
Architects will still need to use detailed simulation to evaluate new_x000D_
architectural mechanisms to mitigate exposed bottlenecks or to provide_x000D_
new performance/efficiency benefits not captured by the_x000D_
platforms/accelerators in the training set._x000D_
_x000D_
_x000D_
In the context of the five review elements, please _x000D_
evaluate the strengths and weaknesses of the proposal with respect to broader impacts._x000D_
_x000D_
The PIs propose standard plans for incorporating proposed research into_x000D_
their teaching and for recruiting students from underrepresented groups._x000D_
No real novel broader impact plans which are uniquely enabled thorugh_x000D_
this proposal._x000D_
_x000D_
_x000D_
Please evaluate the strengths and _x000D_
weaknesses of the proposal with respect to any additional solicitation-specific review criteria, if _x000D_
applicable_x000D_
_x000D_
_x000D_
_x000D_
Summary Statement_x000D_
_x000D_
An interesting and timely proposal that has the potential to_x000D_
significantly advance the state-of-the-art in predictive modeling for_x000D_
system design, application mapping, and runtime systems. Broader impact_x000D_
is reasonable but nothing really stands out. Overall, a strong candidate_x000D_
for funding._x000D_
_x000D_
_x000D_
</t>
  </si>
  <si>
    <t xml:space="preserve">In the context of the five review elements, please _x000D_
evaluate the strengths and weaknesses of the proposal with respect to intellectual merit._x000D_
_x000D_
The goal of the proposed work is to develop lightweight machine learning approaches to synthesize predictive cross-platform power/performance models to aid heterogeneous system design, programming, and runtime management. Currently, the two available options are very slow system simulation and use of lower-accuracy analytical models.  The proposed research will bridge this gap, and deliver both orders of magnitude speedup over system simulation and better accuracy than analytical models._x000D_
+ Prior work by PIs on models with high prediction accuracy, cross-ISA prediction, prediction for accelerators, and cross-generation prediction using hardware counters on the host machine with around 2% error is impressive, and gives confidence that the proposed generalization to CPUs+GPUs+FPGAs+accelerators would work._x000D_
+ Proposed machine learning models would enable rapid architectural design space exploration through methodologies like multi-armed bandit. With the increasing number of heterogeneous cores on modern SoCs, such models are very timely._x000D_
+ Automatically synthesizing synthetic training sets to better cover the feature space (than existing benchmark suites) is a good idea - would lead to greater accuracy of the proposed models._x000D_
+ The proposed methodology for ranking of features is convincing._x000D_
+ Automatic selection from a library of cores/accelerators would be very useful to SoC designers._x000D_
+ Application mapping without the need to port or rewrite any code would also be very useful._x000D_
+ Finally, processor-in-memory modeling and runtime predictive models are also attractive._x000D_
_x000D_
In the context of the five review elements, please _x000D_
evaluate the strengths and weaknesses of the proposal with respect to broader impacts._x000D_
_x000D_
+ Integrate research into curriculum_x000D_
+ URM student recruitment_x000D_
+ Summer computer camps for high school students_x000D_
+ Tutorials on the topic at conferences_x000D_
+ Open-source release of tools_x000D_
+ UG research_x000D_
+ Technology transfer_x000D_
+ Facilities, data management plan, and collaboration plan are good._x000D_
_x000D_
Please evaluate the strengths and _x000D_
weaknesses of the proposal with respect to any additional solicitation-specific review criteria, if _x000D_
applicable_x000D_
_x000D_
_x000D_
_x000D_
Summary Statement_x000D_
_x000D_
Use of machine learning approaches to speed up power/performance estimation in the context of large SoCs is very timely and practical. The developed tools should be very useful to the research community as well._x000D_
_x000D_
</t>
  </si>
  <si>
    <t xml:space="preserve">In the context of the five review elements, please _x000D_
evaluate the strengths and weaknesses of the proposal with respect to intellectual merit._x000D_
_x000D_
Proposed Research:_x000D_
The PI's propose to develop novel approaches that synthesize machine learning-based models for cross-target, heterogeneous performance and power prediction, and apply these models to representative application development, architectural design, and runtime system scenarios. Their claimed contributions are as follows: In system design, they propose to investigate predictive models and develop prototypical tools that will allow architects to rapidly explore design spaces and evaluate performance and power of architectures under development for large-scale real-world applications. In application mapping, the PI's propose to explore predictive models and tools that will allow programmers to profile their default CPU code on development machines and use collected statistics to predict expected program behavior on different targets, including GPUs, FPGAs and dedicated accelerators without the need to port and rewrite any code. In runtime systems, the PI's propose to investigate models for operating systems that can accurately predict interactions between tasks and different targets (e.g., CPU, GPU) with low runtime overhead make online predictions about optimal resource allocation._x000D_
Comments on technical portion of the proposal:_x000D_
Strengths:_x000D_
- PIs have a solid background and prior research in learning-based prediction models for performance and power consumption_x000D_
- Propose learning based predictive approaches instead of traditional simulation and analytical methods_x000D_
- Propose cross layer predictive approaches (CPU/GPU to heterogeneous SoC)_x000D_
- Target applications and architectures encompassing a heterogeneous mix of CPUs, GPUs, FPGAs and custom accelerators_x000D_
- Investigate architectural design space exploration methodologies that leverage feature ranking to guide the exploration process (it is proposed that feature ranking can give insight about potential microarchitecture performance bottlenecks)_x000D_
- In application mapping, they propose to predict purely from features obtained using static/symbolic code analysis/execution based on machine-independent code characteristics (e.g., instruction count, branch rate, and number of lock/unlock pairs) and/or machine-dependent execution characteristics (e.g., branch mispredictions, or cache miss/access rates) obtained from symbolic executions._x000D_
Weaknesses:_x000D_
The PIs propose extending their prior CPU-to-CPU and GPU-to-GPU prediction approaches to support more general host/target combinations that enable predictions of workloads on arbitrary CPU, GPGPU or other accelerator targets via executions of the workload on an existing CPU or GPU (as the host). However, they did not clarify their method for extending their prior work and, more specifically, didn't give clear explanation on why features extracted from running a certain workload on a CPU or GPU host should correlate with power or performance metrics of execution of that workload on a heterogenous system that can contain different combinations of CPU, GPU and accelerator cores._x000D_
Furthermore, In Section 3.1, The PIs propose to predict the performance and power metrics of state-of-the-art mobile SoCs (as a proof of concept, they intend to predict these metrics for upcoming Samsung Exynos SoCs), while they have not stated what host they will be using for feature extraction. What will their prediction model be? Will they use separate models for each of their accelerators and cores? How about the interaction between other cores and accelerators when they work together?_x000D_
In Section 3.3, their proposal and explanation need to be clear in comparison to state-of-the-art researches. Some key literatures for resource allocation in heterogeneous SoCs should be referred. For instance, "Multi-variable Dynamic Power Management for the GPU Subsystem" [DAC' 17]._x000D_
In Section 3.3, for the sake of full-system prediction, they propose to investigate accurate prediction models for task mapping that can account for system-wide effects such as how tasks can interfere with one another, choices made by DVFS and other orthogonal runtime governors (e.g., thermal governor). However, they did not provide enough details on how they will proceed to handle this multi-parameter optimization problem. Also, they have not provided any certain prior work and references, of themselves or others, that can lead to developing such prediction models._x000D_
_x000D_
_x000D_
In the context of the five review elements, please _x000D_
evaluate the strengths and weaknesses of the proposal with respect to broader impacts._x000D_
_x000D_
Strengths:_x000D_
- Train graduate and undergraduate student researchers_x000D_
- Integrate results and insight from this work into theses, senior design projects, and undergraduate and graduate coursework_x000D_
- Include undergraduates in research experiences and motivate them to pursue advanced graduate degrees through mechanisms such as NSF REU Supplements, the UCR Mentoring Summer Research Internship Program (MSRIP), and the Texas Research Experience (TREX), Summer Research Academy (SRA) and EUREKA programs at UT_x000D_
- Technology Transfer through the typical means: presentations; workshop, conference, and journal publications; and open-source releases of tools, as well as free online educational videos_x000D_
- Disseminate written documentation and tutorials with examples for design methods and tools developed under this project on their public websites and repositories, alongside all educational material (lectures slides, etc.) developed in the course of this project_x000D_
- Guide research directions and transfer technology through industrial collaboration with well-known companies including Intel, ARM, Samsung, and Microsoft_x000D_
_x000D_
_x000D_
Please evaluate the strengths and _x000D_
weaknesses of the proposal with respect to any additional solicitation-specific review criteria, if _x000D_
applicable_x000D_
_x000D_
_x000D_
_x000D_
Summary Statement_x000D_
_x000D_
Problem is good; solution approach is reasonable._x000D_
_x000D_
</t>
  </si>
  <si>
    <t xml:space="preserve">In the context of the five review elements, please _x000D_
evaluate the strengths and weaknesses of the proposal with respect to intellectual merit._x000D_
_x000D_
Strengths:_x000D_
This is an interesting problem, one that has many applications and a broad scope. It is perceivable that machine learning models can become a de facto standard when evaluating architectural or application related features. PI Brisk seems to have done some prior work with promising results in this direction. _x000D_
Weaknesses. I am not convinced at the value proposition of using machine learning in the manner described in this proposal for this problem. _x000D_
1. It is not clear that linear regression and random forest models capture the state space of a complex heterogeneous architectural system. There is no insight provided on why these models that are the most commonplace machine learning models would provide a faithful model of these complex systems. Do the authors plan to pursue other, more complex models? Why or why not? The treatment of the proposed solution requires more analysis and insights from the machine learning end, since that is a very well developed science at this time. As an argument, how do SVM, PRISM, random walk with restart, k-nearest neighbor and neural nets compare? Providing the simplest and/or most famous algorithms as models in the presence of much more subtle and complex machine learning algorithms needs justification. _x000D_
_x000D_
2. The feature ranking proposed as future work attempts to indicate which feature variables are most relevant to the prediction for the learning engine. While this is very useful in data analysis contexts, where feature importance is not known apriori, it is hard to understand its relevance in the context of a physical model (hardware design). In the given examples, the hypotheses about which feature is ranked highly (compute shader, geometry shader etc) seems highly prone to interpretation, and does not help narrow down the important features. It is mentioned the subjective interpretations were not validated against Intel designs. Even if it were validated, it is not clear that the extent of manual analysis and interpretation is less than what an architect would do with domain knowledge and basic simulations. The unvalidated feature ranking presents p-values. In genomics, biology and other science domains, p-values are known to be insufficient indicators of the evidence regarding a model or hypothesis. Also, these rankings seem to be with a linear regression or a random forest model, so their importance is not clear for a different machine learning algorithm. _x000D_
3. The design space exploration part of the future work relies on the feature ranking for exploring different design points. However, given all the questions about feature ranking, the design space exploration aspect of the future work does not seem feasible in any useful way. _x000D_
4. Training: the idea of using representative workloads over an existing architecture and using this to generalize across architectures is exciting. However, practically, there is a fundamental issue in generating a representative workload or a representative architecture. The more "representative" a workload/architecture, the more statistically significant it will be. Given this, the probability of hitting corner case scenarios that are bottlenecks for performance or power is small. The most statistically significant will not cover corner cases. On the other hand, synthesizing synthetic data to cover state space renders the training set not so representative, and feature rankings or other predictions made on the corner case rare states will not have high confidence. This defeats the use of the model for corner case optimizations. _x000D_
_x000D_
_x000D_
_x000D_
In the context of the five review elements, please _x000D_
evaluate the strengths and weaknesses of the proposal with respect to broader impacts._x000D_
_x000D_
The PIs propose to have broader impact through engineering curriculum in high schools, robotics clubs, women in engineering at UT Austin. In UCR, the broader impact will be through California Alliance for minority participation and training high school teachers in programming._x000D_
_x000D_
Please evaluate the strengths and _x000D_
weaknesses of the proposal with respect to any additional solicitation-specific review criteria, if _x000D_
applicable_x000D_
_x000D_
_x000D_
_x000D_
Summary Statement_x000D_
_x000D_
This proposal seeks to develop predictive models for power and performance of architectures and applications running on the architectures. The idea is to use machine learning algorithms to predict the power consumption and performance of workloads on different heterogeneous targets, based on small benchmark training data._x000D_
_x000D_
</t>
  </si>
  <si>
    <t>Dramatic changes are on the horizon for future computer system designs. Next-generation systems ranging from small embedded devices to city-scale data centers are expected to contain a heterogeneous mix of multiple CPUs, GPUs, FPGAs, accelerators and memory stacks all in the same package or die. This poses fundamental new challenges for design, programming and runtime management of such systems. Fast and accurate power and performance models of architectures and the applications running on them are essential for early design space exploration and hardware/software co-development. With increase in complexity of systems and applications, traditional modeling approaches are rapidly becoming infeasible. Simulation-based approaches are too slow to evaluate complex emerging applications on future heterogeneous many-cores. By contrast, analytical models cannot capture many of the inherently dynamic interactions in modern systems. There is an urgent need for novel models and tools to support the design and management of emerging systems. We propose to address this need by researching novel, advanced machine learning approaches for synthesizing predictive cross-platform models to aid in heterogeneous system design, programming and runtime management. _x000D_
_x000D_
Keywords: Heterogeneous computer system design; Power and performance modeling.Instead of evaluating workloads using slow or inaccurate system models, we will investigate lightweight learning-based predictors that will allow rapidly but accurately inferring the performance and power of complex real-world workloads on a range of heterogeneous targets purely from executions of the application on any available host. We will research such methodologies for specific use cases in heterogeneous (1) system design, (2) application programming and (3) runtime management. Architects will be able to use proxy models trained on small micro-benchmarks to predict real-world application behavior on systems for which only slow pre-silicon models are available; programmers will be able to use predictive models to evaluate application power and performance on potential targets without the need for physical access or porting of code; and run-time and operating systems will be able to leverage these models to make online predictions about optimal resource allocation._x000D_
_x000D_
While it has been recognized that performance or power of a workload on different machines is correlated, uncovering the precise relationship is non-trivial. This proposal addresses how to systematically extract such underlying correlations and automatically synthesize cross-platform predictive models that capture the correlations in a simplified analytical form. In prior work, the PIs have applied advanced machine learning formulations to this problem with positive results for CPUs and GPUs. Research under this project will be concerned with more generally and broadly investigating: (1) prediction, exploration and what-if analysis across a wide range of GPU, FPGA and accelerator targets; (2) prediction based on machine-independent/-dependent application characteristics; (3) fast online prediction for integration into runtime systems; (4) fast yet accurate model training; and (5) predictions that include multi-core, memory system and DVFS effects. The proposal brings together PIs with expertise in workload characterization, architecture and system modeling to address these challenges.This project has the potential to transform how next-generation heterogeneous systems are designed, programmed, and operated. This will provide critical infrastructure for sustained advancements in society's compute needs. The PIs will continue long-standing efforts to integrate research with educational efforts. The PIs will incorporate results into classes and disseminate educational materials, train local high school teachers and run summer computer camps for high school students, include undergraduate students in their research, and actively recruit students from underrepresented backgrounds through local programs at their respective institutions. The PIs will drive technology transfer through established industrial collaboration, open-source release of tools and dissemination of results to the wider community via presentations, tutorials and talks at conferences and in industry.</t>
  </si>
  <si>
    <t>1763849</t>
  </si>
  <si>
    <t>Nickerson</t>
  </si>
  <si>
    <t>The proposed project will develop and test conversational interfaces, often referred to as chatbots or just bots, to support data-science teams, with the goal of advancing the understanding of how bots can improve teamwork. Bot technology is rapidly improving thanks to sustained investment by major technology firms. However, most current commercial bots, such as Siri, Alexa, Google Assistant, and Cortana, serve individuals as personal assistants. In contrast, this project will investigate how a bot can support teams and teamwork and so improve team performance and outputs. This study thus begins to address a larger question about how humans and machines will interact in team settings of the future._x000D_
_x000D_
Several concurrent activities are proposed to study how a bot works with and can best support human teams. To bound this study, the focus will be put on the domain of data science, in which a team of humans work together to solve data-analysis problems. A bot will be built that can interact with team members and a data-analysis tool. Human-bot teams will be studied in controlled laboratory experiments to more precisely observe how bot and process manipulations affect team productivity, dynamics, and human interactions with each other and with the bot. The insights gained from lab experiments will be further tested in field studies of the bot with data-science teams. The project will thus advance knowledge on how to create and use bots that facilitate effective teamwork in human-machine teams._x000D_
 _x000D_
Keywords: Computer-supported cooperative work; chatbots; conversational interfaces; human-machine teams; data scienceThe understanding of collaboration processes is lagging advances in computing; the proposed work will contribute to the understanding and design of team-based processes, considering the state of current information technologies. In particular, the work will advance theories and practice related to the formation and functioning of teams with both human and machine components. The test domain for the grant, team data science, will also gain through the introduction of new processes. Data will be collected, and models will be built and tested, both in the lab and in the field. Existing open-source real-time data-science collaboration systems will be enhanced. All models, source code, and data will be shared with the research community, and models will be bundled for use in pedagogic settings.Economic impact: The results of the proposed research may have a strong effect on the economy by increasing overall worker productivity, a result of providing better processes for teams composed of humans and machines. Education: The proposal produces models of human-machine interaction in data science that can be used as part of classes in information systems, engineering, computer science, and interdisciplinary programs. Broadening participation in STEM disciplines: The proposed work will also directly fund several students, including members of underrepresented minorities. The investigators have a record of involving students through the Louis Stokes Alliance for Minority Participation program, and involving minority students in research. One of the participating universities has an NSF-ADVANCE grant to increase the participation and advancement of women in academic science and engineering careers, and the proposed research will proceed in accordance to those goals. Evidence suggest that a team-based approach to data science may help attract females into computing and engineering disciplines.</t>
  </si>
  <si>
    <t>1763850</t>
  </si>
  <si>
    <t>Hoque</t>
  </si>
  <si>
    <t>Individuals diagnosed with Autism Spectrum Disorder (ASD) often have difficulties taking turns, staying on topic, showing interest in a conversation, and reading social cues. Their inability to understand the subtle nuances of communication is often interpreted -- quite mistakenly -- as 'choosing' to disengage from social interactions and relationships for lack of interest, ability, or desire._x000D_
_x000D_
This proposal is about enabling and validating a mode of animated conversational agents that can provide standardized, objective and repeatable stimuli to help individuals with ASD, whenever and wherever they Our proposal builds on a pilot study where we have developed an animated agent called Live Interactive Social Skills Assistant (LISSA). LISSA consists of a 2D character available through a computer browser intended to conduct natural conversations with teenagers diagnosed with ASD. LISSA can automatically process the video and audio of the participants towards having a natural conversation while providing real- time feedback on nonverbal behavior, as well as a post-session summary of the analyzed social behavior.  Preliminary results for 10 ASD teenagers indicate that participants felt they were understood by LISSA, that the feedback was useful, and that they would use such a system to practice their social skills at home, if available. The proposed research will explore the following algorithmic contributions along with full integration with our existing LISSA system. They include (as inspired by the PEERS social skills training intervention): (1) providing live feedback on nonverbal behavior including eye contact, smile, volume modulation and body movement; (2) enabling the dialogue manager to generate direct, positive verbal suggestions as well as post-session pictorial/video feedback; (3) enabling natural turn-taking strategies in the dialogue management; (4) enabling interruptions and prompts for laconic, excessively verbose or off-topic inputs; and (5) encouraging the user to show interest in the dialogue partner, for example by asking reciprocal questions. The system will be developed to the point where it can be repeatedly and effectively used by ASD teens at home without the presence of an experimenter. We will recruit at least 50 subjects, to evaluate the efficacy of the enhanced system as an intervention that measurably improves the conversational behavior of the test subjects, relative to a control group._x000D_
Keywords: conversational skills training; turn-taking; multimodal feedback.This project will lead to new insights into the principles and efficacy of intelligent assistive technology intended to help people with limited communication skills in a benign, non-threatening environment. It will also lead to deepening and enrichment of schema-based dialogue management techniques. Some aspects of the recognition and interpretation of the social behavior can be decomposed arbitrarily, turning off some modules (turn taking, showing interest, topic maintenance, nonverbal behavior) while making others integral. This will allow for selectively probe responses to individual interaction variables in our experiment; sometimes in combination, to better understand how participants can retain and combine multiple skills which is very difficult to do with a human therapist. The project will also lead to new user interfaces that can capture nonverbal behavior analytics reflecting the dynamics of the conversation.The proposed research can transform the way social skills are being taught, adapted, and learned today especially for people with social difficulties (e.g., Asperger syndrome). Of course an automated system cannot begin to match the benefits of expert therapy provided in clinics or schools; but it can supplement human intervention on a broad scale, without the costs and availability constraints of the latter. Besides providing social cues to the user in real-time, such a platform can automatically record fine-grained continuous measurements, thereby increasing both the quantity and quality of data inexpensively and unobtrusively, impacting areas such as mental health and behavioral assessment. The most exciting part of this technology is that it puts users in the driver's seat of the interaction with a standardized, objective and repeatable stimulus. The architectural framework to be developed further in this project will be general enough to be adaptable to many other restricted conversational scenarios, such as job interviews, customer service, companionable agents for the elderly, and participating in group decision-making.</t>
  </si>
  <si>
    <t>1763852</t>
  </si>
  <si>
    <t>Baral</t>
  </si>
  <si>
    <t>Hearing and speech impaired (HSI) persons are often trained to communicate with each other using sign language. However, when they need to communicate with people that are not versed with sign language, they need an interpreter. Training such interpreters and hiring trained interpreters are expensive, thus severely limiting the ability of HSI persons to function in many settings and scenarios. The PIs suggest that a robotic companion that can understand and communicate in both sign language as well as natural language will be of immense help to HSI persons. The goal of the proposed research is to develop several key modules of such a companion. Besides the traditional AI challenges associated with developing robotic companions that can understand and communicate in natural language, a robotic companion for HSI persons presents many other challenges. To start with, understanding sign language poses a very different set of challenges than understanding natural language. The PIs propose to use video cameras and a wide array of sensors such as arm bands, ear accelerometers (for interpreting facial expression), Kinect sensors for body movement sensing and electroencephalogram (EEG) brain sensors to gather various signals of a communicating HSI person and develop ways to use them in understanding the communication and responding to that, thus becoming a companion to the HSI person._x000D_
_x000D_
Keywords: hearing and speech impairment; perception; understanding.The proposed research will address several challenges. As a first step, it will lead to a system that will learn to recognize and transcribe (in a transcription language) American Sign Language (ASL) signs, non-manual markers and gestures used by an HSI person while communicating. If successful, this will be a significant improvement over the state-of-the art in sign language recognition. The subsequent steps would be the conversion of the transcription to natural language text and to the semantic representation; the former is to communicate with persons that are not versed with sign language, and the latter to understand the communication and synthesizing a response. These will also be significant improvements over the state-of-the-art in sign language to natural language translation. The system that will be developed will build up on existing algorithms and modules in sensor fusion, machine learning, deep learning, video and image processing, automated reasoning, and natural language processing and make needed advances to them.The broader impact on the HSI community, is an integral aspect of the proposed research. A letter from the HSI community in Phoenix, Arizona attests to the possible impact of the proposed research on the HSI community of Phoenix. In addition, the systems and modules developed as part of the proposed research will target on helping in the learning of HSI students at ASU. The proposed research will also have impact on the broader field of AI and the building of smart, autonomous and intelligent physical systems.</t>
  </si>
  <si>
    <t>1763853</t>
  </si>
  <si>
    <t>Acar</t>
  </si>
  <si>
    <t xml:space="preserve"> Panel Summary       
 SUMMARY OF PROPOSED RESEARCH ACTIVITY_x000D_
_x000D_
The proposed research would study how encapsulated effects can be used_x000D_
to improve performance of a parallel functional language without_x000D_
compromising safety. It would develop efficient effectful_x000D_
implementations of pure interfaces for important abstract data types_x000D_
and the run-time system scheduler, and investigate garbage collection_x000D_
strategies that take advantage of knowing parallel task structure._x000D_
Substantial compiler implementation work and performance evaluation_x000D_
components are included._x000D_
_x000D_
INTELLECTUAL MERIT_x000D_
_x000D_
+ The goal of improving the state of the art in parallel functional_x000D_
programming is very important._x000D_
_x000D_
+ The PI's are highly qualified to address the proposed work, and have_x000D_
an excellent track record of collaboration._x000D_
_x000D_
+ There is promising recent preliminary work in each of the proposed_x000D_
work areas._x000D_
_x000D_
+ The portion of the proposal dealing with organizing memory_x000D_
management and garbage collection around task structure contains novel_x000D_
and interesting ideas._x000D_
_x000D_
- The basic idea of encapsulating effects when implementing data structures_x000D_
is well-known, and the proposal does not seem to offer any novel_x000D_
or systematic approach to using encapsulation safely._x000D_
_x000D_
- The proposal is poorly integrated: the data structure design thread_x000D_
does not seem connected to the run-time system thread._x000D_
_x000D_
- The proposal does not compare adequately with related work. _x000D_
_x000D_
BROADER IMPACTS_x000D_
_x000D_
+ Improvements to parallel ML would see immediate educational_x000D_
application in the context of CMU's parallelism curriculum_x000D_
development, whose materials are being shared with other institutions._x000D_
_x000D_
+ The PIs have a good history of involving UG students in research,_x000D_
and performing outreach to under-represented groups using parallelism_x000D_
as a vehicle._x000D_
_x000D_
- Potential connections to industrial practice, such as large-scale map/reduce_x000D_
frameworks, are not addressed._x000D_
_x000D_
SUGGESTIONS FOR IMPROVEMENT _x000D_
_x000D_
- Consider smaller proposals focused on either data structures or_x000D_
on the run-time system._x000D_
_x000D_
- Connect the proposed work to the needs of widely-used large-scale_x000D_
map/reduce frameworks such as Hadoop and Spark._x000D_
_x000D_
- Explain how safety would be enforced by the framework. _x000D_
_x000D_
- Compare to related work on type-safe encapsulation of effects in functional languages._x000D_
_x000D_
SUMMARY STATEMENT_x000D_
_x000D_
The proposal contains some excellent ideas for improving parallel_x000D_
functional language performance, especially in the area of improved_x000D_
run-time system support, but as a whole it does not communicate a_x000D_
coherent, novel approach._x000D_
_x000D_
The recommendation of the panel is that the proposal is Low Competitive._x000D_
_x000D_
The panelists concur that the Panel Summary accurately reflects the_x000D_
panel discussion._x000D_
_x000D_
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</si>
  <si>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 Medium: Encapsulating Effects in Functional Parallel Programming_x000D_
_x000D_
L: 1763853 Acar, Umut Carnegie Mellon University $ 1,199,721_x000D_
_x000D_
_x000D_
P180456 LC SHF FY18 FM/PL Medium Panel (10 panelists; 1 decl confl), on 12/08/2017, recommended as Low Competitive (V/G,G,G/F)_x000D_
Panel evaluated 21 rated projects: 1 HC, 8 C, 11 LC, 1 NC _x000D_
_x000D_
Ad hoc reviews (1): V, with last on 12/03/2017_x000D_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</si>
  <si>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PZ0546619</t>
  </si>
  <si>
    <t>Appel</t>
  </si>
  <si>
    <t>appel@cs.princeton.edu</t>
  </si>
  <si>
    <t xml:space="preserve">In the context of the five review elements, please _x000D_
evaluate the strengths and weaknesses of the proposal with respect to intellectual merit._x000D_
_x000D_
Parallel functional programming is one of the most important paradigms for big-data processing.  Major open-source frameworks such as Google map/reduce, Hadoop, and Apache Spark are very widely used, at medium scale, large scale, and huge scale.  Some of the most important research questions, in these systems are,_x000D_
_x000D_
1. Language: How should the user write the pure functional primitives, and the pure functional operators that combine them together?_x000D_
In some systems (Haskell, NESL, etc.) the user writes in a pure functional language, which doesn't leave opportunities for some kinds of optimizations involving memoization, caching, and random-access arrays.  In other systems (Hadoop, Spark, etc.) the user writes in Java or Scala, writing what is supposed to be purely functional code, but if the user uses side effects and gets it wrong, then bugs will ensue._x000D_
2. Memory management: How to reduce garbage collection (and other memory management) overhead?_x000D_
A brief google-scholar perusal of "apache spark"+"garbage collection" shows a few papers that identify the problem, but it certainly doesn't appear to be solved._x000D_
3. Load balancing._x000D_
4. Fault tolerance:   Very important, given that a huge-scale computation will last long enough that one or more processors will surely fail during the run time?"_x000D_
5. Data distribution, given that these systems run on systems beyond the size of a shared-memory (cache coherent) machine: entire data centers, 1000s of cores._x000D_
_x000D_
Strengths of this proposal:_x000D_
The PIs have an excellent research record, and coPI Blelloch's previous work in NESL is influential and directly relevant to this proposal._x000D_
* Addresses #1 by proposing (as I understand it) a reusable library of commonly used functional primitives that have imperative implementations.  It will be up to the researchers to "get it right."_x000D_
* Addresses #2 superbly, with broad and deep review of the G.C. literature, experience of PIs, etc._x000D_
The ideas related to memory management are creative and original, and it appears that some of these ideas have not occurred to the mapreduce/hadoop/spark research communities._x000D_
* Addresses #3 by proposing tasks related to schedulers ("work-stealing" and "responsive")._x000D_
_x000D_
Weaknesses of this proposal:_x000D_
Fails to address #4 (fault tolerance) or #5 (nonshared memory distributed parallelism) at all.  It is as if the authors have never heard of "google map/reduce", "hadoop", "apache spark", or any such system.  Collectively, these have been one of the most important developments in systems research--and in many application areas such as machine learning, web indexing, data analytics--getting a lot of attention for more than a decade now (e.g., J. Dean and S. Ghemawat, "Mapreduce....", OSDI 2004; Zaharia et al., "Apache Spark", CACM November 2016).  Not a single bibliographic citation of this proposal references any of this work._x000D_
_x000D_
The research plan is well thought out (though would be improved by better connection of the work to the map-reduce/hadoop/spark world)._x000D_
The team is very well qualified, and has adequate resources to carry out the research._x000D_
_x000D_
_x000D_
_x000D_
In the context of the five review elements, please _x000D_
evaluate the strengths and weaknesses of the proposal with respect to broader impacts._x000D_
_x000D_
Parallel functional programming--what is generically called "map/reduce"--is enormously important and widely used in many application domains.  _x000D_
_x000D_
Strength:_x000D_
This proposal has ideas that could increase the reliability and efficiency of parallel functional programming, and the PIs have relevant experience and prior work that gives a high chance of success._x000D_
_x000D_
Weakness:_x000D_
The impact is not as broad as it would have been with a better connection to the map-reduce/hadoop/spark ecosystem._x000D_
_x000D_
To assess success, the PIs propose to develop a benchmark suite.  This is good.  It would be even better to make benchmark suites that are coherent with existing benchmark suites for hadoop or spark._x000D_
_x000D_
Please evaluate the strengths and _x000D_
weaknesses of the proposal with respect to any additional solicitation-specific review criteria, if _x000D_
applicable_x000D_
_x000D_
_x000D_
_x000D_
Summary Statement_x000D_
_x000D_
This is a strong proposal.  It addresses a recognized problem that is of significant interest (parallel functional programming) in many application domains.  It proposes solutions that are more innovative than most current work in the area, particularly in the realm of garbage collection and memory management.  The proposed functional-interface-imperative-implementation libraries for commonly used ADTs are also a strong point of the proposal.  The researchers are very well qualified, having (in past decades) developed important (and influential) foundational work._x000D_
_x000D_
And yet -- there's a missed opportunity that stops me from rating this proposal "Excellent."  That is, the authors ignore the recent highly visible, widely used work (2004-2017) in systems for very large scale, highly fault tolerant, "map/reduce" systems.  The proposed research could have great relevance to those systems, in part because the authors (coming from the "PL" and "GC" point of view) have insights that the researchers and developers in the map/reduce ecosystem may lack.  But the lack of a literature review of those systems leaves that possibility a big speculative._x000D_
_x000D_
</t>
  </si>
  <si>
    <t xml:space="preserve">In the context of the five review elements, please _x000D_
evaluate the strengths and weaknesses of the proposal with respect to intellectual merit._x000D_
_x000D_
This proposal seeks to develop new implementations and runtime support_x000D_
for effectful parallel functional programs.  The basic premise is that_x000D_
controlled use of effects is necessary to achieve performance in a_x000D_
parallel setting, but that these effects should be encapsulated within_x000D_
pure interfaces so that clients can reason about the abstractions_x000D_
being implemented as though as they were pure.  The means by which_x000D_
this is achieved is primarily methodological.  The proposal seeks to_x000D_
develop implementations for common datatypes like maps and sets that_x000D_
build on prior work for functional arrays.  A second facet of the_x000D_
proposal deals with runtime services that aim to provide efficient_x000D_
implementations of mutation in a functional language implementation._x000D_
A significant focus of this component concerns memory management, in_x000D_
particular tracking mutation in the presence of hierarchical heaps._x000D_
_x000D_
While the underlying premise of the proposal is uncontroversial - it_x000D_
is widely agreed that uncontrolled use of imperative features is the_x000D_
primary source of concurrency bugs like data races, and that_x000D_
functional languages offer an attractive programming alternative for_x000D_
concurrent/parallel programming - the proposal only suggests an_x000D_
unenforced methodology to deal with the issue of marrying purity with_x000D_
performance.  As a result, I was left with a number of questions and_x000D_
concerns about how applicable and useful this methodology would be in_x000D_
practice:_x000D_
_x000D_
1. There is no discussion on how to verify implementations that don't_x000D_
mistakenly break encapsulation, or what design principles or recipes_x000D_
developers should use to build their own encapsulated effect_x000D_
implementations.  How do we guarantee that implementations preserve_x000D_
desired encapsulation?_x000D_
_x000D_
2. More significantly, it was difficult to see how this methodology_x000D_
supports composability or compositional reasoning.  For example,_x000D_
suppose we have a map-reduce style parallel pipeline, where mappers_x000D_
use encapsulated effects to record interesting elements in a data_x000D_
structure that they expect reducers to operate over.  Unless both_x000D_
mappers and reducers sit behind the same implementation interface (an_x000D_
unlikely and severely constraining restriction), effectful data_x000D_
structures generated by mappers must be exposed to clients to be_x000D_
subsequently fed to reducers.  At that point, any safety guarantees_x000D_
provided by the interface is lost.  In general, any algorithmic_x000D_
structure that involves messaging pipelines of any form where the_x000D_
information being transmitted are effectful objects would seem to_x000D_
break the pleasant properties of the proposed methodology._x000D_
_x000D_
3. The proposal alludes to cost models, but does not elaborate how_x000D_
such models influence the particular implementation choices being_x000D_
made.  Oftentimes, the characteristic of the input (its size, the_x000D_
degree of sharing, sparseness, the distribution of values, etc.) all_x000D_
influence the underlying implementation best suited for_x000D_
parallelization.  This is especially true for irregular algorithms._x000D_
The proposal does not elaborate, however, on language extensions or_x000D_
abstractions that relate encapsulated effectful computation to_x000D_
supporting such applications (consider e.g., Pingali et. al's work on_x000D_
the Galois programming model).  _x000D_
_x000D_
4. There is no discussion on how/if effects should interact with_x000D_
non-determinism.  The proposal appears to be focussed exclusively on_x000D_
realizing parallel variants of sequential algorithms, which greatly_x000D_
constrains the set of applications and algorithms expressible within_x000D_
the framework.  How does non-determinism impact how encapsulated_x000D_
effects are used and managed?_x000D_
_x000D_
5. The relationship between the programming model and the design of_x000D_
the underlying runtime seems tenuous at best - the proposal does not_x000D_
clarify whether the runtime system enforces any kind of useful safety_x000D_
guarantees.  Moreover, the ideas suggested for hierarchical promotion_x000D_
seem expensive, involving injection of write barriers, forwarding_x000D_
pointers, etc.  The proposal does not make a compelling case that the_x000D_
runtime overhead for dealing with mutation won't mitigate the benefits_x000D_
of having a programming model that supports encapsulated effects._x000D_
_x000D_
6. The proposal would have been stronger with a more explicit_x000D_
comparison to other parallel functional language efforts that also_x000D_
explicitly address issues of effects and purity - e.g., (Data)_x000D_
Parallel Haskell, STM Haskell, Multicore OCaml, among others.  I was_x000D_
unable to appreciate the specific novelties of the proposed work in_x000D_
comparison with these numerous other efforts._x000D_
_x000D_
7. The proposal discusses the development of an operational semantics_x000D_
which will focus attention on entangled references and effect_x000D_
encapsulation, but makes no mention of how this formalism will be_x000D_
incorporated within compiler and runtime artifacts.  There is little_x000D_
discussion on compile-time support for reasoning about effect_x000D_
encapsulation, which significantly weakens the proposal's overall claims._x000D_
_x000D_
_x000D_
In the context of the five review elements, please _x000D_
evaluate the strengths and weaknesses of the proposal with respect to broader impacts._x000D_
_x000D_
The broader impacts of the work primarily entail development of a new_x000D_
course, graduate/undergraduate mentoring, and textbook development._x000D_
Other outreach efforts are modest. While advances in parallel_x000D_
programming can have a direct positive impact on industry, the proposal_x000D_
does not provide any details on pathways from the outcomes being_x000D_
proposed for wider adoption._x000D_
_x000D_
_x000D_
Please evaluate the strengths and _x000D_
weaknesses of the proposal with respect to any additional solicitation-specific review criteria, if _x000D_
applicable_x000D_
_x000D_
_x000D_
_x000D_
Summary Statement_x000D_
_x000D_
The proposed effort addresses an important problem, namely_x000D_
simplifying how we program parallel applications, using functional_x000D_
programming principles as the basis.  The explication of its research_x000D_
agenda was not particularly clear, however, with limited comparison of_x000D_
its ideas with related work, and a lack of detail related to_x000D_
composability, verification, and implementation.  The broader impacts_x000D_
of the proposal were also fairly weak, with mostly boilerplate_x000D_
discussion with course integration._x000D_
_x000D_
</t>
  </si>
  <si>
    <t xml:space="preserve">In the context of the five review elements, please _x000D_
evaluate the strengths and weaknesses of the proposal with respect to intellectual merit._x000D_
_x000D_
The research may lead to novel insights in purely functional_x000D_
data structures that are implemented more efficiently by using_x000D_
encapsulated mutation. The proposed research into optimizing_x000D_
garbage collection and promotion costs with special references_x000D_
seems novel and we are not aware of any previous system trying_x000D_
to do this. It would be very interesting to see the performance_x000D_
impact of this._x000D_
_x000D_
In the context of the five review elements, please _x000D_
evaluate the strengths and weaknesses of the proposal with respect to broader impacts._x000D_
_x000D_
The PI's have strong background in education and we can expect _x000D_
this research to influence the current parallel courses. Moreover,_x000D_
it may influence other programming languages into adding more _x000D_
functional interfaces to parallel data-structures and algorithms._x000D_
_x000D_
Please evaluate the strengths and _x000D_
weaknesses of the proposal with respect to any additional solicitation-specific review criteria, if _x000D_
applicable_x000D_
_x000D_
- To the reviewer, the idea of purely functional data structures_x000D_
with an internal mutating implementation is rather old and tried_x000D_
with parallel functional implementations decades ago. It seems that_x000D_
in the end for raw performance it didn't succeed. Instead, we see _x000D_
that languages like Haskell make the mutation explicit in a monad_x000D_
and provide mechanisms like 'runST' to encapsulate such effectful_x000D_
sub computations safely. Now, it might well be a good time to revisit_x000D_
this line of research but the proposal would be stronger if there_x000D_
was a more detailed comparison and argument why it would work this_x000D_
time around. _x000D_
- The idea of having 'unsafe' entangled references does seem more_x000D_
promising and it would be interesting to see the effects on benchmarks._x000D_
_x000D_
_x000D_
Summary Statement_x000D_
_x000D_
The proposal aims to investigate encapsulation of_x000D_
side effecting computations in a purely functional interface. _x000D_
Particular applications are for example purely functional arrays_x000D_
where updates and reads of the latest version are O(1), and_x000D_
functional schedulers that use mutation internally to schedule_x000D_
pure functions in parallel. Finally, the PI's propose to add_x000D_
the concept of (unsafe) entangled references that can improve_x000D_
efficiency of garbage collection when certain runtime guarantees_x000D_
are met._x000D_
_x000D_
</t>
  </si>
  <si>
    <t xml:space="preserve">In the context of the five review elements, please _x000D_
evaluate the strengths and weaknesses of the proposal with respect to intellectual merit._x000D_
_x000D_
The proposed research would study how encapsulated effects can be used_x000D_
to improve performance of a parallel functional language without_x000D_
compromising safety. It would develop efficient effectful_x000D_
implementations of pure interfaces for important abstract data types_x000D_
and the run-time system scheduler, and investigate garbage collection_x000D_
strategies that take advantage of knowing parallel task structure._x000D_
Substantial compiler implementation work and performance evaluation_x000D_
components are included._x000D_
_x000D_
Strengths:_x000D_
_x000D_
+ The goal of improving the state of the art in parallel programming_x000D_
is very important._x000D_
_x000D_
+ The PI's are highly qualified to address the proposed work, and have_x000D_
an excellent track record of collaboration._x000D_
_x000D_
+ There is promising recent preliminary work in each of the proposed work areas.  _x000D_
_x000D_
+ The idea of organizing memory management and garbage collection_x000D_
around task structure seems to be novel, at least in the context of_x000D_
languages with very high allocation rates, and could be a major win._x000D_
_x000D_
Weaknesses:_x000D_
_x000D_
- The proposal is not very well-integrated; the application data_x000D_
structure pieces do not seem very related to the runtime system_x000D_
improvements. It reads more as a grab-bag of topics related to_x000D_
parallel ML. It is not clear why it needs to be a medium project._x000D_
_x000D_
- The basic idea of encapsulating effects is, of course, not_x000D_
new. While there is obviously still room for new discoveries with_x000D_
respect to specific data structures (like paper [59]), the proposal_x000D_
doesn't offer any new general or systematic approach to encapsulation._x000D_
In particular, I would have expected to see explicit attention to the_x000D_
key question of how to prove that the proposed structures really are_x000D_
encapsulated (and functionally correct)._x000D_
_x000D_
- In this connection, the proposers should contrast their ideas with_x000D_
existing work on monadic encapsulation of effects in Haskell, which_x000D_
goes back to Launchbury and Peyton Jones' "Lazy Functional State Threads."_x000D_
_x000D_
- The proposal schedules lots of engineering work for the final two years._x000D_
This raises several concerns: what is the back-up plan if the rate of_x000D_
scientific progress in the first two years is slower than hoped for, _x000D_
and is it appropriate to use PhD students to do that engineering effort_x000D_
rather than hiring staff programmers?_x000D_
_x000D_
- The role of Fluet is a little unclear; if he is to be deeply involved,_x000D_
why is he not asking for funds and committing time? Otherwise, in what sense _x000D_
is he senior personnel?_x000D_
_x000D_
Suggestions for Improvement:_x000D_
_x000D_
- Consider a smaller proposal focused on the scheduler and GC work,_x000D_
with more modest engineering deliverables._x000D_
_x000D_
_x000D_
In the context of the five review elements, please _x000D_
evaluate the strengths and weaknesses of the proposal with respect to broader impacts._x000D_
_x000D_
_x000D_
Strengths:_x000D_
_x000D_
+ The proposal addresses the important real-world problem of utilizing parallel_x000D_
hardware._x000D_
_x000D_
+ Improvements to parallel ML would see immediate educational_x000D_
application in the context of CMU's parallelism curriculum_x000D_
development, whose materials are being shared with other institutions._x000D_
_x000D_
+ The PIs have a good history of involving UG students in research,_x000D_
and performing outreach to under-represented groups using parallelism_x000D_
as a vehicle._x000D_
_x000D_
Weaknesses:_x000D_
_x000D_
- If this research enables parallel ML programs to run only twice as_x000D_
slowly as parallel C code, that would be a highly impressive_x000D_
outcome. But that factor of two might still preclude widespread_x000D_
adoption of parallel ML by performance-conscious programmers._x000D_
_x000D_
_x000D_
Please evaluate the strengths and _x000D_
weaknesses of the proposal with respect to any additional solicitation-specific review criteria, if _x000D_
applicable_x000D_
_x000D_
_x000D_
_x000D_
Summary Statement_x000D_
_x000D_
This proposal has some very good aspects, but overall it does not cohere. The central idea of encapsulating effects does not seem intellectually novel. Possible broader impacts are good.  _x000D_
_x000D_
_x000D_
</t>
  </si>
  <si>
    <t>Nearly all computers today ranging from mobile devices to servers are multicore systems that can include anywhere from 2 to hundreds of cores.  To take advantage of this hardware, many applications demand parallel software but parallel programming is understood and practiced by few expert programmers, because it is simply too messy and hard. Many researchers have argued that functional programming can be a game changer in parallel computing.  By eschewing effects, functional programs are parallel by default, and in principle require no additional effort for parallelization.  The reality, however, is different: parallelism is fundamentally all about performance, and functional languages, at least in the absence of effects, could fail to deliver the performance required._x000D_
_x000D_
We believe that it is possible to achieve the safety of functional programming and the performance of imperative codes by combining a judicious use of effects in applications with efficient support for effects in the run-time.   To this end, we will investigate encapsulating effects behind functional interfaces.  The main challenge will be to ensure that such encapsulated effects can be implemented efficiently and safely for parallelism.  We believe that this is possible by taking advantage of the limited visibility of effects behind the encapsulation boundary._x000D_
_x000D_
This project brings together researchers with broad and deep experience in the design of parallel algorithms, programming languages, and software. It takes a broad view toward enabling efficient parallel functional programming, considering the problem from the perspectives of algorithm design, language design, and absolute performance.  The approach begins by acknowledging the reality that effects are sometimes key to performance and thus efficient parallel programs cannot be pure at every level of abstraction.  The project then studies the key strategies for handling effects: encapsulating them so that they are hidden behind a purely functional abstraction layer, applying encapsulation to various data structures and run-time system services such as schedulers, and developing the language and run-time support necessary for supporting them efficiently.  The project will involve validation via both quantitative and qualitative evaluations._x000D_
_x000D_
Keywords: parallel programming, functional programming, effects (mutations), performanceThis project aims to combine the many advantages of functional programming languages for parallel programming with excellent performance.  To this end, the work brings together aspects of programming languages, algorithm design, and systems development.   Specific intellectual merits include 1) the techniques for encapsulating effects behind purely functional interfaces, 2) applications of these techniques to efficient parallel data structures, 3) development of run-time services such as thread schedulers that are key to efficient parallelism, 4) the design and implementation of memory managers and garbage collectors for supporting effects efficiently at run time, 5) a benchmarking suite consisting of a broad range of parallel algorithms, and 6) quantitative and qualitative evaluation.Parallel programming, whose importance has increased dramatically with the widespread availability of multicore computers, remains one of the most difficult forms of programming.  This project aims to develop techniques and software for making parallel computers easier to use by non-expert programmers, not just by highly specialized computer scientists and to provide infrastructure for parallelism research and education.  The work will develop a compiler for a language and make the compiler and its source publicly available.  The compiler will be used in an undergraduate course on parallelism that we have been developing and teaching at our university. It will also be suitable as a research infrastructure just as the compiler, MLton, that it builds on.  The project involves substantial educational outreach, including the development of a book and additional course materials for teaching parallelism to undergraduates.</t>
  </si>
  <si>
    <t>1763854</t>
  </si>
  <si>
    <t>Wornell</t>
  </si>
  <si>
    <t>In recent years, there has been an explosion of interest in techniques for efficiently extracting information from high-dimensional data, and in the design of systems that leverage such techniques in an extraordinarily wide range of applications. This has led to a proliferation of versatile and diverse machine learning and inference methodologies and tools. However, much remains unknown about how and when the underlying techniques work, and there is no unifying framework of analysis that guides not only their design and implementation, but, even more importantly, future advances. _x000D_
The proposed research is aimed at addressing such needs, using a novel framework that emphasizes information theoretic and signal processing perspectives. Key to the approach is exploiting a local analysis that allows the underlying geometry to be readily exploited, and highlights the role of an important modal decomposition of distributions and the associated singular-value analysis. _x000D_
Central to the proposed effort is an information-theoretic formulation of the underlying dimensionality reduction problem as one of universal feature extraction, whereby low-dimensional features must be extracted from available data before the target inference task is specified. _x000D_
An important aspect of the research involves developing and exploiting fundamental connections to diverse concepts in the literature, including Hirschfeld-Gebelein-Renyi (HGR) maximal correlation, Tishby?s information bottleneck analysis, Wyner?s common information, and the alternating conditional expectation (ACE) algorithm of Breiman and Friedman. _x000D_
The framework to be developed will be complete, flexible, broad, and practical, and allow fundamental insights to be extracted from it. It will accommodate arbitrary collections of multimodal data that may be discrete or continuous. It will include a methodology and specific mechanisms for incorporating domain knowledge in diverse forms. It will develop how to efficiently learn the underlying modal decompositions from training data, and analyze the associated sample-complexity. And it will investigate applications of the framework to representative, contemporary problems to further guide its development. Finally, the research will develop ways in which the framework can interpret, augment, and/or replace existing learning technologies, including neural networks, in particular settings.The proposed research will significantly expand our understanding of how to design and optimize learning algorithms for applications involving high-dimensional data. Moreover, the developed framework of analysis will establish valuable new points of connection between now comparatively disparate research activity in the information theory, signal processing, machine learning, and statistics communities.The proposed research is a highly education-centered activity with a focus around the intellectual and professional development of students. The PIs have a strong commitment to?and excellent track record in?involving in their research programs students from groups traditionally underrepresented in engineering, and of K-12 STEM outreach activities. Additionally, the proposed effort has the potential to lead to new systems and technologies of significant societal benefit. _x000D_
Keywords: information theory, information geometry, signal processing, machine learning</t>
  </si>
  <si>
    <t>1763857</t>
  </si>
  <si>
    <t>Rahman</t>
  </si>
  <si>
    <t xml:space="preserve"> Panel Summary       
 ._x000D_
</t>
  </si>
  <si>
    <t xml:space="preserve">In the context of the five review elements, please _x000D_
evaluate the strengths and weaknesses of the proposal with respect to intellectual merit._x000D_
_x000D_
The authors propose a form of analog computing, where coupling capacitance between wires (normally viewed as a problem) is engineered to implement various logic functions._x000D_
_x000D_
What is missing is the logic discipline needed to make this a viable replacement for digital gates. There is an acknowledgement of this issue in section 2.1.3, but there are additional concerns. The amount of coupling is a function of the slew rate, and at least from the waveforms shown the slew rate and amplitude of the pulse of the output is quite different from the input. If multiple inputs change and they are not aligned in time, that will have an impact on the final output waveform shape as well. Hence, all of these possible scenarios must be handled._x000D_
_x000D_
_x000D_
_x000D_
In the context of the five review elements, please _x000D_
evaluate the strengths and weaknesses of the proposal with respect to broader impacts._x000D_
_x000D_
The proposed activities include broadening high-school participation in STEM._x000D_
_x000D_
_x000D_
Please evaluate the strengths and _x000D_
weaknesses of the proposal with respect to any additional solicitation-specific review criteria, if _x000D_
applicable_x000D_
_x000D_
_x000D_
_x000D_
Summary Statement_x000D_
_x000D_
There are some challenges with the proposed work having to do with compositionality of the approach._x000D_
_x000D_
</t>
  </si>
  <si>
    <t xml:space="preserve">In the context of the five review elements, please _x000D_
evaluate the strengths and weaknesses of the proposal with respect to intellectual merit._x000D_
_x000D_
Proposed research:_x000D_
_x000D_
The claim here is that, for doing Boolean computation, metallic nano-lines can be placed together, and whenever a signal (called the aggressor) transitions from 0 to 1 (or vice versa), the charge can be induced into a floating signal (called the victim), which is the output of the circuit. The output node is only kept float whenever the aggressors are driven. Therefore, this can be a deviceless computation which only works based on signals' interference.  _x000D_
_x000D_
Claimed contributions (in view of prior art):_x000D_
_x000D_
TCAD simulation tools such as Synopsys Sentaurus Device has been used in their previous works to characterize the process steps and physical parameters. _x000D_
Coupling effect due to variations of material, thickness and some other factors have been studied._x000D_
_x000D_
Comments on technical portion of the proposal:_x000D_
_x000D_
Strengths (in bullet format):_x000D_
_x000D_
The burden of crosstalk which produces noises during signal propagation is turned into a way to compute signals. _x000D_
The replacement of CMOS with metallic nano-lines will provide a huge logic reduction. For instance, a 3 input NAND gate that is implemented with 6 transistors in CMOS can be implemented with only two transistors in crosstalk design. _x000D_
The design is compatible with high fan-in gates because the number of transistors will not increase linearly with the number of inputs. So, lower load resistance and capacitance will be achieved which yields to lower delay. _x000D_
Circuit simulation is used to prove that the proposed logic gates work correctly at least in some controlled environment._x000D_
_x000D_
Weaknesses:_x000D_
_x000D_
In page 6 line 11, the drain node is mistakenly called source node. _x000D_
There is no explanation about when to use pre signal and charge the output?_x000D_
Can the basic Inverter gate be implemented? Not clear._x000D_
XOR impl. is not the efficient, because we basically have to add charge first and then subtract some from it. Does the XOR work if we keep one input at 1 and switch the other input? I think not._x000D_
I am concerned about the drive strength of the proposed gates as well as the propagation delay of a cascade of N crosstalk computing gates.  _x000D_
What is the analytical model of crosstalk-induced charge used here? _x000D_
If there is noise on the aggressors from the outside, there is a possibility that the victim node will obtain a high value and because the node is floating, the output will be erroneous.  _x000D_
In Fig. 2 for implementation of the AND gate we can see that when A=1 and B=0 the output is expected to be zero, but the V_OL is about 0.3V and when A=1 and B=1 the output should be one, which is about (0.6V), but the VDD is about 1.1V. So, it seems that the DC noise margins are very low._x000D_
Fig 3. F2 is the same as F1. Moreover F1 in Fig. 4 simplifies to literal function A. These are misleading examples to use to motivate the advantages of crosstalk-based computing fabric. _x000D_
In Fig.4E, a weighted Boolean function is represented which means that the output will be one more often when a signal is high. In this example, F is biased toward A and B. But in the waveforms, we do not see a combination where A (or B) is the only signal which is high. There is a possibility that in this case, the V_OL is higher than it should be because of high coupling strength of A (or B) compare to C and D. Also, when A = 1 and D = 1 we expect the output to be one, and there is a possibility that these two cases will not have large voltage difference between them.  _x000D_
In the cascading logic blocks example which (two bits multiplier), the physical placement of the aggressors is not clearly explained. There is a possibility that aggressors will have effect on each other.  _x000D_
The proposal claims that scaling 3rd dimension in integrated circuit adds new constraints like thermal and reliability degradation, but does not show how their proposal is better in these parameters. _x000D_
The proposal claims that high fan-in circuits can be easily implemented with Crosstalk logics. However, consider a five input AND gate. Whenever four of the inputs are high and one of the inputs has low value, the value that is coupled on the float node is not that low. So, it can be seen that going toward higher fan-in gates is not that easy._x000D_
The Boolean implementations are divided into two categories:  functions that when two or more inputs are high we get a high output (AB+AC +BC); functions that are biased toward a specific input.  What about this function? (AB+ A_bar C) how to implement it?     _x000D_
_x000D_
_x000D_
In the context of the five review elements, please _x000D_
evaluate the strengths and weaknesses of the proposal with respect to broader impacts._x000D_
_x000D_
Adequate. The PIs propose to increase STEM participation by adding new high school science projects._x000D_
_x000D_
Please evaluate the strengths and _x000D_
weaknesses of the proposal with respect to any additional solicitation-specific review criteria, if _x000D_
applicable_x000D_
_x000D_
_x000D_
_x000D_
Summary Statement_x000D_
_x000D_
Certainly an interesting idea. I have major concerns about the  proposed computational fabric._x000D_
_x000D_
</t>
  </si>
  <si>
    <t xml:space="preserve">In the context of the five review elements, please 
evaluate the strengths and weaknesses of the proposal with respect to intellectual merit._x000D_
_x000D_
This proposal tries to use coupling, which usually is considered a parasitic phenomenon, to perform actual computation_x000D_
_x000D_
Strengths:_x000D_
+ at first sight the proposed idea looks creative_x000D_
_x000D_
Weaknesses:_x000D_
- the proposed circuits are really dynamic circuits - even with strong gate capacitance values dynamic logic is not robust for advanced CMOS; the coupling capacitances are orders of magnitude smaller which means the proposed circuits will lack robustness_x000D_
- controlling coupling and avoiding parasitic effects is very difficult; the PI does not seem to appreciate this given the simplistic examples considered_x000D_
_x000D_
_x000D_
_x000D_
In the context of the five review elements, please 
evaluate the strengths and weaknesses of the proposal with respect to broader impacts._x000D_
_x000D_
Reasonable set of proposed broader impacts activities_x000D_
_x000D_
Please evaluate the strengths and 
weaknesses of the proposal with respect to any additional solicitation-specific review criteria, if 
applicable_x000D_
_x000D_
_x000D_
_x000D_
Summary Statement_x000D_
_x000D_
Left field idea but with serious flaws_x000D_
_x000D_
</t>
  </si>
  <si>
    <t xml:space="preserve">In the context of the five review elements, please _x000D_
evaluate the strengths and weaknesses of the proposal with respect to intellectual merit._x000D_
_x000D_
Strengths:_x000D_
Weaknesses:_x000D_
_x000D_
In the context of the five review elements, please _x000D_
evaluate the strengths and weaknesses of the proposal with respect to broader impacts._x000D_
_x000D_
The proposal's broader impact includes knowledge and research product dissemination, minority recruitment and new courses._x000D_
_x000D_
Please evaluate the strengths and _x000D_
weaknesses of the proposal with respect to any additional solicitation-specific review criteria, if _x000D_
applicable_x000D_
_x000D_
_x000D_
_x000D_
Summary Statement_x000D_
_x000D_
In summary,_x000D_
_x000D_
</t>
  </si>
  <si>
    <t>This proposal aims to investigate a new scalable computing framework for CMOS HPC replacement with at-least 10x density, 5x power and 5x performance improvements over state-of-the-art. _x000D_
_x000D_
At the core of the proposed approach is the deterministic utilization of interference between adjacent signals (Crosstalk). For computing, metallic nano-lines are organized in a compact manner such that whenever signal transitions take place in these lines, the sum of their Crosstalk interference gets induced through virtual coupling capacitance in another metal nano-line that was floating (not connected to any signal/VDD/GND); the transitioning signals are inputs and the net induced charge is the output. The coupling strength between the input and output nano-lines, and the net charge induced determines what logic is being computed. Since the computation relies on the interference between signals, it is actually deviceless computing that does not require any device switching activity for logic calculation. To demonstrate the potential of Crosstalk computing, and to minimize practical realization challenges, research in circuit design, scalability, material &amp; structure exploration, experimental validation, evaluation and benchmarking are proposed. Centering around research, the educational objective is to increase STEM participation by encouraging high schoolers and professionals through new science projects, internships, accelerated training and curriculum development activities.The intellectual merit of this proposal is the innovative way to do Boolean computation using Crosstalk between signal lines. The proposed approach departs from device switching dependent computing paradigm of CMOS, and as a result, relaxes device scaling requirements. The scalability in Crosstalk fabric is determined primarily by circuit scheme, integration and the ability to pattern smaller metal nano-lines and deposit dielectrics in between them, which can be done by utilizing existing manufacturing methods and known materials. The proposed computing approach is functionally complete; all logic functions can be implemented by engineering the Crosstalk phenomenon. Moreover, it provides huge opportunities for logic reduction; by having more than 2 inputs couple to a single output and by varying their respective coupling capacitances, a logic implementation that would typically require more than 30 transistors in CMOS, can be done by just 2 transistors in Crosstalk fabric. Our preliminary work revealed tremendous potentials; for a 2-bit multiplier design, the benefits were 14.4x, 2.1x, and 5x in terms of density, power, and performance over CMOS equivalent at 16nm. For complex  functions, the benefits were even greater: 62x, 10.9x and 10.4x density, power and performance improvements vs. CMOS for a 3-input combinational block. Our prior work also includes experimental demonstrations of process steps and a device, which mitigates risks further.Broader Impact of this work can be transformative, and revolutionize the microelectronics industry with far-reaching socio-economic impact. The proposal provides a scaling pathway beyond CMOS and can be realized at large-scale due to its compatibility with existing foundry processes. The proposed computing approach is unique and relies on deterministic interference effects in nano-structures; it does not add new constraints for material/device/manufacturing and uses existing setup. This work can spur research across multiple disciplines beyond electrical and computing fields._x000D_
_x000D_
The broader impact of the proposed educational activities to increase STEM participation can be significant also. The new high school science projects and internships can provide incentives to high school students to pursue a STEM degree. These will also provide them insights and hands-on experience about technology advancements and state-of-the-art research. The accelerated summer training program can provide educators and professionals required background to join an advanced degree program and provide new perspective about evolving STEM fields such as nanotechnology. The integration of research in curriculum and dissemination activities can provide graduate students the required skill-set to pursue research and become a contributor in the STEM field.</t>
  </si>
  <si>
    <t>1763858</t>
  </si>
  <si>
    <t>Computer-assisted understanding of emotions and mental states in real-world environments is a fundamental and challenging research topic. To gain better understanding of computer's ability to assess a person's expressed emotions and mental states based on body language, we propose to take a data-driven approach and develop advanced computational techniques to analyze videos collected from the real world. The project is highly collaborative, involving faculty members from computer and information science, social and clinical psychology, and statistics. The team will investigate three synergistic thrusts: (1) creating an annotated body language video dataset for the research community, (2) improving the reliability in crowdsourced body language data collection, and (3) developing emotion and mental state recognition capabilities. Evaluation and validation of the research will use real-world data. _x000D_
_x000D_
The team will jointly guide three doctoral students, who will be exposed to research methodologies in all three domains and conduct research at their interfaces. The project will also involve four honors undergraduate students per year, funded under an embedded REU component, in the research activities. The faculty involved will integrate research with their education efforts in computer and information science, data science, psychology, and statistics. The communities that will be impacted by the results of this project include information systems development, public safety, healthcare, and social media. The research communities that will benefit include researchers in social, personality, biological, cognitive, clinical, forensic, industrial and organizational and health psychology, and affective science.The project aims to gain deeper insights into incorporating data science with visual computing for the purpose of advancing expressed emotion and mental state understanding capabilities for real-world settings. The involved research tasks are highly challenging. New modeling and optimization techniques, as well as efficient computational methods, will need to be developed to handle these challenges. In particular, statistical learning and data mining methods will be integrated and enhanced to address high dimensionality, multimodality, and the strong need of interpretation. By analyzing and harnessing a large quantity of carefully collected affective data, using state-of-the-art statistical modeling methodologies, computer systems will be empowered with new capabilities of understanding human's expressed emotions and mental states.The research activities, which will include disseminating research findings, software implementations, and collected datasets, will potentially act as a catalyst for related computer and information science researchers and engineers in the industry to get involved. The intricate association between visual content, body language, and contextual information in modeling makes the corresponding learning problems especially complex, which is likely to trigger innovation in machine learning and statistical modeling, as a by-product. New psychological theories may arise through the data-driven research. The developed new capabilities will fundamentally advance a number of application domains, including forensic psychology, clinical psychology, industrial organization psychology, information processing, consumer electronics, and homeland security and public safety. Education efforts include developing interdisciplinary courses, training cross-disciplinary scientists, and involving undergraduate REU students in research-oriented training. The international data collection effort will enhance the collaborative network of the project team. Industrial partners will work with the team to provide real-world industrial perspectives._x000D_
_x000D_
Keywords: body language modeling; visual information processing; expressed emotion and mental state understanding; statistical modeling of complex data; deep learning.</t>
  </si>
  <si>
    <t>1763859</t>
  </si>
  <si>
    <t>Sundar</t>
  </si>
  <si>
    <t xml:space="preserve"> Panel Summary       
  SUMMARY OF PROPOSED RESEARCH ACTIVITY _x000D_
_x000D_
_x000D_
The panel notes that this proposal seeks to address the important problem of debugging HPC applications in the presence of a large-scale number of processes and heterogeneous software/hardware systems.  The PIs come together as a team of experts in event trace creation, analysis, and tools. They seek to address the problems of developing trace formats for all kinds of bugs and parallel programming models, trace alignment among processes, trace compression, and integration into the existing tool, TAU, used by many._x000D_
_x000D_
_x000D_
INTELLECTUAL MERIT _x000D_
_x000D_
 Strengths_x000D_
 The panelists agreed that debugging HPC codes is an important, unsolved problem, particularly in the presence of heterogeneous software/hardware systems and at large scales of numbers of processes.  The PIs form a strong team to conduct research in this area, with strong background and experience.  _x000D_
_x000D_
 Weaknesses_x000D_
The proposal is very unclear about the new innovation that the PIs will be making beyond their previous work on similar problems within specific homogeneous HPC system environments.  _x000D_
The proposal lacks a clear description of the challenges for solving problems of trace format, alignment, and compression in the heterogeneous environment and at scale beyond their prior work on those problems.  More explanation of the kinds of bugs that the proposal is targeting as a whole are missing as well as differences that demand techniques beyond current debugging techniques.  _x000D_
_x000D_
BROADER IMPACTS_x000D_
_x000D_
 Strengths_x000D_
If successful, the proposal could have strong broad impacts in HPC with findings on a broad set of HPC applications and integrating the work into a well-used tool, TAU.  In addition, the PIs will continue their significant mentoring of undergraduates and underrepresented groups._x000D_
_x000D_
 _x000D_
_x000D_
SUGGESTIONS FOR IMPROVEMENT _x000D_
_x000D_
The proposal would be strengthened by more distinction  about the challenges for the specific tasks beyond prior solutions for a heterogeneous environment, more explanation on the kinds of bugs that the proposal is targeting as a whole and how they are handled now by debuggers (or not handled)._x000D_
 _x000D_
_x000D_
SUMMARY STATEMENT _x000D_
_x000D_
The panel  believes that this proposal targets an increasingly important problem of debugging HPC applications in heterogeneous environments, with a strong PI team with prior work on the targeted problems.  The proposal lacks description of the challenges specific to a generalized ExaTrace creation, alignment, and compression for heterogeneous environments and the list of targeted bugs that the proposed system would handle. The proposal has strong broader impacts potential based on the PIs plans._x000D_
_x000D_
The recommendation of the panel is that the proposal is:  Competitive_x000D_
 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</si>
  <si>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Problem. The challenge being address is that of HPC debugging. Current practice consists basically of collecting and comparing traces of good versus buggy behavior, identification of outliers by developer, and then trying to narrow the gap between failure and fault.  The collection traces are very limited, and require re-running the system, the alignment for comparison very hard due in part of the different architectures, and getting any approach accepted by the broad community is hard also due to the diversity of contexts.  The investigators have scoped this problem well, recognizing that a broader community approach is needed to support the diversity of bugs, architecture, workflows, etc. that make HPC debugging hard. _x000D_
_x000D_
Solution. The solution set consists of four threads, one lead by each investigator: 1) keep richer more complete traces by compressing them, 2) identifying new debugging features, 3) providing new trace comparisons û diffing approaches that account for complex aspects like the architectural differences, 4) integrating the techniques into TAU debugging tool. _x000D_
_x000D_
I believe the approaches could be really useful to HPC debugging, and I also believe the track record of the investigators makes the proposed work credible and doable. This is evident through the proposal, the citations, the previously funded work, and some of the details in the proposals (like those in 2.1)_x000D_
_x000D_
That said, I often struggled through the detailed sections of the proposal to identify what the new research directions where going to be and how those will be accomplished. Most of the details were about the previous work, but very little insight was provided into WHAT and HOW the next phase of work (the one being proposed) was going to be carried out, and where the SE/PL novelty was coming from. This is the main reason I did not give it a higher evaluation._x000D_
_x000D_
Starting with section 2.2, I liked the idea of the community to contribute bug detectors (a la LLVM model), but how that would happen was unclear. I was also unclear what was new here. I can see how happen-before at the thread level would useful to have, and also believe that automatic injection and developer-focused studies to assess their effectiveness would be useful (although this last step is not described to explain how such study would take place), but it was unclear what is the new scientific step forward being taken here. _x000D_
_x000D_
Also, I could not see the synergy or insights between areas that would lead to an approach that could effectively work with millions of traces. Other pieces were just confusing because key concepts like how hierarchical debugging is different in this domain was not explained. In the end, I was left with many pieces but not a clear research thread. _x000D_
_x000D_
The pattern was repeated in Section 2.3, where different and aligning were explained, but I could not identify what new aspect was being proposed (i.e., perturbation analysis is common and the same challenges identified in other domains), and when they were proposed I could not see why they were a good fit for this domain (i.e., why spectral graph theory would be a good special fit for this domain û even if its application to it was new). One exception to this was the idea of using all the information to guide the developer in placing breakpoints, this seems new and potentially quite powerful, requiring a new take on the problem. _x000D_
Section 2.4, in the context of the first task on compression algorithms, was clear that the development of compression algorithm is useful to allow the collection of richer and more traces, and it was clear that the previous work has been successful. _x000D_
_x000D_
But again, I could not gather from the proposed what was going to be done through the proposed work in this line of work that was significant. Is supporting bit-level operation in Crusher meaningful or hard? What would it take the make the algorithms incremental? Why is that hard? Is it novel? Same with the adaptive aspects? In the end, I believe the focus turned mainly into tools extensions, of solid built toolsets, but nonetheless not transformative. This was also the case of Section 2.5._x000D_
_x000D_
_x000D_
Team. The team involves four investigators bringing complementary expertise, all with HPC expertise, and with community ties which increases chances at having a broader impact. That said, some of the claims and potential of synergy under I.M were not clear from reading the research sections._x000D_
_x000D_
_x000D_
_x000D_
In the context of the five review elements, please _x000D_
evaluate the strengths and weaknesses of the proposal with respect to broader impacts._x000D_
_x000D_
With the diversity of the team members in their positions in their communities, the previous tools and infrastructure they have built, the workshop carried and toolset shared, I expect the potential broader impact in the HPC community could be significant if the technology gains momentum in that community (the LLVM approach to it seems quite reasonable). The section on application-driven research (2.1) gives further evidence on that in terms of concrete projects and benchmarks to showcase the resulting toolset._x000D_
_x000D_
_x000D_
_x000D_
Please evaluate the strengths and _x000D_
weaknesses of the proposal with respect to any additional solicitation-specific review criteria, if _x000D_
applicable_x000D_
_x000D_
_x000D_
_x000D_
Summary Statement_x000D_
_x000D_
This proposal presents an impressive effort of tools development and broader HPC community impact on a significant challenge. The intellectual merit, however, is less clear as the proposal spends most of the time describing the challenges and existing work but often fails to expand on the new directions, their rationale, and the overall integration and fit (which is why I did not give it a higher score)._x000D_
_x000D_
</t>
  </si>
  <si>
    <t xml:space="preserve">In the context of the five review elements, please _x000D_
evaluate the strengths and weaknesses of the proposal with respect to intellectual merit._x000D_
_x000D_
This proposal aim to address a very important problem. Current debuggers are inadequate in that it still takes months to diagnose and fix an error sometimes. The PIs have years of experiences in the relevant fields, and are the right persons to do the research.  I think the proposal contains actionable and novel steps, and with the background of PIs,  the proposed research will yield some improvement for the current HPC debugging problems._x000D_
_x000D_
On the negative side, I am not able to fully put together all the proposed ideas to understand how the PIs will produce an LLVM of debugging for HPC applications. I also have doubts on whether the proposed ideas will be fast and accurate enough to be deployed for general HPC applications.  See my detailed evaluations in the following. _x000D_
_x000D_
Compression methods (Sec 2.4): extending CRUSHER, existing compression algorithms, for ExaTrace by making it faster and improving its adaptivity -- this approach sounds actionable, but is it fast enough for real-time compressions? As far as I know, the search approaches such as GA, simulated annealing can be very slow for large data sets. It will be helpful if the PIs can improve the writing to explain why the approaches can be fast and provide some preliminary data for backup. _x000D_
_x000D_
Graph diff (Sec 2.3): this section contains interesting ideas. The PIs plan to construct graphs using the part of executions of interest, and then align the graphs generated from different runs for localizing the bugs. Comparing graphs for localizing faults sounds coarse-grained, do you have previous data or related work to indicate that success/accuracies of such approaches?_x000D_
_x000D_
The PIs should consider improving the writing of the proposal. Section 1.1 is supposed to be an overview and Section 2 is supposed to be the details of Section 1.1? It seems that the two sections contain overlapping but not the same ideas. It will also be helpful, if the PIs can highlight what are the new ideas and what are the existing work/background knowledge._x000D_
_x000D_
_x000D_
In the context of the five review elements, please _x000D_
evaluate the strengths and weaknesses of the proposal with respect to broader impacts._x000D_
_x000D_
The broader impact contains concrete, interesting and convincing plans. _x000D_
_x000D_
_x000D_
Please evaluate the strengths and _x000D_
weaknesses of the proposal with respect to any additional solicitation-specific review criteria, if _x000D_
applicable_x000D_
_x000D_
_x000D_
_x000D_
Summary Statement_x000D_
_x000D_
HPC debugging is hard; according to the 2017 study, it can take months to diagnose and repair errors.  The problems of existing tools are that: 1) the debugger tailors for a specific application, 2) the debugger needs a set of prior executions, and new buggy executions, 3) failing applications must be rerun from scratch, each time for a new bug class,  and 4) the debugger highlights the unexpected behaviors on the trace based on the bug types. The proposed research aims to provide "the LLVM of debugging". The ideas include 1) collecting and compressing ExaTrace to perform offline analysis 2) streaming algorithms and fast trace alignment methods parameterized by debugging features 3) comparing traces generated under different environments  and 4) extending TAU for implementation._x000D_
_x000D_
_x000D_
</t>
  </si>
  <si>
    <t xml:space="preserve">In the context of the five review elements, please _x000D_
evaluate the strengths and weaknesses of the proposal with respect to intellectual merit._x000D_
_x000D_
The first thrust is recording traces that "are good enough to be used_x000D_
in production", that is, low-overhead to be tolerable yet rich in_x000D_
detail to be usable in the error detection phase._x000D_
_x000D_
HPC applications at exascale have very different constraints compared_x000D_
to traditional applications running on one system; hence the hierarchy_x000D_
of events traced and the efficiency-overhead trade-offs need to be_x000D_
carefully considered. Therefore trace collection is hierarchical at_x000D_
different levels of granularity (as low as the application permits yet_x000D_
avoid interference with timing constraints)._x000D_
Bugs used in evaluation will be both synthetic (injected) as well as_x000D_
manually injected/analyzed by domain experts._x000D_
_x000D_
The collected traces are then put to use via Graph diffing. _x000D_
Graphs are transformed to eigentraces which retain information to_x000D_
allow efficient alignment, error detection as edge difference, etc._x000D_
_x000D_
To permit highly efficient trace storage, adaptive compression will be_x000D_
employed, using a tool named Crusher that can generate adaptive_x000D_
compressors that, importantly, are specific to the problem at hand,_x000D_
and suitable for use on both CPUs and GPUs._x000D_
_x000D_
ExaTrace will be integrated into the existing TAU framework which_x000D_
supports adding instrumentation via plugins._x000D_
_x000D_
Intellectual Merit:_x000D_
_x000D_
_x000D_
Strengths_x000D_
+ Offline debugging as more appropriate in this setting_x000D_
+ Formulating debugging as trace-graph diffing is potentially promising_x000D_
_x000D_
_x000D_
Weaknesses_x000D_
- Lack of examples of why all/many bugs manifest as graphs; that might_x000D_
be true for only a subset of concurrency errors, but other errors,_x000D_
e.g. , crashes, performance issues etc. do not appear to be_x000D_
encodable in this format. A survey of bug classes and examples of_x000D_
encoding in the graph format is necessary here_x000D_
- The actually proposed work is largely limited to Section 2.3 and_x000D_
some 2.4 (which is incremental)_x000D_
_x000D_
_x000D_
In the context of the five review elements, please _x000D_
evaluate the strengths and weaknesses of the proposal with respect to broader impacts._x000D_
_x000D_
Broader impacts will be many-fold: involving undergraduates in_x000D_
research, e.g., via REUs; involving Underrepresented and minority_x000D_
students in research; Tutorials; and releasing tools to the wider community._x000D_
_x000D_
The PIs have a strong record of broader impacts that will likely continue._x000D_
_x000D_
_x000D_
_x000D_
Please evaluate the strengths and _x000D_
weaknesses of the proposal with respect to any additional solicitation-specific review criteria, if _x000D_
applicable_x000D_
_x000D_
_x000D_
_x000D_
Summary Statement_x000D_
_x000D_
Authors propose ExaTrace, a tracing and debugging approach for HPC_x000D_
applications that works at exascale. These applications are very_x000D_
different from standard applications due to the massive amount of_x000D_
parallelism which makes standard instrumentation (e.g.,_x000D_
debugging/profiling) techniques unusable. For example, I/O throughput_x000D_
required for logging at this scale would be unsustainable._x000D_
The authors propose ExaTrace: combining appropriate compressed logging_x000D_
with graph diffing to permit debugging of such applications._x000D_
_x000D_
_x000D_
_x000D_
</t>
  </si>
  <si>
    <t xml:space="preserve">In the context of the five review elements, please _x000D_
evaluate the strengths and weaknesses of the proposal with respect to intellectual merit._x000D_
_x000D_
This proposal focuses on the problem of supporting the debugging of HPC programs in a way that removes/reduces the problem of each HPC group developing its own tools for a particular problem type, software architecture, or bug type.  The PIs propose to provide the LLVM of debugging.  PI Burtscher will develop advanced tracing format, creation, and compression with debugging information adequate to support debugging of a variety of HPC bug types (tool called ExaTrace). Sundar will focus on parameterized post-mortem trace analysis  and trace alignment. Gopalakrishnan will focus on trace alignment under different size parameters to enable trace comparison for happens-before recovery for multiple concurrency models, and Shende will focus on extending the widely used performance debugging and tracing tool, TAU, for the ExaTrace, alignment and trace compression.  _x000D_
_x000D_
Strengths_x000D_
+ The proposal focuses on an important problem - providing debugging support for heterogeneous and large-scale HPC programming without specialized tools for every bug type._x000D_
_x000D_
+ The PI team is strong for this work: Burtscher on efficient tracing and data compressions algorithms, PI Shende on development of TAU, Sunday on scalable parallel algorithms similarity in graphs, and Gopalakrishnan on the PRUNERs tool suite and data race checker._x000D_
_x000D_
+ Each subtask builds on the PIs individual prior work - (e.g., CRUSHER, TAU) and the PIs demonstrate the strengths and details of the prior work in sufficient detail to demonstrate their understanding of the outstanding problems to be addressed._x000D_
_x000D_
The open challenge fall in the scale and the multiple concurrency models for heterogeneous software/hardware of HPC to be supported by the proposed work._x000D_
_x000D_
+ While the PIs have significant prior work in these problems, they outline clearly a number of remaining challenges that will be intellectual contributions to the field beyond their prior work._x000D_
_x000D_
_x000D_
Weaknesses_x000D_
- The proposal and timline reads as if the PIs are working primarily separately on subtasks._x000D_
_x000D_
- More details of the evaluation methodology - subjects, metrics, comparison baselines, etc would strengthen the proposal._x000D_
_x000D_
_x000D_
_x000D_
In the context of the five review elements, please _x000D_
evaluate the strengths and weaknesses of the proposal with respect to broader impacts._x000D_
_x000D_
Strengths_x000D_
+ The work has the potential to have broad impact on the efficiency of computational scientists developing and maintaining HPC applications._x000D_
+ The PIs are committed to having their research have a broad impact through undergraduate research opportunities, classes, organizing tutorials on debugging parallel programs at SC, and open-source software tools._x000D_
+ The PIs measures for success include downloads of TA with this support, and reach within the community in other ways_x000D_
+ PI Burtscher will have a good opportunity to reach Hispanic students at his institution, recognized as a Hispanic-serving institution._x000D_
_x000D_
Weaknesses_x000D_
- no obvious weaknesses_x000D_
_x000D_
Please evaluate the strengths and _x000D_
weaknesses of the proposal with respect to any additional solicitation-specific review criteria, if _x000D_
applicable_x000D_
_x000D_
_x000D_
_x000D_
Summary Statement_x000D_
_x000D_
This proposal addresses the important problem of providing a single framework to support debugging of HPC codes that run at scale and in heterogeneous hardware/software environments, as opposed to single, bug-type, software architecture tools.  The PIs have significant background in the subtasks and build on their prior work in solving the open problems to be addressed in this proposal. The broader impacts should be strong based on their plans and commitment to broader reach in this area.  The evaluation plan could be strengthened._x000D_
_x000D_
_x000D_
</t>
  </si>
  <si>
    <t>Debugging HPC applications is challenging and a major productivity impediment for science and engineering research. Unfortunately, scalable and efficient tools are not available to debug HPC software for today's scales.  In addition, the culture of building on each others' tools as well as sharing common repositories of benchmarks and traces is missing.  Instead of developing a tool per problem or bug type, we seek a common way in which to present the debugging situation so that point-solution builders can easily plug their tools into our framework.  Our solution, called ExaTrace, consists of defining a hierarchical trace format in which a collection of events will be recorded. These traces will be generated without consuming undue amounts of memory bandwidth thanks to the use of advanced data compression methods. Graph similarity finding methods will help identify outlier executions. ExaTrace will be extensible and included in the popular TAU performance tuning framework for well-supported and effortless adoption by the HPC community._x000D_
_x000D_
Keywords: Exascale debugging, tracing, data compression, tool frameworksWe will research methods to efficiently compress execution traces that record multiple event types.  We will develop methods to align two execution traces to reveal outlier executions. These methods will be based on rigorous synchronization recovery methods as well as fast and scalable streaming algorithms.  We will involve the community in identifying debugging features that enhance the chances of narrowing down bugs.  We will embed ExaTrace within the TAU framework, thus making it conducive for wide deployment as well as permitting the use of proven trace representation formats and tool interfaces.Our research program ensures broad community participation through the design of the ExaTrace trace format.  Our approach allows designers to contribute error detectors to ExaTrace, and allows their point solutions to be combined and brought to bear on large-scale problems.  Our infrastructure for trace compression will be of stand-alone value for HPC projects in general.  Methods to find similarities between executions and to highlight outliers will be broadly shared among the HPC community.  The PIs will integrate ExaTrace into their undergraduate and graduate courses and release their tools through TAU, which is hosted at a large number of organizations worldwide.</t>
  </si>
  <si>
    <t>1763861</t>
  </si>
  <si>
    <t>Kay</t>
  </si>
  <si>
    <t>Predictive data are ubiquitous in everyday life. These data often come in the form of point predictions, such as when our next bus will arrive or whether it will rain in the next hour. People rely on point estimates like these to make quick decisions about everyday activities (e.g., should I bike home from work now or wait out the rain?), often from mobile displays that use simple visualizations or text. Users can make better, more confident decisions from displays that convey uncertainty. However, research on visualization methods has focused primarily on domain-specific encoding techniques and evaluations of how well people can extract probabilities, rather than articulating underlying principles that can generalize across domains to enhance decision making under realistic circumstances. There is little to no empirical knowledge on how to work within the time and space constraints that characterize many everyday contexts (e.g., glanceable mobile displays). Research related to public-facing weather forecasts and the investigators' preliminary results in the transit domain indicates that users desire and expect uncertainty in many domains associated with everyday decisions. However, to build generative knowledge of effective uncertainty representations that can be applied across specific domains and to varying forms of predictions and visual encodings requires an investigation spanning several domains. _x000D_
This research will identify, instantiate through designs, and evaluate generalized principles for constructing uncertainty visualizations in two domains: transit arrival prediction and weather prediction. Rather than focusing on visualization techniques that are constrained to each domain, this project will articulate construction principles that can generate uncertainty visualization techniques that are customized to domain constraints. The proposed approach combines an uncertainty blueprint that captures a statistical construct (e.g., set of samples, an interval) and guiding questions for parameterizing the construct to form a visualization (e.g., the potential for deterministic misinterpretations, the match between the uncertainty needs of users and a given blueprint, etc.). This research will demonstrate the application of this approach by constructing specific displays for each domain, and evaluate these designs through incentive compatible laboratory studies and field deployments. In addition to producing new knowledge about needs, strategies, and interpretations of uncertainty relevant to predictive systems in the transit and short term weather forecast domains, this research will produce a set of construction principles for designing uncertainty representations to enhance decision making in new domains._x000D_
_x000D_
Keywords: Information visualization; everyday uncertainty; uncertainty visualization.This research re-envisions prediction for everyday decision-making by articulating and evaluating generalized principles for constructing lay-interpretable, context-specific uncertainty visualizations. It will contribute: (1) Generalized uncertainty visualization construction principles that combine underlying uncertainty constructs with guiding questions for customizing their instantiation in visualizations for a specific domain that are appropriate for the constrained time, space, and statistical background of users of real world predictive systems; (2) Cross-cutting design principles for presenting uncertainty in everyday predictive systems, validated in large-scale field deployments with real users; (3) Empirical findings from a multi-phase laboratory and field evaluation on how various uncertainty representations impact decision quality, strategies, and meta-cognitive assessments in the transit and short term weather forecast domains.This project will produce a version of the open-source real-time bus tracking mobile app, OneBusAway, modified to include empirically-validated uncertainty visualizations. OneBusAway, available in nine cities (including Seattle and New York), offers a large user base and a high potential impact. This project will also produce a modified interface to the popular mobile weather application, Dark Sky. Finally, it will produce a set of design blueprints and guiding questions for communicating uncertainty to help designers rapidly and reliably develop effective presentations of uncertainty in new domains. Overall, this project has the potential to transform how people perceive and act on predictions in everyday contexts.</t>
  </si>
  <si>
    <t>1763863</t>
  </si>
  <si>
    <t>Demaine</t>
  </si>
  <si>
    <t>Social networks are everywhere: over 2 billion people use Facebook, Google+, LinkedIn, and Twitter, and over 100 million people use fitness trackers MyFitnessPal, RunKeeper, Runtastic, Noom, and Fitocracy. This rise of available network data regarding people's social interactions and health activities suggests a new approach to understanding and improving the behavior of health and disease. How do diseases, and ideas like taking a flu shot, spread through a network of human interactions? How can we optimally spend a campaign budget to target influential people and maximize the total reach of the health message? Public health mass media campaigns are often limited in monetary resources, and depend on TV and radio broadcasters. We propose to use online social networks to target a large specific audience with a very limited budget._x000D_
_x000D_
Keywords: algorithms, networks, social influence, health, behaviorA primary thrust of our proposal is to leverage social network data to optimally influence a population toward positive healthy behavior. Two types of healthy behavior will be considered: instantaneous (which requires a single action, such as taking the seasonal flu shot) and prolonged (which requires repeated action, such as quitting smoking, working out regularly, or practicing safe sex). We will develop efficient polynomial-time computer algorithms that, given a social network and a model for propagation through the network, compute provably near-optimal strategies for maximizing the propagated effect using a limited budget. Our algorithms will provably scale effectively to extremely large networks, and will be simple and practical to implement. Where possible, we will develop algorithms that provide a tunable trade-off between the running time and a guaranteed quality bound: the user can specify the percentage error they are willing to tolerate. We will be the first to bring advanced algorithmic techniques--specifically graph structure theory, bidimensionality, approximation algorithms, fixed-parameter algorithms, and algorithmic frameworks--to analyzing health social networks._x000D_
_x000D_
A secondary thrust of the proposed research is to develop a standard public dataset that captures health social network dynamics, which goes far beyond the static graphs of standard social network datasets. We will explore acquisition of anonymized data from existing health apps, and we will explore acquiring our own (approved) data through developing an app and/or gathering clinical data. The data will capture not just the changing structure of the underlying graph but more importantly the private and publicly expressed behaviors of the individuals (such as when someone smoked or exercised, and whether that information was posted publicly).If successful, our research will enable a new data-driven approach to effecting positive health change. For example, the CDC's 2012 antismoking campaign caused an estimated 1.6 million smokers to attempt to quit smoking. What if we could ideally reach the over 2 billion people on social networks, and leverage the influence of friends to raise the lasting effect of quitting? The same techniques will be helpful for a variety of other health campaigns: for regular exercise, improving diet, washing hands, getting vaccinated, etc. By publishing the anonymized data we collect, we will enable a new wave of research about how health behavior spreads dynamically through a social network. To encourage this research, we will define quantifiable metrics for evaluating algorithms, and propose grand challenges (in the style of the successful Netflix Prize and DARPA Grand Challenges) for the community to tackle. In this way, we will effectively search for the very best health network algorithms. As developers of social network algorithms ourselves, we are uniquely poised to determine exactly what data needs to be captured in the dataset, how to represent this data simply and abstractly, and how to best set the evaluation criteria. Our goal is to establish ourselves as a center for health network research. We will also incorporate our discoveries into existing courses about graph and network algorithms, and discuss further incorporation with health scientists, exposing these important problems to a broad array of students.</t>
  </si>
  <si>
    <t>1763864</t>
  </si>
  <si>
    <t>Title: RI: Medium: Develop-extract-refine human intelligences for complex welding by multiple robots _x000D_
Institution: University of Kentucky _x000D_
PIs: YuMing Zhang, Michael Johnson_x000D_
_x000D_
The goal of this proposed research is to establish an efficient method to robotize complex welding manufacturing processes whose desirable operating states require effective coordination from multiple participating operations. Robotizing such a complex process requires each participating robot to perform its respective operation adaptively, despite various possible disturbances, in order for the entire team of robots to effectively coordinate. Each robot in the team should be autonomous rather than be centrally controlled because of the complexity of the process and the variety of the jobs. This work will identify/develop efficient, effective ways to provide participating robots with the needed intelligences._x000D_
_x000D_
Keywords: manufacturing; automation; sensor; control; learning; modelingThe subject is complex and realizing the proposed goal is extremely challenging. We have conducted a comprehensive analysis to determine if the goal is realizable. We are convinced that decentralized controls from each participating robot as an autonomous machine are more efficient to design and develop than centralized controls. We argue that human abilities to quickly adapt make human direct learning possibly the best approach to develop the intelligences of response and coordination for these decentralized controls. As such, we propose that human welders first develop skills/intelligences through practice to accomplish jobs, then extract these intelligences from their demonstration, and then refine them to optimize the robustness. To resolve the space limit constraint on operations from multiple human welders, we propose a virtual reality (VR) based human-robot collaborative system. _x000D_
We have also analyzed the details for this proposed development-extraction-refinement method. Further challenges are identified/analyzed together with literatures and effective solutions/plan are proposed/outlined. Specifically, for the development phase, we identify "immersive", "operative" and "extractive" for us to address and propose respective feasible solutions.  For extraction, we extend it beyond data fitting and algorithms: we analyze challenges and address solutions from mechanisms, including information sources/category and uniqueness in team operations, characteristics of predictive and optimizing decision making, and their implication in effective modeling. The result is the proposed state equation model structure whose variables have been specified and the reduction of the complex problem to a data fitting issue that can be solved using established methods in literatures. Finally, for refinement, we analyze the problem as a closed-loop system and find that we already have abilities to effectively evaluate the performance of the resultant human intelligence models and competing controllers and can thus refine toward more robust intelligences desired for complex systems. The proposed goal thus becomes clearly accomplishable with these proposed solutions/plan and can be completed by us in high quality fashions due to our prior work, combined expertise in major areas involved, and understanding on subject matter gained through our analyses.The proposed research will expedite the revolution of the manufacturing industry. The proposed method, characterized by development-extraction-refinement of human robust intelligences in a complex system enabled by a RV-based human-robot collaborative system, is easily extendable to many other complex manufacturing processes. In workforce training through this truly multi-disciplinary challenging research, students will work together - on analysis of complex problems, VR systems, human-robot collaboration, analysis of human operations, analysis of mechanisms behind human robust intelligences, robotics, and machine learning - to collaborate, share experiences, learn from each other, and succeed together.</t>
  </si>
  <si>
    <t>1763865</t>
  </si>
  <si>
    <t>Sorber</t>
  </si>
  <si>
    <t>Batteryless, energy-harvesting, intermittently-powered sensing devices have recently emerged as a promising approach for long-term low-maintenance data gathering supporting a sustainable Internet of Things. However, system designers lack the tools and protocols that they need to effectively connect these resource-poor, failure-prone devices to the rest of the network. Harvested energy varies, energy storage is limited, and batteryless devices fail frequently, disrupting communication for variable lengths of time. Intermittent failures affect timing accuracies and challenge traditional approaches to coordination and communication._x000D_
The proposed work will improve the reliability and throughput of one-hop and multi-hop batteryless networks by reducing the cost of network listening, improving batteryless timekeeping, and designing new transport protocols that will allow effective communication in spite of uncertainty and frequent power outages. The proposed work will additionally develop tools and metrics for rigorous evaluation of batteryless networks, and demonstrate the utility of batteryless networks through deployments in the wild. The project's long-term vision is that batteryless devices are the key to a sustainable, low-cost, low-maintenance, long-term Internet of Things - but only if those devices can communicate effectively without expensive infrastructure._x000D_
_x000D_
Keywords: Intermittent computing; Energy harvesting; Batteryless; Wireless Sensor NetworksThe proposed research will contribute novel hardware, software, network protocols, and evaluation and design tools to the computing community and answer key questions that are essential to making networking batteryless, intermittent networks a viable reality. Specifically, the project will (1) develop platform support in hardware and software in terms of novel radio technologies and precise timekeeping techniques for networking intermittent devices , (2) explore new transport protocols for reliable communication across batteryless networks that go beyond existing approaches for networking Delay Tolerant Networks (DTNs), (3) develop language support for developers to easily specify the objectives of the network and other dependencies, and (4) create tools and testbeds for repeatable and controlled experiments and to aid in real-world deployments.The results of this research will impact many different fields, including health-care, transportation, public utilities, ecology, and many scientific fields that require longitudinal, low-maintenance data gathering capabilities. The prototypes developed in this research will be used in a variety of interdisciplinary research efforts. All hardware and software designs, protocols, and datasets will be released publicly and shared widely with the research community, as a foundation on which others can easily build. The intent is to accelerate research in this area and bring sustainable low-cost sensing to new domains and new applications. The project will broaden participation in this new community by providing the tools, techniques, and knowledge so that students from all walks of life can join in. Specific plans are described that will engage students at the K-12, undergraduate, and graduate levels.</t>
  </si>
  <si>
    <t>1763866</t>
  </si>
  <si>
    <t>Yeh</t>
  </si>
  <si>
    <t xml:space="preserve"> Panel Summary       
 Description of the Project_x000D_
The proposal aims to apply information-centric networking (ICN) principles, more specifically named data network (NDN), to the design of future beyond 5G wireless (B5G) edge networks. Toward this goal, the PIs outline a UNITE (Unified Architecture for Data-centric Wireless Edge Networks) architecture. The proposed research tasks include developing models for 5G millimeter wave wireless technologies and exploring power efficiencies; dynamically optimizing mobility management, caching, congestion control; supporting highly secure operation with flexible control over specific security services and privacy features and enabling mobile edge computing such as AR/VR applications through ICN principles._x000D_
_x000D_
Intellectual Merit _x000D_
   Strengths _x000D_
       +  Overall the panel found that applying ICN to the design of future wireless edge networks is a worthwhile effort, and can potentially bring new insights and solutions to challenging wireless edge network problems and applications._x000D_
_x000D_
      +  The individual research components contain a number of interesting research problems and promising ideas; these include new models for 5G millimeter wave wireless technologies and dynamically optimizing mobility management, caching, congestion control. _x000D_
_x000D_
Weaknesses_x000D_
     - The panel found that the proposed research tasks are disconnected. For example, in the discussion of the proposed research on wireless technologies, there is little mention of ICN, or how ICN principles/UNITE can be applied to help the design of these wireless technologies, e.g., in terms of power efficiencies. In a similar vein, the proposed research on joint caching and congestion control research does not explicitly take into account wireless technologies, and how ICNs can be exploited to address the unique challenges they pose or the opportunities they offer._x000D_
_x000D_
     - In the proposed UNITE architecture, it depicts a (software-defined) unified control plane. However, the remainder of the proposal does not expand on what this unified control plane constitutes of, and how it works._x000D_
_x000D_
    - There are no well-defined metrics of success; hence it is unclear what tangible outcomes the proposal will produce. _x000D_
 _x000D_
Broader Impact _x000D_
  Strengths._x000D_
     + Applying ICN principles to the design of B5G edge networks, if successful, can enhance existing applications and enable new services such as IoT that offer societal benefits. _x000D_
_x000D_
    + The proposal contains good plans for research dissemination, community engagement and outreach. _x000D_
_x000D_
  Weaknesses_x000D_
    - None noted_x000D_
_x000D_
Collaboration Plan:  _x000D_
  The collaboration plan is fairly terse. While it spells out the individual responsibilities, there is little discussion as to how individual efforts at four different institutions will be integrated. Given the lead PI is in NEU (and with only 0.25 month budget) while the major wireless facilities and testbed are located in NYU, it is unclear how the lead PI will be able to lead and supervise the prototype, evaluation and integration efforts. The panel would also have liked to see a Gannt chart showing the time schedule and milestones. _x000D_
_x000D_
Data Management Plan:  _x000D_
 The data management plan is adequate. _x000D_
_x000D_
Postdoc Mentoring Plan:   _x000D_
The post-doctoral mentoring plan is appropriate._x000D_
_x000D_
Justification for Recommendation: _x000D_
_x000D_
  The proposal tackles an important research theme --- applying ICN to the design of B5G edge networks --- and contains some interesting and promising research ideas. However, the proposed research tasks are disconnected and do not add up as a cohesive whole. The key component of the proposed UNITE architecture, the unified control plane, is barely discussed.  _x000D_
_x000D_
The panel placed this proposal in the following category:_x000D_
_x000D_
	[  ] Highly Competitive (HC)_x000D_
	[  ] Competitive (C)_x000D_
	[X] Low Competitive (LC)_x000D_
	[  ] Not Competitive (NC)_x000D_
_x000D_
The summary was read to and by the panel, and the panel concurred that the summary accurately reflects the panel discussions._x000D_
</t>
  </si>
  <si>
    <t xml:space="preserve">NATIONAL SCIENCE FOUNDATION _x000D_
Alexandria, Virginia 22314 _x000D_
Direct For Computer &amp; Info Scie &amp; Enginr (CSE)_x000D_
Division Of Computer and Network Systems (05050000)_x000D_
RES IN NETWORKING TECH &amp; SYS (7363)_x000D_
NSF 17-570 Computer and Network Systems (CNS): Core Programs_x000D_
Review Analysis: Standard Decline (LC) for proposal with low review scores_x000D_
_x000D_
NeTS: Large: Collaborative Research: UNITE: Unified Architecture for Data-centric Wireless Edge Networks_x000D_
_x000D_
L: 1763866 Yeh, Edmund Northeastern University $  990,000_x000D_
N: 1763075 Goldsmith, Andrea Stanford University $  475,000_x000D_
N: 1763715 Tsudik, Gene U of Cal Irvine $  495,000_x000D_
N: 1763785 Panwar, Shivendra New York University $ 1,019,154_x000D_
_x000D_
_x000D_
P180254 LC NeTS Large (virtual) (5 panelists; 1 decl confl),_x000D_
  on 12/05/2017, recommended as Low Competitive (G,G/F,G/F,G/F)_x000D_
Panel evaluated 6 rated projects , 1 C, 5 LC _x000D_
_x000D_
_x000D_
This standard review analysis is approved for proposals that were placed by a review panel in the LOW COMPETITIVE or NOT COMPETITIVE category and to which no reviewer assigned an individual rating of EXCELLENT. _x000D_
_x000D_
All panelists and NSF staff, if any, who had a conflict of interest with this proposal left the room before the discussion of it began and did not participate in any way in the review and decision process. _x000D_
_x000D_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_x000D_
_x000D_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_x000D_
_x000D_
Based on these factors, I recommend that this proposal be declined. _x000D_
_x000D_
Darleen L. Fisher_x000D_
Cognizant Program Director  _x000D_
Thursday, December 14, 2017_x000D_
_x000D_
_x000D_
_x000C__x000D_
</t>
  </si>
  <si>
    <t xml:space="preserve">In the context of the five review elements, please _x000D_
evaluate the strengths and weaknesses of the proposal with respect to intellectual merit._x000D_
_x000D_
_x000D_
This proposal suggests an architecture called UNITE (Unified Architecture for Data-centric wireless edge networks).  Some of its attributes include:_x000D_
a.	Software-defined architecture_x000D_
b.	Content-aware optimization_x000D_
c.	Heterogeneous hardware_x000D_
d.	Unified software-defined control plane_x000D_
e.	Prototyped via ultra low-latency 5G_x000D_
_x000D_
The proposal has some elements that are interesting, but it is not clear what the overall measure of success is, nor what the proper benchmark.  The team is a bit dispersed.  For example, the prototype platform is to be housed at NYU but the PI for the project is at Northeastern._x000D_
_x000D_
The tasks are not laid out in a clear way that suggests that they complement each other.  Although some notable people in the 5G space are included, it is not clear what they will do towards the project that isn't already done.  The collaboration plan is sparse on details._x000D_
_x000D_
_x000D_
In the context of the five review elements, please _x000D_
evaluate the strengths and weaknesses of the proposal with respect to broader impacts._x000D_
_x000D_
_x000D_
The broader impact statement is fairly standard._x000D_
_x000D_
Please evaluate the strengths and _x000D_
weaknesses of the proposal with respect to any additional solicitation-specific review criteria, if _x000D_
applicable_x000D_
_x000D_
_x000D_
_x000D_
Summary Statement_x000D_
_x000D_
_x000D_
Some pockets of good ideas, but not sure as to cohesion or what the measure of success would be._x000D_
_x000D_
</t>
  </si>
  <si>
    <t>Partridge</t>
  </si>
  <si>
    <t>craig@tereschau.net</t>
  </si>
  <si>
    <t xml:space="preserve">In the context of the five review elements, please _x000D_
evaluate the strengths and weaknesses of the proposal with respect to intellectual merit._x000D_
_x000D_
The central idea of the proposal is to experiment with using content networking protocols at the edge of 5G networks.  The merit is that content networking protocols are believed to be better designed to fit the capabilities of wireless networks._x000D_
_x000D_
The work is likely to reveal insights both into content networking protocols and the performance of 5G networks.  The team is exceptionally well chosen to achieve outstanding results -- members are known as world leaders in wireless, content networking, and security.  The NYU experimental infrastructure is outstanding._x000D_
_x000D_
This reviewer's primary technical areas of worry were power efficiencies and the security section.  The power efficiency discussion focuses heavily on TCP/IP and UNITE seems second class.  In keeping with the rest of the proposal, a focus on UNITE would have made this discussion more forward looking.  Regarding security, the broad statement that a thin stack should help security is not substantiated. The impact of mobility of ICN users contains statements that a security issue might be present, without suggesting how to test whether the issue is present.  The notion of IPsec-tunnelled VPNs is mentioned without reference to recent work that has sketched the strengths and challenges of such an approach (two papers at ACM ICN 2017 in September)._x000D_
_x000D_
The coordination plan is good -- it calls for monthly meetings and quarterly longer meetings of the PIs.  A major concerns is that Yeh, who is the lead PI, is devoting not enough time -- 0.25 months per summer -- which is less than participants Rappaport and Tsudik and Goldsmith, all of whom have less responsibility.  Note that Yeh, beyond leading, is a key participation in the caching/congestion control thrust, the phy/network optimization thrust, co-supervision of the postdoc, and security/privacy task.  Yeh's commitment doesn't match the responsibilities. Another concern is that the work does not feel integrated -- the various parties each seem to be doing their own things and it is not clear how it will all come together._x000D_
_x000D_
In the context of the five review elements, please _x000D_
evaluate the strengths and weaknesses of the proposal with respect to broader impacts._x000D_
_x000D_
Research that better helps us leverage 5G now, as early 5G rollouts take place, is timely and likely to have broader impact.  Better understanding content networks and their potential contribution is also of value to the community._x000D_
_x000D_
The proposal has a good plan for making an impact on the education of underserved communities._x000D_
_x000D_
Please evaluate the strengths and _x000D_
weaknesses of the proposal with respect to any additional solicitation-specific review criteria, if _x000D_
applicable_x000D_
_x000D_
The solicitation asks for a discussion of Broader Participation in Computing in the Broader Impact section.  This proposal actually discusses a BPC plan in Broader Impact but fails to label it as a BPC plan -- a nuisance._x000D_
_x000D_
Summary Statement_x000D_
_x000D_
A strong proposal that is likely to push our understanding of the strengths and challenges of 5G edge networks by experimenting with content networking protocols for data delivery.  An exceptional research team is assembled.  The major concern is that PI Yeh's time is grossly too small to execute the responsibilities of the project leader._x000D_
_x000D_
</t>
  </si>
  <si>
    <t xml:space="preserve">In the context of the five review elements, please _x000D_
evaluate the strengths and weaknesses of the proposal with respect to intellectual merit._x000D_
_x000D_
PI(s) propose UNITE a new network architecture targetting next-generation wireless networks (5G).  UNITE is described as an ICN based architecture designed to support cross-layer optimization from the physical layer to the application.  UNITE takes advantage of recent developments in ICN (specifically NDN) and extends the concept to support producer mobility, edge computing, power optimization and physical layer optimization including millimeter waves. _x000D_
_x000D_
The exploration of UNITE will certainly advance knowledge in the field of network architectures and, specifically, in the field of integrated architectures for 5G. _x000D_
_x000D_
The project, however, does not clearly describe how UNITE would be compared to NDN or other ICN based architecture._x000D_
_x000D_
In the context of the five review elements, please _x000D_
evaluate the strengths and weaknesses of the proposal with respect to broader impacts._x000D_
_x000D_
The UNITE network architecture if successful could have a big impact on society as it could potentially push TCP/IP into retirement. PI(s) unfortunately do not describe how UNITE could be deployed and how the transition could eventually be made._x000D_
_x000D_
Please evaluate the strengths and _x000D_
weaknesses of the proposal with respect to any additional solicitation-specific review criteria, if _x000D_
applicable_x000D_
_x000D_
The proposed architecture tries to introduce a single framework for networking and computation in 5G. A key component is a control plane in charge to perform resource allocation and optimizations at the various layers including cache optimization, network mobility, and power optimization. The resulting architecture UNITE is ICN (NDN) inspired with a set of extension to cope with the new requirements from the 5G wireless domain._x000D_
_x000D_
Summary Statement_x000D_
_x000D_
The architecture proposed in this project has a number of interesting components and could support 5G communications.  PI(s) should emphasize the difference between UNITE and known ICN based architectures such as NDN  and the "Named Function Networking" approaches. The first is a well known ICN architecture and the later attacks the problem of in-network name-based computation thus paving the way for network-driven edge computing.  The validation and experimentation appear to be mostly by simulation and in-lab testbeds, this raises a question on the amount requested as the NDN code is publically available as well asl the simulation tools and the infrastructures for the testbed. _x000D_
_x000D_
_x000D_
_x000D_
</t>
  </si>
  <si>
    <t xml:space="preserve">In the context of the five review elements, please _x000D_
evaluate the strengths and weaknesses of the proposal with respect to intellectual merit._x000D_
_x000D_
Strengths:_x000D_
1. The attempt to apply an information-centric networking (ICN)architecture to the design of "beyond 5G" (B5G) wireless edge networks is worthwhile._x000D_
_x000D_
2. The proposed UNITE wireless architecture has merits._x000D_
_x000D_
3. The section 3.8 on Security and Privacy touches on some interesting issues in ICN security and privacy (however, this section is not well tied to the proposed UNITE architecture)._x000D_
_x000D_
4. The PIs are individually well-qualified, and the proposal team is strong. _x000D_
_x000D_
Weaknesses:_x000D_
_x000D_
1. Various proposed research components are rather disjoint. It is unclear how the proposed UNITE architecture helps advance the proposed B5G edge networks to achieve ultra low latency, etc._x000D_
_x000D_
2. For example, the discussion of 3.1 Physical Layer Models and Constraints and 3.2 Power Efficiencies barely touch on ICN/UNITE. It merely mentions about UNITE vs. TCP/IP (or UNITE in a TCP/IP dominated  _x000D_
world). It is unclear how UNITE, in particular, named data, helps inform or re-architect the wireless PHY and MAC layers, power energy efficiencies, etc.  The only part that ICN comes into the picture is in 3.3 Mobility Management. But again here it touches the most obvious case of multi-homing and hand-offs (the same performance benefits can also be achieved via existing schemes). It does not address any fundamental challenges in achieving low latency due to existing wireless channel signaling and other overheads._x000D_
_x000D_
3. The bulk of the proposed research tasks related to ICN are 3.4 Caching, 3.5 Congestion Control and 3.6 Joint Optimization. Again the description of these research tasks are somewhat removed from wireless edge networks. It seems to assume how content can be cached, which is far from the truth, as many application contents are dynamically generated. This is particularly true for emerging IoT applications. The proposal seems to target AR/VR applications; however, the discussion here does not take into account the specific application requirements of AR/VR, nor the unique challenges and opportunities by wireless networks.  The problems discussed here are mostly standard ICN research issues. For example, NDN seems to assume that the named data packets will be returned to a requester along the path the interest packets are forwarded. However, in wireless networks, due to asymmetry of channels, such an approach may make little sense. (A PITless asymmetric design is only briefly discussed in Section 3.8, Security and Privacy.)_x000D_
_x000D_
4. The section 3.7 discusses Mobile Edge Computing, with AR/VR has the targeted applications. Again the discussion is rather superficial. _x000D_
It does not any unique challenges and opportunities afforded by AR/VR applications. _x000D_
_x000D_
_x000D_
5. Last but not the least, in the proposed UNITE architecture, it depicts a UNIFIED (software-defined) CONTROL PLANE. However, I don't see this is discussed anywhere in the rest of this proposal_x000D_
_x000D_
_x000D_
In the context of the five review elements, please _x000D_
evaluate the strengths and weaknesses of the proposal with respect to broader impacts._x000D_
_x000D_
The broader impact touches on the dissemination efforts and educational activities. NYU WIRELESS and NSF funded ADVANCE program provide great venues for research dissemination, outreach and broader impact. The proposed education activities are good._x000D_
_x000D_
Please evaluate the strengths and _x000D_
weaknesses of the proposal with respect to any additional solicitation-specific review criteria, if _x000D_
applicable_x000D_
_x000D_
The data management plane is adequate. _x000D_
_x000D_
The collaboration plane is rather terse and needs to be substantially strengthened. In particular,  _x000D_
I would have liked to see a Ghant chart to show the project schedule and timeline. _x000D_
_x000D_
The post-doctoral mentoring plane is good._x000D_
_x000D_
_x000D_
Summary Statement_x000D_
_x000D_
The proposal aims to apply ICN, in particular, NDN, to the design of beyond 5G wireless (B5G) edge networks. A UNITE architecture is outlined. While the overall vision of the proposed project is good, the proposal falls short in putting together a coherent framework in addressing the unique challenges and opportunities in the design of B5G edge networks using ICN principles. The proposed research tasks are mostly disconnected and somewhat incremental._x000D_
_x000D_
</t>
  </si>
  <si>
    <t>The US is about to usher in a revolutionary wireless landscape for fifth generation (5G) technologies promising 1000x capacity and a new set of applications with ultra-low information response times as well as very large-scale deployments. At the same time, there has been a significant effort in developing revolutionary information-centric networking (ICN) architectures which offer built-in content caching, multipath forwarding, multicasting, multi-homing and mobility management, as well as intrinsic security. We propose to explore UNITE (Unified Architecture for Data-centric Wireless Edge Networks), an ambitious ICN-based software-defined architecture for 5G and B5G wireless edge networks. UNITE places information content at the center of the architecture, and enables content-aware optimization of the entire wireless network stack from the bottom hardware layer to the top application layer. It flexibly incorporates a diverse, heterogeneous set of communication technologies, and maintains a unified control plane which matches content to wireless technologies and resources. UNITE enables joint optimization of wireless resources such as frequency and power as well as storage and bandwidth, as a function of network conditions. By adopting the ``thin waist" network-layer, UNITE naturally lends itself to comprehensive and efficient management of security and privacy features. We propose to investigate the core set of research problems necessary to validate UNITE as a 5G/B5G wireless edge network architecture. These include: developing models and software for cutting-edge 5G millimeter wave wireless technologies; exploring power efficiencies resulting from UNITE; dynamically optimizing mobility management, caching, congestion control, jointly with power control, frequency and beam allocation; enabling mobile edge computing through ICN principles; support highly secure operation with flexible control over specific security services and privacy features. UNITE will be prototyped in highly advanced, ICN-based 5G wireless VR/AR applications using the experimental platform at New York University.  UNITE will be designed and developed by a team of 6 researchers from 4 campuses with extensive previous work in ICN design, 5G technology development, wireless architecture optimization, caching and cloud optimization, network security, and application development._x000D_
_x000D_
Keywords: 5G; wireless heterogeneous networks; information-centric networking; Named Data Networking; caching; mobile edge computingUNITE offers an ICN-based software-defined architecture for 5G and B5G wireless edge networks. The architecture places information content at the center, and enables content-aware optimization of the entire wireless network stack from the bottom hardware layer to the top application layer. UNITE flexibly incorporates a diverse, heterogeneous set of communication technologies, and enables joint optimization of wireless resources such as frequency and power as well as storage and bandwidth. Proposed work includes rigorous and empirically grounded network design as well as quantitative evaluation and implementation of the architecture within the VR/AR application area.UNITE offers the opportunity for broad impact on the research and education community as well as the global wireless networking infrastructure. Our education plan includes curriculum development and involving undergraduate and graduate students in cutting-edge networking research. The research will expose graduate students to 5G technologies, wireless research, ICN design, caching, forwarding, and congestion control mechanisms, as well as with both simulation and testbed experimentation environments. The PIs will work with Northeastern's NSF-funded ADVANCE Program, the Women in Engineering and Multicultural Engineering programs at Northeastern, and UC Irvine's DECADE and ADVANCE programs to run outreach and educational activities within our communities.</t>
  </si>
  <si>
    <t>1763867</t>
  </si>
  <si>
    <t xml:space="preserve"> Panel Summary       
  _x000D_
SUMMARY OF PROPOSED RESEARCH ACTIVITY_x000D_
_x000D_
The PIs seek to explore the near storage accelerator method to develop a big-data computing model  based on unified host memory and disk storage. The exploration follows three separate thrusts: first, expanding existing page faulting mechanisms to offload file system and data-centric operations to processors in SSDs;  second, revising SSD hardware architecture that enables offloaded code to be efficiently executed under SSD-specific constraints; and third, implementing an open-source, full-system SSD simulator used for thrusts 1 and 2. _x000D_
_x000D_
_x000D_
INTELLECTUAL MERIT_x000D_
_x000D_
+ The near data processing is a both timely and important research direction to investigate.  _x000D_
_x000D_
+ The unified memory address will enable transparent offloading of application code to near-storage processors._x000D_
_x000D_
- The panel felt that the proposed solutions are kind of incremental. Using paging fault to construct a unified memory space is straightforward.  _x000D_
_x000D_
- The proposal lacks sufficient technical detail to justify the claim. _x000D_
_x000D_
BROADER IMPACTS_x000D_
_x000D_
If successful, the research will create good impact on big data community._x000D_
_x000D_
Workshops and outreach activities will be held to publicize the research with graduate students, and undergraduate students._x000D_
_x000D_
Existing research collaboration with IBM will help the technology transfer. _x000D_
_x000D_
ADDITIONAL REMARKS_x000D_
_x000D_
The collaboration plan appears to be mediocre. The PIs are from two different universities. Each group from a university holds some overlapped research areas.  _x000D_
_x000D_
_x000D_
SUMMARY STATEMENT_x000D_
_x000D_
Overall, the panel thought the problem was important and that the PIs were well-qualified to do the proposed work. &amp;#8232;The PIs can improve the proposal by making a stronger justification and providing more compelling technical details, and generating preliminary results to motivate the problem. &amp;#8232;_x000D_
_x000D_
_x000D_
The recommendation of the panel is that the proposal is Low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</si>
  <si>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idea of offloading and removing unnecessary indirection from non-volatile file storage systems is a great idea worthy of pursuing._x000D_
This reviewer was taken aback when I saw that Wen-Mai Hwu was listed as senior personnel without being listed on the budget._x000D_
The reviewer thinks the proposal addresses an important idea that is worthy of funding in my opinion._x000D_
It was strange for someone with the qualification of Wen-Mai Hwu was not listed nor mentioned at all in the project description._x000D_
The suggested simulation infrastructure is a very good idea and open sourcing it for the community is great._x000D_
The work builds on the previous work of the authors and makes this reviewer believe that the PIs can deliver on their promises._x000D_
This reviewer thinks that using more graduate students is a better investment than in postdoctoral scholars._x000D_
_x000D_
Major Drawbacks/Issues:_x000D_
There are two collaborators one from IBM and one from Yonsei University. Both collaborators have written a page long letter of support that violates the explicit instruction of NSF of basically sending a packaged letter. These letters basically allowed the PIs to have two extra pages of project description which is not fair to other PIs._x000D_
The timeline of the proposal effort should have been into the project description._x000D_
The IBM collaboration is not mentioned in the collaboration plan._x000D_
_x000D_
_x000D_
In the context of the five review elements, please _x000D_
evaluate the strengths and weaknesses of the proposal with respect to broader impacts._x000D_
_x000D_
No problems/issues with the broader impact section._x000D_
_x000D_
Please evaluate the strengths and _x000D_
weaknesses of the proposal with respect to any additional solicitation-specific review criteria, if _x000D_
applicable_x000D_
_x000D_
_x000D_
_x000D_
Summary Statement_x000D_
_x000D_
The proposal has merit but suffers from a few non-compliance issues._x000D_
_x000D_
</t>
  </si>
  <si>
    <t xml:space="preserve">In the context of the five review elements, please _x000D_
evaluate the strengths and weaknesses of the proposal with respect to intellectual merit._x000D_
_x000D_
Strengths_x000D_
_x000D_
The proposal aims at developing a simulator, compiler, and implementation that leverages compute cores on SSD memory to offload computation; this has significant potential in accelerating computation via (a) minimizing communication over the PCIe interface, as data does not need to exit the SSD, (b) aleviating costs due to block or page-wise memory accesses, as data can be pre-filtered by the SSD._x000D_
_x000D_
A simulator will be developed specifically for this task, given that existing tools are inadequate, and made publicly available to the research community._x000D_
_x000D_
Several technical challenges arise in this context, that the proposal intends to address. These include identifying which code to offload to the SSD, how to optimize this selection while respecting SSD constraints, how to localize code to on-memory cores nearest to data. Some of these optimizations are to be performed at compilation time, easing the burden on the developer._x000D_
_x000D_
The PIs have extensive experience on SSD research and GPU optimization, having published extensively in the area. The proposal will also leverage a compiler developed by the PIs performing locality-centric scheduling to enhance OpenCL kernels_x000D_
_x000D_
_x000D_
Weaknesses_x000D_
_x000D_
The research agenda in Thrust 1 is the weakest among the three thrusts. Unified address translation appears to be a given through CAPI. The research challenge in Task 1.2  lies in which code to offload to SSD/which data to process on the SSD, which is to be studied in another task. Security aspects in Task 1.2 also seem to be straightforward: offloaded code inherits permissions from the host program. Among research topics proposed, it is not clear what benefits the proposed hardware check adds, nor what tests security tests will be run. _x000D_
_x000D_
Task 1.3 moves in a different direction than the rest of the proposal, focusing on optimizing file system accesses-rather than offloading code per se. The same is true for Task 2.2, that treats near-storage compute as an additional level of the compute hierarchy; this is again orthogonal to code offloading._x000D_
_x000D_
The proposal would be strengthened if it contained more details on how to profile code, and how these profiles can be used to determine what to offload. Given the generality of the framework proposed, applications are a bit limited (accessing an graph  in CSR form, represented via linked lists and executing database filtering), though the same can be said about prior efforts on leveraging near-storage cores._x000D_
_x000D_
_x000D_
_x000D_
_x000D_
In the context of the five review elements, please _x000D_
evaluate the strengths and weaknesses of the proposal with respect to broader impacts._x000D_
_x000D_
Strengths_x000D_
_x000D_
The proposed project has the potential to leverage near-storage cores to reduce latency in interacting with SSDs._x000D_
_x000D_
The proposed research is well integrated with the PIs' educational activities, particularly through courses pertaining to computer architecture, memory and storage systems. _x000D_
_x000D_
The PIs have a record of advising students from under-represented groups, involving undergraduates in their research, and establishing collaborations with the industry._x000D_
_x000D_
Please evaluate the strengths and _x000D_
weaknesses of the proposal with respect to any additional solicitation-specific review criteria, if _x000D_
applicable_x000D_
_x000D_
_x000D_
_x000D_
Summary Statement_x000D_
_x000D_
The proposed project has the potential to leverage near-storage cores to reduce latency in interacting with SSDs; it could be further strengthened by describing in more detail how the compiler can identify code to offload, as well as by targeting more complex computational tasks._x000D_
_x000D_
</t>
  </si>
  <si>
    <t xml:space="preserve">In the context of the five review elements, please _x000D_
evaluate the strengths and weaknesses of the proposal with respect to intellectual merit._x000D_
_x000D_
This proposal addresses the important problem of computing near storage, and several interesting directions are proposed.  Overall, the proposal relatively coherently addresses a large number of related problems in this space, including offloading with unified memories, security, a new file-system approach, code-gen/offloading, task-scheduling/data-partitioning, and application-specific enhancements.  I discuss individual directions in terms of intellectual contribution below._x000D_
_x000D_
The first idea was using unified memory for making transparent acceleration easier.  I like this idea, but intellectually seems a fairly straight forward application of flashmap.  The harder problem of efficiently keeping data coherant was somewhat punted to CAPI. Nevertheless, this idea seems quite useful to explore, and is an integral part of their approach.  The proposed approach to security is vague as presented (besides the fact that host OS protections will be leveraged), but their ideas are a good start to thinking about these issues, and this could lead to important contributions._x000D_
_x000D_
As far as the novel file systems, the idea of aggregating metadata updates with internal channels between systems seems very promising, but the filtering idea here was not explained well at all, and I'm not sure what the point is (is this connected to database-acceleration filtering explained later?)._x000D_
_x000D_
(see next section for simulator discussion)_x000D_
_x000D_
I think the code generation techniques, task 2.2, are also useful, including custom-instruction targeting, memory hierarchy (why is that in this section?), and automatic compilation frameworks for offloading tasks.  The only knock here is the limited intellectual contribution -- nearly all of these ideas have been explored before in other seemingly similar contexts, and its not made clear how the near-storage acceleration makes these different.  Clarifying this would improve the proposal substantially._x000D_
_x000D_
Finally, the graph-workload and database-specialization approaches seem quite interesting, and I like how they are connected to the other ideas in the proposal.  Understanding how to do this kind of application-driven specialization could be a major intellectual impact._x000D_
_x000D_
To cover the other questions, first, the research/collaboration plan is reasonable and has enough detail. The team is extremely well qualified.  The collaboration from IBM on CAPI related work seems useful.  PIs have adequate resources._x000D_
_x000D_
In the context of the five review elements, please _x000D_
evaluate the strengths and weaknesses of the proposal with respect to broader impacts._x000D_
_x000D_
I was going to write that the likely most important broad impact of the work is the potential release of the open source SSD simulator. However, on closer inspection it looks like this work is largely already published (previous SimpleSSD simulator), developed by mainly by the unpaid collaborator Myoungsoo Jung and his students from a foreign university, and it is already released open source (http://simplessd.yonsei.ac.kr).  It's not that the additional features they propose wouldn't be useful, they would be, but I'm guessing the unpaid collaborator Prof. Jung will lead this effort anyways regardless of this proposal, as the website suggests._x000D_
_x000D_
The other aspects of the broad impacts would be much welcomed, including the SSD acceleration workshop and potential for technology transfer.  The team has a strong track record of open source release and relationship with industry._x000D_
_x000D_
_x000D_
Please evaluate the strengths and _x000D_
weaknesses of the proposal with respect to any additional solicitation-specific review criteria, if _x000D_
applicable_x000D_
_x000D_
The scope of the project is justified -- there is a lot of cross layer work proposed here.  The collaboration plan is good, and the PIs will be able to lead and participate in synergistic research._x000D_
_x000D_
Summary Statement_x000D_
_x000D_
Overall this is a solid proposal that addresses an important problem of compute near storage.  The minor weaknesses are around the novelty of applying some existing techniques in a straightforward way in this space, but there is enough here to have good potential impact._x000D_
_x000D_
</t>
  </si>
  <si>
    <t xml:space="preserve">In the context of the five review elements, please _x000D_
evaluate the strengths and weaknesses of the proposal with respect to intellectual merit._x000D_
_x000D_
The PIs propose to offload file system and data-centric operations to processors in SSDs by using existing page faulting mechanism. The motivation comes from the inefficiency of traditional CPU-centric processing when CPUs need to run big-data applications and frequently transfer large amounts of data especially from/to slow storage devices._x000D_
_x000D_
Strength:_x000D_
_x000D_
+ The idea is timely and challenging. The near data processing is one of the key point for the next generation computer. This research proposed to unify the host memory and flash storage as a single addressable memory space from an application view. The prior work has shown the possibility of design such unified memory address. The unified memory address will then enable transparent offloading of application code to near-storage processors. The page faults can be used as the signal to let the SSD controller know which pages will be processed with near memory processor._x000D_
_x000D_
+ The unified address will certainly introduce many new issues. The key points, such as memory coherent, address mapping and data security, have been discussed extensively._x000D_
_x000D_
+ The proposal provides a systematic and programmable plan for architecture design. The idea of developing a transparent near memory processors with unified memory management is interesting and feasible for a wide range of applications._x000D_
_x000D_
+ The PIs have rich experience and plenty of resources in proposed field to execute the study and deliver productive work._x000D_
_x000D_
+ The whole plan sounds rational and tasks proposed are coherent._x000D_
_x000D_
Weakness:_x000D_
_x000D_
- The panelist has concerns that how the unified memory address will impact the existing applications, while RPC like protocol can be more easily integrated to existing system and has little impact on the existing applications._x000D_
_x000D_
- The panelist has questions about what kind of data will be placed in host memory. The proposal has mentioned that the database index will be in the host memory. If the application is unaware of the location of the data, will the OS or the controller take all the responsibility_x000D_
_x000D_
_x000D_
In the context of the five review elements, please _x000D_
evaluate the strengths and weaknesses of the proposal with respect to broader impacts._x000D_
_x000D_
+ The PIs have active industrial collaborations and committed support from IBM to carve a path for technology transition to practice. _x000D_
_x000D_
+ The PI has in the past guided multiple female PhD students. He currently is advising one female PhD student. _x000D_
_x000D_
_x000D_
Please evaluate the strengths and _x000D_
weaknesses of the proposal with respect to any additional solicitation-specific review criteria, if _x000D_
applicable_x000D_
_x000D_
_x000D_
_x000D_
Summary Statement_x000D_
_x000D_
This proposal attacks an important question, solving the big data processing problem using SSDs processors. Leveraging existing page faulting mechanism for implementation appears to be a feasible solution. It is encouraged to compare RPC other protocols with the proposed scheme._x000D_
_x000D_
</t>
  </si>
  <si>
    <t>Processing a large amount of data is the backbone of many emerging application domains such as data integration, data analytics, machine learning and graph processing. Traditionally, these applications stored their input data on block storage devices, such as hard disk drives, and accessed the input data using the file system interfaces. Apart from fetching the file data, each file access in turn invokes several OS function calls to deal with data consistency, metadata updates, and file access permission checks. Furthermore, long latency and low bandwidth of I/O interfaces between the host and storage devices is a bottleneck for many applications operating on large data sets. As such, many big-data applications pay significant overheads in terms of OS file system operations on the storage devices._x000D_
_x000D_
With the rapid adoption of Non-Volatile Memory (NVM) technologies, there are new venues that must be explored for efficient execution of big-data applications. The availability of terabytes of NVM in a single Solid-State Drive (SSD) gives us the ability to treat host memory and disk storage as an extremely large unified physical memory space for an application. With such an unified view, applications can seamlessly access terabytes of memory, avoid the need to use file I/O to serialize and de-serialize data between DRAM and storage devices, and avoid many OS overheads. Thus, an idealized vision of our big-data computing model will rely on a unified memory view of host memory and disk storage, with applications coded to exploit this capability, while still providing the data consistency and OS-level metadata management capabilities of a traditional file system. However, such a vision is distant from current reality and this proposal focuses on bringing this vision to practice._x000D_
_x000D_
Keywords:  SSD hardware architecture; SSD controller; unified address space.In the first thrust, we develop the OS support necessary to treat the host memory and disk storage as a unified memory address space. We present a novel way of piggybacking on existing page faulting mechanisms to automatically offload file system and data-centric operations to processors in SSDs. Another unique property of our offloading mechanism is that we provide a mechanism to lean back on the host OS to provide address space isolation and runtime protection for the offloaded code. In the second thrust, we will explore SSD hardware architecture that enables offloaded code to be efficiently executed under SSD- specific constraints. Furthermore, we will develop compiler techniques to automatically identify code regions to be offloaded and generate optimized code for a given SSD hardware architecture. Lastly, we will develop and open-source a full system SSD simulator which will be used for cross-layer optimization and evaluation of the approaches in Thrusts 1 and 2. In the third thrust we evaluate end-to-end system performance and energy efficiency of our proposed work on two data-intensive application classes, namely graph processing and database applications. We demonstrate how these applications may exploit the microarchitecture, compiler and OS innovations provided by Thrusts 1 and 2.The three PIs and the senior personnel involved in the project bring expertise from diverse fields to advance the state of the art in near-storage acceleration. This approach will in turn enable many compelling big-data analytics to be offloaded for near-storage acceleration with minimal or no pro- grammer effort. The PIs have active industrial collaborations and committed support from IBM to carve a path for technology transition to practice. Apart from technical contributions, the PIs will translate the research developments into a new course that spans architecture, compilers, OS file systems. The PIs will actively pursue undergraduate research recruitment to encourage undergraduates to pursue a graduate ca- reer in computing. The PIs will further strengthen their proven track record in recruiting under-represented student into their research program.</t>
  </si>
  <si>
    <t>1763868</t>
  </si>
  <si>
    <t>Recent advances in computation, communication, control and robotics have paved the way to realize and deploy underwater robot swarms (URSs). Unlike distributed underwater robotic systems in general, the URS can timely and effectively accomplish the complex missions by exploiting the collective intelligence that emerges from the local interactions among the robots. This requires reliable and real-time communications among the robots within a swarm. Moreover, many underwater missions  require long-range and high-throughput communications between the robot swarm and the remote surface station. However, due to the harsh underwater environments, none of the existing wireless networking techniques can simultaneously satisfy the above requirements. The overall objective of this project is to propose a collaborative and cognitive communication system, which enables effective and efficient networking for underwater swarming robots by holistically exploiting the collaboration among the robots, the cooperation between the MI and acoustic technologies, and the collective environment-awareness of the robot swarm.This particular project has contributions along four interrelated tasks: (1) a reflective sensing-motion-mapping co-planning procedure will be developed, which allows swarming robots to perform on-line parameter identification and accurate mapping for the spatial-temporal varying acoustic channel; (2) based on the acoustic channel map, a collaborative underwater swarm networking paradigm will be proposed,  which exploits MI-based communication to establish reliable and fast links between  underwater robots in a swarm, and employs cooperative MI-acoustic communications to establish long-range and high-throughput links between the robot swarm and the surface station; (3) a hybrid and collaborative localization system will be developed, which utilizes the environment-aware MI localization method to accurately estimate the relative 3D coordinates between the robots and employs collaborative global localization scheme to yield accurate absolute position for  each robot in the swarm; (4) software-defined underwater robots, namely Deepblue, along with a robot swarm emulator, namely SwarmSim, will be developed to evaluate our proposed solutions through field experiments and simulations.By developing the essential theories, algorithms, technologies, and platforms for underwater swarming robots, this project is expected to advance the design of the general networked and intelligent systems, to promote the understanding of the strong synergy among collaborative signal processing, coordinated robot control, and cooperative networking, and to bridge the gap between the theoretical foundations of intelligent swarming robots and their real-life applications. The research solutions of this project are expected to bring significant advance in the environmental sustainability and human well-being. The project will provide unique interdisciplinary training opportunities for graduate and undergraduate students through both research work and related courses that the PIs will develop and offer. The PIs will aggressively recruit students from underrepresented groups to participate. The resulting research solutions will be incorporated into the Cooperative Control, Mobile Ad-hoc and Sensor Networks, and Wireless Communication and Networking courses taught by the PIs within their respective universities. Three PhD students will be trained to become experts in the fast evolving field of intelligent and networked robotic systems. MS and undergraduate students will be assigned specific sub-problems. Lastly, the research results will be disseminated in first rate scientific conferences, journals, and magazines of the field. The testbed will be made open to other research and education institutes._x000D_
_x000D_
Keywords: Underwater Swarming Robots; Cognitive Networking; Cooperative Communications; Mobile Sensing</t>
  </si>
  <si>
    <t>1763870</t>
  </si>
  <si>
    <t>Ratti</t>
  </si>
  <si>
    <t>The upcoming convergence of the connected and autonomous vehicles will revolutionize the use of private car and further the observed social and behavioral trends towards sharing economy. The sharing of mobility resources will become the key to sustainable urban mobility. _x000D_
The goal of this project is to lay down the theoretical and operational foundations of a scalable, autonomous cyber-human system that serves urban mobility needs. The proposed project revolves around the novel notion of ?effective passenger occupancy?, that simultaneously account for how many passengers are onboard autonomous vehicles, and how effectively they are progressing towards their destination. Starting from this, we will define and analyze models and algorithms for optimally designing, sizing and operating a city-wide fleet of shared autonomous vehicles. Concomitantly, we will study how to design the interplay between fleets of autonomous vehicles and the individuals, groups, and communities which will use them so that maximal effective passenger occupancy as well as societal benefits of the resulting cyber-human system can be achieved. _x000D_
By providing a systematic, multi-disciplinary approach to study the urban level implications of shared mobility, this project will showcase a compelling example of how the integration of science and technology, concomitantly with well designed actions for human engagement, can result in substantial urban life improvement through the holistic design of a socio-technical system for mobility. This will also stimulate further research and attract talents in the field of IIS and cyber-human systems._x000D_
Keywords: autonomous vehicles; shared mobility; socio-technical mobility system;  network science.The project aims at providing a number of breakthrough advancements in the field of CHS research:_x000D_
-  by integrating a wealth of mobility data sets, including unique UBER trip data sets, it will provide an unprecedented understanding of human mobility patterns in urban environments across the globe;_x000D_
-  starting from the definition of the novel notion ?effective passenger occupancy?, it will define a conceptual framework, called Liquid Mobility, for the integration of different forms of shared mobility into a holistic and transformative cyber-human urban mobility system that also integrates human behavioral, social, and sustainable mobility incentivization aspects;_x000D_
-  it will develop novel tools and methodologies for urban mobility demand shaping, including the design of innovative cyber-human interfaces to better inform passengers about the carbon efficiency of their shared mobility choices; _x000D_
- it will develop scalable and efficient tools for the design of cyber-human systems composed by a multitude of autonomous entities that interact with individual, group, and communities. All the tools and methodologies developed will be assesses for accuracy and tested for computational efficiency, paving the way to real-world implementation of the ideas presented in this proposal.The project results will substantially impact the IIS and cyber-human systems research community:_x000D_
- by showcasing an example of how different disciplines can contribute to the design and operation of a large, distributed cyber-human system, the outcomes of the project will stimulate further research in the field. _x000D_
- furthermore, the practices and methodologies developed in the project could potentially be used to tackle other complex cyber-human systems, and will provide a fundamental contribution to the IIS research community at large.</t>
  </si>
  <si>
    <t>1763874</t>
  </si>
  <si>
    <t>Gong</t>
  </si>
  <si>
    <t xml:space="preserve"> Panel Summary       
 A short description of the proposal: This proposal seeks to mine patterns from video data and using it for hardware design to improve performance and efficiency. It also proposes proof of concept test chips to validate that the video quality is retained despite the savings. _x000D_
_x000D_
Intellectual merits:_x000D_
Strengths: The strengths of the proposal are in the strong team, the previous publication record of the PIs and the industry collaborations. The evaluation strategy for the technique in the proposal leverages the strength of the team with chip tape out._x000D_
 	_x000D_
Weaknesses: A comparison to existing video compression methods would benefit the proposal. In the proposal, Aim#1 seems to propose data mining research directions for video data, and tasks from Aim#1 overlap significantly with Aim#2. The panel felt that any additional information obtained from mining patterns from video data would be incremental over existing techniques._x000D_
The proposal could be easier to read by avoiding extra verbiage and delving into more technical details in the research plan._x000D_
_x000D_
Broader Impacts:_x000D_
Strengths: The broader impacts of the proposal include retention and recruitment of women and minorities._x000D_
 Weaknesses: Broader impact could have been much stronger by better highlighting _x000D_
previously funded EPSCoR project and arguing for how funding the current _x000D_
proposal would created added benefit to this prior project. _x000D_
_x000D_
Other criteria: The proposal includes a reasonable facilities and data management plan.  _x000D_
_x000D_
_x000D_
Summary/Rationale for recommendation including key strengths and critical weaknesses: The panel was not convinced that the identification of patterns from video data would be able to generate more information than what is obtained from regular video compression methods. The panel suggests that the PIs apply these techniques for circuit design techniques broader than (and outside of) video data. _x000D_
_x000D_
_x000D_
The panel placed this proposal in the following category:_x000D_
_x000D_
____	Highly Competitive (HC)_x000D_
____	Competitive (C)_x000D_
____	Low Competitive (LC)_x000D_
__X__	Not Competitive (NC)_x000D_
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</si>
  <si>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The PIs propose exploring new hardware mechanisms for "video memory" that_x000D_
exploit the unique properties of video data. The PIs will explore: (1) "a_x000D_
systematic, hardware-driven data-mining framework" (i.e., using data_x000D_
mining to find characteristics in video data that can be exploited in_x000D_
hardware to improve performance, efficiency, and/or reliability?); (2)_x000D_
"an integrated, data-informed memory hardware design methodology" (i.e.,_x000D_
hardware mechanisms to exploit the insights from data mining video data);_x000D_
and (3) proof-of-concept test chips to demonstrate these ideas._x000D_
_x000D_
* Strengths_x000D_
_x000D_
- strong team with a history of productive collaboration_x000D_
- proof-of-concept test chips are excellent_x000D_
- collaboration with Google and Packet Digital_x000D_
_x000D_
* Weaknesses_x000D_
_x000D_
- confusing and very frustrating to read_x000D_
- not clear what data mining will discover beyond the well understood_x000D_
correlations and structure already exploited by standard video_x000D_
compression algorithms_x000D_
_x000D_
* Detailed Comments_x000D_
_x000D_
I found this proposal confusing and very frustrating to read. The PIs_x000D_
insist on using a significant amount of unnecessary terminology to_x000D_
describe the motivation and proposed work, so much so that I am still not_x000D_
quite sure I understand the key insights and what the PIs want to do._x000D_
"data-informed hardware design" is not a new idea. It is just_x000D_
"hardware-design". All architects leverage application-level insights to_x000D_
improve performance and/or efficiency along a spectrum from_x000D_
general-purpose to specialized implementations. They key is what insights_x000D_
we wish to exploit. Exploiting correlation in chroma values or in most_x000D_
significant or least significant bits is a perfectly reasonable (yet_x000D_
incremental) technique. How this extends to some kind of grand unified_x000D_
theory of fundamental structure specifically in video data remains_x000D_
unclear. Exploiting the fact that video data has: "(i) redundant and_x000D_
noisy inputs; (ii) multiple acceptable outputs, and (iii) large-scale_x000D_
statistical computation process." is certainly not new nor particularly_x000D_
interesting. The PIs need to provide some succinct, compelling, and easy_x000D_
to understand preliminary results that suggest there really is something_x000D_
new in terms of the coarse-grain structure in video data (i.e., intra-_x000D_
and inter-frame) to be exploited in specialized hardware that is somehow_x000D_
beyond what is already exploited in every sophisticated video compression_x000D_
algorithm. For example, Task 1.3 states that "key objectives are to_x000D_
discover (i) the inter-byte data correlation between different 8-bit_x000D_
pixel data, (ii) the inter-microblock data correlation between different_x000D_
micro-blocks, and (iii) the inter-frame data correlation for different_x000D_
frames." How does this move beyond the very well understood correlations_x000D_
exploited in standard video compression algorithms?_x000D_
_x000D_
All three PIs have a strong record of important individual and_x000D_
collaborative research contributions, and the proposal's use of industry_x000D_
connections and emerging large-scale video datasets add strength to the_x000D_
proposal. Maybe the authors just need to revise the writing to focus less_x000D_
on the vague idea of "data-informed hardware" and instead provide a_x000D_
succinct and compelling motivation that there is something interesting_x000D_
and exciting to explore in terms of the structure in video data which has_x000D_
not been previously discovered through the long history of work on video_x000D_
compression. Simply saying that one task will use data mining techniques_x000D_
to discover this structure is not really sufficient since the risk of not_x000D_
finding any novel structure is high and without such structure the rest_x000D_
of the proposal falls apart._x000D_
_x000D_
One small note: the PIs include multiple duplicate citations._x000D_
[8,14,15,47] are duplicates of [50,51,52,53]. Very frustrating._x000D_
_x000D_
_x000D_
In the context of the five review elements, please _x000D_
evaluate the strengths and weaknesses of the proposal with respect to broader impacts._x000D_
_x000D_
The PIs propose standard plans for incorporating proposed research into_x000D_
their teaching and for recruiting students from underrepresented groups._x000D_
The only part that seems novel is the NAI mentorship program. At least in_x000D_
my opinion, it is fine that this seems to be part of a separate NSF_x000D_
EPSCoR program, but I would have liked to at least see some more detail._x000D_
Ideally this specific proposal would in some way either tie in,_x000D_
contribute, or enhance the EPSCoR program. Regardless, for an SHF Medium_x000D_
proposal my expectations for the broader impacts of the proposal are_x000D_
higher. There was a missed opportunity for the PIs to really highlight_x000D_
the NAI mentorship program in more detail and somehow explain how funding_x000D_
this SHF Medium proposal would provide additional benefit to the_x000D_
previously funded NAI mentorship program (perhaps by including Co-PI Jin_x000D_
as a contributor to the program in some way?)._x000D_
_x000D_
_x000D_
Please evaluate the strengths and _x000D_
weaknesses of the proposal with respect to any additional solicitation-specific review criteria, if _x000D_
applicable_x000D_
_x000D_
_x000D_
_x000D_
Summary Statement_x000D_
_x000D_
A strong team with an excellent track record of collaboration, but_x000D_
unfortunately the proposal just lacks a clear and compelling motivation_x000D_
for why there is structure in video data that has not been discovered by_x000D_
past work on video compression. Without some kind of promising new_x000D_
insight into novel structure that can be exploited with new hardware_x000D_
mechanisms it is hard to take a risk on this proposal. Prior work on_x000D_
pixel-level correlation is interesting, but is not really sufficient._x000D_
Broader impact could have been much stronger by better highlighting_x000D_
previously funded EPSCoR project and arguing for how funding the current_x000D_
proposal would created added benefit to this prior project._x000D_
_x000D_
_x000D_
</t>
  </si>
  <si>
    <t xml:space="preserve">In the context of the five review elements, please _x000D_
evaluate the strengths and weaknesses of the proposal with respect to intellectual merit._x000D_
_x000D_
The objective of the proposed project is to utilize data-mining techniques to improve the video storage memory efficiency._x000D_
_x000D_
Strengths:_x000D_
Utilizing data pattern in videos can significantly improve memory efficiency with little overhead._x000D_
The PIs have obtained promising preliminary results focusing on the data relationship at the local-bit level. The proposed approach will expand the analysis to multiple levels and different memory technologies._x000D_
Co-design of hardware-driven data-mining framework and memory system can lead to high compression ratio while preserving the video quality._x000D_
The PIs are qualified to perform the proposed tasks._x000D_
Weaknesses:_x000D_
The proposed project focuses on video storage only, which may limit its impact somewhat._x000D_
The proposed solutions will be very task-specific. Careful benchmarking with alternative approaches will be helpful._x000D_
_x000D_
_x000D_
In the context of the five review elements, please _x000D_
evaluate the strengths and weaknesses of the proposal with respect to broader impacts._x000D_
_x000D_
The PIs will introduce techniques developed in the project into graduate and undergraduate courses._x000D_
As female faculty members, PIs Gong and Jin have a good track record of attracting female students and will continue this effort._x000D_
The PIs will leverage the EPSCoR program to serve North Dakota's large Native American Indians population._x000D_
Weakness:_x000D_
The discussions on broader impacts can be strengthened with more details and examples._x000D_
_x000D_
_x000D_
Please evaluate the strengths and _x000D_
weaknesses of the proposal with respect to any additional solicitation-specific review criteria, if _x000D_
applicable_x000D_
_x000D_
_x000D_
_x000D_
Summary Statement_x000D_
_x000D_
Utilizing data patterns to improve the memory efficiency is an interesting concept and will likely lead to performance gains. The scope of the research topic seems to be limited to video storage though._x000D_
_x000D_
</t>
  </si>
  <si>
    <t xml:space="preserve">In the context of the five review elements, please _x000D_
evaluate the strengths and weaknesses of the proposal with respect to intellectual merit._x000D_
_x000D_
The PIs have completed extensive preliminary work._x000D_
_x000D_
The focus of the proposal on video might limit the applicability of the work. Each memory is very application-specific/encoding-specific._x000D_
_x000D_
Given the amount of completed work, it was difficult to determine_x000D_
if there was potential for further improvement by exploiting more complex patterns that might be detected by data mining techniques_x000D_
and translate that to circuit-level improvements in memory design._x000D_
_x000D_
How would this compare to simply compressing the video using state-of-the-art video compression techniques?_x000D_
_x000D_
In the context of the five review elements, please _x000D_
evaluate the strengths and weaknesses of the proposal with respect to broader impacts._x000D_
_x000D_
Recruiting native americans for the project was a strength of this section._x000D_
_x000D_
_x000D_
Please evaluate the strengths and _x000D_
weaknesses of the proposal with respect to any additional solicitation-specific review criteria, if _x000D_
applicable_x000D_
_x000D_
_x000D_
_x000D_
Summary Statement_x000D_
_x000D_
The proposed work may have limited impact._x000D_
_x000D_
</t>
  </si>
  <si>
    <t xml:space="preserve">In the context of the five review elements, please _x000D_
evaluate the strengths and weaknesses of the proposal with respect to intellectual merit._x000D_
_x000D_
The proposed work finds patterns of the following types- finding groups of data that are frequently stored together, finding which data is more relevant to the output, finding inter-byte inter-frame and inter-block data correlation etc. _x000D_
It is not clear to me what the objective of Aim#1 is. There are many existing data mining algorithms to analyze video data. A few of these are repeatedly mentioned in this aim as well. Are the PIs trying to develop algorithms over and above this? Why is that necessary? It seems like the tasks in Aim 1 and Aim 2 overlap; a better delineation is required. _x000D_
The proposed optimizations include tuning memory's dynamic knobs during runtime based on context specific video data, and other such heuristic measures. A systematic characterization  of which data specific modifications are going to be performed, and how much savings in performance/energy are expected is recommended before the PIs embark on this research. Otherwise, my concern is that the highly ad-hoc nature of the data patterns might not be generalizable enough to be used for hardware design. _x000D_
_x000D_
The proposal has many typos and grammatical errors and could benefit from a proofreading._x000D_
_x000D_
In the context of the five review elements, please _x000D_
evaluate the strengths and weaknesses of the proposal with respect to broader impacts._x000D_
_x000D_
Broader impacts of the proposal involve recruitment and retention of women and underrepresented minorities._x000D_
_x000D_
Please evaluate the strengths and _x000D_
weaknesses of the proposal with respect to any additional solicitation-specific review criteria, if _x000D_
applicable_x000D_
_x000D_
_x000D_
_x000D_
Summary Statement_x000D_
_x000D_
The proposed work seeks to discover patterns in video data and integrate into the hardware design._x000D_
_x000D_
</t>
  </si>
  <si>
    <t>Video is everywhere today. Video applications such as mobile video streaming, Unmanned Aircraft Systems (UAS) videos, and Internet-of-Things (IoT) videos, are becoming more intelligent and seamlessly integrated to deliver smarter lifestyles. Unfortunately, energy-efficient embedded storage has proved to be a very challenging problem for today's video applications. On the one hand, with the development of embedded computing technologies, more video services utilize battery-powered devices, inevitably requiring low-power features. One the other hand, due to the large data size and intensive computation, video processing requires frequent memory access and consumes a large amount of power, liming the battery life of the devices. While struggling to provide memory to store exploding amounts of video data within constrained power budgets, designers have very little knowledge about the data itself. This proposal takes a step toward addressing the above challenge by leveraging the assets of data to extract useful knowledge and actionable information for hardware designers to realize an integrated data-informed efficient hardware design paradigm. Our main idea and also our conviction is that the useful data pattern and data relationship hidden in video data can be discovered by suitable data-mining techniques and can be intelligently integrated to hardware design for multi-dimensional innovations in circuits and systems. This data-informed approach is the foundation upon which our proposed research is built. On the basis of very encouraging preliminary data, our team members, with a unique combination of expertise that ranges from data mining, integrated circuit design, to embedded system, are particularly well-prepared for this research. The main thrusts of the proposed research include: (i) designing a systematic data-mining framework for a comprehensive understanding of massive video data characteristics, (ii) developing an integrated data-informed cross-layer efficient video memory design platform, and (iii) implementing video memory chips and deploying them in mobile video streaming and UAS video system with collaboration from Google and Packet Digital, in the special context of North Dakota._x000D_
_x000D_
Keywords: memory design; power-efficient; low implementation cost; videos; data-informedFirst, The proposed research represents a new hardware design paradigm which switches from pure hardware-centric design to data-informed hardware in order to address the videos' unique storage challenges. By introducing data mining to the hardware design process, the discovered data knowledge, combined with an integrated data-informed cross-layer hardware design platform, will enable more intelligent hardware with a better trade-off among energy efficiency, cost, and speed, thereby relieving the current data storage burden for today's video systems. Second, the proposed research on the comprehensive study of video data patterns will advance other research by other groups, such as data-informed significance-driven approximate computing platforms. Third, the research outcomes - a comprehensive hardware-driven data mining framework and an integrated data-informed cross-layer hardware design methodology - have great potential to extend to other data-intensive applications such as deep learning systems. Finally, by integrating ideas from data mining, integrated circuit design, and embedded system, and by working directly with two industrial partners, this project bridges the gap between theory and practice, and will develop new techniques that have the potential to make a profound impact on these fields.First, it is anticipated that the expected outcomes will accelerate low-power low-cost video/image/vision sensors for a wide variety of applications such as video surveillance, advanced medical and elderly care systems, and self-driving vehicles. Second, the multidisciplinary nature of this project provides a unique training and career preparation opportunity for the students. Third, the research findings, software, and educational materials will be freely accessible to researchers and educators. Finally, the PIs will continue to actively recruit underrepresented and minority students, particularly females and Native American Indians, to work on this project.</t>
  </si>
  <si>
    <t>1763875</t>
  </si>
  <si>
    <t>Internet-of-things (IoT) devices allow objects to be sensed, monitored, controlled, and actuated remotely. With well-designed processing and communication architecture, IoTs may improve healthcare field tremendously by increasing resource accessibility, reducing medical cost, engaging patients and doctors, and promoting connectivity of individuals to the world, thus resulting in large economic and societal benefits. With Moor's Law slowing down, a critical challenge in IoTs over the next decade and beyond is how to design ultra-low power IoT architectures that can satisfy the growing demand for increased functionalities in reduced form-factors. In particular, machine learning based intelligent functionalities may have significant, potentially transformative, impact in enhancing healthcare IoTs. However, such intelligence typically comes with complex operators and is very challenging to be_x000D_
integrated into small devices such as wearables and sensors. The overall objective of this project is to address this grand challenge by investigating systematic, cross-cutting approaches and techniques to integrate intelligent functionalities in IoT devices with ultra-low power._x000D_
_x000D_
KEYWORDS: Computer Architecture, Internet-of-things, Intelligence, Ultra-low PowerThis collaborative research investigates the architectural challenges, opportunities and solutions in designing and prototyping intelligent and ultra-low power IoT devices. The first research thrust investigates the viability of achieving intelligent data processing in IoT devices with ultra-low power. A new cross-end architecture framework will be explored, along with many co-optimizations that build on tight interactions among architecture, application and technology. The second research thrust explores the largely untouched opportunity of enabling and utilizing intelligent control in IoTs. The objective is to embed intelligence in IoT devices to analyze dynamic input characteristics, and then adjust various components of IoT devices synergistically and adaptively to achieve higher power efficiency. The third research thrust is to evaluate the performance of the proposed intelligent processing and control framework in the first two thrusts. This will be carried out by developing real-world system prototype of wearable sensor-aggregator systems and assessing a wide range of physiological signals. This thrust heavily relies on the expertise of all the three PIs, thus requiring extensive collaboration during this phase of research. The collaboration plan establishes a systematic and comprehensive methodology to allow the effective investigation of promising new approaches and techniques.This research has broader impact in contributing to fundamental advances in IoTs by enhancing the power efficiency of wearable IoTs through novel and dynamic architecture designs. Beyond specific technical contributions that will be derived from this research that can impact advancements in computing, efforts by the PIs related to this project will also have impact more broadly on education and outreach. Findings of this research will be incorporated into curriculum and course content at the three PI's home institutions. New interdisciplinary graduate and undergraduate courses related to mobile health (mHealth) will be developed. Results from this research will also be disseminated through publications in leading workshops, conferences and journals. Individual and collaborative efforts will be made to promote K-12 education, minority involvement and other outreach activities. The proposed project will also feature tool development that aims to enhance the quality of senior care services nationally to increase the societal impact of this project.</t>
  </si>
  <si>
    <t>1763876</t>
  </si>
  <si>
    <t>The employment landscape is changing and expanding, creating uncertainty as individuals navigate decisions regarding both career preparation and continuing education.  These decisions must be executed within a large and complex decision space where individuals lack a needed bird's eye view.  The broad impact goal of this proposal is to create a sustainable sociotechnical solution that integrates three key ingredients needed for success. _x000D_
_x000D_
This proposal addresses mounting concerns regarding navigation of pathways towards stable employment and personal economic wellbeing through a solution that rests on a foundation in computational modeling and leads individuals not just to helpful guidance, but also social needed community support and social engagement. This project brings together leaders in Human-Computer Interaction, Machine Learning, Artificial Intelligence, and Education as part of a grand challenge to forge acceptable and effective paths towards career growth, community connection, and wellbeing within a constantly changing landscape.  Specifically, we propose to develop CareerScope, an Intelligent Coaching Agent that will provide (1) broad visibility into the decision space that reduces uncertainty, (2) valuable guidance that promises a high probability of leading to a successful outcome, and (3) pointers to needed social support from human career coaches or peers that increases confidence and motivation while offering human engagement in the problem solving and decision making process._x000D_
Keywords: Career advancement; Underserved populations; Socially-Sensitive Reinforcement Learning; Technology Support for MentoringThe intellectual merit of the proposal consists of fundamental contributions to both Human-Computer Interaction and Machine Learning.  It comprises a three pronged solution, where a computational modeling strand proposes new computational paradigms that continually map best practices, inform data-driven recommendations, and support effective decision making; a behavioral research strand that gains insight through qualitative and quantitative investigations, uncovering properties of recommendations as well as recommenders that are associated with whether guidance is accepted and how it influences success in career advancement; and finally an intelligent coach development strand that embodies findings from the other two strands in the CareerScope Intelligent Coach Agent, designed as a sociotechnical solution to support decision making.The broader impact of this collaboration stems from the creation of Intelligent Coach Agents with the potential to offer guidance to learners within both formal and informal learning environments.  The partnership with WGU facilitates transition of research into practice at large scale.  While the proposed research will be housed within a single platform, the technical innovations will ultimately be integratable into a wide range of platforms where individuals, specifically non-traditional learners, seek to increase their employment potential.  The results of this project will broaden our understanding of the limitations and opportunities for Intelligent Coach Agents to guide learners, particularly non-traditional learners, through their career paths. These results can inform both online and brick-and-mortar universities how to best coach/train/mentor students or integrate peer/professional mentorship and peer interaction into current advising practices.  Broad impact is addressed at greater length at the end of this proposal. The proposal targets support of nontraditional students to embark upon or advance upon STEM career paths and thus aims for broadening participation at its core.</t>
  </si>
  <si>
    <t>1763878</t>
  </si>
  <si>
    <t>Platt</t>
  </si>
  <si>
    <t>While many people with disabilities need help with activities of daily living (ADLs) in their home or elsewhere, they care deeply about maintaining their sense of independence, which requires limiting the tasks that professional or family caregivers must provide. The PIs recently conducted focus groups at the Crotched Mountain Rehabilitation Center (CMRC) to determine the ADLs with which people with disabilities would most want assistance. It was found that users wanted a number of capabilities including the ability to pick up something from the floor, the ability to unlock and open a door, the ability to manipulate items on a tightly packed shelf, etc. The goal of this project is to develop a RoWMan, a robotic wheelchair with a robotic arm mounted on it that would help its user perform ADLs such as those listed above. It will function either as an assistive device where the user uses the wheelchair or as an autonomous assistant where it performs manipulation tasks autonomously as requested. Critically, the system will be fully functional in unstructured environments containing novel objects such as people's homes._x000D_
_x000D_
_x000D_
Keywords: assistive robotics; robotic manipulation; human-robot interactionThis project will support research in two areas: robotic manipulation and human-robot interaction. The focus of the manipulation work will be to develop new robotic manipulation algorithms that perform well with novel objects in unstructured environments. Traditionally, manipulation planners assume that the shape of the objects involved are known in advance or can be estimated on-line. However, these assumptions often cause problems in practice. The focus here will be to develop new algorithms based on deep reinforcement learning that can perform manipulation tasks reliably even when the geometry of the world is unknown in advance. The project will also support research into a new class of human-robot interaction based on laser pointers. Recent work suggests that laser pointing can be very effective for this user community because they enable the users to point directly in the environment rather than on a screen which induces additional cognitive load. This project will develop new ways of communicating sophisticated intent using a combination of environmental context, laser pointing, and laser gestures.This project will have several important outcomes. Most importantly, the work will lead directly to a new class of assistive/autonomous robotic systems (RoWMan) for the home that could have a significant effect on the ability of people with disabilities to live independently. The fact that the project includes user testing by people in the target population over the entire course of the project means that the technology could serve as an early prototype for future commercial products. Moreover, although the focus is on pepole with disabilities, this same technology could have a huge impact on the ability of the elderly to live independently. The project will also have important implications for other manipulation-based robotics technologies. Any type of robotic system that must function reliably in the real world (space, environmental cleanup, disaster recovery, logistics, etc.) will benefit from the proposed research. Also, the proposed approach to human-robot interaction could be relevant well beyond the target user populations -- it could be that the laser-based interface proposed here would become a standard for many different types of manipulation systems. Finally, this project will have a major impact on efforts by the PIs to educate and inspire the next generation of STEM professionals. The programs targeted at high school students, undergraduates, K-12 teachers, and the public will all be supported by this project.</t>
  </si>
  <si>
    <t>1763880</t>
  </si>
  <si>
    <t>Chawla</t>
  </si>
  <si>
    <t>One of the critical challenges societies face is effective response to natural and manmade disasters. Information is a key enabler of scalable, flexible, and adaptable responses to major incidents at all levels.  A year-long planning effort by representatives of major emergency management agencies from Illinois and North Dakota and data scientists defined the key challenge facing information management in incident response: the unique and contingent nature of each incident. While pre-planned data and analytics resources are useful, each real incident requires unique combinations of data that cannot be fully anticipated.  Moreover, information needs change dynamically as the incident unfolds.  _x000D_
_x000D_
The data required for effective incident management comes from a wide variety of sources, including historical data, predictive analytics, data on resource and personnel availability and pre-positioning, terrain and building plans, sensor data, media reports, data from UAV systems, social media, satellite feeds, publicly available map data, data on location and condition of infrastructure, to name a few.  These data sources vary along a static-dynamic dimension, and also in terms of provenance and pre-processing required to render the data useful.  Some of this data is open source, some available to specialized public agencies, some tightly-held and proprietary, and formats and structure vary. The particular mix of data resources required cannot be fully anticipated.  Hence, rather than pre-planned master data stores, short term on-demand integration of multiple disparate types data would be the gold standard during large scale incidents.  In such cases everyone needs to be transparent to everyone else, so the ability to dynamically respond to different information needs in a way that ensures collaborative access to distributed data resources, while protecting privacy and preserving ownership would be a significant advance. To make this advance, this project will focus on the question: How do we integrate disparate, distributed data at the time of disaster, provide on-the-fly observations, and generate a human-machine thought partnership paradigm to facilitate incident response?  This project will develop a system to capture, assemble, harmonize, analyze, and present multifaceted data resources for incident management and emergency response in real-time, and incorporate policy, organizational response, and governance aspects. _x000D_
_x000D_
Keywords: cyberGIS; predictive analytics; emergency response; unmanned aerial vehicles; social sensingThe proposed research will integrate four technological components: (1) Data sensing, including scenarios of coordinated UAVs to capture data during the time of crises, crowd sensing, and use of publicly available data; (2) Data harmonization from disparate sources and analytical integration to create a single source of truth at the time of emergency scenarios. This includes data fusion from social media, sensors, and different emergency response teams in as-needed and on-the-fly data integration;  (3) Predictive analytics that innovates machine learning algorithms to learn on heterogeneous data of multiple modalities, and non-stationary data distributions, incluiding providing input for more realistic simulations for training purposes; and (4) visualization, including GIS to help enable human-in-the-loop integration, including delivery on mobile devices.  Organizational support for this technology is essential and will be mobilized by building a collaborative community of practice among emergency responders and data scientists for the purposes of underpinning an emergent governance structure for the system.Few functions are as critical as effective emergency response, and this data resource will greatly facilitate inter-organizational coordination in planning and responding to disasters.  The platform also has the potential to improve use of limited resources by allowing the agencies to assess their current allocation strategy and improve it. A good working prototype plus governance component will also provide a model for other metropolitan, state and international governments. The students involved in this project will have a unique interdisciplinary research experience that carries a significant societal impact. The PIs have a targeted plan to broaden participation in computing, and also develop curricula material to incorporate the topics in the proposed research.</t>
  </si>
  <si>
    <t>1763882</t>
  </si>
  <si>
    <t>Slavakis</t>
  </si>
  <si>
    <t xml:space="preserve">In the context of the five review elements, please _x000D_
evaluate the strengths and weaknesses of the proposal with respect to intellectual merit._x000D_
_x000D_
The main focus of this work is the recovery of high resolution MRI data from low resolution data by using appropriate models.  The PIs explain that there are inherent nonlinearities in the way MRI data is related across regions. So traditional PCA methods (as in transform coding) and union of subspace methods (as in compressive sensing) do not work very well. The PIs therefore propose a nonlinear manifold representation. Recovery of the high resolution image from the low resolution measurement  then becomes a nonlinear process and a nonconvex optimization problem is formulated. The learning problem is formulated as a nonconvex constrained optimization, namely Eq. (P1). This is then extended to a feature space formulation (P2). The nonlinear mapping phi which is needed for this is obtained from the reproducing kernel chosen for this. It is not clear how the kernel is selected. The PIs mention at one point that "This is the first time that manifold based models as well as parallel and asynchronous algorithms for non-convex MRI-recovery tasks are combined in a general framework" (page B-2)._x000D_
_x000D_
Broadly speaking two regimes are considered. The first is manifold-based signal recovery from spatial information, applicable to still MRI images. The optimization can be implemented with high parallelism and is therefore compatible with parallel (synchronous) multicore computing. The other regime is where temporal information is also available,   increasing the data available. In this case asynchronous computational methods are applicable, and they are outlined on page B-13._x000D_
_x000D_
The heart of the computations involves nonconvex learning and recovery tasks. Nonconvex problems such as (2) are handled as a sequence of convex subbproblems. The PIs call this FSCA (flexible successive convex approximations). _x000D_
_x000D_
I feel that the work is important and will have good impact, and therefore should be funded if possible. However, while the proposal is technically sound, the degree of novelty  did not seem to be revolutionary.  On the whole the clarity of the technical writing was not excellent. I found the writing style to be very verbose at places with many references to literature.  It would have been more enjoyable if the PIs  came to the main point quickly and explained things a bit more clearly and sharply._x000D_
_x000D_
There is a well thought out and detailed  collaboration plan in place (page 58-59)._x000D_
_x000D_
The PIs appear to have a thorough knowledge of the literature and are well qualified, with good publication records. _x000D_
_x000D_
_x000D_
_x000D_
_x000D_
In the context of the five review elements, please _x000D_
evaluate the strengths and weaknesses of the proposal with respect to broader impacts._x000D_
_x000D_
Successful completion of the project will have positive impact on clinical MRI and beyond, including smart healthcare for future. The PIs plan to organize a workshop towards the end of the project period to bring awareness to these problems in the community. The PIs plan to make good use of the EPICS and VIP programs at Purdue to engage students and other faculty in the program. There are _x000D_
excellent plans for integrating under-represented groups through various societies (page B-15). The _x000D_
outreach to local schools (Westminster community charter school), and plans to involve in STEM programs are well thought out. _x000D_
_x000D_
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Overall a good proposal and the problems are well chosen. _x000D_
_x000D_
2. The PIs are well qualified._x000D_
_x000D_
Intellectual merit weaknesses: _x000D_
_x000D_
1. While the proposal is well written in some places, it is too verbose and dense at other places. _x000D_
_x000D_
2. While the ideas are sound, important, and timely, the level of creativity and novelty are not revolutionary. _x000D_
_x000D_
Broader impact strengths: _x000D_
_x000D_
1.  There will be impact on clinical MRI and beyond, including smart healthcare for future. _x000D_
_x000D_
2. There is a good plan to engage students and other faculty through the use of Purdue's   EPICS and VIP programs. _x000D_
_x000D_
3. There are excellent plans for integrating under-represented groups through various societies._x000D_
_x000D_
4. The outreach to local schools , and plans to involve in STEM programs are good. _x000D_
_x000D_
_x000D_
_x000D_
Broader impact weaknesses:  _x000D_
_x000D_
1. None._x000D_
_x000D_
_x000D_
</t>
  </si>
  <si>
    <t>1763883</t>
  </si>
  <si>
    <t>Han</t>
  </si>
  <si>
    <t>Wireless networked control systems (WNCSs) are fundamental to many Internet-of-Things (IoT)_x000D_
applications which must work under real-time constraints in order to ensure timely collection of_x000D_
environmental data and proper delivery of control decisions. The Quality of Service (QoS) offered by a_x000D_
WNCS is thus often measured by how well it satisfies the end-to-end deadlines of the real-time tasks_x000D_
executed in the WNCS. Network resource management in WNCSs plays a critical role in achieving the_x000D_
desired QoS. Though resource management in WNCSs has been studied for a long time, the explosive_x000D_
growth of IoT applications especially in terms of their scale and complexity has dramatically increased_x000D_
the level of difficulty in tackling this inherently challenging undertaking. Unexpected internal and_x000D_
external disturbances that may appear in WNCSs concurrently make the resource management even more_x000D_
challenging. Static resource management for WNCSs, where decisions are made totally statically or only_x000D_
get updated infrequently can support deterministic real-time communication, but either cannot properly_x000D_
handle unexpected disturbances or must make rather pessimistic assumptions.  _x000D_
    To address this challenge, this project seeks to 1) develop novel modeling techniques to model the impact of disturbances on wireless network capacity, both from the "demand" side (due to external disturbances) and the "supply" side (due to internal disturbances), and 2) design effective resource management solutions that can be readily scaled to extremely large WNCSs. Due to the complexity of this problem, a tiered process is adopted to tackle it, starting from a hybrid approach and ultimately develop a fully distributed dynamic resource management framework. Besides introducing models and algorithms, the project emphasizes realizing the techniques on an actual hardware testbed and will deploy the testbed in the field to evaluate performance and assess limitations that may arise due to practical aspects. The findings will be worked back to the design phase, and help further refine the proposed tiered dynamic resource management solutions. _x000D_
_x000D_
Keywords: Wireless networked control systems; dynamic resource management; quality of service; disturbances; end-to-end real-time constraintsThis proposed project aims to design novel modeling techniques and scalable resource management frameworks for large-scale WNCSs to handle concurrent internal and external disturbances promptly, while maintaining the required timing performance of control tasks. In this proposed solution, Task 1 (T1) develops models that provide a real-time measure of the resource capacity in each network route. This model characterizes the "demand" for network resources from the control application tasks and the "supply" of network capacity available to meet the control application's demand; Task 2 (T2) studies hybrid dynamic techniques directing at offloading schedule computation to individual nodes and generating light-weight dynamic decisions and their low-overhead distribution; Task 3 (T3) builds on T1&amp;T2 and seeks to devise fully distributed dynamic techniques that can efficiently and effectively react to both internal and external disturbances. These modeling techniques and dynamic resource management solutions will be implemented and thoroughly evaluated in a WNCS testbed and deployed in a real-world industrial plant for long-term field tests.This proposed project has broader impacts on the design and deployment of network infrastructure and_x000D_
resource management framework in IoT applications, leading to more reliable, less expensive networked_x000D_
control systems with graceful degradation. Collaboration with industry (e.g., researchers at Emerson_x000D_
Automation Solutions, Texas Instruments, GM R&amp;D Center) will provide opportunities for industry_x000D_
advice and a route for the more practical products of the proposed project to reach users in industry._x000D_
Planned release of the software tools and hardware testbed will ensure wide dissemination of the research_x000D_
results. In addition, the project will allow the PIs to incorporate new research findings into relevant_x000D_
courses, and offer opportunities for undergraduate and graduate students, especially those from_x000D_
underrepresented groups, to participate in the activities.</t>
  </si>
  <si>
    <t>1763886</t>
  </si>
  <si>
    <t xml:space="preserve"> Panel Summary       
 Description:  The PIs want to develop better algorithms for semi-structured_x000D_
all-hexahedral mesh generation.  Novel features include adapting the mesh_x000D_
structure to the topology of the solution field, and updating the mesh_x000D_
incrementally through time to adjust to a changing solution field._x000D_
_x000D_
 _x000D_
INTELLECTUAL MERIT_x000D_
_x000D_
Strengths_x000D_
_x000D_
+ The proposal's agenda is ambitious, attacking important, difficult problems._x000D_
+ The proposed work has the potential for a large impact on applications._x000D_
+ Extending the PIs' past meshing ideas to 3D seems like a good direction._x000D_
_x000D_
Weaknesses_x000D_
_x000D_
- Panelists who are not in the area of mesh generation had difficulty reading_x000D_
  and understanding the proposal.  For the "Medium" or "Large" competitions,_x000D_
  PIs should not assume that all the panelists are experts in mesh generation._x000D_
  For example, the PIs do not explain why it is hard to construct a hexahedral_x000D_
  mesh._x000D_
- Panelists who are not in the area of mesh generation did not understand the_x000D_
  motivations, the priorities, or the "big picture" of the proposed work._x000D_
- The proposal lacks rigorous definitions and clear mathematical statements,_x000D_
  and uses a lot of jargon that isn't widely known._x000D_
- It is not clear if any theoretical analysis will be done or any theorems_x000D_
  will be proved._x000D_
- The panelist who is an expert in mesh generation felt that the PIs should_x000D_
  have more deeply explored the implications of the Poincare-Hopf Theorem, the_x000D_
  Euler characteristic, the recent advances in quadrilateral mesh generation_x000D_
  based on these observations, and how these generalize to hex meshes._x000D_
  A better mathematical characterization of the fundamental topological_x000D_
  constraints on hex meshing ought to precede algorithm development._x000D_
_x000D_
BROADER IMPACTS_x000D_
_x000D_
Strengths_x000D_
_x000D_
+ Zhang's long-term involvement in SESEY shows a sustained dedication to_x000D_
  a program for high school girls and underrepresented minorities._x000D_
+ University of Houston is a Hispanic-serving university._x000D_
+ Successful completion of the proposed work could have a large impact in_x000D_
  practical scientific computing problems in many different domains._x000D_
_x000D_
Weaknesses_x000D_
_x000D_
- The proposal fails to set a specific goal to write and distribute useful_x000D_
  software for a specific task._x000D_
 _x000D_
_x000D_
Suggestions to PI(s):_x000D_
_x000D_
Making this proposal succeed would probably require (1) writing it so it is_x000D_
understandable to a broader cross-section of algorithmic researchers, including_x000D_
those who are not familiar with mesh generation, (2) better describing why hex_x000D_
meshing is difficult and (what is known about) why hex meshing faces_x000D_
fundamental topological constraints, (3) better justifying why mesh topology_x000D_
should follow solution tensor properties, and (4) better matching the proposed_x000D_
algorithmic development to the requirements described._x000D_
_x000D_
The proposal should hew closer to the concerns of the Algorithm Foundations_x000D_
program, with greater emphasis on theoretical analysis (e.g., characterizing_x000D_
hex mesh topology, finding problems for which theorems can be proven or_x000D_
algorithms offer mathematical guarantees)._x000D_
_x000D_
(Here are some details of what panelists suggest should be defined--especially_x000D_
on page 1.  A short definition of a "mesh" and exactly how it is used would_x000D_
help.  What is meant by "adjusting locally some nodes"?  For a mesh to be_x000D_
"unstructured"?  What is a "tet-mesh"?  What are "mesh deficits"?  What is a_x000D_
"hierarchical view"?  (Here, a high-level explanation of the types of issues_x000D_
that may arise would be helpful.)  What is a "discretization"?  What is implied_x000D_
by "the transfer of simulation information"?  Define "irregular elements",_x000D_
"change discontinuously", "low distortion", "singularities", "Isogeometric_x000D_
Analysis".  "Second-order tensor fields", "multi-resolution representation",_x000D_
"separatrices".  Panelists note that there is a disconnect between Algorithmic_x000D_
Foundations, which typically builds on rigorous definitions and statements, and_x000D_
this proposal, which uses much vague terminology.)_x000D_
_x000D_
_x000D_
Justification for Panel Rating:_x000D_
_x000D_
Several panelists say that parts of the proposal are difficult to understand,_x000D_
the proposal is not written in the language of Algorithmic Foundations, and it_x000D_
is not clear that the proposed work will include mathematical analysis or_x000D_
theorems and proofs.  The proposal shows insufficient thinking about the_x000D_
topological difficulties of hex meshing, how the constraints on quad meshing_x000D_
(e.g., singularities) extend to constraints on hex meshing, and how progress in_x000D_
quad meshing that respects those constraints might generalize to hex meshing._x000D_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</si>
  <si>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Structure of Time-dependent Hexahedral Meshes: Theory and Applications_x000D_
_x000D_
L: 1763886 Chen, Guoning U of Houston $  599,997_x000D_
N: 1763948 Zhang, Eugene Oregon State University $  600,000_x000D_
_x000D_
_x000D_
P180637 LC AF Medium Panel /  Dec 11-12 (9 panelists),_x000B_  on 12/12/2017, recommended as Low Competitive (G,G,G/F,F)_x000D_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</si>
  <si>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Proposal to improve hex meshing algorithms for 3D domains.  Lays out a great set of objectives including matching the boundary shape within a tolerance, matching a 3D stress-strain field within a tolerance, element quality and mesh design to achieve low-loss transfer between steps of a simulation.  These are long-standing difficult problems and this agenda is clearly ambitious.  Recent work by PI Zhang on tensor field design, his work on polycube meshing and several recent papers of PI Chen on re-meshing and mesh improvement suggest that they can make progress.  The proposal lays out a framework in which an initial hex-mesh is constructed just based on surface geometry, and then at every simulation step it is adapted to the simulated field.  _x000D_
_x000D_
Strengths_x000D_
_x000D_
- Prior work is excellent_x000D_
- Well-formulated goals_x000D_
- Two realistic applications will be used for testing_x000D_
_x000D_
Weaknesses_x000D_
_x000D_
- Framework sounds unlikely; too many hard problems have to be solved to get there_x000D_
- Not a lot of strength in proving any of the approximation bounds_x000D_
- Why a hex-dominant mesh would not be sufficient is not clear_x000D_
- Singularities of the simulation might be quite complex, not leading to a good decomposition into base hexes_x000D_
_x000D_
In the context of the five review elements, please _x000D_
evaluate the strengths and weaknesses of the proposal with respect to broader impacts._x000D_
_x000D_
University of Houston is a Hispanic-serving institution (how is the percentage of Hispanic CS majors?).  PI Zhang routinely hosts students in a K-12 outreach program. _x000D_
_x000D_
The goals are indeed important for all kinds of physical simulations. _x000D_
_x000D_
_x000D_
_x000D_
Please evaluate the strengths and _x000D_
weaknesses of the proposal with respect to any additional solicitation-specific review criteria, if _x000D_
applicable_x000D_
_x000D_
_x000D_
_x000D_
Summary Statement_x000D_
_x000D_
This is an ambitious proposal, but there is not enough detail on how these goals will be achieved.  Some summary of the PIs relevant prior work and a clearer indication of how it will lead to advances in hex meshing would really strengthen this proposal._x000D_
_x000D_
</t>
  </si>
  <si>
    <t xml:space="preserve">In the context of the five review elements, please _x000D_
evaluate the strengths and weaknesses of the proposal with respect to intellectual merit._x000D_
_x000D_
This proposal focuses on the design of algorithms for generating high quality hexahedral meshes. The PIs argue that prior work has not yet let to scalable algorithms for constructing high precision meshes, and that the increasing demand for large scale simulations calls for a new meshing framework. _x000D_
_x000D_
Unfortunately, I was not able to follow most of this proposal. Rather than providing a smooth introduction to the field and a high level intuition and motivation regarding the types of problems that this project aims to tackle, the proposal dives directly into the details, using a lot of jargon. This compromises the sections where the PIs try to motivate the proposal which are either overly specific, using undefined concepts and terminology, or too vague._x000D_
_x000D_
Also, large sections of the proposal appear to serve no real purpose in defining and motivating the proposed problems or explaining how they will be solved. For instance, most of the "Pelvic floor dysfunction simulation" is dedicated to describing a figure that does not really provide any insights._x000D_
_x000D_
_x000D_
In the context of the five review elements, please _x000D_
evaluate the strengths and weaknesses of the proposal with respect to broader impacts._x000D_
_x000D_
It sounds reasonable that higher quality mesh generation algorithms could indeed have a significant impact on running large scale simulations or other graphics applications. However, given the drawbacks of the proposal discussed above, it is hard to evaluate whether these impacts are likely or not._x000D_
_x000D_
Please evaluate the strengths and _x000D_
weaknesses of the proposal with respect to any additional solicitation-specific review criteria, if _x000D_
applicable_x000D_
_x000D_
_x000D_
_x000D_
Summary Statement_x000D_
_x000D_
Although the problem itself sounds reasonably well-motivated, the proposal is not well structured and it is hard for a non-expert to follow. It is therefore hard to estimate the intellectual merit and the broader impacts of the proposed project unless the PIs revisit the proposal to provide a higher level understanding and motivation for the obstacles in mesh generation and the insights that can lead to improved algorithms._x000D_
_x000D_
</t>
  </si>
  <si>
    <t xml:space="preserve">In the context of the five review elements, please _x000D_
evaluate the strengths and weaknesses of the proposal with respect to intellectual merit._x000D_
_x000D_
This could have been a great proposal if written in a language more appropriate for the Algorithmic Foundations directorate of NSF. The PIs propose to theoretically investigate hexahedral meshes, which are of importance in various engineering and scientific disciplines. Unfortunately, the overall explanation of the necessary background information, but also the exposition does not include rigorous definition, mathematical statements, and mathematically well-articulated properties the PIs are after._x000D_
_x000D_
In the context of the five review elements, please _x000D_
evaluate the strengths and weaknesses of the proposal with respect to broader impacts._x000D_
_x000D_
strengths:_x000D_
_x000D_
+ great problem with practical significance _x000D_
+ PIs are very well qualified in conducting this research_x000D_
+ good broader impact section_x000D_
_x000D_
weaknesses:_x000D_
_x000D_
- inappropriate exposition for CCF_x000D_
_x000D_
_x000D_
_x000D_
Please evaluate the strengths and _x000D_
weaknesses of the proposal with respect to any additional solicitation-specific review criteria, if _x000D_
applicable_x000D_
_x000D_
_x000D_
_x000D_
Summary Statement_x000D_
_x000D_
I encourage the PIs to carefully read through abstracts and if possible examples of proposals submitted to the Algorithmic Foundations NSF directorate and thoroughly rewrite their proposal before resubmission. Also, try to make it easily accessible to an audience with general computer science and mathematics background._x000D_
_x000D_
</t>
  </si>
  <si>
    <t xml:space="preserve">In the context of the five review elements, please _x000D_
evaluate the strengths and weaknesses of the proposal with respect to intellectual merit._x000D_
_x000D_
The proposal addresses the difficult problem of generating semi-structured_x000D_
all-hexahedral meshes for finite element methods.  The authors call it_x000D_
"structured" but I call it "semi-structured", as the first step creates a very_x000D_
coarse hex subdivision of a (possibly complicated) geometry, and a second step_x000D_
refines the coarse subdivision into smaller hex elements._x000D_
_x000D_
It's a very hard problem.  Nobody has an algorithm that reliably succeeds at_x000D_
this problem, at least not when the geometry gets complicated.  The proposed_x000D_
research might make it much more reliable (but probably not perfectly reliable;_x000D_
I don't expect anybody to solve that problem any time soon).  What makes it so_x000D_
difficult is that there are fundamental constraints on the topologies of_x000D_
all-hex meshes, and these constraints are often at odds with the geometry and_x000D_
the desire for elements with reasonable shapes.  The tricky topology of all-hex_x000D_
meshes is not a well-understood problem.  Unlike triangular, tetrahedral, or_x000D_
quadrilateral meshes, hex meshes cannot usually be adapted in a purely local_x000D_
manner; changes made at one point tend to propagate through the mesh until they_x000D_
reach the boundaries._x000D_
_x000D_
However, there are some similarities between hex and quad meshing.  A lot of_x000D_
progress has been made on quad meshing in recent years by carefully choosing_x000D_
where to place "singularities", i.e., vertices with degree other than 4, and_x000D_
using the Poincare-Hopf theorem to know where some singularities must be_x000D_
tolerated (because any frame field satisfying the boundary conditions might_x000D_
necessarily have at least a certain number of true singularities).  Hex meshes_x000D_
must obey a related but much more complicated set of constraints governing both_x000D_
"singular edges" and "singular vertices"; but as the PIs say, "the_x000D_
singularities of cross fields and its topology are not well understood."  The_x000D_
PIs seem to plan to tackle this task, but they don't say as much about it as I_x000D_
hoped they would.  There is much discussion of singularities and local ways to_x000D_
remove them, but not much about the basic known mathematics of what_x000D_
singularities must appear; the PIs don't even review what's known about this_x000D_
topic for quad meshes.  It would seem to be critical to understand this if one_x000D_
wants to make progress on hexes.  The single best thing the PIs could do to_x000D_
strengthen this proposal is to go much deeper into this topic._x000D_
_x000D_
Although it's a hard problem, success in this problem could have a big impact_x000D_
in practical simulation problems in scientific computing.  There are many_x000D_
companies and energy labs that have invested a lot of infrastructure (software_x000D_
and trained analysts) in all-hex meshing, so this is a problem well worth_x000D_
solving!_x000D_
_x000D_
Beyond facing traditional issues in hex meshing, the authors propose two_x000D_
additional ideas that I have not seen addressed much in the past.  One, they_x000D_
want to design the mesh (and its singularities) so it is "conformal" to the_x000D_
fields being simulated.  That is, after obtaining a first solution to the_x000D_
physical/finite element problem, they want to adaptively update the mesh so_x000D_
that it is better suited to approximating that solution in two ways:  the_x000D_
hex element shapes/sizes/anisotropy matches the needs of the solution, and the_x000D_
singularities of the mesh are in some sense "conformal" to the singularities of_x000D_
the solution.  There is plenty of evidence that better solutions can be_x000D_
obtained by adapting the element shapes/sizes/anisotropy to fit the solution,_x000D_
including some evidence from PI Chen (discussed on page 9).  But is there any_x000D_
evidence that one wins by adapting the singularities of the mesh to the_x000D_
singularities of the solution?  I am not aware of such evidence.  Given that_x000D_
the PIs are proposing to spend a significant amount of effort on this problem,_x000D_
I would like to see a little more assurance that the effort would have some_x000D_
reward!  What if the PIs successfully achieve this goal and yet discover that_x000D_
it does not improve the solutions at all?_x000D_
_x000D_
Another question I have is, why do the PIs wish to adapt/re-mesh a mesh from_x000D_
a previous time step, rather than simply creating a new mesh from scratch to_x000D_
best fit the new conditions?  My guess is that by adapting the old mesh, the_x000D_
PIs might reduce the amount of error introduced by re-interpolating field_x000D_
values (or as the PIs call it, "Lossless Simulation Transfer") from an old mesh_x000D_
to a new one.  But I'm just guessing...the PIs don't tell us why, and they_x000D_
should._x000D_
_x000D_
While Section 3.1 is interesting and contains the meat of the PIs' method,_x000D_
I don't fully understand it.  I think I understand "sheets", but I didn't_x000D_
understand what a "chord" is.  I have only the vaguest idea what the PIs mean_x000D_
by "complexity", or why you can sum complexities, or why knowing the complexity_x000D_
would help you determine an optimal partition B.  I don't see why spectral_x000D_
analysis of a singularity connectivity matrix would give you meaningful_x000D_
information._x000D_
_x000D_
In Section 3.3.2, do I understand correctly that the search in the transition_x000D_
graph will require you to generate a full hex mesh H at each vertex of the_x000D_
graph you visit, so that you can check the condition Q(h) &gt;= sigma (which_x000D_
requires you to know H)?  Generating a bunch of hex meshes like that sounds_x000D_
slow.  At the top of page 12, the proposal talks of "using less time and less_x000D_
memory footprint", and I don't know why that would be true, especially if_x000D_
you're generating a whole bunch of complete hex meshes._x000D_
_x000D_
I like the line "we will conduct a comprehensive and in-depth study on the_x000D_
relations between the local/global mesh quality metrics and the local/global_x000D_
quality of the simulation in order to identify the appropriate quality metric_x000D_
for hex-mesh elements."  I also very much like the validation parts of the_x000D_
proposal (Section 3.4)._x000D_
_x000D_
The PIs' English is not great, and sometimes I can't tell exactly what they're_x000D_
saying.  They should give serious consideration to hiring an editor (whose_x000D_
first language is English) for their grants._x000D_
_x000D_
So in summary, I very much like what the PIs are proposing to do, and I think_x000D_
it's an important problem with much potential for impact, but I don't think_x000D_
they've fully thought through either the mathematical limitation nor fully_x000D_
explained their approach._x000D_
_x000D_
_x000D_
In the context of the five review elements, please _x000D_
evaluate the strengths and weaknesses of the proposal with respect to broader impacts._x000D_
_x000D_
If this proposal is successful, I think the biggest Broader Impact is that it_x000D_
will allow a wide swath of users in industry, academia, and government labs to_x000D_
run all-hex simulations on geometries more complicated than they can currently_x000D_
use.  The impact has the potential to be quite large, because there are already_x000D_
many people committed to all-hex meshes, despite the difficulty of generating_x000D_
them._x000D_
_x000D_
More unusually, the PIs are ongoing participants in programs for K-12 students,_x000D_
most notably through OSU's Summer Experiences in Science and Engineering for_x000D_
Youth (SESEY), targeted at high school girls and underrepresented minorities,_x000D_
in which E. Zhang has a decade-long history of continual participation.  He_x000D_
plans to sponsor two SESEY students each summer for 4 years.  (Based on past_x000D_
performance, I believe it.)_x000D_
_x000D_
The PIs say they "will dedicate to broaden the participation" of_x000D_
underrepresented minorities, including Hispanics.  They have mentored several_x000D_
women in research.  Note that co-PI Yue Zhang is also a woman._x000D_
_x000D_
The PIs include the usual stuff about educating grad and undergrad students,_x000D_
and incorporating research ideas into graduate courses.  (And an undergrad_x000D_
course--but does this advanced hex meshing stuff really belong in an undergrad_x000D_
course entitled "Numerical Analysis"?)_x000D_
_x000D_
Page 11 mentions a "software implementation", and page 14 mentions_x000D_
"dissemination of software and libraries", but the PIs never really tell us_x000D_
what software they're going to write.  Software could have a major impact, but_x000D_
I can't evaluate that unless the PIs make a more specific commitment about_x000D_
exactly what software they're going to write._x000D_
_x000D_
_x000D_
Please evaluate the strengths and _x000D_
weaknesses of the proposal with respect to any additional solicitation-specific review criteria, if _x000D_
applicable_x000D_
_x000D_
_x000D_
_x000D_
Summary Statement_x000D_
_x000D_
I rate this proposal in the middle of the "Good" category.  I think the value_x000D_
of the proposed research could be very high, but there are quite a few_x000D_
deficiencies in the details (and writing quality) of the proposal, especially_x000D_
in terms of explaining their ideas, and I'm not convinced that the PIs are the_x000D_
most suitable/prepared people to solve such a difficult problem.  The "Broader_x000D_
Impacts" are average among proposals of this type, but they could be above_x000D_
average if the PIs made a clear statement about what software they will write._x000D_
_x000D_
_x000D_
</t>
  </si>
  <si>
    <t>1763887</t>
  </si>
  <si>
    <t>Woodruff</t>
  </si>
  <si>
    <t xml:space="preserve"> Panel Summary       
 SUMMARY OF PROPOSED RESEARCH ACTIVITY_x000D_
Description: This proposal aims to develop new sketching and data-reduction techniques for many basic questions in machine learning and optimization. The first section focuses on developing coresets for unsupervised learning, aiming at new results for k-medians, k-means, and related problems. The second section aims to develop a unified framework for many problems that have non-convex formulations as matrix factorization problems, including matrix completion, robust PCA and weighted low-rank approximation. The third section aims to develop sketching techniques for deep neural networks, and the final section aims to prove property testing results for low-rank approximation recognition problems._x000D_
_x000D_
INTELLECTUAL MERIT_x000D_
_x000D_
Strengths_x000D_
Many of the problems studied involve fundamental links between optimization and machine learning - with the potential of developing new optimization techniques for novel learning applications._x000D_
_x000D_
There are several threads for which interesting first steps are outlined, such as the setting in the second section of giving a framework with a non-convex optimization problem with an L2 regularization for which there is the promise of a strong duality result that might be used to "convexify" the problem, and has been used to derive tight bounds for the sample complexity for matrix completion._x000D_
_x000D_
The PIs have a strong track record of obtaining results in this area._x000D_
_x000D_
Weaknesses_x000D_
_x000D_
The section of results on unsupervised learning appears to be limited to  incremental advances. Some panelists are skeptical that the proposed approach to deep learning is likely to be productive (e.g., there is no discussion of how, or whether, neural nets could be trained, given the proposed ideas on page 10.)_x000D_
_x000D_
BROADER IMPACTS _x000D_
_x000D_
Strengths_x000D_
_x000D_
The range of applications for the techniques being considered have the potential to effect a broad cross section of scientific disciplines._x000D_
The PIs have had extensive experience in organizing cross-discplinary workshops._x000D_
_x000D_
One of the PIs (Balcan) has a track record of working to attract underrepresented groups to work in this area._x000D_
_x000D_
Weaknesses_x000D_
There is nothing at all particularly innovative in the broader impact discussion of this proposal._x000D_
_x000D_
ADDITIONAL REMARKS_x000D_
Research plan: The scope of the results outlined in this proposal is consistent with the stated timeline for obtaining them._x000D_
_x000D_
Collaboration plan: The collaboration cites the previous collaboration of the PIs and their current co-advising of a PhD students as a mechanism for aiding working together (and is now aided by the fact that they are both at CMU)._x000D_
_x000D_
Data Management Plan: A minimal data management plan is outlined._x000D_
_x000D_
Results of prior support: A very succinct summary of prior results for Balcan is given, both for intellectual merit and broader impact, whereas for Woodruff, he has not received any prior NSF support._x000D_
_x000D_
Justification for Panel Rating: This is a proposal in an area of increasing importance -  providing theoretical support for the underpinnings of advances in learning; some of the questions posed here in advancing the state of the art are fundamental; the PIs have been significant contributors in the past to this area, though there was some thought that perhaps a somewhat more ambitious agenda would benefit the proposal. _x000D_
_x000D_
Panel Rating: _x000D_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</si>
  <si>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aims to develop new sketching and data-reduction techniques for many basic questions in machine learning and optimization. The PIs propose four main goals._x000D_
_x000D_
First, they propose to develop coreset techniques for unsupervised learning. This is a well-studied topic, and the PIs propose to study some questions that have resisted attack. These include coresets for k-median, optimal ones for k-means, etc. The PIs have partial progress on these as well._x000D_
_x000D_
The second goal is to develop a unified framework for many "matrix factorization" questions that have non-convex formulations.  These include matrix completion, robust PCA, matrix sensing and weighted low-rank approximation. The framework they propose captures some of the problems above, by having a non-convex optimization with an L2 regularization. The aim is to show that under reasonable assumptions, strong duality holds for this optimization problem, which can be used to "convexify" the problem.  The PIs mention that this approach succeeds in obtaining tight sample complexity for matrix completion (albeit non-constructive)._x000D_
_x000D_
The third goal is to use sketching techniques for deep neural networks. The PIs propose to approximate the weight matrices in the different layers of a neural net via low-rank approximations, while maintaining classification accuracy. While this is easy in the "linear" case, the challenge is to handle non-linearity. For this, the PIs propose a couple of interesting approaches, and relations to other problems._x000D_
_x000D_
The final goal is to prove property testing type results for problems such as low-rank approximation. This is a natural question, and has been studied in earlier works, such as Krauthgamer and Sasson. The PIs propose to obtain optimal non-adaptive sampling for this problem. They also consider similar approaches to problems such as stable rank computation._x000D_
_x000D_
Positives:_x000D_
_x000D_
Most of the problems are fundamental, and progress on them would be interesting to the sketching and learning communities. The PIs are well-qualified for the proposed work._x000D_
_x000D_
Negatives:_x000D_
_x000D_
Many of the problems posed are somewhat small improvements over the state-of-the-art. While this is OK if the techniques are very different, such a case isn't always made in the proposal._x000D_
_x000D_
Certain problems (such as multi-task learning, and network architecture, questions 7,9) are mentioned too briefly, and without much of an approach._x000D_
_x000D_
In the context of the five review elements, please _x000D_
evaluate the strengths and weaknesses of the proposal with respect to broader impacts._x000D_
_x000D_
PIs propose development of courses that different leves._x000D_
_x000D_
Both PIs are supportive of undergraduate level research._x000D_
_x000D_
PIs have been actively involved in the organization of workshops, seminars, etc. They have also been active at encouraging the participation of women in ML and theory research, by having students, and giving talks at some of the corresponding events._x000D_
_x000D_
Please evaluate the strengths and _x000D_
weaknesses of the proposal with respect to any additional solicitation-specific review criteria, if _x000D_
applicable_x000D_
_x000D_
_x000D_
_x000D_
Summary Statement_x000D_
_x000D_
The proposal aims to develop new sketching and data-reduction techniques for many basic questions in machine learning and optimization. Most of the problems are fundamental, and progress on them would be interesting to the sketching and learning communities. However, in many of the proposed improvements are relatively small. It would be nice to make the case that novel techniques need to be developed--i.e., there is some natural barrier that needs to be overcome. _x000D_
_x000D_
The PIs are well-qualified for the proposed work._x000D_
_x000D_
</t>
  </si>
  <si>
    <t xml:space="preserve">In the context of the five review elements, please _x000D_
evaluate the strengths and weaknesses of the proposal with respect to intellectual merit._x000D_
_x000D_
The proposal deals with developing coreset and sketching techniques for use in machine learning._x000D_
This is detailed in 12 specific questions grouped in relation to 4 specific goals:_x000D_
1) Coreset and sketching techniques with applications to unsupervised learning_x000D_
2) Non-convex techniques for learning representations via matrix factorization_x000D_
3) Coreset and sketching techniques for deep neural nets_x000D_
4) Mathematical foundations for representation property testing._x000D_
The last is motivated by a need to perform faster checks before doing expensive computation._x000D_
_x000D_
Ultimately, learning problems either directly or indirectly imply the uncovering of low-rank matrices. The sketching and coreset techniques involve deriving low-rank matrices that approximately maintain all the relevant information, thus leading to improvements in storage, computation, and in characterization._x000D_
_x000D_
The PIs have very strong profiles in the relevant areas, in applied and foundations of machine learning, as well as in sketching techniques. They have developed many of the best results that are relevant to these questions._x000D_
_x000D_
The description is eminently thorough and well reasoned. _x000D_
_x000D_
_x000D_
In the context of the five review elements, please _x000D_
evaluate the strengths and weaknesses of the proposal with respect to broader impacts._x000D_
_x000D_
The huge interest in deep learning is calling for better theoretical understanding. This work has the potential to lead to better theoretical underpinnings._x000D_
_x000D_
The proposal includes plans to disseminate the knowledge in curriculum, with undergraduate participation, and with interdisciplinary events. Actively recruiting women is an explicit goal._x000D_
_x000D_
_x000D_
Please evaluate the strengths and _x000D_
weaknesses of the proposal with respect to any additional solicitation-specific review criteria, if _x000D_
applicable_x000D_
_x000D_
_x000D_
_x000D_
Summary Statement_x000D_
_x000D_
The proposal deals with developing coreset and sketching techniques for use in machine learning. Extremely thorough and well reasoned plan, involving participants with very strong record on the relevant topics. Highly likely to succeed. Might contribute to better theoretical understanding of deep learning._x000D_
_x000D_
_x000D_
</t>
  </si>
  <si>
    <t xml:space="preserve">In the context of the five review elements, please _x000D_
evaluate the strengths and weaknesses of the proposal with respect to intellectual merit._x000D_
_x000D_
The PIs propose to develop coreset and sketching techniques for unsupervised_x000D_
learning problems.  They particularly focus on sparse PCA._x000D_
_x000D_
Section 2 proposes study of basic questions of coresets for the k-means and_x000D_
k-median problems.  It seems like a worthy pursuit._x000D_
_x000D_
Section 3 is the strongest part of the proposal.  The duality approach to_x000D_
solving these non-convex optimization problems is very interesting.  Question 5_x000D_
is interesting.  (I think there's some messed-up LaTeX at the top of page 7,_x000D_
which made that part hard to follow.  Also, in Question 6, what are U and V?)_x000D_
_x000D_
Section 4 strikes me as weak.  I am skeptical that the direction explored in_x000D_
Question 8 will be fruitful or will buy you anything in neural nets.  With_x000D_
regard to the "sum of l_2-norms" discussion on page 10, I would like to see_x000D_
some discussion about how you would train neural nets based on this idea, and_x000D_
how it might affect neural net performance._x000D_
_x000D_
The proposed results in Section 5 would probably be useful, though I don't_x000D_
find them exciting._x000D_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courses._x000D_
_x000D_
I think this proposal has a better-than-average potential to "benefit society"_x000D_
simply from the impact of the ideas and algorithms themselves.  If the PIs_x000D_
succeed in designing efficient algorithms for robust PCA and sketching_x000D_
algorithms, it may have a real-world impact in multiple application areas_x000D_
("recommender systems, sustainability, computer vision, robotics, healthcare,_x000D_
bio-surveillance, computational biology, computational advertising, search and_x000D_
information retrieval")._x000D_
_x000D_
The PIs mention that they have organized many interdisciplinary workshops and_x000D_
will continue to do so._x000D_
_x000D_
PI Balcan is a woman.  The proposal mentions "helping recruit women" with no_x000D_
details._x000D_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The proposed work in Section 3 is strong; the proposed work in Section 4 sounds_x000D_
weak (at least, I am skeptical of it); the proposed work in Section 5 sounds_x000D_
useful but doesn't excite me.  The "Broader Impacts" are a bit below average_x000D_
among proposals of this type, except insofar as the intellectual merit itself_x000D_
might have an unusually strong impact on real-world applications._x000D_
_x000D_
_x000D_
</t>
  </si>
  <si>
    <t xml:space="preserve">In the context of the five review elements, please _x000D_
evaluate the strengths and weaknesses of the proposal with respect to intellectual merit._x000D_
_x000D_
This proposal outlines a number of fundamental theoretical questions related to learning. The first area of the proposal deals with advances in the construction of coresets - building upon recent work that gives a coreset for the k-means problem, where the number of representative points depends only on k and the error tolerance, the PIs ask whether similar results can be obtained for the k-median objective, and more generally to give improved techniques for k-means in both traditional models as well in settings where the inputs are distributed and one is interested in the communication requirements between servers. These are basic questions, and the PIs show that initial progress has been made for some of them._x000D_
_x000D_
The second thrust of the proposal focuses on providing a unified framework for capturing problems such as matrix completion, robust PCA, matrix sensing, among others. The proposal sketches a connection via new factorization problem  obtained by minimizing a structured non-convex optimization problem, for which an interesting new strong duality condition plays a critical role. In general, little is know about strong duality results for non-convex optimization problems, so this a promising direction._x000D_
_x000D_
Third, the PIs address the question of finding a simpler representation of deep neural networks, so as to show conditions where there are strong convex relaxations (as a means for providing justification for their inexplicable effectiveness, as well as potentially providing new algorithms with provable and practically good performance). The proposal outlines a few specialized questions along these lines, and it appears that the PIs have a good start in attacking this important issue._x000D_
_x000D_
Finally, the PIs outline a few central questions in the complexity of property testing (which links back to issues for example for robust PCA). The proposal sketches a proof framework in which progress for these issues might be attained._x000D_
_x000D_
Overall, the PIs have written a compelling proposal and clearly articulated that the have positioned themselves to make progress on a number of interesting questions._x000D_
_x000D_
In the context of the five review elements, please _x000D_
evaluate the strengths and weaknesses of the proposal with respect to broader impacts._x000D_
_x000D_
The techniques being studied and advanced have had tremendous impact beyond computer science, and so these are questions that will naturally have impact beyond the usual academic framework. The PIs have also outlined a number of curricular advances within which this work will be integrated, and have had significant impact on promoting this area through many, many workshops. Finally, the PIs will continue to build on their track record of attracting underrepresented groups to the field._x000D_
_x000D_
Please evaluate the strengths and _x000D_
weaknesses of the proposal with respect to any additional solicitation-specific review criteria, if _x000D_
applicable_x000D_
_x000D_
_x000D_
_x000D_
Summary Statement_x000D_
_x000D_
This is a very, very good proposal, exceptionally well written, the carefully advances the case that the PIs are well-positioned to make progress on the theoretical foundations of important questions in learning. Furthermore, due to the nature of the questions this is work that will have a broader impact in and of itself, and the PIs have laid out a plan for a number of outreach activities as well._x000D_
_x000D_
</t>
  </si>
  <si>
    <t>Machine learning studies the design of automatic methods for extracting information from data and has become a highly successful discipline with a wide variety of important applications. Its past success was deeply influenced by fundamental statistical and computational principles for basic learning protocols involving single task learning. However, the emergence of unprecedented amounts of easily available data and computation have prompted the need of new algorithms and approaches for handling these new challenges. We aim to develop new algorithmic techniques for learning representations and sketching for modern and classic machine learning problems of significant practical importance. We plan to develop new techniques for finding structure in data in the form of data dimensionality reduction techniques, coresets and sketching.  We will use the developed algorithms and insights to provide new frameworks and algorithms for distributed learning and deep neural network. Specifically:_x000D_
Develop new coreset techniques for extracting representations. Coresets are a powerful notion developed in theoretical computer science with potential for wide-ranging applications in machine learning.  A coreset is a succinct summary of a very large dataset, with respect to a given objective function and have been used in several applications of machine learning including distributed learning. In this work, we will provide sharp characterizations on the size of coresets for clustering problems. We will also extend these techniques to provide powerful algorithms with good communication and computation guarantees for distributed settings. _x000D_
Develop non-convex techniques for learning representations. We will aim to develop a unified framework for extracting representation by solving non-convex matrix factorization problems with applications to important learning problems including matrix completion, robust PCA, matrix sensing, multi-task learning, dictionary learning, and weighted low rank approximation. _x000D_
Develop sketching techniques for representations in deep learning. We will substantially advance the theory of deep networks, one of the most successful contemporary machine learning paradigms, by applying our techniques for learning compact representations of deep networks. We specifically look at provably approximating the original possibly high dimensional network by a representation with fewer parameters, leading to more efficient computations, power savings, and avoiding overfitting. _x000D_
Develop mathematical foundations for representation property testing. This work will also develop the theory and algorithms for property testing question that are relevant for learning representations in  sublinear time. One can obtain a significant computational savings by first {\it testing} if an object has a desired property in a preprocessing stage, or is {\it far} from having that property. For example, in robust PCA we can first test if the input matrix is close to a low rank matrix. Besides obtaining sublinear time preprocessing algorithms, we also plan to develop algorithms for solving the optimization problems themselves in sublinear time, whenever possible. _x000D_
Keywords: Coresets; Clustering; Dimensionality Reduction; Non-Convex Optimization; Deep Learning; Distributed LearningThe proposed research will significantly expand the existing theory of sketching and learning representations, with important applications for obtaining algorithms with provable guarantees for important machine learning problems including deep networks and distributed learning. We also expect our algorithmic techniques to be of broad interest to the optimization and theoretical computer science community, including areas such as communication complexity, geometry, non-convex optimization, and property testing.Our work has potential for substantial societal, practical, and educational impact. Frameworks and algorithms developed have potential to yield new principled and robust methods for solving key challenges in  the age of ``Big Data'' in a wide range of application areas including search and information retrieval, computer vision, robotics, healthcare, and bio-surveillance. Both PIs are dedicated towards actively hiring minorities and involving undergraduate students in research.</t>
  </si>
  <si>
    <t>1763891</t>
  </si>
  <si>
    <t>Song</t>
  </si>
  <si>
    <t>Large scale graph and network datasets are ubiquitous in a diverse range of applications, such as drug design, fraudulent transaction detection and recommendation in social networks. The primary challenge in designing graph algorithms or graph analytics is to find a way to represent, or encode, graph structures such that it is suitable for the analysis of interests. Traditionally, graph analytics relied heavily on user-defined heuristics to extract structural information about graphs (e.g., degree or connectivity statistics). Very often, restricted assumptions about the properties of the graphs, which are likely to be violated in real world scenarios, need to be made in order for these heuristics to be useful, and it is not easy to take into account other additional information such node attributes and edge types. Furthermore, previous graph analytics seldom systematically exploit a common trait of real-world graph analysis problems: instances of the same type of problem are solved repeatedly on a regular basis using the same algorithm, but differing mainly in input graphs._x000D_
_x000D_
The goal of this project is to create a novel framework for designing large scale graph analytics by embedding graph algorithm steps into nonlinear spaces, and learning these embedded algorithms from data via direct supervision or reinforcement learning. In contrast to traditional graph analytics where every step in an algorithm is prescribed by experts, the embedding design will delegate some difficult graph algorithm choices to nonlinear learning models so as to avoid either large memory requirement, restrictive and unrealistic assumptions on the data, and/or limited design space exploration._x000D_
_x000D_
While the space of graph applications are large, the project will focus on four important classes of demonstrative applications, namely regression from molecular databases, prediction in dynamic graphs, solving combinatorial optimization problems over graphs, and reverse engineering gene networks. These applications will provide examples on how to use our learning based design framework for graph analytics._x000D_
_x000D_
Keywords: Graph analytics, embedding, deep learningThe proposed research presents a paradigm shift in the design of large scale graph analytics. It transforms difficult graph algorithm design problems into structured nonlinear model learning problems by leveraging application-specific contexts and similarity between problem instances. Though demonstrated in specific application contexts, the framework is generic and broadly applicable to a large class of graph analysis problems appearing in a diverse range of applications. It coalesces research in machine learning and big data analytics while enriching both the fields. The project emphasizes the development of parallel algorithms and scalable implementations to enhance the scale and scope of learning models using large-scale parallel computers. Once learned, the embedded graph analytics themselves can be utilized on more modest parallel platforms or even sequential settings.The project will lead to a software framework, and software addressing multiple important graph analysis problems, that can be utilized by the scientific community while at the same time facilitating similar development for other problem classes. Results from this research will be incorporated into courses taught by the PIs, and disseminated more broadly through book chapters and tutorials and accompanying slides.  The project will provide interdisciplinary training opportunities to the graduate students trained on the project. Involvement of a broader swath of students including undergraduates and underrepresented minorities is planned through multiple existing summer research internship programs that target students nationwide.</t>
  </si>
  <si>
    <t>1763893</t>
  </si>
  <si>
    <t>Tehranipoor</t>
  </si>
  <si>
    <t xml:space="preserve"> Panel Summary       
 The PIs propose exploring a new semi-automatic approach to replacing_x000D_
legacy systems with a new system that is similar in most respects. The_x000D_
PIs will explore: (1) automatically reverse engineering of PCBs; (2)_x000D_
automatically deriving the functionality of the legacy system; (3)_x000D_
creating a new kind of FPGA (uFPGA) specifically tailored for replacing_x000D_
legacy systems; (4) automatically mapping the reverse engineered system_x000D_
functionality to an uFGPA; and (5) verifying the correctness of the new_x000D_
system with respect to the legacy system. The PIs also plan to fabricate_x000D_
two proof-of-concept uFPGA test chips and to evaluate their new approach_x000D_
in the context of two industrial control systems._x000D_
_x000D_
* Intellectual Merits: Strengths_x000D_
_x000D_
 - the challenge posed by the proposal is a real one, and is difficult_x000D_
   especially since there is little information available about legacy_x000D_
   designs_x000D_
_x000D_
 - real chip prototyping_x000D_
_x000D_
 - two real-world validation scenarios using industrial legacy systems_x000D_
_x000D_
 - strong team with diverse backgrounds qualified to carry out the_x000D_
    proposed tasks_x000D_
_x000D_
* Intellectual Merits: Weaknesses_x000D_
_x000D_
 - not convinced proposal is tackling a fundamental research problem of_x000D_
   scientific interest to NSF, proposal may be more appropriate for DoD_x000D_
_x000D_
 - proposal seems both too ambitious (e.g., a completely new mixed signal_x000D_
   FPGA with new tools) and too limited in scope (e.g., may only be_x000D_
   appropriate for simple embedded systems)_x000D_
_x000D_
 - not clear how much of the UPGRADE methodology can be truly automated_x000D_
   which in turn means the ultimate benefit is somewhat in question_x000D_
_x000D_
* Broader Impacts: Strengths_x000D_
_x000D_
 - relatively standard broader impact plan to incorporate research into_x000D_
   the undergraduate and graduate curriculum_x000D_
_x000D_
 - annual challenge where University students use the UPGRADE methodology_x000D_
   to develop a system for an example legacy system is a creative way to_x000D_
   engage the broader community in the project_x000D_
_x000D_
* Broader Impacts: Weaknesses_x000D_
_x000D_
 - would have liked to see more creative ideas for broader impact given_x000D_
   the larger size of medium awards_x000D_
_x000D_
* Other Criteria: Data management plan_x000D_
_x000D_
 - plan for open-source release of UPGRADE tools is excellent_x000D_
 - plan for project specific public website for disseminating materials_x000D_
    for this project is good_x000D_
_x000D_
* Summary/Rationale_x000D_
_x000D_
The panel appreciates the PIs' interest in exploring a challenging topic_x000D_
that has not traditionally been studied in academia. The panel agrees_x000D_
that fully automated methodologies to replace legacy systems with_x000D_
upgraded systems could have significant benefit. However, the panel is_x000D_
still unconvinced that the proposed work aligns with NSF's mission of_x000D_
supporting basic research. The panel also agreed that the proposed_x000D_
project is both overly ambitious for the requested resources and at the_x000D_
same time relatively limited in scope. A completely new mixed signal FPGA_x000D_
with new tools is an interesting and very challenging project on its own._x000D_
The PIs admit the UPGRADE methodology is really only suited to systems_x000D_
for which one can "execute the system for all possible scenarios" which_x000D_
then limits the scope to relatively simple embedded systems. Reverse_x000D_
engineering analog components where the physical realization is_x000D_
intimately tied to the functionality (differential high-frequency PCB_x000D_
traces, antenna's implemented using PCB traces) seems very challenging_x000D_
and perhaps further limits the kind of analog components which can be_x000D_
reverse engineered. The panel is unconvinced a completely _automated__x000D_
UPGRADE methodology is feasible, which means some amount of manual effort_x000D_
will be required, and this in turn undermines some of the potential_x000D_
benefit of the vision for the project._x000D_
_x000D_
* Final Decision_x000D_
_x000D_
The panel placed this proposal in the following category (provide check_x000D_
mark):_x000D_
_x000D_
 - Highly Competitive (HC)_x000D_
 - Competitive (C)_x000D_
 - Low Competitive (LC)_x000D_
 X Not Competitive (NC)_x000D_
_x000D_
The panelists concur that the Panel Summary accurately reflects the panel_x000D_
discussion. 
</t>
  </si>
  <si>
    <t xml:space="preserve">In the context of the five review elements, please _x000D_
evaluate the strengths and weaknesses of the proposal with respect to intellectual merit._x000D_
_x000D_
The PIs propose exploring a new semi-automatic approach to replacing_x000D_
legacy systems with a new system that is similar in most respects. The_x000D_
PIs will explore: (1) automatically reverse engineering of PCBs; (2)_x000D_
automatically deriving the functionality of the legacy system; (3)_x000D_
creating a new kind of FPGA (uFPGA) specifically tailored for replacing_x000D_
legacy systems; (4) automatically mapping the reverse engineered system_x000D_
functionality to an uFGPA; and (5) verifying the correctness of the new_x000D_
system with respect to the legacy system. The PIs also plan to fabricate_x000D_
two proof-of-concept uFPGA test chips and to evaluate their new approach_x000D_
in the context of two industrial control systems._x000D_
_x000D_
* Strengths_x000D_
_x000D_
- unique and creative proposal_x000D_
- real chip prototyping is great_x000D_
- two real-world validation scenarios using industrial legacy systems_x000D_
are a real strength_x000D_
- strong team with diverse backgrounds_x000D_
- industrial advisory board is great but shouldn't the PIs include_x000D_
letters of support from the board members? how do we know they agreed_x000D_
to be on the advisory board?_x000D_
_x000D_
* Weaknesses_x000D_
_x000D_
- not convinced proposal is tackling a fundamental research problem of_x000D_
scientific interest to NSF_x000D_
_x000D_
- proposal seems both too ambitious (e.g., a completely new mixed signal_x000D_
FPGA with new tools) and too limited in scope (e.g., potentially only_x000D_
appropriate for simple embedded formally verified systems)_x000D_
_x000D_
- not clear how much of benefit the UPGRADE methodology will truly offer_x000D_
compared to just upgrading the legacy system with modern components_x000D_
_x000D_
* Detailed Comments_x000D_
_x000D_
This is a definitely a unique and creative proposal. As the authors_x000D_
mention "research in academia in this domain has unfortunately been_x000D_
non-existent." For better or worse, proposing a new project in an area_x000D_
which has very little academic interest requires a higher standard. The_x000D_
PIs must first strongly motivate _why_ NSF should fund research in this_x000D_
area at all before motivating why NSF should fund this specific project._x000D_
The authors do their best, but at least this reviewer remains somewhat_x000D_
unconvinced that this proposal is tackling a fundamental scientific_x000D_
research question. This proposal does read like it is more suitable for_x000D_
DoD programs which might be more interested in the practical aspects of_x000D_
maintaining legacy systems. Normally, NSF-funded research is firmly_x000D_
forward facing towards solving research questions about systems that are_x000D_
emerging now or will be emerging in the next 5-10 years, but this_x000D_
proposal seems to be a bit more "backward" facing tackling a very_x000D_
applied/practical problem as opposed to something more "fundamental"?_x000D_
_x000D_
Even ignoring this concern, the scope of the proposal feels both too_x000D_
ambitious and too limited at the same time. The proposal describes an_x000D_
ambitious project with many tasks, two test chips, and two detailed_x000D_
evaluations on real-world industrial control systems. Just designing a_x000D_
new kind of mixed-signal FPGA and the associated EDA toolflow to map_x000D_
functionality to this FPGA seems like an ambitious project on its own? At_x000D_
the same time, the proposal has to limit the scope of systems in several_x000D_
places. For example, Section 4.1.2 mentions that realistically the PIs_x000D_
will need to focus only on "critical infrastructures' electronics since_x000D_
it comes with certified software that is guaranteed to execute correctly_x000D_
under all possible inputs," and Section 4.5 mentions the PIs will be_x000D_
focusing on systems that "typically follow deterministically testable_x000D_
execution traces and practically bounded input space." This seems to_x000D_
imply the proposed techniques will only apply to a very limited set of_x000D_
legacy systems which by definition are relatively simple since they must_x000D_
be effectively formally verified? So on the one hand the proposal seems_x000D_
overly ambitious (an entirely new kind of mixed-signal FPGA with new_x000D_
tools) yet at the same time limited in scope (focused on simple formally_x000D_
verifiable legacy systems)._x000D_
_x000D_
Even from a practical perspective, it is not clear the authors really_x000D_
motivated how the proposed techniques (which will seem to still be_x000D_
somewhat semi-automatic, as opposed to fully automatic and "turn"-key_x000D_
which almost doesn't seem feasible) are significantly superior to just_x000D_
designing an upgraded system using new components to replace the legacy_x000D_
system. An upgraded system need not start from scratch and can use the_x000D_
legacy system as a starting point with modest improvements. If we have_x000D_
any kind of formally unproven tools in the UPGRADE methodology or as soon_x000D_
as we introduce any kind of manual design in the UPGRADE methodology we_x000D_
must re-verify the new uFPGA-based system anyways, and as soon as we want_x000D_
to take advantage of the new components to provide new features or to_x000D_
reduce power consumption, we will again be basically designing something_x000D_
very analogous to a traditional upgraded system._x000D_
_x000D_
As a small aside, the project roadmap in Figure 14 seems much too light_x000D_
in the first year with most of the team not contributing until the second_x000D_
year? It was not clear if the idea is the entire team would be working on_x000D_
the "Schematic RE" and "Design of digital building blocks" for the uFPGA_x000D_
in the first year?_x000D_
_x000D_
_x000D_
In the context of the five review elements, please _x000D_
evaluate the strengths and weaknesses of the proposal with respect to broader impacts._x000D_
_x000D_
The PIs propose standard plans for incorporating proposed research into_x000D_
their teaching. The only part that seems novel is the idea of an annual_x000D_
challenge where (I think) students will use the UPGRADE flow to upgrade_x000D_
an example legacy system? This sounds pretty interesting; I would have_x000D_
loved to seen more detail on this idea._x000D_
_x000D_
_x000D_
Please evaluate the strengths and _x000D_
weaknesses of the proposal with respect to any additional solicitation-specific review criteria, if _x000D_
applicable_x000D_
_x000D_
_x000D_
_x000D_
Summary Statement_x000D_
_x000D_
A unique and creative proposal, but unfortunately, at least this_x000D_
reviewer, is not quite convinced this proposal is tackling a fundamental_x000D_
research problem of scientific interest to NSF. Broader impact includes_x000D_
an interesting and novel plan for an annual challenge, but more details_x000D_
are required. Overall, this proposal is just not quite strong enough for_x000D_
me to advocate for funding._x000D_
_x000D_
_x000D_
</t>
  </si>
  <si>
    <t xml:space="preserve">In the context of the five review elements, please _x000D_
evaluate the strengths and weaknesses of the proposal with respect to intellectual merit._x000D_
_x000D_
The objective of the proposed project is to design an automated framework to upgrade legacy electronic systems._x000D_
_x000D_
Strengths:_x000D_
The PIs proposed a systematic approach to reconstruct the PCB schematic using x-ray tomography, reconstruct golden specification through software, hardware and firmware trace analysis, emulate legacy chips using a reconfigurable digital fabric, and extensive testing and verification._x000D_
The proposed tasks are well thought of. The PI have carried out promising preliminary studies._x000D_
The PIs are qualified to carry out the proposed task._x000D_
Weaknesses:_x000D_
It's not clear how much of the proposed tasks can be automated. The reconstruction of golden specifications and emulation of the legacy chips can be very challenging. If not through high-levels of automation, the proposed tasks will be very costly and may not offer advantages to alternative approaches._x000D_
_x000D_
_x000D_
In the context of the five review elements, please _x000D_
evaluate the strengths and weaknesses of the proposal with respect to broader impacts._x000D_
_x000D_
Maintaining and updating legacy electronic systems have been a challenge in many facets of our society._x000D_
Graduate and undergraduate students, particularly those from underrepresented groups, will be recruited._x000D_
Research activities will be incorporated in graduate and undergraduate course modules._x000D_
The PIs will hold annual challenge for interested students._x000D_
_x000D_
_x000D_
Please evaluate the strengths and _x000D_
weaknesses of the proposal with respect to any additional solicitation-specific review criteria, if _x000D_
applicable_x000D_
_x000D_
_x000D_
_x000D_
Summary Statement_x000D_
_x000D_
Overall this is a very good proposal. The proposed project meets a need that is of high importance. The proposed approach is very systematic. However, it is not clear how much the activities can be automated and generalized to different systems at relatively low cost._x000D_
_x000D_
</t>
  </si>
  <si>
    <t xml:space="preserve">In the context of the five review elements, please _x000D_
evaluate the strengths and weaknesses of the proposal with respect to intellectual merit._x000D_
_x000D_
The challenge posed by the proposal is a real one, and is very difficult especially since there is little information available about legacy designs._x000D_
_x000D_
The proposed work is significantly narrower than the problem statement, as it examines the printed circuit board and aims to map it onto a uFPGA._x000D_
_x000D_
There are many aspects of the proposal that strike this reviewer at least as very naive. For example, designing a flexible uFPGA that can map mixed-signal designs is by itself a challenging task. The approach outlined in section 4.1.2 ("executing the system for all possible scenarios") also seems to be quite difficult. The assumption that the system is accompanied by certified software that is guaranteed to be correct is also a major one. Analyzing execution traces to construct the specification is non-trivial, since the systems described in the introduction often are non-terminating._x000D_
_x000D_
_x000D_
_x000D_
In the context of the five review elements, please _x000D_
evaluate the strengths and weaknesses of the proposal with respect to broader impacts._x000D_
_x000D_
The broader impact statement is reasonable._x000D_
_x000D_
_x000D_
Please evaluate the strengths and _x000D_
weaknesses of the proposal with respect to any additional solicitation-specific review criteria, if _x000D_
applicable_x000D_
_x000D_
_x000D_
_x000D_
Summary Statement_x000D_
_x000D_
The challenge outlined and the proposed work are not quite aligned._x000D_
_x000D_
_x000D_
</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</si>
  <si>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_x000D_
_x000D_
</t>
  </si>
  <si>
    <t>Legacy electronic systems are expected to remain an integral part of many organizations that develop and manage critical infrastructures for the foreseeable future. The cost of designing or replacing these complex systems is often extremely high and it involves significant engineering resources that such efforts become infeasible. However, the prevalence of legacy electronic systems raises serious concerns whenever legacy software or hardware components need to be replaced. Reliance on legacy systems is problematic due to the difficulty of integration with newer systems, time, risk and cost associated with (obsolete) component acquisition, prevalence of counterfeit electronic components, and the inability to mitigate security vulnerabilities when they are discovered. These challenges and limitations underscore the need to scientifically address this so called "upgrade problem". To this end, an automated framework called UPGRADE (short for Ultra ProGrammable and Reconfigurable Design for improving integrity of legacy Electronics systems) would enable straightforward migration of both software and hardware to the latest technology without affecting availability, integrity, interoperability, or reliability of critical systems. As a byproduct, this would significantly reduce the total cost of detecting and the risk of using counterfeit and fake parts, while also improving the security and upgradability of the overall system. UPGRADE would explore the process of upgrading software as well as digital, analog, and mixed-signal components in legacy systems. Tackling this problem demands a team of experts from multiple disciplines including reverse engineering, hardware and software verification, design, test, and system validation. _x000D_
Keywords: Upgrade; Legacy Electronics Systems; Reverse Engineering; FPGA; Mapping; ValidationUPGRADE'S main objective is to develop methodologies to replace a legacy system with a new system that possesses the same functionality and meets the original or users' input specifications. Primary intellectual merits associated with this project include: (1) understanding the key challenges for upgrading a legacy system; (2) development of an innovative approach that accurately and automatically reverse engineers a legacy system's printed circuit boards (PCBs) into a schematic; (3) deriving the functionality of the legacy system that is being replaced or upgraded from the PCB and its components; (4) designing a suitable platform called upgrade FPGA (uFPGA) for mapping a wide variety of computation, communication and storage components, which not only includes reconfigurable digital blocks, but also enables reconfigurable analog and mixed-signal arrays; (5) mapping the specification and firmware onto uFPGA; (6) verifying the correctness of the mapped design to ensure that it exactly reflects the functional behaviors of any replaced components; and (7) design and validation of two test chips for uFPGA as well as validation of the proposed UPGRADE technology on two industrial systems - ABB PSR Programmable High Speed Controller and Trainguard ZSI Train Control System.The results of this project would be of significant interest to industry, US government agencies, practitioners, and university researchers worldwide. Although this is a high risk project, the reward would be tremendous to society. The majority of critical infrastructures use legacy systems with very long life, and require high availability, reliability and security. As a result, prominent benefits include more reliable, secure and trustworthy electronics for defense, finance, energy, nuclear, transportation, automotive and other mission-critical applications. This research will also greatly impact the education of students and professionals through development of courses, online materials, and presenting tutorials and workshops at conferences, industry, and government. By integrating the results of this project into various existing courses offered by PIs at the University of Florida and offering new courses in undergraduate and graduate curriculum, the PIs hope to amplify the skills of electrical and computer engineering students in design, hardware security, verification and test. The UPGRADE tools will be used at an annual challenge to be held at UF jointly with our annual FICS conference on cybersecurity. The PIs have a proven record of supervising underrepresented and minority students, and will continue to actively seek undergraduate and underrepresented students to perform research in their laboratories.</t>
  </si>
  <si>
    <t>1763894</t>
  </si>
  <si>
    <t>van de Meent</t>
  </si>
  <si>
    <t>Representation learning entails learning to map from an input sample (such as an image or a text)to a set of features that describe it. These representations can then be used in downstream tasks such as classification or retrieval. A challenge in representation learning is that learned features may capture an unknown combination of properties of the data. That is, such representations are entangled. Entangled representations are hard to interpret and may not generalize well to new datasets and tasks. The vision community has made significant recent progress towards learning disentangled representations that separate the feature space into distinct, interpretable factors of variation that independently encode aspects, e.g., the size, orientation and position of an object, individually. These approaches have yielded progress in interpretability and transfer of models in vision. In the natural language community, however, the problem of entangled representations has as-yet received little attention. We propose to close this gap by developing models, methods and metrics to learn and evaluate disentangled representations for text._x000D_
        Aim 1: Inducing Disentangled Representations for Text. We envision two approaches to learning representations: (i) Partitioning models that identify and encode the segments of a text that pertain to each aspect, and, (ii) decompositioning models, which infer co-occuring latent aspects (e.g., style and content). We propose auto-encoding model instantiations for both approaches, along with strategies that exploit inductive biases and semi-supervision to induce interpretable aspects._x000D_
        Aim 2: Evaluating the Interpretability of Learned Representations. An important goal of this work is to learn neural representations that are interpretable to end-users. To evaluate our success in doing so, we will perform user studies. For (semi-)supervised models, we will collect aspect-specific similarity judgments over document triplets (of the form 'document a is more similar to document b than to c with respect to z'). For unsupervised approaches, we propose an 'intruder detection' task._x000D_
        Aim 3: Exploiting Disentangled Representations of Text. In addition to interpretability, a second key potential advantage afforded by disentangled representations is more efficient training of models for new tasks by exploiting the learned structure. We propose models that harness disentangled representations for text classification and information retrieval. Furthermore, propose models for knowledge transfer that exploit the re-usability of disentangled representations.        _x000D_
        Keywords: Natural Language Processing; Interpretability; Disentangled Representations; Variational Autocoders; Transfer Learning.Existing work on aspect-based models almost entirely predates the shift towards neural models that the natural language community has undergone in recent years. To our knowledge, we are the first to propose work that in a systematic way defines, realizes and evaluates mechanisms for inducing disentangled representations in textual domains.To aid the NLP community in future development of approaches that learn disentangled representations, we will publicly release the user judgments collected in Aim 2, which is valuable for both supervision and evaluation. In addition we envision two activities._x000D_
          Workshop: Implicit Biases in Representations of Text. A realization that is rightfully receiving increasing attention in the machine learning community is that learned representations incorporate gender, racial and other biases in the data on which they are trained. Disentangling representations will make them more transparent, and thus render implicit biases easier to detect. We will organize a workshop that will bring together machine learning researchers and domain experts to identify biases implicitly encoded in learned representations, its unwanted effects in downstream analysis tasks, and avenues for mitigating these effects. _x000D_
          Undergraduate Research is a large component of this project. Indeed, the PIs are already advising an undergraduate researcher, Maha Alkhairy, who has made integral contributions to the preliminary work for the proposed project. We envision undergraduate participation (as REUs and during sponsored 'co-ops') on tasks that cater to the level of experience and ability of the student.</t>
  </si>
  <si>
    <t>1763895</t>
  </si>
  <si>
    <t>Herbsleb</t>
  </si>
  <si>
    <t>Increasingly, open source software provides the foundation for the Internet and for applications in virtually every domain. Economists sometimes refer to open source software as ?digital dark matter? to signify both its invisibility and its importance. Given its major role in the economy, one might assume that this ?digital infrastructure? is adequately maintained and supported.  But this often is not the case._x000D_
Open source projects are sustained primarily by the self-interested contributions of volunteers and firms pursuing their own local ends. In market-based production systems, self-interest tends to be aligned with overall welfare by the ?invisible hand? described in microeconomic theory. Price provides a key signal affecting what is produced and consumed and potential profit creates individual incentives which tend to allocate resources to uses that will produce the greatest societal value. Open source software projects, on the other hand do not operate according to the rules of markets but rather commons-based peer production. Such systems lack effective mechanisms to align participants? activity and overall welfare.  Research on other commons-based peer production systems such as Wikipedia has shown widespread and glaring mismatches between where effort is applied and where it is needed. And critical, widely-used open source projects, such as OpenSSL, the Python library ?Requests,? critical Ruby infrastructure project ?rvm,? and many others have minimal resources to maintain them. The lack of resources typically goes unnoticed until disaster strikes, such as the catastrophic Heartbleed OpenSSL vulnerability.Building on our prior work we propose research that will transform open source ecosystems by allowing them to become self-balancing and self-sustaining. Participants will easily see where critical projects need attention, and will be provided with motivating signals and mechanisms to facilitate a coordinated collective response. We will achieve this with an ambitious multidisciplinary research program that uses qualitative studies,repository mining,statistical modeling,experiments, game theory models, and ecosystem models to (1) create a census of virtually all open source ecosystems, (2) measure and detect mismatches in the supply and demand of development effort, (3)identify ?keystone? projects, i.e., those whose failure would threaten an entire ecosystem, (4) develop signals (e.g., badges, notifications) that make ecosystem needs easily visible to participants, (5) develop game theory models to predict how participants will collectively respond (e.g., contributing, free riding, or exhibiting bystander effects), (6) design mechanisms to facilitate coordination of the collective response, (7) perform qualitative and quantitative studies of the impact of signaling and coordination paradigms, and (8) undertake a large scale deployment and evaluation. The outcome will be a self-monitoring and self-balancing capability for software ecosystems that will show where work is most urgently needed, provide mechanisms to effectively engage participants in that work, and perform empirical studies evaluating the effectiveness of the system in shifting resources to where they are needed. Keywords: Signaling; Opensource Ecosystems.The proposal will make four key research contributions:(1) develop algorithms for identifying keystones and modeling the supply and demand of developer effort for projects across entire ecosystems,(2) provide a game theoretic analysis, signals of ecosystem needs, and mechanisms to coordinate a collective response,(3) perform mixed methods empirical validation of predicted responses of open source developers and communities, and(4) perform a large scale deployment and evaluation of the self-balancing capability.We expect that our theoretical framework, models, measures, recommendations, and tools will open a new field of research on digital ecosystems by spurring more work that refines or offers alternatives to the proposed theory and poses novel hypotheses about how ecosystems can efficiently allocate the essential resource of developer effort. It will also transform the way volunteers and corporations participate in open source projects, leading to a much more resilient and survivable open source infrastructure that businesses and society at large can rely on. Even if additional resources are still needed in spite of more efficient allocation of effort, the measures and signals will provide a practical direct set of indicators that can be used by potential funders to show where support is needed.</t>
  </si>
  <si>
    <t>1763898</t>
  </si>
  <si>
    <t>Andrews</t>
  </si>
  <si>
    <t>Wireless communication data rates have doubled about every two years since the advent of the cellular phone, a major engineering accomplishment that has been mostly enabled by network densification, i.e. the deployment of more base stations and access points, along with communication technologies that support such densification. Although an increase in the amount of spectrum and the spectral efficiency have also played a role in the increase of data rates, these two mechanisms combined were a small fraction of the total growth.  The prospects for further spectral efficiency gains or sub-6GHz bandwidth allocations are very limited, and high frequency communication is still quite speculative as a cellular technology, since such frequencies struggle to penetrate most walls or even windows, and require highly directional beams which will be very challenging to use in a mobile system.  _x000D_
_x000D_
But what if network densification stopped delivering significant throughput gains?   We will show that there may be fundamental physical limits to network densification, whereby the generated interference prevents further spatial reuse and the accompanying throughput gains.  Some very recent results have painted an even bleaker picture: that for large but realistic densities that could occur quite soon in urban and indoor scenarios, and for several different network and propagation models, the throughput could even collapse. This proposal will explore this interesting but disturbing future of ultradense networks in a thorough, novel and systematic way.  We will study physical aspects including antenna design and electromagnetic propagation models -- specifically in the context of ultradense networks -- which introduces several novel or previously obscure concepts such as path loss subduction, small and large scale interference regions, exponential path loss models, and radical radiative interface (RRI) antennas.  We will combine these physical measurements and models with system level analysis of ultradense networks, advancing cutting-edge analysis and design techniques from stochastic geometry, information theory, and communication system theory._x000D_
_x000D_
Keywords: wireless networks; antennas and propagation; cellular systems; stochastic geometryThe proposed research is interdisciplinary and spans the PI's expertise in propagation, antenna design, electromagnetics, communication theory, stochastic geometry, and information theory.  We will develop new propagation models and antenna designs for ultradense networks.  A first necessary element is to explore the fundamental properties of short-range electromagnetic propagation, and to develop a suite of more accurate models for signal propagation in ultradense networks than the ubiquitous power law path loss models currently used.  We will demonstrate how antenna type and placement can influence short-range communications in an ultradense environment through novel beam patterns.  We will also develop system-level throughput models that use these new propagation and antenna models, as well as developing new analytical tools that exploit these models such as (i) distance-dependent antenna gain models and analysis for RRI antennas, (ii) scaling laws for exponential pathloss models that accurately model ultradense indoor networks, and (iii) connections between network information theory and spatial stochastic models.We propose an ambitious and concrete broader impact plan spanning industry interactions/technology transfer, curriculum developments and continuing education, mentoring of undergraduates including in this proposed research, and mentoring and outreach to underrepresented groups.  All these things the PIs have a track-record of doing in past NSF projects.  We explain how we will achieve significant uptake of the proposed models and results by innovative industry R&amp;D groups.</t>
  </si>
  <si>
    <t>1763903</t>
  </si>
  <si>
    <t>Taskin</t>
  </si>
  <si>
    <t xml:space="preserve"> Panel Summary       
 The objective of the proposed project is to build low-power multicore systems by fusing "uncore" subsystems: on-chip clock generation, on-chip voltage regulation, and on-chip memory system._x000D_
_x000D_
Intellectual merit:_x000D_
_x000D_
Strengths:_x000D_
- The PIs have worked in each of the 3 areas. Out of the 4 tasks, 3 of the tasks discuss pair-wire fusions which can offer interesting opportunities to architecture design._x000D_
- The proposed Task 1, based on reconfigurable voltage regulators and rotary clocks is interesting. _x000D_
- The team is strong, with young researchers offering complementary expertise. _x000D_
_x000D_
Weaknesses:_x000D_
- It is not clear how the architecture task will come into play. It is not well tied with the other pair-wise fusing topics._x000D_
- Major architecture issues need to be considered but were not discussed, such as the effect of dynamic variability in load in a real system that uses the proposed on-chip clocking/power technique. _x000D_
- The discussions on prototyping need to be strengthened. The first prototype is the circuit test chip. The potentially more important 2nd system test chip was mentioned in only one sentence without much elaboration._x000D_
_x000D_
_x000D_
Broader impacts:_x000D_
The proposed broader impact discussions are reasonable._x000D_
_x000D_
Strengths:_x000D_
- The PIs will develop workshops for idea exchange, workforce education and outreach. _x000D_
- The PIs will recruit students from under-represented groups. _x000D_
- The PIs will leverage the REU program to recruit undergraduate students from diverse backgrounds to the project._x000D_
_x000D_
Weaknesses:_x000D_
The idea of making a repository of workloads and physical implementations for heterogeneous manycores seems interesting but at the same time somewhat orthogonal to the proposed work._x000D_
_x000D_
_x000D_
Other criteria:_x000D_
The data management plan is satisfactory._x000D_
_x000D_
_x000D_
Summary:_x000D_
Several components in the proposal offer potentially exciting ideas. Unfortunately, the architecture fusion ideas are confusing and the simple system-level prototype description lacks sufficient detail. Major architecture issues and detailed optimization plans need to be discussed._x000D_
_x000D_
The panel placed this proposal in the following category_x000D_
_x000D_
____ Highly Competitive (HC)_x000D_
_X___ Competitive (C)_x000D_
____ Low Competitive (LC)_x000D_
____ Not Competitive (NC)_x000D_
_x000D_
The panelists concur that the Panel Summary accurately reflects the panel discussion._x000D_
_x000D_
</t>
  </si>
  <si>
    <t xml:space="preserve">In the context of the five review elements, please _x000D_
evaluate the strengths and weaknesses of the proposal with respect to intellectual merit._x000D_
_x000D_
The PIs propose exploring new techniques that leverage the "fusion" of_x000D_
two or more "uncore" subsystems: on-chip clock generation, on-chip_x000D_
voltage regulation, and on-chip memory system. More specifically, the_x000D_
proposal leverages the PIs past work on: (1) resonant clocking for_x000D_
on-chip clock generation; (2) reconfigurable switched capacitor_x000D_
regulators for on-chip voltage regulation; and (3) reconfigurable_x000D_
accelerator stores for on-chip memory system. For example, the PIs_x000D_
propose exploring re-purposing gated flying cap in the on-chip voltage_x000D_
regulator as capacitive load to reduce the frequency of the resonant_x000D_
clock generation._x000D_
_x000D_
* Strengths_x000D_
_x000D_
- true focus on cross-cutting research ideas_x000D_
- strong, interdisciplinary team of young researchers_x000D_
- clocking + voltage regulation ideas seem clever_x000D_
_x000D_
* Weaknesses_x000D_
_x000D_
- fusion ideas in task 2 and 3 are muddled and confusing_x000D_
- simple prototype system (second test chip) should be the highlight of_x000D_
the proposal but is instead frustratingly too vague_x000D_
_x000D_
* Detailed Comments_x000D_
_x000D_
This proposal has promise, but unfortunately, I am just not sure it is_x000D_
sufficiently compelling as written. The fundamental premise of exploring_x000D_
new research ideas at the intersection of on-chip clock generation,_x000D_
on-chip voltage regulation, and computer architecture is exciting. This_x000D_
is especially true since the idea is not to just explore ideas that_x000D_
leverage traditional approaches in each of these areas, but instead to_x000D_
build off of each PI's recent research results and expertise in each area_x000D_
(i.e., resonant clocking, reconfigurable voltage regulation, accelerator_x000D_
stores) to explore truly unique ideas._x000D_
_x000D_
I thought Task 1 was one of the stronger parts of the proposal. For_x000D_
example, this is a pretty creative idea: (1) a reconfigurable SC voltage_x000D_
regulator will gate flying capacitance when operating at light load, low_x000D_
voltage, low frequency; (2) generating this low frequency using resonant_x000D_
clocking is a challenge due to the need for additional "loads"; so (3) we_x000D_
might be able to re-purposing gated flying capacitance as capacitive load_x000D_
to reduce the frequency of resonant clock generation. I am not sure if it_x000D_
will really work out in practice, but the PIs provide some preliminary_x000D_
results. And the idea of using resonant clocking to provide the many_x000D_
phases required to implement high-quality, low-ripple on-chip SC_x000D_
regulators is also pretty clever._x000D_
_x000D_
Unfortunately, the proposal begins to become more muddled and less_x000D_
compelling in Task 2 and 3. For example, I am not really sure what the_x000D_
PIs mean when they suggest we can use "GHz-range clocking ... to_x000D_
multiplex highly banked memory arrays." SRAM banks are often sized such_x000D_
that the access time is near the cycle time, and there is no need for_x000D_
special clocking to enable replicating many SRAM banks to create "highly_x000D_
banked memory arrays." I could imagine using very fast clocks to double_x000D_
pump SRAM arrays but that is not what the PIs are proposing (nor is_x000D_
double pumping necessarily a great idea either). I became even more_x000D_
confused about the idea of "overlapping clock domains" and how this could_x000D_
somehow be leveraged "in the context of heterogeneous, many-accelerator_x000D_
systems". The most obvious "architecture" research direction would be to_x000D_
exploit resonant clocking and reconfigurable voltage regulation for fast_x000D_
DVFS and indeed that is the final idea mentioned in Task 2 ... except_x000D_
that this paragraph only discusses prior work on enabling runtime clock_x000D_
division for resonant clocking ... there is no mention of novel research_x000D_
ideas at the architecture level that elegantly interact with the clock_x000D_
generation? Task 3 is also confusing. There is some discussion of how_x000D_
better on-chip voltage regulation will enable lower voltage margins, but_x000D_
there is no argument for whether this will have significant impact. The_x000D_
idea of runtime prediction of memory usage patterns seems promising_x000D_
although more detail would have been helpful. The idea that on-chip_x000D_
voltage regulation regulation means: (1) we can use a higher voltage,_x000D_
lower current off-chip supply; (2) this reduces the required number of_x000D_
package-level power pins; and (3) this means we can re-purpose those pins_x000D_
for DRAM memory bandwidth is a pretty well known and straight-forward_x000D_
idea. Perhaps more importantly it lacks the deep "fusion" across_x000D_
disciplines that promised to make this proposal unique._x000D_
_x000D_
Task 4 should have been the highlight of the proposal. A small-scale_x000D_
system prototype would be the perfect way to ensure meaningful_x000D_
collaboration across all three research areas and would really set this_x000D_
proposal apart. The proposal mentions two tapeouts. The first tapeout_x000D_
would focus on the circuits side of the project (i.e., clock generation_x000D_
and voltage regulation), while for the second test chip "the power_x000D_
efficiency, performance, speed, and area improvements of uncore-fusion_x000D_
will be measured." This PIs missed a tremendous opportunity to sketch out_x000D_
what this second tapeout would look like in more detail to provide_x000D_
credible evidence the PIs really do plan to build a small-scale system_x000D_
prototype that is not just another circuits test chip, but instead_x000D_
includes some of the architecture ideas to demonstrate a true "fused"_x000D_
system. The detail should include the targeted technology node and what_x000D_
would go on this test chip. Along these same lines, the authors budget_x000D_
$12K in 4mm^2 so these test chips must be in a relatively old technology._x000D_
Will it even be possible to have a "handful of cores" in this small of a_x000D_
test chip? 4mm^2 in 180nm or 130nm is maybe enough for a micrcontroller_x000D_
or two and some SRAM and not much else._x000D_
_x000D_
I wonder if the authors might want to avoid structuring their proposal_x000D_
around pairwise "fusion" ideas and instead start with task 1, and then_x000D_
make task 2 explore the fusion of all three areas. After all, it doesn't_x000D_
really make sense to explore lower clock frequencies at the architecture_x000D_
level if we cannot also adjust the supply voltage? And there doesn't seem_x000D_
to be a need to focus just on the memory system at the architecture level_x000D_
(besides motivating the cute name "uncore fusion"). Simply focusing on_x000D_
how to integrate flexible on-chip resonant clocking and reconfigurable_x000D_
on-chip voltage regulation with accelerator-centric architectures (i.e.,_x000D_
both accelerators and SRAM banks) would better reflect some of the actual_x000D_
architecture ideas mentioned in the proposal and also keeps the proposal_x000D_
heading in a new and unique direction. I don't really think there is a_x000D_
need to bring in traditional general-purpose shared memory systems at all_x000D_
really. One of the key research questions that comes after task 1 is "how_x000D_
do these more advanced fused on-chip clocking/power techniques work in_x000D_
practice in realistic architectures with dynamic, time-varying loads?" Of_x000D_
course that is just my own thoughts ..._x000D_
_x000D_
_x000D_
In the context of the five review elements, please _x000D_
evaluate the strengths and weaknesses of the proposal with respect to broader impacts._x000D_
_x000D_
The idea of making a repository of workloads and physical implementations_x000D_
for heterogeneous manycores seems interesting but at the same time_x000D_
somewhat orthogonal to the proposed work? The two workshops seem like a_x000D_
reasonable idea for broader impact._x000D_
_x000D_
_x000D_
Please evaluate the strengths and _x000D_
weaknesses of the proposal with respect to any additional solicitation-specific review criteria, if _x000D_
applicable_x000D_
_x000D_
_x000D_
_x000D_
Summary Statement_x000D_
_x000D_
A promising proposal with an exciting premise of exploring new research_x000D_
ideas at the intersection of on-chip clock generation, on-chip voltage_x000D_
regulation, and computer architecture. Unfortunately, the proposal is_x000D_
just not compelling in its current form. The architecture fusion ideas_x000D_
are confusing and the simple system-level prototype description lacks_x000D_
sufficient detail. Broader impact section is reasonable._x000D_
_x000D_
_x000D_
</t>
  </si>
  <si>
    <t xml:space="preserve">In the context of the five review elements, please _x000D_
evaluate the strengths and weaknesses of the proposal with respect to intellectual merit._x000D_
_x000D_
The objective of the proposed project is to minimize system power by dynamically reconfigure the clock and voltage to the logic and memory systems._x000D_
_x000D_
Strengths:_x000D_
Dynamically reducing the voltage and clock can reduce the system power without significantly._x000D_
The Accelerator Store system can turn off memory blocks not in use, and provide shared content to many cores._x000D_
The individual components based on resonant rotary clock (with a "flying capacitance" technique to reconfigure the clock frequency), on-chip distributed power delivery system, and reconfigurable memory system can work together to achieve optimal balance of system power and performance._x000D_
The PIs have obtained promising preliminary results and are qualified to perform the proposed tasks._x000D_
_x000D_
Weaknesses:_x000D_
The proposal mainly focuses on reducing power by turning off unused memory blocks or reducing frequency of underutilized logic blocks. It does not necessarily address the potential memory bottleneck in many-core systems that demand high bandwidth memory access._x000D_
_x000D_
_x000D_
In the context of the five review elements, please _x000D_
evaluate the strengths and weaknesses of the proposal with respect to broader impacts._x000D_
_x000D_
The PIs will develop workshops for idea exchange, workforce education and outreach._x000D_
The PIs will recruit students from under-represented groups._x000D_
The PIs will leverage the REU program to recruit undergraduate students from diverse backgrounds to the project._x000D_
_x000D_
_x000D_
Please evaluate the strengths and _x000D_
weaknesses of the proposal with respect to any additional solicitation-specific review criteria, if _x000D_
applicable_x000D_
_x000D_
_x000D_
_x000D_
Summary Statement_x000D_
_x000D_
The PIs laid out a well-planed project to improve the power efficiency of the computing system through dynamic tuning of the clock and power. The focus is on reducing power, but does not necessarily address memory bottleneck in many-core systems._x000D_
_x000D_
</t>
  </si>
  <si>
    <t xml:space="preserve">In the context of the five review elements, please _x000D_
evaluate the strengths and weaknesses of the proposal with respect to intellectual merit._x000D_
_x000D_
The creation of a unified "uncore" framework is a useful idea. However, doing so without detailed consideration of what the clock and power network is driving is difficult._x000D_
_x000D_
One of the challenges of power and clock network design is the dynamic variability in load. This issue was not discussed in the proposal. How_x000D_
does this impact the design of the clock and power network, and what_x000D_
impact does this have on the interaction between the two? _x000D_
_x000D_
Exploring the details of the interaction between the architecture and the design of the power and clock network would also expose the issue of_x000D_
dynamic load._x000D_
_x000D_
_x000D_
_x000D_
In the context of the five review elements, please _x000D_
evaluate the strengths and weaknesses of the proposal with respect to broader impacts._x000D_
_x000D_
The broader impacts section is reasonable._x000D_
_x000D_
_x000D_
Please evaluate the strengths and _x000D_
weaknesses of the proposal with respect to any additional solicitation-specific review criteria, if _x000D_
applicable_x000D_
_x000D_
_x000D_
_x000D_
Summary Statement_x000D_
_x000D_
The proposal needs to consider the interaction of the uncore and core better._x000D_
_x000D_
</t>
  </si>
  <si>
    <t xml:space="preserve">In the context of the five review elements, please _x000D_
evaluate the strengths and weaknesses of the proposal with respect to intellectual merit._x000D_
_x000D_
Strengths:Energy savings in heterogeneous computing systems is a timely and important problem. The extensive preliminary results generate confidence in the independent energy savings components. The proposal is well written and clear. _x000D_
Weaknesses: The stitching together of all the individual uncore solutions into a system level design using system level metrics is the high risk part of this research. This is very difficult to accomplish automatically, given the massive number of possible solutions in the feasibility range when varying clock frequencies, power management strategies, interconnect bandwidth, memory capacity and size of buffers. The ideas proposed are involving optimization metrics and deciding weights of constraints based on popular beliefs. To me, this makes the system level design metrics a "soft science" investigation. Some more details and insights about how the parameterized design is converted to a realistic optimization problem would be good. A related issue is that size of test chips will have only a small number of cores. Given that scale is a big concern in the system level design of heterogeneous systems, the test chips affordable in the current program's budgets may not be indicative of the efficacy of the approach. The PIs are encouraged to collaborate with industrial partners to develop the methodology._x000D_
_x000D_
In the context of the five review elements, please _x000D_
evaluate the strengths and weaknesses of the proposal with respect to broader impacts._x000D_
_x000D_
The proposal has broader impacts in workshop development, industry collaboration, knowledge dissemination and benchmark development._x000D_
_x000D_
Please evaluate the strengths and _x000D_
weaknesses of the proposal with respect to any additional solicitation-specific review criteria, if _x000D_
applicable_x000D_
_x000D_
_x000D_
_x000D_
Summary Statement_x000D_
_x000D_
The proposal seeks to fuse the uncore components for energy efficient design of heterogeneous computing systems. The solution provides knobs to manage voltage and frequency. The idea is that previous work on clocking power delivery and memory systems are opportunistically combined or fused together to provide systemic energy savings._x000D_
_x000D_
</t>
  </si>
  <si>
    <t>Core heterogeneity, both in operating frequency, supply voltage level, and functionality, has grown over the last few years.  Contemporary architecture-level research focuses on demonstrating the benefits of increased number of cores and their heterogeneity, with ITRS projecting thousands of heterogeneous cores in emerging many-core microprocessors.  The implementation level details of these heterogeneous "systems", cognizant of the related memory, power, and clocking overheads, have mostly been an afterthought.  This proposal addresses this computer engineering gap, in postulating a novel, evolutionary methodology in "fusing the uncore" -- point-of-load power delivery with distributed on-chip voltage generation, resonant clocking-based synchronization, and accelerator-store-based storage novelties -- for energy-efficient design of heterogeneous many-core systems.  With innovations permitting dynamic frequency scaling of resonant clocking and voltage scaling of local voltage regulators for the first-time, the heterogeneity of the proposed many-core systems boost multiple clock/voltage domains that permit individual performance/power tuning of the cores to unprecedented levels.  Accelerator-store implementations of memory systems can dynamically provide individually tuned memory resources to each heterogeneous core.  These innovations are equally applicable both to existing intellectual property (IP) blocks in a system-on-chip (SoC) or custom built cores with individual tuning capabilities._x000D_
_x000D_
Keywords: Clocking, accelerators, on-chip power delivery, low-power design, circuits and systems, VLSI, computer architecture.The proposal presents Uncore-Fusion, a holistic methodology for heterogeneous system design with novel synchronization, power delivery, and memory systems that are separately proven superior to traditional methods, and are proposed as an ideal fit for fusion. Uncore-Fusion will provide  highly accurate and fast control knobs to manage voltage and frequency, improving the static and dynamic tuning capabilities of each individual specialized architectural block. Research studies will be conducted across the boundaries of circuits, power-delivery, and memory systems to find the best operating points of these dynamic knobs.  In particular, Uncore-Fusion will enable memory banks that are supported by distributed power delivery and clock networks, generating various power/clock domains that are fine-tuned for each individual core and collectively designed with shared overhead with superior performance.  Unprecedented levels of DVFS granularity and speed of transition between DVFS settings will be provided.   In addition, novel, revolutionary 1) memory 2) clocking and 3) voltage regulator designs are proposed through a variety of Uncore-Fusion principles.Uncore-Fusion will enable the increased scaling of the number of cores through improving energy-efficiency and thus impact all aspects of society where energy-efficient computing is essential.  The proposed impacts feature multiplicative benefits; providing evolutionary progress in circuits, systems and computer architecture.  The outcomes of this "fusion" will pave the way to fundamentally change particular topics of the next generation computer organization, architecture, and VLSI courses. _x000D_
_x000D_
The PIs will organized two multiday fused-workshops with the goals of Broadening Participation, disseminating education materials, outreach to the wider community, and technology transfer; these workshops will bring in educators and industry innovators.  Outside of the workshops, PIs will release tools, organize tutorials, organize workshops, as well as pursue industry collaboration.  A benchmark suite for heterogeneous many-cores that includes implementations appropriate for physical-design will be developed and released. A dynamic, online repository will be generated for dissemination and to stimulate community involvement.</t>
  </si>
  <si>
    <t>1763905</t>
  </si>
  <si>
    <t>Margolin</t>
  </si>
  <si>
    <t>Much public and research attention is paid to the ways that social media may encourage anti-social behaviors. Yet social media also facilitate many "Good Samaritan" actions in which individuals use on-line forums to challenge negative behaviors and promote more cooperative interaction. The goal of this proposal is to explore the factors that prompt these Good Samaritan behaviors in social media. To maximize both the theoretical and practical potential of this research, the proposal focuses on three implementable theoretical mechanisms: changes in social norms, individual connectedness, and social calculus. These were selected because extant research suggests that they are key factors in encouraging Good Samaritan behavior and because they are amenable to manipulation in real-world social media systems, such as through changes in the transparency of user behavior, algorithmically determined newsfeed content, or highlighting shared user characteristics or engagement of collective concern. To establish these theory-design connections requires rigorous experimental testing in a realistic social media environment, a combination difficult to achieve in traditional laboratory and field settings. To address this challenge, we propose to study human interaction within a simulated social media site, in which users interact with researcher-controlled bots. The simulated platform, called Truman, builds on an existing prototype and enables fine-tuned manipulation of the site's design affordances. This makes it possible to experimentally manipulate both concrete site features and more ethereal community properties. Though theoretically motivated, the research focuses on increasing the rate of Good Samaritan response to three pressing social problems: cyberbullying, the spread of fake news and misinformation, and unheeded expressions of mental health distress. In each domain participants are exposed to an opportunity to perform a Good Samaritan act -witnessing one user bullying another, a user spreading fake news, a user expressing emotional distress- and then assessed for their pro-social response: providing comfort or telling off the bully, correcting fake news, reaching out to a distressed other. By identifying the implementable design factors that most easily trigger these Good Samaritan acts, this series of studies yields both theoretical insight and practical, direct solutions that can be immediately implemented in real social media platforms.This research makes important theoretical and methodological innovations in the study of how to stem negative behavior and instead foster Good Samaritan behavior on-line. By using theory to guide development of modifiable and controllable design features capable of meaningfully influencing behavior, it is poised to yield new insights into online social behaviors and interactions. It also calls attention to the diversity of prosocial behaviors that co-exist on social media and tests mechanisms of change likely to be influential across diverse domains. Last, it advances new methodology by introducing a fully controllable simulated social media platform, Truman, which can be used for studying pro-social and related behavior.This work addresses areas of critical societal concern, namely, fake news/misinformation, cyberbullying, and mental health distress. The study of design-theory linkages will inform efforts to design for prosocial behaviors, and insights from this work will be directly translatable into tools and design-controllable features that encourage prosocial behavior. This work will also give the social media research community a new experimental platform from which to build, run and share social media studies. The educational and outreach activity is directly aimed at educating people of all ages on how to become informed and caring citizens, encouraging them to engage in prosocial behaviors and practicing these skills using a modified version of the Truman platform. Research efforts will also benefit the general public by raising awareness of how to encourage prosocial actions in social media through participation in experiments, use of systems, and publicizing results beyond the research community. Key Words: Good Samaritan, Bystander, Cyberbullying, Fake News, Misinformation, Mental Health, Social Media</t>
  </si>
  <si>
    <t>1763908</t>
  </si>
  <si>
    <t>Vidal</t>
  </si>
  <si>
    <t>High-dimensional datasets (e.g., images, videos, text, web documents, and more)  have become ubiquitous in many areas of machine learning, computer vision, pattern recognition, signal and image processing, etc.  As the size of these datasets continues to grow, it has become increasingly difficult to annotate them for training supervised algorithms. The development of unsupervised learning techniques that can automatically discover structure in massive un-annotated high-dimensional datasets has become essential. Traditional unsupervised learning methods rely on the assumption that high-dimensional data can be well approximated by a single low-dimensional manifold. In practice, high-dimensional datasets are extremely complex and contain multiple low-dimensional structures corresponding to different classes, hence they are better modeled by a union of low-dimensional manifolds. Recently, there has been enormous progress on the development of theory and algorithms for clustering data drawn from a union of linear or affine subspaces (a.k.a. subspace clustering), which have found widespread applications in computer vision (e.g., face clustering with varying lighting, digit clustering and motion segmentation). However, in many other applications (e.g., face clustering with varying pose, object categorization) linear or affine subspaces are insufficient for modeling nonlinear structures in the data.  Although deep learning has emerged as a powerful technology for handling nonlinear structures in high-dimensional data, much of the existing work requires fully annotated datasets. Leveraging recent advances in subspace clustering and deep learning, this project aims to develop new theory and algorithms for the unsupervised clustering of big data drawn from a union of low-dimensional manifolds and corrupted by outliers.This project will develop robust, scalable and provably correct algorithms for clustering data drawn from a union of low-dimensional manifolds. The first family of algorithms will exploit the property that a data point in a union of manifolds can be well approximated by a "sparse'' affine combination of neighboring data points in the same manifold. The fundamental challenge will be to derive theoretical conditions involving properties of the data points (e.g., density) and the manifolds (e.g., curvature and separation) under which the "sparse representation" gives the correct clustering even when the data is corrupted by outliers. The second family of algorithms will leverage the recent success of deep learning methods. We contend that it is possible to construct a deep network architecture that can embed a union of manifolds into a union of subspaces, so that the data can be clustered by applying subspace clustering to the embedded data. This will require addressing the challenge of jointly learning the deep embedding and the multiple manifold structure -- a very complex non-convex optimization problem. The algorithms will be evaluated on ImageNet and other computer vision datasets with the goal of demonstrating that it is possible to discover thousands of object categories in a fully unsupervised manner.The proposed techniques will significantly broaden the applicability of deep learning techniques from fully supervised problems, such as classification, to unsupervised learning problems, such as manifold clustering. The proposed techniques will also significantly broaden the applicability of sparse modeling techniques to manifold clustering problems, which are used in face clustering under varying pose, unsupervised discovery of object categories, etc. We will incorporate results from this project in our courses in machine learning and optimization and create a new course in deep learning. We will also disseminate our results broadly through tutorials in learning, vision and optimization conferences. This project will also impact many diversity outreach activities, including the Society of Hispanic Engineers and Scientists (SHPE) and the STEM Achievement in Baltimore Elementary Schools (SABES) program, of which the PI is currently an advisor, the Women in Science and Engineering (WISE) program, and ongoing REU programs and summer camps for K-12 outreach. The PIs will also participate in the Robotic Systems Challenge, a competition where small robots are constructed by middle and high-school students from Baltimore. Datasets and code will be made publicly accessible for research purposes._x000D_
Keywords: manifold learning and clustering; sparse and low-rank representation; deep learning; optimization; computer vision.</t>
  </si>
  <si>
    <t>1763909</t>
  </si>
  <si>
    <t>Kiyavash</t>
  </si>
  <si>
    <t xml:space="preserve">In the context of the five review elements, please _x000D_
evaluate the strengths and weaknesses of the proposal with respect to intellectual merit._x000D_
_x000D_
The main theme of the proposal is causal inference in large networks. The PIs focus on both theory and computations. The proposed work will have impact on systems and control theory, network theory,  learning and information theory and possibly in neuroscience._x000D_
_x000D_
Causality is fundamental and the inference of causal information goes deeper than inference of correlations. The problems are interesting and nontrivial. Much of the formulation is based on a (directed) information graph. In some sense it can be said that the authors are doing graph signal processing. The first part assumes an autoregressive model with n state variables each quantized to K discrete levels so that there is a combinatorial number of possible states (K^n).  The second part is concerned with nonstationary time series and the third part focuses on causal inference from subsampled data, aggregated data, and confounded data. Causality information tends to get lost (or mixed up, if you will) due to subsampling and other operations. The PIs propose to investigate conditions under with causality relations can still be infered from such subsampled data. The approaches to various proposed problems are discussed in detail. _x000D_
_x000D_
For the autoregressive modeling in part 1 each state is assumed to  be updated according to a model of the form (1). The state variables are updated individually (unlike in Eq. (3) where all variables are updated synchronously;  I agree (1) is more realistic, and wonder why the same is not done in parts 2 and 3). The goal is to identify the nonzero entries of A and F (i.e., the a_{ij} and f_{ij}) from the measurements. Questions to address are  "how many measurements does it take", and so forth. In this context the PIs present Theorem 1 as a preliminary result. No reference is given nor is the theorem proved here. Do we take it that the authors have proved it but did not publish  it yet?_x000D_
_x000D_
I found the section on subsampling, etc., to be very interesting. In this section the vector AR (VAR) model used is Eq. (3). The matrix A contains the causal inference info. The PIs mention that, "fortunately" it is possible to identify  A from subsampled measurements under some conditions, and cite their past work.  I wonder why the PIs did not stick with a nonlinear model similar to Eq. (1) (asynchronous update of each state variable, with a nonlinearity Ber). I can see that Eq. (4) and (5) become more complex if they start with something similar to (1). But do the PIs  intend to also reformulate the problems of this section to be consistent with the earlier model (1)? _x000D_
_x000D_
The problems described on page 12 (following Eq. (7)) are also very nice.  Eq. (7)   describes the situation of measured data X plus confounding data Z. Under some conditions the PIs have shown in the past that B (the causal transition matrix) can be identified etc.  What is the situation if we use  nonlinear models similar to (1)?  _x000D_
_x000D_
On the whole the proposal is very well written, direct, and transparent. However I found the second part (nonstationary signals) too verbose with too few equations for my taste.  Also the term contemporaneous, used on page 7, is not explained very clearly. I can only guess what it is.  Also there are a noticable number of typos (mostly non math typos). _x000D_
_x000D_
The PIs together form a very strong team with good track record both in terms of  intellectual merits and broad impact. There is a detailed  collaboration plan (page 64). _x000D_
_x000D_
_x000D_
In the context of the five review elements, please _x000D_
evaluate the strengths and weaknesses of the proposal with respect to broader impacts._x000D_
_x000D_
The proposed work will have impact on systems and control theory, network theory,  learning and information theory and possibly neuroscience. I expect there will be plenty of papers and presentations. Graduate students, undergrads and perhaps post docs will  benefit from this work. The Broader impact section (pages 14, 15) is very strong. The PIs give a detailed description of how this research will be integrated with course curriculum. The PIs have a very good track record of mentoring female and under represented scholars at various levels and they should be congratulated for their effort to reach out. _x000D_
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Causality is fundamental and the inference of causal information goes deeper than inference of correlations. The problems are interesting and nontrivial.  _x000D_
_x000D_
2. Causal inferences based on autoregressive models, and inferences from subsampling are challenging and realistic. _x000D_
_x000D_
3. The proposal is well written (for the most part), direct, and transparent. _x000D_
_x000D_
4. The PIs together form a very strong team with good track record, and there is a good collaboration plan in place._x000D_
_x000D_
Intellectual merit weaknesses: _x000D_
_x000D_
1. None._x000D_
_x000D_
_x000D_
Broader impact strengths: _x000D_
_x000D_
1.  The proposed work will have impact on systems and control theory, network theory,  learning and information theory and possibly neuroscience. _x000D_
_x000D_
2. Graduate students, undergrads and perhaps post docs will  benefit from this work. _x000D_
_x000D_
3. The Broader impact section (pages 14, 15) is very strong. _x000D_
_x000D_
4. The PIs have a very good track record of mentoring female and under represented scholars at various levels. _x000D_
_x000D_
Broader impact weaknesses:  _x000D_
_x000D_
1. None._x000D_
_x000D_
_x000D_
_x000D_
_x000D_
_x000D_
</t>
  </si>
  <si>
    <t>The proposed project aims to establish theoretical foundations and computational methodologies to enable efficient modeling and learning of causal influences in networks, with a focus on scalability and wide applicability. Despite recent advances in causal inference in time series, some important theoretical and algorithmic issues remain to be addressed before causal inference could be widely deployed in practice: (i) Structure learning from samples in even moderately large networks is in general computationally intractable. (ii) In many practical applications especially in big data settings, data is subsampled or temporally aggregated to allow for collection and storage. It is well known that subsampling or temporal aggregation changes the causal relations in the data by say causing spurious instantaneous correlations. (ii) Much of the past and current work in causal inference assumes stationarity. While this approximation can be valid in some scenarios, it is desirable to account for nonstationarities. (iv) Causal inference in the presence of latent and confounding variables is a challenging task, and is the holy grail of causal inference. Times series are no exception. The main research endeavors undertaken by the PIs meant to address the aforementioned challenges are organized in the following three research thrusts. Thrust 1: Causal Inference for Discrete- State Autoregressive Processes. Computational complexity constraints of inference algorithms are particularly relevant for big- data analytics as well as time-sensitive or resource-constrained applications. The PIs will study discrete- state auto regressive processes as an important subclass of time series. Such models are desirable because they provide a parsimonious description of a complex underlying process and exhibit fast mixing times, that allows for scaling the learning algorithms to big data settings. Thrust 2: Causal Discovery from Nonstatioinary Time Series. Nonstationarity presents both challenges and opportunities for causal discovery since causal modeling and distribution shift (in nonstationary data) are coupled. The PIs propose a principled framework to handle nonstationarity by developing an enhanced constraint-based method that detects variables whose local mechanisms are nonstationary. Thrust 3: Causal Discovery in Presence of Subsampling, Aggregation, and Confounders. Subsampling, temporal aggregation, and the existence of confounding time series can all lead to spurious instantaneous correlations between the time series. Accordingly, fitting a model to the subsampled, temporally aggregated, or confounded time series will produce misleading interpretation of the time-delayed causal relations. The PIs will investigate conditions under which, the underlying true causal relations can be estimated from such time series efficiently_x000D_
_x000D_
Keywords: causal inference, time series, structure learningThe proposed work is expected to have immediate impact on advancing the theoretical foundations pertaining to causal inference and thus impacting several subject areas and their communities: Machine Learning, Information Theory, and Control Theory, since the statistical inference and learning problems we target in this research are widely recognized as being central to these fields.The methodologies and the framework developed in the proposed research has the power to transform our ability to make inferences and interact with complex networks that arise in, but not limited to, neuroscience, finance, and social networks, computational biology and beyond. Algorithmic implementation and software developed in the project will be released to benefit the broader community in academia and industry. Development of new graduate courses and amendments to existing undergraduate courses by adding interdisciplinary components such as time series data analysis are imperatively crucial to the education and training of next-generation data scientists. Improved STEM education and outreach activities to underrepresented groups and industry are an important component of the proposed work.</t>
  </si>
  <si>
    <t>1763912</t>
  </si>
  <si>
    <t>Hirakawa</t>
  </si>
  <si>
    <t>The data captured by a focal plane sensor equipped with color filter array (CFA) is a subsampled version of a full-color image, where each pixel sensor measures the intensity of only a red, green, or blue value. The captured data undergo series of image processing steps (demosaicking, defective sensor pixel removal, color correction, gamma correction, noise suppression, etc.) collectively referred to as the camera processing pipeline (CPP) in order to render a high-quality color video sequence that we have come to expect. Video compression transforms the CPP processed images to a storage format that requires the fewest bits. The goal of this proposed research effort is to develop a novel lossless and lossy compression scheme for directly compressing raw color video sensor data ("CFA video"). Given the demand for such techniques (but without compelling solutions), we believe that the proposed CFA video compression framework will be a very disruptive technology. On one hand, direct compression of focal plane color video sensor minimizes the complexity and the power consumption of network-connected imaging devices. On the other hand, CFA video compression has the potential to improve coding efficiency relative to working with a full-color video._x000D_
_x000D_
Keywords: Color filter array, camera processing pipeline, GPU acceleration, video compression.We leverage the notion of Camera-Aware Multi-Resolution Analysis (CAMRA)---a wavelet analysis of raw sensor data that (i) explicitly handles the correlation in the finest scale wavelet coefficients caused by CFA sampling, (ii) rigorously models the impact of CPP on the wavelet-transformed raw sensor data, and (iii) provides a principled approach to carrying out motion estimation (ME) and motion compensation (MC) in CFA sampled video sequence. We propose an ambitious research effort aimed at developing three modalities of CAMRA-based CFA video compression: (i) lossless compression of CFA video; (ii) lossy compression of CFA video for low-power/low-complexity/low-latency connected devices with offline CPP; and (iii) high quality lossy compression of CFA video that is a compelling alternative to the conventional full-color video compression. Our preliminary evidence, obtained from real raw sensor data, suggests that the expected coding performance gain is orders of magnitude above the conventional and state-of-the-art approaches.As the compressed CFA video can be transmitted to the cloud and CPP can be applied on an offline server, CAMRA-based CFA video compression is highly desirable for low-complexity devices such as internet-of-things (IoT), surveillance (CPP only when needed), and mobile video platforms with stringent power requirements (e.g. smart phones, drones, capsule endoscopy). It is also desirable for machine vision applications, where CPP designed for optimal human visual experience may not be relevant. Progress in CFA video compression will also advance our ability to handle beyond 4K resolution, as the complexity/power requirement associated with high data throughput is often too demanding for conventional hardware. CFA video compression has the potential to improve coding efficiency relative to working with a full-color video, providing a compelling alternative to the conventional "CPP first, compress second" paradigm. The proposed educational and outreach program leverages various outlets to target local industries and practitioners of sensor exploitation. The program also includes plans for attracting younger and broader spectrum of students to engineering by engaging high school and underrepresented students.</t>
  </si>
  <si>
    <t>1763913</t>
  </si>
  <si>
    <t>Berry</t>
  </si>
  <si>
    <t>Wireless networks are evolving to become  more heterogeneous across multiple dimensions, including the spectrum assignments (e.g., WiFi open access, cellular, cm/mmWave) and  the type of infrastructure deployed (associated with number of antennas, RF chains, and energy requirements). Due in part to the rise of IoT, the services demanded from wireless networks are also becoming more heterogeneous, mixing different rate, latency, and mobility requirements over time and spatial locations. Further, a diverse range of business models is emerging to offer wireless services, such sharing infrastructure or bundling services from different carriers. These different dimensions of heterogeneity are strongly coupled, e.g., the mix of technologies and business models depend in part on the mix services being offered. In spite of this, to date, the literature has not considered this full range of heterogeneity and the challenges it bring to effectively managing networks. This proposal outlines a multidisciplinary plan to consider the approaches for best meeting these challenges. Approaches for managing heterogeneity across technologies, services, resources and business models will be studied including coexistence, aggregation and resource pooling._x000D_
_x000D_
Keywords: Wireless networks; heterogeneous networks; spectrum sharing and co-existence; network economics.This project will improve our understanding of how to design future wireless networks to support an increasingly heterogeneous mix of applications using heterogeneous resources and technologies. This will combine ideas from wireless networking, optimization, stochastic modeling and network economics  in ways that have not been previously explored in this context.Better managing the heterogeneity in wireless networks is essential to meet the projected growth in wireless access. The impacts of this growth will not only be improvements of existing wireless applications but the enabling of new applications such as autonomous vehicles, that will clearly impact the broader society.  Further, the approaches to be studied may also be relevant for other important  networked systems such as transportation or energy networks._x000D_
Other broader impacts will include: (1) dissemination of the results through journal and conference publications to advance the field; (2) incorporation of new theory and algorithms developed through this work into advanced graduate classes; (3) development of experimental projects for undergraduate students (4) technology transfer to industry and government laboratories; (5) training of graduate and undergraduate students.</t>
  </si>
  <si>
    <t>1763916</t>
  </si>
  <si>
    <t>Erway</t>
  </si>
  <si>
    <t>This Robust Intelligence (Medium) GOALI proposal requests support for a four-year research program to develop large-scale optimization methods for deep learning. This proposal is an interdisciplinary and collaborative effort between the academic institutions of Wake Forest University and University of California, Merced, and their industry partner, SAS Institute. With over 14,000 employees worldwide, SAS is a world leader in analytics for transforming large volumes of data into knowledge and insights for businesses. The proposed research seeks to explore efficient large-scale methods for solving nonconvex optimization problems arising in deep learning, which is a branch of machine learning where high-level abstractions are extracted from potentially very large and complex data._x000D_
_x000D_
In this proposed research, the Investigators plan to leverage their recent work on trust-region methods for large-scale optimization using quasi-Newton matrices that allow the Hessian approximation to be indefinite. In contrast, current methods exclusively use (implicitly or explicitly) positive-definite Hessian approximations. Using an indefinite approximation allows the true (often indefinite) Hessian to be more faithfully approximated, and thus, improve the quality of search directions. This represents a significant shift in tactics for the field of deep learning where the quality of the initial search directions is positively correlated with the overall success of the algorithm. The goal of this research is to produce more accurate and efficient quasi-Newton trust-region methods to solve problems from deep learning. The methods developed for this research will be applied to high-dimensional data visualization in healthcare data and other publicly available data for identifying and preventing fraudulent claims. The Investigators' combined strong background in optimization and machine learning will be instrumental to the success of this research.The goal of this proposal is to develop quasi-Newton methods that are suitable for large-scale optimization problems in deep learning. In particular, we propose quasi-Newton methods that are better able to model negative curvature than existing methods in order to capture the performance of methods based on second-derivative information while using only a fraction of the computational time. We propose using a trust-region framework that allows for greater flexibility for choosing the quasi-Newton matrices. The proposed methods will avoid the extensive training involved with other first-order methods (e.g., stochastic gradient-descent methods). These methods will be applied to big data problems in healthcare.This research will contribute fundamentally to the field of deep learning as well as to quasi-Newton optimization methods for large-scale optimization problems. In accordance with the IP agreement, the cutting-edge theoretical and methodological outcomes of the proposed work will be widely disseminated via journal publications and participation in international and domestic conferences, seminars at universities both in the U.S. and abroad, a web page containing publications and publicly available MATLAB software, and the development of a website dedicated to the proposed work. This proposal supports the participation of women and underrepresented minorities in mathematics, optimization, and machine learning and aims to train graduate students and conduct research with undergraduates through research projects during the summer and academic year. Finally, this project fosters collaboration between university and industry and promotes the cross-training of students in interdisciplinary fields in an industrial setting.</t>
  </si>
  <si>
    <t>1763918</t>
  </si>
  <si>
    <t xml:space="preserve"> Panel Summary       
  _x000D_
SUMMARY OF PROPOSED RESEARCH ACTIVITY_x000D_
This proposal presents a new method for performing complex operations in memory using a small amount of additional hardware, introducing a very small overhead of only less than 8%. Doing such operations in memory eliminates the costly process of moving data to the computations. _x000D_
_x000D_
INTELLECTUAL MERIT_x000D_
Strengths:_x000D_
_x000D_
+ If successful, the resulting framework and computing cache would be very impactful and transformative. The panel was enthusiastic about the impacts this architecture could have._x000D_
_x000D_
+ Plans are included for at least one way to use the computing cache via TensorFlow._x000D_
_x000D_
+ Realizing complex operations in memory with very low overhead is encouraging for future high performance centers._x000D_
_x000D_
+ The PIs are clearly qualified for the work, and have shown prior successes in foundational research in this proposal's direction. _x000D_
_x000D_
Weaknesses:_x000D_
_x000D_
- The panelists had certain concerns about the work and system/architectural details that the PIs could have elaborated on. For example, it is not clear what types of data are being operated on (integer, floating point, etc) and if there are limitations on input types. It was not clear how the operands would be ensured to be in the appropriate place for the operations, and what restrictions there are on the data placement. Do the operands need to be in the same memory bank? If there are such restrictions, it was not clear how this would be enforced in the programming model and what requirements would be placed on users/compilers for data placement. _x000D_
_x000D_
- There needs to be more details on how the work will be evaluated.  _x000D_
_x000D_
- The research challenges are numerous, and the scope and depth of the proposal may be too broad to be accomplished within the timeline. The PIs should include milestones that need to be achieved and how the progress will be judged._x000D_
_x000D_
BROADER IMPACTS _x000D_
Strengths:_x000D_
_x000D_
+ The lead PI has a very strong record for engaging women in research._x000D_
_x000D_
+ Diversity outreach plans are excellent, with plans to organize workshops for high school students._x000D_
_x000D_
SUMMARY STATEMENT:_x000D_
In summary, even though the panel was enthusiastic about the transformative impacts of the proposed compute cache, there were practical concerns that needed to be discussed._x000D_
_x000D_
The recommendation of the panel is Competitive._x000D_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</si>
  <si>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I wanted to like this proposal since the title was very promising._x000D_
Yet, the writing had issues sometimes and the figures and their description was sometime very hard to follow._x000D_
I think the proposal has merit and is a promising idea._x000D_
The possible collaboration with TSMC is very good._x000D_
_x000D_
It might appear that there is some overlap with the ongoing and/or other proposals._x000D_
_x000D_
It was unclear why isn't Scott Mahlke and Satish Narayanasamy not included in the proposal at all even though the PIs specifically say that they will collaborate with them and their input will be valuable to the proposal._x000D_
_x000D_
Figures are extremely hard to read._x000D_
The PIs should be specific about what compute cores can and cannot do. For example, can these caches do floating point operations or not?_x000D_
It seems that the kind of operations that the proposal is trying to do are all integer type operations but that should be explicitly stated._x000D_
Vector ALUs at the memory would have a higher count of vector units, more than the caches if parallelism is what we are after._x000D_
_x000D_
In the context of the five review elements, please _x000D_
evaluate the strengths and weaknesses of the proposal with respect to broader impacts._x000D_
_x000D_
No issues in the broader impact. A very good impact and the PI shows leadership in recruitment and in all the functions that she participates in. This is very commendable._x000D_
_x000D_
Please evaluate the strengths and _x000D_
weaknesses of the proposal with respect to any additional solicitation-specific review criteria, if _x000D_
applicable_x000D_
_x000D_
_x000D_
_x000D_
Summary Statement_x000D_
_x000D_
This is a very promising idea that requires further development and pursuit. This reviewer thinks the PIs should definitely pursue this further._x000D_
_x000D_
</t>
  </si>
  <si>
    <t xml:space="preserve">In the context of the five review elements, please _x000D_
evaluate the strengths and weaknesses of the proposal with respect to intellectual merit._x000D_
_x000D_
Summary_x000D_
This proposal presents a new method for in memory computing that differs from prior methods in that rather than adding new hardware to do the computations, computations are done doing the existing bit lines and the added hardware is some decoding logic for when multiple bit lines are activated. By doing these computations in memory, memory movement is eliminated resulting in lower energy, higher performance computations. The PIs prior work does simple AND bit operations, but propose to implement more complex operations in the proposed work. The PIs will create a programming framework that will identify good kernel candidates for the compute cache, and will be transformed to TensorFlow code._x000D_
_x000D_
_x000D_
Intellectual Merit:_x000D_
Strengths:_x000D_
_x000D_
+ Proposing to do more complex operation in memory using the existing hardware is a novel concept and would have good impacts on near data processing capabilities. _x000D_
_x000D_
+ Prior work shows the ability to do these in memory operations using a small amount of additional hardware._x000D_
_x000D_
+ Organization flow in figure 1 is clear and the PIs have a good idea of the progression of the work._x000D_
_x000D_
+ An appropriate team has been composed that is capable of doing the work_x000D_
_x000D_
Weaknesses:_x000D_
_x000D_
-  Initially the benchmarks will be manually transformed to TensorFlow code, but the PIs will develop a set of libraries that can be used. The practical usage is not clear, how will the users use these libraries? How will they be generalized enough to be used with any application. Future plans are to adapt a programming model, and build a compiler and OS data layout solutions to automate the processes. This part seems very important to the success of the project, and without this part, will the proposed work be complete enough to use? _x000D_
_x000D_
- The scope of the proposed work may be too large. There are many tasks that are presented and the tasks contain many challenges identified. Given the large scope it is not clear if enough depth can be achieve within each task._x000D_
_x000D_
- Preliminary work is presented for proof of concept, but the operations that are evaluated are not similar to the operations that the work proposes to create. For example, using a copy example for this type of near data computing doesn't really make sense. The purpose of the work is to do operations in memory without the need to move data, but a copy operations fundamentally moves data. Also a search operation is done, and the proposed hardware additions discussed in the proposal do to include the need for comparators or discuss out this type of operation would occur. The conceptual connection with preliminary work and the proposed work is not clear._x000D_
_x000D_
_x000D_
In the context of the five review elements, please _x000D_
evaluate the strengths and weaknesses of the proposal with respect to broader impacts._x000D_
_x000D_
Broader Impacts:_x000D_
Strengths:_x000D_
_x000D_
+ The proposed type of near data computing would have good impacts on processing performance and energy consumption._x000D_
_x000D_
+ PIs have a good track record for research impact._x000D_
_x000D_
+ Diversity outreach plans are good, and the PI has organized outreach workshops to high school students, and are very active in the community._x000D_
_x000D_
_x000D_
Please evaluate the strengths and _x000D_
weaknesses of the proposal with respect to any additional solicitation-specific review criteria, if _x000D_
applicable_x000D_
_x000D_
Collaboration plan:_x000D_
The PIs have a good track record for successful collaborations and the plans are adequate._x000D_
_x000D_
_x000D_
Summary Statement_x000D_
_x000D_
Summary:_x000D_
In summary, the proposed novel hardware proposed for in memory computing is timely and could have good imparts on computation wrt power and performance. However, the scope of the work seems to large and the preliminary work does not tie well with the proposed work such that it is not clear if the proposed work would be successful._x000D_
_x000D_
</t>
  </si>
  <si>
    <t xml:space="preserve">In the context of the five review elements, please _x000D_
evaluate the strengths and weaknesses of the proposal with respect to intellectual merit._x000D_
_x000D_
The proposed research (creating SRAMs that have the ability to compute internally on the data they store) has high potential to advance knowledge and technology._x000D_
The project has high potential to transform technology -- the PIs have already demonstrated that the basic technology is feasible, and now they intend to study it more extensively and to study its impacts on software at multiple levels._x000D_
The proposal clearly states the research questions that this project will try to answer, but it does not clearly say how success will be evaluated. For an ambitious project that spans device physics to application software, it would be good to specifically say how the results of each task will be evaluated._x000D_
The team is well qualified and has access to appropriate resources to carry out this work. _x000D_
_x000D_
_x000D_
In the context of the five review elements, please _x000D_
evaluate the strengths and weaknesses of the proposal with respect to broader impacts._x000D_
_x000D_
The broader impacts are appropriate. I like the work that PI Das is doing to encourage/support young women in Computer Science._x000D_
_x000D_
Please evaluate the strengths and _x000D_
weaknesses of the proposal with respect to any additional solicitation-specific review criteria, if _x000D_
applicable_x000D_
_x000D_
My understanding of the memory wall paper is that it did not address energy at all, and that it talked purely about latency (although it is hard to completely tease apart latency and bandwidth). I would like to see you accurately representing related work in the context that it was performed (in the interests of scholarliness)._x000D_
_x000D_
Summary Statement_x000D_
_x000D_
This is an ambitious proposal from a strong team of researchers who have access to excellent resources. The research results have the potential to transform technology at many levels. I would rate the proposal even higher if the PIs had explicitly stated what their milestones are and how they will be evaluated._x000D_
_x000D_
</t>
  </si>
  <si>
    <t xml:space="preserve">In the context of the five review elements, please _x000D_
evaluate the strengths and weaknesses of the proposal with respect to intellectual merit._x000D_
_x000D_
The PIs propose an exciting research direction for integrating processing and data arrays on chip, potentially improving by orders of magnitude the throughput of certain kinds of operations which have software-exploitable locality, prefer lower bit-width computations, and have high parallelism._x000D_
_x000D_
This proposal has three really strong key elements.  First, they have demonstrated a technology that allows them to scale up computational resources with an extremely low resource budget -- 7.5% for an 8k array.  This means even if not all applications can really make use of the somewhat esoteric new resources, its only a couple percent hit to total chip area.  Second, their application properties match very nicely with the supported hardware -- deep learning problems are known to have high locality and use small bit-widths, etc.  Third, they've narrowed their focus to a programming framework/runtime where many of the restrictions that would otherwise be unacceptable (eg. restriction to page-boundaries on arrays), now seem plausible to manage.  _x000D_
_x000D_
It's not to say that the proposal isn't without weaknesses.  There does seem to be little attention to how caches would map addresses in a way that preserves/guarantees locality, and also still enables regular cache lookups to proceed normally, or at the same efficiency as they had before.  If this is purely a software problem, then does the cache turn into an SRAM (authors think this wont work -- see the end of section 2.6, but don't really hint at an alternative viable solution).  I have similar concerns about integrating these cache compute units with the rest of a general purpose system.  Even though I think these are extremely difficult problems, addressing them could lead to important/transformative contributions._x000D_
_x000D_
I was going to say they should have cited the recent DRISA work ("DRISA: a DRAM-based Reconfigurable In-Situ Accelerator"), as it applies many of the same techniques (bit-serial arithamtic on memory arrays using essentially vector processors), but for DRAM devices.  However, this was published after the submission deadline.  I think the focus and intellectual challenges in this proposal is distinct because of their attention to computations in SRAM cache structures.  Even further, this work addresses some of the key flaws of DRISA in that they could only operate in-situ in memory, but many ML algorithms like convolutions have incredibly high locality that isn't being exploited effectively._x000D_
_x000D_
The plan is acceptable, and success will be easy to judge.  The team/institution is very well qualified and equipped to do the research._x000D_
_x000D_
In the context of the five review elements, please _x000D_
evaluate the strengths and weaknesses of the proposal with respect to broader impacts._x000D_
_x000D_
If successful, they will surely influence the direction of future chips, considering the important of the target applications and promising results so far._x000D_
_x000D_
Besides technical aspects and its integration into curriculum, the PI is very active in engaging women in research at various levels of education.  This is very important work that should be supported._x000D_
_x000D_
The plan, team, and resources are of course appropriate._x000D_
_x000D_
Please evaluate the strengths and _x000D_
weaknesses of the proposal with respect to any additional solicitation-specific review criteria, if _x000D_
applicable_x000D_
_x000D_
The scope is very well defined, and the PI should be able to synergistically work with the co-PIs towards the overall project goals._x000D_
_x000D_
Summary Statement_x000D_
_x000D_
This is a very high quality proposal that should be supported -- there is a high potential to fundamentally shift the paradigm of computing for certain important deep learning problems and beyond.   It has a large potential to influence research directions._x000D_
_x000D_
</t>
  </si>
  <si>
    <t>In high-performance general-purpose processors, a huge fraction (over 70%) of the die area is devoted for storing and retrieving information at several levels in the on-chip memory hierarchy. The central vision of this proposal is to repurpose the elements used in these storage structures and transform them into active computational units. Such a transformation unlocks massive parallelism (up to 100x) and an order of magnitude higher energy efficiency (up to 20x). Our proposed approach re-purposes bit-lines and sense-amplifiers to do computation over data stored in bit-cells. By simultaneously activating multiple word-lines, and sensing the resulting voltage (or current) over the shared bit-lines in an unconventional manner, important operations over the data activated by the word-lines can be accomplished. We term this technique as bit-line computing. The key advantage of our approach is that it allows data stored across hundreds of memory arrays in caches to be operated on concurrently. The end result is that memory arrays morph into massive vector compute units that are potentially one to two orders of magnitude wider than a modern graphics processors (GPUs) vector units. Furthermore, by avoiding movement of data in and out of memory arrays, we naturally save vast amounts of energy spent in shuffling data between compute and memory units in modern computing systems._x000D_
Keywords: Energy efficiency; parallelism; vector processing; memory technology; memory hierarchy; deep learning; hardware acceleratorThis proposal discusses vertically integrated solutions that cut across the computing stack: circuits, architecture, compilers, to applications. Our goal is to demonstrate the efficiency of compute caches, across a broad range of data-intensive applications that span several domains: cognitive computing, data analytics, security and graphs. This project will: (1) develop novel SRAM array designs for supporting a rich set of operation types. (2) address various architectural challenges that arise in integrating highly parallel compute caches with a general-purpose host processor and explore data-flow architectures (3) develop domain specific libraries, programming framework and compiler for compute cache architecture. (4) develop novel compute capable memory designs for a broad spectrum of emerging memory technologies (STT-RAM, ReRAM, and flash memories).The proposed technologies could be used to both accelerate and improve the efficiency of an important class of data-centric applications. The project aims to address each layer of computing stack holistically with a goal that the proposed technology could be deployed into real hardware systems. Our research results will be broadly disseminated through the web, scholarly publications, conference presentations, and industrial partners. The research will be further tightly integrated with a significant education and outreach program which will target: training of graduate and undergraduate students in cross-layer research, curriculum development, recruiting female students and students from underrepresented groups, and outreach activities.</t>
  </si>
  <si>
    <t>1763922</t>
  </si>
  <si>
    <t>Tobin-Hochstadt</t>
  </si>
  <si>
    <t xml:space="preserve"> Panel Summary       
   SUMMARY OF PROPOSED RESEARCH ACTIVITY_x000D_
_x000D_
The proposed research focuses on understanding and improving the_x000D_
performance of sound gradual type systems. Gradual typing has the_x000D_
potential to apply the safety benefits of static type systems to_x000D_
widely-used dynamic languages in an incremental fashion, without_x000D_
requiring entire applications to be re-coded.  The PIs plan four_x000D_
threads of research: (1) study the performance trade-offs of different_x000D_
levels of strictness in type checking, (2) investigate the_x000D_
exploitation of trace-based JITs to remove overheads, (3) investigate_x000D_
compilation of languages using space-efficient coercions, and (4) try_x000D_
to reduce overhead by applying static soft contract verification._x000D_
_x000D_
INTELLECTUAL MERIT_x000D_
_x000D_
+ The problem is important and highly relevant to current industrial practice._x000D_
Sound gradual typing has great potential, but its promise will only be realized_x000D_
if its performance costs can be controlled._x000D_
_x000D_
+ The proposal suggests four promising approaches towards that goal._x000D_
_x000D_
+ The proposed work plan is ambitious but within reach._x000D_
_x000D_
+ The team is highly qualified and the collaboration plan is thorough and convincing. _x000D_
_x000D_
- The proposal does not give much detail to support the research novelty of_x000D_
threads (2) and (3), which appear to include a lot of routine engineering._x000D_
_x000D_
- Thread (4) appears to overlap PI Tobin-Hochstadt's existing NSF research_x000D_
on Behavioral Software Contract Verification._x000D_
_x000D_
BROADER IMPACTS_x000D_
_x000D_
+ Gradual typing is of considerable current interest in industry, so techniques_x000D_
for improving the efficiency of sound gradual typing have good potential_x000D_
for being rapidly adopted.   _x000D_
_x000D_
+ The PIs have a strong history in educational outreach, and the improvements_x000D_
to gradual typing would be rapidly disseminated in their educational software_x000D_
systems.  _x000D_
_x000D_
- Improvements in performance may not have noticeable impact in educational settings._x000D_
_x000D_
SUGGESTIONS FOR IMPROVEMENT _x000D_
_x000D_
- Argue more clearly how improving the performance of sound soft typing would make a_x000D_
qualitative difference in its applicability and uptake. _x000D_
_x000D_
- If the technology is sufficiently mature, include specific plans to apply it in_x000D_
real industrial languages such as TypeScript and Hack; this would greatly strengthen_x000D_
the proposal's broader impacts._x000D_
_x000D_
- Clarify exactly what is meant by loss of compositional reasoning about types in_x000D_
lazy or lackadaisical checking._x000D_
_x000D_
- Describe the intellectual challenges of threads 2 and 3 and the novelty of thread 4_x000D_
in greater detail._x000D_
_x000D_
- Make sure that citations and reference list numbers are correctly synchronized._x000D_
_x000D_
SUMMARY STATEMENT_x000D_
_x000D_
This is a strong proposal on an important and timely topic, with good potential for_x000D_
broad impact.  The plans and organization are sound and PIs are very well-qualified._x000D_
The proposal could be strengthened by including more explicit motivation, more details_x000D_
on the research contributions, and an explicit plan to transition the technology to_x000D_
more main-stream languages._x000D_
_x000D_
The recommendation of the panel is that the proposal is Competitive._x000D_
_x000D_
The panelists concur that the Panel Summary accurately reflects the_x000D_
panel discussion._x000D_
_x000D_
_x000D_
</t>
  </si>
  <si>
    <t xml:space="preserve">In the context of the five review elements, please _x000D_
evaluate the strengths and weaknesses of the proposal with respect to intellectual merit._x000D_
_x000D_
_x000D_
1. The proposed work would represent a significant development within_x000D_
the field of gradual typing, resulting highly performant, but sound,_x000D_
languages and type systems. The proposal could potentially be improved_x000D_
by clarifying some aspects of the proposed work's motivation. In_x000D_
particular, the proposal points out that the performance of gradual_x000D_
typing systems can be significantly improved by checking for type_x000D_
errors lazily, but argues that the negative result of such checks is_x000D_
that they "limit compositional reasoning with types." The concrete_x000D_
consequences of this, perhaps including a simple example, would aid_x000D_
the motivation._x000D_
_x000D_
2. The proposed work largely represents optimizations to the current_x000D_
state of the art in gradual typing. However, the PIs argue that the_x000D_
proposed work could result in improvements of performance up to at_x000D_
least one order of magnitude._x000D_
_x000D_
3. The research plan is reasonably well-organized. The overall_x000D_
research plan is structured as a set of tasks, each with its own_x000D_
observable proposed outcome. While most of the tasks seem to be_x000D_
independent, the plan could be improved by explicitly stating which_x000D_
tasks depend on others, in particular clarifying dependencies between_x000D_
development of the JIT compiler for runtime checks and new compilers_x000D_
for gradual typing, along with establishing time commitments of key_x000D_
personnel._x000D_
_x000D_
4. The PIs are highly qualified to perform the proposed work. In_x000D_
previous work, they have established the foundations of the topic of_x000D_
proposed research._x000D_
_x000D_
5. The proposed work does not require exceptional computational_x000D_
resources. The PIs have adequate resources to perform the proposed_x000D_
work._x000D_
_x000D_
In the context of the five review elements, please _x000D_
evaluate the strengths and weaknesses of the proposal with respect to broader impacts._x000D_
_x000D_
1. The proposed work would significantly benefit society. Programming_x000D_
languages with optional typing have been heavily adapted in_x000D_
industry. If the proposed work were successful, it would result in_x000D_
safe, performant alternatives to such languages._x000D_
_x000D_
2. The proposed broader impact includes transforming the programming_x000D_
platform used across industry; this would have wide-reaching_x000D_
effects. The proposed broader impact also includes the deep_x000D_
integration of the developed languages in outreach programs. If the_x000D_
proposed work were successful, it would transform how programming is_x000D_
introduced._x000D_
_x000D_
3. The plan for realizing broader impact is well-organized. It is_x000D_
clear how artifacts of the proposed work would be deployed to benefit_x000D_
society._x000D_
_x000D_
4. The PIs are highly qualified to realize the proposed broader_x000D_
impact. They have been deeply involved in particular with outreach_x000D_
projects for introducing programming._x000D_
_x000D_
5. The PI's have adequate resources to realize the proposed broader_x000D_
impact._x000D_
_x000D_
Please evaluate the strengths and _x000D_
weaknesses of the proposal with respect to any additional solicitation-specific review criteria, if _x000D_
applicable_x000D_
_x000D_
_x000D_
_x000D_
Summary Statement_x000D_
_x000D_
The proposed work represents a natural next step from work performed_x000D_
previously. However, it would largely achieve an improvement in the_x000D_
performance of existing programming tools._x000D_
_x000D_
</t>
  </si>
  <si>
    <t xml:space="preserve">In the context of the five review elements, please _x000D_
evaluate the strengths and weaknesses of the proposal with respect to intellectual merit._x000D_
_x000D_
It is difficult to create a sound gradual typing system that performs_x000D_
well. This research may lead to new insights and implementation _x000D_
strategies that make this finally possible. The different proposed _x000D_
strands of research can make contributions across the range from _x000D_
new theory (in the formalization of various levels of soundness)_x000D_
to better implementations._x000D_
_x000D_
In the context of the five review elements, please _x000D_
evaluate the strengths and weaknesses of the proposal with respect to broader impacts._x000D_
_x000D_
Given the wide impact of languages like TypeScript and Hack, this_x000D_
work may influence current industrial efforts. Moreover, much work_x000D_
can be applied in the context of Racket which is widely used in education._x000D_
_x000D_
_x000D_
Please evaluate the strengths and _x000D_
weaknesses of the proposal with respect to any additional solicitation-specific review criteria, if _x000D_
applicable_x000D_
_x000D_
_x000D_
This is a good proposal by leading researchers in the field of _x000D_
gradual typing.  Some concerns are:_x000D_
_x000D_
- The proposed research seems heavily focused on Racket (and perhaps_x000D_
Grift). Given the current adoption of Hack and TypeScript, the _x000D_
proposal would be perhaps be stronger if it would focus more on_x000D_
extending these with sound gradual typing. It seems that the theory_x000D_
is developed enough to do such experiment and see if performance_x000D_
can be acceptable. Now, it might be that the current state of_x000D_
research is not yet developed enough and that it may be better to _x000D_
concentrate Racket/Grift first but this point is not clearly made_x000D_
in the proposal._x000D_
_x000D_
- Related to this is that the proposed research items are wide ranged,_x000D_
from theory, to runtime systems, jit compilation, and soft verification._x000D_
This is quite ambitious and perhaps a more focused approach would_x000D_
work better?_x000D_
_x000D_
Summary Statement_x000D_
_x000D_
The proposal aims to investigate sound and performant gradual typing._x000D_
There are many strands of potential investigation; ranging from_x000D_
formalizing the different levels of soundness, to jit compilation of_x000D_
runtime checks, improved runtime systems, and contract verification._x000D_
_x000D_
_x000D_
</t>
  </si>
  <si>
    <t xml:space="preserve">In the context of the five review elements, please _x000D_
evaluate the strengths and weaknesses of the proposal with respect to intellectual merit._x000D_
_x000D_
The PIs propose four complementary approaches to improving the performance of sound gradual typing: 1) explore the spectrum of soundness 2) jit-compilation of runtime checks 3) special-purpose compiler for gradual types and 4) eliminate most checks through static verification._x000D_
_x000D_
Strengths:_x000D_
_x000D_
- The topic of this proposal is relevant, since gradual typing is gaining momentum in industry, but performance overheads are a major obstacle to adoption of sound gradual typing_x000D_
- The PIs are some of the original creators of gradual typing and have unique expertise in this area; hence I believe they can carry out the proposed research._x000D_
- I find the thrusts 1 and 4 the most interesting and challenging; in particular, I believe that thrust 1 has the potential to improve our understanding of gradual typing._x000D_
_x000D_
Weaknesses:_x000D_
_x000D_
- In thrusts 2 and 3, the proposal didn't do a good job explaining what the research challenges are, and what insights we might gain from this research._x000D_
- Thrust 4 seems to be a special case of PI Tobin-Hochstadt's current grant on "Behavioral Software Contract Verification"_x000D_
_x000D_
Suggestions for improvement:_x000D_
_x000D_
- Please fix the references in the proposal: they point to wrong citations, so it was almost impossible to follow them._x000D_
_x000D_
_x000D_
In the context of the five review elements, please _x000D_
evaluate the strengths and weaknesses of the proposal with respect to broader impacts._x000D_
_x000D_
Strengths:_x000D_
_x000D_
- If successful, this project can have nontrivial impact in industry. The PIs already have an ongoing collaboration with industry (in early stages)._x000D_
- The PIs current work on gradual typing is having an impact on education (creation of the Pyret teaching language), and the proposed work will contribute to this impact._x000D_
_x000D_
Weaknesses:_x000D_
_x000D_
- It is unclear how much industrial users of gradually-typed languages actually care about soundness (as the PIs mention, one of the main uses of types in industry is to produce IDE hints...)_x000D_
_x000D_
Please evaluate the strengths and _x000D_
weaknesses of the proposal with respect to any additional solicitation-specific review criteria, if _x000D_
applicable_x000D_
_x000D_
The three PIs have collaborated over the past three years in the context of an NSF project on the principles of gradual typing; hence the collaboration plan looks reasonable to me._x000D_
_x000D_
Summary Statement_x000D_
_x000D_
The proposal is based on sound ideas and has industry relevance. My rating is motivated by the ratio of research challenges to engineering effort._x000D_
_x000D_
</t>
  </si>
  <si>
    <t xml:space="preserve">In the context of the five review elements, please _x000D_
evaluate the strengths and weaknesses of the proposal with respect to intellectual merit._x000D_
_x000D_
The proposed research would continue the PIs' long-term study of sound_x000D_
gradual typing systems, focusing on understanding and improving their_x000D_
performance.  They would (1) study the performance trade-offs of different_x000D_
levels of strictness in type checking, (2) investigate the exploitation of_x000D_
trace-based JITs to remove overheads, (3) investigate compilation of_x000D_
languages using space-efficient coercions, and (4) try to reduce overhead_x000D_
by applying static soft contract verification._x000D_
_x000D_
Strengths:_x000D_
_x000D_
+ The topic is excellent. Gradual typing has great potential for_x000D_
taming the wilderness of statically untyped code that occupies much of_x000D_
the online world, but it will only be adopted if the performance costs_x000D_
can be controlled._x000D_
_x000D_
+ The four main research activities are all well-conceived and_x000D_
well-described; they are probably over-ambitious, but it is reasonable_x000D_
that good results on each could be achieved within the timeframe of_x000D_
the project._x000D_
_x000D_
+ The team is highly qualified. This is a follow-on to a larger recent_x000D_
grant on gradual typing by the PIs and others, which has produced a_x000D_
steady stream of interesting results._x000D_
_x000D_
+ The collaboration plan is thorough and convincing._x000D_
_x000D_
Suggestions for Improvement:_x000D_
_x000D_
o Clarify exactly what is meant by "compositional reasoning about types" in Section 3.1._x000D_
_x000D_
o Give more details or an example to explain the two different cast strategies discussed in Section 3.2._x000D_
_x000D_
o Citations and reference list numbers are out of synch._x000D_
_x000D_
_x000D_
_x000D_
In the context of the five review elements, please _x000D_
evaluate the strengths and weaknesses of the proposal with respect to broader impacts._x000D_
_x000D_
Strengths:_x000D_
_x000D_
+ Gradual typing is currently a subject of strong interest in_x000D_
industry.  If sound gradual typing can be made more efficient, it_x000D_
could be adopted quickly by important industrial players._x000D_
_x000D_
+ PhD's trained during this work are likely to transition to industry and thus affect practice._x000D_
_x000D_
+ Languages under study are used in undergraduate and K-12 education, which will benefit from any improvements._x000D_
_x000D_
_x000D_
Please evaluate the strengths and _x000D_
weaknesses of the proposal with respect to any additional solicitation-specific review criteria, if _x000D_
applicable_x000D_
_x000D_
_x000D_
_x000D_
Summary Statement_x000D_
_x000D_
This is an excellent proposal.  The topic has intellectual merit and good potential for broad impact; the plans and organization are sound; the PIs are very well-qualified.  _x000D_
_x000D_
_x000D_
</t>
  </si>
  <si>
    <t>Dynamically typed programming languages have emerged as major development platforms for mobile platforms and the web stack. While developers appreciate the flexibility of these languages and the speed at which they can create working systems, they have also learned that maintaining untyped software systems is expensive because developers need to recover the missing type annotations over and over again. _x000D_
_x000D_
To address this problem, the PIs co-introduced the idea of incrementally adding types to an untyped code base. For the past ten years, they have explored the design of languages with optional but sound type annotations. Industry has developed its own versions of such languages but has always opted for unsound versions. With the support of a previous NSF grant, the PIs have developed a method for measuring the overhead of gradually typed programs in their sound languages, and to their dismay, performance is a major bottleneck. _x000D_
_x000D_
The purpose of this follow-up proposal is to focus on the performance question. The PIs propose to explore both implementation techniques and general principles to improve the performance of gradually typed, sound language designs._x000D_
_x000D_
KEYWORDS: untyped programming languages; gradual typing systems;_x000D_
behavioral software contractsThe PIs will jointly explore four highly promising directions in the context of their own implementations. _x000D_
_x000D_
(1) The systematic performance evaluations suggest that the soundness of gradual typing systems consists of a spectrum of guarantees, not just one point, and that each point comes with different costs. _x000D_
_x000D_
(2) Neither implementation uses modern just-in-time (JIT) technology to exploit or eliminate the run-time checks that control potential impedance mismatches between typed and untyped portions of code. They will equip their existing implementations with these techniques. _x000D_
_x000D_
(3) The PIs conjecture that designing a complete compiler for a mixed-type language can eliminate most of the overhead seen in existing compilers.  _x000D_
_x000D_
(4) The PIs will also collaborate on the integration of soft contract verification into their implementations. Preliminary explorations suggest that this technique can eliminate all overhead from half the benchmarks used in previous studies of performance in this realm.The PIs expect that this project is likely to impact industrial practice directly and indirectly._x000D_
_x000D_
As noted, gradual typing has attracted the interest of several industrial companies and open source projects. All non-academic projects have opted to forgo soundness, meaning they re-introduce basically the same kind of problems that C++'s unsoundness injected into the world's infrastructure in the 1990s. Many creators of these languages are aware of the problem, but they do not have the resources to address it. Results from this project may therefore directly help these creators and their thousands of clients. _x000D_
_x000D_
In addition, two of the PIs are related to K-12 outreach projects. Their work will directly flow back into the implementation of the Bootstrap project and will probably influence the development of Pyret, Bootstrap's gradually typed language for teaching advanced modules in high school.</t>
  </si>
  <si>
    <t>1763923</t>
  </si>
  <si>
    <t>Duan</t>
  </si>
  <si>
    <t>Virtual Reality (VR) technology has been developed at a rapid pace in recent years and promises to revolutionize applications from gaming to telemedicine, education, and video conferencing. Two fundamentally different approaches have been explored to render VR: headset-based (goggle + headphone) and open-space (converting an entire room to a virtual space) approaches. At present, nearly all of the major VR products in the market adopt the headset-based approach, however, open space virtual reality (OSVR), as an alternative, offers two fundamental advantages. First, OSVR removes the artificial barrier that prevents shared experiences among users in the same real space, and promotes interaction and collaboration. Second, OSVR spatial audio rendering is not sensitive to the unique physiology of each listener (such as head and ear shapes that affect the head-related transfer functions used in headsets), and thus a more universal solution may be possible for immersive audio rendering._x000D_
    Compared to headset-based virtual reality, OSVR research has not been much explored. Among the limited work, most focused on visual rendering, leaving immersive spatial audio rendering and audio-visual coordination behind. Therefore, the main challenges of OSVR research lie on high-quality and low-cost spatial audio processing and rendering, as well as the coordination between audio and visual rendering. _x000D_
    In this proposal, the PIs propose a set of spatial audio and coordinated audio-visual rendering techniques to improve the immersiveness of OSVR systems and to provide better technologies at lower cost. The proposed research is innovative on many fronts of spatial audio techniques for OSVR. In particular, the PIs propose a novel quantitative framework for the design and analysis of spatial audio rendering systems, and under which they propose to design a conventional discrete-loudspeaker-based system as well as a novel planar-loudspeaker-based system. They also propose to design audio source separation and audio-visual coordination algorithms so that different audio sources can be rendered at locations that match their visual displays. Finally, they propose a set of objective and subjective metrics to evaluate OSVR systems and spatial audio rendering in general. The project will also develop two representative interactive demonstrations to showcase the applications of the approach._x000D_
    Keywords: spatial audio; open space virtual reality; planar loudspeakers; audio source separation; audio-visual association.This proposal is transformative in VR/AR technologies. It will significantly advance the OSVR approach, greatly improving interactions among users in the same space. In particular, the proposed planar loudspeaker technique is transformative in spatial audio and offers an affordable and flexible audio reproduction solution. The proposed quantitative framework for the analysis and design of spatial audio rendering systems is the first of its kind and provides predictions of listeners? perception. The proposed audio source separation and audio-visual association techniques will advance the field of computational auditory scene analysis and multimedia processing. They will enable integrated audio-visual rendering and will greatly improve the immersiveness of OSVR. The proposed objective and subjective metrics for will greatly advance spatial audio rendering system design in VR and may lead to new standards.The OSVR research conducted in this program will have huge potential commercial and societal impacts. The envisioned systems could be deployed in homes to create shared virtual spaces at no greater expense than current home theater systems. They will spur a new variety of VA/AR games that emphasis collaboration/competition in both virtual and real spaces. In education, they will be highly beneficial for professional training applications that are expensive and risky and that emphasize cooperation, such as for firefighters, mechanics, surgeons, and pilots. They may be of particular interest to museums that can offer virtual experiences of places that previously were inaccessible (e.g., remote rainforests, deep in the ocean, other planets). They may revolutionize music education by allowing music students to virtually sit in and play with a professional orchestra. The trans-disciplinary nature of the proposed research also makes it an ideal program for the PIs to continue their efforts in attracting students to STEM disciplines.</t>
  </si>
  <si>
    <t>1763924</t>
  </si>
  <si>
    <t>Shipman</t>
  </si>
  <si>
    <t>An understanding of social norms is crucial for informing policy decisions, identifying educational gaps and needs, guiding technology design, and anticipating unavoidable conflicts between practice and design. This project builds on past work exploring social media reuse by examining the most surprising and far-reaching of the results to-date more deeply. Where our prior studies emphasized human reuse of user-authored content, this project focuses on algorithmic reuse of combinations of user-authored and automatically-collected content. Understanding these norms is important given the growing quantity of information about users available and the increasing organizational interest in learning from this information to personalize user experience, predict individual and aggregate behavior, and monetize information resources._x000D_
Specifically, this project focuses on three content types--user profiles and self-description, social networks (explicit links between people), and ephemera (historically, content that was neither kept nor accessible once it had served its original purpose)--and three different aspects of reuse: (1) commercial reuse of personal data; (2) responsibility for content veracity; and (3) the use and accumulation of ephemera for algorithmic reuse (to feed machine learning, especially) and for personalization. Reuse of this content has been at the heart of a number of controversies and trends, be it the phenomena of virality and human interconnectedness to the proliferation of 'fake news', devastating security breaches, and the loss of personal privacy. The project uses a mixed-methods approach to understanding social norms in these contexts. Interviews and field studies will inform an initial representation of practice. Workshops will be employed to refine representations of practice and to co-design scenarios designed to explore the boundaries between acceptable and unacceptable behavior. Reactions to the scenarios will be captured through crowdsourced evaluations of hypotheticals to systematically uncover social norms._x000D_
Keywords: social media reuse; social norms; ownership; intellectual property policyWe have selected three types of user-contributed content--along with three associated issues--that have been surfaced by the results of our previous studies as significant and, at times, surprising. Previously we focused on straightforward questions of how ownership influences commonsense interpretations of copyright and fair use. We propose to expand our investigation to other significant issues associated with the ownership and control of user-contributed material on the Internet. Our multiple method approach will enable us to take a closer, more open-ended look at practices and attitudes associated with user-contributed content, and triangulate our findings by taking different perspectives on both practices and attitudes. A description of the range of user practices will emerge from analysis and triangulation of our in-depth interviews, examination of related data samples, co-design workshops, and through some open-ended questions in broadly administered questionnaires. A characterization of the associated attitudes and beliefs will similarly come from multiple sources, from the interviews, workshops, and most particularly, the responses to the hypotheticals, which are designed for this purpose. This will enhance understanding of user beliefs and practices around user profiles, social networks and ephemera, understanding that is important for predicting, designing for, or trying to alter user behavior.Understanding user attitudes and practices--especially where they touch upon identity, big data, personalization, commercial interests, and the long term collection and use of ephemera--is increasingly important. Forming positive, realistic policies in areas such as security and privacy, as well as educating users who come to the Internet with disparate backgrounds, relies crucially on this understanding. Studies like this one can reveal misconceptions, contradictions, non-reciprocal beliefs (i.e. situations in which I can do something to you that you can't do to me), and folkways associated with the content people publish and use on the Internet. This project will integrate our research into a range of computer science classes at Texas A&amp;M. Educational activities will include comparing techniques for and identifying challenges with studying online social norms and developing software behaviors/adaptations based on identified norms.</t>
  </si>
  <si>
    <t>1763925</t>
  </si>
  <si>
    <t>Menzies</t>
  </si>
  <si>
    <t xml:space="preserve"> Panel Summary       
 SUMMARY OF PROPOSED RESEARCH ACTIVITY_x000D_
_x000D_
The proposal describes a feedback mechanism for software analytics recommender systems, such that human insights can be built into the machine learning models to steer the systems towards more actionable recommendations. The proposal will automatically collect such feedback from developer reactions to issues posted by the recommender system on a project's issue tracker, and will use the particle swarm optimization (PSO) technique to combine it with the machine-generated recommendations._x000D_
_x000D_
INTELLECTUAL MERIT_x000D_
_x000D_
The proposal addresses an important problem of limited contextual information available to purely data-driven recommender systems. However, panelists raised concerns about the appropriateness of PSO in this context, first given theoretical differences between typical PSO scenarios and the current settings, and second finding insufficient the motivation for why alternative approaches such as other Bayesian Networks beyond Fenton's are inappropriate. Panelists were also concerned with the vagueness on actual research steps, and the insufficiently motivated evaluation plan. Finally, panelists raised concerns about the proposal's ability to handle more sophisticated and nuanced scenarios beyond the static-metrics-based defect prediction example._x000D_
_x000D_
BROADER IMPACTS_x000D_
_x000D_
The proposed work benefits from strong industrial collaborations (the CROSSTREE tool underlining the proposal is already used in practice) and has potential for high practical impact. The PI has an extensive track record of sharing models and tools, and involving undergraduates in research._x000D_
_x000D_
SUGGESTIONS FOR IMPROVEMENT_x000D_
_x000D_
The proposal should clarify its research and evaluation plan and better motivate the PSO approach relative to other techniques._x000D_
_x000D_
SUMMARY STATEMENT_x000D_
_x000D_
The proposal describes a creative solution to an important problem, but does not offer enough motivation for the approach and details on the research and evaluation plan._x000D_
_x000D_
The recommendation of the panel is that the proposal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</si>
  <si>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proposal aims to combine expert feedback with ML to create a recommender system for software developers. Essentially the proposed model analyzes the interaction patterns of developers with a tool called CROSSTREE, and these interactions are taken as expert opinion, then using PSO algorithm which is multi objective optimization for planning. I have a few concerns: I am not sure mining user behaviour on CROSSTREE is a good approximation of expert opinion. Although the PI mentions other methods such as Bayesian Networks that include expert opinion as costly approaches referring to Fenton's work and his reflections. Although the PI references another Bayesian Network work by Tosun, but fails to acknowledge that the hybrid Bayesian Network method that is proposed by Tosun overcomes the problems of Fenton's original algorithm. Moreover, to come up with policies one can use Markov models as well. In that sense I am not sure PSO is the right approach as there has to be a common goal and knowledge sharing at the expense of sharing a reward in order to achieve one (the same) goal. here I am not sure if anyone who interacts with CROSSTREE is after the same bug for example._x000D_
_x000D_
In the context of the five review elements, please _x000D_
evaluate the strengths and weaknesses of the proposal with respect to broader impacts._x000D_
_x000D_
The proposal has broader impact in terms of wide reach to local industry partners and access to data to implement the approach. The PI has a proven track record in teaching and research so there would be ample opportunities for students to work in these projects/ experiments and use the datasets and algorithms within the class as well._x000D_
_x000D_
Please evaluate the strengths and _x000D_
weaknesses of the proposal with respect to any additional solicitation-specific review criteria, if _x000D_
applicable_x000D_
_x000D_
_x000D_
_x000D_
Summary Statement_x000D_
_x000D_
As I mentioned above the PI has a proven track record of building repositories and building predictive models with industry as well as training graduate and undergraduate students in machine learning and software engineering._x000D_
_x000D_
</t>
  </si>
  <si>
    <t xml:space="preserve">In the context of the five review elements, please _x000D_
evaluate the strengths and weaknesses of the proposal with respect to intellectual merit._x000D_
_x000D_
The main objective of this proposal is the further development,_x000D_
deployment and evaluation/refinement of CrossTree, an existing IDE that produces visualizations and makes_x000D_
program change recommendations. In its current form, CrossTree can show "problem spots" in a visual form based on program/design metrics. CrossTree has been applied to both open source and commercial systems _x000D_
_x000D_
In the proposed work, ChangeTree would show recommendations to developers by filing auto-generated issue (bug) reports_x000D_
and then tracking developers' responses/actions. If the recommendations are heeded, they are assumed to have been _x000D_
useful/on target; either way, the system would take this human-augmented but machine-generated event and use it as a base for learning and improving prediction accuracy in the future._x000D_
_x000D_
Specifically, work will be performed along several tasks_x000D_
- fine-tune CrossTree based on responses form the filed issues/community_x000D_
- sanitize data-sets to only include relevant and helpful projects (as opposed to "hobby" projects)_x000D_
- prioritize goals as per the most pressing needs, as reported via interviews with software development professionals/companies_x000D_
- make CrossTree (as a platform) accessible outside its current IDE form_x000D_
- evaluate based on which recommended changes are effected by developers and improve accordingly_x000D_
_x000D_
_x000D_
Intellectual Merit Weaknesses_x000D_
- Anecdotal evidence suggests that even reproducible bugs are ignored by developers, e.g., actual errors sent to the Linux kernel developers. It is unclear how vague behavioral suggestions (reduce metric values) as opposed to operational suggestions (here's how to fix this bug) will actually be taken into consideration by developers._x000D_
- irritation works in controlled settings because the subject is a willing participant or has an incentive to participate; unsure how irritating developers who have not ask for it would work?_x000D_
_x000D_
_x000D_
In the context of the five review elements, please _x000D_
evaluate the strengths and weaknesses of the proposal with respect to broader impacts._x000D_
_x000D_
Strengths: CrossTree will be expanded and introduced to both commercial and open_x000D_
source communities to potentially help their software development_x000D_
processes. The PI will continue involvement of undergraduates students_x000D_
as well as underrepresented groups in research. No weaknesses are identifiable._x000D_
_x000D_
_x000D_
Please evaluate the strengths and _x000D_
weaknesses of the proposal with respect to any additional solicitation-specific review criteria, if _x000D_
applicable_x000D_
_x000D_
_x000D_
_x000D_
Summary Statement_x000D_
_x000D_
The main objective of this proposal is the further development,_x000D_
deployment and evaluation/refinement of CrossTree, a system for making_x000D_
program change recommendations._x000D_
_x000D_
_x000D_
_x000D_
_x000D_
</t>
  </si>
  <si>
    <t xml:space="preserve">In the context of the five review elements, please _x000D_
evaluate the strengths and weaknesses of the proposal with respect to intellectual merit._x000D_
_x000D_
This proposal focuses on the limitations of using data mining techniques for software analytics without human expert insights, and the need for not just predictions, but also actionable plans for what to do next in the SE tasks for which the data analytics are used for prediction.  The key question that the PI plans to investigate is whether human-augmented data miners are better for software analytics, directed toward improving software quality.  The approach has two parts: knowledge elicitation and combination.  The PI plans to use CrossTREE to collect the expert insights from humans on a large set of projects, and particle swarm optimization to combine the human and artificial intelligence-based recommendations.  The approach will be evaluated for SE tasks including predicting time required to close issues, assigning developers to software tasks, bug locations, and then generate plans for recommending methods for change._x000D_
_x000D_
Intellectual Merit_x000D_
_x000D_
Strengths_x000D_
+ The PI has a strong background/history in software analytics and several related NSF-funded projects that have been quite successful._x000D_
+ The need  to combine human and artificial intelligence-based software analytics is well motivated by citations to relevant studies_x000D_
+ The particular approaches of particle swarm optimization and CrossTREE are well motivated._x000D_
+ The PI has access to local industrial partners in the NC region for this work to be real-world based._x000D_
_x000D_
Weaknesses_x000D_
- The proposal lacks detail in the research steps that remain and how they will be taken.  Instead, it is heavy on motivation for each approach.  The research plan is not clear._x000D_
- The proposal lacks justification for a medium-sized project other than stating that it will take 4 years to gather data.  _x000D_
- While the SE tasks are mentioned as motivation, more should be said about how the work will be used for each of those tasks and evaluated with respect to those tasks.  Overall, the evaluation plan was unclear, and rambled some without clarity._x000D_
_x000D_
In the context of the five review elements, please _x000D_
evaluate the strengths and weaknesses of the proposal with respect to broader impacts._x000D_
_x000D_
Strengths_x000D_
+ The PI has strong industrial connections and access the the data for the project to make a real impact._x000D_
+ The PI will integrate the research as case studies in classes and REU projects as part of an existing REU site._x000D_
_x000D_
Weaknesses_x000D_
- The impact on software quality is dependent on the extent to which the combination of human and artificial intelligence methods is successful._x000D_
_x000D_
_x000D_
Please evaluate the strengths and _x000D_
weaknesses of the proposal with respect to any additional solicitation-specific review criteria, if _x000D_
applicable_x000D_
_x000D_
_x000D_
_x000D_
Summary Statement_x000D_
_x000D_
This proposal takes on the overall problem of adding human insights into software analytics by using the CrossTREE and combining with particle swarm optimization.  The need is well motivated, but there are details of actual proposed remaining research tasks and evaluation unclear/missing.  The medium size grant is not justified well._x000D_
_x000D_
_x000D_
</t>
  </si>
  <si>
    <t xml:space="preserve">In the context of the five review elements, please _x000D_
evaluate the strengths and weaknesses of the proposal with respect to intellectual merit._x000D_
_x000D_
Summary: The proposal presents an approach to improve the quality of recommendations produced by a machine-learning-based software analytics pipeline, by incorporating human intelligence in the process. The baseline software analytics framework, based solely on data mining, that the proposal aims to enhance, is capable of planning, not just prediction (i.e., it generates a concrete set of data-driven actions for how to improve some quality attribute), and it is already implemented and used in (industrial) practice. The proposal argues that particle swarm optimization (PSO) is a suitable technique to combine the human- and machine-generated insights._x000D_
_x000D_
Strengths:_x000D_
_x000D_
[+] The proposal argues convincingly that current planning software analytics lack human-specific insight about which steps are feasible (not all changes proposed by a planning algorithm can be implemented by developers), and presents an ingenious approach to address this (PSO)._x000D_
_x000D_
[+] Solid socio-cognitive theoretical foundation that informs how to interact with human experts while eliciting knowledge: (1) in small fragments, which matches how knowledge is structured in human long term memory; and (2) indirectly, asking experts to critique knowledge fragments rather than articulate that knowledge in the first place._x000D_
_x000D_
[+] Attempts are made to stratify the data (clustering), such that recommendations are more context-specific (cluster-specific). This will increase the scaling capacity of the analytics framework and the relevance of the recommendations, as not all plans are applicable to all scenarios._x000D_
_x000D_
[+] Generic software analytics framework potentially applicable to a broad range of decision making scenarios in need of data-driven solutions, e.g., reducing defects, reducing issue resolution time, reducing "bad smells" in code. Extensive research plan to explore these different goals._x000D_
_x000D_
[+] The PI is amply qualified to undertake the proposed research. He is an expert in empirical software engineering, with expertise in data mining from software repositories and software analytics._x000D_
_x000D_
[+] The close contact between the PI and industrial partners will facilitate the implementation and diffusion of the insights generated by the proposal._x000D_
_x000D_
Weaknesses:_x000D_
_x000D_
[-] [Implications for the theory of software engineering] The crux of the proposal is incorporating developer feedback in the software analytics pipeline, to steer the optimization algorithm towards providing better recommendations, in the form of plans for improving some quality attribute by corralling the values of statistical predictors of said quality attribute into better-behaving intervals. However, the only kind of developer feedback considered is the (automatically extracted) information that a given plan posted as an issue report on that project's issue tracker by the researchers, has or has not been closed and resolved. While having an issue report accepted is indicative of practical impact and tracking how the artifact changed following the issue resolution can help guild the particle swarm optimization, this information is of limited theoretical value, as it lacks the nuanced contextual information about the rationale and tradeoffs involved in developers making the decision to restructure their codebase / processes. For example, why will some similar plans have been implemented in some cases by the project's developers, but not in others? The proposal does not make any attempt to distill and incorporate back in the software analytics pipeline such subtle environmental information._x000D_
_x000D_
[-] [Feasibility of the proposed evaluation approach] The evaluation strategy is based on seeing what changes result from posting recommendations from the optimization algorithm into the GitHub issue tracking system. At the same time, the prosed rule generation approach is expected to generate "thousands such rules" for real-world projects. More details are needed to evaluate the feasibility of the evaluation strategy: _x000D_
- Given a quality attribute with, say, file-level predictions (e.g., defect prediction), will thousands of issue reports be submitted for each project? _x000D_
- What would the evaluation strategy look like for the less atomic research goals, e.g., release frequency, adoption of continuous integration, design? _x000D_
- How would the evaluation strategy differ for outcomes that take a long time to manifest, e.g., shifts in customer base? _x000D_
_x000D_
[-] There is no alternate plan to overcome potential failures, e.g., it is not clear what the PI will do in case that issue reports are not resolved, nor in case no typical set of attributes that most often appear in the generated planning rules is found._x000D_
_x000D_
_x000D_
In the context of the five review elements, please _x000D_
evaluate the strengths and weaknesses of the proposal with respect to broader impacts._x000D_
_x000D_
Strengths:_x000D_
_x000D_
[+] The proposal is centered around an existing software analytics framework that is already implemented in practice, and is likely to have immediate industrial applicability if successful. _x000D_
_x000D_
[+] The results will help development teams, both open source and commercial, to make better informed, data driven decisions about how to improve their processes and the quality of their products._x000D_
_x000D_
[+] The PI has a strong record, which is likely to continue, of mentoring both undergraduate and graduate students from traditionally under-represented groups._x000D_
_x000D_
[+] The PI plans to integrate the software analytics framework arising from the proposed work in his teaching. Many classroom projects and homework assignments inspired by the proposed work seem possible._x000D_
_x000D_
Weaknesses:_x000D_
_x000D_
[-] The proposal focuses on improving the PI's former data-driven software analytics approach from a purely quantitative perspective. The lack of qualitative insights and theory building limit the generalizability of the results beyond the software projects under consideration._x000D_
_x000D_
_x000D_
Please evaluate the strengths and _x000D_
weaknesses of the proposal with respect to any additional solicitation-specific review criteria, if _x000D_
applicable_x000D_
_x000D_
[+] All tools developed during this work will be made available through open-source licenses._x000D_
_x000D_
Summary Statement_x000D_
_x000D_
This is a good proposal that tries to build an automated feedback loop from developers back into a software analytics framework, using an ingenious particle swarm optimization approach. If successful, the proposed work would result in higher quality (more relevant, less noisy) data-driven actionable recommendations for developers on which process or product-related attributes to adjust in order to improve a variety of outcomes. The evaluation approach should be clarified._x000D_
_x000D_
</t>
  </si>
  <si>
    <t>1763926</t>
  </si>
  <si>
    <t>Xue</t>
  </si>
  <si>
    <t>This project brings together an interdisciplinary team of linguists and computer scientists from three institutions to jointly develop a  Uniform Meaning Representation (UMR), a practical, formal, computationally tractable, and cross-linguistically valid meaning representation of natural language that can impact a wide range of downstream applications that require "deep" natural language understanding (NLU). UMR will be based on a synthesis of  existing meaning representations  and tested on a typologically diverse set of languages. UMR will have uniform mechanisms that enable natural extensions to document-level representations or conversational speech scenarios as required in applications such as knowledge graph generation or dialogue systems.  Methods and techniques for UMR annotation, parsing and generation, and evaluation are uniform across languages.  _x000D_
     The project will also develop novel algorithms and models for UMR-based broad-coverage and general-purpose multilingual semantic parsers.  Students  participating in the project will receive training in the full cycle of conceptualizing, producing, processing, and consuming meaning representations at the sites of participating institutions. The ultimate goal of the project is to build a community of NLP researchers that will contribute to the development of UMR-based data and tools and advance the state of the art in Natural Language Processing (NLP) in particular and Artificial Intelligence (AI) in general._x000D_
_x000D_
Key words: meaning representation; meaning representation parsing; lexical inference; logical inference; cross-linguistic information processingExisting meaning representation frameworks have diverging goals and priorities, resulting in inefficiency and limited adoption. This  project aims to synthesize these frameworks and develop a uniform meaning representation that applies to a wide range of languages and applications. _x000D_
     Advances in this area will transform the field of NLP and move it away from developing language-specific and task-specific models that require repetitive and often conflicting semantic annotation efforts to a general-purpose, cross-linguistically valid meaning representation._x000D_
     In addition, the project will develop a new generation of high-performance multilingual semantic parsers and applications which  will require breakthroughs in machine learning algorithms and  statistical modeling.Multilingual natural language understanding is a key technology that would give human users access to vast amounts of material in multiple languages and enable collaborative human-robot teams. Although shallow natural language processing systems are rapidly becoming part of our everyday lives for Internet searches, simple voice commands, and so forth, we are far from having accurate NLU systems for a truly wide range of domains and languages. Perhaps the greatest bottleneck to effective multilingual NLU is the impoverished nature of our meaning representations. Breaking this bottleneck will achieve a revolutionary breakthrough in the availability of worldwide information processing technologies for multiple purposes. In addition to the societal impact from the scientific  breakthroughs, the project will also contribute to the development of the US workforce by training a new generation of researchers on the cutting-edge technologies in artificial intelligence. The project will broaden their perspectives and  foster their innovative thinking, preparing them as agents in technological breakthroughs in how we consume language information in society.</t>
  </si>
  <si>
    <t>1763928</t>
  </si>
  <si>
    <t>Venkatasubramanian</t>
  </si>
  <si>
    <t>Data-driven algorithms are now being used to inform decision-making that impacts people's lives.In issues ranging from access to health care, to availability of financial aid, to employment opportunities, problems with how data-driven, black-box algorithms are constructed can perpetuate and magnify existing societal biases. The information produced by these algorithms is often based on networks, social and otherwise._x000D_
_x000D_
In this proposal, the PIs will study fairness, accountability, and transparency in the context of such networks.  With regards to fairness, they proposes ways to define and quantify the impact of network-based algorithmic decisions on different societal groups, and how to design interventions (such as novel edge recommendation algorithms) to promote fair network access to scarce resources.  They propose auditing existing algorithms (e.g. content filtering ``newsfeeds'') for undesirable and unintended behavior that may impact network fairness in order to foster accountability.  Finally, they propose to investigate how people embedded in these networks understand and interpret algorithm-mediated network interactions (e.g. the targeting of advertisements) - and network structures more generally. They will use those results to design effective, interpretable, user-centric techniques to convey the algorithmic decisions._x000D_
_x000D_
Keywords: Human networks; fairness; accountability; transparency; network interventions; feedbackProperly defining what it means for an algorithm to be fair with respect to an underlying network is an open challenge.  The PIs propose new ways to connect information flow on networks with existing definitions of fairness. They will develop novel algorithms for quantifying existing network-centric structural biases, and how to appropriately intervene in these networks.  They also propose to study feedback loops: can existing algorithms amplify structural unfairness, and if these distortions jeopardize network features of importance, how can we effectively correct such problems?  Furthermore, stakeholders that maintain existing networks are often interested in understanding the impact of algorithms on their users. They will design auditing mechanisms for networks that carefully probe these black-box networks to understand how they evolve and propagate information.  Finally, the understanding of how to effectively convey network information to users is limited and unactionable. To address this, they propose an interview study that can inform both the design of models and the creation of novel user-centric visualization techniques.It is anticipated that this research will open up a broad new class of machine learning tools addressing fairness, accountability, and transparency. It is expected that the findings will impact ongoing discussions in the law, public policy, and the larger culture around data driven decision making. The PIs have a proven and extensive track record of engaging with the relevant stakeholders in this area, including researchers across multiple disciplines, the media, legal scholars, economists, government regulators, and industry. They will continue these efforts. They will also continue their educational efforts training students in this multidisciplinary area. All of the PIs are involved with the formation of a new conference on fairness, accountability, and transparency in Computer Science, and expect that this will become the central hub of technical discussions on these topics. This topic attracts a wide cross-section of students, including a much more diverse group than is traditional in Computer Science.</t>
  </si>
  <si>
    <t>1763931</t>
  </si>
  <si>
    <t>Dubey</t>
  </si>
  <si>
    <t>This project brings together leading researchers from two universities1 to collaborate on innovative decentralized and self-adaptive mechanisms for resilient fog computing. Fog computing resources are a combination of computing and communication capabilities at the edge of the physical network, which in the case of transactive micro grid entail a set of devices that are fixed and known a priori, while in case of transportation domain consist of a set of mobile devices that change location over time. In either case, running analytical or market applications on top of these dynamic computing resources pose new computer system research questions: (1) what are the ways to design resilient distributed applications for environments with fluctuating resources? (2) given a set of fog computing resources and a set of analytical tasks, that operate on spatially correlated data, how should we assign the tasks to the resource to minimize performance uncertainty?, and (3) how can we make the applications running on this decentralized architecture resilient in response to failures and security violations?_x000D_
_x000D_
This project will systematically study these problems and develop fundamental and innovative computer_x000D_
algorithms (encoded as services into a middleware), and an uncertainty aware design and analytical framework for developing fog applications. The developed mechanisms will be evaluated in the context of transactive energy and transportation systems._x000D_
_x000D_
Keywords: Fog Computing; Internet of Things; Decentralized Mechanism; Compositional DesignThese decentralized and self-adaptive mechanisms for resilient fog computing are fundamental and transformative, and have not been attempted before. The main innovations include: (1) a modeling_x000D_
and design environment for developing and evaluating multimodal applications that can adapt to the resource variations, (2) decentralized dynamic discovery of resources and optimized placement of multi-modal components in fog computing networks at runtime; (3) decentralized cooperative computing algorithms and middleware for applications that solve global optimization problems despite the fluctuating network and computing resources; (4) decentralized immunization security and resilience mechanisms (similar to the human immune system) that can increase system resilience in face of attacks and faults. The proposed innovations will be codified into a middleware, and an application design environment, that can be used by the community to design and deploy smart applications. The middlware and design environments will be evaluated in transactive energy and intelligent transportation testbeds in both universities.Fog computing is becoming increasingly necessary in distributed cyber-physical systems and the Internet of Things, due to the increasing sensor/data proliferation under bandwidth constraints and strict timing requirements. This means that we need rigorous analytic and computational strategies, methodologies, and tools for them, which to the best of our knowledge are still lacking. This project aims to provide them, which will likely trigger more research in this direction among the community. The research described in this proposal will be tightly integrated into education at both the graduate and undergraduate levels in the participating universities. The PIs will integrate the research from this project into curriculum development. The students from both the universities will be led to collaborate with each other on fog computing and security, as well as the transactive energy and smart transportation applications. The project team is committed to making all research results, including the source code and hardware designs, open and accessible to the broader research community.</t>
  </si>
  <si>
    <t>1763932</t>
  </si>
  <si>
    <t>Gerber</t>
  </si>
  <si>
    <t>This project pursues fundamental research aimed at satisfying the conflicting requirements for increased data authenticity and decreased user burden within cyber-human health systems. Specifically,_x000D_
this research targets mobile health devices that accompany human users and have sensing and interaction capabilities (e.g., fitness trackers and continuous glucose regulation devices). These devices are increasingly becoming part of the medical critical path, and cyber-human systems research is required to ensure that (1)health decisions are grounded in an authenticated synthesis of objective (e.g., physiological) and subjective(e.g., behavioral self-report) data; (2) the devices collecting these data are minimally intrusive; and (3) the resulting human-device symbiosis enriches human health. This project lays a foundation for satisfying these requirements, based on the integration of formal-methods runtime monitoring, data analytics, and just-in-time human-in-the-loop authentication. Keywords: Cyber-Human Health Systems; Data Authenticity;Subjective Self-Report, Runtime Monitoring, User BurdenThis project advances human-centric methods of collecting, authenticating, and acting on an individual's objective and subjective health data. The project objectives are to:(1) Quantify Authenticity - This project develops methods for quantifying authenticity across objective and subjective cyber-human data streams. The absence of such authenticity estimates currently precludes effective, low-burden engagement of patients, physicians, and researchers within cyber-human health systems.(2) Advance Formal-Methods Monitoring for Just-In-Time Authentication - This project advances formal methods monitoring for cyber-human data streams, with the ultimate goal of fostering low-burden engagementof human users with downstream analytics. Key advancements include formal-logic models of data authenticity that are parameterized according to individual characteristics (e.g., human trust in the cyberhuman_x000D_
relationship). These advancements drive a just-in-time authentication loop in which the human is challenged to authenticate data elements only when the derived state estimates recommend intervention or indicate security compromises. This on-demand approach minimizes burden while maximizing the authenticity of data that drive downstream decisions.(3) Incorporate Data Authenticity into Retrospective Analytic Methods - This project formalizes the concept of data authenticity within retrospective analysis methods that present data for action only if the associated authenticity estimates satisfy stakeholder requirements. Stakeholders include end users whose health decisions are informed by the data (e.g., diabetic users of glucose regulation devices) and those running retrospective analyses of the data (e.g., researchers investigating population health). Embedding authenticity estimates within cyber-human data streams creates new opportunities for humans to engage with authenticity-aware analytics. This project builds knowledge around parameters of these engagements with a specific emphasis on cognitive burden.This project will contribute directly to the achievement of several specific, desired societal outcomes. First, this project's outputs will be translated immediately to the University of Virginia Center for Diabetes Technology for further study within ongoing clinical trials and field studies. These ongoing efforts target an exemplary cyber-human health system (diabetes management) that would benefit from fundamental knowledge surrounding data authenticity. Beyond diabetes, this project's outputs will contribute to the success of cyber-human health systems that are impacted by the authenticity of underlying data streams. By enabling such systems to regulate data authenticity through low-burden engagement of primary human sources, this project will contribute directly to (1) the success of downstream decisions made by clinicians who use cyber-human data to advise on lifestyle, self-treatment, and dosage; and (2) technical mechanisms for automated decision support, algorithmic titration of medications, and algorithmic diagnosis and tracking of chronic illness. This project fosters educational experiences for K-12 youth, creates opportunities for undergraduates to work with graduate student researchers, and focuses specifically on engaging underrepresented minorities in cyber-human systems research.</t>
  </si>
  <si>
    <t>1763934</t>
  </si>
  <si>
    <t>Current computer vision research focuses mainly on extracting skeletal kinematics from videos, using body pose estimation and tracking to infer an estimate of skeletal pose and joint angles in each frame, and the movement of body and limbs over time. However, little has been investigated on how much biomechanical information about musculoskeletal dynamics a single video of a person's movement can reveal. Can human motion dynamics be inferred from video sensors that are incapable of observing the muscle activations, muscle forces/torques, and ground reaction force directly?  This project's goal is to advance current state of the art in vision-based human motion modeling to move beyond the "what" of human action (kinematics) to the "how"  of human action (dynamics), providing the framework for a deeper causal understanding of human movements in computer vision and for extending kinesiological analysis to apply to people outside of a laboratory setting._x000D_
Keywords: Computer Vision; Biomechanics; Kinematics/Dynamics; Learning/RegressionThe proposed work will infer body kinematics and dynamics from readily available low-cost video sensors by developing a four-dimensional (time + 3D space) musculoskeletal model, trained and validated through instrumented data collection of human performers as well as physics-based first principles.  As training data,  movement sequences will be collected of subjects fully instrumented with sensors, including 3D motion capture, video, electromyography sensors, in-sole foot pressure and simple vital sign monitors, while applying inverse dynamics to estimate the unobserved  muscle forces/torques.  The result of a data capture will be synchronized time series data for all quantities of interest in a musculoskeletal model, from electrical activations to forces to movements, along with associated synchronized and calibrated color video sequences.  This dataset will be used for training an end-to-end multitask deep regression network to infer both kinematics and dynamics  when only video data is available.  Furthermore, by pairing recorded data of Taiji performers of different expertise levels with lab-based or clinical-based stability scores, supervised learning algorithms can be used to discover the body mechanism differences governing balance and stability between novice and expert performers.  The human musculoskeletal models developed through this work provide a critical building block for accurately estimating human activity, both in a controlled lab setting as well as "in the wild."   Video-only understanding of human movement will be demonstrated using archival video from public repositories such as Youtube and in-home exercise videos captured using low cost cameras or cell-phones.  Retargeting human Taiji movements to humanoid robots will provide further insights into the mechanisms of stability, as well as being a fun outreach program for K-12 student participation.Human motion analysis is a fascinating research topic, enabling scientific, security and entertainment applications such as sports analysis, detection of suspicious human activities, synthesis of believable human-like figures in movies, and mobility enhancement of humanoid robots. In the realms of health and sports, precise and quantitative digital recording, analysis and comparison of human movement provides rich content for performance characterization, training, cross-sectional/longitudinal health status assessment, and diagnosis or even preventive therapy of neurodegenerative diseases. Surprisingly, the most common way to die after age 65 is to fall down, and because the U.S. population is aging, both the number of falls and the costs to treat fall injuries are likely to rise. However, Taiji has been shown to be a low-cost mind-body exercise that can improve stability of the elderly.  With a deeper understanding of the integration of muscular, skeletal, and other biomechanical factors causal or correlated to stability, this work may be able to make health recommendations about how to integrate Taiji training into a gentle exercise regime that improves the quality of life of these high-risk populations, while reducing health care costs with a preventative routine.</t>
  </si>
  <si>
    <t>1763937</t>
  </si>
  <si>
    <t xml:space="preserve"> Panel Summary       
 SUMMARY OF PROPOSED RESEARCH ACTIVITY_x000D_
_x000D_
This project proposes the design of an algorithmic framework for generating solutions to a long list of problems that all have the following structure: a set of mobile agents (robot swarms, ambulances, drones or other) needs to be move from their initial formation to reach one of possibly many desirable formations. The algorithmic problem is to select a transition from the original formation of the agents to a desired formation so that some objective function is optimized. Depending on the chosen objective and the desirable formations to be reached, this abstraction captures several well-motivated problems, including famously studied ones such as the k-server problem. For a simple illustrative example, one may consider the problem of positioning ambulances within the city aiming to minimize the time needed to drive one of these ambulances to the scene of an accident. _x000D_
_x000D_
Since many of the most interesting optimization problems that obey this structure are computationally intractable in general, the goal of this proposal is to design algorithms with good approximation guarantees, or good parameterized complexity (given some appropriate parameter choice). They also consider online and game-theoretic versions of these problems. The majority of the proposal focuses on centralized motion planning algorithms which dictate how the agents should move. However, the proposal also briefly discusses distributed implementations, where the agents need to communicate with each other and coordinate regarding how to move._x000D_
_x000D_
_x000D_
INTELLECTUAL MERIT_x000D_
_x000D_
The wide variety of problems captured by this proposal include many important problems and the PIs are both experts in the relevant areas; they are therefore very well positioned to solve these problems. Also, the PIs have successfully collaborated repeatedly in the past, which provides confidence that this project would be successful, leading to a long list of significant publications. One concern that was raised by some of the panelists was that they could not identify a specific problem they would be particularly excited about, but others thought that the moving repairman problem was an important example. The panelists agreed that all the specific directions discussed by the PIs are definitely worth understanding better. Also some panelists thought that the proposal should focus more on the distributed model, and that it was unclear why a unique algorithmic framework would be able to achieve non-trivial approximations on multiple problems. However, some panelists thought that this was a very worthwhile endeavor, and the fact that the PIs have successfully provided such a general solution framework in the past though, mitigated some of the other panelists' concerns._x000D_
_x000D_
Strengths_x000D_
+ Very strong team of PIs that have successfully collaborated repeatedly in the past_x000D_
+ The proposal spans several interesting and well-motivated problems_x000D_
+ The PIs have made partial progress toward many of the directions that they propose_x000D_
+ The technical parts of the proposal are well-structured and provide sufficient context for each problem_x000D_
Weaknesses_x000D_
- The proposal did not clearly state why a general framework would yield appealing approximation guarantees_x000D_
- There was no single problem that raised significant enthusiasm; the proposal aims to tackle several interesting problems, though, so this was not a major concern_x000D_
- Some panelists thought that the section on physical dynamics was weak_x000D_
_x000D_
_x000D_
BROADER IMPACTS_x000D_
_x000D_
The broader impacts of the proposal would include both theoretical advances as well as possible impact on industry. Also, the PI Demaine has a very strong record of disseminating his research results via both recorded lectures and plenary talks._x000D_
_x000D_
Strengths_x000D_
+ Both theoretical and practical advances are very likely to results from this research _x000D_
+ Strong record of research dissemination_x000D_
 _x000D_
_x000D_
ADDITIONAL REMARKS_x000D_
_x000D_
Collaboration plan: The PIs have successfully collaborated in the past using electronic meeting systems. They plan to follow that same approach by meeting regularly and focusing on 3-5 of the proposed research challenges each year._x000D_
Data Management Plan: The discussion regarding the data management plan is adequate._x000D_
Results of prior support:  Both of the PIs have been funded by NSF to work on closely related research projects in the past, leading to a long sequence of publications. Contributions of this prior work include a new algorithmic framework for the unique label cover problem._x000D_
 _x000D_
Suggestions to PI(s): Updating or removing the section on physical dynamics could strengthen the proposal. Also, it would help if the PIs were a bit more explicit about some details in the broader impacts section as this could significantly strengthen that section._x000D_
_x000D_
Justification for Panel Rating: This project proposes the study of a wide range of algorithmic problems that includes many very interesting challenges that are relevant both in terms of theory and practice. The PIs are experts in the relevant areas and possess exactly the right skills to tackle these problems and make progress in this important research front._x000D_
 _x000D_
Panel Rating:_x000D_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</si>
  <si>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Proposes solving a variety of collaborative motion planning problems within a unified framework. In these problems, a set of k agents need to move to some kind of configuration (forming a connected group for communication, blocking a group of 'obnoxious' agents in some way, etc) at minimal cost.  The PIs are well-qualified and have had considerable recent success with their bidimensional framework for graph algorithms.  The proposal suggests a broad, graph-based framework for approximating the cooperative motion planning problems, in which approximation and fixed-parameter tractable algorithms are provided for the mostly NP-complete problems. _x000D_
_x000D_
Strengths_x000D_
_x000D_
- The PIs past successes with geometric and graph algorithms._x000D_
- A number of preliminary results described in the proposal. _x000D_
_x000D_
Weaknesses_x000D_
_x000D_
- Not much connection to the motivating applications and no references to related work in robotics; just constructing the graph is often considered the hard part in most motion planning scenarios_x000D_
- The model presupposes global two-way communication with a central planner. This is not realistic in many of the scenarios raised as motivation (first-responders, fleets of drones) although it is in others (Uber/Lyft). While this is observed, it is not really dealt with._x000D_
_x000D_
In the context of the five review elements, please _x000D_
evaluate the strengths and weaknesses of the proposal with respect to broader impacts._x000D_
_x000D_
Educational prospects are good; the PIs have taught together, and they have both made course materials available._x000D_
_x000D_
PI Demaine has published many well-used lecture videos._x000D_
_x000D_
Please evaluate the strengths and _x000D_
weaknesses of the proposal with respect to any additional solicitation-specific review criteria, if _x000D_
applicable_x000D_
_x000D_
_x000D_
_x000D_
Summary Statement_x000D_
_x000D_
Proposes an interesting framework for cooperative path planning, but it needs to be better motivated; in particular distributed algorithms or better modeling of the agents as actors with their own goals seems more relevant._x000D_
_x000D_
</t>
  </si>
  <si>
    <t xml:space="preserve">In the context of the five review elements, please _x000D_
evaluate the strengths and weaknesses of the proposal with respect to intellectual merit._x000D_
_x000D_
This proposal suggests the study of a wide range of problems, all centered on the coordinated motion planning of a set of mobile agents. Most of the proposed problems define a set of acceptable configurations for the agents, who then need to move in some way so that an acceptable configuration is reached. Over all ways of achieving this transition, the algorithmic goal is to choose one that (approximately) optimizes some objective as a function of the movement that the transition requires. Depending on the types of configurations that are acceptable and the type of objective being optimized, this gives rise to a rich family of problems, many of which are very well motivated. In solving these problems, the PIs plan to use both approximation algorithm and parameterized algorithm techniques._x000D_
_x000D_
Most of the proposal assumes that the algorithm can be communicated to the agents by some centralized entity that coordinates the agents, and the agents then follow the algorithm's directions. However, the PIs also consider the well-motivated case where the algorithm itself is decentralized and needs to be communicated among the agents._x000D_
_x000D_
The introduction of the proposal is a bit repetitive and it could be a bit more structured, but the subsequent technical sections make up for it and the proposal is pleasant to read overall. The PIs have successfully worked together in the past and are very well-equipped to solve these problems._x000D_
_x000D_
On the negative side, the proposal claims that one of the project's goals is to develop a general framework for solving entire categories of problems rather than optimizing for specific problems. Although this sounds like an interesting goal which could uncover similarities across seemingly different problems, one possible drawback is that the optimal approximation achievable for an entire category of problems may be worse than that achievable for subsets of these problems alone. In other words, approaching a whole category of problems at once may weaken the optimal approximation guarantees and hence lead to less interesting "optimal" solutions._x000D_
_x000D_
_x000D_
In the context of the five review elements, please _x000D_
evaluate the strengths and weaknesses of the proposal with respect to broader impacts._x000D_
_x000D_
Despite the high level of abstraction in the way that the problems are presented in this proposal, there are multiple applications where useful insights from this research could have impact in industry. This is especially true if the PIs manage to identify parameters of the problem instances with respect to which the problem is fixed parameter tractable._x000D_
_x000D_
Please evaluate the strengths and _x000D_
weaknesses of the proposal with respect to any additional solicitation-specific review criteria, if _x000D_
applicable_x000D_
_x000D_
_x000D_
_x000D_
Summary Statement_x000D_
_x000D_
This proposal includes a wide variety of problem unified under the coordinated motion planning umbrella. Many of these problems are very well motivated and deserve more attention, and the authors are well equipped to make progress toward solving them._x000D_
_x000D_
_x000D_
</t>
  </si>
  <si>
    <t xml:space="preserve">In the context of the five review elements, please _x000D_
evaluate the strengths and weaknesses of the proposal with respect to intellectual merit._x000D_
_x000D_
My favorite strength of this proposal is its ambition:  the PIs propose to_x000D_
develop "very general frameworks that apply to an entire category of problems_x000D_
all at once".  The PIs have done this before--their bidimensionality theory,_x000D_
which "provides general techniques for designing efficient fixed-parameter_x000D_
algorithms and approximation algorithms for a broad range of NP-hard problems_x000D_
in a broad range of graphs, namely, planar graphs and graphs excluding a fixed_x000D_
minor."  They want to do something similar for coordinated motion planning_x000D_
problems._x000D_
_x000D_
The proposal makes a strong case for the breadth and usefulness of their_x000D_
general framework for coordinated motion planning problems.  It sounds like a_x000D_
decent abstraction of many real-world problems:  delivery drones, patrols,_x000D_
Uber/Lyft, robot soccer, etc.  The techniques are also interesting: the PIs_x000D_
plan to use both approximation algorithm techniques and fixed-parameter_x000D_
algorithm techniques, as well as a combination of the two.  (The PIs note that_x000D_
"there are problems that are both hard to approximate and fixed-parameter_x000D_
intractable, but have parameterized approximation algorithms".)  Moreover, they_x000D_
add the case where we have "distributional knowledge of the demands"--i.e.,_x000D_
online stochastic planning under uncertainty with some statistical knowledge of_x000D_
demands, so that an expected-case analysis is possible.  This last scenario_x000D_
seems like an important direction that probably still has some low-hanging_x000D_
fruit.  Research Challenges 11-14 deserve serious attention._x000D_
_x000D_
The PIs are interested in both algorithms for the general framework and_x000D_
algorithms for easier special-case problems such as planar networks, minor-free_x000D_
networks, unit-disk graphs, and sparse networks._x000D_
_x000D_
I like the description of the PIs' partial progress at the bottom of page 7._x000D_
It's very encouraging that the authors can show that in some special cases, the_x000D_
treewidth suffices to determine whether an efficient fixed-parameter algorithm_x000D_
exists.  I also like the partial progress described at the top of page 11, and_x000D_
the discussion of a linear program relaxation and the dual LP.  Likewise for_x000D_
the partial progress on page 12.  Overall, the PIs seem to have a lot of_x000D_
creative ideas about how to approach these problems._x000D_
_x000D_
The discussion of the traveling repairman problem is interesting, and I find_x000D_
the application to emergency planning compelling.  One minor thing I don't_x000D_
understand, though, is why the metric and the speeds are integers rather than_x000D_
real numbers.  Is it implied that the PIs plan to discretize time?  Continuous_x000D_
time would seem to be a better match to the proposed applications.  I would_x000D_
like to know which version of the problem is easier--the problem with discrete_x000D_
time or the problem with continuous time.  I would not be surprised if forcing_x000D_
the repair times t_j to be integers makes the problem harder._x000D_
_x000D_
Minor quibble:  on page 11, the PIs say they have an O(log n)-approximation_x000D_
algorithm without saying what n is.  On page 12, they have another one of the_x000D_
same.  (There's a similar glitch on page 2, "time polynomial in n in_x000D_
lg(1/epsilon) [sic]", where n is not defined.)_x000D_
_x000D_
The big weakness of this proposal is Section 3, on physical dynamics.  Perhaps_x000D_
I'm misunderstanding them, but I think the PIs are out of their depth here._x000D_
When you introduce agents with different speeds/accelerations or vehicles with_x000D_
limited turning radius, you are entering the realm of control theory and_x000D_
differential equations, which the PIs do not mention.  In this realm, I do not_x000D_
believe that (1 + epsilon)-approximations are possible, at least as I_x000D_
understand them.  Let's consider the homicidal chauffeur problem, one of the_x000D_
most basic problems that appears in almost every introductory control theory_x000D_
textbook.  A car with a limited turning radius and limited velocity is trying_x000D_
to run over a pedestrian with a smaller limited velocity but no limit on_x000D_
turning/acceleration.  There is a natural bifurcation in the mapping from_x000D_
initial conditions to the solution:  sometimes the optimal solution is for the_x000D_
car to drive directly toward the pedestrian; sometimes the pedestrian can elude_x000D_
the car's turning radius, so the car must turn away, get some distance from the_x000D_
pedestrian, then turn around and move toward the pedestrian from far enough_x000D_
away that the pedestrian cannot get out of the car's path.  If the former_x000D_
solution is possible, you can't get a (1 + epsilon)-approximation by choosing_x000D_
the latter solution; therefore, a (1 + epsilon)-approximation algorithm must_x000D_
compute the bifurcation in the initial conditions exactly; i.e. it must solve_x000D_
that part of the differential equation (on the bifurcation surface) exactly._x000D_
Hence, I doubt that the PIs can do what they're saying they will do._x000D_
_x000D_
Perhaps what the PIs mean is that they will discretize dynamic problems as_x000D_
problems on finite graphs, and then compute (1 + epsilon)-approximations to_x000D_
those finite graph problems?  This would be perhaps the most generous_x000D_
interpretation of what Section 3 is saying.  But such solutions would not_x000D_
constitute a (1 + epsilon)-approximation of the original dynamics problem._x000D_
It creates the impression that the PIs have no idea what they're talking about,_x000D_
or else they have simply failed to convey what they really intend to do._x000D_
I think the reviewers should proceed by crossing out Section 3 entirely and_x000D_
just evaluating the rest of the proposal._x000D_
_x000D_
Note on the PIs' "Research Challenge 7":  what are "path loss, shadowing, and_x000D_
multi-path fading"?_x000D_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Research ideas are_x000D_
also likely to be incorporated "into books we have written and are currently_x000D_
writing"; substantiating details would be good here._x000D_
_x000D_
There is some lip service given to outreach to high-school students, most_x000D_
notably "MIT and UMD offer summer programs to high-school students interested_x000D_
in computer science and programming, and the PIs plan to actively participate_x000D_
in these programs."  But what will be the nature of that participation?  It_x000D_
would be good to hear more details about how "we also organized a local seminar_x000D_
series for related research and presented research to high-school women."  The_x000D_
best sign in the proposal is that PI Hajiaghayi "co-developed the University of_x000D_
Maryland High School Programming competition since 2011, which promotes_x000D_
mathematics and computer science to high-school students"; does he plan to_x000D_
continue to do so?  One way to strengthen the Broader Impacts would be to have_x000D_
a specific, concrete outreach plan._x000D_
_x000D_
"We will publish all software, datasets, and testing methodology that we_x000D_
develop", but again it is vague what software the PIs hope to produce.  Again,_x000D_
the PIs have missed an opportunity to strengthen the Broader Impacts by having_x000D_
a specific, concrete software plan._x000D_
_x000D_
The promise to "address the programming side of effective use and motion_x000D_
planning of drones" and "model the geometry and dynamics of real-world agents_x000D_
in complex urban environments" is undercut by the deeply flawed section on_x000D_
dynamics (Section 3)._x000D_
_x000D_
_x000D_
Please evaluate the strengths and _x000D_
weaknesses of the proposal with respect to any additional solicitation-specific review criteria, if _x000D_
applicable_x000D_
_x000D_
_x000D_
_x000D_
Summary Statement_x000D_
_x000D_
I rate this proposal "Very Good".  (It could have scored higher, but the_x000D_
section on physical dynamics brings it down.)  It's a well-written proposal by_x000D_
a capable team with a strong track record and a lot of good ideas about how to_x000D_
make forward progress.  It's also an ambitious proposal that seeks to_x000D_
establish general techniques for a wide class of important problems, and the_x000D_
mix of approximation algorithms, fixed-parameter algorithms, and online_x000D_
stochastic planning under uncertainty is excellent.  The "Broader Impacts" are_x000D_
average among proposals of this type, but they could be above average if the_x000D_
PIs made a clear statement about what software they will write._x000D_
_x000D_
_x000D_
</t>
  </si>
  <si>
    <t xml:space="preserve">In the context of the five review elements, please _x000D_
evaluate the strengths and weaknesses of the proposal with respect to intellectual merit._x000D_
_x000D_
The work in this proposal is concerned with coordinated motion _x000D_
planning. This work finds applications in a host of problems such_x000D_
as delivery drones, the k-traveling repairmen problem and so on._x000D_
In a disaster response situation, one would be concerned with_x000D_
minimizing the maximum movement of the responders. These and related_x000D_
problems motivate the current work._x000D_
_x000D_
The ideas proposed by the PIs are natural and original. And if_x000D_
they succeed, there is definite benefit to both academe and society_x000D_
as a whole._x000D_
In their technical approach, they wish to combine approximation algorithms along with fixed parameter algorithms. This theory was discussed by the PIs and Daniel Marx in [101]. They have identified 15 research challenges and made partial progress on each one of these._x000D_
_x000D_
_x000D_
_x000D_
The PIs discuss nine major problems of agent movement in order to_x000D_
achieve specific goals. _x000D_
The PIs have a clear plan for achieving their goals._x000D_
_x000D_
The PIs are extremely well-qualified to undertake the work outlined in this proposal, especially since they have coauthored the two seminal papers [63]and [65] in the field. _x000D_
_x000D_
The home institutions of the PIs do have adequate resources to help the PIs carry out the proposed activities._x000D_
_x000D_
In the context of the five review elements, please _x000D_
evaluate the strengths and weaknesses of the proposal with respect to broader impacts._x000D_
_x000D_
_x000D_
The PIs intend to impact academe and society along four fronts._x000D_
Clearly, educational impact (including developing new courses) and _x000D_
high school outreach are typical, but the PIs can achieve those goals. _x000D_
I was struck by the "Practical Applications" portion of their broader_x000D_
impacts section. It is clear that they can incorporate their research ideas into an actual product that may serve society as a whole. _x000D_
_x000D_
_x000D_
Please evaluate the strengths and _x000D_
weaknesses of the proposal with respect to any additional solicitation-specific review criteria, if _x000D_
applicable_x000D_
_x000D_
_x000D_
_x000D_
Summary Statement_x000D_
_x000D_
_x000D_
The proposal carefully outlines a series of problems in coorindated motions planning, with approaches on how to go about solving them. The_x000D_
authors have made significant progress towards each of their goals_x000D_
and it is more than likely that they will achieve all the goals outlined in this proposal._x000D_
_x000D_
</t>
  </si>
  <si>
    <t>This project will develop algorithms for distributed motion planning of agents moving in a swarm to achieve desired formations and/or behaviors in complex environments such as dense urban settings. These algorithms would have direct applications to motion planning of unmanned aerial vehicles, such as delivery drones (Amazon Prime Air, Google Project Wing, Flytrex, etc.), US DHS's border patrol drones, police-organized surveilance and traffic violation drones, and the army's Aerial Resupply Vehicles (JTARV); as well as ride sharing and self-driving cars (Uber, Lyft, etc.). Specifically, our algorithms will specify how to program such swarms to achieve desired configurations and tasks while minimizing fuel consumption._x000D_
Keywords: motion planning, swarms, drones, algorithmsWe will build strong theoretical foundations with provable guarantees on speed and solution quality for the control of large teams of agents with varying levels of sensing, computing, mobility, and autonomy, in contrast to traditional approaches to motion planning which are either slow or have no guarantees on solution quality for large numbers of agents. In particular, our results will apply to intelligent motion planning of multiple types of mobile agents, both manned and unmanned, such as people, robots, cars, planes, drones, ships, etc., each with different speeds and amounts of fuel. Our approach can in particular model the ability for smaller drones to refuel from larger planes, or for disaster relief personnel (in earthquake, hurricane, volcano eruption, or wildfire scenarios) to resupply at stationary or mobile depots. Our algorithms will build on and develop new general frameworks for solving algorithmic problems in graphs/networks which represent the space of possible locations, enabling us to solve a wide array of distributed intelligence problems. In particular, we will model the geometry and dynamics of real-world agents in complex urban environments, e.g., Euclidean environments with obstacles, multiple terrain types, and multiple vehicle types, each with limited speed/acceleration and limited turning radius. We will also consider online scenarios where the demands are not known in advance, which includes the famous k-server problem; with distributional knowledge of these demands (a practical assumption for Uber/Lyft), we show that we can find much better approximation algorithms._x000D_
_x000D_
The project will apply the developed algorithms to practical applications of our algorithms and underlying principles to real-world settings. Our algorithmic foundations will provide a deep understanding of the problem's structure, enabling us to also develop powerful heuristics for very flexible/messy real-world scenarios. We will also develop distributed versions of our algorithms where agents can coordinate directly with other nearby agents, instead of requiring centralized control.Drones are everywhere, and countries are in a race to build and use drones strategically. This project will address the programming side of effective use and motion planning of drones, in addition to other application scenarios. We will leverage our past experience building a sensor network deployment method using the AVATAR autonomous helicopter, with provable algorithmic guarantees, to tackle new challenges for coordinating motion of multiple-robot and multiple-agent systems. Further, we will develop algorithms and experimental technologies for implementing adaptive and resilient behaviors into heterogeneous teams or swarms, responding to dynamic and varying conditions in the physical world._x000D_
_x000D_
General frameworks for movement problems may also change the way that parts of motion planning and graph algorithms are taught. To this end, we will incorporate our discoveries into existing courses about graph algorithms and computational geometry, and discuss further incorporation with robotics educators. The wealth of attractive open problems in these areas will provide both challenging research topics and intuitive accessible problems to inspire students to enter research in computer science and mathematics.</t>
  </si>
  <si>
    <t>1763939</t>
  </si>
  <si>
    <t>Roychowdhury</t>
  </si>
  <si>
    <t xml:space="preserve"> Panel Summary       
 SUMMARY OF PROPOSED RESEARCH ACTIVITY _x000D_
_x000D_
Current verification techniques for CPS use simple and manually constructed models, and they are not scalable. The PIs propose ABCD-CPS to first generate descriptions of CPS from their complex simulation models, and then verify the descriptions using symbolic execution. For the modeling component, ABCD-CPS is an extension of the PIs' previous work ABCD, designed for analog mixed signal circuits. For the verification component, the PIs propose to improve the scalability of symbolic execution via state merging and use constrained random verification. _x000D_
_x000D_
INTELLECTUAL MERIT _x000D_
_x000D_
The PIs aim to solve a very important and hard problem. Both of the PIs have a strong background in the relevant areas. The proposal contains an actionable approach._x000D_
_x000D_
For the modeling component, the panel has concerns that the extensions of ABCD for CPS are mainly based on heuristics, and the approach may be hard to generalize for all the inputs and for different CPSs. For the verification part, the panel felt the proposed techniques are rather general for all programs, and no novel techniques tailoring CPS; the panel also felt this component is quite incremental compared to the state of the art symbolic execution. _x000D_
 _x000D_
_x000D_
BROADER IMPACTS_x000D_
_x000D_
The PIs plan to open source their tools, and integrate research outcomes into the undergraduate and graduate courses. The activities proposed are feasible._x000D_
_x000D_
SUGGESTIONS FOR IMPROVEMENT _x000D_
_x000D_
The panel suggests that the PIs should provide high level insights for their solutions. What theories lie behind ABCD-CPS that potentially make the model generation reliable? The PIs should consider integrating novel verification techniques that are tailored to CPS._x000D_
_x000D_
_x000D_
SUMMARY STATEMENT _x000D_
_x000D_
The PIs aim to solve an important problem of better verifying CPS and form a great team. The proposal contains an actionable approach; however, the panel is not convinced that the approach can work for general inputs and for different CPSs, and the panel also thinks that the proposed verification techniques are incremental. To improve the proposal, the panel suggests to incorporate theoretical insights and make the verification component that are tailored to CPS._x000D_
_x000D_
_x000D_
The recommendation of the panel is: Low Competitive._x000D_
_x000D_
The panelists concur that the Panel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</si>
  <si>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proposal combines theory, algorithms, software and hardware to address the problem of verification in cyber physical systems. They use learning algorithms and techniques from the areas of AMS system verification, concolic execution and the theory of arrays. They address the questions of fidelity and scalability of CPS verification. The PIs will be building on their previous work ABCD to eliminate the bottlenecks of hardware verification by replacing it with software verification. It is a well written and sound proposal._x000D_
_x000D_
In the context of the five review elements, please _x000D_
evaluate the strengths and weaknesses of the proposal with respect to broader impacts._x000D_
_x000D_
The PIs have made a plan to incorporate this research program into their undergrad and grad classes and also involving research students as wall as postdoctoral researcher._x000D_
_x000D_
Please evaluate the strengths and _x000D_
weaknesses of the proposal with respect to any additional solicitation-specific review criteria, if _x000D_
applicable_x000D_
_x000D_
_x000D_
_x000D_
Summary Statement_x000D_
_x000D_
Using software verification techniques in verification of cyber physical systems make sense. The PIs have experience and track record in this research and have secured industrial support for this project to test their proposed model/ algorithms._x000D_
_x000D_
</t>
  </si>
  <si>
    <t xml:space="preserve">In the context of the five review elements, please _x000D_
evaluate the strengths and weaknesses of the proposal with respect to intellectual merit._x000D_
_x000D_
Problem. CPS verification today is based on simplistic models that are often not very relevant. Further, the simplification is commonly manual and ad-hoc which is in itself inconsistent when applied to many systems, but it is necessary because CPS verification techniques have trouble scaling to larger models._x000D_
_x000D_
Solution and Proposed Work. The proposed approach, ABCD-CPS, consists of 1) automatic conversion of complex simulation models into high-fidelity software descriptions that reproduce continuous dynamics and 2) scalable verification techniques that check these descriptions against specifications. _x000D_
_x000D_
The proposed approach builds on the PI previous work on ABCD for modeling analog mixed signal circuits (the æB' is for the Boolean approximations of the continuous aspects of the circuits), which enable higher fidelity models of circuits. It was not clear from the proposal (neither from Section 1 or 2.1) whether the verification of those was easier or more powerful than those of alternative mechanisms optimized for circuit verification; I assume that they were but some justification/evidence would be helpful).  _x000D_
_x000D_
Each proposed research direction appears in a different section, the key ones being 3.1: modeling and 3.2. verification. _x000D_
_x000D_
For modeling, the investigators show that they have done some preliminary work in adapting ABCD to CPS, and have identified modeling pieces that do not quite work and are missing for CPS, which constitute the first thread of the proposed work. _x000D_
_x000D_
That said, it was unclear what type of CPS or portion of the CPS world such models would attempt to cover or better yet what areas of CPS is most in need of such coverage, what assumptions were made, and in general whether the approach was realistic._x000D_
_x000D_
The software verification techniques build on the co-pi super strong record in the area of automatic testing, especially symbolic approaches, but how they must be adapted/extended to work on such models is unclear. _x000D_
_x000D_
Overall, the research agenda was Not very well tailored or integrated for the CPS domain in particular, or what is new for that domain is not stated. And the verification piece was disconnected from the modeling._x000D_
_x000D_
_x000D_
Details_x000D_
_x000D_
Regarding the model conversion, I had trouble understanding how ABCD work with enough detail to assess some of the value of the proposed work. The description in 3.1.1. is missing some basic details (like where is the model generation 'magic', how the training inputs are figured out, what trajectories look like, or how the prediction actually works. (To make things harder, the figure and the example to support the explanation are almost unreadable, same with the fig 8).   This was somewhat clarified as the proposal went on for some of those aspects but not enough to address some basic concerns. For example, the training process, key to the approach, is briefly explained in 3.1.4, consisting currently of the application of step-based functions with magnitudes and polarities. Still, I had trouble seeing how the extension to richer periodic functions or the ML-based approach was really a significant extension to the current work and how much would it help for real CPS systems, and how the complexity of the ABCD algorithm would not be impact by them. In the end, I felt that 3.1 was incomplete to support the research being taken. What does CPS need that this type of modeling would account for? _x000D_
_x000D_
The result of ABCD (as per the simplified example in page 6) made it clear that it is simple enough that I could believe that software verification tools like those based on symbolic execution could deal with it. That said, I am not sure if the missing elements for CPS will render much more complex programs which include constraints that are not currently manageable by the proposed techniques. Again, I think this is one of the places where the proposal missed the mark in allocating more space to those critical elements. _x000D_
_x000D_
Regarding the work on symbolic execution, the co-PI has been one of the leaders in the community for the last decade, and the work on MultiSE (3.2.1) hand CRSV (3.2.2) for example is exciting. However, the overall proposed verification agenda (as per 3.2) barely connects to the target domain of CPS or ABCD. Except for a couple of lines in Section 3.1 and 3.2 stating that ABCD simulation algorithm is simple/structured/not-too-deep and hence a good target for a symbolic approach, the proposed material in 3.2, if deemed could almost be a different proposal. Also, the delta over the current work of the co-pi is not clear._x000D_
_x000D_
Overall, the whole proposal seemed a bit rushed, with limited effort put into the integration of the modelling and the verification, or at least lacking enough insights into what type of integration is needed and what will be done in this regard. _x000D_
_x000D_
Minor: although 3DR is in Berkeley, it does not longer produce drones so alternative partners might be preferable as part of the testbed._x000D_
_x000D_
_x000D_
In the context of the five review elements, please _x000D_
evaluate the strengths and weaknesses of the proposal with respect to broader impacts._x000D_
_x000D_
The work targets a meaningful problem, and in its current, form the impact will be most likely in the academic domain, particularly among researchers of the verification and CPS communities, and the students interested in these areas attending courses at the investigators institutions. Both investigators are also known to share the tools/frameworks they create._x000D_
_x000D_
Please evaluate the strengths and _x000D_
weaknesses of the proposal with respect to any additional solicitation-specific review criteria, if _x000D_
applicable_x000D_
_x000D_
_x000D_
_x000D_
Summary Statement_x000D_
_x000D_
This is a strongly motivated proposal, but the research agenda as presented leaves some important unexplained fronts in terms of its aim, mechanisms, and potential, and it lacks integration among its two key research threads (verification is somewhat disconnected from the modeling specifics)._x000D_
_x000D_
</t>
  </si>
  <si>
    <t xml:space="preserve">In the context of the five review elements, please _x000D_
evaluate the strengths and weaknesses of the proposal with respect to intellectual merit._x000D_
_x000D_
The PIs aim to solve a very important problem. In the proposal, the PIs stated clearly the goals and directions of the proposed approaches for both the model construction and the verification parts. The proposal contains many technical details, indicating that the PIs are very knowledgeable in the area and are the right persons to carry out the research. I especially like that they presented the details on why verifying CPS is different from verifying AMS circuits they have worked before, which make sense the ideas they proposed._x000D_
_x000D_
On the negative side, I have some doubts on the likely success of some of their ideas. For example, using feedback-directed approach to auto generate inputs to improve trajectory coverage sounds a very difficult task itself. Will it be feasible and scalable for real CPS systems? Some preliminary data will be helpful here._x000D_
_x000D_
The techniques of state merge when carrying about symbolic execution sound incremental. Will it largely help with the scalability issues faced in the past? The PIs should discuss the research in the context of existing work. How is it related to or different from a large body of work that aims to improve the scalability of symbolic execution?_x000D_
_x000D_
But I also want to point out that although there are some risky components I mentioned above, and the proposal may not be able to make significant contributions as claimed, with the PIs strong background in the areas, they might be able to address the challenges and make some progresses for the problem. _x000D_
_x000D_
Other suggestions for further improving the proposals: 1) the PIs can provide more motivation data to indicate why existing CPS verification techniques is not sufficient; and 2) the PIs should provide an evaluation plan to indicate how they measure the success of their research._x000D_
_x000D_
_x000D_
_x000D_
In the context of the five review elements, please _x000D_
evaluate the strengths and weaknesses of the proposal with respect to broader impacts._x000D_
_x000D_
The broader impact components of this proposal is very strong and sound actionable. _x000D_
_x000D_
_x000D_
_x000D_
Please evaluate the strengths and _x000D_
weaknesses of the proposal with respect to any additional solicitation-specific review criteria, if _x000D_
applicable_x000D_
_x000D_
_x000D_
_x000D_
Summary Statement_x000D_
_x000D_
Current CPS verification techniques use highly simplified and inaccurate models. The models are created manually and the verification techniques are not scalable. The PIs propose ABCD-CPS for scalably verifying detailed CPS models. The techniques will extend their previous work ABCD for verifying AMS circuits.  Applying ABCD to CPS, the PIs found some initial promising results but also discovered that new heuristics, mathematical techniques should be developed tailing CPS in order to improve the accuracies and generality of the techniques. Specifically, to extend ABCD, the PIs propose to generate data to cover more complete trajectory directions, integrate MOR of continuous nonlinear systems to ABCD and adapt jump heuristics; to verify the models, the PIs propose to merge paths when performing symbolic executions,  develop constrained random input generation. The PIs will integrate the outcome of the projects to K-12 outreach, tech-transfer and increasing STEM accessibility to students with a diverse background. _x000D_
_x000D_
_x000D_
_x000D_
</t>
  </si>
  <si>
    <t xml:space="preserve">In the context of the five review elements, please _x000D_
evaluate the strengths and weaknesses of the proposal with respect to intellectual merit._x000D_
_x000D_
The techniques appear impressive, but I was not sure to what they were being applied - they do not seem as much matched to software foundations as to HSPICE-level descriptions of the differential equations for cyber-physical systems.  All of the problems examined are more CPS problems than software problems, so I am not certain whether this proposal is correctly placed as a HW/SW foundations submission.  On the other hand, many of the techniques used (concolic testing, fuzz testing) are squarely in the software verification community.  So I am not quite sure where the work fits. _x000D_
_x000D_
A significant concern is that the work seems to rely on host of heuristics and I am unsure of their formal justification: how does one choose the bit-size for variables?  Is there something akin to sampling theory that needs to be applied to ensure sufficient fidelity in terms of time steps?  How accurate will the models be?  Are there any proofs about fidelity in previous work, or does previous work just happen to closely mimic the continuous curves?  How much faith can you place in verification and testing results after discretization?  In examining the dissertation [42], there appears to be little theory to guide the Booleanization process:_x000D_
_x000D_
"Therefore, while Booleanizing AMS systems, intelligent choices need to be made regarding the fineness of discretization used û both in space and in time. Typically, one starts with a reasonably small number of bits (like 4 or 5) per circuit signal, and a reasonably coarse clock period (such as one-fifth to one-tenth of typical circuit response times, or 5 to 10 times the circuit's "bandwidth"), and gradually increases these until a Boolean model of sufficiently high accuracy is obtained."_x000D_
_x000D_
This is reasonable for a specific test example (discretization), but it is very difficult to say when it is sufficiently precise across all inputs to a function, especially one involving state.  In fact several examples were shown in the CPS section where the process used for analog circuits was insufficiently precise.  How much confidence should I have in the computed approximation?  I did not see in the proposal any activities to provide a theoretical basis to answer this question.  The authors claim in [42] that the linear approximation can be made arbitrarily accurate by increasing the width of the approximation and decreasing the time scale, but this still leaves to me the question as to whether the approach is sound with respect to the original model given a particular choice for discretization.  This is not to say that the generated tools are not useful!  However, if one is going to be generating proofs (e.g., model checking), it is very important to know how much confidence to place in the proofs, and I do not see any principled argument for this._x000D_
_x000D_
I would have liked the proposal better if this was discussed in more depth._x000D_
_x000D_
Also, since the new approach targets SMT, I was uncertain why, for marginally stable systems, unbounded linear integer (or, for that matter, rational) theories are not used in this case, rather than assigning arbitrary bounds (e.g., 1000 miles on the top of page 16).  It seems like this is what the theories are very well suited to describe._x000D_
_x000D_
Minor Comments:_x000D_
P.10: "as depicted by the dotted box in Fig. 4" --&gt; there are no dotted boxes in Fig. 4 as best I can see.  I assume the grey box with the legend Software ABCD-CPS model is meant._x000D_
_x000D_
P.10: "Since the ABCD simulation algorithm is fixed, we can effectively optimize the search heuristics for this algorithm only. This is a much simpler problem than coming up with general heuristics that work for any algorithm." --&gt; This is usually not true.  Building a symbolic evaluator for simulation code is often actually much slower than SE for a purpose-built state machine.  On the other hand, you can build a *purpose-built* SE engine for just state machines which will be very fast._x000D_
_x000D_
P.11: how do you determine an appropriate bit size for variables?  Also, why do you do so, when it is possible to use linear integer solvers that are very fast (or even linear rational solvers).  Also, by what principle do we have faith that the approximation matches the actual behavior?  Although I read the non-linear paper [27], I was unsure by what mechanism you have confidence in the fidelity of the reduction._x000D_
_x000D_
P.18: "We will then apply our software verification techniques on the overall CPS model and find bugs and_x000D_
counterexamples. As we find counterexamples, we will verify them in hardware using the triggering test_x000D_
scenario predicted by software verification. If no counterexamples are generated (implying that the system_x000D_
is bug-free), we will try to validate this as well by exhaustive testing using many test scenarios." --&gt; Implying how?  How do you know whether the model is of sufficient fidelity?_x000D_
_x000D_
_x000D_
_x000D_
In the context of the five review elements, please _x000D_
evaluate the strengths and weaknesses of the proposal with respect to broader impacts._x000D_
_x000D_
The work is squarely centered around trying to solve one of the most difficult problems in verification: that of software mixed with continuous dynamics.  It has problems of timing, non-linear and trigonometric math, noise (non-determinism) as well as all of the ''regular'' problems with software verification.  If substantial progress could be made, it could dramatically improve safety and correctness of software-controlled systems.  _x000D_
_x000D_
This paper is a credible attempt to substantially improve verification ''at scale'' for these kinds of systems.  Current approaches based on hybrid automata do not scale to near the level of dynamics that are used in industrial systems.  However, the provided proof is in terms of the modeled system dynamics.  In the case of Booleanized CPS models, the proof is in terms of an approximation of the original function, and it is difficult to know how much confidence to place in this approximation.  _x000D_
_x000D_
The authors plan to use the tools and techniques as the basis of new graduate and undergraduate courses.  All results will be open source._x000D_
_x000D_
_x000D_
Please evaluate the strengths and _x000D_
weaknesses of the proposal with respect to any additional solicitation-specific review criteria, if _x000D_
applicable_x000D_
_x000D_
_x000D_
_x000D_
Summary Statement_x000D_
_x000D_
This paper describes an approach to significantly improve the scalabilty of CPS verification of HSPICE-level models by translation to state machines of discretizations of the HSPICE dynamics.  The work is based on previous work on analyzing mixed mode analog/digital circuits using an approach called ABCD.  The new approach will involve a different translation into a software representation, rather than a circuit representation.  This will lead to improvements over the ABCD approach because the structure of the original problem is preserved and can be used to improve the performance of the analysis.  _x000D_
_x000D_
The idea is based on past work that discretized non-linear continuous dynamics via translation to state machines that capture the values of the continuous signals for different values of the discrete variables.  Section 2.2 describes symbolic evaluation techniques for software and related techniques including directed adaptive random testing and concolic testing.  _x000D_
_x000D_
Section 3 describes research directions in the proposal.  The idea is that since ABCD describes state machines, and state machines can be easily characterized as a "generic" next state function over data that describes the particular state machine.  However, the current interpolation schemes used by ABCD do not yield accurate results.  The reason is that ABCD performs a model reduction that is too imprecise for the problem.  One of the PIs has experience in more sophisticated model reduction techniques.  Section 3.1.4 describes new trajectories to ''fill out'' the discrete trajectories.  Several techniques for finding additional trajectories are described.  Section 3.1.5 describes improved transition heuristics, rather than jumping to the "closest" state in the presence of an input not seen during training, creating a "transition heuristic" to move between such points.  Section 3.1.6 talks about adapting these models to marginally stable systems, in which one quantity may grow arbitrarily.  _x000D_
_x000D_
Section 3.2 describes software verification task (in the service of the CPS model).  The first task is path merging (3.2), which can be applied even in the case where the values to be stored are concrete and arbitrarily complex.  Section 3.2.2 describes other approaches for approximate verification: constrained random verification using maxSAT to generate "far away" assignments._x000D_
_x000D_
Section 3.3 describes hardware testbeds for the work.  _x000D_
_x000D_
Section 4 describes broader impacts.  The proposers have several mechanisms to diffuse the work, including work with local industry, teaching , K-12 outreach, and mentoring._x000D_
_x000D_
_x000D_
</t>
  </si>
  <si>
    <t>Safe and reliable operation of cyber-physical systems (CPS) today is compromised by the large gap in fidelity between models for their simulation (typically accurate but complex) and models for verification (typically highly simplified and inaccurate). The inability of current CPS verification techniques to scale to real problems is also a crippling limitation._x000D_
_x000D_
We propose a novel approach, dubbed ABCD-CPS, for scalably verifying detailed CPS models that accurately reflect reality. Our flow involves automated conversion of large, complex dynamical CPS models to discrete/Boolean models with high fidelity. These discrete/Boolean models are represented as software that is amenable to scalable software verification, for which we present novel ideas. We present preliminary results on a quadcopter model that bring out the promise of this approach as well as the challenges that need to be overcome. A detailed research plan to overcome the challenges, including a hardware testbed for validation, is presented._x000D_
_x000D_
We include letters from SRC and Microsoft Research that indicate their intent to collaborate. Synergistic educational activities and plans for dissemination are also important components of our proposal. The work will be released freely as open source software and open hardware designs._x000D_
_x000D_
Keywords: cyber-physical systems; CPS; formal verification; scalable; machine learning; nonlinear model reduction; software verification; computational learningThe proposal combines theory, algorithms, software and hardware to attack a difficult problem of great importance. Deep connections with the area of nonlinear model reduction and learning algorithms are exploited in our approach, which also leverages techniques from the areas of AMS system verification, concolic execution and the theory of arrays. That our proposal directly addresses the questions of fidelity and scalability of CPS verification contributes to its intellectual value.CPS are ubiquitous today - examples include self-navigating vehicles, Unmanned Aerial Vehicles (UAVs), all manner of robotic systems, and smart grids, to name but a few. Credible guarantees of safe or desired operation are of the utmost importance, as made clear by a recent tragic accident in which Tesla's Autopilot navigation system was implicated. The very nature of the application domain, CPS, ensures that the long-term societal impact of this research will be extremely high. This research will also positively impact the education and careers of high-school, undergraduate, and graduate students, and of a post-doctoral researcher.</t>
  </si>
  <si>
    <t>1763940</t>
  </si>
  <si>
    <t>Hajirasouliha</t>
  </si>
  <si>
    <t xml:space="preserve"> Panel Summary       
  OVERVIEW OF THE PROPOSAL:_x000D_
The proposed project is development of new algorithms for linked read sequencing platforms. Primary application areas are structural variations and shotgun metagenomics sequencing. _x000D_
_x000D_
INTELLECTUAL MERIT_x000D_
+ Strengths: _x000D_
This is a new investigator, and he has defined a project which is likely to succeed, with methods that build directly and closely upon work that he has done as a graduate student and postdoc. The collaboration with the coPI provides needed biotechnology expertise to complement the investigator's CS expertise._x000D_
_x000D_
This project would need to go forward in the near future while competing methods are still thin on the ground. A well-thought-out approach to this type of data right now could conceivably have an impact similar to projects like bowtie and BWA. The core algorithm planned will use a probability model of the linked read set fully integrated with the mapping process. The second and third aims use methods that are already applied to other sequence data types and it is relatively low-risk to translate them to this data type once the core read alignment problem is solved._x000D_
_x000D_
- Weaknesses: _x000D_
There may be overlap with the PI's pending proposals. Which parts are new work should be made more clear. See below regarding budget concerns. _x000D_
_x000D_
* Evaluation Plan: _x000D_
The evaluation plan is strong and is built on both data generated locally and on publicly available benchmarking datasets_x000D_
_x000D_
* Potential for transformativeness: _x000D_
Linked-read technology came out very recently, is already being widely adopted in sequencing centers, and software development has not yet caught up. This project could be a leader in this niche, which also strengthens implicit broader impacts._x000D_
_x000D_
BROADER IMPACTS_x000D_
* Impacts on science and society:_x000D_
There are numerous application areas for this work -- whole genome sequencing, genomic structural variation, metagenomics, transcriptomics, and any other sequencing application where analysis of longer fragments is known to add clarity to results._x000D_
_x000D_
Dissemination: Their plans to develop workshops and training for investigators and institutions in their collaborative area are strong, as well as dissemination through consortia._x000D_
_x000D_
Broadening Participation: They have established networks and practices to recruit underrepresented minority students and one of their group members is a URM student organization leader._x000D_
_x000D_
* Integration of Research and Education and Broadening Participation:_x000D_
The PI will teach some of these approaches in a new Algorithms for Computational Genomics course. They mention trying to include undergrads and younger students but there is no obvious mechanism for reaching those students._x000D_
_x000D_
* Postdoc Mentoring Plan (if applicable):_x000D_
They have identified a postdoc that is a good fit and the plan is reasonable. They have good resources for training in the community._x000D_
_x000D_
DATA MANAGEMENT PLAN, dissemination of results, including software:_x000D_
The plan is specific and thorough. Dissemination sustainable and through public databases and resources (e.g. SRA, GitHub)._x000D_
_x000D_
COLLABORATION PLAN (if applicable):_x000D_
The collaboration plan is detailed, and makes clear the roles of the two PIs._x000D_
_x000D_
RESULTS FROM PRIOR NSF SUPPORT (if applicable):_x000D_
N/A_x000D_
_x000D_
HUMAN SUBJECTS (if applicable):_x000D_
_x000D_
_x000D_
ADDITIONAL SUGGESTIONS:_x000D_
_x000D_
Industry overlap was a concern for some reviewers. Will this work too closely replicate what is being done in-house at the companies. There was some philosophical discussion about this in the panel. _x000D_
_x000D_
Budget: Some reviewers feel that the algorithmic groundwork for this project is strong enough that the work will proceed faster than the PI expects. Therefore the budget and timeline is pretty large for the work that they actually need to do. Since this work will have high impact if completed very soon, we suggest that this could be funded for a reduced time period of 3 or even 2 years._x000D_
_x000D_
PANEL RECOMMENDATION_x000D_
* Justification, including key strengths and critical weaknesses:_x000D_
Strengths: Timely, well thought out, methods build on PI's prior work and are likely to translate well to the new data type, high likelihood of success, good collaborative team._x000D_
Weaknesses: The panel felt the work could be completed within a shorter time period than requested at a reduced budget._x000D_
_x000D_
_ Highly Competitive (HC)_x000D_
X Competitive (C)_x000D_
_ Low Competitive (LC)_x000D_
_ Not Competitive (NC)_x000D_
_x000D_
-----------------------------------------------------------------------_x000D_
_x000D_
The summary was read by the panel, and the panel concurred that the Panel Summary accurately reflects the panel discussion._x000D_
</t>
  </si>
  <si>
    <t xml:space="preserve">In the context of the five review elements, please _x000D_
evaluate the strengths and weaknesses of the proposal with respect to intellectual merit._x000D_
_x000D_
The proposed project is development of new algorithms for linked read sequencing platforms. Linked reads are different from the typical short reads, even paired short reads, in that a unique barcode is added to reads originating from the same long target molecule. Typical short read mappers and assemblers would lose that barcode information. Established paired read handling approaches do not translate directly to this type of data. Use of linked read sequencing is poised to expand. The technology is particularly well suited to the analysis of structural variations in genomes that are not captured by standard short reads, which are better suited for capturing SNPs and small indels. Therefore, development of robust algorithms specifically for handling linked reads is likely to contribute broadly to both basic and applied biological research.  A well-thought-out approach to this type of data could conceivably have an impact similar to projects like bowtie and BWA._x000D_
_x000D_
The scope of the project is narrowly focused on development of core algorithms for linked reads and application to two popular use cases --  structural variant detection, and characterization of metagenomes. It is reasonable for them to develop and refine their methods and demonstrate effectiveness for these high-demand use cases within the four year time period of the project. _x000D_
_x000D_
The core of the approach is to develop a probabilistic model for mapping linked read groups in batches. Reads with the same barcode can only come from one of a very few fragments in a given microreaction, and this property can be used to resolve ambiguities in read mapping, much as pairing of reads has been used as a constraint for short read mapping but potentially with more power. The PI authored one of the few competing methods (LongRanger) out there during his postdoctoral research and is proposing to build upon that experience to improve linked read mapping. The parameters and probabilistic approach described seem sound. The Magneto approach of simultaneous read mapping and fragment assignment using anchors  is inspired by work of his postdoc advisor and others. It seems like a good independent direction for him as a new investigator. The subsequent method for assembling and detecting structural variations is well described and plausible. I think the potential to produce a useful method here is high, and the work is innovative but well grounded in his experience and in other genomics methods that have been successful._x000D_
_x000D_
The 10X genomic product and other linked read platforms are very new, emerging only within the last 2-3 years, and there are very few established algorithms in place to handle these data. The investigators have sought buy-in from 10X Genomics and Bio-Rad, who provided enthusiastic letters of support, and the PI and coPI are part of a 10X Genomics community consortium, so they have access to the right audiences for this project._x000D_
_x000D_
The PI is a new investigator, and appears well qualified to carry out this project. The scope of the project and number of personnel is reasonable for a new investigator to manage. His background is in computer engineering. He has been involved with the 1000 Genomes project and has specifically published several papers on detection of structural and copy number variants in that context. _x000D_
_x000D_
Weill-Cornell provides excellent laboratory and computing support. There is a core facility already using the 10X Genomics instrument and the co-investigator's lab has one as well. Collaborator Elemento will share datasets. Mason is part of the Genome in a Bottle collaboration and they will have those datasets for validation as well as some metagenome consortium data from 10X._x000D_
_x000D_
The data management plan uses existing resources (Git, SRA) to make software and data available, and indicates a commitment to open software and data. _x000D_
_x000D_
The postdoctoral training plan proposed for Dr. Xin is straightforward. The postdoc will be involved with already-existing training and support systems for research trainees. Both Xin and the two grad students to be funded on this project seem well-qualified and are already productive as researchers at levels appropriate for their academic stage._x000D_
_x000D_
In the context of the five review elements, please _x000D_
evaluate the strengths and weaknesses of the proposal with respect to broader impacts._x000D_
_x000D_
The broader impacts piece of this proposal is solid and appropriate for the PI's level of experience, but not unusually creative or transformative. The focus of the proposal is really on the algorithm development and its potential scientific impact, which from  that perspective is potentially very broad. They address broader impacts in three ways -- recruiting and social support for diverse trainees, open software and data, and dissemination via workshops and professional consortia._x000D_
_x000D_
Both investigators have experience in mentoring underrepresented minorities and some of the trainees they have mentored have substantial involvement in minority student support organizations, and the program as a whole seems committed to recruiting a diverse pool of students for example by getting group members out to present at venues like ABRCMS._x000D_
_x000D_
The potential for dissemination of the research is high. The PI points out that many of the researchers in the multi-institutional area in NYC are already producing linked-read data and they propose to create a 16-hour workshop for potential users in their area. In addition, the co-PI is well connected to genomics standards consortia and those provide additional venues for dissemination of basic research on sequence data analysis._x000D_
_x000D_
Please evaluate the strengths and _x000D_
weaknesses of the proposal with respect to any additional solicitation-specific review criteria, if _x000D_
applicable_x000D_
_x000D_
_x000D_
_x000D_
Summary Statement_x000D_
_x000D_
Overall this is a very good proposal from a new investigator with excellent collaborative and institutional support. The proposal addresses a very timely problem and provides bioinformatics support for a technology that is rapidly being adopted even in the absence of more than basic vendor-provided computational tools._x000D_
_x000D_
</t>
  </si>
  <si>
    <t xml:space="preserve">In the context of the five review elements, please _x000D_
evaluate the strengths and weaknesses of the proposal with respect to intellectual merit._x000D_
_x000D_
The authors proposed to use recently developed linked-reads sequencing data to develop scalable and more precise algorithmis for detecting structural variants within repetitive regions and to analyze metagenomes. Strengths: The proposed algorithms will enhance knowledge in Bioinformatics area and indirectly facilitate research in other areas (Genome annotation, Genetics, etc.). Weaknesses: The time frame and, hence, budget seem to be incommensurate with deliverables. Seems that technology has been developing very fast and to take full advantage of the linked-reads sequencing data, the algorithms are needed faster than in four years. In four years, there might be some other technology available that would surpass the linked-reads advantages. In addition, the proposed algorithms already will be built upon well developed algorithmic ideas and approaches, and that is why four years seems like over-estimation of the time resources._x000D_
Strengths: The proposed algorithms take advantage of the new technological advances in sequencing. _x000D_
Strengths: The proposal is well-reasoned: the motivation for these activities is clearly defined. The existing tool that analyzes the linked-reads sequencing data can be significantly improved. In addition the authors demonstrate a couple of areas, in which their algorithms can advance research: annotating structural variants and enhancing metagenomic analysis. The plan is well-organized and based on sound rational. The authors provide sufficient background and amount of details to clearly convey their goals and how they are planning to achieve them. The plan addresses the mechanism to assess the success: the authors are going to use artificially generated linked-reads to test the performance of their tools in terms of speed and accuracy of calling structural variants._x000D_
Strengths: The team is highly qualified to carry out the proposed activities. Each individual has already established himself as a prominent researcher and have substantial list of publications in related areas. The team includes two Ph.D. students and a Postdoctoral Researcher with training in top computer science programs._x000D_
Strengths: The team is equipped with excellent recourses including computational and sequencing resources available locally.  _x000D_
_x000D_
_x000D_
In the context of the five review elements, please _x000D_
evaluate the strengths and weaknesses of the proposal with respect to broader impacts._x000D_
_x000D_
On a broader scale, should potentially benefit scientific community by offering algorithms and tools that would facilitate research and potentially will result in more precise research outcomes;_x000D_
On within the university scale, the algorithms will be incorporated into curriculum, particularly, into a new course on Algorithms for Computational Genomics;_x000D_
Hands-on workshop on linked-reads data analysis will benefit researchers from the local multi-institutional environment._x000D_
The labs involve students from underrepresented minorities that would participate in this project._x000D_
The tools will be available freely online with extensive documentation for users._x000D_
The tools will be disseminated into several Consortia._x000D_
_x000D_
_x000D_
Please evaluate the strengths and _x000D_
weaknesses of the proposal with respect to any additional solicitation-specific review criteria, if _x000D_
applicable_x000D_
_x000D_
_x000D_
_x000D_
Summary Statement_x000D_
_x000D_
The proposal is very well organized and clearly written. The goals are clearly defined and sufficient details are provided to convey the advantages of newly developed algorithms. The motivation is well presented. The mechanism for assessing the success is well addressed. The team is highly qualified and is extremely well supported with various resources available at the organization. With all these strengths it seems that four years of developing (in fact, improving existing) algorithms is incommensurate with the proposed outcomes._x000D_
_x000D_
</t>
  </si>
  <si>
    <t xml:space="preserve">In the context of the five review elements, please _x000D_
evaluate the strengths and weaknesses of the proposal with respect to intellectual merit._x000D_
_x000D_
The proposed research  has some potential to advance knowledge in analyzing linked-read sequencing data. However, it is limited to one linked-read sequencing technology, 10X Genomics chromium system._x000D_
The plan to carry out the first two aims has been explained well, but the research plan for aim 3  is not clear._x000D_
The team and resources are well suited to carry out the proposed research._x000D_
PIs have already submitted similar research proposal with 65% overlap to NSF._x000D_
_x000D_
In the context of the five review elements, please _x000D_
evaluate the strengths and weaknesses of the proposal with respect to broader impacts._x000D_
_x000D_
Border impacts sounds solid. However integration of research and teaching, undergraduate students involvement and K12 outreach activities have not been promoted._x000D_
_x000D_
Please evaluate the strengths and _x000D_
weaknesses of the proposal with respect to any additional solicitation-specific review criteria, if _x000D_
applicable_x000D_
_x000D_
_x000D_
_x000D_
Summary Statement_x000D_
_x000D_
The main goal of the proposed research is developing computational algorithms for linked-read sequencing data. In summary it is a high quality research proposal._x000D_
_x000D_
</t>
  </si>
  <si>
    <t xml:space="preserve">In the context of the five review elements, please _x000D_
evaluate the strengths and weaknesses of the proposal with respect to intellectual merit._x000D_
_x000D_
The PIs propose algorithms for improving genome assembly_x000D_
tasks based on the "linked-read" technology._x000D_
The linked read technology combines the advantages of the yield_x000D_
offered by the short read approach of Illumina_x000D_
(as compared with PacBio) with the long read effect of other technologies._x000D_
The idea is to barcode longish strands so that when they are chopped up_x000D_
and read, the association between the chopped pieces can be established,_x000D_
giving the same result as a long read. Illumina 10x already provides_x000D_
software called Long Ranger, but the PIs sketch out what they believe_x000D_
are better ideas._x000D_
_x000D_
1/2. The intellectual merit is strong: the algorithmic ideas are strong and sophisticated. The computational plan is ambitious._x000D_
_x000D_
3/4/5. The PIs are extremely strong in this field and I have no doubt_x000D_
at all that they can carry out this work. Resources are adequate._x000D_
_x000D_
In the context of the five review elements, please _x000D_
evaluate the strengths and weaknesses of the proposal with respect to broader impacts._x000D_
_x000D_
1. The ability to sequence rare genomes and repetitive sequences_x000D_
is a factor that will advance science significantly._x000D_
_x000D_
2. The PIs are doing a good job recruiting from underserved minorities and have a promising dissemination plan._x000D_
_x000D_
Please evaluate the strengths and _x000D_
weaknesses of the proposal with respect to any additional solicitation-specific review criteria, if _x000D_
applicable_x000D_
_x000D_
My major concern is that the work is mostly algorithmic in nature and many of these algorithms have already been developed to a large extent, so I wonder whether_x000D_
a large grant is the appropriate one to look for._x000D_
_x000D_
Summary Statement_x000D_
_x000D_
Strong proposal. Maybe asking for too many resources and maybe redundant to what industry will provide, but overall strong._x000D_
_x000D_
</t>
  </si>
  <si>
    <t>The aim of this proposal is to design and develop several novel computational methods to analyze linked-read sequencing technologies._x000D_
Most recently, innovative low-cost and low-input DNA library preparation techniques, using microfluidic molecular barcoding, has been developed by companies such as Moleculo (acquired by Illumina), 10X Genomics and Bio-Rad. These technologies, which are commonly called linked-read sequencing, offer additional long-range information over standard short-reads that are present on the same DNA molecule (i.e. phased). Limited algorithmic studies to date have attempted to confirm their advantages over standard short-read method for critical genome-wide applications such as detecting variants in repeat regions and phasing large-scale somatic structural variations. There is a significant lack of robust and scalable computational methods leveraging barcoded reads in the community. There is virtually no available tool to date for several applications of these powerful technologies such as metagenomics, assembly of certain classes of structural variants (e.g. mobile elements, novel sequence insertions, overlapping events) or alignment-free applications for read binning. We also argue that these technologies can significantly improve de novo assembly. Unfortunately, the limited number of available tools, such as Long Ranger developed by 10X Genomics for unambiguous mapping of barcoded short reads to the reference genome, and SV detection do not meet the growing needs of the community. They focus on easier applications and overlook several key features, lack the desired sensitivity, and are computationally expensive. _x000D_
Keywords: Computational Biology, Bioinformatics, Sequence Algorithms, Machine Learning, Next Generation Sequencing Technologies.While there is an enormous amount of computational methods using standard short-read sequencing technologies, there is yet no comprehensive set of scalable algorithms that can be applied effectively to linked-read sequencing technologies. We propose to develop algorithms to address several computationally challenging problems, leveraging linked-read sequencing technologies. These algorithmic developments include:_x000D_
1) Fast, scalable and sensitive algorithms for mapping barcoded reads to the reference genome, with a strong focus on accurate split-read mapping._x000D_
2) Sensitive algorithms for detecting and assembly of a wide range of structural variant events._x000D_
3) Novel machine learning techniques for characterizing highly repetitive regions of the genome such at the telomeric regions._x000D_
4) Innovative algorithms for binning metagenomes sequenced with linked-read technologies. In particular, in complex and low-abundant samples.All our proposed algorithms and software will be made freely available with extensive documentations. Successful completion of this project will provide fast and scalable computational methods that can be applied to advanced sequencing technologies with a great potential for large-scale genome-wide screenings. Starting Fall 2018, the PI will direct a new course on Algorithms for Computational Genomics for the Tri-Institutional Computational Biology program. Many of the algorithmic techniques in this research will be discussed in the course and the plan is to include other students from the program in the discussions. We will create a hands-on workshop on linked-read data analysis to introduce a wide-range of participants to the tools and algorithms developed for this proposed project. This will be highly relevant because many scientists in our multi-institutional area are producing linked-read data.</t>
  </si>
  <si>
    <t>1763941</t>
  </si>
  <si>
    <t>Guvenc</t>
  </si>
  <si>
    <t>TNANDAG</t>
  </si>
  <si>
    <t>The concept of smart and connected cities is emerging as a new paradigm to improve the use of public resources, increase the quality of experience of city residents, and reduce operational costs of public administrators. Availability of ubiquitous, broadband communications is a major necessity in a smart city, for providing public services, transportation, and energy to its occupants. Examples of emerging smart city applications with stringent quality of service (QoS) requirements such as high throughput and low latency include multimedia and video communications, virtual/augmented reality (VR/AR), and vehicular communications in support of autonomous and electric vehicles. In this research proposal, we envision a massively connected smart city of the future that can offer broadband and secure communications to large numbers of mobile users and devices. In particular, we consider the deployment of 5G mmWave networks in urban environments due to their high throughput, which is expected to be at least an order of magnitude greater than 4G systems. Bringing urban mmWave networks to practice requires an interdisciplinary and holistic research agenda that bridges the innovations emerging at hardware and circuit, communication theory, signal processing, and network protocol layers, to improve spectral efficiency, energy efficiency, and security of mmWave systems.The proposed research will design, analyze, optimize, and test the fundamental science and technology needed to bring mmWave urban networks closer to reality. In particular, the proposed research will break new ground by introducing the following innovations: 1) Creation of energy consumption models for mmWave base stations and user equipment (UE) considering a wide range of beamforming architectures and array sizes; 2) Sparsity-based and time-varying urban mmWave propagation models derived from measurements and ray tracing simulations; 3) Building new propagation and energy models, and novel sleep mode protocols that can opportunistically turn on/off both base stations and UEs, to save energy while maintaining QoS; 4) Efficient channel estimation, beam tracking, and spatial multiplexing techniques for multi-antenna communications that account for sparse characteristics of urban mmWave channels will employ compressive sensing techniques such as approximate message passing; 5) Low-latency synchronization and initial access mechanisms for pairing highly directional mmWave transmitters and receivers; and 6) Physical layer  security mechanisms that take into account directionality and sparsity in mmWave systems. The research outcomes will be implemented, tested, and improved at small-scale link-level and system-level experimental platforms.The proposed interdisciplinary research will advance the broader fields of 5G networks, mmWave propagation modeling, compressive sensing, MIMO communications, mmWave circuits, and physical layer security. It will introduce new, affordable mmWave testbed platforms that can be replicated at other institutions. The PIs will integrate the outcomes of the proposed research into the courses that they have been teaching and developing, in the form of new course modules, course projects, and online tutorial videos that summarize key findings from the project. Collaboration and technology transfer opportunities will be explored with industrial partners in the area of 5G and mmWave networks. The project will train six graduate students, one postdoctoral scholar, and one undergraduate student, in the area of mmWave networks. Building on their past efforts, PIs commit to recruit at least three of the graduate students from under-represented student populations, to support broadening participation in computing efforts. PIs will reach out to a local STEM high school at NCSU for giving seminars and doing demonstrations on 5G networks and applications.</t>
  </si>
  <si>
    <t>1763946</t>
  </si>
  <si>
    <t>In the past decade, with the exponential growth of the volumes of computation and data in real-world applications, data-parallel frameworks (e.g., MapReduce) have become increasingly common and have been deployed in organizations such as Facebook, Google, and Microsoft to process petabytes of data every day, running tens of thousands of jobs. However, these big data jobs are often constrained by the network bandwidth in shuffle data transfers since such data-parallel frameworks typically have oversubscription for the racks to the core. To overcome this problem, many job scheduling schemes for the data-parallel frameworks have been proposed that try to spread network traffic across racks, and hybrid packet/optical datacenter networks (Hybrid-DCNs) have also been proposed where optical circuit switches (OCSes) help to transmit large scale data. In spite of their common goal, the current scheduling schemes are not suitable to Hybrid-DCNs, as spreading traffic across racks contradicts data aggregation to trigger the use of OCSes. This project aims to design a new job Scheduling system for data-parallel frameworks on Hybrid-DCNs (SHN) that takes full advantage of OCSes to achieve optimal tradeoff between parallelism and shuffle data aggregation for shuffle-heavy jobs to improve system performance._x000D_
Keywords: Data-parallel computing, MapReduce, Job scheduling, Electrical/optical datacenter networksSpecifically, SHN consists of four innovative components. (1) Shuffle phase separation for shuffle data aggregation. To facilitate aggregating shuffle data of a job in order to trigger the use of OCSes, SHN separates the shuffle phase from the reduce phase. SHN does not start shuffle phase until more reduce tasks of a job are scheduled in the same rack and the size of aggregated shuffle data of the reduce tasks reaches the OCS data transfer threshold. SHN also increases the slowstart threshold since fast data transfers through OCSes make intra-job concurrency unnecessary. (2) Job scheduling for scenarios with most recurring jobs. SHN finds the (map-width, reduce-width) pair (defined as the number of racks to run the map and reduce tasks) for each shuffle-heavy job that yields the best performance and generates an offline schedule (including which racks to run the tasks of each job and the ordered task queue in each rack). The real-time scheduler follows the offline schedule to schedule data placement and recurring jobs, and schedules nonrecurring jobs to the idle resources not assigned to recurring jobs. (3) Job scheduling for scenarios with few recurring jobs. SHN sets a queue in each rack and sets a queue length limit to ensure low latency in waiting and task completion. SHN schedules a shuffle-heavy job's tasks based on the shortest-rack-queue-first policy to fill up the selected queues, and for reduce tasks, it first tries to schedule them in the racks of the map tasks to achieve rack-locality. SHN further incorporates a multi-job data aggregation scheme that dynamically schedules a grouped jobs' map tasks in the same racks and their reduce tasks in the same racks. Finally, it can aggregate shuffle data to trigger the use of OCSes with certain parallelism. (4) Load balancing through feedback control. SHN incorporates a load balancing approach through feedback control to maintain the desired task queue length for each rack so that no rack is underloaded or overloaded, and unused racks can be turned off for energy conservation. Comparing to previous load balancing approaches, it is novel in that it provides the ability to always maintain a maximum queue at any time point without violating the constraint on the maximum queue length.The PIs' strong ties to academic, industrial and governmental partners facilitate the dissemination of research results and creation of software products from this project. The project will provide collaborative research opportunities for faculty, graduate and undergraduate and K-12 students. The PIs will collaborate with  NSF-REU and University of Virginia programs to recruit under-represented and female students. The project will provide critical insights into designing effective scheduling mechanisms for data-parallel platforms on Hybrid-DCNs, and is expected to lead to fundamental breakthroughs in the design and performance of data-parallel platforms for supporting big data applications. The project prototype will serve the cloud computing, distributed system and network community as a vehicle to conducting further research. This research will serve as a key enabler for future data-parallel platforms. Finally, our proposed SHN can provide direct social-economic benefits to different organizations.</t>
  </si>
  <si>
    <t>1763947</t>
  </si>
  <si>
    <t>Kessentini</t>
  </si>
  <si>
    <t xml:space="preserve"> Panel Summary       
 SUMMARY OF PROPOSED RESEARCH ACTIVITY _x000D_
_x000D_
_x000D_
The proposed approach aims to address when and how architecture level anti-patterns propagate code level anomalies, or code level anomalies accumulate into architectural flaws. Their proposed reusable strategy leads to automation and eliminates human error. The proposed method/ model aims to support complex architecture refactoring by explicitly linking anti-patterns at various levels of abstraction. This enables complex refactorings by learning from user feedback and creating reusable refactoring strategies, and to augment human interaction that will guide low-level refactoring automation with high-level abstractions. It also enables transfer learning so that experience in refactoring one domain can be applied in other domains. The PIs aim to conduct an empirical study by analyzing large number of open source projects. The proposed framework aims to calculate optimal refactoring "paths", using multi-objective search-based algorithms. Optimal paths would enable to find the best trade-offs in avoiding interference between multiple refactoring steps and still reach a target design, as close as possible.  _x000D_
_x000D_
INTELLECTUAL MERIT _x000D_
_x000D_
Strengths: _x000D_
Refactoring requires significant amount of development effort in most long-lived commercial software projects. Therefore, any approaches that substantially improve the automation of these refactoring operations could make substantial improvements in the productivity of developers. It is an ambitious proposal, however, each PI has done a piece of it in the past and they have a proven track in the field. _x000D_
_x000D_
Weaknesses:_x000D_
_x000D_
Compared to their previous work it is not clear what the incremental research problems in this proposal is, and if the remaining challenges are substantial or not. The problem that the PIs are tackling is an interesting and important one, but it lacks theory in graph matching. The link between the problem and the techniques that they are proposing is also weak. For example in the discussion of visualization, it is not clear how these tools help developers._x000D_
_x000D_
 _x000D_
BROADER IMPACTS_x000D_
_x000D_
Strengths:_x000D_
The proposed visualization tools and maturation of the initial graph transformation work could potentially make the tools more useful to developers. In addition, the proposed library of architecture refactorings sounds very useful, both as exemplars for people who are considering similar refactorings and researchers who are attempting to build tools. The PIs have strong industry collaborations to create the potential for technology transfer. The PIs are involved in K-12 outreach workshops on teaching teachers good programming practices, thus instilling these practices into students as they begin to program. The PIs plan to integrate the work into existing courses as well as add new grad courses. _x000D_
_x000D_
_x000D_
 _x000D_
SUGGESTIONS FOR IMPROVEMENT _x000D_
_x000D_
The PIs should clarify the merits of their proposed work compared to their previous work. They should also strengthen the proposal by building a theory as well as to better link the research problem to their proposed techniques._x000D_
_x000D_
SUMMARY STATEMENT _x000D_
                                                                                  _x000D_
The panel believes that PIs address an important and interesting problem, and the PIs have the experience to conduct this research. However, the proposal has some weaknesses that need to be improved. _x000D_
_x000D_
The recommendation of the panel is that the proposal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</si>
  <si>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proposed approach aims to address when and how architecture-level anti-patterns propagate code-level anomalies, or code-level anomalies accumulate into architecture flaws. The reusable refactoring strategy leads to automation and eliminates human error. The proposal is well written with a clear plan and methodology._x000D_
_x000D_
In the context of the five review elements, please _x000D_
evaluate the strengths and weaknesses of the proposal with respect to broader impacts._x000D_
_x000D_
The proposal has the potential to extend from code refactoring to architecture refactoring making it an end to end process. The proposal is well written with a clear research path and reasoning. The PI and the team are also qualified and experienced to conduct this research._x000D_
_x000D_
Please evaluate the strengths and _x000D_
weaknesses of the proposal with respect to any additional solicitation-specific review criteria, if _x000D_
applicable_x000D_
_x000D_
_x000D_
_x000D_
Summary Statement_x000D_
_x000D_
Overall it is a strong proposal._x000D_
_x000D_
</t>
  </si>
  <si>
    <t xml:space="preserve">In the context of the five review elements, please _x000D_
evaluate the strengths and weaknesses of the proposal with respect to intellectual merit._x000D_
_x000D_
The proposal aims to make it easier for developers to maintain large software systems. The approach is to support architectural refactorings by linking anti-patterns at different levels of abstraction. More specifically, the approach seeks to visualize and quantify these links, creating a refactoring framework, automatically learning refactoring strategies, and transferring these strategies to other domains._x000D_
_x000D_
Strengths:_x000D_
_x000D_
-	The project plan has some clear mechanisms to assess success. For example, the benchmark for success for the online repository -- 500 users -- is well-defined. On the other hand, usage is arguably a weak proxy for the metric the PIs really want to understand, usefulness of the repository._x000D_
_x000D_
-	The PIs are well qualified to do this research, specifically in the area of search-based refactoring and software architecture. Their papers in the area attest to their success in publishing._x000D_
_x000D_
-	The PIs and their institutions have adequate resources to conduct the research, especially the collaborations with existing companies, as evidenced by the breadth of companies who wrote letters of intent to collaborate._x000D_
_x000D_
Weaknesses:_x000D_
_x000D_
-	The project plan is not well reasoned. Overall, the proposal lacks coherency and flow, jumping from problem to solution, and from topic to topic, without sufficient depth to motivate the connections. For instance, the proposal begins by showing that architectural problems caused significant, costly problems in industry. But it remains unclear how those problems are related  to multi-level anti-patterns or to architectural refactoring. Perhaps the root cause of the introductory problems are unknown, so drawing a connection is not possible. But then choice of subproblems (helping developers know where to refactor and do visualization) seems arbitrary. Why these thrusts in particular, and not some others? As another instance, the proposal's final thrust is to investigate similarities between object-oriented refactoring (as is conventional in the research) with refactoring in other domains, like the mobile development and web services. But it's unclear why mobile or web services development would be any different (after all, much of that development is done in object-oriented languages). _x000D_
_x000D_
-	Because the proposal's thrusts are disparate and proposed work is unmotivated, the proposed work has a low likelihood of advancing knowledge and understanding, as currently written. It remains unclear what new activities would be enabled by the knowledge gained in the proposed work._x000D_
_x000D_
-	The collaboration plan remains unclear. While the proposal builds on existing working relationships between PIs Cai and Kazman, the collaboration plan is unclear on how that relationship would extend to PI Kessentini.  Likewise, while the project has multiple letters of collaboration, how the PIs plan to engage those companies is not specified._x000D_
_x000D_
_x000D_
_x000D_
In the context of the five review elements, please _x000D_
evaluate the strengths and weaknesses of the proposal with respect to broader impacts._x000D_
_x000D_
Strengths:_x000D_
_x000D_
-	If successful, the project has the potential to improve architectural design issues in industrial and open source software, increasing the quality and longevity of that software._x000D_
_x000D_
-	The engagement plan for students in the classroom is creative. In particular, the plan proposes to create "refactoring challenges" for students, based on real refactoring problems drawn from industrial and open source case studies._x000D_
_x000D_
Weaknesses:_x000D_
_x000D_
-	PI Kessentini's qualifications appear very broad, engaging in multiple supporting activities, but the depth of those activities remains unclear. Four examples. First, the proposal claims "We expect that the software will eventually become part of the standard Eclipse distribution such as the recent code refactoring recommendations plug-in of PI Kessentini that is shipping with the latest official release of the Eclipse IDE." Having a refactoring tool ship with Eclipse is a significant impact, so I was curious what the tool does. Unfortunately a reference is not given. Looking at the release notes for the most recent release (https://www.eclipse.org/eclipse/news/4.7/jdt.php), the word "refactoring" does not appear, so this reviewer is left wondering what the feature is. Second, PI Kessentini says he has four best papers, which is quite an accomplishment, but the proposal doesn't say which papers were awarded, despite their being space in the biographical sketch. Digging into the PI's website, I found the four venues, and was mostly interested in the TOSEM best paper, since TOSEM is the most prestigious venue, in my estimation. However, the TOSEM website doesn't contain the phrase "best paper", and I hadn't heard previously that they award best papers at all, so I'm left wondering what the PI means here. Finally, the proposal links to the PI's refactoring portal as evidence of outreach, but the portal seems to be missing and contain questionable content: the "refactoring pearls" and "Who's Who" sections are empty; the "refactoring pearls" image is copied from the Eclipse documentation without attribution;  the "refactoring questionnaire" doesn't elicit informed consent or specify how the data will be used; and the http://selab-umich.net parent directory is a mix of pictures of the PI and default Wordpress theme content._x000D_
_x000D_
_x000D_
_x000D_
Please evaluate the strengths and _x000D_
weaknesses of the proposal with respect to any additional solicitation-specific review criteria, if _x000D_
applicable_x000D_
_x000D_
_x000D_
_x000D_
Summary Statement_x000D_
_x000D_
The proposal contains some interesting suggestions for research areas, but the proposed work overall lacks motivation and coherence, leading to uncertainty around its likelihood to advance knowledge and understanding._x000D_
_x000D_
</t>
  </si>
  <si>
    <t xml:space="preserve">In the context of the five review elements, please _x000D_
evaluate the strengths and weaknesses of the proposal with respect to intellectual merit._x000D_
_x000D_
This proposal focuses on the problem of supporting complex architecture refactorings that occur across many files and can take months to implement.  The proposed work involves several main tasks:  an empirical study to investigate the relationships between anti-patterns at the component, file, and code levels to increase understanding of the interactions, development of an interactive architecture refactoring system that enables human in the loop architecture refactoring with automation when possible and useful, adapting machine learning techniques to support complex refactoring for learning reusable refactoring strategies, and a taxonomy to map OOP antipatterns and refactoring types to the domains of web services, mobile apps, and model-driven engineering._x000D_
Evaluation designs are included for each subset of research questions for each of these major tasks, with industrial partners and controlled experiments and case studies._x000D_
_x000D_
Intellectual Merit_x000D_
_x000D_
Strengths_x000D_
+ The PIs have significant background in refactoring (Kessentini), software design and modeling (Cai), and software architecture design and analysis (Kazman)._x000D_
+ The PIs have strong connections with industry, with 6 industrial partners with which they have conducted studies including tools deployed and surveys.  Their evaluation includes this as an important component._x000D_
+ The research builds on a formative study as well as significant preliminary work in each of the subtasks by the various PIs._x000D_
+ The subtasks are cohesive, well motivated, and if completed well, could have a significant impact on how architecture refactoring is done and how quickly it can be done on real systems_x000D_
+ The PIs have a clear understanding of the problems, the related work on which to build and other context of the work, and have a clear research plan for each subtask._x000D_
+ The proposal provides significant detail on each subtask, why it is important, the challenges, and the outline for proposed work._x000D_
_x000D_
Weaknesses_x000D_
- The proposed work may be incremental. The PIs have significant previous work in all aspects of the research tasks.  It is a bit unclear how much remaining work there is to be done._x000D_
_x000D_
_x000D_
_x000D_
In the context of the five review elements, please _x000D_
evaluate the strengths and weaknesses of the proposal with respect to broader impacts._x000D_
_x000D_
Strengths_x000D_
+ The problem of architecture refactoring is important, and this kind of support could significantly impact the time and cost that companies have to invest to  conduct this work._x000D_
+ The PIs have strong industry collaborations that will insure that tech transfer occurs as this is part of the evaluation plan_x000D_
+ The PIs are involved in K-12 outreach workshops on teaching teachers good programming practices, thus instilling these practices into students as they begin to program._x000D_
+ The PIs plan to integrate the work into existing courses as well as add new grad courses._x000D_
_x000D_
_x000D_
Please evaluate the strengths and _x000D_
weaknesses of the proposal with respect to any additional solicitation-specific review criteria, if _x000D_
applicable_x000D_
_x000D_
_x000D_
_x000D_
Summary Statement_x000D_
_x000D_
This proposal focuses on a very important problem, architecture refactoring, which is a major problem for many companies, costing time and money.  The PIs have significant background to make contributions to this problem, and have written a detailed, cohesive proposal outlining their next steps across multiple levels of refactoring and across domains.  One concern is the unclear amount of remaining work to be done._x000D_
_x000D_
_x000D_
_x000D_
</t>
  </si>
  <si>
    <t xml:space="preserve">In the context of the five review elements, please _x000D_
evaluate the strengths and weaknesses of the proposal with respect to intellectual merit._x000D_
_x000D_
Refactoring is an agile practice that allows a design to be regularly improve the design of the system being constructed without changing its behavior.  Thus it is difficult to show errors that are fixed by refactoring - the introduction is somewhat misleading on this point.  On the other hand, without refactoring, it is likely that an architecture will eventually become unmaintainable leading to much buggier software, and it is accepted in practice that refactoring is an important technique to reducing bugs.  _x000D_
_x000D_
The proposal offers to improve the state of the art by substantially automating some of these refactorings and eventually learning new ones.  Existing IDEs can perform code-level refactorings reliably, but these are often small and simple enough that such refactorings are often performed manually.  The current work dramatically increases the amount of optimization that is possible for large-scale refactorings.   The architecture refactorings are driven by search-based similarity metrics over the architecture graphs and search over the space of code-level refactorings that I found quite novel.  A prototype of the approach has already been built in [19], and this showed considerable promise.  The authors propose to substantially generalize this prototype and to support extraction of some refactoring patterns from examples, which seems novel._x000D_
_x000D_
However, there were some weaknesses.  I would have liked more ambition in the search-based transformation section from [19].  The approach really produces programs in a simple language of transformations that could be extended in several ways.  Is the language complete for graph transformations between graph shapes?  If not, could it be extended with additional transformations to make it complete?  If the answer is still no, is it possible to require "jumps" of manual effort provided by the user in the midst of automated transformations to complete them?  The proposed work in this section looks will add more code-level refactorings, but I would have liked a little more theoretical underpinning._x000D_
_x000D_
The section on learning reusable architectural strategies I found interesting, but underspecified.  It could be quite important to be able to synthesize architectural transformations from examples.  However, I had difficulty determining exactly what was being proposed.  It wasn't clear whether what was being learned was: (1) code refactoring sequence patterns that usually work for a particular architectural refactoring, (2) which architectural refactorings to suggest, or (3) which code patterns "clump together" to describe a particular architectural refactoring (and probably other things).  There are some indications it was (3), and if so, there are many questions: would this refactoring be post-facto given a name?  How would a developer know when to apply it, or necessarily make sense of it?_x000D_
_x000D_
Also, for some patterns, such as unstable interface, it is not a static property of the code; instead it is a property of the evolution of the code, so only becomes visible with sufficient historical data.  Usually, when such interfaces are modified, the goal is for a modification to be "the last" modification, but over time additional modifications become necessary.  How would the tools assist with this modification or determining the "correct" interface?_x000D_
_x000D_
_x000D_
Minor comments_x000D_
P.14: "even though refactorings often happen at multi-levels" --&gt; at multiple levels of what?  The design/architecture/code hierarchy?_x000D_
_x000D_
P.15: "We envision a day when architects are presented with a holistic view of architectural flaws, associated with estimated cost, scope, and benefits." --&gt; Flaws have benefits?  Presumably what you mean is for flaws, the estimated cost, scope and benefits *to fix* them.  _x000D_
_x000D_
P.15: "These information" --&gt; "This information"_x000D_
_x000D_
P.16: "Thrust 4: Transfer learnings" --&gt; "Thrust 4: Transfer learning"_x000D_
_x000D_
P.16: "services-oriented computing" --&gt; I have always heard it called "service-oriented computing"_x000D_
_x000D_
P.17: "the traditional goal of improving code-level quality metrics" --&gt; I would argue that improving such metrics is *not* the goal of refactoring; such metrics may be improved as a byproduct of performing refactoring, but the goal of refactoring is towards creating a more coherent and cohesive design.  _x000D_
_x000D_
P.19: "To compare consecutive versions and determine whether the change is a positive or negative example of architectural refactoring, we will use a data mining approach: starting from a specific change (e.g., at least one fixed code anomaly) we will mine what other changes appear together, and what other fixed code anomalies are located in the same class/package, and we will form a higher-level, cohesive refactoring unit with its associated anti-patterns." --&gt; is comparing consecutive versions sufficient?  Also, how will this information be mined?_x000D_
_x000D_
P.23: "Figure 8 shows an example of grammar that we defined for a few types of refactorings to generate programs from the training data (e.g. interaction data/feedback and history of previous refactorings)."  --&gt; I do not understand this sentence.  What kind of programs?  Is it a program to perform a similar refactoring?  If so, what are the parameters?  Is it entirely or semi-automated?_x000D_
_x000D_
_x000D_
In the context of the five review elements, please _x000D_
evaluate the strengths and weaknesses of the proposal with respect to broader impacts._x000D_
_x000D_
Strengths: _x000D_
Refactoring requires significant amount of development effort in most long-lived commercial software projects.  Therefore, any approaches that substantially improve the automation of these refactoring operations could make substantial improvements in the productivity of developers.  The proposed visualization tools and maturation of the initial graph transformation work will definitely make the tools more useful to developers, and the proposers have a list of 6 industrial partners with whom they have a history of collaboration, and these partners plan to use the work._x000D_
_x000D_
_x000D_
In addition, the proposed library of architecture refactorings sounds very useful, both as exemplars for people who are considering similar refactorings and researchers who are attempting to build tools.  _x000D_
_x000D_
Weaknesses: _x000D_
From previous work, two pending patents and a licensed (closed-source?) tool (Titan) have been created.  I worry a little bit that some of the work will go to improving this tool, although the proposers claim all tools produced will be open-sourced.  Because of this relationship, I would like a little more explicit detail about the relationship of the current work and previously constructed closed-source tools.  _x000D_
_x000D_
I am not sure about evaluation via survey of industrial partners; such surveys tend to be subjective.  I would much rather see correlations in commits from the industrial partners or other evidence that the tools are useful._x000D_
_x000D_
_x000D_
Please evaluate the strengths and _x000D_
weaknesses of the proposal with respect to any additional solicitation-specific review criteria, if _x000D_
applicable_x000D_
_x000D_
_x000D_
_x000D_
Summary Statement_x000D_
_x000D_
This paper describes an approach to architectural refactoring.  Traditionally, refactoring is the process of restructuring an existing body of code without changing its external behavior.  It focuses on the code level and is designed to improve non-functional attribute such as extensibility.   Individual code-level refactorings tend to be simple and can be performed repeatedly and re-tested against the original code to ensure behavioral compatibility.  Code refactorings are generally used to improve the design of software without changing its behavior._x000D_
_x000D_
This proposal describes a more ambitious approach towards architectural refactoring; operations such as:_x000D_
- grouping a set of related features into a package_x000D_
- retrofitting a group of files in some way (a pattern?  what is this?) to accommodate changes_x000D_
These changes are known to be expensive.  Existing tools can detect "architecture smells" that likely indicate problems with existing architectures, but even with this knowledge, the problems tend to be expensive and require significant manual effort to fix.  The authors claim (and this is not surprising) that proper architecture would obviate the need for code refactorings; the design improvement would be unnecessary.  Also it is noted that often similar "code smells" occur in multiple places within a code base, and it uncertain how these occurred or are related to one another. _x000D_
_x000D_
The vision of the proposal is towards better architectural support for software developers and architects.  Such a view would present a overview of architecture flaws and the costs and benefits of fixing them.  If the user chooses to refactor, then the tools would provide automated support to generate all or at least some of the transformed code.  The first thrust is to link anti-pattens at different levels of abstraction.  I think the underlying goal here is to identify aspects of the code and architecture that could profitably be refactored by examination of anti-patterns, though I wish the authors would have made this connection explicit.  Also, mining the anti-patterns themselves will not lead to bug data - some other mining process must determine a correlation between poor design choices and bugs; this is a non-trivial process.  The second thrust is interactive refactoring.  The third thrust is to use machine learning to consider "meta-patterns", sequences of refactorings that are often performed in sequence.  The fourth thrust is to transfer learning to emerging domains such as service oriented architectures. _x000D_
_x000D_
Section 1 concludes with PI qualifications; all the PIs seem eminently qualified. _x000D_
_x000D_
Section 2 describes the proposed work.  In Thrust 1, the authors describe work towards understanding anti-patterns, which have several names in the literature and common practice.  The authors show that in many cases there are high levels of correlation between architecture, design, and code-level antipatterns, but not all; in particular, unstable interface is not correlated with other antipatterns.  The second part of this thrust is to provide user feedback in order to quantify and visualize refactoring possibilities, and the third part is to create a repository of refactoring examples.  _x000D_
_x000D_
Thrust 2 describes interactive architectural refactoring in more detail.  Architectural refactorings may involve a large number of code-level refactorings and additional steps introducing code.  This section attempts to provide automation to assist developers in this process.  Existing refactoring approaches for code are relatively underutilized, and so it is a challenge to provide assistance and useful automation towards a more abstract target.  A reasonably complete example of a class with design problems is described along with some design refactorings.  One thing about the example is that whether or not something is considered an architectural smell depends on who you talk to: for example the Simplified Entry Class is at odds with Martin Fowler's idea of "Main is the dirtiest of all dirty components" - in this view, Main should instantiate the factories specialized for the platform, etc.  Thrust 2.2 describes creating a "recipe" of code-level refactorings to achieve an architectural refactoring goal using multi-objective search.  In the proposal, this is left abstract, but in the reference [19], the approach is well-described and appears sound, and operates by using a differencing function from a current graph to a desired graph and examining how the refactoring steps modify the graph.  This process is informed by user feedback (Thrust 2.3)  _x000D_
_x000D_
Thrust 3 describes a machine learning based approach to learn refactoring.  "The goal of this thrust is to minimize inefficient, expensive human interactions with architectural refactoring tools by leveraging learning techniques to extract reusable strategies."  The thought is that configuring refactoring can require substantial effort, so this should be automatically tailored to the project by learning.    _x000D_
_x000D_
Thrust four attempts to take the refactorings learned in one domain (say, OO design) and look for similar (anti-)patterns in new domains (say, web services) to quickly transfer knowledge from one domain to another.  The authors point to a recent study examining whether refactorings in Java programs can be applied to Android applications, which is a bit curious because Android applications *are Java programs*.  _x000D_
_x000D_
Section 3 describes evaluation.  The Thrust 1 research will be examined using a survey with the six industrial partners, and also by examining the number of web site users and contributors.  The goal is 500 contributors and users, which leaves me wondering: how many of each?  It is fairly easy to get 500 users but much harder to get 500 contributors.  For Thrust 2, controlled studies will be performed for different refactoring problems.  These will be performed as follows: "the evaluation and validation team of the proposed refactoring framework will involve professional software engineers recruited from CS Master's and PhD programs at the PIs' universities, as well as from our established industrial partners".  Again, are the grad students considered "professional software engineers"?  If so, on what basis?  The research questions for this thrust will examine the efficacy of the approach and its scalability.  For Thrust 3, the evaluation will focus on precision and recall of reusable strategies, using some evaluation of user effectiveness.  For Thrust 4, it will involve determining which antipatterns can be applied to new domains.  _x000D_
_x000D_
Section 4 describes milestones and 5 describes the broader impacts.  This will lead to a new course: software evolution by PI Kessentini, as well as workshops and K12 outreach.  From previous work, two pending patents and a closed-source tool have been created.  Will the work produced by this research also feed into closed-source tools and additional patent filings?_x000D_
_x000D_
</t>
  </si>
  <si>
    <t>Architecture degradation can have fundamental impact on software quality and productivity, resulting in inability to support new features and leading to significant losses. While code-level refactoring is widely-studied and well supported by tools, architecture-level refactorings, such as repackaging to group related features into one component, or retrofitting files into patterns, remain to be expensive and risky. _x000D_
_x000D_
The objectives of the proposed project are: to advance our ability to support complex architecture refactoring by explicitly linking anti-patterns at various levels of abstraction, to enable complex refactorings by learning from user feedback and creating reusable refactoring strategies, to augment human interaction that will guide low-level refactoring automation with high-level abstractions, and to enable transfer learning so that experience in refactoring one domain can be applied in other domains._x000D_
_x000D_
Our approaches include (1) visualizing and quantifying the relationships and solutions to multi-level anti-patterns, (2) creating an interactive refactoring framework that integrates refactoring path recommendation, design-level human abstraction, and code-level refactoring automation with user feedback, (3) automatically learning reusable refactoring strategies by abstracting recurring refactoring patterns into a grammar so that these strategies can be automatically discovered, learned, and reused, both within and across projects, and (4) transferring learning to emerging domains. _x000D_
_x000D_
We plan to evaluate our approaches using a large number of open source and industrial projects, and conduct user studies and controlled experiments with professional developers. _x000D_
_x000D_
Keywords: Software architecture, refactoring, search-based software engineering.The proposed approach will advance our understanding of the correlation and mutual impact between software problems at different levels, revealing when and how architecture-level anti-patterns propagate code-level anomalies, or code-level anomalies accumulate into architecture flaws. The interactive refactoring framework will enable human-based, domain-specific abstraction and high-level design to guide automated code-level atomic refactoring steps. The reusable refactoring strategy will package recurring refactoring activities into automatable units, improving refactoring path recommendation and further reducing time-consuming and error-prone human intervention. Our transfer learning research has the potential to open new research areas of quality assessment in emerging domains.This project has the potential to revolutionize how developers refactor their systems by unifying architecture and code refactoring, enabling human feedback as well as learning and applying common refactoring strategies across projects. All tools and methodologies will be empirically evaluated in academic and large-scale industrial settings. These tools will enable more developers to build and maintain better software in industry. The PIs' previous work on code refactoring and architecture analysis have already produced tools that are licensed to industry based on prior NSF projects. The PIs will disseminate the results of this study through presentations, publications, open-source code, industrial collaborations, and educational activities. The PIs have already introduced several new courses, such as data analytics in software engineering, and they will use them to integrate the proposed research on refactoring into undergraduate and graduate education. The PIs have also prepared a K-12 outreach plan that includes summer workshops to teach high-school teachers the best programming practices. In addition, they will select K-12 scholars from some of the high schools to participate in a course on programming, as part of the Detroit Area Pre-College Engineering Program (DAPCEP), an organization serving under-represented minority students in the Detroit area.</t>
  </si>
  <si>
    <t>1763949</t>
  </si>
  <si>
    <t>Shakkottai</t>
  </si>
  <si>
    <t>The Internet supports legions of heterogeneous applications, a majority of which operate on devices linked wirelessly to the Internet core. However, current wireless edge networks with tightly coupled PHY/MAC that cater to worst or average case performance lack the agility to best serve these diverse sessions. Simultaneously, software reconfigurable infrastructures have become increasingly mainstream to the point, as will be demonstrated in this project, that per packet and per flow decisions can be dynamically controlled at all layers of the communications stack. The goal of this project is to develop a market-based approach to create a value chain from the end-user of an application on one side, to algorithms operating over reconfigurable infrastructures on the other, so as to enable an ecosystem wherein disparate applications are able to obtain necessary resources for optimal performance._x000D_
_x000D_
Keywords: Software-defined infrastructures; reconfigurable hardware; wireless edge networks; quality of service; quality of experience; small-scale market design.The proposed work takes an important step towards the systematic design of a framework that is able to identify user preferences and seamlessly map them to the space of feasible infrastructure configurations that would provide the greatest system-wide benefit. This goal requires a combination of analytical tools from applied probability, controls, game theory as well as systems development. The proposed research program is organized into three inter-dependent thrusts._x000D_
_x000D_
I) Software Defined Infrastructure for Per-Packet Mechanisms: This thrust will focus on developing a software defined platform that will allow for the implementation of heterogeneous per-packet mechanisms at all levels of the communications stack. Key components include antennas with reconfigurable radiation patterns, reconfigurable modulation and coding schemes, and reconfigurable queues for medium access control (MAC)._x000D_
_x000D_
II) Policies: Algorithms, Analytics and Control for QoS Policies: This thrust will design algorithms and control policies that utilize the available dimensions offered by reconfigurable infrastructures and generate desired Quality of Service (QoS) statistics. Key novelties will be to develop learning algorithms that intelligently sample the available state space, policies that determine which reconfigurations to utilize, and extensions of the OpenFlow protocol that will select appropriate mechanisms at the different infrastructure layers to implement these policies._x000D_
_x000D_
III) QoE, Market Design and Value Determination: This thrust will first determine the mapping between measurable QoS statistics on the wireless edge and the resultant impact on perceived application performance measured by Quality of Experience (QoE). End-users will then be modeled as having a differentiated value profile over the set of available applications. Schemes will subsequently be designed to elicit declaration of the value using small-scale markets. This project will study dynamic auctions and machine learning methods that are able to infer end user desires.The immediate impact will be to enable a rich ecosystem for wireless resource sharing, which would allow for the evolution and support of a wide range of applications. To magnify this impact, the PIs plan to undertake specific educational and student-recruitment activities. The PIs have a strong record of attracting students from under-represented groups to their research program, and will continue to place an emphasis on such recruitment. Envisioned activities also include the development of new courses on electromagnetics, network optimization and control, as well as project-based systems development in and out of the classroom. Integral to the program is outreach to excite high-school students via summer camps and seminars focusing on electrical and computer engineering, as well as tele-seminars and workshops to disseminate ideas.</t>
  </si>
  <si>
    <t>1763955</t>
  </si>
  <si>
    <t>As autonomous systems are entering various civilian and military work spaces, it is becoming apparent that trust is a crucial component of human-autonomy interaction.  _x000D_
To enable seamless collaboration, methods for trust calibration between humans and autonomous systems are needed. Therefore, the overall objective of this proposal is to do foundational research for a general framework for trust-based interaction of human and autonomy collaboration. In such a framework, all parties, human and autonomous systems are actively co-adapting their behavior towards correct trust calibration and continuous improvement in_x000D_
mission performance. To ground the research, we propose to study the trust based framework in the context of human supervisory control for one human operator interacting with an  autonomously coordinating multi-robot Unmanned Vehicle (UV) swarm. Robots in the swarm coordinate via simple control laws that enable swarm scalability, and allow them to stay connected with their neighbors while not colliding with each other and with obstacles. _x000D_
_x000D_
To the best of our knowledge, our work is the first to address trust in human interaction with robot swarms.  Our proposed innovative unified framework has the following components: (1) human trust in the swarm, (2) swarm's trust in the human, (3) swarm's response to estimate of human?s trust, and (4) human's response to swarm's indication of trust. We see the trust calibration interaction of human and automation (swarm) as a mutual co-adaptation over sequences of actions to improve performance within each scenario and over repeated scenarios.We expect the results of this research to produce science that will provide: (a) the foundational concepts and principles, validated by algorithms and human experiments, of co-adaptive trust calibration in human and multirobot  systems, _x000D_
(b) a generalizable methodology for co-adaptive  trust calibration, _x000D_
(c) a validated understanding of human trust dynamics in human-swarm interaction under incomplete information and changing mission goals,_x000D_
(d) novel algorithms for adaptation of swarm behaviors in response to human changes in trust so as to improve overall performance and, most crucially, for trust in swarm's ability to perform reliably in previously unseen situations_x000D_
_x000D_
In turn, the research results will contribute to (1) the design and evaluation of trustworthy swarm systems, (2) effective intervention and training methods to allow operators to calibrate their trust in swarms appropriately and (3) prediction of limitations and benefits of engineered robotic swarms.The proposed methodology for trust in autonomously coordinating large scale robotic systems can have huge impact on many different areas such as disaster response, environmental exploration and cleanup, border protection, critical infrastructure monitoring, agriculture. The code and data that will result from the research will be open sourced to be used by various scientific communities e.g. computer scientists, cognitive scientists and roboticists.  Additionally, the research will have a significant educational impact by training graduate and undergraduate students to solve problems in the intersection of robotics, computer science and human factors.. Undergraduates will be heavily involved in the research by helping with the robotic experiments. The PIs are actively mentoring under-represented minorities and in particular female High School students in robotics and also undergraduate and graduate students at CMU and U. Pitt._x000D_
_x000D_
Keywords: Trust; Trust Calibration; Multi-Robot Systems;Swarms</t>
  </si>
  <si>
    <t>1763956</t>
  </si>
  <si>
    <t>Yeung</t>
  </si>
  <si>
    <t xml:space="preserve"> Panel Summary       
 The PIs propose exploring "monolithic computers" which leverage emerging_x000D_
non-volatile ReRAM main memories monolithically integrated (into the_x000D_
back-end of an advanced CMOS technology) with tiled multicore_x000D_
architectures. The PIs will explore: (1) strategies for "stitching" the_x000D_
active peripheral circuits required for ReRAM arrays into the active_x000D_
circuits required for the tiled multicore; (2) memory system architecture_x000D_
in monolithic computers (i.e., on-chip network and memory controller_x000D_
design); (3) core architecture suitable for saturating the high memory_x000D_
parallelism present in monolithic computers; and (4) applications that_x000D_
can make use of monolithic computers._x000D_
_x000D_
* Intellectual Merits: Strengths_x000D_
_x000D_
 - cross-cutting nature across devices, circuits, architecture, apps with_x000D_
   plan to study many different subsystems including the NOC, memory_x000D_
   controllers, etc._x000D_
_x000D_
 - strong team with record of significant impact in memory system research_x000D_
_x000D_
 - collaboration with Crossbar_x000D_
_x000D_
* Intellectual Merits: Weaknesses_x000D_
_x000D_
 - qualitative, quantitative, and/or preliminary experimental argument_x000D_
   for why crosspoint ReRAM (100s ns latency) will be a feasible DRAM_x000D_
   replacement (10s ns of latency) was not compelling (e.g., no_x000D_
   compelling justification for choosing crosspoint ReRAM instead of_x000D_
   other NVM or even 1T1R ReRAM)_x000D_
_x000D_
 - while overall vision is promising, novelty of the detailed technical_x000D_
   proposal seems modest (on-chip network, memory controller, and SIMD_x000D_
   extension ideas all seem incremental)_x000D_
_x000D_
 - literature review was very weak_x000D_
_x000D_
* Broader Impacts: Strengths_x000D_
_x000D_
 - none_x000D_
_x000D_
* Broader Impacts: Weaknesses_x000D_
_x000D_
 - absolutely no attempt to describe a broader impact for engaging in_x000D_
   activities to broaden participation of under-represented groups,_x000D_
   engaging in some kind of outreach, enhancing infrastructure for_x000D_
   research and education, disseminating the proposed work, and/or_x000D_
   integrating the research ideas in someway into the undergraduate or_x000D_
   graduate curriculum_x000D_
_x000D_
* Other Criteria: Data management plan_x000D_
_x000D_
 - very generic_x000D_
_x000D_
 - would have liked to see a discussion of opportunities to open source_x000D_
   simulation infrastructure and applications developed as part of this_x000D_
   proposal_x000D_
_x000D_
* Summary/Rationale_x000D_
_x000D_
The overall vision of a truly monolithic computer is promising, but_x000D_
unfortunately the proposal falls short with respect to the details of how_x000D_
the PIs plan to achieve this vision. Perhaps one of the biggest concerns_x000D_
is the lack of a qualitative, quantitative, and/or preliminary_x000D_
experimental argument for why crosspoint ReRAM will be a feasible DRAM_x000D_
replacement. Crosspoint ReRAM has 100s of ns latency while a realistic_x000D_
DRAM replacement would require 10s of ns latency. This is made worse by_x000D_
the lack of any detailed discussion on why the PIs chose to pursue_x000D_
crosspoint ReRAM for a monolithically integrated main memory instead of_x000D_
other NVM technologies which would provide more reasonable latencies. For_x000D_
example, 1T1R ReRAM might be a more feasible main memory replacement for_x000D_
monolithic computers. Yes, crosspoint ReRAM avoids the need for access_x000D_
transistors in the upper layers, but simply saying that a different_x000D_
proposal will investigate the device-level approach to achieving_x000D_
low-latency crosspoint ReRAM is not sufficient. This is made worse by the_x000D_
lack of any meaningful discussion of the plan for the logic-layer SRAM_x000D_
memory system. There is no discussion of the plan for either the private_x000D_
or shared SRAM-based multi-level cache hierarchy and how this hierarchy_x000D_
would interact with the longer latency ReRAM main memory. Even ignoring_x000D_
the justification for choosing ReRAM in this proposal, the novelty of the_x000D_
architectural ideas (on-chip network, memory controller, and SIMD_x000D_
extension ideas) appears to be relatively modest._x000D_
_x000D_
* Final Decision_x000D_
_x000D_
The panel placed this proposal in the following category (provide check_x000D_
mark):_x000D_
_x000D_
 - Highly Competitive (HC)_x000D_
 - Competitive (C)_x000D_
 X Low Competitive (LC)_x000D_
 - Not Competitive (NC)_x000D_
_x000D_
The panelists concur that the Panel Summary accurately reflects the panel_x000D_
discussion._x000D_
_x000D_
</t>
  </si>
  <si>
    <t xml:space="preserve">In the context of the five review elements, please _x000D_
evaluate the strengths and weaknesses of the proposal with respect to intellectual merit._x000D_
_x000D_
The PIs propose exploring "monolithic computers" which leverage emerging_x000D_
non-volatile ReRAM main memories monolithically integrated (into the_x000D_
back-end of an advanced CMOS technology) with tiled multicore_x000D_
architectures. The PIs will explore: (1) strategies for "stitching" the_x000D_
active peripheral circuits required for ReRAM arrays into the active_x000D_
circuits required for the tiled multicore; (2) memory system architecture_x000D_
in monolithic computers (i.e., on-chip network and memory controller_x000D_
design); (3) core architecture suitable for saturating the high memory_x000D_
parallelism present in monolithic computers; and (4) applications that_x000D_
can make use of monolithic computers._x000D_
_x000D_
* Strengths_x000D_
_x000D_
- exciting and timely topic_x000D_
- cross-cutting nature across devices, circuits, architecture, apps_x000D_
- appropriately scoped work withing the context of broad vision_x000D_
- collaboration with Crossbar is excellent_x000D_
- strong team with record of significant impact in memory system research_x000D_
_x000D_
* Weaknesses_x000D_
_x000D_
- literature review is very weak_x000D_
- no discussion of SRAM-based portion of the proposed mem system_x000D_
- proposed work on on-chip networks not particularly novel_x000D_
- proposed work on SIMD extensions not particularly novel_x000D_
_x000D_
* Detailed Comments_x000D_
_x000D_
I enjoyed reading this proposal, and if judged on the intellectual merit_x000D_
criteria alone my overall score would be a bit higher. However, even with_x000D_
respect to the intellectual merit criteria, this proposal probably needs_x000D_
some improvement before being ready for funding through an SHF Medium_x000D_
Award._x000D_
_x000D_
This is a very exciting topic, and now seems like the perfect time for_x000D_
funding a project in this area. Emerging non-volatile ReRAM memory_x000D_
technology is mature enough that we can start to ask meaningful_x000D_
system-level design questions, but not so mature that these questions_x000D_
have obvious answers, especially within the context of true monolithic_x000D_
integration. The cross-cutting nature of the proposal which takes into_x000D_
account devices, circuits, architecture, and applications is a real_x000D_
strength, but at the same time I appreciate the PIs attempt to "carve_x000D_
off" a reasonable scope this specific proposal. The introduction lays out_x000D_
an ambitious research vision ("... to develop the world's first_x000D_
monolithic computer.") but the final two paragraphs in Section 1.1_x000D_
describe how this specific NSF proposal will tackle just one important_x000D_
piece of this vision. The proposal discusses plans for other funding to_x000D_
focus on device-level research on optimizing ReRAM bit cells for use in_x000D_
monolithically integrated main memory and for hardware prototyping. I_x000D_
appreciate this kind of honest assessment of what can be reasonably_x000D_
accomplished within the scope of an SHF Medium Award. The collaboration_x000D_
with Crossbar is excellent and another real strength of the proposal. It_x000D_
is clear from the technical details throughout and the Letter of_x000D_
Collaboration that this interaction will be real asset in ensuring the_x000D_
proposed circuit-, architecture-, and application-level research is_x000D_
grounded in what might be feasible. However, all of these strengths must_x000D_
be weighed against some non-trivial weaknesses._x000D_
_x000D_
The literature review is sorely lacking for a proposal of this size._x000D_
There has been a tremendous amount of work on emerging non-volatile_x000D_
memories, 3D stacked memories, processing in memory, and processing near_x000D_
memory. Section 1.3 just does not cut it for an ambitious proposal like_x000D_
this. The PIs need to make a more compelling case for ReRAM vs other_x000D_
emerging memory technologies like PCM, STT-MRAM, and SOT-MRAM. Perhaps_x000D_
even more importantly, the PIs need to make the case for crosspoint-style_x000D_
vs 1T1R style ReRAM. Just a paragraph or two laying out the strengths and_x000D_
weaknesses of the various emerging NVM technologies would go a long way_x000D_
to building credibility. Similarly, there is hardly any mention of the_x000D_
fact that most modern very high-performance compute systems are moving to_x000D_
2.5D interposer-based systems with HBM (Xilinx UltraScale+, Intel Xeon_x000D_
Phi, NVIDIA Volta, AMD, etc). 2.5D systems can use microbumps to_x000D_
significantly increase bandwidth, reduce latency, and improve energy_x000D_
efficiency of modern main-memory systems. There are clear benefits to the_x000D_
monolithic computer vision over 2.5D systems, but the PIs still need to_x000D_
make their case. Similarly, there has been a tremendous amount of work on_x000D_
3D stacked processor+DRAM systems with academic prototypes (Michigan's_x000D_
centip3de). There are clear benefits to monolithic NVM integration over_x000D_
DRAM TSV-based integration, but again the PIs need to make their case._x000D_
Obviously both PIs are already very well known in this area, but it is_x000D_
still important to provide a brief yet comprehensive survey of the state_x000D_
of the art and argue for the benefits of monolithic ReRAM integration. I_x000D_
am kind of on-board, and I think this is an exciting idea; I just wish_x000D_
the proposal made it easier for me to advocate for funding this proposal._x000D_
_x000D_
I appreciated the preliminary results, and I can definitely see how the_x000D_
CPU-ReRAM "stitching" is an interesting research problem -- in the same_x000D_
way as TSV integration is one of the key challenges in 3D stacking._x000D_
However, I was a tad disappointed with the PIs' use of VScale _without__x000D_
any memories at all! The whole proposal is about the memory system, so_x000D_
why does it make sense to even start back-of-the-envelope calculations_x000D_
with a VScale design that does not include instruction or data memories?_x000D_
At least I don't see any SRAM arrays in Figure 3. Are some kind of tiny_x000D_
instruction/data memories synthesized? The VScale results are tiny_x000D_
because it is basically a microcontroller with no memories. The PIs do_x000D_
mention at the end of Section 2 that "we will also consider the costs for_x000D_
stitching ReRAM into regular structures, such as SRAM cache)" but I just_x000D_
found the whole VScale preliminary results somewhat distracting given_x000D_
that VScale is not even a simple microcontroller without some kind of_x000D_
memories. However, this foreshadows what I see as a much larger issue_x000D_
with the proposal: the research direction on "memory system architecture"_x000D_
does not even mention any proposed work on the "logic-level" memory_x000D_
system! Section 3.1 mentions that M_lat might be 700 cycles (is that a_x000D_
reasonable ReRAM access latency)? At that latency clearly we will need a_x000D_
multi-level on-chip cache hierarchy, correct? Obviously, we will have_x000D_
local instruction/data memories with each core, but won't we want some_x000D_
kind of larger SRAM-based private or shared cache hierarchy? This seems_x000D_
critical since it impacts how the ReRAM main memory will be used. If we_x000D_
are using some kind of shared last-level cache before going to ReRAM main_x000D_
memory, then the traffic to main memory will look very different compared_x000D_
to if we have only private caches (maybe with or maybe without cache_x000D_
coherence?). Or maybe the plan really is to treat this new monolithic_x000D_
computer as more of a monolithic accelerator where each core has a_x000D_
private instruction/data memory but then all other accesses go to the_x000D_
ReRAM? I am not too concerned about the exact approach, I am more_x000D_
concerned that the _on-chip_ SRAM-based memory system was not really_x000D_
discussed much at all, yet it seems like such a critical part of the_x000D_
proposed system?_x000D_
_x000D_
The proposed work for the on-chip network and core architecture were_x000D_
somewhat disappointing. Figure 8 seems to be discussing the need to_x000D_
ensure the bisection bandwidth is large enough to match the ReRAM memory_x000D_
bandwidth, but there are far better ways to increase the bisection_x000D_
bandwidth than just arbitrarily making a mesh network larger. As the PIs_x000D_
kind of hint at at the end of Section 3.1, they really should be_x000D_
exploring more appropriate on-chip networks with wider channels,_x000D_
concentration, lower diameter, multiple physical networks, etc. Using a_x000D_
mesh network with no concentration and DOR routing is probably one of the_x000D_
weakest possible baseline on-chip networks. I don't think there really be_x000D_
anything too transformative here; I wonder if the PIs might want to_x000D_
rework this research direction to encompass not just the NOC but also the_x000D_
SRAM-based private/shared memory system (as mentioned in the previous_x000D_
section)?_x000D_
_x000D_
The need to explore placement and number of the memory controllers and_x000D_
the idea of exploiting finer granularity memory accesses seems_x000D_
reasonable._x000D_
_x000D_
Techniques for saturating high memory bandwidth memory systems using SIMD_x000D_
architectures is pretty well understood. First, decoupled vector_x000D_
architectures (e.g., Espasa, HPCA'96 although many vector architectures_x000D_
incorporate some amount of decoupling) are effectively providing_x000D_
"non-blocking loads". This is of course easier to do with_x000D_
unit-stride/strided vs gathers, but still the point is it is not that_x000D_
novel to use decoupling to get many loads in flight. We would not need to_x000D_
do anything special in the example in Section 5 -- as the PIs mention, we_x000D_
just unroll the loop and schedule the loads at the beginning of the loop._x000D_
A complement to decoupling is to simply increase the chime, i.e.,_x000D_
increase the hardware vector length to be more than the number of lanes._x000D_
This is what VIRAM did. For example, instead of supporting four_x000D_
non-blocking loads as suggested in Section 5 we could alternatively just_x000D_
increase the hardware vector length by a factor of four (yet keep the_x000D_
same number of lanes). This would enable getting four times the number of_x000D_
memory requests in flight. I don't think this is a show-stopper, but I do_x000D_
think the PIs could better characterize the proposed work as exploring_x000D_
how well understood techniques for vector architectures can now be put to_x000D_
good use in the context of monolithic computers (much like the VIRAM_x000D_
project did in the context of embedded DRAM)._x000D_
_x000D_
_x000D_
In the context of the five review elements, please _x000D_
evaluate the strengths and weaknesses of the proposal with respect to broader impacts._x000D_
_x000D_
The broader impact of this proposal was very disappointing and probably a_x000D_
show stopper. This proposal simply relies on a half-page description of_x000D_
how the proposed work can help mitigate the slowing of Moore's law. For_x000D_
an SDH Medium Proposal of this size, I would expect at least some attempt_x000D_
to engage in activities to broaden participation of under-represented_x000D_
groups, engage in some kind of outreach, enhance infrastucture for_x000D_
research and education, broaden dissemination on the proposed work, or_x000D_
integrate the research ideas in someway into the undergraduate or_x000D_
graduate curriculum. At least some attempt would have gone a long way,_x000D_
but there is nothing really here that I can use to advocate for funding_x000D_
this proposal._x000D_
_x000D_
_x000D_
Please evaluate the strengths and _x000D_
weaknesses of the proposal with respect to any additional solicitation-specific review criteria, if _x000D_
applicable_x000D_
_x000D_
_x000D_
_x000D_
Summary Statement_x000D_
_x000D_
An exciting and timely topic. The proposal's intellectual merit shows_x000D_
promise with encouraging strengths but some weaknesses that need to be_x000D_
addressed. Plan for meaningful broader impact was disappointing. Overall,_x000D_
I like where this proposal is heading, and I hope the PIs will improve_x000D_
the proposal and resubmit._x000D_
_x000D_
_x000D_
</t>
  </si>
  <si>
    <t xml:space="preserve">In the context of the five review elements, please _x000D_
evaluate the strengths and weaknesses of the proposal with respect to intellectual merit._x000D_
_x000D_
The goal of this proposal is to develop monolithic computers based on CPU+ReRAM stitching._x000D_
- Crosspoint ReRAMs, which will be used in this work, have a latency of 100's of ns.  This compares to a latency of only 10's of ns for today's DRAMs.  This is the reason crosspoint ReRAMs are a storage-class device or may be placed at a layer between DRAM and storage. They are not considered DRAM replacements -- many other NVM candidates exist for that.  Thus, it is not clear why the PIs want to build a monolithic computer with such a slow memory device on-chip._x000D_
- Collaboration with Crosspoint is good.  However, shouldn't first the feasibility of lowering the latency of crosspoint ReRAMs be established before planning to build a monolithic computer based on such a device._x000D_
- For the memory-CPU interface, there are many prior works for both TSV-based and monolithic computers, e.g., led by Kgil, Loh, Loi, Yu, etc., that would be applicable in the proposed scenario. These works also target how memory controllers can be optimized for highly parallel memory access, which is one of the points of the proposed architecture._x000D_
- For NoC design, the PIs will target increased dimensionality, wider channels, and various topologies.  It is not clear how to distinguish such an NoC design with prior works that address the same challenges._x000D_
- Variable access granularity is interesting.  However, since it is forced by constraints imposed by ReRAMs, it may not be applicable to other memory devices._x000D_
- The PIs will augment the Sniper CPU simulator with modules for NoC, memory controllers, etc.  Why not just augment existing simulators, e.g., for NoC, for this purpose?_x000D_
_x000D_
In the context of the five review elements, please _x000D_
evaluate the strengths and weaknesses of the proposal with respect to broader impacts._x000D_
_x000D_
Section 1.2 just mentions how the research may have impact.  However, there is no mention of other types of broader impact, e.g., curriculum development, outreach, UG research, technology transfer, dissemination of research outcomes, etc._x000D_
_x000D_
Please evaluate the strengths and _x000D_
weaknesses of the proposal with respect to any additional solicitation-specific review criteria, if _x000D_
applicable_x000D_
_x000D_
_x000D_
_x000D_
Summary Statement_x000D_
_x000D_
The time has come to develop monolithic computers.  However, the PIs rely on a memory technology whose latency is too high to serve as an on-chip replacement of DRAM.  The broader impact section is not adequate._x000D_
_x000D_
</t>
  </si>
  <si>
    <t xml:space="preserve">In the context of the five review elements, please _x000D_
evaluate the strengths and weaknesses of the proposal with respect to intellectual merit._x000D_
_x000D_
Proposed research:_x000D_
As mentioned in the summary, the authors extracted some physical/circuit/architecture-level problems raised by integration of ReRAM main memory and the CPU. For the physical/circuit-level they considered merging the ReRAM's access circuits with CPU's logic circuits. This is referred to as "CPU-ReRAM Stitching" problem. The CPU-ReRAM stitching problem is the challenge of combining ReRAM's access transistors (sense amplifiers, word-line drivers, etc.) with the CPU's logic units. The proposed solution for that is to use 3D integration of memory within the CPU die while only the access circuitry of the memory will be on the level that CPU logic is placed. Using 4 stacks of logic and memory, they showed that for an example of 40k square micron, the inflation overhead due to inefficiently laying out the core around the ReRAM array is only 13% for a RISC-V processor. In this example, they used 10 layers of metals in a 45nm technology, in which four of those layers are for ReRAM only.     _x000D_
_x000D_
At the architecture level, to use the provided opportunity of massive parallelism in the monolithic computers, the authors plan to develop a highly parallel memory access architecture consists of an integrated NOC and a memory controller design to support a high rate of incoming requests. Several sections in the proposal is dedicated to discuss on the architectural challenges in the monolithic computers by pointing out the fact that supporting highly parallel memory traffic in a power and area efficient way is an important and key challenge. The authors talked about the NOC, memory controller, and access granularity. Finally, they consider the fact that to be able to work with a high speed parallel memory, the architecture of the core itself needs to be changed. This will guarantee the efficient and reliable operation of the monolithic computers. _x000D_
_x000D_
Claimed contributions (in view of prior art):_x000D_
There are many research groups who have proposed to use ReRAMs as main memories [29]. So, the use of ReRAM as main memory is not a novel idea of this proposal. This proposal suggests integration of ReRAM and CPU in the same chip and points out challenges and some solutions. Even the integration of ReRAM and CPU in the same chip is not the novelty of this proposal, because another research group already has done that [3]. The novelty of this proposal seems to be in pointing out the circuit/architecture-level challenges and opportunities for the monolithic computers. _x000D_
_x000D_
Comments on technical portion of the proposal:_x000D_
The presented technical discussions includes analysis of integration of ReRAM and CPU in a single die from different circuit/architecture points of view. The authors studied different building blocks of the so-called monolithic computers and provided up-to-date simulation, design (synthesis, place and route) and analysis results on the delay and latency of the system. The Strength and weaknesses of the study is mentioned in the bullet points as follows:_x000D_
Strengths (in bullet format):_x000D_
-	Considering many design flow steps of the monolithic computers, extracting the challenges and proposes feasible solutions for them._x000D_
-	Good and clear explanation of challenges and the possible paths to pursue to find reasonable solutions to them._x000D_
-	Proposing solutions for the physical/circuit-level challenges and providing real examples with analysis of the overheads for the given solutions._x000D_
-	Studying different building blocks of the so-called monolithic computers including memory system (NOC, MC, etc.), and the core architecture._x000D_
-	Studying the possible applications that suits the monolithic computers._x000D_
Weaknesses:_x000D_
-	Failing to study/analyze the device level problems in the realization of the monolithic computers and relying on a third party for that critical aspect._x000D_
-	Considering only ReRAMs as a memory solution to build the integrated memory-CPU system. I am not an expert on ReRAMs, but it seems to me that there are many concerns about this technology including sneak currents inside ReRAM crossbar structures, the fact that electroforming needed to enable switching of ReRAM cells can introduce large variability in memory cell characteristics, and finally fast aging concerns. In my view, other options for the memory part should be investigated to see which one is a better option to realize the integrated system._x000D_
-	Ignoring the effects of process variations and heating on resistor values._x000D_
_x000D_
_x000D_
In the context of the five review elements, please _x000D_
evaluate the strengths and weaknesses of the proposal with respect to broader impacts._x000D_
_x000D_
Broader impact discussion is limited to technical issues only. No discussion of any educational or outreach activities. This is a major weakness of the proposal._x000D_
_x000D_
Please evaluate the strengths and _x000D_
weaknesses of the proposal with respect to any additional solicitation-specific review criteria, if _x000D_
applicable_x000D_
_x000D_
_x000D_
_x000D_
Summary Statement_x000D_
_x000D_
Excellent research topic. Focus on FeRAM as the main memory technology in a monolithic computer is somewhat risky._x000D_
_x000D_
</t>
  </si>
  <si>
    <t xml:space="preserve">In the context of the five review elements, please 
evaluate the strengths and weaknesses of the proposal with respect to intellectual merit._x000D_
_x000D_
This proposal focuses on close to memory processing based on monolithic 3D integration of ReRAM on top of conventional von Neumann cores_x000D_
_x000D_
Strengths:_x000D_
+ necessary research for optimizing close to memory processing systems_x000D_
_x000D_
Weaknesses:_x000D_
- relatively narrow topic_x000D_
_x000D_
In the context of the five review elements, please 
evaluate the strengths and weaknesses of the proposal with respect to broader impacts._x000D_
_x000D_
Only considering the social implications aspects of the research_x000D_
_x000D_
Please evaluate the strengths and 
weaknesses of the proposal with respect to any additional solicitation-specific review criteria, if 
applicable_x000D_
_x000D_
_x000D_
_x000D_
Summary Statement_x000D_
_x000D_
Useful proposed research but a bit narrow_x000D_
_x000D_
</t>
  </si>
  <si>
    <t>Computer systems experience disruptive change anytime major compute blocks are integrated onto a single die. Examples include the microprocessor and the multicore processor. Disruptive change occurs because integration produces a much cheaper, faster, and smaller computer. We believe that we are on the cusp of another point of disruption, which will occur when the last major component of a computer moves into the CPU die: main memory. This will allow a complete computer, including multiple cores and a high-capacity memory system, to exist monolithically. We call such chips monolithic computers._x000D_
   Monolithic computers will become possible because of recent advances in non-volatile memory technology. Over the past few years, industry has been manufacturing resistive random access memory, or ReRAM. A notable example is Crossbar, Inc.'s 3D RRAM. ReRAM is extremely dense, relatively fast, and consumes zero power when idle. In addition, it can be fabricated in a standard CMOS logic process, allowing it to be integrated into a CPU's die. The ReRAM cells are manufactured in between metal wires in adjacent VLSI layers and do not employ per-cell access transistors, so the bulk of the transistors underneath the ReRAM arrays are free for building non-memory circuits. This means a CPU can be implemented using a die's logic transistors, while most of the ReRAM is implemented "in the wires," floating above the CPU across the entire die._x000D_
   In a monolithic computer, there is unprecedented physical proximity between the CPU and main memory, enabling extreme wire densities for implementing the CPU / main memory interface. As a result, on-die ReRAM will alleviate the constriction of memory traffic between discrete CPU and DRAM chips--i.e., the von Neumann bottleneck--and enable much greater memory parallelism. This can significantly improve performance for highly parallel CPUs. The physical proximity between CPU and main memory will also permit much lower energy per memory access, leading to much higher power efficiency. Monolithic computers will also be physically smaller, which will improve reliability and reduce the cost of systems._x000D_
   Keywords: monolithic computer; ReRAM; tiled CPU; massive memory parallelismThe goal of our research is to develop the world's first monolithic computer. We believe doing so will require research spanning several system levels. First, integrating ReRAM into a CPU die requires merging the ReRAM's access circuits with the CPU's logic circuits, a problem we call "CPU-ReRAM stitching." We plan to conduct research at the physical design level to determine how best to merge CPU and ReRAM circuits. Second, at the architecture level, the main question is how to exploit the massive memory parallelism that will become available across the on-die ReRAM? Our approach is to start with a tiled CPU, but then integrate memory controllers into the compute tiles to provide a scalable number of ReRAM access points.   We plan to develop a highly parallel memory access architecture consisting of an integrated network-on-chip and memory controller design that can support a high memory request rate. In addition, we will also design cores that can issue memory requests at a high rate, too. Finally, we will conduct research at the application level to determine how much programs can benefit from monolithic computers, and to understand how to map different programs onto our architecture.We anticipate that the monolithic computer we will initially develop will provide unprecedented performance and power efficiency for memory-intensive programs, especially with irregular memory access patterns. As such, we believe our ideas will have the greatest impact on data centers and supercomputers running workloads like graph analytics, which could potentially provide a national security advantage for the United States. Owing to significant power efficiency benefits, we also believe our ideas could help the US achieve exascale computers. In the longer term, we hope there will be investment to improve ReRAM technology, namely reducing its latency and increasing its bandwidth from individual sub-arrays. This would make ReRAM a better match for general-purpose CPUs, and thus, for consumer computing platforms. Monolithic computers could improve the power, size/weight, and cost of consumer electronics. This would increase the economic competitiveness of the US.</t>
  </si>
  <si>
    <t>1763957</t>
  </si>
  <si>
    <t>D'Antoni</t>
  </si>
  <si>
    <t xml:space="preserve"> Panel Summary       
 SUMMARY OF PROPOSED RESEARCH ACTIVITY_x000D_
_x000D_
The proposed research would automate education of programming data_x000D_
science tasks. The main thrusts of the research program consist of (1)_x000D_
efficiently exploring the space of possible program corrections to_x000D_
present to a programmer; (2) correcting programs without access to a_x000D_
reference implementation; (3) developing interfaces for presenting_x000D_
potential corrections to students and educators. To do so, the PIs_x000D_
symbolic and statistical techniques developed in prior work._x000D_
_x000D_
INTELLECTUAL MERIT_x000D_
_x000D_
Overall, the proposed work would have significant intellectual_x000D_
merit. Each of the topics introduced in the proposal would require the_x000D_
PI's to solve major technical challenges._x000D_
_x000D_
+Proposing corrections to regular expressions, perhaps the problem_x000D_
 that is the least removed from the PI's previous work, would still_x000D_
 require them to reason about edit distances in a new space._x000D_
_x000D_
+The proposed work on finding corrections without a reference_x000D_
 implementation, while tangentially related to classical learning_x000D_
 algorithms, would require major new contributions._x000D_
_x000D_
+The proposed work on providing hints, while arguably primarily in the_x000D_
 service of broader impact, also raises interesting challenges in_x000D_
 providing hints that perhaps do not contain an exact correction._x000D_
_x000D_
The intellectual merits of the work could be better understood if the_x000D_
proposal more carefully and clearly characterized its problem_x000D_
domain. In particular:_x000D_
_x000D_
-The cohesion of the proposal depends on regular expressions being a_x000D_
 topic of data-science education should be motivated beyond reasonable_x000D_
 doubt._x000D_
_x000D_
-The proposal also would target imperative programs that perform_x000D_
 data-science tasks, but the key properties of such programs are not_x000D_
 defined._x000D_
_x000D_
BROADER IMPACTS_x000D_
_x000D_
The proposal contains an extremely clear and strong plan for broader_x000D_
impact. It is clear how the proposed work would have a broad impact to_x000D_
society within a well-defined domain, namely data-science_x000D_
education. The entire proposal, including the organization of key_x000D_
personnel, is well-structured for enabling impact. Explicitly solving_x000D_
the proposed problems for regular expressions, compared to finite_x000D_
automata, would in particular realize broader impact._x000D_
_x000D_
SUGGESTIONS FOR IMPROVEMENT_x000D_
_x000D_
The proposal could be improved if it were revised to more clearly_x000D_
identify its problem domain. Many of the subtasks explicitly target_x000D_
regular expressions, but others seem to target imperative programs_x000D_
that would perform what are referred to as data-science tasks. Giving_x000D_
special properties of such programs, compared to programs in general,_x000D_
would help._x000D_
_x000D_
The proposal claims at multiple points that regular expressions are a_x000D_
fundamental topic of data-science education. Backing up these claims_x000D_
with, e.g., references to curricula of introductory-level courses in_x000D_
data-science could reinforce the proposal's central theme._x000D_
_x000D_
The proposal could also be improved by clearly separating challenges_x000D_
in designing verification algorithms from challenges in presenting_x000D_
information to users. Challenges in presentation are primarily_x000D_
described in research Thrust 3. However, such issues also appear in_x000D_
subsections dedicated to Thrust 2. Consolidating such tasks under a_x000D_
single Thrust may aid the presentation._x000D_
_x000D_
SUMMARY STATEMENT_x000D_
_x000D_
The proposal describes a body of work that includes interesting_x000D_
technical challenges and problems in program understanding and_x000D_
repair. Strong solutions to the described problems would have an_x000D_
immediate impact on programming education._x000D_
_x000D_
The recommendation of the panel is that the proposal is Competitive._x000D_
_x000D_
The panelists concur that the Panel Summary accurately reflects the_x000D_
panel discussion. 
</t>
  </si>
  <si>
    <t xml:space="preserve">In the context of the five review elements, please _x000D_
evaluate the strengths and weaknesses of the proposal with respect to intellectual merit._x000D_
_x000D_
1. The proposed activity could significantly advance knowledge and_x000D_
understanding. The proposed research identifies multiple technical_x000D_
challenges, including learning regular languages and imperative_x000D_
programs without access to reference implementations, and providing_x000D_
hints. However, the research program is directed at a specific problem_x000D_
domain that is within the scope of program synthesis, but in which_x000D_
success would yield a major impact._x000D_
_x000D_
The proposed work on repairing imperative programs without a reference_x000D_
is highly ambitious and perhaps carries the most risk. The proposed_x000D_
work includes a nice idea to repair programs based on properties of_x000D_
traces, which would represent an improvement over most existing_x000D_
techniques._x000D_
_x000D_
2. Learning regular languages from examples (which would be validated_x000D_
by an end-user) is strongly related to classical problems in learning,_x000D_
although the proposed work proposes a novel setting in which learning_x000D_
is performed relative to an existing automaton believed to be nearly_x000D_
correct._x000D_
_x000D_
3. The plan for performing the proposed work is well-organized,_x000D_
divided into independent thrusts consisting of subtasks that would be_x000D_
led by each PI._x000D_
_x000D_
4. The team is highly qualified to perform the proposed work: they_x000D_
have performed extensive previous work on the topic, developed_x000D_
infrastructure to address related problems, and performed extensive_x000D_
research on related topics._x000D_
_x000D_
5. The PI's have adequate resources to perform the proposed work,_x000D_
including access to required data sets and student programmers_x000D_
required for evaluation._x000D_
_x000D_
In the context of the five review elements, please _x000D_
evaluate the strengths and weaknesses of the proposal with respect to broader impacts._x000D_
_x000D_
1. The proposed work has significant potential to benefit society. It_x000D_
would directly benefit programming education, particularly_x000D_
data-science education and automate programming education._x000D_
_x000D_
2. The proposed work, if successful, would heavily transform how_x000D_
programming is taught today, particular in data science._x000D_
_x000D_
3. The plan for realizing Broader Impact is well-organized. The PI's_x000D_
have identified particular subtasks which would primarily drive_x000D_
Broader Impact, and described the relationship between these tasks and_x000D_
others._x000D_
_x000D_
4. The PI's are highly qualified to realize Broader Impact. They have_x000D_
performed significant prior work on automating programming education_x000D_
and developing tools for providing feedback for teaching data science._x000D_
_x000D_
5. The PI's have adequate resources to realize Broader Impact,_x000D_
including access to students, courses, and subjects for evaluation._x000D_
_x000D_
Please evaluate the strengths and _x000D_
weaknesses of the proposal with respect to any additional solicitation-specific review criteria, if _x000D_
applicable_x000D_
_x000D_
_x000D_
_x000D_
Summary Statement_x000D_
_x000D_
The proposed work raises technically interesting challenges to address_x000D_
a well-defined problem area with major potential broader impacts._x000D_
_x000D_
</t>
  </si>
  <si>
    <t xml:space="preserve">In the context of the five review elements, please _x000D_
evaluate the strengths and weaknesses of the proposal with respect to intellectual merit._x000D_
_x000D_
Strengths:_x000D_
_x000D_
+ Proposes a novel approach combining formal and data-driven methods to provide automatic feedback in data science education._x000D_
_x000D_
+ Targets three problems: effectively searching for solution corrections when reference solution is given; interactively debugging a solution when there is no reference solution; and interaction_x000D_
mechanisms and UI for teachers/students to understand and use feedback._x000D_
_x000D_
+ The key innovations are in the following two areas for helping students debug programs: 1) combining formal and data-driven approaches, and 2) UI and visualization._x000D_
_x000D_
Weaknesses:_x000D_
_x000D_
- The proposal lacks focus and is poorly organized.  As one example, the research problems could be more technical (e.g.  Research problem 4 reads "Help students debug imperative programs when a target solution isn't available").  As another example, the entire Thrust 2 is organized into debugging regexp programs and debugging imperative programs, but these two classes of programs are not usually considered at the same level of discourse._x000D_
_x000D_
The PIs have done a lot of interesting work in this general area, and it would be useful to organize the proposed research around addressing key limitations of their prior work (instead of the current three thrusts).  _x000D_
_x000D_
- It would be useful to clearly delineate back-end algorithmic challenges from front-end visualization challenges.  Currently, the two are intertwined throughout the proposal._x000D_
_x000D_
Suggestions for Improvement:_x000D_
_x000D_
* Currently, the proposal reads as an attempt to combine and build upon the impressive work done by both PIs using orthogonal techniques. But the proposal would be much stronger if more thought were put into this process rather than putting together formal methods work done by PI D'Antoni and data-driven work done by PI Hartmann._x000D_
_x000D_
_x000D_
In the context of the five review elements, please _x000D_
evaluate the strengths and weaknesses of the proposal with respect to broader impacts._x000D_
_x000D_
Strengths:_x000D_
_x000D_
+ The PIs have a rich track record of doing research in this area and deploying intelligent tutoring tools (Automata Tutor, OverCode, and FooBaz) that have been widely used._x000D_
_x000D_
+ The developed tools will be integrated into data science courses, and enable to scale such courses to large classes._x000D_
_x000D_
Weaknesses:_x000D_
_x000D_
None_x000D_
_x000D_
Suggestions for Improvement:_x000D_
_x000D_
None_x000D_
_x000D_
_x000D_
Please evaluate the strengths and _x000D_
weaknesses of the proposal with respect to any additional solicitation-specific review criteria, if _x000D_
applicable_x000D_
_x000D_
_x000D_
_x000D_
Summary Statement_x000D_
_x000D_
The proposed research combines formal and data-driven methods to provide automated feedback in data science education.  The main novelty lies in the combination of these complementary methods, as well in the proposed UI/visualization techniques.  The PIs have a strong record of doing research in this area and widely deploying their artifacts, such as Automata Tutor, OverCode, and FooBaz.  However, the proposal could be significantly improved by organizing it around limitations of these past works, and separating the research challenges in the back-end and front-end components._x000D_
_x000D_
</t>
  </si>
  <si>
    <t xml:space="preserve">In the context of the five review elements, please _x000D_
evaluate the strengths and weaknesses of the proposal with respect to intellectual merit._x000D_
_x000D_
The PIs propose to develop tools and techniques to automatically generate feedback to student assignments in data science courses. The techniques will extend the previous feedback generation techniques for introductory programming courses, and combine approaches based on formal methods (program synthesis and repair) and data-driven methods. Proposed research consists of three thrusts: 1) Adapting existing techniques for generating minimal repairs to the context of data science 2) Extending the techniques to the setting with no reference implementation and 3) User-centered design of tools for students and teachers, based on the developed techniques._x000D_
_x000D_
Strengths:_x000D_
_x000D_
- The proposal addresses an extremely relevant problem of scaling data science education._x000D_
_x000D_
- Thrusts 1 and 2 are based on exciting technical ideas, which have the potential to contribute to the area of program repair even beyond educational scenarios. All ideas in the proposal are well explained and sound promising. Thrust 2 represents a particularly important, novel, and challenging direction in automated feedback generation._x000D_
_x000D_
- The two PIs have done extensive prior work in the area of automated feedback generation. They have complementary expertise (formal methods and HCI), necessary for the success of this project. Moreover, the PIs have extensive experience with evaluating their work on user studies (which is both unusual in the FM/PL community, and crucial for this project). Hence I believe the PIs are uniquely positioned to conduct this research._x000D_
_x000D_
- The evaluation plan is thorough and detailed._x000D_
_x000D_
Suggestions for improvement:_x000D_
_x000D_
- Wheres the first application domain (regular expressions) is sufficiently restricted and concrete, the second one (imperative programs) is very broad. I would like to see a more precise characterization of the class of programs to which the techniques will be applicable, as well as the potential limitations._x000D_
_x000D_
In the context of the five review elements, please _x000D_
evaluate the strengths and weaknesses of the proposal with respect to broader impacts._x000D_
_x000D_
Strengths:_x000D_
_x000D_
- If successful, this research can have profound democratizing impact on computer science and data science education. The PIs have already created educational tools with thousands of users, and taught/authored both online and traditional coursed with hundreds and even thousands of students; the proposed research will allow them to expand this effort._x000D_
_x000D_
- The project will combine data-driven approaches and formal techniques, and more generally, promote synergies between two areas of computer science: PL/FM and HCI._x000D_
_x000D_
Please evaluate the strengths and _x000D_
weaknesses of the proposal with respect to any additional solicitation-specific review criteria, if _x000D_
applicable_x000D_
_x000D_
The requested level of funding and the collaboration plan sound reasonable. The PIs have some history of successful collaboration._x000D_
_x000D_
Summary Statement_x000D_
_x000D_
This is a very relevant and timely proposal, with potential for significant educational impact, and based on solid technical foundations._x000D_
_x000D_
</t>
  </si>
  <si>
    <t xml:space="preserve">In the context of the five review elements, please _x000D_
evaluate the strengths and weaknesses of the proposal with respect to intellectual merit._x000D_
_x000D_
This proposal deals with the development of tutoring software for_x000D_
students of introductory data science courses.  The large enrollment_x000D_
of these courses dictates some level of automation in tutoring and_x000D_
grading.  The PIs's previous work has given them remarkable experience_x000D_
with these problems._x000D_
_x000D_
The proposal identifies three main thrusts, namely the extension of_x000D_
Automata Tutor to the regular expressions used for data clean-up, the_x000D_
interactive debugging of software that lacks a reference_x000D_
implementation (as encountered in less structured assignments), and_x000D_
the extension from bug fixes to suggestions._x000D_
_x000D_
The proposal is well articulated, with a good analysis of challenges_x000D_
and anticipated approaches.  The ideas put forth are well illustrated_x000D_
throughout._x000D_
_x000D_
In the context of the five review elements, please _x000D_
evaluate the strengths and weaknesses of the proposal with respect to broader impacts._x000D_
_x000D_
The broader impacts are well analyzed in the proposal.  Given the need_x000D_
to educate large number of students in programming and data science,_x000D_
the proposed ideas have great societal relevance.  The PIs have a good_x000D_
track record of reaching out to under-represented groups._x000D_
_x000D_
_x000D_
Please evaluate the strengths and _x000D_
weaknesses of the proposal with respect to any additional solicitation-specific review criteria, if _x000D_
applicable_x000D_
_x000D_
_x000D_
_x000D_
Summary Statement_x000D_
_x000D_
A strong proposal on a relevant topic, with significant_x000D_
transformational potential._x000D_
_x000D_
</t>
  </si>
  <si>
    <t>1763960</t>
  </si>
  <si>
    <t>Wachs</t>
  </si>
  <si>
    <t>Today we know that gesturing is not just a vehicle of communication, but rather a reflection of our language proficiency, thinking processes, and a way to promote strategies in problem solving. Humans are equipped with unique abilities concerning gesturing: we can remember, generate, and identify hand gestures that we have seen only a few times -- or even once (this is described as one-shot learning). Current strategies for automatic one-shot recognition are based purely in machine learning and computer vision. Our work will attempt to outperform current techniques by integrating neuroscience, biomechanics, and linguistics to supplement learning through context. The key idea is to empirically find key salient neural responses that encode the traces of a gesture in a person's memory. We call these responses "keypoints" which are components of local models of context-dependent gestural expression. These keypoints can be used to "fold" the observed gestures into a compact representation and "unfold" them in a variety of ways creating a corpus of observations that all reflect accurately realistic physical expressions of gesturing. This corpus of artificial, yet realistic, instances are in turn used to train any given classifier of choice. This approach allows the recognition of gestures that were observed only once before. Our team is uniquely suited to conduct this research because of our expertise in human/machine interaction (Wachs), robotics (Voyles), neuroscience (Foti), and linguistics (Schuler). _x000D_
Keywords: Learning; hand gesture recognition; neurolinguistics; human-machine interfaces.A novel solution to the problem of one-shot hand gesture recognition is proposed using an integrative approach: a method to capture the variance of a gesture by looking at both the process of human cognition and the execution of the movement, rather than just looking at the outcome (the gesture itself). We achieve this from the perspectives of neuroscience and linguistics by employing EEG sensors on human observers to try to capture what they actually remember from the gesture. This abstraction of the gists of the gesture ("keypoints") provides a compact representation of the gesture as well as a model of the context within which the human learned it. Additionally, we propose a new form of assessment of gesture recognition and performance based on the degree of human mimicry, during which the intrinsic, human-comprehensible nature of the gesture will be transferred to a robot. Both aspects of gesturing -- abstraction and transference -- will be rigorously verified with human trials. The goal of this new assessment method switches the focus from high recognition accuracy, to human's recognition resemblance, which is key in human/machine interaction. The unique synergy of the team, including engineering, linguistics, psychology and technology coupled with the resources at Purdue, will maximize the likelihood of successful completion of this research.The proposed research will contribute to the understanding of neurolinguistics of gesturing and the functional anatomy of gesture perception and production. This will enable better understanding of when spontaneous gestures occur. These gestures are recognized as key components in displays of creativity, improvisation and emotion. The ability of having machines recognize spontaneous gesturing, in the same manner as humans do, would help understand how people use gestures to facilitate cognitive processes, such as learning, problem solving and language acquisition. The research offers great potential for improving human-robot interaction by enabling robots to "understand" peoples' gestures without previous training sessions or arbitrarily selected gesture vocabularies. This aims to enable interaction a la "come as you are." Because of its intuitive nature, this work lends itself to integration into classrooms and projects across the STEM spectrum, in the true sense of "K to Gray." The Co-PIs will incorporate results in graduate and undergraduate courses, as well as STEM high school content at the new Polytechnic High School, to open in 2017. On campus, opportunities for graduate, undergraduate, and high school students to make connections between engineering, experimental design and psychology will multiply and undergraduate and graduate students will be recruited to the project with an emphasis on underrepresented groups. Integration of results that engage undergraduate, graduate engineering and K-12 students through an exhibit at the Museum of Science and Industry in Chicago, "iNurse," is proposed.</t>
  </si>
  <si>
    <t>1763961</t>
  </si>
  <si>
    <t>Jones</t>
  </si>
  <si>
    <t>Motivated by the promise of enhanced memory, performance, and community engagement, people are using sensors to lifelog their corporeal lives. Unfortunately, the results of such efforts are often of limited value to lifeloggers aiming to recall, learn from, and share 'key moments' in their lives. This is because often what a person considers a key moment occurs within momentary social contexts, which lifelogging systems have been unable to identify or capture in rich detail. Our research aims to address this shortcoming through Collaborative LifeLogging (CLL), which transitions lifelogging from a solo practice to a collaborative yet personal endeavor. CLL supports users collaborating on sensor data capture through the formation of on-the-fly self-tracking groups, providing for the capture of multiple perspectives on an individual's activities. The system identifies key moments through Human-Computation, Scene Analysis, and Collaborative Deep Learning facilitating Avatars, cloud-based computing entities that represent users. Avatar representations mature as lifelogs are consumed, data is integrated, and knowledge is derived through system learning. They allow users to retrieve key moments and gain understanding about how they self-present. While many communities could benefit from CLL, we begin our research by focusing on three local recreational sports communities (indoor, beach, and Paralympic sitting volleyball) because of the relevance of corporeal data to their social-activities, performance, and health. Members of these communities will engage in individual and group activities while being monitored by sensor technologies ranging from wearable movement trackers to personal drones. This will result in the creation of reference data sets for data intensive research and curated data views for user-studies. We will then prototype and evaluate CLL systems through field studies. Keywords: Collective Computing; CSCWThe intellectual contributions of this proposal center on the design, instantiation, and evaluation of CLL systems for recreational sports communities. CLL is an innovation that re-envisions lifelogging as a transformative 4th generation collective computing endeavor. Making this CLL vision a reality requires synergistic research efforts in the fields of Human Centered Computing (CHS), System Architecture and Sensing (CNS), and Data Integration and Knowledge Discovery (III). CHS researchers will gain novel insights into: (i) the relative value of lifelogged 'key' and 'mundane' moments to the augmentation of individuals and communities; and (ii) the relationship between 'key moments' and social context, and how that relates to the willingness to collaborate in sensor data capture. CNS researchers will design new techniques for: (i) coordination of efficient data collection over resource-constrained, heterogeneous sources; and (ii) distributed embedding and retrieval of lifelog information in Avatars. III researchers will design methods for (i) cooperative distributed deep learning techniques over Avatars to extract context knowledge and classify key moments in the presence of imbalanced data sources; and (ii) lifelog scene analysis and visual information reconstruction via decentralized multi-view sensing in dynamic outdoor settings. Collectively we will explore the use of Avatars for: real-time CLL; curated data views; context-aware social recommendations; and management of lifelogs for individuals, groups, and communities.CLL creates an entirely new way for individuals to come to understand how they self-present, function, and recall life's key moments, and has the potential to radically enhance a user's self-understanding and performance. It can also strengthen community engagement, which we know is associated with individuals being better able to handle personal setbacks. Recreational sports CLL systems, because of the strong positive relationship between engagement in sports and health, will be of particular benefit to society. Further, by developing CLL for the Paralympic sitting volleyball, we will also be addressing the needs of underrepresented individuals and their community. By holding various sitting volleyball events at NJIT, we will not only address the needs of a disadvantaged community, but also encourage interactions between a diverse group of disabled and able-bodied athletes. The development of a fundamentally new type of collective computing system will impact the CHS, III, and CNS communities and could potentially form the basis for a new approach to Personal Digital Assistants, which leverage on user-controlled personal-informatics.</t>
  </si>
  <si>
    <t>Slightly overlapping proposals submitted with prior approval</t>
  </si>
  <si>
    <t xml:space="preserve">From: Jones, Quentin [mailto:quentin.jones@njit.edu] _x000D_
Sent: Monday, November 27, 2017 12:23 PM_x000D_
To: Glinert, Ephraim P. &lt;eglinert@nsf.gov&gt;_x000D_
Subject: NSF-BSF and CHS-Medium_x000D_
_x000D_
Dear Ephraim, _x000D_
_x000D_
Now that I have submitted both the NSF-BSF:CHS:Small and the CHS:Medium proposals we discussed briefly I am in a position to clarify the extent of the intellectual and budgetary overlap.  _x000D_
_x000D_
Both proposals explore a new class of CHS we refer to as Collaborative Lifelogging (CLL) in the context of recreational sports communities. In both cases I believe we have submitted what should be rated as highly competitive proposals. Although the only PI/Co-PI or senior personnel member that overlaps on the two proposal is myself (the PI), the proposals are structured so that while they stand alone, they are complementary.  As a consequence the funding of both proposals would make each project significantly stronger. _x000D_
_x000D_
The CHS: Medium proposal is focused on full system instantiation and associated deployment related field studies and as a consequence is highly interdisciplinary with the team being 1/3 HCC, 1/3 III, and 1/3 CNS.  While we believe that this proposal belongs in CHS, the virtualization of individuals through cloud based Avatars and the scene reconstruction research may mean that other divisions within CISE would be interested in supporting aspects of this work. _x000D_
_x000D_
NSF-BSF proposal focuses on different types of lifelog visualizations, their utility for collaborative learning and social capital formation, and the impact of cultural differences for design and privacy controls. The international aspect allows for important cross cultural comparisons and the funding of what is truly CHS:Medium research on a CHS:Small budget._x000D_
_x000D_
If both of these proposals were in fact funded then there is room for a reduction in the budget of the CHS:Medium. Namely, my summer support, some of the HCC student budget used for interaction design, participant support for subjects, and some of the funds used to pay for travel to sporting events covered by the NSF-BSF proposal. I believe that the CHS/HCC community would greatly benefit from both of these proposals being funded with an entirely new system type and research program being developed.  Obviously we will have to wait and see what the panels have to say but this is the most excited I have been about a research program in my entire academic career._x000D_
_x000D_
Thank you_x000D_
Quentin_x000D_
_x000D_
</t>
  </si>
  <si>
    <t>Chakareski</t>
  </si>
  <si>
    <t>1763980</t>
  </si>
  <si>
    <t>1763962</t>
  </si>
  <si>
    <t>Labrinidis</t>
  </si>
  <si>
    <t>The proposed project aims to exploit the convergence of computing, sensing, and mobile devices in order to connect people to information, to other people, and to the broader communities to which they belong. Particular focus is given on the Physical Web, which by blurring the lines between the physical and digital worlds, leverages the strength of both worlds to overcome barriers to engagement._x000D_
_x000D_
The investigators strongly believe that the next generation of Physical Web applications, if properly harnessed, is one of the fundamental technologies that can enable ``smarter'' and more ``connected'' humans, linked integrally to the communities they live, work, or play in. To enable this, a number of research thrusts will be undertaken, including: (a) design of a scalable framework for a real-time knowledge commons, that is able to handle data from different sources and at different speeds, (b) development of appropriate location privacy safeguards for the users, (c) measurement and enhancement of the quality of information in the knowledge commons, (d) identifying ways to make ads and announcements relevant to users, and (e) making the proposed framework inclusive.  The inclusiveness dimension is particularly important since one of the crucial goals of the project is to shrink the gap between the digital haves and the digital have-nots - something overlooked by many new technologies at their introduction. _x000D_
_x000D_
All of the proposed research thrusts are socio-technical in nature.  In particular, technical challenges cannot be properly addressed without considering the social dimension, and vice-versa.  For instance, one cannot develop appropriate location privacy mechanisms without understanding people's preferences and behaviors.  Similarly, to make the new technology inclusive, the investigators will work with community stakeholders and identify ways to make it accessible for the vast majority of the population.  The latter is particularly important; community engagement will happen through the development of a living lab in the area of Oakland in collaboration with the Oakland Business Improvement District (OBID), the United Way of Southwestern PA and other stakeholders.  The living lab will also be a great magnet for engaging research talent and broadening participation in computing._x000D_
_x000D_
Keywords: data management; privacy; location-based systems; mobile applications; living laboratoryThe proposed work will facilitate advancements in a variety of technical and social research areas in a transdisciplinary manner. In particular, the framework to be designed for the next generation of the Physical Web will be extremely flexible and can be utilized for other applications as well, which can accelerate the deployment of this technology. The proposed thrusts in privacy, quality of information, and ad relevancy, are clearly dealing with fundamental research problems that are still open and the proposed solutions can be re-used in different settings as well. Finally, the proposed research on making this new technology available for the vast majority of the population can serve as a blueprint for future socio-technical studies on how to avoid the pitfalls of the digital divide.The proposed project has the potential to revolutionize the way people interact in physical spaces, both with their fellow dwellers as well as with the environment itself. One only needs to see how the WWW altered dramatically the way people communicate and access information. The investigators expect that the proposed living lab in the neighborhood of Oakland will serve as a platform to truly realize and deploy the next generation of Physical Web applications. The biggest broader impact of the proposed research is the focus on inclusiveness of all parts of the population, in order to avoid the widening of the digital divide that is typically facilitated by the introduction of new technologies. It is worth pointing out that the developed system will itself be also used for community engagement and in times of extreme events/disasters.</t>
  </si>
  <si>
    <t>1763964</t>
  </si>
  <si>
    <t>Pompili</t>
  </si>
  <si>
    <t>In the past decade underwater communications have enabled a wide range of applications; there are, however, novel underwater monitoring applications and systems based on human-robot dynamic interaction that require real-time multimedia acquisition and classification. Remotely Operated Vehicles (ROVs) are key instruments to support such interactive applications as they can capture multimedia data from places where humans cannot easily/safely go; however, underwater vehicles are often tethered to the supporting ship by a fiber cable or have to rise periodically to the surface to communicate with a remote station via Radio Frequency (RF) waves, which constrains the mission. Wireless acoustic communication is the typical physical-layer technology for underwater communication because of the high medium absorption of RF and of the scattering problem affecting optical waves underwater. However, video transmissions via acoustic waves are hard to accomplish as the acoustic waves suffer from attenuation, limited bandwidth, Doppler spreading, high propagation delay, high bit error rate, and time-varying channel. For these reasons, state-of-the-art acoustic communication solutions are still mostly focusing on enabling delay-tolerant, low-bandwidth/low-data-rate scalar data transmission or at best low-quality/low-resolution multimedia streaming in the order of few tens of Kbps. Hence, the objectives of our research program are: (1) To design novel communication solutions for robust, reliable, and high-data rate underwater multimedia streaming in the order of hundreds of Kbps; (2) To investigate the problem of integrating communication methods available in multiple environments on an innovative software-defined testbed architecture integrating MEMS-based Acoustic Vector Sensors (AVSs) that will enable processing-intensive physical-layer functionalities as software-defined, but executed in hardware that can be reconfigured in real time by the user based on the Quality of Experience (QoE)._x000D_
Keywords: underwater acoustic communications; multimedia transmissions; semi-autonomous vehicles; acoustic vector sensors; MEMS; experimentation.By exploiting multiple-antenna arrays and AVSs, in Task 1 we will propose a novel physical-layer solution to boost the data rate for underwater acoustic transmission so as to transfer high-resolution video underwater. By following a novel probabilistic approach, we will also design an efficient MAC-layer solution to share reliably the space among the steered vehicles by using AVSs so as to reduce the acoustic interference. The quality of multimedia delivery will be improved by applying a robust closed-loop hybrid Automatic Repeat Request (ARQ) coding technique based on the estimated angles of arrivals using AVSs. Then, in Task 2, we will modify our SEANet G2 to investigate the design and fabrication of a new class of miniaturized and integrated AVS arrays based on the Aluminum Nitride (AlN) piezoelectric MEMS technology that will enable reliable multimedia communications. Finally, in Task 3, we will design scenarios to validate the ideas proposed in Task 1 using the Naviator, AVSs, and SEANet testbed, and will evaluate Task 2 by integrating SEANet acoustic networking platform to a buoy and the Naviator along with AVSs to build a testbed for conducting video transmission experiments. We will also integrate Tasks 1 and 2 by comparing the pros and cons of MEMs AVSs with Commercial Off-The-Shelf (COTS) AVSs and evaluating the semi-autonomous human-in-the-loop features to enhance user QoE.Our framework has a strong multidisciplinary component that involves a nexus of ideas from sensor technology, communications, networking, algorithms, statistical inference, and dynamical systems. Our methods and algorithms will have a wide applicability in areas of science and technology that concern (i) real-time multimedia transmission of coordinated robots and (ii) the study of dynamic interaction of such robots with their environment and the humans. The proposed work will also result in a unique generation of undergraduate and graduate researchers with a comprehensive knowledge of communication, computational, and mechanical engineering with application to marine and environmental sciences, and will also impact other disciplines (e.g., physical sciences and humanities). Our team at Rutgers and Northeastern has a track record of collaboration as well as the system-level/theoretical skills and cross-disciplinary expertise to exploit in full this project's research and educational potential.</t>
  </si>
  <si>
    <t>1763966</t>
  </si>
  <si>
    <t>Bodenheimer</t>
  </si>
  <si>
    <t>The recent dramatic increase in performance and decrease in cost of virtual environments (VEs) holds the potential for transformative improvements in the teaching of spatial reasoning and thinking skills central to STEM education.  This potential can best be realized by inserting VEs into the instructional pipeline at the earliest feasible stage. However, we currently know very little about child-specific perception, action, and cognition in VEs, and key questions need to be answered before drawing generalizable conclusions about how best to use VEs for this audience.  In particular, how do changes to a child's cognitive and physical abilities, which are rapid in the age range where it is desirable to start focusing on teaching spatial reasoning skills, affect the performance and utility of VE-based interaction?  This proposal describes the first systematic exploration of perception and action in VEs from a developmental perspective.  It uses a hypothesis-driven approach to explore age-specific spatial perception and action, memory and reasoning, and individual differences in VEs, across a subject population ranging from age 8 to adults.  Our approach draws on substantial experience within the research team in both computer science and cognitive science.  Success will provide the knowledge necessary to the development of effective learning-by-doing, STEM-relevant education of children._x000D_
_x000D_
Keywords: virtual environments; perception; action; learning; childrenMuch of STEM learning relies on spatial thinking, and VEs provide a natural tool to facilitate such learning. Yet for children, a key group of STEM learners, there has been little investigation of spatial perception and reasoning in immersive virtual spaces because the technology was not previously accessible to them. This knowledge is vital, since it is likely that there are consequential differences in the performance of children and adults.  This research will develop a basis for understanding how children perceive, act, and  reason about space in immersive virtual environments. The project further explores how both locomotion and feedback from the virtual environment in the form of self-representation impact perception-action and spatial learning in children. In these endeavors we will examine individual differences among groups of children based on factors such as age, gender, and characterizations of spatial abilities. These differences will be analyzed to derive actionable recommendations on how to design virtual environments and customize active learning methods to best benefit children at different development stages. This project leverages the significant expertise of the team, which has carried out much of the prior fundamental work on perception and action in immersive virtual environments. The research will significantly advance our knowledge of how immersive VEs can be leveraged for age and relevant individual differences defined by both physical and cognitive abilities.This proposal will provide fundamental knowledge critical to utilizing immersive virtual environments for STEM learning in the early grades.  This is a critical moment for such work, since high quality, affordable immersive virtual environments are becoming accessible to children for the first time.  Such environments can provide unique opportunities for learning at crucial periods of development, but only if their design is informed by an age-specific understanding of how users perceive, act, and learn in such systems. Moreover, the capability to personalize applications based upon outcomes of this proposal represents a significant and far-reaching educational opportunity. This research program also advances understanding and discovery while training students, including undergraduates and high-school students, in multi-disciplinary research methods in a unique and innovative environment.  In particular, computer science and psychology students will work jointly on problems having both computational and cognitive challenges that push the boundaries of knowledge in both areas. The researchers leading this project are dedicated to diversity in education and research, and in encouraging undergraduates to participate in research. They have demonstrated records of accomplishment in these areas.</t>
  </si>
  <si>
    <t>1763967</t>
  </si>
  <si>
    <t>Sistla</t>
  </si>
  <si>
    <t xml:space="preserve"> Panel Summary       
 SUMMARY OF PROPOSED RESEARCH ACTIVITY _x000D_
_x000D_
This proposal focuses on safety assurance for cyber-physical systems with soft computing elements where soft computing refers to algorithms with inherent imprecision such as machine learning algorithms. The overall idea is to build probabilistic model of the physical plant and the soft computing element. This model is a probabilistic hybrid system. The proposal formulates and addresses theoretical and practical challenges for monitoring these probabilistic hybrid systems. An experimental evaluation is proposed on a mobile robot platform. _x000D_
_x000D_
_x000D_
INTELLECTUAL MERIT _x000D_
_x000D_
Strengths: _x000D_
_x000D_
+ The proposal formulates very relevant theoretical problems related to monitorability of learning-enabled CPS with significant past work by PIs along this direction. In past work, they have shown that the monitorability problem is decidable in polynomial time when the system is a finite hidden Markov chain and the property is a deterministic safety automaton. The proposal will extend these results to extended hidden Markov chains with hybrid hidden states. Apart from studying the decidability of monitorability, the proposal will also build a theoretical foundation for inclusion of additional sensors to make a system monitorable, and formalize approximate monitorability. _x000D_
_x000D_
+ The collaboration plan clearly identifies the synergistic roles of the team members with multidisciplinary expertise. Prof. Sistla is an expert in formal methods, Prof. Zhang brings in expertise in learning and Prof. Zefran is an expert in robotics. _x000D_
_x000D_
Weaknesses: _x000D_
_x000D_
- A major challenge in probabilistic modeling of sensors or the soft computing elements in CPS is identifying what is the relevant context that needs to be modeled. For example, what variables should be incorporated in a probabilistic model of a lane detection system? The proposed probabilistic modeling does not address this challenge.  _x000D_
_x000D_
- The proposal includes goals which are not supported by convincing solution directions and appear to overlook some important challenges. For instance, learning dynamics model using deep neural networks has been traditionally applied to learn local models in the context of reinforcement learning where the local model is accurate only around the discovered policy. Extending these to globally consistent models that can be used for monitoring would require novel sampling techniques that ensure better coverage. _x000D_
_x000D_
_x000D_
BROADER IMPACTS _x000D_
_x000D_
+ The PIs and their institution have a strong track record in promoting education, diversity, and outreach to women and under-represented minorities. In particular, the project is expected to have a female graduate student. _x000D_
_x000D_
+ PI Zefran is involved in the robotics program run in middle schools run by Oak Park Educational Foundation. _x000D_
_x000D_
_x000D_
_x000D_
SUGGESTIONS FOR IMPROVEMENT _x000D_
_x000D_
The panel felt that the proposal would be stronger if the proposed application to CPS safety monitoring and the theoretical analysis of deep learning models, were more fleshed out. PIs have very interesting and exciting prior results on theoretical monitorability of hidden Markov state systems, and the extension of these results to extended hidden Markov state systems, is a high impact goal. The panel feels that these new theoretical results with a well-presented connection to learning and robotics would be a strong cyber-physical system proposal. _x000D_
_x000D_
_x000D_
SUMMARY STATEMENT _x000D_
_x000D_
The panel recognizes that runtime monitoring provides a tractable approach to ensuring safety in CPS.  The proposal addresses some foundational and theoretical challenges on the monitorability of probabilistic hybrid systems. But the panel felt that the complexities of some of these challenges have been overlooked. The core contribution of establishing theoretical results on monitorability of CPS holds the promise of high impact. The PIs past work makes them uniquely capable of pursuing this goal. _x000D_
_x000D_
The recommendation of the panel is that the proposal is Low Competitive.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</si>
  <si>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focus of the proposal is on developing techniques for monitoring_x000D_
hybrid systems that are controlled by soft computing. Verifying such_x000D_
systems is extremely challenging. Furthermore, such systems may be_x000D_
expected to contain some non-zero probability of failure. Thus,_x000D_
monitoring is a pragmatic alternative to verification. The proposal_x000D_
builds on the PI's earlier work on building theoretical foundations of_x000D_
monitoring Hidden Markov Models (HMMs) that has identified such key_x000D_
concepts as monitorability, accuracy, and monitoring time._x000D_
_x000D_
The proposal is divided into two approaches: Model-Driven and_x000D_
Data-Driven._x000D_
_x000D_
In the model-drive approach, it is assumed that the model of the_x000D_
environment is available and the problem is to construct a monitor_x000D_
based on the observations from the system and the environment. The_x000D_
proposed work is to significantly extend the current work of the PIs_x000D_
in this direction._x000D_
_x000D_
In the data-driven approach, the goal is to construct either a monitor_x000D_
or the model of the environment directly from training data. The_x000D_
suggested approach is to use deep learning techniques to build a_x000D_
monitor or a model. The PI's propose to also study theoretical_x000D_
foundations of such techniques, in particular, in comparison to the_x000D_
model-driven approach._x000D_
_x000D_
The proposal gives a convincing and detailed argument for both the_x000D_
challenges and the proposed direction of research. The PI have an_x000D_
established track record in this area. The evaluation includes_x000D_
practical evaluation of the technique on a real robotics system._x000D_
_x000D_
_x000D_
In the context of the five review elements, please _x000D_
evaluate the strengths and weaknesses of the proposal with respect to broader impacts._x000D_
_x000D_
Soft-computing creates a new challenge to verification and_x000D_
validation. The systems are too complex to attack by existing methods_x000D_
(both formal and informal). The proposed research creates important_x000D_
formal foundations (such as the study of monitorability) that can_x000D_
significantly influence how such systems are developed and validated_x000D_
in the future._x000D_
_x000D_
The proposal includes education, diversity, and outreach_x000D_
plan. Including teaching graduate and undergraduate courses and_x000D_
including graduate students in research. The software developed_x000D_
through the prject will be released to the research community_x000D_
(although it is not clear whether it will be made available more_x000D_
widely, i.e., open source)._x000D_
_x000D_
_x000D_
Please evaluate the strengths and _x000D_
weaknesses of the proposal with respect to any additional solicitation-specific review criteria, if _x000D_
applicable_x000D_
_x000D_
_x000D_
_x000D_
Summary Statement_x000D_
_x000D_
A well written proposal attacking a challenging and important_x000D_
problem. Demonstrates a high level of expertise by the PIs in the_x000D_
area. Well thought out research direction and evaluation plan._x000D_
_x000D_
_x000D_
</t>
  </si>
  <si>
    <t xml:space="preserve">In the context of the five review elements, please _x000D_
evaluate the strengths and weaknesses of the proposal with respect to intellectual merit._x000D_
_x000D_
Goals - Potential and Originality: _x000D_
_x000D_
(+) The proposal formulates very relevant theoretical problems related to monitorability of learning-enabled CPS with significant past work by PIs along this direction. In past work, they have shown that the monitorability problem is decidable in polynomial time when the sytem is a finite hidden Markov chain and the property is a deterministic finite automata. The proposal will look at several  extensions. Apart from theoretical monitorability, the proposal will also build theoretical foundation for inclusion of sensors to make a non-monitorable system to be monitorable, and establish approximate monitorability. _x000D_
_x000D_
(+) In the past work, PIs have investigated exponentially converging monitorability where the rejection accuracy is 1 and the expected monitoring time is O(log (1 / (1-acceptance accuracy) ) ). The proposal includes the challenge of extending the results on HMCs to PHSs. _x000D_
_x000D_
(-) Faults in "soft-computing elements" such as machine learning implementations often exhibit strong dependence on context. For example, the vision algorithms used for lane detection exhibit the 3PM shadow problem where lanes are harder to detect when the shadow of trees are cast over the lanes. A major challenge in probabilistic modeling of sensors or these algorithms is identifying what is "relevant" context and then either finding a conditional probability given the context or estimating the probability of appearance of fault-producing context. Further, the probability of fault of fusion combining several machine learning implementations or sensors must take into account the dependence between them. The proposed probabilistic modeling is too simplistic to capture these important characteristics.  _x000D_
_x000D_
(-) Deep learning for building plant model has been studied in literature. Training RNNs or LSTMs to model physical plant requires rich enough dataset. For example, if the dynamical system is a hybrid system, how do we ensure that the example transitions corresponding to the switches and continuous evolution are sampled well enough to allow learning the accurate model. Most literature in learning focus on dynamics along the controller path - for example, reinforcement learning focuses on building a dynamics model around the policy. Such local models would not be effective for monitoring and safety assurance. _x000D_
_x000D_
Plan: The proposal puts forward a list of problems but it lacks a well-formulated schedule and plan in tackling these._x000D_
_x000D_
Team and resources: The team comprises of three faculty and two students spanning the areas of formal methods, monitoring of stochastic systems and machine learning. The experimental platform is already available for evaluation._x000D_
_x000D_
In the context of the five review elements, please _x000D_
evaluate the strengths and weaknesses of the proposal with respect to broader impacts._x000D_
_x000D_
The PIs and their institution have a strong track record in promoting educaton, diversity and outreach to women and under-represented minorities. In particular, the project is expected to have a women graduate student. PI Zefran is involved in the robotics program run in middle schools run by Oak Park Educational Foundation._x000D_
_x000D_
Please evaluate the strengths and _x000D_
weaknesses of the proposal with respect to any additional solicitation-specific review criteria, if _x000D_
applicable_x000D_
_x000D_
The team is composed of three researchers from UIC: A. Prasad Sistla and Xinhua Zhang from Computer Science, and Milos&amp;#711; Zefran from Electrical and Computer Engineering. Prof. Sistla is expert in formal methods, Prof. Zhang brings in expertise in learning and Prof. Zefran is an expert in robotics. The collaboration plan clearly identifies the synergistic roles of the team members. _x000D_
_x000D_
The PIs have adequate allocation of time with 1.6 months per year commitment for the three year performance period._x000D_
_x000D_
Summary Statement_x000D_
_x000D_
This proposal focuses on safety assurance for cyberphysical systems with soft computing elements where soft computing refers to algorithms with inherent imprecision such as machine learning algorithms. The overall idea is to build probabilistic model of the physical plant and the soft computing element. This model is a probabilistic hybrid system (PHS). The proposal formulates and addresses theoretical and practical challenges about monitoring PHS for safety properties. An experimental evaluation is proposed on a mobile robot platform._x000D_
_x000D_
The proposal formulates very interesting theoretical questions related to monitoring of CPS. While it enumerates a number of these interesting questions, its not clear how these questions are motivated by practical applications and the deep learning based dynamics modeling approach has some inherent limitations overlooked in the proposal. It may be better for the proposal to focus just on deciding (approximate/instrumented) monitorability in a theoretical setting._x000D_
_x000D_
</t>
  </si>
  <si>
    <t xml:space="preserve">In the context of the five review elements, please _x000D_
evaluate the strengths and weaknesses of the proposal with respect to intellectual merit._x000D_
_x000D_
The outcome of this research could lead to a more systematic approach_x000D_
to guaranteeing safety of cyber-physical systems that are controlled_x000D_
by soft computing components._x000D_
_x000D_
In the context of the five review elements, please _x000D_
evaluate the strengths and weaknesses of the proposal with respect to broader impacts._x000D_
_x000D_
If the research is successful, it can have impact on a wide range of_x000D_
systems ranging from health care to the automotive industry. The PI's _x000D_
also have a track record in education and reaching out to under_x000D_
represented groups._x000D_
_x000D_
Please evaluate the strengths and _x000D_
weaknesses of the proposal with respect to any additional solicitation-specific review criteria, if _x000D_
applicable_x000D_
_x000D_
The proposal describes an attractive idea; currently the wide use of_x000D_
machine learning and convolutional neural nets allows new applications_x000D_
but it has difficult to give safety guarantees. Using a separate runtime_x000D_
framework to monitor sensors to ensure there are no safety violations _x000D_
seems a good way forward. However, the proposal could be improved by_x000D_
describing more clearly the specific research goals._x000D_
- The proposal seems at times overly broad. For example, in section 4.5_x000D_
it is proposed to investigate the theoretical properties of RNN deep_x000D_
learning networks to be able to put bounds on the amount of training_x000D_
data needed to achieve certain AA/AR values. This is quite ambitious._x000D_
- There is much text and technical discussion that has little to do with_x000D_
the actual proposed research -- the proposal would be stronger if it _x000D_
was more focused. For example, in Section 5 the PI's show the robot_x000D_
that will be used for experimental evaluations but then discuss details_x000D_
like the unicycle model and its formula which is irrelevant for the_x000D_
proposal at hand._x000D_
_x000D_
_x000D_
Summary Statement_x000D_
_x000D_
The proposal aims to improve the safety of cyber-physical systems _x000D_
that are controlled by algorithms based on probabilistic models, for_x000D_
example through deep learning. It is propsed to investigate the use_x000D_
of separate monitors to ensure at runtime that the system behaves_x000D_
safely._x000D_
_x000D_
</t>
  </si>
  <si>
    <t>1763969</t>
  </si>
  <si>
    <t>PP1003234</t>
  </si>
  <si>
    <t>Kiourti</t>
  </si>
  <si>
    <t>kiourti.1@osu.edu</t>
  </si>
  <si>
    <t xml:space="preserve">In the context of the five review elements, please _x000D_
evaluate the strengths and weaknesses of the proposal with respect to intellectual merit._x000D_
_x000D_
(+) The idea of employing the natural cell communication mechanisms of the human body towards inter-connecting medical devices is transformative._x000D_
(+) An inter-disciplinary team is brought forward to realize the goals of this research, that includes experts in molecular communications, implanted electronics, bio-communication modeling, and sensing. The PIs have a very well-established record in their corresponding research fields._x000D_
(-) The proposed electrical and molecular communication channels and the conversion of electrical to molecular signals and vice versa are mostly just concepts for now. Very little proof is provided as to the feasibility of a successful Thrust 1, which eventually increases the risk associated with the subsequent Thrusts. _x000D_
(-) Contrary to Thrust 1, Thrust 2 relies mostly on existing technologies that have already been developed by the PIs (inductive powering, power management, Tx/Rx front-ends). Thus, there are concerns as to the intellectual merit brought forward by Thrust 2._x000D_
(-) The proposed intra-body communication network appears to be simplified compared to a real-life scenario. This is acceptable for testing and validation purposes, however a number of additional challenges would exist in a practical scenario and should be addressed. For example: 1) Where would the probe device be implanted? (sub-dermal and gut-implantation scenarios are mentioned but these are heavily different when it comes down to implantation depth and associated tissue losses). 2) Only a single probe device with sensors/stimulators is considered. However, sensors and stimulators would most likely be placed at different locations upon or inside the body, complicating, in turn, the networking aspects. 3) Inter-subject variability, interference from multiple concurrent communications, potential temperature increase or other side-effects within the human body, and compatibility with existing sensing/stimulating interfaces are all critical issues to be addressed._x000D_
_x000D_
_x000D_
In the context of the five review elements, please _x000D_
evaluate the strengths and weaknesses of the proposal with respect to broader impacts._x000D_
_x000D_
(+) The concept of training students in a new area of biomedical communications and networking is attractive._x000D_
(+) If successful, the proposed approach can have a significant impact on body area networks, empowering, in turn, their ubiquitous integration into the healthcare system_x000D_
(+) The recruitment plan for graduate and undergraduate students is well justified._x000D_
(-) The PIs' intention to recruit minorities and women is favorable, yet it would benefit from more specific steps to be eventually taken._x000D_
_x000D_
_x000D_
Please evaluate the strengths and _x000D_
weaknesses of the proposal with respect to any additional solicitation-specific review criteria, if _x000D_
applicable_x000D_
_x000D_
_x000D_
_x000D_
Summary Statement_x000D_
_x000D_
The PIs propose a new way of communication for implanted and wearable devices that employs the natural cell communication mechanisms of the human body. Along these lines, electrical and molecular signals are proposed to be transmitted across the Microbiome-Gut-Brain axis, implying a conversion from one form to the other along their path. Theoretical studies will be complemented by in-vitro and in-vivo experimentation. The proposed concept is certainly transformational, and, if successful, it could play a key role in the integration of ubiquitous Body Area Networks in the healthcare system. However, the first step of this research (i.e., modeling of the signal propagation along the electrical/molecular path) is highly challenging, and little proof is provided as to its potential feasibility. In turn, this could considerably affect the success of the subsequent steps. Little to no discussion is provided as to how this risk could be mitigated, or what alternative studies could be pursued if this first step is not (or is partially) successful. In addition, a number of challenges are associated with such an intra-body communication mechanism, yet they are not thoroughly discussed. Examples include inter-subject variability concerns, temperature increase within the tissues, interference from multiple communications, networking issues for sensors located at different parts of the body, etc._x000D_
_x000D_
</t>
  </si>
  <si>
    <t>HG0867233</t>
  </si>
  <si>
    <t>Schober</t>
  </si>
  <si>
    <t>robert.schober@fau.de</t>
  </si>
  <si>
    <t xml:space="preserve">In the context of the five review elements, please _x000D_
evaluate the strengths and weaknesses of the proposal with respect to intellectual merit._x000D_
_x000D_
This proposal develops a communication and sensing system for the Microbiome-Gut-Brain Axis (MGBA). The MGBA system in animals involves an intricate interplay between electrical and molecular communication. The goal of this project is to develop mechanisms and systems to be able to observe and manipulate these natural communications and their consequences. _x000D_
_x000D_
Strengths:_x000D_
_x000D_
To my knowledge, the MGBA system has not been studied from a communication and networking point-of-view before. As such the proposed project is highly novel and original. By its very nature, it spans several fields including communications, networking, bioengineering, biology, and medicine. Studying the MGBA system is of interest for several reasons. On the one hand, it will provide a better understanding of the interplay between electrical and molecular communication in animals. On the other hand, the methods developed in this project may provide a better understanding of related diseases and open new avenues for treatments in the long term. _x000D_
_x000D_
The proposed project involves the development of channel models for the MGBA system (Thrust 1), the development of the hardware necessary to test the developed concepts (Thrust 2), the development of corresponding communication and networking schemes (Thrust 3), and the development of three different testbeds having different complexities and benefits (Thrust 4). I am not aware of a similar project. This would be the first project to actually implement and test a synthetic molecular communication system in vivo. This would be a major breakthrough in this still very young research area. Actually, each Thrust involves major advances. Channel models for the MGBA system, or more generally, for natural communication systems involving molecular and electrical communications are not available. Both subsystems have been studied individuals but their interplay is not well understood, at least not at a quantitative level. The work in Thrust 2 has to overcome several challenges including providing reliable and low impact power supply and efficient communication. Thrust 3 requires the development of novel signalling schemes for the electrical and molecular subsystems causing minimal interference to natural communication processes. Finally, for Thrust 4, while necessary, the development of the network simulator testbed seems routine. In contrast, the design of the other two testbeds is highly innovative and challenging. _x000D_
_x000D_
The research plan is sound and logical. The progression of testbeds allows the researchers to test and validate the concepts developed in Thrusts 1 and 3 step by step, first by computer simulation, then in a microfluidic device, and finally in a living organism.  The description of the work to be carried out in each thrust is generally very detailed and credible. The only part that would have benefited from more details is the description of Thrust 3 (see below).  _x000D_
_x000D_
The PIs clearly have the expertise to carry out the proposed work. They have extensively published in the relevant areas and have relevant preliminary works/results, especially for Thrusts 1, 2, 4. For Thrust 3, no preliminary results are discussed. However, since the PIs have published extensively in the areas of molecular communications and networking, I am convinced that they have the necessary expertise. _x000D_
_x000D_
The resources (e.g. computer labs, clean room facilities, animal care units, etc.) available at the involved institutions seem adequate for the proposed work._x000D_
_x000D_
Weaknesses: _x000D_
_x000D_
The tasks described in Thrust 3 are not very detailed. The main concept is to develop modulation and signalling schemes which do not interfere with natural processes, both for the electrical and the molecular communication system. However, what would such modulation and signalling schemes look like? What properties should they have?_x000D_
_x000D_
The proposal would have benefited from a Gantt chart that shows the time line for the proposed work and the scheduling of the different tasks. Fig. 3 and the text emphasize the interconnection of the different tasks. However, with such dependencies, a Task in one Thrust may have to wait until a related Task in another Thrust is completed. For example, the animal testbed in Thrust 4 can only start once the equipment developed in Thrust 2 is available. _x000D_
_x000D_
_x000D_
In the context of the five review elements, please _x000D_
evaluate the strengths and weaknesses of the proposal with respect to broader impacts._x000D_
_x000D_
Strengths:_x000D_
_x000D_
The proposed research will provide a significant advance for the new research area of molecular communication. Most of the work in this area is purely theoretical and few testbeds have been reported (e.g. at Georgia Tech, York University, Stanford). These testbeds are mostly proof-of-concept testbeds and far removed from any application. The proposed project would bring molecular communication much closer to a potential application. The in vivo testbed would provide the first proof that synthetic molecular communication systems do work in practice. This would be a major advance in knowledge. _x000D_
_x000D_
As is stated in the proposal, the interplay of molecular and electrical communication may revolutionize further healthcare systems by enabling doctors to observe the state of processes inside a patient's body. This would indeed open completely new avenues for diagnosis and treatment. _x000D_
_x000D_
The project is very interdisciplinary and will expose the students working on it to different fields and concepts. As such, the project is ideally suited for training young engineers who are interested in biomedical applications of engineering. _x000D_
_x000D_
Weaknesses:_x000D_
_x000D_
This is probably not a real weakness, but I have difficulty understanding the PIs' assertion that the proposed work will have benefits for cyber-defense. This is not well supported by the rest of the proposal. With the proposed Internet of Bio-Nano-Things attacks seem actually more likely, specially if electrical component are used as in the proposal._x000D_
_x000D_
Please evaluate the strengths and _x000D_
weaknesses of the proposal with respect to any additional solicitation-specific review criteria, if _x000D_
applicable_x000D_
_x000D_
_x000D_
_x000D_
Summary Statement_x000D_
_x000D_
Despite the small number of weaknesses identified above, I rate the proposal as *excellent*. I do so, despite being fully aware of how highly selective the selection process for NSF grants is (I served on an NSF panel before). My reasons for my rating are as follows:_x000D_
_x000D_
1) The project is highly innovative and original and would constitute a major breakthrough in a young and evolving area of research. In particular, it would provide the first evidence for a fully operational synthetic molecular communication system. The vast majority of research on molecular communication is purely theoretical and its significance is not clear until we have operating systems. _x000D_
_x000D_
2) The interplay of molecular and electrical communication is poorly understood and they proposed project would shed light on this. _x000D_
_x000D_
3) The project may have far reaching impacts for healthcare, therefore, provide significant benefits to society. _x000D_
_x000D_
4) The project is very well thought through and the description of the individual tasks is (almost always) very detailed. _x000D_
_x000D_
5) The PIs are well known experts and leaders in the relevant fields and have the experience and expertise to successfully complete the project. _x000D_
_x000D_
6) The weaknesses listed above are relatively minor and can be mitigated by the experienced PIs._x000D_
_x000D_
</t>
  </si>
  <si>
    <t>1763970</t>
  </si>
  <si>
    <t>Papadimitriou</t>
  </si>
  <si>
    <t xml:space="preserve"> Panel Summary       
  SUMMARY OF PROPOSED RESEARCH ACTIVITY_x000D_
_x000D_
Description :_x000D_
_x000D_
_x000D_
   This proposal is focused on three distinct domains, viz.,_x000D_
(i) Classical computational complexity - Here the PIs are interested_x000D_
 in improving our understanding of the complexity class TFNP. One of_x000D_
 the PIs in prior work discovered the class TFNP and many subclasses_x000D_
 therein. They are also interested in the approximability of the Traveling_x000D_
 Salesman problem._x000D_
_x000D_
(ii) Algorithmic Game theory - Here the PIs are interested in extending their work in the price of anarchy by accounting for fairness in the analysis._x000D_
_x000D_
(iii) Life sciences - They are interested in computational approaches to_x000D_
understanding the brain._x000D_
_x000D_
_x000D_
_x000D_
INTELLECTUAL MERIT_x000D_
_x000D_
Strengths_x000D_
_x000D_
+ The problems defined in (i) and (ii) are extremely  well-motivated._x000D_
  The class TFNP consists of problems whose solutions are easily verifiable,_x000D_
  with the additional requirement that each instance has at least one solution._x000D_
  This class contains within it, five distinct genres of problems captured_x000D_
  by the classes PPP, PPA, PPAD, PLS, and CLS. Each of these classes is characterized_x000D_
  by a certain type of combinatorial argument which is used to establish the function's_x000D_
  totality. As per the PIs, the lack of a unifying treatment is unsatisfactory and_x000D_
  this proposal will go a long way towards achieving this goal. As partial progress,_x000D_
  they point towards their recent work with Paul Goldberg, in which they define a_x000D_
  generalization of propositional logic (propositional logic augmented with Boolean_x000D_
  function symbols) and a simple proof system. They have also given a natural_x000D_
  complete problem for this class. The question that follows is: Do we need function_x000D_
  symbols at all to capture the class Provable TFNP or PTFNP, which is a subclass of_x000D_
  TFNP?_x000D_
+ The PIs intend to attack a whole host of "simple to state, hard to solve", classical_x000D_
problems such as Minkowski and Betrtand._x000D_
+ In the case of Traveling Salesman, the PIs comment upon the  gap between upper_x000D_
and lower bounds and the fact that the unique games conjecture has not been successfully_x000D_
applied here. TSP and ATSP are classical problems and any breakthrough in these_x000D_
problems would be significant. The PIs point out that first-order logic cannot_x000D_
express connectivity in graphs, which is a requirement in TSP. They then conjecture_x000D_
that UGC may not be sufficient to capture this requirement. If they succeed in establishing_x000D_
this, it would once again be a significant breakthrough._x000D_
+ The PIs have a super-strong record._x000D_
+ The PIs have collaborated together to achieve some landmark results._x000D_
+ If they succeed, their achievements will be significant breakthroughs._x000D_
_x000D_
_x000D_
Weaknesses_x000D_
_x000D_
- The section on Life Science research (Section 4) is not self-contained,_x000D_
especially for computer scientists who are unfamiliar with the terminology._x000D_
This is not a major weakness. Indeed, the proposal would have been stellar, even without this section._x000D_
_x000D_
_x000D_
_x000D_
BROADER IMPACTS_x000D_
_x000D_
_x000D_
Strengths_x000D_
_x000D_
+ The work will result in increased collaboration and visibility._x000D_
+ There will be direct impact on a number of disciplines._x000D_
+ The PIs are involved in a variety of outreach programs._x000D_
_x000D_
_x000D_
Weaknesses_x000D_
_x000D_
- None._x000D_
_x000D_
_x000D_
_x000D_
 _x000D_
_x000D_
 _x000D_
_x000D_
ADDITIONAL REMARKS_x000D_
_x000D_
Research plan: A little too ambitious in the breadth_x000D_
of the problems to be tackled. However, these PIs have_x000D_
a stellar record and it would not be very surprising_x000D_
if they resolved a large majority of the proposed problems._x000D_
_x000D_
Collaboration plan: Very nicely described. Touches on all the major points._x000D_
_x000D_
_x000D_
Data Management Plan: Adequate._x000D_
_x000D_
Results of prior support:  The PIs have published several papers in top_x000D_
venues and graduated doctoral students._x000D_
_x000D_
 _x000D_
_x000D_
Suggestions to PI(s): _x000D_
_x000D_
   None._x000D_
 _x000D_
_x000D_
Justification for Panel Rating: _x000D_
_x000D_
 The panel felt that the work outlined in the proposal is truly  transformative  and exceptional._x000D_
 _x000D_
_x000D_
Panel Rating: _x000D_
_x000D_
X_ Highly Competitive_x000D_
_x000D_
_ Competitive_x000D_
_x000D_
_ Low Competitive_x000D_
_x000D_
_ Not Competitive_x000D_
_x000D_
The summary was read by/to the panel and the panel concurred that the summary_x000D_
accurately reflects the panel discussion._x000D_
</t>
  </si>
  <si>
    <t xml:space="preserve">In the context of the five review elements, please _x000D_
evaluate the strengths and weaknesses of the proposal with respect to intellectual merit._x000D_
_x000D_
This proposal casts a very wide net. Besides touching upon an very broad range of problems, it includes research questions at multiple levels of granularity: a few very low-level questions about understanding the complexity of a well-specified problem; and some dizzyingly high-level questions that are not yet within the orbit of computer science (such as understanding the biological mechanism for mutations)._x000D_
_x000D_
At the low-level end, the PIs will continue some recent investigations into the complexity of search problems, e.g., by studying the newly defined class PTFNP; by exploring the complexity of such problems as MINKOWSKI and BERTRAND (related to the well-known Minkowski theorem and Bertrand's postulate); by seeking strong lower bounds for finding fixed points of contractions maps in L-infinity. _x000D_
_x000D_
There are some mid-level questions, where the PIs haven't pinned down a specific goal yet. One is understanding whether the current large gaps between approximability and inapproximability results for TSP are because of differences in the level of logic required to express the constraints. Another such is to flesh out a theory of "input-approximate algorithms" where one seeks an algorithm that solves not the given input instance but some other "easy" instance epsilon-close to it._x000D_
_x000D_
Then there are several high-level questions. Besides the aforementioned one about mutations, there are questions about the complexity of computing prices in production economies (the PI's preliminary work suggests some hardness); questions about the (non)existence of game dynamics that converge to mixed Nash equilibria, and a different generalization of Nash equilibrium that the PIs have begun to explore; and some very high-level questions about the (human?) brain, in particular seeking a graph theory based generative model for the connectome._x000D_
_x000D_
Strengths_x000D_
+ There are a good number of low-level questions that are of fundamental importance in the complexity of search and of games. These could, on their own, make a very good small proposal. _x000D_
+ The mid-level questions are good jumping off points for larger explorations._x000D_
+ The PIs certainly have the credibility to propose very bold questions as they indeed do here._x000D_
_x000D_
Weaknesses_x000D_
- Perhaps the high-level questions are much too bold, even for such illustrious PIs._x000D_
- It seems unlikely that progress can be made on all of these fronts so quickly, with just two PIs._x000D_
_x000D_
_x000D_
_x000D_
In the context of the five review elements, please _x000D_
evaluate the strengths and weaknesses of the proposal with respect to broader impacts._x000D_
_x000D_
There is a high degree of interdisciplinarity to most of the research questions in the proposal._x000D_
_x000D_
The project will train two Ph.D. students at Columbia and there are plans to recruit undergraduate students through an appropriate program at Columbia._x000D_
_x000D_
The proposal addresses curriculum development only briefly and cursorily._x000D_
_x000D_
The two PIs have been trendsetters in computer science at many points in their long careers. The more high-level parts of this proposal have the potential to similarly set new agenda for computer science._x000D_
_x000D_
_x000D_
Please evaluate the strengths and _x000D_
weaknesses of the proposal with respect to any additional solicitation-specific review criteria, if _x000D_
applicable_x000D_
_x000D_
_x000D_
_x000D_
Summary Statement_x000D_
_x000D_
This proposal from two highly experienced PIs who have recently become colleagues at the same university is a rare mix of low-level, mid-level, and very high-level research questions. That said, the high-level questions feel way too broad for a four-year project with two PIs._x000D_
_x000D_
_x000D_
</t>
  </si>
  <si>
    <t xml:space="preserve">In the context of the five review elements, please _x000D_
evaluate the strengths and weaknesses of the proposal with respect to intellectual merit._x000D_
_x000D_
While not the standard approach to writing a proposal (in terms of the electicism pervasive throughout), this is a stunning proposal. The PIs are two of the most innovative and influential researchers in the field (especially when collaborating together), and they return to many of the key topics to which they have contributed in their long and distinguished careers, with many new insights, new innovative definitions, and initial ideas for moving forward on fundamental questions. Among the plethora of questions newly posed here, I particularly liked the notion of input approximation as a way to resolve issues like the SUM of SQUARE ROOTS, and the new notion of hardness being developed with the hope of providing better non-approximability results for the TSP. It would have been nice if some sense of the ideas present in the proof for d=2 of the black box lower bound for the question emerging from fixed points of monotone functions. It appears that one could have fashioned an excellent proposal out of a fraction of the themes touched on here (and maybe it would have been even better) but this approach certainly makes a compelling argument as well._x000D_
_x000D_
In the context of the five review elements, please _x000D_
evaluate the strengths and weaknesses of the proposal with respect to broader impacts._x000D_
_x000D_
The PIs have a long track record of influencing other disciplines (the interplay with economics flourishing now is due in large measure to their efforts). The PIs have both written expository pieces that have enabled the field to become a part of the wider scientific community, and they make clear the intention to continue this tradition. In addition, there is a detailed set of outreach, and engagement with undergraduate research that serves to enrich an even broader community._x000D_
_x000D_
Please evaluate the strengths and _x000D_
weaknesses of the proposal with respect to any additional solicitation-specific review criteria, if _x000D_
applicable_x000D_
_x000D_
_x000D_
_x000D_
Summary Statement_x000D_
_x000D_
This is a great proposal that was fascinating to read from beginning to end, and will contributed enormously, both in terms of its intellectual and broader impact merits._x000D_
_x000D_
</t>
  </si>
  <si>
    <t xml:space="preserve">In the context of the five review elements, please _x000D_
evaluate the strengths and weaknesses of the proposal with respect to intellectual merit._x000D_
_x000D_
The work outlined in the proposal will definitely advance knowledge_x000D_
within the realms of algorithms and computational complexity._x000D_
The two PIs have made seminal contributions to these two fields over_x000D_
the years. Indeed, the class TFNP was invented/discovered by the_x000D_
first PI._x000D_
What the PIs intend to do in the current proposal is flesh out the_x000D_
complexity class TFNP, in addition to studying selected brain-_x000D_
related problems. TFNP includes several fundamental problems_x000D_
such as factorization, finding the Nash equilibrium in games and_x000D_
so on._x000D_
_x000D_
The PIs have identified several research problems in their _x000D_
narrative. The problems are clearly explained and the PIs are_x000D_
clearly well-qualified to undertake the work. The resources that_x000D_
will be available to the PIs are more than adequate._x000D_
_x000D_
_x000D_
In the context of the five review elements, please _x000D_
evaluate the strengths and weaknesses of the proposal with respect to broader impacts._x000D_
_x000D_
Inasmuch as the proposed work is involved withe life sciences,_x000D_
in particular, modeling brain activity, studying brain prediction_x000D_
and finally evolution, there will be immediate social impact._x000D_
The work on computational complexity, will directly impact fields_x000D_
such as Algorithmic game theory._x000D_
_x000D_
The proposed ideas are well-reasoned and carefully thought out. The_x000D_
PIs have a clear plan to impact society in general and academe in _x000D_
particular on a number of fronts, including curriculum development,_x000D_
mentoring doctoral students and involving undergraduate students _x000D_
in their research._x000D_
_x000D_
_x000D_
Please evaluate the strengths and _x000D_
weaknesses of the proposal with respect to any additional solicitation-specific review criteria, if _x000D_
applicable_x000D_
_x000D_
From what I can see, there are no weaknesses as such in this proposal._x000D_
The strengths are many as outlined in other sections._x000D_
_x000D_
Summary Statement_x000D_
_x000D_
The work is top notch and deserves to be funded. The questions_x000D_
posed by the PIs are foundational and fundamental. They have_x000D_
significant expertise in the field and have made seminal contributions_x000D_
to the same. The work on TFNP and the work on life sciences are_x000D_
likely to have broad and immediate impact._x000D_
_x000D_
</t>
  </si>
  <si>
    <t xml:space="preserve">In the context of the five review elements, please _x000D_
evaluate the strengths and weaknesses of the proposal with respect to intellectual merit._x000D_
_x000D_
The PIs have listed a wide variety of highly interesting questions about the class of total functions, TFPN. In particular, they rightly observe that its subclasses PPP, PPA and CLS have not yet been studied in depth. (However, I disagree with their statement that TFPN is one of the "least understood chapters of Complexity." In particular, its subclass PPAD has been relentlessly explored over the last two decades by numerous researchers, particularly the PIs.)_x000D_
_x000D_
Their questions on investigating the relationship between efficiency and equality (fairness) in economic and AGT solution concepts -- are these conflicting goals or do they support each other -- are very well motivated and highly relevant today. Their question about the existence of polynomially computable continuous dynamics that converges to the Nash equilibria in all games is excellent. Their exploration of ML techniques in the presence of strategically altered data is interesting and well motivated._x000D_
_x000D_
The PI has done some outstanding work leading new insights on the process of evolution via game-theoretic techniques. He has recently moved on to the challenging task of understanding the brain and the two PIs plan on making this one of their central research themes._x000D_
_x000D_
In the context of the five review elements, please _x000D_
evaluate the strengths and weaknesses of the proposal with respect to broader impacts._x000D_
_x000D_
Both PIs have done outstanding inter-disciplinary work over their careers, but particularly over the last decade. Their currently proposed work is very much along these lines. Their work will not only have impact in theory and CS, but also areas like game theory, economics, biology and neuroscience._x000D_
_x000D_
Both PIs have both produced top-notch PhD students and postdocs and there is every reason to believe they will be successful in this activity in the future as well. They have taught frontier courses and will do so in the future as well. They are also well known for giving insightful talks._x000D_
_x000D_
Please evaluate the strengths and _x000D_
weaknesses of the proposal with respect to any additional solicitation-specific review criteria, if _x000D_
applicable_x000D_
_x000D_
_x000D_
_x000D_
Summary Statement_x000D_
_x000D_
The PIs are two of the senior-most researchers of our field, with a record of four decades of top-notch research. They are proposing a very rich collection of issues, questions and problems lying at the frontier of research in our field._x000D_
_x000D_
</t>
  </si>
  <si>
    <t>The PIs have in the past done research on many aspects of the theory of algorithms and complexity, very often in extremely productive cooperation.  They are proposing to renew their research collaboration in several new research areas.  They propose to explore complexity classes that generalize and unify well studied classes of total functions, and in particular investigate complexity questions pertaining to the highest of these classes, PPP and PPA, as well as on the weakest class CLS and on algorithms and lower bounds for contraction maps; they will also investigate  the complexity of an equilibrium argument based on Tarski's fixpoint theorem. In algorithmic game theory,  they will explore a new trade off between efficiency of equilibria and fairness, the complexity of computing prices in economies with production, and a new proposed algorithmic solution concept in games called the Markov-Conley chain. They also propose to explore certain interesting problems at the interface between algorithmic game theory and machine learning, related to classifying strategic points, incentivizing the providers of data for statistical inference, and using optimally the information learned about users in online advertisement auctions.  They plan to collaborate on extending recent work on computational models for long term memories and their associations in the human medial temporal lobe, and the ways that these may shed light into the problem of implementing language in cortex.  Finally, they will work on better understanding how non-accidental mutations and gene interactions can illuminate key open questions in Evolution._x000D_
_x000D_
Keywords: Algorithms; complexity classes; total functions; price of anarchy; game dynamics; learning in cortex.Elucidating some of the questions asked here would be significant progress in some important aspects of the theory of computation. Total functions are some of the most intriguing, elegant, and least studied complexity objects, and there has been a recent surge of interest in them. We believe that unifying their study, or making progress in specific subclasses, may yield insights of broader applicability and open new avenues for research. Looking into the trade off between efficiency and inequality in games will be informative in this tricky part of the Economics literature, and may help us better understand the trade offs in our societies.  The proposed MCC solution concept might become a tipping point in the way computational thinking affects Game Theory and Economics.  The proposed work on the interface between Game Theory and Machine Learning may help bring a little closer two young and  powerful algorithmic research traditions trying to capture different aspects of today's world.  The proposed work on computational models for memories and language aims to provide algorithmic intellectual tools to the study of what is arguably the most difficult problem in today's science: understanding the Brain.The interdisciplinary nature of this research is likely to bring computational concepts and tools to researchers in other sciences.  The PIs give many interdisciplinary talks  and write many review and expository papers and plan to similarly disseminate widely the results of the proposed research. They anticipate bringing results from this research to their classes. PhD and other students will engage with this research. Some of this research pertains to better understanding the ways the algorithms and the Internet affect our lives and society.</t>
  </si>
  <si>
    <t>1763971</t>
  </si>
  <si>
    <t>This proposal investigates the challenge of modeling and predicting performance for next-generation extensible distributed systems (e.g., smart cities, intelligent transportation systems, smart infrastructure management) that integrates edge computing devices (ranging from small scale sensors to high-end drone systems) with cloud-based backend solutions. While real-time performance predictability is becoming of paramount importance as the safety-critical nature of such systems continues to grow, large numbers of system components, high-degrees of configurability, frequent changes in subsystems (e.g., hardware components, software upgrade), and interactive complexity are making traditional performance modeling/tuning frameworks ill-suited and not extendable. _x000D_
To address this emerging challenge, this proposal investigates a generalized extensible mathematical abstraction that can adequately capture the distributed interactions and the resulting emerging behavior by extending the modeling techniques widely used for traffic modeling in complex interconnected transportation systems. Specifically, in this work we model heterogeneous distributed systems as large interconnected transportation networks, and extend the Switching Mode Model (SMM) technique for performance modeling due to its ability of predicting nonlinear congestion wave dynamics in traffic modeling, which is similar to non-linear performance degradation often observed at bottleneck components in computing systems. Furthermore, by allowing non-uniform cell lengths, SMM provides an intuitive way to break down a large scale system into an arbitrary number of subsystems, allowing the model to scale up or down as needed, which is critical for modeling extensible systems. Attention will be given to the formulation of the execution dynamics of multiple concurrent processes, the phase transition probabilities and the resulting cascading (nonlinear) effect caused by dynamic/transient bottleneck components emerged due to incompatible composition of subsystems, and changes in execution environment and/or system configurations. Probabilistic algorithms will be developed to facilitate selective instrumentation of source code to collect pertinent execution traces/system metrics to estimate the model parameters. Finally, this proposal will develop algorithms that can predict emerging bottleneck point(s) across the system triggered by local changes during execution in real-time._x000D_
Keywords: switching mode model (SMM); extensible distributed systems; performance modeling; configuration tuning.The intellectual merit of the proposed research lies in the (i) development of extensible analytical framework that can predict cascading global effects caused by local changes, (ii) allowance of recalibration of model parameters in response to system changes in a compositional manner, such that model parameters of the unchanged part of the system can be adjusted based on the properties of the changed subsystems without requiring retraining the entire model, and (iii) development of fast, scalable algorithms for performance prediction and tuning in real-time.By developing fundamental science and technology that can formalize the influence of local changes at a global scale in extensible distributed systems, this proposal addresses a fundamental building block that must be addressed before we can design a truly automated performance tuning framework ensuring performance predictability in such systems. The project findings will be published in prestigious conference and archival journals, and integrated in courses taught by the PI. Software tools will be published for public use using git repository and collaboration from the relevant open source community will be sought actively. Outreach activities include presentation of tutorials on performance modeling at major research conferences, organization of local workshops on performance modeling at the university targeting high school and undergraduate students, and efforts to recruit students from under-represented groups.</t>
  </si>
  <si>
    <t>1763972</t>
  </si>
  <si>
    <t>Nwogu</t>
  </si>
  <si>
    <t>The goals of this research work are two-fold: (i) to develop time-driven models that can learn the dynamics and timings of interactional synchrony when two people (dyad) are conversing in common social settings; and (ii) transfer this knowledge to simulate synchrony in the non-verbal communication between humans and non-human virtual agents. We will accomplish these goals by (a) evaluating synchrony in the following nonverbal channels - facial expressions, eye gaze patterns, and speech prosody; and (b) developing state-of-the-art animation techniques to incorporate the learned information into the simulated behaviors of virtual agents.  This research work aims to explore transformative ideas and technological innovations that can advance human-machine communications.  Although the investigators are experts in their respective fields, their collaborative contributions are by far greater than the sum of their individual contributions.(1) Using human-to-computer agent face-to-face scenarios, laypeople can practice social interactions and receive feedback on the effectiveness of their nonverbal communication skills. This can prove useful in interview preparations, in hostile military communications, in educational settings in negotiation situations, essentially in any aspect of life that requires human communications. Virtual characters have been shown to be useful for assessing and training nonverbal communication in those with high-functioning autism. (2) It can accelerate the creating and understanding of aspects of the social and societal relationships between humans and technological non-human agents, resulting in much improved general information dissemination, e.g. avatar usage for customer service, technical support. (3) It can contribute to job creation in the current US economy. Simulated agents with human-like qualities play a significant role in advancing creative productions in both the gaming industry and in the movie industry, two high grossing industries. (4) It supports diversity by engaging female students and students from under-represented STEM groups. Two of the investigators on the project including the PI are women and two are members of under-represented minority groups.(1) It formalizes the general study of behavior by incorporating spatiotemporal methods for representing and analyzing raw perception data from multiple modalities by using a dynamic, generative model.  We accomplish this with variants of dynamical systems including a coupled hidden Markov model (HMM) and spectrally learned predictive state representations, the two approaches we use in converting raw data into scientific knowledge about behavioral processes. (2) It significantly advances the current state of affective computing. (3) It advances the understanding of the connection between gaze, head movements, facial expressions and prosody}, and also addresses the data fusion problem at a fundamental level in the framework. The timing across modalities is a hugely understudied area. _x000D_
Keywords: Interactional Synchrony; Generative Models; Behavior Modeling; Face Analysis; Human Computer Interaction</t>
  </si>
  <si>
    <t>1763974</t>
  </si>
  <si>
    <t>Ihler</t>
  </si>
  <si>
    <t>Probabilistic graphical models are employed throughout science and engineering to solve difficult problems, including automated reasoning and decision making, computer vision, computational biology and genetics, and data mining.  However, exact inference approaches are often computationally intractable, requiring the development of approximations and bounds.  Despite significant progress on approximate inference methods, many real-world problems are of considerable size and complexity and remain out of reach.  Most existing techniques work well on some problems but not others, making it difficult for non-expert users to select a method appropriate to their setting and needs._x000D_
_x000D_
This research will develop the next generation of approximate, anytime, inference techniques and algorithms for graphical models.  Informed by the framework of heuristic search, the PIs will create improved unified schemes for message-passing, variational and sampling algorithms.  These new algorithms will seek to effectively manage models containing mixtures of probabilistic and deterministic relationships, as well as both graph-based and context-specific independence relationships.  They will provide meaningful bounds on the results and the accuracy of the algorithms, while simplifying or automating any required tuning to the problem instance, optimizing the inherent trade-offs between complexity and accuracy._x000D_
_x000D_
_x000D_
Keywords: probabilistic reasoning, graphical models, heuristic search, sampling, variational algorithms, anytime algorithms.The research will both improve the performance of probabilistic graphical models and make these techniques more widely available.  The new generation of algorithms will unify several disparate frameworks for automated reasoning and estimation, and greatly expand the range of problems within our computational reach.  Empowering the respective strengths of elimination- and message-based approximation methods, heuristic search, and sampling approaches will transform them into anytime schemes and improve their overall performance.  In addition, making these methods adaptive to different problem characteristics will make better and more sophisticated methods broadly accessible to other areas of science and technology.The approximate inference techniques addressed in this proposal are at the core of many important problems in science, business, and engineering.  For example, estimation, optimization, and decision-making algorithms used in computer vision, computational biology, data mining, and many other fields intensively use these techniques.  Developing faster and more accurate algorithms for graphical models, while making them simpler to apply effectively, will have immediate and widespread application to these fields.  Providing approaches to guide approximation decisions and trade-offs will significantly benefit researchers, practitioners, and students by making these techniques available.  In addition, the PIs will continue their practice of providing these next generation algorithms as open-source demonstrations to further enhance accessibility and lower the barriers to study and adoption.  This proposal further integrates several educational components to train students at the University of California, Irvine and beyond.  This research will directly promote and broaden undergraduate and graduate research, improve course offerings, and introduce graphical modeling problems to a wider audience of students.</t>
  </si>
  <si>
    <t>1763975</t>
  </si>
  <si>
    <t>The marine industry has long realized that despite of the tremendous developments in terrestrial radio technologies, advancements in maritime communications are severely lagging behind its land counterpart. Existing marine communication technologies usually have very limited capacity and are extremely expensive to operate. Novel solutions are demanded to meet the imminent user requirements for broadband marine mobile wireless access. The purpose of this project is to fill the void of marine broadband wireless communications by developing self-powered ocean mesh networks. The ocean mesh network is composed of compact, maintenance-free and low cost floating base stations that can be simply dropped into the water. Once in the water, the base stations start to harvest energy from ocean waves and automatically form a mesh network. Users? broadband traffic, then, can be delivered to the Internet through multihop relaying._x000D_
 Keywords: Ocean communications; mesh networks; energy harvestingThe Intellectual Merit arises from the three innovations by the multidisciplinary research team on energy manufacturing, marine mesh networking, and marine communication links, which will likely revolutionize the ocean network communications. _x000D_
(1) Ocean wave and current energy harvesting: For a base station to provide large coverage range and high capacity links to its users and other base stations, the base station must consume a large amount of energy. It is nontrivial to design an energy-harvesting unit in the ocean environment that can generate such large amount of energy while stay low-cost, compact and maintenance-free. Existing technologies are too large in size and hence are expensive and hard to be stabilized in rough ocean states or require frequent maintenance. Our project solves this critical challenge by a novel power takeoff mechanism capable of harvesting both ocean wave and marine current energy. This design enables us to build an ocean wave energy harvester that can effectively harvest 50-100watts of power on typical ocean states with a floating disk of less than 1 meter diameter. _x000D_
(2) High Capacity Wireless Radios for Marine Communications: The constantly moving ocean waves create complex multipath effect that can affect the capacity and range of the backhaul links among base stations. In this project, we will study how to analyze and model the channel and design antenna and radio hardwares to handle the complex channel of ocean communication links. We will also exam how to build efficient radio in TV white space and 3.5GHz band to realize long-range and low power wireless backhaul links. _x000D_
 (3) Marine Mesh Networking: Marine mesh networking has many unique features compared with its terrestrial counterpart. We will design networking protocols and systems that can take advantage of these unique features and handle their corresponding challenges. Specifically, ocean waves can cause link instability and the partially periodic nature of wave movements makes future link states highly predictable. We will design protocols to leverage this predictability to mitigate the impact of link instability. We will also design network planning strategies that consider sea lane distributions to enhance the coverage efficiency and reduce collision probability between floating base stations and ships.The research of this project is the first that aims at providing broadband networking capability in sea and will bring revolutionary change to the maritime communications. New maritime networked applications and operation scenarios that are infeasible but highly desirable in the past can be enabled by our technology. Thus, our project can have significant impact on all aspect of ocean related industry, such as fishing, recreational boating, marine transportation, oil and gas industry, off-shore wind energy, ocean scientific study, national security and defense, and many others. The research results may also serve as emergency communication infrastructure in hurricane disasters.   The research is integrated with a carefully orchestrated educational and outreach plan.</t>
  </si>
  <si>
    <t>1763979</t>
  </si>
  <si>
    <t>Sadayappan</t>
  </si>
  <si>
    <t xml:space="preserve"> Panel Summary       
  SUMMARY OF PROPOSED RESEARCH ACTIVITY_x000D_
_x000D_
The project seeks to identify and incorporate efficient pattern-centric and platform specific code-generation schemas into a polyhedral compiler framework to enable higher and portable performance. In contrast to platform-specific code, the proposed unified approach improves application-developer productivity avoiding maintenance of multiple versions across platforms. The main novelty in the proposed approach is using tiles as a fundamental unit in polyhedral code, as opposed to elemental operations. Multiple platforms can be supported by sizing and designing tiles in a manner targeting the underlying hardware. This gives rise to several technical problems involving describing tiles, identifying their presence/applicability in a given code, performing the actual tiling, expressing constraints, and pruning equivalent loops. An evaluation plan based on both sparse and dense tensor and stencil computations is outlined._x000D_
_x000D_
INTELLECTUAL MERIT_x000D_
_x000D_
Strengths_x000D_
_x000D_
+ The proposed compiler has a strong potential in increasing efficiency and productivity._x000D_
_x000D_
+ Several panelists agreed that the proposal has a clear focus and a detailed plan to address challenges. _x000D_
_x000D_
+ The PI team has a good foundation for the work in both prior and preliminary work. It includes strongly qualified experts in the various technical challenge areas. _x000D_
_x000D_
Weaknesses &amp; Suggestions for Improvement_x000D_
_x000D_
- Several of the tiling ideas have already been explored by FLAME, even though not from the point of view of polyhedral compilers. This relationship deserves a more detailed discussion/contrast, identifying clearly what is novel in the presented tiling approach._x000D_
_x000D_
- In the context of sparse computations, some of the panelists were concerned about the possibility of performing dynamic lookups and runtime indexing with polyhedral compilers. This warrants further clarification._x000D_
_x000D_
 _x000D_
BROADER IMPACTS _x000D_
Strengths_x000D_
_x000D_
If successful, the proposed framework will have good impact on the community._x000D_
_x000D_
The PIs have a strong track record for creating publicly disseminated software systems._x000D_
_x000D_
Diversity outreach is well planned, and will leverage programs from the PIs' respective institutions._x000D_
_x000D_
_x000D_
Collaboration plan_x000D_
_x000D_
The panel did not identify any issues with the collaboration plan, which was adequate. A clearer comparison to prior art, and further clarification on aspects like dynamic lookups would strengthen the proposal._x000D_
_x000D_
 _x000D_
SUMMARY STATEMENT_x000D_
A competitive proposal with the potential of having a transformative impact. Comparison to prior art and further clarification on aspects such as dynamic lookups would further strengthen the proposal._x000D_
_x000D_
The recommendation of the panel is  Competitive._x000D_
_x000D_
The panelists concur that the Panel Summary accurately reflects the panel discussion._x000D_
_x000D_
_x000D_
_x000D_
</t>
  </si>
  <si>
    <t xml:space="preserve">In the context of the five review elements, please _x000D_
evaluate the strengths and weaknesses of the proposal with respect to intellectual merit._x000D_
_x000D_
Summary_x000D_
In order to alleviate the need for platform-specific optimized code, this proposal will advance the state of the art in compiler technology for multi-platform optimization and code generation. The PIs propose to identify and incorporate efficient pattern-centric and platform-specific code generation schema into a polyhedral compiler framework. The proposed work will address enhancing polyhedral compilers to generate high performance code for different target platforms and how user insights can be incorporated for further performance optimization. Overall, the proposal is very well written and organized. _x000D_
_x000D_
Intellectual Merit:_x000D_
Strengths:_x000D_
_x000D_
+ If successful, the proposed compiler framework will have a vast improvement in designer productivity. _x000D_
_x000D_
+ The PI team has a good foundation for the work, and has experts in the various technical challenge areas.  The qualifications are strong._x000D_
_x000D_
+ The PIs clearly identify the challenge areas and present clear and detailed plans for solutions. The PIs clearly understands the mechanics and mechanisms needed to realize the proposed visions. _x000D_
_x000D_
+ The tile-based approach is a good solution for multi-platform code generation._x000D_
_x000D_
+ The PIs present good motivation as compared to prior work, and good motivating examples._x000D_
_x000D_
Weaknesses:_x000D_
_x000D_
- On page 7, the PIs mention design heuristics that will find maximum sub-regions in the input code that can be matched against a tile-kernel and normalization heuristics to create a canonical program to be fed to the matcher.  It would be nice if the PIs would expand on how the heuristics work, and give some notion of how close the results will be to the optimal._x000D_
_x000D_
_x000D_
In the context of the five review elements, please _x000D_
evaluate the strengths and weaknesses of the proposal with respect to broader impacts._x000D_
_x000D_
Broader Impacts:_x000D_
Strengths:_x000D_
_x000D_
+ The PIs have a strong track record for creating publicly disseminated software systems, and the framework developed in this proposed work will have a good impact on the community._x000D_
_x000D_
+ Diversity outreach is planned, and will leverage OSUs minority fellowships, CSUs Women and Minority Engineering Program, and present shot and long presentations about the proposed compiler work to generate interest in the students for solving similar problems. _x000D_
_x000D_
Weaknesses:_x000D_
_x000D_
- There is no outreach mentioned in the project summary_x000D_
_x000D_
_x000D_
Please evaluate the strengths and _x000D_
weaknesses of the proposal with respect to any additional solicitation-specific review criteria, if _x000D_
applicable_x000D_
_x000D_
Collaboration plan:_x000D_
The PIs have a good history for successful collaboration. Collaboration plan includes a good discussion of the team components and their responsibilities, and collaboration logistics including meetings and on-site internships, as well as git repositories. _x000D_
_x000D_
_x000D_
Summary Statement_x000D_
_x000D_
In summary, the proposal is well written and organized, and the PIs present clearly detailed plans for solving the challenges. The team is well qualified for the work, and if successful, will have a large impact on energy efficiency and designer productivity for multi-platform systems._x000D_
_x000D_
_x000D_
</t>
  </si>
  <si>
    <t xml:space="preserve">In the context of the five review elements, please _x000D_
evaluate the strengths and weaknesses of the proposal with respect to intellectual merit._x000D_
_x000D_
Strengths:_x000D_
_x000D_
The proposal has the potential of advancing knowledge by combining polyhedral compiler methods with tiling approaches; this serves as a basis to design versatile schemes that can be used to optimize operations like stencil and tensor computations over heterogeneous devices, itself an agenda that can be transformative._x000D_
_x000D_
The main novelty in the proposed approach is using tiles as a fundamental unit in polyhedral code, as opposed to atom operations. Multiple platforms can be supported by sizing and designing tiles in a manner targeting the underlying hardware. The research agenda, is well planned out, addressing elements such as the development of formalisms to describe tiles, identifying the presence in code (via a system component termed as a matcher) and re-organizing/re-folding loops to be mapped to tiles (via a a system component term as a tiler). Beyond user-defined tiles, an additional language is constructed to express constraints, while a polyhedral compiler is to generate equivalent looks and prune them subject to these constraints. Dealing with sparse vs. dense tensor and stencil computations, and formal verification, are also part of the proposed agenda. The main strength of the proposal is the generality of the polyhedral compiler approach combined with the parametrization of tiling that allows supporting heterogeneous architectures._x000D_
_x000D_
An evaluation plan based on a variety of graph-based algorithms is clearly outline._x000D_
_x000D_
Collectively, the PIs have extensive expertise in scientific/hp computing, particular in sparse matrix/tensor operations, polyhedral compilers/program restructuring, and compiler optimization, all of which are integral to completing the tasks proposed._x000D_
_x000D_
Weaknesses_x000D_
_x000D_
As the proposal points out, domain specific languages targeting (a) specific problem instances and (b) tailored to specific architecture can be very efficient. It is not clear that the flexibility offered by tiling can lead to sufficient performance improvement/optimization to a specific architecture to make it comparable with such highly targeted approaches. _x000D_
_x000D_
The proposal would be stronger if this was addressed, particularly by describing in more detail how the underlying architecture could be taken into account in optimization; the present exposition (in Thrust 3) is mostly focused on sparsity rather than how tiling can be optimized._x000D_
_x000D_
In the context of the five review elements, please _x000D_
evaluate the strengths and weaknesses of the proposal with respect to broader impacts._x000D_
_x000D_
The proposed project strikes a balance between efficiency and expressibility, that can lead to a versatile tool for optimized code execution across platforms. The PIs have a record of publicizing their code and research outcomes and, in particular, code related to tiling, polyhedral compilers, and tensor/stencil operations. _x000D_
_x000D_
The PIs also have a clear plan for dissemination, education, and outreach activities, integrated with programs from their respective institutions._x000D_
_x000D_
Please evaluate the strengths and _x000D_
weaknesses of the proposal with respect to any additional solicitation-specific review criteria, if _x000D_
applicable_x000D_
_x000D_
_x000D_
_x000D_
Summary Statement_x000D_
_x000D_
has the potential of advancing knowledge by combining polyhedral compiler methods with tiling approaches, striking a tradeoff between expressiveness and DSL optimization, targeting matrix, tensor, and stencil applications._x000D_
_x000D_
</t>
  </si>
  <si>
    <t xml:space="preserve">In the context of the five review elements, please _x000D_
evaluate the strengths and weaknesses of the proposal with respect to intellectual merit._x000D_
_x000D_
Summary: The PIs propose to develop a set of polyhedral compiler transformations to create architecture specific optimized code in an architecture agnostic fashion.  The key idea is to break the optimization problem into two parts: tiling and scheduling.  Tiles are machine specific, whereas the scheduling can be expressed and optimized by the compiler._x000D_
_x000D_
Strengths:  The PIs address a perennial problem -- allowing programs to be written in an architecture independent fashion while still providing opportunity for target-architecture-specific optimizations.  The PIs are well-qualified to carry out the proposed work._x000D_
_x000D_
Weaknesses: Although the tiling and scheduling concepts are unifying in some sense, the particular tasks in the proposal seem to be ad hoc.  There are other efforts in this space that should not be so easily dismissed by the PIs, notably Green Marl and FLAME (and related projects).  FLAME uses more or less the same approach (tiling and scheduling) though not with polyhedral compilation.  Green Marl is a DSL for DSLs.  The most promising performance opportunities seem to be related to dense matrix operations, but this is very well trod territory.  Sparse computations tend to be latency and bandwidth bound and much less amenable to compiler transformations (which tend to be focused on maximizing reuse)._x000D_
_x000D_
In the context of the five review elements, please _x000D_
evaluate the strengths and weaknesses of the proposal with respect to broader impacts._x000D_
_x000D_
Isolating optimizations from specific hardware will only become more important in the increasingly heterogeneous future.  The PIs have a strong track record of publishing and releasing software.  The outreach and education plans seem reasonable._x000D_
_x000D_
Please evaluate the strengths and _x000D_
weaknesses of the proposal with respect to any additional solicitation-specific review criteria, if _x000D_
applicable_x000D_
_x000D_
_x000D_
_x000D_
Summary Statement_x000D_
_x000D_
A well-written proposal by a strong team that addresses the perennial problem of architecture-independent optimization of numeric intensive code._x000D_
_x000D_
</t>
  </si>
  <si>
    <t xml:space="preserve">In the context of the five review elements, please _x000D_
evaluate the strengths and weaknesses of the proposal with respect to intellectual merit._x000D_
_x000D_
The project seeks to identify and incorporate efficient pattern-centric and platform specific code-generation schema into a polyhedral compiler framework to enable higher and portable performance. Project will targets important classes of sparse matrix/tensor and graph computations arising from applications in neural network processing and computational chemistry among major examples._x000D_
_x000D_
Proposal articulates extremely well the challenges in developing high performance portable executables without constant platform specific tuning and advances strategies that are promising for a well defined important classes of computations. Investigators propose that a well designed tile-kernel approach can be used to generate platform specific performance optimized tiles at compile time. Project will also investigate pattern-specific, schema-based generation of tile-kernels for different platforms and "the analysis of a large number of sparse algorithms to identify and create a taxonomy of common patterns that can be associated with effective execution schema."_x000D_
_x000D_
The proposal is well written, clear in focus and likely to succeed. PIs have an excellent record and will produce novel methodology and high quality tools for the community. Project is carefully pllaned as a multi-university collaboration with defined tasks and timelines._x000D_
_x000D_
In the context of the five review elements, please _x000D_
evaluate the strengths and weaknesses of the proposal with respect to broader impacts._x000D_
_x000D_
Broader Impacts are strong if standard. Software artifacts produced and the importance of the problem class is high. Broadening participation has adequate attention._x000D_
_x000D_
Please evaluate the strengths and _x000D_
weaknesses of the proposal with respect to any additional solicitation-specific review criteria, if _x000D_
applicable_x000D_
_x000D_
_x000D_
_x000D_
Summary Statement_x000D_
_x000D_
An excellent proposal likely to produce good research outcomes._x000D_
_x000D_
</t>
  </si>
  <si>
    <t>Today, the fastest supercomputers derive the majority of their peak performance from GPUs or manycore processors. However, programs that have been developed to achieve high performance on clusters of multicore processors, typically using MPI across nodes and OpenMP for multicore parallelism within each node, must now be reprogrammed to execute efficiently on GPUs or manycore processors on each cluster node. Currently, platform-specific code is required to achieve high performance on the different platforms. This causes low application-developer productivity and very high cost of maintenance of multiple versions across platforms. In order to address this problem, we propose to advance compiler technology for multi-platform optimization and code generation. _x000D_
_x000D_
The goal of this project is to develop EPISCOPE: gEneralized Polyhedral Infrastructure for Sparse Computations and Optimization by Pattern Extraction. Building on the team?s prior experience with constructing general-purpose polyhedral compilers, optimizing compilers for DSLs, as well as manual multi-platform performance optimization, the team will identify and incorporate efficient pattern-centric and platform-specific code-generation schema into a polyhedral compiler framework to enable higher performance. In addition to regular dense computations, the project will also address an important class of sparse matrix/tensor and graph computations.In this proposal, we seek the address the following three challenges:_x000D_
Challenge 1: How can polyhedral compilers be enhanced to generate very high-performance code for multiple target platforms, competitive with manually tuned libraries and specialized DSL compilers?_x000D_
Challenge 2: How can polyhedral frameworks be generalized to generate high-performance code for multiple platforms for important classes of sparse matrix/tensor computations?_x000D_
Challenge 3: How can user insights into performance optimization be utilized by the compiler, while still ensuring correctness of the optimized code?The project will advance the current state-of-the-art in polyhedral compilation, so that it can have greater practical impact. This will lower the entry barrier associated with effective use of heterogeneous parallel computers, which are ubiquitous today. A successful outcome of this project will be transformative for users who need high-performance implementations for their simulation, modeling and analytics. _x000D_
_x000D_
All PIs have a strong record of creating publicly disseminated software systems used by a large number of researchers: Tensor Contraction Engine, Pluto, PoCC, PolyOpt, PaToH, Zoltan, SPart. Software developed in this project will also be similarly publicly distributed. _x000D_
_x000D_
The PIs have a long history of collaborating with computational scientists and a strong interest in promoting curriculum and programs to aid computational science at their respective institutes. Few of their recent accomplishments include leading new interdisciplinary programs on computational science and engineering._x000D_
_x000D_
Keywords: performance portability; polyhedral compiler optimization; sparse matrix/tensor computations; pattern-specific compiler optimization;</t>
  </si>
  <si>
    <t>1763981</t>
  </si>
  <si>
    <t>Visual attention controls most of human behavior. Being able to predict movements of attention would enable applications to anticipate the behaviors made in response to imagery content, thus ushering in a new generation of human-computer interactive systems capable of interacting with users at the level of their attention movements. In this proposal we describe a synergistic computational and behavioral approach for modeling the movements of human attention. In overview, our technical approach assumes that attentional engagement on an image (or video frame) depends on both the pixels that are being viewed and the viewer's previous state. We will use inverse reinforcement learning to learn a reward function to associate specific spatio-temporal regions in an image, corresponding to the pixels at a viewer's momentary locus of attention, with a reward. Under this novel approach, the attention mechanism is treated as an agent whose action is to select a location in an image or image frame that will maximize its total reward. This model will be evaluated against a behavioral ground truth consisting of the eye movements that people make as they view images and video in the context of free viewing and visual search tasks.We propose a novel framework for modeling human attention, measured explicitly by changes in gaze, as a Markov decision process. Our method for doing this has both computational and cognitive/behavioral novelty. The attention literature is rich with constructs such as saliency, priority maps, target templates, and inhibition of return, but a rigorous framework for combining these individual components into a single attention control signal is still in its infancy. The core cognitive merit of our work is the novel rethinking of attention prioritization as an implicit reward function, one that coordinates the many components of the human attention system. Computationally, this is the first application of inverse reinforcement learning to a complex noisy stream of sequential behavioral measurements. This is possible through a careful modeling of the relationship between visual features and human gaze as the state of an attention agent that tries to maximize a reward function. Given the learning of a reward function, the model will probabilistically predict gaze movements and fixations. Using these learned models, important but hard to define concepts in Human Computer Interaction that are predicated on attention, such as viewer interest, surprise, and engagement, can be quantitatively modeled at both individual and group levels. We will also develop behavioral tools to measure viewer engagement and attention in both space and time, and relate these to video elements. Our method will also lead to novel ways of mining visual content, in conjunction with visual recognition or textual description, and significantly reduce the bandwidth or rendering effort necessary to deliver engaging dynamic visual content in VR/AR headsets, without perceived loss of visual quality and diminishment of user satisfaction, by predicting where a person will next attend.Given our seemingly insatiable desire to consume visual imagery, the proposed work has potentially far-reaching societal impact. Intelligent video delivery systems can save bandwidth by displaying high-resolution content only to where a viewing is looking and about to look. Using our method, intelligent homes can employ attention-oriented assistive technologies to increase the safety and improve the quality of life of handicapped and elderly occupants. Being able to predict viewer attention would also broadly impact education and training. Our work will enable lectures developed for massive open online courses to be evaluated to determine whether viewers will attend to the right things in the right sequence. With our method it would also be possible to automatically identify points in a video when individual and collective viewer attention is likely to wane, thereby providing instructors with valuable information as to how to adjust content. For the first time, the quality of instructional video used to teach our nation's students will be evaluated with the same level of rigor usually reserved for test-marketed advertisements or campaign speeches. Training videos can similarly be evaluated so as to help ensure that viewers are attending to key objects during key moments of information delivery. This is particularly true for videos depicting a sequence of procedural steps, where inattention to any one might lead to overall task failure.</t>
  </si>
  <si>
    <t>1763983</t>
  </si>
  <si>
    <t>Bajcsy</t>
  </si>
  <si>
    <t>In the last decade, telemedicine technology has opened up new possibilities to deliver emergency and specialty medical care to patients in rural areas. However, current systems are based on decades old video-conferencing technology that fails to provide comparable hands-on experience as when examining a patient in person. Several studies have recognized the limitations of such systems, in particular the lack of depth perception which can complicate diagnosis in approximately one-third of complex interactions. Virtual and augmented reality (VR/AR) have the capacity to enhance the experience of communication and to provide readily available three-dimensional (3D) digital information over geographical distances. This research proposal envisions a platform that takes advantage of 3D capture technologies, visualization via VR and AR, and state-of-the-art computer vision algorithms to deliver more immersive and interactive experience for remote consultation and training. The proposed work is motivated by the nation-wide effort of establishing a broadband network for public safety, FirstNet, which aims to improve the ability of first responders to communicate in disaster and emergency. This effort opens up a new range of possibilities for emergency and rural telemedicine that will be transformational to the current processes in EMS services. Keywords: augmented reality; collaboration technology; telemedicine; virtual reality.This proposal is aimed to develop a framework for augmented tele-collaboration in enhanced computing environments, with a particular focus on interactions for EMS. As opposed to video-based collaborative technologies that work relatively well in an office-setting, the interactions in time-critical and high-stress situations pose new challenges for developing the kind of technology that supports natural interaction as opposed to impeding the performance. The proposed telemedicine platform aims to deliver a real-time 3D multimodal view of the patient to remotely located medical expert. The expert can use gestures and various digital tools to assist in diagnostics and guide the first responder via an immersive AR display. To deliver such a platform, several research challenges will be addressed: (1) developing real-time deformable object tracking techniques for digital augmentation that are robust to environmental changes, (2) enhancing 3D data acquired by commodity cameras to provide sufficient fidelity for medical diagnostics, and (3) developing new communication schemes to transmit multimodal data (e.g., audio, 3D video, digital information, ultrasound images) over the network with variable connectivity. The developed platform will be evaluated in collaboration with Center for Virtual Care at University of California Davis Medical Center to demonstrate the utility in the context of emergency telemedicine. The user study will investigate the impacts of the proposed solution on communication and performance of distributed medical teams.The results of this research will provide new insights into how the enhanced computing environments can improve the communication and task performance of geographically distributed users. With VR and AR becoming mainstream, human-to-human interaction with this technology needs to be investigated to demonstrate the added value to the existing processes. Although this proposal is focused on developing a platform for EMS, the broader impacts of this work include other areas such as, consultation in surgical procedures, distributed scientific collaboration, collaborative decision-making in engineering and design, remote supervision of complex mechanical repairs, providing support in battlefield and disaster scenarios, and interaction in various training and educational scenarios. The developed algorithms for deformable surface tracking and reconstruction will be applicable to markerless observations of human body, such as in biomechanics, digital augmentation of surfaces (e.g., digital texture on clothing), haptic exploration, robotic manipulation, and others. This cross-disciplinary project on the intersection of engineering and medicine with important societal benefits will provide opportunities for undergraduate and graduate students from diverse disciplines. Such projects have in the past been in particular appealing to female students. Further outreach activities will include K-12 students and their parents through activities of the team members and various organized events at the two Universities.</t>
  </si>
  <si>
    <t>1763984</t>
  </si>
  <si>
    <t>Rehg</t>
  </si>
  <si>
    <t>The proposed project is a large-scale research program to develop new capabilities for capturing, analyzing, and understanding skilled behaviors  for humans and robots. It focuses on domains of skill such as cooking and manufacturing---large market segments that involve millions of people worldwide.  Today, skill training currently requires one-on-one interactions with an expert, a process which can be effective but is inherently unscalable._x000D_
_x000D_
The project aims to catalyze a fundamental shift in skill transfer that can transform both human and robot learning through an inter-disciplinary research program. The approach capitalizes on: 1) Ubiquity of wearable cameras and other sensors for capturing human expertise; 2) Advances in First Person Vision (FPV) and Learning from Demonstration (LfD) that enable new approaches to skill modeling; and 3) Increasing popular interest in making and creating, as exemplified by the Maker movement._x000D_
_x000D_
The core thesis is that both robot programming and skill transfer between people can benefit from forging a new link between vision and robotics via action modeling.  Beyond physical demonstrations, a robot ought to learn from seeing people perform skills themselves---for example by ``watching'' large collections of instructional and DIY videos.  Similarly, human-to-human demonstrations should benefit if vision algorithms can abstract away the incidental cues from those essential to executing a skill, and even monitor a person's performance along the way.  In either scenario, wearable cameras provide a valuable platform for skill capture, recording the ``first person'' point of view for coordination between a person's hands, head, and body as they perform a task._x000D_
_x000D_
Three ambitious research thrusts involving action invariant discovery, multimodal representation of actions as transformations, and skill transfer about tasks---plus two demonstration projects---are proposed to realize the vision of developing computational models of action that support human and robot learning._x000D_
_x000D_
Keywords:  First person vision; action recognition; learning from demonstration; skill transferThe proposed research sits at the intersection of computer vision, robotics, and artificial intelligence. It will transform the analysis of actions in video from standard recognition and segmentation tasks to the challenge of recovering state transformations that generalize to both human arms and robot manipulators. The work will enable researchers in robot skill learning to leverage advances in video analysis, and it will enable researchers in vision to leverage advances in demonstration and skill representation.  It will be the first large-scale effort to explore the benefits of first person vision in understanding actions.  The project also contributes new forms of first-person data that will facilitate ongoing research in the area.The problem of skill learning connects deeply to the fields of computer vision, robotics, and AI. By catalyzing a multi-disciplinary research community focused on this central topic, the project will develop stronger connections between these communities and create new opportunities for synergy and multi-disciplinary research.  The research will impact the community at large, by supporting new forms of training and apprenticeship, in which skilled experts ``author'' computational models that describe how to perform a complex task in a safe and effective manner. The technology can lead to new forms of instruction and training that are scalable and customizable, and have the potential to improve safety._x000D_
_x000D_
The highly visual and accessible nature of the project make it a perfect vehicle for undergraduate education, and all four PIs will integrate elements of this research into their coursework, including a freshman research initiative.  Outreach contributions in museum exhibits, minority outreach and recruiting, and STEM activities for K-12 students will also broaden the impact of the project.</t>
  </si>
  <si>
    <t>1763985</t>
  </si>
  <si>
    <t>Recent years have seen a significant increase in personal data tools available for tracking health, productivity, and participation in social support networks. Driven by advances in pervasive and ubiquitous computing, the data streams generated by these tools are providing increasingly comprehensive and automated documentation of human activities. The data practices enabled by these tools and datasets, sometimes referred to as the "Quantified Self" movement, encompass a range of tracking activities associated with self-knowledge, behavior change, and health management. These systems have almost exclusively been developed and deployed from a single-user perspective. However, data representing a single individual often leads to collaborative sense-making in contexts such as the long term management of serious mental illnesses, decisions to engage in customized and potential controversial DIY medical interventions, and the monitoring of public health in the midst of disasters. In these contexts, a diverse set of stakeholders are drawn into personal data practices, contributing to the collaborative use and understanding of personal data traces in ways that extend beyond single-user requirements. These evolving use cases throw into sharp relief sociotechnical challenges related to data representation, privacy, provenance, and collaborative knowledge-production.  _x000D_
        This study introduces a collective engagement approach to personal informatics, addressing shortcomings of existing systems and highlighting opportunities for novel collaborative computing architectures and  interface designs. Three iterative phases of development include creating robust requirements, prototypes and specifications; assessing these materials against real-world use cases; and deploying a proof-of-concept beta system in a real-world context. The transferability of the collective personal informatics infrastructure will be vetted against four distinct collective sense-making use cases: (1) long-term management of bipolar disorder; (2) support for transition resilience among veterans, many of whom are also managing symptoms of PTSD; (3) personal genomics leading to DIY medical interventions; and (4) speculative approaches to integrating personal informatics into future disaster resilience programs.  The resulting collective infrastructure and interactive interfaces for engaging with personal data will enable self-knowledge and self-awareness cultivated by individuals to contribute to collaborative sense-making across stakeholder communities, and will also enable stakeholder communities to benefit from personal data management activities currently performed by individuals.  _x000D_
        In taking an iterative system design approach to better understanding the social and technical dynamics of personal informatics for collective engagement, this research will result in (1) broadly applicable guidelines for the design of the infrastructures and interfaces that will define this emerging class of computing systems and (2) one or more exemplar collective informatics systems that support personal data collection and management practices in situations where a group of stakeholders are brought together by a mutual interest and investment in the status and actions of a single individual._x000D_
_x000D_
Keywords: personal informatics; collective intelligence; personal visualization; collective sense-makingUsing iterative system building and participatory design research techniques, the work will (1) identify the design constraints associated with protecting and enhancing the agency, autonomy, and privacy of stakeholders in these systems; (2) establish computational and interaction principles for the design and implementation of collective data sharing applications and representations of personal information; and (3) enable new collective data practices through interactions with the system.Advancing personal informatics systems to support collective engagement will create new opportunities for collective, community engagement in the design and use of data infrastructures that increasingly drive civic, health, and scientific enterprises. By intentionally supporting collective sense-making in ways that acknowledge different data literacies and data-driven information goals, this research will provide transferable frameworks for transforming public engagement through evolving digital infrastructures.</t>
  </si>
  <si>
    <t>1763987</t>
  </si>
  <si>
    <t>Barua</t>
  </si>
  <si>
    <t>After forty years of parallel computing research, in the 2010 opinion of David Patterson (UC Berkeley), most programmers cannot handle the resulting machines. Parallel programming is still in crisis: its difficulty dissuades all but the most determined (and deep-pocketed) software vendors, and speedups are often disappointing for all but regular programs._x000D_
_x000D_
We identify three categories of programs based on their prospects for parallelization. First, existing parallel machines and compilers already achieve good speedups on regular programs with FOR loops accessing arrays with affine (linear) indices. New research will likely yield only incremental improvements. Second, some irregular programs are mostly inherently serial, with only instruction-level parallelism present. More research is unlikely to change that. Third, in other non-regular code, parallelism is present but is not as exploitable. Reasons include high synchronization costs, non-loop parallelism, non-array data structures, recursively expressed parallelism, parallelism that is not compiler discoverable, parallelism that is too fine-grained to be exploitable, amounts of parallelism that are too limited to compensate for architecture overheads, and the stubborn reality that most programmers are not even schooled on parallel programming. We believe it is these programs that will improve the most with future research, and form the focus of our research._x000D_
_x000D_
Our contention is that without lowering the barriers to programmers trained in serial programming, one cannot conquer the twin challenges of easy programming and efficient parallelization of irregular programs. Hence we propose the following tasks. (1) We will develop a new easy-to-program programming model consisting of irregular serial programs augmented with minimal annotations to express parallelism that is not automatically discoverable. Our initial scope will be naturally queue-based programs. We will also investigate our observation that any parallel algorithm can be expressed with queues, expanding our method's scope to all parallel algorithms (2) We propose compiler and run-time methods to translate these programs into parallel programs in an architecture-independent manner. (3) However, because of the nature of irregular programs, their resulting parallel programs will often have limited and/or fine-grained parallelism whose exploitability on commodity hardware can be limited. Hence we will need to consider not only on these programs and their compiler, but also on identifying hardware that is capable of exploiting both limited and fine-grained parallelism. Two architectures hold promise in exploiting fine-grained parallelism: the XMT architecture, developed earlier at UMD; and some recent GPUs. We will evaluate on both._x000D_
Keywords: Ease of programming; automatic parallelization; irregular programs; fine-grained parallelism.The intellectual merit of this work includes (i) designing a software ecosystem for easy programming and efficient execution of irregular programs; (ii) a serial model that frees programmers not only from concerns that make parallel programming hard, such as decomposition, locality, race conditions, synchronization and scheduling, but also from any explicit parallel programming; and (iii) seeding a foundation for extension to more problems and serial programming situations.The broader impact of this work is through (i) much easier programming leading to more succinct and intuitive code; (ii) greater programmer productivity and acceptance of serial programming for parallelism where applicable; (iii) a benchmark set of queue-guided serial algorithms, other priority queues we plan to develop, and general (non-queue) parallel algorithms written using queues, giving programmers and researchers a rich library of algorithms with strong parallel performance; (iv) we will also engage the significant outreach program established by our prior work; that program included over 600 high-school students, 75 in 2017 alone; and (v) the aggregate impact of our XMT work advancing ease of programming and high performance. As with the past tools for XMT, we will make all the tools developed by this project publicly available as open-source code, which will catalyze further research.</t>
  </si>
  <si>
    <t>1763988</t>
  </si>
  <si>
    <t>Cellular networks are now advancing towards next generation 5G networks. Not only will they be expected to support high bandwidth applications like virtual and augmented realty, but also meet unprecedented delay constraints of the order of a millisecond. The air interface is expected to include millimeter wave (mmWave) channels which promise multi-gigabit per second bandwidths per user, but at the cost of unpredictable and sudden drops in bandwidth due to obstructions. The main challenge addressed in this proposal is mitigating the impact of these sudden channel impairments on the application layer, and thus helping to make mmWave spectrum usable for 5G.This proposal has four inter-dependent research thrusts that holistically address this fundamental challenge. _x000D_
_x000D_
1. While there is a consensus that many applications and network functions have to be moved closer to the users using mobile edge clouds, this has not been quantified in a network design that meets the emerging 5G QoS specifications, in particular the stringent delay constraints. A cloud-based cellular core architecture and network design and optimization techniques will be used to meet this objective. _x000D_
_x000D_
2. Mobile edge clouds present new opportunities and challenges for content delivery. We will develop a transparent network service that enables CDN to seamlessly integrate mobile edge clouds for content delivery. We will also study opportunistic content retrieval using predictive pre-fetching and collaborative filtering based content caching. Any traffic predictability will be exploited to improve theh performance of content retrieval in challenging 5G networks.  _x000D_
_x000D_
3. To combat channel impairments on 5G links, user equipment will have to be multi-homed for bandwidth robustness, and multiple application servers will be deployed at the network edge. Multipath transmission at all network layers are candidate solutions to delivering high-throughput and low-delay performance for applications in 5G networks. We propose end-device initiated multipath IP (MPIP) that works seamlessly with legacy networking protocols and devices. MPIP  strives to meet high-throughput and low-delay requirements through proactive path and application learning and deadline-driven multi-server multipath scheduling. _x000D_
_x000D_
4. Underlying this research is a strong implementation effort that makes use of our previous work, including an ns-3 implementation of the 4G protocol stack over a mmWave link, and a Unix kernel implementation of MPIP. With our collaborators at InterDigital, we will make use of their prototype 60Ghz mesh platform (EdgeLink) to validate our research. AT\&amp;T and Sony researchers will provide valuable data and help guide our work from a cellular service provider and VR vendor perspective, respectively.Through NYU Wireless, we have access to valuable feedback on our research from  key vendors and cellular service providers, and we in turn have a history of influencing their thinking. NYU is also a member of NGMN, a pre-standards body that helps shape technology before discussions at 3GPP. By participating in such forums, in addition to academic research conferences, we hope our research will help influence 5G as it emerges in the next few years. The PI's also have a track record of disseminating their research through papers, presentations, software development, organizing workshops/conferences, writing textbooks and other educational material, and training students at all levels from high school to PhD._x000D_
_x000D_
Key Words: wireless network, scheduling, 5G, cloud, multipath, network optimization, caching.</t>
  </si>
  <si>
    <t>1763990</t>
  </si>
  <si>
    <t>Avle</t>
  </si>
  <si>
    <t>Across the globe, there has been rising interest in increasing the number and diversity of people in computing through formal and informal training programs. Many of these programs aim to train future workers to not only adapt to technological change, but also be active producers of technology in a shifting global economy. Training young generations in tech entrepreneurial skills is considered across regions to be crucial towards building a competitive labor force, with one of the most central commitments being to create equitable and gender inclusive programs and workplaces._x000D_
This research will ethnographically examine how tech entrepreneurial programs are emerging at the intersection of education and workforce training, and how gender inclusivity is being deployed as part of the drive towards greater economic competitiveness for both individuals and nation states. Researchers will engage with seven sites distributed across the United States, China, and Ghana, drawing on observations and interviews with organizers and participants of technology and entrepreneurial training programs aimed at women and girls. A multi-sited analysis across these regions will provide a unique vantage point to study how larger shifts in global economic and geopolitical relations shape technology adoption and training. Moreover, by focusing on programs that offer long-term training, the research team will be able to study how gender inclusivity is approached in a sustained manner, which is a unique opportunity given that many computing programs are "one-shot" interventions that typically last short periods. The anticipated outcomes for this research are to i) map out current and emerging efforts to use tech entrepreneurship as an educational and workforce training tool across three regions, and provide a detailed analysis of how gender inclusivity is being deployed therein ii) develop an educational toolkit that is co-designed with a diverse set of programs being implemented across the globe iii) more broadly, establish a body of work that closely, and with nuance, analyzes systemic and sustained efforts to address future workforce training and gender inclusivity. _x000D_
Keywords: tech entrepreneurship; gender;  inclusivity; future workforce; education; globalThis research builds on two strands of prior research in HCI focused on 1) the technology entrepreneurship and its role in national economic development and 2) gender equity and inclusion efforts in computing education. By bringing together these two areas of research through an ethnographically-rich study that spans diverse sites and contexts, this research provides novel insights into a currently emerging phenomenon that takes place on a global level. The research will contribute to HCI design and teaching methods by outlining a gender-inclusive program for workforce improvement rooted in developing technical skills as well as social skills in equity and inclusion.This research will support and amplify efforts to diversify participation in computing by investigating the systemic challenges that prevent gender inclusivity in emerging workforce opportunities such as tech entrepreneurship. The research team's collaboration with partners in education, policy, and engineering will allow them to work together to co-design an educational toolkit that will contribute to more equitable and democratic approaches to tech production. The toolkit will be open source and made available online alongside detailed documentation in addition to a printed handbook, with the potential to reach thousands of educators and policy makers.</t>
  </si>
  <si>
    <t>1763992</t>
  </si>
  <si>
    <t>Panda</t>
  </si>
  <si>
    <t>Deep Learning (DL) is gaining prominence due to its potential to accelerate knowledge discovery. The traditional DL techniques are computationally intensive. The availability of many-core technologies like GPUs has accelerated the compute phases of these frameworks on existing HPC and datacenter platforms. The emergence of next-generation HPC clusters is fueled by the current trends in multi-/many-core architectures (e.g. GPUs), RDMA-based networking technologies, NVRAM, and NVMe-SSD. In the meantime, DL frameworks are looking to expand to computing on large-scale data sets. This leads to multiple additional challenges: out-of-core training, efficient storage management, parallel data movement and communication, data placement, scheduling, etc. Scalable runtimes and efficient DL frameworks need to be designed to address these challenges to achieve scalability, performance, and portability for next-generation DL applications and frameworks._x000D_
_x000D_
Keywords: Deep Learning; HPC; MPI; Spark; GPU; NVRAM; RDMAWhile execution frameworks like CUDA, MPI, MPI+CUDA, and Apache Spark are used for current DL applications, there exists no framework that allows the DL middleware to take full advantage of the capabilities and features of the modern and next-generation HPC clusters. This leads to the following fundamental challenges: 1) Can a scalable framework be designed to take advantage of advances in HPC technologies in the most optimized manner for DL frameworks? And 2) Can this framework be used for next-generation DL frameworks and applications using different execution frameworks (CUDA, MPI, MPI+CUDA, and Apache Spark) to achieve scalability, performance/capability, and portability? The proposed research aims to provide solutions to these questions along the following angles: 1) Identifying the computation, communication, and I/O characteristics of driving DL frameworks and applications on modern HPC cluster architectures, 2) Designing a high-performance and scalable I/O, Computation, and Communication Runtime for Neural Networks (ICON) to take advantage of advances in HPC technologies (compute, networking, and storage) in the most optimized manner for DL frameworks, 3) Enhancing and redesigning existing DL frameworks with the proposed ICON framework to achieve scalability, performance and portability, and, 4) Demonstrating the benefits of the proposed approach for representative co-designed DL algorithms/applications on modern HPC architectures. A synergistic and comprehensive research plan, involving researchers from OSU, SDSC, and CWRU is proposed. The transformative impact of the proposed research is to achieve scalability, performance, and portability out of DL frameworks and applications to take advantage of emerging HPC technologies.The proposed research aims to design optimized I/O, Computation, and Communication libraries, scheduling schemes, and studying their impact on a set of next-generation driving DL frameworks and applications. The investigators are actively involved in designing communication libraries, I/O subsystems, software environments and applications for next-generation clusters. Thus, the proposed research will have a significant impact on deriving guidelines for designing, deploying, and utilizing next-generation HPC systems for DL frameworks. The investigators will actively encourage the participation of under-represented minorities and female students, and have a good track record of doing so. The proposed research directions and their solutions will be used in the curriculum of the investigators to train undergraduate and graduate students. The research will enable curricular advancements via research in pedagogy for key courses in the new Data Analytics program at OSU and Data Science and Engineering program at UCSD. The proposed library and framework will be made publicly available to the community through open-source repositories and publications in the top forums. As evidenced by the letters of collaboration, the proposed framework and results will be tested and validated by ICT/CAS collaborators on real-world datasets. The results will also be disseminated to the collaborating organizations of the investigators (national laboratories and industry) to impact their DL software products and applications.</t>
  </si>
  <si>
    <t>1763993</t>
  </si>
  <si>
    <t>Cho</t>
  </si>
  <si>
    <t>TNSMITH</t>
  </si>
  <si>
    <t xml:space="preserve">In the context of the five review elements, please _x000D_
evaluate the strengths and weaknesses of the proposal with respect to intellectual merit._x000D_
_x000D_
The general problem of providing summary answers to queries put to information retrieval (IR) systems has been a topic of research, and practice, in IR, and in natural language processing (NLP) for a good number of years. It is still, however, an unsolved problem, and the proposal, here, to consider the processes associated with accomplishing the end result more-or-less as a unit, and to accomplish the various processes through various types of machine learning, all tuned to the outcome of a "good" summary, is somewhat novel, and quite appropriate. If the project were to achieve the results hoped for, it would certainly be a significant advance in the state-of-the-art. Having said this, there are a number of issues with the proposal as it stands, that suggest that it is unlikely to achieve its goals._x000D_
_x000D_
The general problem of providing summary answers to queries put to information retrieval (IR) systems has been a topic of research, and practice, in IR, and in natural language processing (NLP) for a good number of years. It is still, however, an unsolved problem, and the proposal, here, to consider the processes associated with accomplishing the end result more-or-less as a unit, and to accomplish the various processes through various types of machine learning, all tuned to the outcome of a "good" summary, is somewhat novel, and quite appropriate. If the project were to achieve the results hoped for, it would certainly be a significant advance in the state-of-the-art. Having said this, there are a number of issues with the proposal as it stands, that suggest that it is unlikely to achieve its goals._x000D_
Although the PIs for the project have strong relevant experience in machine learning, NLP and the creation of large-scale data sets of the type proposed here, they appear to have no experience or expertise in IR or in information science. This is a significant problem, as they themselves should recognize, given that the basis upon which the entire edifice they propose is built, depends upon a deep understanding of what happens in IR interaction, and knowledge of how IR research and practice has dealt with the problems addressed. To be more specific, there are just two references cited in the proposal that deal explicitly with IR, other than references to overviews of the TREC question answering tracks; one of them a general text co-authored by the supervisor of one of the PIs. This is clearly inadequate reference to the very substantial related IR literature. Furthermore, the proposers seem to have a quite naive view of what people do when they engage in information seeking sessions, and of the nature of iterative searching in the Web. There is a quite substantial literature on interactive IR which addresses this issue, and the general issue of what happens in a search session (see, e.g. Azzopardi, L., Jarvelin, K., Kamps, J. &amp; Smucker, M. (2010) Report on the 2010 Workshop on Simulation of Interaction. SIGIR Forum, v. 44(2): 35-47), and another literature in information science which is specifically concerned with query reformulation and iteration in search (see, e.g. Rha, E.Y., Shi, W. &amp; Belkin, N.J. (2017) An exploration of reasons for query reformulations. In Proceedings of the 80th Annual Meeting of the Association for Information Science and Technology (pp.337-346). Silver Spring, MD: ASIST. DOI: 10.1002/pra2.2017.14505401037), of which the proposers seem unaware. This lack of knowledge appears to have led the proposers to techniques for modeling and learning about query reformulation which do not correspond to the reality of information seeking. This is, unfortunately, a maor flaw in the proposal, which can, and should be addressed in a rethinking of it._x000D_
_x000D_
Another problem with the proposal is evaluation. Although there are sections of the proposal entitled Large-Scale Data and Evaluation, and Data and Evaluation, in neither of them is there a detailed, or even summary description of just what will be evaluated, nor of how evaluation will be conducted, nor of what measures will be used to perform evaluation. This is a notoriously difficult problem in summarization, not to mention whole search session evaluation, and deserves to be much better treated within the context of the complex process that is proposed here._x000D_
_x000D_
Yet another problem with the proposal is the two sentence section: Research Plan: Time Line. This level of description is wholly inadequate for a project of this magnitude._x000D_
_x000D_
As mentioned above, the proposers seem well qualified to do the learning and NLP work, based on their previous research. Their not having previous NSF funding is clearly just a consequence of their relatively junior status, and should not influence evaluation of their competence to do the work that is proposed._x000D_
_x000D_
What the various personnel that are to be funded under the project will actually be doing needs to be specified somewhere; there's nothing in the budget justification, for instance, that indicates why there need to be three graduate students working on the project, and nowhere in the proposal that states what the students will actually be doing.  _x000D_
_x000D_
_x000D_
Another problem with the proposal is evaluation. Although there are sections of the proposal entitled Large-Scale Data and Evaluation, and Data and Evaluation, in neither of them is there a detailed, or even summary description of just what will be evaluated, nor of how evaluation will be conducted, nor of what measures will be used to perform evaluation. This is a notoriously difficult problem in summarization, not to mention whole search session evaluation, and deserves to be much better treated within the context of the complex process that is proposed here._x000D_
_x000D_
Yet another problem with the proposal is the two sentence section: Research Plan: Time Line. This level of description is wholly inadequate for a project of this magnitude._x000D_
_x000D_
As mentioned above, the proposers seem well qualified to do the learning and NLP work, based on their previous research. Their not having previous NSF funding is clearly just a consequence of their relatively junior status, and should not influence evaluation of their competence to do the work that is proposed._x000D_
_x000D_
What the various personnel that are to be funded under the project will actually be doing needs to be specified somewhere; there's nothing in the budget justification, for instance, that indicates why there need to be three graduate students working on the project, and nowhere in the proposal that states what the students will actually be doing.  _x000D_
_x000D_
_x000D_
In the context of the five review elements, please _x000D_
evaluate the strengths and weaknesses of the proposal with respect to broader impacts._x000D_
_x000D_
The section on Broader Impact of the proposal seems to miss the point of this requirement. There's nothing claimed here as a broader impact that is dependent upon the project itself; distribution of lecture notes and of open-source software, as discussed here, is clearly independent of any results of the project itself. Somewhat more to the point is the small section of the Project Summary on broader impact, although  there is also a problem here.  The most germane potential impact is that "The system will automate the tedious processes of iteratively refining a search query to retrieve relevant information, and of manually integrating information from retrieved sources." Unfortunately, there is no evidence that the proposers actually understand the nature of this process, which makes it unlikely that this goal will actually be realized._x000D_
_x000D_
Please evaluate the strengths and _x000D_
weaknesses of the proposal with respect to any additional solicitation-specific review criteria, if _x000D_
applicable_x000D_
_x000D_
It is somewhat difficult to assess whether the proposal fits the Medium project criteria, as relevant aspects of it, i.e. who will do what work, and when (e.g. lack of a project timeline) are not provided._x000D_
_x000D_
Summary Statement_x000D_
_x000D_
This is a rather poorly written and structured proposal to apply various machine learning techniques to the generation of query-biased summaries, within the context of a query put to an information retrieval system. The novel features of the proposal are to bias the learning techniques that are applied throughout the process from query to summary to the production of the summary itself, rather than to each individual component of the process. Despite the expertise of the PIs in some aspects of the proposal, there is a significant lack of knowledge of related research that could hinder accomplishment of the project's goals._x000D_
_x000D_
ADVICE TO THE PROPOSERS_x000D_
I think that the general idea of the proposal is interesting and well worth following up. My rating of the proposal, as it stands, is based on two factors: one is the lack of knowledge of relevant IR and information science literature and results; the other has to do with how the proposal has been written and presented. I urge the proposers to acquaint themselves with the relevant literature, and bring the results to bear on a revision of the project. This is the major intellectual problem with the proposal. However, it is also the case that the proposers need some advice on how properly to structure and present an NSF proposal, and I urge them to have a (or some) more experienced colleague(s) go over this proposal, and advise them on a re-write and re-submission. Here are some of the issues, some more significant than others, to which the proposers should pay attention._x000D_
_x000D_
ò	The plan for evaluation of the results is an extremely important aspect of an NSF proposal, and it should always be a significant component of any proposal, laying out precisely how (to the extent possible) the researchers will evaluate achievement of their goals. Only a couple of sentences will not do._x000D_
_x000D_
ò	All proposals need to have a good description of how the work will be carried out, over the course of the project. Having a timeline that indicates what will be done, when, and by whom, is pretty much a necessity for a proposal to be successful. _x000D_
_x000D_
ò	It's important to use language that emphasizes the novelty and significance of the proposed work. Although this may seem a minor point, beginning the Related Work section with the sentence "The proposed system, when viewed from outside, is not novel" is not a good idea. This sets up a negative frame for the reviewers, which can work against the proposal. In this case, it would have been better, for instance, to have begun with the review of related work, and then to point out, later, how the proposed work differs from it._x000D_
_x000D_
_x000D_
</t>
  </si>
  <si>
    <t xml:space="preserve">In the context of the five review elements, please _x000D_
evaluate the strengths and weaknesses of the proposal with respect to intellectual merit._x000D_
_x000D_
Strengths:_x000D_
1. The proposed activity could help advance information retrieval, documentation summarization, and machine learning. _x000D_
2. The idea of training end-to-end learning models is not new, but have yet to done for question-answering systems._x000D_
3. The plan for the proposed activity is well-organized and well-reasoned, including comprehensive plan with timeline._x000D_
4. Preliminary work have carried out to serve as the foundation for the planned work. _x000D_
5. The PI is well-qualified to conduct the proposed activities, with adequate resources available to do so._x000D_
_x000D_
Weaknesses:_x000D_
1. The extension to preliminary work SearchQA is discussed rather briefly. It would be good to include more comprehensive plan on the extension. _x000D_
2. What would be baseline in the comparison?_x000D_
3. The evaluation plan needs to include more concrete details. _x000D_
4. The research plan is rather short without adequate details. In particular, the first three years in the research plan focusing on developing individual modules and the end-to-end system is only integrated and evaluated at the last year, a bit late considering that the novelty of the proposal is to joint-training of all modules in the system._x000D_
_x000D_
In the context of the five review elements, please _x000D_
evaluate the strengths and weaknesses of the proposal with respect to broader impacts._x000D_
_x000D_
Strengths:_x000D_
1. The proposed project, if successful, could allow users of search systems to obtain information much more efficiently._x000D_
2. The PI plans to develop a new course to integrate the proposed research activities with education._x000D_
3. The PI also plans to make lecture notes freely available._x000D_
4. The PI plan to participate in programs to broaden the participation of underrepresented minorities._x000D_
5. The PI has the track record of making dataset publicly available. _x000D_
_x000D_
Weaknesses:_x000D_
1. It is not clear how the results of the proposed work (both in terms of code and data) will be made available to boarder audience._x000D_
2. There is no plan to enable the results of the work to produce the desired impact of making information more accessible. Even a running live prototype system could be helpful._x000D_
_x000D_
Please evaluate the strengths and _x000D_
weaknesses of the proposal with respect to any additional solicitation-specific review criteria, if _x000D_
applicable_x000D_
_x000D_
_x000D_
_x000D_
Summary Statement_x000D_
_x000D_
Overall, the proposal targets an important problem with a nice overall goal. However, it could benefit adding some of the important details listed earlier as well as more awareness of related work. It would be good to include actions to enable the work to make broader impacts._x000D_
_x000D_
</t>
  </si>
  <si>
    <t>In the proposed project, PIs will work to realize a large scale question answering system that integrates state-of-the-art technologies from natural language processing and information retrieval. This system will interpret a user's question, iteratively retrieve relevant documents from information sources like the World Wide Web, select useful excerpts, and return a natural language summary of the collected evidence that fulfills the user's information need._x000D_
To realize this, PIs propose a novel end-to-end learning approach built around recent advances in deep learning and reinforcement learning.  The proposed system consists of three trainable modules for query understanding, document selection, and summarization, as well as a non-differentiable black box search engine module which draws on multiple, potentially fast-changing sources of information. Unlike previous attempts at building such a system, the proposed system will be tuned end to end to  directly maximize the quality of the final summary given the input query. Each module is trained with a module-specific dataset, and the chain of these pre-trained modules is then coupled with the help of an additional learning system which is refines the behavior of these modules to maximize the quality of the final output and minimize the risk of cascading error._x000D_
Building this system will require work in three main research areas. First, investigators will design and implement a framework under which supervised learning and reinforcement learning are combined to effectively assign credit for learning in a chain of internally-complex modules. A key component in this strategy is to use reinforcement learning to train an agent that can observe the behavior of the system and modify the inputs and outputs of the trained modules. Second, investigators will build a scalable variant of a recently proposed memory-augmented neural network that can efficiently store, retrieve, and remove continuous representations of potentially relevant information. This hierarchical key-value memory will facilitate the accumulation of evidence over multiple invocations of the search engine module. Third, investigators will construct a large-scale dataset for training and evaluating the proposed system end-to-end. _x000D_
In this project, all these research directions are pursued in tandem with the goal of building an entire end-to-end search engine-guided query-driven summarization system.This project will investigate and develop a substantially novel approach to the construction and training of systems for open-domain query-driven summarization. In addition, this project will demonstrate a new way of combining backpropagation and policy gradient in order to train a large-scale system consisting of both trainable and fixed modules. This method will be a substantial enabling technology for future research in machine learning for problems that require modular architectures.The successful deployment of the proposed project will offer Internet users a new way to gather information about unfamiliar topics. The system will automate the tedious processes of iteratively refining a search query to retrieve relevant information, and of manually integrating information from retrieved sources. This will lower barriers to performing research on new topics, leading to better equality in information access.  In addition, as a part of this project, PIs will develop a new course on deep learning for end-to-end information retrieval and make the resulting course materials freely available. We will furthermore contribute to broadening the participation of underrepresented minorities via initiatives at the NYU Center for Data Science._x000D_
Keywords:  Deep Learning; Representation Learning; Summarization; Natural Language Understanding; Information Retrieval; Question Answering</t>
  </si>
  <si>
    <t>1763995</t>
  </si>
  <si>
    <t>Steenkiste</t>
  </si>
  <si>
    <t xml:space="preserve"> Panel Summary       
 _x000D_
Project Description_x000D_
_x000D_
This proposal looks at a new ICN architecture for edge computing that is built on XIA (called ICARE - Information Centric Architecture for a sensor-Rich Edge) as applied to autonomous driving.  One of the contentions is that ICN will help with latency, and autonomous driving requires low-latency in many of its decision processes.  The proposal focuses on the full stack of ICN for edge computing._x000D_
_x000D_
Intellectual Merit_x000D_
_x000D_
Strengths_x000D_
_x000D_
The panel finds that the tasks are well-laid out and clear.  _x000D_
_x000D_
The use of ICN at all layers of the stack appears interesting._x000D_
_x000D_
Weaknesses_x000D_
_x000D_
However, the panel felt that many of the tasks were incremental and that there is nothing substantively challenging.  It was not clear how an integration effort would yield a result what was greater than the sum of its parts._x000D_
_x000D_
Furthermore, the various aspects of the proposed ICARE architecture are not well tied into the autonomous driving application.  Hence, there is concern on how to measure the success of the proposed effort._x000D_
_x000D_
There is also concern that the PIs are spread a bit thin in the effort (including also their current and pending efforts in other grants) and that it would have been advantageous to include a PI to handle the open-source autonomous driving platform being used.  Hence the collaboration plan seemed inadequate._x000D_
_x000D_
Finally, there is concern that ICN is being used on top of XIA, without describing and justifying its advantages over another ICN architecture such as NDN or CCN._x000D_
_x000D_
Hence, it was concluded that the proposed effort is incremental, and not necessarily bold enough in its networking advances to warrant funding._x000D_
_x000D_
Broader Impacts:_x000D_
_x000D_
Strengths_x000D_
_x000D_
If successful, the effort could have a large impact on the use of scarce roadway resources.  The focus on autonomous vehicles is timely.  The educational and outreach efforts seem adequate._x000D_
_x000D_
Weaknesses_x000D_
_x000D_
None noted._x000D_
_x000D_
Collaboration Plan_x000D_
There is also concern that the PIs are spread a bit thin in the effort (including also their current and pending efforts in other grants) and that it would have been advantageous to include a PI to handle the open-source autonomous driving platform being used.  Hence the collaboration plan seemed inadequate._x000D_
_x000D_
Postdoctoral Plan_x000D_
The post-doctoral plan is adequate._x000D_
_x000D_
Data Management Plan_x000D_
The data management plan appeared adequate._x000D_
_x000D_
Summary_x000D_
Because the proposal weaknesses appeared to outweigh the strengths, the panel placed this proposal in the following category:_x000D_
	[ ] Highly Competitive (HC)_x000D_
	[ ] Competitive (C)_x000D_
	[X] Low Competitive (LC)_x000D_
	[ ] Not Competitive (NC)_x000D_
_x000D_
The summary was read to and by the panel, and the panel concurred that the summary accurately reflects the panel discussions._x000D_
_x000D_
</t>
  </si>
  <si>
    <t xml:space="preserve">NATIONAL SCIENCE FOUNDATION _x000D_
Alexandria, Virginia 22314 _x000D_
Direct For Computer &amp; Info Scie &amp; Enginr (CSE)_x000D_
Division Of Computer and Network Systems (05050000)_x000D_
RES IN NETWORKING TECH &amp; SYS (7363)_x000D_
NSF 17-570 Computer and Network Systems (CNS): Core Programs_x000D_
Review Analysis: Standard Decline (LC) for proposal with low review scores_x000D_
_x000D_
NeTS: Large: An Information-Centric Protocol Stack for a Sensore-Rich Wireless World_x000D_
_x000D_
L: 1763995 Steenkiste, Peter Carnegie Mellon University $ 2,995,762_x000D_
_x000D_
_x000D_
P180254 LC NeTS Large (virtual) (5 panelists),_x000D_
  on 12/05/2017, recommended as Low Competitive (V,G,G,G,F)_x000D_
Panel evaluated 6 rated projects , 1 C, 5 LC _x000D_
_x000D_
_x000D_
This standard review analysis is approved for proposals that were placed by a review panel in the LOW COMPETITIVE or NOT COMPETITIVE category and to which no reviewer assigned an individual rating of EXCELLENT. _x000D_
_x000D_
All panelists and NSF staff, if any, who had a conflict of interest with this proposal left the room before the discussion of it began and did not participate in any way in the review and decision process. _x000D_
_x000D_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_x000D_
_x000D_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_x000D_
_x000D_
Based on these factors, I recommend that this proposal be declined. _x000D_
_x000D_
Darleen L. Fisher_x000D_
Cognizant Program Director  _x000D_
Thursday, December 14, 2017_x000D_
_x000D_
_x000D_
_x000C__x000D_
</t>
  </si>
  <si>
    <t xml:space="preserve">In the context of the five review elements, please _x000D_
evaluate the strengths and weaknesses of the proposal with respect to intellectual merit._x000D_
_x000D_
The proposal an information-centric architecture ICARE that will have:_x000D_
a.	Low-latency in a LAN environment_x000D_
b.	Optimized for a wide variety of information sources_x000D_
c.	Can verify information_x000D_
d.	Edge must be deployable today_x000D_
_x000D_
The PI's put together a good argument on how to reduce latency and speed access to sensor data for applications such as autonomous driving.  The PI's have a clearly laid out plan, including a proof-of-concept that includes autonomous driving on a vehicular testbed._x000D_
_x000D_
The PI's are co-located and make a credible collaborative plan._x000D_
_x000D_
A possible weakness is that the PI's seem stretched thin in their ability to support the proposed effort, given the other current obligations.  Furthermore, their case for an ICN-aware physical layer seems contrived and out of place in the effort._x000D_
_x000D_
_x000D_
In the context of the five review elements, please _x000D_
evaluate the strengths and weaknesses of the proposal with respect to broader impacts._x000D_
_x000D_
_x000D_
The proposal effort, if successful, could have a measurable impact in applications such as autonomous vehicles.  The authors will release their systems as open source tools for others to compare with._x000D_
_x000D_
Please evaluate the strengths and _x000D_
weaknesses of the proposal with respect to any additional solicitation-specific review criteria, if _x000D_
applicable_x000D_
_x000D_
_x000D_
_x000D_
Summary Statement_x000D_
_x000D_
_x000D_
Nice proposal, well written.  Some fluff that can be removed but likely worth funding at some level_x000D_
_x000D_
</t>
  </si>
  <si>
    <t xml:space="preserve">In the context of the five review elements, please _x000D_
evaluate the strengths and weaknesses of the proposal with respect to intellectual merit._x000D_
_x000D_
This proposal aims to develop a new protocol framework and architecture for applications that have very low latency requirements and are supported over wireless networks. Further, it is assumed that these applications also require high bandwidth and intensive computation. Using autonomous driving as an example application, the PIs propose an Information Centric Networking (ICN) enabled architecture to meet the demanding QoS requirements.  Specifically, the PIs assume that all layers of the protocol stack are ICN enabled and there exists a pervasive information (control)  plane for coordination of all aspects of the network to support diverse types of information including the ability to implement ICN-centric security techniques to prevent against leakage and malicious attacks.  The project seeks to build heavily on the XIA future Internet Architecture project and emphasizes that the focus here will be on reducing latency in the wireless edge islands. There is also a plan to develop an end-to-end prototype implementation that will be used to validate the architecture. _x000D_
_x000D_
The proposed effort falls short in terms of the novelty of the proposed research, in light of all the previous efforts of the PIs in the variety of projects highlighted in the proposal, and in particular the XIA project.  Whether it is the design of the information/control plane, the data link layer, the PHY layer or the Network layer, the proposed research comes across as incremental and the PIs do not fully illuminate as to why it is fundamentally new. For example, in the proposed research in the PHY layer, the tasks related to MU-MIMO beamforming proposed by the PIs do not seem to be aware of the body of work in user group selection. Similarly, the issues related to Heterogeneous networks have been studied extensively and the questions posed by the PIs related to resource sharing and 60 GHz for backhaul suggest a lack of freshness.  For the proposed research in the Data Link Layer and Network layer, the tasks considered seem to be not so significant extensions of the PIs' own prior work. The ICN-enabled autonomous driving component of the research seems to be novel. _x000D_
_x000D_
_x000D_
In the context of the five review elements, please _x000D_
evaluate the strengths and weaknesses of the proposal with respect to broader impacts._x000D_
_x000D_
The broader impact of the proposed research seems routine in terms of education and outreach. While the PIs' academic institution certainly has a presence in engagement with the industry in the area of autonomous driving, the impact of the autonomous driving effort of this project on industry is not well laid out._x000D_
_x000D_
Please evaluate the strengths and _x000D_
weaknesses of the proposal with respect to any additional solicitation-specific review criteria, if _x000D_
applicable_x000D_
_x000D_
_x000D_
_x000D_
Summary Statement_x000D_
_x000D_
This proposal by a highly accomplished team of investigators comes across as being incremental and lacking the novelty one would expect of a large NETS effort._x000D_
_x000D_
</t>
  </si>
  <si>
    <t xml:space="preserve">In the context of the five review elements, please _x000D_
evaluate the strengths and weaknesses of the proposal with respect to intellectual merit._x000D_
_x000D_
The gist of the proposal is to experiment with edge wireless networks running a native ICN protocol suite to support sensor and other edge functions that interact with real-time systems such as automated vehicles and virtual reality._x000D_
_x000D_
The key strengths of the proposal are the PIs awareness of the many issues of supporting sensor systems and ICN, building on their past experience with sensor networks and the XIA architecture.  The team's understanding of the need to make pub-sub (preferred sensor approach) work well with the ICN architecture is an example of the insights their past experience brings along.  So too the discussion of heterogeneous data providers at the edge and the data showing that computation will have to be at the edge. The research team is also exceptionally strong and co-located, so many of the issues of ensuring collaboration across the team are minimized._x000D_
_x000D_
Places I thought the proposal was a bit weaker mostly involved places where a bit more digging might have led the team to more insights.  One example is the mixed pub-sub/ICN architecture done for the DARPA F6 project (Partridge et al, "Content Network in Space").  It has a multi-level secure network in a tumbling network using pub-sub over content networks with some real-time requirements -- it might give insight into some of the robustness issues this proposal skims across.  Another example is Fog Computing (e.g. the work of Mung Chiang at Princeton and UMOBILE in Europe).  Some of these efforts (UMOBILE and also an IRTF WG) seek to mix Fog and ICNs -- and when this proposal talks about computing at the edge in its network, that's the same problem._x000D_
_x000D_
Regarding the five elements_x000D_
_x000D_
1. advancing knowledge is clear_x000D_
2. original thinking -- alas the proposal feels well informed but somewhat next step -- we're taking the next step on the PIs' areas of expertise but it doesn't feel as if there's a breakthrough, even though each of the next steps is a good one._x000D_
3. the plan is excellent_x000D_
4. the teams qualifications are excellent_x000D_
5. The PI is devoting a full month each summer, which given everyone is local, is more than sufficient._x000D_
_x000D_
_x000D_
_x000D_
In the context of the five review elements, please _x000D_
evaluate the strengths and weaknesses of the proposal with respect to broader impacts._x000D_
_x000D_
The ability to support these more enhanced sensing and content services at the network edge is vital, so the overall broad impact is clear._x000D_
_x000D_
For the strength of the concepts, see intellectual merit._x000D_
_x000D_
_x000D_
Please evaluate the strengths and _x000D_
weaknesses of the proposal with respect to any additional solicitation-specific review criteria, if _x000D_
applicable_x000D_
_x000D_
The requested BPC plan is missing._x000D_
_x000D_
Summary Statement_x000D_
_x000D_
A strong proposal that demonstrates an outstanding understanding of the problem space and is likely to yield excellent results.  The proposal feels slightly more incremental that is desirable._x000D_
_x000D_
</t>
  </si>
  <si>
    <t xml:space="preserve">In the context of the five review elements, please _x000D_
evaluate the strengths and weaknesses of the proposal with respect to intellectual merit._x000D_
_x000D_
This proposal aims at a new ICN architecture (ICARE) for sensor-rich edge applications such as autonomous driving. The vision is to enable ICN concepts throughout all the network layers including data link and physical layers. The proposed work has the intellectual merit of designing a new network architecture that focuses on low latency applications and argues for new autonomous driving paradigms such as cooperative and networked driving where the information flow comes not only from local sensors through neighboring sensors mounted in the infrastructure or in other vehicles. The proposal does not effectively emphasize the progress compared to recent advances in information-centric communications and autonomous vehicle networks (i.e. CarSpeak, XIA, NDN).  PIs of this proposal have a proven record as outstanding researchers and innovators, however, this specific proposal falls a bit short in describing the key groundbreaking point beyond the integration of relatively known concepts.  _x000D_
_x000D_
_x000D_
_x000D_
_x000D_
In the context of the five review elements, please _x000D_
evaluate the strengths and weaknesses of the proposal with respect to broader impacts._x000D_
_x000D_
PIs are outstanding researchers with a proven track record of result dissemination and the inclusion of underrepresented community. The proposal identifies as goals the inclusion of the research concepts and methodologies developed in undergraduate and graduate education. PIs personally and proposing institutions have a proven track record in technology transfer and industrial impact._x000D_
_x000D_
Please evaluate the strengths and _x000D_
weaknesses of the proposal with respect to any additional solicitation-specific review criteria, if _x000D_
applicable_x000D_
_x000D_
The proposal is weak in differentiating the proposed work from other prior efforts in ICN and information-driven networking (i.e. CarSpeak).  PIs should try to better specify how the proposed approach will achieve the 10s of millisecond latency necessary to support autonomous driving in a cooperative fashion.  PIs make an effort to sketch the architecture but fail to describe what will be the key innovations reaching beyond current ICN and networked Autonomous Driving research (i.e. CarSpeak)._x000D_
_x000D_
Summary Statement_x000D_
_x000D_
This proposal describes ICARE an ICN architecture designed to support networked and cooperative autonomous driving. The proposal accurately describes how PIs intend to bring ICN concepts (i.e. naming, caching, anycast) to each and every layer of the communication architecture changing addressing, forwarding as well as to the mac and physical layers. The proposal, however, appears to employ and adopt a number of known mechanisms and in some cases (i.e. Physical layer) is not clear how the ICN approach can actually lead to a gain in performances.  The vision is fascinating but the proposal does not clearly show how the proposed work would advance current research on the topic; the proposal appears to borrow most of its concepts from XIA, NDN, and CarSpeak in an attempt of integration of the various concepts from those and other efforts. _x000D_
_x000D_
_x000D_
_x000D_
</t>
  </si>
  <si>
    <t xml:space="preserve">In the context of the five review elements, please _x000D_
evaluate the strengths and weaknesses of the proposal with respect to intellectual merit._x000D_
_x000D_
Strengths._x000D_
_x000D_
1. Attempt to apply information-centric networking principles to the design of wireless edge networks_x000D_
_x000D_
2. A complete ICN wireless network architecture -- ICARE -- from PHY, Datalink, Network and an Information Plane._x000D_
_x000D_
3. The notion of a pervasive information plane is interesting. It would be better that this notion is more integrated with the rest of the proposal._x000D_
_x000D_
4. In the proposed research on ICN-enable PHY layer, I like the idea of ICN-aware MAC which schedules times on the wireless medium for information as opposed to specific devices._x000D_
_x000D_
5. The proposed research on ICN-enabled autonomous driving based on open source autonomous vehicle projects is also worthwhile._x000D_
_x000D_
Weaknesses._x000D_
1. Overall the project seems to be too broad and lacks focus. While it is nice that the proposal presents a complete ICN wireless edge architecture, it is not well tied to and integrated with the targeted autonomous driving application._x000D_
_x000D_
2. More specifically, it is unclear whether the proposed ICN edge wireless architecture is meant for the wireless infrastructure (e.g., running on road-side units, or edge clouds that are deployed farther away from the road side infrastructure), or will it also be integrated inside autonomous vehicles. If it is the former, how will it be utilized by AVs? The proposal also connected driving. It seems that AVs will also talk to each other?_x000D_
_x000D_
3. Likewise, the proposal talks about various (external) sensors. Does that mean that these sensors will be deployed along the road sides? How will the AVs utilize these sensors, and how the proposed ICN wireless edge architecture helps here? The discussion on Datalink Layer in Section 5 is not well tied to the proposed autonomous driving applications._x000D_
_x000D_
4. In Section 2.2, the proposal talks about low latency requirements.  But this challenge is not clearly addressed in the remainder of the proposal._x000D_
_x000D_
5. The proposal discusses several proposed ICN architectures such as NDN, DONA, and their own XIA. The PIs then proceed to design the proposed ICN wireless edge architecture based on XIA, without clear justification why XIA is the best architecture for the target problem domain. The remainder of the proposed research is essentially an extension of XIA. There are no fundamentally new research ideas (besides the prevsaive information plane)._x000D_
_x000D_
_x000D_
In the context of the five review elements, please _x000D_
evaluate the strengths and weaknesses of the proposal with respect to broader impacts._x000D_
_x000D_
The broader impact section is well written, but fairly standard._x000D_
_x000D_
Please evaluate the strengths and _x000D_
weaknesses of the proposal with respect to any additional solicitation-specific review criteria, if _x000D_
applicable_x000D_
_x000D_
The data management plane is adequate. _x000D_
_x000D_
The collaboration plane is excellent, with detailed breakdown of tasks and PI responsibilities. I would have liked to see a timeline associated with the tasks. _x000D_
_x000D_
The post-doctoral mentoring plane is good._x000D_
_x000D_
Summary Statement_x000D_
_x000D_
The proposal aims to develop an ICN-based wireless edge architecture, referred to as ICARE, with autonomous driving as a key application domain. The proposal describes a complete ICN edge architecture from PHY, Datalink and Network layers as well as a pervsaive information plane. The proposed research is built upon XIA, an NSF FIA project developed at CMU. On the other hand, the proposed research tasks are rather broad and not well tied to the target autonomous driving applications. As such, it is unclear how many of the proposed ICARE and constituent research tasks and mechanisms can help address the challenges in the autonomous driving applications._x000D_
_x000D_
</t>
  </si>
  <si>
    <t>A new generation of highly interactive applications is emerging that leverage rich sources of diverse sensor data.  Examples include autonomous vehicles that require real-time control and augmented reality applications that overlay reality with synthesized output.  Such applications have very tight latency constraints since the application must respond very quickly to changes in the physical environment.  The high computational and bandwidth requirements of this new class of applications makes it challenging to meet these latency requirements, especially in wireless networks._x000D_
Information-centric networking was introduced specifically to optimize information retrieval by providing in-network support that avoids the overhead of mapping information queries onto the host-to-host primitives supported by today's networks.  Most ICN research has however focused on the Internet and specific classes of information. The proposed project instead applies ICN principles to the retrieval of very diverse types of information in wireless edge networks. Our design both addresses challenges unique to such networks, e.g., latencies in wireless networks, and leverages some of its properties, e.g., availability of broadcast._x000D_
The project will develop a prototype of the proposed architecture and will use autonomous driving for the end-to-end evaluation of the system.  We will also use other sensor-based applications to evaluate the generality or our architecture._x000D_
Keywords: information-centric networking, low latency, sensors, autonomous driving.The proposed research uses three concepts to directly attack the key challenges associated with achieving low latency in wireless edge networks. First, all layers of the stack will be ICN-enabled to reduce the main sources of overhead of locating and transferring information in wireless LANs.  Second, a pervasive information plane will coordinate all ICN-enabled network, storage and processing functions in the network, while supporting very diverse types of information. Finally, ICN-centric security techniques ensure that information cannot be leaked or altered maliciously.  The project will define, implement, and evaluate these concepts.Prototype systems will be released as open source tools so other researchers can use them for comparison and as a basis for their own research. The PIs will integrate education and research by engaging undergraduate, MS, and PhD students in interdisciplinary research in course projects, REUs, and independent studies.  The PIs will actively encourage participation by women and underrepresented groups as part of the proposed project.  They will also incorporate research results in courses in networking, wireless, security, and mobile and pervasive computing. Finally, PIs will work closely with the autonomous driving community in the evaluation of the system in a realistic setting. This realistic evaluation will help engage industry, exposing them to the research results.</t>
  </si>
  <si>
    <t>1763996</t>
  </si>
  <si>
    <t>Kar</t>
  </si>
  <si>
    <t>Network processes (supported by networks) arise in many applications ranging from cyber networks (e.g., competing botnets contending for internet resources), to internet of things (e.g., malware diffusion), social networks (e.g., diffusion of different memes), epidemics (e.g., different virus strains spreading in a population), or physics (e.g., contact process, Ising model), among many others. The large-scale nature of such systems precludes pathwise analysis of the dynamics of the high-dimensional microstate, i.e., of the collective state of all individuals or agents in the population. As an alternative, we focus on the evolution of the system by observing macroscopic quantities, that is, state variables defined as global averages or low-resolution functionals of the microstate. For instance, in cyber networks, observing the binary state of each agent--compromised or not--is prohibitive; instead, one tracks the fraction of compromised nodes--a macroscopic observable. Relevant questions that our research pursues include what are in the long term expected population levels of infection, or population levels of adoption of several opinions, or fraction of sites compromised by botnets, or to know if one strain overcomes all others, or which strains survive or dominate (winner take all or survival of the fittest). Keywords: Network Science; Network Processes; Mean Field; Network Diffusion; Metastability; Malware PropagationTo quantify the emergence of network behaviors and trends resulting from local peer-to-peer interactions in the large population limit as well as over long time horizons, we propose to derive:  1) Asymptotic mean field descriptions of observable macrostate dynamics, a set of coupled nonlinear ordinary differential equations (ODEs), also designated as the fluid limit, that characterizes the temporal evolution of the macrostates in the large population limit. The prelimit processes of the macroscopic states that we will analyze are non-Markov in general (although, the microscopic dynamics is Markov) rendering innaplicable weak convergence of Markov processes standard techniques such as Kurtz's theorem. We will develop novel constructions based on coupling arguments to establish mean field limits. 2) Long-term trends (time asymptotics) of the limiting mean field dynamics, by characterizing their equilibria and basins of attraction, to determine where the orbits of the dynamical system accumulate. This will go well beyond most of the literature in epidemics and malware propagation that restrict the study of these ODE's to simply characterizing their equilibria. Because of the coupling and nonlinearities of the fluid limits, Lyapunov based approaches are not viable. And, finally, 3)  Metastability  (regimens of behavior over different time-scales) by considering the stochastic prelimit processes (corresponding to finite but large population size). We will specifically focus on multistrains (virus, opinions, botnets, malwares) and on the impact of the topology of the network of contacts and of agent mobility on the dynamics of coupled network processes. Our work will contrast with the existing body of literature that is mostly limited to single strain and complete networks and full mixing.Our research cuts across multiple domains, is transformative, and will enable tools to analyze a broad range of network processes of critical importance to society at large, from malware propagation where networks of mobile bots overwhelm servers of service providers, to diffusion of opinions, fads, or memes in social networks, or spread of addiction in communities. Through CyLab at CMU, a major cybersecurity lab, and a DOE cyberphysical project of the PI,  we access domain experts to apply the results of our research. These applications appeal to high schoolers and undergraduates, so, we will extend project opportunities, through programs available at CMU, to them. The PIs are committed to developing new undergraduate courses and other educational, outreach, and dissemination activities. We will prioritize recruiting female doctoral students and others from under-represented groups. Results will be disseminated through the best journal and conferences, promoting in these venues special issues and sessions on these topics.</t>
  </si>
  <si>
    <t>1763997</t>
  </si>
  <si>
    <t>Gruteser</t>
  </si>
  <si>
    <t>As wireless sensing and networking technologies make significant strides in today's world, applications are increasingly combining rich sensing of the environment with unprecedented network requirements. This trend is already evident across mixed-reality and automated driving applications that use cameras and other sensors to understand, map and interact with the surrounding environments. Realizing such applications requires not only robust visual simultaneous localization and mapping (SLAM) techniques but such applications also impose unprecedented requirements on wireless networks: realizing multi-Gbps capacity to share rich sensor information, reliable millisecond-level latency to enable real-time interactions, and high-fidelity tracking of the surrounding environment. The increasing use of networked robotics and infrastructure sensors in smart cities poses similar challenges._x000D_
_x000D_
Given the limited bandwidth available in the conventional spectrum, current approaches explore extremely high frequency spectrum, for example through mmWave or visible light communications, but face challenges when the line-of-sight between transceivers is frequently blocked. The perception component often uses simultaneous localization and mapping (SLAM) techniques based on camera or LIDAR input to find the position and orientation of the user within a space. Increasing the robustness of localization and object recognition using such techniques requires significant computation time and energy. Therefore, existing approaches that strictly separate the network stack and the perception component face challenges in providing robust perception and high-bandwidth networking._x000D_
_x000D_
The project explores a reality-aware wireless architecture that blends networking and sensing components across multiple layers. Rather than strictly isolating these components, the network stack can receive information about the geometry of the surrounding reality from sensors to provide more predictable network performance, while the network information can help reduce the computational complexity of perception functions. An explicit goal of this project is to identify the minimal interfaces and abstractions across these components to achieve most of the realizable gains._x000D_
_x000D_
Keywords: mixed reality; extremely high frequency comm.; camera sensing and SLAMThis project will (i) examine the design space of network architectures for deeply blended perception and communications to increase overall system performance, (ii) design low-energy tags, visual signaling strategies, and geometric matching techniques to enhance object association in images with network information (iii) develop SLAM algorithms that blend conventional strategies with network information to estimate and enhance reliability, and (iv) integrate the results into a reality-aware network architecture that exploits information about sensed obstacles to enhance performance, let's application address nodes perceived in sensor images. This project brings together an interdisciplinary team with a track record of successful collaboration and experience across mobile systems, localization, computer vision, and extremely high frequency communications to tackle these challenges.Through its focus on a wireless network architecture that is jointly optimized with perception, this project has good potential for societal impact. Robust perception and high-bandwidth wireless networking are needed to realize technological innovations across a diverse spectrum of high-impact areas including mixed-reality, robotics, and automated vehicles. Given the more than 30,000 traffic fatalities annually in the United States, the use of such techniques, to enhance driver assistance systems or automated vehicles has the potential to save numerous lives. In addition to scholarly publication, the project will engage industry to increase the chance of technology transfer, by drawing on existing working relationships with companies such as Qualcommm, Nokia Bell Labs, General Motors, and Toyota. The project also includes a set of integrated education activities that will offer research internships to NJ, GA and VA high school students and undergraduates, engage underrepresented groups, and enhance curricula.</t>
  </si>
  <si>
    <t>1763998</t>
  </si>
  <si>
    <t>Dongarra</t>
  </si>
  <si>
    <t>The central idea of the Exposed Buffer Processing Architecture (EBPA) project is that the appropriate common service on which to build an interoperable platform to support next-generation Internet-like services is the memory/storage buffer (i.e., data buffers on distributed, network-connected nodes called depots).  In this model, software services are defined by combining primitive data storage, transfer and processing operations defined on such connected buffers.  Storage and transfer are implemented in a uniform way by the depot (currently as an overlay serviced called the Internet Backplane Protocol (IBP) which has been widely deployed over the past 15 years.  Processing functionality is added in the form of predefined operations implemented by an extension to IBP known as the Network Functional Unit (NFU).  Operations implemented by NFUs are local to buffers on a single node and are connected across nodes by explicit transfer operations to implement distributed services.  When combined with distributed monitoring and control units, the result is a scalable, general-purpose infrastructure that can implement high-performance, reliability, scalability, and efficiency.  In the work of this proposal, the efficacy of the EBPA infrastructure will be validated using two driving applications._x000D_
keywords: Distributed Systems, Edge computing, Internet of Things, Data ReductionThe experience of the last two decades have made the distributed systems community acutely aware of how elusive the invention of a future-defining generalization or extension of the Internet platform has proven, as it has been the explicit or implicit ambition of several notable projects.  However the right abstractions, balancing simplicity and generality, are key to success.  The design goals of the EBPA project can be summarized succinctly as defining an interoperable abstraction of the local storage, networking, and computational resources of a network-connected node that enables sharing of those resources, and is designed to maximize deployment scalability.  In addition to developing the EBPA infrastructure, this work targets two distinct application domains -- a wireless sensor network for environmental monitoring and a distributed linear algebra subsystem.  The first embodies the edge network challenge of distributed, resilient data management for low data volume sensors in a citizen science context.  The second captures the challenges of computationally intensive analysis on large data volumes, as might be encountered in large-scale scientific instruments such as the Large Synoptic Survey Telescope (LSST).A variety of technological, economic, and social developments, most notably the movement toward Smart Cities, the Internet of Things (IoT), Internet-connected scientific instruments, and other forms of "intelligent infrastructure" are prompting calls for something the distributed systems community has long aspired to create: A next-generation Internet.  A successful EBPA project would have transformative impact by creating a flexible substrate for next-generation Internet services.  In addition, the validating application domains -- environmental sensors and distributed linear algebra -- themselves have broad applicability to scientific applications of great importance.  The EBPA research software will be made freely available to the distributed systems and scientific communities, and will be the basis for subsequent development of production quality tools and software that confront problems as diverse as wide area content distribution to data reduction in edge environments.  The project will involve faculty at both PI institutions, support the career development of postdoctoral research scholars, and be integrated into the graduate curriculum at UTK through the Interdisciplinary Graduate Minor in Computational Science program that PI Dongarra leads. Building on the work of NSF-funded REU collaborations PI Dongarra's group has participated in for the last 4 years, this project will involve undergraduates in new fields, such as IoT and edge computing, through REU programs that UTK plans to sponsor in the future. Along with numerous tutorials given at major conferences, the PIs of the project are well known for publishing their techniques in a tutorial manner and for providing responsive assistance to their large user base via email and web-based systems. Such efforts will be sustained and expanded under the plan for this project.</t>
  </si>
  <si>
    <t>1763999</t>
  </si>
  <si>
    <t>Panozzo</t>
  </si>
  <si>
    <t>Simulating deformations is a widely used technology at the core of many disciplines, ranging from basic research in material design, to industrial settings such as the design of airplanes or cars. The field has been historically split into two broad categories: (1) accurate and offline, and (2) inaccurate and real-time. (1), which is prevalent the mechanical engineering community, is usually based on high-resolution discretizations and complex and accurate material models, which can faithfully represent the deformation of a material, but often requires minutes or even hours of computation. (2), which is common in virtual reality, training and games, sacrifices accuracy to achieve interactive frame-rates (120+ frames per second), which are paramount in interactive settings such as surgery training._x000D_
In this proposal, we plan to develop a novel physics-based simulation approach that will dramatically increase performance of accurate simulation methods, achieving performance on par with approximate interactive techniques. To achieve this goal we will exploit recent developments in deep learning to learn an efficient yet accurate approximation of the physics laws from a large collection of simulations generated with accurate off-line solvers. We propose to move the computation time required to simulate complex deformations (such as the interactions between multiple soft tissues with a surgical instruments) to a preprocessing step that generates similar deformations and analyzes them to learn how objects deform. This will be achieved using a pair of neural nets to (a) generate an initial starting point for an implicit solver, and (b) directly estimate the descent direction, avoiding expensive gradient and Hessian computations. Unlike many existing acceleration techniques, these neural networks are not tied to a specific object and do not require a new precomputation for each new geometry._x000D_
Our new algorithm will be validated in two test applications: the acceleration of simulations required in designing libraries of metamaterials (which require a large number of  expensive optimization runs) and the integration into an existing surgical simulator developed by VirtaMed, to simulate knee and shoulder arthroscopy.The core technical contribution of the proposal will be twofold. On the simulation side, we will study which components of a simulation pipeline can be effectively accelerated by neural networks while maintaining full control over accuracy. On the machine learning side, we will develop unstructured networks, a novel technique for learning signals on unstructured meshes (in both 2D and 3D), that is able to scale to the hundreds of thousands of degrees of freedom that are typical in simulation applications. _x000D_
In this proposal, we will rely on existing high-accuracy simulators to generate the training data to reduce the costs, but we expect that our techniques will be applicable to data acquired from physical experiments, possibly leading to real-time simulations whose faithfulness to the real-world is higher than existing, offline methods. The developed techniques will be tested on simulations of deformable solids such as biological soft tissues, but the developed learning framework could be potentially applied also to other natural phenomena (such as acoustic or magnetism).If successful, this proposal will transform how physical simulation is performed in many disciplines, allowing to drastically increase the real-time performance of existing systems, reducing time and costs, without affecting their accuracy, and enabling  interactive exploration and design. The flexibility offered by unstructured networks will make them ideal for a plethora of other settings where the domain is not discretizable with a regular lattice, such as Quantum Chromodynamics in Particle Physics and Molecular prediction in Quantum Chemistry.To increase impact, we will release all software developed in this proposal as open-source. During the third year, we will organize a multi-disciplinary workshop to present the techniques we developed to mechanical engineers, machine learning, and graphics researchers, bringing together in one location all the researchers and practitioners interested in developing and using this technology. The workshop will be co-located with NIPS (or SIGGRAPH) to increase participation. _x000D_
Keywords: physics-based simulation; machine learning; discrete differential geometry; real-time computing; numerical methods; continuum mechanics.</t>
  </si>
  <si>
    <t>1764000</t>
  </si>
  <si>
    <t>Carloni</t>
  </si>
  <si>
    <t xml:space="preserve"> Panel Summary       
 A short description of the proposal:_x000D_
Heterogeneous architectures are designed for performance and power efficiency, but present massive challenges for code portability. The proposal seeks to address that problem by streamlining the communication and synchronization between the heterogeneous components, compiler and application. Precisely, the PIs propose continuing to explore: (1) DeSC compiler techniques for automatically generating decoupled access/execute accelerators; (2) parallel QEMU simulation with new support for parallel timing models; (3) automatically generating shims containing memory ordering assertions; and (4) an improved embedded scalable platform to create an FPGA prototype._x000D_
_x000D_
Intellectual merits:_x000D_
Strengths:_x000D_
+ The PIs have significant expertise and well-established research programs in the computer architecture area and a track record of developing and releasing open-source software. _x000D_
+ The proposed work is a derivative of PI's prior work in this area and can be impactful, and it will benefit the larger research community._x000D_
+ The proposal seeks to verify memory consistency models that are diverse and disparate across different heterogeneous chips as well as non-instruction based hardware like accelerators. This is a very complex verification problem. _x000D_
+ Automatic synthesis and placement of hardware shims is a very interesting and practically useful idea. _x000D_
Weaknesses:_x000D_
- The research plan is very broad and covers many different topics for a medium-scale NSF effort. In addition, connections among different parts of the proposed research (e.g., compiler effort, FPGA prototyping in relation to research on hardware shim placement) are not well articulated. The proposal would have been stronger if it had been focused on a subset of the topics, for example, dynamic shim-based memory consistency verification to help facilitate designing correct heterogeneous systems with mixed consistency models._x000D_
- It is unclear how precisely the proposed research will help with the code portability, which is one of the driving motivations for the proposed research._x000D_
_x000D_
_x000D_
_x000D_
Broader Impacts:_x000D_
Strengths:_x000D_
+ The PIs have excellent track records and continued plans for involving undergraduate students in research and mentoring of women engineers._x000D_
+ Plans for curriculum development and open-source software tool release are commendable. _x000D_
_x000D_
Weaknesses:_x000D_
None._x000D_
_x000D_
Other criteria:_x000D_
The data management plan is satisfactory. _x000D_
_x000D_
Summary/Rationale for recommendation including key strengths and critical weaknesses:_x000D_
Among other things, the PIs propose to conduct research  on using hardware shims to verify memory models for heterogeneous multicore systems. This is an important and potentially impactful undertaking. However, the proposal lacks cohesion among its many parts and is somewhat incremental in nature._x000D_
_x000D_
The panel placed this proposal in the following category:_x000D_
_x000D_
____	Highly Competitive (HC)_x000D_
X	Competitive (C)_x000D_
____	Low Competitive (LC)_x000D_
____	Not Competitive (NC)_x000D_
_x000D_
_x000D_
The panelists concur that the Panel Summary accurately reflects the panel discussion.  _x000D_
</t>
  </si>
  <si>
    <t xml:space="preserve">In the context of the five review elements, please _x000D_
evaluate the strengths and weaknesses of the proposal with respect to intellectual merit._x000D_
_x000D_
The PIs propose continuing to explore: (1) DeSC compiler techniques for_x000D_
automatically generating decoupled access/execute accelerators; (2)_x000D_
parallel QEMU simulation with new support for parallel timing models; (3)_x000D_
automatically generating shims containing memory ordering assertions; (4)_x000D_
an improved embedded scalable platform to create an FPGA prototype._x000D_
_x000D_
There are definitely some individually interesting research ideas in this_x000D_
proposal. However, this proposal lacks a cohesive vision. The PIs attempt_x000D_
to unify the proposal around the notion of "shims" but (1) shims are_x000D_
obviously not at all a novel idea, and (2) much of the proposal is_x000D_
relatively orthogonal to shims (e.g., parallelizating QEMU). Even_x000D_
ignoring the lack of a cohesive vision, the proposed work is relatively_x000D_
incremental. All four tasks are basically extensions of ongoing research_x000D_
currently being pursued by each PI (e.g., DeSC, pico, ArMOR, ESP)._x000D_
Overall, this propsal feels like many incremental ideas glued together in_x000D_
an adhoc way. Without a truely cohesive vision and/or novel ideas it is_x000D_
hard to get excited about this proposal._x000D_
_x000D_
Of all the proposed work, I found the ideas in task 3 to be the most_x000D_
innovative. One strategy might be to focus the proposal on the central_x000D_
idea of dynamic shim-based memory consistency verification to help_x000D_
facilitate designing correct heterogeneous systems (e.g., processors,_x000D_
GPUs, accelerators) with mixed consistency models. This would uniquely_x000D_
leverage the PIs' strengths and prior work on memory consistency_x000D_
verification and synthesis of latency insensitive shims. The proposed_x000D_
work on parallel QEMU could be seen more as a key enabler for evaluating_x000D_
dynamic shim-based memory consistency verification. The tasks on DeSC and_x000D_
ESP could be dropped. This would give the PIs additional space to really_x000D_
develop a more detailed research plan for how they plan to automatically_x000D_
synthesize and place the memory consistency checker shims, what static_x000D_
and dynamic checkers would look like, and how all of this could come_x000D_
together to really make an impact in designing complext yet correect_x000D_
heterogeneous systems. Of course this is just one thought ..._x000D_
_x000D_
_x000D_
In the context of the five review elements, please _x000D_
evaluate the strengths and weaknesses of the proposal with respect to broader impacts._x000D_
_x000D_
The proposal discusses a commitment to open-source software tools and_x000D_
also the importance of using a laddered mentoring approach. The use of a_x000D_
live pareto-efficiency plot seems like a fun and engaging way to help_x000D_
students learn various design trade-offs._x000D_
_x000D_
_x000D_
Please evaluate the strengths and _x000D_
weaknesses of the proposal with respect to any additional solicitation-specific review criteria, if _x000D_
applicable_x000D_
_x000D_
_x000D_
_x000D_
Summary Statement_x000D_
_x000D_
While there are definitely some individually interesting research ideas,_x000D_
this proposal is somewhat incohesive and incremental. Broader impact is a_x000D_
bit above average. Overall, this proposal has potential but is not in the_x000D_
top tier quite yet._x000D_
_x000D_
_x000D_
</t>
  </si>
  <si>
    <t xml:space="preserve">In the context of the five review elements, please _x000D_
evaluate the strengths and weaknesses of the proposal with respect to intellectual merit._x000D_
_x000D_
The investigators have a strong track record._x000D_
_x000D_
The idea of introducing a hardware "shim" is interesting, but the proposal did not connect this idea back to the original goals of improving the portability of code. The core of the proposal is do a collection of relatively independent tasks._x000D_
_x000D_
The use of shims to verify memory models is interesting, and was a strength of this proposal._x000D_
_x000D_
In the context of the five review elements, please _x000D_
evaluate the strengths and weaknesses of the proposal with respect to broader impacts._x000D_
_x000D_
The contributions to the open-source community are noteworthy._x000D_
_x000D_
_x000D_
Please evaluate the strengths and _x000D_
weaknesses of the proposal with respect to any additional solicitation-specific review criteria, if _x000D_
applicable_x000D_
_x000D_
_x000D_
_x000D_
Summary Statement_x000D_
_x000D_
While the investigators are strong, the proposal lacks cohesion._x000D_
_x000D_
_x000D_
</t>
  </si>
  <si>
    <t xml:space="preserve">In the context of the five review elements, please _x000D_
evaluate the strengths and weaknesses of the proposal with respect to intellectual merit._x000D_
_x000D_
Proposed research:_x000D_
The proposal introduces "shims", intermediary hardware units that can offer prefetching or buffering functionality, translate between different communication protocols, track communication among units in a heterogenous multiprocessing (HMP) system to ensure memory consistency is honored, and so on. The main purpose of introducing shims is to allow different components in a heterogeneous system to communicate and share information effectively._x000D_
Claimed contributions (in view of prior art):_x000D_
-	According to the authors, the notion of intermediaries has been explored before and the objective of this proposal is to introduce methods for automating design and placement of these intermediary units. The main claimed contributions are as follows:_x000D_
-	Compile-time and run-time communication analysis for effective placement of shims in a heterogeneous multiprocessor system._x000D_
-	Implementation of a full-system simulator for HMPs._x000D_
-	Dynamic memory consistency verification using shims._x000D_
-	Design and implementation of an FPGA-based prototyping platform._x000D_
Comments on technical portion of the proposal:_x000D_
Strengths (in bullet format):_x000D_
-	The majority of existing accurate full-system simulators are notorious for being slow. This proposal promises a simulator that is both fast (enough) and accurate (enough) for doing full-system simulations. If such a simulator is released, it can have a huge impact on speeding up research efforts._x000D_
Weaknesses:_x000D_
-	The ideas presented in the proposal do not seem to justify the motivation. Overview/Relevance states that "Indeed, while specialized accelerators and heterogeneous parallelism offer a viable path for meeting power/performance targets and maintaining technology scaling, they have fundamentally shifted programming styles and reduced portability. In particular, codes are increasingly tailoredùeither by hand in particular programs or via library callsùto work with particular accelerators. When new technology generations provide different hardware options, codes must be rewritten or retailored.". Based on this statement, the expectation is that what follows in the proposal will try to address this problem. However, the main contribution of the proposal seems to be improving/monitoring communication among different units. I do not see how the proposed method can solve a problem like avoiding code rewriting or retailoring. More importantly, OpenCL is a well-known, well-established language for writing programs targeted for HMPs. _x000D_
-	It is claimed that the simulator will be fast and accurate enough for doing full-system simulations. Additionally, it is mentioned that hardware accelerators will be defined in the simulator using SystemC modules. However, SystemC simulations are slow (see " Dramatically Increase the Performance of SystemC Simulations"  as an example) and may not be the best option for designing a fast simulator._x000D_
-	How much overhead is imposed by adding shims to an HMP? How do they affect communication latency?_x000D_
_x000D_
_x000D_
In the context of the five review elements, please _x000D_
evaluate the strengths and weaknesses of the proposal with respect to broader impacts._x000D_
_x000D_
Strengths (in bullet format):_x000D_
-	Open-source software tools; Good Curriculum Development Activities._x000D_
Weaknesses:_x000D_
-	None_x000D_
_x000D_
_x000D_
Please evaluate the strengths and _x000D_
weaknesses of the proposal with respect to any additional solicitation-specific review criteria, if _x000D_
applicable_x000D_
_x000D_
_x000D_
_x000D_
Summary Statement_x000D_
_x000D_
Interesting idea and approach, but nothing unexpected or ground-breaking._x000D_
_x000D_
</t>
  </si>
  <si>
    <t xml:space="preserve">In the context of the five review elements, please _x000D_
evaluate the strengths and weaknesses of the proposal with respect to intellectual merit._x000D_
_x000D_
Strengths: This is a very relevant problem with an urgent need for solving it. The PIs are very well qualified, and have a tightly integrated plan to work together to solve this problem. The proposal is well articulated. _x000D_
Weaknesses: Details about ideas behind some of the proposed work are lacking. Also, the novelty of the proposed solution is not convincing. Different parts of these solutions have been tried before- like placing intermediary communication elements, verification techniques for memory consistency, FPGA based evaluation etc. If there is a good reason for why the proposal brings novelty to this space, it is not evident._x000D_
1. The concrete solution for proposed work seems to be the automatic placement of hardware shims. While this is interesting as an idea, some more detail on what these shims are and why they are able to be so versatile in facilitating communication and synchronization would be good. Although the proposal mentions that they are intelligent, there is no further elaboration on what type of intelligence they possess. _x000D_
2. The feasibility of Task 3, or verification of memory consistency using shims is not clear. Memory consistency models for arbitrary hardware designs like accelerators, as well as mediating between different heterogeneous units, each following a different memory consistency model are very complex problems. While the hardware shims are the proposed artifacts to verify these MCMs, the PIs should provide the principle and ideas behind how they plan to attack this complex problem. How are the massive number of possible memory interleavings going to be checked statically? If not statically, what is the best guarantee they can give about the dynamic verification? Why not use the multiple exisiting formal and semi-formal verification approaches, instead of inventing new methods? The lack of detail in this section makes it hard to assess its value._x000D_
_x000D_
In the context of the five review elements, please _x000D_
evaluate the strengths and weaknesses of the proposal with respect to broader impacts._x000D_
_x000D_
The broader impacts of the proposed work will be through dissemination of open source software, design contest in curriculum development, and mentoring of women engineers. _x000D_
The PIs seem to have invested significant time into education and mentoring of undergraduate students._x000D_
_x000D_
Please evaluate the strengths and _x000D_
weaknesses of the proposal with respect to any additional solicitation-specific review criteria, if _x000D_
applicable_x000D_
_x000D_
_x000D_
_x000D_
Summary Statement_x000D_
_x000D_
Modern heterogeneous parallel systems are performance and power efficient, but lack portability and cannot adjust to dynamic variations. The proposed methods seek to demonstrate gains in performance, functional robustness and code portability. Hardware communication primitives called shims are designed and synthesized as a part of the solution to improve dynamic optimization and verification. While this is an important problem, and the PI team is highly competent, the presented solution seems to lack novelty and does not make a convincing case._x000D_
_x000D_
</t>
  </si>
  <si>
    <t>Modern computer systems employ increasing amounts of heterogeneity and specialization to achieve performance scaling at manageable power and thermal levels. From the chip level to the datacenter level, this increased heterogeneity offers high performance, but at the cost of reduced code portability and increased system complexity that can impact robustness and verifiability. Application software is increasingly tailored to employ particular accelerators, but different hardware options or technology generations mean that this software must be rewritten or retuned. New technology generations provide different hardware options; codes must be rewritten or retailored. Porting code bases without detailed optimization results in disappointing performance. The objective of this research is to develop a comprehensive infrastructure for robust and portable application mapping onto heterogeneous computer systems; this includes support for communication analysis, compilation, verification, simulation and emulation._x000D_
_x000D_
Keywords: Heterogeneous multicores, Accelerator-oriented parallelism, Memory consistency model verification, Scalable full-system simulation, Iterative compilation.The proposed work will develop new approaches for the compilation, simulation, verification, and prototyping of application software running on heterogeneous, accelerator-oriented computing systems. The project will demonstrate gains in performance, functional robustness, and code portability. In particular, a distinctive goal of this project is to show how the addition and automatic synthesis of intermediary hardware units called "shims" can bring substantial improvements along these three axes, by assisting with application optimization and dynamic verification. For example, shims will be applied to address the problem of verifying the memory consistency model of an arbitrary heterogeneous multicore for which the designer has provided a set of ordering specifications. Spanning both hardware and software, the project will include also the development of compilation and verification tools. The overall effort will be made possible by simulating and emulating future heterogeneous multicores on an innovative pair of a scalable virtual platform plus an FPGA-based prototyping platform, which will both also be developed as part of this project. By facilitating the execution of software applications on varied heterogeneous multicore architectures, which differ in the number and types of processors and accelerators that they combine, these two platforms will make it possible to evaluate the benefits in robustness and software portability obtained.While heterogeneous parallelism has been a key technique by which Moore's Law scaling has been prolonged, it has come with severe impacts on system design complexity and programmability. This work has the potential to mitigate the complexity, portability, and robustness challenges of heterogeneous platforms, while also continuing to garner high performance. The PIs prior works on embedded scalable platforms and on memory-consistency model verification offer foundations for the project's analysis, simulation, verification and prototyping thrusts. Leveraging the PIs experience in open-source software release and curriculum development, the broader impact activities will include the distribution of the tools developed in these research thrusts as well as the enhancement via these new tools of an existing course on design and programming of heterogeneous architectures.</t>
  </si>
  <si>
    <t>1764001</t>
  </si>
  <si>
    <t>Karam</t>
  </si>
  <si>
    <t>Recent advances in machine learning have vastly expanded a myriad of domains and prompted widespread interest for deployment on mobile platforms. Coupled with the accessibility of compact and low cost sensors, such as image and IR cameras, the proliferation of smart, mobile devices has fundamentally altered the way individuals and organizations live, work and interact with each other. However, the performance of these sensors often cannot reach to the demand, primarily due to the quality/cost of sensors themselves, the complexity and accuracy of deep learning algorithms, and excessive energy consumption when running them on mobile platforms. Therefore, the central theme of this proposal, named ?Generative Sensing and Recognition?, is to integrate efficient computational intelligence with low-cost sensing technologies in order to enable reliable recognition performance with a high classification accuracy. For this purpose, this project proposes to study and implement unique deep learning algorithms to accurately generate and recognize objects from degraded or even partial sensor data, such as image, IR, and ultrasound, and achieve high speed and high energy efficiency when operated on a mobile platform. The seamless integration of these algorithms on energy-efficient hardware and MEMS image, IR, and ultrasound sensors, aims to accomplish reliable object recognition from significantly degraded sensors data on an energy efficient mobile platform._x000D_
Keywords: generative sensing; deep learning; object recognition; MEMS sensors; modular acceleration.We plan to meet these goals through a multi-disciplinary approach, integrating deep learning algorithms, compact sensors, and energy-efficient processing hardware into a portable system._x000D_
1.Deep learning enabled generative sensing. Our generative sensing framework integrates low-end sensors with computational intelligence based on novel deep learning algorithms and architectures to attain a high recognition accuracy on par with that of high-end sensors. Different from existing methods for image generation, the proposed algorithms will be based on discriminative models and target to maximize the recognition accuracy rather than a similarity measure. The proposed generative sensing and recognition will essentially transform and fuse multi-modal, low-quality sensor data into a high-quality information for robust perception. 2. Sensor miniaturization and integration. Three complementary types of sensors (image, IR and ultrasound via MEMS technology) will be explored and integrated for object recognition under varying circumstances, covering various light conditions and object distances. The target is a single portable system with all three sensors on a sub-1W, sub-30g, within 1.5x1.5x0.5 inch3 platform. 3. Modular acceleration for energy efficiency. Two acceleration techniques will be investigated to maximize the utilization of computing resources and minimize energy consumption in memory access: a library of scalable processor-in-memory fabrics as the building blocks of deep learning algorithms, and modularized compilation for generative sensing. The results will be optimized on CPU/FPGA/ASIC._x000D_
To effectively evaluate the proposed approach, we will demonstrate a real-time night navigation system and explore the minimum data quality and energy that are needed for successful object recognition.The proposed research will create a strong foundation of smart sensors and systems in the areas of sensor design, low-power electronics, machine learning, signal processing, and computing hardware. The outcome of generative sensing and recognition not only allows substantial advancement to image-based learning and treatment, but also can be further extended to other modalities, including electro-chemical sensors and microphones, in different application domains such as health and security. The multi-disciplinary nature of this project provides an ideal platform for the educational goal through the integration of research and education activities to train students with multi-disciplinary skills. The PIs plan to engage local high school, undergraduate and minority students in research through the NSF-sponsored AMP program and ASU STEM club. In addition, the PIs will advocate web-based knowledge dissemination including releasing datasets, software codes and design tools. Several workshops and tutorials promoting the hardware-algorithm co-design have been organized by the PIs and will be continued.</t>
  </si>
  <si>
    <t>1764002</t>
  </si>
  <si>
    <t>Gil-Garcia</t>
  </si>
  <si>
    <t>The purpose of the proposed research is to develop and systematically test a comprehensive and theoretically sound information integration and sharing framework and a multi-layer platform for improved decision-making and infrastructure development in small and medium-sized city governments to address urban blight, which is the deterioration of living environments of cities with abandoned and ruined structures. Blighted and vacant properties represent a persistent and costly problem for cities and other local governments across the United States. On average, a single property slated for demolition can incur expenses for a local government in excess of $65,000. With over 18 million such properties in various conditions of distress across the U.S., the overall potential negative economic impact of this inventory could, over the next five to seven years, reach $1.17 trillion.  Building a novel framework and a multi-layer platform for information integration and sharing within a city government, but also, between that city government and external actors (other public sector organizations, private companies, and non-profits), is a way to start the development of the technical infrastructure and data architecture needed to increase interactivity and collaboration within the property code-related knowledge lifecycle, ultimately leading to better-informed decisions on urban blight and other related social and economic issues facing U.S. cities. This three year study will follow a multi-method research approach to achieve deep knowledge of this complex problem and to create a generalizable framework and a multi-layer platform. The research plan includes 12 in-depth case studies in three metropolitan areas across the U.S. and a national survey, which will support the development of the information integration and sharing framework and the building of the UbiShare Platform prototype. A final workshop and a practice guidebook will support broad dissemination of results to small and medium-sized cities across the US.   Keywords: Information integration; data integration; information sharing; knowledge discovery; decision-making; data lifecycle.The urban blight information integration and sharing framework and the UbiShare platform will create new understanding of the integration and sharing stages of the property code-related knowledge life cycle, which has been less explored than the creation and acquisition phases. It will also approach information integration and sharing from a dual perspective: within a city government and between a city government and external actors. Specifically, it will allow: 1) the automatic identification and discovery of the required documents and datasets through semantic relationships among data sets and blight related government enforcement codes, 2) the employment of advanced data mining and Machine Learning techniques to recognize common patterns and characteristics of urban blight and to predict and prevent urban blight in advance, and 3) to successfully fight urban blight through process discovery and composition support. This is innovative and novel because it will integrate the required datasets now siloed in distributed locations, will recommend potential blight mitigation processes based on mining historical and typical processes, and will provide predictive actionable analytics support for urban blight early warning.  In addition, it will predict urban decay hotspots and vulnerable areas and will suggest mitigation action alternatives.Urban blight is a complex and pervasive problem which requires novel scientific approaches as well as the joint action of multiple stakeholders such as city government departments, non-profits, and other public and private organizations. Effective urban blight interventions rely on the integration of data from across all these entities. This project will develop an urban blight information integration and sharing framework and a multi-layer platform for small and medium cities, which will be key in the management of the property code-related knowledge lifecycle, enabling efficient data use and analytics. This will lead to better informed-decisions to tackle urban blight and to more targeted actions to avoid it and mitigate it thereby, also, indirectly addressing some of the negative social and economic impacts on cities and the quality of life of their residents. Since urban blight is not an entirely unique problem, generalizability of results is expected in relation to other contexts and policy domains.</t>
  </si>
  <si>
    <t>1764004</t>
  </si>
  <si>
    <t>Blanas</t>
  </si>
  <si>
    <t>The premise of this proposal is that the decade-old file system design and its POSIX API, which are designed for classic devices and applications, cannot accurately describe the properties of modern hardware and the versatile requirements of today's applications, making it hard to optimize I/O. Previous attempts to address this challenge mainly focus on individual applications or components. Merely combining prior solutions in a large-scale deployment, however, may be ineffective or outright detrimental to performance. The proposed research aims to make I/O optimization  holistic by developing a framework that automatically collects semantically richer metadata from multiple software layers that are present today's large systems to guide data placement. The proposed research also includes a novel performance forecasting component that aims to predict I/O bottlenecks at larger extensible scales._x000D_
Keywords:I/O systems and metadata; analytics; expanded array model;data stratification; performance forecasting on large scale systems.Traditional file systems use the position of data as the major optimization hint to decide data placement. The intellectual merit of our proposal lies in the automated collection of semantically richer metadata that permits our framework to glean semantic intent, guide data placement and perform I/O optimization. To realize our vision, our work will proceed along four thrusts._x000D_
I. Graph-based Representation of I/O Data. We envision a need to model I/O metadata in a semantically rich fashion to facilitate downstream optimizations including both performance as well as semantic (intensional) meta-data. We propose to accommodate both transient (in-situ) as well as stable (at-rest) properties of the proposed I/O graph, and discuss several novel patterns that can be extracted from such graphs for optimizing end-to-end application performance (e.g. data-skipping to avoid unnecessary I/O)._x000D_
II.Collect and Manage Performance Metadata Automatically. We plan to augment established toolkits, communication libraries, and array file formats with metadata collection capabilities to trace data movement across a diverse suite of data analysis pipelines. Specifically, we propose to accommodate and segregate meta-data at rest and in transit efficiently while minimizing storage overheads._x000D_
III. Extraction of Intensional Metadata and supporting Complex Data Types. Many applications often rely on data with more complex structures (e.g. images, graphs) than arrays. Moreover the payload, or application developer can often provide crucial hints (intensional) on data placement which can have a significant impact on performance.    Our key idea here is to lever the process of stratification, which partitions large structured datasets into strata of semantically similar entities for the purposes of extracting such intensional meta-data and to facilitate downstream I/O forecasting on extensible distributed systems, and associated optimizations._x000D_
IV. Introspecting and Forecasting I/O demand on Extensible Distributed Systems. We propose to use the collected meta-data to identify potential bottlenecks and to additionally forecast the I/O demand of scientific applications at larger (production) scale by extrapolating from I/O patterns in metadata that have been collected during smaller test runs.The successful completion of the proposed research activities will significantly improve the performance of exploratory data analysis by reducing the volume of redundant I/O between memory and cold storage. A crucial science driver of this proposal is the data analysis pipeline of automated sky surveys (such as PTF and ASAS-SN)and next generation emergency response pipelines and will evaluate the efficacy of I/O optimizations on such applications. We will disseminate the research findings through publication in top data management and systems venues. We will release our prototype implementations of the proposed techniques under a BSD license to facilitate reproducability and allow others to build on our findings. Our efforts will assist in the development of curricular materials to educate both undergraduate and graduate students on large-scale data analysis. The pedagogical impact includes a new course offering for the Data Analytics undergraduate major at OSU, tentatively titled "Data Management in the Cloud"; large-scale I/O optimization will be an integral learning goal of this new course.</t>
  </si>
  <si>
    <t>1764006</t>
  </si>
  <si>
    <t xml:space="preserve"> Panel Summary       
  SUMMARY OF PROPOSED RESEARCH ACTIVITY_x000D_
_x000D_
Project will enable high performance "loosely-coupled" in situ visualization techniques that efficiently overlap simulation and visualization using a scalable communication, persistence, and storage substrate (COMPASS) for new HPC architectures._x000D_
_x000D_
STRENGTHS_x000D_
* Panel agreed that the proposed COMPASS framework will be a significant advance facilitating effective use of computing and memory resources by flexible placement of computing and visualization processes and large scale one sided, topology aware communication._x000D_
_x000D_
* Panel expressed high confidence that the team and plan were sound and the project goals in developing the COMPASS framework would be successfully executed._x000D_
_x000D_
_x000D_
WEAKNESSES_x000D_
* Panel felt that the proposal is essentially an engineering effort without too much  research and innovation._x000D_
_x000D_
*Some members of the panel also observed that the proposal should have included more detail in the planned development._x000D_
_x000D_
* Panel had concern about the evaluation plan and metrics for success and effectiveness relative to current in-situ visualization practices._x000D_
_x000D_
* Panel expressed doubts about getting much efficiency by communicating over PCI._x000D_
_x000D_
BROADER IMPACTS _x000D_
* Panel agreed that the widespread adoption of the group's tools by academia and industry would allow COMPASS to have a large impact on many applications beyond the test ones._x000D_
_x000D_
*The project proposed good curriculum development activities for graduate student training, curriculum enrichment, and tutorial and workshops via TACC for the  HPC community._x000D_
_x000D_
_x000D_
SUMMARY STATEMENT_x000D_
Panel deemed the project to be  interesting and useful for the community but had concerns about the degree of research innovation._x000D_
_x000D_
The recommendation of the panel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</si>
  <si>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PIs address an important problem. The project has high potential to advance knowledge in multiple areas (computer science to the simulated scientific phenomena to be visualized). The project describes leveraging known techniques to build a middleware system that will help accelerate visualization of simulation data, and so it does not explore transformative concepts. The engineering ideas are solid, but not original._x000D_
I could not find a detailed plan/timeline for the project (perhaps part of the proposal was truncated in FastLane?). The authors do not clearly say how they will evaluate success._x000D_
The team is strong and has access to appropriate resources._x000D_
_x000D_
In the context of the five review elements, please _x000D_
evaluate the strengths and weaknesses of the proposal with respect to broader impacts._x000D_
_x000D_
The broader impacts are strong. I would like to see more outreach to members of underrepresented groups through TACC (there is relatively little Latino participation in CS, and it seems like there must be untapped opportunities in TX)._x000D_
_x000D_
_x000D_
Please evaluate the strengths and _x000D_
weaknesses of the proposal with respect to any additional solicitation-specific review criteria, if _x000D_
applicable_x000D_
_x000D_
Do the COMPASS APIs already exist, or are you proposing to develop them? It sounds like the former._x000D_
_x000D_
How will you manage seemless movement of structures between different memory hierarchy levels without OS involvement?_x000D_
_x000D_
I had trouble finding Section 14, which contains the research plan/timeline. I see little detail about HOW each goal will be undertaken._x000D_
_x000D_
Summary Statement_x000D_
_x000D_
This project addresses a very important problem and is likely to have broad impact. I found no clear description of specific research steps to be undertaken, nor how their success would be evaluated. I think the problem the PIs want to address is important, but I would like to see a more organized plan of attack._x000D_
_x000D_
</t>
  </si>
  <si>
    <t xml:space="preserve">In the context of the five review elements, please _x000D_
evaluate the strengths and weaknesses of the proposal with respect to intellectual merit._x000D_
_x000D_
Project seeks to enable high performance "loosely-coupled" in situ visualization techniques that efficiently overlap simulation and visualization using a scalable communication, persistence, and storage substrate (COMPASS) for new HPC architectures._x000D_
_x000D_
Project will seek to develop QoS-Aware, one-sided data movement and synchronization schemes for many-to-many communication to enable efficient visualization on large scale computations. Project will build on PI teams vast experience with the widely used MVAPICH suite and topology aware communications work.It  will attempt to intelligently stage data taking advantage of colocation of simulation and visualization where possible. Project also seeks to co-design applications._x000D_
_x000D_
In situ development has traditionally focused on collocating simulation and visualization processes on the same resource. This allows sharing of data but degrades performance.  COMPASS will remove the requirement that such processes for in situ work be collocated relying instead on efficient topology aware staging and one sided communications to allow loose coupling improving utilization of computing and data resources like burst buffers._x000D_
_x000D_
It would have been interesting to see how COMPASS -- designed specifically for in situ visualization compares to more general frameworks like the the ADIOS family of tools designed for more general analytic applications taking advantage of data reductions and querying of "data" before it is written to slower storage._x000D_
_x000D_
In the context of the five review elements, please _x000D_
evaluate the strengths and weaknesses of the proposal with respect to broader impacts._x000D_
_x000D_
Due to the wide adoption of PI group tools (letters of collaboration support this) outcomes will likely have a positive impact on large scientific user community and through intel and kitware even wider! Curriculum development and TACC related dissemination guarantees high BI._x000D_
_x000D_
_x000D_
_x000D_
Please evaluate the strengths and _x000D_
weaknesses of the proposal with respect to any additional solicitation-specific review criteria, if _x000D_
applicable_x000D_
_x000D_
_x000D_
_x000D_
Summary Statement_x000D_
_x000D_
A good to very good proposal from a group with a very impressive track record of developing solid tools that deliver very high performance. Project will clearly create high quality cyberinfrastructure and should likely attract some support from that office._x000D_
_x000D_
</t>
  </si>
  <si>
    <t xml:space="preserve">In the context of the five review elements, please _x000D_
evaluate the strengths and weaknesses of the proposal with respect to intellectual merit._x000D_
_x000D_
Strengths_x000D_
_x000D_
This proposal will develop "loosely-couple" in situ visualization techniques that will allow overlapping of simulation and visualization by designing a high performance communication, persistence and storage substrate. _x000D_
_x000D_
The PIs will address a comprehensive set of challenges, including one-sided data movement, hierarchical persistence and storage, co-location of simulation and visualization, CPU/GPU based data transformation, co-design of simulation and visualization._x000D_
_x000D_
The PIs have strong track records and past successes in building popular HPC libraries._x000D_
_x000D_
The research plan is well organized, and the PIs have sufficient resources and collaborations for the proposed research._x000D_
_x000D_
Weaknesses_x000D_
_x000D_
For almost all the research problems 5.1 to 5.9, there is a lack of concrete description on what approaches the PIs will take to tackle these problems, or difficulties in these problems. Just to given two examples:_x000D_
_x000D_
For example, in 5.2 efficient many to many communication, it seems modern interconnect like infiniband already provide the answer for one sided programming/communication. Then is it just a software development effort? If not, exactly what're the difficulties in creating one sided communication primitives? _x000D_
_x000D_
In 5.4 topology aware placement, a few examples of how to place visualization processes, and some existing techniques like simulated annealing are mentioned, is it just a matter of applying these existing techniques?_x000D_
_x000D_
_x000D_
In the context of the five review elements, please _x000D_
evaluate the strengths and weaknesses of the proposal with respect to broader impacts._x000D_
_x000D_
+ The PIs will integrate materials from the research into courses and education activities at all levels._x000D_
+ The PIs have track records of mentoring minority and underrepresented students. _x000D_
+ The software will be made available to the community_x000D_
_x000D_
_x000D_
Please evaluate the strengths and _x000D_
weaknesses of the proposal with respect to any additional solicitation-specific review criteria, if _x000D_
applicable_x000D_
_x000D_
_x000D_
_x000D_
Summary Statement_x000D_
_x000D_
This proposal will develop a new communication, persistence and storage substrate that enables high performance "loosely-coupled" in situ visualization where simulation and visualization run in parallel. The PIs will study a very comprehensive set of problems and develop software to be shared with the community. The PIs have strong records in building such software._x000D_
_x000D_
The proposal can be strengthened by clearly describing the concrete approach and/or difficulties in the proposed research problems, in addition to the expected outcome/benefits._x000D_
_x000D_
_x000D_
_x000D_
</t>
  </si>
  <si>
    <t xml:space="preserve">In the context of the five review elements, please _x000D_
evaluate the strengths and weaknesses of the proposal with respect to intellectual merit._x000D_
_x000D_
This proposal is on high-performance communication and I/O runtime for distributed in-Situ visualization. _x000D_
_x000D_
Strengths: _x000D_
_x000D_
+ The proposal is overall well motivated and written. Current in-Situ visualization requires code changes to the simulation applications and do not take advantage of advances in HPC technology such as the remote memory access (RMA) and capacities offered by modern HPC network interconnects and programming models. The proposed work aims to take advantages of the advances, and design a high-performance communication, persistence, and storage substrate, called COMPASS, so as to enable high-productivity in-Situ visualization techniques capable of overlapping simulation and visualization. The problem is clearly articulated, technical questions raised, and proposed tasks described. _x000D_
_x000D_
+ The proposal provides driving applications and several usage scenarios for the COMPASS techniques. This is helpful in identifying the application domain of the proposed work. In particular, it promotes 'loosely-coupled' in-Situ visualization that runs separately from the simulation on distinct resources and enables powerful and flexible analysis by providing MPI-level support for data moving between simulation and visualization processes. Other usage scenarios include iterative in-Situ analysis and accelerated distributed visualization. Overall, the proposed work is cohesive. _x000D_
_x000D_
+ The team has extensive expertise in high performance networking and analysis tools. The team has adequate resources and has collaboration with national labs. _x000D_
_x000D_
Weaknesses:_x000D_
_x000D_
- It is not very clear what are technical barriers and the breakthroughs made in achieving the preliminary results, which could demonstrate the feasibility and promise of the proposed new work._x000D_
_x000D_
- While the proposal moves validation and success criteria into the Data Management Plan, it is unclear there what are the evaluation plan and primary metrics. It is not discussed what would be the overhead of the proposed 'loosely-coupled' in-Situ visualization, and how to compare it with that of the state-of-art 'tightly-coupled' in-Situ visualization. _x000D_
_x000D_
_x000D_
In the context of the five review elements, please _x000D_
evaluate the strengths and weaknesses of the proposal with respect to broader impacts._x000D_
_x000D_
+ The proposal has curriculum development activities in graduate student training, curriculum enrichment, and tutorial and workshops via HPC community. The PIs also aim to attract minority and female students for the proposed work._x000D_
_x000D_
+ The team has extensive collaboration with national labs and major industrial corporations, and research results will be disseminated for impact on their software products and applications. PIs have sound records on it. _x000D_
_x000D_
_x000D_
Please evaluate the strengths and _x000D_
weaknesses of the proposal with respect to any additional solicitation-specific review criteria, if _x000D_
applicable_x000D_
_x000D_
The team consists of three PIs from two institutions with complementary expertise in HPC networking, programming models, and visualization. The collaboration plan and timeline are detailed and sound._x000D_
_x000D_
Summary Statement_x000D_
_x000D_
This proposal aims to enable high-performance and high-productivity 'loosely-coupled' in-situ visualization techniques capable of overlapping simulation and visualization.by design and development of a scalable communication, persistence, and storage substrate in HPC systems. The proposal is overall well motivated and presented. The driving user cases and usage scenarios are particularly useful for understanding the application domains of the proposed work. It can be strengthened by identifying the technical barriers and breakthroughs made in the preliminary studies and required for the proposed work. The evaluation plan can be strengthened as well. The proposed work, if succeeded, will have broad impacts in in-situ visualization applications, student training and curriculum development._x000D_
_x000D_
</t>
  </si>
  <si>
    <t>In situ visualization schemes, where visualization and the associated analysis is performed on the simulation data while it is still resident in physical memory, is becoming critical for visualizing the results of large-scale simulations.  However, state-of-the-art "tightly-coupled" in situ visualization schemes force serialization, require significant changes to application code and do not utilize the advances in modern HPC technologies effectively. The proposed research aims to enable high-performance and high-productivity "loosely-coupled" in situ visualization techniques capable of efficiently overlapping simulation and visualization by designing a high-performance and scalable communication, persistence, and storage substrate (COMPASS) for next-generation HPC architectures._x000D_
_x000D_
Keywords: In situ visualization, MVAPICH, Performance Analysis, HPC ClustersThere is a need and unfortunate lack of high-performance and high-productivity in situ visualization techniques that can take advantage of the advances in modern processor, storage, interconnect, and programming model technologies.  In this proposal, we detail our vision for the communication, persistence, and storage substrate (COMPASS) for next-generation in situ visualization. To summarize, this proposal seeks to address these important challenges: 1) How can efficient QoS-Aware, one-sided data movement and synchronization schemes be designed for many-to-many communication between simulation and visualization processes?, 2) What are the challenges in designing hierarchical NVMe-aware QoS-enabled persistence and storage schemes?, 3) Can we intelligently and adaptively stage data so that we enable high-performance communication by topology-aware co-location of simulation and visualization?, 4) How can efficient CPU and GPU-based transformations help in enhancing the performance of communication between simulation and visualization processes?, and 5) Can we achieve scalability, portability and performance/capabilities by co-designing simulation and visualization applications with the proposed enhancements and features?  A synergistic and comprehensive research plan, involving researchers from OSU and TACC is proposed.  The transformative impact of the proposed framework is to achieve high-performance and scalable in situ visualization techniques for next-generation HPC architectures.The collaborative and synergistic efforts of the research team will have significant impact in deriving guidelines for designing high-performance and high-productivity in situ visualization schemes for next-generation Petascale and Exascale systems.  The proposed research directions and their solutions will be used in the curriculum to train graduate and undergraduate students. National-scale training and outreach programs, including virtual short courses and summer program for high school students, are planned through TACC.  Research results will also be disseminated to the multiple collaborating organizations of the investigators (national laboratories and industry) to enable impact on their software products and applications.  Furthermore, as evidenced by the letters of collaboration from Intel, Kitware, TACC, the Steven Hawking Centre for Theoretical Cosmology, and the Federal University of Rio de Janeiro, the proposed framework will be used both in a standalone fashion as well as in concert with other visualization applications increasing its impact.  The proposed runtime will be incorporated into the MVAPICH2 library (currently being used by more than 2,825 organizations in 85 countries) and will be available to the High-End Computing (HEC) community in an open-source manner.  Case-studies from this research will be presented at the MPI Forum (OSU is a member of this forum) to influence the design of future MPI standards and support for emerging architectures, and at the In Situ Visualization Hackathon series (TACC is a founding member).</t>
  </si>
  <si>
    <t>1764009</t>
  </si>
  <si>
    <t>Ribeiro</t>
  </si>
  <si>
    <t>The amount of attributed relational information, already immense, is rapidly increasing due to novel supervised learning techniques for extracting labels from unstructured data (images, text). In various scientific, engineering, commercial, and health applications, the end-goal is predicting how multiple attributed entities and their relationships dynamically co-evolve. This type of data can be represented as dynamic attributed (i.e., heterogeneous) graphs. The goal here is to predict how their high-order structures evolve. This project undertakes the challenge of developing scalable methods to predict and describe the joint evolution of multiple entities and their relationships  (induced subgraphs) in dynamic heterogeneous networks. The research challenges come in the form of trade-offs: computational tractability and predictive accuracy. Until now, for computational tractability reasons, scalable network models (e.g., tensor decompositions, Bayesian network models) operate over million+ node networks by conditionally breaking down the network into independent and identically distributed (i.i.d.) edges. While successful in predicting missing  edges (relationships) and missing node tags, these independence assumptions imply a diminished ability to express higher-order (multiple-entity) temporal co-dependencies in these models. At the other extreme, graph kernels assume the entire network as a single observation, and hence, require multiple to train. Yet in many tasks, we only have a single, dynamic network leading to an impedance mismatch. Representation and scalability problems also appear at intermediate approaches, that use graphical models for relational learning. These methods can assume larger (subgraph-size) dependent relationships. However, due to scalability concerns and issues in the representation of dependencies among subgraphs,  conditional probabilities are still defined over only nodes and edges. This is understandable, defining the conditional probabilities over larger k-node subgraphs, $k&gt;2$, is fundamentally an unsolved problem and would require enumerating all such induced subgraphs in the network in order to compute the model likelihood. Not surprisingly, these approaches are also primarily used to predict node tags and missing edges, rather than the dynamic co-evolution of induced subgraphs in the larger network._x000D_
_x000D_
Keywords: Link prediction; relational learning; graph mining; sampling; statistical network models.In this proposal we will develop scalable methods that can predict the evolution of high-order structures (induced subgraphs) of large attributed dynamic graphs. What we mean by scalable, is the ability to train an accurate model to accurately predict induced subgraph evolution in a 10-million-node dynamic attributed network in a few minutes in a multi-core CPU, multi-GPU workstation. Specifically, we tackle the representation, estimation, sampling, and scalability issues associated with the difficult task of modeling large, dynamic heterogeneous networks via high-order subgraph dependencies: (1) Subgraph conditionals:  Develop new expressive conditional subgraph distribution models that can capture complex correlations amongst subgraphs; (2) Learning and inference with higher-order conditionals: Develop provably consistent methods that estimate a full joint model from a set of subgraph conditionals using composite likelihood; (3) Sampling subgraph examples and patterns: Develop faster methods to sample large k-node induced subgraphs for our training data. We will also develop methods to jointly sample induced subgraphs while training the model; (4) Scalable algorithms: We will explore an achitecture-conscious approach to optimization using multi-core CPUs and GPUs.Massive-scale graphs play a critical role in the everyday activities of people, companies and governments. The broader scientific impacts have the potential to create fundamentally new tools to analyze and predict the emergence of complex structures in graphs, which we plan to validate through academic and industry partnerships. The project will also provide several examples to accommodate research in pedagogy and outreach activities allowing us to train a diverse workforce of data scientists from the undergraduate level (e.g. in partnership with OSU's first-of-a-kind interdisciplinary undergraduate major in data analytics) to the graduate level.</t>
  </si>
  <si>
    <t>1764010</t>
  </si>
  <si>
    <t>Shamma</t>
  </si>
  <si>
    <t>Humans and other animals routinely detect, identify, and track sounds coming from a particular source (e.g., someone's voice, a conspecific call) amid sounds emanating from other sources (e.g., other voices, ambient music, or street traffic). The apparent ease with which they accomplish this feat belies the complexity of the underlying biological processes. So far, attempts to emulate this perceptual ability in artificial systems, including front-ends for automatic speech recognition and hearing aids, have met with limited success. This is due in part to the fact that sound components corresponding to a given source are scattered in both frequency and time, and interspersed among elements coming from other source making their disentangling, in general, a difficult problem. In the past, this problem has been tackled successfully when the sound sources had very different statistics (as in speech in noise), simplifying the filtering out of one source. But here we focus on monaural speech segregation, i.e., the problem of separating two very similar sound on a single channel.The proposed research is fundamentally interdisciplinary, at the interface between Engineering, and Computational and Cognitive Neuroscience. It promotes a theoretical framework that spells out how robust perception arises from neuromorphic representations that are controlled via rapid online adaptive processes. This framework guides all theoretical and experimental tests, and has clear implications to audio technologies and to attaining a deeper understanding of sensory perception and its underlying neural processes. The fundamental hypothesis of this research is that neural representations derived from cortical physiology (referred to as cortical features) can be adapted and applied to overcome the challenge of robust perception in extremely noisy and cluttered environments, mimicking the processing of the brain. This hypothesis will be thoroughly investigated and adopted into the architecture of state-of-the-art computational models of segregation. Extensive experiments with these adapted algorithms will be conducted to test the validity of these ideas for mimicking human abilities.The proposed effort will spur the development of computational tools and canonical functions modeled after the biological systems and their cognitive functions.  These algorithms will provide a theoretical framework to guide experimental hypotheses into these functions and how they might influence sensory representation and lead to robust behavioral performance. From an application point of view, there is much need for robust and intelligent general-purpose acoustic signal processing systems that can adaptively fuse information from a variety of external sources and internal processing stages to optimize system performance across a wide range of acoustic tasks and environments. These systems can serve in a broad array of cross-service applications, including sensing systems for autonomous platforms operating in dynamic and noisy acoustic environments, robust field sensors, clutter-resistant passive sonar processors, and dynamically reconfigurable sensor webs. Another broad impact is in the medical benefits of the quantitative understanding of the role of cognition in speech perception and hearing. Auditory cognition is known to play a critical for those suffering from a damaged auditory system or damaged cortical function. Quantitative realizations of auditory cortical primitives permit models of real-world auditory perception under adverse circumstances, such as with a damaged auditory system (with or without the use of auditory prosthetics, whether hearing aids or cochlear implants).  This interdisciplinary collaboration will facilitate a cross-disciplinary learning environment for the participating faculty, post-docs, graduate students and undergraduate students (although we have not asked for funding for undergraduates in this proposal, if funded, we will apply for REU funding and look to support minority students from underrepresented communities).  Thus, this collaboration will result in the broader impact of enhanced training in speech modeling and algorithm development. The proposed work will result in a set of tools, algorithms and datasets that will be disseminated to serve the research and education community at large.  _x000D_
_x000D_
Keywords:  neuromorphic representations, cortical features, speech segregation</t>
  </si>
  <si>
    <t>1764013</t>
  </si>
  <si>
    <t>Marcus</t>
  </si>
  <si>
    <t xml:space="preserve"> Panel Summary       
 SUMMARY OF PROPOSED RESEARCH ACTIVITY _x000D_
_x000D_
The PIs propose to improve the quality of bug reports by 1) identifying observed behaviors(OB), expected behaviors(EB), and steps to reproduce (S2R), 2) automatically detecting execution steps of failures to reproduce the symptoms, 3) using a chatbot to collect the bug reports and 4) improving bug triage and fault localization using improved bug reports. The PIs propose a set of approaches using informational retrieval and machine learning to address the goals._x000D_
_x000D_
INTELLECTUAL MERIT _x000D_
_x000D_
The proposal provides a set of well defined research goals with concrete proposed solutions. The proposal contains a comprehensive evaluation and risk mitigation plan. The PIs have extensive experiences in information retrieval and text mining and are well qualified to conduct the research.  _x000D_
_x000D_
The proposal had disagreements about the motivation of the work. Some panelist(s) believe that high quality bug reports can greatly help fault localization, and existing bug tracking systems do not always deliver all the information needed for debugging. On the other hand, some panelist(s) felt there have been techniques on automatically collecting execution traces in the field for postmortem analysis, and thus we do not need to rely on bug reports for reproducing the failures. Panelists agree that the interactive, feedback-based, NLP approach is promising to improve the bug reports. But some panelists are not sure if chatbot is a best user interface._x000D_
_x000D_
Regarding the approaches, some panelist(s) pointed out it is a very hard problem of creating reproduction scenarios based on the documented execution steps. It is also hard to achieve high accuracies for identifying OB/EB/S2R. It is unclear how successful the proposed techniques likely to be. There are also concerns on whether the deep learning approaches are likely successful considering there are no prior results to demonstrate its success in the similar problems. Especially, it can be hard to acquire the large amount of labeled data needed to train the neural net. _x000D_
_x000D_
BROADER IMPACTS_x000D_
_x000D_
The PIs have good track records of disseminating their work. The PIs will continue releasing their tools and data. The PIs have good track records of mentoring under-represented group of students and they plan to continue doing so. _x000D_
_x000D_
SUGGESTIONS FOR IMPROVEMENT _x000D_
_x000D_
The panel believes that the proposal will be stronger if the PIs can better motivate the research; specifically, it will be helpful to explain why the chatbot is an appropriate user interface, and to provide examples to show whether human information add values considering there are other tools that can collect failure data. _x000D_
_x000D_
The PIs should also provide better rationales and prior results to help understand the likely successfulness of the proposed research. _x000D_
_x000D_
SUMMARY STATEMENT_x000D_
_x000D_
The PIs propose to improve the bug report quality via four research thrusts. The panel likes well defined goals and concrete proposed approaches and plans. However, some panelists are not convinced by the motivation of the work and not sure how successful the proposed techniques are likely to be. The PIs are advised to improve the two components. _x000D_
                                                                               _x000D_
The recommendation of the panel is: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</si>
  <si>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proposal aims to use textual data in bug reports to automate the management of bug reports associated with functional software issues that lack a clear oracle, and may be described by end users with or without execution information. The proposed work aims to come up with original text analysis techniques that will automatically identify discourse elements in bug descriptions and assess their quality. These elements will then be automatically linked to execution information to help replicate the reported bugs and infer missing information. as a result the outcome of this research will also advance automated bug triage and localization._x000D_
_x000D_
Potential pitfalls are clearly explained by the PIs. However, i am not convinced by the alternative approach to open a grand challenge to other researchers to mitigate the low accuracy problem. A critical part of the work is developing techniques that accurately identify OB/EB/S2R in bug reports. Failing to predict accurately would change the whole research proposal as the remainder of the proposal may not be substantial. _x000D_
_x000D_
_x000D_
_x000D_
In the context of the five review elements, please _x000D_
evaluate the strengths and weaknesses of the proposal with respect to broader impacts._x000D_
_x000D_
Using text as well as better engaging end users in bug reporting have broader implications in software engineering in term of bug triaging, prioritization, bug fixing time, software quality etc. The PI s have a proven track record in the field as researchers as well as their ability in educating highly qualified personnel, and attracting underrepresented communities._x000D_
_x000D_
Please evaluate the strengths and _x000D_
weaknesses of the proposal with respect to any additional solicitation-specific review criteria, if _x000D_
applicable_x000D_
_x000D_
_x000D_
_x000D_
Summary Statement_x000D_
_x000D_
The proposal includes solutions from natural language processing and generation, automated discourse analysis, software dynamic analysis, and machine learning. The PIs have extensive experience  in applying text analysis and retrieval techniques, and machine learning to solve many software engineering problems. NNs are not yet proven to be effective methods in software data and hence there are not many benchmarks to compare._x000D_
_x000D_
</t>
  </si>
  <si>
    <t xml:space="preserve">In the context of the five review elements, please _x000D_
evaluate the strengths and weaknesses of the proposal with respect to intellectual merit._x000D_
_x000D_
I am very excited about this proposal. It solves a very important and well-defined problem. Bug reports should be an important source for diagnosing bugs; however, due to their poor quality in the current state of the art, the  bug reports are not as useful as they should be. _x000D_
_x000D_
The problem is very challenging. The PIs present a set of concrete and actionable ideas, some of which are very interesting. For example, I like the idea of a chatbot Alice. As seeing more and more voice recognition system become successful (e.g., Amazon echo), such chatbot is likely feasible and revolutional for bug reporting process._x000D_
_x000D_
The proposal is well written and well thought. In addition to problem and proposed solutions, it touches evaluation plans, project plans and alternative solutions._x000D_
_x000D_
In general, the approaches read feasible. There are a few places where I do see risky factors, e.g.,:_x000D_
For step 1, The annotation process to generate labeled data can be hard, as the PIs mention many bug reports are hard to understand and maybe vague _x000D_
For step 2, instrumentation and collecting dynamic data may be expensive and also reply on the input, which might be missing. _x000D_
_x000D_
But I also realize that the PIs are all experts in the area and have been working on the problems for years. So I believe there will some solutions to address these issues. _x000D_
_x000D_
_x000D_
In the context of the five review elements, please _x000D_
evaluate the strengths and weaknesses of the proposal with respect to broader impacts._x000D_
_x000D_
The techniques developed will be practical and can be applied to the industry. The PIs have included an engineering component in their proposal, aiming to make the tools usable for real systems. The PIs also have connections with ABB and Microsoft that will largely help with tech transfer.  The PIs plan to include under-representative groups to do research._x000D_
_x000D_
_x000D_
Please evaluate the strengths and _x000D_
weaknesses of the proposal with respect to any additional solicitation-specific review criteria, if _x000D_
applicable_x000D_
_x000D_
_x000D_
_x000D_
Summary Statement_x000D_
_x000D_
The bug reports are important for diagnosing and fixing problems for software; however, the quality of bug reports in existing systems is too low to serve their purposes: information can be missing, incorrect and hard to understand. The PIs propose four tasks to address the problems, including: 1) identifying key elements (OB/EB/S2R) from bug reports (the proposed approach: using discourse patterns and ML techniques), 2) generating reproduction scenarios for GUI based systems (the proposed approach: searching graph based execution models using OB/EB/S2R and dynamic data collected via instrumentation);, 3) designing a new system to collect bug reports (the proposed approach: a quality model to evaluate bug descriptions and a conversion system to collect bug reports), and 4) improving text-based bug triages and localizations (the proposed approach: combining the information found from bug localization and bug report, and improving bug triages using improved bug reports)._x000D_
_x000D_
_x000D_
</t>
  </si>
  <si>
    <t xml:space="preserve">In the context of the five review elements, please _x000D_
evaluate the strengths and weaknesses of the proposal with respect to intellectual merit._x000D_
_x000D_
The proposal aims to solve the problem of incomplete bug reports, which waste developer time. The approach is to create a new bug reporting system that uses natural language processing to identify the key components of a good bug report -- observed behavior, expected behavior, and steps to reproduce._x000D_
_x000D_
Strengths:_x000D_
_x000D_
-	The proposal contains a detailed plan for executing each area of research. The plan explains which techniques will likely be used and has a solid risk mitigation plan. While each research area in the plan is well integrated with the other pieces, each part also can be advanced independently. _x000D_
_x000D_
-	The PIs have been successful at building an initial prototype that uses natural language processing techniques to identify missing information in bug reports. This approach lends credibility to the feasibility of the proposal, given that many of its parts rely on this approach. _x000D_
_x000D_
-	The PIs are well-qualified perform the proposed work, having extensive experience in bug tracking systems and natural language processing._x000D_
_x000D_
Weaknesses:_x000D_
_x000D_
-	The ability to advance knowledge and understanding in this proposal are limited by the proposal's focus on engineering goals, rather than knowledge-building ones. Certainly in engineering the vision for the proposed bug reporting system, the researchers are likely to understand more about how to build such a system, but what fundamental knowledge will result, and how others might leverage and build on it, remains unclear._x000D_
_x000D_
-	If the proposed work successfully builds a system that changes the way bugs are reported, how much of an advancement this will be remains an open question, because the severity of the problem is unclear. The proposal does not articulate the problems with modern bug trackers well enough to have confidence that a novel solution to the problem will provide a significant advantage. For instance, the proposal states that most bug trackers "rely mostly on unstructured natural language bug descriptions", but that seems like an oversimplification, since bug trackers like Bugzilla do provide a significant number of structured fields (e.g. Gnome's Bugzilla tracker includes about 20 fields). The proposal makes the case that the main information that are useful in bug reports (OB, EB, S2R) are unstructured, but again, that's partially true. Techniques like templates, which nudge users to provide developer-requested data, are not discussed in the proposal, yet such a simple approach might provide the same benefits as the proposed work. In fact, the proposal's opening motivation, a complaint by thousands of developers bout the poor state of issue tracking on GitHub, has an ending: the company resolved the developers' complaints, in part, by adding the ability to specify templates. Although this development is recent, templates aren't new, having at least existed since the now defunct Google Projects. _x000D_
_x000D_
-	The rationale for the proposed approach unclear, specifically the chatbots part. The proposal says "A key innovation in ourà vision is rethinking and redesigning bug reporting as a chatbot." The proposal justifies the use of a chatbot as "more natural" at various times, without justification. In the details of the proposal, the choice is justified because of the "wide adoption of chatbots by companies for customer support" and that chatbots have been used successfully in other places in software engineering. To the former point, it's unclear why the use of chatbots in customer support translates to this domain. To the latter point, the references given largely point to Ko's work, none of which actually use a chatbot. _x000D_
_x000D_
_x000D_
In the context of the five review elements, please _x000D_
evaluate the strengths and weaknesses of the proposal with respect to broader impacts._x000D_
_x000D_
_x000D_
Strengths:_x000D_
_x000D_
-	The PIs have an excellent history of mentoring PhD students from underrepresented groups, a practice that would likely continue under this proposal. The PIs' institutions are well suited for recruiting such students._x000D_
_x000D_
-	The proposal has a clear path for disseminating the work into industry, with interested collaborators at Microsoft and ABB._x000D_
_x000D_
_x000D_
Weaknesses_x000D_
_x000D_
-	In the educational component, it is unclear why new "best practices" for bug reporting are necessary. For example, here's Mozilla's: https://developer.mozilla.org/en-US/docs/Mozilla/QA/Bug_writing_guidelines. Furthermore, the proposal says it will distributed these guidelines to various educational groups û middle school teachers, for instance û but it's unclear what motivation these groups have for teaching their students about how to report bugs, and how it might be integrated into existing curriculum._x000D_
_x000D_
Please evaluate the strengths and _x000D_
weaknesses of the proposal with respect to any additional solicitation-specific review criteria, if _x000D_
applicable_x000D_
_x000D_
_x000D_
_x000D_
Summary Statement_x000D_
_x000D_
There is good access to resources and a well-articulated plan for carrying out the proposed work, but the proposal lacks some justification for its approach and is limited in its ability to advance knowledge._x000D_
_x000D_
_x000D_
</t>
  </si>
  <si>
    <t xml:space="preserve">In the context of the five review elements, please _x000D_
evaluate the strengths and weaknesses of the proposal with respect to intellectual merit._x000D_
_x000D_
Summary:_x000D_
_x000D_
The proposal aims to increase the level of automation in the management of functional bugs reported by users, containing primarily natural language descriptions. Such bug reports make up a large fraction of issue tracker activity in open source software and consist of often unclear or incomplete textual descriptions of the problems, which causes excessive manual effort spent on bug triage and resolution. The proposal argues that much of the noisiness and incompleteness of user-reported bug descriptions is due to the unnaturalness of current bug reporting, and argues that the process should be redefined as a conversation-based interactive system (chatbot) instead. To enable this goal, the proposal describes a suite of text mining tools to improve the management of textual bug reports, through: automated identification of key elements (observed behavior, expected behavior, and steps to reproduce); automated linking of these key natural language elements to program elements, and generation of scenarios for bug reproduction; interactive and automated bug report elicitation and completeness assessment, using chatbots; and general improvements to automated bug triage and localization techniques._x000D_
_x000D_
Strengths:_x000D_
_x000D_
[+] The proposed idea to reinvent the bug reporting process as an interactive conversational system is potentially transformative for software engineering practice. The proposed implementation, a sophisticated chatbot aware of user context and existing bug reports, used as a conversational agent to elicit information from users, reason about its completeness in real time, and help with triaging, is an ambitious but creative concept._x000D_
_x000D_
[+] The proposed research team has ample expertise with text mining in software engineering (Marcus and Poshyvanyk) and NLP (Ng). Marcus and Poshyvanyk have a long history of collaboration and substantial prior work on mining text from bug reports._x000D_
_x000D_
Weaknesses:_x000D_
_x000D_
[-] The proposed work is based on the relatively adversarial premise that the only information available to the text mining system is the (incomplete and noisy) textual description of the problem, as entered by users. Therefore, there is a need to recover traceability links between the bug description on the one hand and system interactions and behavior on the other hand, in order to generate bug reproducing scenarios. This linking problem is treated as a probabilistic information retrieval problem and is handled on the "server" (issue tracker) side. An alternative approach, seemingly less uncertain, would be to maintain an execution model on the "client" side, e.g., directly in the apps. This way, when a user experiences unexpected functional behavior, she could have the option to attach her execution / user actions trace (perhaps sanitized so as not to include private information) to her bug report, similarly to a stack trace currently. This could eliminate the need for linking of bug report elements to the execution model. The proposal lacks details on why this approach would be unfeasible._x000D_
_x000D_
[-] Deep learning approaches have been very successful in NLP and seem promising in SE, yet they are no silver bullet. While the application of deep learning to the identification of bug description elements (RG1) and the implementation of the conversation system (RG3) seems promising and the proposed neural architectures seems standard, the lack of preliminary work demonstrating the feasibility of the deep learning approach to these problems is a reason for concern. For example, training neural networks is known to require large amounts of data. The proposal describes manually labeling data for training and evaluation, but lacks details on how much labeled data would be needed for training and whether it could be reasonably produced._x000D_
_x000D_
_x000D_
In the context of the five review elements, please _x000D_
evaluate the strengths and weaknesses of the proposal with respect to broader impacts._x000D_
_x000D_
Strengths:_x000D_
_x000D_
[+] The proposal addresses an important and difficult problem, with immediate practical relevance in both open source and commercial software development. The PI's industrial collaborators would facilitate the latter._x000D_
_x000D_
[+] The proposed work includes a substantial engineering component, and would generate publicly available (open source) prototype implementations of the proposed system for automated management of bug reports, promised to integrate with existing bug trackers._x000D_
_x000D_
[+] The proposed work would also generate open data sets of annotated bug reports and human-chatbot interactions, which could catalyze research in other areas._x000D_
_x000D_
[+] The PIs have a strong record of mentoring students from traditionally underrepresented groups. Moreover, the proposal describes a thoughtful plan to integrate education and research, reaching beyond their SE graduate students._x000D_
_x000D_
Please evaluate the strengths and _x000D_
weaknesses of the proposal with respect to any additional solicitation-specific review criteria, if _x000D_
applicable_x000D_
_x000D_
_x000D_
_x000D_
Summary Statement_x000D_
_x000D_
This is a good proposal that aims to improve the automation support for managing user functional bug reports reported via (noisy and incomplete) textual descriptions. To this end, it describes a suite of approaches based on information retrieval and machine learning, and it proposes tools implementing these approaches. Among these tools, a sophisticated chatbot conversational agent to elicit bug report information from users is the most potentially transformative element._x000D_
_x000D_
</t>
  </si>
  <si>
    <t>1764014</t>
  </si>
  <si>
    <t>Webb</t>
  </si>
  <si>
    <t xml:space="preserve">In the context of the five review elements, please _x000D_
evaluate the strengths and weaknesses of the proposal with respect to intellectual merit._x000D_
_x000D_
This proposal has the very ambitious goal of imaging the entire live mammalian brain at the neuronal level optically using laser pulses and measurements of Calcium channel excitations in the neurons. The main technique is  based on computational optical imaging. There is a strong team of four PIs with ECE, Chemistry, Biochemistry, and Neuroscience  backgrounds. The entire project is divided into three main tasks: (1) mathematics and signal processing theory of imaging calcium signalling in the brain, (2) molecular and technical details of imaging using  calcium signalling, and (3) modeling of the neural network after the imaging has been done. _x000D_
_x000D_
The first project involves good amount of signal processing which is important for the imaging part (Sec. 4.1). This is like a complex source localization problem in a 3D scattering medium describable by a (unknown) Green's function. A multigrid technique  (well known in signal processing literature) is used to obtain enhanced resolution and achieve reduction in cost. From preliminary studies the  proposed method compares favorably with matching pursuit methods. One of the major departures from conventional brain imaging is that instead of blood oxygen level (as in fMRI), the proposed optical (noninvasive) imaging is based on calcium channel excitations. The expected resolution of imaging is sub mm  spacially and sub ms temporally which is a major improvement over EEG and MEG (few mm in space and ms in time). This is claimed to be better than today's resolutions acheived by FMT (fluorescene molecular tomography) and FODT (fluorescence optical diffusion tomography). _x000D_
_x000D_
The second and the third project  involve a great deal of neural science, chemistry, molecular biology, etc. (Sec. 4.2 and 4.3). While Sec. 4.1 appears to belong properly within the scope of CISE/CCF, I believe Secs. 4.2 and 4.3 may not. It may be better to seek joint funding with other directorates (such as the Biological Sciences Directorate, or possibly the Engineering Directorate (Div. of Chemical and Biological Engineering)). _x000D_
_x000D_
There is a very brief collaboration plan (page 63) which does not say much. All PIs are in the same Institute. _x000D_
_x000D_
A well written proposal. The PIs appear to have a thorough knowledge of the literature and are well qualified, and most of them  have good publication records. _x000D_
_x000D_
_x000D_
_x000D_
In the context of the five review elements, please _x000D_
evaluate the strengths and weaknesses of the proposal with respect to broader impacts._x000D_
_x000D_
Imaging the entire brain at a neuronal level even for small mammalian brains is a major task and will have phenomenal impact on the scientific infrastructure, brain science and healthcare.  As for broader impacts, the project will involve graduate and undergraduate students. Some of the PIs are active in community involvement in science, through Purdue's EPICS program. There are plans to get K-12 students involved in science through the Purdue Engineering EXPO program. There is plan to make the imaging software available to the scientific community. There are also plans to involve women and under represented groups through Purdue's Women in Engineering programs etc._x000D_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An ambitions proposal to image the entire mammalian brain at the neuronal level using noninvasive optical imaging._x000D_
_x000D_
2. A well written proposal. _x000D_
_x000D_
3. Strong team of PIs _x000D_
_x000D_
_x000D_
Intellectual merit weaknesses: _x000D_
_x000D_
1. There is a very brief collaboration plan (page 63) which does not say much.  _x000D_
_x000D_
2. While Sec. 4.1 appears to belong properly within the scope of CISE/CCF, I believe Secs. 4.2 and 4.3 may not. _x000D_
_x000D_
Broader impact strengths: _x000D_
_x000D_
1.  Imaging the entire brain at a neuronal level even for small mammalian brains will have strong impact on the scientific infrastructure especially brain science, and possibly health care later. _x000D_
_x000D_
2. The project will involve graduate and undergraduate students. _x000D_
_x000D_
3. Some of the PIs are active in community involvement in science, through Purdue's EPICS program. _x000D_
_x000D_
4. There are plans to get K-12 students involved in science through the Purdue Engineering EXPO program. _x000D_
_x000D_
5. There is plan to make the imaging software available to the scientific community. _x000D_
_x000D_
6. There are also plans to involve women and under represented groups through Purdue's Women in Engineering programs etc._x000D_
_x000D_
_x000D_
Broader impact weaknesses:  _x000D_
_x000D_
1. None._x000D_
_x000D_
_x000D_
</t>
  </si>
  <si>
    <t>We propose a method to image neuron signaling and determine communication between neurons throughout the whole brain for the first time. Reconstructed images from multiply scattered light measurements will provide access to the neuron connectivity matrix at various spatial and temporal resolutions. An established approach to label neuron calcium channels will produce suitable optical contrast. The mathematical framework is provided by a cost function that incorporates the measured data set as a function of space and time, as well as a forward model describing the optical scatter. While a spatial resolution on the single-neuron scale is possible using a localization picture, results with an ensemble of neurons in each voxel involve reduced dimensionality and computation. Such coarser-scale resolution is consistent with data from functional magnetic resonance imaging (fMRI), but fMRI measures blood oxygen levels and does not provide access to neuron signaling. Each member of our team has a critical role: computational in vivo optical imaging, with the associated mathematical and physical framework (Webb); animal brain models (Cannon and Rochet); cell biology of calcium channels and optical reporters (Hockerman); and biochemical and cellular fluorescence-based reporters, including viruses encoding the calcium reporter proteins, and validation in primary neuronal cultures, relevant to the in vivo experiments (Rochet). With this backdrop, we propose the following research program._x000D_
1. Method for Imaging Calcium Signaling in the Brain - Fluorescently labeled calcium biosensor complexes will be imaged in vitro, in printed animal models, and in the whole brains of rats. This will facilitate development of a method to image calcium channel signaling throughout the brain. _x000D_
2. Imaging of Calcium Signaling - Neuron calcium channels will be labeled in cultured cells, brain slices, and whole rat brains, and data collected to develop the imaging approach._x000D_
3. Model for Neural Network -  A method to obtain neuron activation maps of the whole brain or segments using microscope and whole-brain data is proposed. This will yield connectivity matrices, from which correlation maps descriptive of neuron communication and variable spatial resolution information can be understood. _x000D_
_x000D_
Key Words: Biological communication; biomedical signal and image processing; massive spatiotemporal dataObtaining optical images of neuron calcium signaling throughout the brain will be a revolutionary step for brain science and human health care. The proposed work will allow: brain network maps to be formed; the basis and onset of Alzheimer's disease and other dementias to be determined; the causes of other neurological disorders (e.g., Parkinson's disease and schizophrenia) to be better understood; the determination of long-range neural functionality in epilepsy patients; and a new and powerful method for establishing and maintaining human brain health. Ultimately and beyond this project, use of chemicals that cross the blood-brain barrier would in principle allow direct application of these technologies in human subjects. To illustrate the potential impact, there are 3.4M people in the United States with epilepsy. A more detailed understanding of the local and global brain network involved in epilepsy will impact a patient's prognosis, and this could be accomplished with coarse-scale descriptions of the brain stem and the cortex. Likewise, with Parkinson's, finding the onset in the substantia nigra early is a requirement for treatment efficacy. More broadly, solving the communication and information transfer problem in a mammalian brain for the first time will have profound impact on both health science and computer technology domains. We note that the latter faces serious scaling challenges that will require a new paradigm that currently does not exist. Widely held speculation is that this needed modality shift may be fostered through understanding of the brain.This award will support two Ph.D. students and one post-doctoral fellow, and involve undergraduates. The work will enhance outreach through the Purdue Women in Science program and the Purdue Integrative Neuroscience Center Brain Bowl. The imaging software will be made available online.</t>
  </si>
  <si>
    <t>1764017</t>
  </si>
  <si>
    <t>Quinn</t>
  </si>
  <si>
    <t>The main objective of the proposed research is to develop and validate a novel control architecture and related robotic controller with robust behavioral intelligence based on the mapped dynamics of a biological nervous system. To investigate the effects of local dynamics and plasticity on global behavior, we will map the complete dynamics of a natural neural network for the first time by using a flexible microelectrode array in a tractable animal model, Aplysia californica. We will model this data, develop a novel control architecture based upon it, and implement it as a robotic controller. We will quantify controller performance by comparing the behavior of the developed controller to traditional robotic control methods including optimal control algorithms and artificial neural networks, as well as human control. To achieve these objectives we will 1) record network wide neural dynamics in reduced and intact behaving animal preparations; 2) develop a modeling framework and resulting model that captures the system neural network dynamics, using demand-driven complexity; and 3) test the learning capability and generalizability of the model as a robotic controller during complex task completion in dynamically varying environments. The proposed research will bring together advanced technologies from neuroscience, micro-electronics, machine learning, and robotics to produce truly transformational advances including detailed neural network dynamics data, new techniques for interacting with neural circuitry, novel control architectures, and advanced robotic control._x000D_
_x000D_
Keywords: robust behavioral intelligence; robotic control; learning; plasticity; neuroscienceThe proposed research will bridge gaps between neuroscience, machine learning, and robotic control by investigating how animal local neurobiological dynamics and plasticity rules contribute to learning robust global behaviors. Furthermore, we will demonstrate how using biologically-abstracted networks and learning rules supplemented with detailed neural circuits as needed will produce faster learning and more robust adaptation in a computationally efficient robotic controller. Additionally, the complete dynamic mapping of the Aplysia ganglia in intact behaving animals during learning will be transformational to both the neural network and neurobiological communities. This information will provide insights into control architectures for massively parallel asynchronous network based control, as well as how local rules of plasticity affect global behavior.The development of modular control frameworks that are capable of learning and behavioral adaptation in dynamically varying environments has applications across all robotic disciplines including search-and-rescue, exploration, and home assistance robotics. Furthermore, the data produced as a result of the proposed research will add valuable insights into animal neuroscience and have implications for the design of novel biologically inspired robots, human rehabilitation, and human-computer interfacing._x000D_
This grant would directly facilitate further collaboration between biology and engineering and, in particular, would enhance interdisciplinary training at the intersection of biology and engineering. In addition to our already successful outreach programs, we propose to add a new program in partnership with the local inner city school systems. We will provide in class support to two teachers, one at the high school freshman level in Year 1, and one at the sophomore level in Year 2, to introduce concepts in programming and experimentation. In the third Year of the proposed project we will accept students at the junior level by application to a year-round after school program. Students will learn about biological experimentation, Aplysia anatomy, intermediate programming skills, and how to program a simple robotic controller. Additionally, these students will be invited to directly control the robotic unit in Aim 3 to provide a task benchmark for human cognition. In the final year of the grant, students from the after school program will be encouraged to participate in community outreach events to serve as role models to younger members of the community. Throughout the proposed project we will use student surveys and teacher feedback to assess the effect of our outreach program on STEM interest.</t>
  </si>
  <si>
    <t>1764018</t>
  </si>
  <si>
    <t>Chaudhuri</t>
  </si>
  <si>
    <t xml:space="preserve"> Panel Summary       
  SUMMARY OF PROPOSED RESEARCH ACTIVITY_x000D_
_x000D_
_x000D_
This proposal aims to address a long-standing challenge in formal methods, namely, how to infer the user intent from incomplete or informal specifications. The PIs propose to tackle this problem by leveraging the data from code repositories, through the combination of formal methods and Bayesian reasoning. More concretely, they propose a unified framework for Bayesian reasoning about programs and their specifications, which can be applied to four traditional formal methods tasks: 1) bug finding 2) program synthesis 3) program verification and 4) program repair, which correspond to the four thrusts of the proposal._x000D_
_x000D_
INTELLECTUAL MERIT_x000D_
_x000D_
+ If successful, this research can have a significant impact on the area of formal methods._x000D_
+ The PIs have significant preliminary work in combining learning and formal methods._x000D_
+ The unified Bayesian framework, which uses the "user intent" as a latent variable, is novel and elegant. _x000D_
_x000D_
- The lack of technical detail about the proposed solutions made it hard to accurately judge the intellectual impact, especially the connections to reinforcement learning and adversarial learning._x000D_
_x000D_
BROADER IMPACTS_x000D_
_x000D_
+ The main broader impact of this research is indirect: potential wider adoption of program verification and synthesis in industry would lead to more reliable software._x000D_
+ The proposal will promote synergy between formal methods and machine learning, as well as international collaboration with ETH Zurich._x000D_
- The Boarder Impact section is very brief and doesn't give a lot of detail on the proposed activities._x000D_
_x000D_
SUGGESTIONS FOR IMPROVEMENT_x000D_
- The proposal could be improved by adding more technical detail in thrusts 2, 3, and 4, and focusing on challenging technical problems, such as identifying features of program syntax and semantics to be used in machine learning._x000D_
- Focusing on specific problem domains, rather than trying to address verification and synthesis of general programs, would make the proposal more concrete and feasible._x000D_
- The proposal would also benefit from a concrete evaluation plan, success criteria, and risk mitigation plan.  _x000D_
_x000D_
_x000D_
SUMMARY STATEMENT_x000D_
_x000D_
If successful, the proposed research can have a profound impact on formal methods and their adoption in industry, and the underlying ideas are novel and elegant. However, the lack of technical detail, focus, and a risk mitigation plan raises uncertainty about the success of the project._x000D_
_x000D_
_x000D_
The recommendation of the panel is that the proposal is Competitive._x000D_
_x000D_
_x000D_
The panelists concur that the Panel Summary accurately reflects the_x000D_
panel discussion._x000D_
</t>
  </si>
  <si>
    <t xml:space="preserve">In the context of the five review elements, please _x000D_
evaluate the strengths and weaknesses of the proposal with respect to intellectual merit._x000D_
_x000D_
1. The proposed work aims to perform a line work that could yield_x000D_
major results. Program verification and synthesis aim to address_x000D_
problems that in the worst case, are intracable or cannot be automated_x000D_
at all. However, in practice, small pieces of human insight seem_x000D_
sufficient to verify or generate practical systems. If such insight_x000D_
could be characterized and learned automatically as a statistical_x000D_
model, then it would move the field forward significantly._x000D_
_x000D_
The proposed work arguably raises the following issues:_x000D_
_x000D_
-It seems like the success of the work would depend crucially on_x000D_
defining formal spaces that suitably characterize program syntax,_x000D_
semantics, and specifications, but which are amenable to statistical_x000D_
reasoning (and thus presumably are real valued). This gap seems_x000D_
extremely hard to reconcile._x000D_
_x000D_
-The proposed work relies heavily on Bayesian methods, which require_x000D_
prior distributions over relevant spaces. It's unclear to me that in_x000D_
practice, one could define a reasonable model for prior information_x000D_
over spaces with as much structure, and with as many hidden_x000D_
assumptions, as program inputs, programs, and specs._x000D_
_x000D_
-Some thrusts of the proposed appear to rely heavily on the fact that_x000D_
programs use API's. Is this because the approaches attempt to_x000D_
synthesize restricted classes of programs that only compose API calls_x000D_
but do not, e.g., synthesize compositions of operations over_x000D_
primitive data?_x000D_
_x000D_
-The proposed work on bug detection defines a bug as a difference in_x000D_
the distributions of a program's expected and actual behaviors. If_x000D_
such a definition is adopted, can techniques automatically generate_x000D_
concrete program executions as examples of bugs?_x000D_
_x000D_
2. If the proposed work is successful, it would transform program_x000D_
verification and synthesis. Current techniques in both topics are_x000D_
primarily tied to symbolic techniques. Successfully developing_x000D_
techniques based on statistical methods would be a major_x000D_
accomplishment._x000D_
_x000D_
3. The plan to perform the proposed work is fairly well-organized,_x000D_
although some details of the plan could be described in more_x000D_
detail. The plan is divided into multiple thrusts, each with a clearly_x000D_
defined goal. What could be added is a description of subtasks within_x000D_
each thrust, dependencies between subtasks (if any), and the personnel_x000D_
that would perform each subtask._x000D_
_x000D_
4. The individuals are highly qualified to perform the proposed_x000D_
activities. They have extensive experience in the relevant research_x000D_
topics, and have performed prior work on related topics._x000D_
_x000D_
5. The PI's have available to them adequate resources to perform the_x000D_
proposed work. The proposed work would not require exception_x000D_
computational resources. It would require extensive corpa of programs,_x000D_
but these are available from open sources (and in fact, their_x000D_
availability is a primary motivation of the work)._x000D_
_x000D_
In the context of the five review elements, please _x000D_
evaluate the strengths and weaknesses of the proposal with respect to broader impacts._x000D_
_x000D_
1. The broader impacts to society of the proposed work are indirect,_x000D_
but significant. If successful, the proposed work would greatly_x000D_
improve the reliability and ease of programming general-purpose_x000D_
programs._x000D_
_x000D_
2. The broader impacts of the work, namely transfer of technology to_x000D_
industry and improvements to education, are mostly standard for work_x000D_
in this area._x000D_
_x000D_
3. The plan for realizing broader impact is reasonably_x000D_
well-organized. The broader impacts of the work would fall out_x000D_
naturally from the work plan._x000D_
_x000D_
4. The individuals are highly qualified to realize the work's broader_x000D_
impact. They have already been recognized by industrial researchers_x000D_
for prior work on related topics._x000D_
_x000D_
5. The broader impact would require collaboration with industry and_x000D_
access to educational resources; the PI's have access to both._x000D_
_x000D_
Please evaluate the strengths and _x000D_
weaknesses of the proposal with respect to any additional solicitation-specific review criteria, if _x000D_
applicable_x000D_
_x000D_
_x000D_
_x000D_
Summary Statement_x000D_
_x000D_
If the proposed work is successful, it would provide a powerful_x000D_
connection between program analysis and statistical methods. However,_x000D_
the work is founded on the assumption that fundamental conceptual gaps_x000D_
between the domains can be bridged._x000D_
_x000D_
</t>
  </si>
  <si>
    <t xml:space="preserve">In the context of the five review elements, please _x000D_
evaluate the strengths and weaknesses of the proposal with respect to intellectual merit._x000D_
_x000D_
Goals - Potential and Originality _x000D_
_x000D_
+ The PIs have significant previous work in using a combination of learning and formal methods for program verification, program debugging and synthesis. The proposal has a unified formulation of these problems in the Bayesian framework by using the "user intent" as a latent variable which determines the specification and syntax/semantics of the implementation. _x000D_
_x000D_
+ The proposal formulates some key challenges that would help in debugging, repair, verification and synthesis of programs. This factoring of diverse problems into specific sub-goals under a common Bayesian framework is very interesting and holds the promise of creating a common set of approaches and tools to address these diverse problems. _x000D_
_x000D_
_x000D_
- Some missing details might create high risk of success during execution of the project. For example, the choice of feature set in representing the program syntax or semantics is crucial and one would expect this feature set is heavily driven by the application domain. Given that the proposal aims at developing a general framework to augment formal methods with machine learning, automatic feature discovery would be important. _x000D_
_x000D_
(-) Connections to reinforcement learning and adversarial learning methods is a bit handwavy and not convincing. It is not clear what are the actions in context of RL for a synthesis task. Synthesis is formulated in the Bayesian framework as a set of features representing the syntax and the semantics of the program; and the very likely syntax/semantics is processed by combinatorial search to discover the correct program. This formulation does not admit decomposing synthesis task into a step-by-step process for RL to be applicable. Further, any such step-by-step decomposition would suffer from the problem of sparse rewards and consequentially, a very difficult reward allocation problem. In context of planning, the use of RL is facilitated by apriori having a decomposable syntactic description as a sequence of actions. Can this be extending to programming in general, for example, what would be the steps in functional programming? The motivation in adversarial synthesis to generate program similar to those in corpus (say, human-generated programs) is not very clear. Programs corpus unlike domain-specific image corpus (images of just faces or scenes) are very diverse. Why would one expect the program corpus to capture features corresponding to human-generated programs and not some other characteristics that correspond to domains from which the corpus was selected. Further, given the soft nature of this synthesis step where likely semantics and syntax are returned, it is not obvious why this bias towards matching corpus is useful. _x000D_
_x000D_
Plan: The proposal has a clear plan of achieving project goals. The first 1.5 years will focus on developing algorithmic foundation and infrastructure followed by the focus on applications. _x000D_
_x000D_
Team: PIs Chaudhuri and Jermaine bring the right mixture of expertise for this interdisciplinary project._x000D_
_x000D_
In the context of the five review elements, please _x000D_
evaluate the strengths and weaknesses of the proposal with respect to broader impacts._x000D_
_x000D_
The PIs have a strong track record of interaction with industrial research labs who have also expressed interest in this proposal. PIs also have strong international collaboration with leading experts such as Martin Vechev in this field._x000D_
_x000D_
Please evaluate the strengths and _x000D_
weaknesses of the proposal with respect to any additional solicitation-specific review criteria, if _x000D_
applicable_x000D_
_x000D_
The collaboration plan includes annual project retreats to discuss high-level strategy and goals as well as monthly seminars broadcast through WebEx and open to general public. The project will run for three years and the PIs have adequate time (1 month per year) allocated to the project._x000D_
_x000D_
Summary Statement_x000D_
_x000D_
This proposal builds on the past work of PIs to formulate formal methods extended with data-driven machine learning techniques. The learning complements formal methods in two ways - completing ambiguous or incomplete specifications, and discovering domain specific heuristic. The proposal builds a Bayesian framework that connects user intent, specification, syntactic implementation and semantics using data from program corpus. _x000D_
_x000D_
The proposal has a set of very interesting problems and promising solution approaches to address them. My only two concerns are: some hand-wavy connections to state-of-art machine learning methods, and clear identification of the limitation of the proposed approach. Specifically, connections to GANs and RL are not well justified. In ML community, similar data-driven approaches have been found to be suitable for synthesis of programs that perform table look up to answer queries. Identification of similar "friendly" domains and clearly marking out more challenging domains (such as device driver synthesis) would more accurately reflect the scope of the proposed research. _x000D_
_x000D_
One suggestion would be to open-source the developed infrastructure and publicly distribute the curated and generated corpus data to create a vibrant research community on using machine learning for program debugging, repair and synthesis._x000D_
_x000D_
</t>
  </si>
  <si>
    <t xml:space="preserve">In the context of the five review elements, please _x000D_
evaluate the strengths and weaknesses of the proposal with respect to intellectual merit._x000D_
_x000D_
The PIs propose to marry formal methods and Bayesian reasoning in order to leverage "Big Code" for traditional formal methods tasks such as 1) bug finding 2) program synthesis 3) program verification and 4) program repair._x000D_
_x000D_
Strengths:_x000D_
_x000D_
- I believe that, if successful, the proposed research can have a very significant impact on program verification and synthesis. It addresses a long-standing problem in this area (how to leverage existing code, annotations, and proofs to deal with incomplete specifications), which could potentially revolutionize the area._x000D_
_x000D_
- Most of the proposed research directions seems promising and well-reasoned, especially in thrusts 1 and 2._x000D_
_x000D_
- PI Chaudhuri is an expert in program verification and synthesis, and in particular has done great work exploring the combination of logical and numeric reasoning. The two PIs have complementary expertise. They have some very interesting preliminary work on this topic (the Bayou tool). Hence, I believe that the team is well suited to execute this research. _x000D_
_x000D_
Weaknesses:_x000D_
_x000D_
- The thrusts 3 and 4 are relatively less developed, and the descriptions are pretty vague. Concretely, for thrust 3.1, it is unclear if sufficient amount of annotated code is available; thrust 3.2 doesn't really suggest any solutions. All of thrust 4 is defined in very broad strokes (although, at the first approximation, it seems doable). _x000D_
_x000D_
- The proposed work seems to build mostly on prior/preliminary work of PI Chaudhuri, hence the role of PI Jermaine is not completely clear (He also has a relatively small role in the collaboration plan)._x000D_
_x000D_
- The proposal is written in a hurry (multiple unfinished sentences and typos). Also, it refers to [30] as "our work", although none of the PIs are on the author list._x000D_
_x000D_
Suggestions for improvement:_x000D_
_x000D_
- It would be good to see a concrete evaluation plan and criteria for success._x000D_
_x000D_
- The project has a significant machine learning component (beyond Baysien reasoning, also neural nets, reinforcement learning); perhaps adding a co-PI with expertise in machine learning would be a good idea._x000D_
_x000D_
In the context of the five review elements, please _x000D_
evaluate the strengths and weaknesses of the proposal with respect to broader impacts._x000D_
_x000D_
Strengths:_x000D_
_x000D_
- I believe this approach can have a profound impact on program verification and synthesis, leading to its wider adoption in industry (since at present, a major obstacle to such adoption is the need to write precise specifications). Eventually, this can lead to more reliable software and improved programmer productivity._x000D_
_x000D_
- The project combines two areas of computer science (formal methods and Bayesian reasoning), which have until now developed independently._x000D_
_x000D_
- The proposed methods and tools are practical (applicable to real-world code and widely-used programming languages), and hence could be easily adopted by industry._x000D_
_x000D_
Please evaluate the strengths and _x000D_
weaknesses of the proposal with respect to any additional solicitation-specific review criteria, if _x000D_
applicable_x000D_
_x000D_
I think the Medium funding level is justified by the broad scope of the proposal._x000D_
_x000D_
The two PIs are at the same institution and have collaborated before. On the other hand, the role of PI Jermaine is rather limited._x000D_
_x000D_
Summary Statement_x000D_
_x000D_
If successful, this proposal can have a profound impact on the usability of formal methods. My main concern is the team's expertise in machine learning, and the lack of concrete evaluation plan._x000D_
_x000D_
</t>
  </si>
  <si>
    <t xml:space="preserve">In the context of the five review elements, please _x000D_
evaluate the strengths and weaknesses of the proposal with respect to intellectual merit._x000D_
_x000D_
This proposal addresses knowledge-guided synthesis and verification of_x000D_
software.  It is supposed to produce an approach that goes beyond_x000D_
syntax-driven synthesis by allowing more flexibility.  It is supposed_x000D_
to capture, at least in part, user intent by examination of a large_x000D_
corpus of software._x000D_
_x000D_
The proposal takes an approach that combines a Bayesian framework and_x000D_
formal methods to produce statistical variants of classical formal_x000D_
methods tasks: bug finding, program synthesis and repair, and proof_x000D_
search.  It brings to bear the vast amounts of code that are available_x000D_
nowadays._x000D_
_x000D_
The technical presentation is convincing, to the extent that it seems_x000D_
plausible that it will be successful at identifying certain classes of_x000D_
bugs, and identify certain classes of properties._x000D_
_x000D_
In the context of the five review elements, please _x000D_
evaluate the strengths and weaknesses of the proposal with respect to broader impacts._x000D_
_x000D_
The broader impacts of this proposal come from enabling a more_x000D_
widespread adoption of synthesis techniques, both in industry and_x000D_
academia._x000D_
_x000D_
The data management plan alludes to the dissemination of the code_x000D_
developed as part of the project, but the proposal is not very clear_x000D_
on what shape that code would take.  Evaluation criteria for the_x000D_
proposed techniques are a bit vague._x000D_
_x000D_
Please evaluate the strengths and _x000D_
weaknesses of the proposal with respect to any additional solicitation-specific review criteria, if _x000D_
applicable_x000D_
_x000D_
_x000D_
_x000D_
Summary Statement_x000D_
_x000D_
A good proposal, technically interesting and with a promise of_x000D_
significant effect on programming practices.  The PIs are qualified to_x000D_
carry out the proposed research._x000D_
_x000D_
</t>
  </si>
  <si>
    <t>A significant impediment towards building automatic program analyzers, verifiers, and synthesizers is the need to provide detailed specifications. These specifications, which direct symbolic reasoning about programs, typically reflect deep knowledge and domain-specific insights that are known to a software designer and implementor, but are difficult for tools to automatically derive by mere examination of the source program. This project posits that this knowledge, essential for building meaningful specifications, can be extracted by mining a large collection of subjects available from the many terabytes of data (aka programs) currently available in existing open-source code repositories. Our goal is to derive knowledge automatically from observations, transforming our conclusions to specifications. Our approach is necessarily statistical. The likelihood that a discovered specification is true is directly correlated with the strength of available evidence that informs our claims. At the same time, because programs are entities with logical semantics, this statistical approach is closely coupled with logical reasoning methods._x000D_
_x000D_
Concretely, the proposed project combines logical and statistical reasoning through the use of a Bayesian probabilistic framework for reasoning about programs under uncertainty. Bayesian reasoning generalizes classical logical reasoning by allowing for a set of possible worlds--rather than a single world--weighted according to a prior distribution and the observed evidence. Hard logical constraints equate to zero probability for certain worlds. Concretely, our framework maintains a joint probability distribution over unobserved specifications (our goal), observed behaviors, and known features derived from our understanding of language semantics and analysis, and casts classic tasks in formal methods as queries to this framework. We will apply our framework to the problems of bug finding, program synthesis, program repair, and proof search, enabling systems for these tasks to accept ambiguous and incomplete specifications, and to automatically discover heuristics that vastly speed up algorithmic reasoning._x000D_
_x000D_
Keywords: formal methods; Program synthesis; Program analysis; Verification; Bayesian reasoning; Statistical machine learningDevising a robust Bayesian approach to knowledge and specification discovery forms the algorthmic foundation of this effort. We manifest this principle along four distinct research thrusts that transform classical tasks in formal methods and programming systems to useful statistical variants: (1) bug finding; (2) program synthesis; (3) proof search, in particular invariant generation; and (4) program repair. The effectiveness of the artifacts produced by these thrusts will be validated in a separate thrust by developing an extensible infrastructure within which new analyses and frameworks can be integrated and interoperate. Demonstration of our ideas on realistic applications will provide additional insight on their efficacy and utility._x000D_
_x000D_
The project is a collaboration between Swarat Chaudhuri (PI), who is an expert on formal methods and programming systems, and Chris Jermaine (co-PI), whose expertise lies in database systems and data mining, in particular Bayesian methods. The PI and co-PI have collaborated for the last several years.The project's broader impacts are potentially transformative. The project bridges two grand traditions of reasoning--logical and statistical--in the context of long-standing challenges in programming systems. Successfully demonstrating that statistical methods can lead to breakthroughs in program verification, program analysis, and synthesis may lead to a profound realignment in the way we approach formal symbolic reasoning problems, and enable programming language research to exploit advances in machine learning and data mining that have greatly benefited many other domains. The PIs are also deeply committed to collaboration with industry, computing education, outreach to underrepresented groups, and international outreach.</t>
  </si>
  <si>
    <t>namla</t>
  </si>
  <si>
    <t>Accepted revision due to hurricaine related issues</t>
  </si>
  <si>
    <t xml:space="preserve">    On 10/3/17 9:46 PM, Chris Jermaine wrote:_x000D_
    &gt;_x000D_
    &gt; Wonderful.  Thank you!_x000D_
    &gt;_x000D_
    &gt; Quoting "Amla, Nina" &lt;namla@nsf.gov&gt;:_x000D_
    &gt;_x000D_
    &gt;&gt; Dear Chris,_x000D_
    &gt;&gt; This is fine, please submit a revision by COB Thursday. Please do not _x000D_
    &gt;&gt; withdraw the proposal._x000D_
    &gt;&gt; Regards,_x000D_
    &gt;&gt; Nina_x000D_
    &gt;&gt;_x000D_
    &gt;&gt; On 10/3/17, 3:15 PM, "Chris Jermaine" &lt;cmj4@rice.edu&gt; wrote:_x000D_
    &gt;&gt;_x000D_
    &gt;&gt;_x000D_
    &gt;&gt;     Hi Dr. Amla--_x000D_
    &gt;&gt;_x000D_
    &gt;&gt;     We've never met, but I submitted a proposal with Swarat Chaudhuri to_x000D_
    &gt;&gt;     the core medium call last week (we're both here at Rice in Houston)._x000D_
    &gt;&gt;_x000D_
    &gt;&gt;     We were not very happy with what we submitted, mostly due to running_x000D_
    &gt;&gt;     out of time.  It was tough with so much time lost here due to the_x000D_
    &gt;&gt;     hurricane at the beginning of September._x000D_
    &gt;&gt;_x000D_
    &gt;&gt;     After we submitted, I became aware that NSF was granting extensions_x000D_
    &gt;&gt;     due to the storm, on a case-by-case basis.  I was wondering: is it_x000D_
    &gt;&gt;     possible for us to have an extension?  I know it's after the _x000D_
    &gt;&gt; fact, but_x000D_
    &gt;&gt;     if we could have until, say, Thursday this week, that would be an_x000D_
    &gt;&gt;     additional six business days beyond the additional due date.  It _x000D_
    &gt;&gt; would_x000D_
    &gt;&gt;     be a *lifesaver*._x000D_
    &gt;&gt;_x000D_
    &gt;&gt;     Thanks very much,_x000D_
    &gt;&gt;_x000D_
    &gt;&gt;     --Chris_x000D_
    &gt;&gt;     ---------------------------_x000D_
    &gt;&gt;     Christopher Jermaine_x000D_
    &gt;&gt;     Professor_x000D_
    &gt;&gt;     Computer Science Department_x000D_
    &gt;&gt;     Rice University_x000D_
    &gt;_x000D_
    &gt;_x000D_
    &gt; ---------------------------_x000D_
    &gt; Christopher Jermaine_x000D_
    &gt; Professor_x000D_
    &gt; Computer Science Department_x000D_
    &gt; Rice University_x000D_
    &gt;_x000D_
    &gt;_x000D_
    _x000D_
    _x000D_
    _x000D_
</t>
  </si>
  <si>
    <t>1764019</t>
  </si>
  <si>
    <t>Si</t>
  </si>
  <si>
    <t>The proposed work creates an intelligent chat-bot agent to improve task recommendation, worker performance and utilization in competitive software crowdsourcing. The research tasks start with a task recommendation model that combines both explorative (?learn?) and exploitative (?earn?) search for tasks, and the development of an agent-based framework to better communicate task recommendation with workers. This agent framework enables us to provide and customize instructions w.r.t. workers? dynamically evolving skills and preferences. The agent can explain the rationale behind task recommendation, and learn about the user's preferences over time. Finally, a set of evaluation studies will be conducted to test the performance of the agent framework. Hypotheses such as the intended benefits of applying chat-bot agent to increase workers? participation, worker economic well-being, as well as community technology coverage, are tested.   _x000D_
_x000D_
Keywords: software crowdsourcing, task recommendation, worker preferences, chat-bot, dialogue agentChat-bots that have been adopted by a wide range of users may provide useful insights into coordinating online intelligent crowd workers. The proposed work is a collaboration between a cognitive scientist who focuses on dialogue agent design and a software engineering researcher who focuses on software crowdsourcing. The proposed research will investigate novel models and techniques to improve coordination and task performance of online software crowdsourcing. The research will not only discover in-depth understanding and communication of worker?s preference in online software competition, but also will build models, tools and interfaces that seek to improve the coordination and utilization of online software workforce. Models, tools, and datasets will be made publicly available for reuse and replication, as well as for education materials.From an economic standpoint, various forms of software crowdsourcing have been utilized by both public and private companies as sourcing strategies, and have gained significant economic benefits in cost saving, improved quality and speed. Therefore, models and tools furthering task recommendation and worker coordination may have a potential impact on workers economic well-being, skill development, and in turn resource utilization in software crowdsourcing marketplace. _x000D_
     	From an education standpoint, the proposed research will develop tools and simulations of competitive CSD that can be used by undergraduates and graduates studying software engineering, cognitive sciences, human-computer interaction, and information sciences. _x000D_
        From the perspective of broadening participation in STEM disciplines, the proposed work will also directly fund several students, including underrepresented minorities. One of the participating universities has an NSF-ADVANCE grant to increase the participation and advancement of women in academic science and engineering careers, and the proposed research will proceed in accordance with those goals. In particular, the educational materials to be developed may help attract females into computing, information systems, and engineering disciplines.</t>
  </si>
  <si>
    <t>1764020</t>
  </si>
  <si>
    <t>Naaman</t>
  </si>
  <si>
    <t xml:space="preserve"> Panel Summary       
 NSF 17-572: Medium scale projects_x000D_
_x000D_
OVERVIEW OF THE PROPOSAL:_x000D_
_x000D_
The overall aim of the proposal is 1) to build online attention models from web analytics data available at large scale, in contrast to existing attention models based on eye tracking, and 2) to apply these models to improving the consumption of online news through partnerships with online news sites. The proposal includes collaborations with web analytics data providers, and online news organizations, and the evaluation strategy involves applying initial prototypes to aid partner newsrooms.  In addition, the proposal plans to explore the use of attention models for the identification of reading disabilities._x000D_
  _x000D_
_x000D_
INTELLECTUAL MERIT:_x000D_
_x000D_
+ Strengths_x000D_
_x000D_
+ The panel appreciated the importance of the overall goal of improving online news consumption._x000D_
+ The proposed activities are well reasoned, well organized, and complement each other towards the fulfilment of the overall aims of the proposal.  The panel appreciated that each aspect of the plan included a corresponding evaluation._x000D_
+ The approach to building attention models from easily-captured and readily available web analytics data to be appealing.  Such large-scale attention models have the potential to engage and advance several fields, including HCI and accessibility beyond the specific target domain of online news sites._x000D_
+ Incorporating syntactic and semantic structures of the text into the attention models is appealing._x000D_
+ The PIs have adequate resources at home institute and through collaboration with multiple news organizations._x000D_
+ Collaborating with news sites into the early stages of the project is likely to increase the tools usage by editors._x000D_
_x000D_
_x000D_
- Weaknesses_x000D_
_x000D_
- The panel found that the aspects of the proposal focused on studying editors, journalists and newsroom practices to be the least convincing aspect of the proposal.  It is unclear how the results of these studies are intended to advance the general understanding of newsroom work, and the description of how these studies are expected to affect the outcomes of this proposal are not clearly stated.  Having said this, the panel believes that working with editors and journalists, despite unclear novelty, is critical to ensuring the overall success of the proposals aims._x000D_
- From an intellectual merit point-of-view, the study of dyslexia does not seem to fit well into the overall aims of the proposal.  How the identification of reading disabilities is intended to improve online news consumption (e.g., is it about ensuring accessibility of online news content to diverse populations?) could be better clarified._x000D_
_x000D_
_x000D_
* Evaluation Plan_x000D_
_x000D_
In general, for the evaluation plan, clear success measures are missing. When a particular step is considered as successful in the overall plan is not clear._x000D_
_x000D_
The quantitative evaluation plan for the attention models is well described, in terms of the ability of the models to accurately identify reading speed and stopping probability._x000D_
The aspects of the evaluation plan involving user studies are less clear.  These studies involve human subjects, but the proposal does not mention IRB approval, how participants will be recruited for these studies, nor does it mention budgeting for payments to study participants.  In the context of the study using Google Chrome plugin to monitor user behavior, the proposal is missing details on whether and how broadly this plugin will be deployed, and on how the long-term relationship with study participants will be managed.  In the context of the newsroom study by McGregor and Hansen, the panel found details (observational studies, ethnographic studies, etc.) to be lacking._x000D_
_x000D_
The ability to identify characteristics of reading disabilities, such as dyslexia, is seen as a broader impact, the panel notes that evaluation details of this aspect of the proposal are lacking specificity._x000D_
_x000D_
_x000D_
_x000D_
* Potential for transformativeness_x000D_
_x000D_
There is potential for transformation.  Produce more scalable models of attention than what is there before._x000D_
+ potentially transformative due to large scale data availability._x000D_
_x000D_
_x000D_
BROADER IMPACTS:_x000D_
* Impacts on science and society:_x000D_
_x000D_
It has potential to have broader impact.  With better models of user attention, could have immediate impact on news media / industry.  _x000D_
_x000D_
Possibility for broader impact: some of the same techniques to organize content could be used to better understand of the audience, and better understanding of how people interact with and understand and engage with news.  E.g., understanding how people engage with fake news could be a potential impact.  _x000D_
_x000D_
Broader impact possibility through assessment / identification of people with reading disabilities.  The success of this aspect: They propose working with an unpaid collaborator to run user studies on dyslexia.  _x000D_
_x000D_
_x000D_
* Integration of Research and Education and Broadening Participation:_x000D_
_x000D_
N/A_x000D_
_x000D_
* Postdoc Mentoring Plan (if applicable):_x000D_
_x000D_
N/A_x000D_
_x000D_
DATA MANAGEMENT PLAN, dissemination of results, including software:_x000D_
_x000D_
The data management plan distinguishes private companies' datasets from datasets collected as part of the proposed project.  The proposal intends to investigate possibility of distributing datasets from private companies.  Datasets collected as part of the proposal will be made available publicly. _x000D_
_x000D_
Software artifacts produced by this project will be made available and maintained through online repositories.  One of the PIs has a prior record of making software available open source._x000D_
_x000D_
COLLABORATION PLAN (required for 2 or more PIs):_x000D_
_x000D_
The collaboration plan among the PIs, and between research and industry in general is overall good.  _x000D_
_x000D_
The collaboration with ProPublica stands out as a strength, but the management plan for the collaboration is not very well discussed.  More of the discussion about collaboration with ProPublica should be in the collaboration management plan.  _x000D_
_x000D_
The detailed work plan is very good.  But it is not super clear who is going to do what exactly._x000D_
_x000D_
Travel plans (cross town) to enable collaboration are fine._x000D_
_x000D_
RESULTS FROM PRIOR NSF SUPPORT (if applicable):_x000D_
_x000D_
Some of the PIs did not have support for past 5 years, but ones who have NSF support, they seem to be producing good results.  Productive outcomes._x000D_
_x000D_
_x000D_
HUMAN SUBJECTS (if applicable):_x000D_
_x000D_
They do have human subjects (for attention model building), but it is not checked on the form.  The news media people are also human subjects (if they are going to be observing in the newsroom) and would need IRB approval._x000D_
_x000D_
BUDGET (if necessary): _x000D_
_x000D_
The panel has concerns that the budget does not account for the need to compensate user study subjects.  _x000D_
_x000D_
It doesn't seem to that there are adequate resources to do the newsroom studies they are going to do.  They say they are going to do observational, ethnographic studies in the newsroom, but they have only one graduate assistant for a semester at a time.  McGregor is budgeted for very little time.  If the money budget corresponds to effort, then there is not enough of McGregor's effort for data collection and analysis._x000D_
_x000D_
_x000D_
ADDITIONAL SUGGESTIONS:_x000D_
_x000D_
They ought to do a better job tying the dyslexia study into the attention models; and they ought to do a better characterization of the studies of the newsroom practices._x000D_
_x000D_
Better articulation of the impact that this should "lead to better informed population"._x000D_
_x000D_
PANEL RECOMMENDATION:_x000D_
* Justification, including key strengths and critical weaknesses:_x000D_
_x000D_
Overall, this is a strong proposal with the right collaborators and resources available. The panel has made several recommendations related to its evaluation and collaboration plans to further strengthen the proposal._x000D_
_x000D_
_x000D_
__ Highly Competitive (HC)_x000D_
_X_ Competitive (C)_x000D_
__ Low Competitive (LC)_x000D_
__ Not Competitive (NC)_x000D_
-----------------------------------------------------------------------_x000D_
_x000D_
The summary was read by the panel, and the panel concurred that the Panel Summary accurately reflects the panel discussion._x000D_
_x000D_
</t>
  </si>
  <si>
    <t xml:space="preserve">In the context of the five review elements, please _x000D_
evaluate the strengths and weaknesses of the proposal with respect to intellectual merit._x000D_
_x000D_
There are several different "scientific" strands and goals to this proposal, which are related to one another to different extents, and which have different levels of "merit". These are: attention and reading on the web; understanding newsroom needs; visualization of web-scale data; and, identification of dyslexia._x000D_
_x000D_
Several of the general ideas underlying the attention and reading component of this project are quite interesting and novel, and are likely to have a strong impact on the problem of implicit (i.e. non-interventional) identification of what people are attending to when reading a web page, and how various semantic and syntactic aspects of a page relate to attention and reading behaviors in general. This aspect of the proposal is well-motivated, and, with one important caveat, convincing, sufficiently described and sufficiently based on previous work, while also being innovative. The caveat, which applies to many other parts of the proposal, has to do with evaluation, and is discussed separately in these comments. The project personnel addressing this aspect are very well qualified to do much of what is proposed; the exception is in some aspects of evaluation. There are adequate time and resources for conducting what is proposed to be done, and the track record of PI Naaman, from previous NSF support, and from his other research, suggests confidence that the project is likely to actually get done, and done well._x000D_
_x000D_
The newsroom needs aspect of this proposal is rather more mundane, although the collaboration with ProPublica is a strong positive aspect. This work is described rather poorly in the proposal, and seems primarily to be extensions of work carried out by McGregor in other contexts. This is not likely to have great impact on the general understanding of newsroom work, although the ProPublica context may lead to new insights. PI McGregor is well qualified to design, organize and supervise the work in this component, but the resources that are devoted to it seem to me to be quite inadequate. If the budget for McGregor, and for the Graduate Student on this aspect, are accurate indicators of the actual effort and time that is proposed to be devoted to doing this work, then it is clearly not enough. The types of studies that are proposed are very time consuming, both in terms of data collection and data analysis, and the resources that are budgeted for them are just not enough. Furthermore, it is not at all clear to me, from any part of the proposal, just what co-PI Hansen's role in this project will actually be. The time budgeted for him is minimal, and what he will contribute is not specified anywhere. Although it is clearly not possible to specify precisely how the results of these studies will be used in the design and evaluation of the other components of the project, there needs to be something more than just one sentence about this. Again, there's a major problem here with evaluation. PI McGregor's previous record of NSF support indicates that she is qualified to do the work proposed, although, given this record, the rather poor description of this aspect of the project is surprising._x000D_
_x000D_
The visualization aspect of the proposal is reasonable, but not all that innovative, as it is primarily extensions of existing work. It is likely to have the most impact in the application area of interest to the project, which is really an aspect of the projects broader impact.The resources and personnel seem to be adequate to the tasks that are proposed. Evaluation is rather better described in this aspect of the project than others, there is a problem which is common to all parts of the proposal._x000D_
_x000D_
The final aspect, identification of dyslexia, seems to me to be rather unrelated to the rest of the proposal, and kind of tacked-on. Perhaps the intentions here is to demonstrate the application of the techniques of the attention and reading aspect to a domain/problem outside of the major thrust of the project. This aspect of the proposal is rather weak, and not very well motivated or described. Again, both the means by which the necessary data will be collected, and the methods of evaluation, are not well described, and problematic in other ways. The collaboration with the Enhancing Ability Lab is a plus, although it is not really clear just what resources the lab can provide._x000D_
_x000D_
Evaluation is a problem with this proposal for a number of reasons. The first is that almost all of the evaluation tasks that are proposed require human participants, yet the cover page for the proposal does not have "HUMAN SUBJECTS" checked, and there is no indication that any form of approval from the IRB has been sought. It's quite clear that there will be some substantial issues with data collection and evaluation in the various plans, that will be of concern to the IRB; not having discussed this is a real problem. With the exception of McGregor, none of the project personnel seem to have had much experience in conducting complex user studies. Some indication of such experience should be included, in order to alleviate doubt on this issue. It is also the case that no money has been budgeted for payment to participants. Although some of the studies might not require such payment (for instance, observation in the newsroom), most of the others will. That this has not been budgeted for is an indication of the lack of experience in user studies of this sort, I think._x000D_
_x000D_
_x000D_
_x000D_
In the context of the five review elements, please _x000D_
evaluate the strengths and weaknesses of the proposal with respect to broader impacts._x000D_
_x000D_
The broader impact of this study lies primarily in how its results might impact the conduct of digital journalism. Although the studies in the proposal itself are primarily concerned with more effective (from the point of view of the news outlet) organization and presentation of content, and better understanding of the behaviors of the audience, it is possible that some of these techniques can be applied in other, broader aspects of understanding of how people interact with and interpret news in digital media. This seems especially important in our current news environment. This is perhaps where co-PI Hansen's role becomes more significant to the overall project. I think that the description of the project's broader impact in the Project Summary is appropriate and accurate._x000D_
_x000D_
Please evaluate the strengths and _x000D_
weaknesses of the proposal with respect to any additional solicitation-specific review criteria, if _x000D_
applicable_x000D_
_x000D_
The collaboration plan is reasonable, and the letters of support from collaborating institutions are strong and appropriate. The scope of the project is also appropriate, although the dyslexia aspect is somewhat troubling. The Data Management Plan seems adequate and appropriate._x000D_
_x000D_
Summary Statement_x000D_
_x000D_
The primary scientific goal of this project is to develop methods to identify just what a person is attending to on a web page, and why, using behavioral variables that can be easily logged at web scale. These variables include viewport characteristics and scrolling behavior, inter alia, and charcteristics of news text. The practical application is to use these techniques to support online journalists in monitoring and optimizing content and presentation of news. There is an additional goal of using the developed analytic techniques to identify reading disability, primarily dyslexia._x000D_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</si>
  <si>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Merit)?_x000D_
_x000D_
The potential to advance knowledge and understanding is strong.  The PIs propose work that will improve our understanding of user behavior when browsing/reading news, of the effect of 'context' on reading behavior, and of visualizations and optimization techniques for journalists and others working in news._x000D_
_x000D_
_x000D_
2. To what extent do the proposed activities suggest and explore creative, original, or potentially transformative concepts?_x000D_
_x000D_
The research directions are fairly standard, what is original about the proposal is the domain, the application, and the potential for tech transfer._x000D_
_x000D_
I think the one concern I haveùand I'm not quite sure how to put thisùis the potential for the work to be used for 'evil', or that by optimizing to user behavior news media is potentially absconding its responsibility to inform and educate to instead chase clicks and views.  The motivation to do so is that news media gets revenue from ads, and thus is incentivized to get users to stay on the site longer to see (and maybe click) more ads.  The consequence is, I think, easy to see here in the US at the end of 2017.  I would not expect the PIs to use this work to drive ad revenue, but I would expect others to do so, so it would be nice to see some discussion around it._x000D_
_x000D_
_x000D_
3. Is the plan for carrying out the proposed activities well-reasoned, well-organized, and based on a sound rationale? Does the plan incorporate a mechanism to assess success?_x000D_
_x000D_
Yes.  Each research direction has a section on evaluation plans, which involve collecting data from real users in collaboration with the industry partners.  It looks very good._x000D_
_x000D_
_x000D_
4. How well qualified is the individual, team, or organization to conduct the proposed activities?_x000D_
_x000D_
Very well-qualified.  This is a very good collaboration between Cornell computer scientists and Columbia journalists, with involvement and support from media companies (NY Times and Oath) and web analytics company Chartbeat._x000D_
_x000D_
_x000D_
5. Are there adequate resources available to the PI (either at the home organization or through collaborations) to carry out the proposed activities?_x000D_
_x000D_
Yes, the collaboration with Columbia journalists and the support from media companies ensures the PIs will have resources they need._x000D_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PIs write about the potential of the work to aid in presentation of news to people with different reading abilities.  This would certainly be a good broader impact, as it would improve accessibility in the general population._x000D_
_x000D_
There is not much in the way of broader impacts beyond that, as the PIs do not mention the usual teaching, dissemination, etc.  However I think this proposal is stronger than most in terms of broader impacts._x000D_
_x000D_
_x000D_
2. To what extent do the proposed activities suggest and explore creative, original, or potentially transformative concepts?_x000D_
_x000D_
Improving readability of online news for people with reading disabilities could potentially be transformative._x000D_
_x000D_
_x000D_
3. Is the plan for carrying out the proposed activities well-reasoned, well-organized, and based on a sound rationale? Does the plan incorporate a mechanism to assess success?_x000D_
_x000D_
Yes, the PIs have a plan to carry out research related to improving readability, including a collaboration with another Cornell investigator and mechanisms to assess success._x000D_
_x000D_
_x000D_
4. How well qualified is the individual, team, or organization to conduct the proposed activities?_x000D_
_x000D_
Well-qualified_x000D_
_x000D_
_x000D_
5. Are there adequate resources available to the PI (either at the home organization or through collaborations) to carry out the proposed activities?_x000D_
_x000D_
Yes_x000D_
_x000D_
_x000D_
_x000D_
Please evaluate the strengths and _x000D_
weaknesses of the proposal with respect to any additional solicitation-specific review criteria, if _x000D_
applicable_x000D_
_x000D_
_x000D_
_x000D_
Summary Statement_x000D_
_x000D_
- very good collaboration between Cornell computer scientists and Columbia journalists, with support from media companies and web analytics companies_x000D_
_x000D_
- solid research plan_x000D_
_x000D_
- very good broader impacts to improve accessibility for people with reading disabilities_x000D_
_x000D_
_x000D_
</t>
  </si>
  <si>
    <t xml:space="preserve">In the context of the five review elements, please _x000D_
evaluate the strengths and weaknesses of the proposal with respect to intellectual merit._x000D_
_x000D_
This proposal aims to analyze extended web analytic data (such as scrolling and viewport position) to model individual's attention while reading online news articles.  These models will focus on predicting reading speed and drop-out likelihood of users (as well as reading behaviors possibly characterizing dyslexia); and will be incorporated into tools for news editors and the broader media industry to better understand their audience and better adapt/personalize/monetize._x000D_
_x000D_
The strengths of this proposal include its existing demonstration of the basic technical concepts, collaborative relationships with data providers and news organizations such as ProPublica, identification of methodological contributions in the applications of deep learning, and potential to impact society more broadly by improving the state of journalism._x000D_
_x000D_
Weaknesses of the proposal include: while a strong case can be made for the need of online news sites to model their reader's attention, focusing too narrowly on short-term metrics of attention may lead to negative consequences (e.g., a moral equivalent of clickbait headlines)._x000D_
_x000D_
The PIs have a strong history of prior NSF support, as well as prior experience in the online news media domain.  _x000D_
_x000D_
Adequate resources are available to the PIs, including collaborations with data providers to provide web analytics, and a partner news organization to drive evaluation of editorial tools based on learned models and data analytics._x000D_
_x000D_
_x000D_
_x000D_
In the context of the five review elements, please _x000D_
evaluate the strengths and weaknesses of the proposal with respect to broader impacts._x000D_
_x000D_
The broader impact of this proposal is focused on the potential of this work for improved journalism outcomes (e.g., better news).  The plan to achieve such impact is through development and deployment of applications/visualizations/data analysis of reader attention, crafted for use in the editorial process of online news organizations.  _x000D_
_x000D_
The strengths of this broader impact plan include its specificity, integration of the application design method within the plan, and planned collaborations with at least one partner news organization._x000D_
_x000D_
Please evaluate the strengths and _x000D_
weaknesses of the proposal with respect to any additional solicitation-specific review criteria, if _x000D_
applicable_x000D_
_x000D_
The collaboration plan describes the complementary expertise and backgrounds of the collaborators and the coordination of the project_x000D_
_x000D_
_x000D_
_x000D_
Summary Statement_x000D_
_x000D_
In summary, this is an excellent proposal, due to its potential for impact, technical detail of the approach and concrete evaluation plan.  In particular, the existing partnerships with data providers and news organizations, as well as demonstration of basic technical feasibility of core elements, indicate a high likelihood of success._x000D_
_x000D_
</t>
  </si>
  <si>
    <t xml:space="preserve">In the context of the five review elements, please _x000D_
evaluate the strengths and weaknesses of the proposal with respect to intellectual merit._x000D_
_x000D_
Strengths:_x000D_
1. The proposed activity is likely to advance a few different fields, including HCI, machine learning, and accessibility._x000D_
2. The proposed activities could potentially transform our understanding of user attention._x000D_
3. The proposed activities are mostly well-reasoned and well-organized._x000D_
4. Comprehensive evaluation plan is included for each aspect of the project at different stages._x000D_
5. The PIs have adequate resources available at the home institution and through their collaboration with news groups to carry out the proposed activities._x000D_
_x000D_
Weaknesses:_x000D_
1. The risks associated with different stages in both implementation and evaluation are not discussed. _x000D_
2. Some important details are left out in the evaluation plan. For instance, in Sec. 3.4, the PIs plan to develop a Google Chrome extension. It is not clear how will users be recruited and engaged to use the extension to provide evaluation. _x000D_
3. It is not clear what are the success measure. In another word, when will each of the stage be considered as successful._x000D_
4. It is not clear how the collaboration with ProPublica will be carried out._x000D_
_x000D_
In the context of the five review elements, please _x000D_
evaluate the strengths and weaknesses of the proposal with respect to broader impacts._x000D_
_x000D_
Strengths:_x000D_
1. The proposed activity could help to improve accessibility of online news to users with reading disabilities_x000D_
2. The project could also help better understanding of user attention and thus impact the media industry._x000D_
_x000D_
Weaknesses:_x000D_
1. There is not clear plan to how to make the work available to the media industry so that it can produce the desired societal impact beyond making the software publicly available. _x000D_
2. There is not plan on education or outreach activities._x000D_
_x000D_
Please evaluate the strengths and _x000D_
weaknesses of the proposal with respect to any additional solicitation-specific review criteria, if _x000D_
applicable_x000D_
_x000D_
_x000D_
_x000D_
Summary Statement_x000D_
_x000D_
Overall, the technical work proposed is well-organized and well-reasoned. The evaluation plan can be more specific on the some of the details and target. It would be helpful to include concrete plan to disseminate the results of the proposed work so that it can make the desired societal impact._x000D_
_x000D_
</t>
  </si>
  <si>
    <t>1764021</t>
  </si>
  <si>
    <t>The next transformative discoveries in science will likely not occur in a single laboratory; instead, laboratories are becoming more specialized. New discoveries, besides increasingly requiring integration of specialized findings, are also becoming data-intensive. Specifically, evolution in cloud computing enables that, capabilities are frequently encapsulated into software modules and accessible over the network: what are often called services. To integrate their findings, like-minded scientists naturally chain their or peers? services into workflows. However, although tools continue to improve, adoption via the sharing and reuse of service-based capabilities remains a significant challenge. Major obstacles include: How do scientists know what related artifacts (services and workflows) are available? How can these artifacts be used properly? and Where to obtain such knowledge?_x000D_
_x000D_
This project will tackle these challenges from a knowledge-network?s perspective, studying how to leverage peer scientists? best practice to facilitate the discovery and reuse of artifacts developed by others. The fundamental hypothesis is that published artifacts (as services) can be analyzed in a similar manner to entities in social networks, in that services interact with services much as friends interact with friends. Thus, social networking theory and recommendation techniques can be employed to provide real-time and context-aware advice on artifact reuse. The project will tackle two fundamental research questions: What implicit knowledge, derived from social network analysis, may be extracted to help scientists better understand existing artifacts? and How can such implicit knowledge be used to aid service-based artifact reuse? To this end, the project will (1) integrate information from multiple sources to build a foundational social network-powered knowledge base modeling artifacts and their usage; (2) develop algorithms to derive interaction patterns, both direct and indirect, from this knowledge base; (3) develop a service-workflow-people-data oriented search and composition service that is responsive to the evolving working context and need of a scientist; (4) develop a system, embedded into an existing workflow design tool (VisTrails), to aid scientists in reusing artifacts and designing and programming new applications; and (5) design an experimental methodology to evaluate the effectiveness and usability of our approach in support of scientific artifact reuse.The proposed work will develop novel approaches that combine social network analysis with new adaptive capabilities that intelligently extract hidden information from the shared computing environment. By modeling artifacts as social entities and their dependencies as social relationships, this research will open up new vistas for applying social network theory to facilitate scientific programming over virtual cloud resources. By building interlinked knowledge networks, the research promises to extend understanding of scientific artifact interoperability and composibilities, and deepen the understanding of how collaborative expertise develops. New algorithms will be developed to create and analyze networks over the knowledge base to enhance artifact search approaches.The Broader Impacts of this proposal are three-fold. First, the research goal of facilitating scientific artifact reuse promises to build a foundation for scientific computing infrastructure providers to offer a novel recommend-as-you-go service, to let scientists focus on science. The research may also enable significantly more virtual collaboration through service invocations. Secondly, the technology is capable to support other areas including business big data analytics, Internet of Things, and cognitive computing. Third, the software and intellectual products of this research will be broadly disseminated through publications and open-source software. The proposers will integrate research results in classroom teaching as well.</t>
  </si>
  <si>
    <t>1764025</t>
  </si>
  <si>
    <t>Anyanwu-Ogan</t>
  </si>
  <si>
    <t>We propose to build SmartChainDB a platform for supporting online "e Smart Marketplaces "e to facilitate rapid formation of project partnerships in service-oriented domains like digital manufacturing. SmartChainDB will enable automatic matching of service providers to service consumers in response to a request for bids for services. The major goal is to mitigate the trust barriers that are often present when trying to initiate between providers that do not have previous working relationships. Traditionally, trust has been established between clients and manufacturers through extensive negotiation and contracting, acknowledgement of past historic performance including review of supplier assessment forms, certification updates and audits to ensure compliance, remote monitoring of quality performance metrics and so on. However, this process is lengthy, expensive and slows down the product design and manufacturing cycle and discourages manufacturers from trying new suppliers._x000D_
The proposed direction of the SmartChainDB project is to develop the platform based the emerging dominant technology for supporting transactions in a trustless environments - blockchains. _x000D_
Our vision is a platform where providers can record and maintain data about their capabilities, metadata about capabilities e.g. attestations by another provider about the capabilities they claim, based on a previous partnership project, as well as performance metadata, in a trustworthy manner. In this context, a provider can submit a bid in response to requests for specific capabilities by another provider and SmartChainDB would automatically validate the trustworthiness  of a provider's capability assertion based on recorded data. _x000D_
The SmartChainDB project aims to address the following challenges to achieve its goals: (i.) developing appropriate blockchain protocols over blockchains for requesting for bids and matching of bids to requests; (ii.) a blockchain storage infrastructure which in addition to scalability requirements must support storage and efficient processing of semantic data models, needed to support complex request-bid matching requirements. The requirement for semantic data models is due to the fact that they are necessary  to effectively model semantic heterogeneities between request and bid descriptions which are unlikely to always be exact matches; (iii.) ensuring confidentiality of sensitive parts of partner transactions and collaborations.To address the challenges of earlier mentioned, the plan is to design and develop a semantics-enabled blockchain platform with an extended transaction model that enables support for a request/bidding protocol with advanced request-bid matching algorithms based on semantic query processing and support for confidentiality in such inherently open environments. Critical scalability issues around validation of these extended transaction models on a blockchain will be achieved by advances in semantic query optimization. Finally, the project will demonstrate the potential impact of a platform like SmartChainDB for task-oriented domains by prototyping a comprehensive use in the area of Smart Manufacturing.The expected broader of the project is to facilitate the creation of partnerships in task and service oriented domains even when trust has not established a-priori by mitigating trust barriers and significantly improving production cycles while reducing cost overhead due to delays in partnership formation. In addition, the project is aimed at training  the next-generation of interdisciplinary scientists in the emerging field of CyberHuman Systems which support interactions between machines (in manufacturing plants) as well as the humans and organizations that control them._x000D_
_x000D_
_x000D_
Keywords: Semantic Networks, BlockChains, Smart Manufacturing, Confidentiality</t>
  </si>
  <si>
    <t>1764032</t>
  </si>
  <si>
    <t>Srebro</t>
  </si>
  <si>
    <t xml:space="preserve"> Panel Summary       
 SUMMARY OF PROPOSED RESEARCH ACTIVITY_x000D_
_x000D_
Description : This proposal aims to investigate how deep neural networks (DNNs) work theoretically. Deep learning (DL) is an area that has recently attracted tremendous practical interest (also, progress and findings of DL appear weekly in the popular press news). Despite this turmoil, it is surprising how little is mathematically understood about why DNNs work. This proposal aims to provide foundations for DL. This is a challenging task. To that end, the PIs structure their approach through various (potentially) more technically manageable problems. In particular, they propose to analyze the performance of local search algorithms (e.g.  SGD) for specializations of DNNs that still lead to non-convex problems related to matrix factorization. Furthermore, the proposal aims to understand (through various lenses) the issue of over-parameterization and "implicit regularization" in DL. Finally, the PIs propose to study the interface between geometry, optimization, and DL, and they also want to study the performance of recurrent neural networks. This proposal is on the interface between theory and practice, and thus the proposed research has both a theoretical and a practical component with applications to areas such as natural language processing, speech recognition, and video classification._x000D_
_x000D_
 _x000D_
_x000D_
INTELLECTUAL MERIT_x000D_
_x000D_
Strengths_x000D_
_x000D_
+ The proposed research is potentially very transformative._x000D_
_x000D_
+ The PIs aim to theoretically investigate a practically very substantial problem._x000D_
_x000D_
+ The PIs have a great track record in working in both the mathematics of machine learning and in conducting top-notch empirical work. The PIs' team is very well qualified for conducting this research._x000D_
_x000D_
_x000D_
Weaknesses_x000D_
_x000D_
- The PIs could have given further details of how they plan to study each direction. However, it is well understood that in this field of study more experimentation and validation is required for formulating precise mathematical statements. _x000D_
_x000D_
_x000D_
_x000D_
_x000D_
BROADER IMPACTS_x000D_
_x000D_
Strengths_x000D_
_x000D_
+ The proposed research indicates a genuine connection and potential impact to important application areas, such as natural language processing, speech processing, and video classification tasks._x000D_
_x000D_
+ The PIs are working in connecting Deep Learning and high energy experimental physics at CERN._x000D_
_x000D_
+ The proposal contains various educational and outreach activities, which are also inclusive for underrepresented minorities._x000D_
_x000D_
_x000D_
Weaknesses_x000D_
_x000D_
No identifiable weaknesses._x000D_
_x000D_
_x000D_
_x000D_
ADDITIONAL REMARKS_x000D_
_x000D_
Data Management Plan: Very well articulated data management plan, software tools to be made freely available, detailed explanation of the datasets for NLP, speech processing, and video recognition tasks._x000D_
_x000D_
Postdoc Mentoring plan: Adequate. There will be one postdoc for two years, who will be the "gluing entity" between the PIs._x000D_
_x000D_
Results of prior support: The prior support section is detailed and clear._x000D_
 _x000D_
Suggestions to PI(s): The proposal should have included more details of how to carry out the research plan._x000D_
_x000D_
Justification for Panel Rating: The panel feels that this is a very promising direction and the team of these PIs has a great track record to conduct this research. 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</si>
  <si>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 proposal to explore the still somewhat mysterious phenomenon of why deep neural networks, and particularly recurrent neural networks (which have state) seem to work so well.  The PIs have been working on this topic and this project would continue a productive existing  NSF IIS grant of Srebro and Salkhutdinov, including publications both in CS theory and in machine learning venues. The project includes theoretical work on optimizing networks.  They consider simplified models, including strictly linear networks which can be described using linear algebra and 'nice' natural classes of inputs, for which they can show that all minima are global minima, and/or that all saddles have sharp descent directions so that gradient descent finds a global minimum (Sec 1.1).  They would like to find similar results for residual networks, in which the functions at network nodes are described as the identity plus a small residual (Sec 1.2) and for two-layer non-linear networks (Sec 1.4).  They also will study an interesting phenomenon, the fact that increasing the parameters of the network (e.g. number of internal nodes) seems to improve optimization and generalizability (Sec 1.3).  The second section concerns generalizability.  Not only the architecture but also the optimization technique used to train the network appears to affect how well the results generalize to different data.  Again, increasing the number of hidden nodes seems to help, counterintuitively. They will explore this issue using a variety of experimental.  A major theoretical goal is finding a measure of the complexity of a model produced on the network, which can explain this phenomenon and hopefully analyzed theoretically. _x000D_
_x000D_
Strengths:_x000D_
_x000D_
- Good team; the new faculty member, Hardt, has a great record in theoretical CS_x000D_
- Very timely and important question_x000D_
- The counterintuitive phenomenon is very interesting_x000D_
- Nice mix of theoretical and experimental approaches_x000D_
- Collection of real datasets, mostly for recurrent networks, on which ideas can be tried out_x000D_
- Potential for publication in a variety of venues_x000D_
_x000D_
Weaknesses_x000D_
_x000D_
- Not clear that theory and practice will connect_x000D_
_x000D_
_x000D_
_x000D_
_x000D_
In the context of the five review elements, please _x000D_
evaluate the strengths and weaknesses of the proposal with respect to broader impacts._x000D_
_x000D_
PIs are all involved in educational and outreach activities.  They have organized the Fairness (FATML) workshop which has generated a lot of interest._x000D_
_x000D_
Please evaluate the strengths and _x000D_
weaknesses of the proposal with respect to any additional solicitation-specific review criteria, if _x000D_
applicable_x000D_
_x000D_
_x000D_
_x000D_
Summary Statement_x000D_
_x000D_
Important topic, a strong team addressing it, and a good combination of new theory, experimentation and validation in practice._x000D_
_x000D_
</t>
  </si>
  <si>
    <t xml:space="preserve">In the context of the five review elements, please _x000D_
evaluate the strengths and weaknesses of the proposal with respect to intellectual merit._x000D_
_x000D_
The work proposed aims to improve the theoretical understanding of deep learning, one of the key challenges in machine learning research.  To this end, they focus on three aspects:_x000D_
_x000D_
Optimization -- the broad question is to understand the success of SGD in finding the global minimum of the complex landscape of the deep learning optimization problem.  To this end, the PIs propose the following directions (a) take inspiration from matrix factorization, and first understand this simpler setting in which non-convexity arises, (b) understand the potential connection between "residual architectures" and the ease of the optimization (do such networks have no saddles apart from the global minimizer?), (c) understand the connection between over-parametrization and optimization in recurrent networks, (d) understand the broader question of the efficacy of local search, by considering simple two-layer feed-forward networks._x000D_
_x000D_
All of these questions are quite fundamental, and a "yes" answer to them would have significant implications on our understanding of deep learning. The PIs provide a rough intuition for why it might be reasonable to expect this. It's also possible that such results may hold under some additional assumptions._x000D_
_x000D_
Generalization -- the high level question is to explain the surprising generalization properties of networks trained with significantly more parameters than 'necessary'. The PIs have done some very interesting recent experiments on this topic, and propose to explore further. Their aim is to come up with a notion of "complexity" of a network that captures the generalization. Basic notions such as parameter counting/VC dimension are ruled out, and some related notions based on path-based as well as mixed norms of the weights are presented as candidates, along with experimental evidence. The PIs also propose training models so as to minimize such objectives. This would also validate the hypothesis that these complexity notions capture generalization._x000D_
_x000D_
Recurrent networks -- the PIs stress the importance of obtaining even a first-cut theory for recurrent nets. This is a well-known challenge, and the PIs propose extending approaches from earlier sections to RNNs._x000D_
_x000D_
Overall, the proposal targets some fundamental questions in deep learning and aims to obtain more theoretical insights.  _x000D_
_x000D_
Waknesses:_x000D_
The organization is slightly haphazard.  For instance, the discussion jumps a few times from feed-forward to recurrent networks without a clear motivation. Also, the questions on recurrent networks seem quite high-level, and the proposed directions need to be made more specific._x000D_
_x000D_
That said, the team is excellent, and all the PIs have been at the forefront of theory research on deep learning. They are well qualified, and also have good connections with practice -- an essential aspect of research on this topic._x000D_
_x000D_
In the context of the five review elements, please _x000D_
evaluate the strengths and weaknesses of the proposal with respect to broader impacts._x000D_
_x000D_
All the PIs have been organizing workshops, maintaining blogs and disseminating their research broadly in theory as well as applied venues. Given the popularity of deep learning, any insights generated will likely be disseminated well beyond regular academic circles. This already seems to be happening at some level, with the PIs giving public lectures, e.g., at the National Center for Women in Information Technology and at high schools._x000D_
_x000D_
Please evaluate the strengths and _x000D_
weaknesses of the proposal with respect to any additional solicitation-specific review criteria, if _x000D_
applicable_x000D_
_x000D_
_x000D_
_x000D_
Summary Statement_x000D_
_x000D_
Overall, the proposal targets some fundamental questions in deep learning and aims to obtain more theoretical insights. They explore various concrete questions in optimization and generalization in both feed-forward and recurrent networks. The PIs have a strong background in the area as well as a history of collaboration._x000D_
_x000D_
</t>
  </si>
  <si>
    <t xml:space="preserve">In the context of the five review elements, please _x000D_
evaluate the strengths and weaknesses of the proposal with respect to intellectual merit._x000D_
_x000D_
This proposal aims to advance the theoretical knowlegde in Deep Learning. This is a field of great practical importance that (almost entirely) lacks theoretical foundations. Despite the recent spate of theoretical results nothing too substantial has been understood so far. The PIs suggest to take baby steps by attacking questions in matrix factorization (instead of DNNs) and in recurrent neural networks. They have a very good plan, I do believe that research like this should be encouraged and funded, and the PIs (given their research record) are ideally suited for this task._x000D_
_x000D_
In the context of the five review elements, please _x000D_
evaluate the strengths and weaknesses of the proposal with respect to broader impacts._x000D_
_x000D_
strengths:_x000D_
_x000D_
+ transformative proposal_x000D_
_x000D_
+ the PIs have an _x001B_excellent research record in this field (also very good collaboration record). _x000D_
_x000D_
+ excellently articulated research plan. "Down-to-earth" plan for a difficult and important question in the interface of theory and practice. We do need to understand why deep learning works in practice and advance the knowledge in the field_x000D_
_x000D_
+ obvious broader impact _x000D_
_x000D_
weaknesses:_x000D_
_x000D_
none that I can see_x000D_
_x000D_
Please evaluate the strengths and _x000D_
weaknesses of the proposal with respect to any additional solicitation-specific review criteria, if _x000D_
applicable_x000D_
_x000D_
_x000D_
_x000D_
Summary Statement_x000D_
_x000D_
Excellent, transformative, and very well articulated proposal._x000D_
_x000D_
</t>
  </si>
  <si>
    <t xml:space="preserve">In the context of the five review elements, please _x000D_
evaluate the strengths and weaknesses of the proposal with respect to intellectual merit._x000D_
_x000D_
This a proposal that spans the frameworks of the algorithmic foundations community and the theoretical aspects of the machine learning community to outline an approach for gaining traction in understanding the remarkable practical success of deep learning. The first element is a framework, centered using certain matrix factorization problems as the test case in proving a basis for a non convex problem where (stochastic) local search can be shown that for certain class of subproblems, global optimality can be established. One possible candidate is for rank-constrained nuclear norm regularized problems ( building on recent success low rank psd recovery problems. As another example of this philosophy, the proposal outlines a special 2-layer feed forward network that they conjecture can be shown to have no bad local optima. _x000D_
_x000D_
The second theme was to try to capture the surprising generalization behavior of deep networks, and the aim is to better understand the role of the geometry in determining the generalization capacity. One central issue is to capture a complexity measure such as the path-norm that gives insights into this behavior. Finally, the proposal outlines questions aimed at shedding light on the performance of recurrent neural networks.  _x000D_
_x000D_
The PIs also outline four target application domains. Video classification, speech recognition, language modeling, reading comprehension with the aim of providing empirical validation as well._x000D_
_x000D_
In the context of the five review elements, please _x000D_
evaluate the strengths and weaknesses of the proposal with respect to broader impacts._x000D_
_x000D_
The broader impacts were well thought out in this proposal highlighti the central role that deep learning is playing currently in transfer,in a host of industries as well as a broad swath of scientific discovery. Furthermore there was substantial discussion of programs to do outreach to a broad cross section of students._x000D_
_x000D_
Please evaluate the strengths and _x000D_
weaknesses of the proposal with respect to any additional solicitation-specific review criteria, if _x000D_
applicable_x000D_
_x000D_
_x000D_
_x000D_
Summary Statement_x000D_
_x000D_
This is a very good proposal that spans theoretical issues within both the algorithmic foundations setting and machine learning communities._x000D_
_x000D_
</t>
  </si>
  <si>
    <t>We propose research toward a better understanding of optimization for deep learning that will lead to principled training methods that converge faster and avoid overfitting with less trial and error than is present in today's practice._x000D_
_x000D_
To guide us toward a better understanding of deep learning, we in part rely on analyzing matrix factorization models, which can be seen as simplified networks with linear transfer. These models already suggest non-convex training objectives that present challenges characteristic of deep neural networks. Extending our insights from these simplified models, we aim to develop a more principled approach to deep learning in general._x000D_
_x000D_
Our application emphasis is on recurrent neural networks, which are notoriously difficult to optimize and thus have much to gain from improved optimization approaches. We will evaluate our new optimization methods against four broad application areas, where deep and recurrent networks have demonstrated tremendous impact, including large-scale language modeling, text comprehension, speech recognition, and video classification tasks._x000D_
_x000D_
Keywords: Optimization for Deep Learning; Matrix Factorization; Spurious Local Minima; Implicit Regularization; Connections between Optimization and Learning; Recurrent Neural NetworksWe propose tackling fundamental challenges that will contribute to a more principled understanding of deep learning. Through transparent performance guarantees, such an understanding holds the promise of making deep learning more interpretable, predictable, and less error prone. Utilizing simplified models, one thrust involves understanding the global energy landscape - we have already obtained novel guarantees on lack of spurious local minima and even saddle points in certain situations. Another thrust involves understanding implicit regularization and its relationship to the choice of the optimization algorithm and the geometry for local search, which we argue plays a central role in deep learning. Based on these theoretical studies we will continue developing and applying practical training methods with improved learning performance.Large scale machine learning is fueling transformative societal impact, as well as enabling new types of scientific studies. Providing improved methods for training deep networks will have broad and significant impact in many disciplines. A better principled understanding is essential to making deep models more scrutable, reliable and transparent in several critical application domains. Providing a stronger mathematical foundation of deep learning can also bring together different research communities, namely the learning theory and mathematical optimization community together with the empirical learning community, and thus create broad synergies. The project will also provide training opportunities through access to PIs with diverse backgrounds and approaches.</t>
  </si>
  <si>
    <t>1764035</t>
  </si>
  <si>
    <t>Hong</t>
  </si>
  <si>
    <t xml:space="preserve">In the context of the five review elements, please _x000D_
evaluate the strengths and weaknesses of the proposal with respect to intellectual merit._x000D_
_x000D_
The basic premise of the proposal is that traditional signal processing (SP) algorithms for standard tasks (beamforming, estimation, detection, clustering, model identification, etc.)   do not scale well with problem sizes that are anticipiated in future. In order to "help SP catch up with future challenges," the proposed new paradigm in the proposal is to use deep neural nets (DNNs) to solve these problems. This involves a training phase which  can possibly be done off line, and then a running phase which will be much faster than using SP algorithms (because the multilayer perceptron is a cascade of matrix-vector multiplications and memoryless nonlinearities). The PIs correctly point out that existing DNN training algorithms do not consider the constraints and requirements arising out of the SP applications. _x000D_
_x000D_
The interference channel transceiver design problem is used as an example in some detail. The model estimation problem is another example used to justify the ideas.  Some of these examples demonstrate that once the DNN is trained it takes less time than a standard SP algorithm, which is easy to believe. But it is not entirely clear why the PIs expect the performance (accuracy) itself to improve as a result of using DNNs instead of traditional SP. _x000D_
_x000D_
Other examples of  questions to be addressed in the project include things like this: can a DNN figure out the hidden structure in the data and achieve the dimensionality reduction automatically? In the world of parameter estimation, can the DNN be used to estimate the Cramer Rao bound for a problem, without going through the hassel of inverting the Fisher information matrix? More fundamentally the PIs also seek to address issues like this:  what is the class of SP problems which can be successfully addressed by DNNs? That is, what is the class of "DNN learnable DSP algorithms?"_x000D_
_x000D_
These  ideas themselves are good, and  have merit. The problems and subproblems are interesting.  But unfortunately the proposal itself is written in a rather shallow manner. The  reasonings are not deep and thorough. In fact the questions raised here are the type that any well-informed person in the SP community will raise. Even though the proposal touches on interesting questions and problems and emphasizes their importance, there is really no insight as to why DNNs will do better or worse, and there are no in-depth discussions. It is not clear how much of the proposed results will be delivered in the form of fundamental publishable results. _x000D_
_x000D_
No reference is given to the preliminary observation listed as Claim 1 on page C-5. Does this come from some recent published work of one of the PIs? Also, in Claim 2  on page C-9, what does "informal" mean? How much should we read into it? Does it mean it is a non accurate statement of what is proved in [48,49]? The 4th line from the bottom of page C-9: when you say Claim-1, do you mean Claim-2? Finally, on page C-8 under "Exploring estimation tasks",  you say "The results in Fig. 8". I cannot find any Fig. 8. Did you mean to say Fig. 6? _x000D_
_x000D_
One of the PIs (Sidiropoulos) is very senior with a solid publication record, and is a pioneer in signal processing areas including parameter identification and tensor SP. He has done a great deal to popularize signal processing through his lectures and plenaries. On the whole the team of the PIs is well qualified. The PIs have a few other NSF grants that are somewhat related to the issues covered in this proposal. _x000D_
_x000D_
There is a good collaboration plan (page 72). _x000D_
_x000D_
_x000D_
_x000D_
_x000D_
In the context of the five review elements, please _x000D_
evaluate the strengths and weaknesses of the proposal with respect to broader impacts._x000D_
_x000D_
Connecting machine learning to signal processing is a worthwhile task, and it can improve our understanding of how CNNs and DNNs work in the context of these problems. The insight that SP can bring into machine learning can indeed be significant. _x000D_
_x000D_
The education plan, dissemination plan and the outreach plans to integrate with local school students are good. The integration of the proposed work into Python and Matlab will be truly useful. _x000D_
_x000D_
_x000D_
_x000D_
Please evaluate the strengths and _x000D_
weaknesses of the proposal with respect to any additional solicitation-specific review criteria, if _x000D_
applicable_x000D_
_x000D_
_x000D_
_x000D_
Summary Statement_x000D_
_x000D_
Intellectual merit strengths: _x000D_
_x000D_
1. Connecting machine learning to signal processing is a worthwhile task, and it can improve our understanding of how CNNs and DNNs work in the context of these problems. _x000D_
_x000D_
2. The  ideas themselves are good and have merit. The problems and subproblems are interesting._x000D_
_x000D_
3. The team of the PIs is good, with a very senior PI having excellent track record. _x000D_
_x000D_
4. The proposal is easy to read._x000D_
_x000D_
_x000D_
Intellectual merit weaknesses: _x000D_
_x000D_
1.  The proposal itself is written in a rather shallow manner. The  reasonings are not deep and thorough. _x000D_
_x000D_
2. Even though the proposal touches on interesting questions and problems and emphasizes their importance, there is really no insight as to why DNNs will do better or worse._x000D_
_x000D_
3. It is not clear how much of the proposed results will be delivered in the form of fundamental publishable results. _x000D_
_x000D_
_x000D_
Broader impact strengths: _x000D_
_x000D_
1.  The insight  SP can bring into machine learning can indeed be significant. _x000D_
_x000D_
2. The education plan, dissemination plan and the outreach plans to intergate with local school students are good. _x000D_
_x000D_
3.The integration of the proposed work into Python and Matlab will be truly useful. _x000D_
_x000D_
_x000D_
Broader impact weaknesses:  _x000D_
_x000D_
1. None._x000D_
_x000D_
_x000D_
_x000D_
_x000D_
</t>
  </si>
  <si>
    <t>The data science renaissance has brought about a dazzling array of opportunities for high-impact research at the confluence of signal processing, optimization, data mining, and statistical learning. As always, big opportunities come with unprecedented challenges -- amidst a sea change. The traditional signal processing (SP) view is to seek optimal solutions, so long as complexity is `low-order' polynomial; the rationale being that even solving a system of linear equations entails cubic complexity. This mindset is rapidly becoming obsolete, and SP has been struggling to keep pace._x000D_
_x000D_
This project offers a radically new angle on how SP can catch up to provide surprisingly effective and tractable solutions to a broad range of problems in estimation, statistical learning, and optimization. The main idea is to harness the power of deep neural networks (DNNs) to accomplish SP tasks well beyond supervised learning and dimensionality reduction. DNNs have been proven to have a remarkable ability to learn intrinsically complex, high-dimensional nonlinear mappings, and encode them using moderately many parameters. Can we leverage the power of DNNs to learn how to estimate? -- meaning, can we train a DNN to automatically approximate the solution of a maximum likelihood estimation problem? Can we train a DNN to discover a dimensionality-reducing transformation that will automatically reveal hidden structure in the data? What about learning to solve an arbitrary instance of a certain type of optimization problem? The PIs have shown that, at least in special cases, the answer is affrmative. This project will explore and promulgate these exciting preliminary findings in many ways. It will also produce a novel and broadly applicable computational framework that is capable of integrating the DNN training with the overall SP application design objectives into a single unified approach that can be easily customized to handle new applications. _x000D_
_x000D_
Our research will evolve along the following thrusts:_x000D_
(T1) Thrust 1 - DNN-aided Design and Modeling describes a number of novel strategies to incorporate DNNs into key SP tasks such as algorithm design and parameter estimation._x000D_
_x000D_
(T2) Thrust 2 - Algorithms and Analysis proposes a unified optimization framework for handling the DNN-assisted SP problems formulated in (T1)._x000D_
_x000D_
(T3) Thrust 3 - Case Studies and Evaluations focuses on validating the proposed designs and algorithms in realistic experiments, and discovering new research opportunities and pathways.The proposed research is ambitious -- it contains bold ideas that have the potential to transform many areas across SP and beyond. Shifting the burden to offline DNN training, runtime implementation of complicated SP tasks can be reduced to simply putting the input through the DNN, which is very easy. The concept is appealing in its simplicity, but very challenging in terms of the science and engineering behind it -- demanding significant expertise in optimization, learning, and SP. The team is highly synergistic, with a proven collaboration record that includes joint papers reporting the exciting preliminary results behind this project.The proposed research is inherently cross-disciplinary, and the new algorithmic framework for training SP task-driven DNNs will enrich the library of tools for training DNNs --also benefiting a wide range of applications in machine learning, artificial intelligence, and data mining. The new framework will simultaneously handle multiple constraints and regularizations on the network parameters and outputs in a plug-and-play fashion, which is currently not possible with existing DNN training tools. Easy-to-use Python and Matlab toolbox implementations of the proposed framework will be developed with the help of undergraduate minority and female students that will be recruited with an eye towards engaging them for graduate studies in this exciting area.</t>
  </si>
  <si>
    <t>1764037</t>
  </si>
  <si>
    <t>Erez</t>
  </si>
  <si>
    <t xml:space="preserve"> Panel Summary       
 SUMMARY OF PROPOSED RESEARCH ACTIVITY_x000D_
This work proposes to address an important problem in computing -- how to co-optimize data-intensive algorithms from machine learning with increasingly popular and practical near-memory processors (NMPs).  In terms of architecture, they propose to study power limited design and modeling, fault tolerance with algorithm co-optimization, and NMP/CPU memory sharing and data-placement.  In terms of algorithms, they plan to optimize stochastic gradient descent, second-order methods, and integer linear programming._x000D_
_x000D_
INTELLECTUAL MERIT_x000D_
Strengths_x000D_
* Vertical approach that spans algorithms and architectures._x000D_
* High potential for near-memory processors to exploit the structure/characteristics of a quite general machine learning technique for training (Variance-Reduced Gradient descent)_x000D_
* Both PIs are experts in their respective fields, with complementary skills that can enable cross-disciplinary research. _x000D_
_x000D_
Weaknesses:_x000D_
* The architecture design-space and proposed programming methodology was too broad and not well defined._x000D_
* Some panelists felt that some of the architecture research items and proposed solutions lacked innovation (esp. fault tolerance, power modeling)._x000D_
* Lack of preliminary results, and good explanations of these results._x000D_
_x000D_
Suggestions for Improvement:_x000D_
* Including more figures with architecture descriptions would have helped to concretize the design space._x000D_
* Proposal should present a more focused plan for programming, evaluation, and research directions, rather than specifying many directions more shallowly._x000D_
* More results indicating expected benefits, or adding better explanations of existing results._x000D_
_x000D_
BROADER IMPACTS_x000D_
* Broader impacts were generally acceptable, but the items about disease epidemics and metadata optimizations appear to have been copied blatantly from other proposals._x000D_
_x000D_
Suggestions for Improvement:_x000D_
* Develop and write a broader impacts plan specifically for this proposal._x000D_
_x000D_
ADDITIONAL REMARKS _x000D_
_x000D_
The panelists did not raise any issues with respect to the data management plan or the discussion of the results of prior NSF support. _x000D_
_x000D_
SUMMARY STATEMENT_x000D_
While the approach of co-optimizing ML algorithms and architecture seems to have high potential, along with the specific algorithm transformations for near-memory processors, the architecture design space, programming/implementation plan, and research directions were not clear or coherent enough to recommend funding.  Authors are encouraged to improve the proposal with a more focused research plan and an appropriate broader impacts section._x000D_
_x000D_
The recommendation of the panel is Low Competitive.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</si>
  <si>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Strengths_x000D_
_x000D_
_x000D_
The proposal puts forth a vertically comprehensive agenda in its approach to practical near-memory processing accelerators (NMPAs). There is a considerable sophistication and realism in both the type of computational tasks considered, on the modeling and characterization of DRAM circuitry, as well as on the numerical/optimization algorithms selected specifically to leverage NMPAs. As such, the proposal has the potential to advance the state of the art in both NMPA design, in optimization algorithms over two-tier compute/memory architectures, and (when combined) in solving important, practical problems at very high speeds. _x000D_
_x000D_
_x000D_
In more detail, on the design side:_x000D_
- Power and performance profiling based on the placement of processing elements (PEs), as well as the vias between them in a 3D architecture. is the first aspect investigated. This careful characterization is likely to yield a realistic assessment of possible performance benefits of NMPA computation offload_x000D_
- Access to memory by both the NMPA and the CPU can create conflict and interference. The project aims to address this through appropriate ack messaging and error correction. Memory conficts as exacerbated in vector/parallel memory accesses, which are both important from an application point of view but also the way to avoid read latencies. The proposal will study different memory layouts and interleaving mechanisms to address these issues._x000D_
-Similar resilience is necessary to deal with memory faults; the project will also study error correcting codes to deal with such issues._x000D_
_x000D_
On the optimization/application side:_x000D_
-Motivated directly by ML problems involving the minimization of decomposable objective, a sophisticated ML method called Variance-Reduced Gradient descent is leveraged to break a classic task of important machine learning problems into two nested loops: one that requires little communication with the CPU storing the model, and can be done on the NMPA, and a communication intensive loop, that reads small amounts of data frequently, that can be performed by the CPU. This has an excellent fit with NMPA, and has direct application to machine learning. It also leaves several open technical questions, such as how to select minibatches, and how to tailor them to the memory layout developed in the project._x000D_
-On the same vein, importance sampling based on stale (NMPA-updated) gradients can be used to reduce the communication on the second step, while still ensuring fast convergence; how to do this in an adaptive way based on NMPA computed gradients is open and addressed by the proposal._x000D_
-Second order methods and integer programming are also cast into the same framework_x000D_
-The last task joins the two optimizations, co-tuning NMPAs and algorithms, leading to highly-task specific architectures._x000D_
_x000D_
Both PIs are experts in their respective fields, with complementary skills that enable this cross-disciplinary research._x000D_
_x000D_
Facilities include a cluster with both high-memory nodes and nodes equipped with FPGAs._x000D_
_x000D_
_x000D_
_x000D_
_x000D_
_x000D_
_x000D_
_x000D_
In the context of the five review elements, please _x000D_
evaluate the strengths and weaknesses of the proposal with respect to broader impacts._x000D_
_x000D_
The proposal can advance the state of the art on optimization and ML algorithm execution over accelerators, devising algorithms tailored to such architectures at considerable detail. This can have a significant potential of a variety of ML and signal processing applications run on conventional hardware, and can have a significant impact in applications ranging from sensors, IoT, and robotics._x000D_
_x000D_
Research is well integrated with course offerings by the two PIs, and collaborate with industrial affiliates, both local and remote. The PIs will leverage undergraduate outreach efforts by the university._x000D_
_x000D_
Please evaluate the strengths and _x000D_
weaknesses of the proposal with respect to any additional solicitation-specific review criteria, if _x000D_
applicable_x000D_
_x000D_
_x000D_
_x000D_
Summary Statement_x000D_
_x000D_
A strong proposal, bringing optimization/ML algorithm execution over accelerators, devising algorithms tailored to such architectures at considerable detail, that can have significant speedups for solutions of problems with practical interest._x000D_
_x000D_
</t>
  </si>
  <si>
    <t xml:space="preserve">In the context of the five review elements, please _x000D_
evaluate the strengths and weaknesses of the proposal with respect to intellectual merit._x000D_
_x000D_
This work proposes to address an important problem in computing -- how to co-optimize data-intensive algorithms from machine learning with increasingly popular and practical near-data processing technology.  _x000D_
_x000D_
There are several strong points of the proposal.  The abstract modeling component (Q1 and Q9) seems like it could be useful for architects and algorithm designers, especially if it is combined with a powerful/flexible power/performance model that incorporates the latest developments in 3D stacking technology.  Another strong point is the algorithm techniques proposed for SGD/SVRG and importance sampling seem like they could be useful in a NMPA context._x000D_
_x000D_
That said, there are some major weaknesses as well.  The first is simply that the ideas proposed lack specificity.  Broadly, the proposal does not discuss the setting (beyond computing near DRAM) and more importantly the proposed design space for exploration.  To give some more specific examples, its unclear what types of processing elements would be considered for the PE, what kinds of data access the NMP PEs can perform, and what programming frameworks would be used (or if they need to be modified).  It's also unclear what the research plan would be in several of these aspects.  For example, what ECC techniques would be explored for reliability, what types of APIs for expressing memory, and what types of microarchitectures will be explored? _x000D_
_x000D_
Some of the items that are more specific seem straightforward.  For example, policies for pausing NMPA for core access.  Also, the performance modeling seems like it's mostly an extension of existing roofline models. (not sure what intellectual contribution is there on top of the roofline model)  _x000D_
_x000D_
The other main issue with the proposal is that the algorithm exploration and tuning don't really seem to be tied much with this particular incarnation of near-memory processing.  It seems like any near-memory computing paradigm would have similar algorithmic tradeoffs, and therefore its not clear what the advantage is here of coupling these research directions so closely.  I also had a hard time understanding the potential magnitude of the benefits of co-design.  In particular, the case study for SVRG was not comprehensible to me in terms of performance potential (axis/legend/data in figure 2 not explained).  _x000D_
_x000D_
To summarize here, I do think some of the ideas could be transformative, but the details on how the researchers will approach these problems in a coherent way is somewhat lacking._x000D_
_x000D_
To address the other criteria, the teams seems very well qualified, and they have claimed to be working together for some time already on this direction.  Success should not be difficult to measure.  They have adequate resources to perform this work._x000D_
_x000D_
In the context of the five review elements, please _x000D_
evaluate the strengths and weaknesses of the proposal with respect to broader impacts._x000D_
_x000D_
It's hard to understand how much credence to give the items in the broader impacts for the following reason:  Portions of the broader impacts section of the proposal appear to be either just non-sequitur or perhaps cut-and-paste from other proposals -- " A key pedagogical advantage of this proposal is that while there are involved mathematical concepts in the analysis, the notion and importance of disease epidemic are easily understood".  This proposal has nothing to do with disease epidemics.  There are similar odd statements about metadata, which again have nothing to do with this proposal: "The second direction is the development of teaching modules around the concepts of metadata management and the application of compression and approximation for improving HW/SW cooperation", and "Moreover, some of the proposed techniques are potentially transformative and enable novel dynamic and low-cost mechanisms for metadata management and storage that can have a much broader impact by enabling many novel memory management techniques and optimizations."  _x000D_
_x000D_
Nevertheless, other aspects of the broader impacts like connections to industry and involvement in the EURECA program are positive._x000D_
_x000D_
Please evaluate the strengths and _x000D_
weaknesses of the proposal with respect to any additional solicitation-specific review criteria, if _x000D_
applicable_x000D_
_x000D_
The scope is too vague on the architecture side to know if it is appropriate._x000D_
_x000D_
The collaboration plan is reasonable, but light on details.  For example it does not address the main dependences in the work: eg. the first-order performance models and how that would affect algorithm design, or how the architecture developments would affect the performance models, etc._x000D_
_x000D_
Summary Statement_x000D_
_x000D_
While the direction of ML algorithm co-optimization with near-data processing is an important area, I feel this proposal is not mature enough to be convincing that it will lead to transformative developments at this stage._x000D_
_x000D_
</t>
  </si>
  <si>
    <t xml:space="preserve">In the context of the five review elements, please _x000D_
evaluate the strengths and weaknesses of the proposal with respect to intellectual merit._x000D_
_x000D_
Project explores the development and use of Near Memory Processing architectures for accelerating  large scale and near real time machine learning._x000D_
IM While past work has offloaded most work to NMP devices with mixed results project proposes to explore the use of CPU/NMP combinations. This is promising in concept but poses many challenges in balancing the workload and resource availability from power to bandwidth.  Two demanding applications IMRT for radiation and autonomous vehicles are chosen û both are demanding and likely to be early candidates for such edge computing devices. It would have been interesting to see the concept advanced for more resource limited environments like remote environmental sensors where the resource constraints on storage might promote such processing as necessary._x000D_
_x000D_
Project is very well thought out in terms of the challenges û in terms of research questions (Almost too many are articulated û 3 thrusts with many question in each û raising some concern about achievability) though potential solutions are sparsely described. PI has a good record and will likely make much happen but a narrower focus with more detail and reasoning would have led to a more tractable effort._x000D_
_x000D_
_x000D_
_x000D_
In the context of the five review elements, please _x000D_
evaluate the strengths and weaknesses of the proposal with respect to broader impacts._x000D_
_x000D_
Broader Impacts are well articulated and  span the gamut of industry connectivity, curriculum development  and braodening  participation using university wide programs._x000D_
_x000D_
Please evaluate the strengths and _x000D_
weaknesses of the proposal with respect to any additional solicitation-specific review criteria, if _x000D_
applicable_x000D_
_x000D_
_x000D_
_x000D_
Summary Statement_x000D_
_x000D_
_x000D_
Proposal presents an interesting idea -- near memory processing and articulates an excellent set of research question but proposed solutions lack definition. A good proposal worthy of funding but likely to get much better with a little revision._x000D_
_x000D_
_x000D_
</t>
  </si>
  <si>
    <t xml:space="preserve">In the context of the five review elements, please _x000D_
evaluate the strengths and weaknesses of the proposal with respect to intellectual merit._x000D_
_x000D_
This proposal aims to the co-development of near memory processing accelerators and machine learning algorithm optimization._x000D_
_x000D_
This proposal lacks enough innovation. For the thrust 1, there are many paper talking about how to leverage HBM or NVM as the near memory processing unit. The PIs try to explore this problem from the perspective of technological constraints on power and cost. However, their research plan seems to be very incremental because the power, performance and efficiency trade-offs have been well studied in previous research. Also, their 'Question 3: reliability and non-volatile memory considerations' is relatively short and shows they have limited experience and knowledge about NVM based near memory processing. Both the spintronic and memristor based machine learning accelerator have been extensively studied recently, the authors are supposed to identify unique challenges of applying ECC to NVM based accelerator. It appears the research is not well planned._x000D_
Another flaw is this proposal didn't include sufficient detail of preliminary results. As GPU has proven to be an effective ML accelerator, the PIs need to justify why to choose NMP based accelerator, and more importantly, how it can outperform GPU based accelerator. Even if they can co-exist, how to redesign the memory data access scheme and data scheduling scheme._x000D_
_x000D_
_x000D_
In the context of the five review elements, please _x000D_
evaluate the strengths and weaknesses of the proposal with respect to broader impacts._x000D_
_x000D_
If successful, the proposed research will effectively speedup popular machine learning applications while keep the constrained power._x000D_
_x000D_
It would be better if the author can plan how to attract the minority and female students, and how to create new courses based on the research._x000D_
_x000D_
_x000D_
Please evaluate the strengths and _x000D_
weaknesses of the proposal with respect to any additional solicitation-specific review criteria, if _x000D_
applicable_x000D_
_x000D_
_x000D_
_x000D_
Summary Statement_x000D_
_x000D_
_x000D_
There are some flaws in the proposal. The proposed research problems seem to be well investigated. _x000D_
_x000D_
_x000D_
</t>
  </si>
  <si>
    <t>Computation and machine learning have together opened the door for remarkable transformations of our daily lives, from how surgeries are performed, to possibilities for our day to day transportation. As engineers and technologists have often pointed out, the technologies to enable advances such as the fully autonomous vehicle, already exist. A main hurdle in broader adoption and therefore the realization of the promise of these technologies, is the accessibility of the computing power many of the enabling algorithms require._x000D_
Keywords: computer architecture; near-memory processing; machine learning; algorithmsA major advance in statistical and algorithmic understanding has come in response to the explosion in high dimensional data, where high dimensional refers to the fact that dimensionality may be equal or much larger than the number of data points available. Such data include health- and bio-informatics records, preferences and human behavioral traces, and a critical component to finding patterns in such regimes is the identification of hidden structure. In fMRI, for example, image reconstruction is made possible due to fast algorithms able to exploit an underlying (and hidden) sparsity of the transformed image. The algorithms that can exploit such structure typically take the form of regularized M-estimators, which means that the estimate relies on optimization of a function that decomposes as the sum of a large number of simple functions -- one function for each data point. These individual functions are simple in, among other ways, that they are easy to evaluate, and their gradients easy to compute. Yet computing a full function or gradient evaluation requires performing, essentially, a full pass through the data._x000D_
_x000D_
Much of the deployed computational power, especially that deployed to the end user (not the cloud) has memory modules that supply computing elements (mostly CPUs, perhaps also GPUs) with data. Thus while the individual computations mentioned above are inexpensive, a full computational requires moving the data to the processors. Near memory processing opens the door to accelerate these fundamental operations._x000D_
_x000D_
We propose a research agenda that explores the co-development of near memory processing accelerators, and the key machine learning and optimization algorithms to exploit it for critical, large scale problems.First and foremost among the broader impacts is the transformative potential this research can ultimately have, in overcoming computational obstacles that are now a central barrier to broad penetration and adoption of technologies such as those that will enable automated vehicles. Beyond this, the proposed work will have a significant impact on industry and practice, as the PIs are committed to collaborating with industry, including through the industrial affiliates program of the Wireless Networking and Communications Group.  Moreover, the PIs are developing and co-developing courses at the undergraduate and graduate level, that bring ideas critical to this proposal. The PIs are also actively involved in outreach to K-12 students, and participate in events to broaden interest in engineering, and in particular, raising awareness of the importance of topics like the synergy between data mining and computation. Finally, the PIs will disseminate the work in journals, conferences and talks, and will develop test platforms and datasets made available to the community.</t>
  </si>
  <si>
    <t>1764038</t>
  </si>
  <si>
    <t>Neftci</t>
  </si>
  <si>
    <t xml:space="preserve"> Panel Summary       
 A short description of the proposal:_x000D_
_x000D_
This proposal aims to developing the hardware and software foundations of the spiking neural network with the goals of significantly improved energy efficiency and online learning capability. The proposal has plans to integrate emerging technologies (i.e. RRAM) on top of CMOS for synapses in the HiAER architecture. The proposal has benchmarks and evaluations with applications such as robot control, and strategic computer games such as computer Go. _x000D_
_x000D_
Intellectual merits:_x000D_
_x000D_
Strengths:_x000D_
1. The team has a strong background in the field of neuromorphic computing. The team members also have complimentary expertise. The collaboration plan is also well organized._x000D_
2. The idea of tackling non-ideality in hardware at the software/algorithmic level is interesting and worth investigating._x000D_
_x000D_
Weaknesses:_x000D_
1. This proposal takes many pieces from the prior works of the proposing team. Overall it does not present much innovative ideas beyond the prior works. It is hard to differentiate what has been done and what is new in the description of the research tasks._x000D_
2. The claim of 1000x energy efficiency improvement seems to be overstated. The energy estimation ignores many factors, for example, the inter-core communication and configurability, interfacing (e.g. ADC and DAC) or other peripheral circuits, the large energy in RRAM programming for online weight updating, etc. _x000D_
3. There is no evidence that the spiking neural network could surpass state-of-the-art performance of deep neural network in complex machine learning tasks, as claimed in the proposal. In the preliminary study, spiking neural network achieves 2.29% error, while artificial neural network achieves 1.80% error on a simple MNIST dataset._x000D_
4. There are already different programs aimed at building neuromorphic hardware based on RRAM/PCM and floating-gate devices. The proposed project, although systematic, does not truly distinguish from the existing programs._x000D_
_x000D_
Broader Impacts:_x000D_
_x000D_
Strengths:_x000D_
1. Online education MOOC on neuromorphic computing._x000D_
2. Undergraduate and graduate-level courses on neuromorphic computing have been developed and additional courses will be introduced. _x000D_
_x000D_
Weaknesses:_x000D_
None. _x000D_
_x000D_
Summary/Rationale for recommendation including key strengths and critical weaknesses:_x000D_
The key concern of this proposal is lack of innovative ideas on top of what has been done in the team's prior works. _x000D_
 _x000D_
The panel placed this proposal in the following category _x000D_
_x000D_
____	Highly Competitive (HC)_x000D_
____	Competitive (C)_x000D_
X	Low Competitive (LC)_x000D_
____	Not Competitive (NC)_x000D_
_x000D_
The panelists concur that the Panel Summary accurately reflects the panel discussion.  _x000D_
</t>
  </si>
  <si>
    <t xml:space="preserve">In the context of the five review elements, please _x000D_
evaluate the strengths and weaknesses of the proposal with respect to intellectual merit._x000D_
_x000D_
The objective of the proposed project is to develop spiking neural networks that are compatible with RRAM, PCM and floating-gate devices._x000D_
_x000D_
Strengths:_x000D_
Spiking networks and hierarchical address-event routing (HiAER) may offer better energy efficiency and scalability compared with existing machine learning approaches._x000D_
A systematic approach is presented, with stochastic neurons, synaptic arrays, HiAER routing, and co-designed algorithmic framework._x000D_
The proposed neural dynamics matched to synaptic plasticity dynamics can be valuable for emerging synaptic devices that exhibit large non-ideality effects._x000D_
The PIs have obtained promising preliminary results and are qualified to perform the proposed tasks._x000D_
Weaknesses:_x000D_
There are already different programs aimed at building neuromorphic hardware based on RRAM/PCM and floating-gate devices. The proposed project, although systematic, does not truly distinguish from the existing programs._x000D_
_x000D_
_x000D_
In the context of the five review elements, please _x000D_
evaluate the strengths and weaknesses of the proposal with respect to broader impacts._x000D_
_x000D_
The hardware fabric can potentially be used in mainstream and neuromorphic computing. The software framework will be made available to the public through software repositories._x000D_
Several undergraduate and graduate-level courses have been developed and additional courses will be introduced. The PIs will also offer guest lecture to existing courses and create a yearly workshop at UCI._x000D_
The PIs will recruit students from under-represented groups through UROP and REU programs, and serve students of all backgrounds with an open online course on neuromorphic computing._x000D_
_x000D_
_x000D_
_x000D_
Please evaluate the strengths and _x000D_
weaknesses of the proposal with respect to any additional solicitation-specific review criteria, if _x000D_
applicable_x000D_
_x000D_
_x000D_
_x000D_
Summary Statement_x000D_
_x000D_
The prosed systematic study is well laid out. However similar approaches already exist that limit the novelty of the proposed project somewhat._x000D_
_x000D_
</t>
  </si>
  <si>
    <t xml:space="preserve">In the context of the five review elements, please _x000D_
evaluate the strengths and weaknesses of the proposal with respect to intellectual merit._x000D_
_x000D_
The PIs have a strong track record in the space of neuromorphic computing._x000D_
_x000D_
The core architecture ideas seem to already be supported (or published). It was difficult to determine what was being proposed_x000D_
that was new, versus previous work completed by the PIs._x000D_
_x000D_
The energy efficiency claims of the core architecture are overstated; system level power consumption versus the power consumption of a key computational primitive can be vastly different when the architecture is flexible._x000D_
_x000D_
In the context of the five review elements, please _x000D_
evaluate the strengths and weaknesses of the proposal with respect to broader impacts._x000D_
_x000D_
A MOOC will be created._x000D_
_x000D_
_x000D_
Please evaluate the strengths and _x000D_
weaknesses of the proposal with respect to any additional solicitation-specific review criteria, if _x000D_
applicable_x000D_
_x000D_
_x000D_
_x000D_
Summary Statement_x000D_
_x000D_
The novelty of the proposed work, given the PIs previous work, is quite limited._x000D_
_x000D_
_x000D_
</t>
  </si>
  <si>
    <t xml:space="preserve">In the context of the five review elements, please _x000D_
evaluate the strengths and weaknesses of the proposal with respect to intellectual merit._x000D_
_x000D_
Summary_x000D_
The PI's propose to develop a flexible, scalable, and energy-efficient neuromorphic computation platform. Research will be conducted at both the algorithmic level and the architecture/circuit level. The key claimed contributions are listed as follows:_x000D_
-	On the hardware side, it is proposed to significantly reduce the energy consumption of neuromorphic computing by replacing DRAMs with non-CMOS memory elements (memristors) which enable in-memory computation. The flexibility and scalability of the platform will be improved through a joint effort from the neuron design and the interconnect routing. Another focus of the proposed research is the embedded online learning capability of the neuromorphic computation platform which allows for learning with real-time data and adapting to novelties in the environment._x000D_
-	On the software side, the PI's propose to find matching neuron model (similar to forward propagation model) and plasticity model (similar to weight update model), which is closely related to the embedded online learning problem. The proposed research will start from plasticity model induced by the memristor physics and look for a neuron model that can make use of the given plasticity model. The resulting design will be accurate and efficient in both learning and inference._x000D_
-	The developed platform will be validated for a wide range of applications including vision, autonomous control, and sophisticated game play. _x000D_
_x000D_
Comments on the Technical Approach_x000D_
Strengths:_x000D_
-	The content is generally well organized with key contributions highlighted. The connection of different proposed research topics is shown in Figure 2. The state of the art has been reviewed in related areas including the energy efficiency of learning tasks and the recent development of spiking neural networks. The PI's show expertise of neuromorphic computing and some preliminary results help justify the proposed work. _x000D_
-	The hardware design methodology is explained in detail from basic neuron design to the global H-tree routing, providing opportunities of optimization at various granularities. With energy consumption bottleneck on memory access identified, integration of in-memory computation elements is a solid idea. The end results include a tapeout of the platform with targeted specs which can be used for realistic performance evaluation._x000D_
-	The development flow of the algorithm design for efficient neuromorphic computation is natural and smooth. The idea of tackling non-ideality in hardware at the software/algorithmic level is interesting and worth investigating. Should the work be successful, the same approach can be extended for more general hardware-software joint optimization problems._x000D_
-	The validation framework is clearly explained in terms of tools, benchmarks, and performance metrics. The benchmarks are selected to cover different critical factors in neuromorphic architecture design including efficiency, scalability, and flexibility._x000D_
_x000D_
Weaknesses:_x000D_
The claim of 1000x energy efficiency improvement seems to be exaggerated. In addition to the inter-core communication issue that is mentioned in the proposal, it does not seem that either the result in reference [3] or the solution given by the PI's accounts for the energy consumption of interfacing (e.g. ADC and DAC) or other peripheral circuits. It would be more appropriate to compare the proposed platform with current state-of-the-art results such as the IBM TrueNorth. Another concern is the speed of the proposed ultra-low-power platform. The clock frequency in reference [3] is only 20kHz._x000D_
-	The conclusion that spiking neural networks require fewer number of operations (SynOps or SynUps) to train, as illustrated in Figure 1c and Figure 5b, is not convincing. The number of required SynOps increases significantly after the accuracy reaches ~98% for the MNIST dataset. This would suggest that spiking neural networks barely have any advantage over conventional artificial neural networks for meaningful results in terms of learning cost._x000D_
-	There should be more justification of the need of online learning given that this is a major focus of the proposal. It is not clear what will the tradeoff be between the extra software/hardware overhead and the saving in energy consumption or response time._x000D_
-	Some of the chosen benchmark applications do not seem to be power/energy critical. Intuitively, prediction quality (e.g. accuracy for classification or cumulated utility for autonomous control) is equally important (if not more) for applications such as autonomous driving. But the advantage of prediction quality (for at least some specific cases) is not discussed for the proposed platform._x000D_
-	&amp;#916;g_ij is not defined in Eqn. (3). This may be an alias for &amp;#916;w_ij._x000D_
-	There are a lot of typos especially in the latter part of the proposal (e.g., incomplete sentence at the end of Section 2.2)._x000D_
_x000D_
_x000D_
In the context of the five review elements, please _x000D_
evaluate the strengths and weaknesses of the proposal with respect to broader impacts._x000D_
_x000D_
Education, outreach and diversity discussions in the proposal are adequate. I like the plan of creating an online course on neuromorphic computing._x000D_
_x000D_
Please evaluate the strengths and _x000D_
weaknesses of the proposal with respect to any additional solicitation-specific review criteria, if _x000D_
applicable_x000D_
_x000D_
_x000D_
_x000D_
Summary Statement_x000D_
_x000D_
Research on this topic is helpful for the development for next-generation computing paradigms. Technical ideas are sound._x000D_
_x000D_
</t>
  </si>
  <si>
    <t xml:space="preserve">In the context of the five review elements, please _x000D_
evaluate the strengths and weaknesses of the proposal with respect to intellectual merit._x000D_
_x000D_
This project aims at building the foundations for a new class of "spike"-based neuromorphic computing hardware and software, inspired by principles of brain-like computing, that approaches state-of-the-art performance in complex machine learning tasks but with drastically reduced power consumption. There are three thrusts involved: 1) Neuromorphic hardware design based on HiAER framework; 2) Algorithmic software development that can perform online and embedded learning; 3) Benchmarks and Evaluation with applications such as robot control, and strategic computer games such as computer Go._x000D_
+Strengths:_x000D_
1. The proposing team has a strong background in the field of neuromorphic computing. The team members also have complimentary expertise. The collaboration plan is also well organized. _x000D_
2. The neuromorphic hardware design has plans to integrate with RRAM synapses on top of CMOS with the technology provider such as Winbond. _x000D_
3. The applications for benchmarks and evaluation are somewhat interesting, besides the conventional image recognition, the proposal plans on "The Game of Go" and "Self-Driving Robots". _x000D_
-Weakness: _x000D_
1. From the writing style of the proposal, it is hard to differential what research has been done, and what will be the future work. It is hard to judge if there are significant overlapping with the PIs' funded projects before since they have a couple of related project on the same topic.  _x000D_
2. Though their claimed "1fJ/SynOP" may be achievable for inference, it is very doubtful such low energy consumption could be achieved in the online learning. The reason is that the RRAM write energy is 10X to 100X larger than the read energy, and online learning needs to frequently update the weights. _x000D_
3. The proposal has set an "ambitious" goal that the developed spiking based neuromorphic algorithms could attain and even surpass state-of-the-art performance in complex machine learning tasks. Although the proposal claimed in their preliminary study, spiking neural network achieves 2.29% error, and artificial neural network achieves 1.80% error on MNIST. This is actually a noticeable degradation for such a small dataset. It is anticipated that the degradation will become even larger for more complex dataset such as CIFAR or ImageNet. _x000D_
_x000D_
_x000D_
In the context of the five review elements, please _x000D_
evaluate the strengths and weaknesses of the proposal with respect to broader impacts._x000D_
_x000D_
+Strengths:_x000D_
Developed very relevant new curriculum related to the research project. _x000D_
Online education MOOC on neuromorphic computing_x000D_
Being active in workshop organization in the field of neuromorphic computing_x000D_
-Weakness: _x000D_
None_x000D_
_x000D_
_x000D_
Please evaluate the strengths and _x000D_
weaknesses of the proposal with respect to any additional solicitation-specific review criteria, if _x000D_
applicable_x000D_
_x000D_
_x000D_
_x000D_
Summary Statement_x000D_
_x000D_
This project aims to advance the "spike"-based neuromorphic computing from the collaborative efforts from both hardware and software. The proposing team has a strong background in the field of neuromorphic computing, and the collaboration plan is also well organized. However, the proposal does not have innovative and distinguishable new ideas than what the team has done before. The proposal has set an "ambitious" goal to even surpass state-of-the-art performance of deep learning algorithms, while such feasibility is not well justified. The broader impact of the proposal is strong with innovations such as online education via MOOC mechanism._x000D_
_x000D_
</t>
  </si>
  <si>
    <t>1764039</t>
  </si>
  <si>
    <t>Hoffmann</t>
  </si>
  <si>
    <t>Open-source software forms the backbone of computing infrastructure from the cloud (e.g., Hadoop MapReduce, Cassandra) to mobile (e.g., Android). To ensure these software systems are flexible and can be easily deployed in different environments and for different workloads they are highly configurable. When developers deploy such systems, they choose specific values for numerous configuration parameters that govern the software's behavior. While these configuration parameters add great flexibility, they also introduce the potential for misconfigurations. While the problem of misconfigurations that lead to functionality misbehavior has been widely studied, the problem of misconfiguration resulting in poor performance has only begun to be addressed. Thus, in this proposal we will study a wide range of performance misconfiguration problems and develop generally applicable techniques, powered by control theory, machine learning, and program analysis, that eliminate these problems by automatically configuring software at runtime to achieve the best performance while meeting operating constraints.The proposed work will advance the community's understanding of software configuration and performance tuning in four ways._x000D_
     (1) First, we will study issue reports and forum posts to develop a taxonomy of performance misconfiguration problems. This study will provide quantitative evidence of the prevalence of these issues, the difficulties in properly setting them, and the features that distinguish them from more widely studied classes of bug._x000D_
     (2) Based on this study, we will design a configuration interface that allows developers to explicitly declare configuration parameters, the performance metrics they affect, and the essential constraints they must meet. This interface will raise the abstraction level of system software configuration, which is currently done on an ad hoc basis through cumbersome, static configuration files._x000D_
     (3) Given this new level of abstraction, we will create a performance configuration controller that automatically tunes configuration parameters at runtime to ensure user-specified goals are met. This research will extend the state-of-the-art in applying control theory to computer system management by addressing the unique challenges of performance configurations and pushing the state of-the-art in automating controller design, including the design of a monitor that automatically detects and corrects errors in the synthesized controller._x000D_
     (4) Finally, we will design new static and dynamic program analysis techniques that can automatically infer performance-related properties of configurations and help check whether the proposed interfaces and automation techniques are correctly used.This project has the potential to dramatically alter the way humans interact with large-scale open source software systems. Current practice is that such systems are statically configured by human experts who must have deep knowledge of the underlying hardware and the expected workload. Even then, some parameters have no static configuration setting that is appropriate for all runtime environments they might encounter. This research will change the way users configure large-scale software systems for performance by separating the problem of declaring software requirements and parameter settings from the problem of tuning those parameters to meet the requirements in dynamic environments. The proposed interface will allow the specification and the proposed control system will automatically tune the parameters to meet the specified goals. The results will be faster software deployment and increased robustness to unexpected dynamic events (like changing workloads or hardware failures) that would otherwise reduce system performance and availability. In addition, the proposed project will require significant experimental study which will lead to many opportunities for course enrichment and undergraduate research. Both PIs have, and will continue to, participate and organize many activities that broaden participation in computing._x000D_
Keywords. bugs; control theory; performance; software configuration.</t>
  </si>
  <si>
    <t>1764040</t>
  </si>
  <si>
    <t>Subhlok</t>
  </si>
  <si>
    <t xml:space="preserve"> Panel Summary       
 OVERVIEW OF THE PROPOSAL:_x000D_
_x000D_
The main goal of this project is to automatically segment classroom lecture videos into meaningful partitions, generate summary for each partition and index them. _x000D_
_x000D_
_x000D_
INTELLECTUAL MERIT:_x000D_
+ Strengths_x000D_
1. The proposed work will be built based on a system that have already been deployed at University of Houston. _x000D_
2. The proposed work is likely to be carried out successfully given the existing system and preliminary studies._x000D_
_x000D_
- Weaknesses_x000D_
1. The focus is a bit narrow. They mainly focus on improving a specific type of lecture videos with about one-hour long video consisting of a series of slides. However such types of lecture videos are not the recommended approach for MOOC or flipped classroom. _x000D_
2. It is not clear what the main novel techniques to be produced from the proposed activities are._x000D_
_x000D_
* Evaluation Plan_x000D_
_x000D_
The evaluation plan could benefit from more careful thinking. For instance, the design of user study in 4.3 is problematic. The panel recommends that the comparison done between Videopoints system with and without indexing and summarization features, with appropriate evaluation metrics on the effectiveness in improving learning. _x000D_
_x000D_
* Potential for transformativeness_x000D_
_x000D_
The idea of partitioning and indexing videos is not new. Thus the potential of transformativeness is low. _x000D_
_x000D_
BROADER IMPACTS:_x000D_
* Impacts on science and society:_x000D_
+ The software produced from the project will be integrated with an existing live system that is freely available to the education community and deployed at Univ. of Houston _x000D_
- The proposed project could help improve higher education with a specific type of lecture videos, but due to its narrow focus, will not be broadly applicable. _x000D_
- There is not concrete plan on making the data and/or the source code of the system available for others to work on the same problem. _x000D_
_x000D_
* Integration of Research and Education and Broadening Participation:_x000D_
_x000D_
The home institution of the PIs is a Hispanic-Serving Institute. The results of the proposed project could help the minority students and disadvantaged students. But there is no concrete plan on education or outreach activities._x000D_
_x000D_
_x000D_
* Postdoc Mentoring Plan (if applicable): _x000D_
Reasonable._x000D_
_x000D_
_x000D_
DATA MANAGEMENT PLAN, dissemination of results, including software:_x000D_
_x000D_
The plan is mostly reasonable for securing the data, but not much details on how to make the data/software available on others_x000D_
_x000D_
COLLABORATION PLAN (required for 2 or more PIs):_x000D_
_x000D_
The plan is reasonable, with collaborators who have successful prior collaboration activities. _x000D_
_x000D_
_x000D_
RESULTS FROM PRIOR NSF SUPPORT (if applicable):_x000D_
_x000D_
Reasonable outcome_x000D_
_x000D_
HUMAN SUBJECTS (if applicable):_x000D_
_x000D_
Human subjects involved, but the corresponding checkbox is not checked but there is a plan to extend an existing IRB approval. _x000D_
_x000D_
BUDGET (if necessary): _x000D_
_x000D_
The budget is on the higher end given the scope of work proposed. It is not clear why the project needs 3 graduate students and 1 postdoc throughout the period of 3 years and the type of work is appropriate for the students/postdoc, as most of the work seems to focus on implementation. _x000D_
_x000D_
ADDITIONAL SUGGESTIONS:_x000D_
_x000D_
1. The panel feels that it would be helpful to broaden the types of lecture videos supported. _x000D_
2. The panel also recommends the PIs to consider other agency than NSF, focusing more on building tools for education_x000D_
3. The panel also recommend the PIs to look into related work such as https://www.superlectures.com/index.php_x000D_
_x000D_
PANEL RECOMMENDATION:_x000D_
* Justification, including key strengths and critical weaknesses:_x000D_
_x000D_
Overall the proposed work has a good chance to success and could have positive impact through a live system. But it will have limited technical contributions as well as societal impact due to its narrow focus on a specific type of lecture videos._x000D_
_x000D_
__ Highly Competitive (HC)_x000D_
__ Competitive (C)_x000D_
__ Low Competitive (LC)_x000D_
_X_ Not Competitive (NC)_x000D_
-----------------------------------------------------------------------_x000D_
_x000D_
The summary was read by the panel, and the panel concurred that the Panel Summary accurately reflects the panel discussion._x000D_
</t>
  </si>
  <si>
    <t xml:space="preserve">In the context of the five review elements, please _x000D_
evaluate the strengths and weaknesses of the proposal with respect to intellectual merit._x000D_
_x000D_
The general problem which this proposal addresses is the segmentation and indexing of a very specific sort of video lecture, that in which the content consists of a series of slides from some presentation, with accompanying speech by the instructor. Such lectures are assumed to be long, typically one hour or so, and therefore difficult for students to navigate in order to find specific content, both topical and formal. The project also proposes to develop image snapshots of the retrieved lecture segments, which represent the main content of that segment. Although these are important goals for the specific context just described, that context is extremely narrow, and, in some respects, already far from the state of current best practices in delivery of this sort of content. The methods proposed for addressing the problems of segmentation and indexing of the lectures are all well-known techniques, or combinations of such techniques using rather standard methods of combination. Furthermore, the actual issues that are described as significant problems which need advanced techniques to solve, seem that they could be addressed quite successfully using other, much simpler methods. Finally, this project is really about further development of a system that is already used for the purposes described, Videopoints. For these reasons, the intellectual merit of the proposal is low. The problematic issues raised are discussed in more detail below._x000D_
_x000D_
To begin, the context which defines the problems, hour-long videos of slide presentations, may be what is the normal case at the authors' institution, but it is far from current best practices for presentation of content in this manner. It is well-known, and taught to instructors planning videos of presentations for out-of-class viewing, that students do not attend well, if at all, to such lecture video longer than about ten minutes. Instructors are therefore advised to break their lectures up into discrete segments of about that length, or less. Doing this has the effect of segmenting the content covered in the entire class into small, easily identifiable and and navigated, units, which, for the most part, solves the major problems identified by the authors of the proposal, without any intervention other than proper pedagogy._x000D_
_x000D_
The project proposes to use well-known techniques for segmenting the lectures, such as Text Tiling, with the only possible innovation being in the combination of speech with OCR of the text on the slides to generate the indexing base. There are no innovative or novel techniques proposed beyond what has already been used for either the indexing or the segmentation. This is necessarily a bad thing, given the nature of the context and the problems that it proposes. However, the context itself is makes some of the problems, especially visual representation of the segments, rather simple. Although examples, such as that of Figure 4, demonstrating  similarity of images between frames of the lecture, are necessarily simple for purposes of presentation in the proposal, their simplicity is rather telling, and suggest that the problem being addressed, identifying major image content in a segment, is not as difficult as suggested, and will be rather easily addressed using not very complex or innovative techniques._x000D_
_x000D_
The evaluation of the performance of the tool is also problematic. Although the authors state that there is no recognized ground truth against which to judge performance of their tools, I don't think that this is really the case. They state "Experts often differ significantly on their assessment of the ground truth, i.e., which places in a video indicate a change of topic or what keywords best summarize a video segment." This may be the case if outside experts are used, but in this context, there is no need for such external assessment. If the expert is the lecturer, this is a trivial task. What lecturer produces a series of slides (which is the only video lecture format considered) without knowing at what points the topic changes? The design of the experiments to evaluate "efficiency of learning" also seems quite flawed (section 4.3). If the intention is to evaluate the effectiveness of the indexing and summarization techniques, then what should be compared is the the Videopoints system with indexing ans summarization, and Videopoints without them, and not the former versus a Youtube presentation of the content. This is a really elementary mistake, which is quite surprising, given the proposers' experience. Also, although this part of the evaluation will require participation of human subjects, the cover page does not indicate that there will be human subjects. And, there are no funds requested for paying participants in the evaluation experiments. Neither of these may not be necessary, but, if not, then it should be stated that the studies will be designed so that IRB review and approval is not necessary, and that participants will not be paid._x000D_
_x000D_
It seems to me that the resources required to actually do the proposed work, in terms of personnel and budget, are far less than what is being requested. I don't think that the work proposed really requires three PIs, another senior project person, a postdoc and three graduate students. _x000D_
_x000D_
The proposers have substantial experience in developing tools of this sort, and specifically in developing the tool to be enhanced through the project, as their previous NSF support attests. If the project were funded. The overall plan of work, for three years, is not unreasonable, and seems well structured._x000D_
_x000D_
_x000D_
In the context of the five review elements, please _x000D_
evaluate the strengths and weaknesses of the proposal with respect to broader impacts._x000D_
_x000D_
I take "Broader impact" to mean impact of the results of the project beyond the context in which it is performed, and to issues beyond the specific ones addressed. From this point of view, I do not see that the results which have much impact on society at large, or even on the teaching profession or the teaching of online courses. The specifics of the context are so narrow (e.g. a very simple idea of what constitutes video), and the divergence of the lecture format being addressed from even current best practices in online education, seem to limit the impact of the proposed work to pretty much the context in which it was conducted._x000D_
_x000D_
Please evaluate the strengths and _x000D_
weaknesses of the proposal with respect to any additional solicitation-specific review criteria, if _x000D_
applicable_x000D_
_x000D_
It seems to me that the work proposed could actually be accomplished as a Small project, rather than a Medium project. That said, I think that this proposal is actually better suited to some other agency than NSF, as it does not really propose innovative research._x000D_
_x000D_
Summary Statement_x000D_
_x000D_
This is a well-written, well-stuctured and quite clear proposal for a project which aims to improve tools to support university students in finding portions of long "video lectures" that deal with specific topics within the lecture. These lectures are recordings of slide presentations with accompanying speech. The main thrust of the project is to use multiple sources of evidence from the recordings in order to segment and index the lectures, and to provide appropriate snapshots of the retrieved content. It is basically a proposal to improve the capabilities of an existing system, rather than to conduct innovative research._x000D_
_x000D_
</t>
  </si>
  <si>
    <t xml:space="preserve">In the context of the five review elements, please _x000D_
evaluate the strengths and weaknesses of the proposal with respect to intellectual merit._x000D_
_x000D_
The main goal of this project is to create a system and methods for automatically chunking video lectures into discrete segments and creating text+visual summaries of these segments for enhanced access. The segmentation component will combine multi-modal evidence from video lectures -- including the text on the screen, the text in the transcripts, and the images in slides -- into a unified indexing framework. The summarization component will integrate text from slides, speech text, as well as visual elements._x000D_
_x000D_
Strengths:_x000D_
+ The PI team is well-balanced, bringing expertise in education technology, image/video analysis, natural language understanding, machine learning, and educational evaluation._x000D_
+ The project builds on an existing video lecture system developed at UH, so the research proposals here can be directly implemented into an existing system for experimentation. _x000D_
+ The lecture segmentation component is well motivated -- changes from one segment to another are not clear transitions but may have conflicting evidence from the audio transcript, the text on the screen, and the images on the screen -- and the plan seems sensible. The specific modeling choices (e.g., use cosine for text? identify interest points?) can be optimized through the neural network framework (Section 2.3.2)._x000D_
+ The evaluation plan is strong, with access to an existing video lecture framework, plus many reasonable metrics, and buy-in from a number of faculty who will use the framework._x000D_
_x000D_
_x000D_
Weaknesses:_x000D_
- The technical contribution of the first component is mainly in synthesizing many existing components into a new content-based indexing framework. Similarly, the second component is mainly in adapting existing methods into the specific domain of video lectures. _x000D_
- There are many design choices throughout the project -- including how to model (and compare) text, images, etc. The evaluation framework may not have the bandwidth to evaluate all permutations. The project will need to carefully design experiments to identify the key bottlenecks / high leverage design points._x000D_
- The evaluation plan will require an IRB, though the checkbox is not checked in the proposal. The PIs do mention expanding an existing IRB in the data management plan, so there is awareness that this is an important issue._x000D_
_x000D_
_x000D_
In the context of the five review elements, please _x000D_
evaluate the strengths and weaknesses of the proposal with respect to broader impacts._x000D_
_x000D_
Strengths:_x000D_
+ The system itself can have broader impacts immediately on UH students, plus there is potential to expand to other students at other universities (though, perhaps the Viewpoints portal is highly customized and only available at UH?)._x000D_
+ The PIs note that UH and this project can positively impact minority students and those with limited financial means._x000D_
_x000D_
Weaknesses:_x000D_
- The project team could look to engage in existing workshops or conferences (e.g., Learning@Scale) to solicit feedback from the research community as well as gain buy-in from researchers and practitioners beyond UH._x000D_
_x000D_
The postdoc mentoring plan is reasonable, with good plans for professional development and integration of the postdoc into all phases of the project. Perhaps there are university-available resources as well that the postdoc could rely on?_x000D_
_x000D_
_x000D_
Please evaluate the strengths and _x000D_
weaknesses of the proposal with respect to any additional solicitation-specific review criteria, if _x000D_
applicable_x000D_
_x000D_
_x000D_
_x000D_
Summary Statement_x000D_
_x000D_
Overall, this project makes a clear contribution to improving the quality of video lectures and to the evaluation of indexing/summarization components in real-world scenarios. While the technical contribution is mainly in synthesizing known methods, the PIs are situated to do compelling work in a challenging domain._x000D_
_x000D_
</t>
  </si>
  <si>
    <t xml:space="preserve">In the context of the five review elements, please 
evaluate the strengths and weaknesses of the proposal with respect to intellectual merit._x000D_
_x000D_
This proposal aims to provided automated segmentation of lecture videos, as well as video summarization of segments, and evaluation of the resultant segmentation and summarization in the context of a live system deployed at the University of Houston.  _x000D_
_x000D_
The strengths of the proposal with regards to intellectual merit stem from its concrete and practical problem formulation, driving interesting and well-grounded technical challenges in multimodal processing, integration of external knowledge, topic modeling, interesting-ness detection, etc., as well as a plan for in situ evaluation in a live system._x000D_
_x000D_
The proposal is implicitly focused on lectures that consist of an on-screen presentation of slides with a lecturer voice-over.  Broadening the format further to include non-slide presentations or lecture videos that incorporate both stage views of the lecturer as well as slides, would improve the intellectual merits.  In addition, the proposal would be improved by comparison to baselines, including human (student or TA) or crowdsourced segmentation and summarization of videos.  _x000D_
_x000D_
In addition, given that students are largely happy with the existing indexing scheme, the proposal would be further strengthened by more strongly motivating the application with details of the importance of the remaining difficulties with the existing scheme.  Or, perhaps manually improved segmentation and summarization (e.g., simulating the computational method for a small number of lectures) would allow a user study of perceived benefits of improved methods before they are built._x000D_
_x000D_
The team is qualified to conduct this research, with prior related NSF grants, as well as experience building and running the lecture video system for the University of Houston._x000D_
_x000D_
_x000D_
_x000D_
In the context of the five review elements, please 
evaluate the strengths and weaknesses of the proposal with respect to broader impacts._x000D_
_x000D_
The strengths of this proposal with respect to its broader impacts are its likelihood of positively impacting the education of University of Houston students already using the university's Videopoints system._x000D_
_x000D_
The proposal's broader impacts could be strengthened through clarification of Videopoints broader availability and usage beyond the University of Houston._x000D_
_x000D_
Please evaluate the strengths and 
weaknesses of the proposal with respect to any additional solicitation-specific review criteria, if 
applicable_x000D_
_x000D_
The data management plan is adequate._x000D_
_x000D_
Summary Statement_x000D_
_x000D_
In summary, this is a good quality plan, worthy of support due to its potential to impact the quality of online/video education at the University of Houston and beyond, and the intellectual merit of multimodal analyses and video summarization._x000D_
_x000D_
_x000D_
_x000D_
</t>
  </si>
  <si>
    <t xml:space="preserve">In the context of the five review elements, please _x000D_
evaluate the strengths and weaknesses of the proposal with respect to intellectual merit._x000D_
_x000D_
The main goal of this project is to automatically classroom lecture videos into meaningful partitions and generate summary for each partition._x000D_
_x000D_
Strengths:_x000D_
1. The project could advance knowledge and understanding in several fields, including text, image, video analysis, and education technologies._x000D_
2. The proposed activities are not transformative and could produce novel technologies._x000D_
3. The plan for carrying out the proposed activities is well-reasoned and well-organized with comprehensive plan for evaluation in a live system._x000D_
4. The PIs are well-qualified to conduct the proposed activities with adequate resources available. _x000D_
5. The proposed work will be built based on the results of an earlier NSF project that have already been deployed at University of Houston. _x000D_
6. Preliminary studies have been done to help design the proposed the activities._x000D_
_x000D_
Weaknesses:_x000D_
1. It would be good to lay out a plan for risk management_x000D_
2. It would be good that the usefulness of the work be evaluated beyond lab-setting but at a larger scale (e.g. with A-B test) with real courses and real students._x000D_
_x000D_
In the context of the five review elements, please _x000D_
evaluate the strengths and weaknesses of the proposal with respect to broader impacts._x000D_
_x000D_
Strengths:_x000D_
1. The proposed project could help improve higher education with lecture videos._x000D_
2. The software produced from the project will be integrated with an existing live system that is freely available to the education community and deployed at Univ. of Houston_x000D_
3. The home institution of the PIs is a Hispanic-Serving Institute. The results of the proposed project could help the minority students and disadvantaged students._x000D_
4. The PIs are exploring commercializing results of the proposed project. _x000D_
_x000D_
Weaknesses:_x000D_
1. It would great if some of the data and/or the source code of the system could be made available for others to work on the same problem._x000D_
_x000D_
Please evaluate the strengths and _x000D_
weaknesses of the proposal with respect to any additional solicitation-specific review criteria, if _x000D_
applicable_x000D_
_x000D_
_x000D_
_x000D_
Summary Statement_x000D_
_x000D_
Overall, the proposal is well-reasoned and well-organized. It could have strong technical impact as well as societal impact. The evaluation could be done at a larger scale to make more meaningful conclusion. The impact could be more significant by opening up the system or making the data collected available._x000D_
_x000D_
</t>
  </si>
  <si>
    <t>HG0706600</t>
  </si>
  <si>
    <t>Spiro</t>
  </si>
  <si>
    <t>rspiro@msu.edu</t>
  </si>
  <si>
    <t xml:space="preserve">In the context of the five review elements, please _x000D_
evaluate the strengths and weaknesses of the proposal with respect to intellectual merit._x000D_
_x000D_
The proposed work would continue the proposers' development of automated coding processes for video of classroom lectures, especially for use in online learning, flipped classrooms, and such.  This would be a very valuable thing to do, if it was feasible given the state of the art and past work that can be built upon, and if there was reason to believe that it would enhance student learning, especially for more complex subject matter for which high proficiency learning outcomes are required.  I am not sanguine about the prospects for success on these dimensions.  Some prior work has been done, but that appears to have tended to be 'low-hanging fruit,' with the most difficult challenges remaining.  The proposers seem to recognize some of these challenges when they talk about the problems in identifying the 'ground truth' of index points, transitions, and so on in evaluation û however, the same problems identified for evaluation apply to an even greater extent with learning using the proposed approach, which is likely to be biased toward overly reductive/oversimplified 'ground truths' that miss the complexity of the material and as a result lead to oversimplified learning. As they say, 'there is no consensus on ground truth' û why should that be less of a problem in helping students to learn than it is in evaluation?  The proposal for dealing with those challenges on p. 11 seems inadequate.  One big problem with their approach to these issues is their use of a scoring system that penalizes some lower rated index points in the 'ground truth' that might in fact be quite important in some contexts, for some learners, for some knowledge applications, but are likely to fall by the wayside in student learning guided by a system like this.  That sort of multidimensional context-sensitivity is far removed from the present scope of work.  Thought of in this way, there is a good chance that flaws in automatic video analysis could lead to coding errors that produce learning decrements.  It would be nice to have more attention to experiments (beyond those proposed) on how such a system leads to increases in student learning, especially learning that leads to the ability to 'transfer' knowledge to new settings, rather than relying as much as they do on usage data and student satisfaction.  _x000D_
_x000D_
Also, it can be said that hypertext learning environments are far ahead of the proposed work in offering multiple, context-sensitive codings and re-codings of educational text and video to promote greater learning for transfer (i.e., application of what was learned in contexts different from those of initial learning).  The proposed enhancements that are most likely to be successful would contribute minimal to moderate, at best, value-added to student learning and don't seem to get at coding elements that would most likely enhance student learning.  Of course, hypertext learning environments remain labor-intensive; but some elements could perhaps be introduced into automated video coding.  _x000D_
_x000D_
Furthermore, there is a strong movement in education away from learning from lecture, even with classroom 'flipping.'  Expensive programs of research on instructional methods increasingly falling out of favor may not be a good investment.  _x000D_
_x000D_
Future submissions would have greater likelihood of success if greater involvement of psychologists or educational psychologists specializing in learning were included.  Also potentially helpful for this work is the research on video enhancements that have been shown in the learning sciences to have great potential to enhance learning (see, for example, selected chapters in the volume edited by R. Goldman et al, Video Research in the Learning Sciences).  _x000D_
_x000D_
_x000D_
In the context of the five review elements, please _x000D_
evaluate the strengths and weaknesses of the proposal with respect to broader impacts._x000D_
_x000D_
The work could have broad impact were it not for the limitations addressed in the section above._x000D_
_x000D_
Please evaluate the strengths and _x000D_
weaknesses of the proposal with respect to any additional solicitation-specific review criteria, if _x000D_
applicable_x000D_
_x000D_
_x000D_
_x000D_
Summary Statement_x000D_
_x000D_
In the first section of this review on strengths and weaknesses with respect to intellectual merit, reservations about the likely success of this work are detailed, along with concerns about possible decrements in student learning related to use of the system in the way the proposers intend to develop it. Among other suggestions, it would especially repay the proposers' attention to think about how the challenges of evaluation that they detail (especially with regard to "ground truths") also apply as concerns with regard to learning._x000D_
_x000D_
</t>
  </si>
  <si>
    <t>1764045</t>
  </si>
  <si>
    <t>Zhao</t>
  </si>
  <si>
    <t>Smart devices are becoming pervasive in our society, and are enabling a new edge computing paradigm that offers computing and data services with unique capabilities such as situation awareness and real-time responsiveness. Simultaneously, traditional cloud computing datacenters also continue to scale up, providing the capacities for intensive computations and massive data storage cost-effectively. Edge computing and cloud computing can be potentially combined to solve challenging problems, but they need to be well integrated in order to take advantage of their strengths and overcome their shortcomings. On one hand, edge devices cannot support large, demanding tasks due to limited resources in terms of processing, storage, and battery life. On the other hand, cloud resources cannot provide rapid and agile responses to events occurring on edge devices. As such, this project proposes a synergistically integrated and optimized edge+cloud (E+C) computing solution that can support challenging new applications, particularly those learning-based applications requiring both fast and accurate decisions based on big data. The project will be carried out by a team of researchers with complementary expertise in systems, networking, algorithms, and smart transportation._x000D_
Keywords: edge computing; cloud computing; deep learningIn contrast to related works that focus only on offloading computations from edge to cloud, this project will develop a more symbiotic relationship between the two platforms: namely, edge devices will utilize local data and resources to assist cloud backends and provide responsive services to users, while the cloud performs large computations across data supplied by edge devices and in turn will help them improve their offered services. To achieve this goal, the project has four research thrusts:_x000D_
Thrust 1 - Resource and Data Management: The project will create new resource and data management techniques that optimize the service composition and data provisioning across edge devices and cloud backends based on the applications' performance requirements. _x000D_
Thrust 2 - Network Management: The project will produce new network management techniques that can optimize the use of heterogeneous edge network resources and the connection to cloud according to the throughput and latency requirements of applications._x000D_
Thrust 3 - Deep Learning Algorithms: The project will develop new learning paradigms and algorithms that use cloud-based deep learning to improve the accuracy of fast learning on the edge devices and in turn use the results from the edge-based learning to improve the speed of cloud-based deep learning._x000D_
Thrust 4 - Real-world Case Studies: The results from the above thrusts will be applied to important real-world applications for smart and connected vehicles and intelligent video surveillance, while insights gained from these case studies will help refine the design and implementation of E+C._x000D_
These unique and synergistically integrated research thrusts across systems, networking, algorithms, and applications will lead to a transformative edge+cloud computing paradigm and fundamentally improve deep learning for many important applications.As the use of edge and cloud resources continues to grow rapidly, the E+C project has the potential to impact many disciplines. The proposed case studies of E+C will directly improve smart transportation and intelligent surveillance by enabling fast object detection and activity recognition. The general approach of E+C is also applicable to many other domains such as smart home and health care. With the help from the project's collaborators in industry (Cisco) and federal laboratories (Saxton), the PIs will seek technology transfers to both public and private sectors. The E+C software will be shared with the community and can be immediately adopted by others for building their own edge+cloud systems. The PIs will create a new Edge Computing course and a unique E+C Lab infrastructure to provide the much needed coverage on this topic, based on their substantial experience in innovating computing education. The PIs have a track record of mentoring underrepresented students, and will use this project to create exciting new activities on edge and cloud computing and involve more underrepresented students at ASU, which has one of the largest Hispanic and Native American student populations in the nation.</t>
  </si>
  <si>
    <t>1764046</t>
  </si>
  <si>
    <t>Roy Choudhury</t>
  </si>
  <si>
    <t>Active Noise Cancellation (ANC) is a classical area where noise in the environment is cancelled by producing anti-noise signals near the human ear (e.g., in Bose'.s noise cancellation headphones). In current ANC headphones, the sound signal arrives at the headphone and the human eardrum almost simultaneously, hence the headphone hardly has time to process and produce the appropriate anti-noise signal, and can only cancel periodic, low-frequency sounds (&lt;1KHz), such as engine noise and machine hums._x000D_
_x000D_
This proposal re-envisions this classical area by combining wireless networking with acoustics, under a networked architecture. Consider an office scenario where Alice gets disturbed in her cubicle by loud conversations near the water cooler. We envision a small IoT device -- equipped with a microphone and wireless radio -- mounted on the ceiling. The IoT device listens to the ambient sounds and broadcasts the exact sound waveform over the wireless radio. Now, given that wireless signals travel much faster than sound, Alice's noise cancellation headphone receives the wireless signal first, extracts the sound waveform from it, and gains a "future lookahead" into the actual sounds that will arrive later. When the actual sound arrives, the headphone is already aware of the signal and has had the time to compute the appropriate anti-noise signal. Viewed differently, the wireless network serves as a "fast network backbone" that delivers the sound information before it actually arrives at the receiving device, laying the foundations for Networked Noise Cancellation (NNC). _x000D_
_x000D_
The long term challenge is two-fold: (1) to improve ANC solutions for any kind of sounds, including speech and music, and (2) to achieve so without the burden of continuously wearing an uncomfortable ear-blocking headphone or ear-bud. Instead, we envision a small device clipped to the eyeglass, or fitted at the back of the ear, or even placed on the table to generate zones of silence around the human ear. _x000D_
_x000D_
Keywords: _x000D_
Noise Cancellation, Wireless IoT Networks, Beamforming, Adaptive Filtering, Localization, Ear Modeling.This proposal will cut across and help bring together research ideas from wireless networking, acoustics, sensing, signal processing, and embedded systems. The proposal will enable networked noise control system from remote IoT relays, which can replace uncomfortable ear-blocking headphones. To this end, it will develop core new techniques for cancelling high frequency noises using the millisecond-level lookahead time. This proposal will also shed light on device-free noise cancellation, showing how carefully-designed antennas and beamforming techniques can enable noise cancellation without feedback; of interest is also new kinds of IoT hardware for real-time, acoustics streaming applications. We believe new general insights will emerge from our study, such as how parallel adaptive filters can cancel multiple noise sources simultaneously.Noise cancellation can be enabled in developing countries and big cities, where noise pollution and disturbance is a significant problem, especially where houses and offices are not air-conditioned (i.e., doors and windows remain open), and traffic honks, construction clamor, bazaar noise, and public loud speakers all contribute to a difficult life-style. The SDK based on NNC platform will enable programmers to build applications, creating an app store for the public and an eco-system that can be a valuable bridge between university research, individual creativity, and technology transfer. Finally, this project has already drawn unusual attention when announced internally within UIUC. Undergraduate students from areas including networking, DSP, embedded systems, etc. are already eager to engage in research, while working as a team with a common mission of networked noise cancellation.</t>
  </si>
  <si>
    <t>1764047</t>
  </si>
  <si>
    <t xml:space="preserve"> Panel Summary       
 SUMMARY OF PROPOSED RESEARCH ACTIVITY_x000D_
_x000D_
This proposal seeks to develop a new database engine for massive data storage and processing. The idea is to use hardware multithreading to hide memory access latency. The main proposed research is to implement big data and data mining related operations in a customized FPGA to simplify thread switching, thus facilitating a large number of concurrent threads. _x000D_
_x000D_
INTELLECTUAL MERIT_x000D_
_x000D_
Strengths_x000D_
_x000D_
+ The proposal is timely and addresses the important problem of fast access to big data. _x000D_
_x000D_
+ The ideas of reducing thread switch latency with customized data paths and using CAMs as synchronization points have the potential to significantly accelerate database management systems._x000D_
_x000D_
+ The PIs have done good preliminary work on the proposed research._x000D_
_x000D_
+ The PIs are well qualified to perform the proposed research._x000D_
_x000D_
Weaknesses_x000D_
_x000D_
- There is some concern about the ability to support the necessary I/O bandwidth in the proposed system._x000D_
_x000D_
- More detailed discussion on the evaluation process and metrics to assess the success of the project would strengthen the proposal._x000D_
	_x000D_
BROADER IMPACTS _x000D_
_x000D_
Strengths_x000D_
_x000D_
+ If successful, the outcome of the project would greatly impact big data access._x000D_
 _x000D_
+ The education and outreach plans are well articulated. The panel particularly liked the outreach to attract Hispanic students, given that UCR is a major Hispanic-serving institution. _x000D_
_x000D_
Collaboration plan_x000D_
_x000D_
+ The PIs are from the same institution. The collaboration plan is reasonable._x000D_
_x000D_
SUMMARY STATEMENT_x000D_
_x000D_
This project tackles an important problem of big data access. The ideas and approaches are interesting and novel. If successful, the project would have a positive impact on future database management systems. A more detailed discussion of the evaluation plan would strengthen the proposal.  _x000D_
_x000D_
The recommendation of the panel is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</si>
  <si>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This proposal looks at building a novel database engine based on massive multithreading at the hardware level. Database processing does not typically benefit from cache hierarchies, and thus suffers from thread stalls due to long memory accesses that can't be masked with a multilevel cache. Since there will be more stalled threads, database processing could be improved by instantiating more thread instances, however, current methods can not support more threads. In order to deal with this, the PIs propose to instantiate thread hardware in an FPGA, resulting in a vast improvement in number of inflight threads.  CAMs will be use for thread synchonosization. The PIs also propose to add key data mining capabilities to the database engine to further enhance performance. A proof of concept platform will be developed._x000D_
_x000D_
Intellectual Merit:_x000D_
Strengths:_x000D_
_x000D_
+ The PIs present very detailed plans for solutions._x000D_
_x000D_
+ The team is well qualified for the work._x000D_
_x000D_
+ The novel methods presented for making thread latency with customized data paths and using CAMs as syntonization points will significantly accelerate database management systems. _x000D_
_x000D_
+ The PIs have done good preliminary work showing that the solutions have a good probability for solving the challenges._x000D_
_x000D_
+ Good related work discussion and motivation for the timely work._x000D_
_x000D_
_x000D_
Weaknesses:_x000D_
_x000D_
- There is some concern for being able to support the necessary I/O bandwidth for such a large number of threads. The PIs discuss this and solutions, however, there still are questions about the ability to support the I/O. The demands seem to be larger than what is discussed in the proposal. _x000D_
_x000D_
- How big will the CAMs need to be to support an arbitrary number of threads? The PIs mention that design space exploration will be done to determine the best size and replacement algorithms, as well as other challenges, but there is nothing that addresses what will be the mitigating plans if the CAM needs to be too large. _x000D_
_x000D_
_x000D_
_x000D_
In the context of the five review elements, please _x000D_
evaluate the strengths and weaknesses of the proposal with respect to broader impacts._x000D_
_x000D_
Broader Impacts:_x000D_
Strengths:_x000D_
_x000D_
+ Plans to increase diversity are good, and there are good outreach methods that will attract hispanics in particular, considering that UCR has a large hispanic population._x000D_
_x000D_
+ Minority high school students will be hosted as interns in the lab_x000D_
_x000D_
_x000D_
Weaknesses:_x000D_
_x000D_
- Track record for involvement of women is a bit weak, and there should be more plans to target their recruitment._x000D_
_x000D_
_x000D_
Please evaluate the strengths and _x000D_
weaknesses of the proposal with respect to any additional solicitation-specific review criteria, if _x000D_
applicable_x000D_
_x000D_
Collaboration plan:_x000D_
Collaboration plans are good, and two of the PIs have a good track record for successful collaboration. Good timing of work._x000D_
_x000D_
_x000D_
Summary Statement_x000D_
_x000D_
In summary, this proposal addresses a timely need and speeding up database management systems will have a positive impact in many areas. Challenges and solutions are clearly laid out, and the PIs are well qualified for the work._x000D_
_x000D_
</t>
  </si>
  <si>
    <t xml:space="preserve">In the context of the five review elements, please _x000D_
evaluate the strengths and weaknesses of the proposal with respect to intellectual merit._x000D_
_x000D_
1&amp;2. In terms of advancing knowledge in this field, this proposal has a strong potential to advance understanding of using reconfigurable hardware for data-intensive applications that are not strictly streaming.  This is a difficult problem, and overall I think the goal is good.  The researchers have some promising/novel/creative ideas, specifically in using CAM structures for synchronization when caches are not present, and the threading techniques.  Initial results show order-of-magnitude speedups over GPUs in some settings._x000D_
_x000D_
One major intellectual weakness for me was the loss of a distinction between whether the FPGA was being used as an evaluation platform, or as the actual proposed computational substrate.  Ie. are the PIs proposing to evaluate a future database machine by using FPGAs, or are they proposing to *build* a future database machine by using FPGAs. The related work section seems to suggest the former: "Although we also pro-_x000D_
pose an accelerated (FPGA-based) data management system our approach differs from the above research, since we do not use FPGAs solely as a co-processing device, but we use it as a proof-of-concept hardware to demonstrate the advantages of massively mutithreaded architectures. "_x000D_
_x000D_
If FPGAs are to be considered as only an evaluation platform, I'm not sure the approach is a good one, given that so much of the design decisions seem like they will necessarily be geared towards the targeted FPGAs.  On the other hand, if FPGAs are the target for the database machine, then I wished there was a little more attention as to how the FPGA resources would be managed -- when would reconfiguration be performed, and how would the resources be managed/shared by the many unique tasks that want to utilize the hardware?  I was also wondering what aspects of the system would be fixed (like is there an interface to use threads that can be used across applications, or is it all application specific?)._x000D_
_x000D_
Another somewhat-related weakness was that it wasn't clear to me why GPUs aren't a good architecture to study massively-multi-threaded implementations of algorithms.  The argument the authors made was that custom hardware doesn't need to have a general purpose context per-thread, and therefore needs less space.  I'm not sure I agree -- GPUs allow as many parallel threads as can fit in the massive register files they have (and register allocation ensures only live values are allocated space; live values would need physical storage on the FPGA somewhere).  Maybe there's a bit-width argument here?_x000D_
_x000D_
Other things tha tcould have improved the proposal would be a clearer explanation about which part of the CAM-based synchronization was new.  Finally, the data-mining improvements seem very specific to SPMV, and there wasn't much justification that that is sufficient._x000D_
_x000D_
That said,  I think there is a lot of potential for this proposal to address using reconfigurable hardware on complex irregular workloads, and the SPMV case study bares out that this will likely be true._x000D_
_x000D_
3&amp;4&amp;5. The institution and team of researchers seem quite well qualified to undertake this effort.  PIs Tsotras and Najjar have an long history of working well together, resulting in many publications, and the addition of Papalexakis seems to be a good fit in terms of application experience.  Adequate resources are available to the researchers._x000D_
_x000D_
In the context of the five review elements, please _x000D_
evaluate the strengths and weaknesses of the proposal with respect to broader impacts._x000D_
_x000D_
The broader impacts section of this work is quite strong.  The main goal of the broader impacts, besides of course to generally improve database and data-mining capabilities, is to broaden participation in computer science.  The PIs and school seem particularly well suited to attract minorities and engage K12, undergrads, and masters students to research opportunities. _x000D_
_x000D_
In terms of the plan, working with local high schools seems like a potentially fruitful way of accomplishing these goals at a more fundamental level, and given the diverse population of the area, may be successful.  The REU supplement is specifically designed to attract under-represented minorities as well. The PIs appear to have a track record of being successful in these efforts in the past._x000D_
_x000D_
Please evaluate the strengths and _x000D_
weaknesses of the proposal with respect to any additional solicitation-specific review criteria, if _x000D_
applicable_x000D_
_x000D_
Does the project scope justify the level of investment requested?_x000D_
Yes, long term study of this problem will be required._x000D_
_x000D_
Does the collaboration plan adequately demonstrates that the participating investigators will work synergistically to accomplish the project objectives?_x000D_
Collaboration plan seems well thought-out._x000D_
_x000D_
Does the personnel, and especially lead PIs, have allocated adequate time for both their individual technical contributions and the leadership of collaborative activities necessary to realize the synergistic effects of larger-scale research?_x000D_
Yes._x000D_
_x000D_
Summary Statement_x000D_
_x000D_
This proposal studies the application of FPGA-based acceleration to database and data-mining applications.  The lack of locality in these algorithms have inspired the focus on the multi-threaded hardware implementations, and the PIs will develop principles to expand capability of customized execution engines to target irregular non-streaming applications._x000D_
_x000D_
The proposal addresses an important problem, and the PIs have a well through-out plan for broader impacts in engaging minorities.  Some unclarity as to target design and some important aspects maybe missing._x000D_
_x000D_
_x000D_
</t>
  </si>
  <si>
    <t xml:space="preserve">In the context of the five review elements, please _x000D_
evaluate the strengths and weaknesses of the proposal with respect to intellectual merit._x000D_
_x000D_
The PIs proposed an architectural paradigm that combines the latency masking of concurrent threads with customized datapath design and CAMs as synchronizing threads for the acceleration of DBMS. Previous work on using FPGAs for database acceleration was limited on traditional streaming applications. Furthermore, data mining acceleration on hardware has, so far, focused on solving individual problems, rather than building a more general analytics engine. The PIs explore building a full relational database machine with additional data mining capabilities through FPGA multithreading._x000D_
_x000D_
Strengths: _x000D_
+ The problem is interesting and timely. There are still open challenges on how to solve massive data processing acceleration using FPGA multithreading._x000D_
+ This research may have a good impact to system architecture for DBMS._x000D_
+ Previous methods using FPGAs for database acceleration were limited on traditional streaming applications. This work proposed to accelerate processing transaction data in DBMS._x000D_
+ PIs track record and knowledge of relevant areas is good. _x000D_
+ The deliverables will likely have significant improvement of achieving high performance on current and future FPGA Multithreading._x000D_
+  This is the first research that explores building a full relational database machine with additional data mining capabilities through FPGA multithreading._x000D_
Weaknesses: _x000D_
_x000D_
- The proposal emphasizes on design and implementation issues but the evaluation process and metrics to assess success are not described with enough level of detail. _x000D_
- There are some duplicate contents in this proposal, such as Broader Impacts._x000D_
- Section 4.1_x000D_
Building a Full Relational Engine and Section 4.2 Supporting Transactions looks like engineering works._x000D_
- What is the programming overhead to add the FPGA acceleration into current main DBMS, such as MySQL? When this acceleration is integrated into DBMS, are the upper layer applications affected or redesigned._x000D_
- The preliminary results are not fully discussed in this proposal, that is important for convincing readers. _x000D_
- For the preliminary results in Figure 1, are there any parallelism optimizations on the CPU cases? If there are some CPU parallelism optimizations, could the results be comparable to FPGA acceleration? _x000D_
_x000D_
_x000D_
In the context of the five review elements, please _x000D_
evaluate the strengths and weaknesses of the proposal with respect to broader impacts._x000D_
_x000D_
+ The PIs' institution is a Hispanic-Serving Institution, the project will enhance the engagement of minorities in computing both through the curriculum and research participation._x000D_
+ The PIs have also been successful in mentoring domestic female students._x000D_
_x000D_
_x000D_
Please evaluate the strengths and _x000D_
weaknesses of the proposal with respect to any additional solicitation-specific review criteria, if _x000D_
applicable_x000D_
_x000D_
_x000D_
_x000D_
Summary Statement_x000D_
_x000D_
This proposal attacks an important question. The proposed method seems to be investigated by previous researchers.  _x000D_
_x000D_
_x000D_
</t>
  </si>
  <si>
    <t xml:space="preserve">In the context of the five review elements, please _x000D_
evaluate the strengths and weaknesses of the proposal with respect to intellectual merit._x000D_
_x000D_
Strengths:_x000D_
_x000D_
This proposal seeks to design and develop a database engine to store and process big data through hardware multithreading. The PIs propose to hide memory access latency by hardware switching among massive concurrent threads and use a customized FPGA to implement big data and data mining related operations to simplify the context switch of threads thus to facilitate fast thread switching and allow a large number of concurrent threads. The PIs also propose to use CAM (content access memory) for thread synchronization within the FPGA. _x000D_
_x000D_
The ideas of the proposal are interesting and novel. Current multicore multithreading can only handle hundreds of concurrent threads and FPGA supported multithreading is limited to streaming data. This project aims at supporting a magnitude higher number of threads by a specially designed FPGA and can be applied to general non-streaming data. If successful, this project can significantly improve the performance of big data mining._x000D_
_x000D_
The PIs are well qualified to conduct the proposed research. They have sufficient expertise and background as evidenced by prior work in these areas. The PIs have sufficient resources for the proposed research._x000D_
_x000D_
Weaknesses:_x000D_
_x000D_
The proposal seems to focus more on individual research problems in building such a database engine, but lacks an overall performance evaluation plan on how to evaluate the proposed machine. The performance of an application may depend on the type of specialized operations implemented by FPGA. _x000D_
_x000D_
_x000D_
In the context of the five review elements, please _x000D_
evaluate the strengths and weaknesses of the proposal with respect to broader impacts._x000D_
_x000D_
+ UCR is a Hispanic-serving institution and the PIs will continue their effort in attracting and training underrepresented minority students._x000D_
_x000D_
+ The PIs will introduce a graduate seminar and an undergraduate Senior Design Project on topics related to this project into the UCR curriculum._x000D_
_x000D_
+ The PIs will outreach to K-12 and regional community colleges students on the research topics related to proposed research through internships in their labs._x000D_
_x000D_
_x000D_
Please evaluate the strengths and _x000D_
weaknesses of the proposal with respect to any additional solicitation-specific review criteria, if _x000D_
applicable_x000D_
_x000D_
_x000D_
_x000D_
Summary Statement_x000D_
_x000D_
This proposal will develop a database engine for big data storage and mining by customized FPGA. If successful, the project may greatly improve the throughput of data engines. The proposal could be strengthened by a more detailed evaluate plan._x000D_
_x000D_
</t>
  </si>
  <si>
    <t>Building a database machine (specialized hardware designed solely for the purpose of storing and processing large amounts of data) can lead to major performance advantages. This idea has been tried in the late 1980s without much success, because the rapid performance advances of off-the-shelf processors (Moore's law) made the database machine very cost-ineffective.  The past decade has seen a stagnation of processor clock speeds (end of Dennard scaling, power dissipation issues), while applications have kept producing increased data volumes; this leaves parallelism as the only option to achieve fast processing for this big data. _x000D_
To realize the benefits of parallelism, one can choose between multicores or customizable architectures. In either approach, a major performance issue is the growing gap between the memory bandwidth and the speed of the processing unit (the memory wall). The multicore architectures addressed this problem by introducing large cache hierarchies, which rely on the data locality (spatial and/or temporal)._x000D_
When considering database applications, locality depends on the workload. Within query processing there are many physical implementations of operators that do not exhibit such locality (examples include hash-based joins, group-by aggregations, duplicate elimination, unions, intersections, differences). Similarly, transactions typically access a small portion of the data, and are control-flow dominated computations; thus they exhibit very limited locality. In addition to database queries, data mining problems that arise in modern applications involve very sparse data, which do not necessarily exhibit locality. Clearly, these use cases do not benefit from large cache hierarchies, thus must often pay the full cost of long memory latencies._x000D_
Rather than caching, another approach to mask the memory latency is by multithreading at the hardware level: namely, context switching to a ready thread when the executing thread performs a memory read. Current multicore architectures support relatively small number of threads (up to 128) because the architecture has to provision hardware support per thread. _x000D_
Instead this proposal advocates using multithreading on FPGA engines customized to the application on hand. FPGA multithreading does not have dedicated hardware contexts for each thread or a fixed data path where the threads are executed. The parallelism that can be achieved is limited only by the number of active threads, which can be in the thousands. As a result this massive multithreading can lead to orders of magnitude higher throughput.  The aim of this proposal is to build the next database engine based on massive multithreading. Various issues need to be addressed including hardware implementation of all relational operators, hardware implementation of core data mining computations, support for transactional workloads (concurrency), inter-thread synchronization, as well as new query optimization issues._x000D_
_x000D_
Keywords: hardware acceleration; data management; data analytics; data mining; graph mining; sparse matrix-vector multiplicationA novel architectural paradigm is proposed that combines the latency masking of concurrent threads with customized datapath design and CAMs as synchronizing threads for the acceleration of DBMS. Previous work on using FPGAs for database acceleration was limited on traditional streaming applications. Furthermore, data mining acceleration on hardware has, so far, focused on solving individual problems, rather than building a more general analytics engine.  This is the first research that explores building a full relational database machine with additional data mining capabilities through FPGA multithreading.The project will have a significant influence on the educational program at UCR, it will increase minority participation in computing areas, and will enhance engagement with industry. Since UCR is a Hispanic Serving Institution, the project will enhance the engagement of minorities in computing both through the curriculum and research participation. Given the possibilities for massive parallelism, this proposal has the potential to drastically improve DBMS and data mining performance.</t>
  </si>
  <si>
    <t>1764049</t>
  </si>
  <si>
    <t>Olshausen</t>
  </si>
  <si>
    <t>The goal of this work is to better understand the consequences of the active perception setting for learning efficient visual representations. There are three specific questions we seek to address: 1) what is the optimal spatial layout of the image sampling array for an active vision system? 2) how should information be combined from multiple fixations in order to form a holistic scene representation appropriate for visual reasoning and guiding actions?  3) what are the computational factors involved in control gaze in an optimal manner?   We seek to answer these questions through a combination of drawing upon design principles from biology and well grounded computational principles.  Our overall goal is to put these components together into an active perception system capable of moving about in the natural environment, acquiring information, and acting upon it as needed._x000D_
_x000D_
This project draws upon and contributes to multiple disciplines, combining insights from biological vision together with recent developments in machine learning and high-dimensional computing in order to provide insight into neural mechanisms in the brain.  If successful, this study will produce the first concrete model of a neural system capable of building a stable world model from dynamic input.  For neuroscience, this will provide a basis for generating specific predictions that may be tested in neurophysiolgical and psychophysical experiments.  For engineering, this work will enable the development of visually-guided autonomous systems capable of taking in information from a large visual field with minimal computational overhead._x000D_
_x000D_
Keywords:  active vision; robotics; eye movements; attention; spatial reasoningHow the brain assimilates information about the world from multiple eye fixations as an observer moves through an environment is one of the greatest mysteries of perception.  Despite the fact that the image data coming into the visual cortex is constantly changing, we experience a single, coherent percept of a stable world.  Very little is currently known about how the brain does this.   One of the reasons it has been difficult to study is that we are lacking concrete models of neural systems that actually work this way.  By developing a model system that efficiently assimilates information from multiple fixations, this work will provide a means for conceptualizing how neural circuits could do this, and thus provide specific predictions for what to look for.  From a technological point of view, it will enable a more efficient means for acquiring visual information about the environment.This project will contribute to the research training of UC Berkeley graduate students, whose doctoral dissertations will be based on the work described here. We have and will continue to actively recruit undergraduate and graduate students from historically underrepresented socioeconomic groups to join this research effort. The project also enhances existing infrastructures for research and education by fostering cross-disciplinary collaboration (math/engineering/neuroscience). The outcomes of this research will be incorporated into the PI's courses and and lectures, including a course on Neural Computation taught by the PI. The results will be disseminated in multiple venues, including scientific meetings and peer-reviewed journals. We also plan to distribute software tools for these models to other scientists for the purposes of developing their own research. The results of this project will yield benefits for technology (autonomous systems) and healthcare (better understanding of neural mechanisms of perception).</t>
  </si>
  <si>
    <t>1764050</t>
  </si>
  <si>
    <t>Trajcevski</t>
  </si>
  <si>
    <t>The overarching objective of this proposal is to enable a complex entanglement of different data types originating (and being pushed into) multiple instances of heterogeneous IoTs, with different analytics tasks and optimization objectives. _x000D_
We aim at ensuring a degree of situational awareness that is flexible enough to incorporate the dynamic formation of instances that can span not only from networks of users to network of heterogeneous devices, but also through the existence of ensembles comprised of different contextual aspects (space, time, semantics, objective to be optimized, etc.). We will develop flexible models, data structures and APIs, and identify a collection of key events spanning multiple contexts (space/location, time, device, network features). The project will study efficient models and data analytic techniques to estimate and predict the collective characteristics of devices and user behaviors, and provide smart networking protocols. We will develop novel techniques for data vs. models coupling and uncertainty management. The findings will be evaluated in multiple settings, from simulation to various scales and complexities of real-life environments/farms in campus classes, Agronomy and Animal Husbandry farms.Following are the main categories of intellectual merit:_x000D_
_x000D_
(1) Design and development of novel techniques and abstractions for acquisition and representation of data from heterogeneous IoT devices, and adaptive management of new requests._x000D_
(2) Design and Development of privacy-preserving analytics to discover hidden correlations and usage patterns and behaviors._x000D_
(3) Design and development of novel networking protocols and strategies to support information delivery and collection in IoT systems._x000D_
(4) Design and Development of Novel Techniques for Data-Aware Models Management, with focus in Animal Husbandry/Veterinary Medicine and Agronomy._x000D_
(5) Development of novel simulation platform as well as real-world testbeds of IoTs with multiple heterogeneous contexts.This project aims to advance the ability and scope of Internet of Things to couple the management of heterogeneous data and analytics tasks across multiple contexts. It has the potential to highly optimize the design, deployment, and use of IoT devices in an anonymous collaborative manner, and create highly innovative and disruptive applications that will improve the detection and monitoring of events, as well as knowledge generation, in a range of applications of societal relevance. The proposed research activity is a multidisciplinary effort involving researchers with expertise spanning from mobile and distributed data management, through data science, analytics, machine learning and networking, to domain experts in agronomy, animal husbandry, and veterinary medicine. Our implementations will directly serve communities of farmers where we will deploy IoT application prototypes. Also, by making the implementations publicly available, we will enable communities outside Iowa and Kansas to benefit from our findings. The proposed project will create unique opportunities for both undergraduate and graduate students to participate in cutting-edge research. Additionally, the PIs will develop new courses on Data Analytics in IoT in the participating institutions. This work will also contribute to, and complement, the efforts under way for the design and management of Internet of Things in broad spectrum of applications: from smart homes and cities, through smart energy and smart retail, to connected health and driving.</t>
  </si>
  <si>
    <t>1764051</t>
  </si>
  <si>
    <t>Adve</t>
  </si>
  <si>
    <t xml:space="preserve"> Panel Summary       
  _x000D_
SUMMARY OF PROPOSED RESEARCH ACTIVITY_x000D_
This proposal addresses improving resiliency to hardware errors using automated software solutions, that will identify vulnerable code and insert redundancy where necessary. Analogies are drawn to other software challenges, such as testing code to locate bugs and quality assurance. The PIs present solutions for speeding up testing time by grouping similar cases, where only one case needs to be tested.  Machine learning will be explored for improving the proposed solutions._x000D_
_x000D_
INTELLECTUAL MERIT_x000D_
Strengths:_x000D_
_x000D_
+ The systematic way that the PIs propose for exploring a wider range of inputs is good._x000D_
_x000D_
+ The team is well qualified for the work, and has a prior track record in successful impactful research contributions._x000D_
_x000D_
Weaknesses:_x000D_
_x000D_
- Use of neural networks was not discussed in depth. There were no details on how exactly machine learning was going to solve the proposed problems. Similarly, there needed to be more details on the use of GPUs._x000D_
_x000D_
- The level of technical contribution was questioned as compared to the prior Approxilyzer tool. _x000D_
_x000D_
- The scope of the proposed work was a bit broad, leaving little depth to the solutions. A more narrow scope would allow for more complex and detailed solutions. _x000D_
_x000D_
- Planned deliverables and milestones could have been made more clear._x000D_
_x000D_
- The panel felt the PIs should be cautioned to make sure their proposals comply the NSF GPG._x000D_
_x000D_
BROADER IMPACTS _x000D_
Strengths:_x000D_
_x000D_
+ There is a good track record for impact in the research community._x000D_
_x000D_
+ Close industrial ties are good._x000D_
_x000D_
+ There is a good track record for outreach and the PIs will continue these efforts through planned workshops._x000D_
_x000D_
Weaknesses:_x000D_
No weaknesses were discussed._x000D_
_x000D_
SUMMARY STATEMENT_x000D_
In summary, the PIs address an important area of research, and many of the proposed ideas are very strong. The proposed addresses shortcomings of prior work, specifically exploring techniques to evaluate application resilience for a complete range of inputs rather than a single input, is a good contribution. However, the machine learning aspect of the work should have been elaborated on more, since that aspect is a key novelty in the proposal. _x000D_
_x000D_
The recommendation of the panel is Low Competitive._x000D_
The panelists concur that the Panel Summary accurately reflects the panel discussion._x000D_
_x000D_
_x000D_
_x000D_
</t>
  </si>
  <si>
    <t xml:space="preserve">In the context of the five review elements, please _x000D_
evaluate the strengths and weaknesses of the proposal with respect to intellectual merit._x000D_
_x000D_
This proposal will integrate resilience analysis into the software development work flow. It presents an ambitious but realizable plan to move resilience research from a series of ad hoc studies of application vulnerability when used with a single input to a systematic testing regime that covers a range of inputs that explore a more complete set of dynamic execution paths. In addition, the proposal would extend existing single input techniques for assessing application resilience to GPUs and concurrently develop the broader software engineering for GPUs as well as CPUs. This aspect of the work is of high value as the use of GPUs for general purpose computing has made resilience a much greater concern than with their original workloads._x000D_
_x000D_
The proposal will pursue several techniques that are likely to produce valuable results. The work will integrate resilience analysis into well established software engineering techniques. It will develop automated methods to minimize testing while providing good coverage of potential vulnerabilities. It will also develop techniques that support composable resilience testing of applications, which would significantly reduce the cost of assessing an application's resilience over its range of inputs._x000D_
_x000D_
One issue with the proposal is that it claims that once a site (instruction or higher level programming construct) is identified as vulnerable then no further testing of the site is required. The basic assertion, that additional testing cannot change the binary identification of the site as vulnerable or not vulnerable is correct. However, the importance of the vulnerability of the site is not strictly determined from that binary assessment. The importance of the vulnerability is a combination of the frequency of its execution and the probability that any given execution is vulnerable. The vulnerability of sites (that are executed) may be independent of the input but that currently remains an open question. A potential early result of the project would be to verify that property although the more that I think about the less I think it is likely to hold in general (consider a conditional that leads to either a vulnerable path or not vulnerable path). If that property can be verified (even if only for limited cases) then the proposal is correct that further resilience testing of it is unnecessary. However, the decision to protect the site should reflect performance analysis data as well as that the site is vulnerable. Effort to protect a rarely executed site may not be well spent while, alternatively, the overhead of protecting a frequently executed site may be prohibitive. Ideally, the project could apply program analysis to identify infrequently executed sites for which the overall overhead of protection is low but that in combination greatly improve application resilience._x000D_
_x000D_
The proposal would apply Chisel as part of the integration of resilience into software engineering practices. This framework would support mechanisms to check dynamic executions for soft errors and to incorporate recovery mechanisms into the software. The framework requires a high-level specification as input. The proposal does not discuss how these specifications are derived. One potential important area of research related to them is to automate their derivation as many application programmers will not want to take the time or effort to derive them manually._x000D_
_x000D_
The team is well positioned to conduct the proposed research. PI Adve is a leading researcher in compute architecture who performed seminal research in consistency semantics in her dissertation. She has built on that foundation while at UIUC and has recently led research that has produced several innovative tools to understand and to improve software resilience ù but that only analyze single inputs and must currently be used in an ad hoc manner to apply to the full range of likely executions. Co-PI Marinov is a leading researcher in software engineering and, thus, brings essential expertise for the project to integrate techniques developed in the computer architecture community into software development. Co-PIs Fletcher and Misailovic are junior faculty members with expertise in machine learning and approximate computing, disciplines that will provide techniques to help shape efficient integration of resilience into software development. They will also benefit from mentoring by the senior members of the team, which is an unidentified likely broader impact of the work._x000D_
_x000D_
The proposed budget is appropriate. While the overall goal is ambitious, the project is well designed for success. The stated objectives seem realistic for work by four graduate students over a four year project. _x000D_
_x000D_
_x000D_
In the context of the five review elements, please _x000D_
evaluate the strengths and weaknesses of the proposal with respect to broader impacts._x000D_
_x000D_
The project has strong broader impacts. The PI, a senior female faculty member at UIUC, has a strong history of engaging women and minority students in research. In particular, this project would fund a female graduate student. Co-PI Marinov also has an excellent track record of including members of underrepresented groups in his research. Both also regularly include undergraduates in their research activities and are likely to continue to do so under this project. Finally, the project could have long-term technical impact in that it would foster a rigorous discipline of resilience-oriented software development; existing collaborations with IBM and NVIDIA that would continue in this project will help ensure the broader adoption of those practices._x000D_
_x000D_
_x000D_
Please evaluate the strengths and _x000D_
weaknesses of the proposal with respect to any additional solicitation-specific review criteria, if _x000D_
applicable_x000D_
_x000D_
Not applicable._x000D_
_x000D_
Summary Statement_x000D_
_x000D_
This proposal would integrate innovative tools to assess software resilience into the software development process. This integration is not simple engineering as it would require innovative mechanisms to avoid repetitive testing over the range of inputs of an application. Thus, the proposed research has a high probability of making substantive changes in software engineering practices. Further, the project has strong broader impacts including likely inclusion of students from underrepresented groups._x000D_
_x000D_
</t>
  </si>
  <si>
    <t xml:space="preserve">In the context of the five review elements, please _x000D_
evaluate the strengths and weaknesses of the proposal with respect to intellectual merit._x000D_
_x000D_
Summary_x000D_
This proposal looks at improving resiliency to hardware errors using software-based solutions, and automated methods for locating vulnerabilities, inserting redundancy, speeding up design time efforts, and porting the methods to any general platform. The motivation for the work is that existing solutions are based on indiscriminate redundancy in space and/or time such that they are not scalable to emerging systems.  The PIs challenges are sited as analogous to other software methods, such as software testing to determine errors and software debugging and quality assurance. The proposed framework and methods will improve testing techniques wrt speed and accuracy, provide the ability to iteratively perform resiliency analysis during iterative program development, reduce the number of tested inputs needed, automatically insert resiliency hardening methods, and generalizing the work to first GPUs and then any processor. To speed up testing, the PIs propose to determine important test inputs such that the code can be grouped into similar cases where there only needs to be one testing run done that will cover all similar cases (similar in concept to phase-based optimizations). Machine learning techniques will be explored to improve the proposed solutions. The PIs motivate the work as being the first software-based approach to addressing resiliency. _x000D_
_x000D_
Intellectual Merit:_x000D_
Strengths:_x000D_
_x000D_
+ The PIs are qualified for the work with numerous past successes._x000D_
_x000D_
+ Many challenges are identified throughout the proposal, and the PIs clearly understand what problem areas need to be addressed._x000D_
_x000D_
+ The problem is clearly motivated with a good discussion of current methods and their limitations._x000D_
_x000D_
+ As systems grow more complex, the proposed work is timely._x000D_
_x000D_
Weaknesses:_x000D_
_x000D_
- The proposal lacks in details on what research will actually be done. It is expected the preliminary work would do the exploring, evaluating, investigation, etc. such that there can be clearly planned solutions. There is 'preliminary work' included, but it is largely just prior work that either shows that the PIs are qualified for the work _x000D_
_x000D_
- The scope of the proposed work is too broad, such that each subsection that deals with a particular solution is very short, and lean on details. Even though this is a medium proposal, the scope is still too large, and this reviewer has concerns about the depth that can be achieved within each envisioned challenge. _x000D_
_x000D_
- A motivation is that existing solutions are not scalable to emerging systems, but there are no clear methods to evaluated scalability of the new solutions, other than stating that they will be faster._x000D_
_x000D_
- Testing and validation plans for the proposed solutions are weak._x000D_
_x000D_
- The PIs discuss analogies to existing solutions for other types of software testing for bugs, verification, and quality assurances, however, there does not seem to be a clear reason for this tie other than making non-informed reviewers understand the problem better. Drawing these similarities should lead to fundamental solutions for one problem area being leveraged for the proposed work, but there is no such foundation clearly presented. _x000D_
_x000D_
- The clear challenge in the proposed work is leveraging machine learning to improve the solutions, however, the PIs are unsure of the success and do not give clear details. The solutions are stated as being ambitious, which in fact they might be, but more confidence is needed since the remainder of the challenges do not appear complex. _x000D_
_x000D_
- What is stated as preliminary work is very limited in that it does not directly provide foundation for the success of the proposed solutions. Preliminary work should give some firm basis for the success of the proposed work. The PIs spend too much time exploring, investigating, planning, evaluating, determining, analyzing, etc. and making statements such as 'if this is infeasible,' etc. Those aspects are supposed to the the preliminary work such that the proposed work is on the solutions. There are very few detailed solutions given. The PIs summarize many of the sections with fundamental questions that need to be solved, which is good, but questions alone do not suffice. Clear planning for the solutions to these questions are needed, which is beyond what is included (e.g., exploring/planning/investigating the potential for some vague solution)._x000D_
_x000D_
- Practical usage of the framework is not clear. there will need to be accuracy specifications for tasks and functions, but not clear how a user would provide that. The PIs propose to develop libraries that can be used for common usage patterns, but not exactly how these libraries will be used. What level of involvement is actually required by a user? How does the library of common patterns cover the requirement space?  There is a hardened code generator, but it is not clear how the user would interact with this to state what the requirements are_x000D_
_x000D_
_x000D_
_x000D_
In the context of the five review elements, please _x000D_
evaluate the strengths and weaknesses of the proposal with respect to broader impacts._x000D_
_x000D_
Broader Impacts:_x000D_
Strengths:_x000D_
_x000D_
+ The proposed improvements to resiliency testing and assurance would have positive impact in any domain requiring resilient computations, and would improve both program development and safety of these systems. _x000D_
_x000D_
+ Track record for impact in the community is strong, and software from the work will be publicly available._x000D_
_x000D_
+ Technology transfer to the commercial domain is positive given the close ties with industry._x000D_
_x000D_
+ Good track record for outreach, and the PIS will continue these efforts through workshops and community outreach._x000D_
_x000D_
_x000D_
Please evaluate the strengths and _x000D_
weaknesses of the proposal with respect to any additional solicitation-specific review criteria, if _x000D_
applicable_x000D_
_x000D_
Suggestions:_x000D_
* The proposal spends too much time listing and pointing out the PIs prior successes, just as the copious listing of referenced papers, numerous sitings of prior work that got a best paper, listing citation counts, etc. Where as these are important things to mention to give a track record of success and impact factor, it does not need to be revisited throughout the entire proposal. A short subsection that discusses these accomplishments is expected, but the over abundance and repeated mentions gives the impression that the PIs are trying to state that the work should be funded because of these prior successes. Given the weaknesses mentioned, this reviewer reads the proposal as a 'we don't  have the exact plans, but just trust us that we can do it' impression when reading the proposal. Granted, this is only a personal opinion, but there is no reason to continually site these accomplishments. One statement, one subsection, is sufficient, with additionally references throughout if there is some particular prior work that should be linked to a statement. _x000D_
_x000D_
* Given the concerns about the shallowness of each solution, the PIs spend too much space on redundant statements, background and motivations. Clearly these aspects need some discussion, but not at the expense of presenting clear depth to the solutions._x000D_
_x000D_
* The PIs are encouraged to expand on how machine learning will actually be applied to the solutions, and do preliminary experiments to give foundation for the success._x000D_
_x000D_
Questions:_x000D_
* The PIs state that they will find the optimal best-performance solution given an accuracy constraint. Is there really just one optimal? How do you know you have the optimal? Is it a Pareto front?_x000D_
_x000D_
Post doc mentoring plan:_x000D_
N/A_x000D_
_x000D_
Collaboration plan:_x000D_
Collaboration plan is weak. The PIs spend most of the document mentioning the qualifications of the team, and that the targeted graduate students have gained inspiration for the project through internships. Granted, this does give clear ties with the companies, but there is only one short statement about how the collaborations will continue, other than just continue with meetings. _x000D_
_x000D_
_x000D_
Summary Statement_x000D_
_x000D_
In summary, the PIs are clearly qualified for the work and have a good track record for success. The problem is timely. However, the scope of the proposal is too large, such that there is no depth or weight to each of the subsequent parts and the resulting solutions will not fully address any of the challenges, and will rather touch on the beginning to the solutions. More preliminary work should be done._x000D_
_x000D_
_x000D_
</t>
  </si>
  <si>
    <t xml:space="preserve">In the context of the five review elements, please _x000D_
evaluate the strengths and weaknesses of the proposal with respect to intellectual merit._x000D_
_x000D_
This proposal does not conform to NSF GPG -- the margins are chiseled by about 10 points in each direction.  The cumulative text area gained over 15 pages is approximately half a page.  My own opinion is that this proposal must be returned without review.  Deliberately disregarding the GPG in order to cram a little more text into a proposal is unfair to other proposers and has no place in a professional research community._x000D_
_x000D_
Summary:  It is proposed to extend previous work on the approxilyzer tool to analyze and harden software to deal with hardware faults.  Previous work is extended to consider more complex use cases of the target software and to consider software as it evolves in its development lifecycle.  It will also be extended not just analyze target software but to modify (harden) the software to be more resilient to hardware faults.  The work will be applied to new hardware targets (GPUs and accelerators) and will develop machine learning capabilities to automatically guide the analysis and hardening process._x000D_
_x000D_
Strengths: This work builds on previous successful results that appear to be quite promising.  I especially liked the 6 level multifaceted analysis and hardening process from "detected" to "masked."  The research plan is well presented and the team is well qualified to undertake the proposed work._x000D_
_x000D_
Weaknesses: As an extension to previous work, there is not a huge amount of novelty in the proposed work.  I also got no sense from the proposal as to the size or complexity of software that could be handled by the tool.  Is it just small code fragments, entire applications?  I also did not get a sense of how often the different types of failures actually occur in practice.  The machine learning aspect seemed somewhat gratuitous and unnecessary.  It wasn't clear how the proposed work would be evaluated for success._x000D_
_x000D_
In the context of the five review elements, please _x000D_
evaluate the strengths and weaknesses of the proposal with respect to broader impacts._x000D_
_x000D_
Technically, the proposed work is vital. Software pervades every aspect of modern life and that will only be increasing, especially with the emergence of IoT.  Being able to systematically deal with hardware failures in software is absolutely essential for embedded devices (or any devices that cannot be easily replaced or patched).  The PIs, especially PI Marnov, have a strong record of working with undergraduates and underrepresented groups.  However, there are no specific outreach plans or programs in this proposal._x000D_
_x000D_
Please evaluate the strengths and _x000D_
weaknesses of the proposal with respect to any additional solicitation-specific review criteria, if _x000D_
applicable_x000D_
_x000D_
_x000D_
_x000D_
Summary Statement_x000D_
_x000D_
A good, if non-conforming, proposal by a strong team._x000D_
_x000D_
</t>
  </si>
  <si>
    <t xml:space="preserve">In the context of the five review elements, please _x000D_
evaluate the strengths and weaknesses of the proposal with respect to intellectual merit._x000D_
_x000D_
This proposal is on improving software resiliency to hardware errors via software testing, analysis and deep learning. _x000D_
_x000D_
Strengths_x000D_
_x000D_
+ The major novelty of this proposed work lies in the design and development of low-cost software-driven approaches to hardware reliability by incorporating resiliency analysis and hardening of general-purpose applications within a modern software development and testing workflow. The proposal aims to explore several new territories, such as analyzing multiple program versions and units for incremental resiliency analysis, and using DNNs to augment and replace parts of resiliency analysis pipelines. If successful, it would make significant breakthroughs in software testing and reliability.  _x000D_
_x000D_
+ The proposed work is synergistic, consisting of resiliency analysis, resiliency hardening, data-driven resiliency augmentation with deep learning, and general-purpose resiliency extension (e.g., single-threaded CPU to GPUs). Overall, the proposed tasks are well reasoned and research methodologies are sound.  _x000D_
_x000D_
+ The proposal is built upon sound results and insights coming out of preliminary studies (including several best papers in OOPSLA). PIs are well positioned to carry out the proposed work. There adequate resources available to the PIs to carry out the proposed work. _x000D_
_x000D_
Weaknesses:_x000D_
_x000D_
- The research plan and deliverables are not clearly discussed. It is unclear what will be primary metrics and how to assess success._x000D_
_x000D_
In the context of the five review elements, please _x000D_
evaluate the strengths and weaknesses of the proposal with respect to broader impacts._x000D_
_x000D_
+ The project has significant technological and societal benefits. PIs plan to collaborate with IBM and NVIDIA on technology transfer, but also to make the developed software open source. _x000D_
_x000D_
+ PIs have sound record in engaging underrepresented graduate students and undergraduate students in research and development._x000D_
_x000D_
Please evaluate the strengths and _x000D_
weaknesses of the proposal with respect to any additional solicitation-specific review criteria, if _x000D_
applicable_x000D_
_x000D_
Collaboration Plan: _x000D_
_x000D_
The team consists of four PIs from the same institution, who are already involved in close collaborations related to the proposed work._x000D_
_x000D_
Summary Statement_x000D_
_x000D_
This proposal aims to incorporate resiliency analysis and hardening seamlessly within the software development workflow, via integrated software testing, augmented analysis and machine learning. It targets general-purpose applications and architectures. Overall, the proposal is well motivated and articulated, containing original ideas and sound research methodologies. One weakness is that the evaluation criteria and plan are missing. The proposed work has significant components in technology advance and transfer, as well as broadening participation and dissemination._x000D_
_x000D_
</t>
  </si>
  <si>
    <t>As we approach the end of CMOS scaling, hardware is increasingly susceptible to errors in the field. Traditional reliability solutions based on indiscriminate redundancy in space and/or time are too expensive for emerging systems. There has therefore been significant research in low-cost resiliency solutions. The PIs' previous research presented techniques such as Relyzer and Approxilyzer to discover program instructions that are susceptible to silent data corruptions. While these techniques dramatically reduced the number of required error injections and made it possible to compute the outcome of errors injected in almost every instruction of a program for a single input, they are still prohibitively slow and do not fit well in the standard software development workflow._x000D_
_x000D_
The goal of the proposed approach is to incorporate resiliency analysis and hardening seamlessly within the software development workflow. The approach is based on three observations: (1) resiliency analysis -- determining whether software is vulnerable to hardware errors -- is analogous to the problem of software testing which seeks to find software errors; (2) resiliency hardening -- modifying software to be more resilient -- is analogous to software debugging and quality assurance; and (3) data-driven resiliency gives an opportunity to apply novel machine learning techniques to automate parts of resiliency analysis and hardening._x000D_
_x000D_
Specifically, the proposed work will develop a set of techniques and tools that improve software resilience to hardware errors: (1) investigate new testing-based techniques to improve the performance of resiliency analysis while increasing its accuracy; (2) leverage program analysis to develop specifications and optimization strategies to harden software in a compositional and incremental way; (3) develop techniques based on deep neural networks to supplement conventional techniques for resiliency analysis and hardening; and (4) generalize resiliency analysis and hardening beyond the code written for a single-threaded CPU to code for GPUs and other accelerators._x000D_
_x000D_
Keywords: Resiliency; Hardware Errors; Detection; Hardening; Architectural GeneralityThe proposed work aims to incorporate resiliency analysis and hardening seamlessly within the software development workflow. The current resiliency analysis solutions are still expensive in analysis time, not fully accurate, typically performed for only one program input, and have no support for program evolution or a variety of hardware platforms. The proposed work will leverage well-established software testing methodologies and invent new techniques to improve resiliency analysis and to support program evolution. The work will also leverage quantitative program analysis techniques to provide a compositional optimization framework for resiliency hardening. An additional ambitious agenda is to apply deep learning to complement (and potentially partially replace) the use of software testing and program analysis for resiliency analysis and hardening. Finally, the work will generalize the resiliency analysis and hardening ideas here to GPUs as a starting point to apply to other accelerators as well.The proposed work can make the promise of low-cost software-driven approaches to hardware reliability realizable by incorporating resiliency analysis and hardening of general-purpose applications within a modern software development and testing workflow. If successful, the work can change the way hardware manufacturers design for resiliency. The PIs have a strong track record of publishing novel techniques and tools at top venues, giving invited talks and tutorials, and contributing to the open source. This collaborative project offers the opportunity for multidisciplinary training of the students in the fields of computer architecture, software testing, program analysis, and machine learning. The PIs have trained a large number of graduate and undergraduate students, including many from under-represented groups. The PIs have also maintained productive collaborations with industry partners that will continue with this work.</t>
  </si>
  <si>
    <t>1764052</t>
  </si>
  <si>
    <t>Lerner</t>
  </si>
  <si>
    <t xml:space="preserve"> Panel Summary       
  SUMMARY OF PROPOSED RESEARCH ACTIVITY _x000D_
 _x000D_
To increase the breadth of people who participate in software engineering tasks, the proposal aims to investigate how ordinary citizens can solve programming problems by playing games. The team builds on their existing work, having built a game that allows Mechanical Turk workers to prove that the post-condition of a loop holds. _x000D_
_x000D_
Building on that success, the proposed work will increase the capabilities of their existing system, so that it will enable people to solve more complex, real-world programs. The work will then examine crowdsourcing of non-verification activities, such as testing and writing programs. Finally, the work will be enhanced by determining how multiple players can collaborate._x000D_
_x000D_
INTELLECTUAL MERIT _x000D_
 _x000D_
Strengths:_x000D_
-	By integrating gamification into software engineering, the proposed approach is creative._x000D_
-	The PIs are very well qualified to do the work, building on recent successes obtained through an NSF Small._x000D_
-	The PIs have a good history of working together, and adequate access to resources._x000D_
_x000D_
Weaknesses:_x000D_
-	The proposed work would be strengthened with expertise in game studies, especially around ethical issues._x000D_
-	The proposal lacks details about evaluation and controlled experiments._x000D_
-	The panel was somewhat skeptical about the metrics used to evaluate success._x000D_
-	The proposal lacks sufficient evidence that the proposed game will enable regular citizens to perform coding tasks._x000D_
_x000D_
BROADER IMPACTS_x000D_
 _x000D_
Strengths:_x000D_
-	The PIs have a good history of developing human capital through graduating PhD students._x000D_
-	The proposed work may have a transformative impact on formal methods education._x000D_
_x000D_
Weaknesses:_x000D_
-	The panel was somewhat skeptical of the project's ability to recruit a diverse workforce, since math or computing experience was required for success in the preliminary work._x000D_
-	The panel was skeptical of the project's likelihood of disseminating research artifacts._x000D_
 _x000D_
SUGGESTIONS FOR IMPROVEMENT _x000D_
The panel suggests:_x000D_
-	Adding deeper gamification concepts, and possibly including a game studies co-PI or senior personnel;_x000D_
-	Adding details about empirical studies;_x000D_
-	Including deeper metrics for success;_x000D_
-	Providing evidence that the computing workforce can be significantly diversified, in light of PIs' prior studies suggesting that low-mathematical ability workers were unable to contribute significantly during gameplay; and_x000D_
-	Make prior games available to the public, and have a plan for doing so going forward._x000D_
_x000D_
SUMMARY STATEMENT _x000D_
                   _x000D_
Overall, the panel found the proposal interesting with promising initial results. However, the panel was skeptical of the proposed work's likelihood of meeting its goal in broadening participation and creating a breadth of game-like experiences._x000D_
_x000D_
The recommendation of the panel is that the proposal is:   Low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</si>
  <si>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is a continuation of their current work that is supported by an NSF grant. It is an interesting research topic and useful approach to handle highly technical tasks with non-technical people and/ or to aid technical people in highly complex tasks. The proposal aims at novice users as its target audience, and I am not sure if all software engineering tasks are suitable for gamification targeted at novice users. The type of game design and game elements, as well as a systematic methodology to incorporate gamificationin verification task are missing._x000D_
_x000D_
In the context of the five review elements, please _x000D_
evaluate the strengths and weaknesses of the proposal with respect to broader impacts._x000D_
_x000D_
The broader impact is strong although I am not sure making a generalization through Mechanical Turk to claim that game (the novice user) is better or at least the same as the expert. May be using machine learning as the PIs talked about in the literature survey but not elaborated on could be a way for this kind of generalization. Other than this, gaming in software engineering has broad impact to the field as well as education, and certainly helps to bridge the skill set set gap in the field._x000D_
_x000D_
Please evaluate the strengths and _x000D_
weaknesses of the proposal with respect to any additional solicitation-specific review criteria, if _x000D_
applicable_x000D_
_x000D_
_x000D_
_x000D_
Summary Statement_x000D_
_x000D_
The PIs are strong and they have a strong track in their field of research in software engineering. Their initial NSF project in gaming also delivered promising results that they should continue building their research program._x000D_
_x000D_
</t>
  </si>
  <si>
    <t xml:space="preserve">In the context of the five review elements, please _x000D_
evaluate the strengths and weaknesses of the proposal with respect to intellectual merit._x000D_
_x000D_
The proposal aims to increase participation in computing by gamifying software engineering tasks, then allowing non-programmers to play those games. Results so far with Mechanical Turk workers show that qualified workers can discover loop invariants. The proposed work will improve effectiveness and expressiveness of the existing game, enable multiplayer play, and create new games in new domains._x000D_
_x000D_
Strengths:_x000D_
_x000D_
-	By investigating the intersection of software engineering and games, the project presents an ambitious and creative approach to improving software quality. While many proposals strive for high risk, high reward activity, this proposal is the real deal. The challenge is very high: creating an engaging game for non-programmers that solves realistic programming task. If successful, the project could enable software to be produced substantially more quickly and by a broader portion of the population, and even redefine professional programming._x000D_
_x000D_
-	The results, obtained through and NSF Small, have been promising so far. Mechanical Turk workers with little programming experience produced a number of novel loop invariants that were undiscovered by conventional automated programming tools. At the same time, MTurkers reported having fun doing it, an important characteristic if the technique is going to be widely useful._x000D_
_x000D_
-	The proposal presents a well-reasoned plan for conducting the research, proposing to both go into greater depth in their current InvGame, but also branching out to multiplayer games and investigating other types of programming tasks, including creating new programs._x000D_
_x000D_
-	The PIs have a strong history of working together, as evidenced by their prior NSF work, with papers as CHI and Foundations of Digital Games._x000D_
_x000D_
_x000D_
Weaknesses:_x000D_
_x000D_
-	The team lacks necessary expertise in game studies. While the past and proposed work has indeed resulted in "games", the games are what Barik criticizes as "narrow gamification" common in software engineering research, often derided as simply "pointsification" by games studies researchers because they lack the depth that make games an engaging cultural phenomenon. For example, Barik argues that many "real games" include aspects of fantasy, which most software engineering gamification efforts (including the proposed work) lack. The proposed work included a hint about fantasy, the use of a castle/catapult metaphor in the InvDefense game, but that metaphor appears shallowly integrated. InvGame appears to lack fantasy completely. This isn't to say that fantasy is a necessary condition for the game, just that the proposed approach should go beyond points as a mechanism for engagement; fantasy is one way to do that. Although the addition of someone in game studies to the team would be helpful, it may suffice for the existing team to more deeply consider how to leverage existing game studies research._x000D_
_x000D_
-	The metrics for success are narrowly defined, in terms of engagement, task, and learning outcomes. First, the initial work on InvGame defined engagement as self-rating as having fun and (anecdotally) whether MTurk players asked for more HITs or referred to the game as their favorite HIT. These metrics are problematic because MTurk workers having a good relationship with their employer is just good for future business. (Anecdotally, I've had MTurkers ask for more tasks and said they like the existing tasks for tasks I'd definitely not consider engaging.)  Constructively, looking to game studies for engagement metrics would be fruitful; nearer afield, Kelleher's metrics for programming game metrics (especially sneak time) would be useful here. Second, the task outcomes seem to be focus "the number of semantically new invariants" as the software engineering outcome, but that seems narrow, given the overall ambitiousness of the project. Since the focus seems to be on verification games, it seems a more appropriate metric û at least ultimately û is one whether MTurkers can find new bugs in real programs or can prove the absence of bugs. Third, the paper touted teaching people about programming, neither the prior InvGame work nor PW10 had metrics for evaluating this. Overall, a deeper focus on PW10 would give greater confidence about metrics._x000D_
_x000D_
Barik, Titus, Emerson Murphy-Hill, and Thomas Zimmermann. "A perspective on blending programming environments and games: Beyond points, badges, and leaderboards." Visual Languages and Human-Centric Computing (VL/HCC), 2016 IEEE Symposium on. IEEE, 2016._x000D_
_x000D_
Kelleher, Caitlin, Randy Pausch, and Sara Kiesler. "Storytelling alice motivates middle school girls to learn computer programming." Proceedings of the SIGCHI conference on Human factors in computing systems. ACM, 2007._x000D_
_x000D_
In the context of the five review elements, please _x000D_
evaluate the strengths and weaknesses of the proposal with respect to broader impacts._x000D_
_x000D_
Strengths:_x000D_
_x000D_
-	The approach could have substantial societal impact by broadening the number of people participating in programming activities, focusing professional programmers on tasks that require their expertise, and creating more correct software. _x000D_
_x000D_
-	Graduating Tatlock and Foster, two former PhD students who have gone on to divergent but interesting careers, the PIs have a good track record of training and developing human resources. However, the "results from prior NSF section" is a bit unfair; the CfP asks for PIs with multiple NSF projects to report on just the most related per PI, so the CCF and CPS grants are the only ones that should have been reported on (and arguably in more depth). _x000D_
_x000D_
Weaknesses:_x000D_
_x000D_
-	I'm concerned about the lack of open access to the PIs' prior work produce, both in terms of open source code and the playable games themselves. I was really looking forward to the trying InvGame, but I didn't see any links in the proposal, and the CHI and FDG papers didn't appear to have links either. Open science is critical for publicly-funded research, and the track record so far for these PIs does not appear good. The public shouldn't expect polished AAA games, but they should be able to try them out._x000D_
_x000D_
-	The contributions to SHF literature are unclear; the publications so far seem to be largely HCI focused. Likewise, I'm concerned that the proposal relies heavily on InvGame, but that work appears not to be published. It might be in the CHI 2018 submission, but if that's the case, again, where's the software engineering or programming languages contribution?_x000D_
_x000D_
-	The proposal makes no apparent effort towards increasing diversity or improving traditional education. While these aspects are not required, they're arguably (a) a critical problem in our field, and (b) a problem that the PIs are best positioned to tackle as professors, respectively._x000D_
_x000D_
_x000D_
_x000D_
Please evaluate the strengths and _x000D_
weaknesses of the proposal with respect to any additional solicitation-specific review criteria, if _x000D_
applicable_x000D_
_x000D_
_x000D_
_x000D_
Summary Statement_x000D_
_x000D_
The work proposes a creative approach built on promising prior work, with a well-reasoned plan for conducting the research. However, the project is missing some expertise in game studies, depth of success metrics, and scientific openness._x000D_
_x000D_
_x000D_
</t>
  </si>
  <si>
    <t xml:space="preserve">In the context of the five review elements, please _x000D_
evaluate the strengths and weaknesses of the proposal with respect to intellectual merit._x000D_
_x000D_
Summary:_x000D_
_x000D_
The proposal is based on the premise that in a crowdsourcing scenario, potentially untrained workers can help with software engineering tasks, especially software verification, if these tasks are encoded as games. Supported by results from the PI's prior NSF Small on designing such crowdsourcing games for loop invariant inference, this proposal aims to scale up and expand on those results in three ways: The newly proposed work covers (1) enhancements to the invariant inference game from the NSF Small, (2) exploration of new tasks and new games, and (3) redesigning the games for multiplayer support._x000D_
_x000D_
Strengths:_x000D_
_x000D_
[+] Encouraging preliminary results from the NSF Small (the crowdsourcing game designed for loop invariant inference produced valid invariants for 10 out of 14 benchmarks that automated tools could not verify). The current proposal would ensure continuity in this research direction._x000D_
_x000D_
[+] Incorporating game elements in software engineering tasks, especially in areas with traditionally high barrier to entry and relatively low rate of practical adoption like formal methods, although not exclusive to this proposal, is potentially transformative and could contribute to increased adoption of formal methods in practice._x000D_
_x000D_
[+] The design of the preliminary-work loop invariant inference game opens many creative avenues for improvement, especially the defense/attack metaphor and the search for counter examples. _x000D_
_x000D_
[+] The proposed "fail fast" evaluation approach is suitable for the predominantly exploratory nature of the proposed work, given the many potential research directions._x000D_
_x000D_
[+] The PIs are qualified for the proposed work, with collective expertise in programming languages, program verification, HCI, and software engineering. Strong preliminary results._x000D_
_x000D_
Weaknesses:_x000D_
_x000D_
[-] Despite the centrality of gamification for the proposed work, the proposal lacks grounding in theory of gamification as well as a discussion of ethical implications. While fun for many, competitive achievement-oriented games can disenfranchise some demographics. The gamification literature talks, among others, about both gender and cultural background effects. If a main goal of the proposed work is to increase participation in software engineering activities by non or lesser-skilled programmers, the proposal should also reflect on how inclusive the proposed competitive game designs are, and whether they risk to reinforce any implicit or explicit biases. The need for such reflection is most evident in the second research thrust on exploring multiplayer games._x000D_
_x000D_
[-] Related is also the issue of the scale at which the proposed work is expected to be applicable. Already in their preliminary work, the PIs found that for crowd workers to be successful, they should have relatively strong mathematical or programming skills (at least a self reported score of 3 out of 5). Compared to the enhancements in the current proposal, the preliminary version of the loop invariant inference game is relatively unsophisticated. As the PIs scale up and the software verification tasks become more realistic therefore more complex during the course of this project, even if they could be encoded into games, they would cater to an increasingly niche audience of highly skilled crowd workers. In other words, the more realistic and practically relevant the games become, the more the crowd workers should be skilled programmers (or mathematicians). The proposal does not convince that the games can become realistic and maintain their emphasis on lesser-trained users._x000D_
_x000D_
_x000D_
_x000D_
In the context of the five review elements, please _x000D_
evaluate the strengths and weaknesses of the proposal with respect to broader impacts._x000D_
_x000D_
[+] The strongest aspect of the proposed work is its potentially transformative impact on formal methods classroom education, where the proposed games can have direct application, lowering the entry barrier._x000D_
_x000D_
[-] It is unclear how the proposed approach of having a professional software engineer write a small specification for a game that is automatically generated and could be deployed on crowdsourcing platforms would apply in commercial software development, where IP issues may preclude the game deployment._x000D_
_x000D_
[-] It is unclear whether software verification tasks for real programs could be encoded in game designs simple enough for non-programmers._x000D_
_x000D_
Please evaluate the strengths and _x000D_
weaknesses of the proposal with respect to any additional solicitation-specific review criteria, if _x000D_
applicable_x000D_
_x000D_
_x000D_
_x000D_
Summary Statement_x000D_
_x000D_
The proposal presents a creative approach to crowdsourcing program verification tasks to non or lesser-skilled programmers, via minimalist mathematical puzzle games. The proposed work could have a transformational effect on formal methods education, both in classroom settings and outside._x000D_
_x000D_
</t>
  </si>
  <si>
    <t xml:space="preserve">In the context of the five review elements, please _x000D_
evaluate the strengths and weaknesses of the proposal with respect to intellectual merit._x000D_
_x000D_
This proposal describes a foundation of gamification for software engineering, including techniques to enabling the handling of complex language constructs in games, the development of new games to support software engineering activities such as code and testing, as well as exploring design principles to improve game productivity through multiplayer games.  _x000D_
The main strong points of the proposal are: _x000D_
S1. Crowdsourcing based software development is an emergent paradigm for producing software in a cheaper-better-faster way. The proposed research focuses on enabling less experienced or even ordinary citizens to participate and contribute to software engineering activities such as coding, testing, verification. This is an interesting and important research topic to address the workforce shortage challenge in software engineering job market. _x000D_
_x000D_
S2. The proposal contributes a foundation on integrating human intelligence into machine computation via gamification to solve complex software engineering problems._x000D_
_x000D_
S3. The PIs have relevant experience and expertise in gamification and software engineering to carry out the research proposed. _x000D_
_x000D_
The proposal can be improved by: _x000D_
_x000D_
I1. Clarifying and motivating the multiplayer game and new tasks for crowdsourcing. _x000D_
- Why is multiplayer game the right gamification form for coding tasks? In verification tasks, game can be designed and crowds can be leveraged to explore diverse execution paths through the game. Unlike that, coding tasks is about abstracting and translating abstracted concepts/models into code structures. It seems less likely to improve development productivity by including many novice programmers. In addition, the gamification overhead for small coding task could make it even less cost-effective. This needs to be better motivated. _x000D_
- What's described in the proposal in PW9, i.e. 'spreadsheet transformer' is more applicable in the scenarios where ordinary users can tap into crowd workers to help elaborate and refine requirements. _x000D_
_x000D_
I2. More details in evaluation and controlled experimentation _x000D_
- The overall evaluation is underspecified. The evaluation studies heavily involve human subjects. How do the subject identified and recruited? It is also unclear how metric data will be collected and analyzed, besides the 8 evaluation questions. Are their any baseline for comparision?_x000D_
_x000D_
_x000D_
_x000D_
In the context of the five review elements, please _x000D_
evaluate the strengths and weaknesses of the proposal with respect to broader impacts._x000D_
_x000D_
The proposed gamification toolkit has potential to attract and facilitate crowds to participate into software engineering activities. _x000D_
_x000D_
The proposed solution has potential to advance future education on software engineering._x000D_
_x000D_
_x000D_
_x000D_
Please evaluate the strengths and _x000D_
weaknesses of the proposal with respect to any additional solicitation-specific review criteria, if _x000D_
applicable_x000D_
_x000D_
_x000D_
_x000D_
Summary Statement_x000D_
_x000D_
This proposal describes a foundation of gamification for software engineering, including techniques to enabling the handling of complex language constructs in games, the development of new games to support software engineering activities such as code and testing, as well as exploring design principles to improve game productivity through multiplayer games.  However, the technical solution lacks appropriate motivation and details on bridging gamification with realistic programming tasks._x000D_
_x000D_
_x000D_
_x000D_
</t>
  </si>
  <si>
    <t>Due to persistant shortages of computing talent in the US workforce, there is a need to both increase programmer productivity and develop more computing talent.  The crowdsourcing of common software engineering tasks so that ordinary people can solve them is a promising approach to simultaneously meeting both needs. In particular, by turning software engineering tasks into games that ordinary citizens can play, they are both solving problems for busy programmers and advancing their own computing skills._x000D_
_x000D_
There is promising evidence for this unconventional and seemingly implausible approach.  We have developed one such game for a persistently intractable problem that is key to program verification: proving that the post-condition of a loop holds.  The game involves looking at a trace of several loop iterations and postulating logical predicates that hold over that trace. Separately, a back-end theorem prover uses these predicates as possible verifying loop invariants.  This design that combines a creative activity that plays to humans' strengths with the back-end's exhaustive evaluation of these predicates enables the system to cost-effectively prove loop post-conditions that today's best theorem proving systems cannot solve on their own._x000D_
_x000D_
Building on this initial success, we propose to develop the foundations of gamification for software engineering, demonstrating that gamification can productively solve a breadth of real software engineering problems. This will involve three primary efforts.  One, we will develop techniques to increase the power of our verification game so that it can be applied to real programs, such as the handling of more complex language constructs like array and heap, as well as allowing more complex predicates from the player, including disjunctions.  Two, we will develop new games for other critical software engineering activities, including testing and actual coding, perhaps through program synthesis.  Three, we propose to develop design principles for improving player productivity through multiplayer gameplay. The goal is not only to increase engagement (i.e., the length and intensity of play), but also to maximize the benefits of competition and collaboration within the gameplay.  _x000D_
_x000D_
In our experience, unexpected results are common in this space. Consequently, these foundations will be developed through iterative design and experimentation in order to expose successes and failures at the earliest possible time.  We will use Amazon Mechanical Turk for quick design experiments, and then graduate the successes to full, open online games for more extensive evaluation._x000D_
_x000D_
Key Words. Software Engineering; Human Computer Interaction; Crowdsourcing; Gamification.The Intellectual Merit of this proposal is that it addresses the fundamental question of how to design effective human-machine collaboration, in particular the unique and unsolved question of how to effectively combine the efforts of skilled software engineers, ordinary citizens, and computing to solve complex problems that to date have allowed only deep skill to solve.  This proposal will provide the foundations for designing multiplayer games that can productively solve a breadth of real software engineering problems.In view of the persistent shortage of programming talent in the US, the Broader Impact of this proposal is that it will increase programmer productivity by crowdsourcing work to ordinary citizens while educating the US citizenry in the skills of computing at the same time. Additionally, the students trained on this project will be acquiring high-demand, state-of-the-art skills, for example in in crowdsourcing, gamification, and program verification.  In the long view, these combined broader impacts will contribute to a larger, more highly skilled, and more productive computing workforce.</t>
  </si>
  <si>
    <t>1764055</t>
  </si>
  <si>
    <t>Levchenko</t>
  </si>
  <si>
    <t>The right vantage point is critical to the success of any active measurement. However, most research groups cannot afford to design, deploy, and maintain their own network of measurement endpoints, and thus rely measurement infrastructure shared by others. Unfortunately, the mechanism by which we share access to measurement endpoints today is not frictionless; indeed, issues of compatibility, trust, and a lack of incentives get in the way of efficiently sharing measurement infrastructure._x000D_
_x000D_
We propose to investigate technical solutions to these problems. Our starting point is PacketLab, a universal measurement endpoint interface that lowers the barriers faced by experimenters and measurement endpoint operators. PacketLab is built on two key ideas: It moves the measurement logic out of the endpoint to a separate experiment control server, making each endpoint a lightweight packet source/sink. At the same time, it provides a way to delegate access to measurement endpoints while retaining fine-grained control over how one's endpoints are used by others, allowing research groups to share measurement infrastructure with each other with little overhead. By making the endpoint interface simple, we also make it easier to deploy measurement endpoints on any device anywhere, for any period of time the owner chooses. We offer PacketLab as a candidate measurement interface that can accommodate the research community's demand for future global-scale Internet measurement._x000D_
_x000D_
Keywords: network measurement; end-host measurement; experimentation.The proposal aim to answer several fundamental questions in network measurement, namely, how to express measurement experiment using a small number of measurement primitives, whether experiment logic can be effectively moves off the endpoint conducting the measurement, and how given measurement platform operators mechanism to guarantee conformance with their platform policy can encourage resource sharing. We investigate these questions using PacketLab, a universal interface to existing and future measurement endpoints._x000D_
_x000D_
PacketLab has several features that distinguish it from existing infrastructure. First, PacketLab moves the measurement logic out of the endpoint and into the cloud, making each endpoint a dumb packet source/sink. This means that measurement endpoints need only provide a simple packet handling interface and do not need to be reconfigured for each experiment. To promote sharing of measurement infrastructure, PacketLab provides a coarse-grained delegation mechanism, allowing measurement endpoint owners to delegate access to their resources to independent researchers, as well as a fine-grained filtering mechanism that gives precise control over the types of measurements that can be carried out.Internet measurement has had a major impact on science and society broadly, from helping us understand the effects of censorship, to identifying network threats like botnets and works, to providing a factual foundation for discussing policy issues like network neutrality. This work aims to serve the needs of the entire network measurement community by developing a universal interface that simplifies network measurement and facilitates resource sharing between research groups._x000D_
_x000D_
We believe PacketLab will make it easier to share measurement resources, and this will broaden access to these resources by institutions that would normally not have the resources to develop and maintain their own measurement platform.</t>
  </si>
  <si>
    <t>1764056</t>
  </si>
  <si>
    <t>Mahoney</t>
  </si>
  <si>
    <t xml:space="preserve"> Panel Summary       
 SUMMARY OF PROPOSED RESEARCH ACTIVITY_x000D_
_x000D_
Description : _x000D_
_x000D_
The proposal is to develop second order optimization methods (using curvature) in machine learning, including plans to study, implement, and apply to real data. While such methods have not yet been developed significantly in machine learning, they have largely taken over in scientific optimization. _x000D_
_x000D_
The goal of this proposal is to address many of the fundamental issues with second order methods, via the use of Randomized Numeric Linear Algebra (in which the PI is an expert), sampling and sketching techniques together with recently developed variance-reduction methods for second order optimization. The PI also proposes large scale implementations of these ideas and pushing them to software libraries._x000D_
_x000D_
INTELLECTUAL MERIT_x000D_
_x000D_
Strengths_x000D_
_x000D_
+ Lucid and well-reasoned description of explicit research directions._x000D_
+ The applicants have a strong track record on the subject, having developed some of the more promising optimization methods. The proposal is therefore highly likely to produce valuable results._x000D_
+ Potential for great impact on machine learning if successful_x000D_
+ Questions that are clearly worth exploring, and the applicants seem most qualified to do so._x000D_
_x000D_
Weaknesses_x000D_
_x000D_
- The theoretic research directions of the proposal are generic in nature, consisting of a description of various types of methods that are to be developed. There are no specific algorithmic structural insights or innovations to be pursued, nor specific theorems to be proved._x000D_
- The products of the work are therefore too indirect with respect to Algorithmic Foundations, but have everything to do with applied development of effective methods._x000D_
_x000D_
BROADER IMPACTS_x000D_
_x000D_
The broader impacts will mostly be felt indirectly through the increasing role of machine learning in everyday life._x000D_
_x000D_
Strengths_x000D_
_x000D_
+ The code and the data will be made publicly available, and could be of wide use (by researchers in quite diverse areas of science). _x000D_
+ Dissemination via the popular MMDS workshop run by the first PI._x000D_
_x000D_
ADDITIONAL REMARKS_x000D_
_x000D_
Research plan: The work plan and timeline is adequate. The duration and timeline is appropriate to the project scope. _x000D_
_x000D_
Collaboration plan: The PIs have a record of extensive collaboration. Future collaboration will be aided by the part-time appointment of the consultant at ICSI that includes travel funding. _x000D_
_x000D_
Data Management Plan: Intermediate outputs of algorithms will be archived and made available upon request, which is valuable for reproducibility. Software produced will be made publicly available. _x000D_
_x000D_
Results of prior support:  Three previous NSF awards are described in very broad terms, but no concrete output or impact stated. Only three publications listed._x000D_
_x000D_
Suggestions to PI(s): In the context of submitting to Algorithm Foundations, it would be essential to detail more the theoretical insights that are aimed to be uncovered, and perhaps asking to what extent that is likely to be possible. _x000D_
_x000D_
Justification for Panel Rating:_x000D_
_x000D_
Highly important questions to be addressed by just the right team, likely to produce valuable results with great potential. The proposal, however, involves little Algorithmic Foundations theory._x000D_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</si>
  <si>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studies second order methods in optimization, specifically in the context of deep learning. There is a lot of debate in the learning and optimization literature about first vs second order methods, as the PI points out. SGD and first order methods dominate DL practice, while second order methods have shown some recent promise (in works of the PI, in works of Bengio, and others)._x000D_
_x000D_
The goal of this proposal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Strengths:_x000D_
_x000D_
- The study of second order methods has led to some important insights in optimization in the context of ML. Thus making them faster and improving the 'reach' of these methods is an important direction._x000D_
_x000D_
- The proposed work blends theory with implementation in a nice way, and may lead to new challenges in both the areas._x000D_
_x000D_
Weaknesses:_x000D_
- Many of the directions proposed are considered quite standard in this area, and thus more details are necessary to make the argument that the PI will bring novel techniques to these problems._x000D_
_x000D_
- For many of the directions, it is not clear if new theory results will come out of the proposed work. It is quite hard to even reason about the generalization/convergence even for the basic first order methods, so it seems unlikely that second order methods would make it easier._x000D_
_x000D_
In the context of the five review elements, please _x000D_
evaluate the strengths and weaknesses of the proposal with respect to broader impacts._x000D_
_x000D_
The proposed work brings together a diverse group of researchers. The work would also result in implementations that could be of wide use (by researchers in quite diverse areas of science)._x000D_
_x000D_
The PI has a strong record of disseminating his work at the top venues in ML, data mining and theory. He also runs a workshop on Algorithms for Massive Data Sets, which is quite popular._x000D_
_x000D_
Please evaluate the strengths and _x000D_
weaknesses of the proposal with respect to any additional solicitation-specific review criteria, if _x000D_
applicable_x000D_
_x000D_
_x000D_
_x000D_
Summary Statement_x000D_
_x000D_
The proposal studies second order methods in optimization, specifically in the context of deep learning. The aim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t>
  </si>
  <si>
    <t xml:space="preserve">In the context of the five review elements, please _x000D_
evaluate the strengths and weaknesses of the proposal with respect to intellectual merit._x000D_
_x000D_
The proposal is to develop second order (using curvature) optimization methods in machine learning, including study, implement, and apply to real data. While such methods have not yet been developed or significantly considered in ML, they have taken over scientific optimization. With greater focus on compute intensive optimization methods, driven by deep learning, the time may be ripe for introducing second order methods in learning. _x000D_
_x000D_
The proposal contains extensive and well-reasoned description of explicit research directions, both theoretical, empirical, and implementational. The theoretic ones are however primarily descriptions of methods to be developed, but not explicit objectives, plan of action, or hoped-for theorems._x000D_
_x000D_
The outcome of the project might have major impact on the practice of machine learning. The applicants have an extensive experience and publication list on the subject. The project is highly likely to produce good results, though it is unclear how it might advance theoretical aims. _x000D_
_x000D_
_x000D_
_x000D_
In the context of the five review elements, please _x000D_
evaluate the strengths and weaknesses of the proposal with respect to broader impacts._x000D_
_x000D_
The impact of intensive ML optimization is felt in all parts of society today. The propsal includes also plans for education at different levels and outreach. The code and the data will be made publicly available._x000D_
_x000D_
_x000D_
Please evaluate the strengths and _x000D_
weaknesses of the proposal with respect to any additional solicitation-specific review criteria, if _x000D_
applicable_x000D_
_x000D_
_x000D_
_x000D_
Summary Statement_x000D_
_x000D_
The proposal is to develop second order (using curvature) optimization methods in machine learning, including study, implement, and apply to real data. Could have major impact on machine learning. The applicants are highly qualified to lead the project. The theoretical aspects are however limited._x000D_
_x000D_
_x000D_
</t>
  </si>
  <si>
    <t xml:space="preserve">In the context of the five review elements, please _x000D_
evaluate the strengths and weaknesses of the proposal with respect to intellectual merit._x000D_
_x000D_
This proposal suggests to use second derivate information in machine learning and data analysis. This is an important research direction but I did not get convinced that it is well motivated._x000D_
_x000D_
In the context of the five review elements, please _x000D_
evaluate the strengths and weaknesses of the proposal with respect to broader impacts._x000D_
_x000D_
+ possibly transformative idea_x000D_
_x000D_
+ the PI has an excellent research record -- especially in related areas_x000D_
_x000D_
+ very good broader impact plan_x000D_
_x000D_
- not well motivated question_x000D_
_x000D_
Please evaluate the strengths and _x000D_
weaknesses of the proposal with respect to any additional solicitation-specific review criteria, if _x000D_
applicable_x000D_
_x000D_
_x000D_
_x000D_
Summary Statement_x000D_
_x000D_
I would suggest that the PI (who has an excellent research record in related fields) motivates the questions better and resubmits._x000D_
_x000D_
</t>
  </si>
  <si>
    <t xml:space="preserve">In the context of the five review elements, please _x000D_
evaluate the strengths and weaknesses of the proposal with respect to intellectual merit._x000D_
_x000D_
This is an interesting proposal aiming to tackle some of the more fundamental algorithmic questions at the core of optimization-based methods in machine learning, with a focus on second-order methods and stochastic second-order methods. And while there is a section devoted to theoretical advances to be attained there is absolutely no attempt to formulate concrete theorems to be proved and specific algorithmic structural insights or innovations to be pursued. As such e propsal reads more as a well considered summary of mathematical approaches to a collection of important issues in numerical optimization linked to fundamental machine learning rather than any sort of action plan for new work. In addition, for a medium proposal, it is definitely an anomaly in that it is in essence a single PI proposal with a side collaboration with a Canadian researcher to be supported as a consultant. Finally, the finding is overwhelmingly aimed to support four Ph.D. students at a time, when that exceeds in total the number of PhD students who have completed their studies under the PIs supervision over his career. This does not seem to be the natural source and level of funding, since the case is not made that the kind of theoretical results aimed to find need by algorithmic foundations._x000D_
_x000D_
In the context of the five review elements, please _x000D_
evaluate the strengths and weaknesses of the proposal with respect to broader impacts._x000D_
_x000D_
There is very limited title discussion of anything about broader impacts in the section headed with that title - dissemination is not broader impact. There is some discussion of student mentoring and the most significant element in this dimension is the role of theMMDS meetings._x000D_
_x000D_
Please evaluate the strengths and _x000D_
weaknesses of the proposal with respect to any additional solicitation-specific review criteria, if _x000D_
applicable_x000D_
_x000D_
_x000D_
_x000D_
Summary Statement_x000D_
_x000D_
This is a proposal by a strong researcher who has made many contributions to the area being considered, and has outlined in broad strokes an important range of issues to be considered, but given very little detail about the innovations in algorithmic foundations and the path to prove their effectiveness mathematically._x000D_
_x000D_
</t>
  </si>
  <si>
    <t>In many areas of scientific computing, machine learning, and data analysis, a major challenge to converting the large quantities of noisy data into useful and actionable knowledge is to develop good optimization algorithms that come with strong theoretical guarantees and that also perform well in practice. While methods that use second derivative information, i.e., second order methods, are common in scientific computing, methods that use only first derivative information, i.e., first order methods, and in particular stochastic first order methods such as stochastic gradient descent, are more common in data analysis and machine learning. _x000D_
Our primary goal is to study theoretically, implement practically, and apply to real data various stochastic and sub-sampled second order optimization methods. The time is ripe for a thorough reevaluation of these methods in light of the very different trade-offs and constraints imposed by modern data applications than have been important historically in scientific computing applications. We will evaluate existing methods as well as develop new methods appropriate for both convex as well as non-convex problems, and we will pay particular attention to exploiting ideas that have proven useful historically in scientific computing that are fruitful for data analysis and machine learning applications but that for various reasons have not achieved widespread use. Our main focus will be on developing the theoretical foundations for practical second order methods; and an important secondary focus will be on the detailed implementation and evaluation of these methods for state-of-the-art machine learning and scientific data analysis problems._x000D_
Key Words: Second order methods; sampling; Newton methods; sparsity-inducing norms; trust region methods; variance reduction; randomized linear algebraThe intellectual merit underlying the proposed work will have a two-fold focus: first, it will develop new mathematical and theoretical methods in order to understand the properties of second order and in particular stochastic second order optimization methods; and second, it will provide implementations of those algorithms on realistic data to determine how and where this new understanding can be exploited in real machine learning and data analysis applications. There are two key points that underlie this two-fold focus: first, there is often a theory-practice gap to providing implementable algorithms, and bridging this gap often requires the development of novel tools that are more-broadly applicable; and second, there are many techniques that have been used historically in linear algebra and scientific computing that have promise in data analysis and machine learning applications. Making these techniques useful in light of the demands of modern machine learning and data analysis problems requires rethinking foundational questions, and this will be an important part of the proposed work.This project will enhance interdisciplinary education in the area of large-scale optimization more generally than just the proposed research. In addition, it will facilitate the development of algorithmic methods for the extraction of knowledge from large genetic, medical, internet, financial, astronomical, and other scientific data sets. More generally, in parallel with the proposed work, we will focus on broader interdisciplinary educational opportunities. This will include both events such as the organization of future MMDS (Modern Massive Data Sets) Meetings, which cover similar themes as in the proposed research, as well as with the design of graduate and undergraduate courses (such as ones taught at Berkeley during Fall 2013, Spring of 2015, and the freshman-level class during the Spring of 2016). These and related courses will include the opportunity for research projects, including by students from underrepresented groups, that focus on bridging theoretical methods and real-world applications.</t>
  </si>
  <si>
    <t>1764058</t>
  </si>
  <si>
    <t>Young</t>
  </si>
  <si>
    <t>Existing research on the automatic generation of narrative has advanced a bipartite representation of narratives in which the story structure and the communicative discourse used to convey it are created independent of one another. Further, research has predominantly focused on modeling story structure in a manner that ignores how the discourse constrains what stories can be told and how story consumers make sense of the narrative. This proposal seeks to computationally synthesize the inter-dependencies between story generation, discourse generation, and cognitive modeling to afford the automated generation of more effectual narratives that elicit predictable trajectories of cognitive states in the minds of their audiences._x000D_
_x000D_
The proposal involves three broad efforts, which culminate in automated narrative generation software that will (a) model nuanced character dynamics (i.e. characters who adopt, abandon, and revise their beliefs, desires, and intentions in response to events), (b) anticipate how what an audience is told constrains what they believe has happened and what they believe will happen next, and (c) structure a consumer's narrative experience as the guided evolution of their mental model of the story. The research team will develop novel techniques connecting story and discourse to a story consumer's comprehension and inferencing faculties. These modeling techniques will be validated through empirical methods that assess the degree to which system-predicted mental models are effected by system-produced narratives.The main intellectual contributions of this project are (1) to develop new cognitively informed knowledge representations and algorithms for effective generation of narrative, and (2) to evaluate those methods' ability to connect synthetic narrative structure to the human narrative comprehension process. Understanding how the algorithms used to create narrative shape the process of human comprehension of stories will provide key insights into the role of these algorithms in creating novel stories on-demand and the ways that people will understand their structure. These contributions will advance the fields where the computational modeling of narrative is now key.The proposed work will afford the automatic generation of narratives that are more effective because the systems that generate them explicitly track what story consumers are expected to believe and infer throughout the consumption of the story, a process that human authors naturalistically undertake. This work thus contributes to three broad societal challenges: (a) the advancement of personalized learning through narrative-based virtual environments and simulations, where instruction can be individualized on the basis of what is experienced, (b) the enhancement of virtual reality, increasingly used to bring communities closer together through shared and meaningful narrative experiences, and (c) the modeling of the human mind, through the establishment of links between cognition and computation in social (storytelling) contexts. The project will involve training undergraduate and graduate researchers to collectively transcend disciplinary bounds (into narratology, design, cognitive psychology), preparing them to undertake nuanced, interdisciplinary challenges in the wild. All team members will participate in the dissemination of results through articles and presentations at national and international venues.</t>
  </si>
  <si>
    <t>1764060</t>
  </si>
  <si>
    <t>Ware</t>
  </si>
  <si>
    <t>Virtual environments increasingly employ interactive narratives for education, training, therapy, and entertainment. They must balance the player's freedom, the ability to make meaningful choices, with the author's structure, design constraints that guide the player toward an intended learning experience. That balance has typically been achieved by human authors investing exponential effort in branching stories at design time or time-consuming manual effort at run time. An intelligent author agent capable of understanding its audience will lay the foundation for a new generation of virtual environments that provide freedom while maintaining structure, allowing human players to share authorship with artificial authors and engage with interactive narratives that are personal, structured, and effective._x000D_
_x000D_
We propose a computational model of how the participants in an interactive narrative ask questions and form answers as they reach a mutual understanding that enables cooperation. The model is based on the explicit question answering methods psychologists use to measure understanding after a narrative, except that it happens automatically and implicitly as the narrative is occurring and is applied in both directions--from player to author and author to player. The ability of humans and agents to perform this Mutual Implicit Question Answering (MIQA) task is a quantitative measure of their ability to provide freedom, maintain structure, and share authorship that can be applied to many existing interactive authorship techniques and the new ones produced by this research.This research represents a transformative shift in the field of computational models of narrative toward virtual agents that are not just understood by their audience but also understand their audience. Shared authorship has long been a stated goal for this field, but is rarely studied directly or measured quantitatively. This research defines a domain-independent task that measures shared authorship in human/human and human/computer narrative interactions that will unify efforts in designing and evaluating interactive narrative authorship._x000D_
_x000D_
The key that allows an agent to perform Mutual Implicit Question Answering automatically is the merger of two previously separate research efforts in computational models of narrative: fast generative narrative planning algorithms that reason about the future and analytical models of question answering and memory that reason about the past. Together they form a domain-independent model that makes authorship decisions in real time based on what can happen next, what each participant expects, and how new actions affect those expectations.This research enhances the infrastructure of scientific education by training two doctoral research assistants at the most economically and ethnically diverse public university in Louisiana._x000D_
_x000D_
The design, development, and evaluation of an interactive narrative virtual environment that evolves from a human/human role-play exercise into a fully digital, AI-controlled human/computer graphical environment will be integrated into two game design courses. An intelligent MIQA-based author agent will be evaluated on a corpus of four years of recorded interactions and will achieve human levels of agency and structure (measured both subjectively and objectively) in a shared authorship Turing Test._x000D_
_x000D_
This environment will facilitate establishing the Interactive Narrative Competition to evaluate the MIQA agent against other approaches. The event will engage students, industry, and the public in intelligent interactive narrative research, a topic that receives much interest but rarely transitions from a laboratory setting due to the high barrier to entry and lack of accessible hands-on applications._x000D_
_x000D_
Keywords: shared authorship; question answering; agency; virtual environments; computational models of narrative; artificial intelligence</t>
  </si>
  <si>
    <t>1764061</t>
  </si>
  <si>
    <t>Raicu</t>
  </si>
  <si>
    <t>The Swift parallel language, runtime, and execution model provide implicitly parallel functional dataflow for easy compositional programming to a growing community of scientists and engineers. Swift already effectively targets extreme scale distributed memory parallel machines. However, the individual nodes of these machines, as well as servers and other general purpose platforms, are becoming increasingly complex. Multisocket multicores, GPUs, Intel's Xeon Phi processors, and other special-purpose accelerators have the potential to address the needs of demanding applications at the node level, but are difficult to program. This proposal seeks to address how to extend a programming language, runtime, and execution model like Swift's down to the node level for such modern and future nodes. A unifying theme is that this level necessitates support for much finer grain dataflow execution. Preliminary work by the PIs at the language, compiler, runtime, and OS levels suggests a path to achieving this. The project objectives are:_x000D_
_x000D_
1. Unifying a dataflow language across layers by enabling task granularities measured in cycles: design, analysis, and implementation of a dataflow framework for efficient computing on diverse node hardware._x000D_
2. Evaluating performance and usability of the proposed system in the context of real applications on a range of node hardware. We will also use continuous evaluation to drive our design and implementation._x000D_
3. Integrating this research with education programs from undergraduate to graduate levels, including creating course material that integrates new parallel computing techniques for scientists and engineers._x000D_
_x000D_
Keywords: dataflow languages; runtime systems; parallel computing; operating systems.This work is geared towards yielding transformative improvements in the ease and efficiency of programming parallel machines at every scale. The PIs will make contributions that realize productive, implicitly parallel high-level languages optimized for single node deployments with many-core architectures to support fine-grained parallelism measured in cycles. The proposed dataflow architecture makes implicit parallelism tractable with a programming model whose impact could rival that of MATLAB, R, and Python, with the added benefit that the same code could also run in a distributed system or large-scale HPC systems. Thus, the scientist would be able to write a program once, run it at any suitable scale, and have it seamlessly use the most appropriate granularity for each component of the hardware. We anticipate that the cross-layer innovations in this dataflow architecture will be broadly applicable, and we will explore their use in improving existing parallel programming systems such as Swift, OpenMP, Charm++, Cilk, CUDA, and OpenCL, in terms of both efficiency in executing fine grained parallelism and adding sup- port for implicit parallelism where possible. Target hardware includes NVIDIA GPUs, Intel Xeon Phi, and Intel/AMD x64. The team integrates a unique cross-layer set of skills, including UChicago's research expertise in distributed dataflow compilers and runtimes on extreme-scale systems and IIT and Northwestern's expertise in lightweight runtime systems and operating systems geared for parallelism. The PIs have been collaborating closely for over a decade.By enabling the unification of the programming model across the growing range of scales and granularities seen in modern and future hardware, the proposed work will enhance the productivity of parallel programmers. Trends show evidence that most of the Top500 HPC systems will likely employ hardware that this work directly targets. Results will be disseminated through online material, demo/tutorials, open source software, publications, and workshops at major distributed systems and operating systems conferences. The project will conduct a high-impact education program in distributed parallel programming with broad reach, which will encourage student internships grounded in real-world challenges, and pave the way for technology transfer from research to open-source projects. Special efforts will be made to engage women and underrepresented minorities. This education facet will create a new and more accessible foundation for fluency in parallel computing for scientists and engineers.</t>
  </si>
  <si>
    <t>1764062</t>
  </si>
  <si>
    <t>Sheng</t>
  </si>
  <si>
    <t>This project aims to solve a fundamental research problem critical to the application of service robots in complex home environments: human behavior understanding. By proposing an innovative concept called Visual-Acoustic Semantic Map (VASM), this project is able to create a bridge between environmental understanding and human behavior understanding, which offers a new theory to realize non-vision, sensor fusion-based monitoring of resident behaviors. Such a human-aware capability frees the robot to do its daily routine work, while being able to care for the resident more proactively and effectively. In addition, this research develops a data collection mechanism through human-robot interaction to build a dataset of labeled event sounds in home environments, which helps push forward the application of deep learning in sound event recognition. The proposed theoretical framework will be verified and evaluated through experiments in a robot-integrated smart home (RiSH)._x000D_
_x000D_
Key Words: Home Service Robot;  Elderly Care; Smart Homes; Deep LearningThis project has several major intellectual merits. First, this project proposes a new theoretical framework for human behavior understanding in home environments. This framework takes the advantage of Cloud-based deep learning while considering the local context of a particular home environment, which greatly improves the accuracy of human behavior understanding. Such a framework can be applied to other similar deep learning-based machine perception problems.  Second, this project proposes a new concept called visual-acoustic semantic map (VASM) to connect environmental understanding and behavior understanding. Constructed through robotic semantic mapping and voice-based human-robot interaction, the VASM concept extends traditional visual semantic maps by incorporating rich acoustic information in the environments.  When scaled-up to a large number of robots through Cloud, this approach offers an effective and distributed solution to constructing a large dataset with annotated home event sounds, which can be used to train deep neural networks for sound event recognition. Third, this project develops a DBN-based approach to fuse sound data with distributed motion sensor data to solve the problem of human behavior recognition without using vision sensors.  Such an approach overcomes the shortcomings associated with vision sensors and offers a fundamentally different solution for indoor human monitoring.This project has broader impacts far beyond the robotics research community. First, sound-based human behavior understanding will greatly improve the capability and usability of home service robots, therefore accelerating their adoption in human daily life. Second, a large population can benefit from the outcome of this project. In recent years, elderly care is becoming a growing societal problem that calls for considerable attention and proper solutions. Home service robots offer an excellent solution to this problem by facilitating smart aging-in-place. This project is expected to greatly boost robot-assisted living for many older adults. Third, the proposed education and outreach activities will stimulate prospective and current college students to pursue degrees and careers in science and engineering. This project will attract qualified minority students to be involved in the proposed research activities at different levels. Finally, the data and results in this project will be disseminated to the research community, industry and general public through various channels.</t>
  </si>
  <si>
    <t>1764063</t>
  </si>
  <si>
    <t>17</t>
  </si>
  <si>
    <t xml:space="preserve"> Panel Summary       
 SUMMARY OF PROPOSED RESEARCH ACTIVITY_x000D_
_x000D_
Description : _x000D_
_x000D_
This proposal deals with the analysis of data sets that represent time-varying complex networks with multiple attributes. It goes beyond traditional network analysis by considering multi-relational data, and treating change points in trends._x000D_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current interest, with relevance in social networks, finance, etc. Evaluation is performed empirically on various publicly available datasets, and in some cases on synthetic data._x000D_
_x000D_
INTELLECTUAL MERIT_x000D_
_x000D_
Strengths_x000D_
_x000D_
These are topics with increasing importance, e.g. in social networks and data analysis. The PIs have published several of the main works that will be built on, implying significant likelihood of making progress on the proposed topics._x000D_
_x000D_
Weaknesses_x000D_
_x000D_
The main problem is that this proposal has very little to do with Algorithmic Foundation. The issues and methods raised are all statistical, with no consideration of resource consumption (time, memory) or other similar aspects that are the focus of algorithm design._x000D_
_x000D_
Additionally, while many valuable topics are raised, there are few specific research questions posed and little said about how they are to be solved, or how the methods will be evaluated or validated, beyond listing the data sets involved._x000D_
_x000D_
BROADER IMPACTS_x000D_
_x000D_
The broader impacts are mostly generic (importance of the applications; education and dissemination). One bright spot is the distribution of open source software. Plans to work with middle, high school and underrepresented students are also commendable, but no track record is given._x000D_
_x000D_
ADDITIONAL REMARKS_x000D_
_x000D_
Research plan: The extent, duration, and budget of the project is appropriate to the project plan. The work plan is barely adequate, listing only the project parts to be addressed in each year._x000D_
_x000D_
Collaboration plan: Collaboration plan is rudimentary, involving conferencing system for weekly meetings and quarterly teleconferencing milestone meetings. Annual site visits are mentioned, but not for how long._x000D_
_x000D_
Data Management Plan: The description is mostly generic but adequate._x000D_
_x000D_
Results of prior support:  Prior NSF is detailed, with generic descriptions of IM and BI. Publications are listed in detail, though only with the topics addressed rather than the outcomes._x000D_
 _x000D_
Suggestions to PI(s): Consider algorithmic and CS theoretic issues (in applications to Algorithmic Foundations), including algorithmic design techniques, analysis of resource needs, and computational requirements needed for dealing with large data sets. Also, provide more qualitative descriptions of how the work will be conducted. For Broader Impact, the panel was looking for at least one thing where the team was proposing something creative and/or of high impact. _x000D_
_x000D_
Justification for Panel Rating:_x000D_
_x000D_
Research that lies largely outside Algorithmic Foundations with no consideration of resource consumption and lack of explicit algorithm evaluation._x000D_
_x000D_
Panel Rating:_x000D_
_x000D_
_ Highly Competitive_x000D_
_x000D_
_ Competitive_x000D_
_x000D_
_ Low Competitive_x000D_
_x000D_
X_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</si>
  <si>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(NC) for proposal with low review scores_x000D_
_x000D_
AF: Medium: Collaborative Research: Fundamental Problems in High-Dimensional Data Analysis for Evolving Large-Scale Complex Networks_x000D_
_x000D_
L: 1764063 Wu, Wei Biao University of Chicago $  399,414_x000D_
N: 1763885 Cheng, Maggie NJIT $  398,685_x000D_
_x000D_
_x000D_
P180637 NC AF Medium Panel /  Dec 11-12 (9 panelists),_x000B_  on 12/12/2017, recommended as Not Competitive (G,G/F,G/F,F)_x000D_
Std competition rank 17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</si>
  <si>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In this proposal we consider networks as modeled by a set of nodes with a time series at each node.  Differences in the time series produces a covariance matrix, whose inverse defines (a complete?) weighted graph.  PI Wu has a lot of prior work on the statistical analyses of sets of time series, which this proposal seeks to leverage for network analysis. This is an interesting approach for large time-varying datasets such as stock prices, and for leveraging the behavior of node attributes over time to create additional structure in datasets that already have links.  Datasets where there is mainly an explicit link structure such as social media seem less amenable._x000D_
_x000D_
In addition, the work in Section 3.1.3 uses a standard graph representation and proposes work on tensor decomposition which is an element in some community detection algorithms._x000D_
_x000D_
Much of the proposed work follows the paradigm of assuming a model of how the data was generated, and then proving convergence of a statistical test under the assumption, which can cause trouble when real data fails to fit the model well. This has to be explored. _x000D_
_x000D_
Datasets to be used in experiments are described in Section 6. _x000D_
_x000D_
Strengths:_x000D_
_x000D_
- Good techniques with solid mathematical basis for analyzing large sets of time series._x000D_
_x000D_
Weaknessses:_x000D_
_x000D_
- Validation that real-world data follows any of the models would be good_x000D_
- Not clear how the explicit-link data will be used in most of the validation examples_x000D_
- No computational considerations for dealing with large data_x000D_
_x000D_
_x000D_
In the context of the five review elements, please _x000D_
evaluate the strengths and weaknesses of the proposal with respect to broader impacts._x000D_
_x000D_
Nothing out of the ordinary._x000D_
_x000D_
Please evaluate the strengths and _x000D_
weaknesses of the proposal with respect to any additional solicitation-specific review criteria, if _x000D_
applicable_x000D_
_x000D_
_x000D_
_x000D_
Summary Statement_x000D_
_x000D_
Leveraging time-varying states at nodes to provide additional structure to network problems is an interesting idea.  Some preliminary results on datasets would be good._x000D_
_x000D_
</t>
  </si>
  <si>
    <t xml:space="preserve">In the context of the five review elements, please _x000D_
evaluate the strengths and weaknesses of the proposal with respect to intellectual merit._x000D_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The methods proposed for network estimation build on earlier results (some by the PIs), but handle the non-stationary case. The high level outline, finding change points to segment the series and work with the segments, is quite natural, so I was not very convinced about the novelty relative to prior work. _x000D_
_x000D_
For community discovery, the PIs propose a method to "validate" the tensor approach that has been used for mixed membership. While this is a natural question, it seems to apply to a "static" graph context, unlike the other sections of the proposal. The proposal briefly discusses temporally dependent tensor data, but it didn't seem to be the central question. The section on relation-based community discovery is interesting in the dynamic graph context. However, given that many models have been proposed to detect influence via time series (e.g., in social networks), a contrast with prior art would be very helpful. The models proposed seem quite interesting._x000D_
_x000D_
For detecting change points in networks, the PIs propose to improve the state-of-the-art on change detection in high-dimensional time series. This is an ambitious goal, but the questions considered are quite specific. The connection to graphs seems a bit lost in this section._x000D_
_x000D_
The proposed work on graph similarity matching is very interesting. Looking for similar connection patterns arising in different portions of the networks at different times is a problem of possibly broad interest. The proposed method is to compute different time-varying features from different portions of the graph, and look for similarities under an appropriate distance. Clustering questions on this measure are also considered, which sound quite promising._x000D_
_x000D_
Overall, the project aims to bring new statistical time series techniques to dynamic graphs. This is an interesting broad direction, and the questions studied are fundamental.  The approaches proposed seem somewhat restrictive (both in terms of technical novelty and scope). The proposal would benefit from contrasting the proposed directions from existing work on these specific questions and more preliminary results._x000D_
_x000D_
The proposal is generally well-organized, except for a few portions (detailed above). _x000D_
_x000D_
The PIs have strong background in statistics and time series analysis. Their prior work on the topic is quite relevant to the questions discussed in the proposal._x000D_
_x000D_
Adequate resources are available to the PIs for carrying forth the proposed work._x000D_
_x000D_
In the context of the five review elements, please _x000D_
evaluate the strengths and weaknesses of the proposal with respect to broader impacts._x000D_
_x000D_
The PIs give a plan for incorporating research results into curricula. PI Cheng also plans to be involved in outreach activities with middle and high school students._x000D_
_x000D_
Please evaluate the strengths and _x000D_
weaknesses of the proposal with respect to any additional solicitation-specific review criteria, if _x000D_
applicable_x000D_
_x000D_
_x000D_
_x000D_
Summary Statement_x000D_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
  </si>
  <si>
    <t xml:space="preserve">In the context of the five review elements, please _x000D_
evaluate the strengths and weaknesses of the proposal with respect to intellectual merit._x000D_
_x000D_
This proposal deals with the analysis of data sets that represent time-varying complex networks with multiple attributes. It goes beyond traditional network analysis by considering multi-relational data, and in treating change points where the trends change._x000D_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topical interest._x000D_
_x000D_
Evaluation is performed empirically on various publicly available datasets, and in some cases on synthetic data._x000D_
_x000D_
The first PI has published extensively on the problems considered. The second PI has also worked on various related time-series problems. Together, they seem very able to perform the research planned, and successful conclusion of the project is highly likely considering that the topics are natural outgrowth of the PI's prior work._x000D_
_x000D_
One weakness of the proposal, as relating to the call, is that it is, as described, mostly statistical in nature. There is very little discussion of algorithmic issues, and none regarding complexity or lower bounds. The evaluation is only empirical and the link to algorithmic foundations seems tenuous._x000D_
_x000D_
Another weakness is that while the topics are very well described, there are few questions raised and little discussion about the possible directions that need to be examined. The technical ideas mentioned are generally about the possible statistical tests to apply. The plan of attack lacks detail._x000D_
_x000D_
_x000D_
In the context of the five review elements, please _x000D_
evaluate the strengths and weaknesses of the proposal with respect to broader impacts._x000D_
_x000D_
The broader impacts are largely due to indirect impacts of the research planned, e.g. in the application to marketing research and anomaly detection. There are also general plans to integrate the research into curriculum with multidisciplinary research experiences, and to distribute open source software._x000D_
_x000D_
_x000D_
Please evaluate the strengths and _x000D_
weaknesses of the proposal with respect to any additional solicitation-specific review criteria, if _x000D_
applicable_x000D_
_x000D_
_x000D_
_x000D_
Summary Statement_x000D_
_x000D_
Proposal for analysis of data sets that represent time-varying complex networks with multiple attributes, that goes beyond traditional network analysis by considering multi-relational data and in identifying points when trends change. These are natural and important topics that follow logically from the PI's previous work, which suggest high probability of success. The issues raised are however more statistical than relating to algorithmic foundations._x000D_
_x000D_
_x000D_
</t>
  </si>
  <si>
    <t xml:space="preserve">In the context of the five review elements, please _x000D_
evaluate the strengths and weaknesses of the proposal with respect to intellectual merit._x000D_
_x000D_
This proposal addresses a number network classification . and clustering issues from a statistical viewpoint. The senior PI has a distinguished publication record, and while not so many details are given, there is every reason to believe that strong results in statistics will result from this line of inquiry. However, what seems to be lacking in this proposal is any direct link (other than the questions being addressed) to the tools and theoretical frameworks that drive research in algorithmic foundations._x000D_
_x000D_
In the context of the five review elements, please _x000D_
evaluate the strengths and weaknesses of the proposal with respect to broader impacts._x000D_
_x000D_
There is only limited discussion of broader impact of this work on the broader research community in data science applications. Furthermore, there is discussed of the impact obtained (appropriately enough) to the integration of the material in undergraduate and graduate curricula._x000D_
_x000D_
Please evaluate the strengths and _x000D_
weaknesses of the proposal with respect to any additional solicitation-specific review criteria, if _x000D_
applicable_x000D_
_x000D_
_x000D_
_x000D_
Summary Statement_x000D_
_x000D_
This is a proposal whose directions do not seem to be well-aligned with the mission of the algorithmic foundations program within CISE. It would be more appropriate for a statistics program in DMS._x000D_
_x000D_
</t>
  </si>
  <si>
    <t>Overview: Most real-world networks are complex networks as the patterns of connection are neither  purely regular nor purely random,  and some of them are highly dynamic.   In searching for effective tools to study time-varying complex networks, two fundamental questions are raised: 1) Will the analytical methods that were proved successful for low-dimensional data still work for high-dimensional data generated by large-scale complex networks? 2) Are the research methods effective for &amp;#64257;xed networks adequate for the task of analyzing dynamic networks? New challenges come from the high-dimensionality    of data and the dynamics of link structure. The goal of this project is to develop fundamental analytical methods to address these questions, and bring signi&amp;#64257;cant breakthroughs in the methodology to address     the high-dimensional and time-varying characteristics of complex networks._x000D_
Keywords: Time Series, Tensor, Complex Networks, Change Point Detection, Community Detection, Similarity MeasureIntellectual Merit:  The proposed research in complex networks covers a set of four core research problems:  1) latent network estimation, 2) hidden community detection, 3) network-wide change detection,  and 4) network similarity matching. The four problems are fundamental and yet critical towards the understanding of the structural evolution of the network. The research will result in theoretical foundations underpinning complex network research, above which interesting applications can be developed. The research will contribute to not only the aforementioned subareas of complex network research but also  other areas where time series analysis is applied.  The intellectual merit of the project will be profound.  The team has strong background in theory and applications of high-dimensional time series analysis as  well as knowledge and experience in network research, and therefore is well suited for this effort.Broader Impacts:   The proposed research and education programs will provide signi&amp;#64257;cant bene&amp;#64257;ts to  both network science and data science research communities and practitioners from various industries     and sectors. The success of the project will advance social network research and bring the impact to a broader population. For instance, the integration of community detection and in&amp;#64258;uence propagation can bene&amp;#64257;t marketing research, and the misbehavior detection from online social networks can help mitigate crimes.  A series of training and education activities are planned to prepare the future workforce to face   the new challenges in the big data era.  This will be done through:  (1) the integration of research into      the curriculum, (2) the creation of a multidisciplinary research experience for students, and (3) the dis- semination of research results through online courses, seminars, and open source software. The eventual dissemination of research results to the larger community is done through presentations, publications,     and outreach activities. Dr. Wu will disseminate research results through teaching, invited seminars, conferences, and publications in leading journals, and interact with researchers from other disciplines     and provide assistance to students and researchers in other regions and countries on similar research    topics. Dr. Cheng will work with middle school and high school students through NJIT Pre-College Programs, and underrepresented students through REU projects and Summer Undergraduate Research Program.</t>
  </si>
  <si>
    <t>1764064</t>
  </si>
  <si>
    <t>Alexis</t>
  </si>
  <si>
    <t>This project entitled "Autonomous Change Detection and Characterization using Aerial Robots" addresses the need for systematic, precise, spatio-temporal change detection and classification. The research is grounded in the application domain of dams and levees inspection due to their crucial role in our communities and their critical condition. Further applications include those of precision agriculture, environmental monitoring, security surveillance, and more broadly inspection of critical infrastructure. Current research only allows mapping of small environments, does not enable systems to adapt their data collection based on real-time change detection, and has many false-positives in the indicated changes. _x000D_
_x000D_
Four research thrusts are proposed: (1) adaptive resolution multi-modal mapping and comparison, (2) online change detection and characterization, (3) change-focused active perception via sensor-aware path planning, and (4) multi-robot sensor fusion and change detection. The project activities include field tests that map changes in existing infrastructure, specifically in dams and levees, as well as the possibility of performing inspections as needs arise around the world due to natural disasters. _x000D_
_x000D_
For the proposed three-year program, an inter-disciplinary team has been selected and consists of experts in perception, motion planning, multi-robot systems, and infrastructure monitoring, all of whom have extensive experience in aerial robotics. In particular, three robotics research groups are teaming with a civil engineer with expertise in monitoring dams and other critical infrastructure using aerial vehicles._x000D_
_x000D_
Keywords: UAS; change detection; multi-modal mapping; path planning; multi-robot mapping; infrastructure monitoring.To enable the goal of autonomous change detection and characterization using aerial robots, fundamental contributions in a multitude of fields are required. Four core research objectives are considered, namely (1) multi-modal adaptive resolution mapping and map comparison that is change-aware and enables task-specific compression, (2) fast and reliable change detection that exploits the adaptive resolution multi-modal maps, automatically distinguishes between "pseudo" (mission-irrelevant) and "true" (mission-relevant) change and semantically classifies the detected change, (3) change-focused active perception planning to direct the robot's attention in order to enhance the mapping quality in areas that experience change, as well as (4) multi-robot teaming, sensing and map fusion for collaborative change detection. Specific metrics are defined and will be used to evaluate the performance of the proposed methods.Autonomous change detection and characterization will correspond to a technology breakthrough in the application domains relevant to infrastructure inspection, environmental protection, and national security. New capabilities and opportunities for autonomous, unsupervised aerial robots will be enabled through the use of different sensors beyond visible-light cameras, by change-focused path planning and semantic classification that will enable the ability to detect changes in infrastructure in real time, and by the capacity to fuse sensors and maps from multi-robot teams. Improving the speed, comprehensiveness, and cost-effectiveness of inspection, monitoring, and change detection will arm infrastructure engineers, security personnel, environmental scientists, and policy-makers with the information needed to take informed actions that minimize risks to our society._x000D_
_x000D_
Through this project, a dialog between industry, academia, and government will be facilitated to identify the critical challenges that need to be addressed to modernize the nation's inspection and monitoring capabilities. We will organize meetings and workshops to bring together members of these disparate communities and develop curricula to engage undergraduate and graduate students from robotics and engineering in this research. Several field experiments will be conducted with input from industry and government stakeholders, and will yield data that we will share with the research community.</t>
  </si>
  <si>
    <t>1764066</t>
  </si>
  <si>
    <t>Molisch</t>
  </si>
  <si>
    <t>Storage memory is the fastest growing and cheapest network resource available. Conversely radio frequency spectrum (or bandwidth) is the most expensive one. The goal of this multidisciplinary research project is to develop a transformative approach to dynamically turn memory into a bandwidth multiplier. We focus on wireless video on-demand because: (1) it accounts for the majority (70%) of future wireless traffic, and (2)  it has very high, asynchronous, content reuse, i.e., users mainly watch a small set of very popular files, which are watched at different times by different users. We will analyze, develop algorithms for, and implement a radically new system architecture in a dynamic spectrum sharing system, to exploit the above features in order to provide unprecedented spectrum efficiency and energy efficiency gains. The proposed architecture is based on exploiting storage capability at small dedicated helper (femtocaching) nodes in the network, as well as in the user devices, in order to enable caching directly at the wireless edge. In contrast with today's content distribution networks, where caching only occurs in the wired part of the network, caching at the wireless edge has the significant advantage of turning the asynchronous content reuse of the users into bandwidth spatial reuse, and saving energy.  Building on the breakthrough work both of our groups and others, we will explore the following aspects that have not been incorporated in previous investigations: (i) the interplay between spectral efficiency and energy efficiency, including the impact on battery lifetime in user devices, (ii) nonuniform spatio-temporal demand distribution, i.e., accounting for the fact that different contents are popular at different locations and/or time of day, (iii) testbed implementation to not only collect data for the demand distribution modeling, but also to experimentally prove the validity of our concepts._x000D_
_x000D_
Keywords: Caching Wireless Networks, Spatial Frequency Reuse, Energy Efficiency, Spatiotemporal User Activity Prediction, Proactive Caching, TestbedIn order to design spectrum and energy efficient caching mechanisms, we will develop provably near-optimal schemes allowing efficient delivery for nonuniform spatiotemporal demand distribution. In particular, we identify fundamental tradeoffs between the spectrum efficiency and energy efficiency in a cross layer fashion and develop algorithms to optimally exploit these. We achieve this  by decomposing the problem into sub-problems such as battery minimization D2D caching networks and optimal caching for physical-layer coding. _x000D_
For the estimation of the spatiotemporal demand distribution, we shall leverage the team's strength in machine learning and develop big-data statistical inference techniques to predict the file popularities with sufficient granularity in space and time.  Finally, will create a large-scale testbed and carry out experimentation to both validate our models and  produce a wealth of user activity traces that, as of now, are scarcely available in the open literature. The resulting information will be used to verify and refine our popularity prediction methods.The proposed plan, incorporating machine learning, network information theory, communication system design, and network protocol design, will have substantial broader impact on science, technology and education. First, it has the potential to radically increase wireless network capacity and improve spectrum and energy efficiency significantly. _x000D_
It can also lead to radical changes in how the content industry provides video to the customers.  The interdisciplinary nature of the research provides important training to the PhD students that will be involved in the project. Special emphasis (recruitment policies, university-based programs, etc.) will be put on recruiting women and under-represented minority (URM) students to the project, which we anticipate to be especially effective because of the very appealing nature of the topic (wireless video resonates well among younger generations).</t>
  </si>
  <si>
    <t>1764067</t>
  </si>
  <si>
    <t>Information in news and social media can be leveraged to answer social science research questions regarding major events. Such research questions include how government, media entities or extremist groups plan, coordinate, fundraise and spread propaganda; the same data sources can be explored to study civil unrest and social activism. Such textual data often poses the greatest challenge for social scientists: not only is the data massive, it is also complex, unstructured and constantly evolving. To make computational and visualization techniques easily accessible to social scientists in order to study such complex data, we propose to develop the next-generation of visual event analytics that can help social scientists extract insights about events attested in massive textual data. _x000D_
_x000D_
Keywords: visualization; visual analytics; event analysis; topological data analysis; natural language processingWe will provide an intuitive, informative and user-friendly visualization platform that enables social scientists to perform event detection, monitoring, tracking and visualization, in order to identify valuable information and actionable insights from massive textual data. We propose to advance the state-of-the-art in event extraction and information representation, aggregation, summarization and visualization by bridging three research communities: natural language processing, topological data analysis, and visualization. The complexity associated with massive textual data presents a unique opportunity for combining these three fields, as exploring, identifying and summarizing the underlying structure of texts is a problem of fundamental importance. Through dual (symbolic and vector-valued) representations of events, our proposed system is unique in a way that it is not constrained by fixed event semantics, but rather, supports explorations of and responds intelligently to new and unforeseen events. By analyzing the topological properties of event representations, our system performs event aggregation and summarization, which in turn, supports time-agnostic and time-dependent interactive event exploration and visual queries.Much of the human communication presents itself in the form of natural language text: short messages, web chat, news articles, etc. Such textual data are an exceedingly popular source for social and political scientists and policy makers to study social behavior, ranging from civil unrest, social activism to political propaganda. Our proposed platform will ease the cognitive challenges with understanding such data sources. Our proposed visual analytics platform could provide to social scientists, and research communities at large, the ability to test hypotheses and explore data in comparative contexts. Our platform would advance theory building within social science, such as systems theory, message design and hot issue publics in the context of social media; while at the same time, contributing towards the optimization of social event exploration practices. The PIs are passionate about incorporating the visual event analysis research into NLP, visualization, and data science courses. The proposed ideas create a unique environment for students to work on interdisciplinary real-world problem in a team-based setting.</t>
  </si>
  <si>
    <t>1764069</t>
  </si>
  <si>
    <t>Lyon</t>
  </si>
  <si>
    <t>Child maltreatment is widely recognized as one of the most serious threats to children?s well-being. An essential piece of evidence is the child?s report, yet substantial percentages of children fail to disclose abuse, or they provide inconsistent and incomplete reports. In order to overcome children?s difficulties, interviewers often resort to recognition questions that risk creating false allegations and increasing error.  Interviewing protocols emphasize the importance of relying on recall questions. Hence interviewers need guidance in how to maximize the completeness and detail of children?s abuse reports without suggestion._x000D_
_x000D_
Research on children?s productivity has almost exclusively focused on manual coding of written transcripts.  As a result, little is known about the subtle effects of linguistic norms, the frequency and timing of backchannel utterances, and the complex interaction dynamics of turn-taking and turn-yielding signals, response latencies, speech-rate, intonation, and entrainment on the productivity of children?s reports.  In turn, training research has found that interviewers require practice and feedback to improve, but there are ethnical and financial limits to providing practice with abused children or adults posing as children. The overarching goal of the proposed research is to improve the productivity of children?s abuse disclosures by utilizing behavioral signal processing and computing to identify the most productive linguistic and paralinguistic interview behaviors, and by building an embodied conversational agent that can both measure and train interviewer behavior.    _x000D_
_x000D_
 The proposal has two aims.  First, we will develop signal processing and machine learning algorithms to automatically extract linguistic and paralinguistic features of importance in child abuse interviews, and examine the relation between the features and children?s productivity (Study 1). Second, we will develop an interactive training tool with a virtual child, whose responsiveness to questions will be dependent on the linguistic and paralinguistic qualities of interviewers? questions, and we will test the utility of the virtual child for assessing and improving interviewers? behavior (Study 2).The proposed research offers a unique opportunity to develop automated procedures for assessing spontaneous interviewer-child interactions, and to assess how linguistic and paralinguistic characteristics of interviews affect the productivity of children?s abuse reports. Linguistic norms and both prosodic and temporal qualities of paralinguistic behavior are important to assess, but these qualities are extremely difficult and time-consuming for human coders to code reliably.  Machine coding and multi-modal analysis provide a promising approach to conduct fine-grained analysis of the potential effects of linguistic and paralinguistic behavior.  In turn, examining interviewer behavior with a virtual child enables us to determine whether interviewers can successfully monitor and modify their behavior.Interviewers can be informed of the most effective means of increasing children?s productivity. The virtual child provides a scalable assessment and training tool that can be delivered online.  Beyond forensic interviewing, both the knowledge and the virtual child technology will be usable in training with professionals in other fields who interact with children, including education, medicine, and psychology.  The data produced by the proposed studies can be utilized for further work exploring the subtle qualities of interviewer-child dialogs that may influence productivity, including gestures, body positioning, and facial expression.  Moreover, future research with the data may consider qualities of the interactions beyond productivity, including identifying indicia of affect, deception, reluctance, and incomprehension.  The research provides excellent multi-disciplinary training opportunities for graduate students and post-doctoral researchers in law, engineering, psychology, linguistics, and social work.  _x000D_
_x000D_
Keywords: linguistic norms; backchannel utterances; conversational turn-taking; embodied conversational agents, child abuse; forensic interviewing</t>
  </si>
  <si>
    <t>1764070</t>
  </si>
  <si>
    <t>Contractor</t>
  </si>
  <si>
    <t>The digital era is opening up unprecedented opportunities for collaboration. An increasing variety of social media - social networking sites, blog platforms, micro-blogging tools, wikis, and social tagging tools - have begun to proliferate across organizations as executives and managers attempt to leverage the power of their companies' informal information economies. These computer-mediated tools make it possible for anyone to create, circulate, share and exchange information in a variety of formats and with multiple communities. The combination of enterprise social media (ESM) and team-based work systems is enabling individuals to team up in ways that would not otherwise be possible. ESM enables individuals to shift how they "team" in organizations, challenging their limits by: (1) joining more teams, (2) working in larger teams, (3) working in diversified teams, (4) working in distributed teams, and (5) working in systems of teams. Whereas rapid advances in computing infrastructures are enabling the release of new technology platforms and feature additions at an unprecedented pace, advances in the technology may be happening so fast that they outstrip our theories of what make teams and collaborative work systems successful. The goal of the proposed research is to determine how new technologies (in this case ESM) can be designed to enable teaming at the limit - help teams actualize the recommendations for effective team performance outlined in the literature without succumbing to additional unintended problems that these affordances may create._x000D_
This research program will accomplish this aim in two stages. Stage 1 of this research is designed for explanation. We combine the existing literature on teams and social media to generate specific hypotheses about how the enactment of social media affordances can help and hinder team performance. We empirically examine these hypotheses in multiple organizational communities, using Jive-N, an ESM environment. Jive Software has given us access to digital trace data from their Jive-N server as well as network survey of their employees for testing these hypotheses. Stage 2 of this research is designed for prediction. Leveraging findings from Stage 1, we will develop a dashboard that connects to Jive-N via an API (for the purposes of this immediate research, but we will build the dashboard to connect to the APIs of any social media technology) and uses the digital trace data generated by the use of the social media tool to make predictions for improving team effectiveness. We conduct A-B tests with Jive-N users to assess the effectiveness of this dashboard in changing users' teaming behaviors.This project has four primary sources of Intellectual Merit. First, this programmatic research will advance a basic understanding of the way in which individuals use enterprise social media to connect and contribute to teams. Second, is the exploration of new challenges for teams that can be created by the use of technologies. This second contribution opens up a new area of inquiry for teams and computer supported cooperative work. The third is the development of new features and applications that will be deployed within enterprise social media systems to support teaming. Finally, innovative methodological contributions advance the state of the science in relational event network modeling to include co-evolution of relational events and relational states.This research has four sources of Broader Impact. The substantive findings on teams and technologies, the advances in network methodologies and the use of dashboard technologies as recommender systems developed in this project will be relevant to researchers working in each of these, often disparate, areas of scholarship and help create a much needed interdisciplinary community around the central theme of designing and deploying technologies that make people, teams, and communities more productive. Second, our engagement with Jive-N, the community designing ESM tools for teams, and end-users enables us to shape the design of these technologies which are in widespread use globally, and ultimately to improve teaming more widely. The third is our training of interdisciplinary scholars &amp; developing new curricula including on technology &amp; teams.  The fourth impact is the strong involvement of undergraduate researchers in this work to help nurture the next generation of interdisciplinary researchers exploring teaming at the limit.</t>
  </si>
  <si>
    <t>1764071</t>
  </si>
  <si>
    <t>Kavan</t>
  </si>
  <si>
    <t>The project will study algorithms for automated development of accurate patient-specific models of facial anatomy which are capable of representing realistic behavior of soft tissues, including the formation of facial expressions. Combining data from volumetric imaging (MRI/CT scanning) with 3D surface scans of various facial expressions, the goal is to learn patient-specific models of the face, including jaw kinematics, soft tissue constitutive models and muscle activation units. These learned parameters will explain the input data while being able to generalize to new conditions in a physically and biologically plausible manner. This proposal represents the most direct exploration to date of the use of data-driven methods for construction of functional, simulation-ready anatomical face models. The main goal is to produce informed visual predictions of outcomes of orthognathic surgery (corrective jaw surgery). Even though this is an important and well-studied problem, there are currently no methods capable of predicting post-operative changes of facial expressions. The proposed activity will facilitate patient education on surgical outcomes in the most natural and intuitive way, by producing realistic three dimensional animations of facial expressions that elucidate the post-operative shape of the face and its motion._x000D_
_x000D_
KEYWORDS: physics-based simulation; anatomical modeling; numerical methods; deformable solids.The proposed research aims at challenges which require coordinated efforts across various disciplines; the team combines expertise in computer graphics, computer vision, biomechanics and craniofacial surgery. The project will investigate novel computer vision methods that leverage information from 3D imaging (MRI/CT) to capture details of in-vivo human face deformations. The acquired data will serve as inputs to inverse finite element solvers, which will compute the unknown mechanical parameters of person-specific soft tissues, accounting for prestrain and muscle activation units. This data-centric approach is a departure from established model-building methodologies and has the potential to make a transformative impact on the anatomical modeling field._x000D_
_x000D_
Although the clinical application of orthognathic surgery is used as the motivation and key benchmark in this work, the algorithmic innovations produced in this activity transcend the specific scope of this task and deliver broader utility in the fields of visual computing and computational dynamics. Physics-based models of shape and deformation of elastic objects will be incorporated into visual acquisition systems as structural priors, enhancing the robustness and accuracy of the data collection. Numerical techniques for efficient simulation of biomaterials will provide a reusable foundation that can be leveraged in computational modeling of a broader class of engineering materials that exhibit pronounced heterogeneity and anisotropy. The anatomical modeling framework explored in this work will also serve as a launchpad for future inquiry of interest to medical science (e.g., modeling of soft-tissue surgery, exploration of aging or pathology in the mechanics of facial expression, etc.)In addition to vital functions such as eating, speaking and breathing, the face is the center of an individual's sense of identity, community and self esteem. Close to five percent of US population has a dentofacial anomaly requiring orthognathic surgery, which can have a profound effect on the face. Virtually every patient asks, "How will I look?" This system will be the first to provide a natural, visual answer to this question by displaying photorealistic facial animation after a simulated operative procedure, significantly improving patient-doctor communication and ensuring that surgical outcomes match the patient's expectations. Furthermore, these methods will enhance education of medical residents, especially in delicate aspects of surgical planning. By combining computer science with medicine, the project presents opportunities for the cross-pollination of knowledge as well as the enhancement of diversity.</t>
  </si>
  <si>
    <t>1764074</t>
  </si>
  <si>
    <t>Srikumar</t>
  </si>
  <si>
    <t>Today's knowledge workers (e.g., clinicians, lawyers, scientists, etc.) are faced with increasing information fatigue. New information is produced at a rapidly increasing rate; yet, we expect knowledge workers to assimilate it and make critical decisions without compromising on the quality of decisions. Technological solutions for the information fatigue problem require automated reasoning. In recent years, we have made big strides in our ability to automatically extract information from images and text, and reason about them in context._x000D_
_x000D_
Our proposed work is motivated by the question: While automated reasoning is necessary to augment our decision-making capabilities in the face of information overload, are current research efforts scalable? State-of-the-art methods for reasoning typically focus on improving predictive accuracy. Efficiency of learned classifiers at deployment is less studied. For example, current practice in NLP and computer vision is to treat each input independently and pay the full computational price of prediction. This is expensive and wasteful, and it can not scale to match exponential information growth. But there are clear regularities across inputs, outputs and models that can be exploited for efficiency. The key intuition we will exploit is that for learning-driven applications, we can expand the traditional space-time trade-offs to include accuracy. By trading off these three factors against each other, we will reduce redundant computation in neural networks, minimize unnecessary data access and optimize memory usage. To obtain maximum gains, we will apply this principle at every level in the prediction pipeline: from the natural language or image understanding applications to the machine learning primitives that support them to hardware level optimization to accelerate the machine learning primitives._x000D_
_x000D_
_x000D_
Keywords: Automated reasoning; natural language understanding; computer vision; neuromorphic architecturesThe proposed collaborative effort promises advances in natural language and image understanding, efficient machine learning and computer architecture. By explicitly focusing on scaling learning-based approaches, we will develop natural language processing and computer vision technology that is not only accurate, but can also handle massive document and image collections. In addition, the application-agnostic machine learning primitives we develop can be broadly employed. The proposed architecture will result in machine learning accelerators that judiciously use heterogeneity, compression, and analog-inspired circuits to make computation and data movement more efficient. Our focus on hardware-software co-design will yield platforms that can advance the state-of-the-art by orders of magnitude.In the proposed work, we will focus on specific testbeds based on clinical applications. Our work will be guided by the need to resolve information overload faced by clinicians in the University of Utah's Department of Radiology. In this context, we expect that our proposed work will not only have an economic impact -- by helping the highly trained professionals work more effectively -- but will also lead to improved patient outcomes. The software and tools developed as part of this work will be publicly released to facilitate deployment. From the educational standpoint, the PIs will integrate the outcomes of the research into existing and new course work. Furthermore, the collaborative nature of the project will provide an opportunity for several graduate and undergraduate students at the University of Utah to engage in a cross-cutting research program. The PIs have a strong track record of outreach and community engagement, and those efforts will continue.</t>
  </si>
  <si>
    <t>1764076</t>
  </si>
  <si>
    <t>Large spatial data are becoming ubiquitous as there has been an explosion in both the amount of and the types of spatial data. Sensors, smart phones, wearable devices and IoT projects generate large volumes of spatio-temporal data. How to query and analyze such large data with low latency and high throughput has become a fundamental challenge. Existing spatial analytics systems are mostly disk-based (on either a single node or a cluster of machines using Hadoop), and few support sophisticated and advanced operations that involve complex geometry and topology properties of the data. Libraries like CGAL or QHull are not scalable and incapable of handling large data. This project will design and build the Simba (Spatial In-Memory Big data Analytics) system that offers scalable and efficient in-memory spatial query processing and analytics over a cluster. Simba extends the Spark SQL engine to support rich spatial queries and analytics through both SQL and the DataFrame API. Most importantly, it will investigate novel geometry- and topology-aware data analytical operators and design novel algorithms to support them in a distributed and parallel in-memory computation environment._x000D_
_x000D_
Keywords: Data Analytics; Computational geometry; Spatial data management; Topology data analysis; Spark and Spark SQL; In-memory computation; Weather Science.Simba enables complex spatial queries and analytics through easy-to use SQL interface and DataFrame API. It introduces spatial indexes over RDDs (resilient distributed datasets). It will integrate various geometric and topological analysis operations, e.g., triangulation, coreset, convex hull, contours and contour tracking, for exploring rich structures in large spatial data. Simba addresses the limitations of existing approaches by using both in-memory computation techniques (e.g., code generation) and geometry- and topology-aware query optimizations. _x000D_
_x000D_
To that end, Simba will introduce novel distributed and parallel algorithms and design principles to support geometry- and topology-aware operations. As a result, instead of writing complex code on their own or learning how to use sophisticated third-party libraries (that are often non scalable, such as CGAL and QHull), users may issue complex geometry and topology based spatial queries over large spatial data using simple and intuitive SQL interface._x000D_
_x000D_
Simba will serve as a critical cyber-infrastructure for enabling domain scientists and users to execute rich analytics and knowledge discovery at ease from large spatial and spatio-temporal datasets in their domains. Simba will be open sourced on GitHub and foster an interdisciplinary community from Computer Science, Atmosphere Science, Geography, and Social Science on computational and data enabled studies over large spatio-temporal data.Through close interdisciplinary collaborations, this project will design and demonstrate Simba on large environmental and social data where geometric and topological data analytics is essential for knowledge discovery. The driving applications in environmental science originate from the the MesoWest project directed by co-PI Horel. MesoWest collects atmospheric measurements (more than 20 billion and counting total readings) in real time from Jan 1997 to present from over 40,000 distinct stations across US. Analyzing these spatio-temporal readings is a complex task, but is critical towards many sustainability tasks: monitoring air quality, optimal placement of sensors, and tracking subtle long term environmental changes. The driving application in social science is inspired by the HashtagHealth project to build spatio-temporal query algorithms and infrastructure to harness pervasive geotagged social media data and census tract data to develop neighborhood indicators such as food themes, healthiness of food mentions, frequency of exercise/recreation mentions, metabolic intensity of physical activities, and happiness levels. Lastly, broader impacts will be made through teaching and various outreach activities.</t>
  </si>
  <si>
    <t>1764077</t>
  </si>
  <si>
    <t xml:space="preserve"> Panel Summary       
 SUMMARY OF PROPOSED RESEARCH ACTIVITY_x000D_
_x000D_
The proposal deals with interactive debugging and fault localization for big data applications using Apache Spark. Such applications are written by data scientists at a high level of abstraction, without necessarily having knowledge of how the data and algorithms will be parallelized and distributed over compute nodes, which makes debugging and fault localization challenging. The proposed work contains several extensions to Apache Spark and the PIs' previous tools, that facilitate interactive debugging, most notably to enable more fine-grained fault localization (which inputs and which steps within the transformation pipeline are responsible for some observed output). The proposal is based on a solid body of preliminary work by the PIs._x000D_
_x000D_
INTELLECTUAL MERIT_x000D_
_x000D_
The panelists recognized the significant practical importance of the problem, which they found to be well-defined. They further commended the proposal on its potentially transformative effect on especially two aspects of current big data analytics practice: (1) the workflow itself, which is currently quite opaque and in great need of support for interactive debugging; (2) the support for provenance queries (blaming either data or a particular step in the execution)._x000D_
_x000D_
The PIs have considerable expertise in this area and substantial preliminary work to build upon._x000D_
_x000D_
However, the proposal's motivation could be stronger, for example by discussing more complex and realistic debugging scenarios, drawing more from the industrial state-of-the-art, or from PI Kim's interactions with data scientists at Microsoft._x000D_
_x000D_
BROADER IMPACTS_x000D_
_x000D_
Panelists recognized the potential of the proposal to have broader impacts, through technology transfer into practice, sharing results and tools, mentoring students, and integrating education and research. However, panelists would have liked to see some innovation on specific steps, uniquely positioning this particular proposal to increasing broader impacts._x000D_
_x000D_
SUGGESTIONS FOR IMPROVEMENT_x000D_
_x000D_
The panelists would have liked to see a clearer discussion of what the proposed work adds compared to preliminary work, as well as better placement relative to the high-performance computing literature. The proposal could also benefit from a stronger motivation, based on more complex debugging scenarios and use cases collected from practitioners at Microsoft. _x000D_
_x000D_
SUMMARY STATEMENT_x000D_
_x000D_
Panelists appreciated the importance of the problem, the clarity of the proposed approach, the expertise of the research team, and the solid preliminary work._x000D_
_x000D_
The recommendation of the panel is that the proposal is: Highly Competitive_x000D_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</si>
  <si>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It is a very timely proposal as we need a different approach in debugging big data systems on the go. As the PIs point out their proposed research aims to address challenges in debugging big data systems by proposing to design software layers to support interactive debugging primitives in the context of large-scale distributed data processing and investigate automated fault localization algorithms to pinpoint the root cause of errors (e.g., crashes, outliers, and incorrect results). Their approach is novel as it aims to understand the logical view of the system to pinpoint the root causes of crashes by better understanding which inputs are the causes of problems. Debugging component both handles failures/ crashes and incorrect results as well. They also propose to localize faults by tracking code paths or statements inside the user defined functions exercised by individual records as the causes. Currently there is no tool that is capable of doing this. In order to efficiently retrieve records they propose an optimization algorithm as well as a work scheduling algorithm by discarding the non contributing tasks. The preliminary results are already promising and based on the results they have a clear path as to how to build the tool. The evaluation method is clear and they already have support from Microsoft research and access to their data science team to validate their proposed approach and the tool._x000D_
_x000D_
In the context of the five review elements, please _x000D_
evaluate the strengths and weaknesses of the proposal with respect to broader impacts._x000D_
_x000D_
They plan to make their results available to other researchers and practitioners. The outcome of this research will contribute to the software engineering body of knowledge as well as to data science community as these programs are developed and used by data scientists._x000D_
_x000D_
Please evaluate the strengths and _x000D_
weaknesses of the proposal with respect to any additional solicitation-specific review criteria, if _x000D_
applicable_x000D_
_x000D_
_x000D_
_x000D_
Summary Statement_x000D_
_x000D_
This is a strong proposal by addressing an important research challenge. Th PIs have track record in the field as researchers and practitioners. Their tools from previous research is used by industry. They also have access/ support to a large team of data scientists to validate their research outcome and design._x000D_
_x000D_
</t>
  </si>
  <si>
    <t xml:space="preserve">In the context of the five review elements, please _x000D_
evaluate the strengths and weaknesses of the proposal with respect to intellectual merit._x000D_
_x000D_
Problem. Debugging Data Intensive Systems running is hard because what makes scalable (e.g. partition of problem, parallel execution) also makes it hard to support debugging (e.g., the program state is shared among many distributed machines, including breakpoints would desync the process or stop them all which would add unacceptable overhead). Current debugging practices are primarily a-posteriori log base, which is very challenging. _x000D_
_x000D_
Proposed solution. This proposal aims to debugging and fault isolation techniques for Data Intensive Computing Frameworks, with specialized tools focused on the Apache Spark platform. The key expected contributions are debugging primitives that support interactive debugging, with small overhead, and tools for helping to localize the errors._x000D_
_x000D_
Preliminary work is very promising in terms of the features it provides, including the debugging primitives offered at low overhead (the icse2016 paper). It is still a bit unclear how those gains translate into easier debugging for users, but this is one of the key outcomes I expect to see out of this work (as per evaluation)._x000D_
_x000D_
Proposed work. The new technical piece on primitives, data provenance, and user defined functions sound very promising. Bringing data-flow techniques to this domain seems hard but doable as described (not so sure about the symbolic approaches unless they are directed towards small independent pieces that I could not identified in the proposal description, but still seems viable). _x000D_
_x000D_
I also believe that alternative-optimizations and support for iterative debugging may require some of the redesign and re-scheduling described because the workflow for debugging is completely different. That said, when it got to the specific research direction, the section on debugging sessions (page 9) got lost in tons of potential directions/techniques types without a clear insight of what specifically might work or why. _x000D_
_x000D_
The last section on fault isolation had encouraging directions (like the ideas on providing summaries or anomalies based on load/failure distributions) with others that seem to require further thought (like the interactive graphical debugging which seem very naive but not much of a rationale for the design or the required expertise)._x000D_
_x000D_
One concern is the focus on Spark and what seems like over-fitting of the techniques and tools towards that particular context (e.g., do all other similar systems have the record-like structure of Spark?) I was not convinced by the proposal that Spark is 'the' platform to be pursued. Similarly, the techniques and tool blend in some sections, which also leads to this 'just-for-Spark' effort (the lineage tracing queries requiring specific Spark extensions for example)._x000D_
This concern is reduced by the PIs collaboration with and letter of support from MSR, and previous broader impact of the PI._x000D_
_x000D_
Team. The team is well qualified to conduct the proposed work, with expertise in debugging, mining large systems, and Big Data in general. They crosscut the data and software engineering communities, which is key here._x000D_
_x000D_
_x000D_
_x000D_
In the context of the five review elements, please _x000D_
evaluate the strengths and weaknesses of the proposal with respect to broader impacts._x000D_
_x000D_
This work can have a significant broad impact on bigData system users. The PI has a strong publishing record, and data-sharing record. Targeting a relatively popular open system may impact many broad users, and the collaboration with MSR can facilitate industry practices as well.  Although the proposal discusses the investigators previous work in curriculum development and mentoring, there was nothing significant this proposal is aiming to do in that regard._x000D_
_x000D_
Please evaluate the strengths and _x000D_
weaknesses of the proposal with respect to any additional solicitation-specific review criteria, if _x000D_
applicable_x000D_
_x000D_
_x000D_
_x000D_
Summary Statement_x000D_
_x000D_
The problem is very compelling, with larger potential broader impact, and the investigators previous work and expertise are well-lined up with the particular challenges being addressed. _x000D_
_x000D_
I found some of the proposed directions a bit obfuscated (by the lack of detail or of clear insights to justify the proposed directions), and the over-focus on Spark may take away from the impact of the work. _x000D_
_x000D_
Still, even if the investigators succeed in just having the debug primitives with provenance, data-flow to link the elements, and support for changing the toolset to a debugging workflow, this work has the potential to be transformative and high impact._x000D_
_x000D_
_x000D_
_x000D_
</t>
  </si>
  <si>
    <t xml:space="preserve">In the context of the five review elements, please _x000D_
evaluate the strengths and weaknesses of the proposal with respect to intellectual merit._x000D_
_x000D_
This proposal addresses an important problem. The PIs are well fit to do the research. The proposal is well written in that the goals, subgoals and the directions of explorations are very well explained. I am very convinced that these are indeed important tasks to be done in order to develop a useful debugger for big data applications. _x000D_
_x000D_
My reservations for this proposal lie in the following aspects: 1) are there many bugs following into the scenarios of Section 3?  2) How Google developers debug MapReduce applications? It is hardly believe that if it costs many resources to debug such programs, there are not yet good debugging tools, considering the MapReduce programming model introduced in Google in 2004? 3) This proposal is very strong in terms of the proposed tasks. I am also very impressed by the existing work done that achieve the goals. However, I did not yet find big novell ideas for solving the remaining challenges. I consider most of directions proposed are an application of existing techniques, e.g., symbolic execution, to the problem? What are the interesting insights or knowledge that potentially discovered through these applications? I think the proposal can be stronger if the PIs can provide more motivational data, and elaborate further their new ideas and intellectual merits _x000D_
_x000D_
In general, I like the proposal, and I think if funded, the PIs are able to produce tools and applications useful for debugging big data applications.  I will be more convinced of its practical values if I can see some motivational data, and I will be more excited if I am able to better understand the potentially intellectual merits of the work. _x000D_
_x000D_
_x000D_
In the context of the five review elements, please _x000D_
evaluate the strengths and weaknesses of the proposal with respect to broader impacts._x000D_
_x000D_
The broader impact includes software artifacts, mentoring students with a diverse background, and generating useful course materials. It is nothing special but feasible and actionable. _x000D_
_x000D_
_x000D_
Please evaluate the strengths and _x000D_
weaknesses of the proposal with respect to any additional solicitation-specific review criteria, if _x000D_
applicable_x000D_
_x000D_
_x000D_
_x000D_
Summary Statement_x000D_
_x000D_
This proposal aims to address the problem of debugging data-intensive applications running in the clouds. Typically these applications written in a MapReduce programming model and running on the systems such as Hadoop, Spark or Google's MapReduce. Based on the proposal, currently, the developers only rely on the logs to diagnose errors in a post-mortem fashion, and use local disk for testing and debugging for small set of data. The proposed approaches include 1) a set of debugging primitives targeting such systems, 2) data provenance techniques to track error propagation, 3) incremental recomputation to selectively replay the execution, and 4) new fault localization techniques to identify UDFs and faulty records. The PIs prepared a set of research questions, a set of big data applications, and plan to perform human studies to evaluate the effectiveness of their debugging techniques. _x000D_
_x000D_
_x000D_
_x000D_
</t>
  </si>
  <si>
    <t xml:space="preserve">In the context of the five review elements, please _x000D_
evaluate the strengths and weaknesses of the proposal with respect to intellectual merit._x000D_
_x000D_
Summary:_x000D_
_x000D_
The proposal tackles the challenging problem of providing interactive debugging and fault localization support for big data analytics, by continuing the development of BigDebug, the PI's library for Apache Spark applications. The proposed work will extend BigDebug to include: _x000D_
- support for data provenance beyond stage boundaries, by tracking which paths / statements within user defined functions are exercised by individual records; _x000D_
- optimizations to Spark that enable retrieving lineage records more efficiently; _x000D_
- optimizations to distribute future query processing over hardware elements more efficiently, based on data statistics collected from past query executions; _x000D_
- an interactive GUI for users to flag suspicious results in the output in order to construct a test function;_x000D_
- automated summaries (predicates) that characterize faulty records;_x000D_
- techniques to localize the fault-inducing step within a series of transformations in the data-parallel pipeline (in addition to the fault-inducing inputs)._x000D_
_x000D_
Strengths:_x000D_
_x000D_
[+] The proposal tackles an important challenge in data analytics and is built on a solid foundation of preliminary work that includes multiple implemented tools: BigDebug (breakpoints, watchpoints), Titian (data provenance at stage level), Vega (query optimization), and BigSift (faulty-input localization). The proposed activities build naturally on prior work._x000D_
_x000D_
[+] The proposed work includes some creative empirical approaches, e.g., looking at the density of faults across different partitions to identify "interesting" partitions, and using these to infer predicates that characterize them; or the intuition that a sudden increase in the ratio of fault-inducing vs success-inducing intermediate records between transformations could indicate a suspicious processing stage._x000D_
_x000D_
[+] The proposed evaluation steps cover dimensions of usability, time saving, scalability, performance overhead, and fault-localizability improvement and include the natural baseline comparison to post-mortem log analysis. This evaluation plan is sound._x000D_
_x000D_
[+] The PIs have extensive experience building software engineering and big data analytics tools and are well qualified to carry out the proposed activities._x000D_
_x000D_
Weaknesses:_x000D_
_x000D_
[-] The weakest aspect of the proposal is the "build it and they will come" attitude. The proposal does not offer enough justification for the choice of BigDebug extensions in the proposed work, beyond the PIs' intuition (for example, the claims about users needing soft notions of errors and failures that motivates the fault-localization thrust). The evaluation plan does not consider user studies until Year 3 - Q3. It seems more natural to start with some qualitative research to identify user challenges of debugging big data analytics at the beginning of the project, if not earlier. The proposal not mentioning empirical evidence to inform the proposed activities is even more surprising given PI Kim's repeated interactions with data scientists at Microsoft._x000D_
_x000D_
_x000D_
In the context of the five review elements, please _x000D_
evaluate the strengths and weaknesses of the proposal with respect to broader impacts._x000D_
_x000D_
[+] Better interactive debugging support for big data analysts could have significant practical impact._x000D_
_x000D_
[+] Implemented tools and software artifacts will be made available._x000D_
_x000D_
[+] Clear plan to integrate research and education. PI Kim already teaches big data analytics to graduate students at UCLA._x000D_
_x000D_
[+] Strong record of mentoring students from traditionally underrepresented groups._x000D_
_x000D_
[+] Industrial collaboration with Microsoft._x000D_
_x000D_
_x000D_
_x000D_
Please evaluate the strengths and _x000D_
weaknesses of the proposal with respect to any additional solicitation-specific review criteria, if _x000D_
applicable_x000D_
_x000D_
_x000D_
_x000D_
Summary Statement_x000D_
_x000D_
This is a very strong proposal to enhance support for interactive debugging and fault localization during big data processing with Apache Spark. It builds on solid preliminary work and includes a clear set of proposed activities. If successful, it could significantly impact practice._x000D_
_x000D_
</t>
  </si>
  <si>
    <t>An abundance of data in science, engineering, national security, and health care has led to the emerging field of big data analytics.  To process massive quantities of data, developers leverage data-intensive scalable computing (DISC) systems in the cloud, such as Google's MapReduce, Apache Hadoop, and Apache Spark.  While DISC systems help to address the scalability challenges of big data analytics, they also introduce new challenges.  This proposal focuses on the severe lack of debugging support in DISC systems today, which makes it difficult for data scientists to understand their applications, determine the causes of identified errors, and ensure that such errors are properly repaired. The application programming interfaces (API) provided by DISC systems expose a batch model of execution:  applications are run in the cloud, and the results, including notification of runtime failures, are sent back to users upon completion. The primary source of debugging information is an execution log, which provides a physical view of the execution (e.g., the id of a failed node) but lacks the logical view of the execution (e.g., the intermediate data that caused an error). As a result, developers today often test their program in local mode on their desktop machine by downloading a small subset of the data from the cloud.  However, this approach can easily miss errors, for example when the faulty data is not part of the downloaded subset. When errors (e.g., program crashes or outlier results) arise, developers cannot easily diagnose the root cause of errors or identify a subset of the input data that is able to reproduce the problem._x000D_
_x000D_
Keywords: big data analytics, data science, debugging, data-intensive scalable computingThe vision of BigDebug is to provide interactive, real-time debugging primitives and tool-assisted fault-localization services for big data processing programs in modern DISC systems like Apache Spark.  Designing BigDebug requires re-thinking the traditional step-through debugging primitives as provided by tools such as gdb.  For example, a breakpoint feature that simply pauses the entire computation would waste large amounts of computational resources and prevent correct tasks from completing, reducing overall throughput.  Further, requiring the user to inspect the millions of intermediate records produced during execution is clearly infeasible.  When a failure or incorrect result is generated (e.g., outlier), pinpointing the root cause is extremely time-consuming and expensive due to massive scale of data.  In short, BigDebug must meet the requirements of low overhead, scalability, and fine granularity, while providing expressive debugging primitives and fault localization services.  _x000D_
_x000D_
The proposed work will investigate the following research questions in the context of big data analytics: _x000D_
(1) What are the necessary debugging primitives for interactive big data processing? _x000D_
(2) How can we provide fine-grained visibility into large-scale data processing without incurring much performance overhead?   _x000D_
(3) What underlying optimization techniques are necessary for iterative development and recurring workloads during debugging sessions? _x000D_
(4) What tool support is needed to help the user to localize and characterize the root causes of errors (e.g., crashes, outliers, or incorrect results)?Big data analytics is increasingly important in the 21st century, where our daily lives leave behind a detailed digital record and decision-makers of all kinds, from companies to government agencies, would like to base their actions on data. This project also offers a unique opportunity to foster interdisciplinary collaboration between big data systems and software engineering and to develop and coordinate innovations across the software stack from the user-facing API all the way down to the systems infrastructure.</t>
  </si>
  <si>
    <t>1764080</t>
  </si>
  <si>
    <t>Millstein</t>
  </si>
  <si>
    <t xml:space="preserve"> Panel Summary       
 SUMMARY OF PROPOSED RESEARCH ACTIVITY_x000D_
_x000D_
The goal of the proposal is to develop foundations for probabilistic_x000D_
program abstraction with applications to probabilistic inference and_x000D_
probabilistic reasoning about deterministic programs._x000D_
_x000D_
INTELLECTUAL MERIT_x000D_
+ Strengths_x000D_
_x000D_
  + Abstraction is a key enabler for expressive and efficient_x000D_
    analysis. Developing abstractions for probabilistic and uncertain_x000D_
    reasoning is useful, important, and challenging_x000D_
_x000D_
  + Use of probabilistic reasoning to deal with uncertain information_x000D_
    is novel in verification of deterministic programs_x000D_
_x000D_
  + The proposal addresses a wide range of topics covering both_x000D_
    foundational and practical aspects_x000D_
_x000D_
  + The PI's have good track record and experience that makes them_x000D_
    well positioned to conduct the proposed research_x000D_
_x000D_
- Weaknesses_x000D_
_x000D_
  - The panel felt that the proposal lacks a clear focus by tackling_x000D_
    two rather distinct problems: abstraction for probabilistic_x000D_
    inference, and probabilistic abstraction for deterministic programs._x000D_
_x000D_
  - The panel felt that the proposal is not sufficiently detailed in_x000D_
    presenting the proposed approach. In particular, clarification is_x000D_
    needed for soundness of probabilistic abstraction, and for_x000D_
    construction of probabilistic models from third-party libraries._x000D_
_x000D_
  - The proposal does not include a plan to evaluate the proposed_x000D_
    research._x000D_
_x000D_
BROADER IMPACT_x000D_
_x000D_
The proposal has a potential to make significant contributions both to_x000D_
inference over probabilistic programs and verification of_x000D_
deterministic programs. Abstraction is key enabler for scalability of_x000D_
automated reasoning. Probabilistic abstraction promises a fresh_x000D_
approach to common problems in verification of deterministic programs._x000D_
_x000D_
The PI's have a significant involvement in broadening participation in_x000D_
computing._x000D_
_x000D_
SUGGESTIONS FOR IMPROVEMENT_x000D_
_x000D_
The panel felt that while the proposal has many interesting research_x000D_
directions, it lacks a clear focus, details on the proposed approach,_x000D_
and an evaluation plan._x000D_
_x000D_
The quality of the presentation can be improved (especially based on_x000D_
authors' preliminary work on the subject). More convincing examples_x000D_
are necessary to motivate the proposed work in Sections 4 and 5._x000D_
_x000D_
At least a working definition of probabilistic soundness of_x000D_
deterministic programs should be suggested._x000D_
_x000D_
The issue of constructing probabilistic models from third party_x000D_
libraries must be addressed more explicitly._x000D_
_x000D_
SUMMARY STATEMENT_x000D_
_x000D_
The proposal addresses an interesting and important challenge of_x000D_
probabilistic abstraction and its applications to inference and_x000D_
verification. The panel agrees that probabilistic predicate_x000D_
abstraction is a promising step in that direction. However, the panel_x000D_
felt that the proposal lacks a clear focus, lacks details in the_x000D_
proposed approach, and does not provide an evaluation plan._x000D_
_x000D_
The recommendation of the panel is that the proposal is Low Competitive._x000D_
_x000D_
The panelists concur that the Panel Summary accurately reflects the_x000D_
panel discussion._x000D_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</si>
  <si>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SHF:Medium: Probabilistic Program Abstraction for Verification and Inference_x000D_
_x000D_
L: 1764080 Millstein, Todd U of Cal Los Angeles $  935,636_x000D_
_x000D_
_x000D_
P180456 LC SHF FY18 FM/PL Medium Panel (10 panelists),_x000B_  on 12/08/2017, recommended as Low Competitive (V,V,G/F,F)_x000D_
Panel evaluated 21 rated projects: 1 HC, 8 C, 11 LC, 1 NC 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</si>
  <si>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 xml:space="preserve">In the context of the five review elements, please _x000D_
evaluate the strengths and weaknesses of the proposal with respect to intellectual merit._x000D_
_x000D_
The proposed research is to study the combination of program_x000D_
abstraction techniques (namely predicate abstraction) with statistical_x000D_
inference. The starting point is the PIs current work on extending_x000D_
predicate abstraction to a probabilistic setting. The proposed work_x000D_
includes:_x000D_
_x000D_
1. Extending the theory of probabilistic predicate abstraction to_x000D_
account for loops. Develop a notion of soundness. Develop_x000D_
model-checking based probabilistic inference algorithms._x000D_
_x000D_
2. Use abstraction to guide probabilistic inference. In particular,_x000D_
use abstraction as a guide for modular reasoning and as a guide_x000D_
for importance sampling._x000D_
_x000D_
3. Develop applications of probabilistic abstraction developed in_x000D_
part 1 to general (not necessarily probabilistic) program_x000D_
verification._x000D_
_x000D_
I believe the proposal addresses an interesting topic. As the PIs_x000D_
point out, there has been a significant interest in the intersection_x000D_
of probabilistic reasoning and programming languages driven by many_x000D_
new applications of statistical machine learning._x000D_
_x000D_
However, I feel that the proposal is lacking in several aspects. Most_x000D_
importantly, it is not clear what probabilistic abstraction is_x000D_
actually capturing. On one hand, the definitions presented are_x000D_
relative to a non-probabilistic program. The abstraction is defined in_x000D_
such a way that any non-zero probability effectively means a_x000D_
non-deterministic choice. That is, the definitions are such that_x000D_
replacing every non-zero probability with 1 would result in a_x000D_
traditional non-deterministic abstraction. It is not clear what is_x000D_
gained by replacing non-deterministic choice by some arbitrary_x000D_
probability distribution. The key question of the notion of soundness_x000D_
of probabilistic abstraction of a non-probabilistic program is left_x000D_
for future research, without even a plausible suggestion!_x000D_
_x000D_
On the other hand, the proposal argues for abstraction of_x000D_
probabilistic programs -- using the same probabilistic predicate_x000D_
abstraction. Yet, that concept is not introduced. It is not clear_x000D_
whether current work on abstraction adequately captures the necessary_x000D_
notions._x000D_
_x000D_
Further work that is required on probabilistic abstraction is sketched_x000D_
rather briefly. Most questions -- loops, reasoning, soundness -- are_x000D_
only mentioned as challenges._x000D_
_x000D_
Since I did not understand well the notion of abstraction, it is hard_x000D_
to judge how it impacts the other components. The reasoning trust_x000D_
(Trust B) presents the ideas at very high level. It is clear how_x000D_
independence helps inference. It is not clear what abstraction brings_x000D_
to the table. Presumably, the same reasoning that was used to_x000D_
construct a sound abstraction can be used directly to simplify and_x000D_
modularize the inference._x000D_
_x000D_
Finally, the application to program verification is not convincing_x000D_
without detailed examples. Probabilistic abstraction refinement_x000D_
(Section 5.1) seems to depend only on the fact that different_x000D_
non-deterministic choices can be resolved differently. This can be_x000D_
done with non-deterministic abstraction already by tagging different_x000D_
choices with Boolean variables. The inference problem suggest does not_x000D_
seem to be probabilistic at all. Probabilistic guarantees for_x000D_
deterministic programs (Section 5.2) sounds like an interesting idea,_x000D_
but without an example it is hard to get convinced._x000D_
_x000D_
_x000D_
In the context of the five review elements, please _x000D_
evaluate the strengths and weaknesses of the proposal with respect to broader impacts._x000D_
_x000D_
A combination of probabilistic and logic inferences has a potential to_x000D_
revolutionize the areas of programming languages, machine learning,_x000D_
verification, and software engineering. The proposed research has a_x000D_
potential to simulate interesting research directions in both the_x000D_
areas of verification and statistical inference._x000D_
_x000D_
The proposal includes an educational plan and plans to include_x000D_
graduate students in research._x000D_
_x000D_
_x000D_
_x000D_
Please evaluate the strengths and _x000D_
weaknesses of the proposal with respect to any additional solicitation-specific review criteria, if _x000D_
applicable_x000D_
_x000D_
_x000D_
_x000D_
Summary Statement_x000D_
_x000D_
Interesting research direction. However, I found the proposal too_x000D_
high-level and am not convinced by the proposed research milestones._x000D_
_x000D_
_x000D_
</t>
  </si>
  <si>
    <t xml:space="preserve">In the context of the five review elements, please _x000D_
evaluate the strengths and weaknesses of the proposal with respect to intellectual merit._x000D_
_x000D_
1. The proposed work would develop a notion of abstraction for_x000D_
probabilistic that corresponds to the notion of abstraction for_x000D_
programs in a possibilistic (i.e., conventional) programming_x000D_
language. For conventional languages, abstractions are a fundamental_x000D_
mechanism for representing and synthesizing proofs of correctness, and_x000D_
a key result of program analysis establishes that abstractions of_x000D_
programs are themselves programs that maintain values over elements in_x000D_
an abstract domain. The proposed work would develop probabilistic_x000D_
abstractions as abstractions of probabilistic programs that are_x000D_
themselves probabilistic programs._x000D_
_x000D_
Such a development would have significant positive consequences in the_x000D_
development in probabilistic programs, which are used within the_x000D_
machine learning community, as it would facilitate the manual, and_x000D_
eventually, automated verification of such programs._x000D_
_x000D_
The current proposal could potentially be updated in its discussion of_x000D_
abstractions for conventional languages, as it indicates that_x000D_
predicate abstraction is the current state of the art in synthesizing_x000D_
abstract domains for verification, and that predicates are selected_x000D_
using fairly crude heuristics. At this point, most model checkers_x000D_
synthesize invariants directly as a sufficient formula over predicates_x000D_
in an assertion logic, which can avoid the costs of synthesizing a_x000D_
Boolean program over a set of predicates and potentially exploring the_x000D_
exponentially many evaluations of the selected predicates. Such_x000D_
formulas are synthesized using logical interpolation. It would be_x000D_
interesting to consider if the proposed techniques could generalize_x000D_
modern techniques for abstraction selection, thus avoiding the_x000D_
pitfalls of predicate abstraction for conventional programs._x000D_
_x000D_
2. The proposed work would transform the analysis and verification of_x000D_
probabilistic programs. Most importantly, it would provide a key_x000D_
formalism in which other work on analysis and verification could be_x000D_
based._x000D_
_x000D_
3. The plan for performing the proposed work is reasonably_x000D_
well-organized. The proposed work is structured as a pair of tasks,_x000D_
each subdivided into subtasks. The plan could be clarified by_x000D_
identifying dependencies between subtasks, and the time commitments of_x000D_
key personnel to each subtask._x000D_
_x000D_
4. The PI's are highly qualified to perform the proposed work. They_x000D_
have performed significant previous work on the topic, and have_x000D_
performed preliminary work on which the proposed work would be based._x000D_
_x000D_
5. The PI's have adequate resources to perform the proposed work,_x000D_
including all needed computational resources and students._x000D_
_x000D_
In the context of the five review elements, please _x000D_
evaluate the strengths and weaknesses of the proposal with respect to broader impacts._x000D_
_x000D_
1. The proposed work would have a broad impact on society. It would_x000D_
facilitate the development of correct probabilistic programs,_x000D_
including machine learning algorithms, which now have a central role_x000D_
in society._x000D_
_x000D_
2. The broader impacts follow standard lines for research in related_x000D_
topics: the proposed work would facilitate program development, and_x000D_
the research would broaden participation in computing._x000D_
_x000D_
3. The plan for realizing broader impact is well-organized: it is_x000D_
clear how the broader impact would be realized from the proposed_x000D_
work._x000D_
_x000D_
4. The team is highly qualified to realize the proposed broader_x000D_
impact. In previous work, both PI's have actively worked to broaden_x000D_
participation in computing._x000D_
_x000D_
5. The PIs both have positions at educational institutions, which_x000D_
would give them access to the resources needed to realize the proposed_x000D_
broader impact._x000D_
_x000D_
Please evaluate the strengths and _x000D_
weaknesses of the proposal with respect to any additional solicitation-specific review criteria, if _x000D_
applicable_x000D_
_x000D_
_x000D_
_x000D_
Summary Statement_x000D_
_x000D_
The proposed work would develop a fundamental formalism for_x000D_
probabilistic programs that would draw a strong connection with_x000D_
fundamental concepts in the verification of conventional programs. It_x000D_
would enable a range of practical applications in the domain of_x000D_
probabilistic programs._x000D_
_x000D_
</t>
  </si>
  <si>
    <t xml:space="preserve">In the context of the five review elements, please _x000D_
evaluate the strengths and weaknesses of the proposal with respect to intellectual merit._x000D_
_x000D_
Goals - Potential and Originality: _x000D_
_x000D_
(+) Inference of statistical model relies on subtle properties such as sparsity, continuity, conjugacy, submodularity, and discreteness, each of which lends to different inference strategies such as sampling, message passing, knowledge compilation, or path analysis.  While graph-based abstractions, such as tree decompositions,_x000D_
are used in probabilistic reasoning, probabilistic program_x000D_
abstractions allow for much more sophisticated decompositions. These abstractions provide a general mechanism for breaking a complex query into subqueries. Each subquery allows the use of heterogeneous inference algorithms, and the abstraction will make precise how these sub-queries together can be used to produce the answer to the original inference query. This facilitates decomposed inferences in statistical models._x000D_
_x000D_
(+)  Approximate inference methods rely on either sampling or variational inference. While sampling requires accurate proposal distribution which might be difficult for objects such as branching programs, variational methods require identification of rich enough distribution family to approximate the true distribution. Probabilistic programs provide a promising alternative._x000D_
_x000D_
(-) The proposal is sparse in providing original insights or directions that will be used to solve the proposed problems in a novel way. _x000D_
_x000D_
(-) The application to program verification appears to use sampling to determine probabilistic abstraction of unknown third party library code. It is not clear how this sampling would be accomplished. _x000D_
_x000D_
_x000D_
Plan: The proposal lacks a clearly identified schedule or execution plan. The plan identifies three thrusts with well-defined tasks in each thrust. It is likley the plan is to execute these thrusts concurrently. _x000D_
_x000D_
Team and resources: The team is comprised of Profs. Millstein and Van den Broeck who bring a diverse expertise in programming languages and probabilistic programming. They already have a student contributing to the prior work of the proposal. _x000D_
_x000D_
_x000D_
In the context of the five review elements, please _x000D_
evaluate the strengths and weaknesses of the proposal with respect to broader impacts._x000D_
_x000D_
PIs have good trackrecord of making research artifacts open source and publicly available  (such as PIE invariant inference and the ProbLog probabilistic programming language)._x000D_
_x000D_
PI Millstein also takes part in UCLA's Cross-disciplinary Scholars in Science and Technology program, a summer program through which he has mentored several international undergraduate students on research._x000D_
_x000D_
PI Millstein regularly mentors high-school students through UCLA's High-School Summer Research Program._x000D_
_x000D_
PI Van den Broeck developed a half-day course to teach programming, expert, and multi-agent systems to high school students. The project built a visual programming tool that let the students create a rule-based card game player that could compete with friends' players and_x000D_
an artificial agent. He recently taught at the Alberto Mendelzon Graduate School on Data Management in Lima, Peru, targeting underrepresented students from Latin America._x000D_
_x000D_
_x000D_
_x000D_
Please evaluate the strengths and _x000D_
weaknesses of the proposal with respect to any additional solicitation-specific review criteria, if _x000D_
applicable_x000D_
_x000D_
Profs. Millstein and Van den Broeck have already been successfully_x000D_
collaborating with one another for one year. They co-advised M.S. student Steven Holtzen on the preliminary work on probabilistic abstractions, which led to a paper at UAI 2017. Steven is now a Ph.D. student and will contribute to this project. Given the existing collaboration between the PIs, the project is not expected to have any collaboration issues. _x000D_
_x000D_
The PIs have allocated one month for each year of period of performance which is adequate for the project._x000D_
_x000D_
Summary Statement_x000D_
_x000D_
The proposal aims to generalize the theory and practice of program abstractions by explicitly quantifying their non-determinism. It uses probabilistic programs as expressive abstractions, for both probabilistic and deterministic programs. In previous work, predicate abstraction has been extended to probabilistic predicate abstraction by the PIs.  Traditional program abstractions encode incomplete information using non-determinism. Probabilistic programs can more accurately represent the same uncertainty by encoding additional distributions on the program inputs, structural properties of the program, and past execution histories, to quantify the level of uncertainty at each point in the program. The proposal has three major thrusts: developing foundations, probabilistic program inference by abstraction, and probabilistic abstraction refinement verification. _x000D_
_x000D_
While the identified goals are interesting, the proposal lacks enough detail to address how these goals will be achieved. The application to program verification appears to involve intelligent sampling to probabilistically abstract third party code and is not very convincing._x000D_
_x000D_
</t>
  </si>
  <si>
    <t xml:space="preserve">In the context of the five review elements, please _x000D_
evaluate the strengths and weaknesses of the proposal with respect to intellectual merit._x000D_
_x000D_
Strengths:_x000D_
_x000D_
+ Proposes a novel approach to analyze/verify programs using probabilistic abstractions.  Probabilistic abstractions are not only suitable for reasoning about probabilistic programs but also about uncertain aspects of deterministic programs.  Instead of all-or-nothing guarantees of conventional abstractions, probabilistic abstractions allow obtaining statistical guarantees._x000D_
_x000D_
+ The proposal seeks to develop foundations of probabilistic abstractions (Thrust A), applying such abstractions to improve existing probabilistic inference techniques (Thrust B), and applying such abstractions to improve existing analysis/verification techniques (Thrust C)._x000D_
_x000D_
+ The proposal will concretely target a widely used abstraction called predicate abstraction, thereby making the proposed techniques applicable to a wide range of analysis/verification settings._x000D_
_x000D_
Weaknesses:_x000D_
_x000D_
- The proposed research does not describe any evaluation plan.  For instance, what kinds of programs and properties will the developed techniques be used to analyze/verify?_x000D_
_x000D_
- A key challenge in analysis/verification is scaling to large programs; I did not see any discussion of how the proposed techniques will address this central challenge._x000D_
_x000D_
Suggestions for Improvement:_x000D_
_x000D_
* I saw a lot of discussion about inference techniques but not much about learning techniques.  Learning is only briefly mentioned in Section 3.2 (from concrete and symbolic executions).  It would be useful to also investigate learning by querying an oracle such as a human user (e.g. active learning)._x000D_
_x000D_
Below are two ways in which you could improve the proposal itself:_x000D_
_x000D_
* The definitions in Sections 2 and 3.1 are not useful and could be replaced with more illustrative examples, experimental results, etc._x000D_
_x000D_
* The authors have done significant preliminary work (PLDI'16, UAI'17, etc.).  It would be useful to summarize results from that work in the proposal._x000D_
_x000D_
_x000D_
In the context of the five review elements, please _x000D_
evaluate the strengths and weaknesses of the proposal with respect to broader impacts._x000D_
_x000D_
Strengths:_x000D_
_x000D_
+ The proposed research will widen the reach of traditional program verification technology._x000D_
_x000D_
+ The proposed research will advance the state-of-the-art in probabilistic programming by making probabilistic inference tractable for a wider class of programs._x000D_
_x000D_
+ The developed artifacts will be made open-source.  The PIs have a track record of doing so in past research projects such as ProbLog._x000D_
_x000D_
+ The proposed research will have broader impact by its interdisciplinary nature spanning verification and machine learning._x000D_
_x000D_
Weaknesses:_x000D_
_x000D_
None_x000D_
_x000D_
Suggestions for Improvement:_x000D_
_x000D_
* Consider integrating some of your results into widely used program analysis/verification tools (e.g. FB Infer from Facebook)._x000D_
_x000D_
_x000D_
Please evaluate the strengths and _x000D_
weaknesses of the proposal with respect to any additional solicitation-specific review criteria, if _x000D_
applicable_x000D_
_x000D_
_x000D_
_x000D_
Summary Statement_x000D_
_x000D_
The proposal presents a novel approach based on probabilistic abstractions to analyze/verify a broad class of programs including both probabilistic and deterministic programs.  Concretely, it targets predicate abstraction, a widely used abstraction in the program analysis/verification literature.  The proposal could be improved by adding an evaluation plan and more discussion on learning techniques.  The proposed research stands to significantly advance the state-of-the-art in probabilistic programming and program analysis/verification.  The PIs have done significant preliminary work and are well positioned to conduct the proposed research.  They also have a strong track record of open-sourcing artifacts._x000D_
_x000D_
</t>
  </si>
  <si>
    <t>Abstraction is a fundamental tool in the analysis and verification of programs. Typically, a program abstraction selectively models particular aspects of the original program while utilizing non-determinism to conservatively account for other behaviors. The programming languages community has developed powerful theories of abstraction and practical tools that use abstractions to reason about programs._x000D_
_x000D_
Employing non-determinism as the means of abstraction, however, has fundamental limitations. For example, non-deterministic abstractions are not suitable for reasoning about probabilistic programs, whose associated properties are naturally probabilistic in nature. Further, probabilistic guarantees are necessary even for deterministic programs, for example to reason about programs in the face of incomplete information, but non-deterministic abstractions can only give all-or-nothing guarantees.  This proposal aims to generalize the theory and practice of program abstractions by explicitly quantifying their non-determinism.  _x000D_
_x000D_
Keywords: program abstraction; probabilistic programming; probabilistic inference; program verification.The key insight of this proposal is that we can use probabilistic programs as expressive abstractions, for both probabilistic and deterministic programs.  Probabilistic programming has recently seen a resurgence in both the programming languages and machine learning communities. Both the theory and practice of probabilistic programming have now reached a maturity that enables their successful application to a variety of domains. These developments provide a rich context for the proposed research._x000D_
_x000D_
First, we will build on our preliminary work to develop a general theory of probabilistic program abstractions.  This includes investigation of the semantics of probabilistic program abstractions, their formal relationship to concrete programs, and algorithms to analyze these abstractions.  Second, we will apply probabilistic program abstractions to develop new abstraction-based approaches to probabilistic inference, which is the fundamental form of analysis for reasoning about probabilistic programs.  Specifically, we propose to utilize probabilistic program abstractions to automatically decompose probabilistic program inference into several simpler inference problems and to employ abstractions to improve existing approximate inference techniques.  Finally, we will apply probabilistic abstractions to the verification of deterministic programs.  We will develop new approaches for automatic abstraction refinement that leverage probabilistic abstractions and provide probabilistic guarantees for programs in the face of incomplete information.Probabilistic programming is fast becoming a key technology for expressing and reasoning about statistical models, which have natural applications in many domains. The results of our proposed research will make probabilistic programming more effective and also widen the reach of traditional program verification technology.  As we have done in the past, the PIs will make the artifacts that result from the research open source.  We will also use our project to provide new educational opportunities for graduate, undergraduate, and high-school students and to continue our efforts in engaging underrepresented minorities.  Finally, in a parallel effort to increase diversity of the undergraduate computer-science population, the PI is currently teaching a new introductory computing course that he created for students with no prior programming background.</t>
  </si>
  <si>
    <t>1764082</t>
  </si>
  <si>
    <t>Effros</t>
  </si>
  <si>
    <t>Communication networks are constantly changing. Components fail and successors take their place. Protocols change. Network upgrades, implemented piecewise and largely without coordination, ripple across the network landscape. Congestion flares as crowds gather, videos go viral, and disasters strike. Users come and go, taking their communication devices and their communication demands with them. Some changes happen quickly, others slowly; some are local and rare, others global and pervasive; some are short-lived, others long-lasting. Changes are made by policy makers, by the commercial, governmental, and academic players that build and own pieces of the network backbone, by individual actors making individual decisions, and by nature and history as events unfold._x000D_
While communication protocols are designed to persist despite all the change, a comprehensive theory describing the optimal performance limits for communication over unknown and time-varying networks does not yet exist. This proposal outlines a plan for beginning the hard task of deriving such a theory. Unlike traditional communication models, which seek to guarantee reliable information delivery at a fixed rate no matter the network conditions, this project employs a variable-rate communication model, which aims at all times to communicate at the highest rate possible under current network conditions. The proposed work studies both networks that are unknown and networks that are changing -- beginning first by tackling these issues separately and then by considering them together, as outlined in the three thrusts described below._x000D_
* Coding for Uncertainty. As a consequence of their massive size, distributed operation, and changing structure, communication networks are not only unknown; they are, to a large extent, unknowable. The first thrust focuses exclusively on how to communicate in the face of such uncertainty. In this case, the network model is characterized by a random channel state that is chosen once at the beginning of time but is unknown to the transmitters (and possibly also the receivers). This model serves both to capture scenarios where network conditions are changing slowly -- exposing each block of information to a (possibly different) unknown network -- and to isolate the phenomenon of uncertainty as a fundamental property of modern networks. Building on prior work aimed at communicating under network uncertainty for point-to-point and simple multi-terminal channels, the proposed work aims to understand the limits of communication under uncertainty for large, general multi-terminal networks._x000D_
* Coding for Change. Quickly changing network conditions present another key challenge to modern network communications. The second thrust treats communication for network change, adopting an arbitrarily varying network model in which the state of the network can change with each time step and the state in operation in a given time step becomes known just before the transmission for that time step is made. The study begins with tools developed for point-to-point channels and works towards deriving coding strategies and performance bounds for large multi-terminal networks._x000D_
* Coding for Uncertainty and Change. While the motivations and goals for the proposed work on coding under uncertainty and change are intertwined, the techniques that arise in these disparate scenarios are strikingly different. The third thrust bridges the divide, considering a network model in which the channel state is both unknown and time-varying and bringing to bear the techniques developed for the extremes of uncertainty and variability into a single unified theory._x000D_
Keywords: Network capacity; uncertainty; change; communication.The proposed research addresses the study of communication under network uncertainty and change in general networks. The study is expected to develop the foundations of a unified theory of communication under uncertainty and change and to guide the design of new techniques and protocols.The project combines research and education and aims to advance discovery and understanding, promoting teaching, training, and learning. Planned educational activities include high school outreach, and graduate and undergraduate research projects. Planned research dissemination activities include publications and presentations to the community and talks and articles for the broader public.</t>
  </si>
  <si>
    <t>1764083</t>
  </si>
  <si>
    <t>Dourish</t>
  </si>
  <si>
    <t>Data analytics has moved from the domains of science and business to that of public administration. An extensive literature explores the idea that "smart cities" can use data analytics for a wide range of public functions including shaping traffic flows, anticipating public health concerns, optimizing garbage collection routes, and analyzing school performance._x000D_
_x000D_
Our empirical investigations have revealed the key role that "dashboards" play in data-driven public administration. Dashboards are dynamic visual composites that summarize and collate data from multiple sources. They are often made available to citizens online, and presented on displays in the foyers of public buildings, in the offices of key decision-makers, and in "control rooms" where they coordinate the work of delivering public services. We have observed that dashboards play such a key role in data-driven settings that, for many people both inside and outside public administration, the dashboard becomes the primary means by which data becomes visible and actionable. Decision-making driven by data is transformed into decision-making driven by dashboards._x000D_
_x000D_
Despite the fact that dashboards are critical to the delivery of public services and touch the lives of so many citizens in settings of data-driven public administration, they have received little scholarly attention. We will address this gap by undertaking long-term ethnographic research into the use of dashboards and their integration into the lived work of data-driven public administration. Our multi-sited ethnography seeks to understand how dashboards structure, animate, and communicate data-driven organizational action, and how dashboards come to stand for or even at times displace the data that they represent._x000D_
_x000D_
Keywords: big data, dashboards, public administration, data ethics, organizational studies, ethnographyMuch of the research into big data and data analytics has focused on technical and mathematical foundations for large-scale analysis. We complement this work by investigating how such technologies are put to use as a practical, organizational, and civic matter. This research contributes to current conversations in human-computer interaction, computer-supported cooperative work, information systems, critical data studies, organizational studies, and science and technology studies, each of which has interests in the lived realities of organizational data use. In particular, our use of ethnographic methods and our focus on visual practices will provide a corpus of materials and an analytic framework that can be used comparatively across sites and domains. Research into the practical aspects of data analytics remain scarce; our work will illuminate visual data analytics as a professional and an organizational practice and provide a basis for meshing technical and social considerations in the development of future data analytics platforms.The impact of data science in public administration is almost impossible to overstate. For instance, in the weeks leading up to the submission of this proposal, CNN carried coverage of sociological research into the use of data technologies by the LAPD, and considerable public debate has attended the role that emerging data analytics frameworks and platforms play in delivering public services. By focusing on the practices of data-driven public administration, and especially on the role of dashboards as tools of public engagement and outreach, this research will provide a framework for understanding how public data and data technologies reshape the nature of civic engagement and participation. By engaging with community groups and a broader set of actors through our workshops, and by developing online resources for wider dissemination, we will actively communicate the outcomes of our research beyond the boundaries of the academy.</t>
  </si>
  <si>
    <t>1764085</t>
  </si>
  <si>
    <t>Frew</t>
  </si>
  <si>
    <t>The goal of this work is to investigate a Robust Intelligence architecture framework for information-gathering by teams of heterogeneous aerial robots. The project is a collaboration between computer scientists, aerial roboticists, and wildlife researchers, with emphasis on assessments through field deployments._x000D_
_x000D_
Keywords: aerial robots; information gathering; cooperative control; unmanned aircraft systemsThe framework proposed here will enable robust intelligence by combining stochastic and geometric reasoning with distributed optimization algorithms. The proposed solution will have the ability to learn and adapt the solution methodology in response to environmental properties and the system response. The proposed effort is organized into four main tasks: deriving energy-aware coverage algorithms to visit possible wildlife locations quickly; deriving information-theoretic algorithms for teams of cooperating robots to localize the wildlife based on their radio collars; investigating decision-making techniques that adapt planning horizons on-line in response to system performance; and evaluating the framework with fixed-wing and multi-rotor aerial vehicles during field deployments with wildlife scientists.Autonomous systems which can continuously monitor wildlife can revolutionize wildlife and conservation biology by providing valuable data to scientists which can lead to new insights. The involvement of wildlife biologists with the project either as co-PI or through external support will facilitate the transfer of technology and its use in real-life applications. Further, results will be integrated into curricula and outreach activities organized by the PIs.</t>
  </si>
  <si>
    <t>1764086</t>
  </si>
  <si>
    <t>Sarma</t>
  </si>
  <si>
    <t xml:space="preserve"> Panel Summary       
 SUMMARY OF PROPOSED RESEARCH ACTIVITY _x000D_
_x000D_
This proposal describes a re-examination of programming, thinking of it as a problem solving activity rather than 'just coding'. The proposal aims to address factors affecting the problem solving ability of developers. The proposal aims to design novel IDEs that treat context as a first-class object to move from coding to problem solving as the primary focus. The proposal also aims to enable further research by others by making available curated versions of their collected data (video, audio, logs, interviews) to the community._x000D_
 _x000D_
INTELLECTUAL MERIT _x000D_
 Strengths:_x000D_
_x000D_
The initial definition of episodes seems principled and reasonable, though the initial examples of episode types derived from the motivating scenario probably need refinement. The initial thoughts on a theory of when episode/context switches occur seem reasonable, though incomplete. There is little preliminary published work on the ideas to "fill them out" in terms of previous work, though the authors have each done very good work on this area._x000D_
_x000D_
The PIs all have strong collective background in empirical studies. The PIs also have 3 industry partners to conduct  the study._x000D_
_x000D_
_x000D_
Weaknesses_x000D_
_x000D_
The idea of episodes versus others' work on software subtasks  is not well defined, compared, or motivated. _x000D_
_x000D_
Given the state of the art and the PIs prior and current work, this proposal does not demonstrate significant novelty. It appears incremental in studies, theory, and IDE design (e.g., stating they will build on code bubbles, but not stating how code bubbles is inadequate). The PIs all have related grant work, but the novelty of this work beyond that work is not clearly demonstrated.  _x000D_
_x000D_
Similarly, the proposal needs more detailed coverage of the related work/state of the art in relation to the proposed work, to motivate this particular set of research goals and the concepts of episodes and context as defined. _x000D_
_x000D_
The case against plugins as extensions to a basic IDE is not strong. Plugins allow for many easy extensions of features, by many different programmers. Why is that a negative problem in terms of IDE design is not clearly motivated._x000D_
_x000D_
The proposed work is missing significant detail in the actual research steps. Some key missing aspects, for instance, are the details of the studies, including numbers of subjects, selection of subject participants, questions to be asked in interviews and how they will be analyzed, which events in the IDE that will be traced, metrics to be used, threats to validity and how they will be handled. _x000D_
_x000D_
The methodology details of the IDE designs to be assessed, how asses metrics used, etc are missing. It is not clear how the studies will be conducted in terms of for example how many participants are needed of different diversity factors to gain solid insight into the overall community? It is not clear how they plan to scale the studies to gain good insights. _x000D_
_x000D_
 _x000D_
BROADER IMPACTS_x000D_
 Strengths:_x000D_
The PIs describe an educational plan to create course modules to try locally and then disseminate. _x000D_
_x000D_
Weaknesses:_x000D_
It is not clear how much impact this work will have, given its current description of research tasks.  _x000D_
_x000D_
_x000D_
 _x000D_
SUGGESTIONS FOR IMPROVEMENT _x000D_
_x000D_
The proposal aims to address factors affecting the problem solving ability of developers. As the PIs correctly mention that studies on developers have become a mainstream research area in software engineering. There are many empirical studies in industry to observe developer behaviour, collect data and make an analysis. However, problem solving ability has theoretical roots in cognitive psychology; particularly the studies of cognitive biases. In the software engineering education and curriculum design literature there are further publications on programming as problem solving and many schools have adopted a problem solving course instead of an introductory programming course in their curricula. It may be useful for the PIs to investigate them. _x000D_
 _x000D_
SUMMARY STATEMENT _x000D_
                                                                                  _x000D_
 _x000D_
The recommendation of the panel is that the proposal is:  Not Competitive_x000D_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</si>
  <si>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proposal aims to address factors affecting the problem solving ability of developers. As the PIs correctly mention that studies on developers have become a mainstream research area in software engineering. There are many empirical studies in industry to observe developer behaviour, collect data and make an analysis. However, problem solving ability has theoretical roots in cognitive psychology; particularly the studies of cognitive biases. the PIs did not cover the cognitive psychology literature. There is also some work on cognitive biases of developers that empirically show how cognitive biases affect their problem solving ability. Again this research is missing in their literature review. In the software engineering education and curriculum design literature there are further publications on programming as problem solving and many schools have adopted a problem solving course instead of an introductory programming course in their curricula. It may be useful for the PIs to investigate them as well._x000D_
_x000D_
In the context of the five review elements, please _x000D_
evaluate the strengths and weaknesses of the proposal with respect to broader impacts._x000D_
_x000D_
Understanding individual behaviour is a key component in software development process. It is one of the 3Ps (product, people, process). However, I am not very clear how the theory building will take place as problem solving is a mature research with its theories in cognitive psychology and the PIs do not intend to base their research on the existing work._x000D_
_x000D_
Please evaluate the strengths and _x000D_
weaknesses of the proposal with respect to any additional solicitation-specific review criteria, if _x000D_
applicable_x000D_
_x000D_
_x000D_
_x000D_
Summary Statement_x000D_
_x000D_
The background of the PIs are very strong and they have the track record of involving underrepresented communities and knowledge transfer to train students. However, they need to address the above mentioned concerns._x000D_
_x000D_
</t>
  </si>
  <si>
    <t xml:space="preserve">In the context of the five review elements, please _x000D_
evaluate the strengths and weaknesses of the proposal with respect to intellectual merit._x000D_
_x000D_
This proposal focuses on the lack of understanding of the programmers' problem solving process and the need for new IDE designs to support the problem solving process.  Specifically, the PIs propose to conduct a set of empirical studies (i.e., industry software developer observations, interviews, and surveys with data collection on IDE usage), to develop theories of problem solving in programming, and examination of several IDE designs to support their concepts of problem solving episodes and context, where episode is defined to be a short sequence of activities, repeated for different programming tasks and across different programmers, and serving a single, higher-level purpose in the overall programming effort, and context is defined as the set of artifacts and information that developer needs to work effectively and efficiently.  The hypothesis behind the work is that IDEs should be rethought from the ground up as an environent in which programming as problem solving is the focus._x000D_
_x000D_
Strengths_x000D_
_x000D_
+ The PIs all have strong collective background in empirical studies, IDE use for navigation, whiteboard for design, and information foraging (one of the theories on which they plan to extend)._x000D_
+ The PIs have 3 industry partners for the studies._x000D_
_x000D_
Weaknesses_x000D_
- Given the state of the art and the PIs prior and current work, this proposal does not demonstrate significant novelty. It appears incremental in studies, theory, and IDE design (e.g., stating they will build on code bubbles, but not stating how code bubbles is inadequate). The PIs all have related grant work, but the novelty of this work beyond that work is not clearly demonstrated.  _x000D_
- Similarly, the proposal needs more detailed coverage of the related work/state of the art in relation to the proposed work, to motivate this particular set of research goals and the concepts of episodes and context as defined._x000D_
- The case against plugins as extensions to a basic IDE is not strong.  Plugins allow for many easy extensions of features, by many different programmers.  Why is that a negative problem in terms of IDE design?_x000D_
- The idea of episodes versus others' work on software subtasks that programming are working to accomplish are not well defined, compared, or motivated._x000D_
- The proposed work is missing significant detail in the actual research steps.  Some key missing aspects, for instance, are the details of the studies, including numbers of subjects, selection of subject participants, questions to be asked in interviews and how they will be analyzed, which events in the IDE that will be traced, metrics to be used, threats to validity and how they will be handled. _x000D_
The methodology details of the IDE designs to be assessed, how assessed, metrics used, etc are missing.  It is not clear how the studies will be conducted.   How many participants are needed of different diversity factors to gain solid insight into the overall community?  Is this possible using techniques such as observation and interviews that are so time-intensive?  How do you plan to scale the studies to gain good insights?_x000D_
_x000D_
_x000D_
_x000D_
_x000D_
In the context of the five review elements, please _x000D_
evaluate the strengths and weaknesses of the proposal with respect to broader impacts._x000D_
_x000D_
Strengths_x000D_
+ The PIs describe an educational plan to create course modules to try locally and then disseminate._x000D_
_x000D_
Weaknesses_x000D_
- It is not clear how much impact this work will have, given its current description of research tasks.  _x000D_
- It is not clear what kind of course modules with respect to this work are being created._x000D_
_x000D_
_x000D_
Please evaluate the strengths and _x000D_
weaknesses of the proposal with respect to any additional solicitation-specific review criteria, if _x000D_
applicable_x000D_
_x000D_
_x000D_
_x000D_
Summary Statement_x000D_
_x000D_
This proposal seeks to increase understanding of how programmers problem solve and improve design of IDEs to support their notions of problem solving episodes and context.  The current proposal lacks in demonstrated novelty and details of research process and methodology.  It is not clear the planned methodologies will scale adequately to make adequate insights and contributions._x000D_
_x000D_
_x000D_
</t>
  </si>
  <si>
    <t xml:space="preserve">In the context of the five review elements, please _x000D_
evaluate the strengths and weaknesses of the proposal with respect to intellectual merit._x000D_
_x000D_
Strengths:_x000D_
The proposal is ambitious: it is trying to come up with a new foundational theory of how software developers work based on the underlying idea of problem solving episodes, and how "context" is used, where context is defined as the set of artifacts and information that a developer needs to work effectively and efficiently.  The goal is to use this information to try to design IDEs that center on context to increase developer productivity across the span of development activities above and beyond coding and debugging._x000D_
_x000D_
The initial definition of episodes seems principled and reasonable, though the initial examples of episode types derived from the motivating scenario probably need refinement.  The initial thoughts on a theory of when episode/context switches occur seem reasonable, though incomplete.  There is little preliminary published work on the ideas to "fill them out" in terms of previous work, though the authors have each done very good work on this area.  _x000D_
_x000D_
The questions asked of experimental data: (1) determining the set of episodes, (2) determining the kinds of context, and (3) examining individual differences, seem like the right questions towards developing this theory.  _x000D_
_x000D_
The idea of a heuristics-driven IDE based on a formal theory to help a developer organize context is interesting. 	_x000D_
_x000D_
Weaknesses:_x000D_
There are problems with "curve overfitting" by examining how developers work at a given short window of time.  The mechanisms by which I solve problems today (e.g., Stack Overflow) did not exist 10 years ago, and 20 years ago I was just starting to use the Internet to solve problems and primarily looking at books.  Given rapid progress in A.I., is it possible that how developers work will substantively change in the near future.  How will the theories developed have sufficient longevity so as not to be unduly influenced by the subject experiments and time window?_x000D_
_x000D_
I did not see a deep connection between the IDE ideas and the theory.  The IDE ideas appeared to be more of a collaborative platform for free-form information gathering and connection, a little bit like a developer-centric Microsoft OneNote, or an extension of existing ideas in Code Bubbles.  The proposal could do a better job of explaining how these fit together and how the IDE improves the state of the art.  I would like to better understand this claim: "Second, our work will address long-standing limitations of existing IDEs by creating novel IDE designs that center on context as a first-class object in order to better support programming as problem solving."  It seems that this was examined in Code Bubbles, where you have relations between information and other types of contextual information that you can place on a canvas in the service of solving a problem.  _x000D_
_x000D_
In general, I found the proposal somewhat preliminary; there is little in terms of published work that describes aspects of the ideas that are presented here.  It seems like a similar effort could be performed in any area of engineering; are there works that examine how problem solving is performed in this broader context?  _x000D_
_x000D_
_x000D_
In the context of the five review elements, please _x000D_
evaluate the strengths and weaknesses of the proposal with respect to broader impacts._x000D_
_x000D_
Broader Impacts:_x000D_
This project is primarily about trying to understand and improve developer workflows.  The foundational piece is the theory based on problem-solving episodes.  The main engineering piece is the application of this theory to IDEs.  If the foundational piece leads to substantive insights on developer workflow, it could have a dramatic impact on how future tools are constructed.  _x000D_
_x000D_
Also, the studies will help us increase our insight on how different communities with different levels of experience approach problem solving.  This may help to spur broader participation across different population, and will serve as a resource for other research groups.  _x000D_
_x000D_
The PIs have good records for promoting diversity._x000D_
_x000D_
Please evaluate the strengths and _x000D_
weaknesses of the proposal with respect to any additional solicitation-specific review criteria, if _x000D_
applicable_x000D_
_x000D_
_x000D_
_x000D_
Summary Statement_x000D_
_x000D_
This paper describes a re-examination of programming, thinking of it as a problem solving activity rather than 'just coding'.  Previous work has done some initial field studies attempting to understand how developers work.  A table is provided that describes a wide range of activities that developers perform while at work.  However, how these are related and workflow.  This proposal hopes to examine such relationships and use these to redesign integrated development environments (IDEs) to better support developer needs.  _x000D_
_x000D_
The proposal asks the following questions:_x000D_
1. How do developers engage in problem solving?_x000D_
2. How can we support developers in these activities?_x000D_
3. What is the impact of explicit support of programming-as-problem-solving?_x000D_
_x000D_
Section 2 describes a motivating scenario involving maintenance of a traffic simulator.  It involves hopping between many different files, looking up information on Stack Overflow, communicating with a remote engineer via Skype.  Some problems with the standard development effort: _x000D_
- excessive switching between tools_x000D_
- key information being difficult to find (and this information must be repeatedly found)_x000D_
- inability to share full context_x000D_
- possible missing alternatives_x000D_
Although some of these things may can be handled within an IDE via plugins, the fact that they are plugins rather than central to the IDE indicates their considered importance._x000D_
_x000D_
Section 3 describes background work.  This topic has long been of interest for the PPIG, the Psychology of Programming Interest Group.  Additional work from Silito and Andrew Begel on types of questions that developers ask of code, Danny Dig on current state, Cherubini on whiteboard, and Meyer on perception and actual productivity.  Then theory formation is discussed, focusing on information foraging theory (IFT) and its descendents, looking for models and explanations of programmers' workflow.  Next, tool support is discussed, walking through previous and current generation IDEs that are "bento-boxed" for different tasks, and recent tools such as Code Bubbles that attempt to provide flexible layouts for code fragments.   Finally, differences between individuals and populations are described.  These include differences in novice/expert programmers, male/female programmers, and other delineations, as well as other individual differences.  _x000D_
_x000D_
The authors describe a "problem solving episode" as:_x000D_
- a short sequence of activities_x000D_
- clearly delineable_x000D_
- repeated for different programming tasks by different programmers_x000D_
- serving a single, higher-level purpose in the overall development effort_x000D_
_x000D_
Some examples from the motivating scenario: "Identifying files that need change", "(jointly) develop a solution".  These are examples rather than part of an overall taxonomy at the moment.  The goal of the research is to develop such a taxonomy of different episodes with rules that describe when they begin/end, their context, and the activities performed within the context._x000D_
_x000D_
The first research task will be empirical studies: performing audio and video capture of developers working at NextGen Healthcare, phase change, and Microsoft.  The videos will be anonomized to remove any proprietary content.  This information gathering will be designed to help identify episodes, when they are performed, whether they are appropriate.  Also, it will examine context (is context more than just information?), and individual differences.  _x000D_
_x000D_
The information will be used to help drive theory development.  The proposers give the example of IFT, which defines a search behavior, but also why a user exhibits this behavior.  The authors have some preliminary thoughts on such a theory: _x000D_
1. Developers choose the next episode in which to engage based on the maximum net value that that episode brings to the problem solving exercise_x000D_
2. Developers will engage in actually changing code when they believe the cost of acquiring new information now is greater than the potential cost of needing new information later_x000D_
3. Developers will engage in involving others when they believe that the benefit of doing so outweighs the cost of going at their task alone._x000D_
4. Developers will create the minimal context necessary to successfully complete an episode according to the cost of them creating, organizing, and evolving this context_x000D_
_x000D_
The first claim is overarching, the others are subordinate._x000D_
_x000D_
From this theory, the authors will attempt to build tools that map to users' tasks.  A good example is provided based on multi-sided cards.  The goal is to make it straightforward for users to organize these cards, but also to use some machine learning to "self-organize" the cards based on context.  In addition, a goal is to preserve this context so that the user does not have to recreate it.  _x000D_
_x000D_
This will drive outreach and education.  The students will be informed by the recent theory and also help to contribute to it throuh examination of how students and professionals work on design problems, for example.  _x000D_
_x000D_
For assessment, the proposers plan annual reports on studies to date for the emperical assessment, and perform a post-mortem to determine how to improve the empirical data in future phases.  For IDEs, this will involve lab experiments first with students and later with industrial developers.  The work will focus on outcomes for both programmers (ability to work quickly and effectively) and programs (correctness, structure, etc.)_x000D_
_x000D_
_x000D_
</t>
  </si>
  <si>
    <t xml:space="preserve">In the context of the five review elements, please _x000D_
evaluate the strengths and weaknesses of the proposal with respect to intellectual merit._x000D_
_x000D_
The proposal seeks to develop better understanding of programming as problem solving with intensive field studies to observe developers' actual working tasks in their actual working environment, and developing new IDE using the metaphor of swipeable cards to support the creating and managing of their working context more effectively. _x000D_
_x000D_
The main strong points of the proposal are: _x000D_
S1. Empirical studies in industrial setting may produce new insights on how to improve IDE designs._x000D_
_x000D_
S2. The PIs have relevant experience and expertise in carrying out the research tasks. _x000D_
_x000D_
S3. The PIs have good relationship and identified three industry collaborators to conduct the field studies for data collection._x000D_
_x000D_
_x000D_
The proposal can be improved by: _x000D_
_x000D_
I1. Clarifying and justification on the relationship between empirical studies and theory development_x000D_
- In empirical studies part, the proposal describes potential data collection settings, NextGen healthcare, Phase Change, and Microsoft, data collection principles, data analysis methodologies, and initial set of questions to guide the analysis. However, it is not clear how data and findings for these questions will be evolved into the development of theories. For example, cost appears to be the key element in the theory development, however, it is not clear which questions help to develop models or methods for analyzing developer's perception of cost and patterns/strategies employed for cost-benefit analysis._x000D_
_x000D_
I2. Clarifying on considerations on developers' privacy concerns_x000D_
The proposed solution imposes collection of many personal behaviors of developers in order to accurately track his/her episodes and predict context. Yet it does not provide discussion on implications on developer privacy concerns as well as proposing any mitigation to balance accuracy and privacy._x000D_
_x000D_
In the context of the five review elements, please _x000D_
evaluate the strengths and weaknesses of the proposal with respect to broader impacts._x000D_
_x000D_
The proposed solution could potentially improve how developers practice and think about software development, as well as introduce changes and tools on how to teach problem solving skills._x000D_
_x000D_
_x000D_
Please evaluate the strengths and _x000D_
weaknesses of the proposal with respect to any additional solicitation-specific review criteria, if _x000D_
applicable_x000D_
_x000D_
_x000D_
_x000D_
Summary Statement_x000D_
_x000D_
The proposal seeks to develop better understanding of programming as problem solving with intensive field studies to observe developers' actual working tasks in their actual working environment, and developing new IDE using the metaphor of swipeable cards to support the creating and managing of their working context more effectively. The contributions lack novelty, and more clarification is needed on the cost aspects in the theory development,  and the practical implication needs to be further explored to mitigate privacy concerns._x000D_
_x000D_
_x000D_
</t>
  </si>
  <si>
    <t>Anybody who has witnessed programmers at work knows that they do much more than sit in front of their favorite IDE, (magically) have a clear idea of what needs to be done, and go through a mechanical process of editing the code to enact the changes needed. Instead, they engage in a broad range of tightly interwoven activities that help them understand what they need to do, articulate and reflect upon how they might go about doing so, and situate their programming within this broader perspective.  Programmers problem solve._x000D_
_x000D_
This proposal postulates that, to truly understand what programmers do and to better support them in doing so, it is necessary to adopt a view of programming not as coding but as problem solving. Three research questions result:_x000D_
_x000D_
1.   	How do developers engage in problem solving?  Anchored in the novel concept of problem solving episodes, we will use field studies, laboratory experiments, and theory formation to significantly extend and unify what to date are disparate bits of understanding about programming as problem solving._x000D_
_x000D_
2.   	How can we support developers in problem solving?  Focusing on enabling developers to create, work with, and evolve rich problem solving contexts, we will reimagine the IDE through the design of new interaction paradigms and novel features that equally and uniformly support all aspects of problem solving, including, of course, coding._x000D_
_x000D_
3.   	What is the impact of explicit support for programming as problem solving? Working with several industry partners, we will examine the effect our IDE designs have on both the programmer, in terms of their ability to work effectively and efficiently, and the code they produce, in terms of qualities such as novelty of solution, understandability, maintainability, and bugginess._x000D_
_x000D_
Throughout the project, we will pay particular attention to diversity. It is well-known that gender, culture, experience, and other factors have significant impact on individuals and their problem solving styles. We seek to document and account for these differences in the theories and IDE designs that we will produce. _x000D_
_x000D_
Keywords: programming, problem solving, IDE, diversityThe intellectual merit of the proposed work is threefold. First, our work will generate a deep understanding of programming as problem solving, in the form of carefully validated theories and insights that are anchored in the novel concept of problem solving episodes. Second, we will design novel IDEs that treat context as a first-class object to move from coding to problem solving as the primary focus. Finally, to enable further research by others, we will make available curated versions of our collected data (video, audio, logs, interviews) to the community.The broader impact of the proposed work is threefold. First, our work will lead to new understandings and tools that could radically change how developers worldwide practice and think about software development. Second, diversity as a subject is built into the fabric of our research, with studies that are from the start sensitive to the fact that developers of different gender, backgrounds, and ability solve programming problems differently, and tool designs that take the findings into account. Third, our work involves a serious educational component, with results first transitioning into courses at the University of California, Irvine and Oregon State University, and then being disseminated as course modules via workshops at venues such as ICSE and SIGCSE.</t>
  </si>
  <si>
    <t>1764089</t>
  </si>
  <si>
    <t>Szafir</t>
  </si>
  <si>
    <t>Computational exploratory methods, such as topic modeling and other unsupervised machine learning techniques, enable scholars to quickly identify patterns in increasingly large text datasets. However, current methods focus on synthesizing statistical properties of data to find the most dominant patterns in the dataset, placing the burden of discovery on the algorithm. Qualitative inductive methods (QIMs), in contrast, allow experts to generatively construct insights by deeply engaging with individual details in the data, producing findings grounded in expert knowledge that are semantically meaningful to target applications. While QIMs result in findings that are deeply grounded in the data domain, QIMs also heavily rely on manual expert analysis. This limits the scale of data, breadth of sources, and increasingly the datasets with which qualitative scholars can engage, and prohibits experts from using QIMs for big data analyses. This proposal outlines a program of research focused on developing new methodologies, work practices, and computational techniques that blend the analyst-driven methodologies of QIMs with the scalability of computational approaches. Our work introduces a computer-in-the-loop paradigm where a system models patterns arising during qualitative analysis in real time to point analysts towards interesting regions in a corpus and to scale qualitative insights over large text datasets. Our approach will enable analysts to apply QIMs to larger and more complex data, leveraging natural language processing and information visualization to create new opportunities for understanding and engaging with data._x000D_
_x000D_
Keywords: Qualitative Methods, Text Analysis &amp; NLP, Information Visualization, Human-in-the-LoopThe proposed research develops a new methodological paradigm for data analysis that allows analysts to leverage the domain-forward perspectives of QIMs to explore large text corpora. Through our multidisciplinary and multi-methodological team, the proposed research seeks to develop techniques that will enable analysts to (1) enhance their existing practices with computational techniques and new scales of data and (2) adopt rigorous approaches based on inductive principles to ground data exploration in human insights. Our approach uses QIMs to invert traditional models where humans are used to verify analysis ('human-in-the-loop'), and instead start with human insights which can be amplified through new computational models ('computer-in-the-loop'). The proposed research addresses this problem from two sides: (1) characterizing existing processes for conducting inductive analyses and (2) expanding on preliminary work to develop and evaluate online machine learning and visualization techniques to generate, refine, and apply computational models tightly coupled with the analyst?s natural workflow. _x000D_
_x000D_
Our results allow us to identify a set of general workflows for inductive analyses of text corpora in the domains of mental health, public health, crisis informatics, philanthropic informatics, policy informatics, and social science and use these results to inform an interactive system for computer-in-the-loop qualitative inductive analytics that enables transparent collaboration between the expert analyst and the evolving computational models to interpret large-scale text corpora. Based on the experiences of inductive analysis experts, our techniques focus on three methods for enabling induction at scale: the computer as annotator, the computer as collaborator, and the computer as an annotation assistant. In developing these techniques, this work will make foundational contributions in Human-Computer Interaction, Computer-Supported Cooperative Work, NLP, and Visualization.The proposed research activities will allow us to increase the scales of data accessible through qualitative methods by leveraging expert perspectives on data to drive modeling practices and providing visualization interfaces that intuitively communicate the underlying statistical models. This research will support novel pedagogical activities and outreach to communities of practice in domains such as Journalism, Public Health, and Computer-Supported Cooperative Work. The system will enable the research team to actively engage high school women in data science activities through on-going collaborations with NCWIT.</t>
  </si>
  <si>
    <t>1764092</t>
  </si>
  <si>
    <t>Robots hold great promise for augmenting emergency response operations by improving access to crucial information about potentially dangerous and/or inaccessible environments. For example, robots may work alongside human teams to collect essential data about structural or environmental hazards, to survey impacted regions, and to locate individuals in need of assistance. Robots equipped with cameras and sensors may provide operations and environmental data to aid in mission pre-planning and re-planning, boost critical decision making, and enhance overall mission effectiveness. However, we currently lack tools that allow robots to communicate collected data to proximal emergency responders working in the field. Instead, robot-collected data is generally transmitted to an operations center, which may then analyze the data and route new plans based on that data to field responders, separating data sensemaking and decision making from the contexts the data describes. This disconnect forces responders to rely on remote analysts or black-box algorithms to process essential data during field operations. To address this limitation, the proposed research enables data-mediated communication between robots and emergency response teams by augmenting the physical world with interactive visualizations of robot-collected data. This work will allow robots to leave digital data traces for emergency responders in the form of on-demand visualizations accessed using see-through augmented reality head-mounted displays (ARHMDs)._x000D_
_x000D_
The proposed research will accomplish three main objectives: (1) developing empirical guidelines for effective, task-driven AR visualizations that support rapid and accurate data analysis while maintaining user situational awareness, (2) developing novel perception, mapping, and communications algorithms that support localization and information exchange between robots and emergency responders in the field, (3) building generalizable knowledge for designing data-mediated human-robot interfaces that successfully integrate robot-collected information and AR visualizations. We will actively work with emergency responders to align our system with responder needs and evaluate the utility of data-mediated robot-responder communication in laboratory and field experiments mimicking high-pressure response situations. Keywords: human-robot teaming; disaster robotics; emergency response; mixed, augmented, and virtual reality; data visualization; SLAM;This research will make fundamental contributions to data visualization, augmented reality, and robotics while developing practical technologies that can enhance emergency response. Our first objective will generate empirically-grounded design knowledge for crafting effective augmented reality visualizations that allow responders to quickly and accurately interpret robot-collected data. Our second objective will develop new algorithms for 3D reconstruction and simultaneous localization and mapping (SLAM) that enable data exchanges between robotic and ARHMD devices. In integrating these research objectives, we will study the utility of AR and robotics for in situ immersive analytics and decision making in high pressure, chaotic, and noisy environments. All research products will be disseminated as open-source modules for further development by the academic and emergency response communities.The proposed work will provide responders immediate access to mission critical information, improve the abilities of robots to assist public safety teams, and lead to new understandings of how data interfaces can make analysis immediately actionable, bridging the gap between data, decision making, and execution. This project will be conducted in close collaboration with several local Colorado response teams such that research findings can be integrated into their existing practices. We will combine our research findings with their current demonstrations and outreach events to advance public understandings of science and technology. We will also work with the National Center for Women in Technology?s Aspirations in Computing program to run an emergency response hackathon on the Colorado Western Slope, which is disproportionately impacted by wildland fires and home to many underserved communities, to introduce high schoolers in the region to computing technologies, including robotics, data science, and augmented reality.</t>
  </si>
  <si>
    <t>1764093</t>
  </si>
  <si>
    <t>Remote sensing technologies provide large-scale, high resolution image data that have transformed our ability to study and monitor terrestrial ecosystems. Unfortunately, similar technologies are not available underwater -- the current state of the art is mostly focused on collecting data using a labor intensive process involving human divers imaging small areas. This limits our ability to study large-scale spatial and temporal effects, e.g., to understand if local human influences and global climatic changes are altering the structure and function of these important ecosystems._x000D_
_x000D_
This project looks at the opportunities and challenges in using an Autonomous Underwater Vehicles (AUV) swarm to collectively create a 3D model of subtidal habitats. This involves significant and fundamental research challenges including developing swarming control algorithms that estimate the physical world to decide the best plan for swarm collaboration and vehicle control.  Our experimental platform is a Data Diver AUV swarm, which has a dual nature where the vehicles have enhanced capabilities at the surface (e.g., GPS localization and wireless communication) that go away when they submerge. Yet, they must be underwater to collect the image data. This creates difficult challenges in coordinating the swarm. We will deploy a large-scale swarm (tens of vehicles) allowing experimentation with our developed technologies, collecting important scientific data, studying the redesign of key vehicle features, and transitioning the best of these options into practice._x000D_
_x000D_
Keywords: collaborative control, localization, estimation, AUV swarms, coral reef imagingThis project studies fundamental research problems related to distributed robotic control, environmental estimation, localization, underwater imaging, and vehicle sensing and actuation strategies that are necessary to use an AUV swarm to collect large-scale, high-quality benthic image data in a low-cost and scalable manner. We will experiment with and develop upon the Data Diver AUV, which are unique vehicles that can propel themselves when on the surface, and they act like a drifter when diving. This creates an interesting duality between being at the surface and diving underwater. When at the surface, the vehicles can determine precisely where they are; they can coordinate with other vehicles, and they can move freely in any direction. All of these abilities go away when they dive underwater. Yet, they must dive in order to gather useful image data. Therein lies the fundamental conflict -- our vehicles are highly capable at the surface, yet they must go into the sensor and actuator deprived underwater environment to collect data. _x000D_
_x000D_
Expanding the capabilities of the Data Diver swarm to perform subtidal marine habitat imaging requires fundamental research in swarming control, building algorithms and systems for localization, 3D reconstruction,  estimation, and enhancing the vehicle design to make it better suited towards collecting underwater image data. The underlying challenge is to understand and jointly consider the physical medium (ocean) as it is learned during deployments. These research problems are uniquely suited to participants of this research project which brings together the scientists, the algorithm/controls/systems researchers, and the vehicle hardware designers.We train the next generation of engineers and scientists to work in multidisciplinary teams to develop technologies to support large-scale benthic data collection. This is accomplished by educating postdoctoral researchers, graduate students, undergraduate students, and high school students. We will continue our practice of releasing as open-source the tools, data, and other research artifacts developed during this project. And we will investigate the commercialization of these technologies through our partnership with Apium. The project tightly integrates research and practice, and we will consistently perform ocean experiments to gather data that will be added to our existing data base to support scientific activities such as the 100 Island Challenge.</t>
  </si>
  <si>
    <t>1764094</t>
  </si>
  <si>
    <t>Barbic</t>
  </si>
  <si>
    <t>Our objective is to greatly improve the modeling of contact between virtual humans and their environments, such as other virtual humans, wearables, tools, industrial equipment, furniture, and medical and sports equipment. Our technical solution to these challenges is to develop empirical methods to measure real-world nonlinear elastic materials undergoing large deformations in the presence of contact, as well as efficient methods to simulate contact with acquired materials. We focus on common materials such as human tissue (fat, muscles, skin), as well as man-made soft materials, such as, for example, those found in apparel (clothing, shoes, athletic equipment), furniture (seats, mattresses) and industrial and safety equipment. We describe in detail three application thrusts of our acquired materials: human contact ergonomics, virtual hand grasping, and realistic face dynamics. The proposed methods will advance the state of the art in computer graphics, virtual reality, computer simulation, solid mechanics, and nonlinear optimization._x000D_
_x000D_
Keywords: virtual humans; contact; materials; nonlinear; acquisition.Nonlinear soft elastic materials such as human tissue undergoing contact are difficult to model and capture due to the high dimensionality of the material space, inherent visual occlusions of the contact sites, and difficulties in simultaneously capturing both displacements and forces of objects with complex geometry. We give methods to overcome these obstacles, using force-meter and pressure-sensing equipment, nonlinear material optimization using one-dimensional splines, and by proposing a new scientific instrument, the nonlinear durometer, capable of measuring nonlinear strain-stress curves in soft deformable objects. We demonstrate, for the first time in virtual human modeling in computer graphics and virtual reality, how to use ultrasound to determine the correct shape of interior structures invisible to optical cameras such as sub-skin fat and muscles. We give an optimization technique to determine the deformations of the object interior and occluded surface parts. We provide three application thrusts for our measured nonlinear materials: (1) improving contact ergonomics whereby we innovate in accelerating optimization using model reduction, (2) real-time modeling of contact between the human hand and objects manipulated in VR whereby we innovate with multi-level model reduction, and (3) measuring the natural vibration frequencies of the human face and other body parts to simulate realistic contact dynamics, whereby we innovate with computing gradients of eigen-decompositions.The ability to model, acquire and simulate virtual humans and other real-world materials undergoing contact and large deformations has applications in many fields. In healthcare, it makes it possible to design better prosthetics, hearing aids, and other medical devices in contact with real tissue. In computer graphics, virtual reality, telecommunication and film, it enables better, more believable virtual humans, through vastly improved simulations of the human touch. Better human contact and touch have far-reaching applications: surgeons can practice virtual operations before cutting into real people; firemen can learn to handle their fire-fighting equipment in virtual worlds without entering real fires; and engineers from around the world can video-conference to share and inspect object prototypes, and carry out design tasks together. Accurate contact would also greatly improve ergonomics, as both the human body and human wearables often undergo contact and large deformations, such as in apparel (clothes, shoes), medical devices, industrial and safety equipment, or during contact with flexible furniture. The project will train one post-doc and two PhD students. The proposed research will be integrated into the USC curriculum at both the graduate and undergraduate levels, and the themes of this grant will be utilized for K-12 outreach programs in Los Angeles. The produced software will be made available freely on the web, as a part of PI's free Vega FEM simulation library. This project will generate the following full-body spatially-varying data: (1) nonlinear material properties of the skin and sub-skin fat tissue, (2) depth of sub-skin fat tissue, and (3) skin friction. All the proposed data will be made freely available on PI's website, and will be re-usable in many applications in medicine and related fields.</t>
  </si>
  <si>
    <t>1764095</t>
  </si>
  <si>
    <t>Singh</t>
  </si>
  <si>
    <t>Sophisticated machine learning algorithms such as neural networks have resulted in highly accurate predictors for many applications. Their very complexity, however, results in these algorithms being black-boxes. Thus, practitioners often have little idea why decisions are being made, and metrics such as held-out accuracy are not sufficient for them to establish trust with such systems._x000D_
_x000D_
In this work, the PIs and their team will develop algorithms that can explain why any machine learning classifier is making its decisions, without any access to its underlying implementation. First proposed thrust extends this basic framework by studying high-precision rules as the language of explanations, providing detailed and accurate insights into the behavior with minimal effort on the users' part. The second proposed thrust identifies automated ways to learn domain-specific perturbation functions that generate realistic instances to compute the explanations. As a third thrust, the team will investigate approaches to explain the whole model, and to compare multiple models, using local explanations. Finally, the team will develop methods to incorporate user feedback on the explanations as supervision to update the model parameters and improve its predictions. The team proposes a comprehensive evaluation of such these explainers using crowd-sourcing experiments in comparing, trusting, and modifying machine learning algorithms, and applied to diverse tasks such as sentiment analysis, machine translation, Visual QA, and object detection._x000D_
_x000D_
Keywords: machine learning; interpretability; explanations; human-centered learning; deep learning;Being able to rationalize machine learning models is an important challenge facing the field. For the machine learning community, this project aims to facilitate a more robust evaluation pipeline, reduced debugging efforts, and increased ease of use (and of trust) of these complex, black-box machine learning systems. By addressing the technical challenges of the proposed work, the team will also make contributions to the fields of focused sampling and perturbation techniques, theoretical and empirical understanding of interpretability of machine learning models, and will propose novel auto-encoder structures for a variety of domains. The project will also facilitate new application areas of machine learning for which insights into machine learning is often more useful than their predictive capabilities. The collaboration of the PIs on interactive and interpretable machine learning provides a strong foundation for the proposed work, which is also well-aligned with the team's overarching research goal of explainable machine learning.The very prevalence of machine learning in the many aspects of our lives indicates the significant potential of explainable machine learning for societal impact. These explanations are a useful addition to the tool-belt of machine learning educators, students, practitioners, and researchers. Insights into machine learning will also make such systems more transparent, and thus can identify whether machine learning systems are being fair to people from different strata of society, or whether it is discriminating based on features such as race and gender. Having rationales for predictions further enables novel applications of machine learning in domains where black-box predictions are not trustworthy (such as in the industry, healthcare, and the military). Thus public dissemination of the results is a key focus, and the team will augment standard channels (such as conference papers) with novel ones including open-source software that integrates with off-the-shelf machine learning toolkits, jargon-free documentation of how to use the system, and interactive tutorials and demonstrations to encourage applications to novel domains (the PIs have a track record of developing such materials). Through these initiatives, and the minority-serving designation of UCI, the project also hopes to increase participation from underrepresented groups and high-schools students.</t>
  </si>
  <si>
    <t>1764096</t>
  </si>
  <si>
    <t>Downard</t>
  </si>
  <si>
    <t>The primary aim of the Scalable Peirce Interpretation Network (SPIN) project is to engage diverse communities of philosophers, scientists, students and interested members of the public in an integrated array of collaborative research activities in the history and philosophy of science--and to do so in a manner that draws effectively on online computing resources to promote effective forms of co-evolution of the cyber-human system as a whole. The research activities draw, first and foremost, on the manuscripts of C.S. Peirce who, as the founder Pragmatism, provides significant insights into the logical foundations of the scientific method. In order to make the unpublished source materials more accessible, the diverse communities of the research network will engage in the language processing tasks involved in transcribing and interpreting digital images of the texts. In order to accomplish this goal, two problems must be overcome. First, traditional scholarly approaches to manuscript transcription have been designed to serve the aim of producing critical editions and not the goals of engaging diverse communities in both scholarly and scientific activities. Second, manuscripts in the history and philosophy of science are complex in that they have text interspersed with formulas, figures and diagrams. As such, this project will test a simple, generic and limited design standard for collaboratively transcribing such collections and will complement these efforts by exploring new uses of the Transkribus automated handwritten text recognition (HTR) platform. Key words: Handwritten, Manuscript, Transcription, Recognition, Crowdsource.The design of the social procedures and technical protocols are modeled on software architecture like the IP stack that have proven to be scalable and a rich source of innovation. The results of the transcription process are being conceived as data fields that can be analyzed and processed using advanced 21st century methods and tools. Using these design principles, the project management team is testing a pragmatic model for an online collaborative transcription and HTR environment that directly pairs images of manuscript pages with (1) machine created transcription data sets to improve the discoverability of the collection and (2) human created best effort transcriptions and encodings of each page. This gives rise to searchable data fields for otherwise hard to navigate primary sources that meet the needs and interests of diverse communities of users. In this way, the scholarly efforts to make the data readily accessible can support ongoing scientific research, and the scientific research can motivate the scholarly efforts. This test of the efficacy of the language processing environment will leverage the efforts of the large and interdisciplinary global Peirce community of philosophers, students, citizen-scholars and scientists who are volunteering to participate in the transcription, interpretation and interdisciplinary research efforts. Finding appropriate ways to employ the latest online research tools in order to organize, harness and coordinate the efforts of the diverse communities in the scholarly and scientific activities presents non-trivial challenges that we seek to overcome.The success of the project will foster a research environment comprised of  a LaTeX enhanced version of an existing open and scalable transcription platform and associated networking tools; an integrated version of an HTR platform with enhanced learning capacities; and a set of learning and outreach resources that will enable other communities to apply the model to their own collections, engaging their own cadres of specialists and volunteers. Other prominent transcription projects treat complex formulas and diagrams as images that are tagged. A cornerstone of our approach is to apply universal access design principles to the development of the transcription procedures and protocols. As such, we seek to encode complex formulas and figures into LaTeX so that the growing collection of data will be broadly useful for a range of purposes and widely accessible by diverse communities including users who are visually impaired. This work will be promulgated by outreach of the SPIN team to other research communities via conferences and publications, through the curricular materials that team members will create for use in several courses they teach and share online and through a board of advisors consisting of project directors and platform developers of other prominent transcription efforts.</t>
  </si>
  <si>
    <t>1764099</t>
  </si>
  <si>
    <t>Mitra</t>
  </si>
  <si>
    <t>Wearables and Internet-of-Things (IoT) sensors can provide significant insights on human behavior. The data provided yields a unique lens into individuals' habits, relationships, desires and personality, and potentially their immediate intentions. We seek to answer the following significant question: how can IoT sensing unveil how humans, as part of these networked systems, react to the environment, their technological capabilities and other individuals present in this new cyber-social-network? The ability to tap into the potentially massive amount of information coming from wearable IoT sensors represents a paradigm shift in the observations of human interactions over more traditional indirect sensing (e.g. camera networks). _x000D_
Keywords: Internet-of-Things, wireless body area networks, crowd and social networks dynamics, statistical signal processing, active sensing, magnetic induction sensors.The project bridges the field of network science, signal and information processing and electromagnetic sensing to extract from weaeable and static IoT sensor data the parameters of social network dynamics that model the influence of human network agents and their interaction with IoT technologies. Rather than tracking people behavior in isolation we will use models for swarming behavior, crowd dynamics and social pressure to unveil how agents influence each other and how they respond to the IoT. This will allow to predict behavior as well as define closed loop strategies to manage crowds. Research challenges include developing underlying models through a signal processing lens, with a focus on inference and active sensing as informed by novel sensors, exploring the opportunities and challenges of the novel magnetic induction sensing and communication modality. The proposed research has three interdependent research pillars, respectively: 1) crowd &amp; IoT dynamics inference and models (lead: A. Scaglione); 2) active sensing and optimum IoT management (lead: U. Mitra); 3) novel wearable magnetic induction sensors (lead: M. Moghaddam). We seek to assess the the fundamental limits of each of the methods in the research pillars. A key element of the proposed research is experimental validation and testbed development performed augmenting existing facilities at USC and ASU.  The proposed research will result in the development of new theoretical, modeling and experimental tools for design and analysis that will impact many applications and industries including: community health monitoring, search and rescue, environmental monitoring, and surveillance. From the theoretical side, we expect new results in: learning dynamical systems; active sampling; modeling of crowds and social dynamics embedded in environments with responsive IoT systems; adaptive matrix and tensor completion; modeling of communication and sensing; information theoretic learning bounds; low complexity solutions to high-dimensional inverse problems; and new computational tools for magnetic induction systems.i) training students in cross-disciplinary research including network science and signal processing; (ii) training students in both theory, experiment, network deployment and design; and (iii) the integration of new theories, models and examples into current undergraduate and graduate courses at USC and ASU; (iv) the design of novel magnetic induction sensors which could lead to new secure, communication devices; (v) the concerted inclusion of women and under-represented minorities in research experiences and (vi) research results that can be translated to biological networks, video systems, the electric grid, water systems and seismic processes all modeled by Markov processes.</t>
  </si>
  <si>
    <t>1764102</t>
  </si>
  <si>
    <t>Alvaro</t>
  </si>
  <si>
    <t>Large-scale storage systems are caught between a rock and a hard place. Below them, the hardware and software stacks are rapidly evolving, as new media such as solid-state drives and nonvolatile memory disrupt traditional performance assumptions. It is more important than ever to ?future-proof? applications and storage interfaces from dynamism and heterogeneity in the storage infrastructure. Meanwhile, above them, emerging classes of data-intensive applications continually demand new storage abstractions beyond the ?narrow waist? of the POSIX API. Recent efforts have shown the promise of programmable storage?the principled reuse of existing subsystems exposed by the distributed infrastructure to enable new storage abstraction via composition. Unfortunately, in order to enable rapid application evolution, programmable storage forfeits protection from infrastructure evolution. This is because the composition of subsystems is a low-level task that couples (and hence obscures) a variety of orthogonal concerns, including functional correctness and performance. Building an interface by wiring together a collection of components typically requires thousands of lines of carefully-written C++ code, an effort that must be repeated whenever device or subsystem characteristics change._x000D_
In this proposal, we advocate for a declarative approach to programmable storage. We observe that, much as was the case in the early days of relational databases, the rate of change of the application logic defining storage interfaces is dwarfed by the rate of change of the hardware and software infrastructure. Instead of protecting applications from this dynamism via narrow interfaces such as the POSIX API, a declarative programmable storage system allows programmers to define arbitrary APIs as queries over distributed cluster state, focusing only on the high-level functional properties that are required by applications. Choosing an implementation that is consistent with the declarative functional specification then can be posed as a search problem over the space of semantically-identical implementations, which can be reevaluated whenever device characteristics, software or workloads change.The goal of declarative programmable storage is to preserve the protection from lock-in and infrastructure evolution provided by the POSIX API, while supporting the proliferation of new, domain-specific storage abstractions. The proposed research applies and extends classic ideas from data manangement systems to the state of the art in storage systems, raising the level of abstraction in which storage APIs are implemented. PIs Maltzan and Alvaro, experts in storage systems, distributed systems, data management and programming languages, are ideally suited to carry out the research program. It will engender new research in cost modeling and query optimization in the context of this new domain.The storage programming crisis will be felt hardest by the scientific computing community, who are increasingly being forced to be experts both in their own domain and in storage systems internals. If successful, this project will allow these domain experts to take advantage of the rich capabilities of distributed storage systems without requiring them to understand their intricacies, allowing them to focus on the innovation within their own domain while still taking advantage of new optimizations as they become available. From a pedagogical standpoint, this research will encourage experimentation with new generations of storage interfaces, future-proof against the changing characteristics of storage media. The PIs? strong connections with industry partners in Silicon Valley and collaborators in the National Labs will enable continual real-world validation of the benefits of the proposed approach.</t>
  </si>
  <si>
    <t>1764392</t>
  </si>
  <si>
    <t>Across communities around the world, electrical energy and its distribution are becoming ubiquitous. Smart cities of the future are networks of interrelated communities, each with customers possessing Distributed Renewable Resources (DRRs) and Distributed Energy Storages (DERs) capable of supplying the energy needed by other customers within their community. Such a decentralization of energy has evolved these customers into "prosumers" who can both produce and consume energy, ushering in Transactive Energy (TE). To establish a TE ecosystem, significant changes must be made to enable point-to-point information communication and energy transaction, subject to constraints on the power, network and computing infrastructure. To address these challenges in a systematic manner, the PIs propose a CSR research project by developing a novel, holistic framework to realize a comprehensive IoT-driven Transactive Energy Ecosystem (IoTEE) for a smart city with high penetration DRRs. The key objective is to introduce foundational analytical tools that will allow the design, analysis, implementation and validation of novel mechanisms for significantly alleviating the challenges introduced by TE into the future grid. The outcomes produced would justifiably be more competitive than a carefully chosen benchmark algorithms, considering the indelible levels of uncertainty in future conditions. Keywords: Transactive Energy; end-to-end analytics; Internet of Things; Edge Computing; Fog Computing; Cloud Computing; Network.Transactive Energy (TE) is an Internet of Things (IoT)-driven paradigm, and to truly leverage the benefits of end-to-end analytics, this research project will design, develop, implement and validate a decentralized fog computing model that reduces congestion and latency, and increases throughput; high-performance computing hardware to support and scale the fog model; a robust communication network optimization to ensure fault-tolerance, minimize latency, and deliver scalability and adaptive decision; and a suite of mathematical formulations leveraging these models to enable the proposed IoTEE. Specifically, this research will lead to several innovations: 1) A Decentralized Three-Tiered Fog Model to minimize response delay per query. This model will work towards incorporating the pillars of Fog computing; 2) Advanced computer architecture to support and scale the fog model. It comprises the Graphical Processing Units (GPUs) for Fog-level analytics, and leverages the NSFFutureCloud prototypes, Chameleon and CloudLab, for cloud-level analytics. Multi-core CPU systems are proposed to implement edge-level analytics; 3) Adaptive distributed algorithms for multi-source, multi-destination communication routing for both wired as well as wireless links. These algorithms ensure resiliency and Quality of Service (QoS), and meet stringent latency requirements of Fog and Edge; and 4) A suite of algorithms are proposed for load and DRR generation forecasting, and minimizing forecast mismatches, Optimal Power Flow (OPF), Optimal Energy Route Determination (OERD) and stakeholder negotiations. These algorithms leverage the results from previous innovations and build upon them to fully realize the envisioned IoTEE.This transformative effort will provide the right impetus to the global deployment of engineering technologies for smart grid's TE ecosystem and its associated stakeholders. The proposed framework will yield interdisciplinary advances in IoT, TE, decentralized computing and high-performance systems to support such computing models, network optimization for information communication, and optimal routing for transacted energy. The PIs will integrate the proposed research into existing courses and will jointly develop one new interdisciplinary course for undergraduate and graduate-level students around the areas of smart grid, control, networking and computing. Broad dissemination is ensured by enabling an open-access repository of datasets created from the results of the funded research, as well as any program codes or related tools used to generate and analyze such data. Students from different backgrounds, including from the minority groups, will be exposed to the topics covered in the proposed work in the form of senior design projects, Energy Club projects, summer research and other related outreach activities.</t>
  </si>
  <si>
    <t>1800538</t>
  </si>
  <si>
    <t>Rozier</t>
  </si>
  <si>
    <t xml:space="preserve"> Panel Summary       
 SUMMARY OF PROPOSED RESEARCH ACTIVITY_x000D_
_x000D_
This proposal aims at developing an open-source model checker. Decreasing availability of open-source model checkers based on the SMV (Symbolic Model Verifier) language is a reason for concern that would be addressed. Improvements to the language, to counterexample generation and presentation, and to incremental analysis are planned._x000D_
_x000D_
INTELLECTUAL MERIT_x000D_
_x000D_
+ The proposed project would unify in one tool improvements developed in different strands of SMV-based model checkers.  That would preserve the ability to work with the wealth of   existing models in the SMV language._x000D_
_x000D_
+ The proposed extensions to the language and the capabilities of the model checker are valuable._x000D_
_x000D_
_x000D_
+ The PIs are qualified for the proposed project. The PIs have secured external support from leading experts in model checking and decision procedures._x000D_
_x000D_
_x000D_
- The PIs seem to have no connection to the team developing ABC._x000D_
_x000D_
- A more modular architecture than the one proposed would be better for a tool that aims at widespread adoption and longevity._x000D_
_x000D_
- Going through the AIGER format hinders integration of SMT solvers._x000D_
_x000D_
BROADER IMPACTS_x000D_
_x000D_
+ The PIs have a good track record for outreach and dissemination of results._x000D_
_x000D_
- The proposal should have a stronger emphasis on community building around the proposed open-source framework._x000D_
_x000D_
SUGGESTIONS FOR IMPROVEMENT_x000D_
_x000D_
The PIs should consider the CRI program, perhaps separating the framework issues from the advances in model checking technology._x000D_
_x000D_
The proposal should clarify the role of Galois's SAWCore._x000D_
_x000D_
_x000D_
SUMMARY STATEMENT_x000D_
_x000D_
This proposal addresses a relevant issue, namely the continued availability of an open framework for model checking for the SMV language.  However the panel felt that the proposal should focus on a more modular framework and a more community-oriented approach.  The panel also felt that the novelty aspect of the proposed extensions to model checking is not sufficiently strong. _x000D_
_x000D_
The recommendation of the panel is that the proposal is Low Competitive._x000D_
_x000D_
The panelists concur that the Panel Summary accurately reflects the panel discussion._x000D_
</t>
  </si>
  <si>
    <t>NATIONAL SCIENCE FOUNDATION _x000D_
Alexandria, Virginia 22314 _x000D_
Direct For Computer &amp; Info Scie &amp; Enginr (CSE)_x000D_
Division of Computing and Communication Foundations (05010000)_x000D_
SOFTWARE &amp; HARDWARE FOUNDATION (7798)_x000D_
NSF 17-571 Computing and Communication Foundations (CCF): Core Programs_x000D_
Review Analysis: Standard Decline (LC) for proposal with low review scores_x000D_
_x000D_
SHF: Medium: Collaborative Research: Open-Source State-of-the-Art Symbolic Model-Checking Framework_x000D_
_x000D_
L: 1800538 Rozier, Kristin Iowa State University $  572,949_x000D_
N: 1800535 Vardi, Moshe William Marsh Rice Univ $  266,148_x000D_
_x000D_
_x000D_
P180456 LC SHF FY18 FM/PL Medium Panel (10 panelists; 4 decl confl), on 12/08/2017, recommended as Low Competitive (V,V,V/G,G)_x000D_
Panel evaluated 21 rated projects: 1 HC, 8 C, 11 LC, 1 NC _x000D_
_x000D_
_x000D_
This standard review analysis is approved for proposals that were placed by a review panel in the LOW COMPETITIVE or NOT COMPETITIVE category and to which no reviewer assigned an individual rating of EXCELLENT. All panelists and NSF staff, if any, who had a conflict of interest with this proposal left the room before the discussion of it began and did not participate in any way in the review and decision process.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Based on these factors, I recommend that this proposal be declined. _x000D_
_x000D_
Anindya Banerjee_x000D_
Cognizant Program Director  _x000D_
Wednesday, December 13, 2017</t>
  </si>
  <si>
    <t xml:space="preserve">In the context of the five review elements, please _x000D_
evaluate the strengths and weaknesses of the proposal with respect to intellectual merit._x000D_
_x000D_
The focus of this proposal is the development of an open-source_x000D_
symbolic model checker that generalizes the SMV modeling language,_x000D_
integrating this generalization with the ABC open-source model_x000D_
checker.  The goal is to have a model checking toolchain that permits_x000D_
the high-level expressivity of an SMV front-end (which is currently_x000D_
closed-source) with the ABC open-source back-end._x000D_
_x000D_
The goal of having an open-source model checker amenable for research_x000D_
is laudable, and the PIs are well-qualified to undertake the research_x000D_
program stated.  Some of the goals enumerated in Thrust 3 (e.g.,_x000D_
requirement encoding, search optimization and pruning) are_x000D_
particularly useful, and faciltiated by the proposed architecture._x000D_
_x000D_
There are however several concerns with other aspects of the proposal_x000D_
as it is currently structured:_x000D_
_x000D_
1. Even though ABC will be used as the back-end of the toolchain, none_x000D_
of the developers of are involved with the proposal in any form (even_x000D_
as consultants).  Although the framework is open-source, the proposal_x000D_
does not indicate the level of effort that will be necessary to_x000D_
sufficiently understand the backend codebase to achieve the proposal's_x000D_
goals.  This appears to introduce a fair level of risk to the overall_x000D_
effort._x000D_
_x000D_
2. The three broad thrusts of the proposal cover (i) engineering_x000D_
issues related to the toolchain itself; (ii) extensions to the SMV_x000D_
modelling language; and (iii) new algorithms integrated into ABC.  The_x000D_
proposal does not rank the importance or difficulty of these different_x000D_
components, making it difficult to understand overall risks (and their_x000D_
mitigation) as well as making it hard to understand dependencies and_x000D_
possible bottlenecks._x000D_
_x000D_
3. For Thrust 1, the choice of SAW (Software Analysis Workbench) as_x000D_
the intermediate representation was unclear.  In the absence of any_x000D_
examples or motivation (other than that it supports AIGER output_x000D_
formats), there was not much insight provided on why SAW's dependently_x000D_
typed SAWCore IR was a good target for ABC/PDR counterexample_x000D_
generation (compound value reconstruction).  A similar issue arises_x000D_
from the translation of SMV.  I also didn't follow the relevance of_x000D_
Cryptol in the toolchain being proposed._x000D_
_x000D_
4. Thrust 2 focusses on extending SMV with new constructs and_x000D_
parameter structure.  Some of these extensions seem to be fairly_x000D_
straightforward (e.g., adding conditionals and loops), while others_x000D_
appear to have a more significant design component (e.g., adding_x000D_
support for model parameters).  The proposal does not provide any_x000D_
insight on such distinctions, nor does it qualify how these extensions_x000D_
impact integration with the SAW IR._x000D_
_x000D_
5. There is little discussion in Thrust 3 on how new backend support_x000D_
that takes advantage of SMV++ would be integrated within ABC.  There is_x000D_
also little discussion on how Thrust 3 efforts take advantage of the_x000D_
IR that links SMV++ with ABC._x000D_
_x000D_
_x000D_
In the context of the five review elements, please _x000D_
evaluate the strengths and weaknesses of the proposal with respect to broader impacts._x000D_
_x000D_
The broader impact of this proposal is strong.  An open-source_x000D_
symbolic model checking toolchain would positively benefit both the_x000D_
research community, as well as industry.  In addition, the PIs have a_x000D_
strong track record of technology transfer.  They have also had_x000D_
success in broadening participation of under-represented demographics._x000D_
The proposal does not discuss pedagogical outcomes (new courses or_x000D_
teaching offerings) that would stem from this effort._x000D_
_x000D_
_x000D_
Please evaluate the strengths and _x000D_
weaknesses of the proposal with respect to any additional solicitation-specific review criteria, if _x000D_
applicable_x000D_
_x000D_
_x000D_
_x000D_
Summary Statement_x000D_
_x000D_
The proposed effort addresses an important issue, namely the lack of_x000D_
state-of-the-art open-source symbolic model-checking tools.  The_x000D_
proposal has significant intellectual merit underlying the engineering_x000D_
of such a tool, and with notable and apparent broader impact._x000D_
_x000D_
_x000D_
</t>
  </si>
  <si>
    <t xml:space="preserve">In the context of the five review elements, please _x000D_
evaluate the strengths and weaknesses of the proposal with respect to intellectual merit._x000D_
_x000D_
Goals - Potential and Originality:  _x000D_
_x000D_
(+) New algorithms will be developed for translating SMV/higher-level language models to AIGER format for model checking with ABC in such a_x000D_
way that enables backwards translation of counterexamples produced into meaningful statements about the original higher-level system models._x000D_
_x000D_
(+) Higher-level data types will be developed that could be used as a common back-end for different modeling languages and design an extensible framework for defining high-level models that reduce to low-level models for efficient reasoning without losing_x000D_
information in translation. _x000D_
_x000D_
(+) Scalable reasoning about families of models is enabled by adding parameters to the SMV language. _x000D_
_x000D_
(+) Proposed infrastructure will be integrated with open-source tools such as tools from Galois - Cryptol and Software Analysis Workbench. _x000D_
_x000D_
(+) The proposal includes investigating requirements encoding in the performance of symbolic LTL model checking which will build on recent work by the PIs where they demonstrated new encodings that translate to significant, sometimes exponential, improvements over the current standard encoding for symbolic LTL satisfiability checking._x000D_
_x000D_
(-) A detailed plan to create an open source community around the tool is not discussed. In particular, it would be nice to create the proposed model checker with easily replacable backend. _x000D_
_x000D_
Plan: A detailed schedule is included with all three thrusts running concurrently. _x000D_
_x000D_
Team and resources: The team comprised of stalwarts in model checking and form a dream team for accomplishing the proposed goal. The team's prior work and existing tools provide a good launch pad to develop the proposed model checking framework. _x000D_
_x000D_
_x000D_
_x000D_
_x000D_
_x000D_
In the context of the five review elements, please _x000D_
evaluate the strengths and weaknesses of the proposal with respect to broader impacts._x000D_
_x000D_
The creation of an open source symbolic model checking framework will encourage adoption of model checking across fields and enable faster rapid development of new model checking techniques. _x000D_
_x000D_
PI Rossier has an undergraduate student research team comprised of four women and three men, one from an economically disadvantaged background. PI Rozier has an ongoing collaboration with the Girl Scouts and will give talks, host lab tours with demos, and lead activities derived from this research. She will present to middle school children and their parents at events including Des Moines' Investing In My Future's (IIMF) Bridging the Gap to College Day, aimed at encouraging underrepresented minorities to become the first in their families go to college and major in STEM._x000D_
_x000D_
Please evaluate the strengths and _x000D_
weaknesses of the proposal with respect to any additional solicitation-specific review criteria, if _x000D_
applicable_x000D_
_x000D_
The proposal includes a clear collaboration plan. PI Rozier is identified as the main PI supported by Dr. Tomb and Prof. Vardi. Prof. Tinelli and Dr. McMillan will serve as unpaid consultants. _x000D_
_x000D_
The allocation of time by PIs is adequate. The main PI Rozier has allocated 1 month time for each year during the three year period of performance._x000D_
_x000D_
Summary Statement_x000D_
_x000D_
This proposal addresses a very important gap in publicly available research infrastructure for formal methods. There is a dearth of model checking platforms for expressive input languages such as SMV. CadenceSMVs 32-bit precompiled binary and nuXmvs increasingly restricted, closed-source releases do not provide viable research platforms. ABC is a currently-maintained, open-source model checker that is increasingly utilized by researchers but its input is very low-level; its AIGER modeling input language has several disadvantages, including not intuitively supporting direct modeling of modern complex systems the way SMV does. Translation into AIGER from higher-level languages is certainly possible, but few current options are available and the problem of translating counterexamples produced by ABC back into meaningful counterexamples for a higher-level language model, such as one in SMV, remains an open_x000D_
research question. This proposal aims to fill the current gap in model checking research platforms: building up from ABC a freely-available, open-source, scalable model checker that accepts_x000D_
expressive models in higher-level languages, such as SMV, and efficiently interfaces with the currently-maintained ABC back-end algorithms to provide an extensible research and verification_x000D_
tool. The proposal includes novel extensions to the SMV language that better enable analysis of modern complex systems._x000D_
_x000D_
The team is comprised of stalwarts in model checking and form a dream team for accomplishing the proposed goal. _x000D_
_x000D_
_x000D_
_x000D_
</t>
  </si>
  <si>
    <t xml:space="preserve">In the context of the five review elements, please _x000D_
evaluate the strengths and weaknesses of the proposal with respect to intellectual merit._x000D_
_x000D_
Strengths:_x000D_
_x000D_
+ The proposal addresses three challenges to develop an open-source model checking framework: bridging the gap between the expressive modeling language of SMV and the back-end model checking algorithms of ABC (Thrust 1), making the modeling language of SMV more expressive (Thrust 2), and improving the scalability of algorithms in ABC (Thrust 3)._x000D_
_x000D_
+ The novelty of the proposed research is especially high in Thrust 3, namely, search optimizations that leverage related model sets._x000D_
_x000D_
Weaknesses:_x000D_
_x000D_
- The proposed research is lacking in significant intellectual insights.  The challenges in Thrusts 1 and 2 are primarily engineering in nature rather than foundational.  _x000D_
_x000D_
Suggestions for Improvement:_x000D_
_x000D_
* The proposal reads as a solid engineering initiative overall, but most of the individual research tasks are mundane and seem to be a laundry list of engineering tasks to be addressed.  Perhaps consider separating research tasks from development tasks._x000D_
_x000D_
_x000D_
In the context of the five review elements, please _x000D_
evaluate the strengths and weaknesses of the proposal with respect to broader impacts._x000D_
_x000D_
Strengths:_x000D_
_x000D_
+ The proposed research would result in an open-source model checking framework suitable for future research.  The current frameworks either support SMV's expressive modeling language but are closed-source (e.g. CadenceSMV), or are open-source but support a limited modeling language (e.g. ABC)._x000D_
_x000D_
+ The developed framework would be evaluated on an extensive benchmark suite which would be made publicly available._x000D_
_x000D_
+ The developed framework would be integrated into MSR's and Galois's verification technology._x000D_
_x000D_
+ The developed framework would be integrated into formal methods courses at ISU and Rice Univ._x000D_
_x000D_
Weaknesses:_x000D_
_x000D_
None_x000D_
_x000D_
Suggestions for Improvement:_x000D_
_x000D_
* The proposal would be even stronger in broader impacts if it addressed the goal of developing a more universally acceptable format for model checkers, akin to that in SMT solvers and, more recently, the SyGuS format (www.sygus.org) for program synthesis solvers._x000D_
_x000D_
_x000D_
Please evaluate the strengths and _x000D_
weaknesses of the proposal with respect to any additional solicitation-specific review criteria, if _x000D_
applicable_x000D_
_x000D_
_x000D_
_x000D_
Summary Statement_x000D_
_x000D_
_x000D_
_x000D_
_x000D_
</t>
  </si>
  <si>
    <t xml:space="preserve">In the context of the five review elements, please _x000D_
evaluate the strengths and weaknesses of the proposal with respect to intellectual merit._x000D_
_x000D_
Availability of an open source model checking platform is the main, worthy objective of this proposal.  Specifically, a model checking platform that evolves the open-source front end of NuSMV and connects it to ABC through AIGER is the objective of this proposal.  The SMV language is identified as the most suitable among similar languages, and ABC has been the leading bit-level model checker for several years._x000D_
_x000D_
Several secondary objectives are also present in this proposal.  For example, they plan to add native support for parametrization, to improve the generation and presentation of counterexamples, and implement support for incremental and differential analyses._x000D_
_x000D_
This proposal has merit in many regards.  The SMV language has a large base of existing models and (especially in the Cadence implementation) some very useful features.  This proposal addresses the shortcomings of the SMV line of model checkers for counterexample generation, and tries to raise the level at which proof obligations are discharged._x000D_
_x000D_
The main reservations with this proposal is the architectural choice of funneling the high-level information through AIGER and the organizational choice (which may have not been a choice after all, but seems a weakness) to not involve the ABC developers in any capacity._x000D_
_x000D_
In the context of the five review elements, please _x000D_
evaluate the strengths and weaknesses of the proposal with respect to broader impacts._x000D_
_x000D_
The broader impacts are thoroughly discussed.  The "Broadening Participation in Computing" plan is commendable.  The PIs have a good track record of promoting outreach and dissemination of research results._x000D_
_x000D_
Please evaluate the strengths and _x000D_
weaknesses of the proposal with respect to any additional solicitation-specific review criteria, if _x000D_
applicable_x000D_
_x000D_
_x000D_
_x000D_
Summary Statement_x000D_
_x000D_
This proposal addresses a real need.  The investigators are qualified_x000D_
for the proposed research and have support from other recognized_x000D_
experts.  It is not entirely clear how well the chosen architecture_x000D_
will accommodate a tight integration of bit-level and higher-level_x000D_
reasoning._x000D_
_x000D_
</t>
  </si>
  <si>
    <t>Vardi</t>
  </si>
  <si>
    <t>1800535</t>
  </si>
  <si>
    <t>late submission due to hurricaine harvey</t>
  </si>
  <si>
    <t xml:space="preserve">On 09/14/2017 12:07 PM, Amla, Nina wrote:_x000D_
Yes, that should work._x000D_
_x000D_
Sent from my iPhone_x000D_
_x000D_
On Sep 14, 2017, at 2:45 PM, Kristin Yvonne Rozier &lt;kyrozier@iastate.edu&gt; wrote:_x000D_
Hi Nina,_x000D_
_x000D_
Our grants office has pointed out that October 1 is a Sunday and requested that I confirm: would the proposal then be due the following business day (Monday October 2, 5pm local time/CDT)? I apologize for missing this detail earlier._x000D_
_x000D_
Thank you for this clarification._x000D_
_x000D_
Cheers,_x000D_
Kristin_x000D_
On 09/11/2017 10:07 AM, Amla, Nina wrote:_x000D_
Dear Kristin,_x000D_
Yes, Oct 1st should be fine. _x000D_
Nina_x000D_
 _x000D_
From: Kristin Yvonne Rozier &lt;kyrozier@iastate.edu&gt;_x000D_
Date: Saturday, September 9, 2017 at 6:12 PM_x000D_
To: "Amla, Nina" &lt;namla@nsf.gov&gt;_x000D_
Cc: Moshe Vardi &lt;vardi@cs.rice.edu&gt;, "Mace, Holly E [GRHUB]" &lt;hlizzy@iastate.edu&gt;, Aaron Tomb &lt;atomb@galois.com&gt;, "kenmcmil@microsoft.com" &lt;kenmcmil@microsoft.com&gt;_x000D_
Subject: request for Hurricane Harvey deadline extension_x000D_
 _x000D_
Hi Nina,_x000D_
_x000D_
We (Moshe, Aaron, Ken, and I) are planning on submitting an NSF Medium proposal to SHF; I am writing to you to request the October 1 Hurricane Harvey extension as Rice was directly affected by this storm. _x000D_
_x000D_
Thank you very much for your consideration._x000D_
_x000D_
Cheers,_x000D_
Kristin_x000D_
</t>
  </si>
  <si>
    <t>1800661</t>
  </si>
  <si>
    <t>Karpuzcu</t>
  </si>
  <si>
    <t>YSOLIHI</t>
  </si>
  <si>
    <t>ysolihin</t>
  </si>
  <si>
    <t xml:space="preserve">This project supports travel to the 23rd ACM International Conference on Architectural Support for Programming Languages and Operating Systems, to be held in Williamsburg, VA,on March 24-28, 2018. ASPLOS is a premier forum for multidisciplinary systems research spanning computer architecture and hardware, programming languages and compilers, and operating systems. Papers in ASPLOS may target diverse goals such as performance, energy and thermal efficiency, resiliency, security, and sustainability. _x000D_
</t>
  </si>
  <si>
    <t>Travel Supplement_x000D_
Review Analysis_x000D_
_x000D_
Lead Proposal: CNS - 1800661_x000D_
Lead PI: Karpuzcu, Ulya R.   _x000D_
Institution: University of Minnesota-Twin Cities_x000D_
_x000D_
Non-Lead Proposal: CNS - 1800771_x000D_
Co-PI: Wenisch, Thomas_x000D_
Institution: University of Michigan_x000D_
_x000D_
_x000D_
Number of Students: 20-30 (ASPLOS) + 30 (Shadow PC) _x000D_
Conference/Destination: Student Travel Support for the 23rd ACM International Conference on Architectural Support for Programming Languages and Operating Systems, to be held in Williamsburg, VA, March 24-28, 2018. _x000D_
Budget Request: $25,000._x000D_
_x000D_
Scope of Project, Intellectual Merit and Broader Impacts:_x000D_
This proposal is for support of a travel to the 23rd ACM International Conference on Architectural Support for Programming Languages and Operating Systems, to be held in Williamsburg, VA,on March 24-28, 2018. ASPLOS is a premier forum for multidisciplinary systems research spanning computer architecture and hardware, programming languages and compilers, and operating systems. Papers in ASPLOS may target diverse goals such as performance, energy and thermal efficiency, resiliency, security, and sustainability. These are the core areas in Computer Systems Research. ASPLOS covers a wide range of topics in the fields, including:_x000D_
- Emerging platforms at all scales, from embedded to cloud_x000D_
- Heterogeneous multicore architectures and accelerators_x000D_
- Systems for enabling parallelism at an extreme scale_x000D_
- Non-traditional computing systems_x000D_
- Systems that address social, educational, and environmental challenges_x000D_
- Programming models and compilation for existing and emerging platforms_x000D_
- Managing, storing, and computing on big data_x000D_
- Virtualization_x000D_
- Memory and storage technologies and architectures_x000D_
- Power, energy, and thermal management_x000D_
- Security, reliability, and availability_x000D_
- Verification and testing, and their impact on design_x000D_
_x000D_
The proposal consists of two components. The first component is a request for travel support funds to enable students to defray the costs of traveling to and attending ASPLOS-23. The funds requested from NSF will help support a 20-30 students to attend, at a level of $500 - $1,500. Priority will be given to under-represented students that otherwise could not attend; that is, under-represented students that have no financial support whatsoever, e.g., from an advisor, from their department, from their university. _x000D_
_x000D_
The second component is a request for travel support funds to enable students to defray the costs of traveling to and attending shadow PC meeting for ASPLOS-23, where in parallel to the actual PC meeting, students, postdoc researchers, or new faculty members assembled together to review papers that were submitted to ASPLOS-23. They reviewed and placed the papers in accept or reject categories. The shadow PC meeting has an educational goal of training new generation in the process of reviewing and discussing papers. The outcome is not visible to, or taken into account by,  the actual PC. Attendants to the shadow PC meeting will be required to submit a summary of their experience at the conference or the shadow PC meeting to a public blog. A summary of these experiences will be included in the final report._x000D_
_x000D_
The importance of forum such as ASPLOS continues to grow as we come to the end of Moore's Law, experience the explosion of big data, scales ranging from ultra-low power wearable devices to exascale parallel and cloud computers, and the need for sustainability, and increasingly human-centered applications. ASPLOS embraces systems research that directly targets these new problems in new ways. Historically, the conference has attracted top research papers from both academia and industry, and many innovations published in the proceedings have been influential in the history of the_x000D_
processor industry. The acceptance rates for submitted papers is typically between 15-20%. _x000D_
_x000D_
This proposal requests funding in support of the attendance of about 20-30 US-based graduate students for attending ASPLOS-23, and 30 US-based graduate students or postdoc researchers for ASPLOS-23 shadow PC meeting. Participation in leading conferences is an extremely important part of the graduate school experience, providing the opportunity to interact with more senior researchers and to be exposed to leading edge work. The support requested in this proposal will make possible the participation of students who are expected to attend ASPLOS (e.g. they must present their papers) but who would otherwise be unable to attend._x000D_
_x000D_
Particular attention will be paid to directing support towards underrepresented minorities and students from different institutions. The selection criteria is based on the following order of preferences: _x000D_
1. Lack of any available travel support, from an under-represented group._x000D_
2. Lack of any available travel support, from a non-under-represented group._x000D_
3. Presentation of a paper at ASPLOS2018, from an under-represented group._x000D_
4. Presentation of a paper at ASPLOS2018, from a non-under-represented group._x000D_
5. Presentation of a paper at a co-located event, from an under-represented group._x000D_
6. Presentation of a paper at a co-located event, from a non-under-represented group._x000D_
7. Co-authorship of a paper at ASPLOS2018, from an under-represented group._x000D_
8. Co-authorship of a paper at ASPLOS2018, from a non-under-represented group._x000D_
9. Co-authorship of a paper at a co-located event, from an under-represented group._x000D_
10. Co-authorship of a paper at a co-located event, from a non-under-represented group._x000D_
_x000D_
Attendants applying for attending the shadow PC meeting will be selected for funding based on the following (ranked) criteria:_x000D_
_x000D_
1. Lack of any available travel support and membership in an under-represented group._x000D_
2. Lack of any available travel support (for non-under-represented groups)._x000D_
_x000D_
_x000D_
Recommendations and Conditions:_x000D_
We evaluated and discussed all supplemental requests and their relative value to the specifics of both the core and the highlighted areas of interest to CISE as stated in the solicitations and the general polices of the Foundation. There is a clear recruitment strategy to encourage diversity in participation. The expected value to the supported students is demonstrated in a well-articulated plan for involvement. There are clearly reported statistics from past travel support. This conference is co-located with several other smaller meetings, workshops, and symposiums that students may also attend._x000D_
_x000D_
Based upon this funding for this proposal is recommended as shown below:_x000D_
Duration: 12 months_x000D_
Managing Program Director: Yan Solihin_x000D_
_x000D_
_x000D_
Lead Proposal: 1800661_x000D_
Lead PI: Karpuzcu_x000D_
Start Date: Dec 15, 2017 or the earliest date possible._x000D_
Object Class: 4160 (Conferences and workshops)_x000D_
Fiscal Year: 2018_x000D_
_x000D_
Organizational Code: 05010000_x000D_
Program Element Code: 7798_x000D_
PRC: 7941_x000D_
Funding $5,760._x000D_
_x000D_
Organizational Code: 05010000_x000D_
Program Element Code: 7798; _x000D_
PRC: 7943_x000D_
Funding $5,760._x000D_
_x000D_
Organizational Code: 05050000_x000D_
Program Element Code: 7354_x000D_
PRC: 7556_x000D_
Funding $6,480._x000D_
_x000D_
_x000D_
_x000D_
Non-Lead Proposal: 1800771_x000D_
Co-PI: Wenisch_x000D_
Start Date: Dec 15, 2017 or the earliest date possible._x000D_
Object Class: 4160 (Conferences and workshops)_x000D_
Fiscal Year: 2018_x000D_
_x000D_
Organizational Code: 05010000_x000D_
Program Element Code: 7798_x000D_
PRC: 7941_x000D_
Funding $2,240._x000D_
_x000D_
Organizational Code: 05010000_x000D_
Program Element Code: 7798; _x000D_
PRC: 7943_x000D_
Funding $2,240._x000D_
_x000D_
Organizational Code: 05050000_x000D_
Program Element Code: 7354_x000D_
PRC: 7556_x000D_
Funding $2,520.</t>
  </si>
  <si>
    <t>This proposal requests travel support funds to enable students to defray the costs of traveling to and attending ASPLOS-23 and the shadow program committee members to attend the shadow PC meeting. The conference is being held in Williamsburg, VA, USA, and the shadow PC meeting in Atlanta, Georgia, USA. Priority in general goes first to U.S. citizens and permanent residents that otherwise could not attend; that is, students that have no financial support whatsoever, e.g., from an advisor, from their department, from their university. Underrepresented groups will be encouraged to apply and receive priority in the considerations.ASPLOS is the premier forum for multidisciplinary systems research spanning computer architecture and hardware, programming languages and compilers, operating systems and networking, as well as applications and user interfaces. The research may target diverse goals such as performance, energy and thermal efficiency, resiliency, security, and sustainability. The importance of such cross-cutting research continues to grow as we grapple with the end of Dennard scaling, the explosion of big data, scales ranging from ultra-low power wearable devices to exascale parallel and cloud computers, the need for sustainability, and increasingly human-centered applications._x000D_
_x000D_
ASPLOS embraces systems research that directly targets these new problems in new ways. The symposium covers a wide range of topics in the field, including:_x000D_
*emerging platforms at all scales; e.g., networks of embedded devices, multicore client devices, and cloud systems_x000D_
*applications and systems that address social, educational, and environmental challenges_x000D_
*programming and compilation for existing and emerging platforms_x000D_
*managing, storing, and computing on big data_x000D_
*virtualization, memory, and storage technologies and architectures_x000D_
*power, energy, and thermal management_x000D_
*security, reliability, and availability_x000D_
*verification and testing_x000D_
*heterogeneous architectures and accelerators_x000D_
*new computing models_x000D_
_x000D_
Students will be able to attend all events associated with the conference and a rich set of workshops and tutorials. Student interactions and mentoring are vital for the growth of the computer systems community.The funding provided to students will enable much broader participation by students, especially by those that may not have adequate support at their educational institution and those underrepresented groups in the fields related with the conference.</t>
  </si>
  <si>
    <t>Wenisch</t>
  </si>
  <si>
    <t>1800771</t>
  </si>
  <si>
    <t>achtchel</t>
  </si>
  <si>
    <t>CCF PDs use of Discretionary funds</t>
  </si>
  <si>
    <t xml:space="preserve">_x000D_
From: Chtchelkanova, Almadena Y. _x000D_
Sent: Tuesday, December 19, 2017 4:41 PM_x000D_
To: Banerjee, Anindya &lt;ABANERJE@nsf.gov&gt;; Li, Tao &lt;TAOLI@nsf.gov&gt;; Pitt, Jeannette &lt;jtpitt@nsf.gov&gt;; Chtchelkanova, Almadena Y. &lt;achtchel@nsf.gov&gt;_x000D_
Subject: CNS - 1800661/1800771 ASPLOS Student Travel Grant proposal_x000D_
_x000D_
Greetings Anindya and Tao,_x000D_
_x000D_
I signed on the ASPLOS student travel collab proposal CNS - 1800661/1800771._x000D_
Please note that we assume that  you are using $8K each from your discretionary funds. _x000D_
Jeannette will make a record of it._x000D_
_x000D_
Regards,_x000D_
Almadena Chtchelkanova, Ph.D._x000D_
Program Director _x000D_
Computing and Communication Foundations _x000D_
National Science Foundation _x000D_
2415 Eisenhower Avenue, Suite 10200_x000D_
Alexandria, VA 22314_x000D_
703-292-8910_x000D_
achtchel@nsf.gov_x000D_
</t>
  </si>
  <si>
    <t>Broadening Participation explanation</t>
  </si>
  <si>
    <t xml:space="preserve">Hi Yan,_x000D_
_x000D_
please see below (revised Selection Criteria), and let us know if anything else needs to be fixed._x000D_
_x000D_
Best,_x000D_
_x000D_
? Ulya_x000D_
_x000D_
_x000D_
Students applying for attending the main conference will be selected for funding based on the following (ranked) criteria:_x000D_
_x000D_
1. Lack of any available travel support, from an under-represented group._x000D_
2. Lack of any available travel support, from a non-under-represented group._x000D_
3. Presentation of a paper at ASPLOS2018, from an under-represented group._x000D_
4. Presentation of a paper at ASPLOS2018, from a non-under-represented group._x000D_
5. Presentation of a paper at a co-located event, from an under-represented group._x000D_
6. Presentation of a paper at a co-located event, from a non-under-represented group._x000D_
7. Co-authorship of a paper at ASPLOS2018, from an under-represented group._x000D_
8. Co-authorship of a paper at ASPLOS2018, from a non-under-represented group._x000D_
_x000D_
9. Co-authorship of a paper at a co-located event, from an under-represented group._x000D_
10. Co-authorship of a paper at a co-located event, from a non-under-represented group._x000D_
_x000D_
To be clear, priority goes first to under-represented students that otherwise could not attend; that is, under-represented students that have no financial support whatsoever, e.g., from an advisor, from their department, from their university. That is, first, all under-represented students without a source to fund their travel will be considered, and then the rest of such students. Within that group, students presenting at ASPLOS and then at co-located events will be considered; where the priority always first goes to under-represented students._x000D_
_x000D_
Attendants applying for attending the shadow PC meeting will be selected for funding based on the following (ranked) criteria:_x000D_
_x000D_
1. Lack of any available travel support and membership in an under-represented group._x000D_
2. Lack of any available travel support (for non-under-represented groups)._x000D_
</t>
  </si>
  <si>
    <t>1800723</t>
  </si>
  <si>
    <t>Nakhleh</t>
  </si>
  <si>
    <t>Species phylogenies provide important insight into fundamental biological phenomena and processes, including speciation, biodiversity, and trait evolution, while gene trees provide insight into protein structure and function as well as systems biology. Advances in sequencing technologies and assembly methods and the availability of whole-genome datasets have opened up the possibility of transformative improvements in accuracy for estimating species phylogenies and gene trees. Reticulate evolutionary histories, such as those arising in the presence of hybridization, are best modeled as phylogenetic networks. Recently developed methods allow for statistical inference of phylogenetic networks in order to account for other processes that could be at play during the evolution of the genomes, particularly incomplete lineage sorting (ILS). However, these methods can handle fewer than a handful of genomes and a small number of loci. This project will develop methods for estimating large-scale phylogenetic networks from sequence data as well as gene tree estimates. _x000D_
_x000D_
Keywords: phylogenetic networks; multispecies coalescent; statistical inference; scalability; divide-and-conquer.The proposed project will produce computationally advanced methods to significantly improve the scalability of statistical inference of phylogenetic networks, and for co-estimation of these species phylogenies with gene trees. The research is highly interdisciplinary, using computer science techniques from combinatorial optimization and graph theory, as well as statistical estimation, to provide improved phylogenetic accuracy on large data sets in practice.The project will stimulate research in computer science and statistics and will have a major impact on evolutionary biology. The project will contribute open-source code to the PhyloNet software package. Lectures and tutorials will be given to the community on the developments made in the project and on the use of PhyloNet. A post-doctoral fellow, two graduate students, and several undergraduates will be trained every year in interdisciplinary research. The research results will be integrated into courses that the PI teaches at Rice University and disseminated through publications.</t>
  </si>
  <si>
    <t>1800748</t>
  </si>
  <si>
    <t>Jermaine</t>
  </si>
  <si>
    <t>This proposal is concerned with the design and development of PlinyCompute, a platform for high-performance, Big Data computing. PlinyCompute, or PC for short, is designed to fill the gap between HPC softwares such as OpenMP and MPI, which provide relatively little direct support for managing very large data sets, and dataflow platforms such as Spark and Flink, which may give up significant performance through their reliance on a managed runtime to handle memory management (including layout and de/allocation) and key computational considerations such as virtual method/function dispatch._x000D_
_x000D_
PC is unique in that in the large, it presents the programmer with a very high-level, declarative interface,relying on automatic, relational-database style optimization to figure out how to stage distributed computations. PC's declarative interface is arguably higher-level than competing systems, in that decisions such as choice of join ordering and which join algorithms to run are totally under control of the system._x000D_
_x000D_
In contrast, in the small, PlinyCompute presents a capable programmer with a persistent object data model and API (the ``Object model'') and associated memory management system designed from the ground-up for high performance. All data processed by PC is managed by the PC Object model, which is exclusively responsible for PC data layout and within-page memory management. The PC Object model is tightly coupled with PC's execution engine, and has been specifically designed for efficient distributed computing. For example, all dynamic PC Object allocation is in-place, directly on a page, obviating the need for PC Object serialization and deserialization before data are transferred to to/from storage or over a network._x000D_
_x000D_
Keywords: Distributed systems; high-performance computing; declarative programmingThe proposed project considers a new type of Big Data system. While there have been a very large number of systems proposed in this space over the last few years, PC is unique in its focus on the low-level aspects of how data objects are allocated and managed.  The vast majority of competing systems either sidestep the issue by not allowing the use of complex objects (as relational databases or Spark's Datasets and DataFrames) or by utilizing a virtual machine.  If one accepts that supporting complex objects is desirable---as we argue it is for tool and library implementation---leaving such issues to a virtual machine necessarily leaves significant performance on the table._x000D_
_x000D_
But while PC gives a programmer the tools and control to write very fast code, at the same time itpresents a very high-level declarative interface meant to support data independence.  This dichotomy,(declarative in the large, high-performance in the small) makes PC very different from existing systems.Preliminary results show there is consistently at least a 3X improvement in running time moving a Spark computation to an algorithmically equivalent computation on top of PlinyCompute. The project will seek to increase that gap. In the era of cloud computing, a 3X improvement in running time translates to a 3Xreduction in cost, as well as a 3X reduction in energy usage. Given the large number of widely-used libraries and tools implemented on top of Spark and related systems, if the PlinyCompute project is successful, it will not take long for the accumulated reductions in cost, time, and energy usage to become significant._x000D_
_x000D_
In addition to the technical impacts, the proposed project will include an outreach to high school students.The project will provide opportunities for students to spend time at Rice and engage with team members,engaged in computer science research. All developed software will be open sourced.</t>
  </si>
  <si>
    <t>1800877</t>
  </si>
  <si>
    <t>Stoleru</t>
  </si>
  <si>
    <t>DCORMAN</t>
  </si>
  <si>
    <t>"Hurricane Maria whipped Puerto Rico with Irma-level winds, drenched the island with Harvey-level flooding, crippled communications, decimated buildings and damaged a dam that puts downstream residents at risk of catastrophe." [Source: CNN]. Puerto Rico needs to be rebuilt. This entails a series of challenges that vary from basic house items, healthcare, and security. The logistics to get this whole infrastructure in place is simply daunting and a possible nightmare. One of the key elements that makes this whole challenge even more uphill is the lack of a telecommunications network. In the aftermath of the hurricane, 92% of Puerto Rico's telecommunication infrastructure was destroyed. _x000D_
_x000D_
The wireless networking research community, academia in particular, has been lacking data (traffic and performance measurements) from systems deployed in real disasters. Thus, the models proposed by researchers for mobility and communication patterns, performance bottleneck have been unrealistic. The scale of destruction of Hurricane Maria and the low speed at which the infrastructure can be brought up presents a unique opportunity for the wireless networking research community to fill in our knowledge gap of the data from real deployments. Time is of the essence. _x000D_
_x000D_
A communication command center in Mayaguez will help coordinate efforts cross-island with improved efficiency, saving miles of traveling to all in the western region In this project, we propose to deploy in Mayaguez a wireless infrastructure containing: a) an LTE system developed for Public Safety (and deployed previously during the Superbowl LI); b) thirty Public Safety mobile devices (UE's) that will connect to the deployed LTE system; c) three wireless mesh networks in three public squares; and d) a UAV equipped with wireless repeaters. No cellular network performance data has been collected during the disaster recovery phase. In non-disaster scenarios, data is collected on the UE (and not in the backhaul), and at the application layer (and not at the PHY/MAC layers). Building on team?s expertise, we propose to collect data in the backhaul during disaster recovery.A) The project will provide the first data collection for analysis from an LTE deployment for Public Safety in the aftermath of a natural disaster, for the benefit of the networking research community and for humanitarian aid; B) The project will provide the first data collection for analysis from mesh network deployments for humanitarian aid, public safety and for the benefit of the networking research community; C) The project will provide the first deployment of a single tactical UAV with limited endurance that might provide an "aerial mast" or temporary cell tower for wireless connectivity restoration.The broader impacts of this project go beyond the traditional academic research, publications and data sets. This project will positively impact the lives of public safety officials as well as the general public in Mayaguez, Puerto Rico. Hurricanes have been extremely destructive recently in many close-to-homeland USA areas. Experimentation with how quickly rebuild from ground zero a telecommunication infrastructure might prove useful for the homeland. The traditional academic research will also be positively impacted by this project. The wireless networking research community can benefit from data sets collected since no cellular network performance data has been collected during the disaster recovery phase.</t>
  </si>
  <si>
    <t>1800927</t>
  </si>
  <si>
    <t>Zegura</t>
  </si>
  <si>
    <t>The United States has recently experienced another year of natural disasters from hurricanes Harvey, Irma, and Maria, which caused extensive property damage and tremendous human displacement in August and September of 2017. These events and other recent history make fairly clear that natural disasters that threaten people, property and nature are not rare events, but rather part of a new normal that calls for more research aimed at preparation and response. The domains of relevant research are myriad; however, networking and communications research is critical, as recent history demonstrates communication infrastructure tends to become unusable exactly when it is needed most. _x000D_
_x000D_
To address this deficit, the proposed work includes the following: (i) networking innovations to support real-time collection of hyper-local information about both network availability and on-the-ground conditions; (ii) real-time control and enhancement of network connectivity in response to conditions; and (iii) in-network aggregation of situational awareness information for improved information flow to both first responders and citizen participants._x000D_
_x000D_
Keywords: cellular networks, network measurement, drones, social media, disastersOn the network availability front, real-time information is gathered on network capabilities and communication demands. Passive and active network monitoring technologies are_x000D_
developed, whose novelty derives from the characteristics of the problem space (urgency, outages, rapidly changing conditions, locality) as well as from the use of unmanned aerial vehicles (aka drones). Network availability information is transmitted via the Internet, where available, and via other networking options based in disruption tolerant networking (DTN) when not. _x000D_
_x000D_
On the network control and enhancement front, real-time information on network capabilities and demands is synthesized into infrastructure enhancement and adaptation plans. Within the scope of enhancements are extensions to edge connectivity using drones for aerial backhaul. Drones are also used for direct communication channels to citizens via small-form-factor base stations and web servers in the air, and web technologies on user devices, which, critically, can enable aggregation and dissemination of vital emergency data even when an Internet connection is not available. _x000D_
_x000D_
On the in-network aggregation front, drones and other mobile vehicles provide an opportunity for in-network aggregation of on-the-ground situational information, including multimedia, as is now commonly produced by citizen participants caught in the trenches of the disaster. During disasters, backhaul bandwidth may be scarce or unavailable, while multimedia reporting may be intense. In-network aggregation has the potential to relieve congestion on the backhaul and at situation room servers. Two forms of in-network aggregation are developed, one based on computation and storage at mobile vehicles, and the other based on a novel platform for aggregating social media data called Aggie.The number and intensity of natural disasters have drastically increased in recent years and are anticipated to continue doing so.  With this increase in severity is a commensurate increase in the numbers of individuals who are affected.  Indeed, 160 countries have more than one-fourth of their total population in areas at relatively high mortality risk from one or more hazards.  If successful, this work has the potential to play a critical role in managing and maintaining the communication infrastructure, both during and post-disaster.  As constant communication capability has become increasingly vital, as well as simply expected, this work will have a growing importance within the disaster preparedness landscape.</t>
  </si>
  <si>
    <t>1800961</t>
  </si>
  <si>
    <t>Welch</t>
  </si>
  <si>
    <t>The researchers will undertake a program of research aimed at the nexus of concepts and technologies associated with Augmented Reality (AR) - the overlaying of graphical content on a person's view of the real world, Intelligent Virtual Agents (IVA) - computer-based characters that comprise some level of reasoning and conversational abilities, and the Internet of Things (IoT) - the interconnection of sensing, actuation, and computing in every-day objects, to achieve embodied augmented reality agents (ARAs) with pervasive contextual awareness, appearance, and abilities. The research includes three primary purposes: understand and prioritize specific ARA awareness, appearance, and abilities; realize pervasive ARA functionality; and assess realizations of ARAs. Specifically the researchers will develop and assess ARA prototypes in three application areas: a general conversational companion for the home, a pediatric physical-virtual patient simulator with a virtual counterpart, and AR-based training such as team healthcare or first responder training where multiple role players are necessary, and real humans are logistically difficult to coordinate, expensive, and not always consistent in their behavior. The healthcare-focused work will leverage relevant courses at UF and UCF, and UCF's NSF REU center on the Internet of Things to engage students beyond their core team, in meaningful and gratifying research._x000D_
_x000D_
Keywords: augmented reality; intelligent virtual agents; internet of things; healthcare training; privacy.To maximize the expected knowledge outcomes the researchers have organized their plans into three categories. First, they will develop new understanding of and priorities for ARA awareness, appearance, and abilities in a manner that does not require, nor depend on, a particular technological realization of automated behaviors. Among other things the researchers will explore potential cognitive consequences of realism of appearance, and the importance of physically-grounded ARA behaviors. Second, they will use off-the-shelf and custom components to actually realize pervasive ARA functionality, to facilitate formative experiments related to basic ARA behaviors, and application-specific experiments. Third, the researchers will use application-specific realizations to assess the potential usefulness related to companionship and two areas of healthcare training: pediatric patient simulators - important because doctors and nurses cannot train on real children in the ways they can train on real adults; and wide-area team-based training for confusing and chaotic scenarios such as triage associated with a mass casualty incident. The researchers will present their work at every opportunity, and continually seek peer-reviewed publications in leading journals and conferences throughout.Devices and systems aimed at pervasive awareness and abilities for ARAs could amplify individual human capabilities through extended and even extrasensory perception of spaces well beyond their reach. They will increase the realism of healthcare simulation, and more realistic simulation leads to better training, which leads to better care. The infrastructure needed to support ARAs will also support AR-based telepresence. Specialized ARAs could be developed for education, including ARAs that embody historical characters who could join a classroom of children for interactive discussion. Teachers could develop experiential ARA-led "physics in your living room" learning experiences. Museums could provide "living history" ARAs matched to exhibits, to share stories and exemplify life in the historical setting. While ARAs could not replace caregivers, ARAs could act as ambient-assisted living tools, and telepresence mechanisms would support connecting and communicating with family members. ARAs could help combat loneliness and reduce social isolation by combining the social power of agents with natural user interfaces in AR and IoT devices. Agents could perform longitudinal analytics on the human's behavior, emotional state, and physical activity and pro-actively reach out to relatives, a caregiver, or a friend on the person's behalf. The researchers' interdisciplinary approach and planned outreach activities should introduce new possibilities for increased technology/healthcare literacy among diverse interdisciplinary populations. The team comprises diverse investigators and expectations for diversity in all aspects of the project.</t>
  </si>
  <si>
    <t>1800962</t>
  </si>
  <si>
    <t>Fang</t>
  </si>
  <si>
    <t>Tremendous growth in the Internet of Things (IoT) has triggered a large variety of business opportunities, which demands innovative utilization of information and communications technology (ICT). The convergence of communications, computing and storage (CCS) has already resulted in many innovative technologies to support IoT applications, and the collaborative design seems to be the only way to effectively deliver end users' services by harvesting the CCS capabilities and in-network intelligence. Specifically, ICT supplies the blood for intelligent network and computing operations, in-network computing capability shifts workloads from cloud to network edge, while storage capability smooths out bursty service requests and offers more effective service provisioning. All of them must work together collaboratively and harmoniously with the ultimate goal of enhancing end users' quality of experiences. This will not be possible without a holistic system design. This proposal aims to develop an approach towards this goal by leveraging the deployment of more powerful cognitive communication devices with computing and storage capabilities at both strategic locations at the network edge and mobile vehicles to create a data transportation network for effective communication, computing, and caching service provisioning in IoT. _x000D_
_x000D_
Keywords: wireless networking; cognitive radio networks; Internet of things;  edge computing; connected vehicles.In this project, we envision interconnected point of connections (PoCs) that are equipped with cognitive radio routers and relatively high computing and storage capabilities, capable of performing spectrum sensing, processing and storing data, making intelligent decisions, and opportunistically transmitting data. Based on this premise, we first propose a flexible and agile cognitive system architecture, namely, DART, a novel and effective data transportation network. DART consists of roadside PoCs and mobile PoCs, and is managed by a secondary service provider to effectively take advantage of the newly added CCS capabilities at the network edge. Under the proposed DART architecture, we develop mechanisms to harness both spectrum and mobility opportunities to transport delay-tolerant data traffic, thus saving spectrum for time-sensitive traffic and mitigating network congestion. We then investigate how to organize PoCs at locations of interest to form the edge cloud so that DART can push computing services to the proximity of end users and hence reduce the response latency of their requests. Moreover, by leveraging the storage capabilities of PoCs and the harvested spectrum opportunity, we design novel proactive caching mechanisms to opportunistically cache popular contents at locations closer to the IoT end users. Finally, we conduct numerical simulations and build up a testbed to evaluate the performance and validate the effectiveness of our approach.This project will further strengthen the interdisciplinary research across wireless communications and networks, edge computing, transportation, smart cities, and other IoT applications, leading to the boom of our economy. On engineering, the proposed research can significantly improve spectrum efficiency, service availability, and user experience, thus fulfilling real-life needs such as online social networking, infotainments, safe driving, Internet services on the go. Particularly, the envisioned PoCs can be rapidly installed and self-organized to provide services even without the Internet, which can be deployed in disaster and emergence situations, such as hurricanes Irma and Harvey, for effective rescue and recovery. The project also has an educational impact at several levels. The PIs will incorporate the research results of this project into the existing courses to benefit students; equip undergraduate and graduate students with research training; recruit minority students and underrepresented groups in STEM; engage K-12 students through summer schools and lab-visits; and disseminate results to the industry and scientific communities. Oklahoma is also an EPSCoR state, so the funding of this proposal would both tremendously enhance the research capability of the state of Oklahoma and also greatly help Oklahoma State University develop programs in this important direction.</t>
  </si>
  <si>
    <t>1801236</t>
  </si>
  <si>
    <t>Shroff</t>
  </si>
  <si>
    <t xml:space="preserve"> Panel Summary       
 Description of the Project _x000D_
_x000D_
This proposal addresses the foundations, protocols, and principles of designing communication networks that can enable what is referred to as "Big Control," i.e., large-scale control applications with millions of mobile agents over large geographical areas with tight timelines. The research agenda is focused on three thrusts for Big Control: (1) Reachability and Availability with a focus on network state estimation and path determination, (2) Resource Control where the primary emphasis is on the timeliness of communications, and (3) Experimentation and Validation on Testbeds associated with each of the PIs._x000D_
_x000D_
Intellectual Merit _x000D_
_x000D_
*	Strengths_x000D_
_x000D_
The proposal by a group of highly accomplished PIs takes an ambitious theoretical approach to modeling of such big control over networks including optimization of links/paths, meeting performance guarantees, directing traffic according to geographical zones, consideration of timeliness metrics such as such as delay, freshness or deadlines. The augmentation of a model based path estimation approach with a measurement based approach is novel. The queuing models considered for timely and reliable wireless communications are rigorous including low delay network management and group based communications. The variety of experimental testbeds included ranged from in-lab to on-campus to city-wide and the planned drone based demo seem impressive._x000D_
_x000D_
*	Weaknesses_x000D_
_x000D_
The proposed work fails to identify and place in context the proposed advances, relative to the state of the art in the vast body of literature in the area of control over networks or even MANETs with timeline considerations. Given that frequency agile USRPs are used to implement the wireless links in the testbeds, it is unclear as to why the frequency dimension and multiplexing frequency channels is never used as a resource to realize the performance guarantees related to timeliness. There is also a lack of consideration of the time-scales involved in various aspects of the proposed work, e.g., augmenting Rayleigh fading based path estimation analysis with TCP based measurements. There is no discussion of how the different testbeds will be used collectively to inform each other and advance the overall mission of the project. The drone based demo lacks detail in what exactly will be achieved and how it would relate to the theoretical analysis advanced._x000D_
_x000D_
Broader Impact _x000D_
_x000D_
*	Strengths_x000D_
_x000D_
The general problem of enabling new emerging applications such as networked UAVs or autonomous vehicles is an important one. General network design strategies that can increase reliability and decrease latency are also applicable to many applications related to safety and quality of life. The educational, industrial and societal outreach of the PIs' activities is strong, and backed by adequate support from the PIs' institutions. The PIs have a record of engaging diverse groups of students and researchers. The potential annual workshops will provide an opportunity for young research scientists to share contemporary ideas and contribute to this emerging field. Some of the testbeds included in the proposal have broad impact in the communities where the academic institutions reside.  _x000D_
_x000D_
*	Weaknesses_x000D_
_x000D_
None noted.  _x000D_
_x000D_
_x000D_
_x000D_
Collaboration Plan:  _x000D_
_x000D_
The collaboration plan was noted to be weak on several levels. Primarily, the time commitment of the lead PI budgeted to the project seemed lower than usually would be necessary to execute a large project such as this. The collaboration plan itself including meeting schedules and milestones as well as the roles of the investigators involved and their collaborative efforts seemed sketchy. In particular, there was a sense in the panel discussion that the PI structure of the proposal seemed too decentralized and there was the need for a lead PI to be more obviously responsible for inegration of the various pieces involved in the project._x000D_
_x000D_
Data Management Plan:  _x000D_
_x000D_
The data management plan is adequate._x000D_
_x000D_
_x000D_
Justification for Recommendation: _x000D_
 _x000D_
The panel felt that this proposal addresses a very timely problem of broad interest but the proposed work itself could have been a whole lot stronger if it could have been placed in the context of the shortcomings in the existing body of work in the area of networked control of autonomous systems along with a more cohesive description and tighter integration  of the proposed research components._x000D_
_x000D_
The panel placed this proposal in the following category:_x000D_
	[  ] Highly Competitive (HC)_x000D_
	[  ] Competitive (C)_x000D_
	[ X ] Low Competitive (LC)_x000D_
	[  ] Not Competitive (NC)_x000D_
_x000D_
The summary was read to and by the panel, and the panel concurred that the summary accurately reflects the panel discussions._x000D_
</t>
  </si>
  <si>
    <t xml:space="preserve">NATIONAL SCIENCE FOUNDATION _x000D_
Alexandria, Virginia 22314 _x000D_
Direct For Computer &amp; Info Scie &amp; Enginr (CSE)_x000D_
Division Of Computer and Network Systems (05050000)_x000D_
RES IN NETWORKING TECH &amp; SYS (7363)_x000D_
NSF 17-570 Computer and Network Systems (CNS): Core Programs_x000D_
Review Analysis: Standard Decline (LC) for proposal with low review scores_x000D_
_x000D_
NeTS: Large: Collaborative: Foundations and Design of Wireless Networks for "Big Control"_x000D_
_x000D_
L: 1801236 Shroff, Ness Ohio State University $  600,000_x000D_
N: 1763508 Banerjee, Suman U of Wisconsin Madison $  600,000_x000D_
N: 1763860 Kumar, Panganamala Texas Engineering Exp Sta $  600,000_x000D_
N: 1801203 Sun, Yin Auburn University $  600,000_x000D_
N: 1801232 Sabharwal, Ashutosh William Marsh Rice Univ $  600,000_x000D_
_x000D_
_x000D_
P180254 LC NeTS Large (virtual) (5 panelists; 1 decl confl),_x000D_
  on 12/05/2017, recommended as Low Competitive (V,G,G ,G/F)_x000D_
Panel evaluated 6 rated projects , 1 C, 5 LC _x000D_
_x000D_
Ad hoc reviews (2): G ,G/F, with last on 12/03/2017_x000D_
_x000D_
_x000D_
This standard review analysis is approved for proposals that were placed by a review panel in the LOW COMPETITIVE or NOT COMPETITIVE category and to which no reviewer assigned an individual rating of EXCELLENT. _x000D_
_x000D_
All panelists and NSF staff, if any, who had a conflict of interest with this proposal left the room before the discussion of it began and did not participate in any way in the review and decision process. _x000D_
_x000D_
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_x000D_
_x000D_
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_x000D_
_x000D_
Based on these factors, I recommend that this proposal be declined. _x000D_
_x000D_
Darleen L. Fisher_x000D_
Cognizant Program Director  _x000D_
Thursday, December 14, 2017_x000D_
_x000D_
_x000D_
_x000C__x000D_
</t>
  </si>
  <si>
    <t xml:space="preserve">In the context of the five review elements, please _x000D_
evaluate the strengths and weaknesses of the proposal with respect to intellectual merit._x000D_
_x000D_
This proposal focuses on developing foundations, optimization tools, and protocols for future wireless networks to enable large-scale network control applications, involving drones, or autonomous car networks. _x000D_
_x000D_
The research plan is organized in three thrusts: T1) statistical inference of parameters critical to wireless networks, including model-based and model-free approaches, as well as distributed implementation; T2) resource allocation for low-delay, timely, and reliable communications; and, T3) experimentation on multi-scale testbeds._x000D_
_x000D_
(+) The research topic is important, and the intended network framework has wide applicability._x000D_
_x000D_
(+) The research team has high-caliber members and complementary expertise matching the different research trusts, ranging from communications, networking, and system control. Resources including multi-scale testbeds are available for the experimental validation._x000D_
_x000D_
(+) The preliminary theoretical and empirical results under T2 (tasks 4-7) although not comprehensive, they are promising. Sufficient details have been presented for the intended research. _x000D_
_x000D_
(-) Trust 1 deals with network topology inference and channel capacity estimation. While new challenges in this context have been identified, a concrete plan of the intended research and the novel approaches are neither convincingly presented nor they outline preliminary results or approaches. The level of specificity at times gives the impression of a "wish-list" of desired approaches to address the identified challenges._x000D_
_x000D_
(-) The merits of the proposed schemes in Thrust 2 relative to the state-of-the-art have not been justified (comparisons in the context of basic references are missing). For instance, there is quite an amount of prior art in the low-delay network management (Task 4) and packet delivery with deadlines (Task 6), but none of them have been reviewed and compared. Representative prior works include  _x000D_
_x000D_
M. Neely. ''Universal scheduling for networks with arbitrary traffic, channels, and mobility.'' Proc. IEEE Conf. Dec. and Control, Dec. 2010._x000D_
_x000D_
J. Lee, N. Jindal. ''Asymptotically optimal policies for hard-deadline scheduling over fading channels.'' IEEE Tran. Info. Theory. Apr. 2013._x000D_
_x000D_
M. Markakis, E. Modiano, J. Tsitsiklis. ''Delay stability of Back-Pressure policies in the presence of heavy-tailed traffic.'' IEEE/ACM Tran. Networking. Aug. 2016._x000D_
_x000D_
(-) Prior synergistic efforts and detailed collaboration plan among team members is somewhat limited; and thus, the ability to effect a cohesive research plan may not be on safe grounds._x000D_
_x000D_
In the context of the five review elements, please _x000D_
evaluate the strengths and weaknesses of the proposal with respect to broader impacts._x000D_
_x000D_
(+) The research in this proposal is expected to have impact in science and education, and may bring benefits to IoT manufacturing efforts. The potential annual workshops will provide an opportunity for young research scientists to share contemporary ideas and contribute to this emerging field._x000D_
_x000D_
Please evaluate the strengths and _x000D_
weaknesses of the proposal with respect to any additional solicitation-specific review criteria, if _x000D_
applicable_x000D_
_x000D_
_x000D_
_x000D_
Summary Statement_x000D_
_x000D_
This is a good effort to come up with a well-organized network control proposal, which targets a novel wireless network paradigm with improved reliability and performance. The proposed network design can facilitate contemporary network control applications, but concrete technical approaches and/or sufficient evidence of transformative advances relative to state-of-the-art in two (out of three) research trusts, are missing._x000D_
_x000D_
</t>
  </si>
  <si>
    <t xml:space="preserve">In the context of the five review elements, please _x000D_
evaluate the strengths and weaknesses of the proposal with respect to intellectual merit._x000D_
_x000D_
This proposal looks at "big control" in wireless systems, where the goal is to develop a foundation, protocol and principles of designing communication networks that enable large-scale control applications with millions of mobile agents.  Some topics include:_x000D_
a.	Need for autonomy_x000D_
b.	Reliable, robust, and timely comm_x000D_
c.	Application to drone_x000D_
d.	Develop scalable protocols for control QoS_x000D_
e.	Network protocols for resource allocation and control of networks_x000D_
f.	Experimental testbeds and validation_x000D_
_x000D_
The proposal has a clear set of tasks, many of which seem commensurate with the effort.  The story builds to where experimental testbeds at each of the five universities are utilized to test various zone, network, and group protocols._x000D_
_x000D_
Success is measured in a drone traffic management demonstration._x000D_
_x000D_
The collaboration plan is good._x000D_
_x000D_
Some of the tasks seem a little out of place, including the path properties and measurement-based augmentation framework, but the basic structure holds together.  It is not also not clear if the PI's have adequately cited the work done to-date in the area._x000D_
_x000D_
_x000D_
In the context of the five review elements, please _x000D_
evaluate the strengths and weaknesses of the proposal with respect to broader impacts._x000D_
_x000D_
"Big control" is one of the holy grails of networked wireless systems, and has impacts on safety and quality of life._x000D_
_x000D_
Please evaluate the strengths and _x000D_
weaknesses of the proposal with respect to any additional solicitation-specific review criteria, if _x000D_
applicable_x000D_
_x000D_
_x000D_
_x000D_
Summary Statement_x000D_
_x000D_
Nice proposal, I think that it deserves some funding._x000D_
_x000D_
</t>
  </si>
  <si>
    <t xml:space="preserve">In the context of the five review elements, please _x000D_
evaluate the strengths and weaknesses of the proposal with respect to intellectual merit._x000D_
_x000D_
This proposal aims to develop the foundations, protocols, and principles of designing communication networks that can enable what is referred to as "Big Control," i.e., large-scale control applications with millions of mobile agents over large geographical areas. To support these physical control systems, a group of highly accomplished PIs with an extremely impressive track record, describe a research agenda for designing networks to address this specific paradigm of control as well as traditional data applications. The research agenda is focused on three thrusts for Big Control: (1) Reachability and Availability with a focus on network state estimation and path determination, (2) Resource Control where the primary emphasis is on the timeliness of communications, and (3) Experimentation and Validation on Testbeds associated with each of the PIs._x000D_
_x000D_
The proposed effort falls short of the mark in terms of some issues related to the idea of networking for big control. The consideration of control system metrics is ignored including a lack of rigorous articulation of what reachability and availability are. Further, there is whole a body of work on control of autonomous vehicles as well as cyberphysical systems with a high density of sensors and the PIs make no effort to identify or place in that context, the work proposed here. Beyond the timeliness metrics such as delay, freshness or deadlines, no effort is made to clarify the time scales involved in some of the proposed research components such as path estimation, capacity estimation or even the experiments themselves. For example, it is not clear how the capacity or path estimation efforts based on instantaneous channel states (small scale fading) ought to be reconciled with TCP performance based experiments. Moreover, if the control system characterization is nothing but a deadline for a communication link, then how does the proposed effort here relate to the large body of work in MANET protocols that have addressed some of these issues? While it impressive that each of the PIs has close association with testbeds of varying degrees of specialization, complexity and scale, the testbed and experimentation research thrust makes no clear articulation of why all of these testbeds are needed, how they inform each other, what time scales are pertinent in tasks accomplished in each of them and how they holistically enrich the overall project._x000D_
_x000D_
In the context of the five review elements, please _x000D_
evaluate the strengths and weaknesses of the proposal with respect to broader impacts._x000D_
_x000D_
Furthering fundamental knowledge that results in reliable, robust, and timely communications that enable physical control systems, along with safe operation and coexistence of humans and machines is of vital importance. The educational, industrial and societal outreach of the PI's activities is strong, and backed by adequate support from the PIs  institutions. The PIs have a record of engaging diverse groups of students and researchers. Some of the testbeds included in the proposal have broad impact in the communities where the academic institutions reside._x000D_
_x000D_
Please evaluate the strengths and _x000D_
weaknesses of the proposal with respect to any additional solicitation-specific review criteria, if _x000D_
applicable_x000D_
_x000D_
_x000D_
_x000D_
Summary Statement_x000D_
_x000D_
This proposal could have been a whole lot stronger if there had been a clearer discussion of the shortcomings in the existing body of work in the area of networked control of autonomous systems along with a more cohesive description and integration  of the proposed research components._x000D_
_x000D_
</t>
  </si>
  <si>
    <t>NN0891049</t>
  </si>
  <si>
    <t>Mostofi</t>
  </si>
  <si>
    <t>ymostofi@ece.ucsb.edu</t>
  </si>
  <si>
    <t xml:space="preserve">In the context of the five review elements, please _x000D_
evaluate the strengths and weaknesses of the proposal with respect to intellectual merit._x000D_
_x000D_
This proposal is on network design principles for what the PIs call "big control".  The PIs motivate that the existing network design principles will not suffice to address the needs of the new emerging applications such as UAVs and autonomous cars.  The proposal then focuses on a few design protocols, towards assessing the network state, discovering unknown wireless paths, resource allocation, and delay management.  I next discuss the intellectual merit and broader impact of the proposal in the context of the key 5 NSF questions._x000D_
_x000D_
Intellectual Merit: _x000D_
_x000D_
1. What is the potential for the proposed activity to advance knowledge and understanding within its own field or across different fields: _x000D_
_x000D_
The goal of the proposal seems to be addressing "big control", which is defined as addressing the control needs of new emerging applications, such as UAVs and automated cars, that rely on connectivity for information that can be delay sensitive.  While the reviewer finds the term "big control" creative, in the light of concepts such as "big data", the proposal is loosely related to big control. In other words, the big control and the corresponding applications are rather used as a high-level motivation for a general reliable and low-latency network design.  Over the past decade, there has been a great interest in networked control problems.  In these problems, control signals have to be sent over a network.  Thus, it is important to understand the requirements needed on the network quality to ensure a timely delivery of the control inputs.  There is a great body of work in this area, which is closely related to this proposal.  In these existing work, the dynamics and requirements of control systems are explicitly co-analyzed with the network requirements, as it should be, to enable robust networked control systems.  For instance, the original work of Sinopoli et. al from 2004 explicitly relates the tolerable packet loss rate to the dynamics of the system that needs to be controller, thus paving the way towards a proper network control design.  That work is followed by so many more extensive work in the literature. _x000D_
In this proposal, however, the state-of-the-art is not discussed.  Furthermore, the control part is not part of the proposal, aside from the title and a high-level motivation.  As a result, the proposal is basically on a few network protocols that are general.   Without a proper consideration of the control part, however, the objectives of the proposal (network design for big control), cannot be achieved.  _x000D_
_x000D_
2. To what extent do the proposed activities suggest and explore creative, original, or potentially transformative concepts?_x000D_
_x000D_
The proposal discusses a few strategies for increasing network reliability.  Among these are estimating the network state using theoretical model and online learning, finding other possible routes and reachability of a node, resource allocation, and latency minimization. These are general important strategies.  However, since the proposal is written to emphasize the novelty as "big control", it is hard to judge the novelty of the discussed network strategies on their own.  _x000D_
_x000D_
Implementation of some of them in highly mobile conditions, such as UAVs moving, can also be challenging.  For instance, discovering other possible routes to a particular node may have to happen very often, given that the end node and all the other nodes are highly mobile.  There is also a great existing literature on connectivity maintenance for unmanned vehicles, a topic very relevant to the goals of this proposal.   _x000D_
_x000D_
_x000D_
3. Is the plan for carrying out the proposed activities well-reasoned, well-organized, and based on a sound rationale? Does the plan incorporate a mechanism to assess success? _x000D_
_x000D_
The PIs discuss their network design goals in details and organized.   _x000D_
_x000D_
4. How well qualified is the individual, team, or organization to conduct the proposed activities?_x000D_
_x000D_
The PIs are all well qualified and experts in their own fields. _x000D_
_x000D_
5. Are there adequate resources available to the PI (either at the home organization or through collaborations) to carry out the proposed activities?_x000D_
_x000D_
Yes. _x000D_
_x000D_
_x000D_
_x000D_
In the context of the five review elements, please _x000D_
evaluate the strengths and weaknesses of the proposal with respect to broader impacts._x000D_
_x000D_
Broader Impact: _x000D_
_x000D_
1. What is the potential for the proposed activity to benefit society or advance desired societal outcomes?_x000D_
_x000D_
The general problem of enabling new emerging applications such as networked UAVs or autonomous vehicles is an important one. General network design strategies that can increase reliability and decrease latency are also applicable to many applications.  _x000D_
_x000D_
2. To what extent do the proposed activities suggest and explore creative, original, or potentially transformative concepts?_x000D_
_x000D_
In the context of broader impact, the PIs plan to develop/teach undergraduate and graduate courses on related topics.  They also plan to release their codes/data and get undergraduates involve in research.  Overall, the outreach plan is sufficient. _x000D_
_x000D_
3. Is the plan for carrying out the proposed activities well-reasoned, well-organized, and based on a sound rationale? Does the plan incorporate a mechanism to assess success? _x000D_
_x000D_
The outreach activities are well organized. _x000D_
_x000D_
4. How well qualified is the individual, team, or organization to conduct the proposed activities?_x000D_
_x000D_
The PIs are well qualified to carry out the proposed outreach activities.  _x000D_
_x000D_
5. Are there adequate resources available to the PI (either at the home organization or through collaborations) to carry out the proposed activities?_x000D_
_x000D_
The resources to carry out outreach activities are sufficient. _x000D_
_x000D_
_x000D_
_x000D_
Please evaluate the strengths and _x000D_
weaknesses of the proposal with respect to any additional solicitation-specific review criteria, if _x000D_
applicable_x000D_
_x000D_
_x000D_
_x000D_
Summary Statement_x000D_
_x000D_
The goal of the proposal is to address "big control", i.e., addressing the control needs of new emerging applications, such as UAVs and automated cars, that rely on reliable connectivity for information that can be delay sensitive. This is an important problem. The PIs then discuss a number of network strategies, towards network state estimation, resource allocation, and low-latency designs.  The PIs are all well qualified and expert in their fields. However, while the main goal of the proposal is on big control, control is not part of the proposed work (aside from the title and a high-level motivation).   This is the main concern of the reviewer as it is simply not possible to discuss big control, without jointly considering control and connectivity issues.  _x000D_
The proposal also has no literature review.  There is a vast body of work on networked control systems (a topic closely related to this work).  These work closely consider network design issues as related to control of robotic or unmanned vehicle systems.  There is also a great body of work on connectivity maintenance for unmanned vehicle systems.  All these work explicitly consider both control and networking aspects of these problems.  _x000D_
_x000D_
_x000D_
_x000D_
</t>
  </si>
  <si>
    <t xml:space="preserve">In the context of the five review elements, please _x000D_
evaluate the strengths and weaknesses of the proposal with respect to intellectual merit._x000D_
_x000D_
Proposal is about enabling control networks that have tight time constraints via wireless.  For this reviewer, this required a suspension of disbelief -- having been down this path in the past, I've come to believe that you have to make the autonomous systems able to function even when the network fails (so Figure 1 showing the network alerting a car of a pedestrian in a blind spot is a bad idea as the result of a network failure *on the vehicle* [much less in the larger network] is a fatality).  But I did suspend disbelief because, even though I disagree with the basic premise, the discussion showed a deep understanding of many of the issues of wireless being used to communicate with autonomous devices._x000D_
_x000D_
The proposal does miss one key axis of flexibility, namely spectrum agility.   So in section 2.2, there's a discussion of what to do is basestation 2 is heavily loaded and the challenges of using another basestation and device-to-device links.  But another choice is to change to a frequency that has better propagation properties such that base station 1 can communicate directly (note that such a change often means lower bandwidth -- and fewer devices can use the frequency -- which is why communicating via base station 2 was preferred -- but it is a choice here).  Given the infrastructure has USRPs and Iris radios, I'm befuddled as to why this axis was not considered._x000D_
_x000D_
This issue comes up again in 3.2 -- if I have multiple frequencies, much of the contention goes away -- I can divide large groups into overlapping sub-groups in different frequencies.  Another issue in 3.2 is the focus on freshness requiring regular updates -- many of these issues were examined in simulation networks in the 1990s (see the various SIMNET protocols developed by Duncan Miller's teams at Lincoln Labs) -- you can achieve considerable elasticity of the staleness curve by sending not just present information but anticipated future state and then only having to send updates when you deviate from the anticipate future state.  Very efficient in congested networks where you need tight control loops.  And it precisely addresses the Staleness/Freshness issue._x000D_
_x000D_
Also in 3.2, packet delivery within deadlines.  There was some DARPA work that showed that you get something like 90% of the benefit of full state information in these multihop networks if you simply know your state and the state of the next hop.  Mostly FYI as I don't think the work ever got published -- various journals didn't think it an interesting result (!?!)._x000D_
_x000D_
Overall in terms of the five review elements:_x000D_
_x000D_
1. the potential to advance knowledge is good -- the work here is well grounded and my major concern is that I think it is underambitious (e.g. doesn't use the multichannel power of the radios)._x000D_
_x000D_
2. some of the ideas are certainly creative and original_x000D_
_x000D_
3. the plan is well structured and there are methods to assess success.  I wish the proposal had been slightly more clear about the coordination Skype calls -- they say weekly but don't say who is on the call(s)._x000D_
_x000D_
4. the team is outstanding_x000D_
_x000D_
5. Shroff as PI has the bare minimum of time I would consider acceptable to PI such an effort -- I would really prefer at least a full month in the summer._x000D_
_x000D_
_x000D_
In the context of the five review elements, please _x000D_
evaluate the strengths and weaknesses of the proposal with respect to broader impacts._x000D_
_x000D_
The proposers are correct that support of systems with real-time control requirements is a vital problem going forward and make a strong case for broader impacts._x000D_
_x000D_
_x000D_
_x000D_
Please evaluate the strengths and _x000D_
weaknesses of the proposal with respect to any additional solicitation-specific review criteria, if _x000D_
applicable_x000D_
_x000D_
The solicitation asked for a BPC plan in the Broader Impact section but there is not BPC plan and no meaningful BPC metrics._x000D_
_x000D_
Summary Statement_x000D_
_x000D_
A useful exploration of some approaches to improving our ability to use wireless networks in conjunction with real-time autonomous physical systems such as vehicles and drones.  The proposal shows serious attention to some of the issues that such systems will raise.  It shows less ambition in the range of solutions considered.  The team is very strong and broader impact is clearly sketched._x000D_
_x000D_
</t>
  </si>
  <si>
    <t xml:space="preserve">In the context of the five review elements, please _x000D_
evaluate the strengths and weaknesses of the proposal with respect to intellectual merit._x000D_
_x000D_
This proposal aims at designing and building a network suitable to support control of mobile objects at large scale. Specifically, PIs aim at resolving challenges encountered by the network related to the control of drones, semi-autonomous cars, etc.  PIs identify a number of areas deemed critical to support networked control of mobile objects. The proposal describes a clear and credible approach to resolve or at least measure issues such as network availability and reachability, resource allocation, and information freshness under tight deadlines.   _x000D_
_x000D_
PIs aim at expanding the current understanding of network support for control by applying a broad array of theoretical frameworks and experimental mechanisms. Noteworthy the estimation of path properties using model approximation and sparse measurements; as well as the idea of using zone-based protocols to reduce the overhead (at the expense of a partial network view for each node).   Some of the proposed approaches are not entirely new and rely on previous work from PIs or others however in this proposal there is an attempt of designing protocols for control purposes and augment them with the power of a solid theoretical framework that defines their capabilities._x000D_
_x000D_
In the context of the five review elements, please _x000D_
evaluate the strengths and weaknesses of the proposal with respect to broader impacts._x000D_
_x000D_
If successful this proposal will contribute to making the vision of mobile semi-autonomous objects enhancing human activities at large and supporting our industry. Examples of applications include Amazon Drone delivery,  semi-automated fleets of vehicles, deployment of emergency robotic fleets, etc. The outcomes of this project will also affect the next generation of engineers and scientists as PIs plan to incorporate this research in both graduate and undergraduate curriculum. The data produced by the project and relative codebase will be released to the public in open source. PIs have a solid track record in outreach and dissemination both in their fields and cross fields.  _x000D_
_x000D_
_x000D_
_x000D_
Please evaluate the strengths and _x000D_
weaknesses of the proposal with respect to any additional solicitation-specific review criteria, if _x000D_
applicable_x000D_
_x000D_
This proposal is particularly well described and focuses on an important and growing area of networking research.  The proposal details each single research task specifically addressing the theoretical and practical challenges proposes clear research directions and provides an evaluation framework based on both simulations and actual testbed identifying key elements for the evaluation of success or failure. _x000D_
_x000D_
The proposal is ambitious and there are risks related to the relatively large team scattered across the country. The coordination of multiple teams of graduate students and postdocs may prove itself the hardest of the tasks.  The budget requirements appear to be appropriate for the proposed effort including the final demo proposed by the PIs ._x000D_
_x000D_
Summary Statement_x000D_
_x000D_
This project is quite ambitious and risky but could have a high payoff in terms of scientific advancement and practical utility.   The proposal describes a complete approach including theoretical models, practical protocol design,  evaluation both in simulation and multiple testbeds. _x000D_
_x000D_
The weakest point of this proposal is due to the large team scattered across the country. Coordination and collaboration plans will require extra care during the project execution._x000D_
_x000D_
</t>
  </si>
  <si>
    <t>Wireless networks continue their explosive growth, now connecting more than 7 billion devices. The networking industry serves the growing needs of traditional data traffic, and at the same time, is beginning to recognize that there is a whole new class of ?big control? applications involving physical entities, e.g., drones, cars, manufacturing plants, etc. that are rapidly emerging. These applications are driven by users? hunger for automation, and are expected to become a dominant force permeating virtually all aspects of society. In anticipation, networking companies have already begun preliminary work to serve this emerging market. To support these physical control systems, networks need to be designed to ensure reliable, robust, and timely communications in order to enable safe operation and co-existence of humans and machines. However, our current network design principles do not address the required design requirements for next-generation networks to support ?big control.? Thus, the overarching goal of the proposed project is to develop the foundations, protocols, and principles of designing communication networks that can enable large-scale control applications with millions of mobile agents over large geographical areas, while continuing to serve the growing legacy wireless data._x000D_
_x000D_
Keywords: Wireless Networking, Big Control, Timeliness, Reliability, Testbed ValidationThe proposed work takes important steps towards the principled development of the network foundations and protocols for designing wireless networks to enable big control applications. The PIs recognize that for the research to be successful, these networks must inherently be multi-purpose, i.e., being able to support both traditional data applications as well as the new control paradigm.  Our research is organized into three inter-dependent thrusts._x000D_
_x000D_
1)  Reachability and Availability for Big Control: We will develop scalable protocols to ensure that applications can request that certain nodes can be reached more reliably and have a minimum level of service guarantees. We will adopt a combination of model and measurement-based methods to reliably estimate path properties. _x000D_
_x000D_
2)  Resource Allocation for Big Control: We will develop the foundations and network protocols for resource allocation and control of wireless networks to ensure that information exchange among the control entities occurs in a reliable and timely manner. _x000D_
_x000D_
3)  Experimental Testbeds and Validation Experiments: We will leverage diverse testbeds, in-lab, on-campus and city-wide, for targeted validation experiments of all major proposed concepts. The validation metrics will not only focus on our primary networking metrics, but also complete the loop by including metrics on control performance for the example application of drones. This thrust will produce open-source code and extensive datasets.The research impact will be providing key insights on how to architect future wireless networks to facilitate the management and control of autonomous devices for safety, security, and utility to the end users. The research outcomes will also help shape both emerging 3GPP releases in the near-term  (e.g., 5G), and future-generation standards, in the long term. The team will expand their active collaboration with wireless networking companies by seeking input on this project. The project will produce open-source code and data sets, develop short courses and tutorials, and will organize sessions on design for ?big control? at the recently founded annual IMACCS workshop at OSU by one of the PIs. They will also enhance their already strong efforts in recruiting women and under-represented minorities. Educational efforts will include course development at both undergraduate and graduate levels. Undergraduate students will be provided opportunities to participate in research, especially in testbed development and validation.</t>
  </si>
  <si>
    <t>1801345</t>
  </si>
  <si>
    <t>OpenFlow-style Software Defined Networking (SDN) has gained traction in the Internet domain.  Interest is growing in the high-performance computing (HPC) community to incorporate SDN technology in HPC systems. There are many potential advantages of this incorporation.  First, unlike specialized high-end interconnects (e.g., Dragonfly), SDN's widespread, commodity use will accelerate technological improvements. Second, because all flows in an SDN-based system are managed in a logically centralized manner, it will be possible to better avoid network interference, which has been identified as a significant problem at scale. Third, SDN's flexibility makes it easier to address key exascale issues, such as performance, resilience, and power consumption._x000D_
_x000D_
However, integrating SDN into HPC systems is disruptive.  To fully exploit SDN capabilities requires a complete re-design of the software stack, from the network subsystem all the way up to the job scheduler, and will potentially impact HPC application designers. The goal of this project is to develop techniques at different software layers, such that different software components collaborate to exploit SDN capabilities, as well as to design and implement the infrastructure for an SDN-capable HPC system that will help realize exascale. _x000D_
_x000D_
Keywords: high-performance computing; software defined networking; exascaleThe intellectual merit of this proposal is multi-fold. First, we will develop new software infrastructure for SDN-capable HPC systems that integrates the network, operating system, application run-time system, and job scheduler.  In today's HPC infrastructure, these entities are not well integrated.  Our infrastructure will have use beyond this project; integrating these entities will also be valuable in standard HPC systems, where, for example, interest in tying the scheduler to the run-time system and network has been increasing._x000D_
_x000D_
Second, we will specifically develop scalable techniques to manage communication and network resources globally over a large-scale system.  This will require effective resource management schemes that operate at the granularity with which flow-based information is collected and used in a large-scale system.  _x000D_
_x000D_
Finally, we will develop techniques to manage important issues at exascale, including performance, resilience, and power. These issues are also important in networks at many scales. Our techniques are facilitated by the new SDN capability of a global network view and dynamic per-flow resource management.The research described in this proposal will have a broad impact. Achieving exascale computing is an important national priority and will impact many application domains, such as climate/weather, renewable energy, nuclear energy, materials science, and national security. The work described in this proposal will help push us towards the exascale goal. Both PIs have long-standing collaborations with researchers from national laboratories, which potentially allows technology transfer into HPC systems with real users. _x000D_
_x000D_
In addition, both PIs will also continue their work in having an impact in education. PI Yuan is an early adopter of the TCPP. PI Lowenthal has a history of advising students who are under-represented. We will continue these endeavors in this project.</t>
  </si>
  <si>
    <t>1801459</t>
  </si>
  <si>
    <t>Zhong</t>
  </si>
  <si>
    <t>Today's single-machine operating systems are large and vastly complex, resulting in an entangled web of components that are nigh impossible to decouple, making systems difficult to maintain, evolve, update safely, and run reliably. This is exacerbated by the end of Moore's Law: computer hardware are enduring longer upgrade cycles, requiring most evolutionary advancements to occur solely in software. Thus, the need for a disentangled operating system is increasingly pertinent, one that allows every component to evolve independently, ideally at runtime, without the fear of failures in one component jeopardizing other components._x000D_
_x000D_
This project addresses this need based a novel insight:  State spill between OS entities is the root cause of entanglement within an OS, and has been overlooked by the above prior decoupling strategies. State spill happens when one software entity's state undergoes a lasting change as a result of handling an interaction with another entity.  It succinctly identifies the underlying reason why many desirable OS goals are difficult to realize, including fault isolation and tolerance, live update and hot-swapping, maintainability, scalability, process migration, and more._x000D_
_x000D_
Keywords:  System software; state management; operating system; embedded systems; edge computingThis project targets the following contributions. (i) First and foremost, the project will explore new design principles and implementation techniques for eliminating state spill. It will produce novel OS architectures and abstractions, quantify their benefits and costs, and examine conventional designs cast under the new light of disentanglement. (ii) It will produce an open-source, runtime composable OS, Theseus, implemented in Rust using features available in modern systems languages. As an incarnation of the radical ideas in pursuit of disentanglement, we intend Theseus to serve as an experimental ground. Its design incorporates principles from distributed systems into a single-node OS, but is wholly independent of the underlying hardware. Runtime composability in Theseus allows any module to be individually replaced at runtime without rebuilding or rebooting the system.  (iii) The project will identify design patterns that are common in systems software, then devise and implement alternatives to them that are state spill-free and generic. The library of these generic, spill-free alternatives will be open-source and broadly useful for complex software systems beyond operating systems.Today's cloud services achieve high availability, high security, and timely evolution with massive redundancy and abundance in commercial data centers.  This project will bring these values to computer systems from IoT devices to emerging edge computers, where redundancy and abundance are a luxury. By elevating these computers to the same level as data centers, this project will encourage more services to be placed outside the cloud, closer to end users, a radical departure from today's cloud-centric paradigm. This departure not only has the potential for better user experiences and novel services but also to democratize computing. The project will also cross-pollinate other important directions in systems software research by motivating new language features and suggest more ways to ensure disentanglement statically, and by allowing incremental specification and verification of large software systems on a module-by-module basis. The project will provide a platform to engage undergraduate students and high-school students in computing research, especially women and underrepresented minorities.</t>
  </si>
  <si>
    <t>1801865</t>
  </si>
  <si>
    <t>Knightly</t>
  </si>
  <si>
    <t xml:space="preserve"> Panel Summary       
 == Panel Summary == _x000D_
Description of the project:_x000D_
_x000D_
The proposal aims to develop DoJo, a connected drone platform, for autonomous 3-D data-driven mobile sensing. Specifically, this proposal aims at enabling a team of drones to develop a 3D map of a plume of Volatile Organic Compounds (VOCs). The proposed research consists of three areas: (i) design of a mission-controller and reasoning system able to direct drones to the appropriate places; (ii) design of an on-board sensor and drone control system light enough for to fit the drones; (iii) design of  agile spectrum management for 3D communications thus enabling drone-to-ground and drone-to-drone communications in areas with other active wireless users. _x000D_
_x000D_
** Intellectual Merit ***_x000D_
_x000D_
_x000D_
Strength:_x000D_
The panel discussed this project and agrees that it has the potential to expand knowledge in wireless networking and sensing. Major contributions are expected in the following areas:_x000D_
_x000D_
+ Drone networks for 3D sensing _x000D_
+ 3D agile spectrum management in areas with other active wireless users._x000D_
+ Design of a reasoning system capable to direct drones in the proper directions to map a 3D plume of gases. _x000D_
+ PIs are highly qualified and have sufficient resources to carry out the work._x000D_
_x000D_
Weaknesses:_x000D_
_x000D_
- The role of drone to drone communication is mentioned but not explored; yet for a robust system, the panel suspects drone-to-drone communication will be important._x000D_
_x000D_
- The proposal is under ambitious in its proposed research of RF spectrum and networking protocols and does not push the boundaries of networking and autonomous technologies. _x000D_
_x000D_
- The proposal does not reflect prior work in controlling of swarms (e.g. CubeSat swarms for DARPA) _x000D_
_x000D_
_x000D_
** Broader Impacts **_x000D_
The panel discussed the broader impact of this proposal and identified the following strengths and weaknesses:_x000D_
_x000D_
Strengths: _x000D_
+ The ability to deploy a swarm of drones to map pollutants in 3D has several applications in emergency, civil, and military scenarios._x000D_
_x000D_
+ PIs seek to deploy the proposed technology to support health in low-income communities. _x000D_
_x000D_
+ Results from this work will provide actual data to support environmental and spectrum policy makers. _x000D_
_x000D_
 + The proposal includes TFA, a non-profit organization that provides computer training to low-income and underrepresented communities._x000D_
_x000D_
_x000D_
Weaknesses:_x000D_
None Noted._x000D_
_x000D_
_x000D_
Data Management Plan:_x000D_
- The data management plan is adequate _x000D_
_x000D_
Collaboration Plan:_x000D_
- The collaboration plan needs to be strengthened. _x000D_
- Project management plan needs improvement. Quarterly meetings are not sufficient._x000D_
- PI should consider a more formal collaboration timeline.  _x000D_
_x000D_
Postdoctoral Mentoring Plan:_x000D_
- The postdoctoral mentoring plan is appropriate. _x000D_
_x000D_
Justification for Recommendation:_x000D_
_x000D_
The proposal focuses on an important and timely research topic in wireless networks and urban sensing. The proposal tackles research challenges that have the potential to unlock the next wave of communications and agile spectrum management in 3D spaces. _x000D_
The panel wished the proposal had offered a more aggressive plan to pursue the research challenges._x000D_
_x000D_
The panel placed this proposal in the following category: _x000D_
[ ] Highly Competitive (HC) _x000D_
[X] Competitive (C) _x000D_
[ ] Low Competitive (LC) _x000D_
[ ] Not Competitive (NC) _x000D_
_x000D_
The summary was read to and by the panel, and the panel concurred that the summary accurately reflects the panel discussions._x000D_
</t>
  </si>
  <si>
    <t xml:space="preserve">In the context of the five review elements, please _x000D_
evaluate the strengths and weaknesses of the proposal with respect to intellectual merit._x000D_
_x000D_
This proposal looks at DoJo, an autonomous system of sensing drones.  Some of the features include:_x000D_
a.	High-res laser spectroscopy_x000D_
b.	Distributed spectrum analysis_x000D_
One of the key metrics of success would include the ability to detect VOC's in neighborhoods of Houston._x000D_
_x000D_
The proposal has a clear stated mission of distributed sensing (for VOC's), which is refreshing.  The path to get to that mission is a bit less clear.  For example, of the tasks the PI's want to accomplish, it is not clear what are the barriers to achieving it with today's technology, and then addressing these barriers._x000D_
_x000D_
The fact that the plume moves makes the prospect of tracking it distinct and a non-static effort.  Hence the communication and coordination aspects of the effort are key to its success._x000D_
_x000D_
Two questions that need to be addressed include:_x000D_
_x000D_
What is the baseline for VOC measurement today, and how to measure the improvement the proposed work will give?_x000D_
What is the baseline for drone coordination and how will the proposed work transform this?_x000D_
_x000D_
The PI's are co-located and have a decent collaboration plan._x000D_
_x000D_
_x000D_
In the context of the five review elements, please _x000D_
evaluate the strengths and weaknesses of the proposal with respect to broader impacts._x000D_
_x000D_
There is clear societal value in distributed sensing, and the success of this project would help make this a reality._x000D_
_x000D_
Please evaluate the strengths and _x000D_
weaknesses of the proposal with respect to any additional solicitation-specific review criteria, if _x000D_
applicable_x000D_
_x000D_
_x000D_
_x000D_
Summary Statement_x000D_
_x000D_
A very nice broad mission, but some difficulty understanding the execution of that mission._x000D_
_x000D_
</t>
  </si>
  <si>
    <t xml:space="preserve">In the context of the five review elements, please _x000D_
evaluate the strengths and weaknesses of the proposal with respect to intellectual merit._x000D_
_x000D_
This proposal aims to develop DoJo, a platform for autonomous 3D data-driven mobile sensing of volatile organic compounds (VOC) using networked drones.  The DoJo drones are equipped with sensors that can detect the VOC concentration in the air and multi radio RF platforms that support transmissions in the UHF, 2.4 GHz and 3.5 GHz bands including multiuser MIMO transmissions. The proposed study includes (1) Design of architecture for networked drones and the ground control  center including spectrum assignment according to sensing needs and location in the 3-D space; and (2) Distributed Data-driven Drone based Machine Learning (D3ML) algorithms for mission planning and inference as well environmental sensing .  There is also a component of the research that involves study of VOC temporal and spatial dynamics as well as community health monitoring including a longitudinal study._x000D_
_x000D_
Notable intellectual merits of this possibly high societal impact project are the development of lightweight machine learning algorithms for time sensing and tracking, bidirectional low latency networking, and the development of an open modular architecture for the DoJo platform.  Other aspects of the project such as the use of diverse spectrum, multiuser MIMO processing and aerial mobility seem less novel._x000D_
_x000D_
_x000D_
In the context of the five review elements, please _x000D_
evaluate the strengths and weaknesses of the proposal with respect to broader impacts._x000D_
_x000D_
The broader impacts of this proposal are potentially huge. The emphasis on sensing and monitoring VOC emissions in disadvantage neighborhoods in close proximity to chemical plants is of high value and has far reaching impact in terms of human health, environmental policy and possibly spectrum policy. The foundation of the project based on the TFA network in Houston clearly demonstrates the potential benefits it will have on the local community involved._x000D_
_x000D_
Please evaluate the strengths and _x000D_
weaknesses of the proposal with respect to any additional solicitation-specific review criteria, if _x000D_
applicable_x000D_
_x000D_
_x000D_
_x000D_
Summary Statement_x000D_
_x000D_
This is a potentially high societal impact project that can advance technical aspects of networked drone architectures while simultaneously serving a powerful health and environmental safety need._x000D_
_x000D_
</t>
  </si>
  <si>
    <t xml:space="preserve">In the context of the five review elements, please _x000D_
evaluate the strengths and weaknesses of the proposal with respect to intellectual merit._x000D_
_x000D_
The core of the proposal is to enable a team of drones to develop a 3D map of a plume of Volatile Organic Compounds (VOCs).  This requires creating a communications system that works in 3D (in an environment with other wireless users), creating a light enough payload for the sensor and control system to fit on a drone (with some performance impact possible), and creating some sort of planning and reasoning system to direct the drones to appropriate places. To this set, the project also adds some spatial awareness in the drones themselves._x000D_
_x000D_
The proposal makes clear that the combination of networked drones to do 3D sensing is novel citing prior work.  This reviewer is aware of other prior work, not cited in the proposal, on related problems using swarms of networked CubeSats (e.g. in DARPA F6) -- which I mention because the CubeSat could inform this work (notably, swarms of CubeSats have to reconfigure themselves during an Earth orbit so that sensors are properly positioned for an anticipated scan of the Earth's surface -- the swarm configuration and placement of sensors varies depending on whether you're looking for a forest fire or signs of drought), but it does not lessen the clear innovation of this work._x000D_
_x000D_
So the ability to advance knowledge is clear._x000D_
_x000D_
Regarding originality -- the major originality that I see is the dynamic interaction with a 3D VOC cloud (positioning sensors such that a good 3D mapping is achieved -- controlling all the sensors, etc.).  The least original pieces appear to be (a) the use of existing sensor technology and (b) employing spectrum agility to allow multiple nodes to communicate with a base station.  Note that if the proposal had enabled spectrum-agile drone-to-drone communication, then the originality in wireless would have been quite high.  Note too that by centralizing the control system, the planning problem (ML system) is far simpler than if the drones were working as an autonomous swarm.  I noted that drone-to-drone communication is mentioned but never described._x000D_
_x000D_
The plan for carrying out the activities has strengths and weaknesses.  Its strength is in the hardware platforms for the drone and the existing TFA infrastructure -- that gives confidence the system will be built and deployed.  The biggest weakness is a collaboration plan in which the project leads meet quarterly (rather than every month or every two weeks), making it easy for problems to cause slips of 3 to 6 months._x000D_
_x000D_
The team is strong and there are adequate resources._x000D_
_x000D_
One other point -- the proposal feels only partially integrated.  It feels sometimes as if the team has not fully integrated their ideas -- there are multiple proposed research sub-sections that did not feel cross-connected and the proposal was not proofread/spell checked (e.g. "environmental sensing war driving" makes no sense to me)._x000D_
_x000D_
In the context of the five review elements, please _x000D_
evaluate the strengths and weaknesses of the proposal with respect to broader impacts._x000D_
_x000D_
The ability to assess clouds of toxins more effectively clearly has broader impacts beyond the particular problem here -- train wrecks, military and civil defense applications, etc. are all possible uses._x000D_
_x000D_
The proposal seeks to deploy the system in a community already impacted by such clouds and it is a community the team already serves.  So overall, except for a BPC plan (see solicitation-specific review criteria), the proposal is strong on broader impacts._x000D_
_x000D_
Please evaluate the strengths and _x000D_
weaknesses of the proposal with respect to any additional solicitation-specific review criteria, if _x000D_
applicable_x000D_
_x000D_
The solicitation asks for (but does not require) a Broadening Participation in Computing section in Broader Impacts.  No BPC plan is provided._x000D_
_x000D_
Summary Statement_x000D_
_x000D_
A sturdy proposal that is likely to provide useful insights in 3D sensing from mobile swarms.  It could be made even better by allowing the drones to communicate with each other directly, improving the team coordination, and also by addressing the requirement for a Broadening Participation in Computing response._x000D_
_x000D_
</t>
  </si>
  <si>
    <t xml:space="preserve">In the context of the five review elements, please _x000D_
evaluate the strengths and weaknesses of the proposal with respect to intellectual merit._x000D_
_x000D_
This project proposes to explore techniques to control drone fleets driven by a common mission.  The key idea is to explore means to achieve coordination, control, and resilience through collaboration and coordination among the drones and with the control center. _x000D_
_x000D_
Several  intellectual merit contributions:_x000D_
_x000D_
- Pi(s) propose an architecture to explore coordination and autonomous operations by a fleet of drones using machine learning and mission-driven operations this will require to re-invent protocols and algorithms to orchestrate the fleet and the communications. _x000D_
_x000D_
-Pi(s) propose to build an edge-cloud computing framework for drone operations including drone-to-drone collaboration and drone-to-ground collaboration. This will require devising new mechanisms for task off-loading that can survive in the harsh drone environment._x000D_
_x000D_
- PI(s) propose to explore mechanisms for obstacle detection based on sensors (i.e. lidars ) as well as cameras and machine learning to enable a greater level of autonomous drone piloting. _x000D_
_x000D_
-PI(s) propose to design and experiment with multiple wireless connections including UHF, WiFi, 3.5GHz, this requires devising a lightweight hardware able to operate in a very broad range of frequency and to operate on a flying drone as well as to optimize the frequency usage and minimize the interference with primary users when using UHF bands. _x000D_
_x000D_
The proposed activities are well described and planned. PI(s) performed a detailed preparatory work to reduce the execution risks and increase the probability of success of the whole project. The team benefits from large local support in terms of infrastructures and deployment experience.  The PI(s) have a proven track record in high-quality research that involves large-scale deployments. _x000D_
_x000D_
_x000D_
In the context of the five review elements, please _x000D_
evaluate the strengths and weaknesses of the proposal with respect to broader impacts._x000D_
_x000D_
This project has the potential for a great societal impact. The DoJo network is designed to being able to operate as 3D high definition real-time sensor network for air pollution.  Specifically, PI(s) were inspired by the consequences of Hurricane Harvey in terms of high levels of VOC. _x000D_
_x000D_
- The proposed work will enable a 3D  high definition pollution map that will enable exposure studies for the population exposure and to understand some of the mechanism underneath pollution dispersion in the air. _x000D_
_x000D_
- Enable a new generation of integrated environmental sensing taking advantage of different sensing platforms including ground-platforms, drones, and even personal monitors. _x000D_
_x000D_
-This project will collaborate with a local NON-profit (technology for all) thus enabling low-income communities to benefit from the exposure study and at the same time providing tools to argue for better environmental policies.  _x000D_
_x000D_
_x000D_
_x000D_
Please evaluate the strengths and _x000D_
weaknesses of the proposal with respect to any additional solicitation-specific review criteria, if _x000D_
applicable_x000D_
_x000D_
This project has great potential and can lead to advances in edge computing, communications, and networking while achieving great societal impact on low-income communities. _x000D_
_x000D_
The proposal is well articulated and brings to the reviewer attention a large amount of preliminary work performed by the PI(s) to limit risks and assess the feasibility of the most critical tasks. _x000D_
_x000D_
I find the weaker point of the proposed work lies in the risks from coordination and between the various entities and teams and potential roadblocks due to administrative processes (i.e. flying authorization, sensor manufacturing, ...) nevertheless  _x000D_
_x000D_
_x000D_
Summary Statement_x000D_
_x000D_
This project proposes a new platform to control the mission of a fleet of drones.  The project appears to be well devised and PI(s) show the result of a large body of preliminary and preparatory work.  In addition to the research in Edge Computing and autonomous piloting, this project will bring a new usage perspective for UHF bands in urban scenarios and will require studying how to minimize the interference with the primary user.  The project has an outstanding potential for innovation and societal impact.  Specifically, it could expand the use of white-spaces frequencies to the autonomous drone case, develop new algorithms to enable mission-driven drone fleets operations in semi-autonomous mode, and expand the edge computing mechanisms to cope with the high mobility, low bandwidth and intermittent connectivity expected by fleets of autonomous drones.  Finally, PI(s) propose high-resolution pollution monitoring as vertical-domain for this project and therefore add the possibility to gain new knowledge about VOC and other pollutants dispersion in the air. _x000D_
_x000D_
The project risks come from coordination of a broad team of PI(s) and institutions and from administrative setbacks such as flying authorizations in urban areas, sensor manufacturing, drone manufacturing, etc._x000D_
_x000D_
_x000D_
</t>
  </si>
  <si>
    <t xml:space="preserve">In the context of the five review elements, please _x000D_
evaluate the strengths and weaknesses of the proposal with respect to intellectual merit._x000D_
_x000D_
Strengths._x000D_
1. Developing a connected drone platform  for autonomous 3-D data-driven mobile sensing is exciting and interesting._x000D_
_x000D_
2. Overall the proposed research is relevant and good, leveraging the PIs' prior research. _x000D_
_x000D_
2. The PIs are highly qualified. The project team have done excellent prior research in related areas to support the proposed research. _x000D_
_x000D_
_x000D_
Weaknesses._x000D_
_x000D_
1. I do not fault the overall proposed research, which is in general very good. I find that it is curious that the proposal is submitted to  the NeTS large Program, given that networking is only one-third of the proposed research, and a major focus of the proposed research is on deployment than advancing new research ideas._x000D_
_x000D_
2. From networking perspective, it appears that the proposed network drone platform will be deployed in an environment with infrastructure support, with some form of "wireless" towers (see section 2.2.3). I would have liked to see a more in-depth discussion on this tower node architecture, and how it can be used to support networked drones. Much of the research discussion in this section is focused on diverse spectrum access and aerial mobility which are well presented, I would have liked to see more expanded discussion on the networking research challenges in supporting networked drones for data-driven 3-D mobile sensing. _x000D_
_x000D_
_x000D_
_x000D_
In the context of the five review elements, please _x000D_
evaluate the strengths and weaknesses of the proposal with respect to broader impacts._x000D_
_x000D_
The broader impact section is in generally nicely written. With no doubt, the broader impact of the proposed research is excellent. However, I would have liked to see a little more discussion on educational activities._x000D_
_x000D_
Please evaluate the strengths and _x000D_
weaknesses of the proposal with respect to any additional solicitation-specific review criteria, if _x000D_
applicable_x000D_
_x000D_
The data management plane is adequate. _x000D_
_x000D_
The collaboration plane is excellent. _x000D_
_x000D_
The post-doctoral mentoring plane is good._x000D_
_x000D_
Summary Statement_x000D_
_x000D_
The proposal aims to develop a connected drone platform, DoJo,  for autonomous 3-D data-driven mobile sensing. The networked drones will be equipped with sensors that can detect Volatile Organic Compounds_x000D_
(VOCs). The system is planned to be usd in  low-income and under-resourced urban neighborhoods that are in close proximity to industrial processing plants, chemical refineries, and other sources of airborne pollutants. _x000D_
_x000D_
The proposed research leverages and builds upon  many of the existing research projects at Rice University, including the existing wireless testbed deployed in Houston's East End. Much of the proposed research focus is on deployment as opposed to advancing new research ideas and approaches. In particular, given that the proposal is submitted to the NeTS program, the networking research components are rather incremental, mostly built upon the existing research. Given its broader research themes and focus on deployment,  the proposal is probably a better fit, e.g., for the NSF Smart &amp; Connected Communities initiative. _x000D_
_x000D_
I gave the proposal VG for the broader impact, and G for the proposed research._x000D_
_x000D_
</t>
  </si>
  <si>
    <t>This project will realize DoJo, a platform for autonomous 3-D data-driven mobile sensing via networked drones. The networked drones will be equipped with sensors that can detect Volatile Organic Compounds_x000D_
(VOCs), which are prevalent in low-income and under-resourced urban neighborhoods that are in close proximity to industrial processing plants, chemical refineries, and other sources of airborne pollutants. VOC concentrations that are hazardous to human health and the environment can be caused by explosions, gas leaks, and industrial accidents. Deployment, validation, and a longitudinal measurement study will be performed in Houston, Texas._x000D_
     Keywords: drone networks, diverse spectrum networks, multi-user networks, environmental sensor networks, mobile sensor networksThe networked drones will employ an open, modular, and extensible architecture that will enable flexible sensing and communication capabilities. DoJo drones will be equipped with sensors that utilize laser spectroscopy to measure VOC concentration in real-time. A diverse spectrum wireless network will be designed and deployed to span from UHF bands at 500 MHz to 3.5 GHz. Drones will be endowed with the capability for multiple drones to transmit or receive in parallel, while realizing low latency channel access. Drones will be further equipped with computing capabilities that enable on-board lightweight machine learning algorithms. Such algorithms will be developed to guide networked drone missions which include 3-D VOC plume tracking, source identification, and real-time community alerts.The project is located in an economically disadvantaged area of Houston, Texas. With Technology For All (TFA), the project team has a history of engaging the local community via broadband access, technology training, and connected health. The TFA wireless network already serves 1000's of community members in several square kilometers in Houston's East End via a mix of commercial Wi-Fi and software defined radios. The project targets realizing a high resolution ground truth of environmental conditions in low-income urban areas which can impact emergency response procedures and environmental justice via policy and law. The project will develop a mobile app that alerts community residents of hazardous VOC concentrations near to their current location. The project outcomes will provide a template for wireless environmental sensing for other communities in the US and globally. The project targets to inform and impact spectrum policy and the FCC via demonstration of novel usage cases of repurposed spectral bands. This project will impact urban areas with a demonstration of fusing next generation environmental sensing with next generation wireless access via networked drones. The project will impact industry through demonstration of results coupled with the team's extensive network of industry collaborators. Finally, the project includes an interdisciplinary education and outreach plan and the team includes students and community members from under-represented groups.</t>
  </si>
  <si>
    <t>1801884</t>
  </si>
  <si>
    <t>Today's datacenters play many important roles, not the least of which is to support big data analytics. Streaming data, in particular, is a prevalent workload: web clickstreams, financial transactions, and even network telemetry traffic, are all examples of streaming workloads commonly seen in a datacenter. Streaming data analytics presents unique challenges, as data streams can arrive indefinitely at high speeds. Therefore, developing support for streaming data analytics requires tackling challenges at both the network layer (e.g., congestion) and the application layer (e.g., scalability). However, existing streaming data analytics systems have a sharp divide between "the network" that routes data, and the "end hosts" that process data. They view the datacenter network as a fixed-function substrate that a) helps very little with application-level processing, and b) is inflexible to application control. As such, this divide makes it challenging to arrive at a design that is jointly optimized across layers._x000D_
_x000D_
The recent trend of programmable datacenter networks is shifting this paradigm quickly. There are at least two dimensions of datacenter programmability that are blurring the boundary between "the end hosts" and "the network". First, datacenters are increasingly integrated with programmable devices, such as reconfigurable ASICs, FPGAs, and Smart NICs. These devices are equipped with a customizable processing pipeline, and can be controlled by software. Second, datacenter topologies are also becoming programmable, as enabled by new physical-layer circuit switching technologies. Topology programmability makes it possible to rewire the device-level connectivity or to reallocate link bandwidths in an application-aware fashion, optimizing for the particular kinds of workloads. In light of this trend, we believe that an enormous opportunity exists in leveraging datacenter programmability to develop application-level support for streaming data analytics. We envision a solution that explicitly considers the network devices, topology, and the end hosts for streaming data analytics, where all components are jointly optimized to achieve a "sweetspot" in the design space._x000D_
_x000D_
This proposed project aims to explore this vision by developing the scientific foundations for this new design, and by developing practical techniques to realize the design. Concretely, it would answer the following high-level questions: a) what are the design principles for streaming data analytics over programmable datacenter networks? b) how can we develop a data analytics framework to leverage the programmability of heterogeneous devices, and to multiplex the available resources? and c) how can we build practical implementations that scale to large networks with high-speed workloads?_x000D_
_x000D_
Keywords: Programmable networks; Programmable topology; Datacenter networks; Streaming data analytics; Datalog; In-band network telemetry;We present a comprehensive research program designed to transform the way of performing streaming data analytics by leveraging datacenter programmability. The proposed project would identify key abstractions that programmable datacenter networks can provide to support application-level data analytics, design a practical streaming data analytics framework to leverage these abstractions, and develop scheduling algorithms to multiplex the programmable resources across different applications.The research ideas and system prototypes would be transitioned into practice via collaboration with industry practitioners, such as Microsoft Research and Akamai, with whom the PIs have prior or ongoing collaboration. The PIs would also engage undergraduate students in the research project by a close collaboration with the Office of Fellowships and Undergraduate Research (OFUR), as well as recruit members from underrepresented groups and promote their participation in research via collaborations with Office of Diversity and Inclusion at Rice University.</t>
  </si>
  <si>
    <t>1801903</t>
  </si>
  <si>
    <t>Koutsonikolas</t>
  </si>
  <si>
    <t>Based on this early success of the 60 GHz IEEE 802.11ad WLAN standard, the broad range of millimeter Wave spectrum (28 GHz to 95 GHz) is considered a leading candidate by industry, regulators, and the research community for the next generation of wireless systems. At the same time, throughput requirements of emerging applications motivate exploring even higher frequency spectrum approaching the THz band. While high frequency and wide spectrum are important steps towards supporting the next order of magnitude data rates, they are certainly not enough. First, hardware and power requirements compromise the feasibility of advanced single- and multi-carrier modulation schemes. Second, multi-user multi-stream communication is a key factor towards scaling the capacity of future WLANs but is not supported by the 802.11ad standard. Finally, robustness to human blockage and client mobility remains a major challenge for highly directional links and the vision of WLANs offering always-on robust multi-Gbps connectivity has not yet been realized. Our objective is to fundamentally advance today's single user, millimeter wave Gbps WLANs by scaling them in spectrum, user density, and robustness. Via a combination of PHY and link layer innovations, we will design the first S-T (Sixty GHz to Terahertz) WLAN offering multi-Gbps and Tbps data rates, supporting both downlink and uplink multi-user multi-stream communication, and providing robust always-on connectivity. The proposed techniques and solutions will be implemented and evaluated on a one-of-its-kind testbed spanning spanning three different frequency bands -- 60 GHz, 300 GHz, and 1 THz._x000D_
Keywords: mmWave; multi-user communication; multi-stream communication; hierarchical modulation; codebook design; PHY-assisted adaptationThe project integrates three thrusts: The first thrust will theoretically and experimentally develop new PHY layer techniques that maximize the utilization of the multi-GHz-wide channels available in S-T communication systems. In the downlink, novel bandwidth hierarchical modulations are proposed as a way to enable simultaneous transmissions from users within the same transmit antenna beam. In the uplink, novel multi-beam codebooks will be designed to increase the path diversity and enable simultaneous directional transmission from users within the same area towards a common AP. The second thrust will first explore the empirical limits of multi-user multi-stream communication in S-T bands. It will then design and evaluate low-overhead user and beam selection protocols for enabling downlink and uplink multi-user multi-stream communication in S-T WLANs, leveraging the hierarchical modulation schemes and multi-beam codebooks from the first thrust. The third thrust of the project will design the first PHY-assisted link adaptation framework to realize robust S-T WLANs. The thrust will design algorithms that leverage unique PHY layer metrics to detect client mobility, blockage, interference, and poor channel, and develop techniques for fine-grained mobility and blockage classification. The final outcome is a set of policies to determine when to trigger adaptation and select the right adaptation strategies -- rate adaptation, beam steering, beamwidth adaptation, MU-MIMO user selection, switching to a lower frequency band -- in different scenarios.The project will design the next generation of WLANs that will meet the ever-growing demands for more spectrum, higher densities, and higher degrees of robustness, moving closer towards the vision of multi-Gbps connectivity everywhere. As such, it is relevant to a very broad segment of the population who use WiFi in their daily lives. The project targets to inform and impact spectrum policy and the FCC via demonstration of novel usage cases of emerging and diverse spectral bands. It will impact future standards by demonstrating what is feasible in new and diverse bands. The project will also impact industry through demonstration of results coupled with the team's extensive collaborative industry network. Finally, the project includes an inter-disciplinary education plan and the team includes multiple Ph.D. students from under-represented groups.</t>
  </si>
  <si>
    <t>1801925</t>
  </si>
  <si>
    <t>Pan</t>
  </si>
  <si>
    <t>Thousands of miles of pipelines crisscrossed on the Gulf of Mexico sea floor are the veins for offshore oil and gas industry of U.S. or even the whole world, while the leaks and ruptures of those pipelines lead to not only enormous economic loss but also environmental disasters. The goal of this proposal is thus to effectively monitor the subsea infrastructure such as offshore pipelines, and efficiently deliver the sensed information in subsea environment. To provide a viable solution, we plan to integrate the piezoelectric transducers/actuators designs, acoustic communications, stress wave communications (SWC), and hybrid networking, and condcut experiments and field tests to validate the proposed designs. Such a vision needs efforts from both engineering and scientific perspectives, and questions we seek to answer include: (i) How to utilize piezoelectric transducers for a concurrent execution of SWC and structural health monitoring for subsea pipelines. (ii) How to characterize the stress wave propagation, reflection and communications in a pipeline network with multiple segments and joints. (iii) How to achieve optimized rates-reliability trade-off via learned transmitter adaptivity in short range acoustic communications. (iv) How to exploit the subsea infrastructure to form a SWC assisted hybrid subsea network to improve transmission performance in terms of end-to-end throughput, power efficiency, delay, and so on._x000D_
Keywords: stress wave communications; structural health monitoring; SWC channel modeling; short-range acoustic communications; hybrid subsea wireless networks; experiment validationThis project targets at developing a novel monitoring and communication paradigm, SWC, based on existing subsea infrastructure, understanding the characteristics of SWC, and improving network performance by hybriding SWC with acoustic communications. The proposed research thrusts include:_x000D_
1. Structural Health Monitoring: We propose to employ the Lead Zirconate Titanate (PZT) transducers to perform integrated structural health monitoring of pipelines, including impact detection, leakage detection, and damage detection, and explore how to send the detected damage information via SWC._x000D_
2. SWC Channel Modeling: We propose to conduct model analysis of stress waves traveling along a fluid-filled pipeline in subsea environments, simulate stress wave propagation and reflection between multiple pipeline segments and joints, and characterize SWC channels in a complicated pipeline network._x000D_
3. Adaptive Time Reversal Acoustic Communications: We plan to characterize the acoustic communication channel in the high frequency band of 80-200 kHz for short range data transmissions in the ocean. New adaptive communication receivers based on time reversal processing are developed for the dynamic acoustic channel. Q-function predictions are incorporated to generate new adaptive strategies to achieve optimized rate-reliability trade-offs for both vertical and horizontal channels._x000D_
4. Hybrid Subsea Network Development: We propose to develop a multi-hop hybrid subsea wireless network (HSWN), which integrates traditional acoustic communications and the proposed SWC depending on the subsea infrastructure. Under the proposed HSWN architecture, we plan to develop algorithms and protocols to improve network performance from multifold perspectives._x000D_
5. Integrated Experimental Validation: We plan to conduct a series of lab and field tests on campus and at industrial collaborators' sites to verify our theoretical analysis and protocol designs. With the support of Dauphin Island Sea Lab, we will do multiple at-sea experiments in the northern Gulf of Mexico.The success of the proposed transformative research will significantly improve the design, analysis and implementation of subsea infrastructure monitoring and data transmission systems. The research outcomes will potentially contribute to future subsea Internet of things (SIoT) and ocean big data systems, and have impact on offshore oil and gas industry, pollution control, ocean agriculture, disaster rescue, marine animal study, etc. The research results will be integrated into the existing, integrative education and research efforts about infrastructure monitoring, acoustic communications, learning, and wireless networking at UH, UA and TSU (HBCU). Outreach activities will be directed to middle/high school students and increase participation of women and minority in science and engineering. As such, the broader impact is also reflected through integration of research and education for future workforce.</t>
  </si>
  <si>
    <t>1806164</t>
  </si>
  <si>
    <t>The rapid growth in network bandwidth and the ever more sophisticated network attack techniques are posing challenges to the design of the next generation network intrusion detection systems (NIDSs). Current hardware solutions are unable to provide wire-speed detection performance required by NIDS applications while maintaining sufficient resources for the storage of complex detection rules. In addition, the inherent logic operators of network rules make it difficult to store and match attack vectors efficiently in domain-specific hardware solutions with affordable cost. With the development of the emerging non-volatile memory (e.g. PCRAM, RRAM), we explore novel designs to resolve the dilemma among speed, capacity, and energy consumption. The proposed reconfigurable architecture namely, RISE  incorporates novel micro-architecture design that performs reconfigurable wire-speed in-situ analog arithmetic matching while also providing unprecedented capacity. This makes RISE a perfect fit in the design of the next-generation NIDS solutions. The proposed architecture can not only replace existing NIDS solutions for better performance, but also enable a wide spectrum of designs targeting intelligent NIDS solutions based on novel algorithms (e.g. kNN, SVM) by leveraging the inherent process-in-memory computations._x000D_
Key Words: emerging nonvolatile memory, in-memory computing, network intrusion detectionIn this project, we propose RISE, a Reconfigurable In-Memory Search Engine optimized for NIDS applications which require both parallel constant-time lookups and abundant capacity. RISE augments the storage cells with a comprehensive set of arithmetic operators (e.g. not equal, less than) in order to enable native representations of logic operators that are prevalent in NIDS rules and applications. RISE is flexible and enables a wide spectrum of designs targeting future NIDS applications. It supports fine-grained (per-entry based) and coarse-grained (memory array based) operator configuration depending on the needs of targeting applications. Its novel encoding techniques make it possible to encode multiple operators based on the application characteristics and significantly reduce the storage overhead (e.g. the storage waste induced by ranges in traditional TCAM devices). It further enables the studies in hardware mapping algorithms to effectively implement the emerging NIDS algorithms (e.g. kNN) by levering the new encoding enabled on RISE?s unique cell structure. Despite of its broad usages among NIDS applications, RISE enables unprecedented storage capacity by using the emerging non-volatile memory technology and ultra compact memory cell architecture. RISE aims at combining the new design and memory technology to deliver great performance, reconfigurability, cost, and energy efficiency as compared to traditional hardware NIDS solutions.The program uniquely advances multiple fundamental cross-disciplinary areas in solid-state device, VLSI design, computer architecture and network security. The success of this research is likely to have far-reaching impact. The ever sophisticated cyber attacks through vulnerabilities in software and protocols exert high pressure on IT management, resulting in an urgent need for hardware innovation to address these challenges from ground up. On the other hand, both the computing industry and semiconductor technology are at crossroads today. Semiconductor technology is rapidly approaching fundamental limits of silicon technology. RISE, as outlined in this proposal, can fundamentally address aforementioned challenges by providing cost-effective, reconfigurable, intelligent and wire-speed intrusion detection. Looking at the bigger picture, bold new approaches such as the ones described in this proposal are necessary to nurture continuing advances in semiconductor technology, accelerating the adoption of disruptive Beyond CMOS technologies beyond just a drop-in replacement. Also, since most of the development and research work will be conducted by graduate students, industry and academia will benefit from well-educated and trained employees as well as direct technology transfer when students graduate and begin employment elsewhere. In addition, the PI has already demonstrated their initiative for involving undergraduates in research and actively reaching out to under-represented groups in computer engineering. She will continue and expand on such outreach activity as part of the proposed research project through several outreach programs offered at UW-Madison.</t>
  </si>
  <si>
    <t>1807400</t>
  </si>
  <si>
    <t>Host-Madsen</t>
  </si>
  <si>
    <t>Energy consumption has become of increasing importance by the transition in communications to mobile devices with limited battery capacity. At the same time, delay needs to be carefully controlled due to the need to support the proliferation of time-sensitive services, such as video. Seen from a user perspective, these are the main things that affect the mobile experience: energy consumption (how long does my battery last), delay (how long do I have to wait for content), together with distortion (the quality of content). Yet, the desire for low delay and low energy consumption together with small distortion conflict. In order to design future communication systems, it is therefore necessary to understand the fundamental tradeoff between energy and delay._x000D_
_x000D_
The project aims to understand the factors that influence energy and delay such as the time characteristics of data to be transmitted and the characteristics of the channel. The project will also take into consideration distortion, and extend the results to larger networks._x000D_
_x000D_
The project builds on the recent line of work initiated by Polyanskiy et al on finite blocklength communications. Basically, if the blocklength is infinite, as in traditional information theory, the delay is also infinite. Therefore, in order to reach a more fundamental understanding of delay, finite blocklength analysis is needed. However, blocklength is not a direct indicator of delay. Therefore, finite blocklength theory has to be developed specifically for investigating delay and energy. Our preliminary results show that delay affects energy consumption much more strongly than one would expect from bandwidth constraints alone.The proposed research will develop a fundamental new understanding of the relationship between energy, delay (and distortion). The results will be rigorous in nature, and it therefore will necessitate further results in finite blocklength theory. The proposed research will also result in new energy efficient communication methodologies on both the networking and physical layers.Wireless communications contribute significantly to global energy consumption and CO2 emissions. An estimate is that currently 0.5-1% of global CO2 emissions is due directly to wireless communications, comparable to that of air traffic (2%). At the same time, the amount of wireless data traffic can be expected to increase dramatically as more and more devices become wireless, and people expect more services wirelessly, in particular delay-sensitive services (e.g., video), and as developing countries rapidly take up wireless communications, skipping the traditional wireline. Unless an effort is made to make wireless communications more energy efficient, the relative contribution of wireless communications to CO2 will increase rapidly. Results from this proposal will contribute to make wireless communications significantly more energy efficient by investigating the fundamental factors that affect energy consumption.</t>
  </si>
  <si>
    <t>dplater</t>
  </si>
  <si>
    <t>Compliance Pass</t>
  </si>
  <si>
    <t>NSF 17-571</t>
  </si>
  <si>
    <t>05010000</t>
  </si>
  <si>
    <t>PEND</t>
  </si>
  <si>
    <t>NEW</t>
  </si>
  <si>
    <t>4110</t>
  </si>
  <si>
    <t>FY18MEDCTX</t>
  </si>
  <si>
    <t>TX</t>
  </si>
  <si>
    <t>L</t>
  </si>
  <si>
    <t>CCF</t>
  </si>
  <si>
    <t>Isil</t>
  </si>
  <si>
    <t>U of Texas Austin</t>
  </si>
  <si>
    <t>E,E,E/V,E/V</t>
  </si>
  <si>
    <t>Pending, Review Package Produced</t>
  </si>
  <si>
    <t>SHF: Medium: Collaborative Research: Computer-Aided Programming for Data Science</t>
  </si>
  <si>
    <t>isil@cs.utexas.edu</t>
  </si>
  <si>
    <t>7924 8206</t>
  </si>
  <si>
    <t>PA</t>
  </si>
  <si>
    <t>N</t>
  </si>
  <si>
    <t>1762363</t>
  </si>
  <si>
    <t>Goncalves Martins</t>
  </si>
  <si>
    <t>Ruben</t>
  </si>
  <si>
    <t>rubenm@andrew.cmu.edu</t>
  </si>
  <si>
    <t>NSF 17-570</t>
  </si>
  <si>
    <t>05050000</t>
  </si>
  <si>
    <t>CNS</t>
  </si>
  <si>
    <t>Simon</t>
  </si>
  <si>
    <t>CSR: Medium: Collaborative Research: Cross Layer File Systems</t>
  </si>
  <si>
    <t>simon@cs.utexas.edu</t>
  </si>
  <si>
    <t>WA</t>
  </si>
  <si>
    <t>1763214</t>
  </si>
  <si>
    <t>Thomas</t>
  </si>
  <si>
    <t>U of Washington</t>
  </si>
  <si>
    <t>CSR: Medium: Collaborative: Cross Layer File Systems</t>
  </si>
  <si>
    <t>tom@cs.washington.edu</t>
  </si>
  <si>
    <t>CA</t>
  </si>
  <si>
    <t>Richard</t>
  </si>
  <si>
    <t>U of Cal Santa Barbara</t>
  </si>
  <si>
    <t>CSR: Medium: Collaborative: Serverless Platform of Things</t>
  </si>
  <si>
    <t>rich@cs.ucsb.edu</t>
  </si>
  <si>
    <t>VA</t>
  </si>
  <si>
    <t>1763279</t>
  </si>
  <si>
    <t>Humphrey</t>
  </si>
  <si>
    <t>Marty</t>
  </si>
  <si>
    <t>University of Virginia</t>
  </si>
  <si>
    <t>humphrey@cs.virginia.edu</t>
  </si>
  <si>
    <t>MA</t>
  </si>
  <si>
    <t>I</t>
  </si>
  <si>
    <t>Matthias</t>
  </si>
  <si>
    <t>V,V,G,G</t>
  </si>
  <si>
    <t>SHF: Medium: Broadening the Scope DSL Development</t>
  </si>
  <si>
    <t>matthias@ccs.neu.edu</t>
  </si>
  <si>
    <t>NSF 17-572</t>
  </si>
  <si>
    <t>05020000</t>
  </si>
  <si>
    <t>1763012</t>
  </si>
  <si>
    <t>IIS</t>
  </si>
  <si>
    <t>Larson</t>
  </si>
  <si>
    <t>Eric</t>
  </si>
  <si>
    <t>Southern Methodist Univ</t>
  </si>
  <si>
    <t>RI: Medium: Collaborative Research: Using Commodity Devices to Assess Cognitive Load, Frustration, Boredom, and Fatigue</t>
  </si>
  <si>
    <t>eclarson@smu.edu</t>
  </si>
  <si>
    <t>1762927</t>
  </si>
  <si>
    <t>Fernandez</t>
  </si>
  <si>
    <t>Ephrem</t>
  </si>
  <si>
    <t>U of Texas San Antonio</t>
  </si>
  <si>
    <t>Pending, Assigned to PM</t>
  </si>
  <si>
    <t>ephrem.fernandez@utsa.edu</t>
  </si>
  <si>
    <t>FY18IIIMed</t>
  </si>
  <si>
    <t>7364 7924</t>
  </si>
  <si>
    <t>UT</t>
  </si>
  <si>
    <t>Jeff</t>
  </si>
  <si>
    <t>III: Medium: Collaborative Research: Integrating Uncertainty into Spatial Data Analysis and Policy</t>
  </si>
  <si>
    <t>jeffp@cs.utah.edu</t>
  </si>
  <si>
    <t>1763136</t>
  </si>
  <si>
    <t>Wei</t>
  </si>
  <si>
    <t>Ran</t>
  </si>
  <si>
    <t>ran.wei@ucr.edu</t>
  </si>
  <si>
    <t>AZ</t>
  </si>
  <si>
    <t>1763144</t>
  </si>
  <si>
    <t>Grubesic</t>
  </si>
  <si>
    <t>Tony</t>
  </si>
  <si>
    <t>agrubesi@asu.edu</t>
  </si>
  <si>
    <t>Guoqing</t>
  </si>
  <si>
    <t>U of Cal Irvine</t>
  </si>
  <si>
    <t>CSR: Medium: Systems Support for Scalable, Easy-to-Implement, and Multilingual Static Analyses of Modern Software</t>
  </si>
  <si>
    <t>harry.g.xu@uci.edu</t>
  </si>
  <si>
    <t>RIMed18</t>
  </si>
  <si>
    <t>7495 7924</t>
  </si>
  <si>
    <t>Ameet</t>
  </si>
  <si>
    <t>RI: Medium: A Multi-Task Approach to Federated Learning Systems</t>
  </si>
  <si>
    <t>talwalkar@cmu.edu</t>
  </si>
  <si>
    <t>MI</t>
  </si>
  <si>
    <t>Harsha</t>
  </si>
  <si>
    <t>CSR: Medium: Building Low-Latency Services with Low Effort</t>
  </si>
  <si>
    <t>harshavm@umich.edu</t>
  </si>
  <si>
    <t>CHSMed18</t>
  </si>
  <si>
    <t>7367 7924</t>
  </si>
  <si>
    <t>Leah</t>
  </si>
  <si>
    <t>CHS: Medium: Collaborative Research: Wearable Sound Sensing and Feedback Techniques for Persons who are Deaf and Hard of Hearing</t>
  </si>
  <si>
    <t>leahkf@uw.edu</t>
  </si>
  <si>
    <t>DC</t>
  </si>
  <si>
    <t>1763219</t>
  </si>
  <si>
    <t>Kushalnagar</t>
  </si>
  <si>
    <t>Raja</t>
  </si>
  <si>
    <t>Gallaudet University</t>
  </si>
  <si>
    <t>raja.kushalnagar@gallaudet.edu</t>
  </si>
  <si>
    <t>MD</t>
  </si>
  <si>
    <t>1763235</t>
  </si>
  <si>
    <t>Duraiswami</t>
  </si>
  <si>
    <t>Ramani</t>
  </si>
  <si>
    <t>U of MD College Park</t>
  </si>
  <si>
    <t>ramani@umiacs.umd.edu</t>
  </si>
  <si>
    <t>Jia</t>
  </si>
  <si>
    <t>PA St U University Park</t>
  </si>
  <si>
    <t>RI: Medium: Algorithms and Applications for Learning from Unstructured Data based on the Wasserstein Metric</t>
  </si>
  <si>
    <t>jiali@psu.edu</t>
  </si>
  <si>
    <t>Katharina</t>
  </si>
  <si>
    <t>CHS: Medium: Collaborative Research: Defining the Design Space for Volunteer-Based Online Experiments</t>
  </si>
  <si>
    <t>reinecke@cs.washington.edu</t>
  </si>
  <si>
    <t>1763295</t>
  </si>
  <si>
    <t>Gajos</t>
  </si>
  <si>
    <t>Krzysztof</t>
  </si>
  <si>
    <t>Harvard University</t>
  </si>
  <si>
    <t>kgajos@eecs.harvard.edu</t>
  </si>
  <si>
    <t>Noah</t>
  </si>
  <si>
    <t>V/G,G,G,F</t>
  </si>
  <si>
    <t>III: Medium: Collaborative Research: Exploring the Idea Ecosystems in Text Corpora</t>
  </si>
  <si>
    <t>nasmith@cs.cmu.edu</t>
  </si>
  <si>
    <t>CO</t>
  </si>
  <si>
    <t>1763374</t>
  </si>
  <si>
    <t>Chenhao</t>
  </si>
  <si>
    <t>U of Colorado Boulder</t>
  </si>
  <si>
    <t>chenhao@chenhaot.com</t>
  </si>
  <si>
    <t>1763222</t>
  </si>
  <si>
    <t>Bilmes</t>
  </si>
  <si>
    <t>Jeffrey</t>
  </si>
  <si>
    <t>RI:Medium:Collaborative Research: Conference Paper/Reviewer Assignment with Generalized Matchings</t>
  </si>
  <si>
    <t>bilmes@ee.washington.edu</t>
  </si>
  <si>
    <t>1763700</t>
  </si>
  <si>
    <t>Andrew</t>
  </si>
  <si>
    <t>U of Massachusetts Amherst</t>
  </si>
  <si>
    <t>RI: Medium: Collaborative Research: Conference Paper/Reviewer Assignment with Generalized Matchings</t>
  </si>
  <si>
    <t>mccallum@cs.umass.edu</t>
  </si>
  <si>
    <t>Amarda</t>
  </si>
  <si>
    <t>George Mason University</t>
  </si>
  <si>
    <t>E/V,V,V,V</t>
  </si>
  <si>
    <t>III: Medium: Collaborative Research: Guiding Exploration of Protein Structure Spaces with Deep Learning</t>
  </si>
  <si>
    <t>ashehu@gmu.edu</t>
  </si>
  <si>
    <t>MO</t>
  </si>
  <si>
    <t>1763246</t>
  </si>
  <si>
    <t>Jianlin</t>
  </si>
  <si>
    <t>U of Missouri Columbia</t>
  </si>
  <si>
    <t>chengji@missouri.edu</t>
  </si>
  <si>
    <t>Rebecca</t>
  </si>
  <si>
    <t>RI: Medium: Collaborative Research:Computational Pragmatics of Argumentative Text</t>
  </si>
  <si>
    <t>rjp49@cse.psu.edu</t>
  </si>
  <si>
    <t>NY</t>
  </si>
  <si>
    <t>1763242</t>
  </si>
  <si>
    <t>Muresan</t>
  </si>
  <si>
    <t>Smaranda</t>
  </si>
  <si>
    <t>Columbia University</t>
  </si>
  <si>
    <t>RI:Medium:Collaborative Research:Computational Pragmatics of Argumentative Text</t>
  </si>
  <si>
    <t>smara@columbia.edu</t>
  </si>
  <si>
    <t>7924 7926</t>
  </si>
  <si>
    <t>Anupam</t>
  </si>
  <si>
    <t>E/V,V,V,F</t>
  </si>
  <si>
    <t>AF: Medium: Collaborative Research: Combinatorial Optimization for Uncertain Inputs</t>
  </si>
  <si>
    <t>anupamg@cs.cmu.edu</t>
  </si>
  <si>
    <t>1763293</t>
  </si>
  <si>
    <t>Nagarajan</t>
  </si>
  <si>
    <t>Viswanath</t>
  </si>
  <si>
    <t>viswa@umich.edu</t>
  </si>
  <si>
    <t>7924 7935</t>
  </si>
  <si>
    <t>Hlaing</t>
  </si>
  <si>
    <t>U of Texas Dallas</t>
  </si>
  <si>
    <t>CIF: Medium: Low-Cost Efficient Sensing and Communications using Nonlinear Tera-Hertz Transceivers</t>
  </si>
  <si>
    <t>hlaing.minn@utdallas.edu</t>
  </si>
  <si>
    <t>1763251</t>
  </si>
  <si>
    <t>Kientz</t>
  </si>
  <si>
    <t>Julie</t>
  </si>
  <si>
    <t>CHS: Medium: From Personal Informatics to Family Informatics: Investigating Family Coordination around Data Capture and Reflection</t>
  </si>
  <si>
    <t>jkientz@uw.edu</t>
  </si>
  <si>
    <t>Keith</t>
  </si>
  <si>
    <t>CSR: Medium: Collaborative Research: GPL: General-Purpose Lambda Computing</t>
  </si>
  <si>
    <t>keithw@cs.stanford.edu</t>
  </si>
  <si>
    <t>1763260</t>
  </si>
  <si>
    <t>George</t>
  </si>
  <si>
    <t>CSR: Medium: Collaborative Research: GP&amp;#955;: General-Purpose Lambda Computing</t>
  </si>
  <si>
    <t>gmporter@cs.ucsd.edu</t>
  </si>
  <si>
    <t>Michael</t>
  </si>
  <si>
    <t>V,V/G,G,G</t>
  </si>
  <si>
    <t>AF: Medium: Algorithms for Real-World Networks</t>
  </si>
  <si>
    <t>goodrich@acm.org</t>
  </si>
  <si>
    <t>7924 7945</t>
  </si>
  <si>
    <t>Csaba Andras</t>
  </si>
  <si>
    <t>V,V,G,G/F</t>
  </si>
  <si>
    <t>SHF:Medium:Vertical Fine-grained 3D CMOS</t>
  </si>
  <si>
    <t>andras@ecs.umass.edu</t>
  </si>
  <si>
    <t>Matei</t>
  </si>
  <si>
    <t>III: Medium: A Scalable Neural Network Query Engine for Video Data</t>
  </si>
  <si>
    <t>matei@cs.stanford.edu</t>
  </si>
  <si>
    <t>Leonidas</t>
  </si>
  <si>
    <t>RI:Medium:Collaborative Research: Object-Centric Inference of Actionable Information from Visual Data</t>
  </si>
  <si>
    <t>guibas@cs.stanford.edu</t>
  </si>
  <si>
    <t>7364 7495 7924</t>
  </si>
  <si>
    <t>1764078</t>
  </si>
  <si>
    <t>Su</t>
  </si>
  <si>
    <t>Hao</t>
  </si>
  <si>
    <t>haosu@ucsd.edu</t>
  </si>
  <si>
    <t>Elizabeth</t>
  </si>
  <si>
    <t>III: Medium: SafeStreets: Violence Prevention through Community Data</t>
  </si>
  <si>
    <t>ebelding@cs.ucsb.edu</t>
  </si>
  <si>
    <t>Zaid</t>
  </si>
  <si>
    <t>RI:Medium:Structured Machine Learning Models for Music Analysis and Composition</t>
  </si>
  <si>
    <t>zaid@uw.edu</t>
  </si>
  <si>
    <t>CT</t>
  </si>
  <si>
    <t>Holly</t>
  </si>
  <si>
    <t>Yale University</t>
  </si>
  <si>
    <t>CHS: Medium: New Approaches for Authoring Time-Based Media</t>
  </si>
  <si>
    <t>rushmeier@cs.yale.edu</t>
  </si>
  <si>
    <t>7924 7944</t>
  </si>
  <si>
    <t>IN</t>
  </si>
  <si>
    <t>Jane</t>
  </si>
  <si>
    <t>University of Notre Dame</t>
  </si>
  <si>
    <t>V,V,G</t>
  </si>
  <si>
    <t>SHF: Medium: Collaborative Research: Semantically-Enhanced Dynamic Traceability for Supporting Human-Centric Development Tasks</t>
  </si>
  <si>
    <t>JaneClelandHuang@nd.edu</t>
  </si>
  <si>
    <t>1763106</t>
  </si>
  <si>
    <t>Falessi</t>
  </si>
  <si>
    <t>Davide</t>
  </si>
  <si>
    <t>Cal Poly St University Fdn</t>
  </si>
  <si>
    <t>dfalessi@calpoly.edu</t>
  </si>
  <si>
    <t>Sarita</t>
  </si>
  <si>
    <t>CHS: Medium: Drawing from Theories of Justice to Respond to Online Harassment</t>
  </si>
  <si>
    <t>yardi@umich.edu</t>
  </si>
  <si>
    <t>Peer-Timo</t>
  </si>
  <si>
    <t>III: Medium: Reliable Computation and Analysis of Lagrangian Feature Sets</t>
  </si>
  <si>
    <t>ptbremer@sci.utah.edu</t>
  </si>
  <si>
    <t>Cem</t>
  </si>
  <si>
    <t>CSR: CHS: Medium: Radically Rethinking Ray Tracing</t>
  </si>
  <si>
    <t>cem@cs.utah.edu</t>
  </si>
  <si>
    <t>Fusheng</t>
  </si>
  <si>
    <t>E/V,V,V/G,G</t>
  </si>
  <si>
    <t>III: Medium: Collaborative Research: Three-Dimensional Digital Pathology Image and Spatial Big Data Analytics</t>
  </si>
  <si>
    <t>fusheng.wang@stonybrook.edu</t>
  </si>
  <si>
    <t>GA</t>
  </si>
  <si>
    <t>1763205</t>
  </si>
  <si>
    <t>Kong</t>
  </si>
  <si>
    <t>Jun</t>
  </si>
  <si>
    <t>Emory University</t>
  </si>
  <si>
    <t>jun.kong@emory.edu</t>
  </si>
  <si>
    <t>CHS: Medium: Collaborative Research: Simulations of Heterogeneous Particle Collections for Physically-Based Animation</t>
  </si>
  <si>
    <t>1763351</t>
  </si>
  <si>
    <t>Levine</t>
  </si>
  <si>
    <t>Joshua</t>
  </si>
  <si>
    <t>U of Arizona</t>
  </si>
  <si>
    <t>josh@email.arizona.edu</t>
  </si>
  <si>
    <t>7924 7926 7932</t>
  </si>
  <si>
    <t>AARON</t>
  </si>
  <si>
    <t>E/V,E/V,V,G</t>
  </si>
  <si>
    <t>AF: MEDIUM: Collaborative Research: Foundations of Fair Data Analysis</t>
  </si>
  <si>
    <t>aaroth@cis.upenn.edu</t>
  </si>
  <si>
    <t>1763349</t>
  </si>
  <si>
    <t>Pai</t>
  </si>
  <si>
    <t>Mallesh</t>
  </si>
  <si>
    <t>William Marsh Rice Univ</t>
  </si>
  <si>
    <t>AF: Medium: Collaborative Research: Foundations of Fair Data Analysis</t>
  </si>
  <si>
    <t>Mallesh.Pai@rice.edu</t>
  </si>
  <si>
    <t>Deniz</t>
  </si>
  <si>
    <t>CHS: Large: Collaborative Research: Personalized Computer Interaction -- Multimodal Physio-Behavioral Signal Fusion and Dynamic Joint Source-Channel Coding for Intent Inference</t>
  </si>
  <si>
    <t>erdogmus@ece.neu.edu</t>
  </si>
  <si>
    <t>1763165</t>
  </si>
  <si>
    <t>Drager</t>
  </si>
  <si>
    <t>Kathryn</t>
  </si>
  <si>
    <t>CHS:  Large:  Collaborative Research:  Personalized Computer Interaction -- Multimodal Physio-Behavioral Signal Fusion and Dynamic Joint Source-Channel Coding for Intent Inference</t>
  </si>
  <si>
    <t>kdd5@psu.edu</t>
  </si>
  <si>
    <t>1763238</t>
  </si>
  <si>
    <t>Akcakaya</t>
  </si>
  <si>
    <t>Murat</t>
  </si>
  <si>
    <t>U of Pittsburgh</t>
  </si>
  <si>
    <t>akcakaya@pitt.edu</t>
  </si>
  <si>
    <t>NeTSLar18</t>
  </si>
  <si>
    <t>NJ</t>
  </si>
  <si>
    <t>Kyle</t>
  </si>
  <si>
    <t>V,V/G,G/F,F,F</t>
  </si>
  <si>
    <t>NeTS: Large: Collaborative Research: Programmable Radio Environments for Smart Spaces</t>
  </si>
  <si>
    <t>kylej@cs.princeton.edu</t>
  </si>
  <si>
    <t>1763212</t>
  </si>
  <si>
    <t>Hu</t>
  </si>
  <si>
    <t>Wenjun</t>
  </si>
  <si>
    <t>wenjun.hu@yale.edu</t>
  </si>
  <si>
    <t>1763425</t>
  </si>
  <si>
    <t>Gummeson</t>
  </si>
  <si>
    <t>Jeremy</t>
  </si>
  <si>
    <t>gummeson@cs.umass.edu</t>
  </si>
  <si>
    <t>Sandeep</t>
  </si>
  <si>
    <t>Michigan State University</t>
  </si>
  <si>
    <t>CSR: Medium: Collaborative: A Synchrony-aware Approach to Resource-efficient and Minimally Intrusive Runtime Monitoring of Distributed Systems for Latent Bugs</t>
  </si>
  <si>
    <t>sandeep@cse.msu.edu</t>
  </si>
  <si>
    <t>IA</t>
  </si>
  <si>
    <t>1763890</t>
  </si>
  <si>
    <t>Bonakdarpour</t>
  </si>
  <si>
    <t>Borzoo</t>
  </si>
  <si>
    <t>Iowa State University</t>
  </si>
  <si>
    <t>CSR: Medium: Collaborative: A Synchrony-aware Approach to Resource-efficient and Non-intrusive run-time Monitoring of Distributed Systems for Latent Bugs</t>
  </si>
  <si>
    <t>borzoo@iastate.edu</t>
  </si>
  <si>
    <t>7924 7926 7927</t>
  </si>
  <si>
    <t>Omer</t>
  </si>
  <si>
    <t>E,E,V,V</t>
  </si>
  <si>
    <t>AF: Medium: Collaborative Research: Exploiting Opportunities in Pseudorandomness</t>
  </si>
  <si>
    <t>omreing@stanford.edu</t>
  </si>
  <si>
    <t>1763299</t>
  </si>
  <si>
    <t>Vadhan</t>
  </si>
  <si>
    <t>Salil</t>
  </si>
  <si>
    <t>AF: Medium: Collaborative Research:  Exploiting Opportunities in Pseudorandomness</t>
  </si>
  <si>
    <t>salil_vadhan@harvard.edu</t>
  </si>
  <si>
    <t>E,E/V,E/V,V</t>
  </si>
  <si>
    <t>AF: MEDIUM: Collaborative Research: Foundations of Adaptive Data Analysis</t>
  </si>
  <si>
    <t>1763191</t>
  </si>
  <si>
    <t>Zou</t>
  </si>
  <si>
    <t>James</t>
  </si>
  <si>
    <t>jamesz@stanford.edu</t>
  </si>
  <si>
    <t>1763665</t>
  </si>
  <si>
    <t>Dwork</t>
  </si>
  <si>
    <t>Cynthia</t>
  </si>
  <si>
    <t>AF: Medium: Collaborative Proposal: Foundations of Adaptive Data Analysis</t>
  </si>
  <si>
    <t>dwork@seas.harvard.edu</t>
  </si>
  <si>
    <t>1763786</t>
  </si>
  <si>
    <t>Adam</t>
  </si>
  <si>
    <t>Boston University</t>
  </si>
  <si>
    <t>AF: Medium: Collaborative Research: Foundations of Adaptive Data Analysis</t>
  </si>
  <si>
    <t>ads22@bu.edu</t>
  </si>
  <si>
    <t>Kameshwar</t>
  </si>
  <si>
    <t>V,V/G,G/F,F</t>
  </si>
  <si>
    <t>AF: Medium: Collaborative Research: Algorithmic Challenges in Dynamic Two-sided Marketplaces</t>
  </si>
  <si>
    <t>kamesh@cs.duke.edu</t>
  </si>
  <si>
    <t>1763417</t>
  </si>
  <si>
    <t>Banerjee</t>
  </si>
  <si>
    <t>Siddhartha</t>
  </si>
  <si>
    <t>sbanerjee@cornell.edu</t>
  </si>
  <si>
    <t>7924 7942</t>
  </si>
  <si>
    <t>Sudeep</t>
  </si>
  <si>
    <t>Colorado State University</t>
  </si>
  <si>
    <t>G,G,F,F</t>
  </si>
  <si>
    <t>SHF:Medium: New Directions in Robust Fault Resilience and Resource Management for Exascale Computing</t>
  </si>
  <si>
    <t>sudeep@colostate.edu</t>
  </si>
  <si>
    <t>IL</t>
  </si>
  <si>
    <t>Philip</t>
  </si>
  <si>
    <t>U of Illinois Chicago</t>
  </si>
  <si>
    <t>III: Medium: Collaborative Research: An Extensible Heterogeneous Network Embedding Framework with Application Specific Adaptation</t>
  </si>
  <si>
    <t>psyu@cs.uic.edu</t>
  </si>
  <si>
    <t>FL</t>
  </si>
  <si>
    <t>1763365</t>
  </si>
  <si>
    <t>Jiawei</t>
  </si>
  <si>
    <t>Florida State University</t>
  </si>
  <si>
    <t>jzhang@cs.fsu.edu</t>
  </si>
  <si>
    <t>1763330</t>
  </si>
  <si>
    <t>Elmqvist</t>
  </si>
  <si>
    <t>Niklas</t>
  </si>
  <si>
    <t>CHS: Medium - Place vs. Space for Anywhere Analytics</t>
  </si>
  <si>
    <t>elm@umd.edu</t>
  </si>
  <si>
    <t>Zachary</t>
  </si>
  <si>
    <t>III: Medium: Collaborative Research: Integrated Data Management for the Data Science Era</t>
  </si>
  <si>
    <t>zives@cis.upenn.edu</t>
  </si>
  <si>
    <t>1763342</t>
  </si>
  <si>
    <t>Lee</t>
  </si>
  <si>
    <t>Charlotte</t>
  </si>
  <si>
    <t>CHS: Medium: The Changing Landscape of Design Collaboration: Investigating the Increasingly Complex Ecology of Documents, Software, and Social Practices in Architecture</t>
  </si>
  <si>
    <t>cplee@uw.edu</t>
  </si>
  <si>
    <t>Mac</t>
  </si>
  <si>
    <t>RI: Medium: Optimization over Embedded Graphs: Tools for Control, Planning, and Estimation for Truss Network Robots and Multi-Robot Swarms</t>
  </si>
  <si>
    <t>schwager@stanford.edu</t>
  </si>
  <si>
    <t>Henny</t>
  </si>
  <si>
    <t>CHS: Medium: Collaborative Research: Harnessing Human Mental States via Bayesian Models of Natural Gaze for Shared Autonomy with Assistive Manipulators</t>
  </si>
  <si>
    <t>hadmoni@andrew.cmu.edu</t>
  </si>
  <si>
    <t>1763232</t>
  </si>
  <si>
    <t>Srinivasa</t>
  </si>
  <si>
    <t>siddh@cs.cmu.edu</t>
  </si>
  <si>
    <t>Parth</t>
  </si>
  <si>
    <t>CHS:Medium: Collaborative Research: A Wearable RF/IMU based Sign Recognizer (RISR)</t>
  </si>
  <si>
    <t>phpathak@gmu.edu</t>
  </si>
  <si>
    <t>1763403</t>
  </si>
  <si>
    <t>CHS:Medium:Collaborative Research: A Wearable RF/IMU based Sign Recognizer (RISR)</t>
  </si>
  <si>
    <t>CHS: Medium: Collaborative Research: Building Resilient Online Health Communities</t>
  </si>
  <si>
    <t>jintrone@msu.edu</t>
  </si>
  <si>
    <t>1763533</t>
  </si>
  <si>
    <t>Goggins</t>
  </si>
  <si>
    <t>Sean</t>
  </si>
  <si>
    <t>gogginss@missouri.edu</t>
  </si>
  <si>
    <t>1763778</t>
  </si>
  <si>
    <t>Semaan</t>
  </si>
  <si>
    <t>Bryan</t>
  </si>
  <si>
    <t>Syracuse University</t>
  </si>
  <si>
    <t>bsemaan@syr.edu</t>
  </si>
  <si>
    <t>Xipeng</t>
  </si>
  <si>
    <t>SHF: Medium: Enabling and Exploiting Flexible Thread Management on Massively Parallel Architectures</t>
  </si>
  <si>
    <t>xshen5@ncsu.edu</t>
  </si>
  <si>
    <t>1763364</t>
  </si>
  <si>
    <t>Kazhdan</t>
  </si>
  <si>
    <t>Johns Hopkins University</t>
  </si>
  <si>
    <t>CHS: Medium: Collaborative Research: High-Quality On-Line 3D Registration and Reconstruction</t>
  </si>
  <si>
    <t>misha@cs.jhu.edu</t>
  </si>
  <si>
    <t>1763368</t>
  </si>
  <si>
    <t>Rusinkiewicz</t>
  </si>
  <si>
    <t>Szymon</t>
  </si>
  <si>
    <t>smr@princeton.edu</t>
  </si>
  <si>
    <t>Yu-Dong</t>
  </si>
  <si>
    <t>NeTS: Medium: Secondary User Access Control in Cognitive Radio Networks</t>
  </si>
  <si>
    <t>yyao@stevens.edu</t>
  </si>
  <si>
    <t>Christian</t>
  </si>
  <si>
    <t>V,V,G,F</t>
  </si>
  <si>
    <t>SHF: MEDIUM: UNDERSTANDING AND SHAPING SOFTWARE-ECOSYSTEM CULTURE FOR NEGOTIATING CHANGE</t>
  </si>
  <si>
    <t>kaestner@cmu.edu</t>
  </si>
  <si>
    <t>Ioannis</t>
  </si>
  <si>
    <t>CHS: Medium: Collaborative Research: Physics-Based Learning Using Differentiable Rendering</t>
  </si>
  <si>
    <t>igkioule@andrew.cmu.edu</t>
  </si>
  <si>
    <t>1763431</t>
  </si>
  <si>
    <t>Shuang</t>
  </si>
  <si>
    <t>shz@ics.uci.edu</t>
  </si>
  <si>
    <t>1763501</t>
  </si>
  <si>
    <t>Bala</t>
  </si>
  <si>
    <t>Kavita</t>
  </si>
  <si>
    <t>kb@cs.cornell.edu</t>
  </si>
  <si>
    <t>John</t>
  </si>
  <si>
    <t>G,F,F</t>
  </si>
  <si>
    <t>SHF: Medium: Collaborative Research: Multi-State Magneto-Electric Device based Computing for beyond CMOS</t>
  </si>
  <si>
    <t>jtheron@umich.edu</t>
  </si>
  <si>
    <t>1763331</t>
  </si>
  <si>
    <t>Schlom</t>
  </si>
  <si>
    <t>Darrell</t>
  </si>
  <si>
    <t>SHF: Medium: Collaborative Research: Multi-State Magneto-Electric Device Based Computing for Beyond CMOS</t>
  </si>
  <si>
    <t>schlom@cornell.edu</t>
  </si>
  <si>
    <t>1763382</t>
  </si>
  <si>
    <t>Mostafizur</t>
  </si>
  <si>
    <t>U of Missouri Kansas City</t>
  </si>
  <si>
    <t>rahmanmo@umkc.edu</t>
  </si>
  <si>
    <t>SHF: Medium: Collaborative Research: Algebraic Program-Analysis Techniques for Invariant Synthesis</t>
  </si>
  <si>
    <t>zkincaid@cs.princeton.edu</t>
  </si>
  <si>
    <t>WI</t>
  </si>
  <si>
    <t>1763170</t>
  </si>
  <si>
    <t>Reps</t>
  </si>
  <si>
    <t>U of Wisconsin Madison</t>
  </si>
  <si>
    <t>reps@cs.wisc.edu</t>
  </si>
  <si>
    <t>Jignesh</t>
  </si>
  <si>
    <t>III: Medium: Collaborative Research: Leveraging Scalable Query Processing to Scale Relational Learning</t>
  </si>
  <si>
    <t>jignesh@cs.wisc.edu</t>
  </si>
  <si>
    <t>Finale</t>
  </si>
  <si>
    <t>III: Medium: Evaluation and Optimization of Interpretable Models</t>
  </si>
  <si>
    <t>finale@seas.harvard.edu</t>
  </si>
  <si>
    <t>RI: Medium: Collaborative Research: Living Architectures: From Army Ants to Self-assembling Robot Swarms</t>
  </si>
  <si>
    <t>rubenstein@northwestern.edu</t>
  </si>
  <si>
    <t>1763306</t>
  </si>
  <si>
    <t>Powell</t>
  </si>
  <si>
    <t>RI: Medium: Collaborative Research: Living Architectures: From Army Ants to Self-Assembling Robot Swarms</t>
  </si>
  <si>
    <t>scottpowell@gwu.edu</t>
  </si>
  <si>
    <t>1763393</t>
  </si>
  <si>
    <t>Garnier</t>
  </si>
  <si>
    <t>NJIT</t>
  </si>
  <si>
    <t>garnier@njit.edu</t>
  </si>
  <si>
    <t>Zoran</t>
  </si>
  <si>
    <t>Temple University</t>
  </si>
  <si>
    <t>III: Medium: DL2PE - Deep Listening to Predict Events by Structured Learning across Thousands of Social Media Streams</t>
  </si>
  <si>
    <t>zoran.obradovic@temple.edu</t>
  </si>
  <si>
    <t>7924 7943</t>
  </si>
  <si>
    <t>V,V,V,V</t>
  </si>
  <si>
    <t>SHF: Medium: DeepSEA: A Language for Programming and Synthesizing Certified Software</t>
  </si>
  <si>
    <t>shao@cs.yale.edu</t>
  </si>
  <si>
    <t>Melody</t>
  </si>
  <si>
    <t>Georgia Tech Research Corp</t>
  </si>
  <si>
    <t>CHS: Medium: LASSIE - Local Activity Sensing Supporting working dog Interactions for Emergencies</t>
  </si>
  <si>
    <t>melody@cc.gatech.edu</t>
  </si>
  <si>
    <t>Nets: Medium: Automated Synthesis and Virtual Machine Execution of Network Protocols</t>
  </si>
  <si>
    <t>RI: Medium: Learning efficient representations of natural scenes and sounds with biologically realistic networks</t>
  </si>
  <si>
    <t>deweese@berkeley.edu</t>
  </si>
  <si>
    <t>Vijay</t>
  </si>
  <si>
    <t>CIF: Medium: Collaborative Research: Shaping the trend - a holistic view of strategic networks</t>
  </si>
  <si>
    <t>vgsubram@umich.edu</t>
  </si>
  <si>
    <t>1763419</t>
  </si>
  <si>
    <t>Randall</t>
  </si>
  <si>
    <t>rberry@ece.northwestern.edu</t>
  </si>
  <si>
    <t>Indranil</t>
  </si>
  <si>
    <t>CSR: Medium: IMLI - Towards Intent-based Multi-tenant Distributed Machine Learning Systems</t>
  </si>
  <si>
    <t>indy@illinois.edu</t>
  </si>
  <si>
    <t>Gongguo</t>
  </si>
  <si>
    <t>Colorado School of Mines</t>
  </si>
  <si>
    <t>CIF: Medium: Collaborative Research: Tensor Inverse Problems - Fundamental Limits and Efficient Optimization Algorithms</t>
  </si>
  <si>
    <t>gtang@mines.edu</t>
  </si>
  <si>
    <t>1763303</t>
  </si>
  <si>
    <t>Xiaodong</t>
  </si>
  <si>
    <t>wangx@ee.columbia.edu</t>
  </si>
  <si>
    <t>Rene</t>
  </si>
  <si>
    <t>V,G,G,G</t>
  </si>
  <si>
    <t>SHF: Medium: Collaborative Research: Learning from Program Context to Predict Effective Program Transformations</t>
  </si>
  <si>
    <t>rjust@cs.umass.edu</t>
  </si>
  <si>
    <t>1763352</t>
  </si>
  <si>
    <t>Ammann</t>
  </si>
  <si>
    <t>Paul</t>
  </si>
  <si>
    <t>pammann@gmu.edu</t>
  </si>
  <si>
    <t>J. Eliot</t>
  </si>
  <si>
    <t>G,G,G,G/F</t>
  </si>
  <si>
    <t>SHF:Medium:Verified State-of-the-Art Concurrent Memory Management for Managed Languages on Modern Processors</t>
  </si>
  <si>
    <t>moss@cs.umass.edu</t>
  </si>
  <si>
    <t>CSR:Medium: Non-volatile Main Memory as a First-Class Resource for Managed Languages</t>
  </si>
  <si>
    <t>L. Darrell</t>
  </si>
  <si>
    <t>RI: Medium: Collaborative Research: Next Generation Genetic Algorithms in AI, Machine Learning and Large Scale Search</t>
  </si>
  <si>
    <t>whitley@cs.colostate.edu</t>
  </si>
  <si>
    <t>1763892</t>
  </si>
  <si>
    <t>Deb</t>
  </si>
  <si>
    <t>Kalyanmoy</t>
  </si>
  <si>
    <t>kdeb@egr.msu.edu</t>
  </si>
  <si>
    <t>Yuriy</t>
  </si>
  <si>
    <t>E/V,V,V,V/G</t>
  </si>
  <si>
    <t>SHF: Medium: Fairness in Software Systems</t>
  </si>
  <si>
    <t>brun@cs.umass.edu</t>
  </si>
  <si>
    <t>Tim</t>
  </si>
  <si>
    <t>III: Medium: Learning-based Synthesis of Data Processing Engines</t>
  </si>
  <si>
    <t>Tim_Kraska@brown.edu</t>
  </si>
  <si>
    <t>Shannon</t>
  </si>
  <si>
    <t>CHS: Medium: Adapting Technology to Improve Safety and the Human Experience in Connected and Automated Vehicles</t>
  </si>
  <si>
    <t>scroberts@umass.edu</t>
  </si>
  <si>
    <t>Samuel</t>
  </si>
  <si>
    <t>III: Medium: Collaborative Research: Massively Parallel Data Analytics on Heterogeneous Architectures</t>
  </si>
  <si>
    <t>madden@csail.mit.edu</t>
  </si>
  <si>
    <t>Shivani</t>
  </si>
  <si>
    <t xml:space="preserve">CIF: Medium: Statistical Learning with Limited Rounds of Adaptivity			</t>
  </si>
  <si>
    <t>ashivani@seas.upenn.edu</t>
  </si>
  <si>
    <t>Chris</t>
  </si>
  <si>
    <t>SHF:Medium:Collaborative Research: An Efficient Framework for the Probabilistic Verification of Safety-Critical Systems</t>
  </si>
  <si>
    <t>myers@ece.utah.edu</t>
  </si>
  <si>
    <t>1763334</t>
  </si>
  <si>
    <t>Zheng</t>
  </si>
  <si>
    <t>SHF: Medium: Collaborative Research: An Efficient Framework for the Probabilistic Verification of Safety-Critical Systems</t>
  </si>
  <si>
    <t>zheng@cse.usf.edu</t>
  </si>
  <si>
    <t>1763433</t>
  </si>
  <si>
    <t>Zhen</t>
  </si>
  <si>
    <t>Utah State University</t>
  </si>
  <si>
    <t>zhen.zhang@usu.edu</t>
  </si>
  <si>
    <t>Bhuvan</t>
  </si>
  <si>
    <t>CSR: Medium: Identifying, Creating, and Monetizing Spare Capacity in the Public Cloud</t>
  </si>
  <si>
    <t>bhuvan@cse.psu.edu</t>
  </si>
  <si>
    <t>Patrick</t>
  </si>
  <si>
    <t>CSR: Medium: Automated loT Safety and Security Analysis and Synthesis</t>
  </si>
  <si>
    <t>mcdaniel@cse.psu.edu</t>
  </si>
  <si>
    <t>CSR: Medium: Collaborative: Exploiting Adaptive Analytical Models to Realize the Full Performance Potential of Modern Storage Architectures</t>
  </si>
  <si>
    <t>ezk@cs.stonybrook.edu</t>
  </si>
  <si>
    <t>1763418</t>
  </si>
  <si>
    <t>Desnoyers</t>
  </si>
  <si>
    <t>pjd@ccs.neu.edu</t>
  </si>
  <si>
    <t>7364 7924 9150</t>
  </si>
  <si>
    <t>Ilya</t>
  </si>
  <si>
    <t>Clemson University</t>
  </si>
  <si>
    <t>III: Medium: Collaborative Research: Discovering Scientific Hypothesis from Unstructured Text Data</t>
  </si>
  <si>
    <t>isafro@clemson.edu</t>
  </si>
  <si>
    <t>1763405</t>
  </si>
  <si>
    <t>Shtutman</t>
  </si>
  <si>
    <t>U of SC Columbia</t>
  </si>
  <si>
    <t>shtutmanm@cop.sc.edu</t>
  </si>
  <si>
    <t>Jan</t>
  </si>
  <si>
    <t>G,G,G,F</t>
  </si>
  <si>
    <t>SHF: MEDIUM: Scalable Analysis of JavaScript Applications</t>
  </si>
  <si>
    <t>j.vitek@neu.edu</t>
  </si>
  <si>
    <t>7367 9150</t>
  </si>
  <si>
    <t>David</t>
  </si>
  <si>
    <t>Brown University</t>
  </si>
  <si>
    <t>CHS:Large:Collaborative Research:Transforming Scientific Visual Analysis in Immersive VR</t>
  </si>
  <si>
    <t>dhl@cs.brown.edu</t>
  </si>
  <si>
    <t>1763510</t>
  </si>
  <si>
    <t>Doug</t>
  </si>
  <si>
    <t>VA Polytechnic Inst &amp; St U</t>
  </si>
  <si>
    <t>bowman@vt.edu</t>
  </si>
  <si>
    <t>OH</t>
  </si>
  <si>
    <t>Yingbin</t>
  </si>
  <si>
    <t>CIF: Medium: Collaborative Research: Achieving Secrecy in Massive MIMO Systems via Physical Layer Approaches</t>
  </si>
  <si>
    <t>liang.889@osu.edu</t>
  </si>
  <si>
    <t>1763515</t>
  </si>
  <si>
    <t>Marzetta</t>
  </si>
  <si>
    <t>tlm8@nyu.edu</t>
  </si>
  <si>
    <t>1763698</t>
  </si>
  <si>
    <t>Lai</t>
  </si>
  <si>
    <t>Lifeng</t>
  </si>
  <si>
    <t>U of Cal Davis</t>
  </si>
  <si>
    <t>lflai@ucdavis.edu</t>
  </si>
  <si>
    <t>Barbara</t>
  </si>
  <si>
    <t>E,V,G,F</t>
  </si>
  <si>
    <t>SHF: Medium: Collaborative Research: Holistic Program Transformations for Discontinuous Galerkin Numerical Methods (HiDG)</t>
  </si>
  <si>
    <t>barbara.chapman@stonybrook.edu</t>
  </si>
  <si>
    <t>1763378</t>
  </si>
  <si>
    <t>Riviere</t>
  </si>
  <si>
    <t>Beatrice</t>
  </si>
  <si>
    <t>SHF: Medium: Collaborative Research: Holistic Program Transformations for Discontinuous Galerkin Numerical Methods [HiDG]</t>
  </si>
  <si>
    <t>Beatrice.Riviere@rice.edu</t>
  </si>
  <si>
    <t>III: Medium: High Accuracy Knowledge Acquisition for Rule-based Deduction</t>
  </si>
  <si>
    <t>kifer@cs.stonybrook.edu</t>
  </si>
  <si>
    <t>Usman</t>
  </si>
  <si>
    <t>Tufts University</t>
  </si>
  <si>
    <t>CIF: Medium: Distributed blind sensing under uncertainty: From algorithms to applications</t>
  </si>
  <si>
    <t>khan@ece.tufts.edu</t>
  </si>
  <si>
    <t>Engin</t>
  </si>
  <si>
    <t>E,E/V,V,G</t>
  </si>
  <si>
    <t>SHF:Medium: An RRAM Based Accelerator for High-Performance Computing</t>
  </si>
  <si>
    <t>ipek@cs.rochester.edu</t>
  </si>
  <si>
    <t>Atri</t>
  </si>
  <si>
    <t>SUNY Buffalo</t>
  </si>
  <si>
    <t>E/V,V,G,G,F</t>
  </si>
  <si>
    <t>AF: Medium: Collaborative Research: Beyond Sparsity: Refined measures of complexity for linear algebra</t>
  </si>
  <si>
    <t>atri@buffalo.edu</t>
  </si>
  <si>
    <t>1763315</t>
  </si>
  <si>
    <t>Re</t>
  </si>
  <si>
    <t>Christopher</t>
  </si>
  <si>
    <t>chrismre@cs.stanford.edu</t>
  </si>
  <si>
    <t>Marco</t>
  </si>
  <si>
    <t>CSR: Medium: Collaborative Research: Next-generation Real-Time Computing Platforms with Multi-resource Hardware Control Primitives</t>
  </si>
  <si>
    <t>mcaccamo@cs.uiuc.edu</t>
  </si>
  <si>
    <t>1763531</t>
  </si>
  <si>
    <t>Mancuso</t>
  </si>
  <si>
    <t>Renato</t>
  </si>
  <si>
    <t>rmancuso@bu.edu</t>
  </si>
  <si>
    <t>CSR:Medium:Rethinking the Memory Stack for Data-Centric Applications on Heterogeneous Architectures</t>
  </si>
  <si>
    <t>scott@cs.rochester.edu</t>
  </si>
  <si>
    <t>Clifford</t>
  </si>
  <si>
    <t>CHS: Medium: Collaborative Research: Designing New Sociotechnical Tools in the Online Discussion Context</t>
  </si>
  <si>
    <t>cacl@umich.edu</t>
  </si>
  <si>
    <t>1763506</t>
  </si>
  <si>
    <t>Stroud</t>
  </si>
  <si>
    <t>Natalie</t>
  </si>
  <si>
    <t>tstroud@austin.utexas.edu</t>
  </si>
  <si>
    <t>1763507</t>
  </si>
  <si>
    <t>Diakopoulos</t>
  </si>
  <si>
    <t>Nicholas</t>
  </si>
  <si>
    <t>nad@northwestern.edu</t>
  </si>
  <si>
    <t>Ian</t>
  </si>
  <si>
    <t>CIF: Medium: Collaborative Research: TeraCom: Combating the Distance Problem in Millimeter Wave and Terahertz Band Communications</t>
  </si>
  <si>
    <t>ian@ece.gatech.edu</t>
  </si>
  <si>
    <t>1763542</t>
  </si>
  <si>
    <t>Jornet</t>
  </si>
  <si>
    <t>Josep</t>
  </si>
  <si>
    <t>jmjornet@buffalo.edu</t>
  </si>
  <si>
    <t>CHS:Medium:Collaborative Research:Gesture Enhanced Interactions for Virtual and Augmented Reality</t>
  </si>
  <si>
    <t>hongtan@purdue.edu</t>
  </si>
  <si>
    <t>1763440</t>
  </si>
  <si>
    <t>Lynette</t>
  </si>
  <si>
    <t>CHS: Medium: Collaborative Research: Gesture-enhanced interactions for virtual and augmented reality</t>
  </si>
  <si>
    <t>LJones@MIT.edu</t>
  </si>
  <si>
    <t>7924 7941</t>
  </si>
  <si>
    <t>Adrian</t>
  </si>
  <si>
    <t>SHF: Medium: Collaborative Research: Hardware-Software Abstractions to Enable Software-Defined Image Sensors</t>
  </si>
  <si>
    <t>asampson@cornell.edu</t>
  </si>
  <si>
    <t>1763387</t>
  </si>
  <si>
    <t>Jayasuriya</t>
  </si>
  <si>
    <t>Suren</t>
  </si>
  <si>
    <t>sjayasur@asu.edu</t>
  </si>
  <si>
    <t>7924 9150</t>
  </si>
  <si>
    <t>Roger</t>
  </si>
  <si>
    <t>Washington University</t>
  </si>
  <si>
    <t>CSR: Medium: Performant Architecturally Diverse Systems via Aspect-oriented Programming</t>
  </si>
  <si>
    <t>roger@wustl.edu</t>
  </si>
  <si>
    <t>CHS:MEDIUM:Collaborative Research: Articulate+ a Conversational Interface for Immersive Analytics</t>
  </si>
  <si>
    <t>ajohnson@uic.edu</t>
  </si>
  <si>
    <t>1764005</t>
  </si>
  <si>
    <t>Leigh</t>
  </si>
  <si>
    <t>Jason</t>
  </si>
  <si>
    <t>U of Hawaii</t>
  </si>
  <si>
    <t>CHS: MEDIUM: Collaborative Research: Articulate+ a Conversational Interface for Immersive Analytics</t>
  </si>
  <si>
    <t>leighj@hawaii.edu</t>
  </si>
  <si>
    <t>Matt</t>
  </si>
  <si>
    <t>Rochester Inst of Tech</t>
  </si>
  <si>
    <t>CHS: Medium: Critical Design Parameters for Automatic Speech Recognition to Support Small-Group Communication between People who are Deaf or Hard of Hearing and Hearing Colleagues</t>
  </si>
  <si>
    <t>matt.huenerfauth@rit.edu</t>
  </si>
  <si>
    <t>Tongtong</t>
  </si>
  <si>
    <t>CIF: Medium: Collaborative Research: Brain Connectivity,  Processing Capacity and Stability:  A Communication Perspective</t>
  </si>
  <si>
    <t>tongli@egr.msu.edu</t>
  </si>
  <si>
    <t>1763447</t>
  </si>
  <si>
    <t>Tian</t>
  </si>
  <si>
    <t>Zhi</t>
  </si>
  <si>
    <t>CIF: Medium: Collaborative Research: Brain Connectivity, Processing Capacity and Stability: A Communication Perspective</t>
  </si>
  <si>
    <t>ztian1@gmu.edu</t>
  </si>
  <si>
    <t>Rajeev</t>
  </si>
  <si>
    <t>E,V,V/G,V/G</t>
  </si>
  <si>
    <t>CCF: Medium: Enabling Real-Time Quantitative Decision Making over Streaming Data</t>
  </si>
  <si>
    <t>alur@cis.upenn.edu</t>
  </si>
  <si>
    <t>FY18IIILrg</t>
  </si>
  <si>
    <t>7364 7925</t>
  </si>
  <si>
    <t>Vassilis</t>
  </si>
  <si>
    <t>III: Large: Collaborative Research: Supporting High-Value Analytics on Big Low-Value Data</t>
  </si>
  <si>
    <t>tsotras@cs.ucr.edu</t>
  </si>
  <si>
    <t>1763441</t>
  </si>
  <si>
    <t>chenli@ics.uci.edu</t>
  </si>
  <si>
    <t>Eugene</t>
  </si>
  <si>
    <t>III: Medium: Unified Prefetch Framework for Approximation-Tolerant Interactive Applications</t>
  </si>
  <si>
    <t>ew2493@columbia.edu</t>
  </si>
  <si>
    <t>V/G,G,G/F,F</t>
  </si>
  <si>
    <t>SHF: Medium: Collaborative Research: Scalable Program Synthesis for Object-Oriented Languages</t>
  </si>
  <si>
    <t>jfoster@cs.umd.edu</t>
  </si>
  <si>
    <t>1763472</t>
  </si>
  <si>
    <t>ThanhVu</t>
  </si>
  <si>
    <t>tnguyen@unl.edu</t>
  </si>
  <si>
    <t>1763556</t>
  </si>
  <si>
    <t>Qiu</t>
  </si>
  <si>
    <t>Xiaokang</t>
  </si>
  <si>
    <t>xkqiu@purdue.edu</t>
  </si>
  <si>
    <t>U of New Hampshire</t>
  </si>
  <si>
    <t>Collaborative Research: CHS: Medium: Designing Multi-Device Environments to Enhance Collaborative Learning</t>
  </si>
  <si>
    <t>andrew.kun@unh.edu</t>
  </si>
  <si>
    <t>1763369</t>
  </si>
  <si>
    <t>Schneider</t>
  </si>
  <si>
    <t>Bertrand</t>
  </si>
  <si>
    <t>bertrand_schneider@gse.harvard.edu</t>
  </si>
  <si>
    <t>1763534</t>
  </si>
  <si>
    <t>Shaer</t>
  </si>
  <si>
    <t>Orit</t>
  </si>
  <si>
    <t>Wellesley College</t>
  </si>
  <si>
    <t>oshaer@wellesley.edu</t>
  </si>
  <si>
    <t>1763523</t>
  </si>
  <si>
    <t>Metaxas</t>
  </si>
  <si>
    <t>Dimitris</t>
  </si>
  <si>
    <t>CHS: Medium: Collaborative Research: Scalable Integration of Data-driven and Model-based Methods for Large Vocabulary Sign Recognition and Search</t>
  </si>
  <si>
    <t>dnm@cs.rutgers.edu</t>
  </si>
  <si>
    <t>1763486</t>
  </si>
  <si>
    <t>Neidle</t>
  </si>
  <si>
    <t>Carol</t>
  </si>
  <si>
    <t>carol@bu.edu</t>
  </si>
  <si>
    <t>1763569</t>
  </si>
  <si>
    <t>Deepak</t>
  </si>
  <si>
    <t>CSR: Medium: Systems Abstractions for Self-Powered Smart Textiles</t>
  </si>
  <si>
    <t>dganesan@cs.umass.edu</t>
  </si>
  <si>
    <t>1763527</t>
  </si>
  <si>
    <t>Taesoo</t>
  </si>
  <si>
    <t>CSR: MEDIUM: COLLABORATIVE RESEARCH: PROFILING SCALABILITY BOTTLENECKS IN SCALE-UP, SCALE-OUT, AND RACK-SCALE ARCHITECTURES</t>
  </si>
  <si>
    <t>taesoo@gatech.edu</t>
  </si>
  <si>
    <t>1763490</t>
  </si>
  <si>
    <t>Min</t>
  </si>
  <si>
    <t>Changwoo</t>
  </si>
  <si>
    <t>changwoo@vt.edu</t>
  </si>
  <si>
    <t>Charles</t>
  </si>
  <si>
    <t>CHS:Medium:Collaborative Research:Reliable Control of Assistive Robots Using Brain-Computer Interfaces with Tripolar EEG Electrodes and Synergistic Learning Between Human and Robot</t>
  </si>
  <si>
    <t>anderson@cs.colostate.edu</t>
  </si>
  <si>
    <t>1763600</t>
  </si>
  <si>
    <t>Besio</t>
  </si>
  <si>
    <t>Walter</t>
  </si>
  <si>
    <t>U of Rhode Island</t>
  </si>
  <si>
    <t>besio@uri.edu</t>
  </si>
  <si>
    <t>Bruce</t>
  </si>
  <si>
    <t>CIF: Medium: Collaborative Research: Graphical Inference: Recovery from Limited Noisy Samples</t>
  </si>
  <si>
    <t>b-hajek@illinois.edu</t>
  </si>
  <si>
    <t>1763367</t>
  </si>
  <si>
    <t>Yihong</t>
  </si>
  <si>
    <t>CIF: Medium: Collaborative Research:Graphical Inference: Recovery from Limited Noisy Samples</t>
  </si>
  <si>
    <t>yihong.wu@yale.edu</t>
  </si>
  <si>
    <t>1763904</t>
  </si>
  <si>
    <t>Jiaming</t>
  </si>
  <si>
    <t>xu972@purdue.edu</t>
  </si>
  <si>
    <t>Hae Young</t>
  </si>
  <si>
    <t>CSR: Medium: Collaborative Research: ElderWalk: Elder Monitoring through High Dimensional Data-Driven and Physics-Integrated Building Structural Sensing System</t>
  </si>
  <si>
    <t>noh@cmu.edu</t>
  </si>
  <si>
    <t>1763707</t>
  </si>
  <si>
    <t>Lizhong</t>
  </si>
  <si>
    <t>lizhong@mit.edu</t>
  </si>
  <si>
    <t>Marc</t>
  </si>
  <si>
    <t>SHF: Medium: Collaborative Research: ECC: Ephemeral Coherence Cohort for I/O Containerization and Disaggregation</t>
  </si>
  <si>
    <t>snir@illinois.edu</t>
  </si>
  <si>
    <t>1763547</t>
  </si>
  <si>
    <t>Weikuan</t>
  </si>
  <si>
    <t>yuw@cs.fsu.edu</t>
  </si>
  <si>
    <t>Hai</t>
  </si>
  <si>
    <t>V/G,G,G,G</t>
  </si>
  <si>
    <t>SHF:Medium:Collaborative Research:M3DHet:Exploiting Synergies between Monolithic 3D Integration, Processing-in Memory, and Heterogeneous Manycore Platforms for Big-Data Computing</t>
  </si>
  <si>
    <t>hai.li@duke.edu</t>
  </si>
  <si>
    <t>1763552</t>
  </si>
  <si>
    <t>Doppa</t>
  </si>
  <si>
    <t>Janardhan Rao</t>
  </si>
  <si>
    <t>Washington State Univ</t>
  </si>
  <si>
    <t>SHF: Medium:Collaborative Research:M3DHet: Exploiting Synergies between Monolithic 3D Integration, Processing-in Memory, and Heterogeneous Manycore Platforms for Big-Data Computing</t>
  </si>
  <si>
    <t>jana@eecs.wsu.edu</t>
  </si>
  <si>
    <t>Brian</t>
  </si>
  <si>
    <t>CHS: Medium: Collaborative Research: Trust and Compliance in Human-Robot Interactions</t>
  </si>
  <si>
    <t>brian.scassellati@yale.edu</t>
  </si>
  <si>
    <t>1763543</t>
  </si>
  <si>
    <t>Feil-Seifer</t>
  </si>
  <si>
    <t>U of Nevada Reno</t>
  </si>
  <si>
    <t>dave@cse.unr.edu</t>
  </si>
  <si>
    <t>CSR: Medium: Rethinking Distributed SSD Storage Systems</t>
  </si>
  <si>
    <t>mfreed@cs.princeton.edu</t>
  </si>
  <si>
    <t>Timothy</t>
  </si>
  <si>
    <t>CSR: Medium: Collaborative Research: Mobile Elastic Edge Clouds for Scalable, Low-Latency Services</t>
  </si>
  <si>
    <t>timwood@gwu.edu</t>
  </si>
  <si>
    <t>1763834</t>
  </si>
  <si>
    <t>Shenoy</t>
  </si>
  <si>
    <t>Prashant</t>
  </si>
  <si>
    <t>shenoy@cs.umass.edu</t>
  </si>
  <si>
    <t>1763929</t>
  </si>
  <si>
    <t>Ramakrishnan</t>
  </si>
  <si>
    <t>Kadangode</t>
  </si>
  <si>
    <t>kk@cs.ucr.edu</t>
  </si>
  <si>
    <t>1763550</t>
  </si>
  <si>
    <t>Chang</t>
  </si>
  <si>
    <t>Remco</t>
  </si>
  <si>
    <t>CHS: Medium: Collaborative Research: Visualization Metamers: Theory, Model, and Practice</t>
  </si>
  <si>
    <t>remco@cs.tufts.edu</t>
  </si>
  <si>
    <t>1763626</t>
  </si>
  <si>
    <t>1763936</t>
  </si>
  <si>
    <t>Franconeri</t>
  </si>
  <si>
    <t>Steven</t>
  </si>
  <si>
    <t>franconeri@northwestern.edu</t>
  </si>
  <si>
    <t>Alhussein</t>
  </si>
  <si>
    <t>Rensselaer Polytech Inst</t>
  </si>
  <si>
    <t>NeTS: Medium: Collaborative Research: Towards an Efficient Mobile Data Marketplace: Edge Caching, Statistical Learning, and Smart Contracts</t>
  </si>
  <si>
    <t>abouzeid@ecse.rpi.edu</t>
  </si>
  <si>
    <t>1763461</t>
  </si>
  <si>
    <t>El Gamal</t>
  </si>
  <si>
    <t>Hesham</t>
  </si>
  <si>
    <t>NeTs: Medium: Collaborative Research: Towards an Efficient Mobile Data MarketPlace: Edge Caching, Statistical Learning, and Smart Contracts</t>
  </si>
  <si>
    <t>helgamal@ee.eng.ohio-state.edu</t>
  </si>
  <si>
    <t>1763682</t>
  </si>
  <si>
    <t>Huy</t>
  </si>
  <si>
    <t>AF: Medium: Collaborative Research: Dynamic data structures for vectors and graphs in sublinear memory</t>
  </si>
  <si>
    <t>hu.nguyen@neu.edu</t>
  </si>
  <si>
    <t>1763504</t>
  </si>
  <si>
    <t>Nelson</t>
  </si>
  <si>
    <t>Jelani</t>
  </si>
  <si>
    <t>minilek@seas.harvard.edu</t>
  </si>
  <si>
    <t>Gretchen</t>
  </si>
  <si>
    <t>Pending, De-recommended</t>
  </si>
  <si>
    <t>CIF:Medium: Expander graphs, decoding, and storage</t>
  </si>
  <si>
    <t>gmatthe@clemson.edu</t>
  </si>
  <si>
    <t>SHF: Medium: Collaborative Research: Improving Performance by Applying Branch and Control Dependence Elimination</t>
  </si>
  <si>
    <t>whalley@cs.fsu.edu</t>
  </si>
  <si>
    <t>1763706</t>
  </si>
  <si>
    <t>Onder</t>
  </si>
  <si>
    <t>Soner</t>
  </si>
  <si>
    <t>Mich Technological Univ</t>
  </si>
  <si>
    <t>soner@mtu.edu</t>
  </si>
  <si>
    <t>Hanspeter</t>
  </si>
  <si>
    <t>III: Medium: A Visual Debugger for Neural Sequence Models</t>
  </si>
  <si>
    <t>pfister@seas.harvard.edu</t>
  </si>
  <si>
    <t>Baris</t>
  </si>
  <si>
    <t>V/G,G,G,P</t>
  </si>
  <si>
    <t>SHF: Medium: Enabling Next Generation Performance Analysis Using High-Level Abstractions</t>
  </si>
  <si>
    <t>barisk@umich.edu</t>
  </si>
  <si>
    <t>Calton</t>
  </si>
  <si>
    <t>CSR: Medium: Collaborative Research: Experimental Verification of the Millibottleneck Theory for Response Time Long Tail Phenomena</t>
  </si>
  <si>
    <t>calton@cc.gatech.edu</t>
  </si>
  <si>
    <t>1763756</t>
  </si>
  <si>
    <t>Qingyang</t>
  </si>
  <si>
    <t>La St U &amp; A&amp;M Coll</t>
  </si>
  <si>
    <t>qwang26@lsu.edu</t>
  </si>
  <si>
    <t>1763578</t>
  </si>
  <si>
    <t>Lo</t>
  </si>
  <si>
    <t>RI:Medium: Real-time, photographic, unsupervised and hierarchical learning and maximal generalization for image understanding</t>
  </si>
  <si>
    <t>jameslo@math.umbc.edu</t>
  </si>
  <si>
    <t>Aylin</t>
  </si>
  <si>
    <t>CIF: Medium: Collaborative Research: Age of Information in the Age of Rechargeable Networks</t>
  </si>
  <si>
    <t>yener@ee.psu.edu</t>
  </si>
  <si>
    <t>7924 7935 8228</t>
  </si>
  <si>
    <t>1763824</t>
  </si>
  <si>
    <t>Ulukus</t>
  </si>
  <si>
    <t>Sennur</t>
  </si>
  <si>
    <t>ulukus@umd.edu</t>
  </si>
  <si>
    <t>Yotam</t>
  </si>
  <si>
    <t>CHS: Medium: Collaborative Research: Making Digital Design Accessible to People with Visual Impairments</t>
  </si>
  <si>
    <t>ygingold@gmu.edu</t>
  </si>
  <si>
    <t>1763593</t>
  </si>
  <si>
    <t>Shiri</t>
  </si>
  <si>
    <t>shiri.azenkot@cornell.edu</t>
  </si>
  <si>
    <t>Cindy</t>
  </si>
  <si>
    <t>Mississippi State Univ</t>
  </si>
  <si>
    <t>CHS: Medium: Collaborative Research: Participatory Design and Evaluation of Socially Assistive Robots to Support Mental Health Services in Patient Homes</t>
  </si>
  <si>
    <t>cbethel@cse.msstate.edu</t>
  </si>
  <si>
    <t>1763670</t>
  </si>
  <si>
    <t>Sabanovic</t>
  </si>
  <si>
    <t>Selma</t>
  </si>
  <si>
    <t>selmas@indiana.edu</t>
  </si>
  <si>
    <t>RILarge18</t>
  </si>
  <si>
    <t>7495 7925</t>
  </si>
  <si>
    <t>Kristen</t>
  </si>
  <si>
    <t>RI:Large:Collaborative Research: Self-Directed Adaptive Visual Learning</t>
  </si>
  <si>
    <t>grauman@cs.utexas.edu</t>
  </si>
  <si>
    <t>1763800</t>
  </si>
  <si>
    <t>Shakhnarovich</t>
  </si>
  <si>
    <t>Gregory</t>
  </si>
  <si>
    <t>TTI-C</t>
  </si>
  <si>
    <t>greg@ttic.edu</t>
  </si>
  <si>
    <t>1763888</t>
  </si>
  <si>
    <t>Fergus</t>
  </si>
  <si>
    <t>Robert</t>
  </si>
  <si>
    <t>fergus@cs.nyu.edu</t>
  </si>
  <si>
    <t>1763927</t>
  </si>
  <si>
    <t>Learned-Miller</t>
  </si>
  <si>
    <t>Erik</t>
  </si>
  <si>
    <t>elm@cs.umass.edu</t>
  </si>
  <si>
    <t>Maurice</t>
  </si>
  <si>
    <t>CSR: Medium: Collaborative Research: Distributed Transactional Memory for GPU Clusters</t>
  </si>
  <si>
    <t>herlihy@cs.brown.edu</t>
  </si>
  <si>
    <t>1763662</t>
  </si>
  <si>
    <t>Peng</t>
  </si>
  <si>
    <t>lpeng@lsu.edu</t>
  </si>
  <si>
    <t>Donald</t>
  </si>
  <si>
    <t>U of NC Chapel Hill</t>
  </si>
  <si>
    <t>CSR: Medium: Collaborative Research: Full Disks, Fast Clones, and Flexible Indexing in Write Optimized Storage Systems</t>
  </si>
  <si>
    <t>porter@cs.unc.edu</t>
  </si>
  <si>
    <t>1763545</t>
  </si>
  <si>
    <t>Farach-Colton</t>
  </si>
  <si>
    <t>Martin</t>
  </si>
  <si>
    <t>farach@cs.rutgers.edu</t>
  </si>
  <si>
    <t>1763610</t>
  </si>
  <si>
    <t>SUNY Farmingdale</t>
  </si>
  <si>
    <t>yuanj@farmingdale.edu</t>
  </si>
  <si>
    <t>1763686</t>
  </si>
  <si>
    <t>Bender</t>
  </si>
  <si>
    <t>bender@cs.sunysb.edu</t>
  </si>
  <si>
    <t>1763914</t>
  </si>
  <si>
    <t>Jannen</t>
  </si>
  <si>
    <t>William</t>
  </si>
  <si>
    <t>Williams College</t>
  </si>
  <si>
    <t>jannen@cs.williams.edu</t>
  </si>
  <si>
    <t>Christos</t>
  </si>
  <si>
    <t>III: Medium: Collaborative Research: Scalable Summarization for Human-Driven Exploration of Time Series</t>
  </si>
  <si>
    <t>christos@cs.cmu.edu</t>
  </si>
  <si>
    <t>1763197</t>
  </si>
  <si>
    <t>Koutra</t>
  </si>
  <si>
    <t>Danai</t>
  </si>
  <si>
    <t>dkoutra@umich.edu</t>
  </si>
  <si>
    <t>1763877</t>
  </si>
  <si>
    <t>Alexandros</t>
  </si>
  <si>
    <t>labrinid@cs.pitt.edu</t>
  </si>
  <si>
    <t>Justin</t>
  </si>
  <si>
    <t>F,F,F,F</t>
  </si>
  <si>
    <t>SHF: Medium: Collaborative Research: Deeply Understanding Misunderstandings In Source Code</t>
  </si>
  <si>
    <t>jcappos@nyu.edu</t>
  </si>
  <si>
    <t>1763603</t>
  </si>
  <si>
    <t>Zhuang</t>
  </si>
  <si>
    <t>Yanyan</t>
  </si>
  <si>
    <t>U of Colorado Colo Springs</t>
  </si>
  <si>
    <t>yzhuang@uccs.edu</t>
  </si>
  <si>
    <t>Sesh</t>
  </si>
  <si>
    <t>CHS: Medium: Bionic Walk - Improving the Gait of Transtibial Amputees through Learning Controllers</t>
  </si>
  <si>
    <t>scommuri@mail.com</t>
  </si>
  <si>
    <t>B. Aditya</t>
  </si>
  <si>
    <t>V,V,V,G</t>
  </si>
  <si>
    <t>III: Medium: Collaborative Research: Mining Two-mode Network Propagation for Surveillance, Inference and Control of Hospital Acquired Infections</t>
  </si>
  <si>
    <t>badityap@cs.vt.edu</t>
  </si>
  <si>
    <t>1763608</t>
  </si>
  <si>
    <t>Neill</t>
  </si>
  <si>
    <t>Daniel</t>
  </si>
  <si>
    <t>neill@cs.cmu.edu</t>
  </si>
  <si>
    <t>Lukasz</t>
  </si>
  <si>
    <t>Virginia Commonwealth Univ</t>
  </si>
  <si>
    <t>V,G,G,F</t>
  </si>
  <si>
    <t>III: Medium: A novel computational system to improve rate of successful characterization of proteins</t>
  </si>
  <si>
    <t>lkurgan@vcu.edu</t>
  </si>
  <si>
    <t>1763629</t>
  </si>
  <si>
    <t>Joachimiak</t>
  </si>
  <si>
    <t>Andrzej</t>
  </si>
  <si>
    <t>III: Medium: Collaborative Research: A novel computational system to improve rate of successful characterization of proteins</t>
  </si>
  <si>
    <t>andrzejj@anl.gov</t>
  </si>
  <si>
    <t>CHS: Medium: Intelligent Scene Understanding and Context Driven Intelligent Interfaces for Human-Robot Interaction in High Stress Dynamic Environments</t>
  </si>
  <si>
    <t>Apu</t>
  </si>
  <si>
    <t>CHS: Medium: Reclaiming the Value Lost to Gender Bias on Social Media</t>
  </si>
  <si>
    <t>kapadia@indiana.edu</t>
  </si>
  <si>
    <t>RI: Medium: Collaborative Research: Integrated Task and Motion Planning for Networked Autonomous Systems</t>
  </si>
  <si>
    <t>hlin1@nd.edu</t>
  </si>
  <si>
    <t>1763495</t>
  </si>
  <si>
    <t>Valavanis</t>
  </si>
  <si>
    <t>Kimon</t>
  </si>
  <si>
    <t>University of Denver</t>
  </si>
  <si>
    <t>kvalavan@du.edu</t>
  </si>
  <si>
    <t>Geoffrey Ye</t>
  </si>
  <si>
    <t>CIF:NeTS: Medium: Collaborative Research: Towards High Mobility Wireless Networks: Learn to Perceive, Communicate, and Act</t>
  </si>
  <si>
    <t>liye@ece.gatech.edu</t>
  </si>
  <si>
    <t>1763633</t>
  </si>
  <si>
    <t>Xiangwei</t>
  </si>
  <si>
    <t>CIF: NeTS: Medium: Collaborative Research: Towards High Mobility Wireless Networks: Learn to Perceive, Communicate, and Act</t>
  </si>
  <si>
    <t>xwzhou@lsu.edu</t>
  </si>
  <si>
    <t>Haesun</t>
  </si>
  <si>
    <t>III: Large: Collaborative Research: Foundations of Integrated Data and Visual Analysis for Interactive Discovery</t>
  </si>
  <si>
    <t>1763489</t>
  </si>
  <si>
    <t>Ebert</t>
  </si>
  <si>
    <t>ebertd@ecn.purdue.edu</t>
  </si>
  <si>
    <t>1764088</t>
  </si>
  <si>
    <t>Yan</t>
  </si>
  <si>
    <t>U of Southern California</t>
  </si>
  <si>
    <t>yanliu.cs@usc.edu</t>
  </si>
  <si>
    <t>1763616</t>
  </si>
  <si>
    <t>Mueen</t>
  </si>
  <si>
    <t>Abdullah</t>
  </si>
  <si>
    <t>University of New Mexico</t>
  </si>
  <si>
    <t>NeTS: Medium: Big Measurement and Online Analytics towards a more Free and Open Internet</t>
  </si>
  <si>
    <t>mueen@cs.unm.edu</t>
  </si>
  <si>
    <t>Ramesh</t>
  </si>
  <si>
    <t>NeTS: Medium: Collaborative Research: Foundations of Cache Network Operations for Content Delivery</t>
  </si>
  <si>
    <t>ramesh@cs.umass.edu</t>
  </si>
  <si>
    <t>1763701</t>
  </si>
  <si>
    <t>Mor</t>
  </si>
  <si>
    <t>harchol@cs.cmu.edu</t>
  </si>
  <si>
    <t>RI: Medium: Extreme Clustering</t>
  </si>
  <si>
    <t>CSR: NeTS: Medium: Collaborative: Designing NDN-enabled efficient big data processing frameworks</t>
  </si>
  <si>
    <t>gniady@cs.arizona.edu</t>
  </si>
  <si>
    <t>1763535</t>
  </si>
  <si>
    <t>Butt</t>
  </si>
  <si>
    <t>Ali</t>
  </si>
  <si>
    <t>butta@cs.vt.edu</t>
  </si>
  <si>
    <t>1763620</t>
  </si>
  <si>
    <t>Xindong</t>
  </si>
  <si>
    <t>Univ of Louisiana at Lafay</t>
  </si>
  <si>
    <t>III: Medium: Collaborative Research: KMELIN: Knowledge Mining and Embedding Learning for Complex Dynamic Information Networks</t>
  </si>
  <si>
    <t>xwu@louisiana.edu</t>
  </si>
  <si>
    <t>1763452</t>
  </si>
  <si>
    <t>Zhu</t>
  </si>
  <si>
    <t>Xingquan</t>
  </si>
  <si>
    <t>Florida Atlantic Univ</t>
  </si>
  <si>
    <t>xqzhu@cse.fau.edu</t>
  </si>
  <si>
    <t>Jonathan</t>
  </si>
  <si>
    <t>Kent State University</t>
  </si>
  <si>
    <t>G,F,F,F</t>
  </si>
  <si>
    <t>SHF: Medium: Collaborative Research: Supporting Adaptive Maintenance on Large-Scale Software</t>
  </si>
  <si>
    <t>jmaletic@kent.edu</t>
  </si>
  <si>
    <t>1763694</t>
  </si>
  <si>
    <t>Newman</t>
  </si>
  <si>
    <t>cdnvse@rit.edu</t>
  </si>
  <si>
    <t>1763787</t>
  </si>
  <si>
    <t>Decker</t>
  </si>
  <si>
    <t>Bowling Green U Main Cam</t>
  </si>
  <si>
    <t>mdecke@bgsu.edu</t>
  </si>
  <si>
    <t>Paraschos</t>
  </si>
  <si>
    <t>III: Medium: Collaborative Research: Model-Based Pricing of Relational Data in the Cloud</t>
  </si>
  <si>
    <t>paris@cs.wisc.edu</t>
  </si>
  <si>
    <t>1763653</t>
  </si>
  <si>
    <t>Arun</t>
  </si>
  <si>
    <t>arunkk@eng.ucsd.edu</t>
  </si>
  <si>
    <t>CSR: Medium: Collaborative Research: Optimal Core Allocation for Many-Core Processors</t>
  </si>
  <si>
    <t>1763385</t>
  </si>
  <si>
    <t>Kai</t>
  </si>
  <si>
    <t>li@cs.princeton.edu</t>
  </si>
  <si>
    <t>Claudio</t>
  </si>
  <si>
    <t>V,G,G,G,G/F</t>
  </si>
  <si>
    <t>AF: Medium: Collaborative Research: Tensor Network Methods for Quantum Simulations and Classical Computations</t>
  </si>
  <si>
    <t>chamon@bu.edu</t>
  </si>
  <si>
    <t>1763879</t>
  </si>
  <si>
    <t>Mucciolo</t>
  </si>
  <si>
    <t>Eduardo</t>
  </si>
  <si>
    <t>mucciolo@physics.ucf.edu</t>
  </si>
  <si>
    <t>7367 7495 7924</t>
  </si>
  <si>
    <t>Arvind</t>
  </si>
  <si>
    <t>RI: Medium: Recognizing, Mitigating and Governing Bias in AI</t>
  </si>
  <si>
    <t>arvindn@princeton.edu</t>
  </si>
  <si>
    <t>Lalitha</t>
  </si>
  <si>
    <t>CIF: Medium: Collaborative Research: Information-theoretic Guarantees on the Tradeoff between Privacy and Statistical Inference</t>
  </si>
  <si>
    <t>lalithasankar@asu.edu</t>
  </si>
  <si>
    <t>1763692</t>
  </si>
  <si>
    <t>Calmon</t>
  </si>
  <si>
    <t>Flavio</t>
  </si>
  <si>
    <t>CIF:Medium:Collaborative Research: Information-theoretic Guarantees on the Tradeoff Between Privacy and Statistical Inference</t>
  </si>
  <si>
    <t>flavio@seas.harvard.edu</t>
  </si>
  <si>
    <t>Michelle</t>
  </si>
  <si>
    <t>V/G,V/G,G,G</t>
  </si>
  <si>
    <t>SHF: Medium: Bringing Science Up To Par Through Language-Agnostic Interpreter Optimization</t>
  </si>
  <si>
    <t>mstrout@cs.arizona.edu</t>
  </si>
  <si>
    <t>Jerry</t>
  </si>
  <si>
    <t>Boise State University</t>
  </si>
  <si>
    <t>CHS: Medium: CAST: Child Adaptive Search Tool</t>
  </si>
  <si>
    <t>jerryfails@boisestate.edu</t>
  </si>
  <si>
    <t>Fabian</t>
  </si>
  <si>
    <t>NeTS: Medium: Collaborative Research: The Experience Network: Characterizing and Mitigating Internet Quality of Experience Impairments</t>
  </si>
  <si>
    <t>fabianb@cs.northwestern.edu</t>
  </si>
  <si>
    <t>1763805</t>
  </si>
  <si>
    <t>Feamster</t>
  </si>
  <si>
    <t>feamster@cs.princeton.edu</t>
  </si>
  <si>
    <t>Lui</t>
  </si>
  <si>
    <t>CSR: Medium: Collaborative Research: The Real-Time Virtual Computer:   A Formal Architecture Pattern</t>
  </si>
  <si>
    <t>lrs@illinois.edu</t>
  </si>
  <si>
    <t>1763963</t>
  </si>
  <si>
    <t>Yun</t>
  </si>
  <si>
    <t>Heechul</t>
  </si>
  <si>
    <t>U of Kansas Ctr for Res In</t>
  </si>
  <si>
    <t>CSR: Medium: Collaborative Research: The Real-Time Virtual Computer: A Formal Architecture Pattern</t>
  </si>
  <si>
    <t>heechul.yun@ku.edu</t>
  </si>
  <si>
    <t>CSR: Medium: Effective Control to Maximize Resource Efficiency in Large Clusters;  Hardware, Runtime, and Compiler Perspectives</t>
  </si>
  <si>
    <t>torrellas@cs.uiuc.edu</t>
  </si>
  <si>
    <t>CHS: Medium: Cyber-Human Intervention Systems for Smart Cities: Guiding the Humans in the Loop</t>
  </si>
  <si>
    <t>jhallstrom@fau.edu</t>
  </si>
  <si>
    <t>Yingying</t>
  </si>
  <si>
    <t>CSR: Medium: Collaborative: D-MoSAIC: Device-free Smart Management for Situational Awareness and Inferential Control</t>
  </si>
  <si>
    <t>yingche@scarletmail.rutgers.edu</t>
  </si>
  <si>
    <t>1763567</t>
  </si>
  <si>
    <t>Hongbo</t>
  </si>
  <si>
    <t>hl45@iupui.edu</t>
  </si>
  <si>
    <t>1763684</t>
  </si>
  <si>
    <t>Chuah</t>
  </si>
  <si>
    <t>Mooi-Choo</t>
  </si>
  <si>
    <t>Lehigh University</t>
  </si>
  <si>
    <t>chuah@cse.lehigh.edu</t>
  </si>
  <si>
    <t>Supriyo</t>
  </si>
  <si>
    <t>SHF:Medium:Collaborative Research: Fast and Highly Energy Efficient Non-Boolean Computing with a Skewed Straintronic Magneto-Tunneling Junction</t>
  </si>
  <si>
    <t>sbandy@vcu.edu</t>
  </si>
  <si>
    <t>1763724</t>
  </si>
  <si>
    <t>Trivedi</t>
  </si>
  <si>
    <t>Amit</t>
  </si>
  <si>
    <t>SHF: Medium: Collaborative Research: Fast and Highly Energy Efficient Non-Boolean Computing with a Skewed Straintronic Magneto-Tunneling Junction</t>
  </si>
  <si>
    <t>amitrt@uic.edu</t>
  </si>
  <si>
    <t>MN</t>
  </si>
  <si>
    <t>1764024</t>
  </si>
  <si>
    <t>Ma</t>
  </si>
  <si>
    <t>Bin</t>
  </si>
  <si>
    <t>U of Minnesota-Twin Cities</t>
  </si>
  <si>
    <t>bmagn@umn.edu</t>
  </si>
  <si>
    <t>Simone</t>
  </si>
  <si>
    <t>V/G,V/G,G,F</t>
  </si>
  <si>
    <t>SHF: Medium: Collaborative Research: A Collaborative Code Analysis and Transformation Framework</t>
  </si>
  <si>
    <t>simonec@eecs.northwestern.edu</t>
  </si>
  <si>
    <t>1763460</t>
  </si>
  <si>
    <t>August</t>
  </si>
  <si>
    <t>SHF:  Medium:  Collaborative Research:  A Collaborative Code Analysis and Tranformation Framework</t>
  </si>
  <si>
    <t>august@cs.princeton.edu</t>
  </si>
  <si>
    <t>CHS: Medium: Adaptive Autonomy Robotic System for Unstructured and Deformable Environments</t>
  </si>
  <si>
    <t>sleonard@jhu.edu</t>
  </si>
  <si>
    <t>Katia</t>
  </si>
  <si>
    <t>RI:Medium:Collaborative Research:Unobtrusive Robot Assistance for Partially Ordered Tasks</t>
  </si>
  <si>
    <t>sycara@cs.cmu.edu</t>
  </si>
  <si>
    <t>1763804</t>
  </si>
  <si>
    <t>Lewis</t>
  </si>
  <si>
    <t>RI: Medium: Collaborative Research: Unobtrusive Robot Assistance for Partially Ordered Tasks</t>
  </si>
  <si>
    <t>ml@sis.pitt.edu</t>
  </si>
  <si>
    <t>Domen</t>
  </si>
  <si>
    <t>University of Wyoming</t>
  </si>
  <si>
    <t>CHS:Medium:Collaborative Research: Collaborative learning of physical skills using dyadic cyber-human systems</t>
  </si>
  <si>
    <t>dnovak1@uwyo.edu</t>
  </si>
  <si>
    <t>1763450</t>
  </si>
  <si>
    <t>Patton</t>
  </si>
  <si>
    <t>PattonJ@uic.edu</t>
  </si>
  <si>
    <t>1763526</t>
  </si>
  <si>
    <t>Reed</t>
  </si>
  <si>
    <t>kylereed@usf.edu</t>
  </si>
  <si>
    <t>CSR: Medium: Approximate Membership Query Data Structures in Computational Biology and Storage</t>
  </si>
  <si>
    <t>rob.patro@gmail.com</t>
  </si>
  <si>
    <t>Chitaranjan</t>
  </si>
  <si>
    <t>E,E/V,V,V</t>
  </si>
  <si>
    <t>SHF: Medium: Embracing Architectural Heterogeneity through Hardware-Software Co-design</t>
  </si>
  <si>
    <t>das@cse.psu.edu</t>
  </si>
  <si>
    <t>RI: Medium: Collaborative Research: Towards Practical Encoderless Robotics Through Vision-Based Training and Adaptation</t>
  </si>
  <si>
    <t>hager@cs.jhu.edu</t>
  </si>
  <si>
    <t>1763628</t>
  </si>
  <si>
    <t>Dollar</t>
  </si>
  <si>
    <t>Aaron</t>
  </si>
  <si>
    <t>RI: Medium: Collaborative Research: Towards Practical Encoderless Robotics through Vision-Based Training and Adaptation</t>
  </si>
  <si>
    <t>aaron.dollar@yale.edu</t>
  </si>
  <si>
    <t>NeTS: Medium: Collaborative Research: QoXecutor: QoE-aware Multi-device and Multi-path Software Infrastructure for Next-generation Mobile Systems</t>
  </si>
  <si>
    <t>fengqian@indiana.edu</t>
  </si>
  <si>
    <t>1763402</t>
  </si>
  <si>
    <t>Mao</t>
  </si>
  <si>
    <t>Zhuoqing</t>
  </si>
  <si>
    <t>CSR: NeTS: Medium: Collaborative Research: QoXecutor: QoE-aware Multi-device and Multi-path Software Infrastructure for Next-generation Mobile Systems</t>
  </si>
  <si>
    <t>zmao@umich.edu</t>
  </si>
  <si>
    <t>RI: Medium: Light Responsive Polymer Magnetic Microrobots with Dual Mode Sensing for Biomedical and Advanced Manufacturing Applications</t>
  </si>
  <si>
    <t>dcappell@purdue.edu</t>
  </si>
  <si>
    <t>Carolyn</t>
  </si>
  <si>
    <t>CHS: Medium: Technology Support for Reflective Identity Formation in the Online World</t>
  </si>
  <si>
    <t>cprose@cs.cmu.edu</t>
  </si>
  <si>
    <t>7798 7924 7942</t>
  </si>
  <si>
    <t>Zhuo</t>
  </si>
  <si>
    <t>SHF: Medium: Collaborative Research: Toward Scalable Analytics of Big Data Networks via Spectrum-Preserving Sparsification</t>
  </si>
  <si>
    <t>zhuofeng@mtu.edu</t>
  </si>
  <si>
    <t>1763463</t>
  </si>
  <si>
    <t>Chaoli</t>
  </si>
  <si>
    <t>chaoli.wang@nd.edu</t>
  </si>
  <si>
    <t>7924 9102</t>
  </si>
  <si>
    <t>Yanyong</t>
  </si>
  <si>
    <t>NeTS: Medium: Collaborative Research: SmartFocus: Enabling Battery-Free Internet of Things (BF-IoT) through Safe Wireless Power Transfer</t>
  </si>
  <si>
    <t>yyzhang@ece.rutgers.edu</t>
  </si>
  <si>
    <t>1763555</t>
  </si>
  <si>
    <t>U of Houston</t>
  </si>
  <si>
    <t>zhan2@uh.edu</t>
  </si>
  <si>
    <t>1763697</t>
  </si>
  <si>
    <t>Greenwald</t>
  </si>
  <si>
    <t>Amy</t>
  </si>
  <si>
    <t>RI:Medium:Socially Rational Artificial Agents - a Key to Human-Machine Collaboration</t>
  </si>
  <si>
    <t>amy@cs.brown.edu</t>
  </si>
  <si>
    <t>SHF: Medium: Quantifying and Designing Around Architectural Risk</t>
  </si>
  <si>
    <t>sherwood@cs.ucsb.edu</t>
  </si>
  <si>
    <t>Georgios-Alex</t>
  </si>
  <si>
    <t>CIF: Medium: Collaborative Research: Coded Computing for Large-scale Machine Learning</t>
  </si>
  <si>
    <t>dimakis@austin.utexas.edu</t>
  </si>
  <si>
    <t>1763561</t>
  </si>
  <si>
    <t>Grover</t>
  </si>
  <si>
    <t>Pulkit</t>
  </si>
  <si>
    <t>CIF: Medium: Collaborative Research: Coded Computing for Large-Scale Machine Learning</t>
  </si>
  <si>
    <t>pgrover@andrew.cmu.edu</t>
  </si>
  <si>
    <t>1763657</t>
  </si>
  <si>
    <t>Cadambe</t>
  </si>
  <si>
    <t>Viveck</t>
  </si>
  <si>
    <t>VXC12@psu.edu</t>
  </si>
  <si>
    <t>1763673</t>
  </si>
  <si>
    <t>Avestimehr</t>
  </si>
  <si>
    <t>Amir</t>
  </si>
  <si>
    <t>avestime@usc.edu</t>
  </si>
  <si>
    <t>CSR: Medium: FADS: Forgetting-Aware Distributed Systems</t>
  </si>
  <si>
    <t>mickens@gmail.com</t>
  </si>
  <si>
    <t>RI: Medium: Robots That Learn From Description Through Synthesis and Analysis</t>
  </si>
  <si>
    <t>Abdallah</t>
  </si>
  <si>
    <t>NeTS: Medium: Collaborative Research: VLC Modulating Retroreflectors for the design, localization, and control of large-scale self-charging IoT systems</t>
  </si>
  <si>
    <t>abdallah@njit.edu</t>
  </si>
  <si>
    <t>1763746</t>
  </si>
  <si>
    <t>Ness</t>
  </si>
  <si>
    <t>shroff@ece.osu.edu</t>
  </si>
  <si>
    <t>1763959</t>
  </si>
  <si>
    <t>Elgala</t>
  </si>
  <si>
    <t>Hany</t>
  </si>
  <si>
    <t>NeTS: Medium: Collaborative Research: VLC modulating retroreflectors for the design, localization, and control of large-scale self-charging IoT systems</t>
  </si>
  <si>
    <t>helgala@albany.edu</t>
  </si>
  <si>
    <t>Walid</t>
  </si>
  <si>
    <t>NeTS: Medium: Collaborative Research: Towards Optimized Mixed Reality over Wireless Networks</t>
  </si>
  <si>
    <t>walids@vt.edu</t>
  </si>
  <si>
    <t>1763528</t>
  </si>
  <si>
    <t>Semiari</t>
  </si>
  <si>
    <t>Omid</t>
  </si>
  <si>
    <t>Ga. Southern Univ. R&amp;S Fdn</t>
  </si>
  <si>
    <t>osemiari@georgiasouthern.edu</t>
  </si>
  <si>
    <t>1763731</t>
  </si>
  <si>
    <t>Ha</t>
  </si>
  <si>
    <t>Sangtae</t>
  </si>
  <si>
    <t>sangtae.ha@colorado.edu</t>
  </si>
  <si>
    <t>CHS:  Medium:  Supporting the Drive Toward Big Data in the Nonprofit Sector</t>
  </si>
  <si>
    <t>amy.voida@colorado.edu</t>
  </si>
  <si>
    <t>7924 7926 7927 9150</t>
  </si>
  <si>
    <t>Qi</t>
  </si>
  <si>
    <t>U of Oklahoma</t>
  </si>
  <si>
    <t>V,V,F,F</t>
  </si>
  <si>
    <t>AF:Medium:Collaborative Research: Algorithms and Complexity of Polynomial Systems</t>
  </si>
  <si>
    <t>qcheng@ou.edu</t>
  </si>
  <si>
    <t>1763635</t>
  </si>
  <si>
    <t>Wan</t>
  </si>
  <si>
    <t>Daqing</t>
  </si>
  <si>
    <t>dwan@math.uci.edu</t>
  </si>
  <si>
    <t>1763644</t>
  </si>
  <si>
    <t>Gao</t>
  </si>
  <si>
    <t>Shuhong</t>
  </si>
  <si>
    <t>AF:Medium:Collaborative Research:  Algorithms and Complexity of Polynomial Systems</t>
  </si>
  <si>
    <t>sgao@clemson.edu</t>
  </si>
  <si>
    <t>1763774</t>
  </si>
  <si>
    <t>Rojas</t>
  </si>
  <si>
    <t>J. Maurice</t>
  </si>
  <si>
    <t>Texas A&amp;M Main Campus</t>
  </si>
  <si>
    <t>rojas@math.tamu.edu</t>
  </si>
  <si>
    <t>7924 7931 9150</t>
  </si>
  <si>
    <t>Darko</t>
  </si>
  <si>
    <t>SHF: Medium: Collaborative Research: Biocompatible I/O interfaces for robust bioorthogonal molecular computing</t>
  </si>
  <si>
    <t>darko@cs.unm.edu</t>
  </si>
  <si>
    <t>1763632</t>
  </si>
  <si>
    <t>Stojanovic</t>
  </si>
  <si>
    <t>Milan</t>
  </si>
  <si>
    <t>mns18@columbia.edu</t>
  </si>
  <si>
    <t>Jijun</t>
  </si>
  <si>
    <t>V,F,F</t>
  </si>
  <si>
    <t>III: Medium: Comparative Analysis of Spatial Genomic Data</t>
  </si>
  <si>
    <t>jtang@cse.sc.edu</t>
  </si>
  <si>
    <t>Bane</t>
  </si>
  <si>
    <t>E,V,V/G,G</t>
  </si>
  <si>
    <t>CIF: Medium: Fault-Tolerant Iterative Decoding of Quantum LDPC Codes by Passing Quantum Messages</t>
  </si>
  <si>
    <t>vasic@ece.arizona.edu</t>
  </si>
  <si>
    <t>Pradeep</t>
  </si>
  <si>
    <t>CHS: Medium: Collaborative Research: Deep Learning for Light Field Sampling and Reconstruction in Computer Graphics Rendering and Imaging</t>
  </si>
  <si>
    <t>psen@ece.ucsb.edu</t>
  </si>
  <si>
    <t>1763341</t>
  </si>
  <si>
    <t>Ramamoorthi</t>
  </si>
  <si>
    <t>Ravi</t>
  </si>
  <si>
    <t>ravir@cs.ucsd.edu</t>
  </si>
  <si>
    <t>Mohamed</t>
  </si>
  <si>
    <t>III: Medium: Collaborative Research: Data-Driven Recommendation for Effective Planning and Response against Epidemics</t>
  </si>
  <si>
    <t>msarwat@asu.edu</t>
  </si>
  <si>
    <t>1763794</t>
  </si>
  <si>
    <t>Chowell-Puente</t>
  </si>
  <si>
    <t>Gerardo</t>
  </si>
  <si>
    <t>Ga State U Res Fdn, Inc.</t>
  </si>
  <si>
    <t>gchowell@gsu.edu</t>
  </si>
  <si>
    <t>1763729</t>
  </si>
  <si>
    <t>Xiuzhen</t>
  </si>
  <si>
    <t>CSR: Medium: Collaborative Research: Virtual Track - An RFID based Smart Transportation System for The Era of Mixed Autonomous and Human-Driven Vehicles</t>
  </si>
  <si>
    <t>cheng@gwu.edu</t>
  </si>
  <si>
    <t>1763332</t>
  </si>
  <si>
    <t>wcheng3@vcu.edu</t>
  </si>
  <si>
    <t>1763446</t>
  </si>
  <si>
    <t>1763480</t>
  </si>
  <si>
    <t>Cai</t>
  </si>
  <si>
    <t>Zhipeng</t>
  </si>
  <si>
    <t>zcai@gsu.edu</t>
  </si>
  <si>
    <t>Giri</t>
  </si>
  <si>
    <t>Florida International Univ</t>
  </si>
  <si>
    <t>V,G,G,G/F</t>
  </si>
  <si>
    <t>III: Medium: Collaborative Research: Analyzing and modeling microbiome dynamics from multi-omics time-series data</t>
  </si>
  <si>
    <t>giri@cs.fiu.edu</t>
  </si>
  <si>
    <t>1763714</t>
  </si>
  <si>
    <t>Bar-Joseph</t>
  </si>
  <si>
    <t>Ziv</t>
  </si>
  <si>
    <t>zivbj@cs.cmu.edu</t>
  </si>
  <si>
    <t>7924 7933</t>
  </si>
  <si>
    <t>AF: Medium: Collaborative Research: Principled Numerical Methods for Tensor Computations</t>
  </si>
  <si>
    <t>dgleich@purdue.edu</t>
  </si>
  <si>
    <t>1763455</t>
  </si>
  <si>
    <t>Benson</t>
  </si>
  <si>
    <t>Austin</t>
  </si>
  <si>
    <t>arb@cs.cornell.edu</t>
  </si>
  <si>
    <t>Nihar</t>
  </si>
  <si>
    <t>CIF: Medium: Foundations of Learning from Paired Comparisons and Direct Queries</t>
  </si>
  <si>
    <t>nihars@andrew.cmu.edu</t>
  </si>
  <si>
    <t>Dorothy</t>
  </si>
  <si>
    <t>III: Medium: Knowledge Transfer between Neural Networks / Neural Networks to Neural Network via Internet Protocol (N2NvIP)</t>
  </si>
  <si>
    <t>dcurtis@csail.mit.edu</t>
  </si>
  <si>
    <t>CHS: Medium: Teaching Programming through Gamified Semantics</t>
  </si>
  <si>
    <t>ela63@cornell.edu</t>
  </si>
  <si>
    <t>SHF: MEDIUM: Collaborative Research: Dense, Active Memories</t>
  </si>
  <si>
    <t>sampson@cse.psu.edu</t>
  </si>
  <si>
    <t>1763721</t>
  </si>
  <si>
    <t>Rashmi</t>
  </si>
  <si>
    <t>U of Cincinnati</t>
  </si>
  <si>
    <t>SHF: Medium: Collaborative Research: Dense, Active Memories</t>
  </si>
  <si>
    <t>jhari@ucmail.uc.edu</t>
  </si>
  <si>
    <t>G,G,G,G</t>
  </si>
  <si>
    <t>SHF: MEDIUM: Collaborative Research: Applications and Architectures for Active Memory Hierarchies</t>
  </si>
  <si>
    <t>sanchez@csail.mit.edu</t>
  </si>
  <si>
    <t>1763672</t>
  </si>
  <si>
    <t>Beckmann</t>
  </si>
  <si>
    <t>Nathan</t>
  </si>
  <si>
    <t>SHF: Medium: Collaborative Research: Applications and Architectures for Active Memory Hierarchies</t>
  </si>
  <si>
    <t>beckmann@cmu.edu</t>
  </si>
  <si>
    <t>NeTS: Medium: Collaborative Research: The Internet at the Speed of Light</t>
  </si>
  <si>
    <t>bmm@cs.duke.edu</t>
  </si>
  <si>
    <t>1763492</t>
  </si>
  <si>
    <t>Laughlin</t>
  </si>
  <si>
    <t>greg.laughlin@yale.edu</t>
  </si>
  <si>
    <t>1763841</t>
  </si>
  <si>
    <t>Godfrey</t>
  </si>
  <si>
    <t>Philip Brighten</t>
  </si>
  <si>
    <t>pbg@illinois.edu</t>
  </si>
  <si>
    <t>CSR: Medium: Collaborative Research: Interweaving the Parallel Software/Hardware Stack</t>
  </si>
  <si>
    <t>pdinda@northwestern.edu</t>
  </si>
  <si>
    <t>1763612</t>
  </si>
  <si>
    <t>Hale</t>
  </si>
  <si>
    <t>Illinois Inst of Tech</t>
  </si>
  <si>
    <t>khale@cs.iit.edu</t>
  </si>
  <si>
    <t>NeTS: CSR: Medium: Collaborative Research: Efficient, Mutable Erasure Coding Across Diverse Network Conditions</t>
  </si>
  <si>
    <t>rvinayak@cs.cmu.edu</t>
  </si>
  <si>
    <t>1763193</t>
  </si>
  <si>
    <t>Chowdhury</t>
  </si>
  <si>
    <t>Mosharaf</t>
  </si>
  <si>
    <t>NeTS:CSR: Medium: Collaborative Research: Efficient, Mutable Erasure Coding Across Diverse Network Conditions</t>
  </si>
  <si>
    <t>mosharaf@umich.edu</t>
  </si>
  <si>
    <t>E,E,V,V/G</t>
  </si>
  <si>
    <t>SHF: Medium: Training Sparse Neural Networks with Co-Designed Hardware Accelerators: Enabling Model Optimization and Scientific Exploration</t>
  </si>
  <si>
    <t>chugg@usc.edu</t>
  </si>
  <si>
    <t>G,G,G/F,F</t>
  </si>
  <si>
    <t>SHF: Medium: Collaborative Research: Automated Testing Techniques for Detecting Environment-Dependent Software Bugs</t>
  </si>
  <si>
    <t>7924 7942 9150</t>
  </si>
  <si>
    <t>Ruth</t>
  </si>
  <si>
    <t>E,E/V,G/F,F</t>
  </si>
  <si>
    <t>SHF: Medium:  Collaborative Research:  Concurrent Processing-in-Memory Architectures</t>
  </si>
  <si>
    <t>iris_bahar@brown.edu</t>
  </si>
  <si>
    <t>1763560</t>
  </si>
  <si>
    <t>Moreshet</t>
  </si>
  <si>
    <t>Tali</t>
  </si>
  <si>
    <t>talim@bu.edu</t>
  </si>
  <si>
    <t>7924 7945 9150</t>
  </si>
  <si>
    <t>Xuan</t>
  </si>
  <si>
    <t>SHF: Medium: Collaborative Research: Exploiting Learning to Cross the Analog-to-Digital Boundary</t>
  </si>
  <si>
    <t>xuan.zhang@wustl.edu</t>
  </si>
  <si>
    <t>1763645</t>
  </si>
  <si>
    <t>Sun</t>
  </si>
  <si>
    <t>Nan</t>
  </si>
  <si>
    <t>nansun@mail.utexas.edu</t>
  </si>
  <si>
    <t>1763755</t>
  </si>
  <si>
    <t>Shekhar</t>
  </si>
  <si>
    <t>Shashi</t>
  </si>
  <si>
    <t>III: Medium: Investigating Spatio-temporal Informatics for Advancing Transportation Science</t>
  </si>
  <si>
    <t>shekhar@cs.umn.edu</t>
  </si>
  <si>
    <t>SHF: Medium: Collaborative Research: Stochastic Computing 2.0: Lower Latency, Lower Power, and Higher Error Tolerance</t>
  </si>
  <si>
    <t>mriedel@umn.edu</t>
  </si>
  <si>
    <t>1763621</t>
  </si>
  <si>
    <t>Asgari</t>
  </si>
  <si>
    <t>Mahdi</t>
  </si>
  <si>
    <t>Oklahoma State University</t>
  </si>
  <si>
    <t>SHF: Medium: Collaborative Research: Stochastic Computing 2.0: Lower Latency, Lower Power, Higher Error Tolerance</t>
  </si>
  <si>
    <t>asgari@math.okstate.edu</t>
  </si>
  <si>
    <t>1763760</t>
  </si>
  <si>
    <t>Majumder</t>
  </si>
  <si>
    <t>Aditi</t>
  </si>
  <si>
    <t>CHS:Large:Collaborative Research: Firefly - Energy Aware MEMS Projectors on Small UAVs for Collaborative Interactions with Humans.</t>
  </si>
  <si>
    <t>majumder@ics.uci.edu</t>
  </si>
  <si>
    <t>1763806</t>
  </si>
  <si>
    <t>Koppal</t>
  </si>
  <si>
    <t>Sanjeev</t>
  </si>
  <si>
    <t>University of Florida</t>
  </si>
  <si>
    <t>CHS: Large: Collaborative Research: Firefly - Energy Aware MEMS Projectors on Small UAVs for Collaborative Interactions with Humans</t>
  </si>
  <si>
    <t>sjkoppal@ece.ufl.edu</t>
  </si>
  <si>
    <t>E,V,V,G</t>
  </si>
  <si>
    <t>SHF: Medium: Time Based Deep Neural Networks: An Integrated Hardware-Software Approach</t>
  </si>
  <si>
    <t>chriskim@umn.edu</t>
  </si>
  <si>
    <t>CSR: Medium: Collaborative Research: A Cross-Layer Approach to Activating and Analyzing Software Defects in Storage Systems</t>
  </si>
  <si>
    <t>qin@cse.ohio-state.edu</t>
  </si>
  <si>
    <t>1763862</t>
  </si>
  <si>
    <t>Xiangyu</t>
  </si>
  <si>
    <t>xyzhang@cs.purdue.edu</t>
  </si>
  <si>
    <t>1763765</t>
  </si>
  <si>
    <t>Eun</t>
  </si>
  <si>
    <t>Do Young</t>
  </si>
  <si>
    <t>III: Medium: Collaborative Research: Taming Challenged Data Access for Efficient Sampling of Large Networks</t>
  </si>
  <si>
    <t>dyeun@ncsu.edu</t>
  </si>
  <si>
    <t>1763754</t>
  </si>
  <si>
    <t>Chul-Ho</t>
  </si>
  <si>
    <t>Florida Institute of Tech</t>
  </si>
  <si>
    <t>clee@fit.edu</t>
  </si>
  <si>
    <t>Devesh</t>
  </si>
  <si>
    <t>SHF: Medium: Collaborative Research: Toward Adaptive, Energy- and Performance-conscious Resilience Strategies for Scientific Applications on Large Scale HPC Systems</t>
  </si>
  <si>
    <t>d.tiwari@northeastern.edu</t>
  </si>
  <si>
    <t>1764105</t>
  </si>
  <si>
    <t>Chandramowlishwaran</t>
  </si>
  <si>
    <t>Aparna</t>
  </si>
  <si>
    <t>amowli@uci.edu</t>
  </si>
  <si>
    <t>CHS: Medium: Collaborative Research: Designing Shape-Changing User Interfaces and Context-Aware Guidance to Transform Navigation for Vision Impaired Pedestrians</t>
  </si>
  <si>
    <t>1763404</t>
  </si>
  <si>
    <t>Jaime</t>
  </si>
  <si>
    <t>V/G,G,G,F,F</t>
  </si>
  <si>
    <t>III: Medium: Robust Learning in Dynamic Multi-Agent Referral Networks</t>
  </si>
  <si>
    <t>jgc@cs.cmu.edu</t>
  </si>
  <si>
    <t>Alexander</t>
  </si>
  <si>
    <t>Univ of Connecticut</t>
  </si>
  <si>
    <t>AF: Medium: Collaborative Research: Quantum-Secure Cryptography and Fine-Grained Quantum Query Complexity</t>
  </si>
  <si>
    <t>acr@cse.uconn.edu</t>
  </si>
  <si>
    <t>1763736</t>
  </si>
  <si>
    <t>Alagic</t>
  </si>
  <si>
    <t>Gorjan</t>
  </si>
  <si>
    <t>galagic@gmail.com</t>
  </si>
  <si>
    <t>OR</t>
  </si>
  <si>
    <t>1764042</t>
  </si>
  <si>
    <t>Portland State University</t>
  </si>
  <si>
    <t>fsong@pdx.edu</t>
  </si>
  <si>
    <t>Yulia</t>
  </si>
  <si>
    <t>III: Medium: Harnessing the Power of Data Depth Methods for Robust, Data-Driven and Geometrically Enhanced Analysis of Complex Networks</t>
  </si>
  <si>
    <t>ygl@utdallas.edu</t>
  </si>
  <si>
    <t>7924 7944 9150</t>
  </si>
  <si>
    <t>U of Alabama Tuscaloosa</t>
  </si>
  <si>
    <t>SHF: Medium: Collaborative Research: Application of Human Error Research to Capture and Prevent Requirements Engineering Errors in Industrial Settings</t>
  </si>
  <si>
    <t>carver@cs.ua.edu</t>
  </si>
  <si>
    <t>1763572</t>
  </si>
  <si>
    <t>Walia</t>
  </si>
  <si>
    <t>Gursimran</t>
  </si>
  <si>
    <t>North Dakota State U Fargo</t>
  </si>
  <si>
    <t>Collaborative Research: Application of Human Error Research to Capture and Prevent Requirements Engineering Errors in Industrial Settings</t>
  </si>
  <si>
    <t>gursimran.walia@ndsu.edu</t>
  </si>
  <si>
    <t>1763826</t>
  </si>
  <si>
    <t>Bradshaw</t>
  </si>
  <si>
    <t>Gary</t>
  </si>
  <si>
    <t>glb2@ra.msstate.edu</t>
  </si>
  <si>
    <t>RI: Medium: Collaborative Research: Natural Language Processing with Social Roles</t>
  </si>
  <si>
    <t>ytsvetko@andrew.cmu.edu</t>
  </si>
  <si>
    <t>1763264</t>
  </si>
  <si>
    <t>Jurafsky</t>
  </si>
  <si>
    <t>jurafsky@stanford.edu</t>
  </si>
  <si>
    <t>1763483</t>
  </si>
  <si>
    <t>Jurgens</t>
  </si>
  <si>
    <t>jurgens@umich.edu</t>
  </si>
  <si>
    <t>CHS: Medium: Designing Cognitively Convivial Physics for Dynamic Visual Information Substrates</t>
  </si>
  <si>
    <t>hollan@cogsci.ucsd.edu</t>
  </si>
  <si>
    <t>Saikat</t>
  </si>
  <si>
    <t>CCF: Medium: Collaborative Research: Design and Analysis of Quantum Networks for Entanglement Distribution</t>
  </si>
  <si>
    <t>saikat@email.arizona.edu</t>
  </si>
  <si>
    <t>1763327</t>
  </si>
  <si>
    <t>Tassiulas</t>
  </si>
  <si>
    <t>Leandros</t>
  </si>
  <si>
    <t>leandros.tassiulas@yale.edu</t>
  </si>
  <si>
    <t>1764008</t>
  </si>
  <si>
    <t>Towsley</t>
  </si>
  <si>
    <t>CCF: Medium: Collaborative Research:  Design and Analysis of Quantum Networks for Entanglement Distribution</t>
  </si>
  <si>
    <t>towsley@cs.umass.edu</t>
  </si>
  <si>
    <t>Haithem</t>
  </si>
  <si>
    <t>RI: Medium: Collaborative Research: Exquisite Stabilization and Motion Generation Mechanisms in Bio-inspired Flying Robots</t>
  </si>
  <si>
    <t>hetaha@uci.edu</t>
  </si>
  <si>
    <t>1763615</t>
  </si>
  <si>
    <t>Hedrick</t>
  </si>
  <si>
    <t>Tyson</t>
  </si>
  <si>
    <t>thedrick@bio.unc.edu</t>
  </si>
  <si>
    <t>Y. Connie</t>
  </si>
  <si>
    <t>CHS: Medium: Creating a Leveling Ground for Collaboration in Both Same- and Mixed-Culture Groups Through Modulation of Social Cues in Virtual Reality &amp; Other ICTs</t>
  </si>
  <si>
    <t>yy239@cornell.edu</t>
  </si>
  <si>
    <t>Winslow</t>
  </si>
  <si>
    <t>CHS:Medium: Embodied Storytelling: ChalkTalk Augmented Cybernetic Mechanical Environments</t>
  </si>
  <si>
    <t>wb50@nyu.edu</t>
  </si>
  <si>
    <t>SHF: Medium: Collaborative Research: Enhancing Continuous Integration Testing for the Open-Source Ecosystem</t>
  </si>
  <si>
    <t>marinov@illinois.edu</t>
  </si>
  <si>
    <t>1763822</t>
  </si>
  <si>
    <t>Bell</t>
  </si>
  <si>
    <t>bellj@gmu.edu</t>
  </si>
  <si>
    <t>1763906</t>
  </si>
  <si>
    <t>Lingming</t>
  </si>
  <si>
    <t>lingming.zhang@utdallas.edu</t>
  </si>
  <si>
    <t>CSR: Medium: Collaborative Research: A Scalable System for Personalized 360 Videos: Algorithms and Architectures</t>
  </si>
  <si>
    <t>zink@ecs.umass.edu</t>
  </si>
  <si>
    <t>1763811</t>
  </si>
  <si>
    <t>Nahrstedt</t>
  </si>
  <si>
    <t>Klara</t>
  </si>
  <si>
    <t>klara@cs.uiuc.edu</t>
  </si>
  <si>
    <t>Jean-Luc</t>
  </si>
  <si>
    <t>E/V,E/V,V/G,G</t>
  </si>
  <si>
    <t>SHF:Medium:Collaborative Research:Fine-Grain Multithreading through Hardware/Software Co-Design</t>
  </si>
  <si>
    <t>gaudiot@uci.edu</t>
  </si>
  <si>
    <t>1763654</t>
  </si>
  <si>
    <t>Guang</t>
  </si>
  <si>
    <t>ggao@eecis.udel.edu</t>
  </si>
  <si>
    <t>NeTS: Medium: Collaborative Research: Controlling Mobile Robot Networks under Uncertainty and Risk</t>
  </si>
  <si>
    <t>michael.zavlanos@duke.edu</t>
  </si>
  <si>
    <t>1763812</t>
  </si>
  <si>
    <t>Dentcheva</t>
  </si>
  <si>
    <t>Darinka</t>
  </si>
  <si>
    <t>darinka.dentcheva@stevens.edu</t>
  </si>
  <si>
    <t>CHS: Large: Immersive Space to Think (IST): Combining Virtual Reality and Analytics for Improved Sensemaking</t>
  </si>
  <si>
    <t>CIF:Medium:Representation Learning with Corrupted and Non-Metric Data in Distributed Settings</t>
  </si>
  <si>
    <t>becca.lu.willett@gmail.com</t>
  </si>
  <si>
    <t>Silvia</t>
  </si>
  <si>
    <t>CHS: Medium: Collaborative Research:  Techno-Urban Experimentation: Creating Regional Advantage in the Midwest</t>
  </si>
  <si>
    <t>lindtner@umich.edu</t>
  </si>
  <si>
    <t>1763345</t>
  </si>
  <si>
    <t>Bardzell</t>
  </si>
  <si>
    <t>Shaowen</t>
  </si>
  <si>
    <t>CHS: Medium: Collaborative Research: Techno-Urban Experimentation: Creating Regional Advantage in the Midwest</t>
  </si>
  <si>
    <t>selu@indiana.edu</t>
  </si>
  <si>
    <t>Erin</t>
  </si>
  <si>
    <t>CHS: Medium: Collaborative Research: Improving Information Accessibility with Sign Language First Technology</t>
  </si>
  <si>
    <t>ets36@drexel.edu</t>
  </si>
  <si>
    <t>Michela</t>
  </si>
  <si>
    <t>V,G/F,F,F</t>
  </si>
  <si>
    <t>III: Medium: Collaborative Research: Integrating cognitive learning into the full knowledge life-cycle of personalized social, dietary, and medical data</t>
  </si>
  <si>
    <t>taufer@acm.org</t>
  </si>
  <si>
    <t>1764084</t>
  </si>
  <si>
    <t>Estrada-Piedra</t>
  </si>
  <si>
    <t>Trilce</t>
  </si>
  <si>
    <t>estrada@cs.unm.edu</t>
  </si>
  <si>
    <t>Milos</t>
  </si>
  <si>
    <t>G/F,G/F,G/F,F</t>
  </si>
  <si>
    <t>SHF: Medium: Software Reliability Through Integrated Program and Natural Language Analysis</t>
  </si>
  <si>
    <t>gligoric@utexas.edu</t>
  </si>
  <si>
    <t>1763810</t>
  </si>
  <si>
    <t>Akella</t>
  </si>
  <si>
    <t>CSR: Medium: Security and Isolation in the Era of Microservices</t>
  </si>
  <si>
    <t>akella@cs.wisc.edu</t>
  </si>
  <si>
    <t>Ranjit</t>
  </si>
  <si>
    <t>E,E,E,E,V/G,V/G,V/G,G</t>
  </si>
  <si>
    <t>SHF: Medium: Collaborative Research: Program Analytics: Using Trace Data for Localization, Explanation and Synthesis</t>
  </si>
  <si>
    <t>jhala@cs.ucsd.edu</t>
  </si>
  <si>
    <t>1763674</t>
  </si>
  <si>
    <t>Weimer</t>
  </si>
  <si>
    <t>Westley</t>
  </si>
  <si>
    <t>weimerw@umich.edu</t>
  </si>
  <si>
    <t>Barnabas</t>
  </si>
  <si>
    <t>III: Medium: Collaborative Research: Optimizing Cosmological Inference with Machine Learning</t>
  </si>
  <si>
    <t>bapoczos@andrew.cmu.edu</t>
  </si>
  <si>
    <t>1764028</t>
  </si>
  <si>
    <t>Ho</t>
  </si>
  <si>
    <t>Shirley</t>
  </si>
  <si>
    <t>shirleyho@berkeley.edu</t>
  </si>
  <si>
    <t>NeTS: Medium: Collaborative Research:  New Directions in Analysis, Modeling and Deployment of Physical Internet Infrastructure</t>
  </si>
  <si>
    <t>pb@cs.wisc.edu</t>
  </si>
  <si>
    <t>1763568</t>
  </si>
  <si>
    <t>Sommers</t>
  </si>
  <si>
    <t>Joel</t>
  </si>
  <si>
    <t>Colgate University</t>
  </si>
  <si>
    <t>jsommers@colgate.edu</t>
  </si>
  <si>
    <t>SHF: Medium: Optical Reservoir Computing at Chip Scale</t>
  </si>
  <si>
    <t>michael.huang@rochester.edu</t>
  </si>
  <si>
    <t>Debaleena</t>
  </si>
  <si>
    <t>CHS: Medium: Collaborative Research: Advancing Wildlife Science and Conservation with Human-Centered Data Science</t>
  </si>
  <si>
    <t>debchatt@uic.edu</t>
  </si>
  <si>
    <t>1763443</t>
  </si>
  <si>
    <t>Holmberg</t>
  </si>
  <si>
    <t>Wild Me</t>
  </si>
  <si>
    <t>jason@whaleshark.org</t>
  </si>
  <si>
    <t>1763473</t>
  </si>
  <si>
    <t>CHS: Medium: Collaborative Research:Advancing Wildlife Science and Conservation with Human-Centered Data Science</t>
  </si>
  <si>
    <t>dir@princeton.edu</t>
  </si>
  <si>
    <t>1763478</t>
  </si>
  <si>
    <t>Stewart</t>
  </si>
  <si>
    <t>stewart@cs.rpi.edu</t>
  </si>
  <si>
    <t>Ivan</t>
  </si>
  <si>
    <t>CHS: Medium: Collaborative Research: Activity Recognition for Reducing Delays in Fast-Response Teamwork</t>
  </si>
  <si>
    <t>marsic@ece.rutgers.edu</t>
  </si>
  <si>
    <t>1763355</t>
  </si>
  <si>
    <t>Burd</t>
  </si>
  <si>
    <t>CRI</t>
  </si>
  <si>
    <t>rburd@cnmc.org</t>
  </si>
  <si>
    <t>1763509</t>
  </si>
  <si>
    <t>Sarcevic</t>
  </si>
  <si>
    <t>Aleksandra</t>
  </si>
  <si>
    <t>aleksandra.sarcevic@drexel.edu</t>
  </si>
  <si>
    <t>Sanjay</t>
  </si>
  <si>
    <t>V,V/G,G,G/F,F</t>
  </si>
  <si>
    <t>Pending, PM recommends decline</t>
  </si>
  <si>
    <t>NeTS: Large: Collaborative Research: End-to-End Coordination for Internet Video Delivery</t>
  </si>
  <si>
    <t>sanjay@purdue.edu</t>
  </si>
  <si>
    <t>1763767</t>
  </si>
  <si>
    <t>Dan</t>
  </si>
  <si>
    <t>danr@cs.columbia.edu</t>
  </si>
  <si>
    <t>1764101</t>
  </si>
  <si>
    <t>Govindan</t>
  </si>
  <si>
    <t>ramesh@usc.edu</t>
  </si>
  <si>
    <t>Tamer</t>
  </si>
  <si>
    <t>III: Medium: Scalable methods for querying temporal biological networks</t>
  </si>
  <si>
    <t>tamer@cise.ufl.edu</t>
  </si>
  <si>
    <t>Samik</t>
  </si>
  <si>
    <t>SHF: Medium: Collaborative Research: Representing and Reasoning with Qualitative Multi-Stakeholder Preferences</t>
  </si>
  <si>
    <t>sbasu@cs.iastate.edu</t>
  </si>
  <si>
    <t>1763792</t>
  </si>
  <si>
    <t>Honavar</t>
  </si>
  <si>
    <t>Vasant</t>
  </si>
  <si>
    <t>vhonavar@ist.psu.edu</t>
  </si>
  <si>
    <t>Carl</t>
  </si>
  <si>
    <t>NeTS: Medium: Collaborative Research:Traffic-Aware Spectrum Management for Intelligent Transportation Systems</t>
  </si>
  <si>
    <t>cdietric@vt.edu</t>
  </si>
  <si>
    <t>1763457</t>
  </si>
  <si>
    <t>Seugmo</t>
  </si>
  <si>
    <t>NeTS: Medium: Collaborative Research: Traffic-Aware Spectrum Management for Intelligent Transportation Systems</t>
  </si>
  <si>
    <t>seungmokim@georgiasouthern.edu</t>
  </si>
  <si>
    <t>Wen-mei</t>
  </si>
  <si>
    <t>CSR: Medium: Synthesis of Efficient Software for Parallel Heterogeneous Architectures (SESPHA)</t>
  </si>
  <si>
    <t>w-hwu@illinois.edu</t>
  </si>
  <si>
    <t>Heng</t>
  </si>
  <si>
    <t>III: Medium: Collaborative Research: Big Data Mining Framework for Brain Science</t>
  </si>
  <si>
    <t>heng@uta.edu</t>
  </si>
  <si>
    <t>1763453</t>
  </si>
  <si>
    <t>shenli@iu.edu</t>
  </si>
  <si>
    <t>Ryan</t>
  </si>
  <si>
    <t>SHF: Medium: Collaborative Research: Towards 100% Deterministic Containers</t>
  </si>
  <si>
    <t>rrnewton@indiana.edu</t>
  </si>
  <si>
    <t>1763487</t>
  </si>
  <si>
    <t>Devietti</t>
  </si>
  <si>
    <t>Joseph</t>
  </si>
  <si>
    <t>SHF: Medium: Collaborative Research: Toward 100% Deterministic Containers</t>
  </si>
  <si>
    <t>devietti@cis.upenn.edu</t>
  </si>
  <si>
    <t>Natasha</t>
  </si>
  <si>
    <t>CIF: Medium: On reducing latency: a more perfect union between information theory and communication networks</t>
  </si>
  <si>
    <t>devroye@uic.edu</t>
  </si>
  <si>
    <t>Carlee</t>
  </si>
  <si>
    <t>CSR: Medium: Collaborative Research: CloudBid: A Platform for Pricing Cloud Resources</t>
  </si>
  <si>
    <t>cjoewong@andrew.cmu.edu</t>
  </si>
  <si>
    <t>1763677</t>
  </si>
  <si>
    <t>Samir</t>
  </si>
  <si>
    <t>NeTS: Medium: Collaborative Research: Passive Network of Tags for Smart Spaces</t>
  </si>
  <si>
    <t>samir@cs.stonybrook.edu</t>
  </si>
  <si>
    <t>1763627</t>
  </si>
  <si>
    <t>Haas</t>
  </si>
  <si>
    <t>Zygmunt</t>
  </si>
  <si>
    <t>haas@utdallas.edu</t>
  </si>
  <si>
    <t>Rakesh</t>
  </si>
  <si>
    <t>V/G,G,G/F,G/F</t>
  </si>
  <si>
    <t>SHF: Medium: Collaborative Research: Packageless Processors - From chipscale to waferscale</t>
  </si>
  <si>
    <t>rakeshk@uiuc.edu</t>
  </si>
  <si>
    <t>1763587</t>
  </si>
  <si>
    <t>Puneet</t>
  </si>
  <si>
    <t>U of Cal Los Angeles</t>
  </si>
  <si>
    <t>puneet@ee.ucla.edu</t>
  </si>
  <si>
    <t>Sanmay</t>
  </si>
  <si>
    <t>RI: Medium: Collaborative Research: Algorithms and Models for Dynamic Matching and Applications to Organ Transplantation</t>
  </si>
  <si>
    <t>sanmay@wustl.edu</t>
  </si>
  <si>
    <t>1763823</t>
  </si>
  <si>
    <t>Dickerson</t>
  </si>
  <si>
    <t>john@cs.umd.edu</t>
  </si>
  <si>
    <t>Suresh</t>
  </si>
  <si>
    <t>CSR: Medium: Collaborative Research: FITS: A Systematic Framework for Interdependent Task Scheduling in Next-generation Distributed Computing Systems</t>
  </si>
  <si>
    <t>suresh@gwu.edu</t>
  </si>
  <si>
    <t>1763915</t>
  </si>
  <si>
    <t>Aggarwal</t>
  </si>
  <si>
    <t>Vaneet</t>
  </si>
  <si>
    <t>vaneet@purdue.edu</t>
  </si>
  <si>
    <t>Andreas</t>
  </si>
  <si>
    <t>E/V,E/V,V,F</t>
  </si>
  <si>
    <t>SHF: Medium: Collaborative Research: Predictive Modeling for Next-generation Heterogeneous System Design</t>
  </si>
  <si>
    <t>gerstl@ece.utexas.edu</t>
  </si>
  <si>
    <t>1763795</t>
  </si>
  <si>
    <t>Brisk</t>
  </si>
  <si>
    <t>philip@cs.ucr.edu</t>
  </si>
  <si>
    <t>CHS: Medium: Collaborative Research: Towards Human-Machine Teams: Chatbots to Support Teamwork</t>
  </si>
  <si>
    <t>jnickerson@stevens.edu</t>
  </si>
  <si>
    <t>1763500</t>
  </si>
  <si>
    <t>Crowston</t>
  </si>
  <si>
    <t>Kevin</t>
  </si>
  <si>
    <t>crowston@syr.edu</t>
  </si>
  <si>
    <t>1763919</t>
  </si>
  <si>
    <t>Ren</t>
  </si>
  <si>
    <t>Yuqing</t>
  </si>
  <si>
    <t>chingren@umn.edu</t>
  </si>
  <si>
    <t>Mohammed</t>
  </si>
  <si>
    <t>CHS: Medium: An Animated Agent for Developing the Conversational Skills of Individuals with Social Interaction Difficulties</t>
  </si>
  <si>
    <t>mehoque@cs.rochester.edu</t>
  </si>
  <si>
    <t>Chitta</t>
  </si>
  <si>
    <t>CHS: Medium: Towards a companion robotic platform for the Hearing and Speech Impaired</t>
  </si>
  <si>
    <t>chitta@asu.edu</t>
  </si>
  <si>
    <t>Umut</t>
  </si>
  <si>
    <t>V,V/G,G,G/F</t>
  </si>
  <si>
    <t>SHF: Medium: Encapsulating Effects in Functional Parallel Programming</t>
  </si>
  <si>
    <t>umut@cs.cmu.edu</t>
  </si>
  <si>
    <t>CIF:Medium:Information-Geometric Learning in High Dimensions:  Principles, Algorithms, and Applications</t>
  </si>
  <si>
    <t>gww@mit.edu</t>
  </si>
  <si>
    <t>G/F,F,F,P</t>
  </si>
  <si>
    <t>SHF: Medium: A New Paradigm for Computing with Interconnect Crosstalks</t>
  </si>
  <si>
    <t>CHS: RI: Medium: Computer-assisted Understanding of Emotions and Mental States</t>
  </si>
  <si>
    <t>jwang@ist.psu.edu</t>
  </si>
  <si>
    <t>Hari</t>
  </si>
  <si>
    <t>SHF: Medium: Collaborative Research: Sustainable Exascale Debugging</t>
  </si>
  <si>
    <t>hari@cs.utah.edu</t>
  </si>
  <si>
    <t>1763583</t>
  </si>
  <si>
    <t>Burtscher</t>
  </si>
  <si>
    <t>Texas State U - San Marcos</t>
  </si>
  <si>
    <t>burtscher@txstate.edu</t>
  </si>
  <si>
    <t>1763976</t>
  </si>
  <si>
    <t>Shende</t>
  </si>
  <si>
    <t>Sameer</t>
  </si>
  <si>
    <t>U of Oregon Eugene</t>
  </si>
  <si>
    <t>sameer@cs.uoregon.edu</t>
  </si>
  <si>
    <t>Matthew</t>
  </si>
  <si>
    <t>CHS: Medium: Collaborative Research: Principled Construction of End-User Uncertainty Displays to Enhance Quick Decision-Making from Everyday Predictions</t>
  </si>
  <si>
    <t>mjskay@umich.edu</t>
  </si>
  <si>
    <t>1763225</t>
  </si>
  <si>
    <t>Hullman</t>
  </si>
  <si>
    <t>Jessica</t>
  </si>
  <si>
    <t>jhullman@uw.edu</t>
  </si>
  <si>
    <t>CHS: Medium: Collaborative Research: Algorithmic Frameworks to Promote Healthy Behavior in Social Networks</t>
  </si>
  <si>
    <t>edemaine@mit.edu</t>
  </si>
  <si>
    <t>1763522</t>
  </si>
  <si>
    <t>Hajiaghayi</t>
  </si>
  <si>
    <t>Mohammad</t>
  </si>
  <si>
    <t>CHS: Medium: Collaborative Research: Algorithmic Frameworks to Promote Healthy Behavior in Social Health Networks</t>
  </si>
  <si>
    <t>hajiagha@cs.umd.edu</t>
  </si>
  <si>
    <t>7495 7924 9150</t>
  </si>
  <si>
    <t>YuMing</t>
  </si>
  <si>
    <t>U of Kentucky Res Fdn</t>
  </si>
  <si>
    <t>RI: Medium:Develop, extract, and refine human intelligences for complex welding manufacturing by multiple robots</t>
  </si>
  <si>
    <t>ymzhang@engr.uky.edu</t>
  </si>
  <si>
    <t>Jacob</t>
  </si>
  <si>
    <t>NeTS: Medium: Collaborative Research: Networking Intermittent Devices for a Sustainable Internet-of-Things</t>
  </si>
  <si>
    <t>jsorber@clemson.edu</t>
  </si>
  <si>
    <t>1763412</t>
  </si>
  <si>
    <t>Hester</t>
  </si>
  <si>
    <t>Josiah</t>
  </si>
  <si>
    <t>NeTs: Medium: Collaborative Research: Networking Intermittent Devices for the Sustainable Internet-of-Things</t>
  </si>
  <si>
    <t>josiah@northwestern.edu</t>
  </si>
  <si>
    <t>1763740</t>
  </si>
  <si>
    <t>Balasubramanian</t>
  </si>
  <si>
    <t>Aruna</t>
  </si>
  <si>
    <t>arunab@cs.stonybrook.edu</t>
  </si>
  <si>
    <t>Edmund</t>
  </si>
  <si>
    <t>G,G/F,G/F,G/F</t>
  </si>
  <si>
    <t>NeTS: Large: Collaborative Research: UNITE: Unified Architecture for Data-centric Wireless Edge Networks</t>
  </si>
  <si>
    <t>eyeh@ece.neu.edu</t>
  </si>
  <si>
    <t>7925 9102</t>
  </si>
  <si>
    <t>1763075</t>
  </si>
  <si>
    <t>Andrea</t>
  </si>
  <si>
    <t>andrea@ee.stanford.edu</t>
  </si>
  <si>
    <t>1763715</t>
  </si>
  <si>
    <t>Tsudik</t>
  </si>
  <si>
    <t>Gene</t>
  </si>
  <si>
    <t>gts@ics.uci.edu</t>
  </si>
  <si>
    <t>1763785</t>
  </si>
  <si>
    <t>Panwar</t>
  </si>
  <si>
    <t>Shivendra</t>
  </si>
  <si>
    <t>NeTS: Large: Collaborative Research: UNITE: Unified Architecture for  Data-centric Wireless Edge Networks</t>
  </si>
  <si>
    <t>sp1832@nyu.edu</t>
  </si>
  <si>
    <t>Nam Sung</t>
  </si>
  <si>
    <t>SHF: Medium: Collaborative Research: Practical Near-Storage Acceleration with a Hardware and Software Cross-Layer Approach</t>
  </si>
  <si>
    <t>nskim@illinois.edu</t>
  </si>
  <si>
    <t>1763609</t>
  </si>
  <si>
    <t>Annavaram</t>
  </si>
  <si>
    <t>Murali</t>
  </si>
  <si>
    <t>annavara@usc.edu</t>
  </si>
  <si>
    <t>U of NC Charlotte</t>
  </si>
  <si>
    <t>NeTS: Medium: Collaborative Research: Towards Collaborative and Cognitive Networking for Underwater Swarming Robots</t>
  </si>
  <si>
    <t>pu.wang@uncc.edu</t>
  </si>
  <si>
    <t>1763497</t>
  </si>
  <si>
    <t>zhisun@buffalo.edu</t>
  </si>
  <si>
    <t>1763720</t>
  </si>
  <si>
    <t>Wencen</t>
  </si>
  <si>
    <t>wuw8@rpi.edu</t>
  </si>
  <si>
    <t>Carlo</t>
  </si>
  <si>
    <t>CHS:Large:Collaborative Research:Liquid Mobility</t>
  </si>
  <si>
    <t>ratti@mit.edu</t>
  </si>
  <si>
    <t>1763730</t>
  </si>
  <si>
    <t>Strogatz</t>
  </si>
  <si>
    <t>CHS:Large:Collaborative Research: Liquid Mobility</t>
  </si>
  <si>
    <t>shs7@cornell.edu</t>
  </si>
  <si>
    <t>1763871</t>
  </si>
  <si>
    <t>Loris</t>
  </si>
  <si>
    <t>NeTS: Medium: Collaborative research: Automatic Network Repair</t>
  </si>
  <si>
    <t>loris@cs.wisc.edu</t>
  </si>
  <si>
    <t>1763512</t>
  </si>
  <si>
    <t>Gember-Jacobson</t>
  </si>
  <si>
    <t>NeTS: Medium: Collaborative Research: Automatic Network Repair</t>
  </si>
  <si>
    <t>agemberjacobson@colgate.edu</t>
  </si>
  <si>
    <t>Na</t>
  </si>
  <si>
    <t>SHF: Medium: Collaborative Research: "Know Your Data": Design Data-Informed Memory Hardware for Videos</t>
  </si>
  <si>
    <t>na.gong@ndsu.edu</t>
  </si>
  <si>
    <t>1763749</t>
  </si>
  <si>
    <t>Jin</t>
  </si>
  <si>
    <t>University of North Texas</t>
  </si>
  <si>
    <t>wei.jin@unt.edu</t>
  </si>
  <si>
    <t>Eun Jung</t>
  </si>
  <si>
    <t>Texas Engineering Exp Sta</t>
  </si>
  <si>
    <t>CSR: Medium: Collaborative Research: Architectural Support for Ultra-low-power and Intelligent IoTs</t>
  </si>
  <si>
    <t>ejkim@cs.tamu.edu</t>
  </si>
  <si>
    <t>1763687</t>
  </si>
  <si>
    <t>Wenyao</t>
  </si>
  <si>
    <t>wenyaoxu@buffalo.edu</t>
  </si>
  <si>
    <t>1763938</t>
  </si>
  <si>
    <t>Oregon State University</t>
  </si>
  <si>
    <t>chenliz@eecs.oregonstate.edu</t>
  </si>
  <si>
    <t>CHS: Medium: Collaborative Research: CareerScope: Sociotechnical Support for Career Path Exploration and Navigation</t>
  </si>
  <si>
    <t>1763722</t>
  </si>
  <si>
    <t>Dillahunt</t>
  </si>
  <si>
    <t>Tawanna</t>
  </si>
  <si>
    <t>tdillahu@umich.edu</t>
  </si>
  <si>
    <t>1764030</t>
  </si>
  <si>
    <t>Levin</t>
  </si>
  <si>
    <t>WGU</t>
  </si>
  <si>
    <t>CHS: Medium:  Collaborative Research: CareerScope: Sociotechnical Support for Career Path Exploration and Navigation</t>
  </si>
  <si>
    <t>jason.levin@wgu.edu</t>
  </si>
  <si>
    <t>CHS: Medium: Collaborative Research: Manipulation Assistance for Activities of Daily Living in Everyday Environments</t>
  </si>
  <si>
    <t>r.platt@neu.edu</t>
  </si>
  <si>
    <t>1763469</t>
  </si>
  <si>
    <t>Yanco</t>
  </si>
  <si>
    <t>Univ of Mass Lowell</t>
  </si>
  <si>
    <t>holly@cs.uml.edu</t>
  </si>
  <si>
    <t>7367 7925</t>
  </si>
  <si>
    <t>Nitesh</t>
  </si>
  <si>
    <t>CHS: Large: Collaborative Research: Community resilience in the face of emergencies: A data, analytics, human-centered, and culturally responsive approach</t>
  </si>
  <si>
    <t>nchawla@nd.edu</t>
  </si>
  <si>
    <t>1763648</t>
  </si>
  <si>
    <t>Carley</t>
  </si>
  <si>
    <t>Kathleen</t>
  </si>
  <si>
    <t>kathleen.carley@cs.cmu.edu</t>
  </si>
  <si>
    <t>7367 7925 9150</t>
  </si>
  <si>
    <t>1763945</t>
  </si>
  <si>
    <t>Desell</t>
  </si>
  <si>
    <t>Travis</t>
  </si>
  <si>
    <t>U of North Dakota</t>
  </si>
  <si>
    <t>tdesell@cs.und.edu</t>
  </si>
  <si>
    <t>1764065</t>
  </si>
  <si>
    <t>shaowen@illinois.edu</t>
  </si>
  <si>
    <t>Konstantinos</t>
  </si>
  <si>
    <t>CIF: Medium: Collaborative Research: Fast, Parallel and Asynchronous Manifold Learning for High-Resolution MRI</t>
  </si>
  <si>
    <t>kslavaki@buffalo.edu</t>
  </si>
  <si>
    <t>1763872</t>
  </si>
  <si>
    <t>Scutari</t>
  </si>
  <si>
    <t>Gesualdo</t>
  </si>
  <si>
    <t>gscutari@purdue.edu</t>
  </si>
  <si>
    <t>NeTS: Medium: Collaborative Research: Achieving Control Certainty in Uncertain Environments: Holistic Approach to Dynamic Network Resource Management</t>
  </si>
  <si>
    <t>song@engr.uconn.edu</t>
  </si>
  <si>
    <t>1763943</t>
  </si>
  <si>
    <t>Xiaobo</t>
  </si>
  <si>
    <t>NeTS: Medium: Collaborative Research: Achieving Control Certainty in UncertainEnvironments: Holistic Approach to Dynamic Network Resource Management</t>
  </si>
  <si>
    <t>shu@cse.nd.edu</t>
  </si>
  <si>
    <t>7924 7929</t>
  </si>
  <si>
    <t>Guoning</t>
  </si>
  <si>
    <t>AF: Medium: Collaborative Research: Structure of Time-dependent Hexahedral Meshes: Theory and Applications</t>
  </si>
  <si>
    <t>gchen16@uh.edu</t>
  </si>
  <si>
    <t>1763948</t>
  </si>
  <si>
    <t>AF:Medium: Collaborative Research: Structure of time-dependent hexahedral meshes: theory and applications</t>
  </si>
  <si>
    <t>zhange@eecs.oregonstate.edu</t>
  </si>
  <si>
    <t>7924 7926 7934</t>
  </si>
  <si>
    <t>AF: Medium: Sketching Algorithms for Learning Representations in Machine Learning</t>
  </si>
  <si>
    <t>dwoodruf@andrew.cmu.edu</t>
  </si>
  <si>
    <t>III: Medium: Scalable Nonlinear Embedding for Graph Analytics Design</t>
  </si>
  <si>
    <t>lsong@cc.gatech.edu</t>
  </si>
  <si>
    <t>Mark</t>
  </si>
  <si>
    <t>G,G/F,F</t>
  </si>
  <si>
    <t>SHF: MEDIUM: UPGRADE: Ultra Programmable and Reconfigurable Design for Improving Integrity of Legacy Electronics Systems</t>
  </si>
  <si>
    <t>tehranipoor@ece.ufl.edu</t>
  </si>
  <si>
    <t>Jan-Willem</t>
  </si>
  <si>
    <t>RI: Medium: Learning Disentangled Representations for Text</t>
  </si>
  <si>
    <t>j.vandemeent@northeastern.edu</t>
  </si>
  <si>
    <t>CHS: LARGE: COLLABORATIVE RESEARCH: OPEN-SOURCE INFRASTRUCTURE AT RISK: SUSTAINING SOFTWARE ECOSYSTEMS</t>
  </si>
  <si>
    <t>jdh@cs.cmu.edu</t>
  </si>
  <si>
    <t>TN</t>
  </si>
  <si>
    <t>1763846</t>
  </si>
  <si>
    <t>Mockus</t>
  </si>
  <si>
    <t>Audris</t>
  </si>
  <si>
    <t>U of Tennessee Knoxville</t>
  </si>
  <si>
    <t>CHS: Large: Collaborative Research: Open-Source Infrastructure at Risk: Sustaining Software Ecosystems</t>
  </si>
  <si>
    <t>audris@utk.edu</t>
  </si>
  <si>
    <t>1763896</t>
  </si>
  <si>
    <t>Bouman</t>
  </si>
  <si>
    <t>CIF: Medium: Multi-Agent Consensus Equilibrium: Modular Methods for Integrating Disparate Sources of Expertise</t>
  </si>
  <si>
    <t>bouman@purdue.edu</t>
  </si>
  <si>
    <t>1763897</t>
  </si>
  <si>
    <t>Saifullah</t>
  </si>
  <si>
    <t>Abusayeed</t>
  </si>
  <si>
    <t>Wayne State University</t>
  </si>
  <si>
    <t>NeTS: Medium: Collaborative Research: Scalable and Flexible Low-Power Wide Area Networks in White Spaces</t>
  </si>
  <si>
    <t>saifullah@wayne.edu</t>
  </si>
  <si>
    <t>1763421</t>
  </si>
  <si>
    <t>Chenyang</t>
  </si>
  <si>
    <t>lu@cse.wustl.edu</t>
  </si>
  <si>
    <t>1763958</t>
  </si>
  <si>
    <t>Sajal</t>
  </si>
  <si>
    <t>Missouri S&amp;T</t>
  </si>
  <si>
    <t>sdas@mst.edu</t>
  </si>
  <si>
    <t>CIF: Medium: Collaborative Research: Characterizing and Combatting the Physical Limits of Ultradense Networks</t>
  </si>
  <si>
    <t>jandrews@ece.utexas.edu</t>
  </si>
  <si>
    <t>1763656</t>
  </si>
  <si>
    <t>Durgin</t>
  </si>
  <si>
    <t>CIF: MEDIUM: COLLABORATIVE RESEARCH:  Characterizing and Combatting Physical Limits of Network Densification</t>
  </si>
  <si>
    <t>durgin@gatech.edu</t>
  </si>
  <si>
    <t>1763900</t>
  </si>
  <si>
    <t>CHS: Large: Collaborative Research: DataLit4Kids - Promoting Data Literacy for Children Using Visual and Physical Computing</t>
  </si>
  <si>
    <t>1763590</t>
  </si>
  <si>
    <t>Walsh</t>
  </si>
  <si>
    <t>University of Baltimore</t>
  </si>
  <si>
    <t>gwalsh@ubalt.edu</t>
  </si>
  <si>
    <t>1763791</t>
  </si>
  <si>
    <t>Victor</t>
  </si>
  <si>
    <t>victor.lee@usu.edu</t>
  </si>
  <si>
    <t>1763901</t>
  </si>
  <si>
    <t>Taubin</t>
  </si>
  <si>
    <t>Gabriel</t>
  </si>
  <si>
    <t>CHS: Medium: Synchronizing Virtual and Physical Models for Industrial Shape Design</t>
  </si>
  <si>
    <t>taubin@brown.edu</t>
  </si>
  <si>
    <t>1763902</t>
  </si>
  <si>
    <t>Ankit</t>
  </si>
  <si>
    <t>Baylor College of Medicine</t>
  </si>
  <si>
    <t>CIF: Medium: Collaborative Research: A Scientific Theory of Deep Learning</t>
  </si>
  <si>
    <t>ankitp@bcm.edu</t>
  </si>
  <si>
    <t>1763376</t>
  </si>
  <si>
    <t>Fei-Fei</t>
  </si>
  <si>
    <t>feifeili@cs.stanford.edu</t>
  </si>
  <si>
    <t>1763921</t>
  </si>
  <si>
    <t>Wainwright</t>
  </si>
  <si>
    <t>wainwrig@eecs.berkeley.edu</t>
  </si>
  <si>
    <t>1763978</t>
  </si>
  <si>
    <t>Baraniuk</t>
  </si>
  <si>
    <t>richb@rice.edu</t>
  </si>
  <si>
    <t>SHF: Medium: Collaborative Research: Uncore-Fusion: Multiplying the Benefits of Next Generation Clock, Power, and Memory Systems</t>
  </si>
  <si>
    <t>taskin@coe.drexel.edu</t>
  </si>
  <si>
    <t>1763389</t>
  </si>
  <si>
    <t>Hempstead</t>
  </si>
  <si>
    <t>mark@ece.tufts.edu</t>
  </si>
  <si>
    <t>1763464</t>
  </si>
  <si>
    <t>Kose</t>
  </si>
  <si>
    <t>Selcuk</t>
  </si>
  <si>
    <t>kose@usf.edu</t>
  </si>
  <si>
    <t>Drew</t>
  </si>
  <si>
    <t>CHS Medium: Good Samaritan by design: Understanding and designing for pro-social behavior in in social media</t>
  </si>
  <si>
    <t>dm658@cornell.edu</t>
  </si>
  <si>
    <t>RI: Medium: Deep Sparse Manifold Clustering from Big Corrupted Data</t>
  </si>
  <si>
    <t>rvidal@cis.jhu.edu</t>
  </si>
  <si>
    <t>Negar</t>
  </si>
  <si>
    <t>CIF: Medium: Collaborative Research: Causal Discovery in Times Series: From Theory to Practice</t>
  </si>
  <si>
    <t>kiyavash@uiuc.edu</t>
  </si>
  <si>
    <t>1763950</t>
  </si>
  <si>
    <t>CIF: Medium: COLLABORATIVE RESEARCH: Causal Discovery in Times Series:  From Theory to Practice</t>
  </si>
  <si>
    <t>kunz1@andrew.cmu.edu</t>
  </si>
  <si>
    <t>Keigo</t>
  </si>
  <si>
    <t>University of Dayton</t>
  </si>
  <si>
    <t>CCF: Medium: Collaborative Research: Camera Aware Multi-Resolution Analysis (CAMRA) for Raw Color Video Sensor Data Compression</t>
  </si>
  <si>
    <t>khirakawa1@udayton.edu</t>
  </si>
  <si>
    <t>1763435</t>
  </si>
  <si>
    <t>Truong</t>
  </si>
  <si>
    <t>CCF: Medium: Collaborative Research: Camera Aware Multi-Resolution Analysis (CAMRA) for Raw Color Video Sensor Data Compression?.</t>
  </si>
  <si>
    <t>nguyent@ece.ucsd.edu</t>
  </si>
  <si>
    <t>NeTS: Medium: Collaborative Research: Meeting the Challenge of Multidimensional Heterogeneity in Wireless Networks</t>
  </si>
  <si>
    <t>1763318</t>
  </si>
  <si>
    <t>Vohra</t>
  </si>
  <si>
    <t xml:space="preserve">NeTS: Medium: Collaborative Research: Meeting the Challenge of Multidimensional Heterogeneity in Wireless Networks	</t>
  </si>
  <si>
    <t>rvohra@seas.upenn.edu</t>
  </si>
  <si>
    <t>1763406</t>
  </si>
  <si>
    <t>1763650</t>
  </si>
  <si>
    <t>Thanh</t>
  </si>
  <si>
    <t>nguye161@purdue.edu</t>
  </si>
  <si>
    <t>Jennifer</t>
  </si>
  <si>
    <t>Wake Forest University</t>
  </si>
  <si>
    <t>RI:Medium:GOALI:Collaborative Research: Quasi-Newton methods as ansatz: Toward lower complexity learning</t>
  </si>
  <si>
    <t>erwayjb@wfu.edu</t>
  </si>
  <si>
    <t>1763660</t>
  </si>
  <si>
    <t>Marcia</t>
  </si>
  <si>
    <t>Roummel</t>
  </si>
  <si>
    <t>U of Cal - Merced</t>
  </si>
  <si>
    <t>rmarcia@ucmerced.edu</t>
  </si>
  <si>
    <t>Reetuparna</t>
  </si>
  <si>
    <t>E/V,V/G,V/G,G</t>
  </si>
  <si>
    <t>SHF: Medium: Compute Caches: Opportunistic Parallelism in General Purpose Processors at Extreme Scale</t>
  </si>
  <si>
    <t>reetudas@umich.edu</t>
  </si>
  <si>
    <t>Sam</t>
  </si>
  <si>
    <t>E,V,G,G</t>
  </si>
  <si>
    <t>SHF: MEDIUM: Performant Sound Gradual Typing</t>
  </si>
  <si>
    <t>samth@cs.indiana.edu</t>
  </si>
  <si>
    <t>Zhiyao</t>
  </si>
  <si>
    <t>CHS: Medium: Collaborative Research: Spatial Audio for Open Space Virtual Reality</t>
  </si>
  <si>
    <t>zhiyao.duan@rochester.edu</t>
  </si>
  <si>
    <t>1763930</t>
  </si>
  <si>
    <t>Sungyoung</t>
  </si>
  <si>
    <t>sxkiee@rit.edu</t>
  </si>
  <si>
    <t>Frank</t>
  </si>
  <si>
    <t>CHS: Medium: Understanding Social Norms for the Use and Reuse of User-Contributed Content as Data</t>
  </si>
  <si>
    <t>shipman@cs.tamu.edu</t>
  </si>
  <si>
    <t>SHF: Medium:  Better Software Analytics by Combining Human and Artificial Intelligence</t>
  </si>
  <si>
    <t>tim.menzies@gmail.com</t>
  </si>
  <si>
    <t>Nianwen</t>
  </si>
  <si>
    <t>Brandeis University</t>
  </si>
  <si>
    <t>RI:Medium:Collaborative Research:Developing a uniform meaning representation for natural language processing</t>
  </si>
  <si>
    <t>xuen@cs.brandeis.edu</t>
  </si>
  <si>
    <t>1764048</t>
  </si>
  <si>
    <t>Palmer</t>
  </si>
  <si>
    <t>Martha</t>
  </si>
  <si>
    <t>RI:Medium:Collaborative Research: Developing a Uniform Meaning Representation for Natural Language Processing</t>
  </si>
  <si>
    <t>mpalmer@colorado.edu</t>
  </si>
  <si>
    <t>1764091</t>
  </si>
  <si>
    <t>Croft</t>
  </si>
  <si>
    <t>RI: Medium: Collaborative Research: Developing a Uniform Meaning Representation for Natural Language Processing</t>
  </si>
  <si>
    <t>wcroft@unm.edu</t>
  </si>
  <si>
    <t/>
  </si>
  <si>
    <t>III: Large: Collaborative Research: Fairness, Accountability, and Transparency in Networks</t>
  </si>
  <si>
    <t>suresh@cs.utah.edu</t>
  </si>
  <si>
    <t>1763227</t>
  </si>
  <si>
    <t>Friedler</t>
  </si>
  <si>
    <t>Sorelle</t>
  </si>
  <si>
    <t>Haverford College</t>
  </si>
  <si>
    <t>sfriedle@haverford.edu</t>
  </si>
  <si>
    <t>1763532</t>
  </si>
  <si>
    <t>Scheidegger</t>
  </si>
  <si>
    <t>Carlos</t>
  </si>
  <si>
    <t>carlos.scheidegger@gmail.com</t>
  </si>
  <si>
    <t>1763622</t>
  </si>
  <si>
    <t>Wilson</t>
  </si>
  <si>
    <t>c.wilson@neu.edu</t>
  </si>
  <si>
    <t>1763666</t>
  </si>
  <si>
    <t>boyd</t>
  </si>
  <si>
    <t>danah</t>
  </si>
  <si>
    <t>Data &amp; Society</t>
  </si>
  <si>
    <t>danah@datasociety.net</t>
  </si>
  <si>
    <t>Abhishek</t>
  </si>
  <si>
    <t>Vanderbilt University</t>
  </si>
  <si>
    <t>CSR: Medium: Collaborative Research: Decentralized Self-Adaptive Mechanisms for Resilient Fog Computing</t>
  </si>
  <si>
    <t>dabhishe@isis.vanderbilt.edu</t>
  </si>
  <si>
    <t>1763856</t>
  </si>
  <si>
    <t>WenZhan</t>
  </si>
  <si>
    <t>U of Georgia Res Fdn Inc</t>
  </si>
  <si>
    <t>wsong@uga.edu</t>
  </si>
  <si>
    <t>CHS:  Medium:  Low-Burden Monitoring and Regulation of Data Authenticity within Cyber-Human Health Systems</t>
  </si>
  <si>
    <t>msg8u@virginia.edu</t>
  </si>
  <si>
    <t>Yanxi</t>
  </si>
  <si>
    <t>RI: Medium: 4D Human Musculoskeletal Modeling from Video</t>
  </si>
  <si>
    <t>yanxi@cse.psu.edu</t>
  </si>
  <si>
    <t>7924 7929 7934</t>
  </si>
  <si>
    <t>V,V,V,V/G</t>
  </si>
  <si>
    <t>AF: Medium: Collaborative Research: Algorithmic Frameworks for Motion Planning of Mobile Swarms</t>
  </si>
  <si>
    <t>1763521</t>
  </si>
  <si>
    <t>Jaijeet</t>
  </si>
  <si>
    <t>V/G,G,G,G/F</t>
  </si>
  <si>
    <t>SHF: Medium: Verifying CPS Scalably via Automated Conversion to Software</t>
  </si>
  <si>
    <t>jr@berkeley.edu</t>
  </si>
  <si>
    <t>Iman</t>
  </si>
  <si>
    <t>Weill Med Coll of Cornell</t>
  </si>
  <si>
    <t>III: Medium: Collaborative Research: Innovative algorithms for linked-read technologies in whole genome sequencing and metagenomics</t>
  </si>
  <si>
    <t>imh2003@med.cornell.edu</t>
  </si>
  <si>
    <t>Ismail</t>
  </si>
  <si>
    <t>NeTS: Medium: Towards mmWave based Urban Mobile Networks</t>
  </si>
  <si>
    <t>iguvenc@ncsu.edu</t>
  </si>
  <si>
    <t>Haiying (Helen)</t>
  </si>
  <si>
    <t>CSR:  Medium:  A New Job Scheduling System Suited for Data-Parallel Computing in Hybrid Packet/Optical Datacenter Networks</t>
  </si>
  <si>
    <t>hs6ms@virginia.edu</t>
  </si>
  <si>
    <t>Marouane</t>
  </si>
  <si>
    <t>SHF: Medium: Collaborative Research: Evolving Software via Multi-Level Learning-based Interactive Refactoring</t>
  </si>
  <si>
    <t>marouane@umich.edu</t>
  </si>
  <si>
    <t>1763525</t>
  </si>
  <si>
    <t>Yuanfang</t>
  </si>
  <si>
    <t>yfcai@cs.drexel.edu</t>
  </si>
  <si>
    <t>1764107</t>
  </si>
  <si>
    <t>Kazman</t>
  </si>
  <si>
    <t>Rick</t>
  </si>
  <si>
    <t>SHF: Medium: Collaborative Research: Evolving Software via multi-level learning-based interactive refactoring</t>
  </si>
  <si>
    <t>kazman@hawaii.edu</t>
  </si>
  <si>
    <t>Srinivas</t>
  </si>
  <si>
    <t>NeTS: Medium: Collaborative Research: Towards an Ecosystem for Market-Mediated Software Defined Communications Infrastructure at the Wireless Edge</t>
  </si>
  <si>
    <t>sshakkot@tamu.edu</t>
  </si>
  <si>
    <t>1763881</t>
  </si>
  <si>
    <t>Dhamdhere</t>
  </si>
  <si>
    <t>Amogh</t>
  </si>
  <si>
    <t>Amogh@caida.org</t>
  </si>
  <si>
    <t>RI:Medium: Collaborative Research:Trust Based Interaction of Human and Multi-Robot Systems</t>
  </si>
  <si>
    <t>1763634</t>
  </si>
  <si>
    <t>RI: Medium: Collaborative Research: Trust Based Interaction of Human and Multi-Robot Systems</t>
  </si>
  <si>
    <t>SHF: Medium:  Monolithic Computers</t>
  </si>
  <si>
    <t>yeung@umd.edu</t>
  </si>
  <si>
    <t>SHF: Medium: Collaborative research: Combining Formal and Data-Driven Methods for Scaling and Expanding Automatic Feedback in Data Science Education</t>
  </si>
  <si>
    <t>1763577</t>
  </si>
  <si>
    <t>Hartmann</t>
  </si>
  <si>
    <t>Bjoern</t>
  </si>
  <si>
    <t>SHF: Medium: Collaborative Research: Combining Formal and Data-Driven Methods for Scaling and Expanding Automatic Feedback in Data Science Education</t>
  </si>
  <si>
    <t>bjoern@eecs.berkeley.edu</t>
  </si>
  <si>
    <t>Juan</t>
  </si>
  <si>
    <t>CHS: Medium: Collaborative Research: The Gist of a Gest: Neurological and Biomechanical Bases for One-Shot Learning of Gestures</t>
  </si>
  <si>
    <t>jpwachs@purdue.edu</t>
  </si>
  <si>
    <t>1763750</t>
  </si>
  <si>
    <t>Schuler</t>
  </si>
  <si>
    <t>schuler@ling.osu.edu</t>
  </si>
  <si>
    <t>Quentin</t>
  </si>
  <si>
    <t>CHS Medium: Collaborative Research: Collaborative Lifelogging for Recreational Sports Communities</t>
  </si>
  <si>
    <t>qjones@njit.edu</t>
  </si>
  <si>
    <t>jacob@ua.edu</t>
  </si>
  <si>
    <t>III: Medium: Architecting Highly-Scalable and Privacy-Friendly Physical Web Applications</t>
  </si>
  <si>
    <t>Dario</t>
  </si>
  <si>
    <t>NeTS: Medium: Collaborative: Reliable Underwater Acoustic Video Transmission Towards Human-Robot Dynamic Interaction</t>
  </si>
  <si>
    <t>pompili@ece.rutgers.edu</t>
  </si>
  <si>
    <t>1763709</t>
  </si>
  <si>
    <t>Melodia</t>
  </si>
  <si>
    <t>Tommaso</t>
  </si>
  <si>
    <t>melodia@ece.neu.edu</t>
  </si>
  <si>
    <t>CHS: Medium: Collaborative Research: Designing Virtual Worlds for Children - A Developmental Study of How Children Act, Perceive, and Reason Spatially</t>
  </si>
  <si>
    <t>bobbyb@vuse.vanderbilt.edu</t>
  </si>
  <si>
    <t>1763254</t>
  </si>
  <si>
    <t>Stefanucci</t>
  </si>
  <si>
    <t>Jeanine</t>
  </si>
  <si>
    <t>jeanine.stefanucci@psych.utah.edu</t>
  </si>
  <si>
    <t>Aravinda</t>
  </si>
  <si>
    <t>E/V,G,G</t>
  </si>
  <si>
    <t>SHF: Medium: Assuring Safety of Physical Systems Controlled Through Soft Computing</t>
  </si>
  <si>
    <t>sistla@cs.uic.edu</t>
  </si>
  <si>
    <t>1763968</t>
  </si>
  <si>
    <t>Paulos</t>
  </si>
  <si>
    <t>CHS: Medium: Cosmetic Computing</t>
  </si>
  <si>
    <t>paulos@berkeley.edu</t>
  </si>
  <si>
    <t>E,G</t>
  </si>
  <si>
    <t>NeTS: Large: Collaborative Research: BIOMIC: Heterogeneous Biomolecular Intrabody Communication Networks for the Internet of Bio-NanoThings</t>
  </si>
  <si>
    <t>1763685</t>
  </si>
  <si>
    <t>Jiande</t>
  </si>
  <si>
    <t>jchen184@jhmi.edu</t>
  </si>
  <si>
    <t>1763799</t>
  </si>
  <si>
    <t>Pierobon</t>
  </si>
  <si>
    <t>Massimiliano</t>
  </si>
  <si>
    <t>maxp@unl.edu</t>
  </si>
  <si>
    <t>7924 7926 7927 7932</t>
  </si>
  <si>
    <t>E,E,E,V</t>
  </si>
  <si>
    <t>AF: Medium: Research in Algorithms and Complexity: Total Functions, Games, and the Brain</t>
  </si>
  <si>
    <t>christos@cs.berkeley.edu</t>
  </si>
  <si>
    <t>CSR: Medium: A Scalable Performance Modeling Framework for Extensible Distributed Systems</t>
  </si>
  <si>
    <t>maifi.khan@engr.uconn.edu</t>
  </si>
  <si>
    <t>Ifeoma</t>
  </si>
  <si>
    <t>CHS: Medium: Collaborative Research: Analysis and Synthesis of Interactional Synchrony in Nonverbal Dyadic Communications</t>
  </si>
  <si>
    <t>ionvcs@rit.edu</t>
  </si>
  <si>
    <t>1763591</t>
  </si>
  <si>
    <t>Prud'hommeaux</t>
  </si>
  <si>
    <t>Emily</t>
  </si>
  <si>
    <t>Boston College</t>
  </si>
  <si>
    <t>emilypx@rit.edu</t>
  </si>
  <si>
    <t>1763637</t>
  </si>
  <si>
    <t>mfrank83@buffalo.edu</t>
  </si>
  <si>
    <t>RNEW</t>
  </si>
  <si>
    <t>RI: Medium: Anytime Algorithms for Probabilistic Graphical Models</t>
  </si>
  <si>
    <t>ihler@ics.uci.edu</t>
  </si>
  <si>
    <t>Yaling</t>
  </si>
  <si>
    <t>NeTS: MEDIUM: OCEAN MESH NETWORKS POWERED BY ENERGY HARVESTING</t>
  </si>
  <si>
    <t>yyang8@vt.edu</t>
  </si>
  <si>
    <t>Ponnuswamy</t>
  </si>
  <si>
    <t>SHF: Medium: Collaborative Research: EPISCOPE: gEneralized Polyhedral Infrastructure for Sparse Computations and Optimizations via Pattern Extraction</t>
  </si>
  <si>
    <t>sadayappan.1@osu.edu</t>
  </si>
  <si>
    <t>1763695</t>
  </si>
  <si>
    <t>Catalyurek</t>
  </si>
  <si>
    <t>Umit</t>
  </si>
  <si>
    <t>umit@gatech.edu</t>
  </si>
  <si>
    <t>1764016</t>
  </si>
  <si>
    <t>Pouchet</t>
  </si>
  <si>
    <t>Louis-Noel</t>
  </si>
  <si>
    <t>pouchet@cs.colostate.edu</t>
  </si>
  <si>
    <t>Minh Hoai</t>
  </si>
  <si>
    <t>RI: Medium: Inverse Reinforcement Learning for Human Attention Modeling</t>
  </si>
  <si>
    <t>minhhoai@cs.stonybrook.edu</t>
  </si>
  <si>
    <t>Ruzena</t>
  </si>
  <si>
    <t>CHS: Medium: Augmented Telemedicine Platform for Remote Medical Consultation and Training</t>
  </si>
  <si>
    <t>bajcsy@eecs.berkeley.edu</t>
  </si>
  <si>
    <t>RI: Large: Collaborative Research: A First Person View of Skill Learning in Humans and Robots</t>
  </si>
  <si>
    <t>rehg@cc.gatech.edu</t>
  </si>
  <si>
    <t>1764007</t>
  </si>
  <si>
    <t>Niekum</t>
  </si>
  <si>
    <t>RI: Large:Collaborative Research: A First Person View of Skill Learning in Humans and Robots</t>
  </si>
  <si>
    <t>sniekum@cs.utexas.edu</t>
  </si>
  <si>
    <t>Stephen</t>
  </si>
  <si>
    <t>CHS: Medium: Collaborative Research: Personal Informatics for Collective Engagement</t>
  </si>
  <si>
    <t>svoida@colorado.edu</t>
  </si>
  <si>
    <t>1763223</t>
  </si>
  <si>
    <t>Snyder</t>
  </si>
  <si>
    <t>Jas1208@uw.edu</t>
  </si>
  <si>
    <t>CSR: Medium: Automatic parallelization of irregular serial programs: A data-structure-aware annotation approach</t>
  </si>
  <si>
    <t>barua@eng.umd.edu</t>
  </si>
  <si>
    <t>Yong</t>
  </si>
  <si>
    <t>NeTS: Medium: Facilitating High-throughput Low-delay Applications in 5G Networks</t>
  </si>
  <si>
    <t>yongliu@nyu.edu</t>
  </si>
  <si>
    <t>Seyram</t>
  </si>
  <si>
    <t>CHS: Medium: Gender Inclusivity in Global Technology Entrepreneurship and Future Workforce Training</t>
  </si>
  <si>
    <t>seyram@umich.edu</t>
  </si>
  <si>
    <t>Dhabaleswar</t>
  </si>
  <si>
    <t>CSR: Medium: Collaborative Research: Co-Designing Deep Learning Frameworks and Applications using HPC Middleware and Technologies</t>
  </si>
  <si>
    <t>panda@cse.ohio-state.edu</t>
  </si>
  <si>
    <t>1763529</t>
  </si>
  <si>
    <t>Satya</t>
  </si>
  <si>
    <t>1763899</t>
  </si>
  <si>
    <t>Majumdar</t>
  </si>
  <si>
    <t>Amitava</t>
  </si>
  <si>
    <t>majumdar@sdsc.edu</t>
  </si>
  <si>
    <t>Kyunghyun</t>
  </si>
  <si>
    <t>G,P</t>
  </si>
  <si>
    <t>RI: Medium: End-to-End Search Engine-Guided Query-Driven Summarization</t>
  </si>
  <si>
    <t>kc119@nyu.edu</t>
  </si>
  <si>
    <t>V,G,G,G,F</t>
  </si>
  <si>
    <t>NeTS: Large: An Information-Centric Protocol Stack for a Sensore-Rich Wireless World</t>
  </si>
  <si>
    <t>prs@cs.cmu.edu</t>
  </si>
  <si>
    <t>Soummya</t>
  </si>
  <si>
    <t>CIF: Medium: Limiting Behaviors in Network Processes</t>
  </si>
  <si>
    <t>soummyak@andrew.cmu.edu</t>
  </si>
  <si>
    <t>NeTS: Medium: Collaborative Research: Reality-Aware Networks</t>
  </si>
  <si>
    <t>gruteser@winlab.rutgers.edu</t>
  </si>
  <si>
    <t>1763696</t>
  </si>
  <si>
    <t>Jain</t>
  </si>
  <si>
    <t>Shubham</t>
  </si>
  <si>
    <t>Old Dominion Research Fdn</t>
  </si>
  <si>
    <t>jain@cs.odu.edu</t>
  </si>
  <si>
    <t>1763776</t>
  </si>
  <si>
    <t>Ashok</t>
  </si>
  <si>
    <t>Ashwin</t>
  </si>
  <si>
    <t>aashok@gsu.edu</t>
  </si>
  <si>
    <t>Jack</t>
  </si>
  <si>
    <t>CSR: Medium: Collaborative Research: Exposed Buffer Processing and State Management in Peripheral Environments</t>
  </si>
  <si>
    <t>dongarra@icl.utk.edu</t>
  </si>
  <si>
    <t>1762338</t>
  </si>
  <si>
    <t>University of Iowa</t>
  </si>
  <si>
    <t>dan-reed@uiowa.edu</t>
  </si>
  <si>
    <t>Daniele</t>
  </si>
  <si>
    <t>CHS:Medium:Collaborative Research:Geometric Deep Learning for Physics-Based Simulation</t>
  </si>
  <si>
    <t>panozzo@nyu.edu</t>
  </si>
  <si>
    <t>1763873</t>
  </si>
  <si>
    <t>Ladislav</t>
  </si>
  <si>
    <t>CHS: Medium: Collaborative Research: Geometric Deep Learning for Physics-Based Simulation</t>
  </si>
  <si>
    <t>ladislav.kavan@gmail.com</t>
  </si>
  <si>
    <t>Luca</t>
  </si>
  <si>
    <t>SHF : Medium : Collaborative Research: Decentralized On-Chip Infrastructure for Robustness and Portability in Heterogeneous Multicores</t>
  </si>
  <si>
    <t>luca@cs.columbia.edu</t>
  </si>
  <si>
    <t>1763838</t>
  </si>
  <si>
    <t>Martonosi</t>
  </si>
  <si>
    <t>Margaret</t>
  </si>
  <si>
    <t>SHF:Medium:Collaborative Research: Decentralized On-Chip Infrastructure for Robustness and Portability in Heterogeneous Multicores</t>
  </si>
  <si>
    <t>martonosi@princeton.edu</t>
  </si>
  <si>
    <t>Lina</t>
  </si>
  <si>
    <t>CSR: Medium: Generative Sensing and Recognition: Building Reliable Perception on Unreliable Data</t>
  </si>
  <si>
    <t>karam@asu.edu</t>
  </si>
  <si>
    <t>Jose Ramon</t>
  </si>
  <si>
    <t>III: Medium: Information sharing and integration in public-private networks to fight urban blight</t>
  </si>
  <si>
    <t>jgil-garcia@ctg.albany.edu</t>
  </si>
  <si>
    <t>Spyros</t>
  </si>
  <si>
    <t>CSR: Medium: Smarter I/O for Large Array Processing on Extensible Systems</t>
  </si>
  <si>
    <t>blanas.2@osu.edu</t>
  </si>
  <si>
    <t>V/G,V/G,V/G,V/G</t>
  </si>
  <si>
    <t>SHF: Medium: Collaborative Research: HPC-Driven-Vis: High-Performance Communication and I/O Runtime for Next-Generation Distributed In-Situ Visualization</t>
  </si>
  <si>
    <t>1764023</t>
  </si>
  <si>
    <t>Navratil</t>
  </si>
  <si>
    <t>pnav@tacc.utexas.edu</t>
  </si>
  <si>
    <t>Bruno</t>
  </si>
  <si>
    <t>III: Medium: Collaborative Research: Scalable modeling of large, dynamic heterogeneous networks via high-order subgraph dependencies</t>
  </si>
  <si>
    <t>ribeiro@cs.purdue.edu</t>
  </si>
  <si>
    <t>1763757</t>
  </si>
  <si>
    <t>Parthasarathy</t>
  </si>
  <si>
    <t>Srinivasan</t>
  </si>
  <si>
    <t>srini@cse.ohio-state.edu</t>
  </si>
  <si>
    <t>Shihab</t>
  </si>
  <si>
    <t>RI: Medium: Neuromorphic and Data-Driven Speech Segregation</t>
  </si>
  <si>
    <t>sas@isr.umd.edu</t>
  </si>
  <si>
    <t>Andrian</t>
  </si>
  <si>
    <t>E/V,G,G,F</t>
  </si>
  <si>
    <t>SHF: Medium: Collaborative Research: Automated Management of Bug Reports</t>
  </si>
  <si>
    <t>amarcus@utdallas.edu</t>
  </si>
  <si>
    <t>1763669</t>
  </si>
  <si>
    <t>Poshyvanyk</t>
  </si>
  <si>
    <t>Denys</t>
  </si>
  <si>
    <t>College of William &amp; Mary</t>
  </si>
  <si>
    <t>dposhyvanyk@wm.edu</t>
  </si>
  <si>
    <t>CIF: Medium: Imaging Neuron Activation and Communication in the Brain</t>
  </si>
  <si>
    <t>webb@purdue.edu</t>
  </si>
  <si>
    <t>RI: Medium: Understanding animal learning to create robust behavioral intelligence in robots</t>
  </si>
  <si>
    <t>rdq@po.cwru.edu</t>
  </si>
  <si>
    <t>Swarat</t>
  </si>
  <si>
    <t>E/V,V,V/G,V/G</t>
  </si>
  <si>
    <t>SHF: Medium: Guiding Formal Methods with Discovered Knowledge</t>
  </si>
  <si>
    <t>swarat@rice.edu</t>
  </si>
  <si>
    <t>Mei</t>
  </si>
  <si>
    <t>CHS:Medium:Collaborative Research: Dialogue agent for Intelligent Task Recommendations in Crowdsourced Software Development</t>
  </si>
  <si>
    <t>sim@rpi.edu</t>
  </si>
  <si>
    <t>1763933</t>
  </si>
  <si>
    <t>Ye</t>
  </si>
  <si>
    <t>yyang4@stevens.edu</t>
  </si>
  <si>
    <t>III: Medium: Collaborative Research: Novel Web-scale Models of Attention and their Applications for News Media</t>
  </si>
  <si>
    <t>mor.naaman@cornell.edu</t>
  </si>
  <si>
    <t>1763986</t>
  </si>
  <si>
    <t>McGregor</t>
  </si>
  <si>
    <t>Susan</t>
  </si>
  <si>
    <t>sem2196@columbia.edu</t>
  </si>
  <si>
    <t>CSR: Medium: Knowledge Network-Powered Data Analytics Workflow Recommendation in Scientific Computing</t>
  </si>
  <si>
    <t>jia.zhang@sv.cmu.edu</t>
  </si>
  <si>
    <t>1764022</t>
  </si>
  <si>
    <t>He</t>
  </si>
  <si>
    <t>NeTS: Medium: Collaborative Research: Physical-layer Cross-technology Communication</t>
  </si>
  <si>
    <t>tianhe@cs.umn.edu</t>
  </si>
  <si>
    <t>1763573</t>
  </si>
  <si>
    <t>Song Min</t>
  </si>
  <si>
    <t>NeTS:Medium:Collaborative Research:Physical-layer Cross-technology Communication</t>
  </si>
  <si>
    <t>song@gmu.edu</t>
  </si>
  <si>
    <t>Kemafor</t>
  </si>
  <si>
    <t>CSR:Medium:SmartChainDB - Enabling Smart Marketplaces With A Scalable Semantically-Enhanced Blockchain Platform</t>
  </si>
  <si>
    <t>kogan@ncsu.edu</t>
  </si>
  <si>
    <t>AF: RI: Medium: Collaborative Research: Understanding and Improving Optimization in Deep and Recurrent Networks</t>
  </si>
  <si>
    <t>nati@ttic.edu</t>
  </si>
  <si>
    <t>1763562</t>
  </si>
  <si>
    <t>Salakhutdinov</t>
  </si>
  <si>
    <t>Ruslan</t>
  </si>
  <si>
    <t>rsalakhu@cs.cmu.edu</t>
  </si>
  <si>
    <t>1764033</t>
  </si>
  <si>
    <t>Hardt</t>
  </si>
  <si>
    <t xml:space="preserve"> hardt@eecs.berkeley.edu</t>
  </si>
  <si>
    <t>Mingyi</t>
  </si>
  <si>
    <t>CIF: Medium: Collaborative Research: Learning to Estimate</t>
  </si>
  <si>
    <t>mhong@umn.edu</t>
  </si>
  <si>
    <t>1763554</t>
  </si>
  <si>
    <t>Sidiropoulos</t>
  </si>
  <si>
    <t>Nikolaos</t>
  </si>
  <si>
    <t>nikos@virginia.edu</t>
  </si>
  <si>
    <t>1763661</t>
  </si>
  <si>
    <t>Fu</t>
  </si>
  <si>
    <t>Xiao</t>
  </si>
  <si>
    <t>xiao.fu@oregonstate.edu</t>
  </si>
  <si>
    <t>Mattan</t>
  </si>
  <si>
    <t>V,G,F,F</t>
  </si>
  <si>
    <t>SHF: Medium: Processing Near Memory for Enabling Performance-Sensitive Machine Learning Algorithms and Applications</t>
  </si>
  <si>
    <t>mattan.erez@mail.utexas.edu</t>
  </si>
  <si>
    <t>Emre</t>
  </si>
  <si>
    <t>SHF: Medium: Collaborative Research: Scalable Energy-Efficient Self-Adaptive Neuromorphic Computing</t>
  </si>
  <si>
    <t>eneftci@uci.edu</t>
  </si>
  <si>
    <t>1764090</t>
  </si>
  <si>
    <t>Cauwenberghs</t>
  </si>
  <si>
    <t>Gert</t>
  </si>
  <si>
    <t>gert@ucsd.edu</t>
  </si>
  <si>
    <t>Henry</t>
  </si>
  <si>
    <t>CSR: Medium: Understanding and Automatically Adjusting Performance Sensitive Software Configurations</t>
  </si>
  <si>
    <t>hankhoffmann@cs.uchicago.edu</t>
  </si>
  <si>
    <t>Jaspal</t>
  </si>
  <si>
    <t>G,G,G,F,P</t>
  </si>
  <si>
    <t>III: Medium: Enhancing Accessibility of Video Lectures with Automated Content Based Indexing and Summarization Using Integrated Text, Speech and Image Analysis</t>
  </si>
  <si>
    <t>jaspal@cs.uh.edu</t>
  </si>
  <si>
    <t>1764044</t>
  </si>
  <si>
    <t>Dong</t>
  </si>
  <si>
    <t>CSR:Medium:Collaborative Research: Conquering the Scalability Challenge in High Performance Computing - A Non-volatile Memory Approach</t>
  </si>
  <si>
    <t>dli35@ucmerced.edu</t>
  </si>
  <si>
    <t>1764036</t>
  </si>
  <si>
    <t>fchen15@lsu.edu</t>
  </si>
  <si>
    <t>Ming</t>
  </si>
  <si>
    <t>CSR: Medium: E+C - Synergistically Integrated and Optimized Edge and Cloud Computing for Distributed Deep Learning</t>
  </si>
  <si>
    <t>mingzhao@asu.edu</t>
  </si>
  <si>
    <t>Romit</t>
  </si>
  <si>
    <t>NeTS: Medium: Networked Noise Cancellation: Algorithms, Architectures, and Systems</t>
  </si>
  <si>
    <t>croy@illinois.edu</t>
  </si>
  <si>
    <t>V,V/G,V/G,G</t>
  </si>
  <si>
    <t>SHF: Medium: Massive Data Processing Acceleration Through Hardware Multithreading</t>
  </si>
  <si>
    <t>RI: Medium: Learning efficient representations for active vision</t>
  </si>
  <si>
    <t>baolshausen@berkeley.edu</t>
  </si>
  <si>
    <t>Goce</t>
  </si>
  <si>
    <t>III: NETS: Large: Collaborative Research: Multi-scale Context Aware Data Abstractions and Analytics in Heterogeneous IoT Systems for Dynamic Decision Making</t>
  </si>
  <si>
    <t>goce@eecs.northwestern.edu</t>
  </si>
  <si>
    <t>1763640</t>
  </si>
  <si>
    <t>Pavlovic</t>
  </si>
  <si>
    <t>Vladimir</t>
  </si>
  <si>
    <t>III: Large: Collaborative Research: NETS: Multi-scale Context Aware Data Abstractions and Analytics in Heterogeneous IoT Systems for Dynamic Decision Making</t>
  </si>
  <si>
    <t>vladimir@cs.rutgers.edu</t>
  </si>
  <si>
    <t>1763920</t>
  </si>
  <si>
    <t>Amariucai</t>
  </si>
  <si>
    <t>Kansas State University</t>
  </si>
  <si>
    <t>amariucai@ksu.edu</t>
  </si>
  <si>
    <t>SHF: Medium: Improving Software Resilience to Hardware Errors through Testing, Analysis, and Learning</t>
  </si>
  <si>
    <t>sadve@cs.uiuc.edu</t>
  </si>
  <si>
    <t>Sorin</t>
  </si>
  <si>
    <t>SHF: Medium: Crowdsourcing Software Engineering through MultiPlayer Gamification</t>
  </si>
  <si>
    <t>lerner@cs.ucsd.edu</t>
  </si>
  <si>
    <t>Kirill</t>
  </si>
  <si>
    <t>NeTS: Medium: Collaborative Research: PacketLab: A Universal Measurement Endpoint Interface</t>
  </si>
  <si>
    <t>klevchen@cs.ucsd.edu</t>
  </si>
  <si>
    <t>1763884</t>
  </si>
  <si>
    <t>Paxson</t>
  </si>
  <si>
    <t>Vern</t>
  </si>
  <si>
    <t>vern@icsi.berkeley.edu</t>
  </si>
  <si>
    <t>RI: Medium: Second Is Better Than First: Second Order Optimization for Machine Learning</t>
  </si>
  <si>
    <t>mmahoney@icsi.berkeley.edu</t>
  </si>
  <si>
    <t>CHS: Medium: Cognition-Centered Narrative Generation</t>
  </si>
  <si>
    <t>young@cs.utah.edu</t>
  </si>
  <si>
    <t>7367 7924 9150</t>
  </si>
  <si>
    <t>University of New Orleans</t>
  </si>
  <si>
    <t>CHS: Medium: Sharing Authorship between People and Agents in Interactive Virtual Environments</t>
  </si>
  <si>
    <t>sgware@uno.edu</t>
  </si>
  <si>
    <t>Ioan</t>
  </si>
  <si>
    <t>CSR: Medium: Collaborative Research: Extending A Successful Distributed Data Flow System for the Modern and Future Node</t>
  </si>
  <si>
    <t>iraicu@iit.edu</t>
  </si>
  <si>
    <t>1763394</t>
  </si>
  <si>
    <t>CSR: Medium: Collaborative Research: Extending A Successful  Distributed Data Flow System for the Modern and Future Node</t>
  </si>
  <si>
    <t>1763762</t>
  </si>
  <si>
    <t>Chard</t>
  </si>
  <si>
    <t>chard@uchicago.edu</t>
  </si>
  <si>
    <t>Weihua</t>
  </si>
  <si>
    <t>RI:Medium: Human Behavior Understanding for Home Service Robots through Cloud-based Deep Sound Learning</t>
  </si>
  <si>
    <t>weihua.sheng@okstate.edu</t>
  </si>
  <si>
    <t>Wei Biao</t>
  </si>
  <si>
    <t>G,G/F,G/F,F</t>
  </si>
  <si>
    <t>AF: Medium: Collaborative Research: Fundamental Problems in High-Dimensional Data Analysis for Evolving Large-Scale Complex Networks</t>
  </si>
  <si>
    <t>wbwu@galton.uchicago.edu</t>
  </si>
  <si>
    <t>1763885</t>
  </si>
  <si>
    <t>Maggie</t>
  </si>
  <si>
    <t>maggie.cheng@njit.edu</t>
  </si>
  <si>
    <t>Kostas</t>
  </si>
  <si>
    <t>RI: Medium: Collaborative Research: Autonomous Change Detection and Characterization using Aerial Robots</t>
  </si>
  <si>
    <t>kalexis@unr.edu</t>
  </si>
  <si>
    <t>1763539</t>
  </si>
  <si>
    <t>Scherer</t>
  </si>
  <si>
    <t>Sebastian</t>
  </si>
  <si>
    <t>basti@andrew.cmu.edu</t>
  </si>
  <si>
    <t>1763623</t>
  </si>
  <si>
    <t>Beard</t>
  </si>
  <si>
    <t>Randal</t>
  </si>
  <si>
    <t>Brigham Young University</t>
  </si>
  <si>
    <t>beard@byu.edu</t>
  </si>
  <si>
    <t>NeTS: Medium: Collaborative Research: Spatio-Temporal Wireless Content Caching for Massive Spectral- and Energy - Efficiency</t>
  </si>
  <si>
    <t>molisch@usc.edu</t>
  </si>
  <si>
    <t>1764059</t>
  </si>
  <si>
    <t>Ji</t>
  </si>
  <si>
    <t>Mingyue</t>
  </si>
  <si>
    <t>NeTS: Medium: Collaborative Research: Spatio-Temporal Wireless Content Caching for Massive Spectral- and Energy- Efficiency</t>
  </si>
  <si>
    <t>mingyue.ji@utah.edu</t>
  </si>
  <si>
    <t>Bei</t>
  </si>
  <si>
    <t>III: Medium: Collaborative Research: Enabling the Next-Generation of Visual Event Analytics for Social Scientists</t>
  </si>
  <si>
    <t>beiwang@sci.utah.edu</t>
  </si>
  <si>
    <t>1763953</t>
  </si>
  <si>
    <t>Dou</t>
  </si>
  <si>
    <t>Wenwen</t>
  </si>
  <si>
    <t>III: Medium: Collaborative Research: Enabling the Next-Generation of Visual Event Analysis for Social Scientists</t>
  </si>
  <si>
    <t>wdou1@uncc.edu</t>
  </si>
  <si>
    <t>1764068</t>
  </si>
  <si>
    <t>Prabhakaran</t>
  </si>
  <si>
    <t>Balakrishnan</t>
  </si>
  <si>
    <t>CHS: Medium: Quantifying Quality of Immersive Environments</t>
  </si>
  <si>
    <t>praba@utdallas.edu</t>
  </si>
  <si>
    <t>CHS: Medium: Automated Multimodal Assessment and Training of Linguistic and Paralinguistic Behavior in Child Abuse Interviews</t>
  </si>
  <si>
    <t>tlyon@law.usc.edu</t>
  </si>
  <si>
    <t>Noshir</t>
  </si>
  <si>
    <t>CHS: Large: Collaborative Research: Teaming at the Limit: Using Enterprise Social Media to Enhance Team Performance</t>
  </si>
  <si>
    <t>nosh@northwestern.edu</t>
  </si>
  <si>
    <t>1763831</t>
  </si>
  <si>
    <t>Leonardi</t>
  </si>
  <si>
    <t>leonardi@tmp.ucsb.edu</t>
  </si>
  <si>
    <t>CHS: Medium: Collaborative Research: Inverse Anatomical Modeling of the Face for Orthognathic Surgery</t>
  </si>
  <si>
    <t>1763638</t>
  </si>
  <si>
    <t>Sifakis</t>
  </si>
  <si>
    <t>Eftychios</t>
  </si>
  <si>
    <t>sifakis@wisc.edu</t>
  </si>
  <si>
    <t>Vivek</t>
  </si>
  <si>
    <t>RI: Medium: Efficient Algorithms and Hardware for Automated Reasoning at Scale</t>
  </si>
  <si>
    <t>svivek@cs.utah.edu</t>
  </si>
  <si>
    <t>Feifei</t>
  </si>
  <si>
    <t>III: Medium: Large-scale Geometry and Topology Aware Data Analysis for Scientific Knowledge Discovery</t>
  </si>
  <si>
    <t>lifeifei@cs.utah.edu</t>
  </si>
  <si>
    <t>Miryung</t>
  </si>
  <si>
    <t>E,V,V,V/G</t>
  </si>
  <si>
    <t>SHF: Medium: Interactive Debegging for Big Data Analytics</t>
  </si>
  <si>
    <t>miryung@cs.ucla.edu</t>
  </si>
  <si>
    <t>Todd</t>
  </si>
  <si>
    <t>V,V,G/F,F</t>
  </si>
  <si>
    <t>SHF:Medium: Probabilistic Program Abstraction for Verification and Inference</t>
  </si>
  <si>
    <t>todd@cs.ucla.edu</t>
  </si>
  <si>
    <t>CIF:Medium:Collaborative Research:Communication in a World of Uncertainty and Change</t>
  </si>
  <si>
    <t>effros@caltech.edu</t>
  </si>
  <si>
    <t>1763738</t>
  </si>
  <si>
    <t>Langberg</t>
  </si>
  <si>
    <t>mikel@buffalo.edu</t>
  </si>
  <si>
    <t>CHS: Medium: Driving from the Dashboard: Making Data Visible in Public Administration</t>
  </si>
  <si>
    <t>jpd@ics.uci.edu</t>
  </si>
  <si>
    <t>RI: Medium: Collaborative Research: Aerial Robotic Networks for Tracking Wildlife</t>
  </si>
  <si>
    <t>eric.frew@colorado.edu</t>
  </si>
  <si>
    <t>1763752</t>
  </si>
  <si>
    <t>Isler</t>
  </si>
  <si>
    <t>Ibrahim</t>
  </si>
  <si>
    <t>isler@cs.umn.edu</t>
  </si>
  <si>
    <t>Anita</t>
  </si>
  <si>
    <t>V/G,G,F,F</t>
  </si>
  <si>
    <t>SHF:Medium:Collaborative Research: Programming as Programming Solving</t>
  </si>
  <si>
    <t>anita.sarma@oregonstate.edu</t>
  </si>
  <si>
    <t>1763869</t>
  </si>
  <si>
    <t>van der Hoek</t>
  </si>
  <si>
    <t>Adriaan</t>
  </si>
  <si>
    <t>SHF:Medium:Collaborative Research: Programming as Problem Solving</t>
  </si>
  <si>
    <t>andre@ics.uci.edu</t>
  </si>
  <si>
    <t>Danielle</t>
  </si>
  <si>
    <t>CHS: Medium: Scaling Qualitative Inductive Analysis through Computational Methods</t>
  </si>
  <si>
    <t>danielle.szafir@colorado.edu</t>
  </si>
  <si>
    <t>CHS: Medium: Data-Mediated Communication with Proximal Robots for Emergency Response</t>
  </si>
  <si>
    <t>daniel.szafir@colorado.edu</t>
  </si>
  <si>
    <t>RI:Large:Collaborative Research: Large-scale Subtidal Marine Habitat Imaging Using Dual Mode Surface/Underwater Vehicle Swarms</t>
  </si>
  <si>
    <t>kastner@ucsd.edu</t>
  </si>
  <si>
    <t>Jernej</t>
  </si>
  <si>
    <t>CHS: Medium: Virtual Humans in Contact</t>
  </si>
  <si>
    <t>jnb@usc.edu</t>
  </si>
  <si>
    <t>RI: Medium: Collaborative Research: Explaining Machine Learning Predictions Via Input Perturbations</t>
  </si>
  <si>
    <t>sameer@uci.edu</t>
  </si>
  <si>
    <t>1763228</t>
  </si>
  <si>
    <t>Guestrin</t>
  </si>
  <si>
    <t>guestrin@cs.washington.edu</t>
  </si>
  <si>
    <t>Northern Arizona Univ</t>
  </si>
  <si>
    <t>CHS: Medium: Collaborative Research: Exploring a Pragmatic Model of Human-Cyber Co-Evolution to Test New Approaches for Interpreting Handwritten Language</t>
  </si>
  <si>
    <t>Jeffrey.Downard@nau.edu</t>
  </si>
  <si>
    <t>1763911</t>
  </si>
  <si>
    <t>Moore</t>
  </si>
  <si>
    <t>Terry</t>
  </si>
  <si>
    <t>CHS: Medium: Collaborative Research: Exploring A Pragmatic Model of Human-Cyber Co-Evolution to Test New Approaches for Interpreting Handwritten Language</t>
  </si>
  <si>
    <t>tmoore@icl.utk.edu</t>
  </si>
  <si>
    <t>Urbashi</t>
  </si>
  <si>
    <t>CIF: Medium: Collaborative Research: Wearables in intelligent environments: sensors, network access and signal processing</t>
  </si>
  <si>
    <t>ubli@usc.edu</t>
  </si>
  <si>
    <t>1764098</t>
  </si>
  <si>
    <t>Scaglione</t>
  </si>
  <si>
    <t>Anna</t>
  </si>
  <si>
    <t>Anna.Scaglione@asu.edu</t>
  </si>
  <si>
    <t>U of Cal Santa Cruz</t>
  </si>
  <si>
    <t>CSR: Medium: Declarative Programmable Storage</t>
  </si>
  <si>
    <t>palvaro@ucsc.edu</t>
  </si>
  <si>
    <t>1764104</t>
  </si>
  <si>
    <t>Vardy</t>
  </si>
  <si>
    <t>CIF: Medium: Collaborative Research: New Frontiers in Polar Coding: 5G and Beyond</t>
  </si>
  <si>
    <t>vardy@ece.ucsd.edu</t>
  </si>
  <si>
    <t>1763348</t>
  </si>
  <si>
    <t>Mahdavifar</t>
  </si>
  <si>
    <t>Hessam</t>
  </si>
  <si>
    <t>hessam@umich.edu</t>
  </si>
  <si>
    <t>7924 7935 9150</t>
  </si>
  <si>
    <t>1764108</t>
  </si>
  <si>
    <t>Santhanam</t>
  </si>
  <si>
    <t>Narayana</t>
  </si>
  <si>
    <t>CIF:Medium:Collaborative Research: Data Driven Consistency: From Local to Global Information</t>
  </si>
  <si>
    <t>nsanthan@hawaii.edu</t>
  </si>
  <si>
    <t>1763564</t>
  </si>
  <si>
    <t>Anantharam</t>
  </si>
  <si>
    <t>Venkatachalam</t>
  </si>
  <si>
    <t>ananth@eecs.berkeley.edu</t>
  </si>
  <si>
    <t>1763828</t>
  </si>
  <si>
    <t>Szpankowski</t>
  </si>
  <si>
    <t>Wojciech</t>
  </si>
  <si>
    <t>spa@cs.purdue.edu</t>
  </si>
  <si>
    <t>Arif</t>
  </si>
  <si>
    <t>CSR: Medium: Collaborative Research: IoT-driven Transactive Energy Ecosystem (IoTEE)</t>
  </si>
  <si>
    <t>asarwat@fiu.edu</t>
  </si>
  <si>
    <t>1763802</t>
  </si>
  <si>
    <t>Sahni</t>
  </si>
  <si>
    <t>Sartaj</t>
  </si>
  <si>
    <t>sahni@cise.ufl.edu</t>
  </si>
  <si>
    <t>Kristin</t>
  </si>
  <si>
    <t>V,V,V/G,G</t>
  </si>
  <si>
    <t>SHF: Medium: Collaborative Research: Open-Source State-of-the-Art Symbolic Model-Checking Framework</t>
  </si>
  <si>
    <t>kyrozier@iastate.edu</t>
  </si>
  <si>
    <t>Moshe</t>
  </si>
  <si>
    <t>vardi@rice.edu</t>
  </si>
  <si>
    <t>4160</t>
  </si>
  <si>
    <t>Ulya</t>
  </si>
  <si>
    <t>Collaborative Research: ASPLOS 2018 Student Travel Grant Proposal</t>
  </si>
  <si>
    <t>ukarpuzc@umn.edu</t>
  </si>
  <si>
    <t>twenisch@umich.edu</t>
  </si>
  <si>
    <t>Luay</t>
  </si>
  <si>
    <t>AF: Medium: Algorithms for Scalable Phylogenetic Network Inference</t>
  </si>
  <si>
    <t>nakhleh@rice.edu</t>
  </si>
  <si>
    <t>CSR: Medium: PlinyCompute: A Platform for High-Performance, Distributed, Data-Intensive Computing</t>
  </si>
  <si>
    <t>Christopher.m.jermaine@rice.edu</t>
  </si>
  <si>
    <t>NSF 17-1</t>
  </si>
  <si>
    <t>Radu</t>
  </si>
  <si>
    <t>Collaborative Research: RAPID: Analysis of Wireless Networking for Public Safety in Puerto Rico in the Aftermath of Hurricane Maria</t>
  </si>
  <si>
    <t>stoleru@cse.tamu.edu</t>
  </si>
  <si>
    <t>1800883</t>
  </si>
  <si>
    <t>Chenji</t>
  </si>
  <si>
    <t>Ohio University</t>
  </si>
  <si>
    <t>chenji@ohio.edu</t>
  </si>
  <si>
    <t>Ellen</t>
  </si>
  <si>
    <t>NeTS: Medium: Collaborative Research: Come Heck or High Water: Network Monitoring and Extension During Disasters</t>
  </si>
  <si>
    <t>ewz@cc.gatech.edu</t>
  </si>
  <si>
    <t>1800983</t>
  </si>
  <si>
    <t>CHS: Medium: Collaborative Research: Augmented Reality Agents with Pervasive Awareness, Appearance, and Abilities</t>
  </si>
  <si>
    <t>welch@ucf.edu</t>
  </si>
  <si>
    <t>1800922</t>
  </si>
  <si>
    <t>Bailenson</t>
  </si>
  <si>
    <t>CHS: Medium: Collaborative Research: Augmented Reality Agents with Pervasive Awareness, Appearance and Abilities</t>
  </si>
  <si>
    <t>bailenso@stanford.edu</t>
  </si>
  <si>
    <t>1800947</t>
  </si>
  <si>
    <t>Lok</t>
  </si>
  <si>
    <t>Benjamin</t>
  </si>
  <si>
    <t>lok@cise.ufl.edu</t>
  </si>
  <si>
    <t>Yuguang</t>
  </si>
  <si>
    <t>NeTS: Medium: Collaborative Research: DART: A Novel and Effective Data Transportation Network for the Internet of Things</t>
  </si>
  <si>
    <t>fang@ece.ufl.edu</t>
  </si>
  <si>
    <t>1763719</t>
  </si>
  <si>
    <t>lipan@case.edu</t>
  </si>
  <si>
    <t>1763829</t>
  </si>
  <si>
    <t>Guo</t>
  </si>
  <si>
    <t>Yuanxiong</t>
  </si>
  <si>
    <t>richard.guo@okstate.edu</t>
  </si>
  <si>
    <t>V,G,G,G,G/F,G/F</t>
  </si>
  <si>
    <t>NeTS: Large: Collaborative: Foundations and Design of Wireless Networks for "Big Control"</t>
  </si>
  <si>
    <t>1763508</t>
  </si>
  <si>
    <t>Suman</t>
  </si>
  <si>
    <t>suman@cs.wisc.edu</t>
  </si>
  <si>
    <t>1763860</t>
  </si>
  <si>
    <t>Panganamala</t>
  </si>
  <si>
    <t>NeTS: Large: Collaborative: Foundations and design of wireless networks for "Big Control"</t>
  </si>
  <si>
    <t>prk@tamu.edu</t>
  </si>
  <si>
    <t>1801203</t>
  </si>
  <si>
    <t>Yin</t>
  </si>
  <si>
    <t>Auburn University</t>
  </si>
  <si>
    <t>NeTS: Large: Collaborative: Foundations and Design of Wireless Networks for ``Big Control''</t>
  </si>
  <si>
    <t>yzs0078@auburn.edu</t>
  </si>
  <si>
    <t>1801232</t>
  </si>
  <si>
    <t>Sabharwal</t>
  </si>
  <si>
    <t>Ashutosh</t>
  </si>
  <si>
    <t>ashu@rice.edu</t>
  </si>
  <si>
    <t>Xin</t>
  </si>
  <si>
    <t>CSR:Medium:Collaborative Research: Exploiting Software-Defined Networking for High Performance Computing Systems</t>
  </si>
  <si>
    <t>xyuan@cs.fsu.edu</t>
  </si>
  <si>
    <t>1801386</t>
  </si>
  <si>
    <t>Lowenthal</t>
  </si>
  <si>
    <t>CSR: Medium: Collaborative Research: Exploiting Software-Defined Networking for High-Performance Computing Systems</t>
  </si>
  <si>
    <t>dkl@cs.arizona.edu</t>
  </si>
  <si>
    <t>CSR: Medium: Disentangled System Software</t>
  </si>
  <si>
    <t>LZhong@rice.edu</t>
  </si>
  <si>
    <t>Edward</t>
  </si>
  <si>
    <t>E/V,E/V,V/G,G,G</t>
  </si>
  <si>
    <t>NeTS: Large: Collaborative Research: DoJo: A Platform for 3-D Data-Driven Mobile Sensing via Networked Drones</t>
  </si>
  <si>
    <t>knightly@ece.rice.edu</t>
  </si>
  <si>
    <t>Ang</t>
  </si>
  <si>
    <t>NeTS: Medium: Streaming Data Analytics over Programmable Datacenter Networks</t>
  </si>
  <si>
    <t>angchen@rice.edu</t>
  </si>
  <si>
    <t>Dimitrios</t>
  </si>
  <si>
    <t>NeTS: Medium: Collaborative Research: Scaling WLANs in Spectrum, User Density, and Robustness</t>
  </si>
  <si>
    <t>dimitrio@buffalo.edu</t>
  </si>
  <si>
    <t>1801857</t>
  </si>
  <si>
    <t>Miao</t>
  </si>
  <si>
    <t>NeTS: Medium: Collaborative Research: Riding the Stress Wave: Integrated Monitoring, Communications, and Networking for Subsea Infrastructure</t>
  </si>
  <si>
    <t>mpan2@central.uh.edu</t>
  </si>
  <si>
    <t>1801811</t>
  </si>
  <si>
    <t>Xuemin</t>
  </si>
  <si>
    <t>Texas Southern University</t>
  </si>
  <si>
    <t>chenxm@tsu.edu</t>
  </si>
  <si>
    <t>1801861</t>
  </si>
  <si>
    <t>Aijun</t>
  </si>
  <si>
    <t>song@eng.ua.edu</t>
  </si>
  <si>
    <t>Jing (Jane)</t>
  </si>
  <si>
    <t>SHF: Small: RISE: A Reconfigurable In-Memory Search Engine for Wire-speed Network Intrusion Detection</t>
  </si>
  <si>
    <t>jli587@wisc.edu</t>
  </si>
  <si>
    <t>Anders</t>
  </si>
  <si>
    <t>CIF: Small: Collaborative Research: Fundamental Limits of Energy and Delay in Wireless Networks</t>
  </si>
  <si>
    <t>ahm@hawaii.edu</t>
  </si>
  <si>
    <t>1807178</t>
  </si>
  <si>
    <t>Xiong</t>
  </si>
  <si>
    <t>Zixiang</t>
  </si>
  <si>
    <t>zx@ece.tamu.edu</t>
  </si>
  <si>
    <t>SHF FY18 FM/PL Medium Panel</t>
  </si>
  <si>
    <t xml:space="preserve"> E,E,E/V,E/V</t>
  </si>
  <si>
    <t>21 rated projects: 1 HC, 8 C, 11 LC, 1 NC</t>
  </si>
  <si>
    <t>Arie Gurfinkel, Univ of Waterloo</t>
  </si>
  <si>
    <t>Computing and Communication Foundations (CCF): Core Programs</t>
  </si>
  <si>
    <t>Division of Computing and Communication Foundations</t>
  </si>
  <si>
    <t>Nina Amla</t>
  </si>
  <si>
    <t>New Project</t>
  </si>
  <si>
    <t>Research Grants-Not Elsewh Cla</t>
  </si>
  <si>
    <t>CSE</t>
  </si>
  <si>
    <t>Direct For Computer &amp; Info Scie &amp; Enginr</t>
  </si>
  <si>
    <t xml:space="preserve">isil@cs.utexas.edu;rubenm@andrew.cmu.edu     </t>
  </si>
  <si>
    <t>Computer and Network Systems (CNS): Core Programs</t>
  </si>
  <si>
    <t>Division Of Computer and Network Systems</t>
  </si>
  <si>
    <t>Sandip Kundu</t>
  </si>
  <si>
    <t xml:space="preserve">simon@cs.utexas.edu;tom@cs.washington.edu     </t>
  </si>
  <si>
    <t>Samee Khan</t>
  </si>
  <si>
    <t xml:space="preserve">rich@cs.ucsb.edu;humphrey@cs.virginia.edu     </t>
  </si>
  <si>
    <t xml:space="preserve"> V,V,G,G</t>
  </si>
  <si>
    <t>Anindya Banerjee</t>
  </si>
  <si>
    <t xml:space="preserve">matthias@ccs.neu.edu      </t>
  </si>
  <si>
    <t>Information and Intelligent Systems (IIS): Core Programs</t>
  </si>
  <si>
    <t>Div Of Information &amp; Intelligent Systems</t>
  </si>
  <si>
    <t>James Donlon</t>
  </si>
  <si>
    <t xml:space="preserve">eclarson@smu.edu;ephrem.fernandez@utsa.edu     </t>
  </si>
  <si>
    <t>Aidong Zhang</t>
  </si>
  <si>
    <t xml:space="preserve">jeffp@cs.utah.edu;ran.wei@ucr.edu;agrubesi@asu.edu    </t>
  </si>
  <si>
    <t xml:space="preserve">harry.g.xu@uci.edu      </t>
  </si>
  <si>
    <t>Weng-keen Wong</t>
  </si>
  <si>
    <t xml:space="preserve">talwalkar@cmu.edu      </t>
  </si>
  <si>
    <t xml:space="preserve">harshavm@umich.edu      </t>
  </si>
  <si>
    <t>Ephraim P. Glinert</t>
  </si>
  <si>
    <t xml:space="preserve">leahkf@uw.edu;raja.kushalnagar@gallaudet.edu;ramani@umiacs.umd.edu    </t>
  </si>
  <si>
    <t xml:space="preserve">jiali@psu.edu      </t>
  </si>
  <si>
    <t>William Bainbridge</t>
  </si>
  <si>
    <t xml:space="preserve">reinecke@cs.washington.edu;kgajos@eecs.harvard.edu     </t>
  </si>
  <si>
    <t>III Medium IR Panel (MZ)</t>
  </si>
  <si>
    <t xml:space="preserve"> V/G,G,G,F</t>
  </si>
  <si>
    <t>5 rated projects , 1 C, 1 LC, 3 NC</t>
  </si>
  <si>
    <t>Maria Zemankova</t>
  </si>
  <si>
    <t xml:space="preserve">nasmith@cs.cmu.edu;chenhao@chenhaot.com     </t>
  </si>
  <si>
    <t xml:space="preserve">bilmes@ee.washington.edu;mccallum@cs.umass.edu     </t>
  </si>
  <si>
    <t>III Medium Informatics Panel (SS)</t>
  </si>
  <si>
    <t xml:space="preserve"> E/V,V,V,V</t>
  </si>
  <si>
    <t>10 rated projects: 1 HC, 3 C, 6 LC</t>
  </si>
  <si>
    <t>Sylvia J. Spengler</t>
  </si>
  <si>
    <t xml:space="preserve">ashehu@gmu.edu;chengji@missouri.edu     </t>
  </si>
  <si>
    <t>Tatiana D. Korelsky</t>
  </si>
  <si>
    <t xml:space="preserve">rjp49@cse.psu.edu;smara@columbia.edu     </t>
  </si>
  <si>
    <t>AF Medium Panel /  Dec 11-12</t>
  </si>
  <si>
    <t xml:space="preserve"> E/V,V,V,F</t>
  </si>
  <si>
    <t>17 rated projects: 2 HC, 6 C, 8 LC, 1 NC</t>
  </si>
  <si>
    <t>Tracy J. Kimbrel</t>
  </si>
  <si>
    <t xml:space="preserve">anupamg@cs.cmu.edu;viswa@umich.edu     </t>
  </si>
  <si>
    <t>phillip regalia</t>
  </si>
  <si>
    <t xml:space="preserve">hlaing.minn@utdallas.edu      </t>
  </si>
  <si>
    <t xml:space="preserve">jkientz@uw.edu      </t>
  </si>
  <si>
    <t xml:space="preserve">keithw@cs.stanford.edu;gmporter@cs.ucsd.edu     </t>
  </si>
  <si>
    <t xml:space="preserve"> V,V/G,G,G</t>
  </si>
  <si>
    <t>Rahul Shah</t>
  </si>
  <si>
    <t xml:space="preserve">goodrich@acm.org      </t>
  </si>
  <si>
    <t>SHF DA Medium Panel</t>
  </si>
  <si>
    <t xml:space="preserve"> V,V,G,G/F</t>
  </si>
  <si>
    <t>16 rated projects , 6 C, 5 LC, 2 NC, 3 NDP</t>
  </si>
  <si>
    <t>Sankar Basu</t>
  </si>
  <si>
    <t xml:space="preserve">andras@ecs.umass.edu      </t>
  </si>
  <si>
    <t>James French</t>
  </si>
  <si>
    <t xml:space="preserve">matei@cs.stanford.edu      </t>
  </si>
  <si>
    <t>Jie Yang</t>
  </si>
  <si>
    <t xml:space="preserve">guibas@cs.stanford.edu;haosu@ucsd.edu     </t>
  </si>
  <si>
    <t xml:space="preserve">ebelding@cs.ucsb.edu      </t>
  </si>
  <si>
    <t xml:space="preserve">zaid@uw.edu      </t>
  </si>
  <si>
    <t xml:space="preserve">rushmeier@cs.yale.edu      </t>
  </si>
  <si>
    <t>SHF Medium SE Panel</t>
  </si>
  <si>
    <t xml:space="preserve"> V,V,G</t>
  </si>
  <si>
    <t>20 rated projects: 3 HC, 6 C, 8 LC, 3 NC</t>
  </si>
  <si>
    <t>Sol J. Greenspan</t>
  </si>
  <si>
    <t xml:space="preserve">JaneClelandHuang@nd.edu;dfalessi@calpoly.edu     </t>
  </si>
  <si>
    <t xml:space="preserve">yardi@umich.edu      </t>
  </si>
  <si>
    <t xml:space="preserve">ptbremer@sci.utah.edu      </t>
  </si>
  <si>
    <t xml:space="preserve">cem@cs.utah.edu      </t>
  </si>
  <si>
    <t xml:space="preserve"> E/V,V,V/G,G</t>
  </si>
  <si>
    <t xml:space="preserve">fusheng.wang@stonybrook.edu;jun.kong@emory.edu     </t>
  </si>
  <si>
    <t xml:space="preserve">cem@cs.utah.edu;josh@email.arizona.edu     </t>
  </si>
  <si>
    <t xml:space="preserve"> E/V,E/V,V,G</t>
  </si>
  <si>
    <t xml:space="preserve">aaroth@cis.upenn.edu;Mallesh.Pai@rice.edu     </t>
  </si>
  <si>
    <t xml:space="preserve">erdogmus@ece.neu.edu;kdd5@psu.edu;akcakaya@pitt.edu    </t>
  </si>
  <si>
    <t xml:space="preserve"> V ,G/F,F</t>
  </si>
  <si>
    <t>NeTS Large (virtual)</t>
  </si>
  <si>
    <t xml:space="preserve"> V/G  ,F</t>
  </si>
  <si>
    <t>6 rated projects , 1 C, 5 LC</t>
  </si>
  <si>
    <t>Narayan Mandayam, RUTGERS THE ST UNIV OF NEW; Giovanni Pau, UNIVERSITY OF CALIFORNIA L</t>
  </si>
  <si>
    <t>Darleen L. Fisher</t>
  </si>
  <si>
    <t xml:space="preserve">kylej@cs.princeton.edu;wenjun.hu@yale.edu;gummeson@cs.umass.edu    </t>
  </si>
  <si>
    <t>M. Mimi McClure</t>
  </si>
  <si>
    <t xml:space="preserve">sandeep@cse.msu.edu;borzoo@iastate.edu     </t>
  </si>
  <si>
    <t xml:space="preserve"> E,E,V,V</t>
  </si>
  <si>
    <t xml:space="preserve">omreing@stanford.edu;salil_vadhan@harvard.edu     </t>
  </si>
  <si>
    <t xml:space="preserve"> E,E/V,E/V,V</t>
  </si>
  <si>
    <t xml:space="preserve">aaroth@cis.upenn.edu;jamesz@stanford.edu;dwork@seas.harvard.edu;ads22@bu.edu   </t>
  </si>
  <si>
    <t xml:space="preserve"> G/F</t>
  </si>
  <si>
    <t xml:space="preserve"> V,V/G ,F</t>
  </si>
  <si>
    <t>David Shmoys, Cornell University</t>
  </si>
  <si>
    <t xml:space="preserve">kamesh@cs.duke.edu;sbanerjee@cornell.edu     </t>
  </si>
  <si>
    <t>SHF Medium CSA-HPC Panel</t>
  </si>
  <si>
    <t xml:space="preserve"> G,G,F,F</t>
  </si>
  <si>
    <t>24 rated projects: 3 HC, 8 C, 13 LC</t>
  </si>
  <si>
    <t>Almadena Y. Chtchelkanova</t>
  </si>
  <si>
    <t xml:space="preserve">sudeep@colostate.edu      </t>
  </si>
  <si>
    <t xml:space="preserve">psyu@cs.uic.edu;jzhang@cs.fsu.edu     </t>
  </si>
  <si>
    <t>Dan Cosley</t>
  </si>
  <si>
    <t xml:space="preserve">elm@umd.edu      </t>
  </si>
  <si>
    <t xml:space="preserve">zives@cis.upenn.edu      </t>
  </si>
  <si>
    <t xml:space="preserve">cplee@uw.edu      </t>
  </si>
  <si>
    <t>Reid Simmons</t>
  </si>
  <si>
    <t xml:space="preserve">schwager@stanford.edu      </t>
  </si>
  <si>
    <t xml:space="preserve">hadmoni@andrew.cmu.edu;siddh@cs.cmu.edu     </t>
  </si>
  <si>
    <t xml:space="preserve">phpathak@gmu.edu;raja.kushalnagar@gallaudet.edu     </t>
  </si>
  <si>
    <t xml:space="preserve">jintrone@msu.edu;gogginss@missouri.edu;bsemaan@syr.edu    </t>
  </si>
  <si>
    <t xml:space="preserve">xshen5@ncsu.edu      </t>
  </si>
  <si>
    <t xml:space="preserve">misha@cs.jhu.edu;smr@princeton.edu     </t>
  </si>
  <si>
    <t>Monisha Ghosh</t>
  </si>
  <si>
    <t xml:space="preserve">yyao@stevens.edu      </t>
  </si>
  <si>
    <t xml:space="preserve"> V,V,G,F</t>
  </si>
  <si>
    <t>Bogdan Vasilescu, Carnegie Mellon University</t>
  </si>
  <si>
    <t xml:space="preserve">kaestner@cmu.edu      </t>
  </si>
  <si>
    <t xml:space="preserve">igkioule@andrew.cmu.edu;shz@ics.uci.edu;kb@cs.cornell.edu    </t>
  </si>
  <si>
    <t xml:space="preserve"> G,F,F</t>
  </si>
  <si>
    <t>Christopher Batten, Cornell University; Wei Lu, Civil &amp; Environ Engineerin,Rajit Manohar, Cornell University</t>
  </si>
  <si>
    <t xml:space="preserve">jtheron@umich.edu;schlom@cornell.edu;rahmanmo@umkc.edu    </t>
  </si>
  <si>
    <t>Arie Gurfinkel, Univ of Waterloo; Bill Harris, Georgia Institute of Tech</t>
  </si>
  <si>
    <t xml:space="preserve">zkincaid@cs.princeton.edu;reps@cs.wisc.edu     </t>
  </si>
  <si>
    <t xml:space="preserve">jignesh@cs.wisc.edu      </t>
  </si>
  <si>
    <t xml:space="preserve">finale@seas.harvard.edu      </t>
  </si>
  <si>
    <t xml:space="preserve">rubenstein@northwestern.edu;scottpowell@gwu.edu;garnier@njit.edu    </t>
  </si>
  <si>
    <t xml:space="preserve">zoran.obradovic@temple.edu      </t>
  </si>
  <si>
    <t xml:space="preserve"> V,V,V,V</t>
  </si>
  <si>
    <t xml:space="preserve">shao@cs.yale.edu      </t>
  </si>
  <si>
    <t xml:space="preserve">melody@cc.gatech.edu      </t>
  </si>
  <si>
    <t>Ann Von Lehmen</t>
  </si>
  <si>
    <t xml:space="preserve">sandeep@cse.msu.edu      </t>
  </si>
  <si>
    <t>Kenneth C. Whang</t>
  </si>
  <si>
    <t xml:space="preserve">deweese@berkeley.edu      </t>
  </si>
  <si>
    <t xml:space="preserve">vgsubram@umich.edu;rberry@ece.northwestern.edu     </t>
  </si>
  <si>
    <t xml:space="preserve">indy@illinois.edu      </t>
  </si>
  <si>
    <t>P180633</t>
  </si>
  <si>
    <t>CIF:Medium SP/Opt/Learning</t>
  </si>
  <si>
    <t xml:space="preserve"> E/V</t>
  </si>
  <si>
    <t>No rated projects</t>
  </si>
  <si>
    <t>Vaneet Aggarwal, Purdue University; Alfred Hero, University of Michigan</t>
  </si>
  <si>
    <t>Richard Brown</t>
  </si>
  <si>
    <t xml:space="preserve">gtang@mines.edu;wangx@ee.columbia.edu     </t>
  </si>
  <si>
    <t xml:space="preserve"> V,G,G,G</t>
  </si>
  <si>
    <t xml:space="preserve">rjust@cs.umass.edu;pammann@gmu.edu     </t>
  </si>
  <si>
    <t xml:space="preserve"> G,G,G,G/F</t>
  </si>
  <si>
    <t xml:space="preserve">moss@cs.umass.edu      </t>
  </si>
  <si>
    <t xml:space="preserve">whitley@cs.colostate.edu;kdeb@egr.msu.edu     </t>
  </si>
  <si>
    <t xml:space="preserve"> E/V,V,V,V/G</t>
  </si>
  <si>
    <t xml:space="preserve">brun@cs.umass.edu      </t>
  </si>
  <si>
    <t xml:space="preserve">Tim_Kraska@brown.edu      </t>
  </si>
  <si>
    <t xml:space="preserve">scroberts@umass.edu      </t>
  </si>
  <si>
    <t xml:space="preserve">madden@csail.mit.edu      </t>
  </si>
  <si>
    <t xml:space="preserve"> G</t>
  </si>
  <si>
    <t xml:space="preserve">ashivani@seas.upenn.edu      </t>
  </si>
  <si>
    <t xml:space="preserve"> V,V,F</t>
  </si>
  <si>
    <t xml:space="preserve">myers@ece.utah.edu;zheng@cse.usf.edu;zhen.zhang@usu.edu    </t>
  </si>
  <si>
    <t xml:space="preserve">bhuvan@cse.psu.edu      </t>
  </si>
  <si>
    <t xml:space="preserve">mcdaniel@cse.psu.edu      </t>
  </si>
  <si>
    <t xml:space="preserve">ezk@cs.stonybrook.edu;pjd@ccs.neu.edu     </t>
  </si>
  <si>
    <t xml:space="preserve">isafro@clemson.edu;shtutmanm@cop.sc.edu     </t>
  </si>
  <si>
    <t xml:space="preserve"> G,G,G,F</t>
  </si>
  <si>
    <t>Iulian Neamtiu, U of CA Riverside Found</t>
  </si>
  <si>
    <t xml:space="preserve">j.vitek@neu.edu      </t>
  </si>
  <si>
    <t xml:space="preserve">dhl@cs.brown.edu;bowman@vt.edu     </t>
  </si>
  <si>
    <t xml:space="preserve">liang.889@osu.edu;tlm8@nyu.edu;lflai@ucdavis.edu    </t>
  </si>
  <si>
    <t xml:space="preserve"> E,V,G,F</t>
  </si>
  <si>
    <t>Bronis de Supinski, Lawrence Natl Laboratory; Andrew Lumsdaine, PNNL,Yuanyuan Yang, SUNY Stony Brook</t>
  </si>
  <si>
    <t xml:space="preserve">barbara.chapman@stonybrook.edu;Beatrice.Riviere@rice.edu     </t>
  </si>
  <si>
    <t xml:space="preserve">kifer@cs.stonybrook.edu      </t>
  </si>
  <si>
    <t xml:space="preserve">khan@ece.tufts.edu      </t>
  </si>
  <si>
    <t xml:space="preserve"> E,E/V,V,G</t>
  </si>
  <si>
    <t>Sally McKee,</t>
  </si>
  <si>
    <t xml:space="preserve">ipek@cs.rochester.edu      </t>
  </si>
  <si>
    <t xml:space="preserve"> V,G,G,F</t>
  </si>
  <si>
    <t xml:space="preserve">atri@buffalo.edu;chrismre@cs.stanford.edu     </t>
  </si>
  <si>
    <t xml:space="preserve">mcaccamo@cs.uiuc.edu;rmancuso@bu.edu     </t>
  </si>
  <si>
    <t xml:space="preserve">scott@cs.rochester.edu      </t>
  </si>
  <si>
    <t xml:space="preserve">cacl@umich.edu;tstroud@austin.utexas.edu;nad@northwestern.edu    </t>
  </si>
  <si>
    <t xml:space="preserve">ian@ece.gatech.edu;jmjornet@buffalo.edu     </t>
  </si>
  <si>
    <t xml:space="preserve">hongtan@purdue.edu;LJones@MIT.edu     </t>
  </si>
  <si>
    <t>Tao Li</t>
  </si>
  <si>
    <t xml:space="preserve">asampson@cornell.edu;sjayasur@asu.edu     </t>
  </si>
  <si>
    <t xml:space="preserve">roger@wustl.edu      </t>
  </si>
  <si>
    <t xml:space="preserve">ajohnson@uic.edu;leighj@hawaii.edu     </t>
  </si>
  <si>
    <t xml:space="preserve">matt.huenerfauth@rit.edu      </t>
  </si>
  <si>
    <t xml:space="preserve">tongli@egr.msu.edu;ztian1@gmu.edu     </t>
  </si>
  <si>
    <t xml:space="preserve"> V/G</t>
  </si>
  <si>
    <t xml:space="preserve"> E,V,V/G</t>
  </si>
  <si>
    <t>Mayur Naik, U of Pennsylvania</t>
  </si>
  <si>
    <t xml:space="preserve">alur@cis.upenn.edu      </t>
  </si>
  <si>
    <t xml:space="preserve">tsotras@cs.ucr.edu;chenli@ics.uci.edu     </t>
  </si>
  <si>
    <t xml:space="preserve">ew2493@columbia.edu      </t>
  </si>
  <si>
    <t xml:space="preserve"> V/G,G,G/F,F</t>
  </si>
  <si>
    <t>Suresh Jagannathan, Purdue University; Nadia Polikarpova, UNIVERSITY OF CALIFORNIA S</t>
  </si>
  <si>
    <t xml:space="preserve">jfoster@cs.umd.edu;tnguyen@unl.edu;xkqiu@purdue.edu    </t>
  </si>
  <si>
    <t xml:space="preserve">andrew.kun@unh.edu;bertrand_schneider@gse.harvard.edu;oshaer@wellesley.edu    </t>
  </si>
  <si>
    <t xml:space="preserve">dnm@cs.rutgers.edu;carol@bu.edu;matt.huenerfauth@rit.edu    </t>
  </si>
  <si>
    <t xml:space="preserve">dganesan@cs.umass.edu      </t>
  </si>
  <si>
    <t xml:space="preserve">taesoo@gatech.edu;changwoo@vt.edu     </t>
  </si>
  <si>
    <t xml:space="preserve">anderson@cs.colostate.edu;besio@uri.edu     </t>
  </si>
  <si>
    <t>Vaneet Aggarwal, Purdue University; Yoram Bresler, U of Ill Urbana-Champaign</t>
  </si>
  <si>
    <t xml:space="preserve">b-hajek@illinois.edu;yihong.wu@yale.edu;xu972@purdue.edu    </t>
  </si>
  <si>
    <t xml:space="preserve">noh@cmu.edu;lizhong@mit.edu     </t>
  </si>
  <si>
    <t>Andrew Lumsdaine, PNNL</t>
  </si>
  <si>
    <t xml:space="preserve">snir@illinois.edu;yuw@cs.fsu.edu     </t>
  </si>
  <si>
    <t xml:space="preserve"> V/G,G,G,G</t>
  </si>
  <si>
    <t>Wei Lu, Civil &amp; Environ Engineerin</t>
  </si>
  <si>
    <t xml:space="preserve">hai.li@duke.edu;jana@eecs.wsu.edu     </t>
  </si>
  <si>
    <t xml:space="preserve">brian.scassellati@yale.edu;dave@cse.unr.edu     </t>
  </si>
  <si>
    <t xml:space="preserve">mfreed@cs.princeton.edu      </t>
  </si>
  <si>
    <t xml:space="preserve"> E</t>
  </si>
  <si>
    <t xml:space="preserve">timwood@gwu.edu;shenoy@cs.umass.edu;kk@cs.ucr.edu    </t>
  </si>
  <si>
    <t xml:space="preserve">remco@cs.tufts.edu;ew2493@columbia.edu;franconeri@northwestern.edu    </t>
  </si>
  <si>
    <t xml:space="preserve">abouzeid@ecse.rpi.edu;helgamal@ee.eng.ohio-state.edu;lflai@ucdavis.edu    </t>
  </si>
  <si>
    <t xml:space="preserve">hu.nguyen@neu.edu;minilek@seas.harvard.edu     </t>
  </si>
  <si>
    <t xml:space="preserve">gmatthe@clemson.edu      </t>
  </si>
  <si>
    <t xml:space="preserve">whalley@cs.fsu.edu;soner@mtu.edu     </t>
  </si>
  <si>
    <t xml:space="preserve">pfister@seas.harvard.edu      </t>
  </si>
  <si>
    <t xml:space="preserve"> V/G,G,G,P</t>
  </si>
  <si>
    <t xml:space="preserve">barisk@umich.edu      </t>
  </si>
  <si>
    <t xml:space="preserve">calton@cc.gatech.edu;qwang26@lsu.edu     </t>
  </si>
  <si>
    <t xml:space="preserve">jameslo@math.umbc.edu      </t>
  </si>
  <si>
    <t xml:space="preserve">yener@ee.psu.edu;ulukus@umd.edu     </t>
  </si>
  <si>
    <t xml:space="preserve">ygingold@gmu.edu;shiri.azenkot@cornell.edu     </t>
  </si>
  <si>
    <t xml:space="preserve">cbethel@cse.msstate.edu;selmas@indiana.edu     </t>
  </si>
  <si>
    <t xml:space="preserve">grauman@cs.utexas.edu;greg@ttic.edu;fergus@cs.nyu.edu;elm@cs.umass.edu   </t>
  </si>
  <si>
    <t xml:space="preserve">herlihy@cs.brown.edu;lpeng@lsu.edu     </t>
  </si>
  <si>
    <t xml:space="preserve">porter@cs.unc.edu;farach@cs.rutgers.edu;yuanj@farmingdale.edu;bender@cs.sunysb.edu;jannen@cs.williams.edu  </t>
  </si>
  <si>
    <t xml:space="preserve">christos@cs.cmu.edu;dkoutra@umich.edu;labrinid@cs.pitt.edu    </t>
  </si>
  <si>
    <t xml:space="preserve"> F,F,F,F</t>
  </si>
  <si>
    <t xml:space="preserve">jcappos@nyu.edu;yzhuang@uccs.edu     </t>
  </si>
  <si>
    <t xml:space="preserve">scommuri@mail.com      </t>
  </si>
  <si>
    <t xml:space="preserve"> V,V,V,G</t>
  </si>
  <si>
    <t>Dennis Shasha, New York University</t>
  </si>
  <si>
    <t xml:space="preserve">badityap@cs.vt.edu;neill@cs.cmu.edu     </t>
  </si>
  <si>
    <t xml:space="preserve">lkurgan@vcu.edu;andrzejj@anl.gov     </t>
  </si>
  <si>
    <t xml:space="preserve">cbethel@cse.msstate.edu      </t>
  </si>
  <si>
    <t xml:space="preserve">kapadia@indiana.edu      </t>
  </si>
  <si>
    <t xml:space="preserve">hlin1@nd.edu;kvalavan@du.edu     </t>
  </si>
  <si>
    <t xml:space="preserve">liye@ece.gatech.edu;xwzhou@lsu.edu     </t>
  </si>
  <si>
    <t xml:space="preserve">hpark@cc.gatech.edu;ebertd@ecn.purdue.edu;yanliu.cs@usc.edu    </t>
  </si>
  <si>
    <t xml:space="preserve">mueen@cs.unm.edu      </t>
  </si>
  <si>
    <t xml:space="preserve">ramesh@cs.umass.edu;harchol@cs.cmu.edu     </t>
  </si>
  <si>
    <t xml:space="preserve">mccallum@cs.umass.edu      </t>
  </si>
  <si>
    <t xml:space="preserve">gniady@cs.arizona.edu;butta@cs.vt.edu     </t>
  </si>
  <si>
    <t>Jun Huan</t>
  </si>
  <si>
    <t xml:space="preserve">xwu@louisiana.edu;xqzhu@cse.fau.edu     </t>
  </si>
  <si>
    <t xml:space="preserve"> G,F,F,F</t>
  </si>
  <si>
    <t xml:space="preserve">jmaletic@kent.edu;cdnvse@rit.edu;mdecke@bgsu.edu    </t>
  </si>
  <si>
    <t xml:space="preserve">paris@cs.wisc.edu;arunkk@eng.ucsd.edu     </t>
  </si>
  <si>
    <t xml:space="preserve">harchol@cs.cmu.edu;li@cs.princeton.edu     </t>
  </si>
  <si>
    <t>Quantum Computing Medium Virtual Panel</t>
  </si>
  <si>
    <t xml:space="preserve"> V,G ,G,G/F</t>
  </si>
  <si>
    <t>4 rated projects: 1 HC, 2 C, 1 LC</t>
  </si>
  <si>
    <t>Dmitry Maslov</t>
  </si>
  <si>
    <t xml:space="preserve">chamon@bu.edu;mucciolo@physics.ucf.edu     </t>
  </si>
  <si>
    <t xml:space="preserve">arvindn@princeton.edu      </t>
  </si>
  <si>
    <t xml:space="preserve">lalithasankar@asu.edu;flavio@seas.harvard.edu     </t>
  </si>
  <si>
    <t xml:space="preserve"> V/G,V/G,G</t>
  </si>
  <si>
    <t xml:space="preserve">mstrout@cs.arizona.edu      </t>
  </si>
  <si>
    <t xml:space="preserve">jerryfails@boisestate.edu      </t>
  </si>
  <si>
    <t xml:space="preserve">fabianb@cs.northwestern.edu;feamster@cs.princeton.edu     </t>
  </si>
  <si>
    <t xml:space="preserve">lrs@illinois.edu;heechul.yun@ku.edu     </t>
  </si>
  <si>
    <t xml:space="preserve">torrellas@cs.uiuc.edu      </t>
  </si>
  <si>
    <t xml:space="preserve">jhallstrom@fau.edu      </t>
  </si>
  <si>
    <t xml:space="preserve">yingche@scarletmail.rutgers.edu;hl45@iupui.edu;chuah@cse.lehigh.edu    </t>
  </si>
  <si>
    <t xml:space="preserve">sbandy@vcu.edu;amitrt@uic.edu;bmagn@umn.edu    </t>
  </si>
  <si>
    <t xml:space="preserve"> V/G,V/G,G,F</t>
  </si>
  <si>
    <t xml:space="preserve">simonec@eecs.northwestern.edu;august@cs.princeton.edu     </t>
  </si>
  <si>
    <t xml:space="preserve">sleonard@jhu.edu      </t>
  </si>
  <si>
    <t xml:space="preserve">sycara@cs.cmu.edu;ml@sis.pitt.edu     </t>
  </si>
  <si>
    <t xml:space="preserve">dnovak1@uwyo.edu;PattonJ@uic.edu;kylereed@usf.edu    </t>
  </si>
  <si>
    <t xml:space="preserve">rob.patro@gmail.com      </t>
  </si>
  <si>
    <t xml:space="preserve"> E,E/V,V,V</t>
  </si>
  <si>
    <t xml:space="preserve">das@cse.psu.edu      </t>
  </si>
  <si>
    <t xml:space="preserve">hager@cs.jhu.edu;aaron.dollar@yale.edu     </t>
  </si>
  <si>
    <t xml:space="preserve">fengqian@indiana.edu;zmao@umich.edu     </t>
  </si>
  <si>
    <t xml:space="preserve">dcappell@purdue.edu      </t>
  </si>
  <si>
    <t xml:space="preserve">cprose@cs.cmu.edu      </t>
  </si>
  <si>
    <t xml:space="preserve">zhuofeng@mtu.edu;chaoli.wang@nd.edu     </t>
  </si>
  <si>
    <t xml:space="preserve">yyzhang@ece.rutgers.edu;zhan2@uh.edu     </t>
  </si>
  <si>
    <t xml:space="preserve">amy@cs.brown.edu      </t>
  </si>
  <si>
    <t xml:space="preserve">sherwood@cs.ucsb.edu      </t>
  </si>
  <si>
    <t xml:space="preserve">dimakis@austin.utexas.edu;pgrover@andrew.cmu.edu;VXC12@psu.edu;avestime@usc.edu   </t>
  </si>
  <si>
    <t xml:space="preserve">mickens@gmail.com      </t>
  </si>
  <si>
    <t xml:space="preserve">hager@cs.jhu.edu      </t>
  </si>
  <si>
    <t xml:space="preserve">abdallah@njit.edu;shroff@ece.osu.edu;helgala@albany.edu    </t>
  </si>
  <si>
    <t xml:space="preserve">walids@vt.edu;osemiari@georgiasouthern.edu;sangtae.ha@colorado.edu    </t>
  </si>
  <si>
    <t xml:space="preserve">amy.voida@colorado.edu      </t>
  </si>
  <si>
    <t xml:space="preserve"> V,V,F,F</t>
  </si>
  <si>
    <t xml:space="preserve">qcheng@ou.edu;dwan@math.uci.edu;sgao@clemson.edu;rojas@math.tamu.edu   </t>
  </si>
  <si>
    <t>Mitra Basu</t>
  </si>
  <si>
    <t xml:space="preserve">darko@cs.unm.edu;mns18@columbia.edu     </t>
  </si>
  <si>
    <t xml:space="preserve"> V,F,F</t>
  </si>
  <si>
    <t xml:space="preserve">jtang@cse.sc.edu      </t>
  </si>
  <si>
    <t xml:space="preserve"> E,V,V/G,G</t>
  </si>
  <si>
    <t xml:space="preserve">vasic@ece.arizona.edu      </t>
  </si>
  <si>
    <t xml:space="preserve">psen@ece.ucsb.edu;ravir@cs.ucsd.edu     </t>
  </si>
  <si>
    <t xml:space="preserve">msarwat@asu.edu;gchowell@gsu.edu     </t>
  </si>
  <si>
    <t xml:space="preserve">cheng@gwu.edu;wcheng3@vcu.edu;ztian1@gmu.edu;zcai@gsu.edu   </t>
  </si>
  <si>
    <t xml:space="preserve"> V,G,G,G/F</t>
  </si>
  <si>
    <t xml:space="preserve">giri@cs.fiu.edu;zivbj@cs.cmu.edu     </t>
  </si>
  <si>
    <t xml:space="preserve"> V,V/G ,G</t>
  </si>
  <si>
    <t xml:space="preserve">dgleich@purdue.edu;arb@cs.cornell.edu     </t>
  </si>
  <si>
    <t xml:space="preserve">nihars@andrew.cmu.edu      </t>
  </si>
  <si>
    <t xml:space="preserve">dcurtis@csail.mit.edu      </t>
  </si>
  <si>
    <t xml:space="preserve">ela63@cornell.edu      </t>
  </si>
  <si>
    <t xml:space="preserve"> V/G,V/G,G,G</t>
  </si>
  <si>
    <t xml:space="preserve">sampson@cse.psu.edu;jhari@ucmail.uc.edu     </t>
  </si>
  <si>
    <t xml:space="preserve"> G,G,G,G</t>
  </si>
  <si>
    <t xml:space="preserve">sanchez@csail.mit.edu;beckmann@cmu.edu     </t>
  </si>
  <si>
    <t xml:space="preserve">bmm@cs.duke.edu;greg.laughlin@yale.edu;pbg@illinois.edu    </t>
  </si>
  <si>
    <t xml:space="preserve">pdinda@northwestern.edu;khale@cs.iit.edu     </t>
  </si>
  <si>
    <t xml:space="preserve">rvinayak@cs.cmu.edu;mosharaf@umich.edu     </t>
  </si>
  <si>
    <t xml:space="preserve"> E,E,V,V/G</t>
  </si>
  <si>
    <t xml:space="preserve">chugg@usc.edu      </t>
  </si>
  <si>
    <t xml:space="preserve"> G,G,G/F,F</t>
  </si>
  <si>
    <t xml:space="preserve">jcappos@nyu.edu      </t>
  </si>
  <si>
    <t xml:space="preserve"> E,E/V,G/F,F</t>
  </si>
  <si>
    <t xml:space="preserve">iris_bahar@brown.edu;talim@bu.edu     </t>
  </si>
  <si>
    <t xml:space="preserve">xuan.zhang@wustl.edu;nansun@mail.utexas.edu     </t>
  </si>
  <si>
    <t xml:space="preserve">shekhar@cs.umn.edu      </t>
  </si>
  <si>
    <t xml:space="preserve">mriedel@umn.edu;asgari@math.okstate.edu     </t>
  </si>
  <si>
    <t xml:space="preserve">majumder@ics.uci.edu;sjkoppal@ece.ufl.edu     </t>
  </si>
  <si>
    <t xml:space="preserve"> E,V,V,G</t>
  </si>
  <si>
    <t xml:space="preserve">chriskim@umn.edu      </t>
  </si>
  <si>
    <t xml:space="preserve">qin@cse.ohio-state.edu;xyzhang@cs.purdue.edu     </t>
  </si>
  <si>
    <t xml:space="preserve">dyeun@ncsu.edu;clee@fit.edu     </t>
  </si>
  <si>
    <t>Stratis Ioannidis, Northeastern University</t>
  </si>
  <si>
    <t xml:space="preserve">d.tiwari@northeastern.edu;amowli@uci.edu     </t>
  </si>
  <si>
    <t xml:space="preserve">shiri.azenkot@cornell.edu;aaron.dollar@yale.edu     </t>
  </si>
  <si>
    <t xml:space="preserve"> V/G,G</t>
  </si>
  <si>
    <t xml:space="preserve">jgc@cs.cmu.edu      </t>
  </si>
  <si>
    <t xml:space="preserve">acr@cse.uconn.edu;galagic@gmail.com;fsong@pdx.edu    </t>
  </si>
  <si>
    <t xml:space="preserve">ygl@utdallas.edu      </t>
  </si>
  <si>
    <t>Ayse Bener, Ryerson University</t>
  </si>
  <si>
    <t xml:space="preserve">carver@cs.ua.edu;gursimran.walia@ndsu.edu;glb2@ra.msstate.edu    </t>
  </si>
  <si>
    <t xml:space="preserve">ytsvetko@andrew.cmu.edu;jurafsky@stanford.edu;jurgens@umich.edu    </t>
  </si>
  <si>
    <t xml:space="preserve">hollan@cogsci.ucsd.edu      </t>
  </si>
  <si>
    <t xml:space="preserve">saikat@email.arizona.edu;leandros.tassiulas@yale.edu;towsley@cs.umass.edu    </t>
  </si>
  <si>
    <t xml:space="preserve">hetaha@uci.edu;thedrick@bio.unc.edu     </t>
  </si>
  <si>
    <t xml:space="preserve">yy239@cornell.edu      </t>
  </si>
  <si>
    <t xml:space="preserve">wb50@nyu.edu      </t>
  </si>
  <si>
    <t xml:space="preserve">marinov@illinois.edu;bellj@gmu.edu;lingming.zhang@utdallas.edu    </t>
  </si>
  <si>
    <t xml:space="preserve">zink@ecs.umass.edu;klara@cs.uiuc.edu     </t>
  </si>
  <si>
    <t xml:space="preserve"> E/V,E/V,V/G,G</t>
  </si>
  <si>
    <t xml:space="preserve">gaudiot@uci.edu;ggao@eecis.udel.edu     </t>
  </si>
  <si>
    <t xml:space="preserve">michael.zavlanos@duke.edu;darinka.dentcheva@stevens.edu     </t>
  </si>
  <si>
    <t xml:space="preserve">bowman@vt.edu      </t>
  </si>
  <si>
    <t xml:space="preserve">becca.lu.willett@gmail.com      </t>
  </si>
  <si>
    <t xml:space="preserve">lindtner@umich.edu;selu@indiana.edu     </t>
  </si>
  <si>
    <t xml:space="preserve">ets36@drexel.edu      </t>
  </si>
  <si>
    <t xml:space="preserve"> V,G/F,F,F</t>
  </si>
  <si>
    <t xml:space="preserve">taufer@acm.org;estrada@cs.unm.edu     </t>
  </si>
  <si>
    <t xml:space="preserve"> G/F,G/F,G/F,F</t>
  </si>
  <si>
    <t xml:space="preserve">gligoric@utexas.edu      </t>
  </si>
  <si>
    <t xml:space="preserve">akella@cs.wisc.edu      </t>
  </si>
  <si>
    <t xml:space="preserve"> E ,V/G ,V/G,G</t>
  </si>
  <si>
    <t>Bill Harris, Georgia Institute of Tech; Nadia Polikarpova, UNIVERSITY OF CALIFORNIA S</t>
  </si>
  <si>
    <t xml:space="preserve"> E,E ,E ,V/G</t>
  </si>
  <si>
    <t xml:space="preserve">jhala@cs.ucsd.edu;weimerw@umich.edu     </t>
  </si>
  <si>
    <t xml:space="preserve">bapoczos@andrew.cmu.edu;shirleyho@berkeley.edu     </t>
  </si>
  <si>
    <t xml:space="preserve">pb@cs.wisc.edu;jsommers@colgate.edu     </t>
  </si>
  <si>
    <t xml:space="preserve">michael.huang@rochester.edu      </t>
  </si>
  <si>
    <t xml:space="preserve">debchatt@uic.edu;jason@whaleshark.org;dir@princeton.edu;stewart@cs.rpi.edu   </t>
  </si>
  <si>
    <t xml:space="preserve">marsic@ece.rutgers.edu;rburd@cnmc.org;aleksandra.sarcevic@drexel.edu    </t>
  </si>
  <si>
    <t xml:space="preserve"> V ,G,G/F</t>
  </si>
  <si>
    <t>Craig Partridge, Raytheon BBN</t>
  </si>
  <si>
    <t xml:space="preserve">sanjay@purdue.edu;danr@cs.columbia.edu;ramesh@usc.edu    </t>
  </si>
  <si>
    <t xml:space="preserve">tamer@cise.ufl.edu      </t>
  </si>
  <si>
    <t xml:space="preserve"> G,G/F,F</t>
  </si>
  <si>
    <t xml:space="preserve">sbasu@cs.iastate.edu;vhonavar@ist.psu.edu     </t>
  </si>
  <si>
    <t xml:space="preserve">cdietric@vt.edu;seungmokim@georgiasouthern.edu     </t>
  </si>
  <si>
    <t xml:space="preserve">w-hwu@illinois.edu      </t>
  </si>
  <si>
    <t>Ying Ding, Indiana University</t>
  </si>
  <si>
    <t xml:space="preserve">heng@uta.edu;shenli@iu.edu     </t>
  </si>
  <si>
    <t xml:space="preserve">rrnewton@indiana.edu;devietti@cis.upenn.edu     </t>
  </si>
  <si>
    <t xml:space="preserve">devroye@uic.edu      </t>
  </si>
  <si>
    <t xml:space="preserve">cjoewong@andrew.cmu.edu;sangtae.ha@colorado.edu     </t>
  </si>
  <si>
    <t xml:space="preserve">samir@cs.stonybrook.edu;haas@utdallas.edu     </t>
  </si>
  <si>
    <t xml:space="preserve"> V/G,G,G/F,G/F</t>
  </si>
  <si>
    <t>Tony Nowatzki,</t>
  </si>
  <si>
    <t xml:space="preserve">rakeshk@uiuc.edu;puneet@ee.ucla.edu     </t>
  </si>
  <si>
    <t xml:space="preserve">sanmay@wustl.edu;john@cs.umd.edu     </t>
  </si>
  <si>
    <t xml:space="preserve">suresh@gwu.edu;vaneet@purdue.edu     </t>
  </si>
  <si>
    <t xml:space="preserve"> E/V,E/V,V,F</t>
  </si>
  <si>
    <t xml:space="preserve">gerstl@ece.utexas.edu;philip@cs.ucr.edu     </t>
  </si>
  <si>
    <t xml:space="preserve">jnickerson@stevens.edu;crowston@syr.edu;chingren@umn.edu    </t>
  </si>
  <si>
    <t xml:space="preserve">mehoque@cs.rochester.edu      </t>
  </si>
  <si>
    <t xml:space="preserve">chitta@asu.edu      </t>
  </si>
  <si>
    <t xml:space="preserve"> V</t>
  </si>
  <si>
    <t xml:space="preserve"> V/G,G,G/F</t>
  </si>
  <si>
    <t>Chris Martens, North Carolina State U</t>
  </si>
  <si>
    <t xml:space="preserve">umut@cs.cmu.edu      </t>
  </si>
  <si>
    <t xml:space="preserve">gww@mit.edu      </t>
  </si>
  <si>
    <t xml:space="preserve"> G/F,F,F,P</t>
  </si>
  <si>
    <t xml:space="preserve">rahmanmo@umkc.edu      </t>
  </si>
  <si>
    <t xml:space="preserve">jwang@ist.psu.edu      </t>
  </si>
  <si>
    <t xml:space="preserve">hari@cs.utah.edu;burtscher@txstate.edu;sameer@cs.uoregon.edu    </t>
  </si>
  <si>
    <t xml:space="preserve">mjskay@umich.edu;jhullman@uw.edu     </t>
  </si>
  <si>
    <t xml:space="preserve">edemaine@mit.edu;hajiagha@cs.umd.edu     </t>
  </si>
  <si>
    <t xml:space="preserve">ymzhang@engr.uky.edu      </t>
  </si>
  <si>
    <t xml:space="preserve">jsorber@clemson.edu;josiah@northwestern.edu;arunab@cs.stonybrook.edu    </t>
  </si>
  <si>
    <t xml:space="preserve"> G,G/F,G/F,G/F</t>
  </si>
  <si>
    <t>Narayan Mandayam, RUTGERS THE ST UNIV OF NEW</t>
  </si>
  <si>
    <t xml:space="preserve">eyeh@ece.neu.edu;andrea@ee.stanford.edu;gts@ics.uci.edu;sp1832@nyu.edu   </t>
  </si>
  <si>
    <t xml:space="preserve">nskim@illinois.edu;annavara@usc.edu     </t>
  </si>
  <si>
    <t xml:space="preserve">pu.wang@uncc.edu;zhisun@buffalo.edu;wuw8@rpi.edu    </t>
  </si>
  <si>
    <t xml:space="preserve">ratti@mit.edu;shs7@cornell.edu     </t>
  </si>
  <si>
    <t xml:space="preserve">loris@cs.wisc.edu;agemberjacobson@colgate.edu     </t>
  </si>
  <si>
    <t xml:space="preserve">na.gong@ndsu.edu;wei.jin@unt.edu     </t>
  </si>
  <si>
    <t xml:space="preserve">ejkim@cs.tamu.edu;wenyaoxu@buffalo.edu;chenliz@eecs.oregonstate.edu    </t>
  </si>
  <si>
    <t xml:space="preserve">cprose@cs.cmu.edu;tdillahu@umich.edu;jason.levin@wgu.edu    </t>
  </si>
  <si>
    <t xml:space="preserve">r.platt@neu.edu;holly@cs.uml.edu     </t>
  </si>
  <si>
    <t xml:space="preserve">nchawla@nd.edu;kathleen.carley@cs.cmu.edu;tdesell@cs.und.edu;shaowen@illinois.edu   </t>
  </si>
  <si>
    <t>Vaneet Aggarwal, Purdue University; Yoram Bresler, U of Ill Urbana-Champaign,Gonzalo Mateos, University of Rochester</t>
  </si>
  <si>
    <t xml:space="preserve">kslavaki@buffalo.edu;gscutari@purdue.edu     </t>
  </si>
  <si>
    <t xml:space="preserve">song@engr.uconn.edu;shu@cse.nd.edu     </t>
  </si>
  <si>
    <t xml:space="preserve">gchen16@uh.edu;zhange@eecs.oregonstate.edu     </t>
  </si>
  <si>
    <t>Periklis Papakonstantinou, Rutgers University</t>
  </si>
  <si>
    <t xml:space="preserve">dwoodruf@andrew.cmu.edu      </t>
  </si>
  <si>
    <t xml:space="preserve">lsong@cc.gatech.edu      </t>
  </si>
  <si>
    <t xml:space="preserve">tehranipoor@ece.ufl.edu      </t>
  </si>
  <si>
    <t xml:space="preserve">j.vandemeent@northeastern.edu      </t>
  </si>
  <si>
    <t xml:space="preserve">jdh@cs.cmu.edu;audris@utk.edu     </t>
  </si>
  <si>
    <t xml:space="preserve">bouman@purdue.edu      </t>
  </si>
  <si>
    <t xml:space="preserve">saifullah@wayne.edu;lu@cse.wustl.edu;sdas@mst.edu    </t>
  </si>
  <si>
    <t xml:space="preserve">jandrews@ece.utexas.edu;durgin@gatech.edu     </t>
  </si>
  <si>
    <t xml:space="preserve">elm@umd.edu;gwalsh@ubalt.edu;victor.lee@usu.edu    </t>
  </si>
  <si>
    <t xml:space="preserve">taubin@brown.edu      </t>
  </si>
  <si>
    <t xml:space="preserve">ankitp@bcm.edu;feifeili@cs.stanford.edu;wainwrig@eecs.berkeley.edu;richb@rice.edu   </t>
  </si>
  <si>
    <t xml:space="preserve">taskin@coe.drexel.edu;mark@ece.tufts.edu;kose@usf.edu    </t>
  </si>
  <si>
    <t xml:space="preserve">dm658@cornell.edu      </t>
  </si>
  <si>
    <t xml:space="preserve">rvidal@cis.jhu.edu      </t>
  </si>
  <si>
    <t>Yoram Bresler, U of Ill Urbana-Champaign; Alfred Hero, University of Michigan,Angelia Nedich, Arizona State University</t>
  </si>
  <si>
    <t xml:space="preserve">kiyavash@uiuc.edu;kunz1@andrew.cmu.edu     </t>
  </si>
  <si>
    <t xml:space="preserve">khirakawa1@udayton.edu;nguyent@ece.ucsd.edu     </t>
  </si>
  <si>
    <t xml:space="preserve">rberry@ece.northwestern.edu;rvohra@seas.upenn.edu;vgsubram@umich.edu;nguye161@purdue.edu   </t>
  </si>
  <si>
    <t xml:space="preserve">erwayjb@wfu.edu;rmarcia@ucmerced.edu     </t>
  </si>
  <si>
    <t xml:space="preserve"> E/V,V/G,V/G,G</t>
  </si>
  <si>
    <t xml:space="preserve">reetudas@umich.edu      </t>
  </si>
  <si>
    <t xml:space="preserve"> E,V,G,G</t>
  </si>
  <si>
    <t xml:space="preserve">samth@cs.indiana.edu      </t>
  </si>
  <si>
    <t xml:space="preserve">zhiyao.duan@rochester.edu;sxkiee@rit.edu     </t>
  </si>
  <si>
    <t xml:space="preserve">shipman@cs.tamu.edu      </t>
  </si>
  <si>
    <t>Emerson Murphy-Hill, North Carolina State U; Ye Yang, Stevens Inst of Technology</t>
  </si>
  <si>
    <t xml:space="preserve">tim.menzies@gmail.com      </t>
  </si>
  <si>
    <t xml:space="preserve">xuen@cs.brandeis.edu;mpalmer@colorado.edu;wcroft@unm.edu    </t>
  </si>
  <si>
    <t xml:space="preserve">suresh@cs.utah.edu;sfriedle@haverford.edu;carlos.scheidegger@gmail.com;c.wilson@neu.edu;danah@datasociety.net  </t>
  </si>
  <si>
    <t xml:space="preserve">dabhishe@isis.vanderbilt.edu;wsong@uga.edu     </t>
  </si>
  <si>
    <t xml:space="preserve">msg8u@virginia.edu      </t>
  </si>
  <si>
    <t xml:space="preserve">yanxi@cse.psu.edu      </t>
  </si>
  <si>
    <t xml:space="preserve"> V,V,V,V/G</t>
  </si>
  <si>
    <t xml:space="preserve"> V/G,G,G,G/F</t>
  </si>
  <si>
    <t xml:space="preserve">jr@berkeley.edu      </t>
  </si>
  <si>
    <t>Stefano Lonardi, U of Cal Riverside</t>
  </si>
  <si>
    <t xml:space="preserve">imh2003@med.cornell.edu      </t>
  </si>
  <si>
    <t>Thyagarajan Nandagopal</t>
  </si>
  <si>
    <t xml:space="preserve">iguvenc@ncsu.edu      </t>
  </si>
  <si>
    <t xml:space="preserve">hs6ms@virginia.edu      </t>
  </si>
  <si>
    <t xml:space="preserve">marouane@umich.edu;yfcai@cs.drexel.edu;kazman@hawaii.edu    </t>
  </si>
  <si>
    <t xml:space="preserve">sshakkot@tamu.edu;Amogh@caida.org     </t>
  </si>
  <si>
    <t xml:space="preserve">yeung@umd.edu      </t>
  </si>
  <si>
    <t xml:space="preserve">loris@cs.wisc.edu;bjoern@eecs.berkeley.edu     </t>
  </si>
  <si>
    <t xml:space="preserve">jpwachs@purdue.edu;schuler@ling.osu.edu     </t>
  </si>
  <si>
    <t xml:space="preserve">qjones@njit.edu;jacob@ua.edu     </t>
  </si>
  <si>
    <t xml:space="preserve">labrinid@cs.pitt.edu      </t>
  </si>
  <si>
    <t xml:space="preserve">pompili@ece.rutgers.edu;melodia@ece.neu.edu     </t>
  </si>
  <si>
    <t xml:space="preserve">bobbyb@vuse.vanderbilt.edu;jeanine.stefanucci@psych.utah.edu     </t>
  </si>
  <si>
    <t xml:space="preserve"> E/V,G,G</t>
  </si>
  <si>
    <t xml:space="preserve">sistla@cs.uic.edu      </t>
  </si>
  <si>
    <t xml:space="preserve">paulos@berkeley.edu      </t>
  </si>
  <si>
    <t xml:space="preserve"> E,G</t>
  </si>
  <si>
    <t xml:space="preserve">ian@ece.gatech.edu;jchen184@jhmi.edu;maxp@unl.edu    </t>
  </si>
  <si>
    <t xml:space="preserve"> E,E,V</t>
  </si>
  <si>
    <t>Vasilis Gkatzelis, Drexel University</t>
  </si>
  <si>
    <t xml:space="preserve">christos@cs.berkeley.edu      </t>
  </si>
  <si>
    <t xml:space="preserve">maifi.khan@engr.uconn.edu      </t>
  </si>
  <si>
    <t xml:space="preserve">ionvcs@rit.edu;emilypx@rit.edu;mfrank83@buffalo.edu    </t>
  </si>
  <si>
    <t>Renewal</t>
  </si>
  <si>
    <t xml:space="preserve">ihler@ics.uci.edu      </t>
  </si>
  <si>
    <t xml:space="preserve">yyang8@vt.edu      </t>
  </si>
  <si>
    <t xml:space="preserve">sadayappan.1@osu.edu;umit@gatech.edu;pouchet@cs.colostate.edu    </t>
  </si>
  <si>
    <t xml:space="preserve">minhhoai@cs.stonybrook.edu      </t>
  </si>
  <si>
    <t xml:space="preserve">bajcsy@eecs.berkeley.edu      </t>
  </si>
  <si>
    <t xml:space="preserve">rehg@cc.gatech.edu;sniekum@cs.utexas.edu     </t>
  </si>
  <si>
    <t xml:space="preserve">svoida@colorado.edu;Jas1208@uw.edu     </t>
  </si>
  <si>
    <t xml:space="preserve">barua@eng.umd.edu      </t>
  </si>
  <si>
    <t xml:space="preserve">yongliu@nyu.edu      </t>
  </si>
  <si>
    <t xml:space="preserve">seyram@umich.edu      </t>
  </si>
  <si>
    <t xml:space="preserve">panda@cse.ohio-state.edu;satya.sahoo@case.edu;majumdar@sdsc.edu    </t>
  </si>
  <si>
    <t xml:space="preserve"> G,P</t>
  </si>
  <si>
    <t xml:space="preserve">kc119@nyu.edu      </t>
  </si>
  <si>
    <t xml:space="preserve"> V,G,G,G,F</t>
  </si>
  <si>
    <t xml:space="preserve">prs@cs.cmu.edu      </t>
  </si>
  <si>
    <t xml:space="preserve">soummyak@andrew.cmu.edu      </t>
  </si>
  <si>
    <t xml:space="preserve">gruteser@winlab.rutgers.edu;jain@cs.odu.edu;aashok@gsu.edu    </t>
  </si>
  <si>
    <t xml:space="preserve">dongarra@icl.utk.edu;dan-reed@uiowa.edu     </t>
  </si>
  <si>
    <t xml:space="preserve">panozzo@nyu.edu;ladislav.kavan@gmail.com     </t>
  </si>
  <si>
    <t>Niraj Jha, Princeton University</t>
  </si>
  <si>
    <t xml:space="preserve">luca@cs.columbia.edu;martonosi@princeton.edu     </t>
  </si>
  <si>
    <t xml:space="preserve">karam@asu.edu      </t>
  </si>
  <si>
    <t xml:space="preserve">jgil-garcia@ctg.albany.edu      </t>
  </si>
  <si>
    <t xml:space="preserve">blanas.2@osu.edu      </t>
  </si>
  <si>
    <t xml:space="preserve"> V/G,V/G,V/G,V/G</t>
  </si>
  <si>
    <t>Bronis de Supinski, Lawrence Natl Laboratory; Andrew Lumsdaine, PNNL</t>
  </si>
  <si>
    <t xml:space="preserve">panda@cse.ohio-state.edu;pnav@tacc.utexas.edu     </t>
  </si>
  <si>
    <t xml:space="preserve">ribeiro@cs.purdue.edu;srini@cse.ohio-state.edu     </t>
  </si>
  <si>
    <t xml:space="preserve">sas@isr.umd.edu      </t>
  </si>
  <si>
    <t xml:space="preserve"> E/V,G,G,F</t>
  </si>
  <si>
    <t>Lori Pollock, University of Delaware</t>
  </si>
  <si>
    <t xml:space="preserve">amarcus@utdallas.edu;dposhyvanyk@wm.edu     </t>
  </si>
  <si>
    <t>Vaneet Aggarwal, Purdue University</t>
  </si>
  <si>
    <t xml:space="preserve">webb@purdue.edu      </t>
  </si>
  <si>
    <t xml:space="preserve">rdq@po.cwru.edu      </t>
  </si>
  <si>
    <t xml:space="preserve"> E/V,V,V/G,V/G</t>
  </si>
  <si>
    <t>Suresh Jagannathan, Purdue University</t>
  </si>
  <si>
    <t xml:space="preserve">swarat@rice.edu      </t>
  </si>
  <si>
    <t xml:space="preserve">sim@rpi.edu;yyang4@stevens.edu     </t>
  </si>
  <si>
    <t xml:space="preserve">mor.naaman@cornell.edu;sem2196@columbia.edu     </t>
  </si>
  <si>
    <t xml:space="preserve">jia.zhang@sv.cmu.edu      </t>
  </si>
  <si>
    <t xml:space="preserve">tianhe@cs.umn.edu;song@gmu.edu     </t>
  </si>
  <si>
    <t xml:space="preserve">kogan@ncsu.edu      </t>
  </si>
  <si>
    <t>JONATHAN SHEWCHUK, U of Cal Berkeley</t>
  </si>
  <si>
    <t xml:space="preserve">nati@ttic.edu;rsalakhu@cs.cmu.edu; hardt@eecs.berkeley.edu    </t>
  </si>
  <si>
    <t>Gonzalo Mateos, University of Rochester</t>
  </si>
  <si>
    <t xml:space="preserve">mhong@umn.edu;nikos@virginia.edu;xiao.fu@oregonstate.edu    </t>
  </si>
  <si>
    <t xml:space="preserve"> V,G,F,F</t>
  </si>
  <si>
    <t xml:space="preserve">mattan.erez@mail.utexas.edu      </t>
  </si>
  <si>
    <t xml:space="preserve">eneftci@uci.edu;gert@ucsd.edu     </t>
  </si>
  <si>
    <t xml:space="preserve">hankhoffmann@cs.uchicago.edu      </t>
  </si>
  <si>
    <t xml:space="preserve"> F</t>
  </si>
  <si>
    <t xml:space="preserve"> G,G,G ,P</t>
  </si>
  <si>
    <t xml:space="preserve">jaspal@cs.uh.edu      </t>
  </si>
  <si>
    <t xml:space="preserve">dli35@ucmerced.edu;fchen15@lsu.edu     </t>
  </si>
  <si>
    <t xml:space="preserve">mingzhao@asu.edu      </t>
  </si>
  <si>
    <t xml:space="preserve">croy@illinois.edu      </t>
  </si>
  <si>
    <t xml:space="preserve"> V,V/G,V/G,G</t>
  </si>
  <si>
    <t xml:space="preserve">tsotras@cs.ucr.edu      </t>
  </si>
  <si>
    <t xml:space="preserve">baolshausen@berkeley.edu      </t>
  </si>
  <si>
    <t xml:space="preserve">goce@eecs.northwestern.edu;vladimir@cs.rutgers.edu;amariucai@ksu.edu    </t>
  </si>
  <si>
    <t xml:space="preserve">sadve@cs.uiuc.edu      </t>
  </si>
  <si>
    <t xml:space="preserve">lerner@cs.ucsd.edu      </t>
  </si>
  <si>
    <t xml:space="preserve">klevchen@cs.ucsd.edu;vern@icsi.berkeley.edu     </t>
  </si>
  <si>
    <t xml:space="preserve">mmahoney@icsi.berkeley.edu      </t>
  </si>
  <si>
    <t xml:space="preserve">young@cs.utah.edu      </t>
  </si>
  <si>
    <t xml:space="preserve">sgware@uno.edu      </t>
  </si>
  <si>
    <t xml:space="preserve">iraicu@iit.edu;pdinda@northwestern.edu;chard@uchicago.edu    </t>
  </si>
  <si>
    <t xml:space="preserve">weihua.sheng@okstate.edu      </t>
  </si>
  <si>
    <t xml:space="preserve"> G,G/F,G/F,F</t>
  </si>
  <si>
    <t xml:space="preserve">wbwu@galton.uchicago.edu;maggie.cheng@njit.edu     </t>
  </si>
  <si>
    <t xml:space="preserve">kalexis@unr.edu;basti@andrew.cmu.edu;beard@byu.edu    </t>
  </si>
  <si>
    <t xml:space="preserve">molisch@usc.edu;mingyue.ji@utah.edu     </t>
  </si>
  <si>
    <t xml:space="preserve">beiwang@sci.utah.edu;wdou1@uncc.edu     </t>
  </si>
  <si>
    <t xml:space="preserve">praba@utdallas.edu      </t>
  </si>
  <si>
    <t xml:space="preserve">tlyon@law.usc.edu      </t>
  </si>
  <si>
    <t xml:space="preserve">nosh@northwestern.edu;leonardi@tmp.ucsb.edu     </t>
  </si>
  <si>
    <t xml:space="preserve">ladislav.kavan@gmail.com;sifakis@wisc.edu     </t>
  </si>
  <si>
    <t xml:space="preserve">svivek@cs.utah.edu      </t>
  </si>
  <si>
    <t xml:space="preserve">lifeifei@cs.utah.edu      </t>
  </si>
  <si>
    <t xml:space="preserve"> E,V,V,V/G</t>
  </si>
  <si>
    <t xml:space="preserve">miryung@cs.ucla.edu      </t>
  </si>
  <si>
    <t xml:space="preserve"> V,V,G/F,F</t>
  </si>
  <si>
    <t xml:space="preserve">todd@cs.ucla.edu      </t>
  </si>
  <si>
    <t xml:space="preserve">effros@caltech.edu;mikel@buffalo.edu     </t>
  </si>
  <si>
    <t xml:space="preserve">jpd@ics.uci.edu      </t>
  </si>
  <si>
    <t xml:space="preserve">eric.frew@colorado.edu;isler@cs.umn.edu     </t>
  </si>
  <si>
    <t xml:space="preserve"> V/G,G,F,F</t>
  </si>
  <si>
    <t>Sebastian Elbaum, U of Nebraska-Lincoln; Emerson Murphy-Hill, North Carolina State U,Bogdan Vasilescu, Carnegie Mellon University</t>
  </si>
  <si>
    <t xml:space="preserve">anita.sarma@oregonstate.edu;andre@ics.uci.edu     </t>
  </si>
  <si>
    <t xml:space="preserve">danielle.szafir@colorado.edu      </t>
  </si>
  <si>
    <t xml:space="preserve">daniel.szafir@colorado.edu      </t>
  </si>
  <si>
    <t xml:space="preserve">kastner@ucsd.edu      </t>
  </si>
  <si>
    <t xml:space="preserve">jnb@usc.edu      </t>
  </si>
  <si>
    <t xml:space="preserve">sameer@uci.edu;guestrin@cs.washington.edu     </t>
  </si>
  <si>
    <t xml:space="preserve">Jeffrey.Downard@nau.edu;tmoore@icl.utk.edu     </t>
  </si>
  <si>
    <t xml:space="preserve">ubli@usc.edu;Anna.Scaglione@asu.edu     </t>
  </si>
  <si>
    <t xml:space="preserve">palvaro@ucsc.edu      </t>
  </si>
  <si>
    <t xml:space="preserve">vardy@ece.ucsd.edu;hessam@umich.edu     </t>
  </si>
  <si>
    <t xml:space="preserve">nsanthan@hawaii.edu;ananth@eecs.berkeley.edu;spa@cs.purdue.edu    </t>
  </si>
  <si>
    <t xml:space="preserve">asarwat@fiu.edu;sahni@cise.ufl.edu     </t>
  </si>
  <si>
    <t xml:space="preserve"> V,V,V/G,G</t>
  </si>
  <si>
    <t>Arie Gurfinkel, Univ of Waterloo; Bill Harris, Georgia Institute of Tech,Daan Leijen,,Andrew Tolmach,</t>
  </si>
  <si>
    <t xml:space="preserve">kyrozier@iastate.edu;vardi@rice.edu     </t>
  </si>
  <si>
    <t>Yan Solihin</t>
  </si>
  <si>
    <t>Sympsia-Wrkshp-Cnfrnce-IdeasLb</t>
  </si>
  <si>
    <t xml:space="preserve">ukarpuzc@umn.edu;twenisch@umich.edu     </t>
  </si>
  <si>
    <t xml:space="preserve">nakhleh@rice.edu      </t>
  </si>
  <si>
    <t xml:space="preserve">Christopher.m.jermaine@rice.edu      </t>
  </si>
  <si>
    <t>Proposal &amp; Award Policies &amp; Procedures Guide - PAPPG</t>
  </si>
  <si>
    <t>David Corman</t>
  </si>
  <si>
    <t xml:space="preserve">stoleru@cse.tamu.edu;chenji@ohio.edu     </t>
  </si>
  <si>
    <t xml:space="preserve">ewz@cc.gatech.edu;ebelding@cs.ucsb.edu     </t>
  </si>
  <si>
    <t xml:space="preserve">welch@ucf.edu;bailenso@stanford.edu;lok@cise.ufl.edu    </t>
  </si>
  <si>
    <t xml:space="preserve">fang@ece.ufl.edu;lipan@case.edu;richard.guo@okstate.edu    </t>
  </si>
  <si>
    <t xml:space="preserve"> G ,G/F</t>
  </si>
  <si>
    <t xml:space="preserve"> V,G,G ,G/F</t>
  </si>
  <si>
    <t>Zhi-Li Zhang, University of Minnesota- T</t>
  </si>
  <si>
    <t xml:space="preserve">shroff@ece.osu.edu;suman@cs.wisc.edu;prk@tamu.edu;yzs0078@auburn.edu;ashu@rice.edu  </t>
  </si>
  <si>
    <t xml:space="preserve">xyuan@cs.fsu.edu;dkl@cs.arizona.edu     </t>
  </si>
  <si>
    <t xml:space="preserve">LZhong@rice.edu      </t>
  </si>
  <si>
    <t xml:space="preserve"> E/V,E/V,V/G,G,G</t>
  </si>
  <si>
    <t xml:space="preserve">knightly@ece.rice.edu      </t>
  </si>
  <si>
    <t xml:space="preserve">angchen@rice.edu      </t>
  </si>
  <si>
    <t xml:space="preserve">dimitrio@buffalo.edu;knightly@ece.rice.edu     </t>
  </si>
  <si>
    <t xml:space="preserve">mpan2@central.uh.edu;chenxm@tsu.edu;song@eng.ua.edu    </t>
  </si>
  <si>
    <t xml:space="preserve">jli587@wisc.edu      </t>
  </si>
  <si>
    <t xml:space="preserve">ahm@hawaii.edu;zx@ece.tamu.edu     </t>
  </si>
  <si>
    <t>.first line.</t>
  </si>
  <si>
    <t>..please</t>
  </si>
  <si>
    <t>keep</t>
  </si>
  <si>
    <t>for</t>
  </si>
  <si>
    <t>mail</t>
  </si>
  <si>
    <t>merge</t>
  </si>
  <si>
    <t>formatting.</t>
  </si>
  <si>
    <t>thx.</t>
  </si>
  <si>
    <t>NRFP</t>
  </si>
  <si>
    <t>zztemplateFname RAt.docx</t>
  </si>
  <si>
    <t>Divn</t>
  </si>
  <si>
    <t>1234567</t>
  </si>
  <si>
    <t>E,E/V,V,V/G,G,G/F,F,F/P,P</t>
  </si>
  <si>
    <t>This first row is needed so that mail merge formatting will be correct. Please do not remove it.  Mail merge takes its formatting from the first rows of the table............</t>
  </si>
  <si>
    <t>E,V,G,F,P</t>
  </si>
  <si>
    <t>P123456</t>
  </si>
  <si>
    <t>Dont remove this line for panel rec formatting....</t>
  </si>
  <si>
    <t>Panel name spelled out; keep this line for formatting.......</t>
  </si>
  <si>
    <t>Reports rank &amp; all recs (HC, etc.) from Interactive Panel System (IPS).  I suggest Standard competition rank  (wikipedia) .</t>
  </si>
  <si>
    <t>List of conflicted panelists separated by semicolons. Not everyone will need this list, but some divisions request this information, so I am seeing if we can provide it. There is a limit of seven names returned, though all will be counted.</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</si>
  <si>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</si>
  <si>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</si>
  <si>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</si>
  <si>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</si>
  <si>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</si>
  <si>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</si>
  <si>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</si>
  <si>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Name for PO signature</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</si>
  <si>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</si>
  <si>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</si>
  <si>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</si>
  <si>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</si>
  <si>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</si>
  <si>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</si>
  <si>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</si>
  <si>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STND</t>
  </si>
  <si>
    <t xml:space="preserve">        </t>
  </si>
  <si>
    <t>08/01/14</t>
  </si>
  <si>
    <t xml:space="preserve"> 00001626</t>
  </si>
  <si>
    <t>Pend</t>
  </si>
  <si>
    <t>Y</t>
  </si>
  <si>
    <t xml:space="preserve"> FWA00006878</t>
  </si>
  <si>
    <t xml:space="preserve"> 00006607</t>
  </si>
  <si>
    <t>FWA 00004837</t>
  </si>
  <si>
    <t>00006878</t>
  </si>
  <si>
    <t xml:space="preserve">Germany; Sweden      </t>
  </si>
  <si>
    <t>FWA00006878</t>
  </si>
  <si>
    <t xml:space="preserve">Netherlands; Worldwide      </t>
  </si>
  <si>
    <t xml:space="preserve">China; France; Germany; Netherlands    </t>
  </si>
  <si>
    <t>03/05/21</t>
  </si>
  <si>
    <t>FWA00006361</t>
  </si>
  <si>
    <t xml:space="preserve">Germany; Japan; Spain; United Kingdom    </t>
  </si>
  <si>
    <t xml:space="preserve">Netherlands; Sweden      </t>
  </si>
  <si>
    <t>12/12/17</t>
  </si>
  <si>
    <t>_x000E_00002462_x000F_</t>
  </si>
  <si>
    <t xml:space="preserve">Germany; Korea, South; Sweden; United Kingdom    </t>
  </si>
  <si>
    <t xml:space="preserve">Brazil; Canada; China; Italy    </t>
  </si>
  <si>
    <t>FWA00004969</t>
  </si>
  <si>
    <t xml:space="preserve">China; Netherlands      </t>
  </si>
  <si>
    <t>FWA00004630</t>
  </si>
  <si>
    <t>FWA00001534</t>
  </si>
  <si>
    <t>00006790</t>
  </si>
  <si>
    <t xml:space="preserve">Spain       </t>
  </si>
  <si>
    <t xml:space="preserve">Brazil; Germany; Netherlands; Spain    </t>
  </si>
  <si>
    <t xml:space="preserve">India; Japan; Spain; Switzerland    </t>
  </si>
  <si>
    <t xml:space="preserve">India; Taiwan; Worldwide     </t>
  </si>
  <si>
    <t xml:space="preserve"> 00005856</t>
  </si>
  <si>
    <t xml:space="preserve">France; United Kingdom      </t>
  </si>
  <si>
    <t>FWA00004206</t>
  </si>
  <si>
    <t>A00000549</t>
  </si>
  <si>
    <t xml:space="preserve">Sweden; United Kingdom      </t>
  </si>
  <si>
    <t xml:space="preserve"> FWA00007077</t>
  </si>
  <si>
    <t>PENDING</t>
  </si>
  <si>
    <t xml:space="preserve">France; Spain; United Kingdom     </t>
  </si>
  <si>
    <t xml:space="preserve">Germany; Japan      </t>
  </si>
  <si>
    <t xml:space="preserve">United Kingdom       </t>
  </si>
  <si>
    <t xml:space="preserve">Germany       </t>
  </si>
  <si>
    <t xml:space="preserve">Greece; Norway      </t>
  </si>
  <si>
    <t xml:space="preserve"> 00001731</t>
  </si>
  <si>
    <t xml:space="preserve"> A3822-01</t>
  </si>
  <si>
    <t xml:space="preserve">France; Germany      </t>
  </si>
  <si>
    <t xml:space="preserve">Italy; Spain; United Kingdom     </t>
  </si>
  <si>
    <t xml:space="preserve"> FWA00003909</t>
  </si>
  <si>
    <t>FWA # 00004460</t>
  </si>
  <si>
    <t>FWA00000572</t>
  </si>
  <si>
    <t xml:space="preserve">United Arab Emirates; United Kingdom      </t>
  </si>
  <si>
    <t>FWA 00004969</t>
  </si>
  <si>
    <t>00002030</t>
  </si>
  <si>
    <t xml:space="preserve"> 00001549</t>
  </si>
  <si>
    <t xml:space="preserve">Germany; Spain      </t>
  </si>
  <si>
    <t>10/06/16</t>
  </si>
  <si>
    <t>00001548</t>
  </si>
  <si>
    <t>FWA00004881</t>
  </si>
  <si>
    <t>FWA00004513</t>
  </si>
  <si>
    <t xml:space="preserve"> FWA00000083</t>
  </si>
  <si>
    <t>08/15/18</t>
  </si>
  <si>
    <t>00004556</t>
  </si>
  <si>
    <t>pending</t>
  </si>
  <si>
    <t>04/17/17</t>
  </si>
  <si>
    <t>09/26/17</t>
  </si>
  <si>
    <t xml:space="preserve">Japan       </t>
  </si>
  <si>
    <t>FWA00003909</t>
  </si>
  <si>
    <t>01/31/17</t>
  </si>
  <si>
    <t>00000647</t>
  </si>
  <si>
    <t>12/17/17</t>
  </si>
  <si>
    <t xml:space="preserve"> HU0809-45</t>
  </si>
  <si>
    <t xml:space="preserve">China; Germany      </t>
  </si>
  <si>
    <t xml:space="preserve">Yemen       </t>
  </si>
  <si>
    <t>08/01/17</t>
  </si>
  <si>
    <t xml:space="preserve"> FWA00004881</t>
  </si>
  <si>
    <t xml:space="preserve">Western Europe       </t>
  </si>
  <si>
    <t>FWA00002571</t>
  </si>
  <si>
    <t xml:space="preserve">China; Japan; Korea, South; United Kingdom    </t>
  </si>
  <si>
    <t>00001549</t>
  </si>
  <si>
    <t xml:space="preserve">Canada; China; India; Japan    </t>
  </si>
  <si>
    <t xml:space="preserve"> FWA00004513</t>
  </si>
  <si>
    <t xml:space="preserve">Canada; Korea, South; United Kingdom     </t>
  </si>
  <si>
    <t>FWA00003544</t>
  </si>
  <si>
    <t xml:space="preserve">France; Italy      </t>
  </si>
  <si>
    <t xml:space="preserve">Switzerland; United Kingdom      </t>
  </si>
  <si>
    <t xml:space="preserve">Canada; Korea, South; Slovakia; United Kingdom    </t>
  </si>
  <si>
    <t xml:space="preserve"> FWA00003544</t>
  </si>
  <si>
    <t xml:space="preserve">France       </t>
  </si>
  <si>
    <t xml:space="preserve">Switzerland; Worldwide      </t>
  </si>
  <si>
    <t xml:space="preserve">Canada; China; Singapore; United Kingdom    </t>
  </si>
  <si>
    <t>FWA00000157</t>
  </si>
  <si>
    <t xml:space="preserve">Canada; China; Germany; United Kingdom    </t>
  </si>
  <si>
    <t xml:space="preserve">Italy       </t>
  </si>
  <si>
    <t xml:space="preserve">Netherlands       </t>
  </si>
  <si>
    <t xml:space="preserve">China; France; Germany; Korea, South    </t>
  </si>
  <si>
    <t xml:space="preserve">Korea, South; United Kingdom      </t>
  </si>
  <si>
    <t xml:space="preserve">Germany; United Kingdom      </t>
  </si>
  <si>
    <t xml:space="preserve"> 00000097</t>
  </si>
  <si>
    <t xml:space="preserve">Germany; Portugal      </t>
  </si>
  <si>
    <t>04/01/18</t>
  </si>
  <si>
    <t>Pending</t>
  </si>
  <si>
    <t xml:space="preserve">Italy; Portugal; Spain; United Kingdom    </t>
  </si>
  <si>
    <t xml:space="preserve">Germany; Italy; Japan     </t>
  </si>
  <si>
    <t>09/22/17</t>
  </si>
  <si>
    <t>00003041</t>
  </si>
  <si>
    <t>09/06/17</t>
  </si>
  <si>
    <t>FWA00006790</t>
  </si>
  <si>
    <t>FWA00000186</t>
  </si>
  <si>
    <t>FWA00001669</t>
  </si>
  <si>
    <t xml:space="preserve">Canada; Spain; Switzerland     </t>
  </si>
  <si>
    <t>00004460</t>
  </si>
  <si>
    <t xml:space="preserve">Canada; China; Germany; Spain    </t>
  </si>
  <si>
    <t xml:space="preserve">Ireland       </t>
  </si>
  <si>
    <t>04/20/16</t>
  </si>
  <si>
    <t>FWA00003492</t>
  </si>
  <si>
    <t xml:space="preserve">China; France      </t>
  </si>
  <si>
    <t xml:space="preserve">Japan; Korea, South; Mexico     </t>
  </si>
  <si>
    <t xml:space="preserve">Spain; Taiwan; United Kingdom     </t>
  </si>
  <si>
    <t xml:space="preserve">Italy; Japan      </t>
  </si>
  <si>
    <t>09/25/17</t>
  </si>
  <si>
    <t>FWA00000312</t>
  </si>
  <si>
    <t xml:space="preserve">Germany; Japan; Korea, South     </t>
  </si>
  <si>
    <t xml:space="preserve">China; Germany; Netherlands     </t>
  </si>
  <si>
    <t xml:space="preserve">France; United Kingdom; Worldwide     </t>
  </si>
  <si>
    <t>00004939</t>
  </si>
  <si>
    <t xml:space="preserve">France; Germany; Japan; Spain    </t>
  </si>
  <si>
    <t>FWA00004495</t>
  </si>
  <si>
    <t xml:space="preserve">Netherlands; United Kingdom      </t>
  </si>
  <si>
    <t xml:space="preserve"> 00006386</t>
  </si>
  <si>
    <t xml:space="preserve">France; Korea, South; Spain     </t>
  </si>
  <si>
    <t xml:space="preserve">Germany; Southeast Asia      </t>
  </si>
  <si>
    <t xml:space="preserve">France; Norway      </t>
  </si>
  <si>
    <t xml:space="preserve">France; Germany; Portugal; United Kingdom    </t>
  </si>
  <si>
    <t>00005917</t>
  </si>
  <si>
    <t>00004379</t>
  </si>
  <si>
    <t xml:space="preserve">Kenya; South Africa; United Kingdom     </t>
  </si>
  <si>
    <t xml:space="preserve"> A3434-01</t>
  </si>
  <si>
    <t>04/07/17</t>
  </si>
  <si>
    <t>FWA000003913</t>
  </si>
  <si>
    <t>FWA00004487</t>
  </si>
  <si>
    <t xml:space="preserve"> FWA00005917</t>
  </si>
  <si>
    <t xml:space="preserve">France; Hungary      </t>
  </si>
  <si>
    <t xml:space="preserve">Taiwan; Worldwide      </t>
  </si>
  <si>
    <t xml:space="preserve">Germany; India      </t>
  </si>
  <si>
    <t xml:space="preserve">Peru; Spain      </t>
  </si>
  <si>
    <t xml:space="preserve"> FWA00014433</t>
  </si>
  <si>
    <t xml:space="preserve">Switzerland       </t>
  </si>
  <si>
    <t xml:space="preserve"> FWA 9386</t>
  </si>
  <si>
    <t xml:space="preserve">Worldwide       </t>
  </si>
  <si>
    <t xml:space="preserve">France; Germany; Japan     </t>
  </si>
  <si>
    <t>03/03/17</t>
  </si>
  <si>
    <t xml:space="preserve"> 00000649</t>
  </si>
  <si>
    <t>IRB00010450</t>
  </si>
  <si>
    <t>FWA00000215</t>
  </si>
  <si>
    <t xml:space="preserve">Canada; Ireland; Korea, South; United Kingdom    </t>
  </si>
  <si>
    <t xml:space="preserve">China; East Europe and Newly Indep Sts      </t>
  </si>
  <si>
    <t xml:space="preserve"> FWA00004630</t>
  </si>
  <si>
    <t>08/20/14</t>
  </si>
  <si>
    <t xml:space="preserve"> FWA00006629</t>
  </si>
  <si>
    <t xml:space="preserve">Portugal       </t>
  </si>
  <si>
    <t>00000634</t>
  </si>
  <si>
    <t xml:space="preserve"> 00003308</t>
  </si>
  <si>
    <t xml:space="preserve">Hong Kong       </t>
  </si>
  <si>
    <t xml:space="preserve">Korea, South; Spain      </t>
  </si>
  <si>
    <t>00000731</t>
  </si>
  <si>
    <t xml:space="preserve">Germany; Italy      </t>
  </si>
  <si>
    <t xml:space="preserve">France; Germany; Japan; United Kingdom    </t>
  </si>
  <si>
    <t xml:space="preserve"> FWA 00006183</t>
  </si>
  <si>
    <t xml:space="preserve"> 00001534</t>
  </si>
  <si>
    <t>01/02/18</t>
  </si>
  <si>
    <t xml:space="preserve">Denmark; France; Germany; United Kingdom    </t>
  </si>
  <si>
    <t xml:space="preserve">Germany; Italy; Spain; United Kingdom    </t>
  </si>
  <si>
    <t>05/31/16</t>
  </si>
  <si>
    <t>120347</t>
  </si>
  <si>
    <t xml:space="preserve">Germany; Ireland; Italy; United Kingdom    </t>
  </si>
  <si>
    <t>FWA00003745</t>
  </si>
  <si>
    <t>00006252</t>
  </si>
  <si>
    <t xml:space="preserve">Hong Kong; Sweden      </t>
  </si>
  <si>
    <t xml:space="preserve"> A3272-01</t>
  </si>
  <si>
    <t xml:space="preserve"> FWA00001461</t>
  </si>
  <si>
    <t>00008824</t>
  </si>
  <si>
    <t xml:space="preserve">Czech Republic       </t>
  </si>
  <si>
    <t xml:space="preserve">Canada; France; Germany; Japan    </t>
  </si>
  <si>
    <t xml:space="preserve"> 00000125</t>
  </si>
  <si>
    <t xml:space="preserve">China; Germany; Korea, South; Peru    </t>
  </si>
  <si>
    <t>00005856</t>
  </si>
  <si>
    <t xml:space="preserve"> FWA00004969</t>
  </si>
  <si>
    <t xml:space="preserve">Ghana; Worldwide      </t>
  </si>
  <si>
    <t xml:space="preserve">Canada; Italy; Sweden     </t>
  </si>
  <si>
    <t xml:space="preserve"> FWA00001970</t>
  </si>
  <si>
    <t xml:space="preserve">Ireland; Spain      </t>
  </si>
  <si>
    <t>101.b.1,2</t>
  </si>
  <si>
    <t xml:space="preserve">China; Germany; Sweden; United Kingdom    </t>
  </si>
  <si>
    <t xml:space="preserve">East Asia and Pacific; East Europe and Newly Indep Sts; Western Europe     </t>
  </si>
  <si>
    <t xml:space="preserve">Germany; Korea, South; Sweden     </t>
  </si>
  <si>
    <t xml:space="preserve">Sweden       </t>
  </si>
  <si>
    <t>07/01/17</t>
  </si>
  <si>
    <t>09/27/17</t>
  </si>
  <si>
    <t xml:space="preserve">Germany; Spain; United Kingdom     </t>
  </si>
  <si>
    <t xml:space="preserve">China; Germany; Japan     </t>
  </si>
  <si>
    <t xml:space="preserve">China       </t>
  </si>
  <si>
    <t xml:space="preserve">France; Worldwide      </t>
  </si>
  <si>
    <t xml:space="preserve">Ireland; Taiwan      </t>
  </si>
  <si>
    <t>07/04/17</t>
  </si>
  <si>
    <t>UP-11-00146</t>
  </si>
  <si>
    <t>Expedited</t>
  </si>
  <si>
    <t xml:space="preserve">India; Spain      </t>
  </si>
  <si>
    <t>FWA00001549</t>
  </si>
  <si>
    <t xml:space="preserve">Korea, South       </t>
  </si>
  <si>
    <t xml:space="preserve"> 00004071</t>
  </si>
  <si>
    <t>D16-00388</t>
  </si>
  <si>
    <t>(pending)</t>
  </si>
  <si>
    <t>00004071</t>
  </si>
  <si>
    <t>02/01/17</t>
  </si>
  <si>
    <t xml:space="preserve">Canada; China; France; Germany    </t>
  </si>
  <si>
    <t xml:space="preserve">Canada; China; Sweden     </t>
  </si>
  <si>
    <t xml:space="preserve">Germany; Italy; Netherlands; United Kingdom    </t>
  </si>
  <si>
    <t xml:space="preserve">France; Israel; Singapore; Worldwide    </t>
  </si>
  <si>
    <t xml:space="preserve">United Arab Emirates       </t>
  </si>
  <si>
    <t xml:space="preserve"> FWA3526</t>
  </si>
  <si>
    <t>(2)</t>
  </si>
  <si>
    <t xml:space="preserve">France; India; Worldwide     </t>
  </si>
  <si>
    <t xml:space="preserve"> FWA00006361</t>
  </si>
  <si>
    <t>FWA00000351</t>
  </si>
  <si>
    <t xml:space="preserve">France; United Arab Emirates      </t>
  </si>
  <si>
    <t xml:space="preserve">India       </t>
  </si>
  <si>
    <t>101 (b)2</t>
  </si>
  <si>
    <t xml:space="preserve">China; Japan      </t>
  </si>
  <si>
    <t>01</t>
  </si>
  <si>
    <t>7556 7941</t>
  </si>
  <si>
    <t>7556 7943</t>
  </si>
  <si>
    <t>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</si>
</sst>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7"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6">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45">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6" fillId="0" borderId="0" xfId="0" applyFon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25" fillId="0" borderId="0" xfId="0" applyFont="1" applyAlignment="1">
      <alignment horizontal="right"/>
    </xf>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0" fillId="0" borderId="0" xfId="0" applyFont="1" applyProtection="1">
      <protection locked="0"/>
    </xf>
    <xf numFmtId="0" fontId="23" fillId="0" borderId="0" xfId="0" applyNumberFormat="1" applyFont="1" applyFill="1" applyAlignment="1" applyProtection="1">
      <alignment horizontal="left" vertical="center"/>
    </xf>
    <xf numFmtId="0" fontId="17"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1" fillId="0" borderId="0" xfId="0" applyFont="1" applyFill="1" applyAlignment="1">
      <alignment horizontal="left"/>
    </xf>
    <xf numFmtId="0" fontId="6" fillId="0" borderId="0" xfId="0" applyFont="1"/>
    <xf numFmtId="0" fontId="34" fillId="0" borderId="0" xfId="0" applyFont="1"/>
    <xf numFmtId="0" fontId="6" fillId="0" borderId="0" xfId="0" applyFont="1" applyAlignment="1">
      <alignment wrapText="1"/>
    </xf>
    <xf numFmtId="0" fontId="6" fillId="0" borderId="0" xfId="0" quotePrefix="1" applyNumberFormat="1" applyFont="1" applyAlignment="1">
      <alignment horizontal="center"/>
    </xf>
    <xf numFmtId="0" fontId="0" fillId="0" borderId="0" xfId="0" applyFill="1" applyAlignment="1">
      <alignment vertical="top"/>
    </xf>
    <xf numFmtId="0" fontId="4" fillId="0" borderId="14" xfId="1" applyBorder="1"/>
    <xf numFmtId="0" fontId="4" fillId="0" borderId="15" xfId="1" applyBorder="1"/>
    <xf numFmtId="0" fontId="0" fillId="0" borderId="13" xfId="1" quotePrefix="1" applyFont="1" applyBorder="1"/>
    <xf numFmtId="0" fontId="0" fillId="0" borderId="0" xfId="0" quotePrefix="1" applyAlignment="1">
      <alignment horizontal="left" vertical="center"/>
    </xf>
    <xf numFmtId="0" fontId="4" fillId="0" borderId="15" xfId="1" applyBorder="1" applyAlignment="1">
      <alignment horizontal="left" vertical="center"/>
    </xf>
    <xf numFmtId="0" fontId="4" fillId="0" borderId="13" xfId="1" applyBorder="1" applyAlignment="1">
      <alignment horizontal="left"/>
    </xf>
    <xf numFmtId="0" fontId="25" fillId="0" borderId="0" xfId="0" applyFont="1"/>
    <xf numFmtId="0" fontId="36" fillId="0" borderId="0" xfId="0" quotePrefix="1" applyFont="1" applyAlignment="1">
      <alignment vertical="center"/>
    </xf>
    <xf numFmtId="0" fontId="22" fillId="3" borderId="0" xfId="0" applyFont="1" applyFill="1" applyAlignment="1">
      <alignment horizontal="center" vertical="center"/>
    </xf>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cellXfs>
  <cellStyles count="6">
    <cellStyle name="Currency" xfId="2" builtinId="4"/>
    <cellStyle name="Hyperlink" xfId="1" builtinId="8"/>
    <cellStyle name="Normal" xfId="0" builtinId="0"/>
    <cellStyle name="Percent" xfId="5" builtinId="5"/>
    <cellStyle name="Subtotal" xfId="4"/>
    <cellStyle name="Subtotal Label" xfId="3"/>
  </cellStyles>
  <dxfs count="285">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BC3AF" tint="0.54997405926694543"/>
        </patternFill>
      </fill>
    </dxf>
    <dxf>
      <border>
        <top style="thin">
          <color auto="1"/>
        </top>
      </border>
    </dxf>
    <dxf>
      <fill>
        <patternFill>
          <fgColor indexed="64"/>
          <bgColor rgb="FFEBF5CD"/>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EBF5CD"/>
        </patternFill>
      </fill>
    </dxf>
    <dxf>
      <border>
        <top style="thin">
          <color auto="1"/>
        </top>
      </border>
    </dxf>
    <dxf>
      <fill>
        <patternFill>
          <bgColor rgb="FFFEEFE2"/>
        </patternFill>
      </fill>
    </dxf>
    <dxf>
      <fill>
        <patternFill>
          <fgColor indexed="64"/>
          <bgColor rgb="FFFBC3AF" tint="0.54997405926694543"/>
        </patternFill>
      </fill>
    </dxf>
    <dxf>
      <font>
        <b val="0"/>
        <i/>
        <strike val="0"/>
        <color theme="0" tint="-0.34998626667073579"/>
      </font>
    </dxf>
    <dxf>
      <fill>
        <patternFill>
          <bgColor theme="6" tint="0.79998168889431442"/>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4"/>
      <tableStyleElement type="headerRow" dxfId="283"/>
      <tableStyleElement type="totalRow" dxfId="282"/>
      <tableStyleElement type="firstRowStripe" dxfId="281"/>
    </tableStyle>
    <tableStyle name="OmitTableStyle" pivot="0" count="6">
      <tableStyleElement type="wholeTable" dxfId="280"/>
      <tableStyleElement type="headerRow" dxfId="279"/>
      <tableStyleElement type="totalRow" dxfId="278"/>
      <tableStyleElement type="firstColumn" dxfId="277"/>
      <tableStyleElement type="lastColumn" dxfId="276"/>
      <tableStyleElement type="firstRowStripe" dxfId="275"/>
    </tableStyle>
    <tableStyle name="Table Style 1" pivot="0" count="1">
      <tableStyleElement type="wholeTable" dxfId="274"/>
    </tableStyle>
    <tableStyle name="TableFall" pivot="0" count="4">
      <tableStyleElement type="wholeTable" dxfId="273"/>
      <tableStyleElement type="headerRow" dxfId="272"/>
      <tableStyleElement type="totalRow" dxfId="271"/>
      <tableStyleElement type="firstRowStripe" dxfId="270"/>
    </tableStyle>
    <tableStyle name="TableStyleMedium3 2" pivot="0" count="7">
      <tableStyleElement type="wholeTable" dxfId="269"/>
      <tableStyleElement type="headerRow" dxfId="268"/>
      <tableStyleElement type="totalRow" dxfId="267"/>
      <tableStyleElement type="firstColumn" dxfId="266"/>
      <tableStyleElement type="lastColumn" dxfId="265"/>
      <tableStyleElement type="firstRowStripe" dxfId="264"/>
      <tableStyleElement type="firstColumnStripe" dxfId="263"/>
    </tableStyle>
    <tableStyle name="TableStyleMedium7 2" pivot="0" count="7">
      <tableStyleElement type="wholeTable" dxfId="262"/>
      <tableStyleElement type="headerRow" dxfId="261"/>
      <tableStyleElement type="totalRow" dxfId="260"/>
      <tableStyleElement type="firstColumn" dxfId="259"/>
      <tableStyleElement type="lastColumn" dxfId="258"/>
      <tableStyleElement type="firstRowStripe" dxfId="257"/>
      <tableStyleElement type="firstColumnStripe" dxfId="256"/>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4"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4"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I1"/><Relationship Id="rId3" Type="http://schemas.openxmlformats.org/officeDocument/2006/relationships/hyperlink" Target="#Help!A1"/><Relationship Id="rId7" Type="http://schemas.openxmlformats.org/officeDocument/2006/relationships/image" Target="../media/image5.png"/><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 Id="rId9"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31750</xdr:colOff>
          <xdr:row>6</xdr:row>
          <xdr:rowOff>69850</xdr:rowOff>
        </xdr:from>
        <xdr:to>
          <xdr:col>7</xdr:col>
          <xdr:colOff>622300</xdr:colOff>
          <xdr:row>7</xdr:row>
          <xdr:rowOff>31750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9</xdr:row>
          <xdr:rowOff>76200</xdr:rowOff>
        </xdr:from>
        <xdr:to>
          <xdr:col>7</xdr:col>
          <xdr:colOff>571500</xdr:colOff>
          <xdr:row>10</xdr:row>
          <xdr:rowOff>19050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RA Drafts</a:t>
              </a:r>
            </a:p>
          </xdr:txBody>
        </xdr:sp>
        <xdr:clientData/>
      </xdr:twoCellAnchor>
    </mc:Choice>
    <mc:Fallback/>
  </mc:AlternateContent>
  <xdr:twoCellAnchor editAs="absolute">
    <xdr:from>
      <xdr:col>7</xdr:col>
      <xdr:colOff>652674</xdr:colOff>
      <xdr:row>0</xdr:row>
      <xdr:rowOff>153156</xdr:rowOff>
    </xdr:from>
    <xdr:to>
      <xdr:col>11</xdr:col>
      <xdr:colOff>457260</xdr:colOff>
      <xdr:row>8</xdr:row>
      <xdr:rowOff>39975</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566618" y="153156"/>
          <a:ext cx="2210531" cy="1777708"/>
          <a:chOff x="3153963" y="0"/>
          <a:chExt cx="2672189"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209550</xdr:colOff>
          <xdr:row>7</xdr:row>
          <xdr:rowOff>209550</xdr:rowOff>
        </xdr:from>
        <xdr:to>
          <xdr:col>13</xdr:col>
          <xdr:colOff>1593850</xdr:colOff>
          <xdr:row>8</xdr:row>
          <xdr:rowOff>209550</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8</xdr:row>
          <xdr:rowOff>203200</xdr:rowOff>
        </xdr:from>
        <xdr:to>
          <xdr:col>14</xdr:col>
          <xdr:colOff>0</xdr:colOff>
          <xdr:row>9</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9</xdr:row>
          <xdr:rowOff>146050</xdr:rowOff>
        </xdr:from>
        <xdr:to>
          <xdr:col>14</xdr:col>
          <xdr:colOff>69850</xdr:colOff>
          <xdr:row>10</xdr:row>
          <xdr:rowOff>50800</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10</xdr:row>
          <xdr:rowOff>57150</xdr:rowOff>
        </xdr:from>
        <xdr:to>
          <xdr:col>14</xdr:col>
          <xdr:colOff>0</xdr:colOff>
          <xdr:row>11</xdr:row>
          <xdr:rowOff>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31750</xdr:colOff>
          <xdr:row>7</xdr:row>
          <xdr:rowOff>88900</xdr:rowOff>
        </xdr:from>
        <xdr:to>
          <xdr:col>7</xdr:col>
          <xdr:colOff>622300</xdr:colOff>
          <xdr:row>8</xdr:row>
          <xdr:rowOff>50800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50800</xdr:rowOff>
        </xdr:from>
        <xdr:to>
          <xdr:col>7</xdr:col>
          <xdr:colOff>628650</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95250</xdr:colOff>
          <xdr:row>8</xdr:row>
          <xdr:rowOff>152400</xdr:rowOff>
        </xdr:from>
        <xdr:to>
          <xdr:col>11</xdr:col>
          <xdr:colOff>298450</xdr:colOff>
          <xdr:row>9</xdr:row>
          <xdr:rowOff>127000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146050</xdr:rowOff>
        </xdr:from>
        <xdr:to>
          <xdr:col>9</xdr:col>
          <xdr:colOff>203200</xdr:colOff>
          <xdr:row>9</xdr:row>
          <xdr:rowOff>127000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457200</xdr:colOff>
          <xdr:row>2</xdr:row>
          <xdr:rowOff>12700</xdr:rowOff>
        </xdr:from>
        <xdr:to>
          <xdr:col>13</xdr:col>
          <xdr:colOff>0</xdr:colOff>
          <xdr:row>3</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69850</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165100</xdr:colOff>
          <xdr:row>8</xdr:row>
          <xdr:rowOff>12700</xdr:rowOff>
        </xdr:from>
        <xdr:to>
          <xdr:col>8</xdr:col>
          <xdr:colOff>298450</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16781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3138539" y="0"/>
          <a:ext cx="2110642" cy="1680028"/>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809404</xdr:colOff>
      <xdr:row>24</xdr:row>
      <xdr:rowOff>71821</xdr:rowOff>
    </xdr:from>
    <xdr:to>
      <xdr:col>5</xdr:col>
      <xdr:colOff>404050</xdr:colOff>
      <xdr:row>27</xdr:row>
      <xdr:rowOff>19050</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184304" y="5634421"/>
          <a:ext cx="693196" cy="633029"/>
        </a:xfrm>
        <a:prstGeom prst="rect">
          <a:avLst/>
        </a:prstGeom>
      </xdr:spPr>
    </xdr:pic>
    <xdr:clientData/>
  </xdr:twoCellAnchor>
  <xdr:twoCellAnchor editAs="oneCell">
    <xdr:from>
      <xdr:col>0</xdr:col>
      <xdr:colOff>213969</xdr:colOff>
      <xdr:row>23</xdr:row>
      <xdr:rowOff>188527</xdr:rowOff>
    </xdr:from>
    <xdr:to>
      <xdr:col>2</xdr:col>
      <xdr:colOff>274220</xdr:colOff>
      <xdr:row>28</xdr:row>
      <xdr:rowOff>40306</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13969" y="5497127"/>
          <a:ext cx="1069901" cy="9757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222250</xdr:colOff>
          <xdr:row>22</xdr:row>
          <xdr:rowOff>12700</xdr:rowOff>
        </xdr:from>
        <xdr:to>
          <xdr:col>6</xdr:col>
          <xdr:colOff>260350</xdr:colOff>
          <xdr:row>23</xdr:row>
          <xdr:rowOff>12700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353786</xdr:colOff>
      <xdr:row>24</xdr:row>
      <xdr:rowOff>28667</xdr:rowOff>
    </xdr:from>
    <xdr:to>
      <xdr:col>2</xdr:col>
      <xdr:colOff>1131206</xdr:colOff>
      <xdr:row>28</xdr:row>
      <xdr:rowOff>149680</xdr:rowOff>
    </xdr:to>
    <xdr:pic macro="[0]!makeProjText">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63436" y="5591267"/>
          <a:ext cx="777420" cy="9909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2</xdr:row>
          <xdr:rowOff>203200</xdr:rowOff>
        </xdr:from>
        <xdr:to>
          <xdr:col>9</xdr:col>
          <xdr:colOff>0</xdr:colOff>
          <xdr:row>4</xdr:row>
          <xdr:rowOff>12700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3</xdr:col>
      <xdr:colOff>76200</xdr:colOff>
      <xdr:row>24</xdr:row>
      <xdr:rowOff>31750</xdr:rowOff>
    </xdr:from>
    <xdr:to>
      <xdr:col>4</xdr:col>
      <xdr:colOff>730250</xdr:colOff>
      <xdr:row>28</xdr:row>
      <xdr:rowOff>80559</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22500" y="5594350"/>
          <a:ext cx="882650" cy="9187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127000</xdr:rowOff>
        </xdr:from>
        <xdr:to>
          <xdr:col>4</xdr:col>
          <xdr:colOff>12700</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91.39695185185" missingItemsLimit="0" createdVersion="6" refreshedVersion="6" minRefreshableVersion="3" recordCount="1">
  <cacheSource type="worksheet">
    <worksheetSource name="RADataQTable"/>
  </cacheSource>
  <cacheFields count="136">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obj_clas_name"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91.565637500004" missingItemsLimit="0" createdVersion="6" refreshedVersion="6" minRefreshableVersion="3" recordCount="6">
  <cacheSource type="worksheet">
    <worksheetSource name="ckSplitsQTable"/>
  </cacheSource>
  <cacheFields count="34">
    <cacheField name="dd_rcom_date" numFmtId="165">
      <sharedItems containsNonDate="0" containsString="0" containsBlank="1"/>
    </cacheField>
    <cacheField name="nsf_rcvd_date" numFmtId="165">
      <sharedItems containsSemiMixedTypes="0" containsNonDate="0" containsDate="1" containsString="0" minDate="2017-10-03T10:33:00" maxDate="2017-10-03T14:52:00"/>
    </cacheField>
    <cacheField name="cntx_stmt_id" numFmtId="0">
      <sharedItems/>
    </cacheField>
    <cacheField name="pgm_annc_id" numFmtId="0">
      <sharedItems/>
    </cacheField>
    <cacheField name="pObj" numFmtId="22">
      <sharedItems/>
    </cacheField>
    <cacheField name="bObj" numFmtId="22">
      <sharedItems/>
    </cacheField>
    <cacheField name="pOrg" numFmtId="0">
      <sharedItems/>
    </cacheField>
    <cacheField name="bOrg" numFmtId="0">
      <sharedItems/>
    </cacheField>
    <cacheField name="pPEC" numFmtId="0">
      <sharedItems/>
    </cacheField>
    <cacheField name="bPEC" numFmtId="0">
      <sharedItems count="2">
        <s v="7354"/>
        <s v="7798"/>
      </sharedItems>
    </cacheField>
    <cacheField name="pPO" numFmtId="0">
      <sharedItems/>
    </cacheField>
    <cacheField name="bPO" numFmtId="0">
      <sharedItems/>
    </cacheField>
    <cacheField name="prop_stts_abbr" numFmtId="0">
      <sharedItems/>
    </cacheField>
    <cacheField name="natr_rqst_abbr" numFmtId="22">
      <sharedItems/>
    </cacheField>
    <cacheField name="rcom_istr_abbr" numFmtId="22">
      <sharedItems/>
    </cacheField>
    <cacheField name="budg_yr" numFmtId="0">
      <sharedItems containsSemiMixedTypes="0" containsString="0" containsNumber="1" containsInteger="1" minValue="2018" maxValue="2018" count="1">
        <n v="2018"/>
      </sharedItems>
    </cacheField>
    <cacheField name="splt_id" numFmtId="22">
      <sharedItems/>
    </cacheField>
    <cacheField name="budg_splt_tot_dol" numFmtId="169">
      <sharedItems containsSemiMixedTypes="0" containsString="0" containsNumber="1" containsInteger="1" minValue="2240" maxValue="6480"/>
    </cacheField>
    <cacheField name="0" numFmtId="0">
      <sharedItems containsSemiMixedTypes="0" containsString="0" containsNumber="1" containsInteger="1" minValue="1" maxValue="2"/>
    </cacheField>
    <cacheField name="ILN" numFmtId="22">
      <sharedItems/>
    </cacheField>
    <cacheField name="lead" numFmtId="22">
      <sharedItems/>
    </cacheField>
    <cacheField name="eJ" numFmtId="22">
      <sharedItems/>
    </cacheField>
    <cacheField name="Div" numFmtId="22">
      <sharedItems/>
    </cacheField>
    <cacheField name="prop_id" numFmtId="22">
      <sharedItems count="2">
        <s v="1800661"/>
        <s v="1800771"/>
      </sharedItems>
    </cacheField>
    <cacheField name="pi_last_name" numFmtId="22">
      <sharedItems count="2">
        <s v="Karpuzcu"/>
        <s v="Wenisch"/>
      </sharedItems>
    </cacheField>
    <cacheField name="pi_frst_name" numFmtId="22">
      <sharedItems/>
    </cacheField>
    <cacheField name="inst" numFmtId="22">
      <sharedItems/>
    </cacheField>
    <cacheField name="@ pi" numFmtId="22">
      <sharedItems/>
    </cacheField>
    <cacheField name="email" numFmtId="22">
      <sharedItems/>
    </cacheField>
    <cacheField name="propPRCs" numFmtId="22">
      <sharedItems/>
    </cacheField>
    <cacheField name="bPRCs" numFmtId="22">
      <sharedItems/>
    </cacheField>
    <cacheField name="awd_id" numFmtId="22">
      <sharedItems/>
    </cacheField>
    <cacheField name="prop_stts_txt" numFmtId="22">
      <sharedItems/>
    </cacheField>
    <cacheField name="prop_titl_txt" numFmtId="2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6">
  <r>
    <m/>
    <d v="2017-10-03T10:33:00"/>
    <s v=""/>
    <s v="NSF 17-570"/>
    <s v="4160"/>
    <s v="4160"/>
    <s v="05050000"/>
    <s v="05050000"/>
    <s v="7354"/>
    <x v="0"/>
    <s v="YSOLIHI"/>
    <s v="YSOLIHI"/>
    <s v="PEND"/>
    <s v="NEW"/>
    <s v="STND"/>
    <x v="0"/>
    <s v="01"/>
    <n v="6480"/>
    <n v="1"/>
    <s v="L"/>
    <s v="1800661"/>
    <s v="eJ"/>
    <s v="CNS"/>
    <x v="0"/>
    <x v="0"/>
    <s v="Ulya"/>
    <s v="U of Minnesota-Twin Cities"/>
    <s v="ukarpuzc@umn.edu"/>
    <s v="ukarpuzc@umn.edu"/>
    <s v="7556"/>
    <s v="7556"/>
    <s v=""/>
    <s v="Pending, Review Package Produced"/>
    <s v="Collaborative Research: ASPLOS 2018 Student Travel Grant Proposal"/>
  </r>
  <r>
    <m/>
    <d v="2017-10-03T10:33:00"/>
    <s v=""/>
    <s v="NSF 17-570"/>
    <s v="4160"/>
    <s v="4160"/>
    <s v="05050000"/>
    <s v="05010000"/>
    <s v="7354"/>
    <x v="1"/>
    <s v="YSOLIHI"/>
    <s v="ACHTCHE"/>
    <s v="PEND"/>
    <s v="NEW"/>
    <s v="STND"/>
    <x v="0"/>
    <s v="02"/>
    <n v="5760"/>
    <n v="1"/>
    <s v="L"/>
    <s v="1800661"/>
    <s v="eJ"/>
    <s v="CNS"/>
    <x v="0"/>
    <x v="0"/>
    <s v="Ulya"/>
    <s v="U of Minnesota-Twin Cities"/>
    <s v="ukarpuzc@umn.edu"/>
    <s v="ukarpuzc@umn.edu"/>
    <s v="7556"/>
    <s v="7556 7941"/>
    <s v=""/>
    <s v="Pending, Review Package Produced"/>
    <s v="Collaborative Research: ASPLOS 2018 Student Travel Grant Proposal"/>
  </r>
  <r>
    <m/>
    <d v="2017-10-03T10:33:00"/>
    <s v=""/>
    <s v="NSF 17-570"/>
    <s v="4160"/>
    <s v="4160"/>
    <s v="05050000"/>
    <s v="05010000"/>
    <s v="7354"/>
    <x v="1"/>
    <s v="YSOLIHI"/>
    <s v="ACHTCHE"/>
    <s v="PEND"/>
    <s v="NEW"/>
    <s v="STND"/>
    <x v="0"/>
    <s v="03"/>
    <n v="5760"/>
    <n v="1"/>
    <s v="L"/>
    <s v="1800661"/>
    <s v="eJ"/>
    <s v="CNS"/>
    <x v="0"/>
    <x v="0"/>
    <s v="Ulya"/>
    <s v="U of Minnesota-Twin Cities"/>
    <s v="ukarpuzc@umn.edu"/>
    <s v="ukarpuzc@umn.edu"/>
    <s v="7556"/>
    <s v="7556 7943"/>
    <s v=""/>
    <s v="Pending, Review Package Produced"/>
    <s v="Collaborative Research: ASPLOS 2018 Student Travel Grant Proposal"/>
  </r>
  <r>
    <m/>
    <d v="2017-10-03T14:52:00"/>
    <s v=""/>
    <s v="NSF 17-570"/>
    <s v="4160"/>
    <s v="4160"/>
    <s v="05050000"/>
    <s v="05050000"/>
    <s v="7354"/>
    <x v="0"/>
    <s v="YSOLIHI"/>
    <s v="YSOLIHI"/>
    <s v="PEND"/>
    <s v="NEW"/>
    <s v="STND"/>
    <x v="0"/>
    <s v="01"/>
    <n v="2520"/>
    <n v="2"/>
    <s v="N"/>
    <s v="1800661"/>
    <s v="eJ"/>
    <s v="CNS"/>
    <x v="1"/>
    <x v="1"/>
    <s v="Thomas"/>
    <s v="University of Michigan"/>
    <s v="twenisch@umich.edu"/>
    <s v="twenisch@umich.edu"/>
    <s v="7556"/>
    <s v="7556"/>
    <s v=""/>
    <s v="Pending, Review Package Produced"/>
    <s v="Collaborative Research: ASPLOS 2018 Student Travel Grant Proposal"/>
  </r>
  <r>
    <m/>
    <d v="2017-10-03T14:52:00"/>
    <s v=""/>
    <s v="NSF 17-570"/>
    <s v="4160"/>
    <s v="4160"/>
    <s v="05050000"/>
    <s v="05010000"/>
    <s v="7354"/>
    <x v="1"/>
    <s v="YSOLIHI"/>
    <s v="ACHTCHE"/>
    <s v="PEND"/>
    <s v="NEW"/>
    <s v="STND"/>
    <x v="0"/>
    <s v="02"/>
    <n v="2240"/>
    <n v="2"/>
    <s v="N"/>
    <s v="1800661"/>
    <s v="eJ"/>
    <s v="CNS"/>
    <x v="1"/>
    <x v="1"/>
    <s v="Thomas"/>
    <s v="University of Michigan"/>
    <s v="twenisch@umich.edu"/>
    <s v="twenisch@umich.edu"/>
    <s v="7556"/>
    <s v="7556 7941"/>
    <s v=""/>
    <s v="Pending, Review Package Produced"/>
    <s v="Collaborative Research: ASPLOS 2018 Student Travel Grant Proposal"/>
  </r>
  <r>
    <m/>
    <d v="2017-10-03T14:52:00"/>
    <s v=""/>
    <s v="NSF 17-570"/>
    <s v="4160"/>
    <s v="4160"/>
    <s v="05050000"/>
    <s v="05010000"/>
    <s v="7354"/>
    <x v="1"/>
    <s v="YSOLIHI"/>
    <s v="ACHTCHE"/>
    <s v="PEND"/>
    <s v="NEW"/>
    <s v="STND"/>
    <x v="0"/>
    <s v="03"/>
    <n v="2240"/>
    <n v="2"/>
    <s v="N"/>
    <s v="1800661"/>
    <s v="eJ"/>
    <s v="CNS"/>
    <x v="1"/>
    <x v="1"/>
    <s v="Thomas"/>
    <s v="University of Michigan"/>
    <s v="twenisch@umich.edu"/>
    <s v="twenisch@umich.edu"/>
    <s v="7556"/>
    <s v="7556 7943"/>
    <s v=""/>
    <s v="Pending, Review Package Produced"/>
    <s v="Collaborative Research: ASPLOS 2018 Student Travel Grant Propos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9"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3">
        <item x="0"/>
        <item x="1"/>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
        <item x="0"/>
        <item x="1"/>
      </items>
    </pivotField>
    <pivotField axis="axisRow" subtotalTop="0" showAll="0" defaultSubtotal="0">
      <items count="2">
        <item x="0"/>
        <item x="1"/>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7">
    <i>
      <x/>
      <x/>
    </i>
    <i r="2">
      <x/>
    </i>
    <i r="2">
      <x v="1"/>
    </i>
    <i>
      <x v="1"/>
      <x v="1"/>
    </i>
    <i r="2">
      <x/>
    </i>
    <i r="2">
      <x v="1"/>
    </i>
    <i t="grand">
      <x/>
    </i>
  </rowItems>
  <colFields count="1">
    <field x="15"/>
  </colFields>
  <colItems count="2">
    <i>
      <x/>
    </i>
    <i t="grand">
      <x/>
    </i>
  </colItems>
  <dataFields count="1">
    <dataField name="Sum of budg_splt_tot_dol" fld="17" baseField="0" baseItem="0" numFmtId="166"/>
  </dataFields>
  <formats count="3">
    <format dxfId="237">
      <pivotArea outline="0" collapsedLevelsAreSubtotals="1" fieldPosition="0"/>
    </format>
    <format dxfId="236">
      <pivotArea outline="0" collapsedLevelsAreSubtotals="1" fieldPosition="0"/>
    </format>
    <format dxfId="2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6">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5:B16" insertRow="1" totalsRowShown="0" dataDxfId="255">
  <autoFilter ref="B15:B16"/>
  <tableColumns count="1">
    <tableColumn id="1" name="prop_id" dataDxfId="254"/>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53">
  <autoFilter ref="E15:E16"/>
  <tableColumns count="1">
    <tableColumn id="1" name="prop_id" dataDxfId="252"/>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51">
  <autoFilter ref="H15:H16"/>
  <tableColumns count="1">
    <tableColumn id="1" name="prop_id" dataDxfId="250"/>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49">
  <autoFilter ref="K15:K16"/>
  <tableColumns count="1">
    <tableColumn id="1" name="prop_id" dataDxfId="248"/>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47">
  <tableColumns count="2">
    <tableColumn id="1" name="Where to find:" dataDxfId="246"/>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749" tableType="queryTable" totalsRowShown="0">
  <autoFilter ref="A1:BL749"/>
  <tableColumns count="64">
    <tableColumn id="123" uniqueName="123" name="dd_rcom_date" queryTableFieldId="1" dataDxfId="227"/>
    <tableColumn id="124" uniqueName="124" name="nsf_rcvd_date" queryTableFieldId="2" dataDxfId="226"/>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5"/>
    <tableColumn id="131" uniqueName="131" name="bas_rsch_pct" queryTableFieldId="9" dataDxfId="224"/>
    <tableColumn id="132" uniqueName="132" name="other_pct" queryTableFieldId="10" dataDxfId="223"/>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22">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21"/>
    <tableColumn id="186" uniqueName="186" name="0" queryTableFieldId="65" dataDxfId="220">
      <calculatedColumnFormula>S1+(ckCodingQTable[[#This Row],[ILN]]&lt;"M")</calculatedColumnFormula>
    </tableColumn>
    <tableColumn id="139" uniqueName="139" name="ILN" queryTableFieldId="17" dataDxfId="219"/>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8"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17"/>
    <tableColumn id="146" uniqueName="146" name="rqst_mnth_cnt" queryTableFieldId="24"/>
    <tableColumn id="147" uniqueName="147" name="nPanl" queryTableFieldId="25"/>
    <tableColumn id="149" uniqueName="149" name="nPSunrls" queryTableFieldId="27"/>
    <tableColumn id="148" uniqueName="148" name="nPSunmrkd" queryTableFieldId="26" dataDxfId="216"/>
    <tableColumn id="152" uniqueName="152" name="allReviews" queryTableFieldId="30"/>
    <tableColumn id="153" uniqueName="153" name="avg_score" queryTableFieldId="31" dataDxfId="215"/>
    <tableColumn id="154" uniqueName="154" name="last_rev_date" queryTableFieldId="32" dataDxfId="214"/>
    <tableColumn id="156" uniqueName="156" name="Nconfl" queryTableFieldId="34" dataDxfId="213"/>
    <tableColumn id="151" uniqueName="151" name="nRev" queryTableFieldId="29"/>
    <tableColumn id="157" uniqueName="157" name="Nunrlsbl" queryTableFieldId="35"/>
    <tableColumn id="155" uniqueName="155" name="Nunmkd" queryTableFieldId="33" dataDxfId="212"/>
    <tableColumn id="158" uniqueName="158" name="NrlsdCDNPS" queryTableFieldId="36" dataDxfId="211"/>
    <tableColumn id="159" uniqueName="159" name="NpendSlct" queryTableFieldId="37" dataDxfId="210"/>
    <tableColumn id="160" uniqueName="160" name="NdiffFLeJ" queryTableFieldId="38" dataDxfId="209"/>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208" dataCellStyle="Currency"/>
    <tableColumn id="165" uniqueName="165" name="budg_tot" queryTableFieldId="43" dataDxfId="207" dataCellStyle="Currency"/>
    <tableColumn id="166" uniqueName="166" name="sub_ctr_tot" queryTableFieldId="44" dataDxfId="206" dataCellStyle="Currency"/>
    <tableColumn id="167" uniqueName="167" name="frgn_trav_tot" queryTableFieldId="45" dataDxfId="205" dataCellStyle="Currency"/>
    <tableColumn id="168" uniqueName="168" name="pdoc_tot" queryTableFieldId="46" dataDxfId="204" dataCellStyle="Currency"/>
    <tableColumn id="169" uniqueName="169" name="part_tot_dol" queryTableFieldId="47" dataDxfId="203"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749" tableType="queryTable" totalsRowShown="0">
  <autoFilter ref="A1:AX749">
    <filterColumn colId="45">
      <customFilters>
        <customFilter operator="notEqual" val=" "/>
      </customFilters>
    </filterColumn>
  </autoFilter>
  <tableColumns count="50">
    <tableColumn id="1" uniqueName="1" name="dd_rcom_date" queryTableFieldId="214" dataDxfId="79"/>
    <tableColumn id="4" uniqueName="4" name="nsf_rcvd_date" queryTableFieldId="4" dataDxfId="78"/>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77"/>
    <tableColumn id="39" uniqueName="39" name="natr_rqst_abbr" queryTableFieldId="280" dataDxfId="76"/>
    <tableColumn id="49" uniqueName="49" name="rcom_istr_abbr" queryTableFieldId="281" dataDxfId="75"/>
    <tableColumn id="19" uniqueName="19" name="obj_clas_code" queryTableFieldId="221"/>
    <tableColumn id="11" uniqueName="11" name="cntx_stmt_id" queryTableFieldId="11"/>
    <tableColumn id="32" uniqueName="32" name="RAupdate" queryTableFieldId="254" dataDxfId="74"/>
    <tableColumn id="25" uniqueName="25" name="0" queryTableFieldId="230" dataDxfId="73">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72" dataCellStyle="Hyperlink">
      <calculatedColumnFormula>HYPERLINK("https://www.ejacket.nsf.gov/ej/showProposal.do?ID="&amp;ckAwdQTable[[#This Row],[prop_id]],"eJ")</calculatedColumnFormula>
    </tableColumn>
    <tableColumn id="27" uniqueName="27" name="Div" queryTableFieldId="282" dataDxfId="71"/>
    <tableColumn id="12" uniqueName="12" name="prop_id" queryTableFieldId="12"/>
    <tableColumn id="13" uniqueName="13" name="pi_last_name" queryTableFieldId="13"/>
    <tableColumn id="14" uniqueName="14" name="pi_frst_name" queryTableFieldId="14"/>
    <tableColumn id="24" uniqueName="24" name="inst" queryTableFieldId="283" dataDxfId="70"/>
    <tableColumn id="23" uniqueName="23" name="st_code" queryTableFieldId="225"/>
    <tableColumn id="206" uniqueName="206" name="@pi email" queryTableFieldId="212" dataDxfId="69"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68"/>
    <tableColumn id="17" uniqueName="17" name="rqst_mnth_cnt" queryTableFieldId="17"/>
    <tableColumn id="9" uniqueName="9" name="humn_date" queryTableFieldId="218"/>
    <tableColumn id="28" uniqueName="28" name="hum_asur" queryTableFieldId="301" dataDxfId="67"/>
    <tableColumn id="29" uniqueName="29" name="HUM_EXPT" queryTableFieldId="302" dataDxfId="66"/>
    <tableColumn id="10" uniqueName="10" name="vrtb_date" queryTableFieldId="219"/>
    <tableColumn id="37" uniqueName="37" name="vrtb_asur" queryTableFieldId="303" dataDxfId="65"/>
    <tableColumn id="30" uniqueName="30" name="Country" queryTableFieldId="250" dataDxfId="64"/>
    <tableColumn id="34" uniqueName="34" name="rqst_tot" queryTableFieldId="288" dataDxfId="63" dataCellStyle="Currency"/>
    <tableColumn id="35" uniqueName="35" name="brevn" queryTableFieldId="289" dataDxfId="62"/>
    <tableColumn id="36" uniqueName="36" name="budg_tot" queryTableFieldId="290" dataDxfId="61"/>
    <tableColumn id="40" uniqueName="40" name="sub_ctr_tot" queryTableFieldId="292" dataDxfId="60"/>
    <tableColumn id="41" uniqueName="41" name="frgn_trav_tot" queryTableFieldId="293" dataDxfId="59"/>
    <tableColumn id="42" uniqueName="42" name="pdoc_tot" queryTableFieldId="294" dataDxfId="58"/>
    <tableColumn id="43" uniqueName="43" name="part_tot_dol" queryTableFieldId="295" dataDxfId="57"/>
    <tableColumn id="44" uniqueName="44" name="grad_tot_cnt" queryTableFieldId="296" dataDxfId="56"/>
    <tableColumn id="45" uniqueName="45" name="sr_tot_cnt" queryTableFieldId="297" dataDxfId="55"/>
    <tableColumn id="46" uniqueName="46" name="sr_sumr_mnths" queryTableFieldId="298" dataDxfId="54"/>
    <tableColumn id="47" uniqueName="47" name="sr_acad_mnths" queryTableFieldId="299" dataDxfId="53"/>
    <tableColumn id="48" uniqueName="48" name="sr_cal_mnths" queryTableFieldId="300" dataDxfId="52"/>
    <tableColumn id="8" uniqueName="8" name="prop_stts_txt" queryTableFieldId="278" dataDxfId="51"/>
    <tableColumn id="54" uniqueName="54" name="OTH_AGCY_SUBM_FLAG" queryTableFieldId="287" dataDxfId="50"/>
    <tableColumn id="53" uniqueName="53" name="Abstr?marks" queryTableFieldId="320" dataDxfId="49">
      <calculatedColumnFormula>SummarizeQuestMarks(ckAwdQTable[[#This Row],[abst_narr_txt]])</calculatedColumnFormula>
    </tableColumn>
    <tableColumn id="51" uniqueName="51" name="abst_narr_txt" queryTableFieldId="251" dataDxfId="48"/>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47"/>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3494" tableType="queryTable" totalsRowShown="0" dataDxfId="245">
  <autoFilter ref="A3:AC3494"/>
  <tableColumns count="29">
    <tableColumn id="10" uniqueName="10" name="prop_id" queryTableFieldId="10" dataDxfId="106"/>
    <tableColumn id="9" uniqueName="9" name="ILN" queryTableFieldId="89" dataDxfId="105" dataCellStyle="Hyperlink"/>
    <tableColumn id="31" uniqueName="31" name="10" queryTableFieldId="98" dataDxfId="104" dataCellStyle="Hyperlink">
      <calculatedColumnFormula>C3+(BudgetsQTable[[#This Row],[lead]]&lt;&gt;K3)</calculatedColumnFormula>
    </tableColumn>
    <tableColumn id="32" uniqueName="32" name="0" queryTableFieldId="97" dataDxfId="103" dataCellStyle="Hyperlink">
      <calculatedColumnFormula>D3*(BudgetsQTable[[#This Row],[lead]]=K3)+(BudgetsQTable[[#This Row],[prop_id]]&lt;&gt;A3)</calculatedColumnFormula>
    </tableColumn>
    <tableColumn id="3" uniqueName="3" name="nsf_rcvd_date" queryTableFieldId="63" dataDxfId="102" dataCellStyle="Hyperlink"/>
    <tableColumn id="4" uniqueName="4" name="pgm_annc_id" queryTableFieldId="64" dataDxfId="101" dataCellStyle="Hyperlink"/>
    <tableColumn id="5" uniqueName="5" name="org_code" queryTableFieldId="65" dataDxfId="100" dataCellStyle="Hyperlink"/>
    <tableColumn id="6" uniqueName="6" name="pgm_ele_code" queryTableFieldId="66" dataDxfId="99" dataCellStyle="Hyperlink"/>
    <tableColumn id="27" uniqueName="27" name="PO" queryTableFieldId="91" dataDxfId="98" dataCellStyle="Hyperlink"/>
    <tableColumn id="28" uniqueName="28" name="pi_email" queryTableFieldId="92" dataDxfId="97" dataCellStyle="Hyperlink"/>
    <tableColumn id="8" uniqueName="8" name="lead" queryTableFieldId="68" dataDxfId="96"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95"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94" dataCellStyle="Hyperlink"/>
    <tableColumn id="14" uniqueName="14" name="sr_pers_cnt" queryTableFieldId="73" dataDxfId="93" dataCellStyle="Hyperlink"/>
    <tableColumn id="15" uniqueName="15" name="sr_summ_mnth_cnt" queryTableFieldId="74" dataDxfId="92" dataCellStyle="Hyperlink"/>
    <tableColumn id="16" uniqueName="16" name="pdoc_grnt_dol" queryTableFieldId="75" dataDxfId="91" dataCellStyle="Currency"/>
    <tableColumn id="17" uniqueName="17" name="frgn_trav_dol" queryTableFieldId="76" dataDxfId="90" dataCellStyle="Currency"/>
    <tableColumn id="18" uniqueName="18" name="part_dol" queryTableFieldId="77" dataDxfId="89" dataCellStyle="Currency"/>
    <tableColumn id="19" uniqueName="19" name="budg_tot_dol" queryTableFieldId="78" dataDxfId="88" dataCellStyle="Currency"/>
    <tableColumn id="20" uniqueName="20" name="revn_num" queryTableFieldId="79" dataDxfId="87" dataCellStyle="Hyperlink"/>
    <tableColumn id="21" uniqueName="21" name="budg_seq_yr" queryTableFieldId="80" dataDxfId="86" dataCellStyle="Hyperlink"/>
    <tableColumn id="26" uniqueName="26" name="Column1" queryTableFieldId="85" dataDxfId="85" dataCellStyle="Hyperlink">
      <calculatedColumnFormula>IF(ISBLANK(BudgetsQTable[[#This Row],[budg_seq_yr]]),"FY"&amp;fiscalyear,"FY"&amp;fiscalyear-1+BudgetsQTable[[#This Row],[budg_seq_yr]])</calculatedColumnFormula>
    </tableColumn>
    <tableColumn id="22" uniqueName="22" name="dol" queryTableFieldId="81" dataDxfId="84" dataCellStyle="Currency"/>
    <tableColumn id="23" uniqueName="23" name="org_code2" queryTableFieldId="82" dataDxfId="83" dataCellStyle="Hyperlink"/>
    <tableColumn id="24" uniqueName="24" name="PEC" queryTableFieldId="83" dataDxfId="82" dataCellStyle="Hyperlink"/>
    <tableColumn id="7" uniqueName="7" name="Obj" queryTableFieldId="99" dataDxfId="81" dataCellStyle="Hyperlink"/>
    <tableColumn id="25" uniqueName="25" name="PRCs" queryTableFieldId="84" dataDxfId="80"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422" tableType="queryTable" totalsRowShown="0">
  <autoFilter ref="A1:EF422">
    <filterColumn colId="12">
      <customFilters>
        <customFilter operator="greaterThan" val="0"/>
      </customFilters>
    </filterColumn>
  </autoFilter>
  <sortState ref="A2:EF422">
    <sortCondition ref="M1:M422"/>
  </sortState>
  <tableColumns count="136">
    <tableColumn id="1" uniqueName="1" name="dd_rcom_date" queryTableFieldId="1" dataDxfId="202"/>
    <tableColumn id="2" uniqueName="2" name="nsf_rcvd_date" queryTableFieldId="2" dataDxfId="201"/>
    <tableColumn id="3" uniqueName="3" name="pgm_annc_id" queryTableFieldId="3" dataDxfId="200"/>
    <tableColumn id="4" uniqueName="4" name="org_code" queryTableFieldId="4" dataDxfId="199"/>
    <tableColumn id="5" uniqueName="5" name="pgm_ele_code" queryTableFieldId="5" dataDxfId="198"/>
    <tableColumn id="6" uniqueName="6" name="natr_rqst_abbr" queryTableFieldId="6" dataDxfId="197"/>
    <tableColumn id="7" uniqueName="7" name="prop_stts_abbr" queryTableFieldId="7" dataDxfId="196"/>
    <tableColumn id="8" uniqueName="8" name="obj_clas_code" queryTableFieldId="8"/>
    <tableColumn id="9" uniqueName="9" name="cntx_stmt_id" queryTableFieldId="9"/>
    <tableColumn id="10" uniqueName="10" name="PO" queryTableFieldId="10"/>
    <tableColumn id="11" uniqueName="11" name="RAupdate" queryTableFieldId="11" dataDxfId="195"/>
    <tableColumn id="12" uniqueName="12" name="nPanl" queryTableFieldId="12"/>
    <tableColumn id="13" uniqueName="13" name="RecRkMin" queryTableFieldId="13" dataDxfId="194"/>
    <tableColumn id="14" uniqueName="14" name="rec0" queryTableFieldId="14"/>
    <tableColumn id="15" uniqueName="15" name="rec1" queryTableFieldId="15"/>
    <tableColumn id="16" uniqueName="16" name="rec2" queryTableFieldId="16"/>
    <tableColumn id="17" uniqueName="17" name="RAtemplate" queryTableFieldId="17" dataDxfId="193"/>
    <tableColumn id="133" uniqueName="133" name="Radraft_filename" queryTableFieldId="135" dataDxfId="192">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91"/>
    <tableColumn id="137" uniqueName="137" name="RAps_note" queryTableFieldId="136" dataDxfId="190"/>
    <tableColumn id="134" uniqueName="134" name="RAsigner" queryTableFieldId="134" dataDxfId="189">
      <calculatedColumnFormula>IF(signer1="PD",IF(ISBLANK(RADataQTable[[#This Row],[sign_blck_name]]),"",RADataQTable[[#This Row],[sign_blck_name]]),IF(ISBLANK(signer1),"",signer1))</calculatedColumnFormula>
    </tableColumn>
    <tableColumn id="135" uniqueName="135" name="RAsigner2" queryTableFieldId="133" dataDxfId="188">
      <calculatedColumnFormula>signer2</calculatedColumnFormula>
    </tableColumn>
    <tableColumn id="138" uniqueName="138" name="ej" queryTableFieldId="142" dataDxfId="187" dataCellStyle="Hyperlink">
      <calculatedColumnFormula>HYPERLINK("https://www.ejacket.nsf.gov/ej/showProposal.do?Continue=Y&amp;ID="&amp;RADataQTable[[#This Row],[prop_id0]],"eJ")</calculatedColumnFormula>
    </tableColumn>
    <tableColumn id="139" uniqueName="139" name="@PI" queryTableFieldId="141" dataDxfId="186"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85"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84"/>
    <tableColumn id="23" uniqueName="23" name="avg_score" queryTableFieldId="23" dataDxfId="183"/>
    <tableColumn id="24" uniqueName="24" name="maxScore" queryTableFieldId="24"/>
    <tableColumn id="25" uniqueName="25" name="allReviews" queryTableFieldId="25"/>
    <tableColumn id="26" uniqueName="26" name="last_rev_date" queryTableFieldId="26" dataDxfId="182"/>
    <tableColumn id="28" uniqueName="28" name="rqst_tot" queryTableFieldId="28" dataDxfId="181" dataCellStyle="Currency"/>
    <tableColumn id="29" uniqueName="29" name="budg_tot" queryTableFieldId="29" dataDxfId="180" dataCellStyle="Currency"/>
    <tableColumn id="30" uniqueName="30" name="budRevnMax" queryTableFieldId="30"/>
    <tableColumn id="31" uniqueName="31" name="rqst_eff_date" queryTableFieldId="31" dataDxfId="179"/>
    <tableColumn id="32" uniqueName="32" name="rqst_mnth_cnt" queryTableFieldId="32" dataDxfId="178"/>
    <tableColumn id="33" uniqueName="33" name="prop_titl_txt" queryTableFieldId="33" dataDxfId="177"/>
    <tableColumn id="34" uniqueName="34" name="AhNrev" queryTableFieldId="34"/>
    <tableColumn id="35" uniqueName="35" name="AhRevs" queryTableFieldId="35"/>
    <tableColumn id="36" uniqueName="36" name="AhLast" queryTableFieldId="36" dataDxfId="176"/>
    <tableColumn id="37" uniqueName="37" name="panl_id0" queryTableFieldId="37"/>
    <tableColumn id="38" uniqueName="38" name="RCOM_TXT0" queryTableFieldId="38" dataDxfId="175"/>
    <tableColumn id="39" uniqueName="39" name="rank0" queryTableFieldId="39" dataDxfId="174"/>
    <tableColumn id="40" uniqueName="40" name="panl_name0" queryTableFieldId="40" dataDxfId="173"/>
    <tableColumn id="41" uniqueName="41" name="panl_end0" queryTableFieldId="41" dataDxfId="172"/>
    <tableColumn id="42" uniqueName="42" name="revs0" queryTableFieldId="42" dataDxfId="171"/>
    <tableColumn id="43" uniqueName="43" name="PanlString0" queryTableFieldId="43" dataDxfId="170"/>
    <tableColumn id="44" uniqueName="44" name="pnlst0" queryTableFieldId="44" dataDxfId="169"/>
    <tableColumn id="45" uniqueName="45" name="confl0" queryTableFieldId="45" dataDxfId="168"/>
    <tableColumn id="46" uniqueName="46" name="panl_id1" queryTableFieldId="46" dataDxfId="167"/>
    <tableColumn id="47" uniqueName="47" name="RCOM_TXT1" queryTableFieldId="47" dataDxfId="166"/>
    <tableColumn id="48" uniqueName="48" name="rank1" queryTableFieldId="48" dataDxfId="165"/>
    <tableColumn id="49" uniqueName="49" name="panl_name1" queryTableFieldId="49" dataDxfId="164"/>
    <tableColumn id="50" uniqueName="50" name="panl_end1" queryTableFieldId="50" dataDxfId="163"/>
    <tableColumn id="51" uniqueName="51" name="revs1" queryTableFieldId="51" dataDxfId="162"/>
    <tableColumn id="52" uniqueName="52" name="PanlString1" queryTableFieldId="52" dataDxfId="161"/>
    <tableColumn id="53" uniqueName="53" name="pnlst1" queryTableFieldId="53" dataDxfId="160"/>
    <tableColumn id="54" uniqueName="54" name="confl1" queryTableFieldId="54" dataDxfId="159"/>
    <tableColumn id="55" uniqueName="55" name="panl_id2" queryTableFieldId="55" dataDxfId="158"/>
    <tableColumn id="56" uniqueName="56" name="RCOM_TXT2" queryTableFieldId="56" dataDxfId="157"/>
    <tableColumn id="57" uniqueName="57" name="rank2" queryTableFieldId="57" dataDxfId="156"/>
    <tableColumn id="58" uniqueName="58" name="panl_name2" queryTableFieldId="58" dataDxfId="155"/>
    <tableColumn id="59" uniqueName="59" name="panl_end2" queryTableFieldId="59" dataDxfId="154"/>
    <tableColumn id="60" uniqueName="60" name="revs2" queryTableFieldId="60" dataDxfId="153"/>
    <tableColumn id="61" uniqueName="61" name="PanlString2" queryTableFieldId="61" dataDxfId="152"/>
    <tableColumn id="62" uniqueName="62" name="pnlst2" queryTableFieldId="62" dataDxfId="151"/>
    <tableColumn id="63" uniqueName="63" name="confl2" queryTableFieldId="63" dataDxfId="150"/>
    <tableColumn id="64" uniqueName="64" name="prop_id0" queryTableFieldId="64"/>
    <tableColumn id="65" uniqueName="65" name="last0" queryTableFieldId="65" dataDxfId="149"/>
    <tableColumn id="66" uniqueName="66" name="frst0" queryTableFieldId="66" dataDxfId="148"/>
    <tableColumn id="67" uniqueName="67" name="inst0" queryTableFieldId="67" dataDxfId="147"/>
    <tableColumn id="68" uniqueName="68" name="rqst0" queryTableFieldId="68" dataDxfId="146"/>
    <tableColumn id="69" uniqueName="69" name="b0tot" queryTableFieldId="69" dataDxfId="145"/>
    <tableColumn id="70" uniqueName="70" name="PRC0" queryTableFieldId="70"/>
    <tableColumn id="71" uniqueName="71" name="prop_id1" queryTableFieldId="71" dataDxfId="144"/>
    <tableColumn id="72" uniqueName="72" name="last1" queryTableFieldId="72" dataDxfId="143"/>
    <tableColumn id="73" uniqueName="73" name="frst1" queryTableFieldId="73" dataDxfId="142"/>
    <tableColumn id="74" uniqueName="74" name="inst1" queryTableFieldId="74" dataDxfId="141"/>
    <tableColumn id="75" uniqueName="75" name="rqst1" queryTableFieldId="75" dataDxfId="140"/>
    <tableColumn id="76" uniqueName="76" name="b1tot" queryTableFieldId="76" dataDxfId="139"/>
    <tableColumn id="77" uniqueName="77" name="PRC1" queryTableFieldId="77"/>
    <tableColumn id="78" uniqueName="78" name="prop_id2" queryTableFieldId="78" dataDxfId="138"/>
    <tableColumn id="79" uniqueName="79" name="last2" queryTableFieldId="79" dataDxfId="137"/>
    <tableColumn id="80" uniqueName="80" name="frst2" queryTableFieldId="80" dataDxfId="136"/>
    <tableColumn id="81" uniqueName="81" name="inst2" queryTableFieldId="81" dataDxfId="135"/>
    <tableColumn id="82" uniqueName="82" name="rqst2" queryTableFieldId="82" dataDxfId="134"/>
    <tableColumn id="83" uniqueName="83" name="b2tot" queryTableFieldId="83" dataDxfId="133"/>
    <tableColumn id="84" uniqueName="84" name="PRC2" queryTableFieldId="84"/>
    <tableColumn id="85" uniqueName="85" name="prop_id3" queryTableFieldId="85" dataDxfId="132"/>
    <tableColumn id="86" uniqueName="86" name="last3" queryTableFieldId="86" dataDxfId="131"/>
    <tableColumn id="87" uniqueName="87" name="frst3" queryTableFieldId="87" dataDxfId="130"/>
    <tableColumn id="88" uniqueName="88" name="inst3" queryTableFieldId="88" dataDxfId="129"/>
    <tableColumn id="89" uniqueName="89" name="rqst3" queryTableFieldId="89" dataDxfId="128"/>
    <tableColumn id="90" uniqueName="90" name="b3tot" queryTableFieldId="90" dataDxfId="127"/>
    <tableColumn id="91" uniqueName="91" name="PRC3" queryTableFieldId="91"/>
    <tableColumn id="92" uniqueName="92" name="prop_id4" queryTableFieldId="92" dataDxfId="126"/>
    <tableColumn id="93" uniqueName="93" name="last4" queryTableFieldId="93" dataDxfId="125"/>
    <tableColumn id="94" uniqueName="94" name="frst4" queryTableFieldId="94" dataDxfId="124"/>
    <tableColumn id="95" uniqueName="95" name="inst4" queryTableFieldId="95" dataDxfId="123"/>
    <tableColumn id="96" uniqueName="96" name="rqst4" queryTableFieldId="96" dataDxfId="122"/>
    <tableColumn id="97" uniqueName="97" name="b4tot" queryTableFieldId="97" dataDxfId="121"/>
    <tableColumn id="98" uniqueName="98" name="PRC4" queryTableFieldId="98"/>
    <tableColumn id="99" uniqueName="99" name="prop_id5" queryTableFieldId="99" dataDxfId="120"/>
    <tableColumn id="100" uniqueName="100" name="last5" queryTableFieldId="100" dataDxfId="119"/>
    <tableColumn id="101" uniqueName="101" name="frst5" queryTableFieldId="101" dataDxfId="118"/>
    <tableColumn id="102" uniqueName="102" name="inst5" queryTableFieldId="102" dataDxfId="117"/>
    <tableColumn id="103" uniqueName="103" name="rqst5" queryTableFieldId="103" dataDxfId="116"/>
    <tableColumn id="104" uniqueName="104" name="b5tot" queryTableFieldId="104" dataDxfId="115"/>
    <tableColumn id="105" uniqueName="105" name="PRC5" queryTableFieldId="105"/>
    <tableColumn id="106" uniqueName="106" name="prop_id6" queryTableFieldId="106" dataDxfId="114"/>
    <tableColumn id="107" uniqueName="107" name="last6" queryTableFieldId="107" dataDxfId="113"/>
    <tableColumn id="108" uniqueName="108" name="frst6" queryTableFieldId="108" dataDxfId="112"/>
    <tableColumn id="109" uniqueName="109" name="inst6" queryTableFieldId="109" dataDxfId="111"/>
    <tableColumn id="110" uniqueName="110" name="rqst6" queryTableFieldId="110" dataDxfId="110"/>
    <tableColumn id="111" uniqueName="111" name="b6tot" queryTableFieldId="111" dataDxfId="109"/>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08"/>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07"/>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5" totalsRowShown="0" headerRowDxfId="244" dataDxfId="243">
  <autoFilter ref="J10:J15"/>
  <tableColumns count="1">
    <tableColumn id="1" name="Available templates:" dataDxfId="242"/>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41" dataDxfId="240">
  <autoFilter ref="N2:N29"/>
  <tableColumns count="1">
    <tableColumn id="1" name="Epscor" totalsRowFunction="count" dataDxfId="239" totalsRowDxfId="238"/>
  </tableColumns>
  <tableStyleInfo name="TableFall" showFirstColumn="0" showLastColumn="0" showRowStripes="1" showColumnStripes="0"/>
</table>
</file>

<file path=xl/tables/table12.xml><?xml version="1.0" encoding="utf-8"?>
<table xmlns="http://schemas.openxmlformats.org/spreadsheetml/2006/main" id="16" name="ConflictQTable" displayName="ConflictQTable" ref="A2:C76" tableType="queryTable" totalsRowShown="0" headerRowCellStyle="Normal" dataCellStyle="Normal">
  <autoFilter ref="A2:C76"/>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3.xml><?xml version="1.0" encoding="utf-8"?>
<table xmlns="http://schemas.openxmlformats.org/spreadsheetml/2006/main" id="11" name="PRCGlossaryQTable" displayName="PRCGlossaryQTable" ref="A2:B26" tableType="queryTable" totalsRowShown="0" headerRowCellStyle="Normal" dataCellStyle="Normal">
  <autoFilter ref="A2:B26"/>
  <tableColumns count="2">
    <tableColumn id="1" uniqueName="1" name="PRC" queryTableFieldId="278" dataDxfId="233"/>
    <tableColumn id="2" uniqueName="2" name="PRC_Description" queryTableFieldId="279"/>
  </tableColumns>
  <tableStyleInfo name="TableStyleMedium2" showFirstColumn="0" showLastColumn="0" showRowStripes="1" showColumnStripes="0"/>
</table>
</file>

<file path=xl/tables/table14.xml><?xml version="1.0" encoding="utf-8"?>
<table xmlns="http://schemas.openxmlformats.org/spreadsheetml/2006/main" id="13" name="PECGlossaryQTable" displayName="PECGlossaryQTable" ref="D2:E15" tableType="queryTable" totalsRowShown="0" headerRowCellStyle="Normal" dataCellStyle="Normal">
  <autoFilter ref="D2:E15"/>
  <tableColumns count="2">
    <tableColumn id="1" uniqueName="1" name="PEC" queryTableFieldId="280" dataDxfId="234"/>
    <tableColumn id="2" uniqueName="2" name="PEC_Description" queryTableFieldId="281"/>
  </tableColumns>
  <tableStyleInfo name="TableStyleMedium2" showFirstColumn="0" showLastColumn="0" showRowStripes="1" showColumnStripes="0"/>
</table>
</file>

<file path=xl/tables/table15.xml><?xml version="1.0" encoding="utf-8"?>
<table xmlns="http://schemas.openxmlformats.org/spreadsheetml/2006/main" id="12" name="ckSplitsQTable" displayName="ckSplitsQTable" ref="A1:AH7" tableType="queryTable" totalsRowShown="0">
  <autoFilter ref="A1:AH7"/>
  <tableColumns count="34">
    <tableColumn id="21" uniqueName="21" name="dd_rcom_date" queryTableFieldId="1" dataDxfId="30"/>
    <tableColumn id="22" uniqueName="22" name="nsf_rcvd_date" queryTableFieldId="2" dataDxfId="29"/>
    <tableColumn id="23" uniqueName="23" name="cntx_stmt_id" queryTableFieldId="3"/>
    <tableColumn id="24" uniqueName="24" name="pgm_annc_id" queryTableFieldId="4"/>
    <tableColumn id="60" uniqueName="60" name="pObj" queryTableFieldId="13" dataDxfId="28"/>
    <tableColumn id="61" uniqueName="61" name="bObj" queryTableFieldId="14" dataDxfId="2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6"/>
    <tableColumn id="35" uniqueName="35" name="rcom_istr_abbr" queryTableFieldId="15" dataDxfId="25"/>
    <tableColumn id="57" uniqueName="57" name="budg_yr" queryTableFieldId="27" dataDxfId="24"/>
    <tableColumn id="58" uniqueName="58" name="splt_id" queryTableFieldId="28" dataDxfId="23"/>
    <tableColumn id="59" uniqueName="59" name="budg_splt_tot_dol" queryTableFieldId="29" dataDxfId="22"/>
    <tableColumn id="54" uniqueName="54" name="0" queryTableFieldId="35" dataDxfId="21">
      <calculatedColumnFormula>S1+(X2&lt;&gt;X1)</calculatedColumnFormula>
    </tableColumn>
    <tableColumn id="37" uniqueName="37" name="ILN" queryTableFieldId="17" dataDxfId="20"/>
    <tableColumn id="36" uniqueName="36" name="lead" queryTableFieldId="16" dataDxfId="19"/>
    <tableColumn id="55" uniqueName="55" name="eJ" queryTableFieldId="36" dataDxfId="18" dataCellStyle="Hyperlink">
      <calculatedColumnFormula>HYPERLINK("https://www.ejacket.nsf.gov/ej/showProposal.do?ID="&amp;ckSplitsQTable[[#This Row],[prop_id]],"eJ")</calculatedColumnFormula>
    </tableColumn>
    <tableColumn id="38" uniqueName="38" name="Div" queryTableFieldId="18" dataDxfId="17"/>
    <tableColumn id="39" uniqueName="39" name="prop_id" queryTableFieldId="19" dataDxfId="16"/>
    <tableColumn id="40" uniqueName="40" name="pi_last_name" queryTableFieldId="20" dataDxfId="15"/>
    <tableColumn id="41" uniqueName="41" name="pi_frst_name" queryTableFieldId="21" dataDxfId="14"/>
    <tableColumn id="42" uniqueName="42" name="inst" queryTableFieldId="22" dataDxfId="13"/>
    <tableColumn id="56" uniqueName="56" name="@ pi" queryTableFieldId="37" dataDxfId="12"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11"/>
    <tableColumn id="44" uniqueName="44" name="propPRCs" queryTableFieldId="24" dataDxfId="10"/>
    <tableColumn id="45" uniqueName="45" name="bPRCs" queryTableFieldId="25" dataDxfId="9"/>
    <tableColumn id="46" uniqueName="46" name="awd_id" queryTableFieldId="26" dataDxfId="8"/>
    <tableColumn id="50" uniqueName="50" name="prop_stts_txt" queryTableFieldId="30" dataDxfId="7"/>
    <tableColumn id="51" uniqueName="51" name="prop_titl_txt" queryTableFieldId="31" dataDxfId="6"/>
  </tableColumns>
  <tableStyleInfo name="TableStyleLight11" showFirstColumn="0" showLastColumn="0" showRowStripes="0" showColumnStripes="0"/>
</table>
</file>

<file path=xl/tables/table16.xml><?xml version="1.0" encoding="utf-8"?>
<table xmlns="http://schemas.openxmlformats.org/spreadsheetml/2006/main" id="1" name="ProjTextQTable" displayName="ProjTextQTable" ref="A1:P1043" tableType="queryTable" totalsRowCount="1">
  <autoFilter ref="A1:P104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31" totalsRowDxfId="232"/>
    <tableColumn id="11" uniqueName="11" name="returned" queryTableFieldId="11" dataDxfId="230"/>
    <tableColumn id="14" uniqueName="14" name="nchars" queryTableFieldId="15" dataDxfId="229">
      <calculatedColumnFormula>LEN(ProjTextQTable[[#This Row],[text]])</calculatedColumnFormula>
    </tableColumn>
    <tableColumn id="15" uniqueName="15" name="nwords" queryTableFieldId="14" dataDxfId="228">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19"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zoomScale="90" zoomScaleNormal="90" workbookViewId="0"/>
  </sheetViews>
  <sheetFormatPr defaultRowHeight="14.5" x14ac:dyDescent="0.35"/>
  <cols>
    <col min="1" max="1" width="2" customWidth="1"/>
    <col min="2" max="2" width="12.453125" customWidth="1"/>
    <col min="3" max="3" width="3.1796875" customWidth="1"/>
    <col min="4" max="4" width="2.453125" customWidth="1"/>
    <col min="5" max="5" width="13.26953125" customWidth="1"/>
    <col min="6" max="6" width="4.81640625" customWidth="1"/>
    <col min="7" max="7" width="3.54296875" customWidth="1"/>
    <col min="8" max="8" width="12.26953125" customWidth="1"/>
    <col min="9" max="9" width="4.81640625" customWidth="1"/>
    <col min="10" max="10" width="4.54296875" customWidth="1"/>
    <col min="11" max="11" width="12.7265625" customWidth="1"/>
    <col min="12" max="12" width="8.54296875" customWidth="1"/>
    <col min="13" max="13" width="5.81640625" customWidth="1"/>
    <col min="14" max="14" width="26.81640625" customWidth="1"/>
    <col min="15" max="15" width="21.54296875" customWidth="1"/>
  </cols>
  <sheetData>
    <row r="1" spans="2:15" ht="18" customHeight="1" x14ac:dyDescent="0.35">
      <c r="B1" s="128" t="s">
        <v>443</v>
      </c>
      <c r="C1" s="128"/>
      <c r="D1" s="128"/>
      <c r="E1" s="128"/>
      <c r="F1" s="128"/>
      <c r="G1" s="128"/>
      <c r="H1" s="128"/>
      <c r="I1" s="128"/>
      <c r="J1" s="128"/>
      <c r="K1" s="128"/>
      <c r="M1" s="3" t="s">
        <v>433</v>
      </c>
    </row>
    <row r="2" spans="2:15" ht="18" customHeight="1" x14ac:dyDescent="0.35">
      <c r="B2" s="129" t="s">
        <v>448</v>
      </c>
      <c r="C2" s="128"/>
      <c r="D2" s="128"/>
      <c r="E2" s="128"/>
      <c r="F2" s="128"/>
      <c r="G2" s="128"/>
      <c r="H2" s="128"/>
      <c r="I2" s="130"/>
      <c r="J2" s="128">
        <v>2</v>
      </c>
      <c r="K2" s="128"/>
      <c r="M2" s="126"/>
      <c r="N2" s="139" t="s">
        <v>430</v>
      </c>
    </row>
    <row r="3" spans="2:15" ht="18" customHeight="1" x14ac:dyDescent="0.35">
      <c r="B3" s="3"/>
      <c r="C3" s="35" t="s">
        <v>409</v>
      </c>
      <c r="D3" s="131">
        <v>0</v>
      </c>
      <c r="E3" s="128" t="s">
        <v>444</v>
      </c>
      <c r="F3" s="128"/>
      <c r="G3" s="128"/>
      <c r="H3" s="128"/>
      <c r="I3" s="33"/>
      <c r="J3" t="b">
        <v>0</v>
      </c>
      <c r="M3" s="140" t="s">
        <v>453</v>
      </c>
      <c r="N3" s="138"/>
      <c r="O3" s="137"/>
    </row>
    <row r="4" spans="2:15" ht="18" customHeight="1" x14ac:dyDescent="0.35">
      <c r="B4" s="3"/>
      <c r="C4" s="35" t="s">
        <v>432</v>
      </c>
      <c r="D4" s="131">
        <v>1</v>
      </c>
      <c r="E4" s="128" t="s">
        <v>431</v>
      </c>
      <c r="F4" s="128"/>
      <c r="G4" s="128"/>
      <c r="H4" s="128"/>
      <c r="I4" s="33"/>
      <c r="J4" t="b">
        <v>0</v>
      </c>
      <c r="M4" s="116"/>
      <c r="N4" s="44"/>
    </row>
    <row r="5" spans="2:15" ht="18.399999999999999" customHeight="1" x14ac:dyDescent="0.35">
      <c r="B5" s="3"/>
      <c r="C5" s="35" t="s">
        <v>435</v>
      </c>
      <c r="D5" s="131">
        <v>2</v>
      </c>
      <c r="E5" s="128" t="s">
        <v>445</v>
      </c>
      <c r="F5" s="128"/>
      <c r="G5" s="128"/>
      <c r="H5" s="128"/>
      <c r="I5" s="33"/>
      <c r="M5" s="3" t="s">
        <v>394</v>
      </c>
    </row>
    <row r="6" spans="2:15" ht="20.25" customHeight="1" x14ac:dyDescent="0.35">
      <c r="B6" s="3"/>
      <c r="C6" s="35" t="s">
        <v>411</v>
      </c>
      <c r="D6" s="131">
        <v>3</v>
      </c>
      <c r="E6" s="36"/>
      <c r="F6" s="36"/>
      <c r="M6" s="60" t="s">
        <v>220</v>
      </c>
      <c r="N6" s="29" t="s">
        <v>219</v>
      </c>
    </row>
    <row r="7" spans="2:15" ht="20.25" customHeight="1" x14ac:dyDescent="0.35">
      <c r="B7" s="3"/>
      <c r="C7" s="35" t="s">
        <v>428</v>
      </c>
      <c r="D7" s="131">
        <v>4</v>
      </c>
      <c r="E7" s="36"/>
      <c r="F7" s="36"/>
      <c r="M7" s="60" t="s">
        <v>221</v>
      </c>
      <c r="N7" s="29" t="s">
        <v>387</v>
      </c>
    </row>
    <row r="8" spans="2:15" ht="20.25" customHeight="1" x14ac:dyDescent="0.35">
      <c r="B8" s="3"/>
      <c r="C8" s="35" t="s">
        <v>436</v>
      </c>
      <c r="D8" s="131">
        <v>5</v>
      </c>
      <c r="E8" s="36"/>
      <c r="F8" s="36"/>
      <c r="M8" s="3" t="s">
        <v>182</v>
      </c>
    </row>
    <row r="9" spans="2:15" ht="20.25" customHeight="1" x14ac:dyDescent="0.35">
      <c r="B9" s="3"/>
      <c r="C9" s="35" t="s">
        <v>408</v>
      </c>
      <c r="D9" s="131">
        <v>6</v>
      </c>
      <c r="E9" s="128" t="s">
        <v>434</v>
      </c>
      <c r="F9" s="128"/>
      <c r="G9" s="128"/>
      <c r="H9" s="128"/>
    </row>
    <row r="10" spans="2:15" ht="20.25" customHeight="1" x14ac:dyDescent="0.35">
      <c r="B10" s="3"/>
      <c r="C10" s="35" t="s">
        <v>410</v>
      </c>
      <c r="D10" s="131">
        <v>7</v>
      </c>
      <c r="E10" s="36"/>
      <c r="F10" s="36"/>
    </row>
    <row r="11" spans="2:15" ht="19.75" customHeight="1" x14ac:dyDescent="0.35">
      <c r="B11" s="3" t="s">
        <v>429</v>
      </c>
      <c r="C11" s="35"/>
      <c r="D11" s="37"/>
      <c r="E11" s="36"/>
      <c r="F11" s="36"/>
    </row>
    <row r="12" spans="2:15" ht="18" customHeight="1" x14ac:dyDescent="0.35">
      <c r="B12" s="3"/>
      <c r="C12" s="35"/>
      <c r="D12" s="37"/>
      <c r="E12" s="36"/>
      <c r="F12" s="36"/>
      <c r="M12" s="43">
        <v>50</v>
      </c>
      <c r="N12" s="44" t="s">
        <v>189</v>
      </c>
    </row>
    <row r="13" spans="2:15" x14ac:dyDescent="0.35">
      <c r="B13" s="3" t="s">
        <v>181</v>
      </c>
      <c r="C13" s="3"/>
      <c r="D13" s="34"/>
      <c r="E13" s="3" t="s">
        <v>180</v>
      </c>
      <c r="F13" s="3"/>
      <c r="G13" s="3"/>
      <c r="H13" s="3" t="s">
        <v>183</v>
      </c>
    </row>
    <row r="14" spans="2:15" x14ac:dyDescent="0.35">
      <c r="B14" t="s">
        <v>161</v>
      </c>
      <c r="E14" t="s">
        <v>162</v>
      </c>
      <c r="H14" t="s">
        <v>451</v>
      </c>
      <c r="K14" t="s">
        <v>400</v>
      </c>
      <c r="N14" s="59" t="s">
        <v>348</v>
      </c>
      <c r="O14" s="125" t="s">
        <v>406</v>
      </c>
    </row>
    <row r="15" spans="2:15" x14ac:dyDescent="0.35">
      <c r="B15" t="s">
        <v>0</v>
      </c>
      <c r="E15" t="s">
        <v>0</v>
      </c>
      <c r="H15" t="s">
        <v>0</v>
      </c>
      <c r="K15" t="s">
        <v>0</v>
      </c>
      <c r="N15" s="3" t="s">
        <v>344</v>
      </c>
      <c r="O15" s="7" t="s">
        <v>346</v>
      </c>
    </row>
    <row r="16" spans="2:15" x14ac:dyDescent="0.35">
      <c r="B16" s="25"/>
      <c r="E16" s="25"/>
      <c r="H16" s="25"/>
      <c r="K16" s="25"/>
      <c r="N16" s="3" t="s">
        <v>438</v>
      </c>
      <c r="O16" s="7" t="s">
        <v>346</v>
      </c>
    </row>
    <row r="17" spans="3:15" x14ac:dyDescent="0.35">
      <c r="N17" s="3" t="s">
        <v>361</v>
      </c>
      <c r="O17" s="7" t="s">
        <v>362</v>
      </c>
    </row>
    <row r="18" spans="3:15" x14ac:dyDescent="0.35">
      <c r="N18" s="3" t="s">
        <v>357</v>
      </c>
      <c r="O18" s="7" t="s">
        <v>342</v>
      </c>
    </row>
    <row r="19" spans="3:15" x14ac:dyDescent="0.35">
      <c r="N19" s="3" t="s">
        <v>353</v>
      </c>
      <c r="O19" s="7" t="s">
        <v>342</v>
      </c>
    </row>
    <row r="20" spans="3:15" x14ac:dyDescent="0.35">
      <c r="N20" s="3" t="s">
        <v>343</v>
      </c>
      <c r="O20" s="7" t="s">
        <v>342</v>
      </c>
    </row>
    <row r="21" spans="3:15" x14ac:dyDescent="0.35">
      <c r="N21" s="3" t="s">
        <v>405</v>
      </c>
      <c r="O21" s="7" t="s">
        <v>342</v>
      </c>
    </row>
    <row r="22" spans="3:15" x14ac:dyDescent="0.35">
      <c r="N22" s="3" t="s">
        <v>397</v>
      </c>
      <c r="O22" s="7" t="s">
        <v>342</v>
      </c>
    </row>
    <row r="23" spans="3:15" x14ac:dyDescent="0.35">
      <c r="N23" s="3" t="s">
        <v>404</v>
      </c>
      <c r="O23" s="7" t="s">
        <v>340</v>
      </c>
    </row>
    <row r="24" spans="3:15" x14ac:dyDescent="0.35">
      <c r="C24" s="42"/>
      <c r="N24" s="3" t="s">
        <v>396</v>
      </c>
      <c r="O24" s="7" t="s">
        <v>340</v>
      </c>
    </row>
    <row r="25" spans="3:15" x14ac:dyDescent="0.35">
      <c r="N25" s="3" t="s">
        <v>356</v>
      </c>
      <c r="O25" s="7" t="s">
        <v>340</v>
      </c>
    </row>
    <row r="26" spans="3:15" x14ac:dyDescent="0.35">
      <c r="N26" s="3" t="s">
        <v>373</v>
      </c>
      <c r="O26" s="7" t="s">
        <v>11</v>
      </c>
    </row>
    <row r="27" spans="3:15" x14ac:dyDescent="0.35">
      <c r="N27" s="3" t="s">
        <v>439</v>
      </c>
      <c r="O27" s="7" t="s">
        <v>437</v>
      </c>
    </row>
    <row r="28" spans="3:15" x14ac:dyDescent="0.35">
      <c r="N28" s="3" t="s">
        <v>398</v>
      </c>
      <c r="O28" s="7" t="s">
        <v>440</v>
      </c>
    </row>
    <row r="29" spans="3:15" x14ac:dyDescent="0.35">
      <c r="N29" s="3" t="s">
        <v>360</v>
      </c>
      <c r="O29" s="7" t="s">
        <v>350</v>
      </c>
    </row>
    <row r="30" spans="3:15" x14ac:dyDescent="0.35">
      <c r="N30" s="3" t="s">
        <v>359</v>
      </c>
      <c r="O30" s="7" t="s">
        <v>350</v>
      </c>
    </row>
    <row r="31" spans="3:15" x14ac:dyDescent="0.35">
      <c r="N31" s="3" t="s">
        <v>370</v>
      </c>
      <c r="O31" s="7" t="s">
        <v>341</v>
      </c>
    </row>
    <row r="32" spans="3:15" x14ac:dyDescent="0.35">
      <c r="N32" s="3" t="s">
        <v>364</v>
      </c>
      <c r="O32" s="7" t="s">
        <v>363</v>
      </c>
    </row>
    <row r="33" spans="14:15" x14ac:dyDescent="0.35">
      <c r="N33" s="3" t="s">
        <v>351</v>
      </c>
      <c r="O33" s="7" t="s">
        <v>352</v>
      </c>
    </row>
    <row r="34" spans="14:15" x14ac:dyDescent="0.35">
      <c r="N34" s="3" t="s">
        <v>349</v>
      </c>
      <c r="O34" s="7" t="s">
        <v>345</v>
      </c>
    </row>
    <row r="35" spans="14:15" x14ac:dyDescent="0.35">
      <c r="N35" s="3" t="s">
        <v>355</v>
      </c>
      <c r="O35" s="7" t="s">
        <v>354</v>
      </c>
    </row>
  </sheetData>
  <dataValidations count="1">
    <dataValidation type="list" allowBlank="1" showInputMessage="1" showErrorMessage="1" sqref="B14 E14 H14 K14">
      <formula1>INDIRECT("AvailableTemplates[Available templates:]")</formula1>
    </dataValidation>
  </dataValidations>
  <hyperlinks>
    <hyperlink ref="O18" location="ckCoding!I1" tooltip="Highlighed when total &lt; 100%" display="ckCoding"/>
    <hyperlink ref="O17" location="ProjText!A1" tooltip="see step 5 above-left; Makes a bookmarked pdf with these documents.  Not only good for quoting while writing RAs, but also to review/search during a panel, or for bulk DD concur." display="pdf from ProjText"/>
    <hyperlink ref="O35" location="RAData!T1" tooltip="Text in RAps_note is added to RA drafts after signature without modifying the template" display="RAData, or edit template"/>
    <hyperlink ref="O34" location="RAData!R1" tooltip="to change all, set above and 'Pull Data'; set individually in RAdata, or leave blank for Word to fill in." display="above, or RAData"/>
    <hyperlink ref="O33" location="ckSplits!AM1" tooltip="Feel free to edit pivot table" display="Pivot table on ckSplits"/>
    <hyperlink ref="O31" location="Budgets!L1" tooltip="Latest budget revisions shown" display="Budgets"/>
    <hyperlink ref="O29" location="Advanced!H7" tooltip="Set the template folder to your R: drive or your local machine, and RoboRA will copy the templates for you to customize. I suggest saving RoboRA in the folder with the templates. " display="Advanced"/>
    <hyperlink ref="O28" location="dirRAoutput" tooltip="Pick a folder on your R drive for archiving, your local drive to work while offline, or a shared drive to share with others." display="above or Advanced"/>
    <hyperlink ref="O30" location="Advanced!M1" tooltip="Add/remove state abbreviations here" display="Advanced"/>
    <hyperlink ref="O26" location="PRCs!A1" tooltip="Shows only those in use by projects" display="PRCs"/>
    <hyperlink ref="O24" location="ckAwd!AT1" tooltip="Shows question marks except those after a letter &amp; before a space.  Non-lead abstracts highlighted if they differ from lead." display="ckAwd"/>
    <hyperlink ref="O25" location="ckAwd!AE1" tooltip="See countries from cover and total frgn_trav bugdet" display="ckAwd"/>
    <hyperlink ref="O23" location="ckAwd!Z1" tooltip="Information from the cover pages." display="ckAwd"/>
    <hyperlink ref="O15" location="RAData!X1" tooltip="Links create outlook email to just the project lead, or to all PIs &amp; co-PIs on project." display="RAData"/>
    <hyperlink ref="O32" location="ckSplits!A1" tooltip="Mostly for IAS use; compare budget and proposal codes &amp; PRCs." display="ckSplits"/>
    <hyperlink ref="O19" location="ckCoding!M1" tooltip="Highlights state when epscor code is wrong and WMD when cover has women, minority, or disabled. " display="ckCoding"/>
    <hyperlink ref="O20" location="ckCoding!C1" tooltip="Highlights mismatches (coding, title, ...) throughout tab" display="ckCoding"/>
    <hyperlink ref="O22" location="ckCoding!AE1" tooltip="Black numbers (of panels, conflicts, reviews, unreleasable) are information.  Red numbers (unreleased, released conflicts, received reviews marked pending) should be checked out." display="ckCoding"/>
    <hyperlink ref="O21" location="ckCoding!C1" tooltip="Highlights when there aren't at least three releasable reviews." display="ckCoding"/>
    <hyperlink ref="O27"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31750</xdr:colOff>
                    <xdr:row>6</xdr:row>
                    <xdr:rowOff>69850</xdr:rowOff>
                  </from>
                  <to>
                    <xdr:col>7</xdr:col>
                    <xdr:colOff>622300</xdr:colOff>
                    <xdr:row>7</xdr:row>
                    <xdr:rowOff>31750</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19050</xdr:colOff>
                    <xdr:row>9</xdr:row>
                    <xdr:rowOff>76200</xdr:rowOff>
                  </from>
                  <to>
                    <xdr:col>7</xdr:col>
                    <xdr:colOff>571500</xdr:colOff>
                    <xdr:row>10</xdr:row>
                    <xdr:rowOff>19050</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209550</xdr:colOff>
                    <xdr:row>7</xdr:row>
                    <xdr:rowOff>209550</xdr:rowOff>
                  </from>
                  <to>
                    <xdr:col>13</xdr:col>
                    <xdr:colOff>1593850</xdr:colOff>
                    <xdr:row>8</xdr:row>
                    <xdr:rowOff>209550</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209550</xdr:colOff>
                    <xdr:row>8</xdr:row>
                    <xdr:rowOff>203200</xdr:rowOff>
                  </from>
                  <to>
                    <xdr:col>14</xdr:col>
                    <xdr:colOff>0</xdr:colOff>
                    <xdr:row>9</xdr:row>
                    <xdr:rowOff>133350</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209550</xdr:colOff>
                    <xdr:row>9</xdr:row>
                    <xdr:rowOff>146050</xdr:rowOff>
                  </from>
                  <to>
                    <xdr:col>14</xdr:col>
                    <xdr:colOff>69850</xdr:colOff>
                    <xdr:row>10</xdr:row>
                    <xdr:rowOff>50800</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209550</xdr:colOff>
                    <xdr:row>10</xdr:row>
                    <xdr:rowOff>57150</xdr:rowOff>
                  </from>
                  <to>
                    <xdr:col>14</xdr:col>
                    <xdr:colOff>0</xdr:colOff>
                    <xdr:row>11</xdr:row>
                    <xdr:rowOff>0</xdr:rowOff>
                  </to>
                </anchor>
              </controlPr>
            </control>
          </mc:Choice>
        </mc:AlternateContent>
        <mc:AlternateContent xmlns:mc="http://schemas.openxmlformats.org/markup-compatibility/2006">
          <mc:Choice Requires="x14">
            <control shapeId="16402" r:id="rId10" name="Button 18">
              <controlPr defaultSize="0" autoFill="0" autoPict="0" macro="[0]!makeProjText">
                <anchor>
                  <from>
                    <xdr:col>4</xdr:col>
                    <xdr:colOff>31750</xdr:colOff>
                    <xdr:row>7</xdr:row>
                    <xdr:rowOff>88900</xdr:rowOff>
                  </from>
                  <to>
                    <xdr:col>7</xdr:col>
                    <xdr:colOff>622300</xdr:colOff>
                    <xdr:row>8</xdr:row>
                    <xdr:rowOff>50800</xdr:rowOff>
                  </to>
                </anchor>
              </controlPr>
            </control>
          </mc:Choice>
        </mc:AlternateContent>
        <mc:AlternateContent xmlns:mc="http://schemas.openxmlformats.org/markup-compatibility/2006">
          <mc:Choice Requires="x14">
            <control shapeId="16403" r:id="rId11" name="ddPropStts_RoboRA">
              <controlPr defaultSize="0" autoLine="0" autoPict="0">
                <anchor moveWithCells="1">
                  <from>
                    <xdr:col>4</xdr:col>
                    <xdr:colOff>12700</xdr:colOff>
                    <xdr:row>5</xdr:row>
                    <xdr:rowOff>50800</xdr:rowOff>
                  </from>
                  <to>
                    <xdr:col>7</xdr:col>
                    <xdr:colOff>628650</xdr:colOff>
                    <xdr:row>5</xdr:row>
                    <xdr:rowOff>228600</xdr:rowOff>
                  </to>
                </anchor>
              </controlPr>
            </control>
          </mc:Choice>
        </mc:AlternateContent>
        <mc:AlternateContent xmlns:mc="http://schemas.openxmlformats.org/markup-compatibility/2006">
          <mc:Choice Requires="x14">
            <control shapeId="16407" r:id="rId12" name="Button 23">
              <controlPr defaultSize="0" autoFill="0" autoPict="0" macro="[0]!PasteFromMyWork">
                <anchor>
                  <from>
                    <xdr:col>10</xdr:col>
                    <xdr:colOff>95250</xdr:colOff>
                    <xdr:row>8</xdr:row>
                    <xdr:rowOff>152400</xdr:rowOff>
                  </from>
                  <to>
                    <xdr:col>11</xdr:col>
                    <xdr:colOff>298450</xdr:colOff>
                    <xdr:row>9</xdr:row>
                    <xdr:rowOff>127000</xdr:rowOff>
                  </to>
                </anchor>
              </controlPr>
            </control>
          </mc:Choice>
        </mc:AlternateContent>
        <mc:AlternateContent xmlns:mc="http://schemas.openxmlformats.org/markup-compatibility/2006">
          <mc:Choice Requires="x14">
            <control shapeId="16409" r:id="rId13" name="Button 25">
              <controlPr defaultSize="0" autoFill="0" autoPict="0" macro="[0]!ClearData">
                <anchor>
                  <from>
                    <xdr:col>8</xdr:col>
                    <xdr:colOff>0</xdr:colOff>
                    <xdr:row>8</xdr:row>
                    <xdr:rowOff>146050</xdr:rowOff>
                  </from>
                  <to>
                    <xdr:col>9</xdr:col>
                    <xdr:colOff>203200</xdr:colOff>
                    <xdr:row>9</xdr:row>
                    <xdr:rowOff>127000</xdr:rowOff>
                  </to>
                </anchor>
              </controlPr>
            </control>
          </mc:Choice>
        </mc:AlternateContent>
        <mc:AlternateContent xmlns:mc="http://schemas.openxmlformats.org/markup-compatibility/2006">
          <mc:Choice Requires="x14">
            <control shapeId="16410" r:id="rId14" name="Button 26">
              <controlPr defaultSize="0" autoFill="0" autoPict="0" macro="[0]!Picker_dirRAoutput">
                <anchor moveWithCells="1">
                  <from>
                    <xdr:col>11</xdr:col>
                    <xdr:colOff>457200</xdr:colOff>
                    <xdr:row>2</xdr:row>
                    <xdr:rowOff>12700</xdr:rowOff>
                  </from>
                  <to>
                    <xdr:col>13</xdr:col>
                    <xdr:colOff>0</xdr:colOff>
                    <xdr:row>3</xdr:row>
                    <xdr:rowOff>0</xdr:rowOff>
                  </to>
                </anchor>
              </controlPr>
            </control>
          </mc:Choice>
        </mc:AlternateContent>
      </controls>
    </mc:Choice>
  </mc:AlternateContent>
  <tableParts count="5">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749"/>
  <sheetViews>
    <sheetView zoomScale="99" zoomScaleNormal="99" workbookViewId="0">
      <selection activeCell="AN1" sqref="AN1"/>
    </sheetView>
  </sheetViews>
  <sheetFormatPr defaultRowHeight="14.5" x14ac:dyDescent="0.35"/>
  <cols>
    <col min="1" max="1" width="8.7265625" style="17" customWidth="1"/>
    <col min="2" max="2" width="8.7265625" style="30" customWidth="1"/>
    <col min="3" max="3" width="11.26953125" customWidth="1"/>
    <col min="4" max="4" width="9.81640625" customWidth="1"/>
    <col min="5" max="5" width="5.453125" customWidth="1"/>
    <col min="6" max="6" width="5.7265625" style="18" customWidth="1"/>
    <col min="7" max="7" width="5.54296875" style="18" customWidth="1"/>
    <col min="8" max="8" width="5.26953125" style="21" customWidth="1"/>
    <col min="9" max="9" width="5.7265625" customWidth="1"/>
    <col min="10" max="10" width="5.1796875" customWidth="1"/>
    <col min="11" max="11" width="11.54296875" customWidth="1"/>
    <col min="12" max="12" width="9.26953125" hidden="1" customWidth="1"/>
    <col min="13" max="13" width="4.26953125" customWidth="1"/>
    <col min="14" max="14" width="3.81640625" customWidth="1"/>
    <col min="15" max="15" width="5.54296875" hidden="1" customWidth="1"/>
    <col min="16" max="16" width="6.54296875" style="21" hidden="1" customWidth="1"/>
    <col min="17" max="17" width="14.1796875" customWidth="1"/>
    <col min="18" max="18" width="14.26953125" style="22" customWidth="1"/>
    <col min="19" max="19" width="4.1796875" style="106" customWidth="1"/>
    <col min="20" max="20" width="2.1796875" style="89" customWidth="1"/>
    <col min="21" max="21" width="8.1796875" style="38" customWidth="1"/>
    <col min="22" max="22" width="2.7265625" style="38" customWidth="1"/>
    <col min="23" max="23" width="3.7265625" customWidth="1"/>
    <col min="24" max="24" width="8.1796875" customWidth="1"/>
    <col min="25" max="25" width="11.1796875" customWidth="1"/>
    <col min="26" max="26" width="9.54296875" style="17" customWidth="1"/>
    <col min="27" max="27" width="18.453125" customWidth="1"/>
    <col min="28" max="28" width="8.1796875" style="107" customWidth="1"/>
    <col min="29" max="29" width="8.7265625" style="30" customWidth="1"/>
    <col min="30" max="30" width="3.54296875" style="18" customWidth="1"/>
    <col min="31" max="33" width="2.1796875" customWidth="1"/>
    <col min="34" max="34" width="14.453125" customWidth="1"/>
    <col min="35" max="35" width="4.54296875" customWidth="1"/>
    <col min="36" max="36" width="14.453125" style="26" customWidth="1"/>
    <col min="37" max="37" width="2.1796875" style="21" customWidth="1"/>
    <col min="38" max="44" width="2.81640625" customWidth="1"/>
    <col min="45" max="45" width="23" customWidth="1"/>
    <col min="46" max="46" width="80.54296875" bestFit="1" customWidth="1"/>
    <col min="47" max="47" width="7.81640625" hidden="1" customWidth="1"/>
    <col min="48" max="48" width="4.54296875" customWidth="1"/>
    <col min="49" max="49" width="11.7265625" customWidth="1"/>
    <col min="50" max="50" width="11.453125" customWidth="1"/>
    <col min="51" max="51" width="11.1796875" customWidth="1"/>
    <col min="52" max="52" width="10.81640625" customWidth="1"/>
    <col min="53" max="53" width="11.1796875" customWidth="1"/>
    <col min="54" max="54" width="9.81640625" customWidth="1"/>
    <col min="55" max="59" width="4.7265625" customWidth="1"/>
    <col min="60" max="63" width="4.26953125" customWidth="1"/>
    <col min="64" max="64" width="18.26953125" customWidth="1"/>
  </cols>
  <sheetData>
    <row r="1" spans="1:64" ht="53.15" customHeight="1" x14ac:dyDescent="0.35">
      <c r="A1" s="17" t="s">
        <v>85</v>
      </c>
      <c r="B1" s="30" t="s">
        <v>6</v>
      </c>
      <c r="C1" t="s">
        <v>7</v>
      </c>
      <c r="D1" t="s">
        <v>4</v>
      </c>
      <c r="E1" t="s">
        <v>3</v>
      </c>
      <c r="F1" t="s">
        <v>159</v>
      </c>
      <c r="G1" t="s">
        <v>157</v>
      </c>
      <c r="H1" s="89" t="s">
        <v>90</v>
      </c>
      <c r="I1" s="38" t="s">
        <v>121</v>
      </c>
      <c r="J1" s="38" t="s">
        <v>122</v>
      </c>
      <c r="K1" t="s">
        <v>15</v>
      </c>
      <c r="L1" t="s">
        <v>89</v>
      </c>
      <c r="M1" t="s">
        <v>91</v>
      </c>
      <c r="N1" t="s">
        <v>330</v>
      </c>
      <c r="O1" t="s">
        <v>331</v>
      </c>
      <c r="P1" s="21" t="s">
        <v>332</v>
      </c>
      <c r="Q1" t="s">
        <v>245</v>
      </c>
      <c r="R1" s="22" t="s">
        <v>14</v>
      </c>
      <c r="S1" s="106" t="s">
        <v>97</v>
      </c>
      <c r="T1" s="21" t="s">
        <v>86</v>
      </c>
      <c r="U1" t="s">
        <v>8</v>
      </c>
      <c r="V1" t="s">
        <v>1</v>
      </c>
      <c r="W1" s="14" t="s">
        <v>137</v>
      </c>
      <c r="X1" t="s">
        <v>0</v>
      </c>
      <c r="Y1" t="s">
        <v>9</v>
      </c>
      <c r="Z1" t="s">
        <v>16</v>
      </c>
      <c r="AA1" t="s">
        <v>244</v>
      </c>
      <c r="AB1" s="108" t="s">
        <v>325</v>
      </c>
      <c r="AC1" s="30" t="s">
        <v>17</v>
      </c>
      <c r="AD1" t="s">
        <v>18</v>
      </c>
      <c r="AE1" s="104" t="s">
        <v>145</v>
      </c>
      <c r="AF1" s="105" t="s">
        <v>246</v>
      </c>
      <c r="AG1" s="104" t="s">
        <v>146</v>
      </c>
      <c r="AH1" t="s">
        <v>248</v>
      </c>
      <c r="AI1" s="26" t="s">
        <v>21</v>
      </c>
      <c r="AJ1" s="22" t="s">
        <v>141</v>
      </c>
      <c r="AK1" s="119" t="s">
        <v>318</v>
      </c>
      <c r="AL1" s="104" t="s">
        <v>247</v>
      </c>
      <c r="AM1" s="104" t="s">
        <v>249</v>
      </c>
      <c r="AN1" s="104" t="s">
        <v>140</v>
      </c>
      <c r="AO1" s="104" t="s">
        <v>250</v>
      </c>
      <c r="AP1" s="104" t="s">
        <v>251</v>
      </c>
      <c r="AQ1" s="104" t="s">
        <v>252</v>
      </c>
      <c r="AR1" t="s">
        <v>376</v>
      </c>
      <c r="AS1" t="s">
        <v>160</v>
      </c>
      <c r="AT1" t="s">
        <v>34</v>
      </c>
      <c r="AU1" t="s">
        <v>333</v>
      </c>
      <c r="AV1" t="s">
        <v>253</v>
      </c>
      <c r="AW1" t="s">
        <v>19</v>
      </c>
      <c r="AX1" t="s">
        <v>20</v>
      </c>
      <c r="AY1" t="s">
        <v>254</v>
      </c>
      <c r="AZ1" t="s">
        <v>255</v>
      </c>
      <c r="BA1" t="s">
        <v>256</v>
      </c>
      <c r="BB1" t="s">
        <v>257</v>
      </c>
      <c r="BC1" t="s">
        <v>258</v>
      </c>
      <c r="BD1" t="s">
        <v>259</v>
      </c>
      <c r="BE1" t="s">
        <v>260</v>
      </c>
      <c r="BF1" t="s">
        <v>261</v>
      </c>
      <c r="BG1" t="s">
        <v>262</v>
      </c>
      <c r="BH1" t="s">
        <v>129</v>
      </c>
      <c r="BI1" t="s">
        <v>130</v>
      </c>
      <c r="BJ1" t="s">
        <v>132</v>
      </c>
      <c r="BK1" t="s">
        <v>131</v>
      </c>
      <c r="BL1" t="s">
        <v>139</v>
      </c>
    </row>
    <row r="2" spans="1:64" x14ac:dyDescent="0.35">
      <c r="A2" s="30"/>
      <c r="B2" s="30">
        <v>42998.693055555559</v>
      </c>
      <c r="C2" t="s">
        <v>2817</v>
      </c>
      <c r="D2" t="s">
        <v>2818</v>
      </c>
      <c r="E2" t="s">
        <v>476</v>
      </c>
      <c r="F2" t="s">
        <v>2819</v>
      </c>
      <c r="G2" t="s">
        <v>2820</v>
      </c>
      <c r="H2" s="21" t="s">
        <v>2821</v>
      </c>
      <c r="I2" s="85">
        <v>0</v>
      </c>
      <c r="J2" s="85">
        <v>0</v>
      </c>
      <c r="K2" t="s">
        <v>2822</v>
      </c>
      <c r="L2" t="s">
        <v>727</v>
      </c>
      <c r="M2" t="s">
        <v>2823</v>
      </c>
      <c r="N2" t="str">
        <f>IF(SUM(ckCodingQTable[[#This Row],[NfmlPIs]:[NnonWhtAsnPIs]])&gt;0,"WMD","")</f>
        <v>WMD</v>
      </c>
      <c r="O2" t="b">
        <f>_xlfn.XOR(IFERROR(MATCH(ckCodingQTable[[#This Row],[st_code]],EpscorTable[],0)&gt;0,FALSE),IFERROR(FIND("9150",ckCodingQTable[[#This Row],[propPRCs]])&gt;0,FALSE))</f>
        <v>0</v>
      </c>
      <c r="P2" s="21" t="b">
        <f>_xlfn.XOR(ckCodingQTable[[#This Row],[wmd]]&lt;&gt;"",IFERROR(FIND("9102",ckCodingQTable[[#This Row],[propPRCs]])&gt;0,FALSE))</f>
        <v>1</v>
      </c>
      <c r="S2" s="106">
        <f>S1+(ckCodingQTable[[#This Row],[ILN]]&lt;"M")</f>
        <v>1</v>
      </c>
      <c r="T2" s="21" t="s">
        <v>2824</v>
      </c>
      <c r="U2" t="s">
        <v>724</v>
      </c>
      <c r="V2" s="7" t="str">
        <f>HYPERLINK("https://www.ejacket.nsf.gov/ej/showProposal.do?ID="&amp;ckCodingQTable[[#This Row],[prop_id]],"eJ")</f>
        <v>eJ</v>
      </c>
      <c r="W2" t="s">
        <v>2825</v>
      </c>
      <c r="X2" t="s">
        <v>724</v>
      </c>
      <c r="Y2" t="s">
        <v>725</v>
      </c>
      <c r="Z2" t="s">
        <v>2826</v>
      </c>
      <c r="AA2" t="s">
        <v>2827</v>
      </c>
      <c r="AB2" s="109" t="str">
        <f>HYPERLINK("mailto:"&amp;ckCodingQTable[[#This Row],[email]]&amp;"&amp;subject=Your NSF Proposal:  "&amp;ckCodingQTable[[#This Row],[Div]]&amp;" "&amp;ckCodingQTable[[#This Row],[prop_id]], ckCodingQTable[[#This Row],[email]])</f>
        <v>isil@cs.utexas.edu</v>
      </c>
      <c r="AC2" s="30">
        <v>43344</v>
      </c>
      <c r="AD2">
        <v>48</v>
      </c>
      <c r="AE2">
        <v>1</v>
      </c>
      <c r="AG2" s="110">
        <v>1</v>
      </c>
      <c r="AH2" t="s">
        <v>2828</v>
      </c>
      <c r="AI2" s="26">
        <v>8.5</v>
      </c>
      <c r="AJ2" s="22">
        <v>43074.353472222225</v>
      </c>
      <c r="AK2" s="21">
        <v>1</v>
      </c>
      <c r="AL2">
        <v>4</v>
      </c>
      <c r="AN2" s="110">
        <v>4</v>
      </c>
      <c r="AO2" s="110"/>
      <c r="AP2" s="110"/>
      <c r="AQ2" s="110"/>
      <c r="AR2" s="7" t="str">
        <f>HYPERLINK("https://www.ejacket.nsf.gov/ej/showProposal.do?ID="&amp;ckCodingQTable[[#This Row],[prop_id]],"eJ")</f>
        <v>eJ</v>
      </c>
      <c r="AS2" t="s">
        <v>2829</v>
      </c>
      <c r="AT2" t="s">
        <v>2830</v>
      </c>
      <c r="AU2" t="b">
        <f>IF(ckCodingQTable[[#This Row],[ILN]]="N",SUBSTITUTE(AT1," ","")&lt;&gt;SUBSTITUTE(ckCodingQTable[[#This Row],[prop_titl_txt]]," ",""), FALSE)</f>
        <v>0</v>
      </c>
      <c r="AV2">
        <v>0</v>
      </c>
      <c r="AW2" s="13">
        <v>1050000</v>
      </c>
      <c r="AX2" s="13">
        <v>1050000</v>
      </c>
      <c r="AY2" s="13"/>
      <c r="AZ2" s="13">
        <v>50480</v>
      </c>
      <c r="BA2" s="13">
        <v>129000</v>
      </c>
      <c r="BB2" s="13"/>
      <c r="BC2">
        <v>8</v>
      </c>
      <c r="BD2">
        <v>8</v>
      </c>
      <c r="BE2">
        <v>4</v>
      </c>
      <c r="BH2">
        <v>2</v>
      </c>
      <c r="BI2">
        <v>0</v>
      </c>
      <c r="BJ2">
        <v>0</v>
      </c>
      <c r="BK2">
        <v>0</v>
      </c>
      <c r="BL2" t="s">
        <v>2831</v>
      </c>
    </row>
    <row r="3" spans="1:64" x14ac:dyDescent="0.35">
      <c r="A3" s="30"/>
      <c r="B3" s="30">
        <v>42999.456944444442</v>
      </c>
      <c r="C3" t="s">
        <v>2817</v>
      </c>
      <c r="D3" t="s">
        <v>2818</v>
      </c>
      <c r="E3" t="s">
        <v>476</v>
      </c>
      <c r="F3" t="s">
        <v>2819</v>
      </c>
      <c r="G3" t="s">
        <v>2820</v>
      </c>
      <c r="H3" s="21" t="s">
        <v>2821</v>
      </c>
      <c r="I3" s="85">
        <v>1</v>
      </c>
      <c r="J3" s="85">
        <v>0</v>
      </c>
      <c r="K3" t="s">
        <v>2822</v>
      </c>
      <c r="L3" t="s">
        <v>727</v>
      </c>
      <c r="M3" t="s">
        <v>2833</v>
      </c>
      <c r="N3" t="str">
        <f>IF(SUM(ckCodingQTable[[#This Row],[NfmlPIs]:[NnonWhtAsnPIs]])&gt;0,"WMD","")</f>
        <v/>
      </c>
      <c r="O3" t="b">
        <f>_xlfn.XOR(IFERROR(MATCH(ckCodingQTable[[#This Row],[st_code]],EpscorTable[],0)&gt;0,FALSE),IFERROR(FIND("9150",ckCodingQTable[[#This Row],[propPRCs]])&gt;0,FALSE))</f>
        <v>0</v>
      </c>
      <c r="P3" s="21" t="b">
        <f>_xlfn.XOR(ckCodingQTable[[#This Row],[wmd]]&lt;&gt;"",IFERROR(FIND("9102",ckCodingQTable[[#This Row],[propPRCs]])&gt;0,FALSE))</f>
        <v>0</v>
      </c>
      <c r="Q3" t="s">
        <v>2832</v>
      </c>
      <c r="S3" s="106">
        <f>S2+(ckCodingQTable[[#This Row],[ILN]]&lt;"M")</f>
        <v>1</v>
      </c>
      <c r="T3" s="21" t="s">
        <v>2834</v>
      </c>
      <c r="U3" t="s">
        <v>724</v>
      </c>
      <c r="V3" s="7" t="str">
        <f>HYPERLINK("https://www.ejacket.nsf.gov/ej/showProposal.do?ID="&amp;ckCodingQTable[[#This Row],[prop_id]],"eJ")</f>
        <v>eJ</v>
      </c>
      <c r="W3" t="s">
        <v>2825</v>
      </c>
      <c r="X3" t="s">
        <v>2835</v>
      </c>
      <c r="Y3" t="s">
        <v>2836</v>
      </c>
      <c r="Z3" t="s">
        <v>2837</v>
      </c>
      <c r="AA3" t="s">
        <v>542</v>
      </c>
      <c r="AB3" s="109" t="str">
        <f>HYPERLINK("mailto:"&amp;ckCodingQTable[[#This Row],[email]]&amp;"&amp;subject=Your NSF Proposal:  "&amp;ckCodingQTable[[#This Row],[Div]]&amp;" "&amp;ckCodingQTable[[#This Row],[prop_id]], ckCodingQTable[[#This Row],[email]])</f>
        <v>rubenm@andrew.cmu.edu</v>
      </c>
      <c r="AC3" s="30">
        <v>43344</v>
      </c>
      <c r="AD3">
        <v>48</v>
      </c>
      <c r="AG3" s="110"/>
      <c r="AI3" s="26"/>
      <c r="AJ3" s="22"/>
      <c r="AN3" s="110"/>
      <c r="AO3" s="110"/>
      <c r="AP3" s="110"/>
      <c r="AQ3" s="110"/>
      <c r="AR3" s="7" t="str">
        <f>HYPERLINK("https://www.ejacket.nsf.gov/ej/showProposal.do?ID="&amp;ckCodingQTable[[#This Row],[prop_id]],"eJ")</f>
        <v>eJ</v>
      </c>
      <c r="AS3" t="s">
        <v>2829</v>
      </c>
      <c r="AT3" t="s">
        <v>2830</v>
      </c>
      <c r="AU3" t="b">
        <f>IF(ckCodingQTable[[#This Row],[ILN]]="N",SUBSTITUTE(AT2," ","")&lt;&gt;SUBSTITUTE(ckCodingQTable[[#This Row],[prop_titl_txt]]," ",""), FALSE)</f>
        <v>0</v>
      </c>
      <c r="AV3">
        <v>0</v>
      </c>
      <c r="AW3" s="13">
        <v>150000</v>
      </c>
      <c r="AX3" s="13">
        <v>150000</v>
      </c>
      <c r="AY3" s="13"/>
      <c r="AZ3" s="13"/>
      <c r="BA3" s="13"/>
      <c r="BB3" s="13"/>
      <c r="BC3">
        <v>4</v>
      </c>
      <c r="BD3">
        <v>4</v>
      </c>
      <c r="BG3">
        <v>4</v>
      </c>
      <c r="BH3">
        <v>0</v>
      </c>
      <c r="BI3">
        <v>0</v>
      </c>
      <c r="BJ3">
        <v>0</v>
      </c>
      <c r="BK3">
        <v>0</v>
      </c>
      <c r="BL3" t="s">
        <v>2838</v>
      </c>
    </row>
    <row r="4" spans="1:64" x14ac:dyDescent="0.35">
      <c r="A4" s="30"/>
      <c r="B4" s="30">
        <v>43000.479166666664</v>
      </c>
      <c r="C4" t="s">
        <v>2839</v>
      </c>
      <c r="D4" t="s">
        <v>2840</v>
      </c>
      <c r="E4" t="s">
        <v>462</v>
      </c>
      <c r="F4" t="s">
        <v>2819</v>
      </c>
      <c r="G4" t="s">
        <v>2820</v>
      </c>
      <c r="H4" s="21" t="s">
        <v>2821</v>
      </c>
      <c r="I4" s="85">
        <v>1</v>
      </c>
      <c r="J4" s="85">
        <v>0</v>
      </c>
      <c r="L4" t="s">
        <v>757</v>
      </c>
      <c r="M4" t="s">
        <v>2823</v>
      </c>
      <c r="N4" t="str">
        <f>IF(SUM(ckCodingQTable[[#This Row],[NfmlPIs]:[NnonWhtAsnPIs]])&gt;0,"WMD","")</f>
        <v/>
      </c>
      <c r="O4" t="b">
        <f>_xlfn.XOR(IFERROR(MATCH(ckCodingQTable[[#This Row],[st_code]],EpscorTable[],0)&gt;0,FALSE),IFERROR(FIND("9150",ckCodingQTable[[#This Row],[propPRCs]])&gt;0,FALSE))</f>
        <v>0</v>
      </c>
      <c r="P4" s="21" t="b">
        <f>_xlfn.XOR(ckCodingQTable[[#This Row],[wmd]]&lt;&gt;"",IFERROR(FIND("9102",ckCodingQTable[[#This Row],[propPRCs]])&gt;0,FALSE))</f>
        <v>0</v>
      </c>
      <c r="Q4" t="s">
        <v>485</v>
      </c>
      <c r="S4" s="106">
        <f>S3+(ckCodingQTable[[#This Row],[ILN]]&lt;"M")</f>
        <v>2</v>
      </c>
      <c r="T4" s="21" t="s">
        <v>2824</v>
      </c>
      <c r="U4" t="s">
        <v>755</v>
      </c>
      <c r="V4" s="7" t="str">
        <f>HYPERLINK("https://www.ejacket.nsf.gov/ej/showProposal.do?ID="&amp;ckCodingQTable[[#This Row],[prop_id]],"eJ")</f>
        <v>eJ</v>
      </c>
      <c r="W4" t="s">
        <v>2841</v>
      </c>
      <c r="X4" t="s">
        <v>755</v>
      </c>
      <c r="Y4" t="s">
        <v>756</v>
      </c>
      <c r="Z4" t="s">
        <v>2842</v>
      </c>
      <c r="AA4" t="s">
        <v>2827</v>
      </c>
      <c r="AB4" s="109" t="str">
        <f>HYPERLINK("mailto:"&amp;ckCodingQTable[[#This Row],[email]]&amp;"&amp;subject=Your NSF Proposal:  "&amp;ckCodingQTable[[#This Row],[Div]]&amp;" "&amp;ckCodingQTable[[#This Row],[prop_id]], ckCodingQTable[[#This Row],[email]])</f>
        <v>simon@cs.utexas.edu</v>
      </c>
      <c r="AC4" s="30">
        <v>43344</v>
      </c>
      <c r="AD4">
        <v>48</v>
      </c>
      <c r="AG4" s="110"/>
      <c r="AI4" s="26"/>
      <c r="AJ4" s="22"/>
      <c r="AK4" s="21">
        <v>1</v>
      </c>
      <c r="AN4" s="110"/>
      <c r="AO4" s="110"/>
      <c r="AP4" s="110"/>
      <c r="AQ4" s="110"/>
      <c r="AR4" s="7" t="str">
        <f>HYPERLINK("https://www.ejacket.nsf.gov/ej/showProposal.do?ID="&amp;ckCodingQTable[[#This Row],[prop_id]],"eJ")</f>
        <v>eJ</v>
      </c>
      <c r="AS4" t="s">
        <v>2829</v>
      </c>
      <c r="AT4" t="s">
        <v>2843</v>
      </c>
      <c r="AU4" t="b">
        <f>IF(ckCodingQTable[[#This Row],[ILN]]="N",SUBSTITUTE(AT3," ","")&lt;&gt;SUBSTITUTE(ckCodingQTable[[#This Row],[prop_titl_txt]]," ",""), FALSE)</f>
        <v>0</v>
      </c>
      <c r="AV4">
        <v>0</v>
      </c>
      <c r="AW4" s="13">
        <v>775000</v>
      </c>
      <c r="AX4" s="13">
        <v>775000</v>
      </c>
      <c r="AY4" s="13"/>
      <c r="AZ4" s="13">
        <v>32550</v>
      </c>
      <c r="BA4" s="13"/>
      <c r="BB4" s="13"/>
      <c r="BC4">
        <v>8</v>
      </c>
      <c r="BD4">
        <v>8</v>
      </c>
      <c r="BE4">
        <v>4</v>
      </c>
      <c r="BH4">
        <v>0</v>
      </c>
      <c r="BI4">
        <v>0</v>
      </c>
      <c r="BJ4">
        <v>0</v>
      </c>
      <c r="BK4">
        <v>0</v>
      </c>
      <c r="BL4" t="s">
        <v>2844</v>
      </c>
    </row>
    <row r="5" spans="1:64" x14ac:dyDescent="0.35">
      <c r="A5" s="30"/>
      <c r="B5" s="30">
        <v>43003.615972222222</v>
      </c>
      <c r="C5" t="s">
        <v>2839</v>
      </c>
      <c r="D5" t="s">
        <v>2840</v>
      </c>
      <c r="E5" t="s">
        <v>462</v>
      </c>
      <c r="F5" t="s">
        <v>2819</v>
      </c>
      <c r="G5" t="s">
        <v>2820</v>
      </c>
      <c r="H5" s="21" t="s">
        <v>2821</v>
      </c>
      <c r="I5" s="85">
        <v>1</v>
      </c>
      <c r="J5" s="85">
        <v>0</v>
      </c>
      <c r="L5" t="s">
        <v>757</v>
      </c>
      <c r="M5" t="s">
        <v>2845</v>
      </c>
      <c r="N5" t="str">
        <f>IF(SUM(ckCodingQTable[[#This Row],[NfmlPIs]:[NnonWhtAsnPIs]])&gt;0,"WMD","")</f>
        <v/>
      </c>
      <c r="O5" t="b">
        <f>_xlfn.XOR(IFERROR(MATCH(ckCodingQTable[[#This Row],[st_code]],EpscorTable[],0)&gt;0,FALSE),IFERROR(FIND("9150",ckCodingQTable[[#This Row],[propPRCs]])&gt;0,FALSE))</f>
        <v>0</v>
      </c>
      <c r="P5" s="21" t="b">
        <f>_xlfn.XOR(ckCodingQTable[[#This Row],[wmd]]&lt;&gt;"",IFERROR(FIND("9102",ckCodingQTable[[#This Row],[propPRCs]])&gt;0,FALSE))</f>
        <v>0</v>
      </c>
      <c r="Q5" t="s">
        <v>485</v>
      </c>
      <c r="S5" s="106">
        <f>S4+(ckCodingQTable[[#This Row],[ILN]]&lt;"M")</f>
        <v>2</v>
      </c>
      <c r="T5" s="21" t="s">
        <v>2834</v>
      </c>
      <c r="U5" t="s">
        <v>755</v>
      </c>
      <c r="V5" s="7" t="str">
        <f>HYPERLINK("https://www.ejacket.nsf.gov/ej/showProposal.do?ID="&amp;ckCodingQTable[[#This Row],[prop_id]],"eJ")</f>
        <v>eJ</v>
      </c>
      <c r="W5" t="s">
        <v>2841</v>
      </c>
      <c r="X5" t="s">
        <v>2846</v>
      </c>
      <c r="Y5" t="s">
        <v>1409</v>
      </c>
      <c r="Z5" t="s">
        <v>2847</v>
      </c>
      <c r="AA5" t="s">
        <v>2848</v>
      </c>
      <c r="AB5" s="109" t="str">
        <f>HYPERLINK("mailto:"&amp;ckCodingQTable[[#This Row],[email]]&amp;"&amp;subject=Your NSF Proposal:  "&amp;ckCodingQTable[[#This Row],[Div]]&amp;" "&amp;ckCodingQTable[[#This Row],[prop_id]], ckCodingQTable[[#This Row],[email]])</f>
        <v>tom@cs.washington.edu</v>
      </c>
      <c r="AC5" s="30">
        <v>43344</v>
      </c>
      <c r="AD5">
        <v>48</v>
      </c>
      <c r="AG5" s="110"/>
      <c r="AI5" s="26"/>
      <c r="AJ5" s="22"/>
      <c r="AN5" s="110"/>
      <c r="AO5" s="110"/>
      <c r="AP5" s="110"/>
      <c r="AQ5" s="110"/>
      <c r="AR5" s="7" t="str">
        <f>HYPERLINK("https://www.ejacket.nsf.gov/ej/showProposal.do?ID="&amp;ckCodingQTable[[#This Row],[prop_id]],"eJ")</f>
        <v>eJ</v>
      </c>
      <c r="AS5" t="s">
        <v>2829</v>
      </c>
      <c r="AT5" t="s">
        <v>2849</v>
      </c>
      <c r="AU5" t="b">
        <f>IF(ckCodingQTable[[#This Row],[ILN]]="N",SUBSTITUTE(AT4," ","")&lt;&gt;SUBSTITUTE(ckCodingQTable[[#This Row],[prop_titl_txt]]," ",""), FALSE)</f>
        <v>1</v>
      </c>
      <c r="AV5">
        <v>0</v>
      </c>
      <c r="AW5" s="13">
        <v>423757</v>
      </c>
      <c r="AX5" s="13">
        <v>423757</v>
      </c>
      <c r="AY5" s="13"/>
      <c r="AZ5" s="13"/>
      <c r="BA5" s="13"/>
      <c r="BB5" s="13"/>
      <c r="BC5">
        <v>4</v>
      </c>
      <c r="BD5">
        <v>4</v>
      </c>
      <c r="BE5">
        <v>2</v>
      </c>
      <c r="BH5">
        <v>0</v>
      </c>
      <c r="BI5">
        <v>0</v>
      </c>
      <c r="BJ5">
        <v>0</v>
      </c>
      <c r="BK5">
        <v>0</v>
      </c>
      <c r="BL5" t="s">
        <v>2850</v>
      </c>
    </row>
    <row r="6" spans="1:64" x14ac:dyDescent="0.35">
      <c r="A6" s="30"/>
      <c r="B6" s="30">
        <v>43000.568055555559</v>
      </c>
      <c r="C6" t="s">
        <v>2839</v>
      </c>
      <c r="D6" t="s">
        <v>2840</v>
      </c>
      <c r="E6" t="s">
        <v>462</v>
      </c>
      <c r="F6" t="s">
        <v>2819</v>
      </c>
      <c r="G6" t="s">
        <v>2820</v>
      </c>
      <c r="H6" s="21" t="s">
        <v>2821</v>
      </c>
      <c r="I6" s="85">
        <v>1</v>
      </c>
      <c r="J6" s="85">
        <v>0</v>
      </c>
      <c r="L6" t="s">
        <v>761</v>
      </c>
      <c r="M6" t="s">
        <v>2851</v>
      </c>
      <c r="N6" t="str">
        <f>IF(SUM(ckCodingQTable[[#This Row],[NfmlPIs]:[NnonWhtAsnPIs]])&gt;0,"WMD","")</f>
        <v>WMD</v>
      </c>
      <c r="O6" t="b">
        <f>_xlfn.XOR(IFERROR(MATCH(ckCodingQTable[[#This Row],[st_code]],EpscorTable[],0)&gt;0,FALSE),IFERROR(FIND("9150",ckCodingQTable[[#This Row],[propPRCs]])&gt;0,FALSE))</f>
        <v>0</v>
      </c>
      <c r="P6" s="21" t="b">
        <f>_xlfn.XOR(ckCodingQTable[[#This Row],[wmd]]&lt;&gt;"",IFERROR(FIND("9102",ckCodingQTable[[#This Row],[propPRCs]])&gt;0,FALSE))</f>
        <v>1</v>
      </c>
      <c r="Q6" t="s">
        <v>485</v>
      </c>
      <c r="S6" s="106">
        <f>S5+(ckCodingQTable[[#This Row],[ILN]]&lt;"M")</f>
        <v>3</v>
      </c>
      <c r="T6" s="21" t="s">
        <v>2824</v>
      </c>
      <c r="U6" t="s">
        <v>759</v>
      </c>
      <c r="V6" s="7" t="str">
        <f>HYPERLINK("https://www.ejacket.nsf.gov/ej/showProposal.do?ID="&amp;ckCodingQTable[[#This Row],[prop_id]],"eJ")</f>
        <v>eJ</v>
      </c>
      <c r="W6" t="s">
        <v>2841</v>
      </c>
      <c r="X6" t="s">
        <v>759</v>
      </c>
      <c r="Y6" t="s">
        <v>760</v>
      </c>
      <c r="Z6" t="s">
        <v>2852</v>
      </c>
      <c r="AA6" t="s">
        <v>2853</v>
      </c>
      <c r="AB6" s="109" t="str">
        <f>HYPERLINK("mailto:"&amp;ckCodingQTable[[#This Row],[email]]&amp;"&amp;subject=Your NSF Proposal:  "&amp;ckCodingQTable[[#This Row],[Div]]&amp;" "&amp;ckCodingQTable[[#This Row],[prop_id]], ckCodingQTable[[#This Row],[email]])</f>
        <v>rich@cs.ucsb.edu</v>
      </c>
      <c r="AC6" s="30">
        <v>43374</v>
      </c>
      <c r="AD6">
        <v>48</v>
      </c>
      <c r="AG6" s="110"/>
      <c r="AI6" s="26"/>
      <c r="AJ6" s="22"/>
      <c r="AK6" s="21">
        <v>1</v>
      </c>
      <c r="AN6" s="110"/>
      <c r="AO6" s="110"/>
      <c r="AP6" s="110"/>
      <c r="AQ6" s="110"/>
      <c r="AR6" s="7" t="str">
        <f>HYPERLINK("https://www.ejacket.nsf.gov/ej/showProposal.do?ID="&amp;ckCodingQTable[[#This Row],[prop_id]],"eJ")</f>
        <v>eJ</v>
      </c>
      <c r="AS6" t="s">
        <v>2829</v>
      </c>
      <c r="AT6" t="s">
        <v>2854</v>
      </c>
      <c r="AU6" t="b">
        <f>IF(ckCodingQTable[[#This Row],[ILN]]="N",SUBSTITUTE(AT5," ","")&lt;&gt;SUBSTITUTE(ckCodingQTable[[#This Row],[prop_titl_txt]]," ",""), FALSE)</f>
        <v>0</v>
      </c>
      <c r="AV6">
        <v>0</v>
      </c>
      <c r="AW6" s="13">
        <v>849791</v>
      </c>
      <c r="AX6" s="13">
        <v>849791</v>
      </c>
      <c r="AY6" s="13"/>
      <c r="AZ6" s="13"/>
      <c r="BA6" s="13"/>
      <c r="BB6" s="13">
        <v>8000</v>
      </c>
      <c r="BC6">
        <v>6</v>
      </c>
      <c r="BD6">
        <v>7</v>
      </c>
      <c r="BE6">
        <v>5.7</v>
      </c>
      <c r="BH6">
        <v>2</v>
      </c>
      <c r="BI6">
        <v>0</v>
      </c>
      <c r="BJ6">
        <v>0</v>
      </c>
      <c r="BK6">
        <v>0</v>
      </c>
      <c r="BL6" t="s">
        <v>2855</v>
      </c>
    </row>
    <row r="7" spans="1:64" x14ac:dyDescent="0.35">
      <c r="A7" s="30"/>
      <c r="B7" s="30">
        <v>43004.357638888891</v>
      </c>
      <c r="C7" t="s">
        <v>2839</v>
      </c>
      <c r="D7" t="s">
        <v>2840</v>
      </c>
      <c r="E7" t="s">
        <v>462</v>
      </c>
      <c r="F7" t="s">
        <v>2819</v>
      </c>
      <c r="G7" t="s">
        <v>2820</v>
      </c>
      <c r="H7" s="21" t="s">
        <v>2821</v>
      </c>
      <c r="I7" s="85">
        <v>1</v>
      </c>
      <c r="J7" s="85">
        <v>0</v>
      </c>
      <c r="L7" t="s">
        <v>761</v>
      </c>
      <c r="M7" t="s">
        <v>2856</v>
      </c>
      <c r="N7" t="str">
        <f>IF(SUM(ckCodingQTable[[#This Row],[NfmlPIs]:[NnonWhtAsnPIs]])&gt;0,"WMD","")</f>
        <v/>
      </c>
      <c r="O7" t="b">
        <f>_xlfn.XOR(IFERROR(MATCH(ckCodingQTable[[#This Row],[st_code]],EpscorTable[],0)&gt;0,FALSE),IFERROR(FIND("9150",ckCodingQTable[[#This Row],[propPRCs]])&gt;0,FALSE))</f>
        <v>0</v>
      </c>
      <c r="P7" s="21" t="b">
        <f>_xlfn.XOR(ckCodingQTable[[#This Row],[wmd]]&lt;&gt;"",IFERROR(FIND("9102",ckCodingQTable[[#This Row],[propPRCs]])&gt;0,FALSE))</f>
        <v>0</v>
      </c>
      <c r="Q7" t="s">
        <v>485</v>
      </c>
      <c r="S7" s="106">
        <f>S6+(ckCodingQTable[[#This Row],[ILN]]&lt;"M")</f>
        <v>3</v>
      </c>
      <c r="T7" s="21" t="s">
        <v>2834</v>
      </c>
      <c r="U7" t="s">
        <v>759</v>
      </c>
      <c r="V7" s="7" t="str">
        <f>HYPERLINK("https://www.ejacket.nsf.gov/ej/showProposal.do?ID="&amp;ckCodingQTable[[#This Row],[prop_id]],"eJ")</f>
        <v>eJ</v>
      </c>
      <c r="W7" t="s">
        <v>2841</v>
      </c>
      <c r="X7" t="s">
        <v>2857</v>
      </c>
      <c r="Y7" t="s">
        <v>2858</v>
      </c>
      <c r="Z7" t="s">
        <v>2859</v>
      </c>
      <c r="AA7" t="s">
        <v>2860</v>
      </c>
      <c r="AB7" s="109" t="str">
        <f>HYPERLINK("mailto:"&amp;ckCodingQTable[[#This Row],[email]]&amp;"&amp;subject=Your NSF Proposal:  "&amp;ckCodingQTable[[#This Row],[Div]]&amp;" "&amp;ckCodingQTable[[#This Row],[prop_id]], ckCodingQTable[[#This Row],[email]])</f>
        <v>humphrey@cs.virginia.edu</v>
      </c>
      <c r="AC7" s="30">
        <v>43374</v>
      </c>
      <c r="AD7">
        <v>48</v>
      </c>
      <c r="AG7" s="110"/>
      <c r="AI7" s="26"/>
      <c r="AJ7" s="22"/>
      <c r="AN7" s="110"/>
      <c r="AO7" s="110"/>
      <c r="AP7" s="110"/>
      <c r="AQ7" s="110"/>
      <c r="AR7" s="7" t="str">
        <f>HYPERLINK("https://www.ejacket.nsf.gov/ej/showProposal.do?ID="&amp;ckCodingQTable[[#This Row],[prop_id]],"eJ")</f>
        <v>eJ</v>
      </c>
      <c r="AS7" t="s">
        <v>2829</v>
      </c>
      <c r="AT7" t="s">
        <v>2854</v>
      </c>
      <c r="AU7" t="b">
        <f>IF(ckCodingQTable[[#This Row],[ILN]]="N",SUBSTITUTE(AT6," ","")&lt;&gt;SUBSTITUTE(ckCodingQTable[[#This Row],[prop_titl_txt]]," ",""), FALSE)</f>
        <v>0</v>
      </c>
      <c r="AV7">
        <v>0</v>
      </c>
      <c r="AW7" s="13">
        <v>349210</v>
      </c>
      <c r="AX7" s="13">
        <v>349210</v>
      </c>
      <c r="AY7" s="13"/>
      <c r="AZ7" s="13"/>
      <c r="BA7" s="13"/>
      <c r="BB7" s="13"/>
      <c r="BC7">
        <v>4</v>
      </c>
      <c r="BD7">
        <v>4</v>
      </c>
      <c r="BG7">
        <v>3.12</v>
      </c>
      <c r="BH7">
        <v>0</v>
      </c>
      <c r="BI7">
        <v>0</v>
      </c>
      <c r="BJ7">
        <v>0</v>
      </c>
      <c r="BK7">
        <v>0</v>
      </c>
      <c r="BL7" t="s">
        <v>2861</v>
      </c>
    </row>
    <row r="8" spans="1:64" x14ac:dyDescent="0.35">
      <c r="A8" s="30"/>
      <c r="B8" s="30">
        <v>43000.635416666664</v>
      </c>
      <c r="C8" t="s">
        <v>2817</v>
      </c>
      <c r="D8" t="s">
        <v>2818</v>
      </c>
      <c r="E8" t="s">
        <v>476</v>
      </c>
      <c r="F8" t="s">
        <v>2819</v>
      </c>
      <c r="G8" t="s">
        <v>2820</v>
      </c>
      <c r="H8" s="21" t="s">
        <v>2821</v>
      </c>
      <c r="I8" s="85">
        <v>0</v>
      </c>
      <c r="J8" s="85">
        <v>0</v>
      </c>
      <c r="K8" t="s">
        <v>2822</v>
      </c>
      <c r="L8" t="s">
        <v>765</v>
      </c>
      <c r="M8" t="s">
        <v>2862</v>
      </c>
      <c r="N8" t="str">
        <f>IF(SUM(ckCodingQTable[[#This Row],[NfmlPIs]:[NnonWhtAsnPIs]])&gt;0,"WMD","")</f>
        <v/>
      </c>
      <c r="O8" t="b">
        <f>_xlfn.XOR(IFERROR(MATCH(ckCodingQTable[[#This Row],[st_code]],EpscorTable[],0)&gt;0,FALSE),IFERROR(FIND("9150",ckCodingQTable[[#This Row],[propPRCs]])&gt;0,FALSE))</f>
        <v>0</v>
      </c>
      <c r="P8" s="21" t="b">
        <f>_xlfn.XOR(ckCodingQTable[[#This Row],[wmd]]&lt;&gt;"",IFERROR(FIND("9102",ckCodingQTable[[#This Row],[propPRCs]])&gt;0,FALSE))</f>
        <v>0</v>
      </c>
      <c r="S8" s="106">
        <f>S7+(ckCodingQTable[[#This Row],[ILN]]&lt;"M")</f>
        <v>4</v>
      </c>
      <c r="T8" s="21" t="s">
        <v>2863</v>
      </c>
      <c r="U8" t="s">
        <v>763</v>
      </c>
      <c r="V8" s="7" t="str">
        <f>HYPERLINK("https://www.ejacket.nsf.gov/ej/showProposal.do?ID="&amp;ckCodingQTable[[#This Row],[prop_id]],"eJ")</f>
        <v>eJ</v>
      </c>
      <c r="W8" t="s">
        <v>2825</v>
      </c>
      <c r="X8" t="s">
        <v>763</v>
      </c>
      <c r="Y8" t="s">
        <v>764</v>
      </c>
      <c r="Z8" t="s">
        <v>2864</v>
      </c>
      <c r="AA8" t="s">
        <v>597</v>
      </c>
      <c r="AB8" s="109" t="str">
        <f>HYPERLINK("mailto:"&amp;ckCodingQTable[[#This Row],[email]]&amp;"&amp;subject=Your NSF Proposal:  "&amp;ckCodingQTable[[#This Row],[Div]]&amp;" "&amp;ckCodingQTable[[#This Row],[prop_id]], ckCodingQTable[[#This Row],[email]])</f>
        <v>matthias@ccs.neu.edu</v>
      </c>
      <c r="AC8" s="30">
        <v>43282</v>
      </c>
      <c r="AD8">
        <v>36</v>
      </c>
      <c r="AE8">
        <v>1</v>
      </c>
      <c r="AG8" s="110">
        <v>1</v>
      </c>
      <c r="AH8" t="s">
        <v>2865</v>
      </c>
      <c r="AI8" s="26">
        <v>6</v>
      </c>
      <c r="AJ8" s="22">
        <v>43077.463194444441</v>
      </c>
      <c r="AL8">
        <v>4</v>
      </c>
      <c r="AN8" s="110">
        <v>4</v>
      </c>
      <c r="AO8" s="110"/>
      <c r="AP8" s="110"/>
      <c r="AQ8" s="110"/>
      <c r="AR8" s="7" t="str">
        <f>HYPERLINK("https://www.ejacket.nsf.gov/ej/showProposal.do?ID="&amp;ckCodingQTable[[#This Row],[prop_id]],"eJ")</f>
        <v>eJ</v>
      </c>
      <c r="AS8" t="s">
        <v>2829</v>
      </c>
      <c r="AT8" t="s">
        <v>2866</v>
      </c>
      <c r="AU8" t="b">
        <f>IF(ckCodingQTable[[#This Row],[ILN]]="N",SUBSTITUTE(AT7," ","")&lt;&gt;SUBSTITUTE(ckCodingQTable[[#This Row],[prop_titl_txt]]," ",""), FALSE)</f>
        <v>0</v>
      </c>
      <c r="AV8">
        <v>0</v>
      </c>
      <c r="AW8" s="13">
        <v>1181269</v>
      </c>
      <c r="AX8" s="13">
        <v>1181269</v>
      </c>
      <c r="AY8" s="13">
        <v>599972</v>
      </c>
      <c r="AZ8" s="13"/>
      <c r="BA8" s="13"/>
      <c r="BB8" s="13"/>
      <c r="BC8">
        <v>3</v>
      </c>
      <c r="BD8">
        <v>3</v>
      </c>
      <c r="BE8">
        <v>2.5</v>
      </c>
      <c r="BH8">
        <v>0</v>
      </c>
      <c r="BI8">
        <v>0</v>
      </c>
      <c r="BJ8">
        <v>0</v>
      </c>
      <c r="BK8">
        <v>0</v>
      </c>
      <c r="BL8" t="s">
        <v>2867</v>
      </c>
    </row>
    <row r="9" spans="1:64" x14ac:dyDescent="0.35">
      <c r="A9" s="30"/>
      <c r="B9" s="30">
        <v>43000.685416666667</v>
      </c>
      <c r="C9" t="s">
        <v>2868</v>
      </c>
      <c r="D9" t="s">
        <v>2869</v>
      </c>
      <c r="E9" t="s">
        <v>470</v>
      </c>
      <c r="F9" t="s">
        <v>2819</v>
      </c>
      <c r="G9" t="s">
        <v>2820</v>
      </c>
      <c r="H9" s="21" t="s">
        <v>2821</v>
      </c>
      <c r="I9" s="85">
        <v>0</v>
      </c>
      <c r="J9" s="85">
        <v>0</v>
      </c>
      <c r="L9" t="s">
        <v>1229</v>
      </c>
      <c r="M9" t="s">
        <v>2823</v>
      </c>
      <c r="N9" t="str">
        <f>IF(SUM(ckCodingQTable[[#This Row],[NfmlPIs]:[NnonWhtAsnPIs]])&gt;0,"WMD","")</f>
        <v/>
      </c>
      <c r="O9" t="b">
        <f>_xlfn.XOR(IFERROR(MATCH(ckCodingQTable[[#This Row],[st_code]],EpscorTable[],0)&gt;0,FALSE),IFERROR(FIND("9150",ckCodingQTable[[#This Row],[propPRCs]])&gt;0,FALSE))</f>
        <v>0</v>
      </c>
      <c r="P9" s="21" t="b">
        <f>_xlfn.XOR(ckCodingQTable[[#This Row],[wmd]]&lt;&gt;"",IFERROR(FIND("9102",ckCodingQTable[[#This Row],[propPRCs]])&gt;0,FALSE))</f>
        <v>0</v>
      </c>
      <c r="S9" s="106">
        <f>S8+(ckCodingQTable[[#This Row],[ILN]]&lt;"M")</f>
        <v>5</v>
      </c>
      <c r="T9" s="21" t="s">
        <v>2824</v>
      </c>
      <c r="U9" t="s">
        <v>2870</v>
      </c>
      <c r="V9" s="7" t="str">
        <f>HYPERLINK("https://www.ejacket.nsf.gov/ej/showProposal.do?ID="&amp;ckCodingQTable[[#This Row],[prop_id]],"eJ")</f>
        <v>eJ</v>
      </c>
      <c r="W9" t="s">
        <v>2871</v>
      </c>
      <c r="X9" t="s">
        <v>2870</v>
      </c>
      <c r="Y9" t="s">
        <v>2872</v>
      </c>
      <c r="Z9" t="s">
        <v>2873</v>
      </c>
      <c r="AA9" t="s">
        <v>2874</v>
      </c>
      <c r="AB9" s="109" t="str">
        <f>HYPERLINK("mailto:"&amp;ckCodingQTable[[#This Row],[email]]&amp;"&amp;subject=Your NSF Proposal:  "&amp;ckCodingQTable[[#This Row],[Div]]&amp;" "&amp;ckCodingQTable[[#This Row],[prop_id]], ckCodingQTable[[#This Row],[email]])</f>
        <v>eclarson@smu.edu</v>
      </c>
      <c r="AC9" s="30">
        <v>43252</v>
      </c>
      <c r="AD9">
        <v>48</v>
      </c>
      <c r="AG9" s="110"/>
      <c r="AI9" s="26"/>
      <c r="AJ9" s="22"/>
      <c r="AN9" s="110"/>
      <c r="AO9" s="110"/>
      <c r="AP9" s="110"/>
      <c r="AQ9" s="110"/>
      <c r="AR9" s="7" t="str">
        <f>HYPERLINK("https://www.ejacket.nsf.gov/ej/showProposal.do?ID="&amp;ckCodingQTable[[#This Row],[prop_id]],"eJ")</f>
        <v>eJ</v>
      </c>
      <c r="AS9" t="s">
        <v>2829</v>
      </c>
      <c r="AT9" t="s">
        <v>2875</v>
      </c>
      <c r="AU9" t="b">
        <f>IF(ckCodingQTable[[#This Row],[ILN]]="N",SUBSTITUTE(AT8," ","")&lt;&gt;SUBSTITUTE(ckCodingQTable[[#This Row],[prop_titl_txt]]," ",""), FALSE)</f>
        <v>0</v>
      </c>
      <c r="AV9">
        <v>0</v>
      </c>
      <c r="AW9" s="13">
        <v>669846</v>
      </c>
      <c r="AX9" s="13">
        <v>669846</v>
      </c>
      <c r="AY9" s="13"/>
      <c r="AZ9" s="13"/>
      <c r="BA9" s="13"/>
      <c r="BB9" s="13"/>
      <c r="BC9">
        <v>8</v>
      </c>
      <c r="BD9">
        <v>8</v>
      </c>
      <c r="BE9">
        <v>10</v>
      </c>
      <c r="BH9">
        <v>0</v>
      </c>
      <c r="BI9">
        <v>0</v>
      </c>
      <c r="BJ9">
        <v>0</v>
      </c>
      <c r="BK9">
        <v>0</v>
      </c>
      <c r="BL9" t="s">
        <v>2876</v>
      </c>
    </row>
    <row r="10" spans="1:64" x14ac:dyDescent="0.35">
      <c r="A10" s="30"/>
      <c r="B10" s="30">
        <v>43000.649305555555</v>
      </c>
      <c r="C10" t="s">
        <v>2868</v>
      </c>
      <c r="D10" t="s">
        <v>2869</v>
      </c>
      <c r="E10" t="s">
        <v>470</v>
      </c>
      <c r="F10" t="s">
        <v>2819</v>
      </c>
      <c r="G10" t="s">
        <v>2820</v>
      </c>
      <c r="H10" s="21" t="s">
        <v>2821</v>
      </c>
      <c r="I10" s="85">
        <v>0</v>
      </c>
      <c r="J10" s="85">
        <v>0</v>
      </c>
      <c r="L10" t="s">
        <v>1229</v>
      </c>
      <c r="M10" t="s">
        <v>2823</v>
      </c>
      <c r="N10" t="str">
        <f>IF(SUM(ckCodingQTable[[#This Row],[NfmlPIs]:[NnonWhtAsnPIs]])&gt;0,"WMD","")</f>
        <v>WMD</v>
      </c>
      <c r="O10" t="b">
        <f>_xlfn.XOR(IFERROR(MATCH(ckCodingQTable[[#This Row],[st_code]],EpscorTable[],0)&gt;0,FALSE),IFERROR(FIND("9150",ckCodingQTable[[#This Row],[propPRCs]])&gt;0,FALSE))</f>
        <v>0</v>
      </c>
      <c r="P10" s="21" t="b">
        <f>_xlfn.XOR(ckCodingQTable[[#This Row],[wmd]]&lt;&gt;"",IFERROR(FIND("9102",ckCodingQTable[[#This Row],[propPRCs]])&gt;0,FALSE))</f>
        <v>1</v>
      </c>
      <c r="S10" s="106">
        <f>S9+(ckCodingQTable[[#This Row],[ILN]]&lt;"M")</f>
        <v>5</v>
      </c>
      <c r="T10" s="21" t="s">
        <v>2834</v>
      </c>
      <c r="U10" t="s">
        <v>2870</v>
      </c>
      <c r="V10" s="7" t="str">
        <f>HYPERLINK("https://www.ejacket.nsf.gov/ej/showProposal.do?ID="&amp;ckCodingQTable[[#This Row],[prop_id]],"eJ")</f>
        <v>eJ</v>
      </c>
      <c r="W10" t="s">
        <v>2871</v>
      </c>
      <c r="X10" t="s">
        <v>2877</v>
      </c>
      <c r="Y10" t="s">
        <v>2878</v>
      </c>
      <c r="Z10" t="s">
        <v>2879</v>
      </c>
      <c r="AA10" t="s">
        <v>2880</v>
      </c>
      <c r="AB10" s="109" t="str">
        <f>HYPERLINK("mailto:"&amp;ckCodingQTable[[#This Row],[email]]&amp;"&amp;subject=Your NSF Proposal:  "&amp;ckCodingQTable[[#This Row],[Div]]&amp;" "&amp;ckCodingQTable[[#This Row],[prop_id]], ckCodingQTable[[#This Row],[email]])</f>
        <v>ephrem.fernandez@utsa.edu</v>
      </c>
      <c r="AC10" s="30">
        <v>43252</v>
      </c>
      <c r="AD10">
        <v>48</v>
      </c>
      <c r="AG10" s="110"/>
      <c r="AI10" s="26"/>
      <c r="AJ10" s="22"/>
      <c r="AN10" s="110"/>
      <c r="AO10" s="110"/>
      <c r="AP10" s="110"/>
      <c r="AQ10" s="110"/>
      <c r="AR10" s="7" t="str">
        <f>HYPERLINK("https://www.ejacket.nsf.gov/ej/showProposal.do?ID="&amp;ckCodingQTable[[#This Row],[prop_id]],"eJ")</f>
        <v>eJ</v>
      </c>
      <c r="AS10" t="s">
        <v>2881</v>
      </c>
      <c r="AT10" t="s">
        <v>2875</v>
      </c>
      <c r="AU10" t="b">
        <f>IF(ckCodingQTable[[#This Row],[ILN]]="N",SUBSTITUTE(AT9," ","")&lt;&gt;SUBSTITUTE(ckCodingQTable[[#This Row],[prop_titl_txt]]," ",""), FALSE)</f>
        <v>0</v>
      </c>
      <c r="AV10">
        <v>0</v>
      </c>
      <c r="AW10" s="13">
        <v>315050</v>
      </c>
      <c r="AX10" s="13">
        <v>315050</v>
      </c>
      <c r="AY10" s="13"/>
      <c r="AZ10" s="13">
        <v>3200</v>
      </c>
      <c r="BA10" s="13"/>
      <c r="BB10" s="13"/>
      <c r="BC10">
        <v>4</v>
      </c>
      <c r="BD10">
        <v>4</v>
      </c>
      <c r="BE10">
        <v>6.4</v>
      </c>
      <c r="BH10">
        <v>0</v>
      </c>
      <c r="BI10">
        <v>1</v>
      </c>
      <c r="BJ10">
        <v>0</v>
      </c>
      <c r="BK10">
        <v>0</v>
      </c>
      <c r="BL10" t="s">
        <v>2882</v>
      </c>
    </row>
    <row r="11" spans="1:64" x14ac:dyDescent="0.35">
      <c r="A11" s="30"/>
      <c r="B11" s="30">
        <v>43000.75</v>
      </c>
      <c r="C11" t="s">
        <v>2868</v>
      </c>
      <c r="D11" t="s">
        <v>2869</v>
      </c>
      <c r="E11" t="s">
        <v>466</v>
      </c>
      <c r="F11" t="s">
        <v>2819</v>
      </c>
      <c r="G11" t="s">
        <v>2820</v>
      </c>
      <c r="H11" s="21" t="s">
        <v>2821</v>
      </c>
      <c r="I11" s="85">
        <v>1</v>
      </c>
      <c r="J11" s="85">
        <v>0</v>
      </c>
      <c r="K11" t="s">
        <v>2883</v>
      </c>
      <c r="L11" t="s">
        <v>786</v>
      </c>
      <c r="M11" t="s">
        <v>2885</v>
      </c>
      <c r="N11" t="str">
        <f>IF(SUM(ckCodingQTable[[#This Row],[NfmlPIs]:[NnonWhtAsnPIs]])&gt;0,"WMD","")</f>
        <v/>
      </c>
      <c r="O11" t="b">
        <f>_xlfn.XOR(IFERROR(MATCH(ckCodingQTable[[#This Row],[st_code]],EpscorTable[],0)&gt;0,FALSE),IFERROR(FIND("9150",ckCodingQTable[[#This Row],[propPRCs]])&gt;0,FALSE))</f>
        <v>0</v>
      </c>
      <c r="P11" s="21" t="b">
        <f>_xlfn.XOR(ckCodingQTable[[#This Row],[wmd]]&lt;&gt;"",IFERROR(FIND("9102",ckCodingQTable[[#This Row],[propPRCs]])&gt;0,FALSE))</f>
        <v>0</v>
      </c>
      <c r="Q11" t="s">
        <v>2884</v>
      </c>
      <c r="S11" s="106">
        <f>S10+(ckCodingQTable[[#This Row],[ILN]]&lt;"M")</f>
        <v>6</v>
      </c>
      <c r="T11" s="21" t="s">
        <v>2824</v>
      </c>
      <c r="U11" t="s">
        <v>784</v>
      </c>
      <c r="V11" s="7" t="str">
        <f>HYPERLINK("https://www.ejacket.nsf.gov/ej/showProposal.do?ID="&amp;ckCodingQTable[[#This Row],[prop_id]],"eJ")</f>
        <v>eJ</v>
      </c>
      <c r="W11" t="s">
        <v>2871</v>
      </c>
      <c r="X11" t="s">
        <v>784</v>
      </c>
      <c r="Y11" t="s">
        <v>785</v>
      </c>
      <c r="Z11" t="s">
        <v>2886</v>
      </c>
      <c r="AA11" t="s">
        <v>722</v>
      </c>
      <c r="AB11" s="109" t="str">
        <f>HYPERLINK("mailto:"&amp;ckCodingQTable[[#This Row],[email]]&amp;"&amp;subject=Your NSF Proposal:  "&amp;ckCodingQTable[[#This Row],[Div]]&amp;" "&amp;ckCodingQTable[[#This Row],[prop_id]], ckCodingQTable[[#This Row],[email]])</f>
        <v>jeffp@cs.utah.edu</v>
      </c>
      <c r="AC11" s="30">
        <v>43221</v>
      </c>
      <c r="AD11">
        <v>48</v>
      </c>
      <c r="AG11" s="110"/>
      <c r="AI11" s="26"/>
      <c r="AJ11" s="22"/>
      <c r="AN11" s="110"/>
      <c r="AO11" s="110"/>
      <c r="AP11" s="110"/>
      <c r="AQ11" s="110"/>
      <c r="AR11" s="7" t="str">
        <f>HYPERLINK("https://www.ejacket.nsf.gov/ej/showProposal.do?ID="&amp;ckCodingQTable[[#This Row],[prop_id]],"eJ")</f>
        <v>eJ</v>
      </c>
      <c r="AS11" t="s">
        <v>2881</v>
      </c>
      <c r="AT11" t="s">
        <v>2887</v>
      </c>
      <c r="AU11" t="b">
        <f>IF(ckCodingQTable[[#This Row],[ILN]]="N",SUBSTITUTE(AT10," ","")&lt;&gt;SUBSTITUTE(ckCodingQTable[[#This Row],[prop_titl_txt]]," ",""), FALSE)</f>
        <v>0</v>
      </c>
      <c r="AV11">
        <v>0</v>
      </c>
      <c r="AW11" s="13">
        <v>399490</v>
      </c>
      <c r="AX11" s="13">
        <v>399490</v>
      </c>
      <c r="AY11" s="13"/>
      <c r="AZ11" s="13">
        <v>10000</v>
      </c>
      <c r="BA11" s="13"/>
      <c r="BB11" s="13"/>
      <c r="BC11">
        <v>4</v>
      </c>
      <c r="BD11">
        <v>4</v>
      </c>
      <c r="BE11">
        <v>4</v>
      </c>
      <c r="BH11">
        <v>0</v>
      </c>
      <c r="BI11">
        <v>0</v>
      </c>
      <c r="BJ11">
        <v>0</v>
      </c>
      <c r="BK11">
        <v>0</v>
      </c>
      <c r="BL11" t="s">
        <v>2888</v>
      </c>
    </row>
    <row r="12" spans="1:64" x14ac:dyDescent="0.35">
      <c r="A12" s="30"/>
      <c r="B12" s="30">
        <v>43000.788888888892</v>
      </c>
      <c r="C12" t="s">
        <v>2868</v>
      </c>
      <c r="D12" t="s">
        <v>2869</v>
      </c>
      <c r="E12" t="s">
        <v>466</v>
      </c>
      <c r="F12" t="s">
        <v>2819</v>
      </c>
      <c r="G12" t="s">
        <v>2820</v>
      </c>
      <c r="H12" s="21" t="s">
        <v>2821</v>
      </c>
      <c r="I12" s="85">
        <v>1</v>
      </c>
      <c r="J12" s="85">
        <v>0</v>
      </c>
      <c r="K12" t="s">
        <v>2883</v>
      </c>
      <c r="L12" t="s">
        <v>786</v>
      </c>
      <c r="M12" t="s">
        <v>2851</v>
      </c>
      <c r="N12" t="str">
        <f>IF(SUM(ckCodingQTable[[#This Row],[NfmlPIs]:[NnonWhtAsnPIs]])&gt;0,"WMD","")</f>
        <v>WMD</v>
      </c>
      <c r="O12" t="b">
        <f>_xlfn.XOR(IFERROR(MATCH(ckCodingQTable[[#This Row],[st_code]],EpscorTable[],0)&gt;0,FALSE),IFERROR(FIND("9150",ckCodingQTable[[#This Row],[propPRCs]])&gt;0,FALSE))</f>
        <v>0</v>
      </c>
      <c r="P12" s="21" t="b">
        <f>_xlfn.XOR(ckCodingQTable[[#This Row],[wmd]]&lt;&gt;"",IFERROR(FIND("9102",ckCodingQTable[[#This Row],[propPRCs]])&gt;0,FALSE))</f>
        <v>1</v>
      </c>
      <c r="Q12" t="s">
        <v>2884</v>
      </c>
      <c r="S12" s="106">
        <f>S11+(ckCodingQTable[[#This Row],[ILN]]&lt;"M")</f>
        <v>6</v>
      </c>
      <c r="T12" s="21" t="s">
        <v>2834</v>
      </c>
      <c r="U12" t="s">
        <v>784</v>
      </c>
      <c r="V12" s="7" t="str">
        <f>HYPERLINK("https://www.ejacket.nsf.gov/ej/showProposal.do?ID="&amp;ckCodingQTable[[#This Row],[prop_id]],"eJ")</f>
        <v>eJ</v>
      </c>
      <c r="W12" t="s">
        <v>2871</v>
      </c>
      <c r="X12" t="s">
        <v>2889</v>
      </c>
      <c r="Y12" t="s">
        <v>2890</v>
      </c>
      <c r="Z12" t="s">
        <v>2891</v>
      </c>
      <c r="AA12" t="s">
        <v>665</v>
      </c>
      <c r="AB12" s="109" t="str">
        <f>HYPERLINK("mailto:"&amp;ckCodingQTable[[#This Row],[email]]&amp;"&amp;subject=Your NSF Proposal:  "&amp;ckCodingQTable[[#This Row],[Div]]&amp;" "&amp;ckCodingQTable[[#This Row],[prop_id]], ckCodingQTable[[#This Row],[email]])</f>
        <v>ran.wei@ucr.edu</v>
      </c>
      <c r="AC12" s="30">
        <v>43221</v>
      </c>
      <c r="AD12">
        <v>48</v>
      </c>
      <c r="AG12" s="110"/>
      <c r="AI12" s="26"/>
      <c r="AJ12" s="22"/>
      <c r="AN12" s="110"/>
      <c r="AO12" s="110"/>
      <c r="AP12" s="110"/>
      <c r="AQ12" s="110"/>
      <c r="AR12" s="7" t="str">
        <f>HYPERLINK("https://www.ejacket.nsf.gov/ej/showProposal.do?ID="&amp;ckCodingQTable[[#This Row],[prop_id]],"eJ")</f>
        <v>eJ</v>
      </c>
      <c r="AS12" t="s">
        <v>2881</v>
      </c>
      <c r="AT12" t="s">
        <v>2887</v>
      </c>
      <c r="AU12" t="b">
        <f>IF(ckCodingQTable[[#This Row],[ILN]]="N",SUBSTITUTE(AT11," ","")&lt;&gt;SUBSTITUTE(ckCodingQTable[[#This Row],[prop_titl_txt]]," ",""), FALSE)</f>
        <v>0</v>
      </c>
      <c r="AV12">
        <v>0</v>
      </c>
      <c r="AW12" s="13">
        <v>321096</v>
      </c>
      <c r="AX12" s="13">
        <v>321096</v>
      </c>
      <c r="AY12" s="13"/>
      <c r="AZ12" s="13"/>
      <c r="BA12" s="13"/>
      <c r="BB12" s="13"/>
      <c r="BC12">
        <v>4</v>
      </c>
      <c r="BD12">
        <v>4</v>
      </c>
      <c r="BE12">
        <v>4</v>
      </c>
      <c r="BH12">
        <v>1</v>
      </c>
      <c r="BI12">
        <v>0</v>
      </c>
      <c r="BJ12">
        <v>0</v>
      </c>
      <c r="BK12">
        <v>0</v>
      </c>
      <c r="BL12" t="s">
        <v>2892</v>
      </c>
    </row>
    <row r="13" spans="1:64" x14ac:dyDescent="0.35">
      <c r="A13" s="30"/>
      <c r="B13" s="30">
        <v>43000.810416666667</v>
      </c>
      <c r="C13" t="s">
        <v>2868</v>
      </c>
      <c r="D13" t="s">
        <v>2869</v>
      </c>
      <c r="E13" t="s">
        <v>466</v>
      </c>
      <c r="F13" t="s">
        <v>2819</v>
      </c>
      <c r="G13" t="s">
        <v>2820</v>
      </c>
      <c r="H13" s="21" t="s">
        <v>2821</v>
      </c>
      <c r="I13" s="85">
        <v>1</v>
      </c>
      <c r="J13" s="85">
        <v>0</v>
      </c>
      <c r="K13" t="s">
        <v>2883</v>
      </c>
      <c r="L13" t="s">
        <v>786</v>
      </c>
      <c r="M13" t="s">
        <v>2893</v>
      </c>
      <c r="N13" t="str">
        <f>IF(SUM(ckCodingQTable[[#This Row],[NfmlPIs]:[NnonWhtAsnPIs]])&gt;0,"WMD","")</f>
        <v/>
      </c>
      <c r="O13" t="b">
        <f>_xlfn.XOR(IFERROR(MATCH(ckCodingQTable[[#This Row],[st_code]],EpscorTable[],0)&gt;0,FALSE),IFERROR(FIND("9150",ckCodingQTable[[#This Row],[propPRCs]])&gt;0,FALSE))</f>
        <v>0</v>
      </c>
      <c r="P13" s="21" t="b">
        <f>_xlfn.XOR(ckCodingQTable[[#This Row],[wmd]]&lt;&gt;"",IFERROR(FIND("9102",ckCodingQTable[[#This Row],[propPRCs]])&gt;0,FALSE))</f>
        <v>0</v>
      </c>
      <c r="Q13" t="s">
        <v>2884</v>
      </c>
      <c r="S13" s="106">
        <f>S12+(ckCodingQTable[[#This Row],[ILN]]&lt;"M")</f>
        <v>6</v>
      </c>
      <c r="T13" s="21" t="s">
        <v>2834</v>
      </c>
      <c r="U13" t="s">
        <v>784</v>
      </c>
      <c r="V13" s="7" t="str">
        <f>HYPERLINK("https://www.ejacket.nsf.gov/ej/showProposal.do?ID="&amp;ckCodingQTable[[#This Row],[prop_id]],"eJ")</f>
        <v>eJ</v>
      </c>
      <c r="W13" t="s">
        <v>2871</v>
      </c>
      <c r="X13" t="s">
        <v>2894</v>
      </c>
      <c r="Y13" t="s">
        <v>2895</v>
      </c>
      <c r="Z13" t="s">
        <v>2896</v>
      </c>
      <c r="AA13" t="s">
        <v>534</v>
      </c>
      <c r="AB13" s="109" t="str">
        <f>HYPERLINK("mailto:"&amp;ckCodingQTable[[#This Row],[email]]&amp;"&amp;subject=Your NSF Proposal:  "&amp;ckCodingQTable[[#This Row],[Div]]&amp;" "&amp;ckCodingQTable[[#This Row],[prop_id]], ckCodingQTable[[#This Row],[email]])</f>
        <v>agrubesi@asu.edu</v>
      </c>
      <c r="AC13" s="30">
        <v>43221</v>
      </c>
      <c r="AD13">
        <v>48</v>
      </c>
      <c r="AG13" s="110"/>
      <c r="AI13" s="26"/>
      <c r="AJ13" s="22"/>
      <c r="AN13" s="110"/>
      <c r="AO13" s="110"/>
      <c r="AP13" s="110"/>
      <c r="AQ13" s="110"/>
      <c r="AR13" s="7" t="str">
        <f>HYPERLINK("https://www.ejacket.nsf.gov/ej/showProposal.do?ID="&amp;ckCodingQTable[[#This Row],[prop_id]],"eJ")</f>
        <v>eJ</v>
      </c>
      <c r="AS13" t="s">
        <v>2881</v>
      </c>
      <c r="AT13" t="s">
        <v>2887</v>
      </c>
      <c r="AU13" t="b">
        <f>IF(ckCodingQTable[[#This Row],[ILN]]="N",SUBSTITUTE(AT12," ","")&lt;&gt;SUBSTITUTE(ckCodingQTable[[#This Row],[prop_titl_txt]]," ",""), FALSE)</f>
        <v>0</v>
      </c>
      <c r="AV13">
        <v>0</v>
      </c>
      <c r="AW13" s="13">
        <v>475161</v>
      </c>
      <c r="AX13" s="13">
        <v>475161</v>
      </c>
      <c r="AY13" s="13"/>
      <c r="AZ13" s="13"/>
      <c r="BA13" s="13"/>
      <c r="BB13" s="13"/>
      <c r="BC13">
        <v>4</v>
      </c>
      <c r="BD13">
        <v>4</v>
      </c>
      <c r="BE13">
        <v>4</v>
      </c>
      <c r="BH13">
        <v>0</v>
      </c>
      <c r="BI13">
        <v>0</v>
      </c>
      <c r="BJ13">
        <v>0</v>
      </c>
      <c r="BK13">
        <v>0</v>
      </c>
      <c r="BL13" t="s">
        <v>2897</v>
      </c>
    </row>
    <row r="14" spans="1:64" x14ac:dyDescent="0.35">
      <c r="A14" s="30"/>
      <c r="B14" s="30">
        <v>43003.445138888892</v>
      </c>
      <c r="C14" t="s">
        <v>2839</v>
      </c>
      <c r="D14" t="s">
        <v>2840</v>
      </c>
      <c r="E14" t="s">
        <v>462</v>
      </c>
      <c r="F14" t="s">
        <v>2819</v>
      </c>
      <c r="G14" t="s">
        <v>2820</v>
      </c>
      <c r="H14" s="21" t="s">
        <v>2821</v>
      </c>
      <c r="I14" s="85">
        <v>1</v>
      </c>
      <c r="J14" s="85">
        <v>0</v>
      </c>
      <c r="L14" t="s">
        <v>757</v>
      </c>
      <c r="M14" t="s">
        <v>2851</v>
      </c>
      <c r="N14" t="str">
        <f>IF(SUM(ckCodingQTable[[#This Row],[NfmlPIs]:[NnonWhtAsnPIs]])&gt;0,"WMD","")</f>
        <v/>
      </c>
      <c r="O14" t="b">
        <f>_xlfn.XOR(IFERROR(MATCH(ckCodingQTable[[#This Row],[st_code]],EpscorTable[],0)&gt;0,FALSE),IFERROR(FIND("9150",ckCodingQTable[[#This Row],[propPRCs]])&gt;0,FALSE))</f>
        <v>0</v>
      </c>
      <c r="P14" s="21" t="b">
        <f>_xlfn.XOR(ckCodingQTable[[#This Row],[wmd]]&lt;&gt;"",IFERROR(FIND("9102",ckCodingQTable[[#This Row],[propPRCs]])&gt;0,FALSE))</f>
        <v>0</v>
      </c>
      <c r="Q14" t="s">
        <v>485</v>
      </c>
      <c r="S14" s="106">
        <f>S13+(ckCodingQTable[[#This Row],[ILN]]&lt;"M")</f>
        <v>7</v>
      </c>
      <c r="T14" s="21" t="s">
        <v>2863</v>
      </c>
      <c r="U14" t="s">
        <v>788</v>
      </c>
      <c r="V14" s="7" t="str">
        <f>HYPERLINK("https://www.ejacket.nsf.gov/ej/showProposal.do?ID="&amp;ckCodingQTable[[#This Row],[prop_id]],"eJ")</f>
        <v>eJ</v>
      </c>
      <c r="W14" t="s">
        <v>2841</v>
      </c>
      <c r="X14" t="s">
        <v>788</v>
      </c>
      <c r="Y14" t="s">
        <v>789</v>
      </c>
      <c r="Z14" t="s">
        <v>2898</v>
      </c>
      <c r="AA14" t="s">
        <v>2899</v>
      </c>
      <c r="AB14" s="109" t="str">
        <f>HYPERLINK("mailto:"&amp;ckCodingQTable[[#This Row],[email]]&amp;"&amp;subject=Your NSF Proposal:  "&amp;ckCodingQTable[[#This Row],[Div]]&amp;" "&amp;ckCodingQTable[[#This Row],[prop_id]], ckCodingQTable[[#This Row],[email]])</f>
        <v>harry.g.xu@uci.edu</v>
      </c>
      <c r="AC14" s="30">
        <v>43313</v>
      </c>
      <c r="AD14">
        <v>48</v>
      </c>
      <c r="AG14" s="110"/>
      <c r="AI14" s="26"/>
      <c r="AJ14" s="22"/>
      <c r="AN14" s="110"/>
      <c r="AO14" s="110"/>
      <c r="AP14" s="110"/>
      <c r="AQ14" s="110"/>
      <c r="AR14" s="7" t="str">
        <f>HYPERLINK("https://www.ejacket.nsf.gov/ej/showProposal.do?ID="&amp;ckCodingQTable[[#This Row],[prop_id]],"eJ")</f>
        <v>eJ</v>
      </c>
      <c r="AS14" t="s">
        <v>2829</v>
      </c>
      <c r="AT14" t="s">
        <v>2900</v>
      </c>
      <c r="AU14" t="b">
        <f>IF(ckCodingQTable[[#This Row],[ILN]]="N",SUBSTITUTE(AT13," ","")&lt;&gt;SUBSTITUTE(ckCodingQTable[[#This Row],[prop_titl_txt]]," ",""), FALSE)</f>
        <v>0</v>
      </c>
      <c r="AV14">
        <v>0</v>
      </c>
      <c r="AW14" s="13">
        <v>1199665</v>
      </c>
      <c r="AX14" s="13">
        <v>1199665</v>
      </c>
      <c r="AY14" s="13"/>
      <c r="AZ14" s="13"/>
      <c r="BA14" s="13"/>
      <c r="BB14" s="13"/>
      <c r="BC14">
        <v>16</v>
      </c>
      <c r="BD14">
        <v>8</v>
      </c>
      <c r="BE14">
        <v>8</v>
      </c>
      <c r="BH14">
        <v>0</v>
      </c>
      <c r="BI14">
        <v>0</v>
      </c>
      <c r="BJ14">
        <v>0</v>
      </c>
      <c r="BK14">
        <v>0</v>
      </c>
      <c r="BL14" t="s">
        <v>2901</v>
      </c>
    </row>
    <row r="15" spans="1:64" x14ac:dyDescent="0.35">
      <c r="A15" s="30"/>
      <c r="B15" s="30">
        <v>43003.546527777777</v>
      </c>
      <c r="C15" t="s">
        <v>2868</v>
      </c>
      <c r="D15" t="s">
        <v>2869</v>
      </c>
      <c r="E15" t="s">
        <v>470</v>
      </c>
      <c r="F15" t="s">
        <v>2819</v>
      </c>
      <c r="G15" t="s">
        <v>2820</v>
      </c>
      <c r="H15" s="21" t="s">
        <v>2821</v>
      </c>
      <c r="I15" s="85">
        <v>1</v>
      </c>
      <c r="J15" s="85">
        <v>0</v>
      </c>
      <c r="K15" t="s">
        <v>2902</v>
      </c>
      <c r="L15" t="s">
        <v>793</v>
      </c>
      <c r="M15" t="s">
        <v>2833</v>
      </c>
      <c r="N15" t="str">
        <f>IF(SUM(ckCodingQTable[[#This Row],[NfmlPIs]:[NnonWhtAsnPIs]])&gt;0,"WMD","")</f>
        <v/>
      </c>
      <c r="O15" t="b">
        <f>_xlfn.XOR(IFERROR(MATCH(ckCodingQTable[[#This Row],[st_code]],EpscorTable[],0)&gt;0,FALSE),IFERROR(FIND("9150",ckCodingQTable[[#This Row],[propPRCs]])&gt;0,FALSE))</f>
        <v>0</v>
      </c>
      <c r="P15" s="21" t="b">
        <f>_xlfn.XOR(ckCodingQTable[[#This Row],[wmd]]&lt;&gt;"",IFERROR(FIND("9102",ckCodingQTable[[#This Row],[propPRCs]])&gt;0,FALSE))</f>
        <v>0</v>
      </c>
      <c r="Q15" t="s">
        <v>2903</v>
      </c>
      <c r="S15" s="106">
        <f>S14+(ckCodingQTable[[#This Row],[ILN]]&lt;"M")</f>
        <v>8</v>
      </c>
      <c r="T15" s="21" t="s">
        <v>2863</v>
      </c>
      <c r="U15" t="s">
        <v>791</v>
      </c>
      <c r="V15" s="7" t="str">
        <f>HYPERLINK("https://www.ejacket.nsf.gov/ej/showProposal.do?ID="&amp;ckCodingQTable[[#This Row],[prop_id]],"eJ")</f>
        <v>eJ</v>
      </c>
      <c r="W15" t="s">
        <v>2871</v>
      </c>
      <c r="X15" t="s">
        <v>791</v>
      </c>
      <c r="Y15" t="s">
        <v>792</v>
      </c>
      <c r="Z15" t="s">
        <v>2904</v>
      </c>
      <c r="AA15" t="s">
        <v>542</v>
      </c>
      <c r="AB15" s="109" t="str">
        <f>HYPERLINK("mailto:"&amp;ckCodingQTable[[#This Row],[email]]&amp;"&amp;subject=Your NSF Proposal:  "&amp;ckCodingQTable[[#This Row],[Div]]&amp;" "&amp;ckCodingQTable[[#This Row],[prop_id]], ckCodingQTable[[#This Row],[email]])</f>
        <v>talwalkar@cmu.edu</v>
      </c>
      <c r="AC15" s="30">
        <v>43344</v>
      </c>
      <c r="AD15">
        <v>48</v>
      </c>
      <c r="AG15" s="110"/>
      <c r="AI15" s="26"/>
      <c r="AJ15" s="22"/>
      <c r="AN15" s="110"/>
      <c r="AO15" s="110"/>
      <c r="AP15" s="110"/>
      <c r="AQ15" s="110"/>
      <c r="AR15" s="7" t="str">
        <f>HYPERLINK("https://www.ejacket.nsf.gov/ej/showProposal.do?ID="&amp;ckCodingQTable[[#This Row],[prop_id]],"eJ")</f>
        <v>eJ</v>
      </c>
      <c r="AS15" t="s">
        <v>2829</v>
      </c>
      <c r="AT15" t="s">
        <v>2905</v>
      </c>
      <c r="AU15" t="b">
        <f>IF(ckCodingQTable[[#This Row],[ILN]]="N",SUBSTITUTE(AT14," ","")&lt;&gt;SUBSTITUTE(ckCodingQTable[[#This Row],[prop_titl_txt]]," ",""), FALSE)</f>
        <v>0</v>
      </c>
      <c r="AV15">
        <v>0</v>
      </c>
      <c r="AW15" s="13">
        <v>1142246</v>
      </c>
      <c r="AX15" s="13">
        <v>1142246</v>
      </c>
      <c r="AY15" s="13"/>
      <c r="AZ15" s="13">
        <v>22123</v>
      </c>
      <c r="BA15" s="13"/>
      <c r="BB15" s="13"/>
      <c r="BC15">
        <v>8</v>
      </c>
      <c r="BD15">
        <v>8</v>
      </c>
      <c r="BE15">
        <v>8</v>
      </c>
      <c r="BH15">
        <v>0</v>
      </c>
      <c r="BI15">
        <v>0</v>
      </c>
      <c r="BJ15">
        <v>0</v>
      </c>
      <c r="BK15">
        <v>0</v>
      </c>
      <c r="BL15" t="s">
        <v>2906</v>
      </c>
    </row>
    <row r="16" spans="1:64" x14ac:dyDescent="0.35">
      <c r="A16" s="30"/>
      <c r="B16" s="30">
        <v>43003.55</v>
      </c>
      <c r="C16" t="s">
        <v>2839</v>
      </c>
      <c r="D16" t="s">
        <v>2840</v>
      </c>
      <c r="E16" t="s">
        <v>462</v>
      </c>
      <c r="F16" t="s">
        <v>2819</v>
      </c>
      <c r="G16" t="s">
        <v>2820</v>
      </c>
      <c r="H16" s="21" t="s">
        <v>2821</v>
      </c>
      <c r="I16" s="85">
        <v>1</v>
      </c>
      <c r="J16" s="85">
        <v>0</v>
      </c>
      <c r="L16" t="s">
        <v>761</v>
      </c>
      <c r="M16" t="s">
        <v>2907</v>
      </c>
      <c r="N16" t="str">
        <f>IF(SUM(ckCodingQTable[[#This Row],[NfmlPIs]:[NnonWhtAsnPIs]])&gt;0,"WMD","")</f>
        <v/>
      </c>
      <c r="O16" t="b">
        <f>_xlfn.XOR(IFERROR(MATCH(ckCodingQTable[[#This Row],[st_code]],EpscorTable[],0)&gt;0,FALSE),IFERROR(FIND("9150",ckCodingQTable[[#This Row],[propPRCs]])&gt;0,FALSE))</f>
        <v>0</v>
      </c>
      <c r="P16" s="21" t="b">
        <f>_xlfn.XOR(ckCodingQTable[[#This Row],[wmd]]&lt;&gt;"",IFERROR(FIND("9102",ckCodingQTable[[#This Row],[propPRCs]])&gt;0,FALSE))</f>
        <v>0</v>
      </c>
      <c r="Q16" t="s">
        <v>485</v>
      </c>
      <c r="S16" s="106">
        <f>S15+(ckCodingQTable[[#This Row],[ILN]]&lt;"M")</f>
        <v>9</v>
      </c>
      <c r="T16" s="21" t="s">
        <v>2863</v>
      </c>
      <c r="U16" t="s">
        <v>795</v>
      </c>
      <c r="V16" s="7" t="str">
        <f>HYPERLINK("https://www.ejacket.nsf.gov/ej/showProposal.do?ID="&amp;ckCodingQTable[[#This Row],[prop_id]],"eJ")</f>
        <v>eJ</v>
      </c>
      <c r="W16" t="s">
        <v>2841</v>
      </c>
      <c r="X16" t="s">
        <v>795</v>
      </c>
      <c r="Y16" t="s">
        <v>796</v>
      </c>
      <c r="Z16" t="s">
        <v>2908</v>
      </c>
      <c r="AA16" t="s">
        <v>713</v>
      </c>
      <c r="AB16" s="109" t="str">
        <f>HYPERLINK("mailto:"&amp;ckCodingQTable[[#This Row],[email]]&amp;"&amp;subject=Your NSF Proposal:  "&amp;ckCodingQTable[[#This Row],[Div]]&amp;" "&amp;ckCodingQTable[[#This Row],[prop_id]], ckCodingQTable[[#This Row],[email]])</f>
        <v>harshavm@umich.edu</v>
      </c>
      <c r="AC16" s="30">
        <v>43344</v>
      </c>
      <c r="AD16">
        <v>48</v>
      </c>
      <c r="AG16" s="110"/>
      <c r="AI16" s="26"/>
      <c r="AJ16" s="22"/>
      <c r="AN16" s="110"/>
      <c r="AO16" s="110"/>
      <c r="AP16" s="110"/>
      <c r="AQ16" s="110"/>
      <c r="AR16" s="7" t="str">
        <f>HYPERLINK("https://www.ejacket.nsf.gov/ej/showProposal.do?ID="&amp;ckCodingQTable[[#This Row],[prop_id]],"eJ")</f>
        <v>eJ</v>
      </c>
      <c r="AS16" t="s">
        <v>2829</v>
      </c>
      <c r="AT16" t="s">
        <v>2909</v>
      </c>
      <c r="AU16" t="b">
        <f>IF(ckCodingQTable[[#This Row],[ILN]]="N",SUBSTITUTE(AT15," ","")&lt;&gt;SUBSTITUTE(ckCodingQTable[[#This Row],[prop_titl_txt]]," ",""), FALSE)</f>
        <v>0</v>
      </c>
      <c r="AV16">
        <v>0</v>
      </c>
      <c r="AW16" s="13">
        <v>1200000</v>
      </c>
      <c r="AX16" s="13">
        <v>1200000</v>
      </c>
      <c r="AY16" s="13"/>
      <c r="AZ16" s="13"/>
      <c r="BA16" s="13"/>
      <c r="BB16" s="13"/>
      <c r="BC16">
        <v>12</v>
      </c>
      <c r="BD16">
        <v>12</v>
      </c>
      <c r="BE16">
        <v>12</v>
      </c>
      <c r="BH16">
        <v>0</v>
      </c>
      <c r="BI16">
        <v>0</v>
      </c>
      <c r="BJ16">
        <v>0</v>
      </c>
      <c r="BK16">
        <v>0</v>
      </c>
      <c r="BL16" t="s">
        <v>2910</v>
      </c>
    </row>
    <row r="17" spans="1:64" x14ac:dyDescent="0.35">
      <c r="A17" s="30"/>
      <c r="B17" s="30">
        <v>43003.581944444442</v>
      </c>
      <c r="C17" t="s">
        <v>2868</v>
      </c>
      <c r="D17" t="s">
        <v>2869</v>
      </c>
      <c r="E17" t="s">
        <v>468</v>
      </c>
      <c r="F17" t="s">
        <v>2819</v>
      </c>
      <c r="G17" t="s">
        <v>2820</v>
      </c>
      <c r="H17" s="21" t="s">
        <v>2821</v>
      </c>
      <c r="I17" s="85">
        <v>1</v>
      </c>
      <c r="J17" s="85">
        <v>0</v>
      </c>
      <c r="K17" t="s">
        <v>2911</v>
      </c>
      <c r="L17" t="s">
        <v>800</v>
      </c>
      <c r="M17" t="s">
        <v>2845</v>
      </c>
      <c r="N17" t="str">
        <f>IF(SUM(ckCodingQTable[[#This Row],[NfmlPIs]:[NnonWhtAsnPIs]])&gt;0,"WMD","")</f>
        <v>WMD</v>
      </c>
      <c r="O17" t="b">
        <f>_xlfn.XOR(IFERROR(MATCH(ckCodingQTable[[#This Row],[st_code]],EpscorTable[],0)&gt;0,FALSE),IFERROR(FIND("9150",ckCodingQTable[[#This Row],[propPRCs]])&gt;0,FALSE))</f>
        <v>0</v>
      </c>
      <c r="P17" s="21" t="b">
        <f>_xlfn.XOR(ckCodingQTable[[#This Row],[wmd]]&lt;&gt;"",IFERROR(FIND("9102",ckCodingQTable[[#This Row],[propPRCs]])&gt;0,FALSE))</f>
        <v>1</v>
      </c>
      <c r="Q17" t="s">
        <v>2912</v>
      </c>
      <c r="S17" s="106">
        <f>S16+(ckCodingQTable[[#This Row],[ILN]]&lt;"M")</f>
        <v>10</v>
      </c>
      <c r="T17" s="21" t="s">
        <v>2824</v>
      </c>
      <c r="U17" t="s">
        <v>798</v>
      </c>
      <c r="V17" s="7" t="str">
        <f>HYPERLINK("https://www.ejacket.nsf.gov/ej/showProposal.do?ID="&amp;ckCodingQTable[[#This Row],[prop_id]],"eJ")</f>
        <v>eJ</v>
      </c>
      <c r="W17" t="s">
        <v>2871</v>
      </c>
      <c r="X17" t="s">
        <v>798</v>
      </c>
      <c r="Y17" t="s">
        <v>799</v>
      </c>
      <c r="Z17" t="s">
        <v>2913</v>
      </c>
      <c r="AA17" t="s">
        <v>2848</v>
      </c>
      <c r="AB17" s="109" t="str">
        <f>HYPERLINK("mailto:"&amp;ckCodingQTable[[#This Row],[email]]&amp;"&amp;subject=Your NSF Proposal:  "&amp;ckCodingQTable[[#This Row],[Div]]&amp;" "&amp;ckCodingQTable[[#This Row],[prop_id]], ckCodingQTable[[#This Row],[email]])</f>
        <v>leahkf@uw.edu</v>
      </c>
      <c r="AC17" s="30">
        <v>43191</v>
      </c>
      <c r="AD17">
        <v>48</v>
      </c>
      <c r="AG17" s="110"/>
      <c r="AI17" s="26"/>
      <c r="AJ17" s="22"/>
      <c r="AN17" s="110"/>
      <c r="AO17" s="110"/>
      <c r="AP17" s="110"/>
      <c r="AQ17" s="110"/>
      <c r="AR17" s="7" t="str">
        <f>HYPERLINK("https://www.ejacket.nsf.gov/ej/showProposal.do?ID="&amp;ckCodingQTable[[#This Row],[prop_id]],"eJ")</f>
        <v>eJ</v>
      </c>
      <c r="AS17" t="s">
        <v>2829</v>
      </c>
      <c r="AT17" t="s">
        <v>2914</v>
      </c>
      <c r="AU17" t="b">
        <f>IF(ckCodingQTable[[#This Row],[ILN]]="N",SUBSTITUTE(AT16," ","")&lt;&gt;SUBSTITUTE(ckCodingQTable[[#This Row],[prop_titl_txt]]," ",""), FALSE)</f>
        <v>0</v>
      </c>
      <c r="AV17">
        <v>0</v>
      </c>
      <c r="AW17" s="13">
        <v>899994</v>
      </c>
      <c r="AX17" s="13">
        <v>899994</v>
      </c>
      <c r="AY17" s="13"/>
      <c r="AZ17" s="13">
        <v>13600</v>
      </c>
      <c r="BA17" s="13"/>
      <c r="BB17" s="13"/>
      <c r="BC17">
        <v>8</v>
      </c>
      <c r="BD17">
        <v>8</v>
      </c>
      <c r="BE17">
        <v>8</v>
      </c>
      <c r="BH17">
        <v>1</v>
      </c>
      <c r="BI17">
        <v>0</v>
      </c>
      <c r="BJ17">
        <v>0</v>
      </c>
      <c r="BK17">
        <v>0</v>
      </c>
      <c r="BL17" t="s">
        <v>2915</v>
      </c>
    </row>
    <row r="18" spans="1:64" x14ac:dyDescent="0.35">
      <c r="A18" s="30"/>
      <c r="B18" s="30">
        <v>43003.624305555553</v>
      </c>
      <c r="C18" t="s">
        <v>2868</v>
      </c>
      <c r="D18" t="s">
        <v>2869</v>
      </c>
      <c r="E18" t="s">
        <v>468</v>
      </c>
      <c r="F18" t="s">
        <v>2819</v>
      </c>
      <c r="G18" t="s">
        <v>2820</v>
      </c>
      <c r="H18" s="21" t="s">
        <v>2821</v>
      </c>
      <c r="I18" s="85">
        <v>1</v>
      </c>
      <c r="J18" s="85">
        <v>0</v>
      </c>
      <c r="K18" t="s">
        <v>2911</v>
      </c>
      <c r="L18" t="s">
        <v>800</v>
      </c>
      <c r="M18" t="s">
        <v>2916</v>
      </c>
      <c r="N18" t="str">
        <f>IF(SUM(ckCodingQTable[[#This Row],[NfmlPIs]:[NnonWhtAsnPIs]])&gt;0,"WMD","")</f>
        <v/>
      </c>
      <c r="O18" t="b">
        <f>_xlfn.XOR(IFERROR(MATCH(ckCodingQTable[[#This Row],[st_code]],EpscorTable[],0)&gt;0,FALSE),IFERROR(FIND("9150",ckCodingQTable[[#This Row],[propPRCs]])&gt;0,FALSE))</f>
        <v>0</v>
      </c>
      <c r="P18" s="21" t="b">
        <f>_xlfn.XOR(ckCodingQTable[[#This Row],[wmd]]&lt;&gt;"",IFERROR(FIND("9102",ckCodingQTable[[#This Row],[propPRCs]])&gt;0,FALSE))</f>
        <v>0</v>
      </c>
      <c r="Q18" t="s">
        <v>2912</v>
      </c>
      <c r="S18" s="106">
        <f>S17+(ckCodingQTable[[#This Row],[ILN]]&lt;"M")</f>
        <v>10</v>
      </c>
      <c r="T18" s="21" t="s">
        <v>2834</v>
      </c>
      <c r="U18" t="s">
        <v>798</v>
      </c>
      <c r="V18" s="7" t="str">
        <f>HYPERLINK("https://www.ejacket.nsf.gov/ej/showProposal.do?ID="&amp;ckCodingQTable[[#This Row],[prop_id]],"eJ")</f>
        <v>eJ</v>
      </c>
      <c r="W18" t="s">
        <v>2871</v>
      </c>
      <c r="X18" t="s">
        <v>2917</v>
      </c>
      <c r="Y18" t="s">
        <v>2918</v>
      </c>
      <c r="Z18" t="s">
        <v>2919</v>
      </c>
      <c r="AA18" t="s">
        <v>2920</v>
      </c>
      <c r="AB18" s="109" t="str">
        <f>HYPERLINK("mailto:"&amp;ckCodingQTable[[#This Row],[email]]&amp;"&amp;subject=Your NSF Proposal:  "&amp;ckCodingQTable[[#This Row],[Div]]&amp;" "&amp;ckCodingQTable[[#This Row],[prop_id]], ckCodingQTable[[#This Row],[email]])</f>
        <v>raja.kushalnagar@gallaudet.edu</v>
      </c>
      <c r="AC18" s="30">
        <v>43191</v>
      </c>
      <c r="AD18">
        <v>48</v>
      </c>
      <c r="AG18" s="110"/>
      <c r="AI18" s="26"/>
      <c r="AJ18" s="22"/>
      <c r="AN18" s="110"/>
      <c r="AO18" s="110"/>
      <c r="AP18" s="110"/>
      <c r="AQ18" s="110"/>
      <c r="AR18" s="7" t="str">
        <f>HYPERLINK("https://www.ejacket.nsf.gov/ej/showProposal.do?ID="&amp;ckCodingQTable[[#This Row],[prop_id]],"eJ")</f>
        <v>eJ</v>
      </c>
      <c r="AS18" t="s">
        <v>2829</v>
      </c>
      <c r="AT18" t="s">
        <v>2914</v>
      </c>
      <c r="AU18" t="b">
        <f>IF(ckCodingQTable[[#This Row],[ILN]]="N",SUBSTITUTE(AT17," ","")&lt;&gt;SUBSTITUTE(ckCodingQTable[[#This Row],[prop_titl_txt]]," ",""), FALSE)</f>
        <v>0</v>
      </c>
      <c r="AV18">
        <v>0</v>
      </c>
      <c r="AW18" s="13">
        <v>100000</v>
      </c>
      <c r="AX18" s="13">
        <v>100000</v>
      </c>
      <c r="AY18" s="13"/>
      <c r="AZ18" s="13"/>
      <c r="BA18" s="13"/>
      <c r="BB18" s="13"/>
      <c r="BD18">
        <v>4</v>
      </c>
      <c r="BE18">
        <v>2.8</v>
      </c>
      <c r="BH18">
        <v>0</v>
      </c>
      <c r="BI18">
        <v>0</v>
      </c>
      <c r="BJ18">
        <v>0</v>
      </c>
      <c r="BK18">
        <v>1</v>
      </c>
      <c r="BL18" t="s">
        <v>2921</v>
      </c>
    </row>
    <row r="19" spans="1:64" x14ac:dyDescent="0.35">
      <c r="A19" s="30"/>
      <c r="B19" s="30">
        <v>43003.669444444444</v>
      </c>
      <c r="C19" t="s">
        <v>2868</v>
      </c>
      <c r="D19" t="s">
        <v>2869</v>
      </c>
      <c r="E19" t="s">
        <v>468</v>
      </c>
      <c r="F19" t="s">
        <v>2819</v>
      </c>
      <c r="G19" t="s">
        <v>2820</v>
      </c>
      <c r="H19" s="21" t="s">
        <v>2821</v>
      </c>
      <c r="I19" s="85">
        <v>1</v>
      </c>
      <c r="J19" s="85">
        <v>0</v>
      </c>
      <c r="K19" t="s">
        <v>2911</v>
      </c>
      <c r="L19" t="s">
        <v>800</v>
      </c>
      <c r="M19" t="s">
        <v>2922</v>
      </c>
      <c r="N19" t="str">
        <f>IF(SUM(ckCodingQTable[[#This Row],[NfmlPIs]:[NnonWhtAsnPIs]])&gt;0,"WMD","")</f>
        <v/>
      </c>
      <c r="O19" t="b">
        <f>_xlfn.XOR(IFERROR(MATCH(ckCodingQTable[[#This Row],[st_code]],EpscorTable[],0)&gt;0,FALSE),IFERROR(FIND("9150",ckCodingQTable[[#This Row],[propPRCs]])&gt;0,FALSE))</f>
        <v>0</v>
      </c>
      <c r="P19" s="21" t="b">
        <f>_xlfn.XOR(ckCodingQTable[[#This Row],[wmd]]&lt;&gt;"",IFERROR(FIND("9102",ckCodingQTable[[#This Row],[propPRCs]])&gt;0,FALSE))</f>
        <v>0</v>
      </c>
      <c r="Q19" t="s">
        <v>2912</v>
      </c>
      <c r="S19" s="106">
        <f>S18+(ckCodingQTable[[#This Row],[ILN]]&lt;"M")</f>
        <v>10</v>
      </c>
      <c r="T19" s="21" t="s">
        <v>2834</v>
      </c>
      <c r="U19" t="s">
        <v>798</v>
      </c>
      <c r="V19" s="7" t="str">
        <f>HYPERLINK("https://www.ejacket.nsf.gov/ej/showProposal.do?ID="&amp;ckCodingQTable[[#This Row],[prop_id]],"eJ")</f>
        <v>eJ</v>
      </c>
      <c r="W19" t="s">
        <v>2871</v>
      </c>
      <c r="X19" t="s">
        <v>2923</v>
      </c>
      <c r="Y19" t="s">
        <v>2924</v>
      </c>
      <c r="Z19" t="s">
        <v>2925</v>
      </c>
      <c r="AA19" t="s">
        <v>2926</v>
      </c>
      <c r="AB19" s="109" t="str">
        <f>HYPERLINK("mailto:"&amp;ckCodingQTable[[#This Row],[email]]&amp;"&amp;subject=Your NSF Proposal:  "&amp;ckCodingQTable[[#This Row],[Div]]&amp;" "&amp;ckCodingQTable[[#This Row],[prop_id]], ckCodingQTable[[#This Row],[email]])</f>
        <v>ramani@umiacs.umd.edu</v>
      </c>
      <c r="AC19" s="30">
        <v>43191</v>
      </c>
      <c r="AD19">
        <v>48</v>
      </c>
      <c r="AG19" s="110"/>
      <c r="AI19" s="26"/>
      <c r="AJ19" s="22"/>
      <c r="AN19" s="110"/>
      <c r="AO19" s="110"/>
      <c r="AP19" s="110"/>
      <c r="AQ19" s="110"/>
      <c r="AR19" s="7" t="str">
        <f>HYPERLINK("https://www.ejacket.nsf.gov/ej/showProposal.do?ID="&amp;ckCodingQTable[[#This Row],[prop_id]],"eJ")</f>
        <v>eJ</v>
      </c>
      <c r="AS19" t="s">
        <v>2829</v>
      </c>
      <c r="AT19" t="s">
        <v>2914</v>
      </c>
      <c r="AU19" t="b">
        <f>IF(ckCodingQTable[[#This Row],[ILN]]="N",SUBSTITUTE(AT18," ","")&lt;&gt;SUBSTITUTE(ckCodingQTable[[#This Row],[prop_titl_txt]]," ",""), FALSE)</f>
        <v>0</v>
      </c>
      <c r="AV19">
        <v>0</v>
      </c>
      <c r="AW19" s="13">
        <v>200000</v>
      </c>
      <c r="AX19" s="13">
        <v>200000</v>
      </c>
      <c r="AY19" s="13"/>
      <c r="AZ19" s="13"/>
      <c r="BA19" s="13"/>
      <c r="BB19" s="13"/>
      <c r="BC19">
        <v>2</v>
      </c>
      <c r="BD19">
        <v>4</v>
      </c>
      <c r="BG19">
        <v>2</v>
      </c>
      <c r="BH19">
        <v>0</v>
      </c>
      <c r="BI19">
        <v>0</v>
      </c>
      <c r="BJ19">
        <v>0</v>
      </c>
      <c r="BK19">
        <v>0</v>
      </c>
      <c r="BL19" t="s">
        <v>2927</v>
      </c>
    </row>
    <row r="20" spans="1:64" x14ac:dyDescent="0.35">
      <c r="A20" s="30"/>
      <c r="B20" s="30">
        <v>43003.585416666669</v>
      </c>
      <c r="C20" t="s">
        <v>2868</v>
      </c>
      <c r="D20" t="s">
        <v>2869</v>
      </c>
      <c r="E20" t="s">
        <v>470</v>
      </c>
      <c r="F20" t="s">
        <v>2819</v>
      </c>
      <c r="G20" t="s">
        <v>2820</v>
      </c>
      <c r="H20" s="21" t="s">
        <v>2821</v>
      </c>
      <c r="I20" s="85">
        <v>1</v>
      </c>
      <c r="J20" s="85">
        <v>0</v>
      </c>
      <c r="K20" t="s">
        <v>2902</v>
      </c>
      <c r="L20" t="s">
        <v>793</v>
      </c>
      <c r="M20" t="s">
        <v>2833</v>
      </c>
      <c r="N20" t="str">
        <f>IF(SUM(ckCodingQTable[[#This Row],[NfmlPIs]:[NnonWhtAsnPIs]])&gt;0,"WMD","")</f>
        <v>WMD</v>
      </c>
      <c r="O20" t="b">
        <f>_xlfn.XOR(IFERROR(MATCH(ckCodingQTable[[#This Row],[st_code]],EpscorTable[],0)&gt;0,FALSE),IFERROR(FIND("9150",ckCodingQTable[[#This Row],[propPRCs]])&gt;0,FALSE))</f>
        <v>0</v>
      </c>
      <c r="P20" s="21" t="b">
        <f>_xlfn.XOR(ckCodingQTable[[#This Row],[wmd]]&lt;&gt;"",IFERROR(FIND("9102",ckCodingQTable[[#This Row],[propPRCs]])&gt;0,FALSE))</f>
        <v>1</v>
      </c>
      <c r="Q20" t="s">
        <v>2903</v>
      </c>
      <c r="S20" s="106">
        <f>S19+(ckCodingQTable[[#This Row],[ILN]]&lt;"M")</f>
        <v>11</v>
      </c>
      <c r="T20" s="21" t="s">
        <v>2863</v>
      </c>
      <c r="U20" t="s">
        <v>802</v>
      </c>
      <c r="V20" s="7" t="str">
        <f>HYPERLINK("https://www.ejacket.nsf.gov/ej/showProposal.do?ID="&amp;ckCodingQTable[[#This Row],[prop_id]],"eJ")</f>
        <v>eJ</v>
      </c>
      <c r="W20" t="s">
        <v>2871</v>
      </c>
      <c r="X20" t="s">
        <v>802</v>
      </c>
      <c r="Y20" t="s">
        <v>803</v>
      </c>
      <c r="Z20" t="s">
        <v>2928</v>
      </c>
      <c r="AA20" t="s">
        <v>2929</v>
      </c>
      <c r="AB20" s="109" t="str">
        <f>HYPERLINK("mailto:"&amp;ckCodingQTable[[#This Row],[email]]&amp;"&amp;subject=Your NSF Proposal:  "&amp;ckCodingQTable[[#This Row],[Div]]&amp;" "&amp;ckCodingQTable[[#This Row],[prop_id]], ckCodingQTable[[#This Row],[email]])</f>
        <v>jiali@psu.edu</v>
      </c>
      <c r="AC20" s="30">
        <v>43282</v>
      </c>
      <c r="AD20">
        <v>48</v>
      </c>
      <c r="AG20" s="110"/>
      <c r="AI20" s="26"/>
      <c r="AJ20" s="22"/>
      <c r="AN20" s="110"/>
      <c r="AO20" s="110"/>
      <c r="AP20" s="110"/>
      <c r="AQ20" s="110"/>
      <c r="AR20" s="7" t="str">
        <f>HYPERLINK("https://www.ejacket.nsf.gov/ej/showProposal.do?ID="&amp;ckCodingQTable[[#This Row],[prop_id]],"eJ")</f>
        <v>eJ</v>
      </c>
      <c r="AS20" t="s">
        <v>2829</v>
      </c>
      <c r="AT20" t="s">
        <v>2930</v>
      </c>
      <c r="AU20" t="b">
        <f>IF(ckCodingQTable[[#This Row],[ILN]]="N",SUBSTITUTE(AT19," ","")&lt;&gt;SUBSTITUTE(ckCodingQTable[[#This Row],[prop_titl_txt]]," ",""), FALSE)</f>
        <v>0</v>
      </c>
      <c r="AV20">
        <v>0</v>
      </c>
      <c r="AW20" s="13">
        <v>997926</v>
      </c>
      <c r="AX20" s="13">
        <v>997926</v>
      </c>
      <c r="AY20" s="13"/>
      <c r="AZ20" s="13"/>
      <c r="BA20" s="13"/>
      <c r="BB20" s="13">
        <v>32000</v>
      </c>
      <c r="BC20">
        <v>8</v>
      </c>
      <c r="BD20">
        <v>8</v>
      </c>
      <c r="BG20">
        <v>8</v>
      </c>
      <c r="BH20">
        <v>2</v>
      </c>
      <c r="BI20">
        <v>0</v>
      </c>
      <c r="BJ20">
        <v>0</v>
      </c>
      <c r="BK20">
        <v>0</v>
      </c>
      <c r="BL20" t="s">
        <v>2931</v>
      </c>
    </row>
    <row r="21" spans="1:64" x14ac:dyDescent="0.35">
      <c r="A21" s="30"/>
      <c r="B21" s="30">
        <v>43003.598611111112</v>
      </c>
      <c r="C21" t="s">
        <v>2868</v>
      </c>
      <c r="D21" t="s">
        <v>2869</v>
      </c>
      <c r="E21" t="s">
        <v>468</v>
      </c>
      <c r="F21" t="s">
        <v>2819</v>
      </c>
      <c r="G21" t="s">
        <v>2820</v>
      </c>
      <c r="H21" s="21" t="s">
        <v>2821</v>
      </c>
      <c r="I21" s="85">
        <v>1</v>
      </c>
      <c r="J21" s="85">
        <v>0</v>
      </c>
      <c r="K21" t="s">
        <v>2911</v>
      </c>
      <c r="L21" t="s">
        <v>807</v>
      </c>
      <c r="M21" t="s">
        <v>2845</v>
      </c>
      <c r="N21" t="str">
        <f>IF(SUM(ckCodingQTable[[#This Row],[NfmlPIs]:[NnonWhtAsnPIs]])&gt;0,"WMD","")</f>
        <v>WMD</v>
      </c>
      <c r="O21" t="b">
        <f>_xlfn.XOR(IFERROR(MATCH(ckCodingQTable[[#This Row],[st_code]],EpscorTable[],0)&gt;0,FALSE),IFERROR(FIND("9150",ckCodingQTable[[#This Row],[propPRCs]])&gt;0,FALSE))</f>
        <v>0</v>
      </c>
      <c r="P21" s="21" t="b">
        <f>_xlfn.XOR(ckCodingQTable[[#This Row],[wmd]]&lt;&gt;"",IFERROR(FIND("9102",ckCodingQTable[[#This Row],[propPRCs]])&gt;0,FALSE))</f>
        <v>1</v>
      </c>
      <c r="Q21" t="s">
        <v>468</v>
      </c>
      <c r="S21" s="106">
        <f>S20+(ckCodingQTable[[#This Row],[ILN]]&lt;"M")</f>
        <v>12</v>
      </c>
      <c r="T21" s="21" t="s">
        <v>2824</v>
      </c>
      <c r="U21" t="s">
        <v>805</v>
      </c>
      <c r="V21" s="7" t="str">
        <f>HYPERLINK("https://www.ejacket.nsf.gov/ej/showProposal.do?ID="&amp;ckCodingQTable[[#This Row],[prop_id]],"eJ")</f>
        <v>eJ</v>
      </c>
      <c r="W21" t="s">
        <v>2871</v>
      </c>
      <c r="X21" t="s">
        <v>805</v>
      </c>
      <c r="Y21" t="s">
        <v>806</v>
      </c>
      <c r="Z21" t="s">
        <v>2932</v>
      </c>
      <c r="AA21" t="s">
        <v>2848</v>
      </c>
      <c r="AB21" s="109" t="str">
        <f>HYPERLINK("mailto:"&amp;ckCodingQTable[[#This Row],[email]]&amp;"&amp;subject=Your NSF Proposal:  "&amp;ckCodingQTable[[#This Row],[Div]]&amp;" "&amp;ckCodingQTable[[#This Row],[prop_id]], ckCodingQTable[[#This Row],[email]])</f>
        <v>reinecke@cs.washington.edu</v>
      </c>
      <c r="AC21" s="30">
        <v>43282</v>
      </c>
      <c r="AD21">
        <v>48</v>
      </c>
      <c r="AG21" s="110"/>
      <c r="AI21" s="26"/>
      <c r="AJ21" s="22"/>
      <c r="AN21" s="110"/>
      <c r="AO21" s="110"/>
      <c r="AP21" s="110"/>
      <c r="AQ21" s="110"/>
      <c r="AR21" s="7" t="str">
        <f>HYPERLINK("https://www.ejacket.nsf.gov/ej/showProposal.do?ID="&amp;ckCodingQTable[[#This Row],[prop_id]],"eJ")</f>
        <v>eJ</v>
      </c>
      <c r="AS21" t="s">
        <v>2881</v>
      </c>
      <c r="AT21" t="s">
        <v>2933</v>
      </c>
      <c r="AU21" t="b">
        <f>IF(ckCodingQTable[[#This Row],[ILN]]="N",SUBSTITUTE(AT20," ","")&lt;&gt;SUBSTITUTE(ckCodingQTable[[#This Row],[prop_titl_txt]]," ",""), FALSE)</f>
        <v>0</v>
      </c>
      <c r="AV21">
        <v>0</v>
      </c>
      <c r="AW21" s="13">
        <v>750000</v>
      </c>
      <c r="AX21" s="13">
        <v>750000</v>
      </c>
      <c r="AY21" s="13"/>
      <c r="AZ21" s="13">
        <v>8000</v>
      </c>
      <c r="BA21" s="13">
        <v>85156</v>
      </c>
      <c r="BB21" s="13"/>
      <c r="BC21">
        <v>4</v>
      </c>
      <c r="BD21">
        <v>4</v>
      </c>
      <c r="BG21">
        <v>4</v>
      </c>
      <c r="BH21">
        <v>2</v>
      </c>
      <c r="BI21">
        <v>0</v>
      </c>
      <c r="BJ21">
        <v>0</v>
      </c>
      <c r="BK21">
        <v>0</v>
      </c>
      <c r="BL21" t="s">
        <v>2934</v>
      </c>
    </row>
    <row r="22" spans="1:64" x14ac:dyDescent="0.35">
      <c r="A22" s="30"/>
      <c r="B22" s="30">
        <v>43004.436805555553</v>
      </c>
      <c r="C22" t="s">
        <v>2868</v>
      </c>
      <c r="D22" t="s">
        <v>2869</v>
      </c>
      <c r="E22" t="s">
        <v>468</v>
      </c>
      <c r="F22" t="s">
        <v>2819</v>
      </c>
      <c r="G22" t="s">
        <v>2820</v>
      </c>
      <c r="H22" s="21" t="s">
        <v>2821</v>
      </c>
      <c r="I22" s="85">
        <v>1</v>
      </c>
      <c r="J22" s="85">
        <v>0</v>
      </c>
      <c r="K22" t="s">
        <v>2911</v>
      </c>
      <c r="L22" t="s">
        <v>807</v>
      </c>
      <c r="M22" t="s">
        <v>2862</v>
      </c>
      <c r="N22" t="str">
        <f>IF(SUM(ckCodingQTable[[#This Row],[NfmlPIs]:[NnonWhtAsnPIs]])&gt;0,"WMD","")</f>
        <v/>
      </c>
      <c r="O22" t="b">
        <f>_xlfn.XOR(IFERROR(MATCH(ckCodingQTable[[#This Row],[st_code]],EpscorTable[],0)&gt;0,FALSE),IFERROR(FIND("9150",ckCodingQTable[[#This Row],[propPRCs]])&gt;0,FALSE))</f>
        <v>0</v>
      </c>
      <c r="P22" s="21" t="b">
        <f>_xlfn.XOR(ckCodingQTable[[#This Row],[wmd]]&lt;&gt;"",IFERROR(FIND("9102",ckCodingQTable[[#This Row],[propPRCs]])&gt;0,FALSE))</f>
        <v>0</v>
      </c>
      <c r="Q22" t="s">
        <v>468</v>
      </c>
      <c r="S22" s="106">
        <f>S21+(ckCodingQTable[[#This Row],[ILN]]&lt;"M")</f>
        <v>12</v>
      </c>
      <c r="T22" s="21" t="s">
        <v>2834</v>
      </c>
      <c r="U22" t="s">
        <v>805</v>
      </c>
      <c r="V22" s="7" t="str">
        <f>HYPERLINK("https://www.ejacket.nsf.gov/ej/showProposal.do?ID="&amp;ckCodingQTable[[#This Row],[prop_id]],"eJ")</f>
        <v>eJ</v>
      </c>
      <c r="W22" t="s">
        <v>2871</v>
      </c>
      <c r="X22" t="s">
        <v>2935</v>
      </c>
      <c r="Y22" t="s">
        <v>2936</v>
      </c>
      <c r="Z22" t="s">
        <v>2937</v>
      </c>
      <c r="AA22" t="s">
        <v>2938</v>
      </c>
      <c r="AB22" s="109" t="str">
        <f>HYPERLINK("mailto:"&amp;ckCodingQTable[[#This Row],[email]]&amp;"&amp;subject=Your NSF Proposal:  "&amp;ckCodingQTable[[#This Row],[Div]]&amp;" "&amp;ckCodingQTable[[#This Row],[prop_id]], ckCodingQTable[[#This Row],[email]])</f>
        <v>kgajos@eecs.harvard.edu</v>
      </c>
      <c r="AC22" s="30">
        <v>43282</v>
      </c>
      <c r="AD22">
        <v>48</v>
      </c>
      <c r="AG22" s="110"/>
      <c r="AI22" s="26"/>
      <c r="AJ22" s="22"/>
      <c r="AN22" s="110"/>
      <c r="AO22" s="110"/>
      <c r="AP22" s="110"/>
      <c r="AQ22" s="110"/>
      <c r="AR22" s="7" t="str">
        <f>HYPERLINK("https://www.ejacket.nsf.gov/ej/showProposal.do?ID="&amp;ckCodingQTable[[#This Row],[prop_id]],"eJ")</f>
        <v>eJ</v>
      </c>
      <c r="AS22" t="s">
        <v>2881</v>
      </c>
      <c r="AT22" t="s">
        <v>2933</v>
      </c>
      <c r="AU22" t="b">
        <f>IF(ckCodingQTable[[#This Row],[ILN]]="N",SUBSTITUTE(AT21," ","")&lt;&gt;SUBSTITUTE(ckCodingQTable[[#This Row],[prop_titl_txt]]," ",""), FALSE)</f>
        <v>0</v>
      </c>
      <c r="AV22">
        <v>0</v>
      </c>
      <c r="AW22" s="13">
        <v>450000</v>
      </c>
      <c r="AX22" s="13">
        <v>450000</v>
      </c>
      <c r="AY22" s="13"/>
      <c r="AZ22" s="13">
        <v>8500</v>
      </c>
      <c r="BA22" s="13"/>
      <c r="BB22" s="13"/>
      <c r="BC22">
        <v>4</v>
      </c>
      <c r="BD22">
        <v>4</v>
      </c>
      <c r="BG22">
        <v>2</v>
      </c>
      <c r="BH22">
        <v>0</v>
      </c>
      <c r="BI22">
        <v>0</v>
      </c>
      <c r="BJ22">
        <v>0</v>
      </c>
      <c r="BK22">
        <v>0</v>
      </c>
      <c r="BL22" t="s">
        <v>2939</v>
      </c>
    </row>
    <row r="23" spans="1:64" x14ac:dyDescent="0.35">
      <c r="A23" s="30"/>
      <c r="B23" s="30">
        <v>43003.611805555556</v>
      </c>
      <c r="C23" t="s">
        <v>2868</v>
      </c>
      <c r="D23" t="s">
        <v>2869</v>
      </c>
      <c r="E23" t="s">
        <v>466</v>
      </c>
      <c r="F23" t="s">
        <v>2819</v>
      </c>
      <c r="G23" t="s">
        <v>2820</v>
      </c>
      <c r="H23" s="21" t="s">
        <v>2821</v>
      </c>
      <c r="I23" s="85">
        <v>1</v>
      </c>
      <c r="J23" s="85">
        <v>0</v>
      </c>
      <c r="K23" t="s">
        <v>2883</v>
      </c>
      <c r="L23" t="s">
        <v>811</v>
      </c>
      <c r="M23" t="s">
        <v>2845</v>
      </c>
      <c r="N23" t="str">
        <f>IF(SUM(ckCodingQTable[[#This Row],[NfmlPIs]:[NnonWhtAsnPIs]])&gt;0,"WMD","")</f>
        <v/>
      </c>
      <c r="O23" t="b">
        <f>_xlfn.XOR(IFERROR(MATCH(ckCodingQTable[[#This Row],[st_code]],EpscorTable[],0)&gt;0,FALSE),IFERROR(FIND("9150",ckCodingQTable[[#This Row],[propPRCs]])&gt;0,FALSE))</f>
        <v>0</v>
      </c>
      <c r="P23" s="21" t="b">
        <f>_xlfn.XOR(ckCodingQTable[[#This Row],[wmd]]&lt;&gt;"",IFERROR(FIND("9102",ckCodingQTable[[#This Row],[propPRCs]])&gt;0,FALSE))</f>
        <v>0</v>
      </c>
      <c r="Q23" t="s">
        <v>2884</v>
      </c>
      <c r="S23" s="106">
        <f>S22+(ckCodingQTable[[#This Row],[ILN]]&lt;"M")</f>
        <v>13</v>
      </c>
      <c r="T23" s="21" t="s">
        <v>2824</v>
      </c>
      <c r="U23" t="s">
        <v>809</v>
      </c>
      <c r="V23" s="7" t="str">
        <f>HYPERLINK("https://www.ejacket.nsf.gov/ej/showProposal.do?ID="&amp;ckCodingQTable[[#This Row],[prop_id]],"eJ")</f>
        <v>eJ</v>
      </c>
      <c r="W23" t="s">
        <v>2871</v>
      </c>
      <c r="X23" t="s">
        <v>809</v>
      </c>
      <c r="Y23" t="s">
        <v>810</v>
      </c>
      <c r="Z23" t="s">
        <v>2940</v>
      </c>
      <c r="AA23" t="s">
        <v>2848</v>
      </c>
      <c r="AB23" s="109" t="str">
        <f>HYPERLINK("mailto:"&amp;ckCodingQTable[[#This Row],[email]]&amp;"&amp;subject=Your NSF Proposal:  "&amp;ckCodingQTable[[#This Row],[Div]]&amp;" "&amp;ckCodingQTable[[#This Row],[prop_id]], ckCodingQTable[[#This Row],[email]])</f>
        <v>nasmith@cs.cmu.edu</v>
      </c>
      <c r="AC23" s="30">
        <v>43344</v>
      </c>
      <c r="AD23">
        <v>48</v>
      </c>
      <c r="AE23">
        <v>1</v>
      </c>
      <c r="AG23" s="110">
        <v>1</v>
      </c>
      <c r="AH23" t="s">
        <v>2941</v>
      </c>
      <c r="AI23" s="26">
        <v>4.75</v>
      </c>
      <c r="AJ23" s="22">
        <v>43087.350694444445</v>
      </c>
      <c r="AL23">
        <v>4</v>
      </c>
      <c r="AN23" s="110">
        <v>4</v>
      </c>
      <c r="AO23" s="110"/>
      <c r="AP23" s="110"/>
      <c r="AQ23" s="110"/>
      <c r="AR23" s="7" t="str">
        <f>HYPERLINK("https://www.ejacket.nsf.gov/ej/showProposal.do?ID="&amp;ckCodingQTable[[#This Row],[prop_id]],"eJ")</f>
        <v>eJ</v>
      </c>
      <c r="AS23" t="s">
        <v>2829</v>
      </c>
      <c r="AT23" t="s">
        <v>2942</v>
      </c>
      <c r="AU23" t="b">
        <f>IF(ckCodingQTable[[#This Row],[ILN]]="N",SUBSTITUTE(AT22," ","")&lt;&gt;SUBSTITUTE(ckCodingQTable[[#This Row],[prop_titl_txt]]," ",""), FALSE)</f>
        <v>0</v>
      </c>
      <c r="AV23">
        <v>0</v>
      </c>
      <c r="AW23" s="13">
        <v>693500</v>
      </c>
      <c r="AX23" s="13">
        <v>693500</v>
      </c>
      <c r="AY23" s="13"/>
      <c r="AZ23" s="13">
        <v>16000</v>
      </c>
      <c r="BA23" s="13"/>
      <c r="BB23" s="13"/>
      <c r="BC23">
        <v>4</v>
      </c>
      <c r="BD23">
        <v>4</v>
      </c>
      <c r="BG23">
        <v>3.85</v>
      </c>
      <c r="BH23">
        <v>0</v>
      </c>
      <c r="BI23">
        <v>0</v>
      </c>
      <c r="BJ23">
        <v>0</v>
      </c>
      <c r="BK23">
        <v>0</v>
      </c>
      <c r="BL23" t="s">
        <v>2943</v>
      </c>
    </row>
    <row r="24" spans="1:64" x14ac:dyDescent="0.35">
      <c r="A24" s="30"/>
      <c r="B24" s="30">
        <v>43004.646527777775</v>
      </c>
      <c r="C24" t="s">
        <v>2868</v>
      </c>
      <c r="D24" t="s">
        <v>2869</v>
      </c>
      <c r="E24" t="s">
        <v>466</v>
      </c>
      <c r="F24" t="s">
        <v>2819</v>
      </c>
      <c r="G24" t="s">
        <v>2820</v>
      </c>
      <c r="H24" s="21" t="s">
        <v>2821</v>
      </c>
      <c r="I24" s="85">
        <v>1</v>
      </c>
      <c r="J24" s="85">
        <v>0</v>
      </c>
      <c r="K24" t="s">
        <v>2883</v>
      </c>
      <c r="L24" t="s">
        <v>811</v>
      </c>
      <c r="M24" t="s">
        <v>2944</v>
      </c>
      <c r="N24" t="str">
        <f>IF(SUM(ckCodingQTable[[#This Row],[NfmlPIs]:[NnonWhtAsnPIs]])&gt;0,"WMD","")</f>
        <v/>
      </c>
      <c r="O24" t="b">
        <f>_xlfn.XOR(IFERROR(MATCH(ckCodingQTable[[#This Row],[st_code]],EpscorTable[],0)&gt;0,FALSE),IFERROR(FIND("9150",ckCodingQTable[[#This Row],[propPRCs]])&gt;0,FALSE))</f>
        <v>0</v>
      </c>
      <c r="P24" s="21" t="b">
        <f>_xlfn.XOR(ckCodingQTable[[#This Row],[wmd]]&lt;&gt;"",IFERROR(FIND("9102",ckCodingQTable[[#This Row],[propPRCs]])&gt;0,FALSE))</f>
        <v>0</v>
      </c>
      <c r="Q24" t="s">
        <v>2884</v>
      </c>
      <c r="S24" s="106">
        <f>S23+(ckCodingQTable[[#This Row],[ILN]]&lt;"M")</f>
        <v>13</v>
      </c>
      <c r="T24" s="21" t="s">
        <v>2834</v>
      </c>
      <c r="U24" t="s">
        <v>809</v>
      </c>
      <c r="V24" s="7" t="str">
        <f>HYPERLINK("https://www.ejacket.nsf.gov/ej/showProposal.do?ID="&amp;ckCodingQTable[[#This Row],[prop_id]],"eJ")</f>
        <v>eJ</v>
      </c>
      <c r="W24" t="s">
        <v>2871</v>
      </c>
      <c r="X24" t="s">
        <v>2945</v>
      </c>
      <c r="Y24" t="s">
        <v>1354</v>
      </c>
      <c r="Z24" t="s">
        <v>2946</v>
      </c>
      <c r="AA24" t="s">
        <v>2947</v>
      </c>
      <c r="AB24" s="109" t="str">
        <f>HYPERLINK("mailto:"&amp;ckCodingQTable[[#This Row],[email]]&amp;"&amp;subject=Your NSF Proposal:  "&amp;ckCodingQTable[[#This Row],[Div]]&amp;" "&amp;ckCodingQTable[[#This Row],[prop_id]], ckCodingQTable[[#This Row],[email]])</f>
        <v>chenhao@chenhaot.com</v>
      </c>
      <c r="AC24" s="30">
        <v>43344</v>
      </c>
      <c r="AD24">
        <v>48</v>
      </c>
      <c r="AG24" s="110"/>
      <c r="AI24" s="26"/>
      <c r="AJ24" s="22"/>
      <c r="AN24" s="110"/>
      <c r="AO24" s="110"/>
      <c r="AP24" s="110"/>
      <c r="AQ24" s="110"/>
      <c r="AR24" s="7" t="str">
        <f>HYPERLINK("https://www.ejacket.nsf.gov/ej/showProposal.do?ID="&amp;ckCodingQTable[[#This Row],[prop_id]],"eJ")</f>
        <v>eJ</v>
      </c>
      <c r="AS24" t="s">
        <v>2829</v>
      </c>
      <c r="AT24" t="s">
        <v>2942</v>
      </c>
      <c r="AU24" t="b">
        <f>IF(ckCodingQTable[[#This Row],[ILN]]="N",SUBSTITUTE(AT23," ","")&lt;&gt;SUBSTITUTE(ckCodingQTable[[#This Row],[prop_titl_txt]]," ",""), FALSE)</f>
        <v>0</v>
      </c>
      <c r="AV24">
        <v>0</v>
      </c>
      <c r="AW24" s="13">
        <v>506500</v>
      </c>
      <c r="AX24" s="13">
        <v>506500</v>
      </c>
      <c r="AY24" s="13"/>
      <c r="AZ24" s="13">
        <v>19389</v>
      </c>
      <c r="BA24" s="13"/>
      <c r="BB24" s="13"/>
      <c r="BC24">
        <v>4</v>
      </c>
      <c r="BD24">
        <v>4</v>
      </c>
      <c r="BE24">
        <v>4</v>
      </c>
      <c r="BH24">
        <v>0</v>
      </c>
      <c r="BI24">
        <v>0</v>
      </c>
      <c r="BJ24">
        <v>0</v>
      </c>
      <c r="BK24">
        <v>0</v>
      </c>
      <c r="BL24" t="s">
        <v>2948</v>
      </c>
    </row>
    <row r="25" spans="1:64" x14ac:dyDescent="0.35">
      <c r="A25" s="30"/>
      <c r="B25" s="30">
        <v>43003.633333333331</v>
      </c>
      <c r="C25" t="s">
        <v>2868</v>
      </c>
      <c r="D25" t="s">
        <v>2869</v>
      </c>
      <c r="E25" t="s">
        <v>470</v>
      </c>
      <c r="F25" t="s">
        <v>2819</v>
      </c>
      <c r="G25" t="s">
        <v>2820</v>
      </c>
      <c r="H25" s="21" t="s">
        <v>2821</v>
      </c>
      <c r="I25" s="85">
        <v>1</v>
      </c>
      <c r="J25" s="85">
        <v>0</v>
      </c>
      <c r="K25" t="s">
        <v>2902</v>
      </c>
      <c r="L25" t="s">
        <v>793</v>
      </c>
      <c r="M25" t="s">
        <v>2845</v>
      </c>
      <c r="N25" t="str">
        <f>IF(SUM(ckCodingQTable[[#This Row],[NfmlPIs]:[NnonWhtAsnPIs]])&gt;0,"WMD","")</f>
        <v/>
      </c>
      <c r="O25" t="b">
        <f>_xlfn.XOR(IFERROR(MATCH(ckCodingQTable[[#This Row],[st_code]],EpscorTable[],0)&gt;0,FALSE),IFERROR(FIND("9150",ckCodingQTable[[#This Row],[propPRCs]])&gt;0,FALSE))</f>
        <v>0</v>
      </c>
      <c r="P25" s="21" t="b">
        <f>_xlfn.XOR(ckCodingQTable[[#This Row],[wmd]]&lt;&gt;"",IFERROR(FIND("9102",ckCodingQTable[[#This Row],[propPRCs]])&gt;0,FALSE))</f>
        <v>0</v>
      </c>
      <c r="Q25" t="s">
        <v>2903</v>
      </c>
      <c r="S25" s="106">
        <f>S24+(ckCodingQTable[[#This Row],[ILN]]&lt;"M")</f>
        <v>14</v>
      </c>
      <c r="T25" s="21" t="s">
        <v>2824</v>
      </c>
      <c r="U25" t="s">
        <v>2949</v>
      </c>
      <c r="V25" s="7" t="str">
        <f>HYPERLINK("https://www.ejacket.nsf.gov/ej/showProposal.do?ID="&amp;ckCodingQTable[[#This Row],[prop_id]],"eJ")</f>
        <v>eJ</v>
      </c>
      <c r="W25" t="s">
        <v>2871</v>
      </c>
      <c r="X25" t="s">
        <v>2949</v>
      </c>
      <c r="Y25" t="s">
        <v>2950</v>
      </c>
      <c r="Z25" t="s">
        <v>2951</v>
      </c>
      <c r="AA25" t="s">
        <v>2848</v>
      </c>
      <c r="AB25" s="109" t="str">
        <f>HYPERLINK("mailto:"&amp;ckCodingQTable[[#This Row],[email]]&amp;"&amp;subject=Your NSF Proposal:  "&amp;ckCodingQTable[[#This Row],[Div]]&amp;" "&amp;ckCodingQTable[[#This Row],[prop_id]], ckCodingQTable[[#This Row],[email]])</f>
        <v>bilmes@ee.washington.edu</v>
      </c>
      <c r="AC25" s="30">
        <v>43267</v>
      </c>
      <c r="AD25">
        <v>36</v>
      </c>
      <c r="AG25" s="110"/>
      <c r="AI25" s="26"/>
      <c r="AJ25" s="22"/>
      <c r="AN25" s="110"/>
      <c r="AO25" s="110"/>
      <c r="AP25" s="110"/>
      <c r="AQ25" s="110"/>
      <c r="AR25" s="7" t="str">
        <f>HYPERLINK("https://www.ejacket.nsf.gov/ej/showProposal.do?ID="&amp;ckCodingQTable[[#This Row],[prop_id]],"eJ")</f>
        <v>eJ</v>
      </c>
      <c r="AS25" t="s">
        <v>2829</v>
      </c>
      <c r="AT25" t="s">
        <v>2952</v>
      </c>
      <c r="AU25" t="b">
        <f>IF(ckCodingQTable[[#This Row],[ILN]]="N",SUBSTITUTE(AT24," ","")&lt;&gt;SUBSTITUTE(ckCodingQTable[[#This Row],[prop_titl_txt]]," ",""), FALSE)</f>
        <v>0</v>
      </c>
      <c r="AV25">
        <v>0</v>
      </c>
      <c r="AW25" s="13">
        <v>600000</v>
      </c>
      <c r="AX25" s="13">
        <v>600000</v>
      </c>
      <c r="AY25" s="13"/>
      <c r="AZ25" s="13">
        <v>15000</v>
      </c>
      <c r="BA25" s="13"/>
      <c r="BB25" s="13"/>
      <c r="BC25">
        <v>6</v>
      </c>
      <c r="BD25">
        <v>3</v>
      </c>
      <c r="BG25">
        <v>3</v>
      </c>
      <c r="BH25">
        <v>0</v>
      </c>
      <c r="BI25">
        <v>0</v>
      </c>
      <c r="BJ25">
        <v>0</v>
      </c>
      <c r="BK25">
        <v>1</v>
      </c>
      <c r="BL25" t="s">
        <v>2953</v>
      </c>
    </row>
    <row r="26" spans="1:64" x14ac:dyDescent="0.35">
      <c r="A26" s="30"/>
      <c r="B26" s="30">
        <v>43005.577777777777</v>
      </c>
      <c r="C26" t="s">
        <v>2868</v>
      </c>
      <c r="D26" t="s">
        <v>2869</v>
      </c>
      <c r="E26" t="s">
        <v>470</v>
      </c>
      <c r="F26" t="s">
        <v>2819</v>
      </c>
      <c r="G26" t="s">
        <v>2820</v>
      </c>
      <c r="H26" s="21" t="s">
        <v>2821</v>
      </c>
      <c r="I26" s="85">
        <v>1</v>
      </c>
      <c r="J26" s="85">
        <v>0</v>
      </c>
      <c r="K26" t="s">
        <v>2902</v>
      </c>
      <c r="L26" t="s">
        <v>793</v>
      </c>
      <c r="M26" t="s">
        <v>2862</v>
      </c>
      <c r="N26" t="str">
        <f>IF(SUM(ckCodingQTable[[#This Row],[NfmlPIs]:[NnonWhtAsnPIs]])&gt;0,"WMD","")</f>
        <v/>
      </c>
      <c r="O26" t="b">
        <f>_xlfn.XOR(IFERROR(MATCH(ckCodingQTable[[#This Row],[st_code]],EpscorTable[],0)&gt;0,FALSE),IFERROR(FIND("9150",ckCodingQTable[[#This Row],[propPRCs]])&gt;0,FALSE))</f>
        <v>0</v>
      </c>
      <c r="P26" s="21" t="b">
        <f>_xlfn.XOR(ckCodingQTable[[#This Row],[wmd]]&lt;&gt;"",IFERROR(FIND("9102",ckCodingQTable[[#This Row],[propPRCs]])&gt;0,FALSE))</f>
        <v>0</v>
      </c>
      <c r="Q26" t="s">
        <v>2903</v>
      </c>
      <c r="S26" s="106">
        <f>S25+(ckCodingQTable[[#This Row],[ILN]]&lt;"M")</f>
        <v>14</v>
      </c>
      <c r="T26" s="21" t="s">
        <v>2834</v>
      </c>
      <c r="U26" t="s">
        <v>2949</v>
      </c>
      <c r="V26" s="7" t="str">
        <f>HYPERLINK("https://www.ejacket.nsf.gov/ej/showProposal.do?ID="&amp;ckCodingQTable[[#This Row],[prop_id]],"eJ")</f>
        <v>eJ</v>
      </c>
      <c r="W26" t="s">
        <v>2871</v>
      </c>
      <c r="X26" t="s">
        <v>2954</v>
      </c>
      <c r="Y26" t="s">
        <v>1561</v>
      </c>
      <c r="Z26" t="s">
        <v>2955</v>
      </c>
      <c r="AA26" t="s">
        <v>2956</v>
      </c>
      <c r="AB26" s="109" t="str">
        <f>HYPERLINK("mailto:"&amp;ckCodingQTable[[#This Row],[email]]&amp;"&amp;subject=Your NSF Proposal:  "&amp;ckCodingQTable[[#This Row],[Div]]&amp;" "&amp;ckCodingQTable[[#This Row],[prop_id]], ckCodingQTable[[#This Row],[email]])</f>
        <v>mccallum@cs.umass.edu</v>
      </c>
      <c r="AC26" s="30">
        <v>43267</v>
      </c>
      <c r="AD26">
        <v>36</v>
      </c>
      <c r="AG26" s="110"/>
      <c r="AI26" s="26"/>
      <c r="AJ26" s="22"/>
      <c r="AN26" s="110"/>
      <c r="AO26" s="110"/>
      <c r="AP26" s="110"/>
      <c r="AQ26" s="110"/>
      <c r="AR26" s="7" t="str">
        <f>HYPERLINK("https://www.ejacket.nsf.gov/ej/showProposal.do?ID="&amp;ckCodingQTable[[#This Row],[prop_id]],"eJ")</f>
        <v>eJ</v>
      </c>
      <c r="AS26" t="s">
        <v>2829</v>
      </c>
      <c r="AT26" t="s">
        <v>2957</v>
      </c>
      <c r="AU26" t="b">
        <f>IF(ckCodingQTable[[#This Row],[ILN]]="N",SUBSTITUTE(AT25," ","")&lt;&gt;SUBSTITUTE(ckCodingQTable[[#This Row],[prop_titl_txt]]," ",""), FALSE)</f>
        <v>0</v>
      </c>
      <c r="AV26">
        <v>0</v>
      </c>
      <c r="AW26" s="13">
        <v>599446</v>
      </c>
      <c r="AX26" s="13">
        <v>599446</v>
      </c>
      <c r="AY26" s="13"/>
      <c r="AZ26" s="13">
        <v>22920</v>
      </c>
      <c r="BA26" s="13"/>
      <c r="BB26" s="13"/>
      <c r="BC26">
        <v>3</v>
      </c>
      <c r="BD26">
        <v>3</v>
      </c>
      <c r="BE26">
        <v>1.5</v>
      </c>
      <c r="BH26">
        <v>0</v>
      </c>
      <c r="BI26">
        <v>0</v>
      </c>
      <c r="BJ26">
        <v>0</v>
      </c>
      <c r="BK26">
        <v>0</v>
      </c>
      <c r="BL26" t="s">
        <v>2958</v>
      </c>
    </row>
    <row r="27" spans="1:64" x14ac:dyDescent="0.35">
      <c r="A27" s="30"/>
      <c r="B27" s="30">
        <v>43003.666666666664</v>
      </c>
      <c r="C27" t="s">
        <v>2868</v>
      </c>
      <c r="D27" t="s">
        <v>2869</v>
      </c>
      <c r="E27" t="s">
        <v>466</v>
      </c>
      <c r="F27" t="s">
        <v>2819</v>
      </c>
      <c r="G27" t="s">
        <v>2820</v>
      </c>
      <c r="H27" s="21" t="s">
        <v>2821</v>
      </c>
      <c r="I27" s="85">
        <v>1</v>
      </c>
      <c r="J27" s="85">
        <v>0</v>
      </c>
      <c r="K27" t="s">
        <v>2883</v>
      </c>
      <c r="L27" t="s">
        <v>838</v>
      </c>
      <c r="M27" t="s">
        <v>2856</v>
      </c>
      <c r="N27" t="str">
        <f>IF(SUM(ckCodingQTable[[#This Row],[NfmlPIs]:[NnonWhtAsnPIs]])&gt;0,"WMD","")</f>
        <v>WMD</v>
      </c>
      <c r="O27" t="b">
        <f>_xlfn.XOR(IFERROR(MATCH(ckCodingQTable[[#This Row],[st_code]],EpscorTable[],0)&gt;0,FALSE),IFERROR(FIND("9150",ckCodingQTable[[#This Row],[propPRCs]])&gt;0,FALSE))</f>
        <v>0</v>
      </c>
      <c r="P27" s="21" t="b">
        <f>_xlfn.XOR(ckCodingQTable[[#This Row],[wmd]]&lt;&gt;"",IFERROR(FIND("9102",ckCodingQTable[[#This Row],[propPRCs]])&gt;0,FALSE))</f>
        <v>1</v>
      </c>
      <c r="Q27" t="s">
        <v>2884</v>
      </c>
      <c r="S27" s="106">
        <f>S26+(ckCodingQTable[[#This Row],[ILN]]&lt;"M")</f>
        <v>15</v>
      </c>
      <c r="T27" s="21" t="s">
        <v>2824</v>
      </c>
      <c r="U27" t="s">
        <v>836</v>
      </c>
      <c r="V27" s="7" t="str">
        <f>HYPERLINK("https://www.ejacket.nsf.gov/ej/showProposal.do?ID="&amp;ckCodingQTable[[#This Row],[prop_id]],"eJ")</f>
        <v>eJ</v>
      </c>
      <c r="W27" t="s">
        <v>2871</v>
      </c>
      <c r="X27" t="s">
        <v>836</v>
      </c>
      <c r="Y27" t="s">
        <v>837</v>
      </c>
      <c r="Z27" t="s">
        <v>2959</v>
      </c>
      <c r="AA27" t="s">
        <v>2960</v>
      </c>
      <c r="AB27" s="109" t="str">
        <f>HYPERLINK("mailto:"&amp;ckCodingQTable[[#This Row],[email]]&amp;"&amp;subject=Your NSF Proposal:  "&amp;ckCodingQTable[[#This Row],[Div]]&amp;" "&amp;ckCodingQTable[[#This Row],[prop_id]], ckCodingQTable[[#This Row],[email]])</f>
        <v>ashehu@gmu.edu</v>
      </c>
      <c r="AC27" s="30">
        <v>43282</v>
      </c>
      <c r="AD27">
        <v>36</v>
      </c>
      <c r="AE27">
        <v>1</v>
      </c>
      <c r="AG27" s="110"/>
      <c r="AH27" t="s">
        <v>2961</v>
      </c>
      <c r="AI27" s="26">
        <v>7.25</v>
      </c>
      <c r="AJ27" s="22">
        <v>43077.415972222225</v>
      </c>
      <c r="AL27">
        <v>4</v>
      </c>
      <c r="AN27" s="110"/>
      <c r="AO27" s="110"/>
      <c r="AP27" s="110"/>
      <c r="AQ27" s="110"/>
      <c r="AR27" s="7" t="str">
        <f>HYPERLINK("https://www.ejacket.nsf.gov/ej/showProposal.do?ID="&amp;ckCodingQTable[[#This Row],[prop_id]],"eJ")</f>
        <v>eJ</v>
      </c>
      <c r="AS27" t="s">
        <v>2829</v>
      </c>
      <c r="AT27" t="s">
        <v>2962</v>
      </c>
      <c r="AU27" t="b">
        <f>IF(ckCodingQTable[[#This Row],[ILN]]="N",SUBSTITUTE(AT26," ","")&lt;&gt;SUBSTITUTE(ckCodingQTable[[#This Row],[prop_titl_txt]]," ",""), FALSE)</f>
        <v>0</v>
      </c>
      <c r="AV27">
        <v>0</v>
      </c>
      <c r="AW27" s="13">
        <v>499074</v>
      </c>
      <c r="AX27" s="13">
        <v>499074</v>
      </c>
      <c r="AY27" s="13"/>
      <c r="AZ27" s="13"/>
      <c r="BA27" s="13">
        <v>100996</v>
      </c>
      <c r="BB27" s="13"/>
      <c r="BC27">
        <v>3</v>
      </c>
      <c r="BD27">
        <v>3</v>
      </c>
      <c r="BE27">
        <v>3</v>
      </c>
      <c r="BH27">
        <v>2</v>
      </c>
      <c r="BI27">
        <v>0</v>
      </c>
      <c r="BJ27">
        <v>0</v>
      </c>
      <c r="BK27">
        <v>0</v>
      </c>
      <c r="BL27" t="s">
        <v>2963</v>
      </c>
    </row>
    <row r="28" spans="1:64" x14ac:dyDescent="0.35">
      <c r="A28" s="30"/>
      <c r="B28" s="30">
        <v>43003.705555555556</v>
      </c>
      <c r="C28" t="s">
        <v>2868</v>
      </c>
      <c r="D28" t="s">
        <v>2869</v>
      </c>
      <c r="E28" t="s">
        <v>466</v>
      </c>
      <c r="F28" t="s">
        <v>2819</v>
      </c>
      <c r="G28" t="s">
        <v>2820</v>
      </c>
      <c r="H28" s="21" t="s">
        <v>2821</v>
      </c>
      <c r="I28" s="85">
        <v>1</v>
      </c>
      <c r="J28" s="85">
        <v>0</v>
      </c>
      <c r="K28" t="s">
        <v>2883</v>
      </c>
      <c r="L28" t="s">
        <v>838</v>
      </c>
      <c r="M28" t="s">
        <v>2964</v>
      </c>
      <c r="N28" t="str">
        <f>IF(SUM(ckCodingQTable[[#This Row],[NfmlPIs]:[NnonWhtAsnPIs]])&gt;0,"WMD","")</f>
        <v/>
      </c>
      <c r="O28" t="b">
        <f>_xlfn.XOR(IFERROR(MATCH(ckCodingQTable[[#This Row],[st_code]],EpscorTable[],0)&gt;0,FALSE),IFERROR(FIND("9150",ckCodingQTable[[#This Row],[propPRCs]])&gt;0,FALSE))</f>
        <v>0</v>
      </c>
      <c r="P28" s="21" t="b">
        <f>_xlfn.XOR(ckCodingQTable[[#This Row],[wmd]]&lt;&gt;"",IFERROR(FIND("9102",ckCodingQTable[[#This Row],[propPRCs]])&gt;0,FALSE))</f>
        <v>0</v>
      </c>
      <c r="Q28" t="s">
        <v>2884</v>
      </c>
      <c r="S28" s="106">
        <f>S27+(ckCodingQTable[[#This Row],[ILN]]&lt;"M")</f>
        <v>15</v>
      </c>
      <c r="T28" s="21" t="s">
        <v>2834</v>
      </c>
      <c r="U28" t="s">
        <v>836</v>
      </c>
      <c r="V28" s="7" t="str">
        <f>HYPERLINK("https://www.ejacket.nsf.gov/ej/showProposal.do?ID="&amp;ckCodingQTable[[#This Row],[prop_id]],"eJ")</f>
        <v>eJ</v>
      </c>
      <c r="W28" t="s">
        <v>2871</v>
      </c>
      <c r="X28" t="s">
        <v>2965</v>
      </c>
      <c r="Y28" t="s">
        <v>1731</v>
      </c>
      <c r="Z28" t="s">
        <v>2966</v>
      </c>
      <c r="AA28" t="s">
        <v>2967</v>
      </c>
      <c r="AB28" s="109" t="str">
        <f>HYPERLINK("mailto:"&amp;ckCodingQTable[[#This Row],[email]]&amp;"&amp;subject=Your NSF Proposal:  "&amp;ckCodingQTable[[#This Row],[Div]]&amp;" "&amp;ckCodingQTable[[#This Row],[prop_id]], ckCodingQTable[[#This Row],[email]])</f>
        <v>chengji@missouri.edu</v>
      </c>
      <c r="AC28" s="30">
        <v>43282</v>
      </c>
      <c r="AD28">
        <v>36</v>
      </c>
      <c r="AG28" s="110"/>
      <c r="AI28" s="26"/>
      <c r="AJ28" s="22"/>
      <c r="AN28" s="110"/>
      <c r="AO28" s="110"/>
      <c r="AP28" s="110"/>
      <c r="AQ28" s="110"/>
      <c r="AR28" s="7" t="str">
        <f>HYPERLINK("https://www.ejacket.nsf.gov/ej/showProposal.do?ID="&amp;ckCodingQTable[[#This Row],[prop_id]],"eJ")</f>
        <v>eJ</v>
      </c>
      <c r="AS28" t="s">
        <v>2829</v>
      </c>
      <c r="AT28" t="s">
        <v>2962</v>
      </c>
      <c r="AU28" t="b">
        <f>IF(ckCodingQTable[[#This Row],[ILN]]="N",SUBSTITUTE(AT27," ","")&lt;&gt;SUBSTITUTE(ckCodingQTable[[#This Row],[prop_titl_txt]]," ",""), FALSE)</f>
        <v>0</v>
      </c>
      <c r="AV28">
        <v>0</v>
      </c>
      <c r="AW28" s="13">
        <v>448040</v>
      </c>
      <c r="AX28" s="13">
        <v>448040</v>
      </c>
      <c r="AY28" s="13"/>
      <c r="AZ28" s="13"/>
      <c r="BA28" s="13"/>
      <c r="BB28" s="13"/>
      <c r="BC28">
        <v>6</v>
      </c>
      <c r="BD28">
        <v>3</v>
      </c>
      <c r="BE28">
        <v>3</v>
      </c>
      <c r="BH28">
        <v>0</v>
      </c>
      <c r="BI28">
        <v>0</v>
      </c>
      <c r="BJ28">
        <v>0</v>
      </c>
      <c r="BK28">
        <v>0</v>
      </c>
      <c r="BL28" t="s">
        <v>2968</v>
      </c>
    </row>
    <row r="29" spans="1:64" x14ac:dyDescent="0.35">
      <c r="A29" s="30"/>
      <c r="B29" s="30">
        <v>43003.673611111109</v>
      </c>
      <c r="C29" t="s">
        <v>2868</v>
      </c>
      <c r="D29" t="s">
        <v>2869</v>
      </c>
      <c r="E29" t="s">
        <v>470</v>
      </c>
      <c r="F29" t="s">
        <v>2819</v>
      </c>
      <c r="G29" t="s">
        <v>2820</v>
      </c>
      <c r="H29" s="21" t="s">
        <v>2821</v>
      </c>
      <c r="I29" s="85">
        <v>1</v>
      </c>
      <c r="J29" s="85">
        <v>0</v>
      </c>
      <c r="L29" t="s">
        <v>859</v>
      </c>
      <c r="M29" t="s">
        <v>2833</v>
      </c>
      <c r="N29" t="str">
        <f>IF(SUM(ckCodingQTable[[#This Row],[NfmlPIs]:[NnonWhtAsnPIs]])&gt;0,"WMD","")</f>
        <v>WMD</v>
      </c>
      <c r="O29" t="b">
        <f>_xlfn.XOR(IFERROR(MATCH(ckCodingQTable[[#This Row],[st_code]],EpscorTable[],0)&gt;0,FALSE),IFERROR(FIND("9150",ckCodingQTable[[#This Row],[propPRCs]])&gt;0,FALSE))</f>
        <v>0</v>
      </c>
      <c r="P29" s="21" t="b">
        <f>_xlfn.XOR(ckCodingQTable[[#This Row],[wmd]]&lt;&gt;"",IFERROR(FIND("9102",ckCodingQTable[[#This Row],[propPRCs]])&gt;0,FALSE))</f>
        <v>1</v>
      </c>
      <c r="Q29" t="s">
        <v>2903</v>
      </c>
      <c r="S29" s="106">
        <f>S28+(ckCodingQTable[[#This Row],[ILN]]&lt;"M")</f>
        <v>16</v>
      </c>
      <c r="T29" s="21" t="s">
        <v>2824</v>
      </c>
      <c r="U29" t="s">
        <v>857</v>
      </c>
      <c r="V29" s="7" t="str">
        <f>HYPERLINK("https://www.ejacket.nsf.gov/ej/showProposal.do?ID="&amp;ckCodingQTable[[#This Row],[prop_id]],"eJ")</f>
        <v>eJ</v>
      </c>
      <c r="W29" t="s">
        <v>2871</v>
      </c>
      <c r="X29" t="s">
        <v>857</v>
      </c>
      <c r="Y29" t="s">
        <v>858</v>
      </c>
      <c r="Z29" t="s">
        <v>2969</v>
      </c>
      <c r="AA29" t="s">
        <v>2929</v>
      </c>
      <c r="AB29" s="109" t="str">
        <f>HYPERLINK("mailto:"&amp;ckCodingQTable[[#This Row],[email]]&amp;"&amp;subject=Your NSF Proposal:  "&amp;ckCodingQTable[[#This Row],[Div]]&amp;" "&amp;ckCodingQTable[[#This Row],[prop_id]], ckCodingQTable[[#This Row],[email]])</f>
        <v>rjp49@cse.psu.edu</v>
      </c>
      <c r="AC29" s="30">
        <v>43313</v>
      </c>
      <c r="AD29">
        <v>36</v>
      </c>
      <c r="AG29" s="110"/>
      <c r="AI29" s="26"/>
      <c r="AJ29" s="22"/>
      <c r="AN29" s="110"/>
      <c r="AO29" s="110"/>
      <c r="AP29" s="110"/>
      <c r="AQ29" s="110"/>
      <c r="AR29" s="7" t="str">
        <f>HYPERLINK("https://www.ejacket.nsf.gov/ej/showProposal.do?ID="&amp;ckCodingQTable[[#This Row],[prop_id]],"eJ")</f>
        <v>eJ</v>
      </c>
      <c r="AS29" t="s">
        <v>2829</v>
      </c>
      <c r="AT29" t="s">
        <v>2970</v>
      </c>
      <c r="AU29" t="b">
        <f>IF(ckCodingQTable[[#This Row],[ILN]]="N",SUBSTITUTE(AT28," ","")&lt;&gt;SUBSTITUTE(ckCodingQTable[[#This Row],[prop_titl_txt]]," ",""), FALSE)</f>
        <v>0</v>
      </c>
      <c r="AV29">
        <v>0</v>
      </c>
      <c r="AW29" s="13">
        <v>698534</v>
      </c>
      <c r="AX29" s="13">
        <v>698534</v>
      </c>
      <c r="AY29" s="13"/>
      <c r="AZ29" s="13">
        <v>24727</v>
      </c>
      <c r="BA29" s="13"/>
      <c r="BB29" s="13"/>
      <c r="BC29">
        <v>3</v>
      </c>
      <c r="BD29">
        <v>6</v>
      </c>
      <c r="BE29">
        <v>9</v>
      </c>
      <c r="BH29">
        <v>1</v>
      </c>
      <c r="BI29">
        <v>0</v>
      </c>
      <c r="BJ29">
        <v>0</v>
      </c>
      <c r="BK29">
        <v>0</v>
      </c>
      <c r="BL29" t="s">
        <v>2971</v>
      </c>
    </row>
    <row r="30" spans="1:64" x14ac:dyDescent="0.35">
      <c r="A30" s="30"/>
      <c r="B30" s="30">
        <v>43003.694444444445</v>
      </c>
      <c r="C30" t="s">
        <v>2868</v>
      </c>
      <c r="D30" t="s">
        <v>2869</v>
      </c>
      <c r="E30" t="s">
        <v>470</v>
      </c>
      <c r="F30" t="s">
        <v>2819</v>
      </c>
      <c r="G30" t="s">
        <v>2820</v>
      </c>
      <c r="H30" s="21" t="s">
        <v>2821</v>
      </c>
      <c r="I30" s="85">
        <v>1</v>
      </c>
      <c r="J30" s="85">
        <v>0</v>
      </c>
      <c r="L30" t="s">
        <v>859</v>
      </c>
      <c r="M30" t="s">
        <v>2972</v>
      </c>
      <c r="N30" t="str">
        <f>IF(SUM(ckCodingQTable[[#This Row],[NfmlPIs]:[NnonWhtAsnPIs]])&gt;0,"WMD","")</f>
        <v>WMD</v>
      </c>
      <c r="O30" t="b">
        <f>_xlfn.XOR(IFERROR(MATCH(ckCodingQTable[[#This Row],[st_code]],EpscorTable[],0)&gt;0,FALSE),IFERROR(FIND("9150",ckCodingQTable[[#This Row],[propPRCs]])&gt;0,FALSE))</f>
        <v>0</v>
      </c>
      <c r="P30" s="21" t="b">
        <f>_xlfn.XOR(ckCodingQTable[[#This Row],[wmd]]&lt;&gt;"",IFERROR(FIND("9102",ckCodingQTable[[#This Row],[propPRCs]])&gt;0,FALSE))</f>
        <v>1</v>
      </c>
      <c r="Q30" t="s">
        <v>2903</v>
      </c>
      <c r="S30" s="106">
        <f>S29+(ckCodingQTable[[#This Row],[ILN]]&lt;"M")</f>
        <v>16</v>
      </c>
      <c r="T30" s="21" t="s">
        <v>2834</v>
      </c>
      <c r="U30" t="s">
        <v>857</v>
      </c>
      <c r="V30" s="7" t="str">
        <f>HYPERLINK("https://www.ejacket.nsf.gov/ej/showProposal.do?ID="&amp;ckCodingQTable[[#This Row],[prop_id]],"eJ")</f>
        <v>eJ</v>
      </c>
      <c r="W30" t="s">
        <v>2871</v>
      </c>
      <c r="X30" t="s">
        <v>2973</v>
      </c>
      <c r="Y30" t="s">
        <v>2974</v>
      </c>
      <c r="Z30" t="s">
        <v>2975</v>
      </c>
      <c r="AA30" t="s">
        <v>2976</v>
      </c>
      <c r="AB30" s="109" t="str">
        <f>HYPERLINK("mailto:"&amp;ckCodingQTable[[#This Row],[email]]&amp;"&amp;subject=Your NSF Proposal:  "&amp;ckCodingQTable[[#This Row],[Div]]&amp;" "&amp;ckCodingQTable[[#This Row],[prop_id]], ckCodingQTable[[#This Row],[email]])</f>
        <v>smara@columbia.edu</v>
      </c>
      <c r="AC30" s="30">
        <v>43313</v>
      </c>
      <c r="AD30">
        <v>36</v>
      </c>
      <c r="AG30" s="110"/>
      <c r="AI30" s="26"/>
      <c r="AJ30" s="22"/>
      <c r="AN30" s="110"/>
      <c r="AO30" s="110"/>
      <c r="AP30" s="110"/>
      <c r="AQ30" s="110"/>
      <c r="AR30" s="7" t="str">
        <f>HYPERLINK("https://www.ejacket.nsf.gov/ej/showProposal.do?ID="&amp;ckCodingQTable[[#This Row],[prop_id]],"eJ")</f>
        <v>eJ</v>
      </c>
      <c r="AS30" t="s">
        <v>2829</v>
      </c>
      <c r="AT30" t="s">
        <v>2977</v>
      </c>
      <c r="AU30" t="b">
        <f>IF(ckCodingQTable[[#This Row],[ILN]]="N",SUBSTITUTE(AT29," ","")&lt;&gt;SUBSTITUTE(ckCodingQTable[[#This Row],[prop_titl_txt]]," ",""), FALSE)</f>
        <v>0</v>
      </c>
      <c r="AV30">
        <v>0</v>
      </c>
      <c r="AW30" s="13">
        <v>499027</v>
      </c>
      <c r="AX30" s="13">
        <v>499027</v>
      </c>
      <c r="AY30" s="13"/>
      <c r="AZ30" s="13">
        <v>8400</v>
      </c>
      <c r="BA30" s="13"/>
      <c r="BB30" s="13"/>
      <c r="BC30">
        <v>3</v>
      </c>
      <c r="BD30">
        <v>3</v>
      </c>
      <c r="BG30">
        <v>4.8</v>
      </c>
      <c r="BH30">
        <v>2</v>
      </c>
      <c r="BI30">
        <v>0</v>
      </c>
      <c r="BJ30">
        <v>0</v>
      </c>
      <c r="BK30">
        <v>0</v>
      </c>
      <c r="BL30" t="s">
        <v>2978</v>
      </c>
    </row>
    <row r="31" spans="1:64" x14ac:dyDescent="0.35">
      <c r="A31" s="30"/>
      <c r="B31" s="30">
        <v>43003.681944444441</v>
      </c>
      <c r="C31" t="s">
        <v>2817</v>
      </c>
      <c r="D31" t="s">
        <v>2818</v>
      </c>
      <c r="E31" t="s">
        <v>472</v>
      </c>
      <c r="F31" t="s">
        <v>2819</v>
      </c>
      <c r="G31" t="s">
        <v>2820</v>
      </c>
      <c r="H31" s="21" t="s">
        <v>2821</v>
      </c>
      <c r="I31" s="85">
        <v>1</v>
      </c>
      <c r="J31" s="85">
        <v>0</v>
      </c>
      <c r="K31" t="s">
        <v>2822</v>
      </c>
      <c r="L31" t="s">
        <v>863</v>
      </c>
      <c r="M31" t="s">
        <v>2833</v>
      </c>
      <c r="N31" t="str">
        <f>IF(SUM(ckCodingQTable[[#This Row],[NfmlPIs]:[NnonWhtAsnPIs]])&gt;0,"WMD","")</f>
        <v/>
      </c>
      <c r="O31" t="b">
        <f>_xlfn.XOR(IFERROR(MATCH(ckCodingQTable[[#This Row],[st_code]],EpscorTable[],0)&gt;0,FALSE),IFERROR(FIND("9150",ckCodingQTable[[#This Row],[propPRCs]])&gt;0,FALSE))</f>
        <v>0</v>
      </c>
      <c r="P31" s="21" t="b">
        <f>_xlfn.XOR(ckCodingQTable[[#This Row],[wmd]]&lt;&gt;"",IFERROR(FIND("9102",ckCodingQTable[[#This Row],[propPRCs]])&gt;0,FALSE))</f>
        <v>0</v>
      </c>
      <c r="Q31" t="s">
        <v>2979</v>
      </c>
      <c r="S31" s="106">
        <f>S30+(ckCodingQTable[[#This Row],[ILN]]&lt;"M")</f>
        <v>17</v>
      </c>
      <c r="T31" s="21" t="s">
        <v>2824</v>
      </c>
      <c r="U31" t="s">
        <v>861</v>
      </c>
      <c r="V31" s="7" t="str">
        <f>HYPERLINK("https://www.ejacket.nsf.gov/ej/showProposal.do?ID="&amp;ckCodingQTable[[#This Row],[prop_id]],"eJ")</f>
        <v>eJ</v>
      </c>
      <c r="W31" t="s">
        <v>2825</v>
      </c>
      <c r="X31" t="s">
        <v>861</v>
      </c>
      <c r="Y31" t="s">
        <v>862</v>
      </c>
      <c r="Z31" t="s">
        <v>2980</v>
      </c>
      <c r="AA31" t="s">
        <v>542</v>
      </c>
      <c r="AB31" s="109" t="str">
        <f>HYPERLINK("mailto:"&amp;ckCodingQTable[[#This Row],[email]]&amp;"&amp;subject=Your NSF Proposal:  "&amp;ckCodingQTable[[#This Row],[Div]]&amp;" "&amp;ckCodingQTable[[#This Row],[prop_id]], ckCodingQTable[[#This Row],[email]])</f>
        <v>anupamg@cs.cmu.edu</v>
      </c>
      <c r="AC31" s="30">
        <v>43344</v>
      </c>
      <c r="AD31">
        <v>48</v>
      </c>
      <c r="AE31">
        <v>1</v>
      </c>
      <c r="AG31" s="110">
        <v>1</v>
      </c>
      <c r="AH31" t="s">
        <v>2981</v>
      </c>
      <c r="AI31" s="26">
        <v>6.25</v>
      </c>
      <c r="AJ31" s="22">
        <v>43080.080555555556</v>
      </c>
      <c r="AL31">
        <v>4</v>
      </c>
      <c r="AN31" s="110">
        <v>4</v>
      </c>
      <c r="AO31" s="110"/>
      <c r="AP31" s="110"/>
      <c r="AQ31" s="110"/>
      <c r="AR31" s="7" t="str">
        <f>HYPERLINK("https://www.ejacket.nsf.gov/ej/showProposal.do?ID="&amp;ckCodingQTable[[#This Row],[prop_id]],"eJ")</f>
        <v>eJ</v>
      </c>
      <c r="AS31" t="s">
        <v>2829</v>
      </c>
      <c r="AT31" t="s">
        <v>2982</v>
      </c>
      <c r="AU31" t="b">
        <f>IF(ckCodingQTable[[#This Row],[ILN]]="N",SUBSTITUTE(AT30," ","")&lt;&gt;SUBSTITUTE(ckCodingQTable[[#This Row],[prop_titl_txt]]," ",""), FALSE)</f>
        <v>0</v>
      </c>
      <c r="AV31">
        <v>0</v>
      </c>
      <c r="AW31" s="13">
        <v>600000</v>
      </c>
      <c r="AX31" s="13">
        <v>600000</v>
      </c>
      <c r="AY31" s="13"/>
      <c r="AZ31" s="13"/>
      <c r="BA31" s="13"/>
      <c r="BB31" s="13"/>
      <c r="BC31">
        <v>4</v>
      </c>
      <c r="BD31">
        <v>4</v>
      </c>
      <c r="BE31">
        <v>4</v>
      </c>
      <c r="BH31">
        <v>0</v>
      </c>
      <c r="BI31">
        <v>0</v>
      </c>
      <c r="BJ31">
        <v>0</v>
      </c>
      <c r="BK31">
        <v>0</v>
      </c>
      <c r="BL31" t="s">
        <v>2983</v>
      </c>
    </row>
    <row r="32" spans="1:64" x14ac:dyDescent="0.35">
      <c r="A32" s="30"/>
      <c r="B32" s="30">
        <v>43004.43472222222</v>
      </c>
      <c r="C32" t="s">
        <v>2817</v>
      </c>
      <c r="D32" t="s">
        <v>2818</v>
      </c>
      <c r="E32" t="s">
        <v>472</v>
      </c>
      <c r="F32" t="s">
        <v>2819</v>
      </c>
      <c r="G32" t="s">
        <v>2820</v>
      </c>
      <c r="H32" s="21" t="s">
        <v>2821</v>
      </c>
      <c r="I32" s="85">
        <v>1</v>
      </c>
      <c r="J32" s="85">
        <v>0</v>
      </c>
      <c r="K32" t="s">
        <v>2822</v>
      </c>
      <c r="L32" t="s">
        <v>863</v>
      </c>
      <c r="M32" t="s">
        <v>2907</v>
      </c>
      <c r="N32" t="str">
        <f>IF(SUM(ckCodingQTable[[#This Row],[NfmlPIs]:[NnonWhtAsnPIs]])&gt;0,"WMD","")</f>
        <v/>
      </c>
      <c r="O32" t="b">
        <f>_xlfn.XOR(IFERROR(MATCH(ckCodingQTable[[#This Row],[st_code]],EpscorTable[],0)&gt;0,FALSE),IFERROR(FIND("9150",ckCodingQTable[[#This Row],[propPRCs]])&gt;0,FALSE))</f>
        <v>0</v>
      </c>
      <c r="P32" s="21" t="b">
        <f>_xlfn.XOR(ckCodingQTable[[#This Row],[wmd]]&lt;&gt;"",IFERROR(FIND("9102",ckCodingQTable[[#This Row],[propPRCs]])&gt;0,FALSE))</f>
        <v>0</v>
      </c>
      <c r="Q32" t="s">
        <v>2979</v>
      </c>
      <c r="S32" s="106">
        <f>S31+(ckCodingQTable[[#This Row],[ILN]]&lt;"M")</f>
        <v>17</v>
      </c>
      <c r="T32" s="21" t="s">
        <v>2834</v>
      </c>
      <c r="U32" t="s">
        <v>861</v>
      </c>
      <c r="V32" s="7" t="str">
        <f>HYPERLINK("https://www.ejacket.nsf.gov/ej/showProposal.do?ID="&amp;ckCodingQTable[[#This Row],[prop_id]],"eJ")</f>
        <v>eJ</v>
      </c>
      <c r="W32" t="s">
        <v>2825</v>
      </c>
      <c r="X32" t="s">
        <v>2984</v>
      </c>
      <c r="Y32" t="s">
        <v>2985</v>
      </c>
      <c r="Z32" t="s">
        <v>2986</v>
      </c>
      <c r="AA32" t="s">
        <v>713</v>
      </c>
      <c r="AB32" s="109" t="str">
        <f>HYPERLINK("mailto:"&amp;ckCodingQTable[[#This Row],[email]]&amp;"&amp;subject=Your NSF Proposal:  "&amp;ckCodingQTable[[#This Row],[Div]]&amp;" "&amp;ckCodingQTable[[#This Row],[prop_id]], ckCodingQTable[[#This Row],[email]])</f>
        <v>viswa@umich.edu</v>
      </c>
      <c r="AC32" s="30">
        <v>43344</v>
      </c>
      <c r="AD32">
        <v>48</v>
      </c>
      <c r="AG32" s="110"/>
      <c r="AI32" s="26"/>
      <c r="AJ32" s="22"/>
      <c r="AN32" s="110"/>
      <c r="AO32" s="110"/>
      <c r="AP32" s="110"/>
      <c r="AQ32" s="110"/>
      <c r="AR32" s="7" t="str">
        <f>HYPERLINK("https://www.ejacket.nsf.gov/ej/showProposal.do?ID="&amp;ckCodingQTable[[#This Row],[prop_id]],"eJ")</f>
        <v>eJ</v>
      </c>
      <c r="AS32" t="s">
        <v>2829</v>
      </c>
      <c r="AT32" t="s">
        <v>2982</v>
      </c>
      <c r="AU32" t="b">
        <f>IF(ckCodingQTable[[#This Row],[ILN]]="N",SUBSTITUTE(AT31," ","")&lt;&gt;SUBSTITUTE(ckCodingQTable[[#This Row],[prop_titl_txt]]," ",""), FALSE)</f>
        <v>0</v>
      </c>
      <c r="AV32">
        <v>0</v>
      </c>
      <c r="AW32" s="13">
        <v>599999</v>
      </c>
      <c r="AX32" s="13">
        <v>599999</v>
      </c>
      <c r="AY32" s="13"/>
      <c r="AZ32" s="13"/>
      <c r="BA32" s="13"/>
      <c r="BB32" s="13"/>
      <c r="BC32">
        <v>7</v>
      </c>
      <c r="BD32">
        <v>4</v>
      </c>
      <c r="BG32">
        <v>4</v>
      </c>
      <c r="BH32">
        <v>0</v>
      </c>
      <c r="BI32">
        <v>0</v>
      </c>
      <c r="BJ32">
        <v>0</v>
      </c>
      <c r="BK32">
        <v>0</v>
      </c>
      <c r="BL32" t="s">
        <v>2987</v>
      </c>
    </row>
    <row r="33" spans="1:64" x14ac:dyDescent="0.35">
      <c r="A33" s="30"/>
      <c r="B33" s="30">
        <v>43003.707638888889</v>
      </c>
      <c r="C33" t="s">
        <v>2817</v>
      </c>
      <c r="D33" t="s">
        <v>2818</v>
      </c>
      <c r="E33" t="s">
        <v>474</v>
      </c>
      <c r="F33" t="s">
        <v>2819</v>
      </c>
      <c r="G33" t="s">
        <v>2820</v>
      </c>
      <c r="H33" s="21" t="s">
        <v>2821</v>
      </c>
      <c r="I33" s="85">
        <v>1</v>
      </c>
      <c r="J33" s="85">
        <v>0</v>
      </c>
      <c r="K33" t="s">
        <v>2822</v>
      </c>
      <c r="L33" t="s">
        <v>885</v>
      </c>
      <c r="M33" t="s">
        <v>2823</v>
      </c>
      <c r="N33" t="str">
        <f>IF(SUM(ckCodingQTable[[#This Row],[NfmlPIs]:[NnonWhtAsnPIs]])&gt;0,"WMD","")</f>
        <v/>
      </c>
      <c r="O33" t="b">
        <f>_xlfn.XOR(IFERROR(MATCH(ckCodingQTable[[#This Row],[st_code]],EpscorTable[],0)&gt;0,FALSE),IFERROR(FIND("9150",ckCodingQTable[[#This Row],[propPRCs]])&gt;0,FALSE))</f>
        <v>0</v>
      </c>
      <c r="P33" s="21" t="b">
        <f>_xlfn.XOR(ckCodingQTable[[#This Row],[wmd]]&lt;&gt;"",IFERROR(FIND("9102",ckCodingQTable[[#This Row],[propPRCs]])&gt;0,FALSE))</f>
        <v>0</v>
      </c>
      <c r="Q33" t="s">
        <v>2988</v>
      </c>
      <c r="S33" s="106">
        <f>S32+(ckCodingQTable[[#This Row],[ILN]]&lt;"M")</f>
        <v>18</v>
      </c>
      <c r="T33" s="21" t="s">
        <v>2863</v>
      </c>
      <c r="U33" t="s">
        <v>883</v>
      </c>
      <c r="V33" s="7" t="str">
        <f>HYPERLINK("https://www.ejacket.nsf.gov/ej/showProposal.do?ID="&amp;ckCodingQTable[[#This Row],[prop_id]],"eJ")</f>
        <v>eJ</v>
      </c>
      <c r="W33" t="s">
        <v>2825</v>
      </c>
      <c r="X33" t="s">
        <v>883</v>
      </c>
      <c r="Y33" t="s">
        <v>884</v>
      </c>
      <c r="Z33" t="s">
        <v>2989</v>
      </c>
      <c r="AA33" t="s">
        <v>2990</v>
      </c>
      <c r="AB33" s="109" t="str">
        <f>HYPERLINK("mailto:"&amp;ckCodingQTable[[#This Row],[email]]&amp;"&amp;subject=Your NSF Proposal:  "&amp;ckCodingQTable[[#This Row],[Div]]&amp;" "&amp;ckCodingQTable[[#This Row],[prop_id]], ckCodingQTable[[#This Row],[email]])</f>
        <v>hlaing.minn@utdallas.edu</v>
      </c>
      <c r="AC33" s="30">
        <v>43282</v>
      </c>
      <c r="AD33">
        <v>36</v>
      </c>
      <c r="AG33" s="110"/>
      <c r="AI33" s="26"/>
      <c r="AJ33" s="22"/>
      <c r="AN33" s="110"/>
      <c r="AO33" s="110"/>
      <c r="AP33" s="110"/>
      <c r="AQ33" s="110"/>
      <c r="AR33" s="7" t="str">
        <f>HYPERLINK("https://www.ejacket.nsf.gov/ej/showProposal.do?ID="&amp;ckCodingQTable[[#This Row],[prop_id]],"eJ")</f>
        <v>eJ</v>
      </c>
      <c r="AS33" t="s">
        <v>2829</v>
      </c>
      <c r="AT33" t="s">
        <v>2991</v>
      </c>
      <c r="AU33" t="b">
        <f>IF(ckCodingQTable[[#This Row],[ILN]]="N",SUBSTITUTE(AT32," ","")&lt;&gt;SUBSTITUTE(ckCodingQTable[[#This Row],[prop_titl_txt]]," ",""), FALSE)</f>
        <v>0</v>
      </c>
      <c r="AV33">
        <v>0</v>
      </c>
      <c r="AW33" s="13">
        <v>696019</v>
      </c>
      <c r="AX33" s="13">
        <v>696019</v>
      </c>
      <c r="AY33" s="13"/>
      <c r="AZ33" s="13">
        <v>7000</v>
      </c>
      <c r="BA33" s="13"/>
      <c r="BB33" s="13"/>
      <c r="BC33">
        <v>9</v>
      </c>
      <c r="BD33">
        <v>9</v>
      </c>
      <c r="BE33">
        <v>9.5</v>
      </c>
      <c r="BH33">
        <v>0</v>
      </c>
      <c r="BI33">
        <v>0</v>
      </c>
      <c r="BJ33">
        <v>0</v>
      </c>
      <c r="BK33">
        <v>0</v>
      </c>
      <c r="BL33" t="s">
        <v>2992</v>
      </c>
    </row>
    <row r="34" spans="1:64" x14ac:dyDescent="0.35">
      <c r="A34" s="30"/>
      <c r="B34" s="30">
        <v>43003.71597222222</v>
      </c>
      <c r="C34" t="s">
        <v>2868</v>
      </c>
      <c r="D34" t="s">
        <v>2869</v>
      </c>
      <c r="E34" t="s">
        <v>468</v>
      </c>
      <c r="F34" t="s">
        <v>2819</v>
      </c>
      <c r="G34" t="s">
        <v>2820</v>
      </c>
      <c r="H34" s="21" t="s">
        <v>2821</v>
      </c>
      <c r="I34" s="85">
        <v>1</v>
      </c>
      <c r="J34" s="85">
        <v>0</v>
      </c>
      <c r="K34" t="s">
        <v>2911</v>
      </c>
      <c r="L34" t="s">
        <v>807</v>
      </c>
      <c r="M34" t="s">
        <v>2845</v>
      </c>
      <c r="N34" t="str">
        <f>IF(SUM(ckCodingQTable[[#This Row],[NfmlPIs]:[NnonWhtAsnPIs]])&gt;0,"WMD","")</f>
        <v>WMD</v>
      </c>
      <c r="O34" t="b">
        <f>_xlfn.XOR(IFERROR(MATCH(ckCodingQTable[[#This Row],[st_code]],EpscorTable[],0)&gt;0,FALSE),IFERROR(FIND("9150",ckCodingQTable[[#This Row],[propPRCs]])&gt;0,FALSE))</f>
        <v>0</v>
      </c>
      <c r="P34" s="21" t="b">
        <f>_xlfn.XOR(ckCodingQTable[[#This Row],[wmd]]&lt;&gt;"",IFERROR(FIND("9102",ckCodingQTable[[#This Row],[propPRCs]])&gt;0,FALSE))</f>
        <v>1</v>
      </c>
      <c r="Q34" t="s">
        <v>468</v>
      </c>
      <c r="S34" s="106">
        <f>S33+(ckCodingQTable[[#This Row],[ILN]]&lt;"M")</f>
        <v>19</v>
      </c>
      <c r="T34" s="21" t="s">
        <v>2863</v>
      </c>
      <c r="U34" t="s">
        <v>2993</v>
      </c>
      <c r="V34" s="7" t="str">
        <f>HYPERLINK("https://www.ejacket.nsf.gov/ej/showProposal.do?ID="&amp;ckCodingQTable[[#This Row],[prop_id]],"eJ")</f>
        <v>eJ</v>
      </c>
      <c r="W34" t="s">
        <v>2871</v>
      </c>
      <c r="X34" t="s">
        <v>2993</v>
      </c>
      <c r="Y34" t="s">
        <v>2994</v>
      </c>
      <c r="Z34" t="s">
        <v>2995</v>
      </c>
      <c r="AA34" t="s">
        <v>2848</v>
      </c>
      <c r="AB34" s="109" t="str">
        <f>HYPERLINK("mailto:"&amp;ckCodingQTable[[#This Row],[email]]&amp;"&amp;subject=Your NSF Proposal:  "&amp;ckCodingQTable[[#This Row],[Div]]&amp;" "&amp;ckCodingQTable[[#This Row],[prop_id]], ckCodingQTable[[#This Row],[email]])</f>
        <v>jkientz@uw.edu</v>
      </c>
      <c r="AC34" s="30">
        <v>43344</v>
      </c>
      <c r="AD34">
        <v>36</v>
      </c>
      <c r="AG34" s="110"/>
      <c r="AI34" s="26"/>
      <c r="AJ34" s="22"/>
      <c r="AN34" s="110"/>
      <c r="AO34" s="110"/>
      <c r="AP34" s="110"/>
      <c r="AQ34" s="110"/>
      <c r="AR34" s="7" t="str">
        <f>HYPERLINK("https://www.ejacket.nsf.gov/ej/showProposal.do?ID="&amp;ckCodingQTable[[#This Row],[prop_id]],"eJ")</f>
        <v>eJ</v>
      </c>
      <c r="AS34" t="s">
        <v>2881</v>
      </c>
      <c r="AT34" t="s">
        <v>2996</v>
      </c>
      <c r="AU34" t="b">
        <f>IF(ckCodingQTable[[#This Row],[ILN]]="N",SUBSTITUTE(AT33," ","")&lt;&gt;SUBSTITUTE(ckCodingQTable[[#This Row],[prop_titl_txt]]," ",""), FALSE)</f>
        <v>0</v>
      </c>
      <c r="AV34">
        <v>0</v>
      </c>
      <c r="AW34" s="13">
        <v>1215988</v>
      </c>
      <c r="AX34" s="13">
        <v>1215988</v>
      </c>
      <c r="AY34" s="13"/>
      <c r="AZ34" s="13">
        <v>9300</v>
      </c>
      <c r="BA34" s="13"/>
      <c r="BB34" s="13">
        <v>16000</v>
      </c>
      <c r="BC34">
        <v>9</v>
      </c>
      <c r="BD34">
        <v>21</v>
      </c>
      <c r="BE34">
        <v>11.55</v>
      </c>
      <c r="BG34">
        <v>3.6</v>
      </c>
      <c r="BH34">
        <v>2</v>
      </c>
      <c r="BI34">
        <v>0</v>
      </c>
      <c r="BJ34">
        <v>0</v>
      </c>
      <c r="BK34">
        <v>0</v>
      </c>
      <c r="BL34" t="s">
        <v>2997</v>
      </c>
    </row>
    <row r="35" spans="1:64" x14ac:dyDescent="0.35">
      <c r="A35" s="30"/>
      <c r="B35" s="30">
        <v>43003.729166666664</v>
      </c>
      <c r="C35" t="s">
        <v>2839</v>
      </c>
      <c r="D35" t="s">
        <v>2840</v>
      </c>
      <c r="E35" t="s">
        <v>462</v>
      </c>
      <c r="F35" t="s">
        <v>2819</v>
      </c>
      <c r="G35" t="s">
        <v>2820</v>
      </c>
      <c r="H35" s="21" t="s">
        <v>2821</v>
      </c>
      <c r="I35" s="85">
        <v>1</v>
      </c>
      <c r="J35" s="85">
        <v>0</v>
      </c>
      <c r="L35" t="s">
        <v>761</v>
      </c>
      <c r="M35" t="s">
        <v>2851</v>
      </c>
      <c r="N35" t="str">
        <f>IF(SUM(ckCodingQTable[[#This Row],[NfmlPIs]:[NnonWhtAsnPIs]])&gt;0,"WMD","")</f>
        <v/>
      </c>
      <c r="O35" t="b">
        <f>_xlfn.XOR(IFERROR(MATCH(ckCodingQTable[[#This Row],[st_code]],EpscorTable[],0)&gt;0,FALSE),IFERROR(FIND("9150",ckCodingQTable[[#This Row],[propPRCs]])&gt;0,FALSE))</f>
        <v>0</v>
      </c>
      <c r="P35" s="21" t="b">
        <f>_xlfn.XOR(ckCodingQTable[[#This Row],[wmd]]&lt;&gt;"",IFERROR(FIND("9102",ckCodingQTable[[#This Row],[propPRCs]])&gt;0,FALSE))</f>
        <v>0</v>
      </c>
      <c r="Q35" t="s">
        <v>485</v>
      </c>
      <c r="S35" s="106">
        <f>S34+(ckCodingQTable[[#This Row],[ILN]]&lt;"M")</f>
        <v>20</v>
      </c>
      <c r="T35" s="21" t="s">
        <v>2824</v>
      </c>
      <c r="U35" t="s">
        <v>887</v>
      </c>
      <c r="V35" s="7" t="str">
        <f>HYPERLINK("https://www.ejacket.nsf.gov/ej/showProposal.do?ID="&amp;ckCodingQTable[[#This Row],[prop_id]],"eJ")</f>
        <v>eJ</v>
      </c>
      <c r="W35" t="s">
        <v>2841</v>
      </c>
      <c r="X35" t="s">
        <v>887</v>
      </c>
      <c r="Y35" t="s">
        <v>888</v>
      </c>
      <c r="Z35" t="s">
        <v>2998</v>
      </c>
      <c r="AA35" t="s">
        <v>641</v>
      </c>
      <c r="AB35" s="109" t="str">
        <f>HYPERLINK("mailto:"&amp;ckCodingQTable[[#This Row],[email]]&amp;"&amp;subject=Your NSF Proposal:  "&amp;ckCodingQTable[[#This Row],[Div]]&amp;" "&amp;ckCodingQTable[[#This Row],[prop_id]], ckCodingQTable[[#This Row],[email]])</f>
        <v>keithw@cs.stanford.edu</v>
      </c>
      <c r="AC35" s="30">
        <v>43344</v>
      </c>
      <c r="AD35">
        <v>36</v>
      </c>
      <c r="AG35" s="110"/>
      <c r="AI35" s="26"/>
      <c r="AJ35" s="22"/>
      <c r="AN35" s="110"/>
      <c r="AO35" s="110"/>
      <c r="AP35" s="110"/>
      <c r="AQ35" s="110"/>
      <c r="AR35" s="7" t="str">
        <f>HYPERLINK("https://www.ejacket.nsf.gov/ej/showProposal.do?ID="&amp;ckCodingQTable[[#This Row],[prop_id]],"eJ")</f>
        <v>eJ</v>
      </c>
      <c r="AS35" t="s">
        <v>2829</v>
      </c>
      <c r="AT35" t="s">
        <v>2999</v>
      </c>
      <c r="AU35" t="b">
        <f>IF(ckCodingQTable[[#This Row],[ILN]]="N",SUBSTITUTE(AT34," ","")&lt;&gt;SUBSTITUTE(ckCodingQTable[[#This Row],[prop_titl_txt]]," ",""), FALSE)</f>
        <v>0</v>
      </c>
      <c r="AV35">
        <v>0</v>
      </c>
      <c r="AW35" s="13">
        <v>800000</v>
      </c>
      <c r="AX35" s="13">
        <v>800000</v>
      </c>
      <c r="AY35" s="13"/>
      <c r="AZ35" s="13">
        <v>18000</v>
      </c>
      <c r="BA35" s="13"/>
      <c r="BB35" s="13"/>
      <c r="BC35">
        <v>6</v>
      </c>
      <c r="BD35">
        <v>3</v>
      </c>
      <c r="BE35">
        <v>3</v>
      </c>
      <c r="BF35">
        <v>0.3</v>
      </c>
      <c r="BH35">
        <v>0</v>
      </c>
      <c r="BI35">
        <v>0</v>
      </c>
      <c r="BJ35">
        <v>0</v>
      </c>
      <c r="BK35">
        <v>0</v>
      </c>
      <c r="BL35" t="s">
        <v>3000</v>
      </c>
    </row>
    <row r="36" spans="1:64" x14ac:dyDescent="0.35">
      <c r="A36" s="30"/>
      <c r="B36" s="30">
        <v>43003.740972222222</v>
      </c>
      <c r="C36" t="s">
        <v>2839</v>
      </c>
      <c r="D36" t="s">
        <v>2840</v>
      </c>
      <c r="E36" t="s">
        <v>462</v>
      </c>
      <c r="F36" t="s">
        <v>2819</v>
      </c>
      <c r="G36" t="s">
        <v>2820</v>
      </c>
      <c r="H36" s="21" t="s">
        <v>2821</v>
      </c>
      <c r="I36" s="85">
        <v>1</v>
      </c>
      <c r="J36" s="85">
        <v>0</v>
      </c>
      <c r="L36" t="s">
        <v>761</v>
      </c>
      <c r="M36" t="s">
        <v>2851</v>
      </c>
      <c r="N36" t="str">
        <f>IF(SUM(ckCodingQTable[[#This Row],[NfmlPIs]:[NnonWhtAsnPIs]])&gt;0,"WMD","")</f>
        <v/>
      </c>
      <c r="O36" t="b">
        <f>_xlfn.XOR(IFERROR(MATCH(ckCodingQTable[[#This Row],[st_code]],EpscorTable[],0)&gt;0,FALSE),IFERROR(FIND("9150",ckCodingQTable[[#This Row],[propPRCs]])&gt;0,FALSE))</f>
        <v>0</v>
      </c>
      <c r="P36" s="21" t="b">
        <f>_xlfn.XOR(ckCodingQTable[[#This Row],[wmd]]&lt;&gt;"",IFERROR(FIND("9102",ckCodingQTable[[#This Row],[propPRCs]])&gt;0,FALSE))</f>
        <v>0</v>
      </c>
      <c r="Q36" t="s">
        <v>485</v>
      </c>
      <c r="S36" s="106">
        <f>S35+(ckCodingQTable[[#This Row],[ILN]]&lt;"M")</f>
        <v>20</v>
      </c>
      <c r="T36" s="21" t="s">
        <v>2834</v>
      </c>
      <c r="U36" t="s">
        <v>887</v>
      </c>
      <c r="V36" s="7" t="str">
        <f>HYPERLINK("https://www.ejacket.nsf.gov/ej/showProposal.do?ID="&amp;ckCodingQTable[[#This Row],[prop_id]],"eJ")</f>
        <v>eJ</v>
      </c>
      <c r="W36" t="s">
        <v>2841</v>
      </c>
      <c r="X36" t="s">
        <v>3001</v>
      </c>
      <c r="Y36" t="s">
        <v>1503</v>
      </c>
      <c r="Z36" t="s">
        <v>3002</v>
      </c>
      <c r="AA36" t="s">
        <v>668</v>
      </c>
      <c r="AB36" s="109" t="str">
        <f>HYPERLINK("mailto:"&amp;ckCodingQTable[[#This Row],[email]]&amp;"&amp;subject=Your NSF Proposal:  "&amp;ckCodingQTable[[#This Row],[Div]]&amp;" "&amp;ckCodingQTable[[#This Row],[prop_id]], ckCodingQTable[[#This Row],[email]])</f>
        <v>gmporter@cs.ucsd.edu</v>
      </c>
      <c r="AC36" s="30">
        <v>43344</v>
      </c>
      <c r="AD36">
        <v>36</v>
      </c>
      <c r="AG36" s="110"/>
      <c r="AI36" s="26"/>
      <c r="AJ36" s="22"/>
      <c r="AN36" s="110"/>
      <c r="AO36" s="110"/>
      <c r="AP36" s="110"/>
      <c r="AQ36" s="110"/>
      <c r="AR36" s="7" t="str">
        <f>HYPERLINK("https://www.ejacket.nsf.gov/ej/showProposal.do?ID="&amp;ckCodingQTable[[#This Row],[prop_id]],"eJ")</f>
        <v>eJ</v>
      </c>
      <c r="AS36" t="s">
        <v>2829</v>
      </c>
      <c r="AT36" t="s">
        <v>3003</v>
      </c>
      <c r="AU36" t="b">
        <f>IF(ckCodingQTable[[#This Row],[ILN]]="N",SUBSTITUTE(AT35," ","")&lt;&gt;SUBSTITUTE(ckCodingQTable[[#This Row],[prop_titl_txt]]," ",""), FALSE)</f>
        <v>1</v>
      </c>
      <c r="AV36">
        <v>0</v>
      </c>
      <c r="AW36" s="13">
        <v>400000</v>
      </c>
      <c r="AX36" s="13">
        <v>400000</v>
      </c>
      <c r="AY36" s="13"/>
      <c r="AZ36" s="13">
        <v>9300</v>
      </c>
      <c r="BA36" s="13"/>
      <c r="BB36" s="13"/>
      <c r="BC36">
        <v>3</v>
      </c>
      <c r="BD36">
        <v>6</v>
      </c>
      <c r="BE36">
        <v>1.8</v>
      </c>
      <c r="BH36">
        <v>0</v>
      </c>
      <c r="BI36">
        <v>0</v>
      </c>
      <c r="BJ36">
        <v>0</v>
      </c>
      <c r="BK36">
        <v>0</v>
      </c>
      <c r="BL36" t="s">
        <v>3004</v>
      </c>
    </row>
    <row r="37" spans="1:64" x14ac:dyDescent="0.35">
      <c r="A37" s="30"/>
      <c r="B37" s="30">
        <v>43003.736805555556</v>
      </c>
      <c r="C37" t="s">
        <v>2817</v>
      </c>
      <c r="D37" t="s">
        <v>2818</v>
      </c>
      <c r="E37" t="s">
        <v>472</v>
      </c>
      <c r="F37" t="s">
        <v>2819</v>
      </c>
      <c r="G37" t="s">
        <v>2820</v>
      </c>
      <c r="H37" s="21" t="s">
        <v>2821</v>
      </c>
      <c r="I37" s="85">
        <v>1</v>
      </c>
      <c r="J37" s="85">
        <v>0</v>
      </c>
      <c r="K37" t="s">
        <v>2822</v>
      </c>
      <c r="L37" t="s">
        <v>892</v>
      </c>
      <c r="M37" t="s">
        <v>2851</v>
      </c>
      <c r="N37" t="str">
        <f>IF(SUM(ckCodingQTable[[#This Row],[NfmlPIs]:[NnonWhtAsnPIs]])&gt;0,"WMD","")</f>
        <v>WMD</v>
      </c>
      <c r="O37" t="b">
        <f>_xlfn.XOR(IFERROR(MATCH(ckCodingQTable[[#This Row],[st_code]],EpscorTable[],0)&gt;0,FALSE),IFERROR(FIND("9150",ckCodingQTable[[#This Row],[propPRCs]])&gt;0,FALSE))</f>
        <v>0</v>
      </c>
      <c r="P37" s="21" t="b">
        <f>_xlfn.XOR(ckCodingQTable[[#This Row],[wmd]]&lt;&gt;"",IFERROR(FIND("9102",ckCodingQTable[[#This Row],[propPRCs]])&gt;0,FALSE))</f>
        <v>1</v>
      </c>
      <c r="Q37" t="s">
        <v>2979</v>
      </c>
      <c r="R37" s="22">
        <v>43082.529826388891</v>
      </c>
      <c r="S37" s="106">
        <f>S36+(ckCodingQTable[[#This Row],[ILN]]&lt;"M")</f>
        <v>21</v>
      </c>
      <c r="T37" s="21" t="s">
        <v>2863</v>
      </c>
      <c r="U37" t="s">
        <v>890</v>
      </c>
      <c r="V37" s="7" t="str">
        <f>HYPERLINK("https://www.ejacket.nsf.gov/ej/showProposal.do?ID="&amp;ckCodingQTable[[#This Row],[prop_id]],"eJ")</f>
        <v>eJ</v>
      </c>
      <c r="W37" t="s">
        <v>2825</v>
      </c>
      <c r="X37" t="s">
        <v>890</v>
      </c>
      <c r="Y37" t="s">
        <v>891</v>
      </c>
      <c r="Z37" t="s">
        <v>3005</v>
      </c>
      <c r="AA37" t="s">
        <v>2899</v>
      </c>
      <c r="AB37" s="109" t="str">
        <f>HYPERLINK("mailto:"&amp;ckCodingQTable[[#This Row],[email]]&amp;"&amp;subject=Your NSF Proposal:  "&amp;ckCodingQTable[[#This Row],[Div]]&amp;" "&amp;ckCodingQTable[[#This Row],[prop_id]], ckCodingQTable[[#This Row],[email]])</f>
        <v>goodrich@acm.org</v>
      </c>
      <c r="AC37" s="30">
        <v>43282</v>
      </c>
      <c r="AD37">
        <v>48</v>
      </c>
      <c r="AE37">
        <v>1</v>
      </c>
      <c r="AG37" s="110">
        <v>1</v>
      </c>
      <c r="AH37" t="s">
        <v>3006</v>
      </c>
      <c r="AI37" s="26">
        <v>5.75</v>
      </c>
      <c r="AJ37" s="22">
        <v>43081.234722222223</v>
      </c>
      <c r="AL37">
        <v>4</v>
      </c>
      <c r="AN37" s="110">
        <v>4</v>
      </c>
      <c r="AO37" s="110"/>
      <c r="AP37" s="110"/>
      <c r="AQ37" s="110"/>
      <c r="AR37" s="7" t="str">
        <f>HYPERLINK("https://www.ejacket.nsf.gov/ej/showProposal.do?ID="&amp;ckCodingQTable[[#This Row],[prop_id]],"eJ")</f>
        <v>eJ</v>
      </c>
      <c r="AS37" t="s">
        <v>2829</v>
      </c>
      <c r="AT37" t="s">
        <v>3007</v>
      </c>
      <c r="AU37" t="b">
        <f>IF(ckCodingQTable[[#This Row],[ILN]]="N",SUBSTITUTE(AT36," ","")&lt;&gt;SUBSTITUTE(ckCodingQTable[[#This Row],[prop_titl_txt]]," ",""), FALSE)</f>
        <v>0</v>
      </c>
      <c r="AV37">
        <v>0</v>
      </c>
      <c r="AW37" s="13">
        <v>1199544</v>
      </c>
      <c r="AX37" s="13">
        <v>1199544</v>
      </c>
      <c r="AY37" s="13"/>
      <c r="AZ37" s="13">
        <v>33265</v>
      </c>
      <c r="BA37" s="13"/>
      <c r="BB37" s="13"/>
      <c r="BC37">
        <v>8</v>
      </c>
      <c r="BD37">
        <v>12</v>
      </c>
      <c r="BE37">
        <v>12</v>
      </c>
      <c r="BH37">
        <v>2</v>
      </c>
      <c r="BI37">
        <v>0</v>
      </c>
      <c r="BJ37">
        <v>0</v>
      </c>
      <c r="BK37">
        <v>0</v>
      </c>
      <c r="BL37" t="s">
        <v>3008</v>
      </c>
    </row>
    <row r="38" spans="1:64" x14ac:dyDescent="0.35">
      <c r="A38" s="30"/>
      <c r="B38" s="30">
        <v>43003.74722222222</v>
      </c>
      <c r="C38" t="s">
        <v>2817</v>
      </c>
      <c r="D38" t="s">
        <v>2818</v>
      </c>
      <c r="E38" t="s">
        <v>476</v>
      </c>
      <c r="F38" t="s">
        <v>2819</v>
      </c>
      <c r="G38" t="s">
        <v>2820</v>
      </c>
      <c r="H38" s="21" t="s">
        <v>2821</v>
      </c>
      <c r="I38" s="85">
        <v>1</v>
      </c>
      <c r="J38" s="85">
        <v>0</v>
      </c>
      <c r="K38" t="s">
        <v>2822</v>
      </c>
      <c r="L38" t="s">
        <v>912</v>
      </c>
      <c r="M38" t="s">
        <v>2862</v>
      </c>
      <c r="N38" t="str">
        <f>IF(SUM(ckCodingQTable[[#This Row],[NfmlPIs]:[NnonWhtAsnPIs]])&gt;0,"WMD","")</f>
        <v/>
      </c>
      <c r="O38" t="b">
        <f>_xlfn.XOR(IFERROR(MATCH(ckCodingQTable[[#This Row],[st_code]],EpscorTable[],0)&gt;0,FALSE),IFERROR(FIND("9150",ckCodingQTable[[#This Row],[propPRCs]])&gt;0,FALSE))</f>
        <v>0</v>
      </c>
      <c r="P38" s="21" t="b">
        <f>_xlfn.XOR(ckCodingQTable[[#This Row],[wmd]]&lt;&gt;"",IFERROR(FIND("9102",ckCodingQTable[[#This Row],[propPRCs]])&gt;0,FALSE))</f>
        <v>0</v>
      </c>
      <c r="Q38" t="s">
        <v>3009</v>
      </c>
      <c r="S38" s="106">
        <f>S37+(ckCodingQTable[[#This Row],[ILN]]&lt;"M")</f>
        <v>22</v>
      </c>
      <c r="T38" s="21" t="s">
        <v>2863</v>
      </c>
      <c r="U38" t="s">
        <v>910</v>
      </c>
      <c r="V38" s="7" t="str">
        <f>HYPERLINK("https://www.ejacket.nsf.gov/ej/showProposal.do?ID="&amp;ckCodingQTable[[#This Row],[prop_id]],"eJ")</f>
        <v>eJ</v>
      </c>
      <c r="W38" t="s">
        <v>2825</v>
      </c>
      <c r="X38" t="s">
        <v>910</v>
      </c>
      <c r="Y38" t="s">
        <v>911</v>
      </c>
      <c r="Z38" t="s">
        <v>3010</v>
      </c>
      <c r="AA38" t="s">
        <v>2956</v>
      </c>
      <c r="AB38" s="109" t="str">
        <f>HYPERLINK("mailto:"&amp;ckCodingQTable[[#This Row],[email]]&amp;"&amp;subject=Your NSF Proposal:  "&amp;ckCodingQTable[[#This Row],[Div]]&amp;" "&amp;ckCodingQTable[[#This Row],[prop_id]], ckCodingQTable[[#This Row],[email]])</f>
        <v>andras@ecs.umass.edu</v>
      </c>
      <c r="AC38" s="30">
        <v>43160</v>
      </c>
      <c r="AD38">
        <v>48</v>
      </c>
      <c r="AE38">
        <v>1</v>
      </c>
      <c r="AG38" s="110">
        <v>1</v>
      </c>
      <c r="AH38" t="s">
        <v>3011</v>
      </c>
      <c r="AI38" s="26">
        <v>5.75</v>
      </c>
      <c r="AJ38" s="22">
        <v>43068.006249999999</v>
      </c>
      <c r="AL38">
        <v>4</v>
      </c>
      <c r="AN38" s="110">
        <v>4</v>
      </c>
      <c r="AO38" s="110"/>
      <c r="AP38" s="110"/>
      <c r="AQ38" s="110"/>
      <c r="AR38" s="7" t="str">
        <f>HYPERLINK("https://www.ejacket.nsf.gov/ej/showProposal.do?ID="&amp;ckCodingQTable[[#This Row],[prop_id]],"eJ")</f>
        <v>eJ</v>
      </c>
      <c r="AS38" t="s">
        <v>2829</v>
      </c>
      <c r="AT38" t="s">
        <v>3012</v>
      </c>
      <c r="AU38" t="b">
        <f>IF(ckCodingQTable[[#This Row],[ILN]]="N",SUBSTITUTE(AT37," ","")&lt;&gt;SUBSTITUTE(ckCodingQTable[[#This Row],[prop_titl_txt]]," ",""), FALSE)</f>
        <v>0</v>
      </c>
      <c r="AV38">
        <v>0</v>
      </c>
      <c r="AW38" s="13">
        <v>885002</v>
      </c>
      <c r="AX38" s="13">
        <v>885002</v>
      </c>
      <c r="AY38" s="13"/>
      <c r="AZ38" s="13">
        <v>12000</v>
      </c>
      <c r="BA38" s="13"/>
      <c r="BB38" s="13"/>
      <c r="BC38">
        <v>8</v>
      </c>
      <c r="BD38">
        <v>4</v>
      </c>
      <c r="BE38">
        <v>6.9</v>
      </c>
      <c r="BH38">
        <v>0</v>
      </c>
      <c r="BI38">
        <v>0</v>
      </c>
      <c r="BJ38">
        <v>0</v>
      </c>
      <c r="BK38">
        <v>0</v>
      </c>
      <c r="BL38" t="s">
        <v>3013</v>
      </c>
    </row>
    <row r="39" spans="1:64" x14ac:dyDescent="0.35">
      <c r="A39" s="30"/>
      <c r="B39" s="30">
        <v>43003.765277777777</v>
      </c>
      <c r="C39" t="s">
        <v>2868</v>
      </c>
      <c r="D39" t="s">
        <v>2869</v>
      </c>
      <c r="E39" t="s">
        <v>466</v>
      </c>
      <c r="F39" t="s">
        <v>2819</v>
      </c>
      <c r="G39" t="s">
        <v>2820</v>
      </c>
      <c r="H39" s="21" t="s">
        <v>2821</v>
      </c>
      <c r="I39" s="85">
        <v>1</v>
      </c>
      <c r="J39" s="85">
        <v>0</v>
      </c>
      <c r="K39" t="s">
        <v>2883</v>
      </c>
      <c r="L39" t="s">
        <v>931</v>
      </c>
      <c r="M39" t="s">
        <v>2851</v>
      </c>
      <c r="N39" t="str">
        <f>IF(SUM(ckCodingQTable[[#This Row],[NfmlPIs]:[NnonWhtAsnPIs]])&gt;0,"WMD","")</f>
        <v/>
      </c>
      <c r="O39" t="b">
        <f>_xlfn.XOR(IFERROR(MATCH(ckCodingQTable[[#This Row],[st_code]],EpscorTable[],0)&gt;0,FALSE),IFERROR(FIND("9150",ckCodingQTable[[#This Row],[propPRCs]])&gt;0,FALSE))</f>
        <v>0</v>
      </c>
      <c r="P39" s="21" t="b">
        <f>_xlfn.XOR(ckCodingQTable[[#This Row],[wmd]]&lt;&gt;"",IFERROR(FIND("9102",ckCodingQTable[[#This Row],[propPRCs]])&gt;0,FALSE))</f>
        <v>0</v>
      </c>
      <c r="Q39" t="s">
        <v>2884</v>
      </c>
      <c r="S39" s="106">
        <f>S38+(ckCodingQTable[[#This Row],[ILN]]&lt;"M")</f>
        <v>23</v>
      </c>
      <c r="T39" s="21" t="s">
        <v>2863</v>
      </c>
      <c r="U39" t="s">
        <v>929</v>
      </c>
      <c r="V39" s="7" t="str">
        <f>HYPERLINK("https://www.ejacket.nsf.gov/ej/showProposal.do?ID="&amp;ckCodingQTable[[#This Row],[prop_id]],"eJ")</f>
        <v>eJ</v>
      </c>
      <c r="W39" t="s">
        <v>2871</v>
      </c>
      <c r="X39" t="s">
        <v>929</v>
      </c>
      <c r="Y39" t="s">
        <v>930</v>
      </c>
      <c r="Z39" t="s">
        <v>3014</v>
      </c>
      <c r="AA39" t="s">
        <v>641</v>
      </c>
      <c r="AB39" s="109" t="str">
        <f>HYPERLINK("mailto:"&amp;ckCodingQTable[[#This Row],[email]]&amp;"&amp;subject=Your NSF Proposal:  "&amp;ckCodingQTable[[#This Row],[Div]]&amp;" "&amp;ckCodingQTable[[#This Row],[prop_id]], ckCodingQTable[[#This Row],[email]])</f>
        <v>matei@cs.stanford.edu</v>
      </c>
      <c r="AC39" s="30">
        <v>43191</v>
      </c>
      <c r="AD39">
        <v>48</v>
      </c>
      <c r="AG39" s="110"/>
      <c r="AI39" s="26"/>
      <c r="AJ39" s="22"/>
      <c r="AN39" s="110"/>
      <c r="AO39" s="110"/>
      <c r="AP39" s="110"/>
      <c r="AQ39" s="110"/>
      <c r="AR39" s="7" t="str">
        <f>HYPERLINK("https://www.ejacket.nsf.gov/ej/showProposal.do?ID="&amp;ckCodingQTable[[#This Row],[prop_id]],"eJ")</f>
        <v>eJ</v>
      </c>
      <c r="AS39" t="s">
        <v>2881</v>
      </c>
      <c r="AT39" t="s">
        <v>3015</v>
      </c>
      <c r="AU39" t="b">
        <f>IF(ckCodingQTable[[#This Row],[ILN]]="N",SUBSTITUTE(AT38," ","")&lt;&gt;SUBSTITUTE(ckCodingQTable[[#This Row],[prop_titl_txt]]," ",""), FALSE)</f>
        <v>0</v>
      </c>
      <c r="AV39">
        <v>0</v>
      </c>
      <c r="AW39" s="13">
        <v>1198235</v>
      </c>
      <c r="AX39" s="13">
        <v>1198235</v>
      </c>
      <c r="AY39" s="13"/>
      <c r="AZ39" s="13"/>
      <c r="BA39" s="13"/>
      <c r="BB39" s="13"/>
      <c r="BC39">
        <v>8</v>
      </c>
      <c r="BD39">
        <v>8</v>
      </c>
      <c r="BE39">
        <v>2.4</v>
      </c>
      <c r="BF39">
        <v>2.88</v>
      </c>
      <c r="BH39">
        <v>0</v>
      </c>
      <c r="BI39">
        <v>0</v>
      </c>
      <c r="BJ39">
        <v>0</v>
      </c>
      <c r="BK39">
        <v>0</v>
      </c>
      <c r="BL39" t="s">
        <v>3016</v>
      </c>
    </row>
    <row r="40" spans="1:64" x14ac:dyDescent="0.35">
      <c r="A40" s="30"/>
      <c r="B40" s="30">
        <v>43003.779861111114</v>
      </c>
      <c r="C40" t="s">
        <v>2868</v>
      </c>
      <c r="D40" t="s">
        <v>2869</v>
      </c>
      <c r="E40" t="s">
        <v>470</v>
      </c>
      <c r="F40" t="s">
        <v>2819</v>
      </c>
      <c r="G40" t="s">
        <v>2820</v>
      </c>
      <c r="H40" s="21" t="s">
        <v>2821</v>
      </c>
      <c r="I40" s="85">
        <v>1</v>
      </c>
      <c r="J40" s="85">
        <v>0</v>
      </c>
      <c r="K40" t="s">
        <v>2902</v>
      </c>
      <c r="L40" t="s">
        <v>935</v>
      </c>
      <c r="M40" t="s">
        <v>2851</v>
      </c>
      <c r="N40" t="str">
        <f>IF(SUM(ckCodingQTable[[#This Row],[NfmlPIs]:[NnonWhtAsnPIs]])&gt;0,"WMD","")</f>
        <v/>
      </c>
      <c r="O40" t="b">
        <f>_xlfn.XOR(IFERROR(MATCH(ckCodingQTable[[#This Row],[st_code]],EpscorTable[],0)&gt;0,FALSE),IFERROR(FIND("9150",ckCodingQTable[[#This Row],[propPRCs]])&gt;0,FALSE))</f>
        <v>0</v>
      </c>
      <c r="P40" s="21" t="b">
        <f>_xlfn.XOR(ckCodingQTable[[#This Row],[wmd]]&lt;&gt;"",IFERROR(FIND("9102",ckCodingQTable[[#This Row],[propPRCs]])&gt;0,FALSE))</f>
        <v>0</v>
      </c>
      <c r="Q40" t="s">
        <v>2903</v>
      </c>
      <c r="S40" s="106">
        <f>S39+(ckCodingQTable[[#This Row],[ILN]]&lt;"M")</f>
        <v>24</v>
      </c>
      <c r="T40" s="21" t="s">
        <v>2824</v>
      </c>
      <c r="U40" t="s">
        <v>933</v>
      </c>
      <c r="V40" s="7" t="str">
        <f>HYPERLINK("https://www.ejacket.nsf.gov/ej/showProposal.do?ID="&amp;ckCodingQTable[[#This Row],[prop_id]],"eJ")</f>
        <v>eJ</v>
      </c>
      <c r="W40" t="s">
        <v>2871</v>
      </c>
      <c r="X40" t="s">
        <v>933</v>
      </c>
      <c r="Y40" t="s">
        <v>934</v>
      </c>
      <c r="Z40" t="s">
        <v>3017</v>
      </c>
      <c r="AA40" t="s">
        <v>641</v>
      </c>
      <c r="AB40" s="109" t="str">
        <f>HYPERLINK("mailto:"&amp;ckCodingQTable[[#This Row],[email]]&amp;"&amp;subject=Your NSF Proposal:  "&amp;ckCodingQTable[[#This Row],[Div]]&amp;" "&amp;ckCodingQTable[[#This Row],[prop_id]], ckCodingQTable[[#This Row],[email]])</f>
        <v>guibas@cs.stanford.edu</v>
      </c>
      <c r="AC40" s="30">
        <v>43344</v>
      </c>
      <c r="AD40">
        <v>36</v>
      </c>
      <c r="AG40" s="110"/>
      <c r="AI40" s="26"/>
      <c r="AJ40" s="22"/>
      <c r="AK40" s="21">
        <v>1</v>
      </c>
      <c r="AN40" s="110"/>
      <c r="AO40" s="110"/>
      <c r="AP40" s="110"/>
      <c r="AQ40" s="110"/>
      <c r="AR40" s="7" t="str">
        <f>HYPERLINK("https://www.ejacket.nsf.gov/ej/showProposal.do?ID="&amp;ckCodingQTable[[#This Row],[prop_id]],"eJ")</f>
        <v>eJ</v>
      </c>
      <c r="AS40" t="s">
        <v>2829</v>
      </c>
      <c r="AT40" t="s">
        <v>3018</v>
      </c>
      <c r="AU40" t="b">
        <f>IF(ckCodingQTable[[#This Row],[ILN]]="N",SUBSTITUTE(AT39," ","")&lt;&gt;SUBSTITUTE(ckCodingQTable[[#This Row],[prop_titl_txt]]," ",""), FALSE)</f>
        <v>0</v>
      </c>
      <c r="AV40">
        <v>0</v>
      </c>
      <c r="AW40" s="13">
        <v>551547</v>
      </c>
      <c r="AX40" s="13">
        <v>551547</v>
      </c>
      <c r="AY40" s="13"/>
      <c r="AZ40" s="13">
        <v>9000</v>
      </c>
      <c r="BA40" s="13">
        <v>98772</v>
      </c>
      <c r="BB40" s="13"/>
      <c r="BC40">
        <v>3</v>
      </c>
      <c r="BD40">
        <v>3</v>
      </c>
      <c r="BF40">
        <v>1.35</v>
      </c>
      <c r="BH40">
        <v>0</v>
      </c>
      <c r="BI40">
        <v>0</v>
      </c>
      <c r="BJ40">
        <v>0</v>
      </c>
      <c r="BK40">
        <v>0</v>
      </c>
      <c r="BL40" t="s">
        <v>3019</v>
      </c>
    </row>
    <row r="41" spans="1:64" x14ac:dyDescent="0.35">
      <c r="A41" s="30"/>
      <c r="B41" s="30">
        <v>43005.756944444445</v>
      </c>
      <c r="C41" t="s">
        <v>2868</v>
      </c>
      <c r="D41" t="s">
        <v>2869</v>
      </c>
      <c r="E41" t="s">
        <v>470</v>
      </c>
      <c r="F41" t="s">
        <v>2819</v>
      </c>
      <c r="G41" t="s">
        <v>2820</v>
      </c>
      <c r="H41" s="21" t="s">
        <v>2821</v>
      </c>
      <c r="I41" s="85">
        <v>1</v>
      </c>
      <c r="J41" s="85">
        <v>0</v>
      </c>
      <c r="K41" t="s">
        <v>2902</v>
      </c>
      <c r="L41" t="s">
        <v>935</v>
      </c>
      <c r="M41" t="s">
        <v>2851</v>
      </c>
      <c r="N41" t="str">
        <f>IF(SUM(ckCodingQTable[[#This Row],[NfmlPIs]:[NnonWhtAsnPIs]])&gt;0,"WMD","")</f>
        <v/>
      </c>
      <c r="O41" t="b">
        <f>_xlfn.XOR(IFERROR(MATCH(ckCodingQTable[[#This Row],[st_code]],EpscorTable[],0)&gt;0,FALSE),IFERROR(FIND("9150",ckCodingQTable[[#This Row],[propPRCs]])&gt;0,FALSE))</f>
        <v>0</v>
      </c>
      <c r="P41" s="21" t="b">
        <f>_xlfn.XOR(ckCodingQTable[[#This Row],[wmd]]&lt;&gt;"",IFERROR(FIND("9102",ckCodingQTable[[#This Row],[propPRCs]])&gt;0,FALSE))</f>
        <v>0</v>
      </c>
      <c r="Q41" t="s">
        <v>3020</v>
      </c>
      <c r="S41" s="106">
        <f>S40+(ckCodingQTable[[#This Row],[ILN]]&lt;"M")</f>
        <v>24</v>
      </c>
      <c r="T41" s="21" t="s">
        <v>2834</v>
      </c>
      <c r="U41" t="s">
        <v>933</v>
      </c>
      <c r="V41" s="7" t="str">
        <f>HYPERLINK("https://www.ejacket.nsf.gov/ej/showProposal.do?ID="&amp;ckCodingQTable[[#This Row],[prop_id]],"eJ")</f>
        <v>eJ</v>
      </c>
      <c r="W41" t="s">
        <v>2871</v>
      </c>
      <c r="X41" t="s">
        <v>3021</v>
      </c>
      <c r="Y41" t="s">
        <v>3022</v>
      </c>
      <c r="Z41" t="s">
        <v>3023</v>
      </c>
      <c r="AA41" t="s">
        <v>668</v>
      </c>
      <c r="AB41" s="109" t="str">
        <f>HYPERLINK("mailto:"&amp;ckCodingQTable[[#This Row],[email]]&amp;"&amp;subject=Your NSF Proposal:  "&amp;ckCodingQTable[[#This Row],[Div]]&amp;" "&amp;ckCodingQTable[[#This Row],[prop_id]], ckCodingQTable[[#This Row],[email]])</f>
        <v>haosu@ucsd.edu</v>
      </c>
      <c r="AC41" s="30">
        <v>43344</v>
      </c>
      <c r="AD41">
        <v>36</v>
      </c>
      <c r="AG41" s="110"/>
      <c r="AI41" s="26"/>
      <c r="AJ41" s="22"/>
      <c r="AN41" s="110"/>
      <c r="AO41" s="110"/>
      <c r="AP41" s="110"/>
      <c r="AQ41" s="110"/>
      <c r="AR41" s="7" t="str">
        <f>HYPERLINK("https://www.ejacket.nsf.gov/ej/showProposal.do?ID="&amp;ckCodingQTable[[#This Row],[prop_id]],"eJ")</f>
        <v>eJ</v>
      </c>
      <c r="AS41" t="s">
        <v>2829</v>
      </c>
      <c r="AT41" t="s">
        <v>3018</v>
      </c>
      <c r="AU41" t="b">
        <f>IF(ckCodingQTable[[#This Row],[ILN]]="N",SUBSTITUTE(AT40," ","")&lt;&gt;SUBSTITUTE(ckCodingQTable[[#This Row],[prop_titl_txt]]," ",""), FALSE)</f>
        <v>0</v>
      </c>
      <c r="AV41">
        <v>0</v>
      </c>
      <c r="AW41" s="13">
        <v>529520</v>
      </c>
      <c r="AX41" s="13">
        <v>529520</v>
      </c>
      <c r="AY41" s="13"/>
      <c r="AZ41" s="13">
        <v>18000</v>
      </c>
      <c r="BA41" s="13"/>
      <c r="BB41" s="13"/>
      <c r="BC41">
        <v>6</v>
      </c>
      <c r="BD41">
        <v>3</v>
      </c>
      <c r="BE41">
        <v>1.5</v>
      </c>
      <c r="BH41">
        <v>0</v>
      </c>
      <c r="BI41">
        <v>0</v>
      </c>
      <c r="BJ41">
        <v>0</v>
      </c>
      <c r="BK41">
        <v>0</v>
      </c>
      <c r="BL41" t="s">
        <v>3024</v>
      </c>
    </row>
    <row r="42" spans="1:64" x14ac:dyDescent="0.35">
      <c r="A42" s="30"/>
      <c r="B42" s="30">
        <v>43003.794444444444</v>
      </c>
      <c r="C42" t="s">
        <v>2868</v>
      </c>
      <c r="D42" t="s">
        <v>2869</v>
      </c>
      <c r="E42" t="s">
        <v>466</v>
      </c>
      <c r="F42" t="s">
        <v>2819</v>
      </c>
      <c r="G42" t="s">
        <v>2820</v>
      </c>
      <c r="H42" s="21" t="s">
        <v>2821</v>
      </c>
      <c r="I42" s="85">
        <v>1</v>
      </c>
      <c r="J42" s="85">
        <v>0</v>
      </c>
      <c r="K42" t="s">
        <v>2883</v>
      </c>
      <c r="L42" t="s">
        <v>786</v>
      </c>
      <c r="M42" t="s">
        <v>2851</v>
      </c>
      <c r="N42" t="str">
        <f>IF(SUM(ckCodingQTable[[#This Row],[NfmlPIs]:[NnonWhtAsnPIs]])&gt;0,"WMD","")</f>
        <v>WMD</v>
      </c>
      <c r="O42" t="b">
        <f>_xlfn.XOR(IFERROR(MATCH(ckCodingQTable[[#This Row],[st_code]],EpscorTable[],0)&gt;0,FALSE),IFERROR(FIND("9150",ckCodingQTable[[#This Row],[propPRCs]])&gt;0,FALSE))</f>
        <v>0</v>
      </c>
      <c r="P42" s="21" t="b">
        <f>_xlfn.XOR(ckCodingQTable[[#This Row],[wmd]]&lt;&gt;"",IFERROR(FIND("9102",ckCodingQTable[[#This Row],[propPRCs]])&gt;0,FALSE))</f>
        <v>1</v>
      </c>
      <c r="Q42" t="s">
        <v>2884</v>
      </c>
      <c r="S42" s="106">
        <f>S41+(ckCodingQTable[[#This Row],[ILN]]&lt;"M")</f>
        <v>25</v>
      </c>
      <c r="T42" s="21" t="s">
        <v>2863</v>
      </c>
      <c r="U42" t="s">
        <v>937</v>
      </c>
      <c r="V42" s="7" t="str">
        <f>HYPERLINK("https://www.ejacket.nsf.gov/ej/showProposal.do?ID="&amp;ckCodingQTable[[#This Row],[prop_id]],"eJ")</f>
        <v>eJ</v>
      </c>
      <c r="W42" t="s">
        <v>2871</v>
      </c>
      <c r="X42" t="s">
        <v>937</v>
      </c>
      <c r="Y42" t="s">
        <v>938</v>
      </c>
      <c r="Z42" t="s">
        <v>3025</v>
      </c>
      <c r="AA42" t="s">
        <v>2853</v>
      </c>
      <c r="AB42" s="109" t="str">
        <f>HYPERLINK("mailto:"&amp;ckCodingQTable[[#This Row],[email]]&amp;"&amp;subject=Your NSF Proposal:  "&amp;ckCodingQTable[[#This Row],[Div]]&amp;" "&amp;ckCodingQTable[[#This Row],[prop_id]], ckCodingQTable[[#This Row],[email]])</f>
        <v>ebelding@cs.ucsb.edu</v>
      </c>
      <c r="AC42" s="30">
        <v>43282</v>
      </c>
      <c r="AD42">
        <v>36</v>
      </c>
      <c r="AG42" s="110"/>
      <c r="AI42" s="26"/>
      <c r="AJ42" s="22"/>
      <c r="AN42" s="110"/>
      <c r="AO42" s="110"/>
      <c r="AP42" s="110"/>
      <c r="AQ42" s="110"/>
      <c r="AR42" s="7" t="str">
        <f>HYPERLINK("https://www.ejacket.nsf.gov/ej/showProposal.do?ID="&amp;ckCodingQTable[[#This Row],[prop_id]],"eJ")</f>
        <v>eJ</v>
      </c>
      <c r="AS42" t="s">
        <v>2881</v>
      </c>
      <c r="AT42" t="s">
        <v>3026</v>
      </c>
      <c r="AU42" t="b">
        <f>IF(ckCodingQTable[[#This Row],[ILN]]="N",SUBSTITUTE(AT41," ","")&lt;&gt;SUBSTITUTE(ckCodingQTable[[#This Row],[prop_titl_txt]]," ",""), FALSE)</f>
        <v>0</v>
      </c>
      <c r="AV42">
        <v>0</v>
      </c>
      <c r="AW42" s="13">
        <v>1079967</v>
      </c>
      <c r="AX42" s="13">
        <v>1079967</v>
      </c>
      <c r="AY42" s="13"/>
      <c r="AZ42" s="13"/>
      <c r="BA42" s="13"/>
      <c r="BB42" s="13"/>
      <c r="BC42">
        <v>8</v>
      </c>
      <c r="BD42">
        <v>6</v>
      </c>
      <c r="BE42">
        <v>6</v>
      </c>
      <c r="BH42">
        <v>2</v>
      </c>
      <c r="BI42">
        <v>0</v>
      </c>
      <c r="BJ42">
        <v>0</v>
      </c>
      <c r="BK42">
        <v>0</v>
      </c>
      <c r="BL42" t="s">
        <v>3027</v>
      </c>
    </row>
    <row r="43" spans="1:64" x14ac:dyDescent="0.35">
      <c r="A43" s="30"/>
      <c r="B43" s="30">
        <v>43003.845138888886</v>
      </c>
      <c r="C43" t="s">
        <v>2868</v>
      </c>
      <c r="D43" t="s">
        <v>2869</v>
      </c>
      <c r="E43" t="s">
        <v>470</v>
      </c>
      <c r="F43" t="s">
        <v>2819</v>
      </c>
      <c r="G43" t="s">
        <v>2820</v>
      </c>
      <c r="H43" s="21" t="s">
        <v>2821</v>
      </c>
      <c r="I43" s="85">
        <v>1</v>
      </c>
      <c r="J43" s="85">
        <v>0</v>
      </c>
      <c r="K43" t="s">
        <v>2902</v>
      </c>
      <c r="L43" t="s">
        <v>793</v>
      </c>
      <c r="M43" t="s">
        <v>2845</v>
      </c>
      <c r="N43" t="str">
        <f>IF(SUM(ckCodingQTable[[#This Row],[NfmlPIs]:[NnonWhtAsnPIs]])&gt;0,"WMD","")</f>
        <v/>
      </c>
      <c r="O43" t="b">
        <f>_xlfn.XOR(IFERROR(MATCH(ckCodingQTable[[#This Row],[st_code]],EpscorTable[],0)&gt;0,FALSE),IFERROR(FIND("9150",ckCodingQTable[[#This Row],[propPRCs]])&gt;0,FALSE))</f>
        <v>0</v>
      </c>
      <c r="P43" s="21" t="b">
        <f>_xlfn.XOR(ckCodingQTable[[#This Row],[wmd]]&lt;&gt;"",IFERROR(FIND("9102",ckCodingQTable[[#This Row],[propPRCs]])&gt;0,FALSE))</f>
        <v>0</v>
      </c>
      <c r="Q43" t="s">
        <v>2903</v>
      </c>
      <c r="S43" s="106">
        <f>S42+(ckCodingQTable[[#This Row],[ILN]]&lt;"M")</f>
        <v>26</v>
      </c>
      <c r="T43" s="21" t="s">
        <v>2863</v>
      </c>
      <c r="U43" t="s">
        <v>940</v>
      </c>
      <c r="V43" s="7" t="str">
        <f>HYPERLINK("https://www.ejacket.nsf.gov/ej/showProposal.do?ID="&amp;ckCodingQTable[[#This Row],[prop_id]],"eJ")</f>
        <v>eJ</v>
      </c>
      <c r="W43" t="s">
        <v>2871</v>
      </c>
      <c r="X43" t="s">
        <v>940</v>
      </c>
      <c r="Y43" t="s">
        <v>941</v>
      </c>
      <c r="Z43" t="s">
        <v>3028</v>
      </c>
      <c r="AA43" t="s">
        <v>2848</v>
      </c>
      <c r="AB43" s="109" t="str">
        <f>HYPERLINK("mailto:"&amp;ckCodingQTable[[#This Row],[email]]&amp;"&amp;subject=Your NSF Proposal:  "&amp;ckCodingQTable[[#This Row],[Div]]&amp;" "&amp;ckCodingQTable[[#This Row],[prop_id]], ckCodingQTable[[#This Row],[email]])</f>
        <v>zaid@uw.edu</v>
      </c>
      <c r="AC43" s="30">
        <v>43267</v>
      </c>
      <c r="AD43">
        <v>48</v>
      </c>
      <c r="AG43" s="110"/>
      <c r="AI43" s="26"/>
      <c r="AJ43" s="22"/>
      <c r="AN43" s="110"/>
      <c r="AO43" s="110"/>
      <c r="AP43" s="110"/>
      <c r="AQ43" s="110"/>
      <c r="AR43" s="7" t="str">
        <f>HYPERLINK("https://www.ejacket.nsf.gov/ej/showProposal.do?ID="&amp;ckCodingQTable[[#This Row],[prop_id]],"eJ")</f>
        <v>eJ</v>
      </c>
      <c r="AS43" t="s">
        <v>2829</v>
      </c>
      <c r="AT43" t="s">
        <v>3029</v>
      </c>
      <c r="AU43" t="b">
        <f>IF(ckCodingQTable[[#This Row],[ILN]]="N",SUBSTITUTE(AT42," ","")&lt;&gt;SUBSTITUTE(ckCodingQTable[[#This Row],[prop_titl_txt]]," ",""), FALSE)</f>
        <v>0</v>
      </c>
      <c r="AV43">
        <v>0</v>
      </c>
      <c r="AW43" s="13">
        <v>1192406</v>
      </c>
      <c r="AX43" s="13">
        <v>1192406</v>
      </c>
      <c r="AY43" s="13"/>
      <c r="AZ43" s="13">
        <v>16000</v>
      </c>
      <c r="BA43" s="13">
        <v>123120</v>
      </c>
      <c r="BB43" s="13"/>
      <c r="BC43">
        <v>8</v>
      </c>
      <c r="BD43">
        <v>8</v>
      </c>
      <c r="BE43">
        <v>5.2</v>
      </c>
      <c r="BH43">
        <v>0</v>
      </c>
      <c r="BI43">
        <v>0</v>
      </c>
      <c r="BJ43">
        <v>0</v>
      </c>
      <c r="BK43">
        <v>0</v>
      </c>
      <c r="BL43" t="s">
        <v>3030</v>
      </c>
    </row>
    <row r="44" spans="1:64" x14ac:dyDescent="0.35">
      <c r="A44" s="30"/>
      <c r="B44" s="30">
        <v>43004.378472222219</v>
      </c>
      <c r="C44" t="s">
        <v>2868</v>
      </c>
      <c r="D44" t="s">
        <v>2869</v>
      </c>
      <c r="E44" t="s">
        <v>468</v>
      </c>
      <c r="F44" t="s">
        <v>2819</v>
      </c>
      <c r="G44" t="s">
        <v>2820</v>
      </c>
      <c r="H44" s="21" t="s">
        <v>2821</v>
      </c>
      <c r="I44" s="85">
        <v>1</v>
      </c>
      <c r="J44" s="85">
        <v>0</v>
      </c>
      <c r="K44" t="s">
        <v>2883</v>
      </c>
      <c r="L44" t="s">
        <v>800</v>
      </c>
      <c r="M44" t="s">
        <v>3031</v>
      </c>
      <c r="N44" t="str">
        <f>IF(SUM(ckCodingQTable[[#This Row],[NfmlPIs]:[NnonWhtAsnPIs]])&gt;0,"WMD","")</f>
        <v>WMD</v>
      </c>
      <c r="O44" t="b">
        <f>_xlfn.XOR(IFERROR(MATCH(ckCodingQTable[[#This Row],[st_code]],EpscorTable[],0)&gt;0,FALSE),IFERROR(FIND("9150",ckCodingQTable[[#This Row],[propPRCs]])&gt;0,FALSE))</f>
        <v>0</v>
      </c>
      <c r="P44" s="21" t="b">
        <f>_xlfn.XOR(ckCodingQTable[[#This Row],[wmd]]&lt;&gt;"",IFERROR(FIND("9102",ckCodingQTable[[#This Row],[propPRCs]])&gt;0,FALSE))</f>
        <v>1</v>
      </c>
      <c r="Q44" t="s">
        <v>2912</v>
      </c>
      <c r="S44" s="106">
        <f>S43+(ckCodingQTable[[#This Row],[ILN]]&lt;"M")</f>
        <v>27</v>
      </c>
      <c r="T44" s="21" t="s">
        <v>2863</v>
      </c>
      <c r="U44" t="s">
        <v>943</v>
      </c>
      <c r="V44" s="7" t="str">
        <f>HYPERLINK("https://www.ejacket.nsf.gov/ej/showProposal.do?ID="&amp;ckCodingQTable[[#This Row],[prop_id]],"eJ")</f>
        <v>eJ</v>
      </c>
      <c r="W44" t="s">
        <v>2871</v>
      </c>
      <c r="X44" t="s">
        <v>943</v>
      </c>
      <c r="Y44" t="s">
        <v>944</v>
      </c>
      <c r="Z44" t="s">
        <v>3032</v>
      </c>
      <c r="AA44" t="s">
        <v>3033</v>
      </c>
      <c r="AB44" s="109" t="str">
        <f>HYPERLINK("mailto:"&amp;ckCodingQTable[[#This Row],[email]]&amp;"&amp;subject=Your NSF Proposal:  "&amp;ckCodingQTable[[#This Row],[Div]]&amp;" "&amp;ckCodingQTable[[#This Row],[prop_id]], ckCodingQTable[[#This Row],[email]])</f>
        <v>rushmeier@cs.yale.edu</v>
      </c>
      <c r="AC44" s="30">
        <v>43282</v>
      </c>
      <c r="AD44">
        <v>36</v>
      </c>
      <c r="AG44" s="110"/>
      <c r="AI44" s="26"/>
      <c r="AJ44" s="22"/>
      <c r="AN44" s="110"/>
      <c r="AO44" s="110"/>
      <c r="AP44" s="110"/>
      <c r="AQ44" s="110"/>
      <c r="AR44" s="7" t="str">
        <f>HYPERLINK("https://www.ejacket.nsf.gov/ej/showProposal.do?ID="&amp;ckCodingQTable[[#This Row],[prop_id]],"eJ")</f>
        <v>eJ</v>
      </c>
      <c r="AS44" t="s">
        <v>2829</v>
      </c>
      <c r="AT44" t="s">
        <v>3034</v>
      </c>
      <c r="AU44" t="b">
        <f>IF(ckCodingQTable[[#This Row],[ILN]]="N",SUBSTITUTE(AT43," ","")&lt;&gt;SUBSTITUTE(ckCodingQTable[[#This Row],[prop_titl_txt]]," ",""), FALSE)</f>
        <v>0</v>
      </c>
      <c r="AV44">
        <v>0</v>
      </c>
      <c r="AW44" s="13">
        <v>1120409</v>
      </c>
      <c r="AX44" s="13">
        <v>1120409</v>
      </c>
      <c r="AY44" s="13"/>
      <c r="AZ44" s="13">
        <v>10800</v>
      </c>
      <c r="BA44" s="13">
        <v>99285</v>
      </c>
      <c r="BB44" s="13"/>
      <c r="BC44">
        <v>6</v>
      </c>
      <c r="BD44">
        <v>6</v>
      </c>
      <c r="BE44">
        <v>6</v>
      </c>
      <c r="BH44">
        <v>3</v>
      </c>
      <c r="BI44">
        <v>0</v>
      </c>
      <c r="BJ44">
        <v>0</v>
      </c>
      <c r="BK44">
        <v>0</v>
      </c>
      <c r="BL44" t="s">
        <v>3035</v>
      </c>
    </row>
    <row r="45" spans="1:64" x14ac:dyDescent="0.35">
      <c r="A45" s="30"/>
      <c r="B45" s="30">
        <v>43004.397222222222</v>
      </c>
      <c r="C45" t="s">
        <v>2817</v>
      </c>
      <c r="D45" t="s">
        <v>2818</v>
      </c>
      <c r="E45" t="s">
        <v>476</v>
      </c>
      <c r="F45" t="s">
        <v>2819</v>
      </c>
      <c r="G45" t="s">
        <v>2820</v>
      </c>
      <c r="H45" s="21" t="s">
        <v>2821</v>
      </c>
      <c r="I45" s="85">
        <v>1</v>
      </c>
      <c r="J45" s="85">
        <v>0</v>
      </c>
      <c r="K45" t="s">
        <v>2822</v>
      </c>
      <c r="L45" t="s">
        <v>948</v>
      </c>
      <c r="M45" t="s">
        <v>3037</v>
      </c>
      <c r="N45" t="str">
        <f>IF(SUM(ckCodingQTable[[#This Row],[NfmlPIs]:[NnonWhtAsnPIs]])&gt;0,"WMD","")</f>
        <v>WMD</v>
      </c>
      <c r="O45" t="b">
        <f>_xlfn.XOR(IFERROR(MATCH(ckCodingQTable[[#This Row],[st_code]],EpscorTable[],0)&gt;0,FALSE),IFERROR(FIND("9150",ckCodingQTable[[#This Row],[propPRCs]])&gt;0,FALSE))</f>
        <v>0</v>
      </c>
      <c r="P45" s="21" t="b">
        <f>_xlfn.XOR(ckCodingQTable[[#This Row],[wmd]]&lt;&gt;"",IFERROR(FIND("9102",ckCodingQTable[[#This Row],[propPRCs]])&gt;0,FALSE))</f>
        <v>1</v>
      </c>
      <c r="Q45" t="s">
        <v>3036</v>
      </c>
      <c r="S45" s="106">
        <f>S44+(ckCodingQTable[[#This Row],[ILN]]&lt;"M")</f>
        <v>28</v>
      </c>
      <c r="T45" s="21" t="s">
        <v>2824</v>
      </c>
      <c r="U45" t="s">
        <v>946</v>
      </c>
      <c r="V45" s="7" t="str">
        <f>HYPERLINK("https://www.ejacket.nsf.gov/ej/showProposal.do?ID="&amp;ckCodingQTable[[#This Row],[prop_id]],"eJ")</f>
        <v>eJ</v>
      </c>
      <c r="W45" t="s">
        <v>2825</v>
      </c>
      <c r="X45" t="s">
        <v>946</v>
      </c>
      <c r="Y45" t="s">
        <v>947</v>
      </c>
      <c r="Z45" t="s">
        <v>3038</v>
      </c>
      <c r="AA45" t="s">
        <v>3039</v>
      </c>
      <c r="AB45" s="109" t="str">
        <f>HYPERLINK("mailto:"&amp;ckCodingQTable[[#This Row],[email]]&amp;"&amp;subject=Your NSF Proposal:  "&amp;ckCodingQTable[[#This Row],[Div]]&amp;" "&amp;ckCodingQTable[[#This Row],[prop_id]], ckCodingQTable[[#This Row],[email]])</f>
        <v>JaneClelandHuang@nd.edu</v>
      </c>
      <c r="AC45" s="30">
        <v>43282</v>
      </c>
      <c r="AD45">
        <v>48</v>
      </c>
      <c r="AE45">
        <v>1</v>
      </c>
      <c r="AG45" s="110">
        <v>1</v>
      </c>
      <c r="AH45" t="s">
        <v>3040</v>
      </c>
      <c r="AI45" s="26">
        <v>6.333333333333333</v>
      </c>
      <c r="AJ45" s="22">
        <v>43079.973611111112</v>
      </c>
      <c r="AL45">
        <v>3</v>
      </c>
      <c r="AN45" s="110">
        <v>3</v>
      </c>
      <c r="AO45" s="110"/>
      <c r="AP45" s="110"/>
      <c r="AQ45" s="110"/>
      <c r="AR45" s="7" t="str">
        <f>HYPERLINK("https://www.ejacket.nsf.gov/ej/showProposal.do?ID="&amp;ckCodingQTable[[#This Row],[prop_id]],"eJ")</f>
        <v>eJ</v>
      </c>
      <c r="AS45" t="s">
        <v>2829</v>
      </c>
      <c r="AT45" t="s">
        <v>3041</v>
      </c>
      <c r="AU45" t="b">
        <f>IF(ckCodingQTable[[#This Row],[ILN]]="N",SUBSTITUTE(AT44," ","")&lt;&gt;SUBSTITUTE(ckCodingQTable[[#This Row],[prop_titl_txt]]," ",""), FALSE)</f>
        <v>0</v>
      </c>
      <c r="AV45">
        <v>0</v>
      </c>
      <c r="AW45" s="13">
        <v>1017896</v>
      </c>
      <c r="AX45" s="13">
        <v>1017896</v>
      </c>
      <c r="AY45" s="13"/>
      <c r="AZ45" s="13">
        <v>20000</v>
      </c>
      <c r="BA45" s="13"/>
      <c r="BB45" s="13">
        <v>52000</v>
      </c>
      <c r="BC45">
        <v>12</v>
      </c>
      <c r="BD45">
        <v>12</v>
      </c>
      <c r="BE45">
        <v>12</v>
      </c>
      <c r="BH45">
        <v>2</v>
      </c>
      <c r="BI45">
        <v>0</v>
      </c>
      <c r="BJ45">
        <v>1</v>
      </c>
      <c r="BK45">
        <v>0</v>
      </c>
      <c r="BL45" t="s">
        <v>3042</v>
      </c>
    </row>
    <row r="46" spans="1:64" x14ac:dyDescent="0.35">
      <c r="A46" s="30"/>
      <c r="B46" s="30">
        <v>43000.741666666669</v>
      </c>
      <c r="C46" t="s">
        <v>2817</v>
      </c>
      <c r="D46" t="s">
        <v>2818</v>
      </c>
      <c r="E46" t="s">
        <v>476</v>
      </c>
      <c r="F46" t="s">
        <v>2819</v>
      </c>
      <c r="G46" t="s">
        <v>2820</v>
      </c>
      <c r="H46" s="21" t="s">
        <v>2821</v>
      </c>
      <c r="I46" s="85">
        <v>1</v>
      </c>
      <c r="J46" s="85">
        <v>0</v>
      </c>
      <c r="K46" t="s">
        <v>2822</v>
      </c>
      <c r="L46" t="s">
        <v>948</v>
      </c>
      <c r="M46" t="s">
        <v>2851</v>
      </c>
      <c r="N46" t="str">
        <f>IF(SUM(ckCodingQTable[[#This Row],[NfmlPIs]:[NnonWhtAsnPIs]])&gt;0,"WMD","")</f>
        <v/>
      </c>
      <c r="O46" t="b">
        <f>_xlfn.XOR(IFERROR(MATCH(ckCodingQTable[[#This Row],[st_code]],EpscorTable[],0)&gt;0,FALSE),IFERROR(FIND("9150",ckCodingQTable[[#This Row],[propPRCs]])&gt;0,FALSE))</f>
        <v>0</v>
      </c>
      <c r="P46" s="21" t="b">
        <f>_xlfn.XOR(ckCodingQTable[[#This Row],[wmd]]&lt;&gt;"",IFERROR(FIND("9102",ckCodingQTable[[#This Row],[propPRCs]])&gt;0,FALSE))</f>
        <v>0</v>
      </c>
      <c r="Q46" t="s">
        <v>3036</v>
      </c>
      <c r="S46" s="106">
        <f>S45+(ckCodingQTable[[#This Row],[ILN]]&lt;"M")</f>
        <v>28</v>
      </c>
      <c r="T46" s="21" t="s">
        <v>2834</v>
      </c>
      <c r="U46" t="s">
        <v>946</v>
      </c>
      <c r="V46" s="7" t="str">
        <f>HYPERLINK("https://www.ejacket.nsf.gov/ej/showProposal.do?ID="&amp;ckCodingQTable[[#This Row],[prop_id]],"eJ")</f>
        <v>eJ</v>
      </c>
      <c r="W46" t="s">
        <v>2825</v>
      </c>
      <c r="X46" t="s">
        <v>3043</v>
      </c>
      <c r="Y46" t="s">
        <v>3044</v>
      </c>
      <c r="Z46" t="s">
        <v>3045</v>
      </c>
      <c r="AA46" t="s">
        <v>3046</v>
      </c>
      <c r="AB46" s="109" t="str">
        <f>HYPERLINK("mailto:"&amp;ckCodingQTable[[#This Row],[email]]&amp;"&amp;subject=Your NSF Proposal:  "&amp;ckCodingQTable[[#This Row],[Div]]&amp;" "&amp;ckCodingQTable[[#This Row],[prop_id]], ckCodingQTable[[#This Row],[email]])</f>
        <v>dfalessi@calpoly.edu</v>
      </c>
      <c r="AC46" s="30">
        <v>43282</v>
      </c>
      <c r="AD46">
        <v>48</v>
      </c>
      <c r="AG46" s="110"/>
      <c r="AI46" s="26"/>
      <c r="AJ46" s="22"/>
      <c r="AN46" s="110"/>
      <c r="AO46" s="110"/>
      <c r="AP46" s="110"/>
      <c r="AQ46" s="110"/>
      <c r="AR46" s="7" t="str">
        <f>HYPERLINK("https://www.ejacket.nsf.gov/ej/showProposal.do?ID="&amp;ckCodingQTable[[#This Row],[prop_id]],"eJ")</f>
        <v>eJ</v>
      </c>
      <c r="AS46" t="s">
        <v>2829</v>
      </c>
      <c r="AT46" t="s">
        <v>3041</v>
      </c>
      <c r="AU46" t="b">
        <f>IF(ckCodingQTable[[#This Row],[ILN]]="N",SUBSTITUTE(AT45," ","")&lt;&gt;SUBSTITUTE(ckCodingQTable[[#This Row],[prop_titl_txt]]," ",""), FALSE)</f>
        <v>0</v>
      </c>
      <c r="AV46">
        <v>0</v>
      </c>
      <c r="AW46" s="13">
        <v>172670</v>
      </c>
      <c r="AX46" s="13">
        <v>172670</v>
      </c>
      <c r="AY46" s="13"/>
      <c r="AZ46" s="13">
        <v>20480</v>
      </c>
      <c r="BA46" s="13"/>
      <c r="BB46" s="13"/>
      <c r="BC46">
        <v>4</v>
      </c>
      <c r="BD46">
        <v>4</v>
      </c>
      <c r="BE46">
        <v>4</v>
      </c>
      <c r="BH46">
        <v>0</v>
      </c>
      <c r="BI46">
        <v>0</v>
      </c>
      <c r="BJ46">
        <v>0</v>
      </c>
      <c r="BK46">
        <v>0</v>
      </c>
      <c r="BL46" t="s">
        <v>3047</v>
      </c>
    </row>
    <row r="47" spans="1:64" x14ac:dyDescent="0.35">
      <c r="A47" s="30"/>
      <c r="B47" s="30">
        <v>43004.440972222219</v>
      </c>
      <c r="C47" t="s">
        <v>2868</v>
      </c>
      <c r="D47" t="s">
        <v>2869</v>
      </c>
      <c r="E47" t="s">
        <v>468</v>
      </c>
      <c r="F47" t="s">
        <v>2819</v>
      </c>
      <c r="G47" t="s">
        <v>2820</v>
      </c>
      <c r="H47" s="21" t="s">
        <v>2821</v>
      </c>
      <c r="I47" s="85">
        <v>1</v>
      </c>
      <c r="J47" s="85">
        <v>0</v>
      </c>
      <c r="K47" t="s">
        <v>2911</v>
      </c>
      <c r="L47" t="s">
        <v>807</v>
      </c>
      <c r="M47" t="s">
        <v>2907</v>
      </c>
      <c r="N47" t="str">
        <f>IF(SUM(ckCodingQTable[[#This Row],[NfmlPIs]:[NnonWhtAsnPIs]])&gt;0,"WMD","")</f>
        <v>WMD</v>
      </c>
      <c r="O47" t="b">
        <f>_xlfn.XOR(IFERROR(MATCH(ckCodingQTable[[#This Row],[st_code]],EpscorTable[],0)&gt;0,FALSE),IFERROR(FIND("9150",ckCodingQTable[[#This Row],[propPRCs]])&gt;0,FALSE))</f>
        <v>0</v>
      </c>
      <c r="P47" s="21" t="b">
        <f>_xlfn.XOR(ckCodingQTable[[#This Row],[wmd]]&lt;&gt;"",IFERROR(FIND("9102",ckCodingQTable[[#This Row],[propPRCs]])&gt;0,FALSE))</f>
        <v>1</v>
      </c>
      <c r="Q47" t="s">
        <v>468</v>
      </c>
      <c r="S47" s="106">
        <f>S46+(ckCodingQTable[[#This Row],[ILN]]&lt;"M")</f>
        <v>29</v>
      </c>
      <c r="T47" s="21" t="s">
        <v>2863</v>
      </c>
      <c r="U47" t="s">
        <v>966</v>
      </c>
      <c r="V47" s="7" t="str">
        <f>HYPERLINK("https://www.ejacket.nsf.gov/ej/showProposal.do?ID="&amp;ckCodingQTable[[#This Row],[prop_id]],"eJ")</f>
        <v>eJ</v>
      </c>
      <c r="W47" t="s">
        <v>2871</v>
      </c>
      <c r="X47" t="s">
        <v>966</v>
      </c>
      <c r="Y47" t="s">
        <v>967</v>
      </c>
      <c r="Z47" t="s">
        <v>3048</v>
      </c>
      <c r="AA47" t="s">
        <v>713</v>
      </c>
      <c r="AB47" s="109" t="str">
        <f>HYPERLINK("mailto:"&amp;ckCodingQTable[[#This Row],[email]]&amp;"&amp;subject=Your NSF Proposal:  "&amp;ckCodingQTable[[#This Row],[Div]]&amp;" "&amp;ckCodingQTable[[#This Row],[prop_id]], ckCodingQTable[[#This Row],[email]])</f>
        <v>yardi@umich.edu</v>
      </c>
      <c r="AC47" s="30">
        <v>43313</v>
      </c>
      <c r="AD47">
        <v>48</v>
      </c>
      <c r="AG47" s="110"/>
      <c r="AI47" s="26"/>
      <c r="AJ47" s="22"/>
      <c r="AN47" s="110"/>
      <c r="AO47" s="110"/>
      <c r="AP47" s="110"/>
      <c r="AQ47" s="110"/>
      <c r="AR47" s="7" t="str">
        <f>HYPERLINK("https://www.ejacket.nsf.gov/ej/showProposal.do?ID="&amp;ckCodingQTable[[#This Row],[prop_id]],"eJ")</f>
        <v>eJ</v>
      </c>
      <c r="AS47" t="s">
        <v>2881</v>
      </c>
      <c r="AT47" t="s">
        <v>3049</v>
      </c>
      <c r="AU47" t="b">
        <f>IF(ckCodingQTable[[#This Row],[ILN]]="N",SUBSTITUTE(AT46," ","")&lt;&gt;SUBSTITUTE(ckCodingQTable[[#This Row],[prop_titl_txt]]," ",""), FALSE)</f>
        <v>0</v>
      </c>
      <c r="AV47">
        <v>0</v>
      </c>
      <c r="AW47" s="13">
        <v>909213</v>
      </c>
      <c r="AX47" s="13">
        <v>909213</v>
      </c>
      <c r="AY47" s="13"/>
      <c r="AZ47" s="13">
        <v>10000</v>
      </c>
      <c r="BA47" s="13"/>
      <c r="BB47" s="13"/>
      <c r="BC47">
        <v>15</v>
      </c>
      <c r="BD47">
        <v>10</v>
      </c>
      <c r="BE47">
        <v>8.5</v>
      </c>
      <c r="BH47">
        <v>3</v>
      </c>
      <c r="BI47">
        <v>0</v>
      </c>
      <c r="BJ47">
        <v>1</v>
      </c>
      <c r="BK47">
        <v>0</v>
      </c>
      <c r="BL47" t="s">
        <v>3050</v>
      </c>
    </row>
    <row r="48" spans="1:64" x14ac:dyDescent="0.35">
      <c r="A48" s="30"/>
      <c r="B48" s="30">
        <v>43004.441666666666</v>
      </c>
      <c r="C48" t="s">
        <v>2868</v>
      </c>
      <c r="D48" t="s">
        <v>2869</v>
      </c>
      <c r="E48" t="s">
        <v>466</v>
      </c>
      <c r="F48" t="s">
        <v>2819</v>
      </c>
      <c r="G48" t="s">
        <v>2820</v>
      </c>
      <c r="H48" s="21" t="s">
        <v>2821</v>
      </c>
      <c r="I48" s="85">
        <v>1</v>
      </c>
      <c r="J48" s="85">
        <v>0</v>
      </c>
      <c r="K48" t="s">
        <v>2883</v>
      </c>
      <c r="L48" t="s">
        <v>786</v>
      </c>
      <c r="M48" t="s">
        <v>2885</v>
      </c>
      <c r="N48" t="str">
        <f>IF(SUM(ckCodingQTable[[#This Row],[NfmlPIs]:[NnonWhtAsnPIs]])&gt;0,"WMD","")</f>
        <v/>
      </c>
      <c r="O48" t="b">
        <f>_xlfn.XOR(IFERROR(MATCH(ckCodingQTable[[#This Row],[st_code]],EpscorTable[],0)&gt;0,FALSE),IFERROR(FIND("9150",ckCodingQTable[[#This Row],[propPRCs]])&gt;0,FALSE))</f>
        <v>0</v>
      </c>
      <c r="P48" s="21" t="b">
        <f>_xlfn.XOR(ckCodingQTable[[#This Row],[wmd]]&lt;&gt;"",IFERROR(FIND("9102",ckCodingQTable[[#This Row],[propPRCs]])&gt;0,FALSE))</f>
        <v>0</v>
      </c>
      <c r="Q48" t="s">
        <v>2884</v>
      </c>
      <c r="S48" s="106">
        <f>S47+(ckCodingQTable[[#This Row],[ILN]]&lt;"M")</f>
        <v>30</v>
      </c>
      <c r="T48" s="21" t="s">
        <v>2863</v>
      </c>
      <c r="U48" t="s">
        <v>969</v>
      </c>
      <c r="V48" s="7" t="str">
        <f>HYPERLINK("https://www.ejacket.nsf.gov/ej/showProposal.do?ID="&amp;ckCodingQTable[[#This Row],[prop_id]],"eJ")</f>
        <v>eJ</v>
      </c>
      <c r="W48" t="s">
        <v>2871</v>
      </c>
      <c r="X48" t="s">
        <v>969</v>
      </c>
      <c r="Y48" t="s">
        <v>970</v>
      </c>
      <c r="Z48" t="s">
        <v>3051</v>
      </c>
      <c r="AA48" t="s">
        <v>722</v>
      </c>
      <c r="AB48" s="109" t="str">
        <f>HYPERLINK("mailto:"&amp;ckCodingQTable[[#This Row],[email]]&amp;"&amp;subject=Your NSF Proposal:  "&amp;ckCodingQTable[[#This Row],[Div]]&amp;" "&amp;ckCodingQTable[[#This Row],[prop_id]], ckCodingQTable[[#This Row],[email]])</f>
        <v>ptbremer@sci.utah.edu</v>
      </c>
      <c r="AC48" s="30">
        <v>43191</v>
      </c>
      <c r="AD48">
        <v>48</v>
      </c>
      <c r="AG48" s="110"/>
      <c r="AI48" s="26"/>
      <c r="AJ48" s="22"/>
      <c r="AN48" s="110"/>
      <c r="AO48" s="110"/>
      <c r="AP48" s="110"/>
      <c r="AQ48" s="110"/>
      <c r="AR48" s="7" t="str">
        <f>HYPERLINK("https://www.ejacket.nsf.gov/ej/showProposal.do?ID="&amp;ckCodingQTable[[#This Row],[prop_id]],"eJ")</f>
        <v>eJ</v>
      </c>
      <c r="AS48" t="s">
        <v>2881</v>
      </c>
      <c r="AT48" t="s">
        <v>3052</v>
      </c>
      <c r="AU48" t="b">
        <f>IF(ckCodingQTable[[#This Row],[ILN]]="N",SUBSTITUTE(AT47," ","")&lt;&gt;SUBSTITUTE(ckCodingQTable[[#This Row],[prop_titl_txt]]," ",""), FALSE)</f>
        <v>0</v>
      </c>
      <c r="AV48">
        <v>0</v>
      </c>
      <c r="AW48" s="13">
        <v>1198921</v>
      </c>
      <c r="AX48" s="13">
        <v>1198921</v>
      </c>
      <c r="AY48" s="13"/>
      <c r="AZ48" s="13">
        <v>16735</v>
      </c>
      <c r="BA48" s="13">
        <v>125509</v>
      </c>
      <c r="BB48" s="13"/>
      <c r="BC48">
        <v>8</v>
      </c>
      <c r="BD48">
        <v>8</v>
      </c>
      <c r="BG48">
        <v>8</v>
      </c>
      <c r="BH48">
        <v>0</v>
      </c>
      <c r="BI48">
        <v>0</v>
      </c>
      <c r="BJ48">
        <v>0</v>
      </c>
      <c r="BK48">
        <v>0</v>
      </c>
      <c r="BL48" t="s">
        <v>3053</v>
      </c>
    </row>
    <row r="49" spans="1:64" x14ac:dyDescent="0.35">
      <c r="A49" s="30"/>
      <c r="B49" s="30">
        <v>43004.446527777778</v>
      </c>
      <c r="C49" t="s">
        <v>2868</v>
      </c>
      <c r="D49" t="s">
        <v>2840</v>
      </c>
      <c r="E49" t="s">
        <v>462</v>
      </c>
      <c r="F49" t="s">
        <v>2819</v>
      </c>
      <c r="G49" t="s">
        <v>2820</v>
      </c>
      <c r="H49" s="21" t="s">
        <v>2821</v>
      </c>
      <c r="I49" s="85">
        <v>0</v>
      </c>
      <c r="J49" s="85">
        <v>0</v>
      </c>
      <c r="L49" t="s">
        <v>761</v>
      </c>
      <c r="M49" t="s">
        <v>2885</v>
      </c>
      <c r="N49" t="str">
        <f>IF(SUM(ckCodingQTable[[#This Row],[NfmlPIs]:[NnonWhtAsnPIs]])&gt;0,"WMD","")</f>
        <v/>
      </c>
      <c r="O49" t="b">
        <f>_xlfn.XOR(IFERROR(MATCH(ckCodingQTable[[#This Row],[st_code]],EpscorTable[],0)&gt;0,FALSE),IFERROR(FIND("9150",ckCodingQTable[[#This Row],[propPRCs]])&gt;0,FALSE))</f>
        <v>0</v>
      </c>
      <c r="P49" s="21" t="b">
        <f>_xlfn.XOR(ckCodingQTable[[#This Row],[wmd]]&lt;&gt;"",IFERROR(FIND("9102",ckCodingQTable[[#This Row],[propPRCs]])&gt;0,FALSE))</f>
        <v>0</v>
      </c>
      <c r="S49" s="106">
        <f>S48+(ckCodingQTable[[#This Row],[ILN]]&lt;"M")</f>
        <v>31</v>
      </c>
      <c r="T49" s="21" t="s">
        <v>2863</v>
      </c>
      <c r="U49" t="s">
        <v>972</v>
      </c>
      <c r="V49" s="7" t="str">
        <f>HYPERLINK("https://www.ejacket.nsf.gov/ej/showProposal.do?ID="&amp;ckCodingQTable[[#This Row],[prop_id]],"eJ")</f>
        <v>eJ</v>
      </c>
      <c r="W49" t="s">
        <v>2841</v>
      </c>
      <c r="X49" t="s">
        <v>972</v>
      </c>
      <c r="Y49" t="s">
        <v>973</v>
      </c>
      <c r="Z49" t="s">
        <v>3054</v>
      </c>
      <c r="AA49" t="s">
        <v>722</v>
      </c>
      <c r="AB49" s="109" t="str">
        <f>HYPERLINK("mailto:"&amp;ckCodingQTable[[#This Row],[email]]&amp;"&amp;subject=Your NSF Proposal:  "&amp;ckCodingQTable[[#This Row],[Div]]&amp;" "&amp;ckCodingQTable[[#This Row],[prop_id]], ckCodingQTable[[#This Row],[email]])</f>
        <v>cem@cs.utah.edu</v>
      </c>
      <c r="AC49" s="30">
        <v>43327</v>
      </c>
      <c r="AD49">
        <v>48</v>
      </c>
      <c r="AG49" s="110"/>
      <c r="AI49" s="26"/>
      <c r="AJ49" s="22"/>
      <c r="AN49" s="110"/>
      <c r="AO49" s="110"/>
      <c r="AP49" s="110"/>
      <c r="AQ49" s="110"/>
      <c r="AR49" s="7" t="str">
        <f>HYPERLINK("https://www.ejacket.nsf.gov/ej/showProposal.do?ID="&amp;ckCodingQTable[[#This Row],[prop_id]],"eJ")</f>
        <v>eJ</v>
      </c>
      <c r="AS49" t="s">
        <v>2881</v>
      </c>
      <c r="AT49" t="s">
        <v>3055</v>
      </c>
      <c r="AU49" t="b">
        <f>IF(ckCodingQTable[[#This Row],[ILN]]="N",SUBSTITUTE(AT48," ","")&lt;&gt;SUBSTITUTE(ckCodingQTable[[#This Row],[prop_titl_txt]]," ",""), FALSE)</f>
        <v>0</v>
      </c>
      <c r="AV49">
        <v>0</v>
      </c>
      <c r="AW49" s="13">
        <v>1077013</v>
      </c>
      <c r="AX49" s="13">
        <v>1077013</v>
      </c>
      <c r="AY49" s="13"/>
      <c r="AZ49" s="13">
        <v>12000</v>
      </c>
      <c r="BA49" s="13"/>
      <c r="BB49" s="13"/>
      <c r="BC49">
        <v>12</v>
      </c>
      <c r="BD49">
        <v>8</v>
      </c>
      <c r="BE49">
        <v>8</v>
      </c>
      <c r="BH49">
        <v>0</v>
      </c>
      <c r="BI49">
        <v>0</v>
      </c>
      <c r="BJ49">
        <v>0</v>
      </c>
      <c r="BK49">
        <v>0</v>
      </c>
      <c r="BL49" t="s">
        <v>3056</v>
      </c>
    </row>
    <row r="50" spans="1:64" x14ac:dyDescent="0.35">
      <c r="A50" s="30"/>
      <c r="B50" s="30">
        <v>43004.450694444444</v>
      </c>
      <c r="C50" t="s">
        <v>2868</v>
      </c>
      <c r="D50" t="s">
        <v>2869</v>
      </c>
      <c r="E50" t="s">
        <v>466</v>
      </c>
      <c r="F50" t="s">
        <v>2819</v>
      </c>
      <c r="G50" t="s">
        <v>2820</v>
      </c>
      <c r="H50" s="21" t="s">
        <v>2821</v>
      </c>
      <c r="I50" s="85">
        <v>1</v>
      </c>
      <c r="J50" s="85">
        <v>0</v>
      </c>
      <c r="K50" t="s">
        <v>2883</v>
      </c>
      <c r="L50" t="s">
        <v>838</v>
      </c>
      <c r="M50" t="s">
        <v>2972</v>
      </c>
      <c r="N50" t="str">
        <f>IF(SUM(ckCodingQTable[[#This Row],[NfmlPIs]:[NnonWhtAsnPIs]])&gt;0,"WMD","")</f>
        <v/>
      </c>
      <c r="O50" t="b">
        <f>_xlfn.XOR(IFERROR(MATCH(ckCodingQTable[[#This Row],[st_code]],EpscorTable[],0)&gt;0,FALSE),IFERROR(FIND("9150",ckCodingQTable[[#This Row],[propPRCs]])&gt;0,FALSE))</f>
        <v>0</v>
      </c>
      <c r="P50" s="21" t="b">
        <f>_xlfn.XOR(ckCodingQTable[[#This Row],[wmd]]&lt;&gt;"",IFERROR(FIND("9102",ckCodingQTable[[#This Row],[propPRCs]])&gt;0,FALSE))</f>
        <v>0</v>
      </c>
      <c r="Q50" t="s">
        <v>2884</v>
      </c>
      <c r="S50" s="106">
        <f>S49+(ckCodingQTable[[#This Row],[ILN]]&lt;"M")</f>
        <v>32</v>
      </c>
      <c r="T50" s="21" t="s">
        <v>2824</v>
      </c>
      <c r="U50" t="s">
        <v>975</v>
      </c>
      <c r="V50" s="7" t="str">
        <f>HYPERLINK("https://www.ejacket.nsf.gov/ej/showProposal.do?ID="&amp;ckCodingQTable[[#This Row],[prop_id]],"eJ")</f>
        <v>eJ</v>
      </c>
      <c r="W50" t="s">
        <v>2871</v>
      </c>
      <c r="X50" t="s">
        <v>975</v>
      </c>
      <c r="Y50" t="s">
        <v>976</v>
      </c>
      <c r="Z50" t="s">
        <v>3057</v>
      </c>
      <c r="AA50" t="s">
        <v>650</v>
      </c>
      <c r="AB50" s="109" t="str">
        <f>HYPERLINK("mailto:"&amp;ckCodingQTable[[#This Row],[email]]&amp;"&amp;subject=Your NSF Proposal:  "&amp;ckCodingQTable[[#This Row],[Div]]&amp;" "&amp;ckCodingQTable[[#This Row],[prop_id]], ckCodingQTable[[#This Row],[email]])</f>
        <v>fusheng.wang@stonybrook.edu</v>
      </c>
      <c r="AC50" s="30">
        <v>43313</v>
      </c>
      <c r="AD50">
        <v>48</v>
      </c>
      <c r="AE50">
        <v>1</v>
      </c>
      <c r="AG50" s="110"/>
      <c r="AH50" t="s">
        <v>3058</v>
      </c>
      <c r="AI50" s="26">
        <v>6.5</v>
      </c>
      <c r="AJ50" s="22">
        <v>43074.470138888886</v>
      </c>
      <c r="AL50">
        <v>4</v>
      </c>
      <c r="AN50" s="110"/>
      <c r="AO50" s="110"/>
      <c r="AP50" s="110"/>
      <c r="AQ50" s="110"/>
      <c r="AR50" s="7" t="str">
        <f>HYPERLINK("https://www.ejacket.nsf.gov/ej/showProposal.do?ID="&amp;ckCodingQTable[[#This Row],[prop_id]],"eJ")</f>
        <v>eJ</v>
      </c>
      <c r="AS50" t="s">
        <v>2829</v>
      </c>
      <c r="AT50" t="s">
        <v>3059</v>
      </c>
      <c r="AU50" t="b">
        <f>IF(ckCodingQTable[[#This Row],[ILN]]="N",SUBSTITUTE(AT49," ","")&lt;&gt;SUBSTITUTE(ckCodingQTable[[#This Row],[prop_titl_txt]]," ",""), FALSE)</f>
        <v>0</v>
      </c>
      <c r="AV50">
        <v>0</v>
      </c>
      <c r="AW50" s="13">
        <v>607844</v>
      </c>
      <c r="AX50" s="13">
        <v>607844</v>
      </c>
      <c r="AY50" s="13"/>
      <c r="AZ50" s="13">
        <v>12000</v>
      </c>
      <c r="BA50" s="13"/>
      <c r="BB50" s="13"/>
      <c r="BC50">
        <v>4</v>
      </c>
      <c r="BD50">
        <v>4</v>
      </c>
      <c r="BE50">
        <v>6</v>
      </c>
      <c r="BF50">
        <v>1</v>
      </c>
      <c r="BH50">
        <v>0</v>
      </c>
      <c r="BI50">
        <v>0</v>
      </c>
      <c r="BJ50">
        <v>0</v>
      </c>
      <c r="BK50">
        <v>0</v>
      </c>
      <c r="BL50" t="s">
        <v>3060</v>
      </c>
    </row>
    <row r="51" spans="1:64" x14ac:dyDescent="0.35">
      <c r="A51" s="30"/>
      <c r="B51" s="30">
        <v>43003.594444444447</v>
      </c>
      <c r="C51" t="s">
        <v>2868</v>
      </c>
      <c r="D51" t="s">
        <v>2869</v>
      </c>
      <c r="E51" t="s">
        <v>466</v>
      </c>
      <c r="F51" t="s">
        <v>2819</v>
      </c>
      <c r="G51" t="s">
        <v>2820</v>
      </c>
      <c r="H51" s="21" t="s">
        <v>2821</v>
      </c>
      <c r="I51" s="85">
        <v>1</v>
      </c>
      <c r="J51" s="85">
        <v>0</v>
      </c>
      <c r="K51" t="s">
        <v>2883</v>
      </c>
      <c r="L51" t="s">
        <v>838</v>
      </c>
      <c r="M51" t="s">
        <v>3061</v>
      </c>
      <c r="N51" t="str">
        <f>IF(SUM(ckCodingQTable[[#This Row],[NfmlPIs]:[NnonWhtAsnPIs]])&gt;0,"WMD","")</f>
        <v/>
      </c>
      <c r="O51" t="b">
        <f>_xlfn.XOR(IFERROR(MATCH(ckCodingQTable[[#This Row],[st_code]],EpscorTable[],0)&gt;0,FALSE),IFERROR(FIND("9150",ckCodingQTable[[#This Row],[propPRCs]])&gt;0,FALSE))</f>
        <v>0</v>
      </c>
      <c r="P51" s="21" t="b">
        <f>_xlfn.XOR(ckCodingQTable[[#This Row],[wmd]]&lt;&gt;"",IFERROR(FIND("9102",ckCodingQTable[[#This Row],[propPRCs]])&gt;0,FALSE))</f>
        <v>0</v>
      </c>
      <c r="Q51" t="s">
        <v>2884</v>
      </c>
      <c r="S51" s="106">
        <f>S50+(ckCodingQTable[[#This Row],[ILN]]&lt;"M")</f>
        <v>32</v>
      </c>
      <c r="T51" s="21" t="s">
        <v>2834</v>
      </c>
      <c r="U51" t="s">
        <v>975</v>
      </c>
      <c r="V51" s="7" t="str">
        <f>HYPERLINK("https://www.ejacket.nsf.gov/ej/showProposal.do?ID="&amp;ckCodingQTable[[#This Row],[prop_id]],"eJ")</f>
        <v>eJ</v>
      </c>
      <c r="W51" t="s">
        <v>2871</v>
      </c>
      <c r="X51" t="s">
        <v>3062</v>
      </c>
      <c r="Y51" t="s">
        <v>3063</v>
      </c>
      <c r="Z51" t="s">
        <v>3064</v>
      </c>
      <c r="AA51" t="s">
        <v>3065</v>
      </c>
      <c r="AB51" s="109" t="str">
        <f>HYPERLINK("mailto:"&amp;ckCodingQTable[[#This Row],[email]]&amp;"&amp;subject=Your NSF Proposal:  "&amp;ckCodingQTable[[#This Row],[Div]]&amp;" "&amp;ckCodingQTable[[#This Row],[prop_id]], ckCodingQTable[[#This Row],[email]])</f>
        <v>jun.kong@emory.edu</v>
      </c>
      <c r="AC51" s="30">
        <v>43313</v>
      </c>
      <c r="AD51">
        <v>48</v>
      </c>
      <c r="AG51" s="110"/>
      <c r="AI51" s="26"/>
      <c r="AJ51" s="22"/>
      <c r="AN51" s="110"/>
      <c r="AO51" s="110"/>
      <c r="AP51" s="110"/>
      <c r="AQ51" s="110"/>
      <c r="AR51" s="7" t="str">
        <f>HYPERLINK("https://www.ejacket.nsf.gov/ej/showProposal.do?ID="&amp;ckCodingQTable[[#This Row],[prop_id]],"eJ")</f>
        <v>eJ</v>
      </c>
      <c r="AS51" t="s">
        <v>2829</v>
      </c>
      <c r="AT51" t="s">
        <v>3059</v>
      </c>
      <c r="AU51" t="b">
        <f>IF(ckCodingQTable[[#This Row],[ILN]]="N",SUBSTITUTE(AT50," ","")&lt;&gt;SUBSTITUTE(ckCodingQTable[[#This Row],[prop_titl_txt]]," ",""), FALSE)</f>
        <v>0</v>
      </c>
      <c r="AV51">
        <v>0</v>
      </c>
      <c r="AW51" s="13">
        <v>428539</v>
      </c>
      <c r="AX51" s="13">
        <v>428539</v>
      </c>
      <c r="AY51" s="13"/>
      <c r="AZ51" s="13">
        <v>8000</v>
      </c>
      <c r="BA51" s="13"/>
      <c r="BB51" s="13"/>
      <c r="BC51">
        <v>4</v>
      </c>
      <c r="BD51">
        <v>4</v>
      </c>
      <c r="BG51">
        <v>8</v>
      </c>
      <c r="BH51">
        <v>0</v>
      </c>
      <c r="BI51">
        <v>0</v>
      </c>
      <c r="BJ51">
        <v>0</v>
      </c>
      <c r="BK51">
        <v>0</v>
      </c>
      <c r="BL51" t="s">
        <v>3066</v>
      </c>
    </row>
    <row r="52" spans="1:64" x14ac:dyDescent="0.35">
      <c r="A52" s="30"/>
      <c r="B52" s="30">
        <v>43004.460416666669</v>
      </c>
      <c r="C52" t="s">
        <v>2868</v>
      </c>
      <c r="D52" t="s">
        <v>2869</v>
      </c>
      <c r="E52" t="s">
        <v>468</v>
      </c>
      <c r="F52" t="s">
        <v>2819</v>
      </c>
      <c r="G52" t="s">
        <v>2820</v>
      </c>
      <c r="H52" s="21" t="s">
        <v>2821</v>
      </c>
      <c r="I52" s="85">
        <v>1</v>
      </c>
      <c r="J52" s="85">
        <v>0</v>
      </c>
      <c r="K52" t="s">
        <v>2911</v>
      </c>
      <c r="L52" t="s">
        <v>800</v>
      </c>
      <c r="M52" t="s">
        <v>2885</v>
      </c>
      <c r="N52" t="str">
        <f>IF(SUM(ckCodingQTable[[#This Row],[NfmlPIs]:[NnonWhtAsnPIs]])&gt;0,"WMD","")</f>
        <v/>
      </c>
      <c r="O52" t="b">
        <f>_xlfn.XOR(IFERROR(MATCH(ckCodingQTable[[#This Row],[st_code]],EpscorTable[],0)&gt;0,FALSE),IFERROR(FIND("9150",ckCodingQTable[[#This Row],[propPRCs]])&gt;0,FALSE))</f>
        <v>0</v>
      </c>
      <c r="P52" s="21" t="b">
        <f>_xlfn.XOR(ckCodingQTable[[#This Row],[wmd]]&lt;&gt;"",IFERROR(FIND("9102",ckCodingQTable[[#This Row],[propPRCs]])&gt;0,FALSE))</f>
        <v>0</v>
      </c>
      <c r="Q52" t="s">
        <v>468</v>
      </c>
      <c r="S52" s="106">
        <f>S51+(ckCodingQTable[[#This Row],[ILN]]&lt;"M")</f>
        <v>33</v>
      </c>
      <c r="T52" s="21" t="s">
        <v>2824</v>
      </c>
      <c r="U52" t="s">
        <v>989</v>
      </c>
      <c r="V52" s="7" t="str">
        <f>HYPERLINK("https://www.ejacket.nsf.gov/ej/showProposal.do?ID="&amp;ckCodingQTable[[#This Row],[prop_id]],"eJ")</f>
        <v>eJ</v>
      </c>
      <c r="W52" t="s">
        <v>2871</v>
      </c>
      <c r="X52" t="s">
        <v>989</v>
      </c>
      <c r="Y52" t="s">
        <v>973</v>
      </c>
      <c r="Z52" t="s">
        <v>3054</v>
      </c>
      <c r="AA52" t="s">
        <v>722</v>
      </c>
      <c r="AB52" s="109" t="str">
        <f>HYPERLINK("mailto:"&amp;ckCodingQTable[[#This Row],[email]]&amp;"&amp;subject=Your NSF Proposal:  "&amp;ckCodingQTable[[#This Row],[Div]]&amp;" "&amp;ckCodingQTable[[#This Row],[prop_id]], ckCodingQTable[[#This Row],[email]])</f>
        <v>cem@cs.utah.edu</v>
      </c>
      <c r="AC52" s="30">
        <v>43313</v>
      </c>
      <c r="AD52">
        <v>48</v>
      </c>
      <c r="AG52" s="110"/>
      <c r="AI52" s="26"/>
      <c r="AJ52" s="22"/>
      <c r="AN52" s="110"/>
      <c r="AO52" s="110"/>
      <c r="AP52" s="110"/>
      <c r="AQ52" s="110"/>
      <c r="AR52" s="7" t="str">
        <f>HYPERLINK("https://www.ejacket.nsf.gov/ej/showProposal.do?ID="&amp;ckCodingQTable[[#This Row],[prop_id]],"eJ")</f>
        <v>eJ</v>
      </c>
      <c r="AS52" t="s">
        <v>2829</v>
      </c>
      <c r="AT52" t="s">
        <v>3067</v>
      </c>
      <c r="AU52" t="b">
        <f>IF(ckCodingQTable[[#This Row],[ILN]]="N",SUBSTITUTE(AT51," ","")&lt;&gt;SUBSTITUTE(ckCodingQTable[[#This Row],[prop_titl_txt]]," ",""), FALSE)</f>
        <v>0</v>
      </c>
      <c r="AV52">
        <v>0</v>
      </c>
      <c r="AW52" s="13">
        <v>834799</v>
      </c>
      <c r="AX52" s="13">
        <v>834799</v>
      </c>
      <c r="AY52" s="13"/>
      <c r="AZ52" s="13">
        <v>12000</v>
      </c>
      <c r="BA52" s="13"/>
      <c r="BB52" s="13"/>
      <c r="BC52">
        <v>8</v>
      </c>
      <c r="BD52">
        <v>8</v>
      </c>
      <c r="BE52">
        <v>7</v>
      </c>
      <c r="BH52">
        <v>0</v>
      </c>
      <c r="BI52">
        <v>0</v>
      </c>
      <c r="BJ52">
        <v>0</v>
      </c>
      <c r="BK52">
        <v>0</v>
      </c>
      <c r="BL52" t="s">
        <v>3056</v>
      </c>
    </row>
    <row r="53" spans="1:64" x14ac:dyDescent="0.35">
      <c r="A53" s="30"/>
      <c r="B53" s="30">
        <v>43004.609722222223</v>
      </c>
      <c r="C53" t="s">
        <v>2868</v>
      </c>
      <c r="D53" t="s">
        <v>2869</v>
      </c>
      <c r="E53" t="s">
        <v>468</v>
      </c>
      <c r="F53" t="s">
        <v>2819</v>
      </c>
      <c r="G53" t="s">
        <v>2820</v>
      </c>
      <c r="H53" s="21" t="s">
        <v>2821</v>
      </c>
      <c r="I53" s="85">
        <v>1</v>
      </c>
      <c r="J53" s="85">
        <v>0</v>
      </c>
      <c r="K53" t="s">
        <v>2911</v>
      </c>
      <c r="L53" t="s">
        <v>800</v>
      </c>
      <c r="M53" t="s">
        <v>2893</v>
      </c>
      <c r="N53" t="str">
        <f>IF(SUM(ckCodingQTable[[#This Row],[NfmlPIs]:[NnonWhtAsnPIs]])&gt;0,"WMD","")</f>
        <v/>
      </c>
      <c r="O53" t="b">
        <f>_xlfn.XOR(IFERROR(MATCH(ckCodingQTable[[#This Row],[st_code]],EpscorTable[],0)&gt;0,FALSE),IFERROR(FIND("9150",ckCodingQTable[[#This Row],[propPRCs]])&gt;0,FALSE))</f>
        <v>0</v>
      </c>
      <c r="P53" s="21" t="b">
        <f>_xlfn.XOR(ckCodingQTable[[#This Row],[wmd]]&lt;&gt;"",IFERROR(FIND("9102",ckCodingQTable[[#This Row],[propPRCs]])&gt;0,FALSE))</f>
        <v>0</v>
      </c>
      <c r="Q53" t="s">
        <v>468</v>
      </c>
      <c r="S53" s="106">
        <f>S52+(ckCodingQTable[[#This Row],[ILN]]&lt;"M")</f>
        <v>33</v>
      </c>
      <c r="T53" s="21" t="s">
        <v>2834</v>
      </c>
      <c r="U53" t="s">
        <v>989</v>
      </c>
      <c r="V53" s="7" t="str">
        <f>HYPERLINK("https://www.ejacket.nsf.gov/ej/showProposal.do?ID="&amp;ckCodingQTable[[#This Row],[prop_id]],"eJ")</f>
        <v>eJ</v>
      </c>
      <c r="W53" t="s">
        <v>2871</v>
      </c>
      <c r="X53" t="s">
        <v>3068</v>
      </c>
      <c r="Y53" t="s">
        <v>3069</v>
      </c>
      <c r="Z53" t="s">
        <v>3070</v>
      </c>
      <c r="AA53" t="s">
        <v>3071</v>
      </c>
      <c r="AB53" s="109" t="str">
        <f>HYPERLINK("mailto:"&amp;ckCodingQTable[[#This Row],[email]]&amp;"&amp;subject=Your NSF Proposal:  "&amp;ckCodingQTable[[#This Row],[Div]]&amp;" "&amp;ckCodingQTable[[#This Row],[prop_id]], ckCodingQTable[[#This Row],[email]])</f>
        <v>josh@email.arizona.edu</v>
      </c>
      <c r="AC53" s="30">
        <v>43313</v>
      </c>
      <c r="AD53">
        <v>48</v>
      </c>
      <c r="AG53" s="110"/>
      <c r="AI53" s="26"/>
      <c r="AJ53" s="22"/>
      <c r="AN53" s="110"/>
      <c r="AO53" s="110"/>
      <c r="AP53" s="110"/>
      <c r="AQ53" s="110"/>
      <c r="AR53" s="7" t="str">
        <f>HYPERLINK("https://www.ejacket.nsf.gov/ej/showProposal.do?ID="&amp;ckCodingQTable[[#This Row],[prop_id]],"eJ")</f>
        <v>eJ</v>
      </c>
      <c r="AS53" t="s">
        <v>2829</v>
      </c>
      <c r="AT53" t="s">
        <v>3067</v>
      </c>
      <c r="AU53" t="b">
        <f>IF(ckCodingQTable[[#This Row],[ILN]]="N",SUBSTITUTE(AT52," ","")&lt;&gt;SUBSTITUTE(ckCodingQTable[[#This Row],[prop_titl_txt]]," ",""), FALSE)</f>
        <v>0</v>
      </c>
      <c r="AV53">
        <v>0</v>
      </c>
      <c r="AW53" s="13">
        <v>365147</v>
      </c>
      <c r="AX53" s="13">
        <v>365147</v>
      </c>
      <c r="AY53" s="13"/>
      <c r="AZ53" s="13">
        <v>10000</v>
      </c>
      <c r="BA53" s="13"/>
      <c r="BB53" s="13"/>
      <c r="BC53">
        <v>4</v>
      </c>
      <c r="BD53">
        <v>4</v>
      </c>
      <c r="BE53">
        <v>4</v>
      </c>
      <c r="BH53">
        <v>0</v>
      </c>
      <c r="BI53">
        <v>0</v>
      </c>
      <c r="BJ53">
        <v>0</v>
      </c>
      <c r="BK53">
        <v>0</v>
      </c>
      <c r="BL53" t="s">
        <v>3072</v>
      </c>
    </row>
    <row r="54" spans="1:64" x14ac:dyDescent="0.35">
      <c r="A54" s="30"/>
      <c r="B54" s="30">
        <v>43004.474999999999</v>
      </c>
      <c r="C54" t="s">
        <v>2817</v>
      </c>
      <c r="D54" t="s">
        <v>2818</v>
      </c>
      <c r="E54" t="s">
        <v>472</v>
      </c>
      <c r="F54" t="s">
        <v>2819</v>
      </c>
      <c r="G54" t="s">
        <v>2820</v>
      </c>
      <c r="H54" s="21" t="s">
        <v>2821</v>
      </c>
      <c r="I54" s="85">
        <v>1</v>
      </c>
      <c r="J54" s="85">
        <v>0</v>
      </c>
      <c r="K54" t="s">
        <v>2822</v>
      </c>
      <c r="L54" t="s">
        <v>863</v>
      </c>
      <c r="M54" t="s">
        <v>2833</v>
      </c>
      <c r="N54" t="str">
        <f>IF(SUM(ckCodingQTable[[#This Row],[NfmlPIs]:[NnonWhtAsnPIs]])&gt;0,"WMD","")</f>
        <v/>
      </c>
      <c r="O54" t="b">
        <f>_xlfn.XOR(IFERROR(MATCH(ckCodingQTable[[#This Row],[st_code]],EpscorTable[],0)&gt;0,FALSE),IFERROR(FIND("9150",ckCodingQTable[[#This Row],[propPRCs]])&gt;0,FALSE))</f>
        <v>0</v>
      </c>
      <c r="P54" s="21" t="b">
        <f>_xlfn.XOR(ckCodingQTable[[#This Row],[wmd]]&lt;&gt;"",IFERROR(FIND("9102",ckCodingQTable[[#This Row],[propPRCs]])&gt;0,FALSE))</f>
        <v>0</v>
      </c>
      <c r="Q54" t="s">
        <v>3073</v>
      </c>
      <c r="S54" s="106">
        <f>S53+(ckCodingQTable[[#This Row],[ILN]]&lt;"M")</f>
        <v>34</v>
      </c>
      <c r="T54" s="21" t="s">
        <v>2824</v>
      </c>
      <c r="U54" t="s">
        <v>991</v>
      </c>
      <c r="V54" s="7" t="str">
        <f>HYPERLINK("https://www.ejacket.nsf.gov/ej/showProposal.do?ID="&amp;ckCodingQTable[[#This Row],[prop_id]],"eJ")</f>
        <v>eJ</v>
      </c>
      <c r="W54" t="s">
        <v>2825</v>
      </c>
      <c r="X54" t="s">
        <v>991</v>
      </c>
      <c r="Y54" t="s">
        <v>992</v>
      </c>
      <c r="Z54" t="s">
        <v>3074</v>
      </c>
      <c r="AA54" t="s">
        <v>689</v>
      </c>
      <c r="AB54" s="109" t="str">
        <f>HYPERLINK("mailto:"&amp;ckCodingQTable[[#This Row],[email]]&amp;"&amp;subject=Your NSF Proposal:  "&amp;ckCodingQTable[[#This Row],[Div]]&amp;" "&amp;ckCodingQTable[[#This Row],[prop_id]], ckCodingQTable[[#This Row],[email]])</f>
        <v>aaroth@cis.upenn.edu</v>
      </c>
      <c r="AC54" s="30">
        <v>43313</v>
      </c>
      <c r="AD54">
        <v>48</v>
      </c>
      <c r="AE54">
        <v>1</v>
      </c>
      <c r="AG54" s="110">
        <v>1</v>
      </c>
      <c r="AH54" t="s">
        <v>3075</v>
      </c>
      <c r="AI54" s="26">
        <v>7</v>
      </c>
      <c r="AJ54" s="22">
        <v>43080.712500000001</v>
      </c>
      <c r="AL54">
        <v>4</v>
      </c>
      <c r="AN54" s="110">
        <v>4</v>
      </c>
      <c r="AO54" s="110"/>
      <c r="AP54" s="110"/>
      <c r="AQ54" s="110"/>
      <c r="AR54" s="7" t="str">
        <f>HYPERLINK("https://www.ejacket.nsf.gov/ej/showProposal.do?ID="&amp;ckCodingQTable[[#This Row],[prop_id]],"eJ")</f>
        <v>eJ</v>
      </c>
      <c r="AS54" t="s">
        <v>2829</v>
      </c>
      <c r="AT54" t="s">
        <v>3076</v>
      </c>
      <c r="AU54" t="b">
        <f>IF(ckCodingQTable[[#This Row],[ILN]]="N",SUBSTITUTE(AT53," ","")&lt;&gt;SUBSTITUTE(ckCodingQTable[[#This Row],[prop_titl_txt]]," ",""), FALSE)</f>
        <v>0</v>
      </c>
      <c r="AV54">
        <v>0</v>
      </c>
      <c r="AW54" s="13">
        <v>950000</v>
      </c>
      <c r="AX54" s="13">
        <v>950000</v>
      </c>
      <c r="AY54" s="13"/>
      <c r="AZ54" s="13"/>
      <c r="BA54" s="13"/>
      <c r="BB54" s="13"/>
      <c r="BC54">
        <v>7</v>
      </c>
      <c r="BD54">
        <v>12</v>
      </c>
      <c r="BE54">
        <v>7</v>
      </c>
      <c r="BH54">
        <v>0</v>
      </c>
      <c r="BI54">
        <v>0</v>
      </c>
      <c r="BJ54">
        <v>0</v>
      </c>
      <c r="BK54">
        <v>0</v>
      </c>
      <c r="BL54" t="s">
        <v>3077</v>
      </c>
    </row>
    <row r="55" spans="1:64" x14ac:dyDescent="0.35">
      <c r="A55" s="30"/>
      <c r="B55" s="30">
        <v>43004.605555555558</v>
      </c>
      <c r="C55" t="s">
        <v>2817</v>
      </c>
      <c r="D55" t="s">
        <v>2818</v>
      </c>
      <c r="E55" t="s">
        <v>472</v>
      </c>
      <c r="F55" t="s">
        <v>2819</v>
      </c>
      <c r="G55" t="s">
        <v>2820</v>
      </c>
      <c r="H55" s="21" t="s">
        <v>2821</v>
      </c>
      <c r="I55" s="85">
        <v>1</v>
      </c>
      <c r="J55" s="85">
        <v>0</v>
      </c>
      <c r="K55" t="s">
        <v>2822</v>
      </c>
      <c r="L55" t="s">
        <v>863</v>
      </c>
      <c r="M55" t="s">
        <v>2823</v>
      </c>
      <c r="N55" t="str">
        <f>IF(SUM(ckCodingQTable[[#This Row],[NfmlPIs]:[NnonWhtAsnPIs]])&gt;0,"WMD","")</f>
        <v/>
      </c>
      <c r="O55" t="b">
        <f>_xlfn.XOR(IFERROR(MATCH(ckCodingQTable[[#This Row],[st_code]],EpscorTable[],0)&gt;0,FALSE),IFERROR(FIND("9150",ckCodingQTable[[#This Row],[propPRCs]])&gt;0,FALSE))</f>
        <v>0</v>
      </c>
      <c r="P55" s="21" t="b">
        <f>_xlfn.XOR(ckCodingQTable[[#This Row],[wmd]]&lt;&gt;"",IFERROR(FIND("9102",ckCodingQTable[[#This Row],[propPRCs]])&gt;0,FALSE))</f>
        <v>0</v>
      </c>
      <c r="Q55" t="s">
        <v>3073</v>
      </c>
      <c r="S55" s="106">
        <f>S54+(ckCodingQTable[[#This Row],[ILN]]&lt;"M")</f>
        <v>34</v>
      </c>
      <c r="T55" s="21" t="s">
        <v>2834</v>
      </c>
      <c r="U55" t="s">
        <v>991</v>
      </c>
      <c r="V55" s="7" t="str">
        <f>HYPERLINK("https://www.ejacket.nsf.gov/ej/showProposal.do?ID="&amp;ckCodingQTable[[#This Row],[prop_id]],"eJ")</f>
        <v>eJ</v>
      </c>
      <c r="W55" t="s">
        <v>2825</v>
      </c>
      <c r="X55" t="s">
        <v>3078</v>
      </c>
      <c r="Y55" t="s">
        <v>3079</v>
      </c>
      <c r="Z55" t="s">
        <v>3080</v>
      </c>
      <c r="AA55" t="s">
        <v>3081</v>
      </c>
      <c r="AB55" s="109" t="str">
        <f>HYPERLINK("mailto:"&amp;ckCodingQTable[[#This Row],[email]]&amp;"&amp;subject=Your NSF Proposal:  "&amp;ckCodingQTable[[#This Row],[Div]]&amp;" "&amp;ckCodingQTable[[#This Row],[prop_id]], ckCodingQTable[[#This Row],[email]])</f>
        <v>Mallesh.Pai@rice.edu</v>
      </c>
      <c r="AC55" s="30">
        <v>43313</v>
      </c>
      <c r="AD55">
        <v>48</v>
      </c>
      <c r="AG55" s="110"/>
      <c r="AI55" s="26"/>
      <c r="AJ55" s="22"/>
      <c r="AN55" s="110"/>
      <c r="AO55" s="110"/>
      <c r="AP55" s="110"/>
      <c r="AQ55" s="110"/>
      <c r="AR55" s="7" t="str">
        <f>HYPERLINK("https://www.ejacket.nsf.gov/ej/showProposal.do?ID="&amp;ckCodingQTable[[#This Row],[prop_id]],"eJ")</f>
        <v>eJ</v>
      </c>
      <c r="AS55" t="s">
        <v>2829</v>
      </c>
      <c r="AT55" t="s">
        <v>3082</v>
      </c>
      <c r="AU55" t="b">
        <f>IF(ckCodingQTable[[#This Row],[ILN]]="N",SUBSTITUTE(AT54," ","")&lt;&gt;SUBSTITUTE(ckCodingQTable[[#This Row],[prop_titl_txt]]," ",""), FALSE)</f>
        <v>0</v>
      </c>
      <c r="AV55">
        <v>0</v>
      </c>
      <c r="AW55" s="13">
        <v>250000</v>
      </c>
      <c r="AX55" s="13">
        <v>250000</v>
      </c>
      <c r="AY55" s="13"/>
      <c r="AZ55" s="13"/>
      <c r="BA55" s="13"/>
      <c r="BB55" s="13"/>
      <c r="BC55">
        <v>4</v>
      </c>
      <c r="BD55">
        <v>4</v>
      </c>
      <c r="BE55">
        <v>2</v>
      </c>
      <c r="BH55">
        <v>0</v>
      </c>
      <c r="BI55">
        <v>0</v>
      </c>
      <c r="BJ55">
        <v>0</v>
      </c>
      <c r="BK55">
        <v>0</v>
      </c>
      <c r="BL55" t="s">
        <v>3083</v>
      </c>
    </row>
    <row r="56" spans="1:64" x14ac:dyDescent="0.35">
      <c r="A56" s="30"/>
      <c r="B56" s="30">
        <v>43004.48541666667</v>
      </c>
      <c r="C56" t="s">
        <v>2868</v>
      </c>
      <c r="D56" t="s">
        <v>2869</v>
      </c>
      <c r="E56" t="s">
        <v>468</v>
      </c>
      <c r="F56" t="s">
        <v>2819</v>
      </c>
      <c r="G56" t="s">
        <v>2820</v>
      </c>
      <c r="H56" s="21" t="s">
        <v>2821</v>
      </c>
      <c r="I56" s="85">
        <v>1</v>
      </c>
      <c r="J56" s="85">
        <v>0</v>
      </c>
      <c r="L56" t="s">
        <v>807</v>
      </c>
      <c r="M56" t="s">
        <v>2862</v>
      </c>
      <c r="N56" t="str">
        <f>IF(SUM(ckCodingQTable[[#This Row],[NfmlPIs]:[NnonWhtAsnPIs]])&gt;0,"WMD","")</f>
        <v>WMD</v>
      </c>
      <c r="O56" t="b">
        <f>_xlfn.XOR(IFERROR(MATCH(ckCodingQTable[[#This Row],[st_code]],EpscorTable[],0)&gt;0,FALSE),IFERROR(FIND("9150",ckCodingQTable[[#This Row],[propPRCs]])&gt;0,FALSE))</f>
        <v>0</v>
      </c>
      <c r="P56" s="21" t="b">
        <f>_xlfn.XOR(ckCodingQTable[[#This Row],[wmd]]&lt;&gt;"",IFERROR(FIND("9102",ckCodingQTable[[#This Row],[propPRCs]])&gt;0,FALSE))</f>
        <v>1</v>
      </c>
      <c r="Q56" t="s">
        <v>468</v>
      </c>
      <c r="S56" s="106">
        <f>S55+(ckCodingQTable[[#This Row],[ILN]]&lt;"M")</f>
        <v>35</v>
      </c>
      <c r="T56" s="21" t="s">
        <v>2824</v>
      </c>
      <c r="U56" t="s">
        <v>1001</v>
      </c>
      <c r="V56" s="7" t="str">
        <f>HYPERLINK("https://www.ejacket.nsf.gov/ej/showProposal.do?ID="&amp;ckCodingQTable[[#This Row],[prop_id]],"eJ")</f>
        <v>eJ</v>
      </c>
      <c r="W56" t="s">
        <v>2871</v>
      </c>
      <c r="X56" t="s">
        <v>1001</v>
      </c>
      <c r="Y56" t="s">
        <v>1002</v>
      </c>
      <c r="Z56" t="s">
        <v>3084</v>
      </c>
      <c r="AA56" t="s">
        <v>597</v>
      </c>
      <c r="AB56" s="109" t="str">
        <f>HYPERLINK("mailto:"&amp;ckCodingQTable[[#This Row],[email]]&amp;"&amp;subject=Your NSF Proposal:  "&amp;ckCodingQTable[[#This Row],[Div]]&amp;" "&amp;ckCodingQTable[[#This Row],[prop_id]], ckCodingQTable[[#This Row],[email]])</f>
        <v>erdogmus@ece.neu.edu</v>
      </c>
      <c r="AC56" s="30">
        <v>43374</v>
      </c>
      <c r="AD56">
        <v>60</v>
      </c>
      <c r="AG56" s="110"/>
      <c r="AI56" s="26"/>
      <c r="AJ56" s="22"/>
      <c r="AN56" s="110"/>
      <c r="AO56" s="110"/>
      <c r="AP56" s="110"/>
      <c r="AQ56" s="110"/>
      <c r="AR56" s="7" t="str">
        <f>HYPERLINK("https://www.ejacket.nsf.gov/ej/showProposal.do?ID="&amp;ckCodingQTable[[#This Row],[prop_id]],"eJ")</f>
        <v>eJ</v>
      </c>
      <c r="AS56" t="s">
        <v>2829</v>
      </c>
      <c r="AT56" t="s">
        <v>3085</v>
      </c>
      <c r="AU56" t="b">
        <f>IF(ckCodingQTable[[#This Row],[ILN]]="N",SUBSTITUTE(AT55," ","")&lt;&gt;SUBSTITUTE(ckCodingQTable[[#This Row],[prop_titl_txt]]," ",""), FALSE)</f>
        <v>0</v>
      </c>
      <c r="AV56">
        <v>0</v>
      </c>
      <c r="AW56" s="13">
        <v>1399999</v>
      </c>
      <c r="AX56" s="13">
        <v>1399999</v>
      </c>
      <c r="AY56" s="13"/>
      <c r="AZ56" s="13"/>
      <c r="BA56" s="13">
        <v>265456</v>
      </c>
      <c r="BB56" s="13"/>
      <c r="BC56">
        <v>10</v>
      </c>
      <c r="BD56">
        <v>10</v>
      </c>
      <c r="BE56">
        <v>5</v>
      </c>
      <c r="BH56">
        <v>2</v>
      </c>
      <c r="BI56">
        <v>0</v>
      </c>
      <c r="BJ56">
        <v>0</v>
      </c>
      <c r="BK56">
        <v>0</v>
      </c>
      <c r="BL56" t="s">
        <v>3086</v>
      </c>
    </row>
    <row r="57" spans="1:64" x14ac:dyDescent="0.35">
      <c r="A57" s="30"/>
      <c r="B57" s="30">
        <v>43003.412499999999</v>
      </c>
      <c r="C57" t="s">
        <v>2868</v>
      </c>
      <c r="D57" t="s">
        <v>2869</v>
      </c>
      <c r="E57" t="s">
        <v>468</v>
      </c>
      <c r="F57" t="s">
        <v>2819</v>
      </c>
      <c r="G57" t="s">
        <v>2820</v>
      </c>
      <c r="H57" s="21" t="s">
        <v>2821</v>
      </c>
      <c r="I57" s="85">
        <v>1</v>
      </c>
      <c r="J57" s="85">
        <v>0</v>
      </c>
      <c r="L57" t="s">
        <v>807</v>
      </c>
      <c r="M57" t="s">
        <v>2833</v>
      </c>
      <c r="N57" t="str">
        <f>IF(SUM(ckCodingQTable[[#This Row],[NfmlPIs]:[NnonWhtAsnPIs]])&gt;0,"WMD","")</f>
        <v/>
      </c>
      <c r="O57" t="b">
        <f>_xlfn.XOR(IFERROR(MATCH(ckCodingQTable[[#This Row],[st_code]],EpscorTable[],0)&gt;0,FALSE),IFERROR(FIND("9150",ckCodingQTable[[#This Row],[propPRCs]])&gt;0,FALSE))</f>
        <v>0</v>
      </c>
      <c r="P57" s="21" t="b">
        <f>_xlfn.XOR(ckCodingQTable[[#This Row],[wmd]]&lt;&gt;"",IFERROR(FIND("9102",ckCodingQTable[[#This Row],[propPRCs]])&gt;0,FALSE))</f>
        <v>0</v>
      </c>
      <c r="Q57" t="s">
        <v>468</v>
      </c>
      <c r="S57" s="106">
        <f>S56+(ckCodingQTable[[#This Row],[ILN]]&lt;"M")</f>
        <v>35</v>
      </c>
      <c r="T57" s="21" t="s">
        <v>2834</v>
      </c>
      <c r="U57" t="s">
        <v>1001</v>
      </c>
      <c r="V57" s="7" t="str">
        <f>HYPERLINK("https://www.ejacket.nsf.gov/ej/showProposal.do?ID="&amp;ckCodingQTable[[#This Row],[prop_id]],"eJ")</f>
        <v>eJ</v>
      </c>
      <c r="W57" t="s">
        <v>2871</v>
      </c>
      <c r="X57" t="s">
        <v>3087</v>
      </c>
      <c r="Y57" t="s">
        <v>3088</v>
      </c>
      <c r="Z57" t="s">
        <v>3089</v>
      </c>
      <c r="AA57" t="s">
        <v>2929</v>
      </c>
      <c r="AB57" s="109" t="str">
        <f>HYPERLINK("mailto:"&amp;ckCodingQTable[[#This Row],[email]]&amp;"&amp;subject=Your NSF Proposal:  "&amp;ckCodingQTable[[#This Row],[Div]]&amp;" "&amp;ckCodingQTable[[#This Row],[prop_id]], ckCodingQTable[[#This Row],[email]])</f>
        <v>kdd5@psu.edu</v>
      </c>
      <c r="AC57" s="30">
        <v>43374</v>
      </c>
      <c r="AD57">
        <v>60</v>
      </c>
      <c r="AG57" s="110"/>
      <c r="AI57" s="26"/>
      <c r="AJ57" s="22"/>
      <c r="AN57" s="110"/>
      <c r="AO57" s="110"/>
      <c r="AP57" s="110"/>
      <c r="AQ57" s="110"/>
      <c r="AR57" s="7" t="str">
        <f>HYPERLINK("https://www.ejacket.nsf.gov/ej/showProposal.do?ID="&amp;ckCodingQTable[[#This Row],[prop_id]],"eJ")</f>
        <v>eJ</v>
      </c>
      <c r="AS57" t="s">
        <v>2829</v>
      </c>
      <c r="AT57" t="s">
        <v>3090</v>
      </c>
      <c r="AU57" t="b">
        <f>IF(ckCodingQTable[[#This Row],[ILN]]="N",SUBSTITUTE(AT56," ","")&lt;&gt;SUBSTITUTE(ckCodingQTable[[#This Row],[prop_titl_txt]]," ",""), FALSE)</f>
        <v>0</v>
      </c>
      <c r="AV57">
        <v>0</v>
      </c>
      <c r="AW57" s="13">
        <v>500000</v>
      </c>
      <c r="AX57" s="13">
        <v>500000</v>
      </c>
      <c r="AY57" s="13"/>
      <c r="AZ57" s="13"/>
      <c r="BA57" s="13"/>
      <c r="BB57" s="13"/>
      <c r="BC57">
        <v>5</v>
      </c>
      <c r="BD57">
        <v>5</v>
      </c>
      <c r="BG57">
        <v>2.5499999999999998</v>
      </c>
      <c r="BH57">
        <v>0</v>
      </c>
      <c r="BI57">
        <v>0</v>
      </c>
      <c r="BJ57">
        <v>0</v>
      </c>
      <c r="BK57">
        <v>0</v>
      </c>
      <c r="BL57" t="s">
        <v>3091</v>
      </c>
    </row>
    <row r="58" spans="1:64" x14ac:dyDescent="0.35">
      <c r="A58" s="30"/>
      <c r="B58" s="30">
        <v>43003.679861111108</v>
      </c>
      <c r="C58" t="s">
        <v>2868</v>
      </c>
      <c r="D58" t="s">
        <v>2869</v>
      </c>
      <c r="E58" t="s">
        <v>468</v>
      </c>
      <c r="F58" t="s">
        <v>2819</v>
      </c>
      <c r="G58" t="s">
        <v>2820</v>
      </c>
      <c r="H58" s="21" t="s">
        <v>2821</v>
      </c>
      <c r="I58" s="85">
        <v>1</v>
      </c>
      <c r="J58" s="85">
        <v>0</v>
      </c>
      <c r="L58" t="s">
        <v>807</v>
      </c>
      <c r="M58" t="s">
        <v>2833</v>
      </c>
      <c r="N58" t="str">
        <f>IF(SUM(ckCodingQTable[[#This Row],[NfmlPIs]:[NnonWhtAsnPIs]])&gt;0,"WMD","")</f>
        <v/>
      </c>
      <c r="O58" t="b">
        <f>_xlfn.XOR(IFERROR(MATCH(ckCodingQTable[[#This Row],[st_code]],EpscorTable[],0)&gt;0,FALSE),IFERROR(FIND("9150",ckCodingQTable[[#This Row],[propPRCs]])&gt;0,FALSE))</f>
        <v>0</v>
      </c>
      <c r="P58" s="21" t="b">
        <f>_xlfn.XOR(ckCodingQTable[[#This Row],[wmd]]&lt;&gt;"",IFERROR(FIND("9102",ckCodingQTable[[#This Row],[propPRCs]])&gt;0,FALSE))</f>
        <v>0</v>
      </c>
      <c r="Q58" t="s">
        <v>468</v>
      </c>
      <c r="S58" s="106">
        <f>S57+(ckCodingQTable[[#This Row],[ILN]]&lt;"M")</f>
        <v>35</v>
      </c>
      <c r="T58" s="21" t="s">
        <v>2834</v>
      </c>
      <c r="U58" t="s">
        <v>1001</v>
      </c>
      <c r="V58" s="7" t="str">
        <f>HYPERLINK("https://www.ejacket.nsf.gov/ej/showProposal.do?ID="&amp;ckCodingQTable[[#This Row],[prop_id]],"eJ")</f>
        <v>eJ</v>
      </c>
      <c r="W58" t="s">
        <v>2871</v>
      </c>
      <c r="X58" t="s">
        <v>3092</v>
      </c>
      <c r="Y58" t="s">
        <v>3093</v>
      </c>
      <c r="Z58" t="s">
        <v>3094</v>
      </c>
      <c r="AA58" t="s">
        <v>3095</v>
      </c>
      <c r="AB58" s="109" t="str">
        <f>HYPERLINK("mailto:"&amp;ckCodingQTable[[#This Row],[email]]&amp;"&amp;subject=Your NSF Proposal:  "&amp;ckCodingQTable[[#This Row],[Div]]&amp;" "&amp;ckCodingQTable[[#This Row],[prop_id]], ckCodingQTable[[#This Row],[email]])</f>
        <v>akcakaya@pitt.edu</v>
      </c>
      <c r="AC58" s="30">
        <v>43374</v>
      </c>
      <c r="AD58">
        <v>60</v>
      </c>
      <c r="AG58" s="110"/>
      <c r="AI58" s="26"/>
      <c r="AJ58" s="22"/>
      <c r="AN58" s="110"/>
      <c r="AO58" s="110"/>
      <c r="AP58" s="110"/>
      <c r="AQ58" s="110"/>
      <c r="AR58" s="7" t="str">
        <f>HYPERLINK("https://www.ejacket.nsf.gov/ej/showProposal.do?ID="&amp;ckCodingQTable[[#This Row],[prop_id]],"eJ")</f>
        <v>eJ</v>
      </c>
      <c r="AS58" t="s">
        <v>2829</v>
      </c>
      <c r="AT58" t="s">
        <v>3085</v>
      </c>
      <c r="AU58" t="b">
        <f>IF(ckCodingQTable[[#This Row],[ILN]]="N",SUBSTITUTE(AT57," ","")&lt;&gt;SUBSTITUTE(ckCodingQTable[[#This Row],[prop_titl_txt]]," ",""), FALSE)</f>
        <v>0</v>
      </c>
      <c r="AV58">
        <v>0</v>
      </c>
      <c r="AW58" s="13">
        <v>1099496</v>
      </c>
      <c r="AX58" s="13">
        <v>1099496</v>
      </c>
      <c r="AY58" s="13"/>
      <c r="AZ58" s="13"/>
      <c r="BA58" s="13"/>
      <c r="BB58" s="13"/>
      <c r="BC58">
        <v>14</v>
      </c>
      <c r="BD58">
        <v>15</v>
      </c>
      <c r="BE58">
        <v>13</v>
      </c>
      <c r="BH58">
        <v>0</v>
      </c>
      <c r="BI58">
        <v>0</v>
      </c>
      <c r="BJ58">
        <v>0</v>
      </c>
      <c r="BK58">
        <v>0</v>
      </c>
      <c r="BL58" t="s">
        <v>3096</v>
      </c>
    </row>
    <row r="59" spans="1:64" x14ac:dyDescent="0.35">
      <c r="A59" s="30"/>
      <c r="B59" s="30">
        <v>43004.487500000003</v>
      </c>
      <c r="C59" t="s">
        <v>2839</v>
      </c>
      <c r="D59" t="s">
        <v>2840</v>
      </c>
      <c r="E59" t="s">
        <v>464</v>
      </c>
      <c r="F59" t="s">
        <v>2819</v>
      </c>
      <c r="G59" t="s">
        <v>2820</v>
      </c>
      <c r="H59" s="21" t="s">
        <v>2821</v>
      </c>
      <c r="I59" s="85">
        <v>0</v>
      </c>
      <c r="J59" s="85">
        <v>0</v>
      </c>
      <c r="K59" t="s">
        <v>3097</v>
      </c>
      <c r="L59" t="s">
        <v>1006</v>
      </c>
      <c r="M59" t="s">
        <v>3098</v>
      </c>
      <c r="N59" t="str">
        <f>IF(SUM(ckCodingQTable[[#This Row],[NfmlPIs]:[NnonWhtAsnPIs]])&gt;0,"WMD","")</f>
        <v/>
      </c>
      <c r="O59" t="b">
        <f>_xlfn.XOR(IFERROR(MATCH(ckCodingQTable[[#This Row],[st_code]],EpscorTable[],0)&gt;0,FALSE),IFERROR(FIND("9150",ckCodingQTable[[#This Row],[propPRCs]])&gt;0,FALSE))</f>
        <v>0</v>
      </c>
      <c r="P59" s="21" t="b">
        <f>_xlfn.XOR(ckCodingQTable[[#This Row],[wmd]]&lt;&gt;"",IFERROR(FIND("9102",ckCodingQTable[[#This Row],[propPRCs]])&gt;0,FALSE))</f>
        <v>0</v>
      </c>
      <c r="S59" s="106">
        <f>S58+(ckCodingQTable[[#This Row],[ILN]]&lt;"M")</f>
        <v>36</v>
      </c>
      <c r="T59" s="21" t="s">
        <v>2824</v>
      </c>
      <c r="U59" t="s">
        <v>1004</v>
      </c>
      <c r="V59" s="7" t="str">
        <f>HYPERLINK("https://www.ejacket.nsf.gov/ej/showProposal.do?ID="&amp;ckCodingQTable[[#This Row],[prop_id]],"eJ")</f>
        <v>eJ</v>
      </c>
      <c r="W59" t="s">
        <v>2841</v>
      </c>
      <c r="X59" t="s">
        <v>1004</v>
      </c>
      <c r="Y59" t="s">
        <v>1005</v>
      </c>
      <c r="Z59" t="s">
        <v>3099</v>
      </c>
      <c r="AA59" t="s">
        <v>609</v>
      </c>
      <c r="AB59" s="109" t="str">
        <f>HYPERLINK("mailto:"&amp;ckCodingQTable[[#This Row],[email]]&amp;"&amp;subject=Your NSF Proposal:  "&amp;ckCodingQTable[[#This Row],[Div]]&amp;" "&amp;ckCodingQTable[[#This Row],[prop_id]], ckCodingQTable[[#This Row],[email]])</f>
        <v>kylej@cs.princeton.edu</v>
      </c>
      <c r="AC59" s="30">
        <v>43344</v>
      </c>
      <c r="AD59">
        <v>60</v>
      </c>
      <c r="AE59">
        <v>1</v>
      </c>
      <c r="AG59" s="110"/>
      <c r="AH59" t="s">
        <v>3100</v>
      </c>
      <c r="AI59" s="26">
        <v>4.5999999999999996</v>
      </c>
      <c r="AJ59" s="22">
        <v>43074.354861111111</v>
      </c>
      <c r="AK59" s="21">
        <v>2</v>
      </c>
      <c r="AL59">
        <v>5</v>
      </c>
      <c r="AN59" s="110">
        <v>5</v>
      </c>
      <c r="AO59" s="110"/>
      <c r="AP59" s="110"/>
      <c r="AQ59" s="110"/>
      <c r="AR59" s="7" t="str">
        <f>HYPERLINK("https://www.ejacket.nsf.gov/ej/showProposal.do?ID="&amp;ckCodingQTable[[#This Row],[prop_id]],"eJ")</f>
        <v>eJ</v>
      </c>
      <c r="AS59" t="s">
        <v>2829</v>
      </c>
      <c r="AT59" t="s">
        <v>3101</v>
      </c>
      <c r="AU59" t="b">
        <f>IF(ckCodingQTable[[#This Row],[ILN]]="N",SUBSTITUTE(AT58," ","")&lt;&gt;SUBSTITUTE(ckCodingQTable[[#This Row],[prop_titl_txt]]," ",""), FALSE)</f>
        <v>0</v>
      </c>
      <c r="AV59">
        <v>0</v>
      </c>
      <c r="AW59" s="13">
        <v>1441210</v>
      </c>
      <c r="AX59" s="13">
        <v>1441210</v>
      </c>
      <c r="AY59" s="13"/>
      <c r="AZ59" s="13">
        <v>25000</v>
      </c>
      <c r="BA59" s="13">
        <v>167752</v>
      </c>
      <c r="BB59" s="13"/>
      <c r="BC59">
        <v>7</v>
      </c>
      <c r="BD59">
        <v>5</v>
      </c>
      <c r="BE59">
        <v>5</v>
      </c>
      <c r="BH59">
        <v>0</v>
      </c>
      <c r="BI59">
        <v>0</v>
      </c>
      <c r="BJ59">
        <v>0</v>
      </c>
      <c r="BK59">
        <v>0</v>
      </c>
      <c r="BL59" t="s">
        <v>3102</v>
      </c>
    </row>
    <row r="60" spans="1:64" x14ac:dyDescent="0.35">
      <c r="A60" s="30"/>
      <c r="B60" s="30">
        <v>43003.60833333333</v>
      </c>
      <c r="C60" t="s">
        <v>2839</v>
      </c>
      <c r="D60" t="s">
        <v>2840</v>
      </c>
      <c r="E60" t="s">
        <v>464</v>
      </c>
      <c r="F60" t="s">
        <v>2819</v>
      </c>
      <c r="G60" t="s">
        <v>2820</v>
      </c>
      <c r="H60" s="21" t="s">
        <v>2821</v>
      </c>
      <c r="I60" s="85">
        <v>0</v>
      </c>
      <c r="J60" s="85">
        <v>0</v>
      </c>
      <c r="K60" t="s">
        <v>3097</v>
      </c>
      <c r="L60" t="s">
        <v>1006</v>
      </c>
      <c r="M60" t="s">
        <v>3031</v>
      </c>
      <c r="N60" t="str">
        <f>IF(SUM(ckCodingQTable[[#This Row],[NfmlPIs]:[NnonWhtAsnPIs]])&gt;0,"WMD","")</f>
        <v>WMD</v>
      </c>
      <c r="O60" t="b">
        <f>_xlfn.XOR(IFERROR(MATCH(ckCodingQTable[[#This Row],[st_code]],EpscorTable[],0)&gt;0,FALSE),IFERROR(FIND("9150",ckCodingQTable[[#This Row],[propPRCs]])&gt;0,FALSE))</f>
        <v>0</v>
      </c>
      <c r="P60" s="21" t="b">
        <f>_xlfn.XOR(ckCodingQTable[[#This Row],[wmd]]&lt;&gt;"",IFERROR(FIND("9102",ckCodingQTable[[#This Row],[propPRCs]])&gt;0,FALSE))</f>
        <v>1</v>
      </c>
      <c r="S60" s="106">
        <f>S59+(ckCodingQTable[[#This Row],[ILN]]&lt;"M")</f>
        <v>36</v>
      </c>
      <c r="T60" s="21" t="s">
        <v>2834</v>
      </c>
      <c r="U60" t="s">
        <v>1004</v>
      </c>
      <c r="V60" s="7" t="str">
        <f>HYPERLINK("https://www.ejacket.nsf.gov/ej/showProposal.do?ID="&amp;ckCodingQTable[[#This Row],[prop_id]],"eJ")</f>
        <v>eJ</v>
      </c>
      <c r="W60" t="s">
        <v>2841</v>
      </c>
      <c r="X60" t="s">
        <v>3103</v>
      </c>
      <c r="Y60" t="s">
        <v>3104</v>
      </c>
      <c r="Z60" t="s">
        <v>3105</v>
      </c>
      <c r="AA60" t="s">
        <v>3033</v>
      </c>
      <c r="AB60" s="109" t="str">
        <f>HYPERLINK("mailto:"&amp;ckCodingQTable[[#This Row],[email]]&amp;"&amp;subject=Your NSF Proposal:  "&amp;ckCodingQTable[[#This Row],[Div]]&amp;" "&amp;ckCodingQTable[[#This Row],[prop_id]], ckCodingQTable[[#This Row],[email]])</f>
        <v>wenjun.hu@yale.edu</v>
      </c>
      <c r="AC60" s="30">
        <v>43344</v>
      </c>
      <c r="AD60">
        <v>60</v>
      </c>
      <c r="AG60" s="110"/>
      <c r="AI60" s="26"/>
      <c r="AJ60" s="22"/>
      <c r="AN60" s="110"/>
      <c r="AO60" s="110"/>
      <c r="AP60" s="110"/>
      <c r="AQ60" s="110"/>
      <c r="AR60" s="7" t="str">
        <f>HYPERLINK("https://www.ejacket.nsf.gov/ej/showProposal.do?ID="&amp;ckCodingQTable[[#This Row],[prop_id]],"eJ")</f>
        <v>eJ</v>
      </c>
      <c r="AS60" t="s">
        <v>2829</v>
      </c>
      <c r="AT60" t="s">
        <v>3101</v>
      </c>
      <c r="AU60" t="b">
        <f>IF(ckCodingQTable[[#This Row],[ILN]]="N",SUBSTITUTE(AT59," ","")&lt;&gt;SUBSTITUTE(ckCodingQTable[[#This Row],[prop_titl_txt]]," ",""), FALSE)</f>
        <v>0</v>
      </c>
      <c r="AV60">
        <v>0</v>
      </c>
      <c r="AW60" s="13">
        <v>988557</v>
      </c>
      <c r="AX60" s="13">
        <v>988557</v>
      </c>
      <c r="AY60" s="13"/>
      <c r="AZ60" s="13">
        <v>21790</v>
      </c>
      <c r="BA60" s="13"/>
      <c r="BB60" s="13"/>
      <c r="BC60">
        <v>10</v>
      </c>
      <c r="BD60">
        <v>5</v>
      </c>
      <c r="BE60">
        <v>5</v>
      </c>
      <c r="BH60">
        <v>2</v>
      </c>
      <c r="BI60">
        <v>0</v>
      </c>
      <c r="BJ60">
        <v>0</v>
      </c>
      <c r="BK60">
        <v>0</v>
      </c>
      <c r="BL60" t="s">
        <v>3106</v>
      </c>
    </row>
    <row r="61" spans="1:64" x14ac:dyDescent="0.35">
      <c r="A61" s="30"/>
      <c r="B61" s="30">
        <v>43004.772222222222</v>
      </c>
      <c r="C61" t="s">
        <v>2839</v>
      </c>
      <c r="D61" t="s">
        <v>2840</v>
      </c>
      <c r="E61" t="s">
        <v>464</v>
      </c>
      <c r="F61" t="s">
        <v>2819</v>
      </c>
      <c r="G61" t="s">
        <v>2820</v>
      </c>
      <c r="H61" s="21" t="s">
        <v>2821</v>
      </c>
      <c r="I61" s="85">
        <v>0</v>
      </c>
      <c r="J61" s="85">
        <v>0</v>
      </c>
      <c r="K61" t="s">
        <v>3097</v>
      </c>
      <c r="L61" t="s">
        <v>1006</v>
      </c>
      <c r="M61" t="s">
        <v>2862</v>
      </c>
      <c r="N61" t="str">
        <f>IF(SUM(ckCodingQTable[[#This Row],[NfmlPIs]:[NnonWhtAsnPIs]])&gt;0,"WMD","")</f>
        <v/>
      </c>
      <c r="O61" t="b">
        <f>_xlfn.XOR(IFERROR(MATCH(ckCodingQTable[[#This Row],[st_code]],EpscorTable[],0)&gt;0,FALSE),IFERROR(FIND("9150",ckCodingQTable[[#This Row],[propPRCs]])&gt;0,FALSE))</f>
        <v>0</v>
      </c>
      <c r="P61" s="21" t="b">
        <f>_xlfn.XOR(ckCodingQTable[[#This Row],[wmd]]&lt;&gt;"",IFERROR(FIND("9102",ckCodingQTable[[#This Row],[propPRCs]])&gt;0,FALSE))</f>
        <v>0</v>
      </c>
      <c r="S61" s="106">
        <f>S60+(ckCodingQTable[[#This Row],[ILN]]&lt;"M")</f>
        <v>36</v>
      </c>
      <c r="T61" s="21" t="s">
        <v>2834</v>
      </c>
      <c r="U61" t="s">
        <v>1004</v>
      </c>
      <c r="V61" s="7" t="str">
        <f>HYPERLINK("https://www.ejacket.nsf.gov/ej/showProposal.do?ID="&amp;ckCodingQTable[[#This Row],[prop_id]],"eJ")</f>
        <v>eJ</v>
      </c>
      <c r="W61" t="s">
        <v>2841</v>
      </c>
      <c r="X61" t="s">
        <v>3107</v>
      </c>
      <c r="Y61" t="s">
        <v>3108</v>
      </c>
      <c r="Z61" t="s">
        <v>3109</v>
      </c>
      <c r="AA61" t="s">
        <v>2956</v>
      </c>
      <c r="AB61" s="109" t="str">
        <f>HYPERLINK("mailto:"&amp;ckCodingQTable[[#This Row],[email]]&amp;"&amp;subject=Your NSF Proposal:  "&amp;ckCodingQTable[[#This Row],[Div]]&amp;" "&amp;ckCodingQTable[[#This Row],[prop_id]], ckCodingQTable[[#This Row],[email]])</f>
        <v>gummeson@cs.umass.edu</v>
      </c>
      <c r="AC61" s="30">
        <v>43344</v>
      </c>
      <c r="AD61">
        <v>60</v>
      </c>
      <c r="AG61" s="110"/>
      <c r="AI61" s="26"/>
      <c r="AJ61" s="22"/>
      <c r="AN61" s="110"/>
      <c r="AO61" s="110"/>
      <c r="AP61" s="110"/>
      <c r="AQ61" s="110"/>
      <c r="AR61" s="7" t="str">
        <f>HYPERLINK("https://www.ejacket.nsf.gov/ej/showProposal.do?ID="&amp;ckCodingQTable[[#This Row],[prop_id]],"eJ")</f>
        <v>eJ</v>
      </c>
      <c r="AS61" t="s">
        <v>2829</v>
      </c>
      <c r="AT61" t="s">
        <v>3101</v>
      </c>
      <c r="AU61" t="b">
        <f>IF(ckCodingQTable[[#This Row],[ILN]]="N",SUBSTITUTE(AT60," ","")&lt;&gt;SUBSTITUTE(ckCodingQTable[[#This Row],[prop_titl_txt]]," ",""), FALSE)</f>
        <v>0</v>
      </c>
      <c r="AV61">
        <v>0</v>
      </c>
      <c r="AW61" s="13">
        <v>569807</v>
      </c>
      <c r="AX61" s="13">
        <v>569807</v>
      </c>
      <c r="AY61" s="13"/>
      <c r="AZ61" s="13"/>
      <c r="BA61" s="13"/>
      <c r="BB61" s="13"/>
      <c r="BC61">
        <v>5</v>
      </c>
      <c r="BD61">
        <v>5</v>
      </c>
      <c r="BG61">
        <v>5</v>
      </c>
      <c r="BH61">
        <v>0</v>
      </c>
      <c r="BI61">
        <v>0</v>
      </c>
      <c r="BJ61">
        <v>0</v>
      </c>
      <c r="BK61">
        <v>0</v>
      </c>
      <c r="BL61" t="s">
        <v>3110</v>
      </c>
    </row>
    <row r="62" spans="1:64" x14ac:dyDescent="0.35">
      <c r="A62" s="30"/>
      <c r="B62" s="30">
        <v>43004.490972222222</v>
      </c>
      <c r="C62" t="s">
        <v>2839</v>
      </c>
      <c r="D62" t="s">
        <v>2840</v>
      </c>
      <c r="E62" t="s">
        <v>462</v>
      </c>
      <c r="F62" t="s">
        <v>2819</v>
      </c>
      <c r="G62" t="s">
        <v>2820</v>
      </c>
      <c r="H62" s="21" t="s">
        <v>2821</v>
      </c>
      <c r="I62" s="85">
        <v>1</v>
      </c>
      <c r="J62" s="85">
        <v>0</v>
      </c>
      <c r="L62" t="s">
        <v>1032</v>
      </c>
      <c r="M62" t="s">
        <v>2907</v>
      </c>
      <c r="N62" t="str">
        <f>IF(SUM(ckCodingQTable[[#This Row],[NfmlPIs]:[NnonWhtAsnPIs]])&gt;0,"WMD","")</f>
        <v/>
      </c>
      <c r="O62" t="b">
        <f>_xlfn.XOR(IFERROR(MATCH(ckCodingQTable[[#This Row],[st_code]],EpscorTable[],0)&gt;0,FALSE),IFERROR(FIND("9150",ckCodingQTable[[#This Row],[propPRCs]])&gt;0,FALSE))</f>
        <v>0</v>
      </c>
      <c r="P62" s="21" t="b">
        <f>_xlfn.XOR(ckCodingQTable[[#This Row],[wmd]]&lt;&gt;"",IFERROR(FIND("9102",ckCodingQTable[[#This Row],[propPRCs]])&gt;0,FALSE))</f>
        <v>0</v>
      </c>
      <c r="Q62" t="s">
        <v>485</v>
      </c>
      <c r="S62" s="106">
        <f>S61+(ckCodingQTable[[#This Row],[ILN]]&lt;"M")</f>
        <v>37</v>
      </c>
      <c r="T62" s="21" t="s">
        <v>2824</v>
      </c>
      <c r="U62" t="s">
        <v>1030</v>
      </c>
      <c r="V62" s="7" t="str">
        <f>HYPERLINK("https://www.ejacket.nsf.gov/ej/showProposal.do?ID="&amp;ckCodingQTable[[#This Row],[prop_id]],"eJ")</f>
        <v>eJ</v>
      </c>
      <c r="W62" t="s">
        <v>2841</v>
      </c>
      <c r="X62" t="s">
        <v>1030</v>
      </c>
      <c r="Y62" t="s">
        <v>1031</v>
      </c>
      <c r="Z62" t="s">
        <v>3111</v>
      </c>
      <c r="AA62" t="s">
        <v>3112</v>
      </c>
      <c r="AB62" s="109" t="str">
        <f>HYPERLINK("mailto:"&amp;ckCodingQTable[[#This Row],[email]]&amp;"&amp;subject=Your NSF Proposal:  "&amp;ckCodingQTable[[#This Row],[Div]]&amp;" "&amp;ckCodingQTable[[#This Row],[prop_id]], ckCodingQTable[[#This Row],[email]])</f>
        <v>sandeep@cse.msu.edu</v>
      </c>
      <c r="AC62" s="30">
        <v>43328</v>
      </c>
      <c r="AD62">
        <v>48</v>
      </c>
      <c r="AG62" s="110"/>
      <c r="AI62" s="26"/>
      <c r="AJ62" s="22"/>
      <c r="AN62" s="110"/>
      <c r="AO62" s="110"/>
      <c r="AP62" s="110"/>
      <c r="AQ62" s="110"/>
      <c r="AR62" s="7" t="str">
        <f>HYPERLINK("https://www.ejacket.nsf.gov/ej/showProposal.do?ID="&amp;ckCodingQTable[[#This Row],[prop_id]],"eJ")</f>
        <v>eJ</v>
      </c>
      <c r="AS62" t="s">
        <v>2829</v>
      </c>
      <c r="AT62" t="s">
        <v>3113</v>
      </c>
      <c r="AU62" t="b">
        <f>IF(ckCodingQTable[[#This Row],[ILN]]="N",SUBSTITUTE(AT61," ","")&lt;&gt;SUBSTITUTE(ckCodingQTable[[#This Row],[prop_titl_txt]]," ",""), FALSE)</f>
        <v>0</v>
      </c>
      <c r="AV62">
        <v>0</v>
      </c>
      <c r="AW62" s="13">
        <v>762765</v>
      </c>
      <c r="AX62" s="13">
        <v>762765</v>
      </c>
      <c r="AY62" s="13"/>
      <c r="AZ62" s="13">
        <v>12000</v>
      </c>
      <c r="BA62" s="13"/>
      <c r="BB62" s="13"/>
      <c r="BC62">
        <v>8</v>
      </c>
      <c r="BD62">
        <v>8</v>
      </c>
      <c r="BE62">
        <v>8</v>
      </c>
      <c r="BH62">
        <v>0</v>
      </c>
      <c r="BI62">
        <v>0</v>
      </c>
      <c r="BJ62">
        <v>0</v>
      </c>
      <c r="BK62">
        <v>0</v>
      </c>
      <c r="BL62" t="s">
        <v>3114</v>
      </c>
    </row>
    <row r="63" spans="1:64" x14ac:dyDescent="0.35">
      <c r="A63" s="30"/>
      <c r="B63" s="30">
        <v>43005.655555555553</v>
      </c>
      <c r="C63" t="s">
        <v>2839</v>
      </c>
      <c r="D63" t="s">
        <v>2840</v>
      </c>
      <c r="E63" t="s">
        <v>462</v>
      </c>
      <c r="F63" t="s">
        <v>2819</v>
      </c>
      <c r="G63" t="s">
        <v>2820</v>
      </c>
      <c r="H63" s="21" t="s">
        <v>2821</v>
      </c>
      <c r="I63" s="85">
        <v>1</v>
      </c>
      <c r="J63" s="85">
        <v>0</v>
      </c>
      <c r="L63" t="s">
        <v>1032</v>
      </c>
      <c r="M63" t="s">
        <v>3115</v>
      </c>
      <c r="N63" t="str">
        <f>IF(SUM(ckCodingQTable[[#This Row],[NfmlPIs]:[NnonWhtAsnPIs]])&gt;0,"WMD","")</f>
        <v/>
      </c>
      <c r="O63" t="b">
        <f>_xlfn.XOR(IFERROR(MATCH(ckCodingQTable[[#This Row],[st_code]],EpscorTable[],0)&gt;0,FALSE),IFERROR(FIND("9150",ckCodingQTable[[#This Row],[propPRCs]])&gt;0,FALSE))</f>
        <v>0</v>
      </c>
      <c r="P63" s="21" t="b">
        <f>_xlfn.XOR(ckCodingQTable[[#This Row],[wmd]]&lt;&gt;"",IFERROR(FIND("9102",ckCodingQTable[[#This Row],[propPRCs]])&gt;0,FALSE))</f>
        <v>0</v>
      </c>
      <c r="Q63" t="s">
        <v>485</v>
      </c>
      <c r="S63" s="106">
        <f>S62+(ckCodingQTable[[#This Row],[ILN]]&lt;"M")</f>
        <v>37</v>
      </c>
      <c r="T63" s="21" t="s">
        <v>2834</v>
      </c>
      <c r="U63" t="s">
        <v>1030</v>
      </c>
      <c r="V63" s="7" t="str">
        <f>HYPERLINK("https://www.ejacket.nsf.gov/ej/showProposal.do?ID="&amp;ckCodingQTable[[#This Row],[prop_id]],"eJ")</f>
        <v>eJ</v>
      </c>
      <c r="W63" t="s">
        <v>2841</v>
      </c>
      <c r="X63" t="s">
        <v>3116</v>
      </c>
      <c r="Y63" t="s">
        <v>3117</v>
      </c>
      <c r="Z63" t="s">
        <v>3118</v>
      </c>
      <c r="AA63" t="s">
        <v>3119</v>
      </c>
      <c r="AB63" s="109" t="str">
        <f>HYPERLINK("mailto:"&amp;ckCodingQTable[[#This Row],[email]]&amp;"&amp;subject=Your NSF Proposal:  "&amp;ckCodingQTable[[#This Row],[Div]]&amp;" "&amp;ckCodingQTable[[#This Row],[prop_id]], ckCodingQTable[[#This Row],[email]])</f>
        <v>borzoo@iastate.edu</v>
      </c>
      <c r="AC63" s="30">
        <v>43328</v>
      </c>
      <c r="AD63">
        <v>48</v>
      </c>
      <c r="AG63" s="110"/>
      <c r="AI63" s="26"/>
      <c r="AJ63" s="22"/>
      <c r="AN63" s="110"/>
      <c r="AO63" s="110"/>
      <c r="AP63" s="110"/>
      <c r="AQ63" s="110"/>
      <c r="AR63" s="7" t="str">
        <f>HYPERLINK("https://www.ejacket.nsf.gov/ej/showProposal.do?ID="&amp;ckCodingQTable[[#This Row],[prop_id]],"eJ")</f>
        <v>eJ</v>
      </c>
      <c r="AS63" t="s">
        <v>2829</v>
      </c>
      <c r="AT63" t="s">
        <v>3120</v>
      </c>
      <c r="AU63" t="b">
        <f>IF(ckCodingQTable[[#This Row],[ILN]]="N",SUBSTITUTE(AT62," ","")&lt;&gt;SUBSTITUTE(ckCodingQTable[[#This Row],[prop_titl_txt]]," ",""), FALSE)</f>
        <v>1</v>
      </c>
      <c r="AV63">
        <v>0</v>
      </c>
      <c r="AW63" s="13">
        <v>436989</v>
      </c>
      <c r="AX63" s="13">
        <v>436989</v>
      </c>
      <c r="AY63" s="13"/>
      <c r="AZ63" s="13">
        <v>12000</v>
      </c>
      <c r="BA63" s="13"/>
      <c r="BB63" s="13"/>
      <c r="BC63">
        <v>4</v>
      </c>
      <c r="BD63">
        <v>4</v>
      </c>
      <c r="BE63">
        <v>4</v>
      </c>
      <c r="BH63">
        <v>0</v>
      </c>
      <c r="BI63">
        <v>0</v>
      </c>
      <c r="BJ63">
        <v>0</v>
      </c>
      <c r="BK63">
        <v>0</v>
      </c>
      <c r="BL63" t="s">
        <v>3121</v>
      </c>
    </row>
    <row r="64" spans="1:64" x14ac:dyDescent="0.35">
      <c r="A64" s="30"/>
      <c r="B64" s="30">
        <v>43004.490972222222</v>
      </c>
      <c r="C64" t="s">
        <v>2817</v>
      </c>
      <c r="D64" t="s">
        <v>2818</v>
      </c>
      <c r="E64" t="s">
        <v>472</v>
      </c>
      <c r="F64" t="s">
        <v>2819</v>
      </c>
      <c r="G64" t="s">
        <v>2820</v>
      </c>
      <c r="H64" s="21" t="s">
        <v>2821</v>
      </c>
      <c r="I64" s="85">
        <v>1</v>
      </c>
      <c r="J64" s="85">
        <v>0</v>
      </c>
      <c r="K64" t="s">
        <v>2822</v>
      </c>
      <c r="L64" t="s">
        <v>863</v>
      </c>
      <c r="M64" t="s">
        <v>2851</v>
      </c>
      <c r="N64" t="str">
        <f>IF(SUM(ckCodingQTable[[#This Row],[NfmlPIs]:[NnonWhtAsnPIs]])&gt;0,"WMD","")</f>
        <v/>
      </c>
      <c r="O64" t="b">
        <f>_xlfn.XOR(IFERROR(MATCH(ckCodingQTable[[#This Row],[st_code]],EpscorTable[],0)&gt;0,FALSE),IFERROR(FIND("9150",ckCodingQTable[[#This Row],[propPRCs]])&gt;0,FALSE))</f>
        <v>0</v>
      </c>
      <c r="P64" s="21" t="b">
        <f>_xlfn.XOR(ckCodingQTable[[#This Row],[wmd]]&lt;&gt;"",IFERROR(FIND("9102",ckCodingQTable[[#This Row],[propPRCs]])&gt;0,FALSE))</f>
        <v>0</v>
      </c>
      <c r="Q64" t="s">
        <v>3122</v>
      </c>
      <c r="S64" s="106">
        <f>S63+(ckCodingQTable[[#This Row],[ILN]]&lt;"M")</f>
        <v>38</v>
      </c>
      <c r="T64" s="21" t="s">
        <v>2824</v>
      </c>
      <c r="U64" t="s">
        <v>1034</v>
      </c>
      <c r="V64" s="7" t="str">
        <f>HYPERLINK("https://www.ejacket.nsf.gov/ej/showProposal.do?ID="&amp;ckCodingQTable[[#This Row],[prop_id]],"eJ")</f>
        <v>eJ</v>
      </c>
      <c r="W64" t="s">
        <v>2825</v>
      </c>
      <c r="X64" t="s">
        <v>1034</v>
      </c>
      <c r="Y64" t="s">
        <v>1035</v>
      </c>
      <c r="Z64" t="s">
        <v>3123</v>
      </c>
      <c r="AA64" t="s">
        <v>641</v>
      </c>
      <c r="AB64" s="109" t="str">
        <f>HYPERLINK("mailto:"&amp;ckCodingQTable[[#This Row],[email]]&amp;"&amp;subject=Your NSF Proposal:  "&amp;ckCodingQTable[[#This Row],[Div]]&amp;" "&amp;ckCodingQTable[[#This Row],[prop_id]], ckCodingQTable[[#This Row],[email]])</f>
        <v>omreing@stanford.edu</v>
      </c>
      <c r="AC64" s="30">
        <v>43344</v>
      </c>
      <c r="AD64">
        <v>48</v>
      </c>
      <c r="AE64">
        <v>1</v>
      </c>
      <c r="AG64" s="110">
        <v>1</v>
      </c>
      <c r="AH64" t="s">
        <v>3124</v>
      </c>
      <c r="AI64" s="26">
        <v>8</v>
      </c>
      <c r="AJ64" s="22">
        <v>43080.47152777778</v>
      </c>
      <c r="AL64">
        <v>4</v>
      </c>
      <c r="AN64" s="110">
        <v>4</v>
      </c>
      <c r="AO64" s="110"/>
      <c r="AP64" s="110"/>
      <c r="AQ64" s="110"/>
      <c r="AR64" s="7" t="str">
        <f>HYPERLINK("https://www.ejacket.nsf.gov/ej/showProposal.do?ID="&amp;ckCodingQTable[[#This Row],[prop_id]],"eJ")</f>
        <v>eJ</v>
      </c>
      <c r="AS64" t="s">
        <v>2829</v>
      </c>
      <c r="AT64" t="s">
        <v>3125</v>
      </c>
      <c r="AU64" t="b">
        <f>IF(ckCodingQTable[[#This Row],[ILN]]="N",SUBSTITUTE(AT63," ","")&lt;&gt;SUBSTITUTE(ckCodingQTable[[#This Row],[prop_titl_txt]]," ",""), FALSE)</f>
        <v>0</v>
      </c>
      <c r="AV64">
        <v>0</v>
      </c>
      <c r="AW64" s="13">
        <v>650000</v>
      </c>
      <c r="AX64" s="13">
        <v>650000</v>
      </c>
      <c r="AY64" s="13"/>
      <c r="AZ64" s="13">
        <v>12000</v>
      </c>
      <c r="BA64" s="13"/>
      <c r="BB64" s="13"/>
      <c r="BC64">
        <v>8</v>
      </c>
      <c r="BD64">
        <v>4</v>
      </c>
      <c r="BE64">
        <v>4</v>
      </c>
      <c r="BH64">
        <v>0</v>
      </c>
      <c r="BI64">
        <v>0</v>
      </c>
      <c r="BJ64">
        <v>0</v>
      </c>
      <c r="BK64">
        <v>0</v>
      </c>
      <c r="BL64" t="s">
        <v>3126</v>
      </c>
    </row>
    <row r="65" spans="1:64" x14ac:dyDescent="0.35">
      <c r="A65" s="30"/>
      <c r="B65" s="30">
        <v>43004.444444444445</v>
      </c>
      <c r="C65" t="s">
        <v>2817</v>
      </c>
      <c r="D65" t="s">
        <v>2818</v>
      </c>
      <c r="E65" t="s">
        <v>472</v>
      </c>
      <c r="F65" t="s">
        <v>2819</v>
      </c>
      <c r="G65" t="s">
        <v>2820</v>
      </c>
      <c r="H65" s="21" t="s">
        <v>2821</v>
      </c>
      <c r="I65" s="85">
        <v>1</v>
      </c>
      <c r="J65" s="85">
        <v>0</v>
      </c>
      <c r="K65" t="s">
        <v>2822</v>
      </c>
      <c r="L65" t="s">
        <v>863</v>
      </c>
      <c r="M65" t="s">
        <v>2862</v>
      </c>
      <c r="N65" t="str">
        <f>IF(SUM(ckCodingQTable[[#This Row],[NfmlPIs]:[NnonWhtAsnPIs]])&gt;0,"WMD","")</f>
        <v/>
      </c>
      <c r="O65" t="b">
        <f>_xlfn.XOR(IFERROR(MATCH(ckCodingQTable[[#This Row],[st_code]],EpscorTable[],0)&gt;0,FALSE),IFERROR(FIND("9150",ckCodingQTable[[#This Row],[propPRCs]])&gt;0,FALSE))</f>
        <v>0</v>
      </c>
      <c r="P65" s="21" t="b">
        <f>_xlfn.XOR(ckCodingQTable[[#This Row],[wmd]]&lt;&gt;"",IFERROR(FIND("9102",ckCodingQTable[[#This Row],[propPRCs]])&gt;0,FALSE))</f>
        <v>0</v>
      </c>
      <c r="Q65" t="s">
        <v>3122</v>
      </c>
      <c r="S65" s="106">
        <f>S64+(ckCodingQTable[[#This Row],[ILN]]&lt;"M")</f>
        <v>38</v>
      </c>
      <c r="T65" s="21" t="s">
        <v>2834</v>
      </c>
      <c r="U65" t="s">
        <v>1034</v>
      </c>
      <c r="V65" s="7" t="str">
        <f>HYPERLINK("https://www.ejacket.nsf.gov/ej/showProposal.do?ID="&amp;ckCodingQTable[[#This Row],[prop_id]],"eJ")</f>
        <v>eJ</v>
      </c>
      <c r="W65" t="s">
        <v>2825</v>
      </c>
      <c r="X65" t="s">
        <v>3127</v>
      </c>
      <c r="Y65" t="s">
        <v>3128</v>
      </c>
      <c r="Z65" t="s">
        <v>3129</v>
      </c>
      <c r="AA65" t="s">
        <v>2938</v>
      </c>
      <c r="AB65" s="109" t="str">
        <f>HYPERLINK("mailto:"&amp;ckCodingQTable[[#This Row],[email]]&amp;"&amp;subject=Your NSF Proposal:  "&amp;ckCodingQTable[[#This Row],[Div]]&amp;" "&amp;ckCodingQTable[[#This Row],[prop_id]], ckCodingQTable[[#This Row],[email]])</f>
        <v>salil_vadhan@harvard.edu</v>
      </c>
      <c r="AC65" s="30">
        <v>43344</v>
      </c>
      <c r="AD65">
        <v>48</v>
      </c>
      <c r="AG65" s="110"/>
      <c r="AI65" s="26"/>
      <c r="AJ65" s="22"/>
      <c r="AN65" s="110"/>
      <c r="AO65" s="110"/>
      <c r="AP65" s="110"/>
      <c r="AQ65" s="110"/>
      <c r="AR65" s="7" t="str">
        <f>HYPERLINK("https://www.ejacket.nsf.gov/ej/showProposal.do?ID="&amp;ckCodingQTable[[#This Row],[prop_id]],"eJ")</f>
        <v>eJ</v>
      </c>
      <c r="AS65" t="s">
        <v>2829</v>
      </c>
      <c r="AT65" t="s">
        <v>3130</v>
      </c>
      <c r="AU65" t="b">
        <f>IF(ckCodingQTable[[#This Row],[ILN]]="N",SUBSTITUTE(AT64," ","")&lt;&gt;SUBSTITUTE(ckCodingQTable[[#This Row],[prop_titl_txt]]," ",""), FALSE)</f>
        <v>0</v>
      </c>
      <c r="AV65">
        <v>0</v>
      </c>
      <c r="AW65" s="13">
        <v>550000</v>
      </c>
      <c r="AX65" s="13">
        <v>550000</v>
      </c>
      <c r="AY65" s="13"/>
      <c r="AZ65" s="13">
        <v>14200</v>
      </c>
      <c r="BA65" s="13"/>
      <c r="BB65" s="13"/>
      <c r="BC65">
        <v>5</v>
      </c>
      <c r="BD65">
        <v>4</v>
      </c>
      <c r="BG65">
        <v>4</v>
      </c>
      <c r="BH65">
        <v>0</v>
      </c>
      <c r="BI65">
        <v>0</v>
      </c>
      <c r="BJ65">
        <v>0</v>
      </c>
      <c r="BK65">
        <v>0</v>
      </c>
      <c r="BL65" t="s">
        <v>3131</v>
      </c>
    </row>
    <row r="66" spans="1:64" x14ac:dyDescent="0.35">
      <c r="A66" s="30"/>
      <c r="B66" s="30">
        <v>43004.497916666667</v>
      </c>
      <c r="C66" t="s">
        <v>2817</v>
      </c>
      <c r="D66" t="s">
        <v>2818</v>
      </c>
      <c r="E66" t="s">
        <v>472</v>
      </c>
      <c r="F66" t="s">
        <v>2819</v>
      </c>
      <c r="G66" t="s">
        <v>2820</v>
      </c>
      <c r="H66" s="21" t="s">
        <v>2821</v>
      </c>
      <c r="I66" s="85">
        <v>1</v>
      </c>
      <c r="J66" s="85">
        <v>0</v>
      </c>
      <c r="K66" t="s">
        <v>2822</v>
      </c>
      <c r="L66" t="s">
        <v>863</v>
      </c>
      <c r="M66" t="s">
        <v>2833</v>
      </c>
      <c r="N66" t="str">
        <f>IF(SUM(ckCodingQTable[[#This Row],[NfmlPIs]:[NnonWhtAsnPIs]])&gt;0,"WMD","")</f>
        <v/>
      </c>
      <c r="O66" t="b">
        <f>_xlfn.XOR(IFERROR(MATCH(ckCodingQTable[[#This Row],[st_code]],EpscorTable[],0)&gt;0,FALSE),IFERROR(FIND("9150",ckCodingQTable[[#This Row],[propPRCs]])&gt;0,FALSE))</f>
        <v>0</v>
      </c>
      <c r="P66" s="21" t="b">
        <f>_xlfn.XOR(ckCodingQTable[[#This Row],[wmd]]&lt;&gt;"",IFERROR(FIND("9102",ckCodingQTable[[#This Row],[propPRCs]])&gt;0,FALSE))</f>
        <v>0</v>
      </c>
      <c r="Q66" t="s">
        <v>2979</v>
      </c>
      <c r="S66" s="106">
        <f>S65+(ckCodingQTable[[#This Row],[ILN]]&lt;"M")</f>
        <v>39</v>
      </c>
      <c r="T66" s="21" t="s">
        <v>2824</v>
      </c>
      <c r="U66" t="s">
        <v>1048</v>
      </c>
      <c r="V66" s="7" t="str">
        <f>HYPERLINK("https://www.ejacket.nsf.gov/ej/showProposal.do?ID="&amp;ckCodingQTable[[#This Row],[prop_id]],"eJ")</f>
        <v>eJ</v>
      </c>
      <c r="W66" t="s">
        <v>2825</v>
      </c>
      <c r="X66" t="s">
        <v>1048</v>
      </c>
      <c r="Y66" t="s">
        <v>992</v>
      </c>
      <c r="Z66" t="s">
        <v>3074</v>
      </c>
      <c r="AA66" t="s">
        <v>689</v>
      </c>
      <c r="AB66" s="109" t="str">
        <f>HYPERLINK("mailto:"&amp;ckCodingQTable[[#This Row],[email]]&amp;"&amp;subject=Your NSF Proposal:  "&amp;ckCodingQTable[[#This Row],[Div]]&amp;" "&amp;ckCodingQTable[[#This Row],[prop_id]], ckCodingQTable[[#This Row],[email]])</f>
        <v>aaroth@cis.upenn.edu</v>
      </c>
      <c r="AC66" s="30">
        <v>43313</v>
      </c>
      <c r="AD66">
        <v>36</v>
      </c>
      <c r="AE66">
        <v>1</v>
      </c>
      <c r="AG66" s="110">
        <v>1</v>
      </c>
      <c r="AH66" t="s">
        <v>3132</v>
      </c>
      <c r="AI66" s="26">
        <v>8</v>
      </c>
      <c r="AJ66" s="22">
        <v>43081.365972222222</v>
      </c>
      <c r="AL66">
        <v>4</v>
      </c>
      <c r="AN66" s="110">
        <v>4</v>
      </c>
      <c r="AO66" s="110"/>
      <c r="AP66" s="110"/>
      <c r="AQ66" s="110"/>
      <c r="AR66" s="7" t="str">
        <f>HYPERLINK("https://www.ejacket.nsf.gov/ej/showProposal.do?ID="&amp;ckCodingQTable[[#This Row],[prop_id]],"eJ")</f>
        <v>eJ</v>
      </c>
      <c r="AS66" t="s">
        <v>2829</v>
      </c>
      <c r="AT66" t="s">
        <v>3133</v>
      </c>
      <c r="AU66" t="b">
        <f>IF(ckCodingQTable[[#This Row],[ILN]]="N",SUBSTITUTE(AT65," ","")&lt;&gt;SUBSTITUTE(ckCodingQTable[[#This Row],[prop_titl_txt]]," ",""), FALSE)</f>
        <v>0</v>
      </c>
      <c r="AV66">
        <v>0</v>
      </c>
      <c r="AW66" s="13">
        <v>378000</v>
      </c>
      <c r="AX66" s="13">
        <v>378000</v>
      </c>
      <c r="AY66" s="13"/>
      <c r="AZ66" s="13"/>
      <c r="BA66" s="13"/>
      <c r="BB66" s="13"/>
      <c r="BC66">
        <v>3</v>
      </c>
      <c r="BD66">
        <v>6</v>
      </c>
      <c r="BE66">
        <v>3.93</v>
      </c>
      <c r="BH66">
        <v>0</v>
      </c>
      <c r="BI66">
        <v>0</v>
      </c>
      <c r="BJ66">
        <v>0</v>
      </c>
      <c r="BK66">
        <v>0</v>
      </c>
      <c r="BL66" t="s">
        <v>3077</v>
      </c>
    </row>
    <row r="67" spans="1:64" x14ac:dyDescent="0.35">
      <c r="A67" s="30"/>
      <c r="B67" s="30">
        <v>43003.538194444445</v>
      </c>
      <c r="C67" t="s">
        <v>2817</v>
      </c>
      <c r="D67" t="s">
        <v>2818</v>
      </c>
      <c r="E67" t="s">
        <v>472</v>
      </c>
      <c r="F67" t="s">
        <v>2819</v>
      </c>
      <c r="G67" t="s">
        <v>2820</v>
      </c>
      <c r="H67" s="21" t="s">
        <v>2821</v>
      </c>
      <c r="I67" s="85">
        <v>1</v>
      </c>
      <c r="J67" s="85">
        <v>0</v>
      </c>
      <c r="K67" t="s">
        <v>2822</v>
      </c>
      <c r="L67" t="s">
        <v>863</v>
      </c>
      <c r="M67" t="s">
        <v>2851</v>
      </c>
      <c r="N67" t="str">
        <f>IF(SUM(ckCodingQTable[[#This Row],[NfmlPIs]:[NnonWhtAsnPIs]])&gt;0,"WMD","")</f>
        <v/>
      </c>
      <c r="O67" t="b">
        <f>_xlfn.XOR(IFERROR(MATCH(ckCodingQTable[[#This Row],[st_code]],EpscorTable[],0)&gt;0,FALSE),IFERROR(FIND("9150",ckCodingQTable[[#This Row],[propPRCs]])&gt;0,FALSE))</f>
        <v>0</v>
      </c>
      <c r="P67" s="21" t="b">
        <f>_xlfn.XOR(ckCodingQTable[[#This Row],[wmd]]&lt;&gt;"",IFERROR(FIND("9102",ckCodingQTable[[#This Row],[propPRCs]])&gt;0,FALSE))</f>
        <v>0</v>
      </c>
      <c r="Q67" t="s">
        <v>2979</v>
      </c>
      <c r="S67" s="106">
        <f>S66+(ckCodingQTable[[#This Row],[ILN]]&lt;"M")</f>
        <v>39</v>
      </c>
      <c r="T67" s="21" t="s">
        <v>2834</v>
      </c>
      <c r="U67" t="s">
        <v>1048</v>
      </c>
      <c r="V67" s="7" t="str">
        <f>HYPERLINK("https://www.ejacket.nsf.gov/ej/showProposal.do?ID="&amp;ckCodingQTable[[#This Row],[prop_id]],"eJ")</f>
        <v>eJ</v>
      </c>
      <c r="W67" t="s">
        <v>2825</v>
      </c>
      <c r="X67" t="s">
        <v>3134</v>
      </c>
      <c r="Y67" t="s">
        <v>3135</v>
      </c>
      <c r="Z67" t="s">
        <v>3136</v>
      </c>
      <c r="AA67" t="s">
        <v>641</v>
      </c>
      <c r="AB67" s="109" t="str">
        <f>HYPERLINK("mailto:"&amp;ckCodingQTable[[#This Row],[email]]&amp;"&amp;subject=Your NSF Proposal:  "&amp;ckCodingQTable[[#This Row],[Div]]&amp;" "&amp;ckCodingQTable[[#This Row],[prop_id]], ckCodingQTable[[#This Row],[email]])</f>
        <v>jamesz@stanford.edu</v>
      </c>
      <c r="AC67" s="30">
        <v>43313</v>
      </c>
      <c r="AD67">
        <v>36</v>
      </c>
      <c r="AG67" s="110"/>
      <c r="AI67" s="26"/>
      <c r="AJ67" s="22"/>
      <c r="AN67" s="110"/>
      <c r="AO67" s="110"/>
      <c r="AP67" s="110"/>
      <c r="AQ67" s="110"/>
      <c r="AR67" s="7" t="str">
        <f>HYPERLINK("https://www.ejacket.nsf.gov/ej/showProposal.do?ID="&amp;ckCodingQTable[[#This Row],[prop_id]],"eJ")</f>
        <v>eJ</v>
      </c>
      <c r="AS67" t="s">
        <v>2829</v>
      </c>
      <c r="AT67" t="s">
        <v>3133</v>
      </c>
      <c r="AU67" t="b">
        <f>IF(ckCodingQTable[[#This Row],[ILN]]="N",SUBSTITUTE(AT66," ","")&lt;&gt;SUBSTITUTE(ckCodingQTable[[#This Row],[prop_titl_txt]]," ",""), FALSE)</f>
        <v>0</v>
      </c>
      <c r="AV67">
        <v>0</v>
      </c>
      <c r="AW67" s="13">
        <v>276000</v>
      </c>
      <c r="AX67" s="13">
        <v>276000</v>
      </c>
      <c r="AY67" s="13"/>
      <c r="AZ67" s="13"/>
      <c r="BA67" s="13"/>
      <c r="BB67" s="13"/>
      <c r="BC67">
        <v>3</v>
      </c>
      <c r="BD67">
        <v>3</v>
      </c>
      <c r="BG67">
        <v>2.88</v>
      </c>
      <c r="BH67">
        <v>0</v>
      </c>
      <c r="BI67">
        <v>0</v>
      </c>
      <c r="BJ67">
        <v>0</v>
      </c>
      <c r="BK67">
        <v>0</v>
      </c>
      <c r="BL67" t="s">
        <v>3137</v>
      </c>
    </row>
    <row r="68" spans="1:64" x14ac:dyDescent="0.35">
      <c r="A68" s="30"/>
      <c r="B68" s="30">
        <v>43005.559027777781</v>
      </c>
      <c r="C68" t="s">
        <v>2817</v>
      </c>
      <c r="D68" t="s">
        <v>2818</v>
      </c>
      <c r="E68" t="s">
        <v>472</v>
      </c>
      <c r="F68" t="s">
        <v>2819</v>
      </c>
      <c r="G68" t="s">
        <v>2820</v>
      </c>
      <c r="H68" s="21" t="s">
        <v>2821</v>
      </c>
      <c r="I68" s="85">
        <v>1</v>
      </c>
      <c r="J68" s="85">
        <v>0</v>
      </c>
      <c r="K68" t="s">
        <v>2822</v>
      </c>
      <c r="L68" t="s">
        <v>863</v>
      </c>
      <c r="M68" t="s">
        <v>2862</v>
      </c>
      <c r="N68" t="str">
        <f>IF(SUM(ckCodingQTable[[#This Row],[NfmlPIs]:[NnonWhtAsnPIs]])&gt;0,"WMD","")</f>
        <v/>
      </c>
      <c r="O68" t="b">
        <f>_xlfn.XOR(IFERROR(MATCH(ckCodingQTable[[#This Row],[st_code]],EpscorTable[],0)&gt;0,FALSE),IFERROR(FIND("9150",ckCodingQTable[[#This Row],[propPRCs]])&gt;0,FALSE))</f>
        <v>0</v>
      </c>
      <c r="P68" s="21" t="b">
        <f>_xlfn.XOR(ckCodingQTable[[#This Row],[wmd]]&lt;&gt;"",IFERROR(FIND("9102",ckCodingQTable[[#This Row],[propPRCs]])&gt;0,FALSE))</f>
        <v>0</v>
      </c>
      <c r="Q68" t="s">
        <v>2979</v>
      </c>
      <c r="S68" s="106">
        <f>S67+(ckCodingQTable[[#This Row],[ILN]]&lt;"M")</f>
        <v>39</v>
      </c>
      <c r="T68" s="21" t="s">
        <v>2834</v>
      </c>
      <c r="U68" t="s">
        <v>1048</v>
      </c>
      <c r="V68" s="7" t="str">
        <f>HYPERLINK("https://www.ejacket.nsf.gov/ej/showProposal.do?ID="&amp;ckCodingQTable[[#This Row],[prop_id]],"eJ")</f>
        <v>eJ</v>
      </c>
      <c r="W68" t="s">
        <v>2825</v>
      </c>
      <c r="X68" t="s">
        <v>3138</v>
      </c>
      <c r="Y68" t="s">
        <v>3139</v>
      </c>
      <c r="Z68" t="s">
        <v>3140</v>
      </c>
      <c r="AA68" t="s">
        <v>2938</v>
      </c>
      <c r="AB68" s="109" t="str">
        <f>HYPERLINK("mailto:"&amp;ckCodingQTable[[#This Row],[email]]&amp;"&amp;subject=Your NSF Proposal:  "&amp;ckCodingQTable[[#This Row],[Div]]&amp;" "&amp;ckCodingQTable[[#This Row],[prop_id]], ckCodingQTable[[#This Row],[email]])</f>
        <v>dwork@seas.harvard.edu</v>
      </c>
      <c r="AC68" s="30">
        <v>43313</v>
      </c>
      <c r="AD68">
        <v>36</v>
      </c>
      <c r="AG68" s="110"/>
      <c r="AI68" s="26"/>
      <c r="AJ68" s="22"/>
      <c r="AN68" s="110"/>
      <c r="AO68" s="110"/>
      <c r="AP68" s="110"/>
      <c r="AQ68" s="110"/>
      <c r="AR68" s="7" t="str">
        <f>HYPERLINK("https://www.ejacket.nsf.gov/ej/showProposal.do?ID="&amp;ckCodingQTable[[#This Row],[prop_id]],"eJ")</f>
        <v>eJ</v>
      </c>
      <c r="AS68" t="s">
        <v>2829</v>
      </c>
      <c r="AT68" t="s">
        <v>3141</v>
      </c>
      <c r="AU68" t="b">
        <f>IF(ckCodingQTable[[#This Row],[ILN]]="N",SUBSTITUTE(AT67," ","")&lt;&gt;SUBSTITUTE(ckCodingQTable[[#This Row],[prop_titl_txt]]," ",""), FALSE)</f>
        <v>1</v>
      </c>
      <c r="AV68">
        <v>0</v>
      </c>
      <c r="AW68" s="13">
        <v>286000</v>
      </c>
      <c r="AX68" s="13">
        <v>286000</v>
      </c>
      <c r="AY68" s="13"/>
      <c r="AZ68" s="13"/>
      <c r="BA68" s="13"/>
      <c r="BB68" s="13"/>
      <c r="BC68">
        <v>1</v>
      </c>
      <c r="BD68">
        <v>3</v>
      </c>
      <c r="BG68">
        <v>2.33</v>
      </c>
      <c r="BH68">
        <v>0</v>
      </c>
      <c r="BI68">
        <v>0</v>
      </c>
      <c r="BJ68">
        <v>0</v>
      </c>
      <c r="BK68">
        <v>0</v>
      </c>
      <c r="BL68" t="s">
        <v>3142</v>
      </c>
    </row>
    <row r="69" spans="1:64" x14ac:dyDescent="0.35">
      <c r="A69" s="30"/>
      <c r="B69" s="30">
        <v>43005.611111111109</v>
      </c>
      <c r="C69" t="s">
        <v>2817</v>
      </c>
      <c r="D69" t="s">
        <v>2818</v>
      </c>
      <c r="E69" t="s">
        <v>472</v>
      </c>
      <c r="F69" t="s">
        <v>2819</v>
      </c>
      <c r="G69" t="s">
        <v>2820</v>
      </c>
      <c r="H69" s="21" t="s">
        <v>2821</v>
      </c>
      <c r="I69" s="85">
        <v>1</v>
      </c>
      <c r="J69" s="85">
        <v>0</v>
      </c>
      <c r="K69" t="s">
        <v>2822</v>
      </c>
      <c r="L69" t="s">
        <v>863</v>
      </c>
      <c r="M69" t="s">
        <v>2862</v>
      </c>
      <c r="N69" t="str">
        <f>IF(SUM(ckCodingQTable[[#This Row],[NfmlPIs]:[NnonWhtAsnPIs]])&gt;0,"WMD","")</f>
        <v/>
      </c>
      <c r="O69" t="b">
        <f>_xlfn.XOR(IFERROR(MATCH(ckCodingQTable[[#This Row],[st_code]],EpscorTable[],0)&gt;0,FALSE),IFERROR(FIND("9150",ckCodingQTable[[#This Row],[propPRCs]])&gt;0,FALSE))</f>
        <v>0</v>
      </c>
      <c r="P69" s="21" t="b">
        <f>_xlfn.XOR(ckCodingQTable[[#This Row],[wmd]]&lt;&gt;"",IFERROR(FIND("9102",ckCodingQTable[[#This Row],[propPRCs]])&gt;0,FALSE))</f>
        <v>0</v>
      </c>
      <c r="Q69" t="s">
        <v>2979</v>
      </c>
      <c r="S69" s="106">
        <f>S68+(ckCodingQTable[[#This Row],[ILN]]&lt;"M")</f>
        <v>39</v>
      </c>
      <c r="T69" s="21" t="s">
        <v>2834</v>
      </c>
      <c r="U69" t="s">
        <v>1048</v>
      </c>
      <c r="V69" s="7" t="str">
        <f>HYPERLINK("https://www.ejacket.nsf.gov/ej/showProposal.do?ID="&amp;ckCodingQTable[[#This Row],[prop_id]],"eJ")</f>
        <v>eJ</v>
      </c>
      <c r="W69" t="s">
        <v>2825</v>
      </c>
      <c r="X69" t="s">
        <v>3143</v>
      </c>
      <c r="Y69" t="s">
        <v>810</v>
      </c>
      <c r="Z69" t="s">
        <v>3144</v>
      </c>
      <c r="AA69" t="s">
        <v>3145</v>
      </c>
      <c r="AB69" s="109" t="str">
        <f>HYPERLINK("mailto:"&amp;ckCodingQTable[[#This Row],[email]]&amp;"&amp;subject=Your NSF Proposal:  "&amp;ckCodingQTable[[#This Row],[Div]]&amp;" "&amp;ckCodingQTable[[#This Row],[prop_id]], ckCodingQTable[[#This Row],[email]])</f>
        <v>ads22@bu.edu</v>
      </c>
      <c r="AC69" s="30">
        <v>43313</v>
      </c>
      <c r="AD69">
        <v>36</v>
      </c>
      <c r="AG69" s="110"/>
      <c r="AI69" s="26"/>
      <c r="AJ69" s="22"/>
      <c r="AN69" s="110"/>
      <c r="AO69" s="110"/>
      <c r="AP69" s="110"/>
      <c r="AQ69" s="110"/>
      <c r="AR69" s="7" t="str">
        <f>HYPERLINK("https://www.ejacket.nsf.gov/ej/showProposal.do?ID="&amp;ckCodingQTable[[#This Row],[prop_id]],"eJ")</f>
        <v>eJ</v>
      </c>
      <c r="AS69" t="s">
        <v>2829</v>
      </c>
      <c r="AT69" t="s">
        <v>3146</v>
      </c>
      <c r="AU69" t="b">
        <f>IF(ckCodingQTable[[#This Row],[ILN]]="N",SUBSTITUTE(AT68," ","")&lt;&gt;SUBSTITUTE(ckCodingQTable[[#This Row],[prop_titl_txt]]," ",""), FALSE)</f>
        <v>1</v>
      </c>
      <c r="AV69">
        <v>0</v>
      </c>
      <c r="AW69" s="13">
        <v>260000</v>
      </c>
      <c r="AX69" s="13">
        <v>260000</v>
      </c>
      <c r="AY69" s="13"/>
      <c r="AZ69" s="13"/>
      <c r="BA69" s="13"/>
      <c r="BB69" s="13"/>
      <c r="BC69">
        <v>6</v>
      </c>
      <c r="BD69">
        <v>3</v>
      </c>
      <c r="BE69">
        <v>1.65</v>
      </c>
      <c r="BH69">
        <v>0</v>
      </c>
      <c r="BI69">
        <v>0</v>
      </c>
      <c r="BJ69">
        <v>0</v>
      </c>
      <c r="BK69">
        <v>0</v>
      </c>
      <c r="BL69" t="s">
        <v>3147</v>
      </c>
    </row>
    <row r="70" spans="1:64" x14ac:dyDescent="0.35">
      <c r="A70" s="30"/>
      <c r="B70" s="30">
        <v>43004.525694444441</v>
      </c>
      <c r="C70" t="s">
        <v>2817</v>
      </c>
      <c r="D70" t="s">
        <v>2818</v>
      </c>
      <c r="E70" t="s">
        <v>472</v>
      </c>
      <c r="F70" t="s">
        <v>2819</v>
      </c>
      <c r="G70" t="s">
        <v>2820</v>
      </c>
      <c r="H70" s="21" t="s">
        <v>2821</v>
      </c>
      <c r="I70" s="85">
        <v>1</v>
      </c>
      <c r="J70" s="85">
        <v>0</v>
      </c>
      <c r="K70" t="s">
        <v>2822</v>
      </c>
      <c r="L70" t="s">
        <v>863</v>
      </c>
      <c r="M70" t="s">
        <v>1276</v>
      </c>
      <c r="N70" t="str">
        <f>IF(SUM(ckCodingQTable[[#This Row],[NfmlPIs]:[NnonWhtAsnPIs]])&gt;0,"WMD","")</f>
        <v/>
      </c>
      <c r="O70" t="b">
        <f>_xlfn.XOR(IFERROR(MATCH(ckCodingQTable[[#This Row],[st_code]],EpscorTable[],0)&gt;0,FALSE),IFERROR(FIND("9150",ckCodingQTable[[#This Row],[propPRCs]])&gt;0,FALSE))</f>
        <v>0</v>
      </c>
      <c r="P70" s="21" t="b">
        <f>_xlfn.XOR(ckCodingQTable[[#This Row],[wmd]]&lt;&gt;"",IFERROR(FIND("9102",ckCodingQTable[[#This Row],[propPRCs]])&gt;0,FALSE))</f>
        <v>0</v>
      </c>
      <c r="Q70" t="s">
        <v>3073</v>
      </c>
      <c r="R70" s="22">
        <v>43082.529895833337</v>
      </c>
      <c r="S70" s="106">
        <f>S69+(ckCodingQTable[[#This Row],[ILN]]&lt;"M")</f>
        <v>40</v>
      </c>
      <c r="T70" s="21" t="s">
        <v>2824</v>
      </c>
      <c r="U70" t="s">
        <v>1055</v>
      </c>
      <c r="V70" s="7" t="str">
        <f>HYPERLINK("https://www.ejacket.nsf.gov/ej/showProposal.do?ID="&amp;ckCodingQTable[[#This Row],[prop_id]],"eJ")</f>
        <v>eJ</v>
      </c>
      <c r="W70" t="s">
        <v>2825</v>
      </c>
      <c r="X70" t="s">
        <v>1055</v>
      </c>
      <c r="Y70" t="s">
        <v>1056</v>
      </c>
      <c r="Z70" t="s">
        <v>3148</v>
      </c>
      <c r="AA70" t="s">
        <v>565</v>
      </c>
      <c r="AB70" s="109" t="str">
        <f>HYPERLINK("mailto:"&amp;ckCodingQTable[[#This Row],[email]]&amp;"&amp;subject=Your NSF Proposal:  "&amp;ckCodingQTable[[#This Row],[Div]]&amp;" "&amp;ckCodingQTable[[#This Row],[prop_id]], ckCodingQTable[[#This Row],[email]])</f>
        <v>kamesh@cs.duke.edu</v>
      </c>
      <c r="AC70" s="30">
        <v>43282</v>
      </c>
      <c r="AD70">
        <v>48</v>
      </c>
      <c r="AE70">
        <v>1</v>
      </c>
      <c r="AG70" s="110">
        <v>1</v>
      </c>
      <c r="AH70" t="s">
        <v>3149</v>
      </c>
      <c r="AI70" s="26">
        <v>5</v>
      </c>
      <c r="AJ70" s="22">
        <v>43081.281944444447</v>
      </c>
      <c r="AK70" s="21">
        <v>1</v>
      </c>
      <c r="AL70">
        <v>4</v>
      </c>
      <c r="AN70" s="110">
        <v>4</v>
      </c>
      <c r="AO70" s="110"/>
      <c r="AP70" s="110"/>
      <c r="AQ70" s="110"/>
      <c r="AR70" s="7" t="str">
        <f>HYPERLINK("https://www.ejacket.nsf.gov/ej/showProposal.do?ID="&amp;ckCodingQTable[[#This Row],[prop_id]],"eJ")</f>
        <v>eJ</v>
      </c>
      <c r="AS70" t="s">
        <v>2829</v>
      </c>
      <c r="AT70" t="s">
        <v>3150</v>
      </c>
      <c r="AU70" t="b">
        <f>IF(ckCodingQTable[[#This Row],[ILN]]="N",SUBSTITUTE(AT69," ","")&lt;&gt;SUBSTITUTE(ckCodingQTable[[#This Row],[prop_titl_txt]]," ",""), FALSE)</f>
        <v>0</v>
      </c>
      <c r="AV70">
        <v>0</v>
      </c>
      <c r="AW70" s="13">
        <v>599974</v>
      </c>
      <c r="AX70" s="13">
        <v>599974</v>
      </c>
      <c r="AY70" s="13"/>
      <c r="AZ70" s="13">
        <v>13912</v>
      </c>
      <c r="BA70" s="13"/>
      <c r="BB70" s="13"/>
      <c r="BC70">
        <v>5</v>
      </c>
      <c r="BD70">
        <v>4</v>
      </c>
      <c r="BE70">
        <v>7</v>
      </c>
      <c r="BH70">
        <v>0</v>
      </c>
      <c r="BI70">
        <v>0</v>
      </c>
      <c r="BJ70">
        <v>0</v>
      </c>
      <c r="BK70">
        <v>0</v>
      </c>
      <c r="BL70" t="s">
        <v>3151</v>
      </c>
    </row>
    <row r="71" spans="1:64" x14ac:dyDescent="0.35">
      <c r="A71" s="30"/>
      <c r="B71" s="30">
        <v>43004.724999999999</v>
      </c>
      <c r="C71" t="s">
        <v>2817</v>
      </c>
      <c r="D71" t="s">
        <v>2818</v>
      </c>
      <c r="E71" t="s">
        <v>472</v>
      </c>
      <c r="F71" t="s">
        <v>2819</v>
      </c>
      <c r="G71" t="s">
        <v>2820</v>
      </c>
      <c r="H71" s="21" t="s">
        <v>2821</v>
      </c>
      <c r="I71" s="85">
        <v>1</v>
      </c>
      <c r="J71" s="85">
        <v>0</v>
      </c>
      <c r="K71" t="s">
        <v>2822</v>
      </c>
      <c r="L71" t="s">
        <v>863</v>
      </c>
      <c r="M71" t="s">
        <v>2972</v>
      </c>
      <c r="N71" t="str">
        <f>IF(SUM(ckCodingQTable[[#This Row],[NfmlPIs]:[NnonWhtAsnPIs]])&gt;0,"WMD","")</f>
        <v/>
      </c>
      <c r="O71" t="b">
        <f>_xlfn.XOR(IFERROR(MATCH(ckCodingQTable[[#This Row],[st_code]],EpscorTable[],0)&gt;0,FALSE),IFERROR(FIND("9150",ckCodingQTable[[#This Row],[propPRCs]])&gt;0,FALSE))</f>
        <v>0</v>
      </c>
      <c r="P71" s="21" t="b">
        <f>_xlfn.XOR(ckCodingQTable[[#This Row],[wmd]]&lt;&gt;"",IFERROR(FIND("9102",ckCodingQTable[[#This Row],[propPRCs]])&gt;0,FALSE))</f>
        <v>0</v>
      </c>
      <c r="Q71" t="s">
        <v>3073</v>
      </c>
      <c r="R71" s="22">
        <v>43082.529895833337</v>
      </c>
      <c r="S71" s="106">
        <f>S70+(ckCodingQTable[[#This Row],[ILN]]&lt;"M")</f>
        <v>40</v>
      </c>
      <c r="T71" s="21" t="s">
        <v>2834</v>
      </c>
      <c r="U71" t="s">
        <v>1055</v>
      </c>
      <c r="V71" s="7" t="str">
        <f>HYPERLINK("https://www.ejacket.nsf.gov/ej/showProposal.do?ID="&amp;ckCodingQTable[[#This Row],[prop_id]],"eJ")</f>
        <v>eJ</v>
      </c>
      <c r="W71" t="s">
        <v>2825</v>
      </c>
      <c r="X71" t="s">
        <v>3152</v>
      </c>
      <c r="Y71" t="s">
        <v>3153</v>
      </c>
      <c r="Z71" t="s">
        <v>3154</v>
      </c>
      <c r="AA71" t="s">
        <v>553</v>
      </c>
      <c r="AB71" s="109" t="str">
        <f>HYPERLINK("mailto:"&amp;ckCodingQTable[[#This Row],[email]]&amp;"&amp;subject=Your NSF Proposal:  "&amp;ckCodingQTable[[#This Row],[Div]]&amp;" "&amp;ckCodingQTable[[#This Row],[prop_id]], ckCodingQTable[[#This Row],[email]])</f>
        <v>sbanerjee@cornell.edu</v>
      </c>
      <c r="AC71" s="30">
        <v>43282</v>
      </c>
      <c r="AD71">
        <v>48</v>
      </c>
      <c r="AG71" s="110"/>
      <c r="AI71" s="26"/>
      <c r="AJ71" s="22"/>
      <c r="AN71" s="110"/>
      <c r="AO71" s="110"/>
      <c r="AP71" s="110"/>
      <c r="AQ71" s="110"/>
      <c r="AR71" s="7" t="str">
        <f>HYPERLINK("https://www.ejacket.nsf.gov/ej/showProposal.do?ID="&amp;ckCodingQTable[[#This Row],[prop_id]],"eJ")</f>
        <v>eJ</v>
      </c>
      <c r="AS71" t="s">
        <v>2829</v>
      </c>
      <c r="AT71" t="s">
        <v>3150</v>
      </c>
      <c r="AU71" t="b">
        <f>IF(ckCodingQTable[[#This Row],[ILN]]="N",SUBSTITUTE(AT70," ","")&lt;&gt;SUBSTITUTE(ckCodingQTable[[#This Row],[prop_titl_txt]]," ",""), FALSE)</f>
        <v>0</v>
      </c>
      <c r="AV71">
        <v>0</v>
      </c>
      <c r="AW71" s="13">
        <v>599070</v>
      </c>
      <c r="AX71" s="13">
        <v>599070</v>
      </c>
      <c r="AY71" s="13"/>
      <c r="AZ71" s="13">
        <v>24000</v>
      </c>
      <c r="BA71" s="13"/>
      <c r="BB71" s="13"/>
      <c r="BC71">
        <v>4</v>
      </c>
      <c r="BD71">
        <v>4</v>
      </c>
      <c r="BE71">
        <v>6</v>
      </c>
      <c r="BH71">
        <v>0</v>
      </c>
      <c r="BI71">
        <v>0</v>
      </c>
      <c r="BJ71">
        <v>0</v>
      </c>
      <c r="BK71">
        <v>0</v>
      </c>
      <c r="BL71" t="s">
        <v>3155</v>
      </c>
    </row>
    <row r="72" spans="1:64" x14ac:dyDescent="0.35">
      <c r="A72" s="30"/>
      <c r="B72" s="30">
        <v>43004.53402777778</v>
      </c>
      <c r="C72" t="s">
        <v>2817</v>
      </c>
      <c r="D72" t="s">
        <v>2818</v>
      </c>
      <c r="E72" t="s">
        <v>476</v>
      </c>
      <c r="F72" t="s">
        <v>2819</v>
      </c>
      <c r="G72" t="s">
        <v>2820</v>
      </c>
      <c r="H72" s="21" t="s">
        <v>2821</v>
      </c>
      <c r="I72" s="85">
        <v>1</v>
      </c>
      <c r="J72" s="85">
        <v>0</v>
      </c>
      <c r="K72" t="s">
        <v>2822</v>
      </c>
      <c r="L72" t="s">
        <v>1069</v>
      </c>
      <c r="M72" t="s">
        <v>2944</v>
      </c>
      <c r="N72" t="str">
        <f>IF(SUM(ckCodingQTable[[#This Row],[NfmlPIs]:[NnonWhtAsnPIs]])&gt;0,"WMD","")</f>
        <v/>
      </c>
      <c r="O72" t="b">
        <f>_xlfn.XOR(IFERROR(MATCH(ckCodingQTable[[#This Row],[st_code]],EpscorTable[],0)&gt;0,FALSE),IFERROR(FIND("9150",ckCodingQTable[[#This Row],[propPRCs]])&gt;0,FALSE))</f>
        <v>0</v>
      </c>
      <c r="P72" s="21" t="b">
        <f>_xlfn.XOR(ckCodingQTable[[#This Row],[wmd]]&lt;&gt;"",IFERROR(FIND("9102",ckCodingQTable[[#This Row],[propPRCs]])&gt;0,FALSE))</f>
        <v>0</v>
      </c>
      <c r="Q72" t="s">
        <v>3156</v>
      </c>
      <c r="S72" s="106">
        <f>S71+(ckCodingQTable[[#This Row],[ILN]]&lt;"M")</f>
        <v>41</v>
      </c>
      <c r="T72" s="21" t="s">
        <v>2863</v>
      </c>
      <c r="U72" t="s">
        <v>1067</v>
      </c>
      <c r="V72" s="7" t="str">
        <f>HYPERLINK("https://www.ejacket.nsf.gov/ej/showProposal.do?ID="&amp;ckCodingQTable[[#This Row],[prop_id]],"eJ")</f>
        <v>eJ</v>
      </c>
      <c r="W72" t="s">
        <v>2825</v>
      </c>
      <c r="X72" t="s">
        <v>1067</v>
      </c>
      <c r="Y72" t="s">
        <v>1068</v>
      </c>
      <c r="Z72" t="s">
        <v>3157</v>
      </c>
      <c r="AA72" t="s">
        <v>3158</v>
      </c>
      <c r="AB72" s="109" t="str">
        <f>HYPERLINK("mailto:"&amp;ckCodingQTable[[#This Row],[email]]&amp;"&amp;subject=Your NSF Proposal:  "&amp;ckCodingQTable[[#This Row],[Div]]&amp;" "&amp;ckCodingQTable[[#This Row],[prop_id]], ckCodingQTable[[#This Row],[email]])</f>
        <v>sudeep@colostate.edu</v>
      </c>
      <c r="AC72" s="30">
        <v>43221</v>
      </c>
      <c r="AD72">
        <v>36</v>
      </c>
      <c r="AE72">
        <v>1</v>
      </c>
      <c r="AG72" s="110">
        <v>1</v>
      </c>
      <c r="AH72" t="s">
        <v>3159</v>
      </c>
      <c r="AI72" s="26">
        <v>4</v>
      </c>
      <c r="AJ72" s="22">
        <v>43079.951388888891</v>
      </c>
      <c r="AL72">
        <v>4</v>
      </c>
      <c r="AN72" s="110">
        <v>4</v>
      </c>
      <c r="AO72" s="110"/>
      <c r="AP72" s="110"/>
      <c r="AQ72" s="110"/>
      <c r="AR72" s="7" t="str">
        <f>HYPERLINK("https://www.ejacket.nsf.gov/ej/showProposal.do?ID="&amp;ckCodingQTable[[#This Row],[prop_id]],"eJ")</f>
        <v>eJ</v>
      </c>
      <c r="AS72" t="s">
        <v>2829</v>
      </c>
      <c r="AT72" t="s">
        <v>3160</v>
      </c>
      <c r="AU72" t="b">
        <f>IF(ckCodingQTable[[#This Row],[ILN]]="N",SUBSTITUTE(AT71," ","")&lt;&gt;SUBSTITUTE(ckCodingQTable[[#This Row],[prop_titl_txt]]," ",""), FALSE)</f>
        <v>0</v>
      </c>
      <c r="AV72">
        <v>0</v>
      </c>
      <c r="AW72" s="13">
        <v>1200000</v>
      </c>
      <c r="AX72" s="13">
        <v>1200000</v>
      </c>
      <c r="AY72" s="13"/>
      <c r="AZ72" s="13">
        <v>98909</v>
      </c>
      <c r="BA72" s="13"/>
      <c r="BB72" s="13">
        <v>24727</v>
      </c>
      <c r="BC72">
        <v>9</v>
      </c>
      <c r="BD72">
        <v>9</v>
      </c>
      <c r="BE72">
        <v>8.82</v>
      </c>
      <c r="BH72">
        <v>0</v>
      </c>
      <c r="BI72">
        <v>0</v>
      </c>
      <c r="BJ72">
        <v>0</v>
      </c>
      <c r="BK72">
        <v>0</v>
      </c>
      <c r="BL72" t="s">
        <v>3161</v>
      </c>
    </row>
    <row r="73" spans="1:64" x14ac:dyDescent="0.35">
      <c r="A73" s="30"/>
      <c r="B73" s="30">
        <v>43004.540972222225</v>
      </c>
      <c r="C73" t="s">
        <v>2868</v>
      </c>
      <c r="D73" t="s">
        <v>2869</v>
      </c>
      <c r="E73" t="s">
        <v>466</v>
      </c>
      <c r="F73" t="s">
        <v>2819</v>
      </c>
      <c r="G73" t="s">
        <v>2820</v>
      </c>
      <c r="H73" s="21" t="s">
        <v>2821</v>
      </c>
      <c r="I73" s="85">
        <v>1</v>
      </c>
      <c r="J73" s="85">
        <v>0</v>
      </c>
      <c r="K73" t="s">
        <v>2883</v>
      </c>
      <c r="L73" t="s">
        <v>786</v>
      </c>
      <c r="M73" t="s">
        <v>3162</v>
      </c>
      <c r="N73" t="str">
        <f>IF(SUM(ckCodingQTable[[#This Row],[NfmlPIs]:[NnonWhtAsnPIs]])&gt;0,"WMD","")</f>
        <v/>
      </c>
      <c r="O73" t="b">
        <f>_xlfn.XOR(IFERROR(MATCH(ckCodingQTable[[#This Row],[st_code]],EpscorTable[],0)&gt;0,FALSE),IFERROR(FIND("9150",ckCodingQTable[[#This Row],[propPRCs]])&gt;0,FALSE))</f>
        <v>0</v>
      </c>
      <c r="P73" s="21" t="b">
        <f>_xlfn.XOR(ckCodingQTable[[#This Row],[wmd]]&lt;&gt;"",IFERROR(FIND("9102",ckCodingQTable[[#This Row],[propPRCs]])&gt;0,FALSE))</f>
        <v>0</v>
      </c>
      <c r="Q73" t="s">
        <v>2884</v>
      </c>
      <c r="S73" s="106">
        <f>S72+(ckCodingQTable[[#This Row],[ILN]]&lt;"M")</f>
        <v>42</v>
      </c>
      <c r="T73" s="21" t="s">
        <v>2824</v>
      </c>
      <c r="U73" t="s">
        <v>1087</v>
      </c>
      <c r="V73" s="7" t="str">
        <f>HYPERLINK("https://www.ejacket.nsf.gov/ej/showProposal.do?ID="&amp;ckCodingQTable[[#This Row],[prop_id]],"eJ")</f>
        <v>eJ</v>
      </c>
      <c r="W73" t="s">
        <v>2871</v>
      </c>
      <c r="X73" t="s">
        <v>1087</v>
      </c>
      <c r="Y73" t="s">
        <v>925</v>
      </c>
      <c r="Z73" t="s">
        <v>3163</v>
      </c>
      <c r="AA73" t="s">
        <v>3164</v>
      </c>
      <c r="AB73" s="109" t="str">
        <f>HYPERLINK("mailto:"&amp;ckCodingQTable[[#This Row],[email]]&amp;"&amp;subject=Your NSF Proposal:  "&amp;ckCodingQTable[[#This Row],[Div]]&amp;" "&amp;ckCodingQTable[[#This Row],[prop_id]], ckCodingQTable[[#This Row],[email]])</f>
        <v>psyu@cs.uic.edu</v>
      </c>
      <c r="AC73" s="30">
        <v>43313</v>
      </c>
      <c r="AD73">
        <v>48</v>
      </c>
      <c r="AG73" s="110"/>
      <c r="AI73" s="26"/>
      <c r="AJ73" s="22"/>
      <c r="AN73" s="110"/>
      <c r="AO73" s="110"/>
      <c r="AP73" s="110"/>
      <c r="AQ73" s="110"/>
      <c r="AR73" s="7" t="str">
        <f>HYPERLINK("https://www.ejacket.nsf.gov/ej/showProposal.do?ID="&amp;ckCodingQTable[[#This Row],[prop_id]],"eJ")</f>
        <v>eJ</v>
      </c>
      <c r="AS73" t="s">
        <v>2881</v>
      </c>
      <c r="AT73" t="s">
        <v>3165</v>
      </c>
      <c r="AU73" t="b">
        <f>IF(ckCodingQTable[[#This Row],[ILN]]="N",SUBSTITUTE(AT72," ","")&lt;&gt;SUBSTITUTE(ckCodingQTable[[#This Row],[prop_titl_txt]]," ",""), FALSE)</f>
        <v>0</v>
      </c>
      <c r="AV73">
        <v>0</v>
      </c>
      <c r="AW73" s="13">
        <v>650000</v>
      </c>
      <c r="AX73" s="13">
        <v>650000</v>
      </c>
      <c r="AY73" s="13"/>
      <c r="AZ73" s="13">
        <v>12000</v>
      </c>
      <c r="BA73" s="13"/>
      <c r="BB73" s="13"/>
      <c r="BC73">
        <v>8</v>
      </c>
      <c r="BD73">
        <v>4</v>
      </c>
      <c r="BE73">
        <v>4</v>
      </c>
      <c r="BH73">
        <v>0</v>
      </c>
      <c r="BI73">
        <v>0</v>
      </c>
      <c r="BJ73">
        <v>0</v>
      </c>
      <c r="BK73">
        <v>0</v>
      </c>
      <c r="BL73" t="s">
        <v>3166</v>
      </c>
    </row>
    <row r="74" spans="1:64" x14ac:dyDescent="0.35">
      <c r="A74" s="30"/>
      <c r="B74" s="30">
        <v>43004.627083333333</v>
      </c>
      <c r="C74" t="s">
        <v>2868</v>
      </c>
      <c r="D74" t="s">
        <v>2869</v>
      </c>
      <c r="E74" t="s">
        <v>466</v>
      </c>
      <c r="F74" t="s">
        <v>2819</v>
      </c>
      <c r="G74" t="s">
        <v>2820</v>
      </c>
      <c r="H74" s="21" t="s">
        <v>2821</v>
      </c>
      <c r="I74" s="85">
        <v>1</v>
      </c>
      <c r="J74" s="85">
        <v>0</v>
      </c>
      <c r="K74" t="s">
        <v>2883</v>
      </c>
      <c r="L74" t="s">
        <v>786</v>
      </c>
      <c r="M74" t="s">
        <v>3167</v>
      </c>
      <c r="N74" t="str">
        <f>IF(SUM(ckCodingQTable[[#This Row],[NfmlPIs]:[NnonWhtAsnPIs]])&gt;0,"WMD","")</f>
        <v/>
      </c>
      <c r="O74" t="b">
        <f>_xlfn.XOR(IFERROR(MATCH(ckCodingQTable[[#This Row],[st_code]],EpscorTable[],0)&gt;0,FALSE),IFERROR(FIND("9150",ckCodingQTable[[#This Row],[propPRCs]])&gt;0,FALSE))</f>
        <v>0</v>
      </c>
      <c r="P74" s="21" t="b">
        <f>_xlfn.XOR(ckCodingQTable[[#This Row],[wmd]]&lt;&gt;"",IFERROR(FIND("9102",ckCodingQTable[[#This Row],[propPRCs]])&gt;0,FALSE))</f>
        <v>0</v>
      </c>
      <c r="Q74" t="s">
        <v>2884</v>
      </c>
      <c r="S74" s="106">
        <f>S73+(ckCodingQTable[[#This Row],[ILN]]&lt;"M")</f>
        <v>42</v>
      </c>
      <c r="T74" s="21" t="s">
        <v>2834</v>
      </c>
      <c r="U74" t="s">
        <v>1087</v>
      </c>
      <c r="V74" s="7" t="str">
        <f>HYPERLINK("https://www.ejacket.nsf.gov/ej/showProposal.do?ID="&amp;ckCodingQTable[[#This Row],[prop_id]],"eJ")</f>
        <v>eJ</v>
      </c>
      <c r="W74" t="s">
        <v>2871</v>
      </c>
      <c r="X74" t="s">
        <v>3168</v>
      </c>
      <c r="Y74" t="s">
        <v>1026</v>
      </c>
      <c r="Z74" t="s">
        <v>3169</v>
      </c>
      <c r="AA74" t="s">
        <v>3170</v>
      </c>
      <c r="AB74" s="109" t="str">
        <f>HYPERLINK("mailto:"&amp;ckCodingQTable[[#This Row],[email]]&amp;"&amp;subject=Your NSF Proposal:  "&amp;ckCodingQTable[[#This Row],[Div]]&amp;" "&amp;ckCodingQTable[[#This Row],[prop_id]], ckCodingQTable[[#This Row],[email]])</f>
        <v>jzhang@cs.fsu.edu</v>
      </c>
      <c r="AC74" s="30">
        <v>43313</v>
      </c>
      <c r="AD74">
        <v>48</v>
      </c>
      <c r="AG74" s="110"/>
      <c r="AI74" s="26"/>
      <c r="AJ74" s="22"/>
      <c r="AN74" s="110"/>
      <c r="AO74" s="110"/>
      <c r="AP74" s="110"/>
      <c r="AQ74" s="110"/>
      <c r="AR74" s="7" t="str">
        <f>HYPERLINK("https://www.ejacket.nsf.gov/ej/showProposal.do?ID="&amp;ckCodingQTable[[#This Row],[prop_id]],"eJ")</f>
        <v>eJ</v>
      </c>
      <c r="AS74" t="s">
        <v>2881</v>
      </c>
      <c r="AT74" t="s">
        <v>3165</v>
      </c>
      <c r="AU74" t="b">
        <f>IF(ckCodingQTable[[#This Row],[ILN]]="N",SUBSTITUTE(AT73," ","")&lt;&gt;SUBSTITUTE(ckCodingQTable[[#This Row],[prop_titl_txt]]," ",""), FALSE)</f>
        <v>0</v>
      </c>
      <c r="AV74">
        <v>0</v>
      </c>
      <c r="AW74" s="13">
        <v>550000</v>
      </c>
      <c r="AX74" s="13">
        <v>550000</v>
      </c>
      <c r="AY74" s="13"/>
      <c r="AZ74" s="13">
        <v>11435</v>
      </c>
      <c r="BA74" s="13"/>
      <c r="BB74" s="13"/>
      <c r="BC74">
        <v>8</v>
      </c>
      <c r="BD74">
        <v>4</v>
      </c>
      <c r="BE74">
        <v>4</v>
      </c>
      <c r="BH74">
        <v>0</v>
      </c>
      <c r="BI74">
        <v>0</v>
      </c>
      <c r="BJ74">
        <v>0</v>
      </c>
      <c r="BK74">
        <v>0</v>
      </c>
      <c r="BL74" t="s">
        <v>3171</v>
      </c>
    </row>
    <row r="75" spans="1:64" x14ac:dyDescent="0.35">
      <c r="A75" s="30"/>
      <c r="B75" s="30">
        <v>43004.557638888888</v>
      </c>
      <c r="C75" t="s">
        <v>2868</v>
      </c>
      <c r="D75" t="s">
        <v>2869</v>
      </c>
      <c r="E75" t="s">
        <v>468</v>
      </c>
      <c r="F75" t="s">
        <v>2819</v>
      </c>
      <c r="G75" t="s">
        <v>2820</v>
      </c>
      <c r="H75" s="21" t="s">
        <v>2821</v>
      </c>
      <c r="I75" s="85">
        <v>1</v>
      </c>
      <c r="J75" s="85">
        <v>0</v>
      </c>
      <c r="K75" t="s">
        <v>2911</v>
      </c>
      <c r="L75" t="s">
        <v>1185</v>
      </c>
      <c r="M75" t="s">
        <v>2922</v>
      </c>
      <c r="N75" t="str">
        <f>IF(SUM(ckCodingQTable[[#This Row],[NfmlPIs]:[NnonWhtAsnPIs]])&gt;0,"WMD","")</f>
        <v/>
      </c>
      <c r="O75" t="b">
        <f>_xlfn.XOR(IFERROR(MATCH(ckCodingQTable[[#This Row],[st_code]],EpscorTable[],0)&gt;0,FALSE),IFERROR(FIND("9150",ckCodingQTable[[#This Row],[propPRCs]])&gt;0,FALSE))</f>
        <v>0</v>
      </c>
      <c r="P75" s="21" t="b">
        <f>_xlfn.XOR(ckCodingQTable[[#This Row],[wmd]]&lt;&gt;"",IFERROR(FIND("9102",ckCodingQTable[[#This Row],[propPRCs]])&gt;0,FALSE))</f>
        <v>0</v>
      </c>
      <c r="Q75" t="s">
        <v>468</v>
      </c>
      <c r="S75" s="106">
        <f>S74+(ckCodingQTable[[#This Row],[ILN]]&lt;"M")</f>
        <v>43</v>
      </c>
      <c r="T75" s="21" t="s">
        <v>2863</v>
      </c>
      <c r="U75" t="s">
        <v>3172</v>
      </c>
      <c r="V75" s="7" t="str">
        <f>HYPERLINK("https://www.ejacket.nsf.gov/ej/showProposal.do?ID="&amp;ckCodingQTable[[#This Row],[prop_id]],"eJ")</f>
        <v>eJ</v>
      </c>
      <c r="W75" t="s">
        <v>2871</v>
      </c>
      <c r="X75" t="s">
        <v>3172</v>
      </c>
      <c r="Y75" t="s">
        <v>3173</v>
      </c>
      <c r="Z75" t="s">
        <v>3174</v>
      </c>
      <c r="AA75" t="s">
        <v>2926</v>
      </c>
      <c r="AB75" s="109" t="str">
        <f>HYPERLINK("mailto:"&amp;ckCodingQTable[[#This Row],[email]]&amp;"&amp;subject=Your NSF Proposal:  "&amp;ckCodingQTable[[#This Row],[Div]]&amp;" "&amp;ckCodingQTable[[#This Row],[prop_id]], ckCodingQTable[[#This Row],[email]])</f>
        <v>elm@umd.edu</v>
      </c>
      <c r="AC75" s="30">
        <v>43249</v>
      </c>
      <c r="AD75">
        <v>48</v>
      </c>
      <c r="AG75" s="110"/>
      <c r="AI75" s="26"/>
      <c r="AJ75" s="22"/>
      <c r="AN75" s="110"/>
      <c r="AO75" s="110"/>
      <c r="AP75" s="110"/>
      <c r="AQ75" s="110"/>
      <c r="AR75" s="7" t="str">
        <f>HYPERLINK("https://www.ejacket.nsf.gov/ej/showProposal.do?ID="&amp;ckCodingQTable[[#This Row],[prop_id]],"eJ")</f>
        <v>eJ</v>
      </c>
      <c r="AS75" t="s">
        <v>2881</v>
      </c>
      <c r="AT75" t="s">
        <v>3175</v>
      </c>
      <c r="AU75" t="b">
        <f>IF(ckCodingQTable[[#This Row],[ILN]]="N",SUBSTITUTE(AT74," ","")&lt;&gt;SUBSTITUTE(ckCodingQTable[[#This Row],[prop_titl_txt]]," ",""), FALSE)</f>
        <v>0</v>
      </c>
      <c r="AV75">
        <v>0</v>
      </c>
      <c r="AW75" s="13">
        <v>959555</v>
      </c>
      <c r="AX75" s="13">
        <v>959555</v>
      </c>
      <c r="AY75" s="13"/>
      <c r="AZ75" s="13">
        <v>12000</v>
      </c>
      <c r="BA75" s="13"/>
      <c r="BB75" s="13">
        <v>30000</v>
      </c>
      <c r="BC75">
        <v>12</v>
      </c>
      <c r="BD75">
        <v>6</v>
      </c>
      <c r="BE75">
        <v>9</v>
      </c>
      <c r="BH75">
        <v>0</v>
      </c>
      <c r="BI75">
        <v>0</v>
      </c>
      <c r="BJ75">
        <v>0</v>
      </c>
      <c r="BK75">
        <v>0</v>
      </c>
      <c r="BL75" t="s">
        <v>3176</v>
      </c>
    </row>
    <row r="76" spans="1:64" x14ac:dyDescent="0.35">
      <c r="A76" s="30"/>
      <c r="B76" s="30">
        <v>43004.577777777777</v>
      </c>
      <c r="C76" t="s">
        <v>2868</v>
      </c>
      <c r="D76" t="s">
        <v>2869</v>
      </c>
      <c r="E76" t="s">
        <v>466</v>
      </c>
      <c r="F76" t="s">
        <v>2819</v>
      </c>
      <c r="G76" t="s">
        <v>2820</v>
      </c>
      <c r="H76" s="21" t="s">
        <v>2821</v>
      </c>
      <c r="I76" s="85">
        <v>1</v>
      </c>
      <c r="J76" s="85">
        <v>0</v>
      </c>
      <c r="K76" t="s">
        <v>2883</v>
      </c>
      <c r="L76" t="s">
        <v>931</v>
      </c>
      <c r="M76" t="s">
        <v>2833</v>
      </c>
      <c r="N76" t="str">
        <f>IF(SUM(ckCodingQTable[[#This Row],[NfmlPIs]:[NnonWhtAsnPIs]])&gt;0,"WMD","")</f>
        <v>WMD</v>
      </c>
      <c r="O76" t="b">
        <f>_xlfn.XOR(IFERROR(MATCH(ckCodingQTable[[#This Row],[st_code]],EpscorTable[],0)&gt;0,FALSE),IFERROR(FIND("9150",ckCodingQTable[[#This Row],[propPRCs]])&gt;0,FALSE))</f>
        <v>0</v>
      </c>
      <c r="P76" s="21" t="b">
        <f>_xlfn.XOR(ckCodingQTable[[#This Row],[wmd]]&lt;&gt;"",IFERROR(FIND("9102",ckCodingQTable[[#This Row],[propPRCs]])&gt;0,FALSE))</f>
        <v>1</v>
      </c>
      <c r="Q76" t="s">
        <v>2884</v>
      </c>
      <c r="S76" s="106">
        <f>S75+(ckCodingQTable[[#This Row],[ILN]]&lt;"M")</f>
        <v>44</v>
      </c>
      <c r="T76" s="21" t="s">
        <v>2863</v>
      </c>
      <c r="U76" t="s">
        <v>1089</v>
      </c>
      <c r="V76" s="7" t="str">
        <f>HYPERLINK("https://www.ejacket.nsf.gov/ej/showProposal.do?ID="&amp;ckCodingQTable[[#This Row],[prop_id]],"eJ")</f>
        <v>eJ</v>
      </c>
      <c r="W76" t="s">
        <v>2871</v>
      </c>
      <c r="X76" t="s">
        <v>1089</v>
      </c>
      <c r="Y76" t="s">
        <v>1090</v>
      </c>
      <c r="Z76" t="s">
        <v>3177</v>
      </c>
      <c r="AA76" t="s">
        <v>689</v>
      </c>
      <c r="AB76" s="109" t="str">
        <f>HYPERLINK("mailto:"&amp;ckCodingQTable[[#This Row],[email]]&amp;"&amp;subject=Your NSF Proposal:  "&amp;ckCodingQTable[[#This Row],[Div]]&amp;" "&amp;ckCodingQTable[[#This Row],[prop_id]], ckCodingQTable[[#This Row],[email]])</f>
        <v>zives@cis.upenn.edu</v>
      </c>
      <c r="AC76" s="30">
        <v>43344</v>
      </c>
      <c r="AD76">
        <v>48</v>
      </c>
      <c r="AG76" s="110"/>
      <c r="AI76" s="26"/>
      <c r="AJ76" s="22"/>
      <c r="AN76" s="110"/>
      <c r="AO76" s="110"/>
      <c r="AP76" s="110"/>
      <c r="AQ76" s="110"/>
      <c r="AR76" s="7" t="str">
        <f>HYPERLINK("https://www.ejacket.nsf.gov/ej/showProposal.do?ID="&amp;ckCodingQTable[[#This Row],[prop_id]],"eJ")</f>
        <v>eJ</v>
      </c>
      <c r="AS76" t="s">
        <v>2881</v>
      </c>
      <c r="AT76" t="s">
        <v>3178</v>
      </c>
      <c r="AU76" t="b">
        <f>IF(ckCodingQTable[[#This Row],[ILN]]="N",SUBSTITUTE(AT75," ","")&lt;&gt;SUBSTITUTE(ckCodingQTable[[#This Row],[prop_titl_txt]]," ",""), FALSE)</f>
        <v>0</v>
      </c>
      <c r="AV76">
        <v>0</v>
      </c>
      <c r="AW76" s="13">
        <v>1200000</v>
      </c>
      <c r="AX76" s="13">
        <v>1200000</v>
      </c>
      <c r="AY76" s="13"/>
      <c r="AZ76" s="13">
        <v>18000</v>
      </c>
      <c r="BA76" s="13"/>
      <c r="BB76" s="13"/>
      <c r="BC76">
        <v>8</v>
      </c>
      <c r="BD76">
        <v>12</v>
      </c>
      <c r="BE76">
        <v>10.8</v>
      </c>
      <c r="BH76">
        <v>1</v>
      </c>
      <c r="BI76">
        <v>0</v>
      </c>
      <c r="BJ76">
        <v>0</v>
      </c>
      <c r="BK76">
        <v>0</v>
      </c>
      <c r="BL76" t="s">
        <v>3179</v>
      </c>
    </row>
    <row r="77" spans="1:64" x14ac:dyDescent="0.35">
      <c r="A77" s="30"/>
      <c r="B77" s="30">
        <v>43004.587500000001</v>
      </c>
      <c r="C77" t="s">
        <v>2868</v>
      </c>
      <c r="D77" t="s">
        <v>2869</v>
      </c>
      <c r="E77" t="s">
        <v>468</v>
      </c>
      <c r="F77" t="s">
        <v>2819</v>
      </c>
      <c r="G77" t="s">
        <v>2820</v>
      </c>
      <c r="H77" s="21" t="s">
        <v>2821</v>
      </c>
      <c r="I77" s="85">
        <v>1</v>
      </c>
      <c r="J77" s="85">
        <v>0</v>
      </c>
      <c r="K77" t="s">
        <v>2911</v>
      </c>
      <c r="L77" t="s">
        <v>807</v>
      </c>
      <c r="M77" t="s">
        <v>2845</v>
      </c>
      <c r="N77" t="str">
        <f>IF(SUM(ckCodingQTable[[#This Row],[NfmlPIs]:[NnonWhtAsnPIs]])&gt;0,"WMD","")</f>
        <v>WMD</v>
      </c>
      <c r="O77" t="b">
        <f>_xlfn.XOR(IFERROR(MATCH(ckCodingQTable[[#This Row],[st_code]],EpscorTable[],0)&gt;0,FALSE),IFERROR(FIND("9150",ckCodingQTable[[#This Row],[propPRCs]])&gt;0,FALSE))</f>
        <v>0</v>
      </c>
      <c r="P77" s="21" t="b">
        <f>_xlfn.XOR(ckCodingQTable[[#This Row],[wmd]]&lt;&gt;"",IFERROR(FIND("9102",ckCodingQTable[[#This Row],[propPRCs]])&gt;0,FALSE))</f>
        <v>1</v>
      </c>
      <c r="Q77" t="s">
        <v>468</v>
      </c>
      <c r="S77" s="106">
        <f>S76+(ckCodingQTable[[#This Row],[ILN]]&lt;"M")</f>
        <v>45</v>
      </c>
      <c r="T77" s="21" t="s">
        <v>2863</v>
      </c>
      <c r="U77" t="s">
        <v>3180</v>
      </c>
      <c r="V77" s="7" t="str">
        <f>HYPERLINK("https://www.ejacket.nsf.gov/ej/showProposal.do?ID="&amp;ckCodingQTable[[#This Row],[prop_id]],"eJ")</f>
        <v>eJ</v>
      </c>
      <c r="W77" t="s">
        <v>2871</v>
      </c>
      <c r="X77" t="s">
        <v>3180</v>
      </c>
      <c r="Y77" t="s">
        <v>3181</v>
      </c>
      <c r="Z77" t="s">
        <v>3182</v>
      </c>
      <c r="AA77" t="s">
        <v>2848</v>
      </c>
      <c r="AB77" s="109" t="str">
        <f>HYPERLINK("mailto:"&amp;ckCodingQTable[[#This Row],[email]]&amp;"&amp;subject=Your NSF Proposal:  "&amp;ckCodingQTable[[#This Row],[Div]]&amp;" "&amp;ckCodingQTable[[#This Row],[prop_id]], ckCodingQTable[[#This Row],[email]])</f>
        <v>cplee@uw.edu</v>
      </c>
      <c r="AC77" s="30">
        <v>43344</v>
      </c>
      <c r="AD77">
        <v>36</v>
      </c>
      <c r="AG77" s="110"/>
      <c r="AI77" s="26"/>
      <c r="AJ77" s="22"/>
      <c r="AN77" s="110"/>
      <c r="AO77" s="110"/>
      <c r="AP77" s="110"/>
      <c r="AQ77" s="110"/>
      <c r="AR77" s="7" t="str">
        <f>HYPERLINK("https://www.ejacket.nsf.gov/ej/showProposal.do?ID="&amp;ckCodingQTable[[#This Row],[prop_id]],"eJ")</f>
        <v>eJ</v>
      </c>
      <c r="AS77" t="s">
        <v>2881</v>
      </c>
      <c r="AT77" t="s">
        <v>3183</v>
      </c>
      <c r="AU77" t="b">
        <f>IF(ckCodingQTable[[#This Row],[ILN]]="N",SUBSTITUTE(AT76," ","")&lt;&gt;SUBSTITUTE(ckCodingQTable[[#This Row],[prop_titl_txt]]," ",""), FALSE)</f>
        <v>0</v>
      </c>
      <c r="AV77">
        <v>0</v>
      </c>
      <c r="AW77" s="13">
        <v>613304</v>
      </c>
      <c r="AX77" s="13">
        <v>613304</v>
      </c>
      <c r="AY77" s="13"/>
      <c r="AZ77" s="13"/>
      <c r="BA77" s="13"/>
      <c r="BB77" s="13"/>
      <c r="BC77">
        <v>3</v>
      </c>
      <c r="BD77">
        <v>6</v>
      </c>
      <c r="BE77">
        <v>6</v>
      </c>
      <c r="BF77">
        <v>3</v>
      </c>
      <c r="BH77">
        <v>1</v>
      </c>
      <c r="BI77">
        <v>0</v>
      </c>
      <c r="BJ77">
        <v>0</v>
      </c>
      <c r="BK77">
        <v>0</v>
      </c>
      <c r="BL77" t="s">
        <v>3184</v>
      </c>
    </row>
    <row r="78" spans="1:64" x14ac:dyDescent="0.35">
      <c r="A78" s="30"/>
      <c r="B78" s="30">
        <v>43004.593055555553</v>
      </c>
      <c r="C78" t="s">
        <v>2868</v>
      </c>
      <c r="D78" t="s">
        <v>2869</v>
      </c>
      <c r="E78" t="s">
        <v>470</v>
      </c>
      <c r="F78" t="s">
        <v>2819</v>
      </c>
      <c r="G78" t="s">
        <v>2820</v>
      </c>
      <c r="H78" s="21" t="s">
        <v>2821</v>
      </c>
      <c r="I78" s="85">
        <v>1</v>
      </c>
      <c r="J78" s="85">
        <v>0</v>
      </c>
      <c r="K78" t="s">
        <v>2902</v>
      </c>
      <c r="L78" t="s">
        <v>1094</v>
      </c>
      <c r="M78" t="s">
        <v>2851</v>
      </c>
      <c r="N78" t="str">
        <f>IF(SUM(ckCodingQTable[[#This Row],[NfmlPIs]:[NnonWhtAsnPIs]])&gt;0,"WMD","")</f>
        <v/>
      </c>
      <c r="O78" t="b">
        <f>_xlfn.XOR(IFERROR(MATCH(ckCodingQTable[[#This Row],[st_code]],EpscorTable[],0)&gt;0,FALSE),IFERROR(FIND("9150",ckCodingQTable[[#This Row],[propPRCs]])&gt;0,FALSE))</f>
        <v>0</v>
      </c>
      <c r="P78" s="21" t="b">
        <f>_xlfn.XOR(ckCodingQTable[[#This Row],[wmd]]&lt;&gt;"",IFERROR(FIND("9102",ckCodingQTable[[#This Row],[propPRCs]])&gt;0,FALSE))</f>
        <v>0</v>
      </c>
      <c r="Q78" t="s">
        <v>2903</v>
      </c>
      <c r="S78" s="106">
        <f>S77+(ckCodingQTable[[#This Row],[ILN]]&lt;"M")</f>
        <v>46</v>
      </c>
      <c r="T78" s="21" t="s">
        <v>2863</v>
      </c>
      <c r="U78" t="s">
        <v>1092</v>
      </c>
      <c r="V78" s="7" t="str">
        <f>HYPERLINK("https://www.ejacket.nsf.gov/ej/showProposal.do?ID="&amp;ckCodingQTable[[#This Row],[prop_id]],"eJ")</f>
        <v>eJ</v>
      </c>
      <c r="W78" t="s">
        <v>2871</v>
      </c>
      <c r="X78" t="s">
        <v>1092</v>
      </c>
      <c r="Y78" t="s">
        <v>1093</v>
      </c>
      <c r="Z78" t="s">
        <v>3185</v>
      </c>
      <c r="AA78" t="s">
        <v>641</v>
      </c>
      <c r="AB78" s="109" t="str">
        <f>HYPERLINK("mailto:"&amp;ckCodingQTable[[#This Row],[email]]&amp;"&amp;subject=Your NSF Proposal:  "&amp;ckCodingQTable[[#This Row],[Div]]&amp;" "&amp;ckCodingQTable[[#This Row],[prop_id]], ckCodingQTable[[#This Row],[email]])</f>
        <v>schwager@stanford.edu</v>
      </c>
      <c r="AC78" s="30">
        <v>43191</v>
      </c>
      <c r="AD78">
        <v>48</v>
      </c>
      <c r="AG78" s="110"/>
      <c r="AI78" s="26"/>
      <c r="AJ78" s="22"/>
      <c r="AN78" s="110"/>
      <c r="AO78" s="110"/>
      <c r="AP78" s="110"/>
      <c r="AQ78" s="110"/>
      <c r="AR78" s="7" t="str">
        <f>HYPERLINK("https://www.ejacket.nsf.gov/ej/showProposal.do?ID="&amp;ckCodingQTable[[#This Row],[prop_id]],"eJ")</f>
        <v>eJ</v>
      </c>
      <c r="AS78" t="s">
        <v>2829</v>
      </c>
      <c r="AT78" t="s">
        <v>3186</v>
      </c>
      <c r="AU78" t="b">
        <f>IF(ckCodingQTable[[#This Row],[ILN]]="N",SUBSTITUTE(AT77," ","")&lt;&gt;SUBSTITUTE(ckCodingQTable[[#This Row],[prop_titl_txt]]," ",""), FALSE)</f>
        <v>0</v>
      </c>
      <c r="AV78">
        <v>0</v>
      </c>
      <c r="AW78" s="13">
        <v>1029780</v>
      </c>
      <c r="AX78" s="13">
        <v>1029780</v>
      </c>
      <c r="AY78" s="13"/>
      <c r="AZ78" s="13"/>
      <c r="BA78" s="13"/>
      <c r="BB78" s="13"/>
      <c r="BC78">
        <v>8</v>
      </c>
      <c r="BD78">
        <v>4</v>
      </c>
      <c r="BE78">
        <v>2</v>
      </c>
      <c r="BF78">
        <v>1.8</v>
      </c>
      <c r="BH78">
        <v>0</v>
      </c>
      <c r="BI78">
        <v>0</v>
      </c>
      <c r="BJ78">
        <v>0</v>
      </c>
      <c r="BK78">
        <v>0</v>
      </c>
      <c r="BL78" t="s">
        <v>3187</v>
      </c>
    </row>
    <row r="79" spans="1:64" x14ac:dyDescent="0.35">
      <c r="A79" s="30"/>
      <c r="B79" s="30">
        <v>43004.595833333333</v>
      </c>
      <c r="C79" t="s">
        <v>2868</v>
      </c>
      <c r="D79" t="s">
        <v>2869</v>
      </c>
      <c r="E79" t="s">
        <v>468</v>
      </c>
      <c r="F79" t="s">
        <v>2819</v>
      </c>
      <c r="G79" t="s">
        <v>2820</v>
      </c>
      <c r="H79" s="21" t="s">
        <v>2821</v>
      </c>
      <c r="I79" s="85">
        <v>1</v>
      </c>
      <c r="J79" s="85">
        <v>0</v>
      </c>
      <c r="K79" t="s">
        <v>2911</v>
      </c>
      <c r="L79" t="s">
        <v>800</v>
      </c>
      <c r="M79" t="s">
        <v>2833</v>
      </c>
      <c r="N79" t="str">
        <f>IF(SUM(ckCodingQTable[[#This Row],[NfmlPIs]:[NnonWhtAsnPIs]])&gt;0,"WMD","")</f>
        <v/>
      </c>
      <c r="O79" t="b">
        <f>_xlfn.XOR(IFERROR(MATCH(ckCodingQTable[[#This Row],[st_code]],EpscorTable[],0)&gt;0,FALSE),IFERROR(FIND("9150",ckCodingQTable[[#This Row],[propPRCs]])&gt;0,FALSE))</f>
        <v>0</v>
      </c>
      <c r="P79" s="21" t="b">
        <f>_xlfn.XOR(ckCodingQTable[[#This Row],[wmd]]&lt;&gt;"",IFERROR(FIND("9102",ckCodingQTable[[#This Row],[propPRCs]])&gt;0,FALSE))</f>
        <v>0</v>
      </c>
      <c r="Q79" t="s">
        <v>468</v>
      </c>
      <c r="S79" s="106">
        <f>S78+(ckCodingQTable[[#This Row],[ILN]]&lt;"M")</f>
        <v>47</v>
      </c>
      <c r="T79" s="21" t="s">
        <v>2824</v>
      </c>
      <c r="U79" t="s">
        <v>1096</v>
      </c>
      <c r="V79" s="7" t="str">
        <f>HYPERLINK("https://www.ejacket.nsf.gov/ej/showProposal.do?ID="&amp;ckCodingQTable[[#This Row],[prop_id]],"eJ")</f>
        <v>eJ</v>
      </c>
      <c r="W79" t="s">
        <v>2871</v>
      </c>
      <c r="X79" t="s">
        <v>1096</v>
      </c>
      <c r="Y79" t="s">
        <v>1097</v>
      </c>
      <c r="Z79" t="s">
        <v>3188</v>
      </c>
      <c r="AA79" t="s">
        <v>542</v>
      </c>
      <c r="AB79" s="109" t="str">
        <f>HYPERLINK("mailto:"&amp;ckCodingQTable[[#This Row],[email]]&amp;"&amp;subject=Your NSF Proposal:  "&amp;ckCodingQTable[[#This Row],[Div]]&amp;" "&amp;ckCodingQTable[[#This Row],[prop_id]], ckCodingQTable[[#This Row],[email]])</f>
        <v>hadmoni@andrew.cmu.edu</v>
      </c>
      <c r="AC79" s="30">
        <v>43282</v>
      </c>
      <c r="AD79">
        <v>48</v>
      </c>
      <c r="AG79" s="110"/>
      <c r="AI79" s="26"/>
      <c r="AJ79" s="22"/>
      <c r="AN79" s="110"/>
      <c r="AO79" s="110"/>
      <c r="AP79" s="110"/>
      <c r="AQ79" s="110"/>
      <c r="AR79" s="7" t="str">
        <f>HYPERLINK("https://www.ejacket.nsf.gov/ej/showProposal.do?ID="&amp;ckCodingQTable[[#This Row],[prop_id]],"eJ")</f>
        <v>eJ</v>
      </c>
      <c r="AS79" t="s">
        <v>2829</v>
      </c>
      <c r="AT79" t="s">
        <v>3189</v>
      </c>
      <c r="AU79" t="b">
        <f>IF(ckCodingQTable[[#This Row],[ILN]]="N",SUBSTITUTE(AT78," ","")&lt;&gt;SUBSTITUTE(ckCodingQTable[[#This Row],[prop_titl_txt]]," ",""), FALSE)</f>
        <v>0</v>
      </c>
      <c r="AV79">
        <v>0</v>
      </c>
      <c r="AW79" s="13">
        <v>599616</v>
      </c>
      <c r="AX79" s="13">
        <v>599616</v>
      </c>
      <c r="AY79" s="13"/>
      <c r="AZ79" s="13"/>
      <c r="BA79" s="13"/>
      <c r="BB79" s="13"/>
      <c r="BC79">
        <v>4</v>
      </c>
      <c r="BD79">
        <v>4</v>
      </c>
      <c r="BE79">
        <v>4</v>
      </c>
      <c r="BH79">
        <v>0</v>
      </c>
      <c r="BI79">
        <v>0</v>
      </c>
      <c r="BJ79">
        <v>0</v>
      </c>
      <c r="BK79">
        <v>0</v>
      </c>
      <c r="BL79" t="s">
        <v>3190</v>
      </c>
    </row>
    <row r="80" spans="1:64" x14ac:dyDescent="0.35">
      <c r="A80" s="30"/>
      <c r="B80" s="30">
        <v>43003.663888888892</v>
      </c>
      <c r="C80" t="s">
        <v>2868</v>
      </c>
      <c r="D80" t="s">
        <v>2869</v>
      </c>
      <c r="E80" t="s">
        <v>468</v>
      </c>
      <c r="F80" t="s">
        <v>2819</v>
      </c>
      <c r="G80" t="s">
        <v>2820</v>
      </c>
      <c r="H80" s="21" t="s">
        <v>2821</v>
      </c>
      <c r="I80" s="85">
        <v>1</v>
      </c>
      <c r="J80" s="85">
        <v>0</v>
      </c>
      <c r="K80" t="s">
        <v>2911</v>
      </c>
      <c r="L80" t="s">
        <v>800</v>
      </c>
      <c r="M80" t="s">
        <v>2845</v>
      </c>
      <c r="N80" t="str">
        <f>IF(SUM(ckCodingQTable[[#This Row],[NfmlPIs]:[NnonWhtAsnPIs]])&gt;0,"WMD","")</f>
        <v/>
      </c>
      <c r="O80" t="b">
        <f>_xlfn.XOR(IFERROR(MATCH(ckCodingQTable[[#This Row],[st_code]],EpscorTable[],0)&gt;0,FALSE),IFERROR(FIND("9150",ckCodingQTable[[#This Row],[propPRCs]])&gt;0,FALSE))</f>
        <v>0</v>
      </c>
      <c r="P80" s="21" t="b">
        <f>_xlfn.XOR(ckCodingQTable[[#This Row],[wmd]]&lt;&gt;"",IFERROR(FIND("9102",ckCodingQTable[[#This Row],[propPRCs]])&gt;0,FALSE))</f>
        <v>0</v>
      </c>
      <c r="Q80" t="s">
        <v>468</v>
      </c>
      <c r="S80" s="106">
        <f>S79+(ckCodingQTable[[#This Row],[ILN]]&lt;"M")</f>
        <v>47</v>
      </c>
      <c r="T80" s="21" t="s">
        <v>2834</v>
      </c>
      <c r="U80" t="s">
        <v>1096</v>
      </c>
      <c r="V80" s="7" t="str">
        <f>HYPERLINK("https://www.ejacket.nsf.gov/ej/showProposal.do?ID="&amp;ckCodingQTable[[#This Row],[prop_id]],"eJ")</f>
        <v>eJ</v>
      </c>
      <c r="W80" t="s">
        <v>2871</v>
      </c>
      <c r="X80" t="s">
        <v>3191</v>
      </c>
      <c r="Y80" t="s">
        <v>3192</v>
      </c>
      <c r="Z80" t="s">
        <v>3154</v>
      </c>
      <c r="AA80" t="s">
        <v>2848</v>
      </c>
      <c r="AB80" s="109" t="str">
        <f>HYPERLINK("mailto:"&amp;ckCodingQTable[[#This Row],[email]]&amp;"&amp;subject=Your NSF Proposal:  "&amp;ckCodingQTable[[#This Row],[Div]]&amp;" "&amp;ckCodingQTable[[#This Row],[prop_id]], ckCodingQTable[[#This Row],[email]])</f>
        <v>siddh@cs.cmu.edu</v>
      </c>
      <c r="AC80" s="30">
        <v>43282</v>
      </c>
      <c r="AD80">
        <v>48</v>
      </c>
      <c r="AG80" s="110"/>
      <c r="AI80" s="26"/>
      <c r="AJ80" s="22"/>
      <c r="AN80" s="110"/>
      <c r="AO80" s="110"/>
      <c r="AP80" s="110"/>
      <c r="AQ80" s="110"/>
      <c r="AR80" s="7" t="str">
        <f>HYPERLINK("https://www.ejacket.nsf.gov/ej/showProposal.do?ID="&amp;ckCodingQTable[[#This Row],[prop_id]],"eJ")</f>
        <v>eJ</v>
      </c>
      <c r="AS80" t="s">
        <v>2829</v>
      </c>
      <c r="AT80" t="s">
        <v>3189</v>
      </c>
      <c r="AU80" t="b">
        <f>IF(ckCodingQTable[[#This Row],[ILN]]="N",SUBSTITUTE(AT79," ","")&lt;&gt;SUBSTITUTE(ckCodingQTable[[#This Row],[prop_titl_txt]]," ",""), FALSE)</f>
        <v>0</v>
      </c>
      <c r="AV80">
        <v>0</v>
      </c>
      <c r="AW80" s="13">
        <v>599207</v>
      </c>
      <c r="AX80" s="13">
        <v>599207</v>
      </c>
      <c r="AY80" s="13"/>
      <c r="AZ80" s="13"/>
      <c r="BA80" s="13"/>
      <c r="BB80" s="13"/>
      <c r="BC80">
        <v>4</v>
      </c>
      <c r="BD80">
        <v>4</v>
      </c>
      <c r="BE80">
        <v>4</v>
      </c>
      <c r="BH80">
        <v>0</v>
      </c>
      <c r="BI80">
        <v>0</v>
      </c>
      <c r="BJ80">
        <v>0</v>
      </c>
      <c r="BK80">
        <v>0</v>
      </c>
      <c r="BL80" t="s">
        <v>3193</v>
      </c>
    </row>
    <row r="81" spans="1:64" x14ac:dyDescent="0.35">
      <c r="A81" s="30"/>
      <c r="B81" s="30">
        <v>43004.611805555556</v>
      </c>
      <c r="C81" t="s">
        <v>2868</v>
      </c>
      <c r="D81" t="s">
        <v>2869</v>
      </c>
      <c r="E81" t="s">
        <v>468</v>
      </c>
      <c r="F81" t="s">
        <v>2819</v>
      </c>
      <c r="G81" t="s">
        <v>2820</v>
      </c>
      <c r="H81" s="21" t="s">
        <v>2821</v>
      </c>
      <c r="I81" s="85">
        <v>1</v>
      </c>
      <c r="J81" s="85">
        <v>0</v>
      </c>
      <c r="K81" t="s">
        <v>2911</v>
      </c>
      <c r="L81" t="s">
        <v>800</v>
      </c>
      <c r="M81" t="s">
        <v>2856</v>
      </c>
      <c r="N81" t="str">
        <f>IF(SUM(ckCodingQTable[[#This Row],[NfmlPIs]:[NnonWhtAsnPIs]])&gt;0,"WMD","")</f>
        <v/>
      </c>
      <c r="O81" t="b">
        <f>_xlfn.XOR(IFERROR(MATCH(ckCodingQTable[[#This Row],[st_code]],EpscorTable[],0)&gt;0,FALSE),IFERROR(FIND("9150",ckCodingQTable[[#This Row],[propPRCs]])&gt;0,FALSE))</f>
        <v>0</v>
      </c>
      <c r="P81" s="21" t="b">
        <f>_xlfn.XOR(ckCodingQTable[[#This Row],[wmd]]&lt;&gt;"",IFERROR(FIND("9102",ckCodingQTable[[#This Row],[propPRCs]])&gt;0,FALSE))</f>
        <v>0</v>
      </c>
      <c r="Q81" t="s">
        <v>468</v>
      </c>
      <c r="S81" s="106">
        <f>S80+(ckCodingQTable[[#This Row],[ILN]]&lt;"M")</f>
        <v>48</v>
      </c>
      <c r="T81" s="21" t="s">
        <v>2824</v>
      </c>
      <c r="U81" t="s">
        <v>1099</v>
      </c>
      <c r="V81" s="7" t="str">
        <f>HYPERLINK("https://www.ejacket.nsf.gov/ej/showProposal.do?ID="&amp;ckCodingQTable[[#This Row],[prop_id]],"eJ")</f>
        <v>eJ</v>
      </c>
      <c r="W81" t="s">
        <v>2871</v>
      </c>
      <c r="X81" t="s">
        <v>1099</v>
      </c>
      <c r="Y81" t="s">
        <v>1100</v>
      </c>
      <c r="Z81" t="s">
        <v>3194</v>
      </c>
      <c r="AA81" t="s">
        <v>2960</v>
      </c>
      <c r="AB81" s="109" t="str">
        <f>HYPERLINK("mailto:"&amp;ckCodingQTable[[#This Row],[email]]&amp;"&amp;subject=Your NSF Proposal:  "&amp;ckCodingQTable[[#This Row],[Div]]&amp;" "&amp;ckCodingQTable[[#This Row],[prop_id]], ckCodingQTable[[#This Row],[email]])</f>
        <v>phpathak@gmu.edu</v>
      </c>
      <c r="AC81" s="30">
        <v>43313</v>
      </c>
      <c r="AD81">
        <v>36</v>
      </c>
      <c r="AG81" s="110"/>
      <c r="AI81" s="26"/>
      <c r="AJ81" s="22"/>
      <c r="AN81" s="110"/>
      <c r="AO81" s="110"/>
      <c r="AP81" s="110"/>
      <c r="AQ81" s="110"/>
      <c r="AR81" s="7" t="str">
        <f>HYPERLINK("https://www.ejacket.nsf.gov/ej/showProposal.do?ID="&amp;ckCodingQTable[[#This Row],[prop_id]],"eJ")</f>
        <v>eJ</v>
      </c>
      <c r="AS81" t="s">
        <v>2829</v>
      </c>
      <c r="AT81" t="s">
        <v>3195</v>
      </c>
      <c r="AU81" t="b">
        <f>IF(ckCodingQTable[[#This Row],[ILN]]="N",SUBSTITUTE(AT80," ","")&lt;&gt;SUBSTITUTE(ckCodingQTable[[#This Row],[prop_titl_txt]]," ",""), FALSE)</f>
        <v>0</v>
      </c>
      <c r="AV81">
        <v>0</v>
      </c>
      <c r="AW81" s="13">
        <v>768845</v>
      </c>
      <c r="AX81" s="13">
        <v>768845</v>
      </c>
      <c r="AY81" s="13"/>
      <c r="AZ81" s="13">
        <v>18000</v>
      </c>
      <c r="BA81" s="13"/>
      <c r="BB81" s="13"/>
      <c r="BC81">
        <v>9</v>
      </c>
      <c r="BD81">
        <v>6</v>
      </c>
      <c r="BE81">
        <v>5.25</v>
      </c>
      <c r="BH81">
        <v>0</v>
      </c>
      <c r="BI81">
        <v>0</v>
      </c>
      <c r="BJ81">
        <v>0</v>
      </c>
      <c r="BK81">
        <v>0</v>
      </c>
      <c r="BL81" t="s">
        <v>3196</v>
      </c>
    </row>
    <row r="82" spans="1:64" x14ac:dyDescent="0.35">
      <c r="A82" s="30"/>
      <c r="B82" s="30">
        <v>43004.704861111109</v>
      </c>
      <c r="C82" t="s">
        <v>2868</v>
      </c>
      <c r="D82" t="s">
        <v>2869</v>
      </c>
      <c r="E82" t="s">
        <v>468</v>
      </c>
      <c r="F82" t="s">
        <v>2819</v>
      </c>
      <c r="G82" t="s">
        <v>2820</v>
      </c>
      <c r="H82" s="21" t="s">
        <v>2821</v>
      </c>
      <c r="I82" s="85">
        <v>1</v>
      </c>
      <c r="J82" s="85">
        <v>0</v>
      </c>
      <c r="K82" t="s">
        <v>2911</v>
      </c>
      <c r="L82" t="s">
        <v>800</v>
      </c>
      <c r="M82" t="s">
        <v>2916</v>
      </c>
      <c r="N82" t="str">
        <f>IF(SUM(ckCodingQTable[[#This Row],[NfmlPIs]:[NnonWhtAsnPIs]])&gt;0,"WMD","")</f>
        <v/>
      </c>
      <c r="O82" t="b">
        <f>_xlfn.XOR(IFERROR(MATCH(ckCodingQTable[[#This Row],[st_code]],EpscorTable[],0)&gt;0,FALSE),IFERROR(FIND("9150",ckCodingQTable[[#This Row],[propPRCs]])&gt;0,FALSE))</f>
        <v>0</v>
      </c>
      <c r="P82" s="21" t="b">
        <f>_xlfn.XOR(ckCodingQTable[[#This Row],[wmd]]&lt;&gt;"",IFERROR(FIND("9102",ckCodingQTable[[#This Row],[propPRCs]])&gt;0,FALSE))</f>
        <v>0</v>
      </c>
      <c r="Q82" t="s">
        <v>468</v>
      </c>
      <c r="S82" s="106">
        <f>S81+(ckCodingQTable[[#This Row],[ILN]]&lt;"M")</f>
        <v>48</v>
      </c>
      <c r="T82" s="21" t="s">
        <v>2834</v>
      </c>
      <c r="U82" t="s">
        <v>1099</v>
      </c>
      <c r="V82" s="7" t="str">
        <f>HYPERLINK("https://www.ejacket.nsf.gov/ej/showProposal.do?ID="&amp;ckCodingQTable[[#This Row],[prop_id]],"eJ")</f>
        <v>eJ</v>
      </c>
      <c r="W82" t="s">
        <v>2871</v>
      </c>
      <c r="X82" t="s">
        <v>3197</v>
      </c>
      <c r="Y82" t="s">
        <v>2918</v>
      </c>
      <c r="Z82" t="s">
        <v>2919</v>
      </c>
      <c r="AA82" t="s">
        <v>2920</v>
      </c>
      <c r="AB82" s="109" t="str">
        <f>HYPERLINK("mailto:"&amp;ckCodingQTable[[#This Row],[email]]&amp;"&amp;subject=Your NSF Proposal:  "&amp;ckCodingQTable[[#This Row],[Div]]&amp;" "&amp;ckCodingQTable[[#This Row],[prop_id]], ckCodingQTable[[#This Row],[email]])</f>
        <v>raja.kushalnagar@gallaudet.edu</v>
      </c>
      <c r="AC82" s="30">
        <v>43313</v>
      </c>
      <c r="AD82">
        <v>36</v>
      </c>
      <c r="AG82" s="110"/>
      <c r="AI82" s="26"/>
      <c r="AJ82" s="22"/>
      <c r="AN82" s="110"/>
      <c r="AO82" s="110"/>
      <c r="AP82" s="110"/>
      <c r="AQ82" s="110"/>
      <c r="AR82" s="7" t="str">
        <f>HYPERLINK("https://www.ejacket.nsf.gov/ej/showProposal.do?ID="&amp;ckCodingQTable[[#This Row],[prop_id]],"eJ")</f>
        <v>eJ</v>
      </c>
      <c r="AS82" t="s">
        <v>2829</v>
      </c>
      <c r="AT82" t="s">
        <v>3198</v>
      </c>
      <c r="AU82" t="b">
        <f>IF(ckCodingQTable[[#This Row],[ILN]]="N",SUBSTITUTE(AT81," ","")&lt;&gt;SUBSTITUTE(ckCodingQTable[[#This Row],[prop_titl_txt]]," ",""), FALSE)</f>
        <v>0</v>
      </c>
      <c r="AV82">
        <v>0</v>
      </c>
      <c r="AW82" s="13">
        <v>394775</v>
      </c>
      <c r="AX82" s="13">
        <v>394775</v>
      </c>
      <c r="AY82" s="13"/>
      <c r="AZ82" s="13"/>
      <c r="BA82" s="13"/>
      <c r="BB82" s="13"/>
      <c r="BD82">
        <v>3</v>
      </c>
      <c r="BE82">
        <v>6</v>
      </c>
      <c r="BH82">
        <v>0</v>
      </c>
      <c r="BI82">
        <v>0</v>
      </c>
      <c r="BJ82">
        <v>0</v>
      </c>
      <c r="BK82">
        <v>1</v>
      </c>
      <c r="BL82" t="s">
        <v>2921</v>
      </c>
    </row>
    <row r="83" spans="1:64" x14ac:dyDescent="0.35">
      <c r="A83" s="30"/>
      <c r="B83" s="30">
        <v>43004.619444444441</v>
      </c>
      <c r="C83" t="s">
        <v>2868</v>
      </c>
      <c r="D83" t="s">
        <v>2869</v>
      </c>
      <c r="E83" t="s">
        <v>468</v>
      </c>
      <c r="F83" t="s">
        <v>2819</v>
      </c>
      <c r="G83" t="s">
        <v>2820</v>
      </c>
      <c r="H83" s="21" t="s">
        <v>2821</v>
      </c>
      <c r="I83" s="85">
        <v>1</v>
      </c>
      <c r="J83" s="85">
        <v>0</v>
      </c>
      <c r="K83" t="s">
        <v>2911</v>
      </c>
      <c r="L83" t="s">
        <v>807</v>
      </c>
      <c r="M83" t="s">
        <v>2907</v>
      </c>
      <c r="N83" t="str">
        <f>IF(SUM(ckCodingQTable[[#This Row],[NfmlPIs]:[NnonWhtAsnPIs]])&gt;0,"WMD","")</f>
        <v/>
      </c>
      <c r="O83" t="b">
        <f>_xlfn.XOR(IFERROR(MATCH(ckCodingQTable[[#This Row],[st_code]],EpscorTable[],0)&gt;0,FALSE),IFERROR(FIND("9150",ckCodingQTable[[#This Row],[propPRCs]])&gt;0,FALSE))</f>
        <v>0</v>
      </c>
      <c r="P83" s="21" t="b">
        <f>_xlfn.XOR(ckCodingQTable[[#This Row],[wmd]]&lt;&gt;"",IFERROR(FIND("9102",ckCodingQTable[[#This Row],[propPRCs]])&gt;0,FALSE))</f>
        <v>0</v>
      </c>
      <c r="Q83" t="s">
        <v>468</v>
      </c>
      <c r="S83" s="106">
        <f>S82+(ckCodingQTable[[#This Row],[ILN]]&lt;"M")</f>
        <v>49</v>
      </c>
      <c r="T83" s="21" t="s">
        <v>2824</v>
      </c>
      <c r="U83" t="s">
        <v>1102</v>
      </c>
      <c r="V83" s="7" t="str">
        <f>HYPERLINK("https://www.ejacket.nsf.gov/ej/showProposal.do?ID="&amp;ckCodingQTable[[#This Row],[prop_id]],"eJ")</f>
        <v>eJ</v>
      </c>
      <c r="W83" t="s">
        <v>2871</v>
      </c>
      <c r="X83" t="s">
        <v>1102</v>
      </c>
      <c r="Y83" t="s">
        <v>1103</v>
      </c>
      <c r="Z83" t="s">
        <v>3070</v>
      </c>
      <c r="AA83" t="s">
        <v>3112</v>
      </c>
      <c r="AB83" s="109" t="str">
        <f>HYPERLINK("mailto:"&amp;ckCodingQTable[[#This Row],[email]]&amp;"&amp;subject=Your NSF Proposal:  "&amp;ckCodingQTable[[#This Row],[Div]]&amp;" "&amp;ckCodingQTable[[#This Row],[prop_id]], ckCodingQTable[[#This Row],[email]])</f>
        <v>jintrone@msu.edu</v>
      </c>
      <c r="AC83" s="30">
        <v>43252</v>
      </c>
      <c r="AD83">
        <v>36</v>
      </c>
      <c r="AG83" s="110"/>
      <c r="AI83" s="26"/>
      <c r="AJ83" s="22"/>
      <c r="AN83" s="110"/>
      <c r="AO83" s="110"/>
      <c r="AP83" s="110"/>
      <c r="AQ83" s="110"/>
      <c r="AR83" s="7" t="str">
        <f>HYPERLINK("https://www.ejacket.nsf.gov/ej/showProposal.do?ID="&amp;ckCodingQTable[[#This Row],[prop_id]],"eJ")</f>
        <v>eJ</v>
      </c>
      <c r="AS83" t="s">
        <v>2881</v>
      </c>
      <c r="AT83" t="s">
        <v>3199</v>
      </c>
      <c r="AU83" t="b">
        <f>IF(ckCodingQTable[[#This Row],[ILN]]="N",SUBSTITUTE(AT82," ","")&lt;&gt;SUBSTITUTE(ckCodingQTable[[#This Row],[prop_titl_txt]]," ",""), FALSE)</f>
        <v>0</v>
      </c>
      <c r="AV83">
        <v>0</v>
      </c>
      <c r="AW83" s="13">
        <v>478465</v>
      </c>
      <c r="AX83" s="13">
        <v>471076</v>
      </c>
      <c r="AY83" s="13"/>
      <c r="AZ83" s="13">
        <v>12000</v>
      </c>
      <c r="BA83" s="13"/>
      <c r="BB83" s="13"/>
      <c r="BC83">
        <v>6</v>
      </c>
      <c r="BD83">
        <v>3</v>
      </c>
      <c r="BE83">
        <v>3</v>
      </c>
      <c r="BF83">
        <v>3</v>
      </c>
      <c r="BH83">
        <v>0</v>
      </c>
      <c r="BI83">
        <v>0</v>
      </c>
      <c r="BJ83">
        <v>0</v>
      </c>
      <c r="BK83">
        <v>0</v>
      </c>
      <c r="BL83" t="s">
        <v>3200</v>
      </c>
    </row>
    <row r="84" spans="1:64" x14ac:dyDescent="0.35">
      <c r="A84" s="30"/>
      <c r="B84" s="30">
        <v>43005.457638888889</v>
      </c>
      <c r="C84" t="s">
        <v>2868</v>
      </c>
      <c r="D84" t="s">
        <v>2869</v>
      </c>
      <c r="E84" t="s">
        <v>468</v>
      </c>
      <c r="F84" t="s">
        <v>2819</v>
      </c>
      <c r="G84" t="s">
        <v>2820</v>
      </c>
      <c r="H84" s="21" t="s">
        <v>2821</v>
      </c>
      <c r="I84" s="85">
        <v>1</v>
      </c>
      <c r="J84" s="85">
        <v>0</v>
      </c>
      <c r="K84" t="s">
        <v>2911</v>
      </c>
      <c r="L84" t="s">
        <v>807</v>
      </c>
      <c r="M84" t="s">
        <v>2964</v>
      </c>
      <c r="N84" t="str">
        <f>IF(SUM(ckCodingQTable[[#This Row],[NfmlPIs]:[NnonWhtAsnPIs]])&gt;0,"WMD","")</f>
        <v/>
      </c>
      <c r="O84" t="b">
        <f>_xlfn.XOR(IFERROR(MATCH(ckCodingQTable[[#This Row],[st_code]],EpscorTable[],0)&gt;0,FALSE),IFERROR(FIND("9150",ckCodingQTable[[#This Row],[propPRCs]])&gt;0,FALSE))</f>
        <v>0</v>
      </c>
      <c r="P84" s="21" t="b">
        <f>_xlfn.XOR(ckCodingQTable[[#This Row],[wmd]]&lt;&gt;"",IFERROR(FIND("9102",ckCodingQTable[[#This Row],[propPRCs]])&gt;0,FALSE))</f>
        <v>0</v>
      </c>
      <c r="Q84" t="s">
        <v>468</v>
      </c>
      <c r="S84" s="106">
        <f>S83+(ckCodingQTable[[#This Row],[ILN]]&lt;"M")</f>
        <v>49</v>
      </c>
      <c r="T84" s="21" t="s">
        <v>2834</v>
      </c>
      <c r="U84" t="s">
        <v>1102</v>
      </c>
      <c r="V84" s="7" t="str">
        <f>HYPERLINK("https://www.ejacket.nsf.gov/ej/showProposal.do?ID="&amp;ckCodingQTable[[#This Row],[prop_id]],"eJ")</f>
        <v>eJ</v>
      </c>
      <c r="W84" t="s">
        <v>2871</v>
      </c>
      <c r="X84" t="s">
        <v>3201</v>
      </c>
      <c r="Y84" t="s">
        <v>3202</v>
      </c>
      <c r="Z84" t="s">
        <v>3203</v>
      </c>
      <c r="AA84" t="s">
        <v>2967</v>
      </c>
      <c r="AB84" s="109" t="str">
        <f>HYPERLINK("mailto:"&amp;ckCodingQTable[[#This Row],[email]]&amp;"&amp;subject=Your NSF Proposal:  "&amp;ckCodingQTable[[#This Row],[Div]]&amp;" "&amp;ckCodingQTable[[#This Row],[prop_id]], ckCodingQTable[[#This Row],[email]])</f>
        <v>gogginss@missouri.edu</v>
      </c>
      <c r="AC84" s="30">
        <v>43252</v>
      </c>
      <c r="AD84">
        <v>36</v>
      </c>
      <c r="AG84" s="110"/>
      <c r="AI84" s="26"/>
      <c r="AJ84" s="22"/>
      <c r="AN84" s="110"/>
      <c r="AO84" s="110"/>
      <c r="AP84" s="110"/>
      <c r="AQ84" s="110"/>
      <c r="AR84" s="7" t="str">
        <f>HYPERLINK("https://www.ejacket.nsf.gov/ej/showProposal.do?ID="&amp;ckCodingQTable[[#This Row],[prop_id]],"eJ")</f>
        <v>eJ</v>
      </c>
      <c r="AS84" t="s">
        <v>2881</v>
      </c>
      <c r="AT84" t="s">
        <v>3199</v>
      </c>
      <c r="AU84" t="b">
        <f>IF(ckCodingQTable[[#This Row],[ILN]]="N",SUBSTITUTE(AT83," ","")&lt;&gt;SUBSTITUTE(ckCodingQTable[[#This Row],[prop_titl_txt]]," ",""), FALSE)</f>
        <v>0</v>
      </c>
      <c r="AV84">
        <v>0</v>
      </c>
      <c r="AW84" s="13">
        <v>232789</v>
      </c>
      <c r="AX84" s="13">
        <v>232789</v>
      </c>
      <c r="AY84" s="13"/>
      <c r="AZ84" s="13">
        <v>5000</v>
      </c>
      <c r="BA84" s="13"/>
      <c r="BB84" s="13"/>
      <c r="BC84">
        <v>2</v>
      </c>
      <c r="BD84">
        <v>3</v>
      </c>
      <c r="BE84">
        <v>3</v>
      </c>
      <c r="BH84">
        <v>0</v>
      </c>
      <c r="BI84">
        <v>0</v>
      </c>
      <c r="BJ84">
        <v>0</v>
      </c>
      <c r="BK84">
        <v>0</v>
      </c>
      <c r="BL84" t="s">
        <v>3204</v>
      </c>
    </row>
    <row r="85" spans="1:64" x14ac:dyDescent="0.35">
      <c r="A85" s="30"/>
      <c r="B85" s="30">
        <v>43005.607638888891</v>
      </c>
      <c r="C85" t="s">
        <v>2868</v>
      </c>
      <c r="D85" t="s">
        <v>2869</v>
      </c>
      <c r="E85" t="s">
        <v>468</v>
      </c>
      <c r="F85" t="s">
        <v>2819</v>
      </c>
      <c r="G85" t="s">
        <v>2820</v>
      </c>
      <c r="H85" s="21" t="s">
        <v>2821</v>
      </c>
      <c r="I85" s="85">
        <v>1</v>
      </c>
      <c r="J85" s="85">
        <v>0</v>
      </c>
      <c r="K85" t="s">
        <v>2911</v>
      </c>
      <c r="L85" t="s">
        <v>807</v>
      </c>
      <c r="M85" t="s">
        <v>2972</v>
      </c>
      <c r="N85" t="str">
        <f>IF(SUM(ckCodingQTable[[#This Row],[NfmlPIs]:[NnonWhtAsnPIs]])&gt;0,"WMD","")</f>
        <v>WMD</v>
      </c>
      <c r="O85" t="b">
        <f>_xlfn.XOR(IFERROR(MATCH(ckCodingQTable[[#This Row],[st_code]],EpscorTable[],0)&gt;0,FALSE),IFERROR(FIND("9150",ckCodingQTable[[#This Row],[propPRCs]])&gt;0,FALSE))</f>
        <v>0</v>
      </c>
      <c r="P85" s="21" t="b">
        <f>_xlfn.XOR(ckCodingQTable[[#This Row],[wmd]]&lt;&gt;"",IFERROR(FIND("9102",ckCodingQTable[[#This Row],[propPRCs]])&gt;0,FALSE))</f>
        <v>1</v>
      </c>
      <c r="Q85" t="s">
        <v>468</v>
      </c>
      <c r="S85" s="106">
        <f>S84+(ckCodingQTable[[#This Row],[ILN]]&lt;"M")</f>
        <v>49</v>
      </c>
      <c r="T85" s="21" t="s">
        <v>2834</v>
      </c>
      <c r="U85" t="s">
        <v>1102</v>
      </c>
      <c r="V85" s="7" t="str">
        <f>HYPERLINK("https://www.ejacket.nsf.gov/ej/showProposal.do?ID="&amp;ckCodingQTable[[#This Row],[prop_id]],"eJ")</f>
        <v>eJ</v>
      </c>
      <c r="W85" t="s">
        <v>2871</v>
      </c>
      <c r="X85" t="s">
        <v>3205</v>
      </c>
      <c r="Y85" t="s">
        <v>3206</v>
      </c>
      <c r="Z85" t="s">
        <v>3207</v>
      </c>
      <c r="AA85" t="s">
        <v>3208</v>
      </c>
      <c r="AB85" s="109" t="str">
        <f>HYPERLINK("mailto:"&amp;ckCodingQTable[[#This Row],[email]]&amp;"&amp;subject=Your NSF Proposal:  "&amp;ckCodingQTable[[#This Row],[Div]]&amp;" "&amp;ckCodingQTable[[#This Row],[prop_id]], ckCodingQTable[[#This Row],[email]])</f>
        <v>bsemaan@syr.edu</v>
      </c>
      <c r="AC85" s="30">
        <v>43252</v>
      </c>
      <c r="AD85">
        <v>36</v>
      </c>
      <c r="AG85" s="110"/>
      <c r="AI85" s="26"/>
      <c r="AJ85" s="22"/>
      <c r="AN85" s="110"/>
      <c r="AO85" s="110"/>
      <c r="AP85" s="110"/>
      <c r="AQ85" s="110"/>
      <c r="AR85" s="7" t="str">
        <f>HYPERLINK("https://www.ejacket.nsf.gov/ej/showProposal.do?ID="&amp;ckCodingQTable[[#This Row],[prop_id]],"eJ")</f>
        <v>eJ</v>
      </c>
      <c r="AS85" t="s">
        <v>2881</v>
      </c>
      <c r="AT85" t="s">
        <v>3199</v>
      </c>
      <c r="AU85" t="b">
        <f>IF(ckCodingQTable[[#This Row],[ILN]]="N",SUBSTITUTE(AT84," ","")&lt;&gt;SUBSTITUTE(ckCodingQTable[[#This Row],[prop_titl_txt]]," ",""), FALSE)</f>
        <v>0</v>
      </c>
      <c r="AV85">
        <v>0</v>
      </c>
      <c r="AW85" s="13">
        <v>491132</v>
      </c>
      <c r="AX85" s="13">
        <v>491132</v>
      </c>
      <c r="AY85" s="13"/>
      <c r="AZ85" s="13">
        <v>8925</v>
      </c>
      <c r="BA85" s="13">
        <v>121800</v>
      </c>
      <c r="BB85" s="13"/>
      <c r="BD85">
        <v>6</v>
      </c>
      <c r="BE85">
        <v>9</v>
      </c>
      <c r="BH85">
        <v>2</v>
      </c>
      <c r="BI85">
        <v>0</v>
      </c>
      <c r="BJ85">
        <v>0</v>
      </c>
      <c r="BK85">
        <v>0</v>
      </c>
      <c r="BL85" t="s">
        <v>3209</v>
      </c>
    </row>
    <row r="86" spans="1:64" x14ac:dyDescent="0.35">
      <c r="A86" s="30"/>
      <c r="B86" s="30">
        <v>43004.625</v>
      </c>
      <c r="C86" t="s">
        <v>2817</v>
      </c>
      <c r="D86" t="s">
        <v>2818</v>
      </c>
      <c r="E86" t="s">
        <v>476</v>
      </c>
      <c r="F86" t="s">
        <v>2819</v>
      </c>
      <c r="G86" t="s">
        <v>2820</v>
      </c>
      <c r="H86" s="21" t="s">
        <v>2821</v>
      </c>
      <c r="I86" s="85">
        <v>1</v>
      </c>
      <c r="J86" s="85">
        <v>0</v>
      </c>
      <c r="K86" t="s">
        <v>2822</v>
      </c>
      <c r="L86" t="s">
        <v>1069</v>
      </c>
      <c r="M86" t="s">
        <v>1276</v>
      </c>
      <c r="N86" t="str">
        <f>IF(SUM(ckCodingQTable[[#This Row],[NfmlPIs]:[NnonWhtAsnPIs]])&gt;0,"WMD","")</f>
        <v/>
      </c>
      <c r="O86" t="b">
        <f>_xlfn.XOR(IFERROR(MATCH(ckCodingQTable[[#This Row],[st_code]],EpscorTable[],0)&gt;0,FALSE),IFERROR(FIND("9150",ckCodingQTable[[#This Row],[propPRCs]])&gt;0,FALSE))</f>
        <v>0</v>
      </c>
      <c r="P86" s="21" t="b">
        <f>_xlfn.XOR(ckCodingQTable[[#This Row],[wmd]]&lt;&gt;"",IFERROR(FIND("9102",ckCodingQTable[[#This Row],[propPRCs]])&gt;0,FALSE))</f>
        <v>0</v>
      </c>
      <c r="Q86" t="s">
        <v>3156</v>
      </c>
      <c r="S86" s="106">
        <f>S85+(ckCodingQTable[[#This Row],[ILN]]&lt;"M")</f>
        <v>50</v>
      </c>
      <c r="T86" s="21" t="s">
        <v>2863</v>
      </c>
      <c r="U86" t="s">
        <v>1105</v>
      </c>
      <c r="V86" s="7" t="str">
        <f>HYPERLINK("https://www.ejacket.nsf.gov/ej/showProposal.do?ID="&amp;ckCodingQTable[[#This Row],[prop_id]],"eJ")</f>
        <v>eJ</v>
      </c>
      <c r="W86" t="s">
        <v>2825</v>
      </c>
      <c r="X86" t="s">
        <v>1105</v>
      </c>
      <c r="Y86" t="s">
        <v>1106</v>
      </c>
      <c r="Z86" t="s">
        <v>3210</v>
      </c>
      <c r="AA86" t="s">
        <v>592</v>
      </c>
      <c r="AB86" s="109" t="str">
        <f>HYPERLINK("mailto:"&amp;ckCodingQTable[[#This Row],[email]]&amp;"&amp;subject=Your NSF Proposal:  "&amp;ckCodingQTable[[#This Row],[Div]]&amp;" "&amp;ckCodingQTable[[#This Row],[prop_id]], ckCodingQTable[[#This Row],[email]])</f>
        <v>xshen5@ncsu.edu</v>
      </c>
      <c r="AC86" s="30">
        <v>43236</v>
      </c>
      <c r="AD86">
        <v>48</v>
      </c>
      <c r="AE86">
        <v>1</v>
      </c>
      <c r="AG86" s="110">
        <v>1</v>
      </c>
      <c r="AH86" t="s">
        <v>2865</v>
      </c>
      <c r="AI86" s="26">
        <v>6</v>
      </c>
      <c r="AJ86" s="22">
        <v>43080.007638888892</v>
      </c>
      <c r="AL86">
        <v>4</v>
      </c>
      <c r="AN86" s="110">
        <v>4</v>
      </c>
      <c r="AO86" s="110"/>
      <c r="AP86" s="110"/>
      <c r="AQ86" s="110"/>
      <c r="AR86" s="7" t="str">
        <f>HYPERLINK("https://www.ejacket.nsf.gov/ej/showProposal.do?ID="&amp;ckCodingQTable[[#This Row],[prop_id]],"eJ")</f>
        <v>eJ</v>
      </c>
      <c r="AS86" t="s">
        <v>2829</v>
      </c>
      <c r="AT86" t="s">
        <v>3211</v>
      </c>
      <c r="AU86" t="b">
        <f>IF(ckCodingQTable[[#This Row],[ILN]]="N",SUBSTITUTE(AT85," ","")&lt;&gt;SUBSTITUTE(ckCodingQTable[[#This Row],[prop_titl_txt]]," ",""), FALSE)</f>
        <v>0</v>
      </c>
      <c r="AV86">
        <v>0</v>
      </c>
      <c r="AW86" s="13">
        <v>1199841</v>
      </c>
      <c r="AX86" s="13">
        <v>1199841</v>
      </c>
      <c r="AY86" s="13"/>
      <c r="AZ86" s="13">
        <v>13000</v>
      </c>
      <c r="BA86" s="13"/>
      <c r="BB86" s="13"/>
      <c r="BC86">
        <v>16</v>
      </c>
      <c r="BD86">
        <v>8</v>
      </c>
      <c r="BE86">
        <v>7.5</v>
      </c>
      <c r="BF86">
        <v>1.68</v>
      </c>
      <c r="BH86">
        <v>0</v>
      </c>
      <c r="BI86">
        <v>0</v>
      </c>
      <c r="BJ86">
        <v>0</v>
      </c>
      <c r="BK86">
        <v>0</v>
      </c>
      <c r="BL86" t="s">
        <v>3212</v>
      </c>
    </row>
    <row r="87" spans="1:64" x14ac:dyDescent="0.35">
      <c r="A87" s="30"/>
      <c r="B87" s="30">
        <v>43004.627083333333</v>
      </c>
      <c r="C87" t="s">
        <v>2868</v>
      </c>
      <c r="D87" t="s">
        <v>2869</v>
      </c>
      <c r="E87" t="s">
        <v>468</v>
      </c>
      <c r="F87" t="s">
        <v>2819</v>
      </c>
      <c r="G87" t="s">
        <v>2820</v>
      </c>
      <c r="H87" s="21" t="s">
        <v>2821</v>
      </c>
      <c r="I87" s="85">
        <v>1</v>
      </c>
      <c r="J87" s="85">
        <v>0</v>
      </c>
      <c r="K87" t="s">
        <v>2911</v>
      </c>
      <c r="L87" t="s">
        <v>800</v>
      </c>
      <c r="M87" t="s">
        <v>2922</v>
      </c>
      <c r="N87" t="str">
        <f>IF(SUM(ckCodingQTable[[#This Row],[NfmlPIs]:[NnonWhtAsnPIs]])&gt;0,"WMD","")</f>
        <v/>
      </c>
      <c r="O87" t="b">
        <f>_xlfn.XOR(IFERROR(MATCH(ckCodingQTable[[#This Row],[st_code]],EpscorTable[],0)&gt;0,FALSE),IFERROR(FIND("9150",ckCodingQTable[[#This Row],[propPRCs]])&gt;0,FALSE))</f>
        <v>0</v>
      </c>
      <c r="P87" s="21" t="b">
        <f>_xlfn.XOR(ckCodingQTable[[#This Row],[wmd]]&lt;&gt;"",IFERROR(FIND("9102",ckCodingQTable[[#This Row],[propPRCs]])&gt;0,FALSE))</f>
        <v>0</v>
      </c>
      <c r="Q87" t="s">
        <v>468</v>
      </c>
      <c r="S87" s="106">
        <f>S86+(ckCodingQTable[[#This Row],[ILN]]&lt;"M")</f>
        <v>51</v>
      </c>
      <c r="T87" s="21" t="s">
        <v>2824</v>
      </c>
      <c r="U87" t="s">
        <v>3213</v>
      </c>
      <c r="V87" s="7" t="str">
        <f>HYPERLINK("https://www.ejacket.nsf.gov/ej/showProposal.do?ID="&amp;ckCodingQTable[[#This Row],[prop_id]],"eJ")</f>
        <v>eJ</v>
      </c>
      <c r="W87" t="s">
        <v>2871</v>
      </c>
      <c r="X87" t="s">
        <v>3213</v>
      </c>
      <c r="Y87" t="s">
        <v>3214</v>
      </c>
      <c r="Z87" t="s">
        <v>3005</v>
      </c>
      <c r="AA87" t="s">
        <v>3215</v>
      </c>
      <c r="AB87" s="109" t="str">
        <f>HYPERLINK("mailto:"&amp;ckCodingQTable[[#This Row],[email]]&amp;"&amp;subject=Your NSF Proposal:  "&amp;ckCodingQTable[[#This Row],[Div]]&amp;" "&amp;ckCodingQTable[[#This Row],[prop_id]], ckCodingQTable[[#This Row],[email]])</f>
        <v>misha@cs.jhu.edu</v>
      </c>
      <c r="AC87" s="30">
        <v>43344</v>
      </c>
      <c r="AD87">
        <v>48</v>
      </c>
      <c r="AG87" s="110"/>
      <c r="AI87" s="26"/>
      <c r="AJ87" s="22"/>
      <c r="AN87" s="110"/>
      <c r="AO87" s="110"/>
      <c r="AP87" s="110"/>
      <c r="AQ87" s="110"/>
      <c r="AR87" s="7" t="str">
        <f>HYPERLINK("https://www.ejacket.nsf.gov/ej/showProposal.do?ID="&amp;ckCodingQTable[[#This Row],[prop_id]],"eJ")</f>
        <v>eJ</v>
      </c>
      <c r="AS87" t="s">
        <v>2829</v>
      </c>
      <c r="AT87" t="s">
        <v>3216</v>
      </c>
      <c r="AU87" t="b">
        <f>IF(ckCodingQTable[[#This Row],[ILN]]="N",SUBSTITUTE(AT86," ","")&lt;&gt;SUBSTITUTE(ckCodingQTable[[#This Row],[prop_titl_txt]]," ",""), FALSE)</f>
        <v>0</v>
      </c>
      <c r="AV87">
        <v>0</v>
      </c>
      <c r="AW87" s="13">
        <v>603519</v>
      </c>
      <c r="AX87" s="13">
        <v>603519</v>
      </c>
      <c r="AY87" s="13"/>
      <c r="AZ87" s="13">
        <v>9343</v>
      </c>
      <c r="BA87" s="13"/>
      <c r="BB87" s="13"/>
      <c r="BC87">
        <v>4</v>
      </c>
      <c r="BD87">
        <v>4</v>
      </c>
      <c r="BF87">
        <v>4</v>
      </c>
      <c r="BG87">
        <v>4</v>
      </c>
      <c r="BH87">
        <v>0</v>
      </c>
      <c r="BI87">
        <v>0</v>
      </c>
      <c r="BJ87">
        <v>0</v>
      </c>
      <c r="BK87">
        <v>0</v>
      </c>
      <c r="BL87" t="s">
        <v>3217</v>
      </c>
    </row>
    <row r="88" spans="1:64" x14ac:dyDescent="0.35">
      <c r="A88" s="30"/>
      <c r="B88" s="30">
        <v>43004.633333333331</v>
      </c>
      <c r="C88" t="s">
        <v>2868</v>
      </c>
      <c r="D88" t="s">
        <v>2869</v>
      </c>
      <c r="E88" t="s">
        <v>468</v>
      </c>
      <c r="F88" t="s">
        <v>2819</v>
      </c>
      <c r="G88" t="s">
        <v>2820</v>
      </c>
      <c r="H88" s="21" t="s">
        <v>2821</v>
      </c>
      <c r="I88" s="85">
        <v>1</v>
      </c>
      <c r="J88" s="85">
        <v>0</v>
      </c>
      <c r="K88" t="s">
        <v>2911</v>
      </c>
      <c r="L88" t="s">
        <v>800</v>
      </c>
      <c r="M88" t="s">
        <v>3098</v>
      </c>
      <c r="N88" t="str">
        <f>IF(SUM(ckCodingQTable[[#This Row],[NfmlPIs]:[NnonWhtAsnPIs]])&gt;0,"WMD","")</f>
        <v/>
      </c>
      <c r="O88" t="b">
        <f>_xlfn.XOR(IFERROR(MATCH(ckCodingQTable[[#This Row],[st_code]],EpscorTable[],0)&gt;0,FALSE),IFERROR(FIND("9150",ckCodingQTable[[#This Row],[propPRCs]])&gt;0,FALSE))</f>
        <v>0</v>
      </c>
      <c r="P88" s="21" t="b">
        <f>_xlfn.XOR(ckCodingQTable[[#This Row],[wmd]]&lt;&gt;"",IFERROR(FIND("9102",ckCodingQTable[[#This Row],[propPRCs]])&gt;0,FALSE))</f>
        <v>0</v>
      </c>
      <c r="Q88" t="s">
        <v>468</v>
      </c>
      <c r="S88" s="106">
        <f>S87+(ckCodingQTable[[#This Row],[ILN]]&lt;"M")</f>
        <v>51</v>
      </c>
      <c r="T88" s="21" t="s">
        <v>2834</v>
      </c>
      <c r="U88" t="s">
        <v>3213</v>
      </c>
      <c r="V88" s="7" t="str">
        <f>HYPERLINK("https://www.ejacket.nsf.gov/ej/showProposal.do?ID="&amp;ckCodingQTable[[#This Row],[prop_id]],"eJ")</f>
        <v>eJ</v>
      </c>
      <c r="W88" t="s">
        <v>2871</v>
      </c>
      <c r="X88" t="s">
        <v>3218</v>
      </c>
      <c r="Y88" t="s">
        <v>3219</v>
      </c>
      <c r="Z88" t="s">
        <v>3220</v>
      </c>
      <c r="AA88" t="s">
        <v>609</v>
      </c>
      <c r="AB88" s="109" t="str">
        <f>HYPERLINK("mailto:"&amp;ckCodingQTable[[#This Row],[email]]&amp;"&amp;subject=Your NSF Proposal:  "&amp;ckCodingQTable[[#This Row],[Div]]&amp;" "&amp;ckCodingQTable[[#This Row],[prop_id]], ckCodingQTable[[#This Row],[email]])</f>
        <v>smr@princeton.edu</v>
      </c>
      <c r="AC88" s="30">
        <v>43344</v>
      </c>
      <c r="AD88">
        <v>48</v>
      </c>
      <c r="AG88" s="110"/>
      <c r="AI88" s="26"/>
      <c r="AJ88" s="22"/>
      <c r="AN88" s="110"/>
      <c r="AO88" s="110"/>
      <c r="AP88" s="110"/>
      <c r="AQ88" s="110"/>
      <c r="AR88" s="7" t="str">
        <f>HYPERLINK("https://www.ejacket.nsf.gov/ej/showProposal.do?ID="&amp;ckCodingQTable[[#This Row],[prop_id]],"eJ")</f>
        <v>eJ</v>
      </c>
      <c r="AS88" t="s">
        <v>2829</v>
      </c>
      <c r="AT88" t="s">
        <v>3216</v>
      </c>
      <c r="AU88" t="b">
        <f>IF(ckCodingQTable[[#This Row],[ILN]]="N",SUBSTITUTE(AT87," ","")&lt;&gt;SUBSTITUTE(ckCodingQTable[[#This Row],[prop_titl_txt]]," ",""), FALSE)</f>
        <v>0</v>
      </c>
      <c r="AV88">
        <v>0</v>
      </c>
      <c r="AW88" s="13">
        <v>586000</v>
      </c>
      <c r="AX88" s="13">
        <v>586000</v>
      </c>
      <c r="AY88" s="13"/>
      <c r="AZ88" s="13"/>
      <c r="BA88" s="13"/>
      <c r="BB88" s="13"/>
      <c r="BC88">
        <v>4</v>
      </c>
      <c r="BD88">
        <v>4</v>
      </c>
      <c r="BE88">
        <v>4</v>
      </c>
      <c r="BH88">
        <v>0</v>
      </c>
      <c r="BI88">
        <v>0</v>
      </c>
      <c r="BJ88">
        <v>0</v>
      </c>
      <c r="BK88">
        <v>0</v>
      </c>
      <c r="BL88" t="s">
        <v>3221</v>
      </c>
    </row>
    <row r="89" spans="1:64" x14ac:dyDescent="0.35">
      <c r="A89" s="30"/>
      <c r="B89" s="30">
        <v>43004.629166666666</v>
      </c>
      <c r="C89" t="s">
        <v>2839</v>
      </c>
      <c r="D89" t="s">
        <v>2840</v>
      </c>
      <c r="E89" t="s">
        <v>464</v>
      </c>
      <c r="F89" t="s">
        <v>2819</v>
      </c>
      <c r="G89" t="s">
        <v>2820</v>
      </c>
      <c r="H89" s="21" t="s">
        <v>2821</v>
      </c>
      <c r="I89" s="85">
        <v>1</v>
      </c>
      <c r="J89" s="85">
        <v>0</v>
      </c>
      <c r="L89" t="s">
        <v>1119</v>
      </c>
      <c r="M89" t="s">
        <v>3098</v>
      </c>
      <c r="N89" t="str">
        <f>IF(SUM(ckCodingQTable[[#This Row],[NfmlPIs]:[NnonWhtAsnPIs]])&gt;0,"WMD","")</f>
        <v/>
      </c>
      <c r="O89" t="b">
        <f>_xlfn.XOR(IFERROR(MATCH(ckCodingQTable[[#This Row],[st_code]],EpscorTable[],0)&gt;0,FALSE),IFERROR(FIND("9150",ckCodingQTable[[#This Row],[propPRCs]])&gt;0,FALSE))</f>
        <v>0</v>
      </c>
      <c r="P89" s="21" t="b">
        <f>_xlfn.XOR(ckCodingQTable[[#This Row],[wmd]]&lt;&gt;"",IFERROR(FIND("9102",ckCodingQTable[[#This Row],[propPRCs]])&gt;0,FALSE))</f>
        <v>0</v>
      </c>
      <c r="Q89" t="s">
        <v>485</v>
      </c>
      <c r="S89" s="106">
        <f>S88+(ckCodingQTable[[#This Row],[ILN]]&lt;"M")</f>
        <v>52</v>
      </c>
      <c r="T89" s="21" t="s">
        <v>2863</v>
      </c>
      <c r="U89" t="s">
        <v>1117</v>
      </c>
      <c r="V89" s="7" t="str">
        <f>HYPERLINK("https://www.ejacket.nsf.gov/ej/showProposal.do?ID="&amp;ckCodingQTable[[#This Row],[prop_id]],"eJ")</f>
        <v>eJ</v>
      </c>
      <c r="W89" t="s">
        <v>2841</v>
      </c>
      <c r="X89" t="s">
        <v>1117</v>
      </c>
      <c r="Y89" t="s">
        <v>1118</v>
      </c>
      <c r="Z89" t="s">
        <v>3222</v>
      </c>
      <c r="AA89" t="s">
        <v>644</v>
      </c>
      <c r="AB89" s="109" t="str">
        <f>HYPERLINK("mailto:"&amp;ckCodingQTable[[#This Row],[email]]&amp;"&amp;subject=Your NSF Proposal:  "&amp;ckCodingQTable[[#This Row],[Div]]&amp;" "&amp;ckCodingQTable[[#This Row],[prop_id]], ckCodingQTable[[#This Row],[email]])</f>
        <v>yyao@stevens.edu</v>
      </c>
      <c r="AC89" s="30">
        <v>43101</v>
      </c>
      <c r="AD89">
        <v>48</v>
      </c>
      <c r="AG89" s="110"/>
      <c r="AI89" s="26"/>
      <c r="AJ89" s="22"/>
      <c r="AN89" s="110"/>
      <c r="AO89" s="110"/>
      <c r="AP89" s="110"/>
      <c r="AQ89" s="110"/>
      <c r="AR89" s="7" t="str">
        <f>HYPERLINK("https://www.ejacket.nsf.gov/ej/showProposal.do?ID="&amp;ckCodingQTable[[#This Row],[prop_id]],"eJ")</f>
        <v>eJ</v>
      </c>
      <c r="AS89" t="s">
        <v>2829</v>
      </c>
      <c r="AT89" t="s">
        <v>3223</v>
      </c>
      <c r="AU89" t="b">
        <f>IF(ckCodingQTable[[#This Row],[ILN]]="N",SUBSTITUTE(AT88," ","")&lt;&gt;SUBSTITUTE(ckCodingQTable[[#This Row],[prop_titl_txt]]," ",""), FALSE)</f>
        <v>0</v>
      </c>
      <c r="AV89">
        <v>0</v>
      </c>
      <c r="AW89" s="13">
        <v>1183684</v>
      </c>
      <c r="AX89" s="13">
        <v>1183684</v>
      </c>
      <c r="AY89" s="13"/>
      <c r="AZ89" s="13">
        <v>27600</v>
      </c>
      <c r="BA89" s="13"/>
      <c r="BB89" s="13"/>
      <c r="BC89">
        <v>8</v>
      </c>
      <c r="BD89">
        <v>8</v>
      </c>
      <c r="BE89">
        <v>8</v>
      </c>
      <c r="BH89">
        <v>0</v>
      </c>
      <c r="BI89">
        <v>0</v>
      </c>
      <c r="BJ89">
        <v>0</v>
      </c>
      <c r="BK89">
        <v>0</v>
      </c>
      <c r="BL89" t="s">
        <v>3224</v>
      </c>
    </row>
    <row r="90" spans="1:64" x14ac:dyDescent="0.35">
      <c r="A90" s="30"/>
      <c r="B90" s="30">
        <v>43004.645833333336</v>
      </c>
      <c r="C90" t="s">
        <v>2817</v>
      </c>
      <c r="D90" t="s">
        <v>2818</v>
      </c>
      <c r="E90" t="s">
        <v>476</v>
      </c>
      <c r="F90" t="s">
        <v>2819</v>
      </c>
      <c r="G90" t="s">
        <v>2820</v>
      </c>
      <c r="H90" s="21" t="s">
        <v>2821</v>
      </c>
      <c r="I90" s="85">
        <v>0</v>
      </c>
      <c r="J90" s="85">
        <v>0</v>
      </c>
      <c r="K90" t="s">
        <v>2822</v>
      </c>
      <c r="L90" t="s">
        <v>948</v>
      </c>
      <c r="M90" t="s">
        <v>2833</v>
      </c>
      <c r="N90" t="str">
        <f>IF(SUM(ckCodingQTable[[#This Row],[NfmlPIs]:[NnonWhtAsnPIs]])&gt;0,"WMD","")</f>
        <v/>
      </c>
      <c r="O90" t="b">
        <f>_xlfn.XOR(IFERROR(MATCH(ckCodingQTable[[#This Row],[st_code]],EpscorTable[],0)&gt;0,FALSE),IFERROR(FIND("9150",ckCodingQTable[[#This Row],[propPRCs]])&gt;0,FALSE))</f>
        <v>0</v>
      </c>
      <c r="P90" s="21" t="b">
        <f>_xlfn.XOR(ckCodingQTable[[#This Row],[wmd]]&lt;&gt;"",IFERROR(FIND("9102",ckCodingQTable[[#This Row],[propPRCs]])&gt;0,FALSE))</f>
        <v>0</v>
      </c>
      <c r="S90" s="106">
        <f>S89+(ckCodingQTable[[#This Row],[ILN]]&lt;"M")</f>
        <v>53</v>
      </c>
      <c r="T90" s="21" t="s">
        <v>2863</v>
      </c>
      <c r="U90" t="s">
        <v>1121</v>
      </c>
      <c r="V90" s="7" t="str">
        <f>HYPERLINK("https://www.ejacket.nsf.gov/ej/showProposal.do?ID="&amp;ckCodingQTable[[#This Row],[prop_id]],"eJ")</f>
        <v>eJ</v>
      </c>
      <c r="W90" t="s">
        <v>2825</v>
      </c>
      <c r="X90" t="s">
        <v>1121</v>
      </c>
      <c r="Y90" t="s">
        <v>1122</v>
      </c>
      <c r="Z90" t="s">
        <v>3225</v>
      </c>
      <c r="AA90" t="s">
        <v>542</v>
      </c>
      <c r="AB90" s="109" t="str">
        <f>HYPERLINK("mailto:"&amp;ckCodingQTable[[#This Row],[email]]&amp;"&amp;subject=Your NSF Proposal:  "&amp;ckCodingQTable[[#This Row],[Div]]&amp;" "&amp;ckCodingQTable[[#This Row],[prop_id]], ckCodingQTable[[#This Row],[email]])</f>
        <v>kaestner@cmu.edu</v>
      </c>
      <c r="AC90" s="30">
        <v>43344</v>
      </c>
      <c r="AD90">
        <v>48</v>
      </c>
      <c r="AE90">
        <v>1</v>
      </c>
      <c r="AG90" s="110">
        <v>1</v>
      </c>
      <c r="AH90" t="s">
        <v>3226</v>
      </c>
      <c r="AI90" s="26">
        <v>5.5</v>
      </c>
      <c r="AJ90" s="22">
        <v>43082.637499999997</v>
      </c>
      <c r="AK90" s="21">
        <v>1</v>
      </c>
      <c r="AL90">
        <v>4</v>
      </c>
      <c r="AN90" s="110">
        <v>4</v>
      </c>
      <c r="AO90" s="110"/>
      <c r="AP90" s="110"/>
      <c r="AQ90" s="110"/>
      <c r="AR90" s="7" t="str">
        <f>HYPERLINK("https://www.ejacket.nsf.gov/ej/showProposal.do?ID="&amp;ckCodingQTable[[#This Row],[prop_id]],"eJ")</f>
        <v>eJ</v>
      </c>
      <c r="AS90" t="s">
        <v>2829</v>
      </c>
      <c r="AT90" t="s">
        <v>3227</v>
      </c>
      <c r="AU90" t="b">
        <f>IF(ckCodingQTable[[#This Row],[ILN]]="N",SUBSTITUTE(AT89," ","")&lt;&gt;SUBSTITUTE(ckCodingQTable[[#This Row],[prop_titl_txt]]," ",""), FALSE)</f>
        <v>0</v>
      </c>
      <c r="AV90">
        <v>0</v>
      </c>
      <c r="AW90" s="13">
        <v>1199961</v>
      </c>
      <c r="AX90" s="13">
        <v>1199961</v>
      </c>
      <c r="AY90" s="13"/>
      <c r="AZ90" s="13">
        <v>82697</v>
      </c>
      <c r="BA90" s="13"/>
      <c r="BB90" s="13"/>
      <c r="BC90">
        <v>8</v>
      </c>
      <c r="BD90">
        <v>8</v>
      </c>
      <c r="BE90">
        <v>7.6</v>
      </c>
      <c r="BH90">
        <v>0</v>
      </c>
      <c r="BI90">
        <v>0</v>
      </c>
      <c r="BJ90">
        <v>0</v>
      </c>
      <c r="BK90">
        <v>0</v>
      </c>
      <c r="BL90" t="s">
        <v>3228</v>
      </c>
    </row>
    <row r="91" spans="1:64" x14ac:dyDescent="0.35">
      <c r="A91" s="30"/>
      <c r="B91" s="30">
        <v>43004.658333333333</v>
      </c>
      <c r="C91" t="s">
        <v>2868</v>
      </c>
      <c r="D91" t="s">
        <v>2869</v>
      </c>
      <c r="E91" t="s">
        <v>468</v>
      </c>
      <c r="F91" t="s">
        <v>2819</v>
      </c>
      <c r="G91" t="s">
        <v>2820</v>
      </c>
      <c r="H91" s="21" t="s">
        <v>2821</v>
      </c>
      <c r="I91" s="85">
        <v>0</v>
      </c>
      <c r="J91" s="85">
        <v>0</v>
      </c>
      <c r="L91" t="s">
        <v>800</v>
      </c>
      <c r="M91" t="s">
        <v>2833</v>
      </c>
      <c r="N91" t="str">
        <f>IF(SUM(ckCodingQTable[[#This Row],[NfmlPIs]:[NnonWhtAsnPIs]])&gt;0,"WMD","")</f>
        <v/>
      </c>
      <c r="O91" t="b">
        <f>_xlfn.XOR(IFERROR(MATCH(ckCodingQTable[[#This Row],[st_code]],EpscorTable[],0)&gt;0,FALSE),IFERROR(FIND("9150",ckCodingQTable[[#This Row],[propPRCs]])&gt;0,FALSE))</f>
        <v>0</v>
      </c>
      <c r="P91" s="21" t="b">
        <f>_xlfn.XOR(ckCodingQTable[[#This Row],[wmd]]&lt;&gt;"",IFERROR(FIND("9102",ckCodingQTable[[#This Row],[propPRCs]])&gt;0,FALSE))</f>
        <v>0</v>
      </c>
      <c r="S91" s="106">
        <f>S90+(ckCodingQTable[[#This Row],[ILN]]&lt;"M")</f>
        <v>54</v>
      </c>
      <c r="T91" s="21" t="s">
        <v>2824</v>
      </c>
      <c r="U91" t="s">
        <v>1135</v>
      </c>
      <c r="V91" s="7" t="str">
        <f>HYPERLINK("https://www.ejacket.nsf.gov/ej/showProposal.do?ID="&amp;ckCodingQTable[[#This Row],[prop_id]],"eJ")</f>
        <v>eJ</v>
      </c>
      <c r="W91" t="s">
        <v>2871</v>
      </c>
      <c r="X91" t="s">
        <v>1135</v>
      </c>
      <c r="Y91" t="s">
        <v>1136</v>
      </c>
      <c r="Z91" t="s">
        <v>3229</v>
      </c>
      <c r="AA91" t="s">
        <v>542</v>
      </c>
      <c r="AB91" s="109" t="str">
        <f>HYPERLINK("mailto:"&amp;ckCodingQTable[[#This Row],[email]]&amp;"&amp;subject=Your NSF Proposal:  "&amp;ckCodingQTable[[#This Row],[Div]]&amp;" "&amp;ckCodingQTable[[#This Row],[prop_id]], ckCodingQTable[[#This Row],[email]])</f>
        <v>igkioule@andrew.cmu.edu</v>
      </c>
      <c r="AC91" s="30">
        <v>43344</v>
      </c>
      <c r="AD91">
        <v>36</v>
      </c>
      <c r="AG91" s="110"/>
      <c r="AI91" s="26"/>
      <c r="AJ91" s="22"/>
      <c r="AN91" s="110"/>
      <c r="AO91" s="110"/>
      <c r="AP91" s="110"/>
      <c r="AQ91" s="110"/>
      <c r="AR91" s="7" t="str">
        <f>HYPERLINK("https://www.ejacket.nsf.gov/ej/showProposal.do?ID="&amp;ckCodingQTable[[#This Row],[prop_id]],"eJ")</f>
        <v>eJ</v>
      </c>
      <c r="AS91" t="s">
        <v>2829</v>
      </c>
      <c r="AT91" t="s">
        <v>3230</v>
      </c>
      <c r="AU91" t="b">
        <f>IF(ckCodingQTable[[#This Row],[ILN]]="N",SUBSTITUTE(AT90," ","")&lt;&gt;SUBSTITUTE(ckCodingQTable[[#This Row],[prop_titl_txt]]," ",""), FALSE)</f>
        <v>0</v>
      </c>
      <c r="AV91">
        <v>0</v>
      </c>
      <c r="AW91" s="13">
        <v>400000</v>
      </c>
      <c r="AX91" s="13">
        <v>400000</v>
      </c>
      <c r="AY91" s="13"/>
      <c r="AZ91" s="13"/>
      <c r="BA91" s="13"/>
      <c r="BB91" s="13"/>
      <c r="BC91">
        <v>3</v>
      </c>
      <c r="BD91">
        <v>3</v>
      </c>
      <c r="BE91">
        <v>1.5</v>
      </c>
      <c r="BH91">
        <v>0</v>
      </c>
      <c r="BI91">
        <v>0</v>
      </c>
      <c r="BJ91">
        <v>0</v>
      </c>
      <c r="BK91">
        <v>0</v>
      </c>
      <c r="BL91" t="s">
        <v>3231</v>
      </c>
    </row>
    <row r="92" spans="1:64" x14ac:dyDescent="0.35">
      <c r="A92" s="30"/>
      <c r="B92" s="30">
        <v>43004.79791666667</v>
      </c>
      <c r="C92" t="s">
        <v>2868</v>
      </c>
      <c r="D92" t="s">
        <v>2869</v>
      </c>
      <c r="E92" t="s">
        <v>468</v>
      </c>
      <c r="F92" t="s">
        <v>2819</v>
      </c>
      <c r="G92" t="s">
        <v>2820</v>
      </c>
      <c r="H92" s="21" t="s">
        <v>2821</v>
      </c>
      <c r="I92" s="85">
        <v>0</v>
      </c>
      <c r="J92" s="85">
        <v>0</v>
      </c>
      <c r="L92" t="s">
        <v>800</v>
      </c>
      <c r="M92" t="s">
        <v>2851</v>
      </c>
      <c r="N92" t="str">
        <f>IF(SUM(ckCodingQTable[[#This Row],[NfmlPIs]:[NnonWhtAsnPIs]])&gt;0,"WMD","")</f>
        <v/>
      </c>
      <c r="O92" t="b">
        <f>_xlfn.XOR(IFERROR(MATCH(ckCodingQTable[[#This Row],[st_code]],EpscorTable[],0)&gt;0,FALSE),IFERROR(FIND("9150",ckCodingQTable[[#This Row],[propPRCs]])&gt;0,FALSE))</f>
        <v>0</v>
      </c>
      <c r="P92" s="21" t="b">
        <f>_xlfn.XOR(ckCodingQTable[[#This Row],[wmd]]&lt;&gt;"",IFERROR(FIND("9102",ckCodingQTable[[#This Row],[propPRCs]])&gt;0,FALSE))</f>
        <v>0</v>
      </c>
      <c r="S92" s="106">
        <f>S91+(ckCodingQTable[[#This Row],[ILN]]&lt;"M")</f>
        <v>54</v>
      </c>
      <c r="T92" s="21" t="s">
        <v>2834</v>
      </c>
      <c r="U92" t="s">
        <v>1135</v>
      </c>
      <c r="V92" s="7" t="str">
        <f>HYPERLINK("https://www.ejacket.nsf.gov/ej/showProposal.do?ID="&amp;ckCodingQTable[[#This Row],[prop_id]],"eJ")</f>
        <v>eJ</v>
      </c>
      <c r="W92" t="s">
        <v>2871</v>
      </c>
      <c r="X92" t="s">
        <v>3232</v>
      </c>
      <c r="Y92" t="s">
        <v>2584</v>
      </c>
      <c r="Z92" t="s">
        <v>3233</v>
      </c>
      <c r="AA92" t="s">
        <v>2899</v>
      </c>
      <c r="AB92" s="109" t="str">
        <f>HYPERLINK("mailto:"&amp;ckCodingQTable[[#This Row],[email]]&amp;"&amp;subject=Your NSF Proposal:  "&amp;ckCodingQTable[[#This Row],[Div]]&amp;" "&amp;ckCodingQTable[[#This Row],[prop_id]], ckCodingQTable[[#This Row],[email]])</f>
        <v>shz@ics.uci.edu</v>
      </c>
      <c r="AC92" s="30">
        <v>43344</v>
      </c>
      <c r="AD92">
        <v>36</v>
      </c>
      <c r="AG92" s="110"/>
      <c r="AI92" s="26"/>
      <c r="AJ92" s="22"/>
      <c r="AN92" s="110"/>
      <c r="AO92" s="110"/>
      <c r="AP92" s="110"/>
      <c r="AQ92" s="110"/>
      <c r="AR92" s="7" t="str">
        <f>HYPERLINK("https://www.ejacket.nsf.gov/ej/showProposal.do?ID="&amp;ckCodingQTable[[#This Row],[prop_id]],"eJ")</f>
        <v>eJ</v>
      </c>
      <c r="AS92" t="s">
        <v>2829</v>
      </c>
      <c r="AT92" t="s">
        <v>3230</v>
      </c>
      <c r="AU92" t="b">
        <f>IF(ckCodingQTable[[#This Row],[ILN]]="N",SUBSTITUTE(AT91," ","")&lt;&gt;SUBSTITUTE(ckCodingQTable[[#This Row],[prop_titl_txt]]," ",""), FALSE)</f>
        <v>0</v>
      </c>
      <c r="AV92">
        <v>0</v>
      </c>
      <c r="AW92" s="13">
        <v>399729</v>
      </c>
      <c r="AX92" s="13">
        <v>399729</v>
      </c>
      <c r="AY92" s="13"/>
      <c r="AZ92" s="13">
        <v>6000</v>
      </c>
      <c r="BA92" s="13"/>
      <c r="BB92" s="13"/>
      <c r="BC92">
        <v>3</v>
      </c>
      <c r="BD92">
        <v>3</v>
      </c>
      <c r="BE92">
        <v>3</v>
      </c>
      <c r="BH92">
        <v>0</v>
      </c>
      <c r="BI92">
        <v>0</v>
      </c>
      <c r="BJ92">
        <v>0</v>
      </c>
      <c r="BK92">
        <v>0</v>
      </c>
      <c r="BL92" t="s">
        <v>3234</v>
      </c>
    </row>
    <row r="93" spans="1:64" x14ac:dyDescent="0.35">
      <c r="A93" s="30"/>
      <c r="B93" s="30">
        <v>43005.429166666669</v>
      </c>
      <c r="C93" t="s">
        <v>2868</v>
      </c>
      <c r="D93" t="s">
        <v>2869</v>
      </c>
      <c r="E93" t="s">
        <v>468</v>
      </c>
      <c r="F93" t="s">
        <v>2819</v>
      </c>
      <c r="G93" t="s">
        <v>2820</v>
      </c>
      <c r="H93" s="21" t="s">
        <v>2821</v>
      </c>
      <c r="I93" s="85">
        <v>0</v>
      </c>
      <c r="J93" s="85">
        <v>0</v>
      </c>
      <c r="L93" t="s">
        <v>800</v>
      </c>
      <c r="M93" t="s">
        <v>2972</v>
      </c>
      <c r="N93" t="str">
        <f>IF(SUM(ckCodingQTable[[#This Row],[NfmlPIs]:[NnonWhtAsnPIs]])&gt;0,"WMD","")</f>
        <v>WMD</v>
      </c>
      <c r="O93" t="b">
        <f>_xlfn.XOR(IFERROR(MATCH(ckCodingQTable[[#This Row],[st_code]],EpscorTable[],0)&gt;0,FALSE),IFERROR(FIND("9150",ckCodingQTable[[#This Row],[propPRCs]])&gt;0,FALSE))</f>
        <v>0</v>
      </c>
      <c r="P93" s="21" t="b">
        <f>_xlfn.XOR(ckCodingQTable[[#This Row],[wmd]]&lt;&gt;"",IFERROR(FIND("9102",ckCodingQTable[[#This Row],[propPRCs]])&gt;0,FALSE))</f>
        <v>1</v>
      </c>
      <c r="S93" s="106">
        <f>S92+(ckCodingQTable[[#This Row],[ILN]]&lt;"M")</f>
        <v>54</v>
      </c>
      <c r="T93" s="21" t="s">
        <v>2834</v>
      </c>
      <c r="U93" t="s">
        <v>1135</v>
      </c>
      <c r="V93" s="7" t="str">
        <f>HYPERLINK("https://www.ejacket.nsf.gov/ej/showProposal.do?ID="&amp;ckCodingQTable[[#This Row],[prop_id]],"eJ")</f>
        <v>eJ</v>
      </c>
      <c r="W93" t="s">
        <v>2871</v>
      </c>
      <c r="X93" t="s">
        <v>3235</v>
      </c>
      <c r="Y93" t="s">
        <v>3236</v>
      </c>
      <c r="Z93" t="s">
        <v>3237</v>
      </c>
      <c r="AA93" t="s">
        <v>553</v>
      </c>
      <c r="AB93" s="109" t="str">
        <f>HYPERLINK("mailto:"&amp;ckCodingQTable[[#This Row],[email]]&amp;"&amp;subject=Your NSF Proposal:  "&amp;ckCodingQTable[[#This Row],[Div]]&amp;" "&amp;ckCodingQTable[[#This Row],[prop_id]], ckCodingQTable[[#This Row],[email]])</f>
        <v>kb@cs.cornell.edu</v>
      </c>
      <c r="AC93" s="30">
        <v>43344</v>
      </c>
      <c r="AD93">
        <v>36</v>
      </c>
      <c r="AG93" s="110"/>
      <c r="AI93" s="26"/>
      <c r="AJ93" s="22"/>
      <c r="AN93" s="110"/>
      <c r="AO93" s="110"/>
      <c r="AP93" s="110"/>
      <c r="AQ93" s="110"/>
      <c r="AR93" s="7" t="str">
        <f>HYPERLINK("https://www.ejacket.nsf.gov/ej/showProposal.do?ID="&amp;ckCodingQTable[[#This Row],[prop_id]],"eJ")</f>
        <v>eJ</v>
      </c>
      <c r="AS93" t="s">
        <v>2829</v>
      </c>
      <c r="AT93" t="s">
        <v>3230</v>
      </c>
      <c r="AU93" t="b">
        <f>IF(ckCodingQTable[[#This Row],[ILN]]="N",SUBSTITUTE(AT92," ","")&lt;&gt;SUBSTITUTE(ckCodingQTable[[#This Row],[prop_titl_txt]]," ",""), FALSE)</f>
        <v>0</v>
      </c>
      <c r="AV93">
        <v>0</v>
      </c>
      <c r="AW93" s="13">
        <v>399999</v>
      </c>
      <c r="AX93" s="13">
        <v>399999</v>
      </c>
      <c r="AY93" s="13"/>
      <c r="AZ93" s="13"/>
      <c r="BA93" s="13"/>
      <c r="BB93" s="13"/>
      <c r="BC93">
        <v>3</v>
      </c>
      <c r="BD93">
        <v>3</v>
      </c>
      <c r="BE93">
        <v>1.5</v>
      </c>
      <c r="BH93">
        <v>2</v>
      </c>
      <c r="BI93">
        <v>0</v>
      </c>
      <c r="BJ93">
        <v>0</v>
      </c>
      <c r="BK93">
        <v>0</v>
      </c>
      <c r="BL93" t="s">
        <v>3238</v>
      </c>
    </row>
    <row r="94" spans="1:64" x14ac:dyDescent="0.35">
      <c r="A94" s="30"/>
      <c r="B94" s="30">
        <v>43004.665277777778</v>
      </c>
      <c r="C94" t="s">
        <v>2817</v>
      </c>
      <c r="D94" t="s">
        <v>2818</v>
      </c>
      <c r="E94" t="s">
        <v>476</v>
      </c>
      <c r="F94" t="s">
        <v>2819</v>
      </c>
      <c r="G94" t="s">
        <v>2820</v>
      </c>
      <c r="H94" s="21" t="s">
        <v>2821</v>
      </c>
      <c r="I94" s="85">
        <v>1</v>
      </c>
      <c r="J94" s="85">
        <v>0</v>
      </c>
      <c r="K94" t="s">
        <v>2822</v>
      </c>
      <c r="L94" t="s">
        <v>912</v>
      </c>
      <c r="M94" t="s">
        <v>2907</v>
      </c>
      <c r="N94" t="str">
        <f>IF(SUM(ckCodingQTable[[#This Row],[NfmlPIs]:[NnonWhtAsnPIs]])&gt;0,"WMD","")</f>
        <v/>
      </c>
      <c r="O94" t="b">
        <f>_xlfn.XOR(IFERROR(MATCH(ckCodingQTable[[#This Row],[st_code]],EpscorTable[],0)&gt;0,FALSE),IFERROR(FIND("9150",ckCodingQTable[[#This Row],[propPRCs]])&gt;0,FALSE))</f>
        <v>0</v>
      </c>
      <c r="P94" s="21" t="b">
        <f>_xlfn.XOR(ckCodingQTable[[#This Row],[wmd]]&lt;&gt;"",IFERROR(FIND("9102",ckCodingQTable[[#This Row],[propPRCs]])&gt;0,FALSE))</f>
        <v>0</v>
      </c>
      <c r="Q94" t="s">
        <v>3009</v>
      </c>
      <c r="S94" s="106">
        <f>S93+(ckCodingQTable[[#This Row],[ILN]]&lt;"M")</f>
        <v>55</v>
      </c>
      <c r="T94" s="21" t="s">
        <v>2824</v>
      </c>
      <c r="U94" t="s">
        <v>1138</v>
      </c>
      <c r="V94" s="7" t="str">
        <f>HYPERLINK("https://www.ejacket.nsf.gov/ej/showProposal.do?ID="&amp;ckCodingQTable[[#This Row],[prop_id]],"eJ")</f>
        <v>eJ</v>
      </c>
      <c r="W94" t="s">
        <v>2825</v>
      </c>
      <c r="X94" t="s">
        <v>1138</v>
      </c>
      <c r="Y94" t="s">
        <v>1139</v>
      </c>
      <c r="Z94" t="s">
        <v>3239</v>
      </c>
      <c r="AA94" t="s">
        <v>713</v>
      </c>
      <c r="AB94" s="109" t="str">
        <f>HYPERLINK("mailto:"&amp;ckCodingQTable[[#This Row],[email]]&amp;"&amp;subject=Your NSF Proposal:  "&amp;ckCodingQTable[[#This Row],[Div]]&amp;" "&amp;ckCodingQTable[[#This Row],[prop_id]], ckCodingQTable[[#This Row],[email]])</f>
        <v>jtheron@umich.edu</v>
      </c>
      <c r="AC94" s="30">
        <v>43282</v>
      </c>
      <c r="AD94">
        <v>36</v>
      </c>
      <c r="AE94">
        <v>1</v>
      </c>
      <c r="AG94" s="110">
        <v>1</v>
      </c>
      <c r="AH94" t="s">
        <v>3240</v>
      </c>
      <c r="AI94" s="26">
        <v>3.6666666666666665</v>
      </c>
      <c r="AJ94" s="22">
        <v>43067.077777777777</v>
      </c>
      <c r="AK94" s="21">
        <v>3</v>
      </c>
      <c r="AL94">
        <v>3</v>
      </c>
      <c r="AN94" s="110">
        <v>3</v>
      </c>
      <c r="AO94" s="110"/>
      <c r="AP94" s="110"/>
      <c r="AQ94" s="110"/>
      <c r="AR94" s="7" t="str">
        <f>HYPERLINK("https://www.ejacket.nsf.gov/ej/showProposal.do?ID="&amp;ckCodingQTable[[#This Row],[prop_id]],"eJ")</f>
        <v>eJ</v>
      </c>
      <c r="AS94" t="s">
        <v>2829</v>
      </c>
      <c r="AT94" t="s">
        <v>3241</v>
      </c>
      <c r="AU94" t="b">
        <f>IF(ckCodingQTable[[#This Row],[ILN]]="N",SUBSTITUTE(AT93," ","")&lt;&gt;SUBSTITUTE(ckCodingQTable[[#This Row],[prop_titl_txt]]," ",""), FALSE)</f>
        <v>0</v>
      </c>
      <c r="AV94">
        <v>0</v>
      </c>
      <c r="AW94" s="13">
        <v>400000</v>
      </c>
      <c r="AX94" s="13">
        <v>400000</v>
      </c>
      <c r="AY94" s="13"/>
      <c r="AZ94" s="13"/>
      <c r="BA94" s="13"/>
      <c r="BB94" s="13"/>
      <c r="BC94">
        <v>4</v>
      </c>
      <c r="BD94">
        <v>3</v>
      </c>
      <c r="BE94">
        <v>3</v>
      </c>
      <c r="BH94">
        <v>0</v>
      </c>
      <c r="BI94">
        <v>0</v>
      </c>
      <c r="BJ94">
        <v>0</v>
      </c>
      <c r="BK94">
        <v>0</v>
      </c>
      <c r="BL94" t="s">
        <v>3242</v>
      </c>
    </row>
    <row r="95" spans="1:64" x14ac:dyDescent="0.35">
      <c r="A95" s="30"/>
      <c r="B95" s="30">
        <v>43004.55972222222</v>
      </c>
      <c r="C95" t="s">
        <v>2817</v>
      </c>
      <c r="D95" t="s">
        <v>2818</v>
      </c>
      <c r="E95" t="s">
        <v>476</v>
      </c>
      <c r="F95" t="s">
        <v>2819</v>
      </c>
      <c r="G95" t="s">
        <v>2820</v>
      </c>
      <c r="H95" s="21" t="s">
        <v>2821</v>
      </c>
      <c r="I95" s="85">
        <v>1</v>
      </c>
      <c r="J95" s="85">
        <v>0</v>
      </c>
      <c r="K95" t="s">
        <v>2822</v>
      </c>
      <c r="L95" t="s">
        <v>912</v>
      </c>
      <c r="M95" t="s">
        <v>2972</v>
      </c>
      <c r="N95" t="str">
        <f>IF(SUM(ckCodingQTable[[#This Row],[NfmlPIs]:[NnonWhtAsnPIs]])&gt;0,"WMD","")</f>
        <v/>
      </c>
      <c r="O95" t="b">
        <f>_xlfn.XOR(IFERROR(MATCH(ckCodingQTable[[#This Row],[st_code]],EpscorTable[],0)&gt;0,FALSE),IFERROR(FIND("9150",ckCodingQTable[[#This Row],[propPRCs]])&gt;0,FALSE))</f>
        <v>0</v>
      </c>
      <c r="P95" s="21" t="b">
        <f>_xlfn.XOR(ckCodingQTable[[#This Row],[wmd]]&lt;&gt;"",IFERROR(FIND("9102",ckCodingQTable[[#This Row],[propPRCs]])&gt;0,FALSE))</f>
        <v>0</v>
      </c>
      <c r="Q95" t="s">
        <v>3009</v>
      </c>
      <c r="S95" s="106">
        <f>S94+(ckCodingQTable[[#This Row],[ILN]]&lt;"M")</f>
        <v>55</v>
      </c>
      <c r="T95" s="21" t="s">
        <v>2834</v>
      </c>
      <c r="U95" t="s">
        <v>1138</v>
      </c>
      <c r="V95" s="7" t="str">
        <f>HYPERLINK("https://www.ejacket.nsf.gov/ej/showProposal.do?ID="&amp;ckCodingQTable[[#This Row],[prop_id]],"eJ")</f>
        <v>eJ</v>
      </c>
      <c r="W95" t="s">
        <v>2825</v>
      </c>
      <c r="X95" t="s">
        <v>3243</v>
      </c>
      <c r="Y95" t="s">
        <v>3244</v>
      </c>
      <c r="Z95" t="s">
        <v>3245</v>
      </c>
      <c r="AA95" t="s">
        <v>553</v>
      </c>
      <c r="AB95" s="109" t="str">
        <f>HYPERLINK("mailto:"&amp;ckCodingQTable[[#This Row],[email]]&amp;"&amp;subject=Your NSF Proposal:  "&amp;ckCodingQTable[[#This Row],[Div]]&amp;" "&amp;ckCodingQTable[[#This Row],[prop_id]], ckCodingQTable[[#This Row],[email]])</f>
        <v>schlom@cornell.edu</v>
      </c>
      <c r="AC95" s="30">
        <v>43282</v>
      </c>
      <c r="AD95">
        <v>36</v>
      </c>
      <c r="AG95" s="110"/>
      <c r="AI95" s="26"/>
      <c r="AJ95" s="22"/>
      <c r="AN95" s="110"/>
      <c r="AO95" s="110"/>
      <c r="AP95" s="110"/>
      <c r="AQ95" s="110"/>
      <c r="AR95" s="7" t="str">
        <f>HYPERLINK("https://www.ejacket.nsf.gov/ej/showProposal.do?ID="&amp;ckCodingQTable[[#This Row],[prop_id]],"eJ")</f>
        <v>eJ</v>
      </c>
      <c r="AS95" t="s">
        <v>2829</v>
      </c>
      <c r="AT95" t="s">
        <v>3246</v>
      </c>
      <c r="AU95" t="b">
        <f>IF(ckCodingQTable[[#This Row],[ILN]]="N",SUBSTITUTE(AT94," ","")&lt;&gt;SUBSTITUTE(ckCodingQTable[[#This Row],[prop_titl_txt]]," ",""), FALSE)</f>
        <v>0</v>
      </c>
      <c r="AV95">
        <v>0</v>
      </c>
      <c r="AW95" s="13">
        <v>400000</v>
      </c>
      <c r="AX95" s="13">
        <v>400000</v>
      </c>
      <c r="AY95" s="13"/>
      <c r="AZ95" s="13"/>
      <c r="BA95" s="13"/>
      <c r="BB95" s="13"/>
      <c r="BC95">
        <v>3</v>
      </c>
      <c r="BH95">
        <v>0</v>
      </c>
      <c r="BI95">
        <v>0</v>
      </c>
      <c r="BJ95">
        <v>0</v>
      </c>
      <c r="BK95">
        <v>0</v>
      </c>
      <c r="BL95" t="s">
        <v>3247</v>
      </c>
    </row>
    <row r="96" spans="1:64" x14ac:dyDescent="0.35">
      <c r="A96" s="30"/>
      <c r="B96" s="30">
        <v>43004.665972222225</v>
      </c>
      <c r="C96" t="s">
        <v>2817</v>
      </c>
      <c r="D96" t="s">
        <v>2818</v>
      </c>
      <c r="E96" t="s">
        <v>476</v>
      </c>
      <c r="F96" t="s">
        <v>2819</v>
      </c>
      <c r="G96" t="s">
        <v>2820</v>
      </c>
      <c r="H96" s="21" t="s">
        <v>2821</v>
      </c>
      <c r="I96" s="85">
        <v>1</v>
      </c>
      <c r="J96" s="85">
        <v>0</v>
      </c>
      <c r="K96" t="s">
        <v>2822</v>
      </c>
      <c r="L96" t="s">
        <v>912</v>
      </c>
      <c r="M96" t="s">
        <v>2964</v>
      </c>
      <c r="N96" t="str">
        <f>IF(SUM(ckCodingQTable[[#This Row],[NfmlPIs]:[NnonWhtAsnPIs]])&gt;0,"WMD","")</f>
        <v/>
      </c>
      <c r="O96" t="b">
        <f>_xlfn.XOR(IFERROR(MATCH(ckCodingQTable[[#This Row],[st_code]],EpscorTable[],0)&gt;0,FALSE),IFERROR(FIND("9150",ckCodingQTable[[#This Row],[propPRCs]])&gt;0,FALSE))</f>
        <v>0</v>
      </c>
      <c r="P96" s="21" t="b">
        <f>_xlfn.XOR(ckCodingQTable[[#This Row],[wmd]]&lt;&gt;"",IFERROR(FIND("9102",ckCodingQTable[[#This Row],[propPRCs]])&gt;0,FALSE))</f>
        <v>0</v>
      </c>
      <c r="Q96" t="s">
        <v>3009</v>
      </c>
      <c r="S96" s="106">
        <f>S95+(ckCodingQTable[[#This Row],[ILN]]&lt;"M")</f>
        <v>55</v>
      </c>
      <c r="T96" s="21" t="s">
        <v>2834</v>
      </c>
      <c r="U96" t="s">
        <v>1138</v>
      </c>
      <c r="V96" s="7" t="str">
        <f>HYPERLINK("https://www.ejacket.nsf.gov/ej/showProposal.do?ID="&amp;ckCodingQTable[[#This Row],[prop_id]],"eJ")</f>
        <v>eJ</v>
      </c>
      <c r="W96" t="s">
        <v>2825</v>
      </c>
      <c r="X96" t="s">
        <v>3248</v>
      </c>
      <c r="Y96" t="s">
        <v>2127</v>
      </c>
      <c r="Z96" t="s">
        <v>3249</v>
      </c>
      <c r="AA96" t="s">
        <v>3250</v>
      </c>
      <c r="AB96" s="109" t="str">
        <f>HYPERLINK("mailto:"&amp;ckCodingQTable[[#This Row],[email]]&amp;"&amp;subject=Your NSF Proposal:  "&amp;ckCodingQTable[[#This Row],[Div]]&amp;" "&amp;ckCodingQTable[[#This Row],[prop_id]], ckCodingQTable[[#This Row],[email]])</f>
        <v>rahmanmo@umkc.edu</v>
      </c>
      <c r="AC96" s="30">
        <v>43282</v>
      </c>
      <c r="AD96">
        <v>36</v>
      </c>
      <c r="AG96" s="110"/>
      <c r="AI96" s="26"/>
      <c r="AJ96" s="22"/>
      <c r="AN96" s="110"/>
      <c r="AO96" s="110"/>
      <c r="AP96" s="110"/>
      <c r="AQ96" s="110"/>
      <c r="AR96" s="7" t="str">
        <f>HYPERLINK("https://www.ejacket.nsf.gov/ej/showProposal.do?ID="&amp;ckCodingQTable[[#This Row],[prop_id]],"eJ")</f>
        <v>eJ</v>
      </c>
      <c r="AS96" t="s">
        <v>2829</v>
      </c>
      <c r="AT96" t="s">
        <v>3246</v>
      </c>
      <c r="AU96" t="b">
        <f>IF(ckCodingQTable[[#This Row],[ILN]]="N",SUBSTITUTE(AT95," ","")&lt;&gt;SUBSTITUTE(ckCodingQTable[[#This Row],[prop_titl_txt]]," ",""), FALSE)</f>
        <v>0</v>
      </c>
      <c r="AV96">
        <v>0</v>
      </c>
      <c r="AW96" s="13">
        <v>399915</v>
      </c>
      <c r="AX96" s="13">
        <v>399915</v>
      </c>
      <c r="AY96" s="13"/>
      <c r="AZ96" s="13">
        <v>15000</v>
      </c>
      <c r="BA96" s="13"/>
      <c r="BB96" s="13">
        <v>6000</v>
      </c>
      <c r="BC96">
        <v>6</v>
      </c>
      <c r="BD96">
        <v>3</v>
      </c>
      <c r="BE96">
        <v>3</v>
      </c>
      <c r="BF96">
        <v>1.71</v>
      </c>
      <c r="BH96">
        <v>0</v>
      </c>
      <c r="BI96">
        <v>0</v>
      </c>
      <c r="BJ96">
        <v>0</v>
      </c>
      <c r="BK96">
        <v>0</v>
      </c>
      <c r="BL96" t="s">
        <v>3251</v>
      </c>
    </row>
    <row r="97" spans="1:64" x14ac:dyDescent="0.35">
      <c r="A97" s="30"/>
      <c r="B97" s="30">
        <v>43004.67083333333</v>
      </c>
      <c r="C97" t="s">
        <v>2817</v>
      </c>
      <c r="D97" t="s">
        <v>2818</v>
      </c>
      <c r="E97" t="s">
        <v>476</v>
      </c>
      <c r="F97" t="s">
        <v>2819</v>
      </c>
      <c r="G97" t="s">
        <v>2820</v>
      </c>
      <c r="H97" s="21" t="s">
        <v>2821</v>
      </c>
      <c r="I97" s="85">
        <v>0</v>
      </c>
      <c r="J97" s="85">
        <v>0</v>
      </c>
      <c r="K97" t="s">
        <v>2822</v>
      </c>
      <c r="L97" t="s">
        <v>727</v>
      </c>
      <c r="M97" t="s">
        <v>3098</v>
      </c>
      <c r="N97" t="str">
        <f>IF(SUM(ckCodingQTable[[#This Row],[NfmlPIs]:[NnonWhtAsnPIs]])&gt;0,"WMD","")</f>
        <v/>
      </c>
      <c r="O97" t="b">
        <f>_xlfn.XOR(IFERROR(MATCH(ckCodingQTable[[#This Row],[st_code]],EpscorTable[],0)&gt;0,FALSE),IFERROR(FIND("9150",ckCodingQTable[[#This Row],[propPRCs]])&gt;0,FALSE))</f>
        <v>0</v>
      </c>
      <c r="P97" s="21" t="b">
        <f>_xlfn.XOR(ckCodingQTable[[#This Row],[wmd]]&lt;&gt;"",IFERROR(FIND("9102",ckCodingQTable[[#This Row],[propPRCs]])&gt;0,FALSE))</f>
        <v>0</v>
      </c>
      <c r="S97" s="106">
        <f>S96+(ckCodingQTable[[#This Row],[ILN]]&lt;"M")</f>
        <v>56</v>
      </c>
      <c r="T97" s="21" t="s">
        <v>2824</v>
      </c>
      <c r="U97" t="s">
        <v>1149</v>
      </c>
      <c r="V97" s="7" t="str">
        <f>HYPERLINK("https://www.ejacket.nsf.gov/ej/showProposal.do?ID="&amp;ckCodingQTable[[#This Row],[prop_id]],"eJ")</f>
        <v>eJ</v>
      </c>
      <c r="W97" t="s">
        <v>2825</v>
      </c>
      <c r="X97" t="s">
        <v>1149</v>
      </c>
      <c r="Y97" t="s">
        <v>1150</v>
      </c>
      <c r="Z97" t="s">
        <v>3177</v>
      </c>
      <c r="AA97" t="s">
        <v>609</v>
      </c>
      <c r="AB97" s="109" t="str">
        <f>HYPERLINK("mailto:"&amp;ckCodingQTable[[#This Row],[email]]&amp;"&amp;subject=Your NSF Proposal:  "&amp;ckCodingQTable[[#This Row],[Div]]&amp;" "&amp;ckCodingQTable[[#This Row],[prop_id]], ckCodingQTable[[#This Row],[email]])</f>
        <v>zkincaid@cs.princeton.edu</v>
      </c>
      <c r="AC97" s="30">
        <v>43282</v>
      </c>
      <c r="AD97">
        <v>48</v>
      </c>
      <c r="AE97">
        <v>1</v>
      </c>
      <c r="AG97" s="110">
        <v>1</v>
      </c>
      <c r="AH97" t="s">
        <v>3006</v>
      </c>
      <c r="AI97" s="26">
        <v>5.75</v>
      </c>
      <c r="AJ97" s="22">
        <v>43072.977777777778</v>
      </c>
      <c r="AK97" s="21">
        <v>2</v>
      </c>
      <c r="AL97">
        <v>4</v>
      </c>
      <c r="AN97" s="110">
        <v>4</v>
      </c>
      <c r="AO97" s="110"/>
      <c r="AP97" s="110"/>
      <c r="AQ97" s="110"/>
      <c r="AR97" s="7" t="str">
        <f>HYPERLINK("https://www.ejacket.nsf.gov/ej/showProposal.do?ID="&amp;ckCodingQTable[[#This Row],[prop_id]],"eJ")</f>
        <v>eJ</v>
      </c>
      <c r="AS97" t="s">
        <v>2829</v>
      </c>
      <c r="AT97" t="s">
        <v>3252</v>
      </c>
      <c r="AU97" t="b">
        <f>IF(ckCodingQTable[[#This Row],[ILN]]="N",SUBSTITUTE(AT96," ","")&lt;&gt;SUBSTITUTE(ckCodingQTable[[#This Row],[prop_titl_txt]]," ",""), FALSE)</f>
        <v>0</v>
      </c>
      <c r="AV97">
        <v>0</v>
      </c>
      <c r="AW97" s="13">
        <v>600000</v>
      </c>
      <c r="AX97" s="13">
        <v>600000</v>
      </c>
      <c r="AY97" s="13"/>
      <c r="AZ97" s="13">
        <v>15148</v>
      </c>
      <c r="BA97" s="13"/>
      <c r="BB97" s="13"/>
      <c r="BC97">
        <v>4</v>
      </c>
      <c r="BD97">
        <v>4</v>
      </c>
      <c r="BE97">
        <v>4</v>
      </c>
      <c r="BH97">
        <v>0</v>
      </c>
      <c r="BI97">
        <v>0</v>
      </c>
      <c r="BJ97">
        <v>0</v>
      </c>
      <c r="BK97">
        <v>0</v>
      </c>
      <c r="BL97" t="s">
        <v>3253</v>
      </c>
    </row>
    <row r="98" spans="1:64" x14ac:dyDescent="0.35">
      <c r="A98" s="30"/>
      <c r="B98" s="30">
        <v>43003.4375</v>
      </c>
      <c r="C98" t="s">
        <v>2817</v>
      </c>
      <c r="D98" t="s">
        <v>2818</v>
      </c>
      <c r="E98" t="s">
        <v>476</v>
      </c>
      <c r="F98" t="s">
        <v>2819</v>
      </c>
      <c r="G98" t="s">
        <v>2820</v>
      </c>
      <c r="H98" s="21" t="s">
        <v>2821</v>
      </c>
      <c r="I98" s="85">
        <v>1</v>
      </c>
      <c r="J98" s="85">
        <v>0</v>
      </c>
      <c r="K98" t="s">
        <v>2822</v>
      </c>
      <c r="L98" t="s">
        <v>727</v>
      </c>
      <c r="M98" t="s">
        <v>3254</v>
      </c>
      <c r="N98" t="str">
        <f>IF(SUM(ckCodingQTable[[#This Row],[NfmlPIs]:[NnonWhtAsnPIs]])&gt;0,"WMD","")</f>
        <v/>
      </c>
      <c r="O98" t="b">
        <f>_xlfn.XOR(IFERROR(MATCH(ckCodingQTable[[#This Row],[st_code]],EpscorTable[],0)&gt;0,FALSE),IFERROR(FIND("9150",ckCodingQTable[[#This Row],[propPRCs]])&gt;0,FALSE))</f>
        <v>0</v>
      </c>
      <c r="P98" s="21" t="b">
        <f>_xlfn.XOR(ckCodingQTable[[#This Row],[wmd]]&lt;&gt;"",IFERROR(FIND("9102",ckCodingQTable[[#This Row],[propPRCs]])&gt;0,FALSE))</f>
        <v>0</v>
      </c>
      <c r="Q98" t="s">
        <v>2832</v>
      </c>
      <c r="S98" s="106">
        <f>S97+(ckCodingQTable[[#This Row],[ILN]]&lt;"M")</f>
        <v>56</v>
      </c>
      <c r="T98" s="21" t="s">
        <v>2834</v>
      </c>
      <c r="U98" t="s">
        <v>1149</v>
      </c>
      <c r="V98" s="7" t="str">
        <f>HYPERLINK("https://www.ejacket.nsf.gov/ej/showProposal.do?ID="&amp;ckCodingQTable[[#This Row],[prop_id]],"eJ")</f>
        <v>eJ</v>
      </c>
      <c r="W98" t="s">
        <v>2825</v>
      </c>
      <c r="X98" t="s">
        <v>3255</v>
      </c>
      <c r="Y98" t="s">
        <v>3256</v>
      </c>
      <c r="Z98" t="s">
        <v>2847</v>
      </c>
      <c r="AA98" t="s">
        <v>3257</v>
      </c>
      <c r="AB98" s="109" t="str">
        <f>HYPERLINK("mailto:"&amp;ckCodingQTable[[#This Row],[email]]&amp;"&amp;subject=Your NSF Proposal:  "&amp;ckCodingQTable[[#This Row],[Div]]&amp;" "&amp;ckCodingQTable[[#This Row],[prop_id]], ckCodingQTable[[#This Row],[email]])</f>
        <v>reps@cs.wisc.edu</v>
      </c>
      <c r="AC98" s="30">
        <v>43282</v>
      </c>
      <c r="AD98">
        <v>48</v>
      </c>
      <c r="AG98" s="110"/>
      <c r="AI98" s="26"/>
      <c r="AJ98" s="22"/>
      <c r="AN98" s="110"/>
      <c r="AO98" s="110"/>
      <c r="AP98" s="110"/>
      <c r="AQ98" s="110"/>
      <c r="AR98" s="7" t="str">
        <f>HYPERLINK("https://www.ejacket.nsf.gov/ej/showProposal.do?ID="&amp;ckCodingQTable[[#This Row],[prop_id]],"eJ")</f>
        <v>eJ</v>
      </c>
      <c r="AS98" t="s">
        <v>2829</v>
      </c>
      <c r="AT98" t="s">
        <v>3252</v>
      </c>
      <c r="AU98" t="b">
        <f>IF(ckCodingQTable[[#This Row],[ILN]]="N",SUBSTITUTE(AT97," ","")&lt;&gt;SUBSTITUTE(ckCodingQTable[[#This Row],[prop_titl_txt]]," ",""), FALSE)</f>
        <v>0</v>
      </c>
      <c r="AV98">
        <v>0</v>
      </c>
      <c r="AW98" s="13">
        <v>600000</v>
      </c>
      <c r="AX98" s="13">
        <v>600000</v>
      </c>
      <c r="AY98" s="13"/>
      <c r="AZ98" s="13">
        <v>21600</v>
      </c>
      <c r="BA98" s="13"/>
      <c r="BB98" s="13"/>
      <c r="BC98">
        <v>6</v>
      </c>
      <c r="BD98">
        <v>4</v>
      </c>
      <c r="BE98">
        <v>4</v>
      </c>
      <c r="BH98">
        <v>0</v>
      </c>
      <c r="BI98">
        <v>0</v>
      </c>
      <c r="BJ98">
        <v>0</v>
      </c>
      <c r="BK98">
        <v>0</v>
      </c>
      <c r="BL98" t="s">
        <v>3258</v>
      </c>
    </row>
    <row r="99" spans="1:64" x14ac:dyDescent="0.35">
      <c r="A99" s="30"/>
      <c r="B99" s="30">
        <v>43004.67291666667</v>
      </c>
      <c r="C99" t="s">
        <v>2868</v>
      </c>
      <c r="D99" t="s">
        <v>2869</v>
      </c>
      <c r="E99" t="s">
        <v>466</v>
      </c>
      <c r="F99" t="s">
        <v>2819</v>
      </c>
      <c r="G99" t="s">
        <v>2820</v>
      </c>
      <c r="H99" s="21" t="s">
        <v>2821</v>
      </c>
      <c r="I99" s="85">
        <v>1</v>
      </c>
      <c r="J99" s="85">
        <v>0</v>
      </c>
      <c r="K99" t="s">
        <v>2883</v>
      </c>
      <c r="L99" t="s">
        <v>931</v>
      </c>
      <c r="M99" t="s">
        <v>3254</v>
      </c>
      <c r="N99" t="str">
        <f>IF(SUM(ckCodingQTable[[#This Row],[NfmlPIs]:[NnonWhtAsnPIs]])&gt;0,"WMD","")</f>
        <v/>
      </c>
      <c r="O99" t="b">
        <f>_xlfn.XOR(IFERROR(MATCH(ckCodingQTable[[#This Row],[st_code]],EpscorTable[],0)&gt;0,FALSE),IFERROR(FIND("9150",ckCodingQTable[[#This Row],[propPRCs]])&gt;0,FALSE))</f>
        <v>0</v>
      </c>
      <c r="P99" s="21" t="b">
        <f>_xlfn.XOR(ckCodingQTable[[#This Row],[wmd]]&lt;&gt;"",IFERROR(FIND("9102",ckCodingQTable[[#This Row],[propPRCs]])&gt;0,FALSE))</f>
        <v>0</v>
      </c>
      <c r="Q99" t="s">
        <v>2884</v>
      </c>
      <c r="S99" s="106">
        <f>S98+(ckCodingQTable[[#This Row],[ILN]]&lt;"M")</f>
        <v>57</v>
      </c>
      <c r="T99" s="21" t="s">
        <v>2863</v>
      </c>
      <c r="U99" t="s">
        <v>1157</v>
      </c>
      <c r="V99" s="7" t="str">
        <f>HYPERLINK("https://www.ejacket.nsf.gov/ej/showProposal.do?ID="&amp;ckCodingQTable[[#This Row],[prop_id]],"eJ")</f>
        <v>eJ</v>
      </c>
      <c r="W99" t="s">
        <v>2871</v>
      </c>
      <c r="X99" t="s">
        <v>1157</v>
      </c>
      <c r="Y99" t="s">
        <v>1158</v>
      </c>
      <c r="Z99" t="s">
        <v>3259</v>
      </c>
      <c r="AA99" t="s">
        <v>3257</v>
      </c>
      <c r="AB99" s="109" t="str">
        <f>HYPERLINK("mailto:"&amp;ckCodingQTable[[#This Row],[email]]&amp;"&amp;subject=Your NSF Proposal:  "&amp;ckCodingQTable[[#This Row],[Div]]&amp;" "&amp;ckCodingQTable[[#This Row],[prop_id]], ckCodingQTable[[#This Row],[email]])</f>
        <v>jignesh@cs.wisc.edu</v>
      </c>
      <c r="AC99" s="30">
        <v>43252</v>
      </c>
      <c r="AD99">
        <v>36</v>
      </c>
      <c r="AG99" s="110"/>
      <c r="AI99" s="26"/>
      <c r="AJ99" s="22"/>
      <c r="AN99" s="110"/>
      <c r="AO99" s="110"/>
      <c r="AP99" s="110"/>
      <c r="AQ99" s="110"/>
      <c r="AR99" s="7" t="str">
        <f>HYPERLINK("https://www.ejacket.nsf.gov/ej/showProposal.do?ID="&amp;ckCodingQTable[[#This Row],[prop_id]],"eJ")</f>
        <v>eJ</v>
      </c>
      <c r="AS99" t="s">
        <v>2881</v>
      </c>
      <c r="AT99" t="s">
        <v>3260</v>
      </c>
      <c r="AU99" t="b">
        <f>IF(ckCodingQTable[[#This Row],[ILN]]="N",SUBSTITUTE(AT98," ","")&lt;&gt;SUBSTITUTE(ckCodingQTable[[#This Row],[prop_titl_txt]]," ",""), FALSE)</f>
        <v>0</v>
      </c>
      <c r="AV99">
        <v>0</v>
      </c>
      <c r="AW99" s="13">
        <v>736605</v>
      </c>
      <c r="AX99" s="13">
        <v>736605</v>
      </c>
      <c r="AY99" s="13"/>
      <c r="AZ99" s="13">
        <v>9000</v>
      </c>
      <c r="BA99" s="13"/>
      <c r="BB99" s="13"/>
      <c r="BC99">
        <v>6</v>
      </c>
      <c r="BD99">
        <v>5</v>
      </c>
      <c r="BE99">
        <v>4</v>
      </c>
      <c r="BH99">
        <v>0</v>
      </c>
      <c r="BI99">
        <v>0</v>
      </c>
      <c r="BJ99">
        <v>0</v>
      </c>
      <c r="BK99">
        <v>0</v>
      </c>
      <c r="BL99" t="s">
        <v>3261</v>
      </c>
    </row>
    <row r="100" spans="1:64" x14ac:dyDescent="0.35">
      <c r="A100" s="30"/>
      <c r="B100" s="30">
        <v>43004.683333333334</v>
      </c>
      <c r="C100" t="s">
        <v>2868</v>
      </c>
      <c r="D100" t="s">
        <v>2869</v>
      </c>
      <c r="E100" t="s">
        <v>466</v>
      </c>
      <c r="F100" t="s">
        <v>2819</v>
      </c>
      <c r="G100" t="s">
        <v>2820</v>
      </c>
      <c r="H100" s="21" t="s">
        <v>2821</v>
      </c>
      <c r="I100" s="85">
        <v>1</v>
      </c>
      <c r="J100" s="85">
        <v>0</v>
      </c>
      <c r="K100" t="s">
        <v>2883</v>
      </c>
      <c r="L100" t="s">
        <v>786</v>
      </c>
      <c r="M100" t="s">
        <v>2862</v>
      </c>
      <c r="N100" t="str">
        <f>IF(SUM(ckCodingQTable[[#This Row],[NfmlPIs]:[NnonWhtAsnPIs]])&gt;0,"WMD","")</f>
        <v>WMD</v>
      </c>
      <c r="O100" t="b">
        <f>_xlfn.XOR(IFERROR(MATCH(ckCodingQTable[[#This Row],[st_code]],EpscorTable[],0)&gt;0,FALSE),IFERROR(FIND("9150",ckCodingQTable[[#This Row],[propPRCs]])&gt;0,FALSE))</f>
        <v>0</v>
      </c>
      <c r="P100" s="21" t="b">
        <f>_xlfn.XOR(ckCodingQTable[[#This Row],[wmd]]&lt;&gt;"",IFERROR(FIND("9102",ckCodingQTable[[#This Row],[propPRCs]])&gt;0,FALSE))</f>
        <v>1</v>
      </c>
      <c r="Q100" t="s">
        <v>2884</v>
      </c>
      <c r="S100" s="106">
        <f>S99+(ckCodingQTable[[#This Row],[ILN]]&lt;"M")</f>
        <v>58</v>
      </c>
      <c r="T100" s="21" t="s">
        <v>2863</v>
      </c>
      <c r="U100" t="s">
        <v>1160</v>
      </c>
      <c r="V100" s="7" t="str">
        <f>HYPERLINK("https://www.ejacket.nsf.gov/ej/showProposal.do?ID="&amp;ckCodingQTable[[#This Row],[prop_id]],"eJ")</f>
        <v>eJ</v>
      </c>
      <c r="W100" t="s">
        <v>2871</v>
      </c>
      <c r="X100" t="s">
        <v>1160</v>
      </c>
      <c r="Y100" t="s">
        <v>1161</v>
      </c>
      <c r="Z100" t="s">
        <v>3262</v>
      </c>
      <c r="AA100" t="s">
        <v>2938</v>
      </c>
      <c r="AB100" s="109" t="str">
        <f>HYPERLINK("mailto:"&amp;ckCodingQTable[[#This Row],[email]]&amp;"&amp;subject=Your NSF Proposal:  "&amp;ckCodingQTable[[#This Row],[Div]]&amp;" "&amp;ckCodingQTable[[#This Row],[prop_id]], ckCodingQTable[[#This Row],[email]])</f>
        <v>finale@seas.harvard.edu</v>
      </c>
      <c r="AC100" s="30">
        <v>43344</v>
      </c>
      <c r="AD100">
        <v>48</v>
      </c>
      <c r="AG100" s="110"/>
      <c r="AI100" s="26"/>
      <c r="AJ100" s="22"/>
      <c r="AN100" s="110"/>
      <c r="AO100" s="110"/>
      <c r="AP100" s="110"/>
      <c r="AQ100" s="110"/>
      <c r="AR100" s="7" t="str">
        <f>HYPERLINK("https://www.ejacket.nsf.gov/ej/showProposal.do?ID="&amp;ckCodingQTable[[#This Row],[prop_id]],"eJ")</f>
        <v>eJ</v>
      </c>
      <c r="AS100" t="s">
        <v>2881</v>
      </c>
      <c r="AT100" t="s">
        <v>3263</v>
      </c>
      <c r="AU100" t="b">
        <f>IF(ckCodingQTable[[#This Row],[ILN]]="N",SUBSTITUTE(AT99," ","")&lt;&gt;SUBSTITUTE(ckCodingQTable[[#This Row],[prop_titl_txt]]," ",""), FALSE)</f>
        <v>0</v>
      </c>
      <c r="AV100">
        <v>0</v>
      </c>
      <c r="AW100" s="13">
        <v>1200000</v>
      </c>
      <c r="AX100" s="13">
        <v>1200000</v>
      </c>
      <c r="AY100" s="13"/>
      <c r="AZ100" s="13">
        <v>12000</v>
      </c>
      <c r="BA100" s="13">
        <v>404404</v>
      </c>
      <c r="BB100" s="13"/>
      <c r="BD100">
        <v>8</v>
      </c>
      <c r="BG100">
        <v>8</v>
      </c>
      <c r="BH100">
        <v>2</v>
      </c>
      <c r="BI100">
        <v>0</v>
      </c>
      <c r="BJ100">
        <v>0</v>
      </c>
      <c r="BK100">
        <v>0</v>
      </c>
      <c r="BL100" t="s">
        <v>3264</v>
      </c>
    </row>
    <row r="101" spans="1:64" x14ac:dyDescent="0.35">
      <c r="A101" s="30"/>
      <c r="B101" s="30">
        <v>43004.7</v>
      </c>
      <c r="C101" t="s">
        <v>2868</v>
      </c>
      <c r="D101" t="s">
        <v>2869</v>
      </c>
      <c r="E101" t="s">
        <v>470</v>
      </c>
      <c r="F101" t="s">
        <v>2819</v>
      </c>
      <c r="G101" t="s">
        <v>2820</v>
      </c>
      <c r="H101" s="21" t="s">
        <v>2821</v>
      </c>
      <c r="I101" s="85">
        <v>1</v>
      </c>
      <c r="J101" s="85">
        <v>0</v>
      </c>
      <c r="K101" t="s">
        <v>2902</v>
      </c>
      <c r="L101" t="s">
        <v>1094</v>
      </c>
      <c r="M101" t="s">
        <v>3162</v>
      </c>
      <c r="N101" t="str">
        <f>IF(SUM(ckCodingQTable[[#This Row],[NfmlPIs]:[NnonWhtAsnPIs]])&gt;0,"WMD","")</f>
        <v/>
      </c>
      <c r="O101" t="b">
        <f>_xlfn.XOR(IFERROR(MATCH(ckCodingQTable[[#This Row],[st_code]],EpscorTable[],0)&gt;0,FALSE),IFERROR(FIND("9150",ckCodingQTable[[#This Row],[propPRCs]])&gt;0,FALSE))</f>
        <v>0</v>
      </c>
      <c r="P101" s="21" t="b">
        <f>_xlfn.XOR(ckCodingQTable[[#This Row],[wmd]]&lt;&gt;"",IFERROR(FIND("9102",ckCodingQTable[[#This Row],[propPRCs]])&gt;0,FALSE))</f>
        <v>0</v>
      </c>
      <c r="Q101" t="s">
        <v>2903</v>
      </c>
      <c r="S101" s="106">
        <f>S100+(ckCodingQTable[[#This Row],[ILN]]&lt;"M")</f>
        <v>59</v>
      </c>
      <c r="T101" s="21" t="s">
        <v>2824</v>
      </c>
      <c r="U101" t="s">
        <v>1163</v>
      </c>
      <c r="V101" s="7" t="str">
        <f>HYPERLINK("https://www.ejacket.nsf.gov/ej/showProposal.do?ID="&amp;ckCodingQTable[[#This Row],[prop_id]],"eJ")</f>
        <v>eJ</v>
      </c>
      <c r="W101" t="s">
        <v>2871</v>
      </c>
      <c r="X101" t="s">
        <v>1163</v>
      </c>
      <c r="Y101" t="s">
        <v>1164</v>
      </c>
      <c r="Z101" t="s">
        <v>3005</v>
      </c>
      <c r="AA101" t="s">
        <v>600</v>
      </c>
      <c r="AB101" s="109" t="str">
        <f>HYPERLINK("mailto:"&amp;ckCodingQTable[[#This Row],[email]]&amp;"&amp;subject=Your NSF Proposal:  "&amp;ckCodingQTable[[#This Row],[Div]]&amp;" "&amp;ckCodingQTable[[#This Row],[prop_id]], ckCodingQTable[[#This Row],[email]])</f>
        <v>rubenstein@northwestern.edu</v>
      </c>
      <c r="AC101" s="30">
        <v>43282</v>
      </c>
      <c r="AD101">
        <v>48</v>
      </c>
      <c r="AG101" s="110"/>
      <c r="AI101" s="26"/>
      <c r="AJ101" s="22"/>
      <c r="AN101" s="110"/>
      <c r="AO101" s="110"/>
      <c r="AP101" s="110"/>
      <c r="AQ101" s="110"/>
      <c r="AR101" s="7" t="str">
        <f>HYPERLINK("https://www.ejacket.nsf.gov/ej/showProposal.do?ID="&amp;ckCodingQTable[[#This Row],[prop_id]],"eJ")</f>
        <v>eJ</v>
      </c>
      <c r="AS101" t="s">
        <v>2829</v>
      </c>
      <c r="AT101" t="s">
        <v>3265</v>
      </c>
      <c r="AU101" t="b">
        <f>IF(ckCodingQTable[[#This Row],[ILN]]="N",SUBSTITUTE(AT100," ","")&lt;&gt;SUBSTITUTE(ckCodingQTable[[#This Row],[prop_titl_txt]]," ",""), FALSE)</f>
        <v>0</v>
      </c>
      <c r="AV101">
        <v>0</v>
      </c>
      <c r="AW101" s="13">
        <v>647418</v>
      </c>
      <c r="AX101" s="13">
        <v>647418</v>
      </c>
      <c r="AY101" s="13"/>
      <c r="AZ101" s="13">
        <v>20000</v>
      </c>
      <c r="BA101" s="13">
        <v>75750</v>
      </c>
      <c r="BB101" s="13"/>
      <c r="BC101">
        <v>4</v>
      </c>
      <c r="BD101">
        <v>4</v>
      </c>
      <c r="BE101">
        <v>4</v>
      </c>
      <c r="BH101">
        <v>0</v>
      </c>
      <c r="BI101">
        <v>0</v>
      </c>
      <c r="BJ101">
        <v>0</v>
      </c>
      <c r="BK101">
        <v>0</v>
      </c>
      <c r="BL101" t="s">
        <v>3266</v>
      </c>
    </row>
    <row r="102" spans="1:64" x14ac:dyDescent="0.35">
      <c r="A102" s="30"/>
      <c r="B102" s="30">
        <v>43004.47152777778</v>
      </c>
      <c r="C102" t="s">
        <v>2868</v>
      </c>
      <c r="D102" t="s">
        <v>2869</v>
      </c>
      <c r="E102" t="s">
        <v>470</v>
      </c>
      <c r="F102" t="s">
        <v>2819</v>
      </c>
      <c r="G102" t="s">
        <v>2820</v>
      </c>
      <c r="H102" s="21" t="s">
        <v>2821</v>
      </c>
      <c r="I102" s="85">
        <v>1</v>
      </c>
      <c r="J102" s="85">
        <v>0</v>
      </c>
      <c r="K102" t="s">
        <v>2902</v>
      </c>
      <c r="L102" t="s">
        <v>1094</v>
      </c>
      <c r="M102" t="s">
        <v>2916</v>
      </c>
      <c r="N102" t="str">
        <f>IF(SUM(ckCodingQTable[[#This Row],[NfmlPIs]:[NnonWhtAsnPIs]])&gt;0,"WMD","")</f>
        <v/>
      </c>
      <c r="O102" t="b">
        <f>_xlfn.XOR(IFERROR(MATCH(ckCodingQTable[[#This Row],[st_code]],EpscorTable[],0)&gt;0,FALSE),IFERROR(FIND("9150",ckCodingQTable[[#This Row],[propPRCs]])&gt;0,FALSE))</f>
        <v>0</v>
      </c>
      <c r="P102" s="21" t="b">
        <f>_xlfn.XOR(ckCodingQTable[[#This Row],[wmd]]&lt;&gt;"",IFERROR(FIND("9102",ckCodingQTable[[#This Row],[propPRCs]])&gt;0,FALSE))</f>
        <v>0</v>
      </c>
      <c r="Q102" t="s">
        <v>2903</v>
      </c>
      <c r="S102" s="106">
        <f>S101+(ckCodingQTable[[#This Row],[ILN]]&lt;"M")</f>
        <v>59</v>
      </c>
      <c r="T102" s="21" t="s">
        <v>2834</v>
      </c>
      <c r="U102" t="s">
        <v>1163</v>
      </c>
      <c r="V102" s="7" t="str">
        <f>HYPERLINK("https://www.ejacket.nsf.gov/ej/showProposal.do?ID="&amp;ckCodingQTable[[#This Row],[prop_id]],"eJ")</f>
        <v>eJ</v>
      </c>
      <c r="W102" t="s">
        <v>2871</v>
      </c>
      <c r="X102" t="s">
        <v>3267</v>
      </c>
      <c r="Y102" t="s">
        <v>3268</v>
      </c>
      <c r="Z102" t="s">
        <v>1345</v>
      </c>
      <c r="AA102" t="s">
        <v>568</v>
      </c>
      <c r="AB102" s="109" t="str">
        <f>HYPERLINK("mailto:"&amp;ckCodingQTable[[#This Row],[email]]&amp;"&amp;subject=Your NSF Proposal:  "&amp;ckCodingQTable[[#This Row],[Div]]&amp;" "&amp;ckCodingQTable[[#This Row],[prop_id]], ckCodingQTable[[#This Row],[email]])</f>
        <v>scottpowell@gwu.edu</v>
      </c>
      <c r="AC102" s="30">
        <v>43282</v>
      </c>
      <c r="AD102">
        <v>48</v>
      </c>
      <c r="AG102" s="110"/>
      <c r="AI102" s="26"/>
      <c r="AJ102" s="22"/>
      <c r="AN102" s="110"/>
      <c r="AO102" s="110"/>
      <c r="AP102" s="110"/>
      <c r="AQ102" s="110"/>
      <c r="AR102" s="7" t="str">
        <f>HYPERLINK("https://www.ejacket.nsf.gov/ej/showProposal.do?ID="&amp;ckCodingQTable[[#This Row],[prop_id]],"eJ")</f>
        <v>eJ</v>
      </c>
      <c r="AS102" t="s">
        <v>2829</v>
      </c>
      <c r="AT102" t="s">
        <v>3269</v>
      </c>
      <c r="AU102" t="b">
        <f>IF(ckCodingQTable[[#This Row],[ILN]]="N",SUBSTITUTE(AT101," ","")&lt;&gt;SUBSTITUTE(ckCodingQTable[[#This Row],[prop_titl_txt]]," ",""), FALSE)</f>
        <v>0</v>
      </c>
      <c r="AV102">
        <v>0</v>
      </c>
      <c r="AW102" s="13">
        <v>245571</v>
      </c>
      <c r="AX102" s="13">
        <v>245571</v>
      </c>
      <c r="AY102" s="13"/>
      <c r="AZ102" s="13">
        <v>17970</v>
      </c>
      <c r="BA102" s="13">
        <v>96900</v>
      </c>
      <c r="BB102" s="13"/>
      <c r="BD102">
        <v>4</v>
      </c>
      <c r="BE102">
        <v>3.01</v>
      </c>
      <c r="BH102">
        <v>0</v>
      </c>
      <c r="BI102">
        <v>0</v>
      </c>
      <c r="BJ102">
        <v>0</v>
      </c>
      <c r="BK102">
        <v>0</v>
      </c>
      <c r="BL102" t="s">
        <v>3270</v>
      </c>
    </row>
    <row r="103" spans="1:64" x14ac:dyDescent="0.35">
      <c r="A103" s="30"/>
      <c r="B103" s="30">
        <v>43004.689583333333</v>
      </c>
      <c r="C103" t="s">
        <v>2868</v>
      </c>
      <c r="D103" t="s">
        <v>2869</v>
      </c>
      <c r="E103" t="s">
        <v>470</v>
      </c>
      <c r="F103" t="s">
        <v>2819</v>
      </c>
      <c r="G103" t="s">
        <v>2820</v>
      </c>
      <c r="H103" s="21" t="s">
        <v>2821</v>
      </c>
      <c r="I103" s="85">
        <v>1</v>
      </c>
      <c r="J103" s="85">
        <v>0</v>
      </c>
      <c r="K103" t="s">
        <v>2902</v>
      </c>
      <c r="L103" t="s">
        <v>1094</v>
      </c>
      <c r="M103" t="s">
        <v>3098</v>
      </c>
      <c r="N103" t="str">
        <f>IF(SUM(ckCodingQTable[[#This Row],[NfmlPIs]:[NnonWhtAsnPIs]])&gt;0,"WMD","")</f>
        <v/>
      </c>
      <c r="O103" t="b">
        <f>_xlfn.XOR(IFERROR(MATCH(ckCodingQTable[[#This Row],[st_code]],EpscorTable[],0)&gt;0,FALSE),IFERROR(FIND("9150",ckCodingQTable[[#This Row],[propPRCs]])&gt;0,FALSE))</f>
        <v>0</v>
      </c>
      <c r="P103" s="21" t="b">
        <f>_xlfn.XOR(ckCodingQTable[[#This Row],[wmd]]&lt;&gt;"",IFERROR(FIND("9102",ckCodingQTable[[#This Row],[propPRCs]])&gt;0,FALSE))</f>
        <v>0</v>
      </c>
      <c r="Q103" t="s">
        <v>2903</v>
      </c>
      <c r="S103" s="106">
        <f>S102+(ckCodingQTable[[#This Row],[ILN]]&lt;"M")</f>
        <v>59</v>
      </c>
      <c r="T103" s="21" t="s">
        <v>2834</v>
      </c>
      <c r="U103" t="s">
        <v>1163</v>
      </c>
      <c r="V103" s="7" t="str">
        <f>HYPERLINK("https://www.ejacket.nsf.gov/ej/showProposal.do?ID="&amp;ckCodingQTable[[#This Row],[prop_id]],"eJ")</f>
        <v>eJ</v>
      </c>
      <c r="W103" t="s">
        <v>2871</v>
      </c>
      <c r="X103" t="s">
        <v>3271</v>
      </c>
      <c r="Y103" t="s">
        <v>3272</v>
      </c>
      <c r="Z103" t="s">
        <v>2842</v>
      </c>
      <c r="AA103" t="s">
        <v>3273</v>
      </c>
      <c r="AB103" s="109" t="str">
        <f>HYPERLINK("mailto:"&amp;ckCodingQTable[[#This Row],[email]]&amp;"&amp;subject=Your NSF Proposal:  "&amp;ckCodingQTable[[#This Row],[Div]]&amp;" "&amp;ckCodingQTable[[#This Row],[prop_id]], ckCodingQTable[[#This Row],[email]])</f>
        <v>garnier@njit.edu</v>
      </c>
      <c r="AC103" s="30">
        <v>43282</v>
      </c>
      <c r="AD103">
        <v>48</v>
      </c>
      <c r="AG103" s="110"/>
      <c r="AI103" s="26"/>
      <c r="AJ103" s="22"/>
      <c r="AN103" s="110"/>
      <c r="AO103" s="110"/>
      <c r="AP103" s="110"/>
      <c r="AQ103" s="110"/>
      <c r="AR103" s="7" t="str">
        <f>HYPERLINK("https://www.ejacket.nsf.gov/ej/showProposal.do?ID="&amp;ckCodingQTable[[#This Row],[prop_id]],"eJ")</f>
        <v>eJ</v>
      </c>
      <c r="AS103" t="s">
        <v>2829</v>
      </c>
      <c r="AT103" t="s">
        <v>3265</v>
      </c>
      <c r="AU103" t="b">
        <f>IF(ckCodingQTable[[#This Row],[ILN]]="N",SUBSTITUTE(AT102," ","")&lt;&gt;SUBSTITUTE(ckCodingQTable[[#This Row],[prop_titl_txt]]," ",""), FALSE)</f>
        <v>0</v>
      </c>
      <c r="AV103">
        <v>0</v>
      </c>
      <c r="AW103" s="13">
        <v>299481</v>
      </c>
      <c r="AX103" s="13">
        <v>299481</v>
      </c>
      <c r="AY103" s="13"/>
      <c r="AZ103" s="13">
        <v>21000</v>
      </c>
      <c r="BA103" s="13"/>
      <c r="BB103" s="13"/>
      <c r="BC103">
        <v>2</v>
      </c>
      <c r="BD103">
        <v>4</v>
      </c>
      <c r="BE103">
        <v>3</v>
      </c>
      <c r="BH103">
        <v>0</v>
      </c>
      <c r="BI103">
        <v>0</v>
      </c>
      <c r="BJ103">
        <v>0</v>
      </c>
      <c r="BK103">
        <v>0</v>
      </c>
      <c r="BL103" t="s">
        <v>3274</v>
      </c>
    </row>
    <row r="104" spans="1:64" x14ac:dyDescent="0.35">
      <c r="A104" s="30"/>
      <c r="B104" s="30">
        <v>43004.7</v>
      </c>
      <c r="C104" t="s">
        <v>2868</v>
      </c>
      <c r="D104" t="s">
        <v>2869</v>
      </c>
      <c r="E104" t="s">
        <v>466</v>
      </c>
      <c r="F104" t="s">
        <v>2819</v>
      </c>
      <c r="G104" t="s">
        <v>2820</v>
      </c>
      <c r="H104" s="21" t="s">
        <v>2821</v>
      </c>
      <c r="I104" s="85">
        <v>1</v>
      </c>
      <c r="J104" s="85">
        <v>0</v>
      </c>
      <c r="K104" t="s">
        <v>2883</v>
      </c>
      <c r="L104" t="s">
        <v>786</v>
      </c>
      <c r="M104" t="s">
        <v>2833</v>
      </c>
      <c r="N104" t="str">
        <f>IF(SUM(ckCodingQTable[[#This Row],[NfmlPIs]:[NnonWhtAsnPIs]])&gt;0,"WMD","")</f>
        <v/>
      </c>
      <c r="O104" t="b">
        <f>_xlfn.XOR(IFERROR(MATCH(ckCodingQTable[[#This Row],[st_code]],EpscorTable[],0)&gt;0,FALSE),IFERROR(FIND("9150",ckCodingQTable[[#This Row],[propPRCs]])&gt;0,FALSE))</f>
        <v>0</v>
      </c>
      <c r="P104" s="21" t="b">
        <f>_xlfn.XOR(ckCodingQTable[[#This Row],[wmd]]&lt;&gt;"",IFERROR(FIND("9102",ckCodingQTable[[#This Row],[propPRCs]])&gt;0,FALSE))</f>
        <v>0</v>
      </c>
      <c r="Q104" t="s">
        <v>2884</v>
      </c>
      <c r="S104" s="106">
        <f>S103+(ckCodingQTable[[#This Row],[ILN]]&lt;"M")</f>
        <v>60</v>
      </c>
      <c r="T104" s="21" t="s">
        <v>2863</v>
      </c>
      <c r="U104" t="s">
        <v>1166</v>
      </c>
      <c r="V104" s="7" t="str">
        <f>HYPERLINK("https://www.ejacket.nsf.gov/ej/showProposal.do?ID="&amp;ckCodingQTable[[#This Row],[prop_id]],"eJ")</f>
        <v>eJ</v>
      </c>
      <c r="W104" t="s">
        <v>2871</v>
      </c>
      <c r="X104" t="s">
        <v>1166</v>
      </c>
      <c r="Y104" t="s">
        <v>1167</v>
      </c>
      <c r="Z104" t="s">
        <v>3275</v>
      </c>
      <c r="AA104" t="s">
        <v>3276</v>
      </c>
      <c r="AB104" s="109" t="str">
        <f>HYPERLINK("mailto:"&amp;ckCodingQTable[[#This Row],[email]]&amp;"&amp;subject=Your NSF Proposal:  "&amp;ckCodingQTable[[#This Row],[Div]]&amp;" "&amp;ckCodingQTable[[#This Row],[prop_id]], ckCodingQTable[[#This Row],[email]])</f>
        <v>zoran.obradovic@temple.edu</v>
      </c>
      <c r="AC104" s="30">
        <v>43282</v>
      </c>
      <c r="AD104">
        <v>48</v>
      </c>
      <c r="AG104" s="110"/>
      <c r="AI104" s="26"/>
      <c r="AJ104" s="22"/>
      <c r="AN104" s="110"/>
      <c r="AO104" s="110"/>
      <c r="AP104" s="110"/>
      <c r="AQ104" s="110"/>
      <c r="AR104" s="7" t="str">
        <f>HYPERLINK("https://www.ejacket.nsf.gov/ej/showProposal.do?ID="&amp;ckCodingQTable[[#This Row],[prop_id]],"eJ")</f>
        <v>eJ</v>
      </c>
      <c r="AS104" t="s">
        <v>2881</v>
      </c>
      <c r="AT104" t="s">
        <v>3277</v>
      </c>
      <c r="AU104" t="b">
        <f>IF(ckCodingQTable[[#This Row],[ILN]]="N",SUBSTITUTE(AT103," ","")&lt;&gt;SUBSTITUTE(ckCodingQTable[[#This Row],[prop_titl_txt]]," ",""), FALSE)</f>
        <v>0</v>
      </c>
      <c r="AV104">
        <v>0</v>
      </c>
      <c r="AW104" s="13">
        <v>1200000</v>
      </c>
      <c r="AX104" s="13">
        <v>1200000</v>
      </c>
      <c r="AY104" s="13"/>
      <c r="AZ104" s="13"/>
      <c r="BA104" s="13">
        <v>230100</v>
      </c>
      <c r="BB104" s="13"/>
      <c r="BC104">
        <v>8</v>
      </c>
      <c r="BD104">
        <v>8</v>
      </c>
      <c r="BE104">
        <v>8</v>
      </c>
      <c r="BH104">
        <v>0</v>
      </c>
      <c r="BI104">
        <v>0</v>
      </c>
      <c r="BJ104">
        <v>0</v>
      </c>
      <c r="BK104">
        <v>0</v>
      </c>
      <c r="BL104" t="s">
        <v>3278</v>
      </c>
    </row>
    <row r="105" spans="1:64" x14ac:dyDescent="0.35">
      <c r="A105" s="30"/>
      <c r="B105" s="30">
        <v>43004.70208333333</v>
      </c>
      <c r="C105" t="s">
        <v>2817</v>
      </c>
      <c r="D105" t="s">
        <v>2818</v>
      </c>
      <c r="E105" t="s">
        <v>476</v>
      </c>
      <c r="F105" t="s">
        <v>2819</v>
      </c>
      <c r="G105" t="s">
        <v>2820</v>
      </c>
      <c r="H105" s="21" t="s">
        <v>2821</v>
      </c>
      <c r="I105" s="85">
        <v>1</v>
      </c>
      <c r="J105" s="85">
        <v>0</v>
      </c>
      <c r="K105" t="s">
        <v>2822</v>
      </c>
      <c r="L105" t="s">
        <v>765</v>
      </c>
      <c r="M105" t="s">
        <v>3031</v>
      </c>
      <c r="N105" t="str">
        <f>IF(SUM(ckCodingQTable[[#This Row],[NfmlPIs]:[NnonWhtAsnPIs]])&gt;0,"WMD","")</f>
        <v>WMD</v>
      </c>
      <c r="O105" t="b">
        <f>_xlfn.XOR(IFERROR(MATCH(ckCodingQTable[[#This Row],[st_code]],EpscorTable[],0)&gt;0,FALSE),IFERROR(FIND("9150",ckCodingQTable[[#This Row],[propPRCs]])&gt;0,FALSE))</f>
        <v>0</v>
      </c>
      <c r="P105" s="21" t="b">
        <f>_xlfn.XOR(ckCodingQTable[[#This Row],[wmd]]&lt;&gt;"",IFERROR(FIND("9102",ckCodingQTable[[#This Row],[propPRCs]])&gt;0,FALSE))</f>
        <v>1</v>
      </c>
      <c r="Q105" t="s">
        <v>3279</v>
      </c>
      <c r="S105" s="106">
        <f>S104+(ckCodingQTable[[#This Row],[ILN]]&lt;"M")</f>
        <v>61</v>
      </c>
      <c r="T105" s="21" t="s">
        <v>2863</v>
      </c>
      <c r="U105" t="s">
        <v>1169</v>
      </c>
      <c r="V105" s="7" t="str">
        <f>HYPERLINK("https://www.ejacket.nsf.gov/ej/showProposal.do?ID="&amp;ckCodingQTable[[#This Row],[prop_id]],"eJ")</f>
        <v>eJ</v>
      </c>
      <c r="W105" t="s">
        <v>2825</v>
      </c>
      <c r="X105" t="s">
        <v>1169</v>
      </c>
      <c r="Y105" t="s">
        <v>1170</v>
      </c>
      <c r="Z105" t="s">
        <v>2791</v>
      </c>
      <c r="AA105" t="s">
        <v>3033</v>
      </c>
      <c r="AB105" s="109" t="str">
        <f>HYPERLINK("mailto:"&amp;ckCodingQTable[[#This Row],[email]]&amp;"&amp;subject=Your NSF Proposal:  "&amp;ckCodingQTable[[#This Row],[Div]]&amp;" "&amp;ckCodingQTable[[#This Row],[prop_id]], ckCodingQTable[[#This Row],[email]])</f>
        <v>shao@cs.yale.edu</v>
      </c>
      <c r="AC105" s="30">
        <v>43252</v>
      </c>
      <c r="AD105">
        <v>42</v>
      </c>
      <c r="AE105">
        <v>1</v>
      </c>
      <c r="AG105" s="110">
        <v>1</v>
      </c>
      <c r="AH105" t="s">
        <v>3280</v>
      </c>
      <c r="AI105" s="26">
        <v>7</v>
      </c>
      <c r="AJ105" s="22">
        <v>43077.401388888888</v>
      </c>
      <c r="AL105">
        <v>4</v>
      </c>
      <c r="AN105" s="110">
        <v>4</v>
      </c>
      <c r="AO105" s="110"/>
      <c r="AP105" s="110"/>
      <c r="AQ105" s="110"/>
      <c r="AR105" s="7" t="str">
        <f>HYPERLINK("https://www.ejacket.nsf.gov/ej/showProposal.do?ID="&amp;ckCodingQTable[[#This Row],[prop_id]],"eJ")</f>
        <v>eJ</v>
      </c>
      <c r="AS105" t="s">
        <v>2829</v>
      </c>
      <c r="AT105" t="s">
        <v>3281</v>
      </c>
      <c r="AU105" t="b">
        <f>IF(ckCodingQTable[[#This Row],[ILN]]="N",SUBSTITUTE(AT104," ","")&lt;&gt;SUBSTITUTE(ckCodingQTable[[#This Row],[prop_titl_txt]]," ",""), FALSE)</f>
        <v>0</v>
      </c>
      <c r="AV105">
        <v>1</v>
      </c>
      <c r="AW105" s="13">
        <v>901435</v>
      </c>
      <c r="AX105" s="13">
        <v>800000</v>
      </c>
      <c r="AY105" s="13"/>
      <c r="AZ105" s="13">
        <v>14000</v>
      </c>
      <c r="BA105" s="13"/>
      <c r="BB105" s="13"/>
      <c r="BC105">
        <v>4</v>
      </c>
      <c r="BD105">
        <v>12</v>
      </c>
      <c r="BE105">
        <v>3.2</v>
      </c>
      <c r="BG105">
        <v>20</v>
      </c>
      <c r="BH105">
        <v>2</v>
      </c>
      <c r="BI105">
        <v>0</v>
      </c>
      <c r="BJ105">
        <v>0</v>
      </c>
      <c r="BK105">
        <v>0</v>
      </c>
      <c r="BL105" t="s">
        <v>3282</v>
      </c>
    </row>
    <row r="106" spans="1:64" x14ac:dyDescent="0.35">
      <c r="A106" s="30"/>
      <c r="B106" s="30">
        <v>43004.70416666667</v>
      </c>
      <c r="C106" t="s">
        <v>2868</v>
      </c>
      <c r="D106" t="s">
        <v>2869</v>
      </c>
      <c r="E106" t="s">
        <v>468</v>
      </c>
      <c r="F106" t="s">
        <v>2819</v>
      </c>
      <c r="G106" t="s">
        <v>2820</v>
      </c>
      <c r="H106" s="21" t="s">
        <v>2821</v>
      </c>
      <c r="I106" s="85">
        <v>1</v>
      </c>
      <c r="J106" s="85">
        <v>0</v>
      </c>
      <c r="K106" t="s">
        <v>2911</v>
      </c>
      <c r="L106" t="s">
        <v>1185</v>
      </c>
      <c r="M106" t="s">
        <v>3061</v>
      </c>
      <c r="N106" t="str">
        <f>IF(SUM(ckCodingQTable[[#This Row],[NfmlPIs]:[NnonWhtAsnPIs]])&gt;0,"WMD","")</f>
        <v>WMD</v>
      </c>
      <c r="O106" t="b">
        <f>_xlfn.XOR(IFERROR(MATCH(ckCodingQTable[[#This Row],[st_code]],EpscorTable[],0)&gt;0,FALSE),IFERROR(FIND("9150",ckCodingQTable[[#This Row],[propPRCs]])&gt;0,FALSE))</f>
        <v>0</v>
      </c>
      <c r="P106" s="21" t="b">
        <f>_xlfn.XOR(ckCodingQTable[[#This Row],[wmd]]&lt;&gt;"",IFERROR(FIND("9102",ckCodingQTable[[#This Row],[propPRCs]])&gt;0,FALSE))</f>
        <v>1</v>
      </c>
      <c r="Q106" t="s">
        <v>468</v>
      </c>
      <c r="S106" s="106">
        <f>S105+(ckCodingQTable[[#This Row],[ILN]]&lt;"M")</f>
        <v>62</v>
      </c>
      <c r="T106" s="21" t="s">
        <v>2863</v>
      </c>
      <c r="U106" t="s">
        <v>1183</v>
      </c>
      <c r="V106" s="7" t="str">
        <f>HYPERLINK("https://www.ejacket.nsf.gov/ej/showProposal.do?ID="&amp;ckCodingQTable[[#This Row],[prop_id]],"eJ")</f>
        <v>eJ</v>
      </c>
      <c r="W106" t="s">
        <v>2871</v>
      </c>
      <c r="X106" t="s">
        <v>1183</v>
      </c>
      <c r="Y106" t="s">
        <v>1184</v>
      </c>
      <c r="Z106" t="s">
        <v>3283</v>
      </c>
      <c r="AA106" t="s">
        <v>3284</v>
      </c>
      <c r="AB106" s="109" t="str">
        <f>HYPERLINK("mailto:"&amp;ckCodingQTable[[#This Row],[email]]&amp;"&amp;subject=Your NSF Proposal:  "&amp;ckCodingQTable[[#This Row],[Div]]&amp;" "&amp;ckCodingQTable[[#This Row],[prop_id]], ckCodingQTable[[#This Row],[email]])</f>
        <v>melody@cc.gatech.edu</v>
      </c>
      <c r="AC106" s="30">
        <v>43313</v>
      </c>
      <c r="AD106">
        <v>48</v>
      </c>
      <c r="AG106" s="110"/>
      <c r="AI106" s="26"/>
      <c r="AJ106" s="22"/>
      <c r="AN106" s="110"/>
      <c r="AO106" s="110"/>
      <c r="AP106" s="110"/>
      <c r="AQ106" s="110"/>
      <c r="AR106" s="7" t="str">
        <f>HYPERLINK("https://www.ejacket.nsf.gov/ej/showProposal.do?ID="&amp;ckCodingQTable[[#This Row],[prop_id]],"eJ")</f>
        <v>eJ</v>
      </c>
      <c r="AS106" t="s">
        <v>2881</v>
      </c>
      <c r="AT106" t="s">
        <v>3285</v>
      </c>
      <c r="AU106" t="b">
        <f>IF(ckCodingQTable[[#This Row],[ILN]]="N",SUBSTITUTE(AT105," ","")&lt;&gt;SUBSTITUTE(ckCodingQTable[[#This Row],[prop_titl_txt]]," ",""), FALSE)</f>
        <v>0</v>
      </c>
      <c r="AV106">
        <v>0</v>
      </c>
      <c r="AW106" s="13">
        <v>1196298</v>
      </c>
      <c r="AX106" s="13">
        <v>1196298</v>
      </c>
      <c r="AY106" s="13"/>
      <c r="AZ106" s="13">
        <v>8000</v>
      </c>
      <c r="BA106" s="13"/>
      <c r="BB106" s="13"/>
      <c r="BC106">
        <v>12</v>
      </c>
      <c r="BD106">
        <v>8</v>
      </c>
      <c r="BG106">
        <v>8</v>
      </c>
      <c r="BH106">
        <v>2</v>
      </c>
      <c r="BI106">
        <v>0</v>
      </c>
      <c r="BJ106">
        <v>0</v>
      </c>
      <c r="BK106">
        <v>0</v>
      </c>
      <c r="BL106" t="s">
        <v>3286</v>
      </c>
    </row>
    <row r="107" spans="1:64" x14ac:dyDescent="0.35">
      <c r="A107" s="30"/>
      <c r="B107" s="30">
        <v>43004.711805555555</v>
      </c>
      <c r="C107" t="s">
        <v>2839</v>
      </c>
      <c r="D107" t="s">
        <v>2840</v>
      </c>
      <c r="E107" t="s">
        <v>464</v>
      </c>
      <c r="F107" t="s">
        <v>2819</v>
      </c>
      <c r="G107" t="s">
        <v>2820</v>
      </c>
      <c r="H107" s="21" t="s">
        <v>2821</v>
      </c>
      <c r="I107" s="85">
        <v>1</v>
      </c>
      <c r="J107" s="85">
        <v>0</v>
      </c>
      <c r="L107" t="s">
        <v>1188</v>
      </c>
      <c r="M107" t="s">
        <v>2907</v>
      </c>
      <c r="N107" t="str">
        <f>IF(SUM(ckCodingQTable[[#This Row],[NfmlPIs]:[NnonWhtAsnPIs]])&gt;0,"WMD","")</f>
        <v/>
      </c>
      <c r="O107" t="b">
        <f>_xlfn.XOR(IFERROR(MATCH(ckCodingQTable[[#This Row],[st_code]],EpscorTable[],0)&gt;0,FALSE),IFERROR(FIND("9150",ckCodingQTable[[#This Row],[propPRCs]])&gt;0,FALSE))</f>
        <v>0</v>
      </c>
      <c r="P107" s="21" t="b">
        <f>_xlfn.XOR(ckCodingQTable[[#This Row],[wmd]]&lt;&gt;"",IFERROR(FIND("9102",ckCodingQTable[[#This Row],[propPRCs]])&gt;0,FALSE))</f>
        <v>0</v>
      </c>
      <c r="Q107" t="s">
        <v>485</v>
      </c>
      <c r="S107" s="106">
        <f>S106+(ckCodingQTable[[#This Row],[ILN]]&lt;"M")</f>
        <v>63</v>
      </c>
      <c r="T107" s="21" t="s">
        <v>2863</v>
      </c>
      <c r="U107" t="s">
        <v>1187</v>
      </c>
      <c r="V107" s="7" t="str">
        <f>HYPERLINK("https://www.ejacket.nsf.gov/ej/showProposal.do?ID="&amp;ckCodingQTable[[#This Row],[prop_id]],"eJ")</f>
        <v>eJ</v>
      </c>
      <c r="W107" t="s">
        <v>2841</v>
      </c>
      <c r="X107" t="s">
        <v>1187</v>
      </c>
      <c r="Y107" t="s">
        <v>1031</v>
      </c>
      <c r="Z107" t="s">
        <v>3111</v>
      </c>
      <c r="AA107" t="s">
        <v>3112</v>
      </c>
      <c r="AB107" s="109" t="str">
        <f>HYPERLINK("mailto:"&amp;ckCodingQTable[[#This Row],[email]]&amp;"&amp;subject=Your NSF Proposal:  "&amp;ckCodingQTable[[#This Row],[Div]]&amp;" "&amp;ckCodingQTable[[#This Row],[prop_id]], ckCodingQTable[[#This Row],[email]])</f>
        <v>sandeep@cse.msu.edu</v>
      </c>
      <c r="AC107" s="30">
        <v>43328</v>
      </c>
      <c r="AD107">
        <v>48</v>
      </c>
      <c r="AG107" s="110"/>
      <c r="AI107" s="26"/>
      <c r="AJ107" s="22"/>
      <c r="AN107" s="110"/>
      <c r="AO107" s="110"/>
      <c r="AP107" s="110"/>
      <c r="AQ107" s="110"/>
      <c r="AR107" s="7" t="str">
        <f>HYPERLINK("https://www.ejacket.nsf.gov/ej/showProposal.do?ID="&amp;ckCodingQTable[[#This Row],[prop_id]],"eJ")</f>
        <v>eJ</v>
      </c>
      <c r="AS107" t="s">
        <v>2829</v>
      </c>
      <c r="AT107" t="s">
        <v>3287</v>
      </c>
      <c r="AU107" t="b">
        <f>IF(ckCodingQTable[[#This Row],[ILN]]="N",SUBSTITUTE(AT106," ","")&lt;&gt;SUBSTITUTE(ckCodingQTable[[#This Row],[prop_titl_txt]]," ",""), FALSE)</f>
        <v>0</v>
      </c>
      <c r="AV107">
        <v>0</v>
      </c>
      <c r="AW107" s="13">
        <v>1197152</v>
      </c>
      <c r="AX107" s="13">
        <v>1197152</v>
      </c>
      <c r="AY107" s="13"/>
      <c r="AZ107" s="13">
        <v>16000</v>
      </c>
      <c r="BA107" s="13"/>
      <c r="BB107" s="13"/>
      <c r="BC107">
        <v>12</v>
      </c>
      <c r="BD107">
        <v>12</v>
      </c>
      <c r="BE107">
        <v>12</v>
      </c>
      <c r="BH107">
        <v>0</v>
      </c>
      <c r="BI107">
        <v>0</v>
      </c>
      <c r="BJ107">
        <v>0</v>
      </c>
      <c r="BK107">
        <v>0</v>
      </c>
      <c r="BL107" t="s">
        <v>3114</v>
      </c>
    </row>
    <row r="108" spans="1:64" x14ac:dyDescent="0.35">
      <c r="A108" s="30"/>
      <c r="B108" s="30">
        <v>43004.712500000001</v>
      </c>
      <c r="C108" t="s">
        <v>2868</v>
      </c>
      <c r="D108" t="s">
        <v>2869</v>
      </c>
      <c r="E108" t="s">
        <v>470</v>
      </c>
      <c r="F108" t="s">
        <v>2819</v>
      </c>
      <c r="G108" t="s">
        <v>2820</v>
      </c>
      <c r="H108" s="21" t="s">
        <v>2821</v>
      </c>
      <c r="I108" s="85">
        <v>1</v>
      </c>
      <c r="J108" s="85">
        <v>0</v>
      </c>
      <c r="K108" t="s">
        <v>2902</v>
      </c>
      <c r="L108" t="s">
        <v>1192</v>
      </c>
      <c r="M108" t="s">
        <v>2851</v>
      </c>
      <c r="N108" t="str">
        <f>IF(SUM(ckCodingQTable[[#This Row],[NfmlPIs]:[NnonWhtAsnPIs]])&gt;0,"WMD","")</f>
        <v/>
      </c>
      <c r="O108" t="b">
        <f>_xlfn.XOR(IFERROR(MATCH(ckCodingQTable[[#This Row],[st_code]],EpscorTable[],0)&gt;0,FALSE),IFERROR(FIND("9150",ckCodingQTable[[#This Row],[propPRCs]])&gt;0,FALSE))</f>
        <v>0</v>
      </c>
      <c r="P108" s="21" t="b">
        <f>_xlfn.XOR(ckCodingQTable[[#This Row],[wmd]]&lt;&gt;"",IFERROR(FIND("9102",ckCodingQTable[[#This Row],[propPRCs]])&gt;0,FALSE))</f>
        <v>0</v>
      </c>
      <c r="Q108" t="s">
        <v>2903</v>
      </c>
      <c r="S108" s="106">
        <f>S107+(ckCodingQTable[[#This Row],[ILN]]&lt;"M")</f>
        <v>64</v>
      </c>
      <c r="T108" s="21" t="s">
        <v>2863</v>
      </c>
      <c r="U108" t="s">
        <v>1190</v>
      </c>
      <c r="V108" s="7" t="str">
        <f>HYPERLINK("https://www.ejacket.nsf.gov/ej/showProposal.do?ID="&amp;ckCodingQTable[[#This Row],[prop_id]],"eJ")</f>
        <v>eJ</v>
      </c>
      <c r="W108" t="s">
        <v>2871</v>
      </c>
      <c r="X108" t="s">
        <v>1190</v>
      </c>
      <c r="Y108" t="s">
        <v>1191</v>
      </c>
      <c r="Z108" t="s">
        <v>3005</v>
      </c>
      <c r="AA108" t="s">
        <v>662</v>
      </c>
      <c r="AB108" s="109" t="str">
        <f>HYPERLINK("mailto:"&amp;ckCodingQTable[[#This Row],[email]]&amp;"&amp;subject=Your NSF Proposal:  "&amp;ckCodingQTable[[#This Row],[Div]]&amp;" "&amp;ckCodingQTable[[#This Row],[prop_id]], ckCodingQTable[[#This Row],[email]])</f>
        <v>deweese@berkeley.edu</v>
      </c>
      <c r="AC108" s="30">
        <v>43191</v>
      </c>
      <c r="AD108">
        <v>48</v>
      </c>
      <c r="AG108" s="110"/>
      <c r="AI108" s="26"/>
      <c r="AJ108" s="22"/>
      <c r="AN108" s="110"/>
      <c r="AO108" s="110"/>
      <c r="AP108" s="110"/>
      <c r="AQ108" s="110"/>
      <c r="AR108" s="7" t="str">
        <f>HYPERLINK("https://www.ejacket.nsf.gov/ej/showProposal.do?ID="&amp;ckCodingQTable[[#This Row],[prop_id]],"eJ")</f>
        <v>eJ</v>
      </c>
      <c r="AS108" t="s">
        <v>2829</v>
      </c>
      <c r="AT108" t="s">
        <v>3288</v>
      </c>
      <c r="AU108" t="b">
        <f>IF(ckCodingQTable[[#This Row],[ILN]]="N",SUBSTITUTE(AT107," ","")&lt;&gt;SUBSTITUTE(ckCodingQTable[[#This Row],[prop_titl_txt]]," ",""), FALSE)</f>
        <v>0</v>
      </c>
      <c r="AV108">
        <v>0</v>
      </c>
      <c r="AW108" s="13">
        <v>1197318</v>
      </c>
      <c r="AX108" s="13">
        <v>1197318</v>
      </c>
      <c r="AY108" s="13"/>
      <c r="AZ108" s="13"/>
      <c r="BA108" s="13">
        <v>200700</v>
      </c>
      <c r="BB108" s="13"/>
      <c r="BC108">
        <v>8</v>
      </c>
      <c r="BD108">
        <v>4</v>
      </c>
      <c r="BE108">
        <v>4</v>
      </c>
      <c r="BH108">
        <v>0</v>
      </c>
      <c r="BI108">
        <v>0</v>
      </c>
      <c r="BJ108">
        <v>0</v>
      </c>
      <c r="BK108">
        <v>0</v>
      </c>
      <c r="BL108" t="s">
        <v>3289</v>
      </c>
    </row>
    <row r="109" spans="1:64" x14ac:dyDescent="0.35">
      <c r="A109" s="30"/>
      <c r="B109" s="30">
        <v>43004.713194444441</v>
      </c>
      <c r="C109" t="s">
        <v>2817</v>
      </c>
      <c r="D109" t="s">
        <v>2818</v>
      </c>
      <c r="E109" t="s">
        <v>474</v>
      </c>
      <c r="F109" t="s">
        <v>2819</v>
      </c>
      <c r="G109" t="s">
        <v>2820</v>
      </c>
      <c r="H109" s="21" t="s">
        <v>2821</v>
      </c>
      <c r="I109" s="85">
        <v>1</v>
      </c>
      <c r="J109" s="85">
        <v>0</v>
      </c>
      <c r="K109" t="s">
        <v>2822</v>
      </c>
      <c r="L109" t="s">
        <v>885</v>
      </c>
      <c r="M109" t="s">
        <v>2907</v>
      </c>
      <c r="N109" t="str">
        <f>IF(SUM(ckCodingQTable[[#This Row],[NfmlPIs]:[NnonWhtAsnPIs]])&gt;0,"WMD","")</f>
        <v>WMD</v>
      </c>
      <c r="O109" t="b">
        <f>_xlfn.XOR(IFERROR(MATCH(ckCodingQTable[[#This Row],[st_code]],EpscorTable[],0)&gt;0,FALSE),IFERROR(FIND("9150",ckCodingQTable[[#This Row],[propPRCs]])&gt;0,FALSE))</f>
        <v>0</v>
      </c>
      <c r="P109" s="21" t="b">
        <f>_xlfn.XOR(ckCodingQTable[[#This Row],[wmd]]&lt;&gt;"",IFERROR(FIND("9102",ckCodingQTable[[#This Row],[propPRCs]])&gt;0,FALSE))</f>
        <v>1</v>
      </c>
      <c r="Q109" t="s">
        <v>2988</v>
      </c>
      <c r="S109" s="106">
        <f>S108+(ckCodingQTable[[#This Row],[ILN]]&lt;"M")</f>
        <v>65</v>
      </c>
      <c r="T109" s="21" t="s">
        <v>2824</v>
      </c>
      <c r="U109" t="s">
        <v>1194</v>
      </c>
      <c r="V109" s="7" t="str">
        <f>HYPERLINK("https://www.ejacket.nsf.gov/ej/showProposal.do?ID="&amp;ckCodingQTable[[#This Row],[prop_id]],"eJ")</f>
        <v>eJ</v>
      </c>
      <c r="W109" t="s">
        <v>2825</v>
      </c>
      <c r="X109" t="s">
        <v>1194</v>
      </c>
      <c r="Y109" t="s">
        <v>1195</v>
      </c>
      <c r="Z109" t="s">
        <v>3290</v>
      </c>
      <c r="AA109" t="s">
        <v>713</v>
      </c>
      <c r="AB109" s="109" t="str">
        <f>HYPERLINK("mailto:"&amp;ckCodingQTable[[#This Row],[email]]&amp;"&amp;subject=Your NSF Proposal:  "&amp;ckCodingQTable[[#This Row],[Div]]&amp;" "&amp;ckCodingQTable[[#This Row],[prop_id]], ckCodingQTable[[#This Row],[email]])</f>
        <v>vgsubram@umich.edu</v>
      </c>
      <c r="AC109" s="30">
        <v>43344</v>
      </c>
      <c r="AD109">
        <v>48</v>
      </c>
      <c r="AG109" s="110"/>
      <c r="AI109" s="26"/>
      <c r="AJ109" s="22"/>
      <c r="AK109" s="21">
        <v>1</v>
      </c>
      <c r="AN109" s="110"/>
      <c r="AO109" s="110"/>
      <c r="AP109" s="110"/>
      <c r="AQ109" s="110"/>
      <c r="AR109" s="7" t="str">
        <f>HYPERLINK("https://www.ejacket.nsf.gov/ej/showProposal.do?ID="&amp;ckCodingQTable[[#This Row],[prop_id]],"eJ")</f>
        <v>eJ</v>
      </c>
      <c r="AS109" t="s">
        <v>2829</v>
      </c>
      <c r="AT109" t="s">
        <v>3291</v>
      </c>
      <c r="AU109" t="b">
        <f>IF(ckCodingQTable[[#This Row],[ILN]]="N",SUBSTITUTE(AT108," ","")&lt;&gt;SUBSTITUTE(ckCodingQTable[[#This Row],[prop_titl_txt]]," ",""), FALSE)</f>
        <v>0</v>
      </c>
      <c r="AV109">
        <v>0</v>
      </c>
      <c r="AW109" s="13">
        <v>823243</v>
      </c>
      <c r="AX109" s="13">
        <v>823243</v>
      </c>
      <c r="AY109" s="13"/>
      <c r="AZ109" s="13">
        <v>14584</v>
      </c>
      <c r="BA109" s="13"/>
      <c r="BB109" s="13"/>
      <c r="BC109">
        <v>8</v>
      </c>
      <c r="BD109">
        <v>8</v>
      </c>
      <c r="BE109">
        <v>2.72</v>
      </c>
      <c r="BH109">
        <v>2</v>
      </c>
      <c r="BI109">
        <v>0</v>
      </c>
      <c r="BJ109">
        <v>0</v>
      </c>
      <c r="BK109">
        <v>0</v>
      </c>
      <c r="BL109" t="s">
        <v>3292</v>
      </c>
    </row>
    <row r="110" spans="1:64" x14ac:dyDescent="0.35">
      <c r="A110" s="30"/>
      <c r="B110" s="30">
        <v>43004.732638888891</v>
      </c>
      <c r="C110" t="s">
        <v>2817</v>
      </c>
      <c r="D110" t="s">
        <v>2818</v>
      </c>
      <c r="E110" t="s">
        <v>474</v>
      </c>
      <c r="F110" t="s">
        <v>2819</v>
      </c>
      <c r="G110" t="s">
        <v>2820</v>
      </c>
      <c r="H110" s="21" t="s">
        <v>2821</v>
      </c>
      <c r="I110" s="85">
        <v>1</v>
      </c>
      <c r="J110" s="85">
        <v>0</v>
      </c>
      <c r="K110" t="s">
        <v>2822</v>
      </c>
      <c r="L110" t="s">
        <v>885</v>
      </c>
      <c r="M110" t="s">
        <v>3162</v>
      </c>
      <c r="N110" t="str">
        <f>IF(SUM(ckCodingQTable[[#This Row],[NfmlPIs]:[NnonWhtAsnPIs]])&gt;0,"WMD","")</f>
        <v/>
      </c>
      <c r="O110" t="b">
        <f>_xlfn.XOR(IFERROR(MATCH(ckCodingQTable[[#This Row],[st_code]],EpscorTable[],0)&gt;0,FALSE),IFERROR(FIND("9150",ckCodingQTable[[#This Row],[propPRCs]])&gt;0,FALSE))</f>
        <v>0</v>
      </c>
      <c r="P110" s="21" t="b">
        <f>_xlfn.XOR(ckCodingQTable[[#This Row],[wmd]]&lt;&gt;"",IFERROR(FIND("9102",ckCodingQTable[[#This Row],[propPRCs]])&gt;0,FALSE))</f>
        <v>0</v>
      </c>
      <c r="Q110" t="s">
        <v>2988</v>
      </c>
      <c r="S110" s="106">
        <f>S109+(ckCodingQTable[[#This Row],[ILN]]&lt;"M")</f>
        <v>65</v>
      </c>
      <c r="T110" s="21" t="s">
        <v>2834</v>
      </c>
      <c r="U110" t="s">
        <v>1194</v>
      </c>
      <c r="V110" s="7" t="str">
        <f>HYPERLINK("https://www.ejacket.nsf.gov/ej/showProposal.do?ID="&amp;ckCodingQTable[[#This Row],[prop_id]],"eJ")</f>
        <v>eJ</v>
      </c>
      <c r="W110" t="s">
        <v>2825</v>
      </c>
      <c r="X110" t="s">
        <v>3293</v>
      </c>
      <c r="Y110" t="s">
        <v>2259</v>
      </c>
      <c r="Z110" t="s">
        <v>3294</v>
      </c>
      <c r="AA110" t="s">
        <v>600</v>
      </c>
      <c r="AB110" s="109" t="str">
        <f>HYPERLINK("mailto:"&amp;ckCodingQTable[[#This Row],[email]]&amp;"&amp;subject=Your NSF Proposal:  "&amp;ckCodingQTable[[#This Row],[Div]]&amp;" "&amp;ckCodingQTable[[#This Row],[prop_id]], ckCodingQTable[[#This Row],[email]])</f>
        <v>rberry@ece.northwestern.edu</v>
      </c>
      <c r="AC110" s="30">
        <v>43344</v>
      </c>
      <c r="AD110">
        <v>48</v>
      </c>
      <c r="AG110" s="110"/>
      <c r="AI110" s="26"/>
      <c r="AJ110" s="22"/>
      <c r="AN110" s="110"/>
      <c r="AO110" s="110"/>
      <c r="AP110" s="110"/>
      <c r="AQ110" s="110"/>
      <c r="AR110" s="7" t="str">
        <f>HYPERLINK("https://www.ejacket.nsf.gov/ej/showProposal.do?ID="&amp;ckCodingQTable[[#This Row],[prop_id]],"eJ")</f>
        <v>eJ</v>
      </c>
      <c r="AS110" t="s">
        <v>2829</v>
      </c>
      <c r="AT110" t="s">
        <v>3291</v>
      </c>
      <c r="AU110" t="b">
        <f>IF(ckCodingQTable[[#This Row],[ILN]]="N",SUBSTITUTE(AT109," ","")&lt;&gt;SUBSTITUTE(ckCodingQTable[[#This Row],[prop_titl_txt]]," ",""), FALSE)</f>
        <v>0</v>
      </c>
      <c r="AV110">
        <v>0</v>
      </c>
      <c r="AW110" s="13">
        <v>375999</v>
      </c>
      <c r="AX110" s="13">
        <v>375999</v>
      </c>
      <c r="AY110" s="13"/>
      <c r="AZ110" s="13"/>
      <c r="BA110" s="13"/>
      <c r="BB110" s="13"/>
      <c r="BC110">
        <v>4</v>
      </c>
      <c r="BD110">
        <v>4</v>
      </c>
      <c r="BE110">
        <v>2</v>
      </c>
      <c r="BH110">
        <v>0</v>
      </c>
      <c r="BI110">
        <v>0</v>
      </c>
      <c r="BJ110">
        <v>0</v>
      </c>
      <c r="BK110">
        <v>0</v>
      </c>
      <c r="BL110" t="s">
        <v>3295</v>
      </c>
    </row>
    <row r="111" spans="1:64" x14ac:dyDescent="0.35">
      <c r="A111" s="30"/>
      <c r="B111" s="30">
        <v>43004.717361111114</v>
      </c>
      <c r="C111" t="s">
        <v>2839</v>
      </c>
      <c r="D111" t="s">
        <v>2840</v>
      </c>
      <c r="E111" t="s">
        <v>462</v>
      </c>
      <c r="F111" t="s">
        <v>2819</v>
      </c>
      <c r="G111" t="s">
        <v>2820</v>
      </c>
      <c r="H111" s="21" t="s">
        <v>2821</v>
      </c>
      <c r="I111" s="85">
        <v>1</v>
      </c>
      <c r="J111" s="85">
        <v>0</v>
      </c>
      <c r="L111" t="s">
        <v>761</v>
      </c>
      <c r="M111" t="s">
        <v>3162</v>
      </c>
      <c r="N111" t="str">
        <f>IF(SUM(ckCodingQTable[[#This Row],[NfmlPIs]:[NnonWhtAsnPIs]])&gt;0,"WMD","")</f>
        <v>WMD</v>
      </c>
      <c r="O111" t="b">
        <f>_xlfn.XOR(IFERROR(MATCH(ckCodingQTable[[#This Row],[st_code]],EpscorTable[],0)&gt;0,FALSE),IFERROR(FIND("9150",ckCodingQTable[[#This Row],[propPRCs]])&gt;0,FALSE))</f>
        <v>0</v>
      </c>
      <c r="P111" s="21" t="b">
        <f>_xlfn.XOR(ckCodingQTable[[#This Row],[wmd]]&lt;&gt;"",IFERROR(FIND("9102",ckCodingQTable[[#This Row],[propPRCs]])&gt;0,FALSE))</f>
        <v>1</v>
      </c>
      <c r="Q111" t="s">
        <v>485</v>
      </c>
      <c r="S111" s="106">
        <f>S110+(ckCodingQTable[[#This Row],[ILN]]&lt;"M")</f>
        <v>66</v>
      </c>
      <c r="T111" s="21" t="s">
        <v>2863</v>
      </c>
      <c r="U111" t="s">
        <v>1197</v>
      </c>
      <c r="V111" s="7" t="str">
        <f>HYPERLINK("https://www.ejacket.nsf.gov/ej/showProposal.do?ID="&amp;ckCodingQTable[[#This Row],[prop_id]],"eJ")</f>
        <v>eJ</v>
      </c>
      <c r="W111" t="s">
        <v>2841</v>
      </c>
      <c r="X111" t="s">
        <v>1197</v>
      </c>
      <c r="Y111" t="s">
        <v>862</v>
      </c>
      <c r="Z111" t="s">
        <v>3296</v>
      </c>
      <c r="AA111" t="s">
        <v>676</v>
      </c>
      <c r="AB111" s="109" t="str">
        <f>HYPERLINK("mailto:"&amp;ckCodingQTable[[#This Row],[email]]&amp;"&amp;subject=Your NSF Proposal:  "&amp;ckCodingQTable[[#This Row],[Div]]&amp;" "&amp;ckCodingQTable[[#This Row],[prop_id]], ckCodingQTable[[#This Row],[email]])</f>
        <v>indy@illinois.edu</v>
      </c>
      <c r="AC111" s="30">
        <v>43191</v>
      </c>
      <c r="AD111">
        <v>48</v>
      </c>
      <c r="AG111" s="110"/>
      <c r="AI111" s="26"/>
      <c r="AJ111" s="22"/>
      <c r="AN111" s="110"/>
      <c r="AO111" s="110"/>
      <c r="AP111" s="110"/>
      <c r="AQ111" s="110"/>
      <c r="AR111" s="7" t="str">
        <f>HYPERLINK("https://www.ejacket.nsf.gov/ej/showProposal.do?ID="&amp;ckCodingQTable[[#This Row],[prop_id]],"eJ")</f>
        <v>eJ</v>
      </c>
      <c r="AS111" t="s">
        <v>2829</v>
      </c>
      <c r="AT111" t="s">
        <v>3297</v>
      </c>
      <c r="AU111" t="b">
        <f>IF(ckCodingQTable[[#This Row],[ILN]]="N",SUBSTITUTE(AT110," ","")&lt;&gt;SUBSTITUTE(ckCodingQTable[[#This Row],[prop_titl_txt]]," ",""), FALSE)</f>
        <v>0</v>
      </c>
      <c r="AV111">
        <v>0</v>
      </c>
      <c r="AW111" s="13">
        <v>1200000</v>
      </c>
      <c r="AX111" s="13">
        <v>1200000</v>
      </c>
      <c r="AY111" s="13"/>
      <c r="AZ111" s="13">
        <v>20000</v>
      </c>
      <c r="BA111" s="13"/>
      <c r="BB111" s="13"/>
      <c r="BC111">
        <v>12</v>
      </c>
      <c r="BD111">
        <v>8</v>
      </c>
      <c r="BE111">
        <v>8</v>
      </c>
      <c r="BH111">
        <v>0</v>
      </c>
      <c r="BI111">
        <v>0</v>
      </c>
      <c r="BJ111">
        <v>1</v>
      </c>
      <c r="BK111">
        <v>0</v>
      </c>
      <c r="BL111" t="s">
        <v>3298</v>
      </c>
    </row>
    <row r="112" spans="1:64" x14ac:dyDescent="0.35">
      <c r="A112" s="30"/>
      <c r="B112" s="30">
        <v>43004.720833333333</v>
      </c>
      <c r="C112" t="s">
        <v>2817</v>
      </c>
      <c r="D112" t="s">
        <v>2818</v>
      </c>
      <c r="E112" t="s">
        <v>474</v>
      </c>
      <c r="F112" t="s">
        <v>2819</v>
      </c>
      <c r="G112" t="s">
        <v>2820</v>
      </c>
      <c r="H112" s="21" t="s">
        <v>2821</v>
      </c>
      <c r="I112" s="85">
        <v>0</v>
      </c>
      <c r="J112" s="85">
        <v>0</v>
      </c>
      <c r="K112" t="s">
        <v>2822</v>
      </c>
      <c r="L112" t="s">
        <v>1201</v>
      </c>
      <c r="M112" t="s">
        <v>2944</v>
      </c>
      <c r="N112" t="str">
        <f>IF(SUM(ckCodingQTable[[#This Row],[NfmlPIs]:[NnonWhtAsnPIs]])&gt;0,"WMD","")</f>
        <v/>
      </c>
      <c r="O112" t="b">
        <f>_xlfn.XOR(IFERROR(MATCH(ckCodingQTable[[#This Row],[st_code]],EpscorTable[],0)&gt;0,FALSE),IFERROR(FIND("9150",ckCodingQTable[[#This Row],[propPRCs]])&gt;0,FALSE))</f>
        <v>0</v>
      </c>
      <c r="P112" s="21" t="b">
        <f>_xlfn.XOR(ckCodingQTable[[#This Row],[wmd]]&lt;&gt;"",IFERROR(FIND("9102",ckCodingQTable[[#This Row],[propPRCs]])&gt;0,FALSE))</f>
        <v>0</v>
      </c>
      <c r="S112" s="106">
        <f>S111+(ckCodingQTable[[#This Row],[ILN]]&lt;"M")</f>
        <v>67</v>
      </c>
      <c r="T112" s="21" t="s">
        <v>2824</v>
      </c>
      <c r="U112" t="s">
        <v>1199</v>
      </c>
      <c r="V112" s="7" t="str">
        <f>HYPERLINK("https://www.ejacket.nsf.gov/ej/showProposal.do?ID="&amp;ckCodingQTable[[#This Row],[prop_id]],"eJ")</f>
        <v>eJ</v>
      </c>
      <c r="W112" t="s">
        <v>2825</v>
      </c>
      <c r="X112" t="s">
        <v>1199</v>
      </c>
      <c r="Y112" t="s">
        <v>1200</v>
      </c>
      <c r="Z112" t="s">
        <v>3299</v>
      </c>
      <c r="AA112" t="s">
        <v>3300</v>
      </c>
      <c r="AB112" s="109" t="str">
        <f>HYPERLINK("mailto:"&amp;ckCodingQTable[[#This Row],[email]]&amp;"&amp;subject=Your NSF Proposal:  "&amp;ckCodingQTable[[#This Row],[Div]]&amp;" "&amp;ckCodingQTable[[#This Row],[prop_id]], ckCodingQTable[[#This Row],[email]])</f>
        <v>gtang@mines.edu</v>
      </c>
      <c r="AC112" s="30">
        <v>43252</v>
      </c>
      <c r="AD112">
        <v>48</v>
      </c>
      <c r="AE112">
        <v>1</v>
      </c>
      <c r="AG112" s="110">
        <v>1</v>
      </c>
      <c r="AH112" t="s">
        <v>744</v>
      </c>
      <c r="AI112" s="26">
        <v>8</v>
      </c>
      <c r="AJ112" s="22">
        <v>43087.54791666667</v>
      </c>
      <c r="AK112" s="21">
        <v>2</v>
      </c>
      <c r="AL112">
        <v>1</v>
      </c>
      <c r="AN112" s="110">
        <v>1</v>
      </c>
      <c r="AO112" s="110"/>
      <c r="AP112" s="110"/>
      <c r="AQ112" s="110"/>
      <c r="AR112" s="7" t="str">
        <f>HYPERLINK("https://www.ejacket.nsf.gov/ej/showProposal.do?ID="&amp;ckCodingQTable[[#This Row],[prop_id]],"eJ")</f>
        <v>eJ</v>
      </c>
      <c r="AS112" t="s">
        <v>2829</v>
      </c>
      <c r="AT112" t="s">
        <v>3301</v>
      </c>
      <c r="AU112" t="b">
        <f>IF(ckCodingQTable[[#This Row],[ILN]]="N",SUBSTITUTE(AT111," ","")&lt;&gt;SUBSTITUTE(ckCodingQTable[[#This Row],[prop_titl_txt]]," ",""), FALSE)</f>
        <v>0</v>
      </c>
      <c r="AV112">
        <v>0</v>
      </c>
      <c r="AW112" s="13">
        <v>443871</v>
      </c>
      <c r="AX112" s="13">
        <v>443871</v>
      </c>
      <c r="AY112" s="13"/>
      <c r="AZ112" s="13">
        <v>20000</v>
      </c>
      <c r="BA112" s="13"/>
      <c r="BB112" s="13"/>
      <c r="BC112">
        <v>4</v>
      </c>
      <c r="BD112">
        <v>4</v>
      </c>
      <c r="BE112">
        <v>4</v>
      </c>
      <c r="BH112">
        <v>0</v>
      </c>
      <c r="BI112">
        <v>0</v>
      </c>
      <c r="BJ112">
        <v>0</v>
      </c>
      <c r="BK112">
        <v>0</v>
      </c>
      <c r="BL112" t="s">
        <v>3302</v>
      </c>
    </row>
    <row r="113" spans="1:64" x14ac:dyDescent="0.35">
      <c r="A113" s="30"/>
      <c r="B113" s="30">
        <v>43004.45208333333</v>
      </c>
      <c r="C113" t="s">
        <v>2817</v>
      </c>
      <c r="D113" t="s">
        <v>2818</v>
      </c>
      <c r="E113" t="s">
        <v>474</v>
      </c>
      <c r="F113" t="s">
        <v>2819</v>
      </c>
      <c r="G113" t="s">
        <v>2820</v>
      </c>
      <c r="H113" s="21" t="s">
        <v>2821</v>
      </c>
      <c r="I113" s="85">
        <v>1</v>
      </c>
      <c r="J113" s="85">
        <v>0</v>
      </c>
      <c r="K113" t="s">
        <v>2822</v>
      </c>
      <c r="L113" t="s">
        <v>1201</v>
      </c>
      <c r="M113" t="s">
        <v>2972</v>
      </c>
      <c r="N113" t="str">
        <f>IF(SUM(ckCodingQTable[[#This Row],[NfmlPIs]:[NnonWhtAsnPIs]])&gt;0,"WMD","")</f>
        <v/>
      </c>
      <c r="O113" t="b">
        <f>_xlfn.XOR(IFERROR(MATCH(ckCodingQTable[[#This Row],[st_code]],EpscorTable[],0)&gt;0,FALSE),IFERROR(FIND("9150",ckCodingQTable[[#This Row],[propPRCs]])&gt;0,FALSE))</f>
        <v>0</v>
      </c>
      <c r="P113" s="21" t="b">
        <f>_xlfn.XOR(ckCodingQTable[[#This Row],[wmd]]&lt;&gt;"",IFERROR(FIND("9102",ckCodingQTable[[#This Row],[propPRCs]])&gt;0,FALSE))</f>
        <v>0</v>
      </c>
      <c r="Q113" t="s">
        <v>2988</v>
      </c>
      <c r="S113" s="106">
        <f>S112+(ckCodingQTable[[#This Row],[ILN]]&lt;"M")</f>
        <v>67</v>
      </c>
      <c r="T113" s="21" t="s">
        <v>2834</v>
      </c>
      <c r="U113" t="s">
        <v>1199</v>
      </c>
      <c r="V113" s="7" t="str">
        <f>HYPERLINK("https://www.ejacket.nsf.gov/ej/showProposal.do?ID="&amp;ckCodingQTable[[#This Row],[prop_id]],"eJ")</f>
        <v>eJ</v>
      </c>
      <c r="W113" t="s">
        <v>2825</v>
      </c>
      <c r="X113" t="s">
        <v>3303</v>
      </c>
      <c r="Y113" t="s">
        <v>976</v>
      </c>
      <c r="Z113" t="s">
        <v>3304</v>
      </c>
      <c r="AA113" t="s">
        <v>2976</v>
      </c>
      <c r="AB113" s="109" t="str">
        <f>HYPERLINK("mailto:"&amp;ckCodingQTable[[#This Row],[email]]&amp;"&amp;subject=Your NSF Proposal:  "&amp;ckCodingQTable[[#This Row],[Div]]&amp;" "&amp;ckCodingQTable[[#This Row],[prop_id]], ckCodingQTable[[#This Row],[email]])</f>
        <v>wangx@ee.columbia.edu</v>
      </c>
      <c r="AC113" s="30">
        <v>43252</v>
      </c>
      <c r="AD113">
        <v>48</v>
      </c>
      <c r="AG113" s="110"/>
      <c r="AI113" s="26"/>
      <c r="AJ113" s="22"/>
      <c r="AN113" s="110"/>
      <c r="AO113" s="110"/>
      <c r="AP113" s="110"/>
      <c r="AQ113" s="110"/>
      <c r="AR113" s="7" t="str">
        <f>HYPERLINK("https://www.ejacket.nsf.gov/ej/showProposal.do?ID="&amp;ckCodingQTable[[#This Row],[prop_id]],"eJ")</f>
        <v>eJ</v>
      </c>
      <c r="AS113" t="s">
        <v>2829</v>
      </c>
      <c r="AT113" t="s">
        <v>3301</v>
      </c>
      <c r="AU113" t="b">
        <f>IF(ckCodingQTable[[#This Row],[ILN]]="N",SUBSTITUTE(AT112," ","")&lt;&gt;SUBSTITUTE(ckCodingQTable[[#This Row],[prop_titl_txt]]," ",""), FALSE)</f>
        <v>0</v>
      </c>
      <c r="AV113">
        <v>0</v>
      </c>
      <c r="AW113" s="13">
        <v>593352</v>
      </c>
      <c r="AX113" s="13">
        <v>593352</v>
      </c>
      <c r="AY113" s="13"/>
      <c r="AZ113" s="13">
        <v>16000</v>
      </c>
      <c r="BA113" s="13"/>
      <c r="BB113" s="13"/>
      <c r="BC113">
        <v>4</v>
      </c>
      <c r="BD113">
        <v>4</v>
      </c>
      <c r="BE113">
        <v>4</v>
      </c>
      <c r="BH113">
        <v>0</v>
      </c>
      <c r="BI113">
        <v>0</v>
      </c>
      <c r="BJ113">
        <v>0</v>
      </c>
      <c r="BK113">
        <v>0</v>
      </c>
      <c r="BL113" t="s">
        <v>3305</v>
      </c>
    </row>
    <row r="114" spans="1:64" x14ac:dyDescent="0.35">
      <c r="A114" s="30"/>
      <c r="B114" s="30">
        <v>43004.72152777778</v>
      </c>
      <c r="C114" t="s">
        <v>2817</v>
      </c>
      <c r="D114" t="s">
        <v>2818</v>
      </c>
      <c r="E114" t="s">
        <v>476</v>
      </c>
      <c r="F114" t="s">
        <v>2819</v>
      </c>
      <c r="G114" t="s">
        <v>2820</v>
      </c>
      <c r="H114" s="21" t="s">
        <v>2821</v>
      </c>
      <c r="I114" s="85">
        <v>0</v>
      </c>
      <c r="J114" s="85">
        <v>0</v>
      </c>
      <c r="K114" t="s">
        <v>2822</v>
      </c>
      <c r="L114" t="s">
        <v>948</v>
      </c>
      <c r="M114" t="s">
        <v>2862</v>
      </c>
      <c r="N114" t="str">
        <f>IF(SUM(ckCodingQTable[[#This Row],[NfmlPIs]:[NnonWhtAsnPIs]])&gt;0,"WMD","")</f>
        <v/>
      </c>
      <c r="O114" t="b">
        <f>_xlfn.XOR(IFERROR(MATCH(ckCodingQTable[[#This Row],[st_code]],EpscorTable[],0)&gt;0,FALSE),IFERROR(FIND("9150",ckCodingQTable[[#This Row],[propPRCs]])&gt;0,FALSE))</f>
        <v>0</v>
      </c>
      <c r="P114" s="21" t="b">
        <f>_xlfn.XOR(ckCodingQTable[[#This Row],[wmd]]&lt;&gt;"",IFERROR(FIND("9102",ckCodingQTable[[#This Row],[propPRCs]])&gt;0,FALSE))</f>
        <v>0</v>
      </c>
      <c r="S114" s="106">
        <f>S113+(ckCodingQTable[[#This Row],[ILN]]&lt;"M")</f>
        <v>68</v>
      </c>
      <c r="T114" s="21" t="s">
        <v>2824</v>
      </c>
      <c r="U114" t="s">
        <v>1206</v>
      </c>
      <c r="V114" s="7" t="str">
        <f>HYPERLINK("https://www.ejacket.nsf.gov/ej/showProposal.do?ID="&amp;ckCodingQTable[[#This Row],[prop_id]],"eJ")</f>
        <v>eJ</v>
      </c>
      <c r="W114" t="s">
        <v>2825</v>
      </c>
      <c r="X114" t="s">
        <v>1206</v>
      </c>
      <c r="Y114" t="s">
        <v>1207</v>
      </c>
      <c r="Z114" t="s">
        <v>3306</v>
      </c>
      <c r="AA114" t="s">
        <v>2956</v>
      </c>
      <c r="AB114" s="109" t="str">
        <f>HYPERLINK("mailto:"&amp;ckCodingQTable[[#This Row],[email]]&amp;"&amp;subject=Your NSF Proposal:  "&amp;ckCodingQTable[[#This Row],[Div]]&amp;" "&amp;ckCodingQTable[[#This Row],[prop_id]], ckCodingQTable[[#This Row],[email]])</f>
        <v>rjust@cs.umass.edu</v>
      </c>
      <c r="AC114" s="30">
        <v>43191</v>
      </c>
      <c r="AD114">
        <v>36</v>
      </c>
      <c r="AE114">
        <v>1</v>
      </c>
      <c r="AG114" s="110">
        <v>1</v>
      </c>
      <c r="AH114" t="s">
        <v>3307</v>
      </c>
      <c r="AI114" s="26">
        <v>5.5</v>
      </c>
      <c r="AJ114" s="22">
        <v>43083.402083333334</v>
      </c>
      <c r="AL114">
        <v>4</v>
      </c>
      <c r="AN114" s="110">
        <v>4</v>
      </c>
      <c r="AO114" s="110"/>
      <c r="AP114" s="110"/>
      <c r="AQ114" s="110"/>
      <c r="AR114" s="7" t="str">
        <f>HYPERLINK("https://www.ejacket.nsf.gov/ej/showProposal.do?ID="&amp;ckCodingQTable[[#This Row],[prop_id]],"eJ")</f>
        <v>eJ</v>
      </c>
      <c r="AS114" t="s">
        <v>2829</v>
      </c>
      <c r="AT114" t="s">
        <v>3308</v>
      </c>
      <c r="AU114" t="b">
        <f>IF(ckCodingQTable[[#This Row],[ILN]]="N",SUBSTITUTE(AT113," ","")&lt;&gt;SUBSTITUTE(ckCodingQTable[[#This Row],[prop_titl_txt]]," ",""), FALSE)</f>
        <v>0</v>
      </c>
      <c r="AV114">
        <v>0</v>
      </c>
      <c r="AW114" s="13">
        <v>558352</v>
      </c>
      <c r="AX114" s="13">
        <v>558352</v>
      </c>
      <c r="AY114" s="13"/>
      <c r="AZ114" s="13"/>
      <c r="BA114" s="13"/>
      <c r="BB114" s="13"/>
      <c r="BC114">
        <v>24</v>
      </c>
      <c r="BD114">
        <v>6</v>
      </c>
      <c r="BE114">
        <v>3.75</v>
      </c>
      <c r="BH114">
        <v>0</v>
      </c>
      <c r="BI114">
        <v>0</v>
      </c>
      <c r="BJ114">
        <v>0</v>
      </c>
      <c r="BK114">
        <v>0</v>
      </c>
      <c r="BL114" t="s">
        <v>3309</v>
      </c>
    </row>
    <row r="115" spans="1:64" x14ac:dyDescent="0.35">
      <c r="A115" s="30"/>
      <c r="B115" s="30">
        <v>43004.611805555556</v>
      </c>
      <c r="C115" t="s">
        <v>2817</v>
      </c>
      <c r="D115" t="s">
        <v>2818</v>
      </c>
      <c r="E115" t="s">
        <v>476</v>
      </c>
      <c r="F115" t="s">
        <v>2819</v>
      </c>
      <c r="G115" t="s">
        <v>2820</v>
      </c>
      <c r="H115" s="21" t="s">
        <v>2821</v>
      </c>
      <c r="I115" s="85">
        <v>1</v>
      </c>
      <c r="J115" s="85">
        <v>0</v>
      </c>
      <c r="K115" t="s">
        <v>2822</v>
      </c>
      <c r="L115" t="s">
        <v>948</v>
      </c>
      <c r="M115" t="s">
        <v>2856</v>
      </c>
      <c r="N115" t="str">
        <f>IF(SUM(ckCodingQTable[[#This Row],[NfmlPIs]:[NnonWhtAsnPIs]])&gt;0,"WMD","")</f>
        <v/>
      </c>
      <c r="O115" t="b">
        <f>_xlfn.XOR(IFERROR(MATCH(ckCodingQTable[[#This Row],[st_code]],EpscorTable[],0)&gt;0,FALSE),IFERROR(FIND("9150",ckCodingQTable[[#This Row],[propPRCs]])&gt;0,FALSE))</f>
        <v>0</v>
      </c>
      <c r="P115" s="21" t="b">
        <f>_xlfn.XOR(ckCodingQTable[[#This Row],[wmd]]&lt;&gt;"",IFERROR(FIND("9102",ckCodingQTable[[#This Row],[propPRCs]])&gt;0,FALSE))</f>
        <v>0</v>
      </c>
      <c r="Q115" t="s">
        <v>3036</v>
      </c>
      <c r="S115" s="106">
        <f>S114+(ckCodingQTable[[#This Row],[ILN]]&lt;"M")</f>
        <v>68</v>
      </c>
      <c r="T115" s="21" t="s">
        <v>2834</v>
      </c>
      <c r="U115" t="s">
        <v>1206</v>
      </c>
      <c r="V115" s="7" t="str">
        <f>HYPERLINK("https://www.ejacket.nsf.gov/ej/showProposal.do?ID="&amp;ckCodingQTable[[#This Row],[prop_id]],"eJ")</f>
        <v>eJ</v>
      </c>
      <c r="W115" t="s">
        <v>2825</v>
      </c>
      <c r="X115" t="s">
        <v>3310</v>
      </c>
      <c r="Y115" t="s">
        <v>3311</v>
      </c>
      <c r="Z115" t="s">
        <v>3312</v>
      </c>
      <c r="AA115" t="s">
        <v>2960</v>
      </c>
      <c r="AB115" s="109" t="str">
        <f>HYPERLINK("mailto:"&amp;ckCodingQTable[[#This Row],[email]]&amp;"&amp;subject=Your NSF Proposal:  "&amp;ckCodingQTable[[#This Row],[Div]]&amp;" "&amp;ckCodingQTable[[#This Row],[prop_id]], ckCodingQTable[[#This Row],[email]])</f>
        <v>pammann@gmu.edu</v>
      </c>
      <c r="AC115" s="30">
        <v>43191</v>
      </c>
      <c r="AD115">
        <v>36</v>
      </c>
      <c r="AG115" s="110"/>
      <c r="AI115" s="26"/>
      <c r="AJ115" s="22"/>
      <c r="AN115" s="110"/>
      <c r="AO115" s="110"/>
      <c r="AP115" s="110"/>
      <c r="AQ115" s="110"/>
      <c r="AR115" s="7" t="str">
        <f>HYPERLINK("https://www.ejacket.nsf.gov/ej/showProposal.do?ID="&amp;ckCodingQTable[[#This Row],[prop_id]],"eJ")</f>
        <v>eJ</v>
      </c>
      <c r="AS115" t="s">
        <v>2829</v>
      </c>
      <c r="AT115" t="s">
        <v>3308</v>
      </c>
      <c r="AU115" t="b">
        <f>IF(ckCodingQTable[[#This Row],[ILN]]="N",SUBSTITUTE(AT114," ","")&lt;&gt;SUBSTITUTE(ckCodingQTable[[#This Row],[prop_titl_txt]]," ",""), FALSE)</f>
        <v>0</v>
      </c>
      <c r="AV115">
        <v>0</v>
      </c>
      <c r="AW115" s="13">
        <v>290166</v>
      </c>
      <c r="AX115" s="13">
        <v>290166</v>
      </c>
      <c r="AY115" s="13"/>
      <c r="AZ115" s="13">
        <v>10500</v>
      </c>
      <c r="BA115" s="13"/>
      <c r="BB115" s="13"/>
      <c r="BC115">
        <v>3</v>
      </c>
      <c r="BD115">
        <v>6</v>
      </c>
      <c r="BE115">
        <v>2.25</v>
      </c>
      <c r="BH115">
        <v>0</v>
      </c>
      <c r="BI115">
        <v>0</v>
      </c>
      <c r="BJ115">
        <v>0</v>
      </c>
      <c r="BK115">
        <v>0</v>
      </c>
      <c r="BL115" t="s">
        <v>3313</v>
      </c>
    </row>
    <row r="116" spans="1:64" x14ac:dyDescent="0.35">
      <c r="A116" s="30"/>
      <c r="B116" s="30">
        <v>43004.722916666666</v>
      </c>
      <c r="C116" t="s">
        <v>2817</v>
      </c>
      <c r="D116" t="s">
        <v>2818</v>
      </c>
      <c r="E116" t="s">
        <v>476</v>
      </c>
      <c r="F116" t="s">
        <v>2819</v>
      </c>
      <c r="G116" t="s">
        <v>2820</v>
      </c>
      <c r="H116" s="21" t="s">
        <v>2821</v>
      </c>
      <c r="I116" s="85">
        <v>0</v>
      </c>
      <c r="J116" s="85">
        <v>0</v>
      </c>
      <c r="K116" t="s">
        <v>2822</v>
      </c>
      <c r="L116" t="s">
        <v>765</v>
      </c>
      <c r="M116" t="s">
        <v>2862</v>
      </c>
      <c r="N116" t="str">
        <f>IF(SUM(ckCodingQTable[[#This Row],[NfmlPIs]:[NnonWhtAsnPIs]])&gt;0,"WMD","")</f>
        <v/>
      </c>
      <c r="O116" t="b">
        <f>_xlfn.XOR(IFERROR(MATCH(ckCodingQTable[[#This Row],[st_code]],EpscorTable[],0)&gt;0,FALSE),IFERROR(FIND("9150",ckCodingQTable[[#This Row],[propPRCs]])&gt;0,FALSE))</f>
        <v>0</v>
      </c>
      <c r="P116" s="21" t="b">
        <f>_xlfn.XOR(ckCodingQTable[[#This Row],[wmd]]&lt;&gt;"",IFERROR(FIND("9102",ckCodingQTable[[#This Row],[propPRCs]])&gt;0,FALSE))</f>
        <v>0</v>
      </c>
      <c r="R116" s="22">
        <v>43082.497928240744</v>
      </c>
      <c r="S116" s="106">
        <f>S115+(ckCodingQTable[[#This Row],[ILN]]&lt;"M")</f>
        <v>69</v>
      </c>
      <c r="T116" s="21" t="s">
        <v>2863</v>
      </c>
      <c r="U116" t="s">
        <v>1216</v>
      </c>
      <c r="V116" s="7" t="str">
        <f>HYPERLINK("https://www.ejacket.nsf.gov/ej/showProposal.do?ID="&amp;ckCodingQTable[[#This Row],[prop_id]],"eJ")</f>
        <v>eJ</v>
      </c>
      <c r="W116" t="s">
        <v>2825</v>
      </c>
      <c r="X116" t="s">
        <v>1216</v>
      </c>
      <c r="Y116" t="s">
        <v>1217</v>
      </c>
      <c r="Z116" t="s">
        <v>3314</v>
      </c>
      <c r="AA116" t="s">
        <v>2956</v>
      </c>
      <c r="AB116" s="109" t="str">
        <f>HYPERLINK("mailto:"&amp;ckCodingQTable[[#This Row],[email]]&amp;"&amp;subject=Your NSF Proposal:  "&amp;ckCodingQTable[[#This Row],[Div]]&amp;" "&amp;ckCodingQTable[[#This Row],[prop_id]], ckCodingQTable[[#This Row],[email]])</f>
        <v>moss@cs.umass.edu</v>
      </c>
      <c r="AC116" s="30">
        <v>43282</v>
      </c>
      <c r="AD116">
        <v>48</v>
      </c>
      <c r="AE116">
        <v>1</v>
      </c>
      <c r="AG116" s="110"/>
      <c r="AH116" t="s">
        <v>3315</v>
      </c>
      <c r="AI116" s="26">
        <v>4.75</v>
      </c>
      <c r="AJ116" s="22">
        <v>43072.907638888886</v>
      </c>
      <c r="AL116">
        <v>4</v>
      </c>
      <c r="AN116" s="110"/>
      <c r="AO116" s="110"/>
      <c r="AP116" s="110"/>
      <c r="AQ116" s="110"/>
      <c r="AR116" s="7" t="str">
        <f>HYPERLINK("https://www.ejacket.nsf.gov/ej/showProposal.do?ID="&amp;ckCodingQTable[[#This Row],[prop_id]],"eJ")</f>
        <v>eJ</v>
      </c>
      <c r="AS116" t="s">
        <v>2829</v>
      </c>
      <c r="AT116" t="s">
        <v>3316</v>
      </c>
      <c r="AU116" t="b">
        <f>IF(ckCodingQTable[[#This Row],[ILN]]="N",SUBSTITUTE(AT115," ","")&lt;&gt;SUBSTITUTE(ckCodingQTable[[#This Row],[prop_titl_txt]]," ",""), FALSE)</f>
        <v>0</v>
      </c>
      <c r="AV116">
        <v>0</v>
      </c>
      <c r="AW116" s="13">
        <v>1199719</v>
      </c>
      <c r="AX116" s="13">
        <v>1199719</v>
      </c>
      <c r="AY116" s="13"/>
      <c r="AZ116" s="13">
        <v>48000</v>
      </c>
      <c r="BA116" s="13">
        <v>316121</v>
      </c>
      <c r="BB116" s="13"/>
      <c r="BC116">
        <v>2</v>
      </c>
      <c r="BD116">
        <v>4</v>
      </c>
      <c r="BE116">
        <v>8</v>
      </c>
      <c r="BH116">
        <v>0</v>
      </c>
      <c r="BI116">
        <v>0</v>
      </c>
      <c r="BJ116">
        <v>0</v>
      </c>
      <c r="BK116">
        <v>0</v>
      </c>
      <c r="BL116" t="s">
        <v>3317</v>
      </c>
    </row>
    <row r="117" spans="1:64" x14ac:dyDescent="0.35">
      <c r="A117" s="30"/>
      <c r="B117" s="30">
        <v>43004.740277777775</v>
      </c>
      <c r="C117" t="s">
        <v>2839</v>
      </c>
      <c r="D117" t="s">
        <v>2840</v>
      </c>
      <c r="E117" t="s">
        <v>462</v>
      </c>
      <c r="F117" t="s">
        <v>2819</v>
      </c>
      <c r="G117" t="s">
        <v>2820</v>
      </c>
      <c r="H117" s="21" t="s">
        <v>2821</v>
      </c>
      <c r="I117" s="85">
        <v>1</v>
      </c>
      <c r="J117" s="85">
        <v>0</v>
      </c>
      <c r="L117" t="s">
        <v>1032</v>
      </c>
      <c r="M117" t="s">
        <v>2862</v>
      </c>
      <c r="N117" t="str">
        <f>IF(SUM(ckCodingQTable[[#This Row],[NfmlPIs]:[NnonWhtAsnPIs]])&gt;0,"WMD","")</f>
        <v/>
      </c>
      <c r="O117" t="b">
        <f>_xlfn.XOR(IFERROR(MATCH(ckCodingQTable[[#This Row],[st_code]],EpscorTable[],0)&gt;0,FALSE),IFERROR(FIND("9150",ckCodingQTable[[#This Row],[propPRCs]])&gt;0,FALSE))</f>
        <v>0</v>
      </c>
      <c r="P117" s="21" t="b">
        <f>_xlfn.XOR(ckCodingQTable[[#This Row],[wmd]]&lt;&gt;"",IFERROR(FIND("9102",ckCodingQTable[[#This Row],[propPRCs]])&gt;0,FALSE))</f>
        <v>0</v>
      </c>
      <c r="Q117" t="s">
        <v>485</v>
      </c>
      <c r="S117" s="106">
        <f>S116+(ckCodingQTable[[#This Row],[ILN]]&lt;"M")</f>
        <v>70</v>
      </c>
      <c r="T117" s="21" t="s">
        <v>2863</v>
      </c>
      <c r="U117" t="s">
        <v>1225</v>
      </c>
      <c r="V117" s="7" t="str">
        <f>HYPERLINK("https://www.ejacket.nsf.gov/ej/showProposal.do?ID="&amp;ckCodingQTable[[#This Row],[prop_id]],"eJ")</f>
        <v>eJ</v>
      </c>
      <c r="W117" t="s">
        <v>2841</v>
      </c>
      <c r="X117" t="s">
        <v>1225</v>
      </c>
      <c r="Y117" t="s">
        <v>1217</v>
      </c>
      <c r="Z117" t="s">
        <v>3314</v>
      </c>
      <c r="AA117" t="s">
        <v>2956</v>
      </c>
      <c r="AB117" s="109" t="str">
        <f>HYPERLINK("mailto:"&amp;ckCodingQTable[[#This Row],[email]]&amp;"&amp;subject=Your NSF Proposal:  "&amp;ckCodingQTable[[#This Row],[Div]]&amp;" "&amp;ckCodingQTable[[#This Row],[prop_id]], ckCodingQTable[[#This Row],[email]])</f>
        <v>moss@cs.umass.edu</v>
      </c>
      <c r="AC117" s="30">
        <v>43282</v>
      </c>
      <c r="AD117">
        <v>48</v>
      </c>
      <c r="AG117" s="110"/>
      <c r="AI117" s="26"/>
      <c r="AJ117" s="22"/>
      <c r="AN117" s="110"/>
      <c r="AO117" s="110"/>
      <c r="AP117" s="110"/>
      <c r="AQ117" s="110"/>
      <c r="AR117" s="7" t="str">
        <f>HYPERLINK("https://www.ejacket.nsf.gov/ej/showProposal.do?ID="&amp;ckCodingQTable[[#This Row],[prop_id]],"eJ")</f>
        <v>eJ</v>
      </c>
      <c r="AS117" t="s">
        <v>2829</v>
      </c>
      <c r="AT117" t="s">
        <v>3318</v>
      </c>
      <c r="AU117" t="b">
        <f>IF(ckCodingQTable[[#This Row],[ILN]]="N",SUBSTITUTE(AT116," ","")&lt;&gt;SUBSTITUTE(ckCodingQTable[[#This Row],[prop_titl_txt]]," ",""), FALSE)</f>
        <v>0</v>
      </c>
      <c r="AV117">
        <v>0</v>
      </c>
      <c r="AW117" s="13">
        <v>1164931</v>
      </c>
      <c r="AX117" s="13">
        <v>1164931</v>
      </c>
      <c r="AY117" s="13"/>
      <c r="AZ117" s="13">
        <v>48000</v>
      </c>
      <c r="BA117" s="13"/>
      <c r="BB117" s="13"/>
      <c r="BC117">
        <v>8</v>
      </c>
      <c r="BD117">
        <v>4</v>
      </c>
      <c r="BE117">
        <v>8</v>
      </c>
      <c r="BH117">
        <v>0</v>
      </c>
      <c r="BI117">
        <v>0</v>
      </c>
      <c r="BJ117">
        <v>0</v>
      </c>
      <c r="BK117">
        <v>0</v>
      </c>
      <c r="BL117" t="s">
        <v>3317</v>
      </c>
    </row>
    <row r="118" spans="1:64" x14ac:dyDescent="0.35">
      <c r="A118" s="30"/>
      <c r="B118" s="30">
        <v>43004.747916666667</v>
      </c>
      <c r="C118" t="s">
        <v>2868</v>
      </c>
      <c r="D118" t="s">
        <v>2869</v>
      </c>
      <c r="E118" t="s">
        <v>470</v>
      </c>
      <c r="F118" t="s">
        <v>2819</v>
      </c>
      <c r="G118" t="s">
        <v>2820</v>
      </c>
      <c r="H118" s="21" t="s">
        <v>2821</v>
      </c>
      <c r="I118" s="85">
        <v>1</v>
      </c>
      <c r="J118" s="85">
        <v>0</v>
      </c>
      <c r="K118" t="s">
        <v>2902</v>
      </c>
      <c r="L118" t="s">
        <v>1229</v>
      </c>
      <c r="M118" t="s">
        <v>2944</v>
      </c>
      <c r="N118" t="str">
        <f>IF(SUM(ckCodingQTable[[#This Row],[NfmlPIs]:[NnonWhtAsnPIs]])&gt;0,"WMD","")</f>
        <v/>
      </c>
      <c r="O118" t="b">
        <f>_xlfn.XOR(IFERROR(MATCH(ckCodingQTable[[#This Row],[st_code]],EpscorTable[],0)&gt;0,FALSE),IFERROR(FIND("9150",ckCodingQTable[[#This Row],[propPRCs]])&gt;0,FALSE))</f>
        <v>0</v>
      </c>
      <c r="P118" s="21" t="b">
        <f>_xlfn.XOR(ckCodingQTable[[#This Row],[wmd]]&lt;&gt;"",IFERROR(FIND("9102",ckCodingQTable[[#This Row],[propPRCs]])&gt;0,FALSE))</f>
        <v>0</v>
      </c>
      <c r="Q118" t="s">
        <v>2903</v>
      </c>
      <c r="S118" s="106">
        <f>S117+(ckCodingQTable[[#This Row],[ILN]]&lt;"M")</f>
        <v>71</v>
      </c>
      <c r="T118" s="21" t="s">
        <v>2824</v>
      </c>
      <c r="U118" t="s">
        <v>1227</v>
      </c>
      <c r="V118" s="7" t="str">
        <f>HYPERLINK("https://www.ejacket.nsf.gov/ej/showProposal.do?ID="&amp;ckCodingQTable[[#This Row],[prop_id]],"eJ")</f>
        <v>eJ</v>
      </c>
      <c r="W118" t="s">
        <v>2871</v>
      </c>
      <c r="X118" t="s">
        <v>1227</v>
      </c>
      <c r="Y118" t="s">
        <v>1228</v>
      </c>
      <c r="Z118" t="s">
        <v>3319</v>
      </c>
      <c r="AA118" t="s">
        <v>3158</v>
      </c>
      <c r="AB118" s="109" t="str">
        <f>HYPERLINK("mailto:"&amp;ckCodingQTable[[#This Row],[email]]&amp;"&amp;subject=Your NSF Proposal:  "&amp;ckCodingQTable[[#This Row],[Div]]&amp;" "&amp;ckCodingQTable[[#This Row],[prop_id]], ckCodingQTable[[#This Row],[email]])</f>
        <v>whitley@cs.colostate.edu</v>
      </c>
      <c r="AC118" s="30">
        <v>43327</v>
      </c>
      <c r="AD118">
        <v>48</v>
      </c>
      <c r="AG118" s="110"/>
      <c r="AI118" s="26"/>
      <c r="AJ118" s="22"/>
      <c r="AN118" s="110"/>
      <c r="AO118" s="110"/>
      <c r="AP118" s="110"/>
      <c r="AQ118" s="110"/>
      <c r="AR118" s="7" t="str">
        <f>HYPERLINK("https://www.ejacket.nsf.gov/ej/showProposal.do?ID="&amp;ckCodingQTable[[#This Row],[prop_id]],"eJ")</f>
        <v>eJ</v>
      </c>
      <c r="AS118" t="s">
        <v>2829</v>
      </c>
      <c r="AT118" t="s">
        <v>3320</v>
      </c>
      <c r="AU118" t="b">
        <f>IF(ckCodingQTable[[#This Row],[ILN]]="N",SUBSTITUTE(AT117," ","")&lt;&gt;SUBSTITUTE(ckCodingQTable[[#This Row],[prop_titl_txt]]," ",""), FALSE)</f>
        <v>0</v>
      </c>
      <c r="AV118">
        <v>0</v>
      </c>
      <c r="AW118" s="13">
        <v>599512</v>
      </c>
      <c r="AX118" s="13">
        <v>599512</v>
      </c>
      <c r="AY118" s="13"/>
      <c r="AZ118" s="13">
        <v>12551</v>
      </c>
      <c r="BA118" s="13"/>
      <c r="BB118" s="13">
        <v>10458</v>
      </c>
      <c r="BC118">
        <v>6</v>
      </c>
      <c r="BD118">
        <v>4</v>
      </c>
      <c r="BG118">
        <v>4</v>
      </c>
      <c r="BH118">
        <v>0</v>
      </c>
      <c r="BI118">
        <v>0</v>
      </c>
      <c r="BJ118">
        <v>0</v>
      </c>
      <c r="BK118">
        <v>0</v>
      </c>
      <c r="BL118" t="s">
        <v>3321</v>
      </c>
    </row>
    <row r="119" spans="1:64" x14ac:dyDescent="0.35">
      <c r="A119" s="30"/>
      <c r="B119" s="30">
        <v>43005.65625</v>
      </c>
      <c r="C119" t="s">
        <v>2868</v>
      </c>
      <c r="D119" t="s">
        <v>2869</v>
      </c>
      <c r="E119" t="s">
        <v>470</v>
      </c>
      <c r="F119" t="s">
        <v>2819</v>
      </c>
      <c r="G119" t="s">
        <v>2820</v>
      </c>
      <c r="H119" s="21" t="s">
        <v>2821</v>
      </c>
      <c r="I119" s="85">
        <v>1</v>
      </c>
      <c r="J119" s="85">
        <v>0</v>
      </c>
      <c r="K119" t="s">
        <v>2902</v>
      </c>
      <c r="L119" t="s">
        <v>1229</v>
      </c>
      <c r="M119" t="s">
        <v>2907</v>
      </c>
      <c r="N119" t="str">
        <f>IF(SUM(ckCodingQTable[[#This Row],[NfmlPIs]:[NnonWhtAsnPIs]])&gt;0,"WMD","")</f>
        <v/>
      </c>
      <c r="O119" t="b">
        <f>_xlfn.XOR(IFERROR(MATCH(ckCodingQTable[[#This Row],[st_code]],EpscorTable[],0)&gt;0,FALSE),IFERROR(FIND("9150",ckCodingQTable[[#This Row],[propPRCs]])&gt;0,FALSE))</f>
        <v>0</v>
      </c>
      <c r="P119" s="21" t="b">
        <f>_xlfn.XOR(ckCodingQTable[[#This Row],[wmd]]&lt;&gt;"",IFERROR(FIND("9102",ckCodingQTable[[#This Row],[propPRCs]])&gt;0,FALSE))</f>
        <v>0</v>
      </c>
      <c r="Q119" t="s">
        <v>2884</v>
      </c>
      <c r="S119" s="106">
        <f>S118+(ckCodingQTable[[#This Row],[ILN]]&lt;"M")</f>
        <v>71</v>
      </c>
      <c r="T119" s="21" t="s">
        <v>2834</v>
      </c>
      <c r="U119" t="s">
        <v>1227</v>
      </c>
      <c r="V119" s="7" t="str">
        <f>HYPERLINK("https://www.ejacket.nsf.gov/ej/showProposal.do?ID="&amp;ckCodingQTable[[#This Row],[prop_id]],"eJ")</f>
        <v>eJ</v>
      </c>
      <c r="W119" t="s">
        <v>2871</v>
      </c>
      <c r="X119" t="s">
        <v>3322</v>
      </c>
      <c r="Y119" t="s">
        <v>3323</v>
      </c>
      <c r="Z119" t="s">
        <v>3324</v>
      </c>
      <c r="AA119" t="s">
        <v>3112</v>
      </c>
      <c r="AB119" s="109" t="str">
        <f>HYPERLINK("mailto:"&amp;ckCodingQTable[[#This Row],[email]]&amp;"&amp;subject=Your NSF Proposal:  "&amp;ckCodingQTable[[#This Row],[Div]]&amp;" "&amp;ckCodingQTable[[#This Row],[prop_id]], ckCodingQTable[[#This Row],[email]])</f>
        <v>kdeb@egr.msu.edu</v>
      </c>
      <c r="AC119" s="30">
        <v>43327</v>
      </c>
      <c r="AD119">
        <v>48</v>
      </c>
      <c r="AG119" s="110"/>
      <c r="AI119" s="26"/>
      <c r="AJ119" s="22"/>
      <c r="AN119" s="110"/>
      <c r="AO119" s="110"/>
      <c r="AP119" s="110"/>
      <c r="AQ119" s="110"/>
      <c r="AR119" s="7" t="str">
        <f>HYPERLINK("https://www.ejacket.nsf.gov/ej/showProposal.do?ID="&amp;ckCodingQTable[[#This Row],[prop_id]],"eJ")</f>
        <v>eJ</v>
      </c>
      <c r="AS119" t="s">
        <v>2829</v>
      </c>
      <c r="AT119" t="s">
        <v>3320</v>
      </c>
      <c r="AU119" t="b">
        <f>IF(ckCodingQTable[[#This Row],[ILN]]="N",SUBSTITUTE(AT118," ","")&lt;&gt;SUBSTITUTE(ckCodingQTable[[#This Row],[prop_titl_txt]]," ",""), FALSE)</f>
        <v>0</v>
      </c>
      <c r="AV119">
        <v>0</v>
      </c>
      <c r="AW119" s="13">
        <v>578146</v>
      </c>
      <c r="AX119" s="13">
        <v>578146</v>
      </c>
      <c r="AY119" s="13"/>
      <c r="AZ119" s="13"/>
      <c r="BA119" s="13"/>
      <c r="BB119" s="13"/>
      <c r="BC119">
        <v>8</v>
      </c>
      <c r="BD119">
        <v>4</v>
      </c>
      <c r="BE119">
        <v>4</v>
      </c>
      <c r="BH119">
        <v>0</v>
      </c>
      <c r="BI119">
        <v>0</v>
      </c>
      <c r="BJ119">
        <v>0</v>
      </c>
      <c r="BK119">
        <v>0</v>
      </c>
      <c r="BL119" t="s">
        <v>3325</v>
      </c>
    </row>
    <row r="120" spans="1:64" x14ac:dyDescent="0.35">
      <c r="A120" s="30"/>
      <c r="B120" s="30">
        <v>43004.756249999999</v>
      </c>
      <c r="C120" t="s">
        <v>2817</v>
      </c>
      <c r="D120" t="s">
        <v>2818</v>
      </c>
      <c r="E120" t="s">
        <v>476</v>
      </c>
      <c r="F120" t="s">
        <v>2819</v>
      </c>
      <c r="G120" t="s">
        <v>2820</v>
      </c>
      <c r="H120" s="21" t="s">
        <v>2821</v>
      </c>
      <c r="I120" s="85">
        <v>1</v>
      </c>
      <c r="J120" s="85">
        <v>0</v>
      </c>
      <c r="K120" t="s">
        <v>2822</v>
      </c>
      <c r="L120" t="s">
        <v>948</v>
      </c>
      <c r="M120" t="s">
        <v>2862</v>
      </c>
      <c r="N120" t="str">
        <f>IF(SUM(ckCodingQTable[[#This Row],[NfmlPIs]:[NnonWhtAsnPIs]])&gt;0,"WMD","")</f>
        <v>WMD</v>
      </c>
      <c r="O120" t="b">
        <f>_xlfn.XOR(IFERROR(MATCH(ckCodingQTable[[#This Row],[st_code]],EpscorTable[],0)&gt;0,FALSE),IFERROR(FIND("9150",ckCodingQTable[[#This Row],[propPRCs]])&gt;0,FALSE))</f>
        <v>0</v>
      </c>
      <c r="P120" s="21" t="b">
        <f>_xlfn.XOR(ckCodingQTable[[#This Row],[wmd]]&lt;&gt;"",IFERROR(FIND("9102",ckCodingQTable[[#This Row],[propPRCs]])&gt;0,FALSE))</f>
        <v>1</v>
      </c>
      <c r="Q120" t="s">
        <v>3036</v>
      </c>
      <c r="S120" s="106">
        <f>S119+(ckCodingQTable[[#This Row],[ILN]]&lt;"M")</f>
        <v>72</v>
      </c>
      <c r="T120" s="21" t="s">
        <v>2863</v>
      </c>
      <c r="U120" t="s">
        <v>1231</v>
      </c>
      <c r="V120" s="7" t="str">
        <f>HYPERLINK("https://www.ejacket.nsf.gov/ej/showProposal.do?ID="&amp;ckCodingQTable[[#This Row],[prop_id]],"eJ")</f>
        <v>eJ</v>
      </c>
      <c r="W120" t="s">
        <v>2825</v>
      </c>
      <c r="X120" t="s">
        <v>1231</v>
      </c>
      <c r="Y120" t="s">
        <v>1232</v>
      </c>
      <c r="Z120" t="s">
        <v>3326</v>
      </c>
      <c r="AA120" t="s">
        <v>2956</v>
      </c>
      <c r="AB120" s="109" t="str">
        <f>HYPERLINK("mailto:"&amp;ckCodingQTable[[#This Row],[email]]&amp;"&amp;subject=Your NSF Proposal:  "&amp;ckCodingQTable[[#This Row],[Div]]&amp;" "&amp;ckCodingQTable[[#This Row],[prop_id]], ckCodingQTable[[#This Row],[email]])</f>
        <v>brun@cs.umass.edu</v>
      </c>
      <c r="AC120" s="30">
        <v>43282</v>
      </c>
      <c r="AD120">
        <v>48</v>
      </c>
      <c r="AE120">
        <v>1</v>
      </c>
      <c r="AG120" s="110">
        <v>1</v>
      </c>
      <c r="AH120" t="s">
        <v>3327</v>
      </c>
      <c r="AI120" s="26">
        <v>7</v>
      </c>
      <c r="AJ120" s="22">
        <v>43082.638194444444</v>
      </c>
      <c r="AL120">
        <v>4</v>
      </c>
      <c r="AN120" s="110">
        <v>4</v>
      </c>
      <c r="AO120" s="110"/>
      <c r="AP120" s="110"/>
      <c r="AQ120" s="110"/>
      <c r="AR120" s="7" t="str">
        <f>HYPERLINK("https://www.ejacket.nsf.gov/ej/showProposal.do?ID="&amp;ckCodingQTable[[#This Row],[prop_id]],"eJ")</f>
        <v>eJ</v>
      </c>
      <c r="AS120" t="s">
        <v>2829</v>
      </c>
      <c r="AT120" t="s">
        <v>3328</v>
      </c>
      <c r="AU120" t="b">
        <f>IF(ckCodingQTable[[#This Row],[ILN]]="N",SUBSTITUTE(AT119," ","")&lt;&gt;SUBSTITUTE(ckCodingQTable[[#This Row],[prop_titl_txt]]," ",""), FALSE)</f>
        <v>0</v>
      </c>
      <c r="AV120">
        <v>0</v>
      </c>
      <c r="AW120" s="13">
        <v>1199624</v>
      </c>
      <c r="AX120" s="13">
        <v>1199624</v>
      </c>
      <c r="AY120" s="13"/>
      <c r="AZ120" s="13">
        <v>21008</v>
      </c>
      <c r="BA120" s="13">
        <v>100953</v>
      </c>
      <c r="BB120" s="13"/>
      <c r="BC120">
        <v>8</v>
      </c>
      <c r="BD120">
        <v>8</v>
      </c>
      <c r="BE120">
        <v>8</v>
      </c>
      <c r="BH120">
        <v>2</v>
      </c>
      <c r="BI120">
        <v>0</v>
      </c>
      <c r="BJ120">
        <v>0</v>
      </c>
      <c r="BK120">
        <v>0</v>
      </c>
      <c r="BL120" t="s">
        <v>3329</v>
      </c>
    </row>
    <row r="121" spans="1:64" x14ac:dyDescent="0.35">
      <c r="A121" s="30"/>
      <c r="B121" s="30">
        <v>43004.77847222222</v>
      </c>
      <c r="C121" t="s">
        <v>2868</v>
      </c>
      <c r="D121" t="s">
        <v>2869</v>
      </c>
      <c r="E121" t="s">
        <v>466</v>
      </c>
      <c r="F121" t="s">
        <v>2819</v>
      </c>
      <c r="G121" t="s">
        <v>2820</v>
      </c>
      <c r="H121" s="21" t="s">
        <v>2821</v>
      </c>
      <c r="I121" s="85">
        <v>1</v>
      </c>
      <c r="J121" s="85">
        <v>0</v>
      </c>
      <c r="K121" t="s">
        <v>2883</v>
      </c>
      <c r="L121" t="s">
        <v>931</v>
      </c>
      <c r="M121" t="s">
        <v>2862</v>
      </c>
      <c r="N121" t="str">
        <f>IF(SUM(ckCodingQTable[[#This Row],[NfmlPIs]:[NnonWhtAsnPIs]])&gt;0,"WMD","")</f>
        <v>WMD</v>
      </c>
      <c r="O121" t="b">
        <f>_xlfn.XOR(IFERROR(MATCH(ckCodingQTable[[#This Row],[st_code]],EpscorTable[],0)&gt;0,FALSE),IFERROR(FIND("9150",ckCodingQTable[[#This Row],[propPRCs]])&gt;0,FALSE))</f>
        <v>0</v>
      </c>
      <c r="P121" s="21" t="b">
        <f>_xlfn.XOR(ckCodingQTable[[#This Row],[wmd]]&lt;&gt;"",IFERROR(FIND("9102",ckCodingQTable[[#This Row],[propPRCs]])&gt;0,FALSE))</f>
        <v>1</v>
      </c>
      <c r="Q121" t="s">
        <v>2884</v>
      </c>
      <c r="S121" s="106">
        <f>S120+(ckCodingQTable[[#This Row],[ILN]]&lt;"M")</f>
        <v>73</v>
      </c>
      <c r="T121" s="21" t="s">
        <v>2863</v>
      </c>
      <c r="U121" t="s">
        <v>1238</v>
      </c>
      <c r="V121" s="7" t="str">
        <f>HYPERLINK("https://www.ejacket.nsf.gov/ej/showProposal.do?ID="&amp;ckCodingQTable[[#This Row],[prop_id]],"eJ")</f>
        <v>eJ</v>
      </c>
      <c r="W121" t="s">
        <v>2871</v>
      </c>
      <c r="X121" t="s">
        <v>1238</v>
      </c>
      <c r="Y121" t="s">
        <v>1239</v>
      </c>
      <c r="Z121" t="s">
        <v>3330</v>
      </c>
      <c r="AA121" t="s">
        <v>586</v>
      </c>
      <c r="AB121" s="109" t="str">
        <f>HYPERLINK("mailto:"&amp;ckCodingQTable[[#This Row],[email]]&amp;"&amp;subject=Your NSF Proposal:  "&amp;ckCodingQTable[[#This Row],[Div]]&amp;" "&amp;ckCodingQTable[[#This Row],[prop_id]], ckCodingQTable[[#This Row],[email]])</f>
        <v>Tim_Kraska@brown.edu</v>
      </c>
      <c r="AC121" s="30">
        <v>43252</v>
      </c>
      <c r="AD121">
        <v>48</v>
      </c>
      <c r="AG121" s="110"/>
      <c r="AI121" s="26"/>
      <c r="AJ121" s="22"/>
      <c r="AN121" s="110"/>
      <c r="AO121" s="110"/>
      <c r="AP121" s="110"/>
      <c r="AQ121" s="110"/>
      <c r="AR121" s="7" t="str">
        <f>HYPERLINK("https://www.ejacket.nsf.gov/ej/showProposal.do?ID="&amp;ckCodingQTable[[#This Row],[prop_id]],"eJ")</f>
        <v>eJ</v>
      </c>
      <c r="AS121" t="s">
        <v>2881</v>
      </c>
      <c r="AT121" t="s">
        <v>3331</v>
      </c>
      <c r="AU121" t="b">
        <f>IF(ckCodingQTable[[#This Row],[ILN]]="N",SUBSTITUTE(AT120," ","")&lt;&gt;SUBSTITUTE(ckCodingQTable[[#This Row],[prop_titl_txt]]," ",""), FALSE)</f>
        <v>0</v>
      </c>
      <c r="AV121">
        <v>0</v>
      </c>
      <c r="AW121" s="13">
        <v>1200000</v>
      </c>
      <c r="AX121" s="13">
        <v>1200000</v>
      </c>
      <c r="AY121" s="13"/>
      <c r="AZ121" s="13"/>
      <c r="BA121" s="13"/>
      <c r="BB121" s="13"/>
      <c r="BC121">
        <v>8</v>
      </c>
      <c r="BD121">
        <v>8</v>
      </c>
      <c r="BE121">
        <v>6</v>
      </c>
      <c r="BH121">
        <v>0</v>
      </c>
      <c r="BI121">
        <v>1</v>
      </c>
      <c r="BJ121">
        <v>0</v>
      </c>
      <c r="BK121">
        <v>0</v>
      </c>
      <c r="BL121" t="s">
        <v>3332</v>
      </c>
    </row>
    <row r="122" spans="1:64" x14ac:dyDescent="0.35">
      <c r="A122" s="30"/>
      <c r="B122" s="30">
        <v>43004.793055555558</v>
      </c>
      <c r="C122" t="s">
        <v>2868</v>
      </c>
      <c r="D122" t="s">
        <v>2869</v>
      </c>
      <c r="E122" t="s">
        <v>468</v>
      </c>
      <c r="F122" t="s">
        <v>2819</v>
      </c>
      <c r="G122" t="s">
        <v>2820</v>
      </c>
      <c r="H122" s="21" t="s">
        <v>2821</v>
      </c>
      <c r="I122" s="85">
        <v>1</v>
      </c>
      <c r="J122" s="85">
        <v>0</v>
      </c>
      <c r="K122" t="s">
        <v>2911</v>
      </c>
      <c r="L122" t="s">
        <v>1185</v>
      </c>
      <c r="M122" t="s">
        <v>2862</v>
      </c>
      <c r="N122" t="str">
        <f>IF(SUM(ckCodingQTable[[#This Row],[NfmlPIs]:[NnonWhtAsnPIs]])&gt;0,"WMD","")</f>
        <v>WMD</v>
      </c>
      <c r="O122" t="b">
        <f>_xlfn.XOR(IFERROR(MATCH(ckCodingQTable[[#This Row],[st_code]],EpscorTable[],0)&gt;0,FALSE),IFERROR(FIND("9150",ckCodingQTable[[#This Row],[propPRCs]])&gt;0,FALSE))</f>
        <v>0</v>
      </c>
      <c r="P122" s="21" t="b">
        <f>_xlfn.XOR(ckCodingQTable[[#This Row],[wmd]]&lt;&gt;"",IFERROR(FIND("9102",ckCodingQTable[[#This Row],[propPRCs]])&gt;0,FALSE))</f>
        <v>1</v>
      </c>
      <c r="Q122" t="s">
        <v>468</v>
      </c>
      <c r="S122" s="106">
        <f>S121+(ckCodingQTable[[#This Row],[ILN]]&lt;"M")</f>
        <v>74</v>
      </c>
      <c r="T122" s="21" t="s">
        <v>2863</v>
      </c>
      <c r="U122" t="s">
        <v>1241</v>
      </c>
      <c r="V122" s="7" t="str">
        <f>HYPERLINK("https://www.ejacket.nsf.gov/ej/showProposal.do?ID="&amp;ckCodingQTable[[#This Row],[prop_id]],"eJ")</f>
        <v>eJ</v>
      </c>
      <c r="W122" t="s">
        <v>2871</v>
      </c>
      <c r="X122" t="s">
        <v>1241</v>
      </c>
      <c r="Y122" t="s">
        <v>1242</v>
      </c>
      <c r="Z122" t="s">
        <v>3333</v>
      </c>
      <c r="AA122" t="s">
        <v>2956</v>
      </c>
      <c r="AB122" s="109" t="str">
        <f>HYPERLINK("mailto:"&amp;ckCodingQTable[[#This Row],[email]]&amp;"&amp;subject=Your NSF Proposal:  "&amp;ckCodingQTable[[#This Row],[Div]]&amp;" "&amp;ckCodingQTable[[#This Row],[prop_id]], ckCodingQTable[[#This Row],[email]])</f>
        <v>scroberts@umass.edu</v>
      </c>
      <c r="AC122" s="30">
        <v>43344</v>
      </c>
      <c r="AD122">
        <v>48</v>
      </c>
      <c r="AG122" s="110"/>
      <c r="AI122" s="26"/>
      <c r="AJ122" s="22"/>
      <c r="AN122" s="110"/>
      <c r="AO122" s="110"/>
      <c r="AP122" s="110"/>
      <c r="AQ122" s="110"/>
      <c r="AR122" s="7" t="str">
        <f>HYPERLINK("https://www.ejacket.nsf.gov/ej/showProposal.do?ID="&amp;ckCodingQTable[[#This Row],[prop_id]],"eJ")</f>
        <v>eJ</v>
      </c>
      <c r="AS122" t="s">
        <v>2881</v>
      </c>
      <c r="AT122" t="s">
        <v>3334</v>
      </c>
      <c r="AU122" t="b">
        <f>IF(ckCodingQTable[[#This Row],[ILN]]="N",SUBSTITUTE(AT121," ","")&lt;&gt;SUBSTITUTE(ckCodingQTable[[#This Row],[prop_titl_txt]]," ",""), FALSE)</f>
        <v>0</v>
      </c>
      <c r="AV122">
        <v>0</v>
      </c>
      <c r="AW122" s="13">
        <v>1199876</v>
      </c>
      <c r="AX122" s="13">
        <v>1199876</v>
      </c>
      <c r="AY122" s="13"/>
      <c r="AZ122" s="13"/>
      <c r="BA122" s="13"/>
      <c r="BB122" s="13"/>
      <c r="BC122">
        <v>12</v>
      </c>
      <c r="BD122">
        <v>12</v>
      </c>
      <c r="BE122">
        <v>9.6</v>
      </c>
      <c r="BF122">
        <v>1</v>
      </c>
      <c r="BG122">
        <v>3</v>
      </c>
      <c r="BH122">
        <v>2</v>
      </c>
      <c r="BI122">
        <v>0</v>
      </c>
      <c r="BJ122">
        <v>1</v>
      </c>
      <c r="BK122">
        <v>0</v>
      </c>
      <c r="BL122" t="s">
        <v>3335</v>
      </c>
    </row>
    <row r="123" spans="1:64" x14ac:dyDescent="0.35">
      <c r="A123" s="30"/>
      <c r="B123" s="30">
        <v>43004.822222222225</v>
      </c>
      <c r="C123" t="s">
        <v>2868</v>
      </c>
      <c r="D123" t="s">
        <v>2869</v>
      </c>
      <c r="E123" t="s">
        <v>466</v>
      </c>
      <c r="F123" t="s">
        <v>2819</v>
      </c>
      <c r="G123" t="s">
        <v>2820</v>
      </c>
      <c r="H123" s="21" t="s">
        <v>2821</v>
      </c>
      <c r="I123" s="85">
        <v>1</v>
      </c>
      <c r="J123" s="85">
        <v>0</v>
      </c>
      <c r="K123" t="s">
        <v>2883</v>
      </c>
      <c r="L123" t="s">
        <v>931</v>
      </c>
      <c r="M123" t="s">
        <v>2862</v>
      </c>
      <c r="N123" t="str">
        <f>IF(SUM(ckCodingQTable[[#This Row],[NfmlPIs]:[NnonWhtAsnPIs]])&gt;0,"WMD","")</f>
        <v/>
      </c>
      <c r="O123" t="b">
        <f>_xlfn.XOR(IFERROR(MATCH(ckCodingQTable[[#This Row],[st_code]],EpscorTable[],0)&gt;0,FALSE),IFERROR(FIND("9150",ckCodingQTable[[#This Row],[propPRCs]])&gt;0,FALSE))</f>
        <v>0</v>
      </c>
      <c r="P123" s="21" t="b">
        <f>_xlfn.XOR(ckCodingQTable[[#This Row],[wmd]]&lt;&gt;"",IFERROR(FIND("9102",ckCodingQTable[[#This Row],[propPRCs]])&gt;0,FALSE))</f>
        <v>0</v>
      </c>
      <c r="Q123" t="s">
        <v>2884</v>
      </c>
      <c r="S123" s="106">
        <f>S122+(ckCodingQTable[[#This Row],[ILN]]&lt;"M")</f>
        <v>75</v>
      </c>
      <c r="T123" s="21" t="s">
        <v>2863</v>
      </c>
      <c r="U123" t="s">
        <v>1244</v>
      </c>
      <c r="V123" s="7" t="str">
        <f>HYPERLINK("https://www.ejacket.nsf.gov/ej/showProposal.do?ID="&amp;ckCodingQTable[[#This Row],[prop_id]],"eJ")</f>
        <v>eJ</v>
      </c>
      <c r="W123" t="s">
        <v>2871</v>
      </c>
      <c r="X123" t="s">
        <v>1244</v>
      </c>
      <c r="Y123" t="s">
        <v>1245</v>
      </c>
      <c r="Z123" t="s">
        <v>3336</v>
      </c>
      <c r="AA123" t="s">
        <v>586</v>
      </c>
      <c r="AB123" s="109" t="str">
        <f>HYPERLINK("mailto:"&amp;ckCodingQTable[[#This Row],[email]]&amp;"&amp;subject=Your NSF Proposal:  "&amp;ckCodingQTable[[#This Row],[Div]]&amp;" "&amp;ckCodingQTable[[#This Row],[prop_id]], ckCodingQTable[[#This Row],[email]])</f>
        <v>madden@csail.mit.edu</v>
      </c>
      <c r="AC123" s="30">
        <v>43252</v>
      </c>
      <c r="AD123">
        <v>48</v>
      </c>
      <c r="AG123" s="110"/>
      <c r="AI123" s="26"/>
      <c r="AJ123" s="22"/>
      <c r="AN123" s="110"/>
      <c r="AO123" s="110"/>
      <c r="AP123" s="110"/>
      <c r="AQ123" s="110"/>
      <c r="AR123" s="7" t="str">
        <f>HYPERLINK("https://www.ejacket.nsf.gov/ej/showProposal.do?ID="&amp;ckCodingQTable[[#This Row],[prop_id]],"eJ")</f>
        <v>eJ</v>
      </c>
      <c r="AS123" t="s">
        <v>2881</v>
      </c>
      <c r="AT123" t="s">
        <v>3337</v>
      </c>
      <c r="AU123" t="b">
        <f>IF(ckCodingQTable[[#This Row],[ILN]]="N",SUBSTITUTE(AT122," ","")&lt;&gt;SUBSTITUTE(ckCodingQTable[[#This Row],[prop_titl_txt]]," ",""), FALSE)</f>
        <v>0</v>
      </c>
      <c r="AV123">
        <v>0</v>
      </c>
      <c r="AW123" s="13">
        <v>1200000</v>
      </c>
      <c r="AX123" s="13">
        <v>1200000</v>
      </c>
      <c r="AY123" s="13"/>
      <c r="AZ123" s="13"/>
      <c r="BA123" s="13"/>
      <c r="BB123" s="13"/>
      <c r="BC123">
        <v>8</v>
      </c>
      <c r="BD123">
        <v>8</v>
      </c>
      <c r="BE123">
        <v>8</v>
      </c>
      <c r="BH123">
        <v>0</v>
      </c>
      <c r="BI123">
        <v>0</v>
      </c>
      <c r="BJ123">
        <v>0</v>
      </c>
      <c r="BK123">
        <v>0</v>
      </c>
      <c r="BL123" t="s">
        <v>3338</v>
      </c>
    </row>
    <row r="124" spans="1:64" x14ac:dyDescent="0.35">
      <c r="A124" s="30"/>
      <c r="B124" s="30">
        <v>43004.868055555555</v>
      </c>
      <c r="C124" t="s">
        <v>2817</v>
      </c>
      <c r="D124" t="s">
        <v>2818</v>
      </c>
      <c r="E124" t="s">
        <v>474</v>
      </c>
      <c r="F124" t="s">
        <v>2819</v>
      </c>
      <c r="G124" t="s">
        <v>2820</v>
      </c>
      <c r="H124" s="21" t="s">
        <v>2821</v>
      </c>
      <c r="I124" s="85">
        <v>1</v>
      </c>
      <c r="J124" s="85">
        <v>0</v>
      </c>
      <c r="K124" t="s">
        <v>2822</v>
      </c>
      <c r="L124" t="s">
        <v>1201</v>
      </c>
      <c r="M124" t="s">
        <v>2833</v>
      </c>
      <c r="N124" t="str">
        <f>IF(SUM(ckCodingQTable[[#This Row],[NfmlPIs]:[NnonWhtAsnPIs]])&gt;0,"WMD","")</f>
        <v/>
      </c>
      <c r="O124" t="b">
        <f>_xlfn.XOR(IFERROR(MATCH(ckCodingQTable[[#This Row],[st_code]],EpscorTable[],0)&gt;0,FALSE),IFERROR(FIND("9150",ckCodingQTable[[#This Row],[propPRCs]])&gt;0,FALSE))</f>
        <v>0</v>
      </c>
      <c r="P124" s="21" t="b">
        <f>_xlfn.XOR(ckCodingQTable[[#This Row],[wmd]]&lt;&gt;"",IFERROR(FIND("9102",ckCodingQTable[[#This Row],[propPRCs]])&gt;0,FALSE))</f>
        <v>0</v>
      </c>
      <c r="Q124" t="s">
        <v>2988</v>
      </c>
      <c r="S124" s="106">
        <f>S123+(ckCodingQTable[[#This Row],[ILN]]&lt;"M")</f>
        <v>76</v>
      </c>
      <c r="T124" s="21" t="s">
        <v>2863</v>
      </c>
      <c r="U124" t="s">
        <v>1247</v>
      </c>
      <c r="V124" s="7" t="str">
        <f>HYPERLINK("https://www.ejacket.nsf.gov/ej/showProposal.do?ID="&amp;ckCodingQTable[[#This Row],[prop_id]],"eJ")</f>
        <v>eJ</v>
      </c>
      <c r="W124" t="s">
        <v>2825</v>
      </c>
      <c r="X124" t="s">
        <v>1247</v>
      </c>
      <c r="Y124" t="s">
        <v>1248</v>
      </c>
      <c r="Z124" t="s">
        <v>3339</v>
      </c>
      <c r="AA124" t="s">
        <v>689</v>
      </c>
      <c r="AB124" s="109" t="str">
        <f>HYPERLINK("mailto:"&amp;ckCodingQTable[[#This Row],[email]]&amp;"&amp;subject=Your NSF Proposal:  "&amp;ckCodingQTable[[#This Row],[Div]]&amp;" "&amp;ckCodingQTable[[#This Row],[prop_id]], ckCodingQTable[[#This Row],[email]])</f>
        <v>ashivani@seas.upenn.edu</v>
      </c>
      <c r="AC124" s="30">
        <v>43252</v>
      </c>
      <c r="AD124">
        <v>48</v>
      </c>
      <c r="AE124">
        <v>1</v>
      </c>
      <c r="AG124" s="110">
        <v>1</v>
      </c>
      <c r="AH124" t="s">
        <v>777</v>
      </c>
      <c r="AI124" s="26">
        <v>5</v>
      </c>
      <c r="AJ124" s="22">
        <v>43087.55</v>
      </c>
      <c r="AL124">
        <v>1</v>
      </c>
      <c r="AN124" s="110">
        <v>1</v>
      </c>
      <c r="AO124" s="110"/>
      <c r="AP124" s="110"/>
      <c r="AQ124" s="110"/>
      <c r="AR124" s="7" t="str">
        <f>HYPERLINK("https://www.ejacket.nsf.gov/ej/showProposal.do?ID="&amp;ckCodingQTable[[#This Row],[prop_id]],"eJ")</f>
        <v>eJ</v>
      </c>
      <c r="AS124" t="s">
        <v>2829</v>
      </c>
      <c r="AT124" t="s">
        <v>3340</v>
      </c>
      <c r="AU124" t="b">
        <f>IF(ckCodingQTable[[#This Row],[ILN]]="N",SUBSTITUTE(AT123," ","")&lt;&gt;SUBSTITUTE(ckCodingQTable[[#This Row],[prop_titl_txt]]," ",""), FALSE)</f>
        <v>0</v>
      </c>
      <c r="AV124">
        <v>0</v>
      </c>
      <c r="AW124" s="13">
        <v>1200000</v>
      </c>
      <c r="AX124" s="13">
        <v>1200000</v>
      </c>
      <c r="AY124" s="13"/>
      <c r="AZ124" s="13"/>
      <c r="BA124" s="13">
        <v>120000</v>
      </c>
      <c r="BB124" s="13"/>
      <c r="BC124">
        <v>8</v>
      </c>
      <c r="BD124">
        <v>12</v>
      </c>
      <c r="BE124">
        <v>9</v>
      </c>
      <c r="BH124">
        <v>0</v>
      </c>
      <c r="BI124">
        <v>0</v>
      </c>
      <c r="BJ124">
        <v>0</v>
      </c>
      <c r="BK124">
        <v>0</v>
      </c>
      <c r="BL124" t="s">
        <v>3341</v>
      </c>
    </row>
    <row r="125" spans="1:64" x14ac:dyDescent="0.35">
      <c r="A125" s="30"/>
      <c r="B125" s="30">
        <v>43004.941666666666</v>
      </c>
      <c r="C125" t="s">
        <v>2817</v>
      </c>
      <c r="D125" t="s">
        <v>2818</v>
      </c>
      <c r="E125" t="s">
        <v>476</v>
      </c>
      <c r="F125" t="s">
        <v>2819</v>
      </c>
      <c r="G125" t="s">
        <v>2820</v>
      </c>
      <c r="H125" s="21" t="s">
        <v>2821</v>
      </c>
      <c r="I125" s="85">
        <v>1</v>
      </c>
      <c r="J125" s="85">
        <v>0</v>
      </c>
      <c r="K125" t="s">
        <v>2822</v>
      </c>
      <c r="L125" t="s">
        <v>727</v>
      </c>
      <c r="M125" t="s">
        <v>2885</v>
      </c>
      <c r="N125" t="str">
        <f>IF(SUM(ckCodingQTable[[#This Row],[NfmlPIs]:[NnonWhtAsnPIs]])&gt;0,"WMD","")</f>
        <v/>
      </c>
      <c r="O125" t="b">
        <f>_xlfn.XOR(IFERROR(MATCH(ckCodingQTable[[#This Row],[st_code]],EpscorTable[],0)&gt;0,FALSE),IFERROR(FIND("9150",ckCodingQTable[[#This Row],[propPRCs]])&gt;0,FALSE))</f>
        <v>0</v>
      </c>
      <c r="P125" s="21" t="b">
        <f>_xlfn.XOR(ckCodingQTable[[#This Row],[wmd]]&lt;&gt;"",IFERROR(FIND("9102",ckCodingQTable[[#This Row],[propPRCs]])&gt;0,FALSE))</f>
        <v>0</v>
      </c>
      <c r="Q125" t="s">
        <v>2832</v>
      </c>
      <c r="S125" s="106">
        <f>S124+(ckCodingQTable[[#This Row],[ILN]]&lt;"M")</f>
        <v>77</v>
      </c>
      <c r="T125" s="21" t="s">
        <v>2824</v>
      </c>
      <c r="U125" t="s">
        <v>1251</v>
      </c>
      <c r="V125" s="7" t="str">
        <f>HYPERLINK("https://www.ejacket.nsf.gov/ej/showProposal.do?ID="&amp;ckCodingQTable[[#This Row],[prop_id]],"eJ")</f>
        <v>eJ</v>
      </c>
      <c r="W125" t="s">
        <v>2825</v>
      </c>
      <c r="X125" t="s">
        <v>1251</v>
      </c>
      <c r="Y125" t="s">
        <v>1252</v>
      </c>
      <c r="Z125" t="s">
        <v>3342</v>
      </c>
      <c r="AA125" t="s">
        <v>722</v>
      </c>
      <c r="AB125" s="109" t="str">
        <f>HYPERLINK("mailto:"&amp;ckCodingQTable[[#This Row],[email]]&amp;"&amp;subject=Your NSF Proposal:  "&amp;ckCodingQTable[[#This Row],[Div]]&amp;" "&amp;ckCodingQTable[[#This Row],[prop_id]], ckCodingQTable[[#This Row],[email]])</f>
        <v>myers@ece.utah.edu</v>
      </c>
      <c r="AC125" s="30">
        <v>43191</v>
      </c>
      <c r="AD125">
        <v>48</v>
      </c>
      <c r="AE125">
        <v>1</v>
      </c>
      <c r="AG125" s="110">
        <v>1</v>
      </c>
      <c r="AH125" t="s">
        <v>2981</v>
      </c>
      <c r="AI125" s="26">
        <v>6.25</v>
      </c>
      <c r="AJ125" s="22">
        <v>43077.345138888886</v>
      </c>
      <c r="AL125">
        <v>4</v>
      </c>
      <c r="AN125" s="110">
        <v>4</v>
      </c>
      <c r="AO125" s="110"/>
      <c r="AP125" s="110"/>
      <c r="AQ125" s="110"/>
      <c r="AR125" s="7" t="str">
        <f>HYPERLINK("https://www.ejacket.nsf.gov/ej/showProposal.do?ID="&amp;ckCodingQTable[[#This Row],[prop_id]],"eJ")</f>
        <v>eJ</v>
      </c>
      <c r="AS125" t="s">
        <v>2829</v>
      </c>
      <c r="AT125" t="s">
        <v>3343</v>
      </c>
      <c r="AU125" t="b">
        <f>IF(ckCodingQTable[[#This Row],[ILN]]="N",SUBSTITUTE(AT124," ","")&lt;&gt;SUBSTITUTE(ckCodingQTable[[#This Row],[prop_titl_txt]]," ",""), FALSE)</f>
        <v>0</v>
      </c>
      <c r="AV125">
        <v>0</v>
      </c>
      <c r="AW125" s="13">
        <v>397158</v>
      </c>
      <c r="AX125" s="13">
        <v>397158</v>
      </c>
      <c r="AY125" s="13"/>
      <c r="AZ125" s="13">
        <v>20000</v>
      </c>
      <c r="BA125" s="13"/>
      <c r="BB125" s="13">
        <v>7500</v>
      </c>
      <c r="BC125">
        <v>4</v>
      </c>
      <c r="BD125">
        <v>4</v>
      </c>
      <c r="BE125">
        <v>4</v>
      </c>
      <c r="BH125">
        <v>0</v>
      </c>
      <c r="BI125">
        <v>0</v>
      </c>
      <c r="BJ125">
        <v>0</v>
      </c>
      <c r="BK125">
        <v>0</v>
      </c>
      <c r="BL125" t="s">
        <v>3344</v>
      </c>
    </row>
    <row r="126" spans="1:64" x14ac:dyDescent="0.35">
      <c r="A126" s="30"/>
      <c r="B126" s="30">
        <v>43004.568749999999</v>
      </c>
      <c r="C126" t="s">
        <v>2817</v>
      </c>
      <c r="D126" t="s">
        <v>2818</v>
      </c>
      <c r="E126" t="s">
        <v>476</v>
      </c>
      <c r="F126" t="s">
        <v>2819</v>
      </c>
      <c r="G126" t="s">
        <v>2820</v>
      </c>
      <c r="H126" s="21" t="s">
        <v>2821</v>
      </c>
      <c r="I126" s="85">
        <v>1</v>
      </c>
      <c r="J126" s="85">
        <v>0</v>
      </c>
      <c r="K126" t="s">
        <v>2822</v>
      </c>
      <c r="L126" t="s">
        <v>727</v>
      </c>
      <c r="M126" t="s">
        <v>3167</v>
      </c>
      <c r="N126" t="str">
        <f>IF(SUM(ckCodingQTable[[#This Row],[NfmlPIs]:[NnonWhtAsnPIs]])&gt;0,"WMD","")</f>
        <v/>
      </c>
      <c r="O126" t="b">
        <f>_xlfn.XOR(IFERROR(MATCH(ckCodingQTable[[#This Row],[st_code]],EpscorTable[],0)&gt;0,FALSE),IFERROR(FIND("9150",ckCodingQTable[[#This Row],[propPRCs]])&gt;0,FALSE))</f>
        <v>0</v>
      </c>
      <c r="P126" s="21" t="b">
        <f>_xlfn.XOR(ckCodingQTable[[#This Row],[wmd]]&lt;&gt;"",IFERROR(FIND("9102",ckCodingQTable[[#This Row],[propPRCs]])&gt;0,FALSE))</f>
        <v>0</v>
      </c>
      <c r="Q126" t="s">
        <v>2832</v>
      </c>
      <c r="S126" s="106">
        <f>S125+(ckCodingQTable[[#This Row],[ILN]]&lt;"M")</f>
        <v>77</v>
      </c>
      <c r="T126" s="21" t="s">
        <v>2834</v>
      </c>
      <c r="U126" t="s">
        <v>1251</v>
      </c>
      <c r="V126" s="7" t="str">
        <f>HYPERLINK("https://www.ejacket.nsf.gov/ej/showProposal.do?ID="&amp;ckCodingQTable[[#This Row],[prop_id]],"eJ")</f>
        <v>eJ</v>
      </c>
      <c r="W126" t="s">
        <v>2825</v>
      </c>
      <c r="X126" t="s">
        <v>3345</v>
      </c>
      <c r="Y126" t="s">
        <v>3346</v>
      </c>
      <c r="Z126" t="s">
        <v>3023</v>
      </c>
      <c r="AA126" t="s">
        <v>692</v>
      </c>
      <c r="AB126" s="109" t="str">
        <f>HYPERLINK("mailto:"&amp;ckCodingQTable[[#This Row],[email]]&amp;"&amp;subject=Your NSF Proposal:  "&amp;ckCodingQTable[[#This Row],[Div]]&amp;" "&amp;ckCodingQTable[[#This Row],[prop_id]], ckCodingQTable[[#This Row],[email]])</f>
        <v>zheng@cse.usf.edu</v>
      </c>
      <c r="AC126" s="30">
        <v>43191</v>
      </c>
      <c r="AD126">
        <v>48</v>
      </c>
      <c r="AG126" s="110"/>
      <c r="AI126" s="26"/>
      <c r="AJ126" s="22"/>
      <c r="AN126" s="110"/>
      <c r="AO126" s="110"/>
      <c r="AP126" s="110"/>
      <c r="AQ126" s="110"/>
      <c r="AR126" s="7" t="str">
        <f>HYPERLINK("https://www.ejacket.nsf.gov/ej/showProposal.do?ID="&amp;ckCodingQTable[[#This Row],[prop_id]],"eJ")</f>
        <v>eJ</v>
      </c>
      <c r="AS126" t="s">
        <v>2829</v>
      </c>
      <c r="AT126" t="s">
        <v>3347</v>
      </c>
      <c r="AU126" t="b">
        <f>IF(ckCodingQTable[[#This Row],[ILN]]="N",SUBSTITUTE(AT125," ","")&lt;&gt;SUBSTITUTE(ckCodingQTable[[#This Row],[prop_titl_txt]]," ",""), FALSE)</f>
        <v>0</v>
      </c>
      <c r="AV126">
        <v>0</v>
      </c>
      <c r="AW126" s="13">
        <v>400086</v>
      </c>
      <c r="AX126" s="13">
        <v>400086</v>
      </c>
      <c r="AY126" s="13"/>
      <c r="AZ126" s="13">
        <v>6000</v>
      </c>
      <c r="BA126" s="13"/>
      <c r="BB126" s="13">
        <v>15000</v>
      </c>
      <c r="BC126">
        <v>4</v>
      </c>
      <c r="BD126">
        <v>8</v>
      </c>
      <c r="BE126">
        <v>6.5</v>
      </c>
      <c r="BH126">
        <v>0</v>
      </c>
      <c r="BI126">
        <v>0</v>
      </c>
      <c r="BJ126">
        <v>0</v>
      </c>
      <c r="BK126">
        <v>0</v>
      </c>
      <c r="BL126" t="s">
        <v>3348</v>
      </c>
    </row>
    <row r="127" spans="1:64" x14ac:dyDescent="0.35">
      <c r="A127" s="30"/>
      <c r="B127" s="30">
        <v>43004.811805555553</v>
      </c>
      <c r="C127" t="s">
        <v>2817</v>
      </c>
      <c r="D127" t="s">
        <v>2818</v>
      </c>
      <c r="E127" t="s">
        <v>476</v>
      </c>
      <c r="F127" t="s">
        <v>2819</v>
      </c>
      <c r="G127" t="s">
        <v>2820</v>
      </c>
      <c r="H127" s="21" t="s">
        <v>2821</v>
      </c>
      <c r="I127" s="85">
        <v>1</v>
      </c>
      <c r="J127" s="85">
        <v>0</v>
      </c>
      <c r="K127" t="s">
        <v>2822</v>
      </c>
      <c r="L127" t="s">
        <v>727</v>
      </c>
      <c r="M127" t="s">
        <v>2885</v>
      </c>
      <c r="N127" t="str">
        <f>IF(SUM(ckCodingQTable[[#This Row],[NfmlPIs]:[NnonWhtAsnPIs]])&gt;0,"WMD","")</f>
        <v/>
      </c>
      <c r="O127" t="b">
        <f>_xlfn.XOR(IFERROR(MATCH(ckCodingQTable[[#This Row],[st_code]],EpscorTable[],0)&gt;0,FALSE),IFERROR(FIND("9150",ckCodingQTable[[#This Row],[propPRCs]])&gt;0,FALSE))</f>
        <v>0</v>
      </c>
      <c r="P127" s="21" t="b">
        <f>_xlfn.XOR(ckCodingQTable[[#This Row],[wmd]]&lt;&gt;"",IFERROR(FIND("9102",ckCodingQTable[[#This Row],[propPRCs]])&gt;0,FALSE))</f>
        <v>0</v>
      </c>
      <c r="Q127" t="s">
        <v>2832</v>
      </c>
      <c r="S127" s="106">
        <f>S126+(ckCodingQTable[[#This Row],[ILN]]&lt;"M")</f>
        <v>77</v>
      </c>
      <c r="T127" s="21" t="s">
        <v>2834</v>
      </c>
      <c r="U127" t="s">
        <v>1251</v>
      </c>
      <c r="V127" s="7" t="str">
        <f>HYPERLINK("https://www.ejacket.nsf.gov/ej/showProposal.do?ID="&amp;ckCodingQTable[[#This Row],[prop_id]],"eJ")</f>
        <v>eJ</v>
      </c>
      <c r="W127" t="s">
        <v>2825</v>
      </c>
      <c r="X127" t="s">
        <v>3349</v>
      </c>
      <c r="Y127" t="s">
        <v>1026</v>
      </c>
      <c r="Z127" t="s">
        <v>3350</v>
      </c>
      <c r="AA127" t="s">
        <v>3351</v>
      </c>
      <c r="AB127" s="109" t="str">
        <f>HYPERLINK("mailto:"&amp;ckCodingQTable[[#This Row],[email]]&amp;"&amp;subject=Your NSF Proposal:  "&amp;ckCodingQTable[[#This Row],[Div]]&amp;" "&amp;ckCodingQTable[[#This Row],[prop_id]], ckCodingQTable[[#This Row],[email]])</f>
        <v>zhen.zhang@usu.edu</v>
      </c>
      <c r="AC127" s="30">
        <v>43191</v>
      </c>
      <c r="AD127">
        <v>48</v>
      </c>
      <c r="AG127" s="110"/>
      <c r="AI127" s="26"/>
      <c r="AJ127" s="22"/>
      <c r="AN127" s="110"/>
      <c r="AO127" s="110"/>
      <c r="AP127" s="110"/>
      <c r="AQ127" s="110"/>
      <c r="AR127" s="7" t="str">
        <f>HYPERLINK("https://www.ejacket.nsf.gov/ej/showProposal.do?ID="&amp;ckCodingQTable[[#This Row],[prop_id]],"eJ")</f>
        <v>eJ</v>
      </c>
      <c r="AS127" t="s">
        <v>2829</v>
      </c>
      <c r="AT127" t="s">
        <v>3347</v>
      </c>
      <c r="AU127" t="b">
        <f>IF(ckCodingQTable[[#This Row],[ILN]]="N",SUBSTITUTE(AT126," ","")&lt;&gt;SUBSTITUTE(ckCodingQTable[[#This Row],[prop_titl_txt]]," ",""), FALSE)</f>
        <v>0</v>
      </c>
      <c r="AV127">
        <v>0</v>
      </c>
      <c r="AW127" s="13">
        <v>402495</v>
      </c>
      <c r="AX127" s="13">
        <v>402495</v>
      </c>
      <c r="AY127" s="13"/>
      <c r="AZ127" s="13">
        <v>16000</v>
      </c>
      <c r="BA127" s="13"/>
      <c r="BB127" s="13">
        <v>7500</v>
      </c>
      <c r="BC127">
        <v>8</v>
      </c>
      <c r="BD127">
        <v>8</v>
      </c>
      <c r="BE127">
        <v>6.24</v>
      </c>
      <c r="BH127">
        <v>0</v>
      </c>
      <c r="BI127">
        <v>0</v>
      </c>
      <c r="BJ127">
        <v>0</v>
      </c>
      <c r="BK127">
        <v>0</v>
      </c>
      <c r="BL127" t="s">
        <v>3352</v>
      </c>
    </row>
    <row r="128" spans="1:64" x14ac:dyDescent="0.35">
      <c r="A128" s="30"/>
      <c r="B128" s="30">
        <v>43005.245833333334</v>
      </c>
      <c r="C128" t="s">
        <v>2839</v>
      </c>
      <c r="D128" t="s">
        <v>2840</v>
      </c>
      <c r="E128" t="s">
        <v>462</v>
      </c>
      <c r="F128" t="s">
        <v>2819</v>
      </c>
      <c r="G128" t="s">
        <v>2820</v>
      </c>
      <c r="H128" s="21" t="s">
        <v>2821</v>
      </c>
      <c r="I128" s="85">
        <v>1</v>
      </c>
      <c r="J128" s="85">
        <v>0</v>
      </c>
      <c r="L128" t="s">
        <v>761</v>
      </c>
      <c r="M128" t="s">
        <v>2833</v>
      </c>
      <c r="N128" t="str">
        <f>IF(SUM(ckCodingQTable[[#This Row],[NfmlPIs]:[NnonWhtAsnPIs]])&gt;0,"WMD","")</f>
        <v>WMD</v>
      </c>
      <c r="O128" t="b">
        <f>_xlfn.XOR(IFERROR(MATCH(ckCodingQTable[[#This Row],[st_code]],EpscorTable[],0)&gt;0,FALSE),IFERROR(FIND("9150",ckCodingQTable[[#This Row],[propPRCs]])&gt;0,FALSE))</f>
        <v>0</v>
      </c>
      <c r="P128" s="21" t="b">
        <f>_xlfn.XOR(ckCodingQTable[[#This Row],[wmd]]&lt;&gt;"",IFERROR(FIND("9102",ckCodingQTable[[#This Row],[propPRCs]])&gt;0,FALSE))</f>
        <v>1</v>
      </c>
      <c r="Q128" t="s">
        <v>485</v>
      </c>
      <c r="S128" s="106">
        <f>S127+(ckCodingQTable[[#This Row],[ILN]]&lt;"M")</f>
        <v>78</v>
      </c>
      <c r="T128" s="21" t="s">
        <v>2863</v>
      </c>
      <c r="U128" t="s">
        <v>1264</v>
      </c>
      <c r="V128" s="7" t="str">
        <f>HYPERLINK("https://www.ejacket.nsf.gov/ej/showProposal.do?ID="&amp;ckCodingQTable[[#This Row],[prop_id]],"eJ")</f>
        <v>eJ</v>
      </c>
      <c r="W128" t="s">
        <v>2841</v>
      </c>
      <c r="X128" t="s">
        <v>1264</v>
      </c>
      <c r="Y128" t="s">
        <v>1265</v>
      </c>
      <c r="Z128" t="s">
        <v>3353</v>
      </c>
      <c r="AA128" t="s">
        <v>2929</v>
      </c>
      <c r="AB128" s="109" t="str">
        <f>HYPERLINK("mailto:"&amp;ckCodingQTable[[#This Row],[email]]&amp;"&amp;subject=Your NSF Proposal:  "&amp;ckCodingQTable[[#This Row],[Div]]&amp;" "&amp;ckCodingQTable[[#This Row],[prop_id]], ckCodingQTable[[#This Row],[email]])</f>
        <v>bhuvan@cse.psu.edu</v>
      </c>
      <c r="AC128" s="30">
        <v>43344</v>
      </c>
      <c r="AD128">
        <v>48</v>
      </c>
      <c r="AG128" s="110"/>
      <c r="AI128" s="26"/>
      <c r="AJ128" s="22"/>
      <c r="AN128" s="110"/>
      <c r="AO128" s="110"/>
      <c r="AP128" s="110"/>
      <c r="AQ128" s="110"/>
      <c r="AR128" s="7" t="str">
        <f>HYPERLINK("https://www.ejacket.nsf.gov/ej/showProposal.do?ID="&amp;ckCodingQTable[[#This Row],[prop_id]],"eJ")</f>
        <v>eJ</v>
      </c>
      <c r="AS128" t="s">
        <v>2829</v>
      </c>
      <c r="AT128" t="s">
        <v>3354</v>
      </c>
      <c r="AU128" t="b">
        <f>IF(ckCodingQTable[[#This Row],[ILN]]="N",SUBSTITUTE(AT127," ","")&lt;&gt;SUBSTITUTE(ckCodingQTable[[#This Row],[prop_titl_txt]]," ",""), FALSE)</f>
        <v>0</v>
      </c>
      <c r="AV128">
        <v>0</v>
      </c>
      <c r="AW128" s="13">
        <v>1200000</v>
      </c>
      <c r="AX128" s="13">
        <v>1200000</v>
      </c>
      <c r="AY128" s="13"/>
      <c r="AZ128" s="13"/>
      <c r="BA128" s="13"/>
      <c r="BB128" s="13"/>
      <c r="BC128">
        <v>12</v>
      </c>
      <c r="BD128">
        <v>12</v>
      </c>
      <c r="BE128">
        <v>10</v>
      </c>
      <c r="BH128">
        <v>2</v>
      </c>
      <c r="BI128">
        <v>0</v>
      </c>
      <c r="BJ128">
        <v>0</v>
      </c>
      <c r="BK128">
        <v>1</v>
      </c>
      <c r="BL128" t="s">
        <v>3355</v>
      </c>
    </row>
    <row r="129" spans="1:64" x14ac:dyDescent="0.35">
      <c r="A129" s="30"/>
      <c r="B129" s="30">
        <v>43005.353472222225</v>
      </c>
      <c r="C129" t="s">
        <v>2839</v>
      </c>
      <c r="D129" t="s">
        <v>2840</v>
      </c>
      <c r="E129" t="s">
        <v>462</v>
      </c>
      <c r="F129" t="s">
        <v>2819</v>
      </c>
      <c r="G129" t="s">
        <v>2820</v>
      </c>
      <c r="H129" s="21" t="s">
        <v>2821</v>
      </c>
      <c r="I129" s="85">
        <v>1</v>
      </c>
      <c r="J129" s="85">
        <v>0</v>
      </c>
      <c r="L129" t="s">
        <v>757</v>
      </c>
      <c r="M129" t="s">
        <v>2833</v>
      </c>
      <c r="N129" t="str">
        <f>IF(SUM(ckCodingQTable[[#This Row],[NfmlPIs]:[NnonWhtAsnPIs]])&gt;0,"WMD","")</f>
        <v/>
      </c>
      <c r="O129" t="b">
        <f>_xlfn.XOR(IFERROR(MATCH(ckCodingQTable[[#This Row],[st_code]],EpscorTable[],0)&gt;0,FALSE),IFERROR(FIND("9150",ckCodingQTable[[#This Row],[propPRCs]])&gt;0,FALSE))</f>
        <v>0</v>
      </c>
      <c r="P129" s="21" t="b">
        <f>_xlfn.XOR(ckCodingQTable[[#This Row],[wmd]]&lt;&gt;"",IFERROR(FIND("9102",ckCodingQTable[[#This Row],[propPRCs]])&gt;0,FALSE))</f>
        <v>0</v>
      </c>
      <c r="Q129" t="s">
        <v>485</v>
      </c>
      <c r="S129" s="106">
        <f>S128+(ckCodingQTable[[#This Row],[ILN]]&lt;"M")</f>
        <v>79</v>
      </c>
      <c r="T129" s="21" t="s">
        <v>2863</v>
      </c>
      <c r="U129" t="s">
        <v>1267</v>
      </c>
      <c r="V129" s="7" t="str">
        <f>HYPERLINK("https://www.ejacket.nsf.gov/ej/showProposal.do?ID="&amp;ckCodingQTable[[#This Row],[prop_id]],"eJ")</f>
        <v>eJ</v>
      </c>
      <c r="W129" t="s">
        <v>2841</v>
      </c>
      <c r="X129" t="s">
        <v>1267</v>
      </c>
      <c r="Y129" t="s">
        <v>1268</v>
      </c>
      <c r="Z129" t="s">
        <v>3356</v>
      </c>
      <c r="AA129" t="s">
        <v>2929</v>
      </c>
      <c r="AB129" s="109" t="str">
        <f>HYPERLINK("mailto:"&amp;ckCodingQTable[[#This Row],[email]]&amp;"&amp;subject=Your NSF Proposal:  "&amp;ckCodingQTable[[#This Row],[Div]]&amp;" "&amp;ckCodingQTable[[#This Row],[prop_id]], ckCodingQTable[[#This Row],[email]])</f>
        <v>mcdaniel@cse.psu.edu</v>
      </c>
      <c r="AC129" s="30">
        <v>43313</v>
      </c>
      <c r="AD129">
        <v>48</v>
      </c>
      <c r="AG129" s="110"/>
      <c r="AI129" s="26"/>
      <c r="AJ129" s="22"/>
      <c r="AN129" s="110"/>
      <c r="AO129" s="110"/>
      <c r="AP129" s="110"/>
      <c r="AQ129" s="110"/>
      <c r="AR129" s="7" t="str">
        <f>HYPERLINK("https://www.ejacket.nsf.gov/ej/showProposal.do?ID="&amp;ckCodingQTable[[#This Row],[prop_id]],"eJ")</f>
        <v>eJ</v>
      </c>
      <c r="AS129" t="s">
        <v>2829</v>
      </c>
      <c r="AT129" t="s">
        <v>3357</v>
      </c>
      <c r="AU129" t="b">
        <f>IF(ckCodingQTable[[#This Row],[ILN]]="N",SUBSTITUTE(AT128," ","")&lt;&gt;SUBSTITUTE(ckCodingQTable[[#This Row],[prop_titl_txt]]," ",""), FALSE)</f>
        <v>0</v>
      </c>
      <c r="AV129">
        <v>0</v>
      </c>
      <c r="AW129" s="13">
        <v>1122382</v>
      </c>
      <c r="AX129" s="13">
        <v>1122382</v>
      </c>
      <c r="AY129" s="13"/>
      <c r="AZ129" s="13">
        <v>16000</v>
      </c>
      <c r="BA129" s="13"/>
      <c r="BB129" s="13"/>
      <c r="BC129">
        <v>12</v>
      </c>
      <c r="BD129">
        <v>8</v>
      </c>
      <c r="BE129">
        <v>7</v>
      </c>
      <c r="BH129">
        <v>0</v>
      </c>
      <c r="BI129">
        <v>0</v>
      </c>
      <c r="BJ129">
        <v>0</v>
      </c>
      <c r="BK129">
        <v>0</v>
      </c>
      <c r="BL129" t="s">
        <v>3358</v>
      </c>
    </row>
    <row r="130" spans="1:64" x14ac:dyDescent="0.35">
      <c r="A130" s="30"/>
      <c r="B130" s="30">
        <v>43005.356944444444</v>
      </c>
      <c r="C130" t="s">
        <v>2839</v>
      </c>
      <c r="D130" t="s">
        <v>2840</v>
      </c>
      <c r="E130" t="s">
        <v>462</v>
      </c>
      <c r="F130" t="s">
        <v>2819</v>
      </c>
      <c r="G130" t="s">
        <v>2820</v>
      </c>
      <c r="H130" s="21" t="s">
        <v>2821</v>
      </c>
      <c r="I130" s="85">
        <v>1</v>
      </c>
      <c r="J130" s="85">
        <v>0</v>
      </c>
      <c r="L130" t="s">
        <v>757</v>
      </c>
      <c r="M130" t="s">
        <v>2972</v>
      </c>
      <c r="N130" t="str">
        <f>IF(SUM(ckCodingQTable[[#This Row],[NfmlPIs]:[NnonWhtAsnPIs]])&gt;0,"WMD","")</f>
        <v/>
      </c>
      <c r="O130" t="b">
        <f>_xlfn.XOR(IFERROR(MATCH(ckCodingQTable[[#This Row],[st_code]],EpscorTable[],0)&gt;0,FALSE),IFERROR(FIND("9150",ckCodingQTable[[#This Row],[propPRCs]])&gt;0,FALSE))</f>
        <v>0</v>
      </c>
      <c r="P130" s="21" t="b">
        <f>_xlfn.XOR(ckCodingQTable[[#This Row],[wmd]]&lt;&gt;"",IFERROR(FIND("9102",ckCodingQTable[[#This Row],[propPRCs]])&gt;0,FALSE))</f>
        <v>0</v>
      </c>
      <c r="Q130" t="s">
        <v>485</v>
      </c>
      <c r="S130" s="106">
        <f>S129+(ckCodingQTable[[#This Row],[ILN]]&lt;"M")</f>
        <v>80</v>
      </c>
      <c r="T130" s="21" t="s">
        <v>2824</v>
      </c>
      <c r="U130" t="s">
        <v>1270</v>
      </c>
      <c r="V130" s="7" t="str">
        <f>HYPERLINK("https://www.ejacket.nsf.gov/ej/showProposal.do?ID="&amp;ckCodingQTable[[#This Row],[prop_id]],"eJ")</f>
        <v>eJ</v>
      </c>
      <c r="W130" t="s">
        <v>2841</v>
      </c>
      <c r="X130" t="s">
        <v>1270</v>
      </c>
      <c r="Y130" t="s">
        <v>1271</v>
      </c>
      <c r="Z130" t="s">
        <v>2555</v>
      </c>
      <c r="AA130" t="s">
        <v>650</v>
      </c>
      <c r="AB130" s="109" t="str">
        <f>HYPERLINK("mailto:"&amp;ckCodingQTable[[#This Row],[email]]&amp;"&amp;subject=Your NSF Proposal:  "&amp;ckCodingQTable[[#This Row],[Div]]&amp;" "&amp;ckCodingQTable[[#This Row],[prop_id]], ckCodingQTable[[#This Row],[email]])</f>
        <v>ezk@cs.stonybrook.edu</v>
      </c>
      <c r="AC130" s="30">
        <v>43252</v>
      </c>
      <c r="AD130">
        <v>48</v>
      </c>
      <c r="AG130" s="110"/>
      <c r="AI130" s="26"/>
      <c r="AJ130" s="22"/>
      <c r="AK130" s="21">
        <v>1</v>
      </c>
      <c r="AN130" s="110"/>
      <c r="AO130" s="110"/>
      <c r="AP130" s="110"/>
      <c r="AQ130" s="110"/>
      <c r="AR130" s="7" t="str">
        <f>HYPERLINK("https://www.ejacket.nsf.gov/ej/showProposal.do?ID="&amp;ckCodingQTable[[#This Row],[prop_id]],"eJ")</f>
        <v>eJ</v>
      </c>
      <c r="AS130" t="s">
        <v>2829</v>
      </c>
      <c r="AT130" t="s">
        <v>3359</v>
      </c>
      <c r="AU130" t="b">
        <f>IF(ckCodingQTable[[#This Row],[ILN]]="N",SUBSTITUTE(AT129," ","")&lt;&gt;SUBSTITUTE(ckCodingQTable[[#This Row],[prop_titl_txt]]," ",""), FALSE)</f>
        <v>0</v>
      </c>
      <c r="AV130">
        <v>0</v>
      </c>
      <c r="AW130" s="13">
        <v>797736</v>
      </c>
      <c r="AX130" s="13">
        <v>797736</v>
      </c>
      <c r="AY130" s="13"/>
      <c r="AZ130" s="13">
        <v>30000</v>
      </c>
      <c r="BA130" s="13"/>
      <c r="BB130" s="13"/>
      <c r="BC130">
        <v>8</v>
      </c>
      <c r="BD130">
        <v>8</v>
      </c>
      <c r="BE130">
        <v>4</v>
      </c>
      <c r="BH130">
        <v>0</v>
      </c>
      <c r="BI130">
        <v>0</v>
      </c>
      <c r="BJ130">
        <v>0</v>
      </c>
      <c r="BK130">
        <v>0</v>
      </c>
      <c r="BL130" t="s">
        <v>3360</v>
      </c>
    </row>
    <row r="131" spans="1:64" x14ac:dyDescent="0.35">
      <c r="A131" s="30"/>
      <c r="B131" s="30">
        <v>43004.725694444445</v>
      </c>
      <c r="C131" t="s">
        <v>2839</v>
      </c>
      <c r="D131" t="s">
        <v>2840</v>
      </c>
      <c r="E131" t="s">
        <v>462</v>
      </c>
      <c r="F131" t="s">
        <v>2819</v>
      </c>
      <c r="G131" t="s">
        <v>2820</v>
      </c>
      <c r="H131" s="21" t="s">
        <v>2821</v>
      </c>
      <c r="I131" s="85">
        <v>1</v>
      </c>
      <c r="J131" s="85">
        <v>0</v>
      </c>
      <c r="L131" t="s">
        <v>757</v>
      </c>
      <c r="M131" t="s">
        <v>2862</v>
      </c>
      <c r="N131" t="str">
        <f>IF(SUM(ckCodingQTable[[#This Row],[NfmlPIs]:[NnonWhtAsnPIs]])&gt;0,"WMD","")</f>
        <v/>
      </c>
      <c r="O131" t="b">
        <f>_xlfn.XOR(IFERROR(MATCH(ckCodingQTable[[#This Row],[st_code]],EpscorTable[],0)&gt;0,FALSE),IFERROR(FIND("9150",ckCodingQTable[[#This Row],[propPRCs]])&gt;0,FALSE))</f>
        <v>0</v>
      </c>
      <c r="P131" s="21" t="b">
        <f>_xlfn.XOR(ckCodingQTable[[#This Row],[wmd]]&lt;&gt;"",IFERROR(FIND("9102",ckCodingQTable[[#This Row],[propPRCs]])&gt;0,FALSE))</f>
        <v>0</v>
      </c>
      <c r="Q131" t="s">
        <v>485</v>
      </c>
      <c r="S131" s="106">
        <f>S130+(ckCodingQTable[[#This Row],[ILN]]&lt;"M")</f>
        <v>80</v>
      </c>
      <c r="T131" s="21" t="s">
        <v>2834</v>
      </c>
      <c r="U131" t="s">
        <v>1270</v>
      </c>
      <c r="V131" s="7" t="str">
        <f>HYPERLINK("https://www.ejacket.nsf.gov/ej/showProposal.do?ID="&amp;ckCodingQTable[[#This Row],[prop_id]],"eJ")</f>
        <v>eJ</v>
      </c>
      <c r="W131" t="s">
        <v>2841</v>
      </c>
      <c r="X131" t="s">
        <v>3361</v>
      </c>
      <c r="Y131" t="s">
        <v>3362</v>
      </c>
      <c r="Z131" t="s">
        <v>756</v>
      </c>
      <c r="AA131" t="s">
        <v>597</v>
      </c>
      <c r="AB131" s="109" t="str">
        <f>HYPERLINK("mailto:"&amp;ckCodingQTable[[#This Row],[email]]&amp;"&amp;subject=Your NSF Proposal:  "&amp;ckCodingQTable[[#This Row],[Div]]&amp;" "&amp;ckCodingQTable[[#This Row],[prop_id]], ckCodingQTable[[#This Row],[email]])</f>
        <v>pjd@ccs.neu.edu</v>
      </c>
      <c r="AC131" s="30">
        <v>43252</v>
      </c>
      <c r="AD131">
        <v>48</v>
      </c>
      <c r="AG131" s="110"/>
      <c r="AI131" s="26"/>
      <c r="AJ131" s="22"/>
      <c r="AN131" s="110"/>
      <c r="AO131" s="110"/>
      <c r="AP131" s="110"/>
      <c r="AQ131" s="110"/>
      <c r="AR131" s="7" t="str">
        <f>HYPERLINK("https://www.ejacket.nsf.gov/ej/showProposal.do?ID="&amp;ckCodingQTable[[#This Row],[prop_id]],"eJ")</f>
        <v>eJ</v>
      </c>
      <c r="AS131" t="s">
        <v>2829</v>
      </c>
      <c r="AT131" t="s">
        <v>3359</v>
      </c>
      <c r="AU131" t="b">
        <f>IF(ckCodingQTable[[#This Row],[ILN]]="N",SUBSTITUTE(AT130," ","")&lt;&gt;SUBSTITUTE(ckCodingQTable[[#This Row],[prop_titl_txt]]," ",""), FALSE)</f>
        <v>0</v>
      </c>
      <c r="AV131">
        <v>0</v>
      </c>
      <c r="AW131" s="13">
        <v>323949</v>
      </c>
      <c r="AX131" s="13">
        <v>323949</v>
      </c>
      <c r="AY131" s="13"/>
      <c r="AZ131" s="13">
        <v>12551</v>
      </c>
      <c r="BA131" s="13"/>
      <c r="BB131" s="13"/>
      <c r="BC131">
        <v>4</v>
      </c>
      <c r="BD131">
        <v>4</v>
      </c>
      <c r="BE131">
        <v>2</v>
      </c>
      <c r="BH131">
        <v>0</v>
      </c>
      <c r="BI131">
        <v>0</v>
      </c>
      <c r="BJ131">
        <v>0</v>
      </c>
      <c r="BK131">
        <v>0</v>
      </c>
      <c r="BL131" t="s">
        <v>3363</v>
      </c>
    </row>
    <row r="132" spans="1:64" x14ac:dyDescent="0.35">
      <c r="A132" s="30"/>
      <c r="B132" s="30">
        <v>43005.381249999999</v>
      </c>
      <c r="C132" t="s">
        <v>2868</v>
      </c>
      <c r="D132" t="s">
        <v>2869</v>
      </c>
      <c r="E132" t="s">
        <v>466</v>
      </c>
      <c r="F132" t="s">
        <v>2819</v>
      </c>
      <c r="G132" t="s">
        <v>2820</v>
      </c>
      <c r="H132" s="21" t="s">
        <v>2821</v>
      </c>
      <c r="I132" s="85">
        <v>1</v>
      </c>
      <c r="J132" s="85">
        <v>0</v>
      </c>
      <c r="K132" t="s">
        <v>2883</v>
      </c>
      <c r="L132" t="s">
        <v>811</v>
      </c>
      <c r="M132" t="s">
        <v>115</v>
      </c>
      <c r="N132" t="str">
        <f>IF(SUM(ckCodingQTable[[#This Row],[NfmlPIs]:[NnonWhtAsnPIs]])&gt;0,"WMD","")</f>
        <v>WMD</v>
      </c>
      <c r="O132" t="b">
        <f>_xlfn.XOR(IFERROR(MATCH(ckCodingQTable[[#This Row],[st_code]],EpscorTable[],0)&gt;0,FALSE),IFERROR(FIND("9150",ckCodingQTable[[#This Row],[propPRCs]])&gt;0,FALSE))</f>
        <v>0</v>
      </c>
      <c r="P132" s="21" t="b">
        <f>_xlfn.XOR(ckCodingQTable[[#This Row],[wmd]]&lt;&gt;"",IFERROR(FIND("9102",ckCodingQTable[[#This Row],[propPRCs]])&gt;0,FALSE))</f>
        <v>1</v>
      </c>
      <c r="Q132" t="s">
        <v>3364</v>
      </c>
      <c r="S132" s="106">
        <f>S131+(ckCodingQTable[[#This Row],[ILN]]&lt;"M")</f>
        <v>81</v>
      </c>
      <c r="T132" s="21" t="s">
        <v>2824</v>
      </c>
      <c r="U132" t="s">
        <v>1273</v>
      </c>
      <c r="V132" s="7" t="str">
        <f>HYPERLINK("https://www.ejacket.nsf.gov/ej/showProposal.do?ID="&amp;ckCodingQTable[[#This Row],[prop_id]],"eJ")</f>
        <v>eJ</v>
      </c>
      <c r="W132" t="s">
        <v>2871</v>
      </c>
      <c r="X132" t="s">
        <v>1273</v>
      </c>
      <c r="Y132" t="s">
        <v>1274</v>
      </c>
      <c r="Z132" t="s">
        <v>3365</v>
      </c>
      <c r="AA132" t="s">
        <v>3366</v>
      </c>
      <c r="AB132" s="109" t="str">
        <f>HYPERLINK("mailto:"&amp;ckCodingQTable[[#This Row],[email]]&amp;"&amp;subject=Your NSF Proposal:  "&amp;ckCodingQTable[[#This Row],[Div]]&amp;" "&amp;ckCodingQTable[[#This Row],[prop_id]], ckCodingQTable[[#This Row],[email]])</f>
        <v>isafro@clemson.edu</v>
      </c>
      <c r="AC132" s="30">
        <v>43102</v>
      </c>
      <c r="AD132">
        <v>36</v>
      </c>
      <c r="AE132">
        <v>1</v>
      </c>
      <c r="AG132" s="110">
        <v>1</v>
      </c>
      <c r="AH132" t="s">
        <v>3240</v>
      </c>
      <c r="AI132" s="26">
        <v>3.6666666666666665</v>
      </c>
      <c r="AJ132" s="22">
        <v>43083.742361111108</v>
      </c>
      <c r="AL132">
        <v>3</v>
      </c>
      <c r="AN132" s="110">
        <v>3</v>
      </c>
      <c r="AO132" s="110"/>
      <c r="AP132" s="110"/>
      <c r="AQ132" s="110"/>
      <c r="AR132" s="7" t="str">
        <f>HYPERLINK("https://www.ejacket.nsf.gov/ej/showProposal.do?ID="&amp;ckCodingQTable[[#This Row],[prop_id]],"eJ")</f>
        <v>eJ</v>
      </c>
      <c r="AS132" t="s">
        <v>2829</v>
      </c>
      <c r="AT132" t="s">
        <v>3367</v>
      </c>
      <c r="AU132" t="b">
        <f>IF(ckCodingQTable[[#This Row],[ILN]]="N",SUBSTITUTE(AT131," ","")&lt;&gt;SUBSTITUTE(ckCodingQTable[[#This Row],[prop_titl_txt]]," ",""), FALSE)</f>
        <v>0</v>
      </c>
      <c r="AV132">
        <v>0</v>
      </c>
      <c r="AW132" s="13">
        <v>1000000</v>
      </c>
      <c r="AX132" s="13">
        <v>1000000</v>
      </c>
      <c r="AY132" s="13"/>
      <c r="AZ132" s="13">
        <v>10800</v>
      </c>
      <c r="BA132" s="13"/>
      <c r="BB132" s="13"/>
      <c r="BC132">
        <v>9</v>
      </c>
      <c r="BD132">
        <v>12</v>
      </c>
      <c r="BE132">
        <v>7.89</v>
      </c>
      <c r="BG132">
        <v>4.5</v>
      </c>
      <c r="BH132">
        <v>2</v>
      </c>
      <c r="BI132">
        <v>0</v>
      </c>
      <c r="BJ132">
        <v>0</v>
      </c>
      <c r="BK132">
        <v>0</v>
      </c>
      <c r="BL132" t="s">
        <v>3368</v>
      </c>
    </row>
    <row r="133" spans="1:64" x14ac:dyDescent="0.35">
      <c r="A133" s="30"/>
      <c r="B133" s="30">
        <v>43004.706250000003</v>
      </c>
      <c r="C133" t="s">
        <v>2868</v>
      </c>
      <c r="D133" t="s">
        <v>2869</v>
      </c>
      <c r="E133" t="s">
        <v>466</v>
      </c>
      <c r="F133" t="s">
        <v>2819</v>
      </c>
      <c r="G133" t="s">
        <v>2820</v>
      </c>
      <c r="H133" s="21" t="s">
        <v>2821</v>
      </c>
      <c r="I133" s="85">
        <v>1</v>
      </c>
      <c r="J133" s="85">
        <v>0</v>
      </c>
      <c r="K133" t="s">
        <v>2883</v>
      </c>
      <c r="L133" t="s">
        <v>811</v>
      </c>
      <c r="M133" t="s">
        <v>115</v>
      </c>
      <c r="N133" t="str">
        <f>IF(SUM(ckCodingQTable[[#This Row],[NfmlPIs]:[NnonWhtAsnPIs]])&gt;0,"WMD","")</f>
        <v/>
      </c>
      <c r="O133" t="b">
        <f>_xlfn.XOR(IFERROR(MATCH(ckCodingQTable[[#This Row],[st_code]],EpscorTable[],0)&gt;0,FALSE),IFERROR(FIND("9150",ckCodingQTable[[#This Row],[propPRCs]])&gt;0,FALSE))</f>
        <v>0</v>
      </c>
      <c r="P133" s="21" t="b">
        <f>_xlfn.XOR(ckCodingQTable[[#This Row],[wmd]]&lt;&gt;"",IFERROR(FIND("9102",ckCodingQTable[[#This Row],[propPRCs]])&gt;0,FALSE))</f>
        <v>0</v>
      </c>
      <c r="Q133" t="s">
        <v>3364</v>
      </c>
      <c r="S133" s="106">
        <f>S132+(ckCodingQTable[[#This Row],[ILN]]&lt;"M")</f>
        <v>81</v>
      </c>
      <c r="T133" s="21" t="s">
        <v>2834</v>
      </c>
      <c r="U133" t="s">
        <v>1273</v>
      </c>
      <c r="V133" s="7" t="str">
        <f>HYPERLINK("https://www.ejacket.nsf.gov/ej/showProposal.do?ID="&amp;ckCodingQTable[[#This Row],[prop_id]],"eJ")</f>
        <v>eJ</v>
      </c>
      <c r="W133" t="s">
        <v>2871</v>
      </c>
      <c r="X133" t="s">
        <v>3369</v>
      </c>
      <c r="Y133" t="s">
        <v>3370</v>
      </c>
      <c r="Z133" t="s">
        <v>3005</v>
      </c>
      <c r="AA133" t="s">
        <v>3371</v>
      </c>
      <c r="AB133" s="109" t="str">
        <f>HYPERLINK("mailto:"&amp;ckCodingQTable[[#This Row],[email]]&amp;"&amp;subject=Your NSF Proposal:  "&amp;ckCodingQTable[[#This Row],[Div]]&amp;" "&amp;ckCodingQTable[[#This Row],[prop_id]], ckCodingQTable[[#This Row],[email]])</f>
        <v>shtutmanm@cop.sc.edu</v>
      </c>
      <c r="AC133" s="30">
        <v>43132</v>
      </c>
      <c r="AD133">
        <v>36</v>
      </c>
      <c r="AG133" s="110"/>
      <c r="AI133" s="26"/>
      <c r="AJ133" s="22"/>
      <c r="AN133" s="110"/>
      <c r="AO133" s="110"/>
      <c r="AP133" s="110"/>
      <c r="AQ133" s="110"/>
      <c r="AR133" s="7" t="str">
        <f>HYPERLINK("https://www.ejacket.nsf.gov/ej/showProposal.do?ID="&amp;ckCodingQTable[[#This Row],[prop_id]],"eJ")</f>
        <v>eJ</v>
      </c>
      <c r="AS133" t="s">
        <v>2829</v>
      </c>
      <c r="AT133" t="s">
        <v>3367</v>
      </c>
      <c r="AU133" t="b">
        <f>IF(ckCodingQTable[[#This Row],[ILN]]="N",SUBSTITUTE(AT132," ","")&lt;&gt;SUBSTITUTE(ckCodingQTable[[#This Row],[prop_titl_txt]]," ",""), FALSE)</f>
        <v>0</v>
      </c>
      <c r="AV133">
        <v>0</v>
      </c>
      <c r="AW133" s="13">
        <v>198888</v>
      </c>
      <c r="AX133" s="13">
        <v>198888</v>
      </c>
      <c r="AY133" s="13"/>
      <c r="AZ133" s="13"/>
      <c r="BA133" s="13"/>
      <c r="BB133" s="13"/>
      <c r="BC133">
        <v>3</v>
      </c>
      <c r="BD133">
        <v>3</v>
      </c>
      <c r="BG133">
        <v>3.6</v>
      </c>
      <c r="BH133">
        <v>0</v>
      </c>
      <c r="BI133">
        <v>0</v>
      </c>
      <c r="BJ133">
        <v>0</v>
      </c>
      <c r="BK133">
        <v>0</v>
      </c>
      <c r="BL133" t="s">
        <v>3372</v>
      </c>
    </row>
    <row r="134" spans="1:64" x14ac:dyDescent="0.35">
      <c r="A134" s="30"/>
      <c r="B134" s="30">
        <v>43005.381249999999</v>
      </c>
      <c r="C134" t="s">
        <v>2817</v>
      </c>
      <c r="D134" t="s">
        <v>2818</v>
      </c>
      <c r="E134" t="s">
        <v>476</v>
      </c>
      <c r="F134" t="s">
        <v>2819</v>
      </c>
      <c r="G134" t="s">
        <v>2820</v>
      </c>
      <c r="H134" s="21" t="s">
        <v>2821</v>
      </c>
      <c r="I134" s="85">
        <v>1</v>
      </c>
      <c r="J134" s="85">
        <v>0</v>
      </c>
      <c r="K134" t="s">
        <v>2822</v>
      </c>
      <c r="L134" t="s">
        <v>948</v>
      </c>
      <c r="M134" t="s">
        <v>2862</v>
      </c>
      <c r="N134" t="str">
        <f>IF(SUM(ckCodingQTable[[#This Row],[NfmlPIs]:[NnonWhtAsnPIs]])&gt;0,"WMD","")</f>
        <v/>
      </c>
      <c r="O134" t="b">
        <f>_xlfn.XOR(IFERROR(MATCH(ckCodingQTable[[#This Row],[st_code]],EpscorTable[],0)&gt;0,FALSE),IFERROR(FIND("9150",ckCodingQTable[[#This Row],[propPRCs]])&gt;0,FALSE))</f>
        <v>0</v>
      </c>
      <c r="P134" s="21" t="b">
        <f>_xlfn.XOR(ckCodingQTable[[#This Row],[wmd]]&lt;&gt;"",IFERROR(FIND("9102",ckCodingQTable[[#This Row],[propPRCs]])&gt;0,FALSE))</f>
        <v>0</v>
      </c>
      <c r="Q134" t="s">
        <v>3036</v>
      </c>
      <c r="S134" s="106">
        <f>S133+(ckCodingQTable[[#This Row],[ILN]]&lt;"M")</f>
        <v>82</v>
      </c>
      <c r="T134" s="21" t="s">
        <v>2863</v>
      </c>
      <c r="U134" t="s">
        <v>1284</v>
      </c>
      <c r="V134" s="7" t="str">
        <f>HYPERLINK("https://www.ejacket.nsf.gov/ej/showProposal.do?ID="&amp;ckCodingQTable[[#This Row],[prop_id]],"eJ")</f>
        <v>eJ</v>
      </c>
      <c r="W134" t="s">
        <v>2825</v>
      </c>
      <c r="X134" t="s">
        <v>1284</v>
      </c>
      <c r="Y134" t="s">
        <v>1285</v>
      </c>
      <c r="Z134" t="s">
        <v>3373</v>
      </c>
      <c r="AA134" t="s">
        <v>597</v>
      </c>
      <c r="AB134" s="109" t="str">
        <f>HYPERLINK("mailto:"&amp;ckCodingQTable[[#This Row],[email]]&amp;"&amp;subject=Your NSF Proposal:  "&amp;ckCodingQTable[[#This Row],[Div]]&amp;" "&amp;ckCodingQTable[[#This Row],[prop_id]], ckCodingQTable[[#This Row],[email]])</f>
        <v>j.vitek@neu.edu</v>
      </c>
      <c r="AC134" s="30">
        <v>43344</v>
      </c>
      <c r="AD134">
        <v>48</v>
      </c>
      <c r="AE134">
        <v>1</v>
      </c>
      <c r="AG134" s="110">
        <v>1</v>
      </c>
      <c r="AH134" t="s">
        <v>3374</v>
      </c>
      <c r="AI134" s="26">
        <v>4.5</v>
      </c>
      <c r="AJ134" s="22">
        <v>43082.693749999999</v>
      </c>
      <c r="AK134" s="21">
        <v>1</v>
      </c>
      <c r="AL134">
        <v>4</v>
      </c>
      <c r="AN134" s="110">
        <v>4</v>
      </c>
      <c r="AO134" s="110"/>
      <c r="AP134" s="110"/>
      <c r="AQ134" s="110"/>
      <c r="AR134" s="7" t="str">
        <f>HYPERLINK("https://www.ejacket.nsf.gov/ej/showProposal.do?ID="&amp;ckCodingQTable[[#This Row],[prop_id]],"eJ")</f>
        <v>eJ</v>
      </c>
      <c r="AS134" t="s">
        <v>2829</v>
      </c>
      <c r="AT134" t="s">
        <v>3375</v>
      </c>
      <c r="AU134" t="b">
        <f>IF(ckCodingQTable[[#This Row],[ILN]]="N",SUBSTITUTE(AT133," ","")&lt;&gt;SUBSTITUTE(ckCodingQTable[[#This Row],[prop_titl_txt]]," ",""), FALSE)</f>
        <v>0</v>
      </c>
      <c r="AV134">
        <v>0</v>
      </c>
      <c r="AW134" s="13">
        <v>848149</v>
      </c>
      <c r="AX134" s="13">
        <v>848149</v>
      </c>
      <c r="AY134" s="13"/>
      <c r="AZ134" s="13">
        <v>41836</v>
      </c>
      <c r="BA134" s="13">
        <v>208240</v>
      </c>
      <c r="BB134" s="13"/>
      <c r="BC134">
        <v>4</v>
      </c>
      <c r="BD134">
        <v>4</v>
      </c>
      <c r="BE134">
        <v>1.2</v>
      </c>
      <c r="BH134">
        <v>0</v>
      </c>
      <c r="BI134">
        <v>0</v>
      </c>
      <c r="BJ134">
        <v>0</v>
      </c>
      <c r="BK134">
        <v>0</v>
      </c>
      <c r="BL134" t="s">
        <v>3376</v>
      </c>
    </row>
    <row r="135" spans="1:64" x14ac:dyDescent="0.35">
      <c r="A135" s="30"/>
      <c r="B135" s="30">
        <v>43005.388194444444</v>
      </c>
      <c r="C135" t="s">
        <v>2868</v>
      </c>
      <c r="D135" t="s">
        <v>2869</v>
      </c>
      <c r="E135" t="s">
        <v>468</v>
      </c>
      <c r="F135" t="s">
        <v>2819</v>
      </c>
      <c r="G135" t="s">
        <v>2820</v>
      </c>
      <c r="H135" s="21" t="s">
        <v>2821</v>
      </c>
      <c r="I135" s="85">
        <v>1</v>
      </c>
      <c r="J135" s="85">
        <v>0</v>
      </c>
      <c r="L135" t="s">
        <v>807</v>
      </c>
      <c r="M135" t="s">
        <v>93</v>
      </c>
      <c r="N135" t="str">
        <f>IF(SUM(ckCodingQTable[[#This Row],[NfmlPIs]:[NnonWhtAsnPIs]])&gt;0,"WMD","")</f>
        <v/>
      </c>
      <c r="O135" t="b">
        <f>_xlfn.XOR(IFERROR(MATCH(ckCodingQTable[[#This Row],[st_code]],EpscorTable[],0)&gt;0,FALSE),IFERROR(FIND("9150",ckCodingQTable[[#This Row],[propPRCs]])&gt;0,FALSE))</f>
        <v>0</v>
      </c>
      <c r="P135" s="21" t="b">
        <f>_xlfn.XOR(ckCodingQTable[[#This Row],[wmd]]&lt;&gt;"",IFERROR(FIND("9102",ckCodingQTable[[#This Row],[propPRCs]])&gt;0,FALSE))</f>
        <v>0</v>
      </c>
      <c r="Q135" t="s">
        <v>3377</v>
      </c>
      <c r="S135" s="106">
        <f>S134+(ckCodingQTable[[#This Row],[ILN]]&lt;"M")</f>
        <v>83</v>
      </c>
      <c r="T135" s="21" t="s">
        <v>2824</v>
      </c>
      <c r="U135" t="s">
        <v>1295</v>
      </c>
      <c r="V135" s="7" t="str">
        <f>HYPERLINK("https://www.ejacket.nsf.gov/ej/showProposal.do?ID="&amp;ckCodingQTable[[#This Row],[prop_id]],"eJ")</f>
        <v>eJ</v>
      </c>
      <c r="W135" t="s">
        <v>2871</v>
      </c>
      <c r="X135" t="s">
        <v>1295</v>
      </c>
      <c r="Y135" t="s">
        <v>1296</v>
      </c>
      <c r="Z135" t="s">
        <v>3378</v>
      </c>
      <c r="AA135" t="s">
        <v>3379</v>
      </c>
      <c r="AB135" s="109" t="str">
        <f>HYPERLINK("mailto:"&amp;ckCodingQTable[[#This Row],[email]]&amp;"&amp;subject=Your NSF Proposal:  "&amp;ckCodingQTable[[#This Row],[Div]]&amp;" "&amp;ckCodingQTable[[#This Row],[prop_id]], ckCodingQTable[[#This Row],[email]])</f>
        <v>dhl@cs.brown.edu</v>
      </c>
      <c r="AC135" s="30">
        <v>43252</v>
      </c>
      <c r="AD135">
        <v>48</v>
      </c>
      <c r="AG135" s="110"/>
      <c r="AI135" s="26"/>
      <c r="AJ135" s="22"/>
      <c r="AN135" s="110"/>
      <c r="AO135" s="110"/>
      <c r="AP135" s="110"/>
      <c r="AQ135" s="110"/>
      <c r="AR135" s="7" t="str">
        <f>HYPERLINK("https://www.ejacket.nsf.gov/ej/showProposal.do?ID="&amp;ckCodingQTable[[#This Row],[prop_id]],"eJ")</f>
        <v>eJ</v>
      </c>
      <c r="AS135" t="s">
        <v>2829</v>
      </c>
      <c r="AT135" t="s">
        <v>3380</v>
      </c>
      <c r="AU135" t="b">
        <f>IF(ckCodingQTable[[#This Row],[ILN]]="N",SUBSTITUTE(AT134," ","")&lt;&gt;SUBSTITUTE(ckCodingQTable[[#This Row],[prop_titl_txt]]," ",""), FALSE)</f>
        <v>0</v>
      </c>
      <c r="AV135">
        <v>0</v>
      </c>
      <c r="AW135" s="13">
        <v>1134040</v>
      </c>
      <c r="AX135" s="13">
        <v>1134040</v>
      </c>
      <c r="AY135" s="13"/>
      <c r="AZ135" s="13">
        <v>8367</v>
      </c>
      <c r="BA135" s="13"/>
      <c r="BB135" s="13"/>
      <c r="BC135">
        <v>8</v>
      </c>
      <c r="BD135">
        <v>8</v>
      </c>
      <c r="BE135">
        <v>8</v>
      </c>
      <c r="BH135">
        <v>0</v>
      </c>
      <c r="BI135">
        <v>0</v>
      </c>
      <c r="BJ135">
        <v>0</v>
      </c>
      <c r="BK135">
        <v>0</v>
      </c>
      <c r="BL135" t="s">
        <v>3381</v>
      </c>
    </row>
    <row r="136" spans="1:64" x14ac:dyDescent="0.35">
      <c r="A136" s="30"/>
      <c r="B136" s="30">
        <v>43005.44027777778</v>
      </c>
      <c r="C136" t="s">
        <v>2868</v>
      </c>
      <c r="D136" t="s">
        <v>2869</v>
      </c>
      <c r="E136" t="s">
        <v>468</v>
      </c>
      <c r="F136" t="s">
        <v>2819</v>
      </c>
      <c r="G136" t="s">
        <v>2820</v>
      </c>
      <c r="H136" s="21" t="s">
        <v>2821</v>
      </c>
      <c r="I136" s="85">
        <v>1</v>
      </c>
      <c r="J136" s="85">
        <v>0</v>
      </c>
      <c r="L136" t="s">
        <v>807</v>
      </c>
      <c r="M136" t="s">
        <v>2856</v>
      </c>
      <c r="N136" t="str">
        <f>IF(SUM(ckCodingQTable[[#This Row],[NfmlPIs]:[NnonWhtAsnPIs]])&gt;0,"WMD","")</f>
        <v/>
      </c>
      <c r="O136" t="b">
        <f>_xlfn.XOR(IFERROR(MATCH(ckCodingQTable[[#This Row],[st_code]],EpscorTable[],0)&gt;0,FALSE),IFERROR(FIND("9150",ckCodingQTable[[#This Row],[propPRCs]])&gt;0,FALSE))</f>
        <v>1</v>
      </c>
      <c r="P136" s="21" t="b">
        <f>_xlfn.XOR(ckCodingQTable[[#This Row],[wmd]]&lt;&gt;"",IFERROR(FIND("9102",ckCodingQTable[[#This Row],[propPRCs]])&gt;0,FALSE))</f>
        <v>0</v>
      </c>
      <c r="Q136" t="s">
        <v>3377</v>
      </c>
      <c r="S136" s="106">
        <f>S135+(ckCodingQTable[[#This Row],[ILN]]&lt;"M")</f>
        <v>83</v>
      </c>
      <c r="T136" s="21" t="s">
        <v>2834</v>
      </c>
      <c r="U136" t="s">
        <v>1295</v>
      </c>
      <c r="V136" s="7" t="str">
        <f>HYPERLINK("https://www.ejacket.nsf.gov/ej/showProposal.do?ID="&amp;ckCodingQTable[[#This Row],[prop_id]],"eJ")</f>
        <v>eJ</v>
      </c>
      <c r="W136" t="s">
        <v>2871</v>
      </c>
      <c r="X136" t="s">
        <v>3382</v>
      </c>
      <c r="Y136" t="s">
        <v>1957</v>
      </c>
      <c r="Z136" t="s">
        <v>3383</v>
      </c>
      <c r="AA136" t="s">
        <v>3384</v>
      </c>
      <c r="AB136" s="109" t="str">
        <f>HYPERLINK("mailto:"&amp;ckCodingQTable[[#This Row],[email]]&amp;"&amp;subject=Your NSF Proposal:  "&amp;ckCodingQTable[[#This Row],[Div]]&amp;" "&amp;ckCodingQTable[[#This Row],[prop_id]], ckCodingQTable[[#This Row],[email]])</f>
        <v>bowman@vt.edu</v>
      </c>
      <c r="AC136" s="30">
        <v>43252</v>
      </c>
      <c r="AD136">
        <v>48</v>
      </c>
      <c r="AG136" s="110"/>
      <c r="AI136" s="26"/>
      <c r="AJ136" s="22"/>
      <c r="AN136" s="110"/>
      <c r="AO136" s="110"/>
      <c r="AP136" s="110"/>
      <c r="AQ136" s="110"/>
      <c r="AR136" s="7" t="str">
        <f>HYPERLINK("https://www.ejacket.nsf.gov/ej/showProposal.do?ID="&amp;ckCodingQTable[[#This Row],[prop_id]],"eJ")</f>
        <v>eJ</v>
      </c>
      <c r="AS136" t="s">
        <v>2829</v>
      </c>
      <c r="AT136" t="s">
        <v>3380</v>
      </c>
      <c r="AU136" t="b">
        <f>IF(ckCodingQTable[[#This Row],[ILN]]="N",SUBSTITUTE(AT135," ","")&lt;&gt;SUBSTITUTE(ckCodingQTable[[#This Row],[prop_titl_txt]]," ",""), FALSE)</f>
        <v>0</v>
      </c>
      <c r="AV136">
        <v>0</v>
      </c>
      <c r="AW136" s="13">
        <v>753409</v>
      </c>
      <c r="AX136" s="13">
        <v>753409</v>
      </c>
      <c r="AY136" s="13"/>
      <c r="AZ136" s="13"/>
      <c r="BA136" s="13"/>
      <c r="BB136" s="13"/>
      <c r="BC136">
        <v>8</v>
      </c>
      <c r="BD136">
        <v>8</v>
      </c>
      <c r="BE136">
        <v>7</v>
      </c>
      <c r="BH136">
        <v>0</v>
      </c>
      <c r="BI136">
        <v>0</v>
      </c>
      <c r="BJ136">
        <v>0</v>
      </c>
      <c r="BK136">
        <v>0</v>
      </c>
      <c r="BL136" t="s">
        <v>3385</v>
      </c>
    </row>
    <row r="137" spans="1:64" x14ac:dyDescent="0.35">
      <c r="A137" s="30"/>
      <c r="B137" s="30">
        <v>43005.393055555556</v>
      </c>
      <c r="C137" t="s">
        <v>2817</v>
      </c>
      <c r="D137" t="s">
        <v>2818</v>
      </c>
      <c r="E137" t="s">
        <v>474</v>
      </c>
      <c r="F137" t="s">
        <v>2819</v>
      </c>
      <c r="G137" t="s">
        <v>2820</v>
      </c>
      <c r="H137" s="21" t="s">
        <v>2821</v>
      </c>
      <c r="I137" s="85">
        <v>1</v>
      </c>
      <c r="J137" s="85">
        <v>0</v>
      </c>
      <c r="K137" t="s">
        <v>2822</v>
      </c>
      <c r="L137" t="s">
        <v>885</v>
      </c>
      <c r="M137" t="s">
        <v>3386</v>
      </c>
      <c r="N137" t="str">
        <f>IF(SUM(ckCodingQTable[[#This Row],[NfmlPIs]:[NnonWhtAsnPIs]])&gt;0,"WMD","")</f>
        <v>WMD</v>
      </c>
      <c r="O137" t="b">
        <f>_xlfn.XOR(IFERROR(MATCH(ckCodingQTable[[#This Row],[st_code]],EpscorTable[],0)&gt;0,FALSE),IFERROR(FIND("9150",ckCodingQTable[[#This Row],[propPRCs]])&gt;0,FALSE))</f>
        <v>0</v>
      </c>
      <c r="P137" s="21" t="b">
        <f>_xlfn.XOR(ckCodingQTable[[#This Row],[wmd]]&lt;&gt;"",IFERROR(FIND("9102",ckCodingQTable[[#This Row],[propPRCs]])&gt;0,FALSE))</f>
        <v>1</v>
      </c>
      <c r="Q137" t="s">
        <v>2988</v>
      </c>
      <c r="S137" s="106">
        <f>S136+(ckCodingQTable[[#This Row],[ILN]]&lt;"M")</f>
        <v>84</v>
      </c>
      <c r="T137" s="21" t="s">
        <v>2824</v>
      </c>
      <c r="U137" t="s">
        <v>1298</v>
      </c>
      <c r="V137" s="7" t="str">
        <f>HYPERLINK("https://www.ejacket.nsf.gov/ej/showProposal.do?ID="&amp;ckCodingQTable[[#This Row],[prop_id]],"eJ")</f>
        <v>eJ</v>
      </c>
      <c r="W137" t="s">
        <v>2825</v>
      </c>
      <c r="X137" t="s">
        <v>1298</v>
      </c>
      <c r="Y137" t="s">
        <v>1299</v>
      </c>
      <c r="Z137" t="s">
        <v>3387</v>
      </c>
      <c r="AA137" t="s">
        <v>603</v>
      </c>
      <c r="AB137" s="109" t="str">
        <f>HYPERLINK("mailto:"&amp;ckCodingQTable[[#This Row],[email]]&amp;"&amp;subject=Your NSF Proposal:  "&amp;ckCodingQTable[[#This Row],[Div]]&amp;" "&amp;ckCodingQTable[[#This Row],[prop_id]], ckCodingQTable[[#This Row],[email]])</f>
        <v>liang.889@osu.edu</v>
      </c>
      <c r="AC137" s="30">
        <v>43313</v>
      </c>
      <c r="AD137">
        <v>48</v>
      </c>
      <c r="AG137" s="110"/>
      <c r="AI137" s="26"/>
      <c r="AJ137" s="22"/>
      <c r="AN137" s="110"/>
      <c r="AO137" s="110"/>
      <c r="AP137" s="110"/>
      <c r="AQ137" s="110"/>
      <c r="AR137" s="7" t="str">
        <f>HYPERLINK("https://www.ejacket.nsf.gov/ej/showProposal.do?ID="&amp;ckCodingQTable[[#This Row],[prop_id]],"eJ")</f>
        <v>eJ</v>
      </c>
      <c r="AS137" t="s">
        <v>2829</v>
      </c>
      <c r="AT137" t="s">
        <v>3388</v>
      </c>
      <c r="AU137" t="b">
        <f>IF(ckCodingQTable[[#This Row],[ILN]]="N",SUBSTITUTE(AT136," ","")&lt;&gt;SUBSTITUTE(ckCodingQTable[[#This Row],[prop_titl_txt]]," ",""), FALSE)</f>
        <v>0</v>
      </c>
      <c r="AV137">
        <v>0</v>
      </c>
      <c r="AW137" s="13">
        <v>400000</v>
      </c>
      <c r="AX137" s="13">
        <v>400000</v>
      </c>
      <c r="AY137" s="13"/>
      <c r="AZ137" s="13">
        <v>16000</v>
      </c>
      <c r="BA137" s="13"/>
      <c r="BB137" s="13"/>
      <c r="BC137">
        <v>4</v>
      </c>
      <c r="BD137">
        <v>4</v>
      </c>
      <c r="BE137">
        <v>4</v>
      </c>
      <c r="BH137">
        <v>2</v>
      </c>
      <c r="BI137">
        <v>0</v>
      </c>
      <c r="BJ137">
        <v>0</v>
      </c>
      <c r="BK137">
        <v>0</v>
      </c>
      <c r="BL137" t="s">
        <v>3389</v>
      </c>
    </row>
    <row r="138" spans="1:64" x14ac:dyDescent="0.35">
      <c r="A138" s="30"/>
      <c r="B138" s="30">
        <v>43005.445138888892</v>
      </c>
      <c r="C138" t="s">
        <v>2817</v>
      </c>
      <c r="D138" t="s">
        <v>2818</v>
      </c>
      <c r="E138" t="s">
        <v>474</v>
      </c>
      <c r="F138" t="s">
        <v>2819</v>
      </c>
      <c r="G138" t="s">
        <v>2820</v>
      </c>
      <c r="H138" s="21" t="s">
        <v>2821</v>
      </c>
      <c r="I138" s="85">
        <v>1</v>
      </c>
      <c r="J138" s="85">
        <v>0</v>
      </c>
      <c r="K138" t="s">
        <v>2822</v>
      </c>
      <c r="L138" t="s">
        <v>885</v>
      </c>
      <c r="M138" t="s">
        <v>2972</v>
      </c>
      <c r="N138" t="str">
        <f>IF(SUM(ckCodingQTable[[#This Row],[NfmlPIs]:[NnonWhtAsnPIs]])&gt;0,"WMD","")</f>
        <v/>
      </c>
      <c r="O138" t="b">
        <f>_xlfn.XOR(IFERROR(MATCH(ckCodingQTable[[#This Row],[st_code]],EpscorTable[],0)&gt;0,FALSE),IFERROR(FIND("9150",ckCodingQTable[[#This Row],[propPRCs]])&gt;0,FALSE))</f>
        <v>0</v>
      </c>
      <c r="P138" s="21" t="b">
        <f>_xlfn.XOR(ckCodingQTable[[#This Row],[wmd]]&lt;&gt;"",IFERROR(FIND("9102",ckCodingQTable[[#This Row],[propPRCs]])&gt;0,FALSE))</f>
        <v>0</v>
      </c>
      <c r="Q138" t="s">
        <v>2988</v>
      </c>
      <c r="S138" s="106">
        <f>S137+(ckCodingQTable[[#This Row],[ILN]]&lt;"M")</f>
        <v>84</v>
      </c>
      <c r="T138" s="21" t="s">
        <v>2834</v>
      </c>
      <c r="U138" t="s">
        <v>1298</v>
      </c>
      <c r="V138" s="7" t="str">
        <f>HYPERLINK("https://www.ejacket.nsf.gov/ej/showProposal.do?ID="&amp;ckCodingQTable[[#This Row],[prop_id]],"eJ")</f>
        <v>eJ</v>
      </c>
      <c r="W138" t="s">
        <v>2825</v>
      </c>
      <c r="X138" t="s">
        <v>3390</v>
      </c>
      <c r="Y138" t="s">
        <v>3391</v>
      </c>
      <c r="Z138" t="s">
        <v>2847</v>
      </c>
      <c r="AA138" t="s">
        <v>589</v>
      </c>
      <c r="AB138" s="109" t="str">
        <f>HYPERLINK("mailto:"&amp;ckCodingQTable[[#This Row],[email]]&amp;"&amp;subject=Your NSF Proposal:  "&amp;ckCodingQTable[[#This Row],[Div]]&amp;" "&amp;ckCodingQTable[[#This Row],[prop_id]], ckCodingQTable[[#This Row],[email]])</f>
        <v>tlm8@nyu.edu</v>
      </c>
      <c r="AC138" s="30">
        <v>43313</v>
      </c>
      <c r="AD138">
        <v>48</v>
      </c>
      <c r="AG138" s="110"/>
      <c r="AI138" s="26"/>
      <c r="AJ138" s="22"/>
      <c r="AN138" s="110"/>
      <c r="AO138" s="110"/>
      <c r="AP138" s="110"/>
      <c r="AQ138" s="110"/>
      <c r="AR138" s="7" t="str">
        <f>HYPERLINK("https://www.ejacket.nsf.gov/ej/showProposal.do?ID="&amp;ckCodingQTable[[#This Row],[prop_id]],"eJ")</f>
        <v>eJ</v>
      </c>
      <c r="AS138" t="s">
        <v>2829</v>
      </c>
      <c r="AT138" t="s">
        <v>3388</v>
      </c>
      <c r="AU138" t="b">
        <f>IF(ckCodingQTable[[#This Row],[ILN]]="N",SUBSTITUTE(AT137," ","")&lt;&gt;SUBSTITUTE(ckCodingQTable[[#This Row],[prop_titl_txt]]," ",""), FALSE)</f>
        <v>0</v>
      </c>
      <c r="AV138">
        <v>0</v>
      </c>
      <c r="AW138" s="13">
        <v>400000</v>
      </c>
      <c r="AX138" s="13">
        <v>400000</v>
      </c>
      <c r="AY138" s="13"/>
      <c r="AZ138" s="13">
        <v>12000</v>
      </c>
      <c r="BA138" s="13"/>
      <c r="BB138" s="13"/>
      <c r="BC138">
        <v>4</v>
      </c>
      <c r="BD138">
        <v>4</v>
      </c>
      <c r="BE138">
        <v>3.36</v>
      </c>
      <c r="BH138">
        <v>0</v>
      </c>
      <c r="BI138">
        <v>0</v>
      </c>
      <c r="BJ138">
        <v>0</v>
      </c>
      <c r="BK138">
        <v>0</v>
      </c>
      <c r="BL138" t="s">
        <v>3392</v>
      </c>
    </row>
    <row r="139" spans="1:64" x14ac:dyDescent="0.35">
      <c r="A139" s="30"/>
      <c r="B139" s="30">
        <v>43005.57708333333</v>
      </c>
      <c r="C139" t="s">
        <v>2817</v>
      </c>
      <c r="D139" t="s">
        <v>2818</v>
      </c>
      <c r="E139" t="s">
        <v>474</v>
      </c>
      <c r="F139" t="s">
        <v>2819</v>
      </c>
      <c r="G139" t="s">
        <v>2820</v>
      </c>
      <c r="H139" s="21" t="s">
        <v>2821</v>
      </c>
      <c r="I139" s="85">
        <v>1</v>
      </c>
      <c r="J139" s="85">
        <v>0</v>
      </c>
      <c r="K139" t="s">
        <v>2822</v>
      </c>
      <c r="L139" t="s">
        <v>885</v>
      </c>
      <c r="M139" t="s">
        <v>2851</v>
      </c>
      <c r="N139" t="str">
        <f>IF(SUM(ckCodingQTable[[#This Row],[NfmlPIs]:[NnonWhtAsnPIs]])&gt;0,"WMD","")</f>
        <v/>
      </c>
      <c r="O139" t="b">
        <f>_xlfn.XOR(IFERROR(MATCH(ckCodingQTable[[#This Row],[st_code]],EpscorTable[],0)&gt;0,FALSE),IFERROR(FIND("9150",ckCodingQTable[[#This Row],[propPRCs]])&gt;0,FALSE))</f>
        <v>0</v>
      </c>
      <c r="P139" s="21" t="b">
        <f>_xlfn.XOR(ckCodingQTable[[#This Row],[wmd]]&lt;&gt;"",IFERROR(FIND("9102",ckCodingQTable[[#This Row],[propPRCs]])&gt;0,FALSE))</f>
        <v>0</v>
      </c>
      <c r="Q139" t="s">
        <v>2988</v>
      </c>
      <c r="S139" s="106">
        <f>S138+(ckCodingQTable[[#This Row],[ILN]]&lt;"M")</f>
        <v>84</v>
      </c>
      <c r="T139" s="21" t="s">
        <v>2834</v>
      </c>
      <c r="U139" t="s">
        <v>1298</v>
      </c>
      <c r="V139" s="7" t="str">
        <f>HYPERLINK("https://www.ejacket.nsf.gov/ej/showProposal.do?ID="&amp;ckCodingQTable[[#This Row],[prop_id]],"eJ")</f>
        <v>eJ</v>
      </c>
      <c r="W139" t="s">
        <v>2825</v>
      </c>
      <c r="X139" t="s">
        <v>3393</v>
      </c>
      <c r="Y139" t="s">
        <v>3394</v>
      </c>
      <c r="Z139" t="s">
        <v>3395</v>
      </c>
      <c r="AA139" t="s">
        <v>3396</v>
      </c>
      <c r="AB139" s="109" t="str">
        <f>HYPERLINK("mailto:"&amp;ckCodingQTable[[#This Row],[email]]&amp;"&amp;subject=Your NSF Proposal:  "&amp;ckCodingQTable[[#This Row],[Div]]&amp;" "&amp;ckCodingQTable[[#This Row],[prop_id]], ckCodingQTable[[#This Row],[email]])</f>
        <v>lflai@ucdavis.edu</v>
      </c>
      <c r="AC139" s="30">
        <v>43313</v>
      </c>
      <c r="AD139">
        <v>48</v>
      </c>
      <c r="AG139" s="110"/>
      <c r="AI139" s="26"/>
      <c r="AJ139" s="22"/>
      <c r="AN139" s="110"/>
      <c r="AO139" s="110"/>
      <c r="AP139" s="110"/>
      <c r="AQ139" s="110"/>
      <c r="AR139" s="7" t="str">
        <f>HYPERLINK("https://www.ejacket.nsf.gov/ej/showProposal.do?ID="&amp;ckCodingQTable[[#This Row],[prop_id]],"eJ")</f>
        <v>eJ</v>
      </c>
      <c r="AS139" t="s">
        <v>2829</v>
      </c>
      <c r="AT139" t="s">
        <v>3388</v>
      </c>
      <c r="AU139" t="b">
        <f>IF(ckCodingQTable[[#This Row],[ILN]]="N",SUBSTITUTE(AT138," ","")&lt;&gt;SUBSTITUTE(ckCodingQTable[[#This Row],[prop_titl_txt]]," ",""), FALSE)</f>
        <v>0</v>
      </c>
      <c r="AV139">
        <v>0</v>
      </c>
      <c r="AW139" s="13">
        <v>400000</v>
      </c>
      <c r="AX139" s="13">
        <v>400000</v>
      </c>
      <c r="AY139" s="13"/>
      <c r="AZ139" s="13"/>
      <c r="BA139" s="13"/>
      <c r="BB139" s="13"/>
      <c r="BC139">
        <v>4</v>
      </c>
      <c r="BD139">
        <v>4</v>
      </c>
      <c r="BE139">
        <v>2</v>
      </c>
      <c r="BH139">
        <v>0</v>
      </c>
      <c r="BI139">
        <v>0</v>
      </c>
      <c r="BJ139">
        <v>0</v>
      </c>
      <c r="BK139">
        <v>0</v>
      </c>
      <c r="BL139" t="s">
        <v>3397</v>
      </c>
    </row>
    <row r="140" spans="1:64" x14ac:dyDescent="0.35">
      <c r="A140" s="30"/>
      <c r="B140" s="30">
        <v>43005.395138888889</v>
      </c>
      <c r="C140" t="s">
        <v>2817</v>
      </c>
      <c r="D140" t="s">
        <v>2818</v>
      </c>
      <c r="E140" t="s">
        <v>476</v>
      </c>
      <c r="F140" t="s">
        <v>2819</v>
      </c>
      <c r="G140" t="s">
        <v>2820</v>
      </c>
      <c r="H140" s="21" t="s">
        <v>2821</v>
      </c>
      <c r="I140" s="85">
        <v>1</v>
      </c>
      <c r="J140" s="85">
        <v>0</v>
      </c>
      <c r="K140" t="s">
        <v>2822</v>
      </c>
      <c r="L140" t="s">
        <v>1069</v>
      </c>
      <c r="M140" t="s">
        <v>2972</v>
      </c>
      <c r="N140" t="str">
        <f>IF(SUM(ckCodingQTable[[#This Row],[NfmlPIs]:[NnonWhtAsnPIs]])&gt;0,"WMD","")</f>
        <v>WMD</v>
      </c>
      <c r="O140" t="b">
        <f>_xlfn.XOR(IFERROR(MATCH(ckCodingQTable[[#This Row],[st_code]],EpscorTable[],0)&gt;0,FALSE),IFERROR(FIND("9150",ckCodingQTable[[#This Row],[propPRCs]])&gt;0,FALSE))</f>
        <v>0</v>
      </c>
      <c r="P140" s="21" t="b">
        <f>_xlfn.XOR(ckCodingQTable[[#This Row],[wmd]]&lt;&gt;"",IFERROR(FIND("9102",ckCodingQTable[[#This Row],[propPRCs]])&gt;0,FALSE))</f>
        <v>1</v>
      </c>
      <c r="Q140" t="s">
        <v>3156</v>
      </c>
      <c r="S140" s="106">
        <f>S139+(ckCodingQTable[[#This Row],[ILN]]&lt;"M")</f>
        <v>85</v>
      </c>
      <c r="T140" s="21" t="s">
        <v>2824</v>
      </c>
      <c r="U140" t="s">
        <v>1301</v>
      </c>
      <c r="V140" s="7" t="str">
        <f>HYPERLINK("https://www.ejacket.nsf.gov/ej/showProposal.do?ID="&amp;ckCodingQTable[[#This Row],[prop_id]],"eJ")</f>
        <v>eJ</v>
      </c>
      <c r="W140" t="s">
        <v>2825</v>
      </c>
      <c r="X140" t="s">
        <v>1301</v>
      </c>
      <c r="Y140" t="s">
        <v>1302</v>
      </c>
      <c r="Z140" t="s">
        <v>3398</v>
      </c>
      <c r="AA140" t="s">
        <v>650</v>
      </c>
      <c r="AB140" s="109" t="str">
        <f>HYPERLINK("mailto:"&amp;ckCodingQTable[[#This Row],[email]]&amp;"&amp;subject=Your NSF Proposal:  "&amp;ckCodingQTable[[#This Row],[Div]]&amp;" "&amp;ckCodingQTable[[#This Row],[prop_id]], ckCodingQTable[[#This Row],[email]])</f>
        <v>barbara.chapman@stonybrook.edu</v>
      </c>
      <c r="AC140" s="30">
        <v>43191</v>
      </c>
      <c r="AD140">
        <v>48</v>
      </c>
      <c r="AE140">
        <v>1</v>
      </c>
      <c r="AG140" s="110">
        <v>1</v>
      </c>
      <c r="AH140" t="s">
        <v>3399</v>
      </c>
      <c r="AI140" s="26">
        <v>6</v>
      </c>
      <c r="AJ140" s="22">
        <v>43079.495833333334</v>
      </c>
      <c r="AK140" s="21">
        <v>3</v>
      </c>
      <c r="AL140">
        <v>4</v>
      </c>
      <c r="AN140" s="110">
        <v>4</v>
      </c>
      <c r="AO140" s="110"/>
      <c r="AP140" s="110"/>
      <c r="AQ140" s="110"/>
      <c r="AR140" s="7" t="str">
        <f>HYPERLINK("https://www.ejacket.nsf.gov/ej/showProposal.do?ID="&amp;ckCodingQTable[[#This Row],[prop_id]],"eJ")</f>
        <v>eJ</v>
      </c>
      <c r="AS140" t="s">
        <v>2829</v>
      </c>
      <c r="AT140" t="s">
        <v>3400</v>
      </c>
      <c r="AU140" t="b">
        <f>IF(ckCodingQTable[[#This Row],[ILN]]="N",SUBSTITUTE(AT139," ","")&lt;&gt;SUBSTITUTE(ckCodingQTable[[#This Row],[prop_titl_txt]]," ",""), FALSE)</f>
        <v>0</v>
      </c>
      <c r="AV140">
        <v>0</v>
      </c>
      <c r="AW140" s="13">
        <v>894508</v>
      </c>
      <c r="AX140" s="13">
        <v>894508</v>
      </c>
      <c r="AY140" s="13"/>
      <c r="AZ140" s="13"/>
      <c r="BA140" s="13">
        <v>260000</v>
      </c>
      <c r="BB140" s="13"/>
      <c r="BC140">
        <v>4</v>
      </c>
      <c r="BD140">
        <v>4</v>
      </c>
      <c r="BE140">
        <v>1</v>
      </c>
      <c r="BH140">
        <v>2</v>
      </c>
      <c r="BI140">
        <v>0</v>
      </c>
      <c r="BJ140">
        <v>0</v>
      </c>
      <c r="BK140">
        <v>0</v>
      </c>
      <c r="BL140" t="s">
        <v>3401</v>
      </c>
    </row>
    <row r="141" spans="1:64" x14ac:dyDescent="0.35">
      <c r="A141" s="30"/>
      <c r="B141" s="30">
        <v>43004.657638888886</v>
      </c>
      <c r="C141" t="s">
        <v>2817</v>
      </c>
      <c r="D141" t="s">
        <v>2818</v>
      </c>
      <c r="E141" t="s">
        <v>476</v>
      </c>
      <c r="F141" t="s">
        <v>2819</v>
      </c>
      <c r="G141" t="s">
        <v>2820</v>
      </c>
      <c r="H141" s="21" t="s">
        <v>2821</v>
      </c>
      <c r="I141" s="85">
        <v>1</v>
      </c>
      <c r="J141" s="85">
        <v>0</v>
      </c>
      <c r="K141" t="s">
        <v>2822</v>
      </c>
      <c r="L141" t="s">
        <v>1069</v>
      </c>
      <c r="M141" t="s">
        <v>2823</v>
      </c>
      <c r="N141" t="str">
        <f>IF(SUM(ckCodingQTable[[#This Row],[NfmlPIs]:[NnonWhtAsnPIs]])&gt;0,"WMD","")</f>
        <v>WMD</v>
      </c>
      <c r="O141" t="b">
        <f>_xlfn.XOR(IFERROR(MATCH(ckCodingQTable[[#This Row],[st_code]],EpscorTable[],0)&gt;0,FALSE),IFERROR(FIND("9150",ckCodingQTable[[#This Row],[propPRCs]])&gt;0,FALSE))</f>
        <v>0</v>
      </c>
      <c r="P141" s="21" t="b">
        <f>_xlfn.XOR(ckCodingQTable[[#This Row],[wmd]]&lt;&gt;"",IFERROR(FIND("9102",ckCodingQTable[[#This Row],[propPRCs]])&gt;0,FALSE))</f>
        <v>1</v>
      </c>
      <c r="Q141" t="s">
        <v>3156</v>
      </c>
      <c r="S141" s="106">
        <f>S140+(ckCodingQTable[[#This Row],[ILN]]&lt;"M")</f>
        <v>85</v>
      </c>
      <c r="T141" s="21" t="s">
        <v>2834</v>
      </c>
      <c r="U141" t="s">
        <v>1301</v>
      </c>
      <c r="V141" s="7" t="str">
        <f>HYPERLINK("https://www.ejacket.nsf.gov/ej/showProposal.do?ID="&amp;ckCodingQTable[[#This Row],[prop_id]],"eJ")</f>
        <v>eJ</v>
      </c>
      <c r="W141" t="s">
        <v>2825</v>
      </c>
      <c r="X141" t="s">
        <v>3402</v>
      </c>
      <c r="Y141" t="s">
        <v>3403</v>
      </c>
      <c r="Z141" t="s">
        <v>3404</v>
      </c>
      <c r="AA141" t="s">
        <v>3081</v>
      </c>
      <c r="AB141" s="109" t="str">
        <f>HYPERLINK("mailto:"&amp;ckCodingQTable[[#This Row],[email]]&amp;"&amp;subject=Your NSF Proposal:  "&amp;ckCodingQTable[[#This Row],[Div]]&amp;" "&amp;ckCodingQTable[[#This Row],[prop_id]], ckCodingQTable[[#This Row],[email]])</f>
        <v>Beatrice.Riviere@rice.edu</v>
      </c>
      <c r="AC141" s="30">
        <v>43191</v>
      </c>
      <c r="AD141">
        <v>48</v>
      </c>
      <c r="AG141" s="110"/>
      <c r="AI141" s="26"/>
      <c r="AJ141" s="22"/>
      <c r="AN141" s="110"/>
      <c r="AO141" s="110"/>
      <c r="AP141" s="110"/>
      <c r="AQ141" s="110"/>
      <c r="AR141" s="7" t="str">
        <f>HYPERLINK("https://www.ejacket.nsf.gov/ej/showProposal.do?ID="&amp;ckCodingQTable[[#This Row],[prop_id]],"eJ")</f>
        <v>eJ</v>
      </c>
      <c r="AS141" t="s">
        <v>2829</v>
      </c>
      <c r="AT141" t="s">
        <v>3405</v>
      </c>
      <c r="AU141" t="b">
        <f>IF(ckCodingQTable[[#This Row],[ILN]]="N",SUBSTITUTE(AT140," ","")&lt;&gt;SUBSTITUTE(ckCodingQTable[[#This Row],[prop_titl_txt]]," ",""), FALSE)</f>
        <v>1</v>
      </c>
      <c r="AV141">
        <v>0</v>
      </c>
      <c r="AW141" s="13">
        <v>300812</v>
      </c>
      <c r="AX141" s="13">
        <v>300812</v>
      </c>
      <c r="AY141" s="13"/>
      <c r="AZ141" s="13"/>
      <c r="BA141" s="13"/>
      <c r="BB141" s="13"/>
      <c r="BC141">
        <v>4</v>
      </c>
      <c r="BD141">
        <v>4</v>
      </c>
      <c r="BE141">
        <v>2</v>
      </c>
      <c r="BH141">
        <v>2</v>
      </c>
      <c r="BI141">
        <v>0</v>
      </c>
      <c r="BJ141">
        <v>0</v>
      </c>
      <c r="BK141">
        <v>0</v>
      </c>
      <c r="BL141" t="s">
        <v>3406</v>
      </c>
    </row>
    <row r="142" spans="1:64" x14ac:dyDescent="0.35">
      <c r="A142" s="30"/>
      <c r="B142" s="30">
        <v>43005.407638888886</v>
      </c>
      <c r="C142" t="s">
        <v>2868</v>
      </c>
      <c r="D142" t="s">
        <v>2869</v>
      </c>
      <c r="E142" t="s">
        <v>466</v>
      </c>
      <c r="F142" t="s">
        <v>2819</v>
      </c>
      <c r="G142" t="s">
        <v>2820</v>
      </c>
      <c r="H142" s="21" t="s">
        <v>2821</v>
      </c>
      <c r="I142" s="85">
        <v>1</v>
      </c>
      <c r="J142" s="85">
        <v>0</v>
      </c>
      <c r="K142" t="s">
        <v>2883</v>
      </c>
      <c r="L142" t="s">
        <v>931</v>
      </c>
      <c r="M142" t="s">
        <v>2972</v>
      </c>
      <c r="N142" t="str">
        <f>IF(SUM(ckCodingQTable[[#This Row],[NfmlPIs]:[NnonWhtAsnPIs]])&gt;0,"WMD","")</f>
        <v/>
      </c>
      <c r="O142" t="b">
        <f>_xlfn.XOR(IFERROR(MATCH(ckCodingQTable[[#This Row],[st_code]],EpscorTable[],0)&gt;0,FALSE),IFERROR(FIND("9150",ckCodingQTable[[#This Row],[propPRCs]])&gt;0,FALSE))</f>
        <v>0</v>
      </c>
      <c r="P142" s="21" t="b">
        <f>_xlfn.XOR(ckCodingQTable[[#This Row],[wmd]]&lt;&gt;"",IFERROR(FIND("9102",ckCodingQTable[[#This Row],[propPRCs]])&gt;0,FALSE))</f>
        <v>0</v>
      </c>
      <c r="Q142" t="s">
        <v>2884</v>
      </c>
      <c r="S142" s="106">
        <f>S141+(ckCodingQTable[[#This Row],[ILN]]&lt;"M")</f>
        <v>86</v>
      </c>
      <c r="T142" s="21" t="s">
        <v>2863</v>
      </c>
      <c r="U142" t="s">
        <v>1314</v>
      </c>
      <c r="V142" s="7" t="str">
        <f>HYPERLINK("https://www.ejacket.nsf.gov/ej/showProposal.do?ID="&amp;ckCodingQTable[[#This Row],[prop_id]],"eJ")</f>
        <v>eJ</v>
      </c>
      <c r="W142" t="s">
        <v>2871</v>
      </c>
      <c r="X142" t="s">
        <v>1314</v>
      </c>
      <c r="Y142" t="s">
        <v>1315</v>
      </c>
      <c r="Z142" t="s">
        <v>3005</v>
      </c>
      <c r="AA142" t="s">
        <v>650</v>
      </c>
      <c r="AB142" s="109" t="str">
        <f>HYPERLINK("mailto:"&amp;ckCodingQTable[[#This Row],[email]]&amp;"&amp;subject=Your NSF Proposal:  "&amp;ckCodingQTable[[#This Row],[Div]]&amp;" "&amp;ckCodingQTable[[#This Row],[prop_id]], ckCodingQTable[[#This Row],[email]])</f>
        <v>kifer@cs.stonybrook.edu</v>
      </c>
      <c r="AC142" s="30">
        <v>43252</v>
      </c>
      <c r="AD142">
        <v>36</v>
      </c>
      <c r="AG142" s="110"/>
      <c r="AI142" s="26"/>
      <c r="AJ142" s="22"/>
      <c r="AN142" s="110"/>
      <c r="AO142" s="110"/>
      <c r="AP142" s="110"/>
      <c r="AQ142" s="110"/>
      <c r="AR142" s="7" t="str">
        <f>HYPERLINK("https://www.ejacket.nsf.gov/ej/showProposal.do?ID="&amp;ckCodingQTable[[#This Row],[prop_id]],"eJ")</f>
        <v>eJ</v>
      </c>
      <c r="AS142" t="s">
        <v>2881</v>
      </c>
      <c r="AT142" t="s">
        <v>3407</v>
      </c>
      <c r="AU142" t="b">
        <f>IF(ckCodingQTable[[#This Row],[ILN]]="N",SUBSTITUTE(AT141," ","")&lt;&gt;SUBSTITUTE(ckCodingQTable[[#This Row],[prop_titl_txt]]," ",""), FALSE)</f>
        <v>0</v>
      </c>
      <c r="AV142">
        <v>0</v>
      </c>
      <c r="AW142" s="13">
        <v>1098359</v>
      </c>
      <c r="AX142" s="13">
        <v>1098359</v>
      </c>
      <c r="AY142" s="13"/>
      <c r="AZ142" s="13">
        <v>16000</v>
      </c>
      <c r="BA142" s="13"/>
      <c r="BB142" s="13"/>
      <c r="BC142">
        <v>12</v>
      </c>
      <c r="BD142">
        <v>6</v>
      </c>
      <c r="BE142">
        <v>12</v>
      </c>
      <c r="BH142">
        <v>0</v>
      </c>
      <c r="BI142">
        <v>0</v>
      </c>
      <c r="BJ142">
        <v>0</v>
      </c>
      <c r="BK142">
        <v>0</v>
      </c>
      <c r="BL142" t="s">
        <v>3408</v>
      </c>
    </row>
    <row r="143" spans="1:64" x14ac:dyDescent="0.35">
      <c r="A143" s="30"/>
      <c r="B143" s="30">
        <v>43005.408333333333</v>
      </c>
      <c r="C143" t="s">
        <v>2817</v>
      </c>
      <c r="D143" t="s">
        <v>2818</v>
      </c>
      <c r="E143" t="s">
        <v>474</v>
      </c>
      <c r="F143" t="s">
        <v>2819</v>
      </c>
      <c r="G143" t="s">
        <v>2820</v>
      </c>
      <c r="H143" s="21" t="s">
        <v>2821</v>
      </c>
      <c r="I143" s="85">
        <v>0</v>
      </c>
      <c r="J143" s="85">
        <v>0</v>
      </c>
      <c r="K143" t="s">
        <v>2822</v>
      </c>
      <c r="L143" t="s">
        <v>1201</v>
      </c>
      <c r="M143" t="s">
        <v>2862</v>
      </c>
      <c r="N143" t="str">
        <f>IF(SUM(ckCodingQTable[[#This Row],[NfmlPIs]:[NnonWhtAsnPIs]])&gt;0,"WMD","")</f>
        <v/>
      </c>
      <c r="O143" t="b">
        <f>_xlfn.XOR(IFERROR(MATCH(ckCodingQTable[[#This Row],[st_code]],EpscorTable[],0)&gt;0,FALSE),IFERROR(FIND("9150",ckCodingQTable[[#This Row],[propPRCs]])&gt;0,FALSE))</f>
        <v>0</v>
      </c>
      <c r="P143" s="21" t="b">
        <f>_xlfn.XOR(ckCodingQTable[[#This Row],[wmd]]&lt;&gt;"",IFERROR(FIND("9102",ckCodingQTable[[#This Row],[propPRCs]])&gt;0,FALSE))</f>
        <v>0</v>
      </c>
      <c r="S143" s="106">
        <f>S142+(ckCodingQTable[[#This Row],[ILN]]&lt;"M")</f>
        <v>87</v>
      </c>
      <c r="T143" s="21" t="s">
        <v>2863</v>
      </c>
      <c r="U143" t="s">
        <v>1317</v>
      </c>
      <c r="V143" s="7" t="str">
        <f>HYPERLINK("https://www.ejacket.nsf.gov/ej/showProposal.do?ID="&amp;ckCodingQTable[[#This Row],[prop_id]],"eJ")</f>
        <v>eJ</v>
      </c>
      <c r="W143" t="s">
        <v>2825</v>
      </c>
      <c r="X143" t="s">
        <v>1317</v>
      </c>
      <c r="Y143" t="s">
        <v>1318</v>
      </c>
      <c r="Z143" t="s">
        <v>3409</v>
      </c>
      <c r="AA143" t="s">
        <v>3410</v>
      </c>
      <c r="AB143" s="109" t="str">
        <f>HYPERLINK("mailto:"&amp;ckCodingQTable[[#This Row],[email]]&amp;"&amp;subject=Your NSF Proposal:  "&amp;ckCodingQTable[[#This Row],[Div]]&amp;" "&amp;ckCodingQTable[[#This Row],[prop_id]], ckCodingQTable[[#This Row],[email]])</f>
        <v>khan@ece.tufts.edu</v>
      </c>
      <c r="AC143" s="30">
        <v>43282</v>
      </c>
      <c r="AD143">
        <v>48</v>
      </c>
      <c r="AG143" s="110"/>
      <c r="AI143" s="26"/>
      <c r="AJ143" s="22"/>
      <c r="AN143" s="110"/>
      <c r="AO143" s="110"/>
      <c r="AP143" s="110"/>
      <c r="AQ143" s="110"/>
      <c r="AR143" s="7" t="str">
        <f>HYPERLINK("https://www.ejacket.nsf.gov/ej/showProposal.do?ID="&amp;ckCodingQTable[[#This Row],[prop_id]],"eJ")</f>
        <v>eJ</v>
      </c>
      <c r="AS143" t="s">
        <v>2829</v>
      </c>
      <c r="AT143" t="s">
        <v>3411</v>
      </c>
      <c r="AU143" t="b">
        <f>IF(ckCodingQTable[[#This Row],[ILN]]="N",SUBSTITUTE(AT142," ","")&lt;&gt;SUBSTITUTE(ckCodingQTable[[#This Row],[prop_titl_txt]]," ",""), FALSE)</f>
        <v>0</v>
      </c>
      <c r="AV143">
        <v>0</v>
      </c>
      <c r="AW143" s="13">
        <v>1167848</v>
      </c>
      <c r="AX143" s="13">
        <v>1167848</v>
      </c>
      <c r="AY143" s="13"/>
      <c r="AZ143" s="13">
        <v>20000</v>
      </c>
      <c r="BA143" s="13"/>
      <c r="BB143" s="13"/>
      <c r="BC143">
        <v>12</v>
      </c>
      <c r="BD143">
        <v>12</v>
      </c>
      <c r="BE143">
        <v>7</v>
      </c>
      <c r="BH143">
        <v>0</v>
      </c>
      <c r="BI143">
        <v>0</v>
      </c>
      <c r="BJ143">
        <v>0</v>
      </c>
      <c r="BK143">
        <v>0</v>
      </c>
      <c r="BL143" t="s">
        <v>3412</v>
      </c>
    </row>
    <row r="144" spans="1:64" x14ac:dyDescent="0.35">
      <c r="A144" s="30"/>
      <c r="B144" s="30">
        <v>43005.411805555559</v>
      </c>
      <c r="C144" t="s">
        <v>2817</v>
      </c>
      <c r="D144" t="s">
        <v>2818</v>
      </c>
      <c r="E144" t="s">
        <v>476</v>
      </c>
      <c r="F144" t="s">
        <v>2819</v>
      </c>
      <c r="G144" t="s">
        <v>2820</v>
      </c>
      <c r="H144" s="21" t="s">
        <v>2821</v>
      </c>
      <c r="I144" s="85">
        <v>1</v>
      </c>
      <c r="J144" s="85">
        <v>0</v>
      </c>
      <c r="K144" t="s">
        <v>2822</v>
      </c>
      <c r="L144" t="s">
        <v>1069</v>
      </c>
      <c r="M144" t="s">
        <v>2972</v>
      </c>
      <c r="N144" t="str">
        <f>IF(SUM(ckCodingQTable[[#This Row],[NfmlPIs]:[NnonWhtAsnPIs]])&gt;0,"WMD","")</f>
        <v/>
      </c>
      <c r="O144" t="b">
        <f>_xlfn.XOR(IFERROR(MATCH(ckCodingQTable[[#This Row],[st_code]],EpscorTable[],0)&gt;0,FALSE),IFERROR(FIND("9150",ckCodingQTable[[#This Row],[propPRCs]])&gt;0,FALSE))</f>
        <v>0</v>
      </c>
      <c r="P144" s="21" t="b">
        <f>_xlfn.XOR(ckCodingQTable[[#This Row],[wmd]]&lt;&gt;"",IFERROR(FIND("9102",ckCodingQTable[[#This Row],[propPRCs]])&gt;0,FALSE))</f>
        <v>0</v>
      </c>
      <c r="Q144" t="s">
        <v>3156</v>
      </c>
      <c r="S144" s="106">
        <f>S143+(ckCodingQTable[[#This Row],[ILN]]&lt;"M")</f>
        <v>88</v>
      </c>
      <c r="T144" s="21" t="s">
        <v>2863</v>
      </c>
      <c r="U144" t="s">
        <v>1320</v>
      </c>
      <c r="V144" s="7" t="str">
        <f>HYPERLINK("https://www.ejacket.nsf.gov/ej/showProposal.do?ID="&amp;ckCodingQTable[[#This Row],[prop_id]],"eJ")</f>
        <v>eJ</v>
      </c>
      <c r="W144" t="s">
        <v>2825</v>
      </c>
      <c r="X144" t="s">
        <v>1320</v>
      </c>
      <c r="Y144" t="s">
        <v>1321</v>
      </c>
      <c r="Z144" t="s">
        <v>3413</v>
      </c>
      <c r="AA144" t="s">
        <v>719</v>
      </c>
      <c r="AB144" s="109" t="str">
        <f>HYPERLINK("mailto:"&amp;ckCodingQTable[[#This Row],[email]]&amp;"&amp;subject=Your NSF Proposal:  "&amp;ckCodingQTable[[#This Row],[Div]]&amp;" "&amp;ckCodingQTable[[#This Row],[prop_id]], ckCodingQTable[[#This Row],[email]])</f>
        <v>ipek@cs.rochester.edu</v>
      </c>
      <c r="AC144" s="30">
        <v>43282</v>
      </c>
      <c r="AD144">
        <v>48</v>
      </c>
      <c r="AE144">
        <v>1</v>
      </c>
      <c r="AG144" s="110">
        <v>1</v>
      </c>
      <c r="AH144" t="s">
        <v>3414</v>
      </c>
      <c r="AI144" s="26">
        <v>7.25</v>
      </c>
      <c r="AJ144" s="22">
        <v>43081.46875</v>
      </c>
      <c r="AK144" s="21">
        <v>1</v>
      </c>
      <c r="AL144">
        <v>4</v>
      </c>
      <c r="AN144" s="110">
        <v>4</v>
      </c>
      <c r="AO144" s="110"/>
      <c r="AP144" s="110"/>
      <c r="AQ144" s="110"/>
      <c r="AR144" s="7" t="str">
        <f>HYPERLINK("https://www.ejacket.nsf.gov/ej/showProposal.do?ID="&amp;ckCodingQTable[[#This Row],[prop_id]],"eJ")</f>
        <v>eJ</v>
      </c>
      <c r="AS144" t="s">
        <v>2829</v>
      </c>
      <c r="AT144" t="s">
        <v>3415</v>
      </c>
      <c r="AU144" t="b">
        <f>IF(ckCodingQTable[[#This Row],[ILN]]="N",SUBSTITUTE(AT143," ","")&lt;&gt;SUBSTITUTE(ckCodingQTable[[#This Row],[prop_titl_txt]]," ",""), FALSE)</f>
        <v>0</v>
      </c>
      <c r="AV144">
        <v>0</v>
      </c>
      <c r="AW144" s="13">
        <v>1195993</v>
      </c>
      <c r="AX144" s="13">
        <v>1195993</v>
      </c>
      <c r="AY144" s="13"/>
      <c r="AZ144" s="13"/>
      <c r="BA144" s="13"/>
      <c r="BB144" s="13"/>
      <c r="BC144">
        <v>16</v>
      </c>
      <c r="BD144">
        <v>12</v>
      </c>
      <c r="BE144">
        <v>12.01</v>
      </c>
      <c r="BH144">
        <v>0</v>
      </c>
      <c r="BI144">
        <v>0</v>
      </c>
      <c r="BJ144">
        <v>0</v>
      </c>
      <c r="BK144">
        <v>0</v>
      </c>
      <c r="BL144" t="s">
        <v>3416</v>
      </c>
    </row>
    <row r="145" spans="1:64" x14ac:dyDescent="0.35">
      <c r="A145" s="30"/>
      <c r="B145" s="30">
        <v>43005.413194444445</v>
      </c>
      <c r="C145" t="s">
        <v>2817</v>
      </c>
      <c r="D145" t="s">
        <v>2818</v>
      </c>
      <c r="E145" t="s">
        <v>472</v>
      </c>
      <c r="F145" t="s">
        <v>2819</v>
      </c>
      <c r="G145" t="s">
        <v>2820</v>
      </c>
      <c r="H145" s="21" t="s">
        <v>2821</v>
      </c>
      <c r="I145" s="85">
        <v>1</v>
      </c>
      <c r="J145" s="85">
        <v>0</v>
      </c>
      <c r="K145" t="s">
        <v>2822</v>
      </c>
      <c r="L145" t="s">
        <v>892</v>
      </c>
      <c r="M145" t="s">
        <v>2972</v>
      </c>
      <c r="N145" t="str">
        <f>IF(SUM(ckCodingQTable[[#This Row],[NfmlPIs]:[NnonWhtAsnPIs]])&gt;0,"WMD","")</f>
        <v/>
      </c>
      <c r="O145" t="b">
        <f>_xlfn.XOR(IFERROR(MATCH(ckCodingQTable[[#This Row],[st_code]],EpscorTable[],0)&gt;0,FALSE),IFERROR(FIND("9150",ckCodingQTable[[#This Row],[propPRCs]])&gt;0,FALSE))</f>
        <v>0</v>
      </c>
      <c r="P145" s="21" t="b">
        <f>_xlfn.XOR(ckCodingQTable[[#This Row],[wmd]]&lt;&gt;"",IFERROR(FIND("9102",ckCodingQTable[[#This Row],[propPRCs]])&gt;0,FALSE))</f>
        <v>0</v>
      </c>
      <c r="Q145" t="s">
        <v>2979</v>
      </c>
      <c r="R145" s="22">
        <v>43082.529965277776</v>
      </c>
      <c r="S145" s="106">
        <f>S144+(ckCodingQTable[[#This Row],[ILN]]&lt;"M")</f>
        <v>89</v>
      </c>
      <c r="T145" s="21" t="s">
        <v>2824</v>
      </c>
      <c r="U145" t="s">
        <v>1331</v>
      </c>
      <c r="V145" s="7" t="str">
        <f>HYPERLINK("https://www.ejacket.nsf.gov/ej/showProposal.do?ID="&amp;ckCodingQTable[[#This Row],[prop_id]],"eJ")</f>
        <v>eJ</v>
      </c>
      <c r="W145" t="s">
        <v>2825</v>
      </c>
      <c r="X145" t="s">
        <v>1331</v>
      </c>
      <c r="Y145" t="s">
        <v>1332</v>
      </c>
      <c r="Z145" t="s">
        <v>3417</v>
      </c>
      <c r="AA145" t="s">
        <v>3418</v>
      </c>
      <c r="AB145" s="109" t="str">
        <f>HYPERLINK("mailto:"&amp;ckCodingQTable[[#This Row],[email]]&amp;"&amp;subject=Your NSF Proposal:  "&amp;ckCodingQTable[[#This Row],[Div]]&amp;" "&amp;ckCodingQTable[[#This Row],[prop_id]], ckCodingQTable[[#This Row],[email]])</f>
        <v>atri@buffalo.edu</v>
      </c>
      <c r="AC145" s="30">
        <v>43191</v>
      </c>
      <c r="AD145">
        <v>48</v>
      </c>
      <c r="AE145">
        <v>2</v>
      </c>
      <c r="AG145" s="110">
        <v>2</v>
      </c>
      <c r="AH145" t="s">
        <v>3419</v>
      </c>
      <c r="AI145" s="26">
        <v>5.6</v>
      </c>
      <c r="AJ145" s="22">
        <v>43087.552083333336</v>
      </c>
      <c r="AL145">
        <v>5</v>
      </c>
      <c r="AN145" s="110">
        <v>5</v>
      </c>
      <c r="AO145" s="110"/>
      <c r="AP145" s="110"/>
      <c r="AQ145" s="110"/>
      <c r="AR145" s="7" t="str">
        <f>HYPERLINK("https://www.ejacket.nsf.gov/ej/showProposal.do?ID="&amp;ckCodingQTable[[#This Row],[prop_id]],"eJ")</f>
        <v>eJ</v>
      </c>
      <c r="AS145" t="s">
        <v>2829</v>
      </c>
      <c r="AT145" t="s">
        <v>3420</v>
      </c>
      <c r="AU145" t="b">
        <f>IF(ckCodingQTable[[#This Row],[ILN]]="N",SUBSTITUTE(AT144," ","")&lt;&gt;SUBSTITUTE(ckCodingQTable[[#This Row],[prop_titl_txt]]," ",""), FALSE)</f>
        <v>0</v>
      </c>
      <c r="AV145">
        <v>0</v>
      </c>
      <c r="AW145" s="13">
        <v>645322</v>
      </c>
      <c r="AX145" s="13">
        <v>645322</v>
      </c>
      <c r="AY145" s="13"/>
      <c r="AZ145" s="13">
        <v>20000</v>
      </c>
      <c r="BA145" s="13"/>
      <c r="BB145" s="13">
        <v>27000</v>
      </c>
      <c r="BC145">
        <v>4</v>
      </c>
      <c r="BD145">
        <v>4</v>
      </c>
      <c r="BE145">
        <v>7</v>
      </c>
      <c r="BH145">
        <v>0</v>
      </c>
      <c r="BI145">
        <v>0</v>
      </c>
      <c r="BJ145">
        <v>0</v>
      </c>
      <c r="BK145">
        <v>0</v>
      </c>
      <c r="BL145" t="s">
        <v>3421</v>
      </c>
    </row>
    <row r="146" spans="1:64" x14ac:dyDescent="0.35">
      <c r="A146" s="30"/>
      <c r="B146" s="30">
        <v>43004.498611111114</v>
      </c>
      <c r="C146" t="s">
        <v>2817</v>
      </c>
      <c r="D146" t="s">
        <v>2818</v>
      </c>
      <c r="E146" t="s">
        <v>472</v>
      </c>
      <c r="F146" t="s">
        <v>2819</v>
      </c>
      <c r="G146" t="s">
        <v>2820</v>
      </c>
      <c r="H146" s="21" t="s">
        <v>2821</v>
      </c>
      <c r="I146" s="85">
        <v>1</v>
      </c>
      <c r="J146" s="85">
        <v>0</v>
      </c>
      <c r="K146" t="s">
        <v>2822</v>
      </c>
      <c r="L146" t="s">
        <v>892</v>
      </c>
      <c r="M146" t="s">
        <v>2851</v>
      </c>
      <c r="N146" t="str">
        <f>IF(SUM(ckCodingQTable[[#This Row],[NfmlPIs]:[NnonWhtAsnPIs]])&gt;0,"WMD","")</f>
        <v/>
      </c>
      <c r="O146" t="b">
        <f>_xlfn.XOR(IFERROR(MATCH(ckCodingQTable[[#This Row],[st_code]],EpscorTable[],0)&gt;0,FALSE),IFERROR(FIND("9150",ckCodingQTable[[#This Row],[propPRCs]])&gt;0,FALSE))</f>
        <v>0</v>
      </c>
      <c r="P146" s="21" t="b">
        <f>_xlfn.XOR(ckCodingQTable[[#This Row],[wmd]]&lt;&gt;"",IFERROR(FIND("9102",ckCodingQTable[[#This Row],[propPRCs]])&gt;0,FALSE))</f>
        <v>0</v>
      </c>
      <c r="Q146" t="s">
        <v>2979</v>
      </c>
      <c r="R146" s="22">
        <v>43082.529965277776</v>
      </c>
      <c r="S146" s="106">
        <f>S145+(ckCodingQTable[[#This Row],[ILN]]&lt;"M")</f>
        <v>89</v>
      </c>
      <c r="T146" s="21" t="s">
        <v>2834</v>
      </c>
      <c r="U146" t="s">
        <v>1331</v>
      </c>
      <c r="V146" s="7" t="str">
        <f>HYPERLINK("https://www.ejacket.nsf.gov/ej/showProposal.do?ID="&amp;ckCodingQTable[[#This Row],[prop_id]],"eJ")</f>
        <v>eJ</v>
      </c>
      <c r="W146" t="s">
        <v>2825</v>
      </c>
      <c r="X146" t="s">
        <v>3422</v>
      </c>
      <c r="Y146" t="s">
        <v>3423</v>
      </c>
      <c r="Z146" t="s">
        <v>3424</v>
      </c>
      <c r="AA146" t="s">
        <v>641</v>
      </c>
      <c r="AB146" s="109" t="str">
        <f>HYPERLINK("mailto:"&amp;ckCodingQTable[[#This Row],[email]]&amp;"&amp;subject=Your NSF Proposal:  "&amp;ckCodingQTable[[#This Row],[Div]]&amp;" "&amp;ckCodingQTable[[#This Row],[prop_id]], ckCodingQTable[[#This Row],[email]])</f>
        <v>chrismre@cs.stanford.edu</v>
      </c>
      <c r="AC146" s="30">
        <v>43191</v>
      </c>
      <c r="AD146">
        <v>48</v>
      </c>
      <c r="AG146" s="110"/>
      <c r="AI146" s="26"/>
      <c r="AJ146" s="22"/>
      <c r="AN146" s="110"/>
      <c r="AO146" s="110"/>
      <c r="AP146" s="110"/>
      <c r="AQ146" s="110"/>
      <c r="AR146" s="7" t="str">
        <f>HYPERLINK("https://www.ejacket.nsf.gov/ej/showProposal.do?ID="&amp;ckCodingQTable[[#This Row],[prop_id]],"eJ")</f>
        <v>eJ</v>
      </c>
      <c r="AS146" t="s">
        <v>2829</v>
      </c>
      <c r="AT146" t="s">
        <v>3420</v>
      </c>
      <c r="AU146" t="b">
        <f>IF(ckCodingQTable[[#This Row],[ILN]]="N",SUBSTITUTE(AT145," ","")&lt;&gt;SUBSTITUTE(ckCodingQTable[[#This Row],[prop_titl_txt]]," ",""), FALSE)</f>
        <v>0</v>
      </c>
      <c r="AV146">
        <v>0</v>
      </c>
      <c r="AW146" s="13">
        <v>552118</v>
      </c>
      <c r="AX146" s="13">
        <v>552118</v>
      </c>
      <c r="AY146" s="13"/>
      <c r="AZ146" s="13"/>
      <c r="BA146" s="13"/>
      <c r="BB146" s="13"/>
      <c r="BC146">
        <v>4</v>
      </c>
      <c r="BD146">
        <v>4</v>
      </c>
      <c r="BE146">
        <v>0.84</v>
      </c>
      <c r="BF146">
        <v>1.8</v>
      </c>
      <c r="BH146">
        <v>0</v>
      </c>
      <c r="BI146">
        <v>0</v>
      </c>
      <c r="BJ146">
        <v>0</v>
      </c>
      <c r="BK146">
        <v>0</v>
      </c>
      <c r="BL146" t="s">
        <v>3425</v>
      </c>
    </row>
    <row r="147" spans="1:64" x14ac:dyDescent="0.35">
      <c r="A147" s="30"/>
      <c r="B147" s="30">
        <v>43005.413194444445</v>
      </c>
      <c r="C147" t="s">
        <v>2839</v>
      </c>
      <c r="D147" t="s">
        <v>2840</v>
      </c>
      <c r="E147" t="s">
        <v>462</v>
      </c>
      <c r="F147" t="s">
        <v>2819</v>
      </c>
      <c r="G147" t="s">
        <v>2820</v>
      </c>
      <c r="H147" s="21" t="s">
        <v>2821</v>
      </c>
      <c r="I147" s="85">
        <v>1</v>
      </c>
      <c r="J147" s="85">
        <v>0</v>
      </c>
      <c r="L147" t="s">
        <v>757</v>
      </c>
      <c r="M147" t="s">
        <v>3162</v>
      </c>
      <c r="N147" t="str">
        <f>IF(SUM(ckCodingQTable[[#This Row],[NfmlPIs]:[NnonWhtAsnPIs]])&gt;0,"WMD","")</f>
        <v/>
      </c>
      <c r="O147" t="b">
        <f>_xlfn.XOR(IFERROR(MATCH(ckCodingQTable[[#This Row],[st_code]],EpscorTable[],0)&gt;0,FALSE),IFERROR(FIND("9150",ckCodingQTable[[#This Row],[propPRCs]])&gt;0,FALSE))</f>
        <v>0</v>
      </c>
      <c r="P147" s="21" t="b">
        <f>_xlfn.XOR(ckCodingQTable[[#This Row],[wmd]]&lt;&gt;"",IFERROR(FIND("9102",ckCodingQTable[[#This Row],[propPRCs]])&gt;0,FALSE))</f>
        <v>0</v>
      </c>
      <c r="Q147" t="s">
        <v>485</v>
      </c>
      <c r="S147" s="106">
        <f>S146+(ckCodingQTable[[#This Row],[ILN]]&lt;"M")</f>
        <v>90</v>
      </c>
      <c r="T147" s="21" t="s">
        <v>2824</v>
      </c>
      <c r="U147" t="s">
        <v>1341</v>
      </c>
      <c r="V147" s="7" t="str">
        <f>HYPERLINK("https://www.ejacket.nsf.gov/ej/showProposal.do?ID="&amp;ckCodingQTable[[#This Row],[prop_id]],"eJ")</f>
        <v>eJ</v>
      </c>
      <c r="W147" t="s">
        <v>2841</v>
      </c>
      <c r="X147" t="s">
        <v>1341</v>
      </c>
      <c r="Y147" t="s">
        <v>1342</v>
      </c>
      <c r="Z147" t="s">
        <v>3426</v>
      </c>
      <c r="AA147" t="s">
        <v>676</v>
      </c>
      <c r="AB147" s="109" t="str">
        <f>HYPERLINK("mailto:"&amp;ckCodingQTable[[#This Row],[email]]&amp;"&amp;subject=Your NSF Proposal:  "&amp;ckCodingQTable[[#This Row],[Div]]&amp;" "&amp;ckCodingQTable[[#This Row],[prop_id]], ckCodingQTable[[#This Row],[email]])</f>
        <v>mcaccamo@cs.uiuc.edu</v>
      </c>
      <c r="AC147" s="30">
        <v>43191</v>
      </c>
      <c r="AD147">
        <v>48</v>
      </c>
      <c r="AG147" s="110"/>
      <c r="AI147" s="26"/>
      <c r="AJ147" s="22"/>
      <c r="AN147" s="110"/>
      <c r="AO147" s="110"/>
      <c r="AP147" s="110"/>
      <c r="AQ147" s="110"/>
      <c r="AR147" s="7" t="str">
        <f>HYPERLINK("https://www.ejacket.nsf.gov/ej/showProposal.do?ID="&amp;ckCodingQTable[[#This Row],[prop_id]],"eJ")</f>
        <v>eJ</v>
      </c>
      <c r="AS147" t="s">
        <v>2829</v>
      </c>
      <c r="AT147" t="s">
        <v>3427</v>
      </c>
      <c r="AU147" t="b">
        <f>IF(ckCodingQTable[[#This Row],[ILN]]="N",SUBSTITUTE(AT146," ","")&lt;&gt;SUBSTITUTE(ckCodingQTable[[#This Row],[prop_titl_txt]]," ",""), FALSE)</f>
        <v>0</v>
      </c>
      <c r="AV147">
        <v>0</v>
      </c>
      <c r="AW147" s="13">
        <v>800000</v>
      </c>
      <c r="AX147" s="13">
        <v>800000</v>
      </c>
      <c r="AY147" s="13"/>
      <c r="AZ147" s="13">
        <v>16000</v>
      </c>
      <c r="BA147" s="13"/>
      <c r="BB147" s="13"/>
      <c r="BC147">
        <v>8</v>
      </c>
      <c r="BD147">
        <v>8</v>
      </c>
      <c r="BE147">
        <v>7</v>
      </c>
      <c r="BH147">
        <v>0</v>
      </c>
      <c r="BI147">
        <v>0</v>
      </c>
      <c r="BJ147">
        <v>0</v>
      </c>
      <c r="BK147">
        <v>0</v>
      </c>
      <c r="BL147" t="s">
        <v>3428</v>
      </c>
    </row>
    <row r="148" spans="1:64" x14ac:dyDescent="0.35">
      <c r="A148" s="30"/>
      <c r="B148" s="30">
        <v>43005.455555555556</v>
      </c>
      <c r="C148" t="s">
        <v>2839</v>
      </c>
      <c r="D148" t="s">
        <v>2840</v>
      </c>
      <c r="E148" t="s">
        <v>462</v>
      </c>
      <c r="F148" t="s">
        <v>2819</v>
      </c>
      <c r="G148" t="s">
        <v>2820</v>
      </c>
      <c r="H148" s="21" t="s">
        <v>2821</v>
      </c>
      <c r="I148" s="85">
        <v>1</v>
      </c>
      <c r="J148" s="85">
        <v>0</v>
      </c>
      <c r="L148" t="s">
        <v>757</v>
      </c>
      <c r="M148" t="s">
        <v>2862</v>
      </c>
      <c r="N148" t="str">
        <f>IF(SUM(ckCodingQTable[[#This Row],[NfmlPIs]:[NnonWhtAsnPIs]])&gt;0,"WMD","")</f>
        <v/>
      </c>
      <c r="O148" t="b">
        <f>_xlfn.XOR(IFERROR(MATCH(ckCodingQTable[[#This Row],[st_code]],EpscorTable[],0)&gt;0,FALSE),IFERROR(FIND("9150",ckCodingQTable[[#This Row],[propPRCs]])&gt;0,FALSE))</f>
        <v>0</v>
      </c>
      <c r="P148" s="21" t="b">
        <f>_xlfn.XOR(ckCodingQTable[[#This Row],[wmd]]&lt;&gt;"",IFERROR(FIND("9102",ckCodingQTable[[#This Row],[propPRCs]])&gt;0,FALSE))</f>
        <v>0</v>
      </c>
      <c r="Q148" t="s">
        <v>485</v>
      </c>
      <c r="S148" s="106">
        <f>S147+(ckCodingQTable[[#This Row],[ILN]]&lt;"M")</f>
        <v>90</v>
      </c>
      <c r="T148" s="21" t="s">
        <v>2834</v>
      </c>
      <c r="U148" t="s">
        <v>1341</v>
      </c>
      <c r="V148" s="7" t="str">
        <f>HYPERLINK("https://www.ejacket.nsf.gov/ej/showProposal.do?ID="&amp;ckCodingQTable[[#This Row],[prop_id]],"eJ")</f>
        <v>eJ</v>
      </c>
      <c r="W148" t="s">
        <v>2841</v>
      </c>
      <c r="X148" t="s">
        <v>3429</v>
      </c>
      <c r="Y148" t="s">
        <v>3430</v>
      </c>
      <c r="Z148" t="s">
        <v>3431</v>
      </c>
      <c r="AA148" t="s">
        <v>3145</v>
      </c>
      <c r="AB148" s="109" t="str">
        <f>HYPERLINK("mailto:"&amp;ckCodingQTable[[#This Row],[email]]&amp;"&amp;subject=Your NSF Proposal:  "&amp;ckCodingQTable[[#This Row],[Div]]&amp;" "&amp;ckCodingQTable[[#This Row],[prop_id]], ckCodingQTable[[#This Row],[email]])</f>
        <v>rmancuso@bu.edu</v>
      </c>
      <c r="AC148" s="30">
        <v>43160</v>
      </c>
      <c r="AD148">
        <v>48</v>
      </c>
      <c r="AG148" s="110"/>
      <c r="AI148" s="26"/>
      <c r="AJ148" s="22"/>
      <c r="AN148" s="110"/>
      <c r="AO148" s="110"/>
      <c r="AP148" s="110"/>
      <c r="AQ148" s="110"/>
      <c r="AR148" s="7" t="str">
        <f>HYPERLINK("https://www.ejacket.nsf.gov/ej/showProposal.do?ID="&amp;ckCodingQTable[[#This Row],[prop_id]],"eJ")</f>
        <v>eJ</v>
      </c>
      <c r="AS148" t="s">
        <v>2829</v>
      </c>
      <c r="AT148" t="s">
        <v>3427</v>
      </c>
      <c r="AU148" t="b">
        <f>IF(ckCodingQTable[[#This Row],[ILN]]="N",SUBSTITUTE(AT147," ","")&lt;&gt;SUBSTITUTE(ckCodingQTable[[#This Row],[prop_titl_txt]]," ",""), FALSE)</f>
        <v>0</v>
      </c>
      <c r="AV148">
        <v>0</v>
      </c>
      <c r="AW148" s="13">
        <v>400000</v>
      </c>
      <c r="AX148" s="13">
        <v>400000</v>
      </c>
      <c r="AY148" s="13"/>
      <c r="AZ148" s="13"/>
      <c r="BA148" s="13"/>
      <c r="BB148" s="13"/>
      <c r="BC148">
        <v>8</v>
      </c>
      <c r="BD148">
        <v>4</v>
      </c>
      <c r="BE148">
        <v>2</v>
      </c>
      <c r="BH148">
        <v>0</v>
      </c>
      <c r="BI148">
        <v>0</v>
      </c>
      <c r="BJ148">
        <v>0</v>
      </c>
      <c r="BK148">
        <v>0</v>
      </c>
      <c r="BL148" t="s">
        <v>3432</v>
      </c>
    </row>
    <row r="149" spans="1:64" x14ac:dyDescent="0.35">
      <c r="A149" s="30"/>
      <c r="B149" s="30">
        <v>43005.414583333331</v>
      </c>
      <c r="C149" t="s">
        <v>2839</v>
      </c>
      <c r="D149" t="s">
        <v>2840</v>
      </c>
      <c r="E149" t="s">
        <v>462</v>
      </c>
      <c r="F149" t="s">
        <v>2819</v>
      </c>
      <c r="G149" t="s">
        <v>2820</v>
      </c>
      <c r="H149" s="21" t="s">
        <v>2821</v>
      </c>
      <c r="I149" s="85">
        <v>1</v>
      </c>
      <c r="J149" s="85">
        <v>0</v>
      </c>
      <c r="L149" t="s">
        <v>757</v>
      </c>
      <c r="M149" t="s">
        <v>2972</v>
      </c>
      <c r="N149" t="str">
        <f>IF(SUM(ckCodingQTable[[#This Row],[NfmlPIs]:[NnonWhtAsnPIs]])&gt;0,"WMD","")</f>
        <v>WMD</v>
      </c>
      <c r="O149" t="b">
        <f>_xlfn.XOR(IFERROR(MATCH(ckCodingQTable[[#This Row],[st_code]],EpscorTable[],0)&gt;0,FALSE),IFERROR(FIND("9150",ckCodingQTable[[#This Row],[propPRCs]])&gt;0,FALSE))</f>
        <v>0</v>
      </c>
      <c r="P149" s="21" t="b">
        <f>_xlfn.XOR(ckCodingQTable[[#This Row],[wmd]]&lt;&gt;"",IFERROR(FIND("9102",ckCodingQTable[[#This Row],[propPRCs]])&gt;0,FALSE))</f>
        <v>1</v>
      </c>
      <c r="Q149" t="s">
        <v>485</v>
      </c>
      <c r="S149" s="106">
        <f>S148+(ckCodingQTable[[#This Row],[ILN]]&lt;"M")</f>
        <v>91</v>
      </c>
      <c r="T149" s="21" t="s">
        <v>2863</v>
      </c>
      <c r="U149" t="s">
        <v>1344</v>
      </c>
      <c r="V149" s="7" t="str">
        <f>HYPERLINK("https://www.ejacket.nsf.gov/ej/showProposal.do?ID="&amp;ckCodingQTable[[#This Row],[prop_id]],"eJ")</f>
        <v>eJ</v>
      </c>
      <c r="W149" t="s">
        <v>2841</v>
      </c>
      <c r="X149" t="s">
        <v>1344</v>
      </c>
      <c r="Y149" t="s">
        <v>1345</v>
      </c>
      <c r="Z149" t="s">
        <v>3005</v>
      </c>
      <c r="AA149" t="s">
        <v>719</v>
      </c>
      <c r="AB149" s="109" t="str">
        <f>HYPERLINK("mailto:"&amp;ckCodingQTable[[#This Row],[email]]&amp;"&amp;subject=Your NSF Proposal:  "&amp;ckCodingQTable[[#This Row],[Div]]&amp;" "&amp;ckCodingQTable[[#This Row],[prop_id]], ckCodingQTable[[#This Row],[email]])</f>
        <v>scott@cs.rochester.edu</v>
      </c>
      <c r="AC149" s="30">
        <v>43344</v>
      </c>
      <c r="AD149">
        <v>48</v>
      </c>
      <c r="AG149" s="110"/>
      <c r="AI149" s="26"/>
      <c r="AJ149" s="22"/>
      <c r="AK149" s="21">
        <v>1</v>
      </c>
      <c r="AN149" s="110"/>
      <c r="AO149" s="110"/>
      <c r="AP149" s="110"/>
      <c r="AQ149" s="110"/>
      <c r="AR149" s="7" t="str">
        <f>HYPERLINK("https://www.ejacket.nsf.gov/ej/showProposal.do?ID="&amp;ckCodingQTable[[#This Row],[prop_id]],"eJ")</f>
        <v>eJ</v>
      </c>
      <c r="AS149" t="s">
        <v>2829</v>
      </c>
      <c r="AT149" t="s">
        <v>3433</v>
      </c>
      <c r="AU149" t="b">
        <f>IF(ckCodingQTable[[#This Row],[ILN]]="N",SUBSTITUTE(AT148," ","")&lt;&gt;SUBSTITUTE(ckCodingQTable[[#This Row],[prop_titl_txt]]," ",""), FALSE)</f>
        <v>0</v>
      </c>
      <c r="AV149">
        <v>0</v>
      </c>
      <c r="AW149" s="13">
        <v>1199999</v>
      </c>
      <c r="AX149" s="13">
        <v>1199999</v>
      </c>
      <c r="AY149" s="13"/>
      <c r="AZ149" s="13">
        <v>43200</v>
      </c>
      <c r="BA149" s="13"/>
      <c r="BB149" s="13"/>
      <c r="BC149">
        <v>16</v>
      </c>
      <c r="BD149">
        <v>16</v>
      </c>
      <c r="BE149">
        <v>8</v>
      </c>
      <c r="BH149">
        <v>1</v>
      </c>
      <c r="BI149">
        <v>0</v>
      </c>
      <c r="BJ149">
        <v>0</v>
      </c>
      <c r="BK149">
        <v>0</v>
      </c>
      <c r="BL149" t="s">
        <v>3434</v>
      </c>
    </row>
    <row r="150" spans="1:64" x14ac:dyDescent="0.35">
      <c r="A150" s="30"/>
      <c r="B150" s="30">
        <v>43005.415972222225</v>
      </c>
      <c r="C150" t="s">
        <v>2868</v>
      </c>
      <c r="D150" t="s">
        <v>2869</v>
      </c>
      <c r="E150" t="s">
        <v>468</v>
      </c>
      <c r="F150" t="s">
        <v>2819</v>
      </c>
      <c r="G150" t="s">
        <v>2820</v>
      </c>
      <c r="H150" s="21" t="s">
        <v>2821</v>
      </c>
      <c r="I150" s="85">
        <v>1</v>
      </c>
      <c r="J150" s="85">
        <v>0</v>
      </c>
      <c r="K150" t="s">
        <v>2911</v>
      </c>
      <c r="L150" t="s">
        <v>807</v>
      </c>
      <c r="M150" t="s">
        <v>2907</v>
      </c>
      <c r="N150" t="str">
        <f>IF(SUM(ckCodingQTable[[#This Row],[NfmlPIs]:[NnonWhtAsnPIs]])&gt;0,"WMD","")</f>
        <v>WMD</v>
      </c>
      <c r="O150" t="b">
        <f>_xlfn.XOR(IFERROR(MATCH(ckCodingQTable[[#This Row],[st_code]],EpscorTable[],0)&gt;0,FALSE),IFERROR(FIND("9150",ckCodingQTable[[#This Row],[propPRCs]])&gt;0,FALSE))</f>
        <v>0</v>
      </c>
      <c r="P150" s="21" t="b">
        <f>_xlfn.XOR(ckCodingQTable[[#This Row],[wmd]]&lt;&gt;"",IFERROR(FIND("9102",ckCodingQTable[[#This Row],[propPRCs]])&gt;0,FALSE))</f>
        <v>1</v>
      </c>
      <c r="Q150" t="s">
        <v>468</v>
      </c>
      <c r="S150" s="106">
        <f>S149+(ckCodingQTable[[#This Row],[ILN]]&lt;"M")</f>
        <v>92</v>
      </c>
      <c r="T150" s="21" t="s">
        <v>2824</v>
      </c>
      <c r="U150" t="s">
        <v>1347</v>
      </c>
      <c r="V150" s="7" t="str">
        <f>HYPERLINK("https://www.ejacket.nsf.gov/ej/showProposal.do?ID="&amp;ckCodingQTable[[#This Row],[prop_id]],"eJ")</f>
        <v>eJ</v>
      </c>
      <c r="W150" t="s">
        <v>2871</v>
      </c>
      <c r="X150" t="s">
        <v>1347</v>
      </c>
      <c r="Y150" t="s">
        <v>1348</v>
      </c>
      <c r="Z150" t="s">
        <v>3435</v>
      </c>
      <c r="AA150" t="s">
        <v>713</v>
      </c>
      <c r="AB150" s="109" t="str">
        <f>HYPERLINK("mailto:"&amp;ckCodingQTable[[#This Row],[email]]&amp;"&amp;subject=Your NSF Proposal:  "&amp;ckCodingQTable[[#This Row],[Div]]&amp;" "&amp;ckCodingQTable[[#This Row],[prop_id]], ckCodingQTable[[#This Row],[email]])</f>
        <v>cacl@umich.edu</v>
      </c>
      <c r="AC150" s="30">
        <v>43252</v>
      </c>
      <c r="AD150">
        <v>36</v>
      </c>
      <c r="AG150" s="110"/>
      <c r="AI150" s="26"/>
      <c r="AJ150" s="22"/>
      <c r="AN150" s="110"/>
      <c r="AO150" s="110"/>
      <c r="AP150" s="110"/>
      <c r="AQ150" s="110"/>
      <c r="AR150" s="7" t="str">
        <f>HYPERLINK("https://www.ejacket.nsf.gov/ej/showProposal.do?ID="&amp;ckCodingQTable[[#This Row],[prop_id]],"eJ")</f>
        <v>eJ</v>
      </c>
      <c r="AS150" t="s">
        <v>2881</v>
      </c>
      <c r="AT150" t="s">
        <v>3436</v>
      </c>
      <c r="AU150" t="b">
        <f>IF(ckCodingQTable[[#This Row],[ILN]]="N",SUBSTITUTE(AT149," ","")&lt;&gt;SUBSTITUTE(ckCodingQTable[[#This Row],[prop_titl_txt]]," ",""), FALSE)</f>
        <v>0</v>
      </c>
      <c r="AV150">
        <v>0</v>
      </c>
      <c r="AW150" s="13">
        <v>498252</v>
      </c>
      <c r="AX150" s="13">
        <v>498252</v>
      </c>
      <c r="AY150" s="13"/>
      <c r="AZ150" s="13">
        <v>7500</v>
      </c>
      <c r="BA150" s="13"/>
      <c r="BB150" s="13"/>
      <c r="BC150">
        <v>3</v>
      </c>
      <c r="BD150">
        <v>3</v>
      </c>
      <c r="BE150">
        <v>3</v>
      </c>
      <c r="BH150">
        <v>0</v>
      </c>
      <c r="BI150">
        <v>0</v>
      </c>
      <c r="BJ150">
        <v>1</v>
      </c>
      <c r="BK150">
        <v>0</v>
      </c>
      <c r="BL150" t="s">
        <v>3437</v>
      </c>
    </row>
    <row r="151" spans="1:64" x14ac:dyDescent="0.35">
      <c r="A151" s="30"/>
      <c r="B151" s="30">
        <v>43005.436111111114</v>
      </c>
      <c r="C151" t="s">
        <v>2868</v>
      </c>
      <c r="D151" t="s">
        <v>2869</v>
      </c>
      <c r="E151" t="s">
        <v>468</v>
      </c>
      <c r="F151" t="s">
        <v>2819</v>
      </c>
      <c r="G151" t="s">
        <v>2820</v>
      </c>
      <c r="H151" s="21" t="s">
        <v>2821</v>
      </c>
      <c r="I151" s="85">
        <v>1</v>
      </c>
      <c r="J151" s="85">
        <v>0</v>
      </c>
      <c r="K151" t="s">
        <v>2911</v>
      </c>
      <c r="L151" t="s">
        <v>807</v>
      </c>
      <c r="M151" t="s">
        <v>2823</v>
      </c>
      <c r="N151" t="str">
        <f>IF(SUM(ckCodingQTable[[#This Row],[NfmlPIs]:[NnonWhtAsnPIs]])&gt;0,"WMD","")</f>
        <v>WMD</v>
      </c>
      <c r="O151" t="b">
        <f>_xlfn.XOR(IFERROR(MATCH(ckCodingQTable[[#This Row],[st_code]],EpscorTable[],0)&gt;0,FALSE),IFERROR(FIND("9150",ckCodingQTable[[#This Row],[propPRCs]])&gt;0,FALSE))</f>
        <v>0</v>
      </c>
      <c r="P151" s="21" t="b">
        <f>_xlfn.XOR(ckCodingQTable[[#This Row],[wmd]]&lt;&gt;"",IFERROR(FIND("9102",ckCodingQTable[[#This Row],[propPRCs]])&gt;0,FALSE))</f>
        <v>1</v>
      </c>
      <c r="Q151" t="s">
        <v>468</v>
      </c>
      <c r="S151" s="106">
        <f>S150+(ckCodingQTable[[#This Row],[ILN]]&lt;"M")</f>
        <v>92</v>
      </c>
      <c r="T151" s="21" t="s">
        <v>2834</v>
      </c>
      <c r="U151" t="s">
        <v>1347</v>
      </c>
      <c r="V151" s="7" t="str">
        <f>HYPERLINK("https://www.ejacket.nsf.gov/ej/showProposal.do?ID="&amp;ckCodingQTable[[#This Row],[prop_id]],"eJ")</f>
        <v>eJ</v>
      </c>
      <c r="W151" t="s">
        <v>2871</v>
      </c>
      <c r="X151" t="s">
        <v>3438</v>
      </c>
      <c r="Y151" t="s">
        <v>3439</v>
      </c>
      <c r="Z151" t="s">
        <v>3440</v>
      </c>
      <c r="AA151" t="s">
        <v>2827</v>
      </c>
      <c r="AB151" s="109" t="str">
        <f>HYPERLINK("mailto:"&amp;ckCodingQTable[[#This Row],[email]]&amp;"&amp;subject=Your NSF Proposal:  "&amp;ckCodingQTable[[#This Row],[Div]]&amp;" "&amp;ckCodingQTable[[#This Row],[prop_id]], ckCodingQTable[[#This Row],[email]])</f>
        <v>tstroud@austin.utexas.edu</v>
      </c>
      <c r="AC151" s="30">
        <v>43252</v>
      </c>
      <c r="AD151">
        <v>36</v>
      </c>
      <c r="AG151" s="110"/>
      <c r="AI151" s="26"/>
      <c r="AJ151" s="22"/>
      <c r="AN151" s="110"/>
      <c r="AO151" s="110"/>
      <c r="AP151" s="110"/>
      <c r="AQ151" s="110"/>
      <c r="AR151" s="7" t="str">
        <f>HYPERLINK("https://www.ejacket.nsf.gov/ej/showProposal.do?ID="&amp;ckCodingQTable[[#This Row],[prop_id]],"eJ")</f>
        <v>eJ</v>
      </c>
      <c r="AS151" t="s">
        <v>2881</v>
      </c>
      <c r="AT151" t="s">
        <v>3436</v>
      </c>
      <c r="AU151" t="b">
        <f>IF(ckCodingQTable[[#This Row],[ILN]]="N",SUBSTITUTE(AT150," ","")&lt;&gt;SUBSTITUTE(ckCodingQTable[[#This Row],[prop_titl_txt]]," ",""), FALSE)</f>
        <v>0</v>
      </c>
      <c r="AV151">
        <v>0</v>
      </c>
      <c r="AW151" s="13">
        <v>314358</v>
      </c>
      <c r="AX151" s="13">
        <v>314358</v>
      </c>
      <c r="AY151" s="13"/>
      <c r="AZ151" s="13"/>
      <c r="BA151" s="13"/>
      <c r="BB151" s="13"/>
      <c r="BC151">
        <v>3</v>
      </c>
      <c r="BD151">
        <v>3</v>
      </c>
      <c r="BE151">
        <v>3</v>
      </c>
      <c r="BH151">
        <v>2</v>
      </c>
      <c r="BI151">
        <v>0</v>
      </c>
      <c r="BJ151">
        <v>0</v>
      </c>
      <c r="BK151">
        <v>0</v>
      </c>
      <c r="BL151" t="s">
        <v>3441</v>
      </c>
    </row>
    <row r="152" spans="1:64" x14ac:dyDescent="0.35">
      <c r="A152" s="30"/>
      <c r="B152" s="30">
        <v>43005.436805555553</v>
      </c>
      <c r="C152" t="s">
        <v>2868</v>
      </c>
      <c r="D152" t="s">
        <v>2869</v>
      </c>
      <c r="E152" t="s">
        <v>468</v>
      </c>
      <c r="F152" t="s">
        <v>2819</v>
      </c>
      <c r="G152" t="s">
        <v>2820</v>
      </c>
      <c r="H152" s="21" t="s">
        <v>2821</v>
      </c>
      <c r="I152" s="85">
        <v>1</v>
      </c>
      <c r="J152" s="85">
        <v>0</v>
      </c>
      <c r="K152" t="s">
        <v>2911</v>
      </c>
      <c r="L152" t="s">
        <v>807</v>
      </c>
      <c r="M152" t="s">
        <v>3162</v>
      </c>
      <c r="N152" t="str">
        <f>IF(SUM(ckCodingQTable[[#This Row],[NfmlPIs]:[NnonWhtAsnPIs]])&gt;0,"WMD","")</f>
        <v/>
      </c>
      <c r="O152" t="b">
        <f>_xlfn.XOR(IFERROR(MATCH(ckCodingQTable[[#This Row],[st_code]],EpscorTable[],0)&gt;0,FALSE),IFERROR(FIND("9150",ckCodingQTable[[#This Row],[propPRCs]])&gt;0,FALSE))</f>
        <v>0</v>
      </c>
      <c r="P152" s="21" t="b">
        <f>_xlfn.XOR(ckCodingQTable[[#This Row],[wmd]]&lt;&gt;"",IFERROR(FIND("9102",ckCodingQTable[[#This Row],[propPRCs]])&gt;0,FALSE))</f>
        <v>0</v>
      </c>
      <c r="Q152" t="s">
        <v>468</v>
      </c>
      <c r="S152" s="106">
        <f>S151+(ckCodingQTable[[#This Row],[ILN]]&lt;"M")</f>
        <v>92</v>
      </c>
      <c r="T152" s="21" t="s">
        <v>2834</v>
      </c>
      <c r="U152" t="s">
        <v>1347</v>
      </c>
      <c r="V152" s="7" t="str">
        <f>HYPERLINK("https://www.ejacket.nsf.gov/ej/showProposal.do?ID="&amp;ckCodingQTable[[#This Row],[prop_id]],"eJ")</f>
        <v>eJ</v>
      </c>
      <c r="W152" t="s">
        <v>2871</v>
      </c>
      <c r="X152" t="s">
        <v>3442</v>
      </c>
      <c r="Y152" t="s">
        <v>3443</v>
      </c>
      <c r="Z152" t="s">
        <v>3444</v>
      </c>
      <c r="AA152" t="s">
        <v>600</v>
      </c>
      <c r="AB152" s="109" t="str">
        <f>HYPERLINK("mailto:"&amp;ckCodingQTable[[#This Row],[email]]&amp;"&amp;subject=Your NSF Proposal:  "&amp;ckCodingQTable[[#This Row],[Div]]&amp;" "&amp;ckCodingQTable[[#This Row],[prop_id]], ckCodingQTable[[#This Row],[email]])</f>
        <v>nad@northwestern.edu</v>
      </c>
      <c r="AC152" s="30">
        <v>43252</v>
      </c>
      <c r="AD152">
        <v>36</v>
      </c>
      <c r="AG152" s="110"/>
      <c r="AI152" s="26"/>
      <c r="AJ152" s="22"/>
      <c r="AN152" s="110"/>
      <c r="AO152" s="110"/>
      <c r="AP152" s="110"/>
      <c r="AQ152" s="110"/>
      <c r="AR152" s="7" t="str">
        <f>HYPERLINK("https://www.ejacket.nsf.gov/ej/showProposal.do?ID="&amp;ckCodingQTable[[#This Row],[prop_id]],"eJ")</f>
        <v>eJ</v>
      </c>
      <c r="AS152" t="s">
        <v>2881</v>
      </c>
      <c r="AT152" t="s">
        <v>3436</v>
      </c>
      <c r="AU152" t="b">
        <f>IF(ckCodingQTable[[#This Row],[ILN]]="N",SUBSTITUTE(AT151," ","")&lt;&gt;SUBSTITUTE(ckCodingQTable[[#This Row],[prop_titl_txt]]," ",""), FALSE)</f>
        <v>0</v>
      </c>
      <c r="AV152">
        <v>0</v>
      </c>
      <c r="AW152" s="13">
        <v>320957</v>
      </c>
      <c r="AX152" s="13">
        <v>320957</v>
      </c>
      <c r="AY152" s="13"/>
      <c r="AZ152" s="13">
        <v>7500</v>
      </c>
      <c r="BA152" s="13"/>
      <c r="BB152" s="13"/>
      <c r="BC152">
        <v>3</v>
      </c>
      <c r="BD152">
        <v>3</v>
      </c>
      <c r="BE152">
        <v>3</v>
      </c>
      <c r="BH152">
        <v>0</v>
      </c>
      <c r="BI152">
        <v>0</v>
      </c>
      <c r="BJ152">
        <v>0</v>
      </c>
      <c r="BK152">
        <v>0</v>
      </c>
      <c r="BL152" t="s">
        <v>3445</v>
      </c>
    </row>
    <row r="153" spans="1:64" x14ac:dyDescent="0.35">
      <c r="A153" s="30"/>
      <c r="B153" s="30">
        <v>43005.418055555558</v>
      </c>
      <c r="C153" t="s">
        <v>2817</v>
      </c>
      <c r="D153" t="s">
        <v>2818</v>
      </c>
      <c r="E153" t="s">
        <v>474</v>
      </c>
      <c r="F153" t="s">
        <v>2819</v>
      </c>
      <c r="G153" t="s">
        <v>2820</v>
      </c>
      <c r="H153" s="21" t="s">
        <v>2821</v>
      </c>
      <c r="I153" s="85">
        <v>1</v>
      </c>
      <c r="J153" s="85">
        <v>0</v>
      </c>
      <c r="K153" t="s">
        <v>2822</v>
      </c>
      <c r="L153" t="s">
        <v>885</v>
      </c>
      <c r="M153" t="s">
        <v>3061</v>
      </c>
      <c r="N153" t="str">
        <f>IF(SUM(ckCodingQTable[[#This Row],[NfmlPIs]:[NnonWhtAsnPIs]])&gt;0,"WMD","")</f>
        <v/>
      </c>
      <c r="O153" t="b">
        <f>_xlfn.XOR(IFERROR(MATCH(ckCodingQTable[[#This Row],[st_code]],EpscorTable[],0)&gt;0,FALSE),IFERROR(FIND("9150",ckCodingQTable[[#This Row],[propPRCs]])&gt;0,FALSE))</f>
        <v>0</v>
      </c>
      <c r="P153" s="21" t="b">
        <f>_xlfn.XOR(ckCodingQTable[[#This Row],[wmd]]&lt;&gt;"",IFERROR(FIND("9102",ckCodingQTable[[#This Row],[propPRCs]])&gt;0,FALSE))</f>
        <v>0</v>
      </c>
      <c r="Q153" t="s">
        <v>2988</v>
      </c>
      <c r="S153" s="106">
        <f>S152+(ckCodingQTable[[#This Row],[ILN]]&lt;"M")</f>
        <v>93</v>
      </c>
      <c r="T153" s="21" t="s">
        <v>2824</v>
      </c>
      <c r="U153" t="s">
        <v>1350</v>
      </c>
      <c r="V153" s="7" t="str">
        <f>HYPERLINK("https://www.ejacket.nsf.gov/ej/showProposal.do?ID="&amp;ckCodingQTable[[#This Row],[prop_id]],"eJ")</f>
        <v>eJ</v>
      </c>
      <c r="W153" t="s">
        <v>2825</v>
      </c>
      <c r="X153" t="s">
        <v>1350</v>
      </c>
      <c r="Y153" t="s">
        <v>1351</v>
      </c>
      <c r="Z153" t="s">
        <v>3446</v>
      </c>
      <c r="AA153" t="s">
        <v>3284</v>
      </c>
      <c r="AB153" s="109" t="str">
        <f>HYPERLINK("mailto:"&amp;ckCodingQTable[[#This Row],[email]]&amp;"&amp;subject=Your NSF Proposal:  "&amp;ckCodingQTable[[#This Row],[Div]]&amp;" "&amp;ckCodingQTable[[#This Row],[prop_id]], ckCodingQTable[[#This Row],[email]])</f>
        <v>ian@ece.gatech.edu</v>
      </c>
      <c r="AC153" s="30">
        <v>43252</v>
      </c>
      <c r="AD153">
        <v>48</v>
      </c>
      <c r="AG153" s="110"/>
      <c r="AI153" s="26"/>
      <c r="AJ153" s="22"/>
      <c r="AN153" s="110"/>
      <c r="AO153" s="110"/>
      <c r="AP153" s="110"/>
      <c r="AQ153" s="110"/>
      <c r="AR153" s="7" t="str">
        <f>HYPERLINK("https://www.ejacket.nsf.gov/ej/showProposal.do?ID="&amp;ckCodingQTable[[#This Row],[prop_id]],"eJ")</f>
        <v>eJ</v>
      </c>
      <c r="AS153" t="s">
        <v>2829</v>
      </c>
      <c r="AT153" t="s">
        <v>3447</v>
      </c>
      <c r="AU153" t="b">
        <f>IF(ckCodingQTable[[#This Row],[ILN]]="N",SUBSTITUTE(AT152," ","")&lt;&gt;SUBSTITUTE(ckCodingQTable[[#This Row],[prop_titl_txt]]," ",""), FALSE)</f>
        <v>0</v>
      </c>
      <c r="AV153">
        <v>0</v>
      </c>
      <c r="AW153" s="13">
        <v>720000</v>
      </c>
      <c r="AX153" s="13">
        <v>720000</v>
      </c>
      <c r="AY153" s="13"/>
      <c r="AZ153" s="13"/>
      <c r="BA153" s="13"/>
      <c r="BB153" s="13"/>
      <c r="BC153">
        <v>8</v>
      </c>
      <c r="BD153">
        <v>4</v>
      </c>
      <c r="BE153">
        <v>6</v>
      </c>
      <c r="BH153">
        <v>0</v>
      </c>
      <c r="BI153">
        <v>0</v>
      </c>
      <c r="BJ153">
        <v>0</v>
      </c>
      <c r="BK153">
        <v>0</v>
      </c>
      <c r="BL153" t="s">
        <v>3448</v>
      </c>
    </row>
    <row r="154" spans="1:64" x14ac:dyDescent="0.35">
      <c r="A154" s="30"/>
      <c r="B154" s="30">
        <v>43005.463194444441</v>
      </c>
      <c r="C154" t="s">
        <v>2817</v>
      </c>
      <c r="D154" t="s">
        <v>2818</v>
      </c>
      <c r="E154" t="s">
        <v>474</v>
      </c>
      <c r="F154" t="s">
        <v>2819</v>
      </c>
      <c r="G154" t="s">
        <v>2820</v>
      </c>
      <c r="H154" s="21" t="s">
        <v>2821</v>
      </c>
      <c r="I154" s="85">
        <v>1</v>
      </c>
      <c r="J154" s="85">
        <v>0</v>
      </c>
      <c r="K154" t="s">
        <v>2822</v>
      </c>
      <c r="L154" t="s">
        <v>885</v>
      </c>
      <c r="M154" t="s">
        <v>2972</v>
      </c>
      <c r="N154" t="str">
        <f>IF(SUM(ckCodingQTable[[#This Row],[NfmlPIs]:[NnonWhtAsnPIs]])&gt;0,"WMD","")</f>
        <v>WMD</v>
      </c>
      <c r="O154" t="b">
        <f>_xlfn.XOR(IFERROR(MATCH(ckCodingQTable[[#This Row],[st_code]],EpscorTable[],0)&gt;0,FALSE),IFERROR(FIND("9150",ckCodingQTable[[#This Row],[propPRCs]])&gt;0,FALSE))</f>
        <v>0</v>
      </c>
      <c r="P154" s="21" t="b">
        <f>_xlfn.XOR(ckCodingQTable[[#This Row],[wmd]]&lt;&gt;"",IFERROR(FIND("9102",ckCodingQTable[[#This Row],[propPRCs]])&gt;0,FALSE))</f>
        <v>1</v>
      </c>
      <c r="Q154" t="s">
        <v>2988</v>
      </c>
      <c r="S154" s="106">
        <f>S153+(ckCodingQTable[[#This Row],[ILN]]&lt;"M")</f>
        <v>93</v>
      </c>
      <c r="T154" s="21" t="s">
        <v>2834</v>
      </c>
      <c r="U154" t="s">
        <v>1350</v>
      </c>
      <c r="V154" s="7" t="str">
        <f>HYPERLINK("https://www.ejacket.nsf.gov/ej/showProposal.do?ID="&amp;ckCodingQTable[[#This Row],[prop_id]],"eJ")</f>
        <v>eJ</v>
      </c>
      <c r="W154" t="s">
        <v>2825</v>
      </c>
      <c r="X154" t="s">
        <v>3449</v>
      </c>
      <c r="Y154" t="s">
        <v>3450</v>
      </c>
      <c r="Z154" t="s">
        <v>3451</v>
      </c>
      <c r="AA154" t="s">
        <v>3418</v>
      </c>
      <c r="AB154" s="109" t="str">
        <f>HYPERLINK("mailto:"&amp;ckCodingQTable[[#This Row],[email]]&amp;"&amp;subject=Your NSF Proposal:  "&amp;ckCodingQTable[[#This Row],[Div]]&amp;" "&amp;ckCodingQTable[[#This Row],[prop_id]], ckCodingQTable[[#This Row],[email]])</f>
        <v>jmjornet@buffalo.edu</v>
      </c>
      <c r="AC154" s="30">
        <v>43252</v>
      </c>
      <c r="AD154">
        <v>48</v>
      </c>
      <c r="AG154" s="110"/>
      <c r="AI154" s="26"/>
      <c r="AJ154" s="22"/>
      <c r="AN154" s="110"/>
      <c r="AO154" s="110"/>
      <c r="AP154" s="110"/>
      <c r="AQ154" s="110"/>
      <c r="AR154" s="7" t="str">
        <f>HYPERLINK("https://www.ejacket.nsf.gov/ej/showProposal.do?ID="&amp;ckCodingQTable[[#This Row],[prop_id]],"eJ")</f>
        <v>eJ</v>
      </c>
      <c r="AS154" t="s">
        <v>2829</v>
      </c>
      <c r="AT154" t="s">
        <v>3447</v>
      </c>
      <c r="AU154" t="b">
        <f>IF(ckCodingQTable[[#This Row],[ILN]]="N",SUBSTITUTE(AT153," ","")&lt;&gt;SUBSTITUTE(ckCodingQTable[[#This Row],[prop_titl_txt]]," ",""), FALSE)</f>
        <v>0</v>
      </c>
      <c r="AV154">
        <v>0</v>
      </c>
      <c r="AW154" s="13">
        <v>480000</v>
      </c>
      <c r="AX154" s="13">
        <v>480000</v>
      </c>
      <c r="AY154" s="13"/>
      <c r="AZ154" s="13">
        <v>10616</v>
      </c>
      <c r="BA154" s="13"/>
      <c r="BB154" s="13"/>
      <c r="BC154">
        <v>4</v>
      </c>
      <c r="BD154">
        <v>4</v>
      </c>
      <c r="BE154">
        <v>4</v>
      </c>
      <c r="BF154">
        <v>1</v>
      </c>
      <c r="BH154">
        <v>0</v>
      </c>
      <c r="BI154">
        <v>2</v>
      </c>
      <c r="BJ154">
        <v>0</v>
      </c>
      <c r="BK154">
        <v>0</v>
      </c>
      <c r="BL154" t="s">
        <v>3452</v>
      </c>
    </row>
    <row r="155" spans="1:64" x14ac:dyDescent="0.35">
      <c r="A155" s="30"/>
      <c r="B155" s="30">
        <v>43005.424305555556</v>
      </c>
      <c r="C155" t="s">
        <v>2868</v>
      </c>
      <c r="D155" t="s">
        <v>2869</v>
      </c>
      <c r="E155" t="s">
        <v>468</v>
      </c>
      <c r="F155" t="s">
        <v>2819</v>
      </c>
      <c r="G155" t="s">
        <v>2820</v>
      </c>
      <c r="H155" s="21" t="s">
        <v>2821</v>
      </c>
      <c r="I155" s="85">
        <v>1</v>
      </c>
      <c r="J155" s="85">
        <v>0</v>
      </c>
      <c r="K155" t="s">
        <v>2911</v>
      </c>
      <c r="L155" t="s">
        <v>800</v>
      </c>
      <c r="M155" t="s">
        <v>3037</v>
      </c>
      <c r="N155" t="str">
        <f>IF(SUM(ckCodingQTable[[#This Row],[NfmlPIs]:[NnonWhtAsnPIs]])&gt;0,"WMD","")</f>
        <v>WMD</v>
      </c>
      <c r="O155" t="b">
        <f>_xlfn.XOR(IFERROR(MATCH(ckCodingQTable[[#This Row],[st_code]],EpscorTable[],0)&gt;0,FALSE),IFERROR(FIND("9150",ckCodingQTable[[#This Row],[propPRCs]])&gt;0,FALSE))</f>
        <v>0</v>
      </c>
      <c r="P155" s="21" t="b">
        <f>_xlfn.XOR(ckCodingQTable[[#This Row],[wmd]]&lt;&gt;"",IFERROR(FIND("9102",ckCodingQTable[[#This Row],[propPRCs]])&gt;0,FALSE))</f>
        <v>1</v>
      </c>
      <c r="Q155" t="s">
        <v>468</v>
      </c>
      <c r="S155" s="106">
        <f>S154+(ckCodingQTable[[#This Row],[ILN]]&lt;"M")</f>
        <v>94</v>
      </c>
      <c r="T155" s="21" t="s">
        <v>2824</v>
      </c>
      <c r="U155" t="s">
        <v>1353</v>
      </c>
      <c r="V155" s="7" t="str">
        <f>HYPERLINK("https://www.ejacket.nsf.gov/ej/showProposal.do?ID="&amp;ckCodingQTable[[#This Row],[prop_id]],"eJ")</f>
        <v>eJ</v>
      </c>
      <c r="W155" t="s">
        <v>2871</v>
      </c>
      <c r="X155" t="s">
        <v>1353</v>
      </c>
      <c r="Y155" t="s">
        <v>1354</v>
      </c>
      <c r="Z155" t="s">
        <v>2551</v>
      </c>
      <c r="AA155" t="s">
        <v>612</v>
      </c>
      <c r="AB155" s="109" t="str">
        <f>HYPERLINK("mailto:"&amp;ckCodingQTable[[#This Row],[email]]&amp;"&amp;subject=Your NSF Proposal:  "&amp;ckCodingQTable[[#This Row],[Div]]&amp;" "&amp;ckCodingQTable[[#This Row],[prop_id]], ckCodingQTable[[#This Row],[email]])</f>
        <v>hongtan@purdue.edu</v>
      </c>
      <c r="AC155" s="30">
        <v>43252</v>
      </c>
      <c r="AD155">
        <v>48</v>
      </c>
      <c r="AG155" s="110"/>
      <c r="AI155" s="26"/>
      <c r="AJ155" s="22"/>
      <c r="AN155" s="110"/>
      <c r="AO155" s="110"/>
      <c r="AP155" s="110"/>
      <c r="AQ155" s="110"/>
      <c r="AR155" s="7" t="str">
        <f>HYPERLINK("https://www.ejacket.nsf.gov/ej/showProposal.do?ID="&amp;ckCodingQTable[[#This Row],[prop_id]],"eJ")</f>
        <v>eJ</v>
      </c>
      <c r="AS155" t="s">
        <v>2829</v>
      </c>
      <c r="AT155" t="s">
        <v>3453</v>
      </c>
      <c r="AU155" t="b">
        <f>IF(ckCodingQTable[[#This Row],[ILN]]="N",SUBSTITUTE(AT154," ","")&lt;&gt;SUBSTITUTE(ckCodingQTable[[#This Row],[prop_titl_txt]]," ",""), FALSE)</f>
        <v>0</v>
      </c>
      <c r="AV155">
        <v>0</v>
      </c>
      <c r="AW155" s="13">
        <v>593226</v>
      </c>
      <c r="AX155" s="13">
        <v>593226</v>
      </c>
      <c r="AY155" s="13"/>
      <c r="AZ155" s="13">
        <v>6000</v>
      </c>
      <c r="BA155" s="13">
        <v>97709</v>
      </c>
      <c r="BB155" s="13"/>
      <c r="BC155">
        <v>4</v>
      </c>
      <c r="BD155">
        <v>4</v>
      </c>
      <c r="BE155">
        <v>1.84</v>
      </c>
      <c r="BH155">
        <v>2</v>
      </c>
      <c r="BI155">
        <v>0</v>
      </c>
      <c r="BJ155">
        <v>0</v>
      </c>
      <c r="BK155">
        <v>0</v>
      </c>
      <c r="BL155" t="s">
        <v>3454</v>
      </c>
    </row>
    <row r="156" spans="1:64" x14ac:dyDescent="0.35">
      <c r="A156" s="30"/>
      <c r="B156" s="30">
        <v>43004.876388888886</v>
      </c>
      <c r="C156" t="s">
        <v>2868</v>
      </c>
      <c r="D156" t="s">
        <v>2869</v>
      </c>
      <c r="E156" t="s">
        <v>468</v>
      </c>
      <c r="F156" t="s">
        <v>2819</v>
      </c>
      <c r="G156" t="s">
        <v>2820</v>
      </c>
      <c r="H156" s="21" t="s">
        <v>2821</v>
      </c>
      <c r="I156" s="85">
        <v>1</v>
      </c>
      <c r="J156" s="85">
        <v>0</v>
      </c>
      <c r="K156" t="s">
        <v>2911</v>
      </c>
      <c r="L156" t="s">
        <v>800</v>
      </c>
      <c r="M156" t="s">
        <v>2862</v>
      </c>
      <c r="N156" t="str">
        <f>IF(SUM(ckCodingQTable[[#This Row],[NfmlPIs]:[NnonWhtAsnPIs]])&gt;0,"WMD","")</f>
        <v>WMD</v>
      </c>
      <c r="O156" t="b">
        <f>_xlfn.XOR(IFERROR(MATCH(ckCodingQTable[[#This Row],[st_code]],EpscorTable[],0)&gt;0,FALSE),IFERROR(FIND("9150",ckCodingQTable[[#This Row],[propPRCs]])&gt;0,FALSE))</f>
        <v>0</v>
      </c>
      <c r="P156" s="21" t="b">
        <f>_xlfn.XOR(ckCodingQTable[[#This Row],[wmd]]&lt;&gt;"",IFERROR(FIND("9102",ckCodingQTable[[#This Row],[propPRCs]])&gt;0,FALSE))</f>
        <v>1</v>
      </c>
      <c r="Q156" t="s">
        <v>468</v>
      </c>
      <c r="S156" s="106">
        <f>S155+(ckCodingQTable[[#This Row],[ILN]]&lt;"M")</f>
        <v>94</v>
      </c>
      <c r="T156" s="21" t="s">
        <v>2834</v>
      </c>
      <c r="U156" t="s">
        <v>1353</v>
      </c>
      <c r="V156" s="7" t="str">
        <f>HYPERLINK("https://www.ejacket.nsf.gov/ej/showProposal.do?ID="&amp;ckCodingQTable[[#This Row],[prop_id]],"eJ")</f>
        <v>eJ</v>
      </c>
      <c r="W156" t="s">
        <v>2871</v>
      </c>
      <c r="X156" t="s">
        <v>3455</v>
      </c>
      <c r="Y156" t="s">
        <v>2367</v>
      </c>
      <c r="Z156" t="s">
        <v>3456</v>
      </c>
      <c r="AA156" t="s">
        <v>586</v>
      </c>
      <c r="AB156" s="109" t="str">
        <f>HYPERLINK("mailto:"&amp;ckCodingQTable[[#This Row],[email]]&amp;"&amp;subject=Your NSF Proposal:  "&amp;ckCodingQTable[[#This Row],[Div]]&amp;" "&amp;ckCodingQTable[[#This Row],[prop_id]], ckCodingQTable[[#This Row],[email]])</f>
        <v>LJones@MIT.edu</v>
      </c>
      <c r="AC156" s="30">
        <v>43252</v>
      </c>
      <c r="AD156">
        <v>48</v>
      </c>
      <c r="AG156" s="110"/>
      <c r="AI156" s="26"/>
      <c r="AJ156" s="22"/>
      <c r="AN156" s="110"/>
      <c r="AO156" s="110"/>
      <c r="AP156" s="110"/>
      <c r="AQ156" s="110"/>
      <c r="AR156" s="7" t="str">
        <f>HYPERLINK("https://www.ejacket.nsf.gov/ej/showProposal.do?ID="&amp;ckCodingQTable[[#This Row],[prop_id]],"eJ")</f>
        <v>eJ</v>
      </c>
      <c r="AS156" t="s">
        <v>2829</v>
      </c>
      <c r="AT156" t="s">
        <v>3457</v>
      </c>
      <c r="AU156" t="b">
        <f>IF(ckCodingQTable[[#This Row],[ILN]]="N",SUBSTITUTE(AT155," ","")&lt;&gt;SUBSTITUTE(ckCodingQTable[[#This Row],[prop_titl_txt]]," ",""), FALSE)</f>
        <v>1</v>
      </c>
      <c r="AV156">
        <v>0</v>
      </c>
      <c r="AW156" s="13">
        <v>551753</v>
      </c>
      <c r="AX156" s="13">
        <v>551753</v>
      </c>
      <c r="AY156" s="13"/>
      <c r="AZ156" s="13"/>
      <c r="BA156" s="13">
        <v>101400</v>
      </c>
      <c r="BB156" s="13"/>
      <c r="BC156">
        <v>4</v>
      </c>
      <c r="BD156">
        <v>4</v>
      </c>
      <c r="BG156">
        <v>4.8</v>
      </c>
      <c r="BH156">
        <v>2</v>
      </c>
      <c r="BI156">
        <v>0</v>
      </c>
      <c r="BJ156">
        <v>0</v>
      </c>
      <c r="BK156">
        <v>0</v>
      </c>
      <c r="BL156" t="s">
        <v>3458</v>
      </c>
    </row>
    <row r="157" spans="1:64" x14ac:dyDescent="0.35">
      <c r="A157" s="30"/>
      <c r="B157" s="30">
        <v>43005.427083333336</v>
      </c>
      <c r="C157" t="s">
        <v>2817</v>
      </c>
      <c r="D157" t="s">
        <v>2818</v>
      </c>
      <c r="E157" t="s">
        <v>476</v>
      </c>
      <c r="F157" t="s">
        <v>2819</v>
      </c>
      <c r="G157" t="s">
        <v>2820</v>
      </c>
      <c r="H157" s="21" t="s">
        <v>2821</v>
      </c>
      <c r="I157" s="85">
        <v>1</v>
      </c>
      <c r="J157" s="85">
        <v>0</v>
      </c>
      <c r="K157" t="s">
        <v>2822</v>
      </c>
      <c r="L157" t="s">
        <v>1358</v>
      </c>
      <c r="M157" t="s">
        <v>2972</v>
      </c>
      <c r="N157" t="str">
        <f>IF(SUM(ckCodingQTable[[#This Row],[NfmlPIs]:[NnonWhtAsnPIs]])&gt;0,"WMD","")</f>
        <v/>
      </c>
      <c r="O157" t="b">
        <f>_xlfn.XOR(IFERROR(MATCH(ckCodingQTable[[#This Row],[st_code]],EpscorTable[],0)&gt;0,FALSE),IFERROR(FIND("9150",ckCodingQTable[[#This Row],[propPRCs]])&gt;0,FALSE))</f>
        <v>0</v>
      </c>
      <c r="P157" s="21" t="b">
        <f>_xlfn.XOR(ckCodingQTable[[#This Row],[wmd]]&lt;&gt;"",IFERROR(FIND("9102",ckCodingQTable[[#This Row],[propPRCs]])&gt;0,FALSE))</f>
        <v>0</v>
      </c>
      <c r="Q157" t="s">
        <v>3459</v>
      </c>
      <c r="S157" s="106">
        <f>S156+(ckCodingQTable[[#This Row],[ILN]]&lt;"M")</f>
        <v>95</v>
      </c>
      <c r="T157" s="21" t="s">
        <v>2824</v>
      </c>
      <c r="U157" t="s">
        <v>1356</v>
      </c>
      <c r="V157" s="7" t="str">
        <f>HYPERLINK("https://www.ejacket.nsf.gov/ej/showProposal.do?ID="&amp;ckCodingQTable[[#This Row],[prop_id]],"eJ")</f>
        <v>eJ</v>
      </c>
      <c r="W157" t="s">
        <v>2825</v>
      </c>
      <c r="X157" t="s">
        <v>1356</v>
      </c>
      <c r="Y157" t="s">
        <v>1357</v>
      </c>
      <c r="Z157" t="s">
        <v>3460</v>
      </c>
      <c r="AA157" t="s">
        <v>553</v>
      </c>
      <c r="AB157" s="109" t="str">
        <f>HYPERLINK("mailto:"&amp;ckCodingQTable[[#This Row],[email]]&amp;"&amp;subject=Your NSF Proposal:  "&amp;ckCodingQTable[[#This Row],[Div]]&amp;" "&amp;ckCodingQTable[[#This Row],[prop_id]], ckCodingQTable[[#This Row],[email]])</f>
        <v>asampson@cornell.edu</v>
      </c>
      <c r="AC157" s="30">
        <v>43344</v>
      </c>
      <c r="AD157">
        <v>48</v>
      </c>
      <c r="AE157">
        <v>1</v>
      </c>
      <c r="AG157" s="110">
        <v>1</v>
      </c>
      <c r="AH157" t="s">
        <v>2865</v>
      </c>
      <c r="AI157" s="26">
        <v>6</v>
      </c>
      <c r="AJ157" s="22">
        <v>43081.4</v>
      </c>
      <c r="AL157">
        <v>4</v>
      </c>
      <c r="AN157" s="110">
        <v>4</v>
      </c>
      <c r="AO157" s="110"/>
      <c r="AP157" s="110"/>
      <c r="AQ157" s="110"/>
      <c r="AR157" s="7" t="str">
        <f>HYPERLINK("https://www.ejacket.nsf.gov/ej/showProposal.do?ID="&amp;ckCodingQTable[[#This Row],[prop_id]],"eJ")</f>
        <v>eJ</v>
      </c>
      <c r="AS157" t="s">
        <v>2829</v>
      </c>
      <c r="AT157" t="s">
        <v>3461</v>
      </c>
      <c r="AU157" t="b">
        <f>IF(ckCodingQTable[[#This Row],[ILN]]="N",SUBSTITUTE(AT156," ","")&lt;&gt;SUBSTITUTE(ckCodingQTable[[#This Row],[prop_titl_txt]]," ",""), FALSE)</f>
        <v>0</v>
      </c>
      <c r="AV157">
        <v>0</v>
      </c>
      <c r="AW157" s="13">
        <v>345484</v>
      </c>
      <c r="AX157" s="13">
        <v>345484</v>
      </c>
      <c r="AY157" s="13"/>
      <c r="AZ157" s="13"/>
      <c r="BA157" s="13"/>
      <c r="BB157" s="13"/>
      <c r="BC157">
        <v>4</v>
      </c>
      <c r="BD157">
        <v>4</v>
      </c>
      <c r="BE157">
        <v>2</v>
      </c>
      <c r="BH157">
        <v>0</v>
      </c>
      <c r="BI157">
        <v>0</v>
      </c>
      <c r="BJ157">
        <v>0</v>
      </c>
      <c r="BK157">
        <v>0</v>
      </c>
      <c r="BL157" t="s">
        <v>3462</v>
      </c>
    </row>
    <row r="158" spans="1:64" x14ac:dyDescent="0.35">
      <c r="A158" s="30"/>
      <c r="B158" s="30">
        <v>43004.67291666667</v>
      </c>
      <c r="C158" t="s">
        <v>2817</v>
      </c>
      <c r="D158" t="s">
        <v>2818</v>
      </c>
      <c r="E158" t="s">
        <v>476</v>
      </c>
      <c r="F158" t="s">
        <v>2819</v>
      </c>
      <c r="G158" t="s">
        <v>2820</v>
      </c>
      <c r="H158" s="21" t="s">
        <v>2821</v>
      </c>
      <c r="I158" s="85">
        <v>1</v>
      </c>
      <c r="J158" s="85">
        <v>0</v>
      </c>
      <c r="K158" t="s">
        <v>2822</v>
      </c>
      <c r="L158" t="s">
        <v>1358</v>
      </c>
      <c r="M158" t="s">
        <v>2893</v>
      </c>
      <c r="N158" t="str">
        <f>IF(SUM(ckCodingQTable[[#This Row],[NfmlPIs]:[NnonWhtAsnPIs]])&gt;0,"WMD","")</f>
        <v/>
      </c>
      <c r="O158" t="b">
        <f>_xlfn.XOR(IFERROR(MATCH(ckCodingQTable[[#This Row],[st_code]],EpscorTable[],0)&gt;0,FALSE),IFERROR(FIND("9150",ckCodingQTable[[#This Row],[propPRCs]])&gt;0,FALSE))</f>
        <v>0</v>
      </c>
      <c r="P158" s="21" t="b">
        <f>_xlfn.XOR(ckCodingQTable[[#This Row],[wmd]]&lt;&gt;"",IFERROR(FIND("9102",ckCodingQTable[[#This Row],[propPRCs]])&gt;0,FALSE))</f>
        <v>0</v>
      </c>
      <c r="Q158" t="s">
        <v>3459</v>
      </c>
      <c r="S158" s="106">
        <f>S157+(ckCodingQTable[[#This Row],[ILN]]&lt;"M")</f>
        <v>95</v>
      </c>
      <c r="T158" s="21" t="s">
        <v>2834</v>
      </c>
      <c r="U158" t="s">
        <v>1356</v>
      </c>
      <c r="V158" s="7" t="str">
        <f>HYPERLINK("https://www.ejacket.nsf.gov/ej/showProposal.do?ID="&amp;ckCodingQTable[[#This Row],[prop_id]],"eJ")</f>
        <v>eJ</v>
      </c>
      <c r="W158" t="s">
        <v>2825</v>
      </c>
      <c r="X158" t="s">
        <v>3463</v>
      </c>
      <c r="Y158" t="s">
        <v>3464</v>
      </c>
      <c r="Z158" t="s">
        <v>3465</v>
      </c>
      <c r="AA158" t="s">
        <v>534</v>
      </c>
      <c r="AB158" s="109" t="str">
        <f>HYPERLINK("mailto:"&amp;ckCodingQTable[[#This Row],[email]]&amp;"&amp;subject=Your NSF Proposal:  "&amp;ckCodingQTable[[#This Row],[Div]]&amp;" "&amp;ckCodingQTable[[#This Row],[prop_id]], ckCodingQTable[[#This Row],[email]])</f>
        <v>sjayasur@asu.edu</v>
      </c>
      <c r="AC158" s="30">
        <v>43344</v>
      </c>
      <c r="AD158">
        <v>48</v>
      </c>
      <c r="AG158" s="110"/>
      <c r="AI158" s="26"/>
      <c r="AJ158" s="22"/>
      <c r="AN158" s="110"/>
      <c r="AO158" s="110"/>
      <c r="AP158" s="110"/>
      <c r="AQ158" s="110"/>
      <c r="AR158" s="7" t="str">
        <f>HYPERLINK("https://www.ejacket.nsf.gov/ej/showProposal.do?ID="&amp;ckCodingQTable[[#This Row],[prop_id]],"eJ")</f>
        <v>eJ</v>
      </c>
      <c r="AS158" t="s">
        <v>2829</v>
      </c>
      <c r="AT158" t="s">
        <v>3461</v>
      </c>
      <c r="AU158" t="b">
        <f>IF(ckCodingQTable[[#This Row],[ILN]]="N",SUBSTITUTE(AT157," ","")&lt;&gt;SUBSTITUTE(ckCodingQTable[[#This Row],[prop_titl_txt]]," ",""), FALSE)</f>
        <v>0</v>
      </c>
      <c r="AV158">
        <v>0</v>
      </c>
      <c r="AW158" s="13">
        <v>849844</v>
      </c>
      <c r="AX158" s="13">
        <v>849844</v>
      </c>
      <c r="AY158" s="13"/>
      <c r="AZ158" s="13">
        <v>7160</v>
      </c>
      <c r="BA158" s="13"/>
      <c r="BB158" s="13"/>
      <c r="BC158">
        <v>11</v>
      </c>
      <c r="BD158">
        <v>8</v>
      </c>
      <c r="BE158">
        <v>4</v>
      </c>
      <c r="BH158">
        <v>0</v>
      </c>
      <c r="BI158">
        <v>0</v>
      </c>
      <c r="BJ158">
        <v>0</v>
      </c>
      <c r="BK158">
        <v>0</v>
      </c>
      <c r="BL158" t="s">
        <v>3466</v>
      </c>
    </row>
    <row r="159" spans="1:64" x14ac:dyDescent="0.35">
      <c r="A159" s="30"/>
      <c r="B159" s="30">
        <v>43005.432638888888</v>
      </c>
      <c r="C159" t="s">
        <v>2839</v>
      </c>
      <c r="D159" t="s">
        <v>2840</v>
      </c>
      <c r="E159" t="s">
        <v>462</v>
      </c>
      <c r="F159" t="s">
        <v>2819</v>
      </c>
      <c r="G159" t="s">
        <v>2820</v>
      </c>
      <c r="H159" s="21" t="s">
        <v>2821</v>
      </c>
      <c r="I159" s="85">
        <v>1</v>
      </c>
      <c r="J159" s="85">
        <v>0</v>
      </c>
      <c r="L159" t="s">
        <v>757</v>
      </c>
      <c r="M159" t="s">
        <v>2964</v>
      </c>
      <c r="N159" t="str">
        <f>IF(SUM(ckCodingQTable[[#This Row],[NfmlPIs]:[NnonWhtAsnPIs]])&gt;0,"WMD","")</f>
        <v>WMD</v>
      </c>
      <c r="O159" t="b">
        <f>_xlfn.XOR(IFERROR(MATCH(ckCodingQTable[[#This Row],[st_code]],EpscorTable[],0)&gt;0,FALSE),IFERROR(FIND("9150",ckCodingQTable[[#This Row],[propPRCs]])&gt;0,FALSE))</f>
        <v>1</v>
      </c>
      <c r="P159" s="21" t="b">
        <f>_xlfn.XOR(ckCodingQTable[[#This Row],[wmd]]&lt;&gt;"",IFERROR(FIND("9102",ckCodingQTable[[#This Row],[propPRCs]])&gt;0,FALSE))</f>
        <v>1</v>
      </c>
      <c r="Q159" t="s">
        <v>3467</v>
      </c>
      <c r="S159" s="106">
        <f>S158+(ckCodingQTable[[#This Row],[ILN]]&lt;"M")</f>
        <v>96</v>
      </c>
      <c r="T159" s="21" t="s">
        <v>2863</v>
      </c>
      <c r="U159" t="s">
        <v>1369</v>
      </c>
      <c r="V159" s="7" t="str">
        <f>HYPERLINK("https://www.ejacket.nsf.gov/ej/showProposal.do?ID="&amp;ckCodingQTable[[#This Row],[prop_id]],"eJ")</f>
        <v>eJ</v>
      </c>
      <c r="W159" t="s">
        <v>2841</v>
      </c>
      <c r="X159" t="s">
        <v>1369</v>
      </c>
      <c r="Y159" t="s">
        <v>1370</v>
      </c>
      <c r="Z159" t="s">
        <v>3468</v>
      </c>
      <c r="AA159" t="s">
        <v>3469</v>
      </c>
      <c r="AB159" s="109" t="str">
        <f>HYPERLINK("mailto:"&amp;ckCodingQTable[[#This Row],[email]]&amp;"&amp;subject=Your NSF Proposal:  "&amp;ckCodingQTable[[#This Row],[Div]]&amp;" "&amp;ckCodingQTable[[#This Row],[prop_id]], ckCodingQTable[[#This Row],[email]])</f>
        <v>roger@wustl.edu</v>
      </c>
      <c r="AC159" s="30">
        <v>43282</v>
      </c>
      <c r="AD159">
        <v>48</v>
      </c>
      <c r="AG159" s="110"/>
      <c r="AI159" s="26"/>
      <c r="AJ159" s="22"/>
      <c r="AN159" s="110"/>
      <c r="AO159" s="110"/>
      <c r="AP159" s="110"/>
      <c r="AQ159" s="110"/>
      <c r="AR159" s="7" t="str">
        <f>HYPERLINK("https://www.ejacket.nsf.gov/ej/showProposal.do?ID="&amp;ckCodingQTable[[#This Row],[prop_id]],"eJ")</f>
        <v>eJ</v>
      </c>
      <c r="AS159" t="s">
        <v>2829</v>
      </c>
      <c r="AT159" t="s">
        <v>3470</v>
      </c>
      <c r="AU159" t="b">
        <f>IF(ckCodingQTable[[#This Row],[ILN]]="N",SUBSTITUTE(AT158," ","")&lt;&gt;SUBSTITUTE(ckCodingQTable[[#This Row],[prop_titl_txt]]," ",""), FALSE)</f>
        <v>0</v>
      </c>
      <c r="AV159">
        <v>0</v>
      </c>
      <c r="AW159" s="13">
        <v>1214675</v>
      </c>
      <c r="AX159" s="13">
        <v>1214675</v>
      </c>
      <c r="AY159" s="13"/>
      <c r="AZ159" s="13"/>
      <c r="BA159" s="13"/>
      <c r="BB159" s="13">
        <v>16000</v>
      </c>
      <c r="BC159">
        <v>12</v>
      </c>
      <c r="BD159">
        <v>16</v>
      </c>
      <c r="BE159">
        <v>16</v>
      </c>
      <c r="BH159">
        <v>2</v>
      </c>
      <c r="BI159">
        <v>0</v>
      </c>
      <c r="BJ159">
        <v>0</v>
      </c>
      <c r="BK159">
        <v>0</v>
      </c>
      <c r="BL159" t="s">
        <v>3471</v>
      </c>
    </row>
    <row r="160" spans="1:64" x14ac:dyDescent="0.35">
      <c r="A160" s="30"/>
      <c r="B160" s="30">
        <v>43005.43472222222</v>
      </c>
      <c r="C160" t="s">
        <v>2868</v>
      </c>
      <c r="D160" t="s">
        <v>2869</v>
      </c>
      <c r="E160" t="s">
        <v>468</v>
      </c>
      <c r="F160" t="s">
        <v>2819</v>
      </c>
      <c r="G160" t="s">
        <v>2820</v>
      </c>
      <c r="H160" s="21" t="s">
        <v>2821</v>
      </c>
      <c r="I160" s="85">
        <v>1</v>
      </c>
      <c r="J160" s="85">
        <v>0</v>
      </c>
      <c r="K160" t="s">
        <v>2911</v>
      </c>
      <c r="L160" t="s">
        <v>1185</v>
      </c>
      <c r="M160" t="s">
        <v>3162</v>
      </c>
      <c r="N160" t="str">
        <f>IF(SUM(ckCodingQTable[[#This Row],[NfmlPIs]:[NnonWhtAsnPIs]])&gt;0,"WMD","")</f>
        <v>WMD</v>
      </c>
      <c r="O160" t="b">
        <f>_xlfn.XOR(IFERROR(MATCH(ckCodingQTable[[#This Row],[st_code]],EpscorTable[],0)&gt;0,FALSE),IFERROR(FIND("9150",ckCodingQTable[[#This Row],[propPRCs]])&gt;0,FALSE))</f>
        <v>0</v>
      </c>
      <c r="P160" s="21" t="b">
        <f>_xlfn.XOR(ckCodingQTable[[#This Row],[wmd]]&lt;&gt;"",IFERROR(FIND("9102",ckCodingQTable[[#This Row],[propPRCs]])&gt;0,FALSE))</f>
        <v>1</v>
      </c>
      <c r="Q160" t="s">
        <v>468</v>
      </c>
      <c r="S160" s="106">
        <f>S159+(ckCodingQTable[[#This Row],[ILN]]&lt;"M")</f>
        <v>97</v>
      </c>
      <c r="T160" s="21" t="s">
        <v>2824</v>
      </c>
      <c r="U160" t="s">
        <v>1372</v>
      </c>
      <c r="V160" s="7" t="str">
        <f>HYPERLINK("https://www.ejacket.nsf.gov/ej/showProposal.do?ID="&amp;ckCodingQTable[[#This Row],[prop_id]],"eJ")</f>
        <v>eJ</v>
      </c>
      <c r="W160" t="s">
        <v>2871</v>
      </c>
      <c r="X160" t="s">
        <v>1372</v>
      </c>
      <c r="Y160" t="s">
        <v>1373</v>
      </c>
      <c r="Z160" t="s">
        <v>2955</v>
      </c>
      <c r="AA160" t="s">
        <v>3164</v>
      </c>
      <c r="AB160" s="109" t="str">
        <f>HYPERLINK("mailto:"&amp;ckCodingQTable[[#This Row],[email]]&amp;"&amp;subject=Your NSF Proposal:  "&amp;ckCodingQTable[[#This Row],[Div]]&amp;" "&amp;ckCodingQTable[[#This Row],[prop_id]], ckCodingQTable[[#This Row],[email]])</f>
        <v>ajohnson@uic.edu</v>
      </c>
      <c r="AC160" s="30">
        <v>43236</v>
      </c>
      <c r="AD160">
        <v>48</v>
      </c>
      <c r="AG160" s="110"/>
      <c r="AI160" s="26"/>
      <c r="AJ160" s="22"/>
      <c r="AN160" s="110"/>
      <c r="AO160" s="110"/>
      <c r="AP160" s="110"/>
      <c r="AQ160" s="110"/>
      <c r="AR160" s="7" t="str">
        <f>HYPERLINK("https://www.ejacket.nsf.gov/ej/showProposal.do?ID="&amp;ckCodingQTable[[#This Row],[prop_id]],"eJ")</f>
        <v>eJ</v>
      </c>
      <c r="AS160" t="s">
        <v>2881</v>
      </c>
      <c r="AT160" t="s">
        <v>3472</v>
      </c>
      <c r="AU160" t="b">
        <f>IF(ckCodingQTable[[#This Row],[ILN]]="N",SUBSTITUTE(AT159," ","")&lt;&gt;SUBSTITUTE(ckCodingQTable[[#This Row],[prop_titl_txt]]," ",""), FALSE)</f>
        <v>0</v>
      </c>
      <c r="AV160">
        <v>0</v>
      </c>
      <c r="AW160" s="13">
        <v>800000</v>
      </c>
      <c r="AX160" s="13">
        <v>800000</v>
      </c>
      <c r="AY160" s="13"/>
      <c r="AZ160" s="13"/>
      <c r="BA160" s="13"/>
      <c r="BB160" s="13"/>
      <c r="BC160">
        <v>8</v>
      </c>
      <c r="BD160">
        <v>12</v>
      </c>
      <c r="BE160">
        <v>8</v>
      </c>
      <c r="BH160">
        <v>4</v>
      </c>
      <c r="BI160">
        <v>2</v>
      </c>
      <c r="BJ160">
        <v>0</v>
      </c>
      <c r="BK160">
        <v>0</v>
      </c>
      <c r="BL160" t="s">
        <v>3473</v>
      </c>
    </row>
    <row r="161" spans="1:64" x14ac:dyDescent="0.35">
      <c r="A161" s="30"/>
      <c r="B161" s="30">
        <v>43005.701388888891</v>
      </c>
      <c r="C161" t="s">
        <v>2868</v>
      </c>
      <c r="D161" t="s">
        <v>2869</v>
      </c>
      <c r="E161" t="s">
        <v>468</v>
      </c>
      <c r="F161" t="s">
        <v>2819</v>
      </c>
      <c r="G161" t="s">
        <v>2820</v>
      </c>
      <c r="H161" s="21" t="s">
        <v>2821</v>
      </c>
      <c r="I161" s="85">
        <v>1</v>
      </c>
      <c r="J161" s="85">
        <v>0</v>
      </c>
      <c r="K161" t="s">
        <v>2911</v>
      </c>
      <c r="L161" t="s">
        <v>1185</v>
      </c>
      <c r="M161" t="s">
        <v>96</v>
      </c>
      <c r="N161" t="str">
        <f>IF(SUM(ckCodingQTable[[#This Row],[NfmlPIs]:[NnonWhtAsnPIs]])&gt;0,"WMD","")</f>
        <v/>
      </c>
      <c r="O161" t="b">
        <f>_xlfn.XOR(IFERROR(MATCH(ckCodingQTable[[#This Row],[st_code]],EpscorTable[],0)&gt;0,FALSE),IFERROR(FIND("9150",ckCodingQTable[[#This Row],[propPRCs]])&gt;0,FALSE))</f>
        <v>1</v>
      </c>
      <c r="P161" s="21" t="b">
        <f>_xlfn.XOR(ckCodingQTable[[#This Row],[wmd]]&lt;&gt;"",IFERROR(FIND("9102",ckCodingQTable[[#This Row],[propPRCs]])&gt;0,FALSE))</f>
        <v>0</v>
      </c>
      <c r="Q161" t="s">
        <v>468</v>
      </c>
      <c r="S161" s="106">
        <f>S160+(ckCodingQTable[[#This Row],[ILN]]&lt;"M")</f>
        <v>97</v>
      </c>
      <c r="T161" s="21" t="s">
        <v>2834</v>
      </c>
      <c r="U161" t="s">
        <v>1372</v>
      </c>
      <c r="V161" s="7" t="str">
        <f>HYPERLINK("https://www.ejacket.nsf.gov/ej/showProposal.do?ID="&amp;ckCodingQTable[[#This Row],[prop_id]],"eJ")</f>
        <v>eJ</v>
      </c>
      <c r="W161" t="s">
        <v>2871</v>
      </c>
      <c r="X161" t="s">
        <v>3474</v>
      </c>
      <c r="Y161" t="s">
        <v>3475</v>
      </c>
      <c r="Z161" t="s">
        <v>3476</v>
      </c>
      <c r="AA161" t="s">
        <v>3477</v>
      </c>
      <c r="AB161" s="109" t="str">
        <f>HYPERLINK("mailto:"&amp;ckCodingQTable[[#This Row],[email]]&amp;"&amp;subject=Your NSF Proposal:  "&amp;ckCodingQTable[[#This Row],[Div]]&amp;" "&amp;ckCodingQTable[[#This Row],[prop_id]], ckCodingQTable[[#This Row],[email]])</f>
        <v>leighj@hawaii.edu</v>
      </c>
      <c r="AC161" s="30">
        <v>43328</v>
      </c>
      <c r="AD161">
        <v>48</v>
      </c>
      <c r="AG161" s="110"/>
      <c r="AI161" s="26"/>
      <c r="AJ161" s="22"/>
      <c r="AN161" s="110"/>
      <c r="AO161" s="110"/>
      <c r="AP161" s="110"/>
      <c r="AQ161" s="110"/>
      <c r="AR161" s="7" t="str">
        <f>HYPERLINK("https://www.ejacket.nsf.gov/ej/showProposal.do?ID="&amp;ckCodingQTable[[#This Row],[prop_id]],"eJ")</f>
        <v>eJ</v>
      </c>
      <c r="AS161" t="s">
        <v>2881</v>
      </c>
      <c r="AT161" t="s">
        <v>3478</v>
      </c>
      <c r="AU161" t="b">
        <f>IF(ckCodingQTable[[#This Row],[ILN]]="N",SUBSTITUTE(AT160," ","")&lt;&gt;SUBSTITUTE(ckCodingQTable[[#This Row],[prop_titl_txt]]," ",""), FALSE)</f>
        <v>0</v>
      </c>
      <c r="AV161">
        <v>0</v>
      </c>
      <c r="AW161" s="13">
        <v>400000</v>
      </c>
      <c r="AX161" s="13">
        <v>400000</v>
      </c>
      <c r="AY161" s="13"/>
      <c r="AZ161" s="13"/>
      <c r="BA161" s="13"/>
      <c r="BB161" s="13"/>
      <c r="BC161">
        <v>4</v>
      </c>
      <c r="BD161">
        <v>3</v>
      </c>
      <c r="BE161">
        <v>5</v>
      </c>
      <c r="BH161">
        <v>0</v>
      </c>
      <c r="BI161">
        <v>0</v>
      </c>
      <c r="BJ161">
        <v>0</v>
      </c>
      <c r="BK161">
        <v>0</v>
      </c>
      <c r="BL161" t="s">
        <v>3479</v>
      </c>
    </row>
    <row r="162" spans="1:64" x14ac:dyDescent="0.35">
      <c r="A162" s="30"/>
      <c r="B162" s="30">
        <v>43005.44027777778</v>
      </c>
      <c r="C162" t="s">
        <v>2868</v>
      </c>
      <c r="D162" t="s">
        <v>2869</v>
      </c>
      <c r="E162" t="s">
        <v>468</v>
      </c>
      <c r="F162" t="s">
        <v>2819</v>
      </c>
      <c r="G162" t="s">
        <v>2820</v>
      </c>
      <c r="H162" s="21" t="s">
        <v>2821</v>
      </c>
      <c r="I162" s="85">
        <v>1</v>
      </c>
      <c r="J162" s="85">
        <v>0</v>
      </c>
      <c r="K162" t="s">
        <v>2911</v>
      </c>
      <c r="L162" t="s">
        <v>800</v>
      </c>
      <c r="M162" t="s">
        <v>2972</v>
      </c>
      <c r="N162" t="str">
        <f>IF(SUM(ckCodingQTable[[#This Row],[NfmlPIs]:[NnonWhtAsnPIs]])&gt;0,"WMD","")</f>
        <v>WMD</v>
      </c>
      <c r="O162" t="b">
        <f>_xlfn.XOR(IFERROR(MATCH(ckCodingQTable[[#This Row],[st_code]],EpscorTable[],0)&gt;0,FALSE),IFERROR(FIND("9150",ckCodingQTable[[#This Row],[propPRCs]])&gt;0,FALSE))</f>
        <v>0</v>
      </c>
      <c r="P162" s="21" t="b">
        <f>_xlfn.XOR(ckCodingQTable[[#This Row],[wmd]]&lt;&gt;"",IFERROR(FIND("9102",ckCodingQTable[[#This Row],[propPRCs]])&gt;0,FALSE))</f>
        <v>1</v>
      </c>
      <c r="Q162" t="s">
        <v>468</v>
      </c>
      <c r="S162" s="106">
        <f>S161+(ckCodingQTable[[#This Row],[ILN]]&lt;"M")</f>
        <v>98</v>
      </c>
      <c r="T162" s="21" t="s">
        <v>2863</v>
      </c>
      <c r="U162" t="s">
        <v>1375</v>
      </c>
      <c r="V162" s="7" t="str">
        <f>HYPERLINK("https://www.ejacket.nsf.gov/ej/showProposal.do?ID="&amp;ckCodingQTable[[#This Row],[prop_id]],"eJ")</f>
        <v>eJ</v>
      </c>
      <c r="W162" t="s">
        <v>2871</v>
      </c>
      <c r="X162" t="s">
        <v>1375</v>
      </c>
      <c r="Y162" t="s">
        <v>1376</v>
      </c>
      <c r="Z162" t="s">
        <v>3480</v>
      </c>
      <c r="AA162" t="s">
        <v>3481</v>
      </c>
      <c r="AB162" s="109" t="str">
        <f>HYPERLINK("mailto:"&amp;ckCodingQTable[[#This Row],[email]]&amp;"&amp;subject=Your NSF Proposal:  "&amp;ckCodingQTable[[#This Row],[Div]]&amp;" "&amp;ckCodingQTable[[#This Row],[prop_id]], ckCodingQTable[[#This Row],[email]])</f>
        <v>matt.huenerfauth@rit.edu</v>
      </c>
      <c r="AC162" s="30">
        <v>43282</v>
      </c>
      <c r="AD162">
        <v>36</v>
      </c>
      <c r="AG162" s="110"/>
      <c r="AI162" s="26"/>
      <c r="AJ162" s="22"/>
      <c r="AN162" s="110"/>
      <c r="AO162" s="110"/>
      <c r="AP162" s="110"/>
      <c r="AQ162" s="110"/>
      <c r="AR162" s="7" t="str">
        <f>HYPERLINK("https://www.ejacket.nsf.gov/ej/showProposal.do?ID="&amp;ckCodingQTable[[#This Row],[prop_id]],"eJ")</f>
        <v>eJ</v>
      </c>
      <c r="AS162" t="s">
        <v>2829</v>
      </c>
      <c r="AT162" t="s">
        <v>3482</v>
      </c>
      <c r="AU162" t="b">
        <f>IF(ckCodingQTable[[#This Row],[ILN]]="N",SUBSTITUTE(AT161," ","")&lt;&gt;SUBSTITUTE(ckCodingQTable[[#This Row],[prop_titl_txt]]," ",""), FALSE)</f>
        <v>0</v>
      </c>
      <c r="AV162">
        <v>0</v>
      </c>
      <c r="AW162" s="13">
        <v>918234</v>
      </c>
      <c r="AX162" s="13">
        <v>918234</v>
      </c>
      <c r="AY162" s="13"/>
      <c r="AZ162" s="13">
        <v>12000</v>
      </c>
      <c r="BA162" s="13"/>
      <c r="BB162" s="13">
        <v>9600</v>
      </c>
      <c r="BC162">
        <v>9</v>
      </c>
      <c r="BD162">
        <v>9</v>
      </c>
      <c r="BE162">
        <v>3.75</v>
      </c>
      <c r="BG162">
        <v>10.8</v>
      </c>
      <c r="BH162">
        <v>2</v>
      </c>
      <c r="BI162">
        <v>0</v>
      </c>
      <c r="BJ162">
        <v>0</v>
      </c>
      <c r="BK162">
        <v>0</v>
      </c>
      <c r="BL162" t="s">
        <v>3483</v>
      </c>
    </row>
    <row r="163" spans="1:64" x14ac:dyDescent="0.35">
      <c r="A163" s="30"/>
      <c r="B163" s="30">
        <v>43005.441666666666</v>
      </c>
      <c r="C163" t="s">
        <v>2817</v>
      </c>
      <c r="D163" t="s">
        <v>2818</v>
      </c>
      <c r="E163" t="s">
        <v>474</v>
      </c>
      <c r="F163" t="s">
        <v>2819</v>
      </c>
      <c r="G163" t="s">
        <v>2820</v>
      </c>
      <c r="H163" s="21" t="s">
        <v>2821</v>
      </c>
      <c r="I163" s="85">
        <v>1</v>
      </c>
      <c r="J163" s="85">
        <v>0</v>
      </c>
      <c r="K163" t="s">
        <v>2822</v>
      </c>
      <c r="L163" t="s">
        <v>1201</v>
      </c>
      <c r="M163" t="s">
        <v>2907</v>
      </c>
      <c r="N163" t="str">
        <f>IF(SUM(ckCodingQTable[[#This Row],[NfmlPIs]:[NnonWhtAsnPIs]])&gt;0,"WMD","")</f>
        <v>WMD</v>
      </c>
      <c r="O163" t="b">
        <f>_xlfn.XOR(IFERROR(MATCH(ckCodingQTable[[#This Row],[st_code]],EpscorTable[],0)&gt;0,FALSE),IFERROR(FIND("9150",ckCodingQTable[[#This Row],[propPRCs]])&gt;0,FALSE))</f>
        <v>0</v>
      </c>
      <c r="P163" s="21" t="b">
        <f>_xlfn.XOR(ckCodingQTable[[#This Row],[wmd]]&lt;&gt;"",IFERROR(FIND("9102",ckCodingQTable[[#This Row],[propPRCs]])&gt;0,FALSE))</f>
        <v>1</v>
      </c>
      <c r="Q163" t="s">
        <v>485</v>
      </c>
      <c r="S163" s="106">
        <f>S162+(ckCodingQTable[[#This Row],[ILN]]&lt;"M")</f>
        <v>99</v>
      </c>
      <c r="T163" s="21" t="s">
        <v>2824</v>
      </c>
      <c r="U163" t="s">
        <v>1378</v>
      </c>
      <c r="V163" s="7" t="str">
        <f>HYPERLINK("https://www.ejacket.nsf.gov/ej/showProposal.do?ID="&amp;ckCodingQTable[[#This Row],[prop_id]],"eJ")</f>
        <v>eJ</v>
      </c>
      <c r="W163" t="s">
        <v>2825</v>
      </c>
      <c r="X163" t="s">
        <v>1378</v>
      </c>
      <c r="Y163" t="s">
        <v>803</v>
      </c>
      <c r="Z163" t="s">
        <v>3484</v>
      </c>
      <c r="AA163" t="s">
        <v>3112</v>
      </c>
      <c r="AB163" s="109" t="str">
        <f>HYPERLINK("mailto:"&amp;ckCodingQTable[[#This Row],[email]]&amp;"&amp;subject=Your NSF Proposal:  "&amp;ckCodingQTable[[#This Row],[Div]]&amp;" "&amp;ckCodingQTable[[#This Row],[prop_id]], ckCodingQTable[[#This Row],[email]])</f>
        <v>tongli@egr.msu.edu</v>
      </c>
      <c r="AC163" s="30">
        <v>43221</v>
      </c>
      <c r="AD163">
        <v>36</v>
      </c>
      <c r="AG163" s="110"/>
      <c r="AI163" s="26"/>
      <c r="AJ163" s="22"/>
      <c r="AN163" s="110"/>
      <c r="AO163" s="110"/>
      <c r="AP163" s="110"/>
      <c r="AQ163" s="110"/>
      <c r="AR163" s="7" t="str">
        <f>HYPERLINK("https://www.ejacket.nsf.gov/ej/showProposal.do?ID="&amp;ckCodingQTable[[#This Row],[prop_id]],"eJ")</f>
        <v>eJ</v>
      </c>
      <c r="AS163" t="s">
        <v>2829</v>
      </c>
      <c r="AT163" t="s">
        <v>3485</v>
      </c>
      <c r="AU163" t="b">
        <f>IF(ckCodingQTable[[#This Row],[ILN]]="N",SUBSTITUTE(AT162," ","")&lt;&gt;SUBSTITUTE(ckCodingQTable[[#This Row],[prop_titl_txt]]," ",""), FALSE)</f>
        <v>0</v>
      </c>
      <c r="AV163">
        <v>0</v>
      </c>
      <c r="AW163" s="13">
        <v>799998</v>
      </c>
      <c r="AX163" s="13">
        <v>799998</v>
      </c>
      <c r="AY163" s="13"/>
      <c r="AZ163" s="13"/>
      <c r="BA163" s="13"/>
      <c r="BB163" s="13"/>
      <c r="BC163">
        <v>6</v>
      </c>
      <c r="BD163">
        <v>9</v>
      </c>
      <c r="BE163">
        <v>6</v>
      </c>
      <c r="BG163">
        <v>3</v>
      </c>
      <c r="BH163">
        <v>1</v>
      </c>
      <c r="BI163">
        <v>0</v>
      </c>
      <c r="BJ163">
        <v>0</v>
      </c>
      <c r="BK163">
        <v>0</v>
      </c>
      <c r="BL163" t="s">
        <v>3486</v>
      </c>
    </row>
    <row r="164" spans="1:64" x14ac:dyDescent="0.35">
      <c r="A164" s="30"/>
      <c r="B164" s="30">
        <v>43005.351388888892</v>
      </c>
      <c r="C164" t="s">
        <v>2817</v>
      </c>
      <c r="D164" t="s">
        <v>2818</v>
      </c>
      <c r="E164" t="s">
        <v>474</v>
      </c>
      <c r="F164" t="s">
        <v>2819</v>
      </c>
      <c r="G164" t="s">
        <v>2820</v>
      </c>
      <c r="H164" s="21" t="s">
        <v>2821</v>
      </c>
      <c r="I164" s="85">
        <v>1</v>
      </c>
      <c r="J164" s="85">
        <v>0</v>
      </c>
      <c r="K164" t="s">
        <v>2822</v>
      </c>
      <c r="L164" t="s">
        <v>1201</v>
      </c>
      <c r="M164" t="s">
        <v>2856</v>
      </c>
      <c r="N164" t="str">
        <f>IF(SUM(ckCodingQTable[[#This Row],[NfmlPIs]:[NnonWhtAsnPIs]])&gt;0,"WMD","")</f>
        <v>WMD</v>
      </c>
      <c r="O164" t="b">
        <f>_xlfn.XOR(IFERROR(MATCH(ckCodingQTable[[#This Row],[st_code]],EpscorTable[],0)&gt;0,FALSE),IFERROR(FIND("9150",ckCodingQTable[[#This Row],[propPRCs]])&gt;0,FALSE))</f>
        <v>0</v>
      </c>
      <c r="P164" s="21" t="b">
        <f>_xlfn.XOR(ckCodingQTable[[#This Row],[wmd]]&lt;&gt;"",IFERROR(FIND("9102",ckCodingQTable[[#This Row],[propPRCs]])&gt;0,FALSE))</f>
        <v>1</v>
      </c>
      <c r="Q164" t="s">
        <v>2988</v>
      </c>
      <c r="S164" s="106">
        <f>S163+(ckCodingQTable[[#This Row],[ILN]]&lt;"M")</f>
        <v>99</v>
      </c>
      <c r="T164" s="21" t="s">
        <v>2834</v>
      </c>
      <c r="U164" t="s">
        <v>1378</v>
      </c>
      <c r="V164" s="7" t="str">
        <f>HYPERLINK("https://www.ejacket.nsf.gov/ej/showProposal.do?ID="&amp;ckCodingQTable[[#This Row],[prop_id]],"eJ")</f>
        <v>eJ</v>
      </c>
      <c r="W164" t="s">
        <v>2825</v>
      </c>
      <c r="X164" t="s">
        <v>3487</v>
      </c>
      <c r="Y164" t="s">
        <v>3488</v>
      </c>
      <c r="Z164" t="s">
        <v>3489</v>
      </c>
      <c r="AA164" t="s">
        <v>2960</v>
      </c>
      <c r="AB164" s="109" t="str">
        <f>HYPERLINK("mailto:"&amp;ckCodingQTable[[#This Row],[email]]&amp;"&amp;subject=Your NSF Proposal:  "&amp;ckCodingQTable[[#This Row],[Div]]&amp;" "&amp;ckCodingQTable[[#This Row],[prop_id]], ckCodingQTable[[#This Row],[email]])</f>
        <v>ztian1@gmu.edu</v>
      </c>
      <c r="AC164" s="30">
        <v>43221</v>
      </c>
      <c r="AD164">
        <v>36</v>
      </c>
      <c r="AG164" s="110"/>
      <c r="AI164" s="26"/>
      <c r="AJ164" s="22"/>
      <c r="AN164" s="110"/>
      <c r="AO164" s="110"/>
      <c r="AP164" s="110"/>
      <c r="AQ164" s="110"/>
      <c r="AR164" s="7" t="str">
        <f>HYPERLINK("https://www.ejacket.nsf.gov/ej/showProposal.do?ID="&amp;ckCodingQTable[[#This Row],[prop_id]],"eJ")</f>
        <v>eJ</v>
      </c>
      <c r="AS164" t="s">
        <v>2829</v>
      </c>
      <c r="AT164" t="s">
        <v>3490</v>
      </c>
      <c r="AU164" t="b">
        <f>IF(ckCodingQTable[[#This Row],[ILN]]="N",SUBSTITUTE(AT163," ","")&lt;&gt;SUBSTITUTE(ckCodingQTable[[#This Row],[prop_titl_txt]]," ",""), FALSE)</f>
        <v>0</v>
      </c>
      <c r="AV164">
        <v>0</v>
      </c>
      <c r="AW164" s="13">
        <v>399996</v>
      </c>
      <c r="AX164" s="13">
        <v>399996</v>
      </c>
      <c r="AY164" s="13"/>
      <c r="AZ164" s="13"/>
      <c r="BA164" s="13">
        <v>63089</v>
      </c>
      <c r="BB164" s="13"/>
      <c r="BC164">
        <v>3</v>
      </c>
      <c r="BD164">
        <v>3</v>
      </c>
      <c r="BE164">
        <v>2.0299999999999998</v>
      </c>
      <c r="BH164">
        <v>2</v>
      </c>
      <c r="BI164">
        <v>0</v>
      </c>
      <c r="BJ164">
        <v>0</v>
      </c>
      <c r="BK164">
        <v>0</v>
      </c>
      <c r="BL164" t="s">
        <v>3491</v>
      </c>
    </row>
    <row r="165" spans="1:64" x14ac:dyDescent="0.35">
      <c r="A165" s="30"/>
      <c r="B165" s="30">
        <v>43005.442361111112</v>
      </c>
      <c r="C165" t="s">
        <v>2817</v>
      </c>
      <c r="D165" t="s">
        <v>2818</v>
      </c>
      <c r="E165" t="s">
        <v>476</v>
      </c>
      <c r="F165" t="s">
        <v>2819</v>
      </c>
      <c r="G165" t="s">
        <v>2820</v>
      </c>
      <c r="H165" s="21" t="s">
        <v>2821</v>
      </c>
      <c r="I165" s="85">
        <v>1</v>
      </c>
      <c r="J165" s="85">
        <v>0</v>
      </c>
      <c r="K165" t="s">
        <v>2822</v>
      </c>
      <c r="L165" t="s">
        <v>727</v>
      </c>
      <c r="M165" t="s">
        <v>2833</v>
      </c>
      <c r="N165" t="str">
        <f>IF(SUM(ckCodingQTable[[#This Row],[NfmlPIs]:[NnonWhtAsnPIs]])&gt;0,"WMD","")</f>
        <v/>
      </c>
      <c r="O165" t="b">
        <f>_xlfn.XOR(IFERROR(MATCH(ckCodingQTable[[#This Row],[st_code]],EpscorTable[],0)&gt;0,FALSE),IFERROR(FIND("9150",ckCodingQTable[[#This Row],[propPRCs]])&gt;0,FALSE))</f>
        <v>0</v>
      </c>
      <c r="P165" s="21" t="b">
        <f>_xlfn.XOR(ckCodingQTable[[#This Row],[wmd]]&lt;&gt;"",IFERROR(FIND("9102",ckCodingQTable[[#This Row],[propPRCs]])&gt;0,FALSE))</f>
        <v>0</v>
      </c>
      <c r="Q165" t="s">
        <v>2832</v>
      </c>
      <c r="S165" s="106">
        <f>S164+(ckCodingQTable[[#This Row],[ILN]]&lt;"M")</f>
        <v>100</v>
      </c>
      <c r="T165" s="21" t="s">
        <v>2863</v>
      </c>
      <c r="U165" t="s">
        <v>1380</v>
      </c>
      <c r="V165" s="7" t="str">
        <f>HYPERLINK("https://www.ejacket.nsf.gov/ej/showProposal.do?ID="&amp;ckCodingQTable[[#This Row],[prop_id]],"eJ")</f>
        <v>eJ</v>
      </c>
      <c r="W165" t="s">
        <v>2825</v>
      </c>
      <c r="X165" t="s">
        <v>1380</v>
      </c>
      <c r="Y165" t="s">
        <v>1381</v>
      </c>
      <c r="Z165" t="s">
        <v>3492</v>
      </c>
      <c r="AA165" t="s">
        <v>689</v>
      </c>
      <c r="AB165" s="109" t="str">
        <f>HYPERLINK("mailto:"&amp;ckCodingQTable[[#This Row],[email]]&amp;"&amp;subject=Your NSF Proposal:  "&amp;ckCodingQTable[[#This Row],[Div]]&amp;" "&amp;ckCodingQTable[[#This Row],[prop_id]], ckCodingQTable[[#This Row],[email]])</f>
        <v>alur@cis.upenn.edu</v>
      </c>
      <c r="AC165" s="30">
        <v>43282</v>
      </c>
      <c r="AD165">
        <v>48</v>
      </c>
      <c r="AE165">
        <v>1</v>
      </c>
      <c r="AG165" s="110">
        <v>1</v>
      </c>
      <c r="AH165" t="s">
        <v>3493</v>
      </c>
      <c r="AI165" s="26">
        <v>7</v>
      </c>
      <c r="AJ165" s="22">
        <v>43076.431250000001</v>
      </c>
      <c r="AK165" s="21">
        <v>1</v>
      </c>
      <c r="AL165">
        <v>4</v>
      </c>
      <c r="AN165" s="110">
        <v>4</v>
      </c>
      <c r="AO165" s="110"/>
      <c r="AP165" s="110"/>
      <c r="AQ165" s="110"/>
      <c r="AR165" s="7" t="str">
        <f>HYPERLINK("https://www.ejacket.nsf.gov/ej/showProposal.do?ID="&amp;ckCodingQTable[[#This Row],[prop_id]],"eJ")</f>
        <v>eJ</v>
      </c>
      <c r="AS165" t="s">
        <v>2829</v>
      </c>
      <c r="AT165" t="s">
        <v>3494</v>
      </c>
      <c r="AU165" t="b">
        <f>IF(ckCodingQTable[[#This Row],[ILN]]="N",SUBSTITUTE(AT164," ","")&lt;&gt;SUBSTITUTE(ckCodingQTable[[#This Row],[prop_titl_txt]]," ",""), FALSE)</f>
        <v>0</v>
      </c>
      <c r="AV165">
        <v>0</v>
      </c>
      <c r="AW165" s="13">
        <v>1200000</v>
      </c>
      <c r="AX165" s="13">
        <v>1200000</v>
      </c>
      <c r="AY165" s="13"/>
      <c r="AZ165" s="13">
        <v>16000</v>
      </c>
      <c r="BA165" s="13">
        <v>106000</v>
      </c>
      <c r="BB165" s="13"/>
      <c r="BC165">
        <v>8</v>
      </c>
      <c r="BD165">
        <v>16</v>
      </c>
      <c r="BE165">
        <v>5.8</v>
      </c>
      <c r="BH165">
        <v>0</v>
      </c>
      <c r="BI165">
        <v>0</v>
      </c>
      <c r="BJ165">
        <v>0</v>
      </c>
      <c r="BK165">
        <v>0</v>
      </c>
      <c r="BL165" t="s">
        <v>3495</v>
      </c>
    </row>
    <row r="166" spans="1:64" x14ac:dyDescent="0.35">
      <c r="A166" s="30"/>
      <c r="B166" s="30">
        <v>43005.445833333331</v>
      </c>
      <c r="C166" t="s">
        <v>2868</v>
      </c>
      <c r="D166" t="s">
        <v>2869</v>
      </c>
      <c r="E166" t="s">
        <v>466</v>
      </c>
      <c r="F166" t="s">
        <v>2819</v>
      </c>
      <c r="G166" t="s">
        <v>2820</v>
      </c>
      <c r="H166" s="21" t="s">
        <v>2821</v>
      </c>
      <c r="I166" s="85">
        <v>1</v>
      </c>
      <c r="J166" s="85">
        <v>0</v>
      </c>
      <c r="K166" t="s">
        <v>3496</v>
      </c>
      <c r="L166" t="s">
        <v>811</v>
      </c>
      <c r="M166" t="s">
        <v>2851</v>
      </c>
      <c r="N166" t="str">
        <f>IF(SUM(ckCodingQTable[[#This Row],[NfmlPIs]:[NnonWhtAsnPIs]])&gt;0,"WMD","")</f>
        <v/>
      </c>
      <c r="O166" t="b">
        <f>_xlfn.XOR(IFERROR(MATCH(ckCodingQTable[[#This Row],[st_code]],EpscorTable[],0)&gt;0,FALSE),IFERROR(FIND("9150",ckCodingQTable[[#This Row],[propPRCs]])&gt;0,FALSE))</f>
        <v>0</v>
      </c>
      <c r="P166" s="21" t="b">
        <f>_xlfn.XOR(ckCodingQTable[[#This Row],[wmd]]&lt;&gt;"",IFERROR(FIND("9102",ckCodingQTable[[#This Row],[propPRCs]])&gt;0,FALSE))</f>
        <v>0</v>
      </c>
      <c r="Q166" t="s">
        <v>3497</v>
      </c>
      <c r="S166" s="106">
        <f>S165+(ckCodingQTable[[#This Row],[ILN]]&lt;"M")</f>
        <v>101</v>
      </c>
      <c r="T166" s="21" t="s">
        <v>2824</v>
      </c>
      <c r="U166" t="s">
        <v>1388</v>
      </c>
      <c r="V166" s="7" t="str">
        <f>HYPERLINK("https://www.ejacket.nsf.gov/ej/showProposal.do?ID="&amp;ckCodingQTable[[#This Row],[prop_id]],"eJ")</f>
        <v>eJ</v>
      </c>
      <c r="W166" t="s">
        <v>2871</v>
      </c>
      <c r="X166" t="s">
        <v>1388</v>
      </c>
      <c r="Y166" t="s">
        <v>1389</v>
      </c>
      <c r="Z166" t="s">
        <v>3498</v>
      </c>
      <c r="AA166" t="s">
        <v>665</v>
      </c>
      <c r="AB166" s="109" t="str">
        <f>HYPERLINK("mailto:"&amp;ckCodingQTable[[#This Row],[email]]&amp;"&amp;subject=Your NSF Proposal:  "&amp;ckCodingQTable[[#This Row],[Div]]&amp;" "&amp;ckCodingQTable[[#This Row],[prop_id]], ckCodingQTable[[#This Row],[email]])</f>
        <v>tsotras@cs.ucr.edu</v>
      </c>
      <c r="AC166" s="30">
        <v>43344</v>
      </c>
      <c r="AD166">
        <v>48</v>
      </c>
      <c r="AG166" s="110"/>
      <c r="AI166" s="26"/>
      <c r="AJ166" s="22"/>
      <c r="AN166" s="110"/>
      <c r="AO166" s="110"/>
      <c r="AP166" s="110"/>
      <c r="AQ166" s="110"/>
      <c r="AR166" s="7" t="str">
        <f>HYPERLINK("https://www.ejacket.nsf.gov/ej/showProposal.do?ID="&amp;ckCodingQTable[[#This Row],[prop_id]],"eJ")</f>
        <v>eJ</v>
      </c>
      <c r="AS166" t="s">
        <v>2881</v>
      </c>
      <c r="AT166" t="s">
        <v>3499</v>
      </c>
      <c r="AU166" t="b">
        <f>IF(ckCodingQTable[[#This Row],[ILN]]="N",SUBSTITUTE(AT165," ","")&lt;&gt;SUBSTITUTE(ckCodingQTable[[#This Row],[prop_titl_txt]]," ",""), FALSE)</f>
        <v>0</v>
      </c>
      <c r="AV166">
        <v>0</v>
      </c>
      <c r="AW166" s="13">
        <v>1220149</v>
      </c>
      <c r="AX166" s="13">
        <v>1220149</v>
      </c>
      <c r="AY166" s="13"/>
      <c r="AZ166" s="13"/>
      <c r="BA166" s="13"/>
      <c r="BB166" s="13">
        <v>16000</v>
      </c>
      <c r="BC166">
        <v>8</v>
      </c>
      <c r="BD166">
        <v>8</v>
      </c>
      <c r="BE166">
        <v>16</v>
      </c>
      <c r="BH166">
        <v>0</v>
      </c>
      <c r="BI166">
        <v>0</v>
      </c>
      <c r="BJ166">
        <v>0</v>
      </c>
      <c r="BK166">
        <v>0</v>
      </c>
      <c r="BL166" t="s">
        <v>3500</v>
      </c>
    </row>
    <row r="167" spans="1:64" x14ac:dyDescent="0.35">
      <c r="A167" s="30"/>
      <c r="B167" s="30">
        <v>43004.887499999997</v>
      </c>
      <c r="C167" t="s">
        <v>2868</v>
      </c>
      <c r="D167" t="s">
        <v>2869</v>
      </c>
      <c r="E167" t="s">
        <v>466</v>
      </c>
      <c r="F167" t="s">
        <v>2819</v>
      </c>
      <c r="G167" t="s">
        <v>2820</v>
      </c>
      <c r="H167" s="21" t="s">
        <v>2821</v>
      </c>
      <c r="I167" s="85">
        <v>1</v>
      </c>
      <c r="J167" s="85">
        <v>0</v>
      </c>
      <c r="K167" t="s">
        <v>3496</v>
      </c>
      <c r="L167" t="s">
        <v>811</v>
      </c>
      <c r="M167" t="s">
        <v>2851</v>
      </c>
      <c r="N167" t="str">
        <f>IF(SUM(ckCodingQTable[[#This Row],[NfmlPIs]:[NnonWhtAsnPIs]])&gt;0,"WMD","")</f>
        <v/>
      </c>
      <c r="O167" t="b">
        <f>_xlfn.XOR(IFERROR(MATCH(ckCodingQTable[[#This Row],[st_code]],EpscorTable[],0)&gt;0,FALSE),IFERROR(FIND("9150",ckCodingQTable[[#This Row],[propPRCs]])&gt;0,FALSE))</f>
        <v>0</v>
      </c>
      <c r="P167" s="21" t="b">
        <f>_xlfn.XOR(ckCodingQTable[[#This Row],[wmd]]&lt;&gt;"",IFERROR(FIND("9102",ckCodingQTable[[#This Row],[propPRCs]])&gt;0,FALSE))</f>
        <v>0</v>
      </c>
      <c r="Q167" t="s">
        <v>3497</v>
      </c>
      <c r="S167" s="106">
        <f>S166+(ckCodingQTable[[#This Row],[ILN]]&lt;"M")</f>
        <v>101</v>
      </c>
      <c r="T167" s="21" t="s">
        <v>2834</v>
      </c>
      <c r="U167" t="s">
        <v>1388</v>
      </c>
      <c r="V167" s="7" t="str">
        <f>HYPERLINK("https://www.ejacket.nsf.gov/ej/showProposal.do?ID="&amp;ckCodingQTable[[#This Row],[prop_id]],"eJ")</f>
        <v>eJ</v>
      </c>
      <c r="W167" t="s">
        <v>2871</v>
      </c>
      <c r="X167" t="s">
        <v>3501</v>
      </c>
      <c r="Y167" t="s">
        <v>803</v>
      </c>
      <c r="Z167" t="s">
        <v>1645</v>
      </c>
      <c r="AA167" t="s">
        <v>2899</v>
      </c>
      <c r="AB167" s="109" t="str">
        <f>HYPERLINK("mailto:"&amp;ckCodingQTable[[#This Row],[email]]&amp;"&amp;subject=Your NSF Proposal:  "&amp;ckCodingQTable[[#This Row],[Div]]&amp;" "&amp;ckCodingQTable[[#This Row],[prop_id]], ckCodingQTable[[#This Row],[email]])</f>
        <v>chenli@ics.uci.edu</v>
      </c>
      <c r="AC167" s="30">
        <v>43344</v>
      </c>
      <c r="AD167">
        <v>48</v>
      </c>
      <c r="AG167" s="110"/>
      <c r="AI167" s="26"/>
      <c r="AJ167" s="22"/>
      <c r="AN167" s="110"/>
      <c r="AO167" s="110"/>
      <c r="AP167" s="110"/>
      <c r="AQ167" s="110"/>
      <c r="AR167" s="7" t="str">
        <f>HYPERLINK("https://www.ejacket.nsf.gov/ej/showProposal.do?ID="&amp;ckCodingQTable[[#This Row],[prop_id]],"eJ")</f>
        <v>eJ</v>
      </c>
      <c r="AS167" t="s">
        <v>2881</v>
      </c>
      <c r="AT167" t="s">
        <v>3499</v>
      </c>
      <c r="AU167" t="b">
        <f>IF(ckCodingQTable[[#This Row],[ILN]]="N",SUBSTITUTE(AT166," ","")&lt;&gt;SUBSTITUTE(ckCodingQTable[[#This Row],[prop_titl_txt]]," ",""), FALSE)</f>
        <v>0</v>
      </c>
      <c r="AV167">
        <v>0</v>
      </c>
      <c r="AW167" s="13">
        <v>1395173</v>
      </c>
      <c r="AX167" s="13">
        <v>1395173</v>
      </c>
      <c r="AY167" s="13"/>
      <c r="AZ167" s="13">
        <v>24533</v>
      </c>
      <c r="BA167" s="13"/>
      <c r="BB167" s="13">
        <v>16000</v>
      </c>
      <c r="BC167">
        <v>8</v>
      </c>
      <c r="BD167">
        <v>8</v>
      </c>
      <c r="BE167">
        <v>16</v>
      </c>
      <c r="BH167">
        <v>0</v>
      </c>
      <c r="BI167">
        <v>0</v>
      </c>
      <c r="BJ167">
        <v>0</v>
      </c>
      <c r="BK167">
        <v>0</v>
      </c>
      <c r="BL167" t="s">
        <v>3502</v>
      </c>
    </row>
    <row r="168" spans="1:64" x14ac:dyDescent="0.35">
      <c r="A168" s="30"/>
      <c r="B168" s="30">
        <v>43005.445833333331</v>
      </c>
      <c r="C168" t="s">
        <v>2868</v>
      </c>
      <c r="D168" t="s">
        <v>2869</v>
      </c>
      <c r="E168" t="s">
        <v>466</v>
      </c>
      <c r="F168" t="s">
        <v>2819</v>
      </c>
      <c r="G168" t="s">
        <v>2820</v>
      </c>
      <c r="H168" s="21" t="s">
        <v>2821</v>
      </c>
      <c r="I168" s="85">
        <v>1</v>
      </c>
      <c r="J168" s="85">
        <v>0</v>
      </c>
      <c r="K168" t="s">
        <v>2883</v>
      </c>
      <c r="L168" t="s">
        <v>931</v>
      </c>
      <c r="M168" t="s">
        <v>2972</v>
      </c>
      <c r="N168" t="str">
        <f>IF(SUM(ckCodingQTable[[#This Row],[NfmlPIs]:[NnonWhtAsnPIs]])&gt;0,"WMD","")</f>
        <v/>
      </c>
      <c r="O168" t="b">
        <f>_xlfn.XOR(IFERROR(MATCH(ckCodingQTable[[#This Row],[st_code]],EpscorTable[],0)&gt;0,FALSE),IFERROR(FIND("9150",ckCodingQTable[[#This Row],[propPRCs]])&gt;0,FALSE))</f>
        <v>0</v>
      </c>
      <c r="P168" s="21" t="b">
        <f>_xlfn.XOR(ckCodingQTable[[#This Row],[wmd]]&lt;&gt;"",IFERROR(FIND("9102",ckCodingQTable[[#This Row],[propPRCs]])&gt;0,FALSE))</f>
        <v>0</v>
      </c>
      <c r="Q168" t="s">
        <v>2884</v>
      </c>
      <c r="S168" s="106">
        <f>S167+(ckCodingQTable[[#This Row],[ILN]]&lt;"M")</f>
        <v>102</v>
      </c>
      <c r="T168" s="21" t="s">
        <v>2863</v>
      </c>
      <c r="U168" t="s">
        <v>1391</v>
      </c>
      <c r="V168" s="7" t="str">
        <f>HYPERLINK("https://www.ejacket.nsf.gov/ej/showProposal.do?ID="&amp;ckCodingQTable[[#This Row],[prop_id]],"eJ")</f>
        <v>eJ</v>
      </c>
      <c r="W168" t="s">
        <v>2871</v>
      </c>
      <c r="X168" t="s">
        <v>1391</v>
      </c>
      <c r="Y168" t="s">
        <v>1392</v>
      </c>
      <c r="Z168" t="s">
        <v>3503</v>
      </c>
      <c r="AA168" t="s">
        <v>2976</v>
      </c>
      <c r="AB168" s="109" t="str">
        <f>HYPERLINK("mailto:"&amp;ckCodingQTable[[#This Row],[email]]&amp;"&amp;subject=Your NSF Proposal:  "&amp;ckCodingQTable[[#This Row],[Div]]&amp;" "&amp;ckCodingQTable[[#This Row],[prop_id]], ckCodingQTable[[#This Row],[email]])</f>
        <v>ew2493@columbia.edu</v>
      </c>
      <c r="AC168" s="30">
        <v>43282</v>
      </c>
      <c r="AD168">
        <v>48</v>
      </c>
      <c r="AG168" s="110"/>
      <c r="AI168" s="26"/>
      <c r="AJ168" s="22"/>
      <c r="AN168" s="110"/>
      <c r="AO168" s="110"/>
      <c r="AP168" s="110"/>
      <c r="AQ168" s="110"/>
      <c r="AR168" s="7" t="str">
        <f>HYPERLINK("https://www.ejacket.nsf.gov/ej/showProposal.do?ID="&amp;ckCodingQTable[[#This Row],[prop_id]],"eJ")</f>
        <v>eJ</v>
      </c>
      <c r="AS168" t="s">
        <v>2881</v>
      </c>
      <c r="AT168" t="s">
        <v>3504</v>
      </c>
      <c r="AU168" t="b">
        <f>IF(ckCodingQTable[[#This Row],[ILN]]="N",SUBSTITUTE(AT167," ","")&lt;&gt;SUBSTITUTE(ckCodingQTable[[#This Row],[prop_titl_txt]]," ",""), FALSE)</f>
        <v>0</v>
      </c>
      <c r="AV168">
        <v>0</v>
      </c>
      <c r="AW168" s="13">
        <v>1193471</v>
      </c>
      <c r="AX168" s="13">
        <v>1193471</v>
      </c>
      <c r="AY168" s="13"/>
      <c r="AZ168" s="13">
        <v>43200</v>
      </c>
      <c r="BA168" s="13"/>
      <c r="BB168" s="13"/>
      <c r="BC168">
        <v>8</v>
      </c>
      <c r="BD168">
        <v>8</v>
      </c>
      <c r="BE168">
        <v>8</v>
      </c>
      <c r="BH168">
        <v>0</v>
      </c>
      <c r="BI168">
        <v>0</v>
      </c>
      <c r="BJ168">
        <v>0</v>
      </c>
      <c r="BK168">
        <v>0</v>
      </c>
      <c r="BL168" t="s">
        <v>3505</v>
      </c>
    </row>
    <row r="169" spans="1:64" x14ac:dyDescent="0.35">
      <c r="A169" s="30"/>
      <c r="B169" s="30">
        <v>43005.447222222225</v>
      </c>
      <c r="C169" t="s">
        <v>2817</v>
      </c>
      <c r="D169" t="s">
        <v>2818</v>
      </c>
      <c r="E169" t="s">
        <v>476</v>
      </c>
      <c r="F169" t="s">
        <v>2819</v>
      </c>
      <c r="G169" t="s">
        <v>2820</v>
      </c>
      <c r="H169" s="21" t="s">
        <v>2821</v>
      </c>
      <c r="I169" s="85">
        <v>1</v>
      </c>
      <c r="J169" s="85">
        <v>0</v>
      </c>
      <c r="K169" t="s">
        <v>2822</v>
      </c>
      <c r="L169" t="s">
        <v>727</v>
      </c>
      <c r="M169" t="s">
        <v>2922</v>
      </c>
      <c r="N169" t="str">
        <f>IF(SUM(ckCodingQTable[[#This Row],[NfmlPIs]:[NnonWhtAsnPIs]])&gt;0,"WMD","")</f>
        <v/>
      </c>
      <c r="O169" t="b">
        <f>_xlfn.XOR(IFERROR(MATCH(ckCodingQTable[[#This Row],[st_code]],EpscorTable[],0)&gt;0,FALSE),IFERROR(FIND("9150",ckCodingQTable[[#This Row],[propPRCs]])&gt;0,FALSE))</f>
        <v>0</v>
      </c>
      <c r="P169" s="21" t="b">
        <f>_xlfn.XOR(ckCodingQTable[[#This Row],[wmd]]&lt;&gt;"",IFERROR(FIND("9102",ckCodingQTable[[#This Row],[propPRCs]])&gt;0,FALSE))</f>
        <v>0</v>
      </c>
      <c r="Q169" t="s">
        <v>2832</v>
      </c>
      <c r="S169" s="106">
        <f>S168+(ckCodingQTable[[#This Row],[ILN]]&lt;"M")</f>
        <v>103</v>
      </c>
      <c r="T169" s="21" t="s">
        <v>2824</v>
      </c>
      <c r="U169" t="s">
        <v>1394</v>
      </c>
      <c r="V169" s="7" t="str">
        <f>HYPERLINK("https://www.ejacket.nsf.gov/ej/showProposal.do?ID="&amp;ckCodingQTable[[#This Row],[prop_id]],"eJ")</f>
        <v>eJ</v>
      </c>
      <c r="W169" t="s">
        <v>2825</v>
      </c>
      <c r="X169" t="s">
        <v>1394</v>
      </c>
      <c r="Y169" t="s">
        <v>1395</v>
      </c>
      <c r="Z169" t="s">
        <v>2951</v>
      </c>
      <c r="AA169" t="s">
        <v>2926</v>
      </c>
      <c r="AB169" s="109" t="str">
        <f>HYPERLINK("mailto:"&amp;ckCodingQTable[[#This Row],[email]]&amp;"&amp;subject=Your NSF Proposal:  "&amp;ckCodingQTable[[#This Row],[Div]]&amp;" "&amp;ckCodingQTable[[#This Row],[prop_id]], ckCodingQTable[[#This Row],[email]])</f>
        <v>jfoster@cs.umd.edu</v>
      </c>
      <c r="AC169" s="30">
        <v>43282</v>
      </c>
      <c r="AD169">
        <v>36</v>
      </c>
      <c r="AE169">
        <v>1</v>
      </c>
      <c r="AG169" s="110">
        <v>1</v>
      </c>
      <c r="AH169" t="s">
        <v>3506</v>
      </c>
      <c r="AI169" s="26">
        <v>4.5</v>
      </c>
      <c r="AJ169" s="22">
        <v>43076.563888888886</v>
      </c>
      <c r="AK169" s="21">
        <v>2</v>
      </c>
      <c r="AL169">
        <v>4</v>
      </c>
      <c r="AN169" s="110">
        <v>4</v>
      </c>
      <c r="AO169" s="110"/>
      <c r="AP169" s="110"/>
      <c r="AQ169" s="110"/>
      <c r="AR169" s="7" t="str">
        <f>HYPERLINK("https://www.ejacket.nsf.gov/ej/showProposal.do?ID="&amp;ckCodingQTable[[#This Row],[prop_id]],"eJ")</f>
        <v>eJ</v>
      </c>
      <c r="AS169" t="s">
        <v>2829</v>
      </c>
      <c r="AT169" t="s">
        <v>3507</v>
      </c>
      <c r="AU169" t="b">
        <f>IF(ckCodingQTable[[#This Row],[ILN]]="N",SUBSTITUTE(AT168," ","")&lt;&gt;SUBSTITUTE(ckCodingQTable[[#This Row],[prop_titl_txt]]," ",""), FALSE)</f>
        <v>0</v>
      </c>
      <c r="AV169">
        <v>0</v>
      </c>
      <c r="AW169" s="13">
        <v>427810</v>
      </c>
      <c r="AX169" s="13">
        <v>427810</v>
      </c>
      <c r="AY169" s="13"/>
      <c r="AZ169" s="13">
        <v>18000</v>
      </c>
      <c r="BA169" s="13"/>
      <c r="BB169" s="13"/>
      <c r="BC169">
        <v>3</v>
      </c>
      <c r="BD169">
        <v>3</v>
      </c>
      <c r="BG169">
        <v>3</v>
      </c>
      <c r="BH169">
        <v>0</v>
      </c>
      <c r="BI169">
        <v>0</v>
      </c>
      <c r="BJ169">
        <v>0</v>
      </c>
      <c r="BK169">
        <v>0</v>
      </c>
      <c r="BL169" t="s">
        <v>3508</v>
      </c>
    </row>
    <row r="170" spans="1:64" x14ac:dyDescent="0.35">
      <c r="A170" s="30"/>
      <c r="B170" s="30">
        <v>43005.404861111114</v>
      </c>
      <c r="C170" t="s">
        <v>2817</v>
      </c>
      <c r="D170" t="s">
        <v>2818</v>
      </c>
      <c r="E170" t="s">
        <v>476</v>
      </c>
      <c r="F170" t="s">
        <v>2819</v>
      </c>
      <c r="G170" t="s">
        <v>2820</v>
      </c>
      <c r="H170" s="21" t="s">
        <v>2821</v>
      </c>
      <c r="I170" s="85">
        <v>1</v>
      </c>
      <c r="J170" s="85">
        <v>0</v>
      </c>
      <c r="K170" t="s">
        <v>2822</v>
      </c>
      <c r="L170" t="s">
        <v>727</v>
      </c>
      <c r="M170" t="s">
        <v>108</v>
      </c>
      <c r="N170" t="str">
        <f>IF(SUM(ckCodingQTable[[#This Row],[NfmlPIs]:[NnonWhtAsnPIs]])&gt;0,"WMD","")</f>
        <v/>
      </c>
      <c r="O170" t="b">
        <f>_xlfn.XOR(IFERROR(MATCH(ckCodingQTable[[#This Row],[st_code]],EpscorTable[],0)&gt;0,FALSE),IFERROR(FIND("9150",ckCodingQTable[[#This Row],[propPRCs]])&gt;0,FALSE))</f>
        <v>1</v>
      </c>
      <c r="P170" s="21" t="b">
        <f>_xlfn.XOR(ckCodingQTable[[#This Row],[wmd]]&lt;&gt;"",IFERROR(FIND("9102",ckCodingQTable[[#This Row],[propPRCs]])&gt;0,FALSE))</f>
        <v>0</v>
      </c>
      <c r="Q170" t="s">
        <v>2832</v>
      </c>
      <c r="S170" s="106">
        <f>S169+(ckCodingQTable[[#This Row],[ILN]]&lt;"M")</f>
        <v>103</v>
      </c>
      <c r="T170" s="21" t="s">
        <v>2834</v>
      </c>
      <c r="U170" t="s">
        <v>1394</v>
      </c>
      <c r="V170" s="7" t="str">
        <f>HYPERLINK("https://www.ejacket.nsf.gov/ej/showProposal.do?ID="&amp;ckCodingQTable[[#This Row],[prop_id]],"eJ")</f>
        <v>eJ</v>
      </c>
      <c r="W170" t="s">
        <v>2825</v>
      </c>
      <c r="X170" t="s">
        <v>3509</v>
      </c>
      <c r="Y170" t="s">
        <v>1453</v>
      </c>
      <c r="Z170" t="s">
        <v>3510</v>
      </c>
      <c r="AA170" t="s">
        <v>686</v>
      </c>
      <c r="AB170" s="109" t="str">
        <f>HYPERLINK("mailto:"&amp;ckCodingQTable[[#This Row],[email]]&amp;"&amp;subject=Your NSF Proposal:  "&amp;ckCodingQTable[[#This Row],[Div]]&amp;" "&amp;ckCodingQTable[[#This Row],[prop_id]], ckCodingQTable[[#This Row],[email]])</f>
        <v>tnguyen@unl.edu</v>
      </c>
      <c r="AC170" s="30">
        <v>43282</v>
      </c>
      <c r="AD170">
        <v>36</v>
      </c>
      <c r="AG170" s="110"/>
      <c r="AI170" s="26"/>
      <c r="AJ170" s="22"/>
      <c r="AN170" s="110"/>
      <c r="AO170" s="110"/>
      <c r="AP170" s="110"/>
      <c r="AQ170" s="110"/>
      <c r="AR170" s="7" t="str">
        <f>HYPERLINK("https://www.ejacket.nsf.gov/ej/showProposal.do?ID="&amp;ckCodingQTable[[#This Row],[prop_id]],"eJ")</f>
        <v>eJ</v>
      </c>
      <c r="AS170" t="s">
        <v>2829</v>
      </c>
      <c r="AT170" t="s">
        <v>3507</v>
      </c>
      <c r="AU170" t="b">
        <f>IF(ckCodingQTable[[#This Row],[ILN]]="N",SUBSTITUTE(AT169," ","")&lt;&gt;SUBSTITUTE(ckCodingQTable[[#This Row],[prop_titl_txt]]," ",""), FALSE)</f>
        <v>0</v>
      </c>
      <c r="AV170">
        <v>0</v>
      </c>
      <c r="AW170" s="13">
        <v>384926</v>
      </c>
      <c r="AX170" s="13">
        <v>384926</v>
      </c>
      <c r="AY170" s="13"/>
      <c r="AZ170" s="13">
        <v>18000</v>
      </c>
      <c r="BA170" s="13"/>
      <c r="BB170" s="13"/>
      <c r="BC170">
        <v>5</v>
      </c>
      <c r="BD170">
        <v>3</v>
      </c>
      <c r="BE170">
        <v>3</v>
      </c>
      <c r="BH170">
        <v>0</v>
      </c>
      <c r="BI170">
        <v>0</v>
      </c>
      <c r="BJ170">
        <v>0</v>
      </c>
      <c r="BK170">
        <v>0</v>
      </c>
      <c r="BL170" t="s">
        <v>3511</v>
      </c>
    </row>
    <row r="171" spans="1:64" x14ac:dyDescent="0.35">
      <c r="A171" s="30"/>
      <c r="B171" s="30">
        <v>43005.477083333331</v>
      </c>
      <c r="C171" t="s">
        <v>2817</v>
      </c>
      <c r="D171" t="s">
        <v>2818</v>
      </c>
      <c r="E171" t="s">
        <v>476</v>
      </c>
      <c r="F171" t="s">
        <v>2819</v>
      </c>
      <c r="G171" t="s">
        <v>2820</v>
      </c>
      <c r="H171" s="21" t="s">
        <v>2821</v>
      </c>
      <c r="I171" s="85">
        <v>1</v>
      </c>
      <c r="J171" s="85">
        <v>0</v>
      </c>
      <c r="K171" t="s">
        <v>2822</v>
      </c>
      <c r="L171" t="s">
        <v>727</v>
      </c>
      <c r="M171" t="s">
        <v>3037</v>
      </c>
      <c r="N171" t="str">
        <f>IF(SUM(ckCodingQTable[[#This Row],[NfmlPIs]:[NnonWhtAsnPIs]])&gt;0,"WMD","")</f>
        <v/>
      </c>
      <c r="O171" t="b">
        <f>_xlfn.XOR(IFERROR(MATCH(ckCodingQTable[[#This Row],[st_code]],EpscorTable[],0)&gt;0,FALSE),IFERROR(FIND("9150",ckCodingQTable[[#This Row],[propPRCs]])&gt;0,FALSE))</f>
        <v>0</v>
      </c>
      <c r="P171" s="21" t="b">
        <f>_xlfn.XOR(ckCodingQTable[[#This Row],[wmd]]&lt;&gt;"",IFERROR(FIND("9102",ckCodingQTable[[#This Row],[propPRCs]])&gt;0,FALSE))</f>
        <v>0</v>
      </c>
      <c r="Q171" t="s">
        <v>2832</v>
      </c>
      <c r="S171" s="106">
        <f>S170+(ckCodingQTable[[#This Row],[ILN]]&lt;"M")</f>
        <v>103</v>
      </c>
      <c r="T171" s="21" t="s">
        <v>2834</v>
      </c>
      <c r="U171" t="s">
        <v>1394</v>
      </c>
      <c r="V171" s="7" t="str">
        <f>HYPERLINK("https://www.ejacket.nsf.gov/ej/showProposal.do?ID="&amp;ckCodingQTable[[#This Row],[prop_id]],"eJ")</f>
        <v>eJ</v>
      </c>
      <c r="W171" t="s">
        <v>2825</v>
      </c>
      <c r="X171" t="s">
        <v>3512</v>
      </c>
      <c r="Y171" t="s">
        <v>3513</v>
      </c>
      <c r="Z171" t="s">
        <v>3514</v>
      </c>
      <c r="AA171" t="s">
        <v>612</v>
      </c>
      <c r="AB171" s="109" t="str">
        <f>HYPERLINK("mailto:"&amp;ckCodingQTable[[#This Row],[email]]&amp;"&amp;subject=Your NSF Proposal:  "&amp;ckCodingQTable[[#This Row],[Div]]&amp;" "&amp;ckCodingQTable[[#This Row],[prop_id]], ckCodingQTable[[#This Row],[email]])</f>
        <v>xkqiu@purdue.edu</v>
      </c>
      <c r="AC171" s="30">
        <v>43282</v>
      </c>
      <c r="AD171">
        <v>36</v>
      </c>
      <c r="AG171" s="110"/>
      <c r="AI171" s="26"/>
      <c r="AJ171" s="22"/>
      <c r="AN171" s="110"/>
      <c r="AO171" s="110"/>
      <c r="AP171" s="110"/>
      <c r="AQ171" s="110"/>
      <c r="AR171" s="7" t="str">
        <f>HYPERLINK("https://www.ejacket.nsf.gov/ej/showProposal.do?ID="&amp;ckCodingQTable[[#This Row],[prop_id]],"eJ")</f>
        <v>eJ</v>
      </c>
      <c r="AS171" t="s">
        <v>2829</v>
      </c>
      <c r="AT171" t="s">
        <v>3507</v>
      </c>
      <c r="AU171" t="b">
        <f>IF(ckCodingQTable[[#This Row],[ILN]]="N",SUBSTITUTE(AT170," ","")&lt;&gt;SUBSTITUTE(ckCodingQTable[[#This Row],[prop_titl_txt]]," ",""), FALSE)</f>
        <v>0</v>
      </c>
      <c r="AV171">
        <v>0</v>
      </c>
      <c r="AW171" s="13">
        <v>386998</v>
      </c>
      <c r="AX171" s="13">
        <v>386998</v>
      </c>
      <c r="AY171" s="13"/>
      <c r="AZ171" s="13">
        <v>15000</v>
      </c>
      <c r="BA171" s="13"/>
      <c r="BB171" s="13"/>
      <c r="BC171">
        <v>6</v>
      </c>
      <c r="BD171">
        <v>3</v>
      </c>
      <c r="BE171">
        <v>3</v>
      </c>
      <c r="BH171">
        <v>0</v>
      </c>
      <c r="BI171">
        <v>0</v>
      </c>
      <c r="BJ171">
        <v>0</v>
      </c>
      <c r="BK171">
        <v>0</v>
      </c>
      <c r="BL171" t="s">
        <v>3515</v>
      </c>
    </row>
    <row r="172" spans="1:64" x14ac:dyDescent="0.35">
      <c r="A172" s="30"/>
      <c r="B172" s="30">
        <v>43005.447916666664</v>
      </c>
      <c r="C172" t="s">
        <v>2868</v>
      </c>
      <c r="D172" t="s">
        <v>2869</v>
      </c>
      <c r="E172" t="s">
        <v>468</v>
      </c>
      <c r="F172" t="s">
        <v>2819</v>
      </c>
      <c r="G172" t="s">
        <v>2820</v>
      </c>
      <c r="H172" s="21" t="s">
        <v>2821</v>
      </c>
      <c r="I172" s="85">
        <v>1</v>
      </c>
      <c r="J172" s="85">
        <v>0</v>
      </c>
      <c r="K172" t="s">
        <v>2911</v>
      </c>
      <c r="L172" t="s">
        <v>1185</v>
      </c>
      <c r="M172" t="s">
        <v>110</v>
      </c>
      <c r="N172" t="str">
        <f>IF(SUM(ckCodingQTable[[#This Row],[NfmlPIs]:[NnonWhtAsnPIs]])&gt;0,"WMD","")</f>
        <v/>
      </c>
      <c r="O172" t="b">
        <f>_xlfn.XOR(IFERROR(MATCH(ckCodingQTable[[#This Row],[st_code]],EpscorTable[],0)&gt;0,FALSE),IFERROR(FIND("9150",ckCodingQTable[[#This Row],[propPRCs]])&gt;0,FALSE))</f>
        <v>0</v>
      </c>
      <c r="P172" s="21" t="b">
        <f>_xlfn.XOR(ckCodingQTable[[#This Row],[wmd]]&lt;&gt;"",IFERROR(FIND("9102",ckCodingQTable[[#This Row],[propPRCs]])&gt;0,FALSE))</f>
        <v>0</v>
      </c>
      <c r="Q172" t="s">
        <v>3377</v>
      </c>
      <c r="S172" s="106">
        <f>S171+(ckCodingQTable[[#This Row],[ILN]]&lt;"M")</f>
        <v>104</v>
      </c>
      <c r="T172" s="21" t="s">
        <v>2824</v>
      </c>
      <c r="U172" t="s">
        <v>1402</v>
      </c>
      <c r="V172" s="7" t="str">
        <f>HYPERLINK("https://www.ejacket.nsf.gov/ej/showProposal.do?ID="&amp;ckCodingQTable[[#This Row],[prop_id]],"eJ")</f>
        <v>eJ</v>
      </c>
      <c r="W172" t="s">
        <v>2871</v>
      </c>
      <c r="X172" t="s">
        <v>1402</v>
      </c>
      <c r="Y172" t="s">
        <v>1403</v>
      </c>
      <c r="Z172" t="s">
        <v>2955</v>
      </c>
      <c r="AA172" t="s">
        <v>3516</v>
      </c>
      <c r="AB172" s="109" t="str">
        <f>HYPERLINK("mailto:"&amp;ckCodingQTable[[#This Row],[email]]&amp;"&amp;subject=Your NSF Proposal:  "&amp;ckCodingQTable[[#This Row],[Div]]&amp;" "&amp;ckCodingQTable[[#This Row],[prop_id]], ckCodingQTable[[#This Row],[email]])</f>
        <v>andrew.kun@unh.edu</v>
      </c>
      <c r="AC172" s="30">
        <v>43252</v>
      </c>
      <c r="AD172">
        <v>48</v>
      </c>
      <c r="AG172" s="110"/>
      <c r="AI172" s="26"/>
      <c r="AJ172" s="22"/>
      <c r="AN172" s="110"/>
      <c r="AO172" s="110"/>
      <c r="AP172" s="110"/>
      <c r="AQ172" s="110"/>
      <c r="AR172" s="7" t="str">
        <f>HYPERLINK("https://www.ejacket.nsf.gov/ej/showProposal.do?ID="&amp;ckCodingQTable[[#This Row],[prop_id]],"eJ")</f>
        <v>eJ</v>
      </c>
      <c r="AS172" t="s">
        <v>2881</v>
      </c>
      <c r="AT172" t="s">
        <v>3517</v>
      </c>
      <c r="AU172" t="b">
        <f>IF(ckCodingQTable[[#This Row],[ILN]]="N",SUBSTITUTE(AT171," ","")&lt;&gt;SUBSTITUTE(ckCodingQTable[[#This Row],[prop_titl_txt]]," ",""), FALSE)</f>
        <v>0</v>
      </c>
      <c r="AV172">
        <v>0</v>
      </c>
      <c r="AW172" s="13">
        <v>399968</v>
      </c>
      <c r="AX172" s="13">
        <v>399968</v>
      </c>
      <c r="AY172" s="13"/>
      <c r="AZ172" s="13">
        <v>8000</v>
      </c>
      <c r="BA172" s="13">
        <v>50000</v>
      </c>
      <c r="BB172" s="13"/>
      <c r="BC172">
        <v>3</v>
      </c>
      <c r="BD172">
        <v>4</v>
      </c>
      <c r="BE172">
        <v>4</v>
      </c>
      <c r="BH172">
        <v>0</v>
      </c>
      <c r="BI172">
        <v>0</v>
      </c>
      <c r="BJ172">
        <v>0</v>
      </c>
      <c r="BK172">
        <v>0</v>
      </c>
      <c r="BL172" t="s">
        <v>3518</v>
      </c>
    </row>
    <row r="173" spans="1:64" x14ac:dyDescent="0.35">
      <c r="A173" s="30"/>
      <c r="B173" s="30">
        <v>43004.633333333331</v>
      </c>
      <c r="C173" t="s">
        <v>2868</v>
      </c>
      <c r="D173" t="s">
        <v>2869</v>
      </c>
      <c r="E173" t="s">
        <v>468</v>
      </c>
      <c r="F173" t="s">
        <v>2819</v>
      </c>
      <c r="G173" t="s">
        <v>2820</v>
      </c>
      <c r="H173" s="21" t="s">
        <v>2821</v>
      </c>
      <c r="I173" s="85">
        <v>1</v>
      </c>
      <c r="J173" s="85">
        <v>0</v>
      </c>
      <c r="K173" t="s">
        <v>2911</v>
      </c>
      <c r="L173" t="s">
        <v>1185</v>
      </c>
      <c r="M173" t="s">
        <v>2862</v>
      </c>
      <c r="N173" t="str">
        <f>IF(SUM(ckCodingQTable[[#This Row],[NfmlPIs]:[NnonWhtAsnPIs]])&gt;0,"WMD","")</f>
        <v/>
      </c>
      <c r="O173" t="b">
        <f>_xlfn.XOR(IFERROR(MATCH(ckCodingQTable[[#This Row],[st_code]],EpscorTable[],0)&gt;0,FALSE),IFERROR(FIND("9150",ckCodingQTable[[#This Row],[propPRCs]])&gt;0,FALSE))</f>
        <v>1</v>
      </c>
      <c r="P173" s="21" t="b">
        <f>_xlfn.XOR(ckCodingQTable[[#This Row],[wmd]]&lt;&gt;"",IFERROR(FIND("9102",ckCodingQTable[[#This Row],[propPRCs]])&gt;0,FALSE))</f>
        <v>0</v>
      </c>
      <c r="Q173" t="s">
        <v>3377</v>
      </c>
      <c r="S173" s="106">
        <f>S172+(ckCodingQTable[[#This Row],[ILN]]&lt;"M")</f>
        <v>104</v>
      </c>
      <c r="T173" s="21" t="s">
        <v>2834</v>
      </c>
      <c r="U173" t="s">
        <v>1402</v>
      </c>
      <c r="V173" s="7" t="str">
        <f>HYPERLINK("https://www.ejacket.nsf.gov/ej/showProposal.do?ID="&amp;ckCodingQTable[[#This Row],[prop_id]],"eJ")</f>
        <v>eJ</v>
      </c>
      <c r="W173" t="s">
        <v>2871</v>
      </c>
      <c r="X173" t="s">
        <v>3519</v>
      </c>
      <c r="Y173" t="s">
        <v>3520</v>
      </c>
      <c r="Z173" t="s">
        <v>3521</v>
      </c>
      <c r="AA173" t="s">
        <v>2938</v>
      </c>
      <c r="AB173" s="109" t="str">
        <f>HYPERLINK("mailto:"&amp;ckCodingQTable[[#This Row],[email]]&amp;"&amp;subject=Your NSF Proposal:  "&amp;ckCodingQTable[[#This Row],[Div]]&amp;" "&amp;ckCodingQTable[[#This Row],[prop_id]], ckCodingQTable[[#This Row],[email]])</f>
        <v>bertrand_schneider@gse.harvard.edu</v>
      </c>
      <c r="AC173" s="30">
        <v>43252</v>
      </c>
      <c r="AD173">
        <v>48</v>
      </c>
      <c r="AG173" s="110"/>
      <c r="AI173" s="26"/>
      <c r="AJ173" s="22"/>
      <c r="AN173" s="110"/>
      <c r="AO173" s="110"/>
      <c r="AP173" s="110"/>
      <c r="AQ173" s="110"/>
      <c r="AR173" s="7" t="str">
        <f>HYPERLINK("https://www.ejacket.nsf.gov/ej/showProposal.do?ID="&amp;ckCodingQTable[[#This Row],[prop_id]],"eJ")</f>
        <v>eJ</v>
      </c>
      <c r="AS173" t="s">
        <v>2881</v>
      </c>
      <c r="AT173" t="s">
        <v>3517</v>
      </c>
      <c r="AU173" t="b">
        <f>IF(ckCodingQTable[[#This Row],[ILN]]="N",SUBSTITUTE(AT172," ","")&lt;&gt;SUBSTITUTE(ckCodingQTable[[#This Row],[prop_titl_txt]]," ",""), FALSE)</f>
        <v>0</v>
      </c>
      <c r="AV173">
        <v>0</v>
      </c>
      <c r="AW173" s="13">
        <v>400000</v>
      </c>
      <c r="AX173" s="13">
        <v>400000</v>
      </c>
      <c r="AY173" s="13"/>
      <c r="AZ173" s="13"/>
      <c r="BA173" s="13">
        <v>60000</v>
      </c>
      <c r="BB173" s="13"/>
      <c r="BC173">
        <v>4</v>
      </c>
      <c r="BD173">
        <v>4</v>
      </c>
      <c r="BG173">
        <v>4</v>
      </c>
      <c r="BH173">
        <v>0</v>
      </c>
      <c r="BI173">
        <v>0</v>
      </c>
      <c r="BJ173">
        <v>0</v>
      </c>
      <c r="BK173">
        <v>0</v>
      </c>
      <c r="BL173" t="s">
        <v>3522</v>
      </c>
    </row>
    <row r="174" spans="1:64" x14ac:dyDescent="0.35">
      <c r="A174" s="30"/>
      <c r="B174" s="30">
        <v>43005.458333333336</v>
      </c>
      <c r="C174" t="s">
        <v>2868</v>
      </c>
      <c r="D174" t="s">
        <v>2869</v>
      </c>
      <c r="E174" t="s">
        <v>468</v>
      </c>
      <c r="F174" t="s">
        <v>2819</v>
      </c>
      <c r="G174" t="s">
        <v>2820</v>
      </c>
      <c r="H174" s="21" t="s">
        <v>2821</v>
      </c>
      <c r="I174" s="85">
        <v>1</v>
      </c>
      <c r="J174" s="85">
        <v>0</v>
      </c>
      <c r="K174" t="s">
        <v>2911</v>
      </c>
      <c r="L174" t="s">
        <v>1185</v>
      </c>
      <c r="M174" t="s">
        <v>2862</v>
      </c>
      <c r="N174" t="str">
        <f>IF(SUM(ckCodingQTable[[#This Row],[NfmlPIs]:[NnonWhtAsnPIs]])&gt;0,"WMD","")</f>
        <v>WMD</v>
      </c>
      <c r="O174" t="b">
        <f>_xlfn.XOR(IFERROR(MATCH(ckCodingQTable[[#This Row],[st_code]],EpscorTable[],0)&gt;0,FALSE),IFERROR(FIND("9150",ckCodingQTable[[#This Row],[propPRCs]])&gt;0,FALSE))</f>
        <v>0</v>
      </c>
      <c r="P174" s="21" t="b">
        <f>_xlfn.XOR(ckCodingQTable[[#This Row],[wmd]]&lt;&gt;"",IFERROR(FIND("9102",ckCodingQTable[[#This Row],[propPRCs]])&gt;0,FALSE))</f>
        <v>1</v>
      </c>
      <c r="Q174" t="s">
        <v>468</v>
      </c>
      <c r="S174" s="106">
        <f>S173+(ckCodingQTable[[#This Row],[ILN]]&lt;"M")</f>
        <v>104</v>
      </c>
      <c r="T174" s="21" t="s">
        <v>2834</v>
      </c>
      <c r="U174" t="s">
        <v>1402</v>
      </c>
      <c r="V174" s="7" t="str">
        <f>HYPERLINK("https://www.ejacket.nsf.gov/ej/showProposal.do?ID="&amp;ckCodingQTable[[#This Row],[prop_id]],"eJ")</f>
        <v>eJ</v>
      </c>
      <c r="W174" t="s">
        <v>2871</v>
      </c>
      <c r="X174" t="s">
        <v>3523</v>
      </c>
      <c r="Y174" t="s">
        <v>3524</v>
      </c>
      <c r="Z174" t="s">
        <v>3525</v>
      </c>
      <c r="AA174" t="s">
        <v>3526</v>
      </c>
      <c r="AB174" s="109" t="str">
        <f>HYPERLINK("mailto:"&amp;ckCodingQTable[[#This Row],[email]]&amp;"&amp;subject=Your NSF Proposal:  "&amp;ckCodingQTable[[#This Row],[Div]]&amp;" "&amp;ckCodingQTable[[#This Row],[prop_id]], ckCodingQTable[[#This Row],[email]])</f>
        <v>oshaer@wellesley.edu</v>
      </c>
      <c r="AC174" s="30">
        <v>43252</v>
      </c>
      <c r="AD174">
        <v>48</v>
      </c>
      <c r="AG174" s="110"/>
      <c r="AI174" s="26"/>
      <c r="AJ174" s="22"/>
      <c r="AN174" s="110"/>
      <c r="AO174" s="110"/>
      <c r="AP174" s="110"/>
      <c r="AQ174" s="110"/>
      <c r="AR174" s="7" t="str">
        <f>HYPERLINK("https://www.ejacket.nsf.gov/ej/showProposal.do?ID="&amp;ckCodingQTable[[#This Row],[prop_id]],"eJ")</f>
        <v>eJ</v>
      </c>
      <c r="AS174" t="s">
        <v>2881</v>
      </c>
      <c r="AT174" t="s">
        <v>3517</v>
      </c>
      <c r="AU174" t="b">
        <f>IF(ckCodingQTable[[#This Row],[ILN]]="N",SUBSTITUTE(AT173," ","")&lt;&gt;SUBSTITUTE(ckCodingQTable[[#This Row],[prop_titl_txt]]," ",""), FALSE)</f>
        <v>0</v>
      </c>
      <c r="AV174">
        <v>0</v>
      </c>
      <c r="AW174" s="13">
        <v>399919</v>
      </c>
      <c r="AX174" s="13">
        <v>399919</v>
      </c>
      <c r="AY174" s="13"/>
      <c r="AZ174" s="13">
        <v>14250</v>
      </c>
      <c r="BA174" s="13"/>
      <c r="BB174" s="13">
        <v>17025</v>
      </c>
      <c r="BD174">
        <v>6</v>
      </c>
      <c r="BE174">
        <v>5</v>
      </c>
      <c r="BF174">
        <v>2</v>
      </c>
      <c r="BH174">
        <v>2</v>
      </c>
      <c r="BI174">
        <v>0</v>
      </c>
      <c r="BJ174">
        <v>0</v>
      </c>
      <c r="BK174">
        <v>0</v>
      </c>
      <c r="BL174" t="s">
        <v>3527</v>
      </c>
    </row>
    <row r="175" spans="1:64" x14ac:dyDescent="0.35">
      <c r="A175" s="30"/>
      <c r="B175" s="30">
        <v>43005.448611111111</v>
      </c>
      <c r="C175" t="s">
        <v>2868</v>
      </c>
      <c r="D175" t="s">
        <v>2869</v>
      </c>
      <c r="E175" t="s">
        <v>468</v>
      </c>
      <c r="F175" t="s">
        <v>2819</v>
      </c>
      <c r="G175" t="s">
        <v>2820</v>
      </c>
      <c r="H175" s="21" t="s">
        <v>2821</v>
      </c>
      <c r="I175" s="85">
        <v>1</v>
      </c>
      <c r="J175" s="85">
        <v>0</v>
      </c>
      <c r="K175" t="s">
        <v>2911</v>
      </c>
      <c r="L175" t="s">
        <v>800</v>
      </c>
      <c r="M175" t="s">
        <v>3098</v>
      </c>
      <c r="N175" t="str">
        <f>IF(SUM(ckCodingQTable[[#This Row],[NfmlPIs]:[NnonWhtAsnPIs]])&gt;0,"WMD","")</f>
        <v/>
      </c>
      <c r="O175" t="b">
        <f>_xlfn.XOR(IFERROR(MATCH(ckCodingQTable[[#This Row],[st_code]],EpscorTable[],0)&gt;0,FALSE),IFERROR(FIND("9150",ckCodingQTable[[#This Row],[propPRCs]])&gt;0,FALSE))</f>
        <v>0</v>
      </c>
      <c r="P175" s="21" t="b">
        <f>_xlfn.XOR(ckCodingQTable[[#This Row],[wmd]]&lt;&gt;"",IFERROR(FIND("9102",ckCodingQTable[[#This Row],[propPRCs]])&gt;0,FALSE))</f>
        <v>0</v>
      </c>
      <c r="Q175" t="s">
        <v>468</v>
      </c>
      <c r="S175" s="106">
        <f>S174+(ckCodingQTable[[#This Row],[ILN]]&lt;"M")</f>
        <v>105</v>
      </c>
      <c r="T175" s="21" t="s">
        <v>2824</v>
      </c>
      <c r="U175" t="s">
        <v>3528</v>
      </c>
      <c r="V175" s="7" t="str">
        <f>HYPERLINK("https://www.ejacket.nsf.gov/ej/showProposal.do?ID="&amp;ckCodingQTable[[#This Row],[prop_id]],"eJ")</f>
        <v>eJ</v>
      </c>
      <c r="W175" t="s">
        <v>2871</v>
      </c>
      <c r="X175" t="s">
        <v>3528</v>
      </c>
      <c r="Y175" t="s">
        <v>3529</v>
      </c>
      <c r="Z175" t="s">
        <v>3530</v>
      </c>
      <c r="AA175" t="s">
        <v>630</v>
      </c>
      <c r="AB175" s="109" t="str">
        <f>HYPERLINK("mailto:"&amp;ckCodingQTable[[#This Row],[email]]&amp;"&amp;subject=Your NSF Proposal:  "&amp;ckCodingQTable[[#This Row],[Div]]&amp;" "&amp;ckCodingQTable[[#This Row],[prop_id]], ckCodingQTable[[#This Row],[email]])</f>
        <v>dnm@cs.rutgers.edu</v>
      </c>
      <c r="AC175" s="30">
        <v>43282</v>
      </c>
      <c r="AD175">
        <v>36</v>
      </c>
      <c r="AG175" s="110"/>
      <c r="AI175" s="26"/>
      <c r="AJ175" s="22"/>
      <c r="AN175" s="110"/>
      <c r="AO175" s="110"/>
      <c r="AP175" s="110"/>
      <c r="AQ175" s="110"/>
      <c r="AR175" s="7" t="str">
        <f>HYPERLINK("https://www.ejacket.nsf.gov/ej/showProposal.do?ID="&amp;ckCodingQTable[[#This Row],[prop_id]],"eJ")</f>
        <v>eJ</v>
      </c>
      <c r="AS175" t="s">
        <v>2829</v>
      </c>
      <c r="AT175" t="s">
        <v>3531</v>
      </c>
      <c r="AU175" t="b">
        <f>IF(ckCodingQTable[[#This Row],[ILN]]="N",SUBSTITUTE(AT174," ","")&lt;&gt;SUBSTITUTE(ckCodingQTable[[#This Row],[prop_titl_txt]]," ",""), FALSE)</f>
        <v>0</v>
      </c>
      <c r="AV175">
        <v>0</v>
      </c>
      <c r="AW175" s="13">
        <v>689999</v>
      </c>
      <c r="AX175" s="13">
        <v>689999</v>
      </c>
      <c r="AY175" s="13"/>
      <c r="AZ175" s="13">
        <v>7695</v>
      </c>
      <c r="BA175" s="13"/>
      <c r="BB175" s="13"/>
      <c r="BC175">
        <v>6</v>
      </c>
      <c r="BD175">
        <v>3</v>
      </c>
      <c r="BE175">
        <v>0.75</v>
      </c>
      <c r="BH175">
        <v>0</v>
      </c>
      <c r="BI175">
        <v>0</v>
      </c>
      <c r="BJ175">
        <v>0</v>
      </c>
      <c r="BK175">
        <v>0</v>
      </c>
      <c r="BL175" t="s">
        <v>3532</v>
      </c>
    </row>
    <row r="176" spans="1:64" x14ac:dyDescent="0.35">
      <c r="A176" s="30"/>
      <c r="B176" s="30">
        <v>43005.415972222225</v>
      </c>
      <c r="C176" t="s">
        <v>2868</v>
      </c>
      <c r="D176" t="s">
        <v>2869</v>
      </c>
      <c r="E176" t="s">
        <v>468</v>
      </c>
      <c r="F176" t="s">
        <v>2819</v>
      </c>
      <c r="G176" t="s">
        <v>2820</v>
      </c>
      <c r="H176" s="21" t="s">
        <v>2821</v>
      </c>
      <c r="I176" s="85">
        <v>1</v>
      </c>
      <c r="J176" s="85">
        <v>0</v>
      </c>
      <c r="K176" t="s">
        <v>2911</v>
      </c>
      <c r="L176" t="s">
        <v>800</v>
      </c>
      <c r="M176" t="s">
        <v>2862</v>
      </c>
      <c r="N176" t="str">
        <f>IF(SUM(ckCodingQTable[[#This Row],[NfmlPIs]:[NnonWhtAsnPIs]])&gt;0,"WMD","")</f>
        <v>WMD</v>
      </c>
      <c r="O176" t="b">
        <f>_xlfn.XOR(IFERROR(MATCH(ckCodingQTable[[#This Row],[st_code]],EpscorTable[],0)&gt;0,FALSE),IFERROR(FIND("9150",ckCodingQTable[[#This Row],[propPRCs]])&gt;0,FALSE))</f>
        <v>0</v>
      </c>
      <c r="P176" s="21" t="b">
        <f>_xlfn.XOR(ckCodingQTable[[#This Row],[wmd]]&lt;&gt;"",IFERROR(FIND("9102",ckCodingQTable[[#This Row],[propPRCs]])&gt;0,FALSE))</f>
        <v>1</v>
      </c>
      <c r="Q176" t="s">
        <v>468</v>
      </c>
      <c r="S176" s="106">
        <f>S175+(ckCodingQTable[[#This Row],[ILN]]&lt;"M")</f>
        <v>105</v>
      </c>
      <c r="T176" s="21" t="s">
        <v>2834</v>
      </c>
      <c r="U176" t="s">
        <v>3528</v>
      </c>
      <c r="V176" s="7" t="str">
        <f>HYPERLINK("https://www.ejacket.nsf.gov/ej/showProposal.do?ID="&amp;ckCodingQTable[[#This Row],[prop_id]],"eJ")</f>
        <v>eJ</v>
      </c>
      <c r="W176" t="s">
        <v>2871</v>
      </c>
      <c r="X176" t="s">
        <v>3533</v>
      </c>
      <c r="Y176" t="s">
        <v>3534</v>
      </c>
      <c r="Z176" t="s">
        <v>3535</v>
      </c>
      <c r="AA176" t="s">
        <v>3145</v>
      </c>
      <c r="AB176" s="109" t="str">
        <f>HYPERLINK("mailto:"&amp;ckCodingQTable[[#This Row],[email]]&amp;"&amp;subject=Your NSF Proposal:  "&amp;ckCodingQTable[[#This Row],[Div]]&amp;" "&amp;ckCodingQTable[[#This Row],[prop_id]], ckCodingQTable[[#This Row],[email]])</f>
        <v>carol@bu.edu</v>
      </c>
      <c r="AC176" s="30">
        <v>43282</v>
      </c>
      <c r="AD176">
        <v>36</v>
      </c>
      <c r="AG176" s="110"/>
      <c r="AI176" s="26"/>
      <c r="AJ176" s="22"/>
      <c r="AN176" s="110"/>
      <c r="AO176" s="110"/>
      <c r="AP176" s="110"/>
      <c r="AQ176" s="110"/>
      <c r="AR176" s="7" t="str">
        <f>HYPERLINK("https://www.ejacket.nsf.gov/ej/showProposal.do?ID="&amp;ckCodingQTable[[#This Row],[prop_id]],"eJ")</f>
        <v>eJ</v>
      </c>
      <c r="AS176" t="s">
        <v>2829</v>
      </c>
      <c r="AT176" t="s">
        <v>3531</v>
      </c>
      <c r="AU176" t="b">
        <f>IF(ckCodingQTable[[#This Row],[ILN]]="N",SUBSTITUTE(AT175," ","")&lt;&gt;SUBSTITUTE(ckCodingQTable[[#This Row],[prop_titl_txt]]," ",""), FALSE)</f>
        <v>0</v>
      </c>
      <c r="AV176">
        <v>0</v>
      </c>
      <c r="AW176" s="13">
        <v>308023</v>
      </c>
      <c r="AX176" s="13">
        <v>308023</v>
      </c>
      <c r="AY176" s="13"/>
      <c r="AZ176" s="13"/>
      <c r="BA176" s="13"/>
      <c r="BB176" s="13">
        <v>8000</v>
      </c>
      <c r="BD176">
        <v>3</v>
      </c>
      <c r="BE176">
        <v>3</v>
      </c>
      <c r="BH176">
        <v>2</v>
      </c>
      <c r="BI176">
        <v>0</v>
      </c>
      <c r="BJ176">
        <v>0</v>
      </c>
      <c r="BK176">
        <v>0</v>
      </c>
      <c r="BL176" t="s">
        <v>3536</v>
      </c>
    </row>
    <row r="177" spans="1:64" x14ac:dyDescent="0.35">
      <c r="A177" s="30"/>
      <c r="B177" s="30">
        <v>43005.486805555556</v>
      </c>
      <c r="C177" t="s">
        <v>2868</v>
      </c>
      <c r="D177" t="s">
        <v>2869</v>
      </c>
      <c r="E177" t="s">
        <v>468</v>
      </c>
      <c r="F177" t="s">
        <v>2819</v>
      </c>
      <c r="G177" t="s">
        <v>2820</v>
      </c>
      <c r="H177" s="21" t="s">
        <v>2821</v>
      </c>
      <c r="I177" s="85">
        <v>1</v>
      </c>
      <c r="J177" s="85">
        <v>0</v>
      </c>
      <c r="K177" t="s">
        <v>2911</v>
      </c>
      <c r="L177" t="s">
        <v>800</v>
      </c>
      <c r="M177" t="s">
        <v>2972</v>
      </c>
      <c r="N177" t="str">
        <f>IF(SUM(ckCodingQTable[[#This Row],[NfmlPIs]:[NnonWhtAsnPIs]])&gt;0,"WMD","")</f>
        <v/>
      </c>
      <c r="O177" t="b">
        <f>_xlfn.XOR(IFERROR(MATCH(ckCodingQTable[[#This Row],[st_code]],EpscorTable[],0)&gt;0,FALSE),IFERROR(FIND("9150",ckCodingQTable[[#This Row],[propPRCs]])&gt;0,FALSE))</f>
        <v>0</v>
      </c>
      <c r="P177" s="21" t="b">
        <f>_xlfn.XOR(ckCodingQTable[[#This Row],[wmd]]&lt;&gt;"",IFERROR(FIND("9102",ckCodingQTable[[#This Row],[propPRCs]])&gt;0,FALSE))</f>
        <v>0</v>
      </c>
      <c r="Q177" t="s">
        <v>468</v>
      </c>
      <c r="S177" s="106">
        <f>S176+(ckCodingQTable[[#This Row],[ILN]]&lt;"M")</f>
        <v>105</v>
      </c>
      <c r="T177" s="21" t="s">
        <v>2834</v>
      </c>
      <c r="U177" t="s">
        <v>3528</v>
      </c>
      <c r="V177" s="7" t="str">
        <f>HYPERLINK("https://www.ejacket.nsf.gov/ej/showProposal.do?ID="&amp;ckCodingQTable[[#This Row],[prop_id]],"eJ")</f>
        <v>eJ</v>
      </c>
      <c r="W177" t="s">
        <v>2871</v>
      </c>
      <c r="X177" t="s">
        <v>3537</v>
      </c>
      <c r="Y177" t="s">
        <v>1376</v>
      </c>
      <c r="Z177" t="s">
        <v>3480</v>
      </c>
      <c r="AA177" t="s">
        <v>3481</v>
      </c>
      <c r="AB177" s="109" t="str">
        <f>HYPERLINK("mailto:"&amp;ckCodingQTable[[#This Row],[email]]&amp;"&amp;subject=Your NSF Proposal:  "&amp;ckCodingQTable[[#This Row],[Div]]&amp;" "&amp;ckCodingQTable[[#This Row],[prop_id]], ckCodingQTable[[#This Row],[email]])</f>
        <v>matt.huenerfauth@rit.edu</v>
      </c>
      <c r="AC177" s="30">
        <v>43282</v>
      </c>
      <c r="AD177">
        <v>36</v>
      </c>
      <c r="AG177" s="110"/>
      <c r="AI177" s="26"/>
      <c r="AJ177" s="22"/>
      <c r="AN177" s="110"/>
      <c r="AO177" s="110"/>
      <c r="AP177" s="110"/>
      <c r="AQ177" s="110"/>
      <c r="AR177" s="7" t="str">
        <f>HYPERLINK("https://www.ejacket.nsf.gov/ej/showProposal.do?ID="&amp;ckCodingQTable[[#This Row],[prop_id]],"eJ")</f>
        <v>eJ</v>
      </c>
      <c r="AS177" t="s">
        <v>2829</v>
      </c>
      <c r="AT177" t="s">
        <v>3531</v>
      </c>
      <c r="AU177" t="b">
        <f>IF(ckCodingQTable[[#This Row],[ILN]]="N",SUBSTITUTE(AT176," ","")&lt;&gt;SUBSTITUTE(ckCodingQTable[[#This Row],[prop_titl_txt]]," ",""), FALSE)</f>
        <v>0</v>
      </c>
      <c r="AV177">
        <v>0</v>
      </c>
      <c r="AW177" s="13">
        <v>229096</v>
      </c>
      <c r="AX177" s="13">
        <v>229096</v>
      </c>
      <c r="AY177" s="13"/>
      <c r="AZ177" s="13">
        <v>3000</v>
      </c>
      <c r="BA177" s="13"/>
      <c r="BB177" s="13">
        <v>19200</v>
      </c>
      <c r="BC177">
        <v>4</v>
      </c>
      <c r="BD177">
        <v>3</v>
      </c>
      <c r="BE177">
        <v>1</v>
      </c>
      <c r="BH177">
        <v>0</v>
      </c>
      <c r="BI177">
        <v>0</v>
      </c>
      <c r="BJ177">
        <v>0</v>
      </c>
      <c r="BK177">
        <v>0</v>
      </c>
      <c r="BL177" t="s">
        <v>3483</v>
      </c>
    </row>
    <row r="178" spans="1:64" x14ac:dyDescent="0.35">
      <c r="A178" s="30"/>
      <c r="B178" s="30">
        <v>43005.45</v>
      </c>
      <c r="C178" t="s">
        <v>2839</v>
      </c>
      <c r="D178" t="s">
        <v>2840</v>
      </c>
      <c r="E178" t="s">
        <v>462</v>
      </c>
      <c r="F178" t="s">
        <v>2819</v>
      </c>
      <c r="G178" t="s">
        <v>2820</v>
      </c>
      <c r="H178" s="21" t="s">
        <v>2821</v>
      </c>
      <c r="I178" s="85">
        <v>1</v>
      </c>
      <c r="J178" s="85">
        <v>0</v>
      </c>
      <c r="L178" t="s">
        <v>761</v>
      </c>
      <c r="M178" t="s">
        <v>2862</v>
      </c>
      <c r="N178" t="str">
        <f>IF(SUM(ckCodingQTable[[#This Row],[NfmlPIs]:[NnonWhtAsnPIs]])&gt;0,"WMD","")</f>
        <v>WMD</v>
      </c>
      <c r="O178" t="b">
        <f>_xlfn.XOR(IFERROR(MATCH(ckCodingQTable[[#This Row],[st_code]],EpscorTable[],0)&gt;0,FALSE),IFERROR(FIND("9150",ckCodingQTable[[#This Row],[propPRCs]])&gt;0,FALSE))</f>
        <v>0</v>
      </c>
      <c r="P178" s="21" t="b">
        <f>_xlfn.XOR(ckCodingQTable[[#This Row],[wmd]]&lt;&gt;"",IFERROR(FIND("9102",ckCodingQTable[[#This Row],[propPRCs]])&gt;0,FALSE))</f>
        <v>1</v>
      </c>
      <c r="Q178" t="s">
        <v>485</v>
      </c>
      <c r="S178" s="106">
        <f>S177+(ckCodingQTable[[#This Row],[ILN]]&lt;"M")</f>
        <v>106</v>
      </c>
      <c r="T178" s="21" t="s">
        <v>2863</v>
      </c>
      <c r="U178" t="s">
        <v>1405</v>
      </c>
      <c r="V178" s="7" t="str">
        <f>HYPERLINK("https://www.ejacket.nsf.gov/ej/showProposal.do?ID="&amp;ckCodingQTable[[#This Row],[prop_id]],"eJ")</f>
        <v>eJ</v>
      </c>
      <c r="W178" t="s">
        <v>2841</v>
      </c>
      <c r="X178" t="s">
        <v>1405</v>
      </c>
      <c r="Y178" t="s">
        <v>1406</v>
      </c>
      <c r="Z178" t="s">
        <v>3538</v>
      </c>
      <c r="AA178" t="s">
        <v>2956</v>
      </c>
      <c r="AB178" s="109" t="str">
        <f>HYPERLINK("mailto:"&amp;ckCodingQTable[[#This Row],[email]]&amp;"&amp;subject=Your NSF Proposal:  "&amp;ckCodingQTable[[#This Row],[Div]]&amp;" "&amp;ckCodingQTable[[#This Row],[prop_id]], ckCodingQTable[[#This Row],[email]])</f>
        <v>dganesan@cs.umass.edu</v>
      </c>
      <c r="AC178" s="30">
        <v>43344</v>
      </c>
      <c r="AD178">
        <v>36</v>
      </c>
      <c r="AG178" s="110"/>
      <c r="AI178" s="26"/>
      <c r="AJ178" s="22"/>
      <c r="AN178" s="110"/>
      <c r="AO178" s="110"/>
      <c r="AP178" s="110"/>
      <c r="AQ178" s="110"/>
      <c r="AR178" s="7" t="str">
        <f>HYPERLINK("https://www.ejacket.nsf.gov/ej/showProposal.do?ID="&amp;ckCodingQTable[[#This Row],[prop_id]],"eJ")</f>
        <v>eJ</v>
      </c>
      <c r="AS178" t="s">
        <v>2829</v>
      </c>
      <c r="AT178" t="s">
        <v>3539</v>
      </c>
      <c r="AU178" t="b">
        <f>IF(ckCodingQTable[[#This Row],[ILN]]="N",SUBSTITUTE(AT177," ","")&lt;&gt;SUBSTITUTE(ckCodingQTable[[#This Row],[prop_titl_txt]]," ",""), FALSE)</f>
        <v>0</v>
      </c>
      <c r="AV178">
        <v>0</v>
      </c>
      <c r="AW178" s="13">
        <v>1109062</v>
      </c>
      <c r="AX178" s="13">
        <v>1109062</v>
      </c>
      <c r="AY178" s="13"/>
      <c r="AZ178" s="13">
        <v>11460</v>
      </c>
      <c r="BA178" s="13"/>
      <c r="BB178" s="13"/>
      <c r="BC178">
        <v>6</v>
      </c>
      <c r="BD178">
        <v>9</v>
      </c>
      <c r="BE178">
        <v>6</v>
      </c>
      <c r="BG178">
        <v>18</v>
      </c>
      <c r="BH178">
        <v>2</v>
      </c>
      <c r="BI178">
        <v>0</v>
      </c>
      <c r="BJ178">
        <v>0</v>
      </c>
      <c r="BK178">
        <v>0</v>
      </c>
      <c r="BL178" t="s">
        <v>3540</v>
      </c>
    </row>
    <row r="179" spans="1:64" x14ac:dyDescent="0.35">
      <c r="A179" s="30"/>
      <c r="B179" s="30">
        <v>43005.452777777777</v>
      </c>
      <c r="C179" t="s">
        <v>2839</v>
      </c>
      <c r="D179" t="s">
        <v>2840</v>
      </c>
      <c r="E179" t="s">
        <v>462</v>
      </c>
      <c r="F179" t="s">
        <v>2819</v>
      </c>
      <c r="G179" t="s">
        <v>2820</v>
      </c>
      <c r="H179" s="21" t="s">
        <v>2821</v>
      </c>
      <c r="I179" s="85">
        <v>1</v>
      </c>
      <c r="J179" s="85">
        <v>0</v>
      </c>
      <c r="L179" t="s">
        <v>757</v>
      </c>
      <c r="M179" t="s">
        <v>3061</v>
      </c>
      <c r="N179" t="str">
        <f>IF(SUM(ckCodingQTable[[#This Row],[NfmlPIs]:[NnonWhtAsnPIs]])&gt;0,"WMD","")</f>
        <v/>
      </c>
      <c r="O179" t="b">
        <f>_xlfn.XOR(IFERROR(MATCH(ckCodingQTable[[#This Row],[st_code]],EpscorTable[],0)&gt;0,FALSE),IFERROR(FIND("9150",ckCodingQTable[[#This Row],[propPRCs]])&gt;0,FALSE))</f>
        <v>0</v>
      </c>
      <c r="P179" s="21" t="b">
        <f>_xlfn.XOR(ckCodingQTable[[#This Row],[wmd]]&lt;&gt;"",IFERROR(FIND("9102",ckCodingQTable[[#This Row],[propPRCs]])&gt;0,FALSE))</f>
        <v>0</v>
      </c>
      <c r="Q179" t="s">
        <v>485</v>
      </c>
      <c r="S179" s="106">
        <f>S178+(ckCodingQTable[[#This Row],[ILN]]&lt;"M")</f>
        <v>107</v>
      </c>
      <c r="T179" s="21" t="s">
        <v>2824</v>
      </c>
      <c r="U179" t="s">
        <v>3541</v>
      </c>
      <c r="V179" s="7" t="str">
        <f>HYPERLINK("https://www.ejacket.nsf.gov/ej/showProposal.do?ID="&amp;ckCodingQTable[[#This Row],[prop_id]],"eJ")</f>
        <v>eJ</v>
      </c>
      <c r="W179" t="s">
        <v>2841</v>
      </c>
      <c r="X179" t="s">
        <v>3541</v>
      </c>
      <c r="Y179" t="s">
        <v>1857</v>
      </c>
      <c r="Z179" t="s">
        <v>3542</v>
      </c>
      <c r="AA179" t="s">
        <v>3284</v>
      </c>
      <c r="AB179" s="109" t="str">
        <f>HYPERLINK("mailto:"&amp;ckCodingQTable[[#This Row],[email]]&amp;"&amp;subject=Your NSF Proposal:  "&amp;ckCodingQTable[[#This Row],[Div]]&amp;" "&amp;ckCodingQTable[[#This Row],[prop_id]], ckCodingQTable[[#This Row],[email]])</f>
        <v>taesoo@gatech.edu</v>
      </c>
      <c r="AC179" s="30">
        <v>43313</v>
      </c>
      <c r="AD179">
        <v>36</v>
      </c>
      <c r="AG179" s="110"/>
      <c r="AI179" s="26"/>
      <c r="AJ179" s="22"/>
      <c r="AK179" s="21">
        <v>1</v>
      </c>
      <c r="AN179" s="110"/>
      <c r="AO179" s="110"/>
      <c r="AP179" s="110"/>
      <c r="AQ179" s="110"/>
      <c r="AR179" s="7" t="str">
        <f>HYPERLINK("https://www.ejacket.nsf.gov/ej/showProposal.do?ID="&amp;ckCodingQTable[[#This Row],[prop_id]],"eJ")</f>
        <v>eJ</v>
      </c>
      <c r="AS179" t="s">
        <v>2829</v>
      </c>
      <c r="AT179" t="s">
        <v>3543</v>
      </c>
      <c r="AU179" t="b">
        <f>IF(ckCodingQTable[[#This Row],[ILN]]="N",SUBSTITUTE(AT178," ","")&lt;&gt;SUBSTITUTE(ckCodingQTable[[#This Row],[prop_titl_txt]]," ",""), FALSE)</f>
        <v>0</v>
      </c>
      <c r="AV179">
        <v>0</v>
      </c>
      <c r="AW179" s="13">
        <v>520527</v>
      </c>
      <c r="AX179" s="13">
        <v>520527</v>
      </c>
      <c r="AY179" s="13"/>
      <c r="AZ179" s="13"/>
      <c r="BA179" s="13"/>
      <c r="BB179" s="13"/>
      <c r="BC179">
        <v>6</v>
      </c>
      <c r="BD179">
        <v>3</v>
      </c>
      <c r="BG179">
        <v>1.5</v>
      </c>
      <c r="BH179">
        <v>0</v>
      </c>
      <c r="BI179">
        <v>0</v>
      </c>
      <c r="BJ179">
        <v>0</v>
      </c>
      <c r="BK179">
        <v>0</v>
      </c>
      <c r="BL179" t="s">
        <v>3544</v>
      </c>
    </row>
    <row r="180" spans="1:64" x14ac:dyDescent="0.35">
      <c r="A180" s="30"/>
      <c r="B180" s="30">
        <v>43005.42083333333</v>
      </c>
      <c r="C180" t="s">
        <v>2839</v>
      </c>
      <c r="D180" t="s">
        <v>2840</v>
      </c>
      <c r="E180" t="s">
        <v>462</v>
      </c>
      <c r="F180" t="s">
        <v>2819</v>
      </c>
      <c r="G180" t="s">
        <v>2820</v>
      </c>
      <c r="H180" s="21" t="s">
        <v>2821</v>
      </c>
      <c r="I180" s="85">
        <v>1</v>
      </c>
      <c r="J180" s="85">
        <v>0</v>
      </c>
      <c r="L180" t="s">
        <v>757</v>
      </c>
      <c r="M180" t="s">
        <v>2856</v>
      </c>
      <c r="N180" t="str">
        <f>IF(SUM(ckCodingQTable[[#This Row],[NfmlPIs]:[NnonWhtAsnPIs]])&gt;0,"WMD","")</f>
        <v/>
      </c>
      <c r="O180" t="b">
        <f>_xlfn.XOR(IFERROR(MATCH(ckCodingQTable[[#This Row],[st_code]],EpscorTable[],0)&gt;0,FALSE),IFERROR(FIND("9150",ckCodingQTable[[#This Row],[propPRCs]])&gt;0,FALSE))</f>
        <v>0</v>
      </c>
      <c r="P180" s="21" t="b">
        <f>_xlfn.XOR(ckCodingQTable[[#This Row],[wmd]]&lt;&gt;"",IFERROR(FIND("9102",ckCodingQTable[[#This Row],[propPRCs]])&gt;0,FALSE))</f>
        <v>0</v>
      </c>
      <c r="Q180" t="s">
        <v>485</v>
      </c>
      <c r="S180" s="106">
        <f>S179+(ckCodingQTable[[#This Row],[ILN]]&lt;"M")</f>
        <v>107</v>
      </c>
      <c r="T180" s="21" t="s">
        <v>2834</v>
      </c>
      <c r="U180" t="s">
        <v>3541</v>
      </c>
      <c r="V180" s="7" t="str">
        <f>HYPERLINK("https://www.ejacket.nsf.gov/ej/showProposal.do?ID="&amp;ckCodingQTable[[#This Row],[prop_id]],"eJ")</f>
        <v>eJ</v>
      </c>
      <c r="W180" t="s">
        <v>2841</v>
      </c>
      <c r="X180" t="s">
        <v>3545</v>
      </c>
      <c r="Y180" t="s">
        <v>3546</v>
      </c>
      <c r="Z180" t="s">
        <v>3547</v>
      </c>
      <c r="AA180" t="s">
        <v>3384</v>
      </c>
      <c r="AB180" s="109" t="str">
        <f>HYPERLINK("mailto:"&amp;ckCodingQTable[[#This Row],[email]]&amp;"&amp;subject=Your NSF Proposal:  "&amp;ckCodingQTable[[#This Row],[Div]]&amp;" "&amp;ckCodingQTable[[#This Row],[prop_id]], ckCodingQTable[[#This Row],[email]])</f>
        <v>changwoo@vt.edu</v>
      </c>
      <c r="AC180" s="30">
        <v>43313</v>
      </c>
      <c r="AD180">
        <v>36</v>
      </c>
      <c r="AG180" s="110"/>
      <c r="AI180" s="26"/>
      <c r="AJ180" s="22"/>
      <c r="AN180" s="110"/>
      <c r="AO180" s="110"/>
      <c r="AP180" s="110"/>
      <c r="AQ180" s="110"/>
      <c r="AR180" s="7" t="str">
        <f>HYPERLINK("https://www.ejacket.nsf.gov/ej/showProposal.do?ID="&amp;ckCodingQTable[[#This Row],[prop_id]],"eJ")</f>
        <v>eJ</v>
      </c>
      <c r="AS180" t="s">
        <v>2829</v>
      </c>
      <c r="AT180" t="s">
        <v>3543</v>
      </c>
      <c r="AU180" t="b">
        <f>IF(ckCodingQTable[[#This Row],[ILN]]="N",SUBSTITUTE(AT179," ","")&lt;&gt;SUBSTITUTE(ckCodingQTable[[#This Row],[prop_titl_txt]]," ",""), FALSE)</f>
        <v>0</v>
      </c>
      <c r="AV180">
        <v>0</v>
      </c>
      <c r="AW180" s="13">
        <v>578507</v>
      </c>
      <c r="AX180" s="13">
        <v>578507</v>
      </c>
      <c r="AY180" s="13"/>
      <c r="AZ180" s="13"/>
      <c r="BA180" s="13"/>
      <c r="BB180" s="13"/>
      <c r="BC180">
        <v>6</v>
      </c>
      <c r="BD180">
        <v>3</v>
      </c>
      <c r="BE180">
        <v>1.5</v>
      </c>
      <c r="BF180">
        <v>1.08</v>
      </c>
      <c r="BH180">
        <v>0</v>
      </c>
      <c r="BI180">
        <v>0</v>
      </c>
      <c r="BJ180">
        <v>0</v>
      </c>
      <c r="BK180">
        <v>0</v>
      </c>
      <c r="BL180" t="s">
        <v>3548</v>
      </c>
    </row>
    <row r="181" spans="1:64" x14ac:dyDescent="0.35">
      <c r="A181" s="30"/>
      <c r="B181" s="30">
        <v>43005.461111111108</v>
      </c>
      <c r="C181" t="s">
        <v>2868</v>
      </c>
      <c r="D181" t="s">
        <v>2869</v>
      </c>
      <c r="E181" t="s">
        <v>468</v>
      </c>
      <c r="F181" t="s">
        <v>2819</v>
      </c>
      <c r="G181" t="s">
        <v>2820</v>
      </c>
      <c r="H181" s="21" t="s">
        <v>2821</v>
      </c>
      <c r="I181" s="85">
        <v>1</v>
      </c>
      <c r="J181" s="85">
        <v>0</v>
      </c>
      <c r="K181" t="s">
        <v>2911</v>
      </c>
      <c r="L181" t="s">
        <v>800</v>
      </c>
      <c r="M181" t="s">
        <v>2944</v>
      </c>
      <c r="N181" t="str">
        <f>IF(SUM(ckCodingQTable[[#This Row],[NfmlPIs]:[NnonWhtAsnPIs]])&gt;0,"WMD","")</f>
        <v/>
      </c>
      <c r="O181" t="b">
        <f>_xlfn.XOR(IFERROR(MATCH(ckCodingQTable[[#This Row],[st_code]],EpscorTable[],0)&gt;0,FALSE),IFERROR(FIND("9150",ckCodingQTable[[#This Row],[propPRCs]])&gt;0,FALSE))</f>
        <v>0</v>
      </c>
      <c r="P181" s="21" t="b">
        <f>_xlfn.XOR(ckCodingQTable[[#This Row],[wmd]]&lt;&gt;"",IFERROR(FIND("9102",ckCodingQTable[[#This Row],[propPRCs]])&gt;0,FALSE))</f>
        <v>0</v>
      </c>
      <c r="Q181" t="s">
        <v>468</v>
      </c>
      <c r="S181" s="106">
        <f>S180+(ckCodingQTable[[#This Row],[ILN]]&lt;"M")</f>
        <v>108</v>
      </c>
      <c r="T181" s="21" t="s">
        <v>2824</v>
      </c>
      <c r="U181" t="s">
        <v>1408</v>
      </c>
      <c r="V181" s="7" t="str">
        <f>HYPERLINK("https://www.ejacket.nsf.gov/ej/showProposal.do?ID="&amp;ckCodingQTable[[#This Row],[prop_id]],"eJ")</f>
        <v>eJ</v>
      </c>
      <c r="W181" t="s">
        <v>2871</v>
      </c>
      <c r="X181" t="s">
        <v>1408</v>
      </c>
      <c r="Y181" t="s">
        <v>1409</v>
      </c>
      <c r="Z181" t="s">
        <v>3549</v>
      </c>
      <c r="AA181" t="s">
        <v>3158</v>
      </c>
      <c r="AB181" s="109" t="str">
        <f>HYPERLINK("mailto:"&amp;ckCodingQTable[[#This Row],[email]]&amp;"&amp;subject=Your NSF Proposal:  "&amp;ckCodingQTable[[#This Row],[Div]]&amp;" "&amp;ckCodingQTable[[#This Row],[prop_id]], ckCodingQTable[[#This Row],[email]])</f>
        <v>anderson@cs.colostate.edu</v>
      </c>
      <c r="AC181" s="30">
        <v>43282</v>
      </c>
      <c r="AD181">
        <v>36</v>
      </c>
      <c r="AG181" s="110"/>
      <c r="AI181" s="26"/>
      <c r="AJ181" s="22"/>
      <c r="AN181" s="110"/>
      <c r="AO181" s="110"/>
      <c r="AP181" s="110"/>
      <c r="AQ181" s="110"/>
      <c r="AR181" s="7" t="str">
        <f>HYPERLINK("https://www.ejacket.nsf.gov/ej/showProposal.do?ID="&amp;ckCodingQTable[[#This Row],[prop_id]],"eJ")</f>
        <v>eJ</v>
      </c>
      <c r="AS181" t="s">
        <v>2829</v>
      </c>
      <c r="AT181" t="s">
        <v>3550</v>
      </c>
      <c r="AU181" t="b">
        <f>IF(ckCodingQTable[[#This Row],[ILN]]="N",SUBSTITUTE(AT180," ","")&lt;&gt;SUBSTITUTE(ckCodingQTable[[#This Row],[prop_titl_txt]]," ",""), FALSE)</f>
        <v>0</v>
      </c>
      <c r="AV181">
        <v>0</v>
      </c>
      <c r="AW181" s="13">
        <v>700201</v>
      </c>
      <c r="AX181" s="13">
        <v>700201</v>
      </c>
      <c r="AY181" s="13"/>
      <c r="AZ181" s="13"/>
      <c r="BA181" s="13"/>
      <c r="BB181" s="13"/>
      <c r="BC181">
        <v>6</v>
      </c>
      <c r="BD181">
        <v>3</v>
      </c>
      <c r="BE181">
        <v>6</v>
      </c>
      <c r="BH181">
        <v>0</v>
      </c>
      <c r="BI181">
        <v>0</v>
      </c>
      <c r="BJ181">
        <v>0</v>
      </c>
      <c r="BK181">
        <v>0</v>
      </c>
      <c r="BL181" t="s">
        <v>3551</v>
      </c>
    </row>
    <row r="182" spans="1:64" x14ac:dyDescent="0.35">
      <c r="A182" s="30"/>
      <c r="B182" s="30">
        <v>43005.506944444445</v>
      </c>
      <c r="C182" t="s">
        <v>2868</v>
      </c>
      <c r="D182" t="s">
        <v>2869</v>
      </c>
      <c r="E182" t="s">
        <v>468</v>
      </c>
      <c r="F182" t="s">
        <v>2819</v>
      </c>
      <c r="G182" t="s">
        <v>2820</v>
      </c>
      <c r="H182" s="21" t="s">
        <v>2821</v>
      </c>
      <c r="I182" s="85">
        <v>1</v>
      </c>
      <c r="J182" s="85">
        <v>0</v>
      </c>
      <c r="K182" t="s">
        <v>2911</v>
      </c>
      <c r="L182" t="s">
        <v>800</v>
      </c>
      <c r="M182" t="s">
        <v>93</v>
      </c>
      <c r="N182" t="str">
        <f>IF(SUM(ckCodingQTable[[#This Row],[NfmlPIs]:[NnonWhtAsnPIs]])&gt;0,"WMD","")</f>
        <v>WMD</v>
      </c>
      <c r="O182" t="b">
        <f>_xlfn.XOR(IFERROR(MATCH(ckCodingQTable[[#This Row],[st_code]],EpscorTable[],0)&gt;0,FALSE),IFERROR(FIND("9150",ckCodingQTable[[#This Row],[propPRCs]])&gt;0,FALSE))</f>
        <v>1</v>
      </c>
      <c r="P182" s="21" t="b">
        <f>_xlfn.XOR(ckCodingQTable[[#This Row],[wmd]]&lt;&gt;"",IFERROR(FIND("9102",ckCodingQTable[[#This Row],[propPRCs]])&gt;0,FALSE))</f>
        <v>1</v>
      </c>
      <c r="Q182" t="s">
        <v>468</v>
      </c>
      <c r="S182" s="106">
        <f>S181+(ckCodingQTable[[#This Row],[ILN]]&lt;"M")</f>
        <v>108</v>
      </c>
      <c r="T182" s="21" t="s">
        <v>2834</v>
      </c>
      <c r="U182" t="s">
        <v>1408</v>
      </c>
      <c r="V182" s="7" t="str">
        <f>HYPERLINK("https://www.ejacket.nsf.gov/ej/showProposal.do?ID="&amp;ckCodingQTable[[#This Row],[prop_id]],"eJ")</f>
        <v>eJ</v>
      </c>
      <c r="W182" t="s">
        <v>2871</v>
      </c>
      <c r="X182" t="s">
        <v>3552</v>
      </c>
      <c r="Y182" t="s">
        <v>3553</v>
      </c>
      <c r="Z182" t="s">
        <v>3554</v>
      </c>
      <c r="AA182" t="s">
        <v>3555</v>
      </c>
      <c r="AB182" s="109" t="str">
        <f>HYPERLINK("mailto:"&amp;ckCodingQTable[[#This Row],[email]]&amp;"&amp;subject=Your NSF Proposal:  "&amp;ckCodingQTable[[#This Row],[Div]]&amp;" "&amp;ckCodingQTable[[#This Row],[prop_id]], ckCodingQTable[[#This Row],[email]])</f>
        <v>besio@uri.edu</v>
      </c>
      <c r="AC182" s="30">
        <v>43282</v>
      </c>
      <c r="AD182">
        <v>36</v>
      </c>
      <c r="AG182" s="110"/>
      <c r="AI182" s="26"/>
      <c r="AJ182" s="22"/>
      <c r="AN182" s="110"/>
      <c r="AO182" s="110"/>
      <c r="AP182" s="110"/>
      <c r="AQ182" s="110"/>
      <c r="AR182" s="7" t="str">
        <f>HYPERLINK("https://www.ejacket.nsf.gov/ej/showProposal.do?ID="&amp;ckCodingQTable[[#This Row],[prop_id]],"eJ")</f>
        <v>eJ</v>
      </c>
      <c r="AS182" t="s">
        <v>2829</v>
      </c>
      <c r="AT182" t="s">
        <v>3550</v>
      </c>
      <c r="AU182" t="b">
        <f>IF(ckCodingQTable[[#This Row],[ILN]]="N",SUBSTITUTE(AT181," ","")&lt;&gt;SUBSTITUTE(ckCodingQTable[[#This Row],[prop_titl_txt]]," ",""), FALSE)</f>
        <v>0</v>
      </c>
      <c r="AV182">
        <v>0</v>
      </c>
      <c r="AW182" s="13">
        <v>499535</v>
      </c>
      <c r="AX182" s="13">
        <v>499535</v>
      </c>
      <c r="AY182" s="13"/>
      <c r="AZ182" s="13">
        <v>4000</v>
      </c>
      <c r="BA182" s="13"/>
      <c r="BB182" s="13"/>
      <c r="BC182">
        <v>3</v>
      </c>
      <c r="BD182">
        <v>3</v>
      </c>
      <c r="BE182">
        <v>3</v>
      </c>
      <c r="BH182">
        <v>0</v>
      </c>
      <c r="BI182">
        <v>0</v>
      </c>
      <c r="BJ182">
        <v>1</v>
      </c>
      <c r="BK182">
        <v>0</v>
      </c>
      <c r="BL182" t="s">
        <v>3556</v>
      </c>
    </row>
    <row r="183" spans="1:64" x14ac:dyDescent="0.35">
      <c r="A183" s="30"/>
      <c r="B183" s="30">
        <v>43005.461805555555</v>
      </c>
      <c r="C183" t="s">
        <v>2817</v>
      </c>
      <c r="D183" t="s">
        <v>2818</v>
      </c>
      <c r="E183" t="s">
        <v>474</v>
      </c>
      <c r="F183" t="s">
        <v>2819</v>
      </c>
      <c r="G183" t="s">
        <v>2820</v>
      </c>
      <c r="H183" s="21" t="s">
        <v>2821</v>
      </c>
      <c r="I183" s="85">
        <v>1</v>
      </c>
      <c r="J183" s="85">
        <v>0</v>
      </c>
      <c r="K183" t="s">
        <v>2822</v>
      </c>
      <c r="L183" t="s">
        <v>1201</v>
      </c>
      <c r="M183" t="s">
        <v>3162</v>
      </c>
      <c r="N183" t="str">
        <f>IF(SUM(ckCodingQTable[[#This Row],[NfmlPIs]:[NnonWhtAsnPIs]])&gt;0,"WMD","")</f>
        <v/>
      </c>
      <c r="O183" t="b">
        <f>_xlfn.XOR(IFERROR(MATCH(ckCodingQTable[[#This Row],[st_code]],EpscorTable[],0)&gt;0,FALSE),IFERROR(FIND("9150",ckCodingQTable[[#This Row],[propPRCs]])&gt;0,FALSE))</f>
        <v>0</v>
      </c>
      <c r="P183" s="21" t="b">
        <f>_xlfn.XOR(ckCodingQTable[[#This Row],[wmd]]&lt;&gt;"",IFERROR(FIND("9102",ckCodingQTable[[#This Row],[propPRCs]])&gt;0,FALSE))</f>
        <v>0</v>
      </c>
      <c r="Q183" t="s">
        <v>2988</v>
      </c>
      <c r="S183" s="106">
        <f>S182+(ckCodingQTable[[#This Row],[ILN]]&lt;"M")</f>
        <v>109</v>
      </c>
      <c r="T183" s="21" t="s">
        <v>2824</v>
      </c>
      <c r="U183" t="s">
        <v>1411</v>
      </c>
      <c r="V183" s="7" t="str">
        <f>HYPERLINK("https://www.ejacket.nsf.gov/ej/showProposal.do?ID="&amp;ckCodingQTable[[#This Row],[prop_id]],"eJ")</f>
        <v>eJ</v>
      </c>
      <c r="W183" t="s">
        <v>2825</v>
      </c>
      <c r="X183" t="s">
        <v>1411</v>
      </c>
      <c r="Y183" t="s">
        <v>1412</v>
      </c>
      <c r="Z183" t="s">
        <v>3557</v>
      </c>
      <c r="AA183" t="s">
        <v>676</v>
      </c>
      <c r="AB183" s="109" t="str">
        <f>HYPERLINK("mailto:"&amp;ckCodingQTable[[#This Row],[email]]&amp;"&amp;subject=Your NSF Proposal:  "&amp;ckCodingQTable[[#This Row],[Div]]&amp;" "&amp;ckCodingQTable[[#This Row],[prop_id]], ckCodingQTable[[#This Row],[email]])</f>
        <v>b-hajek@illinois.edu</v>
      </c>
      <c r="AC183" s="30">
        <v>43327</v>
      </c>
      <c r="AD183">
        <v>48</v>
      </c>
      <c r="AE183">
        <v>1</v>
      </c>
      <c r="AG183" s="110">
        <v>1</v>
      </c>
      <c r="AH183" t="s">
        <v>830</v>
      </c>
      <c r="AI183" s="26">
        <v>6</v>
      </c>
      <c r="AJ183" s="22">
        <v>43087.553472222222</v>
      </c>
      <c r="AK183" s="21">
        <v>2</v>
      </c>
      <c r="AL183">
        <v>1</v>
      </c>
      <c r="AN183" s="110">
        <v>1</v>
      </c>
      <c r="AO183" s="110"/>
      <c r="AP183" s="110"/>
      <c r="AQ183" s="110"/>
      <c r="AR183" s="7" t="str">
        <f>HYPERLINK("https://www.ejacket.nsf.gov/ej/showProposal.do?ID="&amp;ckCodingQTable[[#This Row],[prop_id]],"eJ")</f>
        <v>eJ</v>
      </c>
      <c r="AS183" t="s">
        <v>2829</v>
      </c>
      <c r="AT183" t="s">
        <v>3558</v>
      </c>
      <c r="AU183" t="b">
        <f>IF(ckCodingQTable[[#This Row],[ILN]]="N",SUBSTITUTE(AT182," ","")&lt;&gt;SUBSTITUTE(ckCodingQTable[[#This Row],[prop_titl_txt]]," ",""), FALSE)</f>
        <v>0</v>
      </c>
      <c r="AV183">
        <v>0</v>
      </c>
      <c r="AW183" s="13">
        <v>533290</v>
      </c>
      <c r="AX183" s="13">
        <v>533290</v>
      </c>
      <c r="AY183" s="13"/>
      <c r="AZ183" s="13">
        <v>8000</v>
      </c>
      <c r="BA183" s="13"/>
      <c r="BB183" s="13"/>
      <c r="BC183">
        <v>8</v>
      </c>
      <c r="BD183">
        <v>4</v>
      </c>
      <c r="BE183">
        <v>1</v>
      </c>
      <c r="BH183">
        <v>0</v>
      </c>
      <c r="BI183">
        <v>0</v>
      </c>
      <c r="BJ183">
        <v>0</v>
      </c>
      <c r="BK183">
        <v>0</v>
      </c>
      <c r="BL183" t="s">
        <v>3559</v>
      </c>
    </row>
    <row r="184" spans="1:64" x14ac:dyDescent="0.35">
      <c r="A184" s="30"/>
      <c r="B184" s="30">
        <v>43004.630555555559</v>
      </c>
      <c r="C184" t="s">
        <v>2817</v>
      </c>
      <c r="D184" t="s">
        <v>2818</v>
      </c>
      <c r="E184" t="s">
        <v>474</v>
      </c>
      <c r="F184" t="s">
        <v>2819</v>
      </c>
      <c r="G184" t="s">
        <v>2820</v>
      </c>
      <c r="H184" s="21" t="s">
        <v>2821</v>
      </c>
      <c r="I184" s="85">
        <v>1</v>
      </c>
      <c r="J184" s="85">
        <v>0</v>
      </c>
      <c r="K184" t="s">
        <v>2822</v>
      </c>
      <c r="L184" t="s">
        <v>1201</v>
      </c>
      <c r="M184" t="s">
        <v>3031</v>
      </c>
      <c r="N184" t="str">
        <f>IF(SUM(ckCodingQTable[[#This Row],[NfmlPIs]:[NnonWhtAsnPIs]])&gt;0,"WMD","")</f>
        <v/>
      </c>
      <c r="O184" t="b">
        <f>_xlfn.XOR(IFERROR(MATCH(ckCodingQTable[[#This Row],[st_code]],EpscorTable[],0)&gt;0,FALSE),IFERROR(FIND("9150",ckCodingQTable[[#This Row],[propPRCs]])&gt;0,FALSE))</f>
        <v>0</v>
      </c>
      <c r="P184" s="21" t="b">
        <f>_xlfn.XOR(ckCodingQTable[[#This Row],[wmd]]&lt;&gt;"",IFERROR(FIND("9102",ckCodingQTable[[#This Row],[propPRCs]])&gt;0,FALSE))</f>
        <v>0</v>
      </c>
      <c r="Q184" t="s">
        <v>2988</v>
      </c>
      <c r="S184" s="106">
        <f>S183+(ckCodingQTable[[#This Row],[ILN]]&lt;"M")</f>
        <v>109</v>
      </c>
      <c r="T184" s="21" t="s">
        <v>2834</v>
      </c>
      <c r="U184" t="s">
        <v>1411</v>
      </c>
      <c r="V184" s="7" t="str">
        <f>HYPERLINK("https://www.ejacket.nsf.gov/ej/showProposal.do?ID="&amp;ckCodingQTable[[#This Row],[prop_id]],"eJ")</f>
        <v>eJ</v>
      </c>
      <c r="W184" t="s">
        <v>2825</v>
      </c>
      <c r="X184" t="s">
        <v>3560</v>
      </c>
      <c r="Y184" t="s">
        <v>1392</v>
      </c>
      <c r="Z184" t="s">
        <v>3561</v>
      </c>
      <c r="AA184" t="s">
        <v>3033</v>
      </c>
      <c r="AB184" s="109" t="str">
        <f>HYPERLINK("mailto:"&amp;ckCodingQTable[[#This Row],[email]]&amp;"&amp;subject=Your NSF Proposal:  "&amp;ckCodingQTable[[#This Row],[Div]]&amp;" "&amp;ckCodingQTable[[#This Row],[prop_id]], ckCodingQTable[[#This Row],[email]])</f>
        <v>yihong.wu@yale.edu</v>
      </c>
      <c r="AC184" s="30">
        <v>43327</v>
      </c>
      <c r="AD184">
        <v>48</v>
      </c>
      <c r="AG184" s="110"/>
      <c r="AI184" s="26"/>
      <c r="AJ184" s="22"/>
      <c r="AN184" s="110"/>
      <c r="AO184" s="110"/>
      <c r="AP184" s="110"/>
      <c r="AQ184" s="110"/>
      <c r="AR184" s="7" t="str">
        <f>HYPERLINK("https://www.ejacket.nsf.gov/ej/showProposal.do?ID="&amp;ckCodingQTable[[#This Row],[prop_id]],"eJ")</f>
        <v>eJ</v>
      </c>
      <c r="AS184" t="s">
        <v>2829</v>
      </c>
      <c r="AT184" t="s">
        <v>3562</v>
      </c>
      <c r="AU184" t="b">
        <f>IF(ckCodingQTable[[#This Row],[ILN]]="N",SUBSTITUTE(AT183," ","")&lt;&gt;SUBSTITUTE(ckCodingQTable[[#This Row],[prop_titl_txt]]," ",""), FALSE)</f>
        <v>0</v>
      </c>
      <c r="AV184">
        <v>0</v>
      </c>
      <c r="AW184" s="13">
        <v>218643</v>
      </c>
      <c r="AX184" s="13">
        <v>218643</v>
      </c>
      <c r="AY184" s="13"/>
      <c r="AZ184" s="13">
        <v>31842</v>
      </c>
      <c r="BA184" s="13"/>
      <c r="BB184" s="13"/>
      <c r="BD184">
        <v>4</v>
      </c>
      <c r="BE184">
        <v>4</v>
      </c>
      <c r="BH184">
        <v>0</v>
      </c>
      <c r="BI184">
        <v>0</v>
      </c>
      <c r="BJ184">
        <v>0</v>
      </c>
      <c r="BK184">
        <v>0</v>
      </c>
      <c r="BL184" t="s">
        <v>3563</v>
      </c>
    </row>
    <row r="185" spans="1:64" x14ac:dyDescent="0.35">
      <c r="A185" s="30"/>
      <c r="B185" s="30">
        <v>43005.661111111112</v>
      </c>
      <c r="C185" t="s">
        <v>2817</v>
      </c>
      <c r="D185" t="s">
        <v>2818</v>
      </c>
      <c r="E185" t="s">
        <v>474</v>
      </c>
      <c r="F185" t="s">
        <v>2819</v>
      </c>
      <c r="G185" t="s">
        <v>2820</v>
      </c>
      <c r="H185" s="21" t="s">
        <v>2821</v>
      </c>
      <c r="I185" s="85">
        <v>1</v>
      </c>
      <c r="J185" s="85">
        <v>0</v>
      </c>
      <c r="K185" t="s">
        <v>2822</v>
      </c>
      <c r="L185" t="s">
        <v>1201</v>
      </c>
      <c r="M185" t="s">
        <v>3037</v>
      </c>
      <c r="N185" t="str">
        <f>IF(SUM(ckCodingQTable[[#This Row],[NfmlPIs]:[NnonWhtAsnPIs]])&gt;0,"WMD","")</f>
        <v/>
      </c>
      <c r="O185" t="b">
        <f>_xlfn.XOR(IFERROR(MATCH(ckCodingQTable[[#This Row],[st_code]],EpscorTable[],0)&gt;0,FALSE),IFERROR(FIND("9150",ckCodingQTable[[#This Row],[propPRCs]])&gt;0,FALSE))</f>
        <v>0</v>
      </c>
      <c r="P185" s="21" t="b">
        <f>_xlfn.XOR(ckCodingQTable[[#This Row],[wmd]]&lt;&gt;"",IFERROR(FIND("9102",ckCodingQTable[[#This Row],[propPRCs]])&gt;0,FALSE))</f>
        <v>0</v>
      </c>
      <c r="Q185" t="s">
        <v>2988</v>
      </c>
      <c r="S185" s="106">
        <f>S184+(ckCodingQTable[[#This Row],[ILN]]&lt;"M")</f>
        <v>109</v>
      </c>
      <c r="T185" s="21" t="s">
        <v>2834</v>
      </c>
      <c r="U185" t="s">
        <v>1411</v>
      </c>
      <c r="V185" s="7" t="str">
        <f>HYPERLINK("https://www.ejacket.nsf.gov/ej/showProposal.do?ID="&amp;ckCodingQTable[[#This Row],[prop_id]],"eJ")</f>
        <v>eJ</v>
      </c>
      <c r="W185" t="s">
        <v>2825</v>
      </c>
      <c r="X185" t="s">
        <v>3564</v>
      </c>
      <c r="Y185" t="s">
        <v>789</v>
      </c>
      <c r="Z185" t="s">
        <v>3565</v>
      </c>
      <c r="AA185" t="s">
        <v>612</v>
      </c>
      <c r="AB185" s="109" t="str">
        <f>HYPERLINK("mailto:"&amp;ckCodingQTable[[#This Row],[email]]&amp;"&amp;subject=Your NSF Proposal:  "&amp;ckCodingQTable[[#This Row],[Div]]&amp;" "&amp;ckCodingQTable[[#This Row],[prop_id]], ckCodingQTable[[#This Row],[email]])</f>
        <v>xu972@purdue.edu</v>
      </c>
      <c r="AC185" s="30">
        <v>43327</v>
      </c>
      <c r="AD185">
        <v>48</v>
      </c>
      <c r="AG185" s="110"/>
      <c r="AI185" s="26"/>
      <c r="AJ185" s="22"/>
      <c r="AN185" s="110"/>
      <c r="AO185" s="110"/>
      <c r="AP185" s="110"/>
      <c r="AQ185" s="110"/>
      <c r="AR185" s="7" t="str">
        <f>HYPERLINK("https://www.ejacket.nsf.gov/ej/showProposal.do?ID="&amp;ckCodingQTable[[#This Row],[prop_id]],"eJ")</f>
        <v>eJ</v>
      </c>
      <c r="AS185" t="s">
        <v>2829</v>
      </c>
      <c r="AT185" t="s">
        <v>3558</v>
      </c>
      <c r="AU185" t="b">
        <f>IF(ckCodingQTable[[#This Row],[ILN]]="N",SUBSTITUTE(AT184," ","")&lt;&gt;SUBSTITUTE(ckCodingQTable[[#This Row],[prop_titl_txt]]," ",""), FALSE)</f>
        <v>0</v>
      </c>
      <c r="AV185">
        <v>0</v>
      </c>
      <c r="AW185" s="13">
        <v>448008</v>
      </c>
      <c r="AX185" s="13">
        <v>448008</v>
      </c>
      <c r="AY185" s="13"/>
      <c r="AZ185" s="13">
        <v>24000</v>
      </c>
      <c r="BA185" s="13"/>
      <c r="BB185" s="13"/>
      <c r="BC185">
        <v>4</v>
      </c>
      <c r="BD185">
        <v>4</v>
      </c>
      <c r="BE185">
        <v>4</v>
      </c>
      <c r="BH185">
        <v>0</v>
      </c>
      <c r="BI185">
        <v>0</v>
      </c>
      <c r="BJ185">
        <v>0</v>
      </c>
      <c r="BK185">
        <v>0</v>
      </c>
      <c r="BL185" t="s">
        <v>3566</v>
      </c>
    </row>
    <row r="186" spans="1:64" x14ac:dyDescent="0.35">
      <c r="A186" s="30"/>
      <c r="B186" s="30">
        <v>43005.461805555555</v>
      </c>
      <c r="C186" t="s">
        <v>2839</v>
      </c>
      <c r="D186" t="s">
        <v>2840</v>
      </c>
      <c r="E186" t="s">
        <v>462</v>
      </c>
      <c r="F186" t="s">
        <v>2819</v>
      </c>
      <c r="G186" t="s">
        <v>2820</v>
      </c>
      <c r="H186" s="21" t="s">
        <v>2821</v>
      </c>
      <c r="I186" s="85">
        <v>1</v>
      </c>
      <c r="J186" s="85">
        <v>0</v>
      </c>
      <c r="L186" t="s">
        <v>1032</v>
      </c>
      <c r="M186" t="s">
        <v>2833</v>
      </c>
      <c r="N186" t="str">
        <f>IF(SUM(ckCodingQTable[[#This Row],[NfmlPIs]:[NnonWhtAsnPIs]])&gt;0,"WMD","")</f>
        <v>WMD</v>
      </c>
      <c r="O186" t="b">
        <f>_xlfn.XOR(IFERROR(MATCH(ckCodingQTable[[#This Row],[st_code]],EpscorTable[],0)&gt;0,FALSE),IFERROR(FIND("9150",ckCodingQTable[[#This Row],[propPRCs]])&gt;0,FALSE))</f>
        <v>0</v>
      </c>
      <c r="P186" s="21" t="b">
        <f>_xlfn.XOR(ckCodingQTable[[#This Row],[wmd]]&lt;&gt;"",IFERROR(FIND("9102",ckCodingQTable[[#This Row],[propPRCs]])&gt;0,FALSE))</f>
        <v>1</v>
      </c>
      <c r="Q186" t="s">
        <v>485</v>
      </c>
      <c r="S186" s="106">
        <f>S185+(ckCodingQTable[[#This Row],[ILN]]&lt;"M")</f>
        <v>110</v>
      </c>
      <c r="T186" s="21" t="s">
        <v>2824</v>
      </c>
      <c r="U186" t="s">
        <v>1415</v>
      </c>
      <c r="V186" s="7" t="str">
        <f>HYPERLINK("https://www.ejacket.nsf.gov/ej/showProposal.do?ID="&amp;ckCodingQTable[[#This Row],[prop_id]],"eJ")</f>
        <v>eJ</v>
      </c>
      <c r="W186" t="s">
        <v>2841</v>
      </c>
      <c r="X186" t="s">
        <v>1415</v>
      </c>
      <c r="Y186" t="s">
        <v>1416</v>
      </c>
      <c r="Z186" t="s">
        <v>3567</v>
      </c>
      <c r="AA186" t="s">
        <v>542</v>
      </c>
      <c r="AB186" s="109" t="str">
        <f>HYPERLINK("mailto:"&amp;ckCodingQTable[[#This Row],[email]]&amp;"&amp;subject=Your NSF Proposal:  "&amp;ckCodingQTable[[#This Row],[Div]]&amp;" "&amp;ckCodingQTable[[#This Row],[prop_id]], ckCodingQTable[[#This Row],[email]])</f>
        <v>noh@cmu.edu</v>
      </c>
      <c r="AC186" s="30">
        <v>43344</v>
      </c>
      <c r="AD186">
        <v>48</v>
      </c>
      <c r="AG186" s="110"/>
      <c r="AI186" s="26"/>
      <c r="AJ186" s="22"/>
      <c r="AN186" s="110"/>
      <c r="AO186" s="110"/>
      <c r="AP186" s="110"/>
      <c r="AQ186" s="110"/>
      <c r="AR186" s="7" t="str">
        <f>HYPERLINK("https://www.ejacket.nsf.gov/ej/showProposal.do?ID="&amp;ckCodingQTable[[#This Row],[prop_id]],"eJ")</f>
        <v>eJ</v>
      </c>
      <c r="AS186" t="s">
        <v>2829</v>
      </c>
      <c r="AT186" t="s">
        <v>3568</v>
      </c>
      <c r="AU186" t="b">
        <f>IF(ckCodingQTable[[#This Row],[ILN]]="N",SUBSTITUTE(AT185," ","")&lt;&gt;SUBSTITUTE(ckCodingQTable[[#This Row],[prop_titl_txt]]," ",""), FALSE)</f>
        <v>0</v>
      </c>
      <c r="AV186">
        <v>0</v>
      </c>
      <c r="AW186" s="13">
        <v>863352</v>
      </c>
      <c r="AX186" s="13">
        <v>863352</v>
      </c>
      <c r="AY186" s="13"/>
      <c r="AZ186" s="13"/>
      <c r="BA186" s="13"/>
      <c r="BB186" s="13">
        <v>16000</v>
      </c>
      <c r="BC186">
        <v>8</v>
      </c>
      <c r="BD186">
        <v>8</v>
      </c>
      <c r="BE186">
        <v>1</v>
      </c>
      <c r="BG186">
        <v>1</v>
      </c>
      <c r="BH186">
        <v>2</v>
      </c>
      <c r="BI186">
        <v>0</v>
      </c>
      <c r="BJ186">
        <v>0</v>
      </c>
      <c r="BK186">
        <v>0</v>
      </c>
      <c r="BL186" t="s">
        <v>3569</v>
      </c>
    </row>
    <row r="187" spans="1:64" x14ac:dyDescent="0.35">
      <c r="A187" s="30"/>
      <c r="B187" s="30">
        <v>43005.579861111109</v>
      </c>
      <c r="C187" t="s">
        <v>2839</v>
      </c>
      <c r="D187" t="s">
        <v>2840</v>
      </c>
      <c r="E187" t="s">
        <v>462</v>
      </c>
      <c r="F187" t="s">
        <v>2819</v>
      </c>
      <c r="G187" t="s">
        <v>2820</v>
      </c>
      <c r="H187" s="21" t="s">
        <v>2821</v>
      </c>
      <c r="I187" s="85">
        <v>1</v>
      </c>
      <c r="J187" s="85">
        <v>0</v>
      </c>
      <c r="L187" t="s">
        <v>1032</v>
      </c>
      <c r="M187" t="s">
        <v>2862</v>
      </c>
      <c r="N187" t="str">
        <f>IF(SUM(ckCodingQTable[[#This Row],[NfmlPIs]:[NnonWhtAsnPIs]])&gt;0,"WMD","")</f>
        <v/>
      </c>
      <c r="O187" t="b">
        <f>_xlfn.XOR(IFERROR(MATCH(ckCodingQTable[[#This Row],[st_code]],EpscorTable[],0)&gt;0,FALSE),IFERROR(FIND("9150",ckCodingQTable[[#This Row],[propPRCs]])&gt;0,FALSE))</f>
        <v>0</v>
      </c>
      <c r="P187" s="21" t="b">
        <f>_xlfn.XOR(ckCodingQTable[[#This Row],[wmd]]&lt;&gt;"",IFERROR(FIND("9102",ckCodingQTable[[#This Row],[propPRCs]])&gt;0,FALSE))</f>
        <v>0</v>
      </c>
      <c r="Q187" t="s">
        <v>485</v>
      </c>
      <c r="S187" s="106">
        <f>S186+(ckCodingQTable[[#This Row],[ILN]]&lt;"M")</f>
        <v>110</v>
      </c>
      <c r="T187" s="21" t="s">
        <v>2834</v>
      </c>
      <c r="U187" t="s">
        <v>1415</v>
      </c>
      <c r="V187" s="7" t="str">
        <f>HYPERLINK("https://www.ejacket.nsf.gov/ej/showProposal.do?ID="&amp;ckCodingQTable[[#This Row],[prop_id]],"eJ")</f>
        <v>eJ</v>
      </c>
      <c r="W187" t="s">
        <v>2841</v>
      </c>
      <c r="X187" t="s">
        <v>3570</v>
      </c>
      <c r="Y187" t="s">
        <v>3346</v>
      </c>
      <c r="Z187" t="s">
        <v>3571</v>
      </c>
      <c r="AA187" t="s">
        <v>586</v>
      </c>
      <c r="AB187" s="109" t="str">
        <f>HYPERLINK("mailto:"&amp;ckCodingQTable[[#This Row],[email]]&amp;"&amp;subject=Your NSF Proposal:  "&amp;ckCodingQTable[[#This Row],[Div]]&amp;" "&amp;ckCodingQTable[[#This Row],[prop_id]], ckCodingQTable[[#This Row],[email]])</f>
        <v>lizhong@mit.edu</v>
      </c>
      <c r="AC187" s="30">
        <v>43344</v>
      </c>
      <c r="AD187">
        <v>48</v>
      </c>
      <c r="AG187" s="110"/>
      <c r="AI187" s="26"/>
      <c r="AJ187" s="22"/>
      <c r="AN187" s="110"/>
      <c r="AO187" s="110"/>
      <c r="AP187" s="110"/>
      <c r="AQ187" s="110"/>
      <c r="AR187" s="7" t="str">
        <f>HYPERLINK("https://www.ejacket.nsf.gov/ej/showProposal.do?ID="&amp;ckCodingQTable[[#This Row],[prop_id]],"eJ")</f>
        <v>eJ</v>
      </c>
      <c r="AS187" t="s">
        <v>2829</v>
      </c>
      <c r="AT187" t="s">
        <v>3568</v>
      </c>
      <c r="AU187" t="b">
        <f>IF(ckCodingQTable[[#This Row],[ILN]]="N",SUBSTITUTE(AT186," ","")&lt;&gt;SUBSTITUTE(ckCodingQTable[[#This Row],[prop_titl_txt]]," ",""), FALSE)</f>
        <v>0</v>
      </c>
      <c r="AV187">
        <v>0</v>
      </c>
      <c r="AW187" s="13">
        <v>350000</v>
      </c>
      <c r="AX187" s="13">
        <v>350000</v>
      </c>
      <c r="AY187" s="13"/>
      <c r="AZ187" s="13"/>
      <c r="BA187" s="13"/>
      <c r="BB187" s="13"/>
      <c r="BC187">
        <v>4</v>
      </c>
      <c r="BD187">
        <v>4</v>
      </c>
      <c r="BE187">
        <v>0.8</v>
      </c>
      <c r="BH187">
        <v>0</v>
      </c>
      <c r="BI187">
        <v>0</v>
      </c>
      <c r="BJ187">
        <v>0</v>
      </c>
      <c r="BK187">
        <v>0</v>
      </c>
      <c r="BL187" t="s">
        <v>3572</v>
      </c>
    </row>
    <row r="188" spans="1:64" x14ac:dyDescent="0.35">
      <c r="A188" s="30"/>
      <c r="B188" s="30">
        <v>43005.462500000001</v>
      </c>
      <c r="C188" t="s">
        <v>2817</v>
      </c>
      <c r="D188" t="s">
        <v>2818</v>
      </c>
      <c r="E188" t="s">
        <v>476</v>
      </c>
      <c r="F188" t="s">
        <v>2819</v>
      </c>
      <c r="G188" t="s">
        <v>2820</v>
      </c>
      <c r="H188" s="21" t="s">
        <v>2821</v>
      </c>
      <c r="I188" s="85">
        <v>1</v>
      </c>
      <c r="J188" s="85">
        <v>0</v>
      </c>
      <c r="K188" t="s">
        <v>2822</v>
      </c>
      <c r="L188" t="s">
        <v>1069</v>
      </c>
      <c r="M188" t="s">
        <v>3162</v>
      </c>
      <c r="N188" t="str">
        <f>IF(SUM(ckCodingQTable[[#This Row],[NfmlPIs]:[NnonWhtAsnPIs]])&gt;0,"WMD","")</f>
        <v/>
      </c>
      <c r="O188" t="b">
        <f>_xlfn.XOR(IFERROR(MATCH(ckCodingQTable[[#This Row],[st_code]],EpscorTable[],0)&gt;0,FALSE),IFERROR(FIND("9150",ckCodingQTable[[#This Row],[propPRCs]])&gt;0,FALSE))</f>
        <v>0</v>
      </c>
      <c r="P188" s="21" t="b">
        <f>_xlfn.XOR(ckCodingQTable[[#This Row],[wmd]]&lt;&gt;"",IFERROR(FIND("9102",ckCodingQTable[[#This Row],[propPRCs]])&gt;0,FALSE))</f>
        <v>0</v>
      </c>
      <c r="Q188" t="s">
        <v>3156</v>
      </c>
      <c r="S188" s="106">
        <f>S187+(ckCodingQTable[[#This Row],[ILN]]&lt;"M")</f>
        <v>111</v>
      </c>
      <c r="T188" s="21" t="s">
        <v>2824</v>
      </c>
      <c r="U188" t="s">
        <v>1418</v>
      </c>
      <c r="V188" s="7" t="str">
        <f>HYPERLINK("https://www.ejacket.nsf.gov/ej/showProposal.do?ID="&amp;ckCodingQTable[[#This Row],[prop_id]],"eJ")</f>
        <v>eJ</v>
      </c>
      <c r="W188" t="s">
        <v>2825</v>
      </c>
      <c r="X188" t="s">
        <v>1418</v>
      </c>
      <c r="Y188" t="s">
        <v>1419</v>
      </c>
      <c r="Z188" t="s">
        <v>3573</v>
      </c>
      <c r="AA188" t="s">
        <v>676</v>
      </c>
      <c r="AB188" s="109" t="str">
        <f>HYPERLINK("mailto:"&amp;ckCodingQTable[[#This Row],[email]]&amp;"&amp;subject=Your NSF Proposal:  "&amp;ckCodingQTable[[#This Row],[Div]]&amp;" "&amp;ckCodingQTable[[#This Row],[prop_id]], ckCodingQTable[[#This Row],[email]])</f>
        <v>snir@illinois.edu</v>
      </c>
      <c r="AC188" s="30">
        <v>43252</v>
      </c>
      <c r="AD188">
        <v>36</v>
      </c>
      <c r="AE188">
        <v>1</v>
      </c>
      <c r="AG188" s="110">
        <v>1</v>
      </c>
      <c r="AH188" t="s">
        <v>3132</v>
      </c>
      <c r="AI188" s="26">
        <v>8</v>
      </c>
      <c r="AJ188" s="22">
        <v>43081.441666666666</v>
      </c>
      <c r="AK188" s="21">
        <v>1</v>
      </c>
      <c r="AL188">
        <v>4</v>
      </c>
      <c r="AN188" s="110">
        <v>4</v>
      </c>
      <c r="AO188" s="110"/>
      <c r="AP188" s="110"/>
      <c r="AQ188" s="110"/>
      <c r="AR188" s="7" t="str">
        <f>HYPERLINK("https://www.ejacket.nsf.gov/ej/showProposal.do?ID="&amp;ckCodingQTable[[#This Row],[prop_id]],"eJ")</f>
        <v>eJ</v>
      </c>
      <c r="AS188" t="s">
        <v>2829</v>
      </c>
      <c r="AT188" t="s">
        <v>3574</v>
      </c>
      <c r="AU188" t="b">
        <f>IF(ckCodingQTable[[#This Row],[ILN]]="N",SUBSTITUTE(AT187," ","")&lt;&gt;SUBSTITUTE(ckCodingQTable[[#This Row],[prop_titl_txt]]," ",""), FALSE)</f>
        <v>0</v>
      </c>
      <c r="AV188">
        <v>0</v>
      </c>
      <c r="AW188" s="13">
        <v>600000</v>
      </c>
      <c r="AX188" s="13">
        <v>600000</v>
      </c>
      <c r="AY188" s="13"/>
      <c r="AZ188" s="13">
        <v>22500</v>
      </c>
      <c r="BA188" s="13"/>
      <c r="BB188" s="13"/>
      <c r="BC188">
        <v>6</v>
      </c>
      <c r="BD188">
        <v>3</v>
      </c>
      <c r="BE188">
        <v>1.5</v>
      </c>
      <c r="BH188">
        <v>0</v>
      </c>
      <c r="BI188">
        <v>0</v>
      </c>
      <c r="BJ188">
        <v>0</v>
      </c>
      <c r="BK188">
        <v>0</v>
      </c>
      <c r="BL188" t="s">
        <v>3575</v>
      </c>
    </row>
    <row r="189" spans="1:64" x14ac:dyDescent="0.35">
      <c r="A189" s="30"/>
      <c r="B189" s="30">
        <v>43005.469444444447</v>
      </c>
      <c r="C189" t="s">
        <v>2817</v>
      </c>
      <c r="D189" t="s">
        <v>2818</v>
      </c>
      <c r="E189" t="s">
        <v>476</v>
      </c>
      <c r="F189" t="s">
        <v>2819</v>
      </c>
      <c r="G189" t="s">
        <v>2820</v>
      </c>
      <c r="H189" s="21" t="s">
        <v>2821</v>
      </c>
      <c r="I189" s="85">
        <v>1</v>
      </c>
      <c r="J189" s="85">
        <v>0</v>
      </c>
      <c r="K189" t="s">
        <v>2822</v>
      </c>
      <c r="L189" t="s">
        <v>1069</v>
      </c>
      <c r="M189" t="s">
        <v>3167</v>
      </c>
      <c r="N189" t="str">
        <f>IF(SUM(ckCodingQTable[[#This Row],[NfmlPIs]:[NnonWhtAsnPIs]])&gt;0,"WMD","")</f>
        <v/>
      </c>
      <c r="O189" t="b">
        <f>_xlfn.XOR(IFERROR(MATCH(ckCodingQTable[[#This Row],[st_code]],EpscorTable[],0)&gt;0,FALSE),IFERROR(FIND("9150",ckCodingQTable[[#This Row],[propPRCs]])&gt;0,FALSE))</f>
        <v>0</v>
      </c>
      <c r="P189" s="21" t="b">
        <f>_xlfn.XOR(ckCodingQTable[[#This Row],[wmd]]&lt;&gt;"",IFERROR(FIND("9102",ckCodingQTable[[#This Row],[propPRCs]])&gt;0,FALSE))</f>
        <v>0</v>
      </c>
      <c r="Q189" t="s">
        <v>3156</v>
      </c>
      <c r="S189" s="106">
        <f>S188+(ckCodingQTable[[#This Row],[ILN]]&lt;"M")</f>
        <v>111</v>
      </c>
      <c r="T189" s="21" t="s">
        <v>2834</v>
      </c>
      <c r="U189" t="s">
        <v>1418</v>
      </c>
      <c r="V189" s="7" t="str">
        <f>HYPERLINK("https://www.ejacket.nsf.gov/ej/showProposal.do?ID="&amp;ckCodingQTable[[#This Row],[prop_id]],"eJ")</f>
        <v>eJ</v>
      </c>
      <c r="W189" t="s">
        <v>2825</v>
      </c>
      <c r="X189" t="s">
        <v>3576</v>
      </c>
      <c r="Y189" t="s">
        <v>925</v>
      </c>
      <c r="Z189" t="s">
        <v>3577</v>
      </c>
      <c r="AA189" t="s">
        <v>3170</v>
      </c>
      <c r="AB189" s="109" t="str">
        <f>HYPERLINK("mailto:"&amp;ckCodingQTable[[#This Row],[email]]&amp;"&amp;subject=Your NSF Proposal:  "&amp;ckCodingQTable[[#This Row],[Div]]&amp;" "&amp;ckCodingQTable[[#This Row],[prop_id]], ckCodingQTable[[#This Row],[email]])</f>
        <v>yuw@cs.fsu.edu</v>
      </c>
      <c r="AC189" s="30">
        <v>43252</v>
      </c>
      <c r="AD189">
        <v>36</v>
      </c>
      <c r="AG189" s="110"/>
      <c r="AI189" s="26"/>
      <c r="AJ189" s="22"/>
      <c r="AN189" s="110"/>
      <c r="AO189" s="110"/>
      <c r="AP189" s="110"/>
      <c r="AQ189" s="110"/>
      <c r="AR189" s="7" t="str">
        <f>HYPERLINK("https://www.ejacket.nsf.gov/ej/showProposal.do?ID="&amp;ckCodingQTable[[#This Row],[prop_id]],"eJ")</f>
        <v>eJ</v>
      </c>
      <c r="AS189" t="s">
        <v>2829</v>
      </c>
      <c r="AT189" t="s">
        <v>3574</v>
      </c>
      <c r="AU189" t="b">
        <f>IF(ckCodingQTable[[#This Row],[ILN]]="N",SUBSTITUTE(AT188," ","")&lt;&gt;SUBSTITUTE(ckCodingQTable[[#This Row],[prop_titl_txt]]," ",""), FALSE)</f>
        <v>0</v>
      </c>
      <c r="AV189">
        <v>0</v>
      </c>
      <c r="AW189" s="13">
        <v>599787</v>
      </c>
      <c r="AX189" s="13">
        <v>599787</v>
      </c>
      <c r="AY189" s="13"/>
      <c r="AZ189" s="13">
        <v>6300</v>
      </c>
      <c r="BA189" s="13"/>
      <c r="BB189" s="13"/>
      <c r="BC189">
        <v>9</v>
      </c>
      <c r="BD189">
        <v>3</v>
      </c>
      <c r="BE189">
        <v>3</v>
      </c>
      <c r="BH189">
        <v>0</v>
      </c>
      <c r="BI189">
        <v>0</v>
      </c>
      <c r="BJ189">
        <v>0</v>
      </c>
      <c r="BK189">
        <v>0</v>
      </c>
      <c r="BL189" t="s">
        <v>3578</v>
      </c>
    </row>
    <row r="190" spans="1:64" x14ac:dyDescent="0.35">
      <c r="A190" s="30"/>
      <c r="B190" s="30">
        <v>43005.462500000001</v>
      </c>
      <c r="C190" t="s">
        <v>2817</v>
      </c>
      <c r="D190" t="s">
        <v>2818</v>
      </c>
      <c r="E190" t="s">
        <v>476</v>
      </c>
      <c r="F190" t="s">
        <v>2819</v>
      </c>
      <c r="G190" t="s">
        <v>2820</v>
      </c>
      <c r="H190" s="21" t="s">
        <v>2821</v>
      </c>
      <c r="I190" s="85">
        <v>1</v>
      </c>
      <c r="J190" s="85">
        <v>0</v>
      </c>
      <c r="K190" t="s">
        <v>2822</v>
      </c>
      <c r="L190" t="s">
        <v>912</v>
      </c>
      <c r="M190" t="s">
        <v>1276</v>
      </c>
      <c r="N190" t="str">
        <f>IF(SUM(ckCodingQTable[[#This Row],[NfmlPIs]:[NnonWhtAsnPIs]])&gt;0,"WMD","")</f>
        <v>WMD</v>
      </c>
      <c r="O190" t="b">
        <f>_xlfn.XOR(IFERROR(MATCH(ckCodingQTable[[#This Row],[st_code]],EpscorTable[],0)&gt;0,FALSE),IFERROR(FIND("9150",ckCodingQTable[[#This Row],[propPRCs]])&gt;0,FALSE))</f>
        <v>0</v>
      </c>
      <c r="P190" s="21" t="b">
        <f>_xlfn.XOR(ckCodingQTable[[#This Row],[wmd]]&lt;&gt;"",IFERROR(FIND("9102",ckCodingQTable[[#This Row],[propPRCs]])&gt;0,FALSE))</f>
        <v>1</v>
      </c>
      <c r="Q190" t="s">
        <v>3009</v>
      </c>
      <c r="S190" s="106">
        <f>S189+(ckCodingQTable[[#This Row],[ILN]]&lt;"M")</f>
        <v>112</v>
      </c>
      <c r="T190" s="21" t="s">
        <v>2824</v>
      </c>
      <c r="U190" t="s">
        <v>1426</v>
      </c>
      <c r="V190" s="7" t="str">
        <f>HYPERLINK("https://www.ejacket.nsf.gov/ej/showProposal.do?ID="&amp;ckCodingQTable[[#This Row],[prop_id]],"eJ")</f>
        <v>eJ</v>
      </c>
      <c r="W190" t="s">
        <v>2825</v>
      </c>
      <c r="X190" t="s">
        <v>1426</v>
      </c>
      <c r="Y190" t="s">
        <v>803</v>
      </c>
      <c r="Z190" t="s">
        <v>3579</v>
      </c>
      <c r="AA190" t="s">
        <v>565</v>
      </c>
      <c r="AB190" s="109" t="str">
        <f>HYPERLINK("mailto:"&amp;ckCodingQTable[[#This Row],[email]]&amp;"&amp;subject=Your NSF Proposal:  "&amp;ckCodingQTable[[#This Row],[Div]]&amp;" "&amp;ckCodingQTable[[#This Row],[prop_id]], ckCodingQTable[[#This Row],[email]])</f>
        <v>hai.li@duke.edu</v>
      </c>
      <c r="AC190" s="30">
        <v>43282</v>
      </c>
      <c r="AD190">
        <v>36</v>
      </c>
      <c r="AE190">
        <v>1</v>
      </c>
      <c r="AG190" s="110">
        <v>1</v>
      </c>
      <c r="AH190" t="s">
        <v>3580</v>
      </c>
      <c r="AI190" s="26">
        <v>5.25</v>
      </c>
      <c r="AJ190" s="22">
        <v>43067.498611111114</v>
      </c>
      <c r="AK190" s="21">
        <v>1</v>
      </c>
      <c r="AL190">
        <v>4</v>
      </c>
      <c r="AN190" s="110">
        <v>4</v>
      </c>
      <c r="AO190" s="110"/>
      <c r="AP190" s="110"/>
      <c r="AQ190" s="110"/>
      <c r="AR190" s="7" t="str">
        <f>HYPERLINK("https://www.ejacket.nsf.gov/ej/showProposal.do?ID="&amp;ckCodingQTable[[#This Row],[prop_id]],"eJ")</f>
        <v>eJ</v>
      </c>
      <c r="AS190" t="s">
        <v>2829</v>
      </c>
      <c r="AT190" t="s">
        <v>3581</v>
      </c>
      <c r="AU190" t="b">
        <f>IF(ckCodingQTable[[#This Row],[ILN]]="N",SUBSTITUTE(AT189," ","")&lt;&gt;SUBSTITUTE(ckCodingQTable[[#This Row],[prop_titl_txt]]," ",""), FALSE)</f>
        <v>0</v>
      </c>
      <c r="AV190">
        <v>0</v>
      </c>
      <c r="AW190" s="13">
        <v>600000</v>
      </c>
      <c r="AX190" s="13">
        <v>600000</v>
      </c>
      <c r="AY190" s="13"/>
      <c r="AZ190" s="13">
        <v>9000</v>
      </c>
      <c r="BA190" s="13"/>
      <c r="BB190" s="13"/>
      <c r="BC190">
        <v>6</v>
      </c>
      <c r="BD190">
        <v>6</v>
      </c>
      <c r="BE190">
        <v>3.75</v>
      </c>
      <c r="BH190">
        <v>2</v>
      </c>
      <c r="BI190">
        <v>0</v>
      </c>
      <c r="BJ190">
        <v>0</v>
      </c>
      <c r="BK190">
        <v>0</v>
      </c>
      <c r="BL190" t="s">
        <v>3582</v>
      </c>
    </row>
    <row r="191" spans="1:64" x14ac:dyDescent="0.35">
      <c r="A191" s="30"/>
      <c r="B191" s="30">
        <v>43005.476388888892</v>
      </c>
      <c r="C191" t="s">
        <v>2817</v>
      </c>
      <c r="D191" t="s">
        <v>2818</v>
      </c>
      <c r="E191" t="s">
        <v>476</v>
      </c>
      <c r="F191" t="s">
        <v>2819</v>
      </c>
      <c r="G191" t="s">
        <v>2820</v>
      </c>
      <c r="H191" s="21" t="s">
        <v>2821</v>
      </c>
      <c r="I191" s="85">
        <v>1</v>
      </c>
      <c r="J191" s="85">
        <v>0</v>
      </c>
      <c r="K191" t="s">
        <v>2822</v>
      </c>
      <c r="L191" t="s">
        <v>912</v>
      </c>
      <c r="M191" t="s">
        <v>2845</v>
      </c>
      <c r="N191" t="str">
        <f>IF(SUM(ckCodingQTable[[#This Row],[NfmlPIs]:[NnonWhtAsnPIs]])&gt;0,"WMD","")</f>
        <v/>
      </c>
      <c r="O191" t="b">
        <f>_xlfn.XOR(IFERROR(MATCH(ckCodingQTable[[#This Row],[st_code]],EpscorTable[],0)&gt;0,FALSE),IFERROR(FIND("9150",ckCodingQTable[[#This Row],[propPRCs]])&gt;0,FALSE))</f>
        <v>0</v>
      </c>
      <c r="P191" s="21" t="b">
        <f>_xlfn.XOR(ckCodingQTable[[#This Row],[wmd]]&lt;&gt;"",IFERROR(FIND("9102",ckCodingQTable[[#This Row],[propPRCs]])&gt;0,FALSE))</f>
        <v>0</v>
      </c>
      <c r="Q191" t="s">
        <v>3009</v>
      </c>
      <c r="S191" s="106">
        <f>S190+(ckCodingQTable[[#This Row],[ILN]]&lt;"M")</f>
        <v>112</v>
      </c>
      <c r="T191" s="21" t="s">
        <v>2834</v>
      </c>
      <c r="U191" t="s">
        <v>1426</v>
      </c>
      <c r="V191" s="7" t="str">
        <f>HYPERLINK("https://www.ejacket.nsf.gov/ej/showProposal.do?ID="&amp;ckCodingQTable[[#This Row],[prop_id]],"eJ")</f>
        <v>eJ</v>
      </c>
      <c r="W191" t="s">
        <v>2825</v>
      </c>
      <c r="X191" t="s">
        <v>3583</v>
      </c>
      <c r="Y191" t="s">
        <v>3584</v>
      </c>
      <c r="Z191" t="s">
        <v>3585</v>
      </c>
      <c r="AA191" t="s">
        <v>3586</v>
      </c>
      <c r="AB191" s="109" t="str">
        <f>HYPERLINK("mailto:"&amp;ckCodingQTable[[#This Row],[email]]&amp;"&amp;subject=Your NSF Proposal:  "&amp;ckCodingQTable[[#This Row],[Div]]&amp;" "&amp;ckCodingQTable[[#This Row],[prop_id]], ckCodingQTable[[#This Row],[email]])</f>
        <v>jana@eecs.wsu.edu</v>
      </c>
      <c r="AC191" s="30">
        <v>43282</v>
      </c>
      <c r="AD191">
        <v>36</v>
      </c>
      <c r="AG191" s="110"/>
      <c r="AI191" s="26"/>
      <c r="AJ191" s="22"/>
      <c r="AN191" s="110"/>
      <c r="AO191" s="110"/>
      <c r="AP191" s="110"/>
      <c r="AQ191" s="110"/>
      <c r="AR191" s="7" t="str">
        <f>HYPERLINK("https://www.ejacket.nsf.gov/ej/showProposal.do?ID="&amp;ckCodingQTable[[#This Row],[prop_id]],"eJ")</f>
        <v>eJ</v>
      </c>
      <c r="AS191" t="s">
        <v>2829</v>
      </c>
      <c r="AT191" t="s">
        <v>3587</v>
      </c>
      <c r="AU191" t="b">
        <f>IF(ckCodingQTable[[#This Row],[ILN]]="N",SUBSTITUTE(AT190," ","")&lt;&gt;SUBSTITUTE(ckCodingQTable[[#This Row],[prop_titl_txt]]," ",""), FALSE)</f>
        <v>0</v>
      </c>
      <c r="AV191">
        <v>0</v>
      </c>
      <c r="AW191" s="13">
        <v>599995</v>
      </c>
      <c r="AX191" s="13">
        <v>599995</v>
      </c>
      <c r="AY191" s="13"/>
      <c r="AZ191" s="13">
        <v>12810</v>
      </c>
      <c r="BA191" s="13"/>
      <c r="BB191" s="13"/>
      <c r="BC191">
        <v>6</v>
      </c>
      <c r="BD191">
        <v>6</v>
      </c>
      <c r="BE191">
        <v>6</v>
      </c>
      <c r="BH191">
        <v>0</v>
      </c>
      <c r="BI191">
        <v>0</v>
      </c>
      <c r="BJ191">
        <v>0</v>
      </c>
      <c r="BK191">
        <v>0</v>
      </c>
      <c r="BL191" t="s">
        <v>3588</v>
      </c>
    </row>
    <row r="192" spans="1:64" x14ac:dyDescent="0.35">
      <c r="A192" s="30"/>
      <c r="B192" s="30">
        <v>43005.464583333334</v>
      </c>
      <c r="C192" t="s">
        <v>2868</v>
      </c>
      <c r="D192" t="s">
        <v>2869</v>
      </c>
      <c r="E192" t="s">
        <v>468</v>
      </c>
      <c r="F192" t="s">
        <v>2819</v>
      </c>
      <c r="G192" t="s">
        <v>2820</v>
      </c>
      <c r="H192" s="21" t="s">
        <v>2821</v>
      </c>
      <c r="I192" s="85">
        <v>1</v>
      </c>
      <c r="J192" s="85">
        <v>0</v>
      </c>
      <c r="K192" t="s">
        <v>2911</v>
      </c>
      <c r="L192" t="s">
        <v>807</v>
      </c>
      <c r="M192" t="s">
        <v>3031</v>
      </c>
      <c r="N192" t="str">
        <f>IF(SUM(ckCodingQTable[[#This Row],[NfmlPIs]:[NnonWhtAsnPIs]])&gt;0,"WMD","")</f>
        <v/>
      </c>
      <c r="O192" t="b">
        <f>_xlfn.XOR(IFERROR(MATCH(ckCodingQTable[[#This Row],[st_code]],EpscorTable[],0)&gt;0,FALSE),IFERROR(FIND("9150",ckCodingQTable[[#This Row],[propPRCs]])&gt;0,FALSE))</f>
        <v>0</v>
      </c>
      <c r="P192" s="21" t="b">
        <f>_xlfn.XOR(ckCodingQTable[[#This Row],[wmd]]&lt;&gt;"",IFERROR(FIND("9102",ckCodingQTable[[#This Row],[propPRCs]])&gt;0,FALSE))</f>
        <v>0</v>
      </c>
      <c r="Q192" t="s">
        <v>468</v>
      </c>
      <c r="S192" s="106">
        <f>S191+(ckCodingQTable[[#This Row],[ILN]]&lt;"M")</f>
        <v>113</v>
      </c>
      <c r="T192" s="21" t="s">
        <v>2824</v>
      </c>
      <c r="U192" t="s">
        <v>1436</v>
      </c>
      <c r="V192" s="7" t="str">
        <f>HYPERLINK("https://www.ejacket.nsf.gov/ej/showProposal.do?ID="&amp;ckCodingQTable[[#This Row],[prop_id]],"eJ")</f>
        <v>eJ</v>
      </c>
      <c r="W192" t="s">
        <v>2871</v>
      </c>
      <c r="X192" t="s">
        <v>1436</v>
      </c>
      <c r="Y192" t="s">
        <v>1437</v>
      </c>
      <c r="Z192" t="s">
        <v>3589</v>
      </c>
      <c r="AA192" t="s">
        <v>3033</v>
      </c>
      <c r="AB192" s="109" t="str">
        <f>HYPERLINK("mailto:"&amp;ckCodingQTable[[#This Row],[email]]&amp;"&amp;subject=Your NSF Proposal:  "&amp;ckCodingQTable[[#This Row],[Div]]&amp;" "&amp;ckCodingQTable[[#This Row],[prop_id]], ckCodingQTable[[#This Row],[email]])</f>
        <v>brian.scassellati@yale.edu</v>
      </c>
      <c r="AC192" s="30">
        <v>43252</v>
      </c>
      <c r="AD192">
        <v>42</v>
      </c>
      <c r="AG192" s="110"/>
      <c r="AI192" s="26"/>
      <c r="AJ192" s="22"/>
      <c r="AN192" s="110"/>
      <c r="AO192" s="110"/>
      <c r="AP192" s="110"/>
      <c r="AQ192" s="110"/>
      <c r="AR192" s="7" t="str">
        <f>HYPERLINK("https://www.ejacket.nsf.gov/ej/showProposal.do?ID="&amp;ckCodingQTable[[#This Row],[prop_id]],"eJ")</f>
        <v>eJ</v>
      </c>
      <c r="AS192" t="s">
        <v>2829</v>
      </c>
      <c r="AT192" t="s">
        <v>3590</v>
      </c>
      <c r="AU192" t="b">
        <f>IF(ckCodingQTable[[#This Row],[ILN]]="N",SUBSTITUTE(AT191," ","")&lt;&gt;SUBSTITUTE(ckCodingQTable[[#This Row],[prop_titl_txt]]," ",""), FALSE)</f>
        <v>0</v>
      </c>
      <c r="AV192">
        <v>0</v>
      </c>
      <c r="AW192" s="13">
        <v>846681</v>
      </c>
      <c r="AX192" s="13">
        <v>846681</v>
      </c>
      <c r="AY192" s="13"/>
      <c r="AZ192" s="13">
        <v>15061</v>
      </c>
      <c r="BA192" s="13"/>
      <c r="BB192" s="13"/>
      <c r="BC192">
        <v>6</v>
      </c>
      <c r="BD192">
        <v>4</v>
      </c>
      <c r="BE192">
        <v>4</v>
      </c>
      <c r="BH192">
        <v>0</v>
      </c>
      <c r="BI192">
        <v>0</v>
      </c>
      <c r="BJ192">
        <v>0</v>
      </c>
      <c r="BK192">
        <v>0</v>
      </c>
      <c r="BL192" t="s">
        <v>3591</v>
      </c>
    </row>
    <row r="193" spans="1:64" x14ac:dyDescent="0.35">
      <c r="A193" s="30"/>
      <c r="B193" s="30">
        <v>43005.464583333334</v>
      </c>
      <c r="C193" t="s">
        <v>2868</v>
      </c>
      <c r="D193" t="s">
        <v>2869</v>
      </c>
      <c r="E193" t="s">
        <v>468</v>
      </c>
      <c r="F193" t="s">
        <v>2819</v>
      </c>
      <c r="G193" t="s">
        <v>2820</v>
      </c>
      <c r="H193" s="21" t="s">
        <v>2821</v>
      </c>
      <c r="I193" s="85">
        <v>1</v>
      </c>
      <c r="J193" s="85">
        <v>0</v>
      </c>
      <c r="K193" t="s">
        <v>2911</v>
      </c>
      <c r="L193" t="s">
        <v>807</v>
      </c>
      <c r="M193" t="s">
        <v>109</v>
      </c>
      <c r="N193" t="str">
        <f>IF(SUM(ckCodingQTable[[#This Row],[NfmlPIs]:[NnonWhtAsnPIs]])&gt;0,"WMD","")</f>
        <v/>
      </c>
      <c r="O193" t="b">
        <f>_xlfn.XOR(IFERROR(MATCH(ckCodingQTable[[#This Row],[st_code]],EpscorTable[],0)&gt;0,FALSE),IFERROR(FIND("9150",ckCodingQTable[[#This Row],[propPRCs]])&gt;0,FALSE))</f>
        <v>1</v>
      </c>
      <c r="P193" s="21" t="b">
        <f>_xlfn.XOR(ckCodingQTable[[#This Row],[wmd]]&lt;&gt;"",IFERROR(FIND("9102",ckCodingQTable[[#This Row],[propPRCs]])&gt;0,FALSE))</f>
        <v>0</v>
      </c>
      <c r="Q193" t="s">
        <v>468</v>
      </c>
      <c r="S193" s="106">
        <f>S192+(ckCodingQTable[[#This Row],[ILN]]&lt;"M")</f>
        <v>113</v>
      </c>
      <c r="T193" s="21" t="s">
        <v>2834</v>
      </c>
      <c r="U193" t="s">
        <v>1436</v>
      </c>
      <c r="V193" s="7" t="str">
        <f>HYPERLINK("https://www.ejacket.nsf.gov/ej/showProposal.do?ID="&amp;ckCodingQTable[[#This Row],[prop_id]],"eJ")</f>
        <v>eJ</v>
      </c>
      <c r="W193" t="s">
        <v>2871</v>
      </c>
      <c r="X193" t="s">
        <v>3592</v>
      </c>
      <c r="Y193" t="s">
        <v>3593</v>
      </c>
      <c r="Z193" t="s">
        <v>3378</v>
      </c>
      <c r="AA193" t="s">
        <v>3594</v>
      </c>
      <c r="AB193" s="109" t="str">
        <f>HYPERLINK("mailto:"&amp;ckCodingQTable[[#This Row],[email]]&amp;"&amp;subject=Your NSF Proposal:  "&amp;ckCodingQTable[[#This Row],[Div]]&amp;" "&amp;ckCodingQTable[[#This Row],[prop_id]], ckCodingQTable[[#This Row],[email]])</f>
        <v>dave@cse.unr.edu</v>
      </c>
      <c r="AC193" s="30">
        <v>43252</v>
      </c>
      <c r="AD193">
        <v>48</v>
      </c>
      <c r="AG193" s="110"/>
      <c r="AI193" s="26"/>
      <c r="AJ193" s="22"/>
      <c r="AN193" s="110"/>
      <c r="AO193" s="110"/>
      <c r="AP193" s="110"/>
      <c r="AQ193" s="110"/>
      <c r="AR193" s="7" t="str">
        <f>HYPERLINK("https://www.ejacket.nsf.gov/ej/showProposal.do?ID="&amp;ckCodingQTable[[#This Row],[prop_id]],"eJ")</f>
        <v>eJ</v>
      </c>
      <c r="AS193" t="s">
        <v>2829</v>
      </c>
      <c r="AT193" t="s">
        <v>3590</v>
      </c>
      <c r="AU193" t="b">
        <f>IF(ckCodingQTable[[#This Row],[ILN]]="N",SUBSTITUTE(AT192," ","")&lt;&gt;SUBSTITUTE(ckCodingQTable[[#This Row],[prop_titl_txt]]," ",""), FALSE)</f>
        <v>0</v>
      </c>
      <c r="AV193">
        <v>0</v>
      </c>
      <c r="AW193" s="13">
        <v>318033</v>
      </c>
      <c r="AX193" s="13">
        <v>318033</v>
      </c>
      <c r="AY193" s="13"/>
      <c r="AZ193" s="13">
        <v>7500</v>
      </c>
      <c r="BA193" s="13"/>
      <c r="BB193" s="13"/>
      <c r="BC193">
        <v>10</v>
      </c>
      <c r="BD193">
        <v>4</v>
      </c>
      <c r="BE193">
        <v>1.24</v>
      </c>
      <c r="BH193">
        <v>0</v>
      </c>
      <c r="BI193">
        <v>0</v>
      </c>
      <c r="BJ193">
        <v>0</v>
      </c>
      <c r="BK193">
        <v>0</v>
      </c>
      <c r="BL193" t="s">
        <v>3595</v>
      </c>
    </row>
    <row r="194" spans="1:64" x14ac:dyDescent="0.35">
      <c r="A194" s="30"/>
      <c r="B194" s="30">
        <v>43005.467361111114</v>
      </c>
      <c r="C194" t="s">
        <v>2839</v>
      </c>
      <c r="D194" t="s">
        <v>2840</v>
      </c>
      <c r="E194" t="s">
        <v>462</v>
      </c>
      <c r="F194" t="s">
        <v>2819</v>
      </c>
      <c r="G194" t="s">
        <v>2820</v>
      </c>
      <c r="H194" s="21" t="s">
        <v>2821</v>
      </c>
      <c r="I194" s="85">
        <v>1</v>
      </c>
      <c r="J194" s="85">
        <v>0</v>
      </c>
      <c r="L194" t="s">
        <v>757</v>
      </c>
      <c r="M194" t="s">
        <v>3098</v>
      </c>
      <c r="N194" t="str">
        <f>IF(SUM(ckCodingQTable[[#This Row],[NfmlPIs]:[NnonWhtAsnPIs]])&gt;0,"WMD","")</f>
        <v/>
      </c>
      <c r="O194" t="b">
        <f>_xlfn.XOR(IFERROR(MATCH(ckCodingQTable[[#This Row],[st_code]],EpscorTable[],0)&gt;0,FALSE),IFERROR(FIND("9150",ckCodingQTable[[#This Row],[propPRCs]])&gt;0,FALSE))</f>
        <v>0</v>
      </c>
      <c r="P194" s="21" t="b">
        <f>_xlfn.XOR(ckCodingQTable[[#This Row],[wmd]]&lt;&gt;"",IFERROR(FIND("9102",ckCodingQTable[[#This Row],[propPRCs]])&gt;0,FALSE))</f>
        <v>0</v>
      </c>
      <c r="Q194" t="s">
        <v>485</v>
      </c>
      <c r="S194" s="106">
        <f>S193+(ckCodingQTable[[#This Row],[ILN]]&lt;"M")</f>
        <v>114</v>
      </c>
      <c r="T194" s="21" t="s">
        <v>2863</v>
      </c>
      <c r="U194" t="s">
        <v>1439</v>
      </c>
      <c r="V194" s="7" t="str">
        <f>HYPERLINK("https://www.ejacket.nsf.gov/ej/showProposal.do?ID="&amp;ckCodingQTable[[#This Row],[prop_id]],"eJ")</f>
        <v>eJ</v>
      </c>
      <c r="W194" t="s">
        <v>2841</v>
      </c>
      <c r="X194" t="s">
        <v>1439</v>
      </c>
      <c r="Y194" t="s">
        <v>1440</v>
      </c>
      <c r="Z194" t="s">
        <v>3005</v>
      </c>
      <c r="AA194" t="s">
        <v>609</v>
      </c>
      <c r="AB194" s="109" t="str">
        <f>HYPERLINK("mailto:"&amp;ckCodingQTable[[#This Row],[email]]&amp;"&amp;subject=Your NSF Proposal:  "&amp;ckCodingQTable[[#This Row],[Div]]&amp;" "&amp;ckCodingQTable[[#This Row],[prop_id]], ckCodingQTable[[#This Row],[email]])</f>
        <v>mfreed@cs.princeton.edu</v>
      </c>
      <c r="AC194" s="30">
        <v>43160</v>
      </c>
      <c r="AD194">
        <v>48</v>
      </c>
      <c r="AG194" s="110"/>
      <c r="AI194" s="26"/>
      <c r="AJ194" s="22"/>
      <c r="AN194" s="110"/>
      <c r="AO194" s="110"/>
      <c r="AP194" s="110"/>
      <c r="AQ194" s="110"/>
      <c r="AR194" s="7" t="str">
        <f>HYPERLINK("https://www.ejacket.nsf.gov/ej/showProposal.do?ID="&amp;ckCodingQTable[[#This Row],[prop_id]],"eJ")</f>
        <v>eJ</v>
      </c>
      <c r="AS194" t="s">
        <v>2829</v>
      </c>
      <c r="AT194" t="s">
        <v>3596</v>
      </c>
      <c r="AU194" t="b">
        <f>IF(ckCodingQTable[[#This Row],[ILN]]="N",SUBSTITUTE(AT193," ","")&lt;&gt;SUBSTITUTE(ckCodingQTable[[#This Row],[prop_titl_txt]]," ",""), FALSE)</f>
        <v>0</v>
      </c>
      <c r="AV194">
        <v>0</v>
      </c>
      <c r="AW194" s="13">
        <v>1200000</v>
      </c>
      <c r="AX194" s="13">
        <v>1200000</v>
      </c>
      <c r="AY194" s="13"/>
      <c r="AZ194" s="13">
        <v>5953</v>
      </c>
      <c r="BA194" s="13"/>
      <c r="BB194" s="13"/>
      <c r="BC194">
        <v>8</v>
      </c>
      <c r="BD194">
        <v>8</v>
      </c>
      <c r="BE194">
        <v>9.32</v>
      </c>
      <c r="BH194">
        <v>0</v>
      </c>
      <c r="BI194">
        <v>0</v>
      </c>
      <c r="BJ194">
        <v>0</v>
      </c>
      <c r="BK194">
        <v>0</v>
      </c>
      <c r="BL194" t="s">
        <v>3597</v>
      </c>
    </row>
    <row r="195" spans="1:64" x14ac:dyDescent="0.35">
      <c r="A195" s="30"/>
      <c r="B195" s="30">
        <v>43005.472916666666</v>
      </c>
      <c r="C195" t="s">
        <v>2839</v>
      </c>
      <c r="D195" t="s">
        <v>2840</v>
      </c>
      <c r="E195" t="s">
        <v>462</v>
      </c>
      <c r="F195" t="s">
        <v>2819</v>
      </c>
      <c r="G195" t="s">
        <v>2820</v>
      </c>
      <c r="H195" s="21" t="s">
        <v>2821</v>
      </c>
      <c r="I195" s="85">
        <v>1</v>
      </c>
      <c r="J195" s="85">
        <v>0</v>
      </c>
      <c r="L195" t="s">
        <v>761</v>
      </c>
      <c r="M195" t="s">
        <v>2916</v>
      </c>
      <c r="N195" t="str">
        <f>IF(SUM(ckCodingQTable[[#This Row],[NfmlPIs]:[NnonWhtAsnPIs]])&gt;0,"WMD","")</f>
        <v/>
      </c>
      <c r="O195" t="b">
        <f>_xlfn.XOR(IFERROR(MATCH(ckCodingQTable[[#This Row],[st_code]],EpscorTable[],0)&gt;0,FALSE),IFERROR(FIND("9150",ckCodingQTable[[#This Row],[propPRCs]])&gt;0,FALSE))</f>
        <v>0</v>
      </c>
      <c r="P195" s="21" t="b">
        <f>_xlfn.XOR(ckCodingQTable[[#This Row],[wmd]]&lt;&gt;"",IFERROR(FIND("9102",ckCodingQTable[[#This Row],[propPRCs]])&gt;0,FALSE))</f>
        <v>0</v>
      </c>
      <c r="Q195" t="s">
        <v>485</v>
      </c>
      <c r="S195" s="106">
        <f>S194+(ckCodingQTable[[#This Row],[ILN]]&lt;"M")</f>
        <v>115</v>
      </c>
      <c r="T195" s="21" t="s">
        <v>2824</v>
      </c>
      <c r="U195" t="s">
        <v>1442</v>
      </c>
      <c r="V195" s="7" t="str">
        <f>HYPERLINK("https://www.ejacket.nsf.gov/ej/showProposal.do?ID="&amp;ckCodingQTable[[#This Row],[prop_id]],"eJ")</f>
        <v>eJ</v>
      </c>
      <c r="W195" t="s">
        <v>2841</v>
      </c>
      <c r="X195" t="s">
        <v>1442</v>
      </c>
      <c r="Y195" t="s">
        <v>1443</v>
      </c>
      <c r="Z195" t="s">
        <v>3598</v>
      </c>
      <c r="AA195" t="s">
        <v>568</v>
      </c>
      <c r="AB195" s="109" t="str">
        <f>HYPERLINK("mailto:"&amp;ckCodingQTable[[#This Row],[email]]&amp;"&amp;subject=Your NSF Proposal:  "&amp;ckCodingQTable[[#This Row],[Div]]&amp;" "&amp;ckCodingQTable[[#This Row],[prop_id]], ckCodingQTable[[#This Row],[email]])</f>
        <v>timwood@gwu.edu</v>
      </c>
      <c r="AC195" s="30">
        <v>43313</v>
      </c>
      <c r="AD195">
        <v>48</v>
      </c>
      <c r="AG195" s="110"/>
      <c r="AH195" t="s">
        <v>739</v>
      </c>
      <c r="AI195" s="26">
        <v>9</v>
      </c>
      <c r="AJ195" s="22">
        <v>43087.396527777775</v>
      </c>
      <c r="AK195" s="21">
        <v>1</v>
      </c>
      <c r="AL195">
        <v>1</v>
      </c>
      <c r="AN195" s="110">
        <v>1</v>
      </c>
      <c r="AO195" s="110"/>
      <c r="AP195" s="110"/>
      <c r="AQ195" s="110"/>
      <c r="AR195" s="7" t="str">
        <f>HYPERLINK("https://www.ejacket.nsf.gov/ej/showProposal.do?ID="&amp;ckCodingQTable[[#This Row],[prop_id]],"eJ")</f>
        <v>eJ</v>
      </c>
      <c r="AS195" t="s">
        <v>2829</v>
      </c>
      <c r="AT195" t="s">
        <v>3599</v>
      </c>
      <c r="AU195" t="b">
        <f>IF(ckCodingQTable[[#This Row],[ILN]]="N",SUBSTITUTE(AT194," ","")&lt;&gt;SUBSTITUTE(ckCodingQTable[[#This Row],[prop_titl_txt]]," ",""), FALSE)</f>
        <v>0</v>
      </c>
      <c r="AV195">
        <v>0</v>
      </c>
      <c r="AW195" s="13">
        <v>416000</v>
      </c>
      <c r="AX195" s="13">
        <v>416000</v>
      </c>
      <c r="AY195" s="13"/>
      <c r="AZ195" s="13">
        <v>12000</v>
      </c>
      <c r="BA195" s="13"/>
      <c r="BB195" s="13">
        <v>16000</v>
      </c>
      <c r="BC195">
        <v>4</v>
      </c>
      <c r="BD195">
        <v>4</v>
      </c>
      <c r="BE195">
        <v>3.46</v>
      </c>
      <c r="BH195">
        <v>0</v>
      </c>
      <c r="BI195">
        <v>0</v>
      </c>
      <c r="BJ195">
        <v>0</v>
      </c>
      <c r="BK195">
        <v>0</v>
      </c>
      <c r="BL195" t="s">
        <v>3600</v>
      </c>
    </row>
    <row r="196" spans="1:64" x14ac:dyDescent="0.35">
      <c r="A196" s="30"/>
      <c r="B196" s="30">
        <v>43005.632638888892</v>
      </c>
      <c r="C196" t="s">
        <v>2839</v>
      </c>
      <c r="D196" t="s">
        <v>2840</v>
      </c>
      <c r="E196" t="s">
        <v>462</v>
      </c>
      <c r="F196" t="s">
        <v>2819</v>
      </c>
      <c r="G196" t="s">
        <v>2820</v>
      </c>
      <c r="H196" s="21" t="s">
        <v>2821</v>
      </c>
      <c r="I196" s="85">
        <v>1</v>
      </c>
      <c r="J196" s="85">
        <v>0</v>
      </c>
      <c r="L196" t="s">
        <v>761</v>
      </c>
      <c r="M196" t="s">
        <v>2862</v>
      </c>
      <c r="N196" t="str">
        <f>IF(SUM(ckCodingQTable[[#This Row],[NfmlPIs]:[NnonWhtAsnPIs]])&gt;0,"WMD","")</f>
        <v/>
      </c>
      <c r="O196" t="b">
        <f>_xlfn.XOR(IFERROR(MATCH(ckCodingQTable[[#This Row],[st_code]],EpscorTable[],0)&gt;0,FALSE),IFERROR(FIND("9150",ckCodingQTable[[#This Row],[propPRCs]])&gt;0,FALSE))</f>
        <v>0</v>
      </c>
      <c r="P196" s="21" t="b">
        <f>_xlfn.XOR(ckCodingQTable[[#This Row],[wmd]]&lt;&gt;"",IFERROR(FIND("9102",ckCodingQTable[[#This Row],[propPRCs]])&gt;0,FALSE))</f>
        <v>0</v>
      </c>
      <c r="Q196" t="s">
        <v>485</v>
      </c>
      <c r="S196" s="106">
        <f>S195+(ckCodingQTable[[#This Row],[ILN]]&lt;"M")</f>
        <v>115</v>
      </c>
      <c r="T196" s="21" t="s">
        <v>2834</v>
      </c>
      <c r="U196" t="s">
        <v>1442</v>
      </c>
      <c r="V196" s="7" t="str">
        <f>HYPERLINK("https://www.ejacket.nsf.gov/ej/showProposal.do?ID="&amp;ckCodingQTable[[#This Row],[prop_id]],"eJ")</f>
        <v>eJ</v>
      </c>
      <c r="W196" t="s">
        <v>2841</v>
      </c>
      <c r="X196" t="s">
        <v>3601</v>
      </c>
      <c r="Y196" t="s">
        <v>3602</v>
      </c>
      <c r="Z196" t="s">
        <v>3603</v>
      </c>
      <c r="AA196" t="s">
        <v>2956</v>
      </c>
      <c r="AB196" s="109" t="str">
        <f>HYPERLINK("mailto:"&amp;ckCodingQTable[[#This Row],[email]]&amp;"&amp;subject=Your NSF Proposal:  "&amp;ckCodingQTable[[#This Row],[Div]]&amp;" "&amp;ckCodingQTable[[#This Row],[prop_id]], ckCodingQTable[[#This Row],[email]])</f>
        <v>shenoy@cs.umass.edu</v>
      </c>
      <c r="AC196" s="30">
        <v>43313</v>
      </c>
      <c r="AD196">
        <v>48</v>
      </c>
      <c r="AG196" s="110"/>
      <c r="AI196" s="26"/>
      <c r="AJ196" s="22"/>
      <c r="AN196" s="110"/>
      <c r="AO196" s="110"/>
      <c r="AP196" s="110"/>
      <c r="AQ196" s="110"/>
      <c r="AR196" s="7" t="str">
        <f>HYPERLINK("https://www.ejacket.nsf.gov/ej/showProposal.do?ID="&amp;ckCodingQTable[[#This Row],[prop_id]],"eJ")</f>
        <v>eJ</v>
      </c>
      <c r="AS196" t="s">
        <v>2829</v>
      </c>
      <c r="AT196" t="s">
        <v>3599</v>
      </c>
      <c r="AU196" t="b">
        <f>IF(ckCodingQTable[[#This Row],[ILN]]="N",SUBSTITUTE(AT195," ","")&lt;&gt;SUBSTITUTE(ckCodingQTable[[#This Row],[prop_titl_txt]]," ",""), FALSE)</f>
        <v>0</v>
      </c>
      <c r="AV196">
        <v>0</v>
      </c>
      <c r="AW196" s="13">
        <v>400000</v>
      </c>
      <c r="AX196" s="13">
        <v>400000</v>
      </c>
      <c r="AY196" s="13"/>
      <c r="AZ196" s="13">
        <v>7640</v>
      </c>
      <c r="BA196" s="13"/>
      <c r="BB196" s="13"/>
      <c r="BC196">
        <v>4</v>
      </c>
      <c r="BD196">
        <v>4</v>
      </c>
      <c r="BE196">
        <v>1.8</v>
      </c>
      <c r="BH196">
        <v>0</v>
      </c>
      <c r="BI196">
        <v>0</v>
      </c>
      <c r="BJ196">
        <v>0</v>
      </c>
      <c r="BK196">
        <v>0</v>
      </c>
      <c r="BL196" t="s">
        <v>3604</v>
      </c>
    </row>
    <row r="197" spans="1:64" x14ac:dyDescent="0.35">
      <c r="A197" s="30"/>
      <c r="B197" s="30">
        <v>43005.671527777777</v>
      </c>
      <c r="C197" t="s">
        <v>2839</v>
      </c>
      <c r="D197" t="s">
        <v>2840</v>
      </c>
      <c r="E197" t="s">
        <v>462</v>
      </c>
      <c r="F197" t="s">
        <v>2819</v>
      </c>
      <c r="G197" t="s">
        <v>2820</v>
      </c>
      <c r="H197" s="21" t="s">
        <v>2821</v>
      </c>
      <c r="I197" s="85">
        <v>1</v>
      </c>
      <c r="J197" s="85">
        <v>0</v>
      </c>
      <c r="L197" t="s">
        <v>761</v>
      </c>
      <c r="M197" t="s">
        <v>2851</v>
      </c>
      <c r="N197" t="str">
        <f>IF(SUM(ckCodingQTable[[#This Row],[NfmlPIs]:[NnonWhtAsnPIs]])&gt;0,"WMD","")</f>
        <v/>
      </c>
      <c r="O197" t="b">
        <f>_xlfn.XOR(IFERROR(MATCH(ckCodingQTable[[#This Row],[st_code]],EpscorTable[],0)&gt;0,FALSE),IFERROR(FIND("9150",ckCodingQTable[[#This Row],[propPRCs]])&gt;0,FALSE))</f>
        <v>0</v>
      </c>
      <c r="P197" s="21" t="b">
        <f>_xlfn.XOR(ckCodingQTable[[#This Row],[wmd]]&lt;&gt;"",IFERROR(FIND("9102",ckCodingQTable[[#This Row],[propPRCs]])&gt;0,FALSE))</f>
        <v>0</v>
      </c>
      <c r="Q197" t="s">
        <v>485</v>
      </c>
      <c r="S197" s="106">
        <f>S196+(ckCodingQTable[[#This Row],[ILN]]&lt;"M")</f>
        <v>115</v>
      </c>
      <c r="T197" s="21" t="s">
        <v>2834</v>
      </c>
      <c r="U197" t="s">
        <v>1442</v>
      </c>
      <c r="V197" s="7" t="str">
        <f>HYPERLINK("https://www.ejacket.nsf.gov/ej/showProposal.do?ID="&amp;ckCodingQTable[[#This Row],[prop_id]],"eJ")</f>
        <v>eJ</v>
      </c>
      <c r="W197" t="s">
        <v>2841</v>
      </c>
      <c r="X197" t="s">
        <v>3605</v>
      </c>
      <c r="Y197" t="s">
        <v>3606</v>
      </c>
      <c r="Z197" t="s">
        <v>3607</v>
      </c>
      <c r="AA197" t="s">
        <v>665</v>
      </c>
      <c r="AB197" s="109" t="str">
        <f>HYPERLINK("mailto:"&amp;ckCodingQTable[[#This Row],[email]]&amp;"&amp;subject=Your NSF Proposal:  "&amp;ckCodingQTable[[#This Row],[Div]]&amp;" "&amp;ckCodingQTable[[#This Row],[prop_id]], ckCodingQTable[[#This Row],[email]])</f>
        <v>kk@cs.ucr.edu</v>
      </c>
      <c r="AC197" s="30">
        <v>43313</v>
      </c>
      <c r="AD197">
        <v>48</v>
      </c>
      <c r="AG197" s="110"/>
      <c r="AI197" s="26"/>
      <c r="AJ197" s="22"/>
      <c r="AN197" s="110"/>
      <c r="AO197" s="110"/>
      <c r="AP197" s="110"/>
      <c r="AQ197" s="110"/>
      <c r="AR197" s="7" t="str">
        <f>HYPERLINK("https://www.ejacket.nsf.gov/ej/showProposal.do?ID="&amp;ckCodingQTable[[#This Row],[prop_id]],"eJ")</f>
        <v>eJ</v>
      </c>
      <c r="AS197" t="s">
        <v>2829</v>
      </c>
      <c r="AT197" t="s">
        <v>3599</v>
      </c>
      <c r="AU197" t="b">
        <f>IF(ckCodingQTable[[#This Row],[ILN]]="N",SUBSTITUTE(AT196," ","")&lt;&gt;SUBSTITUTE(ckCodingQTable[[#This Row],[prop_titl_txt]]," ",""), FALSE)</f>
        <v>0</v>
      </c>
      <c r="AV197">
        <v>0</v>
      </c>
      <c r="AW197" s="13">
        <v>416000</v>
      </c>
      <c r="AX197" s="13">
        <v>416000</v>
      </c>
      <c r="AY197" s="13"/>
      <c r="AZ197" s="13"/>
      <c r="BA197" s="13"/>
      <c r="BB197" s="13">
        <v>16000</v>
      </c>
      <c r="BC197">
        <v>4</v>
      </c>
      <c r="BD197">
        <v>4</v>
      </c>
      <c r="BE197">
        <v>4</v>
      </c>
      <c r="BH197">
        <v>0</v>
      </c>
      <c r="BI197">
        <v>0</v>
      </c>
      <c r="BJ197">
        <v>0</v>
      </c>
      <c r="BK197">
        <v>0</v>
      </c>
      <c r="BL197" t="s">
        <v>3608</v>
      </c>
    </row>
    <row r="198" spans="1:64" x14ac:dyDescent="0.35">
      <c r="A198" s="30"/>
      <c r="B198" s="30">
        <v>43005.474305555559</v>
      </c>
      <c r="C198" t="s">
        <v>2868</v>
      </c>
      <c r="D198" t="s">
        <v>2869</v>
      </c>
      <c r="E198" t="s">
        <v>468</v>
      </c>
      <c r="F198" t="s">
        <v>2819</v>
      </c>
      <c r="G198" t="s">
        <v>2820</v>
      </c>
      <c r="H198" s="21" t="s">
        <v>2821</v>
      </c>
      <c r="I198" s="85">
        <v>1</v>
      </c>
      <c r="J198" s="85">
        <v>0</v>
      </c>
      <c r="K198" t="s">
        <v>2911</v>
      </c>
      <c r="L198" t="s">
        <v>1185</v>
      </c>
      <c r="M198" t="s">
        <v>2862</v>
      </c>
      <c r="N198" t="str">
        <f>IF(SUM(ckCodingQTable[[#This Row],[NfmlPIs]:[NnonWhtAsnPIs]])&gt;0,"WMD","")</f>
        <v/>
      </c>
      <c r="O198" t="b">
        <f>_xlfn.XOR(IFERROR(MATCH(ckCodingQTable[[#This Row],[st_code]],EpscorTable[],0)&gt;0,FALSE),IFERROR(FIND("9150",ckCodingQTable[[#This Row],[propPRCs]])&gt;0,FALSE))</f>
        <v>0</v>
      </c>
      <c r="P198" s="21" t="b">
        <f>_xlfn.XOR(ckCodingQTable[[#This Row],[wmd]]&lt;&gt;"",IFERROR(FIND("9102",ckCodingQTable[[#This Row],[propPRCs]])&gt;0,FALSE))</f>
        <v>0</v>
      </c>
      <c r="Q198" t="s">
        <v>468</v>
      </c>
      <c r="S198" s="106">
        <f>S197+(ckCodingQTable[[#This Row],[ILN]]&lt;"M")</f>
        <v>116</v>
      </c>
      <c r="T198" s="21" t="s">
        <v>2824</v>
      </c>
      <c r="U198" t="s">
        <v>3609</v>
      </c>
      <c r="V198" s="7" t="str">
        <f>HYPERLINK("https://www.ejacket.nsf.gov/ej/showProposal.do?ID="&amp;ckCodingQTable[[#This Row],[prop_id]],"eJ")</f>
        <v>eJ</v>
      </c>
      <c r="W198" t="s">
        <v>2871</v>
      </c>
      <c r="X198" t="s">
        <v>3609</v>
      </c>
      <c r="Y198" t="s">
        <v>3610</v>
      </c>
      <c r="Z198" t="s">
        <v>3611</v>
      </c>
      <c r="AA198" t="s">
        <v>3410</v>
      </c>
      <c r="AB198" s="109" t="str">
        <f>HYPERLINK("mailto:"&amp;ckCodingQTable[[#This Row],[email]]&amp;"&amp;subject=Your NSF Proposal:  "&amp;ckCodingQTable[[#This Row],[Div]]&amp;" "&amp;ckCodingQTable[[#This Row],[prop_id]], ckCodingQTable[[#This Row],[email]])</f>
        <v>remco@cs.tufts.edu</v>
      </c>
      <c r="AC198" s="30">
        <v>43344</v>
      </c>
      <c r="AD198">
        <v>48</v>
      </c>
      <c r="AG198" s="110"/>
      <c r="AI198" s="26"/>
      <c r="AJ198" s="22"/>
      <c r="AN198" s="110"/>
      <c r="AO198" s="110"/>
      <c r="AP198" s="110"/>
      <c r="AQ198" s="110"/>
      <c r="AR198" s="7" t="str">
        <f>HYPERLINK("https://www.ejacket.nsf.gov/ej/showProposal.do?ID="&amp;ckCodingQTable[[#This Row],[prop_id]],"eJ")</f>
        <v>eJ</v>
      </c>
      <c r="AS198" t="s">
        <v>2881</v>
      </c>
      <c r="AT198" t="s">
        <v>3612</v>
      </c>
      <c r="AU198" t="b">
        <f>IF(ckCodingQTable[[#This Row],[ILN]]="N",SUBSTITUTE(AT197," ","")&lt;&gt;SUBSTITUTE(ckCodingQTable[[#This Row],[prop_titl_txt]]," ",""), FALSE)</f>
        <v>0</v>
      </c>
      <c r="AV198">
        <v>0</v>
      </c>
      <c r="AW198" s="13">
        <v>398568</v>
      </c>
      <c r="AX198" s="13">
        <v>398568</v>
      </c>
      <c r="AY198" s="13"/>
      <c r="AZ198" s="13"/>
      <c r="BA198" s="13"/>
      <c r="BB198" s="13"/>
      <c r="BC198">
        <v>4</v>
      </c>
      <c r="BD198">
        <v>4</v>
      </c>
      <c r="BE198">
        <v>3</v>
      </c>
      <c r="BH198">
        <v>0</v>
      </c>
      <c r="BI198">
        <v>0</v>
      </c>
      <c r="BJ198">
        <v>0</v>
      </c>
      <c r="BK198">
        <v>0</v>
      </c>
      <c r="BL198" t="s">
        <v>3613</v>
      </c>
    </row>
    <row r="199" spans="1:64" x14ac:dyDescent="0.35">
      <c r="A199" s="30"/>
      <c r="B199" s="30">
        <v>43005.529166666667</v>
      </c>
      <c r="C199" t="s">
        <v>2868</v>
      </c>
      <c r="D199" t="s">
        <v>2869</v>
      </c>
      <c r="E199" t="s">
        <v>468</v>
      </c>
      <c r="F199" t="s">
        <v>2819</v>
      </c>
      <c r="G199" t="s">
        <v>2820</v>
      </c>
      <c r="H199" s="21" t="s">
        <v>2821</v>
      </c>
      <c r="I199" s="85">
        <v>1</v>
      </c>
      <c r="J199" s="85">
        <v>0</v>
      </c>
      <c r="K199" t="s">
        <v>2911</v>
      </c>
      <c r="L199" t="s">
        <v>1185</v>
      </c>
      <c r="M199" t="s">
        <v>2972</v>
      </c>
      <c r="N199" t="str">
        <f>IF(SUM(ckCodingQTable[[#This Row],[NfmlPIs]:[NnonWhtAsnPIs]])&gt;0,"WMD","")</f>
        <v/>
      </c>
      <c r="O199" t="b">
        <f>_xlfn.XOR(IFERROR(MATCH(ckCodingQTable[[#This Row],[st_code]],EpscorTable[],0)&gt;0,FALSE),IFERROR(FIND("9150",ckCodingQTable[[#This Row],[propPRCs]])&gt;0,FALSE))</f>
        <v>0</v>
      </c>
      <c r="P199" s="21" t="b">
        <f>_xlfn.XOR(ckCodingQTable[[#This Row],[wmd]]&lt;&gt;"",IFERROR(FIND("9102",ckCodingQTable[[#This Row],[propPRCs]])&gt;0,FALSE))</f>
        <v>0</v>
      </c>
      <c r="Q199" t="s">
        <v>468</v>
      </c>
      <c r="S199" s="106">
        <f>S198+(ckCodingQTable[[#This Row],[ILN]]&lt;"M")</f>
        <v>116</v>
      </c>
      <c r="T199" s="21" t="s">
        <v>2834</v>
      </c>
      <c r="U199" t="s">
        <v>3609</v>
      </c>
      <c r="V199" s="7" t="str">
        <f>HYPERLINK("https://www.ejacket.nsf.gov/ej/showProposal.do?ID="&amp;ckCodingQTable[[#This Row],[prop_id]],"eJ")</f>
        <v>eJ</v>
      </c>
      <c r="W199" t="s">
        <v>2871</v>
      </c>
      <c r="X199" t="s">
        <v>3614</v>
      </c>
      <c r="Y199" t="s">
        <v>1392</v>
      </c>
      <c r="Z199" t="s">
        <v>3503</v>
      </c>
      <c r="AA199" t="s">
        <v>2976</v>
      </c>
      <c r="AB199" s="109" t="str">
        <f>HYPERLINK("mailto:"&amp;ckCodingQTable[[#This Row],[email]]&amp;"&amp;subject=Your NSF Proposal:  "&amp;ckCodingQTable[[#This Row],[Div]]&amp;" "&amp;ckCodingQTable[[#This Row],[prop_id]], ckCodingQTable[[#This Row],[email]])</f>
        <v>ew2493@columbia.edu</v>
      </c>
      <c r="AC199" s="30">
        <v>43344</v>
      </c>
      <c r="AD199">
        <v>48</v>
      </c>
      <c r="AG199" s="110"/>
      <c r="AI199" s="26"/>
      <c r="AJ199" s="22"/>
      <c r="AN199" s="110"/>
      <c r="AO199" s="110"/>
      <c r="AP199" s="110"/>
      <c r="AQ199" s="110"/>
      <c r="AR199" s="7" t="str">
        <f>HYPERLINK("https://www.ejacket.nsf.gov/ej/showProposal.do?ID="&amp;ckCodingQTable[[#This Row],[prop_id]],"eJ")</f>
        <v>eJ</v>
      </c>
      <c r="AS199" t="s">
        <v>2881</v>
      </c>
      <c r="AT199" t="s">
        <v>3612</v>
      </c>
      <c r="AU199" t="b">
        <f>IF(ckCodingQTable[[#This Row],[ILN]]="N",SUBSTITUTE(AT198," ","")&lt;&gt;SUBSTITUTE(ckCodingQTable[[#This Row],[prop_titl_txt]]," ",""), FALSE)</f>
        <v>0</v>
      </c>
      <c r="AV199">
        <v>0</v>
      </c>
      <c r="AW199" s="13">
        <v>399737</v>
      </c>
      <c r="AX199" s="13">
        <v>399737</v>
      </c>
      <c r="AY199" s="13"/>
      <c r="AZ199" s="13"/>
      <c r="BA199" s="13"/>
      <c r="BB199" s="13"/>
      <c r="BC199">
        <v>4</v>
      </c>
      <c r="BD199">
        <v>4</v>
      </c>
      <c r="BE199">
        <v>2</v>
      </c>
      <c r="BH199">
        <v>0</v>
      </c>
      <c r="BI199">
        <v>0</v>
      </c>
      <c r="BJ199">
        <v>0</v>
      </c>
      <c r="BK199">
        <v>0</v>
      </c>
      <c r="BL199" t="s">
        <v>3505</v>
      </c>
    </row>
    <row r="200" spans="1:64" x14ac:dyDescent="0.35">
      <c r="A200" s="30"/>
      <c r="B200" s="30">
        <v>43005.67291666667</v>
      </c>
      <c r="C200" t="s">
        <v>2868</v>
      </c>
      <c r="D200" t="s">
        <v>2869</v>
      </c>
      <c r="E200" t="s">
        <v>468</v>
      </c>
      <c r="F200" t="s">
        <v>2819</v>
      </c>
      <c r="G200" t="s">
        <v>2820</v>
      </c>
      <c r="H200" s="21" t="s">
        <v>2821</v>
      </c>
      <c r="I200" s="85">
        <v>1</v>
      </c>
      <c r="J200" s="85">
        <v>0</v>
      </c>
      <c r="K200" t="s">
        <v>2911</v>
      </c>
      <c r="L200" t="s">
        <v>1185</v>
      </c>
      <c r="M200" t="s">
        <v>3162</v>
      </c>
      <c r="N200" t="str">
        <f>IF(SUM(ckCodingQTable[[#This Row],[NfmlPIs]:[NnonWhtAsnPIs]])&gt;0,"WMD","")</f>
        <v/>
      </c>
      <c r="O200" t="b">
        <f>_xlfn.XOR(IFERROR(MATCH(ckCodingQTable[[#This Row],[st_code]],EpscorTable[],0)&gt;0,FALSE),IFERROR(FIND("9150",ckCodingQTable[[#This Row],[propPRCs]])&gt;0,FALSE))</f>
        <v>0</v>
      </c>
      <c r="P200" s="21" t="b">
        <f>_xlfn.XOR(ckCodingQTable[[#This Row],[wmd]]&lt;&gt;"",IFERROR(FIND("9102",ckCodingQTable[[#This Row],[propPRCs]])&gt;0,FALSE))</f>
        <v>0</v>
      </c>
      <c r="Q200" t="s">
        <v>468</v>
      </c>
      <c r="S200" s="106">
        <f>S199+(ckCodingQTable[[#This Row],[ILN]]&lt;"M")</f>
        <v>116</v>
      </c>
      <c r="T200" s="21" t="s">
        <v>2834</v>
      </c>
      <c r="U200" t="s">
        <v>3609</v>
      </c>
      <c r="V200" s="7" t="str">
        <f>HYPERLINK("https://www.ejacket.nsf.gov/ej/showProposal.do?ID="&amp;ckCodingQTable[[#This Row],[prop_id]],"eJ")</f>
        <v>eJ</v>
      </c>
      <c r="W200" t="s">
        <v>2871</v>
      </c>
      <c r="X200" t="s">
        <v>3615</v>
      </c>
      <c r="Y200" t="s">
        <v>3616</v>
      </c>
      <c r="Z200" t="s">
        <v>3617</v>
      </c>
      <c r="AA200" t="s">
        <v>600</v>
      </c>
      <c r="AB200" s="109" t="str">
        <f>HYPERLINK("mailto:"&amp;ckCodingQTable[[#This Row],[email]]&amp;"&amp;subject=Your NSF Proposal:  "&amp;ckCodingQTable[[#This Row],[Div]]&amp;" "&amp;ckCodingQTable[[#This Row],[prop_id]], ckCodingQTable[[#This Row],[email]])</f>
        <v>franconeri@northwestern.edu</v>
      </c>
      <c r="AC200" s="30">
        <v>43344</v>
      </c>
      <c r="AD200">
        <v>48</v>
      </c>
      <c r="AG200" s="110"/>
      <c r="AI200" s="26"/>
      <c r="AJ200" s="22"/>
      <c r="AN200" s="110"/>
      <c r="AO200" s="110"/>
      <c r="AP200" s="110"/>
      <c r="AQ200" s="110"/>
      <c r="AR200" s="7" t="str">
        <f>HYPERLINK("https://www.ejacket.nsf.gov/ej/showProposal.do?ID="&amp;ckCodingQTable[[#This Row],[prop_id]],"eJ")</f>
        <v>eJ</v>
      </c>
      <c r="AS200" t="s">
        <v>2881</v>
      </c>
      <c r="AT200" t="s">
        <v>3612</v>
      </c>
      <c r="AU200" t="b">
        <f>IF(ckCodingQTable[[#This Row],[ILN]]="N",SUBSTITUTE(AT199," ","")&lt;&gt;SUBSTITUTE(ckCodingQTable[[#This Row],[prop_titl_txt]]," ",""), FALSE)</f>
        <v>0</v>
      </c>
      <c r="AV200">
        <v>0</v>
      </c>
      <c r="AW200" s="13">
        <v>399955</v>
      </c>
      <c r="AX200" s="13">
        <v>399955</v>
      </c>
      <c r="AY200" s="13"/>
      <c r="AZ200" s="13"/>
      <c r="BA200" s="13">
        <v>84151</v>
      </c>
      <c r="BB200" s="13"/>
      <c r="BD200">
        <v>4</v>
      </c>
      <c r="BE200">
        <v>4</v>
      </c>
      <c r="BH200">
        <v>0</v>
      </c>
      <c r="BI200">
        <v>0</v>
      </c>
      <c r="BJ200">
        <v>0</v>
      </c>
      <c r="BK200">
        <v>0</v>
      </c>
      <c r="BL200" t="s">
        <v>3618</v>
      </c>
    </row>
    <row r="201" spans="1:64" x14ac:dyDescent="0.35">
      <c r="A201" s="30"/>
      <c r="B201" s="30">
        <v>43005.474999999999</v>
      </c>
      <c r="C201" t="s">
        <v>2839</v>
      </c>
      <c r="D201" t="s">
        <v>2840</v>
      </c>
      <c r="E201" t="s">
        <v>464</v>
      </c>
      <c r="F201" t="s">
        <v>2819</v>
      </c>
      <c r="G201" t="s">
        <v>2820</v>
      </c>
      <c r="H201" s="21" t="s">
        <v>2821</v>
      </c>
      <c r="I201" s="85">
        <v>0</v>
      </c>
      <c r="J201" s="85">
        <v>0</v>
      </c>
      <c r="L201" t="s">
        <v>1119</v>
      </c>
      <c r="M201" t="s">
        <v>2972</v>
      </c>
      <c r="N201" t="str">
        <f>IF(SUM(ckCodingQTable[[#This Row],[NfmlPIs]:[NnonWhtAsnPIs]])&gt;0,"WMD","")</f>
        <v/>
      </c>
      <c r="O201" t="b">
        <f>_xlfn.XOR(IFERROR(MATCH(ckCodingQTable[[#This Row],[st_code]],EpscorTable[],0)&gt;0,FALSE),IFERROR(FIND("9150",ckCodingQTable[[#This Row],[propPRCs]])&gt;0,FALSE))</f>
        <v>0</v>
      </c>
      <c r="P201" s="21" t="b">
        <f>_xlfn.XOR(ckCodingQTable[[#This Row],[wmd]]&lt;&gt;"",IFERROR(FIND("9102",ckCodingQTable[[#This Row],[propPRCs]])&gt;0,FALSE))</f>
        <v>0</v>
      </c>
      <c r="S201" s="106">
        <f>S200+(ckCodingQTable[[#This Row],[ILN]]&lt;"M")</f>
        <v>117</v>
      </c>
      <c r="T201" s="21" t="s">
        <v>2824</v>
      </c>
      <c r="U201" t="s">
        <v>1449</v>
      </c>
      <c r="V201" s="7" t="str">
        <f>HYPERLINK("https://www.ejacket.nsf.gov/ej/showProposal.do?ID="&amp;ckCodingQTable[[#This Row],[prop_id]],"eJ")</f>
        <v>eJ</v>
      </c>
      <c r="W201" t="s">
        <v>2841</v>
      </c>
      <c r="X201" t="s">
        <v>1449</v>
      </c>
      <c r="Y201" t="s">
        <v>1450</v>
      </c>
      <c r="Z201" t="s">
        <v>3619</v>
      </c>
      <c r="AA201" t="s">
        <v>3620</v>
      </c>
      <c r="AB201" s="109" t="str">
        <f>HYPERLINK("mailto:"&amp;ckCodingQTable[[#This Row],[email]]&amp;"&amp;subject=Your NSF Proposal:  "&amp;ckCodingQTable[[#This Row],[Div]]&amp;" "&amp;ckCodingQTable[[#This Row],[prop_id]], ckCodingQTable[[#This Row],[email]])</f>
        <v>abouzeid@ecse.rpi.edu</v>
      </c>
      <c r="AC201" s="30">
        <v>43131</v>
      </c>
      <c r="AD201">
        <v>36</v>
      </c>
      <c r="AG201" s="110"/>
      <c r="AI201" s="26"/>
      <c r="AJ201" s="22"/>
      <c r="AN201" s="110"/>
      <c r="AO201" s="110"/>
      <c r="AP201" s="110"/>
      <c r="AQ201" s="110"/>
      <c r="AR201" s="7" t="str">
        <f>HYPERLINK("https://www.ejacket.nsf.gov/ej/showProposal.do?ID="&amp;ckCodingQTable[[#This Row],[prop_id]],"eJ")</f>
        <v>eJ</v>
      </c>
      <c r="AS201" t="s">
        <v>2829</v>
      </c>
      <c r="AT201" t="s">
        <v>3621</v>
      </c>
      <c r="AU201" t="b">
        <f>IF(ckCodingQTable[[#This Row],[ILN]]="N",SUBSTITUTE(AT200," ","")&lt;&gt;SUBSTITUTE(ckCodingQTable[[#This Row],[prop_titl_txt]]," ",""), FALSE)</f>
        <v>0</v>
      </c>
      <c r="AV201">
        <v>0</v>
      </c>
      <c r="AW201" s="13">
        <v>498646</v>
      </c>
      <c r="AX201" s="13">
        <v>498646</v>
      </c>
      <c r="AY201" s="13"/>
      <c r="AZ201" s="13"/>
      <c r="BA201" s="13">
        <v>104222</v>
      </c>
      <c r="BB201" s="13"/>
      <c r="BC201">
        <v>2</v>
      </c>
      <c r="BD201">
        <v>3</v>
      </c>
      <c r="BE201">
        <v>3</v>
      </c>
      <c r="BH201">
        <v>0</v>
      </c>
      <c r="BI201">
        <v>0</v>
      </c>
      <c r="BJ201">
        <v>0</v>
      </c>
      <c r="BK201">
        <v>0</v>
      </c>
      <c r="BL201" t="s">
        <v>3622</v>
      </c>
    </row>
    <row r="202" spans="1:64" x14ac:dyDescent="0.35">
      <c r="A202" s="30"/>
      <c r="B202" s="30">
        <v>43005.388194444444</v>
      </c>
      <c r="C202" t="s">
        <v>2839</v>
      </c>
      <c r="D202" t="s">
        <v>2840</v>
      </c>
      <c r="E202" t="s">
        <v>464</v>
      </c>
      <c r="F202" t="s">
        <v>2819</v>
      </c>
      <c r="G202" t="s">
        <v>2820</v>
      </c>
      <c r="H202" s="21" t="s">
        <v>2821</v>
      </c>
      <c r="I202" s="85">
        <v>1</v>
      </c>
      <c r="J202" s="85">
        <v>0</v>
      </c>
      <c r="L202" t="s">
        <v>1119</v>
      </c>
      <c r="M202" t="s">
        <v>3386</v>
      </c>
      <c r="N202" t="str">
        <f>IF(SUM(ckCodingQTable[[#This Row],[NfmlPIs]:[NnonWhtAsnPIs]])&gt;0,"WMD","")</f>
        <v/>
      </c>
      <c r="O202" t="b">
        <f>_xlfn.XOR(IFERROR(MATCH(ckCodingQTable[[#This Row],[st_code]],EpscorTable[],0)&gt;0,FALSE),IFERROR(FIND("9150",ckCodingQTable[[#This Row],[propPRCs]])&gt;0,FALSE))</f>
        <v>0</v>
      </c>
      <c r="P202" s="21" t="b">
        <f>_xlfn.XOR(ckCodingQTable[[#This Row],[wmd]]&lt;&gt;"",IFERROR(FIND("9102",ckCodingQTable[[#This Row],[propPRCs]])&gt;0,FALSE))</f>
        <v>0</v>
      </c>
      <c r="Q202" t="s">
        <v>485</v>
      </c>
      <c r="S202" s="106">
        <f>S201+(ckCodingQTable[[#This Row],[ILN]]&lt;"M")</f>
        <v>117</v>
      </c>
      <c r="T202" s="21" t="s">
        <v>2834</v>
      </c>
      <c r="U202" t="s">
        <v>1449</v>
      </c>
      <c r="V202" s="7" t="str">
        <f>HYPERLINK("https://www.ejacket.nsf.gov/ej/showProposal.do?ID="&amp;ckCodingQTable[[#This Row],[prop_id]],"eJ")</f>
        <v>eJ</v>
      </c>
      <c r="W202" t="s">
        <v>2841</v>
      </c>
      <c r="X202" t="s">
        <v>3623</v>
      </c>
      <c r="Y202" t="s">
        <v>3624</v>
      </c>
      <c r="Z202" t="s">
        <v>3625</v>
      </c>
      <c r="AA202" t="s">
        <v>603</v>
      </c>
      <c r="AB202" s="109" t="str">
        <f>HYPERLINK("mailto:"&amp;ckCodingQTable[[#This Row],[email]]&amp;"&amp;subject=Your NSF Proposal:  "&amp;ckCodingQTable[[#This Row],[Div]]&amp;" "&amp;ckCodingQTable[[#This Row],[prop_id]], ckCodingQTable[[#This Row],[email]])</f>
        <v>helgamal@ee.eng.ohio-state.edu</v>
      </c>
      <c r="AC202" s="30">
        <v>43131</v>
      </c>
      <c r="AD202">
        <v>36</v>
      </c>
      <c r="AG202" s="110"/>
      <c r="AI202" s="26"/>
      <c r="AJ202" s="22"/>
      <c r="AN202" s="110"/>
      <c r="AO202" s="110"/>
      <c r="AP202" s="110"/>
      <c r="AQ202" s="110"/>
      <c r="AR202" s="7" t="str">
        <f>HYPERLINK("https://www.ejacket.nsf.gov/ej/showProposal.do?ID="&amp;ckCodingQTable[[#This Row],[prop_id]],"eJ")</f>
        <v>eJ</v>
      </c>
      <c r="AS202" t="s">
        <v>2829</v>
      </c>
      <c r="AT202" t="s">
        <v>3626</v>
      </c>
      <c r="AU202" t="b">
        <f>IF(ckCodingQTable[[#This Row],[ILN]]="N",SUBSTITUTE(AT201," ","")&lt;&gt;SUBSTITUTE(ckCodingQTable[[#This Row],[prop_titl_txt]]," ",""), FALSE)</f>
        <v>0</v>
      </c>
      <c r="AV202">
        <v>0</v>
      </c>
      <c r="AW202" s="13">
        <v>349450</v>
      </c>
      <c r="AX202" s="13">
        <v>349450</v>
      </c>
      <c r="AY202" s="13"/>
      <c r="AZ202" s="13">
        <v>15000</v>
      </c>
      <c r="BA202" s="13"/>
      <c r="BB202" s="13"/>
      <c r="BC202">
        <v>3</v>
      </c>
      <c r="BD202">
        <v>3</v>
      </c>
      <c r="BE202">
        <v>3</v>
      </c>
      <c r="BH202">
        <v>0</v>
      </c>
      <c r="BI202">
        <v>0</v>
      </c>
      <c r="BJ202">
        <v>0</v>
      </c>
      <c r="BK202">
        <v>0</v>
      </c>
      <c r="BL202" t="s">
        <v>3627</v>
      </c>
    </row>
    <row r="203" spans="1:64" x14ac:dyDescent="0.35">
      <c r="A203" s="30"/>
      <c r="B203" s="30">
        <v>43005.567361111112</v>
      </c>
      <c r="C203" t="s">
        <v>2839</v>
      </c>
      <c r="D203" t="s">
        <v>2840</v>
      </c>
      <c r="E203" t="s">
        <v>464</v>
      </c>
      <c r="F203" t="s">
        <v>2819</v>
      </c>
      <c r="G203" t="s">
        <v>2820</v>
      </c>
      <c r="H203" s="21" t="s">
        <v>2821</v>
      </c>
      <c r="I203" s="85">
        <v>1</v>
      </c>
      <c r="J203" s="85">
        <v>0</v>
      </c>
      <c r="L203" t="s">
        <v>1119</v>
      </c>
      <c r="M203" t="s">
        <v>2851</v>
      </c>
      <c r="N203" t="str">
        <f>IF(SUM(ckCodingQTable[[#This Row],[NfmlPIs]:[NnonWhtAsnPIs]])&gt;0,"WMD","")</f>
        <v/>
      </c>
      <c r="O203" t="b">
        <f>_xlfn.XOR(IFERROR(MATCH(ckCodingQTable[[#This Row],[st_code]],EpscorTable[],0)&gt;0,FALSE),IFERROR(FIND("9150",ckCodingQTable[[#This Row],[propPRCs]])&gt;0,FALSE))</f>
        <v>0</v>
      </c>
      <c r="P203" s="21" t="b">
        <f>_xlfn.XOR(ckCodingQTable[[#This Row],[wmd]]&lt;&gt;"",IFERROR(FIND("9102",ckCodingQTable[[#This Row],[propPRCs]])&gt;0,FALSE))</f>
        <v>0</v>
      </c>
      <c r="Q203" t="s">
        <v>485</v>
      </c>
      <c r="S203" s="106">
        <f>S202+(ckCodingQTable[[#This Row],[ILN]]&lt;"M")</f>
        <v>117</v>
      </c>
      <c r="T203" s="21" t="s">
        <v>2834</v>
      </c>
      <c r="U203" t="s">
        <v>1449</v>
      </c>
      <c r="V203" s="7" t="str">
        <f>HYPERLINK("https://www.ejacket.nsf.gov/ej/showProposal.do?ID="&amp;ckCodingQTable[[#This Row],[prop_id]],"eJ")</f>
        <v>eJ</v>
      </c>
      <c r="W203" t="s">
        <v>2841</v>
      </c>
      <c r="X203" t="s">
        <v>3628</v>
      </c>
      <c r="Y203" t="s">
        <v>3394</v>
      </c>
      <c r="Z203" t="s">
        <v>3395</v>
      </c>
      <c r="AA203" t="s">
        <v>3396</v>
      </c>
      <c r="AB203" s="109" t="str">
        <f>HYPERLINK("mailto:"&amp;ckCodingQTable[[#This Row],[email]]&amp;"&amp;subject=Your NSF Proposal:  "&amp;ckCodingQTable[[#This Row],[Div]]&amp;" "&amp;ckCodingQTable[[#This Row],[prop_id]], ckCodingQTable[[#This Row],[email]])</f>
        <v>lflai@ucdavis.edu</v>
      </c>
      <c r="AC203" s="30">
        <v>43131</v>
      </c>
      <c r="AD203">
        <v>36</v>
      </c>
      <c r="AG203" s="110"/>
      <c r="AI203" s="26"/>
      <c r="AJ203" s="22"/>
      <c r="AN203" s="110"/>
      <c r="AO203" s="110"/>
      <c r="AP203" s="110"/>
      <c r="AQ203" s="110"/>
      <c r="AR203" s="7" t="str">
        <f>HYPERLINK("https://www.ejacket.nsf.gov/ej/showProposal.do?ID="&amp;ckCodingQTable[[#This Row],[prop_id]],"eJ")</f>
        <v>eJ</v>
      </c>
      <c r="AS203" t="s">
        <v>2829</v>
      </c>
      <c r="AT203" t="s">
        <v>3621</v>
      </c>
      <c r="AU203" t="b">
        <f>IF(ckCodingQTable[[#This Row],[ILN]]="N",SUBSTITUTE(AT202," ","")&lt;&gt;SUBSTITUTE(ckCodingQTable[[#This Row],[prop_titl_txt]]," ",""), FALSE)</f>
        <v>0</v>
      </c>
      <c r="AV203">
        <v>0</v>
      </c>
      <c r="AW203" s="13">
        <v>350000</v>
      </c>
      <c r="AX203" s="13">
        <v>350000</v>
      </c>
      <c r="AY203" s="13"/>
      <c r="AZ203" s="13"/>
      <c r="BA203" s="13"/>
      <c r="BB203" s="13"/>
      <c r="BC203">
        <v>3</v>
      </c>
      <c r="BD203">
        <v>3</v>
      </c>
      <c r="BE203">
        <v>4.5</v>
      </c>
      <c r="BH203">
        <v>0</v>
      </c>
      <c r="BI203">
        <v>0</v>
      </c>
      <c r="BJ203">
        <v>0</v>
      </c>
      <c r="BK203">
        <v>0</v>
      </c>
      <c r="BL203" t="s">
        <v>3397</v>
      </c>
    </row>
    <row r="204" spans="1:64" x14ac:dyDescent="0.35">
      <c r="A204" s="30"/>
      <c r="B204" s="30">
        <v>43005.479861111111</v>
      </c>
      <c r="C204" t="s">
        <v>2817</v>
      </c>
      <c r="D204" t="s">
        <v>2818</v>
      </c>
      <c r="E204" t="s">
        <v>472</v>
      </c>
      <c r="F204" t="s">
        <v>2819</v>
      </c>
      <c r="G204" t="s">
        <v>2820</v>
      </c>
      <c r="H204" s="21" t="s">
        <v>2821</v>
      </c>
      <c r="I204" s="85">
        <v>1</v>
      </c>
      <c r="J204" s="85">
        <v>0</v>
      </c>
      <c r="K204" t="s">
        <v>2822</v>
      </c>
      <c r="L204" t="s">
        <v>892</v>
      </c>
      <c r="M204" t="s">
        <v>2862</v>
      </c>
      <c r="N204" t="str">
        <f>IF(SUM(ckCodingQTable[[#This Row],[NfmlPIs]:[NnonWhtAsnPIs]])&gt;0,"WMD","")</f>
        <v/>
      </c>
      <c r="O204" t="b">
        <f>_xlfn.XOR(IFERROR(MATCH(ckCodingQTable[[#This Row],[st_code]],EpscorTable[],0)&gt;0,FALSE),IFERROR(FIND("9150",ckCodingQTable[[#This Row],[propPRCs]])&gt;0,FALSE))</f>
        <v>0</v>
      </c>
      <c r="P204" s="21" t="b">
        <f>_xlfn.XOR(ckCodingQTable[[#This Row],[wmd]]&lt;&gt;"",IFERROR(FIND("9102",ckCodingQTable[[#This Row],[propPRCs]])&gt;0,FALSE))</f>
        <v>0</v>
      </c>
      <c r="Q204" t="s">
        <v>2979</v>
      </c>
      <c r="R204" s="22">
        <v>43082.530034722222</v>
      </c>
      <c r="S204" s="106">
        <f>S203+(ckCodingQTable[[#This Row],[ILN]]&lt;"M")</f>
        <v>118</v>
      </c>
      <c r="T204" s="21" t="s">
        <v>2824</v>
      </c>
      <c r="U204" t="s">
        <v>1452</v>
      </c>
      <c r="V204" s="7" t="str">
        <f>HYPERLINK("https://www.ejacket.nsf.gov/ej/showProposal.do?ID="&amp;ckCodingQTable[[#This Row],[prop_id]],"eJ")</f>
        <v>eJ</v>
      </c>
      <c r="W204" t="s">
        <v>2825</v>
      </c>
      <c r="X204" t="s">
        <v>1452</v>
      </c>
      <c r="Y204" t="s">
        <v>1453</v>
      </c>
      <c r="Z204" t="s">
        <v>3629</v>
      </c>
      <c r="AA204" t="s">
        <v>597</v>
      </c>
      <c r="AB204" s="109" t="str">
        <f>HYPERLINK("mailto:"&amp;ckCodingQTable[[#This Row],[email]]&amp;"&amp;subject=Your NSF Proposal:  "&amp;ckCodingQTable[[#This Row],[Div]]&amp;" "&amp;ckCodingQTable[[#This Row],[prop_id]], ckCodingQTable[[#This Row],[email]])</f>
        <v>hu.nguyen@neu.edu</v>
      </c>
      <c r="AC204" s="30">
        <v>43344</v>
      </c>
      <c r="AD204">
        <v>48</v>
      </c>
      <c r="AE204">
        <v>1</v>
      </c>
      <c r="AG204" s="110">
        <v>1</v>
      </c>
      <c r="AH204" t="s">
        <v>3307</v>
      </c>
      <c r="AI204" s="26">
        <v>5.5</v>
      </c>
      <c r="AJ204" s="22">
        <v>43081.395138888889</v>
      </c>
      <c r="AL204">
        <v>4</v>
      </c>
      <c r="AN204" s="110">
        <v>4</v>
      </c>
      <c r="AO204" s="110"/>
      <c r="AP204" s="110"/>
      <c r="AQ204" s="110"/>
      <c r="AR204" s="7" t="str">
        <f>HYPERLINK("https://www.ejacket.nsf.gov/ej/showProposal.do?ID="&amp;ckCodingQTable[[#This Row],[prop_id]],"eJ")</f>
        <v>eJ</v>
      </c>
      <c r="AS204" t="s">
        <v>2829</v>
      </c>
      <c r="AT204" t="s">
        <v>3630</v>
      </c>
      <c r="AU204" t="b">
        <f>IF(ckCodingQTable[[#This Row],[ILN]]="N",SUBSTITUTE(AT203," ","")&lt;&gt;SUBSTITUTE(ckCodingQTable[[#This Row],[prop_titl_txt]]," ",""), FALSE)</f>
        <v>0</v>
      </c>
      <c r="AV204">
        <v>0</v>
      </c>
      <c r="AW204" s="13">
        <v>574949</v>
      </c>
      <c r="AX204" s="13">
        <v>574949</v>
      </c>
      <c r="AY204" s="13"/>
      <c r="AZ204" s="13">
        <v>12300</v>
      </c>
      <c r="BA204" s="13">
        <v>71475</v>
      </c>
      <c r="BB204" s="13"/>
      <c r="BC204">
        <v>4</v>
      </c>
      <c r="BD204">
        <v>4</v>
      </c>
      <c r="BE204">
        <v>4</v>
      </c>
      <c r="BH204">
        <v>0</v>
      </c>
      <c r="BI204">
        <v>0</v>
      </c>
      <c r="BJ204">
        <v>0</v>
      </c>
      <c r="BK204">
        <v>0</v>
      </c>
      <c r="BL204" t="s">
        <v>3631</v>
      </c>
    </row>
    <row r="205" spans="1:64" x14ac:dyDescent="0.35">
      <c r="A205" s="30"/>
      <c r="B205" s="30">
        <v>43005.434027777781</v>
      </c>
      <c r="C205" t="s">
        <v>2817</v>
      </c>
      <c r="D205" t="s">
        <v>2818</v>
      </c>
      <c r="E205" t="s">
        <v>472</v>
      </c>
      <c r="F205" t="s">
        <v>2819</v>
      </c>
      <c r="G205" t="s">
        <v>2820</v>
      </c>
      <c r="H205" s="21" t="s">
        <v>2821</v>
      </c>
      <c r="I205" s="85">
        <v>1</v>
      </c>
      <c r="J205" s="85">
        <v>0</v>
      </c>
      <c r="K205" t="s">
        <v>2822</v>
      </c>
      <c r="L205" t="s">
        <v>892</v>
      </c>
      <c r="M205" t="s">
        <v>2862</v>
      </c>
      <c r="N205" t="str">
        <f>IF(SUM(ckCodingQTable[[#This Row],[NfmlPIs]:[NnonWhtAsnPIs]])&gt;0,"WMD","")</f>
        <v>WMD</v>
      </c>
      <c r="O205" t="b">
        <f>_xlfn.XOR(IFERROR(MATCH(ckCodingQTable[[#This Row],[st_code]],EpscorTable[],0)&gt;0,FALSE),IFERROR(FIND("9150",ckCodingQTable[[#This Row],[propPRCs]])&gt;0,FALSE))</f>
        <v>0</v>
      </c>
      <c r="P205" s="21" t="b">
        <f>_xlfn.XOR(ckCodingQTable[[#This Row],[wmd]]&lt;&gt;"",IFERROR(FIND("9102",ckCodingQTable[[#This Row],[propPRCs]])&gt;0,FALSE))</f>
        <v>1</v>
      </c>
      <c r="Q205" t="s">
        <v>2979</v>
      </c>
      <c r="R205" s="22">
        <v>43082.530034722222</v>
      </c>
      <c r="S205" s="106">
        <f>S204+(ckCodingQTable[[#This Row],[ILN]]&lt;"M")</f>
        <v>118</v>
      </c>
      <c r="T205" s="21" t="s">
        <v>2834</v>
      </c>
      <c r="U205" t="s">
        <v>1452</v>
      </c>
      <c r="V205" s="7" t="str">
        <f>HYPERLINK("https://www.ejacket.nsf.gov/ej/showProposal.do?ID="&amp;ckCodingQTable[[#This Row],[prop_id]],"eJ")</f>
        <v>eJ</v>
      </c>
      <c r="W205" t="s">
        <v>2825</v>
      </c>
      <c r="X205" t="s">
        <v>3632</v>
      </c>
      <c r="Y205" t="s">
        <v>3633</v>
      </c>
      <c r="Z205" t="s">
        <v>3634</v>
      </c>
      <c r="AA205" t="s">
        <v>2938</v>
      </c>
      <c r="AB205" s="109" t="str">
        <f>HYPERLINK("mailto:"&amp;ckCodingQTable[[#This Row],[email]]&amp;"&amp;subject=Your NSF Proposal:  "&amp;ckCodingQTable[[#This Row],[Div]]&amp;" "&amp;ckCodingQTable[[#This Row],[prop_id]], ckCodingQTable[[#This Row],[email]])</f>
        <v>minilek@seas.harvard.edu</v>
      </c>
      <c r="AC205" s="30">
        <v>43344</v>
      </c>
      <c r="AD205">
        <v>48</v>
      </c>
      <c r="AG205" s="110"/>
      <c r="AI205" s="26"/>
      <c r="AJ205" s="22"/>
      <c r="AN205" s="110"/>
      <c r="AO205" s="110"/>
      <c r="AP205" s="110"/>
      <c r="AQ205" s="110"/>
      <c r="AR205" s="7" t="str">
        <f>HYPERLINK("https://www.ejacket.nsf.gov/ej/showProposal.do?ID="&amp;ckCodingQTable[[#This Row],[prop_id]],"eJ")</f>
        <v>eJ</v>
      </c>
      <c r="AS205" t="s">
        <v>2829</v>
      </c>
      <c r="AT205" t="s">
        <v>3630</v>
      </c>
      <c r="AU205" t="b">
        <f>IF(ckCodingQTable[[#This Row],[ILN]]="N",SUBSTITUTE(AT204," ","")&lt;&gt;SUBSTITUTE(ckCodingQTable[[#This Row],[prop_titl_txt]]," ",""), FALSE)</f>
        <v>0</v>
      </c>
      <c r="AV205">
        <v>0</v>
      </c>
      <c r="AW205" s="13">
        <v>475000</v>
      </c>
      <c r="AX205" s="13">
        <v>475000</v>
      </c>
      <c r="AY205" s="13"/>
      <c r="AZ205" s="13">
        <v>12713</v>
      </c>
      <c r="BA205" s="13"/>
      <c r="BB205" s="13"/>
      <c r="BC205">
        <v>5</v>
      </c>
      <c r="BD205">
        <v>3</v>
      </c>
      <c r="BG205">
        <v>3</v>
      </c>
      <c r="BH205">
        <v>0</v>
      </c>
      <c r="BI205">
        <v>0</v>
      </c>
      <c r="BJ205">
        <v>1</v>
      </c>
      <c r="BK205">
        <v>0</v>
      </c>
      <c r="BL205" t="s">
        <v>3635</v>
      </c>
    </row>
    <row r="206" spans="1:64" hidden="1" x14ac:dyDescent="0.35">
      <c r="A206" s="30"/>
      <c r="B206" s="30">
        <v>43005.479861111111</v>
      </c>
      <c r="C206" t="s">
        <v>2817</v>
      </c>
      <c r="D206" t="s">
        <v>2818</v>
      </c>
      <c r="E206" t="s">
        <v>474</v>
      </c>
      <c r="F206" t="s">
        <v>2819</v>
      </c>
      <c r="G206" t="s">
        <v>2820</v>
      </c>
      <c r="H206" s="21" t="s">
        <v>2821</v>
      </c>
      <c r="I206" s="85">
        <v>1</v>
      </c>
      <c r="J206" s="85">
        <v>0</v>
      </c>
      <c r="K206" t="s">
        <v>2822</v>
      </c>
      <c r="L206" t="s">
        <v>885</v>
      </c>
      <c r="M206" t="s">
        <v>115</v>
      </c>
      <c r="N206" t="str">
        <f>IF(SUM(ckCodingQTable[[#This Row],[NfmlPIs]:[NnonWhtAsnPIs]])&gt;0,"WMD","")</f>
        <v>WMD</v>
      </c>
      <c r="O206" t="b">
        <f>_xlfn.XOR(IFERROR(MATCH(ckCodingQTable[[#This Row],[st_code]],EpscorTable[],0)&gt;0,FALSE),IFERROR(FIND("9150",ckCodingQTable[[#This Row],[propPRCs]])&gt;0,FALSE))</f>
        <v>0</v>
      </c>
      <c r="P206" s="21" t="b">
        <f>_xlfn.XOR(ckCodingQTable[[#This Row],[wmd]]&lt;&gt;"",IFERROR(FIND("9102",ckCodingQTable[[#This Row],[propPRCs]])&gt;0,FALSE))</f>
        <v>1</v>
      </c>
      <c r="Q206" t="s">
        <v>519</v>
      </c>
      <c r="S206" s="106">
        <f>S205+(ckCodingQTable[[#This Row],[ILN]]&lt;"M")</f>
        <v>119</v>
      </c>
      <c r="T206" s="21" t="s">
        <v>2863</v>
      </c>
      <c r="U206" t="s">
        <v>1461</v>
      </c>
      <c r="V206" s="7" t="str">
        <f>HYPERLINK("https://www.ejacket.nsf.gov/ej/showProposal.do?ID="&amp;ckCodingQTable[[#This Row],[prop_id]],"eJ")</f>
        <v>eJ</v>
      </c>
      <c r="W206" t="s">
        <v>2825</v>
      </c>
      <c r="X206" t="s">
        <v>1461</v>
      </c>
      <c r="Y206" t="s">
        <v>1462</v>
      </c>
      <c r="Z206" t="s">
        <v>3636</v>
      </c>
      <c r="AA206" t="s">
        <v>3366</v>
      </c>
      <c r="AB206" s="109" t="str">
        <f>HYPERLINK("mailto:"&amp;ckCodingQTable[[#This Row],[email]]&amp;"&amp;subject=Your NSF Proposal:  "&amp;ckCodingQTable[[#This Row],[Div]]&amp;" "&amp;ckCodingQTable[[#This Row],[prop_id]], ckCodingQTable[[#This Row],[email]])</f>
        <v>gmatthe@clemson.edu</v>
      </c>
      <c r="AC206" s="30">
        <v>43235</v>
      </c>
      <c r="AD206">
        <v>36</v>
      </c>
      <c r="AG206" s="110"/>
      <c r="AI206" s="26"/>
      <c r="AJ206" s="22"/>
      <c r="AK206" s="21">
        <v>1</v>
      </c>
      <c r="AN206" s="110"/>
      <c r="AO206" s="110"/>
      <c r="AP206" s="110"/>
      <c r="AQ206" s="110"/>
      <c r="AR206" s="7" t="str">
        <f>HYPERLINK("https://www.ejacket.nsf.gov/ej/showProposal.do?ID="&amp;ckCodingQTable[[#This Row],[prop_id]],"eJ")</f>
        <v>eJ</v>
      </c>
      <c r="AS206" t="s">
        <v>3637</v>
      </c>
      <c r="AT206" t="s">
        <v>3638</v>
      </c>
      <c r="AU206" t="b">
        <f>IF(ckCodingQTable[[#This Row],[ILN]]="N",SUBSTITUTE(AT205," ","")&lt;&gt;SUBSTITUTE(ckCodingQTable[[#This Row],[prop_titl_txt]]," ",""), FALSE)</f>
        <v>0</v>
      </c>
      <c r="AV206">
        <v>0</v>
      </c>
      <c r="AW206" s="13">
        <v>802208</v>
      </c>
      <c r="AX206" s="13">
        <v>802208</v>
      </c>
      <c r="AY206" s="13"/>
      <c r="AZ206" s="13">
        <v>22500</v>
      </c>
      <c r="BA206" s="13">
        <v>94952</v>
      </c>
      <c r="BB206" s="13"/>
      <c r="BC206">
        <v>6</v>
      </c>
      <c r="BD206">
        <v>9</v>
      </c>
      <c r="BE206">
        <v>9</v>
      </c>
      <c r="BH206">
        <v>2</v>
      </c>
      <c r="BI206">
        <v>0</v>
      </c>
      <c r="BJ206">
        <v>0</v>
      </c>
      <c r="BK206">
        <v>0</v>
      </c>
      <c r="BL206" t="s">
        <v>3639</v>
      </c>
    </row>
    <row r="207" spans="1:64" hidden="1" x14ac:dyDescent="0.35">
      <c r="A207" s="30"/>
      <c r="B207" s="30">
        <v>43005.484027777777</v>
      </c>
      <c r="C207" t="s">
        <v>2817</v>
      </c>
      <c r="D207" t="s">
        <v>2818</v>
      </c>
      <c r="E207" t="s">
        <v>476</v>
      </c>
      <c r="F207" t="s">
        <v>2819</v>
      </c>
      <c r="G207" t="s">
        <v>2820</v>
      </c>
      <c r="H207" s="21" t="s">
        <v>2821</v>
      </c>
      <c r="I207" s="85">
        <v>1</v>
      </c>
      <c r="J207" s="85">
        <v>0</v>
      </c>
      <c r="K207" t="s">
        <v>2822</v>
      </c>
      <c r="L207" t="s">
        <v>765</v>
      </c>
      <c r="M207" t="s">
        <v>3167</v>
      </c>
      <c r="N207" t="str">
        <f>IF(SUM(ckCodingQTable[[#This Row],[NfmlPIs]:[NnonWhtAsnPIs]])&gt;0,"WMD","")</f>
        <v/>
      </c>
      <c r="O207" t="b">
        <f>_xlfn.XOR(IFERROR(MATCH(ckCodingQTable[[#This Row],[st_code]],EpscorTable[],0)&gt;0,FALSE),IFERROR(FIND("9150",ckCodingQTable[[#This Row],[propPRCs]])&gt;0,FALSE))</f>
        <v>0</v>
      </c>
      <c r="P207" s="21" t="b">
        <f>_xlfn.XOR(ckCodingQTable[[#This Row],[wmd]]&lt;&gt;"",IFERROR(FIND("9102",ckCodingQTable[[#This Row],[propPRCs]])&gt;0,FALSE))</f>
        <v>0</v>
      </c>
      <c r="Q207" t="s">
        <v>3279</v>
      </c>
      <c r="R207" s="22">
        <v>43082.495821759258</v>
      </c>
      <c r="S207" s="106">
        <f>S206+(ckCodingQTable[[#This Row],[ILN]]&lt;"M")</f>
        <v>120</v>
      </c>
      <c r="T207" s="21" t="s">
        <v>2824</v>
      </c>
      <c r="U207" t="s">
        <v>1464</v>
      </c>
      <c r="V207" s="7" t="str">
        <f>HYPERLINK("https://www.ejacket.nsf.gov/ej/showProposal.do?ID="&amp;ckCodingQTable[[#This Row],[prop_id]],"eJ")</f>
        <v>eJ</v>
      </c>
      <c r="W207" t="s">
        <v>2825</v>
      </c>
      <c r="X207" t="s">
        <v>1464</v>
      </c>
      <c r="Y207" t="s">
        <v>1465</v>
      </c>
      <c r="Z207" t="s">
        <v>3378</v>
      </c>
      <c r="AA207" t="s">
        <v>3170</v>
      </c>
      <c r="AB207" s="109" t="str">
        <f>HYPERLINK("mailto:"&amp;ckCodingQTable[[#This Row],[email]]&amp;"&amp;subject=Your NSF Proposal:  "&amp;ckCodingQTable[[#This Row],[Div]]&amp;" "&amp;ckCodingQTable[[#This Row],[prop_id]], ckCodingQTable[[#This Row],[email]])</f>
        <v>whalley@cs.fsu.edu</v>
      </c>
      <c r="AC207" s="30">
        <v>43282</v>
      </c>
      <c r="AD207">
        <v>48</v>
      </c>
      <c r="AE207">
        <v>1</v>
      </c>
      <c r="AG207" s="110"/>
      <c r="AH207" t="s">
        <v>3315</v>
      </c>
      <c r="AI207" s="26">
        <v>4.75</v>
      </c>
      <c r="AJ207" s="22">
        <v>43076.731249999997</v>
      </c>
      <c r="AL207">
        <v>4</v>
      </c>
      <c r="AN207" s="110"/>
      <c r="AO207" s="110"/>
      <c r="AP207" s="110"/>
      <c r="AQ207" s="110"/>
      <c r="AR207" s="7" t="str">
        <f>HYPERLINK("https://www.ejacket.nsf.gov/ej/showProposal.do?ID="&amp;ckCodingQTable[[#This Row],[prop_id]],"eJ")</f>
        <v>eJ</v>
      </c>
      <c r="AS207" t="s">
        <v>2829</v>
      </c>
      <c r="AT207" t="s">
        <v>3640</v>
      </c>
      <c r="AU207" t="b">
        <f>IF(ckCodingQTable[[#This Row],[ILN]]="N",SUBSTITUTE(AT206," ","")&lt;&gt;SUBSTITUTE(ckCodingQTable[[#This Row],[prop_titl_txt]]," ",""), FALSE)</f>
        <v>0</v>
      </c>
      <c r="AV207">
        <v>0</v>
      </c>
      <c r="AW207" s="13">
        <v>600000</v>
      </c>
      <c r="AX207" s="13">
        <v>600000</v>
      </c>
      <c r="AY207" s="13"/>
      <c r="AZ207" s="13">
        <v>12000</v>
      </c>
      <c r="BA207" s="13"/>
      <c r="BB207" s="13"/>
      <c r="BC207">
        <v>8</v>
      </c>
      <c r="BD207">
        <v>3</v>
      </c>
      <c r="BE207">
        <v>3.48</v>
      </c>
      <c r="BH207">
        <v>0</v>
      </c>
      <c r="BI207">
        <v>0</v>
      </c>
      <c r="BJ207">
        <v>0</v>
      </c>
      <c r="BK207">
        <v>0</v>
      </c>
      <c r="BL207" t="s">
        <v>3641</v>
      </c>
    </row>
    <row r="208" spans="1:64" hidden="1" x14ac:dyDescent="0.35">
      <c r="A208" s="30"/>
      <c r="B208" s="30">
        <v>43005.57916666667</v>
      </c>
      <c r="C208" t="s">
        <v>2817</v>
      </c>
      <c r="D208" t="s">
        <v>2818</v>
      </c>
      <c r="E208" t="s">
        <v>476</v>
      </c>
      <c r="F208" t="s">
        <v>2819</v>
      </c>
      <c r="G208" t="s">
        <v>2820</v>
      </c>
      <c r="H208" s="21" t="s">
        <v>2821</v>
      </c>
      <c r="I208" s="85">
        <v>1</v>
      </c>
      <c r="J208" s="85">
        <v>0</v>
      </c>
      <c r="K208" t="s">
        <v>2822</v>
      </c>
      <c r="L208" t="s">
        <v>765</v>
      </c>
      <c r="M208" t="s">
        <v>2907</v>
      </c>
      <c r="N208" t="str">
        <f>IF(SUM(ckCodingQTable[[#This Row],[NfmlPIs]:[NnonWhtAsnPIs]])&gt;0,"WMD","")</f>
        <v/>
      </c>
      <c r="O208" t="b">
        <f>_xlfn.XOR(IFERROR(MATCH(ckCodingQTable[[#This Row],[st_code]],EpscorTable[],0)&gt;0,FALSE),IFERROR(FIND("9150",ckCodingQTable[[#This Row],[propPRCs]])&gt;0,FALSE))</f>
        <v>0</v>
      </c>
      <c r="P208" s="21" t="b">
        <f>_xlfn.XOR(ckCodingQTable[[#This Row],[wmd]]&lt;&gt;"",IFERROR(FIND("9102",ckCodingQTable[[#This Row],[propPRCs]])&gt;0,FALSE))</f>
        <v>0</v>
      </c>
      <c r="Q208" t="s">
        <v>3279</v>
      </c>
      <c r="R208" s="22">
        <v>43082.495821759258</v>
      </c>
      <c r="S208" s="106">
        <f>S207+(ckCodingQTable[[#This Row],[ILN]]&lt;"M")</f>
        <v>120</v>
      </c>
      <c r="T208" s="21" t="s">
        <v>2834</v>
      </c>
      <c r="U208" t="s">
        <v>1464</v>
      </c>
      <c r="V208" s="7" t="str">
        <f>HYPERLINK("https://www.ejacket.nsf.gov/ej/showProposal.do?ID="&amp;ckCodingQTable[[#This Row],[prop_id]],"eJ")</f>
        <v>eJ</v>
      </c>
      <c r="W208" t="s">
        <v>2825</v>
      </c>
      <c r="X208" t="s">
        <v>3642</v>
      </c>
      <c r="Y208" t="s">
        <v>3643</v>
      </c>
      <c r="Z208" t="s">
        <v>3644</v>
      </c>
      <c r="AA208" t="s">
        <v>3645</v>
      </c>
      <c r="AB208" s="109" t="str">
        <f>HYPERLINK("mailto:"&amp;ckCodingQTable[[#This Row],[email]]&amp;"&amp;subject=Your NSF Proposal:  "&amp;ckCodingQTable[[#This Row],[Div]]&amp;" "&amp;ckCodingQTable[[#This Row],[prop_id]], ckCodingQTable[[#This Row],[email]])</f>
        <v>soner@mtu.edu</v>
      </c>
      <c r="AC208" s="30">
        <v>43282</v>
      </c>
      <c r="AD208">
        <v>48</v>
      </c>
      <c r="AG208" s="110"/>
      <c r="AI208" s="26"/>
      <c r="AJ208" s="22"/>
      <c r="AN208" s="110"/>
      <c r="AO208" s="110"/>
      <c r="AP208" s="110"/>
      <c r="AQ208" s="110"/>
      <c r="AR208" s="7" t="str">
        <f>HYPERLINK("https://www.ejacket.nsf.gov/ej/showProposal.do?ID="&amp;ckCodingQTable[[#This Row],[prop_id]],"eJ")</f>
        <v>eJ</v>
      </c>
      <c r="AS208" t="s">
        <v>2829</v>
      </c>
      <c r="AT208" t="s">
        <v>3640</v>
      </c>
      <c r="AU208" t="b">
        <f>IF(ckCodingQTable[[#This Row],[ILN]]="N",SUBSTITUTE(AT207," ","")&lt;&gt;SUBSTITUTE(ckCodingQTable[[#This Row],[prop_titl_txt]]," ",""), FALSE)</f>
        <v>0</v>
      </c>
      <c r="AV208">
        <v>0</v>
      </c>
      <c r="AW208" s="13">
        <v>599958</v>
      </c>
      <c r="AX208" s="13">
        <v>599958</v>
      </c>
      <c r="AY208" s="13"/>
      <c r="AZ208" s="13">
        <v>11800</v>
      </c>
      <c r="BA208" s="13"/>
      <c r="BB208" s="13"/>
      <c r="BC208">
        <v>7</v>
      </c>
      <c r="BD208">
        <v>4</v>
      </c>
      <c r="BE208">
        <v>8</v>
      </c>
      <c r="BH208">
        <v>0</v>
      </c>
      <c r="BI208">
        <v>0</v>
      </c>
      <c r="BJ208">
        <v>0</v>
      </c>
      <c r="BK208">
        <v>0</v>
      </c>
      <c r="BL208" t="s">
        <v>3646</v>
      </c>
    </row>
    <row r="209" spans="1:64" hidden="1" x14ac:dyDescent="0.35">
      <c r="A209" s="30"/>
      <c r="B209" s="30">
        <v>43005.486805555556</v>
      </c>
      <c r="C209" t="s">
        <v>2868</v>
      </c>
      <c r="D209" t="s">
        <v>2869</v>
      </c>
      <c r="E209" t="s">
        <v>466</v>
      </c>
      <c r="F209" t="s">
        <v>2819</v>
      </c>
      <c r="G209" t="s">
        <v>2820</v>
      </c>
      <c r="H209" s="21" t="s">
        <v>2821</v>
      </c>
      <c r="I209" s="85">
        <v>1</v>
      </c>
      <c r="J209" s="85">
        <v>0</v>
      </c>
      <c r="K209" t="s">
        <v>2883</v>
      </c>
      <c r="L209" t="s">
        <v>786</v>
      </c>
      <c r="M209" t="s">
        <v>2862</v>
      </c>
      <c r="N209" t="str">
        <f>IF(SUM(ckCodingQTable[[#This Row],[NfmlPIs]:[NnonWhtAsnPIs]])&gt;0,"WMD","")</f>
        <v/>
      </c>
      <c r="O209" t="b">
        <f>_xlfn.XOR(IFERROR(MATCH(ckCodingQTable[[#This Row],[st_code]],EpscorTable[],0)&gt;0,FALSE),IFERROR(FIND("9150",ckCodingQTable[[#This Row],[propPRCs]])&gt;0,FALSE))</f>
        <v>0</v>
      </c>
      <c r="P209" s="21" t="b">
        <f>_xlfn.XOR(ckCodingQTable[[#This Row],[wmd]]&lt;&gt;"",IFERROR(FIND("9102",ckCodingQTable[[#This Row],[propPRCs]])&gt;0,FALSE))</f>
        <v>0</v>
      </c>
      <c r="Q209" t="s">
        <v>2884</v>
      </c>
      <c r="S209" s="106">
        <f>S208+(ckCodingQTable[[#This Row],[ILN]]&lt;"M")</f>
        <v>121</v>
      </c>
      <c r="T209" s="21" t="s">
        <v>2863</v>
      </c>
      <c r="U209" t="s">
        <v>1473</v>
      </c>
      <c r="V209" s="7" t="str">
        <f>HYPERLINK("https://www.ejacket.nsf.gov/ej/showProposal.do?ID="&amp;ckCodingQTable[[#This Row],[prop_id]],"eJ")</f>
        <v>eJ</v>
      </c>
      <c r="W209" t="s">
        <v>2871</v>
      </c>
      <c r="X209" t="s">
        <v>1473</v>
      </c>
      <c r="Y209" t="s">
        <v>1474</v>
      </c>
      <c r="Z209" t="s">
        <v>3647</v>
      </c>
      <c r="AA209" t="s">
        <v>2938</v>
      </c>
      <c r="AB209" s="109" t="str">
        <f>HYPERLINK("mailto:"&amp;ckCodingQTable[[#This Row],[email]]&amp;"&amp;subject=Your NSF Proposal:  "&amp;ckCodingQTable[[#This Row],[Div]]&amp;" "&amp;ckCodingQTable[[#This Row],[prop_id]], ckCodingQTable[[#This Row],[email]])</f>
        <v>pfister@seas.harvard.edu</v>
      </c>
      <c r="AC209" s="30">
        <v>43344</v>
      </c>
      <c r="AD209">
        <v>48</v>
      </c>
      <c r="AG209" s="110"/>
      <c r="AI209" s="26"/>
      <c r="AJ209" s="22"/>
      <c r="AN209" s="110"/>
      <c r="AO209" s="110"/>
      <c r="AP209" s="110"/>
      <c r="AQ209" s="110"/>
      <c r="AR209" s="7" t="str">
        <f>HYPERLINK("https://www.ejacket.nsf.gov/ej/showProposal.do?ID="&amp;ckCodingQTable[[#This Row],[prop_id]],"eJ")</f>
        <v>eJ</v>
      </c>
      <c r="AS209" t="s">
        <v>2881</v>
      </c>
      <c r="AT209" t="s">
        <v>3648</v>
      </c>
      <c r="AU209" t="b">
        <f>IF(ckCodingQTable[[#This Row],[ILN]]="N",SUBSTITUTE(AT208," ","")&lt;&gt;SUBSTITUTE(ckCodingQTable[[#This Row],[prop_titl_txt]]," ",""), FALSE)</f>
        <v>0</v>
      </c>
      <c r="AV209">
        <v>0</v>
      </c>
      <c r="AW209" s="13">
        <v>1200000</v>
      </c>
      <c r="AX209" s="13">
        <v>1200000</v>
      </c>
      <c r="AY209" s="13"/>
      <c r="AZ209" s="13">
        <v>9500</v>
      </c>
      <c r="BA209" s="13">
        <v>273296</v>
      </c>
      <c r="BB209" s="13"/>
      <c r="BC209">
        <v>3</v>
      </c>
      <c r="BD209">
        <v>8</v>
      </c>
      <c r="BG209">
        <v>8</v>
      </c>
      <c r="BH209">
        <v>0</v>
      </c>
      <c r="BI209">
        <v>0</v>
      </c>
      <c r="BJ209">
        <v>0</v>
      </c>
      <c r="BK209">
        <v>0</v>
      </c>
      <c r="BL209" t="s">
        <v>3649</v>
      </c>
    </row>
    <row r="210" spans="1:64" hidden="1" x14ac:dyDescent="0.35">
      <c r="A210" s="30"/>
      <c r="B210" s="30">
        <v>43005.486805555556</v>
      </c>
      <c r="C210" t="s">
        <v>2817</v>
      </c>
      <c r="D210" t="s">
        <v>2818</v>
      </c>
      <c r="E210" t="s">
        <v>476</v>
      </c>
      <c r="F210" t="s">
        <v>2819</v>
      </c>
      <c r="G210" t="s">
        <v>2820</v>
      </c>
      <c r="H210" s="21" t="s">
        <v>2821</v>
      </c>
      <c r="I210" s="85">
        <v>1</v>
      </c>
      <c r="J210" s="85">
        <v>0</v>
      </c>
      <c r="K210" t="s">
        <v>2822</v>
      </c>
      <c r="L210" t="s">
        <v>1069</v>
      </c>
      <c r="M210" t="s">
        <v>2907</v>
      </c>
      <c r="N210" t="str">
        <f>IF(SUM(ckCodingQTable[[#This Row],[NfmlPIs]:[NnonWhtAsnPIs]])&gt;0,"WMD","")</f>
        <v/>
      </c>
      <c r="O210" t="b">
        <f>_xlfn.XOR(IFERROR(MATCH(ckCodingQTable[[#This Row],[st_code]],EpscorTable[],0)&gt;0,FALSE),IFERROR(FIND("9150",ckCodingQTable[[#This Row],[propPRCs]])&gt;0,FALSE))</f>
        <v>0</v>
      </c>
      <c r="P210" s="21" t="b">
        <f>_xlfn.XOR(ckCodingQTable[[#This Row],[wmd]]&lt;&gt;"",IFERROR(FIND("9102",ckCodingQTable[[#This Row],[propPRCs]])&gt;0,FALSE))</f>
        <v>0</v>
      </c>
      <c r="Q210" t="s">
        <v>3156</v>
      </c>
      <c r="S210" s="106">
        <f>S209+(ckCodingQTable[[#This Row],[ILN]]&lt;"M")</f>
        <v>122</v>
      </c>
      <c r="T210" s="21" t="s">
        <v>2863</v>
      </c>
      <c r="U210" t="s">
        <v>1476</v>
      </c>
      <c r="V210" s="7" t="str">
        <f>HYPERLINK("https://www.ejacket.nsf.gov/ej/showProposal.do?ID="&amp;ckCodingQTable[[#This Row],[prop_id]],"eJ")</f>
        <v>eJ</v>
      </c>
      <c r="W210" t="s">
        <v>2825</v>
      </c>
      <c r="X210" t="s">
        <v>1476</v>
      </c>
      <c r="Y210" t="s">
        <v>1477</v>
      </c>
      <c r="Z210" t="s">
        <v>3650</v>
      </c>
      <c r="AA210" t="s">
        <v>713</v>
      </c>
      <c r="AB210" s="109" t="str">
        <f>HYPERLINK("mailto:"&amp;ckCodingQTable[[#This Row],[email]]&amp;"&amp;subject=Your NSF Proposal:  "&amp;ckCodingQTable[[#This Row],[Div]]&amp;" "&amp;ckCodingQTable[[#This Row],[prop_id]], ckCodingQTable[[#This Row],[email]])</f>
        <v>barisk@umich.edu</v>
      </c>
      <c r="AC210" s="30">
        <v>43344</v>
      </c>
      <c r="AD210">
        <v>48</v>
      </c>
      <c r="AE210">
        <v>1</v>
      </c>
      <c r="AG210" s="110">
        <v>1</v>
      </c>
      <c r="AH210" t="s">
        <v>3651</v>
      </c>
      <c r="AI210" s="26">
        <v>4.25</v>
      </c>
      <c r="AJ210" s="22">
        <v>43080.413888888892</v>
      </c>
      <c r="AL210">
        <v>4</v>
      </c>
      <c r="AN210" s="110">
        <v>4</v>
      </c>
      <c r="AO210" s="110"/>
      <c r="AP210" s="110"/>
      <c r="AQ210" s="110"/>
      <c r="AR210" s="7" t="str">
        <f>HYPERLINK("https://www.ejacket.nsf.gov/ej/showProposal.do?ID="&amp;ckCodingQTable[[#This Row],[prop_id]],"eJ")</f>
        <v>eJ</v>
      </c>
      <c r="AS210" t="s">
        <v>2829</v>
      </c>
      <c r="AT210" t="s">
        <v>3652</v>
      </c>
      <c r="AU210" t="b">
        <f>IF(ckCodingQTable[[#This Row],[ILN]]="N",SUBSTITUTE(AT209," ","")&lt;&gt;SUBSTITUTE(ckCodingQTable[[#This Row],[prop_titl_txt]]," ",""), FALSE)</f>
        <v>0</v>
      </c>
      <c r="AV210">
        <v>0</v>
      </c>
      <c r="AW210" s="13">
        <v>1200000</v>
      </c>
      <c r="AX210" s="13">
        <v>1200000</v>
      </c>
      <c r="AY210" s="13"/>
      <c r="AZ210" s="13">
        <v>3000</v>
      </c>
      <c r="BA210" s="13"/>
      <c r="BB210" s="13"/>
      <c r="BC210">
        <v>12</v>
      </c>
      <c r="BD210">
        <v>12</v>
      </c>
      <c r="BE210">
        <v>6</v>
      </c>
      <c r="BH210">
        <v>0</v>
      </c>
      <c r="BI210">
        <v>0</v>
      </c>
      <c r="BJ210">
        <v>0</v>
      </c>
      <c r="BK210">
        <v>0</v>
      </c>
      <c r="BL210" t="s">
        <v>3653</v>
      </c>
    </row>
    <row r="211" spans="1:64" hidden="1" x14ac:dyDescent="0.35">
      <c r="A211" s="30"/>
      <c r="B211" s="30">
        <v>43005.489583333336</v>
      </c>
      <c r="C211" t="s">
        <v>2839</v>
      </c>
      <c r="D211" t="s">
        <v>2840</v>
      </c>
      <c r="E211" t="s">
        <v>462</v>
      </c>
      <c r="F211" t="s">
        <v>2819</v>
      </c>
      <c r="G211" t="s">
        <v>2820</v>
      </c>
      <c r="H211" s="21" t="s">
        <v>2821</v>
      </c>
      <c r="I211" s="85">
        <v>1</v>
      </c>
      <c r="J211" s="85">
        <v>0</v>
      </c>
      <c r="L211" t="s">
        <v>761</v>
      </c>
      <c r="M211" t="s">
        <v>3061</v>
      </c>
      <c r="N211" t="str">
        <f>IF(SUM(ckCodingQTable[[#This Row],[NfmlPIs]:[NnonWhtAsnPIs]])&gt;0,"WMD","")</f>
        <v>WMD</v>
      </c>
      <c r="O211" t="b">
        <f>_xlfn.XOR(IFERROR(MATCH(ckCodingQTable[[#This Row],[st_code]],EpscorTable[],0)&gt;0,FALSE),IFERROR(FIND("9150",ckCodingQTable[[#This Row],[propPRCs]])&gt;0,FALSE))</f>
        <v>0</v>
      </c>
      <c r="P211" s="21" t="b">
        <f>_xlfn.XOR(ckCodingQTable[[#This Row],[wmd]]&lt;&gt;"",IFERROR(FIND("9102",ckCodingQTable[[#This Row],[propPRCs]])&gt;0,FALSE))</f>
        <v>1</v>
      </c>
      <c r="Q211" t="s">
        <v>485</v>
      </c>
      <c r="S211" s="106">
        <f>S210+(ckCodingQTable[[#This Row],[ILN]]&lt;"M")</f>
        <v>123</v>
      </c>
      <c r="T211" s="21" t="s">
        <v>2824</v>
      </c>
      <c r="U211" t="s">
        <v>1484</v>
      </c>
      <c r="V211" s="7" t="str">
        <f>HYPERLINK("https://www.ejacket.nsf.gov/ej/showProposal.do?ID="&amp;ckCodingQTable[[#This Row],[prop_id]],"eJ")</f>
        <v>eJ</v>
      </c>
      <c r="W211" t="s">
        <v>2841</v>
      </c>
      <c r="X211" t="s">
        <v>1484</v>
      </c>
      <c r="Y211" t="s">
        <v>1485</v>
      </c>
      <c r="Z211" t="s">
        <v>3654</v>
      </c>
      <c r="AA211" t="s">
        <v>3284</v>
      </c>
      <c r="AB211" s="109" t="str">
        <f>HYPERLINK("mailto:"&amp;ckCodingQTable[[#This Row],[email]]&amp;"&amp;subject=Your NSF Proposal:  "&amp;ckCodingQTable[[#This Row],[Div]]&amp;" "&amp;ckCodingQTable[[#This Row],[prop_id]], ckCodingQTable[[#This Row],[email]])</f>
        <v>calton@cc.gatech.edu</v>
      </c>
      <c r="AC211" s="30">
        <v>43313</v>
      </c>
      <c r="AD211">
        <v>48</v>
      </c>
      <c r="AG211" s="110"/>
      <c r="AI211" s="26"/>
      <c r="AJ211" s="22"/>
      <c r="AN211" s="110"/>
      <c r="AO211" s="110"/>
      <c r="AP211" s="110"/>
      <c r="AQ211" s="110"/>
      <c r="AR211" s="7" t="str">
        <f>HYPERLINK("https://www.ejacket.nsf.gov/ej/showProposal.do?ID="&amp;ckCodingQTable[[#This Row],[prop_id]],"eJ")</f>
        <v>eJ</v>
      </c>
      <c r="AS211" t="s">
        <v>2829</v>
      </c>
      <c r="AT211" t="s">
        <v>3655</v>
      </c>
      <c r="AU211" t="b">
        <f>IF(ckCodingQTable[[#This Row],[ILN]]="N",SUBSTITUTE(AT210," ","")&lt;&gt;SUBSTITUTE(ckCodingQTable[[#This Row],[prop_titl_txt]]," ",""), FALSE)</f>
        <v>0</v>
      </c>
      <c r="AV211">
        <v>0</v>
      </c>
      <c r="AW211" s="13">
        <v>800000</v>
      </c>
      <c r="AX211" s="13">
        <v>800000</v>
      </c>
      <c r="AY211" s="13"/>
      <c r="AZ211" s="13"/>
      <c r="BA211" s="13"/>
      <c r="BB211" s="13"/>
      <c r="BC211">
        <v>8</v>
      </c>
      <c r="BD211">
        <v>4</v>
      </c>
      <c r="BE211">
        <v>4</v>
      </c>
      <c r="BH211">
        <v>0</v>
      </c>
      <c r="BI211">
        <v>2</v>
      </c>
      <c r="BJ211">
        <v>0</v>
      </c>
      <c r="BK211">
        <v>0</v>
      </c>
      <c r="BL211" t="s">
        <v>3656</v>
      </c>
    </row>
    <row r="212" spans="1:64" hidden="1" x14ac:dyDescent="0.35">
      <c r="A212" s="30"/>
      <c r="B212" s="30">
        <v>43005.598611111112</v>
      </c>
      <c r="C212" t="s">
        <v>2839</v>
      </c>
      <c r="D212" t="s">
        <v>2840</v>
      </c>
      <c r="E212" t="s">
        <v>462</v>
      </c>
      <c r="F212" t="s">
        <v>2819</v>
      </c>
      <c r="G212" t="s">
        <v>2820</v>
      </c>
      <c r="H212" s="21" t="s">
        <v>2821</v>
      </c>
      <c r="I212" s="85">
        <v>1</v>
      </c>
      <c r="J212" s="85">
        <v>0</v>
      </c>
      <c r="L212" t="s">
        <v>761</v>
      </c>
      <c r="M212" t="s">
        <v>105</v>
      </c>
      <c r="N212" t="str">
        <f>IF(SUM(ckCodingQTable[[#This Row],[NfmlPIs]:[NnonWhtAsnPIs]])&gt;0,"WMD","")</f>
        <v/>
      </c>
      <c r="O212" t="b">
        <f>_xlfn.XOR(IFERROR(MATCH(ckCodingQTable[[#This Row],[st_code]],EpscorTable[],0)&gt;0,FALSE),IFERROR(FIND("9150",ckCodingQTable[[#This Row],[propPRCs]])&gt;0,FALSE))</f>
        <v>1</v>
      </c>
      <c r="P212" s="21" t="b">
        <f>_xlfn.XOR(ckCodingQTable[[#This Row],[wmd]]&lt;&gt;"",IFERROR(FIND("9102",ckCodingQTable[[#This Row],[propPRCs]])&gt;0,FALSE))</f>
        <v>0</v>
      </c>
      <c r="Q212" t="s">
        <v>485</v>
      </c>
      <c r="S212" s="106">
        <f>S211+(ckCodingQTable[[#This Row],[ILN]]&lt;"M")</f>
        <v>123</v>
      </c>
      <c r="T212" s="21" t="s">
        <v>2834</v>
      </c>
      <c r="U212" t="s">
        <v>1484</v>
      </c>
      <c r="V212" s="7" t="str">
        <f>HYPERLINK("https://www.ejacket.nsf.gov/ej/showProposal.do?ID="&amp;ckCodingQTable[[#This Row],[prop_id]],"eJ")</f>
        <v>eJ</v>
      </c>
      <c r="W212" t="s">
        <v>2841</v>
      </c>
      <c r="X212" t="s">
        <v>3657</v>
      </c>
      <c r="Y212" t="s">
        <v>976</v>
      </c>
      <c r="Z212" t="s">
        <v>3658</v>
      </c>
      <c r="AA212" t="s">
        <v>3659</v>
      </c>
      <c r="AB212" s="109" t="str">
        <f>HYPERLINK("mailto:"&amp;ckCodingQTable[[#This Row],[email]]&amp;"&amp;subject=Your NSF Proposal:  "&amp;ckCodingQTable[[#This Row],[Div]]&amp;" "&amp;ckCodingQTable[[#This Row],[prop_id]], ckCodingQTable[[#This Row],[email]])</f>
        <v>qwang26@lsu.edu</v>
      </c>
      <c r="AC212" s="30">
        <v>43313</v>
      </c>
      <c r="AD212">
        <v>48</v>
      </c>
      <c r="AG212" s="110"/>
      <c r="AI212" s="26"/>
      <c r="AJ212" s="22"/>
      <c r="AN212" s="110"/>
      <c r="AO212" s="110"/>
      <c r="AP212" s="110"/>
      <c r="AQ212" s="110"/>
      <c r="AR212" s="7" t="str">
        <f>HYPERLINK("https://www.ejacket.nsf.gov/ej/showProposal.do?ID="&amp;ckCodingQTable[[#This Row],[prop_id]],"eJ")</f>
        <v>eJ</v>
      </c>
      <c r="AS212" t="s">
        <v>2829</v>
      </c>
      <c r="AT212" t="s">
        <v>3655</v>
      </c>
      <c r="AU212" t="b">
        <f>IF(ckCodingQTable[[#This Row],[ILN]]="N",SUBSTITUTE(AT211," ","")&lt;&gt;SUBSTITUTE(ckCodingQTable[[#This Row],[prop_titl_txt]]," ",""), FALSE)</f>
        <v>0</v>
      </c>
      <c r="AV212">
        <v>0</v>
      </c>
      <c r="AW212" s="13">
        <v>400000</v>
      </c>
      <c r="AX212" s="13">
        <v>400000</v>
      </c>
      <c r="AY212" s="13"/>
      <c r="AZ212" s="13"/>
      <c r="BA212" s="13"/>
      <c r="BB212" s="13"/>
      <c r="BC212">
        <v>8</v>
      </c>
      <c r="BD212">
        <v>4</v>
      </c>
      <c r="BE212">
        <v>4</v>
      </c>
      <c r="BH212">
        <v>0</v>
      </c>
      <c r="BI212">
        <v>0</v>
      </c>
      <c r="BJ212">
        <v>0</v>
      </c>
      <c r="BK212">
        <v>0</v>
      </c>
      <c r="BL212" t="s">
        <v>3660</v>
      </c>
    </row>
    <row r="213" spans="1:64" hidden="1" x14ac:dyDescent="0.35">
      <c r="A213" s="30"/>
      <c r="B213" s="30">
        <v>43005.491666666669</v>
      </c>
      <c r="C213" t="s">
        <v>2868</v>
      </c>
      <c r="D213" t="s">
        <v>2869</v>
      </c>
      <c r="E213" t="s">
        <v>470</v>
      </c>
      <c r="F213" t="s">
        <v>2819</v>
      </c>
      <c r="G213" t="s">
        <v>2820</v>
      </c>
      <c r="H213" s="21" t="s">
        <v>2821</v>
      </c>
      <c r="I213" s="85">
        <v>1</v>
      </c>
      <c r="J213" s="85">
        <v>0</v>
      </c>
      <c r="K213" t="s">
        <v>2902</v>
      </c>
      <c r="L213" t="s">
        <v>935</v>
      </c>
      <c r="M213" t="s">
        <v>2922</v>
      </c>
      <c r="N213" t="str">
        <f>IF(SUM(ckCodingQTable[[#This Row],[NfmlPIs]:[NnonWhtAsnPIs]])&gt;0,"WMD","")</f>
        <v/>
      </c>
      <c r="O213" t="b">
        <f>_xlfn.XOR(IFERROR(MATCH(ckCodingQTable[[#This Row],[st_code]],EpscorTable[],0)&gt;0,FALSE),IFERROR(FIND("9150",ckCodingQTable[[#This Row],[propPRCs]])&gt;0,FALSE))</f>
        <v>0</v>
      </c>
      <c r="P213" s="21" t="b">
        <f>_xlfn.XOR(ckCodingQTable[[#This Row],[wmd]]&lt;&gt;"",IFERROR(FIND("9102",ckCodingQTable[[#This Row],[propPRCs]])&gt;0,FALSE))</f>
        <v>0</v>
      </c>
      <c r="Q213" t="s">
        <v>2903</v>
      </c>
      <c r="S213" s="106">
        <f>S212+(ckCodingQTable[[#This Row],[ILN]]&lt;"M")</f>
        <v>124</v>
      </c>
      <c r="T213" s="21" t="s">
        <v>2863</v>
      </c>
      <c r="U213" t="s">
        <v>3661</v>
      </c>
      <c r="V213" s="7" t="str">
        <f>HYPERLINK("https://www.ejacket.nsf.gov/ej/showProposal.do?ID="&amp;ckCodingQTable[[#This Row],[prop_id]],"eJ")</f>
        <v>eJ</v>
      </c>
      <c r="W213" t="s">
        <v>2871</v>
      </c>
      <c r="X213" t="s">
        <v>3661</v>
      </c>
      <c r="Y213" t="s">
        <v>3662</v>
      </c>
      <c r="Z213" t="s">
        <v>3136</v>
      </c>
      <c r="AA213" t="s">
        <v>683</v>
      </c>
      <c r="AB213" s="109" t="str">
        <f>HYPERLINK("mailto:"&amp;ckCodingQTable[[#This Row],[email]]&amp;"&amp;subject=Your NSF Proposal:  "&amp;ckCodingQTable[[#This Row],[Div]]&amp;" "&amp;ckCodingQTable[[#This Row],[prop_id]], ckCodingQTable[[#This Row],[email]])</f>
        <v>jameslo@math.umbc.edu</v>
      </c>
      <c r="AC213" s="30">
        <v>43282</v>
      </c>
      <c r="AD213">
        <v>36</v>
      </c>
      <c r="AG213" s="110"/>
      <c r="AI213" s="26"/>
      <c r="AJ213" s="22"/>
      <c r="AN213" s="110"/>
      <c r="AO213" s="110"/>
      <c r="AP213" s="110"/>
      <c r="AQ213" s="110"/>
      <c r="AR213" s="7" t="str">
        <f>HYPERLINK("https://www.ejacket.nsf.gov/ej/showProposal.do?ID="&amp;ckCodingQTable[[#This Row],[prop_id]],"eJ")</f>
        <v>eJ</v>
      </c>
      <c r="AS213" t="s">
        <v>2829</v>
      </c>
      <c r="AT213" t="s">
        <v>3663</v>
      </c>
      <c r="AU213" t="b">
        <f>IF(ckCodingQTable[[#This Row],[ILN]]="N",SUBSTITUTE(AT212," ","")&lt;&gt;SUBSTITUTE(ckCodingQTable[[#This Row],[prop_titl_txt]]," ",""), FALSE)</f>
        <v>0</v>
      </c>
      <c r="AV213">
        <v>0</v>
      </c>
      <c r="AW213" s="13">
        <v>789028</v>
      </c>
      <c r="AX213" s="13">
        <v>789028</v>
      </c>
      <c r="AY213" s="13"/>
      <c r="AZ213" s="13">
        <v>14047</v>
      </c>
      <c r="BA213" s="13">
        <v>190418</v>
      </c>
      <c r="BB213" s="13"/>
      <c r="BC213">
        <v>3</v>
      </c>
      <c r="BD213">
        <v>3</v>
      </c>
      <c r="BE213">
        <v>6</v>
      </c>
      <c r="BH213">
        <v>0</v>
      </c>
      <c r="BI213">
        <v>0</v>
      </c>
      <c r="BJ213">
        <v>0</v>
      </c>
      <c r="BK213">
        <v>0</v>
      </c>
      <c r="BL213" t="s">
        <v>3664</v>
      </c>
    </row>
    <row r="214" spans="1:64" x14ac:dyDescent="0.35">
      <c r="A214" s="30"/>
      <c r="B214" s="30">
        <v>43005.493750000001</v>
      </c>
      <c r="C214" t="s">
        <v>2817</v>
      </c>
      <c r="D214" t="s">
        <v>2818</v>
      </c>
      <c r="E214" t="s">
        <v>474</v>
      </c>
      <c r="F214" t="s">
        <v>2819</v>
      </c>
      <c r="G214" t="s">
        <v>2820</v>
      </c>
      <c r="H214" s="21" t="s">
        <v>2821</v>
      </c>
      <c r="I214" s="85">
        <v>1</v>
      </c>
      <c r="J214" s="85">
        <v>0</v>
      </c>
      <c r="K214" t="s">
        <v>2822</v>
      </c>
      <c r="L214" t="s">
        <v>885</v>
      </c>
      <c r="M214" t="s">
        <v>2833</v>
      </c>
      <c r="N214" t="str">
        <f>IF(SUM(ckCodingQTable[[#This Row],[NfmlPIs]:[NnonWhtAsnPIs]])&gt;0,"WMD","")</f>
        <v>WMD</v>
      </c>
      <c r="O214" t="b">
        <f>_xlfn.XOR(IFERROR(MATCH(ckCodingQTable[[#This Row],[st_code]],EpscorTable[],0)&gt;0,FALSE),IFERROR(FIND("9150",ckCodingQTable[[#This Row],[propPRCs]])&gt;0,FALSE))</f>
        <v>0</v>
      </c>
      <c r="P214" s="21" t="b">
        <f>_xlfn.XOR(ckCodingQTable[[#This Row],[wmd]]&lt;&gt;"",IFERROR(FIND("9102",ckCodingQTable[[#This Row],[propPRCs]])&gt;0,FALSE))</f>
        <v>1</v>
      </c>
      <c r="Q214" t="s">
        <v>2988</v>
      </c>
      <c r="S214" s="106">
        <f>S213+(ckCodingQTable[[#This Row],[ILN]]&lt;"M")</f>
        <v>125</v>
      </c>
      <c r="T214" s="21" t="s">
        <v>2824</v>
      </c>
      <c r="U214" t="s">
        <v>1487</v>
      </c>
      <c r="V214" s="7" t="str">
        <f>HYPERLINK("https://www.ejacket.nsf.gov/ej/showProposal.do?ID="&amp;ckCodingQTable[[#This Row],[prop_id]],"eJ")</f>
        <v>eJ</v>
      </c>
      <c r="W214" t="s">
        <v>2825</v>
      </c>
      <c r="X214" t="s">
        <v>1487</v>
      </c>
      <c r="Y214" t="s">
        <v>1488</v>
      </c>
      <c r="Z214" t="s">
        <v>3665</v>
      </c>
      <c r="AA214" t="s">
        <v>2929</v>
      </c>
      <c r="AB214" s="109" t="str">
        <f>HYPERLINK("mailto:"&amp;ckCodingQTable[[#This Row],[email]]&amp;"&amp;subject=Your NSF Proposal:  "&amp;ckCodingQTable[[#This Row],[Div]]&amp;" "&amp;ckCodingQTable[[#This Row],[prop_id]], ckCodingQTable[[#This Row],[email]])</f>
        <v>yener@ee.psu.edu</v>
      </c>
      <c r="AC214" s="30">
        <v>43344</v>
      </c>
      <c r="AD214">
        <v>48</v>
      </c>
      <c r="AG214" s="110"/>
      <c r="AI214" s="26"/>
      <c r="AJ214" s="22"/>
      <c r="AN214" s="110"/>
      <c r="AO214" s="110"/>
      <c r="AP214" s="110"/>
      <c r="AQ214" s="110"/>
      <c r="AR214" s="7" t="str">
        <f>HYPERLINK("https://www.ejacket.nsf.gov/ej/showProposal.do?ID="&amp;ckCodingQTable[[#This Row],[prop_id]],"eJ")</f>
        <v>eJ</v>
      </c>
      <c r="AS214" t="s">
        <v>2829</v>
      </c>
      <c r="AT214" t="s">
        <v>3666</v>
      </c>
      <c r="AU214" t="b">
        <f>IF(ckCodingQTable[[#This Row],[ILN]]="N",SUBSTITUTE(AT213," ","")&lt;&gt;SUBSTITUTE(ckCodingQTable[[#This Row],[prop_titl_txt]]," ",""), FALSE)</f>
        <v>0</v>
      </c>
      <c r="AV214">
        <v>0</v>
      </c>
      <c r="AW214" s="13">
        <v>800000</v>
      </c>
      <c r="AX214" s="13">
        <v>800000</v>
      </c>
      <c r="AY214" s="13"/>
      <c r="AZ214" s="13">
        <v>20845</v>
      </c>
      <c r="BA214" s="13"/>
      <c r="BB214" s="13"/>
      <c r="BC214">
        <v>8</v>
      </c>
      <c r="BD214">
        <v>8</v>
      </c>
      <c r="BE214">
        <v>6</v>
      </c>
      <c r="BH214">
        <v>4</v>
      </c>
      <c r="BI214">
        <v>0</v>
      </c>
      <c r="BJ214">
        <v>0</v>
      </c>
      <c r="BK214">
        <v>0</v>
      </c>
      <c r="BL214" t="s">
        <v>3667</v>
      </c>
    </row>
    <row r="215" spans="1:64" x14ac:dyDescent="0.35">
      <c r="A215" s="30"/>
      <c r="B215" s="30">
        <v>43005.629166666666</v>
      </c>
      <c r="C215" t="s">
        <v>2817</v>
      </c>
      <c r="D215" t="s">
        <v>2818</v>
      </c>
      <c r="E215" t="s">
        <v>460</v>
      </c>
      <c r="F215" t="s">
        <v>2819</v>
      </c>
      <c r="G215" t="s">
        <v>2820</v>
      </c>
      <c r="H215" s="21" t="s">
        <v>2821</v>
      </c>
      <c r="I215" s="85">
        <v>1</v>
      </c>
      <c r="J215" s="85">
        <v>0</v>
      </c>
      <c r="K215" t="s">
        <v>2822</v>
      </c>
      <c r="L215" t="s">
        <v>885</v>
      </c>
      <c r="M215" t="s">
        <v>2922</v>
      </c>
      <c r="N215" t="str">
        <f>IF(SUM(ckCodingQTable[[#This Row],[NfmlPIs]:[NnonWhtAsnPIs]])&gt;0,"WMD","")</f>
        <v>WMD</v>
      </c>
      <c r="O215" t="b">
        <f>_xlfn.XOR(IFERROR(MATCH(ckCodingQTable[[#This Row],[st_code]],EpscorTable[],0)&gt;0,FALSE),IFERROR(FIND("9150",ckCodingQTable[[#This Row],[propPRCs]])&gt;0,FALSE))</f>
        <v>0</v>
      </c>
      <c r="P215" s="21" t="b">
        <f>_xlfn.XOR(ckCodingQTable[[#This Row],[wmd]]&lt;&gt;"",IFERROR(FIND("9102",ckCodingQTable[[#This Row],[propPRCs]])&gt;0,FALSE))</f>
        <v>1</v>
      </c>
      <c r="Q215" t="s">
        <v>3668</v>
      </c>
      <c r="S215" s="106">
        <f>S214+(ckCodingQTable[[#This Row],[ILN]]&lt;"M")</f>
        <v>125</v>
      </c>
      <c r="T215" s="21" t="s">
        <v>2834</v>
      </c>
      <c r="U215" t="s">
        <v>1487</v>
      </c>
      <c r="V215" s="7" t="str">
        <f>HYPERLINK("https://www.ejacket.nsf.gov/ej/showProposal.do?ID="&amp;ckCodingQTable[[#This Row],[prop_id]],"eJ")</f>
        <v>eJ</v>
      </c>
      <c r="W215" t="s">
        <v>2825</v>
      </c>
      <c r="X215" t="s">
        <v>3669</v>
      </c>
      <c r="Y215" t="s">
        <v>3670</v>
      </c>
      <c r="Z215" t="s">
        <v>3671</v>
      </c>
      <c r="AA215" t="s">
        <v>2926</v>
      </c>
      <c r="AB215" s="109" t="str">
        <f>HYPERLINK("mailto:"&amp;ckCodingQTable[[#This Row],[email]]&amp;"&amp;subject=Your NSF Proposal:  "&amp;ckCodingQTable[[#This Row],[Div]]&amp;" "&amp;ckCodingQTable[[#This Row],[prop_id]], ckCodingQTable[[#This Row],[email]])</f>
        <v>ulukus@umd.edu</v>
      </c>
      <c r="AC215" s="30">
        <v>43344</v>
      </c>
      <c r="AD215">
        <v>48</v>
      </c>
      <c r="AG215" s="110"/>
      <c r="AI215" s="26"/>
      <c r="AJ215" s="22"/>
      <c r="AN215" s="110"/>
      <c r="AO215" s="110"/>
      <c r="AP215" s="110"/>
      <c r="AQ215" s="110"/>
      <c r="AR215" s="7" t="str">
        <f>HYPERLINK("https://www.ejacket.nsf.gov/ej/showProposal.do?ID="&amp;ckCodingQTable[[#This Row],[prop_id]],"eJ")</f>
        <v>eJ</v>
      </c>
      <c r="AS215" t="s">
        <v>2829</v>
      </c>
      <c r="AT215" t="s">
        <v>3666</v>
      </c>
      <c r="AU215" t="b">
        <f>IF(ckCodingQTable[[#This Row],[ILN]]="N",SUBSTITUTE(AT214," ","")&lt;&gt;SUBSTITUTE(ckCodingQTable[[#This Row],[prop_titl_txt]]," ",""), FALSE)</f>
        <v>0</v>
      </c>
      <c r="AV215">
        <v>0</v>
      </c>
      <c r="AW215" s="13">
        <v>400000</v>
      </c>
      <c r="AX215" s="13">
        <v>400000</v>
      </c>
      <c r="AY215" s="13"/>
      <c r="AZ215" s="13">
        <v>8000</v>
      </c>
      <c r="BA215" s="13"/>
      <c r="BB215" s="13"/>
      <c r="BC215">
        <v>4</v>
      </c>
      <c r="BD215">
        <v>4</v>
      </c>
      <c r="BE215">
        <v>4</v>
      </c>
      <c r="BH215">
        <v>2</v>
      </c>
      <c r="BI215">
        <v>0</v>
      </c>
      <c r="BJ215">
        <v>0</v>
      </c>
      <c r="BK215">
        <v>0</v>
      </c>
      <c r="BL215" t="s">
        <v>3672</v>
      </c>
    </row>
    <row r="216" spans="1:64" x14ac:dyDescent="0.35">
      <c r="A216" s="30"/>
      <c r="B216" s="30">
        <v>43005.496527777781</v>
      </c>
      <c r="C216" t="s">
        <v>2868</v>
      </c>
      <c r="D216" t="s">
        <v>2869</v>
      </c>
      <c r="E216" t="s">
        <v>468</v>
      </c>
      <c r="F216" t="s">
        <v>2819</v>
      </c>
      <c r="G216" t="s">
        <v>2820</v>
      </c>
      <c r="H216" s="21" t="s">
        <v>2821</v>
      </c>
      <c r="I216" s="85">
        <v>1</v>
      </c>
      <c r="J216" s="85">
        <v>0</v>
      </c>
      <c r="K216" t="s">
        <v>2911</v>
      </c>
      <c r="L216" t="s">
        <v>800</v>
      </c>
      <c r="M216" t="s">
        <v>2856</v>
      </c>
      <c r="N216" t="str">
        <f>IF(SUM(ckCodingQTable[[#This Row],[NfmlPIs]:[NnonWhtAsnPIs]])&gt;0,"WMD","")</f>
        <v/>
      </c>
      <c r="O216" t="b">
        <f>_xlfn.XOR(IFERROR(MATCH(ckCodingQTable[[#This Row],[st_code]],EpscorTable[],0)&gt;0,FALSE),IFERROR(FIND("9150",ckCodingQTable[[#This Row],[propPRCs]])&gt;0,FALSE))</f>
        <v>0</v>
      </c>
      <c r="P216" s="21" t="b">
        <f>_xlfn.XOR(ckCodingQTable[[#This Row],[wmd]]&lt;&gt;"",IFERROR(FIND("9102",ckCodingQTable[[#This Row],[propPRCs]])&gt;0,FALSE))</f>
        <v>0</v>
      </c>
      <c r="Q216" t="s">
        <v>468</v>
      </c>
      <c r="S216" s="106">
        <f>S215+(ckCodingQTable[[#This Row],[ILN]]&lt;"M")</f>
        <v>126</v>
      </c>
      <c r="T216" s="21" t="s">
        <v>2824</v>
      </c>
      <c r="U216" t="s">
        <v>1490</v>
      </c>
      <c r="V216" s="7" t="str">
        <f>HYPERLINK("https://www.ejacket.nsf.gov/ej/showProposal.do?ID="&amp;ckCodingQTable[[#This Row],[prop_id]],"eJ")</f>
        <v>eJ</v>
      </c>
      <c r="W216" t="s">
        <v>2871</v>
      </c>
      <c r="X216" t="s">
        <v>1490</v>
      </c>
      <c r="Y216" t="s">
        <v>1491</v>
      </c>
      <c r="Z216" t="s">
        <v>3673</v>
      </c>
      <c r="AA216" t="s">
        <v>2960</v>
      </c>
      <c r="AB216" s="109" t="str">
        <f>HYPERLINK("mailto:"&amp;ckCodingQTable[[#This Row],[email]]&amp;"&amp;subject=Your NSF Proposal:  "&amp;ckCodingQTable[[#This Row],[Div]]&amp;" "&amp;ckCodingQTable[[#This Row],[prop_id]], ckCodingQTable[[#This Row],[email]])</f>
        <v>ygingold@gmu.edu</v>
      </c>
      <c r="AC216" s="30">
        <v>43191</v>
      </c>
      <c r="AD216">
        <v>48</v>
      </c>
      <c r="AG216" s="110"/>
      <c r="AI216" s="26"/>
      <c r="AJ216" s="22"/>
      <c r="AN216" s="110"/>
      <c r="AO216" s="110"/>
      <c r="AP216" s="110"/>
      <c r="AQ216" s="110"/>
      <c r="AR216" s="7" t="str">
        <f>HYPERLINK("https://www.ejacket.nsf.gov/ej/showProposal.do?ID="&amp;ckCodingQTable[[#This Row],[prop_id]],"eJ")</f>
        <v>eJ</v>
      </c>
      <c r="AS216" t="s">
        <v>2829</v>
      </c>
      <c r="AT216" t="s">
        <v>3674</v>
      </c>
      <c r="AU216" t="b">
        <f>IF(ckCodingQTable[[#This Row],[ILN]]="N",SUBSTITUTE(AT215," ","")&lt;&gt;SUBSTITUTE(ckCodingQTable[[#This Row],[prop_titl_txt]]," ",""), FALSE)</f>
        <v>0</v>
      </c>
      <c r="AV216">
        <v>0</v>
      </c>
      <c r="AW216" s="13">
        <v>667216</v>
      </c>
      <c r="AX216" s="13">
        <v>667216</v>
      </c>
      <c r="AY216" s="13"/>
      <c r="AZ216" s="13">
        <v>11340</v>
      </c>
      <c r="BA216" s="13"/>
      <c r="BB216" s="13"/>
      <c r="BC216">
        <v>8</v>
      </c>
      <c r="BD216">
        <v>4</v>
      </c>
      <c r="BE216">
        <v>2</v>
      </c>
      <c r="BH216">
        <v>0</v>
      </c>
      <c r="BI216">
        <v>0</v>
      </c>
      <c r="BJ216">
        <v>0</v>
      </c>
      <c r="BK216">
        <v>0</v>
      </c>
      <c r="BL216" t="s">
        <v>3675</v>
      </c>
    </row>
    <row r="217" spans="1:64" x14ac:dyDescent="0.35">
      <c r="A217" s="30"/>
      <c r="B217" s="30">
        <v>43005.504166666666</v>
      </c>
      <c r="C217" t="s">
        <v>2868</v>
      </c>
      <c r="D217" t="s">
        <v>2869</v>
      </c>
      <c r="E217" t="s">
        <v>468</v>
      </c>
      <c r="F217" t="s">
        <v>2819</v>
      </c>
      <c r="G217" t="s">
        <v>2820</v>
      </c>
      <c r="H217" s="21" t="s">
        <v>2821</v>
      </c>
      <c r="I217" s="85">
        <v>1</v>
      </c>
      <c r="J217" s="85">
        <v>0</v>
      </c>
      <c r="K217" t="s">
        <v>2911</v>
      </c>
      <c r="L217" t="s">
        <v>800</v>
      </c>
      <c r="M217" t="s">
        <v>2972</v>
      </c>
      <c r="N217" t="str">
        <f>IF(SUM(ckCodingQTable[[#This Row],[NfmlPIs]:[NnonWhtAsnPIs]])&gt;0,"WMD","")</f>
        <v>WMD</v>
      </c>
      <c r="O217" t="b">
        <f>_xlfn.XOR(IFERROR(MATCH(ckCodingQTable[[#This Row],[st_code]],EpscorTable[],0)&gt;0,FALSE),IFERROR(FIND("9150",ckCodingQTable[[#This Row],[propPRCs]])&gt;0,FALSE))</f>
        <v>0</v>
      </c>
      <c r="P217" s="21" t="b">
        <f>_xlfn.XOR(ckCodingQTable[[#This Row],[wmd]]&lt;&gt;"",IFERROR(FIND("9102",ckCodingQTable[[#This Row],[propPRCs]])&gt;0,FALSE))</f>
        <v>1</v>
      </c>
      <c r="Q217" t="s">
        <v>468</v>
      </c>
      <c r="S217" s="106">
        <f>S216+(ckCodingQTable[[#This Row],[ILN]]&lt;"M")</f>
        <v>126</v>
      </c>
      <c r="T217" s="21" t="s">
        <v>2834</v>
      </c>
      <c r="U217" t="s">
        <v>1490</v>
      </c>
      <c r="V217" s="7" t="str">
        <f>HYPERLINK("https://www.ejacket.nsf.gov/ej/showProposal.do?ID="&amp;ckCodingQTable[[#This Row],[prop_id]],"eJ")</f>
        <v>eJ</v>
      </c>
      <c r="W217" t="s">
        <v>2871</v>
      </c>
      <c r="X217" t="s">
        <v>3676</v>
      </c>
      <c r="Y217" t="s">
        <v>1875</v>
      </c>
      <c r="Z217" t="s">
        <v>3677</v>
      </c>
      <c r="AA217" t="s">
        <v>553</v>
      </c>
      <c r="AB217" s="109" t="str">
        <f>HYPERLINK("mailto:"&amp;ckCodingQTable[[#This Row],[email]]&amp;"&amp;subject=Your NSF Proposal:  "&amp;ckCodingQTable[[#This Row],[Div]]&amp;" "&amp;ckCodingQTable[[#This Row],[prop_id]], ckCodingQTable[[#This Row],[email]])</f>
        <v>shiri.azenkot@cornell.edu</v>
      </c>
      <c r="AC217" s="30">
        <v>43191</v>
      </c>
      <c r="AD217">
        <v>48</v>
      </c>
      <c r="AG217" s="110"/>
      <c r="AI217" s="26"/>
      <c r="AJ217" s="22"/>
      <c r="AN217" s="110"/>
      <c r="AO217" s="110"/>
      <c r="AP217" s="110"/>
      <c r="AQ217" s="110"/>
      <c r="AR217" s="7" t="str">
        <f>HYPERLINK("https://www.ejacket.nsf.gov/ej/showProposal.do?ID="&amp;ckCodingQTable[[#This Row],[prop_id]],"eJ")</f>
        <v>eJ</v>
      </c>
      <c r="AS217" t="s">
        <v>2829</v>
      </c>
      <c r="AT217" t="s">
        <v>3674</v>
      </c>
      <c r="AU217" t="b">
        <f>IF(ckCodingQTable[[#This Row],[ILN]]="N",SUBSTITUTE(AT216," ","")&lt;&gt;SUBSTITUTE(ckCodingQTable[[#This Row],[prop_titl_txt]]," ",""), FALSE)</f>
        <v>0</v>
      </c>
      <c r="AV217">
        <v>0</v>
      </c>
      <c r="AW217" s="13">
        <v>532762</v>
      </c>
      <c r="AX217" s="13">
        <v>532762</v>
      </c>
      <c r="AY217" s="13"/>
      <c r="AZ217" s="13"/>
      <c r="BA217" s="13"/>
      <c r="BB217" s="13">
        <v>4000</v>
      </c>
      <c r="BC217">
        <v>4</v>
      </c>
      <c r="BD217">
        <v>4</v>
      </c>
      <c r="BE217">
        <v>4</v>
      </c>
      <c r="BH217">
        <v>2</v>
      </c>
      <c r="BI217">
        <v>0</v>
      </c>
      <c r="BJ217">
        <v>0</v>
      </c>
      <c r="BK217">
        <v>1</v>
      </c>
      <c r="BL217" t="s">
        <v>3678</v>
      </c>
    </row>
    <row r="218" spans="1:64" hidden="1" x14ac:dyDescent="0.35">
      <c r="A218" s="30"/>
      <c r="B218" s="30">
        <v>43005.497916666667</v>
      </c>
      <c r="C218" t="s">
        <v>2868</v>
      </c>
      <c r="D218" t="s">
        <v>2869</v>
      </c>
      <c r="E218" t="s">
        <v>468</v>
      </c>
      <c r="F218" t="s">
        <v>2819</v>
      </c>
      <c r="G218" t="s">
        <v>2820</v>
      </c>
      <c r="H218" s="21" t="s">
        <v>2821</v>
      </c>
      <c r="I218" s="85">
        <v>1</v>
      </c>
      <c r="J218" s="85">
        <v>0</v>
      </c>
      <c r="K218" t="s">
        <v>2911</v>
      </c>
      <c r="L218" t="s">
        <v>800</v>
      </c>
      <c r="M218" t="s">
        <v>107</v>
      </c>
      <c r="N218" t="str">
        <f>IF(SUM(ckCodingQTable[[#This Row],[NfmlPIs]:[NnonWhtAsnPIs]])&gt;0,"WMD","")</f>
        <v>WMD</v>
      </c>
      <c r="O218" t="b">
        <f>_xlfn.XOR(IFERROR(MATCH(ckCodingQTable[[#This Row],[st_code]],EpscorTable[],0)&gt;0,FALSE),IFERROR(FIND("9150",ckCodingQTable[[#This Row],[propPRCs]])&gt;0,FALSE))</f>
        <v>0</v>
      </c>
      <c r="P218" s="21" t="b">
        <f>_xlfn.XOR(ckCodingQTable[[#This Row],[wmd]]&lt;&gt;"",IFERROR(FIND("9102",ckCodingQTable[[#This Row],[propPRCs]])&gt;0,FALSE))</f>
        <v>1</v>
      </c>
      <c r="Q218" t="s">
        <v>3377</v>
      </c>
      <c r="S218" s="106">
        <f>S217+(ckCodingQTable[[#This Row],[ILN]]&lt;"M")</f>
        <v>127</v>
      </c>
      <c r="T218" s="21" t="s">
        <v>2824</v>
      </c>
      <c r="U218" t="s">
        <v>1493</v>
      </c>
      <c r="V218" s="7" t="str">
        <f>HYPERLINK("https://www.ejacket.nsf.gov/ej/showProposal.do?ID="&amp;ckCodingQTable[[#This Row],[prop_id]],"eJ")</f>
        <v>eJ</v>
      </c>
      <c r="W218" t="s">
        <v>2871</v>
      </c>
      <c r="X218" t="s">
        <v>1493</v>
      </c>
      <c r="Y218" t="s">
        <v>1494</v>
      </c>
      <c r="Z218" t="s">
        <v>3679</v>
      </c>
      <c r="AA218" t="s">
        <v>3680</v>
      </c>
      <c r="AB218" s="109" t="str">
        <f>HYPERLINK("mailto:"&amp;ckCodingQTable[[#This Row],[email]]&amp;"&amp;subject=Your NSF Proposal:  "&amp;ckCodingQTable[[#This Row],[Div]]&amp;" "&amp;ckCodingQTable[[#This Row],[prop_id]], ckCodingQTable[[#This Row],[email]])</f>
        <v>cbethel@cse.msstate.edu</v>
      </c>
      <c r="AC218" s="30">
        <v>43282</v>
      </c>
      <c r="AD218">
        <v>48</v>
      </c>
      <c r="AG218" s="110"/>
      <c r="AI218" s="26"/>
      <c r="AJ218" s="22"/>
      <c r="AN218" s="110"/>
      <c r="AO218" s="110"/>
      <c r="AP218" s="110"/>
      <c r="AQ218" s="110"/>
      <c r="AR218" s="7" t="str">
        <f>HYPERLINK("https://www.ejacket.nsf.gov/ej/showProposal.do?ID="&amp;ckCodingQTable[[#This Row],[prop_id]],"eJ")</f>
        <v>eJ</v>
      </c>
      <c r="AS218" t="s">
        <v>2829</v>
      </c>
      <c r="AT218" t="s">
        <v>3681</v>
      </c>
      <c r="AU218" t="b">
        <f>IF(ckCodingQTable[[#This Row],[ILN]]="N",SUBSTITUTE(AT217," ","")&lt;&gt;SUBSTITUTE(ckCodingQTable[[#This Row],[prop_titl_txt]]," ",""), FALSE)</f>
        <v>0</v>
      </c>
      <c r="AV218">
        <v>0</v>
      </c>
      <c r="AW218" s="13">
        <v>504354</v>
      </c>
      <c r="AX218" s="13">
        <v>504354</v>
      </c>
      <c r="AY218" s="13"/>
      <c r="AZ218" s="13">
        <v>9000</v>
      </c>
      <c r="BA218" s="13"/>
      <c r="BB218" s="13"/>
      <c r="BC218">
        <v>6</v>
      </c>
      <c r="BD218">
        <v>4</v>
      </c>
      <c r="BE218">
        <v>4</v>
      </c>
      <c r="BH218">
        <v>2</v>
      </c>
      <c r="BI218">
        <v>0</v>
      </c>
      <c r="BJ218">
        <v>0</v>
      </c>
      <c r="BK218">
        <v>0</v>
      </c>
      <c r="BL218" t="s">
        <v>3682</v>
      </c>
    </row>
    <row r="219" spans="1:64" hidden="1" x14ac:dyDescent="0.35">
      <c r="A219" s="30"/>
      <c r="B219" s="30">
        <v>43005.563194444447</v>
      </c>
      <c r="C219" t="s">
        <v>2868</v>
      </c>
      <c r="D219" t="s">
        <v>2869</v>
      </c>
      <c r="E219" t="s">
        <v>468</v>
      </c>
      <c r="F219" t="s">
        <v>2819</v>
      </c>
      <c r="G219" t="s">
        <v>2820</v>
      </c>
      <c r="H219" s="21" t="s">
        <v>2821</v>
      </c>
      <c r="I219" s="85">
        <v>1</v>
      </c>
      <c r="J219" s="85">
        <v>0</v>
      </c>
      <c r="K219" t="s">
        <v>2911</v>
      </c>
      <c r="L219" t="s">
        <v>800</v>
      </c>
      <c r="M219" t="s">
        <v>3037</v>
      </c>
      <c r="N219" t="str">
        <f>IF(SUM(ckCodingQTable[[#This Row],[NfmlPIs]:[NnonWhtAsnPIs]])&gt;0,"WMD","")</f>
        <v>WMD</v>
      </c>
      <c r="O219" t="b">
        <f>_xlfn.XOR(IFERROR(MATCH(ckCodingQTable[[#This Row],[st_code]],EpscorTable[],0)&gt;0,FALSE),IFERROR(FIND("9150",ckCodingQTable[[#This Row],[propPRCs]])&gt;0,FALSE))</f>
        <v>1</v>
      </c>
      <c r="P219" s="21" t="b">
        <f>_xlfn.XOR(ckCodingQTable[[#This Row],[wmd]]&lt;&gt;"",IFERROR(FIND("9102",ckCodingQTable[[#This Row],[propPRCs]])&gt;0,FALSE))</f>
        <v>1</v>
      </c>
      <c r="Q219" t="s">
        <v>3377</v>
      </c>
      <c r="S219" s="106">
        <f>S218+(ckCodingQTable[[#This Row],[ILN]]&lt;"M")</f>
        <v>127</v>
      </c>
      <c r="T219" s="21" t="s">
        <v>2834</v>
      </c>
      <c r="U219" t="s">
        <v>1493</v>
      </c>
      <c r="V219" s="7" t="str">
        <f>HYPERLINK("https://www.ejacket.nsf.gov/ej/showProposal.do?ID="&amp;ckCodingQTable[[#This Row],[prop_id]],"eJ")</f>
        <v>eJ</v>
      </c>
      <c r="W219" t="s">
        <v>2871</v>
      </c>
      <c r="X219" t="s">
        <v>3683</v>
      </c>
      <c r="Y219" t="s">
        <v>3684</v>
      </c>
      <c r="Z219" t="s">
        <v>3685</v>
      </c>
      <c r="AA219" t="s">
        <v>574</v>
      </c>
      <c r="AB219" s="109" t="str">
        <f>HYPERLINK("mailto:"&amp;ckCodingQTable[[#This Row],[email]]&amp;"&amp;subject=Your NSF Proposal:  "&amp;ckCodingQTable[[#This Row],[Div]]&amp;" "&amp;ckCodingQTable[[#This Row],[prop_id]], ckCodingQTable[[#This Row],[email]])</f>
        <v>selmas@indiana.edu</v>
      </c>
      <c r="AC219" s="30">
        <v>43282</v>
      </c>
      <c r="AD219">
        <v>48</v>
      </c>
      <c r="AG219" s="110"/>
      <c r="AI219" s="26"/>
      <c r="AJ219" s="22"/>
      <c r="AN219" s="110"/>
      <c r="AO219" s="110"/>
      <c r="AP219" s="110"/>
      <c r="AQ219" s="110"/>
      <c r="AR219" s="7" t="str">
        <f>HYPERLINK("https://www.ejacket.nsf.gov/ej/showProposal.do?ID="&amp;ckCodingQTable[[#This Row],[prop_id]],"eJ")</f>
        <v>eJ</v>
      </c>
      <c r="AS219" t="s">
        <v>2829</v>
      </c>
      <c r="AT219" t="s">
        <v>3681</v>
      </c>
      <c r="AU219" t="b">
        <f>IF(ckCodingQTable[[#This Row],[ILN]]="N",SUBSTITUTE(AT218," ","")&lt;&gt;SUBSTITUTE(ckCodingQTable[[#This Row],[prop_titl_txt]]," ",""), FALSE)</f>
        <v>0</v>
      </c>
      <c r="AV219">
        <v>0</v>
      </c>
      <c r="AW219" s="13">
        <v>695369</v>
      </c>
      <c r="AX219" s="13">
        <v>695369</v>
      </c>
      <c r="AY219" s="13">
        <v>69109</v>
      </c>
      <c r="AZ219" s="13">
        <v>15000</v>
      </c>
      <c r="BA219" s="13"/>
      <c r="BB219" s="13"/>
      <c r="BC219">
        <v>4</v>
      </c>
      <c r="BD219">
        <v>8</v>
      </c>
      <c r="BE219">
        <v>5</v>
      </c>
      <c r="BH219">
        <v>2</v>
      </c>
      <c r="BI219">
        <v>0</v>
      </c>
      <c r="BJ219">
        <v>0</v>
      </c>
      <c r="BK219">
        <v>0</v>
      </c>
      <c r="BL219" t="s">
        <v>3686</v>
      </c>
    </row>
    <row r="220" spans="1:64" hidden="1" x14ac:dyDescent="0.35">
      <c r="A220" s="30"/>
      <c r="B220" s="30">
        <v>43005.499305555553</v>
      </c>
      <c r="C220" t="s">
        <v>2868</v>
      </c>
      <c r="D220" t="s">
        <v>2869</v>
      </c>
      <c r="E220" t="s">
        <v>470</v>
      </c>
      <c r="F220" t="s">
        <v>2819</v>
      </c>
      <c r="G220" t="s">
        <v>2820</v>
      </c>
      <c r="H220" s="21" t="s">
        <v>2821</v>
      </c>
      <c r="I220" s="85">
        <v>1</v>
      </c>
      <c r="J220" s="85">
        <v>0</v>
      </c>
      <c r="K220" t="s">
        <v>3687</v>
      </c>
      <c r="L220" t="s">
        <v>1229</v>
      </c>
      <c r="M220" t="s">
        <v>2823</v>
      </c>
      <c r="N220" t="str">
        <f>IF(SUM(ckCodingQTable[[#This Row],[NfmlPIs]:[NnonWhtAsnPIs]])&gt;0,"WMD","")</f>
        <v>WMD</v>
      </c>
      <c r="O220" t="b">
        <f>_xlfn.XOR(IFERROR(MATCH(ckCodingQTable[[#This Row],[st_code]],EpscorTable[],0)&gt;0,FALSE),IFERROR(FIND("9150",ckCodingQTable[[#This Row],[propPRCs]])&gt;0,FALSE))</f>
        <v>0</v>
      </c>
      <c r="P220" s="21" t="b">
        <f>_xlfn.XOR(ckCodingQTable[[#This Row],[wmd]]&lt;&gt;"",IFERROR(FIND("9102",ckCodingQTable[[#This Row],[propPRCs]])&gt;0,FALSE))</f>
        <v>1</v>
      </c>
      <c r="Q220" t="s">
        <v>3688</v>
      </c>
      <c r="S220" s="106">
        <f>S219+(ckCodingQTable[[#This Row],[ILN]]&lt;"M")</f>
        <v>128</v>
      </c>
      <c r="T220" s="21" t="s">
        <v>2824</v>
      </c>
      <c r="U220" t="s">
        <v>1496</v>
      </c>
      <c r="V220" s="7" t="str">
        <f>HYPERLINK("https://www.ejacket.nsf.gov/ej/showProposal.do?ID="&amp;ckCodingQTable[[#This Row],[prop_id]],"eJ")</f>
        <v>eJ</v>
      </c>
      <c r="W220" t="s">
        <v>2871</v>
      </c>
      <c r="X220" t="s">
        <v>1496</v>
      </c>
      <c r="Y220" t="s">
        <v>1497</v>
      </c>
      <c r="Z220" t="s">
        <v>3689</v>
      </c>
      <c r="AA220" t="s">
        <v>2827</v>
      </c>
      <c r="AB220" s="109" t="str">
        <f>HYPERLINK("mailto:"&amp;ckCodingQTable[[#This Row],[email]]&amp;"&amp;subject=Your NSF Proposal:  "&amp;ckCodingQTable[[#This Row],[Div]]&amp;" "&amp;ckCodingQTable[[#This Row],[prop_id]], ckCodingQTable[[#This Row],[email]])</f>
        <v>grauman@cs.utexas.edu</v>
      </c>
      <c r="AC220" s="30">
        <v>43221</v>
      </c>
      <c r="AD220">
        <v>48</v>
      </c>
      <c r="AG220" s="110"/>
      <c r="AI220" s="26"/>
      <c r="AJ220" s="22"/>
      <c r="AN220" s="110"/>
      <c r="AO220" s="110"/>
      <c r="AP220" s="110"/>
      <c r="AQ220" s="110"/>
      <c r="AR220" s="7" t="str">
        <f>HYPERLINK("https://www.ejacket.nsf.gov/ej/showProposal.do?ID="&amp;ckCodingQTable[[#This Row],[prop_id]],"eJ")</f>
        <v>eJ</v>
      </c>
      <c r="AS220" t="s">
        <v>2829</v>
      </c>
      <c r="AT220" t="s">
        <v>3690</v>
      </c>
      <c r="AU220" t="b">
        <f>IF(ckCodingQTable[[#This Row],[ILN]]="N",SUBSTITUTE(AT219," ","")&lt;&gt;SUBSTITUTE(ckCodingQTable[[#This Row],[prop_titl_txt]]," ",""), FALSE)</f>
        <v>0</v>
      </c>
      <c r="AV220">
        <v>0</v>
      </c>
      <c r="AW220" s="13">
        <v>781581</v>
      </c>
      <c r="AX220" s="13">
        <v>781581</v>
      </c>
      <c r="AY220" s="13"/>
      <c r="AZ220" s="13">
        <v>16000</v>
      </c>
      <c r="BA220" s="13"/>
      <c r="BB220" s="13">
        <v>24000</v>
      </c>
      <c r="BC220">
        <v>4</v>
      </c>
      <c r="BD220">
        <v>4</v>
      </c>
      <c r="BE220">
        <v>6.8</v>
      </c>
      <c r="BH220">
        <v>1</v>
      </c>
      <c r="BI220">
        <v>0</v>
      </c>
      <c r="BJ220">
        <v>0</v>
      </c>
      <c r="BK220">
        <v>0</v>
      </c>
      <c r="BL220" t="s">
        <v>3691</v>
      </c>
    </row>
    <row r="221" spans="1:64" hidden="1" x14ac:dyDescent="0.35">
      <c r="A221" s="30"/>
      <c r="B221" s="30">
        <v>43005.618055555555</v>
      </c>
      <c r="C221" t="s">
        <v>2868</v>
      </c>
      <c r="D221" t="s">
        <v>2869</v>
      </c>
      <c r="E221" t="s">
        <v>470</v>
      </c>
      <c r="F221" t="s">
        <v>2819</v>
      </c>
      <c r="G221" t="s">
        <v>2820</v>
      </c>
      <c r="H221" s="21" t="s">
        <v>2821</v>
      </c>
      <c r="I221" s="85">
        <v>1</v>
      </c>
      <c r="J221" s="85">
        <v>0</v>
      </c>
      <c r="K221" t="s">
        <v>3687</v>
      </c>
      <c r="L221" t="s">
        <v>1229</v>
      </c>
      <c r="M221" t="s">
        <v>3162</v>
      </c>
      <c r="N221" t="str">
        <f>IF(SUM(ckCodingQTable[[#This Row],[NfmlPIs]:[NnonWhtAsnPIs]])&gt;0,"WMD","")</f>
        <v/>
      </c>
      <c r="O221" t="b">
        <f>_xlfn.XOR(IFERROR(MATCH(ckCodingQTable[[#This Row],[st_code]],EpscorTable[],0)&gt;0,FALSE),IFERROR(FIND("9150",ckCodingQTable[[#This Row],[propPRCs]])&gt;0,FALSE))</f>
        <v>0</v>
      </c>
      <c r="P221" s="21" t="b">
        <f>_xlfn.XOR(ckCodingQTable[[#This Row],[wmd]]&lt;&gt;"",IFERROR(FIND("9102",ckCodingQTable[[#This Row],[propPRCs]])&gt;0,FALSE))</f>
        <v>0</v>
      </c>
      <c r="Q221" t="s">
        <v>3688</v>
      </c>
      <c r="S221" s="106">
        <f>S220+(ckCodingQTable[[#This Row],[ILN]]&lt;"M")</f>
        <v>128</v>
      </c>
      <c r="T221" s="21" t="s">
        <v>2834</v>
      </c>
      <c r="U221" t="s">
        <v>1496</v>
      </c>
      <c r="V221" s="7" t="str">
        <f>HYPERLINK("https://www.ejacket.nsf.gov/ej/showProposal.do?ID="&amp;ckCodingQTable[[#This Row],[prop_id]],"eJ")</f>
        <v>eJ</v>
      </c>
      <c r="W221" t="s">
        <v>2871</v>
      </c>
      <c r="X221" t="s">
        <v>3692</v>
      </c>
      <c r="Y221" t="s">
        <v>3693</v>
      </c>
      <c r="Z221" t="s">
        <v>3694</v>
      </c>
      <c r="AA221" t="s">
        <v>3695</v>
      </c>
      <c r="AB221" s="109" t="str">
        <f>HYPERLINK("mailto:"&amp;ckCodingQTable[[#This Row],[email]]&amp;"&amp;subject=Your NSF Proposal:  "&amp;ckCodingQTable[[#This Row],[Div]]&amp;" "&amp;ckCodingQTable[[#This Row],[prop_id]], ckCodingQTable[[#This Row],[email]])</f>
        <v>greg@ttic.edu</v>
      </c>
      <c r="AC221" s="30">
        <v>43221</v>
      </c>
      <c r="AD221">
        <v>48</v>
      </c>
      <c r="AG221" s="110"/>
      <c r="AI221" s="26"/>
      <c r="AJ221" s="22"/>
      <c r="AN221" s="110"/>
      <c r="AO221" s="110"/>
      <c r="AP221" s="110"/>
      <c r="AQ221" s="110"/>
      <c r="AR221" s="7" t="str">
        <f>HYPERLINK("https://www.ejacket.nsf.gov/ej/showProposal.do?ID="&amp;ckCodingQTable[[#This Row],[prop_id]],"eJ")</f>
        <v>eJ</v>
      </c>
      <c r="AS221" t="s">
        <v>2829</v>
      </c>
      <c r="AT221" t="s">
        <v>3690</v>
      </c>
      <c r="AU221" t="b">
        <f>IF(ckCodingQTable[[#This Row],[ILN]]="N",SUBSTITUTE(AT220," ","")&lt;&gt;SUBSTITUTE(ckCodingQTable[[#This Row],[prop_titl_txt]]," ",""), FALSE)</f>
        <v>0</v>
      </c>
      <c r="AV221">
        <v>0</v>
      </c>
      <c r="AW221" s="13">
        <v>742952</v>
      </c>
      <c r="AX221" s="13">
        <v>742952</v>
      </c>
      <c r="AY221" s="13"/>
      <c r="AZ221" s="13">
        <v>20919</v>
      </c>
      <c r="BA221" s="13"/>
      <c r="BB221" s="13">
        <v>16000</v>
      </c>
      <c r="BC221">
        <v>8</v>
      </c>
      <c r="BD221">
        <v>4</v>
      </c>
      <c r="BE221">
        <v>6</v>
      </c>
      <c r="BH221">
        <v>0</v>
      </c>
      <c r="BI221">
        <v>0</v>
      </c>
      <c r="BJ221">
        <v>0</v>
      </c>
      <c r="BK221">
        <v>0</v>
      </c>
      <c r="BL221" t="s">
        <v>3696</v>
      </c>
    </row>
    <row r="222" spans="1:64" hidden="1" x14ac:dyDescent="0.35">
      <c r="A222" s="30"/>
      <c r="B222" s="30">
        <v>43005.655555555553</v>
      </c>
      <c r="C222" t="s">
        <v>2868</v>
      </c>
      <c r="D222" t="s">
        <v>2869</v>
      </c>
      <c r="E222" t="s">
        <v>470</v>
      </c>
      <c r="F222" t="s">
        <v>2819</v>
      </c>
      <c r="G222" t="s">
        <v>2820</v>
      </c>
      <c r="H222" s="21" t="s">
        <v>2821</v>
      </c>
      <c r="I222" s="85">
        <v>1</v>
      </c>
      <c r="J222" s="85">
        <v>0</v>
      </c>
      <c r="K222" t="s">
        <v>3687</v>
      </c>
      <c r="L222" t="s">
        <v>1229</v>
      </c>
      <c r="M222" t="s">
        <v>2972</v>
      </c>
      <c r="N222" t="str">
        <f>IF(SUM(ckCodingQTable[[#This Row],[NfmlPIs]:[NnonWhtAsnPIs]])&gt;0,"WMD","")</f>
        <v/>
      </c>
      <c r="O222" t="b">
        <f>_xlfn.XOR(IFERROR(MATCH(ckCodingQTable[[#This Row],[st_code]],EpscorTable[],0)&gt;0,FALSE),IFERROR(FIND("9150",ckCodingQTable[[#This Row],[propPRCs]])&gt;0,FALSE))</f>
        <v>0</v>
      </c>
      <c r="P222" s="21" t="b">
        <f>_xlfn.XOR(ckCodingQTable[[#This Row],[wmd]]&lt;&gt;"",IFERROR(FIND("9102",ckCodingQTable[[#This Row],[propPRCs]])&gt;0,FALSE))</f>
        <v>0</v>
      </c>
      <c r="Q222" t="s">
        <v>3688</v>
      </c>
      <c r="S222" s="106">
        <f>S221+(ckCodingQTable[[#This Row],[ILN]]&lt;"M")</f>
        <v>128</v>
      </c>
      <c r="T222" s="21" t="s">
        <v>2834</v>
      </c>
      <c r="U222" t="s">
        <v>1496</v>
      </c>
      <c r="V222" s="7" t="str">
        <f>HYPERLINK("https://www.ejacket.nsf.gov/ej/showProposal.do?ID="&amp;ckCodingQTable[[#This Row],[prop_id]],"eJ")</f>
        <v>eJ</v>
      </c>
      <c r="W222" t="s">
        <v>2871</v>
      </c>
      <c r="X222" t="s">
        <v>3697</v>
      </c>
      <c r="Y222" t="s">
        <v>3698</v>
      </c>
      <c r="Z222" t="s">
        <v>3699</v>
      </c>
      <c r="AA222" t="s">
        <v>589</v>
      </c>
      <c r="AB222" s="109" t="str">
        <f>HYPERLINK("mailto:"&amp;ckCodingQTable[[#This Row],[email]]&amp;"&amp;subject=Your NSF Proposal:  "&amp;ckCodingQTable[[#This Row],[Div]]&amp;" "&amp;ckCodingQTable[[#This Row],[prop_id]], ckCodingQTable[[#This Row],[email]])</f>
        <v>fergus@cs.nyu.edu</v>
      </c>
      <c r="AC222" s="30">
        <v>43221</v>
      </c>
      <c r="AD222">
        <v>48</v>
      </c>
      <c r="AG222" s="110"/>
      <c r="AI222" s="26"/>
      <c r="AJ222" s="22"/>
      <c r="AN222" s="110"/>
      <c r="AO222" s="110"/>
      <c r="AP222" s="110"/>
      <c r="AQ222" s="110"/>
      <c r="AR222" s="7" t="str">
        <f>HYPERLINK("https://www.ejacket.nsf.gov/ej/showProposal.do?ID="&amp;ckCodingQTable[[#This Row],[prop_id]],"eJ")</f>
        <v>eJ</v>
      </c>
      <c r="AS222" t="s">
        <v>2829</v>
      </c>
      <c r="AT222" t="s">
        <v>3690</v>
      </c>
      <c r="AU222" t="b">
        <f>IF(ckCodingQTable[[#This Row],[ILN]]="N",SUBSTITUTE(AT221," ","")&lt;&gt;SUBSTITUTE(ckCodingQTable[[#This Row],[prop_titl_txt]]," ",""), FALSE)</f>
        <v>0</v>
      </c>
      <c r="AV222">
        <v>0</v>
      </c>
      <c r="AW222" s="13">
        <v>757600</v>
      </c>
      <c r="AX222" s="13">
        <v>757600</v>
      </c>
      <c r="AY222" s="13"/>
      <c r="AZ222" s="13">
        <v>29185</v>
      </c>
      <c r="BA222" s="13"/>
      <c r="BB222" s="13"/>
      <c r="BC222">
        <v>8</v>
      </c>
      <c r="BD222">
        <v>4</v>
      </c>
      <c r="BE222">
        <v>4</v>
      </c>
      <c r="BH222">
        <v>0</v>
      </c>
      <c r="BI222">
        <v>0</v>
      </c>
      <c r="BJ222">
        <v>0</v>
      </c>
      <c r="BK222">
        <v>0</v>
      </c>
      <c r="BL222" t="s">
        <v>3700</v>
      </c>
    </row>
    <row r="223" spans="1:64" hidden="1" x14ac:dyDescent="0.35">
      <c r="A223" s="30"/>
      <c r="B223" s="30">
        <v>43005.67083333333</v>
      </c>
      <c r="C223" t="s">
        <v>2868</v>
      </c>
      <c r="D223" t="s">
        <v>2869</v>
      </c>
      <c r="E223" t="s">
        <v>470</v>
      </c>
      <c r="F223" t="s">
        <v>2819</v>
      </c>
      <c r="G223" t="s">
        <v>2820</v>
      </c>
      <c r="H223" s="21" t="s">
        <v>2821</v>
      </c>
      <c r="I223" s="85">
        <v>1</v>
      </c>
      <c r="J223" s="85">
        <v>0</v>
      </c>
      <c r="K223" t="s">
        <v>3687</v>
      </c>
      <c r="L223" t="s">
        <v>1229</v>
      </c>
      <c r="M223" t="s">
        <v>2862</v>
      </c>
      <c r="N223" t="str">
        <f>IF(SUM(ckCodingQTable[[#This Row],[NfmlPIs]:[NnonWhtAsnPIs]])&gt;0,"WMD","")</f>
        <v/>
      </c>
      <c r="O223" t="b">
        <f>_xlfn.XOR(IFERROR(MATCH(ckCodingQTable[[#This Row],[st_code]],EpscorTable[],0)&gt;0,FALSE),IFERROR(FIND("9150",ckCodingQTable[[#This Row],[propPRCs]])&gt;0,FALSE))</f>
        <v>0</v>
      </c>
      <c r="P223" s="21" t="b">
        <f>_xlfn.XOR(ckCodingQTable[[#This Row],[wmd]]&lt;&gt;"",IFERROR(FIND("9102",ckCodingQTable[[#This Row],[propPRCs]])&gt;0,FALSE))</f>
        <v>0</v>
      </c>
      <c r="Q223" t="s">
        <v>3688</v>
      </c>
      <c r="S223" s="106">
        <f>S222+(ckCodingQTable[[#This Row],[ILN]]&lt;"M")</f>
        <v>128</v>
      </c>
      <c r="T223" s="21" t="s">
        <v>2834</v>
      </c>
      <c r="U223" t="s">
        <v>1496</v>
      </c>
      <c r="V223" s="7" t="str">
        <f>HYPERLINK("https://www.ejacket.nsf.gov/ej/showProposal.do?ID="&amp;ckCodingQTable[[#This Row],[prop_id]],"eJ")</f>
        <v>eJ</v>
      </c>
      <c r="W223" t="s">
        <v>2871</v>
      </c>
      <c r="X223" t="s">
        <v>3701</v>
      </c>
      <c r="Y223" t="s">
        <v>3702</v>
      </c>
      <c r="Z223" t="s">
        <v>3703</v>
      </c>
      <c r="AA223" t="s">
        <v>2956</v>
      </c>
      <c r="AB223" s="109" t="str">
        <f>HYPERLINK("mailto:"&amp;ckCodingQTable[[#This Row],[email]]&amp;"&amp;subject=Your NSF Proposal:  "&amp;ckCodingQTable[[#This Row],[Div]]&amp;" "&amp;ckCodingQTable[[#This Row],[prop_id]], ckCodingQTable[[#This Row],[email]])</f>
        <v>elm@cs.umass.edu</v>
      </c>
      <c r="AC223" s="30">
        <v>43221</v>
      </c>
      <c r="AD223">
        <v>48</v>
      </c>
      <c r="AG223" s="110"/>
      <c r="AI223" s="26"/>
      <c r="AJ223" s="22"/>
      <c r="AN223" s="110"/>
      <c r="AO223" s="110"/>
      <c r="AP223" s="110"/>
      <c r="AQ223" s="110"/>
      <c r="AR223" s="7" t="str">
        <f>HYPERLINK("https://www.ejacket.nsf.gov/ej/showProposal.do?ID="&amp;ckCodingQTable[[#This Row],[prop_id]],"eJ")</f>
        <v>eJ</v>
      </c>
      <c r="AS223" t="s">
        <v>2829</v>
      </c>
      <c r="AT223" t="s">
        <v>3690</v>
      </c>
      <c r="AU223" t="b">
        <f>IF(ckCodingQTable[[#This Row],[ILN]]="N",SUBSTITUTE(AT222," ","")&lt;&gt;SUBSTITUTE(ckCodingQTable[[#This Row],[prop_titl_txt]]," ",""), FALSE)</f>
        <v>0</v>
      </c>
      <c r="AV223">
        <v>0</v>
      </c>
      <c r="AW223" s="13">
        <v>773683</v>
      </c>
      <c r="AX223" s="13">
        <v>773683</v>
      </c>
      <c r="AY223" s="13"/>
      <c r="AZ223" s="13">
        <v>14400</v>
      </c>
      <c r="BA223" s="13"/>
      <c r="BB223" s="13">
        <v>16000</v>
      </c>
      <c r="BC223">
        <v>7</v>
      </c>
      <c r="BD223">
        <v>4</v>
      </c>
      <c r="BE223">
        <v>4.25</v>
      </c>
      <c r="BH223">
        <v>0</v>
      </c>
      <c r="BI223">
        <v>0</v>
      </c>
      <c r="BJ223">
        <v>0</v>
      </c>
      <c r="BK223">
        <v>0</v>
      </c>
      <c r="BL223" t="s">
        <v>3704</v>
      </c>
    </row>
    <row r="224" spans="1:64" hidden="1" x14ac:dyDescent="0.35">
      <c r="A224" s="30"/>
      <c r="B224" s="30">
        <v>43005.499305555553</v>
      </c>
      <c r="C224" t="s">
        <v>2839</v>
      </c>
      <c r="D224" t="s">
        <v>2840</v>
      </c>
      <c r="E224" t="s">
        <v>462</v>
      </c>
      <c r="F224" t="s">
        <v>2819</v>
      </c>
      <c r="G224" t="s">
        <v>2820</v>
      </c>
      <c r="H224" s="21" t="s">
        <v>2821</v>
      </c>
      <c r="I224" s="85">
        <v>1</v>
      </c>
      <c r="J224" s="85">
        <v>0</v>
      </c>
      <c r="L224" t="s">
        <v>757</v>
      </c>
      <c r="M224" t="s">
        <v>93</v>
      </c>
      <c r="N224" t="str">
        <f>IF(SUM(ckCodingQTable[[#This Row],[NfmlPIs]:[NnonWhtAsnPIs]])&gt;0,"WMD","")</f>
        <v/>
      </c>
      <c r="O224" t="b">
        <f>_xlfn.XOR(IFERROR(MATCH(ckCodingQTable[[#This Row],[st_code]],EpscorTable[],0)&gt;0,FALSE),IFERROR(FIND("9150",ckCodingQTable[[#This Row],[propPRCs]])&gt;0,FALSE))</f>
        <v>0</v>
      </c>
      <c r="P224" s="21" t="b">
        <f>_xlfn.XOR(ckCodingQTable[[#This Row],[wmd]]&lt;&gt;"",IFERROR(FIND("9102",ckCodingQTable[[#This Row],[propPRCs]])&gt;0,FALSE))</f>
        <v>0</v>
      </c>
      <c r="Q224" t="s">
        <v>3467</v>
      </c>
      <c r="S224" s="106">
        <f>S223+(ckCodingQTable[[#This Row],[ILN]]&lt;"M")</f>
        <v>129</v>
      </c>
      <c r="T224" s="21" t="s">
        <v>2824</v>
      </c>
      <c r="U224" t="s">
        <v>1499</v>
      </c>
      <c r="V224" s="7" t="str">
        <f>HYPERLINK("https://www.ejacket.nsf.gov/ej/showProposal.do?ID="&amp;ckCodingQTable[[#This Row],[prop_id]],"eJ")</f>
        <v>eJ</v>
      </c>
      <c r="W224" t="s">
        <v>2841</v>
      </c>
      <c r="X224" t="s">
        <v>1499</v>
      </c>
      <c r="Y224" t="s">
        <v>1500</v>
      </c>
      <c r="Z224" t="s">
        <v>3705</v>
      </c>
      <c r="AA224" t="s">
        <v>3379</v>
      </c>
      <c r="AB224" s="109" t="str">
        <f>HYPERLINK("mailto:"&amp;ckCodingQTable[[#This Row],[email]]&amp;"&amp;subject=Your NSF Proposal:  "&amp;ckCodingQTable[[#This Row],[Div]]&amp;" "&amp;ckCodingQTable[[#This Row],[prop_id]], ckCodingQTable[[#This Row],[email]])</f>
        <v>herlihy@cs.brown.edu</v>
      </c>
      <c r="AC224" s="30">
        <v>43252</v>
      </c>
      <c r="AD224">
        <v>48</v>
      </c>
      <c r="AG224" s="110"/>
      <c r="AI224" s="26"/>
      <c r="AJ224" s="22"/>
      <c r="AN224" s="110"/>
      <c r="AO224" s="110"/>
      <c r="AP224" s="110"/>
      <c r="AQ224" s="110"/>
      <c r="AR224" s="7" t="str">
        <f>HYPERLINK("https://www.ejacket.nsf.gov/ej/showProposal.do?ID="&amp;ckCodingQTable[[#This Row],[prop_id]],"eJ")</f>
        <v>eJ</v>
      </c>
      <c r="AS224" t="s">
        <v>2829</v>
      </c>
      <c r="AT224" t="s">
        <v>3706</v>
      </c>
      <c r="AU224" t="b">
        <f>IF(ckCodingQTable[[#This Row],[ILN]]="N",SUBSTITUTE(AT223," ","")&lt;&gt;SUBSTITUTE(ckCodingQTable[[#This Row],[prop_titl_txt]]," ",""), FALSE)</f>
        <v>0</v>
      </c>
      <c r="AV224">
        <v>0</v>
      </c>
      <c r="AW224" s="13">
        <v>500000</v>
      </c>
      <c r="AX224" s="13">
        <v>500000</v>
      </c>
      <c r="AY224" s="13"/>
      <c r="AZ224" s="13">
        <v>9774</v>
      </c>
      <c r="BA224" s="13"/>
      <c r="BB224" s="13"/>
      <c r="BC224">
        <v>4</v>
      </c>
      <c r="BD224">
        <v>4</v>
      </c>
      <c r="BE224">
        <v>2</v>
      </c>
      <c r="BH224">
        <v>0</v>
      </c>
      <c r="BI224">
        <v>0</v>
      </c>
      <c r="BJ224">
        <v>0</v>
      </c>
      <c r="BK224">
        <v>0</v>
      </c>
      <c r="BL224" t="s">
        <v>3707</v>
      </c>
    </row>
    <row r="225" spans="1:64" hidden="1" x14ac:dyDescent="0.35">
      <c r="A225" s="30"/>
      <c r="B225" s="30">
        <v>43005.557638888888</v>
      </c>
      <c r="C225" t="s">
        <v>2839</v>
      </c>
      <c r="D225" t="s">
        <v>2840</v>
      </c>
      <c r="E225" t="s">
        <v>462</v>
      </c>
      <c r="F225" t="s">
        <v>2819</v>
      </c>
      <c r="G225" t="s">
        <v>2820</v>
      </c>
      <c r="H225" s="21" t="s">
        <v>2821</v>
      </c>
      <c r="I225" s="85">
        <v>1</v>
      </c>
      <c r="J225" s="85">
        <v>0</v>
      </c>
      <c r="L225" t="s">
        <v>757</v>
      </c>
      <c r="M225" t="s">
        <v>105</v>
      </c>
      <c r="N225" t="str">
        <f>IF(SUM(ckCodingQTable[[#This Row],[NfmlPIs]:[NnonWhtAsnPIs]])&gt;0,"WMD","")</f>
        <v/>
      </c>
      <c r="O225" t="b">
        <f>_xlfn.XOR(IFERROR(MATCH(ckCodingQTable[[#This Row],[st_code]],EpscorTable[],0)&gt;0,FALSE),IFERROR(FIND("9150",ckCodingQTable[[#This Row],[propPRCs]])&gt;0,FALSE))</f>
        <v>0</v>
      </c>
      <c r="P225" s="21" t="b">
        <f>_xlfn.XOR(ckCodingQTable[[#This Row],[wmd]]&lt;&gt;"",IFERROR(FIND("9102",ckCodingQTable[[#This Row],[propPRCs]])&gt;0,FALSE))</f>
        <v>0</v>
      </c>
      <c r="Q225" t="s">
        <v>3467</v>
      </c>
      <c r="S225" s="106">
        <f>S224+(ckCodingQTable[[#This Row],[ILN]]&lt;"M")</f>
        <v>129</v>
      </c>
      <c r="T225" s="21" t="s">
        <v>2834</v>
      </c>
      <c r="U225" t="s">
        <v>1499</v>
      </c>
      <c r="V225" s="7" t="str">
        <f>HYPERLINK("https://www.ejacket.nsf.gov/ej/showProposal.do?ID="&amp;ckCodingQTable[[#This Row],[prop_id]],"eJ")</f>
        <v>eJ</v>
      </c>
      <c r="W225" t="s">
        <v>2841</v>
      </c>
      <c r="X225" t="s">
        <v>3708</v>
      </c>
      <c r="Y225" t="s">
        <v>3709</v>
      </c>
      <c r="Z225" t="s">
        <v>922</v>
      </c>
      <c r="AA225" t="s">
        <v>3659</v>
      </c>
      <c r="AB225" s="109" t="str">
        <f>HYPERLINK("mailto:"&amp;ckCodingQTable[[#This Row],[email]]&amp;"&amp;subject=Your NSF Proposal:  "&amp;ckCodingQTable[[#This Row],[Div]]&amp;" "&amp;ckCodingQTable[[#This Row],[prop_id]], ckCodingQTable[[#This Row],[email]])</f>
        <v>lpeng@lsu.edu</v>
      </c>
      <c r="AC225" s="30">
        <v>43252</v>
      </c>
      <c r="AD225">
        <v>48</v>
      </c>
      <c r="AG225" s="110"/>
      <c r="AI225" s="26"/>
      <c r="AJ225" s="22"/>
      <c r="AN225" s="110"/>
      <c r="AO225" s="110"/>
      <c r="AP225" s="110"/>
      <c r="AQ225" s="110"/>
      <c r="AR225" s="7" t="str">
        <f>HYPERLINK("https://www.ejacket.nsf.gov/ej/showProposal.do?ID="&amp;ckCodingQTable[[#This Row],[prop_id]],"eJ")</f>
        <v>eJ</v>
      </c>
      <c r="AS225" t="s">
        <v>2829</v>
      </c>
      <c r="AT225" t="s">
        <v>3706</v>
      </c>
      <c r="AU225" t="b">
        <f>IF(ckCodingQTable[[#This Row],[ILN]]="N",SUBSTITUTE(AT224," ","")&lt;&gt;SUBSTITUTE(ckCodingQTable[[#This Row],[prop_titl_txt]]," ",""), FALSE)</f>
        <v>0</v>
      </c>
      <c r="AV225">
        <v>0</v>
      </c>
      <c r="AW225" s="13">
        <v>500000</v>
      </c>
      <c r="AX225" s="13">
        <v>500000</v>
      </c>
      <c r="AY225" s="13"/>
      <c r="AZ225" s="13">
        <v>8000</v>
      </c>
      <c r="BA225" s="13"/>
      <c r="BB225" s="13"/>
      <c r="BC225">
        <v>8</v>
      </c>
      <c r="BD225">
        <v>8</v>
      </c>
      <c r="BE225">
        <v>3.36</v>
      </c>
      <c r="BH225">
        <v>0</v>
      </c>
      <c r="BI225">
        <v>0</v>
      </c>
      <c r="BJ225">
        <v>0</v>
      </c>
      <c r="BK225">
        <v>0</v>
      </c>
      <c r="BL225" t="s">
        <v>3710</v>
      </c>
    </row>
    <row r="226" spans="1:64" hidden="1" x14ac:dyDescent="0.35">
      <c r="A226" s="30"/>
      <c r="B226" s="30">
        <v>43005.504166666666</v>
      </c>
      <c r="C226" t="s">
        <v>2839</v>
      </c>
      <c r="D226" t="s">
        <v>2840</v>
      </c>
      <c r="E226" t="s">
        <v>462</v>
      </c>
      <c r="F226" t="s">
        <v>2819</v>
      </c>
      <c r="G226" t="s">
        <v>2820</v>
      </c>
      <c r="H226" s="21" t="s">
        <v>2821</v>
      </c>
      <c r="I226" s="85">
        <v>1</v>
      </c>
      <c r="J226" s="85">
        <v>0</v>
      </c>
      <c r="L226" t="s">
        <v>757</v>
      </c>
      <c r="M226" t="s">
        <v>1276</v>
      </c>
      <c r="N226" t="str">
        <f>IF(SUM(ckCodingQTable[[#This Row],[NfmlPIs]:[NnonWhtAsnPIs]])&gt;0,"WMD","")</f>
        <v/>
      </c>
      <c r="O226" t="b">
        <f>_xlfn.XOR(IFERROR(MATCH(ckCodingQTable[[#This Row],[st_code]],EpscorTable[],0)&gt;0,FALSE),IFERROR(FIND("9150",ckCodingQTable[[#This Row],[propPRCs]])&gt;0,FALSE))</f>
        <v>0</v>
      </c>
      <c r="P226" s="21" t="b">
        <f>_xlfn.XOR(ckCodingQTable[[#This Row],[wmd]]&lt;&gt;"",IFERROR(FIND("9102",ckCodingQTable[[#This Row],[propPRCs]])&gt;0,FALSE))</f>
        <v>0</v>
      </c>
      <c r="Q226" t="s">
        <v>485</v>
      </c>
      <c r="S226" s="106">
        <f>S225+(ckCodingQTable[[#This Row],[ILN]]&lt;"M")</f>
        <v>130</v>
      </c>
      <c r="T226" s="21" t="s">
        <v>2824</v>
      </c>
      <c r="U226" t="s">
        <v>1502</v>
      </c>
      <c r="V226" s="7" t="str">
        <f>HYPERLINK("https://www.ejacket.nsf.gov/ej/showProposal.do?ID="&amp;ckCodingQTable[[#This Row],[prop_id]],"eJ")</f>
        <v>eJ</v>
      </c>
      <c r="W226" t="s">
        <v>2841</v>
      </c>
      <c r="X226" t="s">
        <v>1502</v>
      </c>
      <c r="Y226" t="s">
        <v>1503</v>
      </c>
      <c r="Z226" t="s">
        <v>3711</v>
      </c>
      <c r="AA226" t="s">
        <v>3712</v>
      </c>
      <c r="AB226" s="109" t="str">
        <f>HYPERLINK("mailto:"&amp;ckCodingQTable[[#This Row],[email]]&amp;"&amp;subject=Your NSF Proposal:  "&amp;ckCodingQTable[[#This Row],[Div]]&amp;" "&amp;ckCodingQTable[[#This Row],[prop_id]], ckCodingQTable[[#This Row],[email]])</f>
        <v>porter@cs.unc.edu</v>
      </c>
      <c r="AC226" s="30">
        <v>43344</v>
      </c>
      <c r="AD226">
        <v>36</v>
      </c>
      <c r="AG226" s="110"/>
      <c r="AI226" s="26"/>
      <c r="AJ226" s="22"/>
      <c r="AK226" s="21">
        <v>1</v>
      </c>
      <c r="AN226" s="110"/>
      <c r="AO226" s="110"/>
      <c r="AP226" s="110"/>
      <c r="AQ226" s="110"/>
      <c r="AR226" s="7" t="str">
        <f>HYPERLINK("https://www.ejacket.nsf.gov/ej/showProposal.do?ID="&amp;ckCodingQTable[[#This Row],[prop_id]],"eJ")</f>
        <v>eJ</v>
      </c>
      <c r="AS226" t="s">
        <v>2829</v>
      </c>
      <c r="AT226" t="s">
        <v>3713</v>
      </c>
      <c r="AU226" t="b">
        <f>IF(ckCodingQTable[[#This Row],[ILN]]="N",SUBSTITUTE(AT225," ","")&lt;&gt;SUBSTITUTE(ckCodingQTable[[#This Row],[prop_titl_txt]]," ",""), FALSE)</f>
        <v>0</v>
      </c>
      <c r="AV226">
        <v>0</v>
      </c>
      <c r="AW226" s="13">
        <v>318000</v>
      </c>
      <c r="AX226" s="13">
        <v>318000</v>
      </c>
      <c r="AY226" s="13"/>
      <c r="AZ226" s="13">
        <v>10734</v>
      </c>
      <c r="BA226" s="13"/>
      <c r="BB226" s="13"/>
      <c r="BC226">
        <v>3</v>
      </c>
      <c r="BD226">
        <v>3</v>
      </c>
      <c r="BE226">
        <v>1.25</v>
      </c>
      <c r="BH226">
        <v>0</v>
      </c>
      <c r="BI226">
        <v>0</v>
      </c>
      <c r="BJ226">
        <v>0</v>
      </c>
      <c r="BK226">
        <v>0</v>
      </c>
      <c r="BL226" t="s">
        <v>3714</v>
      </c>
    </row>
    <row r="227" spans="1:64" hidden="1" x14ac:dyDescent="0.35">
      <c r="A227" s="30"/>
      <c r="B227" s="30">
        <v>43005.465277777781</v>
      </c>
      <c r="C227" t="s">
        <v>2839</v>
      </c>
      <c r="D227" t="s">
        <v>2840</v>
      </c>
      <c r="E227" t="s">
        <v>462</v>
      </c>
      <c r="F227" t="s">
        <v>2819</v>
      </c>
      <c r="G227" t="s">
        <v>2820</v>
      </c>
      <c r="H227" s="21" t="s">
        <v>2821</v>
      </c>
      <c r="I227" s="85">
        <v>1</v>
      </c>
      <c r="J227" s="85">
        <v>0</v>
      </c>
      <c r="L227" t="s">
        <v>757</v>
      </c>
      <c r="M227" t="s">
        <v>3098</v>
      </c>
      <c r="N227" t="str">
        <f>IF(SUM(ckCodingQTable[[#This Row],[NfmlPIs]:[NnonWhtAsnPIs]])&gt;0,"WMD","")</f>
        <v>WMD</v>
      </c>
      <c r="O227" t="b">
        <f>_xlfn.XOR(IFERROR(MATCH(ckCodingQTable[[#This Row],[st_code]],EpscorTable[],0)&gt;0,FALSE),IFERROR(FIND("9150",ckCodingQTable[[#This Row],[propPRCs]])&gt;0,FALSE))</f>
        <v>0</v>
      </c>
      <c r="P227" s="21" t="b">
        <f>_xlfn.XOR(ckCodingQTable[[#This Row],[wmd]]&lt;&gt;"",IFERROR(FIND("9102",ckCodingQTable[[#This Row],[propPRCs]])&gt;0,FALSE))</f>
        <v>1</v>
      </c>
      <c r="Q227" t="s">
        <v>485</v>
      </c>
      <c r="S227" s="106">
        <f>S226+(ckCodingQTable[[#This Row],[ILN]]&lt;"M")</f>
        <v>130</v>
      </c>
      <c r="T227" s="21" t="s">
        <v>2834</v>
      </c>
      <c r="U227" t="s">
        <v>1502</v>
      </c>
      <c r="V227" s="7" t="str">
        <f>HYPERLINK("https://www.ejacket.nsf.gov/ej/showProposal.do?ID="&amp;ckCodingQTable[[#This Row],[prop_id]],"eJ")</f>
        <v>eJ</v>
      </c>
      <c r="W227" t="s">
        <v>2841</v>
      </c>
      <c r="X227" t="s">
        <v>3715</v>
      </c>
      <c r="Y227" t="s">
        <v>3716</v>
      </c>
      <c r="Z227" t="s">
        <v>3717</v>
      </c>
      <c r="AA227" t="s">
        <v>630</v>
      </c>
      <c r="AB227" s="109" t="str">
        <f>HYPERLINK("mailto:"&amp;ckCodingQTable[[#This Row],[email]]&amp;"&amp;subject=Your NSF Proposal:  "&amp;ckCodingQTable[[#This Row],[Div]]&amp;" "&amp;ckCodingQTable[[#This Row],[prop_id]], ckCodingQTable[[#This Row],[email]])</f>
        <v>farach@cs.rutgers.edu</v>
      </c>
      <c r="AC227" s="30">
        <v>43344</v>
      </c>
      <c r="AD227">
        <v>36</v>
      </c>
      <c r="AG227" s="110"/>
      <c r="AI227" s="26"/>
      <c r="AJ227" s="22"/>
      <c r="AN227" s="110"/>
      <c r="AO227" s="110"/>
      <c r="AP227" s="110"/>
      <c r="AQ227" s="110"/>
      <c r="AR227" s="7" t="str">
        <f>HYPERLINK("https://www.ejacket.nsf.gov/ej/showProposal.do?ID="&amp;ckCodingQTable[[#This Row],[prop_id]],"eJ")</f>
        <v>eJ</v>
      </c>
      <c r="AS227" t="s">
        <v>2829</v>
      </c>
      <c r="AT227" t="s">
        <v>3713</v>
      </c>
      <c r="AU227" t="b">
        <f>IF(ckCodingQTable[[#This Row],[ILN]]="N",SUBSTITUTE(AT226," ","")&lt;&gt;SUBSTITUTE(ckCodingQTable[[#This Row],[prop_titl_txt]]," ",""), FALSE)</f>
        <v>0</v>
      </c>
      <c r="AV227">
        <v>0</v>
      </c>
      <c r="AW227" s="13">
        <v>317999</v>
      </c>
      <c r="AX227" s="13">
        <v>317999</v>
      </c>
      <c r="AY227" s="13"/>
      <c r="AZ227" s="13"/>
      <c r="BA227" s="13"/>
      <c r="BB227" s="13"/>
      <c r="BC227">
        <v>3</v>
      </c>
      <c r="BD227">
        <v>3</v>
      </c>
      <c r="BE227">
        <v>1.5</v>
      </c>
      <c r="BH227">
        <v>0</v>
      </c>
      <c r="BI227">
        <v>1</v>
      </c>
      <c r="BJ227">
        <v>0</v>
      </c>
      <c r="BK227">
        <v>0</v>
      </c>
      <c r="BL227" t="s">
        <v>3718</v>
      </c>
    </row>
    <row r="228" spans="1:64" hidden="1" x14ac:dyDescent="0.35">
      <c r="A228" s="30"/>
      <c r="B228" s="30">
        <v>43005.517361111109</v>
      </c>
      <c r="C228" t="s">
        <v>2839</v>
      </c>
      <c r="D228" t="s">
        <v>2840</v>
      </c>
      <c r="E228" t="s">
        <v>462</v>
      </c>
      <c r="F228" t="s">
        <v>2819</v>
      </c>
      <c r="G228" t="s">
        <v>2820</v>
      </c>
      <c r="H228" s="21" t="s">
        <v>2821</v>
      </c>
      <c r="I228" s="85">
        <v>1</v>
      </c>
      <c r="J228" s="85">
        <v>0</v>
      </c>
      <c r="L228" t="s">
        <v>757</v>
      </c>
      <c r="M228" t="s">
        <v>2972</v>
      </c>
      <c r="N228" t="str">
        <f>IF(SUM(ckCodingQTable[[#This Row],[NfmlPIs]:[NnonWhtAsnPIs]])&gt;0,"WMD","")</f>
        <v/>
      </c>
      <c r="O228" t="b">
        <f>_xlfn.XOR(IFERROR(MATCH(ckCodingQTable[[#This Row],[st_code]],EpscorTable[],0)&gt;0,FALSE),IFERROR(FIND("9150",ckCodingQTable[[#This Row],[propPRCs]])&gt;0,FALSE))</f>
        <v>0</v>
      </c>
      <c r="P228" s="21" t="b">
        <f>_xlfn.XOR(ckCodingQTable[[#This Row],[wmd]]&lt;&gt;"",IFERROR(FIND("9102",ckCodingQTable[[#This Row],[propPRCs]])&gt;0,FALSE))</f>
        <v>0</v>
      </c>
      <c r="Q228" t="s">
        <v>485</v>
      </c>
      <c r="S228" s="106">
        <f>S227+(ckCodingQTable[[#This Row],[ILN]]&lt;"M")</f>
        <v>130</v>
      </c>
      <c r="T228" s="21" t="s">
        <v>2834</v>
      </c>
      <c r="U228" t="s">
        <v>1502</v>
      </c>
      <c r="V228" s="7" t="str">
        <f>HYPERLINK("https://www.ejacket.nsf.gov/ej/showProposal.do?ID="&amp;ckCodingQTable[[#This Row],[prop_id]],"eJ")</f>
        <v>eJ</v>
      </c>
      <c r="W228" t="s">
        <v>2841</v>
      </c>
      <c r="X228" t="s">
        <v>3719</v>
      </c>
      <c r="Y228" t="s">
        <v>1929</v>
      </c>
      <c r="Z228" t="s">
        <v>3064</v>
      </c>
      <c r="AA228" t="s">
        <v>3720</v>
      </c>
      <c r="AB228" s="109" t="str">
        <f>HYPERLINK("mailto:"&amp;ckCodingQTable[[#This Row],[email]]&amp;"&amp;subject=Your NSF Proposal:  "&amp;ckCodingQTable[[#This Row],[Div]]&amp;" "&amp;ckCodingQTable[[#This Row],[prop_id]], ckCodingQTable[[#This Row],[email]])</f>
        <v>yuanj@farmingdale.edu</v>
      </c>
      <c r="AC228" s="30">
        <v>43344</v>
      </c>
      <c r="AD228">
        <v>36</v>
      </c>
      <c r="AG228" s="110"/>
      <c r="AI228" s="26"/>
      <c r="AJ228" s="22"/>
      <c r="AN228" s="110"/>
      <c r="AO228" s="110"/>
      <c r="AP228" s="110"/>
      <c r="AQ228" s="110"/>
      <c r="AR228" s="7" t="str">
        <f>HYPERLINK("https://www.ejacket.nsf.gov/ej/showProposal.do?ID="&amp;ckCodingQTable[[#This Row],[prop_id]],"eJ")</f>
        <v>eJ</v>
      </c>
      <c r="AS228" t="s">
        <v>2829</v>
      </c>
      <c r="AT228" t="s">
        <v>3713</v>
      </c>
      <c r="AU228" t="b">
        <f>IF(ckCodingQTable[[#This Row],[ILN]]="N",SUBSTITUTE(AT227," ","")&lt;&gt;SUBSTITUTE(ckCodingQTable[[#This Row],[prop_titl_txt]]," ",""), FALSE)</f>
        <v>0</v>
      </c>
      <c r="AV228">
        <v>0</v>
      </c>
      <c r="AW228" s="13">
        <v>113060</v>
      </c>
      <c r="AX228" s="13">
        <v>113060</v>
      </c>
      <c r="AY228" s="13"/>
      <c r="AZ228" s="13">
        <v>7500</v>
      </c>
      <c r="BA228" s="13"/>
      <c r="BB228" s="13"/>
      <c r="BD228">
        <v>3</v>
      </c>
      <c r="BE228">
        <v>6</v>
      </c>
      <c r="BH228">
        <v>0</v>
      </c>
      <c r="BI228">
        <v>0</v>
      </c>
      <c r="BJ228">
        <v>0</v>
      </c>
      <c r="BK228">
        <v>0</v>
      </c>
      <c r="BL228" t="s">
        <v>3721</v>
      </c>
    </row>
    <row r="229" spans="1:64" hidden="1" x14ac:dyDescent="0.35">
      <c r="A229" s="30"/>
      <c r="B229" s="30">
        <v>43005.570833333331</v>
      </c>
      <c r="C229" t="s">
        <v>2839</v>
      </c>
      <c r="D229" t="s">
        <v>2840</v>
      </c>
      <c r="E229" t="s">
        <v>462</v>
      </c>
      <c r="F229" t="s">
        <v>2819</v>
      </c>
      <c r="G229" t="s">
        <v>2820</v>
      </c>
      <c r="H229" s="21" t="s">
        <v>2821</v>
      </c>
      <c r="I229" s="85">
        <v>1</v>
      </c>
      <c r="J229" s="85">
        <v>0</v>
      </c>
      <c r="L229" t="s">
        <v>757</v>
      </c>
      <c r="M229" t="s">
        <v>2972</v>
      </c>
      <c r="N229" t="str">
        <f>IF(SUM(ckCodingQTable[[#This Row],[NfmlPIs]:[NnonWhtAsnPIs]])&gt;0,"WMD","")</f>
        <v/>
      </c>
      <c r="O229" t="b">
        <f>_xlfn.XOR(IFERROR(MATCH(ckCodingQTable[[#This Row],[st_code]],EpscorTable[],0)&gt;0,FALSE),IFERROR(FIND("9150",ckCodingQTable[[#This Row],[propPRCs]])&gt;0,FALSE))</f>
        <v>0</v>
      </c>
      <c r="P229" s="21" t="b">
        <f>_xlfn.XOR(ckCodingQTable[[#This Row],[wmd]]&lt;&gt;"",IFERROR(FIND("9102",ckCodingQTable[[#This Row],[propPRCs]])&gt;0,FALSE))</f>
        <v>0</v>
      </c>
      <c r="Q229" t="s">
        <v>485</v>
      </c>
      <c r="S229" s="106">
        <f>S228+(ckCodingQTable[[#This Row],[ILN]]&lt;"M")</f>
        <v>130</v>
      </c>
      <c r="T229" s="21" t="s">
        <v>2834</v>
      </c>
      <c r="U229" t="s">
        <v>1502</v>
      </c>
      <c r="V229" s="7" t="str">
        <f>HYPERLINK("https://www.ejacket.nsf.gov/ej/showProposal.do?ID="&amp;ckCodingQTable[[#This Row],[prop_id]],"eJ")</f>
        <v>eJ</v>
      </c>
      <c r="W229" t="s">
        <v>2841</v>
      </c>
      <c r="X229" t="s">
        <v>3722</v>
      </c>
      <c r="Y229" t="s">
        <v>3723</v>
      </c>
      <c r="Z229" t="s">
        <v>3005</v>
      </c>
      <c r="AA229" t="s">
        <v>650</v>
      </c>
      <c r="AB229" s="109" t="str">
        <f>HYPERLINK("mailto:"&amp;ckCodingQTable[[#This Row],[email]]&amp;"&amp;subject=Your NSF Proposal:  "&amp;ckCodingQTable[[#This Row],[Div]]&amp;" "&amp;ckCodingQTable[[#This Row],[prop_id]], ckCodingQTable[[#This Row],[email]])</f>
        <v>bender@cs.sunysb.edu</v>
      </c>
      <c r="AC229" s="30">
        <v>43344</v>
      </c>
      <c r="AD229">
        <v>36</v>
      </c>
      <c r="AG229" s="110"/>
      <c r="AI229" s="26"/>
      <c r="AJ229" s="22"/>
      <c r="AN229" s="110"/>
      <c r="AO229" s="110"/>
      <c r="AP229" s="110"/>
      <c r="AQ229" s="110"/>
      <c r="AR229" s="7" t="str">
        <f>HYPERLINK("https://www.ejacket.nsf.gov/ej/showProposal.do?ID="&amp;ckCodingQTable[[#This Row],[prop_id]],"eJ")</f>
        <v>eJ</v>
      </c>
      <c r="AS229" t="s">
        <v>2829</v>
      </c>
      <c r="AT229" t="s">
        <v>3713</v>
      </c>
      <c r="AU229" t="b">
        <f>IF(ckCodingQTable[[#This Row],[ILN]]="N",SUBSTITUTE(AT228," ","")&lt;&gt;SUBSTITUTE(ckCodingQTable[[#This Row],[prop_titl_txt]]," ",""), FALSE)</f>
        <v>0</v>
      </c>
      <c r="AV229">
        <v>0</v>
      </c>
      <c r="AW229" s="13">
        <v>327988</v>
      </c>
      <c r="AX229" s="13">
        <v>327988</v>
      </c>
      <c r="AY229" s="13"/>
      <c r="AZ229" s="13">
        <v>27000</v>
      </c>
      <c r="BA229" s="13"/>
      <c r="BB229" s="13"/>
      <c r="BC229">
        <v>3</v>
      </c>
      <c r="BD229">
        <v>3</v>
      </c>
      <c r="BE229">
        <v>1.5</v>
      </c>
      <c r="BH229">
        <v>0</v>
      </c>
      <c r="BI229">
        <v>0</v>
      </c>
      <c r="BJ229">
        <v>0</v>
      </c>
      <c r="BK229">
        <v>1</v>
      </c>
      <c r="BL229" t="s">
        <v>3724</v>
      </c>
    </row>
    <row r="230" spans="1:64" hidden="1" x14ac:dyDescent="0.35">
      <c r="A230" s="30"/>
      <c r="B230" s="30">
        <v>43005.665972222225</v>
      </c>
      <c r="C230" t="s">
        <v>2839</v>
      </c>
      <c r="D230" t="s">
        <v>2840</v>
      </c>
      <c r="E230" t="s">
        <v>462</v>
      </c>
      <c r="F230" t="s">
        <v>2819</v>
      </c>
      <c r="G230" t="s">
        <v>2820</v>
      </c>
      <c r="H230" s="21" t="s">
        <v>2821</v>
      </c>
      <c r="I230" s="85">
        <v>1</v>
      </c>
      <c r="J230" s="85">
        <v>0</v>
      </c>
      <c r="L230" t="s">
        <v>757</v>
      </c>
      <c r="M230" t="s">
        <v>2862</v>
      </c>
      <c r="N230" t="str">
        <f>IF(SUM(ckCodingQTable[[#This Row],[NfmlPIs]:[NnonWhtAsnPIs]])&gt;0,"WMD","")</f>
        <v/>
      </c>
      <c r="O230" t="b">
        <f>_xlfn.XOR(IFERROR(MATCH(ckCodingQTable[[#This Row],[st_code]],EpscorTable[],0)&gt;0,FALSE),IFERROR(FIND("9150",ckCodingQTable[[#This Row],[propPRCs]])&gt;0,FALSE))</f>
        <v>0</v>
      </c>
      <c r="P230" s="21" t="b">
        <f>_xlfn.XOR(ckCodingQTable[[#This Row],[wmd]]&lt;&gt;"",IFERROR(FIND("9102",ckCodingQTable[[#This Row],[propPRCs]])&gt;0,FALSE))</f>
        <v>0</v>
      </c>
      <c r="Q230" t="s">
        <v>485</v>
      </c>
      <c r="S230" s="106">
        <f>S229+(ckCodingQTable[[#This Row],[ILN]]&lt;"M")</f>
        <v>130</v>
      </c>
      <c r="T230" s="21" t="s">
        <v>2834</v>
      </c>
      <c r="U230" t="s">
        <v>1502</v>
      </c>
      <c r="V230" s="7" t="str">
        <f>HYPERLINK("https://www.ejacket.nsf.gov/ej/showProposal.do?ID="&amp;ckCodingQTable[[#This Row],[prop_id]],"eJ")</f>
        <v>eJ</v>
      </c>
      <c r="W230" t="s">
        <v>2841</v>
      </c>
      <c r="X230" t="s">
        <v>3725</v>
      </c>
      <c r="Y230" t="s">
        <v>3726</v>
      </c>
      <c r="Z230" t="s">
        <v>3727</v>
      </c>
      <c r="AA230" t="s">
        <v>3728</v>
      </c>
      <c r="AB230" s="109" t="str">
        <f>HYPERLINK("mailto:"&amp;ckCodingQTable[[#This Row],[email]]&amp;"&amp;subject=Your NSF Proposal:  "&amp;ckCodingQTable[[#This Row],[Div]]&amp;" "&amp;ckCodingQTable[[#This Row],[prop_id]], ckCodingQTable[[#This Row],[email]])</f>
        <v>jannen@cs.williams.edu</v>
      </c>
      <c r="AC230" s="30">
        <v>43344</v>
      </c>
      <c r="AD230">
        <v>36</v>
      </c>
      <c r="AG230" s="110"/>
      <c r="AI230" s="26"/>
      <c r="AJ230" s="22"/>
      <c r="AN230" s="110"/>
      <c r="AO230" s="110"/>
      <c r="AP230" s="110"/>
      <c r="AQ230" s="110"/>
      <c r="AR230" s="7" t="str">
        <f>HYPERLINK("https://www.ejacket.nsf.gov/ej/showProposal.do?ID="&amp;ckCodingQTable[[#This Row],[prop_id]],"eJ")</f>
        <v>eJ</v>
      </c>
      <c r="AS230" t="s">
        <v>2829</v>
      </c>
      <c r="AT230" t="s">
        <v>3713</v>
      </c>
      <c r="AU230" t="b">
        <f>IF(ckCodingQTable[[#This Row],[ILN]]="N",SUBSTITUTE(AT229," ","")&lt;&gt;SUBSTITUTE(ckCodingQTable[[#This Row],[prop_titl_txt]]," ",""), FALSE)</f>
        <v>0</v>
      </c>
      <c r="AV230">
        <v>0</v>
      </c>
      <c r="AW230" s="13">
        <v>122951</v>
      </c>
      <c r="AX230" s="13">
        <v>122951</v>
      </c>
      <c r="AY230" s="13"/>
      <c r="AZ230" s="13">
        <v>3750</v>
      </c>
      <c r="BA230" s="13"/>
      <c r="BB230" s="13"/>
      <c r="BD230">
        <v>3</v>
      </c>
      <c r="BE230">
        <v>5</v>
      </c>
      <c r="BH230">
        <v>0</v>
      </c>
      <c r="BI230">
        <v>0</v>
      </c>
      <c r="BJ230">
        <v>0</v>
      </c>
      <c r="BK230">
        <v>0</v>
      </c>
      <c r="BL230" t="s">
        <v>3729</v>
      </c>
    </row>
    <row r="231" spans="1:64" hidden="1" x14ac:dyDescent="0.35">
      <c r="A231" s="30"/>
      <c r="B231" s="30">
        <v>43005.504166666666</v>
      </c>
      <c r="C231" t="s">
        <v>2868</v>
      </c>
      <c r="D231" t="s">
        <v>2869</v>
      </c>
      <c r="E231" t="s">
        <v>466</v>
      </c>
      <c r="F231" t="s">
        <v>2819</v>
      </c>
      <c r="G231" t="s">
        <v>2820</v>
      </c>
      <c r="H231" s="21" t="s">
        <v>2821</v>
      </c>
      <c r="I231" s="85">
        <v>1</v>
      </c>
      <c r="J231" s="85">
        <v>0</v>
      </c>
      <c r="K231" t="s">
        <v>2883</v>
      </c>
      <c r="L231" t="s">
        <v>786</v>
      </c>
      <c r="M231" t="s">
        <v>2833</v>
      </c>
      <c r="N231" t="str">
        <f>IF(SUM(ckCodingQTable[[#This Row],[NfmlPIs]:[NnonWhtAsnPIs]])&gt;0,"WMD","")</f>
        <v/>
      </c>
      <c r="O231" t="b">
        <f>_xlfn.XOR(IFERROR(MATCH(ckCodingQTable[[#This Row],[st_code]],EpscorTable[],0)&gt;0,FALSE),IFERROR(FIND("9150",ckCodingQTable[[#This Row],[propPRCs]])&gt;0,FALSE))</f>
        <v>0</v>
      </c>
      <c r="P231" s="21" t="b">
        <f>_xlfn.XOR(ckCodingQTable[[#This Row],[wmd]]&lt;&gt;"",IFERROR(FIND("9102",ckCodingQTable[[#This Row],[propPRCs]])&gt;0,FALSE))</f>
        <v>0</v>
      </c>
      <c r="Q231" t="s">
        <v>2884</v>
      </c>
      <c r="S231" s="106">
        <f>S230+(ckCodingQTable[[#This Row],[ILN]]&lt;"M")</f>
        <v>131</v>
      </c>
      <c r="T231" s="21" t="s">
        <v>2824</v>
      </c>
      <c r="U231" t="s">
        <v>1505</v>
      </c>
      <c r="V231" s="7" t="str">
        <f>HYPERLINK("https://www.ejacket.nsf.gov/ej/showProposal.do?ID="&amp;ckCodingQTable[[#This Row],[prop_id]],"eJ")</f>
        <v>eJ</v>
      </c>
      <c r="W231" t="s">
        <v>2871</v>
      </c>
      <c r="X231" t="s">
        <v>1505</v>
      </c>
      <c r="Y231" t="s">
        <v>1506</v>
      </c>
      <c r="Z231" t="s">
        <v>3730</v>
      </c>
      <c r="AA231" t="s">
        <v>542</v>
      </c>
      <c r="AB231" s="109" t="str">
        <f>HYPERLINK("mailto:"&amp;ckCodingQTable[[#This Row],[email]]&amp;"&amp;subject=Your NSF Proposal:  "&amp;ckCodingQTable[[#This Row],[Div]]&amp;" "&amp;ckCodingQTable[[#This Row],[prop_id]], ckCodingQTable[[#This Row],[email]])</f>
        <v>christos@cs.cmu.edu</v>
      </c>
      <c r="AC231" s="30">
        <v>43221</v>
      </c>
      <c r="AD231">
        <v>36</v>
      </c>
      <c r="AG231" s="110"/>
      <c r="AI231" s="26"/>
      <c r="AJ231" s="22"/>
      <c r="AN231" s="110"/>
      <c r="AO231" s="110"/>
      <c r="AP231" s="110"/>
      <c r="AQ231" s="110"/>
      <c r="AR231" s="7" t="str">
        <f>HYPERLINK("https://www.ejacket.nsf.gov/ej/showProposal.do?ID="&amp;ckCodingQTable[[#This Row],[prop_id]],"eJ")</f>
        <v>eJ</v>
      </c>
      <c r="AS231" t="s">
        <v>2881</v>
      </c>
      <c r="AT231" t="s">
        <v>3731</v>
      </c>
      <c r="AU231" t="b">
        <f>IF(ckCodingQTable[[#This Row],[ILN]]="N",SUBSTITUTE(AT230," ","")&lt;&gt;SUBSTITUTE(ckCodingQTable[[#This Row],[prop_titl_txt]]," ",""), FALSE)</f>
        <v>0</v>
      </c>
      <c r="AV231">
        <v>0</v>
      </c>
      <c r="AW231" s="13">
        <v>300000</v>
      </c>
      <c r="AX231" s="13">
        <v>300000</v>
      </c>
      <c r="AY231" s="13"/>
      <c r="AZ231" s="13"/>
      <c r="BA231" s="13"/>
      <c r="BB231" s="13"/>
      <c r="BC231">
        <v>3</v>
      </c>
      <c r="BD231">
        <v>3</v>
      </c>
      <c r="BE231">
        <v>1.5</v>
      </c>
      <c r="BH231">
        <v>0</v>
      </c>
      <c r="BI231">
        <v>0</v>
      </c>
      <c r="BJ231">
        <v>0</v>
      </c>
      <c r="BK231">
        <v>0</v>
      </c>
      <c r="BL231" t="s">
        <v>3732</v>
      </c>
    </row>
    <row r="232" spans="1:64" hidden="1" x14ac:dyDescent="0.35">
      <c r="A232" s="30"/>
      <c r="B232" s="30">
        <v>43003.567361111112</v>
      </c>
      <c r="C232" t="s">
        <v>2868</v>
      </c>
      <c r="D232" t="s">
        <v>2869</v>
      </c>
      <c r="E232" t="s">
        <v>466</v>
      </c>
      <c r="F232" t="s">
        <v>2819</v>
      </c>
      <c r="G232" t="s">
        <v>2820</v>
      </c>
      <c r="H232" s="21" t="s">
        <v>2821</v>
      </c>
      <c r="I232" s="85">
        <v>1</v>
      </c>
      <c r="J232" s="85">
        <v>0</v>
      </c>
      <c r="K232" t="s">
        <v>2883</v>
      </c>
      <c r="L232" t="s">
        <v>786</v>
      </c>
      <c r="M232" t="s">
        <v>2907</v>
      </c>
      <c r="N232" t="str">
        <f>IF(SUM(ckCodingQTable[[#This Row],[NfmlPIs]:[NnonWhtAsnPIs]])&gt;0,"WMD","")</f>
        <v>WMD</v>
      </c>
      <c r="O232" t="b">
        <f>_xlfn.XOR(IFERROR(MATCH(ckCodingQTable[[#This Row],[st_code]],EpscorTable[],0)&gt;0,FALSE),IFERROR(FIND("9150",ckCodingQTable[[#This Row],[propPRCs]])&gt;0,FALSE))</f>
        <v>0</v>
      </c>
      <c r="P232" s="21" t="b">
        <f>_xlfn.XOR(ckCodingQTable[[#This Row],[wmd]]&lt;&gt;"",IFERROR(FIND("9102",ckCodingQTable[[#This Row],[propPRCs]])&gt;0,FALSE))</f>
        <v>1</v>
      </c>
      <c r="Q232" t="s">
        <v>2884</v>
      </c>
      <c r="S232" s="106">
        <f>S231+(ckCodingQTable[[#This Row],[ILN]]&lt;"M")</f>
        <v>131</v>
      </c>
      <c r="T232" s="21" t="s">
        <v>2834</v>
      </c>
      <c r="U232" t="s">
        <v>1505</v>
      </c>
      <c r="V232" s="7" t="str">
        <f>HYPERLINK("https://www.ejacket.nsf.gov/ej/showProposal.do?ID="&amp;ckCodingQTable[[#This Row],[prop_id]],"eJ")</f>
        <v>eJ</v>
      </c>
      <c r="W232" t="s">
        <v>2871</v>
      </c>
      <c r="X232" t="s">
        <v>3733</v>
      </c>
      <c r="Y232" t="s">
        <v>3734</v>
      </c>
      <c r="Z232" t="s">
        <v>3735</v>
      </c>
      <c r="AA232" t="s">
        <v>713</v>
      </c>
      <c r="AB232" s="109" t="str">
        <f>HYPERLINK("mailto:"&amp;ckCodingQTable[[#This Row],[email]]&amp;"&amp;subject=Your NSF Proposal:  "&amp;ckCodingQTable[[#This Row],[Div]]&amp;" "&amp;ckCodingQTable[[#This Row],[prop_id]], ckCodingQTable[[#This Row],[email]])</f>
        <v>dkoutra@umich.edu</v>
      </c>
      <c r="AC232" s="30">
        <v>43221</v>
      </c>
      <c r="AD232">
        <v>36</v>
      </c>
      <c r="AG232" s="110"/>
      <c r="AI232" s="26"/>
      <c r="AJ232" s="22"/>
      <c r="AN232" s="110"/>
      <c r="AO232" s="110"/>
      <c r="AP232" s="110"/>
      <c r="AQ232" s="110"/>
      <c r="AR232" s="7" t="str">
        <f>HYPERLINK("https://www.ejacket.nsf.gov/ej/showProposal.do?ID="&amp;ckCodingQTable[[#This Row],[prop_id]],"eJ")</f>
        <v>eJ</v>
      </c>
      <c r="AS232" t="s">
        <v>2881</v>
      </c>
      <c r="AT232" t="s">
        <v>3731</v>
      </c>
      <c r="AU232" t="b">
        <f>IF(ckCodingQTable[[#This Row],[ILN]]="N",SUBSTITUTE(AT231," ","")&lt;&gt;SUBSTITUTE(ckCodingQTable[[#This Row],[prop_titl_txt]]," ",""), FALSE)</f>
        <v>0</v>
      </c>
      <c r="AV232">
        <v>0</v>
      </c>
      <c r="AW232" s="13">
        <v>631864</v>
      </c>
      <c r="AX232" s="13">
        <v>631864</v>
      </c>
      <c r="AY232" s="13"/>
      <c r="AZ232" s="13">
        <v>11456</v>
      </c>
      <c r="BA232" s="13"/>
      <c r="BB232" s="13">
        <v>32000</v>
      </c>
      <c r="BC232">
        <v>6</v>
      </c>
      <c r="BD232">
        <v>6</v>
      </c>
      <c r="BE232">
        <v>4.5</v>
      </c>
      <c r="BH232">
        <v>2</v>
      </c>
      <c r="BI232">
        <v>1</v>
      </c>
      <c r="BJ232">
        <v>0</v>
      </c>
      <c r="BK232">
        <v>0</v>
      </c>
      <c r="BL232" t="s">
        <v>3736</v>
      </c>
    </row>
    <row r="233" spans="1:64" hidden="1" x14ac:dyDescent="0.35">
      <c r="A233" s="30"/>
      <c r="B233" s="30">
        <v>43005.651388888888</v>
      </c>
      <c r="C233" t="s">
        <v>2868</v>
      </c>
      <c r="D233" t="s">
        <v>2869</v>
      </c>
      <c r="E233" t="s">
        <v>466</v>
      </c>
      <c r="F233" t="s">
        <v>2819</v>
      </c>
      <c r="G233" t="s">
        <v>2820</v>
      </c>
      <c r="H233" s="21" t="s">
        <v>2821</v>
      </c>
      <c r="I233" s="85">
        <v>1</v>
      </c>
      <c r="J233" s="85">
        <v>0</v>
      </c>
      <c r="K233" t="s">
        <v>2883</v>
      </c>
      <c r="L233" t="s">
        <v>786</v>
      </c>
      <c r="M233" t="s">
        <v>2833</v>
      </c>
      <c r="N233" t="str">
        <f>IF(SUM(ckCodingQTable[[#This Row],[NfmlPIs]:[NnonWhtAsnPIs]])&gt;0,"WMD","")</f>
        <v/>
      </c>
      <c r="O233" t="b">
        <f>_xlfn.XOR(IFERROR(MATCH(ckCodingQTable[[#This Row],[st_code]],EpscorTable[],0)&gt;0,FALSE),IFERROR(FIND("9150",ckCodingQTable[[#This Row],[propPRCs]])&gt;0,FALSE))</f>
        <v>0</v>
      </c>
      <c r="P233" s="21" t="b">
        <f>_xlfn.XOR(ckCodingQTable[[#This Row],[wmd]]&lt;&gt;"",IFERROR(FIND("9102",ckCodingQTable[[#This Row],[propPRCs]])&gt;0,FALSE))</f>
        <v>0</v>
      </c>
      <c r="Q233" t="s">
        <v>2884</v>
      </c>
      <c r="S233" s="106">
        <f>S232+(ckCodingQTable[[#This Row],[ILN]]&lt;"M")</f>
        <v>131</v>
      </c>
      <c r="T233" s="21" t="s">
        <v>2834</v>
      </c>
      <c r="U233" t="s">
        <v>1505</v>
      </c>
      <c r="V233" s="7" t="str">
        <f>HYPERLINK("https://www.ejacket.nsf.gov/ej/showProposal.do?ID="&amp;ckCodingQTable[[#This Row],[prop_id]],"eJ")</f>
        <v>eJ</v>
      </c>
      <c r="W233" t="s">
        <v>2871</v>
      </c>
      <c r="X233" t="s">
        <v>3737</v>
      </c>
      <c r="Y233" t="s">
        <v>2374</v>
      </c>
      <c r="Z233" t="s">
        <v>3738</v>
      </c>
      <c r="AA233" t="s">
        <v>3095</v>
      </c>
      <c r="AB233" s="109" t="str">
        <f>HYPERLINK("mailto:"&amp;ckCodingQTable[[#This Row],[email]]&amp;"&amp;subject=Your NSF Proposal:  "&amp;ckCodingQTable[[#This Row],[Div]]&amp;" "&amp;ckCodingQTable[[#This Row],[prop_id]], ckCodingQTable[[#This Row],[email]])</f>
        <v>labrinid@cs.pitt.edu</v>
      </c>
      <c r="AC233" s="30">
        <v>43221</v>
      </c>
      <c r="AD233">
        <v>36</v>
      </c>
      <c r="AG233" s="110"/>
      <c r="AI233" s="26"/>
      <c r="AJ233" s="22"/>
      <c r="AN233" s="110"/>
      <c r="AO233" s="110"/>
      <c r="AP233" s="110"/>
      <c r="AQ233" s="110"/>
      <c r="AR233" s="7" t="str">
        <f>HYPERLINK("https://www.ejacket.nsf.gov/ej/showProposal.do?ID="&amp;ckCodingQTable[[#This Row],[prop_id]],"eJ")</f>
        <v>eJ</v>
      </c>
      <c r="AS233" t="s">
        <v>2881</v>
      </c>
      <c r="AT233" t="s">
        <v>3731</v>
      </c>
      <c r="AU233" t="b">
        <f>IF(ckCodingQTable[[#This Row],[ILN]]="N",SUBSTITUTE(AT232," ","")&lt;&gt;SUBSTITUTE(ckCodingQTable[[#This Row],[prop_titl_txt]]," ",""), FALSE)</f>
        <v>0</v>
      </c>
      <c r="AV233">
        <v>0</v>
      </c>
      <c r="AW233" s="13">
        <v>316000</v>
      </c>
      <c r="AX233" s="13">
        <v>316000</v>
      </c>
      <c r="AY233" s="13"/>
      <c r="AZ233" s="13">
        <v>3750</v>
      </c>
      <c r="BA233" s="13"/>
      <c r="BB233" s="13">
        <v>16000</v>
      </c>
      <c r="BC233">
        <v>3</v>
      </c>
      <c r="BD233">
        <v>3</v>
      </c>
      <c r="BE233">
        <v>2.25</v>
      </c>
      <c r="BF233">
        <v>0.75</v>
      </c>
      <c r="BH233">
        <v>0</v>
      </c>
      <c r="BI233">
        <v>0</v>
      </c>
      <c r="BJ233">
        <v>0</v>
      </c>
      <c r="BK233">
        <v>0</v>
      </c>
      <c r="BL233" t="s">
        <v>3739</v>
      </c>
    </row>
    <row r="234" spans="1:64" hidden="1" x14ac:dyDescent="0.35">
      <c r="A234" s="30"/>
      <c r="B234" s="30">
        <v>43005.505555555559</v>
      </c>
      <c r="C234" t="s">
        <v>2817</v>
      </c>
      <c r="D234" t="s">
        <v>2818</v>
      </c>
      <c r="E234" t="s">
        <v>476</v>
      </c>
      <c r="F234" t="s">
        <v>2819</v>
      </c>
      <c r="G234" t="s">
        <v>2820</v>
      </c>
      <c r="H234" s="21" t="s">
        <v>2821</v>
      </c>
      <c r="I234" s="85">
        <v>0</v>
      </c>
      <c r="J234" s="85">
        <v>0</v>
      </c>
      <c r="K234" t="s">
        <v>2822</v>
      </c>
      <c r="L234" t="s">
        <v>948</v>
      </c>
      <c r="M234" t="s">
        <v>2972</v>
      </c>
      <c r="N234" t="str">
        <f>IF(SUM(ckCodingQTable[[#This Row],[NfmlPIs]:[NnonWhtAsnPIs]])&gt;0,"WMD","")</f>
        <v>WMD</v>
      </c>
      <c r="O234" t="b">
        <f>_xlfn.XOR(IFERROR(MATCH(ckCodingQTable[[#This Row],[st_code]],EpscorTable[],0)&gt;0,FALSE),IFERROR(FIND("9150",ckCodingQTable[[#This Row],[propPRCs]])&gt;0,FALSE))</f>
        <v>0</v>
      </c>
      <c r="P234" s="21" t="b">
        <f>_xlfn.XOR(ckCodingQTable[[#This Row],[wmd]]&lt;&gt;"",IFERROR(FIND("9102",ckCodingQTable[[#This Row],[propPRCs]])&gt;0,FALSE))</f>
        <v>1</v>
      </c>
      <c r="S234" s="106">
        <f>S233+(ckCodingQTable[[#This Row],[ILN]]&lt;"M")</f>
        <v>132</v>
      </c>
      <c r="T234" s="21" t="s">
        <v>2824</v>
      </c>
      <c r="U234" t="s">
        <v>1508</v>
      </c>
      <c r="V234" s="7" t="str">
        <f>HYPERLINK("https://www.ejacket.nsf.gov/ej/showProposal.do?ID="&amp;ckCodingQTable[[#This Row],[prop_id]],"eJ")</f>
        <v>eJ</v>
      </c>
      <c r="W234" t="s">
        <v>2825</v>
      </c>
      <c r="X234" t="s">
        <v>1508</v>
      </c>
      <c r="Y234" t="s">
        <v>1509</v>
      </c>
      <c r="Z234" t="s">
        <v>3740</v>
      </c>
      <c r="AA234" t="s">
        <v>589</v>
      </c>
      <c r="AB234" s="109" t="str">
        <f>HYPERLINK("mailto:"&amp;ckCodingQTable[[#This Row],[email]]&amp;"&amp;subject=Your NSF Proposal:  "&amp;ckCodingQTable[[#This Row],[Div]]&amp;" "&amp;ckCodingQTable[[#This Row],[prop_id]], ckCodingQTable[[#This Row],[email]])</f>
        <v>jcappos@nyu.edu</v>
      </c>
      <c r="AC234" s="30">
        <v>43252</v>
      </c>
      <c r="AD234">
        <v>48</v>
      </c>
      <c r="AE234">
        <v>1</v>
      </c>
      <c r="AG234" s="110">
        <v>1</v>
      </c>
      <c r="AH234" t="s">
        <v>3741</v>
      </c>
      <c r="AI234" s="26">
        <v>3</v>
      </c>
      <c r="AJ234" s="22">
        <v>43083.40902777778</v>
      </c>
      <c r="AL234">
        <v>4</v>
      </c>
      <c r="AN234" s="110">
        <v>4</v>
      </c>
      <c r="AO234" s="110"/>
      <c r="AP234" s="110"/>
      <c r="AQ234" s="110"/>
      <c r="AR234" s="7" t="str">
        <f>HYPERLINK("https://www.ejacket.nsf.gov/ej/showProposal.do?ID="&amp;ckCodingQTable[[#This Row],[prop_id]],"eJ")</f>
        <v>eJ</v>
      </c>
      <c r="AS234" t="s">
        <v>2829</v>
      </c>
      <c r="AT234" t="s">
        <v>3742</v>
      </c>
      <c r="AU234" t="b">
        <f>IF(ckCodingQTable[[#This Row],[ILN]]="N",SUBSTITUTE(AT233," ","")&lt;&gt;SUBSTITUTE(ckCodingQTable[[#This Row],[prop_titl_txt]]," ",""), FALSE)</f>
        <v>0</v>
      </c>
      <c r="AV234">
        <v>0</v>
      </c>
      <c r="AW234" s="13">
        <v>831694</v>
      </c>
      <c r="AX234" s="13">
        <v>831694</v>
      </c>
      <c r="AY234" s="13"/>
      <c r="AZ234" s="13"/>
      <c r="BA234" s="13"/>
      <c r="BB234" s="13"/>
      <c r="BC234">
        <v>8</v>
      </c>
      <c r="BD234">
        <v>8</v>
      </c>
      <c r="BE234">
        <v>4</v>
      </c>
      <c r="BH234">
        <v>2</v>
      </c>
      <c r="BI234">
        <v>0</v>
      </c>
      <c r="BJ234">
        <v>0</v>
      </c>
      <c r="BK234">
        <v>0</v>
      </c>
      <c r="BL234" t="s">
        <v>3743</v>
      </c>
    </row>
    <row r="235" spans="1:64" hidden="1" x14ac:dyDescent="0.35">
      <c r="A235" s="30"/>
      <c r="B235" s="30">
        <v>43005.509722222225</v>
      </c>
      <c r="C235" t="s">
        <v>2817</v>
      </c>
      <c r="D235" t="s">
        <v>2818</v>
      </c>
      <c r="E235" t="s">
        <v>476</v>
      </c>
      <c r="F235" t="s">
        <v>2819</v>
      </c>
      <c r="G235" t="s">
        <v>2820</v>
      </c>
      <c r="H235" s="21" t="s">
        <v>2821</v>
      </c>
      <c r="I235" s="85">
        <v>1</v>
      </c>
      <c r="J235" s="85">
        <v>0</v>
      </c>
      <c r="K235" t="s">
        <v>2822</v>
      </c>
      <c r="L235" t="s">
        <v>948</v>
      </c>
      <c r="M235" t="s">
        <v>2944</v>
      </c>
      <c r="N235" t="str">
        <f>IF(SUM(ckCodingQTable[[#This Row],[NfmlPIs]:[NnonWhtAsnPIs]])&gt;0,"WMD","")</f>
        <v>WMD</v>
      </c>
      <c r="O235" t="b">
        <f>_xlfn.XOR(IFERROR(MATCH(ckCodingQTable[[#This Row],[st_code]],EpscorTable[],0)&gt;0,FALSE),IFERROR(FIND("9150",ckCodingQTable[[#This Row],[propPRCs]])&gt;0,FALSE))</f>
        <v>0</v>
      </c>
      <c r="P235" s="21" t="b">
        <f>_xlfn.XOR(ckCodingQTable[[#This Row],[wmd]]&lt;&gt;"",IFERROR(FIND("9102",ckCodingQTable[[#This Row],[propPRCs]])&gt;0,FALSE))</f>
        <v>1</v>
      </c>
      <c r="Q235" t="s">
        <v>3036</v>
      </c>
      <c r="S235" s="106">
        <f>S234+(ckCodingQTable[[#This Row],[ILN]]&lt;"M")</f>
        <v>132</v>
      </c>
      <c r="T235" s="21" t="s">
        <v>2834</v>
      </c>
      <c r="U235" t="s">
        <v>1508</v>
      </c>
      <c r="V235" s="7" t="str">
        <f>HYPERLINK("https://www.ejacket.nsf.gov/ej/showProposal.do?ID="&amp;ckCodingQTable[[#This Row],[prop_id]],"eJ")</f>
        <v>eJ</v>
      </c>
      <c r="W235" t="s">
        <v>2825</v>
      </c>
      <c r="X235" t="s">
        <v>3744</v>
      </c>
      <c r="Y235" t="s">
        <v>3745</v>
      </c>
      <c r="Z235" t="s">
        <v>3746</v>
      </c>
      <c r="AA235" t="s">
        <v>3747</v>
      </c>
      <c r="AB235" s="109" t="str">
        <f>HYPERLINK("mailto:"&amp;ckCodingQTable[[#This Row],[email]]&amp;"&amp;subject=Your NSF Proposal:  "&amp;ckCodingQTable[[#This Row],[Div]]&amp;" "&amp;ckCodingQTable[[#This Row],[prop_id]], ckCodingQTable[[#This Row],[email]])</f>
        <v>yzhuang@uccs.edu</v>
      </c>
      <c r="AC235" s="30">
        <v>43252</v>
      </c>
      <c r="AD235">
        <v>48</v>
      </c>
      <c r="AG235" s="110"/>
      <c r="AI235" s="26"/>
      <c r="AJ235" s="22"/>
      <c r="AN235" s="110"/>
      <c r="AO235" s="110"/>
      <c r="AP235" s="110"/>
      <c r="AQ235" s="110"/>
      <c r="AR235" s="7" t="str">
        <f>HYPERLINK("https://www.ejacket.nsf.gov/ej/showProposal.do?ID="&amp;ckCodingQTable[[#This Row],[prop_id]],"eJ")</f>
        <v>eJ</v>
      </c>
      <c r="AS235" t="s">
        <v>2829</v>
      </c>
      <c r="AT235" t="s">
        <v>3742</v>
      </c>
      <c r="AU235" t="b">
        <f>IF(ckCodingQTable[[#This Row],[ILN]]="N",SUBSTITUTE(AT234," ","")&lt;&gt;SUBSTITUTE(ckCodingQTable[[#This Row],[prop_titl_txt]]," ",""), FALSE)</f>
        <v>0</v>
      </c>
      <c r="AV235">
        <v>0</v>
      </c>
      <c r="AW235" s="13">
        <v>367750</v>
      </c>
      <c r="AX235" s="13">
        <v>367750</v>
      </c>
      <c r="AY235" s="13"/>
      <c r="AZ235" s="13">
        <v>15436</v>
      </c>
      <c r="BA235" s="13"/>
      <c r="BB235" s="13"/>
      <c r="BC235">
        <v>4</v>
      </c>
      <c r="BD235">
        <v>4</v>
      </c>
      <c r="BE235">
        <v>4</v>
      </c>
      <c r="BH235">
        <v>2</v>
      </c>
      <c r="BI235">
        <v>0</v>
      </c>
      <c r="BJ235">
        <v>0</v>
      </c>
      <c r="BK235">
        <v>0</v>
      </c>
      <c r="BL235" t="s">
        <v>3748</v>
      </c>
    </row>
    <row r="236" spans="1:64" hidden="1" x14ac:dyDescent="0.35">
      <c r="A236" s="30"/>
      <c r="B236" s="30">
        <v>43005.505555555559</v>
      </c>
      <c r="C236" t="s">
        <v>2868</v>
      </c>
      <c r="D236" t="s">
        <v>2869</v>
      </c>
      <c r="E236" t="s">
        <v>468</v>
      </c>
      <c r="F236" t="s">
        <v>2819</v>
      </c>
      <c r="G236" t="s">
        <v>2820</v>
      </c>
      <c r="H236" s="21" t="s">
        <v>2821</v>
      </c>
      <c r="I236" s="85">
        <v>1</v>
      </c>
      <c r="J236" s="85">
        <v>0</v>
      </c>
      <c r="K236" t="s">
        <v>2911</v>
      </c>
      <c r="L236" t="s">
        <v>800</v>
      </c>
      <c r="M236" t="s">
        <v>109</v>
      </c>
      <c r="N236" t="str">
        <f>IF(SUM(ckCodingQTable[[#This Row],[NfmlPIs]:[NnonWhtAsnPIs]])&gt;0,"WMD","")</f>
        <v/>
      </c>
      <c r="O236" t="b">
        <f>_xlfn.XOR(IFERROR(MATCH(ckCodingQTable[[#This Row],[st_code]],EpscorTable[],0)&gt;0,FALSE),IFERROR(FIND("9150",ckCodingQTable[[#This Row],[propPRCs]])&gt;0,FALSE))</f>
        <v>0</v>
      </c>
      <c r="P236" s="21" t="b">
        <f>_xlfn.XOR(ckCodingQTable[[#This Row],[wmd]]&lt;&gt;"",IFERROR(FIND("9102",ckCodingQTable[[#This Row],[propPRCs]])&gt;0,FALSE))</f>
        <v>0</v>
      </c>
      <c r="Q236" t="s">
        <v>3377</v>
      </c>
      <c r="S236" s="106">
        <f>S235+(ckCodingQTable[[#This Row],[ILN]]&lt;"M")</f>
        <v>133</v>
      </c>
      <c r="T236" s="21" t="s">
        <v>2863</v>
      </c>
      <c r="U236" t="s">
        <v>1518</v>
      </c>
      <c r="V236" s="7" t="str">
        <f>HYPERLINK("https://www.ejacket.nsf.gov/ej/showProposal.do?ID="&amp;ckCodingQTable[[#This Row],[prop_id]],"eJ")</f>
        <v>eJ</v>
      </c>
      <c r="W236" t="s">
        <v>2871</v>
      </c>
      <c r="X236" t="s">
        <v>1518</v>
      </c>
      <c r="Y236" t="s">
        <v>1519</v>
      </c>
      <c r="Z236" t="s">
        <v>3749</v>
      </c>
      <c r="AA236" t="s">
        <v>3594</v>
      </c>
      <c r="AB236" s="109" t="str">
        <f>HYPERLINK("mailto:"&amp;ckCodingQTable[[#This Row],[email]]&amp;"&amp;subject=Your NSF Proposal:  "&amp;ckCodingQTable[[#This Row],[Div]]&amp;" "&amp;ckCodingQTable[[#This Row],[prop_id]], ckCodingQTable[[#This Row],[email]])</f>
        <v>scommuri@mail.com</v>
      </c>
      <c r="AC236" s="30">
        <v>43191</v>
      </c>
      <c r="AD236">
        <v>36</v>
      </c>
      <c r="AG236" s="110"/>
      <c r="AI236" s="26"/>
      <c r="AJ236" s="22"/>
      <c r="AN236" s="110"/>
      <c r="AO236" s="110"/>
      <c r="AP236" s="110"/>
      <c r="AQ236" s="110"/>
      <c r="AR236" s="7" t="str">
        <f>HYPERLINK("https://www.ejacket.nsf.gov/ej/showProposal.do?ID="&amp;ckCodingQTable[[#This Row],[prop_id]],"eJ")</f>
        <v>eJ</v>
      </c>
      <c r="AS236" t="s">
        <v>2829</v>
      </c>
      <c r="AT236" t="s">
        <v>3750</v>
      </c>
      <c r="AU236" t="b">
        <f>IF(ckCodingQTable[[#This Row],[ILN]]="N",SUBSTITUTE(AT235," ","")&lt;&gt;SUBSTITUTE(ckCodingQTable[[#This Row],[prop_titl_txt]]," ",""), FALSE)</f>
        <v>0</v>
      </c>
      <c r="AV236">
        <v>0</v>
      </c>
      <c r="AW236" s="13">
        <v>882922</v>
      </c>
      <c r="AX236" s="13">
        <v>882922</v>
      </c>
      <c r="AY236" s="13"/>
      <c r="AZ236" s="13"/>
      <c r="BA236" s="13"/>
      <c r="BB236" s="13"/>
      <c r="BC236">
        <v>9</v>
      </c>
      <c r="BD236">
        <v>9</v>
      </c>
      <c r="BE236">
        <v>9</v>
      </c>
      <c r="BH236">
        <v>0</v>
      </c>
      <c r="BI236">
        <v>0</v>
      </c>
      <c r="BJ236">
        <v>0</v>
      </c>
      <c r="BK236">
        <v>0</v>
      </c>
      <c r="BL236" t="s">
        <v>3751</v>
      </c>
    </row>
    <row r="237" spans="1:64" hidden="1" x14ac:dyDescent="0.35">
      <c r="A237" s="30"/>
      <c r="B237" s="30">
        <v>43005.506944444445</v>
      </c>
      <c r="C237" t="s">
        <v>2868</v>
      </c>
      <c r="D237" t="s">
        <v>2869</v>
      </c>
      <c r="E237" t="s">
        <v>466</v>
      </c>
      <c r="F237" t="s">
        <v>2819</v>
      </c>
      <c r="G237" t="s">
        <v>2820</v>
      </c>
      <c r="H237" s="21" t="s">
        <v>2821</v>
      </c>
      <c r="I237" s="85">
        <v>1</v>
      </c>
      <c r="J237" s="85">
        <v>0</v>
      </c>
      <c r="K237" t="s">
        <v>2883</v>
      </c>
      <c r="L237" t="s">
        <v>838</v>
      </c>
      <c r="M237" t="s">
        <v>2856</v>
      </c>
      <c r="N237" t="str">
        <f>IF(SUM(ckCodingQTable[[#This Row],[NfmlPIs]:[NnonWhtAsnPIs]])&gt;0,"WMD","")</f>
        <v/>
      </c>
      <c r="O237" t="b">
        <f>_xlfn.XOR(IFERROR(MATCH(ckCodingQTable[[#This Row],[st_code]],EpscorTable[],0)&gt;0,FALSE),IFERROR(FIND("9150",ckCodingQTable[[#This Row],[propPRCs]])&gt;0,FALSE))</f>
        <v>0</v>
      </c>
      <c r="P237" s="21" t="b">
        <f>_xlfn.XOR(ckCodingQTable[[#This Row],[wmd]]&lt;&gt;"",IFERROR(FIND("9102",ckCodingQTable[[#This Row],[propPRCs]])&gt;0,FALSE))</f>
        <v>0</v>
      </c>
      <c r="Q237" t="s">
        <v>2884</v>
      </c>
      <c r="S237" s="106">
        <f>S236+(ckCodingQTable[[#This Row],[ILN]]&lt;"M")</f>
        <v>134</v>
      </c>
      <c r="T237" s="21" t="s">
        <v>2824</v>
      </c>
      <c r="U237" t="s">
        <v>1521</v>
      </c>
      <c r="V237" s="7" t="str">
        <f>HYPERLINK("https://www.ejacket.nsf.gov/ej/showProposal.do?ID="&amp;ckCodingQTable[[#This Row],[prop_id]],"eJ")</f>
        <v>eJ</v>
      </c>
      <c r="W237" t="s">
        <v>2871</v>
      </c>
      <c r="X237" t="s">
        <v>1521</v>
      </c>
      <c r="Y237" t="s">
        <v>1522</v>
      </c>
      <c r="Z237" t="s">
        <v>3752</v>
      </c>
      <c r="AA237" t="s">
        <v>3384</v>
      </c>
      <c r="AB237" s="109" t="str">
        <f>HYPERLINK("mailto:"&amp;ckCodingQTable[[#This Row],[email]]&amp;"&amp;subject=Your NSF Proposal:  "&amp;ckCodingQTable[[#This Row],[Div]]&amp;" "&amp;ckCodingQTable[[#This Row],[prop_id]], ckCodingQTable[[#This Row],[email]])</f>
        <v>badityap@cs.vt.edu</v>
      </c>
      <c r="AC237" s="30">
        <v>43160</v>
      </c>
      <c r="AD237">
        <v>36</v>
      </c>
      <c r="AE237">
        <v>1</v>
      </c>
      <c r="AG237" s="110"/>
      <c r="AH237" t="s">
        <v>3753</v>
      </c>
      <c r="AI237" s="26">
        <v>6.5</v>
      </c>
      <c r="AJ237" s="22">
        <v>43076.477777777778</v>
      </c>
      <c r="AK237" s="21">
        <v>1</v>
      </c>
      <c r="AL237">
        <v>4</v>
      </c>
      <c r="AN237" s="110"/>
      <c r="AO237" s="110"/>
      <c r="AP237" s="110"/>
      <c r="AQ237" s="110"/>
      <c r="AR237" s="7" t="str">
        <f>HYPERLINK("https://www.ejacket.nsf.gov/ej/showProposal.do?ID="&amp;ckCodingQTable[[#This Row],[prop_id]],"eJ")</f>
        <v>eJ</v>
      </c>
      <c r="AS237" t="s">
        <v>2829</v>
      </c>
      <c r="AT237" t="s">
        <v>3754</v>
      </c>
      <c r="AU237" t="b">
        <f>IF(ckCodingQTable[[#This Row],[ILN]]="N",SUBSTITUTE(AT236," ","")&lt;&gt;SUBSTITUTE(ckCodingQTable[[#This Row],[prop_titl_txt]]," ",""), FALSE)</f>
        <v>0</v>
      </c>
      <c r="AV237">
        <v>0</v>
      </c>
      <c r="AW237" s="13">
        <v>915330</v>
      </c>
      <c r="AX237" s="13">
        <v>915330</v>
      </c>
      <c r="AY237" s="13"/>
      <c r="AZ237" s="13">
        <v>25000</v>
      </c>
      <c r="BA237" s="13">
        <v>49184</v>
      </c>
      <c r="BB237" s="13"/>
      <c r="BC237">
        <v>9</v>
      </c>
      <c r="BD237">
        <v>12</v>
      </c>
      <c r="BE237">
        <v>3</v>
      </c>
      <c r="BG237">
        <v>3.07</v>
      </c>
      <c r="BH237">
        <v>0</v>
      </c>
      <c r="BI237">
        <v>0</v>
      </c>
      <c r="BJ237">
        <v>0</v>
      </c>
      <c r="BK237">
        <v>0</v>
      </c>
      <c r="BL237" t="s">
        <v>3755</v>
      </c>
    </row>
    <row r="238" spans="1:64" hidden="1" x14ac:dyDescent="0.35">
      <c r="A238" s="30"/>
      <c r="B238" s="30">
        <v>43005.515277777777</v>
      </c>
      <c r="C238" t="s">
        <v>2868</v>
      </c>
      <c r="D238" t="s">
        <v>2869</v>
      </c>
      <c r="E238" t="s">
        <v>466</v>
      </c>
      <c r="F238" t="s">
        <v>2819</v>
      </c>
      <c r="G238" t="s">
        <v>2820</v>
      </c>
      <c r="H238" s="21" t="s">
        <v>2821</v>
      </c>
      <c r="I238" s="85">
        <v>1</v>
      </c>
      <c r="J238" s="85">
        <v>0</v>
      </c>
      <c r="K238" t="s">
        <v>2883</v>
      </c>
      <c r="L238" t="s">
        <v>838</v>
      </c>
      <c r="M238" t="s">
        <v>2833</v>
      </c>
      <c r="N238" t="str">
        <f>IF(SUM(ckCodingQTable[[#This Row],[NfmlPIs]:[NnonWhtAsnPIs]])&gt;0,"WMD","")</f>
        <v/>
      </c>
      <c r="O238" t="b">
        <f>_xlfn.XOR(IFERROR(MATCH(ckCodingQTable[[#This Row],[st_code]],EpscorTable[],0)&gt;0,FALSE),IFERROR(FIND("9150",ckCodingQTable[[#This Row],[propPRCs]])&gt;0,FALSE))</f>
        <v>0</v>
      </c>
      <c r="P238" s="21" t="b">
        <f>_xlfn.XOR(ckCodingQTable[[#This Row],[wmd]]&lt;&gt;"",IFERROR(FIND("9102",ckCodingQTable[[#This Row],[propPRCs]])&gt;0,FALSE))</f>
        <v>0</v>
      </c>
      <c r="Q238" t="s">
        <v>2884</v>
      </c>
      <c r="S238" s="106">
        <f>S237+(ckCodingQTable[[#This Row],[ILN]]&lt;"M")</f>
        <v>134</v>
      </c>
      <c r="T238" s="21" t="s">
        <v>2834</v>
      </c>
      <c r="U238" t="s">
        <v>1521</v>
      </c>
      <c r="V238" s="7" t="str">
        <f>HYPERLINK("https://www.ejacket.nsf.gov/ej/showProposal.do?ID="&amp;ckCodingQTable[[#This Row],[prop_id]],"eJ")</f>
        <v>eJ</v>
      </c>
      <c r="W238" t="s">
        <v>2871</v>
      </c>
      <c r="X238" t="s">
        <v>3756</v>
      </c>
      <c r="Y238" t="s">
        <v>3757</v>
      </c>
      <c r="Z238" t="s">
        <v>3758</v>
      </c>
      <c r="AA238" t="s">
        <v>542</v>
      </c>
      <c r="AB238" s="109" t="str">
        <f>HYPERLINK("mailto:"&amp;ckCodingQTable[[#This Row],[email]]&amp;"&amp;subject=Your NSF Proposal:  "&amp;ckCodingQTable[[#This Row],[Div]]&amp;" "&amp;ckCodingQTable[[#This Row],[prop_id]], ckCodingQTable[[#This Row],[email]])</f>
        <v>neill@cs.cmu.edu</v>
      </c>
      <c r="AC238" s="30">
        <v>43160</v>
      </c>
      <c r="AD238">
        <v>36</v>
      </c>
      <c r="AG238" s="110"/>
      <c r="AI238" s="26"/>
      <c r="AJ238" s="22"/>
      <c r="AN238" s="110"/>
      <c r="AO238" s="110"/>
      <c r="AP238" s="110"/>
      <c r="AQ238" s="110"/>
      <c r="AR238" s="7" t="str">
        <f>HYPERLINK("https://www.ejacket.nsf.gov/ej/showProposal.do?ID="&amp;ckCodingQTable[[#This Row],[prop_id]],"eJ")</f>
        <v>eJ</v>
      </c>
      <c r="AS238" t="s">
        <v>2829</v>
      </c>
      <c r="AT238" t="s">
        <v>3754</v>
      </c>
      <c r="AU238" t="b">
        <f>IF(ckCodingQTable[[#This Row],[ILN]]="N",SUBSTITUTE(AT237," ","")&lt;&gt;SUBSTITUTE(ckCodingQTable[[#This Row],[prop_titl_txt]]," ",""), FALSE)</f>
        <v>0</v>
      </c>
      <c r="AV238">
        <v>0</v>
      </c>
      <c r="AW238" s="13">
        <v>284597</v>
      </c>
      <c r="AX238" s="13">
        <v>284597</v>
      </c>
      <c r="AY238" s="13"/>
      <c r="AZ238" s="13">
        <v>7883</v>
      </c>
      <c r="BA238" s="13"/>
      <c r="BB238" s="13"/>
      <c r="BC238">
        <v>3</v>
      </c>
      <c r="BD238">
        <v>3</v>
      </c>
      <c r="BE238">
        <v>3</v>
      </c>
      <c r="BH238">
        <v>0</v>
      </c>
      <c r="BI238">
        <v>0</v>
      </c>
      <c r="BJ238">
        <v>0</v>
      </c>
      <c r="BK238">
        <v>0</v>
      </c>
      <c r="BL238" t="s">
        <v>3759</v>
      </c>
    </row>
    <row r="239" spans="1:64" hidden="1" x14ac:dyDescent="0.35">
      <c r="A239" s="30"/>
      <c r="B239" s="30">
        <v>43005.508333333331</v>
      </c>
      <c r="C239" t="s">
        <v>2868</v>
      </c>
      <c r="D239" t="s">
        <v>2869</v>
      </c>
      <c r="E239" t="s">
        <v>466</v>
      </c>
      <c r="F239" t="s">
        <v>2819</v>
      </c>
      <c r="G239" t="s">
        <v>2820</v>
      </c>
      <c r="H239" s="21" t="s">
        <v>2821</v>
      </c>
      <c r="I239" s="85">
        <v>1</v>
      </c>
      <c r="J239" s="85">
        <v>0</v>
      </c>
      <c r="K239" t="s">
        <v>2883</v>
      </c>
      <c r="L239" t="s">
        <v>838</v>
      </c>
      <c r="M239" t="s">
        <v>2856</v>
      </c>
      <c r="N239" t="str">
        <f>IF(SUM(ckCodingQTable[[#This Row],[NfmlPIs]:[NnonWhtAsnPIs]])&gt;0,"WMD","")</f>
        <v/>
      </c>
      <c r="O239" t="b">
        <f>_xlfn.XOR(IFERROR(MATCH(ckCodingQTable[[#This Row],[st_code]],EpscorTable[],0)&gt;0,FALSE),IFERROR(FIND("9150",ckCodingQTable[[#This Row],[propPRCs]])&gt;0,FALSE))</f>
        <v>0</v>
      </c>
      <c r="P239" s="21" t="b">
        <f>_xlfn.XOR(ckCodingQTable[[#This Row],[wmd]]&lt;&gt;"",IFERROR(FIND("9102",ckCodingQTable[[#This Row],[propPRCs]])&gt;0,FALSE))</f>
        <v>0</v>
      </c>
      <c r="Q239" t="s">
        <v>2884</v>
      </c>
      <c r="R239" s="22">
        <v>43081.400266203702</v>
      </c>
      <c r="S239" s="106">
        <f>S238+(ckCodingQTable[[#This Row],[ILN]]&lt;"M")</f>
        <v>135</v>
      </c>
      <c r="T239" s="21" t="s">
        <v>2824</v>
      </c>
      <c r="U239" t="s">
        <v>1534</v>
      </c>
      <c r="V239" s="7" t="str">
        <f>HYPERLINK("https://www.ejacket.nsf.gov/ej/showProposal.do?ID="&amp;ckCodingQTable[[#This Row],[prop_id]],"eJ")</f>
        <v>eJ</v>
      </c>
      <c r="W239" t="s">
        <v>2871</v>
      </c>
      <c r="X239" t="s">
        <v>1534</v>
      </c>
      <c r="Y239" t="s">
        <v>1535</v>
      </c>
      <c r="Z239" t="s">
        <v>3760</v>
      </c>
      <c r="AA239" t="s">
        <v>3761</v>
      </c>
      <c r="AB239" s="109" t="str">
        <f>HYPERLINK("mailto:"&amp;ckCodingQTable[[#This Row],[email]]&amp;"&amp;subject=Your NSF Proposal:  "&amp;ckCodingQTable[[#This Row],[Div]]&amp;" "&amp;ckCodingQTable[[#This Row],[prop_id]], ckCodingQTable[[#This Row],[email]])</f>
        <v>lkurgan@vcu.edu</v>
      </c>
      <c r="AC239" s="30">
        <v>43191</v>
      </c>
      <c r="AD239">
        <v>48</v>
      </c>
      <c r="AE239">
        <v>1</v>
      </c>
      <c r="AG239" s="110"/>
      <c r="AH239" t="s">
        <v>3762</v>
      </c>
      <c r="AI239" s="26">
        <v>5</v>
      </c>
      <c r="AJ239" s="22">
        <v>43073.495138888888</v>
      </c>
      <c r="AL239">
        <v>4</v>
      </c>
      <c r="AN239" s="110"/>
      <c r="AO239" s="110"/>
      <c r="AP239" s="110"/>
      <c r="AQ239" s="110"/>
      <c r="AR239" s="7" t="str">
        <f>HYPERLINK("https://www.ejacket.nsf.gov/ej/showProposal.do?ID="&amp;ckCodingQTable[[#This Row],[prop_id]],"eJ")</f>
        <v>eJ</v>
      </c>
      <c r="AS239" t="s">
        <v>2829</v>
      </c>
      <c r="AT239" t="s">
        <v>3763</v>
      </c>
      <c r="AU239" t="b">
        <f>IF(ckCodingQTable[[#This Row],[ILN]]="N",SUBSTITUTE(AT238," ","")&lt;&gt;SUBSTITUTE(ckCodingQTable[[#This Row],[prop_titl_txt]]," ",""), FALSE)</f>
        <v>0</v>
      </c>
      <c r="AV239">
        <v>0</v>
      </c>
      <c r="AW239" s="13">
        <v>660000</v>
      </c>
      <c r="AX239" s="13">
        <v>660000</v>
      </c>
      <c r="AY239" s="13"/>
      <c r="AZ239" s="13"/>
      <c r="BA239" s="13">
        <v>113688</v>
      </c>
      <c r="BB239" s="13"/>
      <c r="BC239">
        <v>4</v>
      </c>
      <c r="BD239">
        <v>4</v>
      </c>
      <c r="BE239">
        <v>4</v>
      </c>
      <c r="BH239">
        <v>0</v>
      </c>
      <c r="BI239">
        <v>0</v>
      </c>
      <c r="BJ239">
        <v>0</v>
      </c>
      <c r="BK239">
        <v>0</v>
      </c>
      <c r="BL239" t="s">
        <v>3764</v>
      </c>
    </row>
    <row r="240" spans="1:64" hidden="1" x14ac:dyDescent="0.35">
      <c r="A240" s="30"/>
      <c r="B240" s="30">
        <v>43005.529166666667</v>
      </c>
      <c r="C240" t="s">
        <v>2868</v>
      </c>
      <c r="D240" t="s">
        <v>2869</v>
      </c>
      <c r="E240" t="s">
        <v>466</v>
      </c>
      <c r="F240" t="s">
        <v>2819</v>
      </c>
      <c r="G240" t="s">
        <v>2820</v>
      </c>
      <c r="H240" s="21" t="s">
        <v>2821</v>
      </c>
      <c r="I240" s="85">
        <v>1</v>
      </c>
      <c r="J240" s="85">
        <v>0</v>
      </c>
      <c r="K240" t="s">
        <v>2883</v>
      </c>
      <c r="L240" t="s">
        <v>838</v>
      </c>
      <c r="M240" t="s">
        <v>3162</v>
      </c>
      <c r="N240" t="str">
        <f>IF(SUM(ckCodingQTable[[#This Row],[NfmlPIs]:[NnonWhtAsnPIs]])&gt;0,"WMD","")</f>
        <v/>
      </c>
      <c r="O240" t="b">
        <f>_xlfn.XOR(IFERROR(MATCH(ckCodingQTable[[#This Row],[st_code]],EpscorTable[],0)&gt;0,FALSE),IFERROR(FIND("9150",ckCodingQTable[[#This Row],[propPRCs]])&gt;0,FALSE))</f>
        <v>0</v>
      </c>
      <c r="P240" s="21" t="b">
        <f>_xlfn.XOR(ckCodingQTable[[#This Row],[wmd]]&lt;&gt;"",IFERROR(FIND("9102",ckCodingQTable[[#This Row],[propPRCs]])&gt;0,FALSE))</f>
        <v>0</v>
      </c>
      <c r="Q240" t="s">
        <v>2884</v>
      </c>
      <c r="R240" s="22">
        <v>43081.400266203702</v>
      </c>
      <c r="S240" s="106">
        <f>S239+(ckCodingQTable[[#This Row],[ILN]]&lt;"M")</f>
        <v>135</v>
      </c>
      <c r="T240" s="21" t="s">
        <v>2834</v>
      </c>
      <c r="U240" t="s">
        <v>1534</v>
      </c>
      <c r="V240" s="7" t="str">
        <f>HYPERLINK("https://www.ejacket.nsf.gov/ej/showProposal.do?ID="&amp;ckCodingQTable[[#This Row],[prop_id]],"eJ")</f>
        <v>eJ</v>
      </c>
      <c r="W240" t="s">
        <v>2871</v>
      </c>
      <c r="X240" t="s">
        <v>3765</v>
      </c>
      <c r="Y240" t="s">
        <v>3766</v>
      </c>
      <c r="Z240" t="s">
        <v>3767</v>
      </c>
      <c r="AA240" t="s">
        <v>707</v>
      </c>
      <c r="AB240" s="109" t="str">
        <f>HYPERLINK("mailto:"&amp;ckCodingQTable[[#This Row],[email]]&amp;"&amp;subject=Your NSF Proposal:  "&amp;ckCodingQTable[[#This Row],[Div]]&amp;" "&amp;ckCodingQTable[[#This Row],[prop_id]], ckCodingQTable[[#This Row],[email]])</f>
        <v>andrzejj@anl.gov</v>
      </c>
      <c r="AC240" s="30">
        <v>43191</v>
      </c>
      <c r="AD240">
        <v>48</v>
      </c>
      <c r="AG240" s="110"/>
      <c r="AI240" s="26"/>
      <c r="AJ240" s="22"/>
      <c r="AN240" s="110"/>
      <c r="AO240" s="110"/>
      <c r="AP240" s="110"/>
      <c r="AQ240" s="110"/>
      <c r="AR240" s="7" t="str">
        <f>HYPERLINK("https://www.ejacket.nsf.gov/ej/showProposal.do?ID="&amp;ckCodingQTable[[#This Row],[prop_id]],"eJ")</f>
        <v>eJ</v>
      </c>
      <c r="AS240" t="s">
        <v>2829</v>
      </c>
      <c r="AT240" t="s">
        <v>3768</v>
      </c>
      <c r="AU240" t="b">
        <f>IF(ckCodingQTable[[#This Row],[ILN]]="N",SUBSTITUTE(AT239," ","")&lt;&gt;SUBSTITUTE(ckCodingQTable[[#This Row],[prop_titl_txt]]," ",""), FALSE)</f>
        <v>1</v>
      </c>
      <c r="AV240">
        <v>0</v>
      </c>
      <c r="AW240" s="13">
        <v>539982</v>
      </c>
      <c r="AX240" s="13">
        <v>539982</v>
      </c>
      <c r="AY240" s="13"/>
      <c r="AZ240" s="13"/>
      <c r="BA240" s="13">
        <v>104591</v>
      </c>
      <c r="BB240" s="13"/>
      <c r="BD240">
        <v>8</v>
      </c>
      <c r="BG240">
        <v>6.21</v>
      </c>
      <c r="BH240">
        <v>0</v>
      </c>
      <c r="BI240">
        <v>0</v>
      </c>
      <c r="BJ240">
        <v>0</v>
      </c>
      <c r="BK240">
        <v>0</v>
      </c>
      <c r="BL240" t="s">
        <v>3769</v>
      </c>
    </row>
    <row r="241" spans="1:64" hidden="1" x14ac:dyDescent="0.35">
      <c r="A241" s="30"/>
      <c r="B241" s="30">
        <v>43005.509722222225</v>
      </c>
      <c r="C241" t="s">
        <v>2868</v>
      </c>
      <c r="D241" t="s">
        <v>2869</v>
      </c>
      <c r="E241" t="s">
        <v>468</v>
      </c>
      <c r="F241" t="s">
        <v>2819</v>
      </c>
      <c r="G241" t="s">
        <v>2820</v>
      </c>
      <c r="H241" s="21" t="s">
        <v>2821</v>
      </c>
      <c r="I241" s="85">
        <v>1</v>
      </c>
      <c r="J241" s="85">
        <v>0</v>
      </c>
      <c r="K241" t="s">
        <v>2911</v>
      </c>
      <c r="L241" t="s">
        <v>1185</v>
      </c>
      <c r="M241" t="s">
        <v>107</v>
      </c>
      <c r="N241" t="str">
        <f>IF(SUM(ckCodingQTable[[#This Row],[NfmlPIs]:[NnonWhtAsnPIs]])&gt;0,"WMD","")</f>
        <v>WMD</v>
      </c>
      <c r="O241" t="b">
        <f>_xlfn.XOR(IFERROR(MATCH(ckCodingQTable[[#This Row],[st_code]],EpscorTable[],0)&gt;0,FALSE),IFERROR(FIND("9150",ckCodingQTable[[#This Row],[propPRCs]])&gt;0,FALSE))</f>
        <v>0</v>
      </c>
      <c r="P241" s="21" t="b">
        <f>_xlfn.XOR(ckCodingQTable[[#This Row],[wmd]]&lt;&gt;"",IFERROR(FIND("9102",ckCodingQTable[[#This Row],[propPRCs]])&gt;0,FALSE))</f>
        <v>1</v>
      </c>
      <c r="Q241" t="s">
        <v>3377</v>
      </c>
      <c r="S241" s="106">
        <f>S240+(ckCodingQTable[[#This Row],[ILN]]&lt;"M")</f>
        <v>136</v>
      </c>
      <c r="T241" s="21" t="s">
        <v>2863</v>
      </c>
      <c r="U241" t="s">
        <v>1544</v>
      </c>
      <c r="V241" s="7" t="str">
        <f>HYPERLINK("https://www.ejacket.nsf.gov/ej/showProposal.do?ID="&amp;ckCodingQTable[[#This Row],[prop_id]],"eJ")</f>
        <v>eJ</v>
      </c>
      <c r="W241" t="s">
        <v>2871</v>
      </c>
      <c r="X241" t="s">
        <v>1544</v>
      </c>
      <c r="Y241" t="s">
        <v>1494</v>
      </c>
      <c r="Z241" t="s">
        <v>3679</v>
      </c>
      <c r="AA241" t="s">
        <v>3680</v>
      </c>
      <c r="AB241" s="109" t="str">
        <f>HYPERLINK("mailto:"&amp;ckCodingQTable[[#This Row],[email]]&amp;"&amp;subject=Your NSF Proposal:  "&amp;ckCodingQTable[[#This Row],[Div]]&amp;" "&amp;ckCodingQTable[[#This Row],[prop_id]], ckCodingQTable[[#This Row],[email]])</f>
        <v>cbethel@cse.msstate.edu</v>
      </c>
      <c r="AC241" s="30">
        <v>43282</v>
      </c>
      <c r="AD241">
        <v>48</v>
      </c>
      <c r="AG241" s="110"/>
      <c r="AI241" s="26"/>
      <c r="AJ241" s="22"/>
      <c r="AN241" s="110"/>
      <c r="AO241" s="110"/>
      <c r="AP241" s="110"/>
      <c r="AQ241" s="110"/>
      <c r="AR241" s="7" t="str">
        <f>HYPERLINK("https://www.ejacket.nsf.gov/ej/showProposal.do?ID="&amp;ckCodingQTable[[#This Row],[prop_id]],"eJ")</f>
        <v>eJ</v>
      </c>
      <c r="AS241" t="s">
        <v>2881</v>
      </c>
      <c r="AT241" t="s">
        <v>3770</v>
      </c>
      <c r="AU241" t="b">
        <f>IF(ckCodingQTable[[#This Row],[ILN]]="N",SUBSTITUTE(AT240," ","")&lt;&gt;SUBSTITUTE(ckCodingQTable[[#This Row],[prop_titl_txt]]," ",""), FALSE)</f>
        <v>0</v>
      </c>
      <c r="AV241">
        <v>0</v>
      </c>
      <c r="AW241" s="13">
        <v>1194474</v>
      </c>
      <c r="AX241" s="13">
        <v>1194474</v>
      </c>
      <c r="AY241" s="13"/>
      <c r="AZ241" s="13">
        <v>32400</v>
      </c>
      <c r="BA241" s="13"/>
      <c r="BB241" s="13"/>
      <c r="BC241">
        <v>12</v>
      </c>
      <c r="BD241">
        <v>12</v>
      </c>
      <c r="BE241">
        <v>9</v>
      </c>
      <c r="BG241">
        <v>3.72</v>
      </c>
      <c r="BH241">
        <v>2</v>
      </c>
      <c r="BI241">
        <v>0</v>
      </c>
      <c r="BJ241">
        <v>0</v>
      </c>
      <c r="BK241">
        <v>0</v>
      </c>
      <c r="BL241" t="s">
        <v>3682</v>
      </c>
    </row>
    <row r="242" spans="1:64" hidden="1" x14ac:dyDescent="0.35">
      <c r="A242" s="30"/>
      <c r="B242" s="30">
        <v>43005.511111111111</v>
      </c>
      <c r="C242" t="s">
        <v>2868</v>
      </c>
      <c r="D242" t="s">
        <v>2869</v>
      </c>
      <c r="E242" t="s">
        <v>468</v>
      </c>
      <c r="F242" t="s">
        <v>2819</v>
      </c>
      <c r="G242" t="s">
        <v>2820</v>
      </c>
      <c r="H242" s="21" t="s">
        <v>2821</v>
      </c>
      <c r="I242" s="85">
        <v>1</v>
      </c>
      <c r="J242" s="85">
        <v>0</v>
      </c>
      <c r="K242" t="s">
        <v>2911</v>
      </c>
      <c r="L242" t="s">
        <v>807</v>
      </c>
      <c r="M242" t="s">
        <v>3037</v>
      </c>
      <c r="N242" t="str">
        <f>IF(SUM(ckCodingQTable[[#This Row],[NfmlPIs]:[NnonWhtAsnPIs]])&gt;0,"WMD","")</f>
        <v>WMD</v>
      </c>
      <c r="O242" t="b">
        <f>_xlfn.XOR(IFERROR(MATCH(ckCodingQTable[[#This Row],[st_code]],EpscorTable[],0)&gt;0,FALSE),IFERROR(FIND("9150",ckCodingQTable[[#This Row],[propPRCs]])&gt;0,FALSE))</f>
        <v>0</v>
      </c>
      <c r="P242" s="21" t="b">
        <f>_xlfn.XOR(ckCodingQTable[[#This Row],[wmd]]&lt;&gt;"",IFERROR(FIND("9102",ckCodingQTable[[#This Row],[propPRCs]])&gt;0,FALSE))</f>
        <v>1</v>
      </c>
      <c r="Q242" t="s">
        <v>468</v>
      </c>
      <c r="S242" s="106">
        <f>S241+(ckCodingQTable[[#This Row],[ILN]]&lt;"M")</f>
        <v>137</v>
      </c>
      <c r="T242" s="21" t="s">
        <v>2863</v>
      </c>
      <c r="U242" t="s">
        <v>1546</v>
      </c>
      <c r="V242" s="7" t="str">
        <f>HYPERLINK("https://www.ejacket.nsf.gov/ej/showProposal.do?ID="&amp;ckCodingQTable[[#This Row],[prop_id]],"eJ")</f>
        <v>eJ</v>
      </c>
      <c r="W242" t="s">
        <v>2871</v>
      </c>
      <c r="X242" t="s">
        <v>1546</v>
      </c>
      <c r="Y242" t="s">
        <v>1547</v>
      </c>
      <c r="Z242" t="s">
        <v>3771</v>
      </c>
      <c r="AA242" t="s">
        <v>574</v>
      </c>
      <c r="AB242" s="109" t="str">
        <f>HYPERLINK("mailto:"&amp;ckCodingQTable[[#This Row],[email]]&amp;"&amp;subject=Your NSF Proposal:  "&amp;ckCodingQTable[[#This Row],[Div]]&amp;" "&amp;ckCodingQTable[[#This Row],[prop_id]], ckCodingQTable[[#This Row],[email]])</f>
        <v>kapadia@indiana.edu</v>
      </c>
      <c r="AC242" s="30">
        <v>43344</v>
      </c>
      <c r="AD242">
        <v>48</v>
      </c>
      <c r="AG242" s="110"/>
      <c r="AI242" s="26"/>
      <c r="AJ242" s="22"/>
      <c r="AN242" s="110"/>
      <c r="AO242" s="110"/>
      <c r="AP242" s="110"/>
      <c r="AQ242" s="110"/>
      <c r="AR242" s="7" t="str">
        <f>HYPERLINK("https://www.ejacket.nsf.gov/ej/showProposal.do?ID="&amp;ckCodingQTable[[#This Row],[prop_id]],"eJ")</f>
        <v>eJ</v>
      </c>
      <c r="AS242" t="s">
        <v>2881</v>
      </c>
      <c r="AT242" t="s">
        <v>3772</v>
      </c>
      <c r="AU242" t="b">
        <f>IF(ckCodingQTable[[#This Row],[ILN]]="N",SUBSTITUTE(AT241," ","")&lt;&gt;SUBSTITUTE(ckCodingQTable[[#This Row],[prop_titl_txt]]," ",""), FALSE)</f>
        <v>0</v>
      </c>
      <c r="AV242">
        <v>0</v>
      </c>
      <c r="AW242" s="13">
        <v>1200000</v>
      </c>
      <c r="AX242" s="13">
        <v>1200000</v>
      </c>
      <c r="AY242" s="13"/>
      <c r="AZ242" s="13">
        <v>34726</v>
      </c>
      <c r="BA242" s="13"/>
      <c r="BB242" s="13"/>
      <c r="BC242">
        <v>14</v>
      </c>
      <c r="BD242">
        <v>16</v>
      </c>
      <c r="BE242">
        <v>16</v>
      </c>
      <c r="BH242">
        <v>0</v>
      </c>
      <c r="BI242">
        <v>1</v>
      </c>
      <c r="BJ242">
        <v>0</v>
      </c>
      <c r="BK242">
        <v>0</v>
      </c>
      <c r="BL242" t="s">
        <v>3773</v>
      </c>
    </row>
    <row r="243" spans="1:64" hidden="1" x14ac:dyDescent="0.35">
      <c r="A243" s="30"/>
      <c r="B243" s="30">
        <v>43005.518055555556</v>
      </c>
      <c r="C243" t="s">
        <v>2868</v>
      </c>
      <c r="D243" t="s">
        <v>2869</v>
      </c>
      <c r="E243" t="s">
        <v>470</v>
      </c>
      <c r="F243" t="s">
        <v>2819</v>
      </c>
      <c r="G243" t="s">
        <v>2820</v>
      </c>
      <c r="H243" s="21" t="s">
        <v>2821</v>
      </c>
      <c r="I243" s="85">
        <v>1</v>
      </c>
      <c r="J243" s="85">
        <v>0</v>
      </c>
      <c r="K243" t="s">
        <v>2902</v>
      </c>
      <c r="L243" t="s">
        <v>1094</v>
      </c>
      <c r="M243" t="s">
        <v>3037</v>
      </c>
      <c r="N243" t="str">
        <f>IF(SUM(ckCodingQTable[[#This Row],[NfmlPIs]:[NnonWhtAsnPIs]])&gt;0,"WMD","")</f>
        <v/>
      </c>
      <c r="O243" t="b">
        <f>_xlfn.XOR(IFERROR(MATCH(ckCodingQTable[[#This Row],[st_code]],EpscorTable[],0)&gt;0,FALSE),IFERROR(FIND("9150",ckCodingQTable[[#This Row],[propPRCs]])&gt;0,FALSE))</f>
        <v>0</v>
      </c>
      <c r="P243" s="21" t="b">
        <f>_xlfn.XOR(ckCodingQTable[[#This Row],[wmd]]&lt;&gt;"",IFERROR(FIND("9102",ckCodingQTable[[#This Row],[propPRCs]])&gt;0,FALSE))</f>
        <v>0</v>
      </c>
      <c r="Q243" t="s">
        <v>2903</v>
      </c>
      <c r="S243" s="106">
        <f>S242+(ckCodingQTable[[#This Row],[ILN]]&lt;"M")</f>
        <v>138</v>
      </c>
      <c r="T243" s="21" t="s">
        <v>2824</v>
      </c>
      <c r="U243" t="s">
        <v>1549</v>
      </c>
      <c r="V243" s="7" t="str">
        <f>HYPERLINK("https://www.ejacket.nsf.gov/ej/showProposal.do?ID="&amp;ckCodingQTable[[#This Row],[prop_id]],"eJ")</f>
        <v>eJ</v>
      </c>
      <c r="W243" t="s">
        <v>2871</v>
      </c>
      <c r="X243" t="s">
        <v>1549</v>
      </c>
      <c r="Y243" t="s">
        <v>1550</v>
      </c>
      <c r="Z243" t="s">
        <v>3579</v>
      </c>
      <c r="AA243" t="s">
        <v>3039</v>
      </c>
      <c r="AB243" s="109" t="str">
        <f>HYPERLINK("mailto:"&amp;ckCodingQTable[[#This Row],[email]]&amp;"&amp;subject=Your NSF Proposal:  "&amp;ckCodingQTable[[#This Row],[Div]]&amp;" "&amp;ckCodingQTable[[#This Row],[prop_id]], ckCodingQTable[[#This Row],[email]])</f>
        <v>hlin1@nd.edu</v>
      </c>
      <c r="AC243" s="30">
        <v>43252</v>
      </c>
      <c r="AD243">
        <v>36</v>
      </c>
      <c r="AG243" s="110"/>
      <c r="AI243" s="26"/>
      <c r="AJ243" s="22"/>
      <c r="AN243" s="110"/>
      <c r="AO243" s="110"/>
      <c r="AP243" s="110"/>
      <c r="AQ243" s="110"/>
      <c r="AR243" s="7" t="str">
        <f>HYPERLINK("https://www.ejacket.nsf.gov/ej/showProposal.do?ID="&amp;ckCodingQTable[[#This Row],[prop_id]],"eJ")</f>
        <v>eJ</v>
      </c>
      <c r="AS243" t="s">
        <v>2829</v>
      </c>
      <c r="AT243" t="s">
        <v>3774</v>
      </c>
      <c r="AU243" t="b">
        <f>IF(ckCodingQTable[[#This Row],[ILN]]="N",SUBSTITUTE(AT242," ","")&lt;&gt;SUBSTITUTE(ckCodingQTable[[#This Row],[prop_titl_txt]]," ",""), FALSE)</f>
        <v>0</v>
      </c>
      <c r="AV243">
        <v>0</v>
      </c>
      <c r="AW243" s="13">
        <v>700000</v>
      </c>
      <c r="AX243" s="13">
        <v>700000</v>
      </c>
      <c r="AY243" s="13"/>
      <c r="AZ243" s="13"/>
      <c r="BA243" s="13"/>
      <c r="BB243" s="13"/>
      <c r="BC243">
        <v>9</v>
      </c>
      <c r="BD243">
        <v>6</v>
      </c>
      <c r="BE243">
        <v>4.5</v>
      </c>
      <c r="BH243">
        <v>0</v>
      </c>
      <c r="BI243">
        <v>0</v>
      </c>
      <c r="BJ243">
        <v>0</v>
      </c>
      <c r="BK243">
        <v>0</v>
      </c>
      <c r="BL243" t="s">
        <v>3775</v>
      </c>
    </row>
    <row r="244" spans="1:64" hidden="1" x14ac:dyDescent="0.35">
      <c r="A244" s="30"/>
      <c r="B244" s="30">
        <v>43005.425000000003</v>
      </c>
      <c r="C244" t="s">
        <v>2868</v>
      </c>
      <c r="D244" t="s">
        <v>2869</v>
      </c>
      <c r="E244" t="s">
        <v>470</v>
      </c>
      <c r="F244" t="s">
        <v>2819</v>
      </c>
      <c r="G244" t="s">
        <v>2820</v>
      </c>
      <c r="H244" s="21" t="s">
        <v>2821</v>
      </c>
      <c r="I244" s="85">
        <v>1</v>
      </c>
      <c r="J244" s="85">
        <v>0</v>
      </c>
      <c r="K244" t="s">
        <v>2902</v>
      </c>
      <c r="L244" t="s">
        <v>1094</v>
      </c>
      <c r="M244" t="s">
        <v>2944</v>
      </c>
      <c r="N244" t="str">
        <f>IF(SUM(ckCodingQTable[[#This Row],[NfmlPIs]:[NnonWhtAsnPIs]])&gt;0,"WMD","")</f>
        <v/>
      </c>
      <c r="O244" t="b">
        <f>_xlfn.XOR(IFERROR(MATCH(ckCodingQTable[[#This Row],[st_code]],EpscorTable[],0)&gt;0,FALSE),IFERROR(FIND("9150",ckCodingQTable[[#This Row],[propPRCs]])&gt;0,FALSE))</f>
        <v>0</v>
      </c>
      <c r="P244" s="21" t="b">
        <f>_xlfn.XOR(ckCodingQTable[[#This Row],[wmd]]&lt;&gt;"",IFERROR(FIND("9102",ckCodingQTable[[#This Row],[propPRCs]])&gt;0,FALSE))</f>
        <v>0</v>
      </c>
      <c r="Q244" t="s">
        <v>2903</v>
      </c>
      <c r="S244" s="106">
        <f>S243+(ckCodingQTable[[#This Row],[ILN]]&lt;"M")</f>
        <v>138</v>
      </c>
      <c r="T244" s="21" t="s">
        <v>2834</v>
      </c>
      <c r="U244" t="s">
        <v>1549</v>
      </c>
      <c r="V244" s="7" t="str">
        <f>HYPERLINK("https://www.ejacket.nsf.gov/ej/showProposal.do?ID="&amp;ckCodingQTable[[#This Row],[prop_id]],"eJ")</f>
        <v>eJ</v>
      </c>
      <c r="W244" t="s">
        <v>2871</v>
      </c>
      <c r="X244" t="s">
        <v>3776</v>
      </c>
      <c r="Y244" t="s">
        <v>3777</v>
      </c>
      <c r="Z244" t="s">
        <v>3778</v>
      </c>
      <c r="AA244" t="s">
        <v>3779</v>
      </c>
      <c r="AB244" s="109" t="str">
        <f>HYPERLINK("mailto:"&amp;ckCodingQTable[[#This Row],[email]]&amp;"&amp;subject=Your NSF Proposal:  "&amp;ckCodingQTable[[#This Row],[Div]]&amp;" "&amp;ckCodingQTable[[#This Row],[prop_id]], ckCodingQTable[[#This Row],[email]])</f>
        <v>kvalavan@du.edu</v>
      </c>
      <c r="AC244" s="30">
        <v>43252</v>
      </c>
      <c r="AD244">
        <v>36</v>
      </c>
      <c r="AG244" s="110"/>
      <c r="AI244" s="26"/>
      <c r="AJ244" s="22"/>
      <c r="AN244" s="110"/>
      <c r="AO244" s="110"/>
      <c r="AP244" s="110"/>
      <c r="AQ244" s="110"/>
      <c r="AR244" s="7" t="str">
        <f>HYPERLINK("https://www.ejacket.nsf.gov/ej/showProposal.do?ID="&amp;ckCodingQTable[[#This Row],[prop_id]],"eJ")</f>
        <v>eJ</v>
      </c>
      <c r="AS244" t="s">
        <v>2829</v>
      </c>
      <c r="AT244" t="s">
        <v>3774</v>
      </c>
      <c r="AU244" t="b">
        <f>IF(ckCodingQTable[[#This Row],[ILN]]="N",SUBSTITUTE(AT243," ","")&lt;&gt;SUBSTITUTE(ckCodingQTable[[#This Row],[prop_titl_txt]]," ",""), FALSE)</f>
        <v>0</v>
      </c>
      <c r="AV244">
        <v>0</v>
      </c>
      <c r="AW244" s="13">
        <v>499246</v>
      </c>
      <c r="AX244" s="13">
        <v>499246</v>
      </c>
      <c r="AY244" s="13"/>
      <c r="AZ244" s="13"/>
      <c r="BA244" s="13"/>
      <c r="BB244" s="13"/>
      <c r="BC244">
        <v>6</v>
      </c>
      <c r="BD244">
        <v>6</v>
      </c>
      <c r="BE244">
        <v>7.5</v>
      </c>
      <c r="BH244">
        <v>0</v>
      </c>
      <c r="BI244">
        <v>0</v>
      </c>
      <c r="BJ244">
        <v>0</v>
      </c>
      <c r="BK244">
        <v>0</v>
      </c>
      <c r="BL244" t="s">
        <v>3780</v>
      </c>
    </row>
    <row r="245" spans="1:64" hidden="1" x14ac:dyDescent="0.35">
      <c r="A245" s="30"/>
      <c r="B245" s="30">
        <v>43005.518055555556</v>
      </c>
      <c r="C245" t="s">
        <v>2817</v>
      </c>
      <c r="D245" t="s">
        <v>2818</v>
      </c>
      <c r="E245" t="s">
        <v>474</v>
      </c>
      <c r="F245" t="s">
        <v>2819</v>
      </c>
      <c r="G245" t="s">
        <v>2820</v>
      </c>
      <c r="H245" s="21" t="s">
        <v>2821</v>
      </c>
      <c r="I245" s="85">
        <v>1</v>
      </c>
      <c r="J245" s="85">
        <v>0</v>
      </c>
      <c r="K245" t="s">
        <v>2822</v>
      </c>
      <c r="L245" t="s">
        <v>885</v>
      </c>
      <c r="M245" t="s">
        <v>3061</v>
      </c>
      <c r="N245" t="str">
        <f>IF(SUM(ckCodingQTable[[#This Row],[NfmlPIs]:[NnonWhtAsnPIs]])&gt;0,"WMD","")</f>
        <v/>
      </c>
      <c r="O245" t="b">
        <f>_xlfn.XOR(IFERROR(MATCH(ckCodingQTable[[#This Row],[st_code]],EpscorTable[],0)&gt;0,FALSE),IFERROR(FIND("9150",ckCodingQTable[[#This Row],[propPRCs]])&gt;0,FALSE))</f>
        <v>0</v>
      </c>
      <c r="P245" s="21" t="b">
        <f>_xlfn.XOR(ckCodingQTable[[#This Row],[wmd]]&lt;&gt;"",IFERROR(FIND("9102",ckCodingQTable[[#This Row],[propPRCs]])&gt;0,FALSE))</f>
        <v>0</v>
      </c>
      <c r="Q245" t="s">
        <v>2988</v>
      </c>
      <c r="S245" s="106">
        <f>S244+(ckCodingQTable[[#This Row],[ILN]]&lt;"M")</f>
        <v>139</v>
      </c>
      <c r="T245" s="21" t="s">
        <v>2824</v>
      </c>
      <c r="U245" t="s">
        <v>1552</v>
      </c>
      <c r="V245" s="7" t="str">
        <f>HYPERLINK("https://www.ejacket.nsf.gov/ej/showProposal.do?ID="&amp;ckCodingQTable[[#This Row],[prop_id]],"eJ")</f>
        <v>eJ</v>
      </c>
      <c r="W245" t="s">
        <v>2825</v>
      </c>
      <c r="X245" t="s">
        <v>1552</v>
      </c>
      <c r="Y245" t="s">
        <v>803</v>
      </c>
      <c r="Z245" t="s">
        <v>3781</v>
      </c>
      <c r="AA245" t="s">
        <v>3284</v>
      </c>
      <c r="AB245" s="109" t="str">
        <f>HYPERLINK("mailto:"&amp;ckCodingQTable[[#This Row],[email]]&amp;"&amp;subject=Your NSF Proposal:  "&amp;ckCodingQTable[[#This Row],[Div]]&amp;" "&amp;ckCodingQTable[[#This Row],[prop_id]], ckCodingQTable[[#This Row],[email]])</f>
        <v>liye@ece.gatech.edu</v>
      </c>
      <c r="AC245" s="30">
        <v>43174</v>
      </c>
      <c r="AD245">
        <v>36</v>
      </c>
      <c r="AG245" s="110"/>
      <c r="AI245" s="26"/>
      <c r="AJ245" s="22"/>
      <c r="AN245" s="110"/>
      <c r="AO245" s="110"/>
      <c r="AP245" s="110"/>
      <c r="AQ245" s="110"/>
      <c r="AR245" s="7" t="str">
        <f>HYPERLINK("https://www.ejacket.nsf.gov/ej/showProposal.do?ID="&amp;ckCodingQTable[[#This Row],[prop_id]],"eJ")</f>
        <v>eJ</v>
      </c>
      <c r="AS245" t="s">
        <v>2829</v>
      </c>
      <c r="AT245" t="s">
        <v>3782</v>
      </c>
      <c r="AU245" t="b">
        <f>IF(ckCodingQTable[[#This Row],[ILN]]="N",SUBSTITUTE(AT244," ","")&lt;&gt;SUBSTITUTE(ckCodingQTable[[#This Row],[prop_titl_txt]]," ",""), FALSE)</f>
        <v>0</v>
      </c>
      <c r="AV245">
        <v>0</v>
      </c>
      <c r="AW245" s="13">
        <v>600000</v>
      </c>
      <c r="AX245" s="13">
        <v>600000</v>
      </c>
      <c r="AY245" s="13"/>
      <c r="AZ245" s="13"/>
      <c r="BA245" s="13"/>
      <c r="BB245" s="13"/>
      <c r="BC245">
        <v>6</v>
      </c>
      <c r="BD245">
        <v>6</v>
      </c>
      <c r="BE245">
        <v>4.5</v>
      </c>
      <c r="BH245">
        <v>0</v>
      </c>
      <c r="BI245">
        <v>0</v>
      </c>
      <c r="BJ245">
        <v>0</v>
      </c>
      <c r="BK245">
        <v>0</v>
      </c>
      <c r="BL245" t="s">
        <v>3783</v>
      </c>
    </row>
    <row r="246" spans="1:64" hidden="1" x14ac:dyDescent="0.35">
      <c r="A246" s="30"/>
      <c r="B246" s="30">
        <v>43005.534722222219</v>
      </c>
      <c r="C246" t="s">
        <v>2817</v>
      </c>
      <c r="D246" t="s">
        <v>2818</v>
      </c>
      <c r="E246" t="s">
        <v>474</v>
      </c>
      <c r="F246" t="s">
        <v>2819</v>
      </c>
      <c r="G246" t="s">
        <v>2820</v>
      </c>
      <c r="H246" s="21" t="s">
        <v>2821</v>
      </c>
      <c r="I246" s="85">
        <v>1</v>
      </c>
      <c r="J246" s="85">
        <v>0</v>
      </c>
      <c r="K246" t="s">
        <v>2822</v>
      </c>
      <c r="L246" t="s">
        <v>885</v>
      </c>
      <c r="M246" t="s">
        <v>105</v>
      </c>
      <c r="N246" t="str">
        <f>IF(SUM(ckCodingQTable[[#This Row],[NfmlPIs]:[NnonWhtAsnPIs]])&gt;0,"WMD","")</f>
        <v>WMD</v>
      </c>
      <c r="O246" t="b">
        <f>_xlfn.XOR(IFERROR(MATCH(ckCodingQTable[[#This Row],[st_code]],EpscorTable[],0)&gt;0,FALSE),IFERROR(FIND("9150",ckCodingQTable[[#This Row],[propPRCs]])&gt;0,FALSE))</f>
        <v>1</v>
      </c>
      <c r="P246" s="21" t="b">
        <f>_xlfn.XOR(ckCodingQTable[[#This Row],[wmd]]&lt;&gt;"",IFERROR(FIND("9102",ckCodingQTable[[#This Row],[propPRCs]])&gt;0,FALSE))</f>
        <v>1</v>
      </c>
      <c r="Q246" t="s">
        <v>2988</v>
      </c>
      <c r="S246" s="106">
        <f>S245+(ckCodingQTable[[#This Row],[ILN]]&lt;"M")</f>
        <v>139</v>
      </c>
      <c r="T246" s="21" t="s">
        <v>2834</v>
      </c>
      <c r="U246" t="s">
        <v>1552</v>
      </c>
      <c r="V246" s="7" t="str">
        <f>HYPERLINK("https://www.ejacket.nsf.gov/ej/showProposal.do?ID="&amp;ckCodingQTable[[#This Row],[prop_id]],"eJ")</f>
        <v>eJ</v>
      </c>
      <c r="W246" t="s">
        <v>2825</v>
      </c>
      <c r="X246" t="s">
        <v>3784</v>
      </c>
      <c r="Y246" t="s">
        <v>1083</v>
      </c>
      <c r="Z246" t="s">
        <v>3785</v>
      </c>
      <c r="AA246" t="s">
        <v>3659</v>
      </c>
      <c r="AB246" s="109" t="str">
        <f>HYPERLINK("mailto:"&amp;ckCodingQTable[[#This Row],[email]]&amp;"&amp;subject=Your NSF Proposal:  "&amp;ckCodingQTable[[#This Row],[Div]]&amp;" "&amp;ckCodingQTable[[#This Row],[prop_id]], ckCodingQTable[[#This Row],[email]])</f>
        <v>xwzhou@lsu.edu</v>
      </c>
      <c r="AC246" s="30">
        <v>43174</v>
      </c>
      <c r="AD246">
        <v>36</v>
      </c>
      <c r="AG246" s="110"/>
      <c r="AI246" s="26"/>
      <c r="AJ246" s="22"/>
      <c r="AN246" s="110"/>
      <c r="AO246" s="110"/>
      <c r="AP246" s="110"/>
      <c r="AQ246" s="110"/>
      <c r="AR246" s="7" t="str">
        <f>HYPERLINK("https://www.ejacket.nsf.gov/ej/showProposal.do?ID="&amp;ckCodingQTable[[#This Row],[prop_id]],"eJ")</f>
        <v>eJ</v>
      </c>
      <c r="AS246" t="s">
        <v>2829</v>
      </c>
      <c r="AT246" t="s">
        <v>3786</v>
      </c>
      <c r="AU246" t="b">
        <f>IF(ckCodingQTable[[#This Row],[ILN]]="N",SUBSTITUTE(AT245," ","")&lt;&gt;SUBSTITUTE(ckCodingQTable[[#This Row],[prop_titl_txt]]," ",""), FALSE)</f>
        <v>0</v>
      </c>
      <c r="AV246">
        <v>0</v>
      </c>
      <c r="AW246" s="13">
        <v>600000</v>
      </c>
      <c r="AX246" s="13">
        <v>600000</v>
      </c>
      <c r="AY246" s="13"/>
      <c r="AZ246" s="13"/>
      <c r="BA246" s="13"/>
      <c r="BB246" s="13"/>
      <c r="BC246">
        <v>9</v>
      </c>
      <c r="BD246">
        <v>6</v>
      </c>
      <c r="BE246">
        <v>6</v>
      </c>
      <c r="BH246">
        <v>2</v>
      </c>
      <c r="BI246">
        <v>0</v>
      </c>
      <c r="BJ246">
        <v>0</v>
      </c>
      <c r="BK246">
        <v>0</v>
      </c>
      <c r="BL246" t="s">
        <v>3787</v>
      </c>
    </row>
    <row r="247" spans="1:64" hidden="1" x14ac:dyDescent="0.35">
      <c r="A247" s="30"/>
      <c r="B247" s="30">
        <v>43005.519444444442</v>
      </c>
      <c r="C247" t="s">
        <v>2868</v>
      </c>
      <c r="D247" t="s">
        <v>2869</v>
      </c>
      <c r="E247" t="s">
        <v>466</v>
      </c>
      <c r="F247" t="s">
        <v>2819</v>
      </c>
      <c r="G247" t="s">
        <v>2820</v>
      </c>
      <c r="H247" s="21" t="s">
        <v>2821</v>
      </c>
      <c r="I247" s="85">
        <v>1</v>
      </c>
      <c r="J247" s="85">
        <v>0</v>
      </c>
      <c r="K247" t="s">
        <v>3496</v>
      </c>
      <c r="L247" t="s">
        <v>811</v>
      </c>
      <c r="M247" t="s">
        <v>3061</v>
      </c>
      <c r="N247" t="str">
        <f>IF(SUM(ckCodingQTable[[#This Row],[NfmlPIs]:[NnonWhtAsnPIs]])&gt;0,"WMD","")</f>
        <v>WMD</v>
      </c>
      <c r="O247" t="b">
        <f>_xlfn.XOR(IFERROR(MATCH(ckCodingQTable[[#This Row],[st_code]],EpscorTable[],0)&gt;0,FALSE),IFERROR(FIND("9150",ckCodingQTable[[#This Row],[propPRCs]])&gt;0,FALSE))</f>
        <v>0</v>
      </c>
      <c r="P247" s="21" t="b">
        <f>_xlfn.XOR(ckCodingQTable[[#This Row],[wmd]]&lt;&gt;"",IFERROR(FIND("9102",ckCodingQTable[[#This Row],[propPRCs]])&gt;0,FALSE))</f>
        <v>1</v>
      </c>
      <c r="Q247" t="s">
        <v>3497</v>
      </c>
      <c r="S247" s="106">
        <f>S246+(ckCodingQTable[[#This Row],[ILN]]&lt;"M")</f>
        <v>140</v>
      </c>
      <c r="T247" s="21" t="s">
        <v>2824</v>
      </c>
      <c r="U247" t="s">
        <v>1554</v>
      </c>
      <c r="V247" s="7" t="str">
        <f>HYPERLINK("https://www.ejacket.nsf.gov/ej/showProposal.do?ID="&amp;ckCodingQTable[[#This Row],[prop_id]],"eJ")</f>
        <v>eJ</v>
      </c>
      <c r="W247" t="s">
        <v>2871</v>
      </c>
      <c r="X247" t="s">
        <v>1554</v>
      </c>
      <c r="Y247" t="s">
        <v>1555</v>
      </c>
      <c r="Z247" t="s">
        <v>3788</v>
      </c>
      <c r="AA247" t="s">
        <v>3284</v>
      </c>
      <c r="AB247" s="109" t="str">
        <f>HYPERLINK("mailto:"&amp;ckCodingQTable[[#This Row],[email]]&amp;"&amp;subject=Your NSF Proposal:  "&amp;ckCodingQTable[[#This Row],[Div]]&amp;" "&amp;ckCodingQTable[[#This Row],[prop_id]], ckCodingQTable[[#This Row],[email]])</f>
        <v>hpark@cc.gatech.edu</v>
      </c>
      <c r="AC247" s="30">
        <v>43205</v>
      </c>
      <c r="AD247">
        <v>48</v>
      </c>
      <c r="AG247" s="110"/>
      <c r="AI247" s="26"/>
      <c r="AJ247" s="22"/>
      <c r="AN247" s="110"/>
      <c r="AO247" s="110"/>
      <c r="AP247" s="110"/>
      <c r="AQ247" s="110"/>
      <c r="AR247" s="7" t="str">
        <f>HYPERLINK("https://www.ejacket.nsf.gov/ej/showProposal.do?ID="&amp;ckCodingQTable[[#This Row],[prop_id]],"eJ")</f>
        <v>eJ</v>
      </c>
      <c r="AS247" t="s">
        <v>2881</v>
      </c>
      <c r="AT247" t="s">
        <v>3789</v>
      </c>
      <c r="AU247" t="b">
        <f>IF(ckCodingQTable[[#This Row],[ILN]]="N",SUBSTITUTE(AT246," ","")&lt;&gt;SUBSTITUTE(ckCodingQTable[[#This Row],[prop_titl_txt]]," ",""), FALSE)</f>
        <v>0</v>
      </c>
      <c r="AV247">
        <v>0</v>
      </c>
      <c r="AW247" s="13">
        <v>2200000</v>
      </c>
      <c r="AX247" s="13">
        <v>2200000</v>
      </c>
      <c r="AY247" s="13"/>
      <c r="AZ247" s="13">
        <v>50000</v>
      </c>
      <c r="BA247" s="13">
        <v>175100</v>
      </c>
      <c r="BB247" s="13">
        <v>40000</v>
      </c>
      <c r="BC247">
        <v>16</v>
      </c>
      <c r="BD247">
        <v>20</v>
      </c>
      <c r="BE247">
        <v>20</v>
      </c>
      <c r="BH247">
        <v>2</v>
      </c>
      <c r="BI247">
        <v>0</v>
      </c>
      <c r="BJ247">
        <v>0</v>
      </c>
      <c r="BK247">
        <v>0</v>
      </c>
      <c r="BL247" t="s">
        <v>1778</v>
      </c>
    </row>
    <row r="248" spans="1:64" hidden="1" x14ac:dyDescent="0.35">
      <c r="A248" s="30"/>
      <c r="B248" s="30">
        <v>43005.418749999997</v>
      </c>
      <c r="C248" t="s">
        <v>2868</v>
      </c>
      <c r="D248" t="s">
        <v>2869</v>
      </c>
      <c r="E248" t="s">
        <v>466</v>
      </c>
      <c r="F248" t="s">
        <v>2819</v>
      </c>
      <c r="G248" t="s">
        <v>2820</v>
      </c>
      <c r="H248" s="21" t="s">
        <v>2821</v>
      </c>
      <c r="I248" s="85">
        <v>1</v>
      </c>
      <c r="J248" s="85">
        <v>0</v>
      </c>
      <c r="K248" t="s">
        <v>3496</v>
      </c>
      <c r="L248" t="s">
        <v>811</v>
      </c>
      <c r="M248" t="s">
        <v>3037</v>
      </c>
      <c r="N248" t="str">
        <f>IF(SUM(ckCodingQTable[[#This Row],[NfmlPIs]:[NnonWhtAsnPIs]])&gt;0,"WMD","")</f>
        <v/>
      </c>
      <c r="O248" t="b">
        <f>_xlfn.XOR(IFERROR(MATCH(ckCodingQTable[[#This Row],[st_code]],EpscorTable[],0)&gt;0,FALSE),IFERROR(FIND("9150",ckCodingQTable[[#This Row],[propPRCs]])&gt;0,FALSE))</f>
        <v>0</v>
      </c>
      <c r="P248" s="21" t="b">
        <f>_xlfn.XOR(ckCodingQTable[[#This Row],[wmd]]&lt;&gt;"",IFERROR(FIND("9102",ckCodingQTable[[#This Row],[propPRCs]])&gt;0,FALSE))</f>
        <v>0</v>
      </c>
      <c r="Q248" t="s">
        <v>3497</v>
      </c>
      <c r="S248" s="106">
        <f>S247+(ckCodingQTable[[#This Row],[ILN]]&lt;"M")</f>
        <v>140</v>
      </c>
      <c r="T248" s="21" t="s">
        <v>2834</v>
      </c>
      <c r="U248" t="s">
        <v>1554</v>
      </c>
      <c r="V248" s="7" t="str">
        <f>HYPERLINK("https://www.ejacket.nsf.gov/ej/showProposal.do?ID="&amp;ckCodingQTable[[#This Row],[prop_id]],"eJ")</f>
        <v>eJ</v>
      </c>
      <c r="W248" t="s">
        <v>2871</v>
      </c>
      <c r="X248" t="s">
        <v>3790</v>
      </c>
      <c r="Y248" t="s">
        <v>3791</v>
      </c>
      <c r="Z248" t="s">
        <v>3378</v>
      </c>
      <c r="AA248" t="s">
        <v>612</v>
      </c>
      <c r="AB248" s="109" t="str">
        <f>HYPERLINK("mailto:"&amp;ckCodingQTable[[#This Row],[email]]&amp;"&amp;subject=Your NSF Proposal:  "&amp;ckCodingQTable[[#This Row],[Div]]&amp;" "&amp;ckCodingQTable[[#This Row],[prop_id]], ckCodingQTable[[#This Row],[email]])</f>
        <v>ebertd@ecn.purdue.edu</v>
      </c>
      <c r="AC248" s="30">
        <v>43205</v>
      </c>
      <c r="AD248">
        <v>48</v>
      </c>
      <c r="AG248" s="110"/>
      <c r="AI248" s="26"/>
      <c r="AJ248" s="22"/>
      <c r="AN248" s="110"/>
      <c r="AO248" s="110"/>
      <c r="AP248" s="110"/>
      <c r="AQ248" s="110"/>
      <c r="AR248" s="7" t="str">
        <f>HYPERLINK("https://www.ejacket.nsf.gov/ej/showProposal.do?ID="&amp;ckCodingQTable[[#This Row],[prop_id]],"eJ")</f>
        <v>eJ</v>
      </c>
      <c r="AS248" t="s">
        <v>2881</v>
      </c>
      <c r="AT248" t="s">
        <v>3789</v>
      </c>
      <c r="AU248" t="b">
        <f>IF(ckCodingQTable[[#This Row],[ILN]]="N",SUBSTITUTE(AT247," ","")&lt;&gt;SUBSTITUTE(ckCodingQTable[[#This Row],[prop_titl_txt]]," ",""), FALSE)</f>
        <v>0</v>
      </c>
      <c r="AV248">
        <v>0</v>
      </c>
      <c r="AW248" s="13">
        <v>400000</v>
      </c>
      <c r="AX248" s="13">
        <v>400000</v>
      </c>
      <c r="AY248" s="13"/>
      <c r="AZ248" s="13">
        <v>8000</v>
      </c>
      <c r="BA248" s="13">
        <v>8501</v>
      </c>
      <c r="BB248" s="13"/>
      <c r="BC248">
        <v>4</v>
      </c>
      <c r="BD248">
        <v>4</v>
      </c>
      <c r="BE248">
        <v>3</v>
      </c>
      <c r="BH248">
        <v>0</v>
      </c>
      <c r="BI248">
        <v>0</v>
      </c>
      <c r="BJ248">
        <v>0</v>
      </c>
      <c r="BK248">
        <v>0</v>
      </c>
      <c r="BL248" t="s">
        <v>3792</v>
      </c>
    </row>
    <row r="249" spans="1:64" hidden="1" x14ac:dyDescent="0.35">
      <c r="A249" s="30"/>
      <c r="B249" s="30">
        <v>43005.774305555555</v>
      </c>
      <c r="C249" t="s">
        <v>2868</v>
      </c>
      <c r="D249" t="s">
        <v>2869</v>
      </c>
      <c r="E249" t="s">
        <v>466</v>
      </c>
      <c r="F249" t="s">
        <v>2819</v>
      </c>
      <c r="G249" t="s">
        <v>2820</v>
      </c>
      <c r="H249" s="21" t="s">
        <v>2821</v>
      </c>
      <c r="I249" s="85">
        <v>1</v>
      </c>
      <c r="J249" s="85">
        <v>0</v>
      </c>
      <c r="K249" t="s">
        <v>3496</v>
      </c>
      <c r="L249" t="s">
        <v>811</v>
      </c>
      <c r="M249" t="s">
        <v>2851</v>
      </c>
      <c r="N249" t="str">
        <f>IF(SUM(ckCodingQTable[[#This Row],[NfmlPIs]:[NnonWhtAsnPIs]])&gt;0,"WMD","")</f>
        <v>WMD</v>
      </c>
      <c r="O249" t="b">
        <f>_xlfn.XOR(IFERROR(MATCH(ckCodingQTable[[#This Row],[st_code]],EpscorTable[],0)&gt;0,FALSE),IFERROR(FIND("9150",ckCodingQTable[[#This Row],[propPRCs]])&gt;0,FALSE))</f>
        <v>0</v>
      </c>
      <c r="P249" s="21" t="b">
        <f>_xlfn.XOR(ckCodingQTable[[#This Row],[wmd]]&lt;&gt;"",IFERROR(FIND("9102",ckCodingQTable[[#This Row],[propPRCs]])&gt;0,FALSE))</f>
        <v>1</v>
      </c>
      <c r="Q249" t="s">
        <v>3497</v>
      </c>
      <c r="S249" s="106">
        <f>S248+(ckCodingQTable[[#This Row],[ILN]]&lt;"M")</f>
        <v>140</v>
      </c>
      <c r="T249" s="21" t="s">
        <v>2834</v>
      </c>
      <c r="U249" t="s">
        <v>1554</v>
      </c>
      <c r="V249" s="7" t="str">
        <f>HYPERLINK("https://www.ejacket.nsf.gov/ej/showProposal.do?ID="&amp;ckCodingQTable[[#This Row],[prop_id]],"eJ")</f>
        <v>eJ</v>
      </c>
      <c r="W249" t="s">
        <v>2871</v>
      </c>
      <c r="X249" t="s">
        <v>3793</v>
      </c>
      <c r="Y249" t="s">
        <v>1445</v>
      </c>
      <c r="Z249" t="s">
        <v>3794</v>
      </c>
      <c r="AA249" t="s">
        <v>3795</v>
      </c>
      <c r="AB249" s="109" t="str">
        <f>HYPERLINK("mailto:"&amp;ckCodingQTable[[#This Row],[email]]&amp;"&amp;subject=Your NSF Proposal:  "&amp;ckCodingQTable[[#This Row],[Div]]&amp;" "&amp;ckCodingQTable[[#This Row],[prop_id]], ckCodingQTable[[#This Row],[email]])</f>
        <v>yanliu.cs@usc.edu</v>
      </c>
      <c r="AC249" s="30">
        <v>43205</v>
      </c>
      <c r="AD249">
        <v>48</v>
      </c>
      <c r="AG249" s="110"/>
      <c r="AI249" s="26"/>
      <c r="AJ249" s="22"/>
      <c r="AN249" s="110"/>
      <c r="AO249" s="110"/>
      <c r="AP249" s="110"/>
      <c r="AQ249" s="110"/>
      <c r="AR249" s="7" t="str">
        <f>HYPERLINK("https://www.ejacket.nsf.gov/ej/showProposal.do?ID="&amp;ckCodingQTable[[#This Row],[prop_id]],"eJ")</f>
        <v>eJ</v>
      </c>
      <c r="AS249" t="s">
        <v>2881</v>
      </c>
      <c r="AT249" t="s">
        <v>3789</v>
      </c>
      <c r="AU249" t="b">
        <f>IF(ckCodingQTable[[#This Row],[ILN]]="N",SUBSTITUTE(AT248," ","")&lt;&gt;SUBSTITUTE(ckCodingQTable[[#This Row],[prop_titl_txt]]," ",""), FALSE)</f>
        <v>0</v>
      </c>
      <c r="AV249">
        <v>0</v>
      </c>
      <c r="AW249" s="13">
        <v>400000</v>
      </c>
      <c r="AX249" s="13">
        <v>400000</v>
      </c>
      <c r="AY249" s="13"/>
      <c r="AZ249" s="13">
        <v>17600</v>
      </c>
      <c r="BA249" s="13"/>
      <c r="BB249" s="13"/>
      <c r="BC249">
        <v>4</v>
      </c>
      <c r="BD249">
        <v>4</v>
      </c>
      <c r="BE249">
        <v>1.75</v>
      </c>
      <c r="BH249">
        <v>2</v>
      </c>
      <c r="BI249">
        <v>0</v>
      </c>
      <c r="BJ249">
        <v>0</v>
      </c>
      <c r="BK249">
        <v>0</v>
      </c>
      <c r="BL249" t="s">
        <v>3796</v>
      </c>
    </row>
    <row r="250" spans="1:64" hidden="1" x14ac:dyDescent="0.35">
      <c r="A250" s="30"/>
      <c r="B250" s="30">
        <v>43005.520138888889</v>
      </c>
      <c r="C250" t="s">
        <v>2839</v>
      </c>
      <c r="D250" t="s">
        <v>2840</v>
      </c>
      <c r="E250" t="s">
        <v>464</v>
      </c>
      <c r="F250" t="s">
        <v>2819</v>
      </c>
      <c r="G250" t="s">
        <v>2820</v>
      </c>
      <c r="H250" s="21" t="s">
        <v>2821</v>
      </c>
      <c r="I250" s="85">
        <v>1</v>
      </c>
      <c r="J250" s="85">
        <v>0</v>
      </c>
      <c r="L250" t="s">
        <v>1188</v>
      </c>
      <c r="M250" t="s">
        <v>111</v>
      </c>
      <c r="N250" t="str">
        <f>IF(SUM(ckCodingQTable[[#This Row],[NfmlPIs]:[NnonWhtAsnPIs]])&gt;0,"WMD","")</f>
        <v>WMD</v>
      </c>
      <c r="O250" t="b">
        <f>_xlfn.XOR(IFERROR(MATCH(ckCodingQTable[[#This Row],[st_code]],EpscorTable[],0)&gt;0,FALSE),IFERROR(FIND("9150",ckCodingQTable[[#This Row],[propPRCs]])&gt;0,FALSE))</f>
        <v>0</v>
      </c>
      <c r="P250" s="21" t="b">
        <f>_xlfn.XOR(ckCodingQTable[[#This Row],[wmd]]&lt;&gt;"",IFERROR(FIND("9102",ckCodingQTable[[#This Row],[propPRCs]])&gt;0,FALSE))</f>
        <v>1</v>
      </c>
      <c r="Q250" t="s">
        <v>3467</v>
      </c>
      <c r="S250" s="106">
        <f>S249+(ckCodingQTable[[#This Row],[ILN]]&lt;"M")</f>
        <v>141</v>
      </c>
      <c r="T250" s="21" t="s">
        <v>2863</v>
      </c>
      <c r="U250" t="s">
        <v>3797</v>
      </c>
      <c r="V250" s="7" t="str">
        <f>HYPERLINK("https://www.ejacket.nsf.gov/ej/showProposal.do?ID="&amp;ckCodingQTable[[#This Row],[prop_id]],"eJ")</f>
        <v>eJ</v>
      </c>
      <c r="W250" t="s">
        <v>2841</v>
      </c>
      <c r="X250" t="s">
        <v>3797</v>
      </c>
      <c r="Y250" t="s">
        <v>3798</v>
      </c>
      <c r="Z250" t="s">
        <v>3799</v>
      </c>
      <c r="AA250" t="s">
        <v>3800</v>
      </c>
      <c r="AB250" s="109" t="str">
        <f>HYPERLINK("mailto:"&amp;ckCodingQTable[[#This Row],[email]]&amp;"&amp;subject=Your NSF Proposal:  "&amp;ckCodingQTable[[#This Row],[Div]]&amp;" "&amp;ckCodingQTable[[#This Row],[prop_id]], ckCodingQTable[[#This Row],[email]])</f>
        <v>mueen@cs.unm.edu</v>
      </c>
      <c r="AC250" s="30">
        <v>43252</v>
      </c>
      <c r="AD250">
        <v>36</v>
      </c>
      <c r="AG250" s="110"/>
      <c r="AI250" s="26"/>
      <c r="AJ250" s="22"/>
      <c r="AN250" s="110"/>
      <c r="AO250" s="110"/>
      <c r="AP250" s="110"/>
      <c r="AQ250" s="110"/>
      <c r="AR250" s="7" t="str">
        <f>HYPERLINK("https://www.ejacket.nsf.gov/ej/showProposal.do?ID="&amp;ckCodingQTable[[#This Row],[prop_id]],"eJ")</f>
        <v>eJ</v>
      </c>
      <c r="AS250" t="s">
        <v>2829</v>
      </c>
      <c r="AT250" t="s">
        <v>3801</v>
      </c>
      <c r="AU250" t="b">
        <f>IF(ckCodingQTable[[#This Row],[ILN]]="N",SUBSTITUTE(AT249," ","")&lt;&gt;SUBSTITUTE(ckCodingQTable[[#This Row],[prop_titl_txt]]," ",""), FALSE)</f>
        <v>0</v>
      </c>
      <c r="AV250">
        <v>0</v>
      </c>
      <c r="AW250" s="13">
        <v>1198847</v>
      </c>
      <c r="AX250" s="13">
        <v>1198847</v>
      </c>
      <c r="AY250" s="13"/>
      <c r="AZ250" s="13">
        <v>27000</v>
      </c>
      <c r="BA250" s="13"/>
      <c r="BB250" s="13"/>
      <c r="BC250">
        <v>12</v>
      </c>
      <c r="BD250">
        <v>9</v>
      </c>
      <c r="BE250">
        <v>8.9</v>
      </c>
      <c r="BH250">
        <v>1</v>
      </c>
      <c r="BI250">
        <v>1</v>
      </c>
      <c r="BJ250">
        <v>0</v>
      </c>
      <c r="BK250">
        <v>0</v>
      </c>
      <c r="BL250" t="s">
        <v>3802</v>
      </c>
    </row>
    <row r="251" spans="1:64" hidden="1" x14ac:dyDescent="0.35">
      <c r="A251" s="30"/>
      <c r="B251" s="30">
        <v>43005.520833333336</v>
      </c>
      <c r="C251" t="s">
        <v>2839</v>
      </c>
      <c r="D251" t="s">
        <v>2840</v>
      </c>
      <c r="E251" t="s">
        <v>462</v>
      </c>
      <c r="F251" t="s">
        <v>2819</v>
      </c>
      <c r="G251" t="s">
        <v>2820</v>
      </c>
      <c r="H251" s="21" t="s">
        <v>2821</v>
      </c>
      <c r="I251" s="85">
        <v>1</v>
      </c>
      <c r="J251" s="85">
        <v>0</v>
      </c>
      <c r="L251" t="s">
        <v>761</v>
      </c>
      <c r="M251" t="s">
        <v>2862</v>
      </c>
      <c r="N251" t="str">
        <f>IF(SUM(ckCodingQTable[[#This Row],[NfmlPIs]:[NnonWhtAsnPIs]])&gt;0,"WMD","")</f>
        <v/>
      </c>
      <c r="O251" t="b">
        <f>_xlfn.XOR(IFERROR(MATCH(ckCodingQTable[[#This Row],[st_code]],EpscorTable[],0)&gt;0,FALSE),IFERROR(FIND("9150",ckCodingQTable[[#This Row],[propPRCs]])&gt;0,FALSE))</f>
        <v>0</v>
      </c>
      <c r="P251" s="21" t="b">
        <f>_xlfn.XOR(ckCodingQTable[[#This Row],[wmd]]&lt;&gt;"",IFERROR(FIND("9102",ckCodingQTable[[#This Row],[propPRCs]])&gt;0,FALSE))</f>
        <v>0</v>
      </c>
      <c r="Q251" t="s">
        <v>485</v>
      </c>
      <c r="S251" s="106">
        <f>S250+(ckCodingQTable[[#This Row],[ILN]]&lt;"M")</f>
        <v>142</v>
      </c>
      <c r="T251" s="21" t="s">
        <v>2824</v>
      </c>
      <c r="U251" t="s">
        <v>1557</v>
      </c>
      <c r="V251" s="7" t="str">
        <f>HYPERLINK("https://www.ejacket.nsf.gov/ej/showProposal.do?ID="&amp;ckCodingQTable[[#This Row],[prop_id]],"eJ")</f>
        <v>eJ</v>
      </c>
      <c r="W251" t="s">
        <v>2841</v>
      </c>
      <c r="X251" t="s">
        <v>1557</v>
      </c>
      <c r="Y251" t="s">
        <v>1558</v>
      </c>
      <c r="Z251" t="s">
        <v>3803</v>
      </c>
      <c r="AA251" t="s">
        <v>2956</v>
      </c>
      <c r="AB251" s="109" t="str">
        <f>HYPERLINK("mailto:"&amp;ckCodingQTable[[#This Row],[email]]&amp;"&amp;subject=Your NSF Proposal:  "&amp;ckCodingQTable[[#This Row],[Div]]&amp;" "&amp;ckCodingQTable[[#This Row],[prop_id]], ckCodingQTable[[#This Row],[email]])</f>
        <v>ramesh@cs.umass.edu</v>
      </c>
      <c r="AC251" s="30">
        <v>43344</v>
      </c>
      <c r="AD251">
        <v>48</v>
      </c>
      <c r="AG251" s="110"/>
      <c r="AI251" s="26"/>
      <c r="AJ251" s="22"/>
      <c r="AN251" s="110"/>
      <c r="AO251" s="110"/>
      <c r="AP251" s="110"/>
      <c r="AQ251" s="110"/>
      <c r="AR251" s="7" t="str">
        <f>HYPERLINK("https://www.ejacket.nsf.gov/ej/showProposal.do?ID="&amp;ckCodingQTable[[#This Row],[prop_id]],"eJ")</f>
        <v>eJ</v>
      </c>
      <c r="AS251" t="s">
        <v>2829</v>
      </c>
      <c r="AT251" t="s">
        <v>3804</v>
      </c>
      <c r="AU251" t="b">
        <f>IF(ckCodingQTable[[#This Row],[ILN]]="N",SUBSTITUTE(AT250," ","")&lt;&gt;SUBSTITUTE(ckCodingQTable[[#This Row],[prop_titl_txt]]," ",""), FALSE)</f>
        <v>0</v>
      </c>
      <c r="AV251">
        <v>0</v>
      </c>
      <c r="AW251" s="13">
        <v>600000</v>
      </c>
      <c r="AX251" s="13">
        <v>600000</v>
      </c>
      <c r="AY251" s="13"/>
      <c r="AZ251" s="13">
        <v>11460</v>
      </c>
      <c r="BA251" s="13"/>
      <c r="BB251" s="13"/>
      <c r="BC251">
        <v>4</v>
      </c>
      <c r="BD251">
        <v>4</v>
      </c>
      <c r="BE251">
        <v>5.5</v>
      </c>
      <c r="BH251">
        <v>0</v>
      </c>
      <c r="BI251">
        <v>0</v>
      </c>
      <c r="BJ251">
        <v>0</v>
      </c>
      <c r="BK251">
        <v>0</v>
      </c>
      <c r="BL251" t="s">
        <v>3805</v>
      </c>
    </row>
    <row r="252" spans="1:64" hidden="1" x14ac:dyDescent="0.35">
      <c r="A252" s="30"/>
      <c r="B252" s="30">
        <v>43005.577777777777</v>
      </c>
      <c r="C252" t="s">
        <v>2839</v>
      </c>
      <c r="D252" t="s">
        <v>2840</v>
      </c>
      <c r="E252" t="s">
        <v>462</v>
      </c>
      <c r="F252" t="s">
        <v>2819</v>
      </c>
      <c r="G252" t="s">
        <v>2820</v>
      </c>
      <c r="H252" s="21" t="s">
        <v>2821</v>
      </c>
      <c r="I252" s="85">
        <v>1</v>
      </c>
      <c r="J252" s="85">
        <v>0</v>
      </c>
      <c r="L252" t="s">
        <v>761</v>
      </c>
      <c r="M252" t="s">
        <v>2833</v>
      </c>
      <c r="N252" t="str">
        <f>IF(SUM(ckCodingQTable[[#This Row],[NfmlPIs]:[NnonWhtAsnPIs]])&gt;0,"WMD","")</f>
        <v>WMD</v>
      </c>
      <c r="O252" t="b">
        <f>_xlfn.XOR(IFERROR(MATCH(ckCodingQTable[[#This Row],[st_code]],EpscorTable[],0)&gt;0,FALSE),IFERROR(FIND("9150",ckCodingQTable[[#This Row],[propPRCs]])&gt;0,FALSE))</f>
        <v>0</v>
      </c>
      <c r="P252" s="21" t="b">
        <f>_xlfn.XOR(ckCodingQTable[[#This Row],[wmd]]&lt;&gt;"",IFERROR(FIND("9102",ckCodingQTable[[#This Row],[propPRCs]])&gt;0,FALSE))</f>
        <v>1</v>
      </c>
      <c r="Q252" t="s">
        <v>485</v>
      </c>
      <c r="S252" s="106">
        <f>S251+(ckCodingQTable[[#This Row],[ILN]]&lt;"M")</f>
        <v>142</v>
      </c>
      <c r="T252" s="21" t="s">
        <v>2834</v>
      </c>
      <c r="U252" t="s">
        <v>1557</v>
      </c>
      <c r="V252" s="7" t="str">
        <f>HYPERLINK("https://www.ejacket.nsf.gov/ej/showProposal.do?ID="&amp;ckCodingQTable[[#This Row],[prop_id]],"eJ")</f>
        <v>eJ</v>
      </c>
      <c r="W252" t="s">
        <v>2841</v>
      </c>
      <c r="X252" t="s">
        <v>3806</v>
      </c>
      <c r="Y252" t="s">
        <v>1579</v>
      </c>
      <c r="Z252" t="s">
        <v>3807</v>
      </c>
      <c r="AA252" t="s">
        <v>542</v>
      </c>
      <c r="AB252" s="109" t="str">
        <f>HYPERLINK("mailto:"&amp;ckCodingQTable[[#This Row],[email]]&amp;"&amp;subject=Your NSF Proposal:  "&amp;ckCodingQTable[[#This Row],[Div]]&amp;" "&amp;ckCodingQTable[[#This Row],[prop_id]], ckCodingQTable[[#This Row],[email]])</f>
        <v>harchol@cs.cmu.edu</v>
      </c>
      <c r="AC252" s="30">
        <v>43344</v>
      </c>
      <c r="AD252">
        <v>48</v>
      </c>
      <c r="AG252" s="110"/>
      <c r="AI252" s="26"/>
      <c r="AJ252" s="22"/>
      <c r="AN252" s="110"/>
      <c r="AO252" s="110"/>
      <c r="AP252" s="110"/>
      <c r="AQ252" s="110"/>
      <c r="AR252" s="7" t="str">
        <f>HYPERLINK("https://www.ejacket.nsf.gov/ej/showProposal.do?ID="&amp;ckCodingQTable[[#This Row],[prop_id]],"eJ")</f>
        <v>eJ</v>
      </c>
      <c r="AS252" t="s">
        <v>2829</v>
      </c>
      <c r="AT252" t="s">
        <v>3804</v>
      </c>
      <c r="AU252" t="b">
        <f>IF(ckCodingQTable[[#This Row],[ILN]]="N",SUBSTITUTE(AT251," ","")&lt;&gt;SUBSTITUTE(ckCodingQTable[[#This Row],[prop_titl_txt]]," ",""), FALSE)</f>
        <v>0</v>
      </c>
      <c r="AV252">
        <v>0</v>
      </c>
      <c r="AW252" s="13">
        <v>598000</v>
      </c>
      <c r="AX252" s="13">
        <v>598000</v>
      </c>
      <c r="AY252" s="13"/>
      <c r="AZ252" s="13"/>
      <c r="BA252" s="13"/>
      <c r="BB252" s="13"/>
      <c r="BC252">
        <v>4</v>
      </c>
      <c r="BD252">
        <v>4</v>
      </c>
      <c r="BE252">
        <v>4</v>
      </c>
      <c r="BH252">
        <v>2</v>
      </c>
      <c r="BI252">
        <v>0</v>
      </c>
      <c r="BJ252">
        <v>0</v>
      </c>
      <c r="BK252">
        <v>0</v>
      </c>
      <c r="BL252" t="s">
        <v>3808</v>
      </c>
    </row>
    <row r="253" spans="1:64" hidden="1" x14ac:dyDescent="0.35">
      <c r="A253" s="30"/>
      <c r="B253" s="30">
        <v>43005.521527777775</v>
      </c>
      <c r="C253" t="s">
        <v>2868</v>
      </c>
      <c r="D253" t="s">
        <v>2869</v>
      </c>
      <c r="E253" t="s">
        <v>470</v>
      </c>
      <c r="F253" t="s">
        <v>2819</v>
      </c>
      <c r="G253" t="s">
        <v>2820</v>
      </c>
      <c r="H253" s="21" t="s">
        <v>2821</v>
      </c>
      <c r="I253" s="85">
        <v>1</v>
      </c>
      <c r="J253" s="85">
        <v>0</v>
      </c>
      <c r="K253" t="s">
        <v>2902</v>
      </c>
      <c r="L253" t="s">
        <v>793</v>
      </c>
      <c r="M253" t="s">
        <v>2862</v>
      </c>
      <c r="N253" t="str">
        <f>IF(SUM(ckCodingQTable[[#This Row],[NfmlPIs]:[NnonWhtAsnPIs]])&gt;0,"WMD","")</f>
        <v/>
      </c>
      <c r="O253" t="b">
        <f>_xlfn.XOR(IFERROR(MATCH(ckCodingQTable[[#This Row],[st_code]],EpscorTable[],0)&gt;0,FALSE),IFERROR(FIND("9150",ckCodingQTable[[#This Row],[propPRCs]])&gt;0,FALSE))</f>
        <v>0</v>
      </c>
      <c r="P253" s="21" t="b">
        <f>_xlfn.XOR(ckCodingQTable[[#This Row],[wmd]]&lt;&gt;"",IFERROR(FIND("9102",ckCodingQTable[[#This Row],[propPRCs]])&gt;0,FALSE))</f>
        <v>0</v>
      </c>
      <c r="Q253" t="s">
        <v>2903</v>
      </c>
      <c r="S253" s="106">
        <f>S252+(ckCodingQTable[[#This Row],[ILN]]&lt;"M")</f>
        <v>143</v>
      </c>
      <c r="T253" s="21" t="s">
        <v>2863</v>
      </c>
      <c r="U253" t="s">
        <v>1560</v>
      </c>
      <c r="V253" s="7" t="str">
        <f>HYPERLINK("https://www.ejacket.nsf.gov/ej/showProposal.do?ID="&amp;ckCodingQTable[[#This Row],[prop_id]],"eJ")</f>
        <v>eJ</v>
      </c>
      <c r="W253" t="s">
        <v>2871</v>
      </c>
      <c r="X253" t="s">
        <v>1560</v>
      </c>
      <c r="Y253" t="s">
        <v>1561</v>
      </c>
      <c r="Z253" t="s">
        <v>2955</v>
      </c>
      <c r="AA253" t="s">
        <v>2956</v>
      </c>
      <c r="AB253" s="109" t="str">
        <f>HYPERLINK("mailto:"&amp;ckCodingQTable[[#This Row],[email]]&amp;"&amp;subject=Your NSF Proposal:  "&amp;ckCodingQTable[[#This Row],[Div]]&amp;" "&amp;ckCodingQTable[[#This Row],[prop_id]], ckCodingQTable[[#This Row],[email]])</f>
        <v>mccallum@cs.umass.edu</v>
      </c>
      <c r="AC253" s="30">
        <v>43344</v>
      </c>
      <c r="AD253">
        <v>48</v>
      </c>
      <c r="AG253" s="110"/>
      <c r="AI253" s="26"/>
      <c r="AJ253" s="22"/>
      <c r="AN253" s="110"/>
      <c r="AO253" s="110"/>
      <c r="AP253" s="110"/>
      <c r="AQ253" s="110"/>
      <c r="AR253" s="7" t="str">
        <f>HYPERLINK("https://www.ejacket.nsf.gov/ej/showProposal.do?ID="&amp;ckCodingQTable[[#This Row],[prop_id]],"eJ")</f>
        <v>eJ</v>
      </c>
      <c r="AS253" t="s">
        <v>2829</v>
      </c>
      <c r="AT253" t="s">
        <v>3809</v>
      </c>
      <c r="AU253" t="b">
        <f>IF(ckCodingQTable[[#This Row],[ILN]]="N",SUBSTITUTE(AT252," ","")&lt;&gt;SUBSTITUTE(ckCodingQTable[[#This Row],[prop_titl_txt]]," ",""), FALSE)</f>
        <v>0</v>
      </c>
      <c r="AV253">
        <v>0</v>
      </c>
      <c r="AW253" s="13">
        <v>1103937</v>
      </c>
      <c r="AX253" s="13">
        <v>1103937</v>
      </c>
      <c r="AY253" s="13"/>
      <c r="AZ253" s="13">
        <v>15280</v>
      </c>
      <c r="BA253" s="13"/>
      <c r="BB253" s="13"/>
      <c r="BC253">
        <v>8</v>
      </c>
      <c r="BD253">
        <v>8</v>
      </c>
      <c r="BE253">
        <v>6</v>
      </c>
      <c r="BH253">
        <v>0</v>
      </c>
      <c r="BI253">
        <v>0</v>
      </c>
      <c r="BJ253">
        <v>0</v>
      </c>
      <c r="BK253">
        <v>0</v>
      </c>
      <c r="BL253" t="s">
        <v>2958</v>
      </c>
    </row>
    <row r="254" spans="1:64" hidden="1" x14ac:dyDescent="0.35">
      <c r="A254" s="30"/>
      <c r="B254" s="30">
        <v>43005.522916666669</v>
      </c>
      <c r="C254" t="s">
        <v>2839</v>
      </c>
      <c r="D254" t="s">
        <v>2840</v>
      </c>
      <c r="E254" t="s">
        <v>464</v>
      </c>
      <c r="F254" t="s">
        <v>2819</v>
      </c>
      <c r="G254" t="s">
        <v>2820</v>
      </c>
      <c r="H254" s="21" t="s">
        <v>2821</v>
      </c>
      <c r="I254" s="85">
        <v>1</v>
      </c>
      <c r="J254" s="85">
        <v>0</v>
      </c>
      <c r="L254" t="s">
        <v>1188</v>
      </c>
      <c r="M254" t="s">
        <v>2893</v>
      </c>
      <c r="N254" t="str">
        <f>IF(SUM(ckCodingQTable[[#This Row],[NfmlPIs]:[NnonWhtAsnPIs]])&gt;0,"WMD","")</f>
        <v/>
      </c>
      <c r="O254" t="b">
        <f>_xlfn.XOR(IFERROR(MATCH(ckCodingQTable[[#This Row],[st_code]],EpscorTable[],0)&gt;0,FALSE),IFERROR(FIND("9150",ckCodingQTable[[#This Row],[propPRCs]])&gt;0,FALSE))</f>
        <v>0</v>
      </c>
      <c r="P254" s="21" t="b">
        <f>_xlfn.XOR(ckCodingQTable[[#This Row],[wmd]]&lt;&gt;"",IFERROR(FIND("9102",ckCodingQTable[[#This Row],[propPRCs]])&gt;0,FALSE))</f>
        <v>0</v>
      </c>
      <c r="Q254" t="s">
        <v>485</v>
      </c>
      <c r="S254" s="106">
        <f>S253+(ckCodingQTable[[#This Row],[ILN]]&lt;"M")</f>
        <v>144</v>
      </c>
      <c r="T254" s="21" t="s">
        <v>2824</v>
      </c>
      <c r="U254" t="s">
        <v>1563</v>
      </c>
      <c r="V254" s="7" t="str">
        <f>HYPERLINK("https://www.ejacket.nsf.gov/ej/showProposal.do?ID="&amp;ckCodingQTable[[#This Row],[prop_id]],"eJ")</f>
        <v>eJ</v>
      </c>
      <c r="W254" t="s">
        <v>2841</v>
      </c>
      <c r="X254" t="s">
        <v>1563</v>
      </c>
      <c r="Y254" t="s">
        <v>1564</v>
      </c>
      <c r="Z254" t="s">
        <v>3424</v>
      </c>
      <c r="AA254" t="s">
        <v>3071</v>
      </c>
      <c r="AB254" s="109" t="str">
        <f>HYPERLINK("mailto:"&amp;ckCodingQTable[[#This Row],[email]]&amp;"&amp;subject=Your NSF Proposal:  "&amp;ckCodingQTable[[#This Row],[Div]]&amp;" "&amp;ckCodingQTable[[#This Row],[prop_id]], ckCodingQTable[[#This Row],[email]])</f>
        <v>gniady@cs.arizona.edu</v>
      </c>
      <c r="AC254" s="30">
        <v>43160</v>
      </c>
      <c r="AD254">
        <v>48</v>
      </c>
      <c r="AG254" s="110"/>
      <c r="AI254" s="26"/>
      <c r="AJ254" s="22"/>
      <c r="AN254" s="110"/>
      <c r="AO254" s="110"/>
      <c r="AP254" s="110"/>
      <c r="AQ254" s="110"/>
      <c r="AR254" s="7" t="str">
        <f>HYPERLINK("https://www.ejacket.nsf.gov/ej/showProposal.do?ID="&amp;ckCodingQTable[[#This Row],[prop_id]],"eJ")</f>
        <v>eJ</v>
      </c>
      <c r="AS254" t="s">
        <v>2829</v>
      </c>
      <c r="AT254" t="s">
        <v>3810</v>
      </c>
      <c r="AU254" t="b">
        <f>IF(ckCodingQTable[[#This Row],[ILN]]="N",SUBSTITUTE(AT253," ","")&lt;&gt;SUBSTITUTE(ckCodingQTable[[#This Row],[prop_titl_txt]]," ",""), FALSE)</f>
        <v>0</v>
      </c>
      <c r="AV254">
        <v>0</v>
      </c>
      <c r="AW254" s="13">
        <v>735222</v>
      </c>
      <c r="AX254" s="13">
        <v>735222</v>
      </c>
      <c r="AY254" s="13"/>
      <c r="AZ254" s="13">
        <v>20000</v>
      </c>
      <c r="BA254" s="13"/>
      <c r="BB254" s="13"/>
      <c r="BC254">
        <v>8</v>
      </c>
      <c r="BD254">
        <v>8</v>
      </c>
      <c r="BE254">
        <v>8</v>
      </c>
      <c r="BH254">
        <v>0</v>
      </c>
      <c r="BI254">
        <v>0</v>
      </c>
      <c r="BJ254">
        <v>0</v>
      </c>
      <c r="BK254">
        <v>0</v>
      </c>
      <c r="BL254" t="s">
        <v>3811</v>
      </c>
    </row>
    <row r="255" spans="1:64" hidden="1" x14ac:dyDescent="0.35">
      <c r="A255" s="30"/>
      <c r="B255" s="30">
        <v>43005.459027777775</v>
      </c>
      <c r="C255" t="s">
        <v>2839</v>
      </c>
      <c r="D255" t="s">
        <v>2840</v>
      </c>
      <c r="E255" t="s">
        <v>464</v>
      </c>
      <c r="F255" t="s">
        <v>2819</v>
      </c>
      <c r="G255" t="s">
        <v>2820</v>
      </c>
      <c r="H255" s="21" t="s">
        <v>2821</v>
      </c>
      <c r="I255" s="85">
        <v>1</v>
      </c>
      <c r="J255" s="85">
        <v>0</v>
      </c>
      <c r="L255" t="s">
        <v>1188</v>
      </c>
      <c r="M255" t="s">
        <v>2856</v>
      </c>
      <c r="N255" t="str">
        <f>IF(SUM(ckCodingQTable[[#This Row],[NfmlPIs]:[NnonWhtAsnPIs]])&gt;0,"WMD","")</f>
        <v/>
      </c>
      <c r="O255" t="b">
        <f>_xlfn.XOR(IFERROR(MATCH(ckCodingQTable[[#This Row],[st_code]],EpscorTable[],0)&gt;0,FALSE),IFERROR(FIND("9150",ckCodingQTable[[#This Row],[propPRCs]])&gt;0,FALSE))</f>
        <v>0</v>
      </c>
      <c r="P255" s="21" t="b">
        <f>_xlfn.XOR(ckCodingQTable[[#This Row],[wmd]]&lt;&gt;"",IFERROR(FIND("9102",ckCodingQTable[[#This Row],[propPRCs]])&gt;0,FALSE))</f>
        <v>0</v>
      </c>
      <c r="Q255" t="s">
        <v>485</v>
      </c>
      <c r="S255" s="106">
        <f>S254+(ckCodingQTable[[#This Row],[ILN]]&lt;"M")</f>
        <v>144</v>
      </c>
      <c r="T255" s="21" t="s">
        <v>2834</v>
      </c>
      <c r="U255" t="s">
        <v>1563</v>
      </c>
      <c r="V255" s="7" t="str">
        <f>HYPERLINK("https://www.ejacket.nsf.gov/ej/showProposal.do?ID="&amp;ckCodingQTable[[#This Row],[prop_id]],"eJ")</f>
        <v>eJ</v>
      </c>
      <c r="W255" t="s">
        <v>2841</v>
      </c>
      <c r="X255" t="s">
        <v>3812</v>
      </c>
      <c r="Y255" t="s">
        <v>3813</v>
      </c>
      <c r="Z255" t="s">
        <v>3814</v>
      </c>
      <c r="AA255" t="s">
        <v>3384</v>
      </c>
      <c r="AB255" s="109" t="str">
        <f>HYPERLINK("mailto:"&amp;ckCodingQTable[[#This Row],[email]]&amp;"&amp;subject=Your NSF Proposal:  "&amp;ckCodingQTable[[#This Row],[Div]]&amp;" "&amp;ckCodingQTable[[#This Row],[prop_id]], ckCodingQTable[[#This Row],[email]])</f>
        <v>butta@cs.vt.edu</v>
      </c>
      <c r="AC255" s="30">
        <v>43160</v>
      </c>
      <c r="AD255">
        <v>48</v>
      </c>
      <c r="AG255" s="110"/>
      <c r="AI255" s="26"/>
      <c r="AJ255" s="22"/>
      <c r="AN255" s="110"/>
      <c r="AO255" s="110"/>
      <c r="AP255" s="110"/>
      <c r="AQ255" s="110"/>
      <c r="AR255" s="7" t="str">
        <f>HYPERLINK("https://www.ejacket.nsf.gov/ej/showProposal.do?ID="&amp;ckCodingQTable[[#This Row],[prop_id]],"eJ")</f>
        <v>eJ</v>
      </c>
      <c r="AS255" t="s">
        <v>2829</v>
      </c>
      <c r="AT255" t="s">
        <v>3810</v>
      </c>
      <c r="AU255" t="b">
        <f>IF(ckCodingQTable[[#This Row],[ILN]]="N",SUBSTITUTE(AT254," ","")&lt;&gt;SUBSTITUTE(ckCodingQTable[[#This Row],[prop_titl_txt]]," ",""), FALSE)</f>
        <v>0</v>
      </c>
      <c r="AV255">
        <v>0</v>
      </c>
      <c r="AW255" s="13">
        <v>369137</v>
      </c>
      <c r="AX255" s="13">
        <v>369137</v>
      </c>
      <c r="AY255" s="13"/>
      <c r="AZ255" s="13">
        <v>8000</v>
      </c>
      <c r="BA255" s="13"/>
      <c r="BB255" s="13"/>
      <c r="BC255">
        <v>4</v>
      </c>
      <c r="BD255">
        <v>4</v>
      </c>
      <c r="BE255">
        <v>2</v>
      </c>
      <c r="BH255">
        <v>0</v>
      </c>
      <c r="BI255">
        <v>0</v>
      </c>
      <c r="BJ255">
        <v>0</v>
      </c>
      <c r="BK255">
        <v>0</v>
      </c>
      <c r="BL255" t="s">
        <v>3815</v>
      </c>
    </row>
    <row r="256" spans="1:64" x14ac:dyDescent="0.35">
      <c r="A256" s="30"/>
      <c r="B256" s="30">
        <v>43005.522916666669</v>
      </c>
      <c r="C256" t="s">
        <v>2868</v>
      </c>
      <c r="D256" t="s">
        <v>2869</v>
      </c>
      <c r="E256" t="s">
        <v>466</v>
      </c>
      <c r="F256" t="s">
        <v>2819</v>
      </c>
      <c r="G256" t="s">
        <v>2820</v>
      </c>
      <c r="H256" s="21" t="s">
        <v>2821</v>
      </c>
      <c r="I256" s="85">
        <v>1</v>
      </c>
      <c r="J256" s="85">
        <v>0</v>
      </c>
      <c r="K256" t="s">
        <v>2883</v>
      </c>
      <c r="L256" t="s">
        <v>1882</v>
      </c>
      <c r="M256" t="s">
        <v>105</v>
      </c>
      <c r="N256" t="str">
        <f>IF(SUM(ckCodingQTable[[#This Row],[NfmlPIs]:[NnonWhtAsnPIs]])&gt;0,"WMD","")</f>
        <v/>
      </c>
      <c r="O256" t="b">
        <f>_xlfn.XOR(IFERROR(MATCH(ckCodingQTable[[#This Row],[st_code]],EpscorTable[],0)&gt;0,FALSE),IFERROR(FIND("9150",ckCodingQTable[[#This Row],[propPRCs]])&gt;0,FALSE))</f>
        <v>0</v>
      </c>
      <c r="P256" s="21" t="b">
        <f>_xlfn.XOR(ckCodingQTable[[#This Row],[wmd]]&lt;&gt;"",IFERROR(FIND("9102",ckCodingQTable[[#This Row],[propPRCs]])&gt;0,FALSE))</f>
        <v>0</v>
      </c>
      <c r="Q256" t="s">
        <v>3364</v>
      </c>
      <c r="S256" s="106">
        <f>S255+(ckCodingQTable[[#This Row],[ILN]]&lt;"M")</f>
        <v>145</v>
      </c>
      <c r="T256" s="21" t="s">
        <v>2824</v>
      </c>
      <c r="U256" t="s">
        <v>3816</v>
      </c>
      <c r="V256" s="7" t="str">
        <f>HYPERLINK("https://www.ejacket.nsf.gov/ej/showProposal.do?ID="&amp;ckCodingQTable[[#This Row],[prop_id]],"eJ")</f>
        <v>eJ</v>
      </c>
      <c r="W256" t="s">
        <v>2871</v>
      </c>
      <c r="X256" t="s">
        <v>3816</v>
      </c>
      <c r="Y256" t="s">
        <v>1392</v>
      </c>
      <c r="Z256" t="s">
        <v>3817</v>
      </c>
      <c r="AA256" t="s">
        <v>3818</v>
      </c>
      <c r="AB256" s="109" t="str">
        <f>HYPERLINK("mailto:"&amp;ckCodingQTable[[#This Row],[email]]&amp;"&amp;subject=Your NSF Proposal:  "&amp;ckCodingQTable[[#This Row],[Div]]&amp;" "&amp;ckCodingQTable[[#This Row],[prop_id]], ckCodingQTable[[#This Row],[email]])</f>
        <v>xwu@louisiana.edu</v>
      </c>
      <c r="AC256" s="30">
        <v>43252</v>
      </c>
      <c r="AD256">
        <v>48</v>
      </c>
      <c r="AG256" s="110"/>
      <c r="AI256" s="26"/>
      <c r="AJ256" s="22"/>
      <c r="AN256" s="110"/>
      <c r="AO256" s="110"/>
      <c r="AP256" s="110"/>
      <c r="AQ256" s="110"/>
      <c r="AR256" s="7" t="str">
        <f>HYPERLINK("https://www.ejacket.nsf.gov/ej/showProposal.do?ID="&amp;ckCodingQTable[[#This Row],[prop_id]],"eJ")</f>
        <v>eJ</v>
      </c>
      <c r="AS256" t="s">
        <v>2829</v>
      </c>
      <c r="AT256" t="s">
        <v>3819</v>
      </c>
      <c r="AU256" t="b">
        <f>IF(ckCodingQTable[[#This Row],[ILN]]="N",SUBSTITUTE(AT255," ","")&lt;&gt;SUBSTITUTE(ckCodingQTable[[#This Row],[prop_titl_txt]]," ",""), FALSE)</f>
        <v>0</v>
      </c>
      <c r="AV256">
        <v>0</v>
      </c>
      <c r="AW256" s="13">
        <v>600000</v>
      </c>
      <c r="AX256" s="13">
        <v>600000</v>
      </c>
      <c r="AY256" s="13"/>
      <c r="AZ256" s="13">
        <v>14000</v>
      </c>
      <c r="BA256" s="13"/>
      <c r="BB256" s="13"/>
      <c r="BC256">
        <v>8</v>
      </c>
      <c r="BD256">
        <v>8</v>
      </c>
      <c r="BE256">
        <v>5.63</v>
      </c>
      <c r="BH256">
        <v>0</v>
      </c>
      <c r="BI256">
        <v>0</v>
      </c>
      <c r="BJ256">
        <v>0</v>
      </c>
      <c r="BK256">
        <v>0</v>
      </c>
      <c r="BL256" t="s">
        <v>3820</v>
      </c>
    </row>
    <row r="257" spans="1:64" x14ac:dyDescent="0.35">
      <c r="A257" s="30"/>
      <c r="B257" s="30">
        <v>43005.354861111111</v>
      </c>
      <c r="C257" t="s">
        <v>2868</v>
      </c>
      <c r="D257" t="s">
        <v>2869</v>
      </c>
      <c r="E257" t="s">
        <v>466</v>
      </c>
      <c r="F257" t="s">
        <v>2819</v>
      </c>
      <c r="G257" t="s">
        <v>2820</v>
      </c>
      <c r="H257" s="21" t="s">
        <v>2821</v>
      </c>
      <c r="I257" s="85">
        <v>1</v>
      </c>
      <c r="J257" s="85">
        <v>0</v>
      </c>
      <c r="K257" t="s">
        <v>2883</v>
      </c>
      <c r="L257" t="s">
        <v>1882</v>
      </c>
      <c r="M257" t="s">
        <v>3167</v>
      </c>
      <c r="N257" t="str">
        <f>IF(SUM(ckCodingQTable[[#This Row],[NfmlPIs]:[NnonWhtAsnPIs]])&gt;0,"WMD","")</f>
        <v>WMD</v>
      </c>
      <c r="O257" t="b">
        <f>_xlfn.XOR(IFERROR(MATCH(ckCodingQTable[[#This Row],[st_code]],EpscorTable[],0)&gt;0,FALSE),IFERROR(FIND("9150",ckCodingQTable[[#This Row],[propPRCs]])&gt;0,FALSE))</f>
        <v>1</v>
      </c>
      <c r="P257" s="21" t="b">
        <f>_xlfn.XOR(ckCodingQTable[[#This Row],[wmd]]&lt;&gt;"",IFERROR(FIND("9102",ckCodingQTable[[#This Row],[propPRCs]])&gt;0,FALSE))</f>
        <v>1</v>
      </c>
      <c r="Q257" t="s">
        <v>3364</v>
      </c>
      <c r="S257" s="106">
        <f>S256+(ckCodingQTable[[#This Row],[ILN]]&lt;"M")</f>
        <v>145</v>
      </c>
      <c r="T257" s="21" t="s">
        <v>2834</v>
      </c>
      <c r="U257" t="s">
        <v>3816</v>
      </c>
      <c r="V257" s="7" t="str">
        <f>HYPERLINK("https://www.ejacket.nsf.gov/ej/showProposal.do?ID="&amp;ckCodingQTable[[#This Row],[prop_id]],"eJ")</f>
        <v>eJ</v>
      </c>
      <c r="W257" t="s">
        <v>2871</v>
      </c>
      <c r="X257" t="s">
        <v>3821</v>
      </c>
      <c r="Y257" t="s">
        <v>3822</v>
      </c>
      <c r="Z257" t="s">
        <v>3823</v>
      </c>
      <c r="AA257" t="s">
        <v>3824</v>
      </c>
      <c r="AB257" s="109" t="str">
        <f>HYPERLINK("mailto:"&amp;ckCodingQTable[[#This Row],[email]]&amp;"&amp;subject=Your NSF Proposal:  "&amp;ckCodingQTable[[#This Row],[Div]]&amp;" "&amp;ckCodingQTable[[#This Row],[prop_id]], ckCodingQTable[[#This Row],[email]])</f>
        <v>xqzhu@cse.fau.edu</v>
      </c>
      <c r="AC257" s="30">
        <v>43252</v>
      </c>
      <c r="AD257">
        <v>48</v>
      </c>
      <c r="AG257" s="110"/>
      <c r="AI257" s="26"/>
      <c r="AJ257" s="22"/>
      <c r="AN257" s="110"/>
      <c r="AO257" s="110"/>
      <c r="AP257" s="110"/>
      <c r="AQ257" s="110"/>
      <c r="AR257" s="7" t="str">
        <f>HYPERLINK("https://www.ejacket.nsf.gov/ej/showProposal.do?ID="&amp;ckCodingQTable[[#This Row],[prop_id]],"eJ")</f>
        <v>eJ</v>
      </c>
      <c r="AS257" t="s">
        <v>2829</v>
      </c>
      <c r="AT257" t="s">
        <v>3819</v>
      </c>
      <c r="AU257" t="b">
        <f>IF(ckCodingQTable[[#This Row],[ILN]]="N",SUBSTITUTE(AT256," ","")&lt;&gt;SUBSTITUTE(ckCodingQTable[[#This Row],[prop_titl_txt]]," ",""), FALSE)</f>
        <v>0</v>
      </c>
      <c r="AV257">
        <v>0</v>
      </c>
      <c r="AW257" s="13">
        <v>599983</v>
      </c>
      <c r="AX257" s="13">
        <v>599983</v>
      </c>
      <c r="AY257" s="13"/>
      <c r="AZ257" s="13">
        <v>10000</v>
      </c>
      <c r="BA257" s="13"/>
      <c r="BB257" s="13"/>
      <c r="BC257">
        <v>12</v>
      </c>
      <c r="BD257">
        <v>12</v>
      </c>
      <c r="BE257">
        <v>5.84</v>
      </c>
      <c r="BF257">
        <v>0.36</v>
      </c>
      <c r="BH257">
        <v>1</v>
      </c>
      <c r="BI257">
        <v>0</v>
      </c>
      <c r="BJ257">
        <v>0</v>
      </c>
      <c r="BK257">
        <v>0</v>
      </c>
      <c r="BL257" t="s">
        <v>3825</v>
      </c>
    </row>
    <row r="258" spans="1:64" x14ac:dyDescent="0.35">
      <c r="A258" s="30"/>
      <c r="B258" s="30">
        <v>43005.532638888886</v>
      </c>
      <c r="C258" t="s">
        <v>2817</v>
      </c>
      <c r="D258" t="s">
        <v>2818</v>
      </c>
      <c r="E258" t="s">
        <v>476</v>
      </c>
      <c r="F258" t="s">
        <v>2819</v>
      </c>
      <c r="G258" t="s">
        <v>2820</v>
      </c>
      <c r="H258" s="21" t="s">
        <v>2821</v>
      </c>
      <c r="I258" s="85">
        <v>0</v>
      </c>
      <c r="J258" s="85">
        <v>0</v>
      </c>
      <c r="K258" t="s">
        <v>2822</v>
      </c>
      <c r="L258" t="s">
        <v>948</v>
      </c>
      <c r="M258" t="s">
        <v>3386</v>
      </c>
      <c r="N258" t="str">
        <f>IF(SUM(ckCodingQTable[[#This Row],[NfmlPIs]:[NnonWhtAsnPIs]])&gt;0,"WMD","")</f>
        <v/>
      </c>
      <c r="O258" t="b">
        <f>_xlfn.XOR(IFERROR(MATCH(ckCodingQTable[[#This Row],[st_code]],EpscorTable[],0)&gt;0,FALSE),IFERROR(FIND("9150",ckCodingQTable[[#This Row],[propPRCs]])&gt;0,FALSE))</f>
        <v>0</v>
      </c>
      <c r="P258" s="21" t="b">
        <f>_xlfn.XOR(ckCodingQTable[[#This Row],[wmd]]&lt;&gt;"",IFERROR(FIND("9102",ckCodingQTable[[#This Row],[propPRCs]])&gt;0,FALSE))</f>
        <v>0</v>
      </c>
      <c r="S258" s="106">
        <f>S257+(ckCodingQTable[[#This Row],[ILN]]&lt;"M")</f>
        <v>146</v>
      </c>
      <c r="T258" s="21" t="s">
        <v>2824</v>
      </c>
      <c r="U258" t="s">
        <v>1566</v>
      </c>
      <c r="V258" s="7" t="str">
        <f>HYPERLINK("https://www.ejacket.nsf.gov/ej/showProposal.do?ID="&amp;ckCodingQTable[[#This Row],[prop_id]],"eJ")</f>
        <v>eJ</v>
      </c>
      <c r="W258" t="s">
        <v>2825</v>
      </c>
      <c r="X258" t="s">
        <v>1566</v>
      </c>
      <c r="Y258" t="s">
        <v>1567</v>
      </c>
      <c r="Z258" t="s">
        <v>3826</v>
      </c>
      <c r="AA258" t="s">
        <v>3827</v>
      </c>
      <c r="AB258" s="109" t="str">
        <f>HYPERLINK("mailto:"&amp;ckCodingQTable[[#This Row],[email]]&amp;"&amp;subject=Your NSF Proposal:  "&amp;ckCodingQTable[[#This Row],[Div]]&amp;" "&amp;ckCodingQTable[[#This Row],[prop_id]], ckCodingQTable[[#This Row],[email]])</f>
        <v>jmaletic@kent.edu</v>
      </c>
      <c r="AC258" s="30">
        <v>43252</v>
      </c>
      <c r="AD258">
        <v>48</v>
      </c>
      <c r="AE258">
        <v>1</v>
      </c>
      <c r="AG258" s="110">
        <v>1</v>
      </c>
      <c r="AH258" t="s">
        <v>3828</v>
      </c>
      <c r="AI258" s="26">
        <v>3.5</v>
      </c>
      <c r="AJ258" s="22">
        <v>43083.414583333331</v>
      </c>
      <c r="AL258">
        <v>4</v>
      </c>
      <c r="AN258" s="110">
        <v>4</v>
      </c>
      <c r="AO258" s="110"/>
      <c r="AP258" s="110"/>
      <c r="AQ258" s="110"/>
      <c r="AR258" s="7" t="str">
        <f>HYPERLINK("https://www.ejacket.nsf.gov/ej/showProposal.do?ID="&amp;ckCodingQTable[[#This Row],[prop_id]],"eJ")</f>
        <v>eJ</v>
      </c>
      <c r="AS258" t="s">
        <v>2829</v>
      </c>
      <c r="AT258" t="s">
        <v>3829</v>
      </c>
      <c r="AU258" t="b">
        <f>IF(ckCodingQTable[[#This Row],[ILN]]="N",SUBSTITUTE(AT257," ","")&lt;&gt;SUBSTITUTE(ckCodingQTable[[#This Row],[prop_titl_txt]]," ",""), FALSE)</f>
        <v>0</v>
      </c>
      <c r="AV258">
        <v>0</v>
      </c>
      <c r="AW258" s="13">
        <v>420595</v>
      </c>
      <c r="AX258" s="13">
        <v>420595</v>
      </c>
      <c r="AY258" s="13"/>
      <c r="AZ258" s="13"/>
      <c r="BA258" s="13"/>
      <c r="BB258" s="13"/>
      <c r="BC258">
        <v>4</v>
      </c>
      <c r="BD258">
        <v>4</v>
      </c>
      <c r="BE258">
        <v>4</v>
      </c>
      <c r="BH258">
        <v>0</v>
      </c>
      <c r="BI258">
        <v>0</v>
      </c>
      <c r="BJ258">
        <v>0</v>
      </c>
      <c r="BK258">
        <v>0</v>
      </c>
      <c r="BL258" t="s">
        <v>3830</v>
      </c>
    </row>
    <row r="259" spans="1:64" x14ac:dyDescent="0.35">
      <c r="A259" s="30"/>
      <c r="B259" s="30">
        <v>43005.573611111111</v>
      </c>
      <c r="C259" t="s">
        <v>2817</v>
      </c>
      <c r="D259" t="s">
        <v>2818</v>
      </c>
      <c r="E259" t="s">
        <v>476</v>
      </c>
      <c r="F259" t="s">
        <v>2819</v>
      </c>
      <c r="G259" t="s">
        <v>2820</v>
      </c>
      <c r="H259" s="21" t="s">
        <v>2821</v>
      </c>
      <c r="I259" s="85">
        <v>1</v>
      </c>
      <c r="J259" s="85">
        <v>0</v>
      </c>
      <c r="K259" t="s">
        <v>2822</v>
      </c>
      <c r="L259" t="s">
        <v>948</v>
      </c>
      <c r="M259" t="s">
        <v>2972</v>
      </c>
      <c r="N259" t="str">
        <f>IF(SUM(ckCodingQTable[[#This Row],[NfmlPIs]:[NnonWhtAsnPIs]])&gt;0,"WMD","")</f>
        <v/>
      </c>
      <c r="O259" t="b">
        <f>_xlfn.XOR(IFERROR(MATCH(ckCodingQTable[[#This Row],[st_code]],EpscorTable[],0)&gt;0,FALSE),IFERROR(FIND("9150",ckCodingQTable[[#This Row],[propPRCs]])&gt;0,FALSE))</f>
        <v>0</v>
      </c>
      <c r="P259" s="21" t="b">
        <f>_xlfn.XOR(ckCodingQTable[[#This Row],[wmd]]&lt;&gt;"",IFERROR(FIND("9102",ckCodingQTable[[#This Row],[propPRCs]])&gt;0,FALSE))</f>
        <v>0</v>
      </c>
      <c r="Q259" t="s">
        <v>3036</v>
      </c>
      <c r="S259" s="106">
        <f>S258+(ckCodingQTable[[#This Row],[ILN]]&lt;"M")</f>
        <v>146</v>
      </c>
      <c r="T259" s="21" t="s">
        <v>2834</v>
      </c>
      <c r="U259" t="s">
        <v>1566</v>
      </c>
      <c r="V259" s="7" t="str">
        <f>HYPERLINK("https://www.ejacket.nsf.gov/ej/showProposal.do?ID="&amp;ckCodingQTable[[#This Row],[prop_id]],"eJ")</f>
        <v>eJ</v>
      </c>
      <c r="W259" t="s">
        <v>2825</v>
      </c>
      <c r="X259" t="s">
        <v>3831</v>
      </c>
      <c r="Y259" t="s">
        <v>3832</v>
      </c>
      <c r="Z259" t="s">
        <v>3225</v>
      </c>
      <c r="AA259" t="s">
        <v>3481</v>
      </c>
      <c r="AB259" s="109" t="str">
        <f>HYPERLINK("mailto:"&amp;ckCodingQTable[[#This Row],[email]]&amp;"&amp;subject=Your NSF Proposal:  "&amp;ckCodingQTable[[#This Row],[Div]]&amp;" "&amp;ckCodingQTable[[#This Row],[prop_id]], ckCodingQTable[[#This Row],[email]])</f>
        <v>cdnvse@rit.edu</v>
      </c>
      <c r="AC259" s="30">
        <v>43252</v>
      </c>
      <c r="AD259">
        <v>48</v>
      </c>
      <c r="AG259" s="110"/>
      <c r="AI259" s="26"/>
      <c r="AJ259" s="22"/>
      <c r="AN259" s="110"/>
      <c r="AO259" s="110"/>
      <c r="AP259" s="110"/>
      <c r="AQ259" s="110"/>
      <c r="AR259" s="7" t="str">
        <f>HYPERLINK("https://www.ejacket.nsf.gov/ej/showProposal.do?ID="&amp;ckCodingQTable[[#This Row],[prop_id]],"eJ")</f>
        <v>eJ</v>
      </c>
      <c r="AS259" t="s">
        <v>2829</v>
      </c>
      <c r="AT259" t="s">
        <v>3829</v>
      </c>
      <c r="AU259" t="b">
        <f>IF(ckCodingQTable[[#This Row],[ILN]]="N",SUBSTITUTE(AT258," ","")&lt;&gt;SUBSTITUTE(ckCodingQTable[[#This Row],[prop_titl_txt]]," ",""), FALSE)</f>
        <v>0</v>
      </c>
      <c r="AV259">
        <v>0</v>
      </c>
      <c r="AW259" s="13">
        <v>429185</v>
      </c>
      <c r="AX259" s="13">
        <v>429185</v>
      </c>
      <c r="AY259" s="13"/>
      <c r="AZ259" s="13">
        <v>24000</v>
      </c>
      <c r="BA259" s="13"/>
      <c r="BB259" s="13"/>
      <c r="BC259">
        <v>8</v>
      </c>
      <c r="BD259">
        <v>4</v>
      </c>
      <c r="BE259">
        <v>4</v>
      </c>
      <c r="BH259">
        <v>0</v>
      </c>
      <c r="BI259">
        <v>0</v>
      </c>
      <c r="BJ259">
        <v>0</v>
      </c>
      <c r="BK259">
        <v>0</v>
      </c>
      <c r="BL259" t="s">
        <v>3833</v>
      </c>
    </row>
    <row r="260" spans="1:64" x14ac:dyDescent="0.35">
      <c r="A260" s="30"/>
      <c r="B260" s="30">
        <v>43005.611111111109</v>
      </c>
      <c r="C260" t="s">
        <v>2817</v>
      </c>
      <c r="D260" t="s">
        <v>2818</v>
      </c>
      <c r="E260" t="s">
        <v>476</v>
      </c>
      <c r="F260" t="s">
        <v>2819</v>
      </c>
      <c r="G260" t="s">
        <v>2820</v>
      </c>
      <c r="H260" s="21" t="s">
        <v>2821</v>
      </c>
      <c r="I260" s="85">
        <v>1</v>
      </c>
      <c r="J260" s="85">
        <v>0</v>
      </c>
      <c r="K260" t="s">
        <v>2822</v>
      </c>
      <c r="L260" t="s">
        <v>948</v>
      </c>
      <c r="M260" t="s">
        <v>3386</v>
      </c>
      <c r="N260" t="str">
        <f>IF(SUM(ckCodingQTable[[#This Row],[NfmlPIs]:[NnonWhtAsnPIs]])&gt;0,"WMD","")</f>
        <v/>
      </c>
      <c r="O260" t="b">
        <f>_xlfn.XOR(IFERROR(MATCH(ckCodingQTable[[#This Row],[st_code]],EpscorTable[],0)&gt;0,FALSE),IFERROR(FIND("9150",ckCodingQTable[[#This Row],[propPRCs]])&gt;0,FALSE))</f>
        <v>0</v>
      </c>
      <c r="P260" s="21" t="b">
        <f>_xlfn.XOR(ckCodingQTable[[#This Row],[wmd]]&lt;&gt;"",IFERROR(FIND("9102",ckCodingQTable[[#This Row],[propPRCs]])&gt;0,FALSE))</f>
        <v>0</v>
      </c>
      <c r="Q260" t="s">
        <v>3036</v>
      </c>
      <c r="S260" s="106">
        <f>S259+(ckCodingQTable[[#This Row],[ILN]]&lt;"M")</f>
        <v>146</v>
      </c>
      <c r="T260" s="21" t="s">
        <v>2834</v>
      </c>
      <c r="U260" t="s">
        <v>1566</v>
      </c>
      <c r="V260" s="7" t="str">
        <f>HYPERLINK("https://www.ejacket.nsf.gov/ej/showProposal.do?ID="&amp;ckCodingQTable[[#This Row],[prop_id]],"eJ")</f>
        <v>eJ</v>
      </c>
      <c r="W260" t="s">
        <v>2825</v>
      </c>
      <c r="X260" t="s">
        <v>3834</v>
      </c>
      <c r="Y260" t="s">
        <v>3835</v>
      </c>
      <c r="Z260" t="s">
        <v>3005</v>
      </c>
      <c r="AA260" t="s">
        <v>3836</v>
      </c>
      <c r="AB260" s="109" t="str">
        <f>HYPERLINK("mailto:"&amp;ckCodingQTable[[#This Row],[email]]&amp;"&amp;subject=Your NSF Proposal:  "&amp;ckCodingQTable[[#This Row],[Div]]&amp;" "&amp;ckCodingQTable[[#This Row],[prop_id]], ckCodingQTable[[#This Row],[email]])</f>
        <v>mdecke@bgsu.edu</v>
      </c>
      <c r="AC260" s="30">
        <v>43252</v>
      </c>
      <c r="AD260">
        <v>48</v>
      </c>
      <c r="AG260" s="110"/>
      <c r="AI260" s="26"/>
      <c r="AJ260" s="22"/>
      <c r="AN260" s="110"/>
      <c r="AO260" s="110"/>
      <c r="AP260" s="110"/>
      <c r="AQ260" s="110"/>
      <c r="AR260" s="7" t="str">
        <f>HYPERLINK("https://www.ejacket.nsf.gov/ej/showProposal.do?ID="&amp;ckCodingQTable[[#This Row],[prop_id]],"eJ")</f>
        <v>eJ</v>
      </c>
      <c r="AS260" t="s">
        <v>2829</v>
      </c>
      <c r="AT260" t="s">
        <v>3829</v>
      </c>
      <c r="AU260" t="b">
        <f>IF(ckCodingQTable[[#This Row],[ILN]]="N",SUBSTITUTE(AT259," ","")&lt;&gt;SUBSTITUTE(ckCodingQTable[[#This Row],[prop_titl_txt]]," ",""), FALSE)</f>
        <v>0</v>
      </c>
      <c r="AV260">
        <v>0</v>
      </c>
      <c r="AW260" s="13">
        <v>291479</v>
      </c>
      <c r="AX260" s="13">
        <v>291479</v>
      </c>
      <c r="AY260" s="13"/>
      <c r="AZ260" s="13">
        <v>5000</v>
      </c>
      <c r="BA260" s="13"/>
      <c r="BB260" s="13"/>
      <c r="BC260">
        <v>8</v>
      </c>
      <c r="BD260">
        <v>4</v>
      </c>
      <c r="BE260">
        <v>4</v>
      </c>
      <c r="BH260">
        <v>0</v>
      </c>
      <c r="BI260">
        <v>0</v>
      </c>
      <c r="BJ260">
        <v>0</v>
      </c>
      <c r="BK260">
        <v>0</v>
      </c>
      <c r="BL260" t="s">
        <v>3837</v>
      </c>
    </row>
    <row r="261" spans="1:64" x14ac:dyDescent="0.35">
      <c r="A261" s="30"/>
      <c r="B261" s="30">
        <v>43005.533333333333</v>
      </c>
      <c r="C261" t="s">
        <v>2868</v>
      </c>
      <c r="D261" t="s">
        <v>2869</v>
      </c>
      <c r="E261" t="s">
        <v>466</v>
      </c>
      <c r="F261" t="s">
        <v>2819</v>
      </c>
      <c r="G261" t="s">
        <v>2820</v>
      </c>
      <c r="H261" s="21" t="s">
        <v>2821</v>
      </c>
      <c r="I261" s="85">
        <v>1</v>
      </c>
      <c r="J261" s="85">
        <v>0</v>
      </c>
      <c r="K261" t="s">
        <v>2883</v>
      </c>
      <c r="L261" t="s">
        <v>786</v>
      </c>
      <c r="M261" t="s">
        <v>3254</v>
      </c>
      <c r="N261" t="str">
        <f>IF(SUM(ckCodingQTable[[#This Row],[NfmlPIs]:[NnonWhtAsnPIs]])&gt;0,"WMD","")</f>
        <v>WMD</v>
      </c>
      <c r="O261" t="b">
        <f>_xlfn.XOR(IFERROR(MATCH(ckCodingQTable[[#This Row],[st_code]],EpscorTable[],0)&gt;0,FALSE),IFERROR(FIND("9150",ckCodingQTable[[#This Row],[propPRCs]])&gt;0,FALSE))</f>
        <v>0</v>
      </c>
      <c r="P261" s="21" t="b">
        <f>_xlfn.XOR(ckCodingQTable[[#This Row],[wmd]]&lt;&gt;"",IFERROR(FIND("9102",ckCodingQTable[[#This Row],[propPRCs]])&gt;0,FALSE))</f>
        <v>1</v>
      </c>
      <c r="Q261" t="s">
        <v>2884</v>
      </c>
      <c r="S261" s="106">
        <f>S260+(ckCodingQTable[[#This Row],[ILN]]&lt;"M")</f>
        <v>147</v>
      </c>
      <c r="T261" s="21" t="s">
        <v>2824</v>
      </c>
      <c r="U261" t="s">
        <v>1575</v>
      </c>
      <c r="V261" s="7" t="str">
        <f>HYPERLINK("https://www.ejacket.nsf.gov/ej/showProposal.do?ID="&amp;ckCodingQTable[[#This Row],[prop_id]],"eJ")</f>
        <v>eJ</v>
      </c>
      <c r="W261" t="s">
        <v>2871</v>
      </c>
      <c r="X261" t="s">
        <v>1575</v>
      </c>
      <c r="Y261" t="s">
        <v>1576</v>
      </c>
      <c r="Z261" t="s">
        <v>3838</v>
      </c>
      <c r="AA261" t="s">
        <v>3257</v>
      </c>
      <c r="AB261" s="109" t="str">
        <f>HYPERLINK("mailto:"&amp;ckCodingQTable[[#This Row],[email]]&amp;"&amp;subject=Your NSF Proposal:  "&amp;ckCodingQTable[[#This Row],[Div]]&amp;" "&amp;ckCodingQTable[[#This Row],[prop_id]], ckCodingQTable[[#This Row],[email]])</f>
        <v>paris@cs.wisc.edu</v>
      </c>
      <c r="AC261" s="30">
        <v>43344</v>
      </c>
      <c r="AD261">
        <v>48</v>
      </c>
      <c r="AG261" s="110"/>
      <c r="AI261" s="26"/>
      <c r="AJ261" s="22"/>
      <c r="AN261" s="110"/>
      <c r="AO261" s="110"/>
      <c r="AP261" s="110"/>
      <c r="AQ261" s="110"/>
      <c r="AR261" s="7" t="str">
        <f>HYPERLINK("https://www.ejacket.nsf.gov/ej/showProposal.do?ID="&amp;ckCodingQTable[[#This Row],[prop_id]],"eJ")</f>
        <v>eJ</v>
      </c>
      <c r="AS261" t="s">
        <v>2881</v>
      </c>
      <c r="AT261" t="s">
        <v>3839</v>
      </c>
      <c r="AU261" t="b">
        <f>IF(ckCodingQTable[[#This Row],[ILN]]="N",SUBSTITUTE(AT260," ","")&lt;&gt;SUBSTITUTE(ckCodingQTable[[#This Row],[prop_titl_txt]]," ",""), FALSE)</f>
        <v>0</v>
      </c>
      <c r="AV261">
        <v>0</v>
      </c>
      <c r="AW261" s="13">
        <v>690000</v>
      </c>
      <c r="AX261" s="13">
        <v>690000</v>
      </c>
      <c r="AY261" s="13"/>
      <c r="AZ261" s="13">
        <v>13200</v>
      </c>
      <c r="BA261" s="13"/>
      <c r="BB261" s="13"/>
      <c r="BC261">
        <v>8</v>
      </c>
      <c r="BD261">
        <v>8</v>
      </c>
      <c r="BE261">
        <v>6</v>
      </c>
      <c r="BH261">
        <v>2</v>
      </c>
      <c r="BI261">
        <v>0</v>
      </c>
      <c r="BJ261">
        <v>0</v>
      </c>
      <c r="BK261">
        <v>0</v>
      </c>
      <c r="BL261" t="s">
        <v>3840</v>
      </c>
    </row>
    <row r="262" spans="1:64" x14ac:dyDescent="0.35">
      <c r="A262" s="30"/>
      <c r="B262" s="30">
        <v>43005.551388888889</v>
      </c>
      <c r="C262" t="s">
        <v>2868</v>
      </c>
      <c r="D262" t="s">
        <v>2869</v>
      </c>
      <c r="E262" t="s">
        <v>466</v>
      </c>
      <c r="F262" t="s">
        <v>2819</v>
      </c>
      <c r="G262" t="s">
        <v>2820</v>
      </c>
      <c r="H262" s="21" t="s">
        <v>2821</v>
      </c>
      <c r="I262" s="85">
        <v>1</v>
      </c>
      <c r="J262" s="85">
        <v>0</v>
      </c>
      <c r="K262" t="s">
        <v>2883</v>
      </c>
      <c r="L262" t="s">
        <v>786</v>
      </c>
      <c r="M262" t="s">
        <v>2851</v>
      </c>
      <c r="N262" t="str">
        <f>IF(SUM(ckCodingQTable[[#This Row],[NfmlPIs]:[NnonWhtAsnPIs]])&gt;0,"WMD","")</f>
        <v/>
      </c>
      <c r="O262" t="b">
        <f>_xlfn.XOR(IFERROR(MATCH(ckCodingQTable[[#This Row],[st_code]],EpscorTable[],0)&gt;0,FALSE),IFERROR(FIND("9150",ckCodingQTable[[#This Row],[propPRCs]])&gt;0,FALSE))</f>
        <v>0</v>
      </c>
      <c r="P262" s="21" t="b">
        <f>_xlfn.XOR(ckCodingQTable[[#This Row],[wmd]]&lt;&gt;"",IFERROR(FIND("9102",ckCodingQTable[[#This Row],[propPRCs]])&gt;0,FALSE))</f>
        <v>0</v>
      </c>
      <c r="Q262" t="s">
        <v>2884</v>
      </c>
      <c r="S262" s="106">
        <f>S261+(ckCodingQTable[[#This Row],[ILN]]&lt;"M")</f>
        <v>147</v>
      </c>
      <c r="T262" s="21" t="s">
        <v>2834</v>
      </c>
      <c r="U262" t="s">
        <v>1575</v>
      </c>
      <c r="V262" s="7" t="str">
        <f>HYPERLINK("https://www.ejacket.nsf.gov/ej/showProposal.do?ID="&amp;ckCodingQTable[[#This Row],[prop_id]],"eJ")</f>
        <v>eJ</v>
      </c>
      <c r="W262" t="s">
        <v>2871</v>
      </c>
      <c r="X262" t="s">
        <v>3841</v>
      </c>
      <c r="Y262" t="s">
        <v>2082</v>
      </c>
      <c r="Z262" t="s">
        <v>3842</v>
      </c>
      <c r="AA262" t="s">
        <v>668</v>
      </c>
      <c r="AB262" s="109" t="str">
        <f>HYPERLINK("mailto:"&amp;ckCodingQTable[[#This Row],[email]]&amp;"&amp;subject=Your NSF Proposal:  "&amp;ckCodingQTable[[#This Row],[Div]]&amp;" "&amp;ckCodingQTable[[#This Row],[prop_id]], ckCodingQTable[[#This Row],[email]])</f>
        <v>arunkk@eng.ucsd.edu</v>
      </c>
      <c r="AC262" s="30">
        <v>43344</v>
      </c>
      <c r="AD262">
        <v>48</v>
      </c>
      <c r="AG262" s="110"/>
      <c r="AI262" s="26"/>
      <c r="AJ262" s="22"/>
      <c r="AN262" s="110"/>
      <c r="AO262" s="110"/>
      <c r="AP262" s="110"/>
      <c r="AQ262" s="110"/>
      <c r="AR262" s="7" t="str">
        <f>HYPERLINK("https://www.ejacket.nsf.gov/ej/showProposal.do?ID="&amp;ckCodingQTable[[#This Row],[prop_id]],"eJ")</f>
        <v>eJ</v>
      </c>
      <c r="AS262" t="s">
        <v>2881</v>
      </c>
      <c r="AT262" t="s">
        <v>3839</v>
      </c>
      <c r="AU262" t="b">
        <f>IF(ckCodingQTable[[#This Row],[ILN]]="N",SUBSTITUTE(AT261," ","")&lt;&gt;SUBSTITUTE(ckCodingQTable[[#This Row],[prop_titl_txt]]," ",""), FALSE)</f>
        <v>0</v>
      </c>
      <c r="AV262">
        <v>0</v>
      </c>
      <c r="AW262" s="13">
        <v>510000</v>
      </c>
      <c r="AX262" s="13">
        <v>510000</v>
      </c>
      <c r="AY262" s="13"/>
      <c r="AZ262" s="13">
        <v>16000</v>
      </c>
      <c r="BA262" s="13"/>
      <c r="BB262" s="13"/>
      <c r="BC262">
        <v>5</v>
      </c>
      <c r="BD262">
        <v>4</v>
      </c>
      <c r="BE262">
        <v>4</v>
      </c>
      <c r="BH262">
        <v>0</v>
      </c>
      <c r="BI262">
        <v>0</v>
      </c>
      <c r="BJ262">
        <v>0</v>
      </c>
      <c r="BK262">
        <v>0</v>
      </c>
      <c r="BL262" t="s">
        <v>3843</v>
      </c>
    </row>
    <row r="263" spans="1:64" x14ac:dyDescent="0.35">
      <c r="A263" s="30"/>
      <c r="B263" s="30">
        <v>43005.537499999999</v>
      </c>
      <c r="C263" t="s">
        <v>2839</v>
      </c>
      <c r="D263" t="s">
        <v>2840</v>
      </c>
      <c r="E263" t="s">
        <v>462</v>
      </c>
      <c r="F263" t="s">
        <v>2819</v>
      </c>
      <c r="G263" t="s">
        <v>2820</v>
      </c>
      <c r="H263" s="21" t="s">
        <v>2821</v>
      </c>
      <c r="I263" s="85">
        <v>1</v>
      </c>
      <c r="J263" s="85">
        <v>0</v>
      </c>
      <c r="L263" t="s">
        <v>761</v>
      </c>
      <c r="M263" t="s">
        <v>2833</v>
      </c>
      <c r="N263" t="str">
        <f>IF(SUM(ckCodingQTable[[#This Row],[NfmlPIs]:[NnonWhtAsnPIs]])&gt;0,"WMD","")</f>
        <v>WMD</v>
      </c>
      <c r="O263" t="b">
        <f>_xlfn.XOR(IFERROR(MATCH(ckCodingQTable[[#This Row],[st_code]],EpscorTable[],0)&gt;0,FALSE),IFERROR(FIND("9150",ckCodingQTable[[#This Row],[propPRCs]])&gt;0,FALSE))</f>
        <v>0</v>
      </c>
      <c r="P263" s="21" t="b">
        <f>_xlfn.XOR(ckCodingQTable[[#This Row],[wmd]]&lt;&gt;"",IFERROR(FIND("9102",ckCodingQTable[[#This Row],[propPRCs]])&gt;0,FALSE))</f>
        <v>1</v>
      </c>
      <c r="Q263" t="s">
        <v>485</v>
      </c>
      <c r="S263" s="106">
        <f>S262+(ckCodingQTable[[#This Row],[ILN]]&lt;"M")</f>
        <v>148</v>
      </c>
      <c r="T263" s="21" t="s">
        <v>2824</v>
      </c>
      <c r="U263" t="s">
        <v>1578</v>
      </c>
      <c r="V263" s="7" t="str">
        <f>HYPERLINK("https://www.ejacket.nsf.gov/ej/showProposal.do?ID="&amp;ckCodingQTable[[#This Row],[prop_id]],"eJ")</f>
        <v>eJ</v>
      </c>
      <c r="W263" t="s">
        <v>2841</v>
      </c>
      <c r="X263" t="s">
        <v>1578</v>
      </c>
      <c r="Y263" t="s">
        <v>1579</v>
      </c>
      <c r="Z263" t="s">
        <v>3807</v>
      </c>
      <c r="AA263" t="s">
        <v>542</v>
      </c>
      <c r="AB263" s="109" t="str">
        <f>HYPERLINK("mailto:"&amp;ckCodingQTable[[#This Row],[email]]&amp;"&amp;subject=Your NSF Proposal:  "&amp;ckCodingQTable[[#This Row],[Div]]&amp;" "&amp;ckCodingQTable[[#This Row],[prop_id]], ckCodingQTable[[#This Row],[email]])</f>
        <v>harchol@cs.cmu.edu</v>
      </c>
      <c r="AC263" s="30">
        <v>43344</v>
      </c>
      <c r="AD263">
        <v>48</v>
      </c>
      <c r="AG263" s="110"/>
      <c r="AI263" s="26"/>
      <c r="AJ263" s="22"/>
      <c r="AN263" s="110"/>
      <c r="AO263" s="110"/>
      <c r="AP263" s="110"/>
      <c r="AQ263" s="110"/>
      <c r="AR263" s="7" t="str">
        <f>HYPERLINK("https://www.ejacket.nsf.gov/ej/showProposal.do?ID="&amp;ckCodingQTable[[#This Row],[prop_id]],"eJ")</f>
        <v>eJ</v>
      </c>
      <c r="AS263" t="s">
        <v>2829</v>
      </c>
      <c r="AT263" t="s">
        <v>3844</v>
      </c>
      <c r="AU263" t="b">
        <f>IF(ckCodingQTable[[#This Row],[ILN]]="N",SUBSTITUTE(AT262," ","")&lt;&gt;SUBSTITUTE(ckCodingQTable[[#This Row],[prop_titl_txt]]," ",""), FALSE)</f>
        <v>0</v>
      </c>
      <c r="AV263">
        <v>0</v>
      </c>
      <c r="AW263" s="13">
        <v>624889</v>
      </c>
      <c r="AX263" s="13">
        <v>624889</v>
      </c>
      <c r="AY263" s="13"/>
      <c r="AZ263" s="13"/>
      <c r="BA263" s="13"/>
      <c r="BB263" s="13"/>
      <c r="BC263">
        <v>4</v>
      </c>
      <c r="BD263">
        <v>4</v>
      </c>
      <c r="BE263">
        <v>4</v>
      </c>
      <c r="BH263">
        <v>2</v>
      </c>
      <c r="BI263">
        <v>0</v>
      </c>
      <c r="BJ263">
        <v>0</v>
      </c>
      <c r="BK263">
        <v>0</v>
      </c>
      <c r="BL263" t="s">
        <v>3808</v>
      </c>
    </row>
    <row r="264" spans="1:64" x14ac:dyDescent="0.35">
      <c r="A264" s="30"/>
      <c r="B264" s="30">
        <v>43004.672222222223</v>
      </c>
      <c r="C264" t="s">
        <v>2839</v>
      </c>
      <c r="D264" t="s">
        <v>2840</v>
      </c>
      <c r="E264" t="s">
        <v>462</v>
      </c>
      <c r="F264" t="s">
        <v>2819</v>
      </c>
      <c r="G264" t="s">
        <v>2820</v>
      </c>
      <c r="H264" s="21" t="s">
        <v>2821</v>
      </c>
      <c r="I264" s="85">
        <v>1</v>
      </c>
      <c r="J264" s="85">
        <v>0</v>
      </c>
      <c r="L264" t="s">
        <v>761</v>
      </c>
      <c r="M264" t="s">
        <v>3098</v>
      </c>
      <c r="N264" t="str">
        <f>IF(SUM(ckCodingQTable[[#This Row],[NfmlPIs]:[NnonWhtAsnPIs]])&gt;0,"WMD","")</f>
        <v/>
      </c>
      <c r="O264" t="b">
        <f>_xlfn.XOR(IFERROR(MATCH(ckCodingQTable[[#This Row],[st_code]],EpscorTable[],0)&gt;0,FALSE),IFERROR(FIND("9150",ckCodingQTable[[#This Row],[propPRCs]])&gt;0,FALSE))</f>
        <v>0</v>
      </c>
      <c r="P264" s="21" t="b">
        <f>_xlfn.XOR(ckCodingQTable[[#This Row],[wmd]]&lt;&gt;"",IFERROR(FIND("9102",ckCodingQTable[[#This Row],[propPRCs]])&gt;0,FALSE))</f>
        <v>0</v>
      </c>
      <c r="Q264" t="s">
        <v>485</v>
      </c>
      <c r="S264" s="106">
        <f>S263+(ckCodingQTable[[#This Row],[ILN]]&lt;"M")</f>
        <v>148</v>
      </c>
      <c r="T264" s="21" t="s">
        <v>2834</v>
      </c>
      <c r="U264" t="s">
        <v>1578</v>
      </c>
      <c r="V264" s="7" t="str">
        <f>HYPERLINK("https://www.ejacket.nsf.gov/ej/showProposal.do?ID="&amp;ckCodingQTable[[#This Row],[prop_id]],"eJ")</f>
        <v>eJ</v>
      </c>
      <c r="W264" t="s">
        <v>2841</v>
      </c>
      <c r="X264" t="s">
        <v>3845</v>
      </c>
      <c r="Y264" t="s">
        <v>803</v>
      </c>
      <c r="Z264" t="s">
        <v>3846</v>
      </c>
      <c r="AA264" t="s">
        <v>609</v>
      </c>
      <c r="AB264" s="109" t="str">
        <f>HYPERLINK("mailto:"&amp;ckCodingQTable[[#This Row],[email]]&amp;"&amp;subject=Your NSF Proposal:  "&amp;ckCodingQTable[[#This Row],[Div]]&amp;" "&amp;ckCodingQTable[[#This Row],[prop_id]], ckCodingQTable[[#This Row],[email]])</f>
        <v>li@cs.princeton.edu</v>
      </c>
      <c r="AC264" s="30">
        <v>43344</v>
      </c>
      <c r="AD264">
        <v>48</v>
      </c>
      <c r="AG264" s="110"/>
      <c r="AI264" s="26"/>
      <c r="AJ264" s="22"/>
      <c r="AN264" s="110"/>
      <c r="AO264" s="110"/>
      <c r="AP264" s="110"/>
      <c r="AQ264" s="110"/>
      <c r="AR264" s="7" t="str">
        <f>HYPERLINK("https://www.ejacket.nsf.gov/ej/showProposal.do?ID="&amp;ckCodingQTable[[#This Row],[prop_id]],"eJ")</f>
        <v>eJ</v>
      </c>
      <c r="AS264" t="s">
        <v>2829</v>
      </c>
      <c r="AT264" t="s">
        <v>3844</v>
      </c>
      <c r="AU264" t="b">
        <f>IF(ckCodingQTable[[#This Row],[ILN]]="N",SUBSTITUTE(AT263," ","")&lt;&gt;SUBSTITUTE(ckCodingQTable[[#This Row],[prop_titl_txt]]," ",""), FALSE)</f>
        <v>0</v>
      </c>
      <c r="AV264">
        <v>0</v>
      </c>
      <c r="AW264" s="13">
        <v>575000</v>
      </c>
      <c r="AX264" s="13">
        <v>575000</v>
      </c>
      <c r="AY264" s="13"/>
      <c r="AZ264" s="13"/>
      <c r="BA264" s="13"/>
      <c r="BB264" s="13"/>
      <c r="BC264">
        <v>4</v>
      </c>
      <c r="BD264">
        <v>4</v>
      </c>
      <c r="BE264">
        <v>3.6</v>
      </c>
      <c r="BH264">
        <v>0</v>
      </c>
      <c r="BI264">
        <v>0</v>
      </c>
      <c r="BJ264">
        <v>0</v>
      </c>
      <c r="BK264">
        <v>0</v>
      </c>
      <c r="BL264" t="s">
        <v>3847</v>
      </c>
    </row>
    <row r="265" spans="1:64" x14ac:dyDescent="0.35">
      <c r="A265" s="30"/>
      <c r="B265" s="30">
        <v>43005.540277777778</v>
      </c>
      <c r="C265" t="s">
        <v>2817</v>
      </c>
      <c r="D265" t="s">
        <v>2818</v>
      </c>
      <c r="E265" t="s">
        <v>478</v>
      </c>
      <c r="F265" t="s">
        <v>2819</v>
      </c>
      <c r="G265" t="s">
        <v>2820</v>
      </c>
      <c r="H265" s="21" t="s">
        <v>2821</v>
      </c>
      <c r="I265" s="85">
        <v>0</v>
      </c>
      <c r="J265" s="85">
        <v>0</v>
      </c>
      <c r="K265" t="s">
        <v>2822</v>
      </c>
      <c r="L265" t="s">
        <v>1583</v>
      </c>
      <c r="M265" t="s">
        <v>2862</v>
      </c>
      <c r="N265" t="str">
        <f>IF(SUM(ckCodingQTable[[#This Row],[NfmlPIs]:[NnonWhtAsnPIs]])&gt;0,"WMD","")</f>
        <v>WMD</v>
      </c>
      <c r="O265" t="b">
        <f>_xlfn.XOR(IFERROR(MATCH(ckCodingQTable[[#This Row],[st_code]],EpscorTable[],0)&gt;0,FALSE),IFERROR(FIND("9150",ckCodingQTable[[#This Row],[propPRCs]])&gt;0,FALSE))</f>
        <v>0</v>
      </c>
      <c r="P265" s="21" t="b">
        <f>_xlfn.XOR(ckCodingQTable[[#This Row],[wmd]]&lt;&gt;"",IFERROR(FIND("9102",ckCodingQTable[[#This Row],[propPRCs]])&gt;0,FALSE))</f>
        <v>1</v>
      </c>
      <c r="S265" s="106">
        <f>S264+(ckCodingQTable[[#This Row],[ILN]]&lt;"M")</f>
        <v>149</v>
      </c>
      <c r="T265" s="21" t="s">
        <v>2824</v>
      </c>
      <c r="U265" t="s">
        <v>1581</v>
      </c>
      <c r="V265" s="7" t="str">
        <f>HYPERLINK("https://www.ejacket.nsf.gov/ej/showProposal.do?ID="&amp;ckCodingQTable[[#This Row],[prop_id]],"eJ")</f>
        <v>eJ</v>
      </c>
      <c r="W265" t="s">
        <v>2825</v>
      </c>
      <c r="X265" t="s">
        <v>1581</v>
      </c>
      <c r="Y265" t="s">
        <v>1582</v>
      </c>
      <c r="Z265" t="s">
        <v>3848</v>
      </c>
      <c r="AA265" t="s">
        <v>3145</v>
      </c>
      <c r="AB265" s="109" t="str">
        <f>HYPERLINK("mailto:"&amp;ckCodingQTable[[#This Row],[email]]&amp;"&amp;subject=Your NSF Proposal:  "&amp;ckCodingQTable[[#This Row],[Div]]&amp;" "&amp;ckCodingQTable[[#This Row],[prop_id]], ckCodingQTable[[#This Row],[email]])</f>
        <v>chamon@bu.edu</v>
      </c>
      <c r="AC265" s="30">
        <v>43191</v>
      </c>
      <c r="AD265">
        <v>48</v>
      </c>
      <c r="AE265">
        <v>1</v>
      </c>
      <c r="AG265" s="110">
        <v>1</v>
      </c>
      <c r="AH265" t="s">
        <v>3849</v>
      </c>
      <c r="AI265" s="26">
        <v>5.2</v>
      </c>
      <c r="AJ265" s="22">
        <v>43087.356249999997</v>
      </c>
      <c r="AL265">
        <v>5</v>
      </c>
      <c r="AN265" s="110">
        <v>5</v>
      </c>
      <c r="AO265" s="110"/>
      <c r="AP265" s="110"/>
      <c r="AQ265" s="110"/>
      <c r="AR265" s="7" t="str">
        <f>HYPERLINK("https://www.ejacket.nsf.gov/ej/showProposal.do?ID="&amp;ckCodingQTable[[#This Row],[prop_id]],"eJ")</f>
        <v>eJ</v>
      </c>
      <c r="AS265" t="s">
        <v>2829</v>
      </c>
      <c r="AT265" t="s">
        <v>3850</v>
      </c>
      <c r="AU265" t="b">
        <f>IF(ckCodingQTable[[#This Row],[ILN]]="N",SUBSTITUTE(AT264," ","")&lt;&gt;SUBSTITUTE(ckCodingQTable[[#This Row],[prop_titl_txt]]," ",""), FALSE)</f>
        <v>0</v>
      </c>
      <c r="AV265">
        <v>0</v>
      </c>
      <c r="AW265" s="13">
        <v>883394</v>
      </c>
      <c r="AX265" s="13">
        <v>883394</v>
      </c>
      <c r="AY265" s="13"/>
      <c r="AZ265" s="13">
        <v>8000</v>
      </c>
      <c r="BA265" s="13">
        <v>115050</v>
      </c>
      <c r="BB265" s="13"/>
      <c r="BC265">
        <v>4</v>
      </c>
      <c r="BD265">
        <v>8</v>
      </c>
      <c r="BE265">
        <v>6.4</v>
      </c>
      <c r="BH265">
        <v>0</v>
      </c>
      <c r="BI265">
        <v>2</v>
      </c>
      <c r="BJ265">
        <v>0</v>
      </c>
      <c r="BK265">
        <v>0</v>
      </c>
      <c r="BL265" t="s">
        <v>3851</v>
      </c>
    </row>
    <row r="266" spans="1:64" x14ac:dyDescent="0.35">
      <c r="A266" s="30"/>
      <c r="B266" s="30">
        <v>43005.652083333334</v>
      </c>
      <c r="C266" t="s">
        <v>2817</v>
      </c>
      <c r="D266" t="s">
        <v>2818</v>
      </c>
      <c r="E266" t="s">
        <v>478</v>
      </c>
      <c r="F266" t="s">
        <v>2819</v>
      </c>
      <c r="G266" t="s">
        <v>2820</v>
      </c>
      <c r="H266" s="21" t="s">
        <v>2821</v>
      </c>
      <c r="I266" s="85">
        <v>0</v>
      </c>
      <c r="J266" s="85">
        <v>0</v>
      </c>
      <c r="K266" t="s">
        <v>2822</v>
      </c>
      <c r="L266" t="s">
        <v>1583</v>
      </c>
      <c r="M266" t="s">
        <v>3167</v>
      </c>
      <c r="N266" t="str">
        <f>IF(SUM(ckCodingQTable[[#This Row],[NfmlPIs]:[NnonWhtAsnPIs]])&gt;0,"WMD","")</f>
        <v>WMD</v>
      </c>
      <c r="O266" t="b">
        <f>_xlfn.XOR(IFERROR(MATCH(ckCodingQTable[[#This Row],[st_code]],EpscorTable[],0)&gt;0,FALSE),IFERROR(FIND("9150",ckCodingQTable[[#This Row],[propPRCs]])&gt;0,FALSE))</f>
        <v>0</v>
      </c>
      <c r="P266" s="21" t="b">
        <f>_xlfn.XOR(ckCodingQTable[[#This Row],[wmd]]&lt;&gt;"",IFERROR(FIND("9102",ckCodingQTable[[#This Row],[propPRCs]])&gt;0,FALSE))</f>
        <v>1</v>
      </c>
      <c r="S266" s="106">
        <f>S265+(ckCodingQTable[[#This Row],[ILN]]&lt;"M")</f>
        <v>149</v>
      </c>
      <c r="T266" s="21" t="s">
        <v>2834</v>
      </c>
      <c r="U266" t="s">
        <v>1581</v>
      </c>
      <c r="V266" s="7" t="str">
        <f>HYPERLINK("https://www.ejacket.nsf.gov/ej/showProposal.do?ID="&amp;ckCodingQTable[[#This Row],[prop_id]],"eJ")</f>
        <v>eJ</v>
      </c>
      <c r="W266" t="s">
        <v>2825</v>
      </c>
      <c r="X266" t="s">
        <v>3852</v>
      </c>
      <c r="Y266" t="s">
        <v>3853</v>
      </c>
      <c r="Z266" t="s">
        <v>3854</v>
      </c>
      <c r="AA266" t="s">
        <v>671</v>
      </c>
      <c r="AB266" s="109" t="str">
        <f>HYPERLINK("mailto:"&amp;ckCodingQTable[[#This Row],[email]]&amp;"&amp;subject=Your NSF Proposal:  "&amp;ckCodingQTable[[#This Row],[Div]]&amp;" "&amp;ckCodingQTable[[#This Row],[prop_id]], ckCodingQTable[[#This Row],[email]])</f>
        <v>mucciolo@physics.ucf.edu</v>
      </c>
      <c r="AC266" s="30">
        <v>43191</v>
      </c>
      <c r="AD266">
        <v>48</v>
      </c>
      <c r="AG266" s="110"/>
      <c r="AI266" s="26"/>
      <c r="AJ266" s="22"/>
      <c r="AN266" s="110"/>
      <c r="AO266" s="110"/>
      <c r="AP266" s="110"/>
      <c r="AQ266" s="110"/>
      <c r="AR266" s="7" t="str">
        <f>HYPERLINK("https://www.ejacket.nsf.gov/ej/showProposal.do?ID="&amp;ckCodingQTable[[#This Row],[prop_id]],"eJ")</f>
        <v>eJ</v>
      </c>
      <c r="AS266" t="s">
        <v>2829</v>
      </c>
      <c r="AT266" t="s">
        <v>3850</v>
      </c>
      <c r="AU266" t="b">
        <f>IF(ckCodingQTable[[#This Row],[ILN]]="N",SUBSTITUTE(AT265," ","")&lt;&gt;SUBSTITUTE(ckCodingQTable[[#This Row],[prop_titl_txt]]," ",""), FALSE)</f>
        <v>0</v>
      </c>
      <c r="AV266">
        <v>0</v>
      </c>
      <c r="AW266" s="13">
        <v>315593</v>
      </c>
      <c r="AX266" s="13">
        <v>315593</v>
      </c>
      <c r="AY266" s="13"/>
      <c r="AZ266" s="13"/>
      <c r="BA266" s="13"/>
      <c r="BB266" s="13"/>
      <c r="BC266">
        <v>6</v>
      </c>
      <c r="BD266">
        <v>1</v>
      </c>
      <c r="BE266">
        <v>1</v>
      </c>
      <c r="BH266">
        <v>0</v>
      </c>
      <c r="BI266">
        <v>2</v>
      </c>
      <c r="BJ266">
        <v>0</v>
      </c>
      <c r="BK266">
        <v>0</v>
      </c>
      <c r="BL266" t="s">
        <v>3855</v>
      </c>
    </row>
    <row r="267" spans="1:64" x14ac:dyDescent="0.35">
      <c r="A267" s="30"/>
      <c r="B267" s="30">
        <v>43005.54583333333</v>
      </c>
      <c r="C267" t="s">
        <v>2868</v>
      </c>
      <c r="D267" t="s">
        <v>2869</v>
      </c>
      <c r="E267" t="s">
        <v>470</v>
      </c>
      <c r="F267" t="s">
        <v>2819</v>
      </c>
      <c r="G267" t="s">
        <v>2820</v>
      </c>
      <c r="H267" s="21" t="s">
        <v>2821</v>
      </c>
      <c r="I267" s="85">
        <v>1</v>
      </c>
      <c r="J267" s="85">
        <v>0</v>
      </c>
      <c r="K267" t="s">
        <v>2911</v>
      </c>
      <c r="L267" t="s">
        <v>1229</v>
      </c>
      <c r="M267" t="s">
        <v>3098</v>
      </c>
      <c r="N267" t="str">
        <f>IF(SUM(ckCodingQTable[[#This Row],[NfmlPIs]:[NnonWhtAsnPIs]])&gt;0,"WMD","")</f>
        <v>WMD</v>
      </c>
      <c r="O267" t="b">
        <f>_xlfn.XOR(IFERROR(MATCH(ckCodingQTable[[#This Row],[st_code]],EpscorTable[],0)&gt;0,FALSE),IFERROR(FIND("9150",ckCodingQTable[[#This Row],[propPRCs]])&gt;0,FALSE))</f>
        <v>0</v>
      </c>
      <c r="P267" s="21" t="b">
        <f>_xlfn.XOR(ckCodingQTable[[#This Row],[wmd]]&lt;&gt;"",IFERROR(FIND("9102",ckCodingQTable[[#This Row],[propPRCs]])&gt;0,FALSE))</f>
        <v>1</v>
      </c>
      <c r="Q267" t="s">
        <v>3856</v>
      </c>
      <c r="S267" s="106">
        <f>S266+(ckCodingQTable[[#This Row],[ILN]]&lt;"M")</f>
        <v>150</v>
      </c>
      <c r="T267" s="21" t="s">
        <v>2863</v>
      </c>
      <c r="U267" t="s">
        <v>1607</v>
      </c>
      <c r="V267" s="7" t="str">
        <f>HYPERLINK("https://www.ejacket.nsf.gov/ej/showProposal.do?ID="&amp;ckCodingQTable[[#This Row],[prop_id]],"eJ")</f>
        <v>eJ</v>
      </c>
      <c r="W267" t="s">
        <v>2871</v>
      </c>
      <c r="X267" t="s">
        <v>1607</v>
      </c>
      <c r="Y267" t="s">
        <v>1608</v>
      </c>
      <c r="Z267" t="s">
        <v>3857</v>
      </c>
      <c r="AA267" t="s">
        <v>609</v>
      </c>
      <c r="AB267" s="109" t="str">
        <f>HYPERLINK("mailto:"&amp;ckCodingQTable[[#This Row],[email]]&amp;"&amp;subject=Your NSF Proposal:  "&amp;ckCodingQTable[[#This Row],[Div]]&amp;" "&amp;ckCodingQTable[[#This Row],[prop_id]], ckCodingQTable[[#This Row],[email]])</f>
        <v>arvindn@princeton.edu</v>
      </c>
      <c r="AC267" s="30">
        <v>43344</v>
      </c>
      <c r="AD267">
        <v>48</v>
      </c>
      <c r="AG267" s="110"/>
      <c r="AI267" s="26"/>
      <c r="AJ267" s="22"/>
      <c r="AN267" s="110"/>
      <c r="AO267" s="110"/>
      <c r="AP267" s="110"/>
      <c r="AQ267" s="110"/>
      <c r="AR267" s="7" t="str">
        <f>HYPERLINK("https://www.ejacket.nsf.gov/ej/showProposal.do?ID="&amp;ckCodingQTable[[#This Row],[prop_id]],"eJ")</f>
        <v>eJ</v>
      </c>
      <c r="AS267" t="s">
        <v>2829</v>
      </c>
      <c r="AT267" t="s">
        <v>3858</v>
      </c>
      <c r="AU267" t="b">
        <f>IF(ckCodingQTable[[#This Row],[ILN]]="N",SUBSTITUTE(AT266," ","")&lt;&gt;SUBSTITUTE(ckCodingQTable[[#This Row],[prop_titl_txt]]," ",""), FALSE)</f>
        <v>0</v>
      </c>
      <c r="AV267">
        <v>0</v>
      </c>
      <c r="AW267" s="13">
        <v>1200000</v>
      </c>
      <c r="AX267" s="13">
        <v>1200000</v>
      </c>
      <c r="AY267" s="13"/>
      <c r="AZ267" s="13">
        <v>20000</v>
      </c>
      <c r="BA267" s="13">
        <v>138010</v>
      </c>
      <c r="BB267" s="13">
        <v>25000</v>
      </c>
      <c r="BC267">
        <v>6</v>
      </c>
      <c r="BD267">
        <v>8</v>
      </c>
      <c r="BE267">
        <v>6</v>
      </c>
      <c r="BH267">
        <v>2</v>
      </c>
      <c r="BI267">
        <v>0</v>
      </c>
      <c r="BJ267">
        <v>0</v>
      </c>
      <c r="BK267">
        <v>0</v>
      </c>
      <c r="BL267" t="s">
        <v>3859</v>
      </c>
    </row>
    <row r="268" spans="1:64" x14ac:dyDescent="0.35">
      <c r="A268" s="30"/>
      <c r="B268" s="30">
        <v>43005.54583333333</v>
      </c>
      <c r="C268" t="s">
        <v>2817</v>
      </c>
      <c r="D268" t="s">
        <v>2818</v>
      </c>
      <c r="E268" t="s">
        <v>474</v>
      </c>
      <c r="F268" t="s">
        <v>2819</v>
      </c>
      <c r="G268" t="s">
        <v>2820</v>
      </c>
      <c r="H268" s="21" t="s">
        <v>2821</v>
      </c>
      <c r="I268" s="85">
        <v>1</v>
      </c>
      <c r="J268" s="85">
        <v>0</v>
      </c>
      <c r="K268" t="s">
        <v>2822</v>
      </c>
      <c r="L268" t="s">
        <v>885</v>
      </c>
      <c r="M268" t="s">
        <v>2893</v>
      </c>
      <c r="N268" t="str">
        <f>IF(SUM(ckCodingQTable[[#This Row],[NfmlPIs]:[NnonWhtAsnPIs]])&gt;0,"WMD","")</f>
        <v>WMD</v>
      </c>
      <c r="O268" t="b">
        <f>_xlfn.XOR(IFERROR(MATCH(ckCodingQTable[[#This Row],[st_code]],EpscorTable[],0)&gt;0,FALSE),IFERROR(FIND("9150",ckCodingQTable[[#This Row],[propPRCs]])&gt;0,FALSE))</f>
        <v>0</v>
      </c>
      <c r="P268" s="21" t="b">
        <f>_xlfn.XOR(ckCodingQTable[[#This Row],[wmd]]&lt;&gt;"",IFERROR(FIND("9102",ckCodingQTable[[#This Row],[propPRCs]])&gt;0,FALSE))</f>
        <v>1</v>
      </c>
      <c r="Q268" t="s">
        <v>2988</v>
      </c>
      <c r="S268" s="106">
        <f>S267+(ckCodingQTable[[#This Row],[ILN]]&lt;"M")</f>
        <v>151</v>
      </c>
      <c r="T268" s="21" t="s">
        <v>2824</v>
      </c>
      <c r="U268" t="s">
        <v>1614</v>
      </c>
      <c r="V268" s="7" t="str">
        <f>HYPERLINK("https://www.ejacket.nsf.gov/ej/showProposal.do?ID="&amp;ckCodingQTable[[#This Row],[prop_id]],"eJ")</f>
        <v>eJ</v>
      </c>
      <c r="W268" t="s">
        <v>2825</v>
      </c>
      <c r="X268" t="s">
        <v>1614</v>
      </c>
      <c r="Y268" t="s">
        <v>1615</v>
      </c>
      <c r="Z268" t="s">
        <v>3860</v>
      </c>
      <c r="AA268" t="s">
        <v>534</v>
      </c>
      <c r="AB268" s="109" t="str">
        <f>HYPERLINK("mailto:"&amp;ckCodingQTable[[#This Row],[email]]&amp;"&amp;subject=Your NSF Proposal:  "&amp;ckCodingQTable[[#This Row],[Div]]&amp;" "&amp;ckCodingQTable[[#This Row],[prop_id]], ckCodingQTable[[#This Row],[email]])</f>
        <v>lalithasankar@asu.edu</v>
      </c>
      <c r="AC268" s="30">
        <v>43252</v>
      </c>
      <c r="AD268">
        <v>48</v>
      </c>
      <c r="AG268" s="110"/>
      <c r="AI268" s="26"/>
      <c r="AJ268" s="22"/>
      <c r="AK268" s="21">
        <v>1</v>
      </c>
      <c r="AN268" s="110"/>
      <c r="AO268" s="110"/>
      <c r="AP268" s="110"/>
      <c r="AQ268" s="110"/>
      <c r="AR268" s="7" t="str">
        <f>HYPERLINK("https://www.ejacket.nsf.gov/ej/showProposal.do?ID="&amp;ckCodingQTable[[#This Row],[prop_id]],"eJ")</f>
        <v>eJ</v>
      </c>
      <c r="AS268" t="s">
        <v>2829</v>
      </c>
      <c r="AT268" t="s">
        <v>3861</v>
      </c>
      <c r="AU268" t="b">
        <f>IF(ckCodingQTable[[#This Row],[ILN]]="N",SUBSTITUTE(AT267," ","")&lt;&gt;SUBSTITUTE(ckCodingQTable[[#This Row],[prop_titl_txt]]," ",""), FALSE)</f>
        <v>0</v>
      </c>
      <c r="AV268">
        <v>0</v>
      </c>
      <c r="AW268" s="13">
        <v>817000</v>
      </c>
      <c r="AX268" s="13">
        <v>817000</v>
      </c>
      <c r="AY268" s="13"/>
      <c r="AZ268" s="13">
        <v>12000</v>
      </c>
      <c r="BA268" s="13"/>
      <c r="BB268" s="13">
        <v>45248</v>
      </c>
      <c r="BC268">
        <v>8</v>
      </c>
      <c r="BD268">
        <v>8</v>
      </c>
      <c r="BE268">
        <v>8</v>
      </c>
      <c r="BH268">
        <v>2</v>
      </c>
      <c r="BI268">
        <v>0</v>
      </c>
      <c r="BJ268">
        <v>0</v>
      </c>
      <c r="BK268">
        <v>0</v>
      </c>
      <c r="BL268" t="s">
        <v>3862</v>
      </c>
    </row>
    <row r="269" spans="1:64" x14ac:dyDescent="0.35">
      <c r="A269" s="30"/>
      <c r="B269" s="30">
        <v>43005.573611111111</v>
      </c>
      <c r="C269" t="s">
        <v>2817</v>
      </c>
      <c r="D269" t="s">
        <v>2818</v>
      </c>
      <c r="E269" t="s">
        <v>474</v>
      </c>
      <c r="F269" t="s">
        <v>2819</v>
      </c>
      <c r="G269" t="s">
        <v>2820</v>
      </c>
      <c r="H269" s="21" t="s">
        <v>2821</v>
      </c>
      <c r="I269" s="85">
        <v>1</v>
      </c>
      <c r="J269" s="85">
        <v>0</v>
      </c>
      <c r="K269" t="s">
        <v>2822</v>
      </c>
      <c r="L269" t="s">
        <v>885</v>
      </c>
      <c r="M269" t="s">
        <v>2862</v>
      </c>
      <c r="N269" t="str">
        <f>IF(SUM(ckCodingQTable[[#This Row],[NfmlPIs]:[NnonWhtAsnPIs]])&gt;0,"WMD","")</f>
        <v>WMD</v>
      </c>
      <c r="O269" t="b">
        <f>_xlfn.XOR(IFERROR(MATCH(ckCodingQTable[[#This Row],[st_code]],EpscorTable[],0)&gt;0,FALSE),IFERROR(FIND("9150",ckCodingQTable[[#This Row],[propPRCs]])&gt;0,FALSE))</f>
        <v>0</v>
      </c>
      <c r="P269" s="21" t="b">
        <f>_xlfn.XOR(ckCodingQTable[[#This Row],[wmd]]&lt;&gt;"",IFERROR(FIND("9102",ckCodingQTable[[#This Row],[propPRCs]])&gt;0,FALSE))</f>
        <v>1</v>
      </c>
      <c r="Q269" t="s">
        <v>2988</v>
      </c>
      <c r="S269" s="106">
        <f>S268+(ckCodingQTable[[#This Row],[ILN]]&lt;"M")</f>
        <v>151</v>
      </c>
      <c r="T269" s="21" t="s">
        <v>2834</v>
      </c>
      <c r="U269" t="s">
        <v>1614</v>
      </c>
      <c r="V269" s="7" t="str">
        <f>HYPERLINK("https://www.ejacket.nsf.gov/ej/showProposal.do?ID="&amp;ckCodingQTable[[#This Row],[prop_id]],"eJ")</f>
        <v>eJ</v>
      </c>
      <c r="W269" t="s">
        <v>2825</v>
      </c>
      <c r="X269" t="s">
        <v>3863</v>
      </c>
      <c r="Y269" t="s">
        <v>3864</v>
      </c>
      <c r="Z269" t="s">
        <v>3865</v>
      </c>
      <c r="AA269" t="s">
        <v>2938</v>
      </c>
      <c r="AB269" s="109" t="str">
        <f>HYPERLINK("mailto:"&amp;ckCodingQTable[[#This Row],[email]]&amp;"&amp;subject=Your NSF Proposal:  "&amp;ckCodingQTable[[#This Row],[Div]]&amp;" "&amp;ckCodingQTable[[#This Row],[prop_id]], ckCodingQTable[[#This Row],[email]])</f>
        <v>flavio@seas.harvard.edu</v>
      </c>
      <c r="AC269" s="30">
        <v>43252</v>
      </c>
      <c r="AD269">
        <v>48</v>
      </c>
      <c r="AG269" s="110"/>
      <c r="AI269" s="26"/>
      <c r="AJ269" s="22"/>
      <c r="AN269" s="110"/>
      <c r="AO269" s="110"/>
      <c r="AP269" s="110"/>
      <c r="AQ269" s="110"/>
      <c r="AR269" s="7" t="str">
        <f>HYPERLINK("https://www.ejacket.nsf.gov/ej/showProposal.do?ID="&amp;ckCodingQTable[[#This Row],[prop_id]],"eJ")</f>
        <v>eJ</v>
      </c>
      <c r="AS269" t="s">
        <v>2829</v>
      </c>
      <c r="AT269" t="s">
        <v>3866</v>
      </c>
      <c r="AU269" t="b">
        <f>IF(ckCodingQTable[[#This Row],[ILN]]="N",SUBSTITUTE(AT268," ","")&lt;&gt;SUBSTITUTE(ckCodingQTable[[#This Row],[prop_titl_txt]]," ",""), FALSE)</f>
        <v>0</v>
      </c>
      <c r="AV269">
        <v>0</v>
      </c>
      <c r="AW269" s="13">
        <v>383000</v>
      </c>
      <c r="AX269" s="13">
        <v>383000</v>
      </c>
      <c r="AY269" s="13"/>
      <c r="AZ269" s="13"/>
      <c r="BA269" s="13"/>
      <c r="BB269" s="13"/>
      <c r="BD269">
        <v>4</v>
      </c>
      <c r="BG269">
        <v>2.44</v>
      </c>
      <c r="BH269">
        <v>0</v>
      </c>
      <c r="BI269">
        <v>1</v>
      </c>
      <c r="BJ269">
        <v>0</v>
      </c>
      <c r="BK269">
        <v>0</v>
      </c>
      <c r="BL269" t="s">
        <v>3867</v>
      </c>
    </row>
    <row r="270" spans="1:64" x14ac:dyDescent="0.35">
      <c r="A270" s="30"/>
      <c r="B270" s="30">
        <v>43005.54791666667</v>
      </c>
      <c r="C270" t="s">
        <v>2817</v>
      </c>
      <c r="D270" t="s">
        <v>2818</v>
      </c>
      <c r="E270" t="s">
        <v>476</v>
      </c>
      <c r="F270" t="s">
        <v>2819</v>
      </c>
      <c r="G270" t="s">
        <v>2820</v>
      </c>
      <c r="H270" s="21" t="s">
        <v>2821</v>
      </c>
      <c r="I270" s="85">
        <v>1</v>
      </c>
      <c r="J270" s="85">
        <v>0</v>
      </c>
      <c r="K270" t="s">
        <v>2822</v>
      </c>
      <c r="L270" t="s">
        <v>765</v>
      </c>
      <c r="M270" t="s">
        <v>2893</v>
      </c>
      <c r="N270" t="str">
        <f>IF(SUM(ckCodingQTable[[#This Row],[NfmlPIs]:[NnonWhtAsnPIs]])&gt;0,"WMD","")</f>
        <v>WMD</v>
      </c>
      <c r="O270" t="b">
        <f>_xlfn.XOR(IFERROR(MATCH(ckCodingQTable[[#This Row],[st_code]],EpscorTable[],0)&gt;0,FALSE),IFERROR(FIND("9150",ckCodingQTable[[#This Row],[propPRCs]])&gt;0,FALSE))</f>
        <v>0</v>
      </c>
      <c r="P270" s="21" t="b">
        <f>_xlfn.XOR(ckCodingQTable[[#This Row],[wmd]]&lt;&gt;"",IFERROR(FIND("9102",ckCodingQTable[[#This Row],[propPRCs]])&gt;0,FALSE))</f>
        <v>1</v>
      </c>
      <c r="Q270" t="s">
        <v>3279</v>
      </c>
      <c r="R270" s="22">
        <v>43082.498622685183</v>
      </c>
      <c r="S270" s="106">
        <f>S269+(ckCodingQTable[[#This Row],[ILN]]&lt;"M")</f>
        <v>152</v>
      </c>
      <c r="T270" s="21" t="s">
        <v>2863</v>
      </c>
      <c r="U270" t="s">
        <v>1617</v>
      </c>
      <c r="V270" s="7" t="str">
        <f>HYPERLINK("https://www.ejacket.nsf.gov/ej/showProposal.do?ID="&amp;ckCodingQTable[[#This Row],[prop_id]],"eJ")</f>
        <v>eJ</v>
      </c>
      <c r="W270" t="s">
        <v>2825</v>
      </c>
      <c r="X270" t="s">
        <v>1617</v>
      </c>
      <c r="Y270" t="s">
        <v>1618</v>
      </c>
      <c r="Z270" t="s">
        <v>3868</v>
      </c>
      <c r="AA270" t="s">
        <v>3071</v>
      </c>
      <c r="AB270" s="109" t="str">
        <f>HYPERLINK("mailto:"&amp;ckCodingQTable[[#This Row],[email]]&amp;"&amp;subject=Your NSF Proposal:  "&amp;ckCodingQTable[[#This Row],[Div]]&amp;" "&amp;ckCodingQTable[[#This Row],[prop_id]], ckCodingQTable[[#This Row],[email]])</f>
        <v>mstrout@cs.arizona.edu</v>
      </c>
      <c r="AC270" s="30">
        <v>43282</v>
      </c>
      <c r="AD270">
        <v>36</v>
      </c>
      <c r="AE270">
        <v>1</v>
      </c>
      <c r="AG270" s="110"/>
      <c r="AH270" t="s">
        <v>3869</v>
      </c>
      <c r="AI270" s="26">
        <v>5.5</v>
      </c>
      <c r="AJ270" s="22">
        <v>43076.649305555555</v>
      </c>
      <c r="AL270">
        <v>4</v>
      </c>
      <c r="AN270" s="110"/>
      <c r="AO270" s="110"/>
      <c r="AP270" s="110"/>
      <c r="AQ270" s="110"/>
      <c r="AR270" s="7" t="str">
        <f>HYPERLINK("https://www.ejacket.nsf.gov/ej/showProposal.do?ID="&amp;ckCodingQTable[[#This Row],[prop_id]],"eJ")</f>
        <v>eJ</v>
      </c>
      <c r="AS270" t="s">
        <v>2829</v>
      </c>
      <c r="AT270" t="s">
        <v>3870</v>
      </c>
      <c r="AU270" t="b">
        <f>IF(ckCodingQTable[[#This Row],[ILN]]="N",SUBSTITUTE(AT269," ","")&lt;&gt;SUBSTITUTE(ckCodingQTable[[#This Row],[prop_titl_txt]]," ",""), FALSE)</f>
        <v>0</v>
      </c>
      <c r="AV270">
        <v>0</v>
      </c>
      <c r="AW270" s="13">
        <v>1231999</v>
      </c>
      <c r="AX270" s="13">
        <v>1231999</v>
      </c>
      <c r="AY270" s="13"/>
      <c r="AZ270" s="13">
        <v>30000</v>
      </c>
      <c r="BA270" s="13">
        <v>70833</v>
      </c>
      <c r="BB270" s="13">
        <v>32000</v>
      </c>
      <c r="BC270">
        <v>9</v>
      </c>
      <c r="BD270">
        <v>12</v>
      </c>
      <c r="BE270">
        <v>12</v>
      </c>
      <c r="BH270">
        <v>2</v>
      </c>
      <c r="BI270">
        <v>0</v>
      </c>
      <c r="BJ270">
        <v>0</v>
      </c>
      <c r="BK270">
        <v>0</v>
      </c>
      <c r="BL270" t="s">
        <v>3871</v>
      </c>
    </row>
    <row r="271" spans="1:64" x14ac:dyDescent="0.35">
      <c r="A271" s="30"/>
      <c r="B271" s="30">
        <v>43005.548611111109</v>
      </c>
      <c r="C271" t="s">
        <v>2868</v>
      </c>
      <c r="D271" t="s">
        <v>2869</v>
      </c>
      <c r="E271" t="s">
        <v>468</v>
      </c>
      <c r="F271" t="s">
        <v>2819</v>
      </c>
      <c r="G271" t="s">
        <v>2820</v>
      </c>
      <c r="H271" s="21" t="s">
        <v>2821</v>
      </c>
      <c r="I271" s="85">
        <v>1</v>
      </c>
      <c r="J271" s="85">
        <v>0</v>
      </c>
      <c r="K271" t="s">
        <v>2911</v>
      </c>
      <c r="L271" t="s">
        <v>1185</v>
      </c>
      <c r="M271" t="s">
        <v>103</v>
      </c>
      <c r="N271" t="str">
        <f>IF(SUM(ckCodingQTable[[#This Row],[NfmlPIs]:[NnonWhtAsnPIs]])&gt;0,"WMD","")</f>
        <v>WMD</v>
      </c>
      <c r="O271" t="b">
        <f>_xlfn.XOR(IFERROR(MATCH(ckCodingQTable[[#This Row],[st_code]],EpscorTable[],0)&gt;0,FALSE),IFERROR(FIND("9150",ckCodingQTable[[#This Row],[propPRCs]])&gt;0,FALSE))</f>
        <v>0</v>
      </c>
      <c r="P271" s="21" t="b">
        <f>_xlfn.XOR(ckCodingQTable[[#This Row],[wmd]]&lt;&gt;"",IFERROR(FIND("9102",ckCodingQTable[[#This Row],[propPRCs]])&gt;0,FALSE))</f>
        <v>1</v>
      </c>
      <c r="Q271" t="s">
        <v>3377</v>
      </c>
      <c r="S271" s="106">
        <f>S270+(ckCodingQTable[[#This Row],[ILN]]&lt;"M")</f>
        <v>153</v>
      </c>
      <c r="T271" s="21" t="s">
        <v>2863</v>
      </c>
      <c r="U271" t="s">
        <v>1629</v>
      </c>
      <c r="V271" s="7" t="str">
        <f>HYPERLINK("https://www.ejacket.nsf.gov/ej/showProposal.do?ID="&amp;ckCodingQTable[[#This Row],[prop_id]],"eJ")</f>
        <v>eJ</v>
      </c>
      <c r="W271" t="s">
        <v>2871</v>
      </c>
      <c r="X271" t="s">
        <v>1629</v>
      </c>
      <c r="Y271" t="s">
        <v>1630</v>
      </c>
      <c r="Z271" t="s">
        <v>3872</v>
      </c>
      <c r="AA271" t="s">
        <v>3873</v>
      </c>
      <c r="AB271" s="109" t="str">
        <f>HYPERLINK("mailto:"&amp;ckCodingQTable[[#This Row],[email]]&amp;"&amp;subject=Your NSF Proposal:  "&amp;ckCodingQTable[[#This Row],[Div]]&amp;" "&amp;ckCodingQTable[[#This Row],[prop_id]], ckCodingQTable[[#This Row],[email]])</f>
        <v>jerryfails@boisestate.edu</v>
      </c>
      <c r="AC271" s="30">
        <v>43252</v>
      </c>
      <c r="AD271">
        <v>48</v>
      </c>
      <c r="AG271" s="110"/>
      <c r="AI271" s="26"/>
      <c r="AJ271" s="22"/>
      <c r="AN271" s="110"/>
      <c r="AO271" s="110"/>
      <c r="AP271" s="110"/>
      <c r="AQ271" s="110"/>
      <c r="AR271" s="7" t="str">
        <f>HYPERLINK("https://www.ejacket.nsf.gov/ej/showProposal.do?ID="&amp;ckCodingQTable[[#This Row],[prop_id]],"eJ")</f>
        <v>eJ</v>
      </c>
      <c r="AS271" t="s">
        <v>2881</v>
      </c>
      <c r="AT271" t="s">
        <v>3874</v>
      </c>
      <c r="AU271" t="b">
        <f>IF(ckCodingQTable[[#This Row],[ILN]]="N",SUBSTITUTE(AT270," ","")&lt;&gt;SUBSTITUTE(ckCodingQTable[[#This Row],[prop_titl_txt]]," ",""), FALSE)</f>
        <v>0</v>
      </c>
      <c r="AV271">
        <v>0</v>
      </c>
      <c r="AW271" s="13">
        <v>1199604</v>
      </c>
      <c r="AX271" s="13">
        <v>1199604</v>
      </c>
      <c r="AY271" s="13"/>
      <c r="AZ271" s="13">
        <v>23275</v>
      </c>
      <c r="BA271" s="13"/>
      <c r="BB271" s="13"/>
      <c r="BC271">
        <v>12</v>
      </c>
      <c r="BD271">
        <v>16</v>
      </c>
      <c r="BE271">
        <v>16</v>
      </c>
      <c r="BH271">
        <v>1</v>
      </c>
      <c r="BI271">
        <v>1</v>
      </c>
      <c r="BJ271">
        <v>0</v>
      </c>
      <c r="BK271">
        <v>0</v>
      </c>
      <c r="BL271" t="s">
        <v>3875</v>
      </c>
    </row>
    <row r="272" spans="1:64" x14ac:dyDescent="0.35">
      <c r="A272" s="30"/>
      <c r="B272" s="30">
        <v>43005.55</v>
      </c>
      <c r="C272" t="s">
        <v>2839</v>
      </c>
      <c r="D272" t="s">
        <v>2840</v>
      </c>
      <c r="E272" t="s">
        <v>464</v>
      </c>
      <c r="F272" t="s">
        <v>2819</v>
      </c>
      <c r="G272" t="s">
        <v>2820</v>
      </c>
      <c r="H272" s="21" t="s">
        <v>2821</v>
      </c>
      <c r="I272" s="85">
        <v>0</v>
      </c>
      <c r="J272" s="85">
        <v>0</v>
      </c>
      <c r="L272" t="s">
        <v>1188</v>
      </c>
      <c r="M272" t="s">
        <v>3162</v>
      </c>
      <c r="N272" t="str">
        <f>IF(SUM(ckCodingQTable[[#This Row],[NfmlPIs]:[NnonWhtAsnPIs]])&gt;0,"WMD","")</f>
        <v>WMD</v>
      </c>
      <c r="O272" t="b">
        <f>_xlfn.XOR(IFERROR(MATCH(ckCodingQTable[[#This Row],[st_code]],EpscorTable[],0)&gt;0,FALSE),IFERROR(FIND("9150",ckCodingQTable[[#This Row],[propPRCs]])&gt;0,FALSE))</f>
        <v>0</v>
      </c>
      <c r="P272" s="21" t="b">
        <f>_xlfn.XOR(ckCodingQTable[[#This Row],[wmd]]&lt;&gt;"",IFERROR(FIND("9102",ckCodingQTable[[#This Row],[propPRCs]])&gt;0,FALSE))</f>
        <v>1</v>
      </c>
      <c r="S272" s="106">
        <f>S271+(ckCodingQTable[[#This Row],[ILN]]&lt;"M")</f>
        <v>154</v>
      </c>
      <c r="T272" s="21" t="s">
        <v>2824</v>
      </c>
      <c r="U272" t="s">
        <v>1632</v>
      </c>
      <c r="V272" s="7" t="str">
        <f>HYPERLINK("https://www.ejacket.nsf.gov/ej/showProposal.do?ID="&amp;ckCodingQTable[[#This Row],[prop_id]],"eJ")</f>
        <v>eJ</v>
      </c>
      <c r="W272" t="s">
        <v>2841</v>
      </c>
      <c r="X272" t="s">
        <v>1632</v>
      </c>
      <c r="Y272" t="s">
        <v>1633</v>
      </c>
      <c r="Z272" t="s">
        <v>3876</v>
      </c>
      <c r="AA272" t="s">
        <v>600</v>
      </c>
      <c r="AB272" s="109" t="str">
        <f>HYPERLINK("mailto:"&amp;ckCodingQTable[[#This Row],[email]]&amp;"&amp;subject=Your NSF Proposal:  "&amp;ckCodingQTable[[#This Row],[Div]]&amp;" "&amp;ckCodingQTable[[#This Row],[prop_id]], ckCodingQTable[[#This Row],[email]])</f>
        <v>fabianb@cs.northwestern.edu</v>
      </c>
      <c r="AC272" s="30">
        <v>43160</v>
      </c>
      <c r="AD272">
        <v>48</v>
      </c>
      <c r="AG272" s="110"/>
      <c r="AI272" s="26"/>
      <c r="AJ272" s="22"/>
      <c r="AK272" s="21">
        <v>2</v>
      </c>
      <c r="AN272" s="110"/>
      <c r="AO272" s="110"/>
      <c r="AP272" s="110"/>
      <c r="AQ272" s="110"/>
      <c r="AR272" s="7" t="str">
        <f>HYPERLINK("https://www.ejacket.nsf.gov/ej/showProposal.do?ID="&amp;ckCodingQTable[[#This Row],[prop_id]],"eJ")</f>
        <v>eJ</v>
      </c>
      <c r="AS272" t="s">
        <v>2829</v>
      </c>
      <c r="AT272" t="s">
        <v>3877</v>
      </c>
      <c r="AU272" t="b">
        <f>IF(ckCodingQTable[[#This Row],[ILN]]="N",SUBSTITUTE(AT271," ","")&lt;&gt;SUBSTITUTE(ckCodingQTable[[#This Row],[prop_titl_txt]]," ",""), FALSE)</f>
        <v>0</v>
      </c>
      <c r="AV272">
        <v>0</v>
      </c>
      <c r="AW272" s="13">
        <v>648288</v>
      </c>
      <c r="AX272" s="13">
        <v>648288</v>
      </c>
      <c r="AY272" s="13"/>
      <c r="AZ272" s="13">
        <v>20000</v>
      </c>
      <c r="BA272" s="13">
        <v>104591</v>
      </c>
      <c r="BB272" s="13"/>
      <c r="BC272">
        <v>4</v>
      </c>
      <c r="BD272">
        <v>4</v>
      </c>
      <c r="BE272">
        <v>4</v>
      </c>
      <c r="BH272">
        <v>0</v>
      </c>
      <c r="BI272">
        <v>1</v>
      </c>
      <c r="BJ272">
        <v>0</v>
      </c>
      <c r="BK272">
        <v>0</v>
      </c>
      <c r="BL272" t="s">
        <v>3878</v>
      </c>
    </row>
    <row r="273" spans="1:64" x14ac:dyDescent="0.35">
      <c r="A273" s="30"/>
      <c r="B273" s="30">
        <v>43005.620138888888</v>
      </c>
      <c r="C273" t="s">
        <v>2839</v>
      </c>
      <c r="D273" t="s">
        <v>2840</v>
      </c>
      <c r="E273" t="s">
        <v>464</v>
      </c>
      <c r="F273" t="s">
        <v>2819</v>
      </c>
      <c r="G273" t="s">
        <v>2820</v>
      </c>
      <c r="H273" s="21" t="s">
        <v>2821</v>
      </c>
      <c r="I273" s="85">
        <v>0</v>
      </c>
      <c r="J273" s="85">
        <v>0</v>
      </c>
      <c r="L273" t="s">
        <v>1188</v>
      </c>
      <c r="M273" t="s">
        <v>3098</v>
      </c>
      <c r="N273" t="str">
        <f>IF(SUM(ckCodingQTable[[#This Row],[NfmlPIs]:[NnonWhtAsnPIs]])&gt;0,"WMD","")</f>
        <v/>
      </c>
      <c r="O273" t="b">
        <f>_xlfn.XOR(IFERROR(MATCH(ckCodingQTable[[#This Row],[st_code]],EpscorTable[],0)&gt;0,FALSE),IFERROR(FIND("9150",ckCodingQTable[[#This Row],[propPRCs]])&gt;0,FALSE))</f>
        <v>0</v>
      </c>
      <c r="P273" s="21" t="b">
        <f>_xlfn.XOR(ckCodingQTable[[#This Row],[wmd]]&lt;&gt;"",IFERROR(FIND("9102",ckCodingQTable[[#This Row],[propPRCs]])&gt;0,FALSE))</f>
        <v>0</v>
      </c>
      <c r="S273" s="106">
        <f>S272+(ckCodingQTable[[#This Row],[ILN]]&lt;"M")</f>
        <v>154</v>
      </c>
      <c r="T273" s="21" t="s">
        <v>2834</v>
      </c>
      <c r="U273" t="s">
        <v>1632</v>
      </c>
      <c r="V273" s="7" t="str">
        <f>HYPERLINK("https://www.ejacket.nsf.gov/ej/showProposal.do?ID="&amp;ckCodingQTable[[#This Row],[prop_id]],"eJ")</f>
        <v>eJ</v>
      </c>
      <c r="W273" t="s">
        <v>2841</v>
      </c>
      <c r="X273" t="s">
        <v>3879</v>
      </c>
      <c r="Y273" t="s">
        <v>3880</v>
      </c>
      <c r="Z273" t="s">
        <v>3444</v>
      </c>
      <c r="AA273" t="s">
        <v>609</v>
      </c>
      <c r="AB273" s="109" t="str">
        <f>HYPERLINK("mailto:"&amp;ckCodingQTable[[#This Row],[email]]&amp;"&amp;subject=Your NSF Proposal:  "&amp;ckCodingQTable[[#This Row],[Div]]&amp;" "&amp;ckCodingQTable[[#This Row],[prop_id]], ckCodingQTable[[#This Row],[email]])</f>
        <v>feamster@cs.princeton.edu</v>
      </c>
      <c r="AC273" s="30">
        <v>43160</v>
      </c>
      <c r="AD273">
        <v>48</v>
      </c>
      <c r="AG273" s="110"/>
      <c r="AI273" s="26"/>
      <c r="AJ273" s="22"/>
      <c r="AN273" s="110"/>
      <c r="AO273" s="110"/>
      <c r="AP273" s="110"/>
      <c r="AQ273" s="110"/>
      <c r="AR273" s="7" t="str">
        <f>HYPERLINK("https://www.ejacket.nsf.gov/ej/showProposal.do?ID="&amp;ckCodingQTable[[#This Row],[prop_id]],"eJ")</f>
        <v>eJ</v>
      </c>
      <c r="AS273" t="s">
        <v>2829</v>
      </c>
      <c r="AT273" t="s">
        <v>3877</v>
      </c>
      <c r="AU273" t="b">
        <f>IF(ckCodingQTable[[#This Row],[ILN]]="N",SUBSTITUTE(AT272," ","")&lt;&gt;SUBSTITUTE(ckCodingQTable[[#This Row],[prop_titl_txt]]," ",""), FALSE)</f>
        <v>0</v>
      </c>
      <c r="AV273">
        <v>0</v>
      </c>
      <c r="AW273" s="13">
        <v>551712</v>
      </c>
      <c r="AX273" s="13">
        <v>551712</v>
      </c>
      <c r="AY273" s="13"/>
      <c r="AZ273" s="13"/>
      <c r="BA273" s="13">
        <v>35000</v>
      </c>
      <c r="BB273" s="13"/>
      <c r="BC273">
        <v>4</v>
      </c>
      <c r="BD273">
        <v>4</v>
      </c>
      <c r="BE273">
        <v>2</v>
      </c>
      <c r="BH273">
        <v>0</v>
      </c>
      <c r="BI273">
        <v>0</v>
      </c>
      <c r="BJ273">
        <v>0</v>
      </c>
      <c r="BK273">
        <v>0</v>
      </c>
      <c r="BL273" t="s">
        <v>3881</v>
      </c>
    </row>
    <row r="274" spans="1:64" x14ac:dyDescent="0.35">
      <c r="A274" s="30"/>
      <c r="B274" s="30">
        <v>43005.551388888889</v>
      </c>
      <c r="C274" t="s">
        <v>2839</v>
      </c>
      <c r="D274" t="s">
        <v>2840</v>
      </c>
      <c r="E274" t="s">
        <v>462</v>
      </c>
      <c r="F274" t="s">
        <v>2819</v>
      </c>
      <c r="G274" t="s">
        <v>2820</v>
      </c>
      <c r="H274" s="21" t="s">
        <v>2821</v>
      </c>
      <c r="I274" s="85">
        <v>1</v>
      </c>
      <c r="J274" s="85">
        <v>0</v>
      </c>
      <c r="L274" t="s">
        <v>761</v>
      </c>
      <c r="M274" t="s">
        <v>3162</v>
      </c>
      <c r="N274" t="str">
        <f>IF(SUM(ckCodingQTable[[#This Row],[NfmlPIs]:[NnonWhtAsnPIs]])&gt;0,"WMD","")</f>
        <v/>
      </c>
      <c r="O274" t="b">
        <f>_xlfn.XOR(IFERROR(MATCH(ckCodingQTable[[#This Row],[st_code]],EpscorTable[],0)&gt;0,FALSE),IFERROR(FIND("9150",ckCodingQTable[[#This Row],[propPRCs]])&gt;0,FALSE))</f>
        <v>0</v>
      </c>
      <c r="P274" s="21" t="b">
        <f>_xlfn.XOR(ckCodingQTable[[#This Row],[wmd]]&lt;&gt;"",IFERROR(FIND("9102",ckCodingQTable[[#This Row],[propPRCs]])&gt;0,FALSE))</f>
        <v>0</v>
      </c>
      <c r="Q274" t="s">
        <v>485</v>
      </c>
      <c r="S274" s="106">
        <f>S273+(ckCodingQTable[[#This Row],[ILN]]&lt;"M")</f>
        <v>155</v>
      </c>
      <c r="T274" s="21" t="s">
        <v>2824</v>
      </c>
      <c r="U274" t="s">
        <v>1635</v>
      </c>
      <c r="V274" s="7" t="str">
        <f>HYPERLINK("https://www.ejacket.nsf.gov/ej/showProposal.do?ID="&amp;ckCodingQTable[[#This Row],[prop_id]],"eJ")</f>
        <v>eJ</v>
      </c>
      <c r="W274" t="s">
        <v>2841</v>
      </c>
      <c r="X274" t="s">
        <v>1635</v>
      </c>
      <c r="Y274" t="s">
        <v>1636</v>
      </c>
      <c r="Z274" t="s">
        <v>3882</v>
      </c>
      <c r="AA274" t="s">
        <v>676</v>
      </c>
      <c r="AB274" s="109" t="str">
        <f>HYPERLINK("mailto:"&amp;ckCodingQTable[[#This Row],[email]]&amp;"&amp;subject=Your NSF Proposal:  "&amp;ckCodingQTable[[#This Row],[Div]]&amp;" "&amp;ckCodingQTable[[#This Row],[prop_id]], ckCodingQTable[[#This Row],[email]])</f>
        <v>lrs@illinois.edu</v>
      </c>
      <c r="AC274" s="30">
        <v>43344</v>
      </c>
      <c r="AD274">
        <v>36</v>
      </c>
      <c r="AG274" s="110"/>
      <c r="AI274" s="26"/>
      <c r="AJ274" s="22"/>
      <c r="AN274" s="110"/>
      <c r="AO274" s="110"/>
      <c r="AP274" s="110"/>
      <c r="AQ274" s="110"/>
      <c r="AR274" s="7" t="str">
        <f>HYPERLINK("https://www.ejacket.nsf.gov/ej/showProposal.do?ID="&amp;ckCodingQTable[[#This Row],[prop_id]],"eJ")</f>
        <v>eJ</v>
      </c>
      <c r="AS274" t="s">
        <v>2829</v>
      </c>
      <c r="AT274" t="s">
        <v>3883</v>
      </c>
      <c r="AU274" t="b">
        <f>IF(ckCodingQTable[[#This Row],[ILN]]="N",SUBSTITUTE(AT273," ","")&lt;&gt;SUBSTITUTE(ckCodingQTable[[#This Row],[prop_titl_txt]]," ",""), FALSE)</f>
        <v>0</v>
      </c>
      <c r="AV274">
        <v>0</v>
      </c>
      <c r="AW274" s="13">
        <v>780000</v>
      </c>
      <c r="AX274" s="13">
        <v>780000</v>
      </c>
      <c r="AY274" s="13"/>
      <c r="AZ274" s="13">
        <v>9000</v>
      </c>
      <c r="BA274" s="13"/>
      <c r="BB274" s="13"/>
      <c r="BC274">
        <v>9</v>
      </c>
      <c r="BD274">
        <v>6</v>
      </c>
      <c r="BE274">
        <v>2.25</v>
      </c>
      <c r="BH274">
        <v>0</v>
      </c>
      <c r="BI274">
        <v>0</v>
      </c>
      <c r="BJ274">
        <v>0</v>
      </c>
      <c r="BK274">
        <v>0</v>
      </c>
      <c r="BL274" t="s">
        <v>3884</v>
      </c>
    </row>
    <row r="275" spans="1:64" x14ac:dyDescent="0.35">
      <c r="A275" s="30"/>
      <c r="B275" s="30">
        <v>43005.682638888888</v>
      </c>
      <c r="C275" t="s">
        <v>2839</v>
      </c>
      <c r="D275" t="s">
        <v>2840</v>
      </c>
      <c r="E275" t="s">
        <v>462</v>
      </c>
      <c r="F275" t="s">
        <v>2819</v>
      </c>
      <c r="G275" t="s">
        <v>2820</v>
      </c>
      <c r="H275" s="21" t="s">
        <v>2821</v>
      </c>
      <c r="I275" s="85">
        <v>1</v>
      </c>
      <c r="J275" s="85">
        <v>0</v>
      </c>
      <c r="L275" t="s">
        <v>761</v>
      </c>
      <c r="M275" t="s">
        <v>104</v>
      </c>
      <c r="N275" t="str">
        <f>IF(SUM(ckCodingQTable[[#This Row],[NfmlPIs]:[NnonWhtAsnPIs]])&gt;0,"WMD","")</f>
        <v/>
      </c>
      <c r="O275" t="b">
        <f>_xlfn.XOR(IFERROR(MATCH(ckCodingQTable[[#This Row],[st_code]],EpscorTable[],0)&gt;0,FALSE),IFERROR(FIND("9150",ckCodingQTable[[#This Row],[propPRCs]])&gt;0,FALSE))</f>
        <v>1</v>
      </c>
      <c r="P275" s="21" t="b">
        <f>_xlfn.XOR(ckCodingQTable[[#This Row],[wmd]]&lt;&gt;"",IFERROR(FIND("9102",ckCodingQTable[[#This Row],[propPRCs]])&gt;0,FALSE))</f>
        <v>0</v>
      </c>
      <c r="Q275" t="s">
        <v>485</v>
      </c>
      <c r="S275" s="106">
        <f>S274+(ckCodingQTable[[#This Row],[ILN]]&lt;"M")</f>
        <v>155</v>
      </c>
      <c r="T275" s="21" t="s">
        <v>2834</v>
      </c>
      <c r="U275" t="s">
        <v>1635</v>
      </c>
      <c r="V275" s="7" t="str">
        <f>HYPERLINK("https://www.ejacket.nsf.gov/ej/showProposal.do?ID="&amp;ckCodingQTable[[#This Row],[prop_id]],"eJ")</f>
        <v>eJ</v>
      </c>
      <c r="W275" t="s">
        <v>2841</v>
      </c>
      <c r="X275" t="s">
        <v>3885</v>
      </c>
      <c r="Y275" t="s">
        <v>3886</v>
      </c>
      <c r="Z275" t="s">
        <v>3887</v>
      </c>
      <c r="AA275" t="s">
        <v>3888</v>
      </c>
      <c r="AB275" s="109" t="str">
        <f>HYPERLINK("mailto:"&amp;ckCodingQTable[[#This Row],[email]]&amp;"&amp;subject=Your NSF Proposal:  "&amp;ckCodingQTable[[#This Row],[Div]]&amp;" "&amp;ckCodingQTable[[#This Row],[prop_id]], ckCodingQTable[[#This Row],[email]])</f>
        <v>heechul.yun@ku.edu</v>
      </c>
      <c r="AC275" s="30">
        <v>43344</v>
      </c>
      <c r="AD275">
        <v>36</v>
      </c>
      <c r="AG275" s="110"/>
      <c r="AI275" s="26"/>
      <c r="AJ275" s="22"/>
      <c r="AN275" s="110"/>
      <c r="AO275" s="110"/>
      <c r="AP275" s="110"/>
      <c r="AQ275" s="110"/>
      <c r="AR275" s="7" t="str">
        <f>HYPERLINK("https://www.ejacket.nsf.gov/ej/showProposal.do?ID="&amp;ckCodingQTable[[#This Row],[prop_id]],"eJ")</f>
        <v>eJ</v>
      </c>
      <c r="AS275" t="s">
        <v>2829</v>
      </c>
      <c r="AT275" t="s">
        <v>3889</v>
      </c>
      <c r="AU275" t="b">
        <f>IF(ckCodingQTable[[#This Row],[ILN]]="N",SUBSTITUTE(AT274," ","")&lt;&gt;SUBSTITUTE(ckCodingQTable[[#This Row],[prop_titl_txt]]," ",""), FALSE)</f>
        <v>0</v>
      </c>
      <c r="AV275">
        <v>0</v>
      </c>
      <c r="AW275" s="13">
        <v>324887</v>
      </c>
      <c r="AX275" s="13">
        <v>324887</v>
      </c>
      <c r="AY275" s="13"/>
      <c r="AZ275" s="13">
        <v>12936</v>
      </c>
      <c r="BA275" s="13"/>
      <c r="BB275" s="13"/>
      <c r="BC275">
        <v>3</v>
      </c>
      <c r="BD275">
        <v>3</v>
      </c>
      <c r="BE275">
        <v>3</v>
      </c>
      <c r="BH275">
        <v>0</v>
      </c>
      <c r="BI275">
        <v>0</v>
      </c>
      <c r="BJ275">
        <v>0</v>
      </c>
      <c r="BK275">
        <v>0</v>
      </c>
      <c r="BL275" t="s">
        <v>3890</v>
      </c>
    </row>
    <row r="276" spans="1:64" x14ac:dyDescent="0.35">
      <c r="A276" s="30"/>
      <c r="B276" s="30">
        <v>43005.554861111108</v>
      </c>
      <c r="C276" t="s">
        <v>2839</v>
      </c>
      <c r="D276" t="s">
        <v>2840</v>
      </c>
      <c r="E276" t="s">
        <v>462</v>
      </c>
      <c r="F276" t="s">
        <v>2819</v>
      </c>
      <c r="G276" t="s">
        <v>2820</v>
      </c>
      <c r="H276" s="21" t="s">
        <v>2821</v>
      </c>
      <c r="I276" s="85">
        <v>1</v>
      </c>
      <c r="J276" s="85">
        <v>0</v>
      </c>
      <c r="L276" t="s">
        <v>757</v>
      </c>
      <c r="M276" t="s">
        <v>3162</v>
      </c>
      <c r="N276" t="str">
        <f>IF(SUM(ckCodingQTable[[#This Row],[NfmlPIs]:[NnonWhtAsnPIs]])&gt;0,"WMD","")</f>
        <v>WMD</v>
      </c>
      <c r="O276" t="b">
        <f>_xlfn.XOR(IFERROR(MATCH(ckCodingQTable[[#This Row],[st_code]],EpscorTable[],0)&gt;0,FALSE),IFERROR(FIND("9150",ckCodingQTable[[#This Row],[propPRCs]])&gt;0,FALSE))</f>
        <v>0</v>
      </c>
      <c r="P276" s="21" t="b">
        <f>_xlfn.XOR(ckCodingQTable[[#This Row],[wmd]]&lt;&gt;"",IFERROR(FIND("9102",ckCodingQTable[[#This Row],[propPRCs]])&gt;0,FALSE))</f>
        <v>1</v>
      </c>
      <c r="Q276" t="s">
        <v>485</v>
      </c>
      <c r="S276" s="106">
        <f>S275+(ckCodingQTable[[#This Row],[ILN]]&lt;"M")</f>
        <v>156</v>
      </c>
      <c r="T276" s="21" t="s">
        <v>2863</v>
      </c>
      <c r="U276" t="s">
        <v>1638</v>
      </c>
      <c r="V276" s="7" t="str">
        <f>HYPERLINK("https://www.ejacket.nsf.gov/ej/showProposal.do?ID="&amp;ckCodingQTable[[#This Row],[prop_id]],"eJ")</f>
        <v>eJ</v>
      </c>
      <c r="W276" t="s">
        <v>2841</v>
      </c>
      <c r="X276" t="s">
        <v>1638</v>
      </c>
      <c r="Y276" t="s">
        <v>1639</v>
      </c>
      <c r="Z276" t="s">
        <v>3451</v>
      </c>
      <c r="AA276" t="s">
        <v>676</v>
      </c>
      <c r="AB276" s="109" t="str">
        <f>HYPERLINK("mailto:"&amp;ckCodingQTable[[#This Row],[email]]&amp;"&amp;subject=Your NSF Proposal:  "&amp;ckCodingQTable[[#This Row],[Div]]&amp;" "&amp;ckCodingQTable[[#This Row],[prop_id]], ckCodingQTable[[#This Row],[email]])</f>
        <v>torrellas@cs.uiuc.edu</v>
      </c>
      <c r="AC276" s="30">
        <v>43327</v>
      </c>
      <c r="AD276">
        <v>48</v>
      </c>
      <c r="AG276" s="110"/>
      <c r="AI276" s="26"/>
      <c r="AJ276" s="22"/>
      <c r="AN276" s="110"/>
      <c r="AO276" s="110"/>
      <c r="AP276" s="110"/>
      <c r="AQ276" s="110"/>
      <c r="AR276" s="7" t="str">
        <f>HYPERLINK("https://www.ejacket.nsf.gov/ej/showProposal.do?ID="&amp;ckCodingQTable[[#This Row],[prop_id]],"eJ")</f>
        <v>eJ</v>
      </c>
      <c r="AS276" t="s">
        <v>2829</v>
      </c>
      <c r="AT276" t="s">
        <v>3891</v>
      </c>
      <c r="AU276" t="b">
        <f>IF(ckCodingQTable[[#This Row],[ILN]]="N",SUBSTITUTE(AT275," ","")&lt;&gt;SUBSTITUTE(ckCodingQTable[[#This Row],[prop_titl_txt]]," ",""), FALSE)</f>
        <v>0</v>
      </c>
      <c r="AV276">
        <v>0</v>
      </c>
      <c r="AW276" s="13">
        <v>1200000</v>
      </c>
      <c r="AX276" s="13">
        <v>1200000</v>
      </c>
      <c r="AY276" s="13"/>
      <c r="AZ276" s="13">
        <v>16000</v>
      </c>
      <c r="BA276" s="13"/>
      <c r="BB276" s="13"/>
      <c r="BC276">
        <v>12</v>
      </c>
      <c r="BD276">
        <v>12</v>
      </c>
      <c r="BE276">
        <v>6</v>
      </c>
      <c r="BH276">
        <v>0</v>
      </c>
      <c r="BI276">
        <v>2</v>
      </c>
      <c r="BJ276">
        <v>0</v>
      </c>
      <c r="BK276">
        <v>0</v>
      </c>
      <c r="BL276" t="s">
        <v>3892</v>
      </c>
    </row>
    <row r="277" spans="1:64" x14ac:dyDescent="0.35">
      <c r="A277" s="30"/>
      <c r="B277" s="30">
        <v>43005.555555555555</v>
      </c>
      <c r="C277" t="s">
        <v>2868</v>
      </c>
      <c r="D277" t="s">
        <v>2869</v>
      </c>
      <c r="E277" t="s">
        <v>468</v>
      </c>
      <c r="F277" t="s">
        <v>2819</v>
      </c>
      <c r="G277" t="s">
        <v>2820</v>
      </c>
      <c r="H277" s="21" t="s">
        <v>2821</v>
      </c>
      <c r="I277" s="85">
        <v>1</v>
      </c>
      <c r="J277" s="85">
        <v>0</v>
      </c>
      <c r="K277" t="s">
        <v>2911</v>
      </c>
      <c r="L277" t="s">
        <v>807</v>
      </c>
      <c r="M277" t="s">
        <v>3167</v>
      </c>
      <c r="N277" t="str">
        <f>IF(SUM(ckCodingQTable[[#This Row],[NfmlPIs]:[NnonWhtAsnPIs]])&gt;0,"WMD","")</f>
        <v>WMD</v>
      </c>
      <c r="O277" t="b">
        <f>_xlfn.XOR(IFERROR(MATCH(ckCodingQTable[[#This Row],[st_code]],EpscorTable[],0)&gt;0,FALSE),IFERROR(FIND("9150",ckCodingQTable[[#This Row],[propPRCs]])&gt;0,FALSE))</f>
        <v>0</v>
      </c>
      <c r="P277" s="21" t="b">
        <f>_xlfn.XOR(ckCodingQTable[[#This Row],[wmd]]&lt;&gt;"",IFERROR(FIND("9102",ckCodingQTable[[#This Row],[propPRCs]])&gt;0,FALSE))</f>
        <v>1</v>
      </c>
      <c r="Q277" t="s">
        <v>468</v>
      </c>
      <c r="S277" s="106">
        <f>S276+(ckCodingQTable[[#This Row],[ILN]]&lt;"M")</f>
        <v>157</v>
      </c>
      <c r="T277" s="21" t="s">
        <v>2863</v>
      </c>
      <c r="U277" t="s">
        <v>1641</v>
      </c>
      <c r="V277" s="7" t="str">
        <f>HYPERLINK("https://www.ejacket.nsf.gov/ej/showProposal.do?ID="&amp;ckCodingQTable[[#This Row],[prop_id]],"eJ")</f>
        <v>eJ</v>
      </c>
      <c r="W277" t="s">
        <v>2871</v>
      </c>
      <c r="X277" t="s">
        <v>1641</v>
      </c>
      <c r="Y277" t="s">
        <v>1642</v>
      </c>
      <c r="Z277" t="s">
        <v>3476</v>
      </c>
      <c r="AA277" t="s">
        <v>3824</v>
      </c>
      <c r="AB277" s="109" t="str">
        <f>HYPERLINK("mailto:"&amp;ckCodingQTable[[#This Row],[email]]&amp;"&amp;subject=Your NSF Proposal:  "&amp;ckCodingQTable[[#This Row],[Div]]&amp;" "&amp;ckCodingQTable[[#This Row],[prop_id]], ckCodingQTable[[#This Row],[email]])</f>
        <v>jhallstrom@fau.edu</v>
      </c>
      <c r="AC277" s="30">
        <v>43191</v>
      </c>
      <c r="AD277">
        <v>36</v>
      </c>
      <c r="AG277" s="110"/>
      <c r="AI277" s="26"/>
      <c r="AJ277" s="22"/>
      <c r="AN277" s="110"/>
      <c r="AO277" s="110"/>
      <c r="AP277" s="110"/>
      <c r="AQ277" s="110"/>
      <c r="AR277" s="7" t="str">
        <f>HYPERLINK("https://www.ejacket.nsf.gov/ej/showProposal.do?ID="&amp;ckCodingQTable[[#This Row],[prop_id]],"eJ")</f>
        <v>eJ</v>
      </c>
      <c r="AS277" t="s">
        <v>2829</v>
      </c>
      <c r="AT277" t="s">
        <v>3893</v>
      </c>
      <c r="AU277" t="b">
        <f>IF(ckCodingQTable[[#This Row],[ILN]]="N",SUBSTITUTE(AT276," ","")&lt;&gt;SUBSTITUTE(ckCodingQTable[[#This Row],[prop_titl_txt]]," ",""), FALSE)</f>
        <v>0</v>
      </c>
      <c r="AV277">
        <v>0</v>
      </c>
      <c r="AW277" s="13">
        <v>1167706</v>
      </c>
      <c r="AX277" s="13">
        <v>1167706</v>
      </c>
      <c r="AY277" s="13"/>
      <c r="AZ277" s="13">
        <v>6000</v>
      </c>
      <c r="BA277" s="13"/>
      <c r="BB277" s="13">
        <v>18000</v>
      </c>
      <c r="BC277">
        <v>18</v>
      </c>
      <c r="BD277">
        <v>12</v>
      </c>
      <c r="BE277">
        <v>5.5</v>
      </c>
      <c r="BG277">
        <v>4.5</v>
      </c>
      <c r="BH277">
        <v>2</v>
      </c>
      <c r="BI277">
        <v>0</v>
      </c>
      <c r="BJ277">
        <v>0</v>
      </c>
      <c r="BK277">
        <v>0</v>
      </c>
      <c r="BL277" t="s">
        <v>3894</v>
      </c>
    </row>
    <row r="278" spans="1:64" x14ac:dyDescent="0.35">
      <c r="A278" s="30"/>
      <c r="B278" s="30">
        <v>43005.557638888888</v>
      </c>
      <c r="C278" t="s">
        <v>2839</v>
      </c>
      <c r="D278" t="s">
        <v>2840</v>
      </c>
      <c r="E278" t="s">
        <v>462</v>
      </c>
      <c r="F278" t="s">
        <v>2819</v>
      </c>
      <c r="G278" t="s">
        <v>2820</v>
      </c>
      <c r="H278" s="21" t="s">
        <v>2821</v>
      </c>
      <c r="I278" s="85">
        <v>1</v>
      </c>
      <c r="J278" s="85">
        <v>0</v>
      </c>
      <c r="L278" t="s">
        <v>1032</v>
      </c>
      <c r="M278" t="s">
        <v>3098</v>
      </c>
      <c r="N278" t="str">
        <f>IF(SUM(ckCodingQTable[[#This Row],[NfmlPIs]:[NnonWhtAsnPIs]])&gt;0,"WMD","")</f>
        <v>WMD</v>
      </c>
      <c r="O278" t="b">
        <f>_xlfn.XOR(IFERROR(MATCH(ckCodingQTable[[#This Row],[st_code]],EpscorTable[],0)&gt;0,FALSE),IFERROR(FIND("9150",ckCodingQTable[[#This Row],[propPRCs]])&gt;0,FALSE))</f>
        <v>0</v>
      </c>
      <c r="P278" s="21" t="b">
        <f>_xlfn.XOR(ckCodingQTable[[#This Row],[wmd]]&lt;&gt;"",IFERROR(FIND("9102",ckCodingQTable[[#This Row],[propPRCs]])&gt;0,FALSE))</f>
        <v>1</v>
      </c>
      <c r="Q278" t="s">
        <v>485</v>
      </c>
      <c r="S278" s="106">
        <f>S277+(ckCodingQTable[[#This Row],[ILN]]&lt;"M")</f>
        <v>158</v>
      </c>
      <c r="T278" s="21" t="s">
        <v>2824</v>
      </c>
      <c r="U278" t="s">
        <v>1644</v>
      </c>
      <c r="V278" s="7" t="str">
        <f>HYPERLINK("https://www.ejacket.nsf.gov/ej/showProposal.do?ID="&amp;ckCodingQTable[[#This Row],[prop_id]],"eJ")</f>
        <v>eJ</v>
      </c>
      <c r="W278" t="s">
        <v>2841</v>
      </c>
      <c r="X278" t="s">
        <v>1644</v>
      </c>
      <c r="Y278" t="s">
        <v>1645</v>
      </c>
      <c r="Z278" t="s">
        <v>3895</v>
      </c>
      <c r="AA278" t="s">
        <v>630</v>
      </c>
      <c r="AB278" s="109" t="str">
        <f>HYPERLINK("mailto:"&amp;ckCodingQTable[[#This Row],[email]]&amp;"&amp;subject=Your NSF Proposal:  "&amp;ckCodingQTable[[#This Row],[Div]]&amp;" "&amp;ckCodingQTable[[#This Row],[prop_id]], ckCodingQTable[[#This Row],[email]])</f>
        <v>yingche@scarletmail.rutgers.edu</v>
      </c>
      <c r="AC278" s="30">
        <v>43252</v>
      </c>
      <c r="AD278">
        <v>48</v>
      </c>
      <c r="AG278" s="110"/>
      <c r="AI278" s="26"/>
      <c r="AJ278" s="22"/>
      <c r="AN278" s="110"/>
      <c r="AO278" s="110"/>
      <c r="AP278" s="110"/>
      <c r="AQ278" s="110"/>
      <c r="AR278" s="7" t="str">
        <f>HYPERLINK("https://www.ejacket.nsf.gov/ej/showProposal.do?ID="&amp;ckCodingQTable[[#This Row],[prop_id]],"eJ")</f>
        <v>eJ</v>
      </c>
      <c r="AS278" t="s">
        <v>2829</v>
      </c>
      <c r="AT278" t="s">
        <v>3896</v>
      </c>
      <c r="AU278" t="b">
        <f>IF(ckCodingQTable[[#This Row],[ILN]]="N",SUBSTITUTE(AT277," ","")&lt;&gt;SUBSTITUTE(ckCodingQTable[[#This Row],[prop_titl_txt]]," ",""), FALSE)</f>
        <v>0</v>
      </c>
      <c r="AV278">
        <v>0</v>
      </c>
      <c r="AW278" s="13">
        <v>500000</v>
      </c>
      <c r="AX278" s="13">
        <v>500000</v>
      </c>
      <c r="AY278" s="13"/>
      <c r="AZ278" s="13">
        <v>12000</v>
      </c>
      <c r="BA278" s="13"/>
      <c r="BB278" s="13"/>
      <c r="BC278">
        <v>4</v>
      </c>
      <c r="BD278">
        <v>4</v>
      </c>
      <c r="BE278">
        <v>4</v>
      </c>
      <c r="BH278">
        <v>2</v>
      </c>
      <c r="BI278">
        <v>0</v>
      </c>
      <c r="BJ278">
        <v>0</v>
      </c>
      <c r="BK278">
        <v>0</v>
      </c>
      <c r="BL278" t="s">
        <v>3897</v>
      </c>
    </row>
    <row r="279" spans="1:64" x14ac:dyDescent="0.35">
      <c r="A279" s="30"/>
      <c r="B279" s="30">
        <v>43005.484722222223</v>
      </c>
      <c r="C279" t="s">
        <v>2839</v>
      </c>
      <c r="D279" t="s">
        <v>2840</v>
      </c>
      <c r="E279" t="s">
        <v>462</v>
      </c>
      <c r="F279" t="s">
        <v>2819</v>
      </c>
      <c r="G279" t="s">
        <v>2820</v>
      </c>
      <c r="H279" s="21" t="s">
        <v>2821</v>
      </c>
      <c r="I279" s="85">
        <v>1</v>
      </c>
      <c r="J279" s="85">
        <v>0</v>
      </c>
      <c r="L279" t="s">
        <v>1032</v>
      </c>
      <c r="M279" t="s">
        <v>3037</v>
      </c>
      <c r="N279" t="str">
        <f>IF(SUM(ckCodingQTable[[#This Row],[NfmlPIs]:[NnonWhtAsnPIs]])&gt;0,"WMD","")</f>
        <v/>
      </c>
      <c r="O279" t="b">
        <f>_xlfn.XOR(IFERROR(MATCH(ckCodingQTable[[#This Row],[st_code]],EpscorTable[],0)&gt;0,FALSE),IFERROR(FIND("9150",ckCodingQTable[[#This Row],[propPRCs]])&gt;0,FALSE))</f>
        <v>0</v>
      </c>
      <c r="P279" s="21" t="b">
        <f>_xlfn.XOR(ckCodingQTable[[#This Row],[wmd]]&lt;&gt;"",IFERROR(FIND("9102",ckCodingQTable[[#This Row],[propPRCs]])&gt;0,FALSE))</f>
        <v>0</v>
      </c>
      <c r="Q279" t="s">
        <v>485</v>
      </c>
      <c r="S279" s="106">
        <f>S278+(ckCodingQTable[[#This Row],[ILN]]&lt;"M")</f>
        <v>158</v>
      </c>
      <c r="T279" s="21" t="s">
        <v>2834</v>
      </c>
      <c r="U279" t="s">
        <v>1644</v>
      </c>
      <c r="V279" s="7" t="str">
        <f>HYPERLINK("https://www.ejacket.nsf.gov/ej/showProposal.do?ID="&amp;ckCodingQTable[[#This Row],[prop_id]],"eJ")</f>
        <v>eJ</v>
      </c>
      <c r="W279" t="s">
        <v>2841</v>
      </c>
      <c r="X279" t="s">
        <v>3898</v>
      </c>
      <c r="Y279" t="s">
        <v>1445</v>
      </c>
      <c r="Z279" t="s">
        <v>3899</v>
      </c>
      <c r="AA279" t="s">
        <v>574</v>
      </c>
      <c r="AB279" s="109" t="str">
        <f>HYPERLINK("mailto:"&amp;ckCodingQTable[[#This Row],[email]]&amp;"&amp;subject=Your NSF Proposal:  "&amp;ckCodingQTable[[#This Row],[Div]]&amp;" "&amp;ckCodingQTable[[#This Row],[prop_id]], ckCodingQTable[[#This Row],[email]])</f>
        <v>hl45@iupui.edu</v>
      </c>
      <c r="AC279" s="30">
        <v>43252</v>
      </c>
      <c r="AD279">
        <v>48</v>
      </c>
      <c r="AG279" s="110"/>
      <c r="AI279" s="26"/>
      <c r="AJ279" s="22"/>
      <c r="AN279" s="110"/>
      <c r="AO279" s="110"/>
      <c r="AP279" s="110"/>
      <c r="AQ279" s="110"/>
      <c r="AR279" s="7" t="str">
        <f>HYPERLINK("https://www.ejacket.nsf.gov/ej/showProposal.do?ID="&amp;ckCodingQTable[[#This Row],[prop_id]],"eJ")</f>
        <v>eJ</v>
      </c>
      <c r="AS279" t="s">
        <v>2829</v>
      </c>
      <c r="AT279" t="s">
        <v>3896</v>
      </c>
      <c r="AU279" t="b">
        <f>IF(ckCodingQTable[[#This Row],[ILN]]="N",SUBSTITUTE(AT278," ","")&lt;&gt;SUBSTITUTE(ckCodingQTable[[#This Row],[prop_titl_txt]]," ",""), FALSE)</f>
        <v>0</v>
      </c>
      <c r="AV279">
        <v>0</v>
      </c>
      <c r="AW279" s="13">
        <v>165000</v>
      </c>
      <c r="AX279" s="13">
        <v>165000</v>
      </c>
      <c r="AY279" s="13"/>
      <c r="AZ279" s="13">
        <v>12000</v>
      </c>
      <c r="BA279" s="13"/>
      <c r="BB279" s="13"/>
      <c r="BC279">
        <v>4</v>
      </c>
      <c r="BD279">
        <v>4</v>
      </c>
      <c r="BE279">
        <v>2</v>
      </c>
      <c r="BH279">
        <v>0</v>
      </c>
      <c r="BI279">
        <v>0</v>
      </c>
      <c r="BJ279">
        <v>0</v>
      </c>
      <c r="BK279">
        <v>0</v>
      </c>
      <c r="BL279" t="s">
        <v>3900</v>
      </c>
    </row>
    <row r="280" spans="1:64" x14ac:dyDescent="0.35">
      <c r="A280" s="30"/>
      <c r="B280" s="30">
        <v>43005.570138888892</v>
      </c>
      <c r="C280" t="s">
        <v>2839</v>
      </c>
      <c r="D280" t="s">
        <v>2840</v>
      </c>
      <c r="E280" t="s">
        <v>462</v>
      </c>
      <c r="F280" t="s">
        <v>2819</v>
      </c>
      <c r="G280" t="s">
        <v>2820</v>
      </c>
      <c r="H280" s="21" t="s">
        <v>2821</v>
      </c>
      <c r="I280" s="85">
        <v>1</v>
      </c>
      <c r="J280" s="85">
        <v>0</v>
      </c>
      <c r="L280" t="s">
        <v>1032</v>
      </c>
      <c r="M280" t="s">
        <v>2833</v>
      </c>
      <c r="N280" t="str">
        <f>IF(SUM(ckCodingQTable[[#This Row],[NfmlPIs]:[NnonWhtAsnPIs]])&gt;0,"WMD","")</f>
        <v>WMD</v>
      </c>
      <c r="O280" t="b">
        <f>_xlfn.XOR(IFERROR(MATCH(ckCodingQTable[[#This Row],[st_code]],EpscorTable[],0)&gt;0,FALSE),IFERROR(FIND("9150",ckCodingQTable[[#This Row],[propPRCs]])&gt;0,FALSE))</f>
        <v>0</v>
      </c>
      <c r="P280" s="21" t="b">
        <f>_xlfn.XOR(ckCodingQTable[[#This Row],[wmd]]&lt;&gt;"",IFERROR(FIND("9102",ckCodingQTable[[#This Row],[propPRCs]])&gt;0,FALSE))</f>
        <v>1</v>
      </c>
      <c r="Q280" t="s">
        <v>485</v>
      </c>
      <c r="S280" s="106">
        <f>S279+(ckCodingQTable[[#This Row],[ILN]]&lt;"M")</f>
        <v>158</v>
      </c>
      <c r="T280" s="21" t="s">
        <v>2834</v>
      </c>
      <c r="U280" t="s">
        <v>1644</v>
      </c>
      <c r="V280" s="7" t="str">
        <f>HYPERLINK("https://www.ejacket.nsf.gov/ej/showProposal.do?ID="&amp;ckCodingQTable[[#This Row],[prop_id]],"eJ")</f>
        <v>eJ</v>
      </c>
      <c r="W280" t="s">
        <v>2841</v>
      </c>
      <c r="X280" t="s">
        <v>3901</v>
      </c>
      <c r="Y280" t="s">
        <v>3902</v>
      </c>
      <c r="Z280" t="s">
        <v>3903</v>
      </c>
      <c r="AA280" t="s">
        <v>3904</v>
      </c>
      <c r="AB280" s="109" t="str">
        <f>HYPERLINK("mailto:"&amp;ckCodingQTable[[#This Row],[email]]&amp;"&amp;subject=Your NSF Proposal:  "&amp;ckCodingQTable[[#This Row],[Div]]&amp;" "&amp;ckCodingQTable[[#This Row],[prop_id]], ckCodingQTable[[#This Row],[email]])</f>
        <v>chuah@cse.lehigh.edu</v>
      </c>
      <c r="AC280" s="30">
        <v>43252</v>
      </c>
      <c r="AD280">
        <v>48</v>
      </c>
      <c r="AG280" s="110"/>
      <c r="AI280" s="26"/>
      <c r="AJ280" s="22"/>
      <c r="AN280" s="110"/>
      <c r="AO280" s="110"/>
      <c r="AP280" s="110"/>
      <c r="AQ280" s="110"/>
      <c r="AR280" s="7" t="str">
        <f>HYPERLINK("https://www.ejacket.nsf.gov/ej/showProposal.do?ID="&amp;ckCodingQTable[[#This Row],[prop_id]],"eJ")</f>
        <v>eJ</v>
      </c>
      <c r="AS280" t="s">
        <v>2829</v>
      </c>
      <c r="AT280" t="s">
        <v>3896</v>
      </c>
      <c r="AU280" t="b">
        <f>IF(ckCodingQTable[[#This Row],[ILN]]="N",SUBSTITUTE(AT279," ","")&lt;&gt;SUBSTITUTE(ckCodingQTable[[#This Row],[prop_titl_txt]]," ",""), FALSE)</f>
        <v>0</v>
      </c>
      <c r="AV280">
        <v>0</v>
      </c>
      <c r="AW280" s="13">
        <v>330000</v>
      </c>
      <c r="AX280" s="13">
        <v>330000</v>
      </c>
      <c r="AY280" s="13"/>
      <c r="AZ280" s="13">
        <v>9600</v>
      </c>
      <c r="BA280" s="13"/>
      <c r="BB280" s="13"/>
      <c r="BC280">
        <v>4</v>
      </c>
      <c r="BD280">
        <v>4</v>
      </c>
      <c r="BE280">
        <v>2</v>
      </c>
      <c r="BH280">
        <v>1</v>
      </c>
      <c r="BI280">
        <v>0</v>
      </c>
      <c r="BJ280">
        <v>0</v>
      </c>
      <c r="BK280">
        <v>0</v>
      </c>
      <c r="BL280" t="s">
        <v>3905</v>
      </c>
    </row>
    <row r="281" spans="1:64" x14ac:dyDescent="0.35">
      <c r="A281" s="30"/>
      <c r="B281" s="30">
        <v>43005.558333333334</v>
      </c>
      <c r="C281" t="s">
        <v>2817</v>
      </c>
      <c r="D281" t="s">
        <v>2818</v>
      </c>
      <c r="E281" t="s">
        <v>476</v>
      </c>
      <c r="F281" t="s">
        <v>2819</v>
      </c>
      <c r="G281" t="s">
        <v>2820</v>
      </c>
      <c r="H281" s="21" t="s">
        <v>2821</v>
      </c>
      <c r="I281" s="85">
        <v>1</v>
      </c>
      <c r="J281" s="85">
        <v>0</v>
      </c>
      <c r="K281" t="s">
        <v>2822</v>
      </c>
      <c r="L281" t="s">
        <v>912</v>
      </c>
      <c r="M281" t="s">
        <v>2856</v>
      </c>
      <c r="N281" t="str">
        <f>IF(SUM(ckCodingQTable[[#This Row],[NfmlPIs]:[NnonWhtAsnPIs]])&gt;0,"WMD","")</f>
        <v/>
      </c>
      <c r="O281" t="b">
        <f>_xlfn.XOR(IFERROR(MATCH(ckCodingQTable[[#This Row],[st_code]],EpscorTable[],0)&gt;0,FALSE),IFERROR(FIND("9150",ckCodingQTable[[#This Row],[propPRCs]])&gt;0,FALSE))</f>
        <v>0</v>
      </c>
      <c r="P281" s="21" t="b">
        <f>_xlfn.XOR(ckCodingQTable[[#This Row],[wmd]]&lt;&gt;"",IFERROR(FIND("9102",ckCodingQTable[[#This Row],[propPRCs]])&gt;0,FALSE))</f>
        <v>0</v>
      </c>
      <c r="Q281" t="s">
        <v>3009</v>
      </c>
      <c r="S281" s="106">
        <f>S280+(ckCodingQTable[[#This Row],[ILN]]&lt;"M")</f>
        <v>159</v>
      </c>
      <c r="T281" s="21" t="s">
        <v>2824</v>
      </c>
      <c r="U281" t="s">
        <v>1647</v>
      </c>
      <c r="V281" s="7" t="str">
        <f>HYPERLINK("https://www.ejacket.nsf.gov/ej/showProposal.do?ID="&amp;ckCodingQTable[[#This Row],[prop_id]],"eJ")</f>
        <v>eJ</v>
      </c>
      <c r="W281" t="s">
        <v>2825</v>
      </c>
      <c r="X281" t="s">
        <v>1647</v>
      </c>
      <c r="Y281" t="s">
        <v>1648</v>
      </c>
      <c r="Z281" t="s">
        <v>3906</v>
      </c>
      <c r="AA281" t="s">
        <v>3761</v>
      </c>
      <c r="AB281" s="109" t="str">
        <f>HYPERLINK("mailto:"&amp;ckCodingQTable[[#This Row],[email]]&amp;"&amp;subject=Your NSF Proposal:  "&amp;ckCodingQTable[[#This Row],[Div]]&amp;" "&amp;ckCodingQTable[[#This Row],[prop_id]], ckCodingQTable[[#This Row],[email]])</f>
        <v>sbandy@vcu.edu</v>
      </c>
      <c r="AC281" s="30">
        <v>43252</v>
      </c>
      <c r="AD281">
        <v>48</v>
      </c>
      <c r="AE281">
        <v>1</v>
      </c>
      <c r="AG281" s="110">
        <v>1</v>
      </c>
      <c r="AH281" t="s">
        <v>3307</v>
      </c>
      <c r="AI281" s="26">
        <v>5.5</v>
      </c>
      <c r="AJ281" s="22">
        <v>43068.006249999999</v>
      </c>
      <c r="AL281">
        <v>4</v>
      </c>
      <c r="AN281" s="110">
        <v>4</v>
      </c>
      <c r="AO281" s="110"/>
      <c r="AP281" s="110"/>
      <c r="AQ281" s="110"/>
      <c r="AR281" s="7" t="str">
        <f>HYPERLINK("https://www.ejacket.nsf.gov/ej/showProposal.do?ID="&amp;ckCodingQTable[[#This Row],[prop_id]],"eJ")</f>
        <v>eJ</v>
      </c>
      <c r="AS281" t="s">
        <v>2829</v>
      </c>
      <c r="AT281" t="s">
        <v>3907</v>
      </c>
      <c r="AU281" t="b">
        <f>IF(ckCodingQTable[[#This Row],[ILN]]="N",SUBSTITUTE(AT280," ","")&lt;&gt;SUBSTITUTE(ckCodingQTable[[#This Row],[prop_titl_txt]]," ",""), FALSE)</f>
        <v>0</v>
      </c>
      <c r="AV281">
        <v>0</v>
      </c>
      <c r="AW281" s="13">
        <v>600000</v>
      </c>
      <c r="AX281" s="13">
        <v>600000</v>
      </c>
      <c r="AY281" s="13"/>
      <c r="AZ281" s="13"/>
      <c r="BA281" s="13"/>
      <c r="BB281" s="13"/>
      <c r="BC281">
        <v>8</v>
      </c>
      <c r="BD281">
        <v>8</v>
      </c>
      <c r="BE281">
        <v>7.68</v>
      </c>
      <c r="BH281">
        <v>0</v>
      </c>
      <c r="BI281">
        <v>0</v>
      </c>
      <c r="BJ281">
        <v>0</v>
      </c>
      <c r="BK281">
        <v>0</v>
      </c>
      <c r="BL281" t="s">
        <v>3908</v>
      </c>
    </row>
    <row r="282" spans="1:64" x14ac:dyDescent="0.35">
      <c r="A282" s="30"/>
      <c r="B282" s="30">
        <v>43005.584722222222</v>
      </c>
      <c r="C282" t="s">
        <v>2817</v>
      </c>
      <c r="D282" t="s">
        <v>2818</v>
      </c>
      <c r="E282" t="s">
        <v>476</v>
      </c>
      <c r="F282" t="s">
        <v>2819</v>
      </c>
      <c r="G282" t="s">
        <v>2820</v>
      </c>
      <c r="H282" s="21" t="s">
        <v>2821</v>
      </c>
      <c r="I282" s="85">
        <v>1</v>
      </c>
      <c r="J282" s="85">
        <v>0</v>
      </c>
      <c r="K282" t="s">
        <v>2822</v>
      </c>
      <c r="L282" t="s">
        <v>912</v>
      </c>
      <c r="M282" t="s">
        <v>3162</v>
      </c>
      <c r="N282" t="str">
        <f>IF(SUM(ckCodingQTable[[#This Row],[NfmlPIs]:[NnonWhtAsnPIs]])&gt;0,"WMD","")</f>
        <v/>
      </c>
      <c r="O282" t="b">
        <f>_xlfn.XOR(IFERROR(MATCH(ckCodingQTable[[#This Row],[st_code]],EpscorTable[],0)&gt;0,FALSE),IFERROR(FIND("9150",ckCodingQTable[[#This Row],[propPRCs]])&gt;0,FALSE))</f>
        <v>0</v>
      </c>
      <c r="P282" s="21" t="b">
        <f>_xlfn.XOR(ckCodingQTable[[#This Row],[wmd]]&lt;&gt;"",IFERROR(FIND("9102",ckCodingQTable[[#This Row],[propPRCs]])&gt;0,FALSE))</f>
        <v>0</v>
      </c>
      <c r="Q282" t="s">
        <v>3009</v>
      </c>
      <c r="S282" s="106">
        <f>S281+(ckCodingQTable[[#This Row],[ILN]]&lt;"M")</f>
        <v>159</v>
      </c>
      <c r="T282" s="21" t="s">
        <v>2834</v>
      </c>
      <c r="U282" t="s">
        <v>1647</v>
      </c>
      <c r="V282" s="7" t="str">
        <f>HYPERLINK("https://www.ejacket.nsf.gov/ej/showProposal.do?ID="&amp;ckCodingQTable[[#This Row],[prop_id]],"eJ")</f>
        <v>eJ</v>
      </c>
      <c r="W282" t="s">
        <v>2825</v>
      </c>
      <c r="X282" t="s">
        <v>3909</v>
      </c>
      <c r="Y282" t="s">
        <v>3910</v>
      </c>
      <c r="Z282" t="s">
        <v>3911</v>
      </c>
      <c r="AA282" t="s">
        <v>3164</v>
      </c>
      <c r="AB282" s="109" t="str">
        <f>HYPERLINK("mailto:"&amp;ckCodingQTable[[#This Row],[email]]&amp;"&amp;subject=Your NSF Proposal:  "&amp;ckCodingQTable[[#This Row],[Div]]&amp;" "&amp;ckCodingQTable[[#This Row],[prop_id]], ckCodingQTable[[#This Row],[email]])</f>
        <v>amitrt@uic.edu</v>
      </c>
      <c r="AC282" s="30">
        <v>43252</v>
      </c>
      <c r="AD282">
        <v>48</v>
      </c>
      <c r="AG282" s="110"/>
      <c r="AI282" s="26"/>
      <c r="AJ282" s="22"/>
      <c r="AN282" s="110"/>
      <c r="AO282" s="110"/>
      <c r="AP282" s="110"/>
      <c r="AQ282" s="110"/>
      <c r="AR282" s="7" t="str">
        <f>HYPERLINK("https://www.ejacket.nsf.gov/ej/showProposal.do?ID="&amp;ckCodingQTable[[#This Row],[prop_id]],"eJ")</f>
        <v>eJ</v>
      </c>
      <c r="AS282" t="s">
        <v>2829</v>
      </c>
      <c r="AT282" t="s">
        <v>3912</v>
      </c>
      <c r="AU282" t="b">
        <f>IF(ckCodingQTable[[#This Row],[ILN]]="N",SUBSTITUTE(AT281," ","")&lt;&gt;SUBSTITUTE(ckCodingQTable[[#This Row],[prop_titl_txt]]," ",""), FALSE)</f>
        <v>0</v>
      </c>
      <c r="AV282">
        <v>0</v>
      </c>
      <c r="AW282" s="13">
        <v>300000</v>
      </c>
      <c r="AX282" s="13">
        <v>300000</v>
      </c>
      <c r="AY282" s="13"/>
      <c r="AZ282" s="13"/>
      <c r="BA282" s="13"/>
      <c r="BB282" s="13"/>
      <c r="BC282">
        <v>4</v>
      </c>
      <c r="BD282">
        <v>4</v>
      </c>
      <c r="BE282">
        <v>4</v>
      </c>
      <c r="BH282">
        <v>0</v>
      </c>
      <c r="BI282">
        <v>0</v>
      </c>
      <c r="BJ282">
        <v>0</v>
      </c>
      <c r="BK282">
        <v>0</v>
      </c>
      <c r="BL282" t="s">
        <v>3913</v>
      </c>
    </row>
    <row r="283" spans="1:64" x14ac:dyDescent="0.35">
      <c r="A283" s="30"/>
      <c r="B283" s="30">
        <v>43005.707638888889</v>
      </c>
      <c r="C283" t="s">
        <v>2817</v>
      </c>
      <c r="D283" t="s">
        <v>2818</v>
      </c>
      <c r="E283" t="s">
        <v>476</v>
      </c>
      <c r="F283" t="s">
        <v>2819</v>
      </c>
      <c r="G283" t="s">
        <v>2820</v>
      </c>
      <c r="H283" s="21" t="s">
        <v>2821</v>
      </c>
      <c r="I283" s="85">
        <v>1</v>
      </c>
      <c r="J283" s="85">
        <v>0</v>
      </c>
      <c r="K283" t="s">
        <v>2822</v>
      </c>
      <c r="L283" t="s">
        <v>912</v>
      </c>
      <c r="M283" t="s">
        <v>3914</v>
      </c>
      <c r="N283" t="str">
        <f>IF(SUM(ckCodingQTable[[#This Row],[NfmlPIs]:[NnonWhtAsnPIs]])&gt;0,"WMD","")</f>
        <v/>
      </c>
      <c r="O283" t="b">
        <f>_xlfn.XOR(IFERROR(MATCH(ckCodingQTable[[#This Row],[st_code]],EpscorTable[],0)&gt;0,FALSE),IFERROR(FIND("9150",ckCodingQTable[[#This Row],[propPRCs]])&gt;0,FALSE))</f>
        <v>0</v>
      </c>
      <c r="P283" s="21" t="b">
        <f>_xlfn.XOR(ckCodingQTable[[#This Row],[wmd]]&lt;&gt;"",IFERROR(FIND("9102",ckCodingQTable[[#This Row],[propPRCs]])&gt;0,FALSE))</f>
        <v>0</v>
      </c>
      <c r="Q283" t="s">
        <v>3009</v>
      </c>
      <c r="S283" s="106">
        <f>S282+(ckCodingQTable[[#This Row],[ILN]]&lt;"M")</f>
        <v>159</v>
      </c>
      <c r="T283" s="21" t="s">
        <v>2834</v>
      </c>
      <c r="U283" t="s">
        <v>1647</v>
      </c>
      <c r="V283" s="7" t="str">
        <f>HYPERLINK("https://www.ejacket.nsf.gov/ej/showProposal.do?ID="&amp;ckCodingQTable[[#This Row],[prop_id]],"eJ")</f>
        <v>eJ</v>
      </c>
      <c r="W283" t="s">
        <v>2825</v>
      </c>
      <c r="X283" t="s">
        <v>3915</v>
      </c>
      <c r="Y283" t="s">
        <v>3916</v>
      </c>
      <c r="Z283" t="s">
        <v>3917</v>
      </c>
      <c r="AA283" t="s">
        <v>3918</v>
      </c>
      <c r="AB283" s="109" t="str">
        <f>HYPERLINK("mailto:"&amp;ckCodingQTable[[#This Row],[email]]&amp;"&amp;subject=Your NSF Proposal:  "&amp;ckCodingQTable[[#This Row],[Div]]&amp;" "&amp;ckCodingQTable[[#This Row],[prop_id]], ckCodingQTable[[#This Row],[email]])</f>
        <v>bmagn@umn.edu</v>
      </c>
      <c r="AC283" s="30">
        <v>43252</v>
      </c>
      <c r="AD283">
        <v>48</v>
      </c>
      <c r="AG283" s="110"/>
      <c r="AI283" s="26"/>
      <c r="AJ283" s="22"/>
      <c r="AN283" s="110"/>
      <c r="AO283" s="110"/>
      <c r="AP283" s="110"/>
      <c r="AQ283" s="110"/>
      <c r="AR283" s="7" t="str">
        <f>HYPERLINK("https://www.ejacket.nsf.gov/ej/showProposal.do?ID="&amp;ckCodingQTable[[#This Row],[prop_id]],"eJ")</f>
        <v>eJ</v>
      </c>
      <c r="AS283" t="s">
        <v>2829</v>
      </c>
      <c r="AT283" t="s">
        <v>3912</v>
      </c>
      <c r="AU283" t="b">
        <f>IF(ckCodingQTable[[#This Row],[ILN]]="N",SUBSTITUTE(AT282," ","")&lt;&gt;SUBSTITUTE(ckCodingQTable[[#This Row],[prop_titl_txt]]," ",""), FALSE)</f>
        <v>0</v>
      </c>
      <c r="AV283">
        <v>0</v>
      </c>
      <c r="AW283" s="13">
        <v>300000</v>
      </c>
      <c r="AX283" s="13">
        <v>300000</v>
      </c>
      <c r="AY283" s="13"/>
      <c r="AZ283" s="13"/>
      <c r="BA283" s="13"/>
      <c r="BB283" s="13"/>
      <c r="BC283">
        <v>4</v>
      </c>
      <c r="BH283">
        <v>0</v>
      </c>
      <c r="BI283">
        <v>0</v>
      </c>
      <c r="BJ283">
        <v>0</v>
      </c>
      <c r="BK283">
        <v>0</v>
      </c>
      <c r="BL283" t="s">
        <v>3919</v>
      </c>
    </row>
    <row r="284" spans="1:64" x14ac:dyDescent="0.35">
      <c r="A284" s="30"/>
      <c r="B284" s="30">
        <v>43005.561111111114</v>
      </c>
      <c r="C284" t="s">
        <v>2817</v>
      </c>
      <c r="D284" t="s">
        <v>2818</v>
      </c>
      <c r="E284" t="s">
        <v>476</v>
      </c>
      <c r="F284" t="s">
        <v>2819</v>
      </c>
      <c r="G284" t="s">
        <v>2820</v>
      </c>
      <c r="H284" s="21" t="s">
        <v>2821</v>
      </c>
      <c r="I284" s="85">
        <v>1</v>
      </c>
      <c r="J284" s="85">
        <v>0</v>
      </c>
      <c r="K284" t="s">
        <v>2822</v>
      </c>
      <c r="L284" t="s">
        <v>765</v>
      </c>
      <c r="M284" t="s">
        <v>3162</v>
      </c>
      <c r="N284" t="str">
        <f>IF(SUM(ckCodingQTable[[#This Row],[NfmlPIs]:[NnonWhtAsnPIs]])&gt;0,"WMD","")</f>
        <v/>
      </c>
      <c r="O284" t="b">
        <f>_xlfn.XOR(IFERROR(MATCH(ckCodingQTable[[#This Row],[st_code]],EpscorTable[],0)&gt;0,FALSE),IFERROR(FIND("9150",ckCodingQTable[[#This Row],[propPRCs]])&gt;0,FALSE))</f>
        <v>0</v>
      </c>
      <c r="P284" s="21" t="b">
        <f>_xlfn.XOR(ckCodingQTable[[#This Row],[wmd]]&lt;&gt;"",IFERROR(FIND("9102",ckCodingQTable[[#This Row],[propPRCs]])&gt;0,FALSE))</f>
        <v>0</v>
      </c>
      <c r="Q284" t="s">
        <v>3279</v>
      </c>
      <c r="R284" s="22">
        <v>43082.510439814818</v>
      </c>
      <c r="S284" s="106">
        <f>S283+(ckCodingQTable[[#This Row],[ILN]]&lt;"M")</f>
        <v>160</v>
      </c>
      <c r="T284" s="21" t="s">
        <v>2824</v>
      </c>
      <c r="U284" t="s">
        <v>1655</v>
      </c>
      <c r="V284" s="7" t="str">
        <f>HYPERLINK("https://www.ejacket.nsf.gov/ej/showProposal.do?ID="&amp;ckCodingQTable[[#This Row],[prop_id]],"eJ")</f>
        <v>eJ</v>
      </c>
      <c r="W284" t="s">
        <v>2825</v>
      </c>
      <c r="X284" t="s">
        <v>1655</v>
      </c>
      <c r="Y284" t="s">
        <v>1656</v>
      </c>
      <c r="Z284" t="s">
        <v>3920</v>
      </c>
      <c r="AA284" t="s">
        <v>600</v>
      </c>
      <c r="AB284" s="109" t="str">
        <f>HYPERLINK("mailto:"&amp;ckCodingQTable[[#This Row],[email]]&amp;"&amp;subject=Your NSF Proposal:  "&amp;ckCodingQTable[[#This Row],[Div]]&amp;" "&amp;ckCodingQTable[[#This Row],[prop_id]], ckCodingQTable[[#This Row],[email]])</f>
        <v>simonec@eecs.northwestern.edu</v>
      </c>
      <c r="AC284" s="30">
        <v>43191</v>
      </c>
      <c r="AD284">
        <v>36</v>
      </c>
      <c r="AE284">
        <v>1</v>
      </c>
      <c r="AG284" s="110"/>
      <c r="AH284" t="s">
        <v>3921</v>
      </c>
      <c r="AI284" s="26">
        <v>5</v>
      </c>
      <c r="AJ284" s="22">
        <v>43077.456250000003</v>
      </c>
      <c r="AL284">
        <v>4</v>
      </c>
      <c r="AN284" s="110"/>
      <c r="AO284" s="110"/>
      <c r="AP284" s="110"/>
      <c r="AQ284" s="110"/>
      <c r="AR284" s="7" t="str">
        <f>HYPERLINK("https://www.ejacket.nsf.gov/ej/showProposal.do?ID="&amp;ckCodingQTable[[#This Row],[prop_id]],"eJ")</f>
        <v>eJ</v>
      </c>
      <c r="AS284" t="s">
        <v>2829</v>
      </c>
      <c r="AT284" t="s">
        <v>3922</v>
      </c>
      <c r="AU284" t="b">
        <f>IF(ckCodingQTable[[#This Row],[ILN]]="N",SUBSTITUTE(AT283," ","")&lt;&gt;SUBSTITUTE(ckCodingQTable[[#This Row],[prop_titl_txt]]," ",""), FALSE)</f>
        <v>0</v>
      </c>
      <c r="AV284">
        <v>0</v>
      </c>
      <c r="AW284" s="13">
        <v>600000</v>
      </c>
      <c r="AX284" s="13">
        <v>600000</v>
      </c>
      <c r="AY284" s="13"/>
      <c r="AZ284" s="13">
        <v>15000</v>
      </c>
      <c r="BA284" s="13"/>
      <c r="BB284" s="13"/>
      <c r="BC284">
        <v>9</v>
      </c>
      <c r="BD284">
        <v>3</v>
      </c>
      <c r="BE284">
        <v>3</v>
      </c>
      <c r="BH284">
        <v>0</v>
      </c>
      <c r="BI284">
        <v>0</v>
      </c>
      <c r="BJ284">
        <v>0</v>
      </c>
      <c r="BK284">
        <v>0</v>
      </c>
      <c r="BL284" t="s">
        <v>3923</v>
      </c>
    </row>
    <row r="285" spans="1:64" x14ac:dyDescent="0.35">
      <c r="A285" s="30"/>
      <c r="B285" s="30">
        <v>43005.384722222225</v>
      </c>
      <c r="C285" t="s">
        <v>2817</v>
      </c>
      <c r="D285" t="s">
        <v>2818</v>
      </c>
      <c r="E285" t="s">
        <v>476</v>
      </c>
      <c r="F285" t="s">
        <v>2819</v>
      </c>
      <c r="G285" t="s">
        <v>2820</v>
      </c>
      <c r="H285" s="21" t="s">
        <v>2821</v>
      </c>
      <c r="I285" s="85">
        <v>1</v>
      </c>
      <c r="J285" s="85">
        <v>0</v>
      </c>
      <c r="K285" t="s">
        <v>2822</v>
      </c>
      <c r="L285" t="s">
        <v>765</v>
      </c>
      <c r="M285" t="s">
        <v>3098</v>
      </c>
      <c r="N285" t="str">
        <f>IF(SUM(ckCodingQTable[[#This Row],[NfmlPIs]:[NnonWhtAsnPIs]])&gt;0,"WMD","")</f>
        <v/>
      </c>
      <c r="O285" t="b">
        <f>_xlfn.XOR(IFERROR(MATCH(ckCodingQTable[[#This Row],[st_code]],EpscorTable[],0)&gt;0,FALSE),IFERROR(FIND("9150",ckCodingQTable[[#This Row],[propPRCs]])&gt;0,FALSE))</f>
        <v>0</v>
      </c>
      <c r="P285" s="21" t="b">
        <f>_xlfn.XOR(ckCodingQTable[[#This Row],[wmd]]&lt;&gt;"",IFERROR(FIND("9102",ckCodingQTable[[#This Row],[propPRCs]])&gt;0,FALSE))</f>
        <v>0</v>
      </c>
      <c r="Q285" t="s">
        <v>3279</v>
      </c>
      <c r="R285" s="22">
        <v>43082.510439814818</v>
      </c>
      <c r="S285" s="106">
        <f>S284+(ckCodingQTable[[#This Row],[ILN]]&lt;"M")</f>
        <v>160</v>
      </c>
      <c r="T285" s="21" t="s">
        <v>2834</v>
      </c>
      <c r="U285" t="s">
        <v>1655</v>
      </c>
      <c r="V285" s="7" t="str">
        <f>HYPERLINK("https://www.ejacket.nsf.gov/ej/showProposal.do?ID="&amp;ckCodingQTable[[#This Row],[prop_id]],"eJ")</f>
        <v>eJ</v>
      </c>
      <c r="W285" t="s">
        <v>2825</v>
      </c>
      <c r="X285" t="s">
        <v>3924</v>
      </c>
      <c r="Y285" t="s">
        <v>3925</v>
      </c>
      <c r="Z285" t="s">
        <v>3378</v>
      </c>
      <c r="AA285" t="s">
        <v>609</v>
      </c>
      <c r="AB285" s="109" t="str">
        <f>HYPERLINK("mailto:"&amp;ckCodingQTable[[#This Row],[email]]&amp;"&amp;subject=Your NSF Proposal:  "&amp;ckCodingQTable[[#This Row],[Div]]&amp;" "&amp;ckCodingQTable[[#This Row],[prop_id]], ckCodingQTable[[#This Row],[email]])</f>
        <v>august@cs.princeton.edu</v>
      </c>
      <c r="AC285" s="30">
        <v>43191</v>
      </c>
      <c r="AD285">
        <v>36</v>
      </c>
      <c r="AG285" s="110"/>
      <c r="AI285" s="26"/>
      <c r="AJ285" s="22"/>
      <c r="AN285" s="110"/>
      <c r="AO285" s="110"/>
      <c r="AP285" s="110"/>
      <c r="AQ285" s="110"/>
      <c r="AR285" s="7" t="str">
        <f>HYPERLINK("https://www.ejacket.nsf.gov/ej/showProposal.do?ID="&amp;ckCodingQTable[[#This Row],[prop_id]],"eJ")</f>
        <v>eJ</v>
      </c>
      <c r="AS285" t="s">
        <v>2829</v>
      </c>
      <c r="AT285" t="s">
        <v>3926</v>
      </c>
      <c r="AU285" t="b">
        <f>IF(ckCodingQTable[[#This Row],[ILN]]="N",SUBSTITUTE(AT284," ","")&lt;&gt;SUBSTITUTE(ckCodingQTable[[#This Row],[prop_titl_txt]]," ",""), FALSE)</f>
        <v>1</v>
      </c>
      <c r="AV285">
        <v>0</v>
      </c>
      <c r="AW285" s="13">
        <v>600000</v>
      </c>
      <c r="AX285" s="13">
        <v>600000</v>
      </c>
      <c r="AY285" s="13"/>
      <c r="AZ285" s="13"/>
      <c r="BA285" s="13"/>
      <c r="BB285" s="13"/>
      <c r="BC285">
        <v>6</v>
      </c>
      <c r="BD285">
        <v>3</v>
      </c>
      <c r="BE285">
        <v>3</v>
      </c>
      <c r="BH285">
        <v>0</v>
      </c>
      <c r="BI285">
        <v>0</v>
      </c>
      <c r="BJ285">
        <v>0</v>
      </c>
      <c r="BK285">
        <v>0</v>
      </c>
      <c r="BL285" t="s">
        <v>3927</v>
      </c>
    </row>
    <row r="286" spans="1:64" x14ac:dyDescent="0.35">
      <c r="A286" s="30"/>
      <c r="B286" s="30">
        <v>43005.563194444447</v>
      </c>
      <c r="C286" t="s">
        <v>2868</v>
      </c>
      <c r="D286" t="s">
        <v>2869</v>
      </c>
      <c r="E286" t="s">
        <v>468</v>
      </c>
      <c r="F286" t="s">
        <v>2819</v>
      </c>
      <c r="G286" t="s">
        <v>2820</v>
      </c>
      <c r="H286" s="21" t="s">
        <v>2821</v>
      </c>
      <c r="I286" s="85">
        <v>1</v>
      </c>
      <c r="J286" s="85">
        <v>0</v>
      </c>
      <c r="K286" t="s">
        <v>2911</v>
      </c>
      <c r="L286" t="s">
        <v>800</v>
      </c>
      <c r="M286" t="s">
        <v>2922</v>
      </c>
      <c r="N286" t="str">
        <f>IF(SUM(ckCodingQTable[[#This Row],[NfmlPIs]:[NnonWhtAsnPIs]])&gt;0,"WMD","")</f>
        <v/>
      </c>
      <c r="O286" t="b">
        <f>_xlfn.XOR(IFERROR(MATCH(ckCodingQTable[[#This Row],[st_code]],EpscorTable[],0)&gt;0,FALSE),IFERROR(FIND("9150",ckCodingQTable[[#This Row],[propPRCs]])&gt;0,FALSE))</f>
        <v>0</v>
      </c>
      <c r="P286" s="21" t="b">
        <f>_xlfn.XOR(ckCodingQTable[[#This Row],[wmd]]&lt;&gt;"",IFERROR(FIND("9102",ckCodingQTable[[#This Row],[propPRCs]])&gt;0,FALSE))</f>
        <v>0</v>
      </c>
      <c r="Q286" t="s">
        <v>468</v>
      </c>
      <c r="S286" s="106">
        <f>S285+(ckCodingQTable[[#This Row],[ILN]]&lt;"M")</f>
        <v>161</v>
      </c>
      <c r="T286" s="21" t="s">
        <v>2863</v>
      </c>
      <c r="U286" t="s">
        <v>1664</v>
      </c>
      <c r="V286" s="7" t="str">
        <f>HYPERLINK("https://www.ejacket.nsf.gov/ej/showProposal.do?ID="&amp;ckCodingQTable[[#This Row],[prop_id]],"eJ")</f>
        <v>eJ</v>
      </c>
      <c r="W286" t="s">
        <v>2871</v>
      </c>
      <c r="X286" t="s">
        <v>1664</v>
      </c>
      <c r="Y286" t="s">
        <v>1665</v>
      </c>
      <c r="Z286" t="s">
        <v>2842</v>
      </c>
      <c r="AA286" t="s">
        <v>3215</v>
      </c>
      <c r="AB286" s="109" t="str">
        <f>HYPERLINK("mailto:"&amp;ckCodingQTable[[#This Row],[email]]&amp;"&amp;subject=Your NSF Proposal:  "&amp;ckCodingQTable[[#This Row],[Div]]&amp;" "&amp;ckCodingQTable[[#This Row],[prop_id]], ckCodingQTable[[#This Row],[email]])</f>
        <v>sleonard@jhu.edu</v>
      </c>
      <c r="AC286" s="30">
        <v>43252</v>
      </c>
      <c r="AD286">
        <v>36</v>
      </c>
      <c r="AG286" s="110"/>
      <c r="AI286" s="26"/>
      <c r="AJ286" s="22"/>
      <c r="AN286" s="110"/>
      <c r="AO286" s="110"/>
      <c r="AP286" s="110"/>
      <c r="AQ286" s="110"/>
      <c r="AR286" s="7" t="str">
        <f>HYPERLINK("https://www.ejacket.nsf.gov/ej/showProposal.do?ID="&amp;ckCodingQTable[[#This Row],[prop_id]],"eJ")</f>
        <v>eJ</v>
      </c>
      <c r="AS286" t="s">
        <v>2829</v>
      </c>
      <c r="AT286" t="s">
        <v>3928</v>
      </c>
      <c r="AU286" t="b">
        <f>IF(ckCodingQTable[[#This Row],[ILN]]="N",SUBSTITUTE(AT285," ","")&lt;&gt;SUBSTITUTE(ckCodingQTable[[#This Row],[prop_titl_txt]]," ",""), FALSE)</f>
        <v>0</v>
      </c>
      <c r="AV286">
        <v>0</v>
      </c>
      <c r="AW286" s="13">
        <v>1121991</v>
      </c>
      <c r="AX286" s="13">
        <v>1121991</v>
      </c>
      <c r="AY286" s="13">
        <v>585839</v>
      </c>
      <c r="AZ286" s="13">
        <v>7500</v>
      </c>
      <c r="BA286" s="13"/>
      <c r="BB286" s="13"/>
      <c r="BC286">
        <v>6</v>
      </c>
      <c r="BD286">
        <v>3</v>
      </c>
      <c r="BG286">
        <v>7.2</v>
      </c>
      <c r="BH286">
        <v>0</v>
      </c>
      <c r="BI286">
        <v>0</v>
      </c>
      <c r="BJ286">
        <v>0</v>
      </c>
      <c r="BK286">
        <v>0</v>
      </c>
      <c r="BL286" t="s">
        <v>3929</v>
      </c>
    </row>
    <row r="287" spans="1:64" x14ac:dyDescent="0.35">
      <c r="A287" s="30"/>
      <c r="B287" s="30">
        <v>43005.565972222219</v>
      </c>
      <c r="C287" t="s">
        <v>2868</v>
      </c>
      <c r="D287" t="s">
        <v>2869</v>
      </c>
      <c r="E287" t="s">
        <v>470</v>
      </c>
      <c r="F287" t="s">
        <v>2819</v>
      </c>
      <c r="G287" t="s">
        <v>2820</v>
      </c>
      <c r="H287" s="21" t="s">
        <v>2821</v>
      </c>
      <c r="I287" s="85">
        <v>1</v>
      </c>
      <c r="J287" s="85">
        <v>0</v>
      </c>
      <c r="K287" t="s">
        <v>2902</v>
      </c>
      <c r="L287" t="s">
        <v>1229</v>
      </c>
      <c r="M287" t="s">
        <v>2833</v>
      </c>
      <c r="N287" t="str">
        <f>IF(SUM(ckCodingQTable[[#This Row],[NfmlPIs]:[NnonWhtAsnPIs]])&gt;0,"WMD","")</f>
        <v>WMD</v>
      </c>
      <c r="O287" t="b">
        <f>_xlfn.XOR(IFERROR(MATCH(ckCodingQTable[[#This Row],[st_code]],EpscorTable[],0)&gt;0,FALSE),IFERROR(FIND("9150",ckCodingQTable[[#This Row],[propPRCs]])&gt;0,FALSE))</f>
        <v>0</v>
      </c>
      <c r="P287" s="21" t="b">
        <f>_xlfn.XOR(ckCodingQTable[[#This Row],[wmd]]&lt;&gt;"",IFERROR(FIND("9102",ckCodingQTable[[#This Row],[propPRCs]])&gt;0,FALSE))</f>
        <v>1</v>
      </c>
      <c r="Q287" t="s">
        <v>2903</v>
      </c>
      <c r="S287" s="106">
        <f>S286+(ckCodingQTable[[#This Row],[ILN]]&lt;"M")</f>
        <v>162</v>
      </c>
      <c r="T287" s="21" t="s">
        <v>2824</v>
      </c>
      <c r="U287" t="s">
        <v>1667</v>
      </c>
      <c r="V287" s="7" t="str">
        <f>HYPERLINK("https://www.ejacket.nsf.gov/ej/showProposal.do?ID="&amp;ckCodingQTable[[#This Row],[prop_id]],"eJ")</f>
        <v>eJ</v>
      </c>
      <c r="W287" t="s">
        <v>2871</v>
      </c>
      <c r="X287" t="s">
        <v>1667</v>
      </c>
      <c r="Y287" t="s">
        <v>1668</v>
      </c>
      <c r="Z287" t="s">
        <v>3930</v>
      </c>
      <c r="AA287" t="s">
        <v>542</v>
      </c>
      <c r="AB287" s="109" t="str">
        <f>HYPERLINK("mailto:"&amp;ckCodingQTable[[#This Row],[email]]&amp;"&amp;subject=Your NSF Proposal:  "&amp;ckCodingQTable[[#This Row],[Div]]&amp;" "&amp;ckCodingQTable[[#This Row],[prop_id]], ckCodingQTable[[#This Row],[email]])</f>
        <v>sycara@cs.cmu.edu</v>
      </c>
      <c r="AC287" s="30">
        <v>43282</v>
      </c>
      <c r="AD287">
        <v>36</v>
      </c>
      <c r="AG287" s="110"/>
      <c r="AI287" s="26"/>
      <c r="AJ287" s="22"/>
      <c r="AN287" s="110"/>
      <c r="AO287" s="110"/>
      <c r="AP287" s="110"/>
      <c r="AQ287" s="110"/>
      <c r="AR287" s="7" t="str">
        <f>HYPERLINK("https://www.ejacket.nsf.gov/ej/showProposal.do?ID="&amp;ckCodingQTable[[#This Row],[prop_id]],"eJ")</f>
        <v>eJ</v>
      </c>
      <c r="AS287" t="s">
        <v>2829</v>
      </c>
      <c r="AT287" t="s">
        <v>3931</v>
      </c>
      <c r="AU287" t="b">
        <f>IF(ckCodingQTable[[#This Row],[ILN]]="N",SUBSTITUTE(AT286," ","")&lt;&gt;SUBSTITUTE(ckCodingQTable[[#This Row],[prop_titl_txt]]," ",""), FALSE)</f>
        <v>0</v>
      </c>
      <c r="AV287">
        <v>0</v>
      </c>
      <c r="AW287" s="13">
        <v>811426</v>
      </c>
      <c r="AX287" s="13">
        <v>811426</v>
      </c>
      <c r="AY287" s="13"/>
      <c r="AZ287" s="13">
        <v>8222</v>
      </c>
      <c r="BA287" s="13"/>
      <c r="BB287" s="13"/>
      <c r="BC287">
        <v>5</v>
      </c>
      <c r="BD287">
        <v>6</v>
      </c>
      <c r="BE287">
        <v>6</v>
      </c>
      <c r="BH287">
        <v>1</v>
      </c>
      <c r="BI287">
        <v>0</v>
      </c>
      <c r="BJ287">
        <v>0</v>
      </c>
      <c r="BK287">
        <v>0</v>
      </c>
      <c r="BL287" t="s">
        <v>3932</v>
      </c>
    </row>
    <row r="288" spans="1:64" x14ac:dyDescent="0.35">
      <c r="A288" s="30"/>
      <c r="B288" s="30">
        <v>43005.619444444441</v>
      </c>
      <c r="C288" t="s">
        <v>2868</v>
      </c>
      <c r="D288" t="s">
        <v>2869</v>
      </c>
      <c r="E288" t="s">
        <v>470</v>
      </c>
      <c r="F288" t="s">
        <v>2819</v>
      </c>
      <c r="G288" t="s">
        <v>2820</v>
      </c>
      <c r="H288" s="21" t="s">
        <v>2821</v>
      </c>
      <c r="I288" s="85">
        <v>1</v>
      </c>
      <c r="J288" s="85">
        <v>0</v>
      </c>
      <c r="K288" t="s">
        <v>2902</v>
      </c>
      <c r="L288" t="s">
        <v>1229</v>
      </c>
      <c r="M288" t="s">
        <v>2833</v>
      </c>
      <c r="N288" t="str">
        <f>IF(SUM(ckCodingQTable[[#This Row],[NfmlPIs]:[NnonWhtAsnPIs]])&gt;0,"WMD","")</f>
        <v/>
      </c>
      <c r="O288" t="b">
        <f>_xlfn.XOR(IFERROR(MATCH(ckCodingQTable[[#This Row],[st_code]],EpscorTable[],0)&gt;0,FALSE),IFERROR(FIND("9150",ckCodingQTable[[#This Row],[propPRCs]])&gt;0,FALSE))</f>
        <v>0</v>
      </c>
      <c r="P288" s="21" t="b">
        <f>_xlfn.XOR(ckCodingQTable[[#This Row],[wmd]]&lt;&gt;"",IFERROR(FIND("9102",ckCodingQTable[[#This Row],[propPRCs]])&gt;0,FALSE))</f>
        <v>0</v>
      </c>
      <c r="Q288" t="s">
        <v>2903</v>
      </c>
      <c r="S288" s="106">
        <f>S287+(ckCodingQTable[[#This Row],[ILN]]&lt;"M")</f>
        <v>162</v>
      </c>
      <c r="T288" s="21" t="s">
        <v>2834</v>
      </c>
      <c r="U288" t="s">
        <v>1667</v>
      </c>
      <c r="V288" s="7" t="str">
        <f>HYPERLINK("https://www.ejacket.nsf.gov/ej/showProposal.do?ID="&amp;ckCodingQTable[[#This Row],[prop_id]],"eJ")</f>
        <v>eJ</v>
      </c>
      <c r="W288" t="s">
        <v>2871</v>
      </c>
      <c r="X288" t="s">
        <v>3933</v>
      </c>
      <c r="Y288" t="s">
        <v>3934</v>
      </c>
      <c r="Z288" t="s">
        <v>3005</v>
      </c>
      <c r="AA288" t="s">
        <v>3095</v>
      </c>
      <c r="AB288" s="109" t="str">
        <f>HYPERLINK("mailto:"&amp;ckCodingQTable[[#This Row],[email]]&amp;"&amp;subject=Your NSF Proposal:  "&amp;ckCodingQTable[[#This Row],[Div]]&amp;" "&amp;ckCodingQTable[[#This Row],[prop_id]], ckCodingQTable[[#This Row],[email]])</f>
        <v>ml@sis.pitt.edu</v>
      </c>
      <c r="AC288" s="30">
        <v>43282</v>
      </c>
      <c r="AD288">
        <v>36</v>
      </c>
      <c r="AG288" s="110"/>
      <c r="AI288" s="26"/>
      <c r="AJ288" s="22"/>
      <c r="AN288" s="110"/>
      <c r="AO288" s="110"/>
      <c r="AP288" s="110"/>
      <c r="AQ288" s="110"/>
      <c r="AR288" s="7" t="str">
        <f>HYPERLINK("https://www.ejacket.nsf.gov/ej/showProposal.do?ID="&amp;ckCodingQTable[[#This Row],[prop_id]],"eJ")</f>
        <v>eJ</v>
      </c>
      <c r="AS288" t="s">
        <v>2829</v>
      </c>
      <c r="AT288" t="s">
        <v>3935</v>
      </c>
      <c r="AU288" t="b">
        <f>IF(ckCodingQTable[[#This Row],[ILN]]="N",SUBSTITUTE(AT287," ","")&lt;&gt;SUBSTITUTE(ckCodingQTable[[#This Row],[prop_titl_txt]]," ",""), FALSE)</f>
        <v>0</v>
      </c>
      <c r="AV288">
        <v>0</v>
      </c>
      <c r="AW288" s="13">
        <v>328730</v>
      </c>
      <c r="AX288" s="13">
        <v>328730</v>
      </c>
      <c r="AY288" s="13"/>
      <c r="AZ288" s="13">
        <v>18000</v>
      </c>
      <c r="BA288" s="13"/>
      <c r="BB288" s="13"/>
      <c r="BC288">
        <v>3</v>
      </c>
      <c r="BD288">
        <v>3</v>
      </c>
      <c r="BE288">
        <v>3</v>
      </c>
      <c r="BH288">
        <v>0</v>
      </c>
      <c r="BI288">
        <v>0</v>
      </c>
      <c r="BJ288">
        <v>0</v>
      </c>
      <c r="BK288">
        <v>0</v>
      </c>
      <c r="BL288" t="s">
        <v>3936</v>
      </c>
    </row>
    <row r="289" spans="1:64" x14ac:dyDescent="0.35">
      <c r="A289" s="30"/>
      <c r="B289" s="30">
        <v>43005.565972222219</v>
      </c>
      <c r="C289" t="s">
        <v>2868</v>
      </c>
      <c r="D289" t="s">
        <v>2869</v>
      </c>
      <c r="E289" t="s">
        <v>468</v>
      </c>
      <c r="F289" t="s">
        <v>2819</v>
      </c>
      <c r="G289" t="s">
        <v>2820</v>
      </c>
      <c r="H289" s="21" t="s">
        <v>2821</v>
      </c>
      <c r="I289" s="85">
        <v>1</v>
      </c>
      <c r="J289" s="85">
        <v>0</v>
      </c>
      <c r="K289" t="s">
        <v>2911</v>
      </c>
      <c r="L289" t="s">
        <v>1185</v>
      </c>
      <c r="M289" t="s">
        <v>120</v>
      </c>
      <c r="N289" t="str">
        <f>IF(SUM(ckCodingQTable[[#This Row],[NfmlPIs]:[NnonWhtAsnPIs]])&gt;0,"WMD","")</f>
        <v/>
      </c>
      <c r="O289" t="b">
        <f>_xlfn.XOR(IFERROR(MATCH(ckCodingQTable[[#This Row],[st_code]],EpscorTable[],0)&gt;0,FALSE),IFERROR(FIND("9150",ckCodingQTable[[#This Row],[propPRCs]])&gt;0,FALSE))</f>
        <v>0</v>
      </c>
      <c r="P289" s="21" t="b">
        <f>_xlfn.XOR(ckCodingQTable[[#This Row],[wmd]]&lt;&gt;"",IFERROR(FIND("9102",ckCodingQTable[[#This Row],[propPRCs]])&gt;0,FALSE))</f>
        <v>0</v>
      </c>
      <c r="Q289" t="s">
        <v>3377</v>
      </c>
      <c r="S289" s="106">
        <f>S288+(ckCodingQTable[[#This Row],[ILN]]&lt;"M")</f>
        <v>163</v>
      </c>
      <c r="T289" s="21" t="s">
        <v>2824</v>
      </c>
      <c r="U289" t="s">
        <v>1670</v>
      </c>
      <c r="V289" s="7" t="str">
        <f>HYPERLINK("https://www.ejacket.nsf.gov/ej/showProposal.do?ID="&amp;ckCodingQTable[[#This Row],[prop_id]],"eJ")</f>
        <v>eJ</v>
      </c>
      <c r="W289" t="s">
        <v>2871</v>
      </c>
      <c r="X289" t="s">
        <v>1670</v>
      </c>
      <c r="Y289" t="s">
        <v>1671</v>
      </c>
      <c r="Z289" t="s">
        <v>3937</v>
      </c>
      <c r="AA289" t="s">
        <v>3938</v>
      </c>
      <c r="AB289" s="109" t="str">
        <f>HYPERLINK("mailto:"&amp;ckCodingQTable[[#This Row],[email]]&amp;"&amp;subject=Your NSF Proposal:  "&amp;ckCodingQTable[[#This Row],[Div]]&amp;" "&amp;ckCodingQTable[[#This Row],[prop_id]], ckCodingQTable[[#This Row],[email]])</f>
        <v>dnovak1@uwyo.edu</v>
      </c>
      <c r="AC289" s="30">
        <v>43221</v>
      </c>
      <c r="AD289">
        <v>36</v>
      </c>
      <c r="AG289" s="110"/>
      <c r="AI289" s="26"/>
      <c r="AJ289" s="22"/>
      <c r="AN289" s="110"/>
      <c r="AO289" s="110"/>
      <c r="AP289" s="110"/>
      <c r="AQ289" s="110"/>
      <c r="AR289" s="7" t="str">
        <f>HYPERLINK("https://www.ejacket.nsf.gov/ej/showProposal.do?ID="&amp;ckCodingQTable[[#This Row],[prop_id]],"eJ")</f>
        <v>eJ</v>
      </c>
      <c r="AS289" t="s">
        <v>2881</v>
      </c>
      <c r="AT289" t="s">
        <v>3939</v>
      </c>
      <c r="AU289" t="b">
        <f>IF(ckCodingQTable[[#This Row],[ILN]]="N",SUBSTITUTE(AT288," ","")&lt;&gt;SUBSTITUTE(ckCodingQTable[[#This Row],[prop_titl_txt]]," ",""), FALSE)</f>
        <v>0</v>
      </c>
      <c r="AV289">
        <v>0</v>
      </c>
      <c r="AW289" s="13">
        <v>228500</v>
      </c>
      <c r="AX289" s="13">
        <v>228500</v>
      </c>
      <c r="AY289" s="13"/>
      <c r="AZ289" s="13"/>
      <c r="BA289" s="13"/>
      <c r="BB289" s="13"/>
      <c r="BC289">
        <v>3</v>
      </c>
      <c r="BD289">
        <v>3</v>
      </c>
      <c r="BE289">
        <v>3</v>
      </c>
      <c r="BH289">
        <v>0</v>
      </c>
      <c r="BI289">
        <v>0</v>
      </c>
      <c r="BJ289">
        <v>0</v>
      </c>
      <c r="BK289">
        <v>0</v>
      </c>
      <c r="BL289" t="s">
        <v>3940</v>
      </c>
    </row>
    <row r="290" spans="1:64" x14ac:dyDescent="0.35">
      <c r="A290" s="30"/>
      <c r="B290" s="30">
        <v>43005.354861111111</v>
      </c>
      <c r="C290" t="s">
        <v>2868</v>
      </c>
      <c r="D290" t="s">
        <v>2869</v>
      </c>
      <c r="E290" t="s">
        <v>468</v>
      </c>
      <c r="F290" t="s">
        <v>2819</v>
      </c>
      <c r="G290" t="s">
        <v>2820</v>
      </c>
      <c r="H290" s="21" t="s">
        <v>2821</v>
      </c>
      <c r="I290" s="85">
        <v>1</v>
      </c>
      <c r="J290" s="85">
        <v>0</v>
      </c>
      <c r="K290" t="s">
        <v>2911</v>
      </c>
      <c r="L290" t="s">
        <v>1185</v>
      </c>
      <c r="M290" t="s">
        <v>3162</v>
      </c>
      <c r="N290" t="str">
        <f>IF(SUM(ckCodingQTable[[#This Row],[NfmlPIs]:[NnonWhtAsnPIs]])&gt;0,"WMD","")</f>
        <v/>
      </c>
      <c r="O290" t="b">
        <f>_xlfn.XOR(IFERROR(MATCH(ckCodingQTable[[#This Row],[st_code]],EpscorTable[],0)&gt;0,FALSE),IFERROR(FIND("9150",ckCodingQTable[[#This Row],[propPRCs]])&gt;0,FALSE))</f>
        <v>1</v>
      </c>
      <c r="P290" s="21" t="b">
        <f>_xlfn.XOR(ckCodingQTable[[#This Row],[wmd]]&lt;&gt;"",IFERROR(FIND("9102",ckCodingQTable[[#This Row],[propPRCs]])&gt;0,FALSE))</f>
        <v>0</v>
      </c>
      <c r="Q290" t="s">
        <v>3377</v>
      </c>
      <c r="S290" s="106">
        <f>S289+(ckCodingQTable[[#This Row],[ILN]]&lt;"M")</f>
        <v>163</v>
      </c>
      <c r="T290" s="21" t="s">
        <v>2834</v>
      </c>
      <c r="U290" t="s">
        <v>1670</v>
      </c>
      <c r="V290" s="7" t="str">
        <f>HYPERLINK("https://www.ejacket.nsf.gov/ej/showProposal.do?ID="&amp;ckCodingQTable[[#This Row],[prop_id]],"eJ")</f>
        <v>eJ</v>
      </c>
      <c r="W290" t="s">
        <v>2871</v>
      </c>
      <c r="X290" t="s">
        <v>3941</v>
      </c>
      <c r="Y290" t="s">
        <v>3942</v>
      </c>
      <c r="Z290" t="s">
        <v>3136</v>
      </c>
      <c r="AA290" t="s">
        <v>3164</v>
      </c>
      <c r="AB290" s="109" t="str">
        <f>HYPERLINK("mailto:"&amp;ckCodingQTable[[#This Row],[email]]&amp;"&amp;subject=Your NSF Proposal:  "&amp;ckCodingQTable[[#This Row],[Div]]&amp;" "&amp;ckCodingQTable[[#This Row],[prop_id]], ckCodingQTable[[#This Row],[email]])</f>
        <v>PattonJ@uic.edu</v>
      </c>
      <c r="AC290" s="30">
        <v>43221</v>
      </c>
      <c r="AD290">
        <v>36</v>
      </c>
      <c r="AG290" s="110"/>
      <c r="AI290" s="26"/>
      <c r="AJ290" s="22"/>
      <c r="AN290" s="110"/>
      <c r="AO290" s="110"/>
      <c r="AP290" s="110"/>
      <c r="AQ290" s="110"/>
      <c r="AR290" s="7" t="str">
        <f>HYPERLINK("https://www.ejacket.nsf.gov/ej/showProposal.do?ID="&amp;ckCodingQTable[[#This Row],[prop_id]],"eJ")</f>
        <v>eJ</v>
      </c>
      <c r="AS290" t="s">
        <v>2881</v>
      </c>
      <c r="AT290" t="s">
        <v>3939</v>
      </c>
      <c r="AU290" t="b">
        <f>IF(ckCodingQTable[[#This Row],[ILN]]="N",SUBSTITUTE(AT289," ","")&lt;&gt;SUBSTITUTE(ckCodingQTable[[#This Row],[prop_titl_txt]]," ",""), FALSE)</f>
        <v>0</v>
      </c>
      <c r="AV290">
        <v>0</v>
      </c>
      <c r="AW290" s="13">
        <v>336564</v>
      </c>
      <c r="AX290" s="13">
        <v>336564</v>
      </c>
      <c r="AY290" s="13"/>
      <c r="AZ290" s="13"/>
      <c r="BA290" s="13"/>
      <c r="BB290" s="13"/>
      <c r="BC290">
        <v>3</v>
      </c>
      <c r="BD290">
        <v>3</v>
      </c>
      <c r="BE290">
        <v>3</v>
      </c>
      <c r="BH290">
        <v>0</v>
      </c>
      <c r="BI290">
        <v>0</v>
      </c>
      <c r="BJ290">
        <v>0</v>
      </c>
      <c r="BK290">
        <v>0</v>
      </c>
      <c r="BL290" t="s">
        <v>3943</v>
      </c>
    </row>
    <row r="291" spans="1:64" x14ac:dyDescent="0.35">
      <c r="A291" s="30"/>
      <c r="B291" s="30">
        <v>43005.45208333333</v>
      </c>
      <c r="C291" t="s">
        <v>2868</v>
      </c>
      <c r="D291" t="s">
        <v>2869</v>
      </c>
      <c r="E291" t="s">
        <v>468</v>
      </c>
      <c r="F291" t="s">
        <v>2819</v>
      </c>
      <c r="G291" t="s">
        <v>2820</v>
      </c>
      <c r="H291" s="21" t="s">
        <v>2821</v>
      </c>
      <c r="I291" s="85">
        <v>1</v>
      </c>
      <c r="J291" s="85">
        <v>0</v>
      </c>
      <c r="K291" t="s">
        <v>2911</v>
      </c>
      <c r="L291" t="s">
        <v>1185</v>
      </c>
      <c r="M291" t="s">
        <v>3167</v>
      </c>
      <c r="N291" t="str">
        <f>IF(SUM(ckCodingQTable[[#This Row],[NfmlPIs]:[NnonWhtAsnPIs]])&gt;0,"WMD","")</f>
        <v/>
      </c>
      <c r="O291" t="b">
        <f>_xlfn.XOR(IFERROR(MATCH(ckCodingQTable[[#This Row],[st_code]],EpscorTable[],0)&gt;0,FALSE),IFERROR(FIND("9150",ckCodingQTable[[#This Row],[propPRCs]])&gt;0,FALSE))</f>
        <v>1</v>
      </c>
      <c r="P291" s="21" t="b">
        <f>_xlfn.XOR(ckCodingQTable[[#This Row],[wmd]]&lt;&gt;"",IFERROR(FIND("9102",ckCodingQTable[[#This Row],[propPRCs]])&gt;0,FALSE))</f>
        <v>0</v>
      </c>
      <c r="Q291" t="s">
        <v>3377</v>
      </c>
      <c r="S291" s="106">
        <f>S290+(ckCodingQTable[[#This Row],[ILN]]&lt;"M")</f>
        <v>163</v>
      </c>
      <c r="T291" s="21" t="s">
        <v>2834</v>
      </c>
      <c r="U291" t="s">
        <v>1670</v>
      </c>
      <c r="V291" s="7" t="str">
        <f>HYPERLINK("https://www.ejacket.nsf.gov/ej/showProposal.do?ID="&amp;ckCodingQTable[[#This Row],[prop_id]],"eJ")</f>
        <v>eJ</v>
      </c>
      <c r="W291" t="s">
        <v>2871</v>
      </c>
      <c r="X291" t="s">
        <v>3944</v>
      </c>
      <c r="Y291" t="s">
        <v>3945</v>
      </c>
      <c r="Z291" t="s">
        <v>3099</v>
      </c>
      <c r="AA291" t="s">
        <v>692</v>
      </c>
      <c r="AB291" s="109" t="str">
        <f>HYPERLINK("mailto:"&amp;ckCodingQTable[[#This Row],[email]]&amp;"&amp;subject=Your NSF Proposal:  "&amp;ckCodingQTable[[#This Row],[Div]]&amp;" "&amp;ckCodingQTable[[#This Row],[prop_id]], ckCodingQTable[[#This Row],[email]])</f>
        <v>kylereed@usf.edu</v>
      </c>
      <c r="AC291" s="30">
        <v>43221</v>
      </c>
      <c r="AD291">
        <v>36</v>
      </c>
      <c r="AG291" s="110"/>
      <c r="AI291" s="26"/>
      <c r="AJ291" s="22"/>
      <c r="AN291" s="110"/>
      <c r="AO291" s="110"/>
      <c r="AP291" s="110"/>
      <c r="AQ291" s="110"/>
      <c r="AR291" s="7" t="str">
        <f>HYPERLINK("https://www.ejacket.nsf.gov/ej/showProposal.do?ID="&amp;ckCodingQTable[[#This Row],[prop_id]],"eJ")</f>
        <v>eJ</v>
      </c>
      <c r="AS291" t="s">
        <v>2881</v>
      </c>
      <c r="AT291" t="s">
        <v>3939</v>
      </c>
      <c r="AU291" t="b">
        <f>IF(ckCodingQTable[[#This Row],[ILN]]="N",SUBSTITUTE(AT290," ","")&lt;&gt;SUBSTITUTE(ckCodingQTable[[#This Row],[prop_titl_txt]]," ",""), FALSE)</f>
        <v>0</v>
      </c>
      <c r="AV291">
        <v>0</v>
      </c>
      <c r="AW291" s="13">
        <v>308186</v>
      </c>
      <c r="AX291" s="13">
        <v>308186</v>
      </c>
      <c r="AY291" s="13"/>
      <c r="AZ291" s="13">
        <v>8000</v>
      </c>
      <c r="BA291" s="13"/>
      <c r="BB291" s="13"/>
      <c r="BC291">
        <v>3</v>
      </c>
      <c r="BD291">
        <v>3</v>
      </c>
      <c r="BE291">
        <v>3</v>
      </c>
      <c r="BH291">
        <v>0</v>
      </c>
      <c r="BI291">
        <v>0</v>
      </c>
      <c r="BJ291">
        <v>0</v>
      </c>
      <c r="BK291">
        <v>0</v>
      </c>
      <c r="BL291" t="s">
        <v>3946</v>
      </c>
    </row>
    <row r="292" spans="1:64" x14ac:dyDescent="0.35">
      <c r="A292" s="30"/>
      <c r="B292" s="30">
        <v>43005.566666666666</v>
      </c>
      <c r="C292" t="s">
        <v>2839</v>
      </c>
      <c r="D292" t="s">
        <v>2840</v>
      </c>
      <c r="E292" t="s">
        <v>462</v>
      </c>
      <c r="F292" t="s">
        <v>2819</v>
      </c>
      <c r="G292" t="s">
        <v>2820</v>
      </c>
      <c r="H292" s="21" t="s">
        <v>2821</v>
      </c>
      <c r="I292" s="85">
        <v>1</v>
      </c>
      <c r="J292" s="85">
        <v>0</v>
      </c>
      <c r="L292" t="s">
        <v>757</v>
      </c>
      <c r="M292" t="s">
        <v>2972</v>
      </c>
      <c r="N292" t="str">
        <f>IF(SUM(ckCodingQTable[[#This Row],[NfmlPIs]:[NnonWhtAsnPIs]])&gt;0,"WMD","")</f>
        <v/>
      </c>
      <c r="O292" t="b">
        <f>_xlfn.XOR(IFERROR(MATCH(ckCodingQTable[[#This Row],[st_code]],EpscorTable[],0)&gt;0,FALSE),IFERROR(FIND("9150",ckCodingQTable[[#This Row],[propPRCs]])&gt;0,FALSE))</f>
        <v>0</v>
      </c>
      <c r="P292" s="21" t="b">
        <f>_xlfn.XOR(ckCodingQTable[[#This Row],[wmd]]&lt;&gt;"",IFERROR(FIND("9102",ckCodingQTable[[#This Row],[propPRCs]])&gt;0,FALSE))</f>
        <v>0</v>
      </c>
      <c r="Q292" t="s">
        <v>485</v>
      </c>
      <c r="S292" s="106">
        <f>S291+(ckCodingQTable[[#This Row],[ILN]]&lt;"M")</f>
        <v>164</v>
      </c>
      <c r="T292" s="21" t="s">
        <v>2863</v>
      </c>
      <c r="U292" t="s">
        <v>1673</v>
      </c>
      <c r="V292" s="7" t="str">
        <f>HYPERLINK("https://www.ejacket.nsf.gov/ej/showProposal.do?ID="&amp;ckCodingQTable[[#This Row],[prop_id]],"eJ")</f>
        <v>eJ</v>
      </c>
      <c r="W292" t="s">
        <v>2841</v>
      </c>
      <c r="X292" t="s">
        <v>1673</v>
      </c>
      <c r="Y292" t="s">
        <v>1674</v>
      </c>
      <c r="Z292" t="s">
        <v>3699</v>
      </c>
      <c r="AA292" t="s">
        <v>650</v>
      </c>
      <c r="AB292" s="109" t="str">
        <f>HYPERLINK("mailto:"&amp;ckCodingQTable[[#This Row],[email]]&amp;"&amp;subject=Your NSF Proposal:  "&amp;ckCodingQTable[[#This Row],[Div]]&amp;" "&amp;ckCodingQTable[[#This Row],[prop_id]], ckCodingQTable[[#This Row],[email]])</f>
        <v>rob.patro@gmail.com</v>
      </c>
      <c r="AC292" s="30">
        <v>43252</v>
      </c>
      <c r="AD292">
        <v>48</v>
      </c>
      <c r="AG292" s="110"/>
      <c r="AI292" s="26"/>
      <c r="AJ292" s="22"/>
      <c r="AN292" s="110"/>
      <c r="AO292" s="110"/>
      <c r="AP292" s="110"/>
      <c r="AQ292" s="110"/>
      <c r="AR292" s="7" t="str">
        <f>HYPERLINK("https://www.ejacket.nsf.gov/ej/showProposal.do?ID="&amp;ckCodingQTable[[#This Row],[prop_id]],"eJ")</f>
        <v>eJ</v>
      </c>
      <c r="AS292" t="s">
        <v>2829</v>
      </c>
      <c r="AT292" t="s">
        <v>3947</v>
      </c>
      <c r="AU292" t="b">
        <f>IF(ckCodingQTable[[#This Row],[ILN]]="N",SUBSTITUTE(AT291," ","")&lt;&gt;SUBSTITUTE(ckCodingQTable[[#This Row],[prop_titl_txt]]," ",""), FALSE)</f>
        <v>0</v>
      </c>
      <c r="AV292">
        <v>0</v>
      </c>
      <c r="AW292" s="13">
        <v>1199996</v>
      </c>
      <c r="AX292" s="13">
        <v>1199996</v>
      </c>
      <c r="AY292" s="13"/>
      <c r="AZ292" s="13">
        <v>15900</v>
      </c>
      <c r="BA292" s="13"/>
      <c r="BB292" s="13"/>
      <c r="BC292">
        <v>16</v>
      </c>
      <c r="BD292">
        <v>12</v>
      </c>
      <c r="BG292">
        <v>5</v>
      </c>
      <c r="BH292">
        <v>0</v>
      </c>
      <c r="BI292">
        <v>0</v>
      </c>
      <c r="BJ292">
        <v>0</v>
      </c>
      <c r="BK292">
        <v>1</v>
      </c>
      <c r="BL292" t="s">
        <v>3948</v>
      </c>
    </row>
    <row r="293" spans="1:64" x14ac:dyDescent="0.35">
      <c r="A293" s="30"/>
      <c r="B293" s="30">
        <v>43005.567361111112</v>
      </c>
      <c r="C293" t="s">
        <v>2817</v>
      </c>
      <c r="D293" t="s">
        <v>2818</v>
      </c>
      <c r="E293" t="s">
        <v>476</v>
      </c>
      <c r="F293" t="s">
        <v>2819</v>
      </c>
      <c r="G293" t="s">
        <v>2820</v>
      </c>
      <c r="H293" s="21" t="s">
        <v>2821</v>
      </c>
      <c r="I293" s="85">
        <v>1</v>
      </c>
      <c r="J293" s="85">
        <v>0</v>
      </c>
      <c r="K293" t="s">
        <v>2822</v>
      </c>
      <c r="L293" t="s">
        <v>1358</v>
      </c>
      <c r="M293" t="s">
        <v>2833</v>
      </c>
      <c r="N293" t="str">
        <f>IF(SUM(ckCodingQTable[[#This Row],[NfmlPIs]:[NnonWhtAsnPIs]])&gt;0,"WMD","")</f>
        <v/>
      </c>
      <c r="O293" t="b">
        <f>_xlfn.XOR(IFERROR(MATCH(ckCodingQTable[[#This Row],[st_code]],EpscorTable[],0)&gt;0,FALSE),IFERROR(FIND("9150",ckCodingQTable[[#This Row],[propPRCs]])&gt;0,FALSE))</f>
        <v>0</v>
      </c>
      <c r="P293" s="21" t="b">
        <f>_xlfn.XOR(ckCodingQTable[[#This Row],[wmd]]&lt;&gt;"",IFERROR(FIND("9102",ckCodingQTable[[#This Row],[propPRCs]])&gt;0,FALSE))</f>
        <v>0</v>
      </c>
      <c r="Q293" t="s">
        <v>3459</v>
      </c>
      <c r="S293" s="106">
        <f>S292+(ckCodingQTable[[#This Row],[ILN]]&lt;"M")</f>
        <v>165</v>
      </c>
      <c r="T293" s="21" t="s">
        <v>2863</v>
      </c>
      <c r="U293" t="s">
        <v>1676</v>
      </c>
      <c r="V293" s="7" t="str">
        <f>HYPERLINK("https://www.ejacket.nsf.gov/ej/showProposal.do?ID="&amp;ckCodingQTable[[#This Row],[prop_id]],"eJ")</f>
        <v>eJ</v>
      </c>
      <c r="W293" t="s">
        <v>2825</v>
      </c>
      <c r="X293" t="s">
        <v>1676</v>
      </c>
      <c r="Y293" t="s">
        <v>1677</v>
      </c>
      <c r="Z293" t="s">
        <v>3949</v>
      </c>
      <c r="AA293" t="s">
        <v>2929</v>
      </c>
      <c r="AB293" s="109" t="str">
        <f>HYPERLINK("mailto:"&amp;ckCodingQTable[[#This Row],[email]]&amp;"&amp;subject=Your NSF Proposal:  "&amp;ckCodingQTable[[#This Row],[Div]]&amp;" "&amp;ckCodingQTable[[#This Row],[prop_id]], ckCodingQTable[[#This Row],[email]])</f>
        <v>das@cse.psu.edu</v>
      </c>
      <c r="AC293" s="30">
        <v>43282</v>
      </c>
      <c r="AD293">
        <v>36</v>
      </c>
      <c r="AE293">
        <v>1</v>
      </c>
      <c r="AG293" s="110">
        <v>1</v>
      </c>
      <c r="AH293" t="s">
        <v>3950</v>
      </c>
      <c r="AI293" s="26">
        <v>7.75</v>
      </c>
      <c r="AJ293" s="22">
        <v>43081.600694444445</v>
      </c>
      <c r="AL293">
        <v>4</v>
      </c>
      <c r="AN293" s="110">
        <v>4</v>
      </c>
      <c r="AO293" s="110"/>
      <c r="AP293" s="110"/>
      <c r="AQ293" s="110"/>
      <c r="AR293" s="7" t="str">
        <f>HYPERLINK("https://www.ejacket.nsf.gov/ej/showProposal.do?ID="&amp;ckCodingQTable[[#This Row],[prop_id]],"eJ")</f>
        <v>eJ</v>
      </c>
      <c r="AS293" t="s">
        <v>2829</v>
      </c>
      <c r="AT293" t="s">
        <v>3951</v>
      </c>
      <c r="AU293" t="b">
        <f>IF(ckCodingQTable[[#This Row],[ILN]]="N",SUBSTITUTE(AT292," ","")&lt;&gt;SUBSTITUTE(ckCodingQTable[[#This Row],[prop_titl_txt]]," ",""), FALSE)</f>
        <v>0</v>
      </c>
      <c r="AV293">
        <v>0</v>
      </c>
      <c r="AW293" s="13">
        <v>1200000</v>
      </c>
      <c r="AX293" s="13">
        <v>1200000</v>
      </c>
      <c r="AY293" s="13"/>
      <c r="AZ293" s="13">
        <v>24000</v>
      </c>
      <c r="BA293" s="13"/>
      <c r="BB293" s="13"/>
      <c r="BC293">
        <v>9</v>
      </c>
      <c r="BD293">
        <v>9</v>
      </c>
      <c r="BE293">
        <v>9</v>
      </c>
      <c r="BH293">
        <v>0</v>
      </c>
      <c r="BI293">
        <v>0</v>
      </c>
      <c r="BJ293">
        <v>0</v>
      </c>
      <c r="BK293">
        <v>0</v>
      </c>
      <c r="BL293" t="s">
        <v>3952</v>
      </c>
    </row>
    <row r="294" spans="1:64" x14ac:dyDescent="0.35">
      <c r="A294" s="30"/>
      <c r="B294" s="30">
        <v>43005.568749999999</v>
      </c>
      <c r="C294" t="s">
        <v>2868</v>
      </c>
      <c r="D294" t="s">
        <v>2869</v>
      </c>
      <c r="E294" t="s">
        <v>470</v>
      </c>
      <c r="F294" t="s">
        <v>2819</v>
      </c>
      <c r="G294" t="s">
        <v>2820</v>
      </c>
      <c r="H294" s="21" t="s">
        <v>2821</v>
      </c>
      <c r="I294" s="85">
        <v>1</v>
      </c>
      <c r="J294" s="85">
        <v>0</v>
      </c>
      <c r="K294" t="s">
        <v>2902</v>
      </c>
      <c r="L294" t="s">
        <v>1094</v>
      </c>
      <c r="M294" t="s">
        <v>2922</v>
      </c>
      <c r="N294" t="str">
        <f>IF(SUM(ckCodingQTable[[#This Row],[NfmlPIs]:[NnonWhtAsnPIs]])&gt;0,"WMD","")</f>
        <v/>
      </c>
      <c r="O294" t="b">
        <f>_xlfn.XOR(IFERROR(MATCH(ckCodingQTable[[#This Row],[st_code]],EpscorTable[],0)&gt;0,FALSE),IFERROR(FIND("9150",ckCodingQTable[[#This Row],[propPRCs]])&gt;0,FALSE))</f>
        <v>0</v>
      </c>
      <c r="P294" s="21" t="b">
        <f>_xlfn.XOR(ckCodingQTable[[#This Row],[wmd]]&lt;&gt;"",IFERROR(FIND("9102",ckCodingQTable[[#This Row],[propPRCs]])&gt;0,FALSE))</f>
        <v>0</v>
      </c>
      <c r="Q294" t="s">
        <v>2903</v>
      </c>
      <c r="S294" s="106">
        <f>S293+(ckCodingQTable[[#This Row],[ILN]]&lt;"M")</f>
        <v>166</v>
      </c>
      <c r="T294" s="21" t="s">
        <v>2824</v>
      </c>
      <c r="U294" t="s">
        <v>1684</v>
      </c>
      <c r="V294" s="7" t="str">
        <f>HYPERLINK("https://www.ejacket.nsf.gov/ej/showProposal.do?ID="&amp;ckCodingQTable[[#This Row],[prop_id]],"eJ")</f>
        <v>eJ</v>
      </c>
      <c r="W294" t="s">
        <v>2871</v>
      </c>
      <c r="X294" t="s">
        <v>1684</v>
      </c>
      <c r="Y294" t="s">
        <v>1685</v>
      </c>
      <c r="Z294" t="s">
        <v>3694</v>
      </c>
      <c r="AA294" t="s">
        <v>3215</v>
      </c>
      <c r="AB294" s="109" t="str">
        <f>HYPERLINK("mailto:"&amp;ckCodingQTable[[#This Row],[email]]&amp;"&amp;subject=Your NSF Proposal:  "&amp;ckCodingQTable[[#This Row],[Div]]&amp;" "&amp;ckCodingQTable[[#This Row],[prop_id]], ckCodingQTable[[#This Row],[email]])</f>
        <v>hager@cs.jhu.edu</v>
      </c>
      <c r="AC294" s="30">
        <v>43344</v>
      </c>
      <c r="AD294">
        <v>36</v>
      </c>
      <c r="AG294" s="110"/>
      <c r="AI294" s="26"/>
      <c r="AJ294" s="22"/>
      <c r="AN294" s="110"/>
      <c r="AO294" s="110"/>
      <c r="AP294" s="110"/>
      <c r="AQ294" s="110"/>
      <c r="AR294" s="7" t="str">
        <f>HYPERLINK("https://www.ejacket.nsf.gov/ej/showProposal.do?ID="&amp;ckCodingQTable[[#This Row],[prop_id]],"eJ")</f>
        <v>eJ</v>
      </c>
      <c r="AS294" t="s">
        <v>2829</v>
      </c>
      <c r="AT294" t="s">
        <v>3953</v>
      </c>
      <c r="AU294" t="b">
        <f>IF(ckCodingQTable[[#This Row],[ILN]]="N",SUBSTITUTE(AT293," ","")&lt;&gt;SUBSTITUTE(ckCodingQTable[[#This Row],[prop_titl_txt]]," ",""), FALSE)</f>
        <v>0</v>
      </c>
      <c r="AV294">
        <v>0</v>
      </c>
      <c r="AW294" s="13">
        <v>600000</v>
      </c>
      <c r="AX294" s="13">
        <v>600000</v>
      </c>
      <c r="AY294" s="13"/>
      <c r="AZ294" s="13">
        <v>9000</v>
      </c>
      <c r="BA294" s="13"/>
      <c r="BB294" s="13"/>
      <c r="BC294">
        <v>6</v>
      </c>
      <c r="BD294">
        <v>3</v>
      </c>
      <c r="BG294">
        <v>1.8</v>
      </c>
      <c r="BH294">
        <v>0</v>
      </c>
      <c r="BI294">
        <v>0</v>
      </c>
      <c r="BJ294">
        <v>0</v>
      </c>
      <c r="BK294">
        <v>0</v>
      </c>
      <c r="BL294" t="s">
        <v>3954</v>
      </c>
    </row>
    <row r="295" spans="1:64" x14ac:dyDescent="0.35">
      <c r="A295" s="30"/>
      <c r="B295" s="30">
        <v>43005.529166666667</v>
      </c>
      <c r="C295" t="s">
        <v>2868</v>
      </c>
      <c r="D295" t="s">
        <v>2869</v>
      </c>
      <c r="E295" t="s">
        <v>470</v>
      </c>
      <c r="F295" t="s">
        <v>2819</v>
      </c>
      <c r="G295" t="s">
        <v>2820</v>
      </c>
      <c r="H295" s="21" t="s">
        <v>2821</v>
      </c>
      <c r="I295" s="85">
        <v>1</v>
      </c>
      <c r="J295" s="85">
        <v>0</v>
      </c>
      <c r="K295" t="s">
        <v>2902</v>
      </c>
      <c r="L295" t="s">
        <v>1094</v>
      </c>
      <c r="M295" t="s">
        <v>3031</v>
      </c>
      <c r="N295" t="str">
        <f>IF(SUM(ckCodingQTable[[#This Row],[NfmlPIs]:[NnonWhtAsnPIs]])&gt;0,"WMD","")</f>
        <v/>
      </c>
      <c r="O295" t="b">
        <f>_xlfn.XOR(IFERROR(MATCH(ckCodingQTable[[#This Row],[st_code]],EpscorTable[],0)&gt;0,FALSE),IFERROR(FIND("9150",ckCodingQTable[[#This Row],[propPRCs]])&gt;0,FALSE))</f>
        <v>0</v>
      </c>
      <c r="P295" s="21" t="b">
        <f>_xlfn.XOR(ckCodingQTable[[#This Row],[wmd]]&lt;&gt;"",IFERROR(FIND("9102",ckCodingQTable[[#This Row],[propPRCs]])&gt;0,FALSE))</f>
        <v>0</v>
      </c>
      <c r="Q295" t="s">
        <v>2903</v>
      </c>
      <c r="S295" s="106">
        <f>S294+(ckCodingQTable[[#This Row],[ILN]]&lt;"M")</f>
        <v>166</v>
      </c>
      <c r="T295" s="21" t="s">
        <v>2834</v>
      </c>
      <c r="U295" t="s">
        <v>1684</v>
      </c>
      <c r="V295" s="7" t="str">
        <f>HYPERLINK("https://www.ejacket.nsf.gov/ej/showProposal.do?ID="&amp;ckCodingQTable[[#This Row],[prop_id]],"eJ")</f>
        <v>eJ</v>
      </c>
      <c r="W295" t="s">
        <v>2871</v>
      </c>
      <c r="X295" t="s">
        <v>3955</v>
      </c>
      <c r="Y295" t="s">
        <v>3956</v>
      </c>
      <c r="Z295" t="s">
        <v>3957</v>
      </c>
      <c r="AA295" t="s">
        <v>3033</v>
      </c>
      <c r="AB295" s="109" t="str">
        <f>HYPERLINK("mailto:"&amp;ckCodingQTable[[#This Row],[email]]&amp;"&amp;subject=Your NSF Proposal:  "&amp;ckCodingQTable[[#This Row],[Div]]&amp;" "&amp;ckCodingQTable[[#This Row],[prop_id]], ckCodingQTable[[#This Row],[email]])</f>
        <v>aaron.dollar@yale.edu</v>
      </c>
      <c r="AC295" s="30">
        <v>43344</v>
      </c>
      <c r="AD295">
        <v>36</v>
      </c>
      <c r="AG295" s="110"/>
      <c r="AI295" s="26"/>
      <c r="AJ295" s="22"/>
      <c r="AN295" s="110"/>
      <c r="AO295" s="110"/>
      <c r="AP295" s="110"/>
      <c r="AQ295" s="110"/>
      <c r="AR295" s="7" t="str">
        <f>HYPERLINK("https://www.ejacket.nsf.gov/ej/showProposal.do?ID="&amp;ckCodingQTable[[#This Row],[prop_id]],"eJ")</f>
        <v>eJ</v>
      </c>
      <c r="AS295" t="s">
        <v>2829</v>
      </c>
      <c r="AT295" t="s">
        <v>3958</v>
      </c>
      <c r="AU295" t="b">
        <f>IF(ckCodingQTable[[#This Row],[ILN]]="N",SUBSTITUTE(AT294," ","")&lt;&gt;SUBSTITUTE(ckCodingQTable[[#This Row],[prop_titl_txt]]," ",""), FALSE)</f>
        <v>0</v>
      </c>
      <c r="AV295">
        <v>0</v>
      </c>
      <c r="AW295" s="13">
        <v>600000</v>
      </c>
      <c r="AX295" s="13">
        <v>600000</v>
      </c>
      <c r="AY295" s="13"/>
      <c r="AZ295" s="13"/>
      <c r="BA295" s="13">
        <v>91955</v>
      </c>
      <c r="BB295" s="13"/>
      <c r="BC295">
        <v>3</v>
      </c>
      <c r="BD295">
        <v>3</v>
      </c>
      <c r="BE295">
        <v>3</v>
      </c>
      <c r="BH295">
        <v>0</v>
      </c>
      <c r="BI295">
        <v>0</v>
      </c>
      <c r="BJ295">
        <v>0</v>
      </c>
      <c r="BK295">
        <v>0</v>
      </c>
      <c r="BL295" t="s">
        <v>3959</v>
      </c>
    </row>
    <row r="296" spans="1:64" x14ac:dyDescent="0.35">
      <c r="A296" s="30"/>
      <c r="B296" s="30">
        <v>43005.571527777778</v>
      </c>
      <c r="C296" t="s">
        <v>2839</v>
      </c>
      <c r="D296" t="s">
        <v>2840</v>
      </c>
      <c r="E296" t="s">
        <v>464</v>
      </c>
      <c r="F296" t="s">
        <v>2819</v>
      </c>
      <c r="G296" t="s">
        <v>2820</v>
      </c>
      <c r="H296" s="21" t="s">
        <v>2821</v>
      </c>
      <c r="I296" s="85">
        <v>0</v>
      </c>
      <c r="J296" s="85">
        <v>0</v>
      </c>
      <c r="L296" t="s">
        <v>1119</v>
      </c>
      <c r="M296" t="s">
        <v>3037</v>
      </c>
      <c r="N296" t="str">
        <f>IF(SUM(ckCodingQTable[[#This Row],[NfmlPIs]:[NnonWhtAsnPIs]])&gt;0,"WMD","")</f>
        <v/>
      </c>
      <c r="O296" t="b">
        <f>_xlfn.XOR(IFERROR(MATCH(ckCodingQTable[[#This Row],[st_code]],EpscorTable[],0)&gt;0,FALSE),IFERROR(FIND("9150",ckCodingQTable[[#This Row],[propPRCs]])&gt;0,FALSE))</f>
        <v>0</v>
      </c>
      <c r="P296" s="21" t="b">
        <f>_xlfn.XOR(ckCodingQTable[[#This Row],[wmd]]&lt;&gt;"",IFERROR(FIND("9102",ckCodingQTable[[#This Row],[propPRCs]])&gt;0,FALSE))</f>
        <v>0</v>
      </c>
      <c r="Q296" t="s">
        <v>485</v>
      </c>
      <c r="S296" s="106">
        <f>S295+(ckCodingQTable[[#This Row],[ILN]]&lt;"M")</f>
        <v>167</v>
      </c>
      <c r="T296" s="21" t="s">
        <v>2824</v>
      </c>
      <c r="U296" t="s">
        <v>1687</v>
      </c>
      <c r="V296" s="7" t="str">
        <f>HYPERLINK("https://www.ejacket.nsf.gov/ej/showProposal.do?ID="&amp;ckCodingQTable[[#This Row],[prop_id]],"eJ")</f>
        <v>eJ</v>
      </c>
      <c r="W296" t="s">
        <v>2841</v>
      </c>
      <c r="X296" t="s">
        <v>1687</v>
      </c>
      <c r="Y296" t="s">
        <v>1688</v>
      </c>
      <c r="Z296" t="s">
        <v>1697</v>
      </c>
      <c r="AA296" t="s">
        <v>574</v>
      </c>
      <c r="AB296" s="109" t="str">
        <f>HYPERLINK("mailto:"&amp;ckCodingQTable[[#This Row],[email]]&amp;"&amp;subject=Your NSF Proposal:  "&amp;ckCodingQTable[[#This Row],[Div]]&amp;" "&amp;ckCodingQTable[[#This Row],[prop_id]], ckCodingQTable[[#This Row],[email]])</f>
        <v>fengqian@indiana.edu</v>
      </c>
      <c r="AC296" s="30">
        <v>43221</v>
      </c>
      <c r="AD296">
        <v>48</v>
      </c>
      <c r="AG296" s="110"/>
      <c r="AI296" s="26"/>
      <c r="AJ296" s="22"/>
      <c r="AN296" s="110"/>
      <c r="AO296" s="110"/>
      <c r="AP296" s="110"/>
      <c r="AQ296" s="110"/>
      <c r="AR296" s="7" t="str">
        <f>HYPERLINK("https://www.ejacket.nsf.gov/ej/showProposal.do?ID="&amp;ckCodingQTable[[#This Row],[prop_id]],"eJ")</f>
        <v>eJ</v>
      </c>
      <c r="AS296" t="s">
        <v>2829</v>
      </c>
      <c r="AT296" t="s">
        <v>3960</v>
      </c>
      <c r="AU296" t="b">
        <f>IF(ckCodingQTable[[#This Row],[ILN]]="N",SUBSTITUTE(AT295," ","")&lt;&gt;SUBSTITUTE(ckCodingQTable[[#This Row],[prop_titl_txt]]," ",""), FALSE)</f>
        <v>0</v>
      </c>
      <c r="AV296">
        <v>0</v>
      </c>
      <c r="AW296" s="13">
        <v>415926</v>
      </c>
      <c r="AX296" s="13">
        <v>415926</v>
      </c>
      <c r="AY296" s="13"/>
      <c r="AZ296" s="13">
        <v>12000</v>
      </c>
      <c r="BA296" s="13"/>
      <c r="BB296" s="13"/>
      <c r="BC296">
        <v>8</v>
      </c>
      <c r="BD296">
        <v>4</v>
      </c>
      <c r="BE296">
        <v>2</v>
      </c>
      <c r="BH296">
        <v>0</v>
      </c>
      <c r="BI296">
        <v>0</v>
      </c>
      <c r="BJ296">
        <v>0</v>
      </c>
      <c r="BK296">
        <v>0</v>
      </c>
      <c r="BL296" t="s">
        <v>3961</v>
      </c>
    </row>
    <row r="297" spans="1:64" x14ac:dyDescent="0.35">
      <c r="A297" s="30"/>
      <c r="B297" s="30">
        <v>43004.704861111109</v>
      </c>
      <c r="C297" t="s">
        <v>2839</v>
      </c>
      <c r="D297" t="s">
        <v>2840</v>
      </c>
      <c r="E297" t="s">
        <v>464</v>
      </c>
      <c r="F297" t="s">
        <v>2819</v>
      </c>
      <c r="G297" t="s">
        <v>2820</v>
      </c>
      <c r="H297" s="21" t="s">
        <v>2821</v>
      </c>
      <c r="I297" s="85">
        <v>0</v>
      </c>
      <c r="J297" s="85">
        <v>0</v>
      </c>
      <c r="L297" t="s">
        <v>1119</v>
      </c>
      <c r="M297" t="s">
        <v>2907</v>
      </c>
      <c r="N297" t="str">
        <f>IF(SUM(ckCodingQTable[[#This Row],[NfmlPIs]:[NnonWhtAsnPIs]])&gt;0,"WMD","")</f>
        <v>WMD</v>
      </c>
      <c r="O297" t="b">
        <f>_xlfn.XOR(IFERROR(MATCH(ckCodingQTable[[#This Row],[st_code]],EpscorTable[],0)&gt;0,FALSE),IFERROR(FIND("9150",ckCodingQTable[[#This Row],[propPRCs]])&gt;0,FALSE))</f>
        <v>0</v>
      </c>
      <c r="P297" s="21" t="b">
        <f>_xlfn.XOR(ckCodingQTable[[#This Row],[wmd]]&lt;&gt;"",IFERROR(FIND("9102",ckCodingQTable[[#This Row],[propPRCs]])&gt;0,FALSE))</f>
        <v>1</v>
      </c>
      <c r="Q297" t="s">
        <v>485</v>
      </c>
      <c r="S297" s="106">
        <f>S296+(ckCodingQTable[[#This Row],[ILN]]&lt;"M")</f>
        <v>167</v>
      </c>
      <c r="T297" s="21" t="s">
        <v>2834</v>
      </c>
      <c r="U297" t="s">
        <v>1687</v>
      </c>
      <c r="V297" s="7" t="str">
        <f>HYPERLINK("https://www.ejacket.nsf.gov/ej/showProposal.do?ID="&amp;ckCodingQTable[[#This Row],[prop_id]],"eJ")</f>
        <v>eJ</v>
      </c>
      <c r="W297" t="s">
        <v>2841</v>
      </c>
      <c r="X297" t="s">
        <v>3962</v>
      </c>
      <c r="Y297" t="s">
        <v>3963</v>
      </c>
      <c r="Z297" t="s">
        <v>3964</v>
      </c>
      <c r="AA297" t="s">
        <v>713</v>
      </c>
      <c r="AB297" s="109" t="str">
        <f>HYPERLINK("mailto:"&amp;ckCodingQTable[[#This Row],[email]]&amp;"&amp;subject=Your NSF Proposal:  "&amp;ckCodingQTable[[#This Row],[Div]]&amp;" "&amp;ckCodingQTable[[#This Row],[prop_id]], ckCodingQTable[[#This Row],[email]])</f>
        <v>zmao@umich.edu</v>
      </c>
      <c r="AC297" s="30">
        <v>43221</v>
      </c>
      <c r="AD297">
        <v>48</v>
      </c>
      <c r="AG297" s="110"/>
      <c r="AI297" s="26"/>
      <c r="AJ297" s="22"/>
      <c r="AN297" s="110"/>
      <c r="AO297" s="110"/>
      <c r="AP297" s="110"/>
      <c r="AQ297" s="110"/>
      <c r="AR297" s="7" t="str">
        <f>HYPERLINK("https://www.ejacket.nsf.gov/ej/showProposal.do?ID="&amp;ckCodingQTable[[#This Row],[prop_id]],"eJ")</f>
        <v>eJ</v>
      </c>
      <c r="AS297" t="s">
        <v>2829</v>
      </c>
      <c r="AT297" t="s">
        <v>3965</v>
      </c>
      <c r="AU297" t="b">
        <f>IF(ckCodingQTable[[#This Row],[ILN]]="N",SUBSTITUTE(AT296," ","")&lt;&gt;SUBSTITUTE(ckCodingQTable[[#This Row],[prop_titl_txt]]," ",""), FALSE)</f>
        <v>1</v>
      </c>
      <c r="AV297">
        <v>0</v>
      </c>
      <c r="AW297" s="13">
        <v>527794</v>
      </c>
      <c r="AX297" s="13">
        <v>527794</v>
      </c>
      <c r="AY297" s="13"/>
      <c r="AZ297" s="13"/>
      <c r="BA297" s="13"/>
      <c r="BB297" s="13"/>
      <c r="BC297">
        <v>8</v>
      </c>
      <c r="BD297">
        <v>4</v>
      </c>
      <c r="BE297">
        <v>1</v>
      </c>
      <c r="BH297">
        <v>1</v>
      </c>
      <c r="BI297">
        <v>0</v>
      </c>
      <c r="BJ297">
        <v>0</v>
      </c>
      <c r="BK297">
        <v>0</v>
      </c>
      <c r="BL297" t="s">
        <v>3966</v>
      </c>
    </row>
    <row r="298" spans="1:64" x14ac:dyDescent="0.35">
      <c r="A298" s="30"/>
      <c r="B298" s="30">
        <v>43005.571527777778</v>
      </c>
      <c r="C298" t="s">
        <v>2868</v>
      </c>
      <c r="D298" t="s">
        <v>2869</v>
      </c>
      <c r="E298" t="s">
        <v>470</v>
      </c>
      <c r="F298" t="s">
        <v>2819</v>
      </c>
      <c r="G298" t="s">
        <v>2820</v>
      </c>
      <c r="H298" s="21" t="s">
        <v>2821</v>
      </c>
      <c r="I298" s="85">
        <v>0</v>
      </c>
      <c r="J298" s="85">
        <v>0</v>
      </c>
      <c r="L298" t="s">
        <v>1094</v>
      </c>
      <c r="M298" t="s">
        <v>3037</v>
      </c>
      <c r="N298" t="str">
        <f>IF(SUM(ckCodingQTable[[#This Row],[NfmlPIs]:[NnonWhtAsnPIs]])&gt;0,"WMD","")</f>
        <v/>
      </c>
      <c r="O298" t="b">
        <f>_xlfn.XOR(IFERROR(MATCH(ckCodingQTable[[#This Row],[st_code]],EpscorTable[],0)&gt;0,FALSE),IFERROR(FIND("9150",ckCodingQTable[[#This Row],[propPRCs]])&gt;0,FALSE))</f>
        <v>0</v>
      </c>
      <c r="P298" s="21" t="b">
        <f>_xlfn.XOR(ckCodingQTable[[#This Row],[wmd]]&lt;&gt;"",IFERROR(FIND("9102",ckCodingQTable[[#This Row],[propPRCs]])&gt;0,FALSE))</f>
        <v>0</v>
      </c>
      <c r="S298" s="106">
        <f>S297+(ckCodingQTable[[#This Row],[ILN]]&lt;"M")</f>
        <v>168</v>
      </c>
      <c r="T298" s="21" t="s">
        <v>2863</v>
      </c>
      <c r="U298" t="s">
        <v>1690</v>
      </c>
      <c r="V298" s="7" t="str">
        <f>HYPERLINK("https://www.ejacket.nsf.gov/ej/showProposal.do?ID="&amp;ckCodingQTable[[#This Row],[prop_id]],"eJ")</f>
        <v>eJ</v>
      </c>
      <c r="W298" t="s">
        <v>2871</v>
      </c>
      <c r="X298" t="s">
        <v>1690</v>
      </c>
      <c r="Y298" t="s">
        <v>1691</v>
      </c>
      <c r="Z298" t="s">
        <v>3378</v>
      </c>
      <c r="AA298" t="s">
        <v>612</v>
      </c>
      <c r="AB298" s="109" t="str">
        <f>HYPERLINK("mailto:"&amp;ckCodingQTable[[#This Row],[email]]&amp;"&amp;subject=Your NSF Proposal:  "&amp;ckCodingQTable[[#This Row],[Div]]&amp;" "&amp;ckCodingQTable[[#This Row],[prop_id]], ckCodingQTable[[#This Row],[email]])</f>
        <v>dcappell@purdue.edu</v>
      </c>
      <c r="AC298" s="30">
        <v>43344</v>
      </c>
      <c r="AD298">
        <v>48</v>
      </c>
      <c r="AG298" s="110"/>
      <c r="AI298" s="26"/>
      <c r="AJ298" s="22"/>
      <c r="AN298" s="110"/>
      <c r="AO298" s="110"/>
      <c r="AP298" s="110"/>
      <c r="AQ298" s="110"/>
      <c r="AR298" s="7" t="str">
        <f>HYPERLINK("https://www.ejacket.nsf.gov/ej/showProposal.do?ID="&amp;ckCodingQTable[[#This Row],[prop_id]],"eJ")</f>
        <v>eJ</v>
      </c>
      <c r="AS298" t="s">
        <v>2829</v>
      </c>
      <c r="AT298" t="s">
        <v>3967</v>
      </c>
      <c r="AU298" t="b">
        <f>IF(ckCodingQTable[[#This Row],[ILN]]="N",SUBSTITUTE(AT297," ","")&lt;&gt;SUBSTITUTE(ckCodingQTable[[#This Row],[prop_titl_txt]]," ",""), FALSE)</f>
        <v>0</v>
      </c>
      <c r="AV298">
        <v>0</v>
      </c>
      <c r="AW298" s="13">
        <v>1199653</v>
      </c>
      <c r="AX298" s="13">
        <v>1199653</v>
      </c>
      <c r="AY298" s="13"/>
      <c r="AZ298" s="13">
        <v>24000</v>
      </c>
      <c r="BA298" s="13"/>
      <c r="BB298" s="13"/>
      <c r="BC298">
        <v>8</v>
      </c>
      <c r="BD298">
        <v>10</v>
      </c>
      <c r="BE298">
        <v>7.5</v>
      </c>
      <c r="BF298">
        <v>1.84</v>
      </c>
      <c r="BG298">
        <v>24</v>
      </c>
      <c r="BH298">
        <v>0</v>
      </c>
      <c r="BI298">
        <v>0</v>
      </c>
      <c r="BJ298">
        <v>0</v>
      </c>
      <c r="BK298">
        <v>0</v>
      </c>
      <c r="BL298" t="s">
        <v>3968</v>
      </c>
    </row>
    <row r="299" spans="1:64" x14ac:dyDescent="0.35">
      <c r="A299" s="30"/>
      <c r="B299" s="30">
        <v>43005.572222222225</v>
      </c>
      <c r="C299" t="s">
        <v>2868</v>
      </c>
      <c r="D299" t="s">
        <v>2869</v>
      </c>
      <c r="E299" t="s">
        <v>468</v>
      </c>
      <c r="F299" t="s">
        <v>2819</v>
      </c>
      <c r="G299" t="s">
        <v>2820</v>
      </c>
      <c r="H299" s="21" t="s">
        <v>2821</v>
      </c>
      <c r="I299" s="85">
        <v>1</v>
      </c>
      <c r="J299" s="85">
        <v>0</v>
      </c>
      <c r="K299" t="s">
        <v>2911</v>
      </c>
      <c r="L299" t="s">
        <v>807</v>
      </c>
      <c r="M299" t="s">
        <v>2833</v>
      </c>
      <c r="N299" t="str">
        <f>IF(SUM(ckCodingQTable[[#This Row],[NfmlPIs]:[NnonWhtAsnPIs]])&gt;0,"WMD","")</f>
        <v>WMD</v>
      </c>
      <c r="O299" t="b">
        <f>_xlfn.XOR(IFERROR(MATCH(ckCodingQTable[[#This Row],[st_code]],EpscorTable[],0)&gt;0,FALSE),IFERROR(FIND("9150",ckCodingQTable[[#This Row],[propPRCs]])&gt;0,FALSE))</f>
        <v>0</v>
      </c>
      <c r="P299" s="21" t="b">
        <f>_xlfn.XOR(ckCodingQTable[[#This Row],[wmd]]&lt;&gt;"",IFERROR(FIND("9102",ckCodingQTable[[#This Row],[propPRCs]])&gt;0,FALSE))</f>
        <v>1</v>
      </c>
      <c r="Q299" t="s">
        <v>468</v>
      </c>
      <c r="S299" s="106">
        <f>S298+(ckCodingQTable[[#This Row],[ILN]]&lt;"M")</f>
        <v>169</v>
      </c>
      <c r="T299" s="21" t="s">
        <v>2863</v>
      </c>
      <c r="U299" t="s">
        <v>1693</v>
      </c>
      <c r="V299" s="7" t="str">
        <f>HYPERLINK("https://www.ejacket.nsf.gov/ej/showProposal.do?ID="&amp;ckCodingQTable[[#This Row],[prop_id]],"eJ")</f>
        <v>eJ</v>
      </c>
      <c r="W299" t="s">
        <v>2871</v>
      </c>
      <c r="X299" t="s">
        <v>1693</v>
      </c>
      <c r="Y299" t="s">
        <v>1694</v>
      </c>
      <c r="Z299" t="s">
        <v>3969</v>
      </c>
      <c r="AA299" t="s">
        <v>542</v>
      </c>
      <c r="AB299" s="109" t="str">
        <f>HYPERLINK("mailto:"&amp;ckCodingQTable[[#This Row],[email]]&amp;"&amp;subject=Your NSF Proposal:  "&amp;ckCodingQTable[[#This Row],[Div]]&amp;" "&amp;ckCodingQTable[[#This Row],[prop_id]], ckCodingQTable[[#This Row],[email]])</f>
        <v>cprose@cs.cmu.edu</v>
      </c>
      <c r="AC299" s="30">
        <v>43221</v>
      </c>
      <c r="AD299">
        <v>48</v>
      </c>
      <c r="AG299" s="110"/>
      <c r="AI299" s="26"/>
      <c r="AJ299" s="22"/>
      <c r="AN299" s="110"/>
      <c r="AO299" s="110"/>
      <c r="AP299" s="110"/>
      <c r="AQ299" s="110"/>
      <c r="AR299" s="7" t="str">
        <f>HYPERLINK("https://www.ejacket.nsf.gov/ej/showProposal.do?ID="&amp;ckCodingQTable[[#This Row],[prop_id]],"eJ")</f>
        <v>eJ</v>
      </c>
      <c r="AS299" t="s">
        <v>2829</v>
      </c>
      <c r="AT299" t="s">
        <v>3970</v>
      </c>
      <c r="AU299" t="b">
        <f>IF(ckCodingQTable[[#This Row],[ILN]]="N",SUBSTITUTE(AT298," ","")&lt;&gt;SUBSTITUTE(ckCodingQTable[[#This Row],[prop_titl_txt]]," ",""), FALSE)</f>
        <v>0</v>
      </c>
      <c r="AV299">
        <v>0</v>
      </c>
      <c r="AW299" s="13">
        <v>1188870</v>
      </c>
      <c r="AX299" s="13">
        <v>1188870</v>
      </c>
      <c r="AY299" s="13"/>
      <c r="AZ299" s="13">
        <v>51105</v>
      </c>
      <c r="BA299" s="13"/>
      <c r="BB299" s="13"/>
      <c r="BC299">
        <v>12</v>
      </c>
      <c r="BD299">
        <v>12</v>
      </c>
      <c r="BE299">
        <v>2.4</v>
      </c>
      <c r="BG299">
        <v>1.44</v>
      </c>
      <c r="BH299">
        <v>2</v>
      </c>
      <c r="BI299">
        <v>0</v>
      </c>
      <c r="BJ299">
        <v>0</v>
      </c>
      <c r="BK299">
        <v>0</v>
      </c>
      <c r="BL299" t="s">
        <v>3971</v>
      </c>
    </row>
    <row r="300" spans="1:64" x14ac:dyDescent="0.35">
      <c r="A300" s="30"/>
      <c r="B300" s="30">
        <v>43005.572916666664</v>
      </c>
      <c r="C300" t="s">
        <v>2868</v>
      </c>
      <c r="D300" t="s">
        <v>2818</v>
      </c>
      <c r="E300" t="s">
        <v>476</v>
      </c>
      <c r="F300" t="s">
        <v>2819</v>
      </c>
      <c r="G300" t="s">
        <v>2820</v>
      </c>
      <c r="H300" s="21" t="s">
        <v>2821</v>
      </c>
      <c r="I300" s="85">
        <v>1</v>
      </c>
      <c r="J300" s="85">
        <v>0</v>
      </c>
      <c r="K300" t="s">
        <v>2822</v>
      </c>
      <c r="L300" t="s">
        <v>1069</v>
      </c>
      <c r="M300" t="s">
        <v>2907</v>
      </c>
      <c r="N300" t="str">
        <f>IF(SUM(ckCodingQTable[[#This Row],[NfmlPIs]:[NnonWhtAsnPIs]])&gt;0,"WMD","")</f>
        <v/>
      </c>
      <c r="O300" t="b">
        <f>_xlfn.XOR(IFERROR(MATCH(ckCodingQTable[[#This Row],[st_code]],EpscorTable[],0)&gt;0,FALSE),IFERROR(FIND("9150",ckCodingQTable[[#This Row],[propPRCs]])&gt;0,FALSE))</f>
        <v>0</v>
      </c>
      <c r="P300" s="21" t="b">
        <f>_xlfn.XOR(ckCodingQTable[[#This Row],[wmd]]&lt;&gt;"",IFERROR(FIND("9102",ckCodingQTable[[#This Row],[propPRCs]])&gt;0,FALSE))</f>
        <v>0</v>
      </c>
      <c r="Q300" t="s">
        <v>3972</v>
      </c>
      <c r="S300" s="106">
        <f>S299+(ckCodingQTable[[#This Row],[ILN]]&lt;"M")</f>
        <v>170</v>
      </c>
      <c r="T300" s="21" t="s">
        <v>2824</v>
      </c>
      <c r="U300" t="s">
        <v>1696</v>
      </c>
      <c r="V300" s="7" t="str">
        <f>HYPERLINK("https://www.ejacket.nsf.gov/ej/showProposal.do?ID="&amp;ckCodingQTable[[#This Row],[prop_id]],"eJ")</f>
        <v>eJ</v>
      </c>
      <c r="W300" t="s">
        <v>2825</v>
      </c>
      <c r="X300" t="s">
        <v>1696</v>
      </c>
      <c r="Y300" t="s">
        <v>1697</v>
      </c>
      <c r="Z300" t="s">
        <v>3973</v>
      </c>
      <c r="AA300" t="s">
        <v>3645</v>
      </c>
      <c r="AB300" s="109" t="str">
        <f>HYPERLINK("mailto:"&amp;ckCodingQTable[[#This Row],[email]]&amp;"&amp;subject=Your NSF Proposal:  "&amp;ckCodingQTable[[#This Row],[Div]]&amp;" "&amp;ckCodingQTable[[#This Row],[prop_id]], ckCodingQTable[[#This Row],[email]])</f>
        <v>zhuofeng@mtu.edu</v>
      </c>
      <c r="AC300" s="30">
        <v>43344</v>
      </c>
      <c r="AD300">
        <v>48</v>
      </c>
      <c r="AE300">
        <v>1</v>
      </c>
      <c r="AG300" s="110">
        <v>1</v>
      </c>
      <c r="AH300" t="s">
        <v>3762</v>
      </c>
      <c r="AI300" s="26">
        <v>5</v>
      </c>
      <c r="AJ300" s="22">
        <v>43080.114583333336</v>
      </c>
      <c r="AL300">
        <v>4</v>
      </c>
      <c r="AN300" s="110">
        <v>4</v>
      </c>
      <c r="AO300" s="110"/>
      <c r="AP300" s="110"/>
      <c r="AQ300" s="110"/>
      <c r="AR300" s="7" t="str">
        <f>HYPERLINK("https://www.ejacket.nsf.gov/ej/showProposal.do?ID="&amp;ckCodingQTable[[#This Row],[prop_id]],"eJ")</f>
        <v>eJ</v>
      </c>
      <c r="AS300" t="s">
        <v>2829</v>
      </c>
      <c r="AT300" t="s">
        <v>3974</v>
      </c>
      <c r="AU300" t="b">
        <f>IF(ckCodingQTable[[#This Row],[ILN]]="N",SUBSTITUTE(AT299," ","")&lt;&gt;SUBSTITUTE(ckCodingQTable[[#This Row],[prop_titl_txt]]," ",""), FALSE)</f>
        <v>0</v>
      </c>
      <c r="AV300">
        <v>0</v>
      </c>
      <c r="AW300" s="13">
        <v>700000</v>
      </c>
      <c r="AX300" s="13">
        <v>700000</v>
      </c>
      <c r="AY300" s="13"/>
      <c r="AZ300" s="13">
        <v>10000</v>
      </c>
      <c r="BA300" s="13"/>
      <c r="BB300" s="13"/>
      <c r="BC300">
        <v>8</v>
      </c>
      <c r="BD300">
        <v>4</v>
      </c>
      <c r="BE300">
        <v>3.68</v>
      </c>
      <c r="BH300">
        <v>0</v>
      </c>
      <c r="BI300">
        <v>0</v>
      </c>
      <c r="BJ300">
        <v>0</v>
      </c>
      <c r="BK300">
        <v>0</v>
      </c>
      <c r="BL300" t="s">
        <v>3975</v>
      </c>
    </row>
    <row r="301" spans="1:64" x14ac:dyDescent="0.35">
      <c r="A301" s="30"/>
      <c r="B301" s="30">
        <v>43005.390972222223</v>
      </c>
      <c r="C301" t="s">
        <v>2868</v>
      </c>
      <c r="D301" t="s">
        <v>2818</v>
      </c>
      <c r="E301" t="s">
        <v>476</v>
      </c>
      <c r="F301" t="s">
        <v>2819</v>
      </c>
      <c r="G301" t="s">
        <v>2820</v>
      </c>
      <c r="H301" s="21" t="s">
        <v>2821</v>
      </c>
      <c r="I301" s="85">
        <v>1</v>
      </c>
      <c r="J301" s="85">
        <v>0</v>
      </c>
      <c r="K301" t="s">
        <v>2822</v>
      </c>
      <c r="L301" t="s">
        <v>1069</v>
      </c>
      <c r="M301" t="s">
        <v>3037</v>
      </c>
      <c r="N301" t="str">
        <f>IF(SUM(ckCodingQTable[[#This Row],[NfmlPIs]:[NnonWhtAsnPIs]])&gt;0,"WMD","")</f>
        <v/>
      </c>
      <c r="O301" t="b">
        <f>_xlfn.XOR(IFERROR(MATCH(ckCodingQTable[[#This Row],[st_code]],EpscorTable[],0)&gt;0,FALSE),IFERROR(FIND("9150",ckCodingQTable[[#This Row],[propPRCs]])&gt;0,FALSE))</f>
        <v>0</v>
      </c>
      <c r="P301" s="21" t="b">
        <f>_xlfn.XOR(ckCodingQTable[[#This Row],[wmd]]&lt;&gt;"",IFERROR(FIND("9102",ckCodingQTable[[#This Row],[propPRCs]])&gt;0,FALSE))</f>
        <v>0</v>
      </c>
      <c r="Q301" t="s">
        <v>3972</v>
      </c>
      <c r="S301" s="106">
        <f>S300+(ckCodingQTable[[#This Row],[ILN]]&lt;"M")</f>
        <v>170</v>
      </c>
      <c r="T301" s="21" t="s">
        <v>2834</v>
      </c>
      <c r="U301" t="s">
        <v>1696</v>
      </c>
      <c r="V301" s="7" t="str">
        <f>HYPERLINK("https://www.ejacket.nsf.gov/ej/showProposal.do?ID="&amp;ckCodingQTable[[#This Row],[prop_id]],"eJ")</f>
        <v>eJ</v>
      </c>
      <c r="W301" t="s">
        <v>2825</v>
      </c>
      <c r="X301" t="s">
        <v>3976</v>
      </c>
      <c r="Y301" t="s">
        <v>976</v>
      </c>
      <c r="Z301" t="s">
        <v>3977</v>
      </c>
      <c r="AA301" t="s">
        <v>3039</v>
      </c>
      <c r="AB301" s="109" t="str">
        <f>HYPERLINK("mailto:"&amp;ckCodingQTable[[#This Row],[email]]&amp;"&amp;subject=Your NSF Proposal:  "&amp;ckCodingQTable[[#This Row],[Div]]&amp;" "&amp;ckCodingQTable[[#This Row],[prop_id]], ckCodingQTable[[#This Row],[email]])</f>
        <v>chaoli.wang@nd.edu</v>
      </c>
      <c r="AC301" s="30">
        <v>43344</v>
      </c>
      <c r="AD301">
        <v>48</v>
      </c>
      <c r="AG301" s="110"/>
      <c r="AI301" s="26"/>
      <c r="AJ301" s="22"/>
      <c r="AN301" s="110"/>
      <c r="AO301" s="110"/>
      <c r="AP301" s="110"/>
      <c r="AQ301" s="110"/>
      <c r="AR301" s="7" t="str">
        <f>HYPERLINK("https://www.ejacket.nsf.gov/ej/showProposal.do?ID="&amp;ckCodingQTable[[#This Row],[prop_id]],"eJ")</f>
        <v>eJ</v>
      </c>
      <c r="AS301" t="s">
        <v>2829</v>
      </c>
      <c r="AT301" t="s">
        <v>3974</v>
      </c>
      <c r="AU301" t="b">
        <f>IF(ckCodingQTable[[#This Row],[ILN]]="N",SUBSTITUTE(AT300," ","")&lt;&gt;SUBSTITUTE(ckCodingQTable[[#This Row],[prop_titl_txt]]," ",""), FALSE)</f>
        <v>0</v>
      </c>
      <c r="AV301">
        <v>0</v>
      </c>
      <c r="AW301" s="13">
        <v>400000</v>
      </c>
      <c r="AX301" s="13">
        <v>400000</v>
      </c>
      <c r="AY301" s="13"/>
      <c r="AZ301" s="13">
        <v>13600</v>
      </c>
      <c r="BA301" s="13"/>
      <c r="BB301" s="13"/>
      <c r="BC301">
        <v>4</v>
      </c>
      <c r="BD301">
        <v>4</v>
      </c>
      <c r="BE301">
        <v>4</v>
      </c>
      <c r="BH301">
        <v>0</v>
      </c>
      <c r="BI301">
        <v>0</v>
      </c>
      <c r="BJ301">
        <v>0</v>
      </c>
      <c r="BK301">
        <v>0</v>
      </c>
      <c r="BL301" t="s">
        <v>3978</v>
      </c>
    </row>
    <row r="302" spans="1:64" x14ac:dyDescent="0.35">
      <c r="A302" s="30"/>
      <c r="B302" s="30">
        <v>43005.573611111111</v>
      </c>
      <c r="C302" t="s">
        <v>2839</v>
      </c>
      <c r="D302" t="s">
        <v>2840</v>
      </c>
      <c r="E302" t="s">
        <v>464</v>
      </c>
      <c r="F302" t="s">
        <v>2819</v>
      </c>
      <c r="G302" t="s">
        <v>2820</v>
      </c>
      <c r="H302" s="21" t="s">
        <v>2821</v>
      </c>
      <c r="I302" s="85">
        <v>0</v>
      </c>
      <c r="J302" s="85">
        <v>0</v>
      </c>
      <c r="L302" t="s">
        <v>1119</v>
      </c>
      <c r="M302" t="s">
        <v>3098</v>
      </c>
      <c r="N302" t="str">
        <f>IF(SUM(ckCodingQTable[[#This Row],[NfmlPIs]:[NnonWhtAsnPIs]])&gt;0,"WMD","")</f>
        <v>WMD</v>
      </c>
      <c r="O302" t="b">
        <f>_xlfn.XOR(IFERROR(MATCH(ckCodingQTable[[#This Row],[st_code]],EpscorTable[],0)&gt;0,FALSE),IFERROR(FIND("9150",ckCodingQTable[[#This Row],[propPRCs]])&gt;0,FALSE))</f>
        <v>0</v>
      </c>
      <c r="P302" s="21" t="b">
        <f>_xlfn.XOR(ckCodingQTable[[#This Row],[wmd]]&lt;&gt;"",IFERROR(FIND("9102",ckCodingQTable[[#This Row],[propPRCs]])&gt;0,FALSE))</f>
        <v>0</v>
      </c>
      <c r="Q302" t="s">
        <v>3979</v>
      </c>
      <c r="S302" s="106">
        <f>S301+(ckCodingQTable[[#This Row],[ILN]]&lt;"M")</f>
        <v>171</v>
      </c>
      <c r="T302" s="21" t="s">
        <v>2824</v>
      </c>
      <c r="U302" t="s">
        <v>1704</v>
      </c>
      <c r="V302" s="7" t="str">
        <f>HYPERLINK("https://www.ejacket.nsf.gov/ej/showProposal.do?ID="&amp;ckCodingQTable[[#This Row],[prop_id]],"eJ")</f>
        <v>eJ</v>
      </c>
      <c r="W302" t="s">
        <v>2841</v>
      </c>
      <c r="X302" t="s">
        <v>1704</v>
      </c>
      <c r="Y302" t="s">
        <v>1026</v>
      </c>
      <c r="Z302" t="s">
        <v>3980</v>
      </c>
      <c r="AA302" t="s">
        <v>630</v>
      </c>
      <c r="AB302" s="109" t="str">
        <f>HYPERLINK("mailto:"&amp;ckCodingQTable[[#This Row],[email]]&amp;"&amp;subject=Your NSF Proposal:  "&amp;ckCodingQTable[[#This Row],[Div]]&amp;" "&amp;ckCodingQTable[[#This Row],[prop_id]], ckCodingQTable[[#This Row],[email]])</f>
        <v>yyzhang@ece.rutgers.edu</v>
      </c>
      <c r="AC302" s="30">
        <v>43313</v>
      </c>
      <c r="AD302">
        <v>48</v>
      </c>
      <c r="AG302" s="110"/>
      <c r="AI302" s="26"/>
      <c r="AJ302" s="22"/>
      <c r="AN302" s="110"/>
      <c r="AO302" s="110"/>
      <c r="AP302" s="110"/>
      <c r="AQ302" s="110"/>
      <c r="AR302" s="7" t="str">
        <f>HYPERLINK("https://www.ejacket.nsf.gov/ej/showProposal.do?ID="&amp;ckCodingQTable[[#This Row],[prop_id]],"eJ")</f>
        <v>eJ</v>
      </c>
      <c r="AS302" t="s">
        <v>2829</v>
      </c>
      <c r="AT302" t="s">
        <v>3981</v>
      </c>
      <c r="AU302" t="b">
        <f>IF(ckCodingQTable[[#This Row],[ILN]]="N",SUBSTITUTE(AT301," ","")&lt;&gt;SUBSTITUTE(ckCodingQTable[[#This Row],[prop_titl_txt]]," ",""), FALSE)</f>
        <v>0</v>
      </c>
      <c r="AV302">
        <v>0</v>
      </c>
      <c r="AW302" s="13">
        <v>900000</v>
      </c>
      <c r="AX302" s="13">
        <v>900000</v>
      </c>
      <c r="AY302" s="13"/>
      <c r="AZ302" s="13">
        <v>8000</v>
      </c>
      <c r="BA302" s="13"/>
      <c r="BB302" s="13"/>
      <c r="BC302">
        <v>8</v>
      </c>
      <c r="BD302">
        <v>12</v>
      </c>
      <c r="BE302">
        <v>7.5</v>
      </c>
      <c r="BF302">
        <v>4</v>
      </c>
      <c r="BH302">
        <v>2</v>
      </c>
      <c r="BI302">
        <v>0</v>
      </c>
      <c r="BJ302">
        <v>0</v>
      </c>
      <c r="BK302">
        <v>0</v>
      </c>
      <c r="BL302" t="s">
        <v>3982</v>
      </c>
    </row>
    <row r="303" spans="1:64" x14ac:dyDescent="0.35">
      <c r="A303" s="30"/>
      <c r="B303" s="30">
        <v>43005.477083333331</v>
      </c>
      <c r="C303" t="s">
        <v>2839</v>
      </c>
      <c r="D303" t="s">
        <v>2840</v>
      </c>
      <c r="E303" t="s">
        <v>464</v>
      </c>
      <c r="F303" t="s">
        <v>2819</v>
      </c>
      <c r="G303" t="s">
        <v>2820</v>
      </c>
      <c r="H303" s="21" t="s">
        <v>2821</v>
      </c>
      <c r="I303" s="85">
        <v>0</v>
      </c>
      <c r="J303" s="85">
        <v>0</v>
      </c>
      <c r="L303" t="s">
        <v>1119</v>
      </c>
      <c r="M303" t="s">
        <v>2823</v>
      </c>
      <c r="N303" t="str">
        <f>IF(SUM(ckCodingQTable[[#This Row],[NfmlPIs]:[NnonWhtAsnPIs]])&gt;0,"WMD","")</f>
        <v/>
      </c>
      <c r="O303" t="b">
        <f>_xlfn.XOR(IFERROR(MATCH(ckCodingQTable[[#This Row],[st_code]],EpscorTable[],0)&gt;0,FALSE),IFERROR(FIND("9150",ckCodingQTable[[#This Row],[propPRCs]])&gt;0,FALSE))</f>
        <v>0</v>
      </c>
      <c r="P303" s="21" t="b">
        <f>_xlfn.XOR(ckCodingQTable[[#This Row],[wmd]]&lt;&gt;"",IFERROR(FIND("9102",ckCodingQTable[[#This Row],[propPRCs]])&gt;0,FALSE))</f>
        <v>0</v>
      </c>
      <c r="Q303" t="s">
        <v>485</v>
      </c>
      <c r="S303" s="106">
        <f>S302+(ckCodingQTable[[#This Row],[ILN]]&lt;"M")</f>
        <v>171</v>
      </c>
      <c r="T303" s="21" t="s">
        <v>2834</v>
      </c>
      <c r="U303" t="s">
        <v>1704</v>
      </c>
      <c r="V303" s="7" t="str">
        <f>HYPERLINK("https://www.ejacket.nsf.gov/ej/showProposal.do?ID="&amp;ckCodingQTable[[#This Row],[prop_id]],"eJ")</f>
        <v>eJ</v>
      </c>
      <c r="W303" t="s">
        <v>2841</v>
      </c>
      <c r="X303" t="s">
        <v>3983</v>
      </c>
      <c r="Y303" t="s">
        <v>2200</v>
      </c>
      <c r="Z303" t="s">
        <v>3822</v>
      </c>
      <c r="AA303" t="s">
        <v>3984</v>
      </c>
      <c r="AB303" s="109" t="str">
        <f>HYPERLINK("mailto:"&amp;ckCodingQTable[[#This Row],[email]]&amp;"&amp;subject=Your NSF Proposal:  "&amp;ckCodingQTable[[#This Row],[Div]]&amp;" "&amp;ckCodingQTable[[#This Row],[prop_id]], ckCodingQTable[[#This Row],[email]])</f>
        <v>zhan2@uh.edu</v>
      </c>
      <c r="AC303" s="30">
        <v>43313</v>
      </c>
      <c r="AD303">
        <v>48</v>
      </c>
      <c r="AG303" s="110"/>
      <c r="AI303" s="26"/>
      <c r="AJ303" s="22"/>
      <c r="AN303" s="110"/>
      <c r="AO303" s="110"/>
      <c r="AP303" s="110"/>
      <c r="AQ303" s="110"/>
      <c r="AR303" s="7" t="str">
        <f>HYPERLINK("https://www.ejacket.nsf.gov/ej/showProposal.do?ID="&amp;ckCodingQTable[[#This Row],[prop_id]],"eJ")</f>
        <v>eJ</v>
      </c>
      <c r="AS303" t="s">
        <v>2829</v>
      </c>
      <c r="AT303" t="s">
        <v>3981</v>
      </c>
      <c r="AU303" t="b">
        <f>IF(ckCodingQTable[[#This Row],[ILN]]="N",SUBSTITUTE(AT302," ","")&lt;&gt;SUBSTITUTE(ckCodingQTable[[#This Row],[prop_titl_txt]]," ",""), FALSE)</f>
        <v>0</v>
      </c>
      <c r="AV303">
        <v>0</v>
      </c>
      <c r="AW303" s="13">
        <v>300000</v>
      </c>
      <c r="AX303" s="13">
        <v>300000</v>
      </c>
      <c r="AY303" s="13"/>
      <c r="AZ303" s="13">
        <v>12000</v>
      </c>
      <c r="BA303" s="13"/>
      <c r="BB303" s="13"/>
      <c r="BC303">
        <v>4</v>
      </c>
      <c r="BD303">
        <v>4</v>
      </c>
      <c r="BE303">
        <v>2</v>
      </c>
      <c r="BH303">
        <v>0</v>
      </c>
      <c r="BI303">
        <v>0</v>
      </c>
      <c r="BJ303">
        <v>0</v>
      </c>
      <c r="BK303">
        <v>0</v>
      </c>
      <c r="BL303" t="s">
        <v>3985</v>
      </c>
    </row>
    <row r="304" spans="1:64" x14ac:dyDescent="0.35">
      <c r="A304" s="30"/>
      <c r="B304" s="30">
        <v>43005.5625</v>
      </c>
      <c r="C304" t="s">
        <v>2868</v>
      </c>
      <c r="D304" t="s">
        <v>2869</v>
      </c>
      <c r="E304" t="s">
        <v>470</v>
      </c>
      <c r="F304" t="s">
        <v>2819</v>
      </c>
      <c r="G304" t="s">
        <v>2820</v>
      </c>
      <c r="H304" s="21" t="s">
        <v>2821</v>
      </c>
      <c r="I304" s="85">
        <v>1</v>
      </c>
      <c r="J304" s="85">
        <v>0</v>
      </c>
      <c r="K304" t="s">
        <v>2902</v>
      </c>
      <c r="L304" t="s">
        <v>1229</v>
      </c>
      <c r="M304" t="s">
        <v>93</v>
      </c>
      <c r="N304" t="str">
        <f>IF(SUM(ckCodingQTable[[#This Row],[NfmlPIs]:[NnonWhtAsnPIs]])&gt;0,"WMD","")</f>
        <v>WMD</v>
      </c>
      <c r="O304" t="b">
        <f>_xlfn.XOR(IFERROR(MATCH(ckCodingQTable[[#This Row],[st_code]],EpscorTable[],0)&gt;0,FALSE),IFERROR(FIND("9150",ckCodingQTable[[#This Row],[propPRCs]])&gt;0,FALSE))</f>
        <v>1</v>
      </c>
      <c r="P304" s="21" t="b">
        <f>_xlfn.XOR(ckCodingQTable[[#This Row],[wmd]]&lt;&gt;"",IFERROR(FIND("9102",ckCodingQTable[[#This Row],[propPRCs]])&gt;0,FALSE))</f>
        <v>1</v>
      </c>
      <c r="Q304" t="s">
        <v>2903</v>
      </c>
      <c r="S304" s="106">
        <f>S303+(ckCodingQTable[[#This Row],[ILN]]&lt;"M")</f>
        <v>172</v>
      </c>
      <c r="T304" s="21" t="s">
        <v>2863</v>
      </c>
      <c r="U304" t="s">
        <v>3986</v>
      </c>
      <c r="V304" s="7" t="str">
        <f>HYPERLINK("https://www.ejacket.nsf.gov/ej/showProposal.do?ID="&amp;ckCodingQTable[[#This Row],[prop_id]],"eJ")</f>
        <v>eJ</v>
      </c>
      <c r="W304" t="s">
        <v>2871</v>
      </c>
      <c r="X304" t="s">
        <v>3986</v>
      </c>
      <c r="Y304" t="s">
        <v>3987</v>
      </c>
      <c r="Z304" t="s">
        <v>3988</v>
      </c>
      <c r="AA304" t="s">
        <v>3379</v>
      </c>
      <c r="AB304" s="109" t="str">
        <f>HYPERLINK("mailto:"&amp;ckCodingQTable[[#This Row],[email]]&amp;"&amp;subject=Your NSF Proposal:  "&amp;ckCodingQTable[[#This Row],[Div]]&amp;" "&amp;ckCodingQTable[[#This Row],[prop_id]], ckCodingQTable[[#This Row],[email]])</f>
        <v>amy@cs.brown.edu</v>
      </c>
      <c r="AC304" s="30">
        <v>43252</v>
      </c>
      <c r="AD304">
        <v>48</v>
      </c>
      <c r="AG304" s="110"/>
      <c r="AI304" s="26"/>
      <c r="AJ304" s="22"/>
      <c r="AN304" s="110"/>
      <c r="AO304" s="110"/>
      <c r="AP304" s="110"/>
      <c r="AQ304" s="110"/>
      <c r="AR304" s="7" t="str">
        <f>HYPERLINK("https://www.ejacket.nsf.gov/ej/showProposal.do?ID="&amp;ckCodingQTable[[#This Row],[prop_id]],"eJ")</f>
        <v>eJ</v>
      </c>
      <c r="AS304" t="s">
        <v>2829</v>
      </c>
      <c r="AT304" t="s">
        <v>3989</v>
      </c>
      <c r="AU304" t="b">
        <f>IF(ckCodingQTable[[#This Row],[ILN]]="N",SUBSTITUTE(AT303," ","")&lt;&gt;SUBSTITUTE(ckCodingQTable[[#This Row],[prop_titl_txt]]," ",""), FALSE)</f>
        <v>0</v>
      </c>
      <c r="AV304">
        <v>0</v>
      </c>
      <c r="AW304" s="13">
        <v>1191813</v>
      </c>
      <c r="AX304" s="13">
        <v>1191813</v>
      </c>
      <c r="AY304" s="13"/>
      <c r="AZ304" s="13">
        <v>33469</v>
      </c>
      <c r="BA304" s="13"/>
      <c r="BB304" s="13"/>
      <c r="BC304">
        <v>16</v>
      </c>
      <c r="BD304">
        <v>8</v>
      </c>
      <c r="BE304">
        <v>8</v>
      </c>
      <c r="BH304">
        <v>2</v>
      </c>
      <c r="BI304">
        <v>0</v>
      </c>
      <c r="BJ304">
        <v>0</v>
      </c>
      <c r="BK304">
        <v>0</v>
      </c>
      <c r="BL304" t="s">
        <v>3990</v>
      </c>
    </row>
    <row r="305" spans="1:64" x14ac:dyDescent="0.35">
      <c r="A305" s="30"/>
      <c r="B305" s="30">
        <v>43005.57708333333</v>
      </c>
      <c r="C305" t="s">
        <v>2817</v>
      </c>
      <c r="D305" t="s">
        <v>2818</v>
      </c>
      <c r="E305" t="s">
        <v>476</v>
      </c>
      <c r="F305" t="s">
        <v>2819</v>
      </c>
      <c r="G305" t="s">
        <v>2820</v>
      </c>
      <c r="H305" s="21" t="s">
        <v>2821</v>
      </c>
      <c r="I305" s="85">
        <v>1</v>
      </c>
      <c r="J305" s="85">
        <v>0</v>
      </c>
      <c r="K305" t="s">
        <v>2822</v>
      </c>
      <c r="L305" t="s">
        <v>1358</v>
      </c>
      <c r="M305" t="s">
        <v>2851</v>
      </c>
      <c r="N305" t="str">
        <f>IF(SUM(ckCodingQTable[[#This Row],[NfmlPIs]:[NnonWhtAsnPIs]])&gt;0,"WMD","")</f>
        <v/>
      </c>
      <c r="O305" t="b">
        <f>_xlfn.XOR(IFERROR(MATCH(ckCodingQTable[[#This Row],[st_code]],EpscorTable[],0)&gt;0,FALSE),IFERROR(FIND("9150",ckCodingQTable[[#This Row],[propPRCs]])&gt;0,FALSE))</f>
        <v>0</v>
      </c>
      <c r="P305" s="21" t="b">
        <f>_xlfn.XOR(ckCodingQTable[[#This Row],[wmd]]&lt;&gt;"",IFERROR(FIND("9102",ckCodingQTable[[#This Row],[propPRCs]])&gt;0,FALSE))</f>
        <v>0</v>
      </c>
      <c r="Q305" t="s">
        <v>3459</v>
      </c>
      <c r="S305" s="106">
        <f>S304+(ckCodingQTable[[#This Row],[ILN]]&lt;"M")</f>
        <v>173</v>
      </c>
      <c r="T305" s="21" t="s">
        <v>2863</v>
      </c>
      <c r="U305" t="s">
        <v>1706</v>
      </c>
      <c r="V305" s="7" t="str">
        <f>HYPERLINK("https://www.ejacket.nsf.gov/ej/showProposal.do?ID="&amp;ckCodingQTable[[#This Row],[prop_id]],"eJ")</f>
        <v>eJ</v>
      </c>
      <c r="W305" t="s">
        <v>2825</v>
      </c>
      <c r="X305" t="s">
        <v>1706</v>
      </c>
      <c r="Y305" t="s">
        <v>1707</v>
      </c>
      <c r="Z305" t="s">
        <v>3598</v>
      </c>
      <c r="AA305" t="s">
        <v>2853</v>
      </c>
      <c r="AB305" s="109" t="str">
        <f>HYPERLINK("mailto:"&amp;ckCodingQTable[[#This Row],[email]]&amp;"&amp;subject=Your NSF Proposal:  "&amp;ckCodingQTable[[#This Row],[Div]]&amp;" "&amp;ckCodingQTable[[#This Row],[prop_id]], ckCodingQTable[[#This Row],[email]])</f>
        <v>sherwood@cs.ucsb.edu</v>
      </c>
      <c r="AC305" s="30">
        <v>43282</v>
      </c>
      <c r="AD305">
        <v>36</v>
      </c>
      <c r="AE305">
        <v>1</v>
      </c>
      <c r="AG305" s="110">
        <v>1</v>
      </c>
      <c r="AH305" t="s">
        <v>3950</v>
      </c>
      <c r="AI305" s="26">
        <v>7.75</v>
      </c>
      <c r="AJ305" s="22">
        <v>43081.511805555558</v>
      </c>
      <c r="AL305">
        <v>4</v>
      </c>
      <c r="AN305" s="110">
        <v>4</v>
      </c>
      <c r="AO305" s="110"/>
      <c r="AP305" s="110"/>
      <c r="AQ305" s="110"/>
      <c r="AR305" s="7" t="str">
        <f>HYPERLINK("https://www.ejacket.nsf.gov/ej/showProposal.do?ID="&amp;ckCodingQTable[[#This Row],[prop_id]],"eJ")</f>
        <v>eJ</v>
      </c>
      <c r="AS305" t="s">
        <v>2829</v>
      </c>
      <c r="AT305" t="s">
        <v>3991</v>
      </c>
      <c r="AU305" t="b">
        <f>IF(ckCodingQTable[[#This Row],[ILN]]="N",SUBSTITUTE(AT304," ","")&lt;&gt;SUBSTITUTE(ckCodingQTable[[#This Row],[prop_titl_txt]]," ",""), FALSE)</f>
        <v>0</v>
      </c>
      <c r="AV305">
        <v>0</v>
      </c>
      <c r="AW305" s="13">
        <v>1200000</v>
      </c>
      <c r="AX305" s="13">
        <v>1200000</v>
      </c>
      <c r="AY305" s="13"/>
      <c r="AZ305" s="13">
        <v>12294</v>
      </c>
      <c r="BA305" s="13"/>
      <c r="BB305" s="13"/>
      <c r="BC305">
        <v>10</v>
      </c>
      <c r="BD305">
        <v>6</v>
      </c>
      <c r="BE305">
        <v>6</v>
      </c>
      <c r="BH305">
        <v>0</v>
      </c>
      <c r="BI305">
        <v>0</v>
      </c>
      <c r="BJ305">
        <v>0</v>
      </c>
      <c r="BK305">
        <v>0</v>
      </c>
      <c r="BL305" t="s">
        <v>3992</v>
      </c>
    </row>
    <row r="306" spans="1:64" x14ac:dyDescent="0.35">
      <c r="A306" s="30"/>
      <c r="B306" s="30">
        <v>43005.577777777777</v>
      </c>
      <c r="C306" t="s">
        <v>2817</v>
      </c>
      <c r="D306" t="s">
        <v>2818</v>
      </c>
      <c r="E306" t="s">
        <v>474</v>
      </c>
      <c r="F306" t="s">
        <v>2819</v>
      </c>
      <c r="G306" t="s">
        <v>2820</v>
      </c>
      <c r="H306" s="21" t="s">
        <v>2821</v>
      </c>
      <c r="I306" s="85">
        <v>1</v>
      </c>
      <c r="J306" s="85">
        <v>0</v>
      </c>
      <c r="K306" t="s">
        <v>2822</v>
      </c>
      <c r="L306" t="s">
        <v>885</v>
      </c>
      <c r="M306" t="s">
        <v>2823</v>
      </c>
      <c r="N306" t="str">
        <f>IF(SUM(ckCodingQTable[[#This Row],[NfmlPIs]:[NnonWhtAsnPIs]])&gt;0,"WMD","")</f>
        <v/>
      </c>
      <c r="O306" t="b">
        <f>_xlfn.XOR(IFERROR(MATCH(ckCodingQTable[[#This Row],[st_code]],EpscorTable[],0)&gt;0,FALSE),IFERROR(FIND("9150",ckCodingQTable[[#This Row],[propPRCs]])&gt;0,FALSE))</f>
        <v>0</v>
      </c>
      <c r="P306" s="21" t="b">
        <f>_xlfn.XOR(ckCodingQTable[[#This Row],[wmd]]&lt;&gt;"",IFERROR(FIND("9102",ckCodingQTable[[#This Row],[propPRCs]])&gt;0,FALSE))</f>
        <v>0</v>
      </c>
      <c r="Q306" t="s">
        <v>2988</v>
      </c>
      <c r="S306" s="106">
        <f>S305+(ckCodingQTable[[#This Row],[ILN]]&lt;"M")</f>
        <v>174</v>
      </c>
      <c r="T306" s="21" t="s">
        <v>2824</v>
      </c>
      <c r="U306" t="s">
        <v>1713</v>
      </c>
      <c r="V306" s="7" t="str">
        <f>HYPERLINK("https://www.ejacket.nsf.gov/ej/showProposal.do?ID="&amp;ckCodingQTable[[#This Row],[prop_id]],"eJ")</f>
        <v>eJ</v>
      </c>
      <c r="W306" t="s">
        <v>2825</v>
      </c>
      <c r="X306" t="s">
        <v>1713</v>
      </c>
      <c r="Y306" t="s">
        <v>1714</v>
      </c>
      <c r="Z306" t="s">
        <v>3993</v>
      </c>
      <c r="AA306" t="s">
        <v>2827</v>
      </c>
      <c r="AB306" s="109" t="str">
        <f>HYPERLINK("mailto:"&amp;ckCodingQTable[[#This Row],[email]]&amp;"&amp;subject=Your NSF Proposal:  "&amp;ckCodingQTable[[#This Row],[Div]]&amp;" "&amp;ckCodingQTable[[#This Row],[prop_id]], ckCodingQTable[[#This Row],[email]])</f>
        <v>dimakis@austin.utexas.edu</v>
      </c>
      <c r="AC306" s="30">
        <v>43221</v>
      </c>
      <c r="AD306">
        <v>48</v>
      </c>
      <c r="AG306" s="110"/>
      <c r="AI306" s="26"/>
      <c r="AJ306" s="22"/>
      <c r="AK306" s="21">
        <v>4</v>
      </c>
      <c r="AN306" s="110"/>
      <c r="AO306" s="110"/>
      <c r="AP306" s="110"/>
      <c r="AQ306" s="110"/>
      <c r="AR306" s="7" t="str">
        <f>HYPERLINK("https://www.ejacket.nsf.gov/ej/showProposal.do?ID="&amp;ckCodingQTable[[#This Row],[prop_id]],"eJ")</f>
        <v>eJ</v>
      </c>
      <c r="AS306" t="s">
        <v>2829</v>
      </c>
      <c r="AT306" t="s">
        <v>3994</v>
      </c>
      <c r="AU306" t="b">
        <f>IF(ckCodingQTable[[#This Row],[ILN]]="N",SUBSTITUTE(AT305," ","")&lt;&gt;SUBSTITUTE(ckCodingQTable[[#This Row],[prop_titl_txt]]," ",""), FALSE)</f>
        <v>0</v>
      </c>
      <c r="AV306">
        <v>0</v>
      </c>
      <c r="AW306" s="13">
        <v>299510</v>
      </c>
      <c r="AX306" s="13">
        <v>299510</v>
      </c>
      <c r="AY306" s="13"/>
      <c r="AZ306" s="13">
        <v>12000</v>
      </c>
      <c r="BA306" s="13"/>
      <c r="BB306" s="13"/>
      <c r="BC306">
        <v>4</v>
      </c>
      <c r="BD306">
        <v>4</v>
      </c>
      <c r="BE306">
        <v>1</v>
      </c>
      <c r="BH306">
        <v>0</v>
      </c>
      <c r="BI306">
        <v>0</v>
      </c>
      <c r="BJ306">
        <v>0</v>
      </c>
      <c r="BK306">
        <v>0</v>
      </c>
      <c r="BL306" t="s">
        <v>3995</v>
      </c>
    </row>
    <row r="307" spans="1:64" x14ac:dyDescent="0.35">
      <c r="A307" s="30"/>
      <c r="B307" s="30">
        <v>43005.481944444444</v>
      </c>
      <c r="C307" t="s">
        <v>2817</v>
      </c>
      <c r="D307" t="s">
        <v>2818</v>
      </c>
      <c r="E307" t="s">
        <v>474</v>
      </c>
      <c r="F307" t="s">
        <v>2819</v>
      </c>
      <c r="G307" t="s">
        <v>2820</v>
      </c>
      <c r="H307" s="21" t="s">
        <v>2821</v>
      </c>
      <c r="I307" s="85">
        <v>1</v>
      </c>
      <c r="J307" s="85">
        <v>0</v>
      </c>
      <c r="K307" t="s">
        <v>2822</v>
      </c>
      <c r="L307" t="s">
        <v>885</v>
      </c>
      <c r="M307" t="s">
        <v>2833</v>
      </c>
      <c r="N307" t="str">
        <f>IF(SUM(ckCodingQTable[[#This Row],[NfmlPIs]:[NnonWhtAsnPIs]])&gt;0,"WMD","")</f>
        <v/>
      </c>
      <c r="O307" t="b">
        <f>_xlfn.XOR(IFERROR(MATCH(ckCodingQTable[[#This Row],[st_code]],EpscorTable[],0)&gt;0,FALSE),IFERROR(FIND("9150",ckCodingQTable[[#This Row],[propPRCs]])&gt;0,FALSE))</f>
        <v>0</v>
      </c>
      <c r="P307" s="21" t="b">
        <f>_xlfn.XOR(ckCodingQTable[[#This Row],[wmd]]&lt;&gt;"",IFERROR(FIND("9102",ckCodingQTable[[#This Row],[propPRCs]])&gt;0,FALSE))</f>
        <v>0</v>
      </c>
      <c r="Q307" t="s">
        <v>2988</v>
      </c>
      <c r="S307" s="106">
        <f>S306+(ckCodingQTable[[#This Row],[ILN]]&lt;"M")</f>
        <v>174</v>
      </c>
      <c r="T307" s="21" t="s">
        <v>2834</v>
      </c>
      <c r="U307" t="s">
        <v>1713</v>
      </c>
      <c r="V307" s="7" t="str">
        <f>HYPERLINK("https://www.ejacket.nsf.gov/ej/showProposal.do?ID="&amp;ckCodingQTable[[#This Row],[prop_id]],"eJ")</f>
        <v>eJ</v>
      </c>
      <c r="W307" t="s">
        <v>2825</v>
      </c>
      <c r="X307" t="s">
        <v>3996</v>
      </c>
      <c r="Y307" t="s">
        <v>3997</v>
      </c>
      <c r="Z307" t="s">
        <v>3998</v>
      </c>
      <c r="AA307" t="s">
        <v>542</v>
      </c>
      <c r="AB307" s="109" t="str">
        <f>HYPERLINK("mailto:"&amp;ckCodingQTable[[#This Row],[email]]&amp;"&amp;subject=Your NSF Proposal:  "&amp;ckCodingQTable[[#This Row],[Div]]&amp;" "&amp;ckCodingQTable[[#This Row],[prop_id]], ckCodingQTable[[#This Row],[email]])</f>
        <v>pgrover@andrew.cmu.edu</v>
      </c>
      <c r="AC307" s="30">
        <v>43221</v>
      </c>
      <c r="AD307">
        <v>48</v>
      </c>
      <c r="AG307" s="110"/>
      <c r="AI307" s="26"/>
      <c r="AJ307" s="22"/>
      <c r="AN307" s="110"/>
      <c r="AO307" s="110"/>
      <c r="AP307" s="110"/>
      <c r="AQ307" s="110"/>
      <c r="AR307" s="7" t="str">
        <f>HYPERLINK("https://www.ejacket.nsf.gov/ej/showProposal.do?ID="&amp;ckCodingQTable[[#This Row],[prop_id]],"eJ")</f>
        <v>eJ</v>
      </c>
      <c r="AS307" t="s">
        <v>2829</v>
      </c>
      <c r="AT307" t="s">
        <v>3999</v>
      </c>
      <c r="AU307" t="b">
        <f>IF(ckCodingQTable[[#This Row],[ILN]]="N",SUBSTITUTE(AT306," ","")&lt;&gt;SUBSTITUTE(ckCodingQTable[[#This Row],[prop_titl_txt]]," ",""), FALSE)</f>
        <v>0</v>
      </c>
      <c r="AV307">
        <v>0</v>
      </c>
      <c r="AW307" s="13">
        <v>300000</v>
      </c>
      <c r="AX307" s="13">
        <v>300000</v>
      </c>
      <c r="AY307" s="13"/>
      <c r="AZ307" s="13"/>
      <c r="BA307" s="13"/>
      <c r="BB307" s="13"/>
      <c r="BC307">
        <v>4</v>
      </c>
      <c r="BD307">
        <v>2</v>
      </c>
      <c r="BE307">
        <v>1</v>
      </c>
      <c r="BH307">
        <v>0</v>
      </c>
      <c r="BI307">
        <v>0</v>
      </c>
      <c r="BJ307">
        <v>0</v>
      </c>
      <c r="BK307">
        <v>0</v>
      </c>
      <c r="BL307" t="s">
        <v>4000</v>
      </c>
    </row>
    <row r="308" spans="1:64" x14ac:dyDescent="0.35">
      <c r="A308" s="30"/>
      <c r="B308" s="30">
        <v>43005.554861111108</v>
      </c>
      <c r="C308" t="s">
        <v>2817</v>
      </c>
      <c r="D308" t="s">
        <v>2818</v>
      </c>
      <c r="E308" t="s">
        <v>474</v>
      </c>
      <c r="F308" t="s">
        <v>2819</v>
      </c>
      <c r="G308" t="s">
        <v>2820</v>
      </c>
      <c r="H308" s="21" t="s">
        <v>2821</v>
      </c>
      <c r="I308" s="85">
        <v>1</v>
      </c>
      <c r="J308" s="85">
        <v>0</v>
      </c>
      <c r="K308" t="s">
        <v>2822</v>
      </c>
      <c r="L308" t="s">
        <v>885</v>
      </c>
      <c r="M308" t="s">
        <v>2833</v>
      </c>
      <c r="N308" t="str">
        <f>IF(SUM(ckCodingQTable[[#This Row],[NfmlPIs]:[NnonWhtAsnPIs]])&gt;0,"WMD","")</f>
        <v/>
      </c>
      <c r="O308" t="b">
        <f>_xlfn.XOR(IFERROR(MATCH(ckCodingQTable[[#This Row],[st_code]],EpscorTable[],0)&gt;0,FALSE),IFERROR(FIND("9150",ckCodingQTable[[#This Row],[propPRCs]])&gt;0,FALSE))</f>
        <v>0</v>
      </c>
      <c r="P308" s="21" t="b">
        <f>_xlfn.XOR(ckCodingQTable[[#This Row],[wmd]]&lt;&gt;"",IFERROR(FIND("9102",ckCodingQTable[[#This Row],[propPRCs]])&gt;0,FALSE))</f>
        <v>0</v>
      </c>
      <c r="Q308" t="s">
        <v>2988</v>
      </c>
      <c r="S308" s="106">
        <f>S307+(ckCodingQTable[[#This Row],[ILN]]&lt;"M")</f>
        <v>174</v>
      </c>
      <c r="T308" s="21" t="s">
        <v>2834</v>
      </c>
      <c r="U308" t="s">
        <v>1713</v>
      </c>
      <c r="V308" s="7" t="str">
        <f>HYPERLINK("https://www.ejacket.nsf.gov/ej/showProposal.do?ID="&amp;ckCodingQTable[[#This Row],[prop_id]],"eJ")</f>
        <v>eJ</v>
      </c>
      <c r="W308" t="s">
        <v>2825</v>
      </c>
      <c r="X308" t="s">
        <v>4001</v>
      </c>
      <c r="Y308" t="s">
        <v>4002</v>
      </c>
      <c r="Z308" t="s">
        <v>4003</v>
      </c>
      <c r="AA308" t="s">
        <v>2929</v>
      </c>
      <c r="AB308" s="109" t="str">
        <f>HYPERLINK("mailto:"&amp;ckCodingQTable[[#This Row],[email]]&amp;"&amp;subject=Your NSF Proposal:  "&amp;ckCodingQTable[[#This Row],[Div]]&amp;" "&amp;ckCodingQTable[[#This Row],[prop_id]], ckCodingQTable[[#This Row],[email]])</f>
        <v>VXC12@psu.edu</v>
      </c>
      <c r="AC308" s="30">
        <v>43221</v>
      </c>
      <c r="AD308">
        <v>48</v>
      </c>
      <c r="AG308" s="110"/>
      <c r="AI308" s="26"/>
      <c r="AJ308" s="22"/>
      <c r="AN308" s="110"/>
      <c r="AO308" s="110"/>
      <c r="AP308" s="110"/>
      <c r="AQ308" s="110"/>
      <c r="AR308" s="7" t="str">
        <f>HYPERLINK("https://www.ejacket.nsf.gov/ej/showProposal.do?ID="&amp;ckCodingQTable[[#This Row],[prop_id]],"eJ")</f>
        <v>eJ</v>
      </c>
      <c r="AS308" t="s">
        <v>2829</v>
      </c>
      <c r="AT308" t="s">
        <v>3994</v>
      </c>
      <c r="AU308" t="b">
        <f>IF(ckCodingQTable[[#This Row],[ILN]]="N",SUBSTITUTE(AT307," ","")&lt;&gt;SUBSTITUTE(ckCodingQTable[[#This Row],[prop_titl_txt]]," ",""), FALSE)</f>
        <v>0</v>
      </c>
      <c r="AV308">
        <v>0</v>
      </c>
      <c r="AW308" s="13">
        <v>300000</v>
      </c>
      <c r="AX308" s="13">
        <v>300000</v>
      </c>
      <c r="AY308" s="13"/>
      <c r="AZ308" s="13">
        <v>10000</v>
      </c>
      <c r="BA308" s="13"/>
      <c r="BB308" s="13"/>
      <c r="BC308">
        <v>4</v>
      </c>
      <c r="BD308">
        <v>4</v>
      </c>
      <c r="BE308">
        <v>1.75</v>
      </c>
      <c r="BH308">
        <v>0</v>
      </c>
      <c r="BI308">
        <v>0</v>
      </c>
      <c r="BJ308">
        <v>0</v>
      </c>
      <c r="BK308">
        <v>0</v>
      </c>
      <c r="BL308" t="s">
        <v>4004</v>
      </c>
    </row>
    <row r="309" spans="1:64" x14ac:dyDescent="0.35">
      <c r="A309" s="30"/>
      <c r="B309" s="30">
        <v>43005.563194444447</v>
      </c>
      <c r="C309" t="s">
        <v>2817</v>
      </c>
      <c r="D309" t="s">
        <v>2818</v>
      </c>
      <c r="E309" t="s">
        <v>474</v>
      </c>
      <c r="F309" t="s">
        <v>2819</v>
      </c>
      <c r="G309" t="s">
        <v>2820</v>
      </c>
      <c r="H309" s="21" t="s">
        <v>2821</v>
      </c>
      <c r="I309" s="85">
        <v>1</v>
      </c>
      <c r="J309" s="85">
        <v>0</v>
      </c>
      <c r="K309" t="s">
        <v>2822</v>
      </c>
      <c r="L309" t="s">
        <v>885</v>
      </c>
      <c r="M309" t="s">
        <v>2851</v>
      </c>
      <c r="N309" t="str">
        <f>IF(SUM(ckCodingQTable[[#This Row],[NfmlPIs]:[NnonWhtAsnPIs]])&gt;0,"WMD","")</f>
        <v/>
      </c>
      <c r="O309" t="b">
        <f>_xlfn.XOR(IFERROR(MATCH(ckCodingQTable[[#This Row],[st_code]],EpscorTable[],0)&gt;0,FALSE),IFERROR(FIND("9150",ckCodingQTable[[#This Row],[propPRCs]])&gt;0,FALSE))</f>
        <v>0</v>
      </c>
      <c r="P309" s="21" t="b">
        <f>_xlfn.XOR(ckCodingQTable[[#This Row],[wmd]]&lt;&gt;"",IFERROR(FIND("9102",ckCodingQTable[[#This Row],[propPRCs]])&gt;0,FALSE))</f>
        <v>0</v>
      </c>
      <c r="Q309" t="s">
        <v>2988</v>
      </c>
      <c r="S309" s="106">
        <f>S308+(ckCodingQTable[[#This Row],[ILN]]&lt;"M")</f>
        <v>174</v>
      </c>
      <c r="T309" s="21" t="s">
        <v>2834</v>
      </c>
      <c r="U309" t="s">
        <v>1713</v>
      </c>
      <c r="V309" s="7" t="str">
        <f>HYPERLINK("https://www.ejacket.nsf.gov/ej/showProposal.do?ID="&amp;ckCodingQTable[[#This Row],[prop_id]],"eJ")</f>
        <v>eJ</v>
      </c>
      <c r="W309" t="s">
        <v>2825</v>
      </c>
      <c r="X309" t="s">
        <v>4005</v>
      </c>
      <c r="Y309" t="s">
        <v>4006</v>
      </c>
      <c r="Z309" t="s">
        <v>4007</v>
      </c>
      <c r="AA309" t="s">
        <v>3795</v>
      </c>
      <c r="AB309" s="109" t="str">
        <f>HYPERLINK("mailto:"&amp;ckCodingQTable[[#This Row],[email]]&amp;"&amp;subject=Your NSF Proposal:  "&amp;ckCodingQTable[[#This Row],[Div]]&amp;" "&amp;ckCodingQTable[[#This Row],[prop_id]], ckCodingQTable[[#This Row],[email]])</f>
        <v>avestime@usc.edu</v>
      </c>
      <c r="AC309" s="30">
        <v>43221</v>
      </c>
      <c r="AD309">
        <v>48</v>
      </c>
      <c r="AG309" s="110"/>
      <c r="AI309" s="26"/>
      <c r="AJ309" s="22"/>
      <c r="AN309" s="110"/>
      <c r="AO309" s="110"/>
      <c r="AP309" s="110"/>
      <c r="AQ309" s="110"/>
      <c r="AR309" s="7" t="str">
        <f>HYPERLINK("https://www.ejacket.nsf.gov/ej/showProposal.do?ID="&amp;ckCodingQTable[[#This Row],[prop_id]],"eJ")</f>
        <v>eJ</v>
      </c>
      <c r="AS309" t="s">
        <v>2829</v>
      </c>
      <c r="AT309" t="s">
        <v>3994</v>
      </c>
      <c r="AU309" t="b">
        <f>IF(ckCodingQTable[[#This Row],[ILN]]="N",SUBSTITUTE(AT308," ","")&lt;&gt;SUBSTITUTE(ckCodingQTable[[#This Row],[prop_titl_txt]]," ",""), FALSE)</f>
        <v>0</v>
      </c>
      <c r="AV309">
        <v>0</v>
      </c>
      <c r="AW309" s="13">
        <v>299999</v>
      </c>
      <c r="AX309" s="13">
        <v>299999</v>
      </c>
      <c r="AY309" s="13"/>
      <c r="AZ309" s="13">
        <v>3252</v>
      </c>
      <c r="BA309" s="13"/>
      <c r="BB309" s="13"/>
      <c r="BC309">
        <v>4</v>
      </c>
      <c r="BD309">
        <v>4</v>
      </c>
      <c r="BE309">
        <v>0.64</v>
      </c>
      <c r="BH309">
        <v>0</v>
      </c>
      <c r="BI309">
        <v>0</v>
      </c>
      <c r="BJ309">
        <v>0</v>
      </c>
      <c r="BK309">
        <v>0</v>
      </c>
      <c r="BL309" t="s">
        <v>4008</v>
      </c>
    </row>
    <row r="310" spans="1:64" x14ac:dyDescent="0.35">
      <c r="A310" s="30"/>
      <c r="B310" s="30">
        <v>43005.578472222223</v>
      </c>
      <c r="C310" t="s">
        <v>2839</v>
      </c>
      <c r="D310" t="s">
        <v>2840</v>
      </c>
      <c r="E310" t="s">
        <v>462</v>
      </c>
      <c r="F310" t="s">
        <v>2819</v>
      </c>
      <c r="G310" t="s">
        <v>2820</v>
      </c>
      <c r="H310" s="21" t="s">
        <v>2821</v>
      </c>
      <c r="I310" s="85">
        <v>1</v>
      </c>
      <c r="J310" s="85">
        <v>0</v>
      </c>
      <c r="L310" t="s">
        <v>761</v>
      </c>
      <c r="M310" t="s">
        <v>2862</v>
      </c>
      <c r="N310" t="str">
        <f>IF(SUM(ckCodingQTable[[#This Row],[NfmlPIs]:[NnonWhtAsnPIs]])&gt;0,"WMD","")</f>
        <v>WMD</v>
      </c>
      <c r="O310" t="b">
        <f>_xlfn.XOR(IFERROR(MATCH(ckCodingQTable[[#This Row],[st_code]],EpscorTable[],0)&gt;0,FALSE),IFERROR(FIND("9150",ckCodingQTable[[#This Row],[propPRCs]])&gt;0,FALSE))</f>
        <v>0</v>
      </c>
      <c r="P310" s="21" t="b">
        <f>_xlfn.XOR(ckCodingQTable[[#This Row],[wmd]]&lt;&gt;"",IFERROR(FIND("9102",ckCodingQTable[[#This Row],[propPRCs]])&gt;0,FALSE))</f>
        <v>1</v>
      </c>
      <c r="Q310" t="s">
        <v>485</v>
      </c>
      <c r="S310" s="106">
        <f>S309+(ckCodingQTable[[#This Row],[ILN]]&lt;"M")</f>
        <v>175</v>
      </c>
      <c r="T310" s="21" t="s">
        <v>2863</v>
      </c>
      <c r="U310" t="s">
        <v>1716</v>
      </c>
      <c r="V310" s="7" t="str">
        <f>HYPERLINK("https://www.ejacket.nsf.gov/ej/showProposal.do?ID="&amp;ckCodingQTable[[#This Row],[prop_id]],"eJ")</f>
        <v>eJ</v>
      </c>
      <c r="W310" t="s">
        <v>2841</v>
      </c>
      <c r="X310" t="s">
        <v>1716</v>
      </c>
      <c r="Y310" t="s">
        <v>1717</v>
      </c>
      <c r="Z310" t="s">
        <v>3136</v>
      </c>
      <c r="AA310" t="s">
        <v>2938</v>
      </c>
      <c r="AB310" s="109" t="str">
        <f>HYPERLINK("mailto:"&amp;ckCodingQTable[[#This Row],[email]]&amp;"&amp;subject=Your NSF Proposal:  "&amp;ckCodingQTable[[#This Row],[Div]]&amp;" "&amp;ckCodingQTable[[#This Row],[prop_id]], ckCodingQTable[[#This Row],[email]])</f>
        <v>mickens@gmail.com</v>
      </c>
      <c r="AC310" s="30">
        <v>43160</v>
      </c>
      <c r="AD310">
        <v>48</v>
      </c>
      <c r="AG310" s="110"/>
      <c r="AI310" s="26"/>
      <c r="AJ310" s="22"/>
      <c r="AN310" s="110"/>
      <c r="AO310" s="110"/>
      <c r="AP310" s="110"/>
      <c r="AQ310" s="110"/>
      <c r="AR310" s="7" t="str">
        <f>HYPERLINK("https://www.ejacket.nsf.gov/ej/showProposal.do?ID="&amp;ckCodingQTable[[#This Row],[prop_id]],"eJ")</f>
        <v>eJ</v>
      </c>
      <c r="AS310" t="s">
        <v>2829</v>
      </c>
      <c r="AT310" t="s">
        <v>4009</v>
      </c>
      <c r="AU310" t="b">
        <f>IF(ckCodingQTable[[#This Row],[ILN]]="N",SUBSTITUTE(AT309," ","")&lt;&gt;SUBSTITUTE(ckCodingQTable[[#This Row],[prop_titl_txt]]," ",""), FALSE)</f>
        <v>0</v>
      </c>
      <c r="AV310">
        <v>0</v>
      </c>
      <c r="AW310" s="13">
        <v>1200000</v>
      </c>
      <c r="AX310" s="13">
        <v>1200000</v>
      </c>
      <c r="AY310" s="13"/>
      <c r="AZ310" s="13">
        <v>10000</v>
      </c>
      <c r="BA310" s="13">
        <v>283858</v>
      </c>
      <c r="BB310" s="13"/>
      <c r="BC310">
        <v>4</v>
      </c>
      <c r="BD310">
        <v>8</v>
      </c>
      <c r="BG310">
        <v>6</v>
      </c>
      <c r="BH310">
        <v>1</v>
      </c>
      <c r="BI310">
        <v>0</v>
      </c>
      <c r="BJ310">
        <v>0</v>
      </c>
      <c r="BK310">
        <v>0</v>
      </c>
      <c r="BL310" t="s">
        <v>4010</v>
      </c>
    </row>
    <row r="311" spans="1:64" x14ac:dyDescent="0.35">
      <c r="A311" s="30"/>
      <c r="B311" s="30">
        <v>43005.578472222223</v>
      </c>
      <c r="C311" t="s">
        <v>2868</v>
      </c>
      <c r="D311" t="s">
        <v>2869</v>
      </c>
      <c r="E311" t="s">
        <v>470</v>
      </c>
      <c r="F311" t="s">
        <v>2819</v>
      </c>
      <c r="G311" t="s">
        <v>2820</v>
      </c>
      <c r="H311" s="21" t="s">
        <v>2821</v>
      </c>
      <c r="I311" s="85">
        <v>1</v>
      </c>
      <c r="J311" s="85">
        <v>0</v>
      </c>
      <c r="K311" t="s">
        <v>2902</v>
      </c>
      <c r="L311" t="s">
        <v>1094</v>
      </c>
      <c r="M311" t="s">
        <v>2922</v>
      </c>
      <c r="N311" t="str">
        <f>IF(SUM(ckCodingQTable[[#This Row],[NfmlPIs]:[NnonWhtAsnPIs]])&gt;0,"WMD","")</f>
        <v/>
      </c>
      <c r="O311" t="b">
        <f>_xlfn.XOR(IFERROR(MATCH(ckCodingQTable[[#This Row],[st_code]],EpscorTable[],0)&gt;0,FALSE),IFERROR(FIND("9150",ckCodingQTable[[#This Row],[propPRCs]])&gt;0,FALSE))</f>
        <v>0</v>
      </c>
      <c r="P311" s="21" t="b">
        <f>_xlfn.XOR(ckCodingQTable[[#This Row],[wmd]]&lt;&gt;"",IFERROR(FIND("9102",ckCodingQTable[[#This Row],[propPRCs]])&gt;0,FALSE))</f>
        <v>0</v>
      </c>
      <c r="Q311" t="s">
        <v>2903</v>
      </c>
      <c r="S311" s="106">
        <f>S310+(ckCodingQTable[[#This Row],[ILN]]&lt;"M")</f>
        <v>176</v>
      </c>
      <c r="T311" s="21" t="s">
        <v>2863</v>
      </c>
      <c r="U311" t="s">
        <v>1719</v>
      </c>
      <c r="V311" s="7" t="str">
        <f>HYPERLINK("https://www.ejacket.nsf.gov/ej/showProposal.do?ID="&amp;ckCodingQTable[[#This Row],[prop_id]],"eJ")</f>
        <v>eJ</v>
      </c>
      <c r="W311" t="s">
        <v>2871</v>
      </c>
      <c r="X311" t="s">
        <v>1719</v>
      </c>
      <c r="Y311" t="s">
        <v>1685</v>
      </c>
      <c r="Z311" t="s">
        <v>3694</v>
      </c>
      <c r="AA311" t="s">
        <v>3215</v>
      </c>
      <c r="AB311" s="109" t="str">
        <f>HYPERLINK("mailto:"&amp;ckCodingQTable[[#This Row],[email]]&amp;"&amp;subject=Your NSF Proposal:  "&amp;ckCodingQTable[[#This Row],[Div]]&amp;" "&amp;ckCodingQTable[[#This Row],[prop_id]], ckCodingQTable[[#This Row],[email]])</f>
        <v>hager@cs.jhu.edu</v>
      </c>
      <c r="AC311" s="30">
        <v>43252</v>
      </c>
      <c r="AD311">
        <v>36</v>
      </c>
      <c r="AG311" s="110"/>
      <c r="AI311" s="26"/>
      <c r="AJ311" s="22"/>
      <c r="AN311" s="110"/>
      <c r="AO311" s="110"/>
      <c r="AP311" s="110"/>
      <c r="AQ311" s="110"/>
      <c r="AR311" s="7" t="str">
        <f>HYPERLINK("https://www.ejacket.nsf.gov/ej/showProposal.do?ID="&amp;ckCodingQTable[[#This Row],[prop_id]],"eJ")</f>
        <v>eJ</v>
      </c>
      <c r="AS311" t="s">
        <v>2829</v>
      </c>
      <c r="AT311" t="s">
        <v>4011</v>
      </c>
      <c r="AU311" t="b">
        <f>IF(ckCodingQTable[[#This Row],[ILN]]="N",SUBSTITUTE(AT310," ","")&lt;&gt;SUBSTITUTE(ckCodingQTable[[#This Row],[prop_titl_txt]]," ",""), FALSE)</f>
        <v>0</v>
      </c>
      <c r="AV311">
        <v>0</v>
      </c>
      <c r="AW311" s="13">
        <v>1197452</v>
      </c>
      <c r="AX311" s="13">
        <v>1197452</v>
      </c>
      <c r="AY311" s="13"/>
      <c r="AZ311" s="13">
        <v>30000</v>
      </c>
      <c r="BA311" s="13"/>
      <c r="BB311" s="13"/>
      <c r="BC311">
        <v>9</v>
      </c>
      <c r="BD311">
        <v>9</v>
      </c>
      <c r="BG311">
        <v>9.6</v>
      </c>
      <c r="BH311">
        <v>0</v>
      </c>
      <c r="BI311">
        <v>0</v>
      </c>
      <c r="BJ311">
        <v>0</v>
      </c>
      <c r="BK311">
        <v>0</v>
      </c>
      <c r="BL311" t="s">
        <v>3954</v>
      </c>
    </row>
    <row r="312" spans="1:64" x14ac:dyDescent="0.35">
      <c r="A312" s="30"/>
      <c r="B312" s="30">
        <v>43005.581250000003</v>
      </c>
      <c r="C312" t="s">
        <v>2839</v>
      </c>
      <c r="D312" t="s">
        <v>2840</v>
      </c>
      <c r="E312" t="s">
        <v>464</v>
      </c>
      <c r="F312" t="s">
        <v>2819</v>
      </c>
      <c r="G312" t="s">
        <v>2820</v>
      </c>
      <c r="H312" s="21" t="s">
        <v>2821</v>
      </c>
      <c r="I312" s="85">
        <v>1</v>
      </c>
      <c r="J312" s="85">
        <v>0</v>
      </c>
      <c r="L312" t="s">
        <v>1119</v>
      </c>
      <c r="M312" t="s">
        <v>3098</v>
      </c>
      <c r="N312" t="str">
        <f>IF(SUM(ckCodingQTable[[#This Row],[NfmlPIs]:[NnonWhtAsnPIs]])&gt;0,"WMD","")</f>
        <v/>
      </c>
      <c r="O312" t="b">
        <f>_xlfn.XOR(IFERROR(MATCH(ckCodingQTable[[#This Row],[st_code]],EpscorTable[],0)&gt;0,FALSE),IFERROR(FIND("9150",ckCodingQTable[[#This Row],[propPRCs]])&gt;0,FALSE))</f>
        <v>0</v>
      </c>
      <c r="P312" s="21" t="b">
        <f>_xlfn.XOR(ckCodingQTable[[#This Row],[wmd]]&lt;&gt;"",IFERROR(FIND("9102",ckCodingQTable[[#This Row],[propPRCs]])&gt;0,FALSE))</f>
        <v>0</v>
      </c>
      <c r="Q312" t="s">
        <v>485</v>
      </c>
      <c r="S312" s="106">
        <f>S311+(ckCodingQTable[[#This Row],[ILN]]&lt;"M")</f>
        <v>177</v>
      </c>
      <c r="T312" s="21" t="s">
        <v>2824</v>
      </c>
      <c r="U312" t="s">
        <v>1721</v>
      </c>
      <c r="V312" s="7" t="str">
        <f>HYPERLINK("https://www.ejacket.nsf.gov/ej/showProposal.do?ID="&amp;ckCodingQTable[[#This Row],[prop_id]],"eJ")</f>
        <v>eJ</v>
      </c>
      <c r="W312" t="s">
        <v>2841</v>
      </c>
      <c r="X312" t="s">
        <v>1721</v>
      </c>
      <c r="Y312" t="s">
        <v>1722</v>
      </c>
      <c r="Z312" t="s">
        <v>4012</v>
      </c>
      <c r="AA312" t="s">
        <v>3273</v>
      </c>
      <c r="AB312" s="109" t="str">
        <f>HYPERLINK("mailto:"&amp;ckCodingQTable[[#This Row],[email]]&amp;"&amp;subject=Your NSF Proposal:  "&amp;ckCodingQTable[[#This Row],[Div]]&amp;" "&amp;ckCodingQTable[[#This Row],[prop_id]], ckCodingQTable[[#This Row],[email]])</f>
        <v>abdallah@njit.edu</v>
      </c>
      <c r="AC312" s="30">
        <v>43344</v>
      </c>
      <c r="AD312">
        <v>48</v>
      </c>
      <c r="AG312" s="110"/>
      <c r="AI312" s="26"/>
      <c r="AJ312" s="22"/>
      <c r="AK312" s="21">
        <v>1</v>
      </c>
      <c r="AN312" s="110"/>
      <c r="AO312" s="110"/>
      <c r="AP312" s="110"/>
      <c r="AQ312" s="110"/>
      <c r="AR312" s="7" t="str">
        <f>HYPERLINK("https://www.ejacket.nsf.gov/ej/showProposal.do?ID="&amp;ckCodingQTable[[#This Row],[prop_id]],"eJ")</f>
        <v>eJ</v>
      </c>
      <c r="AS312" t="s">
        <v>2829</v>
      </c>
      <c r="AT312" t="s">
        <v>4013</v>
      </c>
      <c r="AU312" t="b">
        <f>IF(ckCodingQTable[[#This Row],[ILN]]="N",SUBSTITUTE(AT311," ","")&lt;&gt;SUBSTITUTE(ckCodingQTable[[#This Row],[prop_titl_txt]]," ",""), FALSE)</f>
        <v>0</v>
      </c>
      <c r="AV312">
        <v>0</v>
      </c>
      <c r="AW312" s="13">
        <v>501356</v>
      </c>
      <c r="AX312" s="13">
        <v>501356</v>
      </c>
      <c r="AY312" s="13"/>
      <c r="AZ312" s="13">
        <v>12000</v>
      </c>
      <c r="BA312" s="13">
        <v>111925</v>
      </c>
      <c r="BB312" s="13"/>
      <c r="BC312">
        <v>2</v>
      </c>
      <c r="BD312">
        <v>4</v>
      </c>
      <c r="BE312">
        <v>4</v>
      </c>
      <c r="BH312">
        <v>0</v>
      </c>
      <c r="BI312">
        <v>0</v>
      </c>
      <c r="BJ312">
        <v>0</v>
      </c>
      <c r="BK312">
        <v>0</v>
      </c>
      <c r="BL312" t="s">
        <v>4014</v>
      </c>
    </row>
    <row r="313" spans="1:64" x14ac:dyDescent="0.35">
      <c r="A313" s="30"/>
      <c r="B313" s="30">
        <v>43005.59652777778</v>
      </c>
      <c r="C313" t="s">
        <v>2839</v>
      </c>
      <c r="D313" t="s">
        <v>2840</v>
      </c>
      <c r="E313" t="s">
        <v>464</v>
      </c>
      <c r="F313" t="s">
        <v>2819</v>
      </c>
      <c r="G313" t="s">
        <v>2820</v>
      </c>
      <c r="H313" s="21" t="s">
        <v>2821</v>
      </c>
      <c r="I313" s="85">
        <v>1</v>
      </c>
      <c r="J313" s="85">
        <v>0</v>
      </c>
      <c r="L313" t="s">
        <v>1119</v>
      </c>
      <c r="M313" t="s">
        <v>3386</v>
      </c>
      <c r="N313" t="str">
        <f>IF(SUM(ckCodingQTable[[#This Row],[NfmlPIs]:[NnonWhtAsnPIs]])&gt;0,"WMD","")</f>
        <v/>
      </c>
      <c r="O313" t="b">
        <f>_xlfn.XOR(IFERROR(MATCH(ckCodingQTable[[#This Row],[st_code]],EpscorTable[],0)&gt;0,FALSE),IFERROR(FIND("9150",ckCodingQTable[[#This Row],[propPRCs]])&gt;0,FALSE))</f>
        <v>0</v>
      </c>
      <c r="P313" s="21" t="b">
        <f>_xlfn.XOR(ckCodingQTable[[#This Row],[wmd]]&lt;&gt;"",IFERROR(FIND("9102",ckCodingQTable[[#This Row],[propPRCs]])&gt;0,FALSE))</f>
        <v>0</v>
      </c>
      <c r="Q313" t="s">
        <v>485</v>
      </c>
      <c r="S313" s="106">
        <f>S312+(ckCodingQTable[[#This Row],[ILN]]&lt;"M")</f>
        <v>177</v>
      </c>
      <c r="T313" s="21" t="s">
        <v>2834</v>
      </c>
      <c r="U313" t="s">
        <v>1721</v>
      </c>
      <c r="V313" s="7" t="str">
        <f>HYPERLINK("https://www.ejacket.nsf.gov/ej/showProposal.do?ID="&amp;ckCodingQTable[[#This Row],[prop_id]],"eJ")</f>
        <v>eJ</v>
      </c>
      <c r="W313" t="s">
        <v>2841</v>
      </c>
      <c r="X313" t="s">
        <v>4015</v>
      </c>
      <c r="Y313" t="s">
        <v>2775</v>
      </c>
      <c r="Z313" t="s">
        <v>4016</v>
      </c>
      <c r="AA313" t="s">
        <v>603</v>
      </c>
      <c r="AB313" s="109" t="str">
        <f>HYPERLINK("mailto:"&amp;ckCodingQTable[[#This Row],[email]]&amp;"&amp;subject=Your NSF Proposal:  "&amp;ckCodingQTable[[#This Row],[Div]]&amp;" "&amp;ckCodingQTable[[#This Row],[prop_id]], ckCodingQTable[[#This Row],[email]])</f>
        <v>shroff@ece.osu.edu</v>
      </c>
      <c r="AC313" s="30">
        <v>43344</v>
      </c>
      <c r="AD313">
        <v>48</v>
      </c>
      <c r="AG313" s="110"/>
      <c r="AI313" s="26"/>
      <c r="AJ313" s="22"/>
      <c r="AN313" s="110"/>
      <c r="AO313" s="110"/>
      <c r="AP313" s="110"/>
      <c r="AQ313" s="110"/>
      <c r="AR313" s="7" t="str">
        <f>HYPERLINK("https://www.ejacket.nsf.gov/ej/showProposal.do?ID="&amp;ckCodingQTable[[#This Row],[prop_id]],"eJ")</f>
        <v>eJ</v>
      </c>
      <c r="AS313" t="s">
        <v>2829</v>
      </c>
      <c r="AT313" t="s">
        <v>4013</v>
      </c>
      <c r="AU313" t="b">
        <f>IF(ckCodingQTable[[#This Row],[ILN]]="N",SUBSTITUTE(AT312," ","")&lt;&gt;SUBSTITUTE(ckCodingQTable[[#This Row],[prop_titl_txt]]," ",""), FALSE)</f>
        <v>0</v>
      </c>
      <c r="AV313">
        <v>0</v>
      </c>
      <c r="AW313" s="13">
        <v>349000</v>
      </c>
      <c r="AX313" s="13">
        <v>349000</v>
      </c>
      <c r="AY313" s="13"/>
      <c r="AZ313" s="13">
        <v>6000</v>
      </c>
      <c r="BA313" s="13"/>
      <c r="BB313" s="13"/>
      <c r="BC313">
        <v>4</v>
      </c>
      <c r="BD313">
        <v>4</v>
      </c>
      <c r="BE313">
        <v>0.83</v>
      </c>
      <c r="BH313">
        <v>0</v>
      </c>
      <c r="BI313">
        <v>0</v>
      </c>
      <c r="BJ313">
        <v>0</v>
      </c>
      <c r="BK313">
        <v>0</v>
      </c>
      <c r="BL313" t="s">
        <v>4017</v>
      </c>
    </row>
    <row r="314" spans="1:64" x14ac:dyDescent="0.35">
      <c r="A314" s="30"/>
      <c r="B314" s="30">
        <v>43005.681944444441</v>
      </c>
      <c r="C314" t="s">
        <v>2839</v>
      </c>
      <c r="D314" t="s">
        <v>2840</v>
      </c>
      <c r="E314" t="s">
        <v>464</v>
      </c>
      <c r="F314" t="s">
        <v>2819</v>
      </c>
      <c r="G314" t="s">
        <v>2820</v>
      </c>
      <c r="H314" s="21" t="s">
        <v>2821</v>
      </c>
      <c r="I314" s="85">
        <v>1</v>
      </c>
      <c r="J314" s="85">
        <v>0</v>
      </c>
      <c r="L314" t="s">
        <v>1119</v>
      </c>
      <c r="M314" t="s">
        <v>2972</v>
      </c>
      <c r="N314" t="str">
        <f>IF(SUM(ckCodingQTable[[#This Row],[NfmlPIs]:[NnonWhtAsnPIs]])&gt;0,"WMD","")</f>
        <v/>
      </c>
      <c r="O314" t="b">
        <f>_xlfn.XOR(IFERROR(MATCH(ckCodingQTable[[#This Row],[st_code]],EpscorTable[],0)&gt;0,FALSE),IFERROR(FIND("9150",ckCodingQTable[[#This Row],[propPRCs]])&gt;0,FALSE))</f>
        <v>0</v>
      </c>
      <c r="P314" s="21" t="b">
        <f>_xlfn.XOR(ckCodingQTable[[#This Row],[wmd]]&lt;&gt;"",IFERROR(FIND("9102",ckCodingQTable[[#This Row],[propPRCs]])&gt;0,FALSE))</f>
        <v>0</v>
      </c>
      <c r="Q314" t="s">
        <v>485</v>
      </c>
      <c r="S314" s="106">
        <f>S313+(ckCodingQTable[[#This Row],[ILN]]&lt;"M")</f>
        <v>177</v>
      </c>
      <c r="T314" s="21" t="s">
        <v>2834</v>
      </c>
      <c r="U314" t="s">
        <v>1721</v>
      </c>
      <c r="V314" s="7" t="str">
        <f>HYPERLINK("https://www.ejacket.nsf.gov/ej/showProposal.do?ID="&amp;ckCodingQTable[[#This Row],[prop_id]],"eJ")</f>
        <v>eJ</v>
      </c>
      <c r="W314" t="s">
        <v>2841</v>
      </c>
      <c r="X314" t="s">
        <v>4018</v>
      </c>
      <c r="Y314" t="s">
        <v>4019</v>
      </c>
      <c r="Z314" t="s">
        <v>4020</v>
      </c>
      <c r="AA314" t="s">
        <v>647</v>
      </c>
      <c r="AB314" s="109" t="str">
        <f>HYPERLINK("mailto:"&amp;ckCodingQTable[[#This Row],[email]]&amp;"&amp;subject=Your NSF Proposal:  "&amp;ckCodingQTable[[#This Row],[Div]]&amp;" "&amp;ckCodingQTable[[#This Row],[prop_id]], ckCodingQTable[[#This Row],[email]])</f>
        <v>helgala@albany.edu</v>
      </c>
      <c r="AC314" s="30">
        <v>43344</v>
      </c>
      <c r="AD314">
        <v>48</v>
      </c>
      <c r="AG314" s="110"/>
      <c r="AI314" s="26"/>
      <c r="AJ314" s="22"/>
      <c r="AN314" s="110"/>
      <c r="AO314" s="110"/>
      <c r="AP314" s="110"/>
      <c r="AQ314" s="110"/>
      <c r="AR314" s="7" t="str">
        <f>HYPERLINK("https://www.ejacket.nsf.gov/ej/showProposal.do?ID="&amp;ckCodingQTable[[#This Row],[prop_id]],"eJ")</f>
        <v>eJ</v>
      </c>
      <c r="AS314" t="s">
        <v>2829</v>
      </c>
      <c r="AT314" t="s">
        <v>4021</v>
      </c>
      <c r="AU314" t="b">
        <f>IF(ckCodingQTable[[#This Row],[ILN]]="N",SUBSTITUTE(AT313," ","")&lt;&gt;SUBSTITUTE(ckCodingQTable[[#This Row],[prop_titl_txt]]," ",""), FALSE)</f>
        <v>0</v>
      </c>
      <c r="AV314">
        <v>0</v>
      </c>
      <c r="AW314" s="13">
        <v>349539</v>
      </c>
      <c r="AX314" s="13">
        <v>349539</v>
      </c>
      <c r="AY314" s="13"/>
      <c r="AZ314" s="13">
        <v>12365</v>
      </c>
      <c r="BA314" s="13"/>
      <c r="BB314" s="13"/>
      <c r="BC314">
        <v>6</v>
      </c>
      <c r="BD314">
        <v>4</v>
      </c>
      <c r="BE314">
        <v>6.5</v>
      </c>
      <c r="BH314">
        <v>0</v>
      </c>
      <c r="BI314">
        <v>0</v>
      </c>
      <c r="BJ314">
        <v>0</v>
      </c>
      <c r="BK314">
        <v>0</v>
      </c>
      <c r="BL314" t="s">
        <v>4022</v>
      </c>
    </row>
    <row r="315" spans="1:64" x14ac:dyDescent="0.35">
      <c r="A315" s="30"/>
      <c r="B315" s="30">
        <v>43005.581944444442</v>
      </c>
      <c r="C315" t="s">
        <v>2839</v>
      </c>
      <c r="D315" t="s">
        <v>2840</v>
      </c>
      <c r="E315" t="s">
        <v>464</v>
      </c>
      <c r="F315" t="s">
        <v>2819</v>
      </c>
      <c r="G315" t="s">
        <v>2820</v>
      </c>
      <c r="H315" s="21" t="s">
        <v>2821</v>
      </c>
      <c r="I315" s="85">
        <v>1</v>
      </c>
      <c r="J315" s="85">
        <v>0</v>
      </c>
      <c r="L315" t="s">
        <v>1119</v>
      </c>
      <c r="M315" t="s">
        <v>2856</v>
      </c>
      <c r="N315" t="str">
        <f>IF(SUM(ckCodingQTable[[#This Row],[NfmlPIs]:[NnonWhtAsnPIs]])&gt;0,"WMD","")</f>
        <v/>
      </c>
      <c r="O315" t="b">
        <f>_xlfn.XOR(IFERROR(MATCH(ckCodingQTable[[#This Row],[st_code]],EpscorTable[],0)&gt;0,FALSE),IFERROR(FIND("9150",ckCodingQTable[[#This Row],[propPRCs]])&gt;0,FALSE))</f>
        <v>0</v>
      </c>
      <c r="P315" s="21" t="b">
        <f>_xlfn.XOR(ckCodingQTable[[#This Row],[wmd]]&lt;&gt;"",IFERROR(FIND("9102",ckCodingQTable[[#This Row],[propPRCs]])&gt;0,FALSE))</f>
        <v>0</v>
      </c>
      <c r="Q315" t="s">
        <v>485</v>
      </c>
      <c r="S315" s="106">
        <f>S314+(ckCodingQTable[[#This Row],[ILN]]&lt;"M")</f>
        <v>178</v>
      </c>
      <c r="T315" s="21" t="s">
        <v>2824</v>
      </c>
      <c r="U315" t="s">
        <v>1724</v>
      </c>
      <c r="V315" s="7" t="str">
        <f>HYPERLINK("https://www.ejacket.nsf.gov/ej/showProposal.do?ID="&amp;ckCodingQTable[[#This Row],[prop_id]],"eJ")</f>
        <v>eJ</v>
      </c>
      <c r="W315" t="s">
        <v>2841</v>
      </c>
      <c r="X315" t="s">
        <v>1724</v>
      </c>
      <c r="Y315" t="s">
        <v>1725</v>
      </c>
      <c r="Z315" t="s">
        <v>4023</v>
      </c>
      <c r="AA315" t="s">
        <v>3384</v>
      </c>
      <c r="AB315" s="109" t="str">
        <f>HYPERLINK("mailto:"&amp;ckCodingQTable[[#This Row],[email]]&amp;"&amp;subject=Your NSF Proposal:  "&amp;ckCodingQTable[[#This Row],[Div]]&amp;" "&amp;ckCodingQTable[[#This Row],[prop_id]], ckCodingQTable[[#This Row],[email]])</f>
        <v>walids@vt.edu</v>
      </c>
      <c r="AC315" s="30">
        <v>43221</v>
      </c>
      <c r="AD315">
        <v>48</v>
      </c>
      <c r="AG315" s="110"/>
      <c r="AI315" s="26"/>
      <c r="AJ315" s="22"/>
      <c r="AK315" s="21">
        <v>1</v>
      </c>
      <c r="AN315" s="110"/>
      <c r="AO315" s="110"/>
      <c r="AP315" s="110"/>
      <c r="AQ315" s="110"/>
      <c r="AR315" s="7" t="str">
        <f>HYPERLINK("https://www.ejacket.nsf.gov/ej/showProposal.do?ID="&amp;ckCodingQTable[[#This Row],[prop_id]],"eJ")</f>
        <v>eJ</v>
      </c>
      <c r="AS315" t="s">
        <v>2829</v>
      </c>
      <c r="AT315" t="s">
        <v>4024</v>
      </c>
      <c r="AU315" t="b">
        <f>IF(ckCodingQTable[[#This Row],[ILN]]="N",SUBSTITUTE(AT314," ","")&lt;&gt;SUBSTITUTE(ckCodingQTable[[#This Row],[prop_titl_txt]]," ",""), FALSE)</f>
        <v>0</v>
      </c>
      <c r="AV315">
        <v>0</v>
      </c>
      <c r="AW315" s="13">
        <v>675000</v>
      </c>
      <c r="AX315" s="13">
        <v>675000</v>
      </c>
      <c r="AY315" s="13"/>
      <c r="AZ315" s="13">
        <v>7749</v>
      </c>
      <c r="BA315" s="13"/>
      <c r="BB315" s="13"/>
      <c r="BC315">
        <v>8</v>
      </c>
      <c r="BD315">
        <v>11</v>
      </c>
      <c r="BE315">
        <v>1.52</v>
      </c>
      <c r="BF315">
        <v>0.6</v>
      </c>
      <c r="BG315">
        <v>5.16</v>
      </c>
      <c r="BH315">
        <v>0</v>
      </c>
      <c r="BI315">
        <v>0</v>
      </c>
      <c r="BJ315">
        <v>0</v>
      </c>
      <c r="BK315">
        <v>0</v>
      </c>
      <c r="BL315" t="s">
        <v>4025</v>
      </c>
    </row>
    <row r="316" spans="1:64" x14ac:dyDescent="0.35">
      <c r="A316" s="30"/>
      <c r="B316" s="30">
        <v>43005.452777777777</v>
      </c>
      <c r="C316" t="s">
        <v>2839</v>
      </c>
      <c r="D316" t="s">
        <v>2840</v>
      </c>
      <c r="E316" t="s">
        <v>464</v>
      </c>
      <c r="F316" t="s">
        <v>2819</v>
      </c>
      <c r="G316" t="s">
        <v>2820</v>
      </c>
      <c r="H316" s="21" t="s">
        <v>2821</v>
      </c>
      <c r="I316" s="85">
        <v>1</v>
      </c>
      <c r="J316" s="85">
        <v>0</v>
      </c>
      <c r="L316" t="s">
        <v>1119</v>
      </c>
      <c r="M316" t="s">
        <v>3061</v>
      </c>
      <c r="N316" t="str">
        <f>IF(SUM(ckCodingQTable[[#This Row],[NfmlPIs]:[NnonWhtAsnPIs]])&gt;0,"WMD","")</f>
        <v/>
      </c>
      <c r="O316" t="b">
        <f>_xlfn.XOR(IFERROR(MATCH(ckCodingQTable[[#This Row],[st_code]],EpscorTable[],0)&gt;0,FALSE),IFERROR(FIND("9150",ckCodingQTable[[#This Row],[propPRCs]])&gt;0,FALSE))</f>
        <v>0</v>
      </c>
      <c r="P316" s="21" t="b">
        <f>_xlfn.XOR(ckCodingQTable[[#This Row],[wmd]]&lt;&gt;"",IFERROR(FIND("9102",ckCodingQTable[[#This Row],[propPRCs]])&gt;0,FALSE))</f>
        <v>0</v>
      </c>
      <c r="Q316" t="s">
        <v>485</v>
      </c>
      <c r="S316" s="106">
        <f>S315+(ckCodingQTable[[#This Row],[ILN]]&lt;"M")</f>
        <v>178</v>
      </c>
      <c r="T316" s="21" t="s">
        <v>2834</v>
      </c>
      <c r="U316" t="s">
        <v>1724</v>
      </c>
      <c r="V316" s="7" t="str">
        <f>HYPERLINK("https://www.ejacket.nsf.gov/ej/showProposal.do?ID="&amp;ckCodingQTable[[#This Row],[prop_id]],"eJ")</f>
        <v>eJ</v>
      </c>
      <c r="W316" t="s">
        <v>2841</v>
      </c>
      <c r="X316" t="s">
        <v>4026</v>
      </c>
      <c r="Y316" t="s">
        <v>4027</v>
      </c>
      <c r="Z316" t="s">
        <v>4028</v>
      </c>
      <c r="AA316" t="s">
        <v>4029</v>
      </c>
      <c r="AB316" s="109" t="str">
        <f>HYPERLINK("mailto:"&amp;ckCodingQTable[[#This Row],[email]]&amp;"&amp;subject=Your NSF Proposal:  "&amp;ckCodingQTable[[#This Row],[Div]]&amp;" "&amp;ckCodingQTable[[#This Row],[prop_id]], ckCodingQTable[[#This Row],[email]])</f>
        <v>osemiari@georgiasouthern.edu</v>
      </c>
      <c r="AC316" s="30">
        <v>43221</v>
      </c>
      <c r="AD316">
        <v>48</v>
      </c>
      <c r="AG316" s="110"/>
      <c r="AI316" s="26"/>
      <c r="AJ316" s="22"/>
      <c r="AN316" s="110"/>
      <c r="AO316" s="110"/>
      <c r="AP316" s="110"/>
      <c r="AQ316" s="110"/>
      <c r="AR316" s="7" t="str">
        <f>HYPERLINK("https://www.ejacket.nsf.gov/ej/showProposal.do?ID="&amp;ckCodingQTable[[#This Row],[prop_id]],"eJ")</f>
        <v>eJ</v>
      </c>
      <c r="AS316" t="s">
        <v>2829</v>
      </c>
      <c r="AT316" t="s">
        <v>4024</v>
      </c>
      <c r="AU316" t="b">
        <f>IF(ckCodingQTable[[#This Row],[ILN]]="N",SUBSTITUTE(AT315," ","")&lt;&gt;SUBSTITUTE(ckCodingQTable[[#This Row],[prop_titl_txt]]," ",""), FALSE)</f>
        <v>0</v>
      </c>
      <c r="AV316">
        <v>0</v>
      </c>
      <c r="AW316" s="13">
        <v>249984</v>
      </c>
      <c r="AX316" s="13">
        <v>249984</v>
      </c>
      <c r="AY316" s="13"/>
      <c r="AZ316" s="13"/>
      <c r="BA316" s="13"/>
      <c r="BB316" s="13"/>
      <c r="BC316">
        <v>4</v>
      </c>
      <c r="BD316">
        <v>4</v>
      </c>
      <c r="BE316">
        <v>8</v>
      </c>
      <c r="BH316">
        <v>0</v>
      </c>
      <c r="BI316">
        <v>0</v>
      </c>
      <c r="BJ316">
        <v>0</v>
      </c>
      <c r="BK316">
        <v>0</v>
      </c>
      <c r="BL316" t="s">
        <v>4030</v>
      </c>
    </row>
    <row r="317" spans="1:64" x14ac:dyDescent="0.35">
      <c r="A317" s="30"/>
      <c r="B317" s="30">
        <v>43005.589583333334</v>
      </c>
      <c r="C317" t="s">
        <v>2839</v>
      </c>
      <c r="D317" t="s">
        <v>2840</v>
      </c>
      <c r="E317" t="s">
        <v>464</v>
      </c>
      <c r="F317" t="s">
        <v>2819</v>
      </c>
      <c r="G317" t="s">
        <v>2820</v>
      </c>
      <c r="H317" s="21" t="s">
        <v>2821</v>
      </c>
      <c r="I317" s="85">
        <v>1</v>
      </c>
      <c r="J317" s="85">
        <v>0</v>
      </c>
      <c r="L317" t="s">
        <v>1119</v>
      </c>
      <c r="M317" t="s">
        <v>2944</v>
      </c>
      <c r="N317" t="str">
        <f>IF(SUM(ckCodingQTable[[#This Row],[NfmlPIs]:[NnonWhtAsnPIs]])&gt;0,"WMD","")</f>
        <v/>
      </c>
      <c r="O317" t="b">
        <f>_xlfn.XOR(IFERROR(MATCH(ckCodingQTable[[#This Row],[st_code]],EpscorTable[],0)&gt;0,FALSE),IFERROR(FIND("9150",ckCodingQTable[[#This Row],[propPRCs]])&gt;0,FALSE))</f>
        <v>0</v>
      </c>
      <c r="P317" s="21" t="b">
        <f>_xlfn.XOR(ckCodingQTable[[#This Row],[wmd]]&lt;&gt;"",IFERROR(FIND("9102",ckCodingQTable[[#This Row],[propPRCs]])&gt;0,FALSE))</f>
        <v>0</v>
      </c>
      <c r="Q317" t="s">
        <v>485</v>
      </c>
      <c r="S317" s="106">
        <f>S316+(ckCodingQTable[[#This Row],[ILN]]&lt;"M")</f>
        <v>178</v>
      </c>
      <c r="T317" s="21" t="s">
        <v>2834</v>
      </c>
      <c r="U317" t="s">
        <v>1724</v>
      </c>
      <c r="V317" s="7" t="str">
        <f>HYPERLINK("https://www.ejacket.nsf.gov/ej/showProposal.do?ID="&amp;ckCodingQTable[[#This Row],[prop_id]],"eJ")</f>
        <v>eJ</v>
      </c>
      <c r="W317" t="s">
        <v>2841</v>
      </c>
      <c r="X317" t="s">
        <v>4031</v>
      </c>
      <c r="Y317" t="s">
        <v>4032</v>
      </c>
      <c r="Z317" t="s">
        <v>4033</v>
      </c>
      <c r="AA317" t="s">
        <v>2947</v>
      </c>
      <c r="AB317" s="109" t="str">
        <f>HYPERLINK("mailto:"&amp;ckCodingQTable[[#This Row],[email]]&amp;"&amp;subject=Your NSF Proposal:  "&amp;ckCodingQTable[[#This Row],[Div]]&amp;" "&amp;ckCodingQTable[[#This Row],[prop_id]], ckCodingQTable[[#This Row],[email]])</f>
        <v>sangtae.ha@colorado.edu</v>
      </c>
      <c r="AC317" s="30">
        <v>43221</v>
      </c>
      <c r="AD317">
        <v>48</v>
      </c>
      <c r="AG317" s="110"/>
      <c r="AI317" s="26"/>
      <c r="AJ317" s="22"/>
      <c r="AN317" s="110"/>
      <c r="AO317" s="110"/>
      <c r="AP317" s="110"/>
      <c r="AQ317" s="110"/>
      <c r="AR317" s="7" t="str">
        <f>HYPERLINK("https://www.ejacket.nsf.gov/ej/showProposal.do?ID="&amp;ckCodingQTable[[#This Row],[prop_id]],"eJ")</f>
        <v>eJ</v>
      </c>
      <c r="AS317" t="s">
        <v>2829</v>
      </c>
      <c r="AT317" t="s">
        <v>4024</v>
      </c>
      <c r="AU317" t="b">
        <f>IF(ckCodingQTable[[#This Row],[ILN]]="N",SUBSTITUTE(AT316," ","")&lt;&gt;SUBSTITUTE(ckCodingQTable[[#This Row],[prop_titl_txt]]," ",""), FALSE)</f>
        <v>0</v>
      </c>
      <c r="AV317">
        <v>0</v>
      </c>
      <c r="AW317" s="13">
        <v>275000</v>
      </c>
      <c r="AX317" s="13">
        <v>275000</v>
      </c>
      <c r="AY317" s="13"/>
      <c r="AZ317" s="13">
        <v>12625</v>
      </c>
      <c r="BA317" s="13"/>
      <c r="BB317" s="13"/>
      <c r="BC317">
        <v>4</v>
      </c>
      <c r="BH317">
        <v>0</v>
      </c>
      <c r="BI317">
        <v>0</v>
      </c>
      <c r="BJ317">
        <v>0</v>
      </c>
      <c r="BK317">
        <v>0</v>
      </c>
      <c r="BL317" t="s">
        <v>4034</v>
      </c>
    </row>
    <row r="318" spans="1:64" x14ac:dyDescent="0.35">
      <c r="A318" s="30"/>
      <c r="B318" s="30">
        <v>43005.581944444442</v>
      </c>
      <c r="C318" t="s">
        <v>2868</v>
      </c>
      <c r="D318" t="s">
        <v>2869</v>
      </c>
      <c r="E318" t="s">
        <v>468</v>
      </c>
      <c r="F318" t="s">
        <v>2819</v>
      </c>
      <c r="G318" t="s">
        <v>2820</v>
      </c>
      <c r="H318" s="21" t="s">
        <v>2821</v>
      </c>
      <c r="I318" s="85">
        <v>1</v>
      </c>
      <c r="J318" s="85">
        <v>0</v>
      </c>
      <c r="K318" t="s">
        <v>2911</v>
      </c>
      <c r="L318" t="s">
        <v>807</v>
      </c>
      <c r="M318" t="s">
        <v>2944</v>
      </c>
      <c r="N318" t="str">
        <f>IF(SUM(ckCodingQTable[[#This Row],[NfmlPIs]:[NnonWhtAsnPIs]])&gt;0,"WMD","")</f>
        <v>WMD</v>
      </c>
      <c r="O318" t="b">
        <f>_xlfn.XOR(IFERROR(MATCH(ckCodingQTable[[#This Row],[st_code]],EpscorTable[],0)&gt;0,FALSE),IFERROR(FIND("9150",ckCodingQTable[[#This Row],[propPRCs]])&gt;0,FALSE))</f>
        <v>0</v>
      </c>
      <c r="P318" s="21" t="b">
        <f>_xlfn.XOR(ckCodingQTable[[#This Row],[wmd]]&lt;&gt;"",IFERROR(FIND("9102",ckCodingQTable[[#This Row],[propPRCs]])&gt;0,FALSE))</f>
        <v>1</v>
      </c>
      <c r="Q318" t="s">
        <v>468</v>
      </c>
      <c r="S318" s="106">
        <f>S317+(ckCodingQTable[[#This Row],[ILN]]&lt;"M")</f>
        <v>179</v>
      </c>
      <c r="T318" s="21" t="s">
        <v>2863</v>
      </c>
      <c r="U318" t="s">
        <v>1727</v>
      </c>
      <c r="V318" s="7" t="str">
        <f>HYPERLINK("https://www.ejacket.nsf.gov/ej/showProposal.do?ID="&amp;ckCodingQTable[[#This Row],[prop_id]],"eJ")</f>
        <v>eJ</v>
      </c>
      <c r="W318" t="s">
        <v>2871</v>
      </c>
      <c r="X318" t="s">
        <v>1727</v>
      </c>
      <c r="Y318" t="s">
        <v>1728</v>
      </c>
      <c r="Z318" t="s">
        <v>3988</v>
      </c>
      <c r="AA318" t="s">
        <v>2947</v>
      </c>
      <c r="AB318" s="109" t="str">
        <f>HYPERLINK("mailto:"&amp;ckCodingQTable[[#This Row],[email]]&amp;"&amp;subject=Your NSF Proposal:  "&amp;ckCodingQTable[[#This Row],[Div]]&amp;" "&amp;ckCodingQTable[[#This Row],[prop_id]], ckCodingQTable[[#This Row],[email]])</f>
        <v>amy.voida@colorado.edu</v>
      </c>
      <c r="AC318" s="30">
        <v>43282</v>
      </c>
      <c r="AD318">
        <v>48</v>
      </c>
      <c r="AG318" s="110"/>
      <c r="AI318" s="26"/>
      <c r="AJ318" s="22"/>
      <c r="AN318" s="110"/>
      <c r="AO318" s="110"/>
      <c r="AP318" s="110"/>
      <c r="AQ318" s="110"/>
      <c r="AR318" s="7" t="str">
        <f>HYPERLINK("https://www.ejacket.nsf.gov/ej/showProposal.do?ID="&amp;ckCodingQTable[[#This Row],[prop_id]],"eJ")</f>
        <v>eJ</v>
      </c>
      <c r="AS318" t="s">
        <v>2881</v>
      </c>
      <c r="AT318" t="s">
        <v>4035</v>
      </c>
      <c r="AU318" t="b">
        <f>IF(ckCodingQTable[[#This Row],[ILN]]="N",SUBSTITUTE(AT317," ","")&lt;&gt;SUBSTITUTE(ckCodingQTable[[#This Row],[prop_titl_txt]]," ",""), FALSE)</f>
        <v>0</v>
      </c>
      <c r="AV318">
        <v>0</v>
      </c>
      <c r="AW318" s="13">
        <v>1122630</v>
      </c>
      <c r="AX318" s="13">
        <v>1122630</v>
      </c>
      <c r="AY318" s="13">
        <v>373995</v>
      </c>
      <c r="AZ318" s="13">
        <v>34983</v>
      </c>
      <c r="BA318" s="13"/>
      <c r="BB318" s="13"/>
      <c r="BC318">
        <v>4</v>
      </c>
      <c r="BD318">
        <v>4</v>
      </c>
      <c r="BE318">
        <v>4</v>
      </c>
      <c r="BH318">
        <v>2</v>
      </c>
      <c r="BI318">
        <v>0</v>
      </c>
      <c r="BJ318">
        <v>0</v>
      </c>
      <c r="BK318">
        <v>0</v>
      </c>
      <c r="BL318" t="s">
        <v>4036</v>
      </c>
    </row>
    <row r="319" spans="1:64" x14ac:dyDescent="0.35">
      <c r="A319" s="30"/>
      <c r="B319" s="30">
        <v>43005.582638888889</v>
      </c>
      <c r="C319" t="s">
        <v>2817</v>
      </c>
      <c r="D319" t="s">
        <v>2818</v>
      </c>
      <c r="E319" t="s">
        <v>472</v>
      </c>
      <c r="F319" t="s">
        <v>2819</v>
      </c>
      <c r="G319" t="s">
        <v>2820</v>
      </c>
      <c r="H319" s="21" t="s">
        <v>2821</v>
      </c>
      <c r="I319" s="85">
        <v>1</v>
      </c>
      <c r="J319" s="85">
        <v>0</v>
      </c>
      <c r="K319" t="s">
        <v>2822</v>
      </c>
      <c r="L319" t="s">
        <v>863</v>
      </c>
      <c r="M319" t="s">
        <v>113</v>
      </c>
      <c r="N319" t="str">
        <f>IF(SUM(ckCodingQTable[[#This Row],[NfmlPIs]:[NnonWhtAsnPIs]])&gt;0,"WMD","")</f>
        <v/>
      </c>
      <c r="O319" t="b">
        <f>_xlfn.XOR(IFERROR(MATCH(ckCodingQTable[[#This Row],[st_code]],EpscorTable[],0)&gt;0,FALSE),IFERROR(FIND("9150",ckCodingQTable[[#This Row],[propPRCs]])&gt;0,FALSE))</f>
        <v>0</v>
      </c>
      <c r="P319" s="21" t="b">
        <f>_xlfn.XOR(ckCodingQTable[[#This Row],[wmd]]&lt;&gt;"",IFERROR(FIND("9102",ckCodingQTable[[#This Row],[propPRCs]])&gt;0,FALSE))</f>
        <v>0</v>
      </c>
      <c r="Q319" t="s">
        <v>4037</v>
      </c>
      <c r="R319" s="22">
        <v>43082.530104166668</v>
      </c>
      <c r="S319" s="106">
        <f>S318+(ckCodingQTable[[#This Row],[ILN]]&lt;"M")</f>
        <v>180</v>
      </c>
      <c r="T319" s="21" t="s">
        <v>2824</v>
      </c>
      <c r="U319" t="s">
        <v>1730</v>
      </c>
      <c r="V319" s="7" t="str">
        <f>HYPERLINK("https://www.ejacket.nsf.gov/ej/showProposal.do?ID="&amp;ckCodingQTable[[#This Row],[prop_id]],"eJ")</f>
        <v>eJ</v>
      </c>
      <c r="W319" t="s">
        <v>2825</v>
      </c>
      <c r="X319" t="s">
        <v>1730</v>
      </c>
      <c r="Y319" t="s">
        <v>1731</v>
      </c>
      <c r="Z319" t="s">
        <v>4038</v>
      </c>
      <c r="AA319" t="s">
        <v>4039</v>
      </c>
      <c r="AB319" s="109" t="str">
        <f>HYPERLINK("mailto:"&amp;ckCodingQTable[[#This Row],[email]]&amp;"&amp;subject=Your NSF Proposal:  "&amp;ckCodingQTable[[#This Row],[Div]]&amp;" "&amp;ckCodingQTable[[#This Row],[prop_id]], ckCodingQTable[[#This Row],[email]])</f>
        <v>qcheng@ou.edu</v>
      </c>
      <c r="AC319" s="30">
        <v>43282</v>
      </c>
      <c r="AD319">
        <v>36</v>
      </c>
      <c r="AE319">
        <v>1</v>
      </c>
      <c r="AG319" s="110">
        <v>1</v>
      </c>
      <c r="AH319" t="s">
        <v>4040</v>
      </c>
      <c r="AI319" s="26">
        <v>5</v>
      </c>
      <c r="AJ319" s="22">
        <v>43081.617361111108</v>
      </c>
      <c r="AL319">
        <v>4</v>
      </c>
      <c r="AN319" s="110">
        <v>4</v>
      </c>
      <c r="AO319" s="110"/>
      <c r="AP319" s="110"/>
      <c r="AQ319" s="110"/>
      <c r="AR319" s="7" t="str">
        <f>HYPERLINK("https://www.ejacket.nsf.gov/ej/showProposal.do?ID="&amp;ckCodingQTable[[#This Row],[prop_id]],"eJ")</f>
        <v>eJ</v>
      </c>
      <c r="AS319" t="s">
        <v>2829</v>
      </c>
      <c r="AT319" t="s">
        <v>4041</v>
      </c>
      <c r="AU319" t="b">
        <f>IF(ckCodingQTable[[#This Row],[ILN]]="N",SUBSTITUTE(AT318," ","")&lt;&gt;SUBSTITUTE(ckCodingQTable[[#This Row],[prop_titl_txt]]," ",""), FALSE)</f>
        <v>0</v>
      </c>
      <c r="AV319">
        <v>0</v>
      </c>
      <c r="AW319" s="13">
        <v>298823</v>
      </c>
      <c r="AX319" s="13">
        <v>298823</v>
      </c>
      <c r="AY319" s="13"/>
      <c r="AZ319" s="13"/>
      <c r="BA319" s="13"/>
      <c r="BB319" s="13"/>
      <c r="BC319">
        <v>3</v>
      </c>
      <c r="BD319">
        <v>3</v>
      </c>
      <c r="BE319">
        <v>3</v>
      </c>
      <c r="BH319">
        <v>0</v>
      </c>
      <c r="BI319">
        <v>0</v>
      </c>
      <c r="BJ319">
        <v>0</v>
      </c>
      <c r="BK319">
        <v>0</v>
      </c>
      <c r="BL319" t="s">
        <v>4042</v>
      </c>
    </row>
    <row r="320" spans="1:64" x14ac:dyDescent="0.35">
      <c r="A320" s="30"/>
      <c r="B320" s="30">
        <v>43005.537499999999</v>
      </c>
      <c r="C320" t="s">
        <v>2817</v>
      </c>
      <c r="D320" t="s">
        <v>2818</v>
      </c>
      <c r="E320" t="s">
        <v>472</v>
      </c>
      <c r="F320" t="s">
        <v>2819</v>
      </c>
      <c r="G320" t="s">
        <v>2820</v>
      </c>
      <c r="H320" s="21" t="s">
        <v>2821</v>
      </c>
      <c r="I320" s="85">
        <v>1</v>
      </c>
      <c r="J320" s="85">
        <v>0</v>
      </c>
      <c r="K320" t="s">
        <v>2822</v>
      </c>
      <c r="L320" t="s">
        <v>863</v>
      </c>
      <c r="M320" t="s">
        <v>2851</v>
      </c>
      <c r="N320" t="str">
        <f>IF(SUM(ckCodingQTable[[#This Row],[NfmlPIs]:[NnonWhtAsnPIs]])&gt;0,"WMD","")</f>
        <v/>
      </c>
      <c r="O320" t="b">
        <f>_xlfn.XOR(IFERROR(MATCH(ckCodingQTable[[#This Row],[st_code]],EpscorTable[],0)&gt;0,FALSE),IFERROR(FIND("9150",ckCodingQTable[[#This Row],[propPRCs]])&gt;0,FALSE))</f>
        <v>0</v>
      </c>
      <c r="P320" s="21" t="b">
        <f>_xlfn.XOR(ckCodingQTable[[#This Row],[wmd]]&lt;&gt;"",IFERROR(FIND("9102",ckCodingQTable[[#This Row],[propPRCs]])&gt;0,FALSE))</f>
        <v>0</v>
      </c>
      <c r="Q320" t="s">
        <v>3122</v>
      </c>
      <c r="R320" s="22">
        <v>43082.530104166668</v>
      </c>
      <c r="S320" s="106">
        <f>S319+(ckCodingQTable[[#This Row],[ILN]]&lt;"M")</f>
        <v>180</v>
      </c>
      <c r="T320" s="21" t="s">
        <v>2834</v>
      </c>
      <c r="U320" t="s">
        <v>1730</v>
      </c>
      <c r="V320" s="7" t="str">
        <f>HYPERLINK("https://www.ejacket.nsf.gov/ej/showProposal.do?ID="&amp;ckCodingQTable[[#This Row],[prop_id]],"eJ")</f>
        <v>eJ</v>
      </c>
      <c r="W320" t="s">
        <v>2825</v>
      </c>
      <c r="X320" t="s">
        <v>4043</v>
      </c>
      <c r="Y320" t="s">
        <v>4044</v>
      </c>
      <c r="Z320" t="s">
        <v>4045</v>
      </c>
      <c r="AA320" t="s">
        <v>2899</v>
      </c>
      <c r="AB320" s="109" t="str">
        <f>HYPERLINK("mailto:"&amp;ckCodingQTable[[#This Row],[email]]&amp;"&amp;subject=Your NSF Proposal:  "&amp;ckCodingQTable[[#This Row],[Div]]&amp;" "&amp;ckCodingQTable[[#This Row],[prop_id]], ckCodingQTable[[#This Row],[email]])</f>
        <v>dwan@math.uci.edu</v>
      </c>
      <c r="AC320" s="30">
        <v>43282</v>
      </c>
      <c r="AD320">
        <v>36</v>
      </c>
      <c r="AG320" s="110"/>
      <c r="AI320" s="26"/>
      <c r="AJ320" s="22"/>
      <c r="AN320" s="110"/>
      <c r="AO320" s="110"/>
      <c r="AP320" s="110"/>
      <c r="AQ320" s="110"/>
      <c r="AR320" s="7" t="str">
        <f>HYPERLINK("https://www.ejacket.nsf.gov/ej/showProposal.do?ID="&amp;ckCodingQTable[[#This Row],[prop_id]],"eJ")</f>
        <v>eJ</v>
      </c>
      <c r="AS320" t="s">
        <v>2829</v>
      </c>
      <c r="AT320" t="s">
        <v>4041</v>
      </c>
      <c r="AU320" t="b">
        <f>IF(ckCodingQTable[[#This Row],[ILN]]="N",SUBSTITUTE(AT319," ","")&lt;&gt;SUBSTITUTE(ckCodingQTable[[#This Row],[prop_titl_txt]]," ",""), FALSE)</f>
        <v>0</v>
      </c>
      <c r="AV320">
        <v>0</v>
      </c>
      <c r="AW320" s="13">
        <v>299950</v>
      </c>
      <c r="AX320" s="13">
        <v>299950</v>
      </c>
      <c r="AY320" s="13"/>
      <c r="AZ320" s="13">
        <v>15455</v>
      </c>
      <c r="BA320" s="13"/>
      <c r="BB320" s="13"/>
      <c r="BC320">
        <v>3</v>
      </c>
      <c r="BD320">
        <v>3</v>
      </c>
      <c r="BE320">
        <v>3</v>
      </c>
      <c r="BH320">
        <v>0</v>
      </c>
      <c r="BI320">
        <v>0</v>
      </c>
      <c r="BJ320">
        <v>0</v>
      </c>
      <c r="BK320">
        <v>0</v>
      </c>
      <c r="BL320" t="s">
        <v>4046</v>
      </c>
    </row>
    <row r="321" spans="1:64" x14ac:dyDescent="0.35">
      <c r="A321" s="30"/>
      <c r="B321" s="30">
        <v>43005.547222222223</v>
      </c>
      <c r="C321" t="s">
        <v>2817</v>
      </c>
      <c r="D321" t="s">
        <v>2818</v>
      </c>
      <c r="E321" t="s">
        <v>472</v>
      </c>
      <c r="F321" t="s">
        <v>2819</v>
      </c>
      <c r="G321" t="s">
        <v>2820</v>
      </c>
      <c r="H321" s="21" t="s">
        <v>2821</v>
      </c>
      <c r="I321" s="85">
        <v>1</v>
      </c>
      <c r="J321" s="85">
        <v>0</v>
      </c>
      <c r="K321" t="s">
        <v>2822</v>
      </c>
      <c r="L321" t="s">
        <v>863</v>
      </c>
      <c r="M321" t="s">
        <v>115</v>
      </c>
      <c r="N321" t="str">
        <f>IF(SUM(ckCodingQTable[[#This Row],[NfmlPIs]:[NnonWhtAsnPIs]])&gt;0,"WMD","")</f>
        <v/>
      </c>
      <c r="O321" t="b">
        <f>_xlfn.XOR(IFERROR(MATCH(ckCodingQTable[[#This Row],[st_code]],EpscorTable[],0)&gt;0,FALSE),IFERROR(FIND("9150",ckCodingQTable[[#This Row],[propPRCs]])&gt;0,FALSE))</f>
        <v>0</v>
      </c>
      <c r="P321" s="21" t="b">
        <f>_xlfn.XOR(ckCodingQTable[[#This Row],[wmd]]&lt;&gt;"",IFERROR(FIND("9102",ckCodingQTable[[#This Row],[propPRCs]])&gt;0,FALSE))</f>
        <v>0</v>
      </c>
      <c r="Q321" t="s">
        <v>4037</v>
      </c>
      <c r="R321" s="22">
        <v>43082.530104166668</v>
      </c>
      <c r="S321" s="106">
        <f>S320+(ckCodingQTable[[#This Row],[ILN]]&lt;"M")</f>
        <v>180</v>
      </c>
      <c r="T321" s="21" t="s">
        <v>2834</v>
      </c>
      <c r="U321" t="s">
        <v>1730</v>
      </c>
      <c r="V321" s="7" t="str">
        <f>HYPERLINK("https://www.ejacket.nsf.gov/ej/showProposal.do?ID="&amp;ckCodingQTable[[#This Row],[prop_id]],"eJ")</f>
        <v>eJ</v>
      </c>
      <c r="W321" t="s">
        <v>2825</v>
      </c>
      <c r="X321" t="s">
        <v>4047</v>
      </c>
      <c r="Y321" t="s">
        <v>4048</v>
      </c>
      <c r="Z321" t="s">
        <v>4049</v>
      </c>
      <c r="AA321" t="s">
        <v>3366</v>
      </c>
      <c r="AB321" s="109" t="str">
        <f>HYPERLINK("mailto:"&amp;ckCodingQTable[[#This Row],[email]]&amp;"&amp;subject=Your NSF Proposal:  "&amp;ckCodingQTable[[#This Row],[Div]]&amp;" "&amp;ckCodingQTable[[#This Row],[prop_id]], ckCodingQTable[[#This Row],[email]])</f>
        <v>sgao@clemson.edu</v>
      </c>
      <c r="AC321" s="30">
        <v>43282</v>
      </c>
      <c r="AD321">
        <v>36</v>
      </c>
      <c r="AG321" s="110"/>
      <c r="AI321" s="26"/>
      <c r="AJ321" s="22"/>
      <c r="AN321" s="110"/>
      <c r="AO321" s="110"/>
      <c r="AP321" s="110"/>
      <c r="AQ321" s="110"/>
      <c r="AR321" s="7" t="str">
        <f>HYPERLINK("https://www.ejacket.nsf.gov/ej/showProposal.do?ID="&amp;ckCodingQTable[[#This Row],[prop_id]],"eJ")</f>
        <v>eJ</v>
      </c>
      <c r="AS321" t="s">
        <v>2829</v>
      </c>
      <c r="AT321" t="s">
        <v>4050</v>
      </c>
      <c r="AU321" t="b">
        <f>IF(ckCodingQTable[[#This Row],[ILN]]="N",SUBSTITUTE(AT320," ","")&lt;&gt;SUBSTITUTE(ckCodingQTable[[#This Row],[prop_titl_txt]]," ",""), FALSE)</f>
        <v>0</v>
      </c>
      <c r="AV321">
        <v>0</v>
      </c>
      <c r="AW321" s="13">
        <v>299918</v>
      </c>
      <c r="AX321" s="13">
        <v>299918</v>
      </c>
      <c r="AY321" s="13"/>
      <c r="AZ321" s="13">
        <v>13500</v>
      </c>
      <c r="BA321" s="13"/>
      <c r="BB321" s="13"/>
      <c r="BC321">
        <v>3</v>
      </c>
      <c r="BD321">
        <v>3</v>
      </c>
      <c r="BE321">
        <v>3.3</v>
      </c>
      <c r="BH321">
        <v>0</v>
      </c>
      <c r="BI321">
        <v>0</v>
      </c>
      <c r="BJ321">
        <v>0</v>
      </c>
      <c r="BK321">
        <v>0</v>
      </c>
      <c r="BL321" t="s">
        <v>4051</v>
      </c>
    </row>
    <row r="322" spans="1:64" x14ac:dyDescent="0.35">
      <c r="A322" s="30"/>
      <c r="B322" s="30">
        <v>43005.606249999997</v>
      </c>
      <c r="C322" t="s">
        <v>2817</v>
      </c>
      <c r="D322" t="s">
        <v>2818</v>
      </c>
      <c r="E322" t="s">
        <v>472</v>
      </c>
      <c r="F322" t="s">
        <v>2819</v>
      </c>
      <c r="G322" t="s">
        <v>2820</v>
      </c>
      <c r="H322" s="21" t="s">
        <v>2821</v>
      </c>
      <c r="I322" s="85">
        <v>1</v>
      </c>
      <c r="J322" s="85">
        <v>0</v>
      </c>
      <c r="K322" t="s">
        <v>2822</v>
      </c>
      <c r="L322" t="s">
        <v>863</v>
      </c>
      <c r="M322" t="s">
        <v>2823</v>
      </c>
      <c r="N322" t="str">
        <f>IF(SUM(ckCodingQTable[[#This Row],[NfmlPIs]:[NnonWhtAsnPIs]])&gt;0,"WMD","")</f>
        <v>WMD</v>
      </c>
      <c r="O322" t="b">
        <f>_xlfn.XOR(IFERROR(MATCH(ckCodingQTable[[#This Row],[st_code]],EpscorTable[],0)&gt;0,FALSE),IFERROR(FIND("9150",ckCodingQTable[[#This Row],[propPRCs]])&gt;0,FALSE))</f>
        <v>0</v>
      </c>
      <c r="P322" s="21" t="b">
        <f>_xlfn.XOR(ckCodingQTable[[#This Row],[wmd]]&lt;&gt;"",IFERROR(FIND("9102",ckCodingQTable[[#This Row],[propPRCs]])&gt;0,FALSE))</f>
        <v>1</v>
      </c>
      <c r="Q322" t="s">
        <v>3122</v>
      </c>
      <c r="R322" s="22">
        <v>43082.530104166668</v>
      </c>
      <c r="S322" s="106">
        <f>S321+(ckCodingQTable[[#This Row],[ILN]]&lt;"M")</f>
        <v>180</v>
      </c>
      <c r="T322" s="21" t="s">
        <v>2834</v>
      </c>
      <c r="U322" t="s">
        <v>1730</v>
      </c>
      <c r="V322" s="7" t="str">
        <f>HYPERLINK("https://www.ejacket.nsf.gov/ej/showProposal.do?ID="&amp;ckCodingQTable[[#This Row],[prop_id]],"eJ")</f>
        <v>eJ</v>
      </c>
      <c r="W322" t="s">
        <v>2825</v>
      </c>
      <c r="X322" t="s">
        <v>4052</v>
      </c>
      <c r="Y322" t="s">
        <v>4053</v>
      </c>
      <c r="Z322" t="s">
        <v>4054</v>
      </c>
      <c r="AA322" t="s">
        <v>4055</v>
      </c>
      <c r="AB322" s="109" t="str">
        <f>HYPERLINK("mailto:"&amp;ckCodingQTable[[#This Row],[email]]&amp;"&amp;subject=Your NSF Proposal:  "&amp;ckCodingQTable[[#This Row],[Div]]&amp;" "&amp;ckCodingQTable[[#This Row],[prop_id]], ckCodingQTable[[#This Row],[email]])</f>
        <v>rojas@math.tamu.edu</v>
      </c>
      <c r="AC322" s="30">
        <v>43282</v>
      </c>
      <c r="AD322">
        <v>36</v>
      </c>
      <c r="AG322" s="110"/>
      <c r="AI322" s="26"/>
      <c r="AJ322" s="22"/>
      <c r="AN322" s="110"/>
      <c r="AO322" s="110"/>
      <c r="AP322" s="110"/>
      <c r="AQ322" s="110"/>
      <c r="AR322" s="7" t="str">
        <f>HYPERLINK("https://www.ejacket.nsf.gov/ej/showProposal.do?ID="&amp;ckCodingQTable[[#This Row],[prop_id]],"eJ")</f>
        <v>eJ</v>
      </c>
      <c r="AS322" t="s">
        <v>2829</v>
      </c>
      <c r="AT322" t="s">
        <v>4041</v>
      </c>
      <c r="AU322" t="b">
        <f>IF(ckCodingQTable[[#This Row],[ILN]]="N",SUBSTITUTE(AT321," ","")&lt;&gt;SUBSTITUTE(ckCodingQTable[[#This Row],[prop_titl_txt]]," ",""), FALSE)</f>
        <v>0</v>
      </c>
      <c r="AV322">
        <v>0</v>
      </c>
      <c r="AW322" s="13">
        <v>300000</v>
      </c>
      <c r="AX322" s="13">
        <v>300000</v>
      </c>
      <c r="AY322" s="13"/>
      <c r="AZ322" s="13"/>
      <c r="BA322" s="13"/>
      <c r="BB322" s="13"/>
      <c r="BC322">
        <v>6</v>
      </c>
      <c r="BD322">
        <v>3</v>
      </c>
      <c r="BG322">
        <v>4.5</v>
      </c>
      <c r="BH322">
        <v>0</v>
      </c>
      <c r="BI322">
        <v>1</v>
      </c>
      <c r="BJ322">
        <v>0</v>
      </c>
      <c r="BK322">
        <v>0</v>
      </c>
      <c r="BL322" t="s">
        <v>4056</v>
      </c>
    </row>
    <row r="323" spans="1:64" x14ac:dyDescent="0.35">
      <c r="A323" s="30"/>
      <c r="B323" s="30">
        <v>43005.582638888889</v>
      </c>
      <c r="C323" t="s">
        <v>2817</v>
      </c>
      <c r="D323" t="s">
        <v>2818</v>
      </c>
      <c r="E323" t="s">
        <v>476</v>
      </c>
      <c r="F323" t="s">
        <v>2819</v>
      </c>
      <c r="G323" t="s">
        <v>2820</v>
      </c>
      <c r="H323" s="21" t="s">
        <v>2821</v>
      </c>
      <c r="I323" s="85">
        <v>1</v>
      </c>
      <c r="J323" s="85">
        <v>0</v>
      </c>
      <c r="K323" t="s">
        <v>2822</v>
      </c>
      <c r="L323" t="s">
        <v>1741</v>
      </c>
      <c r="M323" t="s">
        <v>111</v>
      </c>
      <c r="N323" t="str">
        <f>IF(SUM(ckCodingQTable[[#This Row],[NfmlPIs]:[NnonWhtAsnPIs]])&gt;0,"WMD","")</f>
        <v/>
      </c>
      <c r="O323" t="b">
        <f>_xlfn.XOR(IFERROR(MATCH(ckCodingQTable[[#This Row],[st_code]],EpscorTable[],0)&gt;0,FALSE),IFERROR(FIND("9150",ckCodingQTable[[#This Row],[propPRCs]])&gt;0,FALSE))</f>
        <v>0</v>
      </c>
      <c r="P323" s="21" t="b">
        <f>_xlfn.XOR(ckCodingQTable[[#This Row],[wmd]]&lt;&gt;"",IFERROR(FIND("9102",ckCodingQTable[[#This Row],[propPRCs]])&gt;0,FALSE))</f>
        <v>0</v>
      </c>
      <c r="Q323" t="s">
        <v>4057</v>
      </c>
      <c r="S323" s="106">
        <f>S322+(ckCodingQTable[[#This Row],[ILN]]&lt;"M")</f>
        <v>181</v>
      </c>
      <c r="T323" s="21" t="s">
        <v>2824</v>
      </c>
      <c r="U323" t="s">
        <v>1739</v>
      </c>
      <c r="V323" s="7" t="str">
        <f>HYPERLINK("https://www.ejacket.nsf.gov/ej/showProposal.do?ID="&amp;ckCodingQTable[[#This Row],[prop_id]],"eJ")</f>
        <v>eJ</v>
      </c>
      <c r="W323" t="s">
        <v>2825</v>
      </c>
      <c r="X323" t="s">
        <v>1739</v>
      </c>
      <c r="Y323" t="s">
        <v>1740</v>
      </c>
      <c r="Z323" t="s">
        <v>4058</v>
      </c>
      <c r="AA323" t="s">
        <v>3800</v>
      </c>
      <c r="AB323" s="109" t="str">
        <f>HYPERLINK("mailto:"&amp;ckCodingQTable[[#This Row],[email]]&amp;"&amp;subject=Your NSF Proposal:  "&amp;ckCodingQTable[[#This Row],[Div]]&amp;" "&amp;ckCodingQTable[[#This Row],[prop_id]], ckCodingQTable[[#This Row],[email]])</f>
        <v>darko@cs.unm.edu</v>
      </c>
      <c r="AC323" s="30">
        <v>43313</v>
      </c>
      <c r="AD323">
        <v>36</v>
      </c>
      <c r="AG323" s="110"/>
      <c r="AI323" s="26"/>
      <c r="AJ323" s="22"/>
      <c r="AN323" s="110"/>
      <c r="AO323" s="110"/>
      <c r="AP323" s="110"/>
      <c r="AQ323" s="110"/>
      <c r="AR323" s="7" t="str">
        <f>HYPERLINK("https://www.ejacket.nsf.gov/ej/showProposal.do?ID="&amp;ckCodingQTable[[#This Row],[prop_id]],"eJ")</f>
        <v>eJ</v>
      </c>
      <c r="AS323" t="s">
        <v>2881</v>
      </c>
      <c r="AT323" t="s">
        <v>4059</v>
      </c>
      <c r="AU323" t="b">
        <f>IF(ckCodingQTable[[#This Row],[ILN]]="N",SUBSTITUTE(AT322," ","")&lt;&gt;SUBSTITUTE(ckCodingQTable[[#This Row],[prop_titl_txt]]," ",""), FALSE)</f>
        <v>0</v>
      </c>
      <c r="AV323">
        <v>0</v>
      </c>
      <c r="AW323" s="13">
        <v>925757</v>
      </c>
      <c r="AX323" s="13">
        <v>925757</v>
      </c>
      <c r="AY323" s="13"/>
      <c r="AZ323" s="13">
        <v>18000</v>
      </c>
      <c r="BA323" s="13">
        <v>90734</v>
      </c>
      <c r="BB323" s="13"/>
      <c r="BC323">
        <v>6</v>
      </c>
      <c r="BD323">
        <v>6</v>
      </c>
      <c r="BE323">
        <v>6</v>
      </c>
      <c r="BH323">
        <v>0</v>
      </c>
      <c r="BI323">
        <v>0</v>
      </c>
      <c r="BJ323">
        <v>0</v>
      </c>
      <c r="BK323">
        <v>0</v>
      </c>
      <c r="BL323" t="s">
        <v>4060</v>
      </c>
    </row>
    <row r="324" spans="1:64" x14ac:dyDescent="0.35">
      <c r="A324" s="30"/>
      <c r="B324" s="30">
        <v>43005.533333333333</v>
      </c>
      <c r="C324" t="s">
        <v>2817</v>
      </c>
      <c r="D324" t="s">
        <v>2818</v>
      </c>
      <c r="E324" t="s">
        <v>476</v>
      </c>
      <c r="F324" t="s">
        <v>2819</v>
      </c>
      <c r="G324" t="s">
        <v>2820</v>
      </c>
      <c r="H324" s="21" t="s">
        <v>2821</v>
      </c>
      <c r="I324" s="85">
        <v>1</v>
      </c>
      <c r="J324" s="85">
        <v>0</v>
      </c>
      <c r="K324" t="s">
        <v>2822</v>
      </c>
      <c r="L324" t="s">
        <v>1741</v>
      </c>
      <c r="M324" t="s">
        <v>2972</v>
      </c>
      <c r="N324" t="str">
        <f>IF(SUM(ckCodingQTable[[#This Row],[NfmlPIs]:[NnonWhtAsnPIs]])&gt;0,"WMD","")</f>
        <v/>
      </c>
      <c r="O324" t="b">
        <f>_xlfn.XOR(IFERROR(MATCH(ckCodingQTable[[#This Row],[st_code]],EpscorTable[],0)&gt;0,FALSE),IFERROR(FIND("9150",ckCodingQTable[[#This Row],[propPRCs]])&gt;0,FALSE))</f>
        <v>1</v>
      </c>
      <c r="P324" s="21" t="b">
        <f>_xlfn.XOR(ckCodingQTable[[#This Row],[wmd]]&lt;&gt;"",IFERROR(FIND("9102",ckCodingQTable[[#This Row],[propPRCs]])&gt;0,FALSE))</f>
        <v>0</v>
      </c>
      <c r="Q324" t="s">
        <v>4057</v>
      </c>
      <c r="S324" s="106">
        <f>S323+(ckCodingQTable[[#This Row],[ILN]]&lt;"M")</f>
        <v>181</v>
      </c>
      <c r="T324" s="21" t="s">
        <v>2834</v>
      </c>
      <c r="U324" t="s">
        <v>1739</v>
      </c>
      <c r="V324" s="7" t="str">
        <f>HYPERLINK("https://www.ejacket.nsf.gov/ej/showProposal.do?ID="&amp;ckCodingQTable[[#This Row],[prop_id]],"eJ")</f>
        <v>eJ</v>
      </c>
      <c r="W324" t="s">
        <v>2825</v>
      </c>
      <c r="X324" t="s">
        <v>4061</v>
      </c>
      <c r="Y324" t="s">
        <v>4062</v>
      </c>
      <c r="Z324" t="s">
        <v>4063</v>
      </c>
      <c r="AA324" t="s">
        <v>2976</v>
      </c>
      <c r="AB324" s="109" t="str">
        <f>HYPERLINK("mailto:"&amp;ckCodingQTable[[#This Row],[email]]&amp;"&amp;subject=Your NSF Proposal:  "&amp;ckCodingQTable[[#This Row],[Div]]&amp;" "&amp;ckCodingQTable[[#This Row],[prop_id]], ckCodingQTable[[#This Row],[email]])</f>
        <v>mns18@columbia.edu</v>
      </c>
      <c r="AC324" s="30">
        <v>43313</v>
      </c>
      <c r="AD324">
        <v>36</v>
      </c>
      <c r="AG324" s="110"/>
      <c r="AI324" s="26"/>
      <c r="AJ324" s="22"/>
      <c r="AN324" s="110"/>
      <c r="AO324" s="110"/>
      <c r="AP324" s="110"/>
      <c r="AQ324" s="110"/>
      <c r="AR324" s="7" t="str">
        <f>HYPERLINK("https://www.ejacket.nsf.gov/ej/showProposal.do?ID="&amp;ckCodingQTable[[#This Row],[prop_id]],"eJ")</f>
        <v>eJ</v>
      </c>
      <c r="AS324" t="s">
        <v>2881</v>
      </c>
      <c r="AT324" t="s">
        <v>4059</v>
      </c>
      <c r="AU324" t="b">
        <f>IF(ckCodingQTable[[#This Row],[ILN]]="N",SUBSTITUTE(AT323," ","")&lt;&gt;SUBSTITUTE(ckCodingQTable[[#This Row],[prop_titl_txt]]," ",""), FALSE)</f>
        <v>0</v>
      </c>
      <c r="AV324">
        <v>0</v>
      </c>
      <c r="AW324" s="13">
        <v>274103</v>
      </c>
      <c r="AX324" s="13">
        <v>274103</v>
      </c>
      <c r="AY324" s="13"/>
      <c r="AZ324" s="13"/>
      <c r="BA324" s="13">
        <v>40182</v>
      </c>
      <c r="BB324" s="13"/>
      <c r="BD324">
        <v>3</v>
      </c>
      <c r="BG324">
        <v>1.5</v>
      </c>
      <c r="BH324">
        <v>0</v>
      </c>
      <c r="BI324">
        <v>0</v>
      </c>
      <c r="BJ324">
        <v>0</v>
      </c>
      <c r="BK324">
        <v>0</v>
      </c>
      <c r="BL324" t="s">
        <v>4064</v>
      </c>
    </row>
    <row r="325" spans="1:64" x14ac:dyDescent="0.35">
      <c r="A325" s="30"/>
      <c r="B325" s="30">
        <v>43005.584027777775</v>
      </c>
      <c r="C325" t="s">
        <v>2868</v>
      </c>
      <c r="D325" t="s">
        <v>2869</v>
      </c>
      <c r="E325" t="s">
        <v>466</v>
      </c>
      <c r="F325" t="s">
        <v>2819</v>
      </c>
      <c r="G325" t="s">
        <v>2820</v>
      </c>
      <c r="H325" s="21" t="s">
        <v>2821</v>
      </c>
      <c r="I325" s="85">
        <v>1</v>
      </c>
      <c r="J325" s="85">
        <v>0</v>
      </c>
      <c r="K325" t="s">
        <v>2883</v>
      </c>
      <c r="L325" t="s">
        <v>838</v>
      </c>
      <c r="M325" t="s">
        <v>115</v>
      </c>
      <c r="N325" t="str">
        <f>IF(SUM(ckCodingQTable[[#This Row],[NfmlPIs]:[NnonWhtAsnPIs]])&gt;0,"WMD","")</f>
        <v/>
      </c>
      <c r="O325" t="b">
        <f>_xlfn.XOR(IFERROR(MATCH(ckCodingQTable[[#This Row],[st_code]],EpscorTable[],0)&gt;0,FALSE),IFERROR(FIND("9150",ckCodingQTable[[#This Row],[propPRCs]])&gt;0,FALSE))</f>
        <v>0</v>
      </c>
      <c r="P325" s="21" t="b">
        <f>_xlfn.XOR(ckCodingQTable[[#This Row],[wmd]]&lt;&gt;"",IFERROR(FIND("9102",ckCodingQTable[[#This Row],[propPRCs]])&gt;0,FALSE))</f>
        <v>0</v>
      </c>
      <c r="Q325" t="s">
        <v>3364</v>
      </c>
      <c r="R325" s="22">
        <v>43081.40079861111</v>
      </c>
      <c r="S325" s="106">
        <f>S324+(ckCodingQTable[[#This Row],[ILN]]&lt;"M")</f>
        <v>182</v>
      </c>
      <c r="T325" s="21" t="s">
        <v>2863</v>
      </c>
      <c r="U325" t="s">
        <v>1743</v>
      </c>
      <c r="V325" s="7" t="str">
        <f>HYPERLINK("https://www.ejacket.nsf.gov/ej/showProposal.do?ID="&amp;ckCodingQTable[[#This Row],[prop_id]],"eJ")</f>
        <v>eJ</v>
      </c>
      <c r="W325" t="s">
        <v>2871</v>
      </c>
      <c r="X325" t="s">
        <v>1743</v>
      </c>
      <c r="Y325" t="s">
        <v>1200</v>
      </c>
      <c r="Z325" t="s">
        <v>4065</v>
      </c>
      <c r="AA325" t="s">
        <v>3371</v>
      </c>
      <c r="AB325" s="109" t="str">
        <f>HYPERLINK("mailto:"&amp;ckCodingQTable[[#This Row],[email]]&amp;"&amp;subject=Your NSF Proposal:  "&amp;ckCodingQTable[[#This Row],[Div]]&amp;" "&amp;ckCodingQTable[[#This Row],[prop_id]], ckCodingQTable[[#This Row],[email]])</f>
        <v>jtang@cse.sc.edu</v>
      </c>
      <c r="AC325" s="30">
        <v>43344</v>
      </c>
      <c r="AD325">
        <v>48</v>
      </c>
      <c r="AE325">
        <v>1</v>
      </c>
      <c r="AG325" s="110"/>
      <c r="AH325" t="s">
        <v>4066</v>
      </c>
      <c r="AI325" s="26">
        <v>4.333333333333333</v>
      </c>
      <c r="AJ325" s="22">
        <v>43073.09097222222</v>
      </c>
      <c r="AL325">
        <v>3</v>
      </c>
      <c r="AN325" s="110"/>
      <c r="AO325" s="110"/>
      <c r="AP325" s="110"/>
      <c r="AQ325" s="110"/>
      <c r="AR325" s="7" t="str">
        <f>HYPERLINK("https://www.ejacket.nsf.gov/ej/showProposal.do?ID="&amp;ckCodingQTable[[#This Row],[prop_id]],"eJ")</f>
        <v>eJ</v>
      </c>
      <c r="AS325" t="s">
        <v>2829</v>
      </c>
      <c r="AT325" t="s">
        <v>4067</v>
      </c>
      <c r="AU325" t="b">
        <f>IF(ckCodingQTable[[#This Row],[ILN]]="N",SUBSTITUTE(AT324," ","")&lt;&gt;SUBSTITUTE(ckCodingQTable[[#This Row],[prop_titl_txt]]," ",""), FALSE)</f>
        <v>0</v>
      </c>
      <c r="AV325">
        <v>0</v>
      </c>
      <c r="AW325" s="13">
        <v>1198013</v>
      </c>
      <c r="AX325" s="13">
        <v>1198013</v>
      </c>
      <c r="AY325" s="13">
        <v>506895</v>
      </c>
      <c r="AZ325" s="13"/>
      <c r="BA325" s="13"/>
      <c r="BB325" s="13"/>
      <c r="BC325">
        <v>12</v>
      </c>
      <c r="BD325">
        <v>8</v>
      </c>
      <c r="BE325">
        <v>8</v>
      </c>
      <c r="BH325">
        <v>0</v>
      </c>
      <c r="BI325">
        <v>0</v>
      </c>
      <c r="BJ325">
        <v>0</v>
      </c>
      <c r="BK325">
        <v>0</v>
      </c>
      <c r="BL325" t="s">
        <v>4068</v>
      </c>
    </row>
    <row r="326" spans="1:64" x14ac:dyDescent="0.35">
      <c r="A326" s="30"/>
      <c r="B326" s="30">
        <v>43005.584722222222</v>
      </c>
      <c r="C326" t="s">
        <v>2817</v>
      </c>
      <c r="D326" t="s">
        <v>2818</v>
      </c>
      <c r="E326" t="s">
        <v>478</v>
      </c>
      <c r="F326" t="s">
        <v>2819</v>
      </c>
      <c r="G326" t="s">
        <v>2820</v>
      </c>
      <c r="H326" s="21" t="s">
        <v>2821</v>
      </c>
      <c r="I326" s="85">
        <v>0</v>
      </c>
      <c r="J326" s="85">
        <v>0</v>
      </c>
      <c r="K326" t="s">
        <v>2822</v>
      </c>
      <c r="L326" t="s">
        <v>1583</v>
      </c>
      <c r="M326" t="s">
        <v>2893</v>
      </c>
      <c r="N326" t="str">
        <f>IF(SUM(ckCodingQTable[[#This Row],[NfmlPIs]:[NnonWhtAsnPIs]])&gt;0,"WMD","")</f>
        <v/>
      </c>
      <c r="O326" t="b">
        <f>_xlfn.XOR(IFERROR(MATCH(ckCodingQTable[[#This Row],[st_code]],EpscorTable[],0)&gt;0,FALSE),IFERROR(FIND("9150",ckCodingQTable[[#This Row],[propPRCs]])&gt;0,FALSE))</f>
        <v>0</v>
      </c>
      <c r="P326" s="21" t="b">
        <f>_xlfn.XOR(ckCodingQTable[[#This Row],[wmd]]&lt;&gt;"",IFERROR(FIND("9102",ckCodingQTable[[#This Row],[propPRCs]])&gt;0,FALSE))</f>
        <v>0</v>
      </c>
      <c r="S326" s="106">
        <f>S325+(ckCodingQTable[[#This Row],[ILN]]&lt;"M")</f>
        <v>183</v>
      </c>
      <c r="T326" s="21" t="s">
        <v>2863</v>
      </c>
      <c r="U326" t="s">
        <v>1749</v>
      </c>
      <c r="V326" s="7" t="str">
        <f>HYPERLINK("https://www.ejacket.nsf.gov/ej/showProposal.do?ID="&amp;ckCodingQTable[[#This Row],[prop_id]],"eJ")</f>
        <v>eJ</v>
      </c>
      <c r="W326" t="s">
        <v>2825</v>
      </c>
      <c r="X326" t="s">
        <v>1749</v>
      </c>
      <c r="Y326" t="s">
        <v>1750</v>
      </c>
      <c r="Z326" t="s">
        <v>4069</v>
      </c>
      <c r="AA326" t="s">
        <v>3071</v>
      </c>
      <c r="AB326" s="109" t="str">
        <f>HYPERLINK("mailto:"&amp;ckCodingQTable[[#This Row],[email]]&amp;"&amp;subject=Your NSF Proposal:  "&amp;ckCodingQTable[[#This Row],[Div]]&amp;" "&amp;ckCodingQTable[[#This Row],[prop_id]], ckCodingQTable[[#This Row],[email]])</f>
        <v>vasic@ece.arizona.edu</v>
      </c>
      <c r="AC326" s="30">
        <v>43191</v>
      </c>
      <c r="AD326">
        <v>48</v>
      </c>
      <c r="AE326">
        <v>1</v>
      </c>
      <c r="AG326" s="110">
        <v>1</v>
      </c>
      <c r="AH326" t="s">
        <v>4070</v>
      </c>
      <c r="AI326" s="26">
        <v>6.75</v>
      </c>
      <c r="AJ326" s="22">
        <v>43087.356249999997</v>
      </c>
      <c r="AL326">
        <v>4</v>
      </c>
      <c r="AN326" s="110">
        <v>4</v>
      </c>
      <c r="AO326" s="110"/>
      <c r="AP326" s="110"/>
      <c r="AQ326" s="110"/>
      <c r="AR326" s="7" t="str">
        <f>HYPERLINK("https://www.ejacket.nsf.gov/ej/showProposal.do?ID="&amp;ckCodingQTable[[#This Row],[prop_id]],"eJ")</f>
        <v>eJ</v>
      </c>
      <c r="AS326" t="s">
        <v>2829</v>
      </c>
      <c r="AT326" t="s">
        <v>4071</v>
      </c>
      <c r="AU326" t="b">
        <f>IF(ckCodingQTable[[#This Row],[ILN]]="N",SUBSTITUTE(AT325," ","")&lt;&gt;SUBSTITUTE(ckCodingQTable[[#This Row],[prop_titl_txt]]," ",""), FALSE)</f>
        <v>0</v>
      </c>
      <c r="AV326">
        <v>0</v>
      </c>
      <c r="AW326" s="13">
        <v>1198153</v>
      </c>
      <c r="AX326" s="13">
        <v>1198153</v>
      </c>
      <c r="AY326" s="13"/>
      <c r="AZ326" s="13">
        <v>72000</v>
      </c>
      <c r="BA326" s="13">
        <v>230100</v>
      </c>
      <c r="BB326" s="13"/>
      <c r="BC326">
        <v>8</v>
      </c>
      <c r="BD326">
        <v>8</v>
      </c>
      <c r="BE326">
        <v>8</v>
      </c>
      <c r="BF326">
        <v>1.56</v>
      </c>
      <c r="BH326">
        <v>0</v>
      </c>
      <c r="BI326">
        <v>0</v>
      </c>
      <c r="BJ326">
        <v>0</v>
      </c>
      <c r="BK326">
        <v>0</v>
      </c>
      <c r="BL326" t="s">
        <v>4072</v>
      </c>
    </row>
    <row r="327" spans="1:64" x14ac:dyDescent="0.35">
      <c r="A327" s="30"/>
      <c r="B327" s="30">
        <v>43005.585416666669</v>
      </c>
      <c r="C327" t="s">
        <v>2868</v>
      </c>
      <c r="D327" t="s">
        <v>2869</v>
      </c>
      <c r="E327" t="s">
        <v>468</v>
      </c>
      <c r="F327" t="s">
        <v>2819</v>
      </c>
      <c r="G327" t="s">
        <v>2820</v>
      </c>
      <c r="H327" s="21" t="s">
        <v>2821</v>
      </c>
      <c r="I327" s="85">
        <v>1</v>
      </c>
      <c r="J327" s="85">
        <v>0</v>
      </c>
      <c r="K327" t="s">
        <v>2911</v>
      </c>
      <c r="L327" t="s">
        <v>800</v>
      </c>
      <c r="M327" t="s">
        <v>2851</v>
      </c>
      <c r="N327" t="str">
        <f>IF(SUM(ckCodingQTable[[#This Row],[NfmlPIs]:[NnonWhtAsnPIs]])&gt;0,"WMD","")</f>
        <v>WMD</v>
      </c>
      <c r="O327" t="b">
        <f>_xlfn.XOR(IFERROR(MATCH(ckCodingQTable[[#This Row],[st_code]],EpscorTable[],0)&gt;0,FALSE),IFERROR(FIND("9150",ckCodingQTable[[#This Row],[propPRCs]])&gt;0,FALSE))</f>
        <v>0</v>
      </c>
      <c r="P327" s="21" t="b">
        <f>_xlfn.XOR(ckCodingQTable[[#This Row],[wmd]]&lt;&gt;"",IFERROR(FIND("9102",ckCodingQTable[[#This Row],[propPRCs]])&gt;0,FALSE))</f>
        <v>1</v>
      </c>
      <c r="Q327" t="s">
        <v>468</v>
      </c>
      <c r="S327" s="106">
        <f>S326+(ckCodingQTable[[#This Row],[ILN]]&lt;"M")</f>
        <v>184</v>
      </c>
      <c r="T327" s="21" t="s">
        <v>2824</v>
      </c>
      <c r="U327" t="s">
        <v>1757</v>
      </c>
      <c r="V327" s="7" t="str">
        <f>HYPERLINK("https://www.ejacket.nsf.gov/ej/showProposal.do?ID="&amp;ckCodingQTable[[#This Row],[prop_id]],"eJ")</f>
        <v>eJ</v>
      </c>
      <c r="W327" t="s">
        <v>2871</v>
      </c>
      <c r="X327" t="s">
        <v>1757</v>
      </c>
      <c r="Y327" t="s">
        <v>1758</v>
      </c>
      <c r="Z327" t="s">
        <v>4073</v>
      </c>
      <c r="AA327" t="s">
        <v>2853</v>
      </c>
      <c r="AB327" s="109" t="str">
        <f>HYPERLINK("mailto:"&amp;ckCodingQTable[[#This Row],[email]]&amp;"&amp;subject=Your NSF Proposal:  "&amp;ckCodingQTable[[#This Row],[Div]]&amp;" "&amp;ckCodingQTable[[#This Row],[prop_id]], ckCodingQTable[[#This Row],[email]])</f>
        <v>psen@ece.ucsb.edu</v>
      </c>
      <c r="AC327" s="30">
        <v>43282</v>
      </c>
      <c r="AD327">
        <v>48</v>
      </c>
      <c r="AG327" s="110"/>
      <c r="AI327" s="26"/>
      <c r="AJ327" s="22"/>
      <c r="AN327" s="110"/>
      <c r="AO327" s="110"/>
      <c r="AP327" s="110"/>
      <c r="AQ327" s="110"/>
      <c r="AR327" s="7" t="str">
        <f>HYPERLINK("https://www.ejacket.nsf.gov/ej/showProposal.do?ID="&amp;ckCodingQTable[[#This Row],[prop_id]],"eJ")</f>
        <v>eJ</v>
      </c>
      <c r="AS327" t="s">
        <v>2829</v>
      </c>
      <c r="AT327" t="s">
        <v>4074</v>
      </c>
      <c r="AU327" t="b">
        <f>IF(ckCodingQTable[[#This Row],[ILN]]="N",SUBSTITUTE(AT326," ","")&lt;&gt;SUBSTITUTE(ckCodingQTable[[#This Row],[prop_titl_txt]]," ",""), FALSE)</f>
        <v>0</v>
      </c>
      <c r="AV327">
        <v>0</v>
      </c>
      <c r="AW327" s="13">
        <v>499999</v>
      </c>
      <c r="AX327" s="13">
        <v>499999</v>
      </c>
      <c r="AY327" s="13"/>
      <c r="AZ327" s="13"/>
      <c r="BA327" s="13"/>
      <c r="BB327" s="13"/>
      <c r="BC327">
        <v>6</v>
      </c>
      <c r="BD327">
        <v>4</v>
      </c>
      <c r="BE327">
        <v>4</v>
      </c>
      <c r="BH327">
        <v>0</v>
      </c>
      <c r="BI327">
        <v>1</v>
      </c>
      <c r="BJ327">
        <v>0</v>
      </c>
      <c r="BK327">
        <v>0</v>
      </c>
      <c r="BL327" t="s">
        <v>4075</v>
      </c>
    </row>
    <row r="328" spans="1:64" x14ac:dyDescent="0.35">
      <c r="A328" s="30"/>
      <c r="B328" s="30">
        <v>43004.584722222222</v>
      </c>
      <c r="C328" t="s">
        <v>2868</v>
      </c>
      <c r="D328" t="s">
        <v>2869</v>
      </c>
      <c r="E328" t="s">
        <v>468</v>
      </c>
      <c r="F328" t="s">
        <v>2819</v>
      </c>
      <c r="G328" t="s">
        <v>2820</v>
      </c>
      <c r="H328" s="21" t="s">
        <v>2821</v>
      </c>
      <c r="I328" s="85">
        <v>1</v>
      </c>
      <c r="J328" s="85">
        <v>0</v>
      </c>
      <c r="K328" t="s">
        <v>2911</v>
      </c>
      <c r="L328" t="s">
        <v>800</v>
      </c>
      <c r="M328" t="s">
        <v>2851</v>
      </c>
      <c r="N328" t="str">
        <f>IF(SUM(ckCodingQTable[[#This Row],[NfmlPIs]:[NnonWhtAsnPIs]])&gt;0,"WMD","")</f>
        <v/>
      </c>
      <c r="O328" t="b">
        <f>_xlfn.XOR(IFERROR(MATCH(ckCodingQTable[[#This Row],[st_code]],EpscorTable[],0)&gt;0,FALSE),IFERROR(FIND("9150",ckCodingQTable[[#This Row],[propPRCs]])&gt;0,FALSE))</f>
        <v>0</v>
      </c>
      <c r="P328" s="21" t="b">
        <f>_xlfn.XOR(ckCodingQTable[[#This Row],[wmd]]&lt;&gt;"",IFERROR(FIND("9102",ckCodingQTable[[#This Row],[propPRCs]])&gt;0,FALSE))</f>
        <v>0</v>
      </c>
      <c r="Q328" t="s">
        <v>468</v>
      </c>
      <c r="S328" s="106">
        <f>S327+(ckCodingQTable[[#This Row],[ILN]]&lt;"M")</f>
        <v>184</v>
      </c>
      <c r="T328" s="21" t="s">
        <v>2834</v>
      </c>
      <c r="U328" t="s">
        <v>1757</v>
      </c>
      <c r="V328" s="7" t="str">
        <f>HYPERLINK("https://www.ejacket.nsf.gov/ej/showProposal.do?ID="&amp;ckCodingQTable[[#This Row],[prop_id]],"eJ")</f>
        <v>eJ</v>
      </c>
      <c r="W328" t="s">
        <v>2871</v>
      </c>
      <c r="X328" t="s">
        <v>4076</v>
      </c>
      <c r="Y328" t="s">
        <v>4077</v>
      </c>
      <c r="Z328" t="s">
        <v>4078</v>
      </c>
      <c r="AA328" t="s">
        <v>668</v>
      </c>
      <c r="AB328" s="109" t="str">
        <f>HYPERLINK("mailto:"&amp;ckCodingQTable[[#This Row],[email]]&amp;"&amp;subject=Your NSF Proposal:  "&amp;ckCodingQTable[[#This Row],[Div]]&amp;" "&amp;ckCodingQTable[[#This Row],[prop_id]], ckCodingQTable[[#This Row],[email]])</f>
        <v>ravir@cs.ucsd.edu</v>
      </c>
      <c r="AC328" s="30">
        <v>43282</v>
      </c>
      <c r="AD328">
        <v>48</v>
      </c>
      <c r="AG328" s="110"/>
      <c r="AI328" s="26"/>
      <c r="AJ328" s="22"/>
      <c r="AN328" s="110"/>
      <c r="AO328" s="110"/>
      <c r="AP328" s="110"/>
      <c r="AQ328" s="110"/>
      <c r="AR328" s="7" t="str">
        <f>HYPERLINK("https://www.ejacket.nsf.gov/ej/showProposal.do?ID="&amp;ckCodingQTable[[#This Row],[prop_id]],"eJ")</f>
        <v>eJ</v>
      </c>
      <c r="AS328" t="s">
        <v>2829</v>
      </c>
      <c r="AT328" t="s">
        <v>4074</v>
      </c>
      <c r="AU328" t="b">
        <f>IF(ckCodingQTable[[#This Row],[ILN]]="N",SUBSTITUTE(AT327," ","")&lt;&gt;SUBSTITUTE(ckCodingQTable[[#This Row],[prop_titl_txt]]," ",""), FALSE)</f>
        <v>0</v>
      </c>
      <c r="AV328">
        <v>0</v>
      </c>
      <c r="AW328" s="13">
        <v>499234</v>
      </c>
      <c r="AX328" s="13">
        <v>499234</v>
      </c>
      <c r="AY328" s="13"/>
      <c r="AZ328" s="13">
        <v>10000</v>
      </c>
      <c r="BA328" s="13">
        <v>94192</v>
      </c>
      <c r="BB328" s="13"/>
      <c r="BC328">
        <v>2</v>
      </c>
      <c r="BD328">
        <v>4</v>
      </c>
      <c r="BE328">
        <v>2</v>
      </c>
      <c r="BH328">
        <v>0</v>
      </c>
      <c r="BI328">
        <v>0</v>
      </c>
      <c r="BJ328">
        <v>0</v>
      </c>
      <c r="BK328">
        <v>0</v>
      </c>
      <c r="BL328" t="s">
        <v>4079</v>
      </c>
    </row>
    <row r="329" spans="1:64" x14ac:dyDescent="0.35">
      <c r="A329" s="30"/>
      <c r="B329" s="30">
        <v>43005.586111111108</v>
      </c>
      <c r="C329" t="s">
        <v>2868</v>
      </c>
      <c r="D329" t="s">
        <v>2869</v>
      </c>
      <c r="E329" t="s">
        <v>466</v>
      </c>
      <c r="F329" t="s">
        <v>2819</v>
      </c>
      <c r="G329" t="s">
        <v>2820</v>
      </c>
      <c r="H329" s="21" t="s">
        <v>2821</v>
      </c>
      <c r="I329" s="85">
        <v>1</v>
      </c>
      <c r="J329" s="85">
        <v>0</v>
      </c>
      <c r="K329" t="s">
        <v>2883</v>
      </c>
      <c r="L329" t="s">
        <v>786</v>
      </c>
      <c r="M329" t="s">
        <v>2893</v>
      </c>
      <c r="N329" t="str">
        <f>IF(SUM(ckCodingQTable[[#This Row],[NfmlPIs]:[NnonWhtAsnPIs]])&gt;0,"WMD","")</f>
        <v>WMD</v>
      </c>
      <c r="O329" t="b">
        <f>_xlfn.XOR(IFERROR(MATCH(ckCodingQTable[[#This Row],[st_code]],EpscorTable[],0)&gt;0,FALSE),IFERROR(FIND("9150",ckCodingQTable[[#This Row],[propPRCs]])&gt;0,FALSE))</f>
        <v>0</v>
      </c>
      <c r="P329" s="21" t="b">
        <f>_xlfn.XOR(ckCodingQTable[[#This Row],[wmd]]&lt;&gt;"",IFERROR(FIND("9102",ckCodingQTable[[#This Row],[propPRCs]])&gt;0,FALSE))</f>
        <v>1</v>
      </c>
      <c r="Q329" t="s">
        <v>2884</v>
      </c>
      <c r="S329" s="106">
        <f>S328+(ckCodingQTable[[#This Row],[ILN]]&lt;"M")</f>
        <v>185</v>
      </c>
      <c r="T329" s="21" t="s">
        <v>2824</v>
      </c>
      <c r="U329" t="s">
        <v>1760</v>
      </c>
      <c r="V329" s="7" t="str">
        <f>HYPERLINK("https://www.ejacket.nsf.gov/ej/showProposal.do?ID="&amp;ckCodingQTable[[#This Row],[prop_id]],"eJ")</f>
        <v>eJ</v>
      </c>
      <c r="W329" t="s">
        <v>2871</v>
      </c>
      <c r="X329" t="s">
        <v>1760</v>
      </c>
      <c r="Y329" t="s">
        <v>1761</v>
      </c>
      <c r="Z329" t="s">
        <v>4080</v>
      </c>
      <c r="AA329" t="s">
        <v>534</v>
      </c>
      <c r="AB329" s="109" t="str">
        <f>HYPERLINK("mailto:"&amp;ckCodingQTable[[#This Row],[email]]&amp;"&amp;subject=Your NSF Proposal:  "&amp;ckCodingQTable[[#This Row],[Div]]&amp;" "&amp;ckCodingQTable[[#This Row],[prop_id]], ckCodingQTable[[#This Row],[email]])</f>
        <v>msarwat@asu.edu</v>
      </c>
      <c r="AC329" s="30">
        <v>43252</v>
      </c>
      <c r="AD329">
        <v>48</v>
      </c>
      <c r="AG329" s="110"/>
      <c r="AI329" s="26"/>
      <c r="AJ329" s="22"/>
      <c r="AN329" s="110"/>
      <c r="AO329" s="110"/>
      <c r="AP329" s="110"/>
      <c r="AQ329" s="110"/>
      <c r="AR329" s="7" t="str">
        <f>HYPERLINK("https://www.ejacket.nsf.gov/ej/showProposal.do?ID="&amp;ckCodingQTable[[#This Row],[prop_id]],"eJ")</f>
        <v>eJ</v>
      </c>
      <c r="AS329" t="s">
        <v>2881</v>
      </c>
      <c r="AT329" t="s">
        <v>4081</v>
      </c>
      <c r="AU329" t="b">
        <f>IF(ckCodingQTable[[#This Row],[ILN]]="N",SUBSTITUTE(AT328," ","")&lt;&gt;SUBSTITUTE(ckCodingQTable[[#This Row],[prop_titl_txt]]," ",""), FALSE)</f>
        <v>0</v>
      </c>
      <c r="AV329">
        <v>0</v>
      </c>
      <c r="AW329" s="13">
        <v>878507</v>
      </c>
      <c r="AX329" s="13">
        <v>878507</v>
      </c>
      <c r="AY329" s="13"/>
      <c r="AZ329" s="13">
        <v>16000</v>
      </c>
      <c r="BA329" s="13"/>
      <c r="BB329" s="13">
        <v>20000</v>
      </c>
      <c r="BC329">
        <v>10</v>
      </c>
      <c r="BD329">
        <v>12</v>
      </c>
      <c r="BE329">
        <v>7.5</v>
      </c>
      <c r="BH329">
        <v>2</v>
      </c>
      <c r="BI329">
        <v>0</v>
      </c>
      <c r="BJ329">
        <v>0</v>
      </c>
      <c r="BK329">
        <v>0</v>
      </c>
      <c r="BL329" t="s">
        <v>4082</v>
      </c>
    </row>
    <row r="330" spans="1:64" x14ac:dyDescent="0.35">
      <c r="A330" s="30"/>
      <c r="B330" s="30">
        <v>43005.615972222222</v>
      </c>
      <c r="C330" t="s">
        <v>2868</v>
      </c>
      <c r="D330" t="s">
        <v>2869</v>
      </c>
      <c r="E330" t="s">
        <v>466</v>
      </c>
      <c r="F330" t="s">
        <v>2819</v>
      </c>
      <c r="G330" t="s">
        <v>2820</v>
      </c>
      <c r="H330" s="21" t="s">
        <v>2821</v>
      </c>
      <c r="I330" s="85">
        <v>1</v>
      </c>
      <c r="J330" s="85">
        <v>0</v>
      </c>
      <c r="K330" t="s">
        <v>2883</v>
      </c>
      <c r="L330" t="s">
        <v>786</v>
      </c>
      <c r="M330" t="s">
        <v>3061</v>
      </c>
      <c r="N330" t="str">
        <f>IF(SUM(ckCodingQTable[[#This Row],[NfmlPIs]:[NnonWhtAsnPIs]])&gt;0,"WMD","")</f>
        <v>WMD</v>
      </c>
      <c r="O330" t="b">
        <f>_xlfn.XOR(IFERROR(MATCH(ckCodingQTable[[#This Row],[st_code]],EpscorTable[],0)&gt;0,FALSE),IFERROR(FIND("9150",ckCodingQTable[[#This Row],[propPRCs]])&gt;0,FALSE))</f>
        <v>0</v>
      </c>
      <c r="P330" s="21" t="b">
        <f>_xlfn.XOR(ckCodingQTable[[#This Row],[wmd]]&lt;&gt;"",IFERROR(FIND("9102",ckCodingQTable[[#This Row],[propPRCs]])&gt;0,FALSE))</f>
        <v>1</v>
      </c>
      <c r="Q330" t="s">
        <v>2884</v>
      </c>
      <c r="S330" s="106">
        <f>S329+(ckCodingQTable[[#This Row],[ILN]]&lt;"M")</f>
        <v>185</v>
      </c>
      <c r="T330" s="21" t="s">
        <v>2834</v>
      </c>
      <c r="U330" t="s">
        <v>1760</v>
      </c>
      <c r="V330" s="7" t="str">
        <f>HYPERLINK("https://www.ejacket.nsf.gov/ej/showProposal.do?ID="&amp;ckCodingQTable[[#This Row],[prop_id]],"eJ")</f>
        <v>eJ</v>
      </c>
      <c r="W330" t="s">
        <v>2871</v>
      </c>
      <c r="X330" t="s">
        <v>4083</v>
      </c>
      <c r="Y330" t="s">
        <v>4084</v>
      </c>
      <c r="Z330" t="s">
        <v>4085</v>
      </c>
      <c r="AA330" t="s">
        <v>4086</v>
      </c>
      <c r="AB330" s="109" t="str">
        <f>HYPERLINK("mailto:"&amp;ckCodingQTable[[#This Row],[email]]&amp;"&amp;subject=Your NSF Proposal:  "&amp;ckCodingQTable[[#This Row],[Div]]&amp;" "&amp;ckCodingQTable[[#This Row],[prop_id]], ckCodingQTable[[#This Row],[email]])</f>
        <v>gchowell@gsu.edu</v>
      </c>
      <c r="AC330" s="30">
        <v>43252</v>
      </c>
      <c r="AD330">
        <v>48</v>
      </c>
      <c r="AG330" s="110"/>
      <c r="AI330" s="26"/>
      <c r="AJ330" s="22"/>
      <c r="AN330" s="110"/>
      <c r="AO330" s="110"/>
      <c r="AP330" s="110"/>
      <c r="AQ330" s="110"/>
      <c r="AR330" s="7" t="str">
        <f>HYPERLINK("https://www.ejacket.nsf.gov/ej/showProposal.do?ID="&amp;ckCodingQTable[[#This Row],[prop_id]],"eJ")</f>
        <v>eJ</v>
      </c>
      <c r="AS330" t="s">
        <v>2881</v>
      </c>
      <c r="AT330" t="s">
        <v>4081</v>
      </c>
      <c r="AU330" t="b">
        <f>IF(ckCodingQTable[[#This Row],[ILN]]="N",SUBSTITUTE(AT329," ","")&lt;&gt;SUBSTITUTE(ckCodingQTable[[#This Row],[prop_titl_txt]]," ",""), FALSE)</f>
        <v>0</v>
      </c>
      <c r="AV330">
        <v>0</v>
      </c>
      <c r="AW330" s="13">
        <v>313393</v>
      </c>
      <c r="AX330" s="13">
        <v>313393</v>
      </c>
      <c r="AY330" s="13"/>
      <c r="AZ330" s="13">
        <v>7500</v>
      </c>
      <c r="BA330" s="13"/>
      <c r="BB330" s="13"/>
      <c r="BC330">
        <v>3</v>
      </c>
      <c r="BD330">
        <v>4</v>
      </c>
      <c r="BE330">
        <v>5.4</v>
      </c>
      <c r="BH330">
        <v>0</v>
      </c>
      <c r="BI330">
        <v>2</v>
      </c>
      <c r="BJ330">
        <v>0</v>
      </c>
      <c r="BK330">
        <v>0</v>
      </c>
      <c r="BL330" t="s">
        <v>4087</v>
      </c>
    </row>
    <row r="331" spans="1:64" x14ac:dyDescent="0.35">
      <c r="A331" s="30"/>
      <c r="B331" s="30">
        <v>43005.586111111108</v>
      </c>
      <c r="C331" t="s">
        <v>2839</v>
      </c>
      <c r="D331" t="s">
        <v>2840</v>
      </c>
      <c r="E331" t="s">
        <v>462</v>
      </c>
      <c r="F331" t="s">
        <v>2819</v>
      </c>
      <c r="G331" t="s">
        <v>2820</v>
      </c>
      <c r="H331" s="21" t="s">
        <v>2821</v>
      </c>
      <c r="I331" s="85">
        <v>1</v>
      </c>
      <c r="J331" s="85">
        <v>0</v>
      </c>
      <c r="L331" t="s">
        <v>1032</v>
      </c>
      <c r="M331" t="s">
        <v>2916</v>
      </c>
      <c r="N331" t="str">
        <f>IF(SUM(ckCodingQTable[[#This Row],[NfmlPIs]:[NnonWhtAsnPIs]])&gt;0,"WMD","")</f>
        <v>WMD</v>
      </c>
      <c r="O331" t="b">
        <f>_xlfn.XOR(IFERROR(MATCH(ckCodingQTable[[#This Row],[st_code]],EpscorTable[],0)&gt;0,FALSE),IFERROR(FIND("9150",ckCodingQTable[[#This Row],[propPRCs]])&gt;0,FALSE))</f>
        <v>0</v>
      </c>
      <c r="P331" s="21" t="b">
        <f>_xlfn.XOR(ckCodingQTable[[#This Row],[wmd]]&lt;&gt;"",IFERROR(FIND("9102",ckCodingQTable[[#This Row],[propPRCs]])&gt;0,FALSE))</f>
        <v>1</v>
      </c>
      <c r="Q331" t="s">
        <v>485</v>
      </c>
      <c r="S331" s="106">
        <f>S330+(ckCodingQTable[[#This Row],[ILN]]&lt;"M")</f>
        <v>186</v>
      </c>
      <c r="T331" s="21" t="s">
        <v>2824</v>
      </c>
      <c r="U331" t="s">
        <v>4088</v>
      </c>
      <c r="V331" s="7" t="str">
        <f>HYPERLINK("https://www.ejacket.nsf.gov/ej/showProposal.do?ID="&amp;ckCodingQTable[[#This Row],[prop_id]],"eJ")</f>
        <v>eJ</v>
      </c>
      <c r="W331" t="s">
        <v>2841</v>
      </c>
      <c r="X331" t="s">
        <v>4088</v>
      </c>
      <c r="Y331" t="s">
        <v>1731</v>
      </c>
      <c r="Z331" t="s">
        <v>4089</v>
      </c>
      <c r="AA331" t="s">
        <v>568</v>
      </c>
      <c r="AB331" s="109" t="str">
        <f>HYPERLINK("mailto:"&amp;ckCodingQTable[[#This Row],[email]]&amp;"&amp;subject=Your NSF Proposal:  "&amp;ckCodingQTable[[#This Row],[Div]]&amp;" "&amp;ckCodingQTable[[#This Row],[prop_id]], ckCodingQTable[[#This Row],[email]])</f>
        <v>cheng@gwu.edu</v>
      </c>
      <c r="AC331" s="30">
        <v>43344</v>
      </c>
      <c r="AD331">
        <v>48</v>
      </c>
      <c r="AG331" s="110"/>
      <c r="AI331" s="26"/>
      <c r="AJ331" s="22"/>
      <c r="AN331" s="110"/>
      <c r="AO331" s="110"/>
      <c r="AP331" s="110"/>
      <c r="AQ331" s="110"/>
      <c r="AR331" s="7" t="str">
        <f>HYPERLINK("https://www.ejacket.nsf.gov/ej/showProposal.do?ID="&amp;ckCodingQTable[[#This Row],[prop_id]],"eJ")</f>
        <v>eJ</v>
      </c>
      <c r="AS331" t="s">
        <v>2829</v>
      </c>
      <c r="AT331" t="s">
        <v>4090</v>
      </c>
      <c r="AU331" t="b">
        <f>IF(ckCodingQTable[[#This Row],[ILN]]="N",SUBSTITUTE(AT330," ","")&lt;&gt;SUBSTITUTE(ckCodingQTable[[#This Row],[prop_titl_txt]]," ",""), FALSE)</f>
        <v>0</v>
      </c>
      <c r="AV331">
        <v>0</v>
      </c>
      <c r="AW331" s="13">
        <v>300000</v>
      </c>
      <c r="AX331" s="13">
        <v>300000</v>
      </c>
      <c r="AY331" s="13"/>
      <c r="AZ331" s="13"/>
      <c r="BA331" s="13"/>
      <c r="BB331" s="13"/>
      <c r="BC331">
        <v>4</v>
      </c>
      <c r="BD331">
        <v>4</v>
      </c>
      <c r="BE331">
        <v>2</v>
      </c>
      <c r="BH331">
        <v>2</v>
      </c>
      <c r="BI331">
        <v>0</v>
      </c>
      <c r="BJ331">
        <v>0</v>
      </c>
      <c r="BK331">
        <v>0</v>
      </c>
      <c r="BL331" t="s">
        <v>4091</v>
      </c>
    </row>
    <row r="332" spans="1:64" x14ac:dyDescent="0.35">
      <c r="A332" s="30"/>
      <c r="B332" s="30">
        <v>43004.563888888886</v>
      </c>
      <c r="C332" t="s">
        <v>2839</v>
      </c>
      <c r="D332" t="s">
        <v>2840</v>
      </c>
      <c r="E332" t="s">
        <v>462</v>
      </c>
      <c r="F332" t="s">
        <v>2819</v>
      </c>
      <c r="G332" t="s">
        <v>2820</v>
      </c>
      <c r="H332" s="21" t="s">
        <v>2821</v>
      </c>
      <c r="I332" s="85">
        <v>1</v>
      </c>
      <c r="J332" s="85">
        <v>0</v>
      </c>
      <c r="L332" t="s">
        <v>1032</v>
      </c>
      <c r="M332" t="s">
        <v>2856</v>
      </c>
      <c r="N332" t="str">
        <f>IF(SUM(ckCodingQTable[[#This Row],[NfmlPIs]:[NnonWhtAsnPIs]])&gt;0,"WMD","")</f>
        <v/>
      </c>
      <c r="O332" t="b">
        <f>_xlfn.XOR(IFERROR(MATCH(ckCodingQTable[[#This Row],[st_code]],EpscorTable[],0)&gt;0,FALSE),IFERROR(FIND("9150",ckCodingQTable[[#This Row],[propPRCs]])&gt;0,FALSE))</f>
        <v>0</v>
      </c>
      <c r="P332" s="21" t="b">
        <f>_xlfn.XOR(ckCodingQTable[[#This Row],[wmd]]&lt;&gt;"",IFERROR(FIND("9102",ckCodingQTable[[#This Row],[propPRCs]])&gt;0,FALSE))</f>
        <v>0</v>
      </c>
      <c r="Q332" t="s">
        <v>485</v>
      </c>
      <c r="S332" s="106">
        <f>S331+(ckCodingQTable[[#This Row],[ILN]]&lt;"M")</f>
        <v>186</v>
      </c>
      <c r="T332" s="21" t="s">
        <v>2834</v>
      </c>
      <c r="U332" t="s">
        <v>4088</v>
      </c>
      <c r="V332" s="7" t="str">
        <f>HYPERLINK("https://www.ejacket.nsf.gov/ej/showProposal.do?ID="&amp;ckCodingQTable[[#This Row],[prop_id]],"eJ")</f>
        <v>eJ</v>
      </c>
      <c r="W332" t="s">
        <v>2841</v>
      </c>
      <c r="X332" t="s">
        <v>4092</v>
      </c>
      <c r="Y332" t="s">
        <v>1731</v>
      </c>
      <c r="Z332" t="s">
        <v>2890</v>
      </c>
      <c r="AA332" t="s">
        <v>3761</v>
      </c>
      <c r="AB332" s="109" t="str">
        <f>HYPERLINK("mailto:"&amp;ckCodingQTable[[#This Row],[email]]&amp;"&amp;subject=Your NSF Proposal:  "&amp;ckCodingQTable[[#This Row],[Div]]&amp;" "&amp;ckCodingQTable[[#This Row],[prop_id]], ckCodingQTable[[#This Row],[email]])</f>
        <v>wcheng3@vcu.edu</v>
      </c>
      <c r="AC332" s="30">
        <v>43344</v>
      </c>
      <c r="AD332">
        <v>48</v>
      </c>
      <c r="AG332" s="110"/>
      <c r="AI332" s="26"/>
      <c r="AJ332" s="22"/>
      <c r="AN332" s="110"/>
      <c r="AO332" s="110"/>
      <c r="AP332" s="110"/>
      <c r="AQ332" s="110"/>
      <c r="AR332" s="7" t="str">
        <f>HYPERLINK("https://www.ejacket.nsf.gov/ej/showProposal.do?ID="&amp;ckCodingQTable[[#This Row],[prop_id]],"eJ")</f>
        <v>eJ</v>
      </c>
      <c r="AS332" t="s">
        <v>2829</v>
      </c>
      <c r="AT332" t="s">
        <v>4090</v>
      </c>
      <c r="AU332" t="b">
        <f>IF(ckCodingQTable[[#This Row],[ILN]]="N",SUBSTITUTE(AT331," ","")&lt;&gt;SUBSTITUTE(ckCodingQTable[[#This Row],[prop_titl_txt]]," ",""), FALSE)</f>
        <v>0</v>
      </c>
      <c r="AV332">
        <v>0</v>
      </c>
      <c r="AW332" s="13">
        <v>300000</v>
      </c>
      <c r="AX332" s="13">
        <v>300000</v>
      </c>
      <c r="AY332" s="13"/>
      <c r="AZ332" s="13"/>
      <c r="BA332" s="13"/>
      <c r="BB332" s="13"/>
      <c r="BC332">
        <v>4</v>
      </c>
      <c r="BD332">
        <v>4</v>
      </c>
      <c r="BE332">
        <v>4</v>
      </c>
      <c r="BH332">
        <v>0</v>
      </c>
      <c r="BI332">
        <v>0</v>
      </c>
      <c r="BJ332">
        <v>0</v>
      </c>
      <c r="BK332">
        <v>0</v>
      </c>
      <c r="BL332" t="s">
        <v>4093</v>
      </c>
    </row>
    <row r="333" spans="1:64" x14ac:dyDescent="0.35">
      <c r="A333" s="30"/>
      <c r="B333" s="30">
        <v>43005.349305555559</v>
      </c>
      <c r="C333" t="s">
        <v>2839</v>
      </c>
      <c r="D333" t="s">
        <v>2840</v>
      </c>
      <c r="E333" t="s">
        <v>462</v>
      </c>
      <c r="F333" t="s">
        <v>2819</v>
      </c>
      <c r="G333" t="s">
        <v>2820</v>
      </c>
      <c r="H333" s="21" t="s">
        <v>2821</v>
      </c>
      <c r="I333" s="85">
        <v>1</v>
      </c>
      <c r="J333" s="85">
        <v>0</v>
      </c>
      <c r="L333" t="s">
        <v>1032</v>
      </c>
      <c r="M333" t="s">
        <v>2856</v>
      </c>
      <c r="N333" t="str">
        <f>IF(SUM(ckCodingQTable[[#This Row],[NfmlPIs]:[NnonWhtAsnPIs]])&gt;0,"WMD","")</f>
        <v>WMD</v>
      </c>
      <c r="O333" t="b">
        <f>_xlfn.XOR(IFERROR(MATCH(ckCodingQTable[[#This Row],[st_code]],EpscorTable[],0)&gt;0,FALSE),IFERROR(FIND("9150",ckCodingQTable[[#This Row],[propPRCs]])&gt;0,FALSE))</f>
        <v>0</v>
      </c>
      <c r="P333" s="21" t="b">
        <f>_xlfn.XOR(ckCodingQTable[[#This Row],[wmd]]&lt;&gt;"",IFERROR(FIND("9102",ckCodingQTable[[#This Row],[propPRCs]])&gt;0,FALSE))</f>
        <v>1</v>
      </c>
      <c r="Q333" t="s">
        <v>485</v>
      </c>
      <c r="S333" s="106">
        <f>S332+(ckCodingQTable[[#This Row],[ILN]]&lt;"M")</f>
        <v>186</v>
      </c>
      <c r="T333" s="21" t="s">
        <v>2834</v>
      </c>
      <c r="U333" t="s">
        <v>4088</v>
      </c>
      <c r="V333" s="7" t="str">
        <f>HYPERLINK("https://www.ejacket.nsf.gov/ej/showProposal.do?ID="&amp;ckCodingQTable[[#This Row],[prop_id]],"eJ")</f>
        <v>eJ</v>
      </c>
      <c r="W333" t="s">
        <v>2841</v>
      </c>
      <c r="X333" t="s">
        <v>4094</v>
      </c>
      <c r="Y333" t="s">
        <v>3488</v>
      </c>
      <c r="Z333" t="s">
        <v>3489</v>
      </c>
      <c r="AA333" t="s">
        <v>2960</v>
      </c>
      <c r="AB333" s="109" t="str">
        <f>HYPERLINK("mailto:"&amp;ckCodingQTable[[#This Row],[email]]&amp;"&amp;subject=Your NSF Proposal:  "&amp;ckCodingQTable[[#This Row],[Div]]&amp;" "&amp;ckCodingQTable[[#This Row],[prop_id]], ckCodingQTable[[#This Row],[email]])</f>
        <v>ztian1@gmu.edu</v>
      </c>
      <c r="AC333" s="30">
        <v>43344</v>
      </c>
      <c r="AD333">
        <v>48</v>
      </c>
      <c r="AG333" s="110"/>
      <c r="AI333" s="26"/>
      <c r="AJ333" s="22"/>
      <c r="AN333" s="110"/>
      <c r="AO333" s="110"/>
      <c r="AP333" s="110"/>
      <c r="AQ333" s="110"/>
      <c r="AR333" s="7" t="str">
        <f>HYPERLINK("https://www.ejacket.nsf.gov/ej/showProposal.do?ID="&amp;ckCodingQTable[[#This Row],[prop_id]],"eJ")</f>
        <v>eJ</v>
      </c>
      <c r="AS333" t="s">
        <v>2829</v>
      </c>
      <c r="AT333" t="s">
        <v>4090</v>
      </c>
      <c r="AU333" t="b">
        <f>IF(ckCodingQTable[[#This Row],[ILN]]="N",SUBSTITUTE(AT332," ","")&lt;&gt;SUBSTITUTE(ckCodingQTable[[#This Row],[prop_titl_txt]]," ",""), FALSE)</f>
        <v>0</v>
      </c>
      <c r="AV333">
        <v>0</v>
      </c>
      <c r="AW333" s="13">
        <v>300000</v>
      </c>
      <c r="AX333" s="13">
        <v>300000</v>
      </c>
      <c r="AY333" s="13"/>
      <c r="AZ333" s="13"/>
      <c r="BA333" s="13"/>
      <c r="BB333" s="13"/>
      <c r="BC333">
        <v>4</v>
      </c>
      <c r="BD333">
        <v>4</v>
      </c>
      <c r="BE333">
        <v>1.53</v>
      </c>
      <c r="BH333">
        <v>2</v>
      </c>
      <c r="BI333">
        <v>0</v>
      </c>
      <c r="BJ333">
        <v>0</v>
      </c>
      <c r="BK333">
        <v>0</v>
      </c>
      <c r="BL333" t="s">
        <v>3491</v>
      </c>
    </row>
    <row r="334" spans="1:64" x14ac:dyDescent="0.35">
      <c r="A334" s="30"/>
      <c r="B334" s="30">
        <v>43005.413194444445</v>
      </c>
      <c r="C334" t="s">
        <v>2839</v>
      </c>
      <c r="D334" t="s">
        <v>2840</v>
      </c>
      <c r="E334" t="s">
        <v>462</v>
      </c>
      <c r="F334" t="s">
        <v>2819</v>
      </c>
      <c r="G334" t="s">
        <v>2820</v>
      </c>
      <c r="H334" s="21" t="s">
        <v>2821</v>
      </c>
      <c r="I334" s="85">
        <v>1</v>
      </c>
      <c r="J334" s="85">
        <v>0</v>
      </c>
      <c r="L334" t="s">
        <v>1032</v>
      </c>
      <c r="M334" t="s">
        <v>3061</v>
      </c>
      <c r="N334" t="str">
        <f>IF(SUM(ckCodingQTable[[#This Row],[NfmlPIs]:[NnonWhtAsnPIs]])&gt;0,"WMD","")</f>
        <v>WMD</v>
      </c>
      <c r="O334" t="b">
        <f>_xlfn.XOR(IFERROR(MATCH(ckCodingQTable[[#This Row],[st_code]],EpscorTable[],0)&gt;0,FALSE),IFERROR(FIND("9150",ckCodingQTable[[#This Row],[propPRCs]])&gt;0,FALSE))</f>
        <v>0</v>
      </c>
      <c r="P334" s="21" t="b">
        <f>_xlfn.XOR(ckCodingQTable[[#This Row],[wmd]]&lt;&gt;"",IFERROR(FIND("9102",ckCodingQTable[[#This Row],[propPRCs]])&gt;0,FALSE))</f>
        <v>1</v>
      </c>
      <c r="Q334" t="s">
        <v>485</v>
      </c>
      <c r="S334" s="106">
        <f>S333+(ckCodingQTable[[#This Row],[ILN]]&lt;"M")</f>
        <v>186</v>
      </c>
      <c r="T334" s="21" t="s">
        <v>2834</v>
      </c>
      <c r="U334" t="s">
        <v>4088</v>
      </c>
      <c r="V334" s="7" t="str">
        <f>HYPERLINK("https://www.ejacket.nsf.gov/ej/showProposal.do?ID="&amp;ckCodingQTable[[#This Row],[prop_id]],"eJ")</f>
        <v>eJ</v>
      </c>
      <c r="W334" t="s">
        <v>2841</v>
      </c>
      <c r="X334" t="s">
        <v>4095</v>
      </c>
      <c r="Y334" t="s">
        <v>4096</v>
      </c>
      <c r="Z334" t="s">
        <v>4097</v>
      </c>
      <c r="AA334" t="s">
        <v>4086</v>
      </c>
      <c r="AB334" s="109" t="str">
        <f>HYPERLINK("mailto:"&amp;ckCodingQTable[[#This Row],[email]]&amp;"&amp;subject=Your NSF Proposal:  "&amp;ckCodingQTable[[#This Row],[Div]]&amp;" "&amp;ckCodingQTable[[#This Row],[prop_id]], ckCodingQTable[[#This Row],[email]])</f>
        <v>zcai@gsu.edu</v>
      </c>
      <c r="AC334" s="30">
        <v>43344</v>
      </c>
      <c r="AD334">
        <v>48</v>
      </c>
      <c r="AG334" s="110"/>
      <c r="AI334" s="26"/>
      <c r="AJ334" s="22"/>
      <c r="AN334" s="110"/>
      <c r="AO334" s="110"/>
      <c r="AP334" s="110"/>
      <c r="AQ334" s="110"/>
      <c r="AR334" s="7" t="str">
        <f>HYPERLINK("https://www.ejacket.nsf.gov/ej/showProposal.do?ID="&amp;ckCodingQTable[[#This Row],[prop_id]],"eJ")</f>
        <v>eJ</v>
      </c>
      <c r="AS334" t="s">
        <v>2829</v>
      </c>
      <c r="AT334" t="s">
        <v>4090</v>
      </c>
      <c r="AU334" t="b">
        <f>IF(ckCodingQTable[[#This Row],[ILN]]="N",SUBSTITUTE(AT333," ","")&lt;&gt;SUBSTITUTE(ckCodingQTable[[#This Row],[prop_titl_txt]]," ",""), FALSE)</f>
        <v>0</v>
      </c>
      <c r="AV334">
        <v>0</v>
      </c>
      <c r="AW334" s="13">
        <v>300000</v>
      </c>
      <c r="AX334" s="13">
        <v>300000</v>
      </c>
      <c r="AY334" s="13"/>
      <c r="AZ334" s="13"/>
      <c r="BA334" s="13"/>
      <c r="BB334" s="13"/>
      <c r="BC334">
        <v>6</v>
      </c>
      <c r="BD334">
        <v>8</v>
      </c>
      <c r="BE334">
        <v>2</v>
      </c>
      <c r="BH334">
        <v>2</v>
      </c>
      <c r="BI334">
        <v>0</v>
      </c>
      <c r="BJ334">
        <v>0</v>
      </c>
      <c r="BK334">
        <v>0</v>
      </c>
      <c r="BL334" t="s">
        <v>4098</v>
      </c>
    </row>
    <row r="335" spans="1:64" x14ac:dyDescent="0.35">
      <c r="A335" s="30"/>
      <c r="B335" s="30">
        <v>43005.589583333334</v>
      </c>
      <c r="C335" t="s">
        <v>2868</v>
      </c>
      <c r="D335" t="s">
        <v>2869</v>
      </c>
      <c r="E335" t="s">
        <v>466</v>
      </c>
      <c r="F335" t="s">
        <v>2819</v>
      </c>
      <c r="G335" t="s">
        <v>2820</v>
      </c>
      <c r="H335" s="21" t="s">
        <v>2821</v>
      </c>
      <c r="I335" s="85">
        <v>1</v>
      </c>
      <c r="J335" s="85">
        <v>0</v>
      </c>
      <c r="K335" t="s">
        <v>2883</v>
      </c>
      <c r="L335" t="s">
        <v>838</v>
      </c>
      <c r="M335" t="s">
        <v>3167</v>
      </c>
      <c r="N335" t="str">
        <f>IF(SUM(ckCodingQTable[[#This Row],[NfmlPIs]:[NnonWhtAsnPIs]])&gt;0,"WMD","")</f>
        <v>WMD</v>
      </c>
      <c r="O335" t="b">
        <f>_xlfn.XOR(IFERROR(MATCH(ckCodingQTable[[#This Row],[st_code]],EpscorTable[],0)&gt;0,FALSE),IFERROR(FIND("9150",ckCodingQTable[[#This Row],[propPRCs]])&gt;0,FALSE))</f>
        <v>0</v>
      </c>
      <c r="P335" s="21" t="b">
        <f>_xlfn.XOR(ckCodingQTable[[#This Row],[wmd]]&lt;&gt;"",IFERROR(FIND("9102",ckCodingQTable[[#This Row],[propPRCs]])&gt;0,FALSE))</f>
        <v>1</v>
      </c>
      <c r="Q335" t="s">
        <v>2884</v>
      </c>
      <c r="R335" s="22">
        <v>43081.399328703701</v>
      </c>
      <c r="S335" s="106">
        <f>S334+(ckCodingQTable[[#This Row],[ILN]]&lt;"M")</f>
        <v>187</v>
      </c>
      <c r="T335" s="21" t="s">
        <v>2824</v>
      </c>
      <c r="U335" t="s">
        <v>1763</v>
      </c>
      <c r="V335" s="7" t="str">
        <f>HYPERLINK("https://www.ejacket.nsf.gov/ej/showProposal.do?ID="&amp;ckCodingQTable[[#This Row],[prop_id]],"eJ")</f>
        <v>eJ</v>
      </c>
      <c r="W335" t="s">
        <v>2871</v>
      </c>
      <c r="X335" t="s">
        <v>1763</v>
      </c>
      <c r="Y335" t="s">
        <v>1764</v>
      </c>
      <c r="Z335" t="s">
        <v>4099</v>
      </c>
      <c r="AA335" t="s">
        <v>4100</v>
      </c>
      <c r="AB335" s="109" t="str">
        <f>HYPERLINK("mailto:"&amp;ckCodingQTable[[#This Row],[email]]&amp;"&amp;subject=Your NSF Proposal:  "&amp;ckCodingQTable[[#This Row],[Div]]&amp;" "&amp;ckCodingQTable[[#This Row],[prop_id]], ckCodingQTable[[#This Row],[email]])</f>
        <v>giri@cs.fiu.edu</v>
      </c>
      <c r="AC335" s="30">
        <v>43313</v>
      </c>
      <c r="AD335">
        <v>36</v>
      </c>
      <c r="AE335">
        <v>1</v>
      </c>
      <c r="AG335" s="110"/>
      <c r="AH335" t="s">
        <v>4101</v>
      </c>
      <c r="AI335" s="26">
        <v>5.25</v>
      </c>
      <c r="AJ335" s="22">
        <v>43076.577777777777</v>
      </c>
      <c r="AL335">
        <v>4</v>
      </c>
      <c r="AN335" s="110"/>
      <c r="AO335" s="110"/>
      <c r="AP335" s="110"/>
      <c r="AQ335" s="110"/>
      <c r="AR335" s="7" t="str">
        <f>HYPERLINK("https://www.ejacket.nsf.gov/ej/showProposal.do?ID="&amp;ckCodingQTable[[#This Row],[prop_id]],"eJ")</f>
        <v>eJ</v>
      </c>
      <c r="AS335" t="s">
        <v>2829</v>
      </c>
      <c r="AT335" t="s">
        <v>4102</v>
      </c>
      <c r="AU335" t="b">
        <f>IF(ckCodingQTable[[#This Row],[ILN]]="N",SUBSTITUTE(AT334," ","")&lt;&gt;SUBSTITUTE(ckCodingQTable[[#This Row],[prop_titl_txt]]," ",""), FALSE)</f>
        <v>0</v>
      </c>
      <c r="AV335">
        <v>0</v>
      </c>
      <c r="AW335" s="13">
        <v>753090</v>
      </c>
      <c r="AX335" s="13">
        <v>753090</v>
      </c>
      <c r="AY335" s="13"/>
      <c r="AZ335" s="13">
        <v>9000</v>
      </c>
      <c r="BA335" s="13"/>
      <c r="BB335" s="13"/>
      <c r="BC335">
        <v>6</v>
      </c>
      <c r="BD335">
        <v>12</v>
      </c>
      <c r="BE335">
        <v>6.36</v>
      </c>
      <c r="BF335">
        <v>3.39</v>
      </c>
      <c r="BG335">
        <v>0.36</v>
      </c>
      <c r="BH335">
        <v>1</v>
      </c>
      <c r="BI335">
        <v>1</v>
      </c>
      <c r="BJ335">
        <v>0</v>
      </c>
      <c r="BK335">
        <v>0</v>
      </c>
      <c r="BL335" t="s">
        <v>4103</v>
      </c>
    </row>
    <row r="336" spans="1:64" x14ac:dyDescent="0.35">
      <c r="A336" s="30"/>
      <c r="B336" s="30">
        <v>43005.581944444442</v>
      </c>
      <c r="C336" t="s">
        <v>2868</v>
      </c>
      <c r="D336" t="s">
        <v>2869</v>
      </c>
      <c r="E336" t="s">
        <v>466</v>
      </c>
      <c r="F336" t="s">
        <v>2819</v>
      </c>
      <c r="G336" t="s">
        <v>2820</v>
      </c>
      <c r="H336" s="21" t="s">
        <v>2821</v>
      </c>
      <c r="I336" s="85">
        <v>1</v>
      </c>
      <c r="J336" s="85">
        <v>0</v>
      </c>
      <c r="K336" t="s">
        <v>2883</v>
      </c>
      <c r="L336" t="s">
        <v>838</v>
      </c>
      <c r="M336" t="s">
        <v>2833</v>
      </c>
      <c r="N336" t="str">
        <f>IF(SUM(ckCodingQTable[[#This Row],[NfmlPIs]:[NnonWhtAsnPIs]])&gt;0,"WMD","")</f>
        <v/>
      </c>
      <c r="O336" t="b">
        <f>_xlfn.XOR(IFERROR(MATCH(ckCodingQTable[[#This Row],[st_code]],EpscorTable[],0)&gt;0,FALSE),IFERROR(FIND("9150",ckCodingQTable[[#This Row],[propPRCs]])&gt;0,FALSE))</f>
        <v>0</v>
      </c>
      <c r="P336" s="21" t="b">
        <f>_xlfn.XOR(ckCodingQTable[[#This Row],[wmd]]&lt;&gt;"",IFERROR(FIND("9102",ckCodingQTable[[#This Row],[propPRCs]])&gt;0,FALSE))</f>
        <v>0</v>
      </c>
      <c r="Q336" t="s">
        <v>2884</v>
      </c>
      <c r="R336" s="22">
        <v>43081.399328703701</v>
      </c>
      <c r="S336" s="106">
        <f>S335+(ckCodingQTable[[#This Row],[ILN]]&lt;"M")</f>
        <v>187</v>
      </c>
      <c r="T336" s="21" t="s">
        <v>2834</v>
      </c>
      <c r="U336" t="s">
        <v>1763</v>
      </c>
      <c r="V336" s="7" t="str">
        <f>HYPERLINK("https://www.ejacket.nsf.gov/ej/showProposal.do?ID="&amp;ckCodingQTable[[#This Row],[prop_id]],"eJ")</f>
        <v>eJ</v>
      </c>
      <c r="W336" t="s">
        <v>2871</v>
      </c>
      <c r="X336" t="s">
        <v>4104</v>
      </c>
      <c r="Y336" t="s">
        <v>4105</v>
      </c>
      <c r="Z336" t="s">
        <v>4106</v>
      </c>
      <c r="AA336" t="s">
        <v>542</v>
      </c>
      <c r="AB336" s="109" t="str">
        <f>HYPERLINK("mailto:"&amp;ckCodingQTable[[#This Row],[email]]&amp;"&amp;subject=Your NSF Proposal:  "&amp;ckCodingQTable[[#This Row],[Div]]&amp;" "&amp;ckCodingQTable[[#This Row],[prop_id]], ckCodingQTable[[#This Row],[email]])</f>
        <v>zivbj@cs.cmu.edu</v>
      </c>
      <c r="AC336" s="30">
        <v>43313</v>
      </c>
      <c r="AD336">
        <v>36</v>
      </c>
      <c r="AG336" s="110"/>
      <c r="AI336" s="26"/>
      <c r="AJ336" s="22"/>
      <c r="AN336" s="110"/>
      <c r="AO336" s="110"/>
      <c r="AP336" s="110"/>
      <c r="AQ336" s="110"/>
      <c r="AR336" s="7" t="str">
        <f>HYPERLINK("https://www.ejacket.nsf.gov/ej/showProposal.do?ID="&amp;ckCodingQTable[[#This Row],[prop_id]],"eJ")</f>
        <v>eJ</v>
      </c>
      <c r="AS336" t="s">
        <v>2829</v>
      </c>
      <c r="AT336" t="s">
        <v>4102</v>
      </c>
      <c r="AU336" t="b">
        <f>IF(ckCodingQTable[[#This Row],[ILN]]="N",SUBSTITUTE(AT335," ","")&lt;&gt;SUBSTITUTE(ckCodingQTable[[#This Row],[prop_titl_txt]]," ",""), FALSE)</f>
        <v>0</v>
      </c>
      <c r="AV336">
        <v>0</v>
      </c>
      <c r="AW336" s="13">
        <v>416446</v>
      </c>
      <c r="AX336" s="13">
        <v>416446</v>
      </c>
      <c r="AY336" s="13"/>
      <c r="AZ336" s="13"/>
      <c r="BA336" s="13"/>
      <c r="BB336" s="13"/>
      <c r="BC336">
        <v>3</v>
      </c>
      <c r="BD336">
        <v>3</v>
      </c>
      <c r="BG336">
        <v>3</v>
      </c>
      <c r="BH336">
        <v>0</v>
      </c>
      <c r="BI336">
        <v>0</v>
      </c>
      <c r="BJ336">
        <v>0</v>
      </c>
      <c r="BK336">
        <v>0</v>
      </c>
      <c r="BL336" t="s">
        <v>4107</v>
      </c>
    </row>
    <row r="337" spans="1:64" x14ac:dyDescent="0.35">
      <c r="A337" s="30"/>
      <c r="B337" s="30">
        <v>43005.590277777781</v>
      </c>
      <c r="C337" t="s">
        <v>2817</v>
      </c>
      <c r="D337" t="s">
        <v>2818</v>
      </c>
      <c r="E337" t="s">
        <v>472</v>
      </c>
      <c r="F337" t="s">
        <v>2819</v>
      </c>
      <c r="G337" t="s">
        <v>2820</v>
      </c>
      <c r="H337" s="21" t="s">
        <v>2821</v>
      </c>
      <c r="I337" s="85">
        <v>1</v>
      </c>
      <c r="J337" s="85">
        <v>0</v>
      </c>
      <c r="K337" t="s">
        <v>2822</v>
      </c>
      <c r="L337" t="s">
        <v>863</v>
      </c>
      <c r="M337" t="s">
        <v>3037</v>
      </c>
      <c r="N337" t="str">
        <f>IF(SUM(ckCodingQTable[[#This Row],[NfmlPIs]:[NnonWhtAsnPIs]])&gt;0,"WMD","")</f>
        <v/>
      </c>
      <c r="O337" t="b">
        <f>_xlfn.XOR(IFERROR(MATCH(ckCodingQTable[[#This Row],[st_code]],EpscorTable[],0)&gt;0,FALSE),IFERROR(FIND("9150",ckCodingQTable[[#This Row],[propPRCs]])&gt;0,FALSE))</f>
        <v>0</v>
      </c>
      <c r="P337" s="21" t="b">
        <f>_xlfn.XOR(ckCodingQTable[[#This Row],[wmd]]&lt;&gt;"",IFERROR(FIND("9102",ckCodingQTable[[#This Row],[propPRCs]])&gt;0,FALSE))</f>
        <v>0</v>
      </c>
      <c r="Q337" t="s">
        <v>4108</v>
      </c>
      <c r="R337" s="22">
        <v>43082.530173611114</v>
      </c>
      <c r="S337" s="106">
        <f>S336+(ckCodingQTable[[#This Row],[ILN]]&lt;"M")</f>
        <v>188</v>
      </c>
      <c r="T337" s="21" t="s">
        <v>2824</v>
      </c>
      <c r="U337" t="s">
        <v>1771</v>
      </c>
      <c r="V337" s="7" t="str">
        <f>HYPERLINK("https://www.ejacket.nsf.gov/ej/showProposal.do?ID="&amp;ckCodingQTable[[#This Row],[prop_id]],"eJ")</f>
        <v>eJ</v>
      </c>
      <c r="W337" t="s">
        <v>2825</v>
      </c>
      <c r="X337" t="s">
        <v>1771</v>
      </c>
      <c r="Y337" t="s">
        <v>1772</v>
      </c>
      <c r="Z337" t="s">
        <v>3378</v>
      </c>
      <c r="AA337" t="s">
        <v>612</v>
      </c>
      <c r="AB337" s="109" t="str">
        <f>HYPERLINK("mailto:"&amp;ckCodingQTable[[#This Row],[email]]&amp;"&amp;subject=Your NSF Proposal:  "&amp;ckCodingQTable[[#This Row],[Div]]&amp;" "&amp;ckCodingQTable[[#This Row],[prop_id]], ckCodingQTable[[#This Row],[email]])</f>
        <v>dgleich@purdue.edu</v>
      </c>
      <c r="AC337" s="30">
        <v>43327</v>
      </c>
      <c r="AD337">
        <v>48</v>
      </c>
      <c r="AE337">
        <v>1</v>
      </c>
      <c r="AG337" s="110">
        <v>1</v>
      </c>
      <c r="AH337" t="s">
        <v>3006</v>
      </c>
      <c r="AI337" s="26">
        <v>5.75</v>
      </c>
      <c r="AJ337" s="22">
        <v>43080.352777777778</v>
      </c>
      <c r="AK337" s="21">
        <v>1</v>
      </c>
      <c r="AL337">
        <v>4</v>
      </c>
      <c r="AN337" s="110">
        <v>4</v>
      </c>
      <c r="AO337" s="110"/>
      <c r="AP337" s="110"/>
      <c r="AQ337" s="110"/>
      <c r="AR337" s="7" t="str">
        <f>HYPERLINK("https://www.ejacket.nsf.gov/ej/showProposal.do?ID="&amp;ckCodingQTable[[#This Row],[prop_id]],"eJ")</f>
        <v>eJ</v>
      </c>
      <c r="AS337" t="s">
        <v>2829</v>
      </c>
      <c r="AT337" t="s">
        <v>4109</v>
      </c>
      <c r="AU337" t="b">
        <f>IF(ckCodingQTable[[#This Row],[ILN]]="N",SUBSTITUTE(AT336," ","")&lt;&gt;SUBSTITUTE(ckCodingQTable[[#This Row],[prop_titl_txt]]," ",""), FALSE)</f>
        <v>0</v>
      </c>
      <c r="AV337">
        <v>0</v>
      </c>
      <c r="AW337" s="13">
        <v>508040</v>
      </c>
      <c r="AX337" s="13">
        <v>508040</v>
      </c>
      <c r="AY337" s="13"/>
      <c r="AZ337" s="13">
        <v>20000</v>
      </c>
      <c r="BA337" s="13"/>
      <c r="BB337" s="13"/>
      <c r="BC337">
        <v>4</v>
      </c>
      <c r="BD337">
        <v>4</v>
      </c>
      <c r="BE337">
        <v>4</v>
      </c>
      <c r="BH337">
        <v>0</v>
      </c>
      <c r="BI337">
        <v>0</v>
      </c>
      <c r="BJ337">
        <v>0</v>
      </c>
      <c r="BK337">
        <v>0</v>
      </c>
      <c r="BL337" t="s">
        <v>4110</v>
      </c>
    </row>
    <row r="338" spans="1:64" x14ac:dyDescent="0.35">
      <c r="A338" s="30"/>
      <c r="B338" s="30">
        <v>43005.378472222219</v>
      </c>
      <c r="C338" t="s">
        <v>2817</v>
      </c>
      <c r="D338" t="s">
        <v>2818</v>
      </c>
      <c r="E338" t="s">
        <v>472</v>
      </c>
      <c r="F338" t="s">
        <v>2819</v>
      </c>
      <c r="G338" t="s">
        <v>2820</v>
      </c>
      <c r="H338" s="21" t="s">
        <v>2821</v>
      </c>
      <c r="I338" s="85">
        <v>1</v>
      </c>
      <c r="J338" s="85">
        <v>0</v>
      </c>
      <c r="K338" t="s">
        <v>2822</v>
      </c>
      <c r="L338" t="s">
        <v>863</v>
      </c>
      <c r="M338" t="s">
        <v>2972</v>
      </c>
      <c r="N338" t="str">
        <f>IF(SUM(ckCodingQTable[[#This Row],[NfmlPIs]:[NnonWhtAsnPIs]])&gt;0,"WMD","")</f>
        <v/>
      </c>
      <c r="O338" t="b">
        <f>_xlfn.XOR(IFERROR(MATCH(ckCodingQTable[[#This Row],[st_code]],EpscorTable[],0)&gt;0,FALSE),IFERROR(FIND("9150",ckCodingQTable[[#This Row],[propPRCs]])&gt;0,FALSE))</f>
        <v>0</v>
      </c>
      <c r="P338" s="21" t="b">
        <f>_xlfn.XOR(ckCodingQTable[[#This Row],[wmd]]&lt;&gt;"",IFERROR(FIND("9102",ckCodingQTable[[#This Row],[propPRCs]])&gt;0,FALSE))</f>
        <v>0</v>
      </c>
      <c r="Q338" t="s">
        <v>4108</v>
      </c>
      <c r="R338" s="22">
        <v>43082.530173611114</v>
      </c>
      <c r="S338" s="106">
        <f>S337+(ckCodingQTable[[#This Row],[ILN]]&lt;"M")</f>
        <v>188</v>
      </c>
      <c r="T338" s="21" t="s">
        <v>2834</v>
      </c>
      <c r="U338" t="s">
        <v>1771</v>
      </c>
      <c r="V338" s="7" t="str">
        <f>HYPERLINK("https://www.ejacket.nsf.gov/ej/showProposal.do?ID="&amp;ckCodingQTable[[#This Row],[prop_id]],"eJ")</f>
        <v>eJ</v>
      </c>
      <c r="W338" t="s">
        <v>2825</v>
      </c>
      <c r="X338" t="s">
        <v>4111</v>
      </c>
      <c r="Y338" t="s">
        <v>4112</v>
      </c>
      <c r="Z338" t="s">
        <v>4113</v>
      </c>
      <c r="AA338" t="s">
        <v>553</v>
      </c>
      <c r="AB338" s="109" t="str">
        <f>HYPERLINK("mailto:"&amp;ckCodingQTable[[#This Row],[email]]&amp;"&amp;subject=Your NSF Proposal:  "&amp;ckCodingQTable[[#This Row],[Div]]&amp;" "&amp;ckCodingQTable[[#This Row],[prop_id]], ckCodingQTable[[#This Row],[email]])</f>
        <v>arb@cs.cornell.edu</v>
      </c>
      <c r="AC338" s="30">
        <v>43327</v>
      </c>
      <c r="AD338">
        <v>48</v>
      </c>
      <c r="AG338" s="110"/>
      <c r="AI338" s="26"/>
      <c r="AJ338" s="22"/>
      <c r="AN338" s="110"/>
      <c r="AO338" s="110"/>
      <c r="AP338" s="110"/>
      <c r="AQ338" s="110"/>
      <c r="AR338" s="7" t="str">
        <f>HYPERLINK("https://www.ejacket.nsf.gov/ej/showProposal.do?ID="&amp;ckCodingQTable[[#This Row],[prop_id]],"eJ")</f>
        <v>eJ</v>
      </c>
      <c r="AS338" t="s">
        <v>2829</v>
      </c>
      <c r="AT338" t="s">
        <v>4109</v>
      </c>
      <c r="AU338" t="b">
        <f>IF(ckCodingQTable[[#This Row],[ILN]]="N",SUBSTITUTE(AT337," ","")&lt;&gt;SUBSTITUTE(ckCodingQTable[[#This Row],[prop_titl_txt]]," ",""), FALSE)</f>
        <v>0</v>
      </c>
      <c r="AV338">
        <v>0</v>
      </c>
      <c r="AW338" s="13">
        <v>591393</v>
      </c>
      <c r="AX338" s="13">
        <v>591393</v>
      </c>
      <c r="AY338" s="13"/>
      <c r="AZ338" s="13">
        <v>23636</v>
      </c>
      <c r="BA338" s="13"/>
      <c r="BB338" s="13"/>
      <c r="BC338">
        <v>4</v>
      </c>
      <c r="BD338">
        <v>4</v>
      </c>
      <c r="BE338">
        <v>4</v>
      </c>
      <c r="BH338">
        <v>0</v>
      </c>
      <c r="BI338">
        <v>0</v>
      </c>
      <c r="BJ338">
        <v>0</v>
      </c>
      <c r="BK338">
        <v>0</v>
      </c>
      <c r="BL338" t="s">
        <v>4114</v>
      </c>
    </row>
    <row r="339" spans="1:64" x14ac:dyDescent="0.35">
      <c r="A339" s="30"/>
      <c r="B339" s="30">
        <v>43005.590277777781</v>
      </c>
      <c r="C339" t="s">
        <v>2817</v>
      </c>
      <c r="D339" t="s">
        <v>2818</v>
      </c>
      <c r="E339" t="s">
        <v>474</v>
      </c>
      <c r="F339" t="s">
        <v>2819</v>
      </c>
      <c r="G339" t="s">
        <v>2820</v>
      </c>
      <c r="H339" s="21" t="s">
        <v>2821</v>
      </c>
      <c r="I339" s="85">
        <v>1</v>
      </c>
      <c r="J339" s="85">
        <v>0</v>
      </c>
      <c r="K339" t="s">
        <v>2822</v>
      </c>
      <c r="L339" t="s">
        <v>1201</v>
      </c>
      <c r="M339" t="s">
        <v>2833</v>
      </c>
      <c r="N339" t="str">
        <f>IF(SUM(ckCodingQTable[[#This Row],[NfmlPIs]:[NnonWhtAsnPIs]])&gt;0,"WMD","")</f>
        <v>WMD</v>
      </c>
      <c r="O339" t="b">
        <f>_xlfn.XOR(IFERROR(MATCH(ckCodingQTable[[#This Row],[st_code]],EpscorTable[],0)&gt;0,FALSE),IFERROR(FIND("9150",ckCodingQTable[[#This Row],[propPRCs]])&gt;0,FALSE))</f>
        <v>0</v>
      </c>
      <c r="P339" s="21" t="b">
        <f>_xlfn.XOR(ckCodingQTable[[#This Row],[wmd]]&lt;&gt;"",IFERROR(FIND("9102",ckCodingQTable[[#This Row],[propPRCs]])&gt;0,FALSE))</f>
        <v>1</v>
      </c>
      <c r="Q339" t="s">
        <v>2988</v>
      </c>
      <c r="S339" s="106">
        <f>S338+(ckCodingQTable[[#This Row],[ILN]]&lt;"M")</f>
        <v>189</v>
      </c>
      <c r="T339" s="21" t="s">
        <v>2863</v>
      </c>
      <c r="U339" t="s">
        <v>1782</v>
      </c>
      <c r="V339" s="7" t="str">
        <f>HYPERLINK("https://www.ejacket.nsf.gov/ej/showProposal.do?ID="&amp;ckCodingQTable[[#This Row],[prop_id]],"eJ")</f>
        <v>eJ</v>
      </c>
      <c r="W339" t="s">
        <v>2825</v>
      </c>
      <c r="X339" t="s">
        <v>1782</v>
      </c>
      <c r="Y339" t="s">
        <v>1783</v>
      </c>
      <c r="Z339" t="s">
        <v>4115</v>
      </c>
      <c r="AA339" t="s">
        <v>542</v>
      </c>
      <c r="AB339" s="109" t="str">
        <f>HYPERLINK("mailto:"&amp;ckCodingQTable[[#This Row],[email]]&amp;"&amp;subject=Your NSF Proposal:  "&amp;ckCodingQTable[[#This Row],[Div]]&amp;" "&amp;ckCodingQTable[[#This Row],[prop_id]], ckCodingQTable[[#This Row],[email]])</f>
        <v>nihars@andrew.cmu.edu</v>
      </c>
      <c r="AC339" s="30">
        <v>43252</v>
      </c>
      <c r="AD339">
        <v>48</v>
      </c>
      <c r="AG339" s="110"/>
      <c r="AI339" s="26"/>
      <c r="AJ339" s="22"/>
      <c r="AN339" s="110"/>
      <c r="AO339" s="110"/>
      <c r="AP339" s="110"/>
      <c r="AQ339" s="110"/>
      <c r="AR339" s="7" t="str">
        <f>HYPERLINK("https://www.ejacket.nsf.gov/ej/showProposal.do?ID="&amp;ckCodingQTable[[#This Row],[prop_id]],"eJ")</f>
        <v>eJ</v>
      </c>
      <c r="AS339" t="s">
        <v>2829</v>
      </c>
      <c r="AT339" t="s">
        <v>4116</v>
      </c>
      <c r="AU339" t="b">
        <f>IF(ckCodingQTable[[#This Row],[ILN]]="N",SUBSTITUTE(AT338," ","")&lt;&gt;SUBSTITUTE(ckCodingQTable[[#This Row],[prop_titl_txt]]," ",""), FALSE)</f>
        <v>0</v>
      </c>
      <c r="AV339">
        <v>0</v>
      </c>
      <c r="AW339" s="13">
        <v>1199145</v>
      </c>
      <c r="AX339" s="13">
        <v>1199145</v>
      </c>
      <c r="AY339" s="13"/>
      <c r="AZ339" s="13">
        <v>11061</v>
      </c>
      <c r="BA339" s="13"/>
      <c r="BB339" s="13"/>
      <c r="BC339">
        <v>8</v>
      </c>
      <c r="BD339">
        <v>12</v>
      </c>
      <c r="BE339">
        <v>12</v>
      </c>
      <c r="BH339">
        <v>2</v>
      </c>
      <c r="BI339">
        <v>0</v>
      </c>
      <c r="BJ339">
        <v>0</v>
      </c>
      <c r="BK339">
        <v>0</v>
      </c>
      <c r="BL339" t="s">
        <v>4117</v>
      </c>
    </row>
    <row r="340" spans="1:64" x14ac:dyDescent="0.35">
      <c r="A340" s="30"/>
      <c r="B340" s="30">
        <v>43005.59097222222</v>
      </c>
      <c r="C340" t="s">
        <v>2868</v>
      </c>
      <c r="D340" t="s">
        <v>2869</v>
      </c>
      <c r="E340" t="s">
        <v>466</v>
      </c>
      <c r="F340" t="s">
        <v>2819</v>
      </c>
      <c r="G340" t="s">
        <v>2820</v>
      </c>
      <c r="H340" s="21" t="s">
        <v>2821</v>
      </c>
      <c r="I340" s="85">
        <v>1</v>
      </c>
      <c r="J340" s="85">
        <v>0</v>
      </c>
      <c r="K340" t="s">
        <v>2883</v>
      </c>
      <c r="L340" t="s">
        <v>786</v>
      </c>
      <c r="M340" t="s">
        <v>2862</v>
      </c>
      <c r="N340" t="str">
        <f>IF(SUM(ckCodingQTable[[#This Row],[NfmlPIs]:[NnonWhtAsnPIs]])&gt;0,"WMD","")</f>
        <v>WMD</v>
      </c>
      <c r="O340" t="b">
        <f>_xlfn.XOR(IFERROR(MATCH(ckCodingQTable[[#This Row],[st_code]],EpscorTable[],0)&gt;0,FALSE),IFERROR(FIND("9150",ckCodingQTable[[#This Row],[propPRCs]])&gt;0,FALSE))</f>
        <v>0</v>
      </c>
      <c r="P340" s="21" t="b">
        <f>_xlfn.XOR(ckCodingQTable[[#This Row],[wmd]]&lt;&gt;"",IFERROR(FIND("9102",ckCodingQTable[[#This Row],[propPRCs]])&gt;0,FALSE))</f>
        <v>1</v>
      </c>
      <c r="Q340" t="s">
        <v>2884</v>
      </c>
      <c r="S340" s="106">
        <f>S339+(ckCodingQTable[[#This Row],[ILN]]&lt;"M")</f>
        <v>190</v>
      </c>
      <c r="T340" s="21" t="s">
        <v>2863</v>
      </c>
      <c r="U340" t="s">
        <v>1785</v>
      </c>
      <c r="V340" s="7" t="str">
        <f>HYPERLINK("https://www.ejacket.nsf.gov/ej/showProposal.do?ID="&amp;ckCodingQTable[[#This Row],[prop_id]],"eJ")</f>
        <v>eJ</v>
      </c>
      <c r="W340" t="s">
        <v>2871</v>
      </c>
      <c r="X340" t="s">
        <v>1785</v>
      </c>
      <c r="Y340" t="s">
        <v>1786</v>
      </c>
      <c r="Z340" t="s">
        <v>4118</v>
      </c>
      <c r="AA340" t="s">
        <v>586</v>
      </c>
      <c r="AB340" s="109" t="str">
        <f>HYPERLINK("mailto:"&amp;ckCodingQTable[[#This Row],[email]]&amp;"&amp;subject=Your NSF Proposal:  "&amp;ckCodingQTable[[#This Row],[Div]]&amp;" "&amp;ckCodingQTable[[#This Row],[prop_id]], ckCodingQTable[[#This Row],[email]])</f>
        <v>dcurtis@csail.mit.edu</v>
      </c>
      <c r="AC340" s="30">
        <v>43191</v>
      </c>
      <c r="AD340">
        <v>48</v>
      </c>
      <c r="AG340" s="110"/>
      <c r="AI340" s="26"/>
      <c r="AJ340" s="22"/>
      <c r="AN340" s="110"/>
      <c r="AO340" s="110"/>
      <c r="AP340" s="110"/>
      <c r="AQ340" s="110"/>
      <c r="AR340" s="7" t="str">
        <f>HYPERLINK("https://www.ejacket.nsf.gov/ej/showProposal.do?ID="&amp;ckCodingQTable[[#This Row],[prop_id]],"eJ")</f>
        <v>eJ</v>
      </c>
      <c r="AS340" t="s">
        <v>2881</v>
      </c>
      <c r="AT340" t="s">
        <v>4119</v>
      </c>
      <c r="AU340" t="b">
        <f>IF(ckCodingQTable[[#This Row],[ILN]]="N",SUBSTITUTE(AT339," ","")&lt;&gt;SUBSTITUTE(ckCodingQTable[[#This Row],[prop_titl_txt]]," ",""), FALSE)</f>
        <v>0</v>
      </c>
      <c r="AV340">
        <v>0</v>
      </c>
      <c r="AW340" s="13">
        <v>1158138</v>
      </c>
      <c r="AX340" s="13">
        <v>1158138</v>
      </c>
      <c r="AY340" s="13"/>
      <c r="AZ340" s="13"/>
      <c r="BA340" s="13"/>
      <c r="BB340" s="13"/>
      <c r="BC340">
        <v>3</v>
      </c>
      <c r="BD340">
        <v>4</v>
      </c>
      <c r="BG340">
        <v>19.2</v>
      </c>
      <c r="BH340">
        <v>2</v>
      </c>
      <c r="BI340">
        <v>0</v>
      </c>
      <c r="BJ340">
        <v>0</v>
      </c>
      <c r="BK340">
        <v>1</v>
      </c>
      <c r="BL340" t="s">
        <v>4120</v>
      </c>
    </row>
    <row r="341" spans="1:64" x14ac:dyDescent="0.35">
      <c r="A341" s="30"/>
      <c r="B341" s="30">
        <v>43005.592361111114</v>
      </c>
      <c r="C341" t="s">
        <v>2868</v>
      </c>
      <c r="D341" t="s">
        <v>2869</v>
      </c>
      <c r="E341" t="s">
        <v>468</v>
      </c>
      <c r="F341" t="s">
        <v>2819</v>
      </c>
      <c r="G341" t="s">
        <v>2820</v>
      </c>
      <c r="H341" s="21" t="s">
        <v>2821</v>
      </c>
      <c r="I341" s="85">
        <v>1</v>
      </c>
      <c r="J341" s="85">
        <v>0</v>
      </c>
      <c r="K341" t="s">
        <v>2911</v>
      </c>
      <c r="L341" t="s">
        <v>807</v>
      </c>
      <c r="M341" t="s">
        <v>2972</v>
      </c>
      <c r="N341" t="str">
        <f>IF(SUM(ckCodingQTable[[#This Row],[NfmlPIs]:[NnonWhtAsnPIs]])&gt;0,"WMD","")</f>
        <v>WMD</v>
      </c>
      <c r="O341" t="b">
        <f>_xlfn.XOR(IFERROR(MATCH(ckCodingQTable[[#This Row],[st_code]],EpscorTable[],0)&gt;0,FALSE),IFERROR(FIND("9150",ckCodingQTable[[#This Row],[propPRCs]])&gt;0,FALSE))</f>
        <v>0</v>
      </c>
      <c r="P341" s="21" t="b">
        <f>_xlfn.XOR(ckCodingQTable[[#This Row],[wmd]]&lt;&gt;"",IFERROR(FIND("9102",ckCodingQTable[[#This Row],[propPRCs]])&gt;0,FALSE))</f>
        <v>1</v>
      </c>
      <c r="Q341" t="s">
        <v>468</v>
      </c>
      <c r="S341" s="106">
        <f>S340+(ckCodingQTable[[#This Row],[ILN]]&lt;"M")</f>
        <v>191</v>
      </c>
      <c r="T341" s="21" t="s">
        <v>2863</v>
      </c>
      <c r="U341" t="s">
        <v>1788</v>
      </c>
      <c r="V341" s="7" t="str">
        <f>HYPERLINK("https://www.ejacket.nsf.gov/ej/showProposal.do?ID="&amp;ckCodingQTable[[#This Row],[prop_id]],"eJ")</f>
        <v>eJ</v>
      </c>
      <c r="W341" t="s">
        <v>2871</v>
      </c>
      <c r="X341" t="s">
        <v>1788</v>
      </c>
      <c r="Y341" t="s">
        <v>1789</v>
      </c>
      <c r="Z341" t="s">
        <v>3703</v>
      </c>
      <c r="AA341" t="s">
        <v>553</v>
      </c>
      <c r="AB341" s="109" t="str">
        <f>HYPERLINK("mailto:"&amp;ckCodingQTable[[#This Row],[email]]&amp;"&amp;subject=Your NSF Proposal:  "&amp;ckCodingQTable[[#This Row],[Div]]&amp;" "&amp;ckCodingQTable[[#This Row],[prop_id]], ckCodingQTable[[#This Row],[email]])</f>
        <v>ela63@cornell.edu</v>
      </c>
      <c r="AC341" s="30">
        <v>43191</v>
      </c>
      <c r="AD341">
        <v>48</v>
      </c>
      <c r="AG341" s="110"/>
      <c r="AI341" s="26"/>
      <c r="AJ341" s="22"/>
      <c r="AN341" s="110"/>
      <c r="AO341" s="110"/>
      <c r="AP341" s="110"/>
      <c r="AQ341" s="110"/>
      <c r="AR341" s="7" t="str">
        <f>HYPERLINK("https://www.ejacket.nsf.gov/ej/showProposal.do?ID="&amp;ckCodingQTable[[#This Row],[prop_id]],"eJ")</f>
        <v>eJ</v>
      </c>
      <c r="AS341" t="s">
        <v>2881</v>
      </c>
      <c r="AT341" t="s">
        <v>4121</v>
      </c>
      <c r="AU341" t="b">
        <f>IF(ckCodingQTable[[#This Row],[ILN]]="N",SUBSTITUTE(AT340," ","")&lt;&gt;SUBSTITUTE(ckCodingQTable[[#This Row],[prop_titl_txt]]," ",""), FALSE)</f>
        <v>0</v>
      </c>
      <c r="AV341">
        <v>0</v>
      </c>
      <c r="AW341" s="13">
        <v>1158068</v>
      </c>
      <c r="AX341" s="13">
        <v>1158068</v>
      </c>
      <c r="AY341" s="13"/>
      <c r="AZ341" s="13"/>
      <c r="BA341" s="13"/>
      <c r="BB341" s="13"/>
      <c r="BC341">
        <v>8</v>
      </c>
      <c r="BD341">
        <v>12</v>
      </c>
      <c r="BE341">
        <v>9.6</v>
      </c>
      <c r="BH341">
        <v>1</v>
      </c>
      <c r="BI341">
        <v>1</v>
      </c>
      <c r="BJ341">
        <v>0</v>
      </c>
      <c r="BK341">
        <v>0</v>
      </c>
      <c r="BL341" t="s">
        <v>4122</v>
      </c>
    </row>
    <row r="342" spans="1:64" x14ac:dyDescent="0.35">
      <c r="A342" s="30"/>
      <c r="B342" s="30">
        <v>43005.593055555553</v>
      </c>
      <c r="C342" t="s">
        <v>2817</v>
      </c>
      <c r="D342" t="s">
        <v>2818</v>
      </c>
      <c r="E342" t="s">
        <v>476</v>
      </c>
      <c r="F342" t="s">
        <v>2819</v>
      </c>
      <c r="G342" t="s">
        <v>2820</v>
      </c>
      <c r="H342" s="21" t="s">
        <v>2821</v>
      </c>
      <c r="I342" s="85">
        <v>1</v>
      </c>
      <c r="J342" s="85">
        <v>0</v>
      </c>
      <c r="K342" t="s">
        <v>2822</v>
      </c>
      <c r="L342" t="s">
        <v>1358</v>
      </c>
      <c r="M342" t="s">
        <v>2833</v>
      </c>
      <c r="N342" t="str">
        <f>IF(SUM(ckCodingQTable[[#This Row],[NfmlPIs]:[NnonWhtAsnPIs]])&gt;0,"WMD","")</f>
        <v/>
      </c>
      <c r="O342" t="b">
        <f>_xlfn.XOR(IFERROR(MATCH(ckCodingQTable[[#This Row],[st_code]],EpscorTable[],0)&gt;0,FALSE),IFERROR(FIND("9150",ckCodingQTable[[#This Row],[propPRCs]])&gt;0,FALSE))</f>
        <v>0</v>
      </c>
      <c r="P342" s="21" t="b">
        <f>_xlfn.XOR(ckCodingQTable[[#This Row],[wmd]]&lt;&gt;"",IFERROR(FIND("9102",ckCodingQTable[[#This Row],[propPRCs]])&gt;0,FALSE))</f>
        <v>0</v>
      </c>
      <c r="Q342" t="s">
        <v>3459</v>
      </c>
      <c r="S342" s="106">
        <f>S341+(ckCodingQTable[[#This Row],[ILN]]&lt;"M")</f>
        <v>192</v>
      </c>
      <c r="T342" s="21" t="s">
        <v>2824</v>
      </c>
      <c r="U342" t="s">
        <v>1791</v>
      </c>
      <c r="V342" s="7" t="str">
        <f>HYPERLINK("https://www.ejacket.nsf.gov/ej/showProposal.do?ID="&amp;ckCodingQTable[[#This Row],[prop_id]],"eJ")</f>
        <v>eJ</v>
      </c>
      <c r="W342" t="s">
        <v>2825</v>
      </c>
      <c r="X342" t="s">
        <v>1791</v>
      </c>
      <c r="Y342" t="s">
        <v>1357</v>
      </c>
      <c r="Z342" t="s">
        <v>3239</v>
      </c>
      <c r="AA342" t="s">
        <v>2929</v>
      </c>
      <c r="AB342" s="109" t="str">
        <f>HYPERLINK("mailto:"&amp;ckCodingQTable[[#This Row],[email]]&amp;"&amp;subject=Your NSF Proposal:  "&amp;ckCodingQTable[[#This Row],[Div]]&amp;" "&amp;ckCodingQTable[[#This Row],[prop_id]], ckCodingQTable[[#This Row],[email]])</f>
        <v>sampson@cse.psu.edu</v>
      </c>
      <c r="AC342" s="30">
        <v>43282</v>
      </c>
      <c r="AD342">
        <v>48</v>
      </c>
      <c r="AE342">
        <v>1</v>
      </c>
      <c r="AG342" s="110">
        <v>1</v>
      </c>
      <c r="AH342" t="s">
        <v>3869</v>
      </c>
      <c r="AI342" s="26">
        <v>5.5</v>
      </c>
      <c r="AJ342" s="22">
        <v>43081.475694444445</v>
      </c>
      <c r="AL342">
        <v>4</v>
      </c>
      <c r="AN342" s="110">
        <v>4</v>
      </c>
      <c r="AO342" s="110"/>
      <c r="AP342" s="110"/>
      <c r="AQ342" s="110"/>
      <c r="AR342" s="7" t="str">
        <f>HYPERLINK("https://www.ejacket.nsf.gov/ej/showProposal.do?ID="&amp;ckCodingQTable[[#This Row],[prop_id]],"eJ")</f>
        <v>eJ</v>
      </c>
      <c r="AS342" t="s">
        <v>2829</v>
      </c>
      <c r="AT342" t="s">
        <v>4123</v>
      </c>
      <c r="AU342" t="b">
        <f>IF(ckCodingQTable[[#This Row],[ILN]]="N",SUBSTITUTE(AT341," ","")&lt;&gt;SUBSTITUTE(ckCodingQTable[[#This Row],[prop_titl_txt]]," ",""), FALSE)</f>
        <v>0</v>
      </c>
      <c r="AV342">
        <v>0</v>
      </c>
      <c r="AW342" s="13">
        <v>850000</v>
      </c>
      <c r="AX342" s="13">
        <v>850000</v>
      </c>
      <c r="AY342" s="13"/>
      <c r="AZ342" s="13">
        <v>18000</v>
      </c>
      <c r="BA342" s="13"/>
      <c r="BB342" s="13"/>
      <c r="BC342">
        <v>8</v>
      </c>
      <c r="BD342">
        <v>12</v>
      </c>
      <c r="BE342">
        <v>6.72</v>
      </c>
      <c r="BH342">
        <v>0</v>
      </c>
      <c r="BI342">
        <v>0</v>
      </c>
      <c r="BJ342">
        <v>0</v>
      </c>
      <c r="BK342">
        <v>0</v>
      </c>
      <c r="BL342" t="s">
        <v>4124</v>
      </c>
    </row>
    <row r="343" spans="1:64" x14ac:dyDescent="0.35">
      <c r="A343" s="30"/>
      <c r="B343" s="30">
        <v>43005.583333333336</v>
      </c>
      <c r="C343" t="s">
        <v>2817</v>
      </c>
      <c r="D343" t="s">
        <v>2818</v>
      </c>
      <c r="E343" t="s">
        <v>476</v>
      </c>
      <c r="F343" t="s">
        <v>2819</v>
      </c>
      <c r="G343" t="s">
        <v>2820</v>
      </c>
      <c r="H343" s="21" t="s">
        <v>2821</v>
      </c>
      <c r="I343" s="85">
        <v>1</v>
      </c>
      <c r="J343" s="85">
        <v>0</v>
      </c>
      <c r="K343" t="s">
        <v>2822</v>
      </c>
      <c r="L343" t="s">
        <v>1358</v>
      </c>
      <c r="M343" t="s">
        <v>3386</v>
      </c>
      <c r="N343" t="str">
        <f>IF(SUM(ckCodingQTable[[#This Row],[NfmlPIs]:[NnonWhtAsnPIs]])&gt;0,"WMD","")</f>
        <v>WMD</v>
      </c>
      <c r="O343" t="b">
        <f>_xlfn.XOR(IFERROR(MATCH(ckCodingQTable[[#This Row],[st_code]],EpscorTable[],0)&gt;0,FALSE),IFERROR(FIND("9150",ckCodingQTable[[#This Row],[propPRCs]])&gt;0,FALSE))</f>
        <v>0</v>
      </c>
      <c r="P343" s="21" t="b">
        <f>_xlfn.XOR(ckCodingQTable[[#This Row],[wmd]]&lt;&gt;"",IFERROR(FIND("9102",ckCodingQTable[[#This Row],[propPRCs]])&gt;0,FALSE))</f>
        <v>1</v>
      </c>
      <c r="Q343" t="s">
        <v>3459</v>
      </c>
      <c r="S343" s="106">
        <f>S342+(ckCodingQTable[[#This Row],[ILN]]&lt;"M")</f>
        <v>192</v>
      </c>
      <c r="T343" s="21" t="s">
        <v>2834</v>
      </c>
      <c r="U343" t="s">
        <v>1791</v>
      </c>
      <c r="V343" s="7" t="str">
        <f>HYPERLINK("https://www.ejacket.nsf.gov/ej/showProposal.do?ID="&amp;ckCodingQTable[[#This Row],[prop_id]],"eJ")</f>
        <v>eJ</v>
      </c>
      <c r="W343" t="s">
        <v>2825</v>
      </c>
      <c r="X343" t="s">
        <v>4125</v>
      </c>
      <c r="Y343" t="s">
        <v>742</v>
      </c>
      <c r="Z343" t="s">
        <v>4126</v>
      </c>
      <c r="AA343" t="s">
        <v>4127</v>
      </c>
      <c r="AB343" s="109" t="str">
        <f>HYPERLINK("mailto:"&amp;ckCodingQTable[[#This Row],[email]]&amp;"&amp;subject=Your NSF Proposal:  "&amp;ckCodingQTable[[#This Row],[Div]]&amp;" "&amp;ckCodingQTable[[#This Row],[prop_id]], ckCodingQTable[[#This Row],[email]])</f>
        <v>jhari@ucmail.uc.edu</v>
      </c>
      <c r="AC343" s="30">
        <v>43282</v>
      </c>
      <c r="AD343">
        <v>48</v>
      </c>
      <c r="AG343" s="110"/>
      <c r="AI343" s="26"/>
      <c r="AJ343" s="22"/>
      <c r="AN343" s="110"/>
      <c r="AO343" s="110"/>
      <c r="AP343" s="110"/>
      <c r="AQ343" s="110"/>
      <c r="AR343" s="7" t="str">
        <f>HYPERLINK("https://www.ejacket.nsf.gov/ej/showProposal.do?ID="&amp;ckCodingQTable[[#This Row],[prop_id]],"eJ")</f>
        <v>eJ</v>
      </c>
      <c r="AS343" t="s">
        <v>2829</v>
      </c>
      <c r="AT343" t="s">
        <v>4128</v>
      </c>
      <c r="AU343" t="b">
        <f>IF(ckCodingQTable[[#This Row],[ILN]]="N",SUBSTITUTE(AT342," ","")&lt;&gt;SUBSTITUTE(ckCodingQTable[[#This Row],[prop_titl_txt]]," ",""), FALSE)</f>
        <v>0</v>
      </c>
      <c r="AV343">
        <v>0</v>
      </c>
      <c r="AW343" s="13">
        <v>350000</v>
      </c>
      <c r="AX343" s="13">
        <v>350000</v>
      </c>
      <c r="AY343" s="13"/>
      <c r="AZ343" s="13"/>
      <c r="BA343" s="13"/>
      <c r="BB343" s="13"/>
      <c r="BC343">
        <v>4</v>
      </c>
      <c r="BD343">
        <v>4</v>
      </c>
      <c r="BE343">
        <v>1.36</v>
      </c>
      <c r="BF343">
        <v>0.32</v>
      </c>
      <c r="BH343">
        <v>2</v>
      </c>
      <c r="BI343">
        <v>0</v>
      </c>
      <c r="BJ343">
        <v>0</v>
      </c>
      <c r="BK343">
        <v>0</v>
      </c>
      <c r="BL343" t="s">
        <v>4129</v>
      </c>
    </row>
    <row r="344" spans="1:64" x14ac:dyDescent="0.35">
      <c r="A344" s="30"/>
      <c r="B344" s="30">
        <v>43005.594444444447</v>
      </c>
      <c r="C344" t="s">
        <v>2817</v>
      </c>
      <c r="D344" t="s">
        <v>2818</v>
      </c>
      <c r="E344" t="s">
        <v>476</v>
      </c>
      <c r="F344" t="s">
        <v>2819</v>
      </c>
      <c r="G344" t="s">
        <v>2820</v>
      </c>
      <c r="H344" s="21" t="s">
        <v>2821</v>
      </c>
      <c r="I344" s="85">
        <v>1</v>
      </c>
      <c r="J344" s="85">
        <v>0</v>
      </c>
      <c r="K344" t="s">
        <v>2822</v>
      </c>
      <c r="L344" t="s">
        <v>1358</v>
      </c>
      <c r="M344" t="s">
        <v>2862</v>
      </c>
      <c r="N344" t="str">
        <f>IF(SUM(ckCodingQTable[[#This Row],[NfmlPIs]:[NnonWhtAsnPIs]])&gt;0,"WMD","")</f>
        <v>WMD</v>
      </c>
      <c r="O344" t="b">
        <f>_xlfn.XOR(IFERROR(MATCH(ckCodingQTable[[#This Row],[st_code]],EpscorTable[],0)&gt;0,FALSE),IFERROR(FIND("9150",ckCodingQTable[[#This Row],[propPRCs]])&gt;0,FALSE))</f>
        <v>0</v>
      </c>
      <c r="P344" s="21" t="b">
        <f>_xlfn.XOR(ckCodingQTable[[#This Row],[wmd]]&lt;&gt;"",IFERROR(FIND("9102",ckCodingQTable[[#This Row],[propPRCs]])&gt;0,FALSE))</f>
        <v>1</v>
      </c>
      <c r="Q344" t="s">
        <v>3459</v>
      </c>
      <c r="S344" s="106">
        <f>S343+(ckCodingQTable[[#This Row],[ILN]]&lt;"M")</f>
        <v>193</v>
      </c>
      <c r="T344" s="21" t="s">
        <v>2824</v>
      </c>
      <c r="U344" t="s">
        <v>1798</v>
      </c>
      <c r="V344" s="7" t="str">
        <f>HYPERLINK("https://www.ejacket.nsf.gov/ej/showProposal.do?ID="&amp;ckCodingQTable[[#This Row],[prop_id]],"eJ")</f>
        <v>eJ</v>
      </c>
      <c r="W344" t="s">
        <v>2825</v>
      </c>
      <c r="X344" t="s">
        <v>1798</v>
      </c>
      <c r="Y344" t="s">
        <v>1799</v>
      </c>
      <c r="Z344" t="s">
        <v>3758</v>
      </c>
      <c r="AA344" t="s">
        <v>586</v>
      </c>
      <c r="AB344" s="109" t="str">
        <f>HYPERLINK("mailto:"&amp;ckCodingQTable[[#This Row],[email]]&amp;"&amp;subject=Your NSF Proposal:  "&amp;ckCodingQTable[[#This Row],[Div]]&amp;" "&amp;ckCodingQTable[[#This Row],[prop_id]], ckCodingQTable[[#This Row],[email]])</f>
        <v>sanchez@csail.mit.edu</v>
      </c>
      <c r="AC344" s="30">
        <v>43252</v>
      </c>
      <c r="AD344">
        <v>48</v>
      </c>
      <c r="AE344">
        <v>1</v>
      </c>
      <c r="AG344" s="110">
        <v>1</v>
      </c>
      <c r="AH344" t="s">
        <v>4130</v>
      </c>
      <c r="AI344" s="26">
        <v>5</v>
      </c>
      <c r="AJ344" s="22">
        <v>43081.47152777778</v>
      </c>
      <c r="AL344">
        <v>4</v>
      </c>
      <c r="AN344" s="110">
        <v>4</v>
      </c>
      <c r="AO344" s="110"/>
      <c r="AP344" s="110"/>
      <c r="AQ344" s="110"/>
      <c r="AR344" s="7" t="str">
        <f>HYPERLINK("https://www.ejacket.nsf.gov/ej/showProposal.do?ID="&amp;ckCodingQTable[[#This Row],[prop_id]],"eJ")</f>
        <v>eJ</v>
      </c>
      <c r="AS344" t="s">
        <v>2829</v>
      </c>
      <c r="AT344" t="s">
        <v>4131</v>
      </c>
      <c r="AU344" t="b">
        <f>IF(ckCodingQTable[[#This Row],[ILN]]="N",SUBSTITUTE(AT343," ","")&lt;&gt;SUBSTITUTE(ckCodingQTable[[#This Row],[prop_titl_txt]]," ",""), FALSE)</f>
        <v>0</v>
      </c>
      <c r="AV344">
        <v>0</v>
      </c>
      <c r="AW344" s="13">
        <v>600000</v>
      </c>
      <c r="AX344" s="13">
        <v>600000</v>
      </c>
      <c r="AY344" s="13"/>
      <c r="AZ344" s="13">
        <v>7400</v>
      </c>
      <c r="BA344" s="13"/>
      <c r="BB344" s="13"/>
      <c r="BC344">
        <v>8</v>
      </c>
      <c r="BD344">
        <v>4</v>
      </c>
      <c r="BE344">
        <v>2</v>
      </c>
      <c r="BH344">
        <v>0</v>
      </c>
      <c r="BI344">
        <v>2</v>
      </c>
      <c r="BJ344">
        <v>0</v>
      </c>
      <c r="BK344">
        <v>0</v>
      </c>
      <c r="BL344" t="s">
        <v>4132</v>
      </c>
    </row>
    <row r="345" spans="1:64" x14ac:dyDescent="0.35">
      <c r="A345" s="30"/>
      <c r="B345" s="30">
        <v>43005.563194444447</v>
      </c>
      <c r="C345" t="s">
        <v>2817</v>
      </c>
      <c r="D345" t="s">
        <v>2818</v>
      </c>
      <c r="E345" t="s">
        <v>476</v>
      </c>
      <c r="F345" t="s">
        <v>2819</v>
      </c>
      <c r="G345" t="s">
        <v>2820</v>
      </c>
      <c r="H345" s="21" t="s">
        <v>2821</v>
      </c>
      <c r="I345" s="85">
        <v>1</v>
      </c>
      <c r="J345" s="85">
        <v>0</v>
      </c>
      <c r="K345" t="s">
        <v>2822</v>
      </c>
      <c r="L345" t="s">
        <v>1358</v>
      </c>
      <c r="M345" t="s">
        <v>2833</v>
      </c>
      <c r="N345" t="str">
        <f>IF(SUM(ckCodingQTable[[#This Row],[NfmlPIs]:[NnonWhtAsnPIs]])&gt;0,"WMD","")</f>
        <v/>
      </c>
      <c r="O345" t="b">
        <f>_xlfn.XOR(IFERROR(MATCH(ckCodingQTable[[#This Row],[st_code]],EpscorTable[],0)&gt;0,FALSE),IFERROR(FIND("9150",ckCodingQTable[[#This Row],[propPRCs]])&gt;0,FALSE))</f>
        <v>0</v>
      </c>
      <c r="P345" s="21" t="b">
        <f>_xlfn.XOR(ckCodingQTable[[#This Row],[wmd]]&lt;&gt;"",IFERROR(FIND("9102",ckCodingQTable[[#This Row],[propPRCs]])&gt;0,FALSE))</f>
        <v>0</v>
      </c>
      <c r="Q345" t="s">
        <v>3459</v>
      </c>
      <c r="S345" s="106">
        <f>S344+(ckCodingQTable[[#This Row],[ILN]]&lt;"M")</f>
        <v>193</v>
      </c>
      <c r="T345" s="21" t="s">
        <v>2834</v>
      </c>
      <c r="U345" t="s">
        <v>1798</v>
      </c>
      <c r="V345" s="7" t="str">
        <f>HYPERLINK("https://www.ejacket.nsf.gov/ej/showProposal.do?ID="&amp;ckCodingQTable[[#This Row],[prop_id]],"eJ")</f>
        <v>eJ</v>
      </c>
      <c r="W345" t="s">
        <v>2825</v>
      </c>
      <c r="X345" t="s">
        <v>4133</v>
      </c>
      <c r="Y345" t="s">
        <v>4134</v>
      </c>
      <c r="Z345" t="s">
        <v>4135</v>
      </c>
      <c r="AA345" t="s">
        <v>542</v>
      </c>
      <c r="AB345" s="109" t="str">
        <f>HYPERLINK("mailto:"&amp;ckCodingQTable[[#This Row],[email]]&amp;"&amp;subject=Your NSF Proposal:  "&amp;ckCodingQTable[[#This Row],[Div]]&amp;" "&amp;ckCodingQTable[[#This Row],[prop_id]], ckCodingQTable[[#This Row],[email]])</f>
        <v>beckmann@cmu.edu</v>
      </c>
      <c r="AC345" s="30">
        <v>43252</v>
      </c>
      <c r="AD345">
        <v>48</v>
      </c>
      <c r="AG345" s="110"/>
      <c r="AI345" s="26"/>
      <c r="AJ345" s="22"/>
      <c r="AN345" s="110"/>
      <c r="AO345" s="110"/>
      <c r="AP345" s="110"/>
      <c r="AQ345" s="110"/>
      <c r="AR345" s="7" t="str">
        <f>HYPERLINK("https://www.ejacket.nsf.gov/ej/showProposal.do?ID="&amp;ckCodingQTable[[#This Row],[prop_id]],"eJ")</f>
        <v>eJ</v>
      </c>
      <c r="AS345" t="s">
        <v>2829</v>
      </c>
      <c r="AT345" t="s">
        <v>4136</v>
      </c>
      <c r="AU345" t="b">
        <f>IF(ckCodingQTable[[#This Row],[ILN]]="N",SUBSTITUTE(AT344," ","")&lt;&gt;SUBSTITUTE(ckCodingQTable[[#This Row],[prop_titl_txt]]," ",""), FALSE)</f>
        <v>0</v>
      </c>
      <c r="AV345">
        <v>0</v>
      </c>
      <c r="AW345" s="13">
        <v>600000</v>
      </c>
      <c r="AX345" s="13">
        <v>600000</v>
      </c>
      <c r="AY345" s="13"/>
      <c r="AZ345" s="13">
        <v>27770</v>
      </c>
      <c r="BA345" s="13"/>
      <c r="BB345" s="13"/>
      <c r="BC345">
        <v>4</v>
      </c>
      <c r="BD345">
        <v>4</v>
      </c>
      <c r="BE345">
        <v>4</v>
      </c>
      <c r="BH345">
        <v>0</v>
      </c>
      <c r="BI345">
        <v>0</v>
      </c>
      <c r="BJ345">
        <v>0</v>
      </c>
      <c r="BK345">
        <v>0</v>
      </c>
      <c r="BL345" t="s">
        <v>4137</v>
      </c>
    </row>
    <row r="346" spans="1:64" x14ac:dyDescent="0.35">
      <c r="A346" s="30"/>
      <c r="B346" s="30">
        <v>43005.595138888886</v>
      </c>
      <c r="C346" t="s">
        <v>2839</v>
      </c>
      <c r="D346" t="s">
        <v>2840</v>
      </c>
      <c r="E346" t="s">
        <v>464</v>
      </c>
      <c r="F346" t="s">
        <v>2819</v>
      </c>
      <c r="G346" t="s">
        <v>2820</v>
      </c>
      <c r="H346" s="21" t="s">
        <v>2821</v>
      </c>
      <c r="I346" s="85">
        <v>1</v>
      </c>
      <c r="J346" s="85">
        <v>0</v>
      </c>
      <c r="L346" t="s">
        <v>1188</v>
      </c>
      <c r="M346" t="s">
        <v>1276</v>
      </c>
      <c r="N346" t="str">
        <f>IF(SUM(ckCodingQTable[[#This Row],[NfmlPIs]:[NnonWhtAsnPIs]])&gt;0,"WMD","")</f>
        <v/>
      </c>
      <c r="O346" t="b">
        <f>_xlfn.XOR(IFERROR(MATCH(ckCodingQTable[[#This Row],[st_code]],EpscorTable[],0)&gt;0,FALSE),IFERROR(FIND("9150",ckCodingQTable[[#This Row],[propPRCs]])&gt;0,FALSE))</f>
        <v>0</v>
      </c>
      <c r="P346" s="21" t="b">
        <f>_xlfn.XOR(ckCodingQTable[[#This Row],[wmd]]&lt;&gt;"",IFERROR(FIND("9102",ckCodingQTable[[#This Row],[propPRCs]])&gt;0,FALSE))</f>
        <v>0</v>
      </c>
      <c r="Q346" t="s">
        <v>485</v>
      </c>
      <c r="S346" s="106">
        <f>S345+(ckCodingQTable[[#This Row],[ILN]]&lt;"M")</f>
        <v>194</v>
      </c>
      <c r="T346" s="21" t="s">
        <v>2824</v>
      </c>
      <c r="U346" t="s">
        <v>1806</v>
      </c>
      <c r="V346" s="7" t="str">
        <f>HYPERLINK("https://www.ejacket.nsf.gov/ej/showProposal.do?ID="&amp;ckCodingQTable[[#This Row],[prop_id]],"eJ")</f>
        <v>eJ</v>
      </c>
      <c r="W346" t="s">
        <v>2841</v>
      </c>
      <c r="X346" t="s">
        <v>1806</v>
      </c>
      <c r="Y346" t="s">
        <v>1807</v>
      </c>
      <c r="Z346" t="s">
        <v>3557</v>
      </c>
      <c r="AA346" t="s">
        <v>565</v>
      </c>
      <c r="AB346" s="109" t="str">
        <f>HYPERLINK("mailto:"&amp;ckCodingQTable[[#This Row],[email]]&amp;"&amp;subject=Your NSF Proposal:  "&amp;ckCodingQTable[[#This Row],[Div]]&amp;" "&amp;ckCodingQTable[[#This Row],[prop_id]], ckCodingQTable[[#This Row],[email]])</f>
        <v>bmm@cs.duke.edu</v>
      </c>
      <c r="AC346" s="30">
        <v>43282</v>
      </c>
      <c r="AD346">
        <v>36</v>
      </c>
      <c r="AG346" s="110"/>
      <c r="AI346" s="26"/>
      <c r="AJ346" s="22"/>
      <c r="AK346" s="21">
        <v>1</v>
      </c>
      <c r="AN346" s="110"/>
      <c r="AO346" s="110"/>
      <c r="AP346" s="110"/>
      <c r="AQ346" s="110"/>
      <c r="AR346" s="7" t="str">
        <f>HYPERLINK("https://www.ejacket.nsf.gov/ej/showProposal.do?ID="&amp;ckCodingQTable[[#This Row],[prop_id]],"eJ")</f>
        <v>eJ</v>
      </c>
      <c r="AS346" t="s">
        <v>2829</v>
      </c>
      <c r="AT346" t="s">
        <v>4138</v>
      </c>
      <c r="AU346" t="b">
        <f>IF(ckCodingQTable[[#This Row],[ILN]]="N",SUBSTITUTE(AT345," ","")&lt;&gt;SUBSTITUTE(ckCodingQTable[[#This Row],[prop_titl_txt]]," ",""), FALSE)</f>
        <v>0</v>
      </c>
      <c r="AV346">
        <v>0</v>
      </c>
      <c r="AW346" s="13">
        <v>599972</v>
      </c>
      <c r="AX346" s="13">
        <v>599972</v>
      </c>
      <c r="AY346" s="13"/>
      <c r="AZ346" s="13">
        <v>9273</v>
      </c>
      <c r="BA346" s="13"/>
      <c r="BB346" s="13"/>
      <c r="BC346">
        <v>6</v>
      </c>
      <c r="BD346">
        <v>3</v>
      </c>
      <c r="BE346">
        <v>5.25</v>
      </c>
      <c r="BH346">
        <v>0</v>
      </c>
      <c r="BI346">
        <v>0</v>
      </c>
      <c r="BJ346">
        <v>0</v>
      </c>
      <c r="BK346">
        <v>0</v>
      </c>
      <c r="BL346" t="s">
        <v>4139</v>
      </c>
    </row>
    <row r="347" spans="1:64" x14ac:dyDescent="0.35">
      <c r="A347" s="30"/>
      <c r="B347" s="30">
        <v>43005.423611111109</v>
      </c>
      <c r="C347" t="s">
        <v>2839</v>
      </c>
      <c r="D347" t="s">
        <v>2840</v>
      </c>
      <c r="E347" t="s">
        <v>464</v>
      </c>
      <c r="F347" t="s">
        <v>2819</v>
      </c>
      <c r="G347" t="s">
        <v>2820</v>
      </c>
      <c r="H347" s="21" t="s">
        <v>2821</v>
      </c>
      <c r="I347" s="85">
        <v>1</v>
      </c>
      <c r="J347" s="85">
        <v>0</v>
      </c>
      <c r="L347" t="s">
        <v>1188</v>
      </c>
      <c r="M347" t="s">
        <v>3031</v>
      </c>
      <c r="N347" t="str">
        <f>IF(SUM(ckCodingQTable[[#This Row],[NfmlPIs]:[NnonWhtAsnPIs]])&gt;0,"WMD","")</f>
        <v/>
      </c>
      <c r="O347" t="b">
        <f>_xlfn.XOR(IFERROR(MATCH(ckCodingQTable[[#This Row],[st_code]],EpscorTable[],0)&gt;0,FALSE),IFERROR(FIND("9150",ckCodingQTable[[#This Row],[propPRCs]])&gt;0,FALSE))</f>
        <v>0</v>
      </c>
      <c r="P347" s="21" t="b">
        <f>_xlfn.XOR(ckCodingQTable[[#This Row],[wmd]]&lt;&gt;"",IFERROR(FIND("9102",ckCodingQTable[[#This Row],[propPRCs]])&gt;0,FALSE))</f>
        <v>0</v>
      </c>
      <c r="Q347" t="s">
        <v>485</v>
      </c>
      <c r="S347" s="106">
        <f>S346+(ckCodingQTable[[#This Row],[ILN]]&lt;"M")</f>
        <v>194</v>
      </c>
      <c r="T347" s="21" t="s">
        <v>2834</v>
      </c>
      <c r="U347" t="s">
        <v>1806</v>
      </c>
      <c r="V347" s="7" t="str">
        <f>HYPERLINK("https://www.ejacket.nsf.gov/ej/showProposal.do?ID="&amp;ckCodingQTable[[#This Row],[prop_id]],"eJ")</f>
        <v>eJ</v>
      </c>
      <c r="W347" t="s">
        <v>2841</v>
      </c>
      <c r="X347" t="s">
        <v>4140</v>
      </c>
      <c r="Y347" t="s">
        <v>4141</v>
      </c>
      <c r="Z347" t="s">
        <v>3694</v>
      </c>
      <c r="AA347" t="s">
        <v>3033</v>
      </c>
      <c r="AB347" s="109" t="str">
        <f>HYPERLINK("mailto:"&amp;ckCodingQTable[[#This Row],[email]]&amp;"&amp;subject=Your NSF Proposal:  "&amp;ckCodingQTable[[#This Row],[Div]]&amp;" "&amp;ckCodingQTable[[#This Row],[prop_id]], ckCodingQTable[[#This Row],[email]])</f>
        <v>greg.laughlin@yale.edu</v>
      </c>
      <c r="AC347" s="30">
        <v>43282</v>
      </c>
      <c r="AD347">
        <v>36</v>
      </c>
      <c r="AG347" s="110"/>
      <c r="AI347" s="26"/>
      <c r="AJ347" s="22"/>
      <c r="AN347" s="110"/>
      <c r="AO347" s="110"/>
      <c r="AP347" s="110"/>
      <c r="AQ347" s="110"/>
      <c r="AR347" s="7" t="str">
        <f>HYPERLINK("https://www.ejacket.nsf.gov/ej/showProposal.do?ID="&amp;ckCodingQTable[[#This Row],[prop_id]],"eJ")</f>
        <v>eJ</v>
      </c>
      <c r="AS347" t="s">
        <v>2829</v>
      </c>
      <c r="AT347" t="s">
        <v>4138</v>
      </c>
      <c r="AU347" t="b">
        <f>IF(ckCodingQTable[[#This Row],[ILN]]="N",SUBSTITUTE(AT346," ","")&lt;&gt;SUBSTITUTE(ckCodingQTable[[#This Row],[prop_titl_txt]]," ",""), FALSE)</f>
        <v>0</v>
      </c>
      <c r="AV347">
        <v>0</v>
      </c>
      <c r="AW347" s="13">
        <v>194172</v>
      </c>
      <c r="AX347" s="13">
        <v>194172</v>
      </c>
      <c r="AY347" s="13"/>
      <c r="AZ347" s="13"/>
      <c r="BA347" s="13"/>
      <c r="BB347" s="13"/>
      <c r="BD347">
        <v>3</v>
      </c>
      <c r="BE347">
        <v>3.9</v>
      </c>
      <c r="BH347">
        <v>0</v>
      </c>
      <c r="BI347">
        <v>0</v>
      </c>
      <c r="BJ347">
        <v>0</v>
      </c>
      <c r="BK347">
        <v>0</v>
      </c>
      <c r="BL347" t="s">
        <v>4142</v>
      </c>
    </row>
    <row r="348" spans="1:64" x14ac:dyDescent="0.35">
      <c r="A348" s="30"/>
      <c r="B348" s="30">
        <v>43005.636805555558</v>
      </c>
      <c r="C348" t="s">
        <v>2839</v>
      </c>
      <c r="D348" t="s">
        <v>2840</v>
      </c>
      <c r="E348" t="s">
        <v>464</v>
      </c>
      <c r="F348" t="s">
        <v>2819</v>
      </c>
      <c r="G348" t="s">
        <v>2820</v>
      </c>
      <c r="H348" s="21" t="s">
        <v>2821</v>
      </c>
      <c r="I348" s="85">
        <v>1</v>
      </c>
      <c r="J348" s="85">
        <v>0</v>
      </c>
      <c r="L348" t="s">
        <v>1188</v>
      </c>
      <c r="M348" t="s">
        <v>3162</v>
      </c>
      <c r="N348" t="str">
        <f>IF(SUM(ckCodingQTable[[#This Row],[NfmlPIs]:[NnonWhtAsnPIs]])&gt;0,"WMD","")</f>
        <v/>
      </c>
      <c r="O348" t="b">
        <f>_xlfn.XOR(IFERROR(MATCH(ckCodingQTable[[#This Row],[st_code]],EpscorTable[],0)&gt;0,FALSE),IFERROR(FIND("9150",ckCodingQTable[[#This Row],[propPRCs]])&gt;0,FALSE))</f>
        <v>0</v>
      </c>
      <c r="P348" s="21" t="b">
        <f>_xlfn.XOR(ckCodingQTable[[#This Row],[wmd]]&lt;&gt;"",IFERROR(FIND("9102",ckCodingQTable[[#This Row],[propPRCs]])&gt;0,FALSE))</f>
        <v>0</v>
      </c>
      <c r="Q348" t="s">
        <v>485</v>
      </c>
      <c r="S348" s="106">
        <f>S347+(ckCodingQTable[[#This Row],[ILN]]&lt;"M")</f>
        <v>194</v>
      </c>
      <c r="T348" s="21" t="s">
        <v>2834</v>
      </c>
      <c r="U348" t="s">
        <v>1806</v>
      </c>
      <c r="V348" s="7" t="str">
        <f>HYPERLINK("https://www.ejacket.nsf.gov/ej/showProposal.do?ID="&amp;ckCodingQTable[[#This Row],[prop_id]],"eJ")</f>
        <v>eJ</v>
      </c>
      <c r="W348" t="s">
        <v>2841</v>
      </c>
      <c r="X348" t="s">
        <v>4143</v>
      </c>
      <c r="Y348" t="s">
        <v>4144</v>
      </c>
      <c r="Z348" t="s">
        <v>4145</v>
      </c>
      <c r="AA348" t="s">
        <v>676</v>
      </c>
      <c r="AB348" s="109" t="str">
        <f>HYPERLINK("mailto:"&amp;ckCodingQTable[[#This Row],[email]]&amp;"&amp;subject=Your NSF Proposal:  "&amp;ckCodingQTable[[#This Row],[Div]]&amp;" "&amp;ckCodingQTable[[#This Row],[prop_id]], ckCodingQTable[[#This Row],[email]])</f>
        <v>pbg@illinois.edu</v>
      </c>
      <c r="AC348" s="30">
        <v>43282</v>
      </c>
      <c r="AD348">
        <v>36</v>
      </c>
      <c r="AG348" s="110"/>
      <c r="AI348" s="26"/>
      <c r="AJ348" s="22"/>
      <c r="AN348" s="110"/>
      <c r="AO348" s="110"/>
      <c r="AP348" s="110"/>
      <c r="AQ348" s="110"/>
      <c r="AR348" s="7" t="str">
        <f>HYPERLINK("https://www.ejacket.nsf.gov/ej/showProposal.do?ID="&amp;ckCodingQTable[[#This Row],[prop_id]],"eJ")</f>
        <v>eJ</v>
      </c>
      <c r="AS348" t="s">
        <v>2829</v>
      </c>
      <c r="AT348" t="s">
        <v>4138</v>
      </c>
      <c r="AU348" t="b">
        <f>IF(ckCodingQTable[[#This Row],[ILN]]="N",SUBSTITUTE(AT347," ","")&lt;&gt;SUBSTITUTE(ckCodingQTable[[#This Row],[prop_titl_txt]]," ",""), FALSE)</f>
        <v>0</v>
      </c>
      <c r="AV348">
        <v>0</v>
      </c>
      <c r="AW348" s="13">
        <v>400000</v>
      </c>
      <c r="AX348" s="13">
        <v>400000</v>
      </c>
      <c r="AY348" s="13"/>
      <c r="AZ348" s="13">
        <v>11250</v>
      </c>
      <c r="BA348" s="13"/>
      <c r="BB348" s="13"/>
      <c r="BC348">
        <v>6</v>
      </c>
      <c r="BD348">
        <v>3</v>
      </c>
      <c r="BE348">
        <v>3</v>
      </c>
      <c r="BH348">
        <v>0</v>
      </c>
      <c r="BI348">
        <v>0</v>
      </c>
      <c r="BJ348">
        <v>0</v>
      </c>
      <c r="BK348">
        <v>0</v>
      </c>
      <c r="BL348" t="s">
        <v>4146</v>
      </c>
    </row>
    <row r="349" spans="1:64" x14ac:dyDescent="0.35">
      <c r="A349" s="30"/>
      <c r="B349" s="30">
        <v>43005.595833333333</v>
      </c>
      <c r="C349" t="s">
        <v>2839</v>
      </c>
      <c r="D349" t="s">
        <v>2840</v>
      </c>
      <c r="E349" t="s">
        <v>462</v>
      </c>
      <c r="F349" t="s">
        <v>2819</v>
      </c>
      <c r="G349" t="s">
        <v>2820</v>
      </c>
      <c r="H349" s="21" t="s">
        <v>2821</v>
      </c>
      <c r="I349" s="85">
        <v>1</v>
      </c>
      <c r="J349" s="85">
        <v>0</v>
      </c>
      <c r="L349" t="s">
        <v>757</v>
      </c>
      <c r="M349" t="s">
        <v>3162</v>
      </c>
      <c r="N349" t="str">
        <f>IF(SUM(ckCodingQTable[[#This Row],[NfmlPIs]:[NnonWhtAsnPIs]])&gt;0,"WMD","")</f>
        <v/>
      </c>
      <c r="O349" t="b">
        <f>_xlfn.XOR(IFERROR(MATCH(ckCodingQTable[[#This Row],[st_code]],EpscorTable[],0)&gt;0,FALSE),IFERROR(FIND("9150",ckCodingQTable[[#This Row],[propPRCs]])&gt;0,FALSE))</f>
        <v>0</v>
      </c>
      <c r="P349" s="21" t="b">
        <f>_xlfn.XOR(ckCodingQTable[[#This Row],[wmd]]&lt;&gt;"",IFERROR(FIND("9102",ckCodingQTable[[#This Row],[propPRCs]])&gt;0,FALSE))</f>
        <v>0</v>
      </c>
      <c r="Q349" t="s">
        <v>485</v>
      </c>
      <c r="S349" s="106">
        <f>S348+(ckCodingQTable[[#This Row],[ILN]]&lt;"M")</f>
        <v>195</v>
      </c>
      <c r="T349" s="21" t="s">
        <v>2824</v>
      </c>
      <c r="U349" t="s">
        <v>1809</v>
      </c>
      <c r="V349" s="7" t="str">
        <f>HYPERLINK("https://www.ejacket.nsf.gov/ej/showProposal.do?ID="&amp;ckCodingQTable[[#This Row],[prop_id]],"eJ")</f>
        <v>eJ</v>
      </c>
      <c r="W349" t="s">
        <v>2841</v>
      </c>
      <c r="X349" t="s">
        <v>1809</v>
      </c>
      <c r="Y349" t="s">
        <v>1810</v>
      </c>
      <c r="Z349" t="s">
        <v>756</v>
      </c>
      <c r="AA349" t="s">
        <v>600</v>
      </c>
      <c r="AB349" s="109" t="str">
        <f>HYPERLINK("mailto:"&amp;ckCodingQTable[[#This Row],[email]]&amp;"&amp;subject=Your NSF Proposal:  "&amp;ckCodingQTable[[#This Row],[Div]]&amp;" "&amp;ckCodingQTable[[#This Row],[prop_id]], ckCodingQTable[[#This Row],[email]])</f>
        <v>pdinda@northwestern.edu</v>
      </c>
      <c r="AC349" s="30">
        <v>43344</v>
      </c>
      <c r="AD349">
        <v>36</v>
      </c>
      <c r="AG349" s="110"/>
      <c r="AI349" s="26"/>
      <c r="AJ349" s="22"/>
      <c r="AN349" s="110"/>
      <c r="AO349" s="110"/>
      <c r="AP349" s="110"/>
      <c r="AQ349" s="110"/>
      <c r="AR349" s="7" t="str">
        <f>HYPERLINK("https://www.ejacket.nsf.gov/ej/showProposal.do?ID="&amp;ckCodingQTable[[#This Row],[prop_id]],"eJ")</f>
        <v>eJ</v>
      </c>
      <c r="AS349" t="s">
        <v>2829</v>
      </c>
      <c r="AT349" t="s">
        <v>4147</v>
      </c>
      <c r="AU349" t="b">
        <f>IF(ckCodingQTable[[#This Row],[ILN]]="N",SUBSTITUTE(AT348," ","")&lt;&gt;SUBSTITUTE(ckCodingQTable[[#This Row],[prop_titl_txt]]," ",""), FALSE)</f>
        <v>0</v>
      </c>
      <c r="AV349">
        <v>0</v>
      </c>
      <c r="AW349" s="13">
        <v>909275</v>
      </c>
      <c r="AX349" s="13">
        <v>909275</v>
      </c>
      <c r="AY349" s="13"/>
      <c r="AZ349" s="13">
        <v>9000</v>
      </c>
      <c r="BA349" s="13"/>
      <c r="BB349" s="13">
        <v>12000</v>
      </c>
      <c r="BC349">
        <v>9</v>
      </c>
      <c r="BD349">
        <v>9</v>
      </c>
      <c r="BE349">
        <v>9</v>
      </c>
      <c r="BH349">
        <v>0</v>
      </c>
      <c r="BI349">
        <v>0</v>
      </c>
      <c r="BJ349">
        <v>0</v>
      </c>
      <c r="BK349">
        <v>0</v>
      </c>
      <c r="BL349" t="s">
        <v>4148</v>
      </c>
    </row>
    <row r="350" spans="1:64" x14ac:dyDescent="0.35">
      <c r="A350" s="30"/>
      <c r="B350" s="30">
        <v>43005.518055555556</v>
      </c>
      <c r="C350" t="s">
        <v>2839</v>
      </c>
      <c r="D350" t="s">
        <v>2840</v>
      </c>
      <c r="E350" t="s">
        <v>462</v>
      </c>
      <c r="F350" t="s">
        <v>2819</v>
      </c>
      <c r="G350" t="s">
        <v>2820</v>
      </c>
      <c r="H350" s="21" t="s">
        <v>2821</v>
      </c>
      <c r="I350" s="85">
        <v>1</v>
      </c>
      <c r="J350" s="85">
        <v>0</v>
      </c>
      <c r="L350" t="s">
        <v>757</v>
      </c>
      <c r="M350" t="s">
        <v>3162</v>
      </c>
      <c r="N350" t="str">
        <f>IF(SUM(ckCodingQTable[[#This Row],[NfmlPIs]:[NnonWhtAsnPIs]])&gt;0,"WMD","")</f>
        <v/>
      </c>
      <c r="O350" t="b">
        <f>_xlfn.XOR(IFERROR(MATCH(ckCodingQTable[[#This Row],[st_code]],EpscorTable[],0)&gt;0,FALSE),IFERROR(FIND("9150",ckCodingQTable[[#This Row],[propPRCs]])&gt;0,FALSE))</f>
        <v>0</v>
      </c>
      <c r="P350" s="21" t="b">
        <f>_xlfn.XOR(ckCodingQTable[[#This Row],[wmd]]&lt;&gt;"",IFERROR(FIND("9102",ckCodingQTable[[#This Row],[propPRCs]])&gt;0,FALSE))</f>
        <v>0</v>
      </c>
      <c r="Q350" t="s">
        <v>485</v>
      </c>
      <c r="S350" s="106">
        <f>S349+(ckCodingQTable[[#This Row],[ILN]]&lt;"M")</f>
        <v>195</v>
      </c>
      <c r="T350" s="21" t="s">
        <v>2834</v>
      </c>
      <c r="U350" t="s">
        <v>1809</v>
      </c>
      <c r="V350" s="7" t="str">
        <f>HYPERLINK("https://www.ejacket.nsf.gov/ej/showProposal.do?ID="&amp;ckCodingQTable[[#This Row],[prop_id]],"eJ")</f>
        <v>eJ</v>
      </c>
      <c r="W350" t="s">
        <v>2841</v>
      </c>
      <c r="X350" t="s">
        <v>4149</v>
      </c>
      <c r="Y350" t="s">
        <v>4150</v>
      </c>
      <c r="Z350" t="s">
        <v>3099</v>
      </c>
      <c r="AA350" t="s">
        <v>4151</v>
      </c>
      <c r="AB350" s="109" t="str">
        <f>HYPERLINK("mailto:"&amp;ckCodingQTable[[#This Row],[email]]&amp;"&amp;subject=Your NSF Proposal:  "&amp;ckCodingQTable[[#This Row],[Div]]&amp;" "&amp;ckCodingQTable[[#This Row],[prop_id]], ckCodingQTable[[#This Row],[email]])</f>
        <v>khale@cs.iit.edu</v>
      </c>
      <c r="AC350" s="30">
        <v>43344</v>
      </c>
      <c r="AD350">
        <v>36</v>
      </c>
      <c r="AG350" s="110"/>
      <c r="AI350" s="26"/>
      <c r="AJ350" s="22"/>
      <c r="AN350" s="110"/>
      <c r="AO350" s="110"/>
      <c r="AP350" s="110"/>
      <c r="AQ350" s="110"/>
      <c r="AR350" s="7" t="str">
        <f>HYPERLINK("https://www.ejacket.nsf.gov/ej/showProposal.do?ID="&amp;ckCodingQTable[[#This Row],[prop_id]],"eJ")</f>
        <v>eJ</v>
      </c>
      <c r="AS350" t="s">
        <v>2829</v>
      </c>
      <c r="AT350" t="s">
        <v>4147</v>
      </c>
      <c r="AU350" t="b">
        <f>IF(ckCodingQTable[[#This Row],[ILN]]="N",SUBSTITUTE(AT349," ","")&lt;&gt;SUBSTITUTE(ckCodingQTable[[#This Row],[prop_titl_txt]]," ",""), FALSE)</f>
        <v>0</v>
      </c>
      <c r="AV350">
        <v>0</v>
      </c>
      <c r="AW350" s="13">
        <v>305578</v>
      </c>
      <c r="AX350" s="13">
        <v>305578</v>
      </c>
      <c r="AY350" s="13"/>
      <c r="AZ350" s="13">
        <v>6243</v>
      </c>
      <c r="BA350" s="13"/>
      <c r="BB350" s="13">
        <v>6000</v>
      </c>
      <c r="BC350">
        <v>3</v>
      </c>
      <c r="BD350">
        <v>3</v>
      </c>
      <c r="BE350">
        <v>3</v>
      </c>
      <c r="BF350">
        <v>3</v>
      </c>
      <c r="BH350">
        <v>0</v>
      </c>
      <c r="BI350">
        <v>0</v>
      </c>
      <c r="BJ350">
        <v>0</v>
      </c>
      <c r="BK350">
        <v>0</v>
      </c>
      <c r="BL350" t="s">
        <v>4152</v>
      </c>
    </row>
    <row r="351" spans="1:64" x14ac:dyDescent="0.35">
      <c r="A351" s="30"/>
      <c r="B351" s="30">
        <v>43005.59652777778</v>
      </c>
      <c r="C351" t="s">
        <v>2839</v>
      </c>
      <c r="D351" t="s">
        <v>2840</v>
      </c>
      <c r="E351" t="s">
        <v>464</v>
      </c>
      <c r="F351" t="s">
        <v>2819</v>
      </c>
      <c r="G351" t="s">
        <v>2820</v>
      </c>
      <c r="H351" s="21" t="s">
        <v>2821</v>
      </c>
      <c r="I351" s="85">
        <v>1</v>
      </c>
      <c r="J351" s="85">
        <v>0</v>
      </c>
      <c r="L351" t="s">
        <v>1188</v>
      </c>
      <c r="M351" t="s">
        <v>2833</v>
      </c>
      <c r="N351" t="str">
        <f>IF(SUM(ckCodingQTable[[#This Row],[NfmlPIs]:[NnonWhtAsnPIs]])&gt;0,"WMD","")</f>
        <v>WMD</v>
      </c>
      <c r="O351" t="b">
        <f>_xlfn.XOR(IFERROR(MATCH(ckCodingQTable[[#This Row],[st_code]],EpscorTable[],0)&gt;0,FALSE),IFERROR(FIND("9150",ckCodingQTable[[#This Row],[propPRCs]])&gt;0,FALSE))</f>
        <v>0</v>
      </c>
      <c r="P351" s="21" t="b">
        <f>_xlfn.XOR(ckCodingQTable[[#This Row],[wmd]]&lt;&gt;"",IFERROR(FIND("9102",ckCodingQTable[[#This Row],[propPRCs]])&gt;0,FALSE))</f>
        <v>0</v>
      </c>
      <c r="Q351" t="s">
        <v>3979</v>
      </c>
      <c r="S351" s="106">
        <f>S350+(ckCodingQTable[[#This Row],[ILN]]&lt;"M")</f>
        <v>196</v>
      </c>
      <c r="T351" s="21" t="s">
        <v>2824</v>
      </c>
      <c r="U351" t="s">
        <v>1812</v>
      </c>
      <c r="V351" s="7" t="str">
        <f>HYPERLINK("https://www.ejacket.nsf.gov/ej/showProposal.do?ID="&amp;ckCodingQTable[[#This Row],[prop_id]],"eJ")</f>
        <v>eJ</v>
      </c>
      <c r="W351" t="s">
        <v>2841</v>
      </c>
      <c r="X351" t="s">
        <v>1812</v>
      </c>
      <c r="Y351" t="s">
        <v>1813</v>
      </c>
      <c r="Z351" t="s">
        <v>4126</v>
      </c>
      <c r="AA351" t="s">
        <v>542</v>
      </c>
      <c r="AB351" s="109" t="str">
        <f>HYPERLINK("mailto:"&amp;ckCodingQTable[[#This Row],[email]]&amp;"&amp;subject=Your NSF Proposal:  "&amp;ckCodingQTable[[#This Row],[Div]]&amp;" "&amp;ckCodingQTable[[#This Row],[prop_id]], ckCodingQTable[[#This Row],[email]])</f>
        <v>rvinayak@cs.cmu.edu</v>
      </c>
      <c r="AC351" s="30">
        <v>43344</v>
      </c>
      <c r="AD351">
        <v>36</v>
      </c>
      <c r="AG351" s="110"/>
      <c r="AI351" s="26"/>
      <c r="AJ351" s="22"/>
      <c r="AN351" s="110"/>
      <c r="AO351" s="110"/>
      <c r="AP351" s="110"/>
      <c r="AQ351" s="110"/>
      <c r="AR351" s="7" t="str">
        <f>HYPERLINK("https://www.ejacket.nsf.gov/ej/showProposal.do?ID="&amp;ckCodingQTable[[#This Row],[prop_id]],"eJ")</f>
        <v>eJ</v>
      </c>
      <c r="AS351" t="s">
        <v>2829</v>
      </c>
      <c r="AT351" t="s">
        <v>4153</v>
      </c>
      <c r="AU351" t="b">
        <f>IF(ckCodingQTable[[#This Row],[ILN]]="N",SUBSTITUTE(AT350," ","")&lt;&gt;SUBSTITUTE(ckCodingQTable[[#This Row],[prop_titl_txt]]," ",""), FALSE)</f>
        <v>0</v>
      </c>
      <c r="AV351">
        <v>0</v>
      </c>
      <c r="AW351" s="13">
        <v>460000</v>
      </c>
      <c r="AX351" s="13">
        <v>460000</v>
      </c>
      <c r="AY351" s="13"/>
      <c r="AZ351" s="13">
        <v>9440</v>
      </c>
      <c r="BA351" s="13"/>
      <c r="BB351" s="13"/>
      <c r="BC351">
        <v>3</v>
      </c>
      <c r="BD351">
        <v>3</v>
      </c>
      <c r="BE351">
        <v>4</v>
      </c>
      <c r="BH351">
        <v>1</v>
      </c>
      <c r="BI351">
        <v>0</v>
      </c>
      <c r="BJ351">
        <v>0</v>
      </c>
      <c r="BK351">
        <v>0</v>
      </c>
      <c r="BL351" t="s">
        <v>4154</v>
      </c>
    </row>
    <row r="352" spans="1:64" x14ac:dyDescent="0.35">
      <c r="A352" s="30"/>
      <c r="B352" s="30">
        <v>43003.542361111111</v>
      </c>
      <c r="C352" t="s">
        <v>2839</v>
      </c>
      <c r="D352" t="s">
        <v>2840</v>
      </c>
      <c r="E352" t="s">
        <v>464</v>
      </c>
      <c r="F352" t="s">
        <v>2819</v>
      </c>
      <c r="G352" t="s">
        <v>2820</v>
      </c>
      <c r="H352" s="21" t="s">
        <v>2821</v>
      </c>
      <c r="I352" s="85">
        <v>1</v>
      </c>
      <c r="J352" s="85">
        <v>0</v>
      </c>
      <c r="L352" t="s">
        <v>1188</v>
      </c>
      <c r="M352" t="s">
        <v>2907</v>
      </c>
      <c r="N352" t="str">
        <f>IF(SUM(ckCodingQTable[[#This Row],[NfmlPIs]:[NnonWhtAsnPIs]])&gt;0,"WMD","")</f>
        <v/>
      </c>
      <c r="O352" t="b">
        <f>_xlfn.XOR(IFERROR(MATCH(ckCodingQTable[[#This Row],[st_code]],EpscorTable[],0)&gt;0,FALSE),IFERROR(FIND("9150",ckCodingQTable[[#This Row],[propPRCs]])&gt;0,FALSE))</f>
        <v>0</v>
      </c>
      <c r="P352" s="21" t="b">
        <f>_xlfn.XOR(ckCodingQTable[[#This Row],[wmd]]&lt;&gt;"",IFERROR(FIND("9102",ckCodingQTable[[#This Row],[propPRCs]])&gt;0,FALSE))</f>
        <v>0</v>
      </c>
      <c r="Q352" t="s">
        <v>485</v>
      </c>
      <c r="S352" s="106">
        <f>S351+(ckCodingQTable[[#This Row],[ILN]]&lt;"M")</f>
        <v>196</v>
      </c>
      <c r="T352" s="21" t="s">
        <v>2834</v>
      </c>
      <c r="U352" t="s">
        <v>1812</v>
      </c>
      <c r="V352" s="7" t="str">
        <f>HYPERLINK("https://www.ejacket.nsf.gov/ej/showProposal.do?ID="&amp;ckCodingQTable[[#This Row],[prop_id]],"eJ")</f>
        <v>eJ</v>
      </c>
      <c r="W352" t="s">
        <v>2841</v>
      </c>
      <c r="X352" t="s">
        <v>4155</v>
      </c>
      <c r="Y352" t="s">
        <v>4156</v>
      </c>
      <c r="Z352" t="s">
        <v>4157</v>
      </c>
      <c r="AA352" t="s">
        <v>713</v>
      </c>
      <c r="AB352" s="109" t="str">
        <f>HYPERLINK("mailto:"&amp;ckCodingQTable[[#This Row],[email]]&amp;"&amp;subject=Your NSF Proposal:  "&amp;ckCodingQTable[[#This Row],[Div]]&amp;" "&amp;ckCodingQTable[[#This Row],[prop_id]], ckCodingQTable[[#This Row],[email]])</f>
        <v>mosharaf@umich.edu</v>
      </c>
      <c r="AC352" s="30">
        <v>43344</v>
      </c>
      <c r="AD352">
        <v>36</v>
      </c>
      <c r="AG352" s="110"/>
      <c r="AI352" s="26"/>
      <c r="AJ352" s="22"/>
      <c r="AN352" s="110"/>
      <c r="AO352" s="110"/>
      <c r="AP352" s="110"/>
      <c r="AQ352" s="110"/>
      <c r="AR352" s="7" t="str">
        <f>HYPERLINK("https://www.ejacket.nsf.gov/ej/showProposal.do?ID="&amp;ckCodingQTable[[#This Row],[prop_id]],"eJ")</f>
        <v>eJ</v>
      </c>
      <c r="AS352" t="s">
        <v>2829</v>
      </c>
      <c r="AT352" t="s">
        <v>4158</v>
      </c>
      <c r="AU352" t="b">
        <f>IF(ckCodingQTable[[#This Row],[ILN]]="N",SUBSTITUTE(AT351," ","")&lt;&gt;SUBSTITUTE(ckCodingQTable[[#This Row],[prop_titl_txt]]," ",""), FALSE)</f>
        <v>0</v>
      </c>
      <c r="AV352">
        <v>0</v>
      </c>
      <c r="AW352" s="13">
        <v>739750</v>
      </c>
      <c r="AX352" s="13">
        <v>739750</v>
      </c>
      <c r="AY352" s="13"/>
      <c r="AZ352" s="13"/>
      <c r="BA352" s="13"/>
      <c r="BB352" s="13"/>
      <c r="BC352">
        <v>6</v>
      </c>
      <c r="BD352">
        <v>6</v>
      </c>
      <c r="BE352">
        <v>6</v>
      </c>
      <c r="BH352">
        <v>0</v>
      </c>
      <c r="BI352">
        <v>0</v>
      </c>
      <c r="BJ352">
        <v>0</v>
      </c>
      <c r="BK352">
        <v>0</v>
      </c>
      <c r="BL352" t="s">
        <v>4159</v>
      </c>
    </row>
    <row r="353" spans="1:64" x14ac:dyDescent="0.35">
      <c r="A353" s="30"/>
      <c r="B353" s="30">
        <v>43005.59652777778</v>
      </c>
      <c r="C353" t="s">
        <v>2817</v>
      </c>
      <c r="D353" t="s">
        <v>2818</v>
      </c>
      <c r="E353" t="s">
        <v>476</v>
      </c>
      <c r="F353" t="s">
        <v>2819</v>
      </c>
      <c r="G353" t="s">
        <v>2820</v>
      </c>
      <c r="H353" s="21" t="s">
        <v>2821</v>
      </c>
      <c r="I353" s="85">
        <v>1</v>
      </c>
      <c r="J353" s="85">
        <v>0</v>
      </c>
      <c r="K353" t="s">
        <v>2822</v>
      </c>
      <c r="L353" t="s">
        <v>1069</v>
      </c>
      <c r="M353" t="s">
        <v>2851</v>
      </c>
      <c r="N353" t="str">
        <f>IF(SUM(ckCodingQTable[[#This Row],[NfmlPIs]:[NnonWhtAsnPIs]])&gt;0,"WMD","")</f>
        <v>WMD</v>
      </c>
      <c r="O353" t="b">
        <f>_xlfn.XOR(IFERROR(MATCH(ckCodingQTable[[#This Row],[st_code]],EpscorTable[],0)&gt;0,FALSE),IFERROR(FIND("9150",ckCodingQTable[[#This Row],[propPRCs]])&gt;0,FALSE))</f>
        <v>0</v>
      </c>
      <c r="P353" s="21" t="b">
        <f>_xlfn.XOR(ckCodingQTable[[#This Row],[wmd]]&lt;&gt;"",IFERROR(FIND("9102",ckCodingQTable[[#This Row],[propPRCs]])&gt;0,FALSE))</f>
        <v>1</v>
      </c>
      <c r="Q353" t="s">
        <v>3156</v>
      </c>
      <c r="S353" s="106">
        <f>S352+(ckCodingQTable[[#This Row],[ILN]]&lt;"M")</f>
        <v>197</v>
      </c>
      <c r="T353" s="21" t="s">
        <v>2863</v>
      </c>
      <c r="U353" t="s">
        <v>1815</v>
      </c>
      <c r="V353" s="7" t="str">
        <f>HYPERLINK("https://www.ejacket.nsf.gov/ej/showProposal.do?ID="&amp;ckCodingQTable[[#This Row],[prop_id]],"eJ")</f>
        <v>eJ</v>
      </c>
      <c r="W353" t="s">
        <v>2825</v>
      </c>
      <c r="X353" t="s">
        <v>1815</v>
      </c>
      <c r="Y353" t="s">
        <v>1816</v>
      </c>
      <c r="Z353" t="s">
        <v>2998</v>
      </c>
      <c r="AA353" t="s">
        <v>3795</v>
      </c>
      <c r="AB353" s="109" t="str">
        <f>HYPERLINK("mailto:"&amp;ckCodingQTable[[#This Row],[email]]&amp;"&amp;subject=Your NSF Proposal:  "&amp;ckCodingQTable[[#This Row],[Div]]&amp;" "&amp;ckCodingQTable[[#This Row],[prop_id]], ckCodingQTable[[#This Row],[email]])</f>
        <v>chugg@usc.edu</v>
      </c>
      <c r="AC353" s="30">
        <v>43191</v>
      </c>
      <c r="AD353">
        <v>36</v>
      </c>
      <c r="AE353">
        <v>1</v>
      </c>
      <c r="AG353" s="110">
        <v>1</v>
      </c>
      <c r="AH353" t="s">
        <v>4160</v>
      </c>
      <c r="AI353" s="26">
        <v>7.75</v>
      </c>
      <c r="AJ353" s="22">
        <v>43079.990277777775</v>
      </c>
      <c r="AL353">
        <v>4</v>
      </c>
      <c r="AN353" s="110">
        <v>4</v>
      </c>
      <c r="AO353" s="110"/>
      <c r="AP353" s="110"/>
      <c r="AQ353" s="110"/>
      <c r="AR353" s="7" t="str">
        <f>HYPERLINK("https://www.ejacket.nsf.gov/ej/showProposal.do?ID="&amp;ckCodingQTable[[#This Row],[prop_id]],"eJ")</f>
        <v>eJ</v>
      </c>
      <c r="AS353" t="s">
        <v>2829</v>
      </c>
      <c r="AT353" t="s">
        <v>4161</v>
      </c>
      <c r="AU353" t="b">
        <f>IF(ckCodingQTable[[#This Row],[ILN]]="N",SUBSTITUTE(AT352," ","")&lt;&gt;SUBSTITUTE(ckCodingQTable[[#This Row],[prop_titl_txt]]," ",""), FALSE)</f>
        <v>0</v>
      </c>
      <c r="AV353">
        <v>0</v>
      </c>
      <c r="AW353" s="13">
        <v>1199849</v>
      </c>
      <c r="AX353" s="13">
        <v>1199849</v>
      </c>
      <c r="AY353" s="13"/>
      <c r="AZ353" s="13">
        <v>6000</v>
      </c>
      <c r="BA353" s="13">
        <v>49489</v>
      </c>
      <c r="BB353" s="13"/>
      <c r="BC353">
        <v>12</v>
      </c>
      <c r="BD353">
        <v>12</v>
      </c>
      <c r="BE353">
        <v>8.6999999999999993</v>
      </c>
      <c r="BH353">
        <v>2</v>
      </c>
      <c r="BI353">
        <v>1</v>
      </c>
      <c r="BJ353">
        <v>0</v>
      </c>
      <c r="BK353">
        <v>0</v>
      </c>
      <c r="BL353" t="s">
        <v>4162</v>
      </c>
    </row>
    <row r="354" spans="1:64" x14ac:dyDescent="0.35">
      <c r="A354" s="30"/>
      <c r="B354" s="30">
        <v>43005.597222222219</v>
      </c>
      <c r="C354" t="s">
        <v>2817</v>
      </c>
      <c r="D354" t="s">
        <v>2818</v>
      </c>
      <c r="E354" t="s">
        <v>476</v>
      </c>
      <c r="F354" t="s">
        <v>2819</v>
      </c>
      <c r="G354" t="s">
        <v>2820</v>
      </c>
      <c r="H354" s="21" t="s">
        <v>2821</v>
      </c>
      <c r="I354" s="85">
        <v>0</v>
      </c>
      <c r="J354" s="85">
        <v>0</v>
      </c>
      <c r="K354" t="s">
        <v>2822</v>
      </c>
      <c r="L354" t="s">
        <v>948</v>
      </c>
      <c r="M354" t="s">
        <v>2972</v>
      </c>
      <c r="N354" t="str">
        <f>IF(SUM(ckCodingQTable[[#This Row],[NfmlPIs]:[NnonWhtAsnPIs]])&gt;0,"WMD","")</f>
        <v>WMD</v>
      </c>
      <c r="O354" t="b">
        <f>_xlfn.XOR(IFERROR(MATCH(ckCodingQTable[[#This Row],[st_code]],EpscorTable[],0)&gt;0,FALSE),IFERROR(FIND("9150",ckCodingQTable[[#This Row],[propPRCs]])&gt;0,FALSE))</f>
        <v>0</v>
      </c>
      <c r="P354" s="21" t="b">
        <f>_xlfn.XOR(ckCodingQTable[[#This Row],[wmd]]&lt;&gt;"",IFERROR(FIND("9102",ckCodingQTable[[#This Row],[propPRCs]])&gt;0,FALSE))</f>
        <v>1</v>
      </c>
      <c r="S354" s="106">
        <f>S353+(ckCodingQTable[[#This Row],[ILN]]&lt;"M")</f>
        <v>198</v>
      </c>
      <c r="T354" s="21" t="s">
        <v>2863</v>
      </c>
      <c r="U354" t="s">
        <v>1823</v>
      </c>
      <c r="V354" s="7" t="str">
        <f>HYPERLINK("https://www.ejacket.nsf.gov/ej/showProposal.do?ID="&amp;ckCodingQTable[[#This Row],[prop_id]],"eJ")</f>
        <v>eJ</v>
      </c>
      <c r="W354" t="s">
        <v>2825</v>
      </c>
      <c r="X354" t="s">
        <v>1823</v>
      </c>
      <c r="Y354" t="s">
        <v>1509</v>
      </c>
      <c r="Z354" t="s">
        <v>3740</v>
      </c>
      <c r="AA354" t="s">
        <v>589</v>
      </c>
      <c r="AB354" s="109" t="str">
        <f>HYPERLINK("mailto:"&amp;ckCodingQTable[[#This Row],[email]]&amp;"&amp;subject=Your NSF Proposal:  "&amp;ckCodingQTable[[#This Row],[Div]]&amp;" "&amp;ckCodingQTable[[#This Row],[prop_id]], ckCodingQTable[[#This Row],[email]])</f>
        <v>jcappos@nyu.edu</v>
      </c>
      <c r="AC354" s="30">
        <v>43252</v>
      </c>
      <c r="AD354">
        <v>48</v>
      </c>
      <c r="AE354">
        <v>1</v>
      </c>
      <c r="AG354" s="110">
        <v>1</v>
      </c>
      <c r="AH354" t="s">
        <v>4163</v>
      </c>
      <c r="AI354" s="26">
        <v>4.25</v>
      </c>
      <c r="AJ354" s="22">
        <v>43083.612500000003</v>
      </c>
      <c r="AL354">
        <v>4</v>
      </c>
      <c r="AN354" s="110">
        <v>4</v>
      </c>
      <c r="AO354" s="110"/>
      <c r="AP354" s="110"/>
      <c r="AQ354" s="110"/>
      <c r="AR354" s="7" t="str">
        <f>HYPERLINK("https://www.ejacket.nsf.gov/ej/showProposal.do?ID="&amp;ckCodingQTable[[#This Row],[prop_id]],"eJ")</f>
        <v>eJ</v>
      </c>
      <c r="AS354" t="s">
        <v>2829</v>
      </c>
      <c r="AT354" t="s">
        <v>4164</v>
      </c>
      <c r="AU354" t="b">
        <f>IF(ckCodingQTable[[#This Row],[ILN]]="N",SUBSTITUTE(AT353," ","")&lt;&gt;SUBSTITUTE(ckCodingQTable[[#This Row],[prop_titl_txt]]," ",""), FALSE)</f>
        <v>0</v>
      </c>
      <c r="AV354">
        <v>0</v>
      </c>
      <c r="AW354" s="13">
        <v>1162850</v>
      </c>
      <c r="AX354" s="13">
        <v>1162850</v>
      </c>
      <c r="AY354" s="13"/>
      <c r="AZ354" s="13"/>
      <c r="BA354" s="13"/>
      <c r="BB354" s="13"/>
      <c r="BC354">
        <v>12</v>
      </c>
      <c r="BD354">
        <v>12</v>
      </c>
      <c r="BE354">
        <v>6</v>
      </c>
      <c r="BH354">
        <v>2</v>
      </c>
      <c r="BI354">
        <v>0</v>
      </c>
      <c r="BJ354">
        <v>0</v>
      </c>
      <c r="BK354">
        <v>0</v>
      </c>
      <c r="BL354" t="s">
        <v>3743</v>
      </c>
    </row>
    <row r="355" spans="1:64" x14ac:dyDescent="0.35">
      <c r="A355" s="30"/>
      <c r="B355" s="30">
        <v>43005.597916666666</v>
      </c>
      <c r="C355" t="s">
        <v>2817</v>
      </c>
      <c r="D355" t="s">
        <v>2818</v>
      </c>
      <c r="E355" t="s">
        <v>476</v>
      </c>
      <c r="F355" t="s">
        <v>2819</v>
      </c>
      <c r="G355" t="s">
        <v>2820</v>
      </c>
      <c r="H355" s="21" t="s">
        <v>2821</v>
      </c>
      <c r="I355" s="85">
        <v>1</v>
      </c>
      <c r="J355" s="85">
        <v>0</v>
      </c>
      <c r="K355" t="s">
        <v>2822</v>
      </c>
      <c r="L355" t="s">
        <v>1069</v>
      </c>
      <c r="M355" t="s">
        <v>93</v>
      </c>
      <c r="N355" t="str">
        <f>IF(SUM(ckCodingQTable[[#This Row],[NfmlPIs]:[NnonWhtAsnPIs]])&gt;0,"WMD","")</f>
        <v>WMD</v>
      </c>
      <c r="O355" t="b">
        <f>_xlfn.XOR(IFERROR(MATCH(ckCodingQTable[[#This Row],[st_code]],EpscorTable[],0)&gt;0,FALSE),IFERROR(FIND("9150",ckCodingQTable[[#This Row],[propPRCs]])&gt;0,FALSE))</f>
        <v>0</v>
      </c>
      <c r="P355" s="21" t="b">
        <f>_xlfn.XOR(ckCodingQTable[[#This Row],[wmd]]&lt;&gt;"",IFERROR(FIND("9102",ckCodingQTable[[#This Row],[propPRCs]])&gt;0,FALSE))</f>
        <v>1</v>
      </c>
      <c r="Q355" t="s">
        <v>4165</v>
      </c>
      <c r="S355" s="106">
        <f>S354+(ckCodingQTable[[#This Row],[ILN]]&lt;"M")</f>
        <v>199</v>
      </c>
      <c r="T355" s="21" t="s">
        <v>2824</v>
      </c>
      <c r="U355" t="s">
        <v>1830</v>
      </c>
      <c r="V355" s="7" t="str">
        <f>HYPERLINK("https://www.ejacket.nsf.gov/ej/showProposal.do?ID="&amp;ckCodingQTable[[#This Row],[prop_id]],"eJ")</f>
        <v>eJ</v>
      </c>
      <c r="W355" t="s">
        <v>2825</v>
      </c>
      <c r="X355" t="s">
        <v>1830</v>
      </c>
      <c r="Y355" t="s">
        <v>1831</v>
      </c>
      <c r="Z355" t="s">
        <v>4166</v>
      </c>
      <c r="AA355" t="s">
        <v>3379</v>
      </c>
      <c r="AB355" s="109" t="str">
        <f>HYPERLINK("mailto:"&amp;ckCodingQTable[[#This Row],[email]]&amp;"&amp;subject=Your NSF Proposal:  "&amp;ckCodingQTable[[#This Row],[Div]]&amp;" "&amp;ckCodingQTable[[#This Row],[prop_id]], ckCodingQTable[[#This Row],[email]])</f>
        <v>iris_bahar@brown.edu</v>
      </c>
      <c r="AC355" s="30">
        <v>43282</v>
      </c>
      <c r="AD355">
        <v>36</v>
      </c>
      <c r="AE355">
        <v>1</v>
      </c>
      <c r="AG355" s="110">
        <v>1</v>
      </c>
      <c r="AH355" t="s">
        <v>4167</v>
      </c>
      <c r="AI355" s="26">
        <v>6</v>
      </c>
      <c r="AJ355" s="22">
        <v>43080.681944444441</v>
      </c>
      <c r="AL355">
        <v>4</v>
      </c>
      <c r="AN355" s="110">
        <v>4</v>
      </c>
      <c r="AO355" s="110"/>
      <c r="AP355" s="110"/>
      <c r="AQ355" s="110"/>
      <c r="AR355" s="7" t="str">
        <f>HYPERLINK("https://www.ejacket.nsf.gov/ej/showProposal.do?ID="&amp;ckCodingQTable[[#This Row],[prop_id]],"eJ")</f>
        <v>eJ</v>
      </c>
      <c r="AS355" t="s">
        <v>2829</v>
      </c>
      <c r="AT355" t="s">
        <v>4168</v>
      </c>
      <c r="AU355" t="b">
        <f>IF(ckCodingQTable[[#This Row],[ILN]]="N",SUBSTITUTE(AT354," ","")&lt;&gt;SUBSTITUTE(ckCodingQTable[[#This Row],[prop_titl_txt]]," ",""), FALSE)</f>
        <v>0</v>
      </c>
      <c r="AV355">
        <v>0</v>
      </c>
      <c r="AW355" s="13">
        <v>664095</v>
      </c>
      <c r="AX355" s="13">
        <v>664095</v>
      </c>
      <c r="AY355" s="13"/>
      <c r="AZ355" s="13">
        <v>6000</v>
      </c>
      <c r="BA355" s="13"/>
      <c r="BB355" s="13"/>
      <c r="BC355">
        <v>6</v>
      </c>
      <c r="BD355">
        <v>6</v>
      </c>
      <c r="BE355">
        <v>3</v>
      </c>
      <c r="BH355">
        <v>2</v>
      </c>
      <c r="BI355">
        <v>0</v>
      </c>
      <c r="BJ355">
        <v>0</v>
      </c>
      <c r="BK355">
        <v>0</v>
      </c>
      <c r="BL355" t="s">
        <v>4169</v>
      </c>
    </row>
    <row r="356" spans="1:64" x14ac:dyDescent="0.35">
      <c r="A356" s="30"/>
      <c r="B356" s="30">
        <v>43005.480555555558</v>
      </c>
      <c r="C356" t="s">
        <v>2817</v>
      </c>
      <c r="D356" t="s">
        <v>2818</v>
      </c>
      <c r="E356" t="s">
        <v>476</v>
      </c>
      <c r="F356" t="s">
        <v>2819</v>
      </c>
      <c r="G356" t="s">
        <v>2820</v>
      </c>
      <c r="H356" s="21" t="s">
        <v>2821</v>
      </c>
      <c r="I356" s="85">
        <v>1</v>
      </c>
      <c r="J356" s="85">
        <v>0</v>
      </c>
      <c r="K356" t="s">
        <v>2822</v>
      </c>
      <c r="L356" t="s">
        <v>1069</v>
      </c>
      <c r="M356" t="s">
        <v>2862</v>
      </c>
      <c r="N356" t="str">
        <f>IF(SUM(ckCodingQTable[[#This Row],[NfmlPIs]:[NnonWhtAsnPIs]])&gt;0,"WMD","")</f>
        <v>WMD</v>
      </c>
      <c r="O356" t="b">
        <f>_xlfn.XOR(IFERROR(MATCH(ckCodingQTable[[#This Row],[st_code]],EpscorTable[],0)&gt;0,FALSE),IFERROR(FIND("9150",ckCodingQTable[[#This Row],[propPRCs]])&gt;0,FALSE))</f>
        <v>1</v>
      </c>
      <c r="P356" s="21" t="b">
        <f>_xlfn.XOR(ckCodingQTable[[#This Row],[wmd]]&lt;&gt;"",IFERROR(FIND("9102",ckCodingQTable[[#This Row],[propPRCs]])&gt;0,FALSE))</f>
        <v>1</v>
      </c>
      <c r="Q356" t="s">
        <v>4165</v>
      </c>
      <c r="S356" s="106">
        <f>S355+(ckCodingQTable[[#This Row],[ILN]]&lt;"M")</f>
        <v>199</v>
      </c>
      <c r="T356" s="21" t="s">
        <v>2834</v>
      </c>
      <c r="U356" t="s">
        <v>1830</v>
      </c>
      <c r="V356" s="7" t="str">
        <f>HYPERLINK("https://www.ejacket.nsf.gov/ej/showProposal.do?ID="&amp;ckCodingQTable[[#This Row],[prop_id]],"eJ")</f>
        <v>eJ</v>
      </c>
      <c r="W356" t="s">
        <v>2825</v>
      </c>
      <c r="X356" t="s">
        <v>4170</v>
      </c>
      <c r="Y356" t="s">
        <v>4171</v>
      </c>
      <c r="Z356" t="s">
        <v>4172</v>
      </c>
      <c r="AA356" t="s">
        <v>3145</v>
      </c>
      <c r="AB356" s="109" t="str">
        <f>HYPERLINK("mailto:"&amp;ckCodingQTable[[#This Row],[email]]&amp;"&amp;subject=Your NSF Proposal:  "&amp;ckCodingQTable[[#This Row],[Div]]&amp;" "&amp;ckCodingQTable[[#This Row],[prop_id]], ckCodingQTable[[#This Row],[email]])</f>
        <v>talim@bu.edu</v>
      </c>
      <c r="AC356" s="30">
        <v>43282</v>
      </c>
      <c r="AD356">
        <v>36</v>
      </c>
      <c r="AG356" s="110"/>
      <c r="AI356" s="26"/>
      <c r="AJ356" s="22"/>
      <c r="AN356" s="110"/>
      <c r="AO356" s="110"/>
      <c r="AP356" s="110"/>
      <c r="AQ356" s="110"/>
      <c r="AR356" s="7" t="str">
        <f>HYPERLINK("https://www.ejacket.nsf.gov/ej/showProposal.do?ID="&amp;ckCodingQTable[[#This Row],[prop_id]],"eJ")</f>
        <v>eJ</v>
      </c>
      <c r="AS356" t="s">
        <v>2829</v>
      </c>
      <c r="AT356" t="s">
        <v>4168</v>
      </c>
      <c r="AU356" t="b">
        <f>IF(ckCodingQTable[[#This Row],[ILN]]="N",SUBSTITUTE(AT355," ","")&lt;&gt;SUBSTITUTE(ckCodingQTable[[#This Row],[prop_titl_txt]]," ",""), FALSE)</f>
        <v>0</v>
      </c>
      <c r="AV356">
        <v>0</v>
      </c>
      <c r="AW356" s="13">
        <v>138975</v>
      </c>
      <c r="AX356" s="13">
        <v>138975</v>
      </c>
      <c r="AY356" s="13"/>
      <c r="AZ356" s="13"/>
      <c r="BA356" s="13"/>
      <c r="BB356" s="13"/>
      <c r="BD356">
        <v>3</v>
      </c>
      <c r="BE356">
        <v>3</v>
      </c>
      <c r="BH356">
        <v>2</v>
      </c>
      <c r="BI356">
        <v>0</v>
      </c>
      <c r="BJ356">
        <v>0</v>
      </c>
      <c r="BK356">
        <v>0</v>
      </c>
      <c r="BL356" t="s">
        <v>4173</v>
      </c>
    </row>
    <row r="357" spans="1:64" x14ac:dyDescent="0.35">
      <c r="A357" s="30"/>
      <c r="B357" s="30">
        <v>43005.597916666666</v>
      </c>
      <c r="C357" t="s">
        <v>2817</v>
      </c>
      <c r="D357" t="s">
        <v>2818</v>
      </c>
      <c r="E357" t="s">
        <v>476</v>
      </c>
      <c r="F357" t="s">
        <v>2819</v>
      </c>
      <c r="G357" t="s">
        <v>2820</v>
      </c>
      <c r="H357" s="21" t="s">
        <v>2821</v>
      </c>
      <c r="I357" s="85">
        <v>1</v>
      </c>
      <c r="J357" s="85">
        <v>0</v>
      </c>
      <c r="K357" t="s">
        <v>2822</v>
      </c>
      <c r="L357" t="s">
        <v>912</v>
      </c>
      <c r="M357" t="s">
        <v>2964</v>
      </c>
      <c r="N357" t="str">
        <f>IF(SUM(ckCodingQTable[[#This Row],[NfmlPIs]:[NnonWhtAsnPIs]])&gt;0,"WMD","")</f>
        <v>WMD</v>
      </c>
      <c r="O357" t="b">
        <f>_xlfn.XOR(IFERROR(MATCH(ckCodingQTable[[#This Row],[st_code]],EpscorTable[],0)&gt;0,FALSE),IFERROR(FIND("9150",ckCodingQTable[[#This Row],[propPRCs]])&gt;0,FALSE))</f>
        <v>1</v>
      </c>
      <c r="P357" s="21" t="b">
        <f>_xlfn.XOR(ckCodingQTable[[#This Row],[wmd]]&lt;&gt;"",IFERROR(FIND("9102",ckCodingQTable[[#This Row],[propPRCs]])&gt;0,FALSE))</f>
        <v>1</v>
      </c>
      <c r="Q357" t="s">
        <v>4174</v>
      </c>
      <c r="S357" s="106">
        <f>S356+(ckCodingQTable[[#This Row],[ILN]]&lt;"M")</f>
        <v>200</v>
      </c>
      <c r="T357" s="21" t="s">
        <v>2824</v>
      </c>
      <c r="U357" t="s">
        <v>1837</v>
      </c>
      <c r="V357" s="7" t="str">
        <f>HYPERLINK("https://www.ejacket.nsf.gov/ej/showProposal.do?ID="&amp;ckCodingQTable[[#This Row],[prop_id]],"eJ")</f>
        <v>eJ</v>
      </c>
      <c r="W357" t="s">
        <v>2825</v>
      </c>
      <c r="X357" t="s">
        <v>1837</v>
      </c>
      <c r="Y357" t="s">
        <v>1026</v>
      </c>
      <c r="Z357" t="s">
        <v>4175</v>
      </c>
      <c r="AA357" t="s">
        <v>3469</v>
      </c>
      <c r="AB357" s="109" t="str">
        <f>HYPERLINK("mailto:"&amp;ckCodingQTable[[#This Row],[email]]&amp;"&amp;subject=Your NSF Proposal:  "&amp;ckCodingQTable[[#This Row],[Div]]&amp;" "&amp;ckCodingQTable[[#This Row],[prop_id]], ckCodingQTable[[#This Row],[email]])</f>
        <v>xuan.zhang@wustl.edu</v>
      </c>
      <c r="AC357" s="30">
        <v>43221</v>
      </c>
      <c r="AD357">
        <v>48</v>
      </c>
      <c r="AE357">
        <v>1</v>
      </c>
      <c r="AG357" s="110">
        <v>1</v>
      </c>
      <c r="AH357" t="s">
        <v>3399</v>
      </c>
      <c r="AI357" s="26">
        <v>6</v>
      </c>
      <c r="AJ357" s="22">
        <v>43067.690972222219</v>
      </c>
      <c r="AL357">
        <v>4</v>
      </c>
      <c r="AN357" s="110">
        <v>4</v>
      </c>
      <c r="AO357" s="110"/>
      <c r="AP357" s="110"/>
      <c r="AQ357" s="110"/>
      <c r="AR357" s="7" t="str">
        <f>HYPERLINK("https://www.ejacket.nsf.gov/ej/showProposal.do?ID="&amp;ckCodingQTable[[#This Row],[prop_id]],"eJ")</f>
        <v>eJ</v>
      </c>
      <c r="AS357" t="s">
        <v>2829</v>
      </c>
      <c r="AT357" t="s">
        <v>4176</v>
      </c>
      <c r="AU357" t="b">
        <f>IF(ckCodingQTable[[#This Row],[ILN]]="N",SUBSTITUTE(AT356," ","")&lt;&gt;SUBSTITUTE(ckCodingQTable[[#This Row],[prop_titl_txt]]," ",""), FALSE)</f>
        <v>0</v>
      </c>
      <c r="AV357">
        <v>0</v>
      </c>
      <c r="AW357" s="13">
        <v>935431</v>
      </c>
      <c r="AX357" s="13">
        <v>935431</v>
      </c>
      <c r="AY357" s="13"/>
      <c r="AZ357" s="13">
        <v>20000</v>
      </c>
      <c r="BA357" s="13"/>
      <c r="BB357" s="13"/>
      <c r="BC357">
        <v>12</v>
      </c>
      <c r="BD357">
        <v>8</v>
      </c>
      <c r="BE357">
        <v>8</v>
      </c>
      <c r="BH357">
        <v>2</v>
      </c>
      <c r="BI357">
        <v>0</v>
      </c>
      <c r="BJ357">
        <v>0</v>
      </c>
      <c r="BK357">
        <v>0</v>
      </c>
      <c r="BL357" t="s">
        <v>4177</v>
      </c>
    </row>
    <row r="358" spans="1:64" x14ac:dyDescent="0.35">
      <c r="A358" s="30"/>
      <c r="B358" s="30">
        <v>43005.54791666667</v>
      </c>
      <c r="C358" t="s">
        <v>2817</v>
      </c>
      <c r="D358" t="s">
        <v>2818</v>
      </c>
      <c r="E358" t="s">
        <v>476</v>
      </c>
      <c r="F358" t="s">
        <v>2819</v>
      </c>
      <c r="G358" t="s">
        <v>2820</v>
      </c>
      <c r="H358" s="21" t="s">
        <v>2821</v>
      </c>
      <c r="I358" s="85">
        <v>1</v>
      </c>
      <c r="J358" s="85">
        <v>0</v>
      </c>
      <c r="K358" t="s">
        <v>2822</v>
      </c>
      <c r="L358" t="s">
        <v>912</v>
      </c>
      <c r="M358" t="s">
        <v>2823</v>
      </c>
      <c r="N358" t="str">
        <f>IF(SUM(ckCodingQTable[[#This Row],[NfmlPIs]:[NnonWhtAsnPIs]])&gt;0,"WMD","")</f>
        <v/>
      </c>
      <c r="O358" t="b">
        <f>_xlfn.XOR(IFERROR(MATCH(ckCodingQTable[[#This Row],[st_code]],EpscorTable[],0)&gt;0,FALSE),IFERROR(FIND("9150",ckCodingQTable[[#This Row],[propPRCs]])&gt;0,FALSE))</f>
        <v>1</v>
      </c>
      <c r="P358" s="21" t="b">
        <f>_xlfn.XOR(ckCodingQTable[[#This Row],[wmd]]&lt;&gt;"",IFERROR(FIND("9102",ckCodingQTable[[#This Row],[propPRCs]])&gt;0,FALSE))</f>
        <v>0</v>
      </c>
      <c r="Q358" t="s">
        <v>4174</v>
      </c>
      <c r="S358" s="106">
        <f>S357+(ckCodingQTable[[#This Row],[ILN]]&lt;"M")</f>
        <v>200</v>
      </c>
      <c r="T358" s="21" t="s">
        <v>2834</v>
      </c>
      <c r="U358" t="s">
        <v>1837</v>
      </c>
      <c r="V358" s="7" t="str">
        <f>HYPERLINK("https://www.ejacket.nsf.gov/ej/showProposal.do?ID="&amp;ckCodingQTable[[#This Row],[prop_id]],"eJ")</f>
        <v>eJ</v>
      </c>
      <c r="W358" t="s">
        <v>2825</v>
      </c>
      <c r="X358" t="s">
        <v>4178</v>
      </c>
      <c r="Y358" t="s">
        <v>4179</v>
      </c>
      <c r="Z358" t="s">
        <v>4180</v>
      </c>
      <c r="AA358" t="s">
        <v>2827</v>
      </c>
      <c r="AB358" s="109" t="str">
        <f>HYPERLINK("mailto:"&amp;ckCodingQTable[[#This Row],[email]]&amp;"&amp;subject=Your NSF Proposal:  "&amp;ckCodingQTable[[#This Row],[Div]]&amp;" "&amp;ckCodingQTable[[#This Row],[prop_id]], ckCodingQTable[[#This Row],[email]])</f>
        <v>nansun@mail.utexas.edu</v>
      </c>
      <c r="AC358" s="30">
        <v>43221</v>
      </c>
      <c r="AD358">
        <v>48</v>
      </c>
      <c r="AG358" s="110"/>
      <c r="AI358" s="26"/>
      <c r="AJ358" s="22"/>
      <c r="AN358" s="110"/>
      <c r="AO358" s="110"/>
      <c r="AP358" s="110"/>
      <c r="AQ358" s="110"/>
      <c r="AR358" s="7" t="str">
        <f>HYPERLINK("https://www.ejacket.nsf.gov/ej/showProposal.do?ID="&amp;ckCodingQTable[[#This Row],[prop_id]],"eJ")</f>
        <v>eJ</v>
      </c>
      <c r="AS358" t="s">
        <v>2829</v>
      </c>
      <c r="AT358" t="s">
        <v>4176</v>
      </c>
      <c r="AU358" t="b">
        <f>IF(ckCodingQTable[[#This Row],[ILN]]="N",SUBSTITUTE(AT357," ","")&lt;&gt;SUBSTITUTE(ckCodingQTable[[#This Row],[prop_titl_txt]]," ",""), FALSE)</f>
        <v>0</v>
      </c>
      <c r="AV358">
        <v>0</v>
      </c>
      <c r="AW358" s="13">
        <v>289920</v>
      </c>
      <c r="AX358" s="13">
        <v>289920</v>
      </c>
      <c r="AY358" s="13"/>
      <c r="AZ358" s="13">
        <v>6000</v>
      </c>
      <c r="BA358" s="13"/>
      <c r="BB358" s="13"/>
      <c r="BC358">
        <v>4</v>
      </c>
      <c r="BD358">
        <v>4</v>
      </c>
      <c r="BE358">
        <v>1</v>
      </c>
      <c r="BH358">
        <v>0</v>
      </c>
      <c r="BI358">
        <v>0</v>
      </c>
      <c r="BJ358">
        <v>0</v>
      </c>
      <c r="BK358">
        <v>0</v>
      </c>
      <c r="BL358" t="s">
        <v>4181</v>
      </c>
    </row>
    <row r="359" spans="1:64" x14ac:dyDescent="0.35">
      <c r="A359" s="30"/>
      <c r="B359" s="30">
        <v>43005.598611111112</v>
      </c>
      <c r="C359" t="s">
        <v>2868</v>
      </c>
      <c r="D359" t="s">
        <v>2869</v>
      </c>
      <c r="E359" t="s">
        <v>466</v>
      </c>
      <c r="F359" t="s">
        <v>2819</v>
      </c>
      <c r="G359" t="s">
        <v>2820</v>
      </c>
      <c r="H359" s="21" t="s">
        <v>2821</v>
      </c>
      <c r="I359" s="85">
        <v>1</v>
      </c>
      <c r="J359" s="85">
        <v>0</v>
      </c>
      <c r="K359" t="s">
        <v>2883</v>
      </c>
      <c r="L359" t="s">
        <v>1882</v>
      </c>
      <c r="M359" t="s">
        <v>3914</v>
      </c>
      <c r="N359" t="str">
        <f>IF(SUM(ckCodingQTable[[#This Row],[NfmlPIs]:[NnonWhtAsnPIs]])&gt;0,"WMD","")</f>
        <v/>
      </c>
      <c r="O359" t="b">
        <f>_xlfn.XOR(IFERROR(MATCH(ckCodingQTable[[#This Row],[st_code]],EpscorTable[],0)&gt;0,FALSE),IFERROR(FIND("9150",ckCodingQTable[[#This Row],[propPRCs]])&gt;0,FALSE))</f>
        <v>0</v>
      </c>
      <c r="P359" s="21" t="b">
        <f>_xlfn.XOR(ckCodingQTable[[#This Row],[wmd]]&lt;&gt;"",IFERROR(FIND("9102",ckCodingQTable[[#This Row],[propPRCs]])&gt;0,FALSE))</f>
        <v>0</v>
      </c>
      <c r="Q359" t="s">
        <v>2884</v>
      </c>
      <c r="S359" s="106">
        <f>S358+(ckCodingQTable[[#This Row],[ILN]]&lt;"M")</f>
        <v>201</v>
      </c>
      <c r="T359" s="21" t="s">
        <v>2863</v>
      </c>
      <c r="U359" t="s">
        <v>4182</v>
      </c>
      <c r="V359" s="7" t="str">
        <f>HYPERLINK("https://www.ejacket.nsf.gov/ej/showProposal.do?ID="&amp;ckCodingQTable[[#This Row],[prop_id]],"eJ")</f>
        <v>eJ</v>
      </c>
      <c r="W359" t="s">
        <v>2871</v>
      </c>
      <c r="X359" t="s">
        <v>4182</v>
      </c>
      <c r="Y359" t="s">
        <v>4183</v>
      </c>
      <c r="Z359" t="s">
        <v>4184</v>
      </c>
      <c r="AA359" t="s">
        <v>3918</v>
      </c>
      <c r="AB359" s="109" t="str">
        <f>HYPERLINK("mailto:"&amp;ckCodingQTable[[#This Row],[email]]&amp;"&amp;subject=Your NSF Proposal:  "&amp;ckCodingQTable[[#This Row],[Div]]&amp;" "&amp;ckCodingQTable[[#This Row],[prop_id]], ckCodingQTable[[#This Row],[email]])</f>
        <v>shekhar@cs.umn.edu</v>
      </c>
      <c r="AC359" s="30">
        <v>43344</v>
      </c>
      <c r="AD359">
        <v>48</v>
      </c>
      <c r="AG359" s="110"/>
      <c r="AI359" s="26"/>
      <c r="AJ359" s="22"/>
      <c r="AN359" s="110"/>
      <c r="AO359" s="110"/>
      <c r="AP359" s="110"/>
      <c r="AQ359" s="110"/>
      <c r="AR359" s="7" t="str">
        <f>HYPERLINK("https://www.ejacket.nsf.gov/ej/showProposal.do?ID="&amp;ckCodingQTable[[#This Row],[prop_id]],"eJ")</f>
        <v>eJ</v>
      </c>
      <c r="AS359" t="s">
        <v>2829</v>
      </c>
      <c r="AT359" t="s">
        <v>4185</v>
      </c>
      <c r="AU359" t="b">
        <f>IF(ckCodingQTable[[#This Row],[ILN]]="N",SUBSTITUTE(AT358," ","")&lt;&gt;SUBSTITUTE(ckCodingQTable[[#This Row],[prop_titl_txt]]," ",""), FALSE)</f>
        <v>0</v>
      </c>
      <c r="AV359">
        <v>0</v>
      </c>
      <c r="AW359" s="13">
        <v>1194071</v>
      </c>
      <c r="AX359" s="13">
        <v>1194071</v>
      </c>
      <c r="AY359" s="13"/>
      <c r="AZ359" s="13">
        <v>10000</v>
      </c>
      <c r="BA359" s="13"/>
      <c r="BB359" s="13">
        <v>32000</v>
      </c>
      <c r="BC359">
        <v>12</v>
      </c>
      <c r="BD359">
        <v>8</v>
      </c>
      <c r="BE359">
        <v>1.76</v>
      </c>
      <c r="BF359">
        <v>5.24</v>
      </c>
      <c r="BH359">
        <v>0</v>
      </c>
      <c r="BI359">
        <v>0</v>
      </c>
      <c r="BJ359">
        <v>0</v>
      </c>
      <c r="BK359">
        <v>0</v>
      </c>
      <c r="BL359" t="s">
        <v>4186</v>
      </c>
    </row>
    <row r="360" spans="1:64" x14ac:dyDescent="0.35">
      <c r="A360" s="30"/>
      <c r="B360" s="30">
        <v>43005.599305555559</v>
      </c>
      <c r="C360" t="s">
        <v>2817</v>
      </c>
      <c r="D360" t="s">
        <v>2818</v>
      </c>
      <c r="E360" t="s">
        <v>476</v>
      </c>
      <c r="F360" t="s">
        <v>2819</v>
      </c>
      <c r="G360" t="s">
        <v>2820</v>
      </c>
      <c r="H360" s="21" t="s">
        <v>2821</v>
      </c>
      <c r="I360" s="85">
        <v>1</v>
      </c>
      <c r="J360" s="85">
        <v>0</v>
      </c>
      <c r="K360" t="s">
        <v>2822</v>
      </c>
      <c r="L360" t="s">
        <v>912</v>
      </c>
      <c r="M360" t="s">
        <v>3914</v>
      </c>
      <c r="N360" t="str">
        <f>IF(SUM(ckCodingQTable[[#This Row],[NfmlPIs]:[NnonWhtAsnPIs]])&gt;0,"WMD","")</f>
        <v/>
      </c>
      <c r="O360" t="b">
        <f>_xlfn.XOR(IFERROR(MATCH(ckCodingQTable[[#This Row],[st_code]],EpscorTable[],0)&gt;0,FALSE),IFERROR(FIND("9150",ckCodingQTable[[#This Row],[propPRCs]])&gt;0,FALSE))</f>
        <v>0</v>
      </c>
      <c r="P360" s="21" t="b">
        <f>_xlfn.XOR(ckCodingQTable[[#This Row],[wmd]]&lt;&gt;"",IFERROR(FIND("9102",ckCodingQTable[[#This Row],[propPRCs]])&gt;0,FALSE))</f>
        <v>0</v>
      </c>
      <c r="Q360" t="s">
        <v>3009</v>
      </c>
      <c r="S360" s="106">
        <f>S359+(ckCodingQTable[[#This Row],[ILN]]&lt;"M")</f>
        <v>202</v>
      </c>
      <c r="T360" s="21" t="s">
        <v>2824</v>
      </c>
      <c r="U360" t="s">
        <v>1847</v>
      </c>
      <c r="V360" s="7" t="str">
        <f>HYPERLINK("https://www.ejacket.nsf.gov/ej/showProposal.do?ID="&amp;ckCodingQTable[[#This Row],[prop_id]],"eJ")</f>
        <v>eJ</v>
      </c>
      <c r="W360" t="s">
        <v>2825</v>
      </c>
      <c r="X360" t="s">
        <v>1847</v>
      </c>
      <c r="Y360" t="s">
        <v>1848</v>
      </c>
      <c r="Z360" t="s">
        <v>3573</v>
      </c>
      <c r="AA360" t="s">
        <v>3918</v>
      </c>
      <c r="AB360" s="109" t="str">
        <f>HYPERLINK("mailto:"&amp;ckCodingQTable[[#This Row],[email]]&amp;"&amp;subject=Your NSF Proposal:  "&amp;ckCodingQTable[[#This Row],[Div]]&amp;" "&amp;ckCodingQTable[[#This Row],[prop_id]], ckCodingQTable[[#This Row],[email]])</f>
        <v>mriedel@umn.edu</v>
      </c>
      <c r="AC360" s="30">
        <v>43252</v>
      </c>
      <c r="AD360">
        <v>36</v>
      </c>
      <c r="AE360">
        <v>1</v>
      </c>
      <c r="AG360" s="110">
        <v>1</v>
      </c>
      <c r="AH360" t="s">
        <v>4163</v>
      </c>
      <c r="AI360" s="26">
        <v>4.25</v>
      </c>
      <c r="AJ360" s="22">
        <v>43068.371527777781</v>
      </c>
      <c r="AL360">
        <v>4</v>
      </c>
      <c r="AN360" s="110">
        <v>4</v>
      </c>
      <c r="AO360" s="110"/>
      <c r="AP360" s="110"/>
      <c r="AQ360" s="110"/>
      <c r="AR360" s="7" t="str">
        <f>HYPERLINK("https://www.ejacket.nsf.gov/ej/showProposal.do?ID="&amp;ckCodingQTable[[#This Row],[prop_id]],"eJ")</f>
        <v>eJ</v>
      </c>
      <c r="AS360" t="s">
        <v>2829</v>
      </c>
      <c r="AT360" t="s">
        <v>4187</v>
      </c>
      <c r="AU360" t="b">
        <f>IF(ckCodingQTable[[#This Row],[ILN]]="N",SUBSTITUTE(AT359," ","")&lt;&gt;SUBSTITUTE(ckCodingQTable[[#This Row],[prop_titl_txt]]," ",""), FALSE)</f>
        <v>0</v>
      </c>
      <c r="AV360">
        <v>0</v>
      </c>
      <c r="AW360" s="13">
        <v>980733</v>
      </c>
      <c r="AX360" s="13">
        <v>980733</v>
      </c>
      <c r="AY360" s="13"/>
      <c r="AZ360" s="13">
        <v>27000</v>
      </c>
      <c r="BA360" s="13"/>
      <c r="BB360" s="13"/>
      <c r="BC360">
        <v>9</v>
      </c>
      <c r="BD360">
        <v>9</v>
      </c>
      <c r="BE360">
        <v>9</v>
      </c>
      <c r="BH360">
        <v>0</v>
      </c>
      <c r="BI360">
        <v>0</v>
      </c>
      <c r="BJ360">
        <v>0</v>
      </c>
      <c r="BK360">
        <v>0</v>
      </c>
      <c r="BL360" t="s">
        <v>4188</v>
      </c>
    </row>
    <row r="361" spans="1:64" x14ac:dyDescent="0.35">
      <c r="A361" s="30"/>
      <c r="B361" s="30">
        <v>43005.524305555555</v>
      </c>
      <c r="C361" t="s">
        <v>2817</v>
      </c>
      <c r="D361" t="s">
        <v>2818</v>
      </c>
      <c r="E361" t="s">
        <v>476</v>
      </c>
      <c r="F361" t="s">
        <v>2819</v>
      </c>
      <c r="G361" t="s">
        <v>2820</v>
      </c>
      <c r="H361" s="21" t="s">
        <v>2821</v>
      </c>
      <c r="I361" s="85">
        <v>1</v>
      </c>
      <c r="J361" s="85">
        <v>0</v>
      </c>
      <c r="K361" t="s">
        <v>2822</v>
      </c>
      <c r="L361" t="s">
        <v>912</v>
      </c>
      <c r="M361" t="s">
        <v>113</v>
      </c>
      <c r="N361" t="str">
        <f>IF(SUM(ckCodingQTable[[#This Row],[NfmlPIs]:[NnonWhtAsnPIs]])&gt;0,"WMD","")</f>
        <v/>
      </c>
      <c r="O361" t="b">
        <f>_xlfn.XOR(IFERROR(MATCH(ckCodingQTable[[#This Row],[st_code]],EpscorTable[],0)&gt;0,FALSE),IFERROR(FIND("9150",ckCodingQTable[[#This Row],[propPRCs]])&gt;0,FALSE))</f>
        <v>1</v>
      </c>
      <c r="P361" s="21" t="b">
        <f>_xlfn.XOR(ckCodingQTable[[#This Row],[wmd]]&lt;&gt;"",IFERROR(FIND("9102",ckCodingQTable[[#This Row],[propPRCs]])&gt;0,FALSE))</f>
        <v>0</v>
      </c>
      <c r="Q361" t="s">
        <v>3009</v>
      </c>
      <c r="S361" s="106">
        <f>S360+(ckCodingQTable[[#This Row],[ILN]]&lt;"M")</f>
        <v>202</v>
      </c>
      <c r="T361" s="21" t="s">
        <v>2834</v>
      </c>
      <c r="U361" t="s">
        <v>1847</v>
      </c>
      <c r="V361" s="7" t="str">
        <f>HYPERLINK("https://www.ejacket.nsf.gov/ej/showProposal.do?ID="&amp;ckCodingQTable[[#This Row],[prop_id]],"eJ")</f>
        <v>eJ</v>
      </c>
      <c r="W361" t="s">
        <v>2825</v>
      </c>
      <c r="X361" t="s">
        <v>4189</v>
      </c>
      <c r="Y361" t="s">
        <v>4190</v>
      </c>
      <c r="Z361" t="s">
        <v>4191</v>
      </c>
      <c r="AA361" t="s">
        <v>4192</v>
      </c>
      <c r="AB361" s="109" t="str">
        <f>HYPERLINK("mailto:"&amp;ckCodingQTable[[#This Row],[email]]&amp;"&amp;subject=Your NSF Proposal:  "&amp;ckCodingQTable[[#This Row],[Div]]&amp;" "&amp;ckCodingQTable[[#This Row],[prop_id]], ckCodingQTable[[#This Row],[email]])</f>
        <v>asgari@math.okstate.edu</v>
      </c>
      <c r="AC361" s="30">
        <v>43252</v>
      </c>
      <c r="AD361">
        <v>36</v>
      </c>
      <c r="AG361" s="110"/>
      <c r="AI361" s="26"/>
      <c r="AJ361" s="22"/>
      <c r="AN361" s="110"/>
      <c r="AO361" s="110"/>
      <c r="AP361" s="110"/>
      <c r="AQ361" s="110"/>
      <c r="AR361" s="7" t="str">
        <f>HYPERLINK("https://www.ejacket.nsf.gov/ej/showProposal.do?ID="&amp;ckCodingQTable[[#This Row],[prop_id]],"eJ")</f>
        <v>eJ</v>
      </c>
      <c r="AS361" t="s">
        <v>2829</v>
      </c>
      <c r="AT361" t="s">
        <v>4193</v>
      </c>
      <c r="AU361" t="b">
        <f>IF(ckCodingQTable[[#This Row],[ILN]]="N",SUBSTITUTE(AT360," ","")&lt;&gt;SUBSTITUTE(ckCodingQTable[[#This Row],[prop_titl_txt]]," ",""), FALSE)</f>
        <v>1</v>
      </c>
      <c r="AV361">
        <v>0</v>
      </c>
      <c r="AW361" s="13">
        <v>240000</v>
      </c>
      <c r="AX361" s="13">
        <v>240000</v>
      </c>
      <c r="AY361" s="13"/>
      <c r="AZ361" s="13">
        <v>6000</v>
      </c>
      <c r="BA361" s="13"/>
      <c r="BB361" s="13"/>
      <c r="BC361">
        <v>3</v>
      </c>
      <c r="BD361">
        <v>3</v>
      </c>
      <c r="BE361">
        <v>6</v>
      </c>
      <c r="BH361">
        <v>0</v>
      </c>
      <c r="BI361">
        <v>0</v>
      </c>
      <c r="BJ361">
        <v>0</v>
      </c>
      <c r="BK361">
        <v>0</v>
      </c>
      <c r="BL361" t="s">
        <v>4194</v>
      </c>
    </row>
    <row r="362" spans="1:64" x14ac:dyDescent="0.35">
      <c r="A362" s="30"/>
      <c r="B362" s="30">
        <v>43005.599305555559</v>
      </c>
      <c r="C362" t="s">
        <v>2868</v>
      </c>
      <c r="D362" t="s">
        <v>2869</v>
      </c>
      <c r="E362" t="s">
        <v>468</v>
      </c>
      <c r="F362" t="s">
        <v>2819</v>
      </c>
      <c r="G362" t="s">
        <v>2820</v>
      </c>
      <c r="H362" s="21" t="s">
        <v>2821</v>
      </c>
      <c r="I362" s="85">
        <v>1</v>
      </c>
      <c r="J362" s="85">
        <v>0</v>
      </c>
      <c r="L362" t="s">
        <v>807</v>
      </c>
      <c r="M362" t="s">
        <v>2851</v>
      </c>
      <c r="N362" t="str">
        <f>IF(SUM(ckCodingQTable[[#This Row],[NfmlPIs]:[NnonWhtAsnPIs]])&gt;0,"WMD","")</f>
        <v>WMD</v>
      </c>
      <c r="O362" t="b">
        <f>_xlfn.XOR(IFERROR(MATCH(ckCodingQTable[[#This Row],[st_code]],EpscorTable[],0)&gt;0,FALSE),IFERROR(FIND("9150",ckCodingQTable[[#This Row],[propPRCs]])&gt;0,FALSE))</f>
        <v>0</v>
      </c>
      <c r="P362" s="21" t="b">
        <f>_xlfn.XOR(ckCodingQTable[[#This Row],[wmd]]&lt;&gt;"",IFERROR(FIND("9102",ckCodingQTable[[#This Row],[propPRCs]])&gt;0,FALSE))</f>
        <v>1</v>
      </c>
      <c r="Q362" t="s">
        <v>468</v>
      </c>
      <c r="S362" s="106">
        <f>S361+(ckCodingQTable[[#This Row],[ILN]]&lt;"M")</f>
        <v>203</v>
      </c>
      <c r="T362" s="21" t="s">
        <v>2824</v>
      </c>
      <c r="U362" t="s">
        <v>4195</v>
      </c>
      <c r="V362" s="7" t="str">
        <f>HYPERLINK("https://www.ejacket.nsf.gov/ej/showProposal.do?ID="&amp;ckCodingQTable[[#This Row],[prop_id]],"eJ")</f>
        <v>eJ</v>
      </c>
      <c r="W362" t="s">
        <v>2871</v>
      </c>
      <c r="X362" t="s">
        <v>4195</v>
      </c>
      <c r="Y362" t="s">
        <v>4196</v>
      </c>
      <c r="Z362" t="s">
        <v>4197</v>
      </c>
      <c r="AA362" t="s">
        <v>2899</v>
      </c>
      <c r="AB362" s="109" t="str">
        <f>HYPERLINK("mailto:"&amp;ckCodingQTable[[#This Row],[email]]&amp;"&amp;subject=Your NSF Proposal:  "&amp;ckCodingQTable[[#This Row],[Div]]&amp;" "&amp;ckCodingQTable[[#This Row],[prop_id]], ckCodingQTable[[#This Row],[email]])</f>
        <v>majumder@ics.uci.edu</v>
      </c>
      <c r="AC362" s="30">
        <v>43282</v>
      </c>
      <c r="AD362">
        <v>48</v>
      </c>
      <c r="AG362" s="110"/>
      <c r="AI362" s="26"/>
      <c r="AJ362" s="22"/>
      <c r="AN362" s="110"/>
      <c r="AO362" s="110"/>
      <c r="AP362" s="110"/>
      <c r="AQ362" s="110"/>
      <c r="AR362" s="7" t="str">
        <f>HYPERLINK("https://www.ejacket.nsf.gov/ej/showProposal.do?ID="&amp;ckCodingQTable[[#This Row],[prop_id]],"eJ")</f>
        <v>eJ</v>
      </c>
      <c r="AS362" t="s">
        <v>2829</v>
      </c>
      <c r="AT362" t="s">
        <v>4198</v>
      </c>
      <c r="AU362" t="b">
        <f>IF(ckCodingQTable[[#This Row],[ILN]]="N",SUBSTITUTE(AT361," ","")&lt;&gt;SUBSTITUTE(ckCodingQTable[[#This Row],[prop_titl_txt]]," ",""), FALSE)</f>
        <v>0</v>
      </c>
      <c r="AV362">
        <v>0</v>
      </c>
      <c r="AW362" s="13">
        <v>1999638</v>
      </c>
      <c r="AX362" s="13">
        <v>1999638</v>
      </c>
      <c r="AY362" s="13"/>
      <c r="AZ362" s="13">
        <v>25101</v>
      </c>
      <c r="BA362" s="13"/>
      <c r="BB362" s="13"/>
      <c r="BC362">
        <v>20</v>
      </c>
      <c r="BD362">
        <v>20</v>
      </c>
      <c r="BE362">
        <v>16.72</v>
      </c>
      <c r="BH362">
        <v>2</v>
      </c>
      <c r="BI362">
        <v>0</v>
      </c>
      <c r="BJ362">
        <v>1</v>
      </c>
      <c r="BK362">
        <v>0</v>
      </c>
      <c r="BL362" t="s">
        <v>4199</v>
      </c>
    </row>
    <row r="363" spans="1:64" x14ac:dyDescent="0.35">
      <c r="A363" s="30"/>
      <c r="B363" s="30">
        <v>43005.620833333334</v>
      </c>
      <c r="C363" t="s">
        <v>2868</v>
      </c>
      <c r="D363" t="s">
        <v>2869</v>
      </c>
      <c r="E363" t="s">
        <v>468</v>
      </c>
      <c r="F363" t="s">
        <v>2819</v>
      </c>
      <c r="G363" t="s">
        <v>2820</v>
      </c>
      <c r="H363" s="21" t="s">
        <v>2821</v>
      </c>
      <c r="I363" s="85">
        <v>1</v>
      </c>
      <c r="J363" s="85">
        <v>0</v>
      </c>
      <c r="L363" t="s">
        <v>807</v>
      </c>
      <c r="M363" t="s">
        <v>3167</v>
      </c>
      <c r="N363" t="str">
        <f>IF(SUM(ckCodingQTable[[#This Row],[NfmlPIs]:[NnonWhtAsnPIs]])&gt;0,"WMD","")</f>
        <v/>
      </c>
      <c r="O363" t="b">
        <f>_xlfn.XOR(IFERROR(MATCH(ckCodingQTable[[#This Row],[st_code]],EpscorTable[],0)&gt;0,FALSE),IFERROR(FIND("9150",ckCodingQTable[[#This Row],[propPRCs]])&gt;0,FALSE))</f>
        <v>0</v>
      </c>
      <c r="P363" s="21" t="b">
        <f>_xlfn.XOR(ckCodingQTable[[#This Row],[wmd]]&lt;&gt;"",IFERROR(FIND("9102",ckCodingQTable[[#This Row],[propPRCs]])&gt;0,FALSE))</f>
        <v>0</v>
      </c>
      <c r="Q363" t="s">
        <v>468</v>
      </c>
      <c r="S363" s="106">
        <f>S362+(ckCodingQTable[[#This Row],[ILN]]&lt;"M")</f>
        <v>203</v>
      </c>
      <c r="T363" s="21" t="s">
        <v>2834</v>
      </c>
      <c r="U363" t="s">
        <v>4195</v>
      </c>
      <c r="V363" s="7" t="str">
        <f>HYPERLINK("https://www.ejacket.nsf.gov/ej/showProposal.do?ID="&amp;ckCodingQTable[[#This Row],[prop_id]],"eJ")</f>
        <v>eJ</v>
      </c>
      <c r="W363" t="s">
        <v>2871</v>
      </c>
      <c r="X363" t="s">
        <v>4200</v>
      </c>
      <c r="Y363" t="s">
        <v>4201</v>
      </c>
      <c r="Z363" t="s">
        <v>4202</v>
      </c>
      <c r="AA363" t="s">
        <v>4203</v>
      </c>
      <c r="AB363" s="109" t="str">
        <f>HYPERLINK("mailto:"&amp;ckCodingQTable[[#This Row],[email]]&amp;"&amp;subject=Your NSF Proposal:  "&amp;ckCodingQTable[[#This Row],[Div]]&amp;" "&amp;ckCodingQTable[[#This Row],[prop_id]], ckCodingQTable[[#This Row],[email]])</f>
        <v>sjkoppal@ece.ufl.edu</v>
      </c>
      <c r="AC363" s="30">
        <v>43282</v>
      </c>
      <c r="AD363">
        <v>48</v>
      </c>
      <c r="AG363" s="110"/>
      <c r="AI363" s="26"/>
      <c r="AJ363" s="22"/>
      <c r="AN363" s="110"/>
      <c r="AO363" s="110"/>
      <c r="AP363" s="110"/>
      <c r="AQ363" s="110"/>
      <c r="AR363" s="7" t="str">
        <f>HYPERLINK("https://www.ejacket.nsf.gov/ej/showProposal.do?ID="&amp;ckCodingQTable[[#This Row],[prop_id]],"eJ")</f>
        <v>eJ</v>
      </c>
      <c r="AS363" t="s">
        <v>2829</v>
      </c>
      <c r="AT363" t="s">
        <v>4204</v>
      </c>
      <c r="AU363" t="b">
        <f>IF(ckCodingQTable[[#This Row],[ILN]]="N",SUBSTITUTE(AT362," ","")&lt;&gt;SUBSTITUTE(ckCodingQTable[[#This Row],[prop_titl_txt]]," ",""), FALSE)</f>
        <v>1</v>
      </c>
      <c r="AV363">
        <v>0</v>
      </c>
      <c r="AW363" s="13">
        <v>999692</v>
      </c>
      <c r="AX363" s="13">
        <v>999692</v>
      </c>
      <c r="AY363" s="13"/>
      <c r="AZ363" s="13">
        <v>15855</v>
      </c>
      <c r="BA363" s="13"/>
      <c r="BB363" s="13"/>
      <c r="BC363">
        <v>8</v>
      </c>
      <c r="BD363">
        <v>8</v>
      </c>
      <c r="BG363">
        <v>8</v>
      </c>
      <c r="BH363">
        <v>0</v>
      </c>
      <c r="BI363">
        <v>0</v>
      </c>
      <c r="BJ363">
        <v>0</v>
      </c>
      <c r="BK363">
        <v>0</v>
      </c>
      <c r="BL363" t="s">
        <v>4205</v>
      </c>
    </row>
    <row r="364" spans="1:64" x14ac:dyDescent="0.35">
      <c r="A364" s="30"/>
      <c r="B364" s="30">
        <v>43005.599305555559</v>
      </c>
      <c r="C364" t="s">
        <v>2817</v>
      </c>
      <c r="D364" t="s">
        <v>2818</v>
      </c>
      <c r="E364" t="s">
        <v>476</v>
      </c>
      <c r="F364" t="s">
        <v>2819</v>
      </c>
      <c r="G364" t="s">
        <v>2820</v>
      </c>
      <c r="H364" s="21" t="s">
        <v>2821</v>
      </c>
      <c r="I364" s="85">
        <v>1</v>
      </c>
      <c r="J364" s="85">
        <v>0</v>
      </c>
      <c r="K364" t="s">
        <v>2822</v>
      </c>
      <c r="L364" t="s">
        <v>912</v>
      </c>
      <c r="M364" t="s">
        <v>3914</v>
      </c>
      <c r="N364" t="str">
        <f>IF(SUM(ckCodingQTable[[#This Row],[NfmlPIs]:[NnonWhtAsnPIs]])&gt;0,"WMD","")</f>
        <v>WMD</v>
      </c>
      <c r="O364" t="b">
        <f>_xlfn.XOR(IFERROR(MATCH(ckCodingQTable[[#This Row],[st_code]],EpscorTable[],0)&gt;0,FALSE),IFERROR(FIND("9150",ckCodingQTable[[#This Row],[propPRCs]])&gt;0,FALSE))</f>
        <v>0</v>
      </c>
      <c r="P364" s="21" t="b">
        <f>_xlfn.XOR(ckCodingQTable[[#This Row],[wmd]]&lt;&gt;"",IFERROR(FIND("9102",ckCodingQTable[[#This Row],[propPRCs]])&gt;0,FALSE))</f>
        <v>1</v>
      </c>
      <c r="Q364" t="s">
        <v>3009</v>
      </c>
      <c r="S364" s="106">
        <f>S363+(ckCodingQTable[[#This Row],[ILN]]&lt;"M")</f>
        <v>204</v>
      </c>
      <c r="T364" s="21" t="s">
        <v>2863</v>
      </c>
      <c r="U364" t="s">
        <v>1856</v>
      </c>
      <c r="V364" s="7" t="str">
        <f>HYPERLINK("https://www.ejacket.nsf.gov/ej/showProposal.do?ID="&amp;ckCodingQTable[[#This Row],[prop_id]],"eJ")</f>
        <v>eJ</v>
      </c>
      <c r="W364" t="s">
        <v>2825</v>
      </c>
      <c r="X364" t="s">
        <v>1856</v>
      </c>
      <c r="Y364" t="s">
        <v>1857</v>
      </c>
      <c r="Z364" t="s">
        <v>3342</v>
      </c>
      <c r="AA364" t="s">
        <v>3918</v>
      </c>
      <c r="AB364" s="109" t="str">
        <f>HYPERLINK("mailto:"&amp;ckCodingQTable[[#This Row],[email]]&amp;"&amp;subject=Your NSF Proposal:  "&amp;ckCodingQTable[[#This Row],[Div]]&amp;" "&amp;ckCodingQTable[[#This Row],[prop_id]], ckCodingQTable[[#This Row],[email]])</f>
        <v>chriskim@umn.edu</v>
      </c>
      <c r="AC364" s="30">
        <v>43221</v>
      </c>
      <c r="AD364">
        <v>48</v>
      </c>
      <c r="AE364">
        <v>1</v>
      </c>
      <c r="AG364" s="110">
        <v>1</v>
      </c>
      <c r="AH364" t="s">
        <v>4206</v>
      </c>
      <c r="AI364" s="26">
        <v>7</v>
      </c>
      <c r="AJ364" s="22">
        <v>43067.406944444447</v>
      </c>
      <c r="AL364">
        <v>4</v>
      </c>
      <c r="AN364" s="110">
        <v>4</v>
      </c>
      <c r="AO364" s="110"/>
      <c r="AP364" s="110"/>
      <c r="AQ364" s="110"/>
      <c r="AR364" s="7" t="str">
        <f>HYPERLINK("https://www.ejacket.nsf.gov/ej/showProposal.do?ID="&amp;ckCodingQTable[[#This Row],[prop_id]],"eJ")</f>
        <v>eJ</v>
      </c>
      <c r="AS364" t="s">
        <v>2829</v>
      </c>
      <c r="AT364" t="s">
        <v>4207</v>
      </c>
      <c r="AU364" t="b">
        <f>IF(ckCodingQTable[[#This Row],[ILN]]="N",SUBSTITUTE(AT363," ","")&lt;&gt;SUBSTITUTE(ckCodingQTable[[#This Row],[prop_titl_txt]]," ",""), FALSE)</f>
        <v>0</v>
      </c>
      <c r="AV364">
        <v>0</v>
      </c>
      <c r="AW364" s="13">
        <v>1199991</v>
      </c>
      <c r="AX364" s="13">
        <v>1199991</v>
      </c>
      <c r="AY364" s="13"/>
      <c r="AZ364" s="13"/>
      <c r="BA364" s="13"/>
      <c r="BB364" s="13"/>
      <c r="BC364">
        <v>12</v>
      </c>
      <c r="BD364">
        <v>12</v>
      </c>
      <c r="BE364">
        <v>9</v>
      </c>
      <c r="BH364">
        <v>2</v>
      </c>
      <c r="BI364">
        <v>0</v>
      </c>
      <c r="BJ364">
        <v>0</v>
      </c>
      <c r="BK364">
        <v>0</v>
      </c>
      <c r="BL364" t="s">
        <v>4208</v>
      </c>
    </row>
    <row r="365" spans="1:64" x14ac:dyDescent="0.35">
      <c r="A365" s="30"/>
      <c r="B365" s="30">
        <v>43005.600694444445</v>
      </c>
      <c r="C365" t="s">
        <v>2839</v>
      </c>
      <c r="D365" t="s">
        <v>2840</v>
      </c>
      <c r="E365" t="s">
        <v>462</v>
      </c>
      <c r="F365" t="s">
        <v>2819</v>
      </c>
      <c r="G365" t="s">
        <v>2820</v>
      </c>
      <c r="H365" s="21" t="s">
        <v>2821</v>
      </c>
      <c r="I365" s="85">
        <v>1</v>
      </c>
      <c r="J365" s="85">
        <v>0</v>
      </c>
      <c r="L365" t="s">
        <v>757</v>
      </c>
      <c r="M365" t="s">
        <v>3386</v>
      </c>
      <c r="N365" t="str">
        <f>IF(SUM(ckCodingQTable[[#This Row],[NfmlPIs]:[NnonWhtAsnPIs]])&gt;0,"WMD","")</f>
        <v/>
      </c>
      <c r="O365" t="b">
        <f>_xlfn.XOR(IFERROR(MATCH(ckCodingQTable[[#This Row],[st_code]],EpscorTable[],0)&gt;0,FALSE),IFERROR(FIND("9150",ckCodingQTable[[#This Row],[propPRCs]])&gt;0,FALSE))</f>
        <v>0</v>
      </c>
      <c r="P365" s="21" t="b">
        <f>_xlfn.XOR(ckCodingQTable[[#This Row],[wmd]]&lt;&gt;"",IFERROR(FIND("9102",ckCodingQTable[[#This Row],[propPRCs]])&gt;0,FALSE))</f>
        <v>0</v>
      </c>
      <c r="Q365" t="s">
        <v>485</v>
      </c>
      <c r="S365" s="106">
        <f>S364+(ckCodingQTable[[#This Row],[ILN]]&lt;"M")</f>
        <v>205</v>
      </c>
      <c r="T365" s="21" t="s">
        <v>2824</v>
      </c>
      <c r="U365" t="s">
        <v>1863</v>
      </c>
      <c r="V365" s="7" t="str">
        <f>HYPERLINK("https://www.ejacket.nsf.gov/ej/showProposal.do?ID="&amp;ckCodingQTable[[#This Row],[prop_id]],"eJ")</f>
        <v>eJ</v>
      </c>
      <c r="W365" t="s">
        <v>2841</v>
      </c>
      <c r="X365" t="s">
        <v>1863</v>
      </c>
      <c r="Y365" t="s">
        <v>1864</v>
      </c>
      <c r="Z365" t="s">
        <v>1697</v>
      </c>
      <c r="AA365" t="s">
        <v>603</v>
      </c>
      <c r="AB365" s="109" t="str">
        <f>HYPERLINK("mailto:"&amp;ckCodingQTable[[#This Row],[email]]&amp;"&amp;subject=Your NSF Proposal:  "&amp;ckCodingQTable[[#This Row],[Div]]&amp;" "&amp;ckCodingQTable[[#This Row],[prop_id]], ckCodingQTable[[#This Row],[email]])</f>
        <v>qin@cse.ohio-state.edu</v>
      </c>
      <c r="AC365" s="30">
        <v>43344</v>
      </c>
      <c r="AD365">
        <v>48</v>
      </c>
      <c r="AG365" s="110"/>
      <c r="AI365" s="26"/>
      <c r="AJ365" s="22"/>
      <c r="AK365" s="21">
        <v>1</v>
      </c>
      <c r="AN365" s="110"/>
      <c r="AO365" s="110"/>
      <c r="AP365" s="110"/>
      <c r="AQ365" s="110"/>
      <c r="AR365" s="7" t="str">
        <f>HYPERLINK("https://www.ejacket.nsf.gov/ej/showProposal.do?ID="&amp;ckCodingQTable[[#This Row],[prop_id]],"eJ")</f>
        <v>eJ</v>
      </c>
      <c r="AS365" t="s">
        <v>2829</v>
      </c>
      <c r="AT365" t="s">
        <v>4209</v>
      </c>
      <c r="AU365" t="b">
        <f>IF(ckCodingQTable[[#This Row],[ILN]]="N",SUBSTITUTE(AT364," ","")&lt;&gt;SUBSTITUTE(ckCodingQTable[[#This Row],[prop_titl_txt]]," ",""), FALSE)</f>
        <v>0</v>
      </c>
      <c r="AV365">
        <v>0</v>
      </c>
      <c r="AW365" s="13">
        <v>650000</v>
      </c>
      <c r="AX365" s="13">
        <v>650000</v>
      </c>
      <c r="AY365" s="13"/>
      <c r="AZ365" s="13">
        <v>6952</v>
      </c>
      <c r="BA365" s="13"/>
      <c r="BB365" s="13"/>
      <c r="BC365">
        <v>12</v>
      </c>
      <c r="BD365">
        <v>4</v>
      </c>
      <c r="BE365">
        <v>4</v>
      </c>
      <c r="BH365">
        <v>0</v>
      </c>
      <c r="BI365">
        <v>0</v>
      </c>
      <c r="BJ365">
        <v>0</v>
      </c>
      <c r="BK365">
        <v>0</v>
      </c>
      <c r="BL365" t="s">
        <v>4210</v>
      </c>
    </row>
    <row r="366" spans="1:64" x14ac:dyDescent="0.35">
      <c r="A366" s="30"/>
      <c r="B366" s="30">
        <v>43005.643750000003</v>
      </c>
      <c r="C366" t="s">
        <v>2839</v>
      </c>
      <c r="D366" t="s">
        <v>2840</v>
      </c>
      <c r="E366" t="s">
        <v>462</v>
      </c>
      <c r="F366" t="s">
        <v>2819</v>
      </c>
      <c r="G366" t="s">
        <v>2820</v>
      </c>
      <c r="H366" s="21" t="s">
        <v>2821</v>
      </c>
      <c r="I366" s="85">
        <v>1</v>
      </c>
      <c r="J366" s="85">
        <v>0</v>
      </c>
      <c r="L366" t="s">
        <v>757</v>
      </c>
      <c r="M366" t="s">
        <v>3037</v>
      </c>
      <c r="N366" t="str">
        <f>IF(SUM(ckCodingQTable[[#This Row],[NfmlPIs]:[NnonWhtAsnPIs]])&gt;0,"WMD","")</f>
        <v/>
      </c>
      <c r="O366" t="b">
        <f>_xlfn.XOR(IFERROR(MATCH(ckCodingQTable[[#This Row],[st_code]],EpscorTable[],0)&gt;0,FALSE),IFERROR(FIND("9150",ckCodingQTable[[#This Row],[propPRCs]])&gt;0,FALSE))</f>
        <v>0</v>
      </c>
      <c r="P366" s="21" t="b">
        <f>_xlfn.XOR(ckCodingQTable[[#This Row],[wmd]]&lt;&gt;"",IFERROR(FIND("9102",ckCodingQTable[[#This Row],[propPRCs]])&gt;0,FALSE))</f>
        <v>0</v>
      </c>
      <c r="Q366" t="s">
        <v>485</v>
      </c>
      <c r="S366" s="106">
        <f>S365+(ckCodingQTable[[#This Row],[ILN]]&lt;"M")</f>
        <v>205</v>
      </c>
      <c r="T366" s="21" t="s">
        <v>2834</v>
      </c>
      <c r="U366" t="s">
        <v>1863</v>
      </c>
      <c r="V366" s="7" t="str">
        <f>HYPERLINK("https://www.ejacket.nsf.gov/ej/showProposal.do?ID="&amp;ckCodingQTable[[#This Row],[prop_id]],"eJ")</f>
        <v>eJ</v>
      </c>
      <c r="W366" t="s">
        <v>2841</v>
      </c>
      <c r="X366" t="s">
        <v>4211</v>
      </c>
      <c r="Y366" t="s">
        <v>1026</v>
      </c>
      <c r="Z366" t="s">
        <v>4212</v>
      </c>
      <c r="AA366" t="s">
        <v>612</v>
      </c>
      <c r="AB366" s="109" t="str">
        <f>HYPERLINK("mailto:"&amp;ckCodingQTable[[#This Row],[email]]&amp;"&amp;subject=Your NSF Proposal:  "&amp;ckCodingQTable[[#This Row],[Div]]&amp;" "&amp;ckCodingQTable[[#This Row],[prop_id]], ckCodingQTable[[#This Row],[email]])</f>
        <v>xyzhang@cs.purdue.edu</v>
      </c>
      <c r="AC366" s="30">
        <v>43344</v>
      </c>
      <c r="AD366">
        <v>48</v>
      </c>
      <c r="AG366" s="110"/>
      <c r="AI366" s="26"/>
      <c r="AJ366" s="22"/>
      <c r="AN366" s="110"/>
      <c r="AO366" s="110"/>
      <c r="AP366" s="110"/>
      <c r="AQ366" s="110"/>
      <c r="AR366" s="7" t="str">
        <f>HYPERLINK("https://www.ejacket.nsf.gov/ej/showProposal.do?ID="&amp;ckCodingQTable[[#This Row],[prop_id]],"eJ")</f>
        <v>eJ</v>
      </c>
      <c r="AS366" t="s">
        <v>2829</v>
      </c>
      <c r="AT366" t="s">
        <v>4209</v>
      </c>
      <c r="AU366" t="b">
        <f>IF(ckCodingQTable[[#This Row],[ILN]]="N",SUBSTITUTE(AT365," ","")&lt;&gt;SUBSTITUTE(ckCodingQTable[[#This Row],[prop_titl_txt]]," ",""), FALSE)</f>
        <v>0</v>
      </c>
      <c r="AV366">
        <v>0</v>
      </c>
      <c r="AW366" s="13">
        <v>450000</v>
      </c>
      <c r="AX366" s="13">
        <v>450000</v>
      </c>
      <c r="AY366" s="13"/>
      <c r="AZ366" s="13">
        <v>13589</v>
      </c>
      <c r="BA366" s="13"/>
      <c r="BB366" s="13"/>
      <c r="BC366">
        <v>7</v>
      </c>
      <c r="BH366">
        <v>0</v>
      </c>
      <c r="BI366">
        <v>0</v>
      </c>
      <c r="BJ366">
        <v>0</v>
      </c>
      <c r="BK366">
        <v>0</v>
      </c>
      <c r="BL366" t="s">
        <v>4213</v>
      </c>
    </row>
    <row r="367" spans="1:64" x14ac:dyDescent="0.35">
      <c r="A367" s="30"/>
      <c r="B367" s="30">
        <v>43005.600694444445</v>
      </c>
      <c r="C367" t="s">
        <v>2868</v>
      </c>
      <c r="D367" t="s">
        <v>2869</v>
      </c>
      <c r="E367" t="s">
        <v>466</v>
      </c>
      <c r="F367" t="s">
        <v>2819</v>
      </c>
      <c r="G367" t="s">
        <v>2820</v>
      </c>
      <c r="H367" s="21" t="s">
        <v>2821</v>
      </c>
      <c r="I367" s="85">
        <v>1</v>
      </c>
      <c r="J367" s="85">
        <v>0</v>
      </c>
      <c r="K367" t="s">
        <v>2883</v>
      </c>
      <c r="L367" t="s">
        <v>1882</v>
      </c>
      <c r="M367" t="s">
        <v>1276</v>
      </c>
      <c r="N367" t="str">
        <f>IF(SUM(ckCodingQTable[[#This Row],[NfmlPIs]:[NnonWhtAsnPIs]])&gt;0,"WMD","")</f>
        <v/>
      </c>
      <c r="O367" t="b">
        <f>_xlfn.XOR(IFERROR(MATCH(ckCodingQTable[[#This Row],[st_code]],EpscorTable[],0)&gt;0,FALSE),IFERROR(FIND("9150",ckCodingQTable[[#This Row],[propPRCs]])&gt;0,FALSE))</f>
        <v>0</v>
      </c>
      <c r="P367" s="21" t="b">
        <f>_xlfn.XOR(ckCodingQTable[[#This Row],[wmd]]&lt;&gt;"",IFERROR(FIND("9102",ckCodingQTable[[#This Row],[propPRCs]])&gt;0,FALSE))</f>
        <v>0</v>
      </c>
      <c r="Q367" t="s">
        <v>2884</v>
      </c>
      <c r="S367" s="106">
        <f>S366+(ckCodingQTable[[#This Row],[ILN]]&lt;"M")</f>
        <v>206</v>
      </c>
      <c r="T367" s="21" t="s">
        <v>2824</v>
      </c>
      <c r="U367" t="s">
        <v>4214</v>
      </c>
      <c r="V367" s="7" t="str">
        <f>HYPERLINK("https://www.ejacket.nsf.gov/ej/showProposal.do?ID="&amp;ckCodingQTable[[#This Row],[prop_id]],"eJ")</f>
        <v>eJ</v>
      </c>
      <c r="W367" t="s">
        <v>2871</v>
      </c>
      <c r="X367" t="s">
        <v>4214</v>
      </c>
      <c r="Y367" t="s">
        <v>4215</v>
      </c>
      <c r="Z367" t="s">
        <v>4216</v>
      </c>
      <c r="AA367" t="s">
        <v>592</v>
      </c>
      <c r="AB367" s="109" t="str">
        <f>HYPERLINK("mailto:"&amp;ckCodingQTable[[#This Row],[email]]&amp;"&amp;subject=Your NSF Proposal:  "&amp;ckCodingQTable[[#This Row],[Div]]&amp;" "&amp;ckCodingQTable[[#This Row],[prop_id]], ckCodingQTable[[#This Row],[email]])</f>
        <v>dyeun@ncsu.edu</v>
      </c>
      <c r="AC367" s="30">
        <v>43282</v>
      </c>
      <c r="AD367">
        <v>48</v>
      </c>
      <c r="AG367" s="110"/>
      <c r="AI367" s="26"/>
      <c r="AJ367" s="22"/>
      <c r="AN367" s="110"/>
      <c r="AO367" s="110"/>
      <c r="AP367" s="110"/>
      <c r="AQ367" s="110"/>
      <c r="AR367" s="7" t="str">
        <f>HYPERLINK("https://www.ejacket.nsf.gov/ej/showProposal.do?ID="&amp;ckCodingQTable[[#This Row],[prop_id]],"eJ")</f>
        <v>eJ</v>
      </c>
      <c r="AS367" t="s">
        <v>2829</v>
      </c>
      <c r="AT367" t="s">
        <v>4217</v>
      </c>
      <c r="AU367" t="b">
        <f>IF(ckCodingQTable[[#This Row],[ILN]]="N",SUBSTITUTE(AT366," ","")&lt;&gt;SUBSTITUTE(ckCodingQTable[[#This Row],[prop_titl_txt]]," ",""), FALSE)</f>
        <v>0</v>
      </c>
      <c r="AV367">
        <v>0</v>
      </c>
      <c r="AW367" s="13">
        <v>499151</v>
      </c>
      <c r="AX367" s="13">
        <v>499151</v>
      </c>
      <c r="AY367" s="13"/>
      <c r="AZ367" s="13">
        <v>16000</v>
      </c>
      <c r="BA367" s="13"/>
      <c r="BB367" s="13"/>
      <c r="BC367">
        <v>4</v>
      </c>
      <c r="BD367">
        <v>4</v>
      </c>
      <c r="BE367">
        <v>6</v>
      </c>
      <c r="BH367">
        <v>0</v>
      </c>
      <c r="BI367">
        <v>0</v>
      </c>
      <c r="BJ367">
        <v>0</v>
      </c>
      <c r="BK367">
        <v>0</v>
      </c>
      <c r="BL367" t="s">
        <v>4218</v>
      </c>
    </row>
    <row r="368" spans="1:64" x14ac:dyDescent="0.35">
      <c r="A368" s="30"/>
      <c r="B368" s="30">
        <v>43005.597916666666</v>
      </c>
      <c r="C368" t="s">
        <v>2868</v>
      </c>
      <c r="D368" t="s">
        <v>2869</v>
      </c>
      <c r="E368" t="s">
        <v>466</v>
      </c>
      <c r="F368" t="s">
        <v>2819</v>
      </c>
      <c r="G368" t="s">
        <v>2820</v>
      </c>
      <c r="H368" s="21" t="s">
        <v>2821</v>
      </c>
      <c r="I368" s="85">
        <v>1</v>
      </c>
      <c r="J368" s="85">
        <v>0</v>
      </c>
      <c r="K368" t="s">
        <v>2883</v>
      </c>
      <c r="L368" t="s">
        <v>1882</v>
      </c>
      <c r="M368" t="s">
        <v>3167</v>
      </c>
      <c r="N368" t="str">
        <f>IF(SUM(ckCodingQTable[[#This Row],[NfmlPIs]:[NnonWhtAsnPIs]])&gt;0,"WMD","")</f>
        <v/>
      </c>
      <c r="O368" t="b">
        <f>_xlfn.XOR(IFERROR(MATCH(ckCodingQTable[[#This Row],[st_code]],EpscorTable[],0)&gt;0,FALSE),IFERROR(FIND("9150",ckCodingQTable[[#This Row],[propPRCs]])&gt;0,FALSE))</f>
        <v>0</v>
      </c>
      <c r="P368" s="21" t="b">
        <f>_xlfn.XOR(ckCodingQTable[[#This Row],[wmd]]&lt;&gt;"",IFERROR(FIND("9102",ckCodingQTable[[#This Row],[propPRCs]])&gt;0,FALSE))</f>
        <v>0</v>
      </c>
      <c r="Q368" t="s">
        <v>2884</v>
      </c>
      <c r="S368" s="106">
        <f>S367+(ckCodingQTable[[#This Row],[ILN]]&lt;"M")</f>
        <v>206</v>
      </c>
      <c r="T368" s="21" t="s">
        <v>2834</v>
      </c>
      <c r="U368" t="s">
        <v>4214</v>
      </c>
      <c r="V368" s="7" t="str">
        <f>HYPERLINK("https://www.ejacket.nsf.gov/ej/showProposal.do?ID="&amp;ckCodingQTable[[#This Row],[prop_id]],"eJ")</f>
        <v>eJ</v>
      </c>
      <c r="W368" t="s">
        <v>2871</v>
      </c>
      <c r="X368" t="s">
        <v>4219</v>
      </c>
      <c r="Y368" t="s">
        <v>3181</v>
      </c>
      <c r="Z368" t="s">
        <v>4220</v>
      </c>
      <c r="AA368" t="s">
        <v>4221</v>
      </c>
      <c r="AB368" s="109" t="str">
        <f>HYPERLINK("mailto:"&amp;ckCodingQTable[[#This Row],[email]]&amp;"&amp;subject=Your NSF Proposal:  "&amp;ckCodingQTable[[#This Row],[Div]]&amp;" "&amp;ckCodingQTable[[#This Row],[prop_id]], ckCodingQTable[[#This Row],[email]])</f>
        <v>clee@fit.edu</v>
      </c>
      <c r="AC368" s="30">
        <v>43282</v>
      </c>
      <c r="AD368">
        <v>48</v>
      </c>
      <c r="AG368" s="110"/>
      <c r="AI368" s="26"/>
      <c r="AJ368" s="22"/>
      <c r="AN368" s="110"/>
      <c r="AO368" s="110"/>
      <c r="AP368" s="110"/>
      <c r="AQ368" s="110"/>
      <c r="AR368" s="7" t="str">
        <f>HYPERLINK("https://www.ejacket.nsf.gov/ej/showProposal.do?ID="&amp;ckCodingQTable[[#This Row],[prop_id]],"eJ")</f>
        <v>eJ</v>
      </c>
      <c r="AS368" t="s">
        <v>2829</v>
      </c>
      <c r="AT368" t="s">
        <v>4217</v>
      </c>
      <c r="AU368" t="b">
        <f>IF(ckCodingQTable[[#This Row],[ILN]]="N",SUBSTITUTE(AT367," ","")&lt;&gt;SUBSTITUTE(ckCodingQTable[[#This Row],[prop_titl_txt]]," ",""), FALSE)</f>
        <v>0</v>
      </c>
      <c r="AV368">
        <v>0</v>
      </c>
      <c r="AW368" s="13">
        <v>399903</v>
      </c>
      <c r="AX368" s="13">
        <v>399903</v>
      </c>
      <c r="AY368" s="13"/>
      <c r="AZ368" s="13">
        <v>12000</v>
      </c>
      <c r="BA368" s="13"/>
      <c r="BB368" s="13"/>
      <c r="BC368">
        <v>8</v>
      </c>
      <c r="BD368">
        <v>4</v>
      </c>
      <c r="BE368">
        <v>4</v>
      </c>
      <c r="BH368">
        <v>0</v>
      </c>
      <c r="BI368">
        <v>0</v>
      </c>
      <c r="BJ368">
        <v>0</v>
      </c>
      <c r="BK368">
        <v>0</v>
      </c>
      <c r="BL368" t="s">
        <v>4222</v>
      </c>
    </row>
    <row r="369" spans="1:64" x14ac:dyDescent="0.35">
      <c r="A369" s="30"/>
      <c r="B369" s="30">
        <v>43005.601388888892</v>
      </c>
      <c r="C369" t="s">
        <v>2817</v>
      </c>
      <c r="D369" t="s">
        <v>2818</v>
      </c>
      <c r="E369" t="s">
        <v>476</v>
      </c>
      <c r="F369" t="s">
        <v>2819</v>
      </c>
      <c r="G369" t="s">
        <v>2820</v>
      </c>
      <c r="H369" s="21" t="s">
        <v>2821</v>
      </c>
      <c r="I369" s="85">
        <v>1</v>
      </c>
      <c r="J369" s="85">
        <v>0</v>
      </c>
      <c r="K369" t="s">
        <v>2822</v>
      </c>
      <c r="L369" t="s">
        <v>1069</v>
      </c>
      <c r="M369" t="s">
        <v>2862</v>
      </c>
      <c r="N369" t="str">
        <f>IF(SUM(ckCodingQTable[[#This Row],[NfmlPIs]:[NnonWhtAsnPIs]])&gt;0,"WMD","")</f>
        <v/>
      </c>
      <c r="O369" t="b">
        <f>_xlfn.XOR(IFERROR(MATCH(ckCodingQTable[[#This Row],[st_code]],EpscorTable[],0)&gt;0,FALSE),IFERROR(FIND("9150",ckCodingQTable[[#This Row],[propPRCs]])&gt;0,FALSE))</f>
        <v>0</v>
      </c>
      <c r="P369" s="21" t="b">
        <f>_xlfn.XOR(ckCodingQTable[[#This Row],[wmd]]&lt;&gt;"",IFERROR(FIND("9102",ckCodingQTable[[#This Row],[propPRCs]])&gt;0,FALSE))</f>
        <v>0</v>
      </c>
      <c r="Q369" t="s">
        <v>3156</v>
      </c>
      <c r="S369" s="106">
        <f>S368+(ckCodingQTable[[#This Row],[ILN]]&lt;"M")</f>
        <v>207</v>
      </c>
      <c r="T369" s="21" t="s">
        <v>2824</v>
      </c>
      <c r="U369" t="s">
        <v>1866</v>
      </c>
      <c r="V369" s="7" t="str">
        <f>HYPERLINK("https://www.ejacket.nsf.gov/ej/showProposal.do?ID="&amp;ckCodingQTable[[#This Row],[prop_id]],"eJ")</f>
        <v>eJ</v>
      </c>
      <c r="W369" t="s">
        <v>2825</v>
      </c>
      <c r="X369" t="s">
        <v>1866</v>
      </c>
      <c r="Y369" t="s">
        <v>1867</v>
      </c>
      <c r="Z369" t="s">
        <v>4223</v>
      </c>
      <c r="AA369" t="s">
        <v>597</v>
      </c>
      <c r="AB369" s="109" t="str">
        <f>HYPERLINK("mailto:"&amp;ckCodingQTable[[#This Row],[email]]&amp;"&amp;subject=Your NSF Proposal:  "&amp;ckCodingQTable[[#This Row],[Div]]&amp;" "&amp;ckCodingQTable[[#This Row],[prop_id]], ckCodingQTable[[#This Row],[email]])</f>
        <v>d.tiwari@northeastern.edu</v>
      </c>
      <c r="AC369" s="30">
        <v>43282</v>
      </c>
      <c r="AD369">
        <v>48</v>
      </c>
      <c r="AE369">
        <v>1</v>
      </c>
      <c r="AG369" s="110">
        <v>1</v>
      </c>
      <c r="AH369" t="s">
        <v>4130</v>
      </c>
      <c r="AI369" s="26">
        <v>5</v>
      </c>
      <c r="AJ369" s="22">
        <v>43080.445138888892</v>
      </c>
      <c r="AK369" s="21">
        <v>1</v>
      </c>
      <c r="AL369">
        <v>4</v>
      </c>
      <c r="AN369" s="110">
        <v>4</v>
      </c>
      <c r="AO369" s="110"/>
      <c r="AP369" s="110"/>
      <c r="AQ369" s="110"/>
      <c r="AR369" s="7" t="str">
        <f>HYPERLINK("https://www.ejacket.nsf.gov/ej/showProposal.do?ID="&amp;ckCodingQTable[[#This Row],[prop_id]],"eJ")</f>
        <v>eJ</v>
      </c>
      <c r="AS369" t="s">
        <v>2829</v>
      </c>
      <c r="AT369" t="s">
        <v>4224</v>
      </c>
      <c r="AU369" t="b">
        <f>IF(ckCodingQTable[[#This Row],[ILN]]="N",SUBSTITUTE(AT368," ","")&lt;&gt;SUBSTITUTE(ckCodingQTable[[#This Row],[prop_titl_txt]]," ",""), FALSE)</f>
        <v>0</v>
      </c>
      <c r="AV369">
        <v>0</v>
      </c>
      <c r="AW369" s="13">
        <v>800000</v>
      </c>
      <c r="AX369" s="13">
        <v>800000</v>
      </c>
      <c r="AY369" s="13"/>
      <c r="AZ369" s="13"/>
      <c r="BA369" s="13"/>
      <c r="BB369" s="13"/>
      <c r="BC369">
        <v>12</v>
      </c>
      <c r="BD369">
        <v>8</v>
      </c>
      <c r="BE369">
        <v>5</v>
      </c>
      <c r="BH369">
        <v>0</v>
      </c>
      <c r="BI369">
        <v>0</v>
      </c>
      <c r="BJ369">
        <v>0</v>
      </c>
      <c r="BK369">
        <v>1</v>
      </c>
      <c r="BL369" t="s">
        <v>4225</v>
      </c>
    </row>
    <row r="370" spans="1:64" x14ac:dyDescent="0.35">
      <c r="A370" s="30"/>
      <c r="B370" s="30">
        <v>43005.823611111111</v>
      </c>
      <c r="C370" t="s">
        <v>2817</v>
      </c>
      <c r="D370" t="s">
        <v>2818</v>
      </c>
      <c r="E370" t="s">
        <v>476</v>
      </c>
      <c r="F370" t="s">
        <v>2819</v>
      </c>
      <c r="G370" t="s">
        <v>2820</v>
      </c>
      <c r="H370" s="21" t="s">
        <v>2821</v>
      </c>
      <c r="I370" s="85">
        <v>1</v>
      </c>
      <c r="J370" s="85">
        <v>0</v>
      </c>
      <c r="K370" t="s">
        <v>2822</v>
      </c>
      <c r="L370" t="s">
        <v>1069</v>
      </c>
      <c r="M370" t="s">
        <v>2851</v>
      </c>
      <c r="N370" t="str">
        <f>IF(SUM(ckCodingQTable[[#This Row],[NfmlPIs]:[NnonWhtAsnPIs]])&gt;0,"WMD","")</f>
        <v>WMD</v>
      </c>
      <c r="O370" t="b">
        <f>_xlfn.XOR(IFERROR(MATCH(ckCodingQTable[[#This Row],[st_code]],EpscorTable[],0)&gt;0,FALSE),IFERROR(FIND("9150",ckCodingQTable[[#This Row],[propPRCs]])&gt;0,FALSE))</f>
        <v>0</v>
      </c>
      <c r="P370" s="21" t="b">
        <f>_xlfn.XOR(ckCodingQTable[[#This Row],[wmd]]&lt;&gt;"",IFERROR(FIND("9102",ckCodingQTable[[#This Row],[propPRCs]])&gt;0,FALSE))</f>
        <v>1</v>
      </c>
      <c r="Q370" t="s">
        <v>3156</v>
      </c>
      <c r="S370" s="106">
        <f>S369+(ckCodingQTable[[#This Row],[ILN]]&lt;"M")</f>
        <v>207</v>
      </c>
      <c r="T370" s="21" t="s">
        <v>2834</v>
      </c>
      <c r="U370" t="s">
        <v>1866</v>
      </c>
      <c r="V370" s="7" t="str">
        <f>HYPERLINK("https://www.ejacket.nsf.gov/ej/showProposal.do?ID="&amp;ckCodingQTable[[#This Row],[prop_id]],"eJ")</f>
        <v>eJ</v>
      </c>
      <c r="W370" t="s">
        <v>2825</v>
      </c>
      <c r="X370" t="s">
        <v>4226</v>
      </c>
      <c r="Y370" t="s">
        <v>4227</v>
      </c>
      <c r="Z370" t="s">
        <v>4228</v>
      </c>
      <c r="AA370" t="s">
        <v>2899</v>
      </c>
      <c r="AB370" s="109" t="str">
        <f>HYPERLINK("mailto:"&amp;ckCodingQTable[[#This Row],[email]]&amp;"&amp;subject=Your NSF Proposal:  "&amp;ckCodingQTable[[#This Row],[Div]]&amp;" "&amp;ckCodingQTable[[#This Row],[prop_id]], ckCodingQTable[[#This Row],[email]])</f>
        <v>amowli@uci.edu</v>
      </c>
      <c r="AC370" s="30">
        <v>43282</v>
      </c>
      <c r="AD370">
        <v>48</v>
      </c>
      <c r="AG370" s="110"/>
      <c r="AI370" s="26"/>
      <c r="AJ370" s="22"/>
      <c r="AN370" s="110"/>
      <c r="AO370" s="110"/>
      <c r="AP370" s="110"/>
      <c r="AQ370" s="110"/>
      <c r="AR370" s="7" t="str">
        <f>HYPERLINK("https://www.ejacket.nsf.gov/ej/showProposal.do?ID="&amp;ckCodingQTable[[#This Row],[prop_id]],"eJ")</f>
        <v>eJ</v>
      </c>
      <c r="AS370" t="s">
        <v>2829</v>
      </c>
      <c r="AT370" t="s">
        <v>4224</v>
      </c>
      <c r="AU370" t="b">
        <f>IF(ckCodingQTable[[#This Row],[ILN]]="N",SUBSTITUTE(AT369," ","")&lt;&gt;SUBSTITUTE(ckCodingQTable[[#This Row],[prop_titl_txt]]," ",""), FALSE)</f>
        <v>0</v>
      </c>
      <c r="AV370">
        <v>0</v>
      </c>
      <c r="AW370" s="13">
        <v>400000</v>
      </c>
      <c r="AX370" s="13">
        <v>400000</v>
      </c>
      <c r="AY370" s="13"/>
      <c r="AZ370" s="13"/>
      <c r="BA370" s="13"/>
      <c r="BB370" s="13"/>
      <c r="BC370">
        <v>4</v>
      </c>
      <c r="BD370">
        <v>4</v>
      </c>
      <c r="BE370">
        <v>4</v>
      </c>
      <c r="BH370">
        <v>2</v>
      </c>
      <c r="BI370">
        <v>0</v>
      </c>
      <c r="BJ370">
        <v>0</v>
      </c>
      <c r="BK370">
        <v>0</v>
      </c>
      <c r="BL370" t="s">
        <v>4229</v>
      </c>
    </row>
    <row r="371" spans="1:64" x14ac:dyDescent="0.35">
      <c r="A371" s="30"/>
      <c r="B371" s="30">
        <v>43005.601388888892</v>
      </c>
      <c r="C371" t="s">
        <v>2868</v>
      </c>
      <c r="D371" t="s">
        <v>2869</v>
      </c>
      <c r="E371" t="s">
        <v>468</v>
      </c>
      <c r="F371" t="s">
        <v>2819</v>
      </c>
      <c r="G371" t="s">
        <v>2820</v>
      </c>
      <c r="H371" s="21" t="s">
        <v>2821</v>
      </c>
      <c r="I371" s="85">
        <v>1</v>
      </c>
      <c r="J371" s="85">
        <v>0</v>
      </c>
      <c r="K371" t="s">
        <v>2911</v>
      </c>
      <c r="L371" t="s">
        <v>800</v>
      </c>
      <c r="M371" t="s">
        <v>2972</v>
      </c>
      <c r="N371" t="str">
        <f>IF(SUM(ckCodingQTable[[#This Row],[NfmlPIs]:[NnonWhtAsnPIs]])&gt;0,"WMD","")</f>
        <v>WMD</v>
      </c>
      <c r="O371" t="b">
        <f>_xlfn.XOR(IFERROR(MATCH(ckCodingQTable[[#This Row],[st_code]],EpscorTable[],0)&gt;0,FALSE),IFERROR(FIND("9150",ckCodingQTable[[#This Row],[propPRCs]])&gt;0,FALSE))</f>
        <v>0</v>
      </c>
      <c r="P371" s="21" t="b">
        <f>_xlfn.XOR(ckCodingQTable[[#This Row],[wmd]]&lt;&gt;"",IFERROR(FIND("9102",ckCodingQTable[[#This Row],[propPRCs]])&gt;0,FALSE))</f>
        <v>1</v>
      </c>
      <c r="Q371" t="s">
        <v>2912</v>
      </c>
      <c r="S371" s="106">
        <f>S370+(ckCodingQTable[[#This Row],[ILN]]&lt;"M")</f>
        <v>208</v>
      </c>
      <c r="T371" s="21" t="s">
        <v>2824</v>
      </c>
      <c r="U371" t="s">
        <v>1874</v>
      </c>
      <c r="V371" s="7" t="str">
        <f>HYPERLINK("https://www.ejacket.nsf.gov/ej/showProposal.do?ID="&amp;ckCodingQTable[[#This Row],[prop_id]],"eJ")</f>
        <v>eJ</v>
      </c>
      <c r="W371" t="s">
        <v>2871</v>
      </c>
      <c r="X371" t="s">
        <v>1874</v>
      </c>
      <c r="Y371" t="s">
        <v>1875</v>
      </c>
      <c r="Z371" t="s">
        <v>3677</v>
      </c>
      <c r="AA371" t="s">
        <v>553</v>
      </c>
      <c r="AB371" s="109" t="str">
        <f>HYPERLINK("mailto:"&amp;ckCodingQTable[[#This Row],[email]]&amp;"&amp;subject=Your NSF Proposal:  "&amp;ckCodingQTable[[#This Row],[Div]]&amp;" "&amp;ckCodingQTable[[#This Row],[prop_id]], ckCodingQTable[[#This Row],[email]])</f>
        <v>shiri.azenkot@cornell.edu</v>
      </c>
      <c r="AC371" s="30">
        <v>43344</v>
      </c>
      <c r="AD371">
        <v>48</v>
      </c>
      <c r="AG371" s="110"/>
      <c r="AI371" s="26"/>
      <c r="AJ371" s="22"/>
      <c r="AN371" s="110"/>
      <c r="AO371" s="110"/>
      <c r="AP371" s="110"/>
      <c r="AQ371" s="110"/>
      <c r="AR371" s="7" t="str">
        <f>HYPERLINK("https://www.ejacket.nsf.gov/ej/showProposal.do?ID="&amp;ckCodingQTable[[#This Row],[prop_id]],"eJ")</f>
        <v>eJ</v>
      </c>
      <c r="AS371" t="s">
        <v>2829</v>
      </c>
      <c r="AT371" t="s">
        <v>4230</v>
      </c>
      <c r="AU371" t="b">
        <f>IF(ckCodingQTable[[#This Row],[ILN]]="N",SUBSTITUTE(AT370," ","")&lt;&gt;SUBSTITUTE(ckCodingQTable[[#This Row],[prop_titl_txt]]," ",""), FALSE)</f>
        <v>0</v>
      </c>
      <c r="AV371">
        <v>0</v>
      </c>
      <c r="AW371" s="13">
        <v>565886</v>
      </c>
      <c r="AX371" s="13">
        <v>565886</v>
      </c>
      <c r="AY371" s="13"/>
      <c r="AZ371" s="13"/>
      <c r="BA371" s="13"/>
      <c r="BB371" s="13">
        <v>4000</v>
      </c>
      <c r="BC371">
        <v>4</v>
      </c>
      <c r="BD371">
        <v>4</v>
      </c>
      <c r="BE371">
        <v>4</v>
      </c>
      <c r="BH371">
        <v>2</v>
      </c>
      <c r="BI371">
        <v>0</v>
      </c>
      <c r="BJ371">
        <v>0</v>
      </c>
      <c r="BK371">
        <v>1</v>
      </c>
      <c r="BL371" t="s">
        <v>3678</v>
      </c>
    </row>
    <row r="372" spans="1:64" x14ac:dyDescent="0.35">
      <c r="A372" s="30"/>
      <c r="B372" s="30">
        <v>43004.704861111109</v>
      </c>
      <c r="C372" t="s">
        <v>2868</v>
      </c>
      <c r="D372" t="s">
        <v>2869</v>
      </c>
      <c r="E372" t="s">
        <v>468</v>
      </c>
      <c r="F372" t="s">
        <v>2819</v>
      </c>
      <c r="G372" t="s">
        <v>2820</v>
      </c>
      <c r="H372" s="21" t="s">
        <v>2821</v>
      </c>
      <c r="I372" s="85">
        <v>1</v>
      </c>
      <c r="J372" s="85">
        <v>0</v>
      </c>
      <c r="K372" t="s">
        <v>2911</v>
      </c>
      <c r="L372" t="s">
        <v>800</v>
      </c>
      <c r="M372" t="s">
        <v>3031</v>
      </c>
      <c r="N372" t="str">
        <f>IF(SUM(ckCodingQTable[[#This Row],[NfmlPIs]:[NnonWhtAsnPIs]])&gt;0,"WMD","")</f>
        <v/>
      </c>
      <c r="O372" t="b">
        <f>_xlfn.XOR(IFERROR(MATCH(ckCodingQTable[[#This Row],[st_code]],EpscorTable[],0)&gt;0,FALSE),IFERROR(FIND("9150",ckCodingQTable[[#This Row],[propPRCs]])&gt;0,FALSE))</f>
        <v>0</v>
      </c>
      <c r="P372" s="21" t="b">
        <f>_xlfn.XOR(ckCodingQTable[[#This Row],[wmd]]&lt;&gt;"",IFERROR(FIND("9102",ckCodingQTable[[#This Row],[propPRCs]])&gt;0,FALSE))</f>
        <v>0</v>
      </c>
      <c r="Q372" t="s">
        <v>2912</v>
      </c>
      <c r="S372" s="106">
        <f>S371+(ckCodingQTable[[#This Row],[ILN]]&lt;"M")</f>
        <v>208</v>
      </c>
      <c r="T372" s="21" t="s">
        <v>2834</v>
      </c>
      <c r="U372" t="s">
        <v>1874</v>
      </c>
      <c r="V372" s="7" t="str">
        <f>HYPERLINK("https://www.ejacket.nsf.gov/ej/showProposal.do?ID="&amp;ckCodingQTable[[#This Row],[prop_id]],"eJ")</f>
        <v>eJ</v>
      </c>
      <c r="W372" t="s">
        <v>2871</v>
      </c>
      <c r="X372" t="s">
        <v>4231</v>
      </c>
      <c r="Y372" t="s">
        <v>3956</v>
      </c>
      <c r="Z372" t="s">
        <v>3957</v>
      </c>
      <c r="AA372" t="s">
        <v>3033</v>
      </c>
      <c r="AB372" s="109" t="str">
        <f>HYPERLINK("mailto:"&amp;ckCodingQTable[[#This Row],[email]]&amp;"&amp;subject=Your NSF Proposal:  "&amp;ckCodingQTable[[#This Row],[Div]]&amp;" "&amp;ckCodingQTable[[#This Row],[prop_id]], ckCodingQTable[[#This Row],[email]])</f>
        <v>aaron.dollar@yale.edu</v>
      </c>
      <c r="AC372" s="30">
        <v>43344</v>
      </c>
      <c r="AD372">
        <v>48</v>
      </c>
      <c r="AG372" s="110"/>
      <c r="AI372" s="26"/>
      <c r="AJ372" s="22"/>
      <c r="AN372" s="110"/>
      <c r="AO372" s="110"/>
      <c r="AP372" s="110"/>
      <c r="AQ372" s="110"/>
      <c r="AR372" s="7" t="str">
        <f>HYPERLINK("https://www.ejacket.nsf.gov/ej/showProposal.do?ID="&amp;ckCodingQTable[[#This Row],[prop_id]],"eJ")</f>
        <v>eJ</v>
      </c>
      <c r="AS372" t="s">
        <v>2829</v>
      </c>
      <c r="AT372" t="s">
        <v>4230</v>
      </c>
      <c r="AU372" t="b">
        <f>IF(ckCodingQTable[[#This Row],[ILN]]="N",SUBSTITUTE(AT371," ","")&lt;&gt;SUBSTITUTE(ckCodingQTable[[#This Row],[prop_titl_txt]]," ",""), FALSE)</f>
        <v>0</v>
      </c>
      <c r="AV372">
        <v>0</v>
      </c>
      <c r="AW372" s="13">
        <v>600000</v>
      </c>
      <c r="AX372" s="13">
        <v>600000</v>
      </c>
      <c r="AY372" s="13"/>
      <c r="AZ372" s="13"/>
      <c r="BA372" s="13"/>
      <c r="BB372" s="13"/>
      <c r="BC372">
        <v>4</v>
      </c>
      <c r="BD372">
        <v>8</v>
      </c>
      <c r="BE372">
        <v>7</v>
      </c>
      <c r="BH372">
        <v>0</v>
      </c>
      <c r="BI372">
        <v>0</v>
      </c>
      <c r="BJ372">
        <v>0</v>
      </c>
      <c r="BK372">
        <v>0</v>
      </c>
      <c r="BL372" t="s">
        <v>3959</v>
      </c>
    </row>
    <row r="373" spans="1:64" x14ac:dyDescent="0.35">
      <c r="A373" s="30"/>
      <c r="B373" s="30">
        <v>43005.602083333331</v>
      </c>
      <c r="C373" t="s">
        <v>2868</v>
      </c>
      <c r="D373" t="s">
        <v>2869</v>
      </c>
      <c r="E373" t="s">
        <v>466</v>
      </c>
      <c r="F373" t="s">
        <v>2819</v>
      </c>
      <c r="G373" t="s">
        <v>2820</v>
      </c>
      <c r="H373" s="21" t="s">
        <v>2821</v>
      </c>
      <c r="I373" s="85">
        <v>1</v>
      </c>
      <c r="J373" s="85">
        <v>0</v>
      </c>
      <c r="K373" t="s">
        <v>2883</v>
      </c>
      <c r="L373" t="s">
        <v>811</v>
      </c>
      <c r="M373" t="s">
        <v>2833</v>
      </c>
      <c r="N373" t="str">
        <f>IF(SUM(ckCodingQTable[[#This Row],[NfmlPIs]:[NnonWhtAsnPIs]])&gt;0,"WMD","")</f>
        <v>WMD</v>
      </c>
      <c r="O373" t="b">
        <f>_xlfn.XOR(IFERROR(MATCH(ckCodingQTable[[#This Row],[st_code]],EpscorTable[],0)&gt;0,FALSE),IFERROR(FIND("9150",ckCodingQTable[[#This Row],[propPRCs]])&gt;0,FALSE))</f>
        <v>0</v>
      </c>
      <c r="P373" s="21" t="b">
        <f>_xlfn.XOR(ckCodingQTable[[#This Row],[wmd]]&lt;&gt;"",IFERROR(FIND("9102",ckCodingQTable[[#This Row],[propPRCs]])&gt;0,FALSE))</f>
        <v>1</v>
      </c>
      <c r="Q373" t="s">
        <v>2884</v>
      </c>
      <c r="S373" s="106">
        <f>S372+(ckCodingQTable[[#This Row],[ILN]]&lt;"M")</f>
        <v>209</v>
      </c>
      <c r="T373" s="21" t="s">
        <v>2863</v>
      </c>
      <c r="U373" t="s">
        <v>1877</v>
      </c>
      <c r="V373" s="7" t="str">
        <f>HYPERLINK("https://www.ejacket.nsf.gov/ej/showProposal.do?ID="&amp;ckCodingQTable[[#This Row],[prop_id]],"eJ")</f>
        <v>eJ</v>
      </c>
      <c r="W373" t="s">
        <v>2871</v>
      </c>
      <c r="X373" t="s">
        <v>1877</v>
      </c>
      <c r="Y373" t="s">
        <v>1878</v>
      </c>
      <c r="Z373" t="s">
        <v>4232</v>
      </c>
      <c r="AA373" t="s">
        <v>542</v>
      </c>
      <c r="AB373" s="109" t="str">
        <f>HYPERLINK("mailto:"&amp;ckCodingQTable[[#This Row],[email]]&amp;"&amp;subject=Your NSF Proposal:  "&amp;ckCodingQTable[[#This Row],[Div]]&amp;" "&amp;ckCodingQTable[[#This Row],[prop_id]], ckCodingQTable[[#This Row],[email]])</f>
        <v>jgc@cs.cmu.edu</v>
      </c>
      <c r="AC373" s="30">
        <v>43344</v>
      </c>
      <c r="AD373">
        <v>36</v>
      </c>
      <c r="AE373">
        <v>1</v>
      </c>
      <c r="AG373" s="110">
        <v>1</v>
      </c>
      <c r="AH373" t="s">
        <v>4233</v>
      </c>
      <c r="AI373" s="26">
        <v>4.4000000000000004</v>
      </c>
      <c r="AJ373" s="22">
        <v>43087.359027777777</v>
      </c>
      <c r="AL373">
        <v>5</v>
      </c>
      <c r="AN373" s="110">
        <v>5</v>
      </c>
      <c r="AO373" s="110"/>
      <c r="AP373" s="110"/>
      <c r="AQ373" s="110"/>
      <c r="AR373" s="7" t="str">
        <f>HYPERLINK("https://www.ejacket.nsf.gov/ej/showProposal.do?ID="&amp;ckCodingQTable[[#This Row],[prop_id]],"eJ")</f>
        <v>eJ</v>
      </c>
      <c r="AS373" t="s">
        <v>2829</v>
      </c>
      <c r="AT373" t="s">
        <v>4234</v>
      </c>
      <c r="AU373" t="b">
        <f>IF(ckCodingQTable[[#This Row],[ILN]]="N",SUBSTITUTE(AT372," ","")&lt;&gt;SUBSTITUTE(ckCodingQTable[[#This Row],[prop_titl_txt]]," ",""), FALSE)</f>
        <v>0</v>
      </c>
      <c r="AV373">
        <v>0</v>
      </c>
      <c r="AW373" s="13">
        <v>1199922</v>
      </c>
      <c r="AX373" s="13">
        <v>1199922</v>
      </c>
      <c r="AY373" s="13"/>
      <c r="AZ373" s="13">
        <v>19365</v>
      </c>
      <c r="BA373" s="13">
        <v>62109</v>
      </c>
      <c r="BB373" s="13"/>
      <c r="BC373">
        <v>4</v>
      </c>
      <c r="BD373">
        <v>3</v>
      </c>
      <c r="BE373">
        <v>3</v>
      </c>
      <c r="BH373">
        <v>0</v>
      </c>
      <c r="BI373">
        <v>2</v>
      </c>
      <c r="BJ373">
        <v>0</v>
      </c>
      <c r="BK373">
        <v>0</v>
      </c>
      <c r="BL373" t="s">
        <v>4235</v>
      </c>
    </row>
    <row r="374" spans="1:64" x14ac:dyDescent="0.35">
      <c r="A374" s="30"/>
      <c r="B374" s="30">
        <v>43005.604166666664</v>
      </c>
      <c r="C374" t="s">
        <v>2817</v>
      </c>
      <c r="D374" t="s">
        <v>2818</v>
      </c>
      <c r="E374" t="s">
        <v>478</v>
      </c>
      <c r="F374" t="s">
        <v>2819</v>
      </c>
      <c r="G374" t="s">
        <v>2820</v>
      </c>
      <c r="H374" s="21" t="s">
        <v>2821</v>
      </c>
      <c r="I374" s="85">
        <v>0</v>
      </c>
      <c r="J374" s="85">
        <v>0</v>
      </c>
      <c r="K374" t="s">
        <v>2822</v>
      </c>
      <c r="L374" t="s">
        <v>1069</v>
      </c>
      <c r="M374" t="s">
        <v>3031</v>
      </c>
      <c r="N374" t="str">
        <f>IF(SUM(ckCodingQTable[[#This Row],[NfmlPIs]:[NnonWhtAsnPIs]])&gt;0,"WMD","")</f>
        <v/>
      </c>
      <c r="O374" t="b">
        <f>_xlfn.XOR(IFERROR(MATCH(ckCodingQTable[[#This Row],[st_code]],EpscorTable[],0)&gt;0,FALSE),IFERROR(FIND("9150",ckCodingQTable[[#This Row],[propPRCs]])&gt;0,FALSE))</f>
        <v>0</v>
      </c>
      <c r="P374" s="21" t="b">
        <f>_xlfn.XOR(ckCodingQTable[[#This Row],[wmd]]&lt;&gt;"",IFERROR(FIND("9102",ckCodingQTable[[#This Row],[propPRCs]])&gt;0,FALSE))</f>
        <v>0</v>
      </c>
      <c r="S374" s="106">
        <f>S373+(ckCodingQTable[[#This Row],[ILN]]&lt;"M")</f>
        <v>210</v>
      </c>
      <c r="T374" s="21" t="s">
        <v>2824</v>
      </c>
      <c r="U374" t="s">
        <v>1892</v>
      </c>
      <c r="V374" s="7" t="str">
        <f>HYPERLINK("https://www.ejacket.nsf.gov/ej/showProposal.do?ID="&amp;ckCodingQTable[[#This Row],[prop_id]],"eJ")</f>
        <v>eJ</v>
      </c>
      <c r="W374" t="s">
        <v>2825</v>
      </c>
      <c r="X374" t="s">
        <v>1892</v>
      </c>
      <c r="Y374" t="s">
        <v>1893</v>
      </c>
      <c r="Z374" t="s">
        <v>4236</v>
      </c>
      <c r="AA374" t="s">
        <v>4237</v>
      </c>
      <c r="AB374" s="109" t="str">
        <f>HYPERLINK("mailto:"&amp;ckCodingQTable[[#This Row],[email]]&amp;"&amp;subject=Your NSF Proposal:  "&amp;ckCodingQTable[[#This Row],[Div]]&amp;" "&amp;ckCodingQTable[[#This Row],[prop_id]], ckCodingQTable[[#This Row],[email]])</f>
        <v>acr@cse.uconn.edu</v>
      </c>
      <c r="AC374" s="30">
        <v>43313</v>
      </c>
      <c r="AD374">
        <v>36</v>
      </c>
      <c r="AE374">
        <v>1</v>
      </c>
      <c r="AG374" s="110">
        <v>1</v>
      </c>
      <c r="AH374" t="s">
        <v>3950</v>
      </c>
      <c r="AI374" s="26">
        <v>7.75</v>
      </c>
      <c r="AJ374" s="22">
        <v>43087.712500000001</v>
      </c>
      <c r="AL374">
        <v>4</v>
      </c>
      <c r="AN374" s="110">
        <v>4</v>
      </c>
      <c r="AO374" s="110"/>
      <c r="AP374" s="110"/>
      <c r="AQ374" s="110"/>
      <c r="AR374" s="7" t="str">
        <f>HYPERLINK("https://www.ejacket.nsf.gov/ej/showProposal.do?ID="&amp;ckCodingQTable[[#This Row],[prop_id]],"eJ")</f>
        <v>eJ</v>
      </c>
      <c r="AS374" t="s">
        <v>2829</v>
      </c>
      <c r="AT374" t="s">
        <v>4238</v>
      </c>
      <c r="AU374" t="b">
        <f>IF(ckCodingQTable[[#This Row],[ILN]]="N",SUBSTITUTE(AT373," ","")&lt;&gt;SUBSTITUTE(ckCodingQTable[[#This Row],[prop_titl_txt]]," ",""), FALSE)</f>
        <v>0</v>
      </c>
      <c r="AV374">
        <v>0</v>
      </c>
      <c r="AW374" s="13">
        <v>274898</v>
      </c>
      <c r="AX374" s="13">
        <v>274898</v>
      </c>
      <c r="AY374" s="13"/>
      <c r="AZ374" s="13">
        <v>6000</v>
      </c>
      <c r="BA374" s="13"/>
      <c r="BB374" s="13"/>
      <c r="BC374">
        <v>3</v>
      </c>
      <c r="BD374">
        <v>3</v>
      </c>
      <c r="BE374">
        <v>1.8</v>
      </c>
      <c r="BH374">
        <v>0</v>
      </c>
      <c r="BI374">
        <v>0</v>
      </c>
      <c r="BJ374">
        <v>0</v>
      </c>
      <c r="BK374">
        <v>0</v>
      </c>
      <c r="BL374" t="s">
        <v>4239</v>
      </c>
    </row>
    <row r="375" spans="1:64" x14ac:dyDescent="0.35">
      <c r="A375" s="30"/>
      <c r="B375" s="30">
        <v>43005.59097222222</v>
      </c>
      <c r="C375" t="s">
        <v>2817</v>
      </c>
      <c r="D375" t="s">
        <v>2818</v>
      </c>
      <c r="E375" t="s">
        <v>478</v>
      </c>
      <c r="F375" t="s">
        <v>2819</v>
      </c>
      <c r="G375" t="s">
        <v>2820</v>
      </c>
      <c r="H375" s="21" t="s">
        <v>2821</v>
      </c>
      <c r="I375" s="85">
        <v>0</v>
      </c>
      <c r="J375" s="85">
        <v>0</v>
      </c>
      <c r="K375" t="s">
        <v>2822</v>
      </c>
      <c r="L375" t="s">
        <v>1069</v>
      </c>
      <c r="M375" t="s">
        <v>2922</v>
      </c>
      <c r="N375" t="str">
        <f>IF(SUM(ckCodingQTable[[#This Row],[NfmlPIs]:[NnonWhtAsnPIs]])&gt;0,"WMD","")</f>
        <v/>
      </c>
      <c r="O375" t="b">
        <f>_xlfn.XOR(IFERROR(MATCH(ckCodingQTable[[#This Row],[st_code]],EpscorTable[],0)&gt;0,FALSE),IFERROR(FIND("9150",ckCodingQTable[[#This Row],[propPRCs]])&gt;0,FALSE))</f>
        <v>0</v>
      </c>
      <c r="P375" s="21" t="b">
        <f>_xlfn.XOR(ckCodingQTable[[#This Row],[wmd]]&lt;&gt;"",IFERROR(FIND("9102",ckCodingQTable[[#This Row],[propPRCs]])&gt;0,FALSE))</f>
        <v>0</v>
      </c>
      <c r="S375" s="106">
        <f>S374+(ckCodingQTable[[#This Row],[ILN]]&lt;"M")</f>
        <v>210</v>
      </c>
      <c r="T375" s="21" t="s">
        <v>2834</v>
      </c>
      <c r="U375" t="s">
        <v>1892</v>
      </c>
      <c r="V375" s="7" t="str">
        <f>HYPERLINK("https://www.ejacket.nsf.gov/ej/showProposal.do?ID="&amp;ckCodingQTable[[#This Row],[prop_id]],"eJ")</f>
        <v>eJ</v>
      </c>
      <c r="W375" t="s">
        <v>2825</v>
      </c>
      <c r="X375" t="s">
        <v>4240</v>
      </c>
      <c r="Y375" t="s">
        <v>4241</v>
      </c>
      <c r="Z375" t="s">
        <v>4242</v>
      </c>
      <c r="AA375" t="s">
        <v>2926</v>
      </c>
      <c r="AB375" s="109" t="str">
        <f>HYPERLINK("mailto:"&amp;ckCodingQTable[[#This Row],[email]]&amp;"&amp;subject=Your NSF Proposal:  "&amp;ckCodingQTable[[#This Row],[Div]]&amp;" "&amp;ckCodingQTable[[#This Row],[prop_id]], ckCodingQTable[[#This Row],[email]])</f>
        <v>galagic@gmail.com</v>
      </c>
      <c r="AC375" s="30">
        <v>43313</v>
      </c>
      <c r="AD375">
        <v>36</v>
      </c>
      <c r="AG375" s="110"/>
      <c r="AI375" s="26"/>
      <c r="AJ375" s="22"/>
      <c r="AN375" s="110"/>
      <c r="AO375" s="110"/>
      <c r="AP375" s="110"/>
      <c r="AQ375" s="110"/>
      <c r="AR375" s="7" t="str">
        <f>HYPERLINK("https://www.ejacket.nsf.gov/ej/showProposal.do?ID="&amp;ckCodingQTable[[#This Row],[prop_id]],"eJ")</f>
        <v>eJ</v>
      </c>
      <c r="AS375" t="s">
        <v>2829</v>
      </c>
      <c r="AT375" t="s">
        <v>4238</v>
      </c>
      <c r="AU375" t="b">
        <f>IF(ckCodingQTable[[#This Row],[ILN]]="N",SUBSTITUTE(AT374," ","")&lt;&gt;SUBSTITUTE(ckCodingQTable[[#This Row],[prop_titl_txt]]," ",""), FALSE)</f>
        <v>0</v>
      </c>
      <c r="AV375">
        <v>0</v>
      </c>
      <c r="AW375" s="13">
        <v>275000</v>
      </c>
      <c r="AX375" s="13">
        <v>275000</v>
      </c>
      <c r="AY375" s="13"/>
      <c r="AZ375" s="13"/>
      <c r="BA375" s="13"/>
      <c r="BB375" s="13"/>
      <c r="BC375">
        <v>3</v>
      </c>
      <c r="BD375">
        <v>3</v>
      </c>
      <c r="BG375">
        <v>3</v>
      </c>
      <c r="BH375">
        <v>0</v>
      </c>
      <c r="BI375">
        <v>0</v>
      </c>
      <c r="BJ375">
        <v>0</v>
      </c>
      <c r="BK375">
        <v>0</v>
      </c>
      <c r="BL375" t="s">
        <v>4243</v>
      </c>
    </row>
    <row r="376" spans="1:64" x14ac:dyDescent="0.35">
      <c r="A376" s="30"/>
      <c r="B376" s="30">
        <v>43005.727777777778</v>
      </c>
      <c r="C376" t="s">
        <v>2817</v>
      </c>
      <c r="D376" t="s">
        <v>2818</v>
      </c>
      <c r="E376" t="s">
        <v>478</v>
      </c>
      <c r="F376" t="s">
        <v>2819</v>
      </c>
      <c r="G376" t="s">
        <v>2820</v>
      </c>
      <c r="H376" s="21" t="s">
        <v>2821</v>
      </c>
      <c r="I376" s="85">
        <v>0</v>
      </c>
      <c r="J376" s="85">
        <v>0</v>
      </c>
      <c r="K376" t="s">
        <v>2822</v>
      </c>
      <c r="L376" t="s">
        <v>1069</v>
      </c>
      <c r="M376" t="s">
        <v>4244</v>
      </c>
      <c r="N376" t="str">
        <f>IF(SUM(ckCodingQTable[[#This Row],[NfmlPIs]:[NnonWhtAsnPIs]])&gt;0,"WMD","")</f>
        <v/>
      </c>
      <c r="O376" t="b">
        <f>_xlfn.XOR(IFERROR(MATCH(ckCodingQTable[[#This Row],[st_code]],EpscorTable[],0)&gt;0,FALSE),IFERROR(FIND("9150",ckCodingQTable[[#This Row],[propPRCs]])&gt;0,FALSE))</f>
        <v>0</v>
      </c>
      <c r="P376" s="21" t="b">
        <f>_xlfn.XOR(ckCodingQTable[[#This Row],[wmd]]&lt;&gt;"",IFERROR(FIND("9102",ckCodingQTable[[#This Row],[propPRCs]])&gt;0,FALSE))</f>
        <v>0</v>
      </c>
      <c r="S376" s="106">
        <f>S375+(ckCodingQTable[[#This Row],[ILN]]&lt;"M")</f>
        <v>210</v>
      </c>
      <c r="T376" s="21" t="s">
        <v>2834</v>
      </c>
      <c r="U376" t="s">
        <v>1892</v>
      </c>
      <c r="V376" s="7" t="str">
        <f>HYPERLINK("https://www.ejacket.nsf.gov/ej/showProposal.do?ID="&amp;ckCodingQTable[[#This Row],[prop_id]],"eJ")</f>
        <v>eJ</v>
      </c>
      <c r="W376" t="s">
        <v>2825</v>
      </c>
      <c r="X376" t="s">
        <v>4245</v>
      </c>
      <c r="Y376" t="s">
        <v>2218</v>
      </c>
      <c r="Z376" t="s">
        <v>2772</v>
      </c>
      <c r="AA376" t="s">
        <v>4246</v>
      </c>
      <c r="AB376" s="109" t="str">
        <f>HYPERLINK("mailto:"&amp;ckCodingQTable[[#This Row],[email]]&amp;"&amp;subject=Your NSF Proposal:  "&amp;ckCodingQTable[[#This Row],[Div]]&amp;" "&amp;ckCodingQTable[[#This Row],[prop_id]], ckCodingQTable[[#This Row],[email]])</f>
        <v>fsong@pdx.edu</v>
      </c>
      <c r="AC376" s="30">
        <v>43313</v>
      </c>
      <c r="AD376">
        <v>36</v>
      </c>
      <c r="AG376" s="110"/>
      <c r="AI376" s="26"/>
      <c r="AJ376" s="22"/>
      <c r="AN376" s="110"/>
      <c r="AO376" s="110"/>
      <c r="AP376" s="110"/>
      <c r="AQ376" s="110"/>
      <c r="AR376" s="7" t="str">
        <f>HYPERLINK("https://www.ejacket.nsf.gov/ej/showProposal.do?ID="&amp;ckCodingQTable[[#This Row],[prop_id]],"eJ")</f>
        <v>eJ</v>
      </c>
      <c r="AS376" t="s">
        <v>2829</v>
      </c>
      <c r="AT376" t="s">
        <v>4238</v>
      </c>
      <c r="AU376" t="b">
        <f>IF(ckCodingQTable[[#This Row],[ILN]]="N",SUBSTITUTE(AT375," ","")&lt;&gt;SUBSTITUTE(ckCodingQTable[[#This Row],[prop_titl_txt]]," ",""), FALSE)</f>
        <v>0</v>
      </c>
      <c r="AV376">
        <v>0</v>
      </c>
      <c r="AW376" s="13">
        <v>274752</v>
      </c>
      <c r="AX376" s="13">
        <v>274752</v>
      </c>
      <c r="AY376" s="13"/>
      <c r="AZ376" s="13">
        <v>11747</v>
      </c>
      <c r="BA376" s="13"/>
      <c r="BB376" s="13"/>
      <c r="BC376">
        <v>3</v>
      </c>
      <c r="BD376">
        <v>3</v>
      </c>
      <c r="BE376">
        <v>4.5</v>
      </c>
      <c r="BH376">
        <v>0</v>
      </c>
      <c r="BI376">
        <v>0</v>
      </c>
      <c r="BJ376">
        <v>0</v>
      </c>
      <c r="BK376">
        <v>0</v>
      </c>
      <c r="BL376" t="s">
        <v>4247</v>
      </c>
    </row>
    <row r="377" spans="1:64" x14ac:dyDescent="0.35">
      <c r="A377" s="30"/>
      <c r="B377" s="30">
        <v>43005.606249999997</v>
      </c>
      <c r="C377" t="s">
        <v>2868</v>
      </c>
      <c r="D377" t="s">
        <v>2869</v>
      </c>
      <c r="E377" t="s">
        <v>466</v>
      </c>
      <c r="F377" t="s">
        <v>2819</v>
      </c>
      <c r="G377" t="s">
        <v>2820</v>
      </c>
      <c r="H377" s="21" t="s">
        <v>2821</v>
      </c>
      <c r="I377" s="85">
        <v>1</v>
      </c>
      <c r="J377" s="85">
        <v>0</v>
      </c>
      <c r="K377" t="s">
        <v>2883</v>
      </c>
      <c r="L377" t="s">
        <v>1882</v>
      </c>
      <c r="M377" t="s">
        <v>2823</v>
      </c>
      <c r="N377" t="str">
        <f>IF(SUM(ckCodingQTable[[#This Row],[NfmlPIs]:[NnonWhtAsnPIs]])&gt;0,"WMD","")</f>
        <v>WMD</v>
      </c>
      <c r="O377" t="b">
        <f>_xlfn.XOR(IFERROR(MATCH(ckCodingQTable[[#This Row],[st_code]],EpscorTable[],0)&gt;0,FALSE),IFERROR(FIND("9150",ckCodingQTable[[#This Row],[propPRCs]])&gt;0,FALSE))</f>
        <v>0</v>
      </c>
      <c r="P377" s="21" t="b">
        <f>_xlfn.XOR(ckCodingQTable[[#This Row],[wmd]]&lt;&gt;"",IFERROR(FIND("9102",ckCodingQTable[[#This Row],[propPRCs]])&gt;0,FALSE))</f>
        <v>1</v>
      </c>
      <c r="Q377" t="s">
        <v>2884</v>
      </c>
      <c r="S377" s="106">
        <f>S376+(ckCodingQTable[[#This Row],[ILN]]&lt;"M")</f>
        <v>211</v>
      </c>
      <c r="T377" s="21" t="s">
        <v>2863</v>
      </c>
      <c r="U377" t="s">
        <v>1900</v>
      </c>
      <c r="V377" s="7" t="str">
        <f>HYPERLINK("https://www.ejacket.nsf.gov/ej/showProposal.do?ID="&amp;ckCodingQTable[[#This Row],[prop_id]],"eJ")</f>
        <v>eJ</v>
      </c>
      <c r="W377" t="s">
        <v>2871</v>
      </c>
      <c r="X377" t="s">
        <v>1900</v>
      </c>
      <c r="Y377" t="s">
        <v>1901</v>
      </c>
      <c r="Z377" t="s">
        <v>4248</v>
      </c>
      <c r="AA377" t="s">
        <v>2990</v>
      </c>
      <c r="AB377" s="109" t="str">
        <f>HYPERLINK("mailto:"&amp;ckCodingQTable[[#This Row],[email]]&amp;"&amp;subject=Your NSF Proposal:  "&amp;ckCodingQTable[[#This Row],[Div]]&amp;" "&amp;ckCodingQTable[[#This Row],[prop_id]], ckCodingQTable[[#This Row],[email]])</f>
        <v>ygl@utdallas.edu</v>
      </c>
      <c r="AC377" s="30">
        <v>43344</v>
      </c>
      <c r="AD377">
        <v>36</v>
      </c>
      <c r="AG377" s="110"/>
      <c r="AI377" s="26"/>
      <c r="AJ377" s="22"/>
      <c r="AN377" s="110"/>
      <c r="AO377" s="110"/>
      <c r="AP377" s="110"/>
      <c r="AQ377" s="110"/>
      <c r="AR377" s="7" t="str">
        <f>HYPERLINK("https://www.ejacket.nsf.gov/ej/showProposal.do?ID="&amp;ckCodingQTable[[#This Row],[prop_id]],"eJ")</f>
        <v>eJ</v>
      </c>
      <c r="AS377" t="s">
        <v>2829</v>
      </c>
      <c r="AT377" t="s">
        <v>4249</v>
      </c>
      <c r="AU377" t="b">
        <f>IF(ckCodingQTable[[#This Row],[ILN]]="N",SUBSTITUTE(AT376," ","")&lt;&gt;SUBSTITUTE(ckCodingQTable[[#This Row],[prop_titl_txt]]," ",""), FALSE)</f>
        <v>0</v>
      </c>
      <c r="AV377">
        <v>0</v>
      </c>
      <c r="AW377" s="13">
        <v>855651</v>
      </c>
      <c r="AX377" s="13">
        <v>855651</v>
      </c>
      <c r="AY377" s="13"/>
      <c r="AZ377" s="13">
        <v>18000</v>
      </c>
      <c r="BA377" s="13">
        <v>154557</v>
      </c>
      <c r="BB377" s="13"/>
      <c r="BC377">
        <v>6</v>
      </c>
      <c r="BD377">
        <v>6</v>
      </c>
      <c r="BE377">
        <v>6</v>
      </c>
      <c r="BH377">
        <v>2</v>
      </c>
      <c r="BI377">
        <v>0</v>
      </c>
      <c r="BJ377">
        <v>0</v>
      </c>
      <c r="BK377">
        <v>0</v>
      </c>
      <c r="BL377" t="s">
        <v>4250</v>
      </c>
    </row>
    <row r="378" spans="1:64" x14ac:dyDescent="0.35">
      <c r="A378" s="30"/>
      <c r="B378" s="30">
        <v>43005.606944444444</v>
      </c>
      <c r="C378" t="s">
        <v>2817</v>
      </c>
      <c r="D378" t="s">
        <v>2818</v>
      </c>
      <c r="E378" t="s">
        <v>476</v>
      </c>
      <c r="F378" t="s">
        <v>2819</v>
      </c>
      <c r="G378" t="s">
        <v>2820</v>
      </c>
      <c r="H378" s="21" t="s">
        <v>2821</v>
      </c>
      <c r="I378" s="85">
        <v>1</v>
      </c>
      <c r="J378" s="85">
        <v>0</v>
      </c>
      <c r="K378" t="s">
        <v>2822</v>
      </c>
      <c r="L378" t="s">
        <v>948</v>
      </c>
      <c r="M378" t="s">
        <v>94</v>
      </c>
      <c r="N378" t="str">
        <f>IF(SUM(ckCodingQTable[[#This Row],[NfmlPIs]:[NnonWhtAsnPIs]])&gt;0,"WMD","")</f>
        <v/>
      </c>
      <c r="O378" t="b">
        <f>_xlfn.XOR(IFERROR(MATCH(ckCodingQTable[[#This Row],[st_code]],EpscorTable[],0)&gt;0,FALSE),IFERROR(FIND("9150",ckCodingQTable[[#This Row],[propPRCs]])&gt;0,FALSE))</f>
        <v>0</v>
      </c>
      <c r="P378" s="21" t="b">
        <f>_xlfn.XOR(ckCodingQTable[[#This Row],[wmd]]&lt;&gt;"",IFERROR(FIND("9102",ckCodingQTable[[#This Row],[propPRCs]])&gt;0,FALSE))</f>
        <v>0</v>
      </c>
      <c r="Q378" t="s">
        <v>4251</v>
      </c>
      <c r="S378" s="106">
        <f>S377+(ckCodingQTable[[#This Row],[ILN]]&lt;"M")</f>
        <v>212</v>
      </c>
      <c r="T378" s="21" t="s">
        <v>2824</v>
      </c>
      <c r="U378" t="s">
        <v>1903</v>
      </c>
      <c r="V378" s="7" t="str">
        <f>HYPERLINK("https://www.ejacket.nsf.gov/ej/showProposal.do?ID="&amp;ckCodingQTable[[#This Row],[prop_id]],"eJ")</f>
        <v>eJ</v>
      </c>
      <c r="W378" t="s">
        <v>2825</v>
      </c>
      <c r="X378" t="s">
        <v>1903</v>
      </c>
      <c r="Y378" t="s">
        <v>1904</v>
      </c>
      <c r="Z378" t="s">
        <v>2951</v>
      </c>
      <c r="AA378" t="s">
        <v>4252</v>
      </c>
      <c r="AB378" s="109" t="str">
        <f>HYPERLINK("mailto:"&amp;ckCodingQTable[[#This Row],[email]]&amp;"&amp;subject=Your NSF Proposal:  "&amp;ckCodingQTable[[#This Row],[Div]]&amp;" "&amp;ckCodingQTable[[#This Row],[prop_id]], ckCodingQTable[[#This Row],[email]])</f>
        <v>carver@cs.ua.edu</v>
      </c>
      <c r="AC378" s="30">
        <v>43328</v>
      </c>
      <c r="AD378">
        <v>48</v>
      </c>
      <c r="AE378">
        <v>1</v>
      </c>
      <c r="AG378" s="110">
        <v>1</v>
      </c>
      <c r="AH378" t="s">
        <v>3159</v>
      </c>
      <c r="AI378" s="26">
        <v>4</v>
      </c>
      <c r="AJ378" s="22">
        <v>43083.425694444442</v>
      </c>
      <c r="AK378" s="21">
        <v>1</v>
      </c>
      <c r="AL378">
        <v>4</v>
      </c>
      <c r="AN378" s="110">
        <v>4</v>
      </c>
      <c r="AO378" s="110"/>
      <c r="AP378" s="110"/>
      <c r="AQ378" s="110"/>
      <c r="AR378" s="7" t="str">
        <f>HYPERLINK("https://www.ejacket.nsf.gov/ej/showProposal.do?ID="&amp;ckCodingQTable[[#This Row],[prop_id]],"eJ")</f>
        <v>eJ</v>
      </c>
      <c r="AS378" t="s">
        <v>2829</v>
      </c>
      <c r="AT378" t="s">
        <v>4253</v>
      </c>
      <c r="AU378" t="b">
        <f>IF(ckCodingQTable[[#This Row],[ILN]]="N",SUBSTITUTE(AT377," ","")&lt;&gt;SUBSTITUTE(ckCodingQTable[[#This Row],[prop_titl_txt]]," ",""), FALSE)</f>
        <v>0</v>
      </c>
      <c r="AV378">
        <v>0</v>
      </c>
      <c r="AW378" s="13">
        <v>416220</v>
      </c>
      <c r="AX378" s="13">
        <v>416220</v>
      </c>
      <c r="AY378" s="13"/>
      <c r="AZ378" s="13">
        <v>16000</v>
      </c>
      <c r="BA378" s="13"/>
      <c r="BB378" s="13"/>
      <c r="BC378">
        <v>4</v>
      </c>
      <c r="BD378">
        <v>4</v>
      </c>
      <c r="BE378">
        <v>4</v>
      </c>
      <c r="BH378">
        <v>0</v>
      </c>
      <c r="BI378">
        <v>0</v>
      </c>
      <c r="BJ378">
        <v>0</v>
      </c>
      <c r="BK378">
        <v>0</v>
      </c>
      <c r="BL378" t="s">
        <v>4254</v>
      </c>
    </row>
    <row r="379" spans="1:64" x14ac:dyDescent="0.35">
      <c r="A379" s="30"/>
      <c r="B379" s="30">
        <v>43005.487500000003</v>
      </c>
      <c r="C379" t="s">
        <v>2817</v>
      </c>
      <c r="D379" t="s">
        <v>2818</v>
      </c>
      <c r="E379" t="s">
        <v>476</v>
      </c>
      <c r="F379" t="s">
        <v>2819</v>
      </c>
      <c r="G379" t="s">
        <v>2820</v>
      </c>
      <c r="H379" s="21" t="s">
        <v>2821</v>
      </c>
      <c r="I379" s="85">
        <v>1</v>
      </c>
      <c r="J379" s="85">
        <v>0</v>
      </c>
      <c r="K379" t="s">
        <v>2822</v>
      </c>
      <c r="L379" t="s">
        <v>948</v>
      </c>
      <c r="M379" t="s">
        <v>112</v>
      </c>
      <c r="N379" t="str">
        <f>IF(SUM(ckCodingQTable[[#This Row],[NfmlPIs]:[NnonWhtAsnPIs]])&gt;0,"WMD","")</f>
        <v/>
      </c>
      <c r="O379" t="b">
        <f>_xlfn.XOR(IFERROR(MATCH(ckCodingQTable[[#This Row],[st_code]],EpscorTable[],0)&gt;0,FALSE),IFERROR(FIND("9150",ckCodingQTable[[#This Row],[propPRCs]])&gt;0,FALSE))</f>
        <v>0</v>
      </c>
      <c r="P379" s="21" t="b">
        <f>_xlfn.XOR(ckCodingQTable[[#This Row],[wmd]]&lt;&gt;"",IFERROR(FIND("9102",ckCodingQTable[[#This Row],[propPRCs]])&gt;0,FALSE))</f>
        <v>0</v>
      </c>
      <c r="Q379" t="s">
        <v>4251</v>
      </c>
      <c r="S379" s="106">
        <f>S378+(ckCodingQTable[[#This Row],[ILN]]&lt;"M")</f>
        <v>212</v>
      </c>
      <c r="T379" s="21" t="s">
        <v>2834</v>
      </c>
      <c r="U379" t="s">
        <v>1903</v>
      </c>
      <c r="V379" s="7" t="str">
        <f>HYPERLINK("https://www.ejacket.nsf.gov/ej/showProposal.do?ID="&amp;ckCodingQTable[[#This Row],[prop_id]],"eJ")</f>
        <v>eJ</v>
      </c>
      <c r="W379" t="s">
        <v>2825</v>
      </c>
      <c r="X379" t="s">
        <v>4255</v>
      </c>
      <c r="Y379" t="s">
        <v>4256</v>
      </c>
      <c r="Z379" t="s">
        <v>4257</v>
      </c>
      <c r="AA379" t="s">
        <v>4258</v>
      </c>
      <c r="AB379" s="109" t="str">
        <f>HYPERLINK("mailto:"&amp;ckCodingQTable[[#This Row],[email]]&amp;"&amp;subject=Your NSF Proposal:  "&amp;ckCodingQTable[[#This Row],[Div]]&amp;" "&amp;ckCodingQTable[[#This Row],[prop_id]], ckCodingQTable[[#This Row],[email]])</f>
        <v>gursimran.walia@ndsu.edu</v>
      </c>
      <c r="AC379" s="30">
        <v>43358</v>
      </c>
      <c r="AD379">
        <v>48</v>
      </c>
      <c r="AG379" s="110"/>
      <c r="AI379" s="26"/>
      <c r="AJ379" s="22"/>
      <c r="AN379" s="110"/>
      <c r="AO379" s="110"/>
      <c r="AP379" s="110"/>
      <c r="AQ379" s="110"/>
      <c r="AR379" s="7" t="str">
        <f>HYPERLINK("https://www.ejacket.nsf.gov/ej/showProposal.do?ID="&amp;ckCodingQTable[[#This Row],[prop_id]],"eJ")</f>
        <v>eJ</v>
      </c>
      <c r="AS379" t="s">
        <v>2829</v>
      </c>
      <c r="AT379" t="s">
        <v>4259</v>
      </c>
      <c r="AU379" t="b">
        <f>IF(ckCodingQTable[[#This Row],[ILN]]="N",SUBSTITUTE(AT378," ","")&lt;&gt;SUBSTITUTE(ckCodingQTable[[#This Row],[prop_titl_txt]]," ",""), FALSE)</f>
        <v>1</v>
      </c>
      <c r="AV379">
        <v>0</v>
      </c>
      <c r="AW379" s="13">
        <v>327587</v>
      </c>
      <c r="AX379" s="13">
        <v>327587</v>
      </c>
      <c r="AY379" s="13"/>
      <c r="AZ379" s="13">
        <v>20000</v>
      </c>
      <c r="BA379" s="13"/>
      <c r="BB379" s="13">
        <v>36000</v>
      </c>
      <c r="BC379">
        <v>4</v>
      </c>
      <c r="BD379">
        <v>4</v>
      </c>
      <c r="BE379">
        <v>4</v>
      </c>
      <c r="BH379">
        <v>0</v>
      </c>
      <c r="BI379">
        <v>0</v>
      </c>
      <c r="BJ379">
        <v>0</v>
      </c>
      <c r="BK379">
        <v>0</v>
      </c>
      <c r="BL379" t="s">
        <v>4260</v>
      </c>
    </row>
    <row r="380" spans="1:64" x14ac:dyDescent="0.35">
      <c r="A380" s="30"/>
      <c r="B380" s="30">
        <v>43005.629166666666</v>
      </c>
      <c r="C380" t="s">
        <v>2817</v>
      </c>
      <c r="D380" t="s">
        <v>2818</v>
      </c>
      <c r="E380" t="s">
        <v>476</v>
      </c>
      <c r="F380" t="s">
        <v>2819</v>
      </c>
      <c r="G380" t="s">
        <v>2820</v>
      </c>
      <c r="H380" s="21" t="s">
        <v>2821</v>
      </c>
      <c r="I380" s="85">
        <v>1</v>
      </c>
      <c r="J380" s="85">
        <v>0</v>
      </c>
      <c r="K380" t="s">
        <v>2822</v>
      </c>
      <c r="L380" t="s">
        <v>948</v>
      </c>
      <c r="M380" t="s">
        <v>107</v>
      </c>
      <c r="N380" t="str">
        <f>IF(SUM(ckCodingQTable[[#This Row],[NfmlPIs]:[NnonWhtAsnPIs]])&gt;0,"WMD","")</f>
        <v/>
      </c>
      <c r="O380" t="b">
        <f>_xlfn.XOR(IFERROR(MATCH(ckCodingQTable[[#This Row],[st_code]],EpscorTable[],0)&gt;0,FALSE),IFERROR(FIND("9150",ckCodingQTable[[#This Row],[propPRCs]])&gt;0,FALSE))</f>
        <v>0</v>
      </c>
      <c r="P380" s="21" t="b">
        <f>_xlfn.XOR(ckCodingQTable[[#This Row],[wmd]]&lt;&gt;"",IFERROR(FIND("9102",ckCodingQTable[[#This Row],[propPRCs]])&gt;0,FALSE))</f>
        <v>0</v>
      </c>
      <c r="Q380" t="s">
        <v>4251</v>
      </c>
      <c r="S380" s="106">
        <f>S379+(ckCodingQTable[[#This Row],[ILN]]&lt;"M")</f>
        <v>212</v>
      </c>
      <c r="T380" s="21" t="s">
        <v>2834</v>
      </c>
      <c r="U380" t="s">
        <v>1903</v>
      </c>
      <c r="V380" s="7" t="str">
        <f>HYPERLINK("https://www.ejacket.nsf.gov/ej/showProposal.do?ID="&amp;ckCodingQTable[[#This Row],[prop_id]],"eJ")</f>
        <v>eJ</v>
      </c>
      <c r="W380" t="s">
        <v>2825</v>
      </c>
      <c r="X380" t="s">
        <v>4261</v>
      </c>
      <c r="Y380" t="s">
        <v>4262</v>
      </c>
      <c r="Z380" t="s">
        <v>4263</v>
      </c>
      <c r="AA380" t="s">
        <v>3680</v>
      </c>
      <c r="AB380" s="109" t="str">
        <f>HYPERLINK("mailto:"&amp;ckCodingQTable[[#This Row],[email]]&amp;"&amp;subject=Your NSF Proposal:  "&amp;ckCodingQTable[[#This Row],[Div]]&amp;" "&amp;ckCodingQTable[[#This Row],[prop_id]], ckCodingQTable[[#This Row],[email]])</f>
        <v>glb2@ra.msstate.edu</v>
      </c>
      <c r="AC380" s="30">
        <v>43328</v>
      </c>
      <c r="AD380">
        <v>48</v>
      </c>
      <c r="AG380" s="110"/>
      <c r="AI380" s="26"/>
      <c r="AJ380" s="22"/>
      <c r="AN380" s="110"/>
      <c r="AO380" s="110"/>
      <c r="AP380" s="110"/>
      <c r="AQ380" s="110"/>
      <c r="AR380" s="7" t="str">
        <f>HYPERLINK("https://www.ejacket.nsf.gov/ej/showProposal.do?ID="&amp;ckCodingQTable[[#This Row],[prop_id]],"eJ")</f>
        <v>eJ</v>
      </c>
      <c r="AS380" t="s">
        <v>2829</v>
      </c>
      <c r="AT380" t="s">
        <v>4253</v>
      </c>
      <c r="AU380" t="b">
        <f>IF(ckCodingQTable[[#This Row],[ILN]]="N",SUBSTITUTE(AT379," ","")&lt;&gt;SUBSTITUTE(ckCodingQTable[[#This Row],[prop_titl_txt]]," ",""), FALSE)</f>
        <v>1</v>
      </c>
      <c r="AV380">
        <v>0</v>
      </c>
      <c r="AW380" s="13">
        <v>280365</v>
      </c>
      <c r="AX380" s="13">
        <v>280365</v>
      </c>
      <c r="AY380" s="13"/>
      <c r="AZ380" s="13">
        <v>12000</v>
      </c>
      <c r="BA380" s="13"/>
      <c r="BB380" s="13"/>
      <c r="BC380">
        <v>4</v>
      </c>
      <c r="BD380">
        <v>4</v>
      </c>
      <c r="BE380">
        <v>4</v>
      </c>
      <c r="BH380">
        <v>0</v>
      </c>
      <c r="BI380">
        <v>0</v>
      </c>
      <c r="BJ380">
        <v>0</v>
      </c>
      <c r="BK380">
        <v>0</v>
      </c>
      <c r="BL380" t="s">
        <v>4264</v>
      </c>
    </row>
    <row r="381" spans="1:64" x14ac:dyDescent="0.35">
      <c r="A381" s="30"/>
      <c r="B381" s="30">
        <v>43005.60833333333</v>
      </c>
      <c r="C381" t="s">
        <v>2868</v>
      </c>
      <c r="D381" t="s">
        <v>2869</v>
      </c>
      <c r="E381" t="s">
        <v>470</v>
      </c>
      <c r="F381" t="s">
        <v>2819</v>
      </c>
      <c r="G381" t="s">
        <v>2820</v>
      </c>
      <c r="H381" s="21" t="s">
        <v>2821</v>
      </c>
      <c r="I381" s="85">
        <v>1</v>
      </c>
      <c r="J381" s="85">
        <v>0</v>
      </c>
      <c r="K381" t="s">
        <v>2902</v>
      </c>
      <c r="L381" t="s">
        <v>859</v>
      </c>
      <c r="M381" t="s">
        <v>2833</v>
      </c>
      <c r="N381" t="str">
        <f>IF(SUM(ckCodingQTable[[#This Row],[NfmlPIs]:[NnonWhtAsnPIs]])&gt;0,"WMD","")</f>
        <v>WMD</v>
      </c>
      <c r="O381" t="b">
        <f>_xlfn.XOR(IFERROR(MATCH(ckCodingQTable[[#This Row],[st_code]],EpscorTable[],0)&gt;0,FALSE),IFERROR(FIND("9150",ckCodingQTable[[#This Row],[propPRCs]])&gt;0,FALSE))</f>
        <v>0</v>
      </c>
      <c r="P381" s="21" t="b">
        <f>_xlfn.XOR(ckCodingQTable[[#This Row],[wmd]]&lt;&gt;"",IFERROR(FIND("9102",ckCodingQTable[[#This Row],[propPRCs]])&gt;0,FALSE))</f>
        <v>1</v>
      </c>
      <c r="Q381" t="s">
        <v>2903</v>
      </c>
      <c r="S381" s="106">
        <f>S380+(ckCodingQTable[[#This Row],[ILN]]&lt;"M")</f>
        <v>213</v>
      </c>
      <c r="T381" s="21" t="s">
        <v>2824</v>
      </c>
      <c r="U381" t="s">
        <v>1911</v>
      </c>
      <c r="V381" s="7" t="str">
        <f>HYPERLINK("https://www.ejacket.nsf.gov/ej/showProposal.do?ID="&amp;ckCodingQTable[[#This Row],[prop_id]],"eJ")</f>
        <v>eJ</v>
      </c>
      <c r="W381" t="s">
        <v>2871</v>
      </c>
      <c r="X381" t="s">
        <v>1911</v>
      </c>
      <c r="Y381" t="s">
        <v>1912</v>
      </c>
      <c r="Z381" t="s">
        <v>4248</v>
      </c>
      <c r="AA381" t="s">
        <v>542</v>
      </c>
      <c r="AB381" s="109" t="str">
        <f>HYPERLINK("mailto:"&amp;ckCodingQTable[[#This Row],[email]]&amp;"&amp;subject=Your NSF Proposal:  "&amp;ckCodingQTable[[#This Row],[Div]]&amp;" "&amp;ckCodingQTable[[#This Row],[prop_id]], ckCodingQTable[[#This Row],[email]])</f>
        <v>ytsvetko@andrew.cmu.edu</v>
      </c>
      <c r="AC381" s="30">
        <v>43344</v>
      </c>
      <c r="AD381">
        <v>36</v>
      </c>
      <c r="AG381" s="110"/>
      <c r="AI381" s="26"/>
      <c r="AJ381" s="22"/>
      <c r="AN381" s="110"/>
      <c r="AO381" s="110"/>
      <c r="AP381" s="110"/>
      <c r="AQ381" s="110"/>
      <c r="AR381" s="7" t="str">
        <f>HYPERLINK("https://www.ejacket.nsf.gov/ej/showProposal.do?ID="&amp;ckCodingQTable[[#This Row],[prop_id]],"eJ")</f>
        <v>eJ</v>
      </c>
      <c r="AS381" t="s">
        <v>2829</v>
      </c>
      <c r="AT381" t="s">
        <v>4265</v>
      </c>
      <c r="AU381" t="b">
        <f>IF(ckCodingQTable[[#This Row],[ILN]]="N",SUBSTITUTE(AT380," ","")&lt;&gt;SUBSTITUTE(ckCodingQTable[[#This Row],[prop_titl_txt]]," ",""), FALSE)</f>
        <v>0</v>
      </c>
      <c r="AV381">
        <v>0</v>
      </c>
      <c r="AW381" s="13">
        <v>400000</v>
      </c>
      <c r="AX381" s="13">
        <v>400000</v>
      </c>
      <c r="AY381" s="13"/>
      <c r="AZ381" s="13">
        <v>9683</v>
      </c>
      <c r="BA381" s="13"/>
      <c r="BB381" s="13"/>
      <c r="BC381">
        <v>3</v>
      </c>
      <c r="BD381">
        <v>3</v>
      </c>
      <c r="BE381">
        <v>3</v>
      </c>
      <c r="BH381">
        <v>2</v>
      </c>
      <c r="BI381">
        <v>0</v>
      </c>
      <c r="BJ381">
        <v>0</v>
      </c>
      <c r="BK381">
        <v>0</v>
      </c>
      <c r="BL381" t="s">
        <v>4266</v>
      </c>
    </row>
    <row r="382" spans="1:64" x14ac:dyDescent="0.35">
      <c r="A382" s="30"/>
      <c r="B382" s="30">
        <v>43003.748611111114</v>
      </c>
      <c r="C382" t="s">
        <v>2868</v>
      </c>
      <c r="D382" t="s">
        <v>2869</v>
      </c>
      <c r="E382" t="s">
        <v>470</v>
      </c>
      <c r="F382" t="s">
        <v>2819</v>
      </c>
      <c r="G382" t="s">
        <v>2820</v>
      </c>
      <c r="H382" s="21" t="s">
        <v>2821</v>
      </c>
      <c r="I382" s="85">
        <v>1</v>
      </c>
      <c r="J382" s="85">
        <v>0</v>
      </c>
      <c r="K382" t="s">
        <v>2902</v>
      </c>
      <c r="L382" t="s">
        <v>859</v>
      </c>
      <c r="M382" t="s">
        <v>2851</v>
      </c>
      <c r="N382" t="str">
        <f>IF(SUM(ckCodingQTable[[#This Row],[NfmlPIs]:[NnonWhtAsnPIs]])&gt;0,"WMD","")</f>
        <v/>
      </c>
      <c r="O382" t="b">
        <f>_xlfn.XOR(IFERROR(MATCH(ckCodingQTable[[#This Row],[st_code]],EpscorTable[],0)&gt;0,FALSE),IFERROR(FIND("9150",ckCodingQTable[[#This Row],[propPRCs]])&gt;0,FALSE))</f>
        <v>0</v>
      </c>
      <c r="P382" s="21" t="b">
        <f>_xlfn.XOR(ckCodingQTable[[#This Row],[wmd]]&lt;&gt;"",IFERROR(FIND("9102",ckCodingQTable[[#This Row],[propPRCs]])&gt;0,FALSE))</f>
        <v>0</v>
      </c>
      <c r="Q382" t="s">
        <v>2903</v>
      </c>
      <c r="S382" s="106">
        <f>S381+(ckCodingQTable[[#This Row],[ILN]]&lt;"M")</f>
        <v>213</v>
      </c>
      <c r="T382" s="21" t="s">
        <v>2834</v>
      </c>
      <c r="U382" t="s">
        <v>1911</v>
      </c>
      <c r="V382" s="7" t="str">
        <f>HYPERLINK("https://www.ejacket.nsf.gov/ej/showProposal.do?ID="&amp;ckCodingQTable[[#This Row],[prop_id]],"eJ")</f>
        <v>eJ</v>
      </c>
      <c r="W382" t="s">
        <v>2871</v>
      </c>
      <c r="X382" t="s">
        <v>4267</v>
      </c>
      <c r="Y382" t="s">
        <v>4268</v>
      </c>
      <c r="Z382" t="s">
        <v>3758</v>
      </c>
      <c r="AA382" t="s">
        <v>641</v>
      </c>
      <c r="AB382" s="109" t="str">
        <f>HYPERLINK("mailto:"&amp;ckCodingQTable[[#This Row],[email]]&amp;"&amp;subject=Your NSF Proposal:  "&amp;ckCodingQTable[[#This Row],[Div]]&amp;" "&amp;ckCodingQTable[[#This Row],[prop_id]], ckCodingQTable[[#This Row],[email]])</f>
        <v>jurafsky@stanford.edu</v>
      </c>
      <c r="AC382" s="30">
        <v>43344</v>
      </c>
      <c r="AD382">
        <v>36</v>
      </c>
      <c r="AG382" s="110"/>
      <c r="AI382" s="26"/>
      <c r="AJ382" s="22"/>
      <c r="AN382" s="110"/>
      <c r="AO382" s="110"/>
      <c r="AP382" s="110"/>
      <c r="AQ382" s="110"/>
      <c r="AR382" s="7" t="str">
        <f>HYPERLINK("https://www.ejacket.nsf.gov/ej/showProposal.do?ID="&amp;ckCodingQTable[[#This Row],[prop_id]],"eJ")</f>
        <v>eJ</v>
      </c>
      <c r="AS382" t="s">
        <v>2829</v>
      </c>
      <c r="AT382" t="s">
        <v>4265</v>
      </c>
      <c r="AU382" t="b">
        <f>IF(ckCodingQTable[[#This Row],[ILN]]="N",SUBSTITUTE(AT381," ","")&lt;&gt;SUBSTITUTE(ckCodingQTable[[#This Row],[prop_titl_txt]]," ",""), FALSE)</f>
        <v>0</v>
      </c>
      <c r="AV382">
        <v>0</v>
      </c>
      <c r="AW382" s="13">
        <v>400000</v>
      </c>
      <c r="AX382" s="13">
        <v>400000</v>
      </c>
      <c r="AY382" s="13"/>
      <c r="AZ382" s="13"/>
      <c r="BA382" s="13">
        <v>21578</v>
      </c>
      <c r="BB382" s="13"/>
      <c r="BC382">
        <v>6</v>
      </c>
      <c r="BD382">
        <v>6</v>
      </c>
      <c r="BE382">
        <v>1.95</v>
      </c>
      <c r="BH382">
        <v>0</v>
      </c>
      <c r="BI382">
        <v>0</v>
      </c>
      <c r="BJ382">
        <v>0</v>
      </c>
      <c r="BK382">
        <v>0</v>
      </c>
      <c r="BL382" t="s">
        <v>4269</v>
      </c>
    </row>
    <row r="383" spans="1:64" x14ac:dyDescent="0.35">
      <c r="A383" s="30"/>
      <c r="B383" s="30">
        <v>43005.413194444445</v>
      </c>
      <c r="C383" t="s">
        <v>2868</v>
      </c>
      <c r="D383" t="s">
        <v>2869</v>
      </c>
      <c r="E383" t="s">
        <v>470</v>
      </c>
      <c r="F383" t="s">
        <v>2819</v>
      </c>
      <c r="G383" t="s">
        <v>2820</v>
      </c>
      <c r="H383" s="21" t="s">
        <v>2821</v>
      </c>
      <c r="I383" s="85">
        <v>1</v>
      </c>
      <c r="J383" s="85">
        <v>0</v>
      </c>
      <c r="K383" t="s">
        <v>2902</v>
      </c>
      <c r="L383" t="s">
        <v>859</v>
      </c>
      <c r="M383" t="s">
        <v>2907</v>
      </c>
      <c r="N383" t="str">
        <f>IF(SUM(ckCodingQTable[[#This Row],[NfmlPIs]:[NnonWhtAsnPIs]])&gt;0,"WMD","")</f>
        <v/>
      </c>
      <c r="O383" t="b">
        <f>_xlfn.XOR(IFERROR(MATCH(ckCodingQTable[[#This Row],[st_code]],EpscorTable[],0)&gt;0,FALSE),IFERROR(FIND("9150",ckCodingQTable[[#This Row],[propPRCs]])&gt;0,FALSE))</f>
        <v>0</v>
      </c>
      <c r="P383" s="21" t="b">
        <f>_xlfn.XOR(ckCodingQTable[[#This Row],[wmd]]&lt;&gt;"",IFERROR(FIND("9102",ckCodingQTable[[#This Row],[propPRCs]])&gt;0,FALSE))</f>
        <v>0</v>
      </c>
      <c r="Q383" t="s">
        <v>2903</v>
      </c>
      <c r="S383" s="106">
        <f>S382+(ckCodingQTable[[#This Row],[ILN]]&lt;"M")</f>
        <v>213</v>
      </c>
      <c r="T383" s="21" t="s">
        <v>2834</v>
      </c>
      <c r="U383" t="s">
        <v>1911</v>
      </c>
      <c r="V383" s="7" t="str">
        <f>HYPERLINK("https://www.ejacket.nsf.gov/ej/showProposal.do?ID="&amp;ckCodingQTable[[#This Row],[prop_id]],"eJ")</f>
        <v>eJ</v>
      </c>
      <c r="W383" t="s">
        <v>2871</v>
      </c>
      <c r="X383" t="s">
        <v>4270</v>
      </c>
      <c r="Y383" t="s">
        <v>4271</v>
      </c>
      <c r="Z383" t="s">
        <v>3378</v>
      </c>
      <c r="AA383" t="s">
        <v>713</v>
      </c>
      <c r="AB383" s="109" t="str">
        <f>HYPERLINK("mailto:"&amp;ckCodingQTable[[#This Row],[email]]&amp;"&amp;subject=Your NSF Proposal:  "&amp;ckCodingQTable[[#This Row],[Div]]&amp;" "&amp;ckCodingQTable[[#This Row],[prop_id]], ckCodingQTable[[#This Row],[email]])</f>
        <v>jurgens@umich.edu</v>
      </c>
      <c r="AC383" s="30">
        <v>43344</v>
      </c>
      <c r="AD383">
        <v>36</v>
      </c>
      <c r="AG383" s="110"/>
      <c r="AI383" s="26"/>
      <c r="AJ383" s="22"/>
      <c r="AN383" s="110"/>
      <c r="AO383" s="110"/>
      <c r="AP383" s="110"/>
      <c r="AQ383" s="110"/>
      <c r="AR383" s="7" t="str">
        <f>HYPERLINK("https://www.ejacket.nsf.gov/ej/showProposal.do?ID="&amp;ckCodingQTable[[#This Row],[prop_id]],"eJ")</f>
        <v>eJ</v>
      </c>
      <c r="AS383" t="s">
        <v>2829</v>
      </c>
      <c r="AT383" t="s">
        <v>4265</v>
      </c>
      <c r="AU383" t="b">
        <f>IF(ckCodingQTable[[#This Row],[ILN]]="N",SUBSTITUTE(AT382," ","")&lt;&gt;SUBSTITUTE(ckCodingQTable[[#This Row],[prop_titl_txt]]," ",""), FALSE)</f>
        <v>0</v>
      </c>
      <c r="AV383">
        <v>0</v>
      </c>
      <c r="AW383" s="13">
        <v>400000</v>
      </c>
      <c r="AX383" s="13">
        <v>400000</v>
      </c>
      <c r="AY383" s="13"/>
      <c r="AZ383" s="13">
        <v>7500</v>
      </c>
      <c r="BA383" s="13"/>
      <c r="BB383" s="13"/>
      <c r="BC383">
        <v>6</v>
      </c>
      <c r="BD383">
        <v>3</v>
      </c>
      <c r="BE383">
        <v>1.56</v>
      </c>
      <c r="BH383">
        <v>0</v>
      </c>
      <c r="BI383">
        <v>0</v>
      </c>
      <c r="BJ383">
        <v>0</v>
      </c>
      <c r="BK383">
        <v>0</v>
      </c>
      <c r="BL383" t="s">
        <v>4272</v>
      </c>
    </row>
    <row r="384" spans="1:64" x14ac:dyDescent="0.35">
      <c r="A384" s="30"/>
      <c r="B384" s="30">
        <v>43005.60833333333</v>
      </c>
      <c r="C384" t="s">
        <v>2868</v>
      </c>
      <c r="D384" t="s">
        <v>2869</v>
      </c>
      <c r="E384" t="s">
        <v>468</v>
      </c>
      <c r="F384" t="s">
        <v>2819</v>
      </c>
      <c r="G384" t="s">
        <v>2820</v>
      </c>
      <c r="H384" s="21" t="s">
        <v>2821</v>
      </c>
      <c r="I384" s="85">
        <v>1</v>
      </c>
      <c r="J384" s="85">
        <v>0</v>
      </c>
      <c r="K384" t="s">
        <v>2911</v>
      </c>
      <c r="L384" t="s">
        <v>1185</v>
      </c>
      <c r="M384" t="s">
        <v>2851</v>
      </c>
      <c r="N384" t="str">
        <f>IF(SUM(ckCodingQTable[[#This Row],[NfmlPIs]:[NnonWhtAsnPIs]])&gt;0,"WMD","")</f>
        <v/>
      </c>
      <c r="O384" t="b">
        <f>_xlfn.XOR(IFERROR(MATCH(ckCodingQTable[[#This Row],[st_code]],EpscorTable[],0)&gt;0,FALSE),IFERROR(FIND("9150",ckCodingQTable[[#This Row],[propPRCs]])&gt;0,FALSE))</f>
        <v>0</v>
      </c>
      <c r="P384" s="21" t="b">
        <f>_xlfn.XOR(ckCodingQTable[[#This Row],[wmd]]&lt;&gt;"",IFERROR(FIND("9102",ckCodingQTable[[#This Row],[propPRCs]])&gt;0,FALSE))</f>
        <v>0</v>
      </c>
      <c r="Q384" t="s">
        <v>468</v>
      </c>
      <c r="S384" s="106">
        <f>S383+(ckCodingQTable[[#This Row],[ILN]]&lt;"M")</f>
        <v>214</v>
      </c>
      <c r="T384" s="21" t="s">
        <v>2863</v>
      </c>
      <c r="U384" t="s">
        <v>1914</v>
      </c>
      <c r="V384" s="7" t="str">
        <f>HYPERLINK("https://www.ejacket.nsf.gov/ej/showProposal.do?ID="&amp;ckCodingQTable[[#This Row],[prop_id]],"eJ")</f>
        <v>eJ</v>
      </c>
      <c r="W384" t="s">
        <v>2871</v>
      </c>
      <c r="X384" t="s">
        <v>1914</v>
      </c>
      <c r="Y384" t="s">
        <v>1915</v>
      </c>
      <c r="Z384" t="s">
        <v>3136</v>
      </c>
      <c r="AA384" t="s">
        <v>668</v>
      </c>
      <c r="AB384" s="109" t="str">
        <f>HYPERLINK("mailto:"&amp;ckCodingQTable[[#This Row],[email]]&amp;"&amp;subject=Your NSF Proposal:  "&amp;ckCodingQTable[[#This Row],[Div]]&amp;" "&amp;ckCodingQTable[[#This Row],[prop_id]], ckCodingQTable[[#This Row],[email]])</f>
        <v>hollan@cogsci.ucsd.edu</v>
      </c>
      <c r="AC384" s="30">
        <v>43344</v>
      </c>
      <c r="AD384">
        <v>36</v>
      </c>
      <c r="AG384" s="110"/>
      <c r="AI384" s="26"/>
      <c r="AJ384" s="22"/>
      <c r="AN384" s="110"/>
      <c r="AO384" s="110"/>
      <c r="AP384" s="110"/>
      <c r="AQ384" s="110"/>
      <c r="AR384" s="7" t="str">
        <f>HYPERLINK("https://www.ejacket.nsf.gov/ej/showProposal.do?ID="&amp;ckCodingQTable[[#This Row],[prop_id]],"eJ")</f>
        <v>eJ</v>
      </c>
      <c r="AS384" t="s">
        <v>2881</v>
      </c>
      <c r="AT384" t="s">
        <v>4273</v>
      </c>
      <c r="AU384" t="b">
        <f>IF(ckCodingQTable[[#This Row],[ILN]]="N",SUBSTITUTE(AT383," ","")&lt;&gt;SUBSTITUTE(ckCodingQTable[[#This Row],[prop_titl_txt]]," ",""), FALSE)</f>
        <v>0</v>
      </c>
      <c r="AV384">
        <v>0</v>
      </c>
      <c r="AW384" s="13">
        <v>1187729</v>
      </c>
      <c r="AX384" s="13">
        <v>1187729</v>
      </c>
      <c r="AY384" s="13"/>
      <c r="AZ384" s="13">
        <v>11000</v>
      </c>
      <c r="BA384" s="13">
        <v>185454</v>
      </c>
      <c r="BB384" s="13"/>
      <c r="BC384">
        <v>3</v>
      </c>
      <c r="BD384">
        <v>9</v>
      </c>
      <c r="BE384">
        <v>6</v>
      </c>
      <c r="BG384">
        <v>36</v>
      </c>
      <c r="BH384">
        <v>0</v>
      </c>
      <c r="BI384">
        <v>0</v>
      </c>
      <c r="BJ384">
        <v>0</v>
      </c>
      <c r="BK384">
        <v>0</v>
      </c>
      <c r="BL384" t="s">
        <v>4274</v>
      </c>
    </row>
    <row r="385" spans="1:64" x14ac:dyDescent="0.35">
      <c r="A385" s="30"/>
      <c r="B385" s="30">
        <v>43005.60833333333</v>
      </c>
      <c r="C385" t="s">
        <v>2817</v>
      </c>
      <c r="D385" t="s">
        <v>2818</v>
      </c>
      <c r="E385" t="s">
        <v>478</v>
      </c>
      <c r="F385" t="s">
        <v>2819</v>
      </c>
      <c r="G385" t="s">
        <v>2820</v>
      </c>
      <c r="H385" s="21" t="s">
        <v>2821</v>
      </c>
      <c r="I385" s="85">
        <v>0</v>
      </c>
      <c r="J385" s="85">
        <v>0</v>
      </c>
      <c r="K385" t="s">
        <v>2822</v>
      </c>
      <c r="L385" t="s">
        <v>1583</v>
      </c>
      <c r="M385" t="s">
        <v>2893</v>
      </c>
      <c r="N385" t="str">
        <f>IF(SUM(ckCodingQTable[[#This Row],[NfmlPIs]:[NnonWhtAsnPIs]])&gt;0,"WMD","")</f>
        <v/>
      </c>
      <c r="O385" t="b">
        <f>_xlfn.XOR(IFERROR(MATCH(ckCodingQTable[[#This Row],[st_code]],EpscorTable[],0)&gt;0,FALSE),IFERROR(FIND("9150",ckCodingQTable[[#This Row],[propPRCs]])&gt;0,FALSE))</f>
        <v>0</v>
      </c>
      <c r="P385" s="21" t="b">
        <f>_xlfn.XOR(ckCodingQTable[[#This Row],[wmd]]&lt;&gt;"",IFERROR(FIND("9102",ckCodingQTable[[#This Row],[propPRCs]])&gt;0,FALSE))</f>
        <v>0</v>
      </c>
      <c r="S385" s="106">
        <f>S384+(ckCodingQTable[[#This Row],[ILN]]&lt;"M")</f>
        <v>215</v>
      </c>
      <c r="T385" s="21" t="s">
        <v>2824</v>
      </c>
      <c r="U385" t="s">
        <v>1917</v>
      </c>
      <c r="V385" s="7" t="str">
        <f>HYPERLINK("https://www.ejacket.nsf.gov/ej/showProposal.do?ID="&amp;ckCodingQTable[[#This Row],[prop_id]],"eJ")</f>
        <v>eJ</v>
      </c>
      <c r="W385" t="s">
        <v>2825</v>
      </c>
      <c r="X385" t="s">
        <v>1917</v>
      </c>
      <c r="Y385" t="s">
        <v>1918</v>
      </c>
      <c r="Z385" t="s">
        <v>4275</v>
      </c>
      <c r="AA385" t="s">
        <v>3071</v>
      </c>
      <c r="AB385" s="109" t="str">
        <f>HYPERLINK("mailto:"&amp;ckCodingQTable[[#This Row],[email]]&amp;"&amp;subject=Your NSF Proposal:  "&amp;ckCodingQTable[[#This Row],[Div]]&amp;" "&amp;ckCodingQTable[[#This Row],[prop_id]], ckCodingQTable[[#This Row],[email]])</f>
        <v>saikat@email.arizona.edu</v>
      </c>
      <c r="AC385" s="30">
        <v>43344</v>
      </c>
      <c r="AD385">
        <v>36</v>
      </c>
      <c r="AE385">
        <v>1</v>
      </c>
      <c r="AG385" s="110">
        <v>1</v>
      </c>
      <c r="AH385" t="s">
        <v>3011</v>
      </c>
      <c r="AI385" s="26">
        <v>5.75</v>
      </c>
      <c r="AJ385" s="22">
        <v>43087.675694444442</v>
      </c>
      <c r="AL385">
        <v>4</v>
      </c>
      <c r="AN385" s="110">
        <v>4</v>
      </c>
      <c r="AO385" s="110"/>
      <c r="AP385" s="110"/>
      <c r="AQ385" s="110"/>
      <c r="AR385" s="7" t="str">
        <f>HYPERLINK("https://www.ejacket.nsf.gov/ej/showProposal.do?ID="&amp;ckCodingQTable[[#This Row],[prop_id]],"eJ")</f>
        <v>eJ</v>
      </c>
      <c r="AS385" t="s">
        <v>2829</v>
      </c>
      <c r="AT385" t="s">
        <v>4276</v>
      </c>
      <c r="AU385" t="b">
        <f>IF(ckCodingQTable[[#This Row],[ILN]]="N",SUBSTITUTE(AT384," ","")&lt;&gt;SUBSTITUTE(ckCodingQTable[[#This Row],[prop_titl_txt]]," ",""), FALSE)</f>
        <v>0</v>
      </c>
      <c r="AV385">
        <v>0</v>
      </c>
      <c r="AW385" s="13">
        <v>386820</v>
      </c>
      <c r="AX385" s="13">
        <v>386820</v>
      </c>
      <c r="AY385" s="13"/>
      <c r="AZ385" s="13">
        <v>9000</v>
      </c>
      <c r="BA385" s="13"/>
      <c r="BB385" s="13"/>
      <c r="BC385">
        <v>3</v>
      </c>
      <c r="BD385">
        <v>3</v>
      </c>
      <c r="BE385">
        <v>4.5</v>
      </c>
      <c r="BH385">
        <v>0</v>
      </c>
      <c r="BI385">
        <v>0</v>
      </c>
      <c r="BJ385">
        <v>0</v>
      </c>
      <c r="BK385">
        <v>0</v>
      </c>
      <c r="BL385" t="s">
        <v>4277</v>
      </c>
    </row>
    <row r="386" spans="1:64" x14ac:dyDescent="0.35">
      <c r="A386" s="30"/>
      <c r="B386" s="30">
        <v>43004.546527777777</v>
      </c>
      <c r="C386" t="s">
        <v>2817</v>
      </c>
      <c r="D386" t="s">
        <v>2818</v>
      </c>
      <c r="E386" t="s">
        <v>478</v>
      </c>
      <c r="F386" t="s">
        <v>2819</v>
      </c>
      <c r="G386" t="s">
        <v>2820</v>
      </c>
      <c r="H386" s="21" t="s">
        <v>2821</v>
      </c>
      <c r="I386" s="85">
        <v>0</v>
      </c>
      <c r="J386" s="85">
        <v>0</v>
      </c>
      <c r="K386" t="s">
        <v>2822</v>
      </c>
      <c r="L386" t="s">
        <v>1583</v>
      </c>
      <c r="M386" t="s">
        <v>3031</v>
      </c>
      <c r="N386" t="str">
        <f>IF(SUM(ckCodingQTable[[#This Row],[NfmlPIs]:[NnonWhtAsnPIs]])&gt;0,"WMD","")</f>
        <v/>
      </c>
      <c r="O386" t="b">
        <f>_xlfn.XOR(IFERROR(MATCH(ckCodingQTable[[#This Row],[st_code]],EpscorTable[],0)&gt;0,FALSE),IFERROR(FIND("9150",ckCodingQTable[[#This Row],[propPRCs]])&gt;0,FALSE))</f>
        <v>0</v>
      </c>
      <c r="P386" s="21" t="b">
        <f>_xlfn.XOR(ckCodingQTable[[#This Row],[wmd]]&lt;&gt;"",IFERROR(FIND("9102",ckCodingQTable[[#This Row],[propPRCs]])&gt;0,FALSE))</f>
        <v>0</v>
      </c>
      <c r="S386" s="106">
        <f>S385+(ckCodingQTable[[#This Row],[ILN]]&lt;"M")</f>
        <v>215</v>
      </c>
      <c r="T386" s="21" t="s">
        <v>2834</v>
      </c>
      <c r="U386" t="s">
        <v>1917</v>
      </c>
      <c r="V386" s="7" t="str">
        <f>HYPERLINK("https://www.ejacket.nsf.gov/ej/showProposal.do?ID="&amp;ckCodingQTable[[#This Row],[prop_id]],"eJ")</f>
        <v>eJ</v>
      </c>
      <c r="W386" t="s">
        <v>2825</v>
      </c>
      <c r="X386" t="s">
        <v>4278</v>
      </c>
      <c r="Y386" t="s">
        <v>4279</v>
      </c>
      <c r="Z386" t="s">
        <v>4280</v>
      </c>
      <c r="AA386" t="s">
        <v>3033</v>
      </c>
      <c r="AB386" s="109" t="str">
        <f>HYPERLINK("mailto:"&amp;ckCodingQTable[[#This Row],[email]]&amp;"&amp;subject=Your NSF Proposal:  "&amp;ckCodingQTable[[#This Row],[Div]]&amp;" "&amp;ckCodingQTable[[#This Row],[prop_id]], ckCodingQTable[[#This Row],[email]])</f>
        <v>leandros.tassiulas@yale.edu</v>
      </c>
      <c r="AC386" s="30">
        <v>43344</v>
      </c>
      <c r="AD386">
        <v>36</v>
      </c>
      <c r="AG386" s="110"/>
      <c r="AI386" s="26"/>
      <c r="AJ386" s="22"/>
      <c r="AN386" s="110"/>
      <c r="AO386" s="110"/>
      <c r="AP386" s="110"/>
      <c r="AQ386" s="110"/>
      <c r="AR386" s="7" t="str">
        <f>HYPERLINK("https://www.ejacket.nsf.gov/ej/showProposal.do?ID="&amp;ckCodingQTable[[#This Row],[prop_id]],"eJ")</f>
        <v>eJ</v>
      </c>
      <c r="AS386" t="s">
        <v>2829</v>
      </c>
      <c r="AT386" t="s">
        <v>4276</v>
      </c>
      <c r="AU386" t="b">
        <f>IF(ckCodingQTable[[#This Row],[ILN]]="N",SUBSTITUTE(AT385," ","")&lt;&gt;SUBSTITUTE(ckCodingQTable[[#This Row],[prop_titl_txt]]," ",""), FALSE)</f>
        <v>0</v>
      </c>
      <c r="AV386">
        <v>0</v>
      </c>
      <c r="AW386" s="13">
        <v>400000</v>
      </c>
      <c r="AX386" s="13">
        <v>400000</v>
      </c>
      <c r="AY386" s="13"/>
      <c r="AZ386" s="13"/>
      <c r="BA386" s="13"/>
      <c r="BB386" s="13"/>
      <c r="BC386">
        <v>3</v>
      </c>
      <c r="BD386">
        <v>3</v>
      </c>
      <c r="BE386">
        <v>2.8</v>
      </c>
      <c r="BH386">
        <v>0</v>
      </c>
      <c r="BI386">
        <v>0</v>
      </c>
      <c r="BJ386">
        <v>0</v>
      </c>
      <c r="BK386">
        <v>0</v>
      </c>
      <c r="BL386" t="s">
        <v>4281</v>
      </c>
    </row>
    <row r="387" spans="1:64" x14ac:dyDescent="0.35">
      <c r="A387" s="30"/>
      <c r="B387" s="30">
        <v>43005.70208333333</v>
      </c>
      <c r="C387" t="s">
        <v>2817</v>
      </c>
      <c r="D387" t="s">
        <v>2818</v>
      </c>
      <c r="E387" t="s">
        <v>478</v>
      </c>
      <c r="F387" t="s">
        <v>2819</v>
      </c>
      <c r="G387" t="s">
        <v>2820</v>
      </c>
      <c r="H387" s="21" t="s">
        <v>2821</v>
      </c>
      <c r="I387" s="85">
        <v>0</v>
      </c>
      <c r="J387" s="85">
        <v>0</v>
      </c>
      <c r="K387" t="s">
        <v>2822</v>
      </c>
      <c r="L387" t="s">
        <v>1583</v>
      </c>
      <c r="M387" t="s">
        <v>2862</v>
      </c>
      <c r="N387" t="str">
        <f>IF(SUM(ckCodingQTable[[#This Row],[NfmlPIs]:[NnonWhtAsnPIs]])&gt;0,"WMD","")</f>
        <v/>
      </c>
      <c r="O387" t="b">
        <f>_xlfn.XOR(IFERROR(MATCH(ckCodingQTable[[#This Row],[st_code]],EpscorTable[],0)&gt;0,FALSE),IFERROR(FIND("9150",ckCodingQTable[[#This Row],[propPRCs]])&gt;0,FALSE))</f>
        <v>0</v>
      </c>
      <c r="P387" s="21" t="b">
        <f>_xlfn.XOR(ckCodingQTable[[#This Row],[wmd]]&lt;&gt;"",IFERROR(FIND("9102",ckCodingQTable[[#This Row],[propPRCs]])&gt;0,FALSE))</f>
        <v>0</v>
      </c>
      <c r="S387" s="106">
        <f>S386+(ckCodingQTable[[#This Row],[ILN]]&lt;"M")</f>
        <v>215</v>
      </c>
      <c r="T387" s="21" t="s">
        <v>2834</v>
      </c>
      <c r="U387" t="s">
        <v>1917</v>
      </c>
      <c r="V387" s="7" t="str">
        <f>HYPERLINK("https://www.ejacket.nsf.gov/ej/showProposal.do?ID="&amp;ckCodingQTable[[#This Row],[prop_id]],"eJ")</f>
        <v>eJ</v>
      </c>
      <c r="W387" t="s">
        <v>2825</v>
      </c>
      <c r="X387" t="s">
        <v>4282</v>
      </c>
      <c r="Y387" t="s">
        <v>4283</v>
      </c>
      <c r="Z387" t="s">
        <v>3711</v>
      </c>
      <c r="AA387" t="s">
        <v>2956</v>
      </c>
      <c r="AB387" s="109" t="str">
        <f>HYPERLINK("mailto:"&amp;ckCodingQTable[[#This Row],[email]]&amp;"&amp;subject=Your NSF Proposal:  "&amp;ckCodingQTable[[#This Row],[Div]]&amp;" "&amp;ckCodingQTable[[#This Row],[prop_id]], ckCodingQTable[[#This Row],[email]])</f>
        <v>towsley@cs.umass.edu</v>
      </c>
      <c r="AC387" s="30">
        <v>43344</v>
      </c>
      <c r="AD387">
        <v>36</v>
      </c>
      <c r="AG387" s="110"/>
      <c r="AI387" s="26"/>
      <c r="AJ387" s="22"/>
      <c r="AN387" s="110"/>
      <c r="AO387" s="110"/>
      <c r="AP387" s="110"/>
      <c r="AQ387" s="110"/>
      <c r="AR387" s="7" t="str">
        <f>HYPERLINK("https://www.ejacket.nsf.gov/ej/showProposal.do?ID="&amp;ckCodingQTable[[#This Row],[prop_id]],"eJ")</f>
        <v>eJ</v>
      </c>
      <c r="AS387" t="s">
        <v>2829</v>
      </c>
      <c r="AT387" t="s">
        <v>4284</v>
      </c>
      <c r="AU387" t="b">
        <f>IF(ckCodingQTable[[#This Row],[ILN]]="N",SUBSTITUTE(AT386," ","")&lt;&gt;SUBSTITUTE(ckCodingQTable[[#This Row],[prop_titl_txt]]," ",""), FALSE)</f>
        <v>0</v>
      </c>
      <c r="AV387">
        <v>0</v>
      </c>
      <c r="AW387" s="13">
        <v>391783</v>
      </c>
      <c r="AX387" s="13">
        <v>391783</v>
      </c>
      <c r="AY387" s="13"/>
      <c r="AZ387" s="13"/>
      <c r="BA387" s="13"/>
      <c r="BB387" s="13"/>
      <c r="BC387">
        <v>3</v>
      </c>
      <c r="BD387">
        <v>3</v>
      </c>
      <c r="BE387">
        <v>1.75</v>
      </c>
      <c r="BH387">
        <v>0</v>
      </c>
      <c r="BI387">
        <v>0</v>
      </c>
      <c r="BJ387">
        <v>0</v>
      </c>
      <c r="BK387">
        <v>0</v>
      </c>
      <c r="BL387" t="s">
        <v>4285</v>
      </c>
    </row>
    <row r="388" spans="1:64" x14ac:dyDescent="0.35">
      <c r="A388" s="30"/>
      <c r="B388" s="30">
        <v>43005.609027777777</v>
      </c>
      <c r="C388" t="s">
        <v>2868</v>
      </c>
      <c r="D388" t="s">
        <v>2869</v>
      </c>
      <c r="E388" t="s">
        <v>470</v>
      </c>
      <c r="F388" t="s">
        <v>2819</v>
      </c>
      <c r="G388" t="s">
        <v>2820</v>
      </c>
      <c r="H388" s="21" t="s">
        <v>2821</v>
      </c>
      <c r="I388" s="85">
        <v>1</v>
      </c>
      <c r="J388" s="85">
        <v>0</v>
      </c>
      <c r="K388" t="s">
        <v>2902</v>
      </c>
      <c r="L388" t="s">
        <v>1094</v>
      </c>
      <c r="M388" t="s">
        <v>2851</v>
      </c>
      <c r="N388" t="str">
        <f>IF(SUM(ckCodingQTable[[#This Row],[NfmlPIs]:[NnonWhtAsnPIs]])&gt;0,"WMD","")</f>
        <v/>
      </c>
      <c r="O388" t="b">
        <f>_xlfn.XOR(IFERROR(MATCH(ckCodingQTable[[#This Row],[st_code]],EpscorTable[],0)&gt;0,FALSE),IFERROR(FIND("9150",ckCodingQTable[[#This Row],[propPRCs]])&gt;0,FALSE))</f>
        <v>0</v>
      </c>
      <c r="P388" s="21" t="b">
        <f>_xlfn.XOR(ckCodingQTable[[#This Row],[wmd]]&lt;&gt;"",IFERROR(FIND("9102",ckCodingQTable[[#This Row],[propPRCs]])&gt;0,FALSE))</f>
        <v>0</v>
      </c>
      <c r="Q388" t="s">
        <v>2903</v>
      </c>
      <c r="S388" s="106">
        <f>S387+(ckCodingQTable[[#This Row],[ILN]]&lt;"M")</f>
        <v>216</v>
      </c>
      <c r="T388" s="21" t="s">
        <v>2824</v>
      </c>
      <c r="U388" t="s">
        <v>1925</v>
      </c>
      <c r="V388" s="7" t="str">
        <f>HYPERLINK("https://www.ejacket.nsf.gov/ej/showProposal.do?ID="&amp;ckCodingQTable[[#This Row],[prop_id]],"eJ")</f>
        <v>eJ</v>
      </c>
      <c r="W388" t="s">
        <v>2871</v>
      </c>
      <c r="X388" t="s">
        <v>1925</v>
      </c>
      <c r="Y388" t="s">
        <v>1926</v>
      </c>
      <c r="Z388" t="s">
        <v>4286</v>
      </c>
      <c r="AA388" t="s">
        <v>2899</v>
      </c>
      <c r="AB388" s="109" t="str">
        <f>HYPERLINK("mailto:"&amp;ckCodingQTable[[#This Row],[email]]&amp;"&amp;subject=Your NSF Proposal:  "&amp;ckCodingQTable[[#This Row],[Div]]&amp;" "&amp;ckCodingQTable[[#This Row],[prop_id]], ckCodingQTable[[#This Row],[email]])</f>
        <v>hetaha@uci.edu</v>
      </c>
      <c r="AC388" s="30">
        <v>43191</v>
      </c>
      <c r="AD388">
        <v>48</v>
      </c>
      <c r="AG388" s="110"/>
      <c r="AI388" s="26"/>
      <c r="AJ388" s="22"/>
      <c r="AN388" s="110"/>
      <c r="AO388" s="110"/>
      <c r="AP388" s="110"/>
      <c r="AQ388" s="110"/>
      <c r="AR388" s="7" t="str">
        <f>HYPERLINK("https://www.ejacket.nsf.gov/ej/showProposal.do?ID="&amp;ckCodingQTable[[#This Row],[prop_id]],"eJ")</f>
        <v>eJ</v>
      </c>
      <c r="AS388" t="s">
        <v>2829</v>
      </c>
      <c r="AT388" t="s">
        <v>4287</v>
      </c>
      <c r="AU388" t="b">
        <f>IF(ckCodingQTable[[#This Row],[ILN]]="N",SUBSTITUTE(AT387," ","")&lt;&gt;SUBSTITUTE(ckCodingQTable[[#This Row],[prop_titl_txt]]," ",""), FALSE)</f>
        <v>0</v>
      </c>
      <c r="AV388">
        <v>0</v>
      </c>
      <c r="AW388" s="13">
        <v>720468</v>
      </c>
      <c r="AX388" s="13">
        <v>720468</v>
      </c>
      <c r="AY388" s="13"/>
      <c r="AZ388" s="13"/>
      <c r="BA388" s="13">
        <v>152010</v>
      </c>
      <c r="BB388" s="13"/>
      <c r="BC388">
        <v>4</v>
      </c>
      <c r="BD388">
        <v>4</v>
      </c>
      <c r="BE388">
        <v>4</v>
      </c>
      <c r="BH388">
        <v>0</v>
      </c>
      <c r="BI388">
        <v>0</v>
      </c>
      <c r="BJ388">
        <v>0</v>
      </c>
      <c r="BK388">
        <v>0</v>
      </c>
      <c r="BL388" t="s">
        <v>4288</v>
      </c>
    </row>
    <row r="389" spans="1:64" x14ac:dyDescent="0.35">
      <c r="A389" s="30"/>
      <c r="B389" s="30">
        <v>43005.520138888889</v>
      </c>
      <c r="C389" t="s">
        <v>2868</v>
      </c>
      <c r="D389" t="s">
        <v>2869</v>
      </c>
      <c r="E389" t="s">
        <v>470</v>
      </c>
      <c r="F389" t="s">
        <v>2819</v>
      </c>
      <c r="G389" t="s">
        <v>2820</v>
      </c>
      <c r="H389" s="21" t="s">
        <v>2821</v>
      </c>
      <c r="I389" s="85">
        <v>1</v>
      </c>
      <c r="J389" s="85">
        <v>0</v>
      </c>
      <c r="K389" t="s">
        <v>2902</v>
      </c>
      <c r="L389" t="s">
        <v>1094</v>
      </c>
      <c r="M389" t="s">
        <v>1276</v>
      </c>
      <c r="N389" t="str">
        <f>IF(SUM(ckCodingQTable[[#This Row],[NfmlPIs]:[NnonWhtAsnPIs]])&gt;0,"WMD","")</f>
        <v/>
      </c>
      <c r="O389" t="b">
        <f>_xlfn.XOR(IFERROR(MATCH(ckCodingQTable[[#This Row],[st_code]],EpscorTable[],0)&gt;0,FALSE),IFERROR(FIND("9150",ckCodingQTable[[#This Row],[propPRCs]])&gt;0,FALSE))</f>
        <v>0</v>
      </c>
      <c r="P389" s="21" t="b">
        <f>_xlfn.XOR(ckCodingQTable[[#This Row],[wmd]]&lt;&gt;"",IFERROR(FIND("9102",ckCodingQTable[[#This Row],[propPRCs]])&gt;0,FALSE))</f>
        <v>0</v>
      </c>
      <c r="Q389" t="s">
        <v>2903</v>
      </c>
      <c r="S389" s="106">
        <f>S388+(ckCodingQTable[[#This Row],[ILN]]&lt;"M")</f>
        <v>216</v>
      </c>
      <c r="T389" s="21" t="s">
        <v>2834</v>
      </c>
      <c r="U389" t="s">
        <v>1925</v>
      </c>
      <c r="V389" s="7" t="str">
        <f>HYPERLINK("https://www.ejacket.nsf.gov/ej/showProposal.do?ID="&amp;ckCodingQTable[[#This Row],[prop_id]],"eJ")</f>
        <v>eJ</v>
      </c>
      <c r="W389" t="s">
        <v>2871</v>
      </c>
      <c r="X389" t="s">
        <v>4289</v>
      </c>
      <c r="Y389" t="s">
        <v>4290</v>
      </c>
      <c r="Z389" t="s">
        <v>4291</v>
      </c>
      <c r="AA389" t="s">
        <v>3712</v>
      </c>
      <c r="AB389" s="109" t="str">
        <f>HYPERLINK("mailto:"&amp;ckCodingQTable[[#This Row],[email]]&amp;"&amp;subject=Your NSF Proposal:  "&amp;ckCodingQTable[[#This Row],[Div]]&amp;" "&amp;ckCodingQTable[[#This Row],[prop_id]], ckCodingQTable[[#This Row],[email]])</f>
        <v>thedrick@bio.unc.edu</v>
      </c>
      <c r="AC389" s="30">
        <v>43282</v>
      </c>
      <c r="AD389">
        <v>48</v>
      </c>
      <c r="AG389" s="110"/>
      <c r="AI389" s="26"/>
      <c r="AJ389" s="22"/>
      <c r="AN389" s="110"/>
      <c r="AO389" s="110"/>
      <c r="AP389" s="110"/>
      <c r="AQ389" s="110"/>
      <c r="AR389" s="7" t="str">
        <f>HYPERLINK("https://www.ejacket.nsf.gov/ej/showProposal.do?ID="&amp;ckCodingQTable[[#This Row],[prop_id]],"eJ")</f>
        <v>eJ</v>
      </c>
      <c r="AS389" t="s">
        <v>2829</v>
      </c>
      <c r="AT389" t="s">
        <v>4287</v>
      </c>
      <c r="AU389" t="b">
        <f>IF(ckCodingQTable[[#This Row],[ILN]]="N",SUBSTITUTE(AT388," ","")&lt;&gt;SUBSTITUTE(ckCodingQTable[[#This Row],[prop_titl_txt]]," ",""), FALSE)</f>
        <v>0</v>
      </c>
      <c r="AV389">
        <v>0</v>
      </c>
      <c r="AW389" s="13">
        <v>462515</v>
      </c>
      <c r="AX389" s="13">
        <v>462515</v>
      </c>
      <c r="AY389" s="13"/>
      <c r="AZ389" s="13"/>
      <c r="BA389" s="13">
        <v>99267</v>
      </c>
      <c r="BB389" s="13"/>
      <c r="BC389">
        <v>2</v>
      </c>
      <c r="BD389">
        <v>4</v>
      </c>
      <c r="BE389">
        <v>3.5</v>
      </c>
      <c r="BH389">
        <v>0</v>
      </c>
      <c r="BI389">
        <v>0</v>
      </c>
      <c r="BJ389">
        <v>0</v>
      </c>
      <c r="BK389">
        <v>0</v>
      </c>
      <c r="BL389" t="s">
        <v>4292</v>
      </c>
    </row>
    <row r="390" spans="1:64" x14ac:dyDescent="0.35">
      <c r="A390" s="30"/>
      <c r="B390" s="30">
        <v>43005.609027777777</v>
      </c>
      <c r="C390" t="s">
        <v>2868</v>
      </c>
      <c r="D390" t="s">
        <v>2869</v>
      </c>
      <c r="E390" t="s">
        <v>468</v>
      </c>
      <c r="F390" t="s">
        <v>2819</v>
      </c>
      <c r="G390" t="s">
        <v>2820</v>
      </c>
      <c r="H390" s="21" t="s">
        <v>2821</v>
      </c>
      <c r="I390" s="85">
        <v>1</v>
      </c>
      <c r="J390" s="85">
        <v>0</v>
      </c>
      <c r="K390" t="s">
        <v>2911</v>
      </c>
      <c r="L390" t="s">
        <v>807</v>
      </c>
      <c r="M390" t="s">
        <v>2972</v>
      </c>
      <c r="N390" t="str">
        <f>IF(SUM(ckCodingQTable[[#This Row],[NfmlPIs]:[NnonWhtAsnPIs]])&gt;0,"WMD","")</f>
        <v>WMD</v>
      </c>
      <c r="O390" t="b">
        <f>_xlfn.XOR(IFERROR(MATCH(ckCodingQTable[[#This Row],[st_code]],EpscorTable[],0)&gt;0,FALSE),IFERROR(FIND("9150",ckCodingQTable[[#This Row],[propPRCs]])&gt;0,FALSE))</f>
        <v>0</v>
      </c>
      <c r="P390" s="21" t="b">
        <f>_xlfn.XOR(ckCodingQTable[[#This Row],[wmd]]&lt;&gt;"",IFERROR(FIND("9102",ckCodingQTable[[#This Row],[propPRCs]])&gt;0,FALSE))</f>
        <v>1</v>
      </c>
      <c r="Q390" t="s">
        <v>468</v>
      </c>
      <c r="S390" s="106">
        <f>S389+(ckCodingQTable[[#This Row],[ILN]]&lt;"M")</f>
        <v>217</v>
      </c>
      <c r="T390" s="21" t="s">
        <v>2863</v>
      </c>
      <c r="U390" t="s">
        <v>1928</v>
      </c>
      <c r="V390" s="7" t="str">
        <f>HYPERLINK("https://www.ejacket.nsf.gov/ej/showProposal.do?ID="&amp;ckCodingQTable[[#This Row],[prop_id]],"eJ")</f>
        <v>eJ</v>
      </c>
      <c r="W390" t="s">
        <v>2871</v>
      </c>
      <c r="X390" t="s">
        <v>1928</v>
      </c>
      <c r="Y390" t="s">
        <v>1929</v>
      </c>
      <c r="Z390" t="s">
        <v>4293</v>
      </c>
      <c r="AA390" t="s">
        <v>553</v>
      </c>
      <c r="AB390" s="109" t="str">
        <f>HYPERLINK("mailto:"&amp;ckCodingQTable[[#This Row],[email]]&amp;"&amp;subject=Your NSF Proposal:  "&amp;ckCodingQTable[[#This Row],[Div]]&amp;" "&amp;ckCodingQTable[[#This Row],[prop_id]], ckCodingQTable[[#This Row],[email]])</f>
        <v>yy239@cornell.edu</v>
      </c>
      <c r="AC390" s="30">
        <v>43282</v>
      </c>
      <c r="AD390">
        <v>36</v>
      </c>
      <c r="AG390" s="110"/>
      <c r="AI390" s="26"/>
      <c r="AJ390" s="22"/>
      <c r="AN390" s="110"/>
      <c r="AO390" s="110"/>
      <c r="AP390" s="110"/>
      <c r="AQ390" s="110"/>
      <c r="AR390" s="7" t="str">
        <f>HYPERLINK("https://www.ejacket.nsf.gov/ej/showProposal.do?ID="&amp;ckCodingQTable[[#This Row],[prop_id]],"eJ")</f>
        <v>eJ</v>
      </c>
      <c r="AS390" t="s">
        <v>2881</v>
      </c>
      <c r="AT390" t="s">
        <v>4294</v>
      </c>
      <c r="AU390" t="b">
        <f>IF(ckCodingQTable[[#This Row],[ILN]]="N",SUBSTITUTE(AT389," ","")&lt;&gt;SUBSTITUTE(ckCodingQTable[[#This Row],[prop_titl_txt]]," ",""), FALSE)</f>
        <v>0</v>
      </c>
      <c r="AV390">
        <v>0</v>
      </c>
      <c r="AW390" s="13">
        <v>1198792</v>
      </c>
      <c r="AX390" s="13">
        <v>1198792</v>
      </c>
      <c r="AY390" s="13">
        <v>45000</v>
      </c>
      <c r="AZ390" s="13"/>
      <c r="BA390" s="13"/>
      <c r="BB390" s="13"/>
      <c r="BC390">
        <v>7</v>
      </c>
      <c r="BD390">
        <v>7</v>
      </c>
      <c r="BG390">
        <v>7</v>
      </c>
      <c r="BH390">
        <v>4</v>
      </c>
      <c r="BI390">
        <v>0</v>
      </c>
      <c r="BJ390">
        <v>0</v>
      </c>
      <c r="BK390">
        <v>0</v>
      </c>
      <c r="BL390" t="s">
        <v>4295</v>
      </c>
    </row>
    <row r="391" spans="1:64" x14ac:dyDescent="0.35">
      <c r="A391" s="30"/>
      <c r="B391" s="30">
        <v>43005.609027777777</v>
      </c>
      <c r="C391" t="s">
        <v>2868</v>
      </c>
      <c r="D391" t="s">
        <v>2869</v>
      </c>
      <c r="E391" t="s">
        <v>468</v>
      </c>
      <c r="F391" t="s">
        <v>2819</v>
      </c>
      <c r="G391" t="s">
        <v>2820</v>
      </c>
      <c r="H391" s="21" t="s">
        <v>2821</v>
      </c>
      <c r="I391" s="85">
        <v>1</v>
      </c>
      <c r="J391" s="85">
        <v>0</v>
      </c>
      <c r="K391" t="s">
        <v>2911</v>
      </c>
      <c r="L391" t="s">
        <v>807</v>
      </c>
      <c r="M391" t="s">
        <v>2972</v>
      </c>
      <c r="N391" t="str">
        <f>IF(SUM(ckCodingQTable[[#This Row],[NfmlPIs]:[NnonWhtAsnPIs]])&gt;0,"WMD","")</f>
        <v/>
      </c>
      <c r="O391" t="b">
        <f>_xlfn.XOR(IFERROR(MATCH(ckCodingQTable[[#This Row],[st_code]],EpscorTable[],0)&gt;0,FALSE),IFERROR(FIND("9150",ckCodingQTable[[#This Row],[propPRCs]])&gt;0,FALSE))</f>
        <v>0</v>
      </c>
      <c r="P391" s="21" t="b">
        <f>_xlfn.XOR(ckCodingQTable[[#This Row],[wmd]]&lt;&gt;"",IFERROR(FIND("9102",ckCodingQTable[[#This Row],[propPRCs]])&gt;0,FALSE))</f>
        <v>0</v>
      </c>
      <c r="Q391" t="s">
        <v>468</v>
      </c>
      <c r="S391" s="106">
        <f>S390+(ckCodingQTable[[#This Row],[ILN]]&lt;"M")</f>
        <v>218</v>
      </c>
      <c r="T391" s="21" t="s">
        <v>2863</v>
      </c>
      <c r="U391" t="s">
        <v>1931</v>
      </c>
      <c r="V391" s="7" t="str">
        <f>HYPERLINK("https://www.ejacket.nsf.gov/ej/showProposal.do?ID="&amp;ckCodingQTable[[#This Row],[prop_id]],"eJ")</f>
        <v>eJ</v>
      </c>
      <c r="W391" t="s">
        <v>2871</v>
      </c>
      <c r="X391" t="s">
        <v>1931</v>
      </c>
      <c r="Y391" t="s">
        <v>1932</v>
      </c>
      <c r="Z391" t="s">
        <v>4296</v>
      </c>
      <c r="AA391" t="s">
        <v>589</v>
      </c>
      <c r="AB391" s="109" t="str">
        <f>HYPERLINK("mailto:"&amp;ckCodingQTable[[#This Row],[email]]&amp;"&amp;subject=Your NSF Proposal:  "&amp;ckCodingQTable[[#This Row],[Div]]&amp;" "&amp;ckCodingQTable[[#This Row],[prop_id]], ckCodingQTable[[#This Row],[email]])</f>
        <v>wb50@nyu.edu</v>
      </c>
      <c r="AC391" s="30">
        <v>43191</v>
      </c>
      <c r="AD391">
        <v>36</v>
      </c>
      <c r="AG391" s="110"/>
      <c r="AI391" s="26"/>
      <c r="AJ391" s="22"/>
      <c r="AN391" s="110"/>
      <c r="AO391" s="110"/>
      <c r="AP391" s="110"/>
      <c r="AQ391" s="110"/>
      <c r="AR391" s="7" t="str">
        <f>HYPERLINK("https://www.ejacket.nsf.gov/ej/showProposal.do?ID="&amp;ckCodingQTable[[#This Row],[prop_id]],"eJ")</f>
        <v>eJ</v>
      </c>
      <c r="AS391" t="s">
        <v>2829</v>
      </c>
      <c r="AT391" t="s">
        <v>4297</v>
      </c>
      <c r="AU391" t="b">
        <f>IF(ckCodingQTable[[#This Row],[ILN]]="N",SUBSTITUTE(AT390," ","")&lt;&gt;SUBSTITUTE(ckCodingQTable[[#This Row],[prop_titl_txt]]," ",""), FALSE)</f>
        <v>0</v>
      </c>
      <c r="AV391">
        <v>0</v>
      </c>
      <c r="AW391" s="13">
        <v>1194135</v>
      </c>
      <c r="AX391" s="13">
        <v>1194135</v>
      </c>
      <c r="AY391" s="13"/>
      <c r="AZ391" s="13">
        <v>14250</v>
      </c>
      <c r="BA391" s="13">
        <v>249639</v>
      </c>
      <c r="BB391" s="13"/>
      <c r="BC391">
        <v>3</v>
      </c>
      <c r="BD391">
        <v>9</v>
      </c>
      <c r="BE391">
        <v>2.4</v>
      </c>
      <c r="BG391">
        <v>7.32</v>
      </c>
      <c r="BH391">
        <v>0</v>
      </c>
      <c r="BI391">
        <v>0</v>
      </c>
      <c r="BJ391">
        <v>0</v>
      </c>
      <c r="BK391">
        <v>0</v>
      </c>
      <c r="BL391" t="s">
        <v>4298</v>
      </c>
    </row>
    <row r="392" spans="1:64" x14ac:dyDescent="0.35">
      <c r="A392" s="30"/>
      <c r="B392" s="30">
        <v>43005.611805555556</v>
      </c>
      <c r="C392" t="s">
        <v>2817</v>
      </c>
      <c r="D392" t="s">
        <v>2818</v>
      </c>
      <c r="E392" t="s">
        <v>476</v>
      </c>
      <c r="F392" t="s">
        <v>2819</v>
      </c>
      <c r="G392" t="s">
        <v>2820</v>
      </c>
      <c r="H392" s="21" t="s">
        <v>2821</v>
      </c>
      <c r="I392" s="85">
        <v>1</v>
      </c>
      <c r="J392" s="85">
        <v>0</v>
      </c>
      <c r="K392" t="s">
        <v>2822</v>
      </c>
      <c r="L392" t="s">
        <v>948</v>
      </c>
      <c r="M392" t="s">
        <v>3162</v>
      </c>
      <c r="N392" t="str">
        <f>IF(SUM(ckCodingQTable[[#This Row],[NfmlPIs]:[NnonWhtAsnPIs]])&gt;0,"WMD","")</f>
        <v/>
      </c>
      <c r="O392" t="b">
        <f>_xlfn.XOR(IFERROR(MATCH(ckCodingQTable[[#This Row],[st_code]],EpscorTable[],0)&gt;0,FALSE),IFERROR(FIND("9150",ckCodingQTable[[#This Row],[propPRCs]])&gt;0,FALSE))</f>
        <v>0</v>
      </c>
      <c r="P392" s="21" t="b">
        <f>_xlfn.XOR(ckCodingQTable[[#This Row],[wmd]]&lt;&gt;"",IFERROR(FIND("9102",ckCodingQTable[[#This Row],[propPRCs]])&gt;0,FALSE))</f>
        <v>0</v>
      </c>
      <c r="Q392" t="s">
        <v>3036</v>
      </c>
      <c r="S392" s="106">
        <f>S391+(ckCodingQTable[[#This Row],[ILN]]&lt;"M")</f>
        <v>219</v>
      </c>
      <c r="T392" s="21" t="s">
        <v>2824</v>
      </c>
      <c r="U392" t="s">
        <v>1934</v>
      </c>
      <c r="V392" s="7" t="str">
        <f>HYPERLINK("https://www.ejacket.nsf.gov/ej/showProposal.do?ID="&amp;ckCodingQTable[[#This Row],[prop_id]],"eJ")</f>
        <v>eJ</v>
      </c>
      <c r="W392" t="s">
        <v>2825</v>
      </c>
      <c r="X392" t="s">
        <v>1934</v>
      </c>
      <c r="Y392" t="s">
        <v>1935</v>
      </c>
      <c r="Z392" t="s">
        <v>4058</v>
      </c>
      <c r="AA392" t="s">
        <v>676</v>
      </c>
      <c r="AB392" s="109" t="str">
        <f>HYPERLINK("mailto:"&amp;ckCodingQTable[[#This Row],[email]]&amp;"&amp;subject=Your NSF Proposal:  "&amp;ckCodingQTable[[#This Row],[Div]]&amp;" "&amp;ckCodingQTable[[#This Row],[prop_id]], ckCodingQTable[[#This Row],[email]])</f>
        <v>marinov@illinois.edu</v>
      </c>
      <c r="AC392" s="30">
        <v>43313</v>
      </c>
      <c r="AD392">
        <v>48</v>
      </c>
      <c r="AE392">
        <v>1</v>
      </c>
      <c r="AG392" s="110">
        <v>1</v>
      </c>
      <c r="AH392" t="s">
        <v>2865</v>
      </c>
      <c r="AI392" s="26">
        <v>6</v>
      </c>
      <c r="AJ392" s="22">
        <v>43083.431250000001</v>
      </c>
      <c r="AL392">
        <v>4</v>
      </c>
      <c r="AN392" s="110">
        <v>4</v>
      </c>
      <c r="AO392" s="110"/>
      <c r="AP392" s="110"/>
      <c r="AQ392" s="110"/>
      <c r="AR392" s="7" t="str">
        <f>HYPERLINK("https://www.ejacket.nsf.gov/ej/showProposal.do?ID="&amp;ckCodingQTable[[#This Row],[prop_id]],"eJ")</f>
        <v>eJ</v>
      </c>
      <c r="AS392" t="s">
        <v>2829</v>
      </c>
      <c r="AT392" t="s">
        <v>4299</v>
      </c>
      <c r="AU392" t="b">
        <f>IF(ckCodingQTable[[#This Row],[ILN]]="N",SUBSTITUTE(AT391," ","")&lt;&gt;SUBSTITUTE(ckCodingQTable[[#This Row],[prop_titl_txt]]," ",""), FALSE)</f>
        <v>0</v>
      </c>
      <c r="AV392">
        <v>0</v>
      </c>
      <c r="AW392" s="13">
        <v>437132</v>
      </c>
      <c r="AX392" s="13">
        <v>437132</v>
      </c>
      <c r="AY392" s="13"/>
      <c r="AZ392" s="13">
        <v>16000</v>
      </c>
      <c r="BA392" s="13"/>
      <c r="BB392" s="13"/>
      <c r="BC392">
        <v>4</v>
      </c>
      <c r="BD392">
        <v>4</v>
      </c>
      <c r="BE392">
        <v>2.5</v>
      </c>
      <c r="BH392">
        <v>0</v>
      </c>
      <c r="BI392">
        <v>0</v>
      </c>
      <c r="BJ392">
        <v>0</v>
      </c>
      <c r="BK392">
        <v>0</v>
      </c>
      <c r="BL392" t="s">
        <v>4300</v>
      </c>
    </row>
    <row r="393" spans="1:64" x14ac:dyDescent="0.35">
      <c r="A393" s="30"/>
      <c r="B393" s="30">
        <v>43005.629166666666</v>
      </c>
      <c r="C393" t="s">
        <v>2817</v>
      </c>
      <c r="D393" t="s">
        <v>2818</v>
      </c>
      <c r="E393" t="s">
        <v>476</v>
      </c>
      <c r="F393" t="s">
        <v>2819</v>
      </c>
      <c r="G393" t="s">
        <v>2820</v>
      </c>
      <c r="H393" s="21" t="s">
        <v>2821</v>
      </c>
      <c r="I393" s="85">
        <v>1</v>
      </c>
      <c r="J393" s="85">
        <v>0</v>
      </c>
      <c r="K393" t="s">
        <v>2822</v>
      </c>
      <c r="L393" t="s">
        <v>948</v>
      </c>
      <c r="M393" t="s">
        <v>2856</v>
      </c>
      <c r="N393" t="str">
        <f>IF(SUM(ckCodingQTable[[#This Row],[NfmlPIs]:[NnonWhtAsnPIs]])&gt;0,"WMD","")</f>
        <v/>
      </c>
      <c r="O393" t="b">
        <f>_xlfn.XOR(IFERROR(MATCH(ckCodingQTable[[#This Row],[st_code]],EpscorTable[],0)&gt;0,FALSE),IFERROR(FIND("9150",ckCodingQTable[[#This Row],[propPRCs]])&gt;0,FALSE))</f>
        <v>0</v>
      </c>
      <c r="P393" s="21" t="b">
        <f>_xlfn.XOR(ckCodingQTable[[#This Row],[wmd]]&lt;&gt;"",IFERROR(FIND("9102",ckCodingQTable[[#This Row],[propPRCs]])&gt;0,FALSE))</f>
        <v>0</v>
      </c>
      <c r="Q393" t="s">
        <v>3036</v>
      </c>
      <c r="S393" s="106">
        <f>S392+(ckCodingQTable[[#This Row],[ILN]]&lt;"M")</f>
        <v>219</v>
      </c>
      <c r="T393" s="21" t="s">
        <v>2834</v>
      </c>
      <c r="U393" t="s">
        <v>1934</v>
      </c>
      <c r="V393" s="7" t="str">
        <f>HYPERLINK("https://www.ejacket.nsf.gov/ej/showProposal.do?ID="&amp;ckCodingQTable[[#This Row],[prop_id]],"eJ")</f>
        <v>eJ</v>
      </c>
      <c r="W393" t="s">
        <v>2825</v>
      </c>
      <c r="X393" t="s">
        <v>4301</v>
      </c>
      <c r="Y393" t="s">
        <v>4302</v>
      </c>
      <c r="Z393" t="s">
        <v>3826</v>
      </c>
      <c r="AA393" t="s">
        <v>2960</v>
      </c>
      <c r="AB393" s="109" t="str">
        <f>HYPERLINK("mailto:"&amp;ckCodingQTable[[#This Row],[email]]&amp;"&amp;subject=Your NSF Proposal:  "&amp;ckCodingQTable[[#This Row],[Div]]&amp;" "&amp;ckCodingQTable[[#This Row],[prop_id]], ckCodingQTable[[#This Row],[email]])</f>
        <v>bellj@gmu.edu</v>
      </c>
      <c r="AC393" s="30">
        <v>43313</v>
      </c>
      <c r="AD393">
        <v>48</v>
      </c>
      <c r="AG393" s="110"/>
      <c r="AI393" s="26"/>
      <c r="AJ393" s="22"/>
      <c r="AN393" s="110"/>
      <c r="AO393" s="110"/>
      <c r="AP393" s="110"/>
      <c r="AQ393" s="110"/>
      <c r="AR393" s="7" t="str">
        <f>HYPERLINK("https://www.ejacket.nsf.gov/ej/showProposal.do?ID="&amp;ckCodingQTable[[#This Row],[prop_id]],"eJ")</f>
        <v>eJ</v>
      </c>
      <c r="AS393" t="s">
        <v>2829</v>
      </c>
      <c r="AT393" t="s">
        <v>4299</v>
      </c>
      <c r="AU393" t="b">
        <f>IF(ckCodingQTable[[#This Row],[ILN]]="N",SUBSTITUTE(AT392," ","")&lt;&gt;SUBSTITUTE(ckCodingQTable[[#This Row],[prop_titl_txt]]," ",""), FALSE)</f>
        <v>0</v>
      </c>
      <c r="AV393">
        <v>0</v>
      </c>
      <c r="AW393" s="13">
        <v>399591</v>
      </c>
      <c r="AX393" s="13">
        <v>399591</v>
      </c>
      <c r="AY393" s="13"/>
      <c r="AZ393" s="13">
        <v>18000</v>
      </c>
      <c r="BA393" s="13"/>
      <c r="BB393" s="13"/>
      <c r="BC393">
        <v>4</v>
      </c>
      <c r="BD393">
        <v>4</v>
      </c>
      <c r="BE393">
        <v>3.12</v>
      </c>
      <c r="BH393">
        <v>0</v>
      </c>
      <c r="BI393">
        <v>0</v>
      </c>
      <c r="BJ393">
        <v>0</v>
      </c>
      <c r="BK393">
        <v>0</v>
      </c>
      <c r="BL393" t="s">
        <v>4303</v>
      </c>
    </row>
    <row r="394" spans="1:64" x14ac:dyDescent="0.35">
      <c r="A394" s="30"/>
      <c r="B394" s="30">
        <v>43005.663194444445</v>
      </c>
      <c r="C394" t="s">
        <v>2817</v>
      </c>
      <c r="D394" t="s">
        <v>2818</v>
      </c>
      <c r="E394" t="s">
        <v>476</v>
      </c>
      <c r="F394" t="s">
        <v>2819</v>
      </c>
      <c r="G394" t="s">
        <v>2820</v>
      </c>
      <c r="H394" s="21" t="s">
        <v>2821</v>
      </c>
      <c r="I394" s="85">
        <v>1</v>
      </c>
      <c r="J394" s="85">
        <v>0</v>
      </c>
      <c r="K394" t="s">
        <v>2822</v>
      </c>
      <c r="L394" t="s">
        <v>948</v>
      </c>
      <c r="M394" t="s">
        <v>2823</v>
      </c>
      <c r="N394" t="str">
        <f>IF(SUM(ckCodingQTable[[#This Row],[NfmlPIs]:[NnonWhtAsnPIs]])&gt;0,"WMD","")</f>
        <v/>
      </c>
      <c r="O394" t="b">
        <f>_xlfn.XOR(IFERROR(MATCH(ckCodingQTable[[#This Row],[st_code]],EpscorTable[],0)&gt;0,FALSE),IFERROR(FIND("9150",ckCodingQTable[[#This Row],[propPRCs]])&gt;0,FALSE))</f>
        <v>0</v>
      </c>
      <c r="P394" s="21" t="b">
        <f>_xlfn.XOR(ckCodingQTable[[#This Row],[wmd]]&lt;&gt;"",IFERROR(FIND("9102",ckCodingQTable[[#This Row],[propPRCs]])&gt;0,FALSE))</f>
        <v>0</v>
      </c>
      <c r="Q394" t="s">
        <v>3036</v>
      </c>
      <c r="S394" s="106">
        <f>S393+(ckCodingQTable[[#This Row],[ILN]]&lt;"M")</f>
        <v>219</v>
      </c>
      <c r="T394" s="21" t="s">
        <v>2834</v>
      </c>
      <c r="U394" t="s">
        <v>1934</v>
      </c>
      <c r="V394" s="7" t="str">
        <f>HYPERLINK("https://www.ejacket.nsf.gov/ej/showProposal.do?ID="&amp;ckCodingQTable[[#This Row],[prop_id]],"eJ")</f>
        <v>eJ</v>
      </c>
      <c r="W394" t="s">
        <v>2825</v>
      </c>
      <c r="X394" t="s">
        <v>4304</v>
      </c>
      <c r="Y394" t="s">
        <v>1026</v>
      </c>
      <c r="Z394" t="s">
        <v>4305</v>
      </c>
      <c r="AA394" t="s">
        <v>2990</v>
      </c>
      <c r="AB394" s="109" t="str">
        <f>HYPERLINK("mailto:"&amp;ckCodingQTable[[#This Row],[email]]&amp;"&amp;subject=Your NSF Proposal:  "&amp;ckCodingQTable[[#This Row],[Div]]&amp;" "&amp;ckCodingQTable[[#This Row],[prop_id]], ckCodingQTable[[#This Row],[email]])</f>
        <v>lingming.zhang@utdallas.edu</v>
      </c>
      <c r="AC394" s="30">
        <v>43313</v>
      </c>
      <c r="AD394">
        <v>48</v>
      </c>
      <c r="AG394" s="110"/>
      <c r="AI394" s="26"/>
      <c r="AJ394" s="22"/>
      <c r="AN394" s="110"/>
      <c r="AO394" s="110"/>
      <c r="AP394" s="110"/>
      <c r="AQ394" s="110"/>
      <c r="AR394" s="7" t="str">
        <f>HYPERLINK("https://www.ejacket.nsf.gov/ej/showProposal.do?ID="&amp;ckCodingQTable[[#This Row],[prop_id]],"eJ")</f>
        <v>eJ</v>
      </c>
      <c r="AS394" t="s">
        <v>2829</v>
      </c>
      <c r="AT394" t="s">
        <v>4299</v>
      </c>
      <c r="AU394" t="b">
        <f>IF(ckCodingQTable[[#This Row],[ILN]]="N",SUBSTITUTE(AT393," ","")&lt;&gt;SUBSTITUTE(ckCodingQTable[[#This Row],[prop_titl_txt]]," ",""), FALSE)</f>
        <v>0</v>
      </c>
      <c r="AV394">
        <v>0</v>
      </c>
      <c r="AW394" s="13">
        <v>362997</v>
      </c>
      <c r="AX394" s="13">
        <v>362997</v>
      </c>
      <c r="AY394" s="13"/>
      <c r="AZ394" s="13">
        <v>24000</v>
      </c>
      <c r="BA394" s="13"/>
      <c r="BB394" s="13"/>
      <c r="BC394">
        <v>4</v>
      </c>
      <c r="BD394">
        <v>4</v>
      </c>
      <c r="BE394">
        <v>4</v>
      </c>
      <c r="BH394">
        <v>0</v>
      </c>
      <c r="BI394">
        <v>0</v>
      </c>
      <c r="BJ394">
        <v>0</v>
      </c>
      <c r="BK394">
        <v>0</v>
      </c>
      <c r="BL394" t="s">
        <v>4306</v>
      </c>
    </row>
    <row r="395" spans="1:64" x14ac:dyDescent="0.35">
      <c r="A395" s="30"/>
      <c r="B395" s="30">
        <v>43005.611805555556</v>
      </c>
      <c r="C395" t="s">
        <v>2839</v>
      </c>
      <c r="D395" t="s">
        <v>2840</v>
      </c>
      <c r="E395" t="s">
        <v>462</v>
      </c>
      <c r="F395" t="s">
        <v>2819</v>
      </c>
      <c r="G395" t="s">
        <v>2820</v>
      </c>
      <c r="H395" s="21" t="s">
        <v>2821</v>
      </c>
      <c r="I395" s="85">
        <v>1</v>
      </c>
      <c r="J395" s="85">
        <v>0</v>
      </c>
      <c r="L395" t="s">
        <v>761</v>
      </c>
      <c r="M395" t="s">
        <v>2862</v>
      </c>
      <c r="N395" t="str">
        <f>IF(SUM(ckCodingQTable[[#This Row],[NfmlPIs]:[NnonWhtAsnPIs]])&gt;0,"WMD","")</f>
        <v/>
      </c>
      <c r="O395" t="b">
        <f>_xlfn.XOR(IFERROR(MATCH(ckCodingQTable[[#This Row],[st_code]],EpscorTable[],0)&gt;0,FALSE),IFERROR(FIND("9150",ckCodingQTable[[#This Row],[propPRCs]])&gt;0,FALSE))</f>
        <v>0</v>
      </c>
      <c r="P395" s="21" t="b">
        <f>_xlfn.XOR(ckCodingQTable[[#This Row],[wmd]]&lt;&gt;"",IFERROR(FIND("9102",ckCodingQTable[[#This Row],[propPRCs]])&gt;0,FALSE))</f>
        <v>0</v>
      </c>
      <c r="Q395" t="s">
        <v>485</v>
      </c>
      <c r="S395" s="106">
        <f>S394+(ckCodingQTable[[#This Row],[ILN]]&lt;"M")</f>
        <v>220</v>
      </c>
      <c r="T395" s="21" t="s">
        <v>2824</v>
      </c>
      <c r="U395" t="s">
        <v>1942</v>
      </c>
      <c r="V395" s="7" t="str">
        <f>HYPERLINK("https://www.ejacket.nsf.gov/ej/showProposal.do?ID="&amp;ckCodingQTable[[#This Row],[prop_id]],"eJ")</f>
        <v>eJ</v>
      </c>
      <c r="W395" t="s">
        <v>2841</v>
      </c>
      <c r="X395" t="s">
        <v>1942</v>
      </c>
      <c r="Y395" t="s">
        <v>1943</v>
      </c>
      <c r="Z395" t="s">
        <v>3005</v>
      </c>
      <c r="AA395" t="s">
        <v>2956</v>
      </c>
      <c r="AB395" s="109" t="str">
        <f>HYPERLINK("mailto:"&amp;ckCodingQTable[[#This Row],[email]]&amp;"&amp;subject=Your NSF Proposal:  "&amp;ckCodingQTable[[#This Row],[Div]]&amp;" "&amp;ckCodingQTable[[#This Row],[prop_id]], ckCodingQTable[[#This Row],[email]])</f>
        <v>zink@ecs.umass.edu</v>
      </c>
      <c r="AC395" s="30">
        <v>43191</v>
      </c>
      <c r="AD395">
        <v>48</v>
      </c>
      <c r="AG395" s="110"/>
      <c r="AI395" s="26"/>
      <c r="AJ395" s="22"/>
      <c r="AN395" s="110"/>
      <c r="AO395" s="110"/>
      <c r="AP395" s="110"/>
      <c r="AQ395" s="110"/>
      <c r="AR395" s="7" t="str">
        <f>HYPERLINK("https://www.ejacket.nsf.gov/ej/showProposal.do?ID="&amp;ckCodingQTable[[#This Row],[prop_id]],"eJ")</f>
        <v>eJ</v>
      </c>
      <c r="AS395" t="s">
        <v>2829</v>
      </c>
      <c r="AT395" t="s">
        <v>4307</v>
      </c>
      <c r="AU395" t="b">
        <f>IF(ckCodingQTable[[#This Row],[ILN]]="N",SUBSTITUTE(AT394," ","")&lt;&gt;SUBSTITUTE(ckCodingQTable[[#This Row],[prop_titl_txt]]," ",""), FALSE)</f>
        <v>0</v>
      </c>
      <c r="AV395">
        <v>0</v>
      </c>
      <c r="AW395" s="13">
        <v>799990</v>
      </c>
      <c r="AX395" s="13">
        <v>799990</v>
      </c>
      <c r="AY395" s="13"/>
      <c r="AZ395" s="13">
        <v>30560</v>
      </c>
      <c r="BA395" s="13"/>
      <c r="BB395" s="13"/>
      <c r="BC395">
        <v>8</v>
      </c>
      <c r="BD395">
        <v>8</v>
      </c>
      <c r="BE395">
        <v>4</v>
      </c>
      <c r="BH395">
        <v>0</v>
      </c>
      <c r="BI395">
        <v>0</v>
      </c>
      <c r="BJ395">
        <v>0</v>
      </c>
      <c r="BK395">
        <v>0</v>
      </c>
      <c r="BL395" t="s">
        <v>4308</v>
      </c>
    </row>
    <row r="396" spans="1:64" x14ac:dyDescent="0.35">
      <c r="A396" s="30"/>
      <c r="B396" s="30">
        <v>43005.623611111114</v>
      </c>
      <c r="C396" t="s">
        <v>2839</v>
      </c>
      <c r="D396" t="s">
        <v>2840</v>
      </c>
      <c r="E396" t="s">
        <v>462</v>
      </c>
      <c r="F396" t="s">
        <v>2819</v>
      </c>
      <c r="G396" t="s">
        <v>2820</v>
      </c>
      <c r="H396" s="21" t="s">
        <v>2821</v>
      </c>
      <c r="I396" s="85">
        <v>1</v>
      </c>
      <c r="J396" s="85">
        <v>0</v>
      </c>
      <c r="L396" t="s">
        <v>761</v>
      </c>
      <c r="M396" t="s">
        <v>3162</v>
      </c>
      <c r="N396" t="str">
        <f>IF(SUM(ckCodingQTable[[#This Row],[NfmlPIs]:[NnonWhtAsnPIs]])&gt;0,"WMD","")</f>
        <v>WMD</v>
      </c>
      <c r="O396" t="b">
        <f>_xlfn.XOR(IFERROR(MATCH(ckCodingQTable[[#This Row],[st_code]],EpscorTable[],0)&gt;0,FALSE),IFERROR(FIND("9150",ckCodingQTable[[#This Row],[propPRCs]])&gt;0,FALSE))</f>
        <v>0</v>
      </c>
      <c r="P396" s="21" t="b">
        <f>_xlfn.XOR(ckCodingQTable[[#This Row],[wmd]]&lt;&gt;"",IFERROR(FIND("9102",ckCodingQTable[[#This Row],[propPRCs]])&gt;0,FALSE))</f>
        <v>1</v>
      </c>
      <c r="Q396" t="s">
        <v>485</v>
      </c>
      <c r="S396" s="106">
        <f>S395+(ckCodingQTable[[#This Row],[ILN]]&lt;"M")</f>
        <v>220</v>
      </c>
      <c r="T396" s="21" t="s">
        <v>2834</v>
      </c>
      <c r="U396" t="s">
        <v>1942</v>
      </c>
      <c r="V396" s="7" t="str">
        <f>HYPERLINK("https://www.ejacket.nsf.gov/ej/showProposal.do?ID="&amp;ckCodingQTable[[#This Row],[prop_id]],"eJ")</f>
        <v>eJ</v>
      </c>
      <c r="W396" t="s">
        <v>2841</v>
      </c>
      <c r="X396" t="s">
        <v>4309</v>
      </c>
      <c r="Y396" t="s">
        <v>4310</v>
      </c>
      <c r="Z396" t="s">
        <v>4311</v>
      </c>
      <c r="AA396" t="s">
        <v>676</v>
      </c>
      <c r="AB396" s="109" t="str">
        <f>HYPERLINK("mailto:"&amp;ckCodingQTable[[#This Row],[email]]&amp;"&amp;subject=Your NSF Proposal:  "&amp;ckCodingQTable[[#This Row],[Div]]&amp;" "&amp;ckCodingQTable[[#This Row],[prop_id]], ckCodingQTable[[#This Row],[email]])</f>
        <v>klara@cs.uiuc.edu</v>
      </c>
      <c r="AC396" s="30">
        <v>43191</v>
      </c>
      <c r="AD396">
        <v>48</v>
      </c>
      <c r="AG396" s="110"/>
      <c r="AI396" s="26"/>
      <c r="AJ396" s="22"/>
      <c r="AN396" s="110"/>
      <c r="AO396" s="110"/>
      <c r="AP396" s="110"/>
      <c r="AQ396" s="110"/>
      <c r="AR396" s="7" t="str">
        <f>HYPERLINK("https://www.ejacket.nsf.gov/ej/showProposal.do?ID="&amp;ckCodingQTable[[#This Row],[prop_id]],"eJ")</f>
        <v>eJ</v>
      </c>
      <c r="AS396" t="s">
        <v>2829</v>
      </c>
      <c r="AT396" t="s">
        <v>4307</v>
      </c>
      <c r="AU396" t="b">
        <f>IF(ckCodingQTable[[#This Row],[ILN]]="N",SUBSTITUTE(AT395," ","")&lt;&gt;SUBSTITUTE(ckCodingQTable[[#This Row],[prop_titl_txt]]," ",""), FALSE)</f>
        <v>0</v>
      </c>
      <c r="AV396">
        <v>0</v>
      </c>
      <c r="AW396" s="13">
        <v>400000</v>
      </c>
      <c r="AX396" s="13">
        <v>400000</v>
      </c>
      <c r="AY396" s="13"/>
      <c r="AZ396" s="13">
        <v>10000</v>
      </c>
      <c r="BA396" s="13"/>
      <c r="BB396" s="13"/>
      <c r="BC396">
        <v>4</v>
      </c>
      <c r="BD396">
        <v>4</v>
      </c>
      <c r="BE396">
        <v>2</v>
      </c>
      <c r="BH396">
        <v>2</v>
      </c>
      <c r="BI396">
        <v>0</v>
      </c>
      <c r="BJ396">
        <v>0</v>
      </c>
      <c r="BK396">
        <v>0</v>
      </c>
      <c r="BL396" t="s">
        <v>4312</v>
      </c>
    </row>
    <row r="397" spans="1:64" x14ac:dyDescent="0.35">
      <c r="A397" s="30"/>
      <c r="B397" s="30">
        <v>43005.614583333336</v>
      </c>
      <c r="C397" t="s">
        <v>2817</v>
      </c>
      <c r="D397" t="s">
        <v>2818</v>
      </c>
      <c r="E397" t="s">
        <v>476</v>
      </c>
      <c r="F397" t="s">
        <v>2819</v>
      </c>
      <c r="G397" t="s">
        <v>2820</v>
      </c>
      <c r="H397" s="21" t="s">
        <v>2821</v>
      </c>
      <c r="I397" s="85">
        <v>1</v>
      </c>
      <c r="J397" s="85">
        <v>0</v>
      </c>
      <c r="K397" t="s">
        <v>2822</v>
      </c>
      <c r="L397" t="s">
        <v>1358</v>
      </c>
      <c r="M397" t="s">
        <v>2851</v>
      </c>
      <c r="N397" t="str">
        <f>IF(SUM(ckCodingQTable[[#This Row],[NfmlPIs]:[NnonWhtAsnPIs]])&gt;0,"WMD","")</f>
        <v/>
      </c>
      <c r="O397" t="b">
        <f>_xlfn.XOR(IFERROR(MATCH(ckCodingQTable[[#This Row],[st_code]],EpscorTable[],0)&gt;0,FALSE),IFERROR(FIND("9150",ckCodingQTable[[#This Row],[propPRCs]])&gt;0,FALSE))</f>
        <v>0</v>
      </c>
      <c r="P397" s="21" t="b">
        <f>_xlfn.XOR(ckCodingQTable[[#This Row],[wmd]]&lt;&gt;"",IFERROR(FIND("9102",ckCodingQTable[[#This Row],[propPRCs]])&gt;0,FALSE))</f>
        <v>0</v>
      </c>
      <c r="Q397" t="s">
        <v>3459</v>
      </c>
      <c r="S397" s="106">
        <f>S396+(ckCodingQTable[[#This Row],[ILN]]&lt;"M")</f>
        <v>221</v>
      </c>
      <c r="T397" s="21" t="s">
        <v>2824</v>
      </c>
      <c r="U397" t="s">
        <v>1945</v>
      </c>
      <c r="V397" s="7" t="str">
        <f>HYPERLINK("https://www.ejacket.nsf.gov/ej/showProposal.do?ID="&amp;ckCodingQTable[[#This Row],[prop_id]],"eJ")</f>
        <v>eJ</v>
      </c>
      <c r="W397" t="s">
        <v>2825</v>
      </c>
      <c r="X397" t="s">
        <v>1945</v>
      </c>
      <c r="Y397" t="s">
        <v>1946</v>
      </c>
      <c r="Z397" t="s">
        <v>4313</v>
      </c>
      <c r="AA397" t="s">
        <v>2899</v>
      </c>
      <c r="AB397" s="109" t="str">
        <f>HYPERLINK("mailto:"&amp;ckCodingQTable[[#This Row],[email]]&amp;"&amp;subject=Your NSF Proposal:  "&amp;ckCodingQTable[[#This Row],[Div]]&amp;" "&amp;ckCodingQTable[[#This Row],[prop_id]], ckCodingQTable[[#This Row],[email]])</f>
        <v>gaudiot@uci.edu</v>
      </c>
      <c r="AC397" s="30">
        <v>43191</v>
      </c>
      <c r="AD397">
        <v>36</v>
      </c>
      <c r="AE397">
        <v>1</v>
      </c>
      <c r="AG397" s="110">
        <v>1</v>
      </c>
      <c r="AH397" t="s">
        <v>4314</v>
      </c>
      <c r="AI397" s="26">
        <v>6.75</v>
      </c>
      <c r="AJ397" s="22">
        <v>43081.464583333334</v>
      </c>
      <c r="AL397">
        <v>4</v>
      </c>
      <c r="AN397" s="110">
        <v>4</v>
      </c>
      <c r="AO397" s="110"/>
      <c r="AP397" s="110"/>
      <c r="AQ397" s="110"/>
      <c r="AR397" s="7" t="str">
        <f>HYPERLINK("https://www.ejacket.nsf.gov/ej/showProposal.do?ID="&amp;ckCodingQTable[[#This Row],[prop_id]],"eJ")</f>
        <v>eJ</v>
      </c>
      <c r="AS397" t="s">
        <v>2829</v>
      </c>
      <c r="AT397" t="s">
        <v>4315</v>
      </c>
      <c r="AU397" t="b">
        <f>IF(ckCodingQTable[[#This Row],[ILN]]="N",SUBSTITUTE(AT396," ","")&lt;&gt;SUBSTITUTE(ckCodingQTable[[#This Row],[prop_titl_txt]]," ",""), FALSE)</f>
        <v>0</v>
      </c>
      <c r="AV397">
        <v>0</v>
      </c>
      <c r="AW397" s="13">
        <v>570000</v>
      </c>
      <c r="AX397" s="13">
        <v>570000</v>
      </c>
      <c r="AY397" s="13"/>
      <c r="AZ397" s="13">
        <v>8655</v>
      </c>
      <c r="BA397" s="13"/>
      <c r="BB397" s="13"/>
      <c r="BC397">
        <v>6</v>
      </c>
      <c r="BD397">
        <v>3</v>
      </c>
      <c r="BE397">
        <v>3</v>
      </c>
      <c r="BH397">
        <v>0</v>
      </c>
      <c r="BI397">
        <v>0</v>
      </c>
      <c r="BJ397">
        <v>0</v>
      </c>
      <c r="BK397">
        <v>0</v>
      </c>
      <c r="BL397" t="s">
        <v>4316</v>
      </c>
    </row>
    <row r="398" spans="1:64" x14ac:dyDescent="0.35">
      <c r="A398" s="30"/>
      <c r="B398" s="30">
        <v>43005.551388888889</v>
      </c>
      <c r="C398" t="s">
        <v>2817</v>
      </c>
      <c r="D398" t="s">
        <v>2818</v>
      </c>
      <c r="E398" t="s">
        <v>476</v>
      </c>
      <c r="F398" t="s">
        <v>2819</v>
      </c>
      <c r="G398" t="s">
        <v>2820</v>
      </c>
      <c r="H398" s="21" t="s">
        <v>2821</v>
      </c>
      <c r="I398" s="85">
        <v>1</v>
      </c>
      <c r="J398" s="85">
        <v>0</v>
      </c>
      <c r="K398" t="s">
        <v>2822</v>
      </c>
      <c r="L398" t="s">
        <v>1358</v>
      </c>
      <c r="M398" t="s">
        <v>101</v>
      </c>
      <c r="N398" t="str">
        <f>IF(SUM(ckCodingQTable[[#This Row],[NfmlPIs]:[NnonWhtAsnPIs]])&gt;0,"WMD","")</f>
        <v/>
      </c>
      <c r="O398" t="b">
        <f>_xlfn.XOR(IFERROR(MATCH(ckCodingQTable[[#This Row],[st_code]],EpscorTable[],0)&gt;0,FALSE),IFERROR(FIND("9150",ckCodingQTable[[#This Row],[propPRCs]])&gt;0,FALSE))</f>
        <v>1</v>
      </c>
      <c r="P398" s="21" t="b">
        <f>_xlfn.XOR(ckCodingQTable[[#This Row],[wmd]]&lt;&gt;"",IFERROR(FIND("9102",ckCodingQTable[[#This Row],[propPRCs]])&gt;0,FALSE))</f>
        <v>0</v>
      </c>
      <c r="Q398" t="s">
        <v>3459</v>
      </c>
      <c r="S398" s="106">
        <f>S397+(ckCodingQTable[[#This Row],[ILN]]&lt;"M")</f>
        <v>221</v>
      </c>
      <c r="T398" s="21" t="s">
        <v>2834</v>
      </c>
      <c r="U398" t="s">
        <v>1945</v>
      </c>
      <c r="V398" s="7" t="str">
        <f>HYPERLINK("https://www.ejacket.nsf.gov/ej/showProposal.do?ID="&amp;ckCodingQTable[[#This Row],[prop_id]],"eJ")</f>
        <v>eJ</v>
      </c>
      <c r="W398" t="s">
        <v>2825</v>
      </c>
      <c r="X398" t="s">
        <v>4317</v>
      </c>
      <c r="Y398" t="s">
        <v>4048</v>
      </c>
      <c r="Z398" t="s">
        <v>4318</v>
      </c>
      <c r="AA398" t="s">
        <v>710</v>
      </c>
      <c r="AB398" s="109" t="str">
        <f>HYPERLINK("mailto:"&amp;ckCodingQTable[[#This Row],[email]]&amp;"&amp;subject=Your NSF Proposal:  "&amp;ckCodingQTable[[#This Row],[Div]]&amp;" "&amp;ckCodingQTable[[#This Row],[prop_id]], ckCodingQTable[[#This Row],[email]])</f>
        <v>ggao@eecis.udel.edu</v>
      </c>
      <c r="AC398" s="30">
        <v>43191</v>
      </c>
      <c r="AD398">
        <v>36</v>
      </c>
      <c r="AG398" s="110"/>
      <c r="AI398" s="26"/>
      <c r="AJ398" s="22"/>
      <c r="AN398" s="110"/>
      <c r="AO398" s="110"/>
      <c r="AP398" s="110"/>
      <c r="AQ398" s="110"/>
      <c r="AR398" s="7" t="str">
        <f>HYPERLINK("https://www.ejacket.nsf.gov/ej/showProposal.do?ID="&amp;ckCodingQTable[[#This Row],[prop_id]],"eJ")</f>
        <v>eJ</v>
      </c>
      <c r="AS398" t="s">
        <v>2829</v>
      </c>
      <c r="AT398" t="s">
        <v>4315</v>
      </c>
      <c r="AU398" t="b">
        <f>IF(ckCodingQTable[[#This Row],[ILN]]="N",SUBSTITUTE(AT397," ","")&lt;&gt;SUBSTITUTE(ckCodingQTable[[#This Row],[prop_titl_txt]]," ",""), FALSE)</f>
        <v>0</v>
      </c>
      <c r="AV398">
        <v>0</v>
      </c>
      <c r="AW398" s="13">
        <v>630000</v>
      </c>
      <c r="AX398" s="13">
        <v>630000</v>
      </c>
      <c r="AY398" s="13"/>
      <c r="AZ398" s="13"/>
      <c r="BA398" s="13"/>
      <c r="BB398" s="13"/>
      <c r="BC398">
        <v>6</v>
      </c>
      <c r="BD398">
        <v>3</v>
      </c>
      <c r="BG398">
        <v>3</v>
      </c>
      <c r="BH398">
        <v>0</v>
      </c>
      <c r="BI398">
        <v>0</v>
      </c>
      <c r="BJ398">
        <v>0</v>
      </c>
      <c r="BK398">
        <v>0</v>
      </c>
      <c r="BL398" t="s">
        <v>4319</v>
      </c>
    </row>
    <row r="399" spans="1:64" x14ac:dyDescent="0.35">
      <c r="A399" s="30"/>
      <c r="B399" s="30">
        <v>43005.616666666669</v>
      </c>
      <c r="C399" t="s">
        <v>2839</v>
      </c>
      <c r="D399" t="s">
        <v>2840</v>
      </c>
      <c r="E399" t="s">
        <v>464</v>
      </c>
      <c r="F399" t="s">
        <v>2819</v>
      </c>
      <c r="G399" t="s">
        <v>2820</v>
      </c>
      <c r="H399" s="21" t="s">
        <v>2821</v>
      </c>
      <c r="I399" s="85">
        <v>1</v>
      </c>
      <c r="J399" s="85">
        <v>0</v>
      </c>
      <c r="L399" t="s">
        <v>1119</v>
      </c>
      <c r="M399" t="s">
        <v>1276</v>
      </c>
      <c r="N399" t="str">
        <f>IF(SUM(ckCodingQTable[[#This Row],[NfmlPIs]:[NnonWhtAsnPIs]])&gt;0,"WMD","")</f>
        <v/>
      </c>
      <c r="O399" t="b">
        <f>_xlfn.XOR(IFERROR(MATCH(ckCodingQTable[[#This Row],[st_code]],EpscorTable[],0)&gt;0,FALSE),IFERROR(FIND("9150",ckCodingQTable[[#This Row],[propPRCs]])&gt;0,FALSE))</f>
        <v>0</v>
      </c>
      <c r="P399" s="21" t="b">
        <f>_xlfn.XOR(ckCodingQTable[[#This Row],[wmd]]&lt;&gt;"",IFERROR(FIND("9102",ckCodingQTable[[#This Row],[propPRCs]])&gt;0,FALSE))</f>
        <v>0</v>
      </c>
      <c r="Q399" t="s">
        <v>485</v>
      </c>
      <c r="S399" s="106">
        <f>S398+(ckCodingQTable[[#This Row],[ILN]]&lt;"M")</f>
        <v>222</v>
      </c>
      <c r="T399" s="21" t="s">
        <v>2824</v>
      </c>
      <c r="U399" t="s">
        <v>1953</v>
      </c>
      <c r="V399" s="7" t="str">
        <f>HYPERLINK("https://www.ejacket.nsf.gov/ej/showProposal.do?ID="&amp;ckCodingQTable[[#This Row],[prop_id]],"eJ")</f>
        <v>eJ</v>
      </c>
      <c r="W399" t="s">
        <v>2841</v>
      </c>
      <c r="X399" t="s">
        <v>1953</v>
      </c>
      <c r="Y399" t="s">
        <v>1954</v>
      </c>
      <c r="Z399" t="s">
        <v>3005</v>
      </c>
      <c r="AA399" t="s">
        <v>565</v>
      </c>
      <c r="AB399" s="109" t="str">
        <f>HYPERLINK("mailto:"&amp;ckCodingQTable[[#This Row],[email]]&amp;"&amp;subject=Your NSF Proposal:  "&amp;ckCodingQTable[[#This Row],[Div]]&amp;" "&amp;ckCodingQTable[[#This Row],[prop_id]], ckCodingQTable[[#This Row],[email]])</f>
        <v>michael.zavlanos@duke.edu</v>
      </c>
      <c r="AC399" s="30">
        <v>43252</v>
      </c>
      <c r="AD399">
        <v>48</v>
      </c>
      <c r="AG399" s="110"/>
      <c r="AI399" s="26"/>
      <c r="AJ399" s="22"/>
      <c r="AN399" s="110"/>
      <c r="AO399" s="110"/>
      <c r="AP399" s="110"/>
      <c r="AQ399" s="110"/>
      <c r="AR399" s="7" t="str">
        <f>HYPERLINK("https://www.ejacket.nsf.gov/ej/showProposal.do?ID="&amp;ckCodingQTable[[#This Row],[prop_id]],"eJ")</f>
        <v>eJ</v>
      </c>
      <c r="AS399" t="s">
        <v>2829</v>
      </c>
      <c r="AT399" t="s">
        <v>4320</v>
      </c>
      <c r="AU399" t="b">
        <f>IF(ckCodingQTable[[#This Row],[ILN]]="N",SUBSTITUTE(AT398," ","")&lt;&gt;SUBSTITUTE(ckCodingQTable[[#This Row],[prop_titl_txt]]," ",""), FALSE)</f>
        <v>0</v>
      </c>
      <c r="AV399">
        <v>0</v>
      </c>
      <c r="AW399" s="13">
        <v>531736</v>
      </c>
      <c r="AX399" s="13">
        <v>531736</v>
      </c>
      <c r="AY399" s="13"/>
      <c r="AZ399" s="13">
        <v>9900</v>
      </c>
      <c r="BA399" s="13"/>
      <c r="BB399" s="13"/>
      <c r="BC399">
        <v>4</v>
      </c>
      <c r="BD399">
        <v>4</v>
      </c>
      <c r="BE399">
        <v>4</v>
      </c>
      <c r="BH399">
        <v>0</v>
      </c>
      <c r="BI399">
        <v>0</v>
      </c>
      <c r="BJ399">
        <v>0</v>
      </c>
      <c r="BK399">
        <v>0</v>
      </c>
      <c r="BL399" t="s">
        <v>4321</v>
      </c>
    </row>
    <row r="400" spans="1:64" x14ac:dyDescent="0.35">
      <c r="A400" s="30"/>
      <c r="B400" s="30">
        <v>43005.625</v>
      </c>
      <c r="C400" t="s">
        <v>2839</v>
      </c>
      <c r="D400" t="s">
        <v>2840</v>
      </c>
      <c r="E400" t="s">
        <v>464</v>
      </c>
      <c r="F400" t="s">
        <v>2819</v>
      </c>
      <c r="G400" t="s">
        <v>2820</v>
      </c>
      <c r="H400" s="21" t="s">
        <v>2821</v>
      </c>
      <c r="I400" s="85">
        <v>1</v>
      </c>
      <c r="J400" s="85">
        <v>0</v>
      </c>
      <c r="L400" t="s">
        <v>1119</v>
      </c>
      <c r="M400" t="s">
        <v>3098</v>
      </c>
      <c r="N400" t="str">
        <f>IF(SUM(ckCodingQTable[[#This Row],[NfmlPIs]:[NnonWhtAsnPIs]])&gt;0,"WMD","")</f>
        <v>WMD</v>
      </c>
      <c r="O400" t="b">
        <f>_xlfn.XOR(IFERROR(MATCH(ckCodingQTable[[#This Row],[st_code]],EpscorTable[],0)&gt;0,FALSE),IFERROR(FIND("9150",ckCodingQTable[[#This Row],[propPRCs]])&gt;0,FALSE))</f>
        <v>0</v>
      </c>
      <c r="P400" s="21" t="b">
        <f>_xlfn.XOR(ckCodingQTable[[#This Row],[wmd]]&lt;&gt;"",IFERROR(FIND("9102",ckCodingQTable[[#This Row],[propPRCs]])&gt;0,FALSE))</f>
        <v>1</v>
      </c>
      <c r="Q400" t="s">
        <v>485</v>
      </c>
      <c r="S400" s="106">
        <f>S399+(ckCodingQTable[[#This Row],[ILN]]&lt;"M")</f>
        <v>222</v>
      </c>
      <c r="T400" s="21" t="s">
        <v>2834</v>
      </c>
      <c r="U400" t="s">
        <v>1953</v>
      </c>
      <c r="V400" s="7" t="str">
        <f>HYPERLINK("https://www.ejacket.nsf.gov/ej/showProposal.do?ID="&amp;ckCodingQTable[[#This Row],[prop_id]],"eJ")</f>
        <v>eJ</v>
      </c>
      <c r="W400" t="s">
        <v>2841</v>
      </c>
      <c r="X400" t="s">
        <v>4322</v>
      </c>
      <c r="Y400" t="s">
        <v>4323</v>
      </c>
      <c r="Z400" t="s">
        <v>4324</v>
      </c>
      <c r="AA400" t="s">
        <v>644</v>
      </c>
      <c r="AB400" s="109" t="str">
        <f>HYPERLINK("mailto:"&amp;ckCodingQTable[[#This Row],[email]]&amp;"&amp;subject=Your NSF Proposal:  "&amp;ckCodingQTable[[#This Row],[Div]]&amp;" "&amp;ckCodingQTable[[#This Row],[prop_id]], ckCodingQTable[[#This Row],[email]])</f>
        <v>darinka.dentcheva@stevens.edu</v>
      </c>
      <c r="AC400" s="30">
        <v>43252</v>
      </c>
      <c r="AD400">
        <v>48</v>
      </c>
      <c r="AG400" s="110"/>
      <c r="AI400" s="26"/>
      <c r="AJ400" s="22"/>
      <c r="AN400" s="110"/>
      <c r="AO400" s="110"/>
      <c r="AP400" s="110"/>
      <c r="AQ400" s="110"/>
      <c r="AR400" s="7" t="str">
        <f>HYPERLINK("https://www.ejacket.nsf.gov/ej/showProposal.do?ID="&amp;ckCodingQTable[[#This Row],[prop_id]],"eJ")</f>
        <v>eJ</v>
      </c>
      <c r="AS400" t="s">
        <v>2829</v>
      </c>
      <c r="AT400" t="s">
        <v>4320</v>
      </c>
      <c r="AU400" t="b">
        <f>IF(ckCodingQTable[[#This Row],[ILN]]="N",SUBSTITUTE(AT399," ","")&lt;&gt;SUBSTITUTE(ckCodingQTable[[#This Row],[prop_titl_txt]]," ",""), FALSE)</f>
        <v>0</v>
      </c>
      <c r="AV400">
        <v>0</v>
      </c>
      <c r="AW400" s="13">
        <v>498717</v>
      </c>
      <c r="AX400" s="13">
        <v>498717</v>
      </c>
      <c r="AY400" s="13"/>
      <c r="AZ400" s="13">
        <v>26400</v>
      </c>
      <c r="BA400" s="13"/>
      <c r="BB400" s="13"/>
      <c r="BC400">
        <v>4</v>
      </c>
      <c r="BD400">
        <v>4</v>
      </c>
      <c r="BE400">
        <v>4</v>
      </c>
      <c r="BH400">
        <v>1</v>
      </c>
      <c r="BI400">
        <v>0</v>
      </c>
      <c r="BJ400">
        <v>0</v>
      </c>
      <c r="BK400">
        <v>0</v>
      </c>
      <c r="BL400" t="s">
        <v>4325</v>
      </c>
    </row>
    <row r="401" spans="1:64" x14ac:dyDescent="0.35">
      <c r="A401" s="30"/>
      <c r="B401" s="30">
        <v>43005.617361111108</v>
      </c>
      <c r="C401" t="s">
        <v>2868</v>
      </c>
      <c r="D401" t="s">
        <v>2869</v>
      </c>
      <c r="E401" t="s">
        <v>468</v>
      </c>
      <c r="F401" t="s">
        <v>2819</v>
      </c>
      <c r="G401" t="s">
        <v>2820</v>
      </c>
      <c r="H401" s="21" t="s">
        <v>2821</v>
      </c>
      <c r="I401" s="85">
        <v>1</v>
      </c>
      <c r="J401" s="85">
        <v>0</v>
      </c>
      <c r="L401" t="s">
        <v>807</v>
      </c>
      <c r="M401" t="s">
        <v>2856</v>
      </c>
      <c r="N401" t="str">
        <f>IF(SUM(ckCodingQTable[[#This Row],[NfmlPIs]:[NnonWhtAsnPIs]])&gt;0,"WMD","")</f>
        <v>WMD</v>
      </c>
      <c r="O401" t="b">
        <f>_xlfn.XOR(IFERROR(MATCH(ckCodingQTable[[#This Row],[st_code]],EpscorTable[],0)&gt;0,FALSE),IFERROR(FIND("9150",ckCodingQTable[[#This Row],[propPRCs]])&gt;0,FALSE))</f>
        <v>0</v>
      </c>
      <c r="P401" s="21" t="b">
        <f>_xlfn.XOR(ckCodingQTable[[#This Row],[wmd]]&lt;&gt;"",IFERROR(FIND("9102",ckCodingQTable[[#This Row],[propPRCs]])&gt;0,FALSE))</f>
        <v>1</v>
      </c>
      <c r="Q401" t="s">
        <v>468</v>
      </c>
      <c r="S401" s="106">
        <f>S400+(ckCodingQTable[[#This Row],[ILN]]&lt;"M")</f>
        <v>223</v>
      </c>
      <c r="T401" s="21" t="s">
        <v>2863</v>
      </c>
      <c r="U401" t="s">
        <v>1956</v>
      </c>
      <c r="V401" s="7" t="str">
        <f>HYPERLINK("https://www.ejacket.nsf.gov/ej/showProposal.do?ID="&amp;ckCodingQTable[[#This Row],[prop_id]],"eJ")</f>
        <v>eJ</v>
      </c>
      <c r="W401" t="s">
        <v>2871</v>
      </c>
      <c r="X401" t="s">
        <v>1956</v>
      </c>
      <c r="Y401" t="s">
        <v>1957</v>
      </c>
      <c r="Z401" t="s">
        <v>3383</v>
      </c>
      <c r="AA401" t="s">
        <v>3384</v>
      </c>
      <c r="AB401" s="109" t="str">
        <f>HYPERLINK("mailto:"&amp;ckCodingQTable[[#This Row],[email]]&amp;"&amp;subject=Your NSF Proposal:  "&amp;ckCodingQTable[[#This Row],[Div]]&amp;" "&amp;ckCodingQTable[[#This Row],[prop_id]], ckCodingQTable[[#This Row],[email]])</f>
        <v>bowman@vt.edu</v>
      </c>
      <c r="AC401" s="30">
        <v>43252</v>
      </c>
      <c r="AD401">
        <v>48</v>
      </c>
      <c r="AG401" s="110"/>
      <c r="AI401" s="26"/>
      <c r="AJ401" s="22"/>
      <c r="AN401" s="110"/>
      <c r="AO401" s="110"/>
      <c r="AP401" s="110"/>
      <c r="AQ401" s="110"/>
      <c r="AR401" s="7" t="str">
        <f>HYPERLINK("https://www.ejacket.nsf.gov/ej/showProposal.do?ID="&amp;ckCodingQTable[[#This Row],[prop_id]],"eJ")</f>
        <v>eJ</v>
      </c>
      <c r="AS401" t="s">
        <v>2829</v>
      </c>
      <c r="AT401" t="s">
        <v>4326</v>
      </c>
      <c r="AU401" t="b">
        <f>IF(ckCodingQTable[[#This Row],[ILN]]="N",SUBSTITUTE(AT400," ","")&lt;&gt;SUBSTITUTE(ckCodingQTable[[#This Row],[prop_titl_txt]]," ",""), FALSE)</f>
        <v>0</v>
      </c>
      <c r="AV401">
        <v>0</v>
      </c>
      <c r="AW401" s="13">
        <v>1897959</v>
      </c>
      <c r="AX401" s="13">
        <v>1897959</v>
      </c>
      <c r="AY401" s="13"/>
      <c r="AZ401" s="13">
        <v>13600</v>
      </c>
      <c r="BA401" s="13"/>
      <c r="BB401" s="13"/>
      <c r="BC401">
        <v>18</v>
      </c>
      <c r="BD401">
        <v>24</v>
      </c>
      <c r="BE401">
        <v>16</v>
      </c>
      <c r="BG401">
        <v>8</v>
      </c>
      <c r="BH401">
        <v>2</v>
      </c>
      <c r="BI401">
        <v>0</v>
      </c>
      <c r="BJ401">
        <v>0</v>
      </c>
      <c r="BK401">
        <v>0</v>
      </c>
      <c r="BL401" t="s">
        <v>3385</v>
      </c>
    </row>
    <row r="402" spans="1:64" x14ac:dyDescent="0.35">
      <c r="A402" s="30"/>
      <c r="B402" s="30">
        <v>43005.618055555555</v>
      </c>
      <c r="C402" t="s">
        <v>2817</v>
      </c>
      <c r="D402" t="s">
        <v>2818</v>
      </c>
      <c r="E402" t="s">
        <v>474</v>
      </c>
      <c r="F402" t="s">
        <v>2819</v>
      </c>
      <c r="G402" t="s">
        <v>2820</v>
      </c>
      <c r="H402" s="21" t="s">
        <v>2821</v>
      </c>
      <c r="I402" s="85">
        <v>0</v>
      </c>
      <c r="J402" s="85">
        <v>0</v>
      </c>
      <c r="K402" t="s">
        <v>2822</v>
      </c>
      <c r="L402" t="s">
        <v>1201</v>
      </c>
      <c r="M402" t="s">
        <v>3254</v>
      </c>
      <c r="N402" t="str">
        <f>IF(SUM(ckCodingQTable[[#This Row],[NfmlPIs]:[NnonWhtAsnPIs]])&gt;0,"WMD","")</f>
        <v>WMD</v>
      </c>
      <c r="O402" t="b">
        <f>_xlfn.XOR(IFERROR(MATCH(ckCodingQTable[[#This Row],[st_code]],EpscorTable[],0)&gt;0,FALSE),IFERROR(FIND("9150",ckCodingQTable[[#This Row],[propPRCs]])&gt;0,FALSE))</f>
        <v>0</v>
      </c>
      <c r="P402" s="21" t="b">
        <f>_xlfn.XOR(ckCodingQTable[[#This Row],[wmd]]&lt;&gt;"",IFERROR(FIND("9102",ckCodingQTable[[#This Row],[propPRCs]])&gt;0,FALSE))</f>
        <v>1</v>
      </c>
      <c r="S402" s="106">
        <f>S401+(ckCodingQTable[[#This Row],[ILN]]&lt;"M")</f>
        <v>224</v>
      </c>
      <c r="T402" s="21" t="s">
        <v>2863</v>
      </c>
      <c r="U402" t="s">
        <v>1959</v>
      </c>
      <c r="V402" s="7" t="str">
        <f>HYPERLINK("https://www.ejacket.nsf.gov/ej/showProposal.do?ID="&amp;ckCodingQTable[[#This Row],[prop_id]],"eJ")</f>
        <v>eJ</v>
      </c>
      <c r="W402" t="s">
        <v>2825</v>
      </c>
      <c r="X402" t="s">
        <v>1959</v>
      </c>
      <c r="Y402" t="s">
        <v>1960</v>
      </c>
      <c r="Z402" t="s">
        <v>2969</v>
      </c>
      <c r="AA402" t="s">
        <v>3257</v>
      </c>
      <c r="AB402" s="109" t="str">
        <f>HYPERLINK("mailto:"&amp;ckCodingQTable[[#This Row],[email]]&amp;"&amp;subject=Your NSF Proposal:  "&amp;ckCodingQTable[[#This Row],[Div]]&amp;" "&amp;ckCodingQTable[[#This Row],[prop_id]], ckCodingQTable[[#This Row],[email]])</f>
        <v>becca.lu.willett@gmail.com</v>
      </c>
      <c r="AC402" s="30">
        <v>43132</v>
      </c>
      <c r="AD402">
        <v>48</v>
      </c>
      <c r="AG402" s="110"/>
      <c r="AI402" s="26"/>
      <c r="AJ402" s="22"/>
      <c r="AN402" s="110"/>
      <c r="AO402" s="110"/>
      <c r="AP402" s="110"/>
      <c r="AQ402" s="110"/>
      <c r="AR402" s="7" t="str">
        <f>HYPERLINK("https://www.ejacket.nsf.gov/ej/showProposal.do?ID="&amp;ckCodingQTable[[#This Row],[prop_id]],"eJ")</f>
        <v>eJ</v>
      </c>
      <c r="AS402" t="s">
        <v>2829</v>
      </c>
      <c r="AT402" t="s">
        <v>4327</v>
      </c>
      <c r="AU402" t="b">
        <f>IF(ckCodingQTable[[#This Row],[ILN]]="N",SUBSTITUTE(AT401," ","")&lt;&gt;SUBSTITUTE(ckCodingQTable[[#This Row],[prop_titl_txt]]," ",""), FALSE)</f>
        <v>0</v>
      </c>
      <c r="AV402">
        <v>0</v>
      </c>
      <c r="AW402" s="13">
        <v>1187703</v>
      </c>
      <c r="AX402" s="13">
        <v>1187703</v>
      </c>
      <c r="AY402" s="13"/>
      <c r="AZ402" s="13">
        <v>48000</v>
      </c>
      <c r="BA402" s="13"/>
      <c r="BB402" s="13"/>
      <c r="BC402">
        <v>12</v>
      </c>
      <c r="BD402">
        <v>12</v>
      </c>
      <c r="BE402">
        <v>9.6</v>
      </c>
      <c r="BH402">
        <v>2</v>
      </c>
      <c r="BI402">
        <v>0</v>
      </c>
      <c r="BJ402">
        <v>0</v>
      </c>
      <c r="BK402">
        <v>0</v>
      </c>
      <c r="BL402" t="s">
        <v>4328</v>
      </c>
    </row>
    <row r="403" spans="1:64" x14ac:dyDescent="0.35">
      <c r="A403" s="30"/>
      <c r="B403" s="30">
        <v>43005.618750000001</v>
      </c>
      <c r="C403" t="s">
        <v>2868</v>
      </c>
      <c r="D403" t="s">
        <v>2869</v>
      </c>
      <c r="E403" t="s">
        <v>468</v>
      </c>
      <c r="F403" t="s">
        <v>2819</v>
      </c>
      <c r="G403" t="s">
        <v>2820</v>
      </c>
      <c r="H403" s="21" t="s">
        <v>2821</v>
      </c>
      <c r="I403" s="85">
        <v>1</v>
      </c>
      <c r="J403" s="85">
        <v>0</v>
      </c>
      <c r="K403" t="s">
        <v>2911</v>
      </c>
      <c r="L403" t="s">
        <v>807</v>
      </c>
      <c r="M403" t="s">
        <v>2907</v>
      </c>
      <c r="N403" t="str">
        <f>IF(SUM(ckCodingQTable[[#This Row],[NfmlPIs]:[NnonWhtAsnPIs]])&gt;0,"WMD","")</f>
        <v>WMD</v>
      </c>
      <c r="O403" t="b">
        <f>_xlfn.XOR(IFERROR(MATCH(ckCodingQTable[[#This Row],[st_code]],EpscorTable[],0)&gt;0,FALSE),IFERROR(FIND("9150",ckCodingQTable[[#This Row],[propPRCs]])&gt;0,FALSE))</f>
        <v>0</v>
      </c>
      <c r="P403" s="21" t="b">
        <f>_xlfn.XOR(ckCodingQTable[[#This Row],[wmd]]&lt;&gt;"",IFERROR(FIND("9102",ckCodingQTable[[#This Row],[propPRCs]])&gt;0,FALSE))</f>
        <v>1</v>
      </c>
      <c r="Q403" t="s">
        <v>2912</v>
      </c>
      <c r="S403" s="106">
        <f>S402+(ckCodingQTable[[#This Row],[ILN]]&lt;"M")</f>
        <v>225</v>
      </c>
      <c r="T403" s="21" t="s">
        <v>2824</v>
      </c>
      <c r="U403" t="s">
        <v>1962</v>
      </c>
      <c r="V403" s="7" t="str">
        <f>HYPERLINK("https://www.ejacket.nsf.gov/ej/showProposal.do?ID="&amp;ckCodingQTable[[#This Row],[prop_id]],"eJ")</f>
        <v>eJ</v>
      </c>
      <c r="W403" t="s">
        <v>2871</v>
      </c>
      <c r="X403" t="s">
        <v>1962</v>
      </c>
      <c r="Y403" t="s">
        <v>1963</v>
      </c>
      <c r="Z403" t="s">
        <v>4329</v>
      </c>
      <c r="AA403" t="s">
        <v>713</v>
      </c>
      <c r="AB403" s="109" t="str">
        <f>HYPERLINK("mailto:"&amp;ckCodingQTable[[#This Row],[email]]&amp;"&amp;subject=Your NSF Proposal:  "&amp;ckCodingQTable[[#This Row],[Div]]&amp;" "&amp;ckCodingQTable[[#This Row],[prop_id]], ckCodingQTable[[#This Row],[email]])</f>
        <v>lindtner@umich.edu</v>
      </c>
      <c r="AC403" s="30">
        <v>43344</v>
      </c>
      <c r="AD403">
        <v>48</v>
      </c>
      <c r="AG403" s="110"/>
      <c r="AI403" s="26"/>
      <c r="AJ403" s="22"/>
      <c r="AN403" s="110"/>
      <c r="AO403" s="110"/>
      <c r="AP403" s="110"/>
      <c r="AQ403" s="110"/>
      <c r="AR403" s="7" t="str">
        <f>HYPERLINK("https://www.ejacket.nsf.gov/ej/showProposal.do?ID="&amp;ckCodingQTable[[#This Row],[prop_id]],"eJ")</f>
        <v>eJ</v>
      </c>
      <c r="AS403" t="s">
        <v>2881</v>
      </c>
      <c r="AT403" t="s">
        <v>4330</v>
      </c>
      <c r="AU403" t="b">
        <f>IF(ckCodingQTable[[#This Row],[ILN]]="N",SUBSTITUTE(AT402," ","")&lt;&gt;SUBSTITUTE(ckCodingQTable[[#This Row],[prop_titl_txt]]," ",""), FALSE)</f>
        <v>0</v>
      </c>
      <c r="AV403">
        <v>0</v>
      </c>
      <c r="AW403" s="13">
        <v>610000</v>
      </c>
      <c r="AX403" s="13">
        <v>610000</v>
      </c>
      <c r="AY403" s="13"/>
      <c r="AZ403" s="13">
        <v>5000</v>
      </c>
      <c r="BA403" s="13"/>
      <c r="BB403" s="13"/>
      <c r="BC403">
        <v>6</v>
      </c>
      <c r="BD403">
        <v>8</v>
      </c>
      <c r="BE403">
        <v>5</v>
      </c>
      <c r="BF403">
        <v>4.5</v>
      </c>
      <c r="BH403">
        <v>2</v>
      </c>
      <c r="BI403">
        <v>0</v>
      </c>
      <c r="BJ403">
        <v>0</v>
      </c>
      <c r="BK403">
        <v>0</v>
      </c>
      <c r="BL403" t="s">
        <v>4331</v>
      </c>
    </row>
    <row r="404" spans="1:64" x14ac:dyDescent="0.35">
      <c r="A404" s="30"/>
      <c r="B404" s="30">
        <v>43004.595138888886</v>
      </c>
      <c r="C404" t="s">
        <v>2868</v>
      </c>
      <c r="D404" t="s">
        <v>2869</v>
      </c>
      <c r="E404" t="s">
        <v>468</v>
      </c>
      <c r="F404" t="s">
        <v>2819</v>
      </c>
      <c r="G404" t="s">
        <v>2820</v>
      </c>
      <c r="H404" s="21" t="s">
        <v>2821</v>
      </c>
      <c r="I404" s="85">
        <v>1</v>
      </c>
      <c r="J404" s="85">
        <v>0</v>
      </c>
      <c r="K404" t="s">
        <v>2911</v>
      </c>
      <c r="L404" t="s">
        <v>807</v>
      </c>
      <c r="M404" t="s">
        <v>3037</v>
      </c>
      <c r="N404" t="str">
        <f>IF(SUM(ckCodingQTable[[#This Row],[NfmlPIs]:[NnonWhtAsnPIs]])&gt;0,"WMD","")</f>
        <v>WMD</v>
      </c>
      <c r="O404" t="b">
        <f>_xlfn.XOR(IFERROR(MATCH(ckCodingQTable[[#This Row],[st_code]],EpscorTable[],0)&gt;0,FALSE),IFERROR(FIND("9150",ckCodingQTable[[#This Row],[propPRCs]])&gt;0,FALSE))</f>
        <v>0</v>
      </c>
      <c r="P404" s="21" t="b">
        <f>_xlfn.XOR(ckCodingQTable[[#This Row],[wmd]]&lt;&gt;"",IFERROR(FIND("9102",ckCodingQTable[[#This Row],[propPRCs]])&gt;0,FALSE))</f>
        <v>1</v>
      </c>
      <c r="Q404" t="s">
        <v>2912</v>
      </c>
      <c r="S404" s="106">
        <f>S403+(ckCodingQTable[[#This Row],[ILN]]&lt;"M")</f>
        <v>225</v>
      </c>
      <c r="T404" s="21" t="s">
        <v>2834</v>
      </c>
      <c r="U404" t="s">
        <v>1962</v>
      </c>
      <c r="V404" s="7" t="str">
        <f>HYPERLINK("https://www.ejacket.nsf.gov/ej/showProposal.do?ID="&amp;ckCodingQTable[[#This Row],[prop_id]],"eJ")</f>
        <v>eJ</v>
      </c>
      <c r="W404" t="s">
        <v>2871</v>
      </c>
      <c r="X404" t="s">
        <v>4332</v>
      </c>
      <c r="Y404" t="s">
        <v>4333</v>
      </c>
      <c r="Z404" t="s">
        <v>4334</v>
      </c>
      <c r="AA404" t="s">
        <v>574</v>
      </c>
      <c r="AB404" s="109" t="str">
        <f>HYPERLINK("mailto:"&amp;ckCodingQTable[[#This Row],[email]]&amp;"&amp;subject=Your NSF Proposal:  "&amp;ckCodingQTable[[#This Row],[Div]]&amp;" "&amp;ckCodingQTable[[#This Row],[prop_id]], ckCodingQTable[[#This Row],[email]])</f>
        <v>selu@indiana.edu</v>
      </c>
      <c r="AC404" s="30">
        <v>43344</v>
      </c>
      <c r="AD404">
        <v>48</v>
      </c>
      <c r="AG404" s="110"/>
      <c r="AI404" s="26"/>
      <c r="AJ404" s="22"/>
      <c r="AN404" s="110"/>
      <c r="AO404" s="110"/>
      <c r="AP404" s="110"/>
      <c r="AQ404" s="110"/>
      <c r="AR404" s="7" t="str">
        <f>HYPERLINK("https://www.ejacket.nsf.gov/ej/showProposal.do?ID="&amp;ckCodingQTable[[#This Row],[prop_id]],"eJ")</f>
        <v>eJ</v>
      </c>
      <c r="AS404" t="s">
        <v>2881</v>
      </c>
      <c r="AT404" t="s">
        <v>4335</v>
      </c>
      <c r="AU404" t="b">
        <f>IF(ckCodingQTable[[#This Row],[ILN]]="N",SUBSTITUTE(AT403," ","")&lt;&gt;SUBSTITUTE(ckCodingQTable[[#This Row],[prop_titl_txt]]," ",""), FALSE)</f>
        <v>0</v>
      </c>
      <c r="AV404">
        <v>0</v>
      </c>
      <c r="AW404" s="13">
        <v>590000</v>
      </c>
      <c r="AX404" s="13">
        <v>590000</v>
      </c>
      <c r="AY404" s="13"/>
      <c r="AZ404" s="13">
        <v>18000</v>
      </c>
      <c r="BA404" s="13"/>
      <c r="BB404" s="13"/>
      <c r="BC404">
        <v>3</v>
      </c>
      <c r="BD404">
        <v>8</v>
      </c>
      <c r="BE404">
        <v>8</v>
      </c>
      <c r="BF404">
        <v>4.5</v>
      </c>
      <c r="BH404">
        <v>1</v>
      </c>
      <c r="BI404">
        <v>0</v>
      </c>
      <c r="BJ404">
        <v>0</v>
      </c>
      <c r="BK404">
        <v>0</v>
      </c>
      <c r="BL404" t="s">
        <v>4336</v>
      </c>
    </row>
    <row r="405" spans="1:64" x14ac:dyDescent="0.35">
      <c r="A405" s="30"/>
      <c r="B405" s="30">
        <v>43005.621527777781</v>
      </c>
      <c r="C405" t="s">
        <v>2868</v>
      </c>
      <c r="D405" t="s">
        <v>2869</v>
      </c>
      <c r="E405" t="s">
        <v>468</v>
      </c>
      <c r="F405" t="s">
        <v>2819</v>
      </c>
      <c r="G405" t="s">
        <v>2820</v>
      </c>
      <c r="H405" s="21" t="s">
        <v>2821</v>
      </c>
      <c r="I405" s="85">
        <v>1</v>
      </c>
      <c r="J405" s="85">
        <v>0</v>
      </c>
      <c r="K405" t="s">
        <v>2911</v>
      </c>
      <c r="L405" t="s">
        <v>800</v>
      </c>
      <c r="M405" t="s">
        <v>2833</v>
      </c>
      <c r="N405" t="str">
        <f>IF(SUM(ckCodingQTable[[#This Row],[NfmlPIs]:[NnonWhtAsnPIs]])&gt;0,"WMD","")</f>
        <v>WMD</v>
      </c>
      <c r="O405" t="b">
        <f>_xlfn.XOR(IFERROR(MATCH(ckCodingQTable[[#This Row],[st_code]],EpscorTable[],0)&gt;0,FALSE),IFERROR(FIND("9150",ckCodingQTable[[#This Row],[propPRCs]])&gt;0,FALSE))</f>
        <v>0</v>
      </c>
      <c r="P405" s="21" t="b">
        <f>_xlfn.XOR(ckCodingQTable[[#This Row],[wmd]]&lt;&gt;"",IFERROR(FIND("9102",ckCodingQTable[[#This Row],[propPRCs]])&gt;0,FALSE))</f>
        <v>1</v>
      </c>
      <c r="Q405" t="s">
        <v>468</v>
      </c>
      <c r="S405" s="106">
        <f>S404+(ckCodingQTable[[#This Row],[ILN]]&lt;"M")</f>
        <v>226</v>
      </c>
      <c r="T405" s="21" t="s">
        <v>2863</v>
      </c>
      <c r="U405" t="s">
        <v>1965</v>
      </c>
      <c r="V405" s="7" t="str">
        <f>HYPERLINK("https://www.ejacket.nsf.gov/ej/showProposal.do?ID="&amp;ckCodingQTable[[#This Row],[prop_id]],"eJ")</f>
        <v>eJ</v>
      </c>
      <c r="W405" t="s">
        <v>2871</v>
      </c>
      <c r="X405" t="s">
        <v>1965</v>
      </c>
      <c r="Y405" t="s">
        <v>1966</v>
      </c>
      <c r="Z405" t="s">
        <v>4337</v>
      </c>
      <c r="AA405" t="s">
        <v>562</v>
      </c>
      <c r="AB405" s="109" t="str">
        <f>HYPERLINK("mailto:"&amp;ckCodingQTable[[#This Row],[email]]&amp;"&amp;subject=Your NSF Proposal:  "&amp;ckCodingQTable[[#This Row],[Div]]&amp;" "&amp;ckCodingQTable[[#This Row],[prop_id]], ckCodingQTable[[#This Row],[email]])</f>
        <v>ets36@drexel.edu</v>
      </c>
      <c r="AC405" s="30">
        <v>43221</v>
      </c>
      <c r="AD405">
        <v>36</v>
      </c>
      <c r="AG405" s="110"/>
      <c r="AI405" s="26"/>
      <c r="AJ405" s="22"/>
      <c r="AN405" s="110"/>
      <c r="AO405" s="110"/>
      <c r="AP405" s="110"/>
      <c r="AQ405" s="110"/>
      <c r="AR405" s="7" t="str">
        <f>HYPERLINK("https://www.ejacket.nsf.gov/ej/showProposal.do?ID="&amp;ckCodingQTable[[#This Row],[prop_id]],"eJ")</f>
        <v>eJ</v>
      </c>
      <c r="AS405" t="s">
        <v>2829</v>
      </c>
      <c r="AT405" t="s">
        <v>4338</v>
      </c>
      <c r="AU405" t="b">
        <f>IF(ckCodingQTable[[#This Row],[ILN]]="N",SUBSTITUTE(AT404," ","")&lt;&gt;SUBSTITUTE(ckCodingQTable[[#This Row],[prop_titl_txt]]," ",""), FALSE)</f>
        <v>0</v>
      </c>
      <c r="AV405">
        <v>0</v>
      </c>
      <c r="AW405" s="13">
        <v>1025150</v>
      </c>
      <c r="AX405" s="13">
        <v>1025150</v>
      </c>
      <c r="AY405" s="13">
        <v>472287</v>
      </c>
      <c r="AZ405" s="13">
        <v>15454</v>
      </c>
      <c r="BA405" s="13">
        <v>179272</v>
      </c>
      <c r="BB405" s="13"/>
      <c r="BD405">
        <v>3</v>
      </c>
      <c r="BE405">
        <v>2.5</v>
      </c>
      <c r="BF405">
        <v>1.5</v>
      </c>
      <c r="BH405">
        <v>2</v>
      </c>
      <c r="BI405">
        <v>0</v>
      </c>
      <c r="BJ405">
        <v>0</v>
      </c>
      <c r="BK405">
        <v>0</v>
      </c>
      <c r="BL405" t="s">
        <v>4339</v>
      </c>
    </row>
    <row r="406" spans="1:64" x14ac:dyDescent="0.35">
      <c r="A406" s="30"/>
      <c r="B406" s="30">
        <v>43005.62222222222</v>
      </c>
      <c r="C406" t="s">
        <v>2868</v>
      </c>
      <c r="D406" t="s">
        <v>2869</v>
      </c>
      <c r="E406" t="s">
        <v>466</v>
      </c>
      <c r="F406" t="s">
        <v>2819</v>
      </c>
      <c r="G406" t="s">
        <v>2820</v>
      </c>
      <c r="H406" s="21" t="s">
        <v>2821</v>
      </c>
      <c r="I406" s="85">
        <v>1</v>
      </c>
      <c r="J406" s="85">
        <v>0</v>
      </c>
      <c r="K406" t="s">
        <v>2883</v>
      </c>
      <c r="L406" t="s">
        <v>838</v>
      </c>
      <c r="M406" t="s">
        <v>101</v>
      </c>
      <c r="N406" t="str">
        <f>IF(SUM(ckCodingQTable[[#This Row],[NfmlPIs]:[NnonWhtAsnPIs]])&gt;0,"WMD","")</f>
        <v>WMD</v>
      </c>
      <c r="O406" t="b">
        <f>_xlfn.XOR(IFERROR(MATCH(ckCodingQTable[[#This Row],[st_code]],EpscorTable[],0)&gt;0,FALSE),IFERROR(FIND("9150",ckCodingQTable[[#This Row],[propPRCs]])&gt;0,FALSE))</f>
        <v>0</v>
      </c>
      <c r="P406" s="21" t="b">
        <f>_xlfn.XOR(ckCodingQTable[[#This Row],[wmd]]&lt;&gt;"",IFERROR(FIND("9102",ckCodingQTable[[#This Row],[propPRCs]])&gt;0,FALSE))</f>
        <v>1</v>
      </c>
      <c r="Q406" t="s">
        <v>3364</v>
      </c>
      <c r="R406" s="22">
        <v>43081.401817129627</v>
      </c>
      <c r="S406" s="106">
        <f>S405+(ckCodingQTable[[#This Row],[ILN]]&lt;"M")</f>
        <v>227</v>
      </c>
      <c r="T406" s="21" t="s">
        <v>2824</v>
      </c>
      <c r="U406" t="s">
        <v>1968</v>
      </c>
      <c r="V406" s="7" t="str">
        <f>HYPERLINK("https://www.ejacket.nsf.gov/ej/showProposal.do?ID="&amp;ckCodingQTable[[#This Row],[prop_id]],"eJ")</f>
        <v>eJ</v>
      </c>
      <c r="W406" t="s">
        <v>2871</v>
      </c>
      <c r="X406" t="s">
        <v>1968</v>
      </c>
      <c r="Y406" t="s">
        <v>1969</v>
      </c>
      <c r="Z406" t="s">
        <v>4340</v>
      </c>
      <c r="AA406" t="s">
        <v>710</v>
      </c>
      <c r="AB406" s="109" t="str">
        <f>HYPERLINK("mailto:"&amp;ckCodingQTable[[#This Row],[email]]&amp;"&amp;subject=Your NSF Proposal:  "&amp;ckCodingQTable[[#This Row],[Div]]&amp;" "&amp;ckCodingQTable[[#This Row],[prop_id]], ckCodingQTable[[#This Row],[email]])</f>
        <v>taufer@acm.org</v>
      </c>
      <c r="AC406" s="30">
        <v>43282</v>
      </c>
      <c r="AD406">
        <v>36</v>
      </c>
      <c r="AE406">
        <v>1</v>
      </c>
      <c r="AG406" s="110"/>
      <c r="AH406" t="s">
        <v>4341</v>
      </c>
      <c r="AI406" s="26">
        <v>4.25</v>
      </c>
      <c r="AJ406" s="22">
        <v>43076.621527777781</v>
      </c>
      <c r="AL406">
        <v>4</v>
      </c>
      <c r="AN406" s="110"/>
      <c r="AO406" s="110"/>
      <c r="AP406" s="110"/>
      <c r="AQ406" s="110"/>
      <c r="AR406" s="7" t="str">
        <f>HYPERLINK("https://www.ejacket.nsf.gov/ej/showProposal.do?ID="&amp;ckCodingQTable[[#This Row],[prop_id]],"eJ")</f>
        <v>eJ</v>
      </c>
      <c r="AS406" t="s">
        <v>2829</v>
      </c>
      <c r="AT406" t="s">
        <v>4342</v>
      </c>
      <c r="AU406" t="b">
        <f>IF(ckCodingQTable[[#This Row],[ILN]]="N",SUBSTITUTE(AT405," ","")&lt;&gt;SUBSTITUTE(ckCodingQTable[[#This Row],[prop_titl_txt]]," ",""), FALSE)</f>
        <v>0</v>
      </c>
      <c r="AV406">
        <v>0</v>
      </c>
      <c r="AW406" s="13">
        <v>770711</v>
      </c>
      <c r="AX406" s="13">
        <v>770711</v>
      </c>
      <c r="AY406" s="13">
        <v>104207</v>
      </c>
      <c r="AZ406" s="13">
        <v>9000</v>
      </c>
      <c r="BA406" s="13">
        <v>122416</v>
      </c>
      <c r="BB406" s="13"/>
      <c r="BC406">
        <v>3</v>
      </c>
      <c r="BD406">
        <v>6</v>
      </c>
      <c r="BE406">
        <v>6</v>
      </c>
      <c r="BH406">
        <v>2</v>
      </c>
      <c r="BI406">
        <v>0</v>
      </c>
      <c r="BJ406">
        <v>0</v>
      </c>
      <c r="BK406">
        <v>0</v>
      </c>
      <c r="BL406" t="s">
        <v>4343</v>
      </c>
    </row>
    <row r="407" spans="1:64" x14ac:dyDescent="0.35">
      <c r="A407" s="30"/>
      <c r="B407" s="30">
        <v>43005.768055555556</v>
      </c>
      <c r="C407" t="s">
        <v>2868</v>
      </c>
      <c r="D407" t="s">
        <v>2869</v>
      </c>
      <c r="E407" t="s">
        <v>466</v>
      </c>
      <c r="F407" t="s">
        <v>2819</v>
      </c>
      <c r="G407" t="s">
        <v>2820</v>
      </c>
      <c r="H407" s="21" t="s">
        <v>2821</v>
      </c>
      <c r="I407" s="85">
        <v>1</v>
      </c>
      <c r="J407" s="85">
        <v>0</v>
      </c>
      <c r="K407" t="s">
        <v>2883</v>
      </c>
      <c r="L407" t="s">
        <v>838</v>
      </c>
      <c r="M407" t="s">
        <v>111</v>
      </c>
      <c r="N407" t="str">
        <f>IF(SUM(ckCodingQTable[[#This Row],[NfmlPIs]:[NnonWhtAsnPIs]])&gt;0,"WMD","")</f>
        <v>WMD</v>
      </c>
      <c r="O407" t="b">
        <f>_xlfn.XOR(IFERROR(MATCH(ckCodingQTable[[#This Row],[st_code]],EpscorTable[],0)&gt;0,FALSE),IFERROR(FIND("9150",ckCodingQTable[[#This Row],[propPRCs]])&gt;0,FALSE))</f>
        <v>0</v>
      </c>
      <c r="P407" s="21" t="b">
        <f>_xlfn.XOR(ckCodingQTable[[#This Row],[wmd]]&lt;&gt;"",IFERROR(FIND("9102",ckCodingQTable[[#This Row],[propPRCs]])&gt;0,FALSE))</f>
        <v>1</v>
      </c>
      <c r="Q407" t="s">
        <v>3364</v>
      </c>
      <c r="R407" s="22">
        <v>43081.401817129627</v>
      </c>
      <c r="S407" s="106">
        <f>S406+(ckCodingQTable[[#This Row],[ILN]]&lt;"M")</f>
        <v>227</v>
      </c>
      <c r="T407" s="21" t="s">
        <v>2834</v>
      </c>
      <c r="U407" t="s">
        <v>1968</v>
      </c>
      <c r="V407" s="7" t="str">
        <f>HYPERLINK("https://www.ejacket.nsf.gov/ej/showProposal.do?ID="&amp;ckCodingQTable[[#This Row],[prop_id]],"eJ")</f>
        <v>eJ</v>
      </c>
      <c r="W407" t="s">
        <v>2871</v>
      </c>
      <c r="X407" t="s">
        <v>4344</v>
      </c>
      <c r="Y407" t="s">
        <v>4345</v>
      </c>
      <c r="Z407" t="s">
        <v>4346</v>
      </c>
      <c r="AA407" t="s">
        <v>3800</v>
      </c>
      <c r="AB407" s="109" t="str">
        <f>HYPERLINK("mailto:"&amp;ckCodingQTable[[#This Row],[email]]&amp;"&amp;subject=Your NSF Proposal:  "&amp;ckCodingQTable[[#This Row],[Div]]&amp;" "&amp;ckCodingQTable[[#This Row],[prop_id]], ckCodingQTable[[#This Row],[email]])</f>
        <v>estrada@cs.unm.edu</v>
      </c>
      <c r="AC407" s="30">
        <v>43282</v>
      </c>
      <c r="AD407">
        <v>36</v>
      </c>
      <c r="AG407" s="110"/>
      <c r="AI407" s="26"/>
      <c r="AJ407" s="22"/>
      <c r="AN407" s="110"/>
      <c r="AO407" s="110"/>
      <c r="AP407" s="110"/>
      <c r="AQ407" s="110"/>
      <c r="AR407" s="7" t="str">
        <f>HYPERLINK("https://www.ejacket.nsf.gov/ej/showProposal.do?ID="&amp;ckCodingQTable[[#This Row],[prop_id]],"eJ")</f>
        <v>eJ</v>
      </c>
      <c r="AS407" t="s">
        <v>2829</v>
      </c>
      <c r="AT407" t="s">
        <v>4342</v>
      </c>
      <c r="AU407" t="b">
        <f>IF(ckCodingQTable[[#This Row],[ILN]]="N",SUBSTITUTE(AT406," ","")&lt;&gt;SUBSTITUTE(ckCodingQTable[[#This Row],[prop_titl_txt]]," ",""), FALSE)</f>
        <v>0</v>
      </c>
      <c r="AV407">
        <v>0</v>
      </c>
      <c r="AW407" s="13">
        <v>429289</v>
      </c>
      <c r="AX407" s="13">
        <v>429289</v>
      </c>
      <c r="AY407" s="13"/>
      <c r="AZ407" s="13">
        <v>18000</v>
      </c>
      <c r="BA407" s="13"/>
      <c r="BB407" s="13"/>
      <c r="BC407">
        <v>6</v>
      </c>
      <c r="BD407">
        <v>3</v>
      </c>
      <c r="BE407">
        <v>1.5</v>
      </c>
      <c r="BH407">
        <v>1</v>
      </c>
      <c r="BI407">
        <v>1</v>
      </c>
      <c r="BJ407">
        <v>0</v>
      </c>
      <c r="BK407">
        <v>0</v>
      </c>
      <c r="BL407" t="s">
        <v>4347</v>
      </c>
    </row>
    <row r="408" spans="1:64" x14ac:dyDescent="0.35">
      <c r="A408" s="30"/>
      <c r="B408" s="30">
        <v>43005.622916666667</v>
      </c>
      <c r="C408" t="s">
        <v>2817</v>
      </c>
      <c r="D408" t="s">
        <v>2818</v>
      </c>
      <c r="E408" t="s">
        <v>476</v>
      </c>
      <c r="F408" t="s">
        <v>2819</v>
      </c>
      <c r="G408" t="s">
        <v>2820</v>
      </c>
      <c r="H408" s="21" t="s">
        <v>2821</v>
      </c>
      <c r="I408" s="85">
        <v>1</v>
      </c>
      <c r="J408" s="85">
        <v>0</v>
      </c>
      <c r="K408" t="s">
        <v>2822</v>
      </c>
      <c r="L408" t="s">
        <v>948</v>
      </c>
      <c r="M408" t="s">
        <v>2823</v>
      </c>
      <c r="N408" t="str">
        <f>IF(SUM(ckCodingQTable[[#This Row],[NfmlPIs]:[NnonWhtAsnPIs]])&gt;0,"WMD","")</f>
        <v>WMD</v>
      </c>
      <c r="O408" t="b">
        <f>_xlfn.XOR(IFERROR(MATCH(ckCodingQTable[[#This Row],[st_code]],EpscorTable[],0)&gt;0,FALSE),IFERROR(FIND("9150",ckCodingQTable[[#This Row],[propPRCs]])&gt;0,FALSE))</f>
        <v>0</v>
      </c>
      <c r="P408" s="21" t="b">
        <f>_xlfn.XOR(ckCodingQTable[[#This Row],[wmd]]&lt;&gt;"",IFERROR(FIND("9102",ckCodingQTable[[#This Row],[propPRCs]])&gt;0,FALSE))</f>
        <v>1</v>
      </c>
      <c r="Q408" t="s">
        <v>3036</v>
      </c>
      <c r="S408" s="106">
        <f>S407+(ckCodingQTable[[#This Row],[ILN]]&lt;"M")</f>
        <v>228</v>
      </c>
      <c r="T408" s="21" t="s">
        <v>2863</v>
      </c>
      <c r="U408" t="s">
        <v>1975</v>
      </c>
      <c r="V408" s="7" t="str">
        <f>HYPERLINK("https://www.ejacket.nsf.gov/ej/showProposal.do?ID="&amp;ckCodingQTable[[#This Row],[prop_id]],"eJ")</f>
        <v>eJ</v>
      </c>
      <c r="W408" t="s">
        <v>2825</v>
      </c>
      <c r="X408" t="s">
        <v>1975</v>
      </c>
      <c r="Y408" t="s">
        <v>1976</v>
      </c>
      <c r="Z408" t="s">
        <v>4348</v>
      </c>
      <c r="AA408" t="s">
        <v>2827</v>
      </c>
      <c r="AB408" s="109" t="str">
        <f>HYPERLINK("mailto:"&amp;ckCodingQTable[[#This Row],[email]]&amp;"&amp;subject=Your NSF Proposal:  "&amp;ckCodingQTable[[#This Row],[Div]]&amp;" "&amp;ckCodingQTable[[#This Row],[prop_id]], ckCodingQTable[[#This Row],[email]])</f>
        <v>gligoric@utexas.edu</v>
      </c>
      <c r="AC408" s="30">
        <v>43344</v>
      </c>
      <c r="AD408">
        <v>48</v>
      </c>
      <c r="AE408">
        <v>1</v>
      </c>
      <c r="AG408" s="110">
        <v>1</v>
      </c>
      <c r="AH408" t="s">
        <v>4349</v>
      </c>
      <c r="AI408" s="26">
        <v>3.75</v>
      </c>
      <c r="AJ408" s="22">
        <v>43082.63958333333</v>
      </c>
      <c r="AL408">
        <v>4</v>
      </c>
      <c r="AN408" s="110">
        <v>4</v>
      </c>
      <c r="AO408" s="110"/>
      <c r="AP408" s="110"/>
      <c r="AQ408" s="110"/>
      <c r="AR408" s="7" t="str">
        <f>HYPERLINK("https://www.ejacket.nsf.gov/ej/showProposal.do?ID="&amp;ckCodingQTable[[#This Row],[prop_id]],"eJ")</f>
        <v>eJ</v>
      </c>
      <c r="AS408" t="s">
        <v>2829</v>
      </c>
      <c r="AT408" t="s">
        <v>4350</v>
      </c>
      <c r="AU408" t="b">
        <f>IF(ckCodingQTable[[#This Row],[ILN]]="N",SUBSTITUTE(AT407," ","")&lt;&gt;SUBSTITUTE(ckCodingQTable[[#This Row],[prop_titl_txt]]," ",""), FALSE)</f>
        <v>0</v>
      </c>
      <c r="AV408">
        <v>0</v>
      </c>
      <c r="AW408" s="13">
        <v>1199886</v>
      </c>
      <c r="AX408" s="13">
        <v>1199886</v>
      </c>
      <c r="AY408" s="13"/>
      <c r="AZ408" s="13">
        <v>20000</v>
      </c>
      <c r="BA408" s="13"/>
      <c r="BB408" s="13"/>
      <c r="BC408">
        <v>16</v>
      </c>
      <c r="BD408">
        <v>16</v>
      </c>
      <c r="BE408">
        <v>8</v>
      </c>
      <c r="BH408">
        <v>2</v>
      </c>
      <c r="BI408">
        <v>0</v>
      </c>
      <c r="BJ408">
        <v>0</v>
      </c>
      <c r="BK408">
        <v>0</v>
      </c>
      <c r="BL408" t="s">
        <v>4351</v>
      </c>
    </row>
    <row r="409" spans="1:64" x14ac:dyDescent="0.35">
      <c r="A409" s="30"/>
      <c r="B409" s="30">
        <v>43005.623611111114</v>
      </c>
      <c r="C409" t="s">
        <v>2839</v>
      </c>
      <c r="D409" t="s">
        <v>2840</v>
      </c>
      <c r="E409" t="s">
        <v>462</v>
      </c>
      <c r="F409" t="s">
        <v>2819</v>
      </c>
      <c r="G409" t="s">
        <v>2820</v>
      </c>
      <c r="H409" s="21" t="s">
        <v>2821</v>
      </c>
      <c r="I409" s="85">
        <v>1</v>
      </c>
      <c r="J409" s="85">
        <v>0</v>
      </c>
      <c r="L409" t="s">
        <v>761</v>
      </c>
      <c r="M409" t="s">
        <v>3254</v>
      </c>
      <c r="N409" t="str">
        <f>IF(SUM(ckCodingQTable[[#This Row],[NfmlPIs]:[NnonWhtAsnPIs]])&gt;0,"WMD","")</f>
        <v>WMD</v>
      </c>
      <c r="O409" t="b">
        <f>_xlfn.XOR(IFERROR(MATCH(ckCodingQTable[[#This Row],[st_code]],EpscorTable[],0)&gt;0,FALSE),IFERROR(FIND("9150",ckCodingQTable[[#This Row],[propPRCs]])&gt;0,FALSE))</f>
        <v>0</v>
      </c>
      <c r="P409" s="21" t="b">
        <f>_xlfn.XOR(ckCodingQTable[[#This Row],[wmd]]&lt;&gt;"",IFERROR(FIND("9102",ckCodingQTable[[#This Row],[propPRCs]])&gt;0,FALSE))</f>
        <v>1</v>
      </c>
      <c r="Q409" t="s">
        <v>485</v>
      </c>
      <c r="S409" s="106">
        <f>S408+(ckCodingQTable[[#This Row],[ILN]]&lt;"M")</f>
        <v>229</v>
      </c>
      <c r="T409" s="21" t="s">
        <v>2863</v>
      </c>
      <c r="U409" t="s">
        <v>4352</v>
      </c>
      <c r="V409" s="7" t="str">
        <f>HYPERLINK("https://www.ejacket.nsf.gov/ej/showProposal.do?ID="&amp;ckCodingQTable[[#This Row],[prop_id]],"eJ")</f>
        <v>eJ</v>
      </c>
      <c r="W409" t="s">
        <v>2841</v>
      </c>
      <c r="X409" t="s">
        <v>4352</v>
      </c>
      <c r="Y409" t="s">
        <v>4353</v>
      </c>
      <c r="Z409" t="s">
        <v>3192</v>
      </c>
      <c r="AA409" t="s">
        <v>3257</v>
      </c>
      <c r="AB409" s="109" t="str">
        <f>HYPERLINK("mailto:"&amp;ckCodingQTable[[#This Row],[email]]&amp;"&amp;subject=Your NSF Proposal:  "&amp;ckCodingQTable[[#This Row],[Div]]&amp;" "&amp;ckCodingQTable[[#This Row],[prop_id]], ckCodingQTable[[#This Row],[email]])</f>
        <v>akella@cs.wisc.edu</v>
      </c>
      <c r="AC409" s="30">
        <v>43344</v>
      </c>
      <c r="AD409">
        <v>48</v>
      </c>
      <c r="AG409" s="110"/>
      <c r="AI409" s="26"/>
      <c r="AJ409" s="22"/>
      <c r="AK409" s="21">
        <v>1</v>
      </c>
      <c r="AN409" s="110"/>
      <c r="AO409" s="110"/>
      <c r="AP409" s="110"/>
      <c r="AQ409" s="110"/>
      <c r="AR409" s="7" t="str">
        <f>HYPERLINK("https://www.ejacket.nsf.gov/ej/showProposal.do?ID="&amp;ckCodingQTable[[#This Row],[prop_id]],"eJ")</f>
        <v>eJ</v>
      </c>
      <c r="AS409" t="s">
        <v>2829</v>
      </c>
      <c r="AT409" t="s">
        <v>4354</v>
      </c>
      <c r="AU409" t="b">
        <f>IF(ckCodingQTable[[#This Row],[ILN]]="N",SUBSTITUTE(AT408," ","")&lt;&gt;SUBSTITUTE(ckCodingQTable[[#This Row],[prop_titl_txt]]," ",""), FALSE)</f>
        <v>0</v>
      </c>
      <c r="AV409">
        <v>0</v>
      </c>
      <c r="AW409" s="13">
        <v>1200000</v>
      </c>
      <c r="AX409" s="13">
        <v>1200000</v>
      </c>
      <c r="AY409" s="13"/>
      <c r="AZ409" s="13">
        <v>24000</v>
      </c>
      <c r="BA409" s="13"/>
      <c r="BB409" s="13"/>
      <c r="BC409">
        <v>12</v>
      </c>
      <c r="BD409">
        <v>12</v>
      </c>
      <c r="BE409">
        <v>6</v>
      </c>
      <c r="BH409">
        <v>2</v>
      </c>
      <c r="BI409">
        <v>0</v>
      </c>
      <c r="BJ409">
        <v>0</v>
      </c>
      <c r="BK409">
        <v>0</v>
      </c>
      <c r="BL409" t="s">
        <v>4355</v>
      </c>
    </row>
    <row r="410" spans="1:64" x14ac:dyDescent="0.35">
      <c r="A410" s="30"/>
      <c r="B410" s="30">
        <v>43005.625</v>
      </c>
      <c r="C410" t="s">
        <v>2817</v>
      </c>
      <c r="D410" t="s">
        <v>2818</v>
      </c>
      <c r="E410" t="s">
        <v>476</v>
      </c>
      <c r="F410" t="s">
        <v>2819</v>
      </c>
      <c r="G410" t="s">
        <v>2820</v>
      </c>
      <c r="H410" s="21" t="s">
        <v>2821</v>
      </c>
      <c r="I410" s="85">
        <v>1</v>
      </c>
      <c r="J410" s="85">
        <v>0</v>
      </c>
      <c r="K410" t="s">
        <v>2822</v>
      </c>
      <c r="L410" t="s">
        <v>765</v>
      </c>
      <c r="M410" t="s">
        <v>2851</v>
      </c>
      <c r="N410" t="str">
        <f>IF(SUM(ckCodingQTable[[#This Row],[NfmlPIs]:[NnonWhtAsnPIs]])&gt;0,"WMD","")</f>
        <v>WMD</v>
      </c>
      <c r="O410" t="b">
        <f>_xlfn.XOR(IFERROR(MATCH(ckCodingQTable[[#This Row],[st_code]],EpscorTable[],0)&gt;0,FALSE),IFERROR(FIND("9150",ckCodingQTable[[#This Row],[propPRCs]])&gt;0,FALSE))</f>
        <v>0</v>
      </c>
      <c r="P410" s="21" t="b">
        <f>_xlfn.XOR(ckCodingQTable[[#This Row],[wmd]]&lt;&gt;"",IFERROR(FIND("9102",ckCodingQTable[[#This Row],[propPRCs]])&gt;0,FALSE))</f>
        <v>1</v>
      </c>
      <c r="Q410" t="s">
        <v>3279</v>
      </c>
      <c r="S410" s="106">
        <f>S409+(ckCodingQTable[[#This Row],[ILN]]&lt;"M")</f>
        <v>230</v>
      </c>
      <c r="T410" s="21" t="s">
        <v>2824</v>
      </c>
      <c r="U410" t="s">
        <v>1983</v>
      </c>
      <c r="V410" s="7" t="str">
        <f>HYPERLINK("https://www.ejacket.nsf.gov/ej/showProposal.do?ID="&amp;ckCodingQTable[[#This Row],[prop_id]],"eJ")</f>
        <v>eJ</v>
      </c>
      <c r="W410" t="s">
        <v>2825</v>
      </c>
      <c r="X410" t="s">
        <v>1983</v>
      </c>
      <c r="Y410" t="s">
        <v>1984</v>
      </c>
      <c r="Z410" t="s">
        <v>4356</v>
      </c>
      <c r="AA410" t="s">
        <v>668</v>
      </c>
      <c r="AB410" s="109" t="str">
        <f>HYPERLINK("mailto:"&amp;ckCodingQTable[[#This Row],[email]]&amp;"&amp;subject=Your NSF Proposal:  "&amp;ckCodingQTable[[#This Row],[Div]]&amp;" "&amp;ckCodingQTable[[#This Row],[prop_id]], ckCodingQTable[[#This Row],[email]])</f>
        <v>jhala@cs.ucsd.edu</v>
      </c>
      <c r="AC410" s="30">
        <v>43282</v>
      </c>
      <c r="AD410">
        <v>48</v>
      </c>
      <c r="AE410">
        <v>2</v>
      </c>
      <c r="AG410" s="110">
        <v>2</v>
      </c>
      <c r="AH410" t="s">
        <v>4357</v>
      </c>
      <c r="AI410" s="26">
        <v>7.375</v>
      </c>
      <c r="AJ410" s="22">
        <v>43083.494444444441</v>
      </c>
      <c r="AK410" s="21">
        <v>3</v>
      </c>
      <c r="AL410">
        <v>8</v>
      </c>
      <c r="AN410" s="110">
        <v>8</v>
      </c>
      <c r="AO410" s="110"/>
      <c r="AP410" s="110"/>
      <c r="AQ410" s="110"/>
      <c r="AR410" s="7" t="str">
        <f>HYPERLINK("https://www.ejacket.nsf.gov/ej/showProposal.do?ID="&amp;ckCodingQTable[[#This Row],[prop_id]],"eJ")</f>
        <v>eJ</v>
      </c>
      <c r="AS410" t="s">
        <v>2829</v>
      </c>
      <c r="AT410" t="s">
        <v>4358</v>
      </c>
      <c r="AU410" t="b">
        <f>IF(ckCodingQTable[[#This Row],[ILN]]="N",SUBSTITUTE(AT409," ","")&lt;&gt;SUBSTITUTE(ckCodingQTable[[#This Row],[prop_titl_txt]]," ",""), FALSE)</f>
        <v>0</v>
      </c>
      <c r="AV410">
        <v>0</v>
      </c>
      <c r="AW410" s="13">
        <v>900000</v>
      </c>
      <c r="AX410" s="13">
        <v>900000</v>
      </c>
      <c r="AY410" s="13"/>
      <c r="AZ410" s="13">
        <v>12500</v>
      </c>
      <c r="BA410" s="13"/>
      <c r="BB410" s="13"/>
      <c r="BC410">
        <v>8</v>
      </c>
      <c r="BD410">
        <v>12</v>
      </c>
      <c r="BE410">
        <v>6</v>
      </c>
      <c r="BH410">
        <v>2</v>
      </c>
      <c r="BI410">
        <v>0</v>
      </c>
      <c r="BJ410">
        <v>0</v>
      </c>
      <c r="BK410">
        <v>0</v>
      </c>
      <c r="BL410" t="s">
        <v>4359</v>
      </c>
    </row>
    <row r="411" spans="1:64" x14ac:dyDescent="0.35">
      <c r="A411" s="30"/>
      <c r="B411" s="30">
        <v>43005.563888888886</v>
      </c>
      <c r="C411" t="s">
        <v>2817</v>
      </c>
      <c r="D411" t="s">
        <v>2818</v>
      </c>
      <c r="E411" t="s">
        <v>476</v>
      </c>
      <c r="F411" t="s">
        <v>2819</v>
      </c>
      <c r="G411" t="s">
        <v>2820</v>
      </c>
      <c r="H411" s="21" t="s">
        <v>2821</v>
      </c>
      <c r="I411" s="85">
        <v>1</v>
      </c>
      <c r="J411" s="85">
        <v>0</v>
      </c>
      <c r="K411" t="s">
        <v>2822</v>
      </c>
      <c r="L411" t="s">
        <v>765</v>
      </c>
      <c r="M411" t="s">
        <v>2907</v>
      </c>
      <c r="N411" t="str">
        <f>IF(SUM(ckCodingQTable[[#This Row],[NfmlPIs]:[NnonWhtAsnPIs]])&gt;0,"WMD","")</f>
        <v/>
      </c>
      <c r="O411" t="b">
        <f>_xlfn.XOR(IFERROR(MATCH(ckCodingQTable[[#This Row],[st_code]],EpscorTable[],0)&gt;0,FALSE),IFERROR(FIND("9150",ckCodingQTable[[#This Row],[propPRCs]])&gt;0,FALSE))</f>
        <v>0</v>
      </c>
      <c r="P411" s="21" t="b">
        <f>_xlfn.XOR(ckCodingQTable[[#This Row],[wmd]]&lt;&gt;"",IFERROR(FIND("9102",ckCodingQTable[[#This Row],[propPRCs]])&gt;0,FALSE))</f>
        <v>0</v>
      </c>
      <c r="Q411" t="s">
        <v>3279</v>
      </c>
      <c r="S411" s="106">
        <f>S410+(ckCodingQTable[[#This Row],[ILN]]&lt;"M")</f>
        <v>230</v>
      </c>
      <c r="T411" s="21" t="s">
        <v>2834</v>
      </c>
      <c r="U411" t="s">
        <v>1983</v>
      </c>
      <c r="V411" s="7" t="str">
        <f>HYPERLINK("https://www.ejacket.nsf.gov/ej/showProposal.do?ID="&amp;ckCodingQTable[[#This Row],[prop_id]],"eJ")</f>
        <v>eJ</v>
      </c>
      <c r="W411" t="s">
        <v>2825</v>
      </c>
      <c r="X411" t="s">
        <v>4360</v>
      </c>
      <c r="Y411" t="s">
        <v>4361</v>
      </c>
      <c r="Z411" t="s">
        <v>4362</v>
      </c>
      <c r="AA411" t="s">
        <v>713</v>
      </c>
      <c r="AB411" s="109" t="str">
        <f>HYPERLINK("mailto:"&amp;ckCodingQTable[[#This Row],[email]]&amp;"&amp;subject=Your NSF Proposal:  "&amp;ckCodingQTable[[#This Row],[Div]]&amp;" "&amp;ckCodingQTable[[#This Row],[prop_id]], ckCodingQTable[[#This Row],[email]])</f>
        <v>weimerw@umich.edu</v>
      </c>
      <c r="AC411" s="30">
        <v>43282</v>
      </c>
      <c r="AD411">
        <v>48</v>
      </c>
      <c r="AG411" s="110"/>
      <c r="AI411" s="26"/>
      <c r="AJ411" s="22"/>
      <c r="AN411" s="110"/>
      <c r="AO411" s="110"/>
      <c r="AP411" s="110"/>
      <c r="AQ411" s="110"/>
      <c r="AR411" s="7" t="str">
        <f>HYPERLINK("https://www.ejacket.nsf.gov/ej/showProposal.do?ID="&amp;ckCodingQTable[[#This Row],[prop_id]],"eJ")</f>
        <v>eJ</v>
      </c>
      <c r="AS411" t="s">
        <v>2829</v>
      </c>
      <c r="AT411" t="s">
        <v>4358</v>
      </c>
      <c r="AU411" t="b">
        <f>IF(ckCodingQTable[[#This Row],[ILN]]="N",SUBSTITUTE(AT410," ","")&lt;&gt;SUBSTITUTE(ckCodingQTable[[#This Row],[prop_titl_txt]]," ",""), FALSE)</f>
        <v>0</v>
      </c>
      <c r="AV411">
        <v>0</v>
      </c>
      <c r="AW411" s="13">
        <v>300000</v>
      </c>
      <c r="AX411" s="13">
        <v>300000</v>
      </c>
      <c r="AY411" s="13"/>
      <c r="AZ411" s="13">
        <v>2000</v>
      </c>
      <c r="BA411" s="13"/>
      <c r="BB411" s="13"/>
      <c r="BC411">
        <v>4</v>
      </c>
      <c r="BD411">
        <v>4</v>
      </c>
      <c r="BE411">
        <v>4</v>
      </c>
      <c r="BH411">
        <v>0</v>
      </c>
      <c r="BI411">
        <v>0</v>
      </c>
      <c r="BJ411">
        <v>0</v>
      </c>
      <c r="BK411">
        <v>0</v>
      </c>
      <c r="BL411" t="s">
        <v>4363</v>
      </c>
    </row>
    <row r="412" spans="1:64" x14ac:dyDescent="0.35">
      <c r="A412" s="30"/>
      <c r="B412" s="30">
        <v>43005.626388888886</v>
      </c>
      <c r="C412" t="s">
        <v>2868</v>
      </c>
      <c r="D412" t="s">
        <v>2869</v>
      </c>
      <c r="E412" t="s">
        <v>466</v>
      </c>
      <c r="F412" t="s">
        <v>2819</v>
      </c>
      <c r="G412" t="s">
        <v>2820</v>
      </c>
      <c r="H412" s="21" t="s">
        <v>2821</v>
      </c>
      <c r="I412" s="85">
        <v>1</v>
      </c>
      <c r="J412" s="85">
        <v>0</v>
      </c>
      <c r="K412" t="s">
        <v>2883</v>
      </c>
      <c r="L412" t="s">
        <v>786</v>
      </c>
      <c r="M412" t="s">
        <v>2833</v>
      </c>
      <c r="N412" t="str">
        <f>IF(SUM(ckCodingQTable[[#This Row],[NfmlPIs]:[NnonWhtAsnPIs]])&gt;0,"WMD","")</f>
        <v/>
      </c>
      <c r="O412" t="b">
        <f>_xlfn.XOR(IFERROR(MATCH(ckCodingQTable[[#This Row],[st_code]],EpscorTable[],0)&gt;0,FALSE),IFERROR(FIND("9150",ckCodingQTable[[#This Row],[propPRCs]])&gt;0,FALSE))</f>
        <v>0</v>
      </c>
      <c r="P412" s="21" t="b">
        <f>_xlfn.XOR(ckCodingQTable[[#This Row],[wmd]]&lt;&gt;"",IFERROR(FIND("9102",ckCodingQTable[[#This Row],[propPRCs]])&gt;0,FALSE))</f>
        <v>0</v>
      </c>
      <c r="Q412" t="s">
        <v>2884</v>
      </c>
      <c r="S412" s="106">
        <f>S411+(ckCodingQTable[[#This Row],[ILN]]&lt;"M")</f>
        <v>231</v>
      </c>
      <c r="T412" s="21" t="s">
        <v>2824</v>
      </c>
      <c r="U412" t="s">
        <v>1995</v>
      </c>
      <c r="V412" s="7" t="str">
        <f>HYPERLINK("https://www.ejacket.nsf.gov/ej/showProposal.do?ID="&amp;ckCodingQTable[[#This Row],[prop_id]],"eJ")</f>
        <v>eJ</v>
      </c>
      <c r="W412" t="s">
        <v>2871</v>
      </c>
      <c r="X412" t="s">
        <v>1995</v>
      </c>
      <c r="Y412" t="s">
        <v>1996</v>
      </c>
      <c r="Z412" t="s">
        <v>4364</v>
      </c>
      <c r="AA412" t="s">
        <v>542</v>
      </c>
      <c r="AB412" s="109" t="str">
        <f>HYPERLINK("mailto:"&amp;ckCodingQTable[[#This Row],[email]]&amp;"&amp;subject=Your NSF Proposal:  "&amp;ckCodingQTable[[#This Row],[Div]]&amp;" "&amp;ckCodingQTable[[#This Row],[prop_id]], ckCodingQTable[[#This Row],[email]])</f>
        <v>bapoczos@andrew.cmu.edu</v>
      </c>
      <c r="AC412" s="30">
        <v>43252</v>
      </c>
      <c r="AD412">
        <v>36</v>
      </c>
      <c r="AG412" s="110"/>
      <c r="AI412" s="26"/>
      <c r="AJ412" s="22"/>
      <c r="AN412" s="110"/>
      <c r="AO412" s="110"/>
      <c r="AP412" s="110"/>
      <c r="AQ412" s="110"/>
      <c r="AR412" s="7" t="str">
        <f>HYPERLINK("https://www.ejacket.nsf.gov/ej/showProposal.do?ID="&amp;ckCodingQTable[[#This Row],[prop_id]],"eJ")</f>
        <v>eJ</v>
      </c>
      <c r="AS412" t="s">
        <v>2881</v>
      </c>
      <c r="AT412" t="s">
        <v>4365</v>
      </c>
      <c r="AU412" t="b">
        <f>IF(ckCodingQTable[[#This Row],[ILN]]="N",SUBSTITUTE(AT411," ","")&lt;&gt;SUBSTITUTE(ckCodingQTable[[#This Row],[prop_titl_txt]]," ",""), FALSE)</f>
        <v>0</v>
      </c>
      <c r="AV412">
        <v>0</v>
      </c>
      <c r="AW412" s="13">
        <v>599945</v>
      </c>
      <c r="AX412" s="13">
        <v>599945</v>
      </c>
      <c r="AY412" s="13"/>
      <c r="AZ412" s="13">
        <v>16345</v>
      </c>
      <c r="BA412" s="13"/>
      <c r="BB412" s="13"/>
      <c r="BC412">
        <v>6</v>
      </c>
      <c r="BD412">
        <v>3</v>
      </c>
      <c r="BE412">
        <v>3</v>
      </c>
      <c r="BH412">
        <v>0</v>
      </c>
      <c r="BI412">
        <v>0</v>
      </c>
      <c r="BJ412">
        <v>0</v>
      </c>
      <c r="BK412">
        <v>0</v>
      </c>
      <c r="BL412" t="s">
        <v>4366</v>
      </c>
    </row>
    <row r="413" spans="1:64" x14ac:dyDescent="0.35">
      <c r="A413" s="30"/>
      <c r="B413" s="30">
        <v>43005.711805555555</v>
      </c>
      <c r="C413" t="s">
        <v>2868</v>
      </c>
      <c r="D413" t="s">
        <v>2869</v>
      </c>
      <c r="E413" t="s">
        <v>466</v>
      </c>
      <c r="F413" t="s">
        <v>2819</v>
      </c>
      <c r="G413" t="s">
        <v>2820</v>
      </c>
      <c r="H413" s="21" t="s">
        <v>2821</v>
      </c>
      <c r="I413" s="85">
        <v>1</v>
      </c>
      <c r="J413" s="85">
        <v>0</v>
      </c>
      <c r="K413" t="s">
        <v>2883</v>
      </c>
      <c r="L413" t="s">
        <v>786</v>
      </c>
      <c r="M413" t="s">
        <v>2851</v>
      </c>
      <c r="N413" t="str">
        <f>IF(SUM(ckCodingQTable[[#This Row],[NfmlPIs]:[NnonWhtAsnPIs]])&gt;0,"WMD","")</f>
        <v>WMD</v>
      </c>
      <c r="O413" t="b">
        <f>_xlfn.XOR(IFERROR(MATCH(ckCodingQTable[[#This Row],[st_code]],EpscorTable[],0)&gt;0,FALSE),IFERROR(FIND("9150",ckCodingQTable[[#This Row],[propPRCs]])&gt;0,FALSE))</f>
        <v>0</v>
      </c>
      <c r="P413" s="21" t="b">
        <f>_xlfn.XOR(ckCodingQTable[[#This Row],[wmd]]&lt;&gt;"",IFERROR(FIND("9102",ckCodingQTable[[#This Row],[propPRCs]])&gt;0,FALSE))</f>
        <v>1</v>
      </c>
      <c r="Q413" t="s">
        <v>2884</v>
      </c>
      <c r="S413" s="106">
        <f>S412+(ckCodingQTable[[#This Row],[ILN]]&lt;"M")</f>
        <v>231</v>
      </c>
      <c r="T413" s="21" t="s">
        <v>2834</v>
      </c>
      <c r="U413" t="s">
        <v>1995</v>
      </c>
      <c r="V413" s="7" t="str">
        <f>HYPERLINK("https://www.ejacket.nsf.gov/ej/showProposal.do?ID="&amp;ckCodingQTable[[#This Row],[prop_id]],"eJ")</f>
        <v>eJ</v>
      </c>
      <c r="W413" t="s">
        <v>2871</v>
      </c>
      <c r="X413" t="s">
        <v>4367</v>
      </c>
      <c r="Y413" t="s">
        <v>4368</v>
      </c>
      <c r="Z413" t="s">
        <v>4369</v>
      </c>
      <c r="AA413" t="s">
        <v>662</v>
      </c>
      <c r="AB413" s="109" t="str">
        <f>HYPERLINK("mailto:"&amp;ckCodingQTable[[#This Row],[email]]&amp;"&amp;subject=Your NSF Proposal:  "&amp;ckCodingQTable[[#This Row],[Div]]&amp;" "&amp;ckCodingQTable[[#This Row],[prop_id]], ckCodingQTable[[#This Row],[email]])</f>
        <v>shirleyho@berkeley.edu</v>
      </c>
      <c r="AC413" s="30">
        <v>43252</v>
      </c>
      <c r="AD413">
        <v>36</v>
      </c>
      <c r="AG413" s="110"/>
      <c r="AI413" s="26"/>
      <c r="AJ413" s="22"/>
      <c r="AN413" s="110"/>
      <c r="AO413" s="110"/>
      <c r="AP413" s="110"/>
      <c r="AQ413" s="110"/>
      <c r="AR413" s="7" t="str">
        <f>HYPERLINK("https://www.ejacket.nsf.gov/ej/showProposal.do?ID="&amp;ckCodingQTable[[#This Row],[prop_id]],"eJ")</f>
        <v>eJ</v>
      </c>
      <c r="AS413" t="s">
        <v>2881</v>
      </c>
      <c r="AT413" t="s">
        <v>4365</v>
      </c>
      <c r="AU413" t="b">
        <f>IF(ckCodingQTable[[#This Row],[ILN]]="N",SUBSTITUTE(AT412," ","")&lt;&gt;SUBSTITUTE(ckCodingQTable[[#This Row],[prop_titl_txt]]," ",""), FALSE)</f>
        <v>0</v>
      </c>
      <c r="AV413">
        <v>0</v>
      </c>
      <c r="AW413" s="13">
        <v>595573</v>
      </c>
      <c r="AX413" s="13">
        <v>595573</v>
      </c>
      <c r="AY413" s="13"/>
      <c r="AZ413" s="13"/>
      <c r="BA413" s="13"/>
      <c r="BB413" s="13"/>
      <c r="BC413">
        <v>6</v>
      </c>
      <c r="BD413">
        <v>6</v>
      </c>
      <c r="BE413">
        <v>1.5</v>
      </c>
      <c r="BF413">
        <v>18</v>
      </c>
      <c r="BH413">
        <v>1</v>
      </c>
      <c r="BI413">
        <v>0</v>
      </c>
      <c r="BJ413">
        <v>0</v>
      </c>
      <c r="BK413">
        <v>0</v>
      </c>
      <c r="BL413" t="s">
        <v>4370</v>
      </c>
    </row>
    <row r="414" spans="1:64" x14ac:dyDescent="0.35">
      <c r="A414" s="30"/>
      <c r="B414" s="30">
        <v>43005.628472222219</v>
      </c>
      <c r="C414" t="s">
        <v>2839</v>
      </c>
      <c r="D414" t="s">
        <v>2840</v>
      </c>
      <c r="E414" t="s">
        <v>464</v>
      </c>
      <c r="F414" t="s">
        <v>2819</v>
      </c>
      <c r="G414" t="s">
        <v>2820</v>
      </c>
      <c r="H414" s="21" t="s">
        <v>2821</v>
      </c>
      <c r="I414" s="85">
        <v>1</v>
      </c>
      <c r="J414" s="85">
        <v>0</v>
      </c>
      <c r="L414" t="s">
        <v>1188</v>
      </c>
      <c r="M414" t="s">
        <v>3254</v>
      </c>
      <c r="N414" t="str">
        <f>IF(SUM(ckCodingQTable[[#This Row],[NfmlPIs]:[NnonWhtAsnPIs]])&gt;0,"WMD","")</f>
        <v/>
      </c>
      <c r="O414" t="b">
        <f>_xlfn.XOR(IFERROR(MATCH(ckCodingQTable[[#This Row],[st_code]],EpscorTable[],0)&gt;0,FALSE),IFERROR(FIND("9150",ckCodingQTable[[#This Row],[propPRCs]])&gt;0,FALSE))</f>
        <v>0</v>
      </c>
      <c r="P414" s="21" t="b">
        <f>_xlfn.XOR(ckCodingQTable[[#This Row],[wmd]]&lt;&gt;"",IFERROR(FIND("9102",ckCodingQTable[[#This Row],[propPRCs]])&gt;0,FALSE))</f>
        <v>0</v>
      </c>
      <c r="Q414" t="s">
        <v>485</v>
      </c>
      <c r="S414" s="106">
        <f>S413+(ckCodingQTable[[#This Row],[ILN]]&lt;"M")</f>
        <v>232</v>
      </c>
      <c r="T414" s="21" t="s">
        <v>2824</v>
      </c>
      <c r="U414" t="s">
        <v>1998</v>
      </c>
      <c r="V414" s="7" t="str">
        <f>HYPERLINK("https://www.ejacket.nsf.gov/ej/showProposal.do?ID="&amp;ckCodingQTable[[#This Row],[prop_id]],"eJ")</f>
        <v>eJ</v>
      </c>
      <c r="W414" t="s">
        <v>2841</v>
      </c>
      <c r="X414" t="s">
        <v>1998</v>
      </c>
      <c r="Y414" t="s">
        <v>1999</v>
      </c>
      <c r="Z414" t="s">
        <v>3312</v>
      </c>
      <c r="AA414" t="s">
        <v>3257</v>
      </c>
      <c r="AB414" s="109" t="str">
        <f>HYPERLINK("mailto:"&amp;ckCodingQTable[[#This Row],[email]]&amp;"&amp;subject=Your NSF Proposal:  "&amp;ckCodingQTable[[#This Row],[Div]]&amp;" "&amp;ckCodingQTable[[#This Row],[prop_id]], ckCodingQTable[[#This Row],[email]])</f>
        <v>pb@cs.wisc.edu</v>
      </c>
      <c r="AC414" s="30">
        <v>43252</v>
      </c>
      <c r="AD414">
        <v>48</v>
      </c>
      <c r="AG414" s="110"/>
      <c r="AI414" s="26"/>
      <c r="AJ414" s="22"/>
      <c r="AN414" s="110"/>
      <c r="AO414" s="110"/>
      <c r="AP414" s="110"/>
      <c r="AQ414" s="110"/>
      <c r="AR414" s="7" t="str">
        <f>HYPERLINK("https://www.ejacket.nsf.gov/ej/showProposal.do?ID="&amp;ckCodingQTable[[#This Row],[prop_id]],"eJ")</f>
        <v>eJ</v>
      </c>
      <c r="AS414" t="s">
        <v>2829</v>
      </c>
      <c r="AT414" t="s">
        <v>4371</v>
      </c>
      <c r="AU414" t="b">
        <f>IF(ckCodingQTable[[#This Row],[ILN]]="N",SUBSTITUTE(AT413," ","")&lt;&gt;SUBSTITUTE(ckCodingQTable[[#This Row],[prop_titl_txt]]," ",""), FALSE)</f>
        <v>0</v>
      </c>
      <c r="AV414">
        <v>0</v>
      </c>
      <c r="AW414" s="13">
        <v>1000000</v>
      </c>
      <c r="AX414" s="13">
        <v>1000000</v>
      </c>
      <c r="AY414" s="13"/>
      <c r="AZ414" s="13">
        <v>10000</v>
      </c>
      <c r="BA414" s="13"/>
      <c r="BB414" s="13"/>
      <c r="BC414">
        <v>12</v>
      </c>
      <c r="BD414">
        <v>4</v>
      </c>
      <c r="BE414">
        <v>4</v>
      </c>
      <c r="BH414">
        <v>0</v>
      </c>
      <c r="BI414">
        <v>0</v>
      </c>
      <c r="BJ414">
        <v>0</v>
      </c>
      <c r="BK414">
        <v>0</v>
      </c>
      <c r="BL414" t="s">
        <v>4372</v>
      </c>
    </row>
    <row r="415" spans="1:64" x14ac:dyDescent="0.35">
      <c r="A415" s="30"/>
      <c r="B415" s="30">
        <v>43005.48541666667</v>
      </c>
      <c r="C415" t="s">
        <v>2839</v>
      </c>
      <c r="D415" t="s">
        <v>2840</v>
      </c>
      <c r="E415" t="s">
        <v>464</v>
      </c>
      <c r="F415" t="s">
        <v>2819</v>
      </c>
      <c r="G415" t="s">
        <v>2820</v>
      </c>
      <c r="H415" s="21" t="s">
        <v>2821</v>
      </c>
      <c r="I415" s="85">
        <v>1</v>
      </c>
      <c r="J415" s="85">
        <v>0</v>
      </c>
      <c r="L415" t="s">
        <v>1188</v>
      </c>
      <c r="M415" t="s">
        <v>2972</v>
      </c>
      <c r="N415" t="str">
        <f>IF(SUM(ckCodingQTable[[#This Row],[NfmlPIs]:[NnonWhtAsnPIs]])&gt;0,"WMD","")</f>
        <v/>
      </c>
      <c r="O415" t="b">
        <f>_xlfn.XOR(IFERROR(MATCH(ckCodingQTable[[#This Row],[st_code]],EpscorTable[],0)&gt;0,FALSE),IFERROR(FIND("9150",ckCodingQTable[[#This Row],[propPRCs]])&gt;0,FALSE))</f>
        <v>0</v>
      </c>
      <c r="P415" s="21" t="b">
        <f>_xlfn.XOR(ckCodingQTable[[#This Row],[wmd]]&lt;&gt;"",IFERROR(FIND("9102",ckCodingQTable[[#This Row],[propPRCs]])&gt;0,FALSE))</f>
        <v>0</v>
      </c>
      <c r="Q415" t="s">
        <v>485</v>
      </c>
      <c r="S415" s="106">
        <f>S414+(ckCodingQTable[[#This Row],[ILN]]&lt;"M")</f>
        <v>232</v>
      </c>
      <c r="T415" s="21" t="s">
        <v>2834</v>
      </c>
      <c r="U415" t="s">
        <v>1998</v>
      </c>
      <c r="V415" s="7" t="str">
        <f>HYPERLINK("https://www.ejacket.nsf.gov/ej/showProposal.do?ID="&amp;ckCodingQTable[[#This Row],[prop_id]],"eJ")</f>
        <v>eJ</v>
      </c>
      <c r="W415" t="s">
        <v>2841</v>
      </c>
      <c r="X415" t="s">
        <v>4373</v>
      </c>
      <c r="Y415" t="s">
        <v>4374</v>
      </c>
      <c r="Z415" t="s">
        <v>4375</v>
      </c>
      <c r="AA415" t="s">
        <v>4376</v>
      </c>
      <c r="AB415" s="109" t="str">
        <f>HYPERLINK("mailto:"&amp;ckCodingQTable[[#This Row],[email]]&amp;"&amp;subject=Your NSF Proposal:  "&amp;ckCodingQTable[[#This Row],[Div]]&amp;" "&amp;ckCodingQTable[[#This Row],[prop_id]], ckCodingQTable[[#This Row],[email]])</f>
        <v>jsommers@colgate.edu</v>
      </c>
      <c r="AC415" s="30">
        <v>43252</v>
      </c>
      <c r="AD415">
        <v>48</v>
      </c>
      <c r="AG415" s="110"/>
      <c r="AI415" s="26"/>
      <c r="AJ415" s="22"/>
      <c r="AN415" s="110"/>
      <c r="AO415" s="110"/>
      <c r="AP415" s="110"/>
      <c r="AQ415" s="110"/>
      <c r="AR415" s="7" t="str">
        <f>HYPERLINK("https://www.ejacket.nsf.gov/ej/showProposal.do?ID="&amp;ckCodingQTable[[#This Row],[prop_id]],"eJ")</f>
        <v>eJ</v>
      </c>
      <c r="AS415" t="s">
        <v>2881</v>
      </c>
      <c r="AT415" t="s">
        <v>4371</v>
      </c>
      <c r="AU415" t="b">
        <f>IF(ckCodingQTable[[#This Row],[ILN]]="N",SUBSTITUTE(AT414," ","")&lt;&gt;SUBSTITUTE(ckCodingQTable[[#This Row],[prop_titl_txt]]," ",""), FALSE)</f>
        <v>0</v>
      </c>
      <c r="AV415">
        <v>0</v>
      </c>
      <c r="AW415" s="13">
        <v>180155</v>
      </c>
      <c r="AX415" s="13">
        <v>180155</v>
      </c>
      <c r="AY415" s="13"/>
      <c r="AZ415" s="13"/>
      <c r="BA415" s="13"/>
      <c r="BB415" s="13"/>
      <c r="BD415">
        <v>4</v>
      </c>
      <c r="BE415">
        <v>4</v>
      </c>
      <c r="BH415">
        <v>0</v>
      </c>
      <c r="BI415">
        <v>0</v>
      </c>
      <c r="BJ415">
        <v>0</v>
      </c>
      <c r="BK415">
        <v>0</v>
      </c>
      <c r="BL415" t="s">
        <v>4377</v>
      </c>
    </row>
    <row r="416" spans="1:64" x14ac:dyDescent="0.35">
      <c r="A416" s="30"/>
      <c r="B416" s="30">
        <v>43005.628472222219</v>
      </c>
      <c r="C416" t="s">
        <v>2817</v>
      </c>
      <c r="D416" t="s">
        <v>2818</v>
      </c>
      <c r="E416" t="s">
        <v>476</v>
      </c>
      <c r="F416" t="s">
        <v>2819</v>
      </c>
      <c r="G416" t="s">
        <v>2820</v>
      </c>
      <c r="H416" s="21" t="s">
        <v>2821</v>
      </c>
      <c r="I416" s="85">
        <v>1</v>
      </c>
      <c r="J416" s="85">
        <v>0</v>
      </c>
      <c r="K416" t="s">
        <v>2822</v>
      </c>
      <c r="L416" t="s">
        <v>912</v>
      </c>
      <c r="M416" t="s">
        <v>2972</v>
      </c>
      <c r="N416" t="str">
        <f>IF(SUM(ckCodingQTable[[#This Row],[NfmlPIs]:[NnonWhtAsnPIs]])&gt;0,"WMD","")</f>
        <v/>
      </c>
      <c r="O416" t="b">
        <f>_xlfn.XOR(IFERROR(MATCH(ckCodingQTable[[#This Row],[st_code]],EpscorTable[],0)&gt;0,FALSE),IFERROR(FIND("9150",ckCodingQTable[[#This Row],[propPRCs]])&gt;0,FALSE))</f>
        <v>0</v>
      </c>
      <c r="P416" s="21" t="b">
        <f>_xlfn.XOR(ckCodingQTable[[#This Row],[wmd]]&lt;&gt;"",IFERROR(FIND("9102",ckCodingQTable[[#This Row],[propPRCs]])&gt;0,FALSE))</f>
        <v>0</v>
      </c>
      <c r="Q416" t="s">
        <v>3009</v>
      </c>
      <c r="S416" s="106">
        <f>S415+(ckCodingQTable[[#This Row],[ILN]]&lt;"M")</f>
        <v>233</v>
      </c>
      <c r="T416" s="21" t="s">
        <v>2863</v>
      </c>
      <c r="U416" t="s">
        <v>2001</v>
      </c>
      <c r="V416" s="7" t="str">
        <f>HYPERLINK("https://www.ejacket.nsf.gov/ej/showProposal.do?ID="&amp;ckCodingQTable[[#This Row],[prop_id]],"eJ")</f>
        <v>eJ</v>
      </c>
      <c r="W416" t="s">
        <v>2825</v>
      </c>
      <c r="X416" t="s">
        <v>2001</v>
      </c>
      <c r="Y416" t="s">
        <v>947</v>
      </c>
      <c r="Z416" t="s">
        <v>3005</v>
      </c>
      <c r="AA416" t="s">
        <v>719</v>
      </c>
      <c r="AB416" s="109" t="str">
        <f>HYPERLINK("mailto:"&amp;ckCodingQTable[[#This Row],[email]]&amp;"&amp;subject=Your NSF Proposal:  "&amp;ckCodingQTable[[#This Row],[Div]]&amp;" "&amp;ckCodingQTable[[#This Row],[prop_id]], ckCodingQTable[[#This Row],[email]])</f>
        <v>michael.huang@rochester.edu</v>
      </c>
      <c r="AC416" s="30">
        <v>43344</v>
      </c>
      <c r="AD416">
        <v>36</v>
      </c>
      <c r="AE416">
        <v>1</v>
      </c>
      <c r="AG416" s="110">
        <v>1</v>
      </c>
      <c r="AH416" t="s">
        <v>2865</v>
      </c>
      <c r="AI416" s="26">
        <v>6</v>
      </c>
      <c r="AJ416" s="22">
        <v>43068.377083333333</v>
      </c>
      <c r="AL416">
        <v>4</v>
      </c>
      <c r="AN416" s="110">
        <v>4</v>
      </c>
      <c r="AO416" s="110"/>
      <c r="AP416" s="110"/>
      <c r="AQ416" s="110"/>
      <c r="AR416" s="7" t="str">
        <f>HYPERLINK("https://www.ejacket.nsf.gov/ej/showProposal.do?ID="&amp;ckCodingQTable[[#This Row],[prop_id]],"eJ")</f>
        <v>eJ</v>
      </c>
      <c r="AS416" t="s">
        <v>2829</v>
      </c>
      <c r="AT416" t="s">
        <v>4378</v>
      </c>
      <c r="AU416" t="b">
        <f>IF(ckCodingQTable[[#This Row],[ILN]]="N",SUBSTITUTE(AT415," ","")&lt;&gt;SUBSTITUTE(ckCodingQTable[[#This Row],[prop_titl_txt]]," ",""), FALSE)</f>
        <v>0</v>
      </c>
      <c r="AV416">
        <v>0</v>
      </c>
      <c r="AW416" s="13">
        <v>940663</v>
      </c>
      <c r="AX416" s="13">
        <v>940663</v>
      </c>
      <c r="AY416" s="13"/>
      <c r="AZ416" s="13"/>
      <c r="BA416" s="13"/>
      <c r="BB416" s="13"/>
      <c r="BC416">
        <v>12</v>
      </c>
      <c r="BD416">
        <v>9</v>
      </c>
      <c r="BE416">
        <v>7.2</v>
      </c>
      <c r="BF416">
        <v>1.8</v>
      </c>
      <c r="BH416">
        <v>0</v>
      </c>
      <c r="BI416">
        <v>0</v>
      </c>
      <c r="BJ416">
        <v>0</v>
      </c>
      <c r="BK416">
        <v>0</v>
      </c>
      <c r="BL416" t="s">
        <v>4379</v>
      </c>
    </row>
    <row r="417" spans="1:64" x14ac:dyDescent="0.35">
      <c r="A417" s="30"/>
      <c r="B417" s="30">
        <v>43005.629166666666</v>
      </c>
      <c r="C417" t="s">
        <v>2868</v>
      </c>
      <c r="D417" t="s">
        <v>2869</v>
      </c>
      <c r="E417" t="s">
        <v>468</v>
      </c>
      <c r="F417" t="s">
        <v>2819</v>
      </c>
      <c r="G417" t="s">
        <v>2820</v>
      </c>
      <c r="H417" s="21" t="s">
        <v>2821</v>
      </c>
      <c r="I417" s="85">
        <v>1</v>
      </c>
      <c r="J417" s="85">
        <v>0</v>
      </c>
      <c r="K417" t="s">
        <v>2911</v>
      </c>
      <c r="L417" t="s">
        <v>807</v>
      </c>
      <c r="M417" t="s">
        <v>3162</v>
      </c>
      <c r="N417" t="str">
        <f>IF(SUM(ckCodingQTable[[#This Row],[NfmlPIs]:[NnonWhtAsnPIs]])&gt;0,"WMD","")</f>
        <v>WMD</v>
      </c>
      <c r="O417" t="b">
        <f>_xlfn.XOR(IFERROR(MATCH(ckCodingQTable[[#This Row],[st_code]],EpscorTable[],0)&gt;0,FALSE),IFERROR(FIND("9150",ckCodingQTable[[#This Row],[propPRCs]])&gt;0,FALSE))</f>
        <v>0</v>
      </c>
      <c r="P417" s="21" t="b">
        <f>_xlfn.XOR(ckCodingQTable[[#This Row],[wmd]]&lt;&gt;"",IFERROR(FIND("9102",ckCodingQTable[[#This Row],[propPRCs]])&gt;0,FALSE))</f>
        <v>1</v>
      </c>
      <c r="Q417" t="s">
        <v>2912</v>
      </c>
      <c r="S417" s="106">
        <f>S416+(ckCodingQTable[[#This Row],[ILN]]&lt;"M")</f>
        <v>234</v>
      </c>
      <c r="T417" s="21" t="s">
        <v>2824</v>
      </c>
      <c r="U417" t="s">
        <v>2008</v>
      </c>
      <c r="V417" s="7" t="str">
        <f>HYPERLINK("https://www.ejacket.nsf.gov/ej/showProposal.do?ID="&amp;ckCodingQTable[[#This Row],[prop_id]],"eJ")</f>
        <v>eJ</v>
      </c>
      <c r="W417" t="s">
        <v>2871</v>
      </c>
      <c r="X417" t="s">
        <v>2008</v>
      </c>
      <c r="Y417" t="s">
        <v>2009</v>
      </c>
      <c r="Z417" t="s">
        <v>4380</v>
      </c>
      <c r="AA417" t="s">
        <v>3164</v>
      </c>
      <c r="AB417" s="109" t="str">
        <f>HYPERLINK("mailto:"&amp;ckCodingQTable[[#This Row],[email]]&amp;"&amp;subject=Your NSF Proposal:  "&amp;ckCodingQTable[[#This Row],[Div]]&amp;" "&amp;ckCodingQTable[[#This Row],[prop_id]], ckCodingQTable[[#This Row],[email]])</f>
        <v>debchatt@uic.edu</v>
      </c>
      <c r="AC417" s="30">
        <v>43252</v>
      </c>
      <c r="AD417">
        <v>36</v>
      </c>
      <c r="AG417" s="110"/>
      <c r="AI417" s="26"/>
      <c r="AJ417" s="22"/>
      <c r="AN417" s="110"/>
      <c r="AO417" s="110"/>
      <c r="AP417" s="110"/>
      <c r="AQ417" s="110"/>
      <c r="AR417" s="7" t="str">
        <f>HYPERLINK("https://www.ejacket.nsf.gov/ej/showProposal.do?ID="&amp;ckCodingQTable[[#This Row],[prop_id]],"eJ")</f>
        <v>eJ</v>
      </c>
      <c r="AS417" t="s">
        <v>2881</v>
      </c>
      <c r="AT417" t="s">
        <v>4381</v>
      </c>
      <c r="AU417" t="b">
        <f>IF(ckCodingQTable[[#This Row],[ILN]]="N",SUBSTITUTE(AT416," ","")&lt;&gt;SUBSTITUTE(ckCodingQTable[[#This Row],[prop_titl_txt]]," ",""), FALSE)</f>
        <v>0</v>
      </c>
      <c r="AV417">
        <v>0</v>
      </c>
      <c r="AW417" s="13">
        <v>471694</v>
      </c>
      <c r="AX417" s="13">
        <v>471694</v>
      </c>
      <c r="AY417" s="13"/>
      <c r="AZ417" s="13">
        <v>22000</v>
      </c>
      <c r="BA417" s="13"/>
      <c r="BB417" s="13"/>
      <c r="BC417">
        <v>6</v>
      </c>
      <c r="BD417">
        <v>6</v>
      </c>
      <c r="BE417">
        <v>5.25</v>
      </c>
      <c r="BH417">
        <v>3</v>
      </c>
      <c r="BI417">
        <v>0</v>
      </c>
      <c r="BJ417">
        <v>0</v>
      </c>
      <c r="BK417">
        <v>0</v>
      </c>
      <c r="BL417" t="s">
        <v>4382</v>
      </c>
    </row>
    <row r="418" spans="1:64" x14ac:dyDescent="0.35">
      <c r="A418" s="30"/>
      <c r="B418" s="30">
        <v>43005.043055555558</v>
      </c>
      <c r="C418" t="s">
        <v>2868</v>
      </c>
      <c r="D418" t="s">
        <v>2869</v>
      </c>
      <c r="E418" t="s">
        <v>468</v>
      </c>
      <c r="F418" t="s">
        <v>2819</v>
      </c>
      <c r="G418" t="s">
        <v>2820</v>
      </c>
      <c r="H418" s="21" t="s">
        <v>2821</v>
      </c>
      <c r="I418" s="85">
        <v>1</v>
      </c>
      <c r="J418" s="85">
        <v>0</v>
      </c>
      <c r="K418" t="s">
        <v>2911</v>
      </c>
      <c r="L418" t="s">
        <v>807</v>
      </c>
      <c r="M418" t="s">
        <v>4244</v>
      </c>
      <c r="N418" t="str">
        <f>IF(SUM(ckCodingQTable[[#This Row],[NfmlPIs]:[NnonWhtAsnPIs]])&gt;0,"WMD","")</f>
        <v/>
      </c>
      <c r="O418" t="b">
        <f>_xlfn.XOR(IFERROR(MATCH(ckCodingQTable[[#This Row],[st_code]],EpscorTable[],0)&gt;0,FALSE),IFERROR(FIND("9150",ckCodingQTable[[#This Row],[propPRCs]])&gt;0,FALSE))</f>
        <v>0</v>
      </c>
      <c r="P418" s="21" t="b">
        <f>_xlfn.XOR(ckCodingQTable[[#This Row],[wmd]]&lt;&gt;"",IFERROR(FIND("9102",ckCodingQTable[[#This Row],[propPRCs]])&gt;0,FALSE))</f>
        <v>0</v>
      </c>
      <c r="Q418" t="s">
        <v>2912</v>
      </c>
      <c r="S418" s="106">
        <f>S417+(ckCodingQTable[[#This Row],[ILN]]&lt;"M")</f>
        <v>234</v>
      </c>
      <c r="T418" s="21" t="s">
        <v>2834</v>
      </c>
      <c r="U418" t="s">
        <v>2008</v>
      </c>
      <c r="V418" s="7" t="str">
        <f>HYPERLINK("https://www.ejacket.nsf.gov/ej/showProposal.do?ID="&amp;ckCodingQTable[[#This Row],[prop_id]],"eJ")</f>
        <v>eJ</v>
      </c>
      <c r="W418" t="s">
        <v>2871</v>
      </c>
      <c r="X418" t="s">
        <v>4383</v>
      </c>
      <c r="Y418" t="s">
        <v>4384</v>
      </c>
      <c r="Z418" t="s">
        <v>3476</v>
      </c>
      <c r="AA418" t="s">
        <v>4385</v>
      </c>
      <c r="AB418" s="109" t="str">
        <f>HYPERLINK("mailto:"&amp;ckCodingQTable[[#This Row],[email]]&amp;"&amp;subject=Your NSF Proposal:  "&amp;ckCodingQTable[[#This Row],[Div]]&amp;" "&amp;ckCodingQTable[[#This Row],[prop_id]], ckCodingQTable[[#This Row],[email]])</f>
        <v>jason@whaleshark.org</v>
      </c>
      <c r="AC418" s="30">
        <v>43252</v>
      </c>
      <c r="AD418">
        <v>27</v>
      </c>
      <c r="AG418" s="110"/>
      <c r="AI418" s="26"/>
      <c r="AJ418" s="22"/>
      <c r="AN418" s="110"/>
      <c r="AO418" s="110"/>
      <c r="AP418" s="110"/>
      <c r="AQ418" s="110"/>
      <c r="AR418" s="7" t="str">
        <f>HYPERLINK("https://www.ejacket.nsf.gov/ej/showProposal.do?ID="&amp;ckCodingQTable[[#This Row],[prop_id]],"eJ")</f>
        <v>eJ</v>
      </c>
      <c r="AS418" t="s">
        <v>2881</v>
      </c>
      <c r="AT418" t="s">
        <v>4381</v>
      </c>
      <c r="AU418" t="b">
        <f>IF(ckCodingQTable[[#This Row],[ILN]]="N",SUBSTITUTE(AT417," ","")&lt;&gt;SUBSTITUTE(ckCodingQTable[[#This Row],[prop_titl_txt]]," ",""), FALSE)</f>
        <v>0</v>
      </c>
      <c r="AV418">
        <v>0</v>
      </c>
      <c r="AW418" s="13">
        <v>318785</v>
      </c>
      <c r="AX418" s="13">
        <v>318785</v>
      </c>
      <c r="AY418" s="13"/>
      <c r="AZ418" s="13">
        <v>5900</v>
      </c>
      <c r="BA418" s="13"/>
      <c r="BB418" s="13"/>
      <c r="BD418">
        <v>3</v>
      </c>
      <c r="BG418">
        <v>27</v>
      </c>
      <c r="BH418">
        <v>0</v>
      </c>
      <c r="BI418">
        <v>0</v>
      </c>
      <c r="BJ418">
        <v>0</v>
      </c>
      <c r="BK418">
        <v>0</v>
      </c>
      <c r="BL418" t="s">
        <v>4386</v>
      </c>
    </row>
    <row r="419" spans="1:64" x14ac:dyDescent="0.35">
      <c r="A419" s="30"/>
      <c r="B419" s="30">
        <v>43005.407638888886</v>
      </c>
      <c r="C419" t="s">
        <v>2868</v>
      </c>
      <c r="D419" t="s">
        <v>2869</v>
      </c>
      <c r="E419" t="s">
        <v>468</v>
      </c>
      <c r="F419" t="s">
        <v>2819</v>
      </c>
      <c r="G419" t="s">
        <v>2820</v>
      </c>
      <c r="H419" s="21" t="s">
        <v>2821</v>
      </c>
      <c r="I419" s="85">
        <v>1</v>
      </c>
      <c r="J419" s="85">
        <v>0</v>
      </c>
      <c r="K419" t="s">
        <v>2911</v>
      </c>
      <c r="L419" t="s">
        <v>807</v>
      </c>
      <c r="M419" t="s">
        <v>3098</v>
      </c>
      <c r="N419" t="str">
        <f>IF(SUM(ckCodingQTable[[#This Row],[NfmlPIs]:[NnonWhtAsnPIs]])&gt;0,"WMD","")</f>
        <v/>
      </c>
      <c r="O419" t="b">
        <f>_xlfn.XOR(IFERROR(MATCH(ckCodingQTable[[#This Row],[st_code]],EpscorTable[],0)&gt;0,FALSE),IFERROR(FIND("9150",ckCodingQTable[[#This Row],[propPRCs]])&gt;0,FALSE))</f>
        <v>0</v>
      </c>
      <c r="P419" s="21" t="b">
        <f>_xlfn.XOR(ckCodingQTable[[#This Row],[wmd]]&lt;&gt;"",IFERROR(FIND("9102",ckCodingQTable[[#This Row],[propPRCs]])&gt;0,FALSE))</f>
        <v>0</v>
      </c>
      <c r="Q419" t="s">
        <v>2912</v>
      </c>
      <c r="S419" s="106">
        <f>S418+(ckCodingQTable[[#This Row],[ILN]]&lt;"M")</f>
        <v>234</v>
      </c>
      <c r="T419" s="21" t="s">
        <v>2834</v>
      </c>
      <c r="U419" t="s">
        <v>2008</v>
      </c>
      <c r="V419" s="7" t="str">
        <f>HYPERLINK("https://www.ejacket.nsf.gov/ej/showProposal.do?ID="&amp;ckCodingQTable[[#This Row],[prop_id]],"eJ")</f>
        <v>eJ</v>
      </c>
      <c r="W419" t="s">
        <v>2871</v>
      </c>
      <c r="X419" t="s">
        <v>4387</v>
      </c>
      <c r="Y419" t="s">
        <v>1164</v>
      </c>
      <c r="Z419" t="s">
        <v>3758</v>
      </c>
      <c r="AA419" t="s">
        <v>609</v>
      </c>
      <c r="AB419" s="109" t="str">
        <f>HYPERLINK("mailto:"&amp;ckCodingQTable[[#This Row],[email]]&amp;"&amp;subject=Your NSF Proposal:  "&amp;ckCodingQTable[[#This Row],[Div]]&amp;" "&amp;ckCodingQTable[[#This Row],[prop_id]], ckCodingQTable[[#This Row],[email]])</f>
        <v>dir@princeton.edu</v>
      </c>
      <c r="AC419" s="30">
        <v>43252</v>
      </c>
      <c r="AD419">
        <v>36</v>
      </c>
      <c r="AG419" s="110"/>
      <c r="AI419" s="26"/>
      <c r="AJ419" s="22"/>
      <c r="AN419" s="110"/>
      <c r="AO419" s="110"/>
      <c r="AP419" s="110"/>
      <c r="AQ419" s="110"/>
      <c r="AR419" s="7" t="str">
        <f>HYPERLINK("https://www.ejacket.nsf.gov/ej/showProposal.do?ID="&amp;ckCodingQTable[[#This Row],[prop_id]],"eJ")</f>
        <v>eJ</v>
      </c>
      <c r="AS419" t="s">
        <v>2881</v>
      </c>
      <c r="AT419" t="s">
        <v>4388</v>
      </c>
      <c r="AU419" t="b">
        <f>IF(ckCodingQTable[[#This Row],[ILN]]="N",SUBSTITUTE(AT418," ","")&lt;&gt;SUBSTITUTE(ckCodingQTable[[#This Row],[prop_titl_txt]]," ",""), FALSE)</f>
        <v>0</v>
      </c>
      <c r="AV419">
        <v>0</v>
      </c>
      <c r="AW419" s="13">
        <v>145881</v>
      </c>
      <c r="AX419" s="13">
        <v>145881</v>
      </c>
      <c r="AY419" s="13"/>
      <c r="AZ419" s="13">
        <v>24000</v>
      </c>
      <c r="BA419" s="13"/>
      <c r="BB419" s="13"/>
      <c r="BD419">
        <v>3</v>
      </c>
      <c r="BE419">
        <v>2.25</v>
      </c>
      <c r="BH419">
        <v>0</v>
      </c>
      <c r="BI419">
        <v>0</v>
      </c>
      <c r="BJ419">
        <v>0</v>
      </c>
      <c r="BK419">
        <v>0</v>
      </c>
      <c r="BL419" t="s">
        <v>4389</v>
      </c>
    </row>
    <row r="420" spans="1:64" x14ac:dyDescent="0.35">
      <c r="A420" s="30"/>
      <c r="B420" s="30">
        <v>43005.409722222219</v>
      </c>
      <c r="C420" t="s">
        <v>2868</v>
      </c>
      <c r="D420" t="s">
        <v>2869</v>
      </c>
      <c r="E420" t="s">
        <v>468</v>
      </c>
      <c r="F420" t="s">
        <v>2819</v>
      </c>
      <c r="G420" t="s">
        <v>2820</v>
      </c>
      <c r="H420" s="21" t="s">
        <v>2821</v>
      </c>
      <c r="I420" s="85">
        <v>1</v>
      </c>
      <c r="J420" s="85">
        <v>0</v>
      </c>
      <c r="K420" t="s">
        <v>2911</v>
      </c>
      <c r="L420" t="s">
        <v>807</v>
      </c>
      <c r="M420" t="s">
        <v>2972</v>
      </c>
      <c r="N420" t="str">
        <f>IF(SUM(ckCodingQTable[[#This Row],[NfmlPIs]:[NnonWhtAsnPIs]])&gt;0,"WMD","")</f>
        <v/>
      </c>
      <c r="O420" t="b">
        <f>_xlfn.XOR(IFERROR(MATCH(ckCodingQTable[[#This Row],[st_code]],EpscorTable[],0)&gt;0,FALSE),IFERROR(FIND("9150",ckCodingQTable[[#This Row],[propPRCs]])&gt;0,FALSE))</f>
        <v>0</v>
      </c>
      <c r="P420" s="21" t="b">
        <f>_xlfn.XOR(ckCodingQTable[[#This Row],[wmd]]&lt;&gt;"",IFERROR(FIND("9102",ckCodingQTable[[#This Row],[propPRCs]])&gt;0,FALSE))</f>
        <v>0</v>
      </c>
      <c r="Q420" t="s">
        <v>2912</v>
      </c>
      <c r="S420" s="106">
        <f>S419+(ckCodingQTable[[#This Row],[ILN]]&lt;"M")</f>
        <v>234</v>
      </c>
      <c r="T420" s="21" t="s">
        <v>2834</v>
      </c>
      <c r="U420" t="s">
        <v>2008</v>
      </c>
      <c r="V420" s="7" t="str">
        <f>HYPERLINK("https://www.ejacket.nsf.gov/ej/showProposal.do?ID="&amp;ckCodingQTable[[#This Row],[prop_id]],"eJ")</f>
        <v>eJ</v>
      </c>
      <c r="W420" t="s">
        <v>2871</v>
      </c>
      <c r="X420" t="s">
        <v>4390</v>
      </c>
      <c r="Y420" t="s">
        <v>4391</v>
      </c>
      <c r="Z420" t="s">
        <v>3549</v>
      </c>
      <c r="AA420" t="s">
        <v>3620</v>
      </c>
      <c r="AB420" s="109" t="str">
        <f>HYPERLINK("mailto:"&amp;ckCodingQTable[[#This Row],[email]]&amp;"&amp;subject=Your NSF Proposal:  "&amp;ckCodingQTable[[#This Row],[Div]]&amp;" "&amp;ckCodingQTable[[#This Row],[prop_id]], ckCodingQTable[[#This Row],[email]])</f>
        <v>stewart@cs.rpi.edu</v>
      </c>
      <c r="AC420" s="30">
        <v>43252</v>
      </c>
      <c r="AD420">
        <v>36</v>
      </c>
      <c r="AG420" s="110"/>
      <c r="AI420" s="26"/>
      <c r="AJ420" s="22"/>
      <c r="AN420" s="110"/>
      <c r="AO420" s="110"/>
      <c r="AP420" s="110"/>
      <c r="AQ420" s="110"/>
      <c r="AR420" s="7" t="str">
        <f>HYPERLINK("https://www.ejacket.nsf.gov/ej/showProposal.do?ID="&amp;ckCodingQTable[[#This Row],[prop_id]],"eJ")</f>
        <v>eJ</v>
      </c>
      <c r="AS420" t="s">
        <v>2881</v>
      </c>
      <c r="AT420" t="s">
        <v>4381</v>
      </c>
      <c r="AU420" t="b">
        <f>IF(ckCodingQTable[[#This Row],[ILN]]="N",SUBSTITUTE(AT419," ","")&lt;&gt;SUBSTITUTE(ckCodingQTable[[#This Row],[prop_titl_txt]]," ",""), FALSE)</f>
        <v>0</v>
      </c>
      <c r="AV420">
        <v>0</v>
      </c>
      <c r="AW420" s="13">
        <v>263044</v>
      </c>
      <c r="AX420" s="13">
        <v>263044</v>
      </c>
      <c r="AY420" s="13"/>
      <c r="AZ420" s="13">
        <v>10000</v>
      </c>
      <c r="BA420" s="13"/>
      <c r="BB420" s="13"/>
      <c r="BC420">
        <v>3</v>
      </c>
      <c r="BD420">
        <v>3</v>
      </c>
      <c r="BE420">
        <v>1.5</v>
      </c>
      <c r="BH420">
        <v>0</v>
      </c>
      <c r="BI420">
        <v>0</v>
      </c>
      <c r="BJ420">
        <v>0</v>
      </c>
      <c r="BK420">
        <v>0</v>
      </c>
      <c r="BL420" t="s">
        <v>4392</v>
      </c>
    </row>
    <row r="421" spans="1:64" x14ac:dyDescent="0.35">
      <c r="A421" s="30"/>
      <c r="B421" s="30">
        <v>43005.629861111112</v>
      </c>
      <c r="C421" t="s">
        <v>2868</v>
      </c>
      <c r="D421" t="s">
        <v>2869</v>
      </c>
      <c r="E421" t="s">
        <v>468</v>
      </c>
      <c r="F421" t="s">
        <v>2819</v>
      </c>
      <c r="G421" t="s">
        <v>2820</v>
      </c>
      <c r="H421" s="21" t="s">
        <v>2821</v>
      </c>
      <c r="I421" s="85">
        <v>1</v>
      </c>
      <c r="J421" s="85">
        <v>0</v>
      </c>
      <c r="K421" t="s">
        <v>2911</v>
      </c>
      <c r="L421" t="s">
        <v>1185</v>
      </c>
      <c r="M421" t="s">
        <v>3098</v>
      </c>
      <c r="N421" t="str">
        <f>IF(SUM(ckCodingQTable[[#This Row],[NfmlPIs]:[NnonWhtAsnPIs]])&gt;0,"WMD","")</f>
        <v/>
      </c>
      <c r="O421" t="b">
        <f>_xlfn.XOR(IFERROR(MATCH(ckCodingQTable[[#This Row],[st_code]],EpscorTable[],0)&gt;0,FALSE),IFERROR(FIND("9150",ckCodingQTable[[#This Row],[propPRCs]])&gt;0,FALSE))</f>
        <v>0</v>
      </c>
      <c r="P421" s="21" t="b">
        <f>_xlfn.XOR(ckCodingQTable[[#This Row],[wmd]]&lt;&gt;"",IFERROR(FIND("9102",ckCodingQTable[[#This Row],[propPRCs]])&gt;0,FALSE))</f>
        <v>0</v>
      </c>
      <c r="Q421" t="s">
        <v>468</v>
      </c>
      <c r="S421" s="106">
        <f>S420+(ckCodingQTable[[#This Row],[ILN]]&lt;"M")</f>
        <v>235</v>
      </c>
      <c r="T421" s="21" t="s">
        <v>2824</v>
      </c>
      <c r="U421" t="s">
        <v>2011</v>
      </c>
      <c r="V421" s="7" t="str">
        <f>HYPERLINK("https://www.ejacket.nsf.gov/ej/showProposal.do?ID="&amp;ckCodingQTable[[#This Row],[prop_id]],"eJ")</f>
        <v>eJ</v>
      </c>
      <c r="W421" t="s">
        <v>2871</v>
      </c>
      <c r="X421" t="s">
        <v>2011</v>
      </c>
      <c r="Y421" t="s">
        <v>2012</v>
      </c>
      <c r="Z421" t="s">
        <v>4393</v>
      </c>
      <c r="AA421" t="s">
        <v>630</v>
      </c>
      <c r="AB421" s="109" t="str">
        <f>HYPERLINK("mailto:"&amp;ckCodingQTable[[#This Row],[email]]&amp;"&amp;subject=Your NSF Proposal:  "&amp;ckCodingQTable[[#This Row],[Div]]&amp;" "&amp;ckCodingQTable[[#This Row],[prop_id]], ckCodingQTable[[#This Row],[email]])</f>
        <v>marsic@ece.rutgers.edu</v>
      </c>
      <c r="AC421" s="30">
        <v>43282</v>
      </c>
      <c r="AD421">
        <v>48</v>
      </c>
      <c r="AG421" s="110"/>
      <c r="AI421" s="26"/>
      <c r="AJ421" s="22"/>
      <c r="AN421" s="110"/>
      <c r="AO421" s="110"/>
      <c r="AP421" s="110"/>
      <c r="AQ421" s="110"/>
      <c r="AR421" s="7" t="str">
        <f>HYPERLINK("https://www.ejacket.nsf.gov/ej/showProposal.do?ID="&amp;ckCodingQTable[[#This Row],[prop_id]],"eJ")</f>
        <v>eJ</v>
      </c>
      <c r="AS421" t="s">
        <v>2881</v>
      </c>
      <c r="AT421" t="s">
        <v>4394</v>
      </c>
      <c r="AU421" t="b">
        <f>IF(ckCodingQTable[[#This Row],[ILN]]="N",SUBSTITUTE(AT420," ","")&lt;&gt;SUBSTITUTE(ckCodingQTable[[#This Row],[prop_titl_txt]]," ",""), FALSE)</f>
        <v>0</v>
      </c>
      <c r="AV421">
        <v>0</v>
      </c>
      <c r="AW421" s="13">
        <v>700000</v>
      </c>
      <c r="AX421" s="13">
        <v>700000</v>
      </c>
      <c r="AY421" s="13"/>
      <c r="AZ421" s="13">
        <v>20000</v>
      </c>
      <c r="BA421" s="13"/>
      <c r="BB421" s="13"/>
      <c r="BC421">
        <v>8</v>
      </c>
      <c r="BD421">
        <v>4</v>
      </c>
      <c r="BE421">
        <v>4</v>
      </c>
      <c r="BH421">
        <v>0</v>
      </c>
      <c r="BI421">
        <v>0</v>
      </c>
      <c r="BJ421">
        <v>0</v>
      </c>
      <c r="BK421">
        <v>0</v>
      </c>
      <c r="BL421" t="s">
        <v>4395</v>
      </c>
    </row>
    <row r="422" spans="1:64" x14ac:dyDescent="0.35">
      <c r="A422" s="30"/>
      <c r="B422" s="30">
        <v>43004.616666666669</v>
      </c>
      <c r="C422" t="s">
        <v>2868</v>
      </c>
      <c r="D422" t="s">
        <v>2869</v>
      </c>
      <c r="E422" t="s">
        <v>468</v>
      </c>
      <c r="F422" t="s">
        <v>2819</v>
      </c>
      <c r="G422" t="s">
        <v>2820</v>
      </c>
      <c r="H422" s="21" t="s">
        <v>2821</v>
      </c>
      <c r="I422" s="85">
        <v>1</v>
      </c>
      <c r="J422" s="85">
        <v>0</v>
      </c>
      <c r="K422" t="s">
        <v>2911</v>
      </c>
      <c r="L422" t="s">
        <v>1185</v>
      </c>
      <c r="M422" t="s">
        <v>2916</v>
      </c>
      <c r="N422" t="str">
        <f>IF(SUM(ckCodingQTable[[#This Row],[NfmlPIs]:[NnonWhtAsnPIs]])&gt;0,"WMD","")</f>
        <v/>
      </c>
      <c r="O422" t="b">
        <f>_xlfn.XOR(IFERROR(MATCH(ckCodingQTable[[#This Row],[st_code]],EpscorTable[],0)&gt;0,FALSE),IFERROR(FIND("9150",ckCodingQTable[[#This Row],[propPRCs]])&gt;0,FALSE))</f>
        <v>0</v>
      </c>
      <c r="P422" s="21" t="b">
        <f>_xlfn.XOR(ckCodingQTable[[#This Row],[wmd]]&lt;&gt;"",IFERROR(FIND("9102",ckCodingQTable[[#This Row],[propPRCs]])&gt;0,FALSE))</f>
        <v>0</v>
      </c>
      <c r="Q422" t="s">
        <v>468</v>
      </c>
      <c r="S422" s="106">
        <f>S421+(ckCodingQTable[[#This Row],[ILN]]&lt;"M")</f>
        <v>235</v>
      </c>
      <c r="T422" s="21" t="s">
        <v>2834</v>
      </c>
      <c r="U422" t="s">
        <v>2011</v>
      </c>
      <c r="V422" s="7" t="str">
        <f>HYPERLINK("https://www.ejacket.nsf.gov/ej/showProposal.do?ID="&amp;ckCodingQTable[[#This Row],[prop_id]],"eJ")</f>
        <v>eJ</v>
      </c>
      <c r="W422" t="s">
        <v>2871</v>
      </c>
      <c r="X422" t="s">
        <v>4396</v>
      </c>
      <c r="Y422" t="s">
        <v>4397</v>
      </c>
      <c r="Z422" t="s">
        <v>3294</v>
      </c>
      <c r="AA422" t="s">
        <v>4398</v>
      </c>
      <c r="AB422" s="109" t="str">
        <f>HYPERLINK("mailto:"&amp;ckCodingQTable[[#This Row],[email]]&amp;"&amp;subject=Your NSF Proposal:  "&amp;ckCodingQTable[[#This Row],[Div]]&amp;" "&amp;ckCodingQTable[[#This Row],[prop_id]], ckCodingQTable[[#This Row],[email]])</f>
        <v>rburd@cnmc.org</v>
      </c>
      <c r="AC422" s="30">
        <v>43282</v>
      </c>
      <c r="AD422">
        <v>48</v>
      </c>
      <c r="AG422" s="110"/>
      <c r="AI422" s="26"/>
      <c r="AJ422" s="22"/>
      <c r="AN422" s="110"/>
      <c r="AO422" s="110"/>
      <c r="AP422" s="110"/>
      <c r="AQ422" s="110"/>
      <c r="AR422" s="7" t="str">
        <f>HYPERLINK("https://www.ejacket.nsf.gov/ej/showProposal.do?ID="&amp;ckCodingQTable[[#This Row],[prop_id]],"eJ")</f>
        <v>eJ</v>
      </c>
      <c r="AS422" t="s">
        <v>2881</v>
      </c>
      <c r="AT422" t="s">
        <v>4394</v>
      </c>
      <c r="AU422" t="b">
        <f>IF(ckCodingQTable[[#This Row],[ILN]]="N",SUBSTITUTE(AT421," ","")&lt;&gt;SUBSTITUTE(ckCodingQTable[[#This Row],[prop_titl_txt]]," ",""), FALSE)</f>
        <v>0</v>
      </c>
      <c r="AV422">
        <v>0</v>
      </c>
      <c r="AW422" s="13">
        <v>230000</v>
      </c>
      <c r="AX422" s="13">
        <v>230000</v>
      </c>
      <c r="AY422" s="13"/>
      <c r="AZ422" s="13"/>
      <c r="BA422" s="13"/>
      <c r="BB422" s="13"/>
      <c r="BD422">
        <v>4</v>
      </c>
      <c r="BG422">
        <v>0.96</v>
      </c>
      <c r="BH422">
        <v>0</v>
      </c>
      <c r="BI422">
        <v>0</v>
      </c>
      <c r="BJ422">
        <v>0</v>
      </c>
      <c r="BK422">
        <v>0</v>
      </c>
      <c r="BL422" t="s">
        <v>4399</v>
      </c>
    </row>
    <row r="423" spans="1:64" x14ac:dyDescent="0.35">
      <c r="A423" s="30"/>
      <c r="B423" s="30">
        <v>43005.439583333333</v>
      </c>
      <c r="C423" t="s">
        <v>2868</v>
      </c>
      <c r="D423" t="s">
        <v>2869</v>
      </c>
      <c r="E423" t="s">
        <v>468</v>
      </c>
      <c r="F423" t="s">
        <v>2819</v>
      </c>
      <c r="G423" t="s">
        <v>2820</v>
      </c>
      <c r="H423" s="21" t="s">
        <v>2821</v>
      </c>
      <c r="I423" s="85">
        <v>1</v>
      </c>
      <c r="J423" s="85">
        <v>0</v>
      </c>
      <c r="K423" t="s">
        <v>2911</v>
      </c>
      <c r="L423" t="s">
        <v>1185</v>
      </c>
      <c r="M423" t="s">
        <v>2833</v>
      </c>
      <c r="N423" t="str">
        <f>IF(SUM(ckCodingQTable[[#This Row],[NfmlPIs]:[NnonWhtAsnPIs]])&gt;0,"WMD","")</f>
        <v>WMD</v>
      </c>
      <c r="O423" t="b">
        <f>_xlfn.XOR(IFERROR(MATCH(ckCodingQTable[[#This Row],[st_code]],EpscorTable[],0)&gt;0,FALSE),IFERROR(FIND("9150",ckCodingQTable[[#This Row],[propPRCs]])&gt;0,FALSE))</f>
        <v>0</v>
      </c>
      <c r="P423" s="21" t="b">
        <f>_xlfn.XOR(ckCodingQTable[[#This Row],[wmd]]&lt;&gt;"",IFERROR(FIND("9102",ckCodingQTable[[#This Row],[propPRCs]])&gt;0,FALSE))</f>
        <v>1</v>
      </c>
      <c r="Q423" t="s">
        <v>468</v>
      </c>
      <c r="S423" s="106">
        <f>S422+(ckCodingQTable[[#This Row],[ILN]]&lt;"M")</f>
        <v>235</v>
      </c>
      <c r="T423" s="21" t="s">
        <v>2834</v>
      </c>
      <c r="U423" t="s">
        <v>2011</v>
      </c>
      <c r="V423" s="7" t="str">
        <f>HYPERLINK("https://www.ejacket.nsf.gov/ej/showProposal.do?ID="&amp;ckCodingQTable[[#This Row],[prop_id]],"eJ")</f>
        <v>eJ</v>
      </c>
      <c r="W423" t="s">
        <v>2871</v>
      </c>
      <c r="X423" t="s">
        <v>4400</v>
      </c>
      <c r="Y423" t="s">
        <v>4401</v>
      </c>
      <c r="Z423" t="s">
        <v>4402</v>
      </c>
      <c r="AA423" t="s">
        <v>562</v>
      </c>
      <c r="AB423" s="109" t="str">
        <f>HYPERLINK("mailto:"&amp;ckCodingQTable[[#This Row],[email]]&amp;"&amp;subject=Your NSF Proposal:  "&amp;ckCodingQTable[[#This Row],[Div]]&amp;" "&amp;ckCodingQTable[[#This Row],[prop_id]], ckCodingQTable[[#This Row],[email]])</f>
        <v>aleksandra.sarcevic@drexel.edu</v>
      </c>
      <c r="AC423" s="30">
        <v>43282</v>
      </c>
      <c r="AD423">
        <v>48</v>
      </c>
      <c r="AG423" s="110"/>
      <c r="AI423" s="26"/>
      <c r="AJ423" s="22"/>
      <c r="AN423" s="110"/>
      <c r="AO423" s="110"/>
      <c r="AP423" s="110"/>
      <c r="AQ423" s="110"/>
      <c r="AR423" s="7" t="str">
        <f>HYPERLINK("https://www.ejacket.nsf.gov/ej/showProposal.do?ID="&amp;ckCodingQTable[[#This Row],[prop_id]],"eJ")</f>
        <v>eJ</v>
      </c>
      <c r="AS423" t="s">
        <v>2881</v>
      </c>
      <c r="AT423" t="s">
        <v>4394</v>
      </c>
      <c r="AU423" t="b">
        <f>IF(ckCodingQTable[[#This Row],[ILN]]="N",SUBSTITUTE(AT422," ","")&lt;&gt;SUBSTITUTE(ckCodingQTable[[#This Row],[prop_titl_txt]]," ",""), FALSE)</f>
        <v>0</v>
      </c>
      <c r="AV423">
        <v>0</v>
      </c>
      <c r="AW423" s="13">
        <v>269974</v>
      </c>
      <c r="AX423" s="13">
        <v>269974</v>
      </c>
      <c r="AY423" s="13"/>
      <c r="AZ423" s="13"/>
      <c r="BA423" s="13"/>
      <c r="BB423" s="13">
        <v>4980</v>
      </c>
      <c r="BC423">
        <v>4</v>
      </c>
      <c r="BD423">
        <v>4</v>
      </c>
      <c r="BE423">
        <v>3.2</v>
      </c>
      <c r="BH423">
        <v>2</v>
      </c>
      <c r="BI423">
        <v>0</v>
      </c>
      <c r="BJ423">
        <v>0</v>
      </c>
      <c r="BK423">
        <v>0</v>
      </c>
      <c r="BL423" t="s">
        <v>4403</v>
      </c>
    </row>
    <row r="424" spans="1:64" x14ac:dyDescent="0.35">
      <c r="A424" s="30"/>
      <c r="B424" s="30">
        <v>43005.631249999999</v>
      </c>
      <c r="C424" t="s">
        <v>2839</v>
      </c>
      <c r="D424" t="s">
        <v>2840</v>
      </c>
      <c r="E424" t="s">
        <v>464</v>
      </c>
      <c r="F424" t="s">
        <v>2819</v>
      </c>
      <c r="G424" t="s">
        <v>2820</v>
      </c>
      <c r="H424" s="21" t="s">
        <v>2821</v>
      </c>
      <c r="I424" s="85">
        <v>0</v>
      </c>
      <c r="J424" s="85">
        <v>0</v>
      </c>
      <c r="K424" t="s">
        <v>3097</v>
      </c>
      <c r="L424" t="s">
        <v>1006</v>
      </c>
      <c r="M424" t="s">
        <v>3037</v>
      </c>
      <c r="N424" t="str">
        <f>IF(SUM(ckCodingQTable[[#This Row],[NfmlPIs]:[NnonWhtAsnPIs]])&gt;0,"WMD","")</f>
        <v>WMD</v>
      </c>
      <c r="O424" t="b">
        <f>_xlfn.XOR(IFERROR(MATCH(ckCodingQTable[[#This Row],[st_code]],EpscorTable[],0)&gt;0,FALSE),IFERROR(FIND("9150",ckCodingQTable[[#This Row],[propPRCs]])&gt;0,FALSE))</f>
        <v>0</v>
      </c>
      <c r="P424" s="21" t="b">
        <f>_xlfn.XOR(ckCodingQTable[[#This Row],[wmd]]&lt;&gt;"",IFERROR(FIND("9102",ckCodingQTable[[#This Row],[propPRCs]])&gt;0,FALSE))</f>
        <v>1</v>
      </c>
      <c r="Q424" t="s">
        <v>487</v>
      </c>
      <c r="R424" s="22">
        <v>43083.582986111112</v>
      </c>
      <c r="S424" s="106">
        <f>S423+(ckCodingQTable[[#This Row],[ILN]]&lt;"M")</f>
        <v>236</v>
      </c>
      <c r="T424" s="21" t="s">
        <v>2824</v>
      </c>
      <c r="U424" t="s">
        <v>2014</v>
      </c>
      <c r="V424" s="7" t="str">
        <f>HYPERLINK("https://www.ejacket.nsf.gov/ej/showProposal.do?ID="&amp;ckCodingQTable[[#This Row],[prop_id]],"eJ")</f>
        <v>eJ</v>
      </c>
      <c r="W424" t="s">
        <v>2841</v>
      </c>
      <c r="X424" t="s">
        <v>2014</v>
      </c>
      <c r="Y424" t="s">
        <v>2015</v>
      </c>
      <c r="Z424" t="s">
        <v>4404</v>
      </c>
      <c r="AA424" t="s">
        <v>612</v>
      </c>
      <c r="AB424" s="109" t="str">
        <f>HYPERLINK("mailto:"&amp;ckCodingQTable[[#This Row],[email]]&amp;"&amp;subject=Your NSF Proposal:  "&amp;ckCodingQTable[[#This Row],[Div]]&amp;" "&amp;ckCodingQTable[[#This Row],[prop_id]], ckCodingQTable[[#This Row],[email]])</f>
        <v>sanjay@purdue.edu</v>
      </c>
      <c r="AC424" s="30">
        <v>43344</v>
      </c>
      <c r="AD424">
        <v>48</v>
      </c>
      <c r="AE424">
        <v>1</v>
      </c>
      <c r="AG424" s="110"/>
      <c r="AH424" t="s">
        <v>4405</v>
      </c>
      <c r="AI424" s="26">
        <v>5</v>
      </c>
      <c r="AJ424" s="22">
        <v>43072.994444444441</v>
      </c>
      <c r="AK424" s="21">
        <v>1</v>
      </c>
      <c r="AL424">
        <v>5</v>
      </c>
      <c r="AN424" s="110"/>
      <c r="AO424" s="110"/>
      <c r="AP424" s="110"/>
      <c r="AQ424" s="110"/>
      <c r="AR424" s="7" t="str">
        <f>HYPERLINK("https://www.ejacket.nsf.gov/ej/showProposal.do?ID="&amp;ckCodingQTable[[#This Row],[prop_id]],"eJ")</f>
        <v>eJ</v>
      </c>
      <c r="AS424" t="s">
        <v>4406</v>
      </c>
      <c r="AT424" t="s">
        <v>4407</v>
      </c>
      <c r="AU424" t="b">
        <f>IF(ckCodingQTable[[#This Row],[ILN]]="N",SUBSTITUTE(AT423," ","")&lt;&gt;SUBSTITUTE(ckCodingQTable[[#This Row],[prop_titl_txt]]," ",""), FALSE)</f>
        <v>0</v>
      </c>
      <c r="AV424">
        <v>0</v>
      </c>
      <c r="AW424" s="13">
        <v>800000</v>
      </c>
      <c r="AX424" s="13">
        <v>800000</v>
      </c>
      <c r="AY424" s="13"/>
      <c r="AZ424" s="13">
        <v>20000</v>
      </c>
      <c r="BA424" s="13"/>
      <c r="BB424" s="13"/>
      <c r="BC424">
        <v>8</v>
      </c>
      <c r="BD424">
        <v>8</v>
      </c>
      <c r="BE424">
        <v>8</v>
      </c>
      <c r="BH424">
        <v>0</v>
      </c>
      <c r="BI424">
        <v>1</v>
      </c>
      <c r="BJ424">
        <v>0</v>
      </c>
      <c r="BK424">
        <v>0</v>
      </c>
      <c r="BL424" t="s">
        <v>4408</v>
      </c>
    </row>
    <row r="425" spans="1:64" x14ac:dyDescent="0.35">
      <c r="A425" s="30"/>
      <c r="B425" s="30">
        <v>43005.601388888892</v>
      </c>
      <c r="C425" t="s">
        <v>2839</v>
      </c>
      <c r="D425" t="s">
        <v>2840</v>
      </c>
      <c r="E425" t="s">
        <v>464</v>
      </c>
      <c r="F425" t="s">
        <v>2819</v>
      </c>
      <c r="G425" t="s">
        <v>2820</v>
      </c>
      <c r="H425" s="21" t="s">
        <v>2821</v>
      </c>
      <c r="I425" s="85">
        <v>0</v>
      </c>
      <c r="J425" s="85">
        <v>0</v>
      </c>
      <c r="K425" t="s">
        <v>3097</v>
      </c>
      <c r="L425" t="s">
        <v>1006</v>
      </c>
      <c r="M425" t="s">
        <v>2972</v>
      </c>
      <c r="N425" t="str">
        <f>IF(SUM(ckCodingQTable[[#This Row],[NfmlPIs]:[NnonWhtAsnPIs]])&gt;0,"WMD","")</f>
        <v/>
      </c>
      <c r="O425" t="b">
        <f>_xlfn.XOR(IFERROR(MATCH(ckCodingQTable[[#This Row],[st_code]],EpscorTable[],0)&gt;0,FALSE),IFERROR(FIND("9150",ckCodingQTable[[#This Row],[propPRCs]])&gt;0,FALSE))</f>
        <v>0</v>
      </c>
      <c r="P425" s="21" t="b">
        <f>_xlfn.XOR(ckCodingQTable[[#This Row],[wmd]]&lt;&gt;"",IFERROR(FIND("9102",ckCodingQTable[[#This Row],[propPRCs]])&gt;0,FALSE))</f>
        <v>0</v>
      </c>
      <c r="Q425" t="s">
        <v>487</v>
      </c>
      <c r="R425" s="22">
        <v>43083.582986111112</v>
      </c>
      <c r="S425" s="106">
        <f>S424+(ckCodingQTable[[#This Row],[ILN]]&lt;"M")</f>
        <v>236</v>
      </c>
      <c r="T425" s="21" t="s">
        <v>2834</v>
      </c>
      <c r="U425" t="s">
        <v>2014</v>
      </c>
      <c r="V425" s="7" t="str">
        <f>HYPERLINK("https://www.ejacket.nsf.gov/ej/showProposal.do?ID="&amp;ckCodingQTable[[#This Row],[prop_id]],"eJ")</f>
        <v>eJ</v>
      </c>
      <c r="W425" t="s">
        <v>2841</v>
      </c>
      <c r="X425" t="s">
        <v>4409</v>
      </c>
      <c r="Y425" t="s">
        <v>1164</v>
      </c>
      <c r="Z425" t="s">
        <v>4410</v>
      </c>
      <c r="AA425" t="s">
        <v>2976</v>
      </c>
      <c r="AB425" s="109" t="str">
        <f>HYPERLINK("mailto:"&amp;ckCodingQTable[[#This Row],[email]]&amp;"&amp;subject=Your NSF Proposal:  "&amp;ckCodingQTable[[#This Row],[Div]]&amp;" "&amp;ckCodingQTable[[#This Row],[prop_id]], ckCodingQTable[[#This Row],[email]])</f>
        <v>danr@cs.columbia.edu</v>
      </c>
      <c r="AC425" s="30">
        <v>43344</v>
      </c>
      <c r="AD425">
        <v>48</v>
      </c>
      <c r="AG425" s="110"/>
      <c r="AI425" s="26"/>
      <c r="AJ425" s="22"/>
      <c r="AN425" s="110"/>
      <c r="AO425" s="110"/>
      <c r="AP425" s="110"/>
      <c r="AQ425" s="110"/>
      <c r="AR425" s="7" t="str">
        <f>HYPERLINK("https://www.ejacket.nsf.gov/ej/showProposal.do?ID="&amp;ckCodingQTable[[#This Row],[prop_id]],"eJ")</f>
        <v>eJ</v>
      </c>
      <c r="AS425" t="s">
        <v>4406</v>
      </c>
      <c r="AT425" t="s">
        <v>4407</v>
      </c>
      <c r="AU425" t="b">
        <f>IF(ckCodingQTable[[#This Row],[ILN]]="N",SUBSTITUTE(AT424," ","")&lt;&gt;SUBSTITUTE(ckCodingQTable[[#This Row],[prop_titl_txt]]," ",""), FALSE)</f>
        <v>0</v>
      </c>
      <c r="AV425">
        <v>0</v>
      </c>
      <c r="AW425" s="13">
        <v>1330000</v>
      </c>
      <c r="AX425" s="13">
        <v>1330000</v>
      </c>
      <c r="AY425" s="13"/>
      <c r="AZ425" s="13">
        <v>42000</v>
      </c>
      <c r="BA425" s="13">
        <v>88804</v>
      </c>
      <c r="BB425" s="13">
        <v>20000</v>
      </c>
      <c r="BC425">
        <v>8</v>
      </c>
      <c r="BD425">
        <v>12</v>
      </c>
      <c r="BG425">
        <v>9</v>
      </c>
      <c r="BH425">
        <v>0</v>
      </c>
      <c r="BI425">
        <v>0</v>
      </c>
      <c r="BJ425">
        <v>0</v>
      </c>
      <c r="BK425">
        <v>0</v>
      </c>
      <c r="BL425" t="s">
        <v>4411</v>
      </c>
    </row>
    <row r="426" spans="1:64" x14ac:dyDescent="0.35">
      <c r="A426" s="30"/>
      <c r="B426" s="30">
        <v>43005.807638888888</v>
      </c>
      <c r="C426" t="s">
        <v>2839</v>
      </c>
      <c r="D426" t="s">
        <v>2840</v>
      </c>
      <c r="E426" t="s">
        <v>464</v>
      </c>
      <c r="F426" t="s">
        <v>2819</v>
      </c>
      <c r="G426" t="s">
        <v>2820</v>
      </c>
      <c r="H426" s="21" t="s">
        <v>2821</v>
      </c>
      <c r="I426" s="85">
        <v>0</v>
      </c>
      <c r="J426" s="85">
        <v>0</v>
      </c>
      <c r="K426" t="s">
        <v>3097</v>
      </c>
      <c r="L426" t="s">
        <v>1006</v>
      </c>
      <c r="M426" t="s">
        <v>2851</v>
      </c>
      <c r="N426" t="str">
        <f>IF(SUM(ckCodingQTable[[#This Row],[NfmlPIs]:[NnonWhtAsnPIs]])&gt;0,"WMD","")</f>
        <v/>
      </c>
      <c r="O426" t="b">
        <f>_xlfn.XOR(IFERROR(MATCH(ckCodingQTable[[#This Row],[st_code]],EpscorTable[],0)&gt;0,FALSE),IFERROR(FIND("9150",ckCodingQTable[[#This Row],[propPRCs]])&gt;0,FALSE))</f>
        <v>0</v>
      </c>
      <c r="P426" s="21" t="b">
        <f>_xlfn.XOR(ckCodingQTable[[#This Row],[wmd]]&lt;&gt;"",IFERROR(FIND("9102",ckCodingQTable[[#This Row],[propPRCs]])&gt;0,FALSE))</f>
        <v>0</v>
      </c>
      <c r="Q426" t="s">
        <v>487</v>
      </c>
      <c r="R426" s="22">
        <v>43083.582986111112</v>
      </c>
      <c r="S426" s="106">
        <f>S425+(ckCodingQTable[[#This Row],[ILN]]&lt;"M")</f>
        <v>236</v>
      </c>
      <c r="T426" s="21" t="s">
        <v>2834</v>
      </c>
      <c r="U426" t="s">
        <v>2014</v>
      </c>
      <c r="V426" s="7" t="str">
        <f>HYPERLINK("https://www.ejacket.nsf.gov/ej/showProposal.do?ID="&amp;ckCodingQTable[[#This Row],[prop_id]],"eJ")</f>
        <v>eJ</v>
      </c>
      <c r="W426" t="s">
        <v>2841</v>
      </c>
      <c r="X426" t="s">
        <v>4412</v>
      </c>
      <c r="Y426" t="s">
        <v>4413</v>
      </c>
      <c r="Z426" t="s">
        <v>3803</v>
      </c>
      <c r="AA426" t="s">
        <v>3795</v>
      </c>
      <c r="AB426" s="109" t="str">
        <f>HYPERLINK("mailto:"&amp;ckCodingQTable[[#This Row],[email]]&amp;"&amp;subject=Your NSF Proposal:  "&amp;ckCodingQTable[[#This Row],[Div]]&amp;" "&amp;ckCodingQTable[[#This Row],[prop_id]], ckCodingQTable[[#This Row],[email]])</f>
        <v>ramesh@usc.edu</v>
      </c>
      <c r="AC426" s="30">
        <v>43344</v>
      </c>
      <c r="AD426">
        <v>48</v>
      </c>
      <c r="AG426" s="110"/>
      <c r="AI426" s="26"/>
      <c r="AJ426" s="22"/>
      <c r="AN426" s="110"/>
      <c r="AO426" s="110"/>
      <c r="AP426" s="110"/>
      <c r="AQ426" s="110"/>
      <c r="AR426" s="7" t="str">
        <f>HYPERLINK("https://www.ejacket.nsf.gov/ej/showProposal.do?ID="&amp;ckCodingQTable[[#This Row],[prop_id]],"eJ")</f>
        <v>eJ</v>
      </c>
      <c r="AS426" t="s">
        <v>4406</v>
      </c>
      <c r="AT426" t="s">
        <v>4407</v>
      </c>
      <c r="AU426" t="b">
        <f>IF(ckCodingQTable[[#This Row],[ILN]]="N",SUBSTITUTE(AT425," ","")&lt;&gt;SUBSTITUTE(ckCodingQTable[[#This Row],[prop_titl_txt]]," ",""), FALSE)</f>
        <v>0</v>
      </c>
      <c r="AV426">
        <v>0</v>
      </c>
      <c r="AW426" s="13">
        <v>869974</v>
      </c>
      <c r="AX426" s="13">
        <v>869974</v>
      </c>
      <c r="AY426" s="13"/>
      <c r="AZ426" s="13">
        <v>19012</v>
      </c>
      <c r="BA426" s="13"/>
      <c r="BB426" s="13"/>
      <c r="BC426">
        <v>8</v>
      </c>
      <c r="BD426">
        <v>8</v>
      </c>
      <c r="BE426">
        <v>4.4400000000000004</v>
      </c>
      <c r="BH426">
        <v>0</v>
      </c>
      <c r="BI426">
        <v>0</v>
      </c>
      <c r="BJ426">
        <v>0</v>
      </c>
      <c r="BK426">
        <v>0</v>
      </c>
      <c r="BL426" t="s">
        <v>4414</v>
      </c>
    </row>
    <row r="427" spans="1:64" x14ac:dyDescent="0.35">
      <c r="A427" s="30"/>
      <c r="B427" s="30">
        <v>43005.631249999999</v>
      </c>
      <c r="C427" t="s">
        <v>2868</v>
      </c>
      <c r="D427" t="s">
        <v>2869</v>
      </c>
      <c r="E427" t="s">
        <v>466</v>
      </c>
      <c r="F427" t="s">
        <v>2819</v>
      </c>
      <c r="G427" t="s">
        <v>2820</v>
      </c>
      <c r="H427" s="21" t="s">
        <v>2821</v>
      </c>
      <c r="I427" s="85">
        <v>1</v>
      </c>
      <c r="J427" s="85">
        <v>0</v>
      </c>
      <c r="K427" t="s">
        <v>2883</v>
      </c>
      <c r="L427" t="s">
        <v>838</v>
      </c>
      <c r="M427" t="s">
        <v>3167</v>
      </c>
      <c r="N427" t="str">
        <f>IF(SUM(ckCodingQTable[[#This Row],[NfmlPIs]:[NnonWhtAsnPIs]])&gt;0,"WMD","")</f>
        <v/>
      </c>
      <c r="O427" t="b">
        <f>_xlfn.XOR(IFERROR(MATCH(ckCodingQTable[[#This Row],[st_code]],EpscorTable[],0)&gt;0,FALSE),IFERROR(FIND("9150",ckCodingQTable[[#This Row],[propPRCs]])&gt;0,FALSE))</f>
        <v>0</v>
      </c>
      <c r="P427" s="21" t="b">
        <f>_xlfn.XOR(ckCodingQTable[[#This Row],[wmd]]&lt;&gt;"",IFERROR(FIND("9102",ckCodingQTable[[#This Row],[propPRCs]])&gt;0,FALSE))</f>
        <v>0</v>
      </c>
      <c r="Q427" t="s">
        <v>2884</v>
      </c>
      <c r="R427" s="22">
        <v>43081.40116898148</v>
      </c>
      <c r="S427" s="106">
        <f>S426+(ckCodingQTable[[#This Row],[ILN]]&lt;"M")</f>
        <v>237</v>
      </c>
      <c r="T427" s="21" t="s">
        <v>2863</v>
      </c>
      <c r="U427" t="s">
        <v>2034</v>
      </c>
      <c r="V427" s="7" t="str">
        <f>HYPERLINK("https://www.ejacket.nsf.gov/ej/showProposal.do?ID="&amp;ckCodingQTable[[#This Row],[prop_id]],"eJ")</f>
        <v>eJ</v>
      </c>
      <c r="W427" t="s">
        <v>2871</v>
      </c>
      <c r="X427" t="s">
        <v>2034</v>
      </c>
      <c r="Y427" t="s">
        <v>2035</v>
      </c>
      <c r="Z427" t="s">
        <v>4415</v>
      </c>
      <c r="AA427" t="s">
        <v>4203</v>
      </c>
      <c r="AB427" s="109" t="str">
        <f>HYPERLINK("mailto:"&amp;ckCodingQTable[[#This Row],[email]]&amp;"&amp;subject=Your NSF Proposal:  "&amp;ckCodingQTable[[#This Row],[Div]]&amp;" "&amp;ckCodingQTable[[#This Row],[prop_id]], ckCodingQTable[[#This Row],[email]])</f>
        <v>tamer@cise.ufl.edu</v>
      </c>
      <c r="AC427" s="30">
        <v>43221</v>
      </c>
      <c r="AD427">
        <v>36</v>
      </c>
      <c r="AE427">
        <v>1</v>
      </c>
      <c r="AG427" s="110"/>
      <c r="AH427" t="s">
        <v>4130</v>
      </c>
      <c r="AI427" s="26">
        <v>5</v>
      </c>
      <c r="AJ427" s="22">
        <v>43074.443749999999</v>
      </c>
      <c r="AL427">
        <v>4</v>
      </c>
      <c r="AN427" s="110"/>
      <c r="AO427" s="110"/>
      <c r="AP427" s="110"/>
      <c r="AQ427" s="110"/>
      <c r="AR427" s="7" t="str">
        <f>HYPERLINK("https://www.ejacket.nsf.gov/ej/showProposal.do?ID="&amp;ckCodingQTable[[#This Row],[prop_id]],"eJ")</f>
        <v>eJ</v>
      </c>
      <c r="AS427" t="s">
        <v>2829</v>
      </c>
      <c r="AT427" t="s">
        <v>4416</v>
      </c>
      <c r="AU427" t="b">
        <f>IF(ckCodingQTable[[#This Row],[ILN]]="N",SUBSTITUTE(AT426," ","")&lt;&gt;SUBSTITUTE(ckCodingQTable[[#This Row],[prop_titl_txt]]," ",""), FALSE)</f>
        <v>0</v>
      </c>
      <c r="AV427">
        <v>0</v>
      </c>
      <c r="AW427" s="13">
        <v>844701</v>
      </c>
      <c r="AX427" s="13">
        <v>844701</v>
      </c>
      <c r="AY427" s="13"/>
      <c r="AZ427" s="13"/>
      <c r="BA427" s="13"/>
      <c r="BB427" s="13"/>
      <c r="BC427">
        <v>6</v>
      </c>
      <c r="BD427">
        <v>6</v>
      </c>
      <c r="BE427">
        <v>12</v>
      </c>
      <c r="BH427">
        <v>0</v>
      </c>
      <c r="BI427">
        <v>0</v>
      </c>
      <c r="BJ427">
        <v>0</v>
      </c>
      <c r="BK427">
        <v>0</v>
      </c>
      <c r="BL427" t="s">
        <v>4417</v>
      </c>
    </row>
    <row r="428" spans="1:64" x14ac:dyDescent="0.35">
      <c r="A428" s="30"/>
      <c r="B428" s="30">
        <v>43005.632638888892</v>
      </c>
      <c r="C428" t="s">
        <v>2817</v>
      </c>
      <c r="D428" t="s">
        <v>2818</v>
      </c>
      <c r="E428" t="s">
        <v>476</v>
      </c>
      <c r="F428" t="s">
        <v>2819</v>
      </c>
      <c r="G428" t="s">
        <v>2820</v>
      </c>
      <c r="H428" s="21" t="s">
        <v>2821</v>
      </c>
      <c r="I428" s="85">
        <v>1</v>
      </c>
      <c r="J428" s="85">
        <v>0</v>
      </c>
      <c r="K428" t="s">
        <v>2822</v>
      </c>
      <c r="L428" t="s">
        <v>727</v>
      </c>
      <c r="M428" t="s">
        <v>3115</v>
      </c>
      <c r="N428" t="str">
        <f>IF(SUM(ckCodingQTable[[#This Row],[NfmlPIs]:[NnonWhtAsnPIs]])&gt;0,"WMD","")</f>
        <v/>
      </c>
      <c r="O428" t="b">
        <f>_xlfn.XOR(IFERROR(MATCH(ckCodingQTable[[#This Row],[st_code]],EpscorTable[],0)&gt;0,FALSE),IFERROR(FIND("9150",ckCodingQTable[[#This Row],[propPRCs]])&gt;0,FALSE))</f>
        <v>0</v>
      </c>
      <c r="P428" s="21" t="b">
        <f>_xlfn.XOR(ckCodingQTable[[#This Row],[wmd]]&lt;&gt;"",IFERROR(FIND("9102",ckCodingQTable[[#This Row],[propPRCs]])&gt;0,FALSE))</f>
        <v>0</v>
      </c>
      <c r="Q428" t="s">
        <v>2832</v>
      </c>
      <c r="S428" s="106">
        <f>S427+(ckCodingQTable[[#This Row],[ILN]]&lt;"M")</f>
        <v>238</v>
      </c>
      <c r="T428" s="21" t="s">
        <v>2824</v>
      </c>
      <c r="U428" t="s">
        <v>2041</v>
      </c>
      <c r="V428" s="7" t="str">
        <f>HYPERLINK("https://www.ejacket.nsf.gov/ej/showProposal.do?ID="&amp;ckCodingQTable[[#This Row],[prop_id]],"eJ")</f>
        <v>eJ</v>
      </c>
      <c r="W428" t="s">
        <v>2825</v>
      </c>
      <c r="X428" t="s">
        <v>2041</v>
      </c>
      <c r="Y428" t="s">
        <v>2042</v>
      </c>
      <c r="Z428" t="s">
        <v>4418</v>
      </c>
      <c r="AA428" t="s">
        <v>3119</v>
      </c>
      <c r="AB428" s="109" t="str">
        <f>HYPERLINK("mailto:"&amp;ckCodingQTable[[#This Row],[email]]&amp;"&amp;subject=Your NSF Proposal:  "&amp;ckCodingQTable[[#This Row],[Div]]&amp;" "&amp;ckCodingQTable[[#This Row],[prop_id]], ckCodingQTable[[#This Row],[email]])</f>
        <v>sbasu@cs.iastate.edu</v>
      </c>
      <c r="AC428" s="30">
        <v>43313</v>
      </c>
      <c r="AD428">
        <v>48</v>
      </c>
      <c r="AE428">
        <v>1</v>
      </c>
      <c r="AG428" s="110">
        <v>1</v>
      </c>
      <c r="AH428" t="s">
        <v>3506</v>
      </c>
      <c r="AI428" s="26">
        <v>4.5</v>
      </c>
      <c r="AJ428" s="22">
        <v>43077.398611111108</v>
      </c>
      <c r="AL428">
        <v>4</v>
      </c>
      <c r="AN428" s="110">
        <v>4</v>
      </c>
      <c r="AO428" s="110"/>
      <c r="AP428" s="110"/>
      <c r="AQ428" s="110"/>
      <c r="AR428" s="7" t="str">
        <f>HYPERLINK("https://www.ejacket.nsf.gov/ej/showProposal.do?ID="&amp;ckCodingQTable[[#This Row],[prop_id]],"eJ")</f>
        <v>eJ</v>
      </c>
      <c r="AS428" t="s">
        <v>2829</v>
      </c>
      <c r="AT428" t="s">
        <v>4419</v>
      </c>
      <c r="AU428" t="b">
        <f>IF(ckCodingQTable[[#This Row],[ILN]]="N",SUBSTITUTE(AT427," ","")&lt;&gt;SUBSTITUTE(ckCodingQTable[[#This Row],[prop_titl_txt]]," ",""), FALSE)</f>
        <v>0</v>
      </c>
      <c r="AV428">
        <v>0</v>
      </c>
      <c r="AW428" s="13">
        <v>520907</v>
      </c>
      <c r="AX428" s="13">
        <v>520907</v>
      </c>
      <c r="AY428" s="13"/>
      <c r="AZ428" s="13">
        <v>16000</v>
      </c>
      <c r="BA428" s="13"/>
      <c r="BB428" s="13"/>
      <c r="BC428">
        <v>8</v>
      </c>
      <c r="BD428">
        <v>8</v>
      </c>
      <c r="BE428">
        <v>6</v>
      </c>
      <c r="BH428">
        <v>0</v>
      </c>
      <c r="BI428">
        <v>0</v>
      </c>
      <c r="BJ428">
        <v>0</v>
      </c>
      <c r="BK428">
        <v>0</v>
      </c>
      <c r="BL428" t="s">
        <v>4420</v>
      </c>
    </row>
    <row r="429" spans="1:64" x14ac:dyDescent="0.35">
      <c r="A429" s="30"/>
      <c r="B429" s="30">
        <v>43005.613888888889</v>
      </c>
      <c r="C429" t="s">
        <v>2817</v>
      </c>
      <c r="D429" t="s">
        <v>2818</v>
      </c>
      <c r="E429" t="s">
        <v>476</v>
      </c>
      <c r="F429" t="s">
        <v>2819</v>
      </c>
      <c r="G429" t="s">
        <v>2820</v>
      </c>
      <c r="H429" s="21" t="s">
        <v>2821</v>
      </c>
      <c r="I429" s="85">
        <v>1</v>
      </c>
      <c r="J429" s="85">
        <v>0</v>
      </c>
      <c r="K429" t="s">
        <v>2822</v>
      </c>
      <c r="L429" t="s">
        <v>727</v>
      </c>
      <c r="M429" t="s">
        <v>2833</v>
      </c>
      <c r="N429" t="str">
        <f>IF(SUM(ckCodingQTable[[#This Row],[NfmlPIs]:[NnonWhtAsnPIs]])&gt;0,"WMD","")</f>
        <v/>
      </c>
      <c r="O429" t="b">
        <f>_xlfn.XOR(IFERROR(MATCH(ckCodingQTable[[#This Row],[st_code]],EpscorTable[],0)&gt;0,FALSE),IFERROR(FIND("9150",ckCodingQTable[[#This Row],[propPRCs]])&gt;0,FALSE))</f>
        <v>0</v>
      </c>
      <c r="P429" s="21" t="b">
        <f>_xlfn.XOR(ckCodingQTable[[#This Row],[wmd]]&lt;&gt;"",IFERROR(FIND("9102",ckCodingQTable[[#This Row],[propPRCs]])&gt;0,FALSE))</f>
        <v>0</v>
      </c>
      <c r="Q429" t="s">
        <v>2832</v>
      </c>
      <c r="S429" s="106">
        <f>S428+(ckCodingQTable[[#This Row],[ILN]]&lt;"M")</f>
        <v>238</v>
      </c>
      <c r="T429" s="21" t="s">
        <v>2834</v>
      </c>
      <c r="U429" t="s">
        <v>2041</v>
      </c>
      <c r="V429" s="7" t="str">
        <f>HYPERLINK("https://www.ejacket.nsf.gov/ej/showProposal.do?ID="&amp;ckCodingQTable[[#This Row],[prop_id]],"eJ")</f>
        <v>eJ</v>
      </c>
      <c r="W429" t="s">
        <v>2825</v>
      </c>
      <c r="X429" t="s">
        <v>4421</v>
      </c>
      <c r="Y429" t="s">
        <v>4422</v>
      </c>
      <c r="Z429" t="s">
        <v>4423</v>
      </c>
      <c r="AA429" t="s">
        <v>2929</v>
      </c>
      <c r="AB429" s="109" t="str">
        <f>HYPERLINK("mailto:"&amp;ckCodingQTable[[#This Row],[email]]&amp;"&amp;subject=Your NSF Proposal:  "&amp;ckCodingQTable[[#This Row],[Div]]&amp;" "&amp;ckCodingQTable[[#This Row],[prop_id]], ckCodingQTable[[#This Row],[email]])</f>
        <v>vhonavar@ist.psu.edu</v>
      </c>
      <c r="AC429" s="30">
        <v>43313</v>
      </c>
      <c r="AD429">
        <v>48</v>
      </c>
      <c r="AG429" s="110"/>
      <c r="AI429" s="26"/>
      <c r="AJ429" s="22"/>
      <c r="AN429" s="110"/>
      <c r="AO429" s="110"/>
      <c r="AP429" s="110"/>
      <c r="AQ429" s="110"/>
      <c r="AR429" s="7" t="str">
        <f>HYPERLINK("https://www.ejacket.nsf.gov/ej/showProposal.do?ID="&amp;ckCodingQTable[[#This Row],[prop_id]],"eJ")</f>
        <v>eJ</v>
      </c>
      <c r="AS429" t="s">
        <v>2829</v>
      </c>
      <c r="AT429" t="s">
        <v>4419</v>
      </c>
      <c r="AU429" t="b">
        <f>IF(ckCodingQTable[[#This Row],[ILN]]="N",SUBSTITUTE(AT428," ","")&lt;&gt;SUBSTITUTE(ckCodingQTable[[#This Row],[prop_titl_txt]]," ",""), FALSE)</f>
        <v>0</v>
      </c>
      <c r="AV429">
        <v>0</v>
      </c>
      <c r="AW429" s="13">
        <v>679036</v>
      </c>
      <c r="AX429" s="13">
        <v>679036</v>
      </c>
      <c r="AY429" s="13"/>
      <c r="AZ429" s="13">
        <v>9000</v>
      </c>
      <c r="BA429" s="13"/>
      <c r="BB429" s="13"/>
      <c r="BC429">
        <v>7</v>
      </c>
      <c r="BD429">
        <v>4</v>
      </c>
      <c r="BE429">
        <v>2</v>
      </c>
      <c r="BH429">
        <v>0</v>
      </c>
      <c r="BI429">
        <v>0</v>
      </c>
      <c r="BJ429">
        <v>0</v>
      </c>
      <c r="BK429">
        <v>0</v>
      </c>
      <c r="BL429" t="s">
        <v>4424</v>
      </c>
    </row>
    <row r="430" spans="1:64" x14ac:dyDescent="0.35">
      <c r="A430" s="30"/>
      <c r="B430" s="30">
        <v>43005.634722222225</v>
      </c>
      <c r="C430" t="s">
        <v>2839</v>
      </c>
      <c r="D430" t="s">
        <v>2840</v>
      </c>
      <c r="E430" t="s">
        <v>464</v>
      </c>
      <c r="F430" t="s">
        <v>2819</v>
      </c>
      <c r="G430" t="s">
        <v>2820</v>
      </c>
      <c r="H430" s="21" t="s">
        <v>2821</v>
      </c>
      <c r="I430" s="85">
        <v>0</v>
      </c>
      <c r="J430" s="85">
        <v>0</v>
      </c>
      <c r="L430" t="s">
        <v>1119</v>
      </c>
      <c r="M430" t="s">
        <v>2856</v>
      </c>
      <c r="N430" t="str">
        <f>IF(SUM(ckCodingQTable[[#This Row],[NfmlPIs]:[NnonWhtAsnPIs]])&gt;0,"WMD","")</f>
        <v>WMD</v>
      </c>
      <c r="O430" t="b">
        <f>_xlfn.XOR(IFERROR(MATCH(ckCodingQTable[[#This Row],[st_code]],EpscorTable[],0)&gt;0,FALSE),IFERROR(FIND("9150",ckCodingQTable[[#This Row],[propPRCs]])&gt;0,FALSE))</f>
        <v>0</v>
      </c>
      <c r="P430" s="21" t="b">
        <f>_xlfn.XOR(ckCodingQTable[[#This Row],[wmd]]&lt;&gt;"",IFERROR(FIND("9102",ckCodingQTable[[#This Row],[propPRCs]])&gt;0,FALSE))</f>
        <v>1</v>
      </c>
      <c r="S430" s="106">
        <f>S429+(ckCodingQTable[[#This Row],[ILN]]&lt;"M")</f>
        <v>239</v>
      </c>
      <c r="T430" s="21" t="s">
        <v>2824</v>
      </c>
      <c r="U430" t="s">
        <v>2052</v>
      </c>
      <c r="V430" s="7" t="str">
        <f>HYPERLINK("https://www.ejacket.nsf.gov/ej/showProposal.do?ID="&amp;ckCodingQTable[[#This Row],[prop_id]],"eJ")</f>
        <v>eJ</v>
      </c>
      <c r="W430" t="s">
        <v>2841</v>
      </c>
      <c r="X430" t="s">
        <v>2052</v>
      </c>
      <c r="Y430" t="s">
        <v>2053</v>
      </c>
      <c r="Z430" t="s">
        <v>4425</v>
      </c>
      <c r="AA430" t="s">
        <v>3384</v>
      </c>
      <c r="AB430" s="109" t="str">
        <f>HYPERLINK("mailto:"&amp;ckCodingQTable[[#This Row],[email]]&amp;"&amp;subject=Your NSF Proposal:  "&amp;ckCodingQTable[[#This Row],[Div]]&amp;" "&amp;ckCodingQTable[[#This Row],[prop_id]], ckCodingQTable[[#This Row],[email]])</f>
        <v>cdietric@vt.edu</v>
      </c>
      <c r="AC430" s="30">
        <v>43236</v>
      </c>
      <c r="AD430">
        <v>36</v>
      </c>
      <c r="AG430" s="110"/>
      <c r="AI430" s="26"/>
      <c r="AJ430" s="22"/>
      <c r="AN430" s="110"/>
      <c r="AO430" s="110"/>
      <c r="AP430" s="110"/>
      <c r="AQ430" s="110"/>
      <c r="AR430" s="7" t="str">
        <f>HYPERLINK("https://www.ejacket.nsf.gov/ej/showProposal.do?ID="&amp;ckCodingQTable[[#This Row],[prop_id]],"eJ")</f>
        <v>eJ</v>
      </c>
      <c r="AS430" t="s">
        <v>2829</v>
      </c>
      <c r="AT430" t="s">
        <v>4426</v>
      </c>
      <c r="AU430" t="b">
        <f>IF(ckCodingQTable[[#This Row],[ILN]]="N",SUBSTITUTE(AT429," ","")&lt;&gt;SUBSTITUTE(ckCodingQTable[[#This Row],[prop_titl_txt]]," ",""), FALSE)</f>
        <v>0</v>
      </c>
      <c r="AV430">
        <v>0</v>
      </c>
      <c r="AW430" s="13">
        <v>1006931</v>
      </c>
      <c r="AX430" s="13">
        <v>1006931</v>
      </c>
      <c r="AY430" s="13"/>
      <c r="AZ430" s="13"/>
      <c r="BA430" s="13"/>
      <c r="BB430" s="13"/>
      <c r="BC430">
        <v>9</v>
      </c>
      <c r="BD430">
        <v>12</v>
      </c>
      <c r="BE430">
        <v>4.5</v>
      </c>
      <c r="BF430">
        <v>1.5</v>
      </c>
      <c r="BG430">
        <v>9.9600000000000009</v>
      </c>
      <c r="BH430">
        <v>3</v>
      </c>
      <c r="BI430">
        <v>0</v>
      </c>
      <c r="BJ430">
        <v>0</v>
      </c>
      <c r="BK430">
        <v>0</v>
      </c>
      <c r="BL430" t="s">
        <v>4427</v>
      </c>
    </row>
    <row r="431" spans="1:64" x14ac:dyDescent="0.35">
      <c r="A431" s="30"/>
      <c r="B431" s="30">
        <v>43005.380555555559</v>
      </c>
      <c r="C431" t="s">
        <v>2839</v>
      </c>
      <c r="D431" t="s">
        <v>2840</v>
      </c>
      <c r="E431" t="s">
        <v>464</v>
      </c>
      <c r="F431" t="s">
        <v>2819</v>
      </c>
      <c r="G431" t="s">
        <v>2820</v>
      </c>
      <c r="H431" s="21" t="s">
        <v>2821</v>
      </c>
      <c r="I431" s="85">
        <v>0</v>
      </c>
      <c r="J431" s="85">
        <v>0</v>
      </c>
      <c r="L431" t="s">
        <v>1119</v>
      </c>
      <c r="M431" t="s">
        <v>3061</v>
      </c>
      <c r="N431" t="str">
        <f>IF(SUM(ckCodingQTable[[#This Row],[NfmlPIs]:[NnonWhtAsnPIs]])&gt;0,"WMD","")</f>
        <v/>
      </c>
      <c r="O431" t="b">
        <f>_xlfn.XOR(IFERROR(MATCH(ckCodingQTable[[#This Row],[st_code]],EpscorTable[],0)&gt;0,FALSE),IFERROR(FIND("9150",ckCodingQTable[[#This Row],[propPRCs]])&gt;0,FALSE))</f>
        <v>0</v>
      </c>
      <c r="P431" s="21" t="b">
        <f>_xlfn.XOR(ckCodingQTable[[#This Row],[wmd]]&lt;&gt;"",IFERROR(FIND("9102",ckCodingQTable[[#This Row],[propPRCs]])&gt;0,FALSE))</f>
        <v>0</v>
      </c>
      <c r="S431" s="106">
        <f>S430+(ckCodingQTable[[#This Row],[ILN]]&lt;"M")</f>
        <v>239</v>
      </c>
      <c r="T431" s="21" t="s">
        <v>2834</v>
      </c>
      <c r="U431" t="s">
        <v>2052</v>
      </c>
      <c r="V431" s="7" t="str">
        <f>HYPERLINK("https://www.ejacket.nsf.gov/ej/showProposal.do?ID="&amp;ckCodingQTable[[#This Row],[prop_id]],"eJ")</f>
        <v>eJ</v>
      </c>
      <c r="W431" t="s">
        <v>2841</v>
      </c>
      <c r="X431" t="s">
        <v>4428</v>
      </c>
      <c r="Y431" t="s">
        <v>1857</v>
      </c>
      <c r="Z431" t="s">
        <v>4429</v>
      </c>
      <c r="AA431" t="s">
        <v>4029</v>
      </c>
      <c r="AB431" s="109" t="str">
        <f>HYPERLINK("mailto:"&amp;ckCodingQTable[[#This Row],[email]]&amp;"&amp;subject=Your NSF Proposal:  "&amp;ckCodingQTable[[#This Row],[Div]]&amp;" "&amp;ckCodingQTable[[#This Row],[prop_id]], ckCodingQTable[[#This Row],[email]])</f>
        <v>seungmokim@georgiasouthern.edu</v>
      </c>
      <c r="AC431" s="30">
        <v>43236</v>
      </c>
      <c r="AD431">
        <v>36</v>
      </c>
      <c r="AG431" s="110"/>
      <c r="AI431" s="26"/>
      <c r="AJ431" s="22"/>
      <c r="AN431" s="110"/>
      <c r="AO431" s="110"/>
      <c r="AP431" s="110"/>
      <c r="AQ431" s="110"/>
      <c r="AR431" s="7" t="str">
        <f>HYPERLINK("https://www.ejacket.nsf.gov/ej/showProposal.do?ID="&amp;ckCodingQTable[[#This Row],[prop_id]],"eJ")</f>
        <v>eJ</v>
      </c>
      <c r="AS431" t="s">
        <v>2829</v>
      </c>
      <c r="AT431" t="s">
        <v>4430</v>
      </c>
      <c r="AU431" t="b">
        <f>IF(ckCodingQTable[[#This Row],[ILN]]="N",SUBSTITUTE(AT430," ","")&lt;&gt;SUBSTITUTE(ckCodingQTable[[#This Row],[prop_titl_txt]]," ",""), FALSE)</f>
        <v>0</v>
      </c>
      <c r="AV431">
        <v>0</v>
      </c>
      <c r="AW431" s="13">
        <v>192231</v>
      </c>
      <c r="AX431" s="13">
        <v>192231</v>
      </c>
      <c r="AY431" s="13"/>
      <c r="AZ431" s="13">
        <v>6182</v>
      </c>
      <c r="BA431" s="13"/>
      <c r="BB431" s="13"/>
      <c r="BC431">
        <v>3</v>
      </c>
      <c r="BD431">
        <v>3</v>
      </c>
      <c r="BE431">
        <v>3</v>
      </c>
      <c r="BH431">
        <v>0</v>
      </c>
      <c r="BI431">
        <v>0</v>
      </c>
      <c r="BJ431">
        <v>0</v>
      </c>
      <c r="BK431">
        <v>0</v>
      </c>
      <c r="BL431" t="s">
        <v>4431</v>
      </c>
    </row>
    <row r="432" spans="1:64" x14ac:dyDescent="0.35">
      <c r="A432" s="30"/>
      <c r="B432" s="30">
        <v>43005.634722222225</v>
      </c>
      <c r="C432" t="s">
        <v>2839</v>
      </c>
      <c r="D432" t="s">
        <v>2840</v>
      </c>
      <c r="E432" t="s">
        <v>462</v>
      </c>
      <c r="F432" t="s">
        <v>2819</v>
      </c>
      <c r="G432" t="s">
        <v>2820</v>
      </c>
      <c r="H432" s="21" t="s">
        <v>2821</v>
      </c>
      <c r="I432" s="85">
        <v>1</v>
      </c>
      <c r="J432" s="85">
        <v>0</v>
      </c>
      <c r="L432" t="s">
        <v>757</v>
      </c>
      <c r="M432" t="s">
        <v>3162</v>
      </c>
      <c r="N432" t="str">
        <f>IF(SUM(ckCodingQTable[[#This Row],[NfmlPIs]:[NnonWhtAsnPIs]])&gt;0,"WMD","")</f>
        <v/>
      </c>
      <c r="O432" t="b">
        <f>_xlfn.XOR(IFERROR(MATCH(ckCodingQTable[[#This Row],[st_code]],EpscorTable[],0)&gt;0,FALSE),IFERROR(FIND("9150",ckCodingQTable[[#This Row],[propPRCs]])&gt;0,FALSE))</f>
        <v>0</v>
      </c>
      <c r="P432" s="21" t="b">
        <f>_xlfn.XOR(ckCodingQTable[[#This Row],[wmd]]&lt;&gt;"",IFERROR(FIND("9102",ckCodingQTable[[#This Row],[propPRCs]])&gt;0,FALSE))</f>
        <v>0</v>
      </c>
      <c r="Q432" t="s">
        <v>485</v>
      </c>
      <c r="S432" s="106">
        <f>S431+(ckCodingQTable[[#This Row],[ILN]]&lt;"M")</f>
        <v>240</v>
      </c>
      <c r="T432" s="21" t="s">
        <v>2863</v>
      </c>
      <c r="U432" t="s">
        <v>2055</v>
      </c>
      <c r="V432" s="7" t="str">
        <f>HYPERLINK("https://www.ejacket.nsf.gov/ej/showProposal.do?ID="&amp;ckCodingQTable[[#This Row],[prop_id]],"eJ")</f>
        <v>eJ</v>
      </c>
      <c r="W432" t="s">
        <v>2841</v>
      </c>
      <c r="X432" t="s">
        <v>2055</v>
      </c>
      <c r="Y432" t="s">
        <v>2056</v>
      </c>
      <c r="Z432" t="s">
        <v>4432</v>
      </c>
      <c r="AA432" t="s">
        <v>676</v>
      </c>
      <c r="AB432" s="109" t="str">
        <f>HYPERLINK("mailto:"&amp;ckCodingQTable[[#This Row],[email]]&amp;"&amp;subject=Your NSF Proposal:  "&amp;ckCodingQTable[[#This Row],[Div]]&amp;" "&amp;ckCodingQTable[[#This Row],[prop_id]], ckCodingQTable[[#This Row],[email]])</f>
        <v>w-hwu@illinois.edu</v>
      </c>
      <c r="AC432" s="30">
        <v>43328</v>
      </c>
      <c r="AD432">
        <v>48</v>
      </c>
      <c r="AG432" s="110"/>
      <c r="AI432" s="26"/>
      <c r="AJ432" s="22"/>
      <c r="AK432" s="21">
        <v>1</v>
      </c>
      <c r="AN432" s="110"/>
      <c r="AO432" s="110"/>
      <c r="AP432" s="110"/>
      <c r="AQ432" s="110"/>
      <c r="AR432" s="7" t="str">
        <f>HYPERLINK("https://www.ejacket.nsf.gov/ej/showProposal.do?ID="&amp;ckCodingQTable[[#This Row],[prop_id]],"eJ")</f>
        <v>eJ</v>
      </c>
      <c r="AS432" t="s">
        <v>2829</v>
      </c>
      <c r="AT432" t="s">
        <v>4433</v>
      </c>
      <c r="AU432" t="b">
        <f>IF(ckCodingQTable[[#This Row],[ILN]]="N",SUBSTITUTE(AT431," ","")&lt;&gt;SUBSTITUTE(ckCodingQTable[[#This Row],[prop_titl_txt]]," ",""), FALSE)</f>
        <v>0</v>
      </c>
      <c r="AV432">
        <v>0</v>
      </c>
      <c r="AW432" s="13">
        <v>1200000</v>
      </c>
      <c r="AX432" s="13">
        <v>1200000</v>
      </c>
      <c r="AY432" s="13"/>
      <c r="AZ432" s="13">
        <v>24000</v>
      </c>
      <c r="BA432" s="13"/>
      <c r="BB432" s="13"/>
      <c r="BC432">
        <v>12</v>
      </c>
      <c r="BD432">
        <v>16</v>
      </c>
      <c r="BE432">
        <v>12</v>
      </c>
      <c r="BH432">
        <v>0</v>
      </c>
      <c r="BI432">
        <v>0</v>
      </c>
      <c r="BJ432">
        <v>0</v>
      </c>
      <c r="BK432">
        <v>0</v>
      </c>
      <c r="BL432" t="s">
        <v>4434</v>
      </c>
    </row>
    <row r="433" spans="1:64" x14ac:dyDescent="0.35">
      <c r="A433" s="30"/>
      <c r="B433" s="30">
        <v>43005.635416666664</v>
      </c>
      <c r="C433" t="s">
        <v>2868</v>
      </c>
      <c r="D433" t="s">
        <v>2869</v>
      </c>
      <c r="E433" t="s">
        <v>466</v>
      </c>
      <c r="F433" t="s">
        <v>2819</v>
      </c>
      <c r="G433" t="s">
        <v>2820</v>
      </c>
      <c r="H433" s="21" t="s">
        <v>2821</v>
      </c>
      <c r="I433" s="85">
        <v>1</v>
      </c>
      <c r="J433" s="85">
        <v>0</v>
      </c>
      <c r="K433" t="s">
        <v>2883</v>
      </c>
      <c r="L433" t="s">
        <v>838</v>
      </c>
      <c r="M433" t="s">
        <v>2833</v>
      </c>
      <c r="N433" t="str">
        <f>IF(SUM(ckCodingQTable[[#This Row],[NfmlPIs]:[NnonWhtAsnPIs]])&gt;0,"WMD","")</f>
        <v/>
      </c>
      <c r="O433" t="b">
        <f>_xlfn.XOR(IFERROR(MATCH(ckCodingQTable[[#This Row],[st_code]],EpscorTable[],0)&gt;0,FALSE),IFERROR(FIND("9150",ckCodingQTable[[#This Row],[propPRCs]])&gt;0,FALSE))</f>
        <v>0</v>
      </c>
      <c r="P433" s="21" t="b">
        <f>_xlfn.XOR(ckCodingQTable[[#This Row],[wmd]]&lt;&gt;"",IFERROR(FIND("9102",ckCodingQTable[[#This Row],[propPRCs]])&gt;0,FALSE))</f>
        <v>0</v>
      </c>
      <c r="Q433" t="s">
        <v>2884</v>
      </c>
      <c r="R433" s="22">
        <v>43081.401354166665</v>
      </c>
      <c r="S433" s="106">
        <f>S432+(ckCodingQTable[[#This Row],[ILN]]&lt;"M")</f>
        <v>241</v>
      </c>
      <c r="T433" s="21" t="s">
        <v>2824</v>
      </c>
      <c r="U433" t="s">
        <v>2058</v>
      </c>
      <c r="V433" s="7" t="str">
        <f>HYPERLINK("https://www.ejacket.nsf.gov/ej/showProposal.do?ID="&amp;ckCodingQTable[[#This Row],[prop_id]],"eJ")</f>
        <v>eJ</v>
      </c>
      <c r="W433" t="s">
        <v>2871</v>
      </c>
      <c r="X433" t="s">
        <v>2058</v>
      </c>
      <c r="Y433" t="s">
        <v>947</v>
      </c>
      <c r="Z433" t="s">
        <v>4435</v>
      </c>
      <c r="AA433" t="s">
        <v>3095</v>
      </c>
      <c r="AB433" s="109" t="str">
        <f>HYPERLINK("mailto:"&amp;ckCodingQTable[[#This Row],[email]]&amp;"&amp;subject=Your NSF Proposal:  "&amp;ckCodingQTable[[#This Row],[Div]]&amp;" "&amp;ckCodingQTable[[#This Row],[prop_id]], ckCodingQTable[[#This Row],[email]])</f>
        <v>heng@uta.edu</v>
      </c>
      <c r="AC433" s="30">
        <v>43282</v>
      </c>
      <c r="AD433">
        <v>48</v>
      </c>
      <c r="AE433">
        <v>1</v>
      </c>
      <c r="AG433" s="110"/>
      <c r="AH433" t="s">
        <v>2941</v>
      </c>
      <c r="AI433" s="26">
        <v>4.75</v>
      </c>
      <c r="AJ433" s="22">
        <v>43076.541666666664</v>
      </c>
      <c r="AK433" s="21">
        <v>1</v>
      </c>
      <c r="AL433">
        <v>4</v>
      </c>
      <c r="AN433" s="110"/>
      <c r="AO433" s="110"/>
      <c r="AP433" s="110"/>
      <c r="AQ433" s="110"/>
      <c r="AR433" s="7" t="str">
        <f>HYPERLINK("https://www.ejacket.nsf.gov/ej/showProposal.do?ID="&amp;ckCodingQTable[[#This Row],[prop_id]],"eJ")</f>
        <v>eJ</v>
      </c>
      <c r="AS433" t="s">
        <v>2829</v>
      </c>
      <c r="AT433" t="s">
        <v>4436</v>
      </c>
      <c r="AU433" t="b">
        <f>IF(ckCodingQTable[[#This Row],[ILN]]="N",SUBSTITUTE(AT432," ","")&lt;&gt;SUBSTITUTE(ckCodingQTable[[#This Row],[prop_titl_txt]]," ",""), FALSE)</f>
        <v>0</v>
      </c>
      <c r="AV433">
        <v>0</v>
      </c>
      <c r="AW433" s="13">
        <v>650000</v>
      </c>
      <c r="AX433" s="13">
        <v>650000</v>
      </c>
      <c r="AY433" s="13"/>
      <c r="AZ433" s="13">
        <v>8000</v>
      </c>
      <c r="BA433" s="13"/>
      <c r="BB433" s="13"/>
      <c r="BC433">
        <v>8</v>
      </c>
      <c r="BD433">
        <v>4</v>
      </c>
      <c r="BE433">
        <v>3</v>
      </c>
      <c r="BH433">
        <v>0</v>
      </c>
      <c r="BI433">
        <v>0</v>
      </c>
      <c r="BJ433">
        <v>0</v>
      </c>
      <c r="BK433">
        <v>0</v>
      </c>
      <c r="BL433" t="s">
        <v>4437</v>
      </c>
    </row>
    <row r="434" spans="1:64" x14ac:dyDescent="0.35">
      <c r="A434" s="30"/>
      <c r="B434" s="30">
        <v>43005.355555555558</v>
      </c>
      <c r="C434" t="s">
        <v>2868</v>
      </c>
      <c r="D434" t="s">
        <v>2869</v>
      </c>
      <c r="E434" t="s">
        <v>466</v>
      </c>
      <c r="F434" t="s">
        <v>2819</v>
      </c>
      <c r="G434" t="s">
        <v>2820</v>
      </c>
      <c r="H434" s="21" t="s">
        <v>2821</v>
      </c>
      <c r="I434" s="85">
        <v>1</v>
      </c>
      <c r="J434" s="85">
        <v>0</v>
      </c>
      <c r="K434" t="s">
        <v>2883</v>
      </c>
      <c r="L434" t="s">
        <v>838</v>
      </c>
      <c r="M434" t="s">
        <v>3037</v>
      </c>
      <c r="N434" t="str">
        <f>IF(SUM(ckCodingQTable[[#This Row],[NfmlPIs]:[NnonWhtAsnPIs]])&gt;0,"WMD","")</f>
        <v/>
      </c>
      <c r="O434" t="b">
        <f>_xlfn.XOR(IFERROR(MATCH(ckCodingQTable[[#This Row],[st_code]],EpscorTable[],0)&gt;0,FALSE),IFERROR(FIND("9150",ckCodingQTable[[#This Row],[propPRCs]])&gt;0,FALSE))</f>
        <v>0</v>
      </c>
      <c r="P434" s="21" t="b">
        <f>_xlfn.XOR(ckCodingQTable[[#This Row],[wmd]]&lt;&gt;"",IFERROR(FIND("9102",ckCodingQTable[[#This Row],[propPRCs]])&gt;0,FALSE))</f>
        <v>0</v>
      </c>
      <c r="Q434" t="s">
        <v>2884</v>
      </c>
      <c r="R434" s="22">
        <v>43081.401354166665</v>
      </c>
      <c r="S434" s="106">
        <f>S433+(ckCodingQTable[[#This Row],[ILN]]&lt;"M")</f>
        <v>241</v>
      </c>
      <c r="T434" s="21" t="s">
        <v>2834</v>
      </c>
      <c r="U434" t="s">
        <v>2058</v>
      </c>
      <c r="V434" s="7" t="str">
        <f>HYPERLINK("https://www.ejacket.nsf.gov/ej/showProposal.do?ID="&amp;ckCodingQTable[[#This Row],[prop_id]],"eJ")</f>
        <v>eJ</v>
      </c>
      <c r="W434" t="s">
        <v>2871</v>
      </c>
      <c r="X434" t="s">
        <v>4438</v>
      </c>
      <c r="Y434" t="s">
        <v>1106</v>
      </c>
      <c r="Z434" t="s">
        <v>803</v>
      </c>
      <c r="AA434" t="s">
        <v>574</v>
      </c>
      <c r="AB434" s="109" t="str">
        <f>HYPERLINK("mailto:"&amp;ckCodingQTable[[#This Row],[email]]&amp;"&amp;subject=Your NSF Proposal:  "&amp;ckCodingQTable[[#This Row],[Div]]&amp;" "&amp;ckCodingQTable[[#This Row],[prop_id]], ckCodingQTable[[#This Row],[email]])</f>
        <v>shenli@iu.edu</v>
      </c>
      <c r="AC434" s="30">
        <v>43282</v>
      </c>
      <c r="AD434">
        <v>48</v>
      </c>
      <c r="AG434" s="110"/>
      <c r="AI434" s="26"/>
      <c r="AJ434" s="22"/>
      <c r="AN434" s="110"/>
      <c r="AO434" s="110"/>
      <c r="AP434" s="110"/>
      <c r="AQ434" s="110"/>
      <c r="AR434" s="7" t="str">
        <f>HYPERLINK("https://www.ejacket.nsf.gov/ej/showProposal.do?ID="&amp;ckCodingQTable[[#This Row],[prop_id]],"eJ")</f>
        <v>eJ</v>
      </c>
      <c r="AS434" t="s">
        <v>2829</v>
      </c>
      <c r="AT434" t="s">
        <v>4436</v>
      </c>
      <c r="AU434" t="b">
        <f>IF(ckCodingQTable[[#This Row],[ILN]]="N",SUBSTITUTE(AT433," ","")&lt;&gt;SUBSTITUTE(ckCodingQTable[[#This Row],[prop_titl_txt]]," ",""), FALSE)</f>
        <v>0</v>
      </c>
      <c r="AV434">
        <v>0</v>
      </c>
      <c r="AW434" s="13">
        <v>550000</v>
      </c>
      <c r="AX434" s="13">
        <v>550000</v>
      </c>
      <c r="AY434" s="13"/>
      <c r="AZ434" s="13">
        <v>8000</v>
      </c>
      <c r="BA434" s="13"/>
      <c r="BB434" s="13"/>
      <c r="BC434">
        <v>8</v>
      </c>
      <c r="BD434">
        <v>4</v>
      </c>
      <c r="BG434">
        <v>3.36</v>
      </c>
      <c r="BH434">
        <v>0</v>
      </c>
      <c r="BI434">
        <v>0</v>
      </c>
      <c r="BJ434">
        <v>0</v>
      </c>
      <c r="BK434">
        <v>0</v>
      </c>
      <c r="BL434" t="s">
        <v>4439</v>
      </c>
    </row>
    <row r="435" spans="1:64" x14ac:dyDescent="0.35">
      <c r="A435" s="30"/>
      <c r="B435" s="30">
        <v>43005.636111111111</v>
      </c>
      <c r="C435" t="s">
        <v>2817</v>
      </c>
      <c r="D435" t="s">
        <v>2818</v>
      </c>
      <c r="E435" t="s">
        <v>476</v>
      </c>
      <c r="F435" t="s">
        <v>2819</v>
      </c>
      <c r="G435" t="s">
        <v>2820</v>
      </c>
      <c r="H435" s="21" t="s">
        <v>2821</v>
      </c>
      <c r="I435" s="85">
        <v>1</v>
      </c>
      <c r="J435" s="85">
        <v>0</v>
      </c>
      <c r="K435" t="s">
        <v>2822</v>
      </c>
      <c r="L435" t="s">
        <v>765</v>
      </c>
      <c r="M435" t="s">
        <v>3037</v>
      </c>
      <c r="N435" t="str">
        <f>IF(SUM(ckCodingQTable[[#This Row],[NfmlPIs]:[NnonWhtAsnPIs]])&gt;0,"WMD","")</f>
        <v/>
      </c>
      <c r="O435" t="b">
        <f>_xlfn.XOR(IFERROR(MATCH(ckCodingQTable[[#This Row],[st_code]],EpscorTable[],0)&gt;0,FALSE),IFERROR(FIND("9150",ckCodingQTable[[#This Row],[propPRCs]])&gt;0,FALSE))</f>
        <v>0</v>
      </c>
      <c r="P435" s="21" t="b">
        <f>_xlfn.XOR(ckCodingQTable[[#This Row],[wmd]]&lt;&gt;"",IFERROR(FIND("9102",ckCodingQTable[[#This Row],[propPRCs]])&gt;0,FALSE))</f>
        <v>0</v>
      </c>
      <c r="Q435" t="s">
        <v>3279</v>
      </c>
      <c r="R435" s="22">
        <v>43082.511053240742</v>
      </c>
      <c r="S435" s="106">
        <f>S434+(ckCodingQTable[[#This Row],[ILN]]&lt;"M")</f>
        <v>242</v>
      </c>
      <c r="T435" s="21" t="s">
        <v>2824</v>
      </c>
      <c r="U435" t="s">
        <v>2064</v>
      </c>
      <c r="V435" s="7" t="str">
        <f>HYPERLINK("https://www.ejacket.nsf.gov/ej/showProposal.do?ID="&amp;ckCodingQTable[[#This Row],[prop_id]],"eJ")</f>
        <v>eJ</v>
      </c>
      <c r="W435" t="s">
        <v>2825</v>
      </c>
      <c r="X435" t="s">
        <v>2064</v>
      </c>
      <c r="Y435" t="s">
        <v>2065</v>
      </c>
      <c r="Z435" t="s">
        <v>4440</v>
      </c>
      <c r="AA435" t="s">
        <v>574</v>
      </c>
      <c r="AB435" s="109" t="str">
        <f>HYPERLINK("mailto:"&amp;ckCodingQTable[[#This Row],[email]]&amp;"&amp;subject=Your NSF Proposal:  "&amp;ckCodingQTable[[#This Row],[Div]]&amp;" "&amp;ckCodingQTable[[#This Row],[prop_id]], ckCodingQTable[[#This Row],[email]])</f>
        <v>rrnewton@indiana.edu</v>
      </c>
      <c r="AC435" s="30">
        <v>43344</v>
      </c>
      <c r="AD435">
        <v>48</v>
      </c>
      <c r="AE435">
        <v>1</v>
      </c>
      <c r="AG435" s="110"/>
      <c r="AH435" t="s">
        <v>3006</v>
      </c>
      <c r="AI435" s="26">
        <v>5.75</v>
      </c>
      <c r="AJ435" s="22">
        <v>43074.678472222222</v>
      </c>
      <c r="AK435" s="21">
        <v>1</v>
      </c>
      <c r="AL435">
        <v>4</v>
      </c>
      <c r="AN435" s="110"/>
      <c r="AO435" s="110"/>
      <c r="AP435" s="110"/>
      <c r="AQ435" s="110"/>
      <c r="AR435" s="7" t="str">
        <f>HYPERLINK("https://www.ejacket.nsf.gov/ej/showProposal.do?ID="&amp;ckCodingQTable[[#This Row],[prop_id]],"eJ")</f>
        <v>eJ</v>
      </c>
      <c r="AS435" t="s">
        <v>2829</v>
      </c>
      <c r="AT435" t="s">
        <v>4441</v>
      </c>
      <c r="AU435" t="b">
        <f>IF(ckCodingQTable[[#This Row],[ILN]]="N",SUBSTITUTE(AT434," ","")&lt;&gt;SUBSTITUTE(ckCodingQTable[[#This Row],[prop_titl_txt]]," ",""), FALSE)</f>
        <v>0</v>
      </c>
      <c r="AV435">
        <v>0</v>
      </c>
      <c r="AW435" s="13">
        <v>600000</v>
      </c>
      <c r="AX435" s="13">
        <v>600000</v>
      </c>
      <c r="AY435" s="13"/>
      <c r="AZ435" s="13">
        <v>4000</v>
      </c>
      <c r="BA435" s="13"/>
      <c r="BB435" s="13"/>
      <c r="BC435">
        <v>8</v>
      </c>
      <c r="BD435">
        <v>4</v>
      </c>
      <c r="BE435">
        <v>4</v>
      </c>
      <c r="BH435">
        <v>0</v>
      </c>
      <c r="BI435">
        <v>0</v>
      </c>
      <c r="BJ435">
        <v>0</v>
      </c>
      <c r="BK435">
        <v>0</v>
      </c>
      <c r="BL435" t="s">
        <v>4442</v>
      </c>
    </row>
    <row r="436" spans="1:64" x14ac:dyDescent="0.35">
      <c r="A436" s="30"/>
      <c r="B436" s="30">
        <v>43005.417361111111</v>
      </c>
      <c r="C436" t="s">
        <v>2817</v>
      </c>
      <c r="D436" t="s">
        <v>2818</v>
      </c>
      <c r="E436" t="s">
        <v>476</v>
      </c>
      <c r="F436" t="s">
        <v>2819</v>
      </c>
      <c r="G436" t="s">
        <v>2820</v>
      </c>
      <c r="H436" s="21" t="s">
        <v>2821</v>
      </c>
      <c r="I436" s="85">
        <v>1</v>
      </c>
      <c r="J436" s="85">
        <v>0</v>
      </c>
      <c r="K436" t="s">
        <v>2822</v>
      </c>
      <c r="L436" t="s">
        <v>765</v>
      </c>
      <c r="M436" t="s">
        <v>2833</v>
      </c>
      <c r="N436" t="str">
        <f>IF(SUM(ckCodingQTable[[#This Row],[NfmlPIs]:[NnonWhtAsnPIs]])&gt;0,"WMD","")</f>
        <v/>
      </c>
      <c r="O436" t="b">
        <f>_xlfn.XOR(IFERROR(MATCH(ckCodingQTable[[#This Row],[st_code]],EpscorTable[],0)&gt;0,FALSE),IFERROR(FIND("9150",ckCodingQTable[[#This Row],[propPRCs]])&gt;0,FALSE))</f>
        <v>0</v>
      </c>
      <c r="P436" s="21" t="b">
        <f>_xlfn.XOR(ckCodingQTable[[#This Row],[wmd]]&lt;&gt;"",IFERROR(FIND("9102",ckCodingQTable[[#This Row],[propPRCs]])&gt;0,FALSE))</f>
        <v>0</v>
      </c>
      <c r="Q436" t="s">
        <v>3279</v>
      </c>
      <c r="R436" s="22">
        <v>43082.511053240742</v>
      </c>
      <c r="S436" s="106">
        <f>S435+(ckCodingQTable[[#This Row],[ILN]]&lt;"M")</f>
        <v>242</v>
      </c>
      <c r="T436" s="21" t="s">
        <v>2834</v>
      </c>
      <c r="U436" t="s">
        <v>2064</v>
      </c>
      <c r="V436" s="7" t="str">
        <f>HYPERLINK("https://www.ejacket.nsf.gov/ej/showProposal.do?ID="&amp;ckCodingQTable[[#This Row],[prop_id]],"eJ")</f>
        <v>eJ</v>
      </c>
      <c r="W436" t="s">
        <v>2825</v>
      </c>
      <c r="X436" t="s">
        <v>4443</v>
      </c>
      <c r="Y436" t="s">
        <v>4444</v>
      </c>
      <c r="Z436" t="s">
        <v>4445</v>
      </c>
      <c r="AA436" t="s">
        <v>689</v>
      </c>
      <c r="AB436" s="109" t="str">
        <f>HYPERLINK("mailto:"&amp;ckCodingQTable[[#This Row],[email]]&amp;"&amp;subject=Your NSF Proposal:  "&amp;ckCodingQTable[[#This Row],[Div]]&amp;" "&amp;ckCodingQTable[[#This Row],[prop_id]], ckCodingQTable[[#This Row],[email]])</f>
        <v>devietti@cis.upenn.edu</v>
      </c>
      <c r="AC436" s="30">
        <v>43344</v>
      </c>
      <c r="AD436">
        <v>48</v>
      </c>
      <c r="AG436" s="110"/>
      <c r="AI436" s="26"/>
      <c r="AJ436" s="22"/>
      <c r="AN436" s="110"/>
      <c r="AO436" s="110"/>
      <c r="AP436" s="110"/>
      <c r="AQ436" s="110"/>
      <c r="AR436" s="7" t="str">
        <f>HYPERLINK("https://www.ejacket.nsf.gov/ej/showProposal.do?ID="&amp;ckCodingQTable[[#This Row],[prop_id]],"eJ")</f>
        <v>eJ</v>
      </c>
      <c r="AS436" t="s">
        <v>2829</v>
      </c>
      <c r="AT436" t="s">
        <v>4446</v>
      </c>
      <c r="AU436" t="b">
        <f>IF(ckCodingQTable[[#This Row],[ILN]]="N",SUBSTITUTE(AT435," ","")&lt;&gt;SUBSTITUTE(ckCodingQTable[[#This Row],[prop_titl_txt]]," ",""), FALSE)</f>
        <v>1</v>
      </c>
      <c r="AV436">
        <v>0</v>
      </c>
      <c r="AW436" s="13">
        <v>600000</v>
      </c>
      <c r="AX436" s="13">
        <v>600000</v>
      </c>
      <c r="AY436" s="13"/>
      <c r="AZ436" s="13"/>
      <c r="BA436" s="13"/>
      <c r="BB436" s="13"/>
      <c r="BC436">
        <v>6</v>
      </c>
      <c r="BD436">
        <v>4</v>
      </c>
      <c r="BE436">
        <v>3.68</v>
      </c>
      <c r="BH436">
        <v>0</v>
      </c>
      <c r="BI436">
        <v>0</v>
      </c>
      <c r="BJ436">
        <v>0</v>
      </c>
      <c r="BK436">
        <v>0</v>
      </c>
      <c r="BL436" t="s">
        <v>4447</v>
      </c>
    </row>
    <row r="437" spans="1:64" x14ac:dyDescent="0.35">
      <c r="A437" s="30"/>
      <c r="B437" s="30">
        <v>43005.636111111111</v>
      </c>
      <c r="C437" t="s">
        <v>2817</v>
      </c>
      <c r="D437" t="s">
        <v>2818</v>
      </c>
      <c r="E437" t="s">
        <v>474</v>
      </c>
      <c r="F437" t="s">
        <v>2819</v>
      </c>
      <c r="G437" t="s">
        <v>2820</v>
      </c>
      <c r="H437" s="21" t="s">
        <v>2821</v>
      </c>
      <c r="I437" s="85">
        <v>1</v>
      </c>
      <c r="J437" s="85">
        <v>0</v>
      </c>
      <c r="K437" t="s">
        <v>2822</v>
      </c>
      <c r="L437" t="s">
        <v>885</v>
      </c>
      <c r="M437" t="s">
        <v>3162</v>
      </c>
      <c r="N437" t="str">
        <f>IF(SUM(ckCodingQTable[[#This Row],[NfmlPIs]:[NnonWhtAsnPIs]])&gt;0,"WMD","")</f>
        <v>WMD</v>
      </c>
      <c r="O437" t="b">
        <f>_xlfn.XOR(IFERROR(MATCH(ckCodingQTable[[#This Row],[st_code]],EpscorTable[],0)&gt;0,FALSE),IFERROR(FIND("9150",ckCodingQTable[[#This Row],[propPRCs]])&gt;0,FALSE))</f>
        <v>0</v>
      </c>
      <c r="P437" s="21" t="b">
        <f>_xlfn.XOR(ckCodingQTable[[#This Row],[wmd]]&lt;&gt;"",IFERROR(FIND("9102",ckCodingQTable[[#This Row],[propPRCs]])&gt;0,FALSE))</f>
        <v>1</v>
      </c>
      <c r="Q437" t="s">
        <v>2988</v>
      </c>
      <c r="S437" s="106">
        <f>S436+(ckCodingQTable[[#This Row],[ILN]]&lt;"M")</f>
        <v>243</v>
      </c>
      <c r="T437" s="21" t="s">
        <v>2863</v>
      </c>
      <c r="U437" t="s">
        <v>2073</v>
      </c>
      <c r="V437" s="7" t="str">
        <f>HYPERLINK("https://www.ejacket.nsf.gov/ej/showProposal.do?ID="&amp;ckCodingQTable[[#This Row],[prop_id]],"eJ")</f>
        <v>eJ</v>
      </c>
      <c r="W437" t="s">
        <v>2825</v>
      </c>
      <c r="X437" t="s">
        <v>2073</v>
      </c>
      <c r="Y437" t="s">
        <v>2074</v>
      </c>
      <c r="Z437" t="s">
        <v>4448</v>
      </c>
      <c r="AA437" t="s">
        <v>3164</v>
      </c>
      <c r="AB437" s="109" t="str">
        <f>HYPERLINK("mailto:"&amp;ckCodingQTable[[#This Row],[email]]&amp;"&amp;subject=Your NSF Proposal:  "&amp;ckCodingQTable[[#This Row],[Div]]&amp;" "&amp;ckCodingQTable[[#This Row],[prop_id]], ckCodingQTable[[#This Row],[email]])</f>
        <v>devroye@uic.edu</v>
      </c>
      <c r="AC437" s="30">
        <v>43328</v>
      </c>
      <c r="AD437">
        <v>48</v>
      </c>
      <c r="AG437" s="110"/>
      <c r="AI437" s="26"/>
      <c r="AJ437" s="22"/>
      <c r="AN437" s="110"/>
      <c r="AO437" s="110"/>
      <c r="AP437" s="110"/>
      <c r="AQ437" s="110"/>
      <c r="AR437" s="7" t="str">
        <f>HYPERLINK("https://www.ejacket.nsf.gov/ej/showProposal.do?ID="&amp;ckCodingQTable[[#This Row],[prop_id]],"eJ")</f>
        <v>eJ</v>
      </c>
      <c r="AS437" t="s">
        <v>2829</v>
      </c>
      <c r="AT437" t="s">
        <v>4449</v>
      </c>
      <c r="AU437" t="b">
        <f>IF(ckCodingQTable[[#This Row],[ILN]]="N",SUBSTITUTE(AT436," ","")&lt;&gt;SUBSTITUTE(ckCodingQTable[[#This Row],[prop_titl_txt]]," ",""), FALSE)</f>
        <v>0</v>
      </c>
      <c r="AV437">
        <v>0</v>
      </c>
      <c r="AW437" s="13">
        <v>1200000</v>
      </c>
      <c r="AX437" s="13">
        <v>1200000</v>
      </c>
      <c r="AY437" s="13"/>
      <c r="AZ437" s="13"/>
      <c r="BA437" s="13"/>
      <c r="BB437" s="13"/>
      <c r="BC437">
        <v>8</v>
      </c>
      <c r="BD437">
        <v>16</v>
      </c>
      <c r="BE437">
        <v>16</v>
      </c>
      <c r="BH437">
        <v>7</v>
      </c>
      <c r="BI437">
        <v>0</v>
      </c>
      <c r="BJ437">
        <v>0</v>
      </c>
      <c r="BK437">
        <v>0</v>
      </c>
      <c r="BL437" t="s">
        <v>4450</v>
      </c>
    </row>
    <row r="438" spans="1:64" x14ac:dyDescent="0.35">
      <c r="A438" s="30"/>
      <c r="B438" s="30">
        <v>43005.636805555558</v>
      </c>
      <c r="C438" t="s">
        <v>2839</v>
      </c>
      <c r="D438" t="s">
        <v>2840</v>
      </c>
      <c r="E438" t="s">
        <v>462</v>
      </c>
      <c r="F438" t="s">
        <v>2819</v>
      </c>
      <c r="G438" t="s">
        <v>2820</v>
      </c>
      <c r="H438" s="21" t="s">
        <v>2821</v>
      </c>
      <c r="I438" s="85">
        <v>1</v>
      </c>
      <c r="J438" s="85">
        <v>0</v>
      </c>
      <c r="L438" t="s">
        <v>1032</v>
      </c>
      <c r="M438" t="s">
        <v>2833</v>
      </c>
      <c r="N438" t="str">
        <f>IF(SUM(ckCodingQTable[[#This Row],[NfmlPIs]:[NnonWhtAsnPIs]])&gt;0,"WMD","")</f>
        <v>WMD</v>
      </c>
      <c r="O438" t="b">
        <f>_xlfn.XOR(IFERROR(MATCH(ckCodingQTable[[#This Row],[st_code]],EpscorTable[],0)&gt;0,FALSE),IFERROR(FIND("9150",ckCodingQTable[[#This Row],[propPRCs]])&gt;0,FALSE))</f>
        <v>0</v>
      </c>
      <c r="P438" s="21" t="b">
        <f>_xlfn.XOR(ckCodingQTable[[#This Row],[wmd]]&lt;&gt;"",IFERROR(FIND("9102",ckCodingQTable[[#This Row],[propPRCs]])&gt;0,FALSE))</f>
        <v>1</v>
      </c>
      <c r="Q438" t="s">
        <v>485</v>
      </c>
      <c r="S438" s="106">
        <f>S437+(ckCodingQTable[[#This Row],[ILN]]&lt;"M")</f>
        <v>244</v>
      </c>
      <c r="T438" s="21" t="s">
        <v>2824</v>
      </c>
      <c r="U438" t="s">
        <v>2076</v>
      </c>
      <c r="V438" s="7" t="str">
        <f>HYPERLINK("https://www.ejacket.nsf.gov/ej/showProposal.do?ID="&amp;ckCodingQTable[[#This Row],[prop_id]],"eJ")</f>
        <v>eJ</v>
      </c>
      <c r="W438" t="s">
        <v>2841</v>
      </c>
      <c r="X438" t="s">
        <v>2076</v>
      </c>
      <c r="Y438" t="s">
        <v>2077</v>
      </c>
      <c r="Z438" t="s">
        <v>4451</v>
      </c>
      <c r="AA438" t="s">
        <v>542</v>
      </c>
      <c r="AB438" s="109" t="str">
        <f>HYPERLINK("mailto:"&amp;ckCodingQTable[[#This Row],[email]]&amp;"&amp;subject=Your NSF Proposal:  "&amp;ckCodingQTable[[#This Row],[Div]]&amp;" "&amp;ckCodingQTable[[#This Row],[prop_id]], ckCodingQTable[[#This Row],[email]])</f>
        <v>cjoewong@andrew.cmu.edu</v>
      </c>
      <c r="AC438" s="30">
        <v>43344</v>
      </c>
      <c r="AD438">
        <v>48</v>
      </c>
      <c r="AG438" s="110"/>
      <c r="AI438" s="26"/>
      <c r="AJ438" s="22"/>
      <c r="AN438" s="110"/>
      <c r="AO438" s="110"/>
      <c r="AP438" s="110"/>
      <c r="AQ438" s="110"/>
      <c r="AR438" s="7" t="str">
        <f>HYPERLINK("https://www.ejacket.nsf.gov/ej/showProposal.do?ID="&amp;ckCodingQTable[[#This Row],[prop_id]],"eJ")</f>
        <v>eJ</v>
      </c>
      <c r="AS438" t="s">
        <v>2829</v>
      </c>
      <c r="AT438" t="s">
        <v>4452</v>
      </c>
      <c r="AU438" t="b">
        <f>IF(ckCodingQTable[[#This Row],[ILN]]="N",SUBSTITUTE(AT437," ","")&lt;&gt;SUBSTITUTE(ckCodingQTable[[#This Row],[prop_titl_txt]]," ",""), FALSE)</f>
        <v>0</v>
      </c>
      <c r="AV438">
        <v>0</v>
      </c>
      <c r="AW438" s="13">
        <v>600000</v>
      </c>
      <c r="AX438" s="13">
        <v>600000</v>
      </c>
      <c r="AY438" s="13"/>
      <c r="AZ438" s="13"/>
      <c r="BA438" s="13"/>
      <c r="BB438" s="13"/>
      <c r="BC438">
        <v>8</v>
      </c>
      <c r="BD438">
        <v>4</v>
      </c>
      <c r="BE438">
        <v>4</v>
      </c>
      <c r="BH438">
        <v>1</v>
      </c>
      <c r="BI438">
        <v>0</v>
      </c>
      <c r="BJ438">
        <v>0</v>
      </c>
      <c r="BK438">
        <v>0</v>
      </c>
      <c r="BL438" t="s">
        <v>4453</v>
      </c>
    </row>
    <row r="439" spans="1:64" x14ac:dyDescent="0.35">
      <c r="A439" s="30"/>
      <c r="B439" s="30">
        <v>43005.56527777778</v>
      </c>
      <c r="C439" t="s">
        <v>2839</v>
      </c>
      <c r="D439" t="s">
        <v>2840</v>
      </c>
      <c r="E439" t="s">
        <v>462</v>
      </c>
      <c r="F439" t="s">
        <v>2819</v>
      </c>
      <c r="G439" t="s">
        <v>2820</v>
      </c>
      <c r="H439" s="21" t="s">
        <v>2821</v>
      </c>
      <c r="I439" s="85">
        <v>1</v>
      </c>
      <c r="J439" s="85">
        <v>0</v>
      </c>
      <c r="L439" t="s">
        <v>1032</v>
      </c>
      <c r="M439" t="s">
        <v>2944</v>
      </c>
      <c r="N439" t="str">
        <f>IF(SUM(ckCodingQTable[[#This Row],[NfmlPIs]:[NnonWhtAsnPIs]])&gt;0,"WMD","")</f>
        <v/>
      </c>
      <c r="O439" t="b">
        <f>_xlfn.XOR(IFERROR(MATCH(ckCodingQTable[[#This Row],[st_code]],EpscorTable[],0)&gt;0,FALSE),IFERROR(FIND("9150",ckCodingQTable[[#This Row],[propPRCs]])&gt;0,FALSE))</f>
        <v>0</v>
      </c>
      <c r="P439" s="21" t="b">
        <f>_xlfn.XOR(ckCodingQTable[[#This Row],[wmd]]&lt;&gt;"",IFERROR(FIND("9102",ckCodingQTable[[#This Row],[propPRCs]])&gt;0,FALSE))</f>
        <v>0</v>
      </c>
      <c r="Q439" t="s">
        <v>485</v>
      </c>
      <c r="S439" s="106">
        <f>S438+(ckCodingQTable[[#This Row],[ILN]]&lt;"M")</f>
        <v>244</v>
      </c>
      <c r="T439" s="21" t="s">
        <v>2834</v>
      </c>
      <c r="U439" t="s">
        <v>2076</v>
      </c>
      <c r="V439" s="7" t="str">
        <f>HYPERLINK("https://www.ejacket.nsf.gov/ej/showProposal.do?ID="&amp;ckCodingQTable[[#This Row],[prop_id]],"eJ")</f>
        <v>eJ</v>
      </c>
      <c r="W439" t="s">
        <v>2841</v>
      </c>
      <c r="X439" t="s">
        <v>4454</v>
      </c>
      <c r="Y439" t="s">
        <v>4032</v>
      </c>
      <c r="Z439" t="s">
        <v>4033</v>
      </c>
      <c r="AA439" t="s">
        <v>2947</v>
      </c>
      <c r="AB439" s="109" t="str">
        <f>HYPERLINK("mailto:"&amp;ckCodingQTable[[#This Row],[email]]&amp;"&amp;subject=Your NSF Proposal:  "&amp;ckCodingQTable[[#This Row],[Div]]&amp;" "&amp;ckCodingQTable[[#This Row],[prop_id]], ckCodingQTable[[#This Row],[email]])</f>
        <v>sangtae.ha@colorado.edu</v>
      </c>
      <c r="AC439" s="30">
        <v>43344</v>
      </c>
      <c r="AD439">
        <v>48</v>
      </c>
      <c r="AG439" s="110"/>
      <c r="AI439" s="26"/>
      <c r="AJ439" s="22"/>
      <c r="AN439" s="110"/>
      <c r="AO439" s="110"/>
      <c r="AP439" s="110"/>
      <c r="AQ439" s="110"/>
      <c r="AR439" s="7" t="str">
        <f>HYPERLINK("https://www.ejacket.nsf.gov/ej/showProposal.do?ID="&amp;ckCodingQTable[[#This Row],[prop_id]],"eJ")</f>
        <v>eJ</v>
      </c>
      <c r="AS439" t="s">
        <v>2829</v>
      </c>
      <c r="AT439" t="s">
        <v>4452</v>
      </c>
      <c r="AU439" t="b">
        <f>IF(ckCodingQTable[[#This Row],[ILN]]="N",SUBSTITUTE(AT438," ","")&lt;&gt;SUBSTITUTE(ckCodingQTable[[#This Row],[prop_titl_txt]]," ",""), FALSE)</f>
        <v>0</v>
      </c>
      <c r="AV439">
        <v>0</v>
      </c>
      <c r="AW439" s="13">
        <v>599996</v>
      </c>
      <c r="AX439" s="13">
        <v>599996</v>
      </c>
      <c r="AY439" s="13"/>
      <c r="AZ439" s="13">
        <v>6108</v>
      </c>
      <c r="BA439" s="13"/>
      <c r="BB439" s="13"/>
      <c r="BC439">
        <v>8</v>
      </c>
      <c r="BD439">
        <v>4</v>
      </c>
      <c r="BE439">
        <v>4</v>
      </c>
      <c r="BH439">
        <v>0</v>
      </c>
      <c r="BI439">
        <v>0</v>
      </c>
      <c r="BJ439">
        <v>0</v>
      </c>
      <c r="BK439">
        <v>0</v>
      </c>
      <c r="BL439" t="s">
        <v>4034</v>
      </c>
    </row>
    <row r="440" spans="1:64" x14ac:dyDescent="0.35">
      <c r="A440" s="30"/>
      <c r="B440" s="30">
        <v>43005.636805555558</v>
      </c>
      <c r="C440" t="s">
        <v>2839</v>
      </c>
      <c r="D440" t="s">
        <v>2840</v>
      </c>
      <c r="E440" t="s">
        <v>464</v>
      </c>
      <c r="F440" t="s">
        <v>2819</v>
      </c>
      <c r="G440" t="s">
        <v>2820</v>
      </c>
      <c r="H440" s="21" t="s">
        <v>2821</v>
      </c>
      <c r="I440" s="85">
        <v>0</v>
      </c>
      <c r="J440" s="85">
        <v>0</v>
      </c>
      <c r="L440" t="s">
        <v>1119</v>
      </c>
      <c r="M440" t="s">
        <v>2972</v>
      </c>
      <c r="N440" t="str">
        <f>IF(SUM(ckCodingQTable[[#This Row],[NfmlPIs]:[NnonWhtAsnPIs]])&gt;0,"WMD","")</f>
        <v/>
      </c>
      <c r="O440" t="b">
        <f>_xlfn.XOR(IFERROR(MATCH(ckCodingQTable[[#This Row],[st_code]],EpscorTable[],0)&gt;0,FALSE),IFERROR(FIND("9150",ckCodingQTable[[#This Row],[propPRCs]])&gt;0,FALSE))</f>
        <v>0</v>
      </c>
      <c r="P440" s="21" t="b">
        <f>_xlfn.XOR(ckCodingQTable[[#This Row],[wmd]]&lt;&gt;"",IFERROR(FIND("9102",ckCodingQTable[[#This Row],[propPRCs]])&gt;0,FALSE))</f>
        <v>0</v>
      </c>
      <c r="S440" s="106">
        <f>S439+(ckCodingQTable[[#This Row],[ILN]]&lt;"M")</f>
        <v>245</v>
      </c>
      <c r="T440" s="21" t="s">
        <v>2824</v>
      </c>
      <c r="U440" t="s">
        <v>2079</v>
      </c>
      <c r="V440" s="7" t="str">
        <f>HYPERLINK("https://www.ejacket.nsf.gov/ej/showProposal.do?ID="&amp;ckCodingQTable[[#This Row],[prop_id]],"eJ")</f>
        <v>eJ</v>
      </c>
      <c r="W440" t="s">
        <v>2841</v>
      </c>
      <c r="X440" t="s">
        <v>2079</v>
      </c>
      <c r="Y440" t="s">
        <v>1677</v>
      </c>
      <c r="Z440" t="s">
        <v>4455</v>
      </c>
      <c r="AA440" t="s">
        <v>650</v>
      </c>
      <c r="AB440" s="109" t="str">
        <f>HYPERLINK("mailto:"&amp;ckCodingQTable[[#This Row],[email]]&amp;"&amp;subject=Your NSF Proposal:  "&amp;ckCodingQTable[[#This Row],[Div]]&amp;" "&amp;ckCodingQTable[[#This Row],[prop_id]], ckCodingQTable[[#This Row],[email]])</f>
        <v>samir@cs.stonybrook.edu</v>
      </c>
      <c r="AC440" s="30">
        <v>43160</v>
      </c>
      <c r="AD440">
        <v>48</v>
      </c>
      <c r="AG440" s="110"/>
      <c r="AI440" s="26"/>
      <c r="AJ440" s="22"/>
      <c r="AK440" s="21">
        <v>1</v>
      </c>
      <c r="AN440" s="110"/>
      <c r="AO440" s="110"/>
      <c r="AP440" s="110"/>
      <c r="AQ440" s="110"/>
      <c r="AR440" s="7" t="str">
        <f>HYPERLINK("https://www.ejacket.nsf.gov/ej/showProposal.do?ID="&amp;ckCodingQTable[[#This Row],[prop_id]],"eJ")</f>
        <v>eJ</v>
      </c>
      <c r="AS440" t="s">
        <v>2829</v>
      </c>
      <c r="AT440" t="s">
        <v>4456</v>
      </c>
      <c r="AU440" t="b">
        <f>IF(ckCodingQTable[[#This Row],[ILN]]="N",SUBSTITUTE(AT439," ","")&lt;&gt;SUBSTITUTE(ckCodingQTable[[#This Row],[prop_titl_txt]]," ",""), FALSE)</f>
        <v>0</v>
      </c>
      <c r="AV440">
        <v>0</v>
      </c>
      <c r="AW440" s="13">
        <v>958560</v>
      </c>
      <c r="AX440" s="13">
        <v>958560</v>
      </c>
      <c r="AY440" s="13"/>
      <c r="AZ440" s="13">
        <v>9000</v>
      </c>
      <c r="BA440" s="13"/>
      <c r="BB440" s="13"/>
      <c r="BC440">
        <v>8</v>
      </c>
      <c r="BD440">
        <v>16</v>
      </c>
      <c r="BE440">
        <v>6</v>
      </c>
      <c r="BG440">
        <v>9.6</v>
      </c>
      <c r="BH440">
        <v>0</v>
      </c>
      <c r="BI440">
        <v>0</v>
      </c>
      <c r="BJ440">
        <v>0</v>
      </c>
      <c r="BK440">
        <v>0</v>
      </c>
      <c r="BL440" t="s">
        <v>4457</v>
      </c>
    </row>
    <row r="441" spans="1:64" x14ac:dyDescent="0.35">
      <c r="A441" s="30"/>
      <c r="B441" s="30">
        <v>43005.529166666667</v>
      </c>
      <c r="C441" t="s">
        <v>2839</v>
      </c>
      <c r="D441" t="s">
        <v>2840</v>
      </c>
      <c r="E441" t="s">
        <v>464</v>
      </c>
      <c r="F441" t="s">
        <v>2819</v>
      </c>
      <c r="G441" t="s">
        <v>2820</v>
      </c>
      <c r="H441" s="21" t="s">
        <v>2821</v>
      </c>
      <c r="I441" s="85">
        <v>0</v>
      </c>
      <c r="J441" s="85">
        <v>0</v>
      </c>
      <c r="L441" t="s">
        <v>1119</v>
      </c>
      <c r="M441" t="s">
        <v>2823</v>
      </c>
      <c r="N441" t="str">
        <f>IF(SUM(ckCodingQTable[[#This Row],[NfmlPIs]:[NnonWhtAsnPIs]])&gt;0,"WMD","")</f>
        <v/>
      </c>
      <c r="O441" t="b">
        <f>_xlfn.XOR(IFERROR(MATCH(ckCodingQTable[[#This Row],[st_code]],EpscorTable[],0)&gt;0,FALSE),IFERROR(FIND("9150",ckCodingQTable[[#This Row],[propPRCs]])&gt;0,FALSE))</f>
        <v>0</v>
      </c>
      <c r="P441" s="21" t="b">
        <f>_xlfn.XOR(ckCodingQTable[[#This Row],[wmd]]&lt;&gt;"",IFERROR(FIND("9102",ckCodingQTable[[#This Row],[propPRCs]])&gt;0,FALSE))</f>
        <v>0</v>
      </c>
      <c r="S441" s="106">
        <f>S440+(ckCodingQTable[[#This Row],[ILN]]&lt;"M")</f>
        <v>245</v>
      </c>
      <c r="T441" s="21" t="s">
        <v>2834</v>
      </c>
      <c r="U441" t="s">
        <v>2079</v>
      </c>
      <c r="V441" s="7" t="str">
        <f>HYPERLINK("https://www.ejacket.nsf.gov/ej/showProposal.do?ID="&amp;ckCodingQTable[[#This Row],[prop_id]],"eJ")</f>
        <v>eJ</v>
      </c>
      <c r="W441" t="s">
        <v>2841</v>
      </c>
      <c r="X441" t="s">
        <v>4458</v>
      </c>
      <c r="Y441" t="s">
        <v>4459</v>
      </c>
      <c r="Z441" t="s">
        <v>4460</v>
      </c>
      <c r="AA441" t="s">
        <v>2990</v>
      </c>
      <c r="AB441" s="109" t="str">
        <f>HYPERLINK("mailto:"&amp;ckCodingQTable[[#This Row],[email]]&amp;"&amp;subject=Your NSF Proposal:  "&amp;ckCodingQTable[[#This Row],[Div]]&amp;" "&amp;ckCodingQTable[[#This Row],[prop_id]], ckCodingQTable[[#This Row],[email]])</f>
        <v>haas@utdallas.edu</v>
      </c>
      <c r="AC441" s="30">
        <v>43160</v>
      </c>
      <c r="AD441">
        <v>48</v>
      </c>
      <c r="AG441" s="110"/>
      <c r="AI441" s="26"/>
      <c r="AJ441" s="22"/>
      <c r="AN441" s="110"/>
      <c r="AO441" s="110"/>
      <c r="AP441" s="110"/>
      <c r="AQ441" s="110"/>
      <c r="AR441" s="7" t="str">
        <f>HYPERLINK("https://www.ejacket.nsf.gov/ej/showProposal.do?ID="&amp;ckCodingQTable[[#This Row],[prop_id]],"eJ")</f>
        <v>eJ</v>
      </c>
      <c r="AS441" t="s">
        <v>2829</v>
      </c>
      <c r="AT441" t="s">
        <v>4456</v>
      </c>
      <c r="AU441" t="b">
        <f>IF(ckCodingQTable[[#This Row],[ILN]]="N",SUBSTITUTE(AT440," ","")&lt;&gt;SUBSTITUTE(ckCodingQTable[[#This Row],[prop_titl_txt]]," ",""), FALSE)</f>
        <v>0</v>
      </c>
      <c r="AV441">
        <v>0</v>
      </c>
      <c r="AW441" s="13">
        <v>239764</v>
      </c>
      <c r="AX441" s="13">
        <v>239764</v>
      </c>
      <c r="AY441" s="13"/>
      <c r="AZ441" s="13"/>
      <c r="BA441" s="13"/>
      <c r="BB441" s="13"/>
      <c r="BC441">
        <v>4</v>
      </c>
      <c r="BD441">
        <v>4</v>
      </c>
      <c r="BE441">
        <v>0.4</v>
      </c>
      <c r="BH441">
        <v>0</v>
      </c>
      <c r="BI441">
        <v>0</v>
      </c>
      <c r="BJ441">
        <v>0</v>
      </c>
      <c r="BK441">
        <v>0</v>
      </c>
      <c r="BL441" t="s">
        <v>4461</v>
      </c>
    </row>
    <row r="442" spans="1:64" x14ac:dyDescent="0.35">
      <c r="A442" s="30"/>
      <c r="B442" s="30">
        <v>43005.637499999997</v>
      </c>
      <c r="C442" t="s">
        <v>2817</v>
      </c>
      <c r="D442" t="s">
        <v>2818</v>
      </c>
      <c r="E442" t="s">
        <v>476</v>
      </c>
      <c r="F442" t="s">
        <v>2819</v>
      </c>
      <c r="G442" t="s">
        <v>2820</v>
      </c>
      <c r="H442" s="21" t="s">
        <v>2821</v>
      </c>
      <c r="I442" s="85">
        <v>1</v>
      </c>
      <c r="J442" s="85">
        <v>0</v>
      </c>
      <c r="K442" t="s">
        <v>2822</v>
      </c>
      <c r="L442" t="s">
        <v>1358</v>
      </c>
      <c r="M442" t="s">
        <v>3162</v>
      </c>
      <c r="N442" t="str">
        <f>IF(SUM(ckCodingQTable[[#This Row],[NfmlPIs]:[NnonWhtAsnPIs]])&gt;0,"WMD","")</f>
        <v/>
      </c>
      <c r="O442" t="b">
        <f>_xlfn.XOR(IFERROR(MATCH(ckCodingQTable[[#This Row],[st_code]],EpscorTable[],0)&gt;0,FALSE),IFERROR(FIND("9150",ckCodingQTable[[#This Row],[propPRCs]])&gt;0,FALSE))</f>
        <v>0</v>
      </c>
      <c r="P442" s="21" t="b">
        <f>_xlfn.XOR(ckCodingQTable[[#This Row],[wmd]]&lt;&gt;"",IFERROR(FIND("9102",ckCodingQTable[[#This Row],[propPRCs]])&gt;0,FALSE))</f>
        <v>0</v>
      </c>
      <c r="Q442" t="s">
        <v>3459</v>
      </c>
      <c r="S442" s="106">
        <f>S441+(ckCodingQTable[[#This Row],[ILN]]&lt;"M")</f>
        <v>246</v>
      </c>
      <c r="T442" s="21" t="s">
        <v>2824</v>
      </c>
      <c r="U442" t="s">
        <v>2081</v>
      </c>
      <c r="V442" s="7" t="str">
        <f>HYPERLINK("https://www.ejacket.nsf.gov/ej/showProposal.do?ID="&amp;ckCodingQTable[[#This Row],[prop_id]],"eJ")</f>
        <v>eJ</v>
      </c>
      <c r="W442" t="s">
        <v>2825</v>
      </c>
      <c r="X442" t="s">
        <v>2081</v>
      </c>
      <c r="Y442" t="s">
        <v>2082</v>
      </c>
      <c r="Z442" t="s">
        <v>4462</v>
      </c>
      <c r="AA442" t="s">
        <v>676</v>
      </c>
      <c r="AB442" s="109" t="str">
        <f>HYPERLINK("mailto:"&amp;ckCodingQTable[[#This Row],[email]]&amp;"&amp;subject=Your NSF Proposal:  "&amp;ckCodingQTable[[#This Row],[Div]]&amp;" "&amp;ckCodingQTable[[#This Row],[prop_id]], ckCodingQTable[[#This Row],[email]])</f>
        <v>rakeshk@uiuc.edu</v>
      </c>
      <c r="AC442" s="30">
        <v>43160</v>
      </c>
      <c r="AD442">
        <v>48</v>
      </c>
      <c r="AE442">
        <v>1</v>
      </c>
      <c r="AG442" s="110">
        <v>1</v>
      </c>
      <c r="AH442" t="s">
        <v>4463</v>
      </c>
      <c r="AI442" s="26">
        <v>4.75</v>
      </c>
      <c r="AJ442" s="22">
        <v>43081.473611111112</v>
      </c>
      <c r="AK442" s="21">
        <v>1</v>
      </c>
      <c r="AL442">
        <v>4</v>
      </c>
      <c r="AN442" s="110">
        <v>4</v>
      </c>
      <c r="AO442" s="110"/>
      <c r="AP442" s="110"/>
      <c r="AQ442" s="110"/>
      <c r="AR442" s="7" t="str">
        <f>HYPERLINK("https://www.ejacket.nsf.gov/ej/showProposal.do?ID="&amp;ckCodingQTable[[#This Row],[prop_id]],"eJ")</f>
        <v>eJ</v>
      </c>
      <c r="AS442" t="s">
        <v>2829</v>
      </c>
      <c r="AT442" t="s">
        <v>4464</v>
      </c>
      <c r="AU442" t="b">
        <f>IF(ckCodingQTable[[#This Row],[ILN]]="N",SUBSTITUTE(AT441," ","")&lt;&gt;SUBSTITUTE(ckCodingQTable[[#This Row],[prop_titl_txt]]," ",""), FALSE)</f>
        <v>0</v>
      </c>
      <c r="AV442">
        <v>0</v>
      </c>
      <c r="AW442" s="13">
        <v>599030</v>
      </c>
      <c r="AX442" s="13">
        <v>599030</v>
      </c>
      <c r="AY442" s="13"/>
      <c r="AZ442" s="13">
        <v>30000</v>
      </c>
      <c r="BA442" s="13"/>
      <c r="BB442" s="13"/>
      <c r="BC442">
        <v>8</v>
      </c>
      <c r="BD442">
        <v>4</v>
      </c>
      <c r="BE442">
        <v>4</v>
      </c>
      <c r="BH442">
        <v>0</v>
      </c>
      <c r="BI442">
        <v>0</v>
      </c>
      <c r="BJ442">
        <v>0</v>
      </c>
      <c r="BK442">
        <v>0</v>
      </c>
      <c r="BL442" t="s">
        <v>4465</v>
      </c>
    </row>
    <row r="443" spans="1:64" x14ac:dyDescent="0.35">
      <c r="A443" s="30"/>
      <c r="B443" s="30">
        <v>43005.499305555553</v>
      </c>
      <c r="C443" t="s">
        <v>2817</v>
      </c>
      <c r="D443" t="s">
        <v>2818</v>
      </c>
      <c r="E443" t="s">
        <v>476</v>
      </c>
      <c r="F443" t="s">
        <v>2819</v>
      </c>
      <c r="G443" t="s">
        <v>2820</v>
      </c>
      <c r="H443" s="21" t="s">
        <v>2821</v>
      </c>
      <c r="I443" s="85">
        <v>1</v>
      </c>
      <c r="J443" s="85">
        <v>0</v>
      </c>
      <c r="K443" t="s">
        <v>2822</v>
      </c>
      <c r="L443" t="s">
        <v>1358</v>
      </c>
      <c r="M443" t="s">
        <v>2851</v>
      </c>
      <c r="N443" t="str">
        <f>IF(SUM(ckCodingQTable[[#This Row],[NfmlPIs]:[NnonWhtAsnPIs]])&gt;0,"WMD","")</f>
        <v/>
      </c>
      <c r="O443" t="b">
        <f>_xlfn.XOR(IFERROR(MATCH(ckCodingQTable[[#This Row],[st_code]],EpscorTable[],0)&gt;0,FALSE),IFERROR(FIND("9150",ckCodingQTable[[#This Row],[propPRCs]])&gt;0,FALSE))</f>
        <v>0</v>
      </c>
      <c r="P443" s="21" t="b">
        <f>_xlfn.XOR(ckCodingQTable[[#This Row],[wmd]]&lt;&gt;"",IFERROR(FIND("9102",ckCodingQTable[[#This Row],[propPRCs]])&gt;0,FALSE))</f>
        <v>0</v>
      </c>
      <c r="Q443" t="s">
        <v>3459</v>
      </c>
      <c r="S443" s="106">
        <f>S442+(ckCodingQTable[[#This Row],[ILN]]&lt;"M")</f>
        <v>246</v>
      </c>
      <c r="T443" s="21" t="s">
        <v>2834</v>
      </c>
      <c r="U443" t="s">
        <v>2081</v>
      </c>
      <c r="V443" s="7" t="str">
        <f>HYPERLINK("https://www.ejacket.nsf.gov/ej/showProposal.do?ID="&amp;ckCodingQTable[[#This Row],[prop_id]],"eJ")</f>
        <v>eJ</v>
      </c>
      <c r="W443" t="s">
        <v>2825</v>
      </c>
      <c r="X443" t="s">
        <v>4466</v>
      </c>
      <c r="Y443" t="s">
        <v>862</v>
      </c>
      <c r="Z443" t="s">
        <v>4467</v>
      </c>
      <c r="AA443" t="s">
        <v>4468</v>
      </c>
      <c r="AB443" s="109" t="str">
        <f>HYPERLINK("mailto:"&amp;ckCodingQTable[[#This Row],[email]]&amp;"&amp;subject=Your NSF Proposal:  "&amp;ckCodingQTable[[#This Row],[Div]]&amp;" "&amp;ckCodingQTable[[#This Row],[prop_id]], ckCodingQTable[[#This Row],[email]])</f>
        <v>puneet@ee.ucla.edu</v>
      </c>
      <c r="AC443" s="30">
        <v>43160</v>
      </c>
      <c r="AD443">
        <v>48</v>
      </c>
      <c r="AG443" s="110"/>
      <c r="AI443" s="26"/>
      <c r="AJ443" s="22"/>
      <c r="AN443" s="110"/>
      <c r="AO443" s="110"/>
      <c r="AP443" s="110"/>
      <c r="AQ443" s="110"/>
      <c r="AR443" s="7" t="str">
        <f>HYPERLINK("https://www.ejacket.nsf.gov/ej/showProposal.do?ID="&amp;ckCodingQTable[[#This Row],[prop_id]],"eJ")</f>
        <v>eJ</v>
      </c>
      <c r="AS443" t="s">
        <v>2829</v>
      </c>
      <c r="AT443" t="s">
        <v>4464</v>
      </c>
      <c r="AU443" t="b">
        <f>IF(ckCodingQTable[[#This Row],[ILN]]="N",SUBSTITUTE(AT442," ","")&lt;&gt;SUBSTITUTE(ckCodingQTable[[#This Row],[prop_titl_txt]]," ",""), FALSE)</f>
        <v>0</v>
      </c>
      <c r="AV443">
        <v>0</v>
      </c>
      <c r="AW443" s="13">
        <v>600000</v>
      </c>
      <c r="AX443" s="13">
        <v>600000</v>
      </c>
      <c r="AY443" s="13"/>
      <c r="AZ443" s="13">
        <v>12000</v>
      </c>
      <c r="BA443" s="13"/>
      <c r="BB443" s="13"/>
      <c r="BC443">
        <v>8</v>
      </c>
      <c r="BD443">
        <v>4</v>
      </c>
      <c r="BE443">
        <v>4</v>
      </c>
      <c r="BH443">
        <v>0</v>
      </c>
      <c r="BI443">
        <v>0</v>
      </c>
      <c r="BJ443">
        <v>0</v>
      </c>
      <c r="BK443">
        <v>0</v>
      </c>
      <c r="BL443" t="s">
        <v>4469</v>
      </c>
    </row>
    <row r="444" spans="1:64" x14ac:dyDescent="0.35">
      <c r="A444" s="30"/>
      <c r="B444" s="30">
        <v>43005.637499999997</v>
      </c>
      <c r="C444" t="s">
        <v>2868</v>
      </c>
      <c r="D444" t="s">
        <v>2869</v>
      </c>
      <c r="E444" t="s">
        <v>470</v>
      </c>
      <c r="F444" t="s">
        <v>2819</v>
      </c>
      <c r="G444" t="s">
        <v>2820</v>
      </c>
      <c r="H444" s="21" t="s">
        <v>2821</v>
      </c>
      <c r="I444" s="85">
        <v>0</v>
      </c>
      <c r="J444" s="85">
        <v>0</v>
      </c>
      <c r="L444" t="s">
        <v>1229</v>
      </c>
      <c r="M444" t="s">
        <v>2964</v>
      </c>
      <c r="N444" t="str">
        <f>IF(SUM(ckCodingQTable[[#This Row],[NfmlPIs]:[NnonWhtAsnPIs]])&gt;0,"WMD","")</f>
        <v/>
      </c>
      <c r="O444" t="b">
        <f>_xlfn.XOR(IFERROR(MATCH(ckCodingQTable[[#This Row],[st_code]],EpscorTable[],0)&gt;0,FALSE),IFERROR(FIND("9150",ckCodingQTable[[#This Row],[propPRCs]])&gt;0,FALSE))</f>
        <v>1</v>
      </c>
      <c r="P444" s="21" t="b">
        <f>_xlfn.XOR(ckCodingQTable[[#This Row],[wmd]]&lt;&gt;"",IFERROR(FIND("9102",ckCodingQTable[[#This Row],[propPRCs]])&gt;0,FALSE))</f>
        <v>0</v>
      </c>
      <c r="Q444" t="s">
        <v>519</v>
      </c>
      <c r="S444" s="106">
        <f>S443+(ckCodingQTable[[#This Row],[ILN]]&lt;"M")</f>
        <v>247</v>
      </c>
      <c r="T444" s="21" t="s">
        <v>2824</v>
      </c>
      <c r="U444" t="s">
        <v>2089</v>
      </c>
      <c r="V444" s="7" t="str">
        <f>HYPERLINK("https://www.ejacket.nsf.gov/ej/showProposal.do?ID="&amp;ckCodingQTable[[#This Row],[prop_id]],"eJ")</f>
        <v>eJ</v>
      </c>
      <c r="W444" t="s">
        <v>2871</v>
      </c>
      <c r="X444" t="s">
        <v>2089</v>
      </c>
      <c r="Y444" t="s">
        <v>1677</v>
      </c>
      <c r="Z444" t="s">
        <v>4470</v>
      </c>
      <c r="AA444" t="s">
        <v>3469</v>
      </c>
      <c r="AB444" s="109" t="str">
        <f>HYPERLINK("mailto:"&amp;ckCodingQTable[[#This Row],[email]]&amp;"&amp;subject=Your NSF Proposal:  "&amp;ckCodingQTable[[#This Row],[Div]]&amp;" "&amp;ckCodingQTable[[#This Row],[prop_id]], ckCodingQTable[[#This Row],[email]])</f>
        <v>sanmay@wustl.edu</v>
      </c>
      <c r="AC444" s="30">
        <v>43252</v>
      </c>
      <c r="AD444">
        <v>48</v>
      </c>
      <c r="AG444" s="110"/>
      <c r="AI444" s="26"/>
      <c r="AJ444" s="22"/>
      <c r="AN444" s="110"/>
      <c r="AO444" s="110"/>
      <c r="AP444" s="110"/>
      <c r="AQ444" s="110"/>
      <c r="AR444" s="7" t="str">
        <f>HYPERLINK("https://www.ejacket.nsf.gov/ej/showProposal.do?ID="&amp;ckCodingQTable[[#This Row],[prop_id]],"eJ")</f>
        <v>eJ</v>
      </c>
      <c r="AS444" t="s">
        <v>2829</v>
      </c>
      <c r="AT444" t="s">
        <v>4471</v>
      </c>
      <c r="AU444" t="b">
        <f>IF(ckCodingQTable[[#This Row],[ILN]]="N",SUBSTITUTE(AT443," ","")&lt;&gt;SUBSTITUTE(ckCodingQTable[[#This Row],[prop_titl_txt]]," ",""), FALSE)</f>
        <v>0</v>
      </c>
      <c r="AV444">
        <v>0</v>
      </c>
      <c r="AW444" s="13">
        <v>666937</v>
      </c>
      <c r="AX444" s="13">
        <v>666937</v>
      </c>
      <c r="AY444" s="13"/>
      <c r="AZ444" s="13">
        <v>20000</v>
      </c>
      <c r="BA444" s="13"/>
      <c r="BB444" s="13"/>
      <c r="BC444">
        <v>8</v>
      </c>
      <c r="BD444">
        <v>8</v>
      </c>
      <c r="BE444">
        <v>4</v>
      </c>
      <c r="BG444">
        <v>0.96</v>
      </c>
      <c r="BH444">
        <v>0</v>
      </c>
      <c r="BI444">
        <v>0</v>
      </c>
      <c r="BJ444">
        <v>0</v>
      </c>
      <c r="BK444">
        <v>0</v>
      </c>
      <c r="BL444" t="s">
        <v>4472</v>
      </c>
    </row>
    <row r="445" spans="1:64" x14ac:dyDescent="0.35">
      <c r="A445" s="30"/>
      <c r="B445" s="30">
        <v>43005.629166666666</v>
      </c>
      <c r="C445" t="s">
        <v>2868</v>
      </c>
      <c r="D445" t="s">
        <v>2869</v>
      </c>
      <c r="E445" t="s">
        <v>470</v>
      </c>
      <c r="F445" t="s">
        <v>2819</v>
      </c>
      <c r="G445" t="s">
        <v>2820</v>
      </c>
      <c r="H445" s="21" t="s">
        <v>2821</v>
      </c>
      <c r="I445" s="85">
        <v>0</v>
      </c>
      <c r="J445" s="85">
        <v>0</v>
      </c>
      <c r="L445" t="s">
        <v>1229</v>
      </c>
      <c r="M445" t="s">
        <v>2922</v>
      </c>
      <c r="N445" t="str">
        <f>IF(SUM(ckCodingQTable[[#This Row],[NfmlPIs]:[NnonWhtAsnPIs]])&gt;0,"WMD","")</f>
        <v/>
      </c>
      <c r="O445" t="b">
        <f>_xlfn.XOR(IFERROR(MATCH(ckCodingQTable[[#This Row],[st_code]],EpscorTable[],0)&gt;0,FALSE),IFERROR(FIND("9150",ckCodingQTable[[#This Row],[propPRCs]])&gt;0,FALSE))</f>
        <v>0</v>
      </c>
      <c r="P445" s="21" t="b">
        <f>_xlfn.XOR(ckCodingQTable[[#This Row],[wmd]]&lt;&gt;"",IFERROR(FIND("9102",ckCodingQTable[[#This Row],[propPRCs]])&gt;0,FALSE))</f>
        <v>0</v>
      </c>
      <c r="S445" s="106">
        <f>S444+(ckCodingQTable[[#This Row],[ILN]]&lt;"M")</f>
        <v>247</v>
      </c>
      <c r="T445" s="21" t="s">
        <v>2834</v>
      </c>
      <c r="U445" t="s">
        <v>2089</v>
      </c>
      <c r="V445" s="7" t="str">
        <f>HYPERLINK("https://www.ejacket.nsf.gov/ej/showProposal.do?ID="&amp;ckCodingQTable[[#This Row],[prop_id]],"eJ")</f>
        <v>eJ</v>
      </c>
      <c r="W445" t="s">
        <v>2871</v>
      </c>
      <c r="X445" t="s">
        <v>4473</v>
      </c>
      <c r="Y445" t="s">
        <v>4474</v>
      </c>
      <c r="Z445" t="s">
        <v>3239</v>
      </c>
      <c r="AA445" t="s">
        <v>2926</v>
      </c>
      <c r="AB445" s="109" t="str">
        <f>HYPERLINK("mailto:"&amp;ckCodingQTable[[#This Row],[email]]&amp;"&amp;subject=Your NSF Proposal:  "&amp;ckCodingQTable[[#This Row],[Div]]&amp;" "&amp;ckCodingQTable[[#This Row],[prop_id]], ckCodingQTable[[#This Row],[email]])</f>
        <v>john@cs.umd.edu</v>
      </c>
      <c r="AC445" s="30">
        <v>43252</v>
      </c>
      <c r="AD445">
        <v>48</v>
      </c>
      <c r="AG445" s="110"/>
      <c r="AI445" s="26"/>
      <c r="AJ445" s="22"/>
      <c r="AN445" s="110"/>
      <c r="AO445" s="110"/>
      <c r="AP445" s="110"/>
      <c r="AQ445" s="110"/>
      <c r="AR445" s="7" t="str">
        <f>HYPERLINK("https://www.ejacket.nsf.gov/ej/showProposal.do?ID="&amp;ckCodingQTable[[#This Row],[prop_id]],"eJ")</f>
        <v>eJ</v>
      </c>
      <c r="AS445" t="s">
        <v>2829</v>
      </c>
      <c r="AT445" t="s">
        <v>4471</v>
      </c>
      <c r="AU445" t="b">
        <f>IF(ckCodingQTable[[#This Row],[ILN]]="N",SUBSTITUTE(AT444," ","")&lt;&gt;SUBSTITUTE(ckCodingQTable[[#This Row],[prop_titl_txt]]," ",""), FALSE)</f>
        <v>0</v>
      </c>
      <c r="AV445">
        <v>0</v>
      </c>
      <c r="AW445" s="13">
        <v>532945</v>
      </c>
      <c r="AX445" s="13">
        <v>532945</v>
      </c>
      <c r="AY445" s="13"/>
      <c r="AZ445" s="13">
        <v>30000</v>
      </c>
      <c r="BA445" s="13"/>
      <c r="BB445" s="13"/>
      <c r="BC445">
        <v>4</v>
      </c>
      <c r="BD445">
        <v>4</v>
      </c>
      <c r="BG445">
        <v>6</v>
      </c>
      <c r="BH445">
        <v>0</v>
      </c>
      <c r="BI445">
        <v>0</v>
      </c>
      <c r="BJ445">
        <v>0</v>
      </c>
      <c r="BK445">
        <v>0</v>
      </c>
      <c r="BL445" t="s">
        <v>4475</v>
      </c>
    </row>
    <row r="446" spans="1:64" x14ac:dyDescent="0.35">
      <c r="A446" s="30"/>
      <c r="B446" s="30">
        <v>43005.637499999997</v>
      </c>
      <c r="C446" t="s">
        <v>2839</v>
      </c>
      <c r="D446" t="s">
        <v>2840</v>
      </c>
      <c r="E446" t="s">
        <v>462</v>
      </c>
      <c r="F446" t="s">
        <v>2819</v>
      </c>
      <c r="G446" t="s">
        <v>2820</v>
      </c>
      <c r="H446" s="21" t="s">
        <v>2821</v>
      </c>
      <c r="I446" s="85">
        <v>1</v>
      </c>
      <c r="J446" s="85">
        <v>0</v>
      </c>
      <c r="L446" t="s">
        <v>761</v>
      </c>
      <c r="M446" t="s">
        <v>2916</v>
      </c>
      <c r="N446" t="str">
        <f>IF(SUM(ckCodingQTable[[#This Row],[NfmlPIs]:[NnonWhtAsnPIs]])&gt;0,"WMD","")</f>
        <v/>
      </c>
      <c r="O446" t="b">
        <f>_xlfn.XOR(IFERROR(MATCH(ckCodingQTable[[#This Row],[st_code]],EpscorTable[],0)&gt;0,FALSE),IFERROR(FIND("9150",ckCodingQTable[[#This Row],[propPRCs]])&gt;0,FALSE))</f>
        <v>0</v>
      </c>
      <c r="P446" s="21" t="b">
        <f>_xlfn.XOR(ckCodingQTable[[#This Row],[wmd]]&lt;&gt;"",IFERROR(FIND("9102",ckCodingQTable[[#This Row],[propPRCs]])&gt;0,FALSE))</f>
        <v>0</v>
      </c>
      <c r="Q446" t="s">
        <v>485</v>
      </c>
      <c r="S446" s="106">
        <f>S445+(ckCodingQTable[[#This Row],[ILN]]&lt;"M")</f>
        <v>248</v>
      </c>
      <c r="T446" s="21" t="s">
        <v>2824</v>
      </c>
      <c r="U446" t="s">
        <v>2091</v>
      </c>
      <c r="V446" s="7" t="str">
        <f>HYPERLINK("https://www.ejacket.nsf.gov/ej/showProposal.do?ID="&amp;ckCodingQTable[[#This Row],[prop_id]],"eJ")</f>
        <v>eJ</v>
      </c>
      <c r="W446" t="s">
        <v>2841</v>
      </c>
      <c r="X446" t="s">
        <v>2091</v>
      </c>
      <c r="Y446" t="s">
        <v>2092</v>
      </c>
      <c r="Z446" t="s">
        <v>4476</v>
      </c>
      <c r="AA446" t="s">
        <v>568</v>
      </c>
      <c r="AB446" s="109" t="str">
        <f>HYPERLINK("mailto:"&amp;ckCodingQTable[[#This Row],[email]]&amp;"&amp;subject=Your NSF Proposal:  "&amp;ckCodingQTable[[#This Row],[Div]]&amp;" "&amp;ckCodingQTable[[#This Row],[prop_id]], ckCodingQTable[[#This Row],[email]])</f>
        <v>suresh@gwu.edu</v>
      </c>
      <c r="AC446" s="30">
        <v>43344</v>
      </c>
      <c r="AD446">
        <v>48</v>
      </c>
      <c r="AG446" s="110"/>
      <c r="AI446" s="26"/>
      <c r="AJ446" s="22"/>
      <c r="AK446" s="21">
        <v>3</v>
      </c>
      <c r="AN446" s="110"/>
      <c r="AO446" s="110"/>
      <c r="AP446" s="110"/>
      <c r="AQ446" s="110"/>
      <c r="AR446" s="7" t="str">
        <f>HYPERLINK("https://www.ejacket.nsf.gov/ej/showProposal.do?ID="&amp;ckCodingQTable[[#This Row],[prop_id]],"eJ")</f>
        <v>eJ</v>
      </c>
      <c r="AS446" t="s">
        <v>2829</v>
      </c>
      <c r="AT446" t="s">
        <v>4477</v>
      </c>
      <c r="AU446" t="b">
        <f>IF(ckCodingQTable[[#This Row],[ILN]]="N",SUBSTITUTE(AT445," ","")&lt;&gt;SUBSTITUTE(ckCodingQTable[[#This Row],[prop_titl_txt]]," ",""), FALSE)</f>
        <v>0</v>
      </c>
      <c r="AV446">
        <v>0</v>
      </c>
      <c r="AW446" s="13">
        <v>797589</v>
      </c>
      <c r="AX446" s="13">
        <v>797589</v>
      </c>
      <c r="AY446" s="13"/>
      <c r="AZ446" s="13">
        <v>16800</v>
      </c>
      <c r="BA446" s="13"/>
      <c r="BB446" s="13"/>
      <c r="BC446">
        <v>8</v>
      </c>
      <c r="BD446">
        <v>8</v>
      </c>
      <c r="BE446">
        <v>6.56</v>
      </c>
      <c r="BH446">
        <v>0</v>
      </c>
      <c r="BI446">
        <v>0</v>
      </c>
      <c r="BJ446">
        <v>0</v>
      </c>
      <c r="BK446">
        <v>0</v>
      </c>
      <c r="BL446" t="s">
        <v>4478</v>
      </c>
    </row>
    <row r="447" spans="1:64" x14ac:dyDescent="0.35">
      <c r="A447" s="30"/>
      <c r="B447" s="30">
        <v>43005.665972222225</v>
      </c>
      <c r="C447" t="s">
        <v>2839</v>
      </c>
      <c r="D447" t="s">
        <v>2840</v>
      </c>
      <c r="E447" t="s">
        <v>462</v>
      </c>
      <c r="F447" t="s">
        <v>2819</v>
      </c>
      <c r="G447" t="s">
        <v>2820</v>
      </c>
      <c r="H447" s="21" t="s">
        <v>2821</v>
      </c>
      <c r="I447" s="85">
        <v>1</v>
      </c>
      <c r="J447" s="85">
        <v>0</v>
      </c>
      <c r="L447" t="s">
        <v>761</v>
      </c>
      <c r="M447" t="s">
        <v>3037</v>
      </c>
      <c r="N447" t="str">
        <f>IF(SUM(ckCodingQTable[[#This Row],[NfmlPIs]:[NnonWhtAsnPIs]])&gt;0,"WMD","")</f>
        <v/>
      </c>
      <c r="O447" t="b">
        <f>_xlfn.XOR(IFERROR(MATCH(ckCodingQTable[[#This Row],[st_code]],EpscorTable[],0)&gt;0,FALSE),IFERROR(FIND("9150",ckCodingQTable[[#This Row],[propPRCs]])&gt;0,FALSE))</f>
        <v>0</v>
      </c>
      <c r="P447" s="21" t="b">
        <f>_xlfn.XOR(ckCodingQTable[[#This Row],[wmd]]&lt;&gt;"",IFERROR(FIND("9102",ckCodingQTable[[#This Row],[propPRCs]])&gt;0,FALSE))</f>
        <v>0</v>
      </c>
      <c r="Q447" t="s">
        <v>485</v>
      </c>
      <c r="S447" s="106">
        <f>S446+(ckCodingQTable[[#This Row],[ILN]]&lt;"M")</f>
        <v>248</v>
      </c>
      <c r="T447" s="21" t="s">
        <v>2834</v>
      </c>
      <c r="U447" t="s">
        <v>2091</v>
      </c>
      <c r="V447" s="7" t="str">
        <f>HYPERLINK("https://www.ejacket.nsf.gov/ej/showProposal.do?ID="&amp;ckCodingQTable[[#This Row],[prop_id]],"eJ")</f>
        <v>eJ</v>
      </c>
      <c r="W447" t="s">
        <v>2841</v>
      </c>
      <c r="X447" t="s">
        <v>4479</v>
      </c>
      <c r="Y447" t="s">
        <v>4480</v>
      </c>
      <c r="Z447" t="s">
        <v>4481</v>
      </c>
      <c r="AA447" t="s">
        <v>612</v>
      </c>
      <c r="AB447" s="109" t="str">
        <f>HYPERLINK("mailto:"&amp;ckCodingQTable[[#This Row],[email]]&amp;"&amp;subject=Your NSF Proposal:  "&amp;ckCodingQTable[[#This Row],[Div]]&amp;" "&amp;ckCodingQTable[[#This Row],[prop_id]], ckCodingQTable[[#This Row],[email]])</f>
        <v>vaneet@purdue.edu</v>
      </c>
      <c r="AC447" s="30">
        <v>43344</v>
      </c>
      <c r="AD447">
        <v>48</v>
      </c>
      <c r="AG447" s="110"/>
      <c r="AI447" s="26"/>
      <c r="AJ447" s="22"/>
      <c r="AN447" s="110"/>
      <c r="AO447" s="110"/>
      <c r="AP447" s="110"/>
      <c r="AQ447" s="110"/>
      <c r="AR447" s="7" t="str">
        <f>HYPERLINK("https://www.ejacket.nsf.gov/ej/showProposal.do?ID="&amp;ckCodingQTable[[#This Row],[prop_id]],"eJ")</f>
        <v>eJ</v>
      </c>
      <c r="AS447" t="s">
        <v>2829</v>
      </c>
      <c r="AT447" t="s">
        <v>4477</v>
      </c>
      <c r="AU447" t="b">
        <f>IF(ckCodingQTable[[#This Row],[ILN]]="N",SUBSTITUTE(AT446," ","")&lt;&gt;SUBSTITUTE(ckCodingQTable[[#This Row],[prop_titl_txt]]," ",""), FALSE)</f>
        <v>0</v>
      </c>
      <c r="AV447">
        <v>0</v>
      </c>
      <c r="AW447" s="13">
        <v>397243</v>
      </c>
      <c r="AX447" s="13">
        <v>397243</v>
      </c>
      <c r="AY447" s="13"/>
      <c r="AZ447" s="13">
        <v>12000</v>
      </c>
      <c r="BA447" s="13"/>
      <c r="BB447" s="13"/>
      <c r="BC447">
        <v>4</v>
      </c>
      <c r="BD447">
        <v>4</v>
      </c>
      <c r="BE447">
        <v>4</v>
      </c>
      <c r="BH447">
        <v>0</v>
      </c>
      <c r="BI447">
        <v>0</v>
      </c>
      <c r="BJ447">
        <v>0</v>
      </c>
      <c r="BK447">
        <v>0</v>
      </c>
      <c r="BL447" t="s">
        <v>4482</v>
      </c>
    </row>
    <row r="448" spans="1:64" x14ac:dyDescent="0.35">
      <c r="A448" s="30"/>
      <c r="B448" s="30">
        <v>43005.637499999997</v>
      </c>
      <c r="C448" t="s">
        <v>2817</v>
      </c>
      <c r="D448" t="s">
        <v>2818</v>
      </c>
      <c r="E448" t="s">
        <v>476</v>
      </c>
      <c r="F448" t="s">
        <v>2819</v>
      </c>
      <c r="G448" t="s">
        <v>2820</v>
      </c>
      <c r="H448" s="21" t="s">
        <v>2821</v>
      </c>
      <c r="I448" s="85">
        <v>1</v>
      </c>
      <c r="J448" s="85">
        <v>0</v>
      </c>
      <c r="K448" t="s">
        <v>2822</v>
      </c>
      <c r="L448" t="s">
        <v>912</v>
      </c>
      <c r="M448" t="s">
        <v>2823</v>
      </c>
      <c r="N448" t="str">
        <f>IF(SUM(ckCodingQTable[[#This Row],[NfmlPIs]:[NnonWhtAsnPIs]])&gt;0,"WMD","")</f>
        <v>WMD</v>
      </c>
      <c r="O448" t="b">
        <f>_xlfn.XOR(IFERROR(MATCH(ckCodingQTable[[#This Row],[st_code]],EpscorTable[],0)&gt;0,FALSE),IFERROR(FIND("9150",ckCodingQTable[[#This Row],[propPRCs]])&gt;0,FALSE))</f>
        <v>0</v>
      </c>
      <c r="P448" s="21" t="b">
        <f>_xlfn.XOR(ckCodingQTable[[#This Row],[wmd]]&lt;&gt;"",IFERROR(FIND("9102",ckCodingQTable[[#This Row],[propPRCs]])&gt;0,FALSE))</f>
        <v>1</v>
      </c>
      <c r="Q448" t="s">
        <v>3009</v>
      </c>
      <c r="S448" s="106">
        <f>S447+(ckCodingQTable[[#This Row],[ILN]]&lt;"M")</f>
        <v>249</v>
      </c>
      <c r="T448" s="21" t="s">
        <v>2824</v>
      </c>
      <c r="U448" t="s">
        <v>2094</v>
      </c>
      <c r="V448" s="7" t="str">
        <f>HYPERLINK("https://www.ejacket.nsf.gov/ej/showProposal.do?ID="&amp;ckCodingQTable[[#This Row],[prop_id]],"eJ")</f>
        <v>eJ</v>
      </c>
      <c r="W448" t="s">
        <v>2825</v>
      </c>
      <c r="X448" t="s">
        <v>2094</v>
      </c>
      <c r="Y448" t="s">
        <v>2095</v>
      </c>
      <c r="Z448" t="s">
        <v>4483</v>
      </c>
      <c r="AA448" t="s">
        <v>2827</v>
      </c>
      <c r="AB448" s="109" t="str">
        <f>HYPERLINK("mailto:"&amp;ckCodingQTable[[#This Row],[email]]&amp;"&amp;subject=Your NSF Proposal:  "&amp;ckCodingQTable[[#This Row],[Div]]&amp;" "&amp;ckCodingQTable[[#This Row],[prop_id]], ckCodingQTable[[#This Row],[email]])</f>
        <v>gerstl@ece.utexas.edu</v>
      </c>
      <c r="AC448" s="30">
        <v>43344</v>
      </c>
      <c r="AD448">
        <v>36</v>
      </c>
      <c r="AE448">
        <v>1</v>
      </c>
      <c r="AG448" s="110">
        <v>1</v>
      </c>
      <c r="AH448" t="s">
        <v>4484</v>
      </c>
      <c r="AI448" s="26">
        <v>6.5</v>
      </c>
      <c r="AJ448" s="22">
        <v>43068.004861111112</v>
      </c>
      <c r="AL448">
        <v>4</v>
      </c>
      <c r="AN448" s="110">
        <v>4</v>
      </c>
      <c r="AO448" s="110"/>
      <c r="AP448" s="110"/>
      <c r="AQ448" s="110"/>
      <c r="AR448" s="7" t="str">
        <f>HYPERLINK("https://www.ejacket.nsf.gov/ej/showProposal.do?ID="&amp;ckCodingQTable[[#This Row],[prop_id]],"eJ")</f>
        <v>eJ</v>
      </c>
      <c r="AS448" t="s">
        <v>2829</v>
      </c>
      <c r="AT448" t="s">
        <v>4485</v>
      </c>
      <c r="AU448" t="b">
        <f>IF(ckCodingQTable[[#This Row],[ILN]]="N",SUBSTITUTE(AT447," ","")&lt;&gt;SUBSTITUTE(ckCodingQTable[[#This Row],[prop_titl_txt]]," ",""), FALSE)</f>
        <v>0</v>
      </c>
      <c r="AV448">
        <v>0</v>
      </c>
      <c r="AW448" s="13">
        <v>679411</v>
      </c>
      <c r="AX448" s="13">
        <v>679411</v>
      </c>
      <c r="AY448" s="13"/>
      <c r="AZ448" s="13">
        <v>15000</v>
      </c>
      <c r="BA448" s="13"/>
      <c r="BB448" s="13"/>
      <c r="BC448">
        <v>6</v>
      </c>
      <c r="BD448">
        <v>6</v>
      </c>
      <c r="BE448">
        <v>6</v>
      </c>
      <c r="BH448">
        <v>2</v>
      </c>
      <c r="BI448">
        <v>0</v>
      </c>
      <c r="BJ448">
        <v>0</v>
      </c>
      <c r="BK448">
        <v>0</v>
      </c>
      <c r="BL448" t="s">
        <v>4486</v>
      </c>
    </row>
    <row r="449" spans="1:64" x14ac:dyDescent="0.35">
      <c r="A449" s="30"/>
      <c r="B449" s="30">
        <v>43005.616666666669</v>
      </c>
      <c r="C449" t="s">
        <v>2817</v>
      </c>
      <c r="D449" t="s">
        <v>2818</v>
      </c>
      <c r="E449" t="s">
        <v>476</v>
      </c>
      <c r="F449" t="s">
        <v>2819</v>
      </c>
      <c r="G449" t="s">
        <v>2820</v>
      </c>
      <c r="H449" s="21" t="s">
        <v>2821</v>
      </c>
      <c r="I449" s="85">
        <v>1</v>
      </c>
      <c r="J449" s="85">
        <v>0</v>
      </c>
      <c r="K449" t="s">
        <v>2822</v>
      </c>
      <c r="L449" t="s">
        <v>912</v>
      </c>
      <c r="M449" t="s">
        <v>2851</v>
      </c>
      <c r="N449" t="str">
        <f>IF(SUM(ckCodingQTable[[#This Row],[NfmlPIs]:[NnonWhtAsnPIs]])&gt;0,"WMD","")</f>
        <v/>
      </c>
      <c r="O449" t="b">
        <f>_xlfn.XOR(IFERROR(MATCH(ckCodingQTable[[#This Row],[st_code]],EpscorTable[],0)&gt;0,FALSE),IFERROR(FIND("9150",ckCodingQTable[[#This Row],[propPRCs]])&gt;0,FALSE))</f>
        <v>0</v>
      </c>
      <c r="P449" s="21" t="b">
        <f>_xlfn.XOR(ckCodingQTable[[#This Row],[wmd]]&lt;&gt;"",IFERROR(FIND("9102",ckCodingQTable[[#This Row],[propPRCs]])&gt;0,FALSE))</f>
        <v>0</v>
      </c>
      <c r="Q449" t="s">
        <v>3009</v>
      </c>
      <c r="S449" s="106">
        <f>S448+(ckCodingQTable[[#This Row],[ILN]]&lt;"M")</f>
        <v>249</v>
      </c>
      <c r="T449" s="21" t="s">
        <v>2834</v>
      </c>
      <c r="U449" t="s">
        <v>2094</v>
      </c>
      <c r="V449" s="7" t="str">
        <f>HYPERLINK("https://www.ejacket.nsf.gov/ej/showProposal.do?ID="&amp;ckCodingQTable[[#This Row],[prop_id]],"eJ")</f>
        <v>eJ</v>
      </c>
      <c r="W449" t="s">
        <v>2825</v>
      </c>
      <c r="X449" t="s">
        <v>4487</v>
      </c>
      <c r="Y449" t="s">
        <v>4488</v>
      </c>
      <c r="Z449" t="s">
        <v>3163</v>
      </c>
      <c r="AA449" t="s">
        <v>665</v>
      </c>
      <c r="AB449" s="109" t="str">
        <f>HYPERLINK("mailto:"&amp;ckCodingQTable[[#This Row],[email]]&amp;"&amp;subject=Your NSF Proposal:  "&amp;ckCodingQTable[[#This Row],[Div]]&amp;" "&amp;ckCodingQTable[[#This Row],[prop_id]], ckCodingQTable[[#This Row],[email]])</f>
        <v>philip@cs.ucr.edu</v>
      </c>
      <c r="AC449" s="30">
        <v>43344</v>
      </c>
      <c r="AD449">
        <v>36</v>
      </c>
      <c r="AG449" s="110"/>
      <c r="AI449" s="26"/>
      <c r="AJ449" s="22"/>
      <c r="AN449" s="110"/>
      <c r="AO449" s="110"/>
      <c r="AP449" s="110"/>
      <c r="AQ449" s="110"/>
      <c r="AR449" s="7" t="str">
        <f>HYPERLINK("https://www.ejacket.nsf.gov/ej/showProposal.do?ID="&amp;ckCodingQTable[[#This Row],[prop_id]],"eJ")</f>
        <v>eJ</v>
      </c>
      <c r="AS449" t="s">
        <v>2829</v>
      </c>
      <c r="AT449" t="s">
        <v>4485</v>
      </c>
      <c r="AU449" t="b">
        <f>IF(ckCodingQTable[[#This Row],[ILN]]="N",SUBSTITUTE(AT448," ","")&lt;&gt;SUBSTITUTE(ckCodingQTable[[#This Row],[prop_titl_txt]]," ",""), FALSE)</f>
        <v>0</v>
      </c>
      <c r="AV449">
        <v>0</v>
      </c>
      <c r="AW449" s="13">
        <v>322530</v>
      </c>
      <c r="AX449" s="13">
        <v>322530</v>
      </c>
      <c r="AY449" s="13"/>
      <c r="AZ449" s="13">
        <v>9000</v>
      </c>
      <c r="BA449" s="13"/>
      <c r="BB449" s="13"/>
      <c r="BC449">
        <v>3</v>
      </c>
      <c r="BD449">
        <v>3</v>
      </c>
      <c r="BE449">
        <v>2.5</v>
      </c>
      <c r="BH449">
        <v>0</v>
      </c>
      <c r="BI449">
        <v>0</v>
      </c>
      <c r="BJ449">
        <v>0</v>
      </c>
      <c r="BK449">
        <v>0</v>
      </c>
      <c r="BL449" t="s">
        <v>4489</v>
      </c>
    </row>
    <row r="450" spans="1:64" x14ac:dyDescent="0.35">
      <c r="A450" s="30"/>
      <c r="B450" s="30">
        <v>43005.638194444444</v>
      </c>
      <c r="C450" t="s">
        <v>2868</v>
      </c>
      <c r="D450" t="s">
        <v>2869</v>
      </c>
      <c r="E450" t="s">
        <v>468</v>
      </c>
      <c r="F450" t="s">
        <v>2819</v>
      </c>
      <c r="G450" t="s">
        <v>2820</v>
      </c>
      <c r="H450" s="21" t="s">
        <v>2821</v>
      </c>
      <c r="I450" s="85">
        <v>1</v>
      </c>
      <c r="J450" s="85">
        <v>0</v>
      </c>
      <c r="K450" t="s">
        <v>2911</v>
      </c>
      <c r="L450" t="s">
        <v>807</v>
      </c>
      <c r="M450" t="s">
        <v>3098</v>
      </c>
      <c r="N450" t="str">
        <f>IF(SUM(ckCodingQTable[[#This Row],[NfmlPIs]:[NnonWhtAsnPIs]])&gt;0,"WMD","")</f>
        <v/>
      </c>
      <c r="O450" t="b">
        <f>_xlfn.XOR(IFERROR(MATCH(ckCodingQTable[[#This Row],[st_code]],EpscorTable[],0)&gt;0,FALSE),IFERROR(FIND("9150",ckCodingQTable[[#This Row],[propPRCs]])&gt;0,FALSE))</f>
        <v>0</v>
      </c>
      <c r="P450" s="21" t="b">
        <f>_xlfn.XOR(ckCodingQTable[[#This Row],[wmd]]&lt;&gt;"",IFERROR(FIND("9102",ckCodingQTable[[#This Row],[propPRCs]])&gt;0,FALSE))</f>
        <v>0</v>
      </c>
      <c r="Q450" t="s">
        <v>468</v>
      </c>
      <c r="S450" s="106">
        <f>S449+(ckCodingQTable[[#This Row],[ILN]]&lt;"M")</f>
        <v>250</v>
      </c>
      <c r="T450" s="21" t="s">
        <v>2824</v>
      </c>
      <c r="U450" t="s">
        <v>2102</v>
      </c>
      <c r="V450" s="7" t="str">
        <f>HYPERLINK("https://www.ejacket.nsf.gov/ej/showProposal.do?ID="&amp;ckCodingQTable[[#This Row],[prop_id]],"eJ")</f>
        <v>eJ</v>
      </c>
      <c r="W450" t="s">
        <v>2871</v>
      </c>
      <c r="X450" t="s">
        <v>2102</v>
      </c>
      <c r="Y450" t="s">
        <v>2103</v>
      </c>
      <c r="Z450" t="s">
        <v>2951</v>
      </c>
      <c r="AA450" t="s">
        <v>644</v>
      </c>
      <c r="AB450" s="109" t="str">
        <f>HYPERLINK("mailto:"&amp;ckCodingQTable[[#This Row],[email]]&amp;"&amp;subject=Your NSF Proposal:  "&amp;ckCodingQTable[[#This Row],[Div]]&amp;" "&amp;ckCodingQTable[[#This Row],[prop_id]], ckCodingQTable[[#This Row],[email]])</f>
        <v>jnickerson@stevens.edu</v>
      </c>
      <c r="AC450" s="30">
        <v>43252</v>
      </c>
      <c r="AD450">
        <v>36</v>
      </c>
      <c r="AG450" s="110"/>
      <c r="AI450" s="26"/>
      <c r="AJ450" s="22"/>
      <c r="AN450" s="110"/>
      <c r="AO450" s="110"/>
      <c r="AP450" s="110"/>
      <c r="AQ450" s="110"/>
      <c r="AR450" s="7" t="str">
        <f>HYPERLINK("https://www.ejacket.nsf.gov/ej/showProposal.do?ID="&amp;ckCodingQTable[[#This Row],[prop_id]],"eJ")</f>
        <v>eJ</v>
      </c>
      <c r="AS450" t="s">
        <v>2829</v>
      </c>
      <c r="AT450" t="s">
        <v>4490</v>
      </c>
      <c r="AU450" t="b">
        <f>IF(ckCodingQTable[[#This Row],[ILN]]="N",SUBSTITUTE(AT449," ","")&lt;&gt;SUBSTITUTE(ckCodingQTable[[#This Row],[prop_titl_txt]]," ",""), FALSE)</f>
        <v>0</v>
      </c>
      <c r="AV450">
        <v>0</v>
      </c>
      <c r="AW450" s="13">
        <v>415999</v>
      </c>
      <c r="AX450" s="13">
        <v>415999</v>
      </c>
      <c r="AY450" s="13"/>
      <c r="AZ450" s="13">
        <v>11806</v>
      </c>
      <c r="BA450" s="13"/>
      <c r="BB450" s="13">
        <v>16000</v>
      </c>
      <c r="BC450">
        <v>3</v>
      </c>
      <c r="BD450">
        <v>3</v>
      </c>
      <c r="BE450">
        <v>1.5</v>
      </c>
      <c r="BH450">
        <v>0</v>
      </c>
      <c r="BI450">
        <v>0</v>
      </c>
      <c r="BJ450">
        <v>0</v>
      </c>
      <c r="BK450">
        <v>0</v>
      </c>
      <c r="BL450" t="s">
        <v>4491</v>
      </c>
    </row>
    <row r="451" spans="1:64" x14ac:dyDescent="0.35">
      <c r="A451" s="30"/>
      <c r="B451" s="30">
        <v>43005.429166666669</v>
      </c>
      <c r="C451" t="s">
        <v>2868</v>
      </c>
      <c r="D451" t="s">
        <v>2869</v>
      </c>
      <c r="E451" t="s">
        <v>468</v>
      </c>
      <c r="F451" t="s">
        <v>2819</v>
      </c>
      <c r="G451" t="s">
        <v>2820</v>
      </c>
      <c r="H451" s="21" t="s">
        <v>2821</v>
      </c>
      <c r="I451" s="85">
        <v>1</v>
      </c>
      <c r="J451" s="85">
        <v>0</v>
      </c>
      <c r="K451" t="s">
        <v>2911</v>
      </c>
      <c r="L451" t="s">
        <v>807</v>
      </c>
      <c r="M451" t="s">
        <v>2972</v>
      </c>
      <c r="N451" t="str">
        <f>IF(SUM(ckCodingQTable[[#This Row],[NfmlPIs]:[NnonWhtAsnPIs]])&gt;0,"WMD","")</f>
        <v/>
      </c>
      <c r="O451" t="b">
        <f>_xlfn.XOR(IFERROR(MATCH(ckCodingQTable[[#This Row],[st_code]],EpscorTable[],0)&gt;0,FALSE),IFERROR(FIND("9150",ckCodingQTable[[#This Row],[propPRCs]])&gt;0,FALSE))</f>
        <v>0</v>
      </c>
      <c r="P451" s="21" t="b">
        <f>_xlfn.XOR(ckCodingQTable[[#This Row],[wmd]]&lt;&gt;"",IFERROR(FIND("9102",ckCodingQTable[[#This Row],[propPRCs]])&gt;0,FALSE))</f>
        <v>0</v>
      </c>
      <c r="Q451" t="s">
        <v>468</v>
      </c>
      <c r="S451" s="106">
        <f>S450+(ckCodingQTable[[#This Row],[ILN]]&lt;"M")</f>
        <v>250</v>
      </c>
      <c r="T451" s="21" t="s">
        <v>2834</v>
      </c>
      <c r="U451" t="s">
        <v>2102</v>
      </c>
      <c r="V451" s="7" t="str">
        <f>HYPERLINK("https://www.ejacket.nsf.gov/ej/showProposal.do?ID="&amp;ckCodingQTable[[#This Row],[prop_id]],"eJ")</f>
        <v>eJ</v>
      </c>
      <c r="W451" t="s">
        <v>2871</v>
      </c>
      <c r="X451" t="s">
        <v>4492</v>
      </c>
      <c r="Y451" t="s">
        <v>4493</v>
      </c>
      <c r="Z451" t="s">
        <v>4494</v>
      </c>
      <c r="AA451" t="s">
        <v>3208</v>
      </c>
      <c r="AB451" s="109" t="str">
        <f>HYPERLINK("mailto:"&amp;ckCodingQTable[[#This Row],[email]]&amp;"&amp;subject=Your NSF Proposal:  "&amp;ckCodingQTable[[#This Row],[Div]]&amp;" "&amp;ckCodingQTable[[#This Row],[prop_id]], ckCodingQTable[[#This Row],[email]])</f>
        <v>crowston@syr.edu</v>
      </c>
      <c r="AC451" s="30">
        <v>43252</v>
      </c>
      <c r="AD451">
        <v>36</v>
      </c>
      <c r="AG451" s="110"/>
      <c r="AI451" s="26"/>
      <c r="AJ451" s="22"/>
      <c r="AN451" s="110"/>
      <c r="AO451" s="110"/>
      <c r="AP451" s="110"/>
      <c r="AQ451" s="110"/>
      <c r="AR451" s="7" t="str">
        <f>HYPERLINK("https://www.ejacket.nsf.gov/ej/showProposal.do?ID="&amp;ckCodingQTable[[#This Row],[prop_id]],"eJ")</f>
        <v>eJ</v>
      </c>
      <c r="AS451" t="s">
        <v>2829</v>
      </c>
      <c r="AT451" t="s">
        <v>4490</v>
      </c>
      <c r="AU451" t="b">
        <f>IF(ckCodingQTable[[#This Row],[ILN]]="N",SUBSTITUTE(AT450," ","")&lt;&gt;SUBSTITUTE(ckCodingQTable[[#This Row],[prop_titl_txt]]," ",""), FALSE)</f>
        <v>0</v>
      </c>
      <c r="AV451">
        <v>0</v>
      </c>
      <c r="AW451" s="13">
        <v>462168</v>
      </c>
      <c r="AX451" s="13">
        <v>462168</v>
      </c>
      <c r="AY451" s="13"/>
      <c r="AZ451" s="13"/>
      <c r="BA451" s="13"/>
      <c r="BB451" s="13">
        <v>16000</v>
      </c>
      <c r="BC451">
        <v>3</v>
      </c>
      <c r="BD451">
        <v>6</v>
      </c>
      <c r="BE451">
        <v>2.25</v>
      </c>
      <c r="BG451">
        <v>1.8</v>
      </c>
      <c r="BH451">
        <v>0</v>
      </c>
      <c r="BI451">
        <v>0</v>
      </c>
      <c r="BJ451">
        <v>0</v>
      </c>
      <c r="BK451">
        <v>0</v>
      </c>
      <c r="BL451" t="s">
        <v>4495</v>
      </c>
    </row>
    <row r="452" spans="1:64" x14ac:dyDescent="0.35">
      <c r="A452" s="30"/>
      <c r="B452" s="30">
        <v>43005.668055555558</v>
      </c>
      <c r="C452" t="s">
        <v>2868</v>
      </c>
      <c r="D452" t="s">
        <v>2869</v>
      </c>
      <c r="E452" t="s">
        <v>468</v>
      </c>
      <c r="F452" t="s">
        <v>2819</v>
      </c>
      <c r="G452" t="s">
        <v>2820</v>
      </c>
      <c r="H452" s="21" t="s">
        <v>2821</v>
      </c>
      <c r="I452" s="85">
        <v>1</v>
      </c>
      <c r="J452" s="85">
        <v>0</v>
      </c>
      <c r="K452" t="s">
        <v>2911</v>
      </c>
      <c r="L452" t="s">
        <v>807</v>
      </c>
      <c r="M452" t="s">
        <v>3914</v>
      </c>
      <c r="N452" t="str">
        <f>IF(SUM(ckCodingQTable[[#This Row],[NfmlPIs]:[NnonWhtAsnPIs]])&gt;0,"WMD","")</f>
        <v>WMD</v>
      </c>
      <c r="O452" t="b">
        <f>_xlfn.XOR(IFERROR(MATCH(ckCodingQTable[[#This Row],[st_code]],EpscorTable[],0)&gt;0,FALSE),IFERROR(FIND("9150",ckCodingQTable[[#This Row],[propPRCs]])&gt;0,FALSE))</f>
        <v>0</v>
      </c>
      <c r="P452" s="21" t="b">
        <f>_xlfn.XOR(ckCodingQTable[[#This Row],[wmd]]&lt;&gt;"",IFERROR(FIND("9102",ckCodingQTable[[#This Row],[propPRCs]])&gt;0,FALSE))</f>
        <v>1</v>
      </c>
      <c r="Q452" t="s">
        <v>468</v>
      </c>
      <c r="S452" s="106">
        <f>S451+(ckCodingQTable[[#This Row],[ILN]]&lt;"M")</f>
        <v>250</v>
      </c>
      <c r="T452" s="21" t="s">
        <v>2834</v>
      </c>
      <c r="U452" t="s">
        <v>2102</v>
      </c>
      <c r="V452" s="7" t="str">
        <f>HYPERLINK("https://www.ejacket.nsf.gov/ej/showProposal.do?ID="&amp;ckCodingQTable[[#This Row],[prop_id]],"eJ")</f>
        <v>eJ</v>
      </c>
      <c r="W452" t="s">
        <v>2871</v>
      </c>
      <c r="X452" t="s">
        <v>4496</v>
      </c>
      <c r="Y452" t="s">
        <v>4497</v>
      </c>
      <c r="Z452" t="s">
        <v>4498</v>
      </c>
      <c r="AA452" t="s">
        <v>3918</v>
      </c>
      <c r="AB452" s="109" t="str">
        <f>HYPERLINK("mailto:"&amp;ckCodingQTable[[#This Row],[email]]&amp;"&amp;subject=Your NSF Proposal:  "&amp;ckCodingQTable[[#This Row],[Div]]&amp;" "&amp;ckCodingQTable[[#This Row],[prop_id]], ckCodingQTable[[#This Row],[email]])</f>
        <v>chingren@umn.edu</v>
      </c>
      <c r="AC452" s="30">
        <v>43252</v>
      </c>
      <c r="AD452">
        <v>36</v>
      </c>
      <c r="AG452" s="110"/>
      <c r="AI452" s="26"/>
      <c r="AJ452" s="22"/>
      <c r="AN452" s="110"/>
      <c r="AO452" s="110"/>
      <c r="AP452" s="110"/>
      <c r="AQ452" s="110"/>
      <c r="AR452" s="7" t="str">
        <f>HYPERLINK("https://www.ejacket.nsf.gov/ej/showProposal.do?ID="&amp;ckCodingQTable[[#This Row],[prop_id]],"eJ")</f>
        <v>eJ</v>
      </c>
      <c r="AS452" t="s">
        <v>2829</v>
      </c>
      <c r="AT452" t="s">
        <v>4490</v>
      </c>
      <c r="AU452" t="b">
        <f>IF(ckCodingQTable[[#This Row],[ILN]]="N",SUBSTITUTE(AT451," ","")&lt;&gt;SUBSTITUTE(ckCodingQTable[[#This Row],[prop_titl_txt]]," ",""), FALSE)</f>
        <v>0</v>
      </c>
      <c r="AV452">
        <v>0</v>
      </c>
      <c r="AW452" s="13">
        <v>365995</v>
      </c>
      <c r="AX452" s="13">
        <v>365995</v>
      </c>
      <c r="AY452" s="13"/>
      <c r="AZ452" s="13"/>
      <c r="BA452" s="13">
        <v>114423</v>
      </c>
      <c r="BB452" s="13">
        <v>16000</v>
      </c>
      <c r="BD452">
        <v>3</v>
      </c>
      <c r="BE452">
        <v>1.9</v>
      </c>
      <c r="BH452">
        <v>2</v>
      </c>
      <c r="BI452">
        <v>0</v>
      </c>
      <c r="BJ452">
        <v>0</v>
      </c>
      <c r="BK452">
        <v>0</v>
      </c>
      <c r="BL452" t="s">
        <v>4499</v>
      </c>
    </row>
    <row r="453" spans="1:64" x14ac:dyDescent="0.35">
      <c r="A453" s="30"/>
      <c r="B453" s="30">
        <v>43005.638888888891</v>
      </c>
      <c r="C453" t="s">
        <v>2868</v>
      </c>
      <c r="D453" t="s">
        <v>2869</v>
      </c>
      <c r="E453" t="s">
        <v>468</v>
      </c>
      <c r="F453" t="s">
        <v>2819</v>
      </c>
      <c r="G453" t="s">
        <v>2820</v>
      </c>
      <c r="H453" s="21" t="s">
        <v>2821</v>
      </c>
      <c r="I453" s="85">
        <v>0</v>
      </c>
      <c r="J453" s="85">
        <v>0</v>
      </c>
      <c r="L453" t="s">
        <v>800</v>
      </c>
      <c r="M453" t="s">
        <v>2972</v>
      </c>
      <c r="N453" t="str">
        <f>IF(SUM(ckCodingQTable[[#This Row],[NfmlPIs]:[NnonWhtAsnPIs]])&gt;0,"WMD","")</f>
        <v/>
      </c>
      <c r="O453" t="b">
        <f>_xlfn.XOR(IFERROR(MATCH(ckCodingQTable[[#This Row],[st_code]],EpscorTable[],0)&gt;0,FALSE),IFERROR(FIND("9150",ckCodingQTable[[#This Row],[propPRCs]])&gt;0,FALSE))</f>
        <v>0</v>
      </c>
      <c r="P453" s="21" t="b">
        <f>_xlfn.XOR(ckCodingQTable[[#This Row],[wmd]]&lt;&gt;"",IFERROR(FIND("9102",ckCodingQTable[[#This Row],[propPRCs]])&gt;0,FALSE))</f>
        <v>0</v>
      </c>
      <c r="S453" s="106">
        <f>S452+(ckCodingQTable[[#This Row],[ILN]]&lt;"M")</f>
        <v>251</v>
      </c>
      <c r="T453" s="21" t="s">
        <v>2863</v>
      </c>
      <c r="U453" t="s">
        <v>2105</v>
      </c>
      <c r="V453" s="7" t="str">
        <f>HYPERLINK("https://www.ejacket.nsf.gov/ej/showProposal.do?ID="&amp;ckCodingQTable[[#This Row],[prop_id]],"eJ")</f>
        <v>eJ</v>
      </c>
      <c r="W453" t="s">
        <v>2871</v>
      </c>
      <c r="X453" t="s">
        <v>2105</v>
      </c>
      <c r="Y453" t="s">
        <v>2106</v>
      </c>
      <c r="Z453" t="s">
        <v>4500</v>
      </c>
      <c r="AA453" t="s">
        <v>719</v>
      </c>
      <c r="AB453" s="109" t="str">
        <f>HYPERLINK("mailto:"&amp;ckCodingQTable[[#This Row],[email]]&amp;"&amp;subject=Your NSF Proposal:  "&amp;ckCodingQTable[[#This Row],[Div]]&amp;" "&amp;ckCodingQTable[[#This Row],[prop_id]], ckCodingQTable[[#This Row],[email]])</f>
        <v>mehoque@cs.rochester.edu</v>
      </c>
      <c r="AC453" s="30">
        <v>43344</v>
      </c>
      <c r="AD453">
        <v>48</v>
      </c>
      <c r="AG453" s="110"/>
      <c r="AI453" s="26"/>
      <c r="AJ453" s="22"/>
      <c r="AN453" s="110"/>
      <c r="AO453" s="110"/>
      <c r="AP453" s="110"/>
      <c r="AQ453" s="110"/>
      <c r="AR453" s="7" t="str">
        <f>HYPERLINK("https://www.ejacket.nsf.gov/ej/showProposal.do?ID="&amp;ckCodingQTable[[#This Row],[prop_id]],"eJ")</f>
        <v>eJ</v>
      </c>
      <c r="AS453" t="s">
        <v>2829</v>
      </c>
      <c r="AT453" t="s">
        <v>4501</v>
      </c>
      <c r="AU453" t="b">
        <f>IF(ckCodingQTable[[#This Row],[ILN]]="N",SUBSTITUTE(AT452," ","")&lt;&gt;SUBSTITUTE(ckCodingQTable[[#This Row],[prop_titl_txt]]," ",""), FALSE)</f>
        <v>0</v>
      </c>
      <c r="AV453">
        <v>0</v>
      </c>
      <c r="AW453" s="13">
        <v>1199998</v>
      </c>
      <c r="AX453" s="13">
        <v>1199998</v>
      </c>
      <c r="AY453" s="13"/>
      <c r="AZ453" s="13">
        <v>14400</v>
      </c>
      <c r="BA453" s="13"/>
      <c r="BB453" s="13"/>
      <c r="BC453">
        <v>12</v>
      </c>
      <c r="BD453">
        <v>12</v>
      </c>
      <c r="BE453">
        <v>8</v>
      </c>
      <c r="BG453">
        <v>4</v>
      </c>
      <c r="BH453">
        <v>0</v>
      </c>
      <c r="BI453">
        <v>0</v>
      </c>
      <c r="BJ453">
        <v>0</v>
      </c>
      <c r="BK453">
        <v>0</v>
      </c>
      <c r="BL453" t="s">
        <v>4502</v>
      </c>
    </row>
    <row r="454" spans="1:64" x14ac:dyDescent="0.35">
      <c r="A454" s="30"/>
      <c r="B454" s="30">
        <v>43005.63958333333</v>
      </c>
      <c r="C454" t="s">
        <v>2868</v>
      </c>
      <c r="D454" t="s">
        <v>2869</v>
      </c>
      <c r="E454" t="s">
        <v>468</v>
      </c>
      <c r="F454" t="s">
        <v>2819</v>
      </c>
      <c r="G454" t="s">
        <v>2820</v>
      </c>
      <c r="H454" s="21" t="s">
        <v>2821</v>
      </c>
      <c r="I454" s="85">
        <v>1</v>
      </c>
      <c r="J454" s="85">
        <v>0</v>
      </c>
      <c r="K454" t="s">
        <v>2911</v>
      </c>
      <c r="L454" t="s">
        <v>800</v>
      </c>
      <c r="M454" t="s">
        <v>2893</v>
      </c>
      <c r="N454" t="str">
        <f>IF(SUM(ckCodingQTable[[#This Row],[NfmlPIs]:[NnonWhtAsnPIs]])&gt;0,"WMD","")</f>
        <v/>
      </c>
      <c r="O454" t="b">
        <f>_xlfn.XOR(IFERROR(MATCH(ckCodingQTable[[#This Row],[st_code]],EpscorTable[],0)&gt;0,FALSE),IFERROR(FIND("9150",ckCodingQTable[[#This Row],[propPRCs]])&gt;0,FALSE))</f>
        <v>0</v>
      </c>
      <c r="P454" s="21" t="b">
        <f>_xlfn.XOR(ckCodingQTable[[#This Row],[wmd]]&lt;&gt;"",IFERROR(FIND("9102",ckCodingQTable[[#This Row],[propPRCs]])&gt;0,FALSE))</f>
        <v>0</v>
      </c>
      <c r="Q454" t="s">
        <v>468</v>
      </c>
      <c r="S454" s="106">
        <f>S453+(ckCodingQTable[[#This Row],[ILN]]&lt;"M")</f>
        <v>252</v>
      </c>
      <c r="T454" s="21" t="s">
        <v>2863</v>
      </c>
      <c r="U454" t="s">
        <v>2108</v>
      </c>
      <c r="V454" s="7" t="str">
        <f>HYPERLINK("https://www.ejacket.nsf.gov/ej/showProposal.do?ID="&amp;ckCodingQTable[[#This Row],[prop_id]],"eJ")</f>
        <v>eJ</v>
      </c>
      <c r="W454" t="s">
        <v>2871</v>
      </c>
      <c r="X454" t="s">
        <v>2108</v>
      </c>
      <c r="Y454" t="s">
        <v>2109</v>
      </c>
      <c r="Z454" t="s">
        <v>4503</v>
      </c>
      <c r="AA454" t="s">
        <v>534</v>
      </c>
      <c r="AB454" s="109" t="str">
        <f>HYPERLINK("mailto:"&amp;ckCodingQTable[[#This Row],[email]]&amp;"&amp;subject=Your NSF Proposal:  "&amp;ckCodingQTable[[#This Row],[Div]]&amp;" "&amp;ckCodingQTable[[#This Row],[prop_id]], ckCodingQTable[[#This Row],[email]])</f>
        <v>chitta@asu.edu</v>
      </c>
      <c r="AC454" s="30">
        <v>43191</v>
      </c>
      <c r="AD454">
        <v>36</v>
      </c>
      <c r="AG454" s="110"/>
      <c r="AI454" s="26"/>
      <c r="AJ454" s="22"/>
      <c r="AN454" s="110"/>
      <c r="AO454" s="110"/>
      <c r="AP454" s="110"/>
      <c r="AQ454" s="110"/>
      <c r="AR454" s="7" t="str">
        <f>HYPERLINK("https://www.ejacket.nsf.gov/ej/showProposal.do?ID="&amp;ckCodingQTable[[#This Row],[prop_id]],"eJ")</f>
        <v>eJ</v>
      </c>
      <c r="AS454" t="s">
        <v>2829</v>
      </c>
      <c r="AT454" t="s">
        <v>4504</v>
      </c>
      <c r="AU454" t="b">
        <f>IF(ckCodingQTable[[#This Row],[ILN]]="N",SUBSTITUTE(AT453," ","")&lt;&gt;SUBSTITUTE(ckCodingQTable[[#This Row],[prop_titl_txt]]," ",""), FALSE)</f>
        <v>0</v>
      </c>
      <c r="AV454">
        <v>0</v>
      </c>
      <c r="AW454" s="13">
        <v>1199956</v>
      </c>
      <c r="AX454" s="13">
        <v>1199956</v>
      </c>
      <c r="AY454" s="13"/>
      <c r="AZ454" s="13">
        <v>19500</v>
      </c>
      <c r="BA454" s="13"/>
      <c r="BB454" s="13"/>
      <c r="BC454">
        <v>9</v>
      </c>
      <c r="BD454">
        <v>15</v>
      </c>
      <c r="BE454">
        <v>15.3</v>
      </c>
      <c r="BG454">
        <v>9</v>
      </c>
      <c r="BH454">
        <v>0</v>
      </c>
      <c r="BI454">
        <v>0</v>
      </c>
      <c r="BJ454">
        <v>0</v>
      </c>
      <c r="BK454">
        <v>0</v>
      </c>
      <c r="BL454" t="s">
        <v>4505</v>
      </c>
    </row>
    <row r="455" spans="1:64" x14ac:dyDescent="0.35">
      <c r="A455" s="30"/>
      <c r="B455" s="30">
        <v>43005.640277777777</v>
      </c>
      <c r="C455" t="s">
        <v>2817</v>
      </c>
      <c r="D455" t="s">
        <v>2818</v>
      </c>
      <c r="E455" t="s">
        <v>476</v>
      </c>
      <c r="F455" t="s">
        <v>2819</v>
      </c>
      <c r="G455" t="s">
        <v>2820</v>
      </c>
      <c r="H455" s="21" t="s">
        <v>2821</v>
      </c>
      <c r="I455" s="85">
        <v>1</v>
      </c>
      <c r="J455" s="85">
        <v>0</v>
      </c>
      <c r="K455" t="s">
        <v>2822</v>
      </c>
      <c r="L455" t="s">
        <v>765</v>
      </c>
      <c r="M455" t="s">
        <v>2833</v>
      </c>
      <c r="N455" t="str">
        <f>IF(SUM(ckCodingQTable[[#This Row],[NfmlPIs]:[NnonWhtAsnPIs]])&gt;0,"WMD","")</f>
        <v/>
      </c>
      <c r="O455" t="b">
        <f>_xlfn.XOR(IFERROR(MATCH(ckCodingQTable[[#This Row],[st_code]],EpscorTable[],0)&gt;0,FALSE),IFERROR(FIND("9150",ckCodingQTable[[#This Row],[propPRCs]])&gt;0,FALSE))</f>
        <v>0</v>
      </c>
      <c r="P455" s="21" t="b">
        <f>_xlfn.XOR(ckCodingQTable[[#This Row],[wmd]]&lt;&gt;"",IFERROR(FIND("9102",ckCodingQTable[[#This Row],[propPRCs]])&gt;0,FALSE))</f>
        <v>0</v>
      </c>
      <c r="Q455" t="s">
        <v>3279</v>
      </c>
      <c r="R455" s="22">
        <v>43082.501342592594</v>
      </c>
      <c r="S455" s="106">
        <f>S454+(ckCodingQTable[[#This Row],[ILN]]&lt;"M")</f>
        <v>253</v>
      </c>
      <c r="T455" s="21" t="s">
        <v>2863</v>
      </c>
      <c r="U455" t="s">
        <v>2111</v>
      </c>
      <c r="V455" s="7" t="str">
        <f>HYPERLINK("https://www.ejacket.nsf.gov/ej/showProposal.do?ID="&amp;ckCodingQTable[[#This Row],[prop_id]],"eJ")</f>
        <v>eJ</v>
      </c>
      <c r="W455" t="s">
        <v>2825</v>
      </c>
      <c r="X455" t="s">
        <v>2111</v>
      </c>
      <c r="Y455" t="s">
        <v>2112</v>
      </c>
      <c r="Z455" t="s">
        <v>4506</v>
      </c>
      <c r="AA455" t="s">
        <v>542</v>
      </c>
      <c r="AB455" s="109" t="str">
        <f>HYPERLINK("mailto:"&amp;ckCodingQTable[[#This Row],[email]]&amp;"&amp;subject=Your NSF Proposal:  "&amp;ckCodingQTable[[#This Row],[Div]]&amp;" "&amp;ckCodingQTable[[#This Row],[prop_id]], ckCodingQTable[[#This Row],[email]])</f>
        <v>umut@cs.cmu.edu</v>
      </c>
      <c r="AC455" s="30">
        <v>43282</v>
      </c>
      <c r="AD455">
        <v>48</v>
      </c>
      <c r="AE455">
        <v>1</v>
      </c>
      <c r="AG455" s="110"/>
      <c r="AH455" t="s">
        <v>4507</v>
      </c>
      <c r="AI455" s="26">
        <v>5.5</v>
      </c>
      <c r="AJ455" s="22">
        <v>43076.731249999997</v>
      </c>
      <c r="AK455" s="21">
        <v>1</v>
      </c>
      <c r="AL455">
        <v>4</v>
      </c>
      <c r="AN455" s="110"/>
      <c r="AO455" s="110"/>
      <c r="AP455" s="110"/>
      <c r="AQ455" s="110"/>
      <c r="AR455" s="7" t="str">
        <f>HYPERLINK("https://www.ejacket.nsf.gov/ej/showProposal.do?ID="&amp;ckCodingQTable[[#This Row],[prop_id]],"eJ")</f>
        <v>eJ</v>
      </c>
      <c r="AS455" t="s">
        <v>2829</v>
      </c>
      <c r="AT455" t="s">
        <v>4508</v>
      </c>
      <c r="AU455" t="b">
        <f>IF(ckCodingQTable[[#This Row],[ILN]]="N",SUBSTITUTE(AT454," ","")&lt;&gt;SUBSTITUTE(ckCodingQTable[[#This Row],[prop_titl_txt]]," ",""), FALSE)</f>
        <v>0</v>
      </c>
      <c r="AV455">
        <v>0</v>
      </c>
      <c r="AW455" s="13">
        <v>1199721</v>
      </c>
      <c r="AX455" s="13">
        <v>1199721</v>
      </c>
      <c r="AY455" s="13"/>
      <c r="AZ455" s="13">
        <v>13888</v>
      </c>
      <c r="BA455" s="13"/>
      <c r="BB455" s="13"/>
      <c r="BC455">
        <v>8</v>
      </c>
      <c r="BD455">
        <v>8</v>
      </c>
      <c r="BE455">
        <v>8</v>
      </c>
      <c r="BH455">
        <v>0</v>
      </c>
      <c r="BI455">
        <v>0</v>
      </c>
      <c r="BJ455">
        <v>0</v>
      </c>
      <c r="BK455">
        <v>0</v>
      </c>
      <c r="BL455" t="s">
        <v>4509</v>
      </c>
    </row>
    <row r="456" spans="1:64" x14ac:dyDescent="0.35">
      <c r="A456" s="30"/>
      <c r="B456" s="30">
        <v>43005.640277777777</v>
      </c>
      <c r="C456" t="s">
        <v>2817</v>
      </c>
      <c r="D456" t="s">
        <v>2818</v>
      </c>
      <c r="E456" t="s">
        <v>474</v>
      </c>
      <c r="F456" t="s">
        <v>2819</v>
      </c>
      <c r="G456" t="s">
        <v>2820</v>
      </c>
      <c r="H456" s="21" t="s">
        <v>2821</v>
      </c>
      <c r="I456" s="85">
        <v>0</v>
      </c>
      <c r="J456" s="85">
        <v>0</v>
      </c>
      <c r="K456" t="s">
        <v>2822</v>
      </c>
      <c r="L456" t="s">
        <v>1201</v>
      </c>
      <c r="M456" t="s">
        <v>2862</v>
      </c>
      <c r="N456" t="str">
        <f>IF(SUM(ckCodingQTable[[#This Row],[NfmlPIs]:[NnonWhtAsnPIs]])&gt;0,"WMD","")</f>
        <v/>
      </c>
      <c r="O456" t="b">
        <f>_xlfn.XOR(IFERROR(MATCH(ckCodingQTable[[#This Row],[st_code]],EpscorTable[],0)&gt;0,FALSE),IFERROR(FIND("9150",ckCodingQTable[[#This Row],[propPRCs]])&gt;0,FALSE))</f>
        <v>0</v>
      </c>
      <c r="P456" s="21" t="b">
        <f>_xlfn.XOR(ckCodingQTable[[#This Row],[wmd]]&lt;&gt;"",IFERROR(FIND("9102",ckCodingQTable[[#This Row],[propPRCs]])&gt;0,FALSE))</f>
        <v>0</v>
      </c>
      <c r="S456" s="106">
        <f>S455+(ckCodingQTable[[#This Row],[ILN]]&lt;"M")</f>
        <v>254</v>
      </c>
      <c r="T456" s="21" t="s">
        <v>2863</v>
      </c>
      <c r="U456" t="s">
        <v>2123</v>
      </c>
      <c r="V456" s="7" t="str">
        <f>HYPERLINK("https://www.ejacket.nsf.gov/ej/showProposal.do?ID="&amp;ckCodingQTable[[#This Row],[prop_id]],"eJ")</f>
        <v>eJ</v>
      </c>
      <c r="W456" t="s">
        <v>2825</v>
      </c>
      <c r="X456" t="s">
        <v>2123</v>
      </c>
      <c r="Y456" t="s">
        <v>2124</v>
      </c>
      <c r="Z456" t="s">
        <v>3694</v>
      </c>
      <c r="AA456" t="s">
        <v>586</v>
      </c>
      <c r="AB456" s="109" t="str">
        <f>HYPERLINK("mailto:"&amp;ckCodingQTable[[#This Row],[email]]&amp;"&amp;subject=Your NSF Proposal:  "&amp;ckCodingQTable[[#This Row],[Div]]&amp;" "&amp;ckCodingQTable[[#This Row],[prop_id]], ckCodingQTable[[#This Row],[email]])</f>
        <v>gww@mit.edu</v>
      </c>
      <c r="AC456" s="30">
        <v>43221</v>
      </c>
      <c r="AD456">
        <v>48</v>
      </c>
      <c r="AG456" s="110"/>
      <c r="AI456" s="26"/>
      <c r="AJ456" s="22"/>
      <c r="AK456" s="21">
        <v>1</v>
      </c>
      <c r="AN456" s="110"/>
      <c r="AO456" s="110"/>
      <c r="AP456" s="110"/>
      <c r="AQ456" s="110"/>
      <c r="AR456" s="7" t="str">
        <f>HYPERLINK("https://www.ejacket.nsf.gov/ej/showProposal.do?ID="&amp;ckCodingQTable[[#This Row],[prop_id]],"eJ")</f>
        <v>eJ</v>
      </c>
      <c r="AS456" t="s">
        <v>2829</v>
      </c>
      <c r="AT456" t="s">
        <v>4510</v>
      </c>
      <c r="AU456" t="b">
        <f>IF(ckCodingQTable[[#This Row],[ILN]]="N",SUBSTITUTE(AT455," ","")&lt;&gt;SUBSTITUTE(ckCodingQTable[[#This Row],[prop_titl_txt]]," ",""), FALSE)</f>
        <v>0</v>
      </c>
      <c r="AV456">
        <v>0</v>
      </c>
      <c r="AW456" s="13">
        <v>1186164</v>
      </c>
      <c r="AX456" s="13">
        <v>1186164</v>
      </c>
      <c r="AY456" s="13"/>
      <c r="AZ456" s="13"/>
      <c r="BA456" s="13"/>
      <c r="BB456" s="13"/>
      <c r="BC456">
        <v>8</v>
      </c>
      <c r="BD456">
        <v>8</v>
      </c>
      <c r="BE456">
        <v>4.8</v>
      </c>
      <c r="BH456">
        <v>0</v>
      </c>
      <c r="BI456">
        <v>0</v>
      </c>
      <c r="BJ456">
        <v>0</v>
      </c>
      <c r="BK456">
        <v>0</v>
      </c>
      <c r="BL456" t="s">
        <v>4511</v>
      </c>
    </row>
    <row r="457" spans="1:64" x14ac:dyDescent="0.35">
      <c r="A457" s="30"/>
      <c r="B457" s="30">
        <v>43005.640972222223</v>
      </c>
      <c r="C457" t="s">
        <v>2817</v>
      </c>
      <c r="D457" t="s">
        <v>2818</v>
      </c>
      <c r="E457" t="s">
        <v>476</v>
      </c>
      <c r="F457" t="s">
        <v>2819</v>
      </c>
      <c r="G457" t="s">
        <v>2820</v>
      </c>
      <c r="H457" s="21" t="s">
        <v>2821</v>
      </c>
      <c r="I457" s="85">
        <v>1</v>
      </c>
      <c r="J457" s="85">
        <v>0</v>
      </c>
      <c r="K457" t="s">
        <v>2822</v>
      </c>
      <c r="L457" t="s">
        <v>912</v>
      </c>
      <c r="M457" t="s">
        <v>2964</v>
      </c>
      <c r="N457" t="str">
        <f>IF(SUM(ckCodingQTable[[#This Row],[NfmlPIs]:[NnonWhtAsnPIs]])&gt;0,"WMD","")</f>
        <v/>
      </c>
      <c r="O457" t="b">
        <f>_xlfn.XOR(IFERROR(MATCH(ckCodingQTable[[#This Row],[st_code]],EpscorTable[],0)&gt;0,FALSE),IFERROR(FIND("9150",ckCodingQTable[[#This Row],[propPRCs]])&gt;0,FALSE))</f>
        <v>1</v>
      </c>
      <c r="P457" s="21" t="b">
        <f>_xlfn.XOR(ckCodingQTable[[#This Row],[wmd]]&lt;&gt;"",IFERROR(FIND("9102",ckCodingQTable[[#This Row],[propPRCs]])&gt;0,FALSE))</f>
        <v>0</v>
      </c>
      <c r="Q457" t="s">
        <v>4174</v>
      </c>
      <c r="S457" s="106">
        <f>S456+(ckCodingQTable[[#This Row],[ILN]]&lt;"M")</f>
        <v>255</v>
      </c>
      <c r="T457" s="21" t="s">
        <v>2863</v>
      </c>
      <c r="U457" t="s">
        <v>2126</v>
      </c>
      <c r="V457" s="7" t="str">
        <f>HYPERLINK("https://www.ejacket.nsf.gov/ej/showProposal.do?ID="&amp;ckCodingQTable[[#This Row],[prop_id]],"eJ")</f>
        <v>eJ</v>
      </c>
      <c r="W457" t="s">
        <v>2825</v>
      </c>
      <c r="X457" t="s">
        <v>2126</v>
      </c>
      <c r="Y457" t="s">
        <v>2127</v>
      </c>
      <c r="Z457" t="s">
        <v>3249</v>
      </c>
      <c r="AA457" t="s">
        <v>3250</v>
      </c>
      <c r="AB457" s="109" t="str">
        <f>HYPERLINK("mailto:"&amp;ckCodingQTable[[#This Row],[email]]&amp;"&amp;subject=Your NSF Proposal:  "&amp;ckCodingQTable[[#This Row],[Div]]&amp;" "&amp;ckCodingQTable[[#This Row],[prop_id]], ckCodingQTable[[#This Row],[email]])</f>
        <v>rahmanmo@umkc.edu</v>
      </c>
      <c r="AC457" s="30">
        <v>43282</v>
      </c>
      <c r="AD457">
        <v>48</v>
      </c>
      <c r="AE457">
        <v>1</v>
      </c>
      <c r="AG457" s="110">
        <v>1</v>
      </c>
      <c r="AH457" t="s">
        <v>4512</v>
      </c>
      <c r="AI457" s="26">
        <v>2.75</v>
      </c>
      <c r="AJ457" s="22">
        <v>43068.379166666666</v>
      </c>
      <c r="AL457">
        <v>4</v>
      </c>
      <c r="AN457" s="110">
        <v>4</v>
      </c>
      <c r="AO457" s="110"/>
      <c r="AP457" s="110"/>
      <c r="AQ457" s="110"/>
      <c r="AR457" s="7" t="str">
        <f>HYPERLINK("https://www.ejacket.nsf.gov/ej/showProposal.do?ID="&amp;ckCodingQTable[[#This Row],[prop_id]],"eJ")</f>
        <v>eJ</v>
      </c>
      <c r="AS457" t="s">
        <v>2829</v>
      </c>
      <c r="AT457" t="s">
        <v>4513</v>
      </c>
      <c r="AU457" t="b">
        <f>IF(ckCodingQTable[[#This Row],[ILN]]="N",SUBSTITUTE(AT456," ","")&lt;&gt;SUBSTITUTE(ckCodingQTable[[#This Row],[prop_titl_txt]]," ",""), FALSE)</f>
        <v>0</v>
      </c>
      <c r="AV457">
        <v>0</v>
      </c>
      <c r="AW457" s="13">
        <v>573522</v>
      </c>
      <c r="AX457" s="13">
        <v>573522</v>
      </c>
      <c r="AY457" s="13"/>
      <c r="AZ457" s="13">
        <v>18000</v>
      </c>
      <c r="BA457" s="13"/>
      <c r="BB457" s="13">
        <v>9000</v>
      </c>
      <c r="BC457">
        <v>8</v>
      </c>
      <c r="BD457">
        <v>4</v>
      </c>
      <c r="BE457">
        <v>4</v>
      </c>
      <c r="BH457">
        <v>0</v>
      </c>
      <c r="BI457">
        <v>0</v>
      </c>
      <c r="BJ457">
        <v>0</v>
      </c>
      <c r="BK457">
        <v>0</v>
      </c>
      <c r="BL457" t="s">
        <v>3251</v>
      </c>
    </row>
    <row r="458" spans="1:64" x14ac:dyDescent="0.35">
      <c r="A458" s="30"/>
      <c r="B458" s="30">
        <v>43005.64166666667</v>
      </c>
      <c r="C458" t="s">
        <v>2868</v>
      </c>
      <c r="D458" t="s">
        <v>2869</v>
      </c>
      <c r="E458" t="s">
        <v>468</v>
      </c>
      <c r="F458" t="s">
        <v>2819</v>
      </c>
      <c r="G458" t="s">
        <v>2820</v>
      </c>
      <c r="H458" s="21" t="s">
        <v>2821</v>
      </c>
      <c r="I458" s="85">
        <v>1</v>
      </c>
      <c r="J458" s="85">
        <v>0</v>
      </c>
      <c r="K458" t="s">
        <v>2911</v>
      </c>
      <c r="L458" t="s">
        <v>807</v>
      </c>
      <c r="M458" t="s">
        <v>2833</v>
      </c>
      <c r="N458" t="str">
        <f>IF(SUM(ckCodingQTable[[#This Row],[NfmlPIs]:[NnonWhtAsnPIs]])&gt;0,"WMD","")</f>
        <v>WMD</v>
      </c>
      <c r="O458" t="b">
        <f>_xlfn.XOR(IFERROR(MATCH(ckCodingQTable[[#This Row],[st_code]],EpscorTable[],0)&gt;0,FALSE),IFERROR(FIND("9150",ckCodingQTable[[#This Row],[propPRCs]])&gt;0,FALSE))</f>
        <v>0</v>
      </c>
      <c r="P458" s="21" t="b">
        <f>_xlfn.XOR(ckCodingQTable[[#This Row],[wmd]]&lt;&gt;"",IFERROR(FIND("9102",ckCodingQTable[[#This Row],[propPRCs]])&gt;0,FALSE))</f>
        <v>1</v>
      </c>
      <c r="Q458" t="s">
        <v>468</v>
      </c>
      <c r="S458" s="106">
        <f>S457+(ckCodingQTable[[#This Row],[ILN]]&lt;"M")</f>
        <v>256</v>
      </c>
      <c r="T458" s="21" t="s">
        <v>2863</v>
      </c>
      <c r="U458" t="s">
        <v>2134</v>
      </c>
      <c r="V458" s="7" t="str">
        <f>HYPERLINK("https://www.ejacket.nsf.gov/ej/showProposal.do?ID="&amp;ckCodingQTable[[#This Row],[prop_id]],"eJ")</f>
        <v>eJ</v>
      </c>
      <c r="W458" t="s">
        <v>2871</v>
      </c>
      <c r="X458" t="s">
        <v>2134</v>
      </c>
      <c r="Y458" t="s">
        <v>976</v>
      </c>
      <c r="Z458" t="s">
        <v>3136</v>
      </c>
      <c r="AA458" t="s">
        <v>2929</v>
      </c>
      <c r="AB458" s="109" t="str">
        <f>HYPERLINK("mailto:"&amp;ckCodingQTable[[#This Row],[email]]&amp;"&amp;subject=Your NSF Proposal:  "&amp;ckCodingQTable[[#This Row],[Div]]&amp;" "&amp;ckCodingQTable[[#This Row],[prop_id]], ckCodingQTable[[#This Row],[email]])</f>
        <v>jwang@ist.psu.edu</v>
      </c>
      <c r="AC458" s="30">
        <v>43221</v>
      </c>
      <c r="AD458">
        <v>48</v>
      </c>
      <c r="AG458" s="110"/>
      <c r="AI458" s="26"/>
      <c r="AJ458" s="22"/>
      <c r="AN458" s="110"/>
      <c r="AO458" s="110"/>
      <c r="AP458" s="110"/>
      <c r="AQ458" s="110"/>
      <c r="AR458" s="7" t="str">
        <f>HYPERLINK("https://www.ejacket.nsf.gov/ej/showProposal.do?ID="&amp;ckCodingQTable[[#This Row],[prop_id]],"eJ")</f>
        <v>eJ</v>
      </c>
      <c r="AS458" t="s">
        <v>2829</v>
      </c>
      <c r="AT458" t="s">
        <v>4514</v>
      </c>
      <c r="AU458" t="b">
        <f>IF(ckCodingQTable[[#This Row],[ILN]]="N",SUBSTITUTE(AT457," ","")&lt;&gt;SUBSTITUTE(ckCodingQTable[[#This Row],[prop_titl_txt]]," ",""), FALSE)</f>
        <v>0</v>
      </c>
      <c r="AV458">
        <v>0</v>
      </c>
      <c r="AW458" s="13">
        <v>1231728</v>
      </c>
      <c r="AX458" s="13">
        <v>1231728</v>
      </c>
      <c r="AY458" s="13"/>
      <c r="AZ458" s="13"/>
      <c r="BA458" s="13"/>
      <c r="BB458" s="13">
        <v>32000</v>
      </c>
      <c r="BC458">
        <v>12</v>
      </c>
      <c r="BD458">
        <v>15</v>
      </c>
      <c r="BE458">
        <v>15.9</v>
      </c>
      <c r="BH458">
        <v>4</v>
      </c>
      <c r="BI458">
        <v>0</v>
      </c>
      <c r="BJ458">
        <v>0</v>
      </c>
      <c r="BK458">
        <v>0</v>
      </c>
      <c r="BL458" t="s">
        <v>4515</v>
      </c>
    </row>
    <row r="459" spans="1:64" x14ac:dyDescent="0.35">
      <c r="A459" s="30"/>
      <c r="B459" s="30">
        <v>43005.64166666667</v>
      </c>
      <c r="C459" t="s">
        <v>2817</v>
      </c>
      <c r="D459" t="s">
        <v>2818</v>
      </c>
      <c r="E459" t="s">
        <v>476</v>
      </c>
      <c r="F459" t="s">
        <v>2819</v>
      </c>
      <c r="G459" t="s">
        <v>2820</v>
      </c>
      <c r="H459" s="21" t="s">
        <v>2821</v>
      </c>
      <c r="I459" s="85">
        <v>1</v>
      </c>
      <c r="J459" s="85">
        <v>0</v>
      </c>
      <c r="K459" t="s">
        <v>2822</v>
      </c>
      <c r="L459" t="s">
        <v>948</v>
      </c>
      <c r="M459" t="s">
        <v>2885</v>
      </c>
      <c r="N459" t="str">
        <f>IF(SUM(ckCodingQTable[[#This Row],[NfmlPIs]:[NnonWhtAsnPIs]])&gt;0,"WMD","")</f>
        <v/>
      </c>
      <c r="O459" t="b">
        <f>_xlfn.XOR(IFERROR(MATCH(ckCodingQTable[[#This Row],[st_code]],EpscorTable[],0)&gt;0,FALSE),IFERROR(FIND("9150",ckCodingQTable[[#This Row],[propPRCs]])&gt;0,FALSE))</f>
        <v>0</v>
      </c>
      <c r="P459" s="21" t="b">
        <f>_xlfn.XOR(ckCodingQTable[[#This Row],[wmd]]&lt;&gt;"",IFERROR(FIND("9102",ckCodingQTable[[#This Row],[propPRCs]])&gt;0,FALSE))</f>
        <v>0</v>
      </c>
      <c r="Q459" t="s">
        <v>3036</v>
      </c>
      <c r="S459" s="106">
        <f>S458+(ckCodingQTable[[#This Row],[ILN]]&lt;"M")</f>
        <v>257</v>
      </c>
      <c r="T459" s="21" t="s">
        <v>2824</v>
      </c>
      <c r="U459" t="s">
        <v>2136</v>
      </c>
      <c r="V459" s="7" t="str">
        <f>HYPERLINK("https://www.ejacket.nsf.gov/ej/showProposal.do?ID="&amp;ckCodingQTable[[#This Row],[prop_id]],"eJ")</f>
        <v>eJ</v>
      </c>
      <c r="W459" t="s">
        <v>2825</v>
      </c>
      <c r="X459" t="s">
        <v>2136</v>
      </c>
      <c r="Y459" t="s">
        <v>2137</v>
      </c>
      <c r="Z459" t="s">
        <v>4516</v>
      </c>
      <c r="AA459" t="s">
        <v>722</v>
      </c>
      <c r="AB459" s="109" t="str">
        <f>HYPERLINK("mailto:"&amp;ckCodingQTable[[#This Row],[email]]&amp;"&amp;subject=Your NSF Proposal:  "&amp;ckCodingQTable[[#This Row],[Div]]&amp;" "&amp;ckCodingQTable[[#This Row],[prop_id]], ckCodingQTable[[#This Row],[email]])</f>
        <v>hari@cs.utah.edu</v>
      </c>
      <c r="AC459" s="30">
        <v>43282</v>
      </c>
      <c r="AD459">
        <v>36</v>
      </c>
      <c r="AE459">
        <v>1</v>
      </c>
      <c r="AG459" s="110">
        <v>1</v>
      </c>
      <c r="AH459" t="s">
        <v>3580</v>
      </c>
      <c r="AI459" s="26">
        <v>5.25</v>
      </c>
      <c r="AJ459" s="22">
        <v>43083.318749999999</v>
      </c>
      <c r="AL459">
        <v>4</v>
      </c>
      <c r="AN459" s="110">
        <v>4</v>
      </c>
      <c r="AO459" s="110"/>
      <c r="AP459" s="110"/>
      <c r="AQ459" s="110"/>
      <c r="AR459" s="7" t="str">
        <f>HYPERLINK("https://www.ejacket.nsf.gov/ej/showProposal.do?ID="&amp;ckCodingQTable[[#This Row],[prop_id]],"eJ")</f>
        <v>eJ</v>
      </c>
      <c r="AS459" t="s">
        <v>2829</v>
      </c>
      <c r="AT459" t="s">
        <v>4517</v>
      </c>
      <c r="AU459" t="b">
        <f>IF(ckCodingQTable[[#This Row],[ILN]]="N",SUBSTITUTE(AT458," ","")&lt;&gt;SUBSTITUTE(ckCodingQTable[[#This Row],[prop_titl_txt]]," ",""), FALSE)</f>
        <v>0</v>
      </c>
      <c r="AV459">
        <v>0</v>
      </c>
      <c r="AW459" s="13">
        <v>499167</v>
      </c>
      <c r="AX459" s="13">
        <v>499167</v>
      </c>
      <c r="AY459" s="13"/>
      <c r="AZ459" s="13">
        <v>6000</v>
      </c>
      <c r="BA459" s="13"/>
      <c r="BB459" s="13"/>
      <c r="BC459">
        <v>6</v>
      </c>
      <c r="BD459">
        <v>6</v>
      </c>
      <c r="BE459">
        <v>5.75</v>
      </c>
      <c r="BH459">
        <v>0</v>
      </c>
      <c r="BI459">
        <v>0</v>
      </c>
      <c r="BJ459">
        <v>0</v>
      </c>
      <c r="BK459">
        <v>0</v>
      </c>
      <c r="BL459" t="s">
        <v>4518</v>
      </c>
    </row>
    <row r="460" spans="1:64" x14ac:dyDescent="0.35">
      <c r="A460" s="30"/>
      <c r="B460" s="30">
        <v>43005.495833333334</v>
      </c>
      <c r="C460" t="s">
        <v>2817</v>
      </c>
      <c r="D460" t="s">
        <v>2818</v>
      </c>
      <c r="E460" t="s">
        <v>476</v>
      </c>
      <c r="F460" t="s">
        <v>2819</v>
      </c>
      <c r="G460" t="s">
        <v>2820</v>
      </c>
      <c r="H460" s="21" t="s">
        <v>2821</v>
      </c>
      <c r="I460" s="85">
        <v>1</v>
      </c>
      <c r="J460" s="85">
        <v>0</v>
      </c>
      <c r="K460" t="s">
        <v>2822</v>
      </c>
      <c r="L460" t="s">
        <v>948</v>
      </c>
      <c r="M460" t="s">
        <v>2823</v>
      </c>
      <c r="N460" t="str">
        <f>IF(SUM(ckCodingQTable[[#This Row],[NfmlPIs]:[NnonWhtAsnPIs]])&gt;0,"WMD","")</f>
        <v/>
      </c>
      <c r="O460" t="b">
        <f>_xlfn.XOR(IFERROR(MATCH(ckCodingQTable[[#This Row],[st_code]],EpscorTable[],0)&gt;0,FALSE),IFERROR(FIND("9150",ckCodingQTable[[#This Row],[propPRCs]])&gt;0,FALSE))</f>
        <v>0</v>
      </c>
      <c r="P460" s="21" t="b">
        <f>_xlfn.XOR(ckCodingQTable[[#This Row],[wmd]]&lt;&gt;"",IFERROR(FIND("9102",ckCodingQTable[[#This Row],[propPRCs]])&gt;0,FALSE))</f>
        <v>0</v>
      </c>
      <c r="Q460" t="s">
        <v>3036</v>
      </c>
      <c r="S460" s="106">
        <f>S459+(ckCodingQTable[[#This Row],[ILN]]&lt;"M")</f>
        <v>257</v>
      </c>
      <c r="T460" s="21" t="s">
        <v>2834</v>
      </c>
      <c r="U460" t="s">
        <v>2136</v>
      </c>
      <c r="V460" s="7" t="str">
        <f>HYPERLINK("https://www.ejacket.nsf.gov/ej/showProposal.do?ID="&amp;ckCodingQTable[[#This Row],[prop_id]],"eJ")</f>
        <v>eJ</v>
      </c>
      <c r="W460" t="s">
        <v>2825</v>
      </c>
      <c r="X460" t="s">
        <v>4519</v>
      </c>
      <c r="Y460" t="s">
        <v>4520</v>
      </c>
      <c r="Z460" t="s">
        <v>3717</v>
      </c>
      <c r="AA460" t="s">
        <v>4521</v>
      </c>
      <c r="AB460" s="109" t="str">
        <f>HYPERLINK("mailto:"&amp;ckCodingQTable[[#This Row],[email]]&amp;"&amp;subject=Your NSF Proposal:  "&amp;ckCodingQTable[[#This Row],[Div]]&amp;" "&amp;ckCodingQTable[[#This Row],[prop_id]], ckCodingQTable[[#This Row],[email]])</f>
        <v>burtscher@txstate.edu</v>
      </c>
      <c r="AC460" s="30">
        <v>43282</v>
      </c>
      <c r="AD460">
        <v>36</v>
      </c>
      <c r="AG460" s="110"/>
      <c r="AI460" s="26"/>
      <c r="AJ460" s="22"/>
      <c r="AN460" s="110"/>
      <c r="AO460" s="110"/>
      <c r="AP460" s="110"/>
      <c r="AQ460" s="110"/>
      <c r="AR460" s="7" t="str">
        <f>HYPERLINK("https://www.ejacket.nsf.gov/ej/showProposal.do?ID="&amp;ckCodingQTable[[#This Row],[prop_id]],"eJ")</f>
        <v>eJ</v>
      </c>
      <c r="AS460" t="s">
        <v>2829</v>
      </c>
      <c r="AT460" t="s">
        <v>4517</v>
      </c>
      <c r="AU460" t="b">
        <f>IF(ckCodingQTable[[#This Row],[ILN]]="N",SUBSTITUTE(AT459," ","")&lt;&gt;SUBSTITUTE(ckCodingQTable[[#This Row],[prop_titl_txt]]," ",""), FALSE)</f>
        <v>0</v>
      </c>
      <c r="AV460">
        <v>0</v>
      </c>
      <c r="AW460" s="13">
        <v>350000</v>
      </c>
      <c r="AX460" s="13">
        <v>350000</v>
      </c>
      <c r="AY460" s="13"/>
      <c r="AZ460" s="13"/>
      <c r="BA460" s="13"/>
      <c r="BB460" s="13"/>
      <c r="BC460">
        <v>3</v>
      </c>
      <c r="BD460">
        <v>3</v>
      </c>
      <c r="BE460">
        <v>3</v>
      </c>
      <c r="BH460">
        <v>0</v>
      </c>
      <c r="BI460">
        <v>0</v>
      </c>
      <c r="BJ460">
        <v>0</v>
      </c>
      <c r="BK460">
        <v>0</v>
      </c>
      <c r="BL460" t="s">
        <v>4522</v>
      </c>
    </row>
    <row r="461" spans="1:64" x14ac:dyDescent="0.35">
      <c r="A461" s="30"/>
      <c r="B461" s="30">
        <v>43005.688194444447</v>
      </c>
      <c r="C461" t="s">
        <v>2817</v>
      </c>
      <c r="D461" t="s">
        <v>2818</v>
      </c>
      <c r="E461" t="s">
        <v>476</v>
      </c>
      <c r="F461" t="s">
        <v>2819</v>
      </c>
      <c r="G461" t="s">
        <v>2820</v>
      </c>
      <c r="H461" s="21" t="s">
        <v>2821</v>
      </c>
      <c r="I461" s="85">
        <v>1</v>
      </c>
      <c r="J461" s="85">
        <v>0</v>
      </c>
      <c r="K461" t="s">
        <v>2822</v>
      </c>
      <c r="L461" t="s">
        <v>948</v>
      </c>
      <c r="M461" t="s">
        <v>4244</v>
      </c>
      <c r="N461" t="str">
        <f>IF(SUM(ckCodingQTable[[#This Row],[NfmlPIs]:[NnonWhtAsnPIs]])&gt;0,"WMD","")</f>
        <v/>
      </c>
      <c r="O461" t="b">
        <f>_xlfn.XOR(IFERROR(MATCH(ckCodingQTable[[#This Row],[st_code]],EpscorTable[],0)&gt;0,FALSE),IFERROR(FIND("9150",ckCodingQTable[[#This Row],[propPRCs]])&gt;0,FALSE))</f>
        <v>0</v>
      </c>
      <c r="P461" s="21" t="b">
        <f>_xlfn.XOR(ckCodingQTable[[#This Row],[wmd]]&lt;&gt;"",IFERROR(FIND("9102",ckCodingQTable[[#This Row],[propPRCs]])&gt;0,FALSE))</f>
        <v>0</v>
      </c>
      <c r="Q461" t="s">
        <v>3036</v>
      </c>
      <c r="S461" s="106">
        <f>S460+(ckCodingQTable[[#This Row],[ILN]]&lt;"M")</f>
        <v>257</v>
      </c>
      <c r="T461" s="21" t="s">
        <v>2834</v>
      </c>
      <c r="U461" t="s">
        <v>2136</v>
      </c>
      <c r="V461" s="7" t="str">
        <f>HYPERLINK("https://www.ejacket.nsf.gov/ej/showProposal.do?ID="&amp;ckCodingQTable[[#This Row],[prop_id]],"eJ")</f>
        <v>eJ</v>
      </c>
      <c r="W461" t="s">
        <v>2825</v>
      </c>
      <c r="X461" t="s">
        <v>4523</v>
      </c>
      <c r="Y461" t="s">
        <v>4524</v>
      </c>
      <c r="Z461" t="s">
        <v>4525</v>
      </c>
      <c r="AA461" t="s">
        <v>4526</v>
      </c>
      <c r="AB461" s="109" t="str">
        <f>HYPERLINK("mailto:"&amp;ckCodingQTable[[#This Row],[email]]&amp;"&amp;subject=Your NSF Proposal:  "&amp;ckCodingQTable[[#This Row],[Div]]&amp;" "&amp;ckCodingQTable[[#This Row],[prop_id]], ckCodingQTable[[#This Row],[email]])</f>
        <v>sameer@cs.uoregon.edu</v>
      </c>
      <c r="AC461" s="30">
        <v>43282</v>
      </c>
      <c r="AD461">
        <v>36</v>
      </c>
      <c r="AG461" s="110"/>
      <c r="AI461" s="26"/>
      <c r="AJ461" s="22"/>
      <c r="AN461" s="110"/>
      <c r="AO461" s="110"/>
      <c r="AP461" s="110"/>
      <c r="AQ461" s="110"/>
      <c r="AR461" s="7" t="str">
        <f>HYPERLINK("https://www.ejacket.nsf.gov/ej/showProposal.do?ID="&amp;ckCodingQTable[[#This Row],[prop_id]],"eJ")</f>
        <v>eJ</v>
      </c>
      <c r="AS461" t="s">
        <v>2829</v>
      </c>
      <c r="AT461" t="s">
        <v>4517</v>
      </c>
      <c r="AU461" t="b">
        <f>IF(ckCodingQTable[[#This Row],[ILN]]="N",SUBSTITUTE(AT460," ","")&lt;&gt;SUBSTITUTE(ckCodingQTable[[#This Row],[prop_titl_txt]]," ",""), FALSE)</f>
        <v>0</v>
      </c>
      <c r="AV461">
        <v>0</v>
      </c>
      <c r="AW461" s="13">
        <v>350000</v>
      </c>
      <c r="AX461" s="13">
        <v>350000</v>
      </c>
      <c r="AY461" s="13"/>
      <c r="AZ461" s="13"/>
      <c r="BA461" s="13"/>
      <c r="BB461" s="13"/>
      <c r="BC461">
        <v>3</v>
      </c>
      <c r="BD461">
        <v>3</v>
      </c>
      <c r="BG461">
        <v>5.58</v>
      </c>
      <c r="BH461">
        <v>0</v>
      </c>
      <c r="BI461">
        <v>0</v>
      </c>
      <c r="BJ461">
        <v>0</v>
      </c>
      <c r="BK461">
        <v>0</v>
      </c>
      <c r="BL461" t="s">
        <v>4527</v>
      </c>
    </row>
    <row r="462" spans="1:64" x14ac:dyDescent="0.35">
      <c r="A462" s="30"/>
      <c r="B462" s="30">
        <v>43005.643750000003</v>
      </c>
      <c r="C462" t="s">
        <v>2868</v>
      </c>
      <c r="D462" t="s">
        <v>2869</v>
      </c>
      <c r="E462" t="s">
        <v>468</v>
      </c>
      <c r="F462" t="s">
        <v>2819</v>
      </c>
      <c r="G462" t="s">
        <v>2820</v>
      </c>
      <c r="H462" s="21" t="s">
        <v>2821</v>
      </c>
      <c r="I462" s="85">
        <v>1</v>
      </c>
      <c r="J462" s="85">
        <v>0</v>
      </c>
      <c r="K462" t="s">
        <v>2911</v>
      </c>
      <c r="L462" t="s">
        <v>800</v>
      </c>
      <c r="M462" t="s">
        <v>2907</v>
      </c>
      <c r="N462" t="str">
        <f>IF(SUM(ckCodingQTable[[#This Row],[NfmlPIs]:[NnonWhtAsnPIs]])&gt;0,"WMD","")</f>
        <v/>
      </c>
      <c r="O462" t="b">
        <f>_xlfn.XOR(IFERROR(MATCH(ckCodingQTable[[#This Row],[st_code]],EpscorTable[],0)&gt;0,FALSE),IFERROR(FIND("9150",ckCodingQTable[[#This Row],[propPRCs]])&gt;0,FALSE))</f>
        <v>0</v>
      </c>
      <c r="P462" s="21" t="b">
        <f>_xlfn.XOR(ckCodingQTable[[#This Row],[wmd]]&lt;&gt;"",IFERROR(FIND("9102",ckCodingQTable[[#This Row],[propPRCs]])&gt;0,FALSE))</f>
        <v>0</v>
      </c>
      <c r="Q462" t="s">
        <v>468</v>
      </c>
      <c r="S462" s="106">
        <f>S461+(ckCodingQTable[[#This Row],[ILN]]&lt;"M")</f>
        <v>258</v>
      </c>
      <c r="T462" s="21" t="s">
        <v>2824</v>
      </c>
      <c r="U462" t="s">
        <v>2144</v>
      </c>
      <c r="V462" s="7" t="str">
        <f>HYPERLINK("https://www.ejacket.nsf.gov/ej/showProposal.do?ID="&amp;ckCodingQTable[[#This Row],[prop_id]],"eJ")</f>
        <v>eJ</v>
      </c>
      <c r="W462" t="s">
        <v>2871</v>
      </c>
      <c r="X462" t="s">
        <v>2144</v>
      </c>
      <c r="Y462" t="s">
        <v>2145</v>
      </c>
      <c r="Z462" t="s">
        <v>4528</v>
      </c>
      <c r="AA462" t="s">
        <v>713</v>
      </c>
      <c r="AB462" s="109" t="str">
        <f>HYPERLINK("mailto:"&amp;ckCodingQTable[[#This Row],[email]]&amp;"&amp;subject=Your NSF Proposal:  "&amp;ckCodingQTable[[#This Row],[Div]]&amp;" "&amp;ckCodingQTable[[#This Row],[prop_id]], ckCodingQTable[[#This Row],[email]])</f>
        <v>mjskay@umich.edu</v>
      </c>
      <c r="AC462" s="30">
        <v>43344</v>
      </c>
      <c r="AD462">
        <v>36</v>
      </c>
      <c r="AG462" s="110"/>
      <c r="AI462" s="26"/>
      <c r="AJ462" s="22"/>
      <c r="AN462" s="110"/>
      <c r="AO462" s="110"/>
      <c r="AP462" s="110"/>
      <c r="AQ462" s="110"/>
      <c r="AR462" s="7" t="str">
        <f>HYPERLINK("https://www.ejacket.nsf.gov/ej/showProposal.do?ID="&amp;ckCodingQTable[[#This Row],[prop_id]],"eJ")</f>
        <v>eJ</v>
      </c>
      <c r="AS462" t="s">
        <v>2829</v>
      </c>
      <c r="AT462" t="s">
        <v>4529</v>
      </c>
      <c r="AU462" t="b">
        <f>IF(ckCodingQTable[[#This Row],[ILN]]="N",SUBSTITUTE(AT461," ","")&lt;&gt;SUBSTITUTE(ckCodingQTable[[#This Row],[prop_titl_txt]]," ",""), FALSE)</f>
        <v>0</v>
      </c>
      <c r="AV462">
        <v>0</v>
      </c>
      <c r="AW462" s="13">
        <v>412772</v>
      </c>
      <c r="AX462" s="13">
        <v>412772</v>
      </c>
      <c r="AY462" s="13"/>
      <c r="AZ462" s="13">
        <v>12800</v>
      </c>
      <c r="BA462" s="13"/>
      <c r="BB462" s="13"/>
      <c r="BC462">
        <v>3</v>
      </c>
      <c r="BD462">
        <v>3</v>
      </c>
      <c r="BE462">
        <v>3</v>
      </c>
      <c r="BH462">
        <v>0</v>
      </c>
      <c r="BI462">
        <v>0</v>
      </c>
      <c r="BJ462">
        <v>0</v>
      </c>
      <c r="BK462">
        <v>0</v>
      </c>
      <c r="BL462" t="s">
        <v>4530</v>
      </c>
    </row>
    <row r="463" spans="1:64" x14ac:dyDescent="0.35">
      <c r="A463" s="30"/>
      <c r="B463" s="30">
        <v>43003.64166666667</v>
      </c>
      <c r="C463" t="s">
        <v>2868</v>
      </c>
      <c r="D463" t="s">
        <v>2869</v>
      </c>
      <c r="E463" t="s">
        <v>468</v>
      </c>
      <c r="F463" t="s">
        <v>2819</v>
      </c>
      <c r="G463" t="s">
        <v>2820</v>
      </c>
      <c r="H463" s="21" t="s">
        <v>2821</v>
      </c>
      <c r="I463" s="85">
        <v>1</v>
      </c>
      <c r="J463" s="85">
        <v>0</v>
      </c>
      <c r="K463" t="s">
        <v>2911</v>
      </c>
      <c r="L463" t="s">
        <v>800</v>
      </c>
      <c r="M463" t="s">
        <v>2845</v>
      </c>
      <c r="N463" t="str">
        <f>IF(SUM(ckCodingQTable[[#This Row],[NfmlPIs]:[NnonWhtAsnPIs]])&gt;0,"WMD","")</f>
        <v/>
      </c>
      <c r="O463" t="b">
        <f>_xlfn.XOR(IFERROR(MATCH(ckCodingQTable[[#This Row],[st_code]],EpscorTable[],0)&gt;0,FALSE),IFERROR(FIND("9150",ckCodingQTable[[#This Row],[propPRCs]])&gt;0,FALSE))</f>
        <v>0</v>
      </c>
      <c r="P463" s="21" t="b">
        <f>_xlfn.XOR(ckCodingQTable[[#This Row],[wmd]]&lt;&gt;"",IFERROR(FIND("9102",ckCodingQTable[[#This Row],[propPRCs]])&gt;0,FALSE))</f>
        <v>0</v>
      </c>
      <c r="Q463" t="s">
        <v>468</v>
      </c>
      <c r="S463" s="106">
        <f>S462+(ckCodingQTable[[#This Row],[ILN]]&lt;"M")</f>
        <v>258</v>
      </c>
      <c r="T463" s="21" t="s">
        <v>2834</v>
      </c>
      <c r="U463" t="s">
        <v>2144</v>
      </c>
      <c r="V463" s="7" t="str">
        <f>HYPERLINK("https://www.ejacket.nsf.gov/ej/showProposal.do?ID="&amp;ckCodingQTable[[#This Row],[prop_id]],"eJ")</f>
        <v>eJ</v>
      </c>
      <c r="W463" t="s">
        <v>2871</v>
      </c>
      <c r="X463" t="s">
        <v>4531</v>
      </c>
      <c r="Y463" t="s">
        <v>4532</v>
      </c>
      <c r="Z463" t="s">
        <v>4533</v>
      </c>
      <c r="AA463" t="s">
        <v>2848</v>
      </c>
      <c r="AB463" s="109" t="str">
        <f>HYPERLINK("mailto:"&amp;ckCodingQTable[[#This Row],[email]]&amp;"&amp;subject=Your NSF Proposal:  "&amp;ckCodingQTable[[#This Row],[Div]]&amp;" "&amp;ckCodingQTable[[#This Row],[prop_id]], ckCodingQTable[[#This Row],[email]])</f>
        <v>jhullman@uw.edu</v>
      </c>
      <c r="AC463" s="30">
        <v>43344</v>
      </c>
      <c r="AD463">
        <v>36</v>
      </c>
      <c r="AG463" s="110"/>
      <c r="AI463" s="26"/>
      <c r="AJ463" s="22"/>
      <c r="AN463" s="110"/>
      <c r="AO463" s="110"/>
      <c r="AP463" s="110"/>
      <c r="AQ463" s="110"/>
      <c r="AR463" s="7" t="str">
        <f>HYPERLINK("https://www.ejacket.nsf.gov/ej/showProposal.do?ID="&amp;ckCodingQTable[[#This Row],[prop_id]],"eJ")</f>
        <v>eJ</v>
      </c>
      <c r="AS463" t="s">
        <v>2829</v>
      </c>
      <c r="AT463" t="s">
        <v>4529</v>
      </c>
      <c r="AU463" t="b">
        <f>IF(ckCodingQTable[[#This Row],[ILN]]="N",SUBSTITUTE(AT462," ","")&lt;&gt;SUBSTITUTE(ckCodingQTable[[#This Row],[prop_titl_txt]]," ",""), FALSE)</f>
        <v>0</v>
      </c>
      <c r="AV463">
        <v>0</v>
      </c>
      <c r="AW463" s="13">
        <v>385305</v>
      </c>
      <c r="AX463" s="13">
        <v>385305</v>
      </c>
      <c r="AY463" s="13"/>
      <c r="AZ463" s="13"/>
      <c r="BA463" s="13"/>
      <c r="BB463" s="13"/>
      <c r="BC463">
        <v>3</v>
      </c>
      <c r="BD463">
        <v>6</v>
      </c>
      <c r="BE463">
        <v>4.2</v>
      </c>
      <c r="BH463">
        <v>0</v>
      </c>
      <c r="BI463">
        <v>0</v>
      </c>
      <c r="BJ463">
        <v>0</v>
      </c>
      <c r="BK463">
        <v>0</v>
      </c>
      <c r="BL463" t="s">
        <v>4534</v>
      </c>
    </row>
    <row r="464" spans="1:64" x14ac:dyDescent="0.35">
      <c r="A464" s="30"/>
      <c r="B464" s="30">
        <v>43005.643750000003</v>
      </c>
      <c r="C464" t="s">
        <v>2868</v>
      </c>
      <c r="D464" t="s">
        <v>2869</v>
      </c>
      <c r="E464" t="s">
        <v>468</v>
      </c>
      <c r="F464" t="s">
        <v>2819</v>
      </c>
      <c r="G464" t="s">
        <v>2820</v>
      </c>
      <c r="H464" s="21" t="s">
        <v>2821</v>
      </c>
      <c r="I464" s="85">
        <v>1</v>
      </c>
      <c r="J464" s="85">
        <v>0</v>
      </c>
      <c r="K464" t="s">
        <v>2911</v>
      </c>
      <c r="L464" t="s">
        <v>807</v>
      </c>
      <c r="M464" t="s">
        <v>2862</v>
      </c>
      <c r="N464" t="str">
        <f>IF(SUM(ckCodingQTable[[#This Row],[NfmlPIs]:[NnonWhtAsnPIs]])&gt;0,"WMD","")</f>
        <v/>
      </c>
      <c r="O464" t="b">
        <f>_xlfn.XOR(IFERROR(MATCH(ckCodingQTable[[#This Row],[st_code]],EpscorTable[],0)&gt;0,FALSE),IFERROR(FIND("9150",ckCodingQTable[[#This Row],[propPRCs]])&gt;0,FALSE))</f>
        <v>0</v>
      </c>
      <c r="P464" s="21" t="b">
        <f>_xlfn.XOR(ckCodingQTable[[#This Row],[wmd]]&lt;&gt;"",IFERROR(FIND("9102",ckCodingQTable[[#This Row],[propPRCs]])&gt;0,FALSE))</f>
        <v>0</v>
      </c>
      <c r="Q464" t="s">
        <v>468</v>
      </c>
      <c r="S464" s="106">
        <f>S463+(ckCodingQTable[[#This Row],[ILN]]&lt;"M")</f>
        <v>259</v>
      </c>
      <c r="T464" s="21" t="s">
        <v>2824</v>
      </c>
      <c r="U464" t="s">
        <v>2147</v>
      </c>
      <c r="V464" s="7" t="str">
        <f>HYPERLINK("https://www.ejacket.nsf.gov/ej/showProposal.do?ID="&amp;ckCodingQTable[[#This Row],[prop_id]],"eJ")</f>
        <v>eJ</v>
      </c>
      <c r="W464" t="s">
        <v>2871</v>
      </c>
      <c r="X464" t="s">
        <v>2147</v>
      </c>
      <c r="Y464" t="s">
        <v>2148</v>
      </c>
      <c r="Z464" t="s">
        <v>3703</v>
      </c>
      <c r="AA464" t="s">
        <v>586</v>
      </c>
      <c r="AB464" s="109" t="str">
        <f>HYPERLINK("mailto:"&amp;ckCodingQTable[[#This Row],[email]]&amp;"&amp;subject=Your NSF Proposal:  "&amp;ckCodingQTable[[#This Row],[Div]]&amp;" "&amp;ckCodingQTable[[#This Row],[prop_id]], ckCodingQTable[[#This Row],[email]])</f>
        <v>edemaine@mit.edu</v>
      </c>
      <c r="AC464" s="30">
        <v>43252</v>
      </c>
      <c r="AD464">
        <v>48</v>
      </c>
      <c r="AG464" s="110"/>
      <c r="AI464" s="26"/>
      <c r="AJ464" s="22"/>
      <c r="AN464" s="110"/>
      <c r="AO464" s="110"/>
      <c r="AP464" s="110"/>
      <c r="AQ464" s="110"/>
      <c r="AR464" s="7" t="str">
        <f>HYPERLINK("https://www.ejacket.nsf.gov/ej/showProposal.do?ID="&amp;ckCodingQTable[[#This Row],[prop_id]],"eJ")</f>
        <v>eJ</v>
      </c>
      <c r="AS464" t="s">
        <v>2881</v>
      </c>
      <c r="AT464" t="s">
        <v>4535</v>
      </c>
      <c r="AU464" t="b">
        <f>IF(ckCodingQTable[[#This Row],[ILN]]="N",SUBSTITUTE(AT463," ","")&lt;&gt;SUBSTITUTE(ckCodingQTable[[#This Row],[prop_titl_txt]]," ",""), FALSE)</f>
        <v>0</v>
      </c>
      <c r="AV464">
        <v>0</v>
      </c>
      <c r="AW464" s="13">
        <v>600000</v>
      </c>
      <c r="AX464" s="13">
        <v>600000</v>
      </c>
      <c r="AY464" s="13"/>
      <c r="AZ464" s="13"/>
      <c r="BA464" s="13"/>
      <c r="BB464" s="13"/>
      <c r="BC464">
        <v>8</v>
      </c>
      <c r="BD464">
        <v>4</v>
      </c>
      <c r="BE464">
        <v>2</v>
      </c>
      <c r="BH464">
        <v>0</v>
      </c>
      <c r="BI464">
        <v>0</v>
      </c>
      <c r="BJ464">
        <v>0</v>
      </c>
      <c r="BK464">
        <v>0</v>
      </c>
      <c r="BL464" t="s">
        <v>4536</v>
      </c>
    </row>
    <row r="465" spans="1:64" x14ac:dyDescent="0.35">
      <c r="A465" s="30"/>
      <c r="B465" s="30">
        <v>43005.448611111111</v>
      </c>
      <c r="C465" t="s">
        <v>2868</v>
      </c>
      <c r="D465" t="s">
        <v>2869</v>
      </c>
      <c r="E465" t="s">
        <v>468</v>
      </c>
      <c r="F465" t="s">
        <v>2819</v>
      </c>
      <c r="G465" t="s">
        <v>2820</v>
      </c>
      <c r="H465" s="21" t="s">
        <v>2821</v>
      </c>
      <c r="I465" s="85">
        <v>1</v>
      </c>
      <c r="J465" s="85">
        <v>0</v>
      </c>
      <c r="K465" t="s">
        <v>2911</v>
      </c>
      <c r="L465" t="s">
        <v>807</v>
      </c>
      <c r="M465" t="s">
        <v>2922</v>
      </c>
      <c r="N465" t="str">
        <f>IF(SUM(ckCodingQTable[[#This Row],[NfmlPIs]:[NnonWhtAsnPIs]])&gt;0,"WMD","")</f>
        <v/>
      </c>
      <c r="O465" t="b">
        <f>_xlfn.XOR(IFERROR(MATCH(ckCodingQTable[[#This Row],[st_code]],EpscorTable[],0)&gt;0,FALSE),IFERROR(FIND("9150",ckCodingQTable[[#This Row],[propPRCs]])&gt;0,FALSE))</f>
        <v>0</v>
      </c>
      <c r="P465" s="21" t="b">
        <f>_xlfn.XOR(ckCodingQTable[[#This Row],[wmd]]&lt;&gt;"",IFERROR(FIND("9102",ckCodingQTable[[#This Row],[propPRCs]])&gt;0,FALSE))</f>
        <v>0</v>
      </c>
      <c r="Q465" t="s">
        <v>468</v>
      </c>
      <c r="S465" s="106">
        <f>S464+(ckCodingQTable[[#This Row],[ILN]]&lt;"M")</f>
        <v>259</v>
      </c>
      <c r="T465" s="21" t="s">
        <v>2834</v>
      </c>
      <c r="U465" t="s">
        <v>2147</v>
      </c>
      <c r="V465" s="7" t="str">
        <f>HYPERLINK("https://www.ejacket.nsf.gov/ej/showProposal.do?ID="&amp;ckCodingQTable[[#This Row],[prop_id]],"eJ")</f>
        <v>eJ</v>
      </c>
      <c r="W465" t="s">
        <v>2871</v>
      </c>
      <c r="X465" t="s">
        <v>4537</v>
      </c>
      <c r="Y465" t="s">
        <v>4538</v>
      </c>
      <c r="Z465" t="s">
        <v>4539</v>
      </c>
      <c r="AA465" t="s">
        <v>2926</v>
      </c>
      <c r="AB465" s="109" t="str">
        <f>HYPERLINK("mailto:"&amp;ckCodingQTable[[#This Row],[email]]&amp;"&amp;subject=Your NSF Proposal:  "&amp;ckCodingQTable[[#This Row],[Div]]&amp;" "&amp;ckCodingQTable[[#This Row],[prop_id]], ckCodingQTable[[#This Row],[email]])</f>
        <v>hajiagha@cs.umd.edu</v>
      </c>
      <c r="AC465" s="30">
        <v>43252</v>
      </c>
      <c r="AD465">
        <v>48</v>
      </c>
      <c r="AG465" s="110"/>
      <c r="AI465" s="26"/>
      <c r="AJ465" s="22"/>
      <c r="AN465" s="110"/>
      <c r="AO465" s="110"/>
      <c r="AP465" s="110"/>
      <c r="AQ465" s="110"/>
      <c r="AR465" s="7" t="str">
        <f>HYPERLINK("https://www.ejacket.nsf.gov/ej/showProposal.do?ID="&amp;ckCodingQTable[[#This Row],[prop_id]],"eJ")</f>
        <v>eJ</v>
      </c>
      <c r="AS465" t="s">
        <v>2881</v>
      </c>
      <c r="AT465" t="s">
        <v>4540</v>
      </c>
      <c r="AU465" t="b">
        <f>IF(ckCodingQTable[[#This Row],[ILN]]="N",SUBSTITUTE(AT464," ","")&lt;&gt;SUBSTITUTE(ckCodingQTable[[#This Row],[prop_titl_txt]]," ",""), FALSE)</f>
        <v>1</v>
      </c>
      <c r="AV465">
        <v>0</v>
      </c>
      <c r="AW465" s="13">
        <v>600000</v>
      </c>
      <c r="AX465" s="13">
        <v>600000</v>
      </c>
      <c r="AY465" s="13"/>
      <c r="AZ465" s="13">
        <v>12000</v>
      </c>
      <c r="BA465" s="13"/>
      <c r="BB465" s="13"/>
      <c r="BC465">
        <v>8</v>
      </c>
      <c r="BD465">
        <v>4</v>
      </c>
      <c r="BG465">
        <v>4</v>
      </c>
      <c r="BH465">
        <v>0</v>
      </c>
      <c r="BI465">
        <v>0</v>
      </c>
      <c r="BJ465">
        <v>0</v>
      </c>
      <c r="BK465">
        <v>0</v>
      </c>
      <c r="BL465" t="s">
        <v>4541</v>
      </c>
    </row>
    <row r="466" spans="1:64" x14ac:dyDescent="0.35">
      <c r="A466" s="30"/>
      <c r="B466" s="30">
        <v>43005.644444444442</v>
      </c>
      <c r="C466" t="s">
        <v>2868</v>
      </c>
      <c r="D466" t="s">
        <v>2869</v>
      </c>
      <c r="E466" t="s">
        <v>470</v>
      </c>
      <c r="F466" t="s">
        <v>2819</v>
      </c>
      <c r="G466" t="s">
        <v>2820</v>
      </c>
      <c r="H466" s="21" t="s">
        <v>2821</v>
      </c>
      <c r="I466" s="85">
        <v>1</v>
      </c>
      <c r="J466" s="85">
        <v>0</v>
      </c>
      <c r="K466" t="s">
        <v>2902</v>
      </c>
      <c r="L466" t="s">
        <v>1094</v>
      </c>
      <c r="M466" t="s">
        <v>92</v>
      </c>
      <c r="N466" t="str">
        <f>IF(SUM(ckCodingQTable[[#This Row],[NfmlPIs]:[NnonWhtAsnPIs]])&gt;0,"WMD","")</f>
        <v/>
      </c>
      <c r="O466" t="b">
        <f>_xlfn.XOR(IFERROR(MATCH(ckCodingQTable[[#This Row],[st_code]],EpscorTable[],0)&gt;0,FALSE),IFERROR(FIND("9150",ckCodingQTable[[#This Row],[propPRCs]])&gt;0,FALSE))</f>
        <v>0</v>
      </c>
      <c r="P466" s="21" t="b">
        <f>_xlfn.XOR(ckCodingQTable[[#This Row],[wmd]]&lt;&gt;"",IFERROR(FIND("9102",ckCodingQTable[[#This Row],[propPRCs]])&gt;0,FALSE))</f>
        <v>0</v>
      </c>
      <c r="Q466" t="s">
        <v>4542</v>
      </c>
      <c r="S466" s="106">
        <f>S465+(ckCodingQTable[[#This Row],[ILN]]&lt;"M")</f>
        <v>260</v>
      </c>
      <c r="T466" s="21" t="s">
        <v>2863</v>
      </c>
      <c r="U466" t="s">
        <v>2150</v>
      </c>
      <c r="V466" s="7" t="str">
        <f>HYPERLINK("https://www.ejacket.nsf.gov/ej/showProposal.do?ID="&amp;ckCodingQTable[[#This Row],[prop_id]],"eJ")</f>
        <v>eJ</v>
      </c>
      <c r="W466" t="s">
        <v>2871</v>
      </c>
      <c r="X466" t="s">
        <v>2150</v>
      </c>
      <c r="Y466" t="s">
        <v>1026</v>
      </c>
      <c r="Z466" t="s">
        <v>4543</v>
      </c>
      <c r="AA466" t="s">
        <v>4544</v>
      </c>
      <c r="AB466" s="109" t="str">
        <f>HYPERLINK("mailto:"&amp;ckCodingQTable[[#This Row],[email]]&amp;"&amp;subject=Your NSF Proposal:  "&amp;ckCodingQTable[[#This Row],[Div]]&amp;" "&amp;ckCodingQTable[[#This Row],[prop_id]], ckCodingQTable[[#This Row],[email]])</f>
        <v>ymzhang@engr.uky.edu</v>
      </c>
      <c r="AC466" s="30">
        <v>43191</v>
      </c>
      <c r="AD466">
        <v>48</v>
      </c>
      <c r="AG466" s="110"/>
      <c r="AI466" s="26"/>
      <c r="AJ466" s="22"/>
      <c r="AN466" s="110"/>
      <c r="AO466" s="110"/>
      <c r="AP466" s="110"/>
      <c r="AQ466" s="110"/>
      <c r="AR466" s="7" t="str">
        <f>HYPERLINK("https://www.ejacket.nsf.gov/ej/showProposal.do?ID="&amp;ckCodingQTable[[#This Row],[prop_id]],"eJ")</f>
        <v>eJ</v>
      </c>
      <c r="AS466" t="s">
        <v>2829</v>
      </c>
      <c r="AT466" t="s">
        <v>4545</v>
      </c>
      <c r="AU466" t="b">
        <f>IF(ckCodingQTable[[#This Row],[ILN]]="N",SUBSTITUTE(AT465," ","")&lt;&gt;SUBSTITUTE(ckCodingQTable[[#This Row],[prop_titl_txt]]," ",""), FALSE)</f>
        <v>0</v>
      </c>
      <c r="AV466">
        <v>0</v>
      </c>
      <c r="AW466" s="13">
        <v>874269</v>
      </c>
      <c r="AX466" s="13">
        <v>874269</v>
      </c>
      <c r="AY466" s="13"/>
      <c r="AZ466" s="13"/>
      <c r="BA466" s="13"/>
      <c r="BB466" s="13"/>
      <c r="BC466">
        <v>8</v>
      </c>
      <c r="BD466">
        <v>8</v>
      </c>
      <c r="BE466">
        <v>4.8</v>
      </c>
      <c r="BF466">
        <v>2.88</v>
      </c>
      <c r="BH466">
        <v>0</v>
      </c>
      <c r="BI466">
        <v>0</v>
      </c>
      <c r="BJ466">
        <v>0</v>
      </c>
      <c r="BK466">
        <v>0</v>
      </c>
      <c r="BL466" t="s">
        <v>4546</v>
      </c>
    </row>
    <row r="467" spans="1:64" x14ac:dyDescent="0.35">
      <c r="A467" s="30"/>
      <c r="B467" s="30">
        <v>43005.645138888889</v>
      </c>
      <c r="C467" t="s">
        <v>2839</v>
      </c>
      <c r="D467" t="s">
        <v>2840</v>
      </c>
      <c r="E467" t="s">
        <v>464</v>
      </c>
      <c r="F467" t="s">
        <v>2819</v>
      </c>
      <c r="G467" t="s">
        <v>2820</v>
      </c>
      <c r="H467" s="21" t="s">
        <v>2821</v>
      </c>
      <c r="I467" s="85">
        <v>0</v>
      </c>
      <c r="J467" s="85">
        <v>0</v>
      </c>
      <c r="L467" t="s">
        <v>1119</v>
      </c>
      <c r="M467" t="s">
        <v>115</v>
      </c>
      <c r="N467" t="str">
        <f>IF(SUM(ckCodingQTable[[#This Row],[NfmlPIs]:[NnonWhtAsnPIs]])&gt;0,"WMD","")</f>
        <v/>
      </c>
      <c r="O467" t="b">
        <f>_xlfn.XOR(IFERROR(MATCH(ckCodingQTable[[#This Row],[st_code]],EpscorTable[],0)&gt;0,FALSE),IFERROR(FIND("9150",ckCodingQTable[[#This Row],[propPRCs]])&gt;0,FALSE))</f>
        <v>0</v>
      </c>
      <c r="P467" s="21" t="b">
        <f>_xlfn.XOR(ckCodingQTable[[#This Row],[wmd]]&lt;&gt;"",IFERROR(FIND("9102",ckCodingQTable[[#This Row],[propPRCs]])&gt;0,FALSE))</f>
        <v>0</v>
      </c>
      <c r="Q467" t="s">
        <v>519</v>
      </c>
      <c r="S467" s="106">
        <f>S466+(ckCodingQTable[[#This Row],[ILN]]&lt;"M")</f>
        <v>261</v>
      </c>
      <c r="T467" s="21" t="s">
        <v>2824</v>
      </c>
      <c r="U467" t="s">
        <v>2152</v>
      </c>
      <c r="V467" s="7" t="str">
        <f>HYPERLINK("https://www.ejacket.nsf.gov/ej/showProposal.do?ID="&amp;ckCodingQTable[[#This Row],[prop_id]],"eJ")</f>
        <v>eJ</v>
      </c>
      <c r="W467" t="s">
        <v>2841</v>
      </c>
      <c r="X467" t="s">
        <v>2152</v>
      </c>
      <c r="Y467" t="s">
        <v>2153</v>
      </c>
      <c r="Z467" t="s">
        <v>4547</v>
      </c>
      <c r="AA467" t="s">
        <v>3366</v>
      </c>
      <c r="AB467" s="109" t="str">
        <f>HYPERLINK("mailto:"&amp;ckCodingQTable[[#This Row],[email]]&amp;"&amp;subject=Your NSF Proposal:  "&amp;ckCodingQTable[[#This Row],[Div]]&amp;" "&amp;ckCodingQTable[[#This Row],[prop_id]], ckCodingQTable[[#This Row],[email]])</f>
        <v>jsorber@clemson.edu</v>
      </c>
      <c r="AC467" s="30">
        <v>43344</v>
      </c>
      <c r="AD467">
        <v>48</v>
      </c>
      <c r="AG467" s="110"/>
      <c r="AI467" s="26"/>
      <c r="AJ467" s="22"/>
      <c r="AN467" s="110"/>
      <c r="AO467" s="110"/>
      <c r="AP467" s="110"/>
      <c r="AQ467" s="110"/>
      <c r="AR467" s="7" t="str">
        <f>HYPERLINK("https://www.ejacket.nsf.gov/ej/showProposal.do?ID="&amp;ckCodingQTable[[#This Row],[prop_id]],"eJ")</f>
        <v>eJ</v>
      </c>
      <c r="AS467" t="s">
        <v>2829</v>
      </c>
      <c r="AT467" t="s">
        <v>4548</v>
      </c>
      <c r="AU467" t="b">
        <f>IF(ckCodingQTable[[#This Row],[ILN]]="N",SUBSTITUTE(AT466," ","")&lt;&gt;SUBSTITUTE(ckCodingQTable[[#This Row],[prop_titl_txt]]," ",""), FALSE)</f>
        <v>0</v>
      </c>
      <c r="AV467">
        <v>0</v>
      </c>
      <c r="AW467" s="13">
        <v>424077</v>
      </c>
      <c r="AX467" s="13">
        <v>424077</v>
      </c>
      <c r="AY467" s="13"/>
      <c r="AZ467" s="13">
        <v>8000</v>
      </c>
      <c r="BA467" s="13"/>
      <c r="BB467" s="13"/>
      <c r="BC467">
        <v>4</v>
      </c>
      <c r="BD467">
        <v>4</v>
      </c>
      <c r="BE467">
        <v>2.4</v>
      </c>
      <c r="BH467">
        <v>0</v>
      </c>
      <c r="BI467">
        <v>0</v>
      </c>
      <c r="BJ467">
        <v>0</v>
      </c>
      <c r="BK467">
        <v>0</v>
      </c>
      <c r="BL467" t="s">
        <v>4549</v>
      </c>
    </row>
    <row r="468" spans="1:64" x14ac:dyDescent="0.35">
      <c r="A468" s="30"/>
      <c r="B468" s="30">
        <v>43004.71875</v>
      </c>
      <c r="C468" t="s">
        <v>2839</v>
      </c>
      <c r="D468" t="s">
        <v>2840</v>
      </c>
      <c r="E468" t="s">
        <v>464</v>
      </c>
      <c r="F468" t="s">
        <v>2819</v>
      </c>
      <c r="G468" t="s">
        <v>2820</v>
      </c>
      <c r="H468" s="21" t="s">
        <v>2821</v>
      </c>
      <c r="I468" s="85">
        <v>0</v>
      </c>
      <c r="J468" s="85">
        <v>0</v>
      </c>
      <c r="L468" t="s">
        <v>1119</v>
      </c>
      <c r="M468" t="s">
        <v>3162</v>
      </c>
      <c r="N468" t="str">
        <f>IF(SUM(ckCodingQTable[[#This Row],[NfmlPIs]:[NnonWhtAsnPIs]])&gt;0,"WMD","")</f>
        <v>WMD</v>
      </c>
      <c r="O468" t="b">
        <f>_xlfn.XOR(IFERROR(MATCH(ckCodingQTable[[#This Row],[st_code]],EpscorTable[],0)&gt;0,FALSE),IFERROR(FIND("9150",ckCodingQTable[[#This Row],[propPRCs]])&gt;0,FALSE))</f>
        <v>0</v>
      </c>
      <c r="P468" s="21" t="b">
        <f>_xlfn.XOR(ckCodingQTable[[#This Row],[wmd]]&lt;&gt;"",IFERROR(FIND("9102",ckCodingQTable[[#This Row],[propPRCs]])&gt;0,FALSE))</f>
        <v>1</v>
      </c>
      <c r="S468" s="106">
        <f>S467+(ckCodingQTable[[#This Row],[ILN]]&lt;"M")</f>
        <v>261</v>
      </c>
      <c r="T468" s="21" t="s">
        <v>2834</v>
      </c>
      <c r="U468" t="s">
        <v>2152</v>
      </c>
      <c r="V468" s="7" t="str">
        <f>HYPERLINK("https://www.ejacket.nsf.gov/ej/showProposal.do?ID="&amp;ckCodingQTable[[#This Row],[prop_id]],"eJ")</f>
        <v>eJ</v>
      </c>
      <c r="W468" t="s">
        <v>2841</v>
      </c>
      <c r="X468" t="s">
        <v>4550</v>
      </c>
      <c r="Y468" t="s">
        <v>4551</v>
      </c>
      <c r="Z468" t="s">
        <v>4552</v>
      </c>
      <c r="AA468" t="s">
        <v>600</v>
      </c>
      <c r="AB468" s="109" t="str">
        <f>HYPERLINK("mailto:"&amp;ckCodingQTable[[#This Row],[email]]&amp;"&amp;subject=Your NSF Proposal:  "&amp;ckCodingQTable[[#This Row],[Div]]&amp;" "&amp;ckCodingQTable[[#This Row],[prop_id]], ckCodingQTable[[#This Row],[email]])</f>
        <v>josiah@northwestern.edu</v>
      </c>
      <c r="AC468" s="30">
        <v>43344</v>
      </c>
      <c r="AD468">
        <v>48</v>
      </c>
      <c r="AG468" s="110"/>
      <c r="AI468" s="26"/>
      <c r="AJ468" s="22"/>
      <c r="AN468" s="110"/>
      <c r="AO468" s="110"/>
      <c r="AP468" s="110"/>
      <c r="AQ468" s="110"/>
      <c r="AR468" s="7" t="str">
        <f>HYPERLINK("https://www.ejacket.nsf.gov/ej/showProposal.do?ID="&amp;ckCodingQTable[[#This Row],[prop_id]],"eJ")</f>
        <v>eJ</v>
      </c>
      <c r="AS468" t="s">
        <v>2829</v>
      </c>
      <c r="AT468" t="s">
        <v>4553</v>
      </c>
      <c r="AU468" t="b">
        <f>IF(ckCodingQTable[[#This Row],[ILN]]="N",SUBSTITUTE(AT467," ","")&lt;&gt;SUBSTITUTE(ckCodingQTable[[#This Row],[prop_titl_txt]]," ",""), FALSE)</f>
        <v>1</v>
      </c>
      <c r="AV468">
        <v>0</v>
      </c>
      <c r="AW468" s="13">
        <v>424995</v>
      </c>
      <c r="AX468" s="13">
        <v>424995</v>
      </c>
      <c r="AY468" s="13"/>
      <c r="AZ468" s="13">
        <v>8000</v>
      </c>
      <c r="BA468" s="13"/>
      <c r="BB468" s="13"/>
      <c r="BC468">
        <v>4</v>
      </c>
      <c r="BD468">
        <v>4</v>
      </c>
      <c r="BE468">
        <v>4</v>
      </c>
      <c r="BH468">
        <v>0</v>
      </c>
      <c r="BI468">
        <v>0</v>
      </c>
      <c r="BJ468">
        <v>1</v>
      </c>
      <c r="BK468">
        <v>0</v>
      </c>
      <c r="BL468" t="s">
        <v>4554</v>
      </c>
    </row>
    <row r="469" spans="1:64" x14ac:dyDescent="0.35">
      <c r="A469" s="30"/>
      <c r="B469" s="30">
        <v>43005.593055555553</v>
      </c>
      <c r="C469" t="s">
        <v>2839</v>
      </c>
      <c r="D469" t="s">
        <v>2840</v>
      </c>
      <c r="E469" t="s">
        <v>464</v>
      </c>
      <c r="F469" t="s">
        <v>2819</v>
      </c>
      <c r="G469" t="s">
        <v>2820</v>
      </c>
      <c r="H469" s="21" t="s">
        <v>2821</v>
      </c>
      <c r="I469" s="85">
        <v>0</v>
      </c>
      <c r="J469" s="85">
        <v>0</v>
      </c>
      <c r="L469" t="s">
        <v>1119</v>
      </c>
      <c r="M469" t="s">
        <v>2972</v>
      </c>
      <c r="N469" t="str">
        <f>IF(SUM(ckCodingQTable[[#This Row],[NfmlPIs]:[NnonWhtAsnPIs]])&gt;0,"WMD","")</f>
        <v>WMD</v>
      </c>
      <c r="O469" t="b">
        <f>_xlfn.XOR(IFERROR(MATCH(ckCodingQTable[[#This Row],[st_code]],EpscorTable[],0)&gt;0,FALSE),IFERROR(FIND("9150",ckCodingQTable[[#This Row],[propPRCs]])&gt;0,FALSE))</f>
        <v>0</v>
      </c>
      <c r="P469" s="21" t="b">
        <f>_xlfn.XOR(ckCodingQTable[[#This Row],[wmd]]&lt;&gt;"",IFERROR(FIND("9102",ckCodingQTable[[#This Row],[propPRCs]])&gt;0,FALSE))</f>
        <v>1</v>
      </c>
      <c r="S469" s="106">
        <f>S468+(ckCodingQTable[[#This Row],[ILN]]&lt;"M")</f>
        <v>261</v>
      </c>
      <c r="T469" s="21" t="s">
        <v>2834</v>
      </c>
      <c r="U469" t="s">
        <v>2152</v>
      </c>
      <c r="V469" s="7" t="str">
        <f>HYPERLINK("https://www.ejacket.nsf.gov/ej/showProposal.do?ID="&amp;ckCodingQTable[[#This Row],[prop_id]],"eJ")</f>
        <v>eJ</v>
      </c>
      <c r="W469" t="s">
        <v>2841</v>
      </c>
      <c r="X469" t="s">
        <v>4555</v>
      </c>
      <c r="Y469" t="s">
        <v>4556</v>
      </c>
      <c r="Z469" t="s">
        <v>4557</v>
      </c>
      <c r="AA469" t="s">
        <v>650</v>
      </c>
      <c r="AB469" s="109" t="str">
        <f>HYPERLINK("mailto:"&amp;ckCodingQTable[[#This Row],[email]]&amp;"&amp;subject=Your NSF Proposal:  "&amp;ckCodingQTable[[#This Row],[Div]]&amp;" "&amp;ckCodingQTable[[#This Row],[prop_id]], ckCodingQTable[[#This Row],[email]])</f>
        <v>arunab@cs.stonybrook.edu</v>
      </c>
      <c r="AC469" s="30">
        <v>43344</v>
      </c>
      <c r="AD469">
        <v>48</v>
      </c>
      <c r="AG469" s="110"/>
      <c r="AI469" s="26"/>
      <c r="AJ469" s="22"/>
      <c r="AN469" s="110"/>
      <c r="AO469" s="110"/>
      <c r="AP469" s="110"/>
      <c r="AQ469" s="110"/>
      <c r="AR469" s="7" t="str">
        <f>HYPERLINK("https://www.ejacket.nsf.gov/ej/showProposal.do?ID="&amp;ckCodingQTable[[#This Row],[prop_id]],"eJ")</f>
        <v>eJ</v>
      </c>
      <c r="AS469" t="s">
        <v>2829</v>
      </c>
      <c r="AT469" t="s">
        <v>4548</v>
      </c>
      <c r="AU469" t="b">
        <f>IF(ckCodingQTable[[#This Row],[ILN]]="N",SUBSTITUTE(AT468," ","")&lt;&gt;SUBSTITUTE(ckCodingQTable[[#This Row],[prop_titl_txt]]," ",""), FALSE)</f>
        <v>1</v>
      </c>
      <c r="AV469">
        <v>0</v>
      </c>
      <c r="AW469" s="13">
        <v>337983</v>
      </c>
      <c r="AX469" s="13">
        <v>337983</v>
      </c>
      <c r="AY469" s="13"/>
      <c r="AZ469" s="13">
        <v>12000</v>
      </c>
      <c r="BA469" s="13"/>
      <c r="BB469" s="13"/>
      <c r="BC469">
        <v>4</v>
      </c>
      <c r="BD469">
        <v>4</v>
      </c>
      <c r="BE469">
        <v>0.8</v>
      </c>
      <c r="BH469">
        <v>2</v>
      </c>
      <c r="BI469">
        <v>0</v>
      </c>
      <c r="BJ469">
        <v>0</v>
      </c>
      <c r="BK469">
        <v>0</v>
      </c>
      <c r="BL469" t="s">
        <v>4558</v>
      </c>
    </row>
    <row r="470" spans="1:64" x14ac:dyDescent="0.35">
      <c r="A470" s="30"/>
      <c r="B470" s="30">
        <v>43005.646527777775</v>
      </c>
      <c r="C470" t="s">
        <v>2839</v>
      </c>
      <c r="D470" t="s">
        <v>2840</v>
      </c>
      <c r="E470" t="s">
        <v>464</v>
      </c>
      <c r="F470" t="s">
        <v>2819</v>
      </c>
      <c r="G470" t="s">
        <v>2820</v>
      </c>
      <c r="H470" s="21" t="s">
        <v>2821</v>
      </c>
      <c r="I470" s="85">
        <v>0</v>
      </c>
      <c r="J470" s="85">
        <v>0</v>
      </c>
      <c r="K470" t="s">
        <v>3097</v>
      </c>
      <c r="L470" t="s">
        <v>1006</v>
      </c>
      <c r="M470" t="s">
        <v>2862</v>
      </c>
      <c r="N470" t="str">
        <f>IF(SUM(ckCodingQTable[[#This Row],[NfmlPIs]:[NnonWhtAsnPIs]])&gt;0,"WMD","")</f>
        <v/>
      </c>
      <c r="O470" t="b">
        <f>_xlfn.XOR(IFERROR(MATCH(ckCodingQTable[[#This Row],[st_code]],EpscorTable[],0)&gt;0,FALSE),IFERROR(FIND("9150",ckCodingQTable[[#This Row],[propPRCs]])&gt;0,FALSE))</f>
        <v>0</v>
      </c>
      <c r="P470" s="21" t="b">
        <f>_xlfn.XOR(ckCodingQTable[[#This Row],[wmd]]&lt;&gt;"",IFERROR(FIND("9102",ckCodingQTable[[#This Row],[propPRCs]])&gt;0,FALSE))</f>
        <v>0</v>
      </c>
      <c r="Q470" t="s">
        <v>487</v>
      </c>
      <c r="R470" s="22">
        <v>43083.583055555559</v>
      </c>
      <c r="S470" s="106">
        <f>S469+(ckCodingQTable[[#This Row],[ILN]]&lt;"M")</f>
        <v>262</v>
      </c>
      <c r="T470" s="21" t="s">
        <v>2824</v>
      </c>
      <c r="U470" t="s">
        <v>2155</v>
      </c>
      <c r="V470" s="7" t="str">
        <f>HYPERLINK("https://www.ejacket.nsf.gov/ej/showProposal.do?ID="&amp;ckCodingQTable[[#This Row],[prop_id]],"eJ")</f>
        <v>eJ</v>
      </c>
      <c r="W470" t="s">
        <v>2841</v>
      </c>
      <c r="X470" t="s">
        <v>2155</v>
      </c>
      <c r="Y470" t="s">
        <v>2156</v>
      </c>
      <c r="Z470" t="s">
        <v>4559</v>
      </c>
      <c r="AA470" t="s">
        <v>597</v>
      </c>
      <c r="AB470" s="109" t="str">
        <f>HYPERLINK("mailto:"&amp;ckCodingQTable[[#This Row],[email]]&amp;"&amp;subject=Your NSF Proposal:  "&amp;ckCodingQTable[[#This Row],[Div]]&amp;" "&amp;ckCodingQTable[[#This Row],[prop_id]], ckCodingQTable[[#This Row],[email]])</f>
        <v>eyeh@ece.neu.edu</v>
      </c>
      <c r="AC470" s="30">
        <v>43282</v>
      </c>
      <c r="AD470">
        <v>60</v>
      </c>
      <c r="AE470">
        <v>1</v>
      </c>
      <c r="AG470" s="110"/>
      <c r="AH470" t="s">
        <v>4560</v>
      </c>
      <c r="AI470" s="26">
        <v>4.25</v>
      </c>
      <c r="AJ470" s="22">
        <v>43073.506944444445</v>
      </c>
      <c r="AK470" s="21">
        <v>1</v>
      </c>
      <c r="AL470">
        <v>4</v>
      </c>
      <c r="AN470" s="110"/>
      <c r="AO470" s="110"/>
      <c r="AP470" s="110"/>
      <c r="AQ470" s="110"/>
      <c r="AR470" s="7" t="str">
        <f>HYPERLINK("https://www.ejacket.nsf.gov/ej/showProposal.do?ID="&amp;ckCodingQTable[[#This Row],[prop_id]],"eJ")</f>
        <v>eJ</v>
      </c>
      <c r="AS470" t="s">
        <v>4406</v>
      </c>
      <c r="AT470" t="s">
        <v>4561</v>
      </c>
      <c r="AU470" t="b">
        <f>IF(ckCodingQTable[[#This Row],[ILN]]="N",SUBSTITUTE(AT469," ","")&lt;&gt;SUBSTITUTE(ckCodingQTable[[#This Row],[prop_titl_txt]]," ",""), FALSE)</f>
        <v>0</v>
      </c>
      <c r="AV470">
        <v>0</v>
      </c>
      <c r="AW470" s="13">
        <v>990000</v>
      </c>
      <c r="AX470" s="13">
        <v>990000</v>
      </c>
      <c r="AY470" s="13"/>
      <c r="AZ470" s="13">
        <v>5000</v>
      </c>
      <c r="BA470" s="13">
        <v>146001</v>
      </c>
      <c r="BB470" s="13"/>
      <c r="BC470">
        <v>10</v>
      </c>
      <c r="BD470">
        <v>10</v>
      </c>
      <c r="BE470">
        <v>2.5</v>
      </c>
      <c r="BH470">
        <v>0</v>
      </c>
      <c r="BI470">
        <v>0</v>
      </c>
      <c r="BJ470">
        <v>0</v>
      </c>
      <c r="BK470">
        <v>0</v>
      </c>
      <c r="BL470" t="s">
        <v>4562</v>
      </c>
    </row>
    <row r="471" spans="1:64" x14ac:dyDescent="0.35">
      <c r="A471" s="30"/>
      <c r="B471" s="30">
        <v>43000.71597222222</v>
      </c>
      <c r="C471" t="s">
        <v>2839</v>
      </c>
      <c r="D471" t="s">
        <v>2840</v>
      </c>
      <c r="E471" t="s">
        <v>464</v>
      </c>
      <c r="F471" t="s">
        <v>2819</v>
      </c>
      <c r="G471" t="s">
        <v>2820</v>
      </c>
      <c r="H471" s="21" t="s">
        <v>2821</v>
      </c>
      <c r="I471" s="85">
        <v>0</v>
      </c>
      <c r="J471" s="85">
        <v>0</v>
      </c>
      <c r="K471" t="s">
        <v>3097</v>
      </c>
      <c r="L471" t="s">
        <v>1006</v>
      </c>
      <c r="M471" t="s">
        <v>2851</v>
      </c>
      <c r="N471" t="str">
        <f>IF(SUM(ckCodingQTable[[#This Row],[NfmlPIs]:[NnonWhtAsnPIs]])&gt;0,"WMD","")</f>
        <v>WMD</v>
      </c>
      <c r="O471" t="b">
        <f>_xlfn.XOR(IFERROR(MATCH(ckCodingQTable[[#This Row],[st_code]],EpscorTable[],0)&gt;0,FALSE),IFERROR(FIND("9150",ckCodingQTable[[#This Row],[propPRCs]])&gt;0,FALSE))</f>
        <v>0</v>
      </c>
      <c r="P471" s="21" t="b">
        <f>_xlfn.XOR(ckCodingQTable[[#This Row],[wmd]]&lt;&gt;"",IFERROR(FIND("9102",ckCodingQTable[[#This Row],[propPRCs]])&gt;0,FALSE))</f>
        <v>0</v>
      </c>
      <c r="Q471" t="s">
        <v>4563</v>
      </c>
      <c r="R471" s="22">
        <v>43083.583055555559</v>
      </c>
      <c r="S471" s="106">
        <f>S470+(ckCodingQTable[[#This Row],[ILN]]&lt;"M")</f>
        <v>262</v>
      </c>
      <c r="T471" s="21" t="s">
        <v>2834</v>
      </c>
      <c r="U471" t="s">
        <v>2155</v>
      </c>
      <c r="V471" s="7" t="str">
        <f>HYPERLINK("https://www.ejacket.nsf.gov/ej/showProposal.do?ID="&amp;ckCodingQTable[[#This Row],[prop_id]],"eJ")</f>
        <v>eJ</v>
      </c>
      <c r="W471" t="s">
        <v>2841</v>
      </c>
      <c r="X471" t="s">
        <v>4564</v>
      </c>
      <c r="Y471" t="s">
        <v>2045</v>
      </c>
      <c r="Z471" t="s">
        <v>4565</v>
      </c>
      <c r="AA471" t="s">
        <v>641</v>
      </c>
      <c r="AB471" s="109" t="str">
        <f>HYPERLINK("mailto:"&amp;ckCodingQTable[[#This Row],[email]]&amp;"&amp;subject=Your NSF Proposal:  "&amp;ckCodingQTable[[#This Row],[Div]]&amp;" "&amp;ckCodingQTable[[#This Row],[prop_id]], ckCodingQTable[[#This Row],[email]])</f>
        <v>andrea@ee.stanford.edu</v>
      </c>
      <c r="AC471" s="30">
        <v>43282</v>
      </c>
      <c r="AD471">
        <v>60</v>
      </c>
      <c r="AG471" s="110"/>
      <c r="AI471" s="26"/>
      <c r="AJ471" s="22"/>
      <c r="AN471" s="110"/>
      <c r="AO471" s="110"/>
      <c r="AP471" s="110"/>
      <c r="AQ471" s="110"/>
      <c r="AR471" s="7" t="str">
        <f>HYPERLINK("https://www.ejacket.nsf.gov/ej/showProposal.do?ID="&amp;ckCodingQTable[[#This Row],[prop_id]],"eJ")</f>
        <v>eJ</v>
      </c>
      <c r="AS471" t="s">
        <v>4406</v>
      </c>
      <c r="AT471" t="s">
        <v>4561</v>
      </c>
      <c r="AU471" t="b">
        <f>IF(ckCodingQTable[[#This Row],[ILN]]="N",SUBSTITUTE(AT470," ","")&lt;&gt;SUBSTITUTE(ckCodingQTable[[#This Row],[prop_titl_txt]]," ",""), FALSE)</f>
        <v>0</v>
      </c>
      <c r="AV471">
        <v>0</v>
      </c>
      <c r="AW471" s="13">
        <v>475000</v>
      </c>
      <c r="AX471" s="13">
        <v>475000</v>
      </c>
      <c r="AY471" s="13"/>
      <c r="AZ471" s="13"/>
      <c r="BA471" s="13">
        <v>189145</v>
      </c>
      <c r="BB471" s="13"/>
      <c r="BD471">
        <v>5</v>
      </c>
      <c r="BE471">
        <v>1.5</v>
      </c>
      <c r="BH471">
        <v>1</v>
      </c>
      <c r="BI471">
        <v>0</v>
      </c>
      <c r="BJ471">
        <v>0</v>
      </c>
      <c r="BK471">
        <v>0</v>
      </c>
      <c r="BL471" t="s">
        <v>4566</v>
      </c>
    </row>
    <row r="472" spans="1:64" x14ac:dyDescent="0.35">
      <c r="A472" s="30"/>
      <c r="B472" s="30">
        <v>43005.581944444442</v>
      </c>
      <c r="C472" t="s">
        <v>2839</v>
      </c>
      <c r="D472" t="s">
        <v>2840</v>
      </c>
      <c r="E472" t="s">
        <v>464</v>
      </c>
      <c r="F472" t="s">
        <v>2819</v>
      </c>
      <c r="G472" t="s">
        <v>2820</v>
      </c>
      <c r="H472" s="21" t="s">
        <v>2821</v>
      </c>
      <c r="I472" s="85">
        <v>0</v>
      </c>
      <c r="J472" s="85">
        <v>0</v>
      </c>
      <c r="K472" t="s">
        <v>3097</v>
      </c>
      <c r="L472" t="s">
        <v>1006</v>
      </c>
      <c r="M472" t="s">
        <v>2851</v>
      </c>
      <c r="N472" t="str">
        <f>IF(SUM(ckCodingQTable[[#This Row],[NfmlPIs]:[NnonWhtAsnPIs]])&gt;0,"WMD","")</f>
        <v/>
      </c>
      <c r="O472" t="b">
        <f>_xlfn.XOR(IFERROR(MATCH(ckCodingQTable[[#This Row],[st_code]],EpscorTable[],0)&gt;0,FALSE),IFERROR(FIND("9150",ckCodingQTable[[#This Row],[propPRCs]])&gt;0,FALSE))</f>
        <v>0</v>
      </c>
      <c r="P472" s="21" t="b">
        <f>_xlfn.XOR(ckCodingQTable[[#This Row],[wmd]]&lt;&gt;"",IFERROR(FIND("9102",ckCodingQTable[[#This Row],[propPRCs]])&gt;0,FALSE))</f>
        <v>0</v>
      </c>
      <c r="Q472" t="s">
        <v>487</v>
      </c>
      <c r="R472" s="22">
        <v>43083.583055555559</v>
      </c>
      <c r="S472" s="106">
        <f>S471+(ckCodingQTable[[#This Row],[ILN]]&lt;"M")</f>
        <v>262</v>
      </c>
      <c r="T472" s="21" t="s">
        <v>2834</v>
      </c>
      <c r="U472" t="s">
        <v>2155</v>
      </c>
      <c r="V472" s="7" t="str">
        <f>HYPERLINK("https://www.ejacket.nsf.gov/ej/showProposal.do?ID="&amp;ckCodingQTable[[#This Row],[prop_id]],"eJ")</f>
        <v>eJ</v>
      </c>
      <c r="W472" t="s">
        <v>2841</v>
      </c>
      <c r="X472" t="s">
        <v>4567</v>
      </c>
      <c r="Y472" t="s">
        <v>4568</v>
      </c>
      <c r="Z472" t="s">
        <v>4569</v>
      </c>
      <c r="AA472" t="s">
        <v>2899</v>
      </c>
      <c r="AB472" s="109" t="str">
        <f>HYPERLINK("mailto:"&amp;ckCodingQTable[[#This Row],[email]]&amp;"&amp;subject=Your NSF Proposal:  "&amp;ckCodingQTable[[#This Row],[Div]]&amp;" "&amp;ckCodingQTable[[#This Row],[prop_id]], ckCodingQTable[[#This Row],[email]])</f>
        <v>gts@ics.uci.edu</v>
      </c>
      <c r="AC472" s="30">
        <v>43282</v>
      </c>
      <c r="AD472">
        <v>60</v>
      </c>
      <c r="AG472" s="110"/>
      <c r="AI472" s="26"/>
      <c r="AJ472" s="22"/>
      <c r="AN472" s="110"/>
      <c r="AO472" s="110"/>
      <c r="AP472" s="110"/>
      <c r="AQ472" s="110"/>
      <c r="AR472" s="7" t="str">
        <f>HYPERLINK("https://www.ejacket.nsf.gov/ej/showProposal.do?ID="&amp;ckCodingQTable[[#This Row],[prop_id]],"eJ")</f>
        <v>eJ</v>
      </c>
      <c r="AS472" t="s">
        <v>4406</v>
      </c>
      <c r="AT472" t="s">
        <v>4561</v>
      </c>
      <c r="AU472" t="b">
        <f>IF(ckCodingQTable[[#This Row],[ILN]]="N",SUBSTITUTE(AT471," ","")&lt;&gt;SUBSTITUTE(ckCodingQTable[[#This Row],[prop_titl_txt]]," ",""), FALSE)</f>
        <v>0</v>
      </c>
      <c r="AV472">
        <v>0</v>
      </c>
      <c r="AW472" s="13">
        <v>495000</v>
      </c>
      <c r="AX472" s="13">
        <v>495000</v>
      </c>
      <c r="AY472" s="13"/>
      <c r="AZ472" s="13">
        <v>11000</v>
      </c>
      <c r="BA472" s="13"/>
      <c r="BB472" s="13"/>
      <c r="BC472">
        <v>5</v>
      </c>
      <c r="BD472">
        <v>5</v>
      </c>
      <c r="BE472">
        <v>2.5</v>
      </c>
      <c r="BH472">
        <v>0</v>
      </c>
      <c r="BI472">
        <v>0</v>
      </c>
      <c r="BJ472">
        <v>0</v>
      </c>
      <c r="BK472">
        <v>0</v>
      </c>
      <c r="BL472" t="s">
        <v>4570</v>
      </c>
    </row>
    <row r="473" spans="1:64" x14ac:dyDescent="0.35">
      <c r="A473" s="30"/>
      <c r="B473" s="30">
        <v>43005.609722222223</v>
      </c>
      <c r="C473" t="s">
        <v>2839</v>
      </c>
      <c r="D473" t="s">
        <v>2840</v>
      </c>
      <c r="E473" t="s">
        <v>464</v>
      </c>
      <c r="F473" t="s">
        <v>2819</v>
      </c>
      <c r="G473" t="s">
        <v>2820</v>
      </c>
      <c r="H473" s="21" t="s">
        <v>2821</v>
      </c>
      <c r="I473" s="85">
        <v>0</v>
      </c>
      <c r="J473" s="85">
        <v>0</v>
      </c>
      <c r="K473" t="s">
        <v>3097</v>
      </c>
      <c r="L473" t="s">
        <v>1006</v>
      </c>
      <c r="M473" t="s">
        <v>2972</v>
      </c>
      <c r="N473" t="str">
        <f>IF(SUM(ckCodingQTable[[#This Row],[NfmlPIs]:[NnonWhtAsnPIs]])&gt;0,"WMD","")</f>
        <v/>
      </c>
      <c r="O473" t="b">
        <f>_xlfn.XOR(IFERROR(MATCH(ckCodingQTable[[#This Row],[st_code]],EpscorTable[],0)&gt;0,FALSE),IFERROR(FIND("9150",ckCodingQTable[[#This Row],[propPRCs]])&gt;0,FALSE))</f>
        <v>0</v>
      </c>
      <c r="P473" s="21" t="b">
        <f>_xlfn.XOR(ckCodingQTable[[#This Row],[wmd]]&lt;&gt;"",IFERROR(FIND("9102",ckCodingQTable[[#This Row],[propPRCs]])&gt;0,FALSE))</f>
        <v>0</v>
      </c>
      <c r="Q473" t="s">
        <v>487</v>
      </c>
      <c r="R473" s="22">
        <v>43083.583055555559</v>
      </c>
      <c r="S473" s="106">
        <f>S472+(ckCodingQTable[[#This Row],[ILN]]&lt;"M")</f>
        <v>262</v>
      </c>
      <c r="T473" s="21" t="s">
        <v>2834</v>
      </c>
      <c r="U473" t="s">
        <v>2155</v>
      </c>
      <c r="V473" s="7" t="str">
        <f>HYPERLINK("https://www.ejacket.nsf.gov/ej/showProposal.do?ID="&amp;ckCodingQTable[[#This Row],[prop_id]],"eJ")</f>
        <v>eJ</v>
      </c>
      <c r="W473" t="s">
        <v>2841</v>
      </c>
      <c r="X473" t="s">
        <v>4571</v>
      </c>
      <c r="Y473" t="s">
        <v>4572</v>
      </c>
      <c r="Z473" t="s">
        <v>4573</v>
      </c>
      <c r="AA473" t="s">
        <v>589</v>
      </c>
      <c r="AB473" s="109" t="str">
        <f>HYPERLINK("mailto:"&amp;ckCodingQTable[[#This Row],[email]]&amp;"&amp;subject=Your NSF Proposal:  "&amp;ckCodingQTable[[#This Row],[Div]]&amp;" "&amp;ckCodingQTable[[#This Row],[prop_id]], ckCodingQTable[[#This Row],[email]])</f>
        <v>sp1832@nyu.edu</v>
      </c>
      <c r="AC473" s="30">
        <v>43282</v>
      </c>
      <c r="AD473">
        <v>60</v>
      </c>
      <c r="AG473" s="110"/>
      <c r="AI473" s="26"/>
      <c r="AJ473" s="22"/>
      <c r="AN473" s="110"/>
      <c r="AO473" s="110"/>
      <c r="AP473" s="110"/>
      <c r="AQ473" s="110"/>
      <c r="AR473" s="7" t="str">
        <f>HYPERLINK("https://www.ejacket.nsf.gov/ej/showProposal.do?ID="&amp;ckCodingQTable[[#This Row],[prop_id]],"eJ")</f>
        <v>eJ</v>
      </c>
      <c r="AS473" t="s">
        <v>4406</v>
      </c>
      <c r="AT473" t="s">
        <v>4574</v>
      </c>
      <c r="AU473" t="b">
        <f>IF(ckCodingQTable[[#This Row],[ILN]]="N",SUBSTITUTE(AT472," ","")&lt;&gt;SUBSTITUTE(ckCodingQTable[[#This Row],[prop_titl_txt]]," ",""), FALSE)</f>
        <v>0</v>
      </c>
      <c r="AV473">
        <v>0</v>
      </c>
      <c r="AW473" s="13">
        <v>1019154</v>
      </c>
      <c r="AX473" s="13">
        <v>1019154</v>
      </c>
      <c r="AY473" s="13"/>
      <c r="AZ473" s="13">
        <v>9750</v>
      </c>
      <c r="BA473" s="13"/>
      <c r="BB473" s="13"/>
      <c r="BC473">
        <v>10</v>
      </c>
      <c r="BD473">
        <v>15</v>
      </c>
      <c r="BE473">
        <v>4</v>
      </c>
      <c r="BG473">
        <v>4.25</v>
      </c>
      <c r="BH473">
        <v>0</v>
      </c>
      <c r="BI473">
        <v>0</v>
      </c>
      <c r="BJ473">
        <v>0</v>
      </c>
      <c r="BK473">
        <v>0</v>
      </c>
      <c r="BL473" t="s">
        <v>4575</v>
      </c>
    </row>
    <row r="474" spans="1:64" x14ac:dyDescent="0.35">
      <c r="A474" s="30"/>
      <c r="B474" s="30">
        <v>43005.647222222222</v>
      </c>
      <c r="C474" t="s">
        <v>2817</v>
      </c>
      <c r="D474" t="s">
        <v>2818</v>
      </c>
      <c r="E474" t="s">
        <v>476</v>
      </c>
      <c r="F474" t="s">
        <v>2819</v>
      </c>
      <c r="G474" t="s">
        <v>2820</v>
      </c>
      <c r="H474" s="21" t="s">
        <v>2821</v>
      </c>
      <c r="I474" s="85">
        <v>1</v>
      </c>
      <c r="J474" s="85">
        <v>0</v>
      </c>
      <c r="K474" t="s">
        <v>2822</v>
      </c>
      <c r="L474" t="s">
        <v>1358</v>
      </c>
      <c r="M474" t="s">
        <v>3162</v>
      </c>
      <c r="N474" t="str">
        <f>IF(SUM(ckCodingQTable[[#This Row],[NfmlPIs]:[NnonWhtAsnPIs]])&gt;0,"WMD","")</f>
        <v/>
      </c>
      <c r="O474" t="b">
        <f>_xlfn.XOR(IFERROR(MATCH(ckCodingQTable[[#This Row],[st_code]],EpscorTable[],0)&gt;0,FALSE),IFERROR(FIND("9150",ckCodingQTable[[#This Row],[propPRCs]])&gt;0,FALSE))</f>
        <v>0</v>
      </c>
      <c r="P474" s="21" t="b">
        <f>_xlfn.XOR(ckCodingQTable[[#This Row],[wmd]]&lt;&gt;"",IFERROR(FIND("9102",ckCodingQTable[[#This Row],[propPRCs]])&gt;0,FALSE))</f>
        <v>0</v>
      </c>
      <c r="Q474" t="s">
        <v>3459</v>
      </c>
      <c r="S474" s="106">
        <f>S473+(ckCodingQTable[[#This Row],[ILN]]&lt;"M")</f>
        <v>263</v>
      </c>
      <c r="T474" s="21" t="s">
        <v>2824</v>
      </c>
      <c r="U474" t="s">
        <v>2166</v>
      </c>
      <c r="V474" s="7" t="str">
        <f>HYPERLINK("https://www.ejacket.nsf.gov/ej/showProposal.do?ID="&amp;ckCodingQTable[[#This Row],[prop_id]],"eJ")</f>
        <v>eJ</v>
      </c>
      <c r="W474" t="s">
        <v>2825</v>
      </c>
      <c r="X474" t="s">
        <v>2166</v>
      </c>
      <c r="Y474" t="s">
        <v>1857</v>
      </c>
      <c r="Z474" t="s">
        <v>4576</v>
      </c>
      <c r="AA474" t="s">
        <v>676</v>
      </c>
      <c r="AB474" s="109" t="str">
        <f>HYPERLINK("mailto:"&amp;ckCodingQTable[[#This Row],[email]]&amp;"&amp;subject=Your NSF Proposal:  "&amp;ckCodingQTable[[#This Row],[Div]]&amp;" "&amp;ckCodingQTable[[#This Row],[prop_id]], ckCodingQTable[[#This Row],[email]])</f>
        <v>nskim@illinois.edu</v>
      </c>
      <c r="AC474" s="30">
        <v>43236</v>
      </c>
      <c r="AD474">
        <v>48</v>
      </c>
      <c r="AE474">
        <v>1</v>
      </c>
      <c r="AG474" s="110">
        <v>1</v>
      </c>
      <c r="AH474" t="s">
        <v>3374</v>
      </c>
      <c r="AI474" s="26">
        <v>4.5</v>
      </c>
      <c r="AJ474" s="22">
        <v>43081.456250000003</v>
      </c>
      <c r="AL474">
        <v>4</v>
      </c>
      <c r="AN474" s="110">
        <v>4</v>
      </c>
      <c r="AO474" s="110"/>
      <c r="AP474" s="110"/>
      <c r="AQ474" s="110"/>
      <c r="AR474" s="7" t="str">
        <f>HYPERLINK("https://www.ejacket.nsf.gov/ej/showProposal.do?ID="&amp;ckCodingQTable[[#This Row],[prop_id]],"eJ")</f>
        <v>eJ</v>
      </c>
      <c r="AS474" t="s">
        <v>2829</v>
      </c>
      <c r="AT474" t="s">
        <v>4577</v>
      </c>
      <c r="AU474" t="b">
        <f>IF(ckCodingQTable[[#This Row],[ILN]]="N",SUBSTITUTE(AT473," ","")&lt;&gt;SUBSTITUTE(ckCodingQTable[[#This Row],[prop_titl_txt]]," ",""), FALSE)</f>
        <v>0</v>
      </c>
      <c r="AV474">
        <v>0</v>
      </c>
      <c r="AW474" s="13">
        <v>800000</v>
      </c>
      <c r="AX474" s="13">
        <v>800000</v>
      </c>
      <c r="AY474" s="13"/>
      <c r="AZ474" s="13"/>
      <c r="BA474" s="13">
        <v>50750</v>
      </c>
      <c r="BB474" s="13"/>
      <c r="BC474">
        <v>8</v>
      </c>
      <c r="BD474">
        <v>8</v>
      </c>
      <c r="BE474">
        <v>5</v>
      </c>
      <c r="BH474">
        <v>0</v>
      </c>
      <c r="BI474">
        <v>0</v>
      </c>
      <c r="BJ474">
        <v>0</v>
      </c>
      <c r="BK474">
        <v>0</v>
      </c>
      <c r="BL474" t="s">
        <v>4578</v>
      </c>
    </row>
    <row r="475" spans="1:64" x14ac:dyDescent="0.35">
      <c r="A475" s="30"/>
      <c r="B475" s="30">
        <v>43005.515972222223</v>
      </c>
      <c r="C475" t="s">
        <v>2817</v>
      </c>
      <c r="D475" t="s">
        <v>2818</v>
      </c>
      <c r="E475" t="s">
        <v>476</v>
      </c>
      <c r="F475" t="s">
        <v>2819</v>
      </c>
      <c r="G475" t="s">
        <v>2820</v>
      </c>
      <c r="H475" s="21" t="s">
        <v>2821</v>
      </c>
      <c r="I475" s="85">
        <v>1</v>
      </c>
      <c r="J475" s="85">
        <v>0</v>
      </c>
      <c r="K475" t="s">
        <v>2822</v>
      </c>
      <c r="L475" t="s">
        <v>1358</v>
      </c>
      <c r="M475" t="s">
        <v>2851</v>
      </c>
      <c r="N475" t="str">
        <f>IF(SUM(ckCodingQTable[[#This Row],[NfmlPIs]:[NnonWhtAsnPIs]])&gt;0,"WMD","")</f>
        <v/>
      </c>
      <c r="O475" t="b">
        <f>_xlfn.XOR(IFERROR(MATCH(ckCodingQTable[[#This Row],[st_code]],EpscorTable[],0)&gt;0,FALSE),IFERROR(FIND("9150",ckCodingQTable[[#This Row],[propPRCs]])&gt;0,FALSE))</f>
        <v>0</v>
      </c>
      <c r="P475" s="21" t="b">
        <f>_xlfn.XOR(ckCodingQTable[[#This Row],[wmd]]&lt;&gt;"",IFERROR(FIND("9102",ckCodingQTable[[#This Row],[propPRCs]])&gt;0,FALSE))</f>
        <v>0</v>
      </c>
      <c r="Q475" t="s">
        <v>3459</v>
      </c>
      <c r="S475" s="106">
        <f>S474+(ckCodingQTable[[#This Row],[ILN]]&lt;"M")</f>
        <v>263</v>
      </c>
      <c r="T475" s="21" t="s">
        <v>2834</v>
      </c>
      <c r="U475" t="s">
        <v>2166</v>
      </c>
      <c r="V475" s="7" t="str">
        <f>HYPERLINK("https://www.ejacket.nsf.gov/ej/showProposal.do?ID="&amp;ckCodingQTable[[#This Row],[prop_id]],"eJ")</f>
        <v>eJ</v>
      </c>
      <c r="W475" t="s">
        <v>2825</v>
      </c>
      <c r="X475" t="s">
        <v>4579</v>
      </c>
      <c r="Y475" t="s">
        <v>4580</v>
      </c>
      <c r="Z475" t="s">
        <v>4581</v>
      </c>
      <c r="AA475" t="s">
        <v>3795</v>
      </c>
      <c r="AB475" s="109" t="str">
        <f>HYPERLINK("mailto:"&amp;ckCodingQTable[[#This Row],[email]]&amp;"&amp;subject=Your NSF Proposal:  "&amp;ckCodingQTable[[#This Row],[Div]]&amp;" "&amp;ckCodingQTable[[#This Row],[prop_id]], ckCodingQTable[[#This Row],[email]])</f>
        <v>annavara@usc.edu</v>
      </c>
      <c r="AC475" s="30">
        <v>43236</v>
      </c>
      <c r="AD475">
        <v>48</v>
      </c>
      <c r="AG475" s="110"/>
      <c r="AI475" s="26"/>
      <c r="AJ475" s="22"/>
      <c r="AN475" s="110"/>
      <c r="AO475" s="110"/>
      <c r="AP475" s="110"/>
      <c r="AQ475" s="110"/>
      <c r="AR475" s="7" t="str">
        <f>HYPERLINK("https://www.ejacket.nsf.gov/ej/showProposal.do?ID="&amp;ckCodingQTable[[#This Row],[prop_id]],"eJ")</f>
        <v>eJ</v>
      </c>
      <c r="AS475" t="s">
        <v>2829</v>
      </c>
      <c r="AT475" t="s">
        <v>4577</v>
      </c>
      <c r="AU475" t="b">
        <f>IF(ckCodingQTable[[#This Row],[ILN]]="N",SUBSTITUTE(AT474," ","")&lt;&gt;SUBSTITUTE(ckCodingQTable[[#This Row],[prop_titl_txt]]," ",""), FALSE)</f>
        <v>0</v>
      </c>
      <c r="AV475">
        <v>0</v>
      </c>
      <c r="AW475" s="13">
        <v>400000</v>
      </c>
      <c r="AX475" s="13">
        <v>400000</v>
      </c>
      <c r="AY475" s="13"/>
      <c r="AZ475" s="13">
        <v>2414</v>
      </c>
      <c r="BA475" s="13"/>
      <c r="BB475" s="13"/>
      <c r="BC475">
        <v>4</v>
      </c>
      <c r="BD475">
        <v>4</v>
      </c>
      <c r="BE475">
        <v>3</v>
      </c>
      <c r="BH475">
        <v>0</v>
      </c>
      <c r="BI475">
        <v>0</v>
      </c>
      <c r="BJ475">
        <v>0</v>
      </c>
      <c r="BK475">
        <v>0</v>
      </c>
      <c r="BL475" t="s">
        <v>4582</v>
      </c>
    </row>
    <row r="476" spans="1:64" x14ac:dyDescent="0.35">
      <c r="A476" s="30"/>
      <c r="B476" s="30">
        <v>43005.647916666669</v>
      </c>
      <c r="C476" t="s">
        <v>2839</v>
      </c>
      <c r="D476" t="s">
        <v>2840</v>
      </c>
      <c r="E476" t="s">
        <v>464</v>
      </c>
      <c r="F476" t="s">
        <v>2819</v>
      </c>
      <c r="G476" t="s">
        <v>2820</v>
      </c>
      <c r="H476" s="21" t="s">
        <v>2821</v>
      </c>
      <c r="I476" s="85">
        <v>1</v>
      </c>
      <c r="J476" s="85">
        <v>0</v>
      </c>
      <c r="L476" t="s">
        <v>1119</v>
      </c>
      <c r="M476" t="s">
        <v>1276</v>
      </c>
      <c r="N476" t="str">
        <f>IF(SUM(ckCodingQTable[[#This Row],[NfmlPIs]:[NnonWhtAsnPIs]])&gt;0,"WMD","")</f>
        <v/>
      </c>
      <c r="O476" t="b">
        <f>_xlfn.XOR(IFERROR(MATCH(ckCodingQTable[[#This Row],[st_code]],EpscorTable[],0)&gt;0,FALSE),IFERROR(FIND("9150",ckCodingQTable[[#This Row],[propPRCs]])&gt;0,FALSE))</f>
        <v>0</v>
      </c>
      <c r="P476" s="21" t="b">
        <f>_xlfn.XOR(ckCodingQTable[[#This Row],[wmd]]&lt;&gt;"",IFERROR(FIND("9102",ckCodingQTable[[#This Row],[propPRCs]])&gt;0,FALSE))</f>
        <v>0</v>
      </c>
      <c r="Q476" t="s">
        <v>485</v>
      </c>
      <c r="S476" s="106">
        <f>S475+(ckCodingQTable[[#This Row],[ILN]]&lt;"M")</f>
        <v>264</v>
      </c>
      <c r="T476" s="21" t="s">
        <v>2824</v>
      </c>
      <c r="U476" t="s">
        <v>2173</v>
      </c>
      <c r="V476" s="7" t="str">
        <f>HYPERLINK("https://www.ejacket.nsf.gov/ej/showProposal.do?ID="&amp;ckCodingQTable[[#This Row],[prop_id]],"eJ")</f>
        <v>eJ</v>
      </c>
      <c r="W476" t="s">
        <v>2841</v>
      </c>
      <c r="X476" t="s">
        <v>2173</v>
      </c>
      <c r="Y476" t="s">
        <v>976</v>
      </c>
      <c r="Z476" t="s">
        <v>1485</v>
      </c>
      <c r="AA476" t="s">
        <v>4583</v>
      </c>
      <c r="AB476" s="109" t="str">
        <f>HYPERLINK("mailto:"&amp;ckCodingQTable[[#This Row],[email]]&amp;"&amp;subject=Your NSF Proposal:  "&amp;ckCodingQTable[[#This Row],[Div]]&amp;" "&amp;ckCodingQTable[[#This Row],[prop_id]], ckCodingQTable[[#This Row],[email]])</f>
        <v>pu.wang@uncc.edu</v>
      </c>
      <c r="AC476" s="30">
        <v>43282</v>
      </c>
      <c r="AD476">
        <v>36</v>
      </c>
      <c r="AG476" s="110"/>
      <c r="AI476" s="26"/>
      <c r="AJ476" s="22"/>
      <c r="AN476" s="110"/>
      <c r="AO476" s="110"/>
      <c r="AP476" s="110"/>
      <c r="AQ476" s="110"/>
      <c r="AR476" s="7" t="str">
        <f>HYPERLINK("https://www.ejacket.nsf.gov/ej/showProposal.do?ID="&amp;ckCodingQTable[[#This Row],[prop_id]],"eJ")</f>
        <v>eJ</v>
      </c>
      <c r="AS476" t="s">
        <v>2829</v>
      </c>
      <c r="AT476" t="s">
        <v>4584</v>
      </c>
      <c r="AU476" t="b">
        <f>IF(ckCodingQTable[[#This Row],[ILN]]="N",SUBSTITUTE(AT475," ","")&lt;&gt;SUBSTITUTE(ckCodingQTable[[#This Row],[prop_titl_txt]]," ",""), FALSE)</f>
        <v>0</v>
      </c>
      <c r="AV476">
        <v>0</v>
      </c>
      <c r="AW476" s="13">
        <v>251742</v>
      </c>
      <c r="AX476" s="13">
        <v>251742</v>
      </c>
      <c r="AY476" s="13"/>
      <c r="AZ476" s="13"/>
      <c r="BA476" s="13"/>
      <c r="BB476" s="13"/>
      <c r="BC476">
        <v>3</v>
      </c>
      <c r="BD476">
        <v>3</v>
      </c>
      <c r="BE476">
        <v>3</v>
      </c>
      <c r="BH476">
        <v>0</v>
      </c>
      <c r="BI476">
        <v>0</v>
      </c>
      <c r="BJ476">
        <v>0</v>
      </c>
      <c r="BK476">
        <v>0</v>
      </c>
      <c r="BL476" t="s">
        <v>4585</v>
      </c>
    </row>
    <row r="477" spans="1:64" x14ac:dyDescent="0.35">
      <c r="A477" s="30"/>
      <c r="B477" s="30">
        <v>43005.427083333336</v>
      </c>
      <c r="C477" t="s">
        <v>2839</v>
      </c>
      <c r="D477" t="s">
        <v>2840</v>
      </c>
      <c r="E477" t="s">
        <v>464</v>
      </c>
      <c r="F477" t="s">
        <v>2819</v>
      </c>
      <c r="G477" t="s">
        <v>2820</v>
      </c>
      <c r="H477" s="21" t="s">
        <v>2821</v>
      </c>
      <c r="I477" s="85">
        <v>1</v>
      </c>
      <c r="J477" s="85">
        <v>0</v>
      </c>
      <c r="L477" t="s">
        <v>1119</v>
      </c>
      <c r="M477" t="s">
        <v>2972</v>
      </c>
      <c r="N477" t="str">
        <f>IF(SUM(ckCodingQTable[[#This Row],[NfmlPIs]:[NnonWhtAsnPIs]])&gt;0,"WMD","")</f>
        <v/>
      </c>
      <c r="O477" t="b">
        <f>_xlfn.XOR(IFERROR(MATCH(ckCodingQTable[[#This Row],[st_code]],EpscorTable[],0)&gt;0,FALSE),IFERROR(FIND("9150",ckCodingQTable[[#This Row],[propPRCs]])&gt;0,FALSE))</f>
        <v>0</v>
      </c>
      <c r="P477" s="21" t="b">
        <f>_xlfn.XOR(ckCodingQTable[[#This Row],[wmd]]&lt;&gt;"",IFERROR(FIND("9102",ckCodingQTable[[#This Row],[propPRCs]])&gt;0,FALSE))</f>
        <v>0</v>
      </c>
      <c r="Q477" t="s">
        <v>485</v>
      </c>
      <c r="S477" s="106">
        <f>S476+(ckCodingQTable[[#This Row],[ILN]]&lt;"M")</f>
        <v>264</v>
      </c>
      <c r="T477" s="21" t="s">
        <v>2834</v>
      </c>
      <c r="U477" t="s">
        <v>2173</v>
      </c>
      <c r="V477" s="7" t="str">
        <f>HYPERLINK("https://www.ejacket.nsf.gov/ej/showProposal.do?ID="&amp;ckCodingQTable[[#This Row],[prop_id]],"eJ")</f>
        <v>eJ</v>
      </c>
      <c r="W477" t="s">
        <v>2841</v>
      </c>
      <c r="X477" t="s">
        <v>4586</v>
      </c>
      <c r="Y477" t="s">
        <v>4179</v>
      </c>
      <c r="Z477" t="s">
        <v>3489</v>
      </c>
      <c r="AA477" t="s">
        <v>3418</v>
      </c>
      <c r="AB477" s="109" t="str">
        <f>HYPERLINK("mailto:"&amp;ckCodingQTable[[#This Row],[email]]&amp;"&amp;subject=Your NSF Proposal:  "&amp;ckCodingQTable[[#This Row],[Div]]&amp;" "&amp;ckCodingQTable[[#This Row],[prop_id]], ckCodingQTable[[#This Row],[email]])</f>
        <v>zhisun@buffalo.edu</v>
      </c>
      <c r="AC477" s="30">
        <v>43282</v>
      </c>
      <c r="AD477">
        <v>36</v>
      </c>
      <c r="AG477" s="110"/>
      <c r="AI477" s="26"/>
      <c r="AJ477" s="22"/>
      <c r="AN477" s="110"/>
      <c r="AO477" s="110"/>
      <c r="AP477" s="110"/>
      <c r="AQ477" s="110"/>
      <c r="AR477" s="7" t="str">
        <f>HYPERLINK("https://www.ejacket.nsf.gov/ej/showProposal.do?ID="&amp;ckCodingQTable[[#This Row],[prop_id]],"eJ")</f>
        <v>eJ</v>
      </c>
      <c r="AS477" t="s">
        <v>2829</v>
      </c>
      <c r="AT477" t="s">
        <v>4584</v>
      </c>
      <c r="AU477" t="b">
        <f>IF(ckCodingQTable[[#This Row],[ILN]]="N",SUBSTITUTE(AT476," ","")&lt;&gt;SUBSTITUTE(ckCodingQTable[[#This Row],[prop_titl_txt]]," ",""), FALSE)</f>
        <v>0</v>
      </c>
      <c r="AV477">
        <v>0</v>
      </c>
      <c r="AW477" s="13">
        <v>300000</v>
      </c>
      <c r="AX477" s="13">
        <v>300000</v>
      </c>
      <c r="AY477" s="13"/>
      <c r="AZ477" s="13"/>
      <c r="BA477" s="13"/>
      <c r="BB477" s="13"/>
      <c r="BC477">
        <v>6</v>
      </c>
      <c r="BD477">
        <v>3</v>
      </c>
      <c r="BE477">
        <v>0.75</v>
      </c>
      <c r="BF477">
        <v>0.39</v>
      </c>
      <c r="BH477">
        <v>0</v>
      </c>
      <c r="BI477">
        <v>0</v>
      </c>
      <c r="BJ477">
        <v>0</v>
      </c>
      <c r="BK477">
        <v>0</v>
      </c>
      <c r="BL477" t="s">
        <v>4587</v>
      </c>
    </row>
    <row r="478" spans="1:64" x14ac:dyDescent="0.35">
      <c r="A478" s="30"/>
      <c r="B478" s="30">
        <v>43005.583333333336</v>
      </c>
      <c r="C478" t="s">
        <v>2839</v>
      </c>
      <c r="D478" t="s">
        <v>2840</v>
      </c>
      <c r="E478" t="s">
        <v>464</v>
      </c>
      <c r="F478" t="s">
        <v>2819</v>
      </c>
      <c r="G478" t="s">
        <v>2820</v>
      </c>
      <c r="H478" s="21" t="s">
        <v>2821</v>
      </c>
      <c r="I478" s="85">
        <v>1</v>
      </c>
      <c r="J478" s="85">
        <v>0</v>
      </c>
      <c r="L478" t="s">
        <v>1119</v>
      </c>
      <c r="M478" t="s">
        <v>2972</v>
      </c>
      <c r="N478" t="str">
        <f>IF(SUM(ckCodingQTable[[#This Row],[NfmlPIs]:[NnonWhtAsnPIs]])&gt;0,"WMD","")</f>
        <v>WMD</v>
      </c>
      <c r="O478" t="b">
        <f>_xlfn.XOR(IFERROR(MATCH(ckCodingQTable[[#This Row],[st_code]],EpscorTable[],0)&gt;0,FALSE),IFERROR(FIND("9150",ckCodingQTable[[#This Row],[propPRCs]])&gt;0,FALSE))</f>
        <v>0</v>
      </c>
      <c r="P478" s="21" t="b">
        <f>_xlfn.XOR(ckCodingQTable[[#This Row],[wmd]]&lt;&gt;"",IFERROR(FIND("9102",ckCodingQTable[[#This Row],[propPRCs]])&gt;0,FALSE))</f>
        <v>0</v>
      </c>
      <c r="Q478" t="s">
        <v>3979</v>
      </c>
      <c r="S478" s="106">
        <f>S477+(ckCodingQTable[[#This Row],[ILN]]&lt;"M")</f>
        <v>264</v>
      </c>
      <c r="T478" s="21" t="s">
        <v>2834</v>
      </c>
      <c r="U478" t="s">
        <v>2173</v>
      </c>
      <c r="V478" s="7" t="str">
        <f>HYPERLINK("https://www.ejacket.nsf.gov/ej/showProposal.do?ID="&amp;ckCodingQTable[[#This Row],[prop_id]],"eJ")</f>
        <v>eJ</v>
      </c>
      <c r="W478" t="s">
        <v>2841</v>
      </c>
      <c r="X478" t="s">
        <v>4588</v>
      </c>
      <c r="Y478" t="s">
        <v>1392</v>
      </c>
      <c r="Z478" t="s">
        <v>4589</v>
      </c>
      <c r="AA478" t="s">
        <v>3620</v>
      </c>
      <c r="AB478" s="109" t="str">
        <f>HYPERLINK("mailto:"&amp;ckCodingQTable[[#This Row],[email]]&amp;"&amp;subject=Your NSF Proposal:  "&amp;ckCodingQTable[[#This Row],[Div]]&amp;" "&amp;ckCodingQTable[[#This Row],[prop_id]], ckCodingQTable[[#This Row],[email]])</f>
        <v>wuw8@rpi.edu</v>
      </c>
      <c r="AC478" s="30">
        <v>43282</v>
      </c>
      <c r="AD478">
        <v>36</v>
      </c>
      <c r="AG478" s="110"/>
      <c r="AI478" s="26"/>
      <c r="AJ478" s="22"/>
      <c r="AN478" s="110"/>
      <c r="AO478" s="110"/>
      <c r="AP478" s="110"/>
      <c r="AQ478" s="110"/>
      <c r="AR478" s="7" t="str">
        <f>HYPERLINK("https://www.ejacket.nsf.gov/ej/showProposal.do?ID="&amp;ckCodingQTable[[#This Row],[prop_id]],"eJ")</f>
        <v>eJ</v>
      </c>
      <c r="AS478" t="s">
        <v>2829</v>
      </c>
      <c r="AT478" t="s">
        <v>4584</v>
      </c>
      <c r="AU478" t="b">
        <f>IF(ckCodingQTable[[#This Row],[ILN]]="N",SUBSTITUTE(AT477," ","")&lt;&gt;SUBSTITUTE(ckCodingQTable[[#This Row],[prop_titl_txt]]," ",""), FALSE)</f>
        <v>0</v>
      </c>
      <c r="AV478">
        <v>0</v>
      </c>
      <c r="AW478" s="13">
        <v>294045</v>
      </c>
      <c r="AX478" s="13">
        <v>294045</v>
      </c>
      <c r="AY478" s="13"/>
      <c r="AZ478" s="13"/>
      <c r="BA478" s="13"/>
      <c r="BB478" s="13"/>
      <c r="BC478">
        <v>3</v>
      </c>
      <c r="BD478">
        <v>3</v>
      </c>
      <c r="BE478">
        <v>3</v>
      </c>
      <c r="BH478">
        <v>2</v>
      </c>
      <c r="BI478">
        <v>0</v>
      </c>
      <c r="BJ478">
        <v>0</v>
      </c>
      <c r="BK478">
        <v>0</v>
      </c>
      <c r="BL478" t="s">
        <v>4590</v>
      </c>
    </row>
    <row r="479" spans="1:64" x14ac:dyDescent="0.35">
      <c r="A479" s="30"/>
      <c r="B479" s="30">
        <v>43005.647916666669</v>
      </c>
      <c r="C479" t="s">
        <v>2868</v>
      </c>
      <c r="D479" t="s">
        <v>2869</v>
      </c>
      <c r="E479" t="s">
        <v>468</v>
      </c>
      <c r="F479" t="s">
        <v>2819</v>
      </c>
      <c r="G479" t="s">
        <v>2820</v>
      </c>
      <c r="H479" s="21" t="s">
        <v>2821</v>
      </c>
      <c r="I479" s="85">
        <v>1</v>
      </c>
      <c r="J479" s="85">
        <v>0</v>
      </c>
      <c r="L479" t="s">
        <v>807</v>
      </c>
      <c r="M479" t="s">
        <v>2862</v>
      </c>
      <c r="N479" t="str">
        <f>IF(SUM(ckCodingQTable[[#This Row],[NfmlPIs]:[NnonWhtAsnPIs]])&gt;0,"WMD","")</f>
        <v/>
      </c>
      <c r="O479" t="b">
        <f>_xlfn.XOR(IFERROR(MATCH(ckCodingQTable[[#This Row],[st_code]],EpscorTable[],0)&gt;0,FALSE),IFERROR(FIND("9150",ckCodingQTable[[#This Row],[propPRCs]])&gt;0,FALSE))</f>
        <v>0</v>
      </c>
      <c r="P479" s="21" t="b">
        <f>_xlfn.XOR(ckCodingQTable[[#This Row],[wmd]]&lt;&gt;"",IFERROR(FIND("9102",ckCodingQTable[[#This Row],[propPRCs]])&gt;0,FALSE))</f>
        <v>0</v>
      </c>
      <c r="Q479" t="s">
        <v>468</v>
      </c>
      <c r="S479" s="106">
        <f>S478+(ckCodingQTable[[#This Row],[ILN]]&lt;"M")</f>
        <v>265</v>
      </c>
      <c r="T479" s="21" t="s">
        <v>2824</v>
      </c>
      <c r="U479" t="s">
        <v>2175</v>
      </c>
      <c r="V479" s="7" t="str">
        <f>HYPERLINK("https://www.ejacket.nsf.gov/ej/showProposal.do?ID="&amp;ckCodingQTable[[#This Row],[prop_id]],"eJ")</f>
        <v>eJ</v>
      </c>
      <c r="W479" t="s">
        <v>2871</v>
      </c>
      <c r="X479" t="s">
        <v>2175</v>
      </c>
      <c r="Y479" t="s">
        <v>2176</v>
      </c>
      <c r="Z479" t="s">
        <v>4591</v>
      </c>
      <c r="AA479" t="s">
        <v>586</v>
      </c>
      <c r="AB479" s="109" t="str">
        <f>HYPERLINK("mailto:"&amp;ckCodingQTable[[#This Row],[email]]&amp;"&amp;subject=Your NSF Proposal:  "&amp;ckCodingQTable[[#This Row],[Div]]&amp;" "&amp;ckCodingQTable[[#This Row],[prop_id]], ckCodingQTable[[#This Row],[email]])</f>
        <v>ratti@mit.edu</v>
      </c>
      <c r="AC479" s="30">
        <v>43221</v>
      </c>
      <c r="AD479">
        <v>60</v>
      </c>
      <c r="AG479" s="110"/>
      <c r="AI479" s="26"/>
      <c r="AJ479" s="22"/>
      <c r="AN479" s="110"/>
      <c r="AO479" s="110"/>
      <c r="AP479" s="110"/>
      <c r="AQ479" s="110"/>
      <c r="AR479" s="7" t="str">
        <f>HYPERLINK("https://www.ejacket.nsf.gov/ej/showProposal.do?ID="&amp;ckCodingQTable[[#This Row],[prop_id]],"eJ")</f>
        <v>eJ</v>
      </c>
      <c r="AS479" t="s">
        <v>2829</v>
      </c>
      <c r="AT479" t="s">
        <v>4592</v>
      </c>
      <c r="AU479" t="b">
        <f>IF(ckCodingQTable[[#This Row],[ILN]]="N",SUBSTITUTE(AT478," ","")&lt;&gt;SUBSTITUTE(ckCodingQTable[[#This Row],[prop_titl_txt]]," ",""), FALSE)</f>
        <v>0</v>
      </c>
      <c r="AV479">
        <v>0</v>
      </c>
      <c r="AW479" s="13">
        <v>2301632</v>
      </c>
      <c r="AX479" s="13">
        <v>2301632</v>
      </c>
      <c r="AY479" s="13"/>
      <c r="AZ479" s="13"/>
      <c r="BA479" s="13">
        <v>351728</v>
      </c>
      <c r="BB479" s="13"/>
      <c r="BC479">
        <v>5</v>
      </c>
      <c r="BD479">
        <v>15</v>
      </c>
      <c r="BE479">
        <v>10</v>
      </c>
      <c r="BG479">
        <v>9.4</v>
      </c>
      <c r="BH479">
        <v>0</v>
      </c>
      <c r="BI479">
        <v>0</v>
      </c>
      <c r="BJ479">
        <v>0</v>
      </c>
      <c r="BK479">
        <v>0</v>
      </c>
      <c r="BL479" t="s">
        <v>4593</v>
      </c>
    </row>
    <row r="480" spans="1:64" x14ac:dyDescent="0.35">
      <c r="A480" s="30"/>
      <c r="B480" s="30">
        <v>43005.586805555555</v>
      </c>
      <c r="C480" t="s">
        <v>2868</v>
      </c>
      <c r="D480" t="s">
        <v>2869</v>
      </c>
      <c r="E480" t="s">
        <v>468</v>
      </c>
      <c r="F480" t="s">
        <v>2819</v>
      </c>
      <c r="G480" t="s">
        <v>2820</v>
      </c>
      <c r="H480" s="21" t="s">
        <v>2821</v>
      </c>
      <c r="I480" s="85">
        <v>1</v>
      </c>
      <c r="J480" s="85">
        <v>0</v>
      </c>
      <c r="L480" t="s">
        <v>807</v>
      </c>
      <c r="M480" t="s">
        <v>2972</v>
      </c>
      <c r="N480" t="str">
        <f>IF(SUM(ckCodingQTable[[#This Row],[NfmlPIs]:[NnonWhtAsnPIs]])&gt;0,"WMD","")</f>
        <v/>
      </c>
      <c r="O480" t="b">
        <f>_xlfn.XOR(IFERROR(MATCH(ckCodingQTable[[#This Row],[st_code]],EpscorTable[],0)&gt;0,FALSE),IFERROR(FIND("9150",ckCodingQTable[[#This Row],[propPRCs]])&gt;0,FALSE))</f>
        <v>0</v>
      </c>
      <c r="P480" s="21" t="b">
        <f>_xlfn.XOR(ckCodingQTable[[#This Row],[wmd]]&lt;&gt;"",IFERROR(FIND("9102",ckCodingQTable[[#This Row],[propPRCs]])&gt;0,FALSE))</f>
        <v>0</v>
      </c>
      <c r="Q480" t="s">
        <v>468</v>
      </c>
      <c r="S480" s="106">
        <f>S479+(ckCodingQTable[[#This Row],[ILN]]&lt;"M")</f>
        <v>265</v>
      </c>
      <c r="T480" s="21" t="s">
        <v>2834</v>
      </c>
      <c r="U480" t="s">
        <v>2175</v>
      </c>
      <c r="V480" s="7" t="str">
        <f>HYPERLINK("https://www.ejacket.nsf.gov/ej/showProposal.do?ID="&amp;ckCodingQTable[[#This Row],[prop_id]],"eJ")</f>
        <v>eJ</v>
      </c>
      <c r="W480" t="s">
        <v>2871</v>
      </c>
      <c r="X480" t="s">
        <v>4594</v>
      </c>
      <c r="Y480" t="s">
        <v>4595</v>
      </c>
      <c r="Z480" t="s">
        <v>3617</v>
      </c>
      <c r="AA480" t="s">
        <v>553</v>
      </c>
      <c r="AB480" s="109" t="str">
        <f>HYPERLINK("mailto:"&amp;ckCodingQTable[[#This Row],[email]]&amp;"&amp;subject=Your NSF Proposal:  "&amp;ckCodingQTable[[#This Row],[Div]]&amp;" "&amp;ckCodingQTable[[#This Row],[prop_id]], ckCodingQTable[[#This Row],[email]])</f>
        <v>shs7@cornell.edu</v>
      </c>
      <c r="AC480" s="30">
        <v>43221</v>
      </c>
      <c r="AD480">
        <v>60</v>
      </c>
      <c r="AG480" s="110"/>
      <c r="AI480" s="26"/>
      <c r="AJ480" s="22"/>
      <c r="AN480" s="110"/>
      <c r="AO480" s="110"/>
      <c r="AP480" s="110"/>
      <c r="AQ480" s="110"/>
      <c r="AR480" s="7" t="str">
        <f>HYPERLINK("https://www.ejacket.nsf.gov/ej/showProposal.do?ID="&amp;ckCodingQTable[[#This Row],[prop_id]],"eJ")</f>
        <v>eJ</v>
      </c>
      <c r="AS480" t="s">
        <v>2829</v>
      </c>
      <c r="AT480" t="s">
        <v>4596</v>
      </c>
      <c r="AU480" t="b">
        <f>IF(ckCodingQTable[[#This Row],[ILN]]="N",SUBSTITUTE(AT479," ","")&lt;&gt;SUBSTITUTE(ckCodingQTable[[#This Row],[prop_titl_txt]]," ",""), FALSE)</f>
        <v>0</v>
      </c>
      <c r="AV480">
        <v>0</v>
      </c>
      <c r="AW480" s="13">
        <v>698164</v>
      </c>
      <c r="AX480" s="13">
        <v>698164</v>
      </c>
      <c r="AY480" s="13"/>
      <c r="AZ480" s="13"/>
      <c r="BA480" s="13"/>
      <c r="BB480" s="13"/>
      <c r="BC480">
        <v>5</v>
      </c>
      <c r="BD480">
        <v>5</v>
      </c>
      <c r="BE480">
        <v>5</v>
      </c>
      <c r="BH480">
        <v>0</v>
      </c>
      <c r="BI480">
        <v>0</v>
      </c>
      <c r="BJ480">
        <v>0</v>
      </c>
      <c r="BK480">
        <v>0</v>
      </c>
      <c r="BL480" t="s">
        <v>4597</v>
      </c>
    </row>
    <row r="481" spans="1:64" x14ac:dyDescent="0.35">
      <c r="A481" s="30"/>
      <c r="B481" s="30">
        <v>43005.648611111108</v>
      </c>
      <c r="C481" t="s">
        <v>2839</v>
      </c>
      <c r="D481" t="s">
        <v>2840</v>
      </c>
      <c r="E481" t="s">
        <v>464</v>
      </c>
      <c r="F481" t="s">
        <v>2819</v>
      </c>
      <c r="G481" t="s">
        <v>2820</v>
      </c>
      <c r="H481" s="21" t="s">
        <v>2821</v>
      </c>
      <c r="I481" s="85">
        <v>1</v>
      </c>
      <c r="J481" s="85">
        <v>0</v>
      </c>
      <c r="L481" t="s">
        <v>1188</v>
      </c>
      <c r="M481" t="s">
        <v>3254</v>
      </c>
      <c r="N481" t="str">
        <f>IF(SUM(ckCodingQTable[[#This Row],[NfmlPIs]:[NnonWhtAsnPIs]])&gt;0,"WMD","")</f>
        <v/>
      </c>
      <c r="O481" t="b">
        <f>_xlfn.XOR(IFERROR(MATCH(ckCodingQTable[[#This Row],[st_code]],EpscorTable[],0)&gt;0,FALSE),IFERROR(FIND("9150",ckCodingQTable[[#This Row],[propPRCs]])&gt;0,FALSE))</f>
        <v>0</v>
      </c>
      <c r="P481" s="21" t="b">
        <f>_xlfn.XOR(ckCodingQTable[[#This Row],[wmd]]&lt;&gt;"",IFERROR(FIND("9102",ckCodingQTable[[#This Row],[propPRCs]])&gt;0,FALSE))</f>
        <v>0</v>
      </c>
      <c r="Q481" t="s">
        <v>485</v>
      </c>
      <c r="S481" s="106">
        <f>S480+(ckCodingQTable[[#This Row],[ILN]]&lt;"M")</f>
        <v>266</v>
      </c>
      <c r="T481" s="21" t="s">
        <v>2824</v>
      </c>
      <c r="U481" t="s">
        <v>4598</v>
      </c>
      <c r="V481" s="7" t="str">
        <f>HYPERLINK("https://www.ejacket.nsf.gov/ej/showProposal.do?ID="&amp;ckCodingQTable[[#This Row],[prop_id]],"eJ")</f>
        <v>eJ</v>
      </c>
      <c r="W481" t="s">
        <v>2841</v>
      </c>
      <c r="X481" t="s">
        <v>4598</v>
      </c>
      <c r="Y481" t="s">
        <v>2357</v>
      </c>
      <c r="Z481" t="s">
        <v>4599</v>
      </c>
      <c r="AA481" t="s">
        <v>3257</v>
      </c>
      <c r="AB481" s="109" t="str">
        <f>HYPERLINK("mailto:"&amp;ckCodingQTable[[#This Row],[email]]&amp;"&amp;subject=Your NSF Proposal:  "&amp;ckCodingQTable[[#This Row],[Div]]&amp;" "&amp;ckCodingQTable[[#This Row],[prop_id]], ckCodingQTable[[#This Row],[email]])</f>
        <v>loris@cs.wisc.edu</v>
      </c>
      <c r="AC481" s="30">
        <v>43344</v>
      </c>
      <c r="AD481">
        <v>48</v>
      </c>
      <c r="AG481" s="110"/>
      <c r="AI481" s="26"/>
      <c r="AJ481" s="22"/>
      <c r="AN481" s="110"/>
      <c r="AO481" s="110"/>
      <c r="AP481" s="110"/>
      <c r="AQ481" s="110"/>
      <c r="AR481" s="7" t="str">
        <f>HYPERLINK("https://www.ejacket.nsf.gov/ej/showProposal.do?ID="&amp;ckCodingQTable[[#This Row],[prop_id]],"eJ")</f>
        <v>eJ</v>
      </c>
      <c r="AS481" t="s">
        <v>2829</v>
      </c>
      <c r="AT481" t="s">
        <v>4600</v>
      </c>
      <c r="AU481" t="b">
        <f>IF(ckCodingQTable[[#This Row],[ILN]]="N",SUBSTITUTE(AT480," ","")&lt;&gt;SUBSTITUTE(ckCodingQTable[[#This Row],[prop_titl_txt]]," ",""), FALSE)</f>
        <v>0</v>
      </c>
      <c r="AV481">
        <v>0</v>
      </c>
      <c r="AW481" s="13">
        <v>1030000</v>
      </c>
      <c r="AX481" s="13">
        <v>1030000</v>
      </c>
      <c r="AY481" s="13"/>
      <c r="AZ481" s="13">
        <v>16000</v>
      </c>
      <c r="BA481" s="13"/>
      <c r="BB481" s="13"/>
      <c r="BC481">
        <v>10</v>
      </c>
      <c r="BD481">
        <v>8</v>
      </c>
      <c r="BE481">
        <v>8</v>
      </c>
      <c r="BH481">
        <v>0</v>
      </c>
      <c r="BI481">
        <v>0</v>
      </c>
      <c r="BJ481">
        <v>0</v>
      </c>
      <c r="BK481">
        <v>0</v>
      </c>
      <c r="BL481" t="s">
        <v>4601</v>
      </c>
    </row>
    <row r="482" spans="1:64" x14ac:dyDescent="0.35">
      <c r="A482" s="30"/>
      <c r="B482" s="30">
        <v>43005.441666666666</v>
      </c>
      <c r="C482" t="s">
        <v>2839</v>
      </c>
      <c r="D482" t="s">
        <v>2840</v>
      </c>
      <c r="E482" t="s">
        <v>464</v>
      </c>
      <c r="F482" t="s">
        <v>2819</v>
      </c>
      <c r="G482" t="s">
        <v>2820</v>
      </c>
      <c r="H482" s="21" t="s">
        <v>2821</v>
      </c>
      <c r="I482" s="85">
        <v>1</v>
      </c>
      <c r="J482" s="85">
        <v>0</v>
      </c>
      <c r="L482" t="s">
        <v>1188</v>
      </c>
      <c r="M482" t="s">
        <v>2972</v>
      </c>
      <c r="N482" t="str">
        <f>IF(SUM(ckCodingQTable[[#This Row],[NfmlPIs]:[NnonWhtAsnPIs]])&gt;0,"WMD","")</f>
        <v/>
      </c>
      <c r="O482" t="b">
        <f>_xlfn.XOR(IFERROR(MATCH(ckCodingQTable[[#This Row],[st_code]],EpscorTable[],0)&gt;0,FALSE),IFERROR(FIND("9150",ckCodingQTable[[#This Row],[propPRCs]])&gt;0,FALSE))</f>
        <v>0</v>
      </c>
      <c r="P482" s="21" t="b">
        <f>_xlfn.XOR(ckCodingQTable[[#This Row],[wmd]]&lt;&gt;"",IFERROR(FIND("9102",ckCodingQTable[[#This Row],[propPRCs]])&gt;0,FALSE))</f>
        <v>0</v>
      </c>
      <c r="Q482" t="s">
        <v>485</v>
      </c>
      <c r="S482" s="106">
        <f>S481+(ckCodingQTable[[#This Row],[ILN]]&lt;"M")</f>
        <v>266</v>
      </c>
      <c r="T482" s="21" t="s">
        <v>2834</v>
      </c>
      <c r="U482" t="s">
        <v>4598</v>
      </c>
      <c r="V482" s="7" t="str">
        <f>HYPERLINK("https://www.ejacket.nsf.gov/ej/showProposal.do?ID="&amp;ckCodingQTable[[#This Row],[prop_id]],"eJ")</f>
        <v>eJ</v>
      </c>
      <c r="W482" t="s">
        <v>2841</v>
      </c>
      <c r="X482" t="s">
        <v>4602</v>
      </c>
      <c r="Y482" t="s">
        <v>4603</v>
      </c>
      <c r="Z482" t="s">
        <v>3957</v>
      </c>
      <c r="AA482" t="s">
        <v>4376</v>
      </c>
      <c r="AB482" s="109" t="str">
        <f>HYPERLINK("mailto:"&amp;ckCodingQTable[[#This Row],[email]]&amp;"&amp;subject=Your NSF Proposal:  "&amp;ckCodingQTable[[#This Row],[Div]]&amp;" "&amp;ckCodingQTable[[#This Row],[prop_id]], ckCodingQTable[[#This Row],[email]])</f>
        <v>agemberjacobson@colgate.edu</v>
      </c>
      <c r="AC482" s="30">
        <v>43344</v>
      </c>
      <c r="AD482">
        <v>48</v>
      </c>
      <c r="AG482" s="110"/>
      <c r="AI482" s="26"/>
      <c r="AJ482" s="22"/>
      <c r="AN482" s="110"/>
      <c r="AO482" s="110"/>
      <c r="AP482" s="110"/>
      <c r="AQ482" s="110"/>
      <c r="AR482" s="7" t="str">
        <f>HYPERLINK("https://www.ejacket.nsf.gov/ej/showProposal.do?ID="&amp;ckCodingQTable[[#This Row],[prop_id]],"eJ")</f>
        <v>eJ</v>
      </c>
      <c r="AS482" t="s">
        <v>2829</v>
      </c>
      <c r="AT482" t="s">
        <v>4604</v>
      </c>
      <c r="AU482" t="b">
        <f>IF(ckCodingQTable[[#This Row],[ILN]]="N",SUBSTITUTE(AT481," ","")&lt;&gt;SUBSTITUTE(ckCodingQTable[[#This Row],[prop_titl_txt]]," ",""), FALSE)</f>
        <v>0</v>
      </c>
      <c r="AV482">
        <v>0</v>
      </c>
      <c r="AW482" s="13">
        <v>169909</v>
      </c>
      <c r="AX482" s="13">
        <v>169909</v>
      </c>
      <c r="AY482" s="13"/>
      <c r="AZ482" s="13">
        <v>2600</v>
      </c>
      <c r="BA482" s="13"/>
      <c r="BB482" s="13"/>
      <c r="BD482">
        <v>4</v>
      </c>
      <c r="BE482">
        <v>4</v>
      </c>
      <c r="BH482">
        <v>0</v>
      </c>
      <c r="BI482">
        <v>0</v>
      </c>
      <c r="BJ482">
        <v>0</v>
      </c>
      <c r="BK482">
        <v>0</v>
      </c>
      <c r="BL482" t="s">
        <v>4605</v>
      </c>
    </row>
    <row r="483" spans="1:64" x14ac:dyDescent="0.35">
      <c r="A483" s="30"/>
      <c r="B483" s="30">
        <v>43005.648611111108</v>
      </c>
      <c r="C483" t="s">
        <v>2817</v>
      </c>
      <c r="D483" t="s">
        <v>2818</v>
      </c>
      <c r="E483" t="s">
        <v>476</v>
      </c>
      <c r="F483" t="s">
        <v>2819</v>
      </c>
      <c r="G483" t="s">
        <v>2820</v>
      </c>
      <c r="H483" s="21" t="s">
        <v>2821</v>
      </c>
      <c r="I483" s="85">
        <v>0</v>
      </c>
      <c r="J483" s="85">
        <v>0</v>
      </c>
      <c r="K483" t="s">
        <v>2822</v>
      </c>
      <c r="L483" t="s">
        <v>912</v>
      </c>
      <c r="M483" t="s">
        <v>112</v>
      </c>
      <c r="N483" t="str">
        <f>IF(SUM(ckCodingQTable[[#This Row],[NfmlPIs]:[NnonWhtAsnPIs]])&gt;0,"WMD","")</f>
        <v>WMD</v>
      </c>
      <c r="O483" t="b">
        <f>_xlfn.XOR(IFERROR(MATCH(ckCodingQTable[[#This Row],[st_code]],EpscorTable[],0)&gt;0,FALSE),IFERROR(FIND("9150",ckCodingQTable[[#This Row],[propPRCs]])&gt;0,FALSE))</f>
        <v>0</v>
      </c>
      <c r="P483" s="21" t="b">
        <f>_xlfn.XOR(ckCodingQTable[[#This Row],[wmd]]&lt;&gt;"",IFERROR(FIND("9102",ckCodingQTable[[#This Row],[propPRCs]])&gt;0,FALSE))</f>
        <v>1</v>
      </c>
      <c r="Q483" t="s">
        <v>519</v>
      </c>
      <c r="S483" s="106">
        <f>S482+(ckCodingQTable[[#This Row],[ILN]]&lt;"M")</f>
        <v>267</v>
      </c>
      <c r="T483" s="21" t="s">
        <v>2824</v>
      </c>
      <c r="U483" t="s">
        <v>2178</v>
      </c>
      <c r="V483" s="7" t="str">
        <f>HYPERLINK("https://www.ejacket.nsf.gov/ej/showProposal.do?ID="&amp;ckCodingQTable[[#This Row],[prop_id]],"eJ")</f>
        <v>eJ</v>
      </c>
      <c r="W483" t="s">
        <v>2825</v>
      </c>
      <c r="X483" t="s">
        <v>2178</v>
      </c>
      <c r="Y483" t="s">
        <v>2179</v>
      </c>
      <c r="Z483" t="s">
        <v>4606</v>
      </c>
      <c r="AA483" t="s">
        <v>4258</v>
      </c>
      <c r="AB483" s="109" t="str">
        <f>HYPERLINK("mailto:"&amp;ckCodingQTable[[#This Row],[email]]&amp;"&amp;subject=Your NSF Proposal:  "&amp;ckCodingQTable[[#This Row],[Div]]&amp;" "&amp;ckCodingQTable[[#This Row],[prop_id]], ckCodingQTable[[#This Row],[email]])</f>
        <v>na.gong@ndsu.edu</v>
      </c>
      <c r="AC483" s="30">
        <v>43282</v>
      </c>
      <c r="AD483">
        <v>36</v>
      </c>
      <c r="AE483">
        <v>1</v>
      </c>
      <c r="AG483" s="110">
        <v>1</v>
      </c>
      <c r="AH483" t="s">
        <v>3159</v>
      </c>
      <c r="AI483" s="26">
        <v>4</v>
      </c>
      <c r="AJ483" s="22">
        <v>43068.383333333331</v>
      </c>
      <c r="AL483">
        <v>4</v>
      </c>
      <c r="AN483" s="110">
        <v>4</v>
      </c>
      <c r="AO483" s="110"/>
      <c r="AP483" s="110"/>
      <c r="AQ483" s="110"/>
      <c r="AR483" s="7" t="str">
        <f>HYPERLINK("https://www.ejacket.nsf.gov/ej/showProposal.do?ID="&amp;ckCodingQTable[[#This Row],[prop_id]],"eJ")</f>
        <v>eJ</v>
      </c>
      <c r="AS483" t="s">
        <v>2829</v>
      </c>
      <c r="AT483" t="s">
        <v>4607</v>
      </c>
      <c r="AU483" t="b">
        <f>IF(ckCodingQTable[[#This Row],[ILN]]="N",SUBSTITUTE(AT482," ","")&lt;&gt;SUBSTITUTE(ckCodingQTable[[#This Row],[prop_titl_txt]]," ",""), FALSE)</f>
        <v>0</v>
      </c>
      <c r="AV483">
        <v>0</v>
      </c>
      <c r="AW483" s="13">
        <v>431781</v>
      </c>
      <c r="AX483" s="13">
        <v>431781</v>
      </c>
      <c r="AY483" s="13"/>
      <c r="AZ483" s="13"/>
      <c r="BA483" s="13"/>
      <c r="BB483" s="13"/>
      <c r="BC483">
        <v>6</v>
      </c>
      <c r="BD483">
        <v>6</v>
      </c>
      <c r="BE483">
        <v>6</v>
      </c>
      <c r="BH483">
        <v>2</v>
      </c>
      <c r="BI483">
        <v>0</v>
      </c>
      <c r="BJ483">
        <v>0</v>
      </c>
      <c r="BK483">
        <v>0</v>
      </c>
      <c r="BL483" t="s">
        <v>4608</v>
      </c>
    </row>
    <row r="484" spans="1:64" x14ac:dyDescent="0.35">
      <c r="A484" s="30"/>
      <c r="B484" s="30">
        <v>43005.597222222219</v>
      </c>
      <c r="C484" t="s">
        <v>2817</v>
      </c>
      <c r="D484" t="s">
        <v>2818</v>
      </c>
      <c r="E484" t="s">
        <v>476</v>
      </c>
      <c r="F484" t="s">
        <v>2819</v>
      </c>
      <c r="G484" t="s">
        <v>2820</v>
      </c>
      <c r="H484" s="21" t="s">
        <v>2821</v>
      </c>
      <c r="I484" s="85">
        <v>1</v>
      </c>
      <c r="J484" s="85">
        <v>0</v>
      </c>
      <c r="K484" t="s">
        <v>2822</v>
      </c>
      <c r="L484" t="s">
        <v>912</v>
      </c>
      <c r="M484" t="s">
        <v>2823</v>
      </c>
      <c r="N484" t="str">
        <f>IF(SUM(ckCodingQTable[[#This Row],[NfmlPIs]:[NnonWhtAsnPIs]])&gt;0,"WMD","")</f>
        <v>WMD</v>
      </c>
      <c r="O484" t="b">
        <f>_xlfn.XOR(IFERROR(MATCH(ckCodingQTable[[#This Row],[st_code]],EpscorTable[],0)&gt;0,FALSE),IFERROR(FIND("9150",ckCodingQTable[[#This Row],[propPRCs]])&gt;0,FALSE))</f>
        <v>0</v>
      </c>
      <c r="P484" s="21" t="b">
        <f>_xlfn.XOR(ckCodingQTable[[#This Row],[wmd]]&lt;&gt;"",IFERROR(FIND("9102",ckCodingQTable[[#This Row],[propPRCs]])&gt;0,FALSE))</f>
        <v>1</v>
      </c>
      <c r="Q484" t="s">
        <v>3009</v>
      </c>
      <c r="S484" s="106">
        <f>S483+(ckCodingQTable[[#This Row],[ILN]]&lt;"M")</f>
        <v>267</v>
      </c>
      <c r="T484" s="21" t="s">
        <v>2834</v>
      </c>
      <c r="U484" t="s">
        <v>2178</v>
      </c>
      <c r="V484" s="7" t="str">
        <f>HYPERLINK("https://www.ejacket.nsf.gov/ej/showProposal.do?ID="&amp;ckCodingQTable[[#This Row],[prop_id]],"eJ")</f>
        <v>eJ</v>
      </c>
      <c r="W484" t="s">
        <v>2825</v>
      </c>
      <c r="X484" t="s">
        <v>4609</v>
      </c>
      <c r="Y484" t="s">
        <v>4610</v>
      </c>
      <c r="Z484" t="s">
        <v>2890</v>
      </c>
      <c r="AA484" t="s">
        <v>4611</v>
      </c>
      <c r="AB484" s="109" t="str">
        <f>HYPERLINK("mailto:"&amp;ckCodingQTable[[#This Row],[email]]&amp;"&amp;subject=Your NSF Proposal:  "&amp;ckCodingQTable[[#This Row],[Div]]&amp;" "&amp;ckCodingQTable[[#This Row],[prop_id]], ckCodingQTable[[#This Row],[email]])</f>
        <v>wei.jin@unt.edu</v>
      </c>
      <c r="AC484" s="30">
        <v>43282</v>
      </c>
      <c r="AD484">
        <v>36</v>
      </c>
      <c r="AG484" s="110"/>
      <c r="AI484" s="26"/>
      <c r="AJ484" s="22"/>
      <c r="AN484" s="110"/>
      <c r="AO484" s="110"/>
      <c r="AP484" s="110"/>
      <c r="AQ484" s="110"/>
      <c r="AR484" s="7" t="str">
        <f>HYPERLINK("https://www.ejacket.nsf.gov/ej/showProposal.do?ID="&amp;ckCodingQTable[[#This Row],[prop_id]],"eJ")</f>
        <v>eJ</v>
      </c>
      <c r="AS484" t="s">
        <v>2829</v>
      </c>
      <c r="AT484" t="s">
        <v>4607</v>
      </c>
      <c r="AU484" t="b">
        <f>IF(ckCodingQTable[[#This Row],[ILN]]="N",SUBSTITUTE(AT483," ","")&lt;&gt;SUBSTITUTE(ckCodingQTable[[#This Row],[prop_titl_txt]]," ",""), FALSE)</f>
        <v>0</v>
      </c>
      <c r="AV484">
        <v>0</v>
      </c>
      <c r="AW484" s="13">
        <v>328984</v>
      </c>
      <c r="AX484" s="13">
        <v>328984</v>
      </c>
      <c r="AY484" s="13"/>
      <c r="AZ484" s="13">
        <v>6000</v>
      </c>
      <c r="BA484" s="13"/>
      <c r="BB484" s="13"/>
      <c r="BC484">
        <v>6</v>
      </c>
      <c r="BD484">
        <v>3</v>
      </c>
      <c r="BE484">
        <v>2.85</v>
      </c>
      <c r="BH484">
        <v>1</v>
      </c>
      <c r="BI484">
        <v>0</v>
      </c>
      <c r="BJ484">
        <v>0</v>
      </c>
      <c r="BK484">
        <v>0</v>
      </c>
      <c r="BL484" t="s">
        <v>4612</v>
      </c>
    </row>
    <row r="485" spans="1:64" x14ac:dyDescent="0.35">
      <c r="A485" s="30"/>
      <c r="B485" s="30">
        <v>43005.649305555555</v>
      </c>
      <c r="C485" t="s">
        <v>2839</v>
      </c>
      <c r="D485" t="s">
        <v>2840</v>
      </c>
      <c r="E485" t="s">
        <v>462</v>
      </c>
      <c r="F485" t="s">
        <v>2819</v>
      </c>
      <c r="G485" t="s">
        <v>2820</v>
      </c>
      <c r="H485" s="21" t="s">
        <v>2821</v>
      </c>
      <c r="I485" s="85">
        <v>1</v>
      </c>
      <c r="J485" s="85">
        <v>0</v>
      </c>
      <c r="L485" t="s">
        <v>757</v>
      </c>
      <c r="M485" t="s">
        <v>2823</v>
      </c>
      <c r="N485" t="str">
        <f>IF(SUM(ckCodingQTable[[#This Row],[NfmlPIs]:[NnonWhtAsnPIs]])&gt;0,"WMD","")</f>
        <v>WMD</v>
      </c>
      <c r="O485" t="b">
        <f>_xlfn.XOR(IFERROR(MATCH(ckCodingQTable[[#This Row],[st_code]],EpscorTable[],0)&gt;0,FALSE),IFERROR(FIND("9150",ckCodingQTable[[#This Row],[propPRCs]])&gt;0,FALSE))</f>
        <v>0</v>
      </c>
      <c r="P485" s="21" t="b">
        <f>_xlfn.XOR(ckCodingQTable[[#This Row],[wmd]]&lt;&gt;"",IFERROR(FIND("9102",ckCodingQTable[[#This Row],[propPRCs]])&gt;0,FALSE))</f>
        <v>1</v>
      </c>
      <c r="Q485" t="s">
        <v>485</v>
      </c>
      <c r="S485" s="106">
        <f>S484+(ckCodingQTable[[#This Row],[ILN]]&lt;"M")</f>
        <v>268</v>
      </c>
      <c r="T485" s="21" t="s">
        <v>2824</v>
      </c>
      <c r="U485" t="s">
        <v>2186</v>
      </c>
      <c r="V485" s="7" t="str">
        <f>HYPERLINK("https://www.ejacket.nsf.gov/ej/showProposal.do?ID="&amp;ckCodingQTable[[#This Row],[prop_id]],"eJ")</f>
        <v>eJ</v>
      </c>
      <c r="W485" t="s">
        <v>2841</v>
      </c>
      <c r="X485" t="s">
        <v>2186</v>
      </c>
      <c r="Y485" t="s">
        <v>1857</v>
      </c>
      <c r="Z485" t="s">
        <v>4613</v>
      </c>
      <c r="AA485" t="s">
        <v>4614</v>
      </c>
      <c r="AB485" s="109" t="str">
        <f>HYPERLINK("mailto:"&amp;ckCodingQTable[[#This Row],[email]]&amp;"&amp;subject=Your NSF Proposal:  "&amp;ckCodingQTable[[#This Row],[Div]]&amp;" "&amp;ckCodingQTable[[#This Row],[prop_id]], ckCodingQTable[[#This Row],[email]])</f>
        <v>ejkim@cs.tamu.edu</v>
      </c>
      <c r="AC485" s="30">
        <v>43344</v>
      </c>
      <c r="AD485">
        <v>48</v>
      </c>
      <c r="AG485" s="110"/>
      <c r="AI485" s="26"/>
      <c r="AJ485" s="22"/>
      <c r="AN485" s="110"/>
      <c r="AO485" s="110"/>
      <c r="AP485" s="110"/>
      <c r="AQ485" s="110"/>
      <c r="AR485" s="7" t="str">
        <f>HYPERLINK("https://www.ejacket.nsf.gov/ej/showProposal.do?ID="&amp;ckCodingQTable[[#This Row],[prop_id]],"eJ")</f>
        <v>eJ</v>
      </c>
      <c r="AS485" t="s">
        <v>2829</v>
      </c>
      <c r="AT485" t="s">
        <v>4615</v>
      </c>
      <c r="AU485" t="b">
        <f>IF(ckCodingQTable[[#This Row],[ILN]]="N",SUBSTITUTE(AT484," ","")&lt;&gt;SUBSTITUTE(ckCodingQTable[[#This Row],[prop_titl_txt]]," ",""), FALSE)</f>
        <v>0</v>
      </c>
      <c r="AV485">
        <v>0</v>
      </c>
      <c r="AW485" s="13">
        <v>400000</v>
      </c>
      <c r="AX485" s="13">
        <v>400000</v>
      </c>
      <c r="AY485" s="13"/>
      <c r="AZ485" s="13"/>
      <c r="BA485" s="13"/>
      <c r="BB485" s="13"/>
      <c r="BC485">
        <v>4</v>
      </c>
      <c r="BD485">
        <v>4</v>
      </c>
      <c r="BG485">
        <v>4</v>
      </c>
      <c r="BH485">
        <v>2</v>
      </c>
      <c r="BI485">
        <v>0</v>
      </c>
      <c r="BJ485">
        <v>0</v>
      </c>
      <c r="BK485">
        <v>0</v>
      </c>
      <c r="BL485" t="s">
        <v>4616</v>
      </c>
    </row>
    <row r="486" spans="1:64" x14ac:dyDescent="0.35">
      <c r="A486" s="30"/>
      <c r="B486" s="30">
        <v>43005.571527777778</v>
      </c>
      <c r="C486" t="s">
        <v>2839</v>
      </c>
      <c r="D486" t="s">
        <v>2840</v>
      </c>
      <c r="E486" t="s">
        <v>462</v>
      </c>
      <c r="F486" t="s">
        <v>2819</v>
      </c>
      <c r="G486" t="s">
        <v>2820</v>
      </c>
      <c r="H486" s="21" t="s">
        <v>2821</v>
      </c>
      <c r="I486" s="85">
        <v>1</v>
      </c>
      <c r="J486" s="85">
        <v>0</v>
      </c>
      <c r="L486" t="s">
        <v>757</v>
      </c>
      <c r="M486" t="s">
        <v>2972</v>
      </c>
      <c r="N486" t="str">
        <f>IF(SUM(ckCodingQTable[[#This Row],[NfmlPIs]:[NnonWhtAsnPIs]])&gt;0,"WMD","")</f>
        <v/>
      </c>
      <c r="O486" t="b">
        <f>_xlfn.XOR(IFERROR(MATCH(ckCodingQTable[[#This Row],[st_code]],EpscorTable[],0)&gt;0,FALSE),IFERROR(FIND("9150",ckCodingQTable[[#This Row],[propPRCs]])&gt;0,FALSE))</f>
        <v>0</v>
      </c>
      <c r="P486" s="21" t="b">
        <f>_xlfn.XOR(ckCodingQTable[[#This Row],[wmd]]&lt;&gt;"",IFERROR(FIND("9102",ckCodingQTable[[#This Row],[propPRCs]])&gt;0,FALSE))</f>
        <v>0</v>
      </c>
      <c r="Q486" t="s">
        <v>485</v>
      </c>
      <c r="S486" s="106">
        <f>S485+(ckCodingQTable[[#This Row],[ILN]]&lt;"M")</f>
        <v>268</v>
      </c>
      <c r="T486" s="21" t="s">
        <v>2834</v>
      </c>
      <c r="U486" t="s">
        <v>2186</v>
      </c>
      <c r="V486" s="7" t="str">
        <f>HYPERLINK("https://www.ejacket.nsf.gov/ej/showProposal.do?ID="&amp;ckCodingQTable[[#This Row],[prop_id]],"eJ")</f>
        <v>eJ</v>
      </c>
      <c r="W486" t="s">
        <v>2841</v>
      </c>
      <c r="X486" t="s">
        <v>4617</v>
      </c>
      <c r="Y486" t="s">
        <v>789</v>
      </c>
      <c r="Z486" t="s">
        <v>4618</v>
      </c>
      <c r="AA486" t="s">
        <v>3418</v>
      </c>
      <c r="AB486" s="109" t="str">
        <f>HYPERLINK("mailto:"&amp;ckCodingQTable[[#This Row],[email]]&amp;"&amp;subject=Your NSF Proposal:  "&amp;ckCodingQTable[[#This Row],[Div]]&amp;" "&amp;ckCodingQTable[[#This Row],[prop_id]], ckCodingQTable[[#This Row],[email]])</f>
        <v>wenyaoxu@buffalo.edu</v>
      </c>
      <c r="AC486" s="30">
        <v>43344</v>
      </c>
      <c r="AD486">
        <v>48</v>
      </c>
      <c r="AG486" s="110"/>
      <c r="AI486" s="26"/>
      <c r="AJ486" s="22"/>
      <c r="AN486" s="110"/>
      <c r="AO486" s="110"/>
      <c r="AP486" s="110"/>
      <c r="AQ486" s="110"/>
      <c r="AR486" s="7" t="str">
        <f>HYPERLINK("https://www.ejacket.nsf.gov/ej/showProposal.do?ID="&amp;ckCodingQTable[[#This Row],[prop_id]],"eJ")</f>
        <v>eJ</v>
      </c>
      <c r="AS486" t="s">
        <v>2829</v>
      </c>
      <c r="AT486" t="s">
        <v>4615</v>
      </c>
      <c r="AU486" t="b">
        <f>IF(ckCodingQTable[[#This Row],[ILN]]="N",SUBSTITUTE(AT485," ","")&lt;&gt;SUBSTITUTE(ckCodingQTable[[#This Row],[prop_titl_txt]]," ",""), FALSE)</f>
        <v>0</v>
      </c>
      <c r="AV486">
        <v>0</v>
      </c>
      <c r="AW486" s="13">
        <v>400000</v>
      </c>
      <c r="AX486" s="13">
        <v>400000</v>
      </c>
      <c r="AY486" s="13"/>
      <c r="AZ486" s="13">
        <v>8000</v>
      </c>
      <c r="BA486" s="13"/>
      <c r="BB486" s="13"/>
      <c r="BC486">
        <v>4</v>
      </c>
      <c r="BD486">
        <v>4</v>
      </c>
      <c r="BE486">
        <v>4</v>
      </c>
      <c r="BH486">
        <v>0</v>
      </c>
      <c r="BI486">
        <v>0</v>
      </c>
      <c r="BJ486">
        <v>0</v>
      </c>
      <c r="BK486">
        <v>0</v>
      </c>
      <c r="BL486" t="s">
        <v>4619</v>
      </c>
    </row>
    <row r="487" spans="1:64" x14ac:dyDescent="0.35">
      <c r="A487" s="30"/>
      <c r="B487" s="30">
        <v>43005.673611111109</v>
      </c>
      <c r="C487" t="s">
        <v>2839</v>
      </c>
      <c r="D487" t="s">
        <v>2840</v>
      </c>
      <c r="E487" t="s">
        <v>462</v>
      </c>
      <c r="F487" t="s">
        <v>2819</v>
      </c>
      <c r="G487" t="s">
        <v>2820</v>
      </c>
      <c r="H487" s="21" t="s">
        <v>2821</v>
      </c>
      <c r="I487" s="85">
        <v>1</v>
      </c>
      <c r="J487" s="85">
        <v>0</v>
      </c>
      <c r="L487" t="s">
        <v>757</v>
      </c>
      <c r="M487" t="s">
        <v>4244</v>
      </c>
      <c r="N487" t="str">
        <f>IF(SUM(ckCodingQTable[[#This Row],[NfmlPIs]:[NnonWhtAsnPIs]])&gt;0,"WMD","")</f>
        <v/>
      </c>
      <c r="O487" t="b">
        <f>_xlfn.XOR(IFERROR(MATCH(ckCodingQTable[[#This Row],[st_code]],EpscorTable[],0)&gt;0,FALSE),IFERROR(FIND("9150",ckCodingQTable[[#This Row],[propPRCs]])&gt;0,FALSE))</f>
        <v>0</v>
      </c>
      <c r="P487" s="21" t="b">
        <f>_xlfn.XOR(ckCodingQTable[[#This Row],[wmd]]&lt;&gt;"",IFERROR(FIND("9102",ckCodingQTable[[#This Row],[propPRCs]])&gt;0,FALSE))</f>
        <v>0</v>
      </c>
      <c r="Q487" t="s">
        <v>485</v>
      </c>
      <c r="S487" s="106">
        <f>S486+(ckCodingQTable[[#This Row],[ILN]]&lt;"M")</f>
        <v>268</v>
      </c>
      <c r="T487" s="21" t="s">
        <v>2834</v>
      </c>
      <c r="U487" t="s">
        <v>2186</v>
      </c>
      <c r="V487" s="7" t="str">
        <f>HYPERLINK("https://www.ejacket.nsf.gov/ej/showProposal.do?ID="&amp;ckCodingQTable[[#This Row],[prop_id]],"eJ")</f>
        <v>eJ</v>
      </c>
      <c r="W487" t="s">
        <v>2841</v>
      </c>
      <c r="X487" t="s">
        <v>4620</v>
      </c>
      <c r="Y487" t="s">
        <v>1645</v>
      </c>
      <c r="Z487" t="s">
        <v>3571</v>
      </c>
      <c r="AA487" t="s">
        <v>4621</v>
      </c>
      <c r="AB487" s="109" t="str">
        <f>HYPERLINK("mailto:"&amp;ckCodingQTable[[#This Row],[email]]&amp;"&amp;subject=Your NSF Proposal:  "&amp;ckCodingQTable[[#This Row],[Div]]&amp;" "&amp;ckCodingQTable[[#This Row],[prop_id]], ckCodingQTable[[#This Row],[email]])</f>
        <v>chenliz@eecs.oregonstate.edu</v>
      </c>
      <c r="AC487" s="30">
        <v>43344</v>
      </c>
      <c r="AD487">
        <v>48</v>
      </c>
      <c r="AG487" s="110"/>
      <c r="AI487" s="26"/>
      <c r="AJ487" s="22"/>
      <c r="AN487" s="110"/>
      <c r="AO487" s="110"/>
      <c r="AP487" s="110"/>
      <c r="AQ487" s="110"/>
      <c r="AR487" s="7" t="str">
        <f>HYPERLINK("https://www.ejacket.nsf.gov/ej/showProposal.do?ID="&amp;ckCodingQTable[[#This Row],[prop_id]],"eJ")</f>
        <v>eJ</v>
      </c>
      <c r="AS487" t="s">
        <v>2829</v>
      </c>
      <c r="AT487" t="s">
        <v>4615</v>
      </c>
      <c r="AU487" t="b">
        <f>IF(ckCodingQTable[[#This Row],[ILN]]="N",SUBSTITUTE(AT486," ","")&lt;&gt;SUBSTITUTE(ckCodingQTable[[#This Row],[prop_titl_txt]]," ",""), FALSE)</f>
        <v>0</v>
      </c>
      <c r="AV487">
        <v>0</v>
      </c>
      <c r="AW487" s="13">
        <v>400000</v>
      </c>
      <c r="AX487" s="13">
        <v>400000</v>
      </c>
      <c r="AY487" s="13"/>
      <c r="AZ487" s="13"/>
      <c r="BA487" s="13"/>
      <c r="BB487" s="13"/>
      <c r="BC487">
        <v>5</v>
      </c>
      <c r="BD487">
        <v>4</v>
      </c>
      <c r="BE487">
        <v>3.4</v>
      </c>
      <c r="BH487">
        <v>0</v>
      </c>
      <c r="BI487">
        <v>0</v>
      </c>
      <c r="BJ487">
        <v>0</v>
      </c>
      <c r="BK487">
        <v>0</v>
      </c>
      <c r="BL487" t="s">
        <v>4622</v>
      </c>
    </row>
    <row r="488" spans="1:64" x14ac:dyDescent="0.35">
      <c r="A488" s="30"/>
      <c r="B488" s="30">
        <v>43005.650694444441</v>
      </c>
      <c r="C488" t="s">
        <v>2868</v>
      </c>
      <c r="D488" t="s">
        <v>2869</v>
      </c>
      <c r="E488" t="s">
        <v>468</v>
      </c>
      <c r="F488" t="s">
        <v>2819</v>
      </c>
      <c r="G488" t="s">
        <v>2820</v>
      </c>
      <c r="H488" s="21" t="s">
        <v>2821</v>
      </c>
      <c r="I488" s="85">
        <v>1</v>
      </c>
      <c r="J488" s="85">
        <v>0</v>
      </c>
      <c r="K488" t="s">
        <v>2911</v>
      </c>
      <c r="L488" t="s">
        <v>807</v>
      </c>
      <c r="M488" t="s">
        <v>2833</v>
      </c>
      <c r="N488" t="str">
        <f>IF(SUM(ckCodingQTable[[#This Row],[NfmlPIs]:[NnonWhtAsnPIs]])&gt;0,"WMD","")</f>
        <v>WMD</v>
      </c>
      <c r="O488" t="b">
        <f>_xlfn.XOR(IFERROR(MATCH(ckCodingQTable[[#This Row],[st_code]],EpscorTable[],0)&gt;0,FALSE),IFERROR(FIND("9150",ckCodingQTable[[#This Row],[propPRCs]])&gt;0,FALSE))</f>
        <v>0</v>
      </c>
      <c r="P488" s="21" t="b">
        <f>_xlfn.XOR(ckCodingQTable[[#This Row],[wmd]]&lt;&gt;"",IFERROR(FIND("9102",ckCodingQTable[[#This Row],[propPRCs]])&gt;0,FALSE))</f>
        <v>1</v>
      </c>
      <c r="Q488" t="s">
        <v>468</v>
      </c>
      <c r="S488" s="106">
        <f>S487+(ckCodingQTable[[#This Row],[ILN]]&lt;"M")</f>
        <v>269</v>
      </c>
      <c r="T488" s="21" t="s">
        <v>2824</v>
      </c>
      <c r="U488" t="s">
        <v>2188</v>
      </c>
      <c r="V488" s="7" t="str">
        <f>HYPERLINK("https://www.ejacket.nsf.gov/ej/showProposal.do?ID="&amp;ckCodingQTable[[#This Row],[prop_id]],"eJ")</f>
        <v>eJ</v>
      </c>
      <c r="W488" t="s">
        <v>2871</v>
      </c>
      <c r="X488" t="s">
        <v>2188</v>
      </c>
      <c r="Y488" t="s">
        <v>1694</v>
      </c>
      <c r="Z488" t="s">
        <v>3969</v>
      </c>
      <c r="AA488" t="s">
        <v>542</v>
      </c>
      <c r="AB488" s="109" t="str">
        <f>HYPERLINK("mailto:"&amp;ckCodingQTable[[#This Row],[email]]&amp;"&amp;subject=Your NSF Proposal:  "&amp;ckCodingQTable[[#This Row],[Div]]&amp;" "&amp;ckCodingQTable[[#This Row],[prop_id]], ckCodingQTable[[#This Row],[email]])</f>
        <v>cprose@cs.cmu.edu</v>
      </c>
      <c r="AC488" s="30">
        <v>43344</v>
      </c>
      <c r="AD488">
        <v>36</v>
      </c>
      <c r="AG488" s="110"/>
      <c r="AI488" s="26"/>
      <c r="AJ488" s="22"/>
      <c r="AN488" s="110"/>
      <c r="AO488" s="110"/>
      <c r="AP488" s="110"/>
      <c r="AQ488" s="110"/>
      <c r="AR488" s="7" t="str">
        <f>HYPERLINK("https://www.ejacket.nsf.gov/ej/showProposal.do?ID="&amp;ckCodingQTable[[#This Row],[prop_id]],"eJ")</f>
        <v>eJ</v>
      </c>
      <c r="AS488" t="s">
        <v>2881</v>
      </c>
      <c r="AT488" t="s">
        <v>4623</v>
      </c>
      <c r="AU488" t="b">
        <f>IF(ckCodingQTable[[#This Row],[ILN]]="N",SUBSTITUTE(AT487," ","")&lt;&gt;SUBSTITUTE(ckCodingQTable[[#This Row],[prop_titl_txt]]," ",""), FALSE)</f>
        <v>0</v>
      </c>
      <c r="AV488">
        <v>0</v>
      </c>
      <c r="AW488" s="13">
        <v>700000</v>
      </c>
      <c r="AX488" s="13">
        <v>700000</v>
      </c>
      <c r="AY488" s="13"/>
      <c r="AZ488" s="13">
        <v>27496</v>
      </c>
      <c r="BA488" s="13"/>
      <c r="BB488" s="13"/>
      <c r="BC488">
        <v>6</v>
      </c>
      <c r="BD488">
        <v>9</v>
      </c>
      <c r="BE488">
        <v>2.88</v>
      </c>
      <c r="BG488">
        <v>2.88</v>
      </c>
      <c r="BH488">
        <v>2</v>
      </c>
      <c r="BI488">
        <v>0</v>
      </c>
      <c r="BJ488">
        <v>0</v>
      </c>
      <c r="BK488">
        <v>0</v>
      </c>
      <c r="BL488" t="s">
        <v>3971</v>
      </c>
    </row>
    <row r="489" spans="1:64" x14ac:dyDescent="0.35">
      <c r="A489" s="30"/>
      <c r="B489" s="30">
        <v>43005.584027777775</v>
      </c>
      <c r="C489" t="s">
        <v>2868</v>
      </c>
      <c r="D489" t="s">
        <v>2869</v>
      </c>
      <c r="E489" t="s">
        <v>468</v>
      </c>
      <c r="F489" t="s">
        <v>2819</v>
      </c>
      <c r="G489" t="s">
        <v>2820</v>
      </c>
      <c r="H489" s="21" t="s">
        <v>2821</v>
      </c>
      <c r="I489" s="85">
        <v>1</v>
      </c>
      <c r="J489" s="85">
        <v>0</v>
      </c>
      <c r="K489" t="s">
        <v>2911</v>
      </c>
      <c r="L489" t="s">
        <v>807</v>
      </c>
      <c r="M489" t="s">
        <v>2907</v>
      </c>
      <c r="N489" t="str">
        <f>IF(SUM(ckCodingQTable[[#This Row],[NfmlPIs]:[NnonWhtAsnPIs]])&gt;0,"WMD","")</f>
        <v/>
      </c>
      <c r="O489" t="b">
        <f>_xlfn.XOR(IFERROR(MATCH(ckCodingQTable[[#This Row],[st_code]],EpscorTable[],0)&gt;0,FALSE),IFERROR(FIND("9150",ckCodingQTable[[#This Row],[propPRCs]])&gt;0,FALSE))</f>
        <v>0</v>
      </c>
      <c r="P489" s="21" t="b">
        <f>_xlfn.XOR(ckCodingQTable[[#This Row],[wmd]]&lt;&gt;"",IFERROR(FIND("9102",ckCodingQTable[[#This Row],[propPRCs]])&gt;0,FALSE))</f>
        <v>0</v>
      </c>
      <c r="Q489" t="s">
        <v>468</v>
      </c>
      <c r="S489" s="106">
        <f>S488+(ckCodingQTable[[#This Row],[ILN]]&lt;"M")</f>
        <v>269</v>
      </c>
      <c r="T489" s="21" t="s">
        <v>2834</v>
      </c>
      <c r="U489" t="s">
        <v>2188</v>
      </c>
      <c r="V489" s="7" t="str">
        <f>HYPERLINK("https://www.ejacket.nsf.gov/ej/showProposal.do?ID="&amp;ckCodingQTable[[#This Row],[prop_id]],"eJ")</f>
        <v>eJ</v>
      </c>
      <c r="W489" t="s">
        <v>2871</v>
      </c>
      <c r="X489" t="s">
        <v>4624</v>
      </c>
      <c r="Y489" t="s">
        <v>4625</v>
      </c>
      <c r="Z489" t="s">
        <v>4626</v>
      </c>
      <c r="AA489" t="s">
        <v>713</v>
      </c>
      <c r="AB489" s="109" t="str">
        <f>HYPERLINK("mailto:"&amp;ckCodingQTable[[#This Row],[email]]&amp;"&amp;subject=Your NSF Proposal:  "&amp;ckCodingQTable[[#This Row],[Div]]&amp;" "&amp;ckCodingQTable[[#This Row],[prop_id]], ckCodingQTable[[#This Row],[email]])</f>
        <v>tdillahu@umich.edu</v>
      </c>
      <c r="AC489" s="30">
        <v>43344</v>
      </c>
      <c r="AD489">
        <v>36</v>
      </c>
      <c r="AG489" s="110"/>
      <c r="AI489" s="26"/>
      <c r="AJ489" s="22"/>
      <c r="AN489" s="110"/>
      <c r="AO489" s="110"/>
      <c r="AP489" s="110"/>
      <c r="AQ489" s="110"/>
      <c r="AR489" s="7" t="str">
        <f>HYPERLINK("https://www.ejacket.nsf.gov/ej/showProposal.do?ID="&amp;ckCodingQTable[[#This Row],[prop_id]],"eJ")</f>
        <v>eJ</v>
      </c>
      <c r="AS489" t="s">
        <v>2881</v>
      </c>
      <c r="AT489" t="s">
        <v>4623</v>
      </c>
      <c r="AU489" t="b">
        <f>IF(ckCodingQTable[[#This Row],[ILN]]="N",SUBSTITUTE(AT488," ","")&lt;&gt;SUBSTITUTE(ckCodingQTable[[#This Row],[prop_titl_txt]]," ",""), FALSE)</f>
        <v>0</v>
      </c>
      <c r="AV489">
        <v>0</v>
      </c>
      <c r="AW489" s="13">
        <v>300000</v>
      </c>
      <c r="AX489" s="13">
        <v>300000</v>
      </c>
      <c r="AY489" s="13"/>
      <c r="AZ489" s="13"/>
      <c r="BA489" s="13"/>
      <c r="BB489" s="13"/>
      <c r="BC489">
        <v>4</v>
      </c>
      <c r="BD489">
        <v>3</v>
      </c>
      <c r="BE489">
        <v>2.63</v>
      </c>
      <c r="BH489">
        <v>0</v>
      </c>
      <c r="BI489">
        <v>0</v>
      </c>
      <c r="BJ489">
        <v>0</v>
      </c>
      <c r="BK489">
        <v>0</v>
      </c>
      <c r="BL489" t="s">
        <v>4627</v>
      </c>
    </row>
    <row r="490" spans="1:64" x14ac:dyDescent="0.35">
      <c r="A490" s="30"/>
      <c r="B490" s="30">
        <v>43005.713194444441</v>
      </c>
      <c r="C490" t="s">
        <v>2868</v>
      </c>
      <c r="D490" t="s">
        <v>2869</v>
      </c>
      <c r="E490" t="s">
        <v>468</v>
      </c>
      <c r="F490" t="s">
        <v>2819</v>
      </c>
      <c r="G490" t="s">
        <v>2820</v>
      </c>
      <c r="H490" s="21" t="s">
        <v>2821</v>
      </c>
      <c r="I490" s="85">
        <v>1</v>
      </c>
      <c r="J490" s="85">
        <v>0</v>
      </c>
      <c r="K490" t="s">
        <v>2911</v>
      </c>
      <c r="L490" t="s">
        <v>807</v>
      </c>
      <c r="M490" t="s">
        <v>2885</v>
      </c>
      <c r="N490" t="str">
        <f>IF(SUM(ckCodingQTable[[#This Row],[NfmlPIs]:[NnonWhtAsnPIs]])&gt;0,"WMD","")</f>
        <v/>
      </c>
      <c r="O490" t="b">
        <f>_xlfn.XOR(IFERROR(MATCH(ckCodingQTable[[#This Row],[st_code]],EpscorTable[],0)&gt;0,FALSE),IFERROR(FIND("9150",ckCodingQTable[[#This Row],[propPRCs]])&gt;0,FALSE))</f>
        <v>0</v>
      </c>
      <c r="P490" s="21" t="b">
        <f>_xlfn.XOR(ckCodingQTable[[#This Row],[wmd]]&lt;&gt;"",IFERROR(FIND("9102",ckCodingQTable[[#This Row],[propPRCs]])&gt;0,FALSE))</f>
        <v>0</v>
      </c>
      <c r="Q490" t="s">
        <v>468</v>
      </c>
      <c r="S490" s="106">
        <f>S489+(ckCodingQTable[[#This Row],[ILN]]&lt;"M")</f>
        <v>269</v>
      </c>
      <c r="T490" s="21" t="s">
        <v>2834</v>
      </c>
      <c r="U490" t="s">
        <v>2188</v>
      </c>
      <c r="V490" s="7" t="str">
        <f>HYPERLINK("https://www.ejacket.nsf.gov/ej/showProposal.do?ID="&amp;ckCodingQTable[[#This Row],[prop_id]],"eJ")</f>
        <v>eJ</v>
      </c>
      <c r="W490" t="s">
        <v>2871</v>
      </c>
      <c r="X490" t="s">
        <v>4628</v>
      </c>
      <c r="Y490" t="s">
        <v>4629</v>
      </c>
      <c r="Z490" t="s">
        <v>3476</v>
      </c>
      <c r="AA490" t="s">
        <v>4630</v>
      </c>
      <c r="AB490" s="109" t="str">
        <f>HYPERLINK("mailto:"&amp;ckCodingQTable[[#This Row],[email]]&amp;"&amp;subject=Your NSF Proposal:  "&amp;ckCodingQTable[[#This Row],[Div]]&amp;" "&amp;ckCodingQTable[[#This Row],[prop_id]], ckCodingQTable[[#This Row],[email]])</f>
        <v>jason.levin@wgu.edu</v>
      </c>
      <c r="AC490" s="30">
        <v>43282</v>
      </c>
      <c r="AD490">
        <v>36</v>
      </c>
      <c r="AG490" s="110"/>
      <c r="AI490" s="26"/>
      <c r="AJ490" s="22"/>
      <c r="AN490" s="110"/>
      <c r="AO490" s="110"/>
      <c r="AP490" s="110"/>
      <c r="AQ490" s="110"/>
      <c r="AR490" s="7" t="str">
        <f>HYPERLINK("https://www.ejacket.nsf.gov/ej/showProposal.do?ID="&amp;ckCodingQTable[[#This Row],[prop_id]],"eJ")</f>
        <v>eJ</v>
      </c>
      <c r="AS490" t="s">
        <v>2881</v>
      </c>
      <c r="AT490" t="s">
        <v>4631</v>
      </c>
      <c r="AU490" t="b">
        <f>IF(ckCodingQTable[[#This Row],[ILN]]="N",SUBSTITUTE(AT489," ","")&lt;&gt;SUBSTITUTE(ckCodingQTable[[#This Row],[prop_titl_txt]]," ",""), FALSE)</f>
        <v>0</v>
      </c>
      <c r="AV490">
        <v>0</v>
      </c>
      <c r="AW490" s="13">
        <v>199998</v>
      </c>
      <c r="AX490" s="13">
        <v>199998</v>
      </c>
      <c r="AY490" s="13"/>
      <c r="AZ490" s="13"/>
      <c r="BA490" s="13"/>
      <c r="BB490" s="13"/>
      <c r="BD490">
        <v>3</v>
      </c>
      <c r="BG490">
        <v>2.16</v>
      </c>
      <c r="BH490">
        <v>0</v>
      </c>
      <c r="BI490">
        <v>0</v>
      </c>
      <c r="BJ490">
        <v>0</v>
      </c>
      <c r="BK490">
        <v>0</v>
      </c>
      <c r="BL490" t="s">
        <v>4632</v>
      </c>
    </row>
    <row r="491" spans="1:64" x14ac:dyDescent="0.35">
      <c r="A491" s="30"/>
      <c r="B491" s="30">
        <v>43005.651388888888</v>
      </c>
      <c r="C491" t="s">
        <v>2868</v>
      </c>
      <c r="D491" t="s">
        <v>2869</v>
      </c>
      <c r="E491" t="s">
        <v>468</v>
      </c>
      <c r="F491" t="s">
        <v>2819</v>
      </c>
      <c r="G491" t="s">
        <v>2820</v>
      </c>
      <c r="H491" s="21" t="s">
        <v>2821</v>
      </c>
      <c r="I491" s="85">
        <v>1</v>
      </c>
      <c r="J491" s="85">
        <v>0</v>
      </c>
      <c r="K491" t="s">
        <v>2911</v>
      </c>
      <c r="L491" t="s">
        <v>800</v>
      </c>
      <c r="M491" t="s">
        <v>2862</v>
      </c>
      <c r="N491" t="str">
        <f>IF(SUM(ckCodingQTable[[#This Row],[NfmlPIs]:[NnonWhtAsnPIs]])&gt;0,"WMD","")</f>
        <v/>
      </c>
      <c r="O491" t="b">
        <f>_xlfn.XOR(IFERROR(MATCH(ckCodingQTable[[#This Row],[st_code]],EpscorTable[],0)&gt;0,FALSE),IFERROR(FIND("9150",ckCodingQTable[[#This Row],[propPRCs]])&gt;0,FALSE))</f>
        <v>0</v>
      </c>
      <c r="P491" s="21" t="b">
        <f>_xlfn.XOR(ckCodingQTable[[#This Row],[wmd]]&lt;&gt;"",IFERROR(FIND("9102",ckCodingQTable[[#This Row],[propPRCs]])&gt;0,FALSE))</f>
        <v>0</v>
      </c>
      <c r="Q491" t="s">
        <v>468</v>
      </c>
      <c r="S491" s="106">
        <f>S490+(ckCodingQTable[[#This Row],[ILN]]&lt;"M")</f>
        <v>270</v>
      </c>
      <c r="T491" s="21" t="s">
        <v>2824</v>
      </c>
      <c r="U491" t="s">
        <v>2190</v>
      </c>
      <c r="V491" s="7" t="str">
        <f>HYPERLINK("https://www.ejacket.nsf.gov/ej/showProposal.do?ID="&amp;ckCodingQTable[[#This Row],[prop_id]],"eJ")</f>
        <v>eJ</v>
      </c>
      <c r="W491" t="s">
        <v>2871</v>
      </c>
      <c r="X491" t="s">
        <v>2190</v>
      </c>
      <c r="Y491" t="s">
        <v>2191</v>
      </c>
      <c r="Z491" t="s">
        <v>3699</v>
      </c>
      <c r="AA491" t="s">
        <v>597</v>
      </c>
      <c r="AB491" s="109" t="str">
        <f>HYPERLINK("mailto:"&amp;ckCodingQTable[[#This Row],[email]]&amp;"&amp;subject=Your NSF Proposal:  "&amp;ckCodingQTable[[#This Row],[Div]]&amp;" "&amp;ckCodingQTable[[#This Row],[prop_id]], ckCodingQTable[[#This Row],[email]])</f>
        <v>r.platt@neu.edu</v>
      </c>
      <c r="AC491" s="30">
        <v>43313</v>
      </c>
      <c r="AD491">
        <v>48</v>
      </c>
      <c r="AG491" s="110"/>
      <c r="AI491" s="26"/>
      <c r="AJ491" s="22"/>
      <c r="AN491" s="110"/>
      <c r="AO491" s="110"/>
      <c r="AP491" s="110"/>
      <c r="AQ491" s="110"/>
      <c r="AR491" s="7" t="str">
        <f>HYPERLINK("https://www.ejacket.nsf.gov/ej/showProposal.do?ID="&amp;ckCodingQTable[[#This Row],[prop_id]],"eJ")</f>
        <v>eJ</v>
      </c>
      <c r="AS491" t="s">
        <v>2829</v>
      </c>
      <c r="AT491" t="s">
        <v>4633</v>
      </c>
      <c r="AU491" t="b">
        <f>IF(ckCodingQTable[[#This Row],[ILN]]="N",SUBSTITUTE(AT490," ","")&lt;&gt;SUBSTITUTE(ckCodingQTable[[#This Row],[prop_titl_txt]]," ",""), FALSE)</f>
        <v>0</v>
      </c>
      <c r="AV491">
        <v>0</v>
      </c>
      <c r="AW491" s="13">
        <v>724780</v>
      </c>
      <c r="AX491" s="13">
        <v>724780</v>
      </c>
      <c r="AY491" s="13"/>
      <c r="AZ491" s="13">
        <v>8367</v>
      </c>
      <c r="BA491" s="13"/>
      <c r="BB491" s="13"/>
      <c r="BC491">
        <v>8</v>
      </c>
      <c r="BD491">
        <v>4</v>
      </c>
      <c r="BE491">
        <v>4</v>
      </c>
      <c r="BH491">
        <v>0</v>
      </c>
      <c r="BI491">
        <v>0</v>
      </c>
      <c r="BJ491">
        <v>0</v>
      </c>
      <c r="BK491">
        <v>0</v>
      </c>
      <c r="BL491" t="s">
        <v>4634</v>
      </c>
    </row>
    <row r="492" spans="1:64" x14ac:dyDescent="0.35">
      <c r="A492" s="30"/>
      <c r="B492" s="30">
        <v>43005.396527777775</v>
      </c>
      <c r="C492" t="s">
        <v>2868</v>
      </c>
      <c r="D492" t="s">
        <v>2869</v>
      </c>
      <c r="E492" t="s">
        <v>468</v>
      </c>
      <c r="F492" t="s">
        <v>2819</v>
      </c>
      <c r="G492" t="s">
        <v>2820</v>
      </c>
      <c r="H492" s="21" t="s">
        <v>2821</v>
      </c>
      <c r="I492" s="85">
        <v>1</v>
      </c>
      <c r="J492" s="85">
        <v>0</v>
      </c>
      <c r="K492" t="s">
        <v>2911</v>
      </c>
      <c r="L492" t="s">
        <v>800</v>
      </c>
      <c r="M492" t="s">
        <v>2862</v>
      </c>
      <c r="N492" t="str">
        <f>IF(SUM(ckCodingQTable[[#This Row],[NfmlPIs]:[NnonWhtAsnPIs]])&gt;0,"WMD","")</f>
        <v>WMD</v>
      </c>
      <c r="O492" t="b">
        <f>_xlfn.XOR(IFERROR(MATCH(ckCodingQTable[[#This Row],[st_code]],EpscorTable[],0)&gt;0,FALSE),IFERROR(FIND("9150",ckCodingQTable[[#This Row],[propPRCs]])&gt;0,FALSE))</f>
        <v>0</v>
      </c>
      <c r="P492" s="21" t="b">
        <f>_xlfn.XOR(ckCodingQTable[[#This Row],[wmd]]&lt;&gt;"",IFERROR(FIND("9102",ckCodingQTable[[#This Row],[propPRCs]])&gt;0,FALSE))</f>
        <v>1</v>
      </c>
      <c r="Q492" t="s">
        <v>468</v>
      </c>
      <c r="S492" s="106">
        <f>S491+(ckCodingQTable[[#This Row],[ILN]]&lt;"M")</f>
        <v>270</v>
      </c>
      <c r="T492" s="21" t="s">
        <v>2834</v>
      </c>
      <c r="U492" t="s">
        <v>2190</v>
      </c>
      <c r="V492" s="7" t="str">
        <f>HYPERLINK("https://www.ejacket.nsf.gov/ej/showProposal.do?ID="&amp;ckCodingQTable[[#This Row],[prop_id]],"eJ")</f>
        <v>eJ</v>
      </c>
      <c r="W492" t="s">
        <v>2871</v>
      </c>
      <c r="X492" t="s">
        <v>4635</v>
      </c>
      <c r="Y492" t="s">
        <v>4636</v>
      </c>
      <c r="Z492" t="s">
        <v>3032</v>
      </c>
      <c r="AA492" t="s">
        <v>4637</v>
      </c>
      <c r="AB492" s="109" t="str">
        <f>HYPERLINK("mailto:"&amp;ckCodingQTable[[#This Row],[email]]&amp;"&amp;subject=Your NSF Proposal:  "&amp;ckCodingQTable[[#This Row],[Div]]&amp;" "&amp;ckCodingQTable[[#This Row],[prop_id]], ckCodingQTable[[#This Row],[email]])</f>
        <v>holly@cs.uml.edu</v>
      </c>
      <c r="AC492" s="30">
        <v>43313</v>
      </c>
      <c r="AD492">
        <v>48</v>
      </c>
      <c r="AG492" s="110"/>
      <c r="AI492" s="26"/>
      <c r="AJ492" s="22"/>
      <c r="AN492" s="110"/>
      <c r="AO492" s="110"/>
      <c r="AP492" s="110"/>
      <c r="AQ492" s="110"/>
      <c r="AR492" s="7" t="str">
        <f>HYPERLINK("https://www.ejacket.nsf.gov/ej/showProposal.do?ID="&amp;ckCodingQTable[[#This Row],[prop_id]],"eJ")</f>
        <v>eJ</v>
      </c>
      <c r="AS492" t="s">
        <v>2829</v>
      </c>
      <c r="AT492" t="s">
        <v>4633</v>
      </c>
      <c r="AU492" t="b">
        <f>IF(ckCodingQTable[[#This Row],[ILN]]="N",SUBSTITUTE(AT491," ","")&lt;&gt;SUBSTITUTE(ckCodingQTable[[#This Row],[prop_titl_txt]]," ",""), FALSE)</f>
        <v>0</v>
      </c>
      <c r="AV492">
        <v>0</v>
      </c>
      <c r="AW492" s="13">
        <v>475000</v>
      </c>
      <c r="AX492" s="13">
        <v>475000</v>
      </c>
      <c r="AY492" s="13">
        <v>62000</v>
      </c>
      <c r="AZ492" s="13"/>
      <c r="BA492" s="13"/>
      <c r="BB492" s="13"/>
      <c r="BC492">
        <v>4</v>
      </c>
      <c r="BD492">
        <v>4</v>
      </c>
      <c r="BE492">
        <v>4</v>
      </c>
      <c r="BH492">
        <v>2</v>
      </c>
      <c r="BI492">
        <v>0</v>
      </c>
      <c r="BJ492">
        <v>0</v>
      </c>
      <c r="BK492">
        <v>0</v>
      </c>
      <c r="BL492" t="s">
        <v>4638</v>
      </c>
    </row>
    <row r="493" spans="1:64" x14ac:dyDescent="0.35">
      <c r="A493" s="30"/>
      <c r="B493" s="30">
        <v>43005.652777777781</v>
      </c>
      <c r="C493" t="s">
        <v>2868</v>
      </c>
      <c r="D493" t="s">
        <v>2869</v>
      </c>
      <c r="E493" t="s">
        <v>468</v>
      </c>
      <c r="F493" t="s">
        <v>2819</v>
      </c>
      <c r="G493" t="s">
        <v>2820</v>
      </c>
      <c r="H493" s="21" t="s">
        <v>2821</v>
      </c>
      <c r="I493" s="85">
        <v>1</v>
      </c>
      <c r="J493" s="85">
        <v>0</v>
      </c>
      <c r="K493" t="s">
        <v>3496</v>
      </c>
      <c r="L493" t="s">
        <v>807</v>
      </c>
      <c r="M493" t="s">
        <v>3037</v>
      </c>
      <c r="N493" t="str">
        <f>IF(SUM(ckCodingQTable[[#This Row],[NfmlPIs]:[NnonWhtAsnPIs]])&gt;0,"WMD","")</f>
        <v>WMD</v>
      </c>
      <c r="O493" t="b">
        <f>_xlfn.XOR(IFERROR(MATCH(ckCodingQTable[[#This Row],[st_code]],EpscorTable[],0)&gt;0,FALSE),IFERROR(FIND("9150",ckCodingQTable[[#This Row],[propPRCs]])&gt;0,FALSE))</f>
        <v>0</v>
      </c>
      <c r="P493" s="21" t="b">
        <f>_xlfn.XOR(ckCodingQTable[[#This Row],[wmd]]&lt;&gt;"",IFERROR(FIND("9102",ckCodingQTable[[#This Row],[propPRCs]])&gt;0,FALSE))</f>
        <v>1</v>
      </c>
      <c r="Q493" t="s">
        <v>4639</v>
      </c>
      <c r="S493" s="106">
        <f>S492+(ckCodingQTable[[#This Row],[ILN]]&lt;"M")</f>
        <v>271</v>
      </c>
      <c r="T493" s="21" t="s">
        <v>2824</v>
      </c>
      <c r="U493" t="s">
        <v>2193</v>
      </c>
      <c r="V493" s="7" t="str">
        <f>HYPERLINK("https://www.ejacket.nsf.gov/ej/showProposal.do?ID="&amp;ckCodingQTable[[#This Row],[prop_id]],"eJ")</f>
        <v>eJ</v>
      </c>
      <c r="W493" t="s">
        <v>2871</v>
      </c>
      <c r="X493" t="s">
        <v>2193</v>
      </c>
      <c r="Y493" t="s">
        <v>2194</v>
      </c>
      <c r="Z493" t="s">
        <v>4640</v>
      </c>
      <c r="AA493" t="s">
        <v>3039</v>
      </c>
      <c r="AB493" s="109" t="str">
        <f>HYPERLINK("mailto:"&amp;ckCodingQTable[[#This Row],[email]]&amp;"&amp;subject=Your NSF Proposal:  "&amp;ckCodingQTable[[#This Row],[Div]]&amp;" "&amp;ckCodingQTable[[#This Row],[prop_id]], ckCodingQTable[[#This Row],[email]])</f>
        <v>nchawla@nd.edu</v>
      </c>
      <c r="AC493" s="30">
        <v>43191</v>
      </c>
      <c r="AD493">
        <v>48</v>
      </c>
      <c r="AG493" s="110"/>
      <c r="AI493" s="26"/>
      <c r="AJ493" s="22"/>
      <c r="AN493" s="110"/>
      <c r="AO493" s="110"/>
      <c r="AP493" s="110"/>
      <c r="AQ493" s="110"/>
      <c r="AR493" s="7" t="str">
        <f>HYPERLINK("https://www.ejacket.nsf.gov/ej/showProposal.do?ID="&amp;ckCodingQTable[[#This Row],[prop_id]],"eJ")</f>
        <v>eJ</v>
      </c>
      <c r="AS493" t="s">
        <v>2829</v>
      </c>
      <c r="AT493" t="s">
        <v>4641</v>
      </c>
      <c r="AU493" t="b">
        <f>IF(ckCodingQTable[[#This Row],[ILN]]="N",SUBSTITUTE(AT492," ","")&lt;&gt;SUBSTITUTE(ckCodingQTable[[#This Row],[prop_titl_txt]]," ",""), FALSE)</f>
        <v>0</v>
      </c>
      <c r="AV493">
        <v>0</v>
      </c>
      <c r="AW493" s="13">
        <v>1000020</v>
      </c>
      <c r="AX493" s="13">
        <v>1000020</v>
      </c>
      <c r="AY493" s="13"/>
      <c r="AZ493" s="13">
        <v>6000</v>
      </c>
      <c r="BA493" s="13"/>
      <c r="BB493" s="13"/>
      <c r="BC493">
        <v>9</v>
      </c>
      <c r="BD493">
        <v>9</v>
      </c>
      <c r="BE493">
        <v>9</v>
      </c>
      <c r="BH493">
        <v>2</v>
      </c>
      <c r="BI493">
        <v>0</v>
      </c>
      <c r="BJ493">
        <v>0</v>
      </c>
      <c r="BK493">
        <v>0</v>
      </c>
      <c r="BL493" t="s">
        <v>4642</v>
      </c>
    </row>
    <row r="494" spans="1:64" x14ac:dyDescent="0.35">
      <c r="A494" s="30"/>
      <c r="B494" s="30">
        <v>43005.548611111109</v>
      </c>
      <c r="C494" t="s">
        <v>2868</v>
      </c>
      <c r="D494" t="s">
        <v>2869</v>
      </c>
      <c r="E494" t="s">
        <v>468</v>
      </c>
      <c r="F494" t="s">
        <v>2819</v>
      </c>
      <c r="G494" t="s">
        <v>2820</v>
      </c>
      <c r="H494" s="21" t="s">
        <v>2821</v>
      </c>
      <c r="I494" s="85">
        <v>1</v>
      </c>
      <c r="J494" s="85">
        <v>0</v>
      </c>
      <c r="K494" t="s">
        <v>3496</v>
      </c>
      <c r="L494" t="s">
        <v>807</v>
      </c>
      <c r="M494" t="s">
        <v>2833</v>
      </c>
      <c r="N494" t="str">
        <f>IF(SUM(ckCodingQTable[[#This Row],[NfmlPIs]:[NnonWhtAsnPIs]])&gt;0,"WMD","")</f>
        <v>WMD</v>
      </c>
      <c r="O494" t="b">
        <f>_xlfn.XOR(IFERROR(MATCH(ckCodingQTable[[#This Row],[st_code]],EpscorTable[],0)&gt;0,FALSE),IFERROR(FIND("9150",ckCodingQTable[[#This Row],[propPRCs]])&gt;0,FALSE))</f>
        <v>0</v>
      </c>
      <c r="P494" s="21" t="b">
        <f>_xlfn.XOR(ckCodingQTable[[#This Row],[wmd]]&lt;&gt;"",IFERROR(FIND("9102",ckCodingQTable[[#This Row],[propPRCs]])&gt;0,FALSE))</f>
        <v>1</v>
      </c>
      <c r="Q494" t="s">
        <v>4639</v>
      </c>
      <c r="S494" s="106">
        <f>S493+(ckCodingQTable[[#This Row],[ILN]]&lt;"M")</f>
        <v>271</v>
      </c>
      <c r="T494" s="21" t="s">
        <v>2834</v>
      </c>
      <c r="U494" t="s">
        <v>2193</v>
      </c>
      <c r="V494" s="7" t="str">
        <f>HYPERLINK("https://www.ejacket.nsf.gov/ej/showProposal.do?ID="&amp;ckCodingQTable[[#This Row],[prop_id]],"eJ")</f>
        <v>eJ</v>
      </c>
      <c r="W494" t="s">
        <v>2871</v>
      </c>
      <c r="X494" t="s">
        <v>4643</v>
      </c>
      <c r="Y494" t="s">
        <v>4644</v>
      </c>
      <c r="Z494" t="s">
        <v>4645</v>
      </c>
      <c r="AA494" t="s">
        <v>542</v>
      </c>
      <c r="AB494" s="109" t="str">
        <f>HYPERLINK("mailto:"&amp;ckCodingQTable[[#This Row],[email]]&amp;"&amp;subject=Your NSF Proposal:  "&amp;ckCodingQTable[[#This Row],[Div]]&amp;" "&amp;ckCodingQTable[[#This Row],[prop_id]], ckCodingQTable[[#This Row],[email]])</f>
        <v>kathleen.carley@cs.cmu.edu</v>
      </c>
      <c r="AC494" s="30">
        <v>43101</v>
      </c>
      <c r="AD494">
        <v>36</v>
      </c>
      <c r="AG494" s="110"/>
      <c r="AI494" s="26"/>
      <c r="AJ494" s="22"/>
      <c r="AN494" s="110"/>
      <c r="AO494" s="110"/>
      <c r="AP494" s="110"/>
      <c r="AQ494" s="110"/>
      <c r="AR494" s="7" t="str">
        <f>HYPERLINK("https://www.ejacket.nsf.gov/ej/showProposal.do?ID="&amp;ckCodingQTable[[#This Row],[prop_id]],"eJ")</f>
        <v>eJ</v>
      </c>
      <c r="AS494" t="s">
        <v>2829</v>
      </c>
      <c r="AT494" t="s">
        <v>4641</v>
      </c>
      <c r="AU494" t="b">
        <f>IF(ckCodingQTable[[#This Row],[ILN]]="N",SUBSTITUTE(AT493," ","")&lt;&gt;SUBSTITUTE(ckCodingQTable[[#This Row],[prop_titl_txt]]," ",""), FALSE)</f>
        <v>0</v>
      </c>
      <c r="AV494">
        <v>0</v>
      </c>
      <c r="AW494" s="13">
        <v>300000</v>
      </c>
      <c r="AX494" s="13">
        <v>300000</v>
      </c>
      <c r="AY494" s="13"/>
      <c r="AZ494" s="13"/>
      <c r="BA494" s="13"/>
      <c r="BB494" s="13"/>
      <c r="BC494">
        <v>3</v>
      </c>
      <c r="BD494">
        <v>3</v>
      </c>
      <c r="BE494">
        <v>3</v>
      </c>
      <c r="BH494">
        <v>2</v>
      </c>
      <c r="BI494">
        <v>0</v>
      </c>
      <c r="BJ494">
        <v>0</v>
      </c>
      <c r="BK494">
        <v>0</v>
      </c>
      <c r="BL494" t="s">
        <v>4646</v>
      </c>
    </row>
    <row r="495" spans="1:64" x14ac:dyDescent="0.35">
      <c r="A495" s="30"/>
      <c r="B495" s="30">
        <v>43005.676388888889</v>
      </c>
      <c r="C495" t="s">
        <v>2868</v>
      </c>
      <c r="D495" t="s">
        <v>2869</v>
      </c>
      <c r="E495" t="s">
        <v>468</v>
      </c>
      <c r="F495" t="s">
        <v>2819</v>
      </c>
      <c r="G495" t="s">
        <v>2820</v>
      </c>
      <c r="H495" s="21" t="s">
        <v>2821</v>
      </c>
      <c r="I495" s="85">
        <v>1</v>
      </c>
      <c r="J495" s="85">
        <v>0</v>
      </c>
      <c r="K495" t="s">
        <v>3496</v>
      </c>
      <c r="L495" t="s">
        <v>807</v>
      </c>
      <c r="M495" t="s">
        <v>112</v>
      </c>
      <c r="N495" t="str">
        <f>IF(SUM(ckCodingQTable[[#This Row],[NfmlPIs]:[NnonWhtAsnPIs]])&gt;0,"WMD","")</f>
        <v/>
      </c>
      <c r="O495" t="b">
        <f>_xlfn.XOR(IFERROR(MATCH(ckCodingQTable[[#This Row],[st_code]],EpscorTable[],0)&gt;0,FALSE),IFERROR(FIND("9150",ckCodingQTable[[#This Row],[propPRCs]])&gt;0,FALSE))</f>
        <v>0</v>
      </c>
      <c r="P495" s="21" t="b">
        <f>_xlfn.XOR(ckCodingQTable[[#This Row],[wmd]]&lt;&gt;"",IFERROR(FIND("9102",ckCodingQTable[[#This Row],[propPRCs]])&gt;0,FALSE))</f>
        <v>0</v>
      </c>
      <c r="Q495" t="s">
        <v>4647</v>
      </c>
      <c r="S495" s="106">
        <f>S494+(ckCodingQTable[[#This Row],[ILN]]&lt;"M")</f>
        <v>271</v>
      </c>
      <c r="T495" s="21" t="s">
        <v>2834</v>
      </c>
      <c r="U495" t="s">
        <v>2193</v>
      </c>
      <c r="V495" s="7" t="str">
        <f>HYPERLINK("https://www.ejacket.nsf.gov/ej/showProposal.do?ID="&amp;ckCodingQTable[[#This Row],[prop_id]],"eJ")</f>
        <v>eJ</v>
      </c>
      <c r="W495" t="s">
        <v>2871</v>
      </c>
      <c r="X495" t="s">
        <v>4648</v>
      </c>
      <c r="Y495" t="s">
        <v>4649</v>
      </c>
      <c r="Z495" t="s">
        <v>4650</v>
      </c>
      <c r="AA495" t="s">
        <v>4651</v>
      </c>
      <c r="AB495" s="109" t="str">
        <f>HYPERLINK("mailto:"&amp;ckCodingQTable[[#This Row],[email]]&amp;"&amp;subject=Your NSF Proposal:  "&amp;ckCodingQTable[[#This Row],[Div]]&amp;" "&amp;ckCodingQTable[[#This Row],[prop_id]], ckCodingQTable[[#This Row],[email]])</f>
        <v>tdesell@cs.und.edu</v>
      </c>
      <c r="AC495" s="30">
        <v>43101</v>
      </c>
      <c r="AD495">
        <v>36</v>
      </c>
      <c r="AG495" s="110"/>
      <c r="AI495" s="26"/>
      <c r="AJ495" s="22"/>
      <c r="AN495" s="110"/>
      <c r="AO495" s="110"/>
      <c r="AP495" s="110"/>
      <c r="AQ495" s="110"/>
      <c r="AR495" s="7" t="str">
        <f>HYPERLINK("https://www.ejacket.nsf.gov/ej/showProposal.do?ID="&amp;ckCodingQTable[[#This Row],[prop_id]],"eJ")</f>
        <v>eJ</v>
      </c>
      <c r="AS495" t="s">
        <v>2829</v>
      </c>
      <c r="AT495" t="s">
        <v>4641</v>
      </c>
      <c r="AU495" t="b">
        <f>IF(ckCodingQTable[[#This Row],[ILN]]="N",SUBSTITUTE(AT494," ","")&lt;&gt;SUBSTITUTE(ckCodingQTable[[#This Row],[prop_titl_txt]]," ",""), FALSE)</f>
        <v>0</v>
      </c>
      <c r="AV495">
        <v>0</v>
      </c>
      <c r="AW495" s="13">
        <v>586730</v>
      </c>
      <c r="AX495" s="13">
        <v>586730</v>
      </c>
      <c r="AY495" s="13"/>
      <c r="AZ495" s="13">
        <v>9000</v>
      </c>
      <c r="BA495" s="13"/>
      <c r="BB495" s="13"/>
      <c r="BC495">
        <v>6</v>
      </c>
      <c r="BD495">
        <v>6</v>
      </c>
      <c r="BE495">
        <v>6</v>
      </c>
      <c r="BH495">
        <v>0</v>
      </c>
      <c r="BI495">
        <v>0</v>
      </c>
      <c r="BJ495">
        <v>0</v>
      </c>
      <c r="BK495">
        <v>0</v>
      </c>
      <c r="BL495" t="s">
        <v>4652</v>
      </c>
    </row>
    <row r="496" spans="1:64" x14ac:dyDescent="0.35">
      <c r="A496" s="30"/>
      <c r="B496" s="30">
        <v>43005.744444444441</v>
      </c>
      <c r="C496" t="s">
        <v>2868</v>
      </c>
      <c r="D496" t="s">
        <v>2869</v>
      </c>
      <c r="E496" t="s">
        <v>468</v>
      </c>
      <c r="F496" t="s">
        <v>2819</v>
      </c>
      <c r="G496" t="s">
        <v>2820</v>
      </c>
      <c r="H496" s="21" t="s">
        <v>2821</v>
      </c>
      <c r="I496" s="85">
        <v>1</v>
      </c>
      <c r="J496" s="85">
        <v>0</v>
      </c>
      <c r="K496" t="s">
        <v>3496</v>
      </c>
      <c r="L496" t="s">
        <v>807</v>
      </c>
      <c r="M496" t="s">
        <v>3162</v>
      </c>
      <c r="N496" t="str">
        <f>IF(SUM(ckCodingQTable[[#This Row],[NfmlPIs]:[NnonWhtAsnPIs]])&gt;0,"WMD","")</f>
        <v/>
      </c>
      <c r="O496" t="b">
        <f>_xlfn.XOR(IFERROR(MATCH(ckCodingQTable[[#This Row],[st_code]],EpscorTable[],0)&gt;0,FALSE),IFERROR(FIND("9150",ckCodingQTable[[#This Row],[propPRCs]])&gt;0,FALSE))</f>
        <v>0</v>
      </c>
      <c r="P496" s="21" t="b">
        <f>_xlfn.XOR(ckCodingQTable[[#This Row],[wmd]]&lt;&gt;"",IFERROR(FIND("9102",ckCodingQTable[[#This Row],[propPRCs]])&gt;0,FALSE))</f>
        <v>0</v>
      </c>
      <c r="Q496" t="s">
        <v>4639</v>
      </c>
      <c r="S496" s="106">
        <f>S495+(ckCodingQTable[[#This Row],[ILN]]&lt;"M")</f>
        <v>271</v>
      </c>
      <c r="T496" s="21" t="s">
        <v>2834</v>
      </c>
      <c r="U496" t="s">
        <v>2193</v>
      </c>
      <c r="V496" s="7" t="str">
        <f>HYPERLINK("https://www.ejacket.nsf.gov/ej/showProposal.do?ID="&amp;ckCodingQTable[[#This Row],[prop_id]],"eJ")</f>
        <v>eJ</v>
      </c>
      <c r="W496" t="s">
        <v>2871</v>
      </c>
      <c r="X496" t="s">
        <v>4653</v>
      </c>
      <c r="Y496" t="s">
        <v>976</v>
      </c>
      <c r="Z496" t="s">
        <v>4334</v>
      </c>
      <c r="AA496" t="s">
        <v>676</v>
      </c>
      <c r="AB496" s="109" t="str">
        <f>HYPERLINK("mailto:"&amp;ckCodingQTable[[#This Row],[email]]&amp;"&amp;subject=Your NSF Proposal:  "&amp;ckCodingQTable[[#This Row],[Div]]&amp;" "&amp;ckCodingQTable[[#This Row],[prop_id]], ckCodingQTable[[#This Row],[email]])</f>
        <v>shaowen@illinois.edu</v>
      </c>
      <c r="AC496" s="30">
        <v>43101</v>
      </c>
      <c r="AD496">
        <v>36</v>
      </c>
      <c r="AG496" s="110"/>
      <c r="AI496" s="26"/>
      <c r="AJ496" s="22"/>
      <c r="AN496" s="110"/>
      <c r="AO496" s="110"/>
      <c r="AP496" s="110"/>
      <c r="AQ496" s="110"/>
      <c r="AR496" s="7" t="str">
        <f>HYPERLINK("https://www.ejacket.nsf.gov/ej/showProposal.do?ID="&amp;ckCodingQTable[[#This Row],[prop_id]],"eJ")</f>
        <v>eJ</v>
      </c>
      <c r="AS496" t="s">
        <v>2829</v>
      </c>
      <c r="AT496" t="s">
        <v>4641</v>
      </c>
      <c r="AU496" t="b">
        <f>IF(ckCodingQTable[[#This Row],[ILN]]="N",SUBSTITUTE(AT495," ","")&lt;&gt;SUBSTITUTE(ckCodingQTable[[#This Row],[prop_titl_txt]]," ",""), FALSE)</f>
        <v>0</v>
      </c>
      <c r="AV496">
        <v>0</v>
      </c>
      <c r="AW496" s="13">
        <v>1050000</v>
      </c>
      <c r="AX496" s="13">
        <v>1050000</v>
      </c>
      <c r="AY496" s="13"/>
      <c r="AZ496" s="13"/>
      <c r="BA496" s="13">
        <v>92727</v>
      </c>
      <c r="BB496" s="13">
        <v>43500</v>
      </c>
      <c r="BC496">
        <v>6</v>
      </c>
      <c r="BD496">
        <v>9</v>
      </c>
      <c r="BE496">
        <v>1.5</v>
      </c>
      <c r="BG496">
        <v>6</v>
      </c>
      <c r="BH496">
        <v>0</v>
      </c>
      <c r="BI496">
        <v>0</v>
      </c>
      <c r="BJ496">
        <v>0</v>
      </c>
      <c r="BK496">
        <v>0</v>
      </c>
      <c r="BL496" t="s">
        <v>4654</v>
      </c>
    </row>
    <row r="497" spans="1:64" x14ac:dyDescent="0.35">
      <c r="A497" s="30"/>
      <c r="B497" s="30">
        <v>43005.65347222222</v>
      </c>
      <c r="C497" t="s">
        <v>2817</v>
      </c>
      <c r="D497" t="s">
        <v>2818</v>
      </c>
      <c r="E497" t="s">
        <v>474</v>
      </c>
      <c r="F497" t="s">
        <v>2819</v>
      </c>
      <c r="G497" t="s">
        <v>2820</v>
      </c>
      <c r="H497" s="21" t="s">
        <v>2821</v>
      </c>
      <c r="I497" s="85">
        <v>1</v>
      </c>
      <c r="J497" s="85">
        <v>0</v>
      </c>
      <c r="K497" t="s">
        <v>2822</v>
      </c>
      <c r="L497" t="s">
        <v>1201</v>
      </c>
      <c r="M497" t="s">
        <v>2972</v>
      </c>
      <c r="N497" t="str">
        <f>IF(SUM(ckCodingQTable[[#This Row],[NfmlPIs]:[NnonWhtAsnPIs]])&gt;0,"WMD","")</f>
        <v>WMD</v>
      </c>
      <c r="O497" t="b">
        <f>_xlfn.XOR(IFERROR(MATCH(ckCodingQTable[[#This Row],[st_code]],EpscorTable[],0)&gt;0,FALSE),IFERROR(FIND("9150",ckCodingQTable[[#This Row],[propPRCs]])&gt;0,FALSE))</f>
        <v>0</v>
      </c>
      <c r="P497" s="21" t="b">
        <f>_xlfn.XOR(ckCodingQTable[[#This Row],[wmd]]&lt;&gt;"",IFERROR(FIND("9102",ckCodingQTable[[#This Row],[propPRCs]])&gt;0,FALSE))</f>
        <v>1</v>
      </c>
      <c r="Q497" t="s">
        <v>2988</v>
      </c>
      <c r="S497" s="106">
        <f>S496+(ckCodingQTable[[#This Row],[ILN]]&lt;"M")</f>
        <v>272</v>
      </c>
      <c r="T497" s="21" t="s">
        <v>2824</v>
      </c>
      <c r="U497" t="s">
        <v>2196</v>
      </c>
      <c r="V497" s="7" t="str">
        <f>HYPERLINK("https://www.ejacket.nsf.gov/ej/showProposal.do?ID="&amp;ckCodingQTable[[#This Row],[prop_id]],"eJ")</f>
        <v>eJ</v>
      </c>
      <c r="W497" t="s">
        <v>2825</v>
      </c>
      <c r="X497" t="s">
        <v>2196</v>
      </c>
      <c r="Y497" t="s">
        <v>2197</v>
      </c>
      <c r="Z497" t="s">
        <v>4655</v>
      </c>
      <c r="AA497" t="s">
        <v>3418</v>
      </c>
      <c r="AB497" s="109" t="str">
        <f>HYPERLINK("mailto:"&amp;ckCodingQTable[[#This Row],[email]]&amp;"&amp;subject=Your NSF Proposal:  "&amp;ckCodingQTable[[#This Row],[Div]]&amp;" "&amp;ckCodingQTable[[#This Row],[prop_id]], ckCodingQTable[[#This Row],[email]])</f>
        <v>kslavaki@buffalo.edu</v>
      </c>
      <c r="AC497" s="30">
        <v>43344</v>
      </c>
      <c r="AD497">
        <v>48</v>
      </c>
      <c r="AE497">
        <v>1</v>
      </c>
      <c r="AG497" s="110">
        <v>1</v>
      </c>
      <c r="AH497" t="s">
        <v>830</v>
      </c>
      <c r="AI497" s="26">
        <v>6</v>
      </c>
      <c r="AJ497" s="22">
        <v>43087.555555555555</v>
      </c>
      <c r="AK497" s="21">
        <v>3</v>
      </c>
      <c r="AL497">
        <v>1</v>
      </c>
      <c r="AN497" s="110">
        <v>1</v>
      </c>
      <c r="AO497" s="110"/>
      <c r="AP497" s="110"/>
      <c r="AQ497" s="110"/>
      <c r="AR497" s="7" t="str">
        <f>HYPERLINK("https://www.ejacket.nsf.gov/ej/showProposal.do?ID="&amp;ckCodingQTable[[#This Row],[prop_id]],"eJ")</f>
        <v>eJ</v>
      </c>
      <c r="AS497" t="s">
        <v>2829</v>
      </c>
      <c r="AT497" t="s">
        <v>4656</v>
      </c>
      <c r="AU497" t="b">
        <f>IF(ckCodingQTable[[#This Row],[ILN]]="N",SUBSTITUTE(AT496," ","")&lt;&gt;SUBSTITUTE(ckCodingQTable[[#This Row],[prop_titl_txt]]," ",""), FALSE)</f>
        <v>0</v>
      </c>
      <c r="AV497">
        <v>0</v>
      </c>
      <c r="AW497" s="13">
        <v>800000</v>
      </c>
      <c r="AX497" s="13">
        <v>800000</v>
      </c>
      <c r="AY497" s="13"/>
      <c r="AZ497" s="13">
        <v>18000</v>
      </c>
      <c r="BA497" s="13"/>
      <c r="BB497" s="13"/>
      <c r="BC497">
        <v>8</v>
      </c>
      <c r="BD497">
        <v>8</v>
      </c>
      <c r="BE497">
        <v>7.52</v>
      </c>
      <c r="BF497">
        <v>2</v>
      </c>
      <c r="BH497">
        <v>2</v>
      </c>
      <c r="BI497">
        <v>0</v>
      </c>
      <c r="BJ497">
        <v>0</v>
      </c>
      <c r="BK497">
        <v>0</v>
      </c>
      <c r="BL497" t="s">
        <v>4657</v>
      </c>
    </row>
    <row r="498" spans="1:64" x14ac:dyDescent="0.35">
      <c r="A498" s="30"/>
      <c r="B498" s="30">
        <v>43005.648611111108</v>
      </c>
      <c r="C498" t="s">
        <v>2817</v>
      </c>
      <c r="D498" t="s">
        <v>2818</v>
      </c>
      <c r="E498" t="s">
        <v>474</v>
      </c>
      <c r="F498" t="s">
        <v>2819</v>
      </c>
      <c r="G498" t="s">
        <v>2820</v>
      </c>
      <c r="H498" s="21" t="s">
        <v>2821</v>
      </c>
      <c r="I498" s="85">
        <v>1</v>
      </c>
      <c r="J498" s="85">
        <v>0</v>
      </c>
      <c r="K498" t="s">
        <v>2822</v>
      </c>
      <c r="L498" t="s">
        <v>1201</v>
      </c>
      <c r="M498" t="s">
        <v>3037</v>
      </c>
      <c r="N498" t="str">
        <f>IF(SUM(ckCodingQTable[[#This Row],[NfmlPIs]:[NnonWhtAsnPIs]])&gt;0,"WMD","")</f>
        <v/>
      </c>
      <c r="O498" t="b">
        <f>_xlfn.XOR(IFERROR(MATCH(ckCodingQTable[[#This Row],[st_code]],EpscorTable[],0)&gt;0,FALSE),IFERROR(FIND("9150",ckCodingQTable[[#This Row],[propPRCs]])&gt;0,FALSE))</f>
        <v>0</v>
      </c>
      <c r="P498" s="21" t="b">
        <f>_xlfn.XOR(ckCodingQTable[[#This Row],[wmd]]&lt;&gt;"",IFERROR(FIND("9102",ckCodingQTable[[#This Row],[propPRCs]])&gt;0,FALSE))</f>
        <v>0</v>
      </c>
      <c r="Q498" t="s">
        <v>2988</v>
      </c>
      <c r="S498" s="106">
        <f>S497+(ckCodingQTable[[#This Row],[ILN]]&lt;"M")</f>
        <v>272</v>
      </c>
      <c r="T498" s="21" t="s">
        <v>2834</v>
      </c>
      <c r="U498" t="s">
        <v>2196</v>
      </c>
      <c r="V498" s="7" t="str">
        <f>HYPERLINK("https://www.ejacket.nsf.gov/ej/showProposal.do?ID="&amp;ckCodingQTable[[#This Row],[prop_id]],"eJ")</f>
        <v>eJ</v>
      </c>
      <c r="W498" t="s">
        <v>2825</v>
      </c>
      <c r="X498" t="s">
        <v>4658</v>
      </c>
      <c r="Y498" t="s">
        <v>4659</v>
      </c>
      <c r="Z498" t="s">
        <v>4660</v>
      </c>
      <c r="AA498" t="s">
        <v>612</v>
      </c>
      <c r="AB498" s="109" t="str">
        <f>HYPERLINK("mailto:"&amp;ckCodingQTable[[#This Row],[email]]&amp;"&amp;subject=Your NSF Proposal:  "&amp;ckCodingQTable[[#This Row],[Div]]&amp;" "&amp;ckCodingQTable[[#This Row],[prop_id]], ckCodingQTable[[#This Row],[email]])</f>
        <v>gscutari@purdue.edu</v>
      </c>
      <c r="AC498" s="30">
        <v>43344</v>
      </c>
      <c r="AD498">
        <v>48</v>
      </c>
      <c r="AG498" s="110"/>
      <c r="AI498" s="26"/>
      <c r="AJ498" s="22"/>
      <c r="AN498" s="110"/>
      <c r="AO498" s="110"/>
      <c r="AP498" s="110"/>
      <c r="AQ498" s="110"/>
      <c r="AR498" s="7" t="str">
        <f>HYPERLINK("https://www.ejacket.nsf.gov/ej/showProposal.do?ID="&amp;ckCodingQTable[[#This Row],[prop_id]],"eJ")</f>
        <v>eJ</v>
      </c>
      <c r="AS498" t="s">
        <v>2829</v>
      </c>
      <c r="AT498" t="s">
        <v>4656</v>
      </c>
      <c r="AU498" t="b">
        <f>IF(ckCodingQTable[[#This Row],[ILN]]="N",SUBSTITUTE(AT497," ","")&lt;&gt;SUBSTITUTE(ckCodingQTable[[#This Row],[prop_titl_txt]]," ",""), FALSE)</f>
        <v>0</v>
      </c>
      <c r="AV498">
        <v>0</v>
      </c>
      <c r="AW498" s="13">
        <v>400000</v>
      </c>
      <c r="AX498" s="13">
        <v>400000</v>
      </c>
      <c r="AY498" s="13"/>
      <c r="AZ498" s="13"/>
      <c r="BA498" s="13"/>
      <c r="BB498" s="13"/>
      <c r="BC498">
        <v>8</v>
      </c>
      <c r="BD498">
        <v>2</v>
      </c>
      <c r="BE498">
        <v>1.46</v>
      </c>
      <c r="BH498">
        <v>0</v>
      </c>
      <c r="BI498">
        <v>0</v>
      </c>
      <c r="BJ498">
        <v>0</v>
      </c>
      <c r="BK498">
        <v>0</v>
      </c>
      <c r="BL498" t="s">
        <v>4661</v>
      </c>
    </row>
    <row r="499" spans="1:64" x14ac:dyDescent="0.35">
      <c r="A499" s="30"/>
      <c r="B499" s="30">
        <v>43005.65347222222</v>
      </c>
      <c r="C499" t="s">
        <v>2839</v>
      </c>
      <c r="D499" t="s">
        <v>2840</v>
      </c>
      <c r="E499" t="s">
        <v>464</v>
      </c>
      <c r="F499" t="s">
        <v>2819</v>
      </c>
      <c r="G499" t="s">
        <v>2820</v>
      </c>
      <c r="H499" s="21" t="s">
        <v>2821</v>
      </c>
      <c r="I499" s="85">
        <v>1</v>
      </c>
      <c r="J499" s="85">
        <v>0</v>
      </c>
      <c r="L499" t="s">
        <v>1119</v>
      </c>
      <c r="M499" t="s">
        <v>3031</v>
      </c>
      <c r="N499" t="str">
        <f>IF(SUM(ckCodingQTable[[#This Row],[NfmlPIs]:[NnonWhtAsnPIs]])&gt;0,"WMD","")</f>
        <v/>
      </c>
      <c r="O499" t="b">
        <f>_xlfn.XOR(IFERROR(MATCH(ckCodingQTable[[#This Row],[st_code]],EpscorTable[],0)&gt;0,FALSE),IFERROR(FIND("9150",ckCodingQTable[[#This Row],[propPRCs]])&gt;0,FALSE))</f>
        <v>0</v>
      </c>
      <c r="P499" s="21" t="b">
        <f>_xlfn.XOR(ckCodingQTable[[#This Row],[wmd]]&lt;&gt;"",IFERROR(FIND("9102",ckCodingQTable[[#This Row],[propPRCs]])&gt;0,FALSE))</f>
        <v>0</v>
      </c>
      <c r="Q499" t="s">
        <v>485</v>
      </c>
      <c r="S499" s="106">
        <f>S498+(ckCodingQTable[[#This Row],[ILN]]&lt;"M")</f>
        <v>273</v>
      </c>
      <c r="T499" s="21" t="s">
        <v>2824</v>
      </c>
      <c r="U499" t="s">
        <v>2199</v>
      </c>
      <c r="V499" s="7" t="str">
        <f>HYPERLINK("https://www.ejacket.nsf.gov/ej/showProposal.do?ID="&amp;ckCodingQTable[[#This Row],[prop_id]],"eJ")</f>
        <v>eJ</v>
      </c>
      <c r="W499" t="s">
        <v>2841</v>
      </c>
      <c r="X499" t="s">
        <v>2199</v>
      </c>
      <c r="Y499" t="s">
        <v>2200</v>
      </c>
      <c r="Z499" t="s">
        <v>2218</v>
      </c>
      <c r="AA499" t="s">
        <v>4237</v>
      </c>
      <c r="AB499" s="109" t="str">
        <f>HYPERLINK("mailto:"&amp;ckCodingQTable[[#This Row],[email]]&amp;"&amp;subject=Your NSF Proposal:  "&amp;ckCodingQTable[[#This Row],[Div]]&amp;" "&amp;ckCodingQTable[[#This Row],[prop_id]], ckCodingQTable[[#This Row],[email]])</f>
        <v>song@engr.uconn.edu</v>
      </c>
      <c r="AC499" s="30">
        <v>43344</v>
      </c>
      <c r="AD499">
        <v>48</v>
      </c>
      <c r="AG499" s="110"/>
      <c r="AI499" s="26"/>
      <c r="AJ499" s="22"/>
      <c r="AN499" s="110"/>
      <c r="AO499" s="110"/>
      <c r="AP499" s="110"/>
      <c r="AQ499" s="110"/>
      <c r="AR499" s="7" t="str">
        <f>HYPERLINK("https://www.ejacket.nsf.gov/ej/showProposal.do?ID="&amp;ckCodingQTable[[#This Row],[prop_id]],"eJ")</f>
        <v>eJ</v>
      </c>
      <c r="AS499" t="s">
        <v>2829</v>
      </c>
      <c r="AT499" t="s">
        <v>4662</v>
      </c>
      <c r="AU499" t="b">
        <f>IF(ckCodingQTable[[#This Row],[ILN]]="N",SUBSTITUTE(AT498," ","")&lt;&gt;SUBSTITUTE(ckCodingQTable[[#This Row],[prop_titl_txt]]," ",""), FALSE)</f>
        <v>0</v>
      </c>
      <c r="AV499">
        <v>0</v>
      </c>
      <c r="AW499" s="13">
        <v>537460</v>
      </c>
      <c r="AX499" s="13">
        <v>537460</v>
      </c>
      <c r="AY499" s="13"/>
      <c r="AZ499" s="13"/>
      <c r="BA499" s="13"/>
      <c r="BB499" s="13"/>
      <c r="BC499">
        <v>8</v>
      </c>
      <c r="BD499">
        <v>4</v>
      </c>
      <c r="BE499">
        <v>4</v>
      </c>
      <c r="BH499">
        <v>0</v>
      </c>
      <c r="BI499">
        <v>0</v>
      </c>
      <c r="BJ499">
        <v>0</v>
      </c>
      <c r="BK499">
        <v>0</v>
      </c>
      <c r="BL499" t="s">
        <v>4663</v>
      </c>
    </row>
    <row r="500" spans="1:64" x14ac:dyDescent="0.35">
      <c r="A500" s="30"/>
      <c r="B500" s="30">
        <v>43005.675694444442</v>
      </c>
      <c r="C500" t="s">
        <v>2839</v>
      </c>
      <c r="D500" t="s">
        <v>2840</v>
      </c>
      <c r="E500" t="s">
        <v>464</v>
      </c>
      <c r="F500" t="s">
        <v>2819</v>
      </c>
      <c r="G500" t="s">
        <v>2820</v>
      </c>
      <c r="H500" s="21" t="s">
        <v>2821</v>
      </c>
      <c r="I500" s="85">
        <v>1</v>
      </c>
      <c r="J500" s="85">
        <v>0</v>
      </c>
      <c r="L500" t="s">
        <v>1119</v>
      </c>
      <c r="M500" t="s">
        <v>3037</v>
      </c>
      <c r="N500" t="str">
        <f>IF(SUM(ckCodingQTable[[#This Row],[NfmlPIs]:[NnonWhtAsnPIs]])&gt;0,"WMD","")</f>
        <v>WMD</v>
      </c>
      <c r="O500" t="b">
        <f>_xlfn.XOR(IFERROR(MATCH(ckCodingQTable[[#This Row],[st_code]],EpscorTable[],0)&gt;0,FALSE),IFERROR(FIND("9150",ckCodingQTable[[#This Row],[propPRCs]])&gt;0,FALSE))</f>
        <v>0</v>
      </c>
      <c r="P500" s="21" t="b">
        <f>_xlfn.XOR(ckCodingQTable[[#This Row],[wmd]]&lt;&gt;"",IFERROR(FIND("9102",ckCodingQTable[[#This Row],[propPRCs]])&gt;0,FALSE))</f>
        <v>1</v>
      </c>
      <c r="Q500" t="s">
        <v>485</v>
      </c>
      <c r="S500" s="106">
        <f>S499+(ckCodingQTable[[#This Row],[ILN]]&lt;"M")</f>
        <v>273</v>
      </c>
      <c r="T500" s="21" t="s">
        <v>2834</v>
      </c>
      <c r="U500" t="s">
        <v>2199</v>
      </c>
      <c r="V500" s="7" t="str">
        <f>HYPERLINK("https://www.ejacket.nsf.gov/ej/showProposal.do?ID="&amp;ckCodingQTable[[#This Row],[prop_id]],"eJ")</f>
        <v>eJ</v>
      </c>
      <c r="W500" t="s">
        <v>2841</v>
      </c>
      <c r="X500" t="s">
        <v>4664</v>
      </c>
      <c r="Y500" t="s">
        <v>3104</v>
      </c>
      <c r="Z500" t="s">
        <v>4665</v>
      </c>
      <c r="AA500" t="s">
        <v>3039</v>
      </c>
      <c r="AB500" s="109" t="str">
        <f>HYPERLINK("mailto:"&amp;ckCodingQTable[[#This Row],[email]]&amp;"&amp;subject=Your NSF Proposal:  "&amp;ckCodingQTable[[#This Row],[Div]]&amp;" "&amp;ckCodingQTable[[#This Row],[prop_id]], ckCodingQTable[[#This Row],[email]])</f>
        <v>shu@cse.nd.edu</v>
      </c>
      <c r="AC500" s="30">
        <v>43344</v>
      </c>
      <c r="AD500">
        <v>48</v>
      </c>
      <c r="AG500" s="110"/>
      <c r="AI500" s="26"/>
      <c r="AJ500" s="22"/>
      <c r="AN500" s="110"/>
      <c r="AO500" s="110"/>
      <c r="AP500" s="110"/>
      <c r="AQ500" s="110"/>
      <c r="AR500" s="7" t="str">
        <f>HYPERLINK("https://www.ejacket.nsf.gov/ej/showProposal.do?ID="&amp;ckCodingQTable[[#This Row],[prop_id]],"eJ")</f>
        <v>eJ</v>
      </c>
      <c r="AS500" t="s">
        <v>2829</v>
      </c>
      <c r="AT500" t="s">
        <v>4666</v>
      </c>
      <c r="AU500" t="b">
        <f>IF(ckCodingQTable[[#This Row],[ILN]]="N",SUBSTITUTE(AT499," ","")&lt;&gt;SUBSTITUTE(ckCodingQTable[[#This Row],[prop_titl_txt]]," ",""), FALSE)</f>
        <v>0</v>
      </c>
      <c r="AV500">
        <v>0</v>
      </c>
      <c r="AW500" s="13">
        <v>540011</v>
      </c>
      <c r="AX500" s="13">
        <v>540011</v>
      </c>
      <c r="AY500" s="13"/>
      <c r="AZ500" s="13"/>
      <c r="BA500" s="13"/>
      <c r="BB500" s="13"/>
      <c r="BC500">
        <v>8</v>
      </c>
      <c r="BD500">
        <v>8</v>
      </c>
      <c r="BE500">
        <v>2</v>
      </c>
      <c r="BH500">
        <v>2</v>
      </c>
      <c r="BI500">
        <v>0</v>
      </c>
      <c r="BJ500">
        <v>0</v>
      </c>
      <c r="BK500">
        <v>0</v>
      </c>
      <c r="BL500" t="s">
        <v>4667</v>
      </c>
    </row>
    <row r="501" spans="1:64" x14ac:dyDescent="0.35">
      <c r="A501" s="30"/>
      <c r="B501" s="30">
        <v>43005.654861111114</v>
      </c>
      <c r="C501" t="s">
        <v>2817</v>
      </c>
      <c r="D501" t="s">
        <v>2818</v>
      </c>
      <c r="E501" t="s">
        <v>472</v>
      </c>
      <c r="F501" t="s">
        <v>2819</v>
      </c>
      <c r="G501" t="s">
        <v>2820</v>
      </c>
      <c r="H501" s="21" t="s">
        <v>2821</v>
      </c>
      <c r="I501" s="85">
        <v>1</v>
      </c>
      <c r="J501" s="85">
        <v>0</v>
      </c>
      <c r="K501" t="s">
        <v>2822</v>
      </c>
      <c r="L501" t="s">
        <v>863</v>
      </c>
      <c r="M501" t="s">
        <v>2823</v>
      </c>
      <c r="N501" t="str">
        <f>IF(SUM(ckCodingQTable[[#This Row],[NfmlPIs]:[NnonWhtAsnPIs]])&gt;0,"WMD","")</f>
        <v/>
      </c>
      <c r="O501" t="b">
        <f>_xlfn.XOR(IFERROR(MATCH(ckCodingQTable[[#This Row],[st_code]],EpscorTable[],0)&gt;0,FALSE),IFERROR(FIND("9150",ckCodingQTable[[#This Row],[propPRCs]])&gt;0,FALSE))</f>
        <v>0</v>
      </c>
      <c r="P501" s="21" t="b">
        <f>_xlfn.XOR(ckCodingQTable[[#This Row],[wmd]]&lt;&gt;"",IFERROR(FIND("9102",ckCodingQTable[[#This Row],[propPRCs]])&gt;0,FALSE))</f>
        <v>0</v>
      </c>
      <c r="Q501" t="s">
        <v>4668</v>
      </c>
      <c r="R501" s="22">
        <v>43082.530243055553</v>
      </c>
      <c r="S501" s="106">
        <f>S500+(ckCodingQTable[[#This Row],[ILN]]&lt;"M")</f>
        <v>274</v>
      </c>
      <c r="T501" s="21" t="s">
        <v>2824</v>
      </c>
      <c r="U501" t="s">
        <v>2202</v>
      </c>
      <c r="V501" s="7" t="str">
        <f>HYPERLINK("https://www.ejacket.nsf.gov/ej/showProposal.do?ID="&amp;ckCodingQTable[[#This Row],[prop_id]],"eJ")</f>
        <v>eJ</v>
      </c>
      <c r="W501" t="s">
        <v>2825</v>
      </c>
      <c r="X501" t="s">
        <v>2202</v>
      </c>
      <c r="Y501" t="s">
        <v>1645</v>
      </c>
      <c r="Z501" t="s">
        <v>4669</v>
      </c>
      <c r="AA501" t="s">
        <v>3984</v>
      </c>
      <c r="AB501" s="109" t="str">
        <f>HYPERLINK("mailto:"&amp;ckCodingQTable[[#This Row],[email]]&amp;"&amp;subject=Your NSF Proposal:  "&amp;ckCodingQTable[[#This Row],[Div]]&amp;" "&amp;ckCodingQTable[[#This Row],[prop_id]], ckCodingQTable[[#This Row],[email]])</f>
        <v>gchen16@uh.edu</v>
      </c>
      <c r="AC501" s="30">
        <v>43221</v>
      </c>
      <c r="AD501">
        <v>48</v>
      </c>
      <c r="AE501">
        <v>1</v>
      </c>
      <c r="AG501" s="110">
        <v>1</v>
      </c>
      <c r="AH501" t="s">
        <v>4163</v>
      </c>
      <c r="AI501" s="26">
        <v>4.25</v>
      </c>
      <c r="AJ501" s="22">
        <v>43081.45416666667</v>
      </c>
      <c r="AL501">
        <v>4</v>
      </c>
      <c r="AN501" s="110">
        <v>4</v>
      </c>
      <c r="AO501" s="110"/>
      <c r="AP501" s="110"/>
      <c r="AQ501" s="110"/>
      <c r="AR501" s="7" t="str">
        <f>HYPERLINK("https://www.ejacket.nsf.gov/ej/showProposal.do?ID="&amp;ckCodingQTable[[#This Row],[prop_id]],"eJ")</f>
        <v>eJ</v>
      </c>
      <c r="AS501" t="s">
        <v>2829</v>
      </c>
      <c r="AT501" t="s">
        <v>4670</v>
      </c>
      <c r="AU501" t="b">
        <f>IF(ckCodingQTable[[#This Row],[ILN]]="N",SUBSTITUTE(AT500," ","")&lt;&gt;SUBSTITUTE(ckCodingQTable[[#This Row],[prop_titl_txt]]," ",""), FALSE)</f>
        <v>0</v>
      </c>
      <c r="AV501">
        <v>0</v>
      </c>
      <c r="AW501" s="13">
        <v>599997</v>
      </c>
      <c r="AX501" s="13">
        <v>599997</v>
      </c>
      <c r="AY501" s="13"/>
      <c r="AZ501" s="13"/>
      <c r="BA501" s="13"/>
      <c r="BB501" s="13"/>
      <c r="BC501">
        <v>10</v>
      </c>
      <c r="BD501">
        <v>6</v>
      </c>
      <c r="BE501">
        <v>6</v>
      </c>
      <c r="BH501">
        <v>0</v>
      </c>
      <c r="BI501">
        <v>0</v>
      </c>
      <c r="BJ501">
        <v>0</v>
      </c>
      <c r="BK501">
        <v>0</v>
      </c>
      <c r="BL501" t="s">
        <v>4671</v>
      </c>
    </row>
    <row r="502" spans="1:64" x14ac:dyDescent="0.35">
      <c r="A502" s="30"/>
      <c r="B502" s="30">
        <v>43005.677777777775</v>
      </c>
      <c r="C502" t="s">
        <v>2817</v>
      </c>
      <c r="D502" t="s">
        <v>2818</v>
      </c>
      <c r="E502" t="s">
        <v>472</v>
      </c>
      <c r="F502" t="s">
        <v>2819</v>
      </c>
      <c r="G502" t="s">
        <v>2820</v>
      </c>
      <c r="H502" s="21" t="s">
        <v>2821</v>
      </c>
      <c r="I502" s="85">
        <v>1</v>
      </c>
      <c r="J502" s="85">
        <v>0</v>
      </c>
      <c r="K502" t="s">
        <v>2822</v>
      </c>
      <c r="L502" t="s">
        <v>863</v>
      </c>
      <c r="M502" t="s">
        <v>4244</v>
      </c>
      <c r="N502" t="str">
        <f>IF(SUM(ckCodingQTable[[#This Row],[NfmlPIs]:[NnonWhtAsnPIs]])&gt;0,"WMD","")</f>
        <v>WMD</v>
      </c>
      <c r="O502" t="b">
        <f>_xlfn.XOR(IFERROR(MATCH(ckCodingQTable[[#This Row],[st_code]],EpscorTable[],0)&gt;0,FALSE),IFERROR(FIND("9150",ckCodingQTable[[#This Row],[propPRCs]])&gt;0,FALSE))</f>
        <v>0</v>
      </c>
      <c r="P502" s="21" t="b">
        <f>_xlfn.XOR(ckCodingQTable[[#This Row],[wmd]]&lt;&gt;"",IFERROR(FIND("9102",ckCodingQTable[[#This Row],[propPRCs]])&gt;0,FALSE))</f>
        <v>1</v>
      </c>
      <c r="Q502" t="s">
        <v>4668</v>
      </c>
      <c r="R502" s="22">
        <v>43082.530243055553</v>
      </c>
      <c r="S502" s="106">
        <f>S501+(ckCodingQTable[[#This Row],[ILN]]&lt;"M")</f>
        <v>274</v>
      </c>
      <c r="T502" s="21" t="s">
        <v>2834</v>
      </c>
      <c r="U502" t="s">
        <v>2202</v>
      </c>
      <c r="V502" s="7" t="str">
        <f>HYPERLINK("https://www.ejacket.nsf.gov/ej/showProposal.do?ID="&amp;ckCodingQTable[[#This Row],[prop_id]],"eJ")</f>
        <v>eJ</v>
      </c>
      <c r="W502" t="s">
        <v>2825</v>
      </c>
      <c r="X502" t="s">
        <v>4672</v>
      </c>
      <c r="Y502" t="s">
        <v>1026</v>
      </c>
      <c r="Z502" t="s">
        <v>3503</v>
      </c>
      <c r="AA502" t="s">
        <v>4621</v>
      </c>
      <c r="AB502" s="109" t="str">
        <f>HYPERLINK("mailto:"&amp;ckCodingQTable[[#This Row],[email]]&amp;"&amp;subject=Your NSF Proposal:  "&amp;ckCodingQTable[[#This Row],[Div]]&amp;" "&amp;ckCodingQTable[[#This Row],[prop_id]], ckCodingQTable[[#This Row],[email]])</f>
        <v>zhange@eecs.oregonstate.edu</v>
      </c>
      <c r="AC502" s="30">
        <v>43221</v>
      </c>
      <c r="AD502">
        <v>48</v>
      </c>
      <c r="AG502" s="110"/>
      <c r="AI502" s="26"/>
      <c r="AJ502" s="22"/>
      <c r="AN502" s="110"/>
      <c r="AO502" s="110"/>
      <c r="AP502" s="110"/>
      <c r="AQ502" s="110"/>
      <c r="AR502" s="7" t="str">
        <f>HYPERLINK("https://www.ejacket.nsf.gov/ej/showProposal.do?ID="&amp;ckCodingQTable[[#This Row],[prop_id]],"eJ")</f>
        <v>eJ</v>
      </c>
      <c r="AS502" t="s">
        <v>2829</v>
      </c>
      <c r="AT502" t="s">
        <v>4673</v>
      </c>
      <c r="AU502" t="b">
        <f>IF(ckCodingQTable[[#This Row],[ILN]]="N",SUBSTITUTE(AT501," ","")&lt;&gt;SUBSTITUTE(ckCodingQTable[[#This Row],[prop_titl_txt]]," ",""), FALSE)</f>
        <v>0</v>
      </c>
      <c r="AV502">
        <v>0</v>
      </c>
      <c r="AW502" s="13">
        <v>600000</v>
      </c>
      <c r="AX502" s="13">
        <v>600000</v>
      </c>
      <c r="AY502" s="13"/>
      <c r="AZ502" s="13">
        <v>10548</v>
      </c>
      <c r="BA502" s="13"/>
      <c r="BB502" s="13">
        <v>7000</v>
      </c>
      <c r="BC502">
        <v>6</v>
      </c>
      <c r="BD502">
        <v>8</v>
      </c>
      <c r="BE502">
        <v>6</v>
      </c>
      <c r="BH502">
        <v>2</v>
      </c>
      <c r="BI502">
        <v>0</v>
      </c>
      <c r="BJ502">
        <v>0</v>
      </c>
      <c r="BK502">
        <v>0</v>
      </c>
      <c r="BL502" t="s">
        <v>4674</v>
      </c>
    </row>
    <row r="503" spans="1:64" x14ac:dyDescent="0.35">
      <c r="A503" s="30"/>
      <c r="B503" s="30">
        <v>43005.654861111114</v>
      </c>
      <c r="C503" t="s">
        <v>2817</v>
      </c>
      <c r="D503" t="s">
        <v>2818</v>
      </c>
      <c r="E503" t="s">
        <v>472</v>
      </c>
      <c r="F503" t="s">
        <v>2819</v>
      </c>
      <c r="G503" t="s">
        <v>2820</v>
      </c>
      <c r="H503" s="21" t="s">
        <v>2821</v>
      </c>
      <c r="I503" s="85">
        <v>1</v>
      </c>
      <c r="J503" s="85">
        <v>0</v>
      </c>
      <c r="K503" t="s">
        <v>2822</v>
      </c>
      <c r="L503" t="s">
        <v>892</v>
      </c>
      <c r="M503" t="s">
        <v>2833</v>
      </c>
      <c r="N503" t="str">
        <f>IF(SUM(ckCodingQTable[[#This Row],[NfmlPIs]:[NnonWhtAsnPIs]])&gt;0,"WMD","")</f>
        <v>WMD</v>
      </c>
      <c r="O503" t="b">
        <f>_xlfn.XOR(IFERROR(MATCH(ckCodingQTable[[#This Row],[st_code]],EpscorTable[],0)&gt;0,FALSE),IFERROR(FIND("9150",ckCodingQTable[[#This Row],[propPRCs]])&gt;0,FALSE))</f>
        <v>0</v>
      </c>
      <c r="P503" s="21" t="b">
        <f>_xlfn.XOR(ckCodingQTable[[#This Row],[wmd]]&lt;&gt;"",IFERROR(FIND("9102",ckCodingQTable[[#This Row],[propPRCs]])&gt;0,FALSE))</f>
        <v>1</v>
      </c>
      <c r="Q503" t="s">
        <v>4675</v>
      </c>
      <c r="S503" s="106">
        <f>S502+(ckCodingQTable[[#This Row],[ILN]]&lt;"M")</f>
        <v>275</v>
      </c>
      <c r="T503" s="21" t="s">
        <v>2863</v>
      </c>
      <c r="U503" t="s">
        <v>2209</v>
      </c>
      <c r="V503" s="7" t="str">
        <f>HYPERLINK("https://www.ejacket.nsf.gov/ej/showProposal.do?ID="&amp;ckCodingQTable[[#This Row],[prop_id]],"eJ")</f>
        <v>eJ</v>
      </c>
      <c r="W503" t="s">
        <v>2825</v>
      </c>
      <c r="X503" t="s">
        <v>2209</v>
      </c>
      <c r="Y503" t="s">
        <v>2210</v>
      </c>
      <c r="Z503" t="s">
        <v>3378</v>
      </c>
      <c r="AA503" t="s">
        <v>542</v>
      </c>
      <c r="AB503" s="109" t="str">
        <f>HYPERLINK("mailto:"&amp;ckCodingQTable[[#This Row],[email]]&amp;"&amp;subject=Your NSF Proposal:  "&amp;ckCodingQTable[[#This Row],[Div]]&amp;" "&amp;ckCodingQTable[[#This Row],[prop_id]], ckCodingQTable[[#This Row],[email]])</f>
        <v>dwoodruf@andrew.cmu.edu</v>
      </c>
      <c r="AC503" s="30">
        <v>43252</v>
      </c>
      <c r="AD503">
        <v>48</v>
      </c>
      <c r="AE503">
        <v>1</v>
      </c>
      <c r="AG503" s="110">
        <v>1</v>
      </c>
      <c r="AH503" t="s">
        <v>3327</v>
      </c>
      <c r="AI503" s="26">
        <v>7</v>
      </c>
      <c r="AJ503" s="22">
        <v>43081.438194444447</v>
      </c>
      <c r="AK503" s="21">
        <v>1</v>
      </c>
      <c r="AL503">
        <v>4</v>
      </c>
      <c r="AN503" s="110">
        <v>4</v>
      </c>
      <c r="AO503" s="110"/>
      <c r="AP503" s="110"/>
      <c r="AQ503" s="110"/>
      <c r="AR503" s="7" t="str">
        <f>HYPERLINK("https://www.ejacket.nsf.gov/ej/showProposal.do?ID="&amp;ckCodingQTable[[#This Row],[prop_id]],"eJ")</f>
        <v>eJ</v>
      </c>
      <c r="AS503" t="s">
        <v>2829</v>
      </c>
      <c r="AT503" t="s">
        <v>4676</v>
      </c>
      <c r="AU503" t="b">
        <f>IF(ckCodingQTable[[#This Row],[ILN]]="N",SUBSTITUTE(AT502," ","")&lt;&gt;SUBSTITUTE(ckCodingQTable[[#This Row],[prop_titl_txt]]," ",""), FALSE)</f>
        <v>0</v>
      </c>
      <c r="AV503">
        <v>0</v>
      </c>
      <c r="AW503" s="13">
        <v>1191636</v>
      </c>
      <c r="AX503" s="13">
        <v>1191636</v>
      </c>
      <c r="AY503" s="13"/>
      <c r="AZ503" s="13">
        <v>12777</v>
      </c>
      <c r="BA503" s="13"/>
      <c r="BB503" s="13"/>
      <c r="BC503">
        <v>8</v>
      </c>
      <c r="BD503">
        <v>8</v>
      </c>
      <c r="BE503">
        <v>8</v>
      </c>
      <c r="BH503">
        <v>1</v>
      </c>
      <c r="BI503">
        <v>0</v>
      </c>
      <c r="BJ503">
        <v>0</v>
      </c>
      <c r="BK503">
        <v>0</v>
      </c>
      <c r="BL503" t="s">
        <v>4677</v>
      </c>
    </row>
    <row r="504" spans="1:64" x14ac:dyDescent="0.35">
      <c r="A504" s="30"/>
      <c r="B504" s="30">
        <v>43005.65625</v>
      </c>
      <c r="C504" t="s">
        <v>2868</v>
      </c>
      <c r="D504" t="s">
        <v>2869</v>
      </c>
      <c r="E504" t="s">
        <v>466</v>
      </c>
      <c r="F504" t="s">
        <v>2819</v>
      </c>
      <c r="G504" t="s">
        <v>2820</v>
      </c>
      <c r="H504" s="21" t="s">
        <v>2821</v>
      </c>
      <c r="I504" s="85">
        <v>1</v>
      </c>
      <c r="J504" s="85">
        <v>0</v>
      </c>
      <c r="K504" t="s">
        <v>2883</v>
      </c>
      <c r="L504" t="s">
        <v>1882</v>
      </c>
      <c r="M504" t="s">
        <v>3061</v>
      </c>
      <c r="N504" t="str">
        <f>IF(SUM(ckCodingQTable[[#This Row],[NfmlPIs]:[NnonWhtAsnPIs]])&gt;0,"WMD","")</f>
        <v/>
      </c>
      <c r="O504" t="b">
        <f>_xlfn.XOR(IFERROR(MATCH(ckCodingQTable[[#This Row],[st_code]],EpscorTable[],0)&gt;0,FALSE),IFERROR(FIND("9150",ckCodingQTable[[#This Row],[propPRCs]])&gt;0,FALSE))</f>
        <v>0</v>
      </c>
      <c r="P504" s="21" t="b">
        <f>_xlfn.XOR(ckCodingQTable[[#This Row],[wmd]]&lt;&gt;"",IFERROR(FIND("9102",ckCodingQTable[[#This Row],[propPRCs]])&gt;0,FALSE))</f>
        <v>0</v>
      </c>
      <c r="Q504" t="s">
        <v>2884</v>
      </c>
      <c r="S504" s="106">
        <f>S503+(ckCodingQTable[[#This Row],[ILN]]&lt;"M")</f>
        <v>276</v>
      </c>
      <c r="T504" s="21" t="s">
        <v>2863</v>
      </c>
      <c r="U504" t="s">
        <v>2217</v>
      </c>
      <c r="V504" s="7" t="str">
        <f>HYPERLINK("https://www.ejacket.nsf.gov/ej/showProposal.do?ID="&amp;ckCodingQTable[[#This Row],[prop_id]],"eJ")</f>
        <v>eJ</v>
      </c>
      <c r="W504" t="s">
        <v>2871</v>
      </c>
      <c r="X504" t="s">
        <v>2217</v>
      </c>
      <c r="Y504" t="s">
        <v>2218</v>
      </c>
      <c r="Z504" t="s">
        <v>1289</v>
      </c>
      <c r="AA504" t="s">
        <v>3284</v>
      </c>
      <c r="AB504" s="109" t="str">
        <f>HYPERLINK("mailto:"&amp;ckCodingQTable[[#This Row],[email]]&amp;"&amp;subject=Your NSF Proposal:  "&amp;ckCodingQTable[[#This Row],[Div]]&amp;" "&amp;ckCodingQTable[[#This Row],[prop_id]], ckCodingQTable[[#This Row],[email]])</f>
        <v>lsong@cc.gatech.edu</v>
      </c>
      <c r="AC504" s="30">
        <v>43236</v>
      </c>
      <c r="AD504">
        <v>48</v>
      </c>
      <c r="AG504" s="110"/>
      <c r="AI504" s="26"/>
      <c r="AJ504" s="22"/>
      <c r="AN504" s="110"/>
      <c r="AO504" s="110"/>
      <c r="AP504" s="110"/>
      <c r="AQ504" s="110"/>
      <c r="AR504" s="7" t="str">
        <f>HYPERLINK("https://www.ejacket.nsf.gov/ej/showProposal.do?ID="&amp;ckCodingQTable[[#This Row],[prop_id]],"eJ")</f>
        <v>eJ</v>
      </c>
      <c r="AS504" t="s">
        <v>2829</v>
      </c>
      <c r="AT504" t="s">
        <v>4678</v>
      </c>
      <c r="AU504" t="b">
        <f>IF(ckCodingQTable[[#This Row],[ILN]]="N",SUBSTITUTE(AT503," ","")&lt;&gt;SUBSTITUTE(ckCodingQTable[[#This Row],[prop_titl_txt]]," ",""), FALSE)</f>
        <v>0</v>
      </c>
      <c r="AV504">
        <v>0</v>
      </c>
      <c r="AW504" s="13">
        <v>1191987</v>
      </c>
      <c r="AX504" s="13">
        <v>1191987</v>
      </c>
      <c r="AY504" s="13"/>
      <c r="AZ504" s="13">
        <v>36000</v>
      </c>
      <c r="BA504" s="13"/>
      <c r="BB504" s="13"/>
      <c r="BC504">
        <v>8</v>
      </c>
      <c r="BD504">
        <v>8</v>
      </c>
      <c r="BE504">
        <v>5.6</v>
      </c>
      <c r="BH504">
        <v>0</v>
      </c>
      <c r="BI504">
        <v>0</v>
      </c>
      <c r="BJ504">
        <v>0</v>
      </c>
      <c r="BK504">
        <v>0</v>
      </c>
      <c r="BL504" t="s">
        <v>4679</v>
      </c>
    </row>
    <row r="505" spans="1:64" x14ac:dyDescent="0.35">
      <c r="A505" s="30"/>
      <c r="B505" s="30">
        <v>43005.656944444447</v>
      </c>
      <c r="C505" t="s">
        <v>2817</v>
      </c>
      <c r="D505" t="s">
        <v>2818</v>
      </c>
      <c r="E505" t="s">
        <v>476</v>
      </c>
      <c r="F505" t="s">
        <v>2819</v>
      </c>
      <c r="G505" t="s">
        <v>2820</v>
      </c>
      <c r="H505" s="21" t="s">
        <v>2821</v>
      </c>
      <c r="I505" s="85">
        <v>1</v>
      </c>
      <c r="J505" s="85">
        <v>0</v>
      </c>
      <c r="K505" t="s">
        <v>2822</v>
      </c>
      <c r="L505" t="s">
        <v>912</v>
      </c>
      <c r="M505" t="s">
        <v>3167</v>
      </c>
      <c r="N505" t="str">
        <f>IF(SUM(ckCodingQTable[[#This Row],[NfmlPIs]:[NnonWhtAsnPIs]])&gt;0,"WMD","")</f>
        <v/>
      </c>
      <c r="O505" t="b">
        <f>_xlfn.XOR(IFERROR(MATCH(ckCodingQTable[[#This Row],[st_code]],EpscorTable[],0)&gt;0,FALSE),IFERROR(FIND("9150",ckCodingQTable[[#This Row],[propPRCs]])&gt;0,FALSE))</f>
        <v>0</v>
      </c>
      <c r="P505" s="21" t="b">
        <f>_xlfn.XOR(ckCodingQTable[[#This Row],[wmd]]&lt;&gt;"",IFERROR(FIND("9102",ckCodingQTable[[#This Row],[propPRCs]])&gt;0,FALSE))</f>
        <v>0</v>
      </c>
      <c r="Q505" t="s">
        <v>3009</v>
      </c>
      <c r="S505" s="106">
        <f>S504+(ckCodingQTable[[#This Row],[ILN]]&lt;"M")</f>
        <v>277</v>
      </c>
      <c r="T505" s="21" t="s">
        <v>2863</v>
      </c>
      <c r="U505" t="s">
        <v>2220</v>
      </c>
      <c r="V505" s="7" t="str">
        <f>HYPERLINK("https://www.ejacket.nsf.gov/ej/showProposal.do?ID="&amp;ckCodingQTable[[#This Row],[prop_id]],"eJ")</f>
        <v>eJ</v>
      </c>
      <c r="W505" t="s">
        <v>2825</v>
      </c>
      <c r="X505" t="s">
        <v>2220</v>
      </c>
      <c r="Y505" t="s">
        <v>2221</v>
      </c>
      <c r="Z505" t="s">
        <v>4680</v>
      </c>
      <c r="AA505" t="s">
        <v>4203</v>
      </c>
      <c r="AB505" s="109" t="str">
        <f>HYPERLINK("mailto:"&amp;ckCodingQTable[[#This Row],[email]]&amp;"&amp;subject=Your NSF Proposal:  "&amp;ckCodingQTable[[#This Row],[Div]]&amp;" "&amp;ckCodingQTable[[#This Row],[prop_id]], ckCodingQTable[[#This Row],[email]])</f>
        <v>tehranipoor@ece.ufl.edu</v>
      </c>
      <c r="AC505" s="30">
        <v>43191</v>
      </c>
      <c r="AD505">
        <v>36</v>
      </c>
      <c r="AE505">
        <v>1</v>
      </c>
      <c r="AG505" s="110">
        <v>1</v>
      </c>
      <c r="AH505" t="s">
        <v>4681</v>
      </c>
      <c r="AI505" s="26">
        <v>4</v>
      </c>
      <c r="AJ505" s="22">
        <v>43068.386111111111</v>
      </c>
      <c r="AL505">
        <v>3</v>
      </c>
      <c r="AN505" s="110">
        <v>3</v>
      </c>
      <c r="AO505" s="110"/>
      <c r="AP505" s="110"/>
      <c r="AQ505" s="110"/>
      <c r="AR505" s="7" t="str">
        <f>HYPERLINK("https://www.ejacket.nsf.gov/ej/showProposal.do?ID="&amp;ckCodingQTable[[#This Row],[prop_id]],"eJ")</f>
        <v>eJ</v>
      </c>
      <c r="AS505" t="s">
        <v>2829</v>
      </c>
      <c r="AT505" t="s">
        <v>4682</v>
      </c>
      <c r="AU505" t="b">
        <f>IF(ckCodingQTable[[#This Row],[ILN]]="N",SUBSTITUTE(AT504," ","")&lt;&gt;SUBSTITUTE(ckCodingQTable[[#This Row],[prop_titl_txt]]," ",""), FALSE)</f>
        <v>0</v>
      </c>
      <c r="AV505">
        <v>0</v>
      </c>
      <c r="AW505" s="13">
        <v>1200000</v>
      </c>
      <c r="AX505" s="13">
        <v>1200000</v>
      </c>
      <c r="AY505" s="13"/>
      <c r="AZ505" s="13"/>
      <c r="BA505" s="13"/>
      <c r="BB505" s="13"/>
      <c r="BC505">
        <v>15</v>
      </c>
      <c r="BD505">
        <v>14</v>
      </c>
      <c r="BG505">
        <v>7.3</v>
      </c>
      <c r="BH505">
        <v>0</v>
      </c>
      <c r="BI505">
        <v>0</v>
      </c>
      <c r="BJ505">
        <v>0</v>
      </c>
      <c r="BK505">
        <v>0</v>
      </c>
      <c r="BL505" t="s">
        <v>4683</v>
      </c>
    </row>
    <row r="506" spans="1:64" x14ac:dyDescent="0.35">
      <c r="A506" s="30"/>
      <c r="B506" s="30">
        <v>43005.656944444447</v>
      </c>
      <c r="C506" t="s">
        <v>2868</v>
      </c>
      <c r="D506" t="s">
        <v>2869</v>
      </c>
      <c r="E506" t="s">
        <v>470</v>
      </c>
      <c r="F506" t="s">
        <v>2819</v>
      </c>
      <c r="G506" t="s">
        <v>2820</v>
      </c>
      <c r="H506" s="21" t="s">
        <v>2821</v>
      </c>
      <c r="I506" s="85">
        <v>1</v>
      </c>
      <c r="J506" s="85">
        <v>0</v>
      </c>
      <c r="L506" t="s">
        <v>859</v>
      </c>
      <c r="M506" t="s">
        <v>2862</v>
      </c>
      <c r="N506" t="str">
        <f>IF(SUM(ckCodingQTable[[#This Row],[NfmlPIs]:[NnonWhtAsnPIs]])&gt;0,"WMD","")</f>
        <v/>
      </c>
      <c r="O506" t="b">
        <f>_xlfn.XOR(IFERROR(MATCH(ckCodingQTable[[#This Row],[st_code]],EpscorTable[],0)&gt;0,FALSE),IFERROR(FIND("9150",ckCodingQTable[[#This Row],[propPRCs]])&gt;0,FALSE))</f>
        <v>0</v>
      </c>
      <c r="P506" s="21" t="b">
        <f>_xlfn.XOR(ckCodingQTable[[#This Row],[wmd]]&lt;&gt;"",IFERROR(FIND("9102",ckCodingQTable[[#This Row],[propPRCs]])&gt;0,FALSE))</f>
        <v>0</v>
      </c>
      <c r="Q506" t="s">
        <v>2903</v>
      </c>
      <c r="S506" s="106">
        <f>S505+(ckCodingQTable[[#This Row],[ILN]]&lt;"M")</f>
        <v>278</v>
      </c>
      <c r="T506" s="21" t="s">
        <v>2863</v>
      </c>
      <c r="U506" t="s">
        <v>2228</v>
      </c>
      <c r="V506" s="7" t="str">
        <f>HYPERLINK("https://www.ejacket.nsf.gov/ej/showProposal.do?ID="&amp;ckCodingQTable[[#This Row],[prop_id]],"eJ")</f>
        <v>eJ</v>
      </c>
      <c r="W506" t="s">
        <v>2871</v>
      </c>
      <c r="X506" t="s">
        <v>2228</v>
      </c>
      <c r="Y506" t="s">
        <v>2229</v>
      </c>
      <c r="Z506" t="s">
        <v>4684</v>
      </c>
      <c r="AA506" t="s">
        <v>597</v>
      </c>
      <c r="AB506" s="109" t="str">
        <f>HYPERLINK("mailto:"&amp;ckCodingQTable[[#This Row],[email]]&amp;"&amp;subject=Your NSF Proposal:  "&amp;ckCodingQTable[[#This Row],[Div]]&amp;" "&amp;ckCodingQTable[[#This Row],[prop_id]], ckCodingQTable[[#This Row],[email]])</f>
        <v>j.vandemeent@northeastern.edu</v>
      </c>
      <c r="AC506" s="30">
        <v>43252</v>
      </c>
      <c r="AD506">
        <v>48</v>
      </c>
      <c r="AG506" s="110"/>
      <c r="AI506" s="26"/>
      <c r="AJ506" s="22"/>
      <c r="AN506" s="110"/>
      <c r="AO506" s="110"/>
      <c r="AP506" s="110"/>
      <c r="AQ506" s="110"/>
      <c r="AR506" s="7" t="str">
        <f>HYPERLINK("https://www.ejacket.nsf.gov/ej/showProposal.do?ID="&amp;ckCodingQTable[[#This Row],[prop_id]],"eJ")</f>
        <v>eJ</v>
      </c>
      <c r="AS506" t="s">
        <v>2829</v>
      </c>
      <c r="AT506" t="s">
        <v>4685</v>
      </c>
      <c r="AU506" t="b">
        <f>IF(ckCodingQTable[[#This Row],[ILN]]="N",SUBSTITUTE(AT505," ","")&lt;&gt;SUBSTITUTE(ckCodingQTable[[#This Row],[prop_titl_txt]]," ",""), FALSE)</f>
        <v>0</v>
      </c>
      <c r="AV506">
        <v>0</v>
      </c>
      <c r="AW506" s="13">
        <v>1215095</v>
      </c>
      <c r="AX506" s="13">
        <v>1215095</v>
      </c>
      <c r="AY506" s="13"/>
      <c r="AZ506" s="13">
        <v>25101</v>
      </c>
      <c r="BA506" s="13"/>
      <c r="BB506" s="13">
        <v>16000</v>
      </c>
      <c r="BC506">
        <v>12</v>
      </c>
      <c r="BD506">
        <v>8</v>
      </c>
      <c r="BE506">
        <v>8</v>
      </c>
      <c r="BH506">
        <v>0</v>
      </c>
      <c r="BI506">
        <v>0</v>
      </c>
      <c r="BJ506">
        <v>0</v>
      </c>
      <c r="BK506">
        <v>0</v>
      </c>
      <c r="BL506" t="s">
        <v>4686</v>
      </c>
    </row>
    <row r="507" spans="1:64" x14ac:dyDescent="0.35">
      <c r="A507" s="30"/>
      <c r="B507" s="30">
        <v>43005.656944444447</v>
      </c>
      <c r="C507" t="s">
        <v>2868</v>
      </c>
      <c r="D507" t="s">
        <v>2869</v>
      </c>
      <c r="E507" t="s">
        <v>468</v>
      </c>
      <c r="F507" t="s">
        <v>2819</v>
      </c>
      <c r="G507" t="s">
        <v>2820</v>
      </c>
      <c r="H507" s="21" t="s">
        <v>2821</v>
      </c>
      <c r="I507" s="85">
        <v>1</v>
      </c>
      <c r="J507" s="85">
        <v>0</v>
      </c>
      <c r="L507" t="s">
        <v>807</v>
      </c>
      <c r="M507" t="s">
        <v>2833</v>
      </c>
      <c r="N507" t="str">
        <f>IF(SUM(ckCodingQTable[[#This Row],[NfmlPIs]:[NnonWhtAsnPIs]])&gt;0,"WMD","")</f>
        <v/>
      </c>
      <c r="O507" t="b">
        <f>_xlfn.XOR(IFERROR(MATCH(ckCodingQTable[[#This Row],[st_code]],EpscorTable[],0)&gt;0,FALSE),IFERROR(FIND("9150",ckCodingQTable[[#This Row],[propPRCs]])&gt;0,FALSE))</f>
        <v>0</v>
      </c>
      <c r="P507" s="21" t="b">
        <f>_xlfn.XOR(ckCodingQTable[[#This Row],[wmd]]&lt;&gt;"",IFERROR(FIND("9102",ckCodingQTable[[#This Row],[propPRCs]])&gt;0,FALSE))</f>
        <v>0</v>
      </c>
      <c r="S507" s="106">
        <f>S506+(ckCodingQTable[[#This Row],[ILN]]&lt;"M")</f>
        <v>279</v>
      </c>
      <c r="T507" s="21" t="s">
        <v>2824</v>
      </c>
      <c r="U507" t="s">
        <v>2231</v>
      </c>
      <c r="V507" s="7" t="str">
        <f>HYPERLINK("https://www.ejacket.nsf.gov/ej/showProposal.do?ID="&amp;ckCodingQTable[[#This Row],[prop_id]],"eJ")</f>
        <v>eJ</v>
      </c>
      <c r="W507" t="s">
        <v>2871</v>
      </c>
      <c r="X507" t="s">
        <v>2231</v>
      </c>
      <c r="Y507" t="s">
        <v>2232</v>
      </c>
      <c r="Z507" t="s">
        <v>3136</v>
      </c>
      <c r="AA507" t="s">
        <v>542</v>
      </c>
      <c r="AB507" s="109" t="str">
        <f>HYPERLINK("mailto:"&amp;ckCodingQTable[[#This Row],[email]]&amp;"&amp;subject=Your NSF Proposal:  "&amp;ckCodingQTable[[#This Row],[Div]]&amp;" "&amp;ckCodingQTable[[#This Row],[prop_id]], ckCodingQTable[[#This Row],[email]])</f>
        <v>jdh@cs.cmu.edu</v>
      </c>
      <c r="AC507" s="30">
        <v>43252</v>
      </c>
      <c r="AD507">
        <v>60</v>
      </c>
      <c r="AG507" s="110"/>
      <c r="AI507" s="26"/>
      <c r="AJ507" s="22"/>
      <c r="AN507" s="110"/>
      <c r="AO507" s="110"/>
      <c r="AP507" s="110"/>
      <c r="AQ507" s="110"/>
      <c r="AR507" s="7" t="str">
        <f>HYPERLINK("https://www.ejacket.nsf.gov/ej/showProposal.do?ID="&amp;ckCodingQTable[[#This Row],[prop_id]],"eJ")</f>
        <v>eJ</v>
      </c>
      <c r="AS507" t="s">
        <v>2829</v>
      </c>
      <c r="AT507" t="s">
        <v>4687</v>
      </c>
      <c r="AU507" t="b">
        <f>IF(ckCodingQTable[[#This Row],[ILN]]="N",SUBSTITUTE(AT506," ","")&lt;&gt;SUBSTITUTE(ckCodingQTable[[#This Row],[prop_titl_txt]]," ",""), FALSE)</f>
        <v>0</v>
      </c>
      <c r="AV507">
        <v>0</v>
      </c>
      <c r="AW507" s="13">
        <v>2400000</v>
      </c>
      <c r="AX507" s="13">
        <v>2400000</v>
      </c>
      <c r="AY507" s="13"/>
      <c r="AZ507" s="13"/>
      <c r="BA507" s="13"/>
      <c r="BB507" s="13"/>
      <c r="BC507">
        <v>10</v>
      </c>
      <c r="BD507">
        <v>15</v>
      </c>
      <c r="BE507">
        <v>15</v>
      </c>
      <c r="BH507">
        <v>0</v>
      </c>
      <c r="BI507">
        <v>0</v>
      </c>
      <c r="BJ507">
        <v>0</v>
      </c>
      <c r="BK507">
        <v>0</v>
      </c>
      <c r="BL507" t="s">
        <v>4688</v>
      </c>
    </row>
    <row r="508" spans="1:64" x14ac:dyDescent="0.35">
      <c r="A508" s="30"/>
      <c r="B508" s="30">
        <v>43005.637499999997</v>
      </c>
      <c r="C508" t="s">
        <v>2868</v>
      </c>
      <c r="D508" t="s">
        <v>2869</v>
      </c>
      <c r="E508" t="s">
        <v>468</v>
      </c>
      <c r="F508" t="s">
        <v>2819</v>
      </c>
      <c r="G508" t="s">
        <v>2820</v>
      </c>
      <c r="H508" s="21" t="s">
        <v>2821</v>
      </c>
      <c r="I508" s="85">
        <v>1</v>
      </c>
      <c r="J508" s="85">
        <v>0</v>
      </c>
      <c r="L508" t="s">
        <v>807</v>
      </c>
      <c r="M508" t="s">
        <v>4689</v>
      </c>
      <c r="N508" t="str">
        <f>IF(SUM(ckCodingQTable[[#This Row],[NfmlPIs]:[NnonWhtAsnPIs]])&gt;0,"WMD","")</f>
        <v/>
      </c>
      <c r="O508" t="b">
        <f>_xlfn.XOR(IFERROR(MATCH(ckCodingQTable[[#This Row],[st_code]],EpscorTable[],0)&gt;0,FALSE),IFERROR(FIND("9150",ckCodingQTable[[#This Row],[propPRCs]])&gt;0,FALSE))</f>
        <v>0</v>
      </c>
      <c r="P508" s="21" t="b">
        <f>_xlfn.XOR(ckCodingQTable[[#This Row],[wmd]]&lt;&gt;"",IFERROR(FIND("9102",ckCodingQTable[[#This Row],[propPRCs]])&gt;0,FALSE))</f>
        <v>0</v>
      </c>
      <c r="S508" s="106">
        <f>S507+(ckCodingQTable[[#This Row],[ILN]]&lt;"M")</f>
        <v>279</v>
      </c>
      <c r="T508" s="21" t="s">
        <v>2834</v>
      </c>
      <c r="U508" t="s">
        <v>2231</v>
      </c>
      <c r="V508" s="7" t="str">
        <f>HYPERLINK("https://www.ejacket.nsf.gov/ej/showProposal.do?ID="&amp;ckCodingQTable[[#This Row],[prop_id]],"eJ")</f>
        <v>eJ</v>
      </c>
      <c r="W508" t="s">
        <v>2871</v>
      </c>
      <c r="X508" t="s">
        <v>4690</v>
      </c>
      <c r="Y508" t="s">
        <v>4691</v>
      </c>
      <c r="Z508" t="s">
        <v>4692</v>
      </c>
      <c r="AA508" t="s">
        <v>4693</v>
      </c>
      <c r="AB508" s="109" t="str">
        <f>HYPERLINK("mailto:"&amp;ckCodingQTable[[#This Row],[email]]&amp;"&amp;subject=Your NSF Proposal:  "&amp;ckCodingQTable[[#This Row],[Div]]&amp;" "&amp;ckCodingQTable[[#This Row],[prop_id]], ckCodingQTable[[#This Row],[email]])</f>
        <v>audris@utk.edu</v>
      </c>
      <c r="AC508" s="30">
        <v>43252</v>
      </c>
      <c r="AD508">
        <v>60</v>
      </c>
      <c r="AG508" s="110"/>
      <c r="AI508" s="26"/>
      <c r="AJ508" s="22"/>
      <c r="AN508" s="110"/>
      <c r="AO508" s="110"/>
      <c r="AP508" s="110"/>
      <c r="AQ508" s="110"/>
      <c r="AR508" s="7" t="str">
        <f>HYPERLINK("https://www.ejacket.nsf.gov/ej/showProposal.do?ID="&amp;ckCodingQTable[[#This Row],[prop_id]],"eJ")</f>
        <v>eJ</v>
      </c>
      <c r="AS508" t="s">
        <v>2829</v>
      </c>
      <c r="AT508" t="s">
        <v>4694</v>
      </c>
      <c r="AU508" t="b">
        <f>IF(ckCodingQTable[[#This Row],[ILN]]="N",SUBSTITUTE(AT507," ","")&lt;&gt;SUBSTITUTE(ckCodingQTable[[#This Row],[prop_titl_txt]]," ",""), FALSE)</f>
        <v>0</v>
      </c>
      <c r="AV508">
        <v>0</v>
      </c>
      <c r="AW508" s="13">
        <v>586722</v>
      </c>
      <c r="AX508" s="13">
        <v>586722</v>
      </c>
      <c r="AY508" s="13"/>
      <c r="AZ508" s="13">
        <v>25000</v>
      </c>
      <c r="BA508" s="13"/>
      <c r="BB508" s="13"/>
      <c r="BC508">
        <v>5</v>
      </c>
      <c r="BD508">
        <v>5</v>
      </c>
      <c r="BE508">
        <v>5</v>
      </c>
      <c r="BH508">
        <v>0</v>
      </c>
      <c r="BI508">
        <v>0</v>
      </c>
      <c r="BJ508">
        <v>0</v>
      </c>
      <c r="BK508">
        <v>0</v>
      </c>
      <c r="BL508" t="s">
        <v>4695</v>
      </c>
    </row>
    <row r="509" spans="1:64" x14ac:dyDescent="0.35">
      <c r="A509" s="30"/>
      <c r="B509" s="30">
        <v>43005.657638888886</v>
      </c>
      <c r="C509" t="s">
        <v>2817</v>
      </c>
      <c r="D509" t="s">
        <v>2818</v>
      </c>
      <c r="E509" t="s">
        <v>474</v>
      </c>
      <c r="F509" t="s">
        <v>2819</v>
      </c>
      <c r="G509" t="s">
        <v>2820</v>
      </c>
      <c r="H509" s="21" t="s">
        <v>2821</v>
      </c>
      <c r="I509" s="85">
        <v>1</v>
      </c>
      <c r="J509" s="85">
        <v>0</v>
      </c>
      <c r="K509" t="s">
        <v>2822</v>
      </c>
      <c r="L509" t="s">
        <v>1201</v>
      </c>
      <c r="M509" t="s">
        <v>3037</v>
      </c>
      <c r="N509" t="str">
        <f>IF(SUM(ckCodingQTable[[#This Row],[NfmlPIs]:[NnonWhtAsnPIs]])&gt;0,"WMD","")</f>
        <v/>
      </c>
      <c r="O509" t="b">
        <f>_xlfn.XOR(IFERROR(MATCH(ckCodingQTable[[#This Row],[st_code]],EpscorTable[],0)&gt;0,FALSE),IFERROR(FIND("9150",ckCodingQTable[[#This Row],[propPRCs]])&gt;0,FALSE))</f>
        <v>0</v>
      </c>
      <c r="P509" s="21" t="b">
        <f>_xlfn.XOR(ckCodingQTable[[#This Row],[wmd]]&lt;&gt;"",IFERROR(FIND("9102",ckCodingQTable[[#This Row],[propPRCs]])&gt;0,FALSE))</f>
        <v>0</v>
      </c>
      <c r="Q509" t="s">
        <v>2988</v>
      </c>
      <c r="S509" s="106">
        <f>S508+(ckCodingQTable[[#This Row],[ILN]]&lt;"M")</f>
        <v>280</v>
      </c>
      <c r="T509" s="21" t="s">
        <v>2863</v>
      </c>
      <c r="U509" t="s">
        <v>4696</v>
      </c>
      <c r="V509" s="7" t="str">
        <f>HYPERLINK("https://www.ejacket.nsf.gov/ej/showProposal.do?ID="&amp;ckCodingQTable[[#This Row],[prop_id]],"eJ")</f>
        <v>eJ</v>
      </c>
      <c r="W509" t="s">
        <v>2825</v>
      </c>
      <c r="X509" t="s">
        <v>4696</v>
      </c>
      <c r="Y509" t="s">
        <v>4697</v>
      </c>
      <c r="Z509" t="s">
        <v>3549</v>
      </c>
      <c r="AA509" t="s">
        <v>612</v>
      </c>
      <c r="AB509" s="109" t="str">
        <f>HYPERLINK("mailto:"&amp;ckCodingQTable[[#This Row],[email]]&amp;"&amp;subject=Your NSF Proposal:  "&amp;ckCodingQTable[[#This Row],[Div]]&amp;" "&amp;ckCodingQTable[[#This Row],[prop_id]], ckCodingQTable[[#This Row],[email]])</f>
        <v>bouman@purdue.edu</v>
      </c>
      <c r="AC509" s="30">
        <v>43101</v>
      </c>
      <c r="AD509">
        <v>48</v>
      </c>
      <c r="AG509" s="110"/>
      <c r="AI509" s="26"/>
      <c r="AJ509" s="22"/>
      <c r="AK509" s="21">
        <v>2</v>
      </c>
      <c r="AN509" s="110"/>
      <c r="AO509" s="110"/>
      <c r="AP509" s="110"/>
      <c r="AQ509" s="110"/>
      <c r="AR509" s="7" t="str">
        <f>HYPERLINK("https://www.ejacket.nsf.gov/ej/showProposal.do?ID="&amp;ckCodingQTable[[#This Row],[prop_id]],"eJ")</f>
        <v>eJ</v>
      </c>
      <c r="AS509" t="s">
        <v>2829</v>
      </c>
      <c r="AT509" t="s">
        <v>4698</v>
      </c>
      <c r="AU509" t="b">
        <f>IF(ckCodingQTable[[#This Row],[ILN]]="N",SUBSTITUTE(AT508," ","")&lt;&gt;SUBSTITUTE(ckCodingQTable[[#This Row],[prop_titl_txt]]," ",""), FALSE)</f>
        <v>0</v>
      </c>
      <c r="AV509">
        <v>0</v>
      </c>
      <c r="AW509" s="13">
        <v>1264000</v>
      </c>
      <c r="AX509" s="13">
        <v>1264000</v>
      </c>
      <c r="AY509" s="13"/>
      <c r="AZ509" s="13"/>
      <c r="BA509" s="13"/>
      <c r="BB509" s="13">
        <v>64000</v>
      </c>
      <c r="BC509">
        <v>16</v>
      </c>
      <c r="BD509">
        <v>16</v>
      </c>
      <c r="BE509">
        <v>7.36</v>
      </c>
      <c r="BH509">
        <v>0</v>
      </c>
      <c r="BI509">
        <v>0</v>
      </c>
      <c r="BJ509">
        <v>0</v>
      </c>
      <c r="BK509">
        <v>0</v>
      </c>
      <c r="BL509" t="s">
        <v>4699</v>
      </c>
    </row>
    <row r="510" spans="1:64" x14ac:dyDescent="0.35">
      <c r="A510" s="30"/>
      <c r="B510" s="30">
        <v>43005.65902777778</v>
      </c>
      <c r="C510" t="s">
        <v>2839</v>
      </c>
      <c r="D510" t="s">
        <v>2840</v>
      </c>
      <c r="E510" t="s">
        <v>464</v>
      </c>
      <c r="F510" t="s">
        <v>2819</v>
      </c>
      <c r="G510" t="s">
        <v>2820</v>
      </c>
      <c r="H510" s="21" t="s">
        <v>2821</v>
      </c>
      <c r="I510" s="85">
        <v>0</v>
      </c>
      <c r="J510" s="85">
        <v>0</v>
      </c>
      <c r="L510" t="s">
        <v>1119</v>
      </c>
      <c r="M510" t="s">
        <v>2907</v>
      </c>
      <c r="N510" t="str">
        <f>IF(SUM(ckCodingQTable[[#This Row],[NfmlPIs]:[NnonWhtAsnPIs]])&gt;0,"WMD","")</f>
        <v/>
      </c>
      <c r="O510" t="b">
        <f>_xlfn.XOR(IFERROR(MATCH(ckCodingQTable[[#This Row],[st_code]],EpscorTable[],0)&gt;0,FALSE),IFERROR(FIND("9150",ckCodingQTable[[#This Row],[propPRCs]])&gt;0,FALSE))</f>
        <v>0</v>
      </c>
      <c r="P510" s="21" t="b">
        <f>_xlfn.XOR(ckCodingQTable[[#This Row],[wmd]]&lt;&gt;"",IFERROR(FIND("9102",ckCodingQTable[[#This Row],[propPRCs]])&gt;0,FALSE))</f>
        <v>0</v>
      </c>
      <c r="Q510" t="s">
        <v>485</v>
      </c>
      <c r="S510" s="106">
        <f>S509+(ckCodingQTable[[#This Row],[ILN]]&lt;"M")</f>
        <v>281</v>
      </c>
      <c r="T510" s="21" t="s">
        <v>2824</v>
      </c>
      <c r="U510" t="s">
        <v>4700</v>
      </c>
      <c r="V510" s="7" t="str">
        <f>HYPERLINK("https://www.ejacket.nsf.gov/ej/showProposal.do?ID="&amp;ckCodingQTable[[#This Row],[prop_id]],"eJ")</f>
        <v>eJ</v>
      </c>
      <c r="W510" t="s">
        <v>2841</v>
      </c>
      <c r="X510" t="s">
        <v>4700</v>
      </c>
      <c r="Y510" t="s">
        <v>4701</v>
      </c>
      <c r="Z510" t="s">
        <v>4702</v>
      </c>
      <c r="AA510" t="s">
        <v>4703</v>
      </c>
      <c r="AB510" s="109" t="str">
        <f>HYPERLINK("mailto:"&amp;ckCodingQTable[[#This Row],[email]]&amp;"&amp;subject=Your NSF Proposal:  "&amp;ckCodingQTable[[#This Row],[Div]]&amp;" "&amp;ckCodingQTable[[#This Row],[prop_id]], ckCodingQTable[[#This Row],[email]])</f>
        <v>saifullah@wayne.edu</v>
      </c>
      <c r="AC510" s="30">
        <v>43282</v>
      </c>
      <c r="AD510">
        <v>48</v>
      </c>
      <c r="AG510" s="110"/>
      <c r="AI510" s="26"/>
      <c r="AJ510" s="22"/>
      <c r="AK510" s="21">
        <v>1</v>
      </c>
      <c r="AN510" s="110"/>
      <c r="AO510" s="110"/>
      <c r="AP510" s="110"/>
      <c r="AQ510" s="110"/>
      <c r="AR510" s="7" t="str">
        <f>HYPERLINK("https://www.ejacket.nsf.gov/ej/showProposal.do?ID="&amp;ckCodingQTable[[#This Row],[prop_id]],"eJ")</f>
        <v>eJ</v>
      </c>
      <c r="AS510" t="s">
        <v>2829</v>
      </c>
      <c r="AT510" t="s">
        <v>4704</v>
      </c>
      <c r="AU510" t="b">
        <f>IF(ckCodingQTable[[#This Row],[ILN]]="N",SUBSTITUTE(AT509," ","")&lt;&gt;SUBSTITUTE(ckCodingQTable[[#This Row],[prop_titl_txt]]," ",""), FALSE)</f>
        <v>0</v>
      </c>
      <c r="AV510">
        <v>0</v>
      </c>
      <c r="AW510" s="13">
        <v>600000</v>
      </c>
      <c r="AX510" s="13">
        <v>600000</v>
      </c>
      <c r="AY510" s="13"/>
      <c r="AZ510" s="13">
        <v>12110</v>
      </c>
      <c r="BA510" s="13"/>
      <c r="BB510" s="13"/>
      <c r="BC510">
        <v>8</v>
      </c>
      <c r="BD510">
        <v>4</v>
      </c>
      <c r="BE510">
        <v>4</v>
      </c>
      <c r="BH510">
        <v>0</v>
      </c>
      <c r="BI510">
        <v>0</v>
      </c>
      <c r="BJ510">
        <v>0</v>
      </c>
      <c r="BK510">
        <v>0</v>
      </c>
      <c r="BL510" t="s">
        <v>4705</v>
      </c>
    </row>
    <row r="511" spans="1:64" x14ac:dyDescent="0.35">
      <c r="A511" s="30"/>
      <c r="B511" s="30">
        <v>43004.74722222222</v>
      </c>
      <c r="C511" t="s">
        <v>2839</v>
      </c>
      <c r="D511" t="s">
        <v>2840</v>
      </c>
      <c r="E511" t="s">
        <v>464</v>
      </c>
      <c r="F511" t="s">
        <v>2819</v>
      </c>
      <c r="G511" t="s">
        <v>2820</v>
      </c>
      <c r="H511" s="21" t="s">
        <v>2821</v>
      </c>
      <c r="I511" s="85">
        <v>0</v>
      </c>
      <c r="J511" s="85">
        <v>0</v>
      </c>
      <c r="L511" t="s">
        <v>1119</v>
      </c>
      <c r="M511" t="s">
        <v>2964</v>
      </c>
      <c r="N511" t="str">
        <f>IF(SUM(ckCodingQTable[[#This Row],[NfmlPIs]:[NnonWhtAsnPIs]])&gt;0,"WMD","")</f>
        <v/>
      </c>
      <c r="O511" t="b">
        <f>_xlfn.XOR(IFERROR(MATCH(ckCodingQTable[[#This Row],[st_code]],EpscorTable[],0)&gt;0,FALSE),IFERROR(FIND("9150",ckCodingQTable[[#This Row],[propPRCs]])&gt;0,FALSE))</f>
        <v>0</v>
      </c>
      <c r="P511" s="21" t="b">
        <f>_xlfn.XOR(ckCodingQTable[[#This Row],[wmd]]&lt;&gt;"",IFERROR(FIND("9102",ckCodingQTable[[#This Row],[propPRCs]])&gt;0,FALSE))</f>
        <v>0</v>
      </c>
      <c r="Q511" t="s">
        <v>485</v>
      </c>
      <c r="S511" s="106">
        <f>S510+(ckCodingQTable[[#This Row],[ILN]]&lt;"M")</f>
        <v>281</v>
      </c>
      <c r="T511" s="21" t="s">
        <v>2834</v>
      </c>
      <c r="U511" t="s">
        <v>4700</v>
      </c>
      <c r="V511" s="7" t="str">
        <f>HYPERLINK("https://www.ejacket.nsf.gov/ej/showProposal.do?ID="&amp;ckCodingQTable[[#This Row],[prop_id]],"eJ")</f>
        <v>eJ</v>
      </c>
      <c r="W511" t="s">
        <v>2841</v>
      </c>
      <c r="X511" t="s">
        <v>4706</v>
      </c>
      <c r="Y511" t="s">
        <v>922</v>
      </c>
      <c r="Z511" t="s">
        <v>4707</v>
      </c>
      <c r="AA511" t="s">
        <v>3469</v>
      </c>
      <c r="AB511" s="109" t="str">
        <f>HYPERLINK("mailto:"&amp;ckCodingQTable[[#This Row],[email]]&amp;"&amp;subject=Your NSF Proposal:  "&amp;ckCodingQTable[[#This Row],[Div]]&amp;" "&amp;ckCodingQTable[[#This Row],[prop_id]], ckCodingQTable[[#This Row],[email]])</f>
        <v>lu@cse.wustl.edu</v>
      </c>
      <c r="AC511" s="30">
        <v>43282</v>
      </c>
      <c r="AD511">
        <v>48</v>
      </c>
      <c r="AG511" s="110"/>
      <c r="AI511" s="26"/>
      <c r="AJ511" s="22"/>
      <c r="AN511" s="110"/>
      <c r="AO511" s="110"/>
      <c r="AP511" s="110"/>
      <c r="AQ511" s="110"/>
      <c r="AR511" s="7" t="str">
        <f>HYPERLINK("https://www.ejacket.nsf.gov/ej/showProposal.do?ID="&amp;ckCodingQTable[[#This Row],[prop_id]],"eJ")</f>
        <v>eJ</v>
      </c>
      <c r="AS511" t="s">
        <v>2829</v>
      </c>
      <c r="AT511" t="s">
        <v>4704</v>
      </c>
      <c r="AU511" t="b">
        <f>IF(ckCodingQTable[[#This Row],[ILN]]="N",SUBSTITUTE(AT510," ","")&lt;&gt;SUBSTITUTE(ckCodingQTable[[#This Row],[prop_titl_txt]]," ",""), FALSE)</f>
        <v>0</v>
      </c>
      <c r="AV511">
        <v>0</v>
      </c>
      <c r="AW511" s="13">
        <v>400000</v>
      </c>
      <c r="AX511" s="13">
        <v>400000</v>
      </c>
      <c r="AY511" s="13"/>
      <c r="AZ511" s="13"/>
      <c r="BA511" s="13"/>
      <c r="BB511" s="13"/>
      <c r="BC511">
        <v>4</v>
      </c>
      <c r="BD511">
        <v>4</v>
      </c>
      <c r="BG511">
        <v>4</v>
      </c>
      <c r="BH511">
        <v>0</v>
      </c>
      <c r="BI511">
        <v>0</v>
      </c>
      <c r="BJ511">
        <v>0</v>
      </c>
      <c r="BK511">
        <v>0</v>
      </c>
      <c r="BL511" t="s">
        <v>4708</v>
      </c>
    </row>
    <row r="512" spans="1:64" x14ac:dyDescent="0.35">
      <c r="A512" s="30"/>
      <c r="B512" s="30">
        <v>43005.681944444441</v>
      </c>
      <c r="C512" t="s">
        <v>2839</v>
      </c>
      <c r="D512" t="s">
        <v>2840</v>
      </c>
      <c r="E512" t="s">
        <v>464</v>
      </c>
      <c r="F512" t="s">
        <v>2819</v>
      </c>
      <c r="G512" t="s">
        <v>2820</v>
      </c>
      <c r="H512" s="21" t="s">
        <v>2821</v>
      </c>
      <c r="I512" s="85">
        <v>0</v>
      </c>
      <c r="J512" s="85">
        <v>0</v>
      </c>
      <c r="L512" t="s">
        <v>1119</v>
      </c>
      <c r="M512" t="s">
        <v>2964</v>
      </c>
      <c r="N512" t="str">
        <f>IF(SUM(ckCodingQTable[[#This Row],[NfmlPIs]:[NnonWhtAsnPIs]])&gt;0,"WMD","")</f>
        <v/>
      </c>
      <c r="O512" t="b">
        <f>_xlfn.XOR(IFERROR(MATCH(ckCodingQTable[[#This Row],[st_code]],EpscorTable[],0)&gt;0,FALSE),IFERROR(FIND("9150",ckCodingQTable[[#This Row],[propPRCs]])&gt;0,FALSE))</f>
        <v>0</v>
      </c>
      <c r="P512" s="21" t="b">
        <f>_xlfn.XOR(ckCodingQTable[[#This Row],[wmd]]&lt;&gt;"",IFERROR(FIND("9102",ckCodingQTable[[#This Row],[propPRCs]])&gt;0,FALSE))</f>
        <v>0</v>
      </c>
      <c r="Q512" t="s">
        <v>485</v>
      </c>
      <c r="S512" s="106">
        <f>S511+(ckCodingQTable[[#This Row],[ILN]]&lt;"M")</f>
        <v>281</v>
      </c>
      <c r="T512" s="21" t="s">
        <v>2834</v>
      </c>
      <c r="U512" t="s">
        <v>4700</v>
      </c>
      <c r="V512" s="7" t="str">
        <f>HYPERLINK("https://www.ejacket.nsf.gov/ej/showProposal.do?ID="&amp;ckCodingQTable[[#This Row],[prop_id]],"eJ")</f>
        <v>eJ</v>
      </c>
      <c r="W512" t="s">
        <v>2841</v>
      </c>
      <c r="X512" t="s">
        <v>4709</v>
      </c>
      <c r="Y512" t="s">
        <v>1677</v>
      </c>
      <c r="Z512" t="s">
        <v>4710</v>
      </c>
      <c r="AA512" t="s">
        <v>4711</v>
      </c>
      <c r="AB512" s="109" t="str">
        <f>HYPERLINK("mailto:"&amp;ckCodingQTable[[#This Row],[email]]&amp;"&amp;subject=Your NSF Proposal:  "&amp;ckCodingQTable[[#This Row],[Div]]&amp;" "&amp;ckCodingQTable[[#This Row],[prop_id]], ckCodingQTable[[#This Row],[email]])</f>
        <v>sdas@mst.edu</v>
      </c>
      <c r="AC512" s="30">
        <v>43282</v>
      </c>
      <c r="AD512">
        <v>48</v>
      </c>
      <c r="AG512" s="110"/>
      <c r="AI512" s="26"/>
      <c r="AJ512" s="22"/>
      <c r="AN512" s="110"/>
      <c r="AO512" s="110"/>
      <c r="AP512" s="110"/>
      <c r="AQ512" s="110"/>
      <c r="AR512" s="7" t="str">
        <f>HYPERLINK("https://www.ejacket.nsf.gov/ej/showProposal.do?ID="&amp;ckCodingQTable[[#This Row],[prop_id]],"eJ")</f>
        <v>eJ</v>
      </c>
      <c r="AS512" t="s">
        <v>2829</v>
      </c>
      <c r="AT512" t="s">
        <v>4704</v>
      </c>
      <c r="AU512" t="b">
        <f>IF(ckCodingQTable[[#This Row],[ILN]]="N",SUBSTITUTE(AT511," ","")&lt;&gt;SUBSTITUTE(ckCodingQTable[[#This Row],[prop_titl_txt]]," ",""), FALSE)</f>
        <v>0</v>
      </c>
      <c r="AV512">
        <v>0</v>
      </c>
      <c r="AW512" s="13">
        <v>199999</v>
      </c>
      <c r="AX512" s="13">
        <v>199999</v>
      </c>
      <c r="AY512" s="13"/>
      <c r="AZ512" s="13">
        <v>3000</v>
      </c>
      <c r="BA512" s="13"/>
      <c r="BB512" s="13"/>
      <c r="BC512">
        <v>4</v>
      </c>
      <c r="BD512">
        <v>4</v>
      </c>
      <c r="BG512">
        <v>1</v>
      </c>
      <c r="BH512">
        <v>0</v>
      </c>
      <c r="BI512">
        <v>0</v>
      </c>
      <c r="BJ512">
        <v>0</v>
      </c>
      <c r="BK512">
        <v>0</v>
      </c>
      <c r="BL512" t="s">
        <v>4712</v>
      </c>
    </row>
    <row r="513" spans="1:64" x14ac:dyDescent="0.35">
      <c r="A513" s="30"/>
      <c r="B513" s="30">
        <v>43005.659722222219</v>
      </c>
      <c r="C513" t="s">
        <v>2817</v>
      </c>
      <c r="D513" t="s">
        <v>2818</v>
      </c>
      <c r="E513" t="s">
        <v>474</v>
      </c>
      <c r="F513" t="s">
        <v>2819</v>
      </c>
      <c r="G513" t="s">
        <v>2820</v>
      </c>
      <c r="H513" s="21" t="s">
        <v>2821</v>
      </c>
      <c r="I513" s="85">
        <v>1</v>
      </c>
      <c r="J513" s="85">
        <v>0</v>
      </c>
      <c r="K513" t="s">
        <v>2822</v>
      </c>
      <c r="L513" t="s">
        <v>885</v>
      </c>
      <c r="M513" t="s">
        <v>2823</v>
      </c>
      <c r="N513" t="str">
        <f>IF(SUM(ckCodingQTable[[#This Row],[NfmlPIs]:[NnonWhtAsnPIs]])&gt;0,"WMD","")</f>
        <v/>
      </c>
      <c r="O513" t="b">
        <f>_xlfn.XOR(IFERROR(MATCH(ckCodingQTable[[#This Row],[st_code]],EpscorTable[],0)&gt;0,FALSE),IFERROR(FIND("9150",ckCodingQTable[[#This Row],[propPRCs]])&gt;0,FALSE))</f>
        <v>0</v>
      </c>
      <c r="P513" s="21" t="b">
        <f>_xlfn.XOR(ckCodingQTable[[#This Row],[wmd]]&lt;&gt;"",IFERROR(FIND("9102",ckCodingQTable[[#This Row],[propPRCs]])&gt;0,FALSE))</f>
        <v>0</v>
      </c>
      <c r="Q513" t="s">
        <v>2988</v>
      </c>
      <c r="S513" s="106">
        <f>S512+(ckCodingQTable[[#This Row],[ILN]]&lt;"M")</f>
        <v>282</v>
      </c>
      <c r="T513" s="21" t="s">
        <v>2824</v>
      </c>
      <c r="U513" t="s">
        <v>2234</v>
      </c>
      <c r="V513" s="7" t="str">
        <f>HYPERLINK("https://www.ejacket.nsf.gov/ej/showProposal.do?ID="&amp;ckCodingQTable[[#This Row],[prop_id]],"eJ")</f>
        <v>eJ</v>
      </c>
      <c r="W513" t="s">
        <v>2825</v>
      </c>
      <c r="X513" t="s">
        <v>2234</v>
      </c>
      <c r="Y513" t="s">
        <v>2235</v>
      </c>
      <c r="Z513" t="s">
        <v>2951</v>
      </c>
      <c r="AA513" t="s">
        <v>2827</v>
      </c>
      <c r="AB513" s="109" t="str">
        <f>HYPERLINK("mailto:"&amp;ckCodingQTable[[#This Row],[email]]&amp;"&amp;subject=Your NSF Proposal:  "&amp;ckCodingQTable[[#This Row],[Div]]&amp;" "&amp;ckCodingQTable[[#This Row],[prop_id]], ckCodingQTable[[#This Row],[email]])</f>
        <v>jandrews@ece.utexas.edu</v>
      </c>
      <c r="AC513" s="30">
        <v>43221</v>
      </c>
      <c r="AD513">
        <v>48</v>
      </c>
      <c r="AG513" s="110"/>
      <c r="AI513" s="26"/>
      <c r="AJ513" s="22"/>
      <c r="AN513" s="110"/>
      <c r="AO513" s="110"/>
      <c r="AP513" s="110"/>
      <c r="AQ513" s="110"/>
      <c r="AR513" s="7" t="str">
        <f>HYPERLINK("https://www.ejacket.nsf.gov/ej/showProposal.do?ID="&amp;ckCodingQTable[[#This Row],[prop_id]],"eJ")</f>
        <v>eJ</v>
      </c>
      <c r="AS513" t="s">
        <v>2829</v>
      </c>
      <c r="AT513" t="s">
        <v>4713</v>
      </c>
      <c r="AU513" t="b">
        <f>IF(ckCodingQTable[[#This Row],[ILN]]="N",SUBSTITUTE(AT512," ","")&lt;&gt;SUBSTITUTE(ckCodingQTable[[#This Row],[prop_titl_txt]]," ",""), FALSE)</f>
        <v>0</v>
      </c>
      <c r="AV513">
        <v>0</v>
      </c>
      <c r="AW513" s="13">
        <v>572328</v>
      </c>
      <c r="AX513" s="13">
        <v>572328</v>
      </c>
      <c r="AY513" s="13"/>
      <c r="AZ513" s="13"/>
      <c r="BA513" s="13"/>
      <c r="BB513" s="13"/>
      <c r="BC513">
        <v>7</v>
      </c>
      <c r="BD513">
        <v>4</v>
      </c>
      <c r="BE513">
        <v>4</v>
      </c>
      <c r="BH513">
        <v>0</v>
      </c>
      <c r="BI513">
        <v>0</v>
      </c>
      <c r="BJ513">
        <v>0</v>
      </c>
      <c r="BK513">
        <v>0</v>
      </c>
      <c r="BL513" t="s">
        <v>4714</v>
      </c>
    </row>
    <row r="514" spans="1:64" x14ac:dyDescent="0.35">
      <c r="A514" s="30"/>
      <c r="B514" s="30">
        <v>43005.552083333336</v>
      </c>
      <c r="C514" t="s">
        <v>2817</v>
      </c>
      <c r="D514" t="s">
        <v>2818</v>
      </c>
      <c r="E514" t="s">
        <v>474</v>
      </c>
      <c r="F514" t="s">
        <v>2819</v>
      </c>
      <c r="G514" t="s">
        <v>2820</v>
      </c>
      <c r="H514" s="21" t="s">
        <v>2821</v>
      </c>
      <c r="I514" s="85">
        <v>1</v>
      </c>
      <c r="J514" s="85">
        <v>0</v>
      </c>
      <c r="K514" t="s">
        <v>2822</v>
      </c>
      <c r="L514" t="s">
        <v>885</v>
      </c>
      <c r="M514" t="s">
        <v>3061</v>
      </c>
      <c r="N514" t="str">
        <f>IF(SUM(ckCodingQTable[[#This Row],[NfmlPIs]:[NnonWhtAsnPIs]])&gt;0,"WMD","")</f>
        <v/>
      </c>
      <c r="O514" t="b">
        <f>_xlfn.XOR(IFERROR(MATCH(ckCodingQTable[[#This Row],[st_code]],EpscorTable[],0)&gt;0,FALSE),IFERROR(FIND("9150",ckCodingQTable[[#This Row],[propPRCs]])&gt;0,FALSE))</f>
        <v>0</v>
      </c>
      <c r="P514" s="21" t="b">
        <f>_xlfn.XOR(ckCodingQTable[[#This Row],[wmd]]&lt;&gt;"",IFERROR(FIND("9102",ckCodingQTable[[#This Row],[propPRCs]])&gt;0,FALSE))</f>
        <v>0</v>
      </c>
      <c r="Q514" t="s">
        <v>2988</v>
      </c>
      <c r="S514" s="106">
        <f>S513+(ckCodingQTable[[#This Row],[ILN]]&lt;"M")</f>
        <v>282</v>
      </c>
      <c r="T514" s="21" t="s">
        <v>2834</v>
      </c>
      <c r="U514" t="s">
        <v>2234</v>
      </c>
      <c r="V514" s="7" t="str">
        <f>HYPERLINK("https://www.ejacket.nsf.gov/ej/showProposal.do?ID="&amp;ckCodingQTable[[#This Row],[prop_id]],"eJ")</f>
        <v>eJ</v>
      </c>
      <c r="W514" t="s">
        <v>2825</v>
      </c>
      <c r="X514" t="s">
        <v>4715</v>
      </c>
      <c r="Y514" t="s">
        <v>4716</v>
      </c>
      <c r="Z514" t="s">
        <v>3694</v>
      </c>
      <c r="AA514" t="s">
        <v>3284</v>
      </c>
      <c r="AB514" s="109" t="str">
        <f>HYPERLINK("mailto:"&amp;ckCodingQTable[[#This Row],[email]]&amp;"&amp;subject=Your NSF Proposal:  "&amp;ckCodingQTable[[#This Row],[Div]]&amp;" "&amp;ckCodingQTable[[#This Row],[prop_id]], ckCodingQTable[[#This Row],[email]])</f>
        <v>durgin@gatech.edu</v>
      </c>
      <c r="AC514" s="30">
        <v>43221</v>
      </c>
      <c r="AD514">
        <v>48</v>
      </c>
      <c r="AG514" s="110"/>
      <c r="AI514" s="26"/>
      <c r="AJ514" s="22"/>
      <c r="AN514" s="110"/>
      <c r="AO514" s="110"/>
      <c r="AP514" s="110"/>
      <c r="AQ514" s="110"/>
      <c r="AR514" s="7" t="str">
        <f>HYPERLINK("https://www.ejacket.nsf.gov/ej/showProposal.do?ID="&amp;ckCodingQTable[[#This Row],[prop_id]],"eJ")</f>
        <v>eJ</v>
      </c>
      <c r="AS514" t="s">
        <v>2829</v>
      </c>
      <c r="AT514" t="s">
        <v>4717</v>
      </c>
      <c r="AU514" t="b">
        <f>IF(ckCodingQTable[[#This Row],[ILN]]="N",SUBSTITUTE(AT513," ","")&lt;&gt;SUBSTITUTE(ckCodingQTable[[#This Row],[prop_titl_txt]]," ",""), FALSE)</f>
        <v>1</v>
      </c>
      <c r="AV514">
        <v>0</v>
      </c>
      <c r="AW514" s="13">
        <v>523930</v>
      </c>
      <c r="AX514" s="13">
        <v>523930</v>
      </c>
      <c r="AY514" s="13"/>
      <c r="AZ514" s="13">
        <v>8000</v>
      </c>
      <c r="BA514" s="13"/>
      <c r="BB514" s="13">
        <v>26498</v>
      </c>
      <c r="BC514">
        <v>8</v>
      </c>
      <c r="BD514">
        <v>4</v>
      </c>
      <c r="BE514">
        <v>4</v>
      </c>
      <c r="BH514">
        <v>0</v>
      </c>
      <c r="BI514">
        <v>0</v>
      </c>
      <c r="BJ514">
        <v>0</v>
      </c>
      <c r="BK514">
        <v>0</v>
      </c>
      <c r="BL514" t="s">
        <v>4718</v>
      </c>
    </row>
    <row r="515" spans="1:64" x14ac:dyDescent="0.35">
      <c r="A515" s="30"/>
      <c r="B515" s="30">
        <v>43005.659722222219</v>
      </c>
      <c r="C515" t="s">
        <v>2868</v>
      </c>
      <c r="D515" t="s">
        <v>2869</v>
      </c>
      <c r="E515" t="s">
        <v>468</v>
      </c>
      <c r="F515" t="s">
        <v>2819</v>
      </c>
      <c r="G515" t="s">
        <v>2820</v>
      </c>
      <c r="H515" s="21" t="s">
        <v>2821</v>
      </c>
      <c r="I515" s="85">
        <v>1</v>
      </c>
      <c r="J515" s="85">
        <v>0</v>
      </c>
      <c r="L515" t="s">
        <v>807</v>
      </c>
      <c r="M515" t="s">
        <v>2922</v>
      </c>
      <c r="N515" t="str">
        <f>IF(SUM(ckCodingQTable[[#This Row],[NfmlPIs]:[NnonWhtAsnPIs]])&gt;0,"WMD","")</f>
        <v>WMD</v>
      </c>
      <c r="O515" t="b">
        <f>_xlfn.XOR(IFERROR(MATCH(ckCodingQTable[[#This Row],[st_code]],EpscorTable[],0)&gt;0,FALSE),IFERROR(FIND("9150",ckCodingQTable[[#This Row],[propPRCs]])&gt;0,FALSE))</f>
        <v>0</v>
      </c>
      <c r="P515" s="21" t="b">
        <f>_xlfn.XOR(ckCodingQTable[[#This Row],[wmd]]&lt;&gt;"",IFERROR(FIND("9102",ckCodingQTable[[#This Row],[propPRCs]])&gt;0,FALSE))</f>
        <v>1</v>
      </c>
      <c r="S515" s="106">
        <f>S514+(ckCodingQTable[[#This Row],[ILN]]&lt;"M")</f>
        <v>283</v>
      </c>
      <c r="T515" s="21" t="s">
        <v>2824</v>
      </c>
      <c r="U515" t="s">
        <v>4719</v>
      </c>
      <c r="V515" s="7" t="str">
        <f>HYPERLINK("https://www.ejacket.nsf.gov/ej/showProposal.do?ID="&amp;ckCodingQTable[[#This Row],[prop_id]],"eJ")</f>
        <v>eJ</v>
      </c>
      <c r="W515" t="s">
        <v>2871</v>
      </c>
      <c r="X515" t="s">
        <v>4719</v>
      </c>
      <c r="Y515" t="s">
        <v>3173</v>
      </c>
      <c r="Z515" t="s">
        <v>3174</v>
      </c>
      <c r="AA515" t="s">
        <v>2926</v>
      </c>
      <c r="AB515" s="109" t="str">
        <f>HYPERLINK("mailto:"&amp;ckCodingQTable[[#This Row],[email]]&amp;"&amp;subject=Your NSF Proposal:  "&amp;ckCodingQTable[[#This Row],[Div]]&amp;" "&amp;ckCodingQTable[[#This Row],[prop_id]], ckCodingQTable[[#This Row],[email]])</f>
        <v>elm@umd.edu</v>
      </c>
      <c r="AC515" s="30">
        <v>43249</v>
      </c>
      <c r="AD515">
        <v>60</v>
      </c>
      <c r="AG515" s="110"/>
      <c r="AI515" s="26"/>
      <c r="AJ515" s="22"/>
      <c r="AN515" s="110"/>
      <c r="AO515" s="110"/>
      <c r="AP515" s="110"/>
      <c r="AQ515" s="110"/>
      <c r="AR515" s="7" t="str">
        <f>HYPERLINK("https://www.ejacket.nsf.gov/ej/showProposal.do?ID="&amp;ckCodingQTable[[#This Row],[prop_id]],"eJ")</f>
        <v>eJ</v>
      </c>
      <c r="AS515" t="s">
        <v>2829</v>
      </c>
      <c r="AT515" t="s">
        <v>4720</v>
      </c>
      <c r="AU515" t="b">
        <f>IF(ckCodingQTable[[#This Row],[ILN]]="N",SUBSTITUTE(AT514," ","")&lt;&gt;SUBSTITUTE(ckCodingQTable[[#This Row],[prop_titl_txt]]," ",""), FALSE)</f>
        <v>0</v>
      </c>
      <c r="AV515">
        <v>0</v>
      </c>
      <c r="AW515" s="13">
        <v>1999743</v>
      </c>
      <c r="AX515" s="13">
        <v>1999743</v>
      </c>
      <c r="AY515" s="13"/>
      <c r="AZ515" s="13">
        <v>15000</v>
      </c>
      <c r="BA515" s="13"/>
      <c r="BB515" s="13"/>
      <c r="BC515">
        <v>15</v>
      </c>
      <c r="BD515">
        <v>25</v>
      </c>
      <c r="BE515">
        <v>15</v>
      </c>
      <c r="BG515">
        <v>22.5</v>
      </c>
      <c r="BH515">
        <v>4</v>
      </c>
      <c r="BI515">
        <v>0</v>
      </c>
      <c r="BJ515">
        <v>1</v>
      </c>
      <c r="BK515">
        <v>0</v>
      </c>
      <c r="BL515" t="s">
        <v>3176</v>
      </c>
    </row>
    <row r="516" spans="1:64" x14ac:dyDescent="0.35">
      <c r="A516" s="30"/>
      <c r="B516" s="30">
        <v>43005.50277777778</v>
      </c>
      <c r="C516" t="s">
        <v>2868</v>
      </c>
      <c r="D516" t="s">
        <v>2869</v>
      </c>
      <c r="E516" t="s">
        <v>468</v>
      </c>
      <c r="F516" t="s">
        <v>2819</v>
      </c>
      <c r="G516" t="s">
        <v>2820</v>
      </c>
      <c r="H516" s="21" t="s">
        <v>2821</v>
      </c>
      <c r="I516" s="85">
        <v>1</v>
      </c>
      <c r="J516" s="85">
        <v>0</v>
      </c>
      <c r="L516" t="s">
        <v>807</v>
      </c>
      <c r="M516" t="s">
        <v>2922</v>
      </c>
      <c r="N516" t="str">
        <f>IF(SUM(ckCodingQTable[[#This Row],[NfmlPIs]:[NnonWhtAsnPIs]])&gt;0,"WMD","")</f>
        <v/>
      </c>
      <c r="O516" t="b">
        <f>_xlfn.XOR(IFERROR(MATCH(ckCodingQTable[[#This Row],[st_code]],EpscorTable[],0)&gt;0,FALSE),IFERROR(FIND("9150",ckCodingQTable[[#This Row],[propPRCs]])&gt;0,FALSE))</f>
        <v>0</v>
      </c>
      <c r="P516" s="21" t="b">
        <f>_xlfn.XOR(ckCodingQTable[[#This Row],[wmd]]&lt;&gt;"",IFERROR(FIND("9102",ckCodingQTable[[#This Row],[propPRCs]])&gt;0,FALSE))</f>
        <v>0</v>
      </c>
      <c r="Q516" t="s">
        <v>468</v>
      </c>
      <c r="S516" s="106">
        <f>S515+(ckCodingQTable[[#This Row],[ILN]]&lt;"M")</f>
        <v>283</v>
      </c>
      <c r="T516" s="21" t="s">
        <v>2834</v>
      </c>
      <c r="U516" t="s">
        <v>4719</v>
      </c>
      <c r="V516" s="7" t="str">
        <f>HYPERLINK("https://www.ejacket.nsf.gov/ej/showProposal.do?ID="&amp;ckCodingQTable[[#This Row],[prop_id]],"eJ")</f>
        <v>eJ</v>
      </c>
      <c r="W516" t="s">
        <v>2871</v>
      </c>
      <c r="X516" t="s">
        <v>4721</v>
      </c>
      <c r="Y516" t="s">
        <v>4722</v>
      </c>
      <c r="Z516" t="s">
        <v>3694</v>
      </c>
      <c r="AA516" t="s">
        <v>4723</v>
      </c>
      <c r="AB516" s="109" t="str">
        <f>HYPERLINK("mailto:"&amp;ckCodingQTable[[#This Row],[email]]&amp;"&amp;subject=Your NSF Proposal:  "&amp;ckCodingQTable[[#This Row],[Div]]&amp;" "&amp;ckCodingQTable[[#This Row],[prop_id]], ckCodingQTable[[#This Row],[email]])</f>
        <v>gwalsh@ubalt.edu</v>
      </c>
      <c r="AC516" s="30">
        <v>43249</v>
      </c>
      <c r="AD516">
        <v>60</v>
      </c>
      <c r="AG516" s="110"/>
      <c r="AI516" s="26"/>
      <c r="AJ516" s="22"/>
      <c r="AN516" s="110"/>
      <c r="AO516" s="110"/>
      <c r="AP516" s="110"/>
      <c r="AQ516" s="110"/>
      <c r="AR516" s="7" t="str">
        <f>HYPERLINK("https://www.ejacket.nsf.gov/ej/showProposal.do?ID="&amp;ckCodingQTable[[#This Row],[prop_id]],"eJ")</f>
        <v>eJ</v>
      </c>
      <c r="AS516" t="s">
        <v>2829</v>
      </c>
      <c r="AT516" t="s">
        <v>4720</v>
      </c>
      <c r="AU516" t="b">
        <f>IF(ckCodingQTable[[#This Row],[ILN]]="N",SUBSTITUTE(AT515," ","")&lt;&gt;SUBSTITUTE(ckCodingQTable[[#This Row],[prop_titl_txt]]," ",""), FALSE)</f>
        <v>0</v>
      </c>
      <c r="AV516">
        <v>0</v>
      </c>
      <c r="AW516" s="13">
        <v>439559</v>
      </c>
      <c r="AX516" s="13">
        <v>439559</v>
      </c>
      <c r="AY516" s="13"/>
      <c r="AZ516" s="13"/>
      <c r="BA516" s="13"/>
      <c r="BB516" s="13">
        <v>10000</v>
      </c>
      <c r="BC516">
        <v>15</v>
      </c>
      <c r="BD516">
        <v>5</v>
      </c>
      <c r="BE516">
        <v>5</v>
      </c>
      <c r="BF516">
        <v>5</v>
      </c>
      <c r="BH516">
        <v>0</v>
      </c>
      <c r="BI516">
        <v>0</v>
      </c>
      <c r="BJ516">
        <v>0</v>
      </c>
      <c r="BK516">
        <v>0</v>
      </c>
      <c r="BL516" t="s">
        <v>4724</v>
      </c>
    </row>
    <row r="517" spans="1:64" x14ac:dyDescent="0.35">
      <c r="A517" s="30"/>
      <c r="B517" s="30">
        <v>43005.613888888889</v>
      </c>
      <c r="C517" t="s">
        <v>2868</v>
      </c>
      <c r="D517" t="s">
        <v>2869</v>
      </c>
      <c r="E517" t="s">
        <v>468</v>
      </c>
      <c r="F517" t="s">
        <v>2819</v>
      </c>
      <c r="G517" t="s">
        <v>2820</v>
      </c>
      <c r="H517" s="21" t="s">
        <v>2821</v>
      </c>
      <c r="I517" s="85">
        <v>1</v>
      </c>
      <c r="J517" s="85">
        <v>0</v>
      </c>
      <c r="L517" t="s">
        <v>807</v>
      </c>
      <c r="M517" t="s">
        <v>2885</v>
      </c>
      <c r="N517" t="str">
        <f>IF(SUM(ckCodingQTable[[#This Row],[NfmlPIs]:[NnonWhtAsnPIs]])&gt;0,"WMD","")</f>
        <v/>
      </c>
      <c r="O517" t="b">
        <f>_xlfn.XOR(IFERROR(MATCH(ckCodingQTable[[#This Row],[st_code]],EpscorTable[],0)&gt;0,FALSE),IFERROR(FIND("9150",ckCodingQTable[[#This Row],[propPRCs]])&gt;0,FALSE))</f>
        <v>0</v>
      </c>
      <c r="P517" s="21" t="b">
        <f>_xlfn.XOR(ckCodingQTable[[#This Row],[wmd]]&lt;&gt;"",IFERROR(FIND("9102",ckCodingQTable[[#This Row],[propPRCs]])&gt;0,FALSE))</f>
        <v>0</v>
      </c>
      <c r="Q517" t="s">
        <v>468</v>
      </c>
      <c r="S517" s="106">
        <f>S516+(ckCodingQTable[[#This Row],[ILN]]&lt;"M")</f>
        <v>283</v>
      </c>
      <c r="T517" s="21" t="s">
        <v>2834</v>
      </c>
      <c r="U517" t="s">
        <v>4719</v>
      </c>
      <c r="V517" s="7" t="str">
        <f>HYPERLINK("https://www.ejacket.nsf.gov/ej/showProposal.do?ID="&amp;ckCodingQTable[[#This Row],[prop_id]],"eJ")</f>
        <v>eJ</v>
      </c>
      <c r="W517" t="s">
        <v>2871</v>
      </c>
      <c r="X517" t="s">
        <v>4725</v>
      </c>
      <c r="Y517" t="s">
        <v>3181</v>
      </c>
      <c r="Z517" t="s">
        <v>4726</v>
      </c>
      <c r="AA517" t="s">
        <v>3351</v>
      </c>
      <c r="AB517" s="109" t="str">
        <f>HYPERLINK("mailto:"&amp;ckCodingQTable[[#This Row],[email]]&amp;"&amp;subject=Your NSF Proposal:  "&amp;ckCodingQTable[[#This Row],[Div]]&amp;" "&amp;ckCodingQTable[[#This Row],[prop_id]], ckCodingQTable[[#This Row],[email]])</f>
        <v>victor.lee@usu.edu</v>
      </c>
      <c r="AC517" s="30">
        <v>43249</v>
      </c>
      <c r="AD517">
        <v>60</v>
      </c>
      <c r="AG517" s="110"/>
      <c r="AI517" s="26"/>
      <c r="AJ517" s="22"/>
      <c r="AN517" s="110"/>
      <c r="AO517" s="110"/>
      <c r="AP517" s="110"/>
      <c r="AQ517" s="110"/>
      <c r="AR517" s="7" t="str">
        <f>HYPERLINK("https://www.ejacket.nsf.gov/ej/showProposal.do?ID="&amp;ckCodingQTable[[#This Row],[prop_id]],"eJ")</f>
        <v>eJ</v>
      </c>
      <c r="AS517" t="s">
        <v>2829</v>
      </c>
      <c r="AT517" t="s">
        <v>4720</v>
      </c>
      <c r="AU517" t="b">
        <f>IF(ckCodingQTable[[#This Row],[ILN]]="N",SUBSTITUTE(AT516," ","")&lt;&gt;SUBSTITUTE(ckCodingQTable[[#This Row],[prop_titl_txt]]," ",""), FALSE)</f>
        <v>0</v>
      </c>
      <c r="AV517">
        <v>0</v>
      </c>
      <c r="AW517" s="13">
        <v>498844</v>
      </c>
      <c r="AX517" s="13">
        <v>498844</v>
      </c>
      <c r="AY517" s="13"/>
      <c r="AZ517" s="13"/>
      <c r="BA517" s="13"/>
      <c r="BB517" s="13"/>
      <c r="BC517">
        <v>9</v>
      </c>
      <c r="BD517">
        <v>5</v>
      </c>
      <c r="BE517">
        <v>4</v>
      </c>
      <c r="BH517">
        <v>0</v>
      </c>
      <c r="BI517">
        <v>0</v>
      </c>
      <c r="BJ517">
        <v>0</v>
      </c>
      <c r="BK517">
        <v>0</v>
      </c>
      <c r="BL517" t="s">
        <v>4727</v>
      </c>
    </row>
    <row r="518" spans="1:64" x14ac:dyDescent="0.35">
      <c r="A518" s="30"/>
      <c r="B518" s="30">
        <v>43005.629166666666</v>
      </c>
      <c r="C518" t="s">
        <v>2868</v>
      </c>
      <c r="D518" t="s">
        <v>2869</v>
      </c>
      <c r="E518" t="s">
        <v>468</v>
      </c>
      <c r="F518" t="s">
        <v>2819</v>
      </c>
      <c r="G518" t="s">
        <v>2820</v>
      </c>
      <c r="H518" s="21" t="s">
        <v>2821</v>
      </c>
      <c r="I518" s="85">
        <v>1</v>
      </c>
      <c r="J518" s="85">
        <v>0</v>
      </c>
      <c r="K518" t="s">
        <v>2911</v>
      </c>
      <c r="L518" t="s">
        <v>800</v>
      </c>
      <c r="M518" t="s">
        <v>93</v>
      </c>
      <c r="N518" t="str">
        <f>IF(SUM(ckCodingQTable[[#This Row],[NfmlPIs]:[NnonWhtAsnPIs]])&gt;0,"WMD","")</f>
        <v>WMD</v>
      </c>
      <c r="O518" t="b">
        <f>_xlfn.XOR(IFERROR(MATCH(ckCodingQTable[[#This Row],[st_code]],EpscorTable[],0)&gt;0,FALSE),IFERROR(FIND("9150",ckCodingQTable[[#This Row],[propPRCs]])&gt;0,FALSE))</f>
        <v>1</v>
      </c>
      <c r="P518" s="21" t="b">
        <f>_xlfn.XOR(ckCodingQTable[[#This Row],[wmd]]&lt;&gt;"",IFERROR(FIND("9102",ckCodingQTable[[#This Row],[propPRCs]])&gt;0,FALSE))</f>
        <v>1</v>
      </c>
      <c r="Q518" t="s">
        <v>468</v>
      </c>
      <c r="S518" s="106">
        <f>S517+(ckCodingQTable[[#This Row],[ILN]]&lt;"M")</f>
        <v>284</v>
      </c>
      <c r="T518" s="21" t="s">
        <v>2863</v>
      </c>
      <c r="U518" t="s">
        <v>4728</v>
      </c>
      <c r="V518" s="7" t="str">
        <f>HYPERLINK("https://www.ejacket.nsf.gov/ej/showProposal.do?ID="&amp;ckCodingQTable[[#This Row],[prop_id]],"eJ")</f>
        <v>eJ</v>
      </c>
      <c r="W518" t="s">
        <v>2871</v>
      </c>
      <c r="X518" t="s">
        <v>4728</v>
      </c>
      <c r="Y518" t="s">
        <v>4729</v>
      </c>
      <c r="Z518" t="s">
        <v>4730</v>
      </c>
      <c r="AA518" t="s">
        <v>3379</v>
      </c>
      <c r="AB518" s="109" t="str">
        <f>HYPERLINK("mailto:"&amp;ckCodingQTable[[#This Row],[email]]&amp;"&amp;subject=Your NSF Proposal:  "&amp;ckCodingQTable[[#This Row],[Div]]&amp;" "&amp;ckCodingQTable[[#This Row],[prop_id]], ckCodingQTable[[#This Row],[email]])</f>
        <v>taubin@brown.edu</v>
      </c>
      <c r="AC518" s="30">
        <v>43252</v>
      </c>
      <c r="AD518">
        <v>36</v>
      </c>
      <c r="AG518" s="110"/>
      <c r="AI518" s="26"/>
      <c r="AJ518" s="22"/>
      <c r="AN518" s="110"/>
      <c r="AO518" s="110"/>
      <c r="AP518" s="110"/>
      <c r="AQ518" s="110"/>
      <c r="AR518" s="7" t="str">
        <f>HYPERLINK("https://www.ejacket.nsf.gov/ej/showProposal.do?ID="&amp;ckCodingQTable[[#This Row],[prop_id]],"eJ")</f>
        <v>eJ</v>
      </c>
      <c r="AS518" t="s">
        <v>2829</v>
      </c>
      <c r="AT518" t="s">
        <v>4731</v>
      </c>
      <c r="AU518" t="b">
        <f>IF(ckCodingQTable[[#This Row],[ILN]]="N",SUBSTITUTE(AT517," ","")&lt;&gt;SUBSTITUTE(ckCodingQTable[[#This Row],[prop_titl_txt]]," ",""), FALSE)</f>
        <v>0</v>
      </c>
      <c r="AV518">
        <v>0</v>
      </c>
      <c r="AW518" s="13">
        <v>1200000</v>
      </c>
      <c r="AX518" s="13">
        <v>1200000</v>
      </c>
      <c r="AY518" s="13"/>
      <c r="AZ518" s="13"/>
      <c r="BA518" s="13">
        <v>169296</v>
      </c>
      <c r="BB518" s="13"/>
      <c r="BC518">
        <v>6</v>
      </c>
      <c r="BD518">
        <v>6</v>
      </c>
      <c r="BE518">
        <v>4.5</v>
      </c>
      <c r="BF518">
        <v>6</v>
      </c>
      <c r="BH518">
        <v>0</v>
      </c>
      <c r="BI518">
        <v>2</v>
      </c>
      <c r="BJ518">
        <v>0</v>
      </c>
      <c r="BK518">
        <v>0</v>
      </c>
      <c r="BL518" t="s">
        <v>4732</v>
      </c>
    </row>
    <row r="519" spans="1:64" x14ac:dyDescent="0.35">
      <c r="A519" s="30"/>
      <c r="B519" s="30">
        <v>43005.660416666666</v>
      </c>
      <c r="C519" t="s">
        <v>2817</v>
      </c>
      <c r="D519" t="s">
        <v>2818</v>
      </c>
      <c r="E519" t="s">
        <v>474</v>
      </c>
      <c r="F519" t="s">
        <v>2819</v>
      </c>
      <c r="G519" t="s">
        <v>2820</v>
      </c>
      <c r="H519" s="21" t="s">
        <v>2821</v>
      </c>
      <c r="I519" s="85">
        <v>0</v>
      </c>
      <c r="J519" s="85">
        <v>0</v>
      </c>
      <c r="K519" t="s">
        <v>2822</v>
      </c>
      <c r="L519" t="s">
        <v>1201</v>
      </c>
      <c r="M519" t="s">
        <v>2823</v>
      </c>
      <c r="N519" t="str">
        <f>IF(SUM(ckCodingQTable[[#This Row],[NfmlPIs]:[NnonWhtAsnPIs]])&gt;0,"WMD","")</f>
        <v/>
      </c>
      <c r="O519" t="b">
        <f>_xlfn.XOR(IFERROR(MATCH(ckCodingQTable[[#This Row],[st_code]],EpscorTable[],0)&gt;0,FALSE),IFERROR(FIND("9150",ckCodingQTable[[#This Row],[propPRCs]])&gt;0,FALSE))</f>
        <v>0</v>
      </c>
      <c r="P519" s="21" t="b">
        <f>_xlfn.XOR(ckCodingQTable[[#This Row],[wmd]]&lt;&gt;"",IFERROR(FIND("9102",ckCodingQTable[[#This Row],[propPRCs]])&gt;0,FALSE))</f>
        <v>0</v>
      </c>
      <c r="S519" s="106">
        <f>S518+(ckCodingQTable[[#This Row],[ILN]]&lt;"M")</f>
        <v>285</v>
      </c>
      <c r="T519" s="21" t="s">
        <v>2824</v>
      </c>
      <c r="U519" t="s">
        <v>4733</v>
      </c>
      <c r="V519" s="7" t="str">
        <f>HYPERLINK("https://www.ejacket.nsf.gov/ej/showProposal.do?ID="&amp;ckCodingQTable[[#This Row],[prop_id]],"eJ")</f>
        <v>eJ</v>
      </c>
      <c r="W519" t="s">
        <v>2825</v>
      </c>
      <c r="X519" t="s">
        <v>4733</v>
      </c>
      <c r="Y519" t="s">
        <v>1158</v>
      </c>
      <c r="Z519" t="s">
        <v>4734</v>
      </c>
      <c r="AA519" t="s">
        <v>4735</v>
      </c>
      <c r="AB519" s="109" t="str">
        <f>HYPERLINK("mailto:"&amp;ckCodingQTable[[#This Row],[email]]&amp;"&amp;subject=Your NSF Proposal:  "&amp;ckCodingQTable[[#This Row],[Div]]&amp;" "&amp;ckCodingQTable[[#This Row],[prop_id]], ckCodingQTable[[#This Row],[email]])</f>
        <v>ankitp@bcm.edu</v>
      </c>
      <c r="AC519" s="30">
        <v>43221</v>
      </c>
      <c r="AD519">
        <v>36</v>
      </c>
      <c r="AG519" s="110"/>
      <c r="AI519" s="26"/>
      <c r="AJ519" s="22"/>
      <c r="AN519" s="110"/>
      <c r="AO519" s="110"/>
      <c r="AP519" s="110"/>
      <c r="AQ519" s="110"/>
      <c r="AR519" s="7" t="str">
        <f>HYPERLINK("https://www.ejacket.nsf.gov/ej/showProposal.do?ID="&amp;ckCodingQTable[[#This Row],[prop_id]],"eJ")</f>
        <v>eJ</v>
      </c>
      <c r="AS519" t="s">
        <v>2829</v>
      </c>
      <c r="AT519" t="s">
        <v>4736</v>
      </c>
      <c r="AU519" t="b">
        <f>IF(ckCodingQTable[[#This Row],[ILN]]="N",SUBSTITUTE(AT518," ","")&lt;&gt;SUBSTITUTE(ckCodingQTable[[#This Row],[prop_titl_txt]]," ",""), FALSE)</f>
        <v>0</v>
      </c>
      <c r="AV519">
        <v>0</v>
      </c>
      <c r="AW519" s="13">
        <v>134709</v>
      </c>
      <c r="AX519" s="13">
        <v>134709</v>
      </c>
      <c r="AY519" s="13"/>
      <c r="AZ519" s="13"/>
      <c r="BA519" s="13"/>
      <c r="BB519" s="13"/>
      <c r="BD519">
        <v>3</v>
      </c>
      <c r="BG519">
        <v>3</v>
      </c>
      <c r="BH519">
        <v>0</v>
      </c>
      <c r="BI519">
        <v>0</v>
      </c>
      <c r="BJ519">
        <v>0</v>
      </c>
      <c r="BK519">
        <v>0</v>
      </c>
      <c r="BL519" t="s">
        <v>4737</v>
      </c>
    </row>
    <row r="520" spans="1:64" x14ac:dyDescent="0.35">
      <c r="A520" s="30"/>
      <c r="B520" s="30">
        <v>43004.650694444441</v>
      </c>
      <c r="C520" t="s">
        <v>2817</v>
      </c>
      <c r="D520" t="s">
        <v>2818</v>
      </c>
      <c r="E520" t="s">
        <v>474</v>
      </c>
      <c r="F520" t="s">
        <v>2819</v>
      </c>
      <c r="G520" t="s">
        <v>2820</v>
      </c>
      <c r="H520" s="21" t="s">
        <v>2821</v>
      </c>
      <c r="I520" s="85">
        <v>1</v>
      </c>
      <c r="J520" s="85">
        <v>0</v>
      </c>
      <c r="K520" t="s">
        <v>2822</v>
      </c>
      <c r="L520" t="s">
        <v>1201</v>
      </c>
      <c r="M520" t="s">
        <v>2851</v>
      </c>
      <c r="N520" t="str">
        <f>IF(SUM(ckCodingQTable[[#This Row],[NfmlPIs]:[NnonWhtAsnPIs]])&gt;0,"WMD","")</f>
        <v>WMD</v>
      </c>
      <c r="O520" t="b">
        <f>_xlfn.XOR(IFERROR(MATCH(ckCodingQTable[[#This Row],[st_code]],EpscorTable[],0)&gt;0,FALSE),IFERROR(FIND("9150",ckCodingQTable[[#This Row],[propPRCs]])&gt;0,FALSE))</f>
        <v>0</v>
      </c>
      <c r="P520" s="21" t="b">
        <f>_xlfn.XOR(ckCodingQTable[[#This Row],[wmd]]&lt;&gt;"",IFERROR(FIND("9102",ckCodingQTable[[#This Row],[propPRCs]])&gt;0,FALSE))</f>
        <v>1</v>
      </c>
      <c r="Q520" t="s">
        <v>2988</v>
      </c>
      <c r="S520" s="106">
        <f>S519+(ckCodingQTable[[#This Row],[ILN]]&lt;"M")</f>
        <v>285</v>
      </c>
      <c r="T520" s="21" t="s">
        <v>2834</v>
      </c>
      <c r="U520" t="s">
        <v>4733</v>
      </c>
      <c r="V520" s="7" t="str">
        <f>HYPERLINK("https://www.ejacket.nsf.gov/ej/showProposal.do?ID="&amp;ckCodingQTable[[#This Row],[prop_id]],"eJ")</f>
        <v>eJ</v>
      </c>
      <c r="W520" t="s">
        <v>2825</v>
      </c>
      <c r="X520" t="s">
        <v>4738</v>
      </c>
      <c r="Y520" t="s">
        <v>803</v>
      </c>
      <c r="Z520" t="s">
        <v>4739</v>
      </c>
      <c r="AA520" t="s">
        <v>641</v>
      </c>
      <c r="AB520" s="109" t="str">
        <f>HYPERLINK("mailto:"&amp;ckCodingQTable[[#This Row],[email]]&amp;"&amp;subject=Your NSF Proposal:  "&amp;ckCodingQTable[[#This Row],[Div]]&amp;" "&amp;ckCodingQTable[[#This Row],[prop_id]], ckCodingQTable[[#This Row],[email]])</f>
        <v>feifeili@cs.stanford.edu</v>
      </c>
      <c r="AC520" s="30">
        <v>43221</v>
      </c>
      <c r="AD520">
        <v>36</v>
      </c>
      <c r="AG520" s="110"/>
      <c r="AI520" s="26"/>
      <c r="AJ520" s="22"/>
      <c r="AN520" s="110"/>
      <c r="AO520" s="110"/>
      <c r="AP520" s="110"/>
      <c r="AQ520" s="110"/>
      <c r="AR520" s="7" t="str">
        <f>HYPERLINK("https://www.ejacket.nsf.gov/ej/showProposal.do?ID="&amp;ckCodingQTable[[#This Row],[prop_id]],"eJ")</f>
        <v>eJ</v>
      </c>
      <c r="AS520" t="s">
        <v>2829</v>
      </c>
      <c r="AT520" t="s">
        <v>4736</v>
      </c>
      <c r="AU520" t="b">
        <f>IF(ckCodingQTable[[#This Row],[ILN]]="N",SUBSTITUTE(AT519," ","")&lt;&gt;SUBSTITUTE(ckCodingQTable[[#This Row],[prop_titl_txt]]," ",""), FALSE)</f>
        <v>0</v>
      </c>
      <c r="AV520">
        <v>0</v>
      </c>
      <c r="AW520" s="13">
        <v>210000</v>
      </c>
      <c r="AX520" s="13">
        <v>210000</v>
      </c>
      <c r="AY520" s="13"/>
      <c r="AZ520" s="13"/>
      <c r="BA520" s="13"/>
      <c r="BB520" s="13"/>
      <c r="BC520">
        <v>3</v>
      </c>
      <c r="BD520">
        <v>3</v>
      </c>
      <c r="BE520">
        <v>0.45</v>
      </c>
      <c r="BH520">
        <v>1</v>
      </c>
      <c r="BI520">
        <v>0</v>
      </c>
      <c r="BJ520">
        <v>0</v>
      </c>
      <c r="BK520">
        <v>0</v>
      </c>
      <c r="BL520" t="s">
        <v>4740</v>
      </c>
    </row>
    <row r="521" spans="1:64" x14ac:dyDescent="0.35">
      <c r="A521" s="30"/>
      <c r="B521" s="30">
        <v>43005.668749999997</v>
      </c>
      <c r="C521" t="s">
        <v>2817</v>
      </c>
      <c r="D521" t="s">
        <v>2818</v>
      </c>
      <c r="E521" t="s">
        <v>474</v>
      </c>
      <c r="F521" t="s">
        <v>2819</v>
      </c>
      <c r="G521" t="s">
        <v>2820</v>
      </c>
      <c r="H521" s="21" t="s">
        <v>2821</v>
      </c>
      <c r="I521" s="85">
        <v>1</v>
      </c>
      <c r="J521" s="85">
        <v>0</v>
      </c>
      <c r="K521" t="s">
        <v>2822</v>
      </c>
      <c r="L521" t="s">
        <v>1201</v>
      </c>
      <c r="M521" t="s">
        <v>2851</v>
      </c>
      <c r="N521" t="str">
        <f>IF(SUM(ckCodingQTable[[#This Row],[NfmlPIs]:[NnonWhtAsnPIs]])&gt;0,"WMD","")</f>
        <v/>
      </c>
      <c r="O521" t="b">
        <f>_xlfn.XOR(IFERROR(MATCH(ckCodingQTable[[#This Row],[st_code]],EpscorTable[],0)&gt;0,FALSE),IFERROR(FIND("9150",ckCodingQTable[[#This Row],[propPRCs]])&gt;0,FALSE))</f>
        <v>0</v>
      </c>
      <c r="P521" s="21" t="b">
        <f>_xlfn.XOR(ckCodingQTable[[#This Row],[wmd]]&lt;&gt;"",IFERROR(FIND("9102",ckCodingQTable[[#This Row],[propPRCs]])&gt;0,FALSE))</f>
        <v>0</v>
      </c>
      <c r="Q521" t="s">
        <v>2988</v>
      </c>
      <c r="S521" s="106">
        <f>S520+(ckCodingQTable[[#This Row],[ILN]]&lt;"M")</f>
        <v>285</v>
      </c>
      <c r="T521" s="21" t="s">
        <v>2834</v>
      </c>
      <c r="U521" t="s">
        <v>4733</v>
      </c>
      <c r="V521" s="7" t="str">
        <f>HYPERLINK("https://www.ejacket.nsf.gov/ej/showProposal.do?ID="&amp;ckCodingQTable[[#This Row],[prop_id]],"eJ")</f>
        <v>eJ</v>
      </c>
      <c r="W521" t="s">
        <v>2825</v>
      </c>
      <c r="X521" t="s">
        <v>4741</v>
      </c>
      <c r="Y521" t="s">
        <v>4742</v>
      </c>
      <c r="Z521" t="s">
        <v>3717</v>
      </c>
      <c r="AA521" t="s">
        <v>662</v>
      </c>
      <c r="AB521" s="109" t="str">
        <f>HYPERLINK("mailto:"&amp;ckCodingQTable[[#This Row],[email]]&amp;"&amp;subject=Your NSF Proposal:  "&amp;ckCodingQTable[[#This Row],[Div]]&amp;" "&amp;ckCodingQTable[[#This Row],[prop_id]], ckCodingQTable[[#This Row],[email]])</f>
        <v>wainwrig@eecs.berkeley.edu</v>
      </c>
      <c r="AC521" s="30">
        <v>43221</v>
      </c>
      <c r="AD521">
        <v>36</v>
      </c>
      <c r="AG521" s="110"/>
      <c r="AI521" s="26"/>
      <c r="AJ521" s="22"/>
      <c r="AN521" s="110"/>
      <c r="AO521" s="110"/>
      <c r="AP521" s="110"/>
      <c r="AQ521" s="110"/>
      <c r="AR521" s="7" t="str">
        <f>HYPERLINK("https://www.ejacket.nsf.gov/ej/showProposal.do?ID="&amp;ckCodingQTable[[#This Row],[prop_id]],"eJ")</f>
        <v>eJ</v>
      </c>
      <c r="AS521" t="s">
        <v>2829</v>
      </c>
      <c r="AT521" t="s">
        <v>4736</v>
      </c>
      <c r="AU521" t="b">
        <f>IF(ckCodingQTable[[#This Row],[ILN]]="N",SUBSTITUTE(AT520," ","")&lt;&gt;SUBSTITUTE(ckCodingQTable[[#This Row],[prop_titl_txt]]," ",""), FALSE)</f>
        <v>0</v>
      </c>
      <c r="AV521">
        <v>0</v>
      </c>
      <c r="AW521" s="13">
        <v>327000</v>
      </c>
      <c r="AX521" s="13">
        <v>327000</v>
      </c>
      <c r="AY521" s="13"/>
      <c r="AZ521" s="13"/>
      <c r="BA521" s="13">
        <v>146484</v>
      </c>
      <c r="BB521" s="13"/>
      <c r="BD521">
        <v>3</v>
      </c>
      <c r="BE521">
        <v>0.9</v>
      </c>
      <c r="BH521">
        <v>0</v>
      </c>
      <c r="BI521">
        <v>0</v>
      </c>
      <c r="BJ521">
        <v>0</v>
      </c>
      <c r="BK521">
        <v>0</v>
      </c>
      <c r="BL521" t="s">
        <v>4743</v>
      </c>
    </row>
    <row r="522" spans="1:64" x14ac:dyDescent="0.35">
      <c r="A522" s="30"/>
      <c r="B522" s="30">
        <v>43005.688888888886</v>
      </c>
      <c r="C522" t="s">
        <v>2817</v>
      </c>
      <c r="D522" t="s">
        <v>2818</v>
      </c>
      <c r="E522" t="s">
        <v>474</v>
      </c>
      <c r="F522" t="s">
        <v>2819</v>
      </c>
      <c r="G522" t="s">
        <v>2820</v>
      </c>
      <c r="H522" s="21" t="s">
        <v>2821</v>
      </c>
      <c r="I522" s="85">
        <v>1</v>
      </c>
      <c r="J522" s="85">
        <v>0</v>
      </c>
      <c r="K522" t="s">
        <v>2822</v>
      </c>
      <c r="L522" t="s">
        <v>1201</v>
      </c>
      <c r="M522" t="s">
        <v>2823</v>
      </c>
      <c r="N522" t="str">
        <f>IF(SUM(ckCodingQTable[[#This Row],[NfmlPIs]:[NnonWhtAsnPIs]])&gt;0,"WMD","")</f>
        <v/>
      </c>
      <c r="O522" t="b">
        <f>_xlfn.XOR(IFERROR(MATCH(ckCodingQTable[[#This Row],[st_code]],EpscorTable[],0)&gt;0,FALSE),IFERROR(FIND("9150",ckCodingQTable[[#This Row],[propPRCs]])&gt;0,FALSE))</f>
        <v>0</v>
      </c>
      <c r="P522" s="21" t="b">
        <f>_xlfn.XOR(ckCodingQTable[[#This Row],[wmd]]&lt;&gt;"",IFERROR(FIND("9102",ckCodingQTable[[#This Row],[propPRCs]])&gt;0,FALSE))</f>
        <v>0</v>
      </c>
      <c r="Q522" t="s">
        <v>2988</v>
      </c>
      <c r="S522" s="106">
        <f>S521+(ckCodingQTable[[#This Row],[ILN]]&lt;"M")</f>
        <v>285</v>
      </c>
      <c r="T522" s="21" t="s">
        <v>2834</v>
      </c>
      <c r="U522" t="s">
        <v>4733</v>
      </c>
      <c r="V522" s="7" t="str">
        <f>HYPERLINK("https://www.ejacket.nsf.gov/ej/showProposal.do?ID="&amp;ckCodingQTable[[#This Row],[prop_id]],"eJ")</f>
        <v>eJ</v>
      </c>
      <c r="W522" t="s">
        <v>2825</v>
      </c>
      <c r="X522" t="s">
        <v>4744</v>
      </c>
      <c r="Y522" t="s">
        <v>4745</v>
      </c>
      <c r="Z522" t="s">
        <v>2852</v>
      </c>
      <c r="AA522" t="s">
        <v>3081</v>
      </c>
      <c r="AB522" s="109" t="str">
        <f>HYPERLINK("mailto:"&amp;ckCodingQTable[[#This Row],[email]]&amp;"&amp;subject=Your NSF Proposal:  "&amp;ckCodingQTable[[#This Row],[Div]]&amp;" "&amp;ckCodingQTable[[#This Row],[prop_id]], ckCodingQTable[[#This Row],[email]])</f>
        <v>richb@rice.edu</v>
      </c>
      <c r="AC522" s="30">
        <v>43221</v>
      </c>
      <c r="AD522">
        <v>36</v>
      </c>
      <c r="AG522" s="110"/>
      <c r="AI522" s="26"/>
      <c r="AJ522" s="22"/>
      <c r="AN522" s="110"/>
      <c r="AO522" s="110"/>
      <c r="AP522" s="110"/>
      <c r="AQ522" s="110"/>
      <c r="AR522" s="7" t="str">
        <f>HYPERLINK("https://www.ejacket.nsf.gov/ej/showProposal.do?ID="&amp;ckCodingQTable[[#This Row],[prop_id]],"eJ")</f>
        <v>eJ</v>
      </c>
      <c r="AS522" t="s">
        <v>2829</v>
      </c>
      <c r="AT522" t="s">
        <v>4736</v>
      </c>
      <c r="AU522" t="b">
        <f>IF(ckCodingQTable[[#This Row],[ILN]]="N",SUBSTITUTE(AT521," ","")&lt;&gt;SUBSTITUTE(ckCodingQTable[[#This Row],[prop_titl_txt]]," ",""), FALSE)</f>
        <v>0</v>
      </c>
      <c r="AV522">
        <v>0</v>
      </c>
      <c r="AW522" s="13">
        <v>525603</v>
      </c>
      <c r="AX522" s="13">
        <v>525603</v>
      </c>
      <c r="AY522" s="13"/>
      <c r="AZ522" s="13">
        <v>6000</v>
      </c>
      <c r="BA522" s="13"/>
      <c r="BB522" s="13"/>
      <c r="BC522">
        <v>4</v>
      </c>
      <c r="BD522">
        <v>3</v>
      </c>
      <c r="BE522">
        <v>1.5</v>
      </c>
      <c r="BH522">
        <v>0</v>
      </c>
      <c r="BI522">
        <v>0</v>
      </c>
      <c r="BJ522">
        <v>0</v>
      </c>
      <c r="BK522">
        <v>0</v>
      </c>
      <c r="BL522" t="s">
        <v>4746</v>
      </c>
    </row>
    <row r="523" spans="1:64" x14ac:dyDescent="0.35">
      <c r="A523" s="30"/>
      <c r="B523" s="30">
        <v>43005.661111111112</v>
      </c>
      <c r="C523" t="s">
        <v>2817</v>
      </c>
      <c r="D523" t="s">
        <v>2818</v>
      </c>
      <c r="E523" t="s">
        <v>476</v>
      </c>
      <c r="F523" t="s">
        <v>2819</v>
      </c>
      <c r="G523" t="s">
        <v>2820</v>
      </c>
      <c r="H523" s="21" t="s">
        <v>2821</v>
      </c>
      <c r="I523" s="85">
        <v>1</v>
      </c>
      <c r="J523" s="85">
        <v>0</v>
      </c>
      <c r="K523" t="s">
        <v>2822</v>
      </c>
      <c r="L523" t="s">
        <v>912</v>
      </c>
      <c r="M523" t="s">
        <v>2833</v>
      </c>
      <c r="N523" t="str">
        <f>IF(SUM(ckCodingQTable[[#This Row],[NfmlPIs]:[NnonWhtAsnPIs]])&gt;0,"WMD","")</f>
        <v/>
      </c>
      <c r="O523" t="b">
        <f>_xlfn.XOR(IFERROR(MATCH(ckCodingQTable[[#This Row],[st_code]],EpscorTable[],0)&gt;0,FALSE),IFERROR(FIND("9150",ckCodingQTable[[#This Row],[propPRCs]])&gt;0,FALSE))</f>
        <v>0</v>
      </c>
      <c r="P523" s="21" t="b">
        <f>_xlfn.XOR(ckCodingQTable[[#This Row],[wmd]]&lt;&gt;"",IFERROR(FIND("9102",ckCodingQTable[[#This Row],[propPRCs]])&gt;0,FALSE))</f>
        <v>0</v>
      </c>
      <c r="Q523" t="s">
        <v>3009</v>
      </c>
      <c r="S523" s="106">
        <f>S522+(ckCodingQTable[[#This Row],[ILN]]&lt;"M")</f>
        <v>286</v>
      </c>
      <c r="T523" s="21" t="s">
        <v>2824</v>
      </c>
      <c r="U523" t="s">
        <v>2237</v>
      </c>
      <c r="V523" s="7" t="str">
        <f>HYPERLINK("https://www.ejacket.nsf.gov/ej/showProposal.do?ID="&amp;ckCodingQTable[[#This Row],[prop_id]],"eJ")</f>
        <v>eJ</v>
      </c>
      <c r="W523" t="s">
        <v>2825</v>
      </c>
      <c r="X523" t="s">
        <v>2237</v>
      </c>
      <c r="Y523" t="s">
        <v>2238</v>
      </c>
      <c r="Z523" t="s">
        <v>3650</v>
      </c>
      <c r="AA523" t="s">
        <v>562</v>
      </c>
      <c r="AB523" s="109" t="str">
        <f>HYPERLINK("mailto:"&amp;ckCodingQTable[[#This Row],[email]]&amp;"&amp;subject=Your NSF Proposal:  "&amp;ckCodingQTable[[#This Row],[Div]]&amp;" "&amp;ckCodingQTable[[#This Row],[prop_id]], ckCodingQTable[[#This Row],[email]])</f>
        <v>taskin@coe.drexel.edu</v>
      </c>
      <c r="AC523" s="30">
        <v>43344</v>
      </c>
      <c r="AD523">
        <v>48</v>
      </c>
      <c r="AE523">
        <v>1</v>
      </c>
      <c r="AG523" s="110">
        <v>1</v>
      </c>
      <c r="AH523" t="s">
        <v>3315</v>
      </c>
      <c r="AI523" s="26">
        <v>4.75</v>
      </c>
      <c r="AJ523" s="22">
        <v>43068.39166666667</v>
      </c>
      <c r="AL523">
        <v>4</v>
      </c>
      <c r="AN523" s="110">
        <v>4</v>
      </c>
      <c r="AO523" s="110"/>
      <c r="AP523" s="110"/>
      <c r="AQ523" s="110"/>
      <c r="AR523" s="7" t="str">
        <f>HYPERLINK("https://www.ejacket.nsf.gov/ej/showProposal.do?ID="&amp;ckCodingQTable[[#This Row],[prop_id]],"eJ")</f>
        <v>eJ</v>
      </c>
      <c r="AS523" t="s">
        <v>2829</v>
      </c>
      <c r="AT523" t="s">
        <v>4747</v>
      </c>
      <c r="AU523" t="b">
        <f>IF(ckCodingQTable[[#This Row],[ILN]]="N",SUBSTITUTE(AT522," ","")&lt;&gt;SUBSTITUTE(ckCodingQTable[[#This Row],[prop_titl_txt]]," ",""), FALSE)</f>
        <v>0</v>
      </c>
      <c r="AV523">
        <v>0</v>
      </c>
      <c r="AW523" s="13">
        <v>398341</v>
      </c>
      <c r="AX523" s="13">
        <v>398341</v>
      </c>
      <c r="AY523" s="13"/>
      <c r="AZ523" s="13">
        <v>12551</v>
      </c>
      <c r="BA523" s="13"/>
      <c r="BB523" s="13"/>
      <c r="BC523">
        <v>4</v>
      </c>
      <c r="BD523">
        <v>4</v>
      </c>
      <c r="BE523">
        <v>4</v>
      </c>
      <c r="BH523">
        <v>0</v>
      </c>
      <c r="BI523">
        <v>0</v>
      </c>
      <c r="BJ523">
        <v>0</v>
      </c>
      <c r="BK523">
        <v>0</v>
      </c>
      <c r="BL523" t="s">
        <v>4748</v>
      </c>
    </row>
    <row r="524" spans="1:64" x14ac:dyDescent="0.35">
      <c r="A524" s="30"/>
      <c r="B524" s="30">
        <v>43004.675694444442</v>
      </c>
      <c r="C524" t="s">
        <v>2817</v>
      </c>
      <c r="D524" t="s">
        <v>2818</v>
      </c>
      <c r="E524" t="s">
        <v>476</v>
      </c>
      <c r="F524" t="s">
        <v>2819</v>
      </c>
      <c r="G524" t="s">
        <v>2820</v>
      </c>
      <c r="H524" s="21" t="s">
        <v>2821</v>
      </c>
      <c r="I524" s="85">
        <v>1</v>
      </c>
      <c r="J524" s="85">
        <v>0</v>
      </c>
      <c r="K524" t="s">
        <v>2822</v>
      </c>
      <c r="L524" t="s">
        <v>912</v>
      </c>
      <c r="M524" t="s">
        <v>2862</v>
      </c>
      <c r="N524" t="str">
        <f>IF(SUM(ckCodingQTable[[#This Row],[NfmlPIs]:[NnonWhtAsnPIs]])&gt;0,"WMD","")</f>
        <v/>
      </c>
      <c r="O524" t="b">
        <f>_xlfn.XOR(IFERROR(MATCH(ckCodingQTable[[#This Row],[st_code]],EpscorTable[],0)&gt;0,FALSE),IFERROR(FIND("9150",ckCodingQTable[[#This Row],[propPRCs]])&gt;0,FALSE))</f>
        <v>0</v>
      </c>
      <c r="P524" s="21" t="b">
        <f>_xlfn.XOR(ckCodingQTable[[#This Row],[wmd]]&lt;&gt;"",IFERROR(FIND("9102",ckCodingQTable[[#This Row],[propPRCs]])&gt;0,FALSE))</f>
        <v>0</v>
      </c>
      <c r="Q524" t="s">
        <v>3009</v>
      </c>
      <c r="S524" s="106">
        <f>S523+(ckCodingQTable[[#This Row],[ILN]]&lt;"M")</f>
        <v>286</v>
      </c>
      <c r="T524" s="21" t="s">
        <v>2834</v>
      </c>
      <c r="U524" t="s">
        <v>2237</v>
      </c>
      <c r="V524" s="7" t="str">
        <f>HYPERLINK("https://www.ejacket.nsf.gov/ej/showProposal.do?ID="&amp;ckCodingQTable[[#This Row],[prop_id]],"eJ")</f>
        <v>eJ</v>
      </c>
      <c r="W524" t="s">
        <v>2825</v>
      </c>
      <c r="X524" t="s">
        <v>4749</v>
      </c>
      <c r="Y524" t="s">
        <v>4750</v>
      </c>
      <c r="Z524" t="s">
        <v>4680</v>
      </c>
      <c r="AA524" t="s">
        <v>3410</v>
      </c>
      <c r="AB524" s="109" t="str">
        <f>HYPERLINK("mailto:"&amp;ckCodingQTable[[#This Row],[email]]&amp;"&amp;subject=Your NSF Proposal:  "&amp;ckCodingQTable[[#This Row],[Div]]&amp;" "&amp;ckCodingQTable[[#This Row],[prop_id]], ckCodingQTable[[#This Row],[email]])</f>
        <v>mark@ece.tufts.edu</v>
      </c>
      <c r="AC524" s="30">
        <v>43344</v>
      </c>
      <c r="AD524">
        <v>48</v>
      </c>
      <c r="AG524" s="110"/>
      <c r="AI524" s="26"/>
      <c r="AJ524" s="22"/>
      <c r="AN524" s="110"/>
      <c r="AO524" s="110"/>
      <c r="AP524" s="110"/>
      <c r="AQ524" s="110"/>
      <c r="AR524" s="7" t="str">
        <f>HYPERLINK("https://www.ejacket.nsf.gov/ej/showProposal.do?ID="&amp;ckCodingQTable[[#This Row],[prop_id]],"eJ")</f>
        <v>eJ</v>
      </c>
      <c r="AS524" t="s">
        <v>2829</v>
      </c>
      <c r="AT524" t="s">
        <v>4747</v>
      </c>
      <c r="AU524" t="b">
        <f>IF(ckCodingQTable[[#This Row],[ILN]]="N",SUBSTITUTE(AT523," ","")&lt;&gt;SUBSTITUTE(ckCodingQTable[[#This Row],[prop_titl_txt]]," ",""), FALSE)</f>
        <v>0</v>
      </c>
      <c r="AV524">
        <v>0</v>
      </c>
      <c r="AW524" s="13">
        <v>399529</v>
      </c>
      <c r="AX524" s="13">
        <v>399529</v>
      </c>
      <c r="AY524" s="13"/>
      <c r="AZ524" s="13"/>
      <c r="BA524" s="13"/>
      <c r="BB524" s="13"/>
      <c r="BC524">
        <v>4</v>
      </c>
      <c r="BD524">
        <v>4</v>
      </c>
      <c r="BE524">
        <v>3.6</v>
      </c>
      <c r="BH524">
        <v>0</v>
      </c>
      <c r="BI524">
        <v>0</v>
      </c>
      <c r="BJ524">
        <v>0</v>
      </c>
      <c r="BK524">
        <v>0</v>
      </c>
      <c r="BL524" t="s">
        <v>4751</v>
      </c>
    </row>
    <row r="525" spans="1:64" x14ac:dyDescent="0.35">
      <c r="A525" s="30"/>
      <c r="B525" s="30">
        <v>43005.390972222223</v>
      </c>
      <c r="C525" t="s">
        <v>2817</v>
      </c>
      <c r="D525" t="s">
        <v>2818</v>
      </c>
      <c r="E525" t="s">
        <v>476</v>
      </c>
      <c r="F525" t="s">
        <v>2819</v>
      </c>
      <c r="G525" t="s">
        <v>2820</v>
      </c>
      <c r="H525" s="21" t="s">
        <v>2821</v>
      </c>
      <c r="I525" s="85">
        <v>1</v>
      </c>
      <c r="J525" s="85">
        <v>0</v>
      </c>
      <c r="K525" t="s">
        <v>2822</v>
      </c>
      <c r="L525" t="s">
        <v>912</v>
      </c>
      <c r="M525" t="s">
        <v>3167</v>
      </c>
      <c r="N525" t="str">
        <f>IF(SUM(ckCodingQTable[[#This Row],[NfmlPIs]:[NnonWhtAsnPIs]])&gt;0,"WMD","")</f>
        <v/>
      </c>
      <c r="O525" t="b">
        <f>_xlfn.XOR(IFERROR(MATCH(ckCodingQTable[[#This Row],[st_code]],EpscorTable[],0)&gt;0,FALSE),IFERROR(FIND("9150",ckCodingQTable[[#This Row],[propPRCs]])&gt;0,FALSE))</f>
        <v>0</v>
      </c>
      <c r="P525" s="21" t="b">
        <f>_xlfn.XOR(ckCodingQTable[[#This Row],[wmd]]&lt;&gt;"",IFERROR(FIND("9102",ckCodingQTable[[#This Row],[propPRCs]])&gt;0,FALSE))</f>
        <v>0</v>
      </c>
      <c r="Q525" t="s">
        <v>3009</v>
      </c>
      <c r="S525" s="106">
        <f>S524+(ckCodingQTable[[#This Row],[ILN]]&lt;"M")</f>
        <v>286</v>
      </c>
      <c r="T525" s="21" t="s">
        <v>2834</v>
      </c>
      <c r="U525" t="s">
        <v>2237</v>
      </c>
      <c r="V525" s="7" t="str">
        <f>HYPERLINK("https://www.ejacket.nsf.gov/ej/showProposal.do?ID="&amp;ckCodingQTable[[#This Row],[prop_id]],"eJ")</f>
        <v>eJ</v>
      </c>
      <c r="W525" t="s">
        <v>2825</v>
      </c>
      <c r="X525" t="s">
        <v>4752</v>
      </c>
      <c r="Y525" t="s">
        <v>4753</v>
      </c>
      <c r="Z525" t="s">
        <v>4754</v>
      </c>
      <c r="AA525" t="s">
        <v>692</v>
      </c>
      <c r="AB525" s="109" t="str">
        <f>HYPERLINK("mailto:"&amp;ckCodingQTable[[#This Row],[email]]&amp;"&amp;subject=Your NSF Proposal:  "&amp;ckCodingQTable[[#This Row],[Div]]&amp;" "&amp;ckCodingQTable[[#This Row],[prop_id]], ckCodingQTable[[#This Row],[email]])</f>
        <v>kose@usf.edu</v>
      </c>
      <c r="AC525" s="30">
        <v>43344</v>
      </c>
      <c r="AD525">
        <v>48</v>
      </c>
      <c r="AG525" s="110"/>
      <c r="AI525" s="26"/>
      <c r="AJ525" s="22"/>
      <c r="AN525" s="110"/>
      <c r="AO525" s="110"/>
      <c r="AP525" s="110"/>
      <c r="AQ525" s="110"/>
      <c r="AR525" s="7" t="str">
        <f>HYPERLINK("https://www.ejacket.nsf.gov/ej/showProposal.do?ID="&amp;ckCodingQTable[[#This Row],[prop_id]],"eJ")</f>
        <v>eJ</v>
      </c>
      <c r="AS525" t="s">
        <v>2829</v>
      </c>
      <c r="AT525" t="s">
        <v>4747</v>
      </c>
      <c r="AU525" t="b">
        <f>IF(ckCodingQTable[[#This Row],[ILN]]="N",SUBSTITUTE(AT524," ","")&lt;&gt;SUBSTITUTE(ckCodingQTable[[#This Row],[prop_titl_txt]]," ",""), FALSE)</f>
        <v>0</v>
      </c>
      <c r="AV525">
        <v>0</v>
      </c>
      <c r="AW525" s="13">
        <v>399972</v>
      </c>
      <c r="AX525" s="13">
        <v>399972</v>
      </c>
      <c r="AY525" s="13"/>
      <c r="AZ525" s="13">
        <v>8000</v>
      </c>
      <c r="BA525" s="13"/>
      <c r="BB525" s="13"/>
      <c r="BC525">
        <v>4</v>
      </c>
      <c r="BD525">
        <v>4</v>
      </c>
      <c r="BE525">
        <v>4</v>
      </c>
      <c r="BH525">
        <v>0</v>
      </c>
      <c r="BI525">
        <v>0</v>
      </c>
      <c r="BJ525">
        <v>0</v>
      </c>
      <c r="BK525">
        <v>0</v>
      </c>
      <c r="BL525" t="s">
        <v>4755</v>
      </c>
    </row>
    <row r="526" spans="1:64" x14ac:dyDescent="0.35">
      <c r="A526" s="30"/>
      <c r="B526" s="30">
        <v>43005.661111111112</v>
      </c>
      <c r="C526" t="s">
        <v>2868</v>
      </c>
      <c r="D526" t="s">
        <v>2869</v>
      </c>
      <c r="E526" t="s">
        <v>468</v>
      </c>
      <c r="F526" t="s">
        <v>2819</v>
      </c>
      <c r="G526" t="s">
        <v>2820</v>
      </c>
      <c r="H526" s="21" t="s">
        <v>2821</v>
      </c>
      <c r="I526" s="85">
        <v>1</v>
      </c>
      <c r="J526" s="85">
        <v>0</v>
      </c>
      <c r="K526" t="s">
        <v>2911</v>
      </c>
      <c r="L526" t="s">
        <v>807</v>
      </c>
      <c r="M526" t="s">
        <v>2972</v>
      </c>
      <c r="N526" t="str">
        <f>IF(SUM(ckCodingQTable[[#This Row],[NfmlPIs]:[NnonWhtAsnPIs]])&gt;0,"WMD","")</f>
        <v>WMD</v>
      </c>
      <c r="O526" t="b">
        <f>_xlfn.XOR(IFERROR(MATCH(ckCodingQTable[[#This Row],[st_code]],EpscorTable[],0)&gt;0,FALSE),IFERROR(FIND("9150",ckCodingQTable[[#This Row],[propPRCs]])&gt;0,FALSE))</f>
        <v>0</v>
      </c>
      <c r="P526" s="21" t="b">
        <f>_xlfn.XOR(ckCodingQTable[[#This Row],[wmd]]&lt;&gt;"",IFERROR(FIND("9102",ckCodingQTable[[#This Row],[propPRCs]])&gt;0,FALSE))</f>
        <v>1</v>
      </c>
      <c r="Q526" t="s">
        <v>468</v>
      </c>
      <c r="S526" s="106">
        <f>S525+(ckCodingQTable[[#This Row],[ILN]]&lt;"M")</f>
        <v>287</v>
      </c>
      <c r="T526" s="21" t="s">
        <v>2863</v>
      </c>
      <c r="U526" t="s">
        <v>2245</v>
      </c>
      <c r="V526" s="7" t="str">
        <f>HYPERLINK("https://www.ejacket.nsf.gov/ej/showProposal.do?ID="&amp;ckCodingQTable[[#This Row],[prop_id]],"eJ")</f>
        <v>eJ</v>
      </c>
      <c r="W526" t="s">
        <v>2871</v>
      </c>
      <c r="X526" t="s">
        <v>2245</v>
      </c>
      <c r="Y526" t="s">
        <v>2246</v>
      </c>
      <c r="Z526" t="s">
        <v>4756</v>
      </c>
      <c r="AA526" t="s">
        <v>553</v>
      </c>
      <c r="AB526" s="109" t="str">
        <f>HYPERLINK("mailto:"&amp;ckCodingQTable[[#This Row],[email]]&amp;"&amp;subject=Your NSF Proposal:  "&amp;ckCodingQTable[[#This Row],[Div]]&amp;" "&amp;ckCodingQTable[[#This Row],[prop_id]], ckCodingQTable[[#This Row],[email]])</f>
        <v>dm658@cornell.edu</v>
      </c>
      <c r="AC526" s="30">
        <v>43282</v>
      </c>
      <c r="AD526">
        <v>48</v>
      </c>
      <c r="AG526" s="110"/>
      <c r="AI526" s="26"/>
      <c r="AJ526" s="22"/>
      <c r="AN526" s="110"/>
      <c r="AO526" s="110"/>
      <c r="AP526" s="110"/>
      <c r="AQ526" s="110"/>
      <c r="AR526" s="7" t="str">
        <f>HYPERLINK("https://www.ejacket.nsf.gov/ej/showProposal.do?ID="&amp;ckCodingQTable[[#This Row],[prop_id]],"eJ")</f>
        <v>eJ</v>
      </c>
      <c r="AS526" t="s">
        <v>2881</v>
      </c>
      <c r="AT526" t="s">
        <v>4757</v>
      </c>
      <c r="AU526" t="b">
        <f>IF(ckCodingQTable[[#This Row],[ILN]]="N",SUBSTITUTE(AT525," ","")&lt;&gt;SUBSTITUTE(ckCodingQTable[[#This Row],[prop_titl_txt]]," ",""), FALSE)</f>
        <v>0</v>
      </c>
      <c r="AV526">
        <v>0</v>
      </c>
      <c r="AW526" s="13">
        <v>1199166</v>
      </c>
      <c r="AX526" s="13">
        <v>1199166</v>
      </c>
      <c r="AY526" s="13"/>
      <c r="AZ526" s="13"/>
      <c r="BA526" s="13">
        <v>80888</v>
      </c>
      <c r="BB526" s="13"/>
      <c r="BC526">
        <v>8</v>
      </c>
      <c r="BD526">
        <v>12</v>
      </c>
      <c r="BG526">
        <v>9.6</v>
      </c>
      <c r="BH526">
        <v>2</v>
      </c>
      <c r="BI526">
        <v>0</v>
      </c>
      <c r="BJ526">
        <v>0</v>
      </c>
      <c r="BK526">
        <v>0</v>
      </c>
      <c r="BL526" t="s">
        <v>4758</v>
      </c>
    </row>
    <row r="527" spans="1:64" x14ac:dyDescent="0.35">
      <c r="A527" s="30"/>
      <c r="B527" s="30">
        <v>43005.664583333331</v>
      </c>
      <c r="C527" t="s">
        <v>2868</v>
      </c>
      <c r="D527" t="s">
        <v>2869</v>
      </c>
      <c r="E527" t="s">
        <v>470</v>
      </c>
      <c r="F527" t="s">
        <v>2819</v>
      </c>
      <c r="G527" t="s">
        <v>2820</v>
      </c>
      <c r="H527" s="21" t="s">
        <v>2821</v>
      </c>
      <c r="I527" s="85">
        <v>1</v>
      </c>
      <c r="J527" s="85">
        <v>0</v>
      </c>
      <c r="K527" t="s">
        <v>2902</v>
      </c>
      <c r="L527" t="s">
        <v>793</v>
      </c>
      <c r="M527" t="s">
        <v>2922</v>
      </c>
      <c r="N527" t="str">
        <f>IF(SUM(ckCodingQTable[[#This Row],[NfmlPIs]:[NnonWhtAsnPIs]])&gt;0,"WMD","")</f>
        <v>WMD</v>
      </c>
      <c r="O527" t="b">
        <f>_xlfn.XOR(IFERROR(MATCH(ckCodingQTable[[#This Row],[st_code]],EpscorTable[],0)&gt;0,FALSE),IFERROR(FIND("9150",ckCodingQTable[[#This Row],[propPRCs]])&gt;0,FALSE))</f>
        <v>0</v>
      </c>
      <c r="P527" s="21" t="b">
        <f>_xlfn.XOR(ckCodingQTable[[#This Row],[wmd]]&lt;&gt;"",IFERROR(FIND("9102",ckCodingQTable[[#This Row],[propPRCs]])&gt;0,FALSE))</f>
        <v>1</v>
      </c>
      <c r="Q527" t="s">
        <v>2903</v>
      </c>
      <c r="S527" s="106">
        <f>S526+(ckCodingQTable[[#This Row],[ILN]]&lt;"M")</f>
        <v>288</v>
      </c>
      <c r="T527" s="21" t="s">
        <v>2863</v>
      </c>
      <c r="U527" t="s">
        <v>2248</v>
      </c>
      <c r="V527" s="7" t="str">
        <f>HYPERLINK("https://www.ejacket.nsf.gov/ej/showProposal.do?ID="&amp;ckCodingQTable[[#This Row],[prop_id]],"eJ")</f>
        <v>eJ</v>
      </c>
      <c r="W527" t="s">
        <v>2871</v>
      </c>
      <c r="X527" t="s">
        <v>2248</v>
      </c>
      <c r="Y527" t="s">
        <v>2249</v>
      </c>
      <c r="Z527" t="s">
        <v>3306</v>
      </c>
      <c r="AA527" t="s">
        <v>3215</v>
      </c>
      <c r="AB527" s="109" t="str">
        <f>HYPERLINK("mailto:"&amp;ckCodingQTable[[#This Row],[email]]&amp;"&amp;subject=Your NSF Proposal:  "&amp;ckCodingQTable[[#This Row],[Div]]&amp;" "&amp;ckCodingQTable[[#This Row],[prop_id]], ckCodingQTable[[#This Row],[email]])</f>
        <v>rvidal@cis.jhu.edu</v>
      </c>
      <c r="AC527" s="30">
        <v>43191</v>
      </c>
      <c r="AD527">
        <v>36</v>
      </c>
      <c r="AG527" s="110"/>
      <c r="AI527" s="26"/>
      <c r="AJ527" s="22"/>
      <c r="AN527" s="110"/>
      <c r="AO527" s="110"/>
      <c r="AP527" s="110"/>
      <c r="AQ527" s="110"/>
      <c r="AR527" s="7" t="str">
        <f>HYPERLINK("https://www.ejacket.nsf.gov/ej/showProposal.do?ID="&amp;ckCodingQTable[[#This Row],[prop_id]],"eJ")</f>
        <v>eJ</v>
      </c>
      <c r="AS527" t="s">
        <v>2829</v>
      </c>
      <c r="AT527" t="s">
        <v>4759</v>
      </c>
      <c r="AU527" t="b">
        <f>IF(ckCodingQTable[[#This Row],[ILN]]="N",SUBSTITUTE(AT526," ","")&lt;&gt;SUBSTITUTE(ckCodingQTable[[#This Row],[prop_titl_txt]]," ",""), FALSE)</f>
        <v>0</v>
      </c>
      <c r="AV527">
        <v>0</v>
      </c>
      <c r="AW527" s="13">
        <v>1200000</v>
      </c>
      <c r="AX527" s="13">
        <v>1200000</v>
      </c>
      <c r="AY527" s="13"/>
      <c r="AZ527" s="13">
        <v>29673</v>
      </c>
      <c r="BA527" s="13"/>
      <c r="BB527" s="13"/>
      <c r="BC527">
        <v>12</v>
      </c>
      <c r="BD527">
        <v>9</v>
      </c>
      <c r="BG527">
        <v>7.8</v>
      </c>
      <c r="BH527">
        <v>0</v>
      </c>
      <c r="BI527">
        <v>2</v>
      </c>
      <c r="BJ527">
        <v>0</v>
      </c>
      <c r="BK527">
        <v>0</v>
      </c>
      <c r="BL527" t="s">
        <v>4760</v>
      </c>
    </row>
    <row r="528" spans="1:64" x14ac:dyDescent="0.35">
      <c r="A528" s="30"/>
      <c r="B528" s="30">
        <v>43005.665277777778</v>
      </c>
      <c r="C528" t="s">
        <v>2817</v>
      </c>
      <c r="D528" t="s">
        <v>2818</v>
      </c>
      <c r="E528" t="s">
        <v>474</v>
      </c>
      <c r="F528" t="s">
        <v>2819</v>
      </c>
      <c r="G528" t="s">
        <v>2820</v>
      </c>
      <c r="H528" s="21" t="s">
        <v>2821</v>
      </c>
      <c r="I528" s="85">
        <v>1</v>
      </c>
      <c r="J528" s="85">
        <v>0</v>
      </c>
      <c r="K528" t="s">
        <v>2822</v>
      </c>
      <c r="L528" t="s">
        <v>1201</v>
      </c>
      <c r="M528" t="s">
        <v>3162</v>
      </c>
      <c r="N528" t="str">
        <f>IF(SUM(ckCodingQTable[[#This Row],[NfmlPIs]:[NnonWhtAsnPIs]])&gt;0,"WMD","")</f>
        <v>WMD</v>
      </c>
      <c r="O528" t="b">
        <f>_xlfn.XOR(IFERROR(MATCH(ckCodingQTable[[#This Row],[st_code]],EpscorTable[],0)&gt;0,FALSE),IFERROR(FIND("9150",ckCodingQTable[[#This Row],[propPRCs]])&gt;0,FALSE))</f>
        <v>0</v>
      </c>
      <c r="P528" s="21" t="b">
        <f>_xlfn.XOR(ckCodingQTable[[#This Row],[wmd]]&lt;&gt;"",IFERROR(FIND("9102",ckCodingQTable[[#This Row],[propPRCs]])&gt;0,FALSE))</f>
        <v>1</v>
      </c>
      <c r="Q528" t="s">
        <v>2988</v>
      </c>
      <c r="S528" s="106">
        <f>S527+(ckCodingQTable[[#This Row],[ILN]]&lt;"M")</f>
        <v>289</v>
      </c>
      <c r="T528" s="21" t="s">
        <v>2824</v>
      </c>
      <c r="U528" t="s">
        <v>2251</v>
      </c>
      <c r="V528" s="7" t="str">
        <f>HYPERLINK("https://www.ejacket.nsf.gov/ej/showProposal.do?ID="&amp;ckCodingQTable[[#This Row],[prop_id]],"eJ")</f>
        <v>eJ</v>
      </c>
      <c r="W528" t="s">
        <v>2825</v>
      </c>
      <c r="X528" t="s">
        <v>2251</v>
      </c>
      <c r="Y528" t="s">
        <v>2252</v>
      </c>
      <c r="Z528" t="s">
        <v>4761</v>
      </c>
      <c r="AA528" t="s">
        <v>676</v>
      </c>
      <c r="AB528" s="109" t="str">
        <f>HYPERLINK("mailto:"&amp;ckCodingQTable[[#This Row],[email]]&amp;"&amp;subject=Your NSF Proposal:  "&amp;ckCodingQTable[[#This Row],[Div]]&amp;" "&amp;ckCodingQTable[[#This Row],[prop_id]], ckCodingQTable[[#This Row],[email]])</f>
        <v>kiyavash@uiuc.edu</v>
      </c>
      <c r="AC528" s="30">
        <v>43282</v>
      </c>
      <c r="AD528">
        <v>48</v>
      </c>
      <c r="AE528">
        <v>1</v>
      </c>
      <c r="AG528" s="110">
        <v>1</v>
      </c>
      <c r="AH528" t="s">
        <v>773</v>
      </c>
      <c r="AI528" s="26">
        <v>7</v>
      </c>
      <c r="AJ528" s="22">
        <v>43087.61041666667</v>
      </c>
      <c r="AK528" s="21">
        <v>3</v>
      </c>
      <c r="AL528">
        <v>1</v>
      </c>
      <c r="AN528" s="110">
        <v>1</v>
      </c>
      <c r="AO528" s="110"/>
      <c r="AP528" s="110"/>
      <c r="AQ528" s="110"/>
      <c r="AR528" s="7" t="str">
        <f>HYPERLINK("https://www.ejacket.nsf.gov/ej/showProposal.do?ID="&amp;ckCodingQTable[[#This Row],[prop_id]],"eJ")</f>
        <v>eJ</v>
      </c>
      <c r="AS528" t="s">
        <v>2829</v>
      </c>
      <c r="AT528" t="s">
        <v>4762</v>
      </c>
      <c r="AU528" t="b">
        <f>IF(ckCodingQTable[[#This Row],[ILN]]="N",SUBSTITUTE(AT527," ","")&lt;&gt;SUBSTITUTE(ckCodingQTable[[#This Row],[prop_titl_txt]]," ",""), FALSE)</f>
        <v>0</v>
      </c>
      <c r="AV528">
        <v>0</v>
      </c>
      <c r="AW528" s="13">
        <v>900000</v>
      </c>
      <c r="AX528" s="13">
        <v>900000</v>
      </c>
      <c r="AY528" s="13"/>
      <c r="AZ528" s="13">
        <v>38000</v>
      </c>
      <c r="BA528" s="13"/>
      <c r="BB528" s="13"/>
      <c r="BC528">
        <v>12</v>
      </c>
      <c r="BD528">
        <v>12</v>
      </c>
      <c r="BE528">
        <v>3</v>
      </c>
      <c r="BH528">
        <v>2</v>
      </c>
      <c r="BI528">
        <v>0</v>
      </c>
      <c r="BJ528">
        <v>0</v>
      </c>
      <c r="BK528">
        <v>0</v>
      </c>
      <c r="BL528" t="s">
        <v>4763</v>
      </c>
    </row>
    <row r="529" spans="1:64" x14ac:dyDescent="0.35">
      <c r="A529" s="30"/>
      <c r="B529" s="30">
        <v>43005.680555555555</v>
      </c>
      <c r="C529" t="s">
        <v>2817</v>
      </c>
      <c r="D529" t="s">
        <v>2818</v>
      </c>
      <c r="E529" t="s">
        <v>474</v>
      </c>
      <c r="F529" t="s">
        <v>2819</v>
      </c>
      <c r="G529" t="s">
        <v>2820</v>
      </c>
      <c r="H529" s="21" t="s">
        <v>2821</v>
      </c>
      <c r="I529" s="85">
        <v>1</v>
      </c>
      <c r="J529" s="85">
        <v>0</v>
      </c>
      <c r="K529" t="s">
        <v>2822</v>
      </c>
      <c r="L529" t="s">
        <v>1201</v>
      </c>
      <c r="M529" t="s">
        <v>2833</v>
      </c>
      <c r="N529" t="str">
        <f>IF(SUM(ckCodingQTable[[#This Row],[NfmlPIs]:[NnonWhtAsnPIs]])&gt;0,"WMD","")</f>
        <v/>
      </c>
      <c r="O529" t="b">
        <f>_xlfn.XOR(IFERROR(MATCH(ckCodingQTable[[#This Row],[st_code]],EpscorTable[],0)&gt;0,FALSE),IFERROR(FIND("9150",ckCodingQTable[[#This Row],[propPRCs]])&gt;0,FALSE))</f>
        <v>0</v>
      </c>
      <c r="P529" s="21" t="b">
        <f>_xlfn.XOR(ckCodingQTable[[#This Row],[wmd]]&lt;&gt;"",IFERROR(FIND("9102",ckCodingQTable[[#This Row],[propPRCs]])&gt;0,FALSE))</f>
        <v>0</v>
      </c>
      <c r="Q529" t="s">
        <v>2988</v>
      </c>
      <c r="S529" s="106">
        <f>S528+(ckCodingQTable[[#This Row],[ILN]]&lt;"M")</f>
        <v>289</v>
      </c>
      <c r="T529" s="21" t="s">
        <v>2834</v>
      </c>
      <c r="U529" t="s">
        <v>2251</v>
      </c>
      <c r="V529" s="7" t="str">
        <f>HYPERLINK("https://www.ejacket.nsf.gov/ej/showProposal.do?ID="&amp;ckCodingQTable[[#This Row],[prop_id]],"eJ")</f>
        <v>eJ</v>
      </c>
      <c r="W529" t="s">
        <v>2825</v>
      </c>
      <c r="X529" t="s">
        <v>4764</v>
      </c>
      <c r="Y529" t="s">
        <v>1026</v>
      </c>
      <c r="Z529" t="s">
        <v>1403</v>
      </c>
      <c r="AA529" t="s">
        <v>542</v>
      </c>
      <c r="AB529" s="109" t="str">
        <f>HYPERLINK("mailto:"&amp;ckCodingQTable[[#This Row],[email]]&amp;"&amp;subject=Your NSF Proposal:  "&amp;ckCodingQTable[[#This Row],[Div]]&amp;" "&amp;ckCodingQTable[[#This Row],[prop_id]], ckCodingQTable[[#This Row],[email]])</f>
        <v>kunz1@andrew.cmu.edu</v>
      </c>
      <c r="AC529" s="30">
        <v>43282</v>
      </c>
      <c r="AD529">
        <v>48</v>
      </c>
      <c r="AG529" s="110"/>
      <c r="AI529" s="26"/>
      <c r="AJ529" s="22"/>
      <c r="AN529" s="110"/>
      <c r="AO529" s="110"/>
      <c r="AP529" s="110"/>
      <c r="AQ529" s="110"/>
      <c r="AR529" s="7" t="str">
        <f>HYPERLINK("https://www.ejacket.nsf.gov/ej/showProposal.do?ID="&amp;ckCodingQTable[[#This Row],[prop_id]],"eJ")</f>
        <v>eJ</v>
      </c>
      <c r="AS529" t="s">
        <v>2829</v>
      </c>
      <c r="AT529" t="s">
        <v>4765</v>
      </c>
      <c r="AU529" t="b">
        <f>IF(ckCodingQTable[[#This Row],[ILN]]="N",SUBSTITUTE(AT528," ","")&lt;&gt;SUBSTITUTE(ckCodingQTable[[#This Row],[prop_titl_txt]]," ",""), FALSE)</f>
        <v>0</v>
      </c>
      <c r="AV529">
        <v>0</v>
      </c>
      <c r="AW529" s="13">
        <v>298075</v>
      </c>
      <c r="AX529" s="13">
        <v>298075</v>
      </c>
      <c r="AY529" s="13"/>
      <c r="AZ529" s="13"/>
      <c r="BA529" s="13"/>
      <c r="BB529" s="13"/>
      <c r="BC529">
        <v>4</v>
      </c>
      <c r="BD529">
        <v>4</v>
      </c>
      <c r="BF529">
        <v>4</v>
      </c>
      <c r="BH529">
        <v>0</v>
      </c>
      <c r="BI529">
        <v>0</v>
      </c>
      <c r="BJ529">
        <v>0</v>
      </c>
      <c r="BK529">
        <v>0</v>
      </c>
      <c r="BL529" t="s">
        <v>4766</v>
      </c>
    </row>
    <row r="530" spans="1:64" x14ac:dyDescent="0.35">
      <c r="A530" s="30"/>
      <c r="B530" s="30">
        <v>43005.665277777778</v>
      </c>
      <c r="C530" t="s">
        <v>2817</v>
      </c>
      <c r="D530" t="s">
        <v>2818</v>
      </c>
      <c r="E530" t="s">
        <v>474</v>
      </c>
      <c r="F530" t="s">
        <v>2819</v>
      </c>
      <c r="G530" t="s">
        <v>2820</v>
      </c>
      <c r="H530" s="21" t="s">
        <v>2821</v>
      </c>
      <c r="I530" s="85">
        <v>1</v>
      </c>
      <c r="J530" s="85">
        <v>0</v>
      </c>
      <c r="K530" t="s">
        <v>2822</v>
      </c>
      <c r="L530" t="s">
        <v>1201</v>
      </c>
      <c r="M530" t="s">
        <v>3386</v>
      </c>
      <c r="N530" t="str">
        <f>IF(SUM(ckCodingQTable[[#This Row],[NfmlPIs]:[NnonWhtAsnPIs]])&gt;0,"WMD","")</f>
        <v/>
      </c>
      <c r="O530" t="b">
        <f>_xlfn.XOR(IFERROR(MATCH(ckCodingQTable[[#This Row],[st_code]],EpscorTable[],0)&gt;0,FALSE),IFERROR(FIND("9150",ckCodingQTable[[#This Row],[propPRCs]])&gt;0,FALSE))</f>
        <v>0</v>
      </c>
      <c r="P530" s="21" t="b">
        <f>_xlfn.XOR(ckCodingQTable[[#This Row],[wmd]]&lt;&gt;"",IFERROR(FIND("9102",ckCodingQTable[[#This Row],[propPRCs]])&gt;0,FALSE))</f>
        <v>0</v>
      </c>
      <c r="Q530" t="s">
        <v>2988</v>
      </c>
      <c r="S530" s="106">
        <f>S529+(ckCodingQTable[[#This Row],[ILN]]&lt;"M")</f>
        <v>290</v>
      </c>
      <c r="T530" s="21" t="s">
        <v>2824</v>
      </c>
      <c r="U530" t="s">
        <v>2255</v>
      </c>
      <c r="V530" s="7" t="str">
        <f>HYPERLINK("https://www.ejacket.nsf.gov/ej/showProposal.do?ID="&amp;ckCodingQTable[[#This Row],[prop_id]],"eJ")</f>
        <v>eJ</v>
      </c>
      <c r="W530" t="s">
        <v>2825</v>
      </c>
      <c r="X530" t="s">
        <v>2255</v>
      </c>
      <c r="Y530" t="s">
        <v>2256</v>
      </c>
      <c r="Z530" t="s">
        <v>4767</v>
      </c>
      <c r="AA530" t="s">
        <v>4768</v>
      </c>
      <c r="AB530" s="109" t="str">
        <f>HYPERLINK("mailto:"&amp;ckCodingQTable[[#This Row],[email]]&amp;"&amp;subject=Your NSF Proposal:  "&amp;ckCodingQTable[[#This Row],[Div]]&amp;" "&amp;ckCodingQTable[[#This Row],[prop_id]], ckCodingQTable[[#This Row],[email]])</f>
        <v>khirakawa1@udayton.edu</v>
      </c>
      <c r="AC530" s="30">
        <v>43344</v>
      </c>
      <c r="AD530">
        <v>48</v>
      </c>
      <c r="AG530" s="110"/>
      <c r="AI530" s="26"/>
      <c r="AJ530" s="22"/>
      <c r="AK530" s="21">
        <v>1</v>
      </c>
      <c r="AN530" s="110"/>
      <c r="AO530" s="110"/>
      <c r="AP530" s="110"/>
      <c r="AQ530" s="110"/>
      <c r="AR530" s="7" t="str">
        <f>HYPERLINK("https://www.ejacket.nsf.gov/ej/showProposal.do?ID="&amp;ckCodingQTable[[#This Row],[prop_id]],"eJ")</f>
        <v>eJ</v>
      </c>
      <c r="AS530" t="s">
        <v>2829</v>
      </c>
      <c r="AT530" t="s">
        <v>4769</v>
      </c>
      <c r="AU530" t="b">
        <f>IF(ckCodingQTable[[#This Row],[ILN]]="N",SUBSTITUTE(AT529," ","")&lt;&gt;SUBSTITUTE(ckCodingQTable[[#This Row],[prop_titl_txt]]," ",""), FALSE)</f>
        <v>0</v>
      </c>
      <c r="AV530">
        <v>0</v>
      </c>
      <c r="AW530" s="13">
        <v>599928</v>
      </c>
      <c r="AX530" s="13">
        <v>599928</v>
      </c>
      <c r="AY530" s="13"/>
      <c r="AZ530" s="13"/>
      <c r="BA530" s="13">
        <v>167345</v>
      </c>
      <c r="BB530" s="13"/>
      <c r="BC530">
        <v>4</v>
      </c>
      <c r="BD530">
        <v>4</v>
      </c>
      <c r="BE530">
        <v>4</v>
      </c>
      <c r="BH530">
        <v>0</v>
      </c>
      <c r="BI530">
        <v>0</v>
      </c>
      <c r="BJ530">
        <v>0</v>
      </c>
      <c r="BK530">
        <v>0</v>
      </c>
      <c r="BL530" t="s">
        <v>4770</v>
      </c>
    </row>
    <row r="531" spans="1:64" x14ac:dyDescent="0.35">
      <c r="A531" s="30"/>
      <c r="B531" s="30">
        <v>43004.82708333333</v>
      </c>
      <c r="C531" t="s">
        <v>2817</v>
      </c>
      <c r="D531" t="s">
        <v>2818</v>
      </c>
      <c r="E531" t="s">
        <v>474</v>
      </c>
      <c r="F531" t="s">
        <v>2819</v>
      </c>
      <c r="G531" t="s">
        <v>2820</v>
      </c>
      <c r="H531" s="21" t="s">
        <v>2821</v>
      </c>
      <c r="I531" s="85">
        <v>1</v>
      </c>
      <c r="J531" s="85">
        <v>0</v>
      </c>
      <c r="K531" t="s">
        <v>2822</v>
      </c>
      <c r="L531" t="s">
        <v>1201</v>
      </c>
      <c r="M531" t="s">
        <v>2851</v>
      </c>
      <c r="N531" t="str">
        <f>IF(SUM(ckCodingQTable[[#This Row],[NfmlPIs]:[NnonWhtAsnPIs]])&gt;0,"WMD","")</f>
        <v/>
      </c>
      <c r="O531" t="b">
        <f>_xlfn.XOR(IFERROR(MATCH(ckCodingQTable[[#This Row],[st_code]],EpscorTable[],0)&gt;0,FALSE),IFERROR(FIND("9150",ckCodingQTable[[#This Row],[propPRCs]])&gt;0,FALSE))</f>
        <v>0</v>
      </c>
      <c r="P531" s="21" t="b">
        <f>_xlfn.XOR(ckCodingQTable[[#This Row],[wmd]]&lt;&gt;"",IFERROR(FIND("9102",ckCodingQTable[[#This Row],[propPRCs]])&gt;0,FALSE))</f>
        <v>0</v>
      </c>
      <c r="Q531" t="s">
        <v>2988</v>
      </c>
      <c r="S531" s="106">
        <f>S530+(ckCodingQTable[[#This Row],[ILN]]&lt;"M")</f>
        <v>290</v>
      </c>
      <c r="T531" s="21" t="s">
        <v>2834</v>
      </c>
      <c r="U531" t="s">
        <v>2255</v>
      </c>
      <c r="V531" s="7" t="str">
        <f>HYPERLINK("https://www.ejacket.nsf.gov/ej/showProposal.do?ID="&amp;ckCodingQTable[[#This Row],[prop_id]],"eJ")</f>
        <v>eJ</v>
      </c>
      <c r="W531" t="s">
        <v>2825</v>
      </c>
      <c r="X531" t="s">
        <v>4771</v>
      </c>
      <c r="Y531" t="s">
        <v>1453</v>
      </c>
      <c r="Z531" t="s">
        <v>4772</v>
      </c>
      <c r="AA531" t="s">
        <v>668</v>
      </c>
      <c r="AB531" s="109" t="str">
        <f>HYPERLINK("mailto:"&amp;ckCodingQTable[[#This Row],[email]]&amp;"&amp;subject=Your NSF Proposal:  "&amp;ckCodingQTable[[#This Row],[Div]]&amp;" "&amp;ckCodingQTable[[#This Row],[prop_id]], ckCodingQTable[[#This Row],[email]])</f>
        <v>nguyent@ece.ucsd.edu</v>
      </c>
      <c r="AC531" s="30">
        <v>43344</v>
      </c>
      <c r="AD531">
        <v>48</v>
      </c>
      <c r="AG531" s="110"/>
      <c r="AI531" s="26"/>
      <c r="AJ531" s="22"/>
      <c r="AN531" s="110"/>
      <c r="AO531" s="110"/>
      <c r="AP531" s="110"/>
      <c r="AQ531" s="110"/>
      <c r="AR531" s="7" t="str">
        <f>HYPERLINK("https://www.ejacket.nsf.gov/ej/showProposal.do?ID="&amp;ckCodingQTable[[#This Row],[prop_id]],"eJ")</f>
        <v>eJ</v>
      </c>
      <c r="AS531" t="s">
        <v>2829</v>
      </c>
      <c r="AT531" t="s">
        <v>4773</v>
      </c>
      <c r="AU531" t="b">
        <f>IF(ckCodingQTable[[#This Row],[ILN]]="N",SUBSTITUTE(AT530," ","")&lt;&gt;SUBSTITUTE(ckCodingQTable[[#This Row],[prop_titl_txt]]," ",""), FALSE)</f>
        <v>1</v>
      </c>
      <c r="AV531">
        <v>0</v>
      </c>
      <c r="AW531" s="13">
        <v>600000</v>
      </c>
      <c r="AX531" s="13">
        <v>600000</v>
      </c>
      <c r="AY531" s="13"/>
      <c r="AZ531" s="13"/>
      <c r="BA531" s="13"/>
      <c r="BB531" s="13"/>
      <c r="BC531">
        <v>4</v>
      </c>
      <c r="BD531">
        <v>8</v>
      </c>
      <c r="BE531">
        <v>0.9</v>
      </c>
      <c r="BG531">
        <v>17.88</v>
      </c>
      <c r="BH531">
        <v>0</v>
      </c>
      <c r="BI531">
        <v>0</v>
      </c>
      <c r="BJ531">
        <v>0</v>
      </c>
      <c r="BK531">
        <v>0</v>
      </c>
      <c r="BL531" t="s">
        <v>4774</v>
      </c>
    </row>
    <row r="532" spans="1:64" x14ac:dyDescent="0.35">
      <c r="A532" s="30"/>
      <c r="B532" s="30">
        <v>43005.665277777778</v>
      </c>
      <c r="C532" t="s">
        <v>2839</v>
      </c>
      <c r="D532" t="s">
        <v>2840</v>
      </c>
      <c r="E532" t="s">
        <v>464</v>
      </c>
      <c r="F532" t="s">
        <v>2819</v>
      </c>
      <c r="G532" t="s">
        <v>2820</v>
      </c>
      <c r="H532" s="21" t="s">
        <v>2821</v>
      </c>
      <c r="I532" s="85">
        <v>1</v>
      </c>
      <c r="J532" s="85">
        <v>0</v>
      </c>
      <c r="L532" t="s">
        <v>1119</v>
      </c>
      <c r="M532" t="s">
        <v>3162</v>
      </c>
      <c r="N532" t="str">
        <f>IF(SUM(ckCodingQTable[[#This Row],[NfmlPIs]:[NnonWhtAsnPIs]])&gt;0,"WMD","")</f>
        <v/>
      </c>
      <c r="O532" t="b">
        <f>_xlfn.XOR(IFERROR(MATCH(ckCodingQTable[[#This Row],[st_code]],EpscorTable[],0)&gt;0,FALSE),IFERROR(FIND("9150",ckCodingQTable[[#This Row],[propPRCs]])&gt;0,FALSE))</f>
        <v>0</v>
      </c>
      <c r="P532" s="21" t="b">
        <f>_xlfn.XOR(ckCodingQTable[[#This Row],[wmd]]&lt;&gt;"",IFERROR(FIND("9102",ckCodingQTable[[#This Row],[propPRCs]])&gt;0,FALSE))</f>
        <v>0</v>
      </c>
      <c r="Q532" t="s">
        <v>485</v>
      </c>
      <c r="S532" s="106">
        <f>S531+(ckCodingQTable[[#This Row],[ILN]]&lt;"M")</f>
        <v>291</v>
      </c>
      <c r="T532" s="21" t="s">
        <v>2824</v>
      </c>
      <c r="U532" t="s">
        <v>2258</v>
      </c>
      <c r="V532" s="7" t="str">
        <f>HYPERLINK("https://www.ejacket.nsf.gov/ej/showProposal.do?ID="&amp;ckCodingQTable[[#This Row],[prop_id]],"eJ")</f>
        <v>eJ</v>
      </c>
      <c r="W532" t="s">
        <v>2841</v>
      </c>
      <c r="X532" t="s">
        <v>2258</v>
      </c>
      <c r="Y532" t="s">
        <v>2259</v>
      </c>
      <c r="Z532" t="s">
        <v>3294</v>
      </c>
      <c r="AA532" t="s">
        <v>600</v>
      </c>
      <c r="AB532" s="109" t="str">
        <f>HYPERLINK("mailto:"&amp;ckCodingQTable[[#This Row],[email]]&amp;"&amp;subject=Your NSF Proposal:  "&amp;ckCodingQTable[[#This Row],[Div]]&amp;" "&amp;ckCodingQTable[[#This Row],[prop_id]], ckCodingQTable[[#This Row],[email]])</f>
        <v>rberry@ece.northwestern.edu</v>
      </c>
      <c r="AC532" s="30">
        <v>43344</v>
      </c>
      <c r="AD532">
        <v>36</v>
      </c>
      <c r="AG532" s="110"/>
      <c r="AI532" s="26"/>
      <c r="AJ532" s="22"/>
      <c r="AK532" s="21">
        <v>1</v>
      </c>
      <c r="AN532" s="110"/>
      <c r="AO532" s="110"/>
      <c r="AP532" s="110"/>
      <c r="AQ532" s="110"/>
      <c r="AR532" s="7" t="str">
        <f>HYPERLINK("https://www.ejacket.nsf.gov/ej/showProposal.do?ID="&amp;ckCodingQTable[[#This Row],[prop_id]],"eJ")</f>
        <v>eJ</v>
      </c>
      <c r="AS532" t="s">
        <v>2829</v>
      </c>
      <c r="AT532" t="s">
        <v>4775</v>
      </c>
      <c r="AU532" t="b">
        <f>IF(ckCodingQTable[[#This Row],[ILN]]="N",SUBSTITUTE(AT531," ","")&lt;&gt;SUBSTITUTE(ckCodingQTable[[#This Row],[prop_titl_txt]]," ",""), FALSE)</f>
        <v>0</v>
      </c>
      <c r="AV532">
        <v>0</v>
      </c>
      <c r="AW532" s="13">
        <v>479996</v>
      </c>
      <c r="AX532" s="13">
        <v>479996</v>
      </c>
      <c r="AY532" s="13"/>
      <c r="AZ532" s="13">
        <v>18000</v>
      </c>
      <c r="BA532" s="13"/>
      <c r="BB532" s="13"/>
      <c r="BC532">
        <v>3</v>
      </c>
      <c r="BD532">
        <v>6</v>
      </c>
      <c r="BE532">
        <v>3</v>
      </c>
      <c r="BH532">
        <v>0</v>
      </c>
      <c r="BI532">
        <v>0</v>
      </c>
      <c r="BJ532">
        <v>0</v>
      </c>
      <c r="BK532">
        <v>0</v>
      </c>
      <c r="BL532" t="s">
        <v>3295</v>
      </c>
    </row>
    <row r="533" spans="1:64" x14ac:dyDescent="0.35">
      <c r="A533" s="30"/>
      <c r="B533" s="30">
        <v>43004.518750000003</v>
      </c>
      <c r="C533" t="s">
        <v>2839</v>
      </c>
      <c r="D533" t="s">
        <v>2840</v>
      </c>
      <c r="E533" t="s">
        <v>464</v>
      </c>
      <c r="F533" t="s">
        <v>2819</v>
      </c>
      <c r="G533" t="s">
        <v>2820</v>
      </c>
      <c r="H533" s="21" t="s">
        <v>2821</v>
      </c>
      <c r="I533" s="85">
        <v>1</v>
      </c>
      <c r="J533" s="85">
        <v>0</v>
      </c>
      <c r="L533" t="s">
        <v>1119</v>
      </c>
      <c r="M533" t="s">
        <v>2833</v>
      </c>
      <c r="N533" t="str">
        <f>IF(SUM(ckCodingQTable[[#This Row],[NfmlPIs]:[NnonWhtAsnPIs]])&gt;0,"WMD","")</f>
        <v/>
      </c>
      <c r="O533" t="b">
        <f>_xlfn.XOR(IFERROR(MATCH(ckCodingQTable[[#This Row],[st_code]],EpscorTable[],0)&gt;0,FALSE),IFERROR(FIND("9150",ckCodingQTable[[#This Row],[propPRCs]])&gt;0,FALSE))</f>
        <v>0</v>
      </c>
      <c r="P533" s="21" t="b">
        <f>_xlfn.XOR(ckCodingQTable[[#This Row],[wmd]]&lt;&gt;"",IFERROR(FIND("9102",ckCodingQTable[[#This Row],[propPRCs]])&gt;0,FALSE))</f>
        <v>0</v>
      </c>
      <c r="Q533" t="s">
        <v>485</v>
      </c>
      <c r="S533" s="106">
        <f>S532+(ckCodingQTable[[#This Row],[ILN]]&lt;"M")</f>
        <v>291</v>
      </c>
      <c r="T533" s="21" t="s">
        <v>2834</v>
      </c>
      <c r="U533" t="s">
        <v>2258</v>
      </c>
      <c r="V533" s="7" t="str">
        <f>HYPERLINK("https://www.ejacket.nsf.gov/ej/showProposal.do?ID="&amp;ckCodingQTable[[#This Row],[prop_id]],"eJ")</f>
        <v>eJ</v>
      </c>
      <c r="W533" t="s">
        <v>2841</v>
      </c>
      <c r="X533" t="s">
        <v>4776</v>
      </c>
      <c r="Y533" t="s">
        <v>4777</v>
      </c>
      <c r="Z533" t="s">
        <v>4462</v>
      </c>
      <c r="AA533" t="s">
        <v>689</v>
      </c>
      <c r="AB533" s="109" t="str">
        <f>HYPERLINK("mailto:"&amp;ckCodingQTable[[#This Row],[email]]&amp;"&amp;subject=Your NSF Proposal:  "&amp;ckCodingQTable[[#This Row],[Div]]&amp;" "&amp;ckCodingQTable[[#This Row],[prop_id]], ckCodingQTable[[#This Row],[email]])</f>
        <v>rvohra@seas.upenn.edu</v>
      </c>
      <c r="AC533" s="30">
        <v>43344</v>
      </c>
      <c r="AD533">
        <v>36</v>
      </c>
      <c r="AG533" s="110"/>
      <c r="AI533" s="26"/>
      <c r="AJ533" s="22"/>
      <c r="AN533" s="110"/>
      <c r="AO533" s="110"/>
      <c r="AP533" s="110"/>
      <c r="AQ533" s="110"/>
      <c r="AR533" s="7" t="str">
        <f>HYPERLINK("https://www.ejacket.nsf.gov/ej/showProposal.do?ID="&amp;ckCodingQTable[[#This Row],[prop_id]],"eJ")</f>
        <v>eJ</v>
      </c>
      <c r="AS533" t="s">
        <v>2829</v>
      </c>
      <c r="AT533" t="s">
        <v>4778</v>
      </c>
      <c r="AU533" t="b">
        <f>IF(ckCodingQTable[[#This Row],[ILN]]="N",SUBSTITUTE(AT532," ","")&lt;&gt;SUBSTITUTE(ckCodingQTable[[#This Row],[prop_titl_txt]]," ",""), FALSE)</f>
        <v>1</v>
      </c>
      <c r="AV533">
        <v>0</v>
      </c>
      <c r="AW533" s="13">
        <v>240000</v>
      </c>
      <c r="AX533" s="13">
        <v>240000</v>
      </c>
      <c r="AY533" s="13"/>
      <c r="AZ533" s="13"/>
      <c r="BA533" s="13"/>
      <c r="BB533" s="13"/>
      <c r="BD533">
        <v>3</v>
      </c>
      <c r="BE533">
        <v>2.58</v>
      </c>
      <c r="BH533">
        <v>0</v>
      </c>
      <c r="BI533">
        <v>0</v>
      </c>
      <c r="BJ533">
        <v>0</v>
      </c>
      <c r="BK533">
        <v>0</v>
      </c>
      <c r="BL533" t="s">
        <v>4779</v>
      </c>
    </row>
    <row r="534" spans="1:64" x14ac:dyDescent="0.35">
      <c r="A534" s="30"/>
      <c r="B534" s="30">
        <v>43004.710416666669</v>
      </c>
      <c r="C534" t="s">
        <v>2839</v>
      </c>
      <c r="D534" t="s">
        <v>2840</v>
      </c>
      <c r="E534" t="s">
        <v>464</v>
      </c>
      <c r="F534" t="s">
        <v>2819</v>
      </c>
      <c r="G534" t="s">
        <v>2820</v>
      </c>
      <c r="H534" s="21" t="s">
        <v>2821</v>
      </c>
      <c r="I534" s="85">
        <v>1</v>
      </c>
      <c r="J534" s="85">
        <v>0</v>
      </c>
      <c r="L534" t="s">
        <v>1119</v>
      </c>
      <c r="M534" t="s">
        <v>2907</v>
      </c>
      <c r="N534" t="str">
        <f>IF(SUM(ckCodingQTable[[#This Row],[NfmlPIs]:[NnonWhtAsnPIs]])&gt;0,"WMD","")</f>
        <v/>
      </c>
      <c r="O534" t="b">
        <f>_xlfn.XOR(IFERROR(MATCH(ckCodingQTable[[#This Row],[st_code]],EpscorTable[],0)&gt;0,FALSE),IFERROR(FIND("9150",ckCodingQTable[[#This Row],[propPRCs]])&gt;0,FALSE))</f>
        <v>0</v>
      </c>
      <c r="P534" s="21" t="b">
        <f>_xlfn.XOR(ckCodingQTable[[#This Row],[wmd]]&lt;&gt;"",IFERROR(FIND("9102",ckCodingQTable[[#This Row],[propPRCs]])&gt;0,FALSE))</f>
        <v>0</v>
      </c>
      <c r="Q534" t="s">
        <v>485</v>
      </c>
      <c r="S534" s="106">
        <f>S533+(ckCodingQTable[[#This Row],[ILN]]&lt;"M")</f>
        <v>291</v>
      </c>
      <c r="T534" s="21" t="s">
        <v>2834</v>
      </c>
      <c r="U534" t="s">
        <v>2258</v>
      </c>
      <c r="V534" s="7" t="str">
        <f>HYPERLINK("https://www.ejacket.nsf.gov/ej/showProposal.do?ID="&amp;ckCodingQTable[[#This Row],[prop_id]],"eJ")</f>
        <v>eJ</v>
      </c>
      <c r="W534" t="s">
        <v>2841</v>
      </c>
      <c r="X534" t="s">
        <v>4780</v>
      </c>
      <c r="Y534" t="s">
        <v>1195</v>
      </c>
      <c r="Z534" t="s">
        <v>3290</v>
      </c>
      <c r="AA534" t="s">
        <v>713</v>
      </c>
      <c r="AB534" s="109" t="str">
        <f>HYPERLINK("mailto:"&amp;ckCodingQTable[[#This Row],[email]]&amp;"&amp;subject=Your NSF Proposal:  "&amp;ckCodingQTable[[#This Row],[Div]]&amp;" "&amp;ckCodingQTable[[#This Row],[prop_id]], ckCodingQTable[[#This Row],[email]])</f>
        <v>vgsubram@umich.edu</v>
      </c>
      <c r="AC534" s="30">
        <v>43344</v>
      </c>
      <c r="AD534">
        <v>36</v>
      </c>
      <c r="AG534" s="110"/>
      <c r="AI534" s="26"/>
      <c r="AJ534" s="22"/>
      <c r="AN534" s="110"/>
      <c r="AO534" s="110"/>
      <c r="AP534" s="110"/>
      <c r="AQ534" s="110"/>
      <c r="AR534" s="7" t="str">
        <f>HYPERLINK("https://www.ejacket.nsf.gov/ej/showProposal.do?ID="&amp;ckCodingQTable[[#This Row],[prop_id]],"eJ")</f>
        <v>eJ</v>
      </c>
      <c r="AS534" t="s">
        <v>2829</v>
      </c>
      <c r="AT534" t="s">
        <v>4775</v>
      </c>
      <c r="AU534" t="b">
        <f>IF(ckCodingQTable[[#This Row],[ILN]]="N",SUBSTITUTE(AT533," ","")&lt;&gt;SUBSTITUTE(ckCodingQTable[[#This Row],[prop_titl_txt]]," ",""), FALSE)</f>
        <v>1</v>
      </c>
      <c r="AV534">
        <v>0</v>
      </c>
      <c r="AW534" s="13">
        <v>239992</v>
      </c>
      <c r="AX534" s="13">
        <v>239992</v>
      </c>
      <c r="AY534" s="13"/>
      <c r="AZ534" s="13">
        <v>7092</v>
      </c>
      <c r="BA534" s="13"/>
      <c r="BB534" s="13"/>
      <c r="BC534">
        <v>3</v>
      </c>
      <c r="BD534">
        <v>3</v>
      </c>
      <c r="BE534">
        <v>1.2</v>
      </c>
      <c r="BH534">
        <v>0</v>
      </c>
      <c r="BI534">
        <v>0</v>
      </c>
      <c r="BJ534">
        <v>0</v>
      </c>
      <c r="BK534">
        <v>0</v>
      </c>
      <c r="BL534" t="s">
        <v>3292</v>
      </c>
    </row>
    <row r="535" spans="1:64" x14ac:dyDescent="0.35">
      <c r="A535" s="30"/>
      <c r="B535" s="30">
        <v>43005.548611111109</v>
      </c>
      <c r="C535" t="s">
        <v>2839</v>
      </c>
      <c r="D535" t="s">
        <v>2840</v>
      </c>
      <c r="E535" t="s">
        <v>464</v>
      </c>
      <c r="F535" t="s">
        <v>2819</v>
      </c>
      <c r="G535" t="s">
        <v>2820</v>
      </c>
      <c r="H535" s="21" t="s">
        <v>2821</v>
      </c>
      <c r="I535" s="85">
        <v>1</v>
      </c>
      <c r="J535" s="85">
        <v>0</v>
      </c>
      <c r="L535" t="s">
        <v>1119</v>
      </c>
      <c r="M535" t="s">
        <v>3037</v>
      </c>
      <c r="N535" t="str">
        <f>IF(SUM(ckCodingQTable[[#This Row],[NfmlPIs]:[NnonWhtAsnPIs]])&gt;0,"WMD","")</f>
        <v/>
      </c>
      <c r="O535" t="b">
        <f>_xlfn.XOR(IFERROR(MATCH(ckCodingQTable[[#This Row],[st_code]],EpscorTable[],0)&gt;0,FALSE),IFERROR(FIND("9150",ckCodingQTable[[#This Row],[propPRCs]])&gt;0,FALSE))</f>
        <v>0</v>
      </c>
      <c r="P535" s="21" t="b">
        <f>_xlfn.XOR(ckCodingQTable[[#This Row],[wmd]]&lt;&gt;"",IFERROR(FIND("9102",ckCodingQTable[[#This Row],[propPRCs]])&gt;0,FALSE))</f>
        <v>0</v>
      </c>
      <c r="Q535" t="s">
        <v>485</v>
      </c>
      <c r="S535" s="106">
        <f>S534+(ckCodingQTable[[#This Row],[ILN]]&lt;"M")</f>
        <v>291</v>
      </c>
      <c r="T535" s="21" t="s">
        <v>2834</v>
      </c>
      <c r="U535" t="s">
        <v>2258</v>
      </c>
      <c r="V535" s="7" t="str">
        <f>HYPERLINK("https://www.ejacket.nsf.gov/ej/showProposal.do?ID="&amp;ckCodingQTable[[#This Row],[prop_id]],"eJ")</f>
        <v>eJ</v>
      </c>
      <c r="W535" t="s">
        <v>2841</v>
      </c>
      <c r="X535" t="s">
        <v>4781</v>
      </c>
      <c r="Y535" t="s">
        <v>1453</v>
      </c>
      <c r="Z535" t="s">
        <v>4782</v>
      </c>
      <c r="AA535" t="s">
        <v>612</v>
      </c>
      <c r="AB535" s="109" t="str">
        <f>HYPERLINK("mailto:"&amp;ckCodingQTable[[#This Row],[email]]&amp;"&amp;subject=Your NSF Proposal:  "&amp;ckCodingQTable[[#This Row],[Div]]&amp;" "&amp;ckCodingQTable[[#This Row],[prop_id]], ckCodingQTable[[#This Row],[email]])</f>
        <v>nguye161@purdue.edu</v>
      </c>
      <c r="AC535" s="30">
        <v>43344</v>
      </c>
      <c r="AD535">
        <v>36</v>
      </c>
      <c r="AG535" s="110"/>
      <c r="AI535" s="26"/>
      <c r="AJ535" s="22"/>
      <c r="AN535" s="110"/>
      <c r="AO535" s="110"/>
      <c r="AP535" s="110"/>
      <c r="AQ535" s="110"/>
      <c r="AR535" s="7" t="str">
        <f>HYPERLINK("https://www.ejacket.nsf.gov/ej/showProposal.do?ID="&amp;ckCodingQTable[[#This Row],[prop_id]],"eJ")</f>
        <v>eJ</v>
      </c>
      <c r="AS535" t="s">
        <v>2829</v>
      </c>
      <c r="AT535" t="s">
        <v>4775</v>
      </c>
      <c r="AU535" t="b">
        <f>IF(ckCodingQTable[[#This Row],[ILN]]="N",SUBSTITUTE(AT534," ","")&lt;&gt;SUBSTITUTE(ckCodingQTable[[#This Row],[prop_titl_txt]]," ",""), FALSE)</f>
        <v>0</v>
      </c>
      <c r="AV535">
        <v>0</v>
      </c>
      <c r="AW535" s="13">
        <v>239882</v>
      </c>
      <c r="AX535" s="13">
        <v>239882</v>
      </c>
      <c r="AY535" s="13"/>
      <c r="AZ535" s="13"/>
      <c r="BA535" s="13"/>
      <c r="BB535" s="13"/>
      <c r="BC535">
        <v>3</v>
      </c>
      <c r="BD535">
        <v>3</v>
      </c>
      <c r="BE535">
        <v>2.36</v>
      </c>
      <c r="BH535">
        <v>0</v>
      </c>
      <c r="BI535">
        <v>0</v>
      </c>
      <c r="BJ535">
        <v>0</v>
      </c>
      <c r="BK535">
        <v>0</v>
      </c>
      <c r="BL535" t="s">
        <v>4783</v>
      </c>
    </row>
    <row r="536" spans="1:64" x14ac:dyDescent="0.35">
      <c r="A536" s="30"/>
      <c r="B536" s="30">
        <v>43005.665972222225</v>
      </c>
      <c r="C536" t="s">
        <v>2868</v>
      </c>
      <c r="D536" t="s">
        <v>2869</v>
      </c>
      <c r="E536" t="s">
        <v>470</v>
      </c>
      <c r="F536" t="s">
        <v>2819</v>
      </c>
      <c r="G536" t="s">
        <v>2820</v>
      </c>
      <c r="H536" s="21" t="s">
        <v>2821</v>
      </c>
      <c r="I536" s="85">
        <v>1</v>
      </c>
      <c r="J536" s="85">
        <v>0</v>
      </c>
      <c r="K536" t="s">
        <v>2902</v>
      </c>
      <c r="L536" t="s">
        <v>793</v>
      </c>
      <c r="M536" t="s">
        <v>1276</v>
      </c>
      <c r="N536" t="str">
        <f>IF(SUM(ckCodingQTable[[#This Row],[NfmlPIs]:[NnonWhtAsnPIs]])&gt;0,"WMD","")</f>
        <v>WMD</v>
      </c>
      <c r="O536" t="b">
        <f>_xlfn.XOR(IFERROR(MATCH(ckCodingQTable[[#This Row],[st_code]],EpscorTable[],0)&gt;0,FALSE),IFERROR(FIND("9150",ckCodingQTable[[#This Row],[propPRCs]])&gt;0,FALSE))</f>
        <v>0</v>
      </c>
      <c r="P536" s="21" t="b">
        <f>_xlfn.XOR(ckCodingQTable[[#This Row],[wmd]]&lt;&gt;"",IFERROR(FIND("9102",ckCodingQTable[[#This Row],[propPRCs]])&gt;0,FALSE))</f>
        <v>1</v>
      </c>
      <c r="Q536" t="s">
        <v>2903</v>
      </c>
      <c r="S536" s="106">
        <f>S535+(ckCodingQTable[[#This Row],[ILN]]&lt;"M")</f>
        <v>292</v>
      </c>
      <c r="T536" s="21" t="s">
        <v>2824</v>
      </c>
      <c r="U536" t="s">
        <v>2261</v>
      </c>
      <c r="V536" s="7" t="str">
        <f>HYPERLINK("https://www.ejacket.nsf.gov/ej/showProposal.do?ID="&amp;ckCodingQTable[[#This Row],[prop_id]],"eJ")</f>
        <v>eJ</v>
      </c>
      <c r="W536" t="s">
        <v>2871</v>
      </c>
      <c r="X536" t="s">
        <v>2261</v>
      </c>
      <c r="Y536" t="s">
        <v>2262</v>
      </c>
      <c r="Z536" t="s">
        <v>4784</v>
      </c>
      <c r="AA536" t="s">
        <v>4785</v>
      </c>
      <c r="AB536" s="109" t="str">
        <f>HYPERLINK("mailto:"&amp;ckCodingQTable[[#This Row],[email]]&amp;"&amp;subject=Your NSF Proposal:  "&amp;ckCodingQTable[[#This Row],[Div]]&amp;" "&amp;ckCodingQTable[[#This Row],[prop_id]], ckCodingQTable[[#This Row],[email]])</f>
        <v>erwayjb@wfu.edu</v>
      </c>
      <c r="AC536" s="30">
        <v>43344</v>
      </c>
      <c r="AD536">
        <v>48</v>
      </c>
      <c r="AG536" s="110"/>
      <c r="AI536" s="26"/>
      <c r="AJ536" s="22"/>
      <c r="AN536" s="110"/>
      <c r="AO536" s="110"/>
      <c r="AP536" s="110"/>
      <c r="AQ536" s="110"/>
      <c r="AR536" s="7" t="str">
        <f>HYPERLINK("https://www.ejacket.nsf.gov/ej/showProposal.do?ID="&amp;ckCodingQTable[[#This Row],[prop_id]],"eJ")</f>
        <v>eJ</v>
      </c>
      <c r="AS536" t="s">
        <v>2829</v>
      </c>
      <c r="AT536" t="s">
        <v>4786</v>
      </c>
      <c r="AU536" t="b">
        <f>IF(ckCodingQTable[[#This Row],[ILN]]="N",SUBSTITUTE(AT535," ","")&lt;&gt;SUBSTITUTE(ckCodingQTable[[#This Row],[prop_titl_txt]]," ",""), FALSE)</f>
        <v>0</v>
      </c>
      <c r="AV536">
        <v>0</v>
      </c>
      <c r="AW536" s="13">
        <v>245305</v>
      </c>
      <c r="AX536" s="13">
        <v>245305</v>
      </c>
      <c r="AY536" s="13"/>
      <c r="AZ536" s="13">
        <v>6000</v>
      </c>
      <c r="BA536" s="13"/>
      <c r="BB536" s="13"/>
      <c r="BC536">
        <v>3</v>
      </c>
      <c r="BD536">
        <v>4</v>
      </c>
      <c r="BE536">
        <v>5</v>
      </c>
      <c r="BF536">
        <v>3.6</v>
      </c>
      <c r="BH536">
        <v>2</v>
      </c>
      <c r="BI536">
        <v>0</v>
      </c>
      <c r="BJ536">
        <v>0</v>
      </c>
      <c r="BK536">
        <v>0</v>
      </c>
      <c r="BL536" t="s">
        <v>4787</v>
      </c>
    </row>
    <row r="537" spans="1:64" x14ac:dyDescent="0.35">
      <c r="A537" s="30"/>
      <c r="B537" s="30">
        <v>43005.555555555555</v>
      </c>
      <c r="C537" t="s">
        <v>2868</v>
      </c>
      <c r="D537" t="s">
        <v>2869</v>
      </c>
      <c r="E537" t="s">
        <v>470</v>
      </c>
      <c r="F537" t="s">
        <v>2819</v>
      </c>
      <c r="G537" t="s">
        <v>2820</v>
      </c>
      <c r="H537" s="21" t="s">
        <v>2821</v>
      </c>
      <c r="I537" s="85">
        <v>1</v>
      </c>
      <c r="J537" s="85">
        <v>0</v>
      </c>
      <c r="K537" t="s">
        <v>2902</v>
      </c>
      <c r="L537" t="s">
        <v>793</v>
      </c>
      <c r="M537" t="s">
        <v>2851</v>
      </c>
      <c r="N537" t="str">
        <f>IF(SUM(ckCodingQTable[[#This Row],[NfmlPIs]:[NnonWhtAsnPIs]])&gt;0,"WMD","")</f>
        <v/>
      </c>
      <c r="O537" t="b">
        <f>_xlfn.XOR(IFERROR(MATCH(ckCodingQTable[[#This Row],[st_code]],EpscorTable[],0)&gt;0,FALSE),IFERROR(FIND("9150",ckCodingQTable[[#This Row],[propPRCs]])&gt;0,FALSE))</f>
        <v>0</v>
      </c>
      <c r="P537" s="21" t="b">
        <f>_xlfn.XOR(ckCodingQTable[[#This Row],[wmd]]&lt;&gt;"",IFERROR(FIND("9102",ckCodingQTable[[#This Row],[propPRCs]])&gt;0,FALSE))</f>
        <v>0</v>
      </c>
      <c r="Q537" t="s">
        <v>2903</v>
      </c>
      <c r="S537" s="106">
        <f>S536+(ckCodingQTable[[#This Row],[ILN]]&lt;"M")</f>
        <v>292</v>
      </c>
      <c r="T537" s="21" t="s">
        <v>2834</v>
      </c>
      <c r="U537" t="s">
        <v>2261</v>
      </c>
      <c r="V537" s="7" t="str">
        <f>HYPERLINK("https://www.ejacket.nsf.gov/ej/showProposal.do?ID="&amp;ckCodingQTable[[#This Row],[prop_id]],"eJ")</f>
        <v>eJ</v>
      </c>
      <c r="W537" t="s">
        <v>2871</v>
      </c>
      <c r="X537" t="s">
        <v>4788</v>
      </c>
      <c r="Y537" t="s">
        <v>4789</v>
      </c>
      <c r="Z537" t="s">
        <v>4790</v>
      </c>
      <c r="AA537" t="s">
        <v>4791</v>
      </c>
      <c r="AB537" s="109" t="str">
        <f>HYPERLINK("mailto:"&amp;ckCodingQTable[[#This Row],[email]]&amp;"&amp;subject=Your NSF Proposal:  "&amp;ckCodingQTable[[#This Row],[Div]]&amp;" "&amp;ckCodingQTable[[#This Row],[prop_id]], ckCodingQTable[[#This Row],[email]])</f>
        <v>rmarcia@ucmerced.edu</v>
      </c>
      <c r="AC537" s="30">
        <v>43344</v>
      </c>
      <c r="AD537">
        <v>48</v>
      </c>
      <c r="AG537" s="110"/>
      <c r="AI537" s="26"/>
      <c r="AJ537" s="22"/>
      <c r="AN537" s="110"/>
      <c r="AO537" s="110"/>
      <c r="AP537" s="110"/>
      <c r="AQ537" s="110"/>
      <c r="AR537" s="7" t="str">
        <f>HYPERLINK("https://www.ejacket.nsf.gov/ej/showProposal.do?ID="&amp;ckCodingQTable[[#This Row],[prop_id]],"eJ")</f>
        <v>eJ</v>
      </c>
      <c r="AS537" t="s">
        <v>2829</v>
      </c>
      <c r="AT537" t="s">
        <v>4786</v>
      </c>
      <c r="AU537" t="b">
        <f>IF(ckCodingQTable[[#This Row],[ILN]]="N",SUBSTITUTE(AT536," ","")&lt;&gt;SUBSTITUTE(ckCodingQTable[[#This Row],[prop_titl_txt]]," ",""), FALSE)</f>
        <v>0</v>
      </c>
      <c r="AV537">
        <v>0</v>
      </c>
      <c r="AW537" s="13">
        <v>558311</v>
      </c>
      <c r="AX537" s="13">
        <v>558311</v>
      </c>
      <c r="AY537" s="13"/>
      <c r="AZ537" s="13">
        <v>12000</v>
      </c>
      <c r="BA537" s="13"/>
      <c r="BB537" s="13">
        <v>51323</v>
      </c>
      <c r="BC537">
        <v>4</v>
      </c>
      <c r="BD537">
        <v>4</v>
      </c>
      <c r="BE537">
        <v>4</v>
      </c>
      <c r="BH537">
        <v>0</v>
      </c>
      <c r="BI537">
        <v>0</v>
      </c>
      <c r="BJ537">
        <v>0</v>
      </c>
      <c r="BK537">
        <v>0</v>
      </c>
      <c r="BL537" t="s">
        <v>4792</v>
      </c>
    </row>
    <row r="538" spans="1:64" x14ac:dyDescent="0.35">
      <c r="A538" s="30"/>
      <c r="B538" s="30">
        <v>43005.667361111111</v>
      </c>
      <c r="C538" t="s">
        <v>2817</v>
      </c>
      <c r="D538" t="s">
        <v>2818</v>
      </c>
      <c r="E538" t="s">
        <v>476</v>
      </c>
      <c r="F538" t="s">
        <v>2819</v>
      </c>
      <c r="G538" t="s">
        <v>2820</v>
      </c>
      <c r="H538" s="21" t="s">
        <v>2821</v>
      </c>
      <c r="I538" s="85">
        <v>1</v>
      </c>
      <c r="J538" s="85">
        <v>0</v>
      </c>
      <c r="K538" t="s">
        <v>2822</v>
      </c>
      <c r="L538" t="s">
        <v>1358</v>
      </c>
      <c r="M538" t="s">
        <v>2907</v>
      </c>
      <c r="N538" t="str">
        <f>IF(SUM(ckCodingQTable[[#This Row],[NfmlPIs]:[NnonWhtAsnPIs]])&gt;0,"WMD","")</f>
        <v>WMD</v>
      </c>
      <c r="O538" t="b">
        <f>_xlfn.XOR(IFERROR(MATCH(ckCodingQTable[[#This Row],[st_code]],EpscorTable[],0)&gt;0,FALSE),IFERROR(FIND("9150",ckCodingQTable[[#This Row],[propPRCs]])&gt;0,FALSE))</f>
        <v>0</v>
      </c>
      <c r="P538" s="21" t="b">
        <f>_xlfn.XOR(ckCodingQTable[[#This Row],[wmd]]&lt;&gt;"",IFERROR(FIND("9102",ckCodingQTable[[#This Row],[propPRCs]])&gt;0,FALSE))</f>
        <v>1</v>
      </c>
      <c r="Q538" t="s">
        <v>3459</v>
      </c>
      <c r="S538" s="106">
        <f>S537+(ckCodingQTable[[#This Row],[ILN]]&lt;"M")</f>
        <v>293</v>
      </c>
      <c r="T538" s="21" t="s">
        <v>2863</v>
      </c>
      <c r="U538" t="s">
        <v>2264</v>
      </c>
      <c r="V538" s="7" t="str">
        <f>HYPERLINK("https://www.ejacket.nsf.gov/ej/showProposal.do?ID="&amp;ckCodingQTable[[#This Row],[prop_id]],"eJ")</f>
        <v>eJ</v>
      </c>
      <c r="W538" t="s">
        <v>2825</v>
      </c>
      <c r="X538" t="s">
        <v>2264</v>
      </c>
      <c r="Y538" t="s">
        <v>1677</v>
      </c>
      <c r="Z538" t="s">
        <v>4793</v>
      </c>
      <c r="AA538" t="s">
        <v>713</v>
      </c>
      <c r="AB538" s="109" t="str">
        <f>HYPERLINK("mailto:"&amp;ckCodingQTable[[#This Row],[email]]&amp;"&amp;subject=Your NSF Proposal:  "&amp;ckCodingQTable[[#This Row],[Div]]&amp;" "&amp;ckCodingQTable[[#This Row],[prop_id]], ckCodingQTable[[#This Row],[email]])</f>
        <v>reetudas@umich.edu</v>
      </c>
      <c r="AC538" s="30">
        <v>43252</v>
      </c>
      <c r="AD538">
        <v>48</v>
      </c>
      <c r="AE538">
        <v>1</v>
      </c>
      <c r="AG538" s="110">
        <v>1</v>
      </c>
      <c r="AH538" t="s">
        <v>4794</v>
      </c>
      <c r="AI538" s="26">
        <v>6.25</v>
      </c>
      <c r="AJ538" s="22">
        <v>43081.461111111108</v>
      </c>
      <c r="AL538">
        <v>4</v>
      </c>
      <c r="AN538" s="110">
        <v>4</v>
      </c>
      <c r="AO538" s="110"/>
      <c r="AP538" s="110"/>
      <c r="AQ538" s="110"/>
      <c r="AR538" s="7" t="str">
        <f>HYPERLINK("https://www.ejacket.nsf.gov/ej/showProposal.do?ID="&amp;ckCodingQTable[[#This Row],[prop_id]],"eJ")</f>
        <v>eJ</v>
      </c>
      <c r="AS538" t="s">
        <v>2829</v>
      </c>
      <c r="AT538" t="s">
        <v>4795</v>
      </c>
      <c r="AU538" t="b">
        <f>IF(ckCodingQTable[[#This Row],[ILN]]="N",SUBSTITUTE(AT537," ","")&lt;&gt;SUBSTITUTE(ckCodingQTable[[#This Row],[prop_titl_txt]]," ",""), FALSE)</f>
        <v>0</v>
      </c>
      <c r="AV538">
        <v>0</v>
      </c>
      <c r="AW538" s="13">
        <v>1200000</v>
      </c>
      <c r="AX538" s="13">
        <v>1200000</v>
      </c>
      <c r="AY538" s="13"/>
      <c r="AZ538" s="13">
        <v>3000</v>
      </c>
      <c r="BA538" s="13"/>
      <c r="BB538" s="13"/>
      <c r="BC538">
        <v>12</v>
      </c>
      <c r="BD538">
        <v>12</v>
      </c>
      <c r="BE538">
        <v>8</v>
      </c>
      <c r="BH538">
        <v>2</v>
      </c>
      <c r="BI538">
        <v>0</v>
      </c>
      <c r="BJ538">
        <v>0</v>
      </c>
      <c r="BK538">
        <v>0</v>
      </c>
      <c r="BL538" t="s">
        <v>4796</v>
      </c>
    </row>
    <row r="539" spans="1:64" x14ac:dyDescent="0.35">
      <c r="A539" s="30"/>
      <c r="B539" s="30">
        <v>43005.668749999997</v>
      </c>
      <c r="C539" t="s">
        <v>2817</v>
      </c>
      <c r="D539" t="s">
        <v>2818</v>
      </c>
      <c r="E539" t="s">
        <v>476</v>
      </c>
      <c r="F539" t="s">
        <v>2819</v>
      </c>
      <c r="G539" t="s">
        <v>2820</v>
      </c>
      <c r="H539" s="21" t="s">
        <v>2821</v>
      </c>
      <c r="I539" s="85">
        <v>1</v>
      </c>
      <c r="J539" s="85">
        <v>0</v>
      </c>
      <c r="K539" t="s">
        <v>2822</v>
      </c>
      <c r="L539" t="s">
        <v>765</v>
      </c>
      <c r="M539" t="s">
        <v>3037</v>
      </c>
      <c r="N539" t="str">
        <f>IF(SUM(ckCodingQTable[[#This Row],[NfmlPIs]:[NnonWhtAsnPIs]])&gt;0,"WMD","")</f>
        <v/>
      </c>
      <c r="O539" t="b">
        <f>_xlfn.XOR(IFERROR(MATCH(ckCodingQTable[[#This Row],[st_code]],EpscorTable[],0)&gt;0,FALSE),IFERROR(FIND("9150",ckCodingQTable[[#This Row],[propPRCs]])&gt;0,FALSE))</f>
        <v>0</v>
      </c>
      <c r="P539" s="21" t="b">
        <f>_xlfn.XOR(ckCodingQTable[[#This Row],[wmd]]&lt;&gt;"",IFERROR(FIND("9102",ckCodingQTable[[#This Row],[propPRCs]])&gt;0,FALSE))</f>
        <v>0</v>
      </c>
      <c r="Q539" t="s">
        <v>3279</v>
      </c>
      <c r="S539" s="106">
        <f>S538+(ckCodingQTable[[#This Row],[ILN]]&lt;"M")</f>
        <v>294</v>
      </c>
      <c r="T539" s="21" t="s">
        <v>2863</v>
      </c>
      <c r="U539" t="s">
        <v>2271</v>
      </c>
      <c r="V539" s="7" t="str">
        <f>HYPERLINK("https://www.ejacket.nsf.gov/ej/showProposal.do?ID="&amp;ckCodingQTable[[#This Row],[prop_id]],"eJ")</f>
        <v>eJ</v>
      </c>
      <c r="W539" t="s">
        <v>2825</v>
      </c>
      <c r="X539" t="s">
        <v>2271</v>
      </c>
      <c r="Y539" t="s">
        <v>2272</v>
      </c>
      <c r="Z539" t="s">
        <v>4797</v>
      </c>
      <c r="AA539" t="s">
        <v>574</v>
      </c>
      <c r="AB539" s="109" t="str">
        <f>HYPERLINK("mailto:"&amp;ckCodingQTable[[#This Row],[email]]&amp;"&amp;subject=Your NSF Proposal:  "&amp;ckCodingQTable[[#This Row],[Div]]&amp;" "&amp;ckCodingQTable[[#This Row],[prop_id]], ckCodingQTable[[#This Row],[email]])</f>
        <v>samth@cs.indiana.edu</v>
      </c>
      <c r="AC539" s="30">
        <v>43282</v>
      </c>
      <c r="AD539">
        <v>36</v>
      </c>
      <c r="AE539">
        <v>1</v>
      </c>
      <c r="AG539" s="110">
        <v>1</v>
      </c>
      <c r="AH539" t="s">
        <v>4798</v>
      </c>
      <c r="AI539" s="26">
        <v>6.5</v>
      </c>
      <c r="AJ539" s="22">
        <v>43077.465277777781</v>
      </c>
      <c r="AL539">
        <v>4</v>
      </c>
      <c r="AN539" s="110">
        <v>4</v>
      </c>
      <c r="AO539" s="110"/>
      <c r="AP539" s="110"/>
      <c r="AQ539" s="110"/>
      <c r="AR539" s="7" t="str">
        <f>HYPERLINK("https://www.ejacket.nsf.gov/ej/showProposal.do?ID="&amp;ckCodingQTable[[#This Row],[prop_id]],"eJ")</f>
        <v>eJ</v>
      </c>
      <c r="AS539" t="s">
        <v>2829</v>
      </c>
      <c r="AT539" t="s">
        <v>4799</v>
      </c>
      <c r="AU539" t="b">
        <f>IF(ckCodingQTable[[#This Row],[ILN]]="N",SUBSTITUTE(AT538," ","")&lt;&gt;SUBSTITUTE(ckCodingQTable[[#This Row],[prop_titl_txt]]," ",""), FALSE)</f>
        <v>0</v>
      </c>
      <c r="AV539">
        <v>0</v>
      </c>
      <c r="AW539" s="13">
        <v>1192054</v>
      </c>
      <c r="AX539" s="13">
        <v>1192054</v>
      </c>
      <c r="AY539" s="13">
        <v>449925</v>
      </c>
      <c r="AZ539" s="13">
        <v>10500</v>
      </c>
      <c r="BA539" s="13"/>
      <c r="BB539" s="13"/>
      <c r="BC539">
        <v>12</v>
      </c>
      <c r="BD539">
        <v>6</v>
      </c>
      <c r="BE539">
        <v>6</v>
      </c>
      <c r="BH539">
        <v>0</v>
      </c>
      <c r="BI539">
        <v>0</v>
      </c>
      <c r="BJ539">
        <v>0</v>
      </c>
      <c r="BK539">
        <v>0</v>
      </c>
      <c r="BL539" t="s">
        <v>4800</v>
      </c>
    </row>
    <row r="540" spans="1:64" x14ac:dyDescent="0.35">
      <c r="A540" s="30"/>
      <c r="B540" s="30">
        <v>43005.668749999997</v>
      </c>
      <c r="C540" t="s">
        <v>2868</v>
      </c>
      <c r="D540" t="s">
        <v>2869</v>
      </c>
      <c r="E540" t="s">
        <v>468</v>
      </c>
      <c r="F540" t="s">
        <v>2819</v>
      </c>
      <c r="G540" t="s">
        <v>2820</v>
      </c>
      <c r="H540" s="21" t="s">
        <v>2821</v>
      </c>
      <c r="I540" s="85">
        <v>1</v>
      </c>
      <c r="J540" s="85">
        <v>0</v>
      </c>
      <c r="K540" t="s">
        <v>2911</v>
      </c>
      <c r="L540" t="s">
        <v>807</v>
      </c>
      <c r="M540" t="s">
        <v>2972</v>
      </c>
      <c r="N540" t="str">
        <f>IF(SUM(ckCodingQTable[[#This Row],[NfmlPIs]:[NnonWhtAsnPIs]])&gt;0,"WMD","")</f>
        <v/>
      </c>
      <c r="O540" t="b">
        <f>_xlfn.XOR(IFERROR(MATCH(ckCodingQTable[[#This Row],[st_code]],EpscorTable[],0)&gt;0,FALSE),IFERROR(FIND("9150",ckCodingQTable[[#This Row],[propPRCs]])&gt;0,FALSE))</f>
        <v>0</v>
      </c>
      <c r="P540" s="21" t="b">
        <f>_xlfn.XOR(ckCodingQTable[[#This Row],[wmd]]&lt;&gt;"",IFERROR(FIND("9102",ckCodingQTable[[#This Row],[propPRCs]])&gt;0,FALSE))</f>
        <v>0</v>
      </c>
      <c r="Q540" t="s">
        <v>468</v>
      </c>
      <c r="S540" s="106">
        <f>S539+(ckCodingQTable[[#This Row],[ILN]]&lt;"M")</f>
        <v>295</v>
      </c>
      <c r="T540" s="21" t="s">
        <v>2824</v>
      </c>
      <c r="U540" t="s">
        <v>2279</v>
      </c>
      <c r="V540" s="7" t="str">
        <f>HYPERLINK("https://www.ejacket.nsf.gov/ej/showProposal.do?ID="&amp;ckCodingQTable[[#This Row],[prop_id]],"eJ")</f>
        <v>eJ</v>
      </c>
      <c r="W540" t="s">
        <v>2871</v>
      </c>
      <c r="X540" t="s">
        <v>2279</v>
      </c>
      <c r="Y540" t="s">
        <v>2280</v>
      </c>
      <c r="Z540" t="s">
        <v>4801</v>
      </c>
      <c r="AA540" t="s">
        <v>719</v>
      </c>
      <c r="AB540" s="109" t="str">
        <f>HYPERLINK("mailto:"&amp;ckCodingQTable[[#This Row],[email]]&amp;"&amp;subject=Your NSF Proposal:  "&amp;ckCodingQTable[[#This Row],[Div]]&amp;" "&amp;ckCodingQTable[[#This Row],[prop_id]], ckCodingQTable[[#This Row],[email]])</f>
        <v>zhiyao.duan@rochester.edu</v>
      </c>
      <c r="AC540" s="30">
        <v>43282</v>
      </c>
      <c r="AD540">
        <v>48</v>
      </c>
      <c r="AG540" s="110"/>
      <c r="AI540" s="26"/>
      <c r="AJ540" s="22"/>
      <c r="AN540" s="110"/>
      <c r="AO540" s="110"/>
      <c r="AP540" s="110"/>
      <c r="AQ540" s="110"/>
      <c r="AR540" s="7" t="str">
        <f>HYPERLINK("https://www.ejacket.nsf.gov/ej/showProposal.do?ID="&amp;ckCodingQTable[[#This Row],[prop_id]],"eJ")</f>
        <v>eJ</v>
      </c>
      <c r="AS540" t="s">
        <v>2829</v>
      </c>
      <c r="AT540" t="s">
        <v>4802</v>
      </c>
      <c r="AU540" t="b">
        <f>IF(ckCodingQTable[[#This Row],[ILN]]="N",SUBSTITUTE(AT539," ","")&lt;&gt;SUBSTITUTE(ckCodingQTable[[#This Row],[prop_titl_txt]]," ",""), FALSE)</f>
        <v>0</v>
      </c>
      <c r="AV540">
        <v>0</v>
      </c>
      <c r="AW540" s="13">
        <v>799935</v>
      </c>
      <c r="AX540" s="13">
        <v>799935</v>
      </c>
      <c r="AY540" s="13"/>
      <c r="AZ540" s="13">
        <v>36000</v>
      </c>
      <c r="BA540" s="13"/>
      <c r="BB540" s="13"/>
      <c r="BC540">
        <v>12</v>
      </c>
      <c r="BD540">
        <v>12</v>
      </c>
      <c r="BE540">
        <v>5.2</v>
      </c>
      <c r="BH540">
        <v>0</v>
      </c>
      <c r="BI540">
        <v>0</v>
      </c>
      <c r="BJ540">
        <v>0</v>
      </c>
      <c r="BK540">
        <v>0</v>
      </c>
      <c r="BL540" t="s">
        <v>4803</v>
      </c>
    </row>
    <row r="541" spans="1:64" x14ac:dyDescent="0.35">
      <c r="A541" s="30"/>
      <c r="B541" s="30">
        <v>43005.671527777777</v>
      </c>
      <c r="C541" t="s">
        <v>2868</v>
      </c>
      <c r="D541" t="s">
        <v>2869</v>
      </c>
      <c r="E541" t="s">
        <v>468</v>
      </c>
      <c r="F541" t="s">
        <v>2819</v>
      </c>
      <c r="G541" t="s">
        <v>2820</v>
      </c>
      <c r="H541" s="21" t="s">
        <v>2821</v>
      </c>
      <c r="I541" s="85">
        <v>1</v>
      </c>
      <c r="J541" s="85">
        <v>0</v>
      </c>
      <c r="K541" t="s">
        <v>2911</v>
      </c>
      <c r="L541" t="s">
        <v>807</v>
      </c>
      <c r="M541" t="s">
        <v>2972</v>
      </c>
      <c r="N541" t="str">
        <f>IF(SUM(ckCodingQTable[[#This Row],[NfmlPIs]:[NnonWhtAsnPIs]])&gt;0,"WMD","")</f>
        <v/>
      </c>
      <c r="O541" t="b">
        <f>_xlfn.XOR(IFERROR(MATCH(ckCodingQTable[[#This Row],[st_code]],EpscorTable[],0)&gt;0,FALSE),IFERROR(FIND("9150",ckCodingQTable[[#This Row],[propPRCs]])&gt;0,FALSE))</f>
        <v>0</v>
      </c>
      <c r="P541" s="21" t="b">
        <f>_xlfn.XOR(ckCodingQTable[[#This Row],[wmd]]&lt;&gt;"",IFERROR(FIND("9102",ckCodingQTable[[#This Row],[propPRCs]])&gt;0,FALSE))</f>
        <v>0</v>
      </c>
      <c r="Q541" t="s">
        <v>468</v>
      </c>
      <c r="S541" s="106">
        <f>S540+(ckCodingQTable[[#This Row],[ILN]]&lt;"M")</f>
        <v>295</v>
      </c>
      <c r="T541" s="21" t="s">
        <v>2834</v>
      </c>
      <c r="U541" t="s">
        <v>2279</v>
      </c>
      <c r="V541" s="7" t="str">
        <f>HYPERLINK("https://www.ejacket.nsf.gov/ej/showProposal.do?ID="&amp;ckCodingQTable[[#This Row],[prop_id]],"eJ")</f>
        <v>eJ</v>
      </c>
      <c r="W541" t="s">
        <v>2871</v>
      </c>
      <c r="X541" t="s">
        <v>4804</v>
      </c>
      <c r="Y541" t="s">
        <v>1857</v>
      </c>
      <c r="Z541" t="s">
        <v>4805</v>
      </c>
      <c r="AA541" t="s">
        <v>3481</v>
      </c>
      <c r="AB541" s="109" t="str">
        <f>HYPERLINK("mailto:"&amp;ckCodingQTable[[#This Row],[email]]&amp;"&amp;subject=Your NSF Proposal:  "&amp;ckCodingQTable[[#This Row],[Div]]&amp;" "&amp;ckCodingQTable[[#This Row],[prop_id]], ckCodingQTable[[#This Row],[email]])</f>
        <v>sxkiee@rit.edu</v>
      </c>
      <c r="AC541" s="30">
        <v>43282</v>
      </c>
      <c r="AD541">
        <v>48</v>
      </c>
      <c r="AG541" s="110"/>
      <c r="AI541" s="26"/>
      <c r="AJ541" s="22"/>
      <c r="AN541" s="110"/>
      <c r="AO541" s="110"/>
      <c r="AP541" s="110"/>
      <c r="AQ541" s="110"/>
      <c r="AR541" s="7" t="str">
        <f>HYPERLINK("https://www.ejacket.nsf.gov/ej/showProposal.do?ID="&amp;ckCodingQTable[[#This Row],[prop_id]],"eJ")</f>
        <v>eJ</v>
      </c>
      <c r="AS541" t="s">
        <v>2829</v>
      </c>
      <c r="AT541" t="s">
        <v>4802</v>
      </c>
      <c r="AU541" t="b">
        <f>IF(ckCodingQTable[[#This Row],[ILN]]="N",SUBSTITUTE(AT540," ","")&lt;&gt;SUBSTITUTE(ckCodingQTable[[#This Row],[prop_titl_txt]]," ",""), FALSE)</f>
        <v>0</v>
      </c>
      <c r="AV541">
        <v>0</v>
      </c>
      <c r="AW541" s="13">
        <v>390049</v>
      </c>
      <c r="AX541" s="13">
        <v>390049</v>
      </c>
      <c r="AY541" s="13"/>
      <c r="AZ541" s="13">
        <v>24000</v>
      </c>
      <c r="BA541" s="13">
        <v>112443</v>
      </c>
      <c r="BB541" s="13"/>
      <c r="BD541">
        <v>8</v>
      </c>
      <c r="BE541">
        <v>8</v>
      </c>
      <c r="BH541">
        <v>0</v>
      </c>
      <c r="BI541">
        <v>0</v>
      </c>
      <c r="BJ541">
        <v>0</v>
      </c>
      <c r="BK541">
        <v>0</v>
      </c>
      <c r="BL541" t="s">
        <v>4806</v>
      </c>
    </row>
    <row r="542" spans="1:64" x14ac:dyDescent="0.35">
      <c r="A542" s="30"/>
      <c r="B542" s="30">
        <v>43005.669444444444</v>
      </c>
      <c r="C542" t="s">
        <v>2868</v>
      </c>
      <c r="D542" t="s">
        <v>2869</v>
      </c>
      <c r="E542" t="s">
        <v>468</v>
      </c>
      <c r="F542" t="s">
        <v>2819</v>
      </c>
      <c r="G542" t="s">
        <v>2820</v>
      </c>
      <c r="H542" s="21" t="s">
        <v>2821</v>
      </c>
      <c r="I542" s="85">
        <v>1</v>
      </c>
      <c r="J542" s="85">
        <v>0</v>
      </c>
      <c r="K542" t="s">
        <v>2911</v>
      </c>
      <c r="L542" t="s">
        <v>807</v>
      </c>
      <c r="M542" t="s">
        <v>2823</v>
      </c>
      <c r="N542" t="str">
        <f>IF(SUM(ckCodingQTable[[#This Row],[NfmlPIs]:[NnonWhtAsnPIs]])&gt;0,"WMD","")</f>
        <v>WMD</v>
      </c>
      <c r="O542" t="b">
        <f>_xlfn.XOR(IFERROR(MATCH(ckCodingQTable[[#This Row],[st_code]],EpscorTable[],0)&gt;0,FALSE),IFERROR(FIND("9150",ckCodingQTable[[#This Row],[propPRCs]])&gt;0,FALSE))</f>
        <v>0</v>
      </c>
      <c r="P542" s="21" t="b">
        <f>_xlfn.XOR(ckCodingQTable[[#This Row],[wmd]]&lt;&gt;"",IFERROR(FIND("9102",ckCodingQTable[[#This Row],[propPRCs]])&gt;0,FALSE))</f>
        <v>1</v>
      </c>
      <c r="Q542" t="s">
        <v>468</v>
      </c>
      <c r="S542" s="106">
        <f>S541+(ckCodingQTable[[#This Row],[ILN]]&lt;"M")</f>
        <v>296</v>
      </c>
      <c r="T542" s="21" t="s">
        <v>2863</v>
      </c>
      <c r="U542" t="s">
        <v>2282</v>
      </c>
      <c r="V542" s="7" t="str">
        <f>HYPERLINK("https://www.ejacket.nsf.gov/ej/showProposal.do?ID="&amp;ckCodingQTable[[#This Row],[prop_id]],"eJ")</f>
        <v>eJ</v>
      </c>
      <c r="W542" t="s">
        <v>2871</v>
      </c>
      <c r="X542" t="s">
        <v>2282</v>
      </c>
      <c r="Y542" t="s">
        <v>2283</v>
      </c>
      <c r="Z542" t="s">
        <v>4807</v>
      </c>
      <c r="AA542" t="s">
        <v>4614</v>
      </c>
      <c r="AB542" s="109" t="str">
        <f>HYPERLINK("mailto:"&amp;ckCodingQTable[[#This Row],[email]]&amp;"&amp;subject=Your NSF Proposal:  "&amp;ckCodingQTable[[#This Row],[Div]]&amp;" "&amp;ckCodingQTable[[#This Row],[prop_id]], ckCodingQTable[[#This Row],[email]])</f>
        <v>shipman@cs.tamu.edu</v>
      </c>
      <c r="AC542" s="30">
        <v>43252</v>
      </c>
      <c r="AD542">
        <v>48</v>
      </c>
      <c r="AG542" s="110"/>
      <c r="AI542" s="26"/>
      <c r="AJ542" s="22"/>
      <c r="AN542" s="110"/>
      <c r="AO542" s="110"/>
      <c r="AP542" s="110"/>
      <c r="AQ542" s="110"/>
      <c r="AR542" s="7" t="str">
        <f>HYPERLINK("https://www.ejacket.nsf.gov/ej/showProposal.do?ID="&amp;ckCodingQTable[[#This Row],[prop_id]],"eJ")</f>
        <v>eJ</v>
      </c>
      <c r="AS542" t="s">
        <v>2881</v>
      </c>
      <c r="AT542" t="s">
        <v>4808</v>
      </c>
      <c r="AU542" t="b">
        <f>IF(ckCodingQTable[[#This Row],[ILN]]="N",SUBSTITUTE(AT541," ","")&lt;&gt;SUBSTITUTE(ckCodingQTable[[#This Row],[prop_titl_txt]]," ",""), FALSE)</f>
        <v>0</v>
      </c>
      <c r="AV542">
        <v>0</v>
      </c>
      <c r="AW542" s="13">
        <v>1108375</v>
      </c>
      <c r="AX542" s="13">
        <v>1108375</v>
      </c>
      <c r="AY542" s="13"/>
      <c r="AZ542" s="13"/>
      <c r="BA542" s="13"/>
      <c r="BB542" s="13">
        <v>16000</v>
      </c>
      <c r="BC542">
        <v>8</v>
      </c>
      <c r="BD542">
        <v>8</v>
      </c>
      <c r="BG542">
        <v>16</v>
      </c>
      <c r="BH542">
        <v>2</v>
      </c>
      <c r="BI542">
        <v>0</v>
      </c>
      <c r="BJ542">
        <v>0</v>
      </c>
      <c r="BK542">
        <v>0</v>
      </c>
      <c r="BL542" t="s">
        <v>4809</v>
      </c>
    </row>
    <row r="543" spans="1:64" x14ac:dyDescent="0.35">
      <c r="A543" s="30"/>
      <c r="B543" s="30">
        <v>43005.670138888891</v>
      </c>
      <c r="C543" t="s">
        <v>2817</v>
      </c>
      <c r="D543" t="s">
        <v>2818</v>
      </c>
      <c r="E543" t="s">
        <v>476</v>
      </c>
      <c r="F543" t="s">
        <v>2819</v>
      </c>
      <c r="G543" t="s">
        <v>2820</v>
      </c>
      <c r="H543" s="21" t="s">
        <v>2821</v>
      </c>
      <c r="I543" s="85">
        <v>1</v>
      </c>
      <c r="J543" s="85">
        <v>0</v>
      </c>
      <c r="K543" t="s">
        <v>2822</v>
      </c>
      <c r="L543" t="s">
        <v>948</v>
      </c>
      <c r="M543" t="s">
        <v>1276</v>
      </c>
      <c r="N543" t="str">
        <f>IF(SUM(ckCodingQTable[[#This Row],[NfmlPIs]:[NnonWhtAsnPIs]])&gt;0,"WMD","")</f>
        <v/>
      </c>
      <c r="O543" t="b">
        <f>_xlfn.XOR(IFERROR(MATCH(ckCodingQTable[[#This Row],[st_code]],EpscorTable[],0)&gt;0,FALSE),IFERROR(FIND("9150",ckCodingQTable[[#This Row],[propPRCs]])&gt;0,FALSE))</f>
        <v>0</v>
      </c>
      <c r="P543" s="21" t="b">
        <f>_xlfn.XOR(ckCodingQTable[[#This Row],[wmd]]&lt;&gt;"",IFERROR(FIND("9102",ckCodingQTable[[#This Row],[propPRCs]])&gt;0,FALSE))</f>
        <v>0</v>
      </c>
      <c r="Q543" t="s">
        <v>3036</v>
      </c>
      <c r="S543" s="106">
        <f>S542+(ckCodingQTable[[#This Row],[ILN]]&lt;"M")</f>
        <v>297</v>
      </c>
      <c r="T543" s="21" t="s">
        <v>2863</v>
      </c>
      <c r="U543" t="s">
        <v>2285</v>
      </c>
      <c r="V543" s="7" t="str">
        <f>HYPERLINK("https://www.ejacket.nsf.gov/ej/showProposal.do?ID="&amp;ckCodingQTable[[#This Row],[prop_id]],"eJ")</f>
        <v>eJ</v>
      </c>
      <c r="W543" t="s">
        <v>2825</v>
      </c>
      <c r="X543" t="s">
        <v>2285</v>
      </c>
      <c r="Y543" t="s">
        <v>2286</v>
      </c>
      <c r="Z543" t="s">
        <v>3598</v>
      </c>
      <c r="AA543" t="s">
        <v>592</v>
      </c>
      <c r="AB543" s="109" t="str">
        <f>HYPERLINK("mailto:"&amp;ckCodingQTable[[#This Row],[email]]&amp;"&amp;subject=Your NSF Proposal:  "&amp;ckCodingQTable[[#This Row],[Div]]&amp;" "&amp;ckCodingQTable[[#This Row],[prop_id]], ckCodingQTable[[#This Row],[email]])</f>
        <v>tim.menzies@gmail.com</v>
      </c>
      <c r="AC543" s="30">
        <v>43313</v>
      </c>
      <c r="AD543">
        <v>48</v>
      </c>
      <c r="AE543">
        <v>1</v>
      </c>
      <c r="AG543" s="110">
        <v>1</v>
      </c>
      <c r="AH543" t="s">
        <v>3762</v>
      </c>
      <c r="AI543" s="26">
        <v>5</v>
      </c>
      <c r="AJ543" s="22">
        <v>43082.698611111111</v>
      </c>
      <c r="AK543" s="21">
        <v>2</v>
      </c>
      <c r="AL543">
        <v>4</v>
      </c>
      <c r="AN543" s="110">
        <v>4</v>
      </c>
      <c r="AO543" s="110"/>
      <c r="AP543" s="110"/>
      <c r="AQ543" s="110"/>
      <c r="AR543" s="7" t="str">
        <f>HYPERLINK("https://www.ejacket.nsf.gov/ej/showProposal.do?ID="&amp;ckCodingQTable[[#This Row],[prop_id]],"eJ")</f>
        <v>eJ</v>
      </c>
      <c r="AS543" t="s">
        <v>2829</v>
      </c>
      <c r="AT543" t="s">
        <v>4810</v>
      </c>
      <c r="AU543" t="b">
        <f>IF(ckCodingQTable[[#This Row],[ILN]]="N",SUBSTITUTE(AT542," ","")&lt;&gt;SUBSTITUTE(ckCodingQTable[[#This Row],[prop_titl_txt]]," ",""), FALSE)</f>
        <v>0</v>
      </c>
      <c r="AV543">
        <v>0</v>
      </c>
      <c r="AW543" s="13">
        <v>905037</v>
      </c>
      <c r="AX543" s="13">
        <v>905037</v>
      </c>
      <c r="AY543" s="13"/>
      <c r="AZ543" s="13">
        <v>48000</v>
      </c>
      <c r="BA543" s="13"/>
      <c r="BB543" s="13"/>
      <c r="BC543">
        <v>8</v>
      </c>
      <c r="BD543">
        <v>4</v>
      </c>
      <c r="BE543">
        <v>4</v>
      </c>
      <c r="BF543">
        <v>1.44</v>
      </c>
      <c r="BH543">
        <v>0</v>
      </c>
      <c r="BI543">
        <v>0</v>
      </c>
      <c r="BJ543">
        <v>0</v>
      </c>
      <c r="BK543">
        <v>0</v>
      </c>
      <c r="BL543" t="s">
        <v>4811</v>
      </c>
    </row>
    <row r="544" spans="1:64" x14ac:dyDescent="0.35">
      <c r="A544" s="30"/>
      <c r="B544" s="30">
        <v>43005.67083333333</v>
      </c>
      <c r="C544" t="s">
        <v>2868</v>
      </c>
      <c r="D544" t="s">
        <v>2869</v>
      </c>
      <c r="E544" t="s">
        <v>470</v>
      </c>
      <c r="F544" t="s">
        <v>2819</v>
      </c>
      <c r="G544" t="s">
        <v>2820</v>
      </c>
      <c r="H544" s="21" t="s">
        <v>2821</v>
      </c>
      <c r="I544" s="85">
        <v>1</v>
      </c>
      <c r="J544" s="85">
        <v>0</v>
      </c>
      <c r="K544" t="s">
        <v>2902</v>
      </c>
      <c r="L544" t="s">
        <v>859</v>
      </c>
      <c r="M544" t="s">
        <v>2862</v>
      </c>
      <c r="N544" t="str">
        <f>IF(SUM(ckCodingQTable[[#This Row],[NfmlPIs]:[NnonWhtAsnPIs]])&gt;0,"WMD","")</f>
        <v/>
      </c>
      <c r="O544" t="b">
        <f>_xlfn.XOR(IFERROR(MATCH(ckCodingQTable[[#This Row],[st_code]],EpscorTable[],0)&gt;0,FALSE),IFERROR(FIND("9150",ckCodingQTable[[#This Row],[propPRCs]])&gt;0,FALSE))</f>
        <v>0</v>
      </c>
      <c r="P544" s="21" t="b">
        <f>_xlfn.XOR(ckCodingQTable[[#This Row],[wmd]]&lt;&gt;"",IFERROR(FIND("9102",ckCodingQTable[[#This Row],[propPRCs]])&gt;0,FALSE))</f>
        <v>0</v>
      </c>
      <c r="Q544" t="s">
        <v>2903</v>
      </c>
      <c r="S544" s="106">
        <f>S543+(ckCodingQTable[[#This Row],[ILN]]&lt;"M")</f>
        <v>298</v>
      </c>
      <c r="T544" s="21" t="s">
        <v>2824</v>
      </c>
      <c r="U544" t="s">
        <v>2292</v>
      </c>
      <c r="V544" s="7" t="str">
        <f>HYPERLINK("https://www.ejacket.nsf.gov/ej/showProposal.do?ID="&amp;ckCodingQTable[[#This Row],[prop_id]],"eJ")</f>
        <v>eJ</v>
      </c>
      <c r="W544" t="s">
        <v>2871</v>
      </c>
      <c r="X544" t="s">
        <v>2292</v>
      </c>
      <c r="Y544" t="s">
        <v>2293</v>
      </c>
      <c r="Z544" t="s">
        <v>4812</v>
      </c>
      <c r="AA544" t="s">
        <v>4813</v>
      </c>
      <c r="AB544" s="109" t="str">
        <f>HYPERLINK("mailto:"&amp;ckCodingQTable[[#This Row],[email]]&amp;"&amp;subject=Your NSF Proposal:  "&amp;ckCodingQTable[[#This Row],[Div]]&amp;" "&amp;ckCodingQTable[[#This Row],[prop_id]], ckCodingQTable[[#This Row],[email]])</f>
        <v>xuen@cs.brandeis.edu</v>
      </c>
      <c r="AC544" s="30">
        <v>43282</v>
      </c>
      <c r="AD544">
        <v>36</v>
      </c>
      <c r="AG544" s="110"/>
      <c r="AI544" s="26"/>
      <c r="AJ544" s="22"/>
      <c r="AN544" s="110"/>
      <c r="AO544" s="110"/>
      <c r="AP544" s="110"/>
      <c r="AQ544" s="110"/>
      <c r="AR544" s="7" t="str">
        <f>HYPERLINK("https://www.ejacket.nsf.gov/ej/showProposal.do?ID="&amp;ckCodingQTable[[#This Row],[prop_id]],"eJ")</f>
        <v>eJ</v>
      </c>
      <c r="AS544" t="s">
        <v>2829</v>
      </c>
      <c r="AT544" t="s">
        <v>4814</v>
      </c>
      <c r="AU544" t="b">
        <f>IF(ckCodingQTable[[#This Row],[ILN]]="N",SUBSTITUTE(AT543," ","")&lt;&gt;SUBSTITUTE(ckCodingQTable[[#This Row],[prop_titl_txt]]," ",""), FALSE)</f>
        <v>0</v>
      </c>
      <c r="AV544">
        <v>0</v>
      </c>
      <c r="AW544" s="13">
        <v>399237</v>
      </c>
      <c r="AX544" s="13">
        <v>399237</v>
      </c>
      <c r="AY544" s="13"/>
      <c r="AZ544" s="13"/>
      <c r="BA544" s="13"/>
      <c r="BB544" s="13"/>
      <c r="BC544">
        <v>6</v>
      </c>
      <c r="BD544">
        <v>6</v>
      </c>
      <c r="BE544">
        <v>4.5</v>
      </c>
      <c r="BH544">
        <v>0</v>
      </c>
      <c r="BI544">
        <v>0</v>
      </c>
      <c r="BJ544">
        <v>0</v>
      </c>
      <c r="BK544">
        <v>0</v>
      </c>
      <c r="BL544" t="s">
        <v>4815</v>
      </c>
    </row>
    <row r="545" spans="1:64" x14ac:dyDescent="0.35">
      <c r="A545" s="30"/>
      <c r="B545" s="30">
        <v>43005.732638888891</v>
      </c>
      <c r="C545" t="s">
        <v>2868</v>
      </c>
      <c r="D545" t="s">
        <v>2869</v>
      </c>
      <c r="E545" t="s">
        <v>470</v>
      </c>
      <c r="F545" t="s">
        <v>2819</v>
      </c>
      <c r="G545" t="s">
        <v>2820</v>
      </c>
      <c r="H545" s="21" t="s">
        <v>2821</v>
      </c>
      <c r="I545" s="85">
        <v>1</v>
      </c>
      <c r="J545" s="85">
        <v>0</v>
      </c>
      <c r="K545" t="s">
        <v>2902</v>
      </c>
      <c r="L545" t="s">
        <v>859</v>
      </c>
      <c r="M545" t="s">
        <v>2944</v>
      </c>
      <c r="N545" t="str">
        <f>IF(SUM(ckCodingQTable[[#This Row],[NfmlPIs]:[NnonWhtAsnPIs]])&gt;0,"WMD","")</f>
        <v>WMD</v>
      </c>
      <c r="O545" t="b">
        <f>_xlfn.XOR(IFERROR(MATCH(ckCodingQTable[[#This Row],[st_code]],EpscorTable[],0)&gt;0,FALSE),IFERROR(FIND("9150",ckCodingQTable[[#This Row],[propPRCs]])&gt;0,FALSE))</f>
        <v>0</v>
      </c>
      <c r="P545" s="21" t="b">
        <f>_xlfn.XOR(ckCodingQTable[[#This Row],[wmd]]&lt;&gt;"",IFERROR(FIND("9102",ckCodingQTable[[#This Row],[propPRCs]])&gt;0,FALSE))</f>
        <v>1</v>
      </c>
      <c r="Q545" t="s">
        <v>2903</v>
      </c>
      <c r="S545" s="106">
        <f>S544+(ckCodingQTable[[#This Row],[ILN]]&lt;"M")</f>
        <v>298</v>
      </c>
      <c r="T545" s="21" t="s">
        <v>2834</v>
      </c>
      <c r="U545" t="s">
        <v>2292</v>
      </c>
      <c r="V545" s="7" t="str">
        <f>HYPERLINK("https://www.ejacket.nsf.gov/ej/showProposal.do?ID="&amp;ckCodingQTable[[#This Row],[prop_id]],"eJ")</f>
        <v>eJ</v>
      </c>
      <c r="W545" t="s">
        <v>2871</v>
      </c>
      <c r="X545" t="s">
        <v>4816</v>
      </c>
      <c r="Y545" t="s">
        <v>4817</v>
      </c>
      <c r="Z545" t="s">
        <v>4818</v>
      </c>
      <c r="AA545" t="s">
        <v>2947</v>
      </c>
      <c r="AB545" s="109" t="str">
        <f>HYPERLINK("mailto:"&amp;ckCodingQTable[[#This Row],[email]]&amp;"&amp;subject=Your NSF Proposal:  "&amp;ckCodingQTable[[#This Row],[Div]]&amp;" "&amp;ckCodingQTable[[#This Row],[prop_id]], ckCodingQTable[[#This Row],[email]])</f>
        <v>mpalmer@colorado.edu</v>
      </c>
      <c r="AC545" s="30">
        <v>43282</v>
      </c>
      <c r="AD545">
        <v>36</v>
      </c>
      <c r="AG545" s="110"/>
      <c r="AI545" s="26"/>
      <c r="AJ545" s="22"/>
      <c r="AN545" s="110"/>
      <c r="AO545" s="110"/>
      <c r="AP545" s="110"/>
      <c r="AQ545" s="110"/>
      <c r="AR545" s="7" t="str">
        <f>HYPERLINK("https://www.ejacket.nsf.gov/ej/showProposal.do?ID="&amp;ckCodingQTable[[#This Row],[prop_id]],"eJ")</f>
        <v>eJ</v>
      </c>
      <c r="AS545" t="s">
        <v>2829</v>
      </c>
      <c r="AT545" t="s">
        <v>4819</v>
      </c>
      <c r="AU545" t="b">
        <f>IF(ckCodingQTable[[#This Row],[ILN]]="N",SUBSTITUTE(AT544," ","")&lt;&gt;SUBSTITUTE(ckCodingQTable[[#This Row],[prop_titl_txt]]," ",""), FALSE)</f>
        <v>0</v>
      </c>
      <c r="AV545">
        <v>0</v>
      </c>
      <c r="AW545" s="13">
        <v>399894</v>
      </c>
      <c r="AX545" s="13">
        <v>399894</v>
      </c>
      <c r="AY545" s="13"/>
      <c r="AZ545" s="13">
        <v>7523</v>
      </c>
      <c r="BA545" s="13"/>
      <c r="BB545" s="13"/>
      <c r="BC545">
        <v>6</v>
      </c>
      <c r="BD545">
        <v>6</v>
      </c>
      <c r="BE545">
        <v>3.25</v>
      </c>
      <c r="BH545">
        <v>2</v>
      </c>
      <c r="BI545">
        <v>0</v>
      </c>
      <c r="BJ545">
        <v>0</v>
      </c>
      <c r="BK545">
        <v>0</v>
      </c>
      <c r="BL545" t="s">
        <v>4820</v>
      </c>
    </row>
    <row r="546" spans="1:64" x14ac:dyDescent="0.35">
      <c r="A546" s="30"/>
      <c r="B546" s="30">
        <v>43005.785416666666</v>
      </c>
      <c r="C546" t="s">
        <v>2868</v>
      </c>
      <c r="D546" t="s">
        <v>2869</v>
      </c>
      <c r="E546" t="s">
        <v>470</v>
      </c>
      <c r="F546" t="s">
        <v>2819</v>
      </c>
      <c r="G546" t="s">
        <v>2820</v>
      </c>
      <c r="H546" s="21" t="s">
        <v>2821</v>
      </c>
      <c r="I546" s="85">
        <v>1</v>
      </c>
      <c r="J546" s="85">
        <v>0</v>
      </c>
      <c r="K546" t="s">
        <v>2902</v>
      </c>
      <c r="L546" t="s">
        <v>859</v>
      </c>
      <c r="M546" t="s">
        <v>111</v>
      </c>
      <c r="N546" t="str">
        <f>IF(SUM(ckCodingQTable[[#This Row],[NfmlPIs]:[NnonWhtAsnPIs]])&gt;0,"WMD","")</f>
        <v/>
      </c>
      <c r="O546" t="b">
        <f>_xlfn.XOR(IFERROR(MATCH(ckCodingQTable[[#This Row],[st_code]],EpscorTable[],0)&gt;0,FALSE),IFERROR(FIND("9150",ckCodingQTable[[#This Row],[propPRCs]])&gt;0,FALSE))</f>
        <v>0</v>
      </c>
      <c r="P546" s="21" t="b">
        <f>_xlfn.XOR(ckCodingQTable[[#This Row],[wmd]]&lt;&gt;"",IFERROR(FIND("9102",ckCodingQTable[[#This Row],[propPRCs]])&gt;0,FALSE))</f>
        <v>0</v>
      </c>
      <c r="Q546" t="s">
        <v>4542</v>
      </c>
      <c r="S546" s="106">
        <f>S545+(ckCodingQTable[[#This Row],[ILN]]&lt;"M")</f>
        <v>298</v>
      </c>
      <c r="T546" s="21" t="s">
        <v>2834</v>
      </c>
      <c r="U546" t="s">
        <v>2292</v>
      </c>
      <c r="V546" s="7" t="str">
        <f>HYPERLINK("https://www.ejacket.nsf.gov/ej/showProposal.do?ID="&amp;ckCodingQTable[[#This Row],[prop_id]],"eJ")</f>
        <v>eJ</v>
      </c>
      <c r="W546" t="s">
        <v>2871</v>
      </c>
      <c r="X546" t="s">
        <v>4821</v>
      </c>
      <c r="Y546" t="s">
        <v>4822</v>
      </c>
      <c r="Z546" t="s">
        <v>3727</v>
      </c>
      <c r="AA546" t="s">
        <v>3800</v>
      </c>
      <c r="AB546" s="109" t="str">
        <f>HYPERLINK("mailto:"&amp;ckCodingQTable[[#This Row],[email]]&amp;"&amp;subject=Your NSF Proposal:  "&amp;ckCodingQTable[[#This Row],[Div]]&amp;" "&amp;ckCodingQTable[[#This Row],[prop_id]], ckCodingQTable[[#This Row],[email]])</f>
        <v>wcroft@unm.edu</v>
      </c>
      <c r="AC546" s="30">
        <v>43282</v>
      </c>
      <c r="AD546">
        <v>36</v>
      </c>
      <c r="AG546" s="110"/>
      <c r="AI546" s="26"/>
      <c r="AJ546" s="22"/>
      <c r="AN546" s="110"/>
      <c r="AO546" s="110"/>
      <c r="AP546" s="110"/>
      <c r="AQ546" s="110"/>
      <c r="AR546" s="7" t="str">
        <f>HYPERLINK("https://www.ejacket.nsf.gov/ej/showProposal.do?ID="&amp;ckCodingQTable[[#This Row],[prop_id]],"eJ")</f>
        <v>eJ</v>
      </c>
      <c r="AS546" t="s">
        <v>2829</v>
      </c>
      <c r="AT546" t="s">
        <v>4823</v>
      </c>
      <c r="AU546" t="b">
        <f>IF(ckCodingQTable[[#This Row],[ILN]]="N",SUBSTITUTE(AT545," ","")&lt;&gt;SUBSTITUTE(ckCodingQTable[[#This Row],[prop_titl_txt]]," ",""), FALSE)</f>
        <v>0</v>
      </c>
      <c r="AV546">
        <v>0</v>
      </c>
      <c r="AW546" s="13">
        <v>399821</v>
      </c>
      <c r="AX546" s="13">
        <v>399821</v>
      </c>
      <c r="AY546" s="13"/>
      <c r="AZ546" s="13"/>
      <c r="BA546" s="13"/>
      <c r="BB546" s="13"/>
      <c r="BC546">
        <v>6</v>
      </c>
      <c r="BD546">
        <v>3</v>
      </c>
      <c r="BE546">
        <v>3</v>
      </c>
      <c r="BH546">
        <v>0</v>
      </c>
      <c r="BI546">
        <v>0</v>
      </c>
      <c r="BJ546">
        <v>0</v>
      </c>
      <c r="BK546">
        <v>0</v>
      </c>
      <c r="BL546" t="s">
        <v>4824</v>
      </c>
    </row>
    <row r="547" spans="1:64" x14ac:dyDescent="0.35">
      <c r="A547" s="30"/>
      <c r="B547" s="30">
        <v>43005.67083333333</v>
      </c>
      <c r="C547" t="s">
        <v>2868</v>
      </c>
      <c r="D547" t="s">
        <v>2869</v>
      </c>
      <c r="E547" t="s">
        <v>468</v>
      </c>
      <c r="F547" t="s">
        <v>2819</v>
      </c>
      <c r="G547" t="s">
        <v>2820</v>
      </c>
      <c r="H547" s="21" t="s">
        <v>2821</v>
      </c>
      <c r="I547" s="85">
        <v>1</v>
      </c>
      <c r="J547" s="85">
        <v>0</v>
      </c>
      <c r="K547" t="s">
        <v>4825</v>
      </c>
      <c r="L547" t="s">
        <v>807</v>
      </c>
      <c r="M547" t="s">
        <v>2885</v>
      </c>
      <c r="N547" t="str">
        <f>IF(SUM(ckCodingQTable[[#This Row],[NfmlPIs]:[NnonWhtAsnPIs]])&gt;0,"WMD","")</f>
        <v/>
      </c>
      <c r="O547" t="b">
        <f>_xlfn.XOR(IFERROR(MATCH(ckCodingQTable[[#This Row],[st_code]],EpscorTable[],0)&gt;0,FALSE),IFERROR(FIND("9150",ckCodingQTable[[#This Row],[propPRCs]])&gt;0,FALSE))</f>
        <v>0</v>
      </c>
      <c r="P547" s="21" t="b">
        <f>_xlfn.XOR(ckCodingQTable[[#This Row],[wmd]]&lt;&gt;"",IFERROR(FIND("9102",ckCodingQTable[[#This Row],[propPRCs]])&gt;0,FALSE))</f>
        <v>0</v>
      </c>
      <c r="Q547" t="s">
        <v>4639</v>
      </c>
      <c r="S547" s="106">
        <f>S546+(ckCodingQTable[[#This Row],[ILN]]&lt;"M")</f>
        <v>299</v>
      </c>
      <c r="T547" s="21" t="s">
        <v>2824</v>
      </c>
      <c r="U547" t="s">
        <v>2295</v>
      </c>
      <c r="V547" s="7" t="str">
        <f>HYPERLINK("https://www.ejacket.nsf.gov/ej/showProposal.do?ID="&amp;ckCodingQTable[[#This Row],[prop_id]],"eJ")</f>
        <v>eJ</v>
      </c>
      <c r="W547" t="s">
        <v>2871</v>
      </c>
      <c r="X547" t="s">
        <v>2295</v>
      </c>
      <c r="Y547" t="s">
        <v>2296</v>
      </c>
      <c r="Z547" t="s">
        <v>4476</v>
      </c>
      <c r="AA547" t="s">
        <v>722</v>
      </c>
      <c r="AB547" s="109" t="str">
        <f>HYPERLINK("mailto:"&amp;ckCodingQTable[[#This Row],[email]]&amp;"&amp;subject=Your NSF Proposal:  "&amp;ckCodingQTable[[#This Row],[Div]]&amp;" "&amp;ckCodingQTable[[#This Row],[prop_id]], ckCodingQTable[[#This Row],[email]])</f>
        <v>suresh@cs.utah.edu</v>
      </c>
      <c r="AC547" s="30">
        <v>43313</v>
      </c>
      <c r="AD547">
        <v>60</v>
      </c>
      <c r="AG547" s="110"/>
      <c r="AI547" s="26"/>
      <c r="AJ547" s="22"/>
      <c r="AK547" s="21">
        <v>1</v>
      </c>
      <c r="AN547" s="110"/>
      <c r="AO547" s="110"/>
      <c r="AP547" s="110"/>
      <c r="AQ547" s="110"/>
      <c r="AR547" s="7" t="str">
        <f>HYPERLINK("https://www.ejacket.nsf.gov/ej/showProposal.do?ID="&amp;ckCodingQTable[[#This Row],[prop_id]],"eJ")</f>
        <v>eJ</v>
      </c>
      <c r="AS547" t="s">
        <v>2829</v>
      </c>
      <c r="AT547" t="s">
        <v>4826</v>
      </c>
      <c r="AU547" t="b">
        <f>IF(ckCodingQTable[[#This Row],[ILN]]="N",SUBSTITUTE(AT546," ","")&lt;&gt;SUBSTITUTE(ckCodingQTable[[#This Row],[prop_titl_txt]]," ",""), FALSE)</f>
        <v>0</v>
      </c>
      <c r="AV547">
        <v>0</v>
      </c>
      <c r="AW547" s="13">
        <v>768880</v>
      </c>
      <c r="AX547" s="13">
        <v>768880</v>
      </c>
      <c r="AY547" s="13"/>
      <c r="AZ547" s="13">
        <v>30000</v>
      </c>
      <c r="BA547" s="13"/>
      <c r="BB547" s="13"/>
      <c r="BC547">
        <v>10</v>
      </c>
      <c r="BD547">
        <v>5</v>
      </c>
      <c r="BE547">
        <v>5</v>
      </c>
      <c r="BH547">
        <v>0</v>
      </c>
      <c r="BI547">
        <v>0</v>
      </c>
      <c r="BJ547">
        <v>0</v>
      </c>
      <c r="BK547">
        <v>0</v>
      </c>
      <c r="BL547" t="s">
        <v>4827</v>
      </c>
    </row>
    <row r="548" spans="1:64" x14ac:dyDescent="0.35">
      <c r="A548" s="30"/>
      <c r="B548" s="30">
        <v>43003.652777777781</v>
      </c>
      <c r="C548" t="s">
        <v>2868</v>
      </c>
      <c r="D548" t="s">
        <v>2869</v>
      </c>
      <c r="E548" t="s">
        <v>468</v>
      </c>
      <c r="F548" t="s">
        <v>2819</v>
      </c>
      <c r="G548" t="s">
        <v>2820</v>
      </c>
      <c r="H548" s="21" t="s">
        <v>2821</v>
      </c>
      <c r="I548" s="85">
        <v>1</v>
      </c>
      <c r="J548" s="85">
        <v>0</v>
      </c>
      <c r="K548" t="s">
        <v>4825</v>
      </c>
      <c r="L548" t="s">
        <v>807</v>
      </c>
      <c r="M548" t="s">
        <v>2833</v>
      </c>
      <c r="N548" t="str">
        <f>IF(SUM(ckCodingQTable[[#This Row],[NfmlPIs]:[NnonWhtAsnPIs]])&gt;0,"WMD","")</f>
        <v>WMD</v>
      </c>
      <c r="O548" t="b">
        <f>_xlfn.XOR(IFERROR(MATCH(ckCodingQTable[[#This Row],[st_code]],EpscorTable[],0)&gt;0,FALSE),IFERROR(FIND("9150",ckCodingQTable[[#This Row],[propPRCs]])&gt;0,FALSE))</f>
        <v>0</v>
      </c>
      <c r="P548" s="21" t="b">
        <f>_xlfn.XOR(ckCodingQTable[[#This Row],[wmd]]&lt;&gt;"",IFERROR(FIND("9102",ckCodingQTable[[#This Row],[propPRCs]])&gt;0,FALSE))</f>
        <v>1</v>
      </c>
      <c r="Q548" t="s">
        <v>4639</v>
      </c>
      <c r="S548" s="106">
        <f>S547+(ckCodingQTable[[#This Row],[ILN]]&lt;"M")</f>
        <v>299</v>
      </c>
      <c r="T548" s="21" t="s">
        <v>2834</v>
      </c>
      <c r="U548" t="s">
        <v>2295</v>
      </c>
      <c r="V548" s="7" t="str">
        <f>HYPERLINK("https://www.ejacket.nsf.gov/ej/showProposal.do?ID="&amp;ckCodingQTable[[#This Row],[prop_id]],"eJ")</f>
        <v>eJ</v>
      </c>
      <c r="W548" t="s">
        <v>2871</v>
      </c>
      <c r="X548" t="s">
        <v>4828</v>
      </c>
      <c r="Y548" t="s">
        <v>4829</v>
      </c>
      <c r="Z548" t="s">
        <v>4830</v>
      </c>
      <c r="AA548" t="s">
        <v>4831</v>
      </c>
      <c r="AB548" s="109" t="str">
        <f>HYPERLINK("mailto:"&amp;ckCodingQTable[[#This Row],[email]]&amp;"&amp;subject=Your NSF Proposal:  "&amp;ckCodingQTable[[#This Row],[Div]]&amp;" "&amp;ckCodingQTable[[#This Row],[prop_id]], ckCodingQTable[[#This Row],[email]])</f>
        <v>sfriedle@haverford.edu</v>
      </c>
      <c r="AC548" s="30">
        <v>43313</v>
      </c>
      <c r="AD548">
        <v>60</v>
      </c>
      <c r="AG548" s="110"/>
      <c r="AI548" s="26"/>
      <c r="AJ548" s="22"/>
      <c r="AN548" s="110"/>
      <c r="AO548" s="110"/>
      <c r="AP548" s="110"/>
      <c r="AQ548" s="110"/>
      <c r="AR548" s="7" t="str">
        <f>HYPERLINK("https://www.ejacket.nsf.gov/ej/showProposal.do?ID="&amp;ckCodingQTable[[#This Row],[prop_id]],"eJ")</f>
        <v>eJ</v>
      </c>
      <c r="AS548" t="s">
        <v>2829</v>
      </c>
      <c r="AT548" t="s">
        <v>4826</v>
      </c>
      <c r="AU548" t="b">
        <f>IF(ckCodingQTable[[#This Row],[ILN]]="N",SUBSTITUTE(AT547," ","")&lt;&gt;SUBSTITUTE(ckCodingQTable[[#This Row],[prop_titl_txt]]," ",""), FALSE)</f>
        <v>0</v>
      </c>
      <c r="AV548">
        <v>0</v>
      </c>
      <c r="AW548" s="13">
        <v>238571</v>
      </c>
      <c r="AX548" s="13">
        <v>238571</v>
      </c>
      <c r="AY548" s="13"/>
      <c r="AZ548" s="13">
        <v>25000</v>
      </c>
      <c r="BA548" s="13"/>
      <c r="BB548" s="13"/>
      <c r="BD548">
        <v>5</v>
      </c>
      <c r="BE548">
        <v>5</v>
      </c>
      <c r="BH548">
        <v>1</v>
      </c>
      <c r="BI548">
        <v>0</v>
      </c>
      <c r="BJ548">
        <v>0</v>
      </c>
      <c r="BK548">
        <v>0</v>
      </c>
      <c r="BL548" t="s">
        <v>4832</v>
      </c>
    </row>
    <row r="549" spans="1:64" x14ac:dyDescent="0.35">
      <c r="A549" s="30"/>
      <c r="B549" s="30">
        <v>43005.456944444442</v>
      </c>
      <c r="C549" t="s">
        <v>2868</v>
      </c>
      <c r="D549" t="s">
        <v>2869</v>
      </c>
      <c r="E549" t="s">
        <v>468</v>
      </c>
      <c r="F549" t="s">
        <v>2819</v>
      </c>
      <c r="G549" t="s">
        <v>2820</v>
      </c>
      <c r="H549" s="21" t="s">
        <v>2821</v>
      </c>
      <c r="I549" s="85">
        <v>1</v>
      </c>
      <c r="J549" s="85">
        <v>0</v>
      </c>
      <c r="K549" t="s">
        <v>4825</v>
      </c>
      <c r="L549" t="s">
        <v>807</v>
      </c>
      <c r="M549" t="s">
        <v>2893</v>
      </c>
      <c r="N549" t="str">
        <f>IF(SUM(ckCodingQTable[[#This Row],[NfmlPIs]:[NnonWhtAsnPIs]])&gt;0,"WMD","")</f>
        <v>WMD</v>
      </c>
      <c r="O549" t="b">
        <f>_xlfn.XOR(IFERROR(MATCH(ckCodingQTable[[#This Row],[st_code]],EpscorTable[],0)&gt;0,FALSE),IFERROR(FIND("9150",ckCodingQTable[[#This Row],[propPRCs]])&gt;0,FALSE))</f>
        <v>0</v>
      </c>
      <c r="P549" s="21" t="b">
        <f>_xlfn.XOR(ckCodingQTable[[#This Row],[wmd]]&lt;&gt;"",IFERROR(FIND("9102",ckCodingQTable[[#This Row],[propPRCs]])&gt;0,FALSE))</f>
        <v>1</v>
      </c>
      <c r="Q549" t="s">
        <v>4639</v>
      </c>
      <c r="S549" s="106">
        <f>S548+(ckCodingQTable[[#This Row],[ILN]]&lt;"M")</f>
        <v>299</v>
      </c>
      <c r="T549" s="21" t="s">
        <v>2834</v>
      </c>
      <c r="U549" t="s">
        <v>2295</v>
      </c>
      <c r="V549" s="7" t="str">
        <f>HYPERLINK("https://www.ejacket.nsf.gov/ej/showProposal.do?ID="&amp;ckCodingQTable[[#This Row],[prop_id]],"eJ")</f>
        <v>eJ</v>
      </c>
      <c r="W549" t="s">
        <v>2871</v>
      </c>
      <c r="X549" t="s">
        <v>4833</v>
      </c>
      <c r="Y549" t="s">
        <v>4834</v>
      </c>
      <c r="Z549" t="s">
        <v>4835</v>
      </c>
      <c r="AA549" t="s">
        <v>3071</v>
      </c>
      <c r="AB549" s="109" t="str">
        <f>HYPERLINK("mailto:"&amp;ckCodingQTable[[#This Row],[email]]&amp;"&amp;subject=Your NSF Proposal:  "&amp;ckCodingQTable[[#This Row],[Div]]&amp;" "&amp;ckCodingQTable[[#This Row],[prop_id]], ckCodingQTable[[#This Row],[email]])</f>
        <v>carlos.scheidegger@gmail.com</v>
      </c>
      <c r="AC549" s="30">
        <v>43313</v>
      </c>
      <c r="AD549">
        <v>60</v>
      </c>
      <c r="AG549" s="110"/>
      <c r="AI549" s="26"/>
      <c r="AJ549" s="22"/>
      <c r="AN549" s="110"/>
      <c r="AO549" s="110"/>
      <c r="AP549" s="110"/>
      <c r="AQ549" s="110"/>
      <c r="AR549" s="7" t="str">
        <f>HYPERLINK("https://www.ejacket.nsf.gov/ej/showProposal.do?ID="&amp;ckCodingQTable[[#This Row],[prop_id]],"eJ")</f>
        <v>eJ</v>
      </c>
      <c r="AS549" t="s">
        <v>2829</v>
      </c>
      <c r="AT549" t="s">
        <v>4826</v>
      </c>
      <c r="AU549" t="b">
        <f>IF(ckCodingQTable[[#This Row],[ILN]]="N",SUBSTITUTE(AT548," ","")&lt;&gt;SUBSTITUTE(ckCodingQTable[[#This Row],[prop_titl_txt]]," ",""), FALSE)</f>
        <v>0</v>
      </c>
      <c r="AV549">
        <v>0</v>
      </c>
      <c r="AW549" s="13">
        <v>729236</v>
      </c>
      <c r="AX549" s="13">
        <v>729236</v>
      </c>
      <c r="AY549" s="13"/>
      <c r="AZ549" s="13"/>
      <c r="BA549" s="13"/>
      <c r="BB549" s="13"/>
      <c r="BC549">
        <v>9</v>
      </c>
      <c r="BD549">
        <v>5</v>
      </c>
      <c r="BE549">
        <v>5</v>
      </c>
      <c r="BH549">
        <v>0</v>
      </c>
      <c r="BI549">
        <v>2</v>
      </c>
      <c r="BJ549">
        <v>0</v>
      </c>
      <c r="BK549">
        <v>0</v>
      </c>
      <c r="BL549" t="s">
        <v>4836</v>
      </c>
    </row>
    <row r="550" spans="1:64" x14ac:dyDescent="0.35">
      <c r="A550" s="30"/>
      <c r="B550" s="30">
        <v>43005.525000000001</v>
      </c>
      <c r="C550" t="s">
        <v>2868</v>
      </c>
      <c r="D550" t="s">
        <v>2869</v>
      </c>
      <c r="E550" t="s">
        <v>468</v>
      </c>
      <c r="F550" t="s">
        <v>2819</v>
      </c>
      <c r="G550" t="s">
        <v>2820</v>
      </c>
      <c r="H550" s="21" t="s">
        <v>2821</v>
      </c>
      <c r="I550" s="85">
        <v>1</v>
      </c>
      <c r="J550" s="85">
        <v>0</v>
      </c>
      <c r="K550" t="s">
        <v>4825</v>
      </c>
      <c r="L550" t="s">
        <v>807</v>
      </c>
      <c r="M550" t="s">
        <v>2862</v>
      </c>
      <c r="N550" t="str">
        <f>IF(SUM(ckCodingQTable[[#This Row],[NfmlPIs]:[NnonWhtAsnPIs]])&gt;0,"WMD","")</f>
        <v/>
      </c>
      <c r="O550" t="b">
        <f>_xlfn.XOR(IFERROR(MATCH(ckCodingQTable[[#This Row],[st_code]],EpscorTable[],0)&gt;0,FALSE),IFERROR(FIND("9150",ckCodingQTable[[#This Row],[propPRCs]])&gt;0,FALSE))</f>
        <v>0</v>
      </c>
      <c r="P550" s="21" t="b">
        <f>_xlfn.XOR(ckCodingQTable[[#This Row],[wmd]]&lt;&gt;"",IFERROR(FIND("9102",ckCodingQTable[[#This Row],[propPRCs]])&gt;0,FALSE))</f>
        <v>0</v>
      </c>
      <c r="Q550" t="s">
        <v>4639</v>
      </c>
      <c r="S550" s="106">
        <f>S549+(ckCodingQTable[[#This Row],[ILN]]&lt;"M")</f>
        <v>299</v>
      </c>
      <c r="T550" s="21" t="s">
        <v>2834</v>
      </c>
      <c r="U550" t="s">
        <v>2295</v>
      </c>
      <c r="V550" s="7" t="str">
        <f>HYPERLINK("https://www.ejacket.nsf.gov/ej/showProposal.do?ID="&amp;ckCodingQTable[[#This Row],[prop_id]],"eJ")</f>
        <v>eJ</v>
      </c>
      <c r="W550" t="s">
        <v>2871</v>
      </c>
      <c r="X550" t="s">
        <v>4837</v>
      </c>
      <c r="Y550" t="s">
        <v>4838</v>
      </c>
      <c r="Z550" t="s">
        <v>3424</v>
      </c>
      <c r="AA550" t="s">
        <v>597</v>
      </c>
      <c r="AB550" s="109" t="str">
        <f>HYPERLINK("mailto:"&amp;ckCodingQTable[[#This Row],[email]]&amp;"&amp;subject=Your NSF Proposal:  "&amp;ckCodingQTable[[#This Row],[Div]]&amp;" "&amp;ckCodingQTable[[#This Row],[prop_id]], ckCodingQTable[[#This Row],[email]])</f>
        <v>c.wilson@neu.edu</v>
      </c>
      <c r="AC550" s="30">
        <v>43313</v>
      </c>
      <c r="AD550">
        <v>60</v>
      </c>
      <c r="AG550" s="110"/>
      <c r="AI550" s="26"/>
      <c r="AJ550" s="22"/>
      <c r="AN550" s="110"/>
      <c r="AO550" s="110"/>
      <c r="AP550" s="110"/>
      <c r="AQ550" s="110"/>
      <c r="AR550" s="7" t="str">
        <f>HYPERLINK("https://www.ejacket.nsf.gov/ej/showProposal.do?ID="&amp;ckCodingQTable[[#This Row],[prop_id]],"eJ")</f>
        <v>eJ</v>
      </c>
      <c r="AS550" t="s">
        <v>2829</v>
      </c>
      <c r="AT550" t="s">
        <v>4826</v>
      </c>
      <c r="AU550" t="b">
        <f>IF(ckCodingQTable[[#This Row],[ILN]]="N",SUBSTITUTE(AT549," ","")&lt;&gt;SUBSTITUTE(ckCodingQTable[[#This Row],[prop_titl_txt]]," ",""), FALSE)</f>
        <v>0</v>
      </c>
      <c r="AV550">
        <v>0</v>
      </c>
      <c r="AW550" s="13">
        <v>606003</v>
      </c>
      <c r="AX550" s="13">
        <v>606003</v>
      </c>
      <c r="AY550" s="13"/>
      <c r="AZ550" s="13">
        <v>31854</v>
      </c>
      <c r="BA550" s="13"/>
      <c r="BB550" s="13"/>
      <c r="BC550">
        <v>6</v>
      </c>
      <c r="BD550">
        <v>5</v>
      </c>
      <c r="BE550">
        <v>3.3</v>
      </c>
      <c r="BH550">
        <v>0</v>
      </c>
      <c r="BI550">
        <v>0</v>
      </c>
      <c r="BJ550">
        <v>0</v>
      </c>
      <c r="BK550">
        <v>0</v>
      </c>
      <c r="BL550" t="s">
        <v>4839</v>
      </c>
    </row>
    <row r="551" spans="1:64" x14ac:dyDescent="0.35">
      <c r="A551" s="30"/>
      <c r="B551" s="30">
        <v>43005.560416666667</v>
      </c>
      <c r="C551" t="s">
        <v>2868</v>
      </c>
      <c r="D551" t="s">
        <v>2869</v>
      </c>
      <c r="E551" t="s">
        <v>468</v>
      </c>
      <c r="F551" t="s">
        <v>2819</v>
      </c>
      <c r="G551" t="s">
        <v>2820</v>
      </c>
      <c r="H551" s="21" t="s">
        <v>2821</v>
      </c>
      <c r="I551" s="85">
        <v>1</v>
      </c>
      <c r="J551" s="85">
        <v>0</v>
      </c>
      <c r="K551" t="s">
        <v>4825</v>
      </c>
      <c r="L551" t="s">
        <v>807</v>
      </c>
      <c r="M551" t="s">
        <v>2972</v>
      </c>
      <c r="N551" t="str">
        <f>IF(SUM(ckCodingQTable[[#This Row],[NfmlPIs]:[NnonWhtAsnPIs]])&gt;0,"WMD","")</f>
        <v>WMD</v>
      </c>
      <c r="O551" t="b">
        <f>_xlfn.XOR(IFERROR(MATCH(ckCodingQTable[[#This Row],[st_code]],EpscorTable[],0)&gt;0,FALSE),IFERROR(FIND("9150",ckCodingQTable[[#This Row],[propPRCs]])&gt;0,FALSE))</f>
        <v>0</v>
      </c>
      <c r="P551" s="21" t="b">
        <f>_xlfn.XOR(ckCodingQTable[[#This Row],[wmd]]&lt;&gt;"",IFERROR(FIND("9102",ckCodingQTable[[#This Row],[propPRCs]])&gt;0,FALSE))</f>
        <v>1</v>
      </c>
      <c r="Q551" t="s">
        <v>4639</v>
      </c>
      <c r="S551" s="106">
        <f>S550+(ckCodingQTable[[#This Row],[ILN]]&lt;"M")</f>
        <v>299</v>
      </c>
      <c r="T551" s="21" t="s">
        <v>2834</v>
      </c>
      <c r="U551" t="s">
        <v>2295</v>
      </c>
      <c r="V551" s="7" t="str">
        <f>HYPERLINK("https://www.ejacket.nsf.gov/ej/showProposal.do?ID="&amp;ckCodingQTable[[#This Row],[prop_id]],"eJ")</f>
        <v>eJ</v>
      </c>
      <c r="W551" t="s">
        <v>2871</v>
      </c>
      <c r="X551" t="s">
        <v>4840</v>
      </c>
      <c r="Y551" t="s">
        <v>4841</v>
      </c>
      <c r="Z551" t="s">
        <v>4842</v>
      </c>
      <c r="AA551" t="s">
        <v>4843</v>
      </c>
      <c r="AB551" s="109" t="str">
        <f>HYPERLINK("mailto:"&amp;ckCodingQTable[[#This Row],[email]]&amp;"&amp;subject=Your NSF Proposal:  "&amp;ckCodingQTable[[#This Row],[Div]]&amp;" "&amp;ckCodingQTable[[#This Row],[prop_id]], ckCodingQTable[[#This Row],[email]])</f>
        <v>danah@datasociety.net</v>
      </c>
      <c r="AC551" s="30">
        <v>43313</v>
      </c>
      <c r="AD551">
        <v>60</v>
      </c>
      <c r="AG551" s="110"/>
      <c r="AI551" s="26"/>
      <c r="AJ551" s="22"/>
      <c r="AN551" s="110"/>
      <c r="AO551" s="110"/>
      <c r="AP551" s="110"/>
      <c r="AQ551" s="110"/>
      <c r="AR551" s="7" t="str">
        <f>HYPERLINK("https://www.ejacket.nsf.gov/ej/showProposal.do?ID="&amp;ckCodingQTable[[#This Row],[prop_id]],"eJ")</f>
        <v>eJ</v>
      </c>
      <c r="AS551" t="s">
        <v>2829</v>
      </c>
      <c r="AT551" t="s">
        <v>4826</v>
      </c>
      <c r="AU551" t="b">
        <f>IF(ckCodingQTable[[#This Row],[ILN]]="N",SUBSTITUTE(AT550," ","")&lt;&gt;SUBSTITUTE(ckCodingQTable[[#This Row],[prop_titl_txt]]," ",""), FALSE)</f>
        <v>0</v>
      </c>
      <c r="AV551">
        <v>0</v>
      </c>
      <c r="AW551" s="13">
        <v>649538</v>
      </c>
      <c r="AX551" s="13">
        <v>649538</v>
      </c>
      <c r="AY551" s="13"/>
      <c r="AZ551" s="13"/>
      <c r="BA551" s="13">
        <v>223334</v>
      </c>
      <c r="BB551" s="13"/>
      <c r="BH551">
        <v>2</v>
      </c>
      <c r="BI551">
        <v>0</v>
      </c>
      <c r="BJ551">
        <v>0</v>
      </c>
      <c r="BK551">
        <v>0</v>
      </c>
      <c r="BL551" t="s">
        <v>4844</v>
      </c>
    </row>
    <row r="552" spans="1:64" x14ac:dyDescent="0.35">
      <c r="A552" s="30"/>
      <c r="B552" s="30">
        <v>43005.672222222223</v>
      </c>
      <c r="C552" t="s">
        <v>2839</v>
      </c>
      <c r="D552" t="s">
        <v>2840</v>
      </c>
      <c r="E552" t="s">
        <v>462</v>
      </c>
      <c r="F552" t="s">
        <v>2819</v>
      </c>
      <c r="G552" t="s">
        <v>2820</v>
      </c>
      <c r="H552" s="21" t="s">
        <v>2821</v>
      </c>
      <c r="I552" s="85">
        <v>1</v>
      </c>
      <c r="J552" s="85">
        <v>0</v>
      </c>
      <c r="L552" t="s">
        <v>761</v>
      </c>
      <c r="M552" t="s">
        <v>4689</v>
      </c>
      <c r="N552" t="str">
        <f>IF(SUM(ckCodingQTable[[#This Row],[NfmlPIs]:[NnonWhtAsnPIs]])&gt;0,"WMD","")</f>
        <v/>
      </c>
      <c r="O552" t="b">
        <f>_xlfn.XOR(IFERROR(MATCH(ckCodingQTable[[#This Row],[st_code]],EpscorTable[],0)&gt;0,FALSE),IFERROR(FIND("9150",ckCodingQTable[[#This Row],[propPRCs]])&gt;0,FALSE))</f>
        <v>0</v>
      </c>
      <c r="P552" s="21" t="b">
        <f>_xlfn.XOR(ckCodingQTable[[#This Row],[wmd]]&lt;&gt;"",IFERROR(FIND("9102",ckCodingQTable[[#This Row],[propPRCs]])&gt;0,FALSE))</f>
        <v>0</v>
      </c>
      <c r="Q552" t="s">
        <v>485</v>
      </c>
      <c r="S552" s="106">
        <f>S551+(ckCodingQTable[[#This Row],[ILN]]&lt;"M")</f>
        <v>300</v>
      </c>
      <c r="T552" s="21" t="s">
        <v>2824</v>
      </c>
      <c r="U552" t="s">
        <v>2298</v>
      </c>
      <c r="V552" s="7" t="str">
        <f>HYPERLINK("https://www.ejacket.nsf.gov/ej/showProposal.do?ID="&amp;ckCodingQTable[[#This Row],[prop_id]],"eJ")</f>
        <v>eJ</v>
      </c>
      <c r="W552" t="s">
        <v>2841</v>
      </c>
      <c r="X552" t="s">
        <v>2298</v>
      </c>
      <c r="Y552" t="s">
        <v>2299</v>
      </c>
      <c r="Z552" t="s">
        <v>4845</v>
      </c>
      <c r="AA552" t="s">
        <v>4846</v>
      </c>
      <c r="AB552" s="109" t="str">
        <f>HYPERLINK("mailto:"&amp;ckCodingQTable[[#This Row],[email]]&amp;"&amp;subject=Your NSF Proposal:  "&amp;ckCodingQTable[[#This Row],[Div]]&amp;" "&amp;ckCodingQTable[[#This Row],[prop_id]], ckCodingQTable[[#This Row],[email]])</f>
        <v>dabhishe@isis.vanderbilt.edu</v>
      </c>
      <c r="AC552" s="30">
        <v>43313</v>
      </c>
      <c r="AD552">
        <v>48</v>
      </c>
      <c r="AG552" s="110"/>
      <c r="AI552" s="26"/>
      <c r="AJ552" s="22"/>
      <c r="AN552" s="110"/>
      <c r="AO552" s="110"/>
      <c r="AP552" s="110"/>
      <c r="AQ552" s="110"/>
      <c r="AR552" s="7" t="str">
        <f>HYPERLINK("https://www.ejacket.nsf.gov/ej/showProposal.do?ID="&amp;ckCodingQTable[[#This Row],[prop_id]],"eJ")</f>
        <v>eJ</v>
      </c>
      <c r="AS552" t="s">
        <v>2829</v>
      </c>
      <c r="AT552" t="s">
        <v>4847</v>
      </c>
      <c r="AU552" t="b">
        <f>IF(ckCodingQTable[[#This Row],[ILN]]="N",SUBSTITUTE(AT551," ","")&lt;&gt;SUBSTITUTE(ckCodingQTable[[#This Row],[prop_titl_txt]]," ",""), FALSE)</f>
        <v>0</v>
      </c>
      <c r="AV552">
        <v>0</v>
      </c>
      <c r="AW552" s="13">
        <v>599998</v>
      </c>
      <c r="AX552" s="13">
        <v>599998</v>
      </c>
      <c r="AY552" s="13"/>
      <c r="AZ552" s="13">
        <v>12528</v>
      </c>
      <c r="BA552" s="13"/>
      <c r="BB552" s="13"/>
      <c r="BC552">
        <v>8</v>
      </c>
      <c r="BD552">
        <v>8</v>
      </c>
      <c r="BE552">
        <v>1.24</v>
      </c>
      <c r="BF552">
        <v>2.44</v>
      </c>
      <c r="BH552">
        <v>0</v>
      </c>
      <c r="BI552">
        <v>0</v>
      </c>
      <c r="BJ552">
        <v>0</v>
      </c>
      <c r="BK552">
        <v>0</v>
      </c>
      <c r="BL552" t="s">
        <v>4848</v>
      </c>
    </row>
    <row r="553" spans="1:64" x14ac:dyDescent="0.35">
      <c r="A553" s="30"/>
      <c r="B553" s="30">
        <v>43005.640972222223</v>
      </c>
      <c r="C553" t="s">
        <v>2839</v>
      </c>
      <c r="D553" t="s">
        <v>2840</v>
      </c>
      <c r="E553" t="s">
        <v>462</v>
      </c>
      <c r="F553" t="s">
        <v>2819</v>
      </c>
      <c r="G553" t="s">
        <v>2820</v>
      </c>
      <c r="H553" s="21" t="s">
        <v>2821</v>
      </c>
      <c r="I553" s="85">
        <v>1</v>
      </c>
      <c r="J553" s="85">
        <v>0</v>
      </c>
      <c r="L553" t="s">
        <v>761</v>
      </c>
      <c r="M553" t="s">
        <v>3061</v>
      </c>
      <c r="N553" t="str">
        <f>IF(SUM(ckCodingQTable[[#This Row],[NfmlPIs]:[NnonWhtAsnPIs]])&gt;0,"WMD","")</f>
        <v/>
      </c>
      <c r="O553" t="b">
        <f>_xlfn.XOR(IFERROR(MATCH(ckCodingQTable[[#This Row],[st_code]],EpscorTable[],0)&gt;0,FALSE),IFERROR(FIND("9150",ckCodingQTable[[#This Row],[propPRCs]])&gt;0,FALSE))</f>
        <v>0</v>
      </c>
      <c r="P553" s="21" t="b">
        <f>_xlfn.XOR(ckCodingQTable[[#This Row],[wmd]]&lt;&gt;"",IFERROR(FIND("9102",ckCodingQTable[[#This Row],[propPRCs]])&gt;0,FALSE))</f>
        <v>0</v>
      </c>
      <c r="Q553" t="s">
        <v>485</v>
      </c>
      <c r="S553" s="106">
        <f>S552+(ckCodingQTable[[#This Row],[ILN]]&lt;"M")</f>
        <v>300</v>
      </c>
      <c r="T553" s="21" t="s">
        <v>2834</v>
      </c>
      <c r="U553" t="s">
        <v>2298</v>
      </c>
      <c r="V553" s="7" t="str">
        <f>HYPERLINK("https://www.ejacket.nsf.gov/ej/showProposal.do?ID="&amp;ckCodingQTable[[#This Row],[prop_id]],"eJ")</f>
        <v>eJ</v>
      </c>
      <c r="W553" t="s">
        <v>2841</v>
      </c>
      <c r="X553" t="s">
        <v>4849</v>
      </c>
      <c r="Y553" t="s">
        <v>2218</v>
      </c>
      <c r="Z553" t="s">
        <v>4850</v>
      </c>
      <c r="AA553" t="s">
        <v>4851</v>
      </c>
      <c r="AB553" s="109" t="str">
        <f>HYPERLINK("mailto:"&amp;ckCodingQTable[[#This Row],[email]]&amp;"&amp;subject=Your NSF Proposal:  "&amp;ckCodingQTable[[#This Row],[Div]]&amp;" "&amp;ckCodingQTable[[#This Row],[prop_id]], ckCodingQTable[[#This Row],[email]])</f>
        <v>wsong@uga.edu</v>
      </c>
      <c r="AC553" s="30">
        <v>43313</v>
      </c>
      <c r="AD553">
        <v>48</v>
      </c>
      <c r="AG553" s="110"/>
      <c r="AI553" s="26"/>
      <c r="AJ553" s="22"/>
      <c r="AN553" s="110"/>
      <c r="AO553" s="110"/>
      <c r="AP553" s="110"/>
      <c r="AQ553" s="110"/>
      <c r="AR553" s="7" t="str">
        <f>HYPERLINK("https://www.ejacket.nsf.gov/ej/showProposal.do?ID="&amp;ckCodingQTable[[#This Row],[prop_id]],"eJ")</f>
        <v>eJ</v>
      </c>
      <c r="AS553" t="s">
        <v>2829</v>
      </c>
      <c r="AT553" t="s">
        <v>4847</v>
      </c>
      <c r="AU553" t="b">
        <f>IF(ckCodingQTable[[#This Row],[ILN]]="N",SUBSTITUTE(AT552," ","")&lt;&gt;SUBSTITUTE(ckCodingQTable[[#This Row],[prop_titl_txt]]," ",""), FALSE)</f>
        <v>0</v>
      </c>
      <c r="AV553">
        <v>0</v>
      </c>
      <c r="AW553" s="13">
        <v>599976</v>
      </c>
      <c r="AX553" s="13">
        <v>599976</v>
      </c>
      <c r="AY553" s="13"/>
      <c r="AZ553" s="13">
        <v>8000</v>
      </c>
      <c r="BA553" s="13"/>
      <c r="BB553" s="13"/>
      <c r="BC553">
        <v>8</v>
      </c>
      <c r="BD553">
        <v>8</v>
      </c>
      <c r="BE553">
        <v>4.28</v>
      </c>
      <c r="BH553">
        <v>0</v>
      </c>
      <c r="BI553">
        <v>0</v>
      </c>
      <c r="BJ553">
        <v>0</v>
      </c>
      <c r="BK553">
        <v>0</v>
      </c>
      <c r="BL553" t="s">
        <v>4852</v>
      </c>
    </row>
    <row r="554" spans="1:64" x14ac:dyDescent="0.35">
      <c r="A554" s="30"/>
      <c r="B554" s="30">
        <v>43005.672222222223</v>
      </c>
      <c r="C554" t="s">
        <v>2868</v>
      </c>
      <c r="D554" t="s">
        <v>2869</v>
      </c>
      <c r="E554" t="s">
        <v>468</v>
      </c>
      <c r="F554" t="s">
        <v>2819</v>
      </c>
      <c r="G554" t="s">
        <v>2820</v>
      </c>
      <c r="H554" s="21" t="s">
        <v>2821</v>
      </c>
      <c r="I554" s="85">
        <v>1</v>
      </c>
      <c r="J554" s="85">
        <v>0</v>
      </c>
      <c r="K554" t="s">
        <v>2911</v>
      </c>
      <c r="L554" t="s">
        <v>1185</v>
      </c>
      <c r="M554" t="s">
        <v>2856</v>
      </c>
      <c r="N554" t="str">
        <f>IF(SUM(ckCodingQTable[[#This Row],[NfmlPIs]:[NnonWhtAsnPIs]])&gt;0,"WMD","")</f>
        <v/>
      </c>
      <c r="O554" t="b">
        <f>_xlfn.XOR(IFERROR(MATCH(ckCodingQTable[[#This Row],[st_code]],EpscorTable[],0)&gt;0,FALSE),IFERROR(FIND("9150",ckCodingQTable[[#This Row],[propPRCs]])&gt;0,FALSE))</f>
        <v>0</v>
      </c>
      <c r="P554" s="21" t="b">
        <f>_xlfn.XOR(ckCodingQTable[[#This Row],[wmd]]&lt;&gt;"",IFERROR(FIND("9102",ckCodingQTable[[#This Row],[propPRCs]])&gt;0,FALSE))</f>
        <v>0</v>
      </c>
      <c r="Q554" t="s">
        <v>468</v>
      </c>
      <c r="S554" s="106">
        <f>S553+(ckCodingQTable[[#This Row],[ILN]]&lt;"M")</f>
        <v>301</v>
      </c>
      <c r="T554" s="21" t="s">
        <v>2863</v>
      </c>
      <c r="U554" t="s">
        <v>2301</v>
      </c>
      <c r="V554" s="7" t="str">
        <f>HYPERLINK("https://www.ejacket.nsf.gov/ej/showProposal.do?ID="&amp;ckCodingQTable[[#This Row],[prop_id]],"eJ")</f>
        <v>eJ</v>
      </c>
      <c r="W554" t="s">
        <v>2871</v>
      </c>
      <c r="X554" t="s">
        <v>2301</v>
      </c>
      <c r="Y554" t="s">
        <v>2302</v>
      </c>
      <c r="Z554" t="s">
        <v>4528</v>
      </c>
      <c r="AA554" t="s">
        <v>2860</v>
      </c>
      <c r="AB554" s="109" t="str">
        <f>HYPERLINK("mailto:"&amp;ckCodingQTable[[#This Row],[email]]&amp;"&amp;subject=Your NSF Proposal:  "&amp;ckCodingQTable[[#This Row],[Div]]&amp;" "&amp;ckCodingQTable[[#This Row],[prop_id]], ckCodingQTable[[#This Row],[email]])</f>
        <v>msg8u@virginia.edu</v>
      </c>
      <c r="AC554" s="30">
        <v>43221</v>
      </c>
      <c r="AD554">
        <v>48</v>
      </c>
      <c r="AG554" s="110"/>
      <c r="AI554" s="26"/>
      <c r="AJ554" s="22"/>
      <c r="AN554" s="110"/>
      <c r="AO554" s="110"/>
      <c r="AP554" s="110"/>
      <c r="AQ554" s="110"/>
      <c r="AR554" s="7" t="str">
        <f>HYPERLINK("https://www.ejacket.nsf.gov/ej/showProposal.do?ID="&amp;ckCodingQTable[[#This Row],[prop_id]],"eJ")</f>
        <v>eJ</v>
      </c>
      <c r="AS554" t="s">
        <v>2881</v>
      </c>
      <c r="AT554" t="s">
        <v>4853</v>
      </c>
      <c r="AU554" t="b">
        <f>IF(ckCodingQTable[[#This Row],[ILN]]="N",SUBSTITUTE(AT553," ","")&lt;&gt;SUBSTITUTE(ckCodingQTable[[#This Row],[prop_titl_txt]]," ",""), FALSE)</f>
        <v>0</v>
      </c>
      <c r="AV554">
        <v>0</v>
      </c>
      <c r="AW554" s="13">
        <v>1196598</v>
      </c>
      <c r="AX554" s="13">
        <v>1196598</v>
      </c>
      <c r="AY554" s="13"/>
      <c r="AZ554" s="13">
        <v>12000</v>
      </c>
      <c r="BA554" s="13"/>
      <c r="BB554" s="13"/>
      <c r="BC554">
        <v>8</v>
      </c>
      <c r="BD554">
        <v>12</v>
      </c>
      <c r="BE554">
        <v>4</v>
      </c>
      <c r="BG554">
        <v>8</v>
      </c>
      <c r="BH554">
        <v>0</v>
      </c>
      <c r="BI554">
        <v>0</v>
      </c>
      <c r="BJ554">
        <v>0</v>
      </c>
      <c r="BK554">
        <v>0</v>
      </c>
      <c r="BL554" t="s">
        <v>4854</v>
      </c>
    </row>
    <row r="555" spans="1:64" x14ac:dyDescent="0.35">
      <c r="A555" s="30"/>
      <c r="B555" s="30">
        <v>43005.67291666667</v>
      </c>
      <c r="C555" t="s">
        <v>2868</v>
      </c>
      <c r="D555" t="s">
        <v>2869</v>
      </c>
      <c r="E555" t="s">
        <v>470</v>
      </c>
      <c r="F555" t="s">
        <v>2819</v>
      </c>
      <c r="G555" t="s">
        <v>2820</v>
      </c>
      <c r="H555" s="21" t="s">
        <v>2821</v>
      </c>
      <c r="I555" s="85">
        <v>1</v>
      </c>
      <c r="J555" s="85">
        <v>0</v>
      </c>
      <c r="K555" t="s">
        <v>2902</v>
      </c>
      <c r="L555" t="s">
        <v>935</v>
      </c>
      <c r="M555" t="s">
        <v>2833</v>
      </c>
      <c r="N555" t="str">
        <f>IF(SUM(ckCodingQTable[[#This Row],[NfmlPIs]:[NnonWhtAsnPIs]])&gt;0,"WMD","")</f>
        <v>WMD</v>
      </c>
      <c r="O555" t="b">
        <f>_xlfn.XOR(IFERROR(MATCH(ckCodingQTable[[#This Row],[st_code]],EpscorTable[],0)&gt;0,FALSE),IFERROR(FIND("9150",ckCodingQTable[[#This Row],[propPRCs]])&gt;0,FALSE))</f>
        <v>0</v>
      </c>
      <c r="P555" s="21" t="b">
        <f>_xlfn.XOR(ckCodingQTable[[#This Row],[wmd]]&lt;&gt;"",IFERROR(FIND("9102",ckCodingQTable[[#This Row],[propPRCs]])&gt;0,FALSE))</f>
        <v>1</v>
      </c>
      <c r="Q555" t="s">
        <v>2903</v>
      </c>
      <c r="S555" s="106">
        <f>S554+(ckCodingQTable[[#This Row],[ILN]]&lt;"M")</f>
        <v>302</v>
      </c>
      <c r="T555" s="21" t="s">
        <v>2863</v>
      </c>
      <c r="U555" t="s">
        <v>2304</v>
      </c>
      <c r="V555" s="7" t="str">
        <f>HYPERLINK("https://www.ejacket.nsf.gov/ej/showProposal.do?ID="&amp;ckCodingQTable[[#This Row],[prop_id]],"eJ")</f>
        <v>eJ</v>
      </c>
      <c r="W555" t="s">
        <v>2871</v>
      </c>
      <c r="X555" t="s">
        <v>2304</v>
      </c>
      <c r="Y555" t="s">
        <v>1445</v>
      </c>
      <c r="Z555" t="s">
        <v>4855</v>
      </c>
      <c r="AA555" t="s">
        <v>2929</v>
      </c>
      <c r="AB555" s="109" t="str">
        <f>HYPERLINK("mailto:"&amp;ckCodingQTable[[#This Row],[email]]&amp;"&amp;subject=Your NSF Proposal:  "&amp;ckCodingQTable[[#This Row],[Div]]&amp;" "&amp;ckCodingQTable[[#This Row],[prop_id]], ckCodingQTable[[#This Row],[email]])</f>
        <v>yanxi@cse.psu.edu</v>
      </c>
      <c r="AC555" s="30">
        <v>43282</v>
      </c>
      <c r="AD555">
        <v>36</v>
      </c>
      <c r="AG555" s="110"/>
      <c r="AI555" s="26"/>
      <c r="AJ555" s="22"/>
      <c r="AN555" s="110"/>
      <c r="AO555" s="110"/>
      <c r="AP555" s="110"/>
      <c r="AQ555" s="110"/>
      <c r="AR555" s="7" t="str">
        <f>HYPERLINK("https://www.ejacket.nsf.gov/ej/showProposal.do?ID="&amp;ckCodingQTable[[#This Row],[prop_id]],"eJ")</f>
        <v>eJ</v>
      </c>
      <c r="AS555" t="s">
        <v>2829</v>
      </c>
      <c r="AT555" t="s">
        <v>4856</v>
      </c>
      <c r="AU555" t="b">
        <f>IF(ckCodingQTable[[#This Row],[ILN]]="N",SUBSTITUTE(AT554," ","")&lt;&gt;SUBSTITUTE(ckCodingQTable[[#This Row],[prop_titl_txt]]," ",""), FALSE)</f>
        <v>0</v>
      </c>
      <c r="AV555">
        <v>0</v>
      </c>
      <c r="AW555" s="13">
        <v>1195644</v>
      </c>
      <c r="AX555" s="13">
        <v>1195644</v>
      </c>
      <c r="AY555" s="13"/>
      <c r="AZ555" s="13">
        <v>27000</v>
      </c>
      <c r="BA555" s="13"/>
      <c r="BB555" s="13"/>
      <c r="BC555">
        <v>9</v>
      </c>
      <c r="BD555">
        <v>9</v>
      </c>
      <c r="BE555">
        <v>9</v>
      </c>
      <c r="BH555">
        <v>2</v>
      </c>
      <c r="BI555">
        <v>0</v>
      </c>
      <c r="BJ555">
        <v>0</v>
      </c>
      <c r="BK555">
        <v>0</v>
      </c>
      <c r="BL555" t="s">
        <v>4857</v>
      </c>
    </row>
    <row r="556" spans="1:64" x14ac:dyDescent="0.35">
      <c r="A556" s="30"/>
      <c r="B556" s="30">
        <v>43005.67291666667</v>
      </c>
      <c r="C556" t="s">
        <v>2817</v>
      </c>
      <c r="D556" t="s">
        <v>2818</v>
      </c>
      <c r="E556" t="s">
        <v>472</v>
      </c>
      <c r="F556" t="s">
        <v>2819</v>
      </c>
      <c r="G556" t="s">
        <v>2820</v>
      </c>
      <c r="H556" s="21" t="s">
        <v>2821</v>
      </c>
      <c r="I556" s="85">
        <v>1</v>
      </c>
      <c r="J556" s="85">
        <v>0</v>
      </c>
      <c r="K556" t="s">
        <v>2822</v>
      </c>
      <c r="L556" t="s">
        <v>863</v>
      </c>
      <c r="M556" t="s">
        <v>2862</v>
      </c>
      <c r="N556" t="str">
        <f>IF(SUM(ckCodingQTable[[#This Row],[NfmlPIs]:[NnonWhtAsnPIs]])&gt;0,"WMD","")</f>
        <v/>
      </c>
      <c r="O556" t="b">
        <f>_xlfn.XOR(IFERROR(MATCH(ckCodingQTable[[#This Row],[st_code]],EpscorTable[],0)&gt;0,FALSE),IFERROR(FIND("9150",ckCodingQTable[[#This Row],[propPRCs]])&gt;0,FALSE))</f>
        <v>0</v>
      </c>
      <c r="P556" s="21" t="b">
        <f>_xlfn.XOR(ckCodingQTable[[#This Row],[wmd]]&lt;&gt;"",IFERROR(FIND("9102",ckCodingQTable[[#This Row],[propPRCs]])&gt;0,FALSE))</f>
        <v>0</v>
      </c>
      <c r="Q556" t="s">
        <v>4858</v>
      </c>
      <c r="S556" s="106">
        <f>S555+(ckCodingQTable[[#This Row],[ILN]]&lt;"M")</f>
        <v>303</v>
      </c>
      <c r="T556" s="21" t="s">
        <v>2824</v>
      </c>
      <c r="U556" t="s">
        <v>2306</v>
      </c>
      <c r="V556" s="7" t="str">
        <f>HYPERLINK("https://www.ejacket.nsf.gov/ej/showProposal.do?ID="&amp;ckCodingQTable[[#This Row],[prop_id]],"eJ")</f>
        <v>eJ</v>
      </c>
      <c r="W556" t="s">
        <v>2825</v>
      </c>
      <c r="X556" t="s">
        <v>2306</v>
      </c>
      <c r="Y556" t="s">
        <v>2148</v>
      </c>
      <c r="Z556" t="s">
        <v>3703</v>
      </c>
      <c r="AA556" t="s">
        <v>586</v>
      </c>
      <c r="AB556" s="109" t="str">
        <f>HYPERLINK("mailto:"&amp;ckCodingQTable[[#This Row],[email]]&amp;"&amp;subject=Your NSF Proposal:  "&amp;ckCodingQTable[[#This Row],[Div]]&amp;" "&amp;ckCodingQTable[[#This Row],[prop_id]], ckCodingQTable[[#This Row],[email]])</f>
        <v>edemaine@mit.edu</v>
      </c>
      <c r="AC556" s="30">
        <v>43252</v>
      </c>
      <c r="AD556">
        <v>48</v>
      </c>
      <c r="AE556">
        <v>1</v>
      </c>
      <c r="AG556" s="110">
        <v>1</v>
      </c>
      <c r="AH556" t="s">
        <v>4859</v>
      </c>
      <c r="AI556" s="26">
        <v>6.75</v>
      </c>
      <c r="AJ556" s="22">
        <v>43080.599305555559</v>
      </c>
      <c r="AL556">
        <v>4</v>
      </c>
      <c r="AN556" s="110">
        <v>4</v>
      </c>
      <c r="AO556" s="110"/>
      <c r="AP556" s="110"/>
      <c r="AQ556" s="110"/>
      <c r="AR556" s="7" t="str">
        <f>HYPERLINK("https://www.ejacket.nsf.gov/ej/showProposal.do?ID="&amp;ckCodingQTable[[#This Row],[prop_id]],"eJ")</f>
        <v>eJ</v>
      </c>
      <c r="AS556" t="s">
        <v>2829</v>
      </c>
      <c r="AT556" t="s">
        <v>4860</v>
      </c>
      <c r="AU556" t="b">
        <f>IF(ckCodingQTable[[#This Row],[ILN]]="N",SUBSTITUTE(AT555," ","")&lt;&gt;SUBSTITUTE(ckCodingQTable[[#This Row],[prop_titl_txt]]," ",""), FALSE)</f>
        <v>0</v>
      </c>
      <c r="AV556">
        <v>0</v>
      </c>
      <c r="AW556" s="13">
        <v>600000</v>
      </c>
      <c r="AX556" s="13">
        <v>600000</v>
      </c>
      <c r="AY556" s="13"/>
      <c r="AZ556" s="13"/>
      <c r="BA556" s="13"/>
      <c r="BB556" s="13"/>
      <c r="BC556">
        <v>8</v>
      </c>
      <c r="BD556">
        <v>4</v>
      </c>
      <c r="BE556">
        <v>2</v>
      </c>
      <c r="BH556">
        <v>0</v>
      </c>
      <c r="BI556">
        <v>0</v>
      </c>
      <c r="BJ556">
        <v>0</v>
      </c>
      <c r="BK556">
        <v>0</v>
      </c>
      <c r="BL556" t="s">
        <v>4536</v>
      </c>
    </row>
    <row r="557" spans="1:64" x14ac:dyDescent="0.35">
      <c r="A557" s="30"/>
      <c r="B557" s="30">
        <v>43005.448611111111</v>
      </c>
      <c r="C557" t="s">
        <v>2817</v>
      </c>
      <c r="D557" t="s">
        <v>2818</v>
      </c>
      <c r="E557" t="s">
        <v>472</v>
      </c>
      <c r="F557" t="s">
        <v>2819</v>
      </c>
      <c r="G557" t="s">
        <v>2820</v>
      </c>
      <c r="H557" s="21" t="s">
        <v>2821</v>
      </c>
      <c r="I557" s="85">
        <v>1</v>
      </c>
      <c r="J557" s="85">
        <v>0</v>
      </c>
      <c r="K557" t="s">
        <v>2822</v>
      </c>
      <c r="L557" t="s">
        <v>863</v>
      </c>
      <c r="M557" t="s">
        <v>2922</v>
      </c>
      <c r="N557" t="str">
        <f>IF(SUM(ckCodingQTable[[#This Row],[NfmlPIs]:[NnonWhtAsnPIs]])&gt;0,"WMD","")</f>
        <v/>
      </c>
      <c r="O557" t="b">
        <f>_xlfn.XOR(IFERROR(MATCH(ckCodingQTable[[#This Row],[st_code]],EpscorTable[],0)&gt;0,FALSE),IFERROR(FIND("9150",ckCodingQTable[[#This Row],[propPRCs]])&gt;0,FALSE))</f>
        <v>0</v>
      </c>
      <c r="P557" s="21" t="b">
        <f>_xlfn.XOR(ckCodingQTable[[#This Row],[wmd]]&lt;&gt;"",IFERROR(FIND("9102",ckCodingQTable[[#This Row],[propPRCs]])&gt;0,FALSE))</f>
        <v>0</v>
      </c>
      <c r="Q557" t="s">
        <v>4858</v>
      </c>
      <c r="S557" s="106">
        <f>S556+(ckCodingQTable[[#This Row],[ILN]]&lt;"M")</f>
        <v>303</v>
      </c>
      <c r="T557" s="21" t="s">
        <v>2834</v>
      </c>
      <c r="U557" t="s">
        <v>2306</v>
      </c>
      <c r="V557" s="7" t="str">
        <f>HYPERLINK("https://www.ejacket.nsf.gov/ej/showProposal.do?ID="&amp;ckCodingQTable[[#This Row],[prop_id]],"eJ")</f>
        <v>eJ</v>
      </c>
      <c r="W557" t="s">
        <v>2825</v>
      </c>
      <c r="X557" t="s">
        <v>4861</v>
      </c>
      <c r="Y557" t="s">
        <v>4538</v>
      </c>
      <c r="Z557" t="s">
        <v>4539</v>
      </c>
      <c r="AA557" t="s">
        <v>2926</v>
      </c>
      <c r="AB557" s="109" t="str">
        <f>HYPERLINK("mailto:"&amp;ckCodingQTable[[#This Row],[email]]&amp;"&amp;subject=Your NSF Proposal:  "&amp;ckCodingQTable[[#This Row],[Div]]&amp;" "&amp;ckCodingQTable[[#This Row],[prop_id]], ckCodingQTable[[#This Row],[email]])</f>
        <v>hajiagha@cs.umd.edu</v>
      </c>
      <c r="AC557" s="30">
        <v>43252</v>
      </c>
      <c r="AD557">
        <v>48</v>
      </c>
      <c r="AG557" s="110"/>
      <c r="AI557" s="26"/>
      <c r="AJ557" s="22"/>
      <c r="AN557" s="110"/>
      <c r="AO557" s="110"/>
      <c r="AP557" s="110"/>
      <c r="AQ557" s="110"/>
      <c r="AR557" s="7" t="str">
        <f>HYPERLINK("https://www.ejacket.nsf.gov/ej/showProposal.do?ID="&amp;ckCodingQTable[[#This Row],[prop_id]],"eJ")</f>
        <v>eJ</v>
      </c>
      <c r="AS557" t="s">
        <v>2829</v>
      </c>
      <c r="AT557" t="s">
        <v>4860</v>
      </c>
      <c r="AU557" t="b">
        <f>IF(ckCodingQTable[[#This Row],[ILN]]="N",SUBSTITUTE(AT556," ","")&lt;&gt;SUBSTITUTE(ckCodingQTable[[#This Row],[prop_titl_txt]]," ",""), FALSE)</f>
        <v>0</v>
      </c>
      <c r="AV557">
        <v>0</v>
      </c>
      <c r="AW557" s="13">
        <v>600000</v>
      </c>
      <c r="AX557" s="13">
        <v>600000</v>
      </c>
      <c r="AY557" s="13"/>
      <c r="AZ557" s="13">
        <v>12000</v>
      </c>
      <c r="BA557" s="13"/>
      <c r="BB557" s="13"/>
      <c r="BC557">
        <v>8</v>
      </c>
      <c r="BD557">
        <v>4</v>
      </c>
      <c r="BG557">
        <v>4</v>
      </c>
      <c r="BH557">
        <v>0</v>
      </c>
      <c r="BI557">
        <v>0</v>
      </c>
      <c r="BJ557">
        <v>0</v>
      </c>
      <c r="BK557">
        <v>0</v>
      </c>
      <c r="BL557" t="s">
        <v>4541</v>
      </c>
    </row>
    <row r="558" spans="1:64" x14ac:dyDescent="0.35">
      <c r="A558" s="30"/>
      <c r="B558" s="30">
        <v>43005.674305555556</v>
      </c>
      <c r="C558" t="s">
        <v>2817</v>
      </c>
      <c r="D558" t="s">
        <v>2818</v>
      </c>
      <c r="E558" t="s">
        <v>476</v>
      </c>
      <c r="F558" t="s">
        <v>2819</v>
      </c>
      <c r="G558" t="s">
        <v>2820</v>
      </c>
      <c r="H558" s="21" t="s">
        <v>2821</v>
      </c>
      <c r="I558" s="85">
        <v>0</v>
      </c>
      <c r="J558" s="85">
        <v>0</v>
      </c>
      <c r="K558" t="s">
        <v>2822</v>
      </c>
      <c r="L558" t="s">
        <v>948</v>
      </c>
      <c r="M558" t="s">
        <v>2851</v>
      </c>
      <c r="N558" t="str">
        <f>IF(SUM(ckCodingQTable[[#This Row],[NfmlPIs]:[NnonWhtAsnPIs]])&gt;0,"WMD","")</f>
        <v/>
      </c>
      <c r="O558" t="b">
        <f>_xlfn.XOR(IFERROR(MATCH(ckCodingQTable[[#This Row],[st_code]],EpscorTable[],0)&gt;0,FALSE),IFERROR(FIND("9150",ckCodingQTable[[#This Row],[propPRCs]])&gt;0,FALSE))</f>
        <v>0</v>
      </c>
      <c r="P558" s="21" t="b">
        <f>_xlfn.XOR(ckCodingQTable[[#This Row],[wmd]]&lt;&gt;"",IFERROR(FIND("9102",ckCodingQTable[[#This Row],[propPRCs]])&gt;0,FALSE))</f>
        <v>0</v>
      </c>
      <c r="S558" s="106">
        <f>S557+(ckCodingQTable[[#This Row],[ILN]]&lt;"M")</f>
        <v>304</v>
      </c>
      <c r="T558" s="21" t="s">
        <v>2863</v>
      </c>
      <c r="U558" t="s">
        <v>2313</v>
      </c>
      <c r="V558" s="7" t="str">
        <f>HYPERLINK("https://www.ejacket.nsf.gov/ej/showProposal.do?ID="&amp;ckCodingQTable[[#This Row],[prop_id]],"eJ")</f>
        <v>eJ</v>
      </c>
      <c r="W558" t="s">
        <v>2825</v>
      </c>
      <c r="X558" t="s">
        <v>2313</v>
      </c>
      <c r="Y558" t="s">
        <v>2314</v>
      </c>
      <c r="Z558" t="s">
        <v>4862</v>
      </c>
      <c r="AA558" t="s">
        <v>662</v>
      </c>
      <c r="AB558" s="109" t="str">
        <f>HYPERLINK("mailto:"&amp;ckCodingQTable[[#This Row],[email]]&amp;"&amp;subject=Your NSF Proposal:  "&amp;ckCodingQTable[[#This Row],[Div]]&amp;" "&amp;ckCodingQTable[[#This Row],[prop_id]], ckCodingQTable[[#This Row],[email]])</f>
        <v>jr@berkeley.edu</v>
      </c>
      <c r="AC558" s="30">
        <v>43282</v>
      </c>
      <c r="AD558">
        <v>48</v>
      </c>
      <c r="AE558">
        <v>1</v>
      </c>
      <c r="AG558" s="110">
        <v>1</v>
      </c>
      <c r="AH558" t="s">
        <v>4863</v>
      </c>
      <c r="AI558" s="26">
        <v>5</v>
      </c>
      <c r="AJ558" s="22">
        <v>43083.432638888888</v>
      </c>
      <c r="AL558">
        <v>4</v>
      </c>
      <c r="AN558" s="110">
        <v>4</v>
      </c>
      <c r="AO558" s="110"/>
      <c r="AP558" s="110"/>
      <c r="AQ558" s="110"/>
      <c r="AR558" s="7" t="str">
        <f>HYPERLINK("https://www.ejacket.nsf.gov/ej/showProposal.do?ID="&amp;ckCodingQTable[[#This Row],[prop_id]],"eJ")</f>
        <v>eJ</v>
      </c>
      <c r="AS558" t="s">
        <v>2829</v>
      </c>
      <c r="AT558" t="s">
        <v>4864</v>
      </c>
      <c r="AU558" t="b">
        <f>IF(ckCodingQTable[[#This Row],[ILN]]="N",SUBSTITUTE(AT557," ","")&lt;&gt;SUBSTITUTE(ckCodingQTable[[#This Row],[prop_titl_txt]]," ",""), FALSE)</f>
        <v>0</v>
      </c>
      <c r="AV558">
        <v>0</v>
      </c>
      <c r="AW558" s="13">
        <v>1199995</v>
      </c>
      <c r="AX558" s="13">
        <v>1199995</v>
      </c>
      <c r="AY558" s="13"/>
      <c r="AZ558" s="13">
        <v>20900</v>
      </c>
      <c r="BA558" s="13">
        <v>106832</v>
      </c>
      <c r="BB558" s="13"/>
      <c r="BC558">
        <v>8</v>
      </c>
      <c r="BD558">
        <v>8</v>
      </c>
      <c r="BE558">
        <v>4</v>
      </c>
      <c r="BH558">
        <v>0</v>
      </c>
      <c r="BI558">
        <v>0</v>
      </c>
      <c r="BJ558">
        <v>0</v>
      </c>
      <c r="BK558">
        <v>0</v>
      </c>
      <c r="BL558" t="s">
        <v>4865</v>
      </c>
    </row>
    <row r="559" spans="1:64" x14ac:dyDescent="0.35">
      <c r="A559" s="30"/>
      <c r="B559" s="30">
        <v>43005.674305555556</v>
      </c>
      <c r="C559" t="s">
        <v>2868</v>
      </c>
      <c r="D559" t="s">
        <v>2869</v>
      </c>
      <c r="E559" t="s">
        <v>466</v>
      </c>
      <c r="F559" t="s">
        <v>2819</v>
      </c>
      <c r="G559" t="s">
        <v>2820</v>
      </c>
      <c r="H559" s="21" t="s">
        <v>2821</v>
      </c>
      <c r="I559" s="85">
        <v>1</v>
      </c>
      <c r="J559" s="85">
        <v>0</v>
      </c>
      <c r="K559" t="s">
        <v>2883</v>
      </c>
      <c r="L559" t="s">
        <v>838</v>
      </c>
      <c r="M559" t="s">
        <v>2972</v>
      </c>
      <c r="N559" t="str">
        <f>IF(SUM(ckCodingQTable[[#This Row],[NfmlPIs]:[NnonWhtAsnPIs]])&gt;0,"WMD","")</f>
        <v/>
      </c>
      <c r="O559" t="b">
        <f>_xlfn.XOR(IFERROR(MATCH(ckCodingQTable[[#This Row],[st_code]],EpscorTable[],0)&gt;0,FALSE),IFERROR(FIND("9150",ckCodingQTable[[#This Row],[propPRCs]])&gt;0,FALSE))</f>
        <v>0</v>
      </c>
      <c r="P559" s="21" t="b">
        <f>_xlfn.XOR(ckCodingQTable[[#This Row],[wmd]]&lt;&gt;"",IFERROR(FIND("9102",ckCodingQTable[[#This Row],[propPRCs]])&gt;0,FALSE))</f>
        <v>0</v>
      </c>
      <c r="Q559" t="s">
        <v>2884</v>
      </c>
      <c r="S559" s="106">
        <f>S558+(ckCodingQTable[[#This Row],[ILN]]&lt;"M")</f>
        <v>305</v>
      </c>
      <c r="T559" s="21" t="s">
        <v>2863</v>
      </c>
      <c r="U559" t="s">
        <v>2321</v>
      </c>
      <c r="V559" s="7" t="str">
        <f>HYPERLINK("https://www.ejacket.nsf.gov/ej/showProposal.do?ID="&amp;ckCodingQTable[[#This Row],[prop_id]],"eJ")</f>
        <v>eJ</v>
      </c>
      <c r="W559" t="s">
        <v>2871</v>
      </c>
      <c r="X559" t="s">
        <v>2321</v>
      </c>
      <c r="Y559" t="s">
        <v>2322</v>
      </c>
      <c r="Z559" t="s">
        <v>4866</v>
      </c>
      <c r="AA559" t="s">
        <v>4867</v>
      </c>
      <c r="AB559" s="109" t="str">
        <f>HYPERLINK("mailto:"&amp;ckCodingQTable[[#This Row],[email]]&amp;"&amp;subject=Your NSF Proposal:  "&amp;ckCodingQTable[[#This Row],[Div]]&amp;" "&amp;ckCodingQTable[[#This Row],[prop_id]], ckCodingQTable[[#This Row],[email]])</f>
        <v>imh2003@med.cornell.edu</v>
      </c>
      <c r="AC559" s="30">
        <v>43221</v>
      </c>
      <c r="AD559">
        <v>48</v>
      </c>
      <c r="AE559">
        <v>1</v>
      </c>
      <c r="AG559" s="110"/>
      <c r="AH559" t="s">
        <v>3753</v>
      </c>
      <c r="AI559" s="26">
        <v>6.5</v>
      </c>
      <c r="AJ559" s="22">
        <v>43076.42291666667</v>
      </c>
      <c r="AK559" s="21">
        <v>1</v>
      </c>
      <c r="AL559">
        <v>4</v>
      </c>
      <c r="AN559" s="110"/>
      <c r="AO559" s="110"/>
      <c r="AP559" s="110"/>
      <c r="AQ559" s="110"/>
      <c r="AR559" s="7" t="str">
        <f>HYPERLINK("https://www.ejacket.nsf.gov/ej/showProposal.do?ID="&amp;ckCodingQTable[[#This Row],[prop_id]],"eJ")</f>
        <v>eJ</v>
      </c>
      <c r="AS559" t="s">
        <v>2829</v>
      </c>
      <c r="AT559" t="s">
        <v>4868</v>
      </c>
      <c r="AU559" t="b">
        <f>IF(ckCodingQTable[[#This Row],[ILN]]="N",SUBSTITUTE(AT558," ","")&lt;&gt;SUBSTITUTE(ckCodingQTable[[#This Row],[prop_titl_txt]]," ",""), FALSE)</f>
        <v>0</v>
      </c>
      <c r="AV559">
        <v>0</v>
      </c>
      <c r="AW559" s="13">
        <v>1199747</v>
      </c>
      <c r="AX559" s="13">
        <v>1199747</v>
      </c>
      <c r="AY559" s="13"/>
      <c r="AZ559" s="13"/>
      <c r="BA559" s="13">
        <v>154000</v>
      </c>
      <c r="BB559" s="13"/>
      <c r="BC559">
        <v>8</v>
      </c>
      <c r="BD559">
        <v>8</v>
      </c>
      <c r="BG559">
        <v>9.6</v>
      </c>
      <c r="BH559">
        <v>0</v>
      </c>
      <c r="BI559">
        <v>0</v>
      </c>
      <c r="BJ559">
        <v>0</v>
      </c>
      <c r="BK559">
        <v>0</v>
      </c>
      <c r="BL559" t="s">
        <v>4869</v>
      </c>
    </row>
    <row r="560" spans="1:64" x14ac:dyDescent="0.35">
      <c r="A560" s="30"/>
      <c r="B560" s="30">
        <v>43005.675694444442</v>
      </c>
      <c r="C560" t="s">
        <v>2839</v>
      </c>
      <c r="D560" t="s">
        <v>2840</v>
      </c>
      <c r="E560" t="s">
        <v>464</v>
      </c>
      <c r="F560" t="s">
        <v>2819</v>
      </c>
      <c r="G560" t="s">
        <v>2820</v>
      </c>
      <c r="H560" s="21" t="s">
        <v>2821</v>
      </c>
      <c r="I560" s="85">
        <v>1</v>
      </c>
      <c r="J560" s="85">
        <v>0</v>
      </c>
      <c r="L560" t="s">
        <v>2331</v>
      </c>
      <c r="M560" t="s">
        <v>1276</v>
      </c>
      <c r="N560" t="str">
        <f>IF(SUM(ckCodingQTable[[#This Row],[NfmlPIs]:[NnonWhtAsnPIs]])&gt;0,"WMD","")</f>
        <v/>
      </c>
      <c r="O560" t="b">
        <f>_xlfn.XOR(IFERROR(MATCH(ckCodingQTable[[#This Row],[st_code]],EpscorTable[],0)&gt;0,FALSE),IFERROR(FIND("9150",ckCodingQTable[[#This Row],[propPRCs]])&gt;0,FALSE))</f>
        <v>0</v>
      </c>
      <c r="P560" s="21" t="b">
        <f>_xlfn.XOR(ckCodingQTable[[#This Row],[wmd]]&lt;&gt;"",IFERROR(FIND("9102",ckCodingQTable[[#This Row],[propPRCs]])&gt;0,FALSE))</f>
        <v>0</v>
      </c>
      <c r="Q560" t="s">
        <v>485</v>
      </c>
      <c r="S560" s="106">
        <f>S559+(ckCodingQTable[[#This Row],[ILN]]&lt;"M")</f>
        <v>306</v>
      </c>
      <c r="T560" s="21" t="s">
        <v>2863</v>
      </c>
      <c r="U560" t="s">
        <v>2329</v>
      </c>
      <c r="V560" s="7" t="str">
        <f>HYPERLINK("https://www.ejacket.nsf.gov/ej/showProposal.do?ID="&amp;ckCodingQTable[[#This Row],[prop_id]],"eJ")</f>
        <v>eJ</v>
      </c>
      <c r="W560" t="s">
        <v>2841</v>
      </c>
      <c r="X560" t="s">
        <v>2329</v>
      </c>
      <c r="Y560" t="s">
        <v>2330</v>
      </c>
      <c r="Z560" t="s">
        <v>4870</v>
      </c>
      <c r="AA560" t="s">
        <v>592</v>
      </c>
      <c r="AB560" s="109" t="str">
        <f>HYPERLINK("mailto:"&amp;ckCodingQTable[[#This Row],[email]]&amp;"&amp;subject=Your NSF Proposal:  "&amp;ckCodingQTable[[#This Row],[Div]]&amp;" "&amp;ckCodingQTable[[#This Row],[prop_id]], ckCodingQTable[[#This Row],[email]])</f>
        <v>iguvenc@ncsu.edu</v>
      </c>
      <c r="AC560" s="30">
        <v>43235</v>
      </c>
      <c r="AD560">
        <v>36</v>
      </c>
      <c r="AG560" s="110"/>
      <c r="AI560" s="26"/>
      <c r="AJ560" s="22"/>
      <c r="AK560" s="21">
        <v>2</v>
      </c>
      <c r="AN560" s="110"/>
      <c r="AO560" s="110"/>
      <c r="AP560" s="110"/>
      <c r="AQ560" s="110"/>
      <c r="AR560" s="7" t="str">
        <f>HYPERLINK("https://www.ejacket.nsf.gov/ej/showProposal.do?ID="&amp;ckCodingQTable[[#This Row],[prop_id]],"eJ")</f>
        <v>eJ</v>
      </c>
      <c r="AS560" t="s">
        <v>2829</v>
      </c>
      <c r="AT560" t="s">
        <v>4871</v>
      </c>
      <c r="AU560" t="b">
        <f>IF(ckCodingQTable[[#This Row],[ILN]]="N",SUBSTITUTE(AT559," ","")&lt;&gt;SUBSTITUTE(ckCodingQTable[[#This Row],[prop_titl_txt]]," ",""), FALSE)</f>
        <v>0</v>
      </c>
      <c r="AV560">
        <v>0</v>
      </c>
      <c r="AW560" s="13">
        <v>1199999</v>
      </c>
      <c r="AX560" s="13">
        <v>1199999</v>
      </c>
      <c r="AY560" s="13"/>
      <c r="AZ560" s="13"/>
      <c r="BA560" s="13">
        <v>12364</v>
      </c>
      <c r="BB560" s="13"/>
      <c r="BC560">
        <v>15</v>
      </c>
      <c r="BD560">
        <v>15</v>
      </c>
      <c r="BE560">
        <v>2.37</v>
      </c>
      <c r="BH560">
        <v>0</v>
      </c>
      <c r="BI560">
        <v>0</v>
      </c>
      <c r="BJ560">
        <v>0</v>
      </c>
      <c r="BK560">
        <v>0</v>
      </c>
      <c r="BL560" t="s">
        <v>4872</v>
      </c>
    </row>
    <row r="561" spans="1:64" x14ac:dyDescent="0.35">
      <c r="A561" s="30"/>
      <c r="B561" s="30">
        <v>43005.676388888889</v>
      </c>
      <c r="C561" t="s">
        <v>2839</v>
      </c>
      <c r="D561" t="s">
        <v>2840</v>
      </c>
      <c r="E561" t="s">
        <v>462</v>
      </c>
      <c r="F561" t="s">
        <v>2819</v>
      </c>
      <c r="G561" t="s">
        <v>2820</v>
      </c>
      <c r="H561" s="21" t="s">
        <v>2821</v>
      </c>
      <c r="I561" s="85">
        <v>1</v>
      </c>
      <c r="J561" s="85">
        <v>0</v>
      </c>
      <c r="L561" t="s">
        <v>1032</v>
      </c>
      <c r="M561" t="s">
        <v>2856</v>
      </c>
      <c r="N561" t="str">
        <f>IF(SUM(ckCodingQTable[[#This Row],[NfmlPIs]:[NnonWhtAsnPIs]])&gt;0,"WMD","")</f>
        <v>WMD</v>
      </c>
      <c r="O561" t="b">
        <f>_xlfn.XOR(IFERROR(MATCH(ckCodingQTable[[#This Row],[st_code]],EpscorTable[],0)&gt;0,FALSE),IFERROR(FIND("9150",ckCodingQTable[[#This Row],[propPRCs]])&gt;0,FALSE))</f>
        <v>0</v>
      </c>
      <c r="P561" s="21" t="b">
        <f>_xlfn.XOR(ckCodingQTable[[#This Row],[wmd]]&lt;&gt;"",IFERROR(FIND("9102",ckCodingQTable[[#This Row],[propPRCs]])&gt;0,FALSE))</f>
        <v>1</v>
      </c>
      <c r="Q561" t="s">
        <v>485</v>
      </c>
      <c r="S561" s="106">
        <f>S560+(ckCodingQTable[[#This Row],[ILN]]&lt;"M")</f>
        <v>307</v>
      </c>
      <c r="T561" s="21" t="s">
        <v>2863</v>
      </c>
      <c r="U561" t="s">
        <v>2333</v>
      </c>
      <c r="V561" s="7" t="str">
        <f>HYPERLINK("https://www.ejacket.nsf.gov/ej/showProposal.do?ID="&amp;ckCodingQTable[[#This Row],[prop_id]],"eJ")</f>
        <v>eJ</v>
      </c>
      <c r="W561" t="s">
        <v>2841</v>
      </c>
      <c r="X561" t="s">
        <v>2333</v>
      </c>
      <c r="Y561" t="s">
        <v>1106</v>
      </c>
      <c r="Z561" t="s">
        <v>4873</v>
      </c>
      <c r="AA561" t="s">
        <v>2860</v>
      </c>
      <c r="AB561" s="109" t="str">
        <f>HYPERLINK("mailto:"&amp;ckCodingQTable[[#This Row],[email]]&amp;"&amp;subject=Your NSF Proposal:  "&amp;ckCodingQTable[[#This Row],[Div]]&amp;" "&amp;ckCodingQTable[[#This Row],[prop_id]], ckCodingQTable[[#This Row],[email]])</f>
        <v>hs6ms@virginia.edu</v>
      </c>
      <c r="AC561" s="30">
        <v>43191</v>
      </c>
      <c r="AD561">
        <v>36</v>
      </c>
      <c r="AG561" s="110"/>
      <c r="AI561" s="26"/>
      <c r="AJ561" s="22"/>
      <c r="AK561" s="21">
        <v>2</v>
      </c>
      <c r="AN561" s="110"/>
      <c r="AO561" s="110"/>
      <c r="AP561" s="110"/>
      <c r="AQ561" s="110"/>
      <c r="AR561" s="7" t="str">
        <f>HYPERLINK("https://www.ejacket.nsf.gov/ej/showProposal.do?ID="&amp;ckCodingQTable[[#This Row],[prop_id]],"eJ")</f>
        <v>eJ</v>
      </c>
      <c r="AS561" t="s">
        <v>2829</v>
      </c>
      <c r="AT561" t="s">
        <v>4874</v>
      </c>
      <c r="AU561" t="b">
        <f>IF(ckCodingQTable[[#This Row],[ILN]]="N",SUBSTITUTE(AT560," ","")&lt;&gt;SUBSTITUTE(ckCodingQTable[[#This Row],[prop_titl_txt]]," ",""), FALSE)</f>
        <v>0</v>
      </c>
      <c r="AV561">
        <v>0</v>
      </c>
      <c r="AW561" s="13">
        <v>1199751</v>
      </c>
      <c r="AX561" s="13">
        <v>1199751</v>
      </c>
      <c r="AY561" s="13"/>
      <c r="AZ561" s="13">
        <v>27000</v>
      </c>
      <c r="BA561" s="13">
        <v>210627</v>
      </c>
      <c r="BB561" s="13"/>
      <c r="BC561">
        <v>6</v>
      </c>
      <c r="BD561">
        <v>6</v>
      </c>
      <c r="BG561">
        <v>6</v>
      </c>
      <c r="BH561">
        <v>2</v>
      </c>
      <c r="BI561">
        <v>0</v>
      </c>
      <c r="BJ561">
        <v>0</v>
      </c>
      <c r="BK561">
        <v>0</v>
      </c>
      <c r="BL561" t="s">
        <v>4875</v>
      </c>
    </row>
    <row r="562" spans="1:64" x14ac:dyDescent="0.35">
      <c r="A562" s="30"/>
      <c r="B562" s="30">
        <v>43005.677083333336</v>
      </c>
      <c r="C562" t="s">
        <v>2817</v>
      </c>
      <c r="D562" t="s">
        <v>2818</v>
      </c>
      <c r="E562" t="s">
        <v>476</v>
      </c>
      <c r="F562" t="s">
        <v>2819</v>
      </c>
      <c r="G562" t="s">
        <v>2820</v>
      </c>
      <c r="H562" s="21" t="s">
        <v>2821</v>
      </c>
      <c r="I562" s="85">
        <v>1</v>
      </c>
      <c r="J562" s="85">
        <v>0</v>
      </c>
      <c r="K562" t="s">
        <v>2822</v>
      </c>
      <c r="L562" t="s">
        <v>948</v>
      </c>
      <c r="M562" t="s">
        <v>2907</v>
      </c>
      <c r="N562" t="str">
        <f>IF(SUM(ckCodingQTable[[#This Row],[NfmlPIs]:[NnonWhtAsnPIs]])&gt;0,"WMD","")</f>
        <v/>
      </c>
      <c r="O562" t="b">
        <f>_xlfn.XOR(IFERROR(MATCH(ckCodingQTable[[#This Row],[st_code]],EpscorTable[],0)&gt;0,FALSE),IFERROR(FIND("9150",ckCodingQTable[[#This Row],[propPRCs]])&gt;0,FALSE))</f>
        <v>0</v>
      </c>
      <c r="P562" s="21" t="b">
        <f>_xlfn.XOR(ckCodingQTable[[#This Row],[wmd]]&lt;&gt;"",IFERROR(FIND("9102",ckCodingQTable[[#This Row],[propPRCs]])&gt;0,FALSE))</f>
        <v>0</v>
      </c>
      <c r="Q562" t="s">
        <v>3036</v>
      </c>
      <c r="S562" s="106">
        <f>S561+(ckCodingQTable[[#This Row],[ILN]]&lt;"M")</f>
        <v>308</v>
      </c>
      <c r="T562" s="21" t="s">
        <v>2824</v>
      </c>
      <c r="U562" t="s">
        <v>2335</v>
      </c>
      <c r="V562" s="7" t="str">
        <f>HYPERLINK("https://www.ejacket.nsf.gov/ej/showProposal.do?ID="&amp;ckCodingQTable[[#This Row],[prop_id]],"eJ")</f>
        <v>eJ</v>
      </c>
      <c r="W562" t="s">
        <v>2825</v>
      </c>
      <c r="X562" t="s">
        <v>2335</v>
      </c>
      <c r="Y562" t="s">
        <v>2336</v>
      </c>
      <c r="Z562" t="s">
        <v>4876</v>
      </c>
      <c r="AA562" t="s">
        <v>713</v>
      </c>
      <c r="AB562" s="109" t="str">
        <f>HYPERLINK("mailto:"&amp;ckCodingQTable[[#This Row],[email]]&amp;"&amp;subject=Your NSF Proposal:  "&amp;ckCodingQTable[[#This Row],[Div]]&amp;" "&amp;ckCodingQTable[[#This Row],[prop_id]], ckCodingQTable[[#This Row],[email]])</f>
        <v>marouane@umich.edu</v>
      </c>
      <c r="AC562" s="30">
        <v>43282</v>
      </c>
      <c r="AD562">
        <v>48</v>
      </c>
      <c r="AE562">
        <v>1</v>
      </c>
      <c r="AG562" s="110">
        <v>1</v>
      </c>
      <c r="AH562" t="s">
        <v>3226</v>
      </c>
      <c r="AI562" s="26">
        <v>5.5</v>
      </c>
      <c r="AJ562" s="22">
        <v>43083.502083333333</v>
      </c>
      <c r="AL562">
        <v>4</v>
      </c>
      <c r="AN562" s="110">
        <v>4</v>
      </c>
      <c r="AO562" s="110"/>
      <c r="AP562" s="110"/>
      <c r="AQ562" s="110"/>
      <c r="AR562" s="7" t="str">
        <f>HYPERLINK("https://www.ejacket.nsf.gov/ej/showProposal.do?ID="&amp;ckCodingQTable[[#This Row],[prop_id]],"eJ")</f>
        <v>eJ</v>
      </c>
      <c r="AS562" t="s">
        <v>2829</v>
      </c>
      <c r="AT562" t="s">
        <v>4877</v>
      </c>
      <c r="AU562" t="b">
        <f>IF(ckCodingQTable[[#This Row],[ILN]]="N",SUBSTITUTE(AT561," ","")&lt;&gt;SUBSTITUTE(ckCodingQTable[[#This Row],[prop_titl_txt]]," ",""), FALSE)</f>
        <v>0</v>
      </c>
      <c r="AV562">
        <v>0</v>
      </c>
      <c r="AW562" s="13">
        <v>400006</v>
      </c>
      <c r="AX562" s="13">
        <v>400006</v>
      </c>
      <c r="AY562" s="13"/>
      <c r="AZ562" s="13">
        <v>15260</v>
      </c>
      <c r="BA562" s="13"/>
      <c r="BB562" s="13"/>
      <c r="BC562">
        <v>4</v>
      </c>
      <c r="BD562">
        <v>4</v>
      </c>
      <c r="BE562">
        <v>4</v>
      </c>
      <c r="BH562">
        <v>0</v>
      </c>
      <c r="BI562">
        <v>0</v>
      </c>
      <c r="BJ562">
        <v>0</v>
      </c>
      <c r="BK562">
        <v>0</v>
      </c>
      <c r="BL562" t="s">
        <v>4878</v>
      </c>
    </row>
    <row r="563" spans="1:64" x14ac:dyDescent="0.35">
      <c r="A563" s="30"/>
      <c r="B563" s="30">
        <v>43005.450694444444</v>
      </c>
      <c r="C563" t="s">
        <v>2817</v>
      </c>
      <c r="D563" t="s">
        <v>2818</v>
      </c>
      <c r="E563" t="s">
        <v>476</v>
      </c>
      <c r="F563" t="s">
        <v>2819</v>
      </c>
      <c r="G563" t="s">
        <v>2820</v>
      </c>
      <c r="H563" s="21" t="s">
        <v>2821</v>
      </c>
      <c r="I563" s="85">
        <v>1</v>
      </c>
      <c r="J563" s="85">
        <v>0</v>
      </c>
      <c r="K563" t="s">
        <v>2822</v>
      </c>
      <c r="L563" t="s">
        <v>948</v>
      </c>
      <c r="M563" t="s">
        <v>2833</v>
      </c>
      <c r="N563" t="str">
        <f>IF(SUM(ckCodingQTable[[#This Row],[NfmlPIs]:[NnonWhtAsnPIs]])&gt;0,"WMD","")</f>
        <v>WMD</v>
      </c>
      <c r="O563" t="b">
        <f>_xlfn.XOR(IFERROR(MATCH(ckCodingQTable[[#This Row],[st_code]],EpscorTable[],0)&gt;0,FALSE),IFERROR(FIND("9150",ckCodingQTable[[#This Row],[propPRCs]])&gt;0,FALSE))</f>
        <v>0</v>
      </c>
      <c r="P563" s="21" t="b">
        <f>_xlfn.XOR(ckCodingQTable[[#This Row],[wmd]]&lt;&gt;"",IFERROR(FIND("9102",ckCodingQTable[[#This Row],[propPRCs]])&gt;0,FALSE))</f>
        <v>1</v>
      </c>
      <c r="Q563" t="s">
        <v>3036</v>
      </c>
      <c r="S563" s="106">
        <f>S562+(ckCodingQTable[[#This Row],[ILN]]&lt;"M")</f>
        <v>308</v>
      </c>
      <c r="T563" s="21" t="s">
        <v>2834</v>
      </c>
      <c r="U563" t="s">
        <v>2335</v>
      </c>
      <c r="V563" s="7" t="str">
        <f>HYPERLINK("https://www.ejacket.nsf.gov/ej/showProposal.do?ID="&amp;ckCodingQTable[[#This Row],[prop_id]],"eJ")</f>
        <v>eJ</v>
      </c>
      <c r="W563" t="s">
        <v>2825</v>
      </c>
      <c r="X563" t="s">
        <v>4879</v>
      </c>
      <c r="Y563" t="s">
        <v>4096</v>
      </c>
      <c r="Z563" t="s">
        <v>4880</v>
      </c>
      <c r="AA563" t="s">
        <v>562</v>
      </c>
      <c r="AB563" s="109" t="str">
        <f>HYPERLINK("mailto:"&amp;ckCodingQTable[[#This Row],[email]]&amp;"&amp;subject=Your NSF Proposal:  "&amp;ckCodingQTable[[#This Row],[Div]]&amp;" "&amp;ckCodingQTable[[#This Row],[prop_id]], ckCodingQTable[[#This Row],[email]])</f>
        <v>yfcai@cs.drexel.edu</v>
      </c>
      <c r="AC563" s="30">
        <v>43282</v>
      </c>
      <c r="AD563">
        <v>48</v>
      </c>
      <c r="AG563" s="110"/>
      <c r="AI563" s="26"/>
      <c r="AJ563" s="22"/>
      <c r="AN563" s="110"/>
      <c r="AO563" s="110"/>
      <c r="AP563" s="110"/>
      <c r="AQ563" s="110"/>
      <c r="AR563" s="7" t="str">
        <f>HYPERLINK("https://www.ejacket.nsf.gov/ej/showProposal.do?ID="&amp;ckCodingQTable[[#This Row],[prop_id]],"eJ")</f>
        <v>eJ</v>
      </c>
      <c r="AS563" t="s">
        <v>2829</v>
      </c>
      <c r="AT563" t="s">
        <v>4877</v>
      </c>
      <c r="AU563" t="b">
        <f>IF(ckCodingQTable[[#This Row],[ILN]]="N",SUBSTITUTE(AT562," ","")&lt;&gt;SUBSTITUTE(ckCodingQTable[[#This Row],[prop_titl_txt]]," ",""), FALSE)</f>
        <v>0</v>
      </c>
      <c r="AV563">
        <v>0</v>
      </c>
      <c r="AW563" s="13">
        <v>399989</v>
      </c>
      <c r="AX563" s="13">
        <v>399989</v>
      </c>
      <c r="AY563" s="13"/>
      <c r="AZ563" s="13">
        <v>29285</v>
      </c>
      <c r="BA563" s="13"/>
      <c r="BB563" s="13">
        <v>72075</v>
      </c>
      <c r="BC563">
        <v>4</v>
      </c>
      <c r="BD563">
        <v>4</v>
      </c>
      <c r="BG563">
        <v>4</v>
      </c>
      <c r="BH563">
        <v>2</v>
      </c>
      <c r="BI563">
        <v>0</v>
      </c>
      <c r="BJ563">
        <v>0</v>
      </c>
      <c r="BK563">
        <v>0</v>
      </c>
      <c r="BL563" t="s">
        <v>4881</v>
      </c>
    </row>
    <row r="564" spans="1:64" x14ac:dyDescent="0.35">
      <c r="A564" s="30"/>
      <c r="B564" s="30">
        <v>43005.911111111112</v>
      </c>
      <c r="C564" t="s">
        <v>2817</v>
      </c>
      <c r="D564" t="s">
        <v>2818</v>
      </c>
      <c r="E564" t="s">
        <v>476</v>
      </c>
      <c r="F564" t="s">
        <v>2819</v>
      </c>
      <c r="G564" t="s">
        <v>2820</v>
      </c>
      <c r="H564" s="21" t="s">
        <v>2821</v>
      </c>
      <c r="I564" s="85">
        <v>1</v>
      </c>
      <c r="J564" s="85">
        <v>0</v>
      </c>
      <c r="K564" t="s">
        <v>2822</v>
      </c>
      <c r="L564" t="s">
        <v>948</v>
      </c>
      <c r="M564" t="s">
        <v>96</v>
      </c>
      <c r="N564" t="str">
        <f>IF(SUM(ckCodingQTable[[#This Row],[NfmlPIs]:[NnonWhtAsnPIs]])&gt;0,"WMD","")</f>
        <v/>
      </c>
      <c r="O564" t="b">
        <f>_xlfn.XOR(IFERROR(MATCH(ckCodingQTable[[#This Row],[st_code]],EpscorTable[],0)&gt;0,FALSE),IFERROR(FIND("9150",ckCodingQTable[[#This Row],[propPRCs]])&gt;0,FALSE))</f>
        <v>1</v>
      </c>
      <c r="P564" s="21" t="b">
        <f>_xlfn.XOR(ckCodingQTable[[#This Row],[wmd]]&lt;&gt;"",IFERROR(FIND("9102",ckCodingQTable[[#This Row],[propPRCs]])&gt;0,FALSE))</f>
        <v>0</v>
      </c>
      <c r="Q564" t="s">
        <v>3036</v>
      </c>
      <c r="S564" s="106">
        <f>S563+(ckCodingQTable[[#This Row],[ILN]]&lt;"M")</f>
        <v>308</v>
      </c>
      <c r="T564" s="21" t="s">
        <v>2834</v>
      </c>
      <c r="U564" t="s">
        <v>2335</v>
      </c>
      <c r="V564" s="7" t="str">
        <f>HYPERLINK("https://www.ejacket.nsf.gov/ej/showProposal.do?ID="&amp;ckCodingQTable[[#This Row],[prop_id]],"eJ")</f>
        <v>eJ</v>
      </c>
      <c r="W564" t="s">
        <v>2825</v>
      </c>
      <c r="X564" t="s">
        <v>4882</v>
      </c>
      <c r="Y564" t="s">
        <v>4883</v>
      </c>
      <c r="Z564" t="s">
        <v>4884</v>
      </c>
      <c r="AA564" t="s">
        <v>3477</v>
      </c>
      <c r="AB564" s="109" t="str">
        <f>HYPERLINK("mailto:"&amp;ckCodingQTable[[#This Row],[email]]&amp;"&amp;subject=Your NSF Proposal:  "&amp;ckCodingQTable[[#This Row],[Div]]&amp;" "&amp;ckCodingQTable[[#This Row],[prop_id]], ckCodingQTable[[#This Row],[email]])</f>
        <v>kazman@hawaii.edu</v>
      </c>
      <c r="AC564" s="30">
        <v>43282</v>
      </c>
      <c r="AD564">
        <v>48</v>
      </c>
      <c r="AG564" s="110"/>
      <c r="AI564" s="26"/>
      <c r="AJ564" s="22"/>
      <c r="AN564" s="110"/>
      <c r="AO564" s="110"/>
      <c r="AP564" s="110"/>
      <c r="AQ564" s="110"/>
      <c r="AR564" s="7" t="str">
        <f>HYPERLINK("https://www.ejacket.nsf.gov/ej/showProposal.do?ID="&amp;ckCodingQTable[[#This Row],[prop_id]],"eJ")</f>
        <v>eJ</v>
      </c>
      <c r="AS564" t="s">
        <v>2829</v>
      </c>
      <c r="AT564" t="s">
        <v>4885</v>
      </c>
      <c r="AU564" t="b">
        <f>IF(ckCodingQTable[[#This Row],[ILN]]="N",SUBSTITUTE(AT563," ","")&lt;&gt;SUBSTITUTE(ckCodingQTable[[#This Row],[prop_titl_txt]]," ",""), FALSE)</f>
        <v>0</v>
      </c>
      <c r="AV564">
        <v>0</v>
      </c>
      <c r="AW564" s="13">
        <v>399714</v>
      </c>
      <c r="AX564" s="13">
        <v>399714</v>
      </c>
      <c r="AY564" s="13"/>
      <c r="AZ564" s="13">
        <v>16137</v>
      </c>
      <c r="BA564" s="13"/>
      <c r="BB564" s="13"/>
      <c r="BC564">
        <v>4</v>
      </c>
      <c r="BD564">
        <v>4</v>
      </c>
      <c r="BE564">
        <v>4</v>
      </c>
      <c r="BH564">
        <v>0</v>
      </c>
      <c r="BI564">
        <v>0</v>
      </c>
      <c r="BJ564">
        <v>0</v>
      </c>
      <c r="BK564">
        <v>0</v>
      </c>
      <c r="BL564" t="s">
        <v>4886</v>
      </c>
    </row>
    <row r="565" spans="1:64" x14ac:dyDescent="0.35">
      <c r="A565" s="30"/>
      <c r="B565" s="30">
        <v>43005.678472222222</v>
      </c>
      <c r="C565" t="s">
        <v>2839</v>
      </c>
      <c r="D565" t="s">
        <v>2840</v>
      </c>
      <c r="E565" t="s">
        <v>464</v>
      </c>
      <c r="F565" t="s">
        <v>2819</v>
      </c>
      <c r="G565" t="s">
        <v>2820</v>
      </c>
      <c r="H565" s="21" t="s">
        <v>2821</v>
      </c>
      <c r="I565" s="85">
        <v>0</v>
      </c>
      <c r="J565" s="85">
        <v>0</v>
      </c>
      <c r="L565" t="s">
        <v>1119</v>
      </c>
      <c r="M565" t="s">
        <v>2823</v>
      </c>
      <c r="N565" t="str">
        <f>IF(SUM(ckCodingQTable[[#This Row],[NfmlPIs]:[NnonWhtAsnPIs]])&gt;0,"WMD","")</f>
        <v/>
      </c>
      <c r="O565" t="b">
        <f>_xlfn.XOR(IFERROR(MATCH(ckCodingQTable[[#This Row],[st_code]],EpscorTable[],0)&gt;0,FALSE),IFERROR(FIND("9150",ckCodingQTable[[#This Row],[propPRCs]])&gt;0,FALSE))</f>
        <v>0</v>
      </c>
      <c r="P565" s="21" t="b">
        <f>_xlfn.XOR(ckCodingQTable[[#This Row],[wmd]]&lt;&gt;"",IFERROR(FIND("9102",ckCodingQTable[[#This Row],[propPRCs]])&gt;0,FALSE))</f>
        <v>0</v>
      </c>
      <c r="Q565" t="s">
        <v>485</v>
      </c>
      <c r="S565" s="106">
        <f>S564+(ckCodingQTable[[#This Row],[ILN]]&lt;"M")</f>
        <v>309</v>
      </c>
      <c r="T565" s="21" t="s">
        <v>2824</v>
      </c>
      <c r="U565" t="s">
        <v>2343</v>
      </c>
      <c r="V565" s="7" t="str">
        <f>HYPERLINK("https://www.ejacket.nsf.gov/ej/showProposal.do?ID="&amp;ckCodingQTable[[#This Row],[prop_id]],"eJ")</f>
        <v>eJ</v>
      </c>
      <c r="W565" t="s">
        <v>2841</v>
      </c>
      <c r="X565" t="s">
        <v>2343</v>
      </c>
      <c r="Y565" t="s">
        <v>2344</v>
      </c>
      <c r="Z565" t="s">
        <v>4887</v>
      </c>
      <c r="AA565" t="s">
        <v>4614</v>
      </c>
      <c r="AB565" s="109" t="str">
        <f>HYPERLINK("mailto:"&amp;ckCodingQTable[[#This Row],[email]]&amp;"&amp;subject=Your NSF Proposal:  "&amp;ckCodingQTable[[#This Row],[Div]]&amp;" "&amp;ckCodingQTable[[#This Row],[prop_id]], ckCodingQTable[[#This Row],[email]])</f>
        <v>sshakkot@tamu.edu</v>
      </c>
      <c r="AC565" s="30">
        <v>43282</v>
      </c>
      <c r="AD565">
        <v>36</v>
      </c>
      <c r="AG565" s="110"/>
      <c r="AI565" s="26"/>
      <c r="AJ565" s="22"/>
      <c r="AK565" s="21">
        <v>1</v>
      </c>
      <c r="AN565" s="110"/>
      <c r="AO565" s="110"/>
      <c r="AP565" s="110"/>
      <c r="AQ565" s="110"/>
      <c r="AR565" s="7" t="str">
        <f>HYPERLINK("https://www.ejacket.nsf.gov/ej/showProposal.do?ID="&amp;ckCodingQTable[[#This Row],[prop_id]],"eJ")</f>
        <v>eJ</v>
      </c>
      <c r="AS565" t="s">
        <v>2829</v>
      </c>
      <c r="AT565" t="s">
        <v>4888</v>
      </c>
      <c r="AU565" t="b">
        <f>IF(ckCodingQTable[[#This Row],[ILN]]="N",SUBSTITUTE(AT564," ","")&lt;&gt;SUBSTITUTE(ckCodingQTable[[#This Row],[prop_titl_txt]]," ",""), FALSE)</f>
        <v>0</v>
      </c>
      <c r="AV565">
        <v>0</v>
      </c>
      <c r="AW565" s="13">
        <v>900000</v>
      </c>
      <c r="AX565" s="13">
        <v>900000</v>
      </c>
      <c r="AY565" s="13"/>
      <c r="AZ565" s="13"/>
      <c r="BA565" s="13"/>
      <c r="BB565" s="13"/>
      <c r="BC565">
        <v>12</v>
      </c>
      <c r="BD565">
        <v>9</v>
      </c>
      <c r="BG565">
        <v>8.1</v>
      </c>
      <c r="BH565">
        <v>0</v>
      </c>
      <c r="BI565">
        <v>0</v>
      </c>
      <c r="BJ565">
        <v>0</v>
      </c>
      <c r="BK565">
        <v>0</v>
      </c>
      <c r="BL565" t="s">
        <v>4889</v>
      </c>
    </row>
    <row r="566" spans="1:64" x14ac:dyDescent="0.35">
      <c r="A566" s="30"/>
      <c r="B566" s="30">
        <v>43005.65347222222</v>
      </c>
      <c r="C566" t="s">
        <v>2839</v>
      </c>
      <c r="D566" t="s">
        <v>2840</v>
      </c>
      <c r="E566" t="s">
        <v>464</v>
      </c>
      <c r="F566" t="s">
        <v>2819</v>
      </c>
      <c r="G566" t="s">
        <v>2820</v>
      </c>
      <c r="H566" s="21" t="s">
        <v>2821</v>
      </c>
      <c r="I566" s="85">
        <v>0</v>
      </c>
      <c r="J566" s="85">
        <v>0</v>
      </c>
      <c r="L566" t="s">
        <v>1119</v>
      </c>
      <c r="M566" t="s">
        <v>2851</v>
      </c>
      <c r="N566" t="str">
        <f>IF(SUM(ckCodingQTable[[#This Row],[NfmlPIs]:[NnonWhtAsnPIs]])&gt;0,"WMD","")</f>
        <v/>
      </c>
      <c r="O566" t="b">
        <f>_xlfn.XOR(IFERROR(MATCH(ckCodingQTable[[#This Row],[st_code]],EpscorTable[],0)&gt;0,FALSE),IFERROR(FIND("9150",ckCodingQTable[[#This Row],[propPRCs]])&gt;0,FALSE))</f>
        <v>0</v>
      </c>
      <c r="P566" s="21" t="b">
        <f>_xlfn.XOR(ckCodingQTable[[#This Row],[wmd]]&lt;&gt;"",IFERROR(FIND("9102",ckCodingQTable[[#This Row],[propPRCs]])&gt;0,FALSE))</f>
        <v>0</v>
      </c>
      <c r="Q566" t="s">
        <v>485</v>
      </c>
      <c r="S566" s="106">
        <f>S565+(ckCodingQTable[[#This Row],[ILN]]&lt;"M")</f>
        <v>309</v>
      </c>
      <c r="T566" s="21" t="s">
        <v>2834</v>
      </c>
      <c r="U566" t="s">
        <v>2343</v>
      </c>
      <c r="V566" s="7" t="str">
        <f>HYPERLINK("https://www.ejacket.nsf.gov/ej/showProposal.do?ID="&amp;ckCodingQTable[[#This Row],[prop_id]],"eJ")</f>
        <v>eJ</v>
      </c>
      <c r="W566" t="s">
        <v>2841</v>
      </c>
      <c r="X566" t="s">
        <v>4890</v>
      </c>
      <c r="Y566" t="s">
        <v>4891</v>
      </c>
      <c r="Z566" t="s">
        <v>4892</v>
      </c>
      <c r="AA566" t="s">
        <v>668</v>
      </c>
      <c r="AB566" s="109" t="str">
        <f>HYPERLINK("mailto:"&amp;ckCodingQTable[[#This Row],[email]]&amp;"&amp;subject=Your NSF Proposal:  "&amp;ckCodingQTable[[#This Row],[Div]]&amp;" "&amp;ckCodingQTable[[#This Row],[prop_id]], ckCodingQTable[[#This Row],[email]])</f>
        <v>Amogh@caida.org</v>
      </c>
      <c r="AC566" s="30">
        <v>43282</v>
      </c>
      <c r="AD566">
        <v>36</v>
      </c>
      <c r="AG566" s="110"/>
      <c r="AI566" s="26"/>
      <c r="AJ566" s="22"/>
      <c r="AN566" s="110"/>
      <c r="AO566" s="110"/>
      <c r="AP566" s="110"/>
      <c r="AQ566" s="110"/>
      <c r="AR566" s="7" t="str">
        <f>HYPERLINK("https://www.ejacket.nsf.gov/ej/showProposal.do?ID="&amp;ckCodingQTable[[#This Row],[prop_id]],"eJ")</f>
        <v>eJ</v>
      </c>
      <c r="AS566" t="s">
        <v>2829</v>
      </c>
      <c r="AT566" t="s">
        <v>4888</v>
      </c>
      <c r="AU566" t="b">
        <f>IF(ckCodingQTable[[#This Row],[ILN]]="N",SUBSTITUTE(AT565," ","")&lt;&gt;SUBSTITUTE(ckCodingQTable[[#This Row],[prop_titl_txt]]," ",""), FALSE)</f>
        <v>0</v>
      </c>
      <c r="AV566">
        <v>0</v>
      </c>
      <c r="AW566" s="13">
        <v>300000</v>
      </c>
      <c r="AX566" s="13">
        <v>300000</v>
      </c>
      <c r="AY566" s="13"/>
      <c r="AZ566" s="13"/>
      <c r="BA566" s="13"/>
      <c r="BB566" s="13"/>
      <c r="BC566">
        <v>3</v>
      </c>
      <c r="BD566">
        <v>3</v>
      </c>
      <c r="BF566">
        <v>4.8</v>
      </c>
      <c r="BH566">
        <v>0</v>
      </c>
      <c r="BI566">
        <v>0</v>
      </c>
      <c r="BJ566">
        <v>0</v>
      </c>
      <c r="BK566">
        <v>0</v>
      </c>
      <c r="BL566" t="s">
        <v>4893</v>
      </c>
    </row>
    <row r="567" spans="1:64" x14ac:dyDescent="0.35">
      <c r="A567" s="30"/>
      <c r="B567" s="30">
        <v>43005.681250000001</v>
      </c>
      <c r="C567" t="s">
        <v>2868</v>
      </c>
      <c r="D567" t="s">
        <v>2869</v>
      </c>
      <c r="E567" t="s">
        <v>470</v>
      </c>
      <c r="F567" t="s">
        <v>2819</v>
      </c>
      <c r="G567" t="s">
        <v>2820</v>
      </c>
      <c r="H567" s="21" t="s">
        <v>2821</v>
      </c>
      <c r="I567" s="85">
        <v>1</v>
      </c>
      <c r="J567" s="85">
        <v>0</v>
      </c>
      <c r="K567" t="s">
        <v>2902</v>
      </c>
      <c r="L567" t="s">
        <v>1229</v>
      </c>
      <c r="M567" t="s">
        <v>2833</v>
      </c>
      <c r="N567" t="str">
        <f>IF(SUM(ckCodingQTable[[#This Row],[NfmlPIs]:[NnonWhtAsnPIs]])&gt;0,"WMD","")</f>
        <v>WMD</v>
      </c>
      <c r="O567" t="b">
        <f>_xlfn.XOR(IFERROR(MATCH(ckCodingQTable[[#This Row],[st_code]],EpscorTable[],0)&gt;0,FALSE),IFERROR(FIND("9150",ckCodingQTable[[#This Row],[propPRCs]])&gt;0,FALSE))</f>
        <v>0</v>
      </c>
      <c r="P567" s="21" t="b">
        <f>_xlfn.XOR(ckCodingQTable[[#This Row],[wmd]]&lt;&gt;"",IFERROR(FIND("9102",ckCodingQTable[[#This Row],[propPRCs]])&gt;0,FALSE))</f>
        <v>1</v>
      </c>
      <c r="Q567" t="s">
        <v>2903</v>
      </c>
      <c r="S567" s="106">
        <f>S566+(ckCodingQTable[[#This Row],[ILN]]&lt;"M")</f>
        <v>310</v>
      </c>
      <c r="T567" s="21" t="s">
        <v>2824</v>
      </c>
      <c r="U567" t="s">
        <v>2346</v>
      </c>
      <c r="V567" s="7" t="str">
        <f>HYPERLINK("https://www.ejacket.nsf.gov/ej/showProposal.do?ID="&amp;ckCodingQTable[[#This Row],[prop_id]],"eJ")</f>
        <v>eJ</v>
      </c>
      <c r="W567" t="s">
        <v>2871</v>
      </c>
      <c r="X567" t="s">
        <v>2346</v>
      </c>
      <c r="Y567" t="s">
        <v>1668</v>
      </c>
      <c r="Z567" t="s">
        <v>3930</v>
      </c>
      <c r="AA567" t="s">
        <v>542</v>
      </c>
      <c r="AB567" s="109" t="str">
        <f>HYPERLINK("mailto:"&amp;ckCodingQTable[[#This Row],[email]]&amp;"&amp;subject=Your NSF Proposal:  "&amp;ckCodingQTable[[#This Row],[Div]]&amp;" "&amp;ckCodingQTable[[#This Row],[prop_id]], ckCodingQTable[[#This Row],[email]])</f>
        <v>sycara@cs.cmu.edu</v>
      </c>
      <c r="AC567" s="30">
        <v>43282</v>
      </c>
      <c r="AD567">
        <v>36</v>
      </c>
      <c r="AG567" s="110"/>
      <c r="AI567" s="26"/>
      <c r="AJ567" s="22"/>
      <c r="AN567" s="110"/>
      <c r="AO567" s="110"/>
      <c r="AP567" s="110"/>
      <c r="AQ567" s="110"/>
      <c r="AR567" s="7" t="str">
        <f>HYPERLINK("https://www.ejacket.nsf.gov/ej/showProposal.do?ID="&amp;ckCodingQTable[[#This Row],[prop_id]],"eJ")</f>
        <v>eJ</v>
      </c>
      <c r="AS567" t="s">
        <v>2829</v>
      </c>
      <c r="AT567" t="s">
        <v>4894</v>
      </c>
      <c r="AU567" t="b">
        <f>IF(ckCodingQTable[[#This Row],[ILN]]="N",SUBSTITUTE(AT566," ","")&lt;&gt;SUBSTITUTE(ckCodingQTable[[#This Row],[prop_titl_txt]]," ",""), FALSE)</f>
        <v>0</v>
      </c>
      <c r="AV567">
        <v>0</v>
      </c>
      <c r="AW567" s="13">
        <v>614387</v>
      </c>
      <c r="AX567" s="13">
        <v>614387</v>
      </c>
      <c r="AY567" s="13"/>
      <c r="AZ567" s="13">
        <v>25036</v>
      </c>
      <c r="BA567" s="13">
        <v>200909</v>
      </c>
      <c r="BB567" s="13"/>
      <c r="BD567">
        <v>3</v>
      </c>
      <c r="BE567">
        <v>0.75</v>
      </c>
      <c r="BF567">
        <v>2.25</v>
      </c>
      <c r="BH567">
        <v>1</v>
      </c>
      <c r="BI567">
        <v>0</v>
      </c>
      <c r="BJ567">
        <v>0</v>
      </c>
      <c r="BK567">
        <v>0</v>
      </c>
      <c r="BL567" t="s">
        <v>3932</v>
      </c>
    </row>
    <row r="568" spans="1:64" x14ac:dyDescent="0.35">
      <c r="A568" s="30"/>
      <c r="B568" s="30">
        <v>43005.536805555559</v>
      </c>
      <c r="C568" t="s">
        <v>2868</v>
      </c>
      <c r="D568" t="s">
        <v>2869</v>
      </c>
      <c r="E568" t="s">
        <v>470</v>
      </c>
      <c r="F568" t="s">
        <v>2819</v>
      </c>
      <c r="G568" t="s">
        <v>2820</v>
      </c>
      <c r="H568" s="21" t="s">
        <v>2821</v>
      </c>
      <c r="I568" s="85">
        <v>1</v>
      </c>
      <c r="J568" s="85">
        <v>0</v>
      </c>
      <c r="K568" t="s">
        <v>2902</v>
      </c>
      <c r="L568" t="s">
        <v>1229</v>
      </c>
      <c r="M568" t="s">
        <v>2833</v>
      </c>
      <c r="N568" t="str">
        <f>IF(SUM(ckCodingQTable[[#This Row],[NfmlPIs]:[NnonWhtAsnPIs]])&gt;0,"WMD","")</f>
        <v/>
      </c>
      <c r="O568" t="b">
        <f>_xlfn.XOR(IFERROR(MATCH(ckCodingQTable[[#This Row],[st_code]],EpscorTable[],0)&gt;0,FALSE),IFERROR(FIND("9150",ckCodingQTable[[#This Row],[propPRCs]])&gt;0,FALSE))</f>
        <v>0</v>
      </c>
      <c r="P568" s="21" t="b">
        <f>_xlfn.XOR(ckCodingQTable[[#This Row],[wmd]]&lt;&gt;"",IFERROR(FIND("9102",ckCodingQTable[[#This Row],[propPRCs]])&gt;0,FALSE))</f>
        <v>0</v>
      </c>
      <c r="Q568" t="s">
        <v>2903</v>
      </c>
      <c r="S568" s="106">
        <f>S567+(ckCodingQTable[[#This Row],[ILN]]&lt;"M")</f>
        <v>310</v>
      </c>
      <c r="T568" s="21" t="s">
        <v>2834</v>
      </c>
      <c r="U568" t="s">
        <v>2346</v>
      </c>
      <c r="V568" s="7" t="str">
        <f>HYPERLINK("https://www.ejacket.nsf.gov/ej/showProposal.do?ID="&amp;ckCodingQTable[[#This Row],[prop_id]],"eJ")</f>
        <v>eJ</v>
      </c>
      <c r="W568" t="s">
        <v>2871</v>
      </c>
      <c r="X568" t="s">
        <v>4895</v>
      </c>
      <c r="Y568" t="s">
        <v>3934</v>
      </c>
      <c r="Z568" t="s">
        <v>3005</v>
      </c>
      <c r="AA568" t="s">
        <v>3095</v>
      </c>
      <c r="AB568" s="109" t="str">
        <f>HYPERLINK("mailto:"&amp;ckCodingQTable[[#This Row],[email]]&amp;"&amp;subject=Your NSF Proposal:  "&amp;ckCodingQTable[[#This Row],[Div]]&amp;" "&amp;ckCodingQTable[[#This Row],[prop_id]], ckCodingQTable[[#This Row],[email]])</f>
        <v>ml@sis.pitt.edu</v>
      </c>
      <c r="AC568" s="30">
        <v>43282</v>
      </c>
      <c r="AD568">
        <v>36</v>
      </c>
      <c r="AG568" s="110"/>
      <c r="AI568" s="26"/>
      <c r="AJ568" s="22"/>
      <c r="AN568" s="110"/>
      <c r="AO568" s="110"/>
      <c r="AP568" s="110"/>
      <c r="AQ568" s="110"/>
      <c r="AR568" s="7" t="str">
        <f>HYPERLINK("https://www.ejacket.nsf.gov/ej/showProposal.do?ID="&amp;ckCodingQTable[[#This Row],[prop_id]],"eJ")</f>
        <v>eJ</v>
      </c>
      <c r="AS568" t="s">
        <v>2829</v>
      </c>
      <c r="AT568" t="s">
        <v>4896</v>
      </c>
      <c r="AU568" t="b">
        <f>IF(ckCodingQTable[[#This Row],[ILN]]="N",SUBSTITUTE(AT567," ","")&lt;&gt;SUBSTITUTE(ckCodingQTable[[#This Row],[prop_titl_txt]]," ",""), FALSE)</f>
        <v>0</v>
      </c>
      <c r="AV568">
        <v>0</v>
      </c>
      <c r="AW568" s="13">
        <v>438544</v>
      </c>
      <c r="AX568" s="13">
        <v>438544</v>
      </c>
      <c r="AY568" s="13"/>
      <c r="AZ568" s="13">
        <v>18000</v>
      </c>
      <c r="BA568" s="13"/>
      <c r="BB568" s="13"/>
      <c r="BC568">
        <v>3</v>
      </c>
      <c r="BD568">
        <v>3</v>
      </c>
      <c r="BE568">
        <v>6</v>
      </c>
      <c r="BH568">
        <v>0</v>
      </c>
      <c r="BI568">
        <v>0</v>
      </c>
      <c r="BJ568">
        <v>0</v>
      </c>
      <c r="BK568">
        <v>0</v>
      </c>
      <c r="BL568" t="s">
        <v>3936</v>
      </c>
    </row>
    <row r="569" spans="1:64" x14ac:dyDescent="0.35">
      <c r="A569" s="30"/>
      <c r="B569" s="30">
        <v>43005.681944444441</v>
      </c>
      <c r="C569" t="s">
        <v>2817</v>
      </c>
      <c r="D569" t="s">
        <v>2818</v>
      </c>
      <c r="E569" t="s">
        <v>476</v>
      </c>
      <c r="F569" t="s">
        <v>2819</v>
      </c>
      <c r="G569" t="s">
        <v>2820</v>
      </c>
      <c r="H569" s="21" t="s">
        <v>2821</v>
      </c>
      <c r="I569" s="85">
        <v>1</v>
      </c>
      <c r="J569" s="85">
        <v>0</v>
      </c>
      <c r="K569" t="s">
        <v>2822</v>
      </c>
      <c r="L569" t="s">
        <v>912</v>
      </c>
      <c r="M569" t="s">
        <v>2922</v>
      </c>
      <c r="N569" t="str">
        <f>IF(SUM(ckCodingQTable[[#This Row],[NfmlPIs]:[NnonWhtAsnPIs]])&gt;0,"WMD","")</f>
        <v/>
      </c>
      <c r="O569" t="b">
        <f>_xlfn.XOR(IFERROR(MATCH(ckCodingQTable[[#This Row],[st_code]],EpscorTable[],0)&gt;0,FALSE),IFERROR(FIND("9150",ckCodingQTable[[#This Row],[propPRCs]])&gt;0,FALSE))</f>
        <v>0</v>
      </c>
      <c r="P569" s="21" t="b">
        <f>_xlfn.XOR(ckCodingQTable[[#This Row],[wmd]]&lt;&gt;"",IFERROR(FIND("9102",ckCodingQTable[[#This Row],[propPRCs]])&gt;0,FALSE))</f>
        <v>0</v>
      </c>
      <c r="Q569" t="s">
        <v>3009</v>
      </c>
      <c r="S569" s="106">
        <f>S568+(ckCodingQTable[[#This Row],[ILN]]&lt;"M")</f>
        <v>311</v>
      </c>
      <c r="T569" s="21" t="s">
        <v>2863</v>
      </c>
      <c r="U569" t="s">
        <v>2348</v>
      </c>
      <c r="V569" s="7" t="str">
        <f>HYPERLINK("https://www.ejacket.nsf.gov/ej/showProposal.do?ID="&amp;ckCodingQTable[[#This Row],[prop_id]],"eJ")</f>
        <v>eJ</v>
      </c>
      <c r="W569" t="s">
        <v>2825</v>
      </c>
      <c r="X569" t="s">
        <v>2348</v>
      </c>
      <c r="Y569" t="s">
        <v>2349</v>
      </c>
      <c r="Z569" t="s">
        <v>3711</v>
      </c>
      <c r="AA569" t="s">
        <v>2926</v>
      </c>
      <c r="AB569" s="109" t="str">
        <f>HYPERLINK("mailto:"&amp;ckCodingQTable[[#This Row],[email]]&amp;"&amp;subject=Your NSF Proposal:  "&amp;ckCodingQTable[[#This Row],[Div]]&amp;" "&amp;ckCodingQTable[[#This Row],[prop_id]], ckCodingQTable[[#This Row],[email]])</f>
        <v>yeung@umd.edu</v>
      </c>
      <c r="AC569" s="30">
        <v>43252</v>
      </c>
      <c r="AD569">
        <v>48</v>
      </c>
      <c r="AE569">
        <v>1</v>
      </c>
      <c r="AG569" s="110">
        <v>1</v>
      </c>
      <c r="AH569" t="s">
        <v>4163</v>
      </c>
      <c r="AI569" s="26">
        <v>4.25</v>
      </c>
      <c r="AJ569" s="22">
        <v>43068.007638888892</v>
      </c>
      <c r="AK569" s="21">
        <v>1</v>
      </c>
      <c r="AL569">
        <v>4</v>
      </c>
      <c r="AN569" s="110">
        <v>4</v>
      </c>
      <c r="AO569" s="110"/>
      <c r="AP569" s="110"/>
      <c r="AQ569" s="110"/>
      <c r="AR569" s="7" t="str">
        <f>HYPERLINK("https://www.ejacket.nsf.gov/ej/showProposal.do?ID="&amp;ckCodingQTable[[#This Row],[prop_id]],"eJ")</f>
        <v>eJ</v>
      </c>
      <c r="AS569" t="s">
        <v>2829</v>
      </c>
      <c r="AT569" t="s">
        <v>4897</v>
      </c>
      <c r="AU569" t="b">
        <f>IF(ckCodingQTable[[#This Row],[ILN]]="N",SUBSTITUTE(AT568," ","")&lt;&gt;SUBSTITUTE(ckCodingQTable[[#This Row],[prop_titl_txt]]," ",""), FALSE)</f>
        <v>0</v>
      </c>
      <c r="AV569">
        <v>0</v>
      </c>
      <c r="AW569" s="13">
        <v>1200000</v>
      </c>
      <c r="AX569" s="13">
        <v>1200000</v>
      </c>
      <c r="AY569" s="13"/>
      <c r="AZ569" s="13"/>
      <c r="BA569" s="13"/>
      <c r="BB569" s="13"/>
      <c r="BC569">
        <v>12</v>
      </c>
      <c r="BD569">
        <v>8</v>
      </c>
      <c r="BE569">
        <v>8</v>
      </c>
      <c r="BH569">
        <v>0</v>
      </c>
      <c r="BI569">
        <v>0</v>
      </c>
      <c r="BJ569">
        <v>0</v>
      </c>
      <c r="BK569">
        <v>0</v>
      </c>
      <c r="BL569" t="s">
        <v>4898</v>
      </c>
    </row>
    <row r="570" spans="1:64" x14ac:dyDescent="0.35">
      <c r="A570" s="30"/>
      <c r="B570" s="30">
        <v>43005.681944444441</v>
      </c>
      <c r="C570" t="s">
        <v>2817</v>
      </c>
      <c r="D570" t="s">
        <v>2818</v>
      </c>
      <c r="E570" t="s">
        <v>476</v>
      </c>
      <c r="F570" t="s">
        <v>2819</v>
      </c>
      <c r="G570" t="s">
        <v>2820</v>
      </c>
      <c r="H570" s="21" t="s">
        <v>2821</v>
      </c>
      <c r="I570" s="85">
        <v>1</v>
      </c>
      <c r="J570" s="85">
        <v>0</v>
      </c>
      <c r="K570" t="s">
        <v>2822</v>
      </c>
      <c r="L570" t="s">
        <v>727</v>
      </c>
      <c r="M570" t="s">
        <v>3254</v>
      </c>
      <c r="N570" t="str">
        <f>IF(SUM(ckCodingQTable[[#This Row],[NfmlPIs]:[NnonWhtAsnPIs]])&gt;0,"WMD","")</f>
        <v/>
      </c>
      <c r="O570" t="b">
        <f>_xlfn.XOR(IFERROR(MATCH(ckCodingQTable[[#This Row],[st_code]],EpscorTable[],0)&gt;0,FALSE),IFERROR(FIND("9150",ckCodingQTable[[#This Row],[propPRCs]])&gt;0,FALSE))</f>
        <v>0</v>
      </c>
      <c r="P570" s="21" t="b">
        <f>_xlfn.XOR(ckCodingQTable[[#This Row],[wmd]]&lt;&gt;"",IFERROR(FIND("9102",ckCodingQTable[[#This Row],[propPRCs]])&gt;0,FALSE))</f>
        <v>0</v>
      </c>
      <c r="Q570" t="s">
        <v>2832</v>
      </c>
      <c r="S570" s="106">
        <f>S569+(ckCodingQTable[[#This Row],[ILN]]&lt;"M")</f>
        <v>312</v>
      </c>
      <c r="T570" s="21" t="s">
        <v>2824</v>
      </c>
      <c r="U570" t="s">
        <v>2356</v>
      </c>
      <c r="V570" s="7" t="str">
        <f>HYPERLINK("https://www.ejacket.nsf.gov/ej/showProposal.do?ID="&amp;ckCodingQTable[[#This Row],[prop_id]],"eJ")</f>
        <v>eJ</v>
      </c>
      <c r="W570" t="s">
        <v>2825</v>
      </c>
      <c r="X570" t="s">
        <v>2356</v>
      </c>
      <c r="Y570" t="s">
        <v>2357</v>
      </c>
      <c r="Z570" t="s">
        <v>4599</v>
      </c>
      <c r="AA570" t="s">
        <v>3257</v>
      </c>
      <c r="AB570" s="109" t="str">
        <f>HYPERLINK("mailto:"&amp;ckCodingQTable[[#This Row],[email]]&amp;"&amp;subject=Your NSF Proposal:  "&amp;ckCodingQTable[[#This Row],[Div]]&amp;" "&amp;ckCodingQTable[[#This Row],[prop_id]], ckCodingQTable[[#This Row],[email]])</f>
        <v>loris@cs.wisc.edu</v>
      </c>
      <c r="AC570" s="30">
        <v>43344</v>
      </c>
      <c r="AD570">
        <v>48</v>
      </c>
      <c r="AE570">
        <v>1</v>
      </c>
      <c r="AG570" s="110">
        <v>1</v>
      </c>
      <c r="AH570" t="s">
        <v>4160</v>
      </c>
      <c r="AI570" s="26">
        <v>7.75</v>
      </c>
      <c r="AJ570" s="22">
        <v>43076.364583333336</v>
      </c>
      <c r="AL570">
        <v>4</v>
      </c>
      <c r="AN570" s="110">
        <v>4</v>
      </c>
      <c r="AO570" s="110"/>
      <c r="AP570" s="110"/>
      <c r="AQ570" s="110"/>
      <c r="AR570" s="7" t="str">
        <f>HYPERLINK("https://www.ejacket.nsf.gov/ej/showProposal.do?ID="&amp;ckCodingQTable[[#This Row],[prop_id]],"eJ")</f>
        <v>eJ</v>
      </c>
      <c r="AS570" t="s">
        <v>2829</v>
      </c>
      <c r="AT570" t="s">
        <v>4899</v>
      </c>
      <c r="AU570" t="b">
        <f>IF(ckCodingQTable[[#This Row],[ILN]]="N",SUBSTITUTE(AT569," ","")&lt;&gt;SUBSTITUTE(ckCodingQTable[[#This Row],[prop_titl_txt]]," ",""), FALSE)</f>
        <v>0</v>
      </c>
      <c r="AV570">
        <v>0</v>
      </c>
      <c r="AW570" s="13">
        <v>600000</v>
      </c>
      <c r="AX570" s="13">
        <v>600000</v>
      </c>
      <c r="AY570" s="13"/>
      <c r="AZ570" s="13">
        <v>4000</v>
      </c>
      <c r="BA570" s="13"/>
      <c r="BB570" s="13"/>
      <c r="BC570">
        <v>7</v>
      </c>
      <c r="BD570">
        <v>4</v>
      </c>
      <c r="BE570">
        <v>4</v>
      </c>
      <c r="BH570">
        <v>0</v>
      </c>
      <c r="BI570">
        <v>0</v>
      </c>
      <c r="BJ570">
        <v>0</v>
      </c>
      <c r="BK570">
        <v>0</v>
      </c>
      <c r="BL570" t="s">
        <v>4601</v>
      </c>
    </row>
    <row r="571" spans="1:64" x14ac:dyDescent="0.35">
      <c r="A571" s="30"/>
      <c r="B571" s="30">
        <v>43005.490972222222</v>
      </c>
      <c r="C571" t="s">
        <v>2817</v>
      </c>
      <c r="D571" t="s">
        <v>2818</v>
      </c>
      <c r="E571" t="s">
        <v>476</v>
      </c>
      <c r="F571" t="s">
        <v>2819</v>
      </c>
      <c r="G571" t="s">
        <v>2820</v>
      </c>
      <c r="H571" s="21" t="s">
        <v>2821</v>
      </c>
      <c r="I571" s="85">
        <v>1</v>
      </c>
      <c r="J571" s="85">
        <v>0</v>
      </c>
      <c r="K571" t="s">
        <v>2822</v>
      </c>
      <c r="L571" t="s">
        <v>727</v>
      </c>
      <c r="M571" t="s">
        <v>2851</v>
      </c>
      <c r="N571" t="str">
        <f>IF(SUM(ckCodingQTable[[#This Row],[NfmlPIs]:[NnonWhtAsnPIs]])&gt;0,"WMD","")</f>
        <v/>
      </c>
      <c r="O571" t="b">
        <f>_xlfn.XOR(IFERROR(MATCH(ckCodingQTable[[#This Row],[st_code]],EpscorTable[],0)&gt;0,FALSE),IFERROR(FIND("9150",ckCodingQTable[[#This Row],[propPRCs]])&gt;0,FALSE))</f>
        <v>0</v>
      </c>
      <c r="P571" s="21" t="b">
        <f>_xlfn.XOR(ckCodingQTable[[#This Row],[wmd]]&lt;&gt;"",IFERROR(FIND("9102",ckCodingQTable[[#This Row],[propPRCs]])&gt;0,FALSE))</f>
        <v>0</v>
      </c>
      <c r="Q571" t="s">
        <v>2832</v>
      </c>
      <c r="S571" s="106">
        <f>S570+(ckCodingQTable[[#This Row],[ILN]]&lt;"M")</f>
        <v>312</v>
      </c>
      <c r="T571" s="21" t="s">
        <v>2834</v>
      </c>
      <c r="U571" t="s">
        <v>2356</v>
      </c>
      <c r="V571" s="7" t="str">
        <f>HYPERLINK("https://www.ejacket.nsf.gov/ej/showProposal.do?ID="&amp;ckCodingQTable[[#This Row],[prop_id]],"eJ")</f>
        <v>eJ</v>
      </c>
      <c r="W571" t="s">
        <v>2825</v>
      </c>
      <c r="X571" t="s">
        <v>4900</v>
      </c>
      <c r="Y571" t="s">
        <v>4901</v>
      </c>
      <c r="Z571" t="s">
        <v>4902</v>
      </c>
      <c r="AA571" t="s">
        <v>662</v>
      </c>
      <c r="AB571" s="109" t="str">
        <f>HYPERLINK("mailto:"&amp;ckCodingQTable[[#This Row],[email]]&amp;"&amp;subject=Your NSF Proposal:  "&amp;ckCodingQTable[[#This Row],[Div]]&amp;" "&amp;ckCodingQTable[[#This Row],[prop_id]], ckCodingQTable[[#This Row],[email]])</f>
        <v>bjoern@eecs.berkeley.edu</v>
      </c>
      <c r="AC571" s="30">
        <v>43344</v>
      </c>
      <c r="AD571">
        <v>48</v>
      </c>
      <c r="AG571" s="110"/>
      <c r="AI571" s="26"/>
      <c r="AJ571" s="22"/>
      <c r="AN571" s="110"/>
      <c r="AO571" s="110"/>
      <c r="AP571" s="110"/>
      <c r="AQ571" s="110"/>
      <c r="AR571" s="7" t="str">
        <f>HYPERLINK("https://www.ejacket.nsf.gov/ej/showProposal.do?ID="&amp;ckCodingQTable[[#This Row],[prop_id]],"eJ")</f>
        <v>eJ</v>
      </c>
      <c r="AS571" t="s">
        <v>2829</v>
      </c>
      <c r="AT571" t="s">
        <v>4903</v>
      </c>
      <c r="AU571" t="b">
        <f>IF(ckCodingQTable[[#This Row],[ILN]]="N",SUBSTITUTE(AT570," ","")&lt;&gt;SUBSTITUTE(ckCodingQTable[[#This Row],[prop_titl_txt]]," ",""), FALSE)</f>
        <v>0</v>
      </c>
      <c r="AV571">
        <v>0</v>
      </c>
      <c r="AW571" s="13">
        <v>599996</v>
      </c>
      <c r="AX571" s="13">
        <v>599996</v>
      </c>
      <c r="AY571" s="13"/>
      <c r="AZ571" s="13"/>
      <c r="BA571" s="13">
        <v>284513</v>
      </c>
      <c r="BB571" s="13"/>
      <c r="BD571">
        <v>4</v>
      </c>
      <c r="BE571">
        <v>0.64</v>
      </c>
      <c r="BH571">
        <v>0</v>
      </c>
      <c r="BI571">
        <v>0</v>
      </c>
      <c r="BJ571">
        <v>0</v>
      </c>
      <c r="BK571">
        <v>0</v>
      </c>
      <c r="BL571" t="s">
        <v>4904</v>
      </c>
    </row>
    <row r="572" spans="1:64" x14ac:dyDescent="0.35">
      <c r="A572" s="30"/>
      <c r="B572" s="30">
        <v>43005.682638888888</v>
      </c>
      <c r="C572" t="s">
        <v>2868</v>
      </c>
      <c r="D572" t="s">
        <v>2869</v>
      </c>
      <c r="E572" t="s">
        <v>468</v>
      </c>
      <c r="F572" t="s">
        <v>2819</v>
      </c>
      <c r="G572" t="s">
        <v>2820</v>
      </c>
      <c r="H572" s="21" t="s">
        <v>2821</v>
      </c>
      <c r="I572" s="85">
        <v>1</v>
      </c>
      <c r="J572" s="85">
        <v>0</v>
      </c>
      <c r="K572" t="s">
        <v>2911</v>
      </c>
      <c r="L572" t="s">
        <v>800</v>
      </c>
      <c r="M572" t="s">
        <v>3037</v>
      </c>
      <c r="N572" t="str">
        <f>IF(SUM(ckCodingQTable[[#This Row],[NfmlPIs]:[NnonWhtAsnPIs]])&gt;0,"WMD","")</f>
        <v>WMD</v>
      </c>
      <c r="O572" t="b">
        <f>_xlfn.XOR(IFERROR(MATCH(ckCodingQTable[[#This Row],[st_code]],EpscorTable[],0)&gt;0,FALSE),IFERROR(FIND("9150",ckCodingQTable[[#This Row],[propPRCs]])&gt;0,FALSE))</f>
        <v>0</v>
      </c>
      <c r="P572" s="21" t="b">
        <f>_xlfn.XOR(ckCodingQTable[[#This Row],[wmd]]&lt;&gt;"",IFERROR(FIND("9102",ckCodingQTable[[#This Row],[propPRCs]])&gt;0,FALSE))</f>
        <v>1</v>
      </c>
      <c r="Q572" t="s">
        <v>468</v>
      </c>
      <c r="S572" s="106">
        <f>S571+(ckCodingQTable[[#This Row],[ILN]]&lt;"M")</f>
        <v>313</v>
      </c>
      <c r="T572" s="21" t="s">
        <v>2824</v>
      </c>
      <c r="U572" t="s">
        <v>2363</v>
      </c>
      <c r="V572" s="7" t="str">
        <f>HYPERLINK("https://www.ejacket.nsf.gov/ej/showProposal.do?ID="&amp;ckCodingQTable[[#This Row],[prop_id]],"eJ")</f>
        <v>eJ</v>
      </c>
      <c r="W572" t="s">
        <v>2871</v>
      </c>
      <c r="X572" t="s">
        <v>2363</v>
      </c>
      <c r="Y572" t="s">
        <v>2364</v>
      </c>
      <c r="Z572" t="s">
        <v>4905</v>
      </c>
      <c r="AA572" t="s">
        <v>612</v>
      </c>
      <c r="AB572" s="109" t="str">
        <f>HYPERLINK("mailto:"&amp;ckCodingQTable[[#This Row],[email]]&amp;"&amp;subject=Your NSF Proposal:  "&amp;ckCodingQTable[[#This Row],[Div]]&amp;" "&amp;ckCodingQTable[[#This Row],[prop_id]], ckCodingQTable[[#This Row],[email]])</f>
        <v>jpwachs@purdue.edu</v>
      </c>
      <c r="AC572" s="30">
        <v>43283</v>
      </c>
      <c r="AD572">
        <v>36</v>
      </c>
      <c r="AG572" s="110"/>
      <c r="AI572" s="26"/>
      <c r="AJ572" s="22"/>
      <c r="AN572" s="110"/>
      <c r="AO572" s="110"/>
      <c r="AP572" s="110"/>
      <c r="AQ572" s="110"/>
      <c r="AR572" s="7" t="str">
        <f>HYPERLINK("https://www.ejacket.nsf.gov/ej/showProposal.do?ID="&amp;ckCodingQTable[[#This Row],[prop_id]],"eJ")</f>
        <v>eJ</v>
      </c>
      <c r="AS572" t="s">
        <v>2829</v>
      </c>
      <c r="AT572" t="s">
        <v>4906</v>
      </c>
      <c r="AU572" t="b">
        <f>IF(ckCodingQTable[[#This Row],[ILN]]="N",SUBSTITUTE(AT571," ","")&lt;&gt;SUBSTITUTE(ckCodingQTable[[#This Row],[prop_titl_txt]]," ",""), FALSE)</f>
        <v>0</v>
      </c>
      <c r="AV572">
        <v>0</v>
      </c>
      <c r="AW572" s="13">
        <v>1011447</v>
      </c>
      <c r="AX572" s="13">
        <v>1011447</v>
      </c>
      <c r="AY572" s="13"/>
      <c r="AZ572" s="13"/>
      <c r="BA572" s="13"/>
      <c r="BB572" s="13"/>
      <c r="BC572">
        <v>9</v>
      </c>
      <c r="BD572">
        <v>9</v>
      </c>
      <c r="BE572">
        <v>9</v>
      </c>
      <c r="BF572">
        <v>4.41</v>
      </c>
      <c r="BH572">
        <v>0</v>
      </c>
      <c r="BI572">
        <v>2</v>
      </c>
      <c r="BJ572">
        <v>0</v>
      </c>
      <c r="BK572">
        <v>0</v>
      </c>
      <c r="BL572" t="s">
        <v>4907</v>
      </c>
    </row>
    <row r="573" spans="1:64" x14ac:dyDescent="0.35">
      <c r="A573" s="30"/>
      <c r="B573" s="30">
        <v>43005.597222222219</v>
      </c>
      <c r="C573" t="s">
        <v>2868</v>
      </c>
      <c r="D573" t="s">
        <v>2869</v>
      </c>
      <c r="E573" t="s">
        <v>468</v>
      </c>
      <c r="F573" t="s">
        <v>2819</v>
      </c>
      <c r="G573" t="s">
        <v>2820</v>
      </c>
      <c r="H573" s="21" t="s">
        <v>2821</v>
      </c>
      <c r="I573" s="85">
        <v>1</v>
      </c>
      <c r="J573" s="85">
        <v>0</v>
      </c>
      <c r="K573" t="s">
        <v>2911</v>
      </c>
      <c r="L573" t="s">
        <v>800</v>
      </c>
      <c r="M573" t="s">
        <v>3386</v>
      </c>
      <c r="N573" t="str">
        <f>IF(SUM(ckCodingQTable[[#This Row],[NfmlPIs]:[NnonWhtAsnPIs]])&gt;0,"WMD","")</f>
        <v/>
      </c>
      <c r="O573" t="b">
        <f>_xlfn.XOR(IFERROR(MATCH(ckCodingQTable[[#This Row],[st_code]],EpscorTable[],0)&gt;0,FALSE),IFERROR(FIND("9150",ckCodingQTable[[#This Row],[propPRCs]])&gt;0,FALSE))</f>
        <v>0</v>
      </c>
      <c r="P573" s="21" t="b">
        <f>_xlfn.XOR(ckCodingQTable[[#This Row],[wmd]]&lt;&gt;"",IFERROR(FIND("9102",ckCodingQTable[[#This Row],[propPRCs]])&gt;0,FALSE))</f>
        <v>0</v>
      </c>
      <c r="Q573" t="s">
        <v>468</v>
      </c>
      <c r="S573" s="106">
        <f>S572+(ckCodingQTable[[#This Row],[ILN]]&lt;"M")</f>
        <v>313</v>
      </c>
      <c r="T573" s="21" t="s">
        <v>2834</v>
      </c>
      <c r="U573" t="s">
        <v>2363</v>
      </c>
      <c r="V573" s="7" t="str">
        <f>HYPERLINK("https://www.ejacket.nsf.gov/ej/showProposal.do?ID="&amp;ckCodingQTable[[#This Row],[prop_id]],"eJ")</f>
        <v>eJ</v>
      </c>
      <c r="W573" t="s">
        <v>2871</v>
      </c>
      <c r="X573" t="s">
        <v>4908</v>
      </c>
      <c r="Y573" t="s">
        <v>4909</v>
      </c>
      <c r="Z573" t="s">
        <v>3727</v>
      </c>
      <c r="AA573" t="s">
        <v>603</v>
      </c>
      <c r="AB573" s="109" t="str">
        <f>HYPERLINK("mailto:"&amp;ckCodingQTable[[#This Row],[email]]&amp;"&amp;subject=Your NSF Proposal:  "&amp;ckCodingQTable[[#This Row],[Div]]&amp;" "&amp;ckCodingQTable[[#This Row],[prop_id]], ckCodingQTable[[#This Row],[email]])</f>
        <v>schuler@ling.osu.edu</v>
      </c>
      <c r="AC573" s="30">
        <v>43283</v>
      </c>
      <c r="AD573">
        <v>36</v>
      </c>
      <c r="AG573" s="110"/>
      <c r="AI573" s="26"/>
      <c r="AJ573" s="22"/>
      <c r="AN573" s="110"/>
      <c r="AO573" s="110"/>
      <c r="AP573" s="110"/>
      <c r="AQ573" s="110"/>
      <c r="AR573" s="7" t="str">
        <f>HYPERLINK("https://www.ejacket.nsf.gov/ej/showProposal.do?ID="&amp;ckCodingQTable[[#This Row],[prop_id]],"eJ")</f>
        <v>eJ</v>
      </c>
      <c r="AS573" t="s">
        <v>2829</v>
      </c>
      <c r="AT573" t="s">
        <v>4906</v>
      </c>
      <c r="AU573" t="b">
        <f>IF(ckCodingQTable[[#This Row],[ILN]]="N",SUBSTITUTE(AT572," ","")&lt;&gt;SUBSTITUTE(ckCodingQTable[[#This Row],[prop_titl_txt]]," ",""), FALSE)</f>
        <v>0</v>
      </c>
      <c r="AV573">
        <v>0</v>
      </c>
      <c r="AW573" s="13">
        <v>188533</v>
      </c>
      <c r="AX573" s="13">
        <v>188533</v>
      </c>
      <c r="AY573" s="13"/>
      <c r="AZ573" s="13">
        <v>9000</v>
      </c>
      <c r="BA573" s="13"/>
      <c r="BB573" s="13"/>
      <c r="BC573">
        <v>3</v>
      </c>
      <c r="BD573">
        <v>3</v>
      </c>
      <c r="BE573">
        <v>3</v>
      </c>
      <c r="BH573">
        <v>0</v>
      </c>
      <c r="BI573">
        <v>0</v>
      </c>
      <c r="BJ573">
        <v>0</v>
      </c>
      <c r="BK573">
        <v>0</v>
      </c>
      <c r="BL573" t="s">
        <v>4910</v>
      </c>
    </row>
    <row r="574" spans="1:64" x14ac:dyDescent="0.35">
      <c r="A574" s="30"/>
      <c r="B574" s="30">
        <v>43005.682638888888</v>
      </c>
      <c r="C574" t="s">
        <v>2868</v>
      </c>
      <c r="D574" t="s">
        <v>2869</v>
      </c>
      <c r="E574" t="s">
        <v>468</v>
      </c>
      <c r="F574" t="s">
        <v>2819</v>
      </c>
      <c r="G574" t="s">
        <v>2820</v>
      </c>
      <c r="H574" s="21" t="s">
        <v>2821</v>
      </c>
      <c r="I574" s="85">
        <v>1</v>
      </c>
      <c r="J574" s="85">
        <v>0</v>
      </c>
      <c r="K574" t="s">
        <v>2911</v>
      </c>
      <c r="L574" t="s">
        <v>807</v>
      </c>
      <c r="M574" t="s">
        <v>3098</v>
      </c>
      <c r="N574" t="str">
        <f>IF(SUM(ckCodingQTable[[#This Row],[NfmlPIs]:[NnonWhtAsnPIs]])&gt;0,"WMD","")</f>
        <v/>
      </c>
      <c r="O574" t="b">
        <f>_xlfn.XOR(IFERROR(MATCH(ckCodingQTable[[#This Row],[st_code]],EpscorTable[],0)&gt;0,FALSE),IFERROR(FIND("9150",ckCodingQTable[[#This Row],[propPRCs]])&gt;0,FALSE))</f>
        <v>0</v>
      </c>
      <c r="P574" s="21" t="b">
        <f>_xlfn.XOR(ckCodingQTable[[#This Row],[wmd]]&lt;&gt;"",IFERROR(FIND("9102",ckCodingQTable[[#This Row],[propPRCs]])&gt;0,FALSE))</f>
        <v>0</v>
      </c>
      <c r="Q574" t="s">
        <v>468</v>
      </c>
      <c r="S574" s="106">
        <f>S573+(ckCodingQTable[[#This Row],[ILN]]&lt;"M")</f>
        <v>314</v>
      </c>
      <c r="T574" s="21" t="s">
        <v>2824</v>
      </c>
      <c r="U574" t="s">
        <v>2366</v>
      </c>
      <c r="V574" s="7" t="str">
        <f>HYPERLINK("https://www.ejacket.nsf.gov/ej/showProposal.do?ID="&amp;ckCodingQTable[[#This Row],[prop_id]],"eJ")</f>
        <v>eJ</v>
      </c>
      <c r="W574" t="s">
        <v>2871</v>
      </c>
      <c r="X574" t="s">
        <v>2366</v>
      </c>
      <c r="Y574" t="s">
        <v>2367</v>
      </c>
      <c r="Z574" t="s">
        <v>4911</v>
      </c>
      <c r="AA574" t="s">
        <v>3273</v>
      </c>
      <c r="AB574" s="109" t="str">
        <f>HYPERLINK("mailto:"&amp;ckCodingQTable[[#This Row],[email]]&amp;"&amp;subject=Your NSF Proposal:  "&amp;ckCodingQTable[[#This Row],[Div]]&amp;" "&amp;ckCodingQTable[[#This Row],[prop_id]], ckCodingQTable[[#This Row],[email]])</f>
        <v>qjones@njit.edu</v>
      </c>
      <c r="AC574" s="30">
        <v>43221</v>
      </c>
      <c r="AD574">
        <v>36</v>
      </c>
      <c r="AG574" s="110"/>
      <c r="AI574" s="26"/>
      <c r="AJ574" s="22"/>
      <c r="AN574" s="110"/>
      <c r="AO574" s="110"/>
      <c r="AP574" s="110"/>
      <c r="AQ574" s="110"/>
      <c r="AR574" s="7" t="str">
        <f>HYPERLINK("https://www.ejacket.nsf.gov/ej/showProposal.do?ID="&amp;ckCodingQTable[[#This Row],[prop_id]],"eJ")</f>
        <v>eJ</v>
      </c>
      <c r="AS574" t="s">
        <v>2881</v>
      </c>
      <c r="AT574" t="s">
        <v>4912</v>
      </c>
      <c r="AU574" t="b">
        <f>IF(ckCodingQTable[[#This Row],[ILN]]="N",SUBSTITUTE(AT573," ","")&lt;&gt;SUBSTITUTE(ckCodingQTable[[#This Row],[prop_titl_txt]]," ",""), FALSE)</f>
        <v>0</v>
      </c>
      <c r="AV574">
        <v>0</v>
      </c>
      <c r="AW574" s="13">
        <v>973547</v>
      </c>
      <c r="AX574" s="13">
        <v>973547</v>
      </c>
      <c r="AY574" s="13"/>
      <c r="AZ574" s="13">
        <v>13500</v>
      </c>
      <c r="BA574" s="13"/>
      <c r="BB574" s="13"/>
      <c r="BC574">
        <v>9</v>
      </c>
      <c r="BD574">
        <v>12</v>
      </c>
      <c r="BE574">
        <v>10.7</v>
      </c>
      <c r="BH574">
        <v>0</v>
      </c>
      <c r="BI574">
        <v>0</v>
      </c>
      <c r="BJ574">
        <v>0</v>
      </c>
      <c r="BK574">
        <v>0</v>
      </c>
      <c r="BL574" t="s">
        <v>4913</v>
      </c>
    </row>
    <row r="575" spans="1:64" x14ac:dyDescent="0.35">
      <c r="A575" s="30"/>
      <c r="B575" s="30">
        <v>43005.688888888886</v>
      </c>
      <c r="C575" t="s">
        <v>2868</v>
      </c>
      <c r="D575" t="s">
        <v>2869</v>
      </c>
      <c r="E575" t="s">
        <v>468</v>
      </c>
      <c r="F575" t="s">
        <v>2819</v>
      </c>
      <c r="G575" t="s">
        <v>2820</v>
      </c>
      <c r="H575" s="21" t="s">
        <v>2821</v>
      </c>
      <c r="I575" s="85">
        <v>1</v>
      </c>
      <c r="J575" s="85">
        <v>0</v>
      </c>
      <c r="K575" t="s">
        <v>2911</v>
      </c>
      <c r="L575" t="s">
        <v>807</v>
      </c>
      <c r="M575" t="s">
        <v>94</v>
      </c>
      <c r="N575" t="str">
        <f>IF(SUM(ckCodingQTable[[#This Row],[NfmlPIs]:[NnonWhtAsnPIs]])&gt;0,"WMD","")</f>
        <v/>
      </c>
      <c r="O575" t="b">
        <f>_xlfn.XOR(IFERROR(MATCH(ckCodingQTable[[#This Row],[st_code]],EpscorTable[],0)&gt;0,FALSE),IFERROR(FIND("9150",ckCodingQTable[[#This Row],[propPRCs]])&gt;0,FALSE))</f>
        <v>1</v>
      </c>
      <c r="P575" s="21" t="b">
        <f>_xlfn.XOR(ckCodingQTable[[#This Row],[wmd]]&lt;&gt;"",IFERROR(FIND("9102",ckCodingQTable[[#This Row],[propPRCs]])&gt;0,FALSE))</f>
        <v>0</v>
      </c>
      <c r="Q575" t="s">
        <v>468</v>
      </c>
      <c r="S575" s="106">
        <f>S574+(ckCodingQTable[[#This Row],[ILN]]&lt;"M")</f>
        <v>314</v>
      </c>
      <c r="T575" s="21" t="s">
        <v>2834</v>
      </c>
      <c r="U575" t="s">
        <v>2366</v>
      </c>
      <c r="V575" s="7" t="str">
        <f>HYPERLINK("https://www.ejacket.nsf.gov/ej/showProposal.do?ID="&amp;ckCodingQTable[[#This Row],[prop_id]],"eJ")</f>
        <v>eJ</v>
      </c>
      <c r="W575" t="s">
        <v>2871</v>
      </c>
      <c r="X575" t="s">
        <v>2372</v>
      </c>
      <c r="Y575" t="s">
        <v>2371</v>
      </c>
      <c r="Z575" t="s">
        <v>4547</v>
      </c>
      <c r="AA575" t="s">
        <v>4252</v>
      </c>
      <c r="AB575" s="109" t="str">
        <f>HYPERLINK("mailto:"&amp;ckCodingQTable[[#This Row],[email]]&amp;"&amp;subject=Your NSF Proposal:  "&amp;ckCodingQTable[[#This Row],[Div]]&amp;" "&amp;ckCodingQTable[[#This Row],[prop_id]], ckCodingQTable[[#This Row],[email]])</f>
        <v>jacob@ua.edu</v>
      </c>
      <c r="AC575" s="30">
        <v>43221</v>
      </c>
      <c r="AD575">
        <v>36</v>
      </c>
      <c r="AG575" s="110"/>
      <c r="AI575" s="26"/>
      <c r="AJ575" s="22"/>
      <c r="AN575" s="110"/>
      <c r="AO575" s="110"/>
      <c r="AP575" s="110"/>
      <c r="AQ575" s="110"/>
      <c r="AR575" s="7" t="str">
        <f>HYPERLINK("https://www.ejacket.nsf.gov/ej/showProposal.do?ID="&amp;ckCodingQTable[[#This Row],[prop_id]],"eJ")</f>
        <v>eJ</v>
      </c>
      <c r="AS575" t="s">
        <v>2881</v>
      </c>
      <c r="AT575" t="s">
        <v>4912</v>
      </c>
      <c r="AU575" t="b">
        <f>IF(ckCodingQTable[[#This Row],[ILN]]="N",SUBSTITUTE(AT574," ","")&lt;&gt;SUBSTITUTE(ckCodingQTable[[#This Row],[prop_titl_txt]]," ",""), FALSE)</f>
        <v>0</v>
      </c>
      <c r="AV575">
        <v>0</v>
      </c>
      <c r="AW575" s="13">
        <v>226448</v>
      </c>
      <c r="AX575" s="13">
        <v>226448</v>
      </c>
      <c r="AY575" s="13"/>
      <c r="AZ575" s="13"/>
      <c r="BA575" s="13"/>
      <c r="BB575" s="13"/>
      <c r="BC575">
        <v>3</v>
      </c>
      <c r="BD575">
        <v>3</v>
      </c>
      <c r="BE575">
        <v>3</v>
      </c>
      <c r="BH575">
        <v>0</v>
      </c>
      <c r="BI575">
        <v>0</v>
      </c>
      <c r="BJ575">
        <v>0</v>
      </c>
      <c r="BK575">
        <v>0</v>
      </c>
      <c r="BL575" t="s">
        <v>4914</v>
      </c>
    </row>
    <row r="576" spans="1:64" x14ac:dyDescent="0.35">
      <c r="A576" s="30"/>
      <c r="B576" s="30">
        <v>43005.682638888888</v>
      </c>
      <c r="C576" t="s">
        <v>2868</v>
      </c>
      <c r="D576" t="s">
        <v>2869</v>
      </c>
      <c r="E576" t="s">
        <v>466</v>
      </c>
      <c r="F576" t="s">
        <v>2819</v>
      </c>
      <c r="G576" t="s">
        <v>2820</v>
      </c>
      <c r="H576" s="21" t="s">
        <v>2821</v>
      </c>
      <c r="I576" s="85">
        <v>1</v>
      </c>
      <c r="J576" s="85">
        <v>0</v>
      </c>
      <c r="K576" t="s">
        <v>2883</v>
      </c>
      <c r="L576" t="s">
        <v>786</v>
      </c>
      <c r="M576" t="s">
        <v>2833</v>
      </c>
      <c r="N576" t="str">
        <f>IF(SUM(ckCodingQTable[[#This Row],[NfmlPIs]:[NnonWhtAsnPIs]])&gt;0,"WMD","")</f>
        <v/>
      </c>
      <c r="O576" t="b">
        <f>_xlfn.XOR(IFERROR(MATCH(ckCodingQTable[[#This Row],[st_code]],EpscorTable[],0)&gt;0,FALSE),IFERROR(FIND("9150",ckCodingQTable[[#This Row],[propPRCs]])&gt;0,FALSE))</f>
        <v>0</v>
      </c>
      <c r="P576" s="21" t="b">
        <f>_xlfn.XOR(ckCodingQTable[[#This Row],[wmd]]&lt;&gt;"",IFERROR(FIND("9102",ckCodingQTable[[#This Row],[propPRCs]])&gt;0,FALSE))</f>
        <v>0</v>
      </c>
      <c r="Q576" t="s">
        <v>2884</v>
      </c>
      <c r="S576" s="106">
        <f>S575+(ckCodingQTable[[#This Row],[ILN]]&lt;"M")</f>
        <v>315</v>
      </c>
      <c r="T576" s="21" t="s">
        <v>2863</v>
      </c>
      <c r="U576" t="s">
        <v>2373</v>
      </c>
      <c r="V576" s="7" t="str">
        <f>HYPERLINK("https://www.ejacket.nsf.gov/ej/showProposal.do?ID="&amp;ckCodingQTable[[#This Row],[prop_id]],"eJ")</f>
        <v>eJ</v>
      </c>
      <c r="W576" t="s">
        <v>2871</v>
      </c>
      <c r="X576" t="s">
        <v>2373</v>
      </c>
      <c r="Y576" t="s">
        <v>2374</v>
      </c>
      <c r="Z576" t="s">
        <v>3738</v>
      </c>
      <c r="AA576" t="s">
        <v>3095</v>
      </c>
      <c r="AB576" s="109" t="str">
        <f>HYPERLINK("mailto:"&amp;ckCodingQTable[[#This Row],[email]]&amp;"&amp;subject=Your NSF Proposal:  "&amp;ckCodingQTable[[#This Row],[Div]]&amp;" "&amp;ckCodingQTable[[#This Row],[prop_id]], ckCodingQTable[[#This Row],[email]])</f>
        <v>labrinid@cs.pitt.edu</v>
      </c>
      <c r="AC576" s="30">
        <v>43221</v>
      </c>
      <c r="AD576">
        <v>36</v>
      </c>
      <c r="AG576" s="110"/>
      <c r="AI576" s="26"/>
      <c r="AJ576" s="22"/>
      <c r="AN576" s="110"/>
      <c r="AO576" s="110"/>
      <c r="AP576" s="110"/>
      <c r="AQ576" s="110"/>
      <c r="AR576" s="7" t="str">
        <f>HYPERLINK("https://www.ejacket.nsf.gov/ej/showProposal.do?ID="&amp;ckCodingQTable[[#This Row],[prop_id]],"eJ")</f>
        <v>eJ</v>
      </c>
      <c r="AS576" t="s">
        <v>2881</v>
      </c>
      <c r="AT576" t="s">
        <v>4915</v>
      </c>
      <c r="AU576" t="b">
        <f>IF(ckCodingQTable[[#This Row],[ILN]]="N",SUBSTITUTE(AT575," ","")&lt;&gt;SUBSTITUTE(ckCodingQTable[[#This Row],[prop_titl_txt]]," ",""), FALSE)</f>
        <v>0</v>
      </c>
      <c r="AV576">
        <v>0</v>
      </c>
      <c r="AW576" s="13">
        <v>1240000</v>
      </c>
      <c r="AX576" s="13">
        <v>1240000</v>
      </c>
      <c r="AY576" s="13"/>
      <c r="AZ576" s="13">
        <v>18750</v>
      </c>
      <c r="BA576" s="13"/>
      <c r="BB576" s="13">
        <v>55000</v>
      </c>
      <c r="BC576">
        <v>15</v>
      </c>
      <c r="BD576">
        <v>15</v>
      </c>
      <c r="BF576">
        <v>2.7</v>
      </c>
      <c r="BG576">
        <v>10.8</v>
      </c>
      <c r="BH576">
        <v>0</v>
      </c>
      <c r="BI576">
        <v>0</v>
      </c>
      <c r="BJ576">
        <v>0</v>
      </c>
      <c r="BK576">
        <v>0</v>
      </c>
      <c r="BL576" t="s">
        <v>3739</v>
      </c>
    </row>
    <row r="577" spans="1:64" x14ac:dyDescent="0.35">
      <c r="A577" s="30"/>
      <c r="B577" s="30">
        <v>43005.683333333334</v>
      </c>
      <c r="C577" t="s">
        <v>2839</v>
      </c>
      <c r="D577" t="s">
        <v>2840</v>
      </c>
      <c r="E577" t="s">
        <v>464</v>
      </c>
      <c r="F577" t="s">
        <v>2819</v>
      </c>
      <c r="G577" t="s">
        <v>2820</v>
      </c>
      <c r="H577" s="21" t="s">
        <v>2821</v>
      </c>
      <c r="I577" s="85">
        <v>1</v>
      </c>
      <c r="J577" s="85">
        <v>0</v>
      </c>
      <c r="L577" t="s">
        <v>1119</v>
      </c>
      <c r="M577" t="s">
        <v>3098</v>
      </c>
      <c r="N577" t="str">
        <f>IF(SUM(ckCodingQTable[[#This Row],[NfmlPIs]:[NnonWhtAsnPIs]])&gt;0,"WMD","")</f>
        <v>WMD</v>
      </c>
      <c r="O577" t="b">
        <f>_xlfn.XOR(IFERROR(MATCH(ckCodingQTable[[#This Row],[st_code]],EpscorTable[],0)&gt;0,FALSE),IFERROR(FIND("9150",ckCodingQTable[[#This Row],[propPRCs]])&gt;0,FALSE))</f>
        <v>0</v>
      </c>
      <c r="P577" s="21" t="b">
        <f>_xlfn.XOR(ckCodingQTable[[#This Row],[wmd]]&lt;&gt;"",IFERROR(FIND("9102",ckCodingQTable[[#This Row],[propPRCs]])&gt;0,FALSE))</f>
        <v>1</v>
      </c>
      <c r="Q577" t="s">
        <v>485</v>
      </c>
      <c r="S577" s="106">
        <f>S576+(ckCodingQTable[[#This Row],[ILN]]&lt;"M")</f>
        <v>316</v>
      </c>
      <c r="T577" s="21" t="s">
        <v>2824</v>
      </c>
      <c r="U577" t="s">
        <v>2376</v>
      </c>
      <c r="V577" s="7" t="str">
        <f>HYPERLINK("https://www.ejacket.nsf.gov/ej/showProposal.do?ID="&amp;ckCodingQTable[[#This Row],[prop_id]],"eJ")</f>
        <v>eJ</v>
      </c>
      <c r="W577" t="s">
        <v>2841</v>
      </c>
      <c r="X577" t="s">
        <v>2376</v>
      </c>
      <c r="Y577" t="s">
        <v>2377</v>
      </c>
      <c r="Z577" t="s">
        <v>4916</v>
      </c>
      <c r="AA577" t="s">
        <v>630</v>
      </c>
      <c r="AB577" s="109" t="str">
        <f>HYPERLINK("mailto:"&amp;ckCodingQTable[[#This Row],[email]]&amp;"&amp;subject=Your NSF Proposal:  "&amp;ckCodingQTable[[#This Row],[Div]]&amp;" "&amp;ckCodingQTable[[#This Row],[prop_id]], ckCodingQTable[[#This Row],[email]])</f>
        <v>pompili@ece.rutgers.edu</v>
      </c>
      <c r="AC577" s="30">
        <v>43344</v>
      </c>
      <c r="AD577">
        <v>36</v>
      </c>
      <c r="AG577" s="110"/>
      <c r="AI577" s="26"/>
      <c r="AJ577" s="22"/>
      <c r="AN577" s="110"/>
      <c r="AO577" s="110"/>
      <c r="AP577" s="110"/>
      <c r="AQ577" s="110"/>
      <c r="AR577" s="7" t="str">
        <f>HYPERLINK("https://www.ejacket.nsf.gov/ej/showProposal.do?ID="&amp;ckCodingQTable[[#This Row],[prop_id]],"eJ")</f>
        <v>eJ</v>
      </c>
      <c r="AS577" t="s">
        <v>2829</v>
      </c>
      <c r="AT577" t="s">
        <v>4917</v>
      </c>
      <c r="AU577" t="b">
        <f>IF(ckCodingQTable[[#This Row],[ILN]]="N",SUBSTITUTE(AT576," ","")&lt;&gt;SUBSTITUTE(ckCodingQTable[[#This Row],[prop_titl_txt]]," ",""), FALSE)</f>
        <v>0</v>
      </c>
      <c r="AV577">
        <v>0</v>
      </c>
      <c r="AW577" s="13">
        <v>599939</v>
      </c>
      <c r="AX577" s="13">
        <v>599939</v>
      </c>
      <c r="AY577" s="13"/>
      <c r="AZ577" s="13">
        <v>15000</v>
      </c>
      <c r="BA577" s="13"/>
      <c r="BB577" s="13"/>
      <c r="BC577">
        <v>6</v>
      </c>
      <c r="BD577">
        <v>6</v>
      </c>
      <c r="BE577">
        <v>4.5</v>
      </c>
      <c r="BH577">
        <v>0</v>
      </c>
      <c r="BI577">
        <v>2</v>
      </c>
      <c r="BJ577">
        <v>0</v>
      </c>
      <c r="BK577">
        <v>0</v>
      </c>
      <c r="BL577" t="s">
        <v>4918</v>
      </c>
    </row>
    <row r="578" spans="1:64" x14ac:dyDescent="0.35">
      <c r="A578" s="30"/>
      <c r="B578" s="30">
        <v>43005.581250000003</v>
      </c>
      <c r="C578" t="s">
        <v>2839</v>
      </c>
      <c r="D578" t="s">
        <v>2840</v>
      </c>
      <c r="E578" t="s">
        <v>464</v>
      </c>
      <c r="F578" t="s">
        <v>2819</v>
      </c>
      <c r="G578" t="s">
        <v>2820</v>
      </c>
      <c r="H578" s="21" t="s">
        <v>2821</v>
      </c>
      <c r="I578" s="85">
        <v>1</v>
      </c>
      <c r="J578" s="85">
        <v>0</v>
      </c>
      <c r="L578" t="s">
        <v>1119</v>
      </c>
      <c r="M578" t="s">
        <v>2862</v>
      </c>
      <c r="N578" t="str">
        <f>IF(SUM(ckCodingQTable[[#This Row],[NfmlPIs]:[NnonWhtAsnPIs]])&gt;0,"WMD","")</f>
        <v/>
      </c>
      <c r="O578" t="b">
        <f>_xlfn.XOR(IFERROR(MATCH(ckCodingQTable[[#This Row],[st_code]],EpscorTable[],0)&gt;0,FALSE),IFERROR(FIND("9150",ckCodingQTable[[#This Row],[propPRCs]])&gt;0,FALSE))</f>
        <v>0</v>
      </c>
      <c r="P578" s="21" t="b">
        <f>_xlfn.XOR(ckCodingQTable[[#This Row],[wmd]]&lt;&gt;"",IFERROR(FIND("9102",ckCodingQTable[[#This Row],[propPRCs]])&gt;0,FALSE))</f>
        <v>0</v>
      </c>
      <c r="Q578" t="s">
        <v>485</v>
      </c>
      <c r="S578" s="106">
        <f>S577+(ckCodingQTable[[#This Row],[ILN]]&lt;"M")</f>
        <v>316</v>
      </c>
      <c r="T578" s="21" t="s">
        <v>2834</v>
      </c>
      <c r="U578" t="s">
        <v>2376</v>
      </c>
      <c r="V578" s="7" t="str">
        <f>HYPERLINK("https://www.ejacket.nsf.gov/ej/showProposal.do?ID="&amp;ckCodingQTable[[#This Row],[prop_id]],"eJ")</f>
        <v>eJ</v>
      </c>
      <c r="W578" t="s">
        <v>2841</v>
      </c>
      <c r="X578" t="s">
        <v>4919</v>
      </c>
      <c r="Y578" t="s">
        <v>4920</v>
      </c>
      <c r="Z578" t="s">
        <v>4921</v>
      </c>
      <c r="AA578" t="s">
        <v>597</v>
      </c>
      <c r="AB578" s="109" t="str">
        <f>HYPERLINK("mailto:"&amp;ckCodingQTable[[#This Row],[email]]&amp;"&amp;subject=Your NSF Proposal:  "&amp;ckCodingQTable[[#This Row],[Div]]&amp;" "&amp;ckCodingQTable[[#This Row],[prop_id]], ckCodingQTable[[#This Row],[email]])</f>
        <v>melodia@ece.neu.edu</v>
      </c>
      <c r="AC578" s="30">
        <v>43344</v>
      </c>
      <c r="AD578">
        <v>36</v>
      </c>
      <c r="AG578" s="110"/>
      <c r="AI578" s="26"/>
      <c r="AJ578" s="22"/>
      <c r="AN578" s="110"/>
      <c r="AO578" s="110"/>
      <c r="AP578" s="110"/>
      <c r="AQ578" s="110"/>
      <c r="AR578" s="7" t="str">
        <f>HYPERLINK("https://www.ejacket.nsf.gov/ej/showProposal.do?ID="&amp;ckCodingQTable[[#This Row],[prop_id]],"eJ")</f>
        <v>eJ</v>
      </c>
      <c r="AS578" t="s">
        <v>2829</v>
      </c>
      <c r="AT578" t="s">
        <v>4917</v>
      </c>
      <c r="AU578" t="b">
        <f>IF(ckCodingQTable[[#This Row],[ILN]]="N",SUBSTITUTE(AT577," ","")&lt;&gt;SUBSTITUTE(ckCodingQTable[[#This Row],[prop_titl_txt]]," ",""), FALSE)</f>
        <v>0</v>
      </c>
      <c r="AV578">
        <v>0</v>
      </c>
      <c r="AW578" s="13">
        <v>599999</v>
      </c>
      <c r="AX578" s="13">
        <v>599999</v>
      </c>
      <c r="AY578" s="13"/>
      <c r="AZ578" s="13"/>
      <c r="BA578" s="13"/>
      <c r="BB578" s="13"/>
      <c r="BC578">
        <v>6</v>
      </c>
      <c r="BD578">
        <v>6</v>
      </c>
      <c r="BE578">
        <v>5</v>
      </c>
      <c r="BH578">
        <v>0</v>
      </c>
      <c r="BI578">
        <v>0</v>
      </c>
      <c r="BJ578">
        <v>0</v>
      </c>
      <c r="BK578">
        <v>0</v>
      </c>
      <c r="BL578" t="s">
        <v>4922</v>
      </c>
    </row>
    <row r="579" spans="1:64" x14ac:dyDescent="0.35">
      <c r="A579" s="30"/>
      <c r="B579" s="30">
        <v>43005.685416666667</v>
      </c>
      <c r="C579" t="s">
        <v>2868</v>
      </c>
      <c r="D579" t="s">
        <v>2869</v>
      </c>
      <c r="E579" t="s">
        <v>468</v>
      </c>
      <c r="F579" t="s">
        <v>2819</v>
      </c>
      <c r="G579" t="s">
        <v>2820</v>
      </c>
      <c r="H579" s="21" t="s">
        <v>2821</v>
      </c>
      <c r="I579" s="85">
        <v>1</v>
      </c>
      <c r="J579" s="85">
        <v>0</v>
      </c>
      <c r="K579" t="s">
        <v>2911</v>
      </c>
      <c r="L579" t="s">
        <v>807</v>
      </c>
      <c r="M579" t="s">
        <v>4689</v>
      </c>
      <c r="N579" t="str">
        <f>IF(SUM(ckCodingQTable[[#This Row],[NfmlPIs]:[NnonWhtAsnPIs]])&gt;0,"WMD","")</f>
        <v/>
      </c>
      <c r="O579" t="b">
        <f>_xlfn.XOR(IFERROR(MATCH(ckCodingQTable[[#This Row],[st_code]],EpscorTable[],0)&gt;0,FALSE),IFERROR(FIND("9150",ckCodingQTable[[#This Row],[propPRCs]])&gt;0,FALSE))</f>
        <v>0</v>
      </c>
      <c r="P579" s="21" t="b">
        <f>_xlfn.XOR(ckCodingQTable[[#This Row],[wmd]]&lt;&gt;"",IFERROR(FIND("9102",ckCodingQTable[[#This Row],[propPRCs]])&gt;0,FALSE))</f>
        <v>0</v>
      </c>
      <c r="Q579" t="s">
        <v>468</v>
      </c>
      <c r="S579" s="106">
        <f>S578+(ckCodingQTable[[#This Row],[ILN]]&lt;"M")</f>
        <v>317</v>
      </c>
      <c r="T579" s="21" t="s">
        <v>2824</v>
      </c>
      <c r="U579" t="s">
        <v>2379</v>
      </c>
      <c r="V579" s="7" t="str">
        <f>HYPERLINK("https://www.ejacket.nsf.gov/ej/showProposal.do?ID="&amp;ckCodingQTable[[#This Row],[prop_id]],"eJ")</f>
        <v>eJ</v>
      </c>
      <c r="W579" t="s">
        <v>2871</v>
      </c>
      <c r="X579" t="s">
        <v>2379</v>
      </c>
      <c r="Y579" t="s">
        <v>2380</v>
      </c>
      <c r="Z579" t="s">
        <v>3699</v>
      </c>
      <c r="AA579" t="s">
        <v>4846</v>
      </c>
      <c r="AB579" s="109" t="str">
        <f>HYPERLINK("mailto:"&amp;ckCodingQTable[[#This Row],[email]]&amp;"&amp;subject=Your NSF Proposal:  "&amp;ckCodingQTable[[#This Row],[Div]]&amp;" "&amp;ckCodingQTable[[#This Row],[prop_id]], ckCodingQTable[[#This Row],[email]])</f>
        <v>bobbyb@vuse.vanderbilt.edu</v>
      </c>
      <c r="AC579" s="30">
        <v>43191</v>
      </c>
      <c r="AD579">
        <v>48</v>
      </c>
      <c r="AG579" s="110"/>
      <c r="AI579" s="26"/>
      <c r="AJ579" s="22"/>
      <c r="AN579" s="110"/>
      <c r="AO579" s="110"/>
      <c r="AP579" s="110"/>
      <c r="AQ579" s="110"/>
      <c r="AR579" s="7" t="str">
        <f>HYPERLINK("https://www.ejacket.nsf.gov/ej/showProposal.do?ID="&amp;ckCodingQTable[[#This Row],[prop_id]],"eJ")</f>
        <v>eJ</v>
      </c>
      <c r="AS579" t="s">
        <v>2829</v>
      </c>
      <c r="AT579" t="s">
        <v>4923</v>
      </c>
      <c r="AU579" t="b">
        <f>IF(ckCodingQTable[[#This Row],[ILN]]="N",SUBSTITUTE(AT578," ","")&lt;&gt;SUBSTITUTE(ckCodingQTable[[#This Row],[prop_titl_txt]]," ",""), FALSE)</f>
        <v>0</v>
      </c>
      <c r="AV579">
        <v>0</v>
      </c>
      <c r="AW579" s="13">
        <v>675922</v>
      </c>
      <c r="AX579" s="13">
        <v>675922</v>
      </c>
      <c r="AY579" s="13"/>
      <c r="AZ579" s="13">
        <v>34000</v>
      </c>
      <c r="BA579" s="13"/>
      <c r="BB579" s="13">
        <v>24000</v>
      </c>
      <c r="BC579">
        <v>8</v>
      </c>
      <c r="BD579">
        <v>8</v>
      </c>
      <c r="BE579">
        <v>5.2</v>
      </c>
      <c r="BH579">
        <v>0</v>
      </c>
      <c r="BI579">
        <v>0</v>
      </c>
      <c r="BJ579">
        <v>0</v>
      </c>
      <c r="BK579">
        <v>0</v>
      </c>
      <c r="BL579" t="s">
        <v>4924</v>
      </c>
    </row>
    <row r="580" spans="1:64" x14ac:dyDescent="0.35">
      <c r="A580" s="30"/>
      <c r="B580" s="30">
        <v>43003.724999999999</v>
      </c>
      <c r="C580" t="s">
        <v>2868</v>
      </c>
      <c r="D580" t="s">
        <v>2869</v>
      </c>
      <c r="E580" t="s">
        <v>468</v>
      </c>
      <c r="F580" t="s">
        <v>2819</v>
      </c>
      <c r="G580" t="s">
        <v>2820</v>
      </c>
      <c r="H580" s="21" t="s">
        <v>2821</v>
      </c>
      <c r="I580" s="85">
        <v>1</v>
      </c>
      <c r="J580" s="85">
        <v>0</v>
      </c>
      <c r="K580" t="s">
        <v>2911</v>
      </c>
      <c r="L580" t="s">
        <v>807</v>
      </c>
      <c r="M580" t="s">
        <v>2885</v>
      </c>
      <c r="N580" t="str">
        <f>IF(SUM(ckCodingQTable[[#This Row],[NfmlPIs]:[NnonWhtAsnPIs]])&gt;0,"WMD","")</f>
        <v>WMD</v>
      </c>
      <c r="O580" t="b">
        <f>_xlfn.XOR(IFERROR(MATCH(ckCodingQTable[[#This Row],[st_code]],EpscorTable[],0)&gt;0,FALSE),IFERROR(FIND("9150",ckCodingQTable[[#This Row],[propPRCs]])&gt;0,FALSE))</f>
        <v>0</v>
      </c>
      <c r="P580" s="21" t="b">
        <f>_xlfn.XOR(ckCodingQTable[[#This Row],[wmd]]&lt;&gt;"",IFERROR(FIND("9102",ckCodingQTable[[#This Row],[propPRCs]])&gt;0,FALSE))</f>
        <v>1</v>
      </c>
      <c r="Q580" t="s">
        <v>468</v>
      </c>
      <c r="S580" s="106">
        <f>S579+(ckCodingQTable[[#This Row],[ILN]]&lt;"M")</f>
        <v>317</v>
      </c>
      <c r="T580" s="21" t="s">
        <v>2834</v>
      </c>
      <c r="U580" t="s">
        <v>2379</v>
      </c>
      <c r="V580" s="7" t="str">
        <f>HYPERLINK("https://www.ejacket.nsf.gov/ej/showProposal.do?ID="&amp;ckCodingQTable[[#This Row],[prop_id]],"eJ")</f>
        <v>eJ</v>
      </c>
      <c r="W580" t="s">
        <v>2871</v>
      </c>
      <c r="X580" t="s">
        <v>4925</v>
      </c>
      <c r="Y580" t="s">
        <v>4926</v>
      </c>
      <c r="Z580" t="s">
        <v>4927</v>
      </c>
      <c r="AA580" t="s">
        <v>722</v>
      </c>
      <c r="AB580" s="109" t="str">
        <f>HYPERLINK("mailto:"&amp;ckCodingQTable[[#This Row],[email]]&amp;"&amp;subject=Your NSF Proposal:  "&amp;ckCodingQTable[[#This Row],[Div]]&amp;" "&amp;ckCodingQTable[[#This Row],[prop_id]], ckCodingQTable[[#This Row],[email]])</f>
        <v>jeanine.stefanucci@psych.utah.edu</v>
      </c>
      <c r="AC580" s="30">
        <v>43191</v>
      </c>
      <c r="AD580">
        <v>48</v>
      </c>
      <c r="AG580" s="110"/>
      <c r="AI580" s="26"/>
      <c r="AJ580" s="22"/>
      <c r="AN580" s="110"/>
      <c r="AO580" s="110"/>
      <c r="AP580" s="110"/>
      <c r="AQ580" s="110"/>
      <c r="AR580" s="7" t="str">
        <f>HYPERLINK("https://www.ejacket.nsf.gov/ej/showProposal.do?ID="&amp;ckCodingQTable[[#This Row],[prop_id]],"eJ")</f>
        <v>eJ</v>
      </c>
      <c r="AS580" t="s">
        <v>2829</v>
      </c>
      <c r="AT580" t="s">
        <v>4923</v>
      </c>
      <c r="AU580" t="b">
        <f>IF(ckCodingQTable[[#This Row],[ILN]]="N",SUBSTITUTE(AT579," ","")&lt;&gt;SUBSTITUTE(ckCodingQTable[[#This Row],[prop_titl_txt]]," ",""), FALSE)</f>
        <v>0</v>
      </c>
      <c r="AV580">
        <v>0</v>
      </c>
      <c r="AW580" s="13">
        <v>539504</v>
      </c>
      <c r="AX580" s="13">
        <v>539504</v>
      </c>
      <c r="AY580" s="13"/>
      <c r="AZ580" s="13">
        <v>5000</v>
      </c>
      <c r="BA580" s="13"/>
      <c r="BB580" s="13"/>
      <c r="BC580">
        <v>8</v>
      </c>
      <c r="BD580">
        <v>12</v>
      </c>
      <c r="BG580">
        <v>5</v>
      </c>
      <c r="BH580">
        <v>4</v>
      </c>
      <c r="BI580">
        <v>0</v>
      </c>
      <c r="BJ580">
        <v>0</v>
      </c>
      <c r="BK580">
        <v>0</v>
      </c>
      <c r="BL580" t="s">
        <v>4928</v>
      </c>
    </row>
    <row r="581" spans="1:64" x14ac:dyDescent="0.35">
      <c r="A581" s="30"/>
      <c r="B581" s="30">
        <v>43005.686111111114</v>
      </c>
      <c r="C581" t="s">
        <v>2817</v>
      </c>
      <c r="D581" t="s">
        <v>2818</v>
      </c>
      <c r="E581" t="s">
        <v>476</v>
      </c>
      <c r="F581" t="s">
        <v>2819</v>
      </c>
      <c r="G581" t="s">
        <v>2820</v>
      </c>
      <c r="H581" s="21" t="s">
        <v>2821</v>
      </c>
      <c r="I581" s="85">
        <v>1</v>
      </c>
      <c r="J581" s="85">
        <v>0</v>
      </c>
      <c r="K581" t="s">
        <v>2822</v>
      </c>
      <c r="L581" t="s">
        <v>727</v>
      </c>
      <c r="M581" t="s">
        <v>3162</v>
      </c>
      <c r="N581" t="str">
        <f>IF(SUM(ckCodingQTable[[#This Row],[NfmlPIs]:[NnonWhtAsnPIs]])&gt;0,"WMD","")</f>
        <v/>
      </c>
      <c r="O581" t="b">
        <f>_xlfn.XOR(IFERROR(MATCH(ckCodingQTable[[#This Row],[st_code]],EpscorTable[],0)&gt;0,FALSE),IFERROR(FIND("9150",ckCodingQTable[[#This Row],[propPRCs]])&gt;0,FALSE))</f>
        <v>0</v>
      </c>
      <c r="P581" s="21" t="b">
        <f>_xlfn.XOR(ckCodingQTable[[#This Row],[wmd]]&lt;&gt;"",IFERROR(FIND("9102",ckCodingQTable[[#This Row],[propPRCs]])&gt;0,FALSE))</f>
        <v>0</v>
      </c>
      <c r="Q581" t="s">
        <v>2832</v>
      </c>
      <c r="S581" s="106">
        <f>S580+(ckCodingQTable[[#This Row],[ILN]]&lt;"M")</f>
        <v>318</v>
      </c>
      <c r="T581" s="21" t="s">
        <v>2863</v>
      </c>
      <c r="U581" t="s">
        <v>2382</v>
      </c>
      <c r="V581" s="7" t="str">
        <f>HYPERLINK("https://www.ejacket.nsf.gov/ej/showProposal.do?ID="&amp;ckCodingQTable[[#This Row],[prop_id]],"eJ")</f>
        <v>eJ</v>
      </c>
      <c r="W581" t="s">
        <v>2825</v>
      </c>
      <c r="X581" t="s">
        <v>2382</v>
      </c>
      <c r="Y581" t="s">
        <v>2383</v>
      </c>
      <c r="Z581" t="s">
        <v>4929</v>
      </c>
      <c r="AA581" t="s">
        <v>3164</v>
      </c>
      <c r="AB581" s="109" t="str">
        <f>HYPERLINK("mailto:"&amp;ckCodingQTable[[#This Row],[email]]&amp;"&amp;subject=Your NSF Proposal:  "&amp;ckCodingQTable[[#This Row],[Div]]&amp;" "&amp;ckCodingQTable[[#This Row],[prop_id]], ckCodingQTable[[#This Row],[email]])</f>
        <v>sistla@cs.uic.edu</v>
      </c>
      <c r="AC581" s="30">
        <v>43327</v>
      </c>
      <c r="AD581">
        <v>36</v>
      </c>
      <c r="AE581">
        <v>1</v>
      </c>
      <c r="AG581" s="110">
        <v>1</v>
      </c>
      <c r="AH581" t="s">
        <v>4930</v>
      </c>
      <c r="AI581" s="26">
        <v>6</v>
      </c>
      <c r="AJ581" s="22">
        <v>43077.185416666667</v>
      </c>
      <c r="AL581">
        <v>3</v>
      </c>
      <c r="AN581" s="110">
        <v>3</v>
      </c>
      <c r="AO581" s="110"/>
      <c r="AP581" s="110"/>
      <c r="AQ581" s="110"/>
      <c r="AR581" s="7" t="str">
        <f>HYPERLINK("https://www.ejacket.nsf.gov/ej/showProposal.do?ID="&amp;ckCodingQTable[[#This Row],[prop_id]],"eJ")</f>
        <v>eJ</v>
      </c>
      <c r="AS581" t="s">
        <v>2829</v>
      </c>
      <c r="AT581" t="s">
        <v>4931</v>
      </c>
      <c r="AU581" t="b">
        <f>IF(ckCodingQTable[[#This Row],[ILN]]="N",SUBSTITUTE(AT580," ","")&lt;&gt;SUBSTITUTE(ckCodingQTable[[#This Row],[prop_titl_txt]]," ",""), FALSE)</f>
        <v>0</v>
      </c>
      <c r="AV581">
        <v>0</v>
      </c>
      <c r="AW581" s="13">
        <v>1199993</v>
      </c>
      <c r="AX581" s="13">
        <v>1199993</v>
      </c>
      <c r="AY581" s="13"/>
      <c r="AZ581" s="13">
        <v>12000</v>
      </c>
      <c r="BA581" s="13"/>
      <c r="BB581" s="13"/>
      <c r="BC581">
        <v>9</v>
      </c>
      <c r="BD581">
        <v>9</v>
      </c>
      <c r="BE581">
        <v>14.67</v>
      </c>
      <c r="BH581">
        <v>0</v>
      </c>
      <c r="BI581">
        <v>0</v>
      </c>
      <c r="BJ581">
        <v>0</v>
      </c>
      <c r="BK581">
        <v>0</v>
      </c>
      <c r="BL581" t="s">
        <v>4932</v>
      </c>
    </row>
    <row r="582" spans="1:64" x14ac:dyDescent="0.35">
      <c r="A582" s="30"/>
      <c r="B582" s="30">
        <v>43005.686111111114</v>
      </c>
      <c r="C582" t="s">
        <v>2868</v>
      </c>
      <c r="D582" t="s">
        <v>2869</v>
      </c>
      <c r="E582" t="s">
        <v>468</v>
      </c>
      <c r="F582" t="s">
        <v>2819</v>
      </c>
      <c r="G582" t="s">
        <v>2820</v>
      </c>
      <c r="H582" s="21" t="s">
        <v>2821</v>
      </c>
      <c r="I582" s="85">
        <v>1</v>
      </c>
      <c r="J582" s="85">
        <v>0</v>
      </c>
      <c r="K582" t="s">
        <v>2911</v>
      </c>
      <c r="L582" t="s">
        <v>1185</v>
      </c>
      <c r="M582" t="s">
        <v>2851</v>
      </c>
      <c r="N582" t="str">
        <f>IF(SUM(ckCodingQTable[[#This Row],[NfmlPIs]:[NnonWhtAsnPIs]])&gt;0,"WMD","")</f>
        <v/>
      </c>
      <c r="O582" t="b">
        <f>_xlfn.XOR(IFERROR(MATCH(ckCodingQTable[[#This Row],[st_code]],EpscorTable[],0)&gt;0,FALSE),IFERROR(FIND("9150",ckCodingQTable[[#This Row],[propPRCs]])&gt;0,FALSE))</f>
        <v>0</v>
      </c>
      <c r="P582" s="21" t="b">
        <f>_xlfn.XOR(ckCodingQTable[[#This Row],[wmd]]&lt;&gt;"",IFERROR(FIND("9102",ckCodingQTable[[#This Row],[propPRCs]])&gt;0,FALSE))</f>
        <v>0</v>
      </c>
      <c r="Q582" t="s">
        <v>468</v>
      </c>
      <c r="S582" s="106">
        <f>S581+(ckCodingQTable[[#This Row],[ILN]]&lt;"M")</f>
        <v>319</v>
      </c>
      <c r="T582" s="21" t="s">
        <v>2863</v>
      </c>
      <c r="U582" t="s">
        <v>4933</v>
      </c>
      <c r="V582" s="7" t="str">
        <f>HYPERLINK("https://www.ejacket.nsf.gov/ej/showProposal.do?ID="&amp;ckCodingQTable[[#This Row],[prop_id]],"eJ")</f>
        <v>eJ</v>
      </c>
      <c r="W582" t="s">
        <v>2871</v>
      </c>
      <c r="X582" t="s">
        <v>4933</v>
      </c>
      <c r="Y582" t="s">
        <v>4934</v>
      </c>
      <c r="Z582" t="s">
        <v>2873</v>
      </c>
      <c r="AA582" t="s">
        <v>662</v>
      </c>
      <c r="AB582" s="109" t="str">
        <f>HYPERLINK("mailto:"&amp;ckCodingQTable[[#This Row],[email]]&amp;"&amp;subject=Your NSF Proposal:  "&amp;ckCodingQTable[[#This Row],[Div]]&amp;" "&amp;ckCodingQTable[[#This Row],[prop_id]], ckCodingQTable[[#This Row],[email]])</f>
        <v>paulos@berkeley.edu</v>
      </c>
      <c r="AC582" s="30">
        <v>43282</v>
      </c>
      <c r="AD582">
        <v>36</v>
      </c>
      <c r="AG582" s="110"/>
      <c r="AI582" s="26"/>
      <c r="AJ582" s="22"/>
      <c r="AN582" s="110"/>
      <c r="AO582" s="110"/>
      <c r="AP582" s="110"/>
      <c r="AQ582" s="110"/>
      <c r="AR582" s="7" t="str">
        <f>HYPERLINK("https://www.ejacket.nsf.gov/ej/showProposal.do?ID="&amp;ckCodingQTable[[#This Row],[prop_id]],"eJ")</f>
        <v>eJ</v>
      </c>
      <c r="AS582" t="s">
        <v>2881</v>
      </c>
      <c r="AT582" t="s">
        <v>4935</v>
      </c>
      <c r="AU582" t="b">
        <f>IF(ckCodingQTable[[#This Row],[ILN]]="N",SUBSTITUTE(AT581," ","")&lt;&gt;SUBSTITUTE(ckCodingQTable[[#This Row],[prop_titl_txt]]," ",""), FALSE)</f>
        <v>0</v>
      </c>
      <c r="AV582">
        <v>0</v>
      </c>
      <c r="AW582" s="13">
        <v>1199192</v>
      </c>
      <c r="AX582" s="13">
        <v>1199192</v>
      </c>
      <c r="AY582" s="13"/>
      <c r="AZ582" s="13">
        <v>29250</v>
      </c>
      <c r="BA582" s="13"/>
      <c r="BB582" s="13"/>
      <c r="BC582">
        <v>6</v>
      </c>
      <c r="BD582">
        <v>3</v>
      </c>
      <c r="BE582">
        <v>6</v>
      </c>
      <c r="BH582">
        <v>0</v>
      </c>
      <c r="BI582">
        <v>0</v>
      </c>
      <c r="BJ582">
        <v>0</v>
      </c>
      <c r="BK582">
        <v>0</v>
      </c>
      <c r="BL582" t="s">
        <v>4936</v>
      </c>
    </row>
    <row r="583" spans="1:64" x14ac:dyDescent="0.35">
      <c r="A583" s="30"/>
      <c r="B583" s="30">
        <v>43005.686805555553</v>
      </c>
      <c r="C583" t="s">
        <v>2839</v>
      </c>
      <c r="D583" t="s">
        <v>2840</v>
      </c>
      <c r="E583" t="s">
        <v>464</v>
      </c>
      <c r="F583" t="s">
        <v>2819</v>
      </c>
      <c r="G583" t="s">
        <v>2820</v>
      </c>
      <c r="H583" s="21" t="s">
        <v>2821</v>
      </c>
      <c r="I583" s="85">
        <v>0</v>
      </c>
      <c r="J583" s="85">
        <v>0</v>
      </c>
      <c r="K583" t="s">
        <v>3097</v>
      </c>
      <c r="L583" t="s">
        <v>1006</v>
      </c>
      <c r="M583" t="s">
        <v>3061</v>
      </c>
      <c r="N583" t="str">
        <f>IF(SUM(ckCodingQTable[[#This Row],[NfmlPIs]:[NnonWhtAsnPIs]])&gt;0,"WMD","")</f>
        <v/>
      </c>
      <c r="O583" t="b">
        <f>_xlfn.XOR(IFERROR(MATCH(ckCodingQTable[[#This Row],[st_code]],EpscorTable[],0)&gt;0,FALSE),IFERROR(FIND("9150",ckCodingQTable[[#This Row],[propPRCs]])&gt;0,FALSE))</f>
        <v>0</v>
      </c>
      <c r="P583" s="21" t="b">
        <f>_xlfn.XOR(ckCodingQTable[[#This Row],[wmd]]&lt;&gt;"",IFERROR(FIND("9102",ckCodingQTable[[#This Row],[propPRCs]])&gt;0,FALSE))</f>
        <v>0</v>
      </c>
      <c r="Q583" t="s">
        <v>487</v>
      </c>
      <c r="S583" s="106">
        <f>S582+(ckCodingQTable[[#This Row],[ILN]]&lt;"M")</f>
        <v>320</v>
      </c>
      <c r="T583" s="21" t="s">
        <v>2824</v>
      </c>
      <c r="U583" t="s">
        <v>2388</v>
      </c>
      <c r="V583" s="7" t="str">
        <f>HYPERLINK("https://www.ejacket.nsf.gov/ej/showProposal.do?ID="&amp;ckCodingQTable[[#This Row],[prop_id]],"eJ")</f>
        <v>eJ</v>
      </c>
      <c r="W583" t="s">
        <v>2841</v>
      </c>
      <c r="X583" t="s">
        <v>2388</v>
      </c>
      <c r="Y583" t="s">
        <v>1351</v>
      </c>
      <c r="Z583" t="s">
        <v>3446</v>
      </c>
      <c r="AA583" t="s">
        <v>3284</v>
      </c>
      <c r="AB583" s="109" t="str">
        <f>HYPERLINK("mailto:"&amp;ckCodingQTable[[#This Row],[email]]&amp;"&amp;subject=Your NSF Proposal:  "&amp;ckCodingQTable[[#This Row],[Div]]&amp;" "&amp;ckCodingQTable[[#This Row],[prop_id]], ckCodingQTable[[#This Row],[email]])</f>
        <v>ian@ece.gatech.edu</v>
      </c>
      <c r="AC583" s="30">
        <v>43282</v>
      </c>
      <c r="AD583">
        <v>48</v>
      </c>
      <c r="AG583" s="110"/>
      <c r="AH583" t="s">
        <v>4937</v>
      </c>
      <c r="AI583" s="26">
        <v>7</v>
      </c>
      <c r="AJ583" s="22">
        <v>43067.803472222222</v>
      </c>
      <c r="AL583">
        <v>2</v>
      </c>
      <c r="AN583" s="110">
        <v>2</v>
      </c>
      <c r="AO583" s="110"/>
      <c r="AP583" s="110"/>
      <c r="AQ583" s="110"/>
      <c r="AR583" s="7" t="str">
        <f>HYPERLINK("https://www.ejacket.nsf.gov/ej/showProposal.do?ID="&amp;ckCodingQTable[[#This Row],[prop_id]],"eJ")</f>
        <v>eJ</v>
      </c>
      <c r="AS583" t="s">
        <v>2829</v>
      </c>
      <c r="AT583" t="s">
        <v>4938</v>
      </c>
      <c r="AU583" t="b">
        <f>IF(ckCodingQTable[[#This Row],[ILN]]="N",SUBSTITUTE(AT582," ","")&lt;&gt;SUBSTITUTE(ckCodingQTable[[#This Row],[prop_titl_txt]]," ",""), FALSE)</f>
        <v>0</v>
      </c>
      <c r="AV583">
        <v>0</v>
      </c>
      <c r="AW583" s="13">
        <v>2214083</v>
      </c>
      <c r="AX583" s="13">
        <v>2214083</v>
      </c>
      <c r="AY583" s="13"/>
      <c r="AZ583" s="13">
        <v>6000</v>
      </c>
      <c r="BA583" s="13">
        <v>410012</v>
      </c>
      <c r="BB583" s="13"/>
      <c r="BC583">
        <v>10</v>
      </c>
      <c r="BD583">
        <v>12</v>
      </c>
      <c r="BE583">
        <v>16</v>
      </c>
      <c r="BH583">
        <v>0</v>
      </c>
      <c r="BI583">
        <v>0</v>
      </c>
      <c r="BJ583">
        <v>0</v>
      </c>
      <c r="BK583">
        <v>0</v>
      </c>
      <c r="BL583" t="s">
        <v>3448</v>
      </c>
    </row>
    <row r="584" spans="1:64" x14ac:dyDescent="0.35">
      <c r="A584" s="30"/>
      <c r="B584" s="30">
        <v>43005.570138888892</v>
      </c>
      <c r="C584" t="s">
        <v>2839</v>
      </c>
      <c r="D584" t="s">
        <v>2840</v>
      </c>
      <c r="E584" t="s">
        <v>464</v>
      </c>
      <c r="F584" t="s">
        <v>2819</v>
      </c>
      <c r="G584" t="s">
        <v>2820</v>
      </c>
      <c r="H584" s="21" t="s">
        <v>2821</v>
      </c>
      <c r="I584" s="85">
        <v>0</v>
      </c>
      <c r="J584" s="85">
        <v>0</v>
      </c>
      <c r="L584" t="s">
        <v>1006</v>
      </c>
      <c r="M584" t="s">
        <v>2922</v>
      </c>
      <c r="N584" t="str">
        <f>IF(SUM(ckCodingQTable[[#This Row],[NfmlPIs]:[NnonWhtAsnPIs]])&gt;0,"WMD","")</f>
        <v/>
      </c>
      <c r="O584" t="b">
        <f>_xlfn.XOR(IFERROR(MATCH(ckCodingQTable[[#This Row],[st_code]],EpscorTable[],0)&gt;0,FALSE),IFERROR(FIND("9150",ckCodingQTable[[#This Row],[propPRCs]])&gt;0,FALSE))</f>
        <v>0</v>
      </c>
      <c r="P584" s="21" t="b">
        <f>_xlfn.XOR(ckCodingQTable[[#This Row],[wmd]]&lt;&gt;"",IFERROR(FIND("9102",ckCodingQTable[[#This Row],[propPRCs]])&gt;0,FALSE))</f>
        <v>0</v>
      </c>
      <c r="Q584" t="s">
        <v>487</v>
      </c>
      <c r="S584" s="106">
        <f>S583+(ckCodingQTable[[#This Row],[ILN]]&lt;"M")</f>
        <v>320</v>
      </c>
      <c r="T584" s="21" t="s">
        <v>2834</v>
      </c>
      <c r="U584" t="s">
        <v>2388</v>
      </c>
      <c r="V584" s="7" t="str">
        <f>HYPERLINK("https://www.ejacket.nsf.gov/ej/showProposal.do?ID="&amp;ckCodingQTable[[#This Row],[prop_id]],"eJ")</f>
        <v>eJ</v>
      </c>
      <c r="W584" t="s">
        <v>2841</v>
      </c>
      <c r="X584" t="s">
        <v>4939</v>
      </c>
      <c r="Y584" t="s">
        <v>1645</v>
      </c>
      <c r="Z584" t="s">
        <v>4940</v>
      </c>
      <c r="AA584" t="s">
        <v>3215</v>
      </c>
      <c r="AB584" s="109" t="str">
        <f>HYPERLINK("mailto:"&amp;ckCodingQTable[[#This Row],[email]]&amp;"&amp;subject=Your NSF Proposal:  "&amp;ckCodingQTable[[#This Row],[Div]]&amp;" "&amp;ckCodingQTable[[#This Row],[prop_id]], ckCodingQTable[[#This Row],[email]])</f>
        <v>jchen184@jhmi.edu</v>
      </c>
      <c r="AC584" s="30">
        <v>43282</v>
      </c>
      <c r="AD584">
        <v>48</v>
      </c>
      <c r="AG584" s="110"/>
      <c r="AI584" s="26"/>
      <c r="AJ584" s="22"/>
      <c r="AN584" s="110"/>
      <c r="AO584" s="110"/>
      <c r="AP584" s="110"/>
      <c r="AQ584" s="110"/>
      <c r="AR584" s="7" t="str">
        <f>HYPERLINK("https://www.ejacket.nsf.gov/ej/showProposal.do?ID="&amp;ckCodingQTable[[#This Row],[prop_id]],"eJ")</f>
        <v>eJ</v>
      </c>
      <c r="AS584" t="s">
        <v>2829</v>
      </c>
      <c r="AT584" t="s">
        <v>4938</v>
      </c>
      <c r="AU584" t="b">
        <f>IF(ckCodingQTable[[#This Row],[ILN]]="N",SUBSTITUTE(AT583," ","")&lt;&gt;SUBSTITUTE(ckCodingQTable[[#This Row],[prop_titl_txt]]," ",""), FALSE)</f>
        <v>0</v>
      </c>
      <c r="AV584">
        <v>0</v>
      </c>
      <c r="AW584" s="13">
        <v>349999</v>
      </c>
      <c r="AX584" s="13">
        <v>349999</v>
      </c>
      <c r="AY584" s="13"/>
      <c r="AZ584" s="13"/>
      <c r="BA584" s="13">
        <v>70000</v>
      </c>
      <c r="BB584" s="13"/>
      <c r="BD584">
        <v>4</v>
      </c>
      <c r="BG584">
        <v>4.5599999999999996</v>
      </c>
      <c r="BH584">
        <v>0</v>
      </c>
      <c r="BI584">
        <v>0</v>
      </c>
      <c r="BJ584">
        <v>0</v>
      </c>
      <c r="BK584">
        <v>0</v>
      </c>
      <c r="BL584" t="s">
        <v>4941</v>
      </c>
    </row>
    <row r="585" spans="1:64" x14ac:dyDescent="0.35">
      <c r="A585" s="30"/>
      <c r="B585" s="30">
        <v>43005.618055555555</v>
      </c>
      <c r="C585" t="s">
        <v>2839</v>
      </c>
      <c r="D585" t="s">
        <v>2840</v>
      </c>
      <c r="E585" t="s">
        <v>464</v>
      </c>
      <c r="F585" t="s">
        <v>2819</v>
      </c>
      <c r="G585" t="s">
        <v>2820</v>
      </c>
      <c r="H585" s="21" t="s">
        <v>2821</v>
      </c>
      <c r="I585" s="85">
        <v>0</v>
      </c>
      <c r="J585" s="85">
        <v>0</v>
      </c>
      <c r="K585" t="s">
        <v>3097</v>
      </c>
      <c r="L585" t="s">
        <v>1006</v>
      </c>
      <c r="M585" t="s">
        <v>108</v>
      </c>
      <c r="N585" t="str">
        <f>IF(SUM(ckCodingQTable[[#This Row],[NfmlPIs]:[NnonWhtAsnPIs]])&gt;0,"WMD","")</f>
        <v/>
      </c>
      <c r="O585" t="b">
        <f>_xlfn.XOR(IFERROR(MATCH(ckCodingQTable[[#This Row],[st_code]],EpscorTable[],0)&gt;0,FALSE),IFERROR(FIND("9150",ckCodingQTable[[#This Row],[propPRCs]])&gt;0,FALSE))</f>
        <v>1</v>
      </c>
      <c r="P585" s="21" t="b">
        <f>_xlfn.XOR(ckCodingQTable[[#This Row],[wmd]]&lt;&gt;"",IFERROR(FIND("9102",ckCodingQTable[[#This Row],[propPRCs]])&gt;0,FALSE))</f>
        <v>0</v>
      </c>
      <c r="Q585" t="s">
        <v>487</v>
      </c>
      <c r="S585" s="106">
        <f>S584+(ckCodingQTable[[#This Row],[ILN]]&lt;"M")</f>
        <v>320</v>
      </c>
      <c r="T585" s="21" t="s">
        <v>2834</v>
      </c>
      <c r="U585" t="s">
        <v>2388</v>
      </c>
      <c r="V585" s="7" t="str">
        <f>HYPERLINK("https://www.ejacket.nsf.gov/ej/showProposal.do?ID="&amp;ckCodingQTable[[#This Row],[prop_id]],"eJ")</f>
        <v>eJ</v>
      </c>
      <c r="W585" t="s">
        <v>2841</v>
      </c>
      <c r="X585" t="s">
        <v>4942</v>
      </c>
      <c r="Y585" t="s">
        <v>4943</v>
      </c>
      <c r="Z585" t="s">
        <v>4944</v>
      </c>
      <c r="AA585" t="s">
        <v>686</v>
      </c>
      <c r="AB585" s="109" t="str">
        <f>HYPERLINK("mailto:"&amp;ckCodingQTable[[#This Row],[email]]&amp;"&amp;subject=Your NSF Proposal:  "&amp;ckCodingQTable[[#This Row],[Div]]&amp;" "&amp;ckCodingQTable[[#This Row],[prop_id]], ckCodingQTable[[#This Row],[email]])</f>
        <v>maxp@unl.edu</v>
      </c>
      <c r="AC585" s="30">
        <v>43282</v>
      </c>
      <c r="AD585">
        <v>48</v>
      </c>
      <c r="AG585" s="110"/>
      <c r="AI585" s="26"/>
      <c r="AJ585" s="22"/>
      <c r="AN585" s="110"/>
      <c r="AO585" s="110"/>
      <c r="AP585" s="110"/>
      <c r="AQ585" s="110"/>
      <c r="AR585" s="7" t="str">
        <f>HYPERLINK("https://www.ejacket.nsf.gov/ej/showProposal.do?ID="&amp;ckCodingQTable[[#This Row],[prop_id]],"eJ")</f>
        <v>eJ</v>
      </c>
      <c r="AS585" t="s">
        <v>2829</v>
      </c>
      <c r="AT585" t="s">
        <v>4938</v>
      </c>
      <c r="AU585" t="b">
        <f>IF(ckCodingQTable[[#This Row],[ILN]]="N",SUBSTITUTE(AT584," ","")&lt;&gt;SUBSTITUTE(ckCodingQTable[[#This Row],[prop_titl_txt]]," ",""), FALSE)</f>
        <v>0</v>
      </c>
      <c r="AV585">
        <v>0</v>
      </c>
      <c r="AW585" s="13">
        <v>435915</v>
      </c>
      <c r="AX585" s="13">
        <v>435915</v>
      </c>
      <c r="AY585" s="13"/>
      <c r="AZ585" s="13">
        <v>8000</v>
      </c>
      <c r="BA585" s="13"/>
      <c r="BB585" s="13"/>
      <c r="BC585">
        <v>8</v>
      </c>
      <c r="BD585">
        <v>4</v>
      </c>
      <c r="BE585">
        <v>4</v>
      </c>
      <c r="BH585">
        <v>0</v>
      </c>
      <c r="BI585">
        <v>0</v>
      </c>
      <c r="BJ585">
        <v>0</v>
      </c>
      <c r="BK585">
        <v>0</v>
      </c>
      <c r="BL585" t="s">
        <v>4945</v>
      </c>
    </row>
    <row r="586" spans="1:64" x14ac:dyDescent="0.35">
      <c r="A586" s="30"/>
      <c r="B586" s="30">
        <v>43005.686805555553</v>
      </c>
      <c r="C586" t="s">
        <v>2817</v>
      </c>
      <c r="D586" t="s">
        <v>2818</v>
      </c>
      <c r="E586" t="s">
        <v>472</v>
      </c>
      <c r="F586" t="s">
        <v>2819</v>
      </c>
      <c r="G586" t="s">
        <v>2820</v>
      </c>
      <c r="H586" s="21" t="s">
        <v>2821</v>
      </c>
      <c r="I586" s="85">
        <v>1</v>
      </c>
      <c r="J586" s="85">
        <v>0</v>
      </c>
      <c r="K586" t="s">
        <v>2822</v>
      </c>
      <c r="L586" t="s">
        <v>892</v>
      </c>
      <c r="M586" t="s">
        <v>2972</v>
      </c>
      <c r="N586" t="str">
        <f>IF(SUM(ckCodingQTable[[#This Row],[NfmlPIs]:[NnonWhtAsnPIs]])&gt;0,"WMD","")</f>
        <v/>
      </c>
      <c r="O586" t="b">
        <f>_xlfn.XOR(IFERROR(MATCH(ckCodingQTable[[#This Row],[st_code]],EpscorTable[],0)&gt;0,FALSE),IFERROR(FIND("9150",ckCodingQTable[[#This Row],[propPRCs]])&gt;0,FALSE))</f>
        <v>0</v>
      </c>
      <c r="P586" s="21" t="b">
        <f>_xlfn.XOR(ckCodingQTable[[#This Row],[wmd]]&lt;&gt;"",IFERROR(FIND("9102",ckCodingQTable[[#This Row],[propPRCs]])&gt;0,FALSE))</f>
        <v>0</v>
      </c>
      <c r="Q586" t="s">
        <v>4946</v>
      </c>
      <c r="S586" s="106">
        <f>S585+(ckCodingQTable[[#This Row],[ILN]]&lt;"M")</f>
        <v>321</v>
      </c>
      <c r="T586" s="21" t="s">
        <v>2863</v>
      </c>
      <c r="U586" t="s">
        <v>2397</v>
      </c>
      <c r="V586" s="7" t="str">
        <f>HYPERLINK("https://www.ejacket.nsf.gov/ej/showProposal.do?ID="&amp;ckCodingQTable[[#This Row],[prop_id]],"eJ")</f>
        <v>eJ</v>
      </c>
      <c r="W586" t="s">
        <v>2825</v>
      </c>
      <c r="X586" t="s">
        <v>2397</v>
      </c>
      <c r="Y586" t="s">
        <v>2398</v>
      </c>
      <c r="Z586" t="s">
        <v>3730</v>
      </c>
      <c r="AA586" t="s">
        <v>2976</v>
      </c>
      <c r="AB586" s="109" t="str">
        <f>HYPERLINK("mailto:"&amp;ckCodingQTable[[#This Row],[email]]&amp;"&amp;subject=Your NSF Proposal:  "&amp;ckCodingQTable[[#This Row],[Div]]&amp;" "&amp;ckCodingQTable[[#This Row],[prop_id]], ckCodingQTable[[#This Row],[email]])</f>
        <v>christos@cs.berkeley.edu</v>
      </c>
      <c r="AC586" s="30">
        <v>43221</v>
      </c>
      <c r="AD586">
        <v>48</v>
      </c>
      <c r="AE586">
        <v>1</v>
      </c>
      <c r="AG586" s="110">
        <v>1</v>
      </c>
      <c r="AH586" t="s">
        <v>4947</v>
      </c>
      <c r="AI586" s="26">
        <v>8.5</v>
      </c>
      <c r="AJ586" s="22">
        <v>43080.079861111109</v>
      </c>
      <c r="AK586" s="21">
        <v>1</v>
      </c>
      <c r="AL586">
        <v>4</v>
      </c>
      <c r="AN586" s="110">
        <v>4</v>
      </c>
      <c r="AO586" s="110"/>
      <c r="AP586" s="110"/>
      <c r="AQ586" s="110"/>
      <c r="AR586" s="7" t="str">
        <f>HYPERLINK("https://www.ejacket.nsf.gov/ej/showProposal.do?ID="&amp;ckCodingQTable[[#This Row],[prop_id]],"eJ")</f>
        <v>eJ</v>
      </c>
      <c r="AS586" t="s">
        <v>2829</v>
      </c>
      <c r="AT586" t="s">
        <v>4948</v>
      </c>
      <c r="AU586" t="b">
        <f>IF(ckCodingQTable[[#This Row],[ILN]]="N",SUBSTITUTE(AT585," ","")&lt;&gt;SUBSTITUTE(ckCodingQTable[[#This Row],[prop_titl_txt]]," ",""), FALSE)</f>
        <v>0</v>
      </c>
      <c r="AV586">
        <v>0</v>
      </c>
      <c r="AW586" s="13">
        <v>1200000</v>
      </c>
      <c r="AX586" s="13">
        <v>1200000</v>
      </c>
      <c r="AY586" s="13"/>
      <c r="AZ586" s="13"/>
      <c r="BA586" s="13"/>
      <c r="BB586" s="13"/>
      <c r="BC586">
        <v>8</v>
      </c>
      <c r="BD586">
        <v>8</v>
      </c>
      <c r="BG586">
        <v>10.1</v>
      </c>
      <c r="BH586">
        <v>0</v>
      </c>
      <c r="BI586">
        <v>0</v>
      </c>
      <c r="BJ586">
        <v>0</v>
      </c>
      <c r="BK586">
        <v>0</v>
      </c>
      <c r="BL586" t="s">
        <v>4949</v>
      </c>
    </row>
    <row r="587" spans="1:64" hidden="1" x14ac:dyDescent="0.35">
      <c r="A587" s="30"/>
      <c r="B587" s="30">
        <v>43005.6875</v>
      </c>
      <c r="C587" t="s">
        <v>2839</v>
      </c>
      <c r="D587" t="s">
        <v>2840</v>
      </c>
      <c r="E587" t="s">
        <v>462</v>
      </c>
      <c r="F587" t="s">
        <v>2819</v>
      </c>
      <c r="G587" t="s">
        <v>2820</v>
      </c>
      <c r="H587" s="21" t="s">
        <v>2821</v>
      </c>
      <c r="I587" s="85">
        <v>1</v>
      </c>
      <c r="J587" s="85">
        <v>0</v>
      </c>
      <c r="L587" t="s">
        <v>761</v>
      </c>
      <c r="M587" t="s">
        <v>3031</v>
      </c>
      <c r="N587" t="str">
        <f>IF(SUM(ckCodingQTable[[#This Row],[NfmlPIs]:[NnonWhtAsnPIs]])&gt;0,"WMD","")</f>
        <v>WMD</v>
      </c>
      <c r="O587" t="b">
        <f>_xlfn.XOR(IFERROR(MATCH(ckCodingQTable[[#This Row],[st_code]],EpscorTable[],0)&gt;0,FALSE),IFERROR(FIND("9150",ckCodingQTable[[#This Row],[propPRCs]])&gt;0,FALSE))</f>
        <v>0</v>
      </c>
      <c r="P587" s="21" t="b">
        <f>_xlfn.XOR(ckCodingQTable[[#This Row],[wmd]]&lt;&gt;"",IFERROR(FIND("9102",ckCodingQTable[[#This Row],[propPRCs]])&gt;0,FALSE))</f>
        <v>1</v>
      </c>
      <c r="Q587" t="s">
        <v>485</v>
      </c>
      <c r="S587" s="106">
        <f>S586+(ckCodingQTable[[#This Row],[ILN]]&lt;"M")</f>
        <v>322</v>
      </c>
      <c r="T587" s="21" t="s">
        <v>2863</v>
      </c>
      <c r="U587" t="s">
        <v>2405</v>
      </c>
      <c r="V587" s="7" t="str">
        <f>HYPERLINK("https://www.ejacket.nsf.gov/ej/showProposal.do?ID="&amp;ckCodingQTable[[#This Row],[prop_id]],"eJ")</f>
        <v>eJ</v>
      </c>
      <c r="W587" t="s">
        <v>2841</v>
      </c>
      <c r="X587" t="s">
        <v>2405</v>
      </c>
      <c r="Y587" t="s">
        <v>1318</v>
      </c>
      <c r="Z587" t="s">
        <v>4539</v>
      </c>
      <c r="AA587" t="s">
        <v>4237</v>
      </c>
      <c r="AB587" s="109" t="str">
        <f>HYPERLINK("mailto:"&amp;ckCodingQTable[[#This Row],[email]]&amp;"&amp;subject=Your NSF Proposal:  "&amp;ckCodingQTable[[#This Row],[Div]]&amp;" "&amp;ckCodingQTable[[#This Row],[prop_id]], ckCodingQTable[[#This Row],[email]])</f>
        <v>maifi.khan@engr.uconn.edu</v>
      </c>
      <c r="AC587" s="30">
        <v>43327</v>
      </c>
      <c r="AD587">
        <v>36</v>
      </c>
      <c r="AG587" s="110"/>
      <c r="AI587" s="26"/>
      <c r="AJ587" s="22"/>
      <c r="AK587" s="21">
        <v>1</v>
      </c>
      <c r="AN587" s="110"/>
      <c r="AO587" s="110"/>
      <c r="AP587" s="110"/>
      <c r="AQ587" s="110"/>
      <c r="AR587" s="7" t="str">
        <f>HYPERLINK("https://www.ejacket.nsf.gov/ej/showProposal.do?ID="&amp;ckCodingQTable[[#This Row],[prop_id]],"eJ")</f>
        <v>eJ</v>
      </c>
      <c r="AS587" t="s">
        <v>2829</v>
      </c>
      <c r="AT587" t="s">
        <v>4950</v>
      </c>
      <c r="AU587" t="b">
        <f>IF(ckCodingQTable[[#This Row],[ILN]]="N",SUBSTITUTE(AT586," ","")&lt;&gt;SUBSTITUTE(ckCodingQTable[[#This Row],[prop_titl_txt]]," ",""), FALSE)</f>
        <v>0</v>
      </c>
      <c r="AV587">
        <v>0</v>
      </c>
      <c r="AW587" s="13">
        <v>647560</v>
      </c>
      <c r="AX587" s="13">
        <v>647560</v>
      </c>
      <c r="AY587" s="13"/>
      <c r="AZ587" s="13">
        <v>12000</v>
      </c>
      <c r="BA587" s="13"/>
      <c r="BB587" s="13"/>
      <c r="BC587">
        <v>6</v>
      </c>
      <c r="BD587">
        <v>9</v>
      </c>
      <c r="BE587">
        <v>8.6999999999999993</v>
      </c>
      <c r="BH587">
        <v>1</v>
      </c>
      <c r="BI587">
        <v>0</v>
      </c>
      <c r="BJ587">
        <v>0</v>
      </c>
      <c r="BK587">
        <v>0</v>
      </c>
      <c r="BL587" t="s">
        <v>4951</v>
      </c>
    </row>
    <row r="588" spans="1:64" hidden="1" x14ac:dyDescent="0.35">
      <c r="A588" s="30"/>
      <c r="B588" s="30">
        <v>43005.6875</v>
      </c>
      <c r="C588" t="s">
        <v>2868</v>
      </c>
      <c r="D588" t="s">
        <v>2869</v>
      </c>
      <c r="E588" t="s">
        <v>468</v>
      </c>
      <c r="F588" t="s">
        <v>2819</v>
      </c>
      <c r="G588" t="s">
        <v>2820</v>
      </c>
      <c r="H588" s="21" t="s">
        <v>2821</v>
      </c>
      <c r="I588" s="85">
        <v>1</v>
      </c>
      <c r="J588" s="85">
        <v>0</v>
      </c>
      <c r="K588" t="s">
        <v>2911</v>
      </c>
      <c r="L588" t="s">
        <v>807</v>
      </c>
      <c r="M588" t="s">
        <v>2972</v>
      </c>
      <c r="N588" t="str">
        <f>IF(SUM(ckCodingQTable[[#This Row],[NfmlPIs]:[NnonWhtAsnPIs]])&gt;0,"WMD","")</f>
        <v>WMD</v>
      </c>
      <c r="O588" t="b">
        <f>_xlfn.XOR(IFERROR(MATCH(ckCodingQTable[[#This Row],[st_code]],EpscorTable[],0)&gt;0,FALSE),IFERROR(FIND("9150",ckCodingQTable[[#This Row],[propPRCs]])&gt;0,FALSE))</f>
        <v>0</v>
      </c>
      <c r="P588" s="21" t="b">
        <f>_xlfn.XOR(ckCodingQTable[[#This Row],[wmd]]&lt;&gt;"",IFERROR(FIND("9102",ckCodingQTable[[#This Row],[propPRCs]])&gt;0,FALSE))</f>
        <v>1</v>
      </c>
      <c r="Q588" t="s">
        <v>468</v>
      </c>
      <c r="S588" s="106">
        <f>S587+(ckCodingQTable[[#This Row],[ILN]]&lt;"M")</f>
        <v>323</v>
      </c>
      <c r="T588" s="21" t="s">
        <v>2824</v>
      </c>
      <c r="U588" t="s">
        <v>2407</v>
      </c>
      <c r="V588" s="7" t="str">
        <f>HYPERLINK("https://www.ejacket.nsf.gov/ej/showProposal.do?ID="&amp;ckCodingQTable[[#This Row],[prop_id]],"eJ")</f>
        <v>eJ</v>
      </c>
      <c r="W588" t="s">
        <v>2871</v>
      </c>
      <c r="X588" t="s">
        <v>2407</v>
      </c>
      <c r="Y588" t="s">
        <v>2408</v>
      </c>
      <c r="Z588" t="s">
        <v>4952</v>
      </c>
      <c r="AA588" t="s">
        <v>3481</v>
      </c>
      <c r="AB588" s="109" t="str">
        <f>HYPERLINK("mailto:"&amp;ckCodingQTable[[#This Row],[email]]&amp;"&amp;subject=Your NSF Proposal:  "&amp;ckCodingQTable[[#This Row],[Div]]&amp;" "&amp;ckCodingQTable[[#This Row],[prop_id]], ckCodingQTable[[#This Row],[email]])</f>
        <v>ionvcs@rit.edu</v>
      </c>
      <c r="AC588" s="30">
        <v>43252</v>
      </c>
      <c r="AD588">
        <v>48</v>
      </c>
      <c r="AG588" s="110"/>
      <c r="AI588" s="26"/>
      <c r="AJ588" s="22"/>
      <c r="AN588" s="110"/>
      <c r="AO588" s="110"/>
      <c r="AP588" s="110"/>
      <c r="AQ588" s="110"/>
      <c r="AR588" s="7" t="str">
        <f>HYPERLINK("https://www.ejacket.nsf.gov/ej/showProposal.do?ID="&amp;ckCodingQTable[[#This Row],[prop_id]],"eJ")</f>
        <v>eJ</v>
      </c>
      <c r="AS588" t="s">
        <v>2829</v>
      </c>
      <c r="AT588" t="s">
        <v>4953</v>
      </c>
      <c r="AU588" t="b">
        <f>IF(ckCodingQTable[[#This Row],[ILN]]="N",SUBSTITUTE(AT587," ","")&lt;&gt;SUBSTITUTE(ckCodingQTable[[#This Row],[prop_titl_txt]]," ",""), FALSE)</f>
        <v>0</v>
      </c>
      <c r="AV588">
        <v>0</v>
      </c>
      <c r="AW588" s="13">
        <v>902770</v>
      </c>
      <c r="AX588" s="13">
        <v>902770</v>
      </c>
      <c r="AY588" s="13"/>
      <c r="AZ588" s="13"/>
      <c r="BA588" s="13"/>
      <c r="BB588" s="13"/>
      <c r="BC588">
        <v>15</v>
      </c>
      <c r="BD588">
        <v>16</v>
      </c>
      <c r="BE588">
        <v>8</v>
      </c>
      <c r="BH588">
        <v>0</v>
      </c>
      <c r="BI588">
        <v>2</v>
      </c>
      <c r="BJ588">
        <v>0</v>
      </c>
      <c r="BK588">
        <v>0</v>
      </c>
      <c r="BL588" t="s">
        <v>4954</v>
      </c>
    </row>
    <row r="589" spans="1:64" hidden="1" x14ac:dyDescent="0.35">
      <c r="A589" s="30"/>
      <c r="B589" s="30">
        <v>43005.504166666666</v>
      </c>
      <c r="C589" t="s">
        <v>2868</v>
      </c>
      <c r="D589" t="s">
        <v>2869</v>
      </c>
      <c r="E589" t="s">
        <v>468</v>
      </c>
      <c r="F589" t="s">
        <v>2819</v>
      </c>
      <c r="G589" t="s">
        <v>2820</v>
      </c>
      <c r="H589" s="21" t="s">
        <v>2821</v>
      </c>
      <c r="I589" s="85">
        <v>1</v>
      </c>
      <c r="J589" s="85">
        <v>0</v>
      </c>
      <c r="K589" t="s">
        <v>2911</v>
      </c>
      <c r="L589" t="s">
        <v>807</v>
      </c>
      <c r="M589" t="s">
        <v>2862</v>
      </c>
      <c r="N589" t="str">
        <f>IF(SUM(ckCodingQTable[[#This Row],[NfmlPIs]:[NnonWhtAsnPIs]])&gt;0,"WMD","")</f>
        <v>WMD</v>
      </c>
      <c r="O589" t="b">
        <f>_xlfn.XOR(IFERROR(MATCH(ckCodingQTable[[#This Row],[st_code]],EpscorTable[],0)&gt;0,FALSE),IFERROR(FIND("9150",ckCodingQTable[[#This Row],[propPRCs]])&gt;0,FALSE))</f>
        <v>0</v>
      </c>
      <c r="P589" s="21" t="b">
        <f>_xlfn.XOR(ckCodingQTable[[#This Row],[wmd]]&lt;&gt;"",IFERROR(FIND("9102",ckCodingQTable[[#This Row],[propPRCs]])&gt;0,FALSE))</f>
        <v>1</v>
      </c>
      <c r="Q589" t="s">
        <v>468</v>
      </c>
      <c r="S589" s="106">
        <f>S588+(ckCodingQTable[[#This Row],[ILN]]&lt;"M")</f>
        <v>323</v>
      </c>
      <c r="T589" s="21" t="s">
        <v>2834</v>
      </c>
      <c r="U589" t="s">
        <v>2407</v>
      </c>
      <c r="V589" s="7" t="str">
        <f>HYPERLINK("https://www.ejacket.nsf.gov/ej/showProposal.do?ID="&amp;ckCodingQTable[[#This Row],[prop_id]],"eJ")</f>
        <v>eJ</v>
      </c>
      <c r="W589" t="s">
        <v>2871</v>
      </c>
      <c r="X589" t="s">
        <v>4955</v>
      </c>
      <c r="Y589" t="s">
        <v>4956</v>
      </c>
      <c r="Z589" t="s">
        <v>4957</v>
      </c>
      <c r="AA589" t="s">
        <v>4958</v>
      </c>
      <c r="AB589" s="109" t="str">
        <f>HYPERLINK("mailto:"&amp;ckCodingQTable[[#This Row],[email]]&amp;"&amp;subject=Your NSF Proposal:  "&amp;ckCodingQTable[[#This Row],[Div]]&amp;" "&amp;ckCodingQTable[[#This Row],[prop_id]], ckCodingQTable[[#This Row],[email]])</f>
        <v>emilypx@rit.edu</v>
      </c>
      <c r="AC589" s="30">
        <v>43252</v>
      </c>
      <c r="AD589">
        <v>48</v>
      </c>
      <c r="AG589" s="110"/>
      <c r="AI589" s="26"/>
      <c r="AJ589" s="22"/>
      <c r="AN589" s="110"/>
      <c r="AO589" s="110"/>
      <c r="AP589" s="110"/>
      <c r="AQ589" s="110"/>
      <c r="AR589" s="7" t="str">
        <f>HYPERLINK("https://www.ejacket.nsf.gov/ej/showProposal.do?ID="&amp;ckCodingQTable[[#This Row],[prop_id]],"eJ")</f>
        <v>eJ</v>
      </c>
      <c r="AS589" t="s">
        <v>2829</v>
      </c>
      <c r="AT589" t="s">
        <v>4953</v>
      </c>
      <c r="AU589" t="b">
        <f>IF(ckCodingQTable[[#This Row],[ILN]]="N",SUBSTITUTE(AT588," ","")&lt;&gt;SUBSTITUTE(ckCodingQTable[[#This Row],[prop_titl_txt]]," ",""), FALSE)</f>
        <v>0</v>
      </c>
      <c r="AV589">
        <v>0</v>
      </c>
      <c r="AW589" s="13">
        <v>147360</v>
      </c>
      <c r="AX589" s="13">
        <v>147360</v>
      </c>
      <c r="AY589" s="13"/>
      <c r="AZ589" s="13"/>
      <c r="BA589" s="13"/>
      <c r="BB589" s="13"/>
      <c r="BD589">
        <v>4</v>
      </c>
      <c r="BE589">
        <v>4</v>
      </c>
      <c r="BH589">
        <v>2</v>
      </c>
      <c r="BI589">
        <v>0</v>
      </c>
      <c r="BJ589">
        <v>0</v>
      </c>
      <c r="BK589">
        <v>0</v>
      </c>
      <c r="BL589" t="s">
        <v>4959</v>
      </c>
    </row>
    <row r="590" spans="1:64" hidden="1" x14ac:dyDescent="0.35">
      <c r="A590" s="30"/>
      <c r="B590" s="30">
        <v>43005.538194444445</v>
      </c>
      <c r="C590" t="s">
        <v>2868</v>
      </c>
      <c r="D590" t="s">
        <v>2869</v>
      </c>
      <c r="E590" t="s">
        <v>468</v>
      </c>
      <c r="F590" t="s">
        <v>2819</v>
      </c>
      <c r="G590" t="s">
        <v>2820</v>
      </c>
      <c r="H590" s="21" t="s">
        <v>2821</v>
      </c>
      <c r="I590" s="85">
        <v>1</v>
      </c>
      <c r="J590" s="85">
        <v>0</v>
      </c>
      <c r="K590" t="s">
        <v>2911</v>
      </c>
      <c r="L590" t="s">
        <v>807</v>
      </c>
      <c r="M590" t="s">
        <v>2972</v>
      </c>
      <c r="N590" t="str">
        <f>IF(SUM(ckCodingQTable[[#This Row],[NfmlPIs]:[NnonWhtAsnPIs]])&gt;0,"WMD","")</f>
        <v/>
      </c>
      <c r="O590" t="b">
        <f>_xlfn.XOR(IFERROR(MATCH(ckCodingQTable[[#This Row],[st_code]],EpscorTable[],0)&gt;0,FALSE),IFERROR(FIND("9150",ckCodingQTable[[#This Row],[propPRCs]])&gt;0,FALSE))</f>
        <v>0</v>
      </c>
      <c r="P590" s="21" t="b">
        <f>_xlfn.XOR(ckCodingQTable[[#This Row],[wmd]]&lt;&gt;"",IFERROR(FIND("9102",ckCodingQTable[[#This Row],[propPRCs]])&gt;0,FALSE))</f>
        <v>0</v>
      </c>
      <c r="Q590" t="s">
        <v>468</v>
      </c>
      <c r="S590" s="106">
        <f>S589+(ckCodingQTable[[#This Row],[ILN]]&lt;"M")</f>
        <v>323</v>
      </c>
      <c r="T590" s="21" t="s">
        <v>2834</v>
      </c>
      <c r="U590" t="s">
        <v>2407</v>
      </c>
      <c r="V590" s="7" t="str">
        <f>HYPERLINK("https://www.ejacket.nsf.gov/ej/showProposal.do?ID="&amp;ckCodingQTable[[#This Row],[prop_id]],"eJ")</f>
        <v>eJ</v>
      </c>
      <c r="W590" t="s">
        <v>2871</v>
      </c>
      <c r="X590" t="s">
        <v>4960</v>
      </c>
      <c r="Y590" t="s">
        <v>4807</v>
      </c>
      <c r="Z590" t="s">
        <v>4680</v>
      </c>
      <c r="AA590" t="s">
        <v>3418</v>
      </c>
      <c r="AB590" s="109" t="str">
        <f>HYPERLINK("mailto:"&amp;ckCodingQTable[[#This Row],[email]]&amp;"&amp;subject=Your NSF Proposal:  "&amp;ckCodingQTable[[#This Row],[Div]]&amp;" "&amp;ckCodingQTable[[#This Row],[prop_id]], ckCodingQTable[[#This Row],[email]])</f>
        <v>mfrank83@buffalo.edu</v>
      </c>
      <c r="AC590" s="30">
        <v>43252</v>
      </c>
      <c r="AD590">
        <v>36</v>
      </c>
      <c r="AG590" s="110"/>
      <c r="AI590" s="26"/>
      <c r="AJ590" s="22"/>
      <c r="AN590" s="110"/>
      <c r="AO590" s="110"/>
      <c r="AP590" s="110"/>
      <c r="AQ590" s="110"/>
      <c r="AR590" s="7" t="str">
        <f>HYPERLINK("https://www.ejacket.nsf.gov/ej/showProposal.do?ID="&amp;ckCodingQTable[[#This Row],[prop_id]],"eJ")</f>
        <v>eJ</v>
      </c>
      <c r="AS590" t="s">
        <v>2829</v>
      </c>
      <c r="AT590" t="s">
        <v>4953</v>
      </c>
      <c r="AU590" t="b">
        <f>IF(ckCodingQTable[[#This Row],[ILN]]="N",SUBSTITUTE(AT589," ","")&lt;&gt;SUBSTITUTE(ckCodingQTable[[#This Row],[prop_titl_txt]]," ",""), FALSE)</f>
        <v>0</v>
      </c>
      <c r="AV590">
        <v>0</v>
      </c>
      <c r="AW590" s="13">
        <v>149339</v>
      </c>
      <c r="AX590" s="13">
        <v>149339</v>
      </c>
      <c r="AY590" s="13"/>
      <c r="AZ590" s="13">
        <v>4163</v>
      </c>
      <c r="BA590" s="13">
        <v>38255</v>
      </c>
      <c r="BB590" s="13"/>
      <c r="BC590">
        <v>2</v>
      </c>
      <c r="BD590">
        <v>3</v>
      </c>
      <c r="BE590">
        <v>1.5</v>
      </c>
      <c r="BH590">
        <v>0</v>
      </c>
      <c r="BI590">
        <v>0</v>
      </c>
      <c r="BJ590">
        <v>0</v>
      </c>
      <c r="BK590">
        <v>0</v>
      </c>
      <c r="BL590" t="s">
        <v>4961</v>
      </c>
    </row>
    <row r="591" spans="1:64" hidden="1" x14ac:dyDescent="0.35">
      <c r="A591" s="30"/>
      <c r="B591" s="30">
        <v>43005.688194444447</v>
      </c>
      <c r="C591" t="s">
        <v>2868</v>
      </c>
      <c r="D591" t="s">
        <v>2869</v>
      </c>
      <c r="E591" t="s">
        <v>470</v>
      </c>
      <c r="F591" t="s">
        <v>2819</v>
      </c>
      <c r="G591" t="s">
        <v>4962</v>
      </c>
      <c r="H591" s="21" t="s">
        <v>2821</v>
      </c>
      <c r="I591" s="85">
        <v>1</v>
      </c>
      <c r="J591" s="85">
        <v>0</v>
      </c>
      <c r="K591" t="s">
        <v>2902</v>
      </c>
      <c r="L591" t="s">
        <v>793</v>
      </c>
      <c r="M591" t="s">
        <v>2851</v>
      </c>
      <c r="N591" t="str">
        <f>IF(SUM(ckCodingQTable[[#This Row],[NfmlPIs]:[NnonWhtAsnPIs]])&gt;0,"WMD","")</f>
        <v>WMD</v>
      </c>
      <c r="O591" t="b">
        <f>_xlfn.XOR(IFERROR(MATCH(ckCodingQTable[[#This Row],[st_code]],EpscorTable[],0)&gt;0,FALSE),IFERROR(FIND("9150",ckCodingQTable[[#This Row],[propPRCs]])&gt;0,FALSE))</f>
        <v>0</v>
      </c>
      <c r="P591" s="21" t="b">
        <f>_xlfn.XOR(ckCodingQTable[[#This Row],[wmd]]&lt;&gt;"",IFERROR(FIND("9102",ckCodingQTable[[#This Row],[propPRCs]])&gt;0,FALSE))</f>
        <v>1</v>
      </c>
      <c r="Q591" t="s">
        <v>2903</v>
      </c>
      <c r="S591" s="106">
        <f>S590+(ckCodingQTable[[#This Row],[ILN]]&lt;"M")</f>
        <v>324</v>
      </c>
      <c r="T591" s="21" t="s">
        <v>2863</v>
      </c>
      <c r="U591" t="s">
        <v>2410</v>
      </c>
      <c r="V591" s="7" t="str">
        <f>HYPERLINK("https://www.ejacket.nsf.gov/ej/showProposal.do?ID="&amp;ckCodingQTable[[#This Row],[prop_id]],"eJ")</f>
        <v>eJ</v>
      </c>
      <c r="W591" t="s">
        <v>2871</v>
      </c>
      <c r="X591" t="s">
        <v>2410</v>
      </c>
      <c r="Y591" t="s">
        <v>2411</v>
      </c>
      <c r="Z591" t="s">
        <v>4236</v>
      </c>
      <c r="AA591" t="s">
        <v>2899</v>
      </c>
      <c r="AB591" s="109" t="str">
        <f>HYPERLINK("mailto:"&amp;ckCodingQTable[[#This Row],[email]]&amp;"&amp;subject=Your NSF Proposal:  "&amp;ckCodingQTable[[#This Row],[Div]]&amp;" "&amp;ckCodingQTable[[#This Row],[prop_id]], ckCodingQTable[[#This Row],[email]])</f>
        <v>ihler@ics.uci.edu</v>
      </c>
      <c r="AC591" s="30">
        <v>43160</v>
      </c>
      <c r="AD591">
        <v>48</v>
      </c>
      <c r="AG591" s="110"/>
      <c r="AI591" s="26"/>
      <c r="AJ591" s="22"/>
      <c r="AN591" s="110"/>
      <c r="AO591" s="110"/>
      <c r="AP591" s="110"/>
      <c r="AQ591" s="110"/>
      <c r="AR591" s="7" t="str">
        <f>HYPERLINK("https://www.ejacket.nsf.gov/ej/showProposal.do?ID="&amp;ckCodingQTable[[#This Row],[prop_id]],"eJ")</f>
        <v>eJ</v>
      </c>
      <c r="AS591" t="s">
        <v>2829</v>
      </c>
      <c r="AT591" t="s">
        <v>4963</v>
      </c>
      <c r="AU591" t="b">
        <f>IF(ckCodingQTable[[#This Row],[ILN]]="N",SUBSTITUTE(AT590," ","")&lt;&gt;SUBSTITUTE(ckCodingQTable[[#This Row],[prop_titl_txt]]," ",""), FALSE)</f>
        <v>0</v>
      </c>
      <c r="AV591">
        <v>0</v>
      </c>
      <c r="AW591" s="13">
        <v>1200000</v>
      </c>
      <c r="AX591" s="13">
        <v>1200000</v>
      </c>
      <c r="AY591" s="13"/>
      <c r="AZ591" s="13">
        <v>22424</v>
      </c>
      <c r="BA591" s="13"/>
      <c r="BB591" s="13"/>
      <c r="BC591">
        <v>12</v>
      </c>
      <c r="BD591">
        <v>8</v>
      </c>
      <c r="BE591">
        <v>12</v>
      </c>
      <c r="BH591">
        <v>2</v>
      </c>
      <c r="BI591">
        <v>0</v>
      </c>
      <c r="BJ591">
        <v>0</v>
      </c>
      <c r="BK591">
        <v>0</v>
      </c>
      <c r="BL591" t="s">
        <v>4964</v>
      </c>
    </row>
    <row r="592" spans="1:64" hidden="1" x14ac:dyDescent="0.35">
      <c r="A592" s="30"/>
      <c r="B592" s="30">
        <v>43005.688194444447</v>
      </c>
      <c r="C592" t="s">
        <v>2839</v>
      </c>
      <c r="D592" t="s">
        <v>2840</v>
      </c>
      <c r="E592" t="s">
        <v>464</v>
      </c>
      <c r="F592" t="s">
        <v>2819</v>
      </c>
      <c r="G592" t="s">
        <v>2820</v>
      </c>
      <c r="H592" s="21" t="s">
        <v>2821</v>
      </c>
      <c r="I592" s="85">
        <v>1</v>
      </c>
      <c r="J592" s="85">
        <v>0</v>
      </c>
      <c r="L592" t="s">
        <v>1119</v>
      </c>
      <c r="M592" t="s">
        <v>2856</v>
      </c>
      <c r="N592" t="str">
        <f>IF(SUM(ckCodingQTable[[#This Row],[NfmlPIs]:[NnonWhtAsnPIs]])&gt;0,"WMD","")</f>
        <v>WMD</v>
      </c>
      <c r="O592" t="b">
        <f>_xlfn.XOR(IFERROR(MATCH(ckCodingQTable[[#This Row],[st_code]],EpscorTable[],0)&gt;0,FALSE),IFERROR(FIND("9150",ckCodingQTable[[#This Row],[propPRCs]])&gt;0,FALSE))</f>
        <v>0</v>
      </c>
      <c r="P592" s="21" t="b">
        <f>_xlfn.XOR(ckCodingQTable[[#This Row],[wmd]]&lt;&gt;"",IFERROR(FIND("9102",ckCodingQTable[[#This Row],[propPRCs]])&gt;0,FALSE))</f>
        <v>0</v>
      </c>
      <c r="Q592" t="s">
        <v>3979</v>
      </c>
      <c r="S592" s="106">
        <f>S591+(ckCodingQTable[[#This Row],[ILN]]&lt;"M")</f>
        <v>325</v>
      </c>
      <c r="T592" s="21" t="s">
        <v>2863</v>
      </c>
      <c r="U592" t="s">
        <v>2413</v>
      </c>
      <c r="V592" s="7" t="str">
        <f>HYPERLINK("https://www.ejacket.nsf.gov/ej/showProposal.do?ID="&amp;ckCodingQTable[[#This Row],[prop_id]],"eJ")</f>
        <v>eJ</v>
      </c>
      <c r="W592" t="s">
        <v>2841</v>
      </c>
      <c r="X592" t="s">
        <v>2413</v>
      </c>
      <c r="Y592" t="s">
        <v>962</v>
      </c>
      <c r="Z592" t="s">
        <v>4965</v>
      </c>
      <c r="AA592" t="s">
        <v>3384</v>
      </c>
      <c r="AB592" s="109" t="str">
        <f>HYPERLINK("mailto:"&amp;ckCodingQTable[[#This Row],[email]]&amp;"&amp;subject=Your NSF Proposal:  "&amp;ckCodingQTable[[#This Row],[Div]]&amp;" "&amp;ckCodingQTable[[#This Row],[prop_id]], ckCodingQTable[[#This Row],[email]])</f>
        <v>yyang8@vt.edu</v>
      </c>
      <c r="AC592" s="30">
        <v>43282</v>
      </c>
      <c r="AD592">
        <v>48</v>
      </c>
      <c r="AG592" s="110"/>
      <c r="AI592" s="26"/>
      <c r="AJ592" s="22"/>
      <c r="AN592" s="110"/>
      <c r="AO592" s="110"/>
      <c r="AP592" s="110"/>
      <c r="AQ592" s="110"/>
      <c r="AR592" s="7" t="str">
        <f>HYPERLINK("https://www.ejacket.nsf.gov/ej/showProposal.do?ID="&amp;ckCodingQTable[[#This Row],[prop_id]],"eJ")</f>
        <v>eJ</v>
      </c>
      <c r="AS592" t="s">
        <v>2829</v>
      </c>
      <c r="AT592" t="s">
        <v>4966</v>
      </c>
      <c r="AU592" t="b">
        <f>IF(ckCodingQTable[[#This Row],[ILN]]="N",SUBSTITUTE(AT591," ","")&lt;&gt;SUBSTITUTE(ckCodingQTable[[#This Row],[prop_titl_txt]]," ",""), FALSE)</f>
        <v>0</v>
      </c>
      <c r="AV592">
        <v>0</v>
      </c>
      <c r="AW592" s="13">
        <v>1199998</v>
      </c>
      <c r="AX592" s="13">
        <v>1199998</v>
      </c>
      <c r="AY592" s="13"/>
      <c r="AZ592" s="13"/>
      <c r="BA592" s="13"/>
      <c r="BB592" s="13"/>
      <c r="BC592">
        <v>12</v>
      </c>
      <c r="BD592">
        <v>12</v>
      </c>
      <c r="BE592">
        <v>9</v>
      </c>
      <c r="BF592">
        <v>4.29</v>
      </c>
      <c r="BH592">
        <v>2</v>
      </c>
      <c r="BI592">
        <v>0</v>
      </c>
      <c r="BJ592">
        <v>0</v>
      </c>
      <c r="BK592">
        <v>0</v>
      </c>
      <c r="BL592" t="s">
        <v>4967</v>
      </c>
    </row>
    <row r="593" spans="1:64" hidden="1" x14ac:dyDescent="0.35">
      <c r="A593" s="30"/>
      <c r="B593" s="30">
        <v>43005.688888888886</v>
      </c>
      <c r="C593" t="s">
        <v>2817</v>
      </c>
      <c r="D593" t="s">
        <v>2818</v>
      </c>
      <c r="E593" t="s">
        <v>476</v>
      </c>
      <c r="F593" t="s">
        <v>2819</v>
      </c>
      <c r="G593" t="s">
        <v>2820</v>
      </c>
      <c r="H593" s="21" t="s">
        <v>2821</v>
      </c>
      <c r="I593" s="85">
        <v>1</v>
      </c>
      <c r="J593" s="85">
        <v>0</v>
      </c>
      <c r="K593" t="s">
        <v>2822</v>
      </c>
      <c r="L593" t="s">
        <v>1069</v>
      </c>
      <c r="M593" t="s">
        <v>3386</v>
      </c>
      <c r="N593" t="str">
        <f>IF(SUM(ckCodingQTable[[#This Row],[NfmlPIs]:[NnonWhtAsnPIs]])&gt;0,"WMD","")</f>
        <v/>
      </c>
      <c r="O593" t="b">
        <f>_xlfn.XOR(IFERROR(MATCH(ckCodingQTable[[#This Row],[st_code]],EpscorTable[],0)&gt;0,FALSE),IFERROR(FIND("9150",ckCodingQTable[[#This Row],[propPRCs]])&gt;0,FALSE))</f>
        <v>0</v>
      </c>
      <c r="P593" s="21" t="b">
        <f>_xlfn.XOR(ckCodingQTable[[#This Row],[wmd]]&lt;&gt;"",IFERROR(FIND("9102",ckCodingQTable[[#This Row],[propPRCs]])&gt;0,FALSE))</f>
        <v>0</v>
      </c>
      <c r="Q593" t="s">
        <v>3156</v>
      </c>
      <c r="S593" s="106">
        <f>S592+(ckCodingQTable[[#This Row],[ILN]]&lt;"M")</f>
        <v>326</v>
      </c>
      <c r="T593" s="21" t="s">
        <v>2824</v>
      </c>
      <c r="U593" t="s">
        <v>2415</v>
      </c>
      <c r="V593" s="7" t="str">
        <f>HYPERLINK("https://www.ejacket.nsf.gov/ej/showProposal.do?ID="&amp;ckCodingQTable[[#This Row],[prop_id]],"eJ")</f>
        <v>eJ</v>
      </c>
      <c r="W593" t="s">
        <v>2825</v>
      </c>
      <c r="X593" t="s">
        <v>2415</v>
      </c>
      <c r="Y593" t="s">
        <v>2416</v>
      </c>
      <c r="Z593" t="s">
        <v>4968</v>
      </c>
      <c r="AA593" t="s">
        <v>603</v>
      </c>
      <c r="AB593" s="109" t="str">
        <f>HYPERLINK("mailto:"&amp;ckCodingQTable[[#This Row],[email]]&amp;"&amp;subject=Your NSF Proposal:  "&amp;ckCodingQTable[[#This Row],[Div]]&amp;" "&amp;ckCodingQTable[[#This Row],[prop_id]], ckCodingQTable[[#This Row],[email]])</f>
        <v>sadayappan.1@osu.edu</v>
      </c>
      <c r="AC593" s="30">
        <v>43252</v>
      </c>
      <c r="AD593">
        <v>36</v>
      </c>
      <c r="AE593">
        <v>1</v>
      </c>
      <c r="AG593" s="110">
        <v>1</v>
      </c>
      <c r="AH593" t="s">
        <v>4206</v>
      </c>
      <c r="AI593" s="26">
        <v>7</v>
      </c>
      <c r="AJ593" s="22">
        <v>43080.361805555556</v>
      </c>
      <c r="AL593">
        <v>4</v>
      </c>
      <c r="AN593" s="110">
        <v>4</v>
      </c>
      <c r="AO593" s="110"/>
      <c r="AP593" s="110"/>
      <c r="AQ593" s="110"/>
      <c r="AR593" s="7" t="str">
        <f>HYPERLINK("https://www.ejacket.nsf.gov/ej/showProposal.do?ID="&amp;ckCodingQTable[[#This Row],[prop_id]],"eJ")</f>
        <v>eJ</v>
      </c>
      <c r="AS593" t="s">
        <v>2829</v>
      </c>
      <c r="AT593" t="s">
        <v>4969</v>
      </c>
      <c r="AU593" t="b">
        <f>IF(ckCodingQTable[[#This Row],[ILN]]="N",SUBSTITUTE(AT592," ","")&lt;&gt;SUBSTITUTE(ckCodingQTable[[#This Row],[prop_titl_txt]]," ",""), FALSE)</f>
        <v>0</v>
      </c>
      <c r="AV593">
        <v>0</v>
      </c>
      <c r="AW593" s="13">
        <v>399968</v>
      </c>
      <c r="AX593" s="13">
        <v>399968</v>
      </c>
      <c r="AY593" s="13"/>
      <c r="AZ593" s="13">
        <v>9000</v>
      </c>
      <c r="BA593" s="13"/>
      <c r="BB593" s="13"/>
      <c r="BC593">
        <v>6</v>
      </c>
      <c r="BD593">
        <v>3</v>
      </c>
      <c r="BE593">
        <v>2.25</v>
      </c>
      <c r="BH593">
        <v>0</v>
      </c>
      <c r="BI593">
        <v>0</v>
      </c>
      <c r="BJ593">
        <v>0</v>
      </c>
      <c r="BK593">
        <v>0</v>
      </c>
      <c r="BL593" t="s">
        <v>4970</v>
      </c>
    </row>
    <row r="594" spans="1:64" hidden="1" x14ac:dyDescent="0.35">
      <c r="A594" s="30"/>
      <c r="B594" s="30">
        <v>43005.574999999997</v>
      </c>
      <c r="C594" t="s">
        <v>2817</v>
      </c>
      <c r="D594" t="s">
        <v>2818</v>
      </c>
      <c r="E594" t="s">
        <v>476</v>
      </c>
      <c r="F594" t="s">
        <v>2819</v>
      </c>
      <c r="G594" t="s">
        <v>2820</v>
      </c>
      <c r="H594" s="21" t="s">
        <v>2821</v>
      </c>
      <c r="I594" s="85">
        <v>1</v>
      </c>
      <c r="J594" s="85">
        <v>0</v>
      </c>
      <c r="K594" t="s">
        <v>2822</v>
      </c>
      <c r="L594" t="s">
        <v>1069</v>
      </c>
      <c r="M594" t="s">
        <v>3061</v>
      </c>
      <c r="N594" t="str">
        <f>IF(SUM(ckCodingQTable[[#This Row],[NfmlPIs]:[NnonWhtAsnPIs]])&gt;0,"WMD","")</f>
        <v/>
      </c>
      <c r="O594" t="b">
        <f>_xlfn.XOR(IFERROR(MATCH(ckCodingQTable[[#This Row],[st_code]],EpscorTable[],0)&gt;0,FALSE),IFERROR(FIND("9150",ckCodingQTable[[#This Row],[propPRCs]])&gt;0,FALSE))</f>
        <v>0</v>
      </c>
      <c r="P594" s="21" t="b">
        <f>_xlfn.XOR(ckCodingQTable[[#This Row],[wmd]]&lt;&gt;"",IFERROR(FIND("9102",ckCodingQTable[[#This Row],[propPRCs]])&gt;0,FALSE))</f>
        <v>0</v>
      </c>
      <c r="Q594" t="s">
        <v>3156</v>
      </c>
      <c r="S594" s="106">
        <f>S593+(ckCodingQTable[[#This Row],[ILN]]&lt;"M")</f>
        <v>326</v>
      </c>
      <c r="T594" s="21" t="s">
        <v>2834</v>
      </c>
      <c r="U594" t="s">
        <v>2415</v>
      </c>
      <c r="V594" s="7" t="str">
        <f>HYPERLINK("https://www.ejacket.nsf.gov/ej/showProposal.do?ID="&amp;ckCodingQTable[[#This Row],[prop_id]],"eJ")</f>
        <v>eJ</v>
      </c>
      <c r="W594" t="s">
        <v>2825</v>
      </c>
      <c r="X594" t="s">
        <v>4971</v>
      </c>
      <c r="Y594" t="s">
        <v>4972</v>
      </c>
      <c r="Z594" t="s">
        <v>4973</v>
      </c>
      <c r="AA594" t="s">
        <v>3284</v>
      </c>
      <c r="AB594" s="109" t="str">
        <f>HYPERLINK("mailto:"&amp;ckCodingQTable[[#This Row],[email]]&amp;"&amp;subject=Your NSF Proposal:  "&amp;ckCodingQTable[[#This Row],[Div]]&amp;" "&amp;ckCodingQTable[[#This Row],[prop_id]], ckCodingQTable[[#This Row],[email]])</f>
        <v>umit@gatech.edu</v>
      </c>
      <c r="AC594" s="30">
        <v>43252</v>
      </c>
      <c r="AD594">
        <v>36</v>
      </c>
      <c r="AG594" s="110"/>
      <c r="AI594" s="26"/>
      <c r="AJ594" s="22"/>
      <c r="AN594" s="110"/>
      <c r="AO594" s="110"/>
      <c r="AP594" s="110"/>
      <c r="AQ594" s="110"/>
      <c r="AR594" s="7" t="str">
        <f>HYPERLINK("https://www.ejacket.nsf.gov/ej/showProposal.do?ID="&amp;ckCodingQTable[[#This Row],[prop_id]],"eJ")</f>
        <v>eJ</v>
      </c>
      <c r="AS594" t="s">
        <v>2829</v>
      </c>
      <c r="AT594" t="s">
        <v>4969</v>
      </c>
      <c r="AU594" t="b">
        <f>IF(ckCodingQTable[[#This Row],[ILN]]="N",SUBSTITUTE(AT593," ","")&lt;&gt;SUBSTITUTE(ckCodingQTable[[#This Row],[prop_titl_txt]]," ",""), FALSE)</f>
        <v>0</v>
      </c>
      <c r="AV594">
        <v>0</v>
      </c>
      <c r="AW594" s="13">
        <v>400000</v>
      </c>
      <c r="AX594" s="13">
        <v>400000</v>
      </c>
      <c r="AY594" s="13"/>
      <c r="AZ594" s="13">
        <v>12000</v>
      </c>
      <c r="BA594" s="13"/>
      <c r="BB594" s="13"/>
      <c r="BC594">
        <v>3</v>
      </c>
      <c r="BD594">
        <v>3</v>
      </c>
      <c r="BE594">
        <v>3</v>
      </c>
      <c r="BH594">
        <v>0</v>
      </c>
      <c r="BI594">
        <v>0</v>
      </c>
      <c r="BJ594">
        <v>0</v>
      </c>
      <c r="BK594">
        <v>0</v>
      </c>
      <c r="BL594" t="s">
        <v>4974</v>
      </c>
    </row>
    <row r="595" spans="1:64" hidden="1" x14ac:dyDescent="0.35">
      <c r="A595" s="30"/>
      <c r="B595" s="30">
        <v>43005.703472222223</v>
      </c>
      <c r="C595" t="s">
        <v>2817</v>
      </c>
      <c r="D595" t="s">
        <v>2818</v>
      </c>
      <c r="E595" t="s">
        <v>476</v>
      </c>
      <c r="F595" t="s">
        <v>2819</v>
      </c>
      <c r="G595" t="s">
        <v>2820</v>
      </c>
      <c r="H595" s="21" t="s">
        <v>2821</v>
      </c>
      <c r="I595" s="85">
        <v>1</v>
      </c>
      <c r="J595" s="85">
        <v>0</v>
      </c>
      <c r="K595" t="s">
        <v>2822</v>
      </c>
      <c r="L595" t="s">
        <v>1069</v>
      </c>
      <c r="M595" t="s">
        <v>2944</v>
      </c>
      <c r="N595" t="str">
        <f>IF(SUM(ckCodingQTable[[#This Row],[NfmlPIs]:[NnonWhtAsnPIs]])&gt;0,"WMD","")</f>
        <v/>
      </c>
      <c r="O595" t="b">
        <f>_xlfn.XOR(IFERROR(MATCH(ckCodingQTable[[#This Row],[st_code]],EpscorTable[],0)&gt;0,FALSE),IFERROR(FIND("9150",ckCodingQTable[[#This Row],[propPRCs]])&gt;0,FALSE))</f>
        <v>0</v>
      </c>
      <c r="P595" s="21" t="b">
        <f>_xlfn.XOR(ckCodingQTable[[#This Row],[wmd]]&lt;&gt;"",IFERROR(FIND("9102",ckCodingQTable[[#This Row],[propPRCs]])&gt;0,FALSE))</f>
        <v>0</v>
      </c>
      <c r="Q595" t="s">
        <v>3156</v>
      </c>
      <c r="S595" s="106">
        <f>S594+(ckCodingQTable[[#This Row],[ILN]]&lt;"M")</f>
        <v>326</v>
      </c>
      <c r="T595" s="21" t="s">
        <v>2834</v>
      </c>
      <c r="U595" t="s">
        <v>2415</v>
      </c>
      <c r="V595" s="7" t="str">
        <f>HYPERLINK("https://www.ejacket.nsf.gov/ej/showProposal.do?ID="&amp;ckCodingQTable[[#This Row],[prop_id]],"eJ")</f>
        <v>eJ</v>
      </c>
      <c r="W595" t="s">
        <v>2825</v>
      </c>
      <c r="X595" t="s">
        <v>4975</v>
      </c>
      <c r="Y595" t="s">
        <v>4976</v>
      </c>
      <c r="Z595" t="s">
        <v>4977</v>
      </c>
      <c r="AA595" t="s">
        <v>3158</v>
      </c>
      <c r="AB595" s="109" t="str">
        <f>HYPERLINK("mailto:"&amp;ckCodingQTable[[#This Row],[email]]&amp;"&amp;subject=Your NSF Proposal:  "&amp;ckCodingQTable[[#This Row],[Div]]&amp;" "&amp;ckCodingQTable[[#This Row],[prop_id]], ckCodingQTable[[#This Row],[email]])</f>
        <v>pouchet@cs.colostate.edu</v>
      </c>
      <c r="AC595" s="30">
        <v>43252</v>
      </c>
      <c r="AD595">
        <v>36</v>
      </c>
      <c r="AG595" s="110"/>
      <c r="AI595" s="26"/>
      <c r="AJ595" s="22"/>
      <c r="AN595" s="110"/>
      <c r="AO595" s="110"/>
      <c r="AP595" s="110"/>
      <c r="AQ595" s="110"/>
      <c r="AR595" s="7" t="str">
        <f>HYPERLINK("https://www.ejacket.nsf.gov/ej/showProposal.do?ID="&amp;ckCodingQTable[[#This Row],[prop_id]],"eJ")</f>
        <v>eJ</v>
      </c>
      <c r="AS595" t="s">
        <v>2829</v>
      </c>
      <c r="AT595" t="s">
        <v>4969</v>
      </c>
      <c r="AU595" t="b">
        <f>IF(ckCodingQTable[[#This Row],[ILN]]="N",SUBSTITUTE(AT594," ","")&lt;&gt;SUBSTITUTE(ckCodingQTable[[#This Row],[prop_titl_txt]]," ",""), FALSE)</f>
        <v>0</v>
      </c>
      <c r="AV595">
        <v>0</v>
      </c>
      <c r="AW595" s="13">
        <v>399998</v>
      </c>
      <c r="AX595" s="13">
        <v>399998</v>
      </c>
      <c r="AY595" s="13"/>
      <c r="AZ595" s="13">
        <v>12364</v>
      </c>
      <c r="BA595" s="13"/>
      <c r="BB595" s="13"/>
      <c r="BC595">
        <v>6</v>
      </c>
      <c r="BD595">
        <v>3</v>
      </c>
      <c r="BG595">
        <v>3</v>
      </c>
      <c r="BH595">
        <v>0</v>
      </c>
      <c r="BI595">
        <v>0</v>
      </c>
      <c r="BJ595">
        <v>0</v>
      </c>
      <c r="BK595">
        <v>0</v>
      </c>
      <c r="BL595" t="s">
        <v>4978</v>
      </c>
    </row>
    <row r="596" spans="1:64" hidden="1" x14ac:dyDescent="0.35">
      <c r="A596" s="30"/>
      <c r="B596" s="30">
        <v>43005.689583333333</v>
      </c>
      <c r="C596" t="s">
        <v>2868</v>
      </c>
      <c r="D596" t="s">
        <v>2869</v>
      </c>
      <c r="E596" t="s">
        <v>470</v>
      </c>
      <c r="F596" t="s">
        <v>2819</v>
      </c>
      <c r="G596" t="s">
        <v>2820</v>
      </c>
      <c r="H596" s="21" t="s">
        <v>2821</v>
      </c>
      <c r="I596" s="85">
        <v>1</v>
      </c>
      <c r="J596" s="85">
        <v>0</v>
      </c>
      <c r="K596" t="s">
        <v>2902</v>
      </c>
      <c r="L596" t="s">
        <v>935</v>
      </c>
      <c r="M596" t="s">
        <v>2972</v>
      </c>
      <c r="N596" t="str">
        <f>IF(SUM(ckCodingQTable[[#This Row],[NfmlPIs]:[NnonWhtAsnPIs]])&gt;0,"WMD","")</f>
        <v/>
      </c>
      <c r="O596" t="b">
        <f>_xlfn.XOR(IFERROR(MATCH(ckCodingQTable[[#This Row],[st_code]],EpscorTable[],0)&gt;0,FALSE),IFERROR(FIND("9150",ckCodingQTable[[#This Row],[propPRCs]])&gt;0,FALSE))</f>
        <v>0</v>
      </c>
      <c r="P596" s="21" t="b">
        <f>_xlfn.XOR(ckCodingQTable[[#This Row],[wmd]]&lt;&gt;"",IFERROR(FIND("9102",ckCodingQTable[[#This Row],[propPRCs]])&gt;0,FALSE))</f>
        <v>0</v>
      </c>
      <c r="Q596" t="s">
        <v>2903</v>
      </c>
      <c r="S596" s="106">
        <f>S595+(ckCodingQTable[[#This Row],[ILN]]&lt;"M")</f>
        <v>327</v>
      </c>
      <c r="T596" s="21" t="s">
        <v>2863</v>
      </c>
      <c r="U596" t="s">
        <v>2423</v>
      </c>
      <c r="V596" s="7" t="str">
        <f>HYPERLINK("https://www.ejacket.nsf.gov/ej/showProposal.do?ID="&amp;ckCodingQTable[[#This Row],[prop_id]],"eJ")</f>
        <v>eJ</v>
      </c>
      <c r="W596" t="s">
        <v>2871</v>
      </c>
      <c r="X596" t="s">
        <v>2423</v>
      </c>
      <c r="Y596" t="s">
        <v>1453</v>
      </c>
      <c r="Z596" t="s">
        <v>4979</v>
      </c>
      <c r="AA596" t="s">
        <v>650</v>
      </c>
      <c r="AB596" s="109" t="str">
        <f>HYPERLINK("mailto:"&amp;ckCodingQTable[[#This Row],[email]]&amp;"&amp;subject=Your NSF Proposal:  "&amp;ckCodingQTable[[#This Row],[Div]]&amp;" "&amp;ckCodingQTable[[#This Row],[prop_id]], ckCodingQTable[[#This Row],[email]])</f>
        <v>minhhoai@cs.stonybrook.edu</v>
      </c>
      <c r="AC596" s="30">
        <v>43266</v>
      </c>
      <c r="AD596">
        <v>48</v>
      </c>
      <c r="AG596" s="110"/>
      <c r="AI596" s="26"/>
      <c r="AJ596" s="22"/>
      <c r="AN596" s="110"/>
      <c r="AO596" s="110"/>
      <c r="AP596" s="110"/>
      <c r="AQ596" s="110"/>
      <c r="AR596" s="7" t="str">
        <f>HYPERLINK("https://www.ejacket.nsf.gov/ej/showProposal.do?ID="&amp;ckCodingQTable[[#This Row],[prop_id]],"eJ")</f>
        <v>eJ</v>
      </c>
      <c r="AS596" t="s">
        <v>2829</v>
      </c>
      <c r="AT596" t="s">
        <v>4980</v>
      </c>
      <c r="AU596" t="b">
        <f>IF(ckCodingQTable[[#This Row],[ILN]]="N",SUBSTITUTE(AT595," ","")&lt;&gt;SUBSTITUTE(ckCodingQTable[[#This Row],[prop_titl_txt]]," ",""), FALSE)</f>
        <v>0</v>
      </c>
      <c r="AV596">
        <v>0</v>
      </c>
      <c r="AW596" s="13">
        <v>1198950</v>
      </c>
      <c r="AX596" s="13">
        <v>1198950</v>
      </c>
      <c r="AY596" s="13"/>
      <c r="AZ596" s="13">
        <v>24000</v>
      </c>
      <c r="BA596" s="13"/>
      <c r="BB596" s="13"/>
      <c r="BC596">
        <v>12</v>
      </c>
      <c r="BD596">
        <v>12</v>
      </c>
      <c r="BE596">
        <v>12</v>
      </c>
      <c r="BH596">
        <v>0</v>
      </c>
      <c r="BI596">
        <v>0</v>
      </c>
      <c r="BJ596">
        <v>0</v>
      </c>
      <c r="BK596">
        <v>0</v>
      </c>
      <c r="BL596" t="s">
        <v>4981</v>
      </c>
    </row>
    <row r="597" spans="1:64" hidden="1" x14ac:dyDescent="0.35">
      <c r="A597" s="30"/>
      <c r="B597" s="30">
        <v>43005.693055555559</v>
      </c>
      <c r="C597" t="s">
        <v>2868</v>
      </c>
      <c r="D597" t="s">
        <v>2869</v>
      </c>
      <c r="E597" t="s">
        <v>468</v>
      </c>
      <c r="F597" t="s">
        <v>2819</v>
      </c>
      <c r="G597" t="s">
        <v>2820</v>
      </c>
      <c r="H597" s="21" t="s">
        <v>2821</v>
      </c>
      <c r="I597" s="85">
        <v>1</v>
      </c>
      <c r="J597" s="85">
        <v>0</v>
      </c>
      <c r="K597" t="s">
        <v>2911</v>
      </c>
      <c r="L597" t="s">
        <v>1185</v>
      </c>
      <c r="M597" t="s">
        <v>2851</v>
      </c>
      <c r="N597" t="str">
        <f>IF(SUM(ckCodingQTable[[#This Row],[NfmlPIs]:[NnonWhtAsnPIs]])&gt;0,"WMD","")</f>
        <v>WMD</v>
      </c>
      <c r="O597" t="b">
        <f>_xlfn.XOR(IFERROR(MATCH(ckCodingQTable[[#This Row],[st_code]],EpscorTable[],0)&gt;0,FALSE),IFERROR(FIND("9150",ckCodingQTable[[#This Row],[propPRCs]])&gt;0,FALSE))</f>
        <v>0</v>
      </c>
      <c r="P597" s="21" t="b">
        <f>_xlfn.XOR(ckCodingQTable[[#This Row],[wmd]]&lt;&gt;"",IFERROR(FIND("9102",ckCodingQTable[[#This Row],[propPRCs]])&gt;0,FALSE))</f>
        <v>1</v>
      </c>
      <c r="Q597" t="s">
        <v>468</v>
      </c>
      <c r="S597" s="106">
        <f>S596+(ckCodingQTable[[#This Row],[ILN]]&lt;"M")</f>
        <v>328</v>
      </c>
      <c r="T597" s="21" t="s">
        <v>2863</v>
      </c>
      <c r="U597" t="s">
        <v>2425</v>
      </c>
      <c r="V597" s="7" t="str">
        <f>HYPERLINK("https://www.ejacket.nsf.gov/ej/showProposal.do?ID="&amp;ckCodingQTable[[#This Row],[prop_id]],"eJ")</f>
        <v>eJ</v>
      </c>
      <c r="W597" t="s">
        <v>2871</v>
      </c>
      <c r="X597" t="s">
        <v>2425</v>
      </c>
      <c r="Y597" t="s">
        <v>2426</v>
      </c>
      <c r="Z597" t="s">
        <v>4982</v>
      </c>
      <c r="AA597" t="s">
        <v>662</v>
      </c>
      <c r="AB597" s="109" t="str">
        <f>HYPERLINK("mailto:"&amp;ckCodingQTable[[#This Row],[email]]&amp;"&amp;subject=Your NSF Proposal:  "&amp;ckCodingQTable[[#This Row],[Div]]&amp;" "&amp;ckCodingQTable[[#This Row],[prop_id]], ckCodingQTable[[#This Row],[email]])</f>
        <v>bajcsy@eecs.berkeley.edu</v>
      </c>
      <c r="AC597" s="30">
        <v>43160</v>
      </c>
      <c r="AD597">
        <v>36</v>
      </c>
      <c r="AG597" s="110"/>
      <c r="AI597" s="26"/>
      <c r="AJ597" s="22"/>
      <c r="AN597" s="110"/>
      <c r="AO597" s="110"/>
      <c r="AP597" s="110"/>
      <c r="AQ597" s="110"/>
      <c r="AR597" s="7" t="str">
        <f>HYPERLINK("https://www.ejacket.nsf.gov/ej/showProposal.do?ID="&amp;ckCodingQTable[[#This Row],[prop_id]],"eJ")</f>
        <v>eJ</v>
      </c>
      <c r="AS597" t="s">
        <v>2881</v>
      </c>
      <c r="AT597" t="s">
        <v>4983</v>
      </c>
      <c r="AU597" t="b">
        <f>IF(ckCodingQTable[[#This Row],[ILN]]="N",SUBSTITUTE(AT596," ","")&lt;&gt;SUBSTITUTE(ckCodingQTable[[#This Row],[prop_titl_txt]]," ",""), FALSE)</f>
        <v>0</v>
      </c>
      <c r="AV597">
        <v>0</v>
      </c>
      <c r="AW597" s="13">
        <v>882483</v>
      </c>
      <c r="AX597" s="13">
        <v>882483</v>
      </c>
      <c r="AY597" s="13">
        <v>277425</v>
      </c>
      <c r="AZ597" s="13"/>
      <c r="BA597" s="13"/>
      <c r="BB597" s="13"/>
      <c r="BC597">
        <v>3</v>
      </c>
      <c r="BD597">
        <v>6</v>
      </c>
      <c r="BE597">
        <v>1.5</v>
      </c>
      <c r="BG597">
        <v>9</v>
      </c>
      <c r="BH597">
        <v>2</v>
      </c>
      <c r="BI597">
        <v>0</v>
      </c>
      <c r="BJ597">
        <v>0</v>
      </c>
      <c r="BK597">
        <v>0</v>
      </c>
      <c r="BL597" t="s">
        <v>4984</v>
      </c>
    </row>
    <row r="598" spans="1:64" hidden="1" x14ac:dyDescent="0.35">
      <c r="A598" s="30"/>
      <c r="B598" s="30">
        <v>43005.693749999999</v>
      </c>
      <c r="C598" t="s">
        <v>2868</v>
      </c>
      <c r="D598" t="s">
        <v>2869</v>
      </c>
      <c r="E598" t="s">
        <v>470</v>
      </c>
      <c r="F598" t="s">
        <v>2819</v>
      </c>
      <c r="G598" t="s">
        <v>2820</v>
      </c>
      <c r="H598" s="21" t="s">
        <v>2821</v>
      </c>
      <c r="I598" s="85">
        <v>1</v>
      </c>
      <c r="J598" s="85">
        <v>0</v>
      </c>
      <c r="K598" t="s">
        <v>3687</v>
      </c>
      <c r="L598" t="s">
        <v>1229</v>
      </c>
      <c r="M598" t="s">
        <v>3061</v>
      </c>
      <c r="N598" t="str">
        <f>IF(SUM(ckCodingQTable[[#This Row],[NfmlPIs]:[NnonWhtAsnPIs]])&gt;0,"WMD","")</f>
        <v>WMD</v>
      </c>
      <c r="O598" t="b">
        <f>_xlfn.XOR(IFERROR(MATCH(ckCodingQTable[[#This Row],[st_code]],EpscorTable[],0)&gt;0,FALSE),IFERROR(FIND("9150",ckCodingQTable[[#This Row],[propPRCs]])&gt;0,FALSE))</f>
        <v>0</v>
      </c>
      <c r="P598" s="21" t="b">
        <f>_xlfn.XOR(ckCodingQTable[[#This Row],[wmd]]&lt;&gt;"",IFERROR(FIND("9102",ckCodingQTable[[#This Row],[propPRCs]])&gt;0,FALSE))</f>
        <v>1</v>
      </c>
      <c r="Q598" t="s">
        <v>3688</v>
      </c>
      <c r="S598" s="106">
        <f>S597+(ckCodingQTable[[#This Row],[ILN]]&lt;"M")</f>
        <v>329</v>
      </c>
      <c r="T598" s="21" t="s">
        <v>2824</v>
      </c>
      <c r="U598" t="s">
        <v>2428</v>
      </c>
      <c r="V598" s="7" t="str">
        <f>HYPERLINK("https://www.ejacket.nsf.gov/ej/showProposal.do?ID="&amp;ckCodingQTable[[#This Row],[prop_id]],"eJ")</f>
        <v>eJ</v>
      </c>
      <c r="W598" t="s">
        <v>2871</v>
      </c>
      <c r="X598" t="s">
        <v>2428</v>
      </c>
      <c r="Y598" t="s">
        <v>2429</v>
      </c>
      <c r="Z598" t="s">
        <v>3136</v>
      </c>
      <c r="AA598" t="s">
        <v>3284</v>
      </c>
      <c r="AB598" s="109" t="str">
        <f>HYPERLINK("mailto:"&amp;ckCodingQTable[[#This Row],[email]]&amp;"&amp;subject=Your NSF Proposal:  "&amp;ckCodingQTable[[#This Row],[Div]]&amp;" "&amp;ckCodingQTable[[#This Row],[prop_id]], ckCodingQTable[[#This Row],[email]])</f>
        <v>rehg@cc.gatech.edu</v>
      </c>
      <c r="AC598" s="30">
        <v>43221</v>
      </c>
      <c r="AD598">
        <v>48</v>
      </c>
      <c r="AG598" s="110"/>
      <c r="AI598" s="26"/>
      <c r="AJ598" s="22"/>
      <c r="AN598" s="110"/>
      <c r="AO598" s="110"/>
      <c r="AP598" s="110"/>
      <c r="AQ598" s="110"/>
      <c r="AR598" s="7" t="str">
        <f>HYPERLINK("https://www.ejacket.nsf.gov/ej/showProposal.do?ID="&amp;ckCodingQTable[[#This Row],[prop_id]],"eJ")</f>
        <v>eJ</v>
      </c>
      <c r="AS598" t="s">
        <v>2829</v>
      </c>
      <c r="AT598" t="s">
        <v>4985</v>
      </c>
      <c r="AU598" t="b">
        <f>IF(ckCodingQTable[[#This Row],[ILN]]="N",SUBSTITUTE(AT597," ","")&lt;&gt;SUBSTITUTE(ckCodingQTable[[#This Row],[prop_titl_txt]]," ",""), FALSE)</f>
        <v>0</v>
      </c>
      <c r="AV598">
        <v>0</v>
      </c>
      <c r="AW598" s="13">
        <v>1600000</v>
      </c>
      <c r="AX598" s="13">
        <v>1600000</v>
      </c>
      <c r="AY598" s="13"/>
      <c r="AZ598" s="13">
        <v>20000</v>
      </c>
      <c r="BA598" s="13">
        <v>202075</v>
      </c>
      <c r="BB598" s="13"/>
      <c r="BC598">
        <v>8</v>
      </c>
      <c r="BD598">
        <v>8</v>
      </c>
      <c r="BF598">
        <v>8</v>
      </c>
      <c r="BH598">
        <v>2</v>
      </c>
      <c r="BI598">
        <v>0</v>
      </c>
      <c r="BJ598">
        <v>0</v>
      </c>
      <c r="BK598">
        <v>0</v>
      </c>
      <c r="BL598" t="s">
        <v>4986</v>
      </c>
    </row>
    <row r="599" spans="1:64" hidden="1" x14ac:dyDescent="0.35">
      <c r="A599" s="30"/>
      <c r="B599" s="30">
        <v>43005.701388888891</v>
      </c>
      <c r="C599" t="s">
        <v>2868</v>
      </c>
      <c r="D599" t="s">
        <v>2869</v>
      </c>
      <c r="E599" t="s">
        <v>470</v>
      </c>
      <c r="F599" t="s">
        <v>2819</v>
      </c>
      <c r="G599" t="s">
        <v>2820</v>
      </c>
      <c r="H599" s="21" t="s">
        <v>2821</v>
      </c>
      <c r="I599" s="85">
        <v>1</v>
      </c>
      <c r="J599" s="85">
        <v>0</v>
      </c>
      <c r="K599" t="s">
        <v>3687</v>
      </c>
      <c r="L599" t="s">
        <v>1229</v>
      </c>
      <c r="M599" t="s">
        <v>2823</v>
      </c>
      <c r="N599" t="str">
        <f>IF(SUM(ckCodingQTable[[#This Row],[NfmlPIs]:[NnonWhtAsnPIs]])&gt;0,"WMD","")</f>
        <v>WMD</v>
      </c>
      <c r="O599" t="b">
        <f>_xlfn.XOR(IFERROR(MATCH(ckCodingQTable[[#This Row],[st_code]],EpscorTable[],0)&gt;0,FALSE),IFERROR(FIND("9150",ckCodingQTable[[#This Row],[propPRCs]])&gt;0,FALSE))</f>
        <v>0</v>
      </c>
      <c r="P599" s="21" t="b">
        <f>_xlfn.XOR(ckCodingQTable[[#This Row],[wmd]]&lt;&gt;"",IFERROR(FIND("9102",ckCodingQTable[[#This Row],[propPRCs]])&gt;0,FALSE))</f>
        <v>1</v>
      </c>
      <c r="Q599" t="s">
        <v>3688</v>
      </c>
      <c r="S599" s="106">
        <f>S598+(ckCodingQTable[[#This Row],[ILN]]&lt;"M")</f>
        <v>329</v>
      </c>
      <c r="T599" s="21" t="s">
        <v>2834</v>
      </c>
      <c r="U599" t="s">
        <v>2428</v>
      </c>
      <c r="V599" s="7" t="str">
        <f>HYPERLINK("https://www.ejacket.nsf.gov/ej/showProposal.do?ID="&amp;ckCodingQTable[[#This Row],[prop_id]],"eJ")</f>
        <v>eJ</v>
      </c>
      <c r="W599" t="s">
        <v>2871</v>
      </c>
      <c r="X599" t="s">
        <v>4987</v>
      </c>
      <c r="Y599" t="s">
        <v>4988</v>
      </c>
      <c r="Z599" t="s">
        <v>1345</v>
      </c>
      <c r="AA599" t="s">
        <v>2827</v>
      </c>
      <c r="AB599" s="109" t="str">
        <f>HYPERLINK("mailto:"&amp;ckCodingQTable[[#This Row],[email]]&amp;"&amp;subject=Your NSF Proposal:  "&amp;ckCodingQTable[[#This Row],[Div]]&amp;" "&amp;ckCodingQTable[[#This Row],[prop_id]], ckCodingQTable[[#This Row],[email]])</f>
        <v>sniekum@cs.utexas.edu</v>
      </c>
      <c r="AC599" s="30">
        <v>43221</v>
      </c>
      <c r="AD599">
        <v>48</v>
      </c>
      <c r="AG599" s="110"/>
      <c r="AI599" s="26"/>
      <c r="AJ599" s="22"/>
      <c r="AN599" s="110"/>
      <c r="AO599" s="110"/>
      <c r="AP599" s="110"/>
      <c r="AQ599" s="110"/>
      <c r="AR599" s="7" t="str">
        <f>HYPERLINK("https://www.ejacket.nsf.gov/ej/showProposal.do?ID="&amp;ckCodingQTable[[#This Row],[prop_id]],"eJ")</f>
        <v>eJ</v>
      </c>
      <c r="AS599" t="s">
        <v>2829</v>
      </c>
      <c r="AT599" t="s">
        <v>4989</v>
      </c>
      <c r="AU599" t="b">
        <f>IF(ckCodingQTable[[#This Row],[ILN]]="N",SUBSTITUTE(AT598," ","")&lt;&gt;SUBSTITUTE(ckCodingQTable[[#This Row],[prop_titl_txt]]," ",""), FALSE)</f>
        <v>0</v>
      </c>
      <c r="AV599">
        <v>0</v>
      </c>
      <c r="AW599" s="13">
        <v>1400000</v>
      </c>
      <c r="AX599" s="13">
        <v>1400000</v>
      </c>
      <c r="AY599" s="13"/>
      <c r="AZ599" s="13">
        <v>32000</v>
      </c>
      <c r="BA599" s="13"/>
      <c r="BB599" s="13"/>
      <c r="BC599">
        <v>12</v>
      </c>
      <c r="BD599">
        <v>8</v>
      </c>
      <c r="BG599">
        <v>10</v>
      </c>
      <c r="BH599">
        <v>1</v>
      </c>
      <c r="BI599">
        <v>0</v>
      </c>
      <c r="BJ599">
        <v>0</v>
      </c>
      <c r="BK599">
        <v>0</v>
      </c>
      <c r="BL599" t="s">
        <v>4990</v>
      </c>
    </row>
    <row r="600" spans="1:64" hidden="1" x14ac:dyDescent="0.35">
      <c r="A600" s="30"/>
      <c r="B600" s="30">
        <v>43005.693749999999</v>
      </c>
      <c r="C600" t="s">
        <v>2868</v>
      </c>
      <c r="D600" t="s">
        <v>2869</v>
      </c>
      <c r="E600" t="s">
        <v>468</v>
      </c>
      <c r="F600" t="s">
        <v>2819</v>
      </c>
      <c r="G600" t="s">
        <v>2820</v>
      </c>
      <c r="H600" s="21" t="s">
        <v>2821</v>
      </c>
      <c r="I600" s="85">
        <v>1</v>
      </c>
      <c r="J600" s="85">
        <v>0</v>
      </c>
      <c r="K600" t="s">
        <v>2911</v>
      </c>
      <c r="L600" t="s">
        <v>807</v>
      </c>
      <c r="M600" t="s">
        <v>2944</v>
      </c>
      <c r="N600" t="str">
        <f>IF(SUM(ckCodingQTable[[#This Row],[NfmlPIs]:[NnonWhtAsnPIs]])&gt;0,"WMD","")</f>
        <v/>
      </c>
      <c r="O600" t="b">
        <f>_xlfn.XOR(IFERROR(MATCH(ckCodingQTable[[#This Row],[st_code]],EpscorTable[],0)&gt;0,FALSE),IFERROR(FIND("9150",ckCodingQTable[[#This Row],[propPRCs]])&gt;0,FALSE))</f>
        <v>0</v>
      </c>
      <c r="P600" s="21" t="b">
        <f>_xlfn.XOR(ckCodingQTable[[#This Row],[wmd]]&lt;&gt;"",IFERROR(FIND("9102",ckCodingQTable[[#This Row],[propPRCs]])&gt;0,FALSE))</f>
        <v>0</v>
      </c>
      <c r="Q600" t="s">
        <v>468</v>
      </c>
      <c r="S600" s="106">
        <f>S599+(ckCodingQTable[[#This Row],[ILN]]&lt;"M")</f>
        <v>330</v>
      </c>
      <c r="T600" s="21" t="s">
        <v>2824</v>
      </c>
      <c r="U600" t="s">
        <v>2431</v>
      </c>
      <c r="V600" s="7" t="str">
        <f>HYPERLINK("https://www.ejacket.nsf.gov/ej/showProposal.do?ID="&amp;ckCodingQTable[[#This Row],[prop_id]],"eJ")</f>
        <v>eJ</v>
      </c>
      <c r="W600" t="s">
        <v>2871</v>
      </c>
      <c r="X600" t="s">
        <v>2431</v>
      </c>
      <c r="Y600" t="s">
        <v>1728</v>
      </c>
      <c r="Z600" t="s">
        <v>4991</v>
      </c>
      <c r="AA600" t="s">
        <v>2947</v>
      </c>
      <c r="AB600" s="109" t="str">
        <f>HYPERLINK("mailto:"&amp;ckCodingQTable[[#This Row],[email]]&amp;"&amp;subject=Your NSF Proposal:  "&amp;ckCodingQTable[[#This Row],[Div]]&amp;" "&amp;ckCodingQTable[[#This Row],[prop_id]], ckCodingQTable[[#This Row],[email]])</f>
        <v>svoida@colorado.edu</v>
      </c>
      <c r="AC600" s="30">
        <v>43282</v>
      </c>
      <c r="AD600">
        <v>36</v>
      </c>
      <c r="AG600" s="110"/>
      <c r="AI600" s="26"/>
      <c r="AJ600" s="22"/>
      <c r="AN600" s="110"/>
      <c r="AO600" s="110"/>
      <c r="AP600" s="110"/>
      <c r="AQ600" s="110"/>
      <c r="AR600" s="7" t="str">
        <f>HYPERLINK("https://www.ejacket.nsf.gov/ej/showProposal.do?ID="&amp;ckCodingQTable[[#This Row],[prop_id]],"eJ")</f>
        <v>eJ</v>
      </c>
      <c r="AS600" t="s">
        <v>2881</v>
      </c>
      <c r="AT600" t="s">
        <v>4992</v>
      </c>
      <c r="AU600" t="b">
        <f>IF(ckCodingQTable[[#This Row],[ILN]]="N",SUBSTITUTE(AT599," ","")&lt;&gt;SUBSTITUTE(ckCodingQTable[[#This Row],[prop_titl_txt]]," ",""), FALSE)</f>
        <v>0</v>
      </c>
      <c r="AV600">
        <v>0</v>
      </c>
      <c r="AW600" s="13">
        <v>535218</v>
      </c>
      <c r="AX600" s="13">
        <v>535218</v>
      </c>
      <c r="AY600" s="13"/>
      <c r="AZ600" s="13"/>
      <c r="BA600" s="13"/>
      <c r="BB600" s="13"/>
      <c r="BC600">
        <v>3</v>
      </c>
      <c r="BD600">
        <v>3</v>
      </c>
      <c r="BE600">
        <v>4.5</v>
      </c>
      <c r="BH600">
        <v>0</v>
      </c>
      <c r="BI600">
        <v>0</v>
      </c>
      <c r="BJ600">
        <v>0</v>
      </c>
      <c r="BK600">
        <v>0</v>
      </c>
      <c r="BL600" t="s">
        <v>4993</v>
      </c>
    </row>
    <row r="601" spans="1:64" hidden="1" x14ac:dyDescent="0.35">
      <c r="A601" s="30"/>
      <c r="B601" s="30">
        <v>43003.638194444444</v>
      </c>
      <c r="C601" t="s">
        <v>2868</v>
      </c>
      <c r="D601" t="s">
        <v>2869</v>
      </c>
      <c r="E601" t="s">
        <v>468</v>
      </c>
      <c r="F601" t="s">
        <v>2819</v>
      </c>
      <c r="G601" t="s">
        <v>2820</v>
      </c>
      <c r="H601" s="21" t="s">
        <v>2821</v>
      </c>
      <c r="I601" s="85">
        <v>1</v>
      </c>
      <c r="J601" s="85">
        <v>0</v>
      </c>
      <c r="K601" t="s">
        <v>2911</v>
      </c>
      <c r="L601" t="s">
        <v>807</v>
      </c>
      <c r="M601" t="s">
        <v>2845</v>
      </c>
      <c r="N601" t="str">
        <f>IF(SUM(ckCodingQTable[[#This Row],[NfmlPIs]:[NnonWhtAsnPIs]])&gt;0,"WMD","")</f>
        <v>WMD</v>
      </c>
      <c r="O601" t="b">
        <f>_xlfn.XOR(IFERROR(MATCH(ckCodingQTable[[#This Row],[st_code]],EpscorTable[],0)&gt;0,FALSE),IFERROR(FIND("9150",ckCodingQTable[[#This Row],[propPRCs]])&gt;0,FALSE))</f>
        <v>0</v>
      </c>
      <c r="P601" s="21" t="b">
        <f>_xlfn.XOR(ckCodingQTable[[#This Row],[wmd]]&lt;&gt;"",IFERROR(FIND("9102",ckCodingQTable[[#This Row],[propPRCs]])&gt;0,FALSE))</f>
        <v>1</v>
      </c>
      <c r="Q601" t="s">
        <v>468</v>
      </c>
      <c r="S601" s="106">
        <f>S600+(ckCodingQTable[[#This Row],[ILN]]&lt;"M")</f>
        <v>330</v>
      </c>
      <c r="T601" s="21" t="s">
        <v>2834</v>
      </c>
      <c r="U601" t="s">
        <v>2431</v>
      </c>
      <c r="V601" s="7" t="str">
        <f>HYPERLINK("https://www.ejacket.nsf.gov/ej/showProposal.do?ID="&amp;ckCodingQTable[[#This Row],[prop_id]],"eJ")</f>
        <v>eJ</v>
      </c>
      <c r="W601" t="s">
        <v>2871</v>
      </c>
      <c r="X601" t="s">
        <v>4994</v>
      </c>
      <c r="Y601" t="s">
        <v>4995</v>
      </c>
      <c r="Z601" t="s">
        <v>4232</v>
      </c>
      <c r="AA601" t="s">
        <v>2848</v>
      </c>
      <c r="AB601" s="109" t="str">
        <f>HYPERLINK("mailto:"&amp;ckCodingQTable[[#This Row],[email]]&amp;"&amp;subject=Your NSF Proposal:  "&amp;ckCodingQTable[[#This Row],[Div]]&amp;" "&amp;ckCodingQTable[[#This Row],[prop_id]], ckCodingQTable[[#This Row],[email]])</f>
        <v>Jas1208@uw.edu</v>
      </c>
      <c r="AC601" s="30">
        <v>43282</v>
      </c>
      <c r="AD601">
        <v>36</v>
      </c>
      <c r="AG601" s="110"/>
      <c r="AI601" s="26"/>
      <c r="AJ601" s="22"/>
      <c r="AN601" s="110"/>
      <c r="AO601" s="110"/>
      <c r="AP601" s="110"/>
      <c r="AQ601" s="110"/>
      <c r="AR601" s="7" t="str">
        <f>HYPERLINK("https://www.ejacket.nsf.gov/ej/showProposal.do?ID="&amp;ckCodingQTable[[#This Row],[prop_id]],"eJ")</f>
        <v>eJ</v>
      </c>
      <c r="AS601" t="s">
        <v>2881</v>
      </c>
      <c r="AT601" t="s">
        <v>4992</v>
      </c>
      <c r="AU601" t="b">
        <f>IF(ckCodingQTable[[#This Row],[ILN]]="N",SUBSTITUTE(AT600," ","")&lt;&gt;SUBSTITUTE(ckCodingQTable[[#This Row],[prop_titl_txt]]," ",""), FALSE)</f>
        <v>0</v>
      </c>
      <c r="AV601">
        <v>0</v>
      </c>
      <c r="AW601" s="13">
        <v>549709</v>
      </c>
      <c r="AX601" s="13">
        <v>549709</v>
      </c>
      <c r="AY601" s="13">
        <v>18538</v>
      </c>
      <c r="AZ601" s="13"/>
      <c r="BA601" s="13"/>
      <c r="BB601" s="13">
        <v>15250</v>
      </c>
      <c r="BC601">
        <v>3</v>
      </c>
      <c r="BD601">
        <v>9</v>
      </c>
      <c r="BE601">
        <v>5.4</v>
      </c>
      <c r="BH601">
        <v>1</v>
      </c>
      <c r="BI601">
        <v>0</v>
      </c>
      <c r="BJ601">
        <v>0</v>
      </c>
      <c r="BK601">
        <v>0</v>
      </c>
      <c r="BL601" t="s">
        <v>4996</v>
      </c>
    </row>
    <row r="602" spans="1:64" hidden="1" x14ac:dyDescent="0.35">
      <c r="A602" s="30"/>
      <c r="B602" s="30">
        <v>43005.695138888892</v>
      </c>
      <c r="C602" t="s">
        <v>2839</v>
      </c>
      <c r="D602" t="s">
        <v>2840</v>
      </c>
      <c r="E602" t="s">
        <v>462</v>
      </c>
      <c r="F602" t="s">
        <v>2819</v>
      </c>
      <c r="G602" t="s">
        <v>2820</v>
      </c>
      <c r="H602" s="21" t="s">
        <v>2821</v>
      </c>
      <c r="I602" s="85">
        <v>1</v>
      </c>
      <c r="J602" s="85">
        <v>0</v>
      </c>
      <c r="L602" t="s">
        <v>761</v>
      </c>
      <c r="M602" t="s">
        <v>2922</v>
      </c>
      <c r="N602" t="str">
        <f>IF(SUM(ckCodingQTable[[#This Row],[NfmlPIs]:[NnonWhtAsnPIs]])&gt;0,"WMD","")</f>
        <v/>
      </c>
      <c r="O602" t="b">
        <f>_xlfn.XOR(IFERROR(MATCH(ckCodingQTable[[#This Row],[st_code]],EpscorTable[],0)&gt;0,FALSE),IFERROR(FIND("9150",ckCodingQTable[[#This Row],[propPRCs]])&gt;0,FALSE))</f>
        <v>0</v>
      </c>
      <c r="P602" s="21" t="b">
        <f>_xlfn.XOR(ckCodingQTable[[#This Row],[wmd]]&lt;&gt;"",IFERROR(FIND("9102",ckCodingQTable[[#This Row],[propPRCs]])&gt;0,FALSE))</f>
        <v>0</v>
      </c>
      <c r="Q602" t="s">
        <v>485</v>
      </c>
      <c r="S602" s="106">
        <f>S601+(ckCodingQTable[[#This Row],[ILN]]&lt;"M")</f>
        <v>331</v>
      </c>
      <c r="T602" s="21" t="s">
        <v>2863</v>
      </c>
      <c r="U602" t="s">
        <v>2433</v>
      </c>
      <c r="V602" s="7" t="str">
        <f>HYPERLINK("https://www.ejacket.nsf.gov/ej/showProposal.do?ID="&amp;ckCodingQTable[[#This Row],[prop_id]],"eJ")</f>
        <v>eJ</v>
      </c>
      <c r="W602" t="s">
        <v>2841</v>
      </c>
      <c r="X602" t="s">
        <v>2433</v>
      </c>
      <c r="Y602" t="s">
        <v>2434</v>
      </c>
      <c r="Z602" t="s">
        <v>3492</v>
      </c>
      <c r="AA602" t="s">
        <v>2926</v>
      </c>
      <c r="AB602" s="109" t="str">
        <f>HYPERLINK("mailto:"&amp;ckCodingQTable[[#This Row],[email]]&amp;"&amp;subject=Your NSF Proposal:  "&amp;ckCodingQTable[[#This Row],[Div]]&amp;" "&amp;ckCodingQTable[[#This Row],[prop_id]], ckCodingQTable[[#This Row],[email]])</f>
        <v>barua@eng.umd.edu</v>
      </c>
      <c r="AC602" s="30">
        <v>43191</v>
      </c>
      <c r="AD602">
        <v>48</v>
      </c>
      <c r="AG602" s="110"/>
      <c r="AI602" s="26"/>
      <c r="AJ602" s="22"/>
      <c r="AN602" s="110"/>
      <c r="AO602" s="110"/>
      <c r="AP602" s="110"/>
      <c r="AQ602" s="110"/>
      <c r="AR602" s="7" t="str">
        <f>HYPERLINK("https://www.ejacket.nsf.gov/ej/showProposal.do?ID="&amp;ckCodingQTable[[#This Row],[prop_id]],"eJ")</f>
        <v>eJ</v>
      </c>
      <c r="AS602" t="s">
        <v>2829</v>
      </c>
      <c r="AT602" t="s">
        <v>4997</v>
      </c>
      <c r="AU602" t="b">
        <f>IF(ckCodingQTable[[#This Row],[ILN]]="N",SUBSTITUTE(AT601," ","")&lt;&gt;SUBSTITUTE(ckCodingQTable[[#This Row],[prop_titl_txt]]," ",""), FALSE)</f>
        <v>0</v>
      </c>
      <c r="AV602">
        <v>0</v>
      </c>
      <c r="AW602" s="13">
        <v>1199155</v>
      </c>
      <c r="AX602" s="13">
        <v>1199155</v>
      </c>
      <c r="AY602" s="13"/>
      <c r="AZ602" s="13">
        <v>12000</v>
      </c>
      <c r="BA602" s="13"/>
      <c r="BB602" s="13"/>
      <c r="BC602">
        <v>8</v>
      </c>
      <c r="BD602">
        <v>8</v>
      </c>
      <c r="BE602">
        <v>16</v>
      </c>
      <c r="BH602">
        <v>0</v>
      </c>
      <c r="BI602">
        <v>0</v>
      </c>
      <c r="BJ602">
        <v>0</v>
      </c>
      <c r="BK602">
        <v>0</v>
      </c>
      <c r="BL602" t="s">
        <v>4998</v>
      </c>
    </row>
    <row r="603" spans="1:64" hidden="1" x14ac:dyDescent="0.35">
      <c r="A603" s="30"/>
      <c r="B603" s="30">
        <v>43005.695138888892</v>
      </c>
      <c r="C603" t="s">
        <v>2839</v>
      </c>
      <c r="D603" t="s">
        <v>2840</v>
      </c>
      <c r="E603" t="s">
        <v>464</v>
      </c>
      <c r="F603" t="s">
        <v>2819</v>
      </c>
      <c r="G603" t="s">
        <v>2820</v>
      </c>
      <c r="H603" s="21" t="s">
        <v>2821</v>
      </c>
      <c r="I603" s="85">
        <v>1</v>
      </c>
      <c r="J603" s="85">
        <v>0</v>
      </c>
      <c r="L603" t="s">
        <v>1119</v>
      </c>
      <c r="M603" t="s">
        <v>2972</v>
      </c>
      <c r="N603" t="str">
        <f>IF(SUM(ckCodingQTable[[#This Row],[NfmlPIs]:[NnonWhtAsnPIs]])&gt;0,"WMD","")</f>
        <v/>
      </c>
      <c r="O603" t="b">
        <f>_xlfn.XOR(IFERROR(MATCH(ckCodingQTable[[#This Row],[st_code]],EpscorTable[],0)&gt;0,FALSE),IFERROR(FIND("9150",ckCodingQTable[[#This Row],[propPRCs]])&gt;0,FALSE))</f>
        <v>0</v>
      </c>
      <c r="P603" s="21" t="b">
        <f>_xlfn.XOR(ckCodingQTable[[#This Row],[wmd]]&lt;&gt;"",IFERROR(FIND("9102",ckCodingQTable[[#This Row],[propPRCs]])&gt;0,FALSE))</f>
        <v>0</v>
      </c>
      <c r="Q603" t="s">
        <v>485</v>
      </c>
      <c r="S603" s="106">
        <f>S602+(ckCodingQTable[[#This Row],[ILN]]&lt;"M")</f>
        <v>332</v>
      </c>
      <c r="T603" s="21" t="s">
        <v>2863</v>
      </c>
      <c r="U603" t="s">
        <v>2436</v>
      </c>
      <c r="V603" s="7" t="str">
        <f>HYPERLINK("https://www.ejacket.nsf.gov/ej/showProposal.do?ID="&amp;ckCodingQTable[[#This Row],[prop_id]],"eJ")</f>
        <v>eJ</v>
      </c>
      <c r="W603" t="s">
        <v>2841</v>
      </c>
      <c r="X603" t="s">
        <v>2436</v>
      </c>
      <c r="Y603" t="s">
        <v>1445</v>
      </c>
      <c r="Z603" t="s">
        <v>4999</v>
      </c>
      <c r="AA603" t="s">
        <v>589</v>
      </c>
      <c r="AB603" s="109" t="str">
        <f>HYPERLINK("mailto:"&amp;ckCodingQTable[[#This Row],[email]]&amp;"&amp;subject=Your NSF Proposal:  "&amp;ckCodingQTable[[#This Row],[Div]]&amp;" "&amp;ckCodingQTable[[#This Row],[prop_id]], ckCodingQTable[[#This Row],[email]])</f>
        <v>yongliu@nyu.edu</v>
      </c>
      <c r="AC603" s="30">
        <v>43313</v>
      </c>
      <c r="AD603">
        <v>48</v>
      </c>
      <c r="AG603" s="110"/>
      <c r="AI603" s="26"/>
      <c r="AJ603" s="22"/>
      <c r="AN603" s="110"/>
      <c r="AO603" s="110"/>
      <c r="AP603" s="110"/>
      <c r="AQ603" s="110"/>
      <c r="AR603" s="7" t="str">
        <f>HYPERLINK("https://www.ejacket.nsf.gov/ej/showProposal.do?ID="&amp;ckCodingQTable[[#This Row],[prop_id]],"eJ")</f>
        <v>eJ</v>
      </c>
      <c r="AS603" t="s">
        <v>2829</v>
      </c>
      <c r="AT603" t="s">
        <v>5000</v>
      </c>
      <c r="AU603" t="b">
        <f>IF(ckCodingQTable[[#This Row],[ILN]]="N",SUBSTITUTE(AT602," ","")&lt;&gt;SUBSTITUTE(ckCodingQTable[[#This Row],[prop_titl_txt]]," ",""), FALSE)</f>
        <v>0</v>
      </c>
      <c r="AV603">
        <v>0</v>
      </c>
      <c r="AW603" s="13">
        <v>1199954</v>
      </c>
      <c r="AX603" s="13">
        <v>1199954</v>
      </c>
      <c r="AY603" s="13"/>
      <c r="AZ603" s="13">
        <v>20000</v>
      </c>
      <c r="BA603" s="13"/>
      <c r="BB603" s="13"/>
      <c r="BC603">
        <v>12</v>
      </c>
      <c r="BD603">
        <v>12</v>
      </c>
      <c r="BE603">
        <v>8</v>
      </c>
      <c r="BG603">
        <v>12</v>
      </c>
      <c r="BH603">
        <v>0</v>
      </c>
      <c r="BI603">
        <v>0</v>
      </c>
      <c r="BJ603">
        <v>0</v>
      </c>
      <c r="BK603">
        <v>0</v>
      </c>
      <c r="BL603" t="s">
        <v>5001</v>
      </c>
    </row>
    <row r="604" spans="1:64" hidden="1" x14ac:dyDescent="0.35">
      <c r="A604" s="30"/>
      <c r="B604" s="30">
        <v>43005.695833333331</v>
      </c>
      <c r="C604" t="s">
        <v>2868</v>
      </c>
      <c r="D604" t="s">
        <v>2869</v>
      </c>
      <c r="E604" t="s">
        <v>468</v>
      </c>
      <c r="F604" t="s">
        <v>2819</v>
      </c>
      <c r="G604" t="s">
        <v>2820</v>
      </c>
      <c r="H604" s="21" t="s">
        <v>2821</v>
      </c>
      <c r="I604" s="85">
        <v>1</v>
      </c>
      <c r="J604" s="85">
        <v>0</v>
      </c>
      <c r="K604" t="s">
        <v>2911</v>
      </c>
      <c r="L604" t="s">
        <v>807</v>
      </c>
      <c r="M604" t="s">
        <v>2907</v>
      </c>
      <c r="N604" t="str">
        <f>IF(SUM(ckCodingQTable[[#This Row],[NfmlPIs]:[NnonWhtAsnPIs]])&gt;0,"WMD","")</f>
        <v>WMD</v>
      </c>
      <c r="O604" t="b">
        <f>_xlfn.XOR(IFERROR(MATCH(ckCodingQTable[[#This Row],[st_code]],EpscorTable[],0)&gt;0,FALSE),IFERROR(FIND("9150",ckCodingQTable[[#This Row],[propPRCs]])&gt;0,FALSE))</f>
        <v>0</v>
      </c>
      <c r="P604" s="21" t="b">
        <f>_xlfn.XOR(ckCodingQTable[[#This Row],[wmd]]&lt;&gt;"",IFERROR(FIND("9102",ckCodingQTable[[#This Row],[propPRCs]])&gt;0,FALSE))</f>
        <v>1</v>
      </c>
      <c r="Q604" t="s">
        <v>468</v>
      </c>
      <c r="S604" s="106">
        <f>S603+(ckCodingQTable[[#This Row],[ILN]]&lt;"M")</f>
        <v>333</v>
      </c>
      <c r="T604" s="21" t="s">
        <v>2863</v>
      </c>
      <c r="U604" t="s">
        <v>2438</v>
      </c>
      <c r="V604" s="7" t="str">
        <f>HYPERLINK("https://www.ejacket.nsf.gov/ej/showProposal.do?ID="&amp;ckCodingQTable[[#This Row],[prop_id]],"eJ")</f>
        <v>eJ</v>
      </c>
      <c r="W604" t="s">
        <v>2871</v>
      </c>
      <c r="X604" t="s">
        <v>2438</v>
      </c>
      <c r="Y604" t="s">
        <v>2439</v>
      </c>
      <c r="Z604" t="s">
        <v>5002</v>
      </c>
      <c r="AA604" t="s">
        <v>713</v>
      </c>
      <c r="AB604" s="109" t="str">
        <f>HYPERLINK("mailto:"&amp;ckCodingQTable[[#This Row],[email]]&amp;"&amp;subject=Your NSF Proposal:  "&amp;ckCodingQTable[[#This Row],[Div]]&amp;" "&amp;ckCodingQTable[[#This Row],[prop_id]], ckCodingQTable[[#This Row],[email]])</f>
        <v>seyram@umich.edu</v>
      </c>
      <c r="AC604" s="30">
        <v>43344</v>
      </c>
      <c r="AD604">
        <v>48</v>
      </c>
      <c r="AG604" s="110"/>
      <c r="AI604" s="26"/>
      <c r="AJ604" s="22"/>
      <c r="AN604" s="110"/>
      <c r="AO604" s="110"/>
      <c r="AP604" s="110"/>
      <c r="AQ604" s="110"/>
      <c r="AR604" s="7" t="str">
        <f>HYPERLINK("https://www.ejacket.nsf.gov/ej/showProposal.do?ID="&amp;ckCodingQTable[[#This Row],[prop_id]],"eJ")</f>
        <v>eJ</v>
      </c>
      <c r="AS604" t="s">
        <v>2881</v>
      </c>
      <c r="AT604" t="s">
        <v>5003</v>
      </c>
      <c r="AU604" t="b">
        <f>IF(ckCodingQTable[[#This Row],[ILN]]="N",SUBSTITUTE(AT603," ","")&lt;&gt;SUBSTITUTE(ckCodingQTable[[#This Row],[prop_titl_txt]]," ",""), FALSE)</f>
        <v>0</v>
      </c>
      <c r="AV604">
        <v>0</v>
      </c>
      <c r="AW604" s="13">
        <v>1199417</v>
      </c>
      <c r="AX604" s="13">
        <v>1199417</v>
      </c>
      <c r="AY604" s="13"/>
      <c r="AZ604" s="13">
        <v>67520</v>
      </c>
      <c r="BA604" s="13"/>
      <c r="BB604" s="13">
        <v>23800</v>
      </c>
      <c r="BC604">
        <v>5</v>
      </c>
      <c r="BD604">
        <v>12</v>
      </c>
      <c r="BE604">
        <v>9.5</v>
      </c>
      <c r="BF604">
        <v>9</v>
      </c>
      <c r="BG604">
        <v>10</v>
      </c>
      <c r="BH604">
        <v>2</v>
      </c>
      <c r="BI604">
        <v>0</v>
      </c>
      <c r="BJ604">
        <v>0</v>
      </c>
      <c r="BK604">
        <v>0</v>
      </c>
      <c r="BL604" t="s">
        <v>5004</v>
      </c>
    </row>
    <row r="605" spans="1:64" hidden="1" x14ac:dyDescent="0.35">
      <c r="A605" s="30"/>
      <c r="B605" s="30">
        <v>43005.696527777778</v>
      </c>
      <c r="C605" t="s">
        <v>2839</v>
      </c>
      <c r="D605" t="s">
        <v>2840</v>
      </c>
      <c r="E605" t="s">
        <v>462</v>
      </c>
      <c r="F605" t="s">
        <v>2819</v>
      </c>
      <c r="G605" t="s">
        <v>2820</v>
      </c>
      <c r="H605" s="21" t="s">
        <v>2821</v>
      </c>
      <c r="I605" s="85">
        <v>1</v>
      </c>
      <c r="J605" s="85">
        <v>0</v>
      </c>
      <c r="L605" t="s">
        <v>761</v>
      </c>
      <c r="M605" t="s">
        <v>3386</v>
      </c>
      <c r="N605" t="str">
        <f>IF(SUM(ckCodingQTable[[#This Row],[NfmlPIs]:[NnonWhtAsnPIs]])&gt;0,"WMD","")</f>
        <v/>
      </c>
      <c r="O605" t="b">
        <f>_xlfn.XOR(IFERROR(MATCH(ckCodingQTable[[#This Row],[st_code]],EpscorTable[],0)&gt;0,FALSE),IFERROR(FIND("9150",ckCodingQTable[[#This Row],[propPRCs]])&gt;0,FALSE))</f>
        <v>0</v>
      </c>
      <c r="P605" s="21" t="b">
        <f>_xlfn.XOR(ckCodingQTable[[#This Row],[wmd]]&lt;&gt;"",IFERROR(FIND("9102",ckCodingQTable[[#This Row],[propPRCs]])&gt;0,FALSE))</f>
        <v>0</v>
      </c>
      <c r="Q605" t="s">
        <v>485</v>
      </c>
      <c r="S605" s="106">
        <f>S604+(ckCodingQTable[[#This Row],[ILN]]&lt;"M")</f>
        <v>334</v>
      </c>
      <c r="T605" s="21" t="s">
        <v>2824</v>
      </c>
      <c r="U605" t="s">
        <v>2441</v>
      </c>
      <c r="V605" s="7" t="str">
        <f>HYPERLINK("https://www.ejacket.nsf.gov/ej/showProposal.do?ID="&amp;ckCodingQTable[[#This Row],[prop_id]],"eJ")</f>
        <v>eJ</v>
      </c>
      <c r="W605" t="s">
        <v>2841</v>
      </c>
      <c r="X605" t="s">
        <v>2441</v>
      </c>
      <c r="Y605" t="s">
        <v>2442</v>
      </c>
      <c r="Z605" t="s">
        <v>5005</v>
      </c>
      <c r="AA605" t="s">
        <v>603</v>
      </c>
      <c r="AB605" s="109" t="str">
        <f>HYPERLINK("mailto:"&amp;ckCodingQTable[[#This Row],[email]]&amp;"&amp;subject=Your NSF Proposal:  "&amp;ckCodingQTable[[#This Row],[Div]]&amp;" "&amp;ckCodingQTable[[#This Row],[prop_id]], ckCodingQTable[[#This Row],[email]])</f>
        <v>panda@cse.ohio-state.edu</v>
      </c>
      <c r="AC605" s="30">
        <v>43191</v>
      </c>
      <c r="AD605">
        <v>36</v>
      </c>
      <c r="AG605" s="110"/>
      <c r="AI605" s="26"/>
      <c r="AJ605" s="22"/>
      <c r="AK605" s="21">
        <v>2</v>
      </c>
      <c r="AN605" s="110"/>
      <c r="AO605" s="110"/>
      <c r="AP605" s="110"/>
      <c r="AQ605" s="110"/>
      <c r="AR605" s="7" t="str">
        <f>HYPERLINK("https://www.ejacket.nsf.gov/ej/showProposal.do?ID="&amp;ckCodingQTable[[#This Row],[prop_id]],"eJ")</f>
        <v>eJ</v>
      </c>
      <c r="AS605" t="s">
        <v>2829</v>
      </c>
      <c r="AT605" t="s">
        <v>5006</v>
      </c>
      <c r="AU605" t="b">
        <f>IF(ckCodingQTable[[#This Row],[ILN]]="N",SUBSTITUTE(AT604," ","")&lt;&gt;SUBSTITUTE(ckCodingQTable[[#This Row],[prop_titl_txt]]," ",""), FALSE)</f>
        <v>0</v>
      </c>
      <c r="AV605">
        <v>0</v>
      </c>
      <c r="AW605" s="13">
        <v>675000</v>
      </c>
      <c r="AX605" s="13">
        <v>675000</v>
      </c>
      <c r="AY605" s="13"/>
      <c r="AZ605" s="13">
        <v>9000</v>
      </c>
      <c r="BA605" s="13"/>
      <c r="BB605" s="13"/>
      <c r="BC605">
        <v>6</v>
      </c>
      <c r="BD605">
        <v>9</v>
      </c>
      <c r="BE605">
        <v>0.9</v>
      </c>
      <c r="BG605">
        <v>11.58</v>
      </c>
      <c r="BH605">
        <v>0</v>
      </c>
      <c r="BI605">
        <v>0</v>
      </c>
      <c r="BJ605">
        <v>0</v>
      </c>
      <c r="BK605">
        <v>0</v>
      </c>
      <c r="BL605" t="s">
        <v>5007</v>
      </c>
    </row>
    <row r="606" spans="1:64" hidden="1" x14ac:dyDescent="0.35">
      <c r="A606" s="30"/>
      <c r="B606" s="30">
        <v>43005.454861111109</v>
      </c>
      <c r="C606" t="s">
        <v>2839</v>
      </c>
      <c r="D606" t="s">
        <v>2840</v>
      </c>
      <c r="E606" t="s">
        <v>462</v>
      </c>
      <c r="F606" t="s">
        <v>2819</v>
      </c>
      <c r="G606" t="s">
        <v>2820</v>
      </c>
      <c r="H606" s="21" t="s">
        <v>2821</v>
      </c>
      <c r="I606" s="85">
        <v>1</v>
      </c>
      <c r="J606" s="85">
        <v>0</v>
      </c>
      <c r="L606" t="s">
        <v>761</v>
      </c>
      <c r="M606" t="s">
        <v>3386</v>
      </c>
      <c r="N606" t="str">
        <f>IF(SUM(ckCodingQTable[[#This Row],[NfmlPIs]:[NnonWhtAsnPIs]])&gt;0,"WMD","")</f>
        <v/>
      </c>
      <c r="O606" t="b">
        <f>_xlfn.XOR(IFERROR(MATCH(ckCodingQTable[[#This Row],[st_code]],EpscorTable[],0)&gt;0,FALSE),IFERROR(FIND("9150",ckCodingQTable[[#This Row],[propPRCs]])&gt;0,FALSE))</f>
        <v>0</v>
      </c>
      <c r="P606" s="21" t="b">
        <f>_xlfn.XOR(ckCodingQTable[[#This Row],[wmd]]&lt;&gt;"",IFERROR(FIND("9102",ckCodingQTable[[#This Row],[propPRCs]])&gt;0,FALSE))</f>
        <v>0</v>
      </c>
      <c r="Q606" t="s">
        <v>485</v>
      </c>
      <c r="S606" s="106">
        <f>S605+(ckCodingQTable[[#This Row],[ILN]]&lt;"M")</f>
        <v>334</v>
      </c>
      <c r="T606" s="21" t="s">
        <v>2834</v>
      </c>
      <c r="U606" t="s">
        <v>2441</v>
      </c>
      <c r="V606" s="7" t="str">
        <f>HYPERLINK("https://www.ejacket.nsf.gov/ej/showProposal.do?ID="&amp;ckCodingQTable[[#This Row],[prop_id]],"eJ")</f>
        <v>eJ</v>
      </c>
      <c r="W606" t="s">
        <v>2841</v>
      </c>
      <c r="X606" t="s">
        <v>5008</v>
      </c>
      <c r="Y606" t="s">
        <v>984</v>
      </c>
      <c r="Z606" t="s">
        <v>5009</v>
      </c>
      <c r="AA606" t="s">
        <v>545</v>
      </c>
      <c r="AB606" s="109" t="str">
        <f>HYPERLINK("mailto:"&amp;ckCodingQTable[[#This Row],[email]]&amp;"&amp;subject=Your NSF Proposal:  "&amp;ckCodingQTable[[#This Row],[Div]]&amp;" "&amp;ckCodingQTable[[#This Row],[prop_id]], ckCodingQTable[[#This Row],[email]])</f>
        <v>satya.sahoo@case.edu</v>
      </c>
      <c r="AC606" s="30">
        <v>43191</v>
      </c>
      <c r="AD606">
        <v>36</v>
      </c>
      <c r="AG606" s="110"/>
      <c r="AI606" s="26"/>
      <c r="AJ606" s="22"/>
      <c r="AN606" s="110"/>
      <c r="AO606" s="110"/>
      <c r="AP606" s="110"/>
      <c r="AQ606" s="110"/>
      <c r="AR606" s="7" t="str">
        <f>HYPERLINK("https://www.ejacket.nsf.gov/ej/showProposal.do?ID="&amp;ckCodingQTable[[#This Row],[prop_id]],"eJ")</f>
        <v>eJ</v>
      </c>
      <c r="AS606" t="s">
        <v>2829</v>
      </c>
      <c r="AT606" t="s">
        <v>5006</v>
      </c>
      <c r="AU606" t="b">
        <f>IF(ckCodingQTable[[#This Row],[ILN]]="N",SUBSTITUTE(AT605," ","")&lt;&gt;SUBSTITUTE(ckCodingQTable[[#This Row],[prop_titl_txt]]," ",""), FALSE)</f>
        <v>0</v>
      </c>
      <c r="AV606">
        <v>0</v>
      </c>
      <c r="AW606" s="13">
        <v>150000</v>
      </c>
      <c r="AX606" s="13">
        <v>150000</v>
      </c>
      <c r="AY606" s="13"/>
      <c r="AZ606" s="13"/>
      <c r="BA606" s="13"/>
      <c r="BB606" s="13"/>
      <c r="BC606">
        <v>3</v>
      </c>
      <c r="BD606">
        <v>3</v>
      </c>
      <c r="BG606">
        <v>1.8</v>
      </c>
      <c r="BH606">
        <v>0</v>
      </c>
      <c r="BI606">
        <v>0</v>
      </c>
      <c r="BJ606">
        <v>0</v>
      </c>
      <c r="BK606">
        <v>0</v>
      </c>
      <c r="BL606" t="s">
        <v>985</v>
      </c>
    </row>
    <row r="607" spans="1:64" hidden="1" x14ac:dyDescent="0.35">
      <c r="A607" s="30"/>
      <c r="B607" s="30">
        <v>43005.659722222219</v>
      </c>
      <c r="C607" t="s">
        <v>2839</v>
      </c>
      <c r="D607" t="s">
        <v>2840</v>
      </c>
      <c r="E607" t="s">
        <v>462</v>
      </c>
      <c r="F607" t="s">
        <v>2819</v>
      </c>
      <c r="G607" t="s">
        <v>2820</v>
      </c>
      <c r="H607" s="21" t="s">
        <v>2821</v>
      </c>
      <c r="I607" s="85">
        <v>1</v>
      </c>
      <c r="J607" s="85">
        <v>0</v>
      </c>
      <c r="L607" t="s">
        <v>761</v>
      </c>
      <c r="M607" t="s">
        <v>2851</v>
      </c>
      <c r="N607" t="str">
        <f>IF(SUM(ckCodingQTable[[#This Row],[NfmlPIs]:[NnonWhtAsnPIs]])&gt;0,"WMD","")</f>
        <v>WMD</v>
      </c>
      <c r="O607" t="b">
        <f>_xlfn.XOR(IFERROR(MATCH(ckCodingQTable[[#This Row],[st_code]],EpscorTable[],0)&gt;0,FALSE),IFERROR(FIND("9150",ckCodingQTable[[#This Row],[propPRCs]])&gt;0,FALSE))</f>
        <v>0</v>
      </c>
      <c r="P607" s="21" t="b">
        <f>_xlfn.XOR(ckCodingQTable[[#This Row],[wmd]]&lt;&gt;"",IFERROR(FIND("9102",ckCodingQTable[[#This Row],[propPRCs]])&gt;0,FALSE))</f>
        <v>1</v>
      </c>
      <c r="Q607" t="s">
        <v>485</v>
      </c>
      <c r="S607" s="106">
        <f>S606+(ckCodingQTable[[#This Row],[ILN]]&lt;"M")</f>
        <v>334</v>
      </c>
      <c r="T607" s="21" t="s">
        <v>2834</v>
      </c>
      <c r="U607" t="s">
        <v>2441</v>
      </c>
      <c r="V607" s="7" t="str">
        <f>HYPERLINK("https://www.ejacket.nsf.gov/ej/showProposal.do?ID="&amp;ckCodingQTable[[#This Row],[prop_id]],"eJ")</f>
        <v>eJ</v>
      </c>
      <c r="W607" t="s">
        <v>2841</v>
      </c>
      <c r="X607" t="s">
        <v>5010</v>
      </c>
      <c r="Y607" t="s">
        <v>5011</v>
      </c>
      <c r="Z607" t="s">
        <v>5012</v>
      </c>
      <c r="AA607" t="s">
        <v>668</v>
      </c>
      <c r="AB607" s="109" t="str">
        <f>HYPERLINK("mailto:"&amp;ckCodingQTable[[#This Row],[email]]&amp;"&amp;subject=Your NSF Proposal:  "&amp;ckCodingQTable[[#This Row],[Div]]&amp;" "&amp;ckCodingQTable[[#This Row],[prop_id]], ckCodingQTable[[#This Row],[email]])</f>
        <v>majumdar@sdsc.edu</v>
      </c>
      <c r="AC607" s="30">
        <v>43191</v>
      </c>
      <c r="AD607">
        <v>36</v>
      </c>
      <c r="AG607" s="110"/>
      <c r="AI607" s="26"/>
      <c r="AJ607" s="22"/>
      <c r="AN607" s="110"/>
      <c r="AO607" s="110"/>
      <c r="AP607" s="110"/>
      <c r="AQ607" s="110"/>
      <c r="AR607" s="7" t="str">
        <f>HYPERLINK("https://www.ejacket.nsf.gov/ej/showProposal.do?ID="&amp;ckCodingQTable[[#This Row],[prop_id]],"eJ")</f>
        <v>eJ</v>
      </c>
      <c r="AS607" t="s">
        <v>2829</v>
      </c>
      <c r="AT607" t="s">
        <v>5006</v>
      </c>
      <c r="AU607" t="b">
        <f>IF(ckCodingQTable[[#This Row],[ILN]]="N",SUBSTITUTE(AT606," ","")&lt;&gt;SUBSTITUTE(ckCodingQTable[[#This Row],[prop_titl_txt]]," ",""), FALSE)</f>
        <v>0</v>
      </c>
      <c r="AV607">
        <v>0</v>
      </c>
      <c r="AW607" s="13">
        <v>374634</v>
      </c>
      <c r="AX607" s="13">
        <v>374634</v>
      </c>
      <c r="AY607" s="13"/>
      <c r="AZ607" s="13"/>
      <c r="BA607" s="13"/>
      <c r="BB607" s="13"/>
      <c r="BD607">
        <v>12</v>
      </c>
      <c r="BG607">
        <v>15.48</v>
      </c>
      <c r="BH607">
        <v>1</v>
      </c>
      <c r="BI607">
        <v>0</v>
      </c>
      <c r="BJ607">
        <v>0</v>
      </c>
      <c r="BK607">
        <v>0</v>
      </c>
      <c r="BL607" t="s">
        <v>5013</v>
      </c>
    </row>
    <row r="608" spans="1:64" hidden="1" x14ac:dyDescent="0.35">
      <c r="A608" s="30"/>
      <c r="B608" s="30">
        <v>43005.697222222225</v>
      </c>
      <c r="C608" t="s">
        <v>2868</v>
      </c>
      <c r="D608" t="s">
        <v>2869</v>
      </c>
      <c r="E608" t="s">
        <v>470</v>
      </c>
      <c r="F608" t="s">
        <v>2819</v>
      </c>
      <c r="G608" t="s">
        <v>2820</v>
      </c>
      <c r="H608" s="21" t="s">
        <v>2821</v>
      </c>
      <c r="I608" s="85">
        <v>1</v>
      </c>
      <c r="J608" s="85">
        <v>0</v>
      </c>
      <c r="K608" t="s">
        <v>2902</v>
      </c>
      <c r="L608" t="s">
        <v>859</v>
      </c>
      <c r="M608" t="s">
        <v>2972</v>
      </c>
      <c r="N608" t="str">
        <f>IF(SUM(ckCodingQTable[[#This Row],[NfmlPIs]:[NnonWhtAsnPIs]])&gt;0,"WMD","")</f>
        <v/>
      </c>
      <c r="O608" t="b">
        <f>_xlfn.XOR(IFERROR(MATCH(ckCodingQTable[[#This Row],[st_code]],EpscorTable[],0)&gt;0,FALSE),IFERROR(FIND("9150",ckCodingQTable[[#This Row],[propPRCs]])&gt;0,FALSE))</f>
        <v>0</v>
      </c>
      <c r="P608" s="21" t="b">
        <f>_xlfn.XOR(ckCodingQTable[[#This Row],[wmd]]&lt;&gt;"",IFERROR(FIND("9102",ckCodingQTable[[#This Row],[propPRCs]])&gt;0,FALSE))</f>
        <v>0</v>
      </c>
      <c r="Q608" t="s">
        <v>2903</v>
      </c>
      <c r="S608" s="106">
        <f>S607+(ckCodingQTable[[#This Row],[ILN]]&lt;"M")</f>
        <v>335</v>
      </c>
      <c r="T608" s="21" t="s">
        <v>2863</v>
      </c>
      <c r="U608" t="s">
        <v>2444</v>
      </c>
      <c r="V608" s="7" t="str">
        <f>HYPERLINK("https://www.ejacket.nsf.gov/ej/showProposal.do?ID="&amp;ckCodingQTable[[#This Row],[prop_id]],"eJ")</f>
        <v>eJ</v>
      </c>
      <c r="W608" t="s">
        <v>2871</v>
      </c>
      <c r="X608" t="s">
        <v>2444</v>
      </c>
      <c r="Y608" t="s">
        <v>2445</v>
      </c>
      <c r="Z608" t="s">
        <v>5014</v>
      </c>
      <c r="AA608" t="s">
        <v>589</v>
      </c>
      <c r="AB608" s="109" t="str">
        <f>HYPERLINK("mailto:"&amp;ckCodingQTable[[#This Row],[email]]&amp;"&amp;subject=Your NSF Proposal:  "&amp;ckCodingQTable[[#This Row],[Div]]&amp;" "&amp;ckCodingQTable[[#This Row],[prop_id]], ckCodingQTable[[#This Row],[email]])</f>
        <v>kc119@nyu.edu</v>
      </c>
      <c r="AC608" s="30">
        <v>43160</v>
      </c>
      <c r="AD608">
        <v>48</v>
      </c>
      <c r="AE608">
        <v>1</v>
      </c>
      <c r="AG608" s="110">
        <v>1</v>
      </c>
      <c r="AH608" t="s">
        <v>5015</v>
      </c>
      <c r="AI608" s="26">
        <v>3</v>
      </c>
      <c r="AJ608" s="22">
        <v>43087.831250000003</v>
      </c>
      <c r="AL608">
        <v>2</v>
      </c>
      <c r="AN608" s="110">
        <v>2</v>
      </c>
      <c r="AO608" s="110"/>
      <c r="AP608" s="110"/>
      <c r="AQ608" s="110"/>
      <c r="AR608" s="7" t="str">
        <f>HYPERLINK("https://www.ejacket.nsf.gov/ej/showProposal.do?ID="&amp;ckCodingQTable[[#This Row],[prop_id]],"eJ")</f>
        <v>eJ</v>
      </c>
      <c r="AS608" t="s">
        <v>2829</v>
      </c>
      <c r="AT608" t="s">
        <v>5016</v>
      </c>
      <c r="AU608" t="b">
        <f>IF(ckCodingQTable[[#This Row],[ILN]]="N",SUBSTITUTE(AT607," ","")&lt;&gt;SUBSTITUTE(ckCodingQTable[[#This Row],[prop_titl_txt]]," ",""), FALSE)</f>
        <v>0</v>
      </c>
      <c r="AV608">
        <v>0</v>
      </c>
      <c r="AW608" s="13">
        <v>1197423</v>
      </c>
      <c r="AX608" s="13">
        <v>1197423</v>
      </c>
      <c r="AY608" s="13"/>
      <c r="AZ608" s="13">
        <v>48000</v>
      </c>
      <c r="BA608" s="13"/>
      <c r="BB608" s="13"/>
      <c r="BC608">
        <v>12</v>
      </c>
      <c r="BD608">
        <v>8</v>
      </c>
      <c r="BE608">
        <v>8</v>
      </c>
      <c r="BH608">
        <v>0</v>
      </c>
      <c r="BI608">
        <v>0</v>
      </c>
      <c r="BJ608">
        <v>0</v>
      </c>
      <c r="BK608">
        <v>0</v>
      </c>
      <c r="BL608" t="s">
        <v>5017</v>
      </c>
    </row>
    <row r="609" spans="1:64" hidden="1" x14ac:dyDescent="0.35">
      <c r="A609" s="30"/>
      <c r="B609" s="30">
        <v>43005.697916666664</v>
      </c>
      <c r="C609" t="s">
        <v>2839</v>
      </c>
      <c r="D609" t="s">
        <v>2840</v>
      </c>
      <c r="E609" t="s">
        <v>464</v>
      </c>
      <c r="F609" t="s">
        <v>2819</v>
      </c>
      <c r="G609" t="s">
        <v>2820</v>
      </c>
      <c r="H609" s="21" t="s">
        <v>2821</v>
      </c>
      <c r="I609" s="85">
        <v>0</v>
      </c>
      <c r="J609" s="85">
        <v>0</v>
      </c>
      <c r="K609" t="s">
        <v>3097</v>
      </c>
      <c r="L609" t="s">
        <v>1006</v>
      </c>
      <c r="M609" t="s">
        <v>2833</v>
      </c>
      <c r="N609" t="str">
        <f>IF(SUM(ckCodingQTable[[#This Row],[NfmlPIs]:[NnonWhtAsnPIs]])&gt;0,"WMD","")</f>
        <v/>
      </c>
      <c r="O609" t="b">
        <f>_xlfn.XOR(IFERROR(MATCH(ckCodingQTable[[#This Row],[st_code]],EpscorTable[],0)&gt;0,FALSE),IFERROR(FIND("9150",ckCodingQTable[[#This Row],[propPRCs]])&gt;0,FALSE))</f>
        <v>0</v>
      </c>
      <c r="P609" s="21" t="b">
        <f>_xlfn.XOR(ckCodingQTable[[#This Row],[wmd]]&lt;&gt;"",IFERROR(FIND("9102",ckCodingQTable[[#This Row],[propPRCs]])&gt;0,FALSE))</f>
        <v>0</v>
      </c>
      <c r="R609" s="22">
        <v>43083.583101851851</v>
      </c>
      <c r="S609" s="106">
        <f>S608+(ckCodingQTable[[#This Row],[ILN]]&lt;"M")</f>
        <v>336</v>
      </c>
      <c r="T609" s="21" t="s">
        <v>2863</v>
      </c>
      <c r="U609" t="s">
        <v>2450</v>
      </c>
      <c r="V609" s="7" t="str">
        <f>HYPERLINK("https://www.ejacket.nsf.gov/ej/showProposal.do?ID="&amp;ckCodingQTable[[#This Row],[prop_id]],"eJ")</f>
        <v>eJ</v>
      </c>
      <c r="W609" t="s">
        <v>2841</v>
      </c>
      <c r="X609" t="s">
        <v>2450</v>
      </c>
      <c r="Y609" t="s">
        <v>2451</v>
      </c>
      <c r="Z609" t="s">
        <v>756</v>
      </c>
      <c r="AA609" t="s">
        <v>542</v>
      </c>
      <c r="AB609" s="109" t="str">
        <f>HYPERLINK("mailto:"&amp;ckCodingQTable[[#This Row],[email]]&amp;"&amp;subject=Your NSF Proposal:  "&amp;ckCodingQTable[[#This Row],[Div]]&amp;" "&amp;ckCodingQTable[[#This Row],[prop_id]], ckCodingQTable[[#This Row],[email]])</f>
        <v>prs@cs.cmu.edu</v>
      </c>
      <c r="AC609" s="30">
        <v>43252</v>
      </c>
      <c r="AD609">
        <v>60</v>
      </c>
      <c r="AE609">
        <v>1</v>
      </c>
      <c r="AG609" s="110"/>
      <c r="AH609" t="s">
        <v>5018</v>
      </c>
      <c r="AI609" s="26">
        <v>5</v>
      </c>
      <c r="AJ609" s="22">
        <v>43073.632638888892</v>
      </c>
      <c r="AL609">
        <v>5</v>
      </c>
      <c r="AN609" s="110">
        <v>5</v>
      </c>
      <c r="AO609" s="110"/>
      <c r="AP609" s="110"/>
      <c r="AQ609" s="110"/>
      <c r="AR609" s="7" t="str">
        <f>HYPERLINK("https://www.ejacket.nsf.gov/ej/showProposal.do?ID="&amp;ckCodingQTable[[#This Row],[prop_id]],"eJ")</f>
        <v>eJ</v>
      </c>
      <c r="AS609" t="s">
        <v>2829</v>
      </c>
      <c r="AT609" t="s">
        <v>5019</v>
      </c>
      <c r="AU609" t="b">
        <f>IF(ckCodingQTable[[#This Row],[ILN]]="N",SUBSTITUTE(AT608," ","")&lt;&gt;SUBSTITUTE(ckCodingQTable[[#This Row],[prop_titl_txt]]," ",""), FALSE)</f>
        <v>0</v>
      </c>
      <c r="AV609">
        <v>0</v>
      </c>
      <c r="AW609" s="13">
        <v>2995762</v>
      </c>
      <c r="AX609" s="13">
        <v>2995762</v>
      </c>
      <c r="AY609" s="13"/>
      <c r="AZ609" s="13"/>
      <c r="BA609" s="13">
        <v>257936</v>
      </c>
      <c r="BB609" s="13"/>
      <c r="BC609">
        <v>15</v>
      </c>
      <c r="BD609">
        <v>15</v>
      </c>
      <c r="BE609">
        <v>15</v>
      </c>
      <c r="BH609">
        <v>0</v>
      </c>
      <c r="BI609">
        <v>0</v>
      </c>
      <c r="BJ609">
        <v>0</v>
      </c>
      <c r="BK609">
        <v>0</v>
      </c>
      <c r="BL609" t="s">
        <v>5020</v>
      </c>
    </row>
    <row r="610" spans="1:64" hidden="1" x14ac:dyDescent="0.35">
      <c r="A610" s="30"/>
      <c r="B610" s="30">
        <v>43005.698611111111</v>
      </c>
      <c r="C610" t="s">
        <v>2817</v>
      </c>
      <c r="D610" t="s">
        <v>2818</v>
      </c>
      <c r="E610" t="s">
        <v>474</v>
      </c>
      <c r="F610" t="s">
        <v>2819</v>
      </c>
      <c r="G610" t="s">
        <v>2820</v>
      </c>
      <c r="H610" s="21" t="s">
        <v>2821</v>
      </c>
      <c r="I610" s="85">
        <v>1</v>
      </c>
      <c r="J610" s="85">
        <v>0</v>
      </c>
      <c r="K610" t="s">
        <v>2822</v>
      </c>
      <c r="L610" t="s">
        <v>885</v>
      </c>
      <c r="M610" t="s">
        <v>2833</v>
      </c>
      <c r="N610" t="str">
        <f>IF(SUM(ckCodingQTable[[#This Row],[NfmlPIs]:[NnonWhtAsnPIs]])&gt;0,"WMD","")</f>
        <v/>
      </c>
      <c r="O610" t="b">
        <f>_xlfn.XOR(IFERROR(MATCH(ckCodingQTable[[#This Row],[st_code]],EpscorTable[],0)&gt;0,FALSE),IFERROR(FIND("9150",ckCodingQTable[[#This Row],[propPRCs]])&gt;0,FALSE))</f>
        <v>0</v>
      </c>
      <c r="P610" s="21" t="b">
        <f>_xlfn.XOR(ckCodingQTable[[#This Row],[wmd]]&lt;&gt;"",IFERROR(FIND("9102",ckCodingQTable[[#This Row],[propPRCs]])&gt;0,FALSE))</f>
        <v>0</v>
      </c>
      <c r="Q610" t="s">
        <v>2988</v>
      </c>
      <c r="S610" s="106">
        <f>S609+(ckCodingQTable[[#This Row],[ILN]]&lt;"M")</f>
        <v>337</v>
      </c>
      <c r="T610" s="21" t="s">
        <v>2863</v>
      </c>
      <c r="U610" t="s">
        <v>2460</v>
      </c>
      <c r="V610" s="7" t="str">
        <f>HYPERLINK("https://www.ejacket.nsf.gov/ej/showProposal.do?ID="&amp;ckCodingQTable[[#This Row],[prop_id]],"eJ")</f>
        <v>eJ</v>
      </c>
      <c r="W610" t="s">
        <v>2825</v>
      </c>
      <c r="X610" t="s">
        <v>2460</v>
      </c>
      <c r="Y610" t="s">
        <v>2461</v>
      </c>
      <c r="Z610" t="s">
        <v>5021</v>
      </c>
      <c r="AA610" t="s">
        <v>542</v>
      </c>
      <c r="AB610" s="109" t="str">
        <f>HYPERLINK("mailto:"&amp;ckCodingQTable[[#This Row],[email]]&amp;"&amp;subject=Your NSF Proposal:  "&amp;ckCodingQTable[[#This Row],[Div]]&amp;" "&amp;ckCodingQTable[[#This Row],[prop_id]], ckCodingQTable[[#This Row],[email]])</f>
        <v>soummyak@andrew.cmu.edu</v>
      </c>
      <c r="AC610" s="30">
        <v>43252</v>
      </c>
      <c r="AD610">
        <v>48</v>
      </c>
      <c r="AG610" s="110"/>
      <c r="AI610" s="26"/>
      <c r="AJ610" s="22"/>
      <c r="AN610" s="110"/>
      <c r="AO610" s="110"/>
      <c r="AP610" s="110"/>
      <c r="AQ610" s="110"/>
      <c r="AR610" s="7" t="str">
        <f>HYPERLINK("https://www.ejacket.nsf.gov/ej/showProposal.do?ID="&amp;ckCodingQTable[[#This Row],[prop_id]],"eJ")</f>
        <v>eJ</v>
      </c>
      <c r="AS610" t="s">
        <v>2829</v>
      </c>
      <c r="AT610" t="s">
        <v>5022</v>
      </c>
      <c r="AU610" t="b">
        <f>IF(ckCodingQTable[[#This Row],[ILN]]="N",SUBSTITUTE(AT609," ","")&lt;&gt;SUBSTITUTE(ckCodingQTable[[#This Row],[prop_titl_txt]]," ",""), FALSE)</f>
        <v>0</v>
      </c>
      <c r="AV610">
        <v>0</v>
      </c>
      <c r="AW610" s="13">
        <v>1200000</v>
      </c>
      <c r="AX610" s="13">
        <v>1200000</v>
      </c>
      <c r="AY610" s="13"/>
      <c r="AZ610" s="13"/>
      <c r="BA610" s="13">
        <v>108044</v>
      </c>
      <c r="BB610" s="13"/>
      <c r="BC610">
        <v>8</v>
      </c>
      <c r="BD610">
        <v>8</v>
      </c>
      <c r="BE610">
        <v>3.6</v>
      </c>
      <c r="BH610">
        <v>0</v>
      </c>
      <c r="BI610">
        <v>0</v>
      </c>
      <c r="BJ610">
        <v>0</v>
      </c>
      <c r="BK610">
        <v>0</v>
      </c>
      <c r="BL610" t="s">
        <v>5023</v>
      </c>
    </row>
    <row r="611" spans="1:64" hidden="1" x14ac:dyDescent="0.35">
      <c r="A611" s="30"/>
      <c r="B611" s="30">
        <v>43005.698611111111</v>
      </c>
      <c r="C611" t="s">
        <v>2839</v>
      </c>
      <c r="D611" t="s">
        <v>2840</v>
      </c>
      <c r="E611" t="s">
        <v>464</v>
      </c>
      <c r="F611" t="s">
        <v>2819</v>
      </c>
      <c r="G611" t="s">
        <v>2820</v>
      </c>
      <c r="H611" s="21" t="s">
        <v>2821</v>
      </c>
      <c r="I611" s="85">
        <v>0</v>
      </c>
      <c r="J611" s="85">
        <v>0</v>
      </c>
      <c r="L611" t="s">
        <v>1119</v>
      </c>
      <c r="M611" t="s">
        <v>3098</v>
      </c>
      <c r="N611" t="str">
        <f>IF(SUM(ckCodingQTable[[#This Row],[NfmlPIs]:[NnonWhtAsnPIs]])&gt;0,"WMD","")</f>
        <v>WMD</v>
      </c>
      <c r="O611" t="b">
        <f>_xlfn.XOR(IFERROR(MATCH(ckCodingQTable[[#This Row],[st_code]],EpscorTable[],0)&gt;0,FALSE),IFERROR(FIND("9150",ckCodingQTable[[#This Row],[propPRCs]])&gt;0,FALSE))</f>
        <v>0</v>
      </c>
      <c r="P611" s="21" t="b">
        <f>_xlfn.XOR(ckCodingQTable[[#This Row],[wmd]]&lt;&gt;"",IFERROR(FIND("9102",ckCodingQTable[[#This Row],[propPRCs]])&gt;0,FALSE))</f>
        <v>1</v>
      </c>
      <c r="S611" s="106">
        <f>S610+(ckCodingQTable[[#This Row],[ILN]]&lt;"M")</f>
        <v>338</v>
      </c>
      <c r="T611" s="21" t="s">
        <v>2824</v>
      </c>
      <c r="U611" t="s">
        <v>2463</v>
      </c>
      <c r="V611" s="7" t="str">
        <f>HYPERLINK("https://www.ejacket.nsf.gov/ej/showProposal.do?ID="&amp;ckCodingQTable[[#This Row],[prop_id]],"eJ")</f>
        <v>eJ</v>
      </c>
      <c r="W611" t="s">
        <v>2841</v>
      </c>
      <c r="X611" t="s">
        <v>2463</v>
      </c>
      <c r="Y611" t="s">
        <v>2464</v>
      </c>
      <c r="Z611" t="s">
        <v>3426</v>
      </c>
      <c r="AA611" t="s">
        <v>630</v>
      </c>
      <c r="AB611" s="109" t="str">
        <f>HYPERLINK("mailto:"&amp;ckCodingQTable[[#This Row],[email]]&amp;"&amp;subject=Your NSF Proposal:  "&amp;ckCodingQTable[[#This Row],[Div]]&amp;" "&amp;ckCodingQTable[[#This Row],[prop_id]], ckCodingQTable[[#This Row],[email]])</f>
        <v>gruteser@winlab.rutgers.edu</v>
      </c>
      <c r="AC611" s="30">
        <v>43282</v>
      </c>
      <c r="AD611">
        <v>48</v>
      </c>
      <c r="AG611" s="110"/>
      <c r="AI611" s="26"/>
      <c r="AJ611" s="22"/>
      <c r="AK611" s="21">
        <v>1</v>
      </c>
      <c r="AN611" s="110"/>
      <c r="AO611" s="110"/>
      <c r="AP611" s="110"/>
      <c r="AQ611" s="110"/>
      <c r="AR611" s="7" t="str">
        <f>HYPERLINK("https://www.ejacket.nsf.gov/ej/showProposal.do?ID="&amp;ckCodingQTable[[#This Row],[prop_id]],"eJ")</f>
        <v>eJ</v>
      </c>
      <c r="AS611" t="s">
        <v>2829</v>
      </c>
      <c r="AT611" t="s">
        <v>5024</v>
      </c>
      <c r="AU611" t="b">
        <f>IF(ckCodingQTable[[#This Row],[ILN]]="N",SUBSTITUTE(AT610," ","")&lt;&gt;SUBSTITUTE(ckCodingQTable[[#This Row],[prop_titl_txt]]," ",""), FALSE)</f>
        <v>0</v>
      </c>
      <c r="AV611">
        <v>0</v>
      </c>
      <c r="AW611" s="13">
        <v>800000</v>
      </c>
      <c r="AX611" s="13">
        <v>800000</v>
      </c>
      <c r="AY611" s="13"/>
      <c r="AZ611" s="13">
        <v>14000</v>
      </c>
      <c r="BA611" s="13"/>
      <c r="BB611" s="13"/>
      <c r="BC611">
        <v>7</v>
      </c>
      <c r="BD611">
        <v>11</v>
      </c>
      <c r="BE611">
        <v>7.5</v>
      </c>
      <c r="BH611">
        <v>1</v>
      </c>
      <c r="BI611">
        <v>0</v>
      </c>
      <c r="BJ611">
        <v>0</v>
      </c>
      <c r="BK611">
        <v>0</v>
      </c>
      <c r="BL611" t="s">
        <v>5025</v>
      </c>
    </row>
    <row r="612" spans="1:64" hidden="1" x14ac:dyDescent="0.35">
      <c r="A612" s="30"/>
      <c r="B612" s="30">
        <v>43005.574999999997</v>
      </c>
      <c r="C612" t="s">
        <v>2839</v>
      </c>
      <c r="D612" t="s">
        <v>2840</v>
      </c>
      <c r="E612" t="s">
        <v>464</v>
      </c>
      <c r="F612" t="s">
        <v>2819</v>
      </c>
      <c r="G612" t="s">
        <v>2820</v>
      </c>
      <c r="H612" s="21" t="s">
        <v>2821</v>
      </c>
      <c r="I612" s="85">
        <v>0</v>
      </c>
      <c r="J612" s="85">
        <v>0</v>
      </c>
      <c r="L612" t="s">
        <v>1119</v>
      </c>
      <c r="M612" t="s">
        <v>2856</v>
      </c>
      <c r="N612" t="str">
        <f>IF(SUM(ckCodingQTable[[#This Row],[NfmlPIs]:[NnonWhtAsnPIs]])&gt;0,"WMD","")</f>
        <v/>
      </c>
      <c r="O612" t="b">
        <f>_xlfn.XOR(IFERROR(MATCH(ckCodingQTable[[#This Row],[st_code]],EpscorTable[],0)&gt;0,FALSE),IFERROR(FIND("9150",ckCodingQTable[[#This Row],[propPRCs]])&gt;0,FALSE))</f>
        <v>0</v>
      </c>
      <c r="P612" s="21" t="b">
        <f>_xlfn.XOR(ckCodingQTable[[#This Row],[wmd]]&lt;&gt;"",IFERROR(FIND("9102",ckCodingQTable[[#This Row],[propPRCs]])&gt;0,FALSE))</f>
        <v>0</v>
      </c>
      <c r="S612" s="106">
        <f>S611+(ckCodingQTable[[#This Row],[ILN]]&lt;"M")</f>
        <v>338</v>
      </c>
      <c r="T612" s="21" t="s">
        <v>2834</v>
      </c>
      <c r="U612" t="s">
        <v>2463</v>
      </c>
      <c r="V612" s="7" t="str">
        <f>HYPERLINK("https://www.ejacket.nsf.gov/ej/showProposal.do?ID="&amp;ckCodingQTable[[#This Row],[prop_id]],"eJ")</f>
        <v>eJ</v>
      </c>
      <c r="W612" t="s">
        <v>2841</v>
      </c>
      <c r="X612" t="s">
        <v>5026</v>
      </c>
      <c r="Y612" t="s">
        <v>5027</v>
      </c>
      <c r="Z612" t="s">
        <v>5028</v>
      </c>
      <c r="AA612" t="s">
        <v>5029</v>
      </c>
      <c r="AB612" s="109" t="str">
        <f>HYPERLINK("mailto:"&amp;ckCodingQTable[[#This Row],[email]]&amp;"&amp;subject=Your NSF Proposal:  "&amp;ckCodingQTable[[#This Row],[Div]]&amp;" "&amp;ckCodingQTable[[#This Row],[prop_id]], ckCodingQTable[[#This Row],[email]])</f>
        <v>jain@cs.odu.edu</v>
      </c>
      <c r="AC612" s="30">
        <v>43282</v>
      </c>
      <c r="AD612">
        <v>48</v>
      </c>
      <c r="AG612" s="110"/>
      <c r="AI612" s="26"/>
      <c r="AJ612" s="22"/>
      <c r="AN612" s="110"/>
      <c r="AO612" s="110"/>
      <c r="AP612" s="110"/>
      <c r="AQ612" s="110"/>
      <c r="AR612" s="7" t="str">
        <f>HYPERLINK("https://www.ejacket.nsf.gov/ej/showProposal.do?ID="&amp;ckCodingQTable[[#This Row],[prop_id]],"eJ")</f>
        <v>eJ</v>
      </c>
      <c r="AS612" t="s">
        <v>2829</v>
      </c>
      <c r="AT612" t="s">
        <v>5024</v>
      </c>
      <c r="AU612" t="b">
        <f>IF(ckCodingQTable[[#This Row],[ILN]]="N",SUBSTITUTE(AT611," ","")&lt;&gt;SUBSTITUTE(ckCodingQTable[[#This Row],[prop_titl_txt]]," ",""), FALSE)</f>
        <v>0</v>
      </c>
      <c r="AV612">
        <v>0</v>
      </c>
      <c r="AW612" s="13">
        <v>199942</v>
      </c>
      <c r="AX612" s="13">
        <v>199942</v>
      </c>
      <c r="AY612" s="13"/>
      <c r="AZ612" s="13">
        <v>10000</v>
      </c>
      <c r="BA612" s="13"/>
      <c r="BB612" s="13"/>
      <c r="BC612">
        <v>4</v>
      </c>
      <c r="BD612">
        <v>4</v>
      </c>
      <c r="BE612">
        <v>2</v>
      </c>
      <c r="BH612">
        <v>0</v>
      </c>
      <c r="BI612">
        <v>0</v>
      </c>
      <c r="BJ612">
        <v>0</v>
      </c>
      <c r="BK612">
        <v>0</v>
      </c>
      <c r="BL612" t="s">
        <v>5030</v>
      </c>
    </row>
    <row r="613" spans="1:64" hidden="1" x14ac:dyDescent="0.35">
      <c r="A613" s="30"/>
      <c r="B613" s="30">
        <v>43005.606944444444</v>
      </c>
      <c r="C613" t="s">
        <v>2839</v>
      </c>
      <c r="D613" t="s">
        <v>2840</v>
      </c>
      <c r="E613" t="s">
        <v>464</v>
      </c>
      <c r="F613" t="s">
        <v>2819</v>
      </c>
      <c r="G613" t="s">
        <v>2820</v>
      </c>
      <c r="H613" s="21" t="s">
        <v>2821</v>
      </c>
      <c r="I613" s="85">
        <v>0</v>
      </c>
      <c r="J613" s="85">
        <v>0</v>
      </c>
      <c r="L613" t="s">
        <v>1119</v>
      </c>
      <c r="M613" t="s">
        <v>3061</v>
      </c>
      <c r="N613" t="str">
        <f>IF(SUM(ckCodingQTable[[#This Row],[NfmlPIs]:[NnonWhtAsnPIs]])&gt;0,"WMD","")</f>
        <v/>
      </c>
      <c r="O613" t="b">
        <f>_xlfn.XOR(IFERROR(MATCH(ckCodingQTable[[#This Row],[st_code]],EpscorTable[],0)&gt;0,FALSE),IFERROR(FIND("9150",ckCodingQTable[[#This Row],[propPRCs]])&gt;0,FALSE))</f>
        <v>0</v>
      </c>
      <c r="P613" s="21" t="b">
        <f>_xlfn.XOR(ckCodingQTable[[#This Row],[wmd]]&lt;&gt;"",IFERROR(FIND("9102",ckCodingQTable[[#This Row],[propPRCs]])&gt;0,FALSE))</f>
        <v>0</v>
      </c>
      <c r="S613" s="106">
        <f>S612+(ckCodingQTable[[#This Row],[ILN]]&lt;"M")</f>
        <v>338</v>
      </c>
      <c r="T613" s="21" t="s">
        <v>2834</v>
      </c>
      <c r="U613" t="s">
        <v>2463</v>
      </c>
      <c r="V613" s="7" t="str">
        <f>HYPERLINK("https://www.ejacket.nsf.gov/ej/showProposal.do?ID="&amp;ckCodingQTable[[#This Row],[prop_id]],"eJ")</f>
        <v>eJ</v>
      </c>
      <c r="W613" t="s">
        <v>2841</v>
      </c>
      <c r="X613" t="s">
        <v>5031</v>
      </c>
      <c r="Y613" t="s">
        <v>5032</v>
      </c>
      <c r="Z613" t="s">
        <v>5033</v>
      </c>
      <c r="AA613" t="s">
        <v>4086</v>
      </c>
      <c r="AB613" s="109" t="str">
        <f>HYPERLINK("mailto:"&amp;ckCodingQTable[[#This Row],[email]]&amp;"&amp;subject=Your NSF Proposal:  "&amp;ckCodingQTable[[#This Row],[Div]]&amp;" "&amp;ckCodingQTable[[#This Row],[prop_id]], ckCodingQTable[[#This Row],[email]])</f>
        <v>aashok@gsu.edu</v>
      </c>
      <c r="AC613" s="30">
        <v>43282</v>
      </c>
      <c r="AD613">
        <v>48</v>
      </c>
      <c r="AG613" s="110"/>
      <c r="AI613" s="26"/>
      <c r="AJ613" s="22"/>
      <c r="AN613" s="110"/>
      <c r="AO613" s="110"/>
      <c r="AP613" s="110"/>
      <c r="AQ613" s="110"/>
      <c r="AR613" s="7" t="str">
        <f>HYPERLINK("https://www.ejacket.nsf.gov/ej/showProposal.do?ID="&amp;ckCodingQTable[[#This Row],[prop_id]],"eJ")</f>
        <v>eJ</v>
      </c>
      <c r="AS613" t="s">
        <v>2829</v>
      </c>
      <c r="AT613" t="s">
        <v>5024</v>
      </c>
      <c r="AU613" t="b">
        <f>IF(ckCodingQTable[[#This Row],[ILN]]="N",SUBSTITUTE(AT612," ","")&lt;&gt;SUBSTITUTE(ckCodingQTable[[#This Row],[prop_titl_txt]]," ",""), FALSE)</f>
        <v>0</v>
      </c>
      <c r="AV613">
        <v>0</v>
      </c>
      <c r="AW613" s="13">
        <v>199979</v>
      </c>
      <c r="AX613" s="13">
        <v>199979</v>
      </c>
      <c r="AY613" s="13"/>
      <c r="AZ613" s="13">
        <v>8000</v>
      </c>
      <c r="BA613" s="13"/>
      <c r="BB613" s="13"/>
      <c r="BC613">
        <v>4</v>
      </c>
      <c r="BD613">
        <v>4</v>
      </c>
      <c r="BE613">
        <v>2.4</v>
      </c>
      <c r="BH613">
        <v>0</v>
      </c>
      <c r="BI613">
        <v>0</v>
      </c>
      <c r="BJ613">
        <v>0</v>
      </c>
      <c r="BK613">
        <v>0</v>
      </c>
      <c r="BL613" t="s">
        <v>5034</v>
      </c>
    </row>
    <row r="614" spans="1:64" hidden="1" x14ac:dyDescent="0.35">
      <c r="A614" s="30"/>
      <c r="B614" s="30">
        <v>43005.698611111111</v>
      </c>
      <c r="C614" t="s">
        <v>2839</v>
      </c>
      <c r="D614" t="s">
        <v>2840</v>
      </c>
      <c r="E614" t="s">
        <v>462</v>
      </c>
      <c r="F614" t="s">
        <v>2819</v>
      </c>
      <c r="G614" t="s">
        <v>2820</v>
      </c>
      <c r="H614" s="21" t="s">
        <v>2821</v>
      </c>
      <c r="I614" s="85">
        <v>1</v>
      </c>
      <c r="J614" s="85">
        <v>0</v>
      </c>
      <c r="L614" t="s">
        <v>1032</v>
      </c>
      <c r="M614" t="s">
        <v>4689</v>
      </c>
      <c r="N614" t="str">
        <f>IF(SUM(ckCodingQTable[[#This Row],[NfmlPIs]:[NnonWhtAsnPIs]])&gt;0,"WMD","")</f>
        <v/>
      </c>
      <c r="O614" t="b">
        <f>_xlfn.XOR(IFERROR(MATCH(ckCodingQTable[[#This Row],[st_code]],EpscorTable[],0)&gt;0,FALSE),IFERROR(FIND("9150",ckCodingQTable[[#This Row],[propPRCs]])&gt;0,FALSE))</f>
        <v>0</v>
      </c>
      <c r="P614" s="21" t="b">
        <f>_xlfn.XOR(ckCodingQTable[[#This Row],[wmd]]&lt;&gt;"",IFERROR(FIND("9102",ckCodingQTable[[#This Row],[propPRCs]])&gt;0,FALSE))</f>
        <v>0</v>
      </c>
      <c r="Q614" t="s">
        <v>485</v>
      </c>
      <c r="S614" s="106">
        <f>S613+(ckCodingQTable[[#This Row],[ILN]]&lt;"M")</f>
        <v>339</v>
      </c>
      <c r="T614" s="21" t="s">
        <v>2824</v>
      </c>
      <c r="U614" t="s">
        <v>2466</v>
      </c>
      <c r="V614" s="7" t="str">
        <f>HYPERLINK("https://www.ejacket.nsf.gov/ej/showProposal.do?ID="&amp;ckCodingQTable[[#This Row],[prop_id]],"eJ")</f>
        <v>eJ</v>
      </c>
      <c r="W614" t="s">
        <v>2841</v>
      </c>
      <c r="X614" t="s">
        <v>2466</v>
      </c>
      <c r="Y614" t="s">
        <v>2467</v>
      </c>
      <c r="Z614" t="s">
        <v>5035</v>
      </c>
      <c r="AA614" t="s">
        <v>4693</v>
      </c>
      <c r="AB614" s="109" t="str">
        <f>HYPERLINK("mailto:"&amp;ckCodingQTable[[#This Row],[email]]&amp;"&amp;subject=Your NSF Proposal:  "&amp;ckCodingQTable[[#This Row],[Div]]&amp;" "&amp;ckCodingQTable[[#This Row],[prop_id]], ckCodingQTable[[#This Row],[email]])</f>
        <v>dongarra@icl.utk.edu</v>
      </c>
      <c r="AC614" s="30">
        <v>43160</v>
      </c>
      <c r="AD614">
        <v>36</v>
      </c>
      <c r="AG614" s="110"/>
      <c r="AI614" s="26"/>
      <c r="AJ614" s="22"/>
      <c r="AN614" s="110"/>
      <c r="AO614" s="110"/>
      <c r="AP614" s="110"/>
      <c r="AQ614" s="110"/>
      <c r="AR614" s="7" t="str">
        <f>HYPERLINK("https://www.ejacket.nsf.gov/ej/showProposal.do?ID="&amp;ckCodingQTable[[#This Row],[prop_id]],"eJ")</f>
        <v>eJ</v>
      </c>
      <c r="AS614" t="s">
        <v>2829</v>
      </c>
      <c r="AT614" t="s">
        <v>5036</v>
      </c>
      <c r="AU614" t="b">
        <f>IF(ckCodingQTable[[#This Row],[ILN]]="N",SUBSTITUTE(AT613," ","")&lt;&gt;SUBSTITUTE(ckCodingQTable[[#This Row],[prop_titl_txt]]," ",""), FALSE)</f>
        <v>0</v>
      </c>
      <c r="AV614">
        <v>0</v>
      </c>
      <c r="AW614" s="13">
        <v>900000</v>
      </c>
      <c r="AX614" s="13">
        <v>900000</v>
      </c>
      <c r="AY614" s="13"/>
      <c r="AZ614" s="13">
        <v>13066</v>
      </c>
      <c r="BA614" s="13">
        <v>105091</v>
      </c>
      <c r="BB614" s="13"/>
      <c r="BC614">
        <v>6</v>
      </c>
      <c r="BD614">
        <v>6</v>
      </c>
      <c r="BE614">
        <v>3.75</v>
      </c>
      <c r="BH614">
        <v>0</v>
      </c>
      <c r="BI614">
        <v>0</v>
      </c>
      <c r="BJ614">
        <v>0</v>
      </c>
      <c r="BK614">
        <v>0</v>
      </c>
      <c r="BL614" t="s">
        <v>5037</v>
      </c>
    </row>
    <row r="615" spans="1:64" hidden="1" x14ac:dyDescent="0.35">
      <c r="A615" s="30"/>
      <c r="B615" s="30">
        <v>42999.401388888888</v>
      </c>
      <c r="C615" t="s">
        <v>2839</v>
      </c>
      <c r="D615" t="s">
        <v>2840</v>
      </c>
      <c r="E615" t="s">
        <v>462</v>
      </c>
      <c r="F615" t="s">
        <v>2819</v>
      </c>
      <c r="G615" t="s">
        <v>2820</v>
      </c>
      <c r="H615" s="21" t="s">
        <v>2821</v>
      </c>
      <c r="I615" s="85">
        <v>1</v>
      </c>
      <c r="J615" s="85">
        <v>0</v>
      </c>
      <c r="L615" t="s">
        <v>1032</v>
      </c>
      <c r="M615" t="s">
        <v>3115</v>
      </c>
      <c r="N615" t="str">
        <f>IF(SUM(ckCodingQTable[[#This Row],[NfmlPIs]:[NnonWhtAsnPIs]])&gt;0,"WMD","")</f>
        <v/>
      </c>
      <c r="O615" t="b">
        <f>_xlfn.XOR(IFERROR(MATCH(ckCodingQTable[[#This Row],[st_code]],EpscorTable[],0)&gt;0,FALSE),IFERROR(FIND("9150",ckCodingQTable[[#This Row],[propPRCs]])&gt;0,FALSE))</f>
        <v>0</v>
      </c>
      <c r="P615" s="21" t="b">
        <f>_xlfn.XOR(ckCodingQTable[[#This Row],[wmd]]&lt;&gt;"",IFERROR(FIND("9102",ckCodingQTable[[#This Row],[propPRCs]])&gt;0,FALSE))</f>
        <v>0</v>
      </c>
      <c r="Q615" t="s">
        <v>485</v>
      </c>
      <c r="S615" s="106">
        <f>S614+(ckCodingQTable[[#This Row],[ILN]]&lt;"M")</f>
        <v>339</v>
      </c>
      <c r="T615" s="21" t="s">
        <v>2834</v>
      </c>
      <c r="U615" t="s">
        <v>2466</v>
      </c>
      <c r="V615" s="7" t="str">
        <f>HYPERLINK("https://www.ejacket.nsf.gov/ej/showProposal.do?ID="&amp;ckCodingQTable[[#This Row],[prop_id]],"eJ")</f>
        <v>eJ</v>
      </c>
      <c r="W615" t="s">
        <v>2841</v>
      </c>
      <c r="X615" t="s">
        <v>5038</v>
      </c>
      <c r="Y615" t="s">
        <v>3945</v>
      </c>
      <c r="Z615" t="s">
        <v>3758</v>
      </c>
      <c r="AA615" t="s">
        <v>5039</v>
      </c>
      <c r="AB615" s="109" t="str">
        <f>HYPERLINK("mailto:"&amp;ckCodingQTable[[#This Row],[email]]&amp;"&amp;subject=Your NSF Proposal:  "&amp;ckCodingQTable[[#This Row],[Div]]&amp;" "&amp;ckCodingQTable[[#This Row],[prop_id]], ckCodingQTable[[#This Row],[email]])</f>
        <v>dan-reed@uiowa.edu</v>
      </c>
      <c r="AC615" s="30">
        <v>43160</v>
      </c>
      <c r="AD615">
        <v>36</v>
      </c>
      <c r="AG615" s="110"/>
      <c r="AI615" s="26"/>
      <c r="AJ615" s="22"/>
      <c r="AN615" s="110"/>
      <c r="AO615" s="110"/>
      <c r="AP615" s="110"/>
      <c r="AQ615" s="110"/>
      <c r="AR615" s="7" t="str">
        <f>HYPERLINK("https://www.ejacket.nsf.gov/ej/showProposal.do?ID="&amp;ckCodingQTable[[#This Row],[prop_id]],"eJ")</f>
        <v>eJ</v>
      </c>
      <c r="AS615" t="s">
        <v>2829</v>
      </c>
      <c r="AT615" t="s">
        <v>5036</v>
      </c>
      <c r="AU615" t="b">
        <f>IF(ckCodingQTable[[#This Row],[ILN]]="N",SUBSTITUTE(AT614," ","")&lt;&gt;SUBSTITUTE(ckCodingQTable[[#This Row],[prop_titl_txt]]," ",""), FALSE)</f>
        <v>0</v>
      </c>
      <c r="AV615">
        <v>0</v>
      </c>
      <c r="AW615" s="13">
        <v>299986</v>
      </c>
      <c r="AX615" s="13">
        <v>299986</v>
      </c>
      <c r="AY615" s="13"/>
      <c r="AZ615" s="13">
        <v>7000</v>
      </c>
      <c r="BA615" s="13"/>
      <c r="BB615" s="13"/>
      <c r="BD615">
        <v>3</v>
      </c>
      <c r="BG615">
        <v>1.5</v>
      </c>
      <c r="BH615">
        <v>0</v>
      </c>
      <c r="BI615">
        <v>0</v>
      </c>
      <c r="BJ615">
        <v>0</v>
      </c>
      <c r="BK615">
        <v>0</v>
      </c>
      <c r="BL615" t="s">
        <v>5040</v>
      </c>
    </row>
    <row r="616" spans="1:64" hidden="1" x14ac:dyDescent="0.35">
      <c r="A616" s="30"/>
      <c r="B616" s="30">
        <v>43005.698611111111</v>
      </c>
      <c r="C616" t="s">
        <v>2868</v>
      </c>
      <c r="D616" t="s">
        <v>2869</v>
      </c>
      <c r="E616" t="s">
        <v>468</v>
      </c>
      <c r="F616" t="s">
        <v>2819</v>
      </c>
      <c r="G616" t="s">
        <v>2820</v>
      </c>
      <c r="H616" s="21" t="s">
        <v>2821</v>
      </c>
      <c r="I616" s="85">
        <v>1</v>
      </c>
      <c r="J616" s="85">
        <v>0</v>
      </c>
      <c r="K616" t="s">
        <v>2911</v>
      </c>
      <c r="L616" t="s">
        <v>800</v>
      </c>
      <c r="M616" t="s">
        <v>2972</v>
      </c>
      <c r="N616" t="str">
        <f>IF(SUM(ckCodingQTable[[#This Row],[NfmlPIs]:[NnonWhtAsnPIs]])&gt;0,"WMD","")</f>
        <v/>
      </c>
      <c r="O616" t="b">
        <f>_xlfn.XOR(IFERROR(MATCH(ckCodingQTable[[#This Row],[st_code]],EpscorTable[],0)&gt;0,FALSE),IFERROR(FIND("9150",ckCodingQTable[[#This Row],[propPRCs]])&gt;0,FALSE))</f>
        <v>0</v>
      </c>
      <c r="P616" s="21" t="b">
        <f>_xlfn.XOR(ckCodingQTable[[#This Row],[wmd]]&lt;&gt;"",IFERROR(FIND("9102",ckCodingQTable[[#This Row],[propPRCs]])&gt;0,FALSE))</f>
        <v>0</v>
      </c>
      <c r="Q616" t="s">
        <v>468</v>
      </c>
      <c r="S616" s="106">
        <f>S615+(ckCodingQTable[[#This Row],[ILN]]&lt;"M")</f>
        <v>340</v>
      </c>
      <c r="T616" s="21" t="s">
        <v>2824</v>
      </c>
      <c r="U616" t="s">
        <v>2469</v>
      </c>
      <c r="V616" s="7" t="str">
        <f>HYPERLINK("https://www.ejacket.nsf.gov/ej/showProposal.do?ID="&amp;ckCodingQTable[[#This Row],[prop_id]],"eJ")</f>
        <v>eJ</v>
      </c>
      <c r="W616" t="s">
        <v>2871</v>
      </c>
      <c r="X616" t="s">
        <v>2469</v>
      </c>
      <c r="Y616" t="s">
        <v>2470</v>
      </c>
      <c r="Z616" t="s">
        <v>5041</v>
      </c>
      <c r="AA616" t="s">
        <v>589</v>
      </c>
      <c r="AB616" s="109" t="str">
        <f>HYPERLINK("mailto:"&amp;ckCodingQTable[[#This Row],[email]]&amp;"&amp;subject=Your NSF Proposal:  "&amp;ckCodingQTable[[#This Row],[Div]]&amp;" "&amp;ckCodingQTable[[#This Row],[prop_id]], ckCodingQTable[[#This Row],[email]])</f>
        <v>panozzo@nyu.edu</v>
      </c>
      <c r="AC616" s="30">
        <v>43160</v>
      </c>
      <c r="AD616">
        <v>36</v>
      </c>
      <c r="AG616" s="110"/>
      <c r="AI616" s="26"/>
      <c r="AJ616" s="22"/>
      <c r="AN616" s="110"/>
      <c r="AO616" s="110"/>
      <c r="AP616" s="110"/>
      <c r="AQ616" s="110"/>
      <c r="AR616" s="7" t="str">
        <f>HYPERLINK("https://www.ejacket.nsf.gov/ej/showProposal.do?ID="&amp;ckCodingQTable[[#This Row],[prop_id]],"eJ")</f>
        <v>eJ</v>
      </c>
      <c r="AS616" t="s">
        <v>2829</v>
      </c>
      <c r="AT616" t="s">
        <v>5042</v>
      </c>
      <c r="AU616" t="b">
        <f>IF(ckCodingQTable[[#This Row],[ILN]]="N",SUBSTITUTE(AT615," ","")&lt;&gt;SUBSTITUTE(ckCodingQTable[[#This Row],[prop_titl_txt]]," ",""), FALSE)</f>
        <v>0</v>
      </c>
      <c r="AV616">
        <v>0</v>
      </c>
      <c r="AW616" s="13">
        <v>901994</v>
      </c>
      <c r="AX616" s="13">
        <v>901994</v>
      </c>
      <c r="AY616" s="13"/>
      <c r="AZ616" s="13">
        <v>21532</v>
      </c>
      <c r="BA616" s="13"/>
      <c r="BB616" s="13"/>
      <c r="BC616">
        <v>6</v>
      </c>
      <c r="BD616">
        <v>9</v>
      </c>
      <c r="BE616">
        <v>7.5</v>
      </c>
      <c r="BH616">
        <v>0</v>
      </c>
      <c r="BI616">
        <v>0</v>
      </c>
      <c r="BJ616">
        <v>0</v>
      </c>
      <c r="BK616">
        <v>0</v>
      </c>
      <c r="BL616" t="s">
        <v>5043</v>
      </c>
    </row>
    <row r="617" spans="1:64" hidden="1" x14ac:dyDescent="0.35">
      <c r="A617" s="30"/>
      <c r="B617" s="30">
        <v>43005.648611111108</v>
      </c>
      <c r="C617" t="s">
        <v>2868</v>
      </c>
      <c r="D617" t="s">
        <v>2869</v>
      </c>
      <c r="E617" t="s">
        <v>468</v>
      </c>
      <c r="F617" t="s">
        <v>2819</v>
      </c>
      <c r="G617" t="s">
        <v>2820</v>
      </c>
      <c r="H617" s="21" t="s">
        <v>2821</v>
      </c>
      <c r="I617" s="85">
        <v>1</v>
      </c>
      <c r="J617" s="85">
        <v>0</v>
      </c>
      <c r="K617" t="s">
        <v>2911</v>
      </c>
      <c r="L617" t="s">
        <v>800</v>
      </c>
      <c r="M617" t="s">
        <v>2885</v>
      </c>
      <c r="N617" t="str">
        <f>IF(SUM(ckCodingQTable[[#This Row],[NfmlPIs]:[NnonWhtAsnPIs]])&gt;0,"WMD","")</f>
        <v/>
      </c>
      <c r="O617" t="b">
        <f>_xlfn.XOR(IFERROR(MATCH(ckCodingQTable[[#This Row],[st_code]],EpscorTable[],0)&gt;0,FALSE),IFERROR(FIND("9150",ckCodingQTable[[#This Row],[propPRCs]])&gt;0,FALSE))</f>
        <v>0</v>
      </c>
      <c r="P617" s="21" t="b">
        <f>_xlfn.XOR(ckCodingQTable[[#This Row],[wmd]]&lt;&gt;"",IFERROR(FIND("9102",ckCodingQTable[[#This Row],[propPRCs]])&gt;0,FALSE))</f>
        <v>0</v>
      </c>
      <c r="Q617" t="s">
        <v>468</v>
      </c>
      <c r="S617" s="106">
        <f>S616+(ckCodingQTable[[#This Row],[ILN]]&lt;"M")</f>
        <v>340</v>
      </c>
      <c r="T617" s="21" t="s">
        <v>2834</v>
      </c>
      <c r="U617" t="s">
        <v>2469</v>
      </c>
      <c r="V617" s="7" t="str">
        <f>HYPERLINK("https://www.ejacket.nsf.gov/ej/showProposal.do?ID="&amp;ckCodingQTable[[#This Row],[prop_id]],"eJ")</f>
        <v>eJ</v>
      </c>
      <c r="W617" t="s">
        <v>2871</v>
      </c>
      <c r="X617" t="s">
        <v>5044</v>
      </c>
      <c r="Y617" t="s">
        <v>2665</v>
      </c>
      <c r="Z617" t="s">
        <v>5045</v>
      </c>
      <c r="AA617" t="s">
        <v>722</v>
      </c>
      <c r="AB617" s="109" t="str">
        <f>HYPERLINK("mailto:"&amp;ckCodingQTable[[#This Row],[email]]&amp;"&amp;subject=Your NSF Proposal:  "&amp;ckCodingQTable[[#This Row],[Div]]&amp;" "&amp;ckCodingQTable[[#This Row],[prop_id]], ckCodingQTable[[#This Row],[email]])</f>
        <v>ladislav.kavan@gmail.com</v>
      </c>
      <c r="AC617" s="30">
        <v>43160</v>
      </c>
      <c r="AD617">
        <v>36</v>
      </c>
      <c r="AG617" s="110"/>
      <c r="AI617" s="26"/>
      <c r="AJ617" s="22"/>
      <c r="AN617" s="110"/>
      <c r="AO617" s="110"/>
      <c r="AP617" s="110"/>
      <c r="AQ617" s="110"/>
      <c r="AR617" s="7" t="str">
        <f>HYPERLINK("https://www.ejacket.nsf.gov/ej/showProposal.do?ID="&amp;ckCodingQTable[[#This Row],[prop_id]],"eJ")</f>
        <v>eJ</v>
      </c>
      <c r="AS617" t="s">
        <v>2829</v>
      </c>
      <c r="AT617" t="s">
        <v>5046</v>
      </c>
      <c r="AU617" t="b">
        <f>IF(ckCodingQTable[[#This Row],[ILN]]="N",SUBSTITUTE(AT616," ","")&lt;&gt;SUBSTITUTE(ckCodingQTable[[#This Row],[prop_titl_txt]]," ",""), FALSE)</f>
        <v>0</v>
      </c>
      <c r="AV617">
        <v>0</v>
      </c>
      <c r="AW617" s="13">
        <v>288251</v>
      </c>
      <c r="AX617" s="13">
        <v>288251</v>
      </c>
      <c r="AY617" s="13"/>
      <c r="AZ617" s="13">
        <v>6000</v>
      </c>
      <c r="BA617" s="13"/>
      <c r="BB617" s="13"/>
      <c r="BC617">
        <v>3</v>
      </c>
      <c r="BD617">
        <v>3</v>
      </c>
      <c r="BE617">
        <v>3</v>
      </c>
      <c r="BH617">
        <v>0</v>
      </c>
      <c r="BI617">
        <v>0</v>
      </c>
      <c r="BJ617">
        <v>0</v>
      </c>
      <c r="BK617">
        <v>0</v>
      </c>
      <c r="BL617" t="s">
        <v>5047</v>
      </c>
    </row>
    <row r="618" spans="1:64" hidden="1" x14ac:dyDescent="0.35">
      <c r="A618" s="30"/>
      <c r="B618" s="30">
        <v>43005.7</v>
      </c>
      <c r="C618" t="s">
        <v>2817</v>
      </c>
      <c r="D618" t="s">
        <v>2818</v>
      </c>
      <c r="E618" t="s">
        <v>476</v>
      </c>
      <c r="F618" t="s">
        <v>2819</v>
      </c>
      <c r="G618" t="s">
        <v>2820</v>
      </c>
      <c r="H618" s="21" t="s">
        <v>2821</v>
      </c>
      <c r="I618" s="85">
        <v>1</v>
      </c>
      <c r="J618" s="85">
        <v>0</v>
      </c>
      <c r="K618" t="s">
        <v>2822</v>
      </c>
      <c r="L618" t="s">
        <v>912</v>
      </c>
      <c r="M618" t="s">
        <v>2972</v>
      </c>
      <c r="N618" t="str">
        <f>IF(SUM(ckCodingQTable[[#This Row],[NfmlPIs]:[NnonWhtAsnPIs]])&gt;0,"WMD","")</f>
        <v/>
      </c>
      <c r="O618" t="b">
        <f>_xlfn.XOR(IFERROR(MATCH(ckCodingQTable[[#This Row],[st_code]],EpscorTable[],0)&gt;0,FALSE),IFERROR(FIND("9150",ckCodingQTable[[#This Row],[propPRCs]])&gt;0,FALSE))</f>
        <v>0</v>
      </c>
      <c r="P618" s="21" t="b">
        <f>_xlfn.XOR(ckCodingQTable[[#This Row],[wmd]]&lt;&gt;"",IFERROR(FIND("9102",ckCodingQTable[[#This Row],[propPRCs]])&gt;0,FALSE))</f>
        <v>0</v>
      </c>
      <c r="Q618" t="s">
        <v>3009</v>
      </c>
      <c r="S618" s="106">
        <f>S617+(ckCodingQTable[[#This Row],[ILN]]&lt;"M")</f>
        <v>341</v>
      </c>
      <c r="T618" s="21" t="s">
        <v>2824</v>
      </c>
      <c r="U618" t="s">
        <v>2472</v>
      </c>
      <c r="V618" s="7" t="str">
        <f>HYPERLINK("https://www.ejacket.nsf.gov/ej/showProposal.do?ID="&amp;ckCodingQTable[[#This Row],[prop_id]],"eJ")</f>
        <v>eJ</v>
      </c>
      <c r="W618" t="s">
        <v>2825</v>
      </c>
      <c r="X618" t="s">
        <v>2472</v>
      </c>
      <c r="Y618" t="s">
        <v>2473</v>
      </c>
      <c r="Z618" t="s">
        <v>5048</v>
      </c>
      <c r="AA618" t="s">
        <v>2976</v>
      </c>
      <c r="AB618" s="109" t="str">
        <f>HYPERLINK("mailto:"&amp;ckCodingQTable[[#This Row],[email]]&amp;"&amp;subject=Your NSF Proposal:  "&amp;ckCodingQTable[[#This Row],[Div]]&amp;" "&amp;ckCodingQTable[[#This Row],[prop_id]], ckCodingQTable[[#This Row],[email]])</f>
        <v>luca@cs.columbia.edu</v>
      </c>
      <c r="AC618" s="30">
        <v>43344</v>
      </c>
      <c r="AD618">
        <v>48</v>
      </c>
      <c r="AE618">
        <v>1</v>
      </c>
      <c r="AG618" s="110">
        <v>1</v>
      </c>
      <c r="AH618" t="s">
        <v>3006</v>
      </c>
      <c r="AI618" s="26">
        <v>5.75</v>
      </c>
      <c r="AJ618" s="22">
        <v>43068.397916666669</v>
      </c>
      <c r="AK618" s="21">
        <v>1</v>
      </c>
      <c r="AL618">
        <v>4</v>
      </c>
      <c r="AN618" s="110">
        <v>4</v>
      </c>
      <c r="AO618" s="110"/>
      <c r="AP618" s="110"/>
      <c r="AQ618" s="110"/>
      <c r="AR618" s="7" t="str">
        <f>HYPERLINK("https://www.ejacket.nsf.gov/ej/showProposal.do?ID="&amp;ckCodingQTable[[#This Row],[prop_id]],"eJ")</f>
        <v>eJ</v>
      </c>
      <c r="AS618" t="s">
        <v>2829</v>
      </c>
      <c r="AT618" t="s">
        <v>5049</v>
      </c>
      <c r="AU618" t="b">
        <f>IF(ckCodingQTable[[#This Row],[ILN]]="N",SUBSTITUTE(AT617," ","")&lt;&gt;SUBSTITUTE(ckCodingQTable[[#This Row],[prop_titl_txt]]," ",""), FALSE)</f>
        <v>0</v>
      </c>
      <c r="AV618">
        <v>0</v>
      </c>
      <c r="AW618" s="13">
        <v>600000</v>
      </c>
      <c r="AX618" s="13">
        <v>600000</v>
      </c>
      <c r="AY618" s="13"/>
      <c r="AZ618" s="13">
        <v>5600</v>
      </c>
      <c r="BA618" s="13"/>
      <c r="BB618" s="13"/>
      <c r="BC618">
        <v>4</v>
      </c>
      <c r="BD618">
        <v>4</v>
      </c>
      <c r="BG618">
        <v>4</v>
      </c>
      <c r="BH618">
        <v>0</v>
      </c>
      <c r="BI618">
        <v>0</v>
      </c>
      <c r="BJ618">
        <v>0</v>
      </c>
      <c r="BK618">
        <v>0</v>
      </c>
      <c r="BL618" t="s">
        <v>5050</v>
      </c>
    </row>
    <row r="619" spans="1:64" hidden="1" x14ac:dyDescent="0.35">
      <c r="A619" s="30"/>
      <c r="B619" s="30">
        <v>43005.636111111111</v>
      </c>
      <c r="C619" t="s">
        <v>2817</v>
      </c>
      <c r="D619" t="s">
        <v>2818</v>
      </c>
      <c r="E619" t="s">
        <v>476</v>
      </c>
      <c r="F619" t="s">
        <v>2819</v>
      </c>
      <c r="G619" t="s">
        <v>2820</v>
      </c>
      <c r="H619" s="21" t="s">
        <v>2821</v>
      </c>
      <c r="I619" s="85">
        <v>1</v>
      </c>
      <c r="J619" s="85">
        <v>0</v>
      </c>
      <c r="K619" t="s">
        <v>2822</v>
      </c>
      <c r="L619" t="s">
        <v>912</v>
      </c>
      <c r="M619" t="s">
        <v>3098</v>
      </c>
      <c r="N619" t="str">
        <f>IF(SUM(ckCodingQTable[[#This Row],[NfmlPIs]:[NnonWhtAsnPIs]])&gt;0,"WMD","")</f>
        <v>WMD</v>
      </c>
      <c r="O619" t="b">
        <f>_xlfn.XOR(IFERROR(MATCH(ckCodingQTable[[#This Row],[st_code]],EpscorTable[],0)&gt;0,FALSE),IFERROR(FIND("9150",ckCodingQTable[[#This Row],[propPRCs]])&gt;0,FALSE))</f>
        <v>0</v>
      </c>
      <c r="P619" s="21" t="b">
        <f>_xlfn.XOR(ckCodingQTable[[#This Row],[wmd]]&lt;&gt;"",IFERROR(FIND("9102",ckCodingQTable[[#This Row],[propPRCs]])&gt;0,FALSE))</f>
        <v>1</v>
      </c>
      <c r="Q619" t="s">
        <v>3009</v>
      </c>
      <c r="S619" s="106">
        <f>S618+(ckCodingQTable[[#This Row],[ILN]]&lt;"M")</f>
        <v>341</v>
      </c>
      <c r="T619" s="21" t="s">
        <v>2834</v>
      </c>
      <c r="U619" t="s">
        <v>2472</v>
      </c>
      <c r="V619" s="7" t="str">
        <f>HYPERLINK("https://www.ejacket.nsf.gov/ej/showProposal.do?ID="&amp;ckCodingQTable[[#This Row],[prop_id]],"eJ")</f>
        <v>eJ</v>
      </c>
      <c r="W619" t="s">
        <v>2825</v>
      </c>
      <c r="X619" t="s">
        <v>5051</v>
      </c>
      <c r="Y619" t="s">
        <v>5052</v>
      </c>
      <c r="Z619" t="s">
        <v>5053</v>
      </c>
      <c r="AA619" t="s">
        <v>609</v>
      </c>
      <c r="AB619" s="109" t="str">
        <f>HYPERLINK("mailto:"&amp;ckCodingQTable[[#This Row],[email]]&amp;"&amp;subject=Your NSF Proposal:  "&amp;ckCodingQTable[[#This Row],[Div]]&amp;" "&amp;ckCodingQTable[[#This Row],[prop_id]], ckCodingQTable[[#This Row],[email]])</f>
        <v>martonosi@princeton.edu</v>
      </c>
      <c r="AC619" s="30">
        <v>43344</v>
      </c>
      <c r="AD619">
        <v>48</v>
      </c>
      <c r="AG619" s="110"/>
      <c r="AI619" s="26"/>
      <c r="AJ619" s="22"/>
      <c r="AN619" s="110"/>
      <c r="AO619" s="110"/>
      <c r="AP619" s="110"/>
      <c r="AQ619" s="110"/>
      <c r="AR619" s="7" t="str">
        <f>HYPERLINK("https://www.ejacket.nsf.gov/ej/showProposal.do?ID="&amp;ckCodingQTable[[#This Row],[prop_id]],"eJ")</f>
        <v>eJ</v>
      </c>
      <c r="AS619" t="s">
        <v>2829</v>
      </c>
      <c r="AT619" t="s">
        <v>5054</v>
      </c>
      <c r="AU619" t="b">
        <f>IF(ckCodingQTable[[#This Row],[ILN]]="N",SUBSTITUTE(AT618," ","")&lt;&gt;SUBSTITUTE(ckCodingQTable[[#This Row],[prop_titl_txt]]," ",""), FALSE)</f>
        <v>0</v>
      </c>
      <c r="AV619">
        <v>0</v>
      </c>
      <c r="AW619" s="13">
        <v>600000</v>
      </c>
      <c r="AX619" s="13">
        <v>600000</v>
      </c>
      <c r="AY619" s="13"/>
      <c r="AZ619" s="13"/>
      <c r="BA619" s="13"/>
      <c r="BB619" s="13"/>
      <c r="BC619">
        <v>4</v>
      </c>
      <c r="BD619">
        <v>4</v>
      </c>
      <c r="BE619">
        <v>3.2</v>
      </c>
      <c r="BH619">
        <v>2</v>
      </c>
      <c r="BI619">
        <v>0</v>
      </c>
      <c r="BJ619">
        <v>0</v>
      </c>
      <c r="BK619">
        <v>0</v>
      </c>
      <c r="BL619" t="s">
        <v>5055</v>
      </c>
    </row>
    <row r="620" spans="1:64" hidden="1" x14ac:dyDescent="0.35">
      <c r="A620" s="30"/>
      <c r="B620" s="30">
        <v>43005.7</v>
      </c>
      <c r="C620" t="s">
        <v>2839</v>
      </c>
      <c r="D620" t="s">
        <v>2840</v>
      </c>
      <c r="E620" t="s">
        <v>462</v>
      </c>
      <c r="F620" t="s">
        <v>2819</v>
      </c>
      <c r="G620" t="s">
        <v>2820</v>
      </c>
      <c r="H620" s="21" t="s">
        <v>2821</v>
      </c>
      <c r="I620" s="85">
        <v>1</v>
      </c>
      <c r="J620" s="85">
        <v>0</v>
      </c>
      <c r="L620" t="s">
        <v>1032</v>
      </c>
      <c r="M620" t="s">
        <v>2893</v>
      </c>
      <c r="N620" t="str">
        <f>IF(SUM(ckCodingQTable[[#This Row],[NfmlPIs]:[NnonWhtAsnPIs]])&gt;0,"WMD","")</f>
        <v>WMD</v>
      </c>
      <c r="O620" t="b">
        <f>_xlfn.XOR(IFERROR(MATCH(ckCodingQTable[[#This Row],[st_code]],EpscorTable[],0)&gt;0,FALSE),IFERROR(FIND("9150",ckCodingQTable[[#This Row],[propPRCs]])&gt;0,FALSE))</f>
        <v>0</v>
      </c>
      <c r="P620" s="21" t="b">
        <f>_xlfn.XOR(ckCodingQTable[[#This Row],[wmd]]&lt;&gt;"",IFERROR(FIND("9102",ckCodingQTable[[#This Row],[propPRCs]])&gt;0,FALSE))</f>
        <v>1</v>
      </c>
      <c r="Q620" t="s">
        <v>485</v>
      </c>
      <c r="S620" s="106">
        <f>S619+(ckCodingQTable[[#This Row],[ILN]]&lt;"M")</f>
        <v>342</v>
      </c>
      <c r="T620" s="21" t="s">
        <v>2863</v>
      </c>
      <c r="U620" t="s">
        <v>2480</v>
      </c>
      <c r="V620" s="7" t="str">
        <f>HYPERLINK("https://www.ejacket.nsf.gov/ej/showProposal.do?ID="&amp;ckCodingQTable[[#This Row],[prop_id]],"eJ")</f>
        <v>eJ</v>
      </c>
      <c r="W620" t="s">
        <v>2841</v>
      </c>
      <c r="X620" t="s">
        <v>2480</v>
      </c>
      <c r="Y620" t="s">
        <v>2481</v>
      </c>
      <c r="Z620" t="s">
        <v>5056</v>
      </c>
      <c r="AA620" t="s">
        <v>534</v>
      </c>
      <c r="AB620" s="109" t="str">
        <f>HYPERLINK("mailto:"&amp;ckCodingQTable[[#This Row],[email]]&amp;"&amp;subject=Your NSF Proposal:  "&amp;ckCodingQTable[[#This Row],[Div]]&amp;" "&amp;ckCodingQTable[[#This Row],[prop_id]], ckCodingQTable[[#This Row],[email]])</f>
        <v>karam@asu.edu</v>
      </c>
      <c r="AC620" s="30">
        <v>43313</v>
      </c>
      <c r="AD620">
        <v>48</v>
      </c>
      <c r="AG620" s="110"/>
      <c r="AI620" s="26"/>
      <c r="AJ620" s="22"/>
      <c r="AN620" s="110"/>
      <c r="AO620" s="110"/>
      <c r="AP620" s="110"/>
      <c r="AQ620" s="110"/>
      <c r="AR620" s="7" t="str">
        <f>HYPERLINK("https://www.ejacket.nsf.gov/ej/showProposal.do?ID="&amp;ckCodingQTable[[#This Row],[prop_id]],"eJ")</f>
        <v>eJ</v>
      </c>
      <c r="AS620" t="s">
        <v>2829</v>
      </c>
      <c r="AT620" t="s">
        <v>5057</v>
      </c>
      <c r="AU620" t="b">
        <f>IF(ckCodingQTable[[#This Row],[ILN]]="N",SUBSTITUTE(AT619," ","")&lt;&gt;SUBSTITUTE(ckCodingQTable[[#This Row],[prop_titl_txt]]," ",""), FALSE)</f>
        <v>0</v>
      </c>
      <c r="AV620">
        <v>0</v>
      </c>
      <c r="AW620" s="13">
        <v>1199135</v>
      </c>
      <c r="AX620" s="13">
        <v>1199135</v>
      </c>
      <c r="AY620" s="13"/>
      <c r="AZ620" s="13">
        <v>12000</v>
      </c>
      <c r="BA620" s="13"/>
      <c r="BB620" s="13">
        <v>2400</v>
      </c>
      <c r="BC620">
        <v>12</v>
      </c>
      <c r="BD620">
        <v>12</v>
      </c>
      <c r="BE620">
        <v>9.1999999999999993</v>
      </c>
      <c r="BH620">
        <v>2</v>
      </c>
      <c r="BI620">
        <v>0</v>
      </c>
      <c r="BJ620">
        <v>0</v>
      </c>
      <c r="BK620">
        <v>0</v>
      </c>
      <c r="BL620" t="s">
        <v>5058</v>
      </c>
    </row>
    <row r="621" spans="1:64" hidden="1" x14ac:dyDescent="0.35">
      <c r="A621" s="30"/>
      <c r="B621" s="30">
        <v>43005.7</v>
      </c>
      <c r="C621" t="s">
        <v>2868</v>
      </c>
      <c r="D621" t="s">
        <v>2869</v>
      </c>
      <c r="E621" t="s">
        <v>466</v>
      </c>
      <c r="F621" t="s">
        <v>2819</v>
      </c>
      <c r="G621" t="s">
        <v>2820</v>
      </c>
      <c r="H621" s="21" t="s">
        <v>2821</v>
      </c>
      <c r="I621" s="85">
        <v>1</v>
      </c>
      <c r="J621" s="85">
        <v>0</v>
      </c>
      <c r="K621" t="s">
        <v>2883</v>
      </c>
      <c r="L621" t="s">
        <v>786</v>
      </c>
      <c r="M621" t="s">
        <v>2972</v>
      </c>
      <c r="N621" t="str">
        <f>IF(SUM(ckCodingQTable[[#This Row],[NfmlPIs]:[NnonWhtAsnPIs]])&gt;0,"WMD","")</f>
        <v>WMD</v>
      </c>
      <c r="O621" t="b">
        <f>_xlfn.XOR(IFERROR(MATCH(ckCodingQTable[[#This Row],[st_code]],EpscorTable[],0)&gt;0,FALSE),IFERROR(FIND("9150",ckCodingQTable[[#This Row],[propPRCs]])&gt;0,FALSE))</f>
        <v>0</v>
      </c>
      <c r="P621" s="21" t="b">
        <f>_xlfn.XOR(ckCodingQTable[[#This Row],[wmd]]&lt;&gt;"",IFERROR(FIND("9102",ckCodingQTable[[#This Row],[propPRCs]])&gt;0,FALSE))</f>
        <v>1</v>
      </c>
      <c r="Q621" t="s">
        <v>2884</v>
      </c>
      <c r="S621" s="106">
        <f>S620+(ckCodingQTable[[#This Row],[ILN]]&lt;"M")</f>
        <v>343</v>
      </c>
      <c r="T621" s="21" t="s">
        <v>2863</v>
      </c>
      <c r="U621" t="s">
        <v>2483</v>
      </c>
      <c r="V621" s="7" t="str">
        <f>HYPERLINK("https://www.ejacket.nsf.gov/ej/showProposal.do?ID="&amp;ckCodingQTable[[#This Row],[prop_id]],"eJ")</f>
        <v>eJ</v>
      </c>
      <c r="W621" t="s">
        <v>2871</v>
      </c>
      <c r="X621" t="s">
        <v>2483</v>
      </c>
      <c r="Y621" t="s">
        <v>2484</v>
      </c>
      <c r="Z621" t="s">
        <v>5059</v>
      </c>
      <c r="AA621" t="s">
        <v>647</v>
      </c>
      <c r="AB621" s="109" t="str">
        <f>HYPERLINK("mailto:"&amp;ckCodingQTable[[#This Row],[email]]&amp;"&amp;subject=Your NSF Proposal:  "&amp;ckCodingQTable[[#This Row],[Div]]&amp;" "&amp;ckCodingQTable[[#This Row],[prop_id]], ckCodingQTable[[#This Row],[email]])</f>
        <v>jgil-garcia@ctg.albany.edu</v>
      </c>
      <c r="AC621" s="30">
        <v>43252</v>
      </c>
      <c r="AD621">
        <v>36</v>
      </c>
      <c r="AG621" s="110"/>
      <c r="AI621" s="26"/>
      <c r="AJ621" s="22"/>
      <c r="AN621" s="110"/>
      <c r="AO621" s="110"/>
      <c r="AP621" s="110"/>
      <c r="AQ621" s="110"/>
      <c r="AR621" s="7" t="str">
        <f>HYPERLINK("https://www.ejacket.nsf.gov/ej/showProposal.do?ID="&amp;ckCodingQTable[[#This Row],[prop_id]],"eJ")</f>
        <v>eJ</v>
      </c>
      <c r="AS621" t="s">
        <v>2881</v>
      </c>
      <c r="AT621" t="s">
        <v>5060</v>
      </c>
      <c r="AU621" t="b">
        <f>IF(ckCodingQTable[[#This Row],[ILN]]="N",SUBSTITUTE(AT620," ","")&lt;&gt;SUBSTITUTE(ckCodingQTable[[#This Row],[prop_titl_txt]]," ",""), FALSE)</f>
        <v>0</v>
      </c>
      <c r="AV621">
        <v>0</v>
      </c>
      <c r="AW621" s="13">
        <v>1079052</v>
      </c>
      <c r="AX621" s="13">
        <v>1079052</v>
      </c>
      <c r="AY621" s="13">
        <v>282206</v>
      </c>
      <c r="AZ621" s="13">
        <v>47700</v>
      </c>
      <c r="BA621" s="13"/>
      <c r="BB621" s="13"/>
      <c r="BC621">
        <v>6</v>
      </c>
      <c r="BD621">
        <v>9</v>
      </c>
      <c r="BG621">
        <v>9</v>
      </c>
      <c r="BH621">
        <v>4</v>
      </c>
      <c r="BI621">
        <v>4</v>
      </c>
      <c r="BJ621">
        <v>1</v>
      </c>
      <c r="BK621">
        <v>0</v>
      </c>
      <c r="BL621" t="s">
        <v>5061</v>
      </c>
    </row>
    <row r="622" spans="1:64" hidden="1" x14ac:dyDescent="0.35">
      <c r="A622" s="30"/>
      <c r="B622" s="30">
        <v>43005.700694444444</v>
      </c>
      <c r="C622" t="s">
        <v>2839</v>
      </c>
      <c r="D622" t="s">
        <v>2840</v>
      </c>
      <c r="E622" t="s">
        <v>462</v>
      </c>
      <c r="F622" t="s">
        <v>2819</v>
      </c>
      <c r="G622" t="s">
        <v>2820</v>
      </c>
      <c r="H622" s="21" t="s">
        <v>2821</v>
      </c>
      <c r="I622" s="85">
        <v>1</v>
      </c>
      <c r="J622" s="85">
        <v>0</v>
      </c>
      <c r="L622" t="s">
        <v>757</v>
      </c>
      <c r="M622" t="s">
        <v>3386</v>
      </c>
      <c r="N622" t="str">
        <f>IF(SUM(ckCodingQTable[[#This Row],[NfmlPIs]:[NnonWhtAsnPIs]])&gt;0,"WMD","")</f>
        <v/>
      </c>
      <c r="O622" t="b">
        <f>_xlfn.XOR(IFERROR(MATCH(ckCodingQTable[[#This Row],[st_code]],EpscorTable[],0)&gt;0,FALSE),IFERROR(FIND("9150",ckCodingQTable[[#This Row],[propPRCs]])&gt;0,FALSE))</f>
        <v>0</v>
      </c>
      <c r="P622" s="21" t="b">
        <f>_xlfn.XOR(ckCodingQTable[[#This Row],[wmd]]&lt;&gt;"",IFERROR(FIND("9102",ckCodingQTable[[#This Row],[propPRCs]])&gt;0,FALSE))</f>
        <v>0</v>
      </c>
      <c r="Q622" t="s">
        <v>485</v>
      </c>
      <c r="S622" s="106">
        <f>S621+(ckCodingQTable[[#This Row],[ILN]]&lt;"M")</f>
        <v>344</v>
      </c>
      <c r="T622" s="21" t="s">
        <v>2863</v>
      </c>
      <c r="U622" t="s">
        <v>2486</v>
      </c>
      <c r="V622" s="7" t="str">
        <f>HYPERLINK("https://www.ejacket.nsf.gov/ej/showProposal.do?ID="&amp;ckCodingQTable[[#This Row],[prop_id]],"eJ")</f>
        <v>eJ</v>
      </c>
      <c r="W622" t="s">
        <v>2841</v>
      </c>
      <c r="X622" t="s">
        <v>2486</v>
      </c>
      <c r="Y622" t="s">
        <v>2487</v>
      </c>
      <c r="Z622" t="s">
        <v>5062</v>
      </c>
      <c r="AA622" t="s">
        <v>603</v>
      </c>
      <c r="AB622" s="109" t="str">
        <f>HYPERLINK("mailto:"&amp;ckCodingQTable[[#This Row],[email]]&amp;"&amp;subject=Your NSF Proposal:  "&amp;ckCodingQTable[[#This Row],[Div]]&amp;" "&amp;ckCodingQTable[[#This Row],[prop_id]], ckCodingQTable[[#This Row],[email]])</f>
        <v>blanas.2@osu.edu</v>
      </c>
      <c r="AC622" s="30">
        <v>43344</v>
      </c>
      <c r="AD622">
        <v>48</v>
      </c>
      <c r="AG622" s="110"/>
      <c r="AI622" s="26"/>
      <c r="AJ622" s="22"/>
      <c r="AN622" s="110"/>
      <c r="AO622" s="110"/>
      <c r="AP622" s="110"/>
      <c r="AQ622" s="110"/>
      <c r="AR622" s="7" t="str">
        <f>HYPERLINK("https://www.ejacket.nsf.gov/ej/showProposal.do?ID="&amp;ckCodingQTable[[#This Row],[prop_id]],"eJ")</f>
        <v>eJ</v>
      </c>
      <c r="AS622" t="s">
        <v>2829</v>
      </c>
      <c r="AT622" t="s">
        <v>5063</v>
      </c>
      <c r="AU622" t="b">
        <f>IF(ckCodingQTable[[#This Row],[ILN]]="N",SUBSTITUTE(AT621," ","")&lt;&gt;SUBSTITUTE(ckCodingQTable[[#This Row],[prop_titl_txt]]," ",""), FALSE)</f>
        <v>0</v>
      </c>
      <c r="AV622">
        <v>0</v>
      </c>
      <c r="AW622" s="13">
        <v>1200000</v>
      </c>
      <c r="AX622" s="13">
        <v>1200000</v>
      </c>
      <c r="AY622" s="13"/>
      <c r="AZ622" s="13">
        <v>32000</v>
      </c>
      <c r="BA622" s="13"/>
      <c r="BB622" s="13"/>
      <c r="BC622">
        <v>8</v>
      </c>
      <c r="BD622">
        <v>12</v>
      </c>
      <c r="BE622">
        <v>12</v>
      </c>
      <c r="BH622">
        <v>0</v>
      </c>
      <c r="BI622">
        <v>0</v>
      </c>
      <c r="BJ622">
        <v>0</v>
      </c>
      <c r="BK622">
        <v>0</v>
      </c>
      <c r="BL622" t="s">
        <v>5064</v>
      </c>
    </row>
    <row r="623" spans="1:64" hidden="1" x14ac:dyDescent="0.35">
      <c r="A623" s="30"/>
      <c r="B623" s="30">
        <v>43005.701388888891</v>
      </c>
      <c r="C623" t="s">
        <v>2817</v>
      </c>
      <c r="D623" t="s">
        <v>2818</v>
      </c>
      <c r="E623" t="s">
        <v>476</v>
      </c>
      <c r="F623" t="s">
        <v>2819</v>
      </c>
      <c r="G623" t="s">
        <v>2820</v>
      </c>
      <c r="H623" s="21" t="s">
        <v>2821</v>
      </c>
      <c r="I623" s="85">
        <v>1</v>
      </c>
      <c r="J623" s="85">
        <v>0</v>
      </c>
      <c r="K623" t="s">
        <v>2822</v>
      </c>
      <c r="L623" t="s">
        <v>1358</v>
      </c>
      <c r="M623" t="s">
        <v>3386</v>
      </c>
      <c r="N623" t="str">
        <f>IF(SUM(ckCodingQTable[[#This Row],[NfmlPIs]:[NnonWhtAsnPIs]])&gt;0,"WMD","")</f>
        <v/>
      </c>
      <c r="O623" t="b">
        <f>_xlfn.XOR(IFERROR(MATCH(ckCodingQTable[[#This Row],[st_code]],EpscorTable[],0)&gt;0,FALSE),IFERROR(FIND("9150",ckCodingQTable[[#This Row],[propPRCs]])&gt;0,FALSE))</f>
        <v>0</v>
      </c>
      <c r="P623" s="21" t="b">
        <f>_xlfn.XOR(ckCodingQTable[[#This Row],[wmd]]&lt;&gt;"",IFERROR(FIND("9102",ckCodingQTable[[#This Row],[propPRCs]])&gt;0,FALSE))</f>
        <v>0</v>
      </c>
      <c r="Q623" t="s">
        <v>3459</v>
      </c>
      <c r="S623" s="106">
        <f>S622+(ckCodingQTable[[#This Row],[ILN]]&lt;"M")</f>
        <v>345</v>
      </c>
      <c r="T623" s="21" t="s">
        <v>2824</v>
      </c>
      <c r="U623" t="s">
        <v>2489</v>
      </c>
      <c r="V623" s="7" t="str">
        <f>HYPERLINK("https://www.ejacket.nsf.gov/ej/showProposal.do?ID="&amp;ckCodingQTable[[#This Row],[prop_id]],"eJ")</f>
        <v>eJ</v>
      </c>
      <c r="W623" t="s">
        <v>2825</v>
      </c>
      <c r="X623" t="s">
        <v>2489</v>
      </c>
      <c r="Y623" t="s">
        <v>2442</v>
      </c>
      <c r="Z623" t="s">
        <v>5005</v>
      </c>
      <c r="AA623" t="s">
        <v>603</v>
      </c>
      <c r="AB623" s="109" t="str">
        <f>HYPERLINK("mailto:"&amp;ckCodingQTable[[#This Row],[email]]&amp;"&amp;subject=Your NSF Proposal:  "&amp;ckCodingQTable[[#This Row],[Div]]&amp;" "&amp;ckCodingQTable[[#This Row],[prop_id]], ckCodingQTable[[#This Row],[email]])</f>
        <v>panda@cse.ohio-state.edu</v>
      </c>
      <c r="AC623" s="30">
        <v>43191</v>
      </c>
      <c r="AD623">
        <v>36</v>
      </c>
      <c r="AE623">
        <v>1</v>
      </c>
      <c r="AG623" s="110">
        <v>1</v>
      </c>
      <c r="AH623" t="s">
        <v>5065</v>
      </c>
      <c r="AI623" s="26">
        <v>6</v>
      </c>
      <c r="AJ623" s="22">
        <v>43080.724305555559</v>
      </c>
      <c r="AK623" s="21">
        <v>2</v>
      </c>
      <c r="AL623">
        <v>4</v>
      </c>
      <c r="AN623" s="110">
        <v>4</v>
      </c>
      <c r="AO623" s="110"/>
      <c r="AP623" s="110"/>
      <c r="AQ623" s="110"/>
      <c r="AR623" s="7" t="str">
        <f>HYPERLINK("https://www.ejacket.nsf.gov/ej/showProposal.do?ID="&amp;ckCodingQTable[[#This Row],[prop_id]],"eJ")</f>
        <v>eJ</v>
      </c>
      <c r="AS623" t="s">
        <v>2829</v>
      </c>
      <c r="AT623" t="s">
        <v>5066</v>
      </c>
      <c r="AU623" t="b">
        <f>IF(ckCodingQTable[[#This Row],[ILN]]="N",SUBSTITUTE(AT622," ","")&lt;&gt;SUBSTITUTE(ckCodingQTable[[#This Row],[prop_titl_txt]]," ",""), FALSE)</f>
        <v>0</v>
      </c>
      <c r="AV623">
        <v>0</v>
      </c>
      <c r="AW623" s="13">
        <v>800000</v>
      </c>
      <c r="AX623" s="13">
        <v>800000</v>
      </c>
      <c r="AY623" s="13"/>
      <c r="AZ623" s="13">
        <v>15000</v>
      </c>
      <c r="BA623" s="13">
        <v>37149</v>
      </c>
      <c r="BB623" s="13"/>
      <c r="BC623">
        <v>6</v>
      </c>
      <c r="BD623">
        <v>6</v>
      </c>
      <c r="BE623">
        <v>1.5</v>
      </c>
      <c r="BG623">
        <v>12.6</v>
      </c>
      <c r="BH623">
        <v>0</v>
      </c>
      <c r="BI623">
        <v>0</v>
      </c>
      <c r="BJ623">
        <v>0</v>
      </c>
      <c r="BK623">
        <v>0</v>
      </c>
      <c r="BL623" t="s">
        <v>5007</v>
      </c>
    </row>
    <row r="624" spans="1:64" hidden="1" x14ac:dyDescent="0.35">
      <c r="A624" s="30"/>
      <c r="B624" s="30">
        <v>43005.707638888889</v>
      </c>
      <c r="C624" t="s">
        <v>2817</v>
      </c>
      <c r="D624" t="s">
        <v>2818</v>
      </c>
      <c r="E624" t="s">
        <v>476</v>
      </c>
      <c r="F624" t="s">
        <v>2819</v>
      </c>
      <c r="G624" t="s">
        <v>2820</v>
      </c>
      <c r="H624" s="21" t="s">
        <v>2821</v>
      </c>
      <c r="I624" s="85">
        <v>1</v>
      </c>
      <c r="J624" s="85">
        <v>0</v>
      </c>
      <c r="K624" t="s">
        <v>2822</v>
      </c>
      <c r="L624" t="s">
        <v>1358</v>
      </c>
      <c r="M624" t="s">
        <v>2823</v>
      </c>
      <c r="N624" t="str">
        <f>IF(SUM(ckCodingQTable[[#This Row],[NfmlPIs]:[NnonWhtAsnPIs]])&gt;0,"WMD","")</f>
        <v/>
      </c>
      <c r="O624" t="b">
        <f>_xlfn.XOR(IFERROR(MATCH(ckCodingQTable[[#This Row],[st_code]],EpscorTable[],0)&gt;0,FALSE),IFERROR(FIND("9150",ckCodingQTable[[#This Row],[propPRCs]])&gt;0,FALSE))</f>
        <v>0</v>
      </c>
      <c r="P624" s="21" t="b">
        <f>_xlfn.XOR(ckCodingQTable[[#This Row],[wmd]]&lt;&gt;"",IFERROR(FIND("9102",ckCodingQTable[[#This Row],[propPRCs]])&gt;0,FALSE))</f>
        <v>0</v>
      </c>
      <c r="Q624" t="s">
        <v>3459</v>
      </c>
      <c r="S624" s="106">
        <f>S623+(ckCodingQTable[[#This Row],[ILN]]&lt;"M")</f>
        <v>345</v>
      </c>
      <c r="T624" s="21" t="s">
        <v>2834</v>
      </c>
      <c r="U624" t="s">
        <v>2489</v>
      </c>
      <c r="V624" s="7" t="str">
        <f>HYPERLINK("https://www.ejacket.nsf.gov/ej/showProposal.do?ID="&amp;ckCodingQTable[[#This Row],[prop_id]],"eJ")</f>
        <v>eJ</v>
      </c>
      <c r="W624" t="s">
        <v>2825</v>
      </c>
      <c r="X624" t="s">
        <v>5067</v>
      </c>
      <c r="Y624" t="s">
        <v>5068</v>
      </c>
      <c r="Z624" t="s">
        <v>3312</v>
      </c>
      <c r="AA624" t="s">
        <v>2827</v>
      </c>
      <c r="AB624" s="109" t="str">
        <f>HYPERLINK("mailto:"&amp;ckCodingQTable[[#This Row],[email]]&amp;"&amp;subject=Your NSF Proposal:  "&amp;ckCodingQTable[[#This Row],[Div]]&amp;" "&amp;ckCodingQTable[[#This Row],[prop_id]], ckCodingQTable[[#This Row],[email]])</f>
        <v>pnav@tacc.utexas.edu</v>
      </c>
      <c r="AC624" s="30">
        <v>43191</v>
      </c>
      <c r="AD624">
        <v>36</v>
      </c>
      <c r="AG624" s="110"/>
      <c r="AI624" s="26"/>
      <c r="AJ624" s="22"/>
      <c r="AN624" s="110"/>
      <c r="AO624" s="110"/>
      <c r="AP624" s="110"/>
      <c r="AQ624" s="110"/>
      <c r="AR624" s="7" t="str">
        <f>HYPERLINK("https://www.ejacket.nsf.gov/ej/showProposal.do?ID="&amp;ckCodingQTable[[#This Row],[prop_id]],"eJ")</f>
        <v>eJ</v>
      </c>
      <c r="AS624" t="s">
        <v>2829</v>
      </c>
      <c r="AT624" t="s">
        <v>5066</v>
      </c>
      <c r="AU624" t="b">
        <f>IF(ckCodingQTable[[#This Row],[ILN]]="N",SUBSTITUTE(AT623," ","")&lt;&gt;SUBSTITUTE(ckCodingQTable[[#This Row],[prop_titl_txt]]," ",""), FALSE)</f>
        <v>0</v>
      </c>
      <c r="AV624">
        <v>0</v>
      </c>
      <c r="AW624" s="13">
        <v>399215</v>
      </c>
      <c r="AX624" s="13">
        <v>399215</v>
      </c>
      <c r="AY624" s="13"/>
      <c r="AZ624" s="13"/>
      <c r="BA624" s="13"/>
      <c r="BB624" s="13"/>
      <c r="BD624">
        <v>3</v>
      </c>
      <c r="BG624">
        <v>3.6</v>
      </c>
      <c r="BH624">
        <v>0</v>
      </c>
      <c r="BI624">
        <v>0</v>
      </c>
      <c r="BJ624">
        <v>0</v>
      </c>
      <c r="BK624">
        <v>0</v>
      </c>
      <c r="BL624" t="s">
        <v>5069</v>
      </c>
    </row>
    <row r="625" spans="1:64" hidden="1" x14ac:dyDescent="0.35">
      <c r="A625" s="30"/>
      <c r="B625" s="30">
        <v>43005.702777777777</v>
      </c>
      <c r="C625" t="s">
        <v>2868</v>
      </c>
      <c r="D625" t="s">
        <v>2869</v>
      </c>
      <c r="E625" t="s">
        <v>466</v>
      </c>
      <c r="F625" t="s">
        <v>2819</v>
      </c>
      <c r="G625" t="s">
        <v>2820</v>
      </c>
      <c r="H625" s="21" t="s">
        <v>2821</v>
      </c>
      <c r="I625" s="85">
        <v>1</v>
      </c>
      <c r="J625" s="85">
        <v>0</v>
      </c>
      <c r="K625" t="s">
        <v>2883</v>
      </c>
      <c r="L625" t="s">
        <v>1882</v>
      </c>
      <c r="M625" t="s">
        <v>3037</v>
      </c>
      <c r="N625" t="str">
        <f>IF(SUM(ckCodingQTable[[#This Row],[NfmlPIs]:[NnonWhtAsnPIs]])&gt;0,"WMD","")</f>
        <v>WMD</v>
      </c>
      <c r="O625" t="b">
        <f>_xlfn.XOR(IFERROR(MATCH(ckCodingQTable[[#This Row],[st_code]],EpscorTable[],0)&gt;0,FALSE),IFERROR(FIND("9150",ckCodingQTable[[#This Row],[propPRCs]])&gt;0,FALSE))</f>
        <v>0</v>
      </c>
      <c r="P625" s="21" t="b">
        <f>_xlfn.XOR(ckCodingQTable[[#This Row],[wmd]]&lt;&gt;"",IFERROR(FIND("9102",ckCodingQTable[[#This Row],[propPRCs]])&gt;0,FALSE))</f>
        <v>1</v>
      </c>
      <c r="Q625" t="s">
        <v>2884</v>
      </c>
      <c r="S625" s="106">
        <f>S624+(ckCodingQTable[[#This Row],[ILN]]&lt;"M")</f>
        <v>346</v>
      </c>
      <c r="T625" s="21" t="s">
        <v>2824</v>
      </c>
      <c r="U625" t="s">
        <v>2496</v>
      </c>
      <c r="V625" s="7" t="str">
        <f>HYPERLINK("https://www.ejacket.nsf.gov/ej/showProposal.do?ID="&amp;ckCodingQTable[[#This Row],[prop_id]],"eJ")</f>
        <v>eJ</v>
      </c>
      <c r="W625" t="s">
        <v>2871</v>
      </c>
      <c r="X625" t="s">
        <v>2496</v>
      </c>
      <c r="Y625" t="s">
        <v>2497</v>
      </c>
      <c r="Z625" t="s">
        <v>5070</v>
      </c>
      <c r="AA625" t="s">
        <v>612</v>
      </c>
      <c r="AB625" s="109" t="str">
        <f>HYPERLINK("mailto:"&amp;ckCodingQTable[[#This Row],[email]]&amp;"&amp;subject=Your NSF Proposal:  "&amp;ckCodingQTable[[#This Row],[Div]]&amp;" "&amp;ckCodingQTable[[#This Row],[prop_id]], ckCodingQTable[[#This Row],[email]])</f>
        <v>ribeiro@cs.purdue.edu</v>
      </c>
      <c r="AC625" s="30">
        <v>43252</v>
      </c>
      <c r="AD625">
        <v>48</v>
      </c>
      <c r="AG625" s="110"/>
      <c r="AI625" s="26"/>
      <c r="AJ625" s="22"/>
      <c r="AN625" s="110"/>
      <c r="AO625" s="110"/>
      <c r="AP625" s="110"/>
      <c r="AQ625" s="110"/>
      <c r="AR625" s="7" t="str">
        <f>HYPERLINK("https://www.ejacket.nsf.gov/ej/showProposal.do?ID="&amp;ckCodingQTable[[#This Row],[prop_id]],"eJ")</f>
        <v>eJ</v>
      </c>
      <c r="AS625" t="s">
        <v>2829</v>
      </c>
      <c r="AT625" t="s">
        <v>5071</v>
      </c>
      <c r="AU625" t="b">
        <f>IF(ckCodingQTable[[#This Row],[ILN]]="N",SUBSTITUTE(AT624," ","")&lt;&gt;SUBSTITUTE(ckCodingQTable[[#This Row],[prop_titl_txt]]," ",""), FALSE)</f>
        <v>0</v>
      </c>
      <c r="AV625">
        <v>0</v>
      </c>
      <c r="AW625" s="13">
        <v>799658</v>
      </c>
      <c r="AX625" s="13">
        <v>799658</v>
      </c>
      <c r="AY625" s="13"/>
      <c r="AZ625" s="13">
        <v>20000</v>
      </c>
      <c r="BA625" s="13"/>
      <c r="BB625" s="13"/>
      <c r="BC625">
        <v>8</v>
      </c>
      <c r="BD625">
        <v>8</v>
      </c>
      <c r="BE625">
        <v>6.72</v>
      </c>
      <c r="BH625">
        <v>1</v>
      </c>
      <c r="BI625">
        <v>1</v>
      </c>
      <c r="BJ625">
        <v>0</v>
      </c>
      <c r="BK625">
        <v>0</v>
      </c>
      <c r="BL625" t="s">
        <v>5072</v>
      </c>
    </row>
    <row r="626" spans="1:64" hidden="1" x14ac:dyDescent="0.35">
      <c r="A626" s="30"/>
      <c r="B626" s="30">
        <v>43005.598611111112</v>
      </c>
      <c r="C626" t="s">
        <v>2868</v>
      </c>
      <c r="D626" t="s">
        <v>2869</v>
      </c>
      <c r="E626" t="s">
        <v>466</v>
      </c>
      <c r="F626" t="s">
        <v>2819</v>
      </c>
      <c r="G626" t="s">
        <v>2820</v>
      </c>
      <c r="H626" s="21" t="s">
        <v>2821</v>
      </c>
      <c r="I626" s="85">
        <v>1</v>
      </c>
      <c r="J626" s="85">
        <v>0</v>
      </c>
      <c r="K626" t="s">
        <v>2883</v>
      </c>
      <c r="L626" t="s">
        <v>1882</v>
      </c>
      <c r="M626" t="s">
        <v>3386</v>
      </c>
      <c r="N626" t="str">
        <f>IF(SUM(ckCodingQTable[[#This Row],[NfmlPIs]:[NnonWhtAsnPIs]])&gt;0,"WMD","")</f>
        <v/>
      </c>
      <c r="O626" t="b">
        <f>_xlfn.XOR(IFERROR(MATCH(ckCodingQTable[[#This Row],[st_code]],EpscorTable[],0)&gt;0,FALSE),IFERROR(FIND("9150",ckCodingQTable[[#This Row],[propPRCs]])&gt;0,FALSE))</f>
        <v>0</v>
      </c>
      <c r="P626" s="21" t="b">
        <f>_xlfn.XOR(ckCodingQTable[[#This Row],[wmd]]&lt;&gt;"",IFERROR(FIND("9102",ckCodingQTable[[#This Row],[propPRCs]])&gt;0,FALSE))</f>
        <v>0</v>
      </c>
      <c r="Q626" t="s">
        <v>2884</v>
      </c>
      <c r="S626" s="106">
        <f>S625+(ckCodingQTable[[#This Row],[ILN]]&lt;"M")</f>
        <v>346</v>
      </c>
      <c r="T626" s="21" t="s">
        <v>2834</v>
      </c>
      <c r="U626" t="s">
        <v>2496</v>
      </c>
      <c r="V626" s="7" t="str">
        <f>HYPERLINK("https://www.ejacket.nsf.gov/ej/showProposal.do?ID="&amp;ckCodingQTable[[#This Row],[prop_id]],"eJ")</f>
        <v>eJ</v>
      </c>
      <c r="W626" t="s">
        <v>2871</v>
      </c>
      <c r="X626" t="s">
        <v>5073</v>
      </c>
      <c r="Y626" t="s">
        <v>5074</v>
      </c>
      <c r="Z626" t="s">
        <v>5075</v>
      </c>
      <c r="AA626" t="s">
        <v>603</v>
      </c>
      <c r="AB626" s="109" t="str">
        <f>HYPERLINK("mailto:"&amp;ckCodingQTable[[#This Row],[email]]&amp;"&amp;subject=Your NSF Proposal:  "&amp;ckCodingQTable[[#This Row],[Div]]&amp;" "&amp;ckCodingQTable[[#This Row],[prop_id]], ckCodingQTable[[#This Row],[email]])</f>
        <v>srini@cse.ohio-state.edu</v>
      </c>
      <c r="AC626" s="30">
        <v>43252</v>
      </c>
      <c r="AD626">
        <v>48</v>
      </c>
      <c r="AG626" s="110"/>
      <c r="AI626" s="26"/>
      <c r="AJ626" s="22"/>
      <c r="AN626" s="110"/>
      <c r="AO626" s="110"/>
      <c r="AP626" s="110"/>
      <c r="AQ626" s="110"/>
      <c r="AR626" s="7" t="str">
        <f>HYPERLINK("https://www.ejacket.nsf.gov/ej/showProposal.do?ID="&amp;ckCodingQTable[[#This Row],[prop_id]],"eJ")</f>
        <v>eJ</v>
      </c>
      <c r="AS626" t="s">
        <v>2829</v>
      </c>
      <c r="AT626" t="s">
        <v>5071</v>
      </c>
      <c r="AU626" t="b">
        <f>IF(ckCodingQTable[[#This Row],[ILN]]="N",SUBSTITUTE(AT625," ","")&lt;&gt;SUBSTITUTE(ckCodingQTable[[#This Row],[prop_titl_txt]]," ",""), FALSE)</f>
        <v>0</v>
      </c>
      <c r="AV626">
        <v>0</v>
      </c>
      <c r="AW626" s="13">
        <v>400000</v>
      </c>
      <c r="AX626" s="13">
        <v>400000</v>
      </c>
      <c r="AY626" s="13"/>
      <c r="AZ626" s="13">
        <v>6000</v>
      </c>
      <c r="BA626" s="13"/>
      <c r="BB626" s="13"/>
      <c r="BC626">
        <v>4</v>
      </c>
      <c r="BD626">
        <v>4</v>
      </c>
      <c r="BE626">
        <v>4</v>
      </c>
      <c r="BH626">
        <v>0</v>
      </c>
      <c r="BI626">
        <v>0</v>
      </c>
      <c r="BJ626">
        <v>0</v>
      </c>
      <c r="BK626">
        <v>0</v>
      </c>
      <c r="BL626" t="s">
        <v>5076</v>
      </c>
    </row>
    <row r="627" spans="1:64" hidden="1" x14ac:dyDescent="0.35">
      <c r="A627" s="30"/>
      <c r="B627" s="30">
        <v>43005.702777777777</v>
      </c>
      <c r="C627" t="s">
        <v>2868</v>
      </c>
      <c r="D627" t="s">
        <v>2869</v>
      </c>
      <c r="E627" t="s">
        <v>470</v>
      </c>
      <c r="F627" t="s">
        <v>2819</v>
      </c>
      <c r="G627" t="s">
        <v>2820</v>
      </c>
      <c r="H627" s="21" t="s">
        <v>2821</v>
      </c>
      <c r="I627" s="85">
        <v>1</v>
      </c>
      <c r="J627" s="85">
        <v>0</v>
      </c>
      <c r="L627" t="s">
        <v>1192</v>
      </c>
      <c r="M627" t="s">
        <v>2922</v>
      </c>
      <c r="N627" t="str">
        <f>IF(SUM(ckCodingQTable[[#This Row],[NfmlPIs]:[NnonWhtAsnPIs]])&gt;0,"WMD","")</f>
        <v>WMD</v>
      </c>
      <c r="O627" t="b">
        <f>_xlfn.XOR(IFERROR(MATCH(ckCodingQTable[[#This Row],[st_code]],EpscorTable[],0)&gt;0,FALSE),IFERROR(FIND("9150",ckCodingQTable[[#This Row],[propPRCs]])&gt;0,FALSE))</f>
        <v>0</v>
      </c>
      <c r="P627" s="21" t="b">
        <f>_xlfn.XOR(ckCodingQTable[[#This Row],[wmd]]&lt;&gt;"",IFERROR(FIND("9102",ckCodingQTable[[#This Row],[propPRCs]])&gt;0,FALSE))</f>
        <v>1</v>
      </c>
      <c r="Q627" t="s">
        <v>2903</v>
      </c>
      <c r="S627" s="106">
        <f>S626+(ckCodingQTable[[#This Row],[ILN]]&lt;"M")</f>
        <v>347</v>
      </c>
      <c r="T627" s="21" t="s">
        <v>2863</v>
      </c>
      <c r="U627" t="s">
        <v>2499</v>
      </c>
      <c r="V627" s="7" t="str">
        <f>HYPERLINK("https://www.ejacket.nsf.gov/ej/showProposal.do?ID="&amp;ckCodingQTable[[#This Row],[prop_id]],"eJ")</f>
        <v>eJ</v>
      </c>
      <c r="W627" t="s">
        <v>2871</v>
      </c>
      <c r="X627" t="s">
        <v>2499</v>
      </c>
      <c r="Y627" t="s">
        <v>2500</v>
      </c>
      <c r="Z627" t="s">
        <v>5077</v>
      </c>
      <c r="AA627" t="s">
        <v>2926</v>
      </c>
      <c r="AB627" s="109" t="str">
        <f>HYPERLINK("mailto:"&amp;ckCodingQTable[[#This Row],[email]]&amp;"&amp;subject=Your NSF Proposal:  "&amp;ckCodingQTable[[#This Row],[Div]]&amp;" "&amp;ckCodingQTable[[#This Row],[prop_id]], ckCodingQTable[[#This Row],[email]])</f>
        <v>sas@isr.umd.edu</v>
      </c>
      <c r="AC627" s="30">
        <v>43191</v>
      </c>
      <c r="AD627">
        <v>36</v>
      </c>
      <c r="AG627" s="110"/>
      <c r="AI627" s="26"/>
      <c r="AJ627" s="22"/>
      <c r="AN627" s="110"/>
      <c r="AO627" s="110"/>
      <c r="AP627" s="110"/>
      <c r="AQ627" s="110"/>
      <c r="AR627" s="7" t="str">
        <f>HYPERLINK("https://www.ejacket.nsf.gov/ej/showProposal.do?ID="&amp;ckCodingQTable[[#This Row],[prop_id]],"eJ")</f>
        <v>eJ</v>
      </c>
      <c r="AS627" t="s">
        <v>2829</v>
      </c>
      <c r="AT627" t="s">
        <v>5078</v>
      </c>
      <c r="AU627" t="b">
        <f>IF(ckCodingQTable[[#This Row],[ILN]]="N",SUBSTITUTE(AT626," ","")&lt;&gt;SUBSTITUTE(ckCodingQTable[[#This Row],[prop_titl_txt]]," ",""), FALSE)</f>
        <v>0</v>
      </c>
      <c r="AV627">
        <v>0</v>
      </c>
      <c r="AW627" s="13">
        <v>962209</v>
      </c>
      <c r="AX627" s="13">
        <v>962209</v>
      </c>
      <c r="AY627" s="13"/>
      <c r="AZ627" s="13">
        <v>9000</v>
      </c>
      <c r="BA627" s="13">
        <v>220675</v>
      </c>
      <c r="BB627" s="13"/>
      <c r="BC627">
        <v>3</v>
      </c>
      <c r="BD627">
        <v>6</v>
      </c>
      <c r="BG627">
        <v>6</v>
      </c>
      <c r="BH627">
        <v>1</v>
      </c>
      <c r="BI627">
        <v>0</v>
      </c>
      <c r="BJ627">
        <v>1</v>
      </c>
      <c r="BK627">
        <v>0</v>
      </c>
      <c r="BL627" t="s">
        <v>5079</v>
      </c>
    </row>
    <row r="628" spans="1:64" hidden="1" x14ac:dyDescent="0.35">
      <c r="A628" s="30"/>
      <c r="B628" s="30">
        <v>43005.703472222223</v>
      </c>
      <c r="C628" t="s">
        <v>2817</v>
      </c>
      <c r="D628" t="s">
        <v>2818</v>
      </c>
      <c r="E628" t="s">
        <v>476</v>
      </c>
      <c r="F628" t="s">
        <v>2819</v>
      </c>
      <c r="G628" t="s">
        <v>2820</v>
      </c>
      <c r="H628" s="21" t="s">
        <v>2821</v>
      </c>
      <c r="I628" s="85">
        <v>0</v>
      </c>
      <c r="J628" s="85">
        <v>0</v>
      </c>
      <c r="K628" t="s">
        <v>2822</v>
      </c>
      <c r="L628" t="s">
        <v>948</v>
      </c>
      <c r="M628" t="s">
        <v>2823</v>
      </c>
      <c r="N628" t="str">
        <f>IF(SUM(ckCodingQTable[[#This Row],[NfmlPIs]:[NnonWhtAsnPIs]])&gt;0,"WMD","")</f>
        <v/>
      </c>
      <c r="O628" t="b">
        <f>_xlfn.XOR(IFERROR(MATCH(ckCodingQTable[[#This Row],[st_code]],EpscorTable[],0)&gt;0,FALSE),IFERROR(FIND("9150",ckCodingQTable[[#This Row],[propPRCs]])&gt;0,FALSE))</f>
        <v>0</v>
      </c>
      <c r="P628" s="21" t="b">
        <f>_xlfn.XOR(ckCodingQTable[[#This Row],[wmd]]&lt;&gt;"",IFERROR(FIND("9102",ckCodingQTable[[#This Row],[propPRCs]])&gt;0,FALSE))</f>
        <v>0</v>
      </c>
      <c r="S628" s="106">
        <f>S627+(ckCodingQTable[[#This Row],[ILN]]&lt;"M")</f>
        <v>348</v>
      </c>
      <c r="T628" s="21" t="s">
        <v>2824</v>
      </c>
      <c r="U628" t="s">
        <v>2502</v>
      </c>
      <c r="V628" s="7" t="str">
        <f>HYPERLINK("https://www.ejacket.nsf.gov/ej/showProposal.do?ID="&amp;ckCodingQTable[[#This Row],[prop_id]],"eJ")</f>
        <v>eJ</v>
      </c>
      <c r="W628" t="s">
        <v>2825</v>
      </c>
      <c r="X628" t="s">
        <v>2502</v>
      </c>
      <c r="Y628" t="s">
        <v>2503</v>
      </c>
      <c r="Z628" t="s">
        <v>5080</v>
      </c>
      <c r="AA628" t="s">
        <v>2990</v>
      </c>
      <c r="AB628" s="109" t="str">
        <f>HYPERLINK("mailto:"&amp;ckCodingQTable[[#This Row],[email]]&amp;"&amp;subject=Your NSF Proposal:  "&amp;ckCodingQTable[[#This Row],[Div]]&amp;" "&amp;ckCodingQTable[[#This Row],[prop_id]], ckCodingQTable[[#This Row],[email]])</f>
        <v>amarcus@utdallas.edu</v>
      </c>
      <c r="AC628" s="30">
        <v>43313</v>
      </c>
      <c r="AD628">
        <v>48</v>
      </c>
      <c r="AE628">
        <v>1</v>
      </c>
      <c r="AG628" s="110">
        <v>1</v>
      </c>
      <c r="AH628" t="s">
        <v>5081</v>
      </c>
      <c r="AI628" s="26">
        <v>5.25</v>
      </c>
      <c r="AJ628" s="22">
        <v>43083.429166666669</v>
      </c>
      <c r="AK628" s="21">
        <v>1</v>
      </c>
      <c r="AL628">
        <v>4</v>
      </c>
      <c r="AN628" s="110">
        <v>4</v>
      </c>
      <c r="AO628" s="110"/>
      <c r="AP628" s="110"/>
      <c r="AQ628" s="110"/>
      <c r="AR628" s="7" t="str">
        <f>HYPERLINK("https://www.ejacket.nsf.gov/ej/showProposal.do?ID="&amp;ckCodingQTable[[#This Row],[prop_id]],"eJ")</f>
        <v>eJ</v>
      </c>
      <c r="AS628" t="s">
        <v>2829</v>
      </c>
      <c r="AT628" t="s">
        <v>5082</v>
      </c>
      <c r="AU628" t="b">
        <f>IF(ckCodingQTable[[#This Row],[ILN]]="N",SUBSTITUTE(AT627," ","")&lt;&gt;SUBSTITUTE(ckCodingQTable[[#This Row],[prop_titl_txt]]," ",""), FALSE)</f>
        <v>0</v>
      </c>
      <c r="AV628">
        <v>0</v>
      </c>
      <c r="AW628" s="13">
        <v>820080</v>
      </c>
      <c r="AX628" s="13">
        <v>820080</v>
      </c>
      <c r="AY628" s="13"/>
      <c r="AZ628" s="13">
        <v>40000</v>
      </c>
      <c r="BA628" s="13"/>
      <c r="BB628" s="13"/>
      <c r="BC628">
        <v>8</v>
      </c>
      <c r="BD628">
        <v>8</v>
      </c>
      <c r="BE628">
        <v>8</v>
      </c>
      <c r="BH628">
        <v>0</v>
      </c>
      <c r="BI628">
        <v>0</v>
      </c>
      <c r="BJ628">
        <v>0</v>
      </c>
      <c r="BK628">
        <v>0</v>
      </c>
      <c r="BL628" t="s">
        <v>5083</v>
      </c>
    </row>
    <row r="629" spans="1:64" hidden="1" x14ac:dyDescent="0.35">
      <c r="A629" s="30"/>
      <c r="B629" s="30">
        <v>43005.561111111114</v>
      </c>
      <c r="C629" t="s">
        <v>2817</v>
      </c>
      <c r="D629" t="s">
        <v>2818</v>
      </c>
      <c r="E629" t="s">
        <v>476</v>
      </c>
      <c r="F629" t="s">
        <v>2819</v>
      </c>
      <c r="G629" t="s">
        <v>2820</v>
      </c>
      <c r="H629" s="21" t="s">
        <v>2821</v>
      </c>
      <c r="I629" s="85">
        <v>1</v>
      </c>
      <c r="J629" s="85">
        <v>0</v>
      </c>
      <c r="K629" t="s">
        <v>2822</v>
      </c>
      <c r="L629" t="s">
        <v>948</v>
      </c>
      <c r="M629" t="s">
        <v>2856</v>
      </c>
      <c r="N629" t="str">
        <f>IF(SUM(ckCodingQTable[[#This Row],[NfmlPIs]:[NnonWhtAsnPIs]])&gt;0,"WMD","")</f>
        <v/>
      </c>
      <c r="O629" t="b">
        <f>_xlfn.XOR(IFERROR(MATCH(ckCodingQTable[[#This Row],[st_code]],EpscorTable[],0)&gt;0,FALSE),IFERROR(FIND("9150",ckCodingQTable[[#This Row],[propPRCs]])&gt;0,FALSE))</f>
        <v>0</v>
      </c>
      <c r="P629" s="21" t="b">
        <f>_xlfn.XOR(ckCodingQTable[[#This Row],[wmd]]&lt;&gt;"",IFERROR(FIND("9102",ckCodingQTable[[#This Row],[propPRCs]])&gt;0,FALSE))</f>
        <v>0</v>
      </c>
      <c r="Q629" t="s">
        <v>3036</v>
      </c>
      <c r="S629" s="106">
        <f>S628+(ckCodingQTable[[#This Row],[ILN]]&lt;"M")</f>
        <v>348</v>
      </c>
      <c r="T629" s="21" t="s">
        <v>2834</v>
      </c>
      <c r="U629" t="s">
        <v>2502</v>
      </c>
      <c r="V629" s="7" t="str">
        <f>HYPERLINK("https://www.ejacket.nsf.gov/ej/showProposal.do?ID="&amp;ckCodingQTable[[#This Row],[prop_id]],"eJ")</f>
        <v>eJ</v>
      </c>
      <c r="W629" t="s">
        <v>2825</v>
      </c>
      <c r="X629" t="s">
        <v>5084</v>
      </c>
      <c r="Y629" t="s">
        <v>5085</v>
      </c>
      <c r="Z629" t="s">
        <v>5086</v>
      </c>
      <c r="AA629" t="s">
        <v>5087</v>
      </c>
      <c r="AB629" s="109" t="str">
        <f>HYPERLINK("mailto:"&amp;ckCodingQTable[[#This Row],[email]]&amp;"&amp;subject=Your NSF Proposal:  "&amp;ckCodingQTable[[#This Row],[Div]]&amp;" "&amp;ckCodingQTable[[#This Row],[prop_id]], ckCodingQTable[[#This Row],[email]])</f>
        <v>dposhyvanyk@wm.edu</v>
      </c>
      <c r="AC629" s="30">
        <v>43313</v>
      </c>
      <c r="AD629">
        <v>48</v>
      </c>
      <c r="AG629" s="110"/>
      <c r="AI629" s="26"/>
      <c r="AJ629" s="22"/>
      <c r="AN629" s="110"/>
      <c r="AO629" s="110"/>
      <c r="AP629" s="110"/>
      <c r="AQ629" s="110"/>
      <c r="AR629" s="7" t="str">
        <f>HYPERLINK("https://www.ejacket.nsf.gov/ej/showProposal.do?ID="&amp;ckCodingQTable[[#This Row],[prop_id]],"eJ")</f>
        <v>eJ</v>
      </c>
      <c r="AS629" t="s">
        <v>2829</v>
      </c>
      <c r="AT629" t="s">
        <v>5082</v>
      </c>
      <c r="AU629" t="b">
        <f>IF(ckCodingQTable[[#This Row],[ILN]]="N",SUBSTITUTE(AT628," ","")&lt;&gt;SUBSTITUTE(ckCodingQTable[[#This Row],[prop_titl_txt]]," ",""), FALSE)</f>
        <v>0</v>
      </c>
      <c r="AV629">
        <v>0</v>
      </c>
      <c r="AW629" s="13">
        <v>379919</v>
      </c>
      <c r="AX629" s="13">
        <v>379919</v>
      </c>
      <c r="AY629" s="13"/>
      <c r="AZ629" s="13">
        <v>16735</v>
      </c>
      <c r="BA629" s="13"/>
      <c r="BB629" s="13"/>
      <c r="BC629">
        <v>4</v>
      </c>
      <c r="BD629">
        <v>4</v>
      </c>
      <c r="BE629">
        <v>4</v>
      </c>
      <c r="BH629">
        <v>0</v>
      </c>
      <c r="BI629">
        <v>0</v>
      </c>
      <c r="BJ629">
        <v>0</v>
      </c>
      <c r="BK629">
        <v>0</v>
      </c>
      <c r="BL629" t="s">
        <v>5088</v>
      </c>
    </row>
    <row r="630" spans="1:64" hidden="1" x14ac:dyDescent="0.35">
      <c r="A630" s="30"/>
      <c r="B630" s="30">
        <v>43005.703472222223</v>
      </c>
      <c r="C630" t="s">
        <v>2817</v>
      </c>
      <c r="D630" t="s">
        <v>2818</v>
      </c>
      <c r="E630" t="s">
        <v>474</v>
      </c>
      <c r="F630" t="s">
        <v>2819</v>
      </c>
      <c r="G630" t="s">
        <v>2820</v>
      </c>
      <c r="H630" s="21" t="s">
        <v>2821</v>
      </c>
      <c r="I630" s="85">
        <v>1</v>
      </c>
      <c r="J630" s="85">
        <v>0</v>
      </c>
      <c r="K630" t="s">
        <v>2822</v>
      </c>
      <c r="L630" t="s">
        <v>1201</v>
      </c>
      <c r="M630" t="s">
        <v>3037</v>
      </c>
      <c r="N630" t="str">
        <f>IF(SUM(ckCodingQTable[[#This Row],[NfmlPIs]:[NnonWhtAsnPIs]])&gt;0,"WMD","")</f>
        <v/>
      </c>
      <c r="O630" t="b">
        <f>_xlfn.XOR(IFERROR(MATCH(ckCodingQTable[[#This Row],[st_code]],EpscorTable[],0)&gt;0,FALSE),IFERROR(FIND("9150",ckCodingQTable[[#This Row],[propPRCs]])&gt;0,FALSE))</f>
        <v>0</v>
      </c>
      <c r="P630" s="21" t="b">
        <f>_xlfn.XOR(ckCodingQTable[[#This Row],[wmd]]&lt;&gt;"",IFERROR(FIND("9102",ckCodingQTable[[#This Row],[propPRCs]])&gt;0,FALSE))</f>
        <v>0</v>
      </c>
      <c r="Q630" t="s">
        <v>2988</v>
      </c>
      <c r="S630" s="106">
        <f>S629+(ckCodingQTable[[#This Row],[ILN]]&lt;"M")</f>
        <v>349</v>
      </c>
      <c r="T630" s="21" t="s">
        <v>2863</v>
      </c>
      <c r="U630" t="s">
        <v>2509</v>
      </c>
      <c r="V630" s="7" t="str">
        <f>HYPERLINK("https://www.ejacket.nsf.gov/ej/showProposal.do?ID="&amp;ckCodingQTable[[#This Row],[prop_id]],"eJ")</f>
        <v>eJ</v>
      </c>
      <c r="W630" t="s">
        <v>2825</v>
      </c>
      <c r="X630" t="s">
        <v>2509</v>
      </c>
      <c r="Y630" t="s">
        <v>2510</v>
      </c>
      <c r="Z630" t="s">
        <v>4494</v>
      </c>
      <c r="AA630" t="s">
        <v>612</v>
      </c>
      <c r="AB630" s="109" t="str">
        <f>HYPERLINK("mailto:"&amp;ckCodingQTable[[#This Row],[email]]&amp;"&amp;subject=Your NSF Proposal:  "&amp;ckCodingQTable[[#This Row],[Div]]&amp;" "&amp;ckCodingQTable[[#This Row],[prop_id]], ckCodingQTable[[#This Row],[email]])</f>
        <v>webb@purdue.edu</v>
      </c>
      <c r="AC630" s="30">
        <v>43160</v>
      </c>
      <c r="AD630">
        <v>36</v>
      </c>
      <c r="AE630">
        <v>1</v>
      </c>
      <c r="AG630" s="110">
        <v>1</v>
      </c>
      <c r="AH630" t="s">
        <v>830</v>
      </c>
      <c r="AI630" s="26">
        <v>6</v>
      </c>
      <c r="AJ630" s="22">
        <v>43087.611805555556</v>
      </c>
      <c r="AK630" s="21">
        <v>1</v>
      </c>
      <c r="AL630">
        <v>1</v>
      </c>
      <c r="AN630" s="110">
        <v>1</v>
      </c>
      <c r="AO630" s="110"/>
      <c r="AP630" s="110"/>
      <c r="AQ630" s="110"/>
      <c r="AR630" s="7" t="str">
        <f>HYPERLINK("https://www.ejacket.nsf.gov/ej/showProposal.do?ID="&amp;ckCodingQTable[[#This Row],[prop_id]],"eJ")</f>
        <v>eJ</v>
      </c>
      <c r="AS630" t="s">
        <v>2829</v>
      </c>
      <c r="AT630" t="s">
        <v>5089</v>
      </c>
      <c r="AU630" t="b">
        <f>IF(ckCodingQTable[[#This Row],[ILN]]="N",SUBSTITUTE(AT629," ","")&lt;&gt;SUBSTITUTE(ckCodingQTable[[#This Row],[prop_titl_txt]]," ",""), FALSE)</f>
        <v>0</v>
      </c>
      <c r="AV630">
        <v>0</v>
      </c>
      <c r="AW630" s="13">
        <v>1175130</v>
      </c>
      <c r="AX630" s="13">
        <v>1175130</v>
      </c>
      <c r="AY630" s="13"/>
      <c r="AZ630" s="13"/>
      <c r="BA630" s="13">
        <v>147307</v>
      </c>
      <c r="BB630" s="13"/>
      <c r="BC630">
        <v>6</v>
      </c>
      <c r="BD630">
        <v>12</v>
      </c>
      <c r="BE630">
        <v>12</v>
      </c>
      <c r="BH630">
        <v>0</v>
      </c>
      <c r="BI630">
        <v>0</v>
      </c>
      <c r="BJ630">
        <v>0</v>
      </c>
      <c r="BK630">
        <v>0</v>
      </c>
      <c r="BL630" t="s">
        <v>5090</v>
      </c>
    </row>
    <row r="631" spans="1:64" hidden="1" x14ac:dyDescent="0.35">
      <c r="A631" s="30"/>
      <c r="B631" s="30">
        <v>43005.704861111109</v>
      </c>
      <c r="C631" t="s">
        <v>2868</v>
      </c>
      <c r="D631" t="s">
        <v>2869</v>
      </c>
      <c r="E631" t="s">
        <v>470</v>
      </c>
      <c r="F631" t="s">
        <v>2819</v>
      </c>
      <c r="G631" t="s">
        <v>2820</v>
      </c>
      <c r="H631" s="21" t="s">
        <v>2821</v>
      </c>
      <c r="I631" s="85">
        <v>1</v>
      </c>
      <c r="J631" s="85">
        <v>0</v>
      </c>
      <c r="K631" t="s">
        <v>2902</v>
      </c>
      <c r="L631" t="s">
        <v>1094</v>
      </c>
      <c r="M631" t="s">
        <v>3386</v>
      </c>
      <c r="N631" t="str">
        <f>IF(SUM(ckCodingQTable[[#This Row],[NfmlPIs]:[NnonWhtAsnPIs]])&gt;0,"WMD","")</f>
        <v>WMD</v>
      </c>
      <c r="O631" t="b">
        <f>_xlfn.XOR(IFERROR(MATCH(ckCodingQTable[[#This Row],[st_code]],EpscorTable[],0)&gt;0,FALSE),IFERROR(FIND("9150",ckCodingQTable[[#This Row],[propPRCs]])&gt;0,FALSE))</f>
        <v>0</v>
      </c>
      <c r="P631" s="21" t="b">
        <f>_xlfn.XOR(ckCodingQTable[[#This Row],[wmd]]&lt;&gt;"",IFERROR(FIND("9102",ckCodingQTable[[#This Row],[propPRCs]])&gt;0,FALSE))</f>
        <v>1</v>
      </c>
      <c r="Q631" t="s">
        <v>2903</v>
      </c>
      <c r="S631" s="106">
        <f>S630+(ckCodingQTable[[#This Row],[ILN]]&lt;"M")</f>
        <v>350</v>
      </c>
      <c r="T631" s="21" t="s">
        <v>2863</v>
      </c>
      <c r="U631" t="s">
        <v>2513</v>
      </c>
      <c r="V631" s="7" t="str">
        <f>HYPERLINK("https://www.ejacket.nsf.gov/ej/showProposal.do?ID="&amp;ckCodingQTable[[#This Row],[prop_id]],"eJ")</f>
        <v>eJ</v>
      </c>
      <c r="W631" t="s">
        <v>2871</v>
      </c>
      <c r="X631" t="s">
        <v>2513</v>
      </c>
      <c r="Y631" t="s">
        <v>2514</v>
      </c>
      <c r="Z631" t="s">
        <v>3468</v>
      </c>
      <c r="AA631" t="s">
        <v>545</v>
      </c>
      <c r="AB631" s="109" t="str">
        <f>HYPERLINK("mailto:"&amp;ckCodingQTable[[#This Row],[email]]&amp;"&amp;subject=Your NSF Proposal:  "&amp;ckCodingQTable[[#This Row],[Div]]&amp;" "&amp;ckCodingQTable[[#This Row],[prop_id]], ckCodingQTable[[#This Row],[email]])</f>
        <v>rdq@po.cwru.edu</v>
      </c>
      <c r="AC631" s="30">
        <v>43282</v>
      </c>
      <c r="AD631">
        <v>48</v>
      </c>
      <c r="AG631" s="110"/>
      <c r="AI631" s="26"/>
      <c r="AJ631" s="22"/>
      <c r="AN631" s="110"/>
      <c r="AO631" s="110"/>
      <c r="AP631" s="110"/>
      <c r="AQ631" s="110"/>
      <c r="AR631" s="7" t="str">
        <f>HYPERLINK("https://www.ejacket.nsf.gov/ej/showProposal.do?ID="&amp;ckCodingQTable[[#This Row],[prop_id]],"eJ")</f>
        <v>eJ</v>
      </c>
      <c r="AS631" t="s">
        <v>2829</v>
      </c>
      <c r="AT631" t="s">
        <v>5091</v>
      </c>
      <c r="AU631" t="b">
        <f>IF(ckCodingQTable[[#This Row],[ILN]]="N",SUBSTITUTE(AT630," ","")&lt;&gt;SUBSTITUTE(ckCodingQTable[[#This Row],[prop_titl_txt]]," ",""), FALSE)</f>
        <v>0</v>
      </c>
      <c r="AV631">
        <v>0</v>
      </c>
      <c r="AW631" s="13">
        <v>1198501</v>
      </c>
      <c r="AX631" s="13">
        <v>1198501</v>
      </c>
      <c r="AY631" s="13">
        <v>135000</v>
      </c>
      <c r="AZ631" s="13">
        <v>12000</v>
      </c>
      <c r="BA631" s="13">
        <v>199624</v>
      </c>
      <c r="BB631" s="13"/>
      <c r="BC631">
        <v>4</v>
      </c>
      <c r="BD631">
        <v>12</v>
      </c>
      <c r="BE631">
        <v>9</v>
      </c>
      <c r="BH631">
        <v>0</v>
      </c>
      <c r="BI631">
        <v>1</v>
      </c>
      <c r="BJ631">
        <v>0</v>
      </c>
      <c r="BK631">
        <v>0</v>
      </c>
      <c r="BL631" t="s">
        <v>5092</v>
      </c>
    </row>
    <row r="632" spans="1:64" hidden="1" x14ac:dyDescent="0.35">
      <c r="A632" s="30"/>
      <c r="B632" s="30">
        <v>43005.704861111109</v>
      </c>
      <c r="C632" t="s">
        <v>2817</v>
      </c>
      <c r="D632" t="s">
        <v>2818</v>
      </c>
      <c r="E632" t="s">
        <v>476</v>
      </c>
      <c r="F632" t="s">
        <v>2819</v>
      </c>
      <c r="G632" t="s">
        <v>2820</v>
      </c>
      <c r="H632" s="21" t="s">
        <v>2821</v>
      </c>
      <c r="I632" s="85">
        <v>1</v>
      </c>
      <c r="J632" s="85">
        <v>0</v>
      </c>
      <c r="K632" t="s">
        <v>2822</v>
      </c>
      <c r="L632" t="s">
        <v>727</v>
      </c>
      <c r="M632" t="s">
        <v>2823</v>
      </c>
      <c r="N632" t="str">
        <f>IF(SUM(ckCodingQTable[[#This Row],[NfmlPIs]:[NnonWhtAsnPIs]])&gt;0,"WMD","")</f>
        <v/>
      </c>
      <c r="O632" t="b">
        <f>_xlfn.XOR(IFERROR(MATCH(ckCodingQTable[[#This Row],[st_code]],EpscorTable[],0)&gt;0,FALSE),IFERROR(FIND("9150",ckCodingQTable[[#This Row],[propPRCs]])&gt;0,FALSE))</f>
        <v>0</v>
      </c>
      <c r="P632" s="21" t="b">
        <f>_xlfn.XOR(ckCodingQTable[[#This Row],[wmd]]&lt;&gt;"",IFERROR(FIND("9102",ckCodingQTable[[#This Row],[propPRCs]])&gt;0,FALSE))</f>
        <v>0</v>
      </c>
      <c r="Q632" t="s">
        <v>2832</v>
      </c>
      <c r="S632" s="106">
        <f>S631+(ckCodingQTable[[#This Row],[ILN]]&lt;"M")</f>
        <v>351</v>
      </c>
      <c r="T632" s="21" t="s">
        <v>2863</v>
      </c>
      <c r="U632" t="s">
        <v>2516</v>
      </c>
      <c r="V632" s="7" t="str">
        <f>HYPERLINK("https://www.ejacket.nsf.gov/ej/showProposal.do?ID="&amp;ckCodingQTable[[#This Row],[prop_id]],"eJ")</f>
        <v>eJ</v>
      </c>
      <c r="W632" t="s">
        <v>2825</v>
      </c>
      <c r="X632" t="s">
        <v>2516</v>
      </c>
      <c r="Y632" t="s">
        <v>2517</v>
      </c>
      <c r="Z632" t="s">
        <v>5093</v>
      </c>
      <c r="AA632" t="s">
        <v>3081</v>
      </c>
      <c r="AB632" s="109" t="str">
        <f>HYPERLINK("mailto:"&amp;ckCodingQTable[[#This Row],[email]]&amp;"&amp;subject=Your NSF Proposal:  "&amp;ckCodingQTable[[#This Row],[Div]]&amp;" "&amp;ckCodingQTable[[#This Row],[prop_id]], ckCodingQTable[[#This Row],[email]])</f>
        <v>swarat@rice.edu</v>
      </c>
      <c r="AC632" s="30">
        <v>43313</v>
      </c>
      <c r="AD632">
        <v>36</v>
      </c>
      <c r="AE632">
        <v>1</v>
      </c>
      <c r="AG632" s="110">
        <v>1</v>
      </c>
      <c r="AH632" t="s">
        <v>5094</v>
      </c>
      <c r="AI632" s="26">
        <v>6.75</v>
      </c>
      <c r="AJ632" s="22">
        <v>43076.365277777775</v>
      </c>
      <c r="AK632" s="21">
        <v>1</v>
      </c>
      <c r="AL632">
        <v>4</v>
      </c>
      <c r="AN632" s="110">
        <v>4</v>
      </c>
      <c r="AO632" s="110"/>
      <c r="AP632" s="110"/>
      <c r="AQ632" s="110"/>
      <c r="AR632" s="7" t="str">
        <f>HYPERLINK("https://www.ejacket.nsf.gov/ej/showProposal.do?ID="&amp;ckCodingQTable[[#This Row],[prop_id]],"eJ")</f>
        <v>eJ</v>
      </c>
      <c r="AS632" t="s">
        <v>2829</v>
      </c>
      <c r="AT632" t="s">
        <v>5095</v>
      </c>
      <c r="AU632" t="b">
        <f>IF(ckCodingQTable[[#This Row],[ILN]]="N",SUBSTITUTE(AT631," ","")&lt;&gt;SUBSTITUTE(ckCodingQTable[[#This Row],[prop_titl_txt]]," ",""), FALSE)</f>
        <v>0</v>
      </c>
      <c r="AV632">
        <v>0</v>
      </c>
      <c r="AW632" s="13">
        <v>1200000</v>
      </c>
      <c r="AX632" s="13">
        <v>1200000</v>
      </c>
      <c r="AY632" s="13"/>
      <c r="AZ632" s="13"/>
      <c r="BA632" s="13">
        <v>231818</v>
      </c>
      <c r="BB632" s="13"/>
      <c r="BC632">
        <v>7</v>
      </c>
      <c r="BD632">
        <v>6</v>
      </c>
      <c r="BE632">
        <v>6</v>
      </c>
      <c r="BH632">
        <v>0</v>
      </c>
      <c r="BI632">
        <v>0</v>
      </c>
      <c r="BJ632">
        <v>0</v>
      </c>
      <c r="BK632">
        <v>0</v>
      </c>
      <c r="BL632" t="s">
        <v>5096</v>
      </c>
    </row>
    <row r="633" spans="1:64" hidden="1" x14ac:dyDescent="0.35">
      <c r="A633" s="30"/>
      <c r="B633" s="30">
        <v>43005.704861111109</v>
      </c>
      <c r="C633" t="s">
        <v>2868</v>
      </c>
      <c r="D633" t="s">
        <v>2869</v>
      </c>
      <c r="E633" t="s">
        <v>468</v>
      </c>
      <c r="F633" t="s">
        <v>2819</v>
      </c>
      <c r="G633" t="s">
        <v>2820</v>
      </c>
      <c r="H633" s="21" t="s">
        <v>2821</v>
      </c>
      <c r="I633" s="85">
        <v>1</v>
      </c>
      <c r="J633" s="85">
        <v>0</v>
      </c>
      <c r="K633" t="s">
        <v>2911</v>
      </c>
      <c r="L633" t="s">
        <v>807</v>
      </c>
      <c r="M633" t="s">
        <v>2972</v>
      </c>
      <c r="N633" t="str">
        <f>IF(SUM(ckCodingQTable[[#This Row],[NfmlPIs]:[NnonWhtAsnPIs]])&gt;0,"WMD","")</f>
        <v>WMD</v>
      </c>
      <c r="O633" t="b">
        <f>_xlfn.XOR(IFERROR(MATCH(ckCodingQTable[[#This Row],[st_code]],EpscorTable[],0)&gt;0,FALSE),IFERROR(FIND("9150",ckCodingQTable[[#This Row],[propPRCs]])&gt;0,FALSE))</f>
        <v>0</v>
      </c>
      <c r="P633" s="21" t="b">
        <f>_xlfn.XOR(ckCodingQTable[[#This Row],[wmd]]&lt;&gt;"",IFERROR(FIND("9102",ckCodingQTable[[#This Row],[propPRCs]])&gt;0,FALSE))</f>
        <v>1</v>
      </c>
      <c r="Q633" t="s">
        <v>468</v>
      </c>
      <c r="S633" s="106">
        <f>S632+(ckCodingQTable[[#This Row],[ILN]]&lt;"M")</f>
        <v>352</v>
      </c>
      <c r="T633" s="21" t="s">
        <v>2824</v>
      </c>
      <c r="U633" t="s">
        <v>2527</v>
      </c>
      <c r="V633" s="7" t="str">
        <f>HYPERLINK("https://www.ejacket.nsf.gov/ej/showProposal.do?ID="&amp;ckCodingQTable[[#This Row],[prop_id]],"eJ")</f>
        <v>eJ</v>
      </c>
      <c r="W633" t="s">
        <v>2871</v>
      </c>
      <c r="X633" t="s">
        <v>2527</v>
      </c>
      <c r="Y633" t="s">
        <v>2528</v>
      </c>
      <c r="Z633" t="s">
        <v>5097</v>
      </c>
      <c r="AA633" t="s">
        <v>3620</v>
      </c>
      <c r="AB633" s="109" t="str">
        <f>HYPERLINK("mailto:"&amp;ckCodingQTable[[#This Row],[email]]&amp;"&amp;subject=Your NSF Proposal:  "&amp;ckCodingQTable[[#This Row],[Div]]&amp;" "&amp;ckCodingQTable[[#This Row],[prop_id]], ckCodingQTable[[#This Row],[email]])</f>
        <v>sim@rpi.edu</v>
      </c>
      <c r="AC633" s="30">
        <v>43466</v>
      </c>
      <c r="AD633">
        <v>48</v>
      </c>
      <c r="AG633" s="110"/>
      <c r="AI633" s="26"/>
      <c r="AJ633" s="22"/>
      <c r="AN633" s="110"/>
      <c r="AO633" s="110"/>
      <c r="AP633" s="110"/>
      <c r="AQ633" s="110"/>
      <c r="AR633" s="7" t="str">
        <f>HYPERLINK("https://www.ejacket.nsf.gov/ej/showProposal.do?ID="&amp;ckCodingQTable[[#This Row],[prop_id]],"eJ")</f>
        <v>eJ</v>
      </c>
      <c r="AS633" t="s">
        <v>2829</v>
      </c>
      <c r="AT633" t="s">
        <v>5098</v>
      </c>
      <c r="AU633" t="b">
        <f>IF(ckCodingQTable[[#This Row],[ILN]]="N",SUBSTITUTE(AT632," ","")&lt;&gt;SUBSTITUTE(ckCodingQTable[[#This Row],[prop_titl_txt]]," ",""), FALSE)</f>
        <v>0</v>
      </c>
      <c r="AV633">
        <v>0</v>
      </c>
      <c r="AW633" s="13">
        <v>552251</v>
      </c>
      <c r="AX633" s="13">
        <v>552251</v>
      </c>
      <c r="AY633" s="13"/>
      <c r="AZ633" s="13">
        <v>12000</v>
      </c>
      <c r="BA633" s="13"/>
      <c r="BB633" s="13"/>
      <c r="BC633">
        <v>4</v>
      </c>
      <c r="BD633">
        <v>4</v>
      </c>
      <c r="BE633">
        <v>2</v>
      </c>
      <c r="BF633">
        <v>3.6</v>
      </c>
      <c r="BH633">
        <v>2</v>
      </c>
      <c r="BI633">
        <v>0</v>
      </c>
      <c r="BJ633">
        <v>0</v>
      </c>
      <c r="BK633">
        <v>0</v>
      </c>
      <c r="BL633" t="s">
        <v>5099</v>
      </c>
    </row>
    <row r="634" spans="1:64" hidden="1" x14ac:dyDescent="0.35">
      <c r="A634" s="30"/>
      <c r="B634" s="30">
        <v>43005.672222222223</v>
      </c>
      <c r="C634" t="s">
        <v>2868</v>
      </c>
      <c r="D634" t="s">
        <v>2869</v>
      </c>
      <c r="E634" t="s">
        <v>468</v>
      </c>
      <c r="F634" t="s">
        <v>2819</v>
      </c>
      <c r="G634" t="s">
        <v>2820</v>
      </c>
      <c r="H634" s="21" t="s">
        <v>2821</v>
      </c>
      <c r="I634" s="85">
        <v>1</v>
      </c>
      <c r="J634" s="85">
        <v>0</v>
      </c>
      <c r="K634" t="s">
        <v>2911</v>
      </c>
      <c r="L634" t="s">
        <v>807</v>
      </c>
      <c r="M634" t="s">
        <v>3098</v>
      </c>
      <c r="N634" t="str">
        <f>IF(SUM(ckCodingQTable[[#This Row],[NfmlPIs]:[NnonWhtAsnPIs]])&gt;0,"WMD","")</f>
        <v>WMD</v>
      </c>
      <c r="O634" t="b">
        <f>_xlfn.XOR(IFERROR(MATCH(ckCodingQTable[[#This Row],[st_code]],EpscorTable[],0)&gt;0,FALSE),IFERROR(FIND("9150",ckCodingQTable[[#This Row],[propPRCs]])&gt;0,FALSE))</f>
        <v>0</v>
      </c>
      <c r="P634" s="21" t="b">
        <f>_xlfn.XOR(ckCodingQTable[[#This Row],[wmd]]&lt;&gt;"",IFERROR(FIND("9102",ckCodingQTable[[#This Row],[propPRCs]])&gt;0,FALSE))</f>
        <v>1</v>
      </c>
      <c r="Q634" t="s">
        <v>468</v>
      </c>
      <c r="S634" s="106">
        <f>S633+(ckCodingQTable[[#This Row],[ILN]]&lt;"M")</f>
        <v>352</v>
      </c>
      <c r="T634" s="21" t="s">
        <v>2834</v>
      </c>
      <c r="U634" t="s">
        <v>2527</v>
      </c>
      <c r="V634" s="7" t="str">
        <f>HYPERLINK("https://www.ejacket.nsf.gov/ej/showProposal.do?ID="&amp;ckCodingQTable[[#This Row],[prop_id]],"eJ")</f>
        <v>eJ</v>
      </c>
      <c r="W634" t="s">
        <v>2871</v>
      </c>
      <c r="X634" t="s">
        <v>5100</v>
      </c>
      <c r="Y634" t="s">
        <v>962</v>
      </c>
      <c r="Z634" t="s">
        <v>5101</v>
      </c>
      <c r="AA634" t="s">
        <v>644</v>
      </c>
      <c r="AB634" s="109" t="str">
        <f>HYPERLINK("mailto:"&amp;ckCodingQTable[[#This Row],[email]]&amp;"&amp;subject=Your NSF Proposal:  "&amp;ckCodingQTable[[#This Row],[Div]]&amp;" "&amp;ckCodingQTable[[#This Row],[prop_id]], ckCodingQTable[[#This Row],[email]])</f>
        <v>yyang4@stevens.edu</v>
      </c>
      <c r="AC634" s="30">
        <v>43344</v>
      </c>
      <c r="AD634">
        <v>48</v>
      </c>
      <c r="AG634" s="110"/>
      <c r="AI634" s="26"/>
      <c r="AJ634" s="22"/>
      <c r="AN634" s="110"/>
      <c r="AO634" s="110"/>
      <c r="AP634" s="110"/>
      <c r="AQ634" s="110"/>
      <c r="AR634" s="7" t="str">
        <f>HYPERLINK("https://www.ejacket.nsf.gov/ej/showProposal.do?ID="&amp;ckCodingQTable[[#This Row],[prop_id]],"eJ")</f>
        <v>eJ</v>
      </c>
      <c r="AS634" t="s">
        <v>2829</v>
      </c>
      <c r="AT634" t="s">
        <v>5098</v>
      </c>
      <c r="AU634" t="b">
        <f>IF(ckCodingQTable[[#This Row],[ILN]]="N",SUBSTITUTE(AT633," ","")&lt;&gt;SUBSTITUTE(ckCodingQTable[[#This Row],[prop_titl_txt]]," ",""), FALSE)</f>
        <v>0</v>
      </c>
      <c r="AV634">
        <v>0</v>
      </c>
      <c r="AW634" s="13">
        <v>408914</v>
      </c>
      <c r="AX634" s="13">
        <v>408914</v>
      </c>
      <c r="AY634" s="13"/>
      <c r="AZ634" s="13">
        <v>26000</v>
      </c>
      <c r="BA634" s="13"/>
      <c r="BB634" s="13"/>
      <c r="BC634">
        <v>4</v>
      </c>
      <c r="BD634">
        <v>4</v>
      </c>
      <c r="BE634">
        <v>4</v>
      </c>
      <c r="BH634">
        <v>2</v>
      </c>
      <c r="BI634">
        <v>0</v>
      </c>
      <c r="BJ634">
        <v>0</v>
      </c>
      <c r="BK634">
        <v>0</v>
      </c>
      <c r="BL634" t="s">
        <v>5102</v>
      </c>
    </row>
    <row r="635" spans="1:64" hidden="1" x14ac:dyDescent="0.35">
      <c r="A635" s="30"/>
      <c r="B635" s="30">
        <v>43005.705555555556</v>
      </c>
      <c r="C635" t="s">
        <v>2868</v>
      </c>
      <c r="D635" t="s">
        <v>2869</v>
      </c>
      <c r="E635" t="s">
        <v>466</v>
      </c>
      <c r="F635" t="s">
        <v>2819</v>
      </c>
      <c r="G635" t="s">
        <v>2820</v>
      </c>
      <c r="H635" s="21" t="s">
        <v>2821</v>
      </c>
      <c r="I635" s="85">
        <v>1</v>
      </c>
      <c r="J635" s="85">
        <v>0</v>
      </c>
      <c r="K635" t="s">
        <v>2883</v>
      </c>
      <c r="L635" t="s">
        <v>811</v>
      </c>
      <c r="M635" t="s">
        <v>2972</v>
      </c>
      <c r="N635" t="str">
        <f>IF(SUM(ckCodingQTable[[#This Row],[NfmlPIs]:[NnonWhtAsnPIs]])&gt;0,"WMD","")</f>
        <v/>
      </c>
      <c r="O635" t="b">
        <f>_xlfn.XOR(IFERROR(MATCH(ckCodingQTable[[#This Row],[st_code]],EpscorTable[],0)&gt;0,FALSE),IFERROR(FIND("9150",ckCodingQTable[[#This Row],[propPRCs]])&gt;0,FALSE))</f>
        <v>0</v>
      </c>
      <c r="P635" s="21" t="b">
        <f>_xlfn.XOR(ckCodingQTable[[#This Row],[wmd]]&lt;&gt;"",IFERROR(FIND("9102",ckCodingQTable[[#This Row],[propPRCs]])&gt;0,FALSE))</f>
        <v>0</v>
      </c>
      <c r="Q635" t="s">
        <v>2884</v>
      </c>
      <c r="S635" s="106">
        <f>S634+(ckCodingQTable[[#This Row],[ILN]]&lt;"M")</f>
        <v>353</v>
      </c>
      <c r="T635" s="21" t="s">
        <v>2824</v>
      </c>
      <c r="U635" t="s">
        <v>2530</v>
      </c>
      <c r="V635" s="7" t="str">
        <f>HYPERLINK("https://www.ejacket.nsf.gov/ej/showProposal.do?ID="&amp;ckCodingQTable[[#This Row],[prop_id]],"eJ")</f>
        <v>eJ</v>
      </c>
      <c r="W635" t="s">
        <v>2871</v>
      </c>
      <c r="X635" t="s">
        <v>2530</v>
      </c>
      <c r="Y635" t="s">
        <v>2531</v>
      </c>
      <c r="Z635" t="s">
        <v>3807</v>
      </c>
      <c r="AA635" t="s">
        <v>553</v>
      </c>
      <c r="AB635" s="109" t="str">
        <f>HYPERLINK("mailto:"&amp;ckCodingQTable[[#This Row],[email]]&amp;"&amp;subject=Your NSF Proposal:  "&amp;ckCodingQTable[[#This Row],[Div]]&amp;" "&amp;ckCodingQTable[[#This Row],[prop_id]], ckCodingQTable[[#This Row],[email]])</f>
        <v>mor.naaman@cornell.edu</v>
      </c>
      <c r="AC635" s="30">
        <v>43344</v>
      </c>
      <c r="AD635">
        <v>48</v>
      </c>
      <c r="AE635">
        <v>1</v>
      </c>
      <c r="AG635" s="110">
        <v>1</v>
      </c>
      <c r="AH635" t="s">
        <v>2865</v>
      </c>
      <c r="AI635" s="26">
        <v>6</v>
      </c>
      <c r="AJ635" s="22">
        <v>43083.745138888888</v>
      </c>
      <c r="AL635">
        <v>4</v>
      </c>
      <c r="AN635" s="110">
        <v>4</v>
      </c>
      <c r="AO635" s="110"/>
      <c r="AP635" s="110"/>
      <c r="AQ635" s="110"/>
      <c r="AR635" s="7" t="str">
        <f>HYPERLINK("https://www.ejacket.nsf.gov/ej/showProposal.do?ID="&amp;ckCodingQTable[[#This Row],[prop_id]],"eJ")</f>
        <v>eJ</v>
      </c>
      <c r="AS635" t="s">
        <v>2829</v>
      </c>
      <c r="AT635" t="s">
        <v>5103</v>
      </c>
      <c r="AU635" t="b">
        <f>IF(ckCodingQTable[[#This Row],[ILN]]="N",SUBSTITUTE(AT634," ","")&lt;&gt;SUBSTITUTE(ckCodingQTable[[#This Row],[prop_titl_txt]]," ",""), FALSE)</f>
        <v>0</v>
      </c>
      <c r="AV635">
        <v>0</v>
      </c>
      <c r="AW635" s="13">
        <v>1010720</v>
      </c>
      <c r="AX635" s="13">
        <v>1010720</v>
      </c>
      <c r="AY635" s="13">
        <v>15000</v>
      </c>
      <c r="AZ635" s="13"/>
      <c r="BA635" s="13"/>
      <c r="BB635" s="13"/>
      <c r="BC635">
        <v>9</v>
      </c>
      <c r="BD635">
        <v>12</v>
      </c>
      <c r="BE635">
        <v>3.75</v>
      </c>
      <c r="BH635">
        <v>0</v>
      </c>
      <c r="BI635">
        <v>0</v>
      </c>
      <c r="BJ635">
        <v>0</v>
      </c>
      <c r="BK635">
        <v>0</v>
      </c>
      <c r="BL635" t="s">
        <v>5104</v>
      </c>
    </row>
    <row r="636" spans="1:64" hidden="1" x14ac:dyDescent="0.35">
      <c r="A636" s="30"/>
      <c r="B636" s="30">
        <v>43005.695138888892</v>
      </c>
      <c r="C636" t="s">
        <v>2868</v>
      </c>
      <c r="D636" t="s">
        <v>2869</v>
      </c>
      <c r="E636" t="s">
        <v>466</v>
      </c>
      <c r="F636" t="s">
        <v>2819</v>
      </c>
      <c r="G636" t="s">
        <v>2820</v>
      </c>
      <c r="H636" s="21" t="s">
        <v>2821</v>
      </c>
      <c r="I636" s="85">
        <v>1</v>
      </c>
      <c r="J636" s="85">
        <v>0</v>
      </c>
      <c r="K636" t="s">
        <v>2883</v>
      </c>
      <c r="L636" t="s">
        <v>811</v>
      </c>
      <c r="M636" t="s">
        <v>2972</v>
      </c>
      <c r="N636" t="str">
        <f>IF(SUM(ckCodingQTable[[#This Row],[NfmlPIs]:[NnonWhtAsnPIs]])&gt;0,"WMD","")</f>
        <v>WMD</v>
      </c>
      <c r="O636" t="b">
        <f>_xlfn.XOR(IFERROR(MATCH(ckCodingQTable[[#This Row],[st_code]],EpscorTable[],0)&gt;0,FALSE),IFERROR(FIND("9150",ckCodingQTable[[#This Row],[propPRCs]])&gt;0,FALSE))</f>
        <v>0</v>
      </c>
      <c r="P636" s="21" t="b">
        <f>_xlfn.XOR(ckCodingQTable[[#This Row],[wmd]]&lt;&gt;"",IFERROR(FIND("9102",ckCodingQTable[[#This Row],[propPRCs]])&gt;0,FALSE))</f>
        <v>1</v>
      </c>
      <c r="Q636" t="s">
        <v>2884</v>
      </c>
      <c r="S636" s="106">
        <f>S635+(ckCodingQTable[[#This Row],[ILN]]&lt;"M")</f>
        <v>353</v>
      </c>
      <c r="T636" s="21" t="s">
        <v>2834</v>
      </c>
      <c r="U636" t="s">
        <v>2530</v>
      </c>
      <c r="V636" s="7" t="str">
        <f>HYPERLINK("https://www.ejacket.nsf.gov/ej/showProposal.do?ID="&amp;ckCodingQTable[[#This Row],[prop_id]],"eJ")</f>
        <v>eJ</v>
      </c>
      <c r="W636" t="s">
        <v>2871</v>
      </c>
      <c r="X636" t="s">
        <v>5105</v>
      </c>
      <c r="Y636" t="s">
        <v>5106</v>
      </c>
      <c r="Z636" t="s">
        <v>5107</v>
      </c>
      <c r="AA636" t="s">
        <v>2976</v>
      </c>
      <c r="AB636" s="109" t="str">
        <f>HYPERLINK("mailto:"&amp;ckCodingQTable[[#This Row],[email]]&amp;"&amp;subject=Your NSF Proposal:  "&amp;ckCodingQTable[[#This Row],[Div]]&amp;" "&amp;ckCodingQTable[[#This Row],[prop_id]], ckCodingQTable[[#This Row],[email]])</f>
        <v>sem2196@columbia.edu</v>
      </c>
      <c r="AC636" s="30">
        <v>43344</v>
      </c>
      <c r="AD636">
        <v>48</v>
      </c>
      <c r="AG636" s="110"/>
      <c r="AI636" s="26"/>
      <c r="AJ636" s="22"/>
      <c r="AN636" s="110"/>
      <c r="AO636" s="110"/>
      <c r="AP636" s="110"/>
      <c r="AQ636" s="110"/>
      <c r="AR636" s="7" t="str">
        <f>HYPERLINK("https://www.ejacket.nsf.gov/ej/showProposal.do?ID="&amp;ckCodingQTable[[#This Row],[prop_id]],"eJ")</f>
        <v>eJ</v>
      </c>
      <c r="AS636" t="s">
        <v>2829</v>
      </c>
      <c r="AT636" t="s">
        <v>5103</v>
      </c>
      <c r="AU636" t="b">
        <f>IF(ckCodingQTable[[#This Row],[ILN]]="N",SUBSTITUTE(AT635," ","")&lt;&gt;SUBSTITUTE(ckCodingQTable[[#This Row],[prop_titl_txt]]," ",""), FALSE)</f>
        <v>0</v>
      </c>
      <c r="AV636">
        <v>0</v>
      </c>
      <c r="AW636" s="13">
        <v>198880</v>
      </c>
      <c r="AX636" s="13">
        <v>198880</v>
      </c>
      <c r="AY636" s="13"/>
      <c r="AZ636" s="13">
        <v>10000</v>
      </c>
      <c r="BA636" s="13"/>
      <c r="BB636" s="13"/>
      <c r="BC636">
        <v>3</v>
      </c>
      <c r="BD636">
        <v>8</v>
      </c>
      <c r="BE636">
        <v>0.66</v>
      </c>
      <c r="BH636">
        <v>2</v>
      </c>
      <c r="BI636">
        <v>0</v>
      </c>
      <c r="BJ636">
        <v>0</v>
      </c>
      <c r="BK636">
        <v>0</v>
      </c>
      <c r="BL636" t="s">
        <v>5108</v>
      </c>
    </row>
    <row r="637" spans="1:64" hidden="1" x14ac:dyDescent="0.35">
      <c r="A637" s="30"/>
      <c r="B637" s="30">
        <v>43005.705555555556</v>
      </c>
      <c r="C637" t="s">
        <v>2839</v>
      </c>
      <c r="D637" t="s">
        <v>2840</v>
      </c>
      <c r="E637" t="s">
        <v>462</v>
      </c>
      <c r="F637" t="s">
        <v>2819</v>
      </c>
      <c r="G637" t="s">
        <v>2820</v>
      </c>
      <c r="H637" s="21" t="s">
        <v>2821</v>
      </c>
      <c r="I637" s="85">
        <v>1</v>
      </c>
      <c r="J637" s="85">
        <v>0</v>
      </c>
      <c r="L637" t="s">
        <v>1032</v>
      </c>
      <c r="M637" t="s">
        <v>2833</v>
      </c>
      <c r="N637" t="str">
        <f>IF(SUM(ckCodingQTable[[#This Row],[NfmlPIs]:[NnonWhtAsnPIs]])&gt;0,"WMD","")</f>
        <v>WMD</v>
      </c>
      <c r="O637" t="b">
        <f>_xlfn.XOR(IFERROR(MATCH(ckCodingQTable[[#This Row],[st_code]],EpscorTable[],0)&gt;0,FALSE),IFERROR(FIND("9150",ckCodingQTable[[#This Row],[propPRCs]])&gt;0,FALSE))</f>
        <v>0</v>
      </c>
      <c r="P637" s="21" t="b">
        <f>_xlfn.XOR(ckCodingQTable[[#This Row],[wmd]]&lt;&gt;"",IFERROR(FIND("9102",ckCodingQTable[[#This Row],[propPRCs]])&gt;0,FALSE))</f>
        <v>1</v>
      </c>
      <c r="Q637" t="s">
        <v>485</v>
      </c>
      <c r="S637" s="106">
        <f>S636+(ckCodingQTable[[#This Row],[ILN]]&lt;"M")</f>
        <v>354</v>
      </c>
      <c r="T637" s="21" t="s">
        <v>2863</v>
      </c>
      <c r="U637" t="s">
        <v>2537</v>
      </c>
      <c r="V637" s="7" t="str">
        <f>HYPERLINK("https://www.ejacket.nsf.gov/ej/showProposal.do?ID="&amp;ckCodingQTable[[#This Row],[prop_id]],"eJ")</f>
        <v>eJ</v>
      </c>
      <c r="W637" t="s">
        <v>2841</v>
      </c>
      <c r="X637" t="s">
        <v>2537</v>
      </c>
      <c r="Y637" t="s">
        <v>1026</v>
      </c>
      <c r="Z637" t="s">
        <v>2928</v>
      </c>
      <c r="AA637" t="s">
        <v>542</v>
      </c>
      <c r="AB637" s="109" t="str">
        <f>HYPERLINK("mailto:"&amp;ckCodingQTable[[#This Row],[email]]&amp;"&amp;subject=Your NSF Proposal:  "&amp;ckCodingQTable[[#This Row],[Div]]&amp;" "&amp;ckCodingQTable[[#This Row],[prop_id]], ckCodingQTable[[#This Row],[email]])</f>
        <v>jia.zhang@sv.cmu.edu</v>
      </c>
      <c r="AC637" s="30">
        <v>43160</v>
      </c>
      <c r="AD637">
        <v>48</v>
      </c>
      <c r="AG637" s="110"/>
      <c r="AI637" s="26"/>
      <c r="AJ637" s="22"/>
      <c r="AN637" s="110"/>
      <c r="AO637" s="110"/>
      <c r="AP637" s="110"/>
      <c r="AQ637" s="110"/>
      <c r="AR637" s="7" t="str">
        <f>HYPERLINK("https://www.ejacket.nsf.gov/ej/showProposal.do?ID="&amp;ckCodingQTable[[#This Row],[prop_id]],"eJ")</f>
        <v>eJ</v>
      </c>
      <c r="AS637" t="s">
        <v>2829</v>
      </c>
      <c r="AT637" t="s">
        <v>5109</v>
      </c>
      <c r="AU637" t="b">
        <f>IF(ckCodingQTable[[#This Row],[ILN]]="N",SUBSTITUTE(AT636," ","")&lt;&gt;SUBSTITUTE(ckCodingQTable[[#This Row],[prop_titl_txt]]," ",""), FALSE)</f>
        <v>0</v>
      </c>
      <c r="AV637">
        <v>0</v>
      </c>
      <c r="AW637" s="13">
        <v>1197435</v>
      </c>
      <c r="AX637" s="13">
        <v>1197435</v>
      </c>
      <c r="AY637" s="13"/>
      <c r="AZ637" s="13"/>
      <c r="BA637" s="13"/>
      <c r="BB637" s="13"/>
      <c r="BC637">
        <v>16</v>
      </c>
      <c r="BD637">
        <v>4</v>
      </c>
      <c r="BE637">
        <v>4</v>
      </c>
      <c r="BH637">
        <v>2</v>
      </c>
      <c r="BI637">
        <v>0</v>
      </c>
      <c r="BJ637">
        <v>0</v>
      </c>
      <c r="BK637">
        <v>0</v>
      </c>
      <c r="BL637" t="s">
        <v>5110</v>
      </c>
    </row>
    <row r="638" spans="1:64" hidden="1" x14ac:dyDescent="0.35">
      <c r="A638" s="30"/>
      <c r="B638" s="30">
        <v>43005.706944444442</v>
      </c>
      <c r="C638" t="s">
        <v>2839</v>
      </c>
      <c r="D638" t="s">
        <v>2840</v>
      </c>
      <c r="E638" t="s">
        <v>464</v>
      </c>
      <c r="F638" t="s">
        <v>2819</v>
      </c>
      <c r="G638" t="s">
        <v>2820</v>
      </c>
      <c r="H638" s="21" t="s">
        <v>2821</v>
      </c>
      <c r="I638" s="85">
        <v>0</v>
      </c>
      <c r="J638" s="85">
        <v>0</v>
      </c>
      <c r="L638" t="s">
        <v>1119</v>
      </c>
      <c r="M638" t="s">
        <v>3914</v>
      </c>
      <c r="N638" t="str">
        <f>IF(SUM(ckCodingQTable[[#This Row],[NfmlPIs]:[NnonWhtAsnPIs]])&gt;0,"WMD","")</f>
        <v/>
      </c>
      <c r="O638" t="b">
        <f>_xlfn.XOR(IFERROR(MATCH(ckCodingQTable[[#This Row],[st_code]],EpscorTable[],0)&gt;0,FALSE),IFERROR(FIND("9150",ckCodingQTable[[#This Row],[propPRCs]])&gt;0,FALSE))</f>
        <v>0</v>
      </c>
      <c r="P638" s="21" t="b">
        <f>_xlfn.XOR(ckCodingQTable[[#This Row],[wmd]]&lt;&gt;"",IFERROR(FIND("9102",ckCodingQTable[[#This Row],[propPRCs]])&gt;0,FALSE))</f>
        <v>0</v>
      </c>
      <c r="S638" s="106">
        <f>S637+(ckCodingQTable[[#This Row],[ILN]]&lt;"M")</f>
        <v>355</v>
      </c>
      <c r="T638" s="21" t="s">
        <v>2824</v>
      </c>
      <c r="U638" t="s">
        <v>5111</v>
      </c>
      <c r="V638" s="7" t="str">
        <f>HYPERLINK("https://www.ejacket.nsf.gov/ej/showProposal.do?ID="&amp;ckCodingQTable[[#This Row],[prop_id]],"eJ")</f>
        <v>eJ</v>
      </c>
      <c r="W638" t="s">
        <v>2841</v>
      </c>
      <c r="X638" t="s">
        <v>5111</v>
      </c>
      <c r="Y638" t="s">
        <v>5112</v>
      </c>
      <c r="Z638" t="s">
        <v>3488</v>
      </c>
      <c r="AA638" t="s">
        <v>3918</v>
      </c>
      <c r="AB638" s="109" t="str">
        <f>HYPERLINK("mailto:"&amp;ckCodingQTable[[#This Row],[email]]&amp;"&amp;subject=Your NSF Proposal:  "&amp;ckCodingQTable[[#This Row],[Div]]&amp;" "&amp;ckCodingQTable[[#This Row],[prop_id]], ckCodingQTable[[#This Row],[email]])</f>
        <v>tianhe@cs.umn.edu</v>
      </c>
      <c r="AC638" s="30">
        <v>43191</v>
      </c>
      <c r="AD638">
        <v>48</v>
      </c>
      <c r="AG638" s="110"/>
      <c r="AI638" s="26"/>
      <c r="AJ638" s="22"/>
      <c r="AN638" s="110"/>
      <c r="AO638" s="110"/>
      <c r="AP638" s="110"/>
      <c r="AQ638" s="110"/>
      <c r="AR638" s="7" t="str">
        <f>HYPERLINK("https://www.ejacket.nsf.gov/ej/showProposal.do?ID="&amp;ckCodingQTable[[#This Row],[prop_id]],"eJ")</f>
        <v>eJ</v>
      </c>
      <c r="AS638" t="s">
        <v>2829</v>
      </c>
      <c r="AT638" t="s">
        <v>5113</v>
      </c>
      <c r="AU638" t="b">
        <f>IF(ckCodingQTable[[#This Row],[ILN]]="N",SUBSTITUTE(AT637," ","")&lt;&gt;SUBSTITUTE(ckCodingQTable[[#This Row],[prop_titl_txt]]," ",""), FALSE)</f>
        <v>0</v>
      </c>
      <c r="AV638">
        <v>0</v>
      </c>
      <c r="AW638" s="13">
        <v>850000</v>
      </c>
      <c r="AX638" s="13">
        <v>850000</v>
      </c>
      <c r="AY638" s="13"/>
      <c r="AZ638" s="13">
        <v>48000</v>
      </c>
      <c r="BA638" s="13"/>
      <c r="BB638" s="13"/>
      <c r="BC638">
        <v>8</v>
      </c>
      <c r="BD638">
        <v>4</v>
      </c>
      <c r="BE638">
        <v>4</v>
      </c>
      <c r="BH638">
        <v>0</v>
      </c>
      <c r="BI638">
        <v>0</v>
      </c>
      <c r="BJ638">
        <v>0</v>
      </c>
      <c r="BK638">
        <v>0</v>
      </c>
      <c r="BL638" t="s">
        <v>5114</v>
      </c>
    </row>
    <row r="639" spans="1:64" hidden="1" x14ac:dyDescent="0.35">
      <c r="A639" s="30"/>
      <c r="B639" s="30">
        <v>43005.488888888889</v>
      </c>
      <c r="C639" t="s">
        <v>2839</v>
      </c>
      <c r="D639" t="s">
        <v>2840</v>
      </c>
      <c r="E639" t="s">
        <v>464</v>
      </c>
      <c r="F639" t="s">
        <v>2819</v>
      </c>
      <c r="G639" t="s">
        <v>2820</v>
      </c>
      <c r="H639" s="21" t="s">
        <v>2821</v>
      </c>
      <c r="I639" s="85">
        <v>0</v>
      </c>
      <c r="J639" s="85">
        <v>0</v>
      </c>
      <c r="L639" t="s">
        <v>1119</v>
      </c>
      <c r="M639" t="s">
        <v>2856</v>
      </c>
      <c r="N639" t="str">
        <f>IF(SUM(ckCodingQTable[[#This Row],[NfmlPIs]:[NnonWhtAsnPIs]])&gt;0,"WMD","")</f>
        <v/>
      </c>
      <c r="O639" t="b">
        <f>_xlfn.XOR(IFERROR(MATCH(ckCodingQTable[[#This Row],[st_code]],EpscorTable[],0)&gt;0,FALSE),IFERROR(FIND("9150",ckCodingQTable[[#This Row],[propPRCs]])&gt;0,FALSE))</f>
        <v>0</v>
      </c>
      <c r="P639" s="21" t="b">
        <f>_xlfn.XOR(ckCodingQTable[[#This Row],[wmd]]&lt;&gt;"",IFERROR(FIND("9102",ckCodingQTable[[#This Row],[propPRCs]])&gt;0,FALSE))</f>
        <v>0</v>
      </c>
      <c r="S639" s="106">
        <f>S638+(ckCodingQTable[[#This Row],[ILN]]&lt;"M")</f>
        <v>355</v>
      </c>
      <c r="T639" s="21" t="s">
        <v>2834</v>
      </c>
      <c r="U639" t="s">
        <v>5111</v>
      </c>
      <c r="V639" s="7" t="str">
        <f>HYPERLINK("https://www.ejacket.nsf.gov/ej/showProposal.do?ID="&amp;ckCodingQTable[[#This Row],[prop_id]],"eJ")</f>
        <v>eJ</v>
      </c>
      <c r="W639" t="s">
        <v>2841</v>
      </c>
      <c r="X639" t="s">
        <v>5115</v>
      </c>
      <c r="Y639" t="s">
        <v>1857</v>
      </c>
      <c r="Z639" t="s">
        <v>5116</v>
      </c>
      <c r="AA639" t="s">
        <v>2960</v>
      </c>
      <c r="AB639" s="109" t="str">
        <f>HYPERLINK("mailto:"&amp;ckCodingQTable[[#This Row],[email]]&amp;"&amp;subject=Your NSF Proposal:  "&amp;ckCodingQTable[[#This Row],[Div]]&amp;" "&amp;ckCodingQTable[[#This Row],[prop_id]], ckCodingQTable[[#This Row],[email]])</f>
        <v>song@gmu.edu</v>
      </c>
      <c r="AC639" s="30">
        <v>43191</v>
      </c>
      <c r="AD639">
        <v>48</v>
      </c>
      <c r="AG639" s="110"/>
      <c r="AI639" s="26"/>
      <c r="AJ639" s="22"/>
      <c r="AN639" s="110"/>
      <c r="AO639" s="110"/>
      <c r="AP639" s="110"/>
      <c r="AQ639" s="110"/>
      <c r="AR639" s="7" t="str">
        <f>HYPERLINK("https://www.ejacket.nsf.gov/ej/showProposal.do?ID="&amp;ckCodingQTable[[#This Row],[prop_id]],"eJ")</f>
        <v>eJ</v>
      </c>
      <c r="AS639" t="s">
        <v>2829</v>
      </c>
      <c r="AT639" t="s">
        <v>5117</v>
      </c>
      <c r="AU639" t="b">
        <f>IF(ckCodingQTable[[#This Row],[ILN]]="N",SUBSTITUTE(AT638," ","")&lt;&gt;SUBSTITUTE(ckCodingQTable[[#This Row],[prop_titl_txt]]," ",""), FALSE)</f>
        <v>0</v>
      </c>
      <c r="AV639">
        <v>0</v>
      </c>
      <c r="AW639" s="13">
        <v>350000</v>
      </c>
      <c r="AX639" s="13">
        <v>350000</v>
      </c>
      <c r="AY639" s="13"/>
      <c r="AZ639" s="13">
        <v>9000</v>
      </c>
      <c r="BA639" s="13"/>
      <c r="BB639" s="13"/>
      <c r="BC639">
        <v>4</v>
      </c>
      <c r="BD639">
        <v>4</v>
      </c>
      <c r="BE639">
        <v>4</v>
      </c>
      <c r="BH639">
        <v>0</v>
      </c>
      <c r="BI639">
        <v>0</v>
      </c>
      <c r="BJ639">
        <v>0</v>
      </c>
      <c r="BK639">
        <v>0</v>
      </c>
      <c r="BL639" t="s">
        <v>5118</v>
      </c>
    </row>
    <row r="640" spans="1:64" hidden="1" x14ac:dyDescent="0.35">
      <c r="A640" s="30"/>
      <c r="B640" s="30">
        <v>43005.707638888889</v>
      </c>
      <c r="C640" t="s">
        <v>2839</v>
      </c>
      <c r="D640" t="s">
        <v>2840</v>
      </c>
      <c r="E640" t="s">
        <v>462</v>
      </c>
      <c r="F640" t="s">
        <v>2819</v>
      </c>
      <c r="G640" t="s">
        <v>2820</v>
      </c>
      <c r="H640" s="21" t="s">
        <v>2821</v>
      </c>
      <c r="I640" s="85">
        <v>1</v>
      </c>
      <c r="J640" s="85">
        <v>0</v>
      </c>
      <c r="L640" t="s">
        <v>1032</v>
      </c>
      <c r="M640" t="s">
        <v>1276</v>
      </c>
      <c r="N640" t="str">
        <f>IF(SUM(ckCodingQTable[[#This Row],[NfmlPIs]:[NnonWhtAsnPIs]])&gt;0,"WMD","")</f>
        <v>WMD</v>
      </c>
      <c r="O640" t="b">
        <f>_xlfn.XOR(IFERROR(MATCH(ckCodingQTable[[#This Row],[st_code]],EpscorTable[],0)&gt;0,FALSE),IFERROR(FIND("9150",ckCodingQTable[[#This Row],[propPRCs]])&gt;0,FALSE))</f>
        <v>0</v>
      </c>
      <c r="P640" s="21" t="b">
        <f>_xlfn.XOR(ckCodingQTable[[#This Row],[wmd]]&lt;&gt;"",IFERROR(FIND("9102",ckCodingQTable[[#This Row],[propPRCs]])&gt;0,FALSE))</f>
        <v>1</v>
      </c>
      <c r="Q640" t="s">
        <v>485</v>
      </c>
      <c r="S640" s="106">
        <f>S639+(ckCodingQTable[[#This Row],[ILN]]&lt;"M")</f>
        <v>356</v>
      </c>
      <c r="T640" s="21" t="s">
        <v>2863</v>
      </c>
      <c r="U640" t="s">
        <v>2539</v>
      </c>
      <c r="V640" s="7" t="str">
        <f>HYPERLINK("https://www.ejacket.nsf.gov/ej/showProposal.do?ID="&amp;ckCodingQTable[[#This Row],[prop_id]],"eJ")</f>
        <v>eJ</v>
      </c>
      <c r="W640" t="s">
        <v>2841</v>
      </c>
      <c r="X640" t="s">
        <v>2539</v>
      </c>
      <c r="Y640" t="s">
        <v>2540</v>
      </c>
      <c r="Z640" t="s">
        <v>5119</v>
      </c>
      <c r="AA640" t="s">
        <v>592</v>
      </c>
      <c r="AB640" s="109" t="str">
        <f>HYPERLINK("mailto:"&amp;ckCodingQTable[[#This Row],[email]]&amp;"&amp;subject=Your NSF Proposal:  "&amp;ckCodingQTable[[#This Row],[Div]]&amp;" "&amp;ckCodingQTable[[#This Row],[prop_id]], ckCodingQTable[[#This Row],[email]])</f>
        <v>kogan@ncsu.edu</v>
      </c>
      <c r="AC640" s="30">
        <v>43252</v>
      </c>
      <c r="AD640">
        <v>42</v>
      </c>
      <c r="AG640" s="110"/>
      <c r="AI640" s="26"/>
      <c r="AJ640" s="22"/>
      <c r="AN640" s="110"/>
      <c r="AO640" s="110"/>
      <c r="AP640" s="110"/>
      <c r="AQ640" s="110"/>
      <c r="AR640" s="7" t="str">
        <f>HYPERLINK("https://www.ejacket.nsf.gov/ej/showProposal.do?ID="&amp;ckCodingQTable[[#This Row],[prop_id]],"eJ")</f>
        <v>eJ</v>
      </c>
      <c r="AS640" t="s">
        <v>2829</v>
      </c>
      <c r="AT640" t="s">
        <v>5120</v>
      </c>
      <c r="AU640" t="b">
        <f>IF(ckCodingQTable[[#This Row],[ILN]]="N",SUBSTITUTE(AT639," ","")&lt;&gt;SUBSTITUTE(ckCodingQTable[[#This Row],[prop_titl_txt]]," ",""), FALSE)</f>
        <v>0</v>
      </c>
      <c r="AV640">
        <v>0</v>
      </c>
      <c r="AW640" s="13">
        <v>1198919</v>
      </c>
      <c r="AX640" s="13">
        <v>1198919</v>
      </c>
      <c r="AY640" s="13"/>
      <c r="AZ640" s="13">
        <v>33000</v>
      </c>
      <c r="BA640" s="13"/>
      <c r="BB640" s="13"/>
      <c r="BC640">
        <v>11</v>
      </c>
      <c r="BD640">
        <v>9</v>
      </c>
      <c r="BE640">
        <v>6.2</v>
      </c>
      <c r="BF640">
        <v>1.96</v>
      </c>
      <c r="BH640">
        <v>2</v>
      </c>
      <c r="BI640">
        <v>0</v>
      </c>
      <c r="BJ640">
        <v>1</v>
      </c>
      <c r="BK640">
        <v>0</v>
      </c>
      <c r="BL640" t="s">
        <v>5121</v>
      </c>
    </row>
    <row r="641" spans="1:64" hidden="1" x14ac:dyDescent="0.35">
      <c r="A641" s="30"/>
      <c r="B641" s="30">
        <v>43005.713194444441</v>
      </c>
      <c r="C641" t="s">
        <v>2817</v>
      </c>
      <c r="D641" t="s">
        <v>2818</v>
      </c>
      <c r="E641" t="s">
        <v>472</v>
      </c>
      <c r="F641" t="s">
        <v>2819</v>
      </c>
      <c r="G641" t="s">
        <v>2820</v>
      </c>
      <c r="H641" s="21" t="s">
        <v>2821</v>
      </c>
      <c r="I641" s="85">
        <v>1</v>
      </c>
      <c r="J641" s="85">
        <v>0</v>
      </c>
      <c r="K641" t="s">
        <v>2902</v>
      </c>
      <c r="L641" t="s">
        <v>892</v>
      </c>
      <c r="M641" t="s">
        <v>3162</v>
      </c>
      <c r="N641" t="str">
        <f>IF(SUM(ckCodingQTable[[#This Row],[NfmlPIs]:[NnonWhtAsnPIs]])&gt;0,"WMD","")</f>
        <v/>
      </c>
      <c r="O641" t="b">
        <f>_xlfn.XOR(IFERROR(MATCH(ckCodingQTable[[#This Row],[st_code]],EpscorTable[],0)&gt;0,FALSE),IFERROR(FIND("9150",ckCodingQTable[[#This Row],[propPRCs]])&gt;0,FALSE))</f>
        <v>0</v>
      </c>
      <c r="P641" s="21" t="b">
        <f>_xlfn.XOR(ckCodingQTable[[#This Row],[wmd]]&lt;&gt;"",IFERROR(FIND("9102",ckCodingQTable[[#This Row],[propPRCs]])&gt;0,FALSE))</f>
        <v>0</v>
      </c>
      <c r="Q641" t="s">
        <v>2979</v>
      </c>
      <c r="S641" s="106">
        <f>S640+(ckCodingQTable[[#This Row],[ILN]]&lt;"M")</f>
        <v>357</v>
      </c>
      <c r="T641" s="21" t="s">
        <v>2824</v>
      </c>
      <c r="U641" t="s">
        <v>2542</v>
      </c>
      <c r="V641" s="7" t="str">
        <f>HYPERLINK("https://www.ejacket.nsf.gov/ej/showProposal.do?ID="&amp;ckCodingQTable[[#This Row],[prop_id]],"eJ")</f>
        <v>eJ</v>
      </c>
      <c r="W641" t="s">
        <v>2825</v>
      </c>
      <c r="X641" t="s">
        <v>2542</v>
      </c>
      <c r="Y641" t="s">
        <v>2543</v>
      </c>
      <c r="Z641" t="s">
        <v>4135</v>
      </c>
      <c r="AA641" t="s">
        <v>3695</v>
      </c>
      <c r="AB641" s="109" t="str">
        <f>HYPERLINK("mailto:"&amp;ckCodingQTable[[#This Row],[email]]&amp;"&amp;subject=Your NSF Proposal:  "&amp;ckCodingQTable[[#This Row],[Div]]&amp;" "&amp;ckCodingQTable[[#This Row],[prop_id]], ckCodingQTable[[#This Row],[email]])</f>
        <v>nati@ttic.edu</v>
      </c>
      <c r="AC641" s="30">
        <v>43313</v>
      </c>
      <c r="AD641">
        <v>36</v>
      </c>
      <c r="AE641">
        <v>1</v>
      </c>
      <c r="AG641" s="110">
        <v>1</v>
      </c>
      <c r="AH641" t="s">
        <v>3132</v>
      </c>
      <c r="AI641" s="26">
        <v>8</v>
      </c>
      <c r="AJ641" s="22">
        <v>43080.379861111112</v>
      </c>
      <c r="AK641" s="21">
        <v>2</v>
      </c>
      <c r="AL641">
        <v>4</v>
      </c>
      <c r="AN641" s="110">
        <v>4</v>
      </c>
      <c r="AO641" s="110"/>
      <c r="AP641" s="110"/>
      <c r="AQ641" s="110"/>
      <c r="AR641" s="7" t="str">
        <f>HYPERLINK("https://www.ejacket.nsf.gov/ej/showProposal.do?ID="&amp;ckCodingQTable[[#This Row],[prop_id]],"eJ")</f>
        <v>eJ</v>
      </c>
      <c r="AS641" t="s">
        <v>2829</v>
      </c>
      <c r="AT641" t="s">
        <v>5122</v>
      </c>
      <c r="AU641" t="b">
        <f>IF(ckCodingQTable[[#This Row],[ILN]]="N",SUBSTITUTE(AT640," ","")&lt;&gt;SUBSTITUTE(ckCodingQTable[[#This Row],[prop_titl_txt]]," ",""), FALSE)</f>
        <v>0</v>
      </c>
      <c r="AV641">
        <v>0</v>
      </c>
      <c r="AW641" s="13">
        <v>541101</v>
      </c>
      <c r="AX641" s="13">
        <v>541101</v>
      </c>
      <c r="AY641" s="13"/>
      <c r="AZ641" s="13">
        <v>24727</v>
      </c>
      <c r="BA641" s="13">
        <v>92000</v>
      </c>
      <c r="BB641" s="13"/>
      <c r="BC641">
        <v>3</v>
      </c>
      <c r="BD641">
        <v>6</v>
      </c>
      <c r="BE641">
        <v>5</v>
      </c>
      <c r="BH641">
        <v>0</v>
      </c>
      <c r="BI641">
        <v>0</v>
      </c>
      <c r="BJ641">
        <v>0</v>
      </c>
      <c r="BK641">
        <v>0</v>
      </c>
      <c r="BL641" t="s">
        <v>5123</v>
      </c>
    </row>
    <row r="642" spans="1:64" hidden="1" x14ac:dyDescent="0.35">
      <c r="A642" s="30"/>
      <c r="B642" s="30">
        <v>43005.481944444444</v>
      </c>
      <c r="C642" t="s">
        <v>2817</v>
      </c>
      <c r="D642" t="s">
        <v>2818</v>
      </c>
      <c r="E642" t="s">
        <v>472</v>
      </c>
      <c r="F642" t="s">
        <v>2819</v>
      </c>
      <c r="G642" t="s">
        <v>2820</v>
      </c>
      <c r="H642" s="21" t="s">
        <v>2821</v>
      </c>
      <c r="I642" s="85">
        <v>1</v>
      </c>
      <c r="J642" s="85">
        <v>0</v>
      </c>
      <c r="K642" t="s">
        <v>2902</v>
      </c>
      <c r="L642" t="s">
        <v>892</v>
      </c>
      <c r="M642" t="s">
        <v>2833</v>
      </c>
      <c r="N642" t="str">
        <f>IF(SUM(ckCodingQTable[[#This Row],[NfmlPIs]:[NnonWhtAsnPIs]])&gt;0,"WMD","")</f>
        <v/>
      </c>
      <c r="O642" t="b">
        <f>_xlfn.XOR(IFERROR(MATCH(ckCodingQTable[[#This Row],[st_code]],EpscorTable[],0)&gt;0,FALSE),IFERROR(FIND("9150",ckCodingQTable[[#This Row],[propPRCs]])&gt;0,FALSE))</f>
        <v>0</v>
      </c>
      <c r="P642" s="21" t="b">
        <f>_xlfn.XOR(ckCodingQTable[[#This Row],[wmd]]&lt;&gt;"",IFERROR(FIND("9102",ckCodingQTable[[#This Row],[propPRCs]])&gt;0,FALSE))</f>
        <v>0</v>
      </c>
      <c r="Q642" t="s">
        <v>2979</v>
      </c>
      <c r="S642" s="106">
        <f>S641+(ckCodingQTable[[#This Row],[ILN]]&lt;"M")</f>
        <v>357</v>
      </c>
      <c r="T642" s="21" t="s">
        <v>2834</v>
      </c>
      <c r="U642" t="s">
        <v>2542</v>
      </c>
      <c r="V642" s="7" t="str">
        <f>HYPERLINK("https://www.ejacket.nsf.gov/ej/showProposal.do?ID="&amp;ckCodingQTable[[#This Row],[prop_id]],"eJ")</f>
        <v>eJ</v>
      </c>
      <c r="W642" t="s">
        <v>2825</v>
      </c>
      <c r="X642" t="s">
        <v>5124</v>
      </c>
      <c r="Y642" t="s">
        <v>5125</v>
      </c>
      <c r="Z642" t="s">
        <v>5126</v>
      </c>
      <c r="AA642" t="s">
        <v>542</v>
      </c>
      <c r="AB642" s="109" t="str">
        <f>HYPERLINK("mailto:"&amp;ckCodingQTable[[#This Row],[email]]&amp;"&amp;subject=Your NSF Proposal:  "&amp;ckCodingQTable[[#This Row],[Div]]&amp;" "&amp;ckCodingQTable[[#This Row],[prop_id]], ckCodingQTable[[#This Row],[email]])</f>
        <v>rsalakhu@cs.cmu.edu</v>
      </c>
      <c r="AC642" s="30">
        <v>43313</v>
      </c>
      <c r="AD642">
        <v>36</v>
      </c>
      <c r="AG642" s="110"/>
      <c r="AI642" s="26"/>
      <c r="AJ642" s="22"/>
      <c r="AN642" s="110"/>
      <c r="AO642" s="110"/>
      <c r="AP642" s="110"/>
      <c r="AQ642" s="110"/>
      <c r="AR642" s="7" t="str">
        <f>HYPERLINK("https://www.ejacket.nsf.gov/ej/showProposal.do?ID="&amp;ckCodingQTable[[#This Row],[prop_id]],"eJ")</f>
        <v>eJ</v>
      </c>
      <c r="AS642" t="s">
        <v>2829</v>
      </c>
      <c r="AT642" t="s">
        <v>5122</v>
      </c>
      <c r="AU642" t="b">
        <f>IF(ckCodingQTable[[#This Row],[ILN]]="N",SUBSTITUTE(AT641," ","")&lt;&gt;SUBSTITUTE(ckCodingQTable[[#This Row],[prop_titl_txt]]," ",""), FALSE)</f>
        <v>0</v>
      </c>
      <c r="AV642">
        <v>0</v>
      </c>
      <c r="AW642" s="13">
        <v>329074</v>
      </c>
      <c r="AX642" s="13">
        <v>329074</v>
      </c>
      <c r="AY642" s="13"/>
      <c r="AZ642" s="13">
        <v>16345</v>
      </c>
      <c r="BA642" s="13"/>
      <c r="BB642" s="13"/>
      <c r="BC642">
        <v>3</v>
      </c>
      <c r="BD642">
        <v>3</v>
      </c>
      <c r="BE642">
        <v>2.1</v>
      </c>
      <c r="BH642">
        <v>0</v>
      </c>
      <c r="BI642">
        <v>0</v>
      </c>
      <c r="BJ642">
        <v>0</v>
      </c>
      <c r="BK642">
        <v>0</v>
      </c>
      <c r="BL642" t="s">
        <v>5127</v>
      </c>
    </row>
    <row r="643" spans="1:64" hidden="1" x14ac:dyDescent="0.35">
      <c r="A643" s="30"/>
      <c r="B643" s="30">
        <v>43005.713888888888</v>
      </c>
      <c r="C643" t="s">
        <v>2817</v>
      </c>
      <c r="D643" t="s">
        <v>2818</v>
      </c>
      <c r="E643" t="s">
        <v>472</v>
      </c>
      <c r="F643" t="s">
        <v>2819</v>
      </c>
      <c r="G643" t="s">
        <v>2820</v>
      </c>
      <c r="H643" s="21" t="s">
        <v>2821</v>
      </c>
      <c r="I643" s="85">
        <v>1</v>
      </c>
      <c r="J643" s="85">
        <v>0</v>
      </c>
      <c r="K643" t="s">
        <v>2902</v>
      </c>
      <c r="L643" t="s">
        <v>892</v>
      </c>
      <c r="M643" t="s">
        <v>2851</v>
      </c>
      <c r="N643" t="str">
        <f>IF(SUM(ckCodingQTable[[#This Row],[NfmlPIs]:[NnonWhtAsnPIs]])&gt;0,"WMD","")</f>
        <v/>
      </c>
      <c r="O643" t="b">
        <f>_xlfn.XOR(IFERROR(MATCH(ckCodingQTable[[#This Row],[st_code]],EpscorTable[],0)&gt;0,FALSE),IFERROR(FIND("9150",ckCodingQTable[[#This Row],[propPRCs]])&gt;0,FALSE))</f>
        <v>0</v>
      </c>
      <c r="P643" s="21" t="b">
        <f>_xlfn.XOR(ckCodingQTable[[#This Row],[wmd]]&lt;&gt;"",IFERROR(FIND("9102",ckCodingQTable[[#This Row],[propPRCs]])&gt;0,FALSE))</f>
        <v>0</v>
      </c>
      <c r="Q643" t="s">
        <v>2979</v>
      </c>
      <c r="S643" s="106">
        <f>S642+(ckCodingQTable[[#This Row],[ILN]]&lt;"M")</f>
        <v>357</v>
      </c>
      <c r="T643" s="21" t="s">
        <v>2834</v>
      </c>
      <c r="U643" t="s">
        <v>2542</v>
      </c>
      <c r="V643" s="7" t="str">
        <f>HYPERLINK("https://www.ejacket.nsf.gov/ej/showProposal.do?ID="&amp;ckCodingQTable[[#This Row],[prop_id]],"eJ")</f>
        <v>eJ</v>
      </c>
      <c r="W643" t="s">
        <v>2825</v>
      </c>
      <c r="X643" t="s">
        <v>5128</v>
      </c>
      <c r="Y643" t="s">
        <v>5129</v>
      </c>
      <c r="Z643" t="s">
        <v>911</v>
      </c>
      <c r="AA643" t="s">
        <v>662</v>
      </c>
      <c r="AB643" s="109" t="str">
        <f>HYPERLINK("mailto:"&amp;ckCodingQTable[[#This Row],[email]]&amp;"&amp;subject=Your NSF Proposal:  "&amp;ckCodingQTable[[#This Row],[Div]]&amp;" "&amp;ckCodingQTable[[#This Row],[prop_id]], ckCodingQTable[[#This Row],[email]])</f>
        <v xml:space="preserve"> hardt@eecs.berkeley.edu</v>
      </c>
      <c r="AC643" s="30">
        <v>43313</v>
      </c>
      <c r="AD643">
        <v>36</v>
      </c>
      <c r="AG643" s="110"/>
      <c r="AI643" s="26"/>
      <c r="AJ643" s="22"/>
      <c r="AN643" s="110"/>
      <c r="AO643" s="110"/>
      <c r="AP643" s="110"/>
      <c r="AQ643" s="110"/>
      <c r="AR643" s="7" t="str">
        <f>HYPERLINK("https://www.ejacket.nsf.gov/ej/showProposal.do?ID="&amp;ckCodingQTable[[#This Row],[prop_id]],"eJ")</f>
        <v>eJ</v>
      </c>
      <c r="AS643" t="s">
        <v>2829</v>
      </c>
      <c r="AT643" t="s">
        <v>5122</v>
      </c>
      <c r="AU643" t="b">
        <f>IF(ckCodingQTable[[#This Row],[ILN]]="N",SUBSTITUTE(AT642," ","")&lt;&gt;SUBSTITUTE(ckCodingQTable[[#This Row],[prop_titl_txt]]," ",""), FALSE)</f>
        <v>0</v>
      </c>
      <c r="AV643">
        <v>0</v>
      </c>
      <c r="AW643" s="13">
        <v>328204</v>
      </c>
      <c r="AX643" s="13">
        <v>328204</v>
      </c>
      <c r="AY643" s="13"/>
      <c r="AZ643" s="13"/>
      <c r="BA643" s="13"/>
      <c r="BB643" s="13"/>
      <c r="BC643">
        <v>3</v>
      </c>
      <c r="BD643">
        <v>3</v>
      </c>
      <c r="BE643">
        <v>1.5</v>
      </c>
      <c r="BH643">
        <v>0</v>
      </c>
      <c r="BI643">
        <v>0</v>
      </c>
      <c r="BJ643">
        <v>0</v>
      </c>
      <c r="BK643">
        <v>0</v>
      </c>
      <c r="BL643" t="s">
        <v>5130</v>
      </c>
    </row>
    <row r="644" spans="1:64" hidden="1" x14ac:dyDescent="0.35">
      <c r="A644" s="30"/>
      <c r="B644" s="30">
        <v>43005.71597222222</v>
      </c>
      <c r="C644" t="s">
        <v>2817</v>
      </c>
      <c r="D644" t="s">
        <v>2818</v>
      </c>
      <c r="E644" t="s">
        <v>474</v>
      </c>
      <c r="F644" t="s">
        <v>2819</v>
      </c>
      <c r="G644" t="s">
        <v>2820</v>
      </c>
      <c r="H644" s="21" t="s">
        <v>2821</v>
      </c>
      <c r="I644" s="85">
        <v>0</v>
      </c>
      <c r="J644" s="85">
        <v>0</v>
      </c>
      <c r="K644" t="s">
        <v>2822</v>
      </c>
      <c r="L644" t="s">
        <v>1201</v>
      </c>
      <c r="M644" t="s">
        <v>3914</v>
      </c>
      <c r="N644" t="str">
        <f>IF(SUM(ckCodingQTable[[#This Row],[NfmlPIs]:[NnonWhtAsnPIs]])&gt;0,"WMD","")</f>
        <v/>
      </c>
      <c r="O644" t="b">
        <f>_xlfn.XOR(IFERROR(MATCH(ckCodingQTable[[#This Row],[st_code]],EpscorTable[],0)&gt;0,FALSE),IFERROR(FIND("9150",ckCodingQTable[[#This Row],[propPRCs]])&gt;0,FALSE))</f>
        <v>0</v>
      </c>
      <c r="P644" s="21" t="b">
        <f>_xlfn.XOR(ckCodingQTable[[#This Row],[wmd]]&lt;&gt;"",IFERROR(FIND("9102",ckCodingQTable[[#This Row],[propPRCs]])&gt;0,FALSE))</f>
        <v>0</v>
      </c>
      <c r="S644" s="106">
        <f>S643+(ckCodingQTable[[#This Row],[ILN]]&lt;"M")</f>
        <v>358</v>
      </c>
      <c r="T644" s="21" t="s">
        <v>2824</v>
      </c>
      <c r="U644" t="s">
        <v>2550</v>
      </c>
      <c r="V644" s="7" t="str">
        <f>HYPERLINK("https://www.ejacket.nsf.gov/ej/showProposal.do?ID="&amp;ckCodingQTable[[#This Row],[prop_id]],"eJ")</f>
        <v>eJ</v>
      </c>
      <c r="W644" t="s">
        <v>2825</v>
      </c>
      <c r="X644" t="s">
        <v>2550</v>
      </c>
      <c r="Y644" t="s">
        <v>2551</v>
      </c>
      <c r="Z644" t="s">
        <v>5131</v>
      </c>
      <c r="AA644" t="s">
        <v>3918</v>
      </c>
      <c r="AB644" s="109" t="str">
        <f>HYPERLINK("mailto:"&amp;ckCodingQTable[[#This Row],[email]]&amp;"&amp;subject=Your NSF Proposal:  "&amp;ckCodingQTable[[#This Row],[Div]]&amp;" "&amp;ckCodingQTable[[#This Row],[prop_id]], ckCodingQTable[[#This Row],[email]])</f>
        <v>mhong@umn.edu</v>
      </c>
      <c r="AC644" s="30">
        <v>43282</v>
      </c>
      <c r="AD644">
        <v>36</v>
      </c>
      <c r="AE644">
        <v>1</v>
      </c>
      <c r="AG644" s="110">
        <v>1</v>
      </c>
      <c r="AH644" t="s">
        <v>777</v>
      </c>
      <c r="AI644" s="26">
        <v>5</v>
      </c>
      <c r="AJ644" s="22">
        <v>43087.613888888889</v>
      </c>
      <c r="AK644" s="21">
        <v>1</v>
      </c>
      <c r="AL644">
        <v>1</v>
      </c>
      <c r="AN644" s="110">
        <v>1</v>
      </c>
      <c r="AO644" s="110"/>
      <c r="AP644" s="110"/>
      <c r="AQ644" s="110"/>
      <c r="AR644" s="7" t="str">
        <f>HYPERLINK("https://www.ejacket.nsf.gov/ej/showProposal.do?ID="&amp;ckCodingQTable[[#This Row],[prop_id]],"eJ")</f>
        <v>eJ</v>
      </c>
      <c r="AS644" t="s">
        <v>2829</v>
      </c>
      <c r="AT644" t="s">
        <v>5132</v>
      </c>
      <c r="AU644" t="b">
        <f>IF(ckCodingQTable[[#This Row],[ILN]]="N",SUBSTITUTE(AT643," ","")&lt;&gt;SUBSTITUTE(ckCodingQTable[[#This Row],[prop_titl_txt]]," ",""), FALSE)</f>
        <v>0</v>
      </c>
      <c r="AV644">
        <v>0</v>
      </c>
      <c r="AW644" s="13">
        <v>349958</v>
      </c>
      <c r="AX644" s="13">
        <v>349958</v>
      </c>
      <c r="AY644" s="13"/>
      <c r="AZ644" s="13"/>
      <c r="BA644" s="13"/>
      <c r="BB644" s="13"/>
      <c r="BC644">
        <v>6</v>
      </c>
      <c r="BD644">
        <v>3</v>
      </c>
      <c r="BE644">
        <v>1.5</v>
      </c>
      <c r="BH644">
        <v>0</v>
      </c>
      <c r="BI644">
        <v>0</v>
      </c>
      <c r="BJ644">
        <v>0</v>
      </c>
      <c r="BK644">
        <v>0</v>
      </c>
      <c r="BL644" t="s">
        <v>5133</v>
      </c>
    </row>
    <row r="645" spans="1:64" hidden="1" x14ac:dyDescent="0.35">
      <c r="A645" s="30"/>
      <c r="B645" s="30">
        <v>43005.477083333331</v>
      </c>
      <c r="C645" t="s">
        <v>2817</v>
      </c>
      <c r="D645" t="s">
        <v>2818</v>
      </c>
      <c r="E645" t="s">
        <v>474</v>
      </c>
      <c r="F645" t="s">
        <v>2819</v>
      </c>
      <c r="G645" t="s">
        <v>2820</v>
      </c>
      <c r="H645" s="21" t="s">
        <v>2821</v>
      </c>
      <c r="I645" s="85">
        <v>0</v>
      </c>
      <c r="J645" s="85">
        <v>0</v>
      </c>
      <c r="K645" t="s">
        <v>2822</v>
      </c>
      <c r="L645" t="s">
        <v>1201</v>
      </c>
      <c r="M645" t="s">
        <v>2856</v>
      </c>
      <c r="N645" t="str">
        <f>IF(SUM(ckCodingQTable[[#This Row],[NfmlPIs]:[NnonWhtAsnPIs]])&gt;0,"WMD","")</f>
        <v/>
      </c>
      <c r="O645" t="b">
        <f>_xlfn.XOR(IFERROR(MATCH(ckCodingQTable[[#This Row],[st_code]],EpscorTable[],0)&gt;0,FALSE),IFERROR(FIND("9150",ckCodingQTable[[#This Row],[propPRCs]])&gt;0,FALSE))</f>
        <v>0</v>
      </c>
      <c r="P645" s="21" t="b">
        <f>_xlfn.XOR(ckCodingQTable[[#This Row],[wmd]]&lt;&gt;"",IFERROR(FIND("9102",ckCodingQTable[[#This Row],[propPRCs]])&gt;0,FALSE))</f>
        <v>0</v>
      </c>
      <c r="S645" s="106">
        <f>S644+(ckCodingQTable[[#This Row],[ILN]]&lt;"M")</f>
        <v>358</v>
      </c>
      <c r="T645" s="21" t="s">
        <v>2834</v>
      </c>
      <c r="U645" t="s">
        <v>2550</v>
      </c>
      <c r="V645" s="7" t="str">
        <f>HYPERLINK("https://www.ejacket.nsf.gov/ej/showProposal.do?ID="&amp;ckCodingQTable[[#This Row],[prop_id]],"eJ")</f>
        <v>eJ</v>
      </c>
      <c r="W645" t="s">
        <v>2825</v>
      </c>
      <c r="X645" t="s">
        <v>5134</v>
      </c>
      <c r="Y645" t="s">
        <v>5135</v>
      </c>
      <c r="Z645" t="s">
        <v>5136</v>
      </c>
      <c r="AA645" t="s">
        <v>2860</v>
      </c>
      <c r="AB645" s="109" t="str">
        <f>HYPERLINK("mailto:"&amp;ckCodingQTable[[#This Row],[email]]&amp;"&amp;subject=Your NSF Proposal:  "&amp;ckCodingQTable[[#This Row],[Div]]&amp;" "&amp;ckCodingQTable[[#This Row],[prop_id]], ckCodingQTable[[#This Row],[email]])</f>
        <v>nikos@virginia.edu</v>
      </c>
      <c r="AC645" s="30">
        <v>43282</v>
      </c>
      <c r="AD645">
        <v>36</v>
      </c>
      <c r="AG645" s="110"/>
      <c r="AI645" s="26"/>
      <c r="AJ645" s="22"/>
      <c r="AN645" s="110"/>
      <c r="AO645" s="110"/>
      <c r="AP645" s="110"/>
      <c r="AQ645" s="110"/>
      <c r="AR645" s="7" t="str">
        <f>HYPERLINK("https://www.ejacket.nsf.gov/ej/showProposal.do?ID="&amp;ckCodingQTable[[#This Row],[prop_id]],"eJ")</f>
        <v>eJ</v>
      </c>
      <c r="AS645" t="s">
        <v>2829</v>
      </c>
      <c r="AT645" t="s">
        <v>5132</v>
      </c>
      <c r="AU645" t="b">
        <f>IF(ckCodingQTable[[#This Row],[ILN]]="N",SUBSTITUTE(AT644," ","")&lt;&gt;SUBSTITUTE(ckCodingQTable[[#This Row],[prop_titl_txt]]," ",""), FALSE)</f>
        <v>0</v>
      </c>
      <c r="AV645">
        <v>0</v>
      </c>
      <c r="AW645" s="13">
        <v>349842</v>
      </c>
      <c r="AX645" s="13">
        <v>349842</v>
      </c>
      <c r="AY645" s="13"/>
      <c r="AZ645" s="13">
        <v>7500</v>
      </c>
      <c r="BA645" s="13"/>
      <c r="BB645" s="13"/>
      <c r="BC645">
        <v>3</v>
      </c>
      <c r="BD645">
        <v>3</v>
      </c>
      <c r="BG645">
        <v>2.25</v>
      </c>
      <c r="BH645">
        <v>0</v>
      </c>
      <c r="BI645">
        <v>0</v>
      </c>
      <c r="BJ645">
        <v>0</v>
      </c>
      <c r="BK645">
        <v>0</v>
      </c>
      <c r="BL645" t="s">
        <v>5137</v>
      </c>
    </row>
    <row r="646" spans="1:64" hidden="1" x14ac:dyDescent="0.35">
      <c r="A646" s="30"/>
      <c r="B646" s="30">
        <v>43005.556944444441</v>
      </c>
      <c r="C646" t="s">
        <v>2817</v>
      </c>
      <c r="D646" t="s">
        <v>2818</v>
      </c>
      <c r="E646" t="s">
        <v>474</v>
      </c>
      <c r="F646" t="s">
        <v>2819</v>
      </c>
      <c r="G646" t="s">
        <v>2820</v>
      </c>
      <c r="H646" s="21" t="s">
        <v>2821</v>
      </c>
      <c r="I646" s="85">
        <v>0</v>
      </c>
      <c r="J646" s="85">
        <v>0</v>
      </c>
      <c r="K646" t="s">
        <v>2822</v>
      </c>
      <c r="L646" t="s">
        <v>1201</v>
      </c>
      <c r="M646" t="s">
        <v>4244</v>
      </c>
      <c r="N646" t="str">
        <f>IF(SUM(ckCodingQTable[[#This Row],[NfmlPIs]:[NnonWhtAsnPIs]])&gt;0,"WMD","")</f>
        <v/>
      </c>
      <c r="O646" t="b">
        <f>_xlfn.XOR(IFERROR(MATCH(ckCodingQTable[[#This Row],[st_code]],EpscorTable[],0)&gt;0,FALSE),IFERROR(FIND("9150",ckCodingQTable[[#This Row],[propPRCs]])&gt;0,FALSE))</f>
        <v>0</v>
      </c>
      <c r="P646" s="21" t="b">
        <f>_xlfn.XOR(ckCodingQTable[[#This Row],[wmd]]&lt;&gt;"",IFERROR(FIND("9102",ckCodingQTable[[#This Row],[propPRCs]])&gt;0,FALSE))</f>
        <v>0</v>
      </c>
      <c r="S646" s="106">
        <f>S645+(ckCodingQTable[[#This Row],[ILN]]&lt;"M")</f>
        <v>358</v>
      </c>
      <c r="T646" s="21" t="s">
        <v>2834</v>
      </c>
      <c r="U646" t="s">
        <v>2550</v>
      </c>
      <c r="V646" s="7" t="str">
        <f>HYPERLINK("https://www.ejacket.nsf.gov/ej/showProposal.do?ID="&amp;ckCodingQTable[[#This Row],[prop_id]],"eJ")</f>
        <v>eJ</v>
      </c>
      <c r="W646" t="s">
        <v>2825</v>
      </c>
      <c r="X646" t="s">
        <v>5138</v>
      </c>
      <c r="Y646" t="s">
        <v>5139</v>
      </c>
      <c r="Z646" t="s">
        <v>5140</v>
      </c>
      <c r="AA646" t="s">
        <v>4621</v>
      </c>
      <c r="AB646" s="109" t="str">
        <f>HYPERLINK("mailto:"&amp;ckCodingQTable[[#This Row],[email]]&amp;"&amp;subject=Your NSF Proposal:  "&amp;ckCodingQTable[[#This Row],[Div]]&amp;" "&amp;ckCodingQTable[[#This Row],[prop_id]], ckCodingQTable[[#This Row],[email]])</f>
        <v>xiao.fu@oregonstate.edu</v>
      </c>
      <c r="AC646" s="30">
        <v>43282</v>
      </c>
      <c r="AD646">
        <v>36</v>
      </c>
      <c r="AG646" s="110"/>
      <c r="AI646" s="26"/>
      <c r="AJ646" s="22"/>
      <c r="AN646" s="110"/>
      <c r="AO646" s="110"/>
      <c r="AP646" s="110"/>
      <c r="AQ646" s="110"/>
      <c r="AR646" s="7" t="str">
        <f>HYPERLINK("https://www.ejacket.nsf.gov/ej/showProposal.do?ID="&amp;ckCodingQTable[[#This Row],[prop_id]],"eJ")</f>
        <v>eJ</v>
      </c>
      <c r="AS646" t="s">
        <v>2829</v>
      </c>
      <c r="AT646" t="s">
        <v>5132</v>
      </c>
      <c r="AU646" t="b">
        <f>IF(ckCodingQTable[[#This Row],[ILN]]="N",SUBSTITUTE(AT645," ","")&lt;&gt;SUBSTITUTE(ckCodingQTable[[#This Row],[prop_titl_txt]]," ",""), FALSE)</f>
        <v>0</v>
      </c>
      <c r="AV646">
        <v>0</v>
      </c>
      <c r="AW646" s="13">
        <v>331415</v>
      </c>
      <c r="AX646" s="13">
        <v>331415</v>
      </c>
      <c r="AY646" s="13"/>
      <c r="AZ646" s="13">
        <v>6929</v>
      </c>
      <c r="BA646" s="13"/>
      <c r="BB646" s="13"/>
      <c r="BC646">
        <v>3</v>
      </c>
      <c r="BD646">
        <v>3</v>
      </c>
      <c r="BE646">
        <v>3.4</v>
      </c>
      <c r="BH646">
        <v>0</v>
      </c>
      <c r="BI646">
        <v>0</v>
      </c>
      <c r="BJ646">
        <v>0</v>
      </c>
      <c r="BK646">
        <v>0</v>
      </c>
      <c r="BL646" t="s">
        <v>5141</v>
      </c>
    </row>
    <row r="647" spans="1:64" hidden="1" x14ac:dyDescent="0.35">
      <c r="A647" s="30"/>
      <c r="B647" s="30">
        <v>43005.720138888886</v>
      </c>
      <c r="C647" t="s">
        <v>2817</v>
      </c>
      <c r="D647" t="s">
        <v>2818</v>
      </c>
      <c r="E647" t="s">
        <v>476</v>
      </c>
      <c r="F647" t="s">
        <v>2819</v>
      </c>
      <c r="G647" t="s">
        <v>2820</v>
      </c>
      <c r="H647" s="21" t="s">
        <v>2821</v>
      </c>
      <c r="I647" s="85">
        <v>1</v>
      </c>
      <c r="J647" s="85">
        <v>0</v>
      </c>
      <c r="K647" t="s">
        <v>2822</v>
      </c>
      <c r="L647" t="s">
        <v>1069</v>
      </c>
      <c r="M647" t="s">
        <v>2823</v>
      </c>
      <c r="N647" t="str">
        <f>IF(SUM(ckCodingQTable[[#This Row],[NfmlPIs]:[NnonWhtAsnPIs]])&gt;0,"WMD","")</f>
        <v/>
      </c>
      <c r="O647" t="b">
        <f>_xlfn.XOR(IFERROR(MATCH(ckCodingQTable[[#This Row],[st_code]],EpscorTable[],0)&gt;0,FALSE),IFERROR(FIND("9150",ckCodingQTable[[#This Row],[propPRCs]])&gt;0,FALSE))</f>
        <v>0</v>
      </c>
      <c r="P647" s="21" t="b">
        <f>_xlfn.XOR(ckCodingQTable[[#This Row],[wmd]]&lt;&gt;"",IFERROR(FIND("9102",ckCodingQTable[[#This Row],[propPRCs]])&gt;0,FALSE))</f>
        <v>0</v>
      </c>
      <c r="Q647" t="s">
        <v>3156</v>
      </c>
      <c r="S647" s="106">
        <f>S646+(ckCodingQTable[[#This Row],[ILN]]&lt;"M")</f>
        <v>359</v>
      </c>
      <c r="T647" s="21" t="s">
        <v>2863</v>
      </c>
      <c r="U647" t="s">
        <v>2554</v>
      </c>
      <c r="V647" s="7" t="str">
        <f>HYPERLINK("https://www.ejacket.nsf.gov/ej/showProposal.do?ID="&amp;ckCodingQTable[[#This Row],[prop_id]],"eJ")</f>
        <v>eJ</v>
      </c>
      <c r="W647" t="s">
        <v>2825</v>
      </c>
      <c r="X647" t="s">
        <v>2554</v>
      </c>
      <c r="Y647" t="s">
        <v>2555</v>
      </c>
      <c r="Z647" t="s">
        <v>5142</v>
      </c>
      <c r="AA647" t="s">
        <v>2827</v>
      </c>
      <c r="AB647" s="109" t="str">
        <f>HYPERLINK("mailto:"&amp;ckCodingQTable[[#This Row],[email]]&amp;"&amp;subject=Your NSF Proposal:  "&amp;ckCodingQTable[[#This Row],[Div]]&amp;" "&amp;ckCodingQTable[[#This Row],[prop_id]], ckCodingQTable[[#This Row],[email]])</f>
        <v>mattan.erez@mail.utexas.edu</v>
      </c>
      <c r="AC647" s="30">
        <v>43344</v>
      </c>
      <c r="AD647">
        <v>48</v>
      </c>
      <c r="AE647">
        <v>1</v>
      </c>
      <c r="AG647" s="110">
        <v>1</v>
      </c>
      <c r="AH647" t="s">
        <v>5143</v>
      </c>
      <c r="AI647" s="26">
        <v>4.5</v>
      </c>
      <c r="AJ647" s="22">
        <v>43080.432638888888</v>
      </c>
      <c r="AL647">
        <v>4</v>
      </c>
      <c r="AN647" s="110">
        <v>4</v>
      </c>
      <c r="AO647" s="110"/>
      <c r="AP647" s="110"/>
      <c r="AQ647" s="110"/>
      <c r="AR647" s="7" t="str">
        <f>HYPERLINK("https://www.ejacket.nsf.gov/ej/showProposal.do?ID="&amp;ckCodingQTable[[#This Row],[prop_id]],"eJ")</f>
        <v>eJ</v>
      </c>
      <c r="AS647" t="s">
        <v>2829</v>
      </c>
      <c r="AT647" t="s">
        <v>5144</v>
      </c>
      <c r="AU647" t="b">
        <f>IF(ckCodingQTable[[#This Row],[ILN]]="N",SUBSTITUTE(AT646," ","")&lt;&gt;SUBSTITUTE(ckCodingQTable[[#This Row],[prop_titl_txt]]," ",""), FALSE)</f>
        <v>0</v>
      </c>
      <c r="AV647">
        <v>0</v>
      </c>
      <c r="AW647" s="13">
        <v>1197466</v>
      </c>
      <c r="AX647" s="13">
        <v>1197466</v>
      </c>
      <c r="AY647" s="13"/>
      <c r="AZ647" s="13">
        <v>14000</v>
      </c>
      <c r="BA647" s="13"/>
      <c r="BB647" s="13"/>
      <c r="BC647">
        <v>16</v>
      </c>
      <c r="BD647">
        <v>8</v>
      </c>
      <c r="BE647">
        <v>8</v>
      </c>
      <c r="BH647">
        <v>0</v>
      </c>
      <c r="BI647">
        <v>0</v>
      </c>
      <c r="BJ647">
        <v>0</v>
      </c>
      <c r="BK647">
        <v>0</v>
      </c>
      <c r="BL647" t="s">
        <v>5145</v>
      </c>
    </row>
    <row r="648" spans="1:64" hidden="1" x14ac:dyDescent="0.35">
      <c r="A648" s="30"/>
      <c r="B648" s="30">
        <v>43005.722916666666</v>
      </c>
      <c r="C648" t="s">
        <v>2817</v>
      </c>
      <c r="D648" t="s">
        <v>2818</v>
      </c>
      <c r="E648" t="s">
        <v>476</v>
      </c>
      <c r="F648" t="s">
        <v>2819</v>
      </c>
      <c r="G648" t="s">
        <v>2820</v>
      </c>
      <c r="H648" s="21" t="s">
        <v>2821</v>
      </c>
      <c r="I648" s="85">
        <v>1</v>
      </c>
      <c r="J648" s="85">
        <v>0</v>
      </c>
      <c r="K648" t="s">
        <v>2822</v>
      </c>
      <c r="L648" t="s">
        <v>912</v>
      </c>
      <c r="M648" t="s">
        <v>2851</v>
      </c>
      <c r="N648" t="str">
        <f>IF(SUM(ckCodingQTable[[#This Row],[NfmlPIs]:[NnonWhtAsnPIs]])&gt;0,"WMD","")</f>
        <v/>
      </c>
      <c r="O648" t="b">
        <f>_xlfn.XOR(IFERROR(MATCH(ckCodingQTable[[#This Row],[st_code]],EpscorTable[],0)&gt;0,FALSE),IFERROR(FIND("9150",ckCodingQTable[[#This Row],[propPRCs]])&gt;0,FALSE))</f>
        <v>0</v>
      </c>
      <c r="P648" s="21" t="b">
        <f>_xlfn.XOR(ckCodingQTable[[#This Row],[wmd]]&lt;&gt;"",IFERROR(FIND("9102",ckCodingQTable[[#This Row],[propPRCs]])&gt;0,FALSE))</f>
        <v>0</v>
      </c>
      <c r="Q648" t="s">
        <v>3009</v>
      </c>
      <c r="S648" s="106">
        <f>S647+(ckCodingQTable[[#This Row],[ILN]]&lt;"M")</f>
        <v>360</v>
      </c>
      <c r="T648" s="21" t="s">
        <v>2824</v>
      </c>
      <c r="U648" t="s">
        <v>2562</v>
      </c>
      <c r="V648" s="7" t="str">
        <f>HYPERLINK("https://www.ejacket.nsf.gov/ej/showProposal.do?ID="&amp;ckCodingQTable[[#This Row],[prop_id]],"eJ")</f>
        <v>eJ</v>
      </c>
      <c r="W648" t="s">
        <v>2825</v>
      </c>
      <c r="X648" t="s">
        <v>2562</v>
      </c>
      <c r="Y648" t="s">
        <v>2563</v>
      </c>
      <c r="Z648" t="s">
        <v>5146</v>
      </c>
      <c r="AA648" t="s">
        <v>2899</v>
      </c>
      <c r="AB648" s="109" t="str">
        <f>HYPERLINK("mailto:"&amp;ckCodingQTable[[#This Row],[email]]&amp;"&amp;subject=Your NSF Proposal:  "&amp;ckCodingQTable[[#This Row],[Div]]&amp;" "&amp;ckCodingQTable[[#This Row],[prop_id]], ckCodingQTable[[#This Row],[email]])</f>
        <v>eneftci@uci.edu</v>
      </c>
      <c r="AC648" s="30">
        <v>43282</v>
      </c>
      <c r="AD648">
        <v>36</v>
      </c>
      <c r="AE648">
        <v>1</v>
      </c>
      <c r="AG648" s="110">
        <v>1</v>
      </c>
      <c r="AH648" t="s">
        <v>3006</v>
      </c>
      <c r="AI648" s="26">
        <v>5.75</v>
      </c>
      <c r="AJ648" s="22">
        <v>43068.392361111109</v>
      </c>
      <c r="AL648">
        <v>4</v>
      </c>
      <c r="AN648" s="110">
        <v>4</v>
      </c>
      <c r="AO648" s="110"/>
      <c r="AP648" s="110"/>
      <c r="AQ648" s="110"/>
      <c r="AR648" s="7" t="str">
        <f>HYPERLINK("https://www.ejacket.nsf.gov/ej/showProposal.do?ID="&amp;ckCodingQTable[[#This Row],[prop_id]],"eJ")</f>
        <v>eJ</v>
      </c>
      <c r="AS648" t="s">
        <v>2829</v>
      </c>
      <c r="AT648" t="s">
        <v>5147</v>
      </c>
      <c r="AU648" t="b">
        <f>IF(ckCodingQTable[[#This Row],[ILN]]="N",SUBSTITUTE(AT647," ","")&lt;&gt;SUBSTITUTE(ckCodingQTable[[#This Row],[prop_titl_txt]]," ",""), FALSE)</f>
        <v>0</v>
      </c>
      <c r="AV648">
        <v>0</v>
      </c>
      <c r="AW648" s="13">
        <v>574608</v>
      </c>
      <c r="AX648" s="13">
        <v>574608</v>
      </c>
      <c r="AY648" s="13"/>
      <c r="AZ648" s="13"/>
      <c r="BA648" s="13"/>
      <c r="BB648" s="13"/>
      <c r="BC648">
        <v>6</v>
      </c>
      <c r="BD648">
        <v>9</v>
      </c>
      <c r="BE648">
        <v>4.5</v>
      </c>
      <c r="BH648">
        <v>0</v>
      </c>
      <c r="BI648">
        <v>0</v>
      </c>
      <c r="BJ648">
        <v>0</v>
      </c>
      <c r="BK648">
        <v>0</v>
      </c>
      <c r="BL648" t="s">
        <v>5148</v>
      </c>
    </row>
    <row r="649" spans="1:64" hidden="1" x14ac:dyDescent="0.35">
      <c r="A649" s="30"/>
      <c r="B649" s="30">
        <v>43005.785416666666</v>
      </c>
      <c r="C649" t="s">
        <v>2817</v>
      </c>
      <c r="D649" t="s">
        <v>2818</v>
      </c>
      <c r="E649" t="s">
        <v>476</v>
      </c>
      <c r="F649" t="s">
        <v>2819</v>
      </c>
      <c r="G649" t="s">
        <v>2820</v>
      </c>
      <c r="H649" s="21" t="s">
        <v>2821</v>
      </c>
      <c r="I649" s="85">
        <v>1</v>
      </c>
      <c r="J649" s="85">
        <v>0</v>
      </c>
      <c r="K649" t="s">
        <v>2822</v>
      </c>
      <c r="L649" t="s">
        <v>912</v>
      </c>
      <c r="M649" t="s">
        <v>2851</v>
      </c>
      <c r="N649" t="str">
        <f>IF(SUM(ckCodingQTable[[#This Row],[NfmlPIs]:[NnonWhtAsnPIs]])&gt;0,"WMD","")</f>
        <v/>
      </c>
      <c r="O649" t="b">
        <f>_xlfn.XOR(IFERROR(MATCH(ckCodingQTable[[#This Row],[st_code]],EpscorTable[],0)&gt;0,FALSE),IFERROR(FIND("9150",ckCodingQTable[[#This Row],[propPRCs]])&gt;0,FALSE))</f>
        <v>0</v>
      </c>
      <c r="P649" s="21" t="b">
        <f>_xlfn.XOR(ckCodingQTable[[#This Row],[wmd]]&lt;&gt;"",IFERROR(FIND("9102",ckCodingQTable[[#This Row],[propPRCs]])&gt;0,FALSE))</f>
        <v>0</v>
      </c>
      <c r="Q649" t="s">
        <v>3009</v>
      </c>
      <c r="S649" s="106">
        <f>S648+(ckCodingQTable[[#This Row],[ILN]]&lt;"M")</f>
        <v>360</v>
      </c>
      <c r="T649" s="21" t="s">
        <v>2834</v>
      </c>
      <c r="U649" t="s">
        <v>2562</v>
      </c>
      <c r="V649" s="7" t="str">
        <f>HYPERLINK("https://www.ejacket.nsf.gov/ej/showProposal.do?ID="&amp;ckCodingQTable[[#This Row],[prop_id]],"eJ")</f>
        <v>eJ</v>
      </c>
      <c r="W649" t="s">
        <v>2825</v>
      </c>
      <c r="X649" t="s">
        <v>5149</v>
      </c>
      <c r="Y649" t="s">
        <v>5150</v>
      </c>
      <c r="Z649" t="s">
        <v>5151</v>
      </c>
      <c r="AA649" t="s">
        <v>668</v>
      </c>
      <c r="AB649" s="109" t="str">
        <f>HYPERLINK("mailto:"&amp;ckCodingQTable[[#This Row],[email]]&amp;"&amp;subject=Your NSF Proposal:  "&amp;ckCodingQTable[[#This Row],[Div]]&amp;" "&amp;ckCodingQTable[[#This Row],[prop_id]], ckCodingQTable[[#This Row],[email]])</f>
        <v>gert@ucsd.edu</v>
      </c>
      <c r="AC649" s="30">
        <v>43282</v>
      </c>
      <c r="AD649">
        <v>36</v>
      </c>
      <c r="AG649" s="110"/>
      <c r="AI649" s="26"/>
      <c r="AJ649" s="22"/>
      <c r="AN649" s="110"/>
      <c r="AO649" s="110"/>
      <c r="AP649" s="110"/>
      <c r="AQ649" s="110"/>
      <c r="AR649" s="7" t="str">
        <f>HYPERLINK("https://www.ejacket.nsf.gov/ej/showProposal.do?ID="&amp;ckCodingQTable[[#This Row],[prop_id]],"eJ")</f>
        <v>eJ</v>
      </c>
      <c r="AS649" t="s">
        <v>2829</v>
      </c>
      <c r="AT649" t="s">
        <v>5147</v>
      </c>
      <c r="AU649" t="b">
        <f>IF(ckCodingQTable[[#This Row],[ILN]]="N",SUBSTITUTE(AT648," ","")&lt;&gt;SUBSTITUTE(ckCodingQTable[[#This Row],[prop_titl_txt]]," ",""), FALSE)</f>
        <v>0</v>
      </c>
      <c r="AV649">
        <v>0</v>
      </c>
      <c r="AW649" s="13">
        <v>588192</v>
      </c>
      <c r="AX649" s="13">
        <v>588192</v>
      </c>
      <c r="AY649" s="13"/>
      <c r="AZ649" s="13"/>
      <c r="BA649" s="13"/>
      <c r="BB649" s="13"/>
      <c r="BC649">
        <v>6</v>
      </c>
      <c r="BD649">
        <v>6</v>
      </c>
      <c r="BE649">
        <v>2.4</v>
      </c>
      <c r="BG649">
        <v>6</v>
      </c>
      <c r="BH649">
        <v>0</v>
      </c>
      <c r="BI649">
        <v>0</v>
      </c>
      <c r="BJ649">
        <v>0</v>
      </c>
      <c r="BK649">
        <v>0</v>
      </c>
      <c r="BL649" t="s">
        <v>5152</v>
      </c>
    </row>
    <row r="650" spans="1:64" hidden="1" x14ac:dyDescent="0.35">
      <c r="A650" s="30"/>
      <c r="B650" s="30">
        <v>43005.723611111112</v>
      </c>
      <c r="C650" t="s">
        <v>2839</v>
      </c>
      <c r="D650" t="s">
        <v>2840</v>
      </c>
      <c r="E650" t="s">
        <v>462</v>
      </c>
      <c r="F650" t="s">
        <v>2819</v>
      </c>
      <c r="G650" t="s">
        <v>2820</v>
      </c>
      <c r="H650" s="21" t="s">
        <v>2821</v>
      </c>
      <c r="I650" s="85">
        <v>1</v>
      </c>
      <c r="J650" s="85">
        <v>0</v>
      </c>
      <c r="L650" t="s">
        <v>757</v>
      </c>
      <c r="M650" t="s">
        <v>3162</v>
      </c>
      <c r="N650" t="str">
        <f>IF(SUM(ckCodingQTable[[#This Row],[NfmlPIs]:[NnonWhtAsnPIs]])&gt;0,"WMD","")</f>
        <v>WMD</v>
      </c>
      <c r="O650" t="b">
        <f>_xlfn.XOR(IFERROR(MATCH(ckCodingQTable[[#This Row],[st_code]],EpscorTable[],0)&gt;0,FALSE),IFERROR(FIND("9150",ckCodingQTable[[#This Row],[propPRCs]])&gt;0,FALSE))</f>
        <v>0</v>
      </c>
      <c r="P650" s="21" t="b">
        <f>_xlfn.XOR(ckCodingQTable[[#This Row],[wmd]]&lt;&gt;"",IFERROR(FIND("9102",ckCodingQTable[[#This Row],[propPRCs]])&gt;0,FALSE))</f>
        <v>1</v>
      </c>
      <c r="Q650" t="s">
        <v>485</v>
      </c>
      <c r="S650" s="106">
        <f>S649+(ckCodingQTable[[#This Row],[ILN]]&lt;"M")</f>
        <v>361</v>
      </c>
      <c r="T650" s="21" t="s">
        <v>2863</v>
      </c>
      <c r="U650" t="s">
        <v>2569</v>
      </c>
      <c r="V650" s="7" t="str">
        <f>HYPERLINK("https://www.ejacket.nsf.gov/ej/showProposal.do?ID="&amp;ckCodingQTable[[#This Row],[prop_id]],"eJ")</f>
        <v>eJ</v>
      </c>
      <c r="W650" t="s">
        <v>2841</v>
      </c>
      <c r="X650" t="s">
        <v>2569</v>
      </c>
      <c r="Y650" t="s">
        <v>2570</v>
      </c>
      <c r="Z650" t="s">
        <v>5153</v>
      </c>
      <c r="AA650" t="s">
        <v>707</v>
      </c>
      <c r="AB650" s="109" t="str">
        <f>HYPERLINK("mailto:"&amp;ckCodingQTable[[#This Row],[email]]&amp;"&amp;subject=Your NSF Proposal:  "&amp;ckCodingQTable[[#This Row],[Div]]&amp;" "&amp;ckCodingQTable[[#This Row],[prop_id]], ckCodingQTable[[#This Row],[email]])</f>
        <v>hankhoffmann@cs.uchicago.edu</v>
      </c>
      <c r="AC650" s="30">
        <v>43344</v>
      </c>
      <c r="AD650">
        <v>48</v>
      </c>
      <c r="AG650" s="110"/>
      <c r="AI650" s="26"/>
      <c r="AJ650" s="22"/>
      <c r="AK650" s="21">
        <v>1</v>
      </c>
      <c r="AN650" s="110"/>
      <c r="AO650" s="110"/>
      <c r="AP650" s="110"/>
      <c r="AQ650" s="110"/>
      <c r="AR650" s="7" t="str">
        <f>HYPERLINK("https://www.ejacket.nsf.gov/ej/showProposal.do?ID="&amp;ckCodingQTable[[#This Row],[prop_id]],"eJ")</f>
        <v>eJ</v>
      </c>
      <c r="AS650" t="s">
        <v>2829</v>
      </c>
      <c r="AT650" t="s">
        <v>5154</v>
      </c>
      <c r="AU650" t="b">
        <f>IF(ckCodingQTable[[#This Row],[ILN]]="N",SUBSTITUTE(AT649," ","")&lt;&gt;SUBSTITUTE(ckCodingQTable[[#This Row],[prop_titl_txt]]," ",""), FALSE)</f>
        <v>0</v>
      </c>
      <c r="AV650">
        <v>0</v>
      </c>
      <c r="AW650" s="13">
        <v>1200000</v>
      </c>
      <c r="AX650" s="13">
        <v>1200000</v>
      </c>
      <c r="AY650" s="13"/>
      <c r="AZ650" s="13">
        <v>40000</v>
      </c>
      <c r="BA650" s="13"/>
      <c r="BB650" s="13"/>
      <c r="BC650">
        <v>12</v>
      </c>
      <c r="BD650">
        <v>8</v>
      </c>
      <c r="BE650">
        <v>4</v>
      </c>
      <c r="BH650">
        <v>2</v>
      </c>
      <c r="BI650">
        <v>0</v>
      </c>
      <c r="BJ650">
        <v>0</v>
      </c>
      <c r="BK650">
        <v>0</v>
      </c>
      <c r="BL650" t="s">
        <v>5155</v>
      </c>
    </row>
    <row r="651" spans="1:64" hidden="1" x14ac:dyDescent="0.35">
      <c r="A651" s="30"/>
      <c r="B651" s="30">
        <v>43005.724999999999</v>
      </c>
      <c r="C651" t="s">
        <v>2868</v>
      </c>
      <c r="D651" t="s">
        <v>2869</v>
      </c>
      <c r="E651" t="s">
        <v>466</v>
      </c>
      <c r="F651" t="s">
        <v>2819</v>
      </c>
      <c r="G651" t="s">
        <v>2820</v>
      </c>
      <c r="H651" s="21" t="s">
        <v>2821</v>
      </c>
      <c r="I651" s="85">
        <v>1</v>
      </c>
      <c r="J651" s="85">
        <v>0</v>
      </c>
      <c r="K651" t="s">
        <v>2883</v>
      </c>
      <c r="L651" t="s">
        <v>811</v>
      </c>
      <c r="M651" t="s">
        <v>2823</v>
      </c>
      <c r="N651" t="str">
        <f>IF(SUM(ckCodingQTable[[#This Row],[NfmlPIs]:[NnonWhtAsnPIs]])&gt;0,"WMD","")</f>
        <v>WMD</v>
      </c>
      <c r="O651" t="b">
        <f>_xlfn.XOR(IFERROR(MATCH(ckCodingQTable[[#This Row],[st_code]],EpscorTable[],0)&gt;0,FALSE),IFERROR(FIND("9150",ckCodingQTable[[#This Row],[propPRCs]])&gt;0,FALSE))</f>
        <v>0</v>
      </c>
      <c r="P651" s="21" t="b">
        <f>_xlfn.XOR(ckCodingQTable[[#This Row],[wmd]]&lt;&gt;"",IFERROR(FIND("9102",ckCodingQTable[[#This Row],[propPRCs]])&gt;0,FALSE))</f>
        <v>1</v>
      </c>
      <c r="Q651" t="s">
        <v>2884</v>
      </c>
      <c r="S651" s="106">
        <f>S650+(ckCodingQTable[[#This Row],[ILN]]&lt;"M")</f>
        <v>362</v>
      </c>
      <c r="T651" s="21" t="s">
        <v>2863</v>
      </c>
      <c r="U651" t="s">
        <v>2572</v>
      </c>
      <c r="V651" s="7" t="str">
        <f>HYPERLINK("https://www.ejacket.nsf.gov/ej/showProposal.do?ID="&amp;ckCodingQTable[[#This Row],[prop_id]],"eJ")</f>
        <v>eJ</v>
      </c>
      <c r="W651" t="s">
        <v>2871</v>
      </c>
      <c r="X651" t="s">
        <v>2572</v>
      </c>
      <c r="Y651" t="s">
        <v>2573</v>
      </c>
      <c r="Z651" t="s">
        <v>5156</v>
      </c>
      <c r="AA651" t="s">
        <v>3984</v>
      </c>
      <c r="AB651" s="109" t="str">
        <f>HYPERLINK("mailto:"&amp;ckCodingQTable[[#This Row],[email]]&amp;"&amp;subject=Your NSF Proposal:  "&amp;ckCodingQTable[[#This Row],[Div]]&amp;" "&amp;ckCodingQTable[[#This Row],[prop_id]], ckCodingQTable[[#This Row],[email]])</f>
        <v>jaspal@cs.uh.edu</v>
      </c>
      <c r="AC651" s="30">
        <v>43221</v>
      </c>
      <c r="AD651">
        <v>36</v>
      </c>
      <c r="AE651">
        <v>1</v>
      </c>
      <c r="AG651" s="110">
        <v>1</v>
      </c>
      <c r="AH651" t="s">
        <v>5157</v>
      </c>
      <c r="AI651" s="26">
        <v>3.8</v>
      </c>
      <c r="AJ651" s="22">
        <v>43083.60833333333</v>
      </c>
      <c r="AL651">
        <v>5</v>
      </c>
      <c r="AN651" s="110">
        <v>5</v>
      </c>
      <c r="AO651" s="110"/>
      <c r="AP651" s="110"/>
      <c r="AQ651" s="110"/>
      <c r="AR651" s="7" t="str">
        <f>HYPERLINK("https://www.ejacket.nsf.gov/ej/showProposal.do?ID="&amp;ckCodingQTable[[#This Row],[prop_id]],"eJ")</f>
        <v>eJ</v>
      </c>
      <c r="AS651" t="s">
        <v>2829</v>
      </c>
      <c r="AT651" t="s">
        <v>5158</v>
      </c>
      <c r="AU651" t="b">
        <f>IF(ckCodingQTable[[#This Row],[ILN]]="N",SUBSTITUTE(AT650," ","")&lt;&gt;SUBSTITUTE(ckCodingQTable[[#This Row],[prop_titl_txt]]," ",""), FALSE)</f>
        <v>0</v>
      </c>
      <c r="AV651">
        <v>0</v>
      </c>
      <c r="AW651" s="13">
        <v>1199574</v>
      </c>
      <c r="AX651" s="13">
        <v>1199574</v>
      </c>
      <c r="AY651" s="13"/>
      <c r="AZ651" s="13"/>
      <c r="BA651" s="13">
        <v>170029</v>
      </c>
      <c r="BB651" s="13">
        <v>25000</v>
      </c>
      <c r="BC651">
        <v>9</v>
      </c>
      <c r="BD651">
        <v>12</v>
      </c>
      <c r="BE651">
        <v>10.5</v>
      </c>
      <c r="BG651">
        <v>3</v>
      </c>
      <c r="BH651">
        <v>1</v>
      </c>
      <c r="BI651">
        <v>1</v>
      </c>
      <c r="BJ651">
        <v>0</v>
      </c>
      <c r="BK651">
        <v>0</v>
      </c>
      <c r="BL651" t="s">
        <v>5159</v>
      </c>
    </row>
    <row r="652" spans="1:64" hidden="1" x14ac:dyDescent="0.35">
      <c r="A652" s="30"/>
      <c r="B652" s="30">
        <v>43005.729166666664</v>
      </c>
      <c r="C652" t="s">
        <v>2839</v>
      </c>
      <c r="D652" t="s">
        <v>2840</v>
      </c>
      <c r="E652" t="s">
        <v>462</v>
      </c>
      <c r="F652" t="s">
        <v>2819</v>
      </c>
      <c r="G652" t="s">
        <v>2820</v>
      </c>
      <c r="H652" s="21" t="s">
        <v>2821</v>
      </c>
      <c r="I652" s="85">
        <v>1</v>
      </c>
      <c r="J652" s="85">
        <v>0</v>
      </c>
      <c r="L652" t="s">
        <v>757</v>
      </c>
      <c r="M652" t="s">
        <v>2851</v>
      </c>
      <c r="N652" t="str">
        <f>IF(SUM(ckCodingQTable[[#This Row],[NfmlPIs]:[NnonWhtAsnPIs]])&gt;0,"WMD","")</f>
        <v/>
      </c>
      <c r="O652" t="b">
        <f>_xlfn.XOR(IFERROR(MATCH(ckCodingQTable[[#This Row],[st_code]],EpscorTable[],0)&gt;0,FALSE),IFERROR(FIND("9150",ckCodingQTable[[#This Row],[propPRCs]])&gt;0,FALSE))</f>
        <v>0</v>
      </c>
      <c r="P652" s="21" t="b">
        <f>_xlfn.XOR(ckCodingQTable[[#This Row],[wmd]]&lt;&gt;"",IFERROR(FIND("9102",ckCodingQTable[[#This Row],[propPRCs]])&gt;0,FALSE))</f>
        <v>0</v>
      </c>
      <c r="Q652" t="s">
        <v>485</v>
      </c>
      <c r="S652" s="106">
        <f>S651+(ckCodingQTable[[#This Row],[ILN]]&lt;"M")</f>
        <v>363</v>
      </c>
      <c r="T652" s="21" t="s">
        <v>2824</v>
      </c>
      <c r="U652" t="s">
        <v>5160</v>
      </c>
      <c r="V652" s="7" t="str">
        <f>HYPERLINK("https://www.ejacket.nsf.gov/ej/showProposal.do?ID="&amp;ckCodingQTable[[#This Row],[prop_id]],"eJ")</f>
        <v>eJ</v>
      </c>
      <c r="W652" t="s">
        <v>2841</v>
      </c>
      <c r="X652" t="s">
        <v>5160</v>
      </c>
      <c r="Y652" t="s">
        <v>803</v>
      </c>
      <c r="Z652" t="s">
        <v>5161</v>
      </c>
      <c r="AA652" t="s">
        <v>4791</v>
      </c>
      <c r="AB652" s="109" t="str">
        <f>HYPERLINK("mailto:"&amp;ckCodingQTable[[#This Row],[email]]&amp;"&amp;subject=Your NSF Proposal:  "&amp;ckCodingQTable[[#This Row],[Div]]&amp;" "&amp;ckCodingQTable[[#This Row],[prop_id]], ckCodingQTable[[#This Row],[email]])</f>
        <v>dli35@ucmerced.edu</v>
      </c>
      <c r="AC652" s="30">
        <v>43344</v>
      </c>
      <c r="AD652">
        <v>36</v>
      </c>
      <c r="AG652" s="110"/>
      <c r="AI652" s="26"/>
      <c r="AJ652" s="22"/>
      <c r="AN652" s="110"/>
      <c r="AO652" s="110"/>
      <c r="AP652" s="110"/>
      <c r="AQ652" s="110"/>
      <c r="AR652" s="7" t="str">
        <f>HYPERLINK("https://www.ejacket.nsf.gov/ej/showProposal.do?ID="&amp;ckCodingQTable[[#This Row],[prop_id]],"eJ")</f>
        <v>eJ</v>
      </c>
      <c r="AS652" t="s">
        <v>2829</v>
      </c>
      <c r="AT652" t="s">
        <v>5162</v>
      </c>
      <c r="AU652" t="b">
        <f>IF(ckCodingQTable[[#This Row],[ILN]]="N",SUBSTITUTE(AT651," ","")&lt;&gt;SUBSTITUTE(ckCodingQTable[[#This Row],[prop_titl_txt]]," ",""), FALSE)</f>
        <v>0</v>
      </c>
      <c r="AV652">
        <v>0</v>
      </c>
      <c r="AW652" s="13">
        <v>400000</v>
      </c>
      <c r="AX652" s="13">
        <v>400000</v>
      </c>
      <c r="AY652" s="13"/>
      <c r="AZ652" s="13"/>
      <c r="BA652" s="13"/>
      <c r="BB652" s="13"/>
      <c r="BC652">
        <v>6</v>
      </c>
      <c r="BD652">
        <v>2</v>
      </c>
      <c r="BE652">
        <v>2</v>
      </c>
      <c r="BH652">
        <v>0</v>
      </c>
      <c r="BI652">
        <v>0</v>
      </c>
      <c r="BJ652">
        <v>0</v>
      </c>
      <c r="BK652">
        <v>0</v>
      </c>
      <c r="BL652" t="s">
        <v>5163</v>
      </c>
    </row>
    <row r="653" spans="1:64" hidden="1" x14ac:dyDescent="0.35">
      <c r="A653" s="30"/>
      <c r="B653" s="30">
        <v>43005.71597222222</v>
      </c>
      <c r="C653" t="s">
        <v>2839</v>
      </c>
      <c r="D653" t="s">
        <v>2840</v>
      </c>
      <c r="E653" t="s">
        <v>462</v>
      </c>
      <c r="F653" t="s">
        <v>2819</v>
      </c>
      <c r="G653" t="s">
        <v>2820</v>
      </c>
      <c r="H653" s="21" t="s">
        <v>2821</v>
      </c>
      <c r="I653" s="85">
        <v>1</v>
      </c>
      <c r="J653" s="85">
        <v>0</v>
      </c>
      <c r="L653" t="s">
        <v>757</v>
      </c>
      <c r="M653" t="s">
        <v>105</v>
      </c>
      <c r="N653" t="str">
        <f>IF(SUM(ckCodingQTable[[#This Row],[NfmlPIs]:[NnonWhtAsnPIs]])&gt;0,"WMD","")</f>
        <v/>
      </c>
      <c r="O653" t="b">
        <f>_xlfn.XOR(IFERROR(MATCH(ckCodingQTable[[#This Row],[st_code]],EpscorTable[],0)&gt;0,FALSE),IFERROR(FIND("9150",ckCodingQTable[[#This Row],[propPRCs]])&gt;0,FALSE))</f>
        <v>1</v>
      </c>
      <c r="P653" s="21" t="b">
        <f>_xlfn.XOR(ckCodingQTable[[#This Row],[wmd]]&lt;&gt;"",IFERROR(FIND("9102",ckCodingQTable[[#This Row],[propPRCs]])&gt;0,FALSE))</f>
        <v>0</v>
      </c>
      <c r="Q653" t="s">
        <v>485</v>
      </c>
      <c r="S653" s="106">
        <f>S652+(ckCodingQTable[[#This Row],[ILN]]&lt;"M")</f>
        <v>363</v>
      </c>
      <c r="T653" s="21" t="s">
        <v>2834</v>
      </c>
      <c r="U653" t="s">
        <v>5160</v>
      </c>
      <c r="V653" s="7" t="str">
        <f>HYPERLINK("https://www.ejacket.nsf.gov/ej/showProposal.do?ID="&amp;ckCodingQTable[[#This Row],[prop_id]],"eJ")</f>
        <v>eJ</v>
      </c>
      <c r="W653" t="s">
        <v>2841</v>
      </c>
      <c r="X653" t="s">
        <v>5164</v>
      </c>
      <c r="Y653" t="s">
        <v>1645</v>
      </c>
      <c r="Z653" t="s">
        <v>1697</v>
      </c>
      <c r="AA653" t="s">
        <v>3659</v>
      </c>
      <c r="AB653" s="109" t="str">
        <f>HYPERLINK("mailto:"&amp;ckCodingQTable[[#This Row],[email]]&amp;"&amp;subject=Your NSF Proposal:  "&amp;ckCodingQTable[[#This Row],[Div]]&amp;" "&amp;ckCodingQTable[[#This Row],[prop_id]], ckCodingQTable[[#This Row],[email]])</f>
        <v>fchen15@lsu.edu</v>
      </c>
      <c r="AC653" s="30">
        <v>43344</v>
      </c>
      <c r="AD653">
        <v>36</v>
      </c>
      <c r="AG653" s="110"/>
      <c r="AI653" s="26"/>
      <c r="AJ653" s="22"/>
      <c r="AN653" s="110"/>
      <c r="AO653" s="110"/>
      <c r="AP653" s="110"/>
      <c r="AQ653" s="110"/>
      <c r="AR653" s="7" t="str">
        <f>HYPERLINK("https://www.ejacket.nsf.gov/ej/showProposal.do?ID="&amp;ckCodingQTable[[#This Row],[prop_id]],"eJ")</f>
        <v>eJ</v>
      </c>
      <c r="AS653" t="s">
        <v>2829</v>
      </c>
      <c r="AT653" t="s">
        <v>5162</v>
      </c>
      <c r="AU653" t="b">
        <f>IF(ckCodingQTable[[#This Row],[ILN]]="N",SUBSTITUTE(AT652," ","")&lt;&gt;SUBSTITUTE(ckCodingQTable[[#This Row],[prop_titl_txt]]," ",""), FALSE)</f>
        <v>0</v>
      </c>
      <c r="AV653">
        <v>0</v>
      </c>
      <c r="AW653" s="13">
        <v>399973</v>
      </c>
      <c r="AX653" s="13">
        <v>399973</v>
      </c>
      <c r="AY653" s="13"/>
      <c r="AZ653" s="13">
        <v>15000</v>
      </c>
      <c r="BA653" s="13"/>
      <c r="BB653" s="13"/>
      <c r="BC653">
        <v>6</v>
      </c>
      <c r="BD653">
        <v>3</v>
      </c>
      <c r="BE653">
        <v>3</v>
      </c>
      <c r="BH653">
        <v>0</v>
      </c>
      <c r="BI653">
        <v>0</v>
      </c>
      <c r="BJ653">
        <v>0</v>
      </c>
      <c r="BK653">
        <v>0</v>
      </c>
      <c r="BL653" t="s">
        <v>5165</v>
      </c>
    </row>
    <row r="654" spans="1:64" hidden="1" x14ac:dyDescent="0.35">
      <c r="A654" s="30"/>
      <c r="B654" s="30">
        <v>43005.729861111111</v>
      </c>
      <c r="C654" t="s">
        <v>2839</v>
      </c>
      <c r="D654" t="s">
        <v>2840</v>
      </c>
      <c r="E654" t="s">
        <v>462</v>
      </c>
      <c r="F654" t="s">
        <v>2819</v>
      </c>
      <c r="G654" t="s">
        <v>2820</v>
      </c>
      <c r="H654" s="21" t="s">
        <v>2821</v>
      </c>
      <c r="I654" s="85">
        <v>1</v>
      </c>
      <c r="J654" s="85">
        <v>0</v>
      </c>
      <c r="L654" t="s">
        <v>761</v>
      </c>
      <c r="M654" t="s">
        <v>2893</v>
      </c>
      <c r="N654" t="str">
        <f>IF(SUM(ckCodingQTable[[#This Row],[NfmlPIs]:[NnonWhtAsnPIs]])&gt;0,"WMD","")</f>
        <v/>
      </c>
      <c r="O654" t="b">
        <f>_xlfn.XOR(IFERROR(MATCH(ckCodingQTable[[#This Row],[st_code]],EpscorTable[],0)&gt;0,FALSE),IFERROR(FIND("9150",ckCodingQTable[[#This Row],[propPRCs]])&gt;0,FALSE))</f>
        <v>0</v>
      </c>
      <c r="P654" s="21" t="b">
        <f>_xlfn.XOR(ckCodingQTable[[#This Row],[wmd]]&lt;&gt;"",IFERROR(FIND("9102",ckCodingQTable[[#This Row],[propPRCs]])&gt;0,FALSE))</f>
        <v>0</v>
      </c>
      <c r="Q654" t="s">
        <v>485</v>
      </c>
      <c r="S654" s="106">
        <f>S653+(ckCodingQTable[[#This Row],[ILN]]&lt;"M")</f>
        <v>364</v>
      </c>
      <c r="T654" s="21" t="s">
        <v>2863</v>
      </c>
      <c r="U654" t="s">
        <v>2583</v>
      </c>
      <c r="V654" s="7" t="str">
        <f>HYPERLINK("https://www.ejacket.nsf.gov/ej/showProposal.do?ID="&amp;ckCodingQTable[[#This Row],[prop_id]],"eJ")</f>
        <v>eJ</v>
      </c>
      <c r="W654" t="s">
        <v>2841</v>
      </c>
      <c r="X654" t="s">
        <v>2583</v>
      </c>
      <c r="Y654" t="s">
        <v>2584</v>
      </c>
      <c r="Z654" t="s">
        <v>5166</v>
      </c>
      <c r="AA654" t="s">
        <v>534</v>
      </c>
      <c r="AB654" s="109" t="str">
        <f>HYPERLINK("mailto:"&amp;ckCodingQTable[[#This Row],[email]]&amp;"&amp;subject=Your NSF Proposal:  "&amp;ckCodingQTable[[#This Row],[Div]]&amp;" "&amp;ckCodingQTable[[#This Row],[prop_id]], ckCodingQTable[[#This Row],[email]])</f>
        <v>mingzhao@asu.edu</v>
      </c>
      <c r="AC654" s="30">
        <v>43252</v>
      </c>
      <c r="AD654">
        <v>48</v>
      </c>
      <c r="AG654" s="110"/>
      <c r="AI654" s="26"/>
      <c r="AJ654" s="22"/>
      <c r="AK654" s="21">
        <v>1</v>
      </c>
      <c r="AN654" s="110"/>
      <c r="AO654" s="110"/>
      <c r="AP654" s="110"/>
      <c r="AQ654" s="110"/>
      <c r="AR654" s="7" t="str">
        <f>HYPERLINK("https://www.ejacket.nsf.gov/ej/showProposal.do?ID="&amp;ckCodingQTable[[#This Row],[prop_id]],"eJ")</f>
        <v>eJ</v>
      </c>
      <c r="AS654" t="s">
        <v>2829</v>
      </c>
      <c r="AT654" t="s">
        <v>5167</v>
      </c>
      <c r="AU654" t="b">
        <f>IF(ckCodingQTable[[#This Row],[ILN]]="N",SUBSTITUTE(AT653," ","")&lt;&gt;SUBSTITUTE(ckCodingQTable[[#This Row],[prop_titl_txt]]," ",""), FALSE)</f>
        <v>0</v>
      </c>
      <c r="AV654">
        <v>0</v>
      </c>
      <c r="AW654" s="13">
        <v>1199130</v>
      </c>
      <c r="AX654" s="13">
        <v>1199130</v>
      </c>
      <c r="AY654" s="13"/>
      <c r="AZ654" s="13">
        <v>24000</v>
      </c>
      <c r="BA654" s="13"/>
      <c r="BB654" s="13"/>
      <c r="BC654">
        <v>12</v>
      </c>
      <c r="BD654">
        <v>16</v>
      </c>
      <c r="BE654">
        <v>12</v>
      </c>
      <c r="BH654">
        <v>0</v>
      </c>
      <c r="BI654">
        <v>0</v>
      </c>
      <c r="BJ654">
        <v>0</v>
      </c>
      <c r="BK654">
        <v>0</v>
      </c>
      <c r="BL654" t="s">
        <v>5168</v>
      </c>
    </row>
    <row r="655" spans="1:64" hidden="1" x14ac:dyDescent="0.35">
      <c r="A655" s="30"/>
      <c r="B655" s="30">
        <v>43005.729861111111</v>
      </c>
      <c r="C655" t="s">
        <v>2839</v>
      </c>
      <c r="D655" t="s">
        <v>2840</v>
      </c>
      <c r="E655" t="s">
        <v>464</v>
      </c>
      <c r="F655" t="s">
        <v>2819</v>
      </c>
      <c r="G655" t="s">
        <v>2820</v>
      </c>
      <c r="H655" s="21" t="s">
        <v>2821</v>
      </c>
      <c r="I655" s="85">
        <v>1</v>
      </c>
      <c r="J655" s="85">
        <v>0</v>
      </c>
      <c r="L655" t="s">
        <v>1119</v>
      </c>
      <c r="M655" t="s">
        <v>3162</v>
      </c>
      <c r="N655" t="str">
        <f>IF(SUM(ckCodingQTable[[#This Row],[NfmlPIs]:[NnonWhtAsnPIs]])&gt;0,"WMD","")</f>
        <v/>
      </c>
      <c r="O655" t="b">
        <f>_xlfn.XOR(IFERROR(MATCH(ckCodingQTable[[#This Row],[st_code]],EpscorTable[],0)&gt;0,FALSE),IFERROR(FIND("9150",ckCodingQTable[[#This Row],[propPRCs]])&gt;0,FALSE))</f>
        <v>0</v>
      </c>
      <c r="P655" s="21" t="b">
        <f>_xlfn.XOR(ckCodingQTable[[#This Row],[wmd]]&lt;&gt;"",IFERROR(FIND("9102",ckCodingQTable[[#This Row],[propPRCs]])&gt;0,FALSE))</f>
        <v>0</v>
      </c>
      <c r="Q655" t="s">
        <v>485</v>
      </c>
      <c r="S655" s="106">
        <f>S654+(ckCodingQTable[[#This Row],[ILN]]&lt;"M")</f>
        <v>365</v>
      </c>
      <c r="T655" s="21" t="s">
        <v>2863</v>
      </c>
      <c r="U655" t="s">
        <v>2586</v>
      </c>
      <c r="V655" s="7" t="str">
        <f>HYPERLINK("https://www.ejacket.nsf.gov/ej/showProposal.do?ID="&amp;ckCodingQTable[[#This Row],[prop_id]],"eJ")</f>
        <v>eJ</v>
      </c>
      <c r="W655" t="s">
        <v>2841</v>
      </c>
      <c r="X655" t="s">
        <v>2586</v>
      </c>
      <c r="Y655" t="s">
        <v>2587</v>
      </c>
      <c r="Z655" t="s">
        <v>5169</v>
      </c>
      <c r="AA655" t="s">
        <v>676</v>
      </c>
      <c r="AB655" s="109" t="str">
        <f>HYPERLINK("mailto:"&amp;ckCodingQTable[[#This Row],[email]]&amp;"&amp;subject=Your NSF Proposal:  "&amp;ckCodingQTable[[#This Row],[Div]]&amp;" "&amp;ckCodingQTable[[#This Row],[prop_id]], ckCodingQTable[[#This Row],[email]])</f>
        <v>croy@illinois.edu</v>
      </c>
      <c r="AC655" s="30">
        <v>43327</v>
      </c>
      <c r="AD655">
        <v>36</v>
      </c>
      <c r="AG655" s="110"/>
      <c r="AI655" s="26"/>
      <c r="AJ655" s="22"/>
      <c r="AN655" s="110"/>
      <c r="AO655" s="110"/>
      <c r="AP655" s="110"/>
      <c r="AQ655" s="110"/>
      <c r="AR655" s="7" t="str">
        <f>HYPERLINK("https://www.ejacket.nsf.gov/ej/showProposal.do?ID="&amp;ckCodingQTable[[#This Row],[prop_id]],"eJ")</f>
        <v>eJ</v>
      </c>
      <c r="AS655" t="s">
        <v>2829</v>
      </c>
      <c r="AT655" t="s">
        <v>5170</v>
      </c>
      <c r="AU655" t="b">
        <f>IF(ckCodingQTable[[#This Row],[ILN]]="N",SUBSTITUTE(AT654," ","")&lt;&gt;SUBSTITUTE(ckCodingQTable[[#This Row],[prop_titl_txt]]," ",""), FALSE)</f>
        <v>0</v>
      </c>
      <c r="AV655">
        <v>0</v>
      </c>
      <c r="AW655" s="13">
        <v>1161720</v>
      </c>
      <c r="AX655" s="13">
        <v>1161720</v>
      </c>
      <c r="AY655" s="13"/>
      <c r="AZ655" s="13">
        <v>15000</v>
      </c>
      <c r="BA655" s="13"/>
      <c r="BB655" s="13"/>
      <c r="BC655">
        <v>15</v>
      </c>
      <c r="BD655">
        <v>9</v>
      </c>
      <c r="BE655">
        <v>7.5</v>
      </c>
      <c r="BH655">
        <v>0</v>
      </c>
      <c r="BI655">
        <v>0</v>
      </c>
      <c r="BJ655">
        <v>0</v>
      </c>
      <c r="BK655">
        <v>0</v>
      </c>
      <c r="BL655" t="s">
        <v>5171</v>
      </c>
    </row>
    <row r="656" spans="1:64" hidden="1" x14ac:dyDescent="0.35">
      <c r="A656" s="30"/>
      <c r="B656" s="30">
        <v>43005.732638888891</v>
      </c>
      <c r="C656" t="s">
        <v>2817</v>
      </c>
      <c r="D656" t="s">
        <v>2818</v>
      </c>
      <c r="E656" t="s">
        <v>476</v>
      </c>
      <c r="F656" t="s">
        <v>2819</v>
      </c>
      <c r="G656" t="s">
        <v>2820</v>
      </c>
      <c r="H656" s="21" t="s">
        <v>2821</v>
      </c>
      <c r="I656" s="85">
        <v>1</v>
      </c>
      <c r="J656" s="85">
        <v>0</v>
      </c>
      <c r="K656" t="s">
        <v>2822</v>
      </c>
      <c r="L656" t="s">
        <v>1069</v>
      </c>
      <c r="M656" t="s">
        <v>2851</v>
      </c>
      <c r="N656" t="str">
        <f>IF(SUM(ckCodingQTable[[#This Row],[NfmlPIs]:[NnonWhtAsnPIs]])&gt;0,"WMD","")</f>
        <v/>
      </c>
      <c r="O656" t="b">
        <f>_xlfn.XOR(IFERROR(MATCH(ckCodingQTable[[#This Row],[st_code]],EpscorTable[],0)&gt;0,FALSE),IFERROR(FIND("9150",ckCodingQTable[[#This Row],[propPRCs]])&gt;0,FALSE))</f>
        <v>0</v>
      </c>
      <c r="P656" s="21" t="b">
        <f>_xlfn.XOR(ckCodingQTable[[#This Row],[wmd]]&lt;&gt;"",IFERROR(FIND("9102",ckCodingQTable[[#This Row],[propPRCs]])&gt;0,FALSE))</f>
        <v>0</v>
      </c>
      <c r="Q656" t="s">
        <v>3156</v>
      </c>
      <c r="S656" s="106">
        <f>S655+(ckCodingQTable[[#This Row],[ILN]]&lt;"M")</f>
        <v>366</v>
      </c>
      <c r="T656" s="21" t="s">
        <v>2863</v>
      </c>
      <c r="U656" t="s">
        <v>2589</v>
      </c>
      <c r="V656" s="7" t="str">
        <f>HYPERLINK("https://www.ejacket.nsf.gov/ej/showProposal.do?ID="&amp;ckCodingQTable[[#This Row],[prop_id]],"eJ")</f>
        <v>eJ</v>
      </c>
      <c r="W656" t="s">
        <v>2825</v>
      </c>
      <c r="X656" t="s">
        <v>2589</v>
      </c>
      <c r="Y656" t="s">
        <v>1389</v>
      </c>
      <c r="Z656" t="s">
        <v>3498</v>
      </c>
      <c r="AA656" t="s">
        <v>665</v>
      </c>
      <c r="AB656" s="109" t="str">
        <f>HYPERLINK("mailto:"&amp;ckCodingQTable[[#This Row],[email]]&amp;"&amp;subject=Your NSF Proposal:  "&amp;ckCodingQTable[[#This Row],[Div]]&amp;" "&amp;ckCodingQTable[[#This Row],[prop_id]], ckCodingQTable[[#This Row],[email]])</f>
        <v>tsotras@cs.ucr.edu</v>
      </c>
      <c r="AC656" s="30">
        <v>43252</v>
      </c>
      <c r="AD656">
        <v>48</v>
      </c>
      <c r="AE656">
        <v>1</v>
      </c>
      <c r="AG656" s="110">
        <v>1</v>
      </c>
      <c r="AH656" t="s">
        <v>5172</v>
      </c>
      <c r="AI656" s="26">
        <v>6</v>
      </c>
      <c r="AJ656" s="22">
        <v>43080.477777777778</v>
      </c>
      <c r="AL656">
        <v>4</v>
      </c>
      <c r="AN656" s="110">
        <v>4</v>
      </c>
      <c r="AO656" s="110"/>
      <c r="AP656" s="110"/>
      <c r="AQ656" s="110"/>
      <c r="AR656" s="7" t="str">
        <f>HYPERLINK("https://www.ejacket.nsf.gov/ej/showProposal.do?ID="&amp;ckCodingQTable[[#This Row],[prop_id]],"eJ")</f>
        <v>eJ</v>
      </c>
      <c r="AS656" t="s">
        <v>2829</v>
      </c>
      <c r="AT656" t="s">
        <v>5173</v>
      </c>
      <c r="AU656" t="b">
        <f>IF(ckCodingQTable[[#This Row],[ILN]]="N",SUBSTITUTE(AT655," ","")&lt;&gt;SUBSTITUTE(ckCodingQTable[[#This Row],[prop_titl_txt]]," ",""), FALSE)</f>
        <v>0</v>
      </c>
      <c r="AV656">
        <v>0</v>
      </c>
      <c r="AW656" s="13">
        <v>1216000</v>
      </c>
      <c r="AX656" s="13">
        <v>1216000</v>
      </c>
      <c r="AY656" s="13"/>
      <c r="AZ656" s="13">
        <v>24000</v>
      </c>
      <c r="BA656" s="13"/>
      <c r="BB656" s="13">
        <v>16000</v>
      </c>
      <c r="BC656">
        <v>12</v>
      </c>
      <c r="BD656">
        <v>12</v>
      </c>
      <c r="BE656">
        <v>12</v>
      </c>
      <c r="BH656">
        <v>0</v>
      </c>
      <c r="BI656">
        <v>0</v>
      </c>
      <c r="BJ656">
        <v>0</v>
      </c>
      <c r="BK656">
        <v>0</v>
      </c>
      <c r="BL656" t="s">
        <v>3500</v>
      </c>
    </row>
    <row r="657" spans="1:64" hidden="1" x14ac:dyDescent="0.35">
      <c r="A657" s="30"/>
      <c r="B657" s="30">
        <v>43005.732638888891</v>
      </c>
      <c r="C657" t="s">
        <v>2868</v>
      </c>
      <c r="D657" t="s">
        <v>2869</v>
      </c>
      <c r="E657" t="s">
        <v>470</v>
      </c>
      <c r="F657" t="s">
        <v>2819</v>
      </c>
      <c r="G657" t="s">
        <v>2820</v>
      </c>
      <c r="H657" s="21" t="s">
        <v>2821</v>
      </c>
      <c r="I657" s="85">
        <v>1</v>
      </c>
      <c r="J657" s="85">
        <v>0</v>
      </c>
      <c r="K657" t="s">
        <v>2902</v>
      </c>
      <c r="L657" t="s">
        <v>935</v>
      </c>
      <c r="M657" t="s">
        <v>2851</v>
      </c>
      <c r="N657" t="str">
        <f>IF(SUM(ckCodingQTable[[#This Row],[NfmlPIs]:[NnonWhtAsnPIs]])&gt;0,"WMD","")</f>
        <v/>
      </c>
      <c r="O657" t="b">
        <f>_xlfn.XOR(IFERROR(MATCH(ckCodingQTable[[#This Row],[st_code]],EpscorTable[],0)&gt;0,FALSE),IFERROR(FIND("9150",ckCodingQTable[[#This Row],[propPRCs]])&gt;0,FALSE))</f>
        <v>0</v>
      </c>
      <c r="P657" s="21" t="b">
        <f>_xlfn.XOR(ckCodingQTable[[#This Row],[wmd]]&lt;&gt;"",IFERROR(FIND("9102",ckCodingQTable[[#This Row],[propPRCs]])&gt;0,FALSE))</f>
        <v>0</v>
      </c>
      <c r="Q657" t="s">
        <v>2903</v>
      </c>
      <c r="S657" s="106">
        <f>S656+(ckCodingQTable[[#This Row],[ILN]]&lt;"M")</f>
        <v>367</v>
      </c>
      <c r="T657" s="21" t="s">
        <v>2863</v>
      </c>
      <c r="U657" t="s">
        <v>2596</v>
      </c>
      <c r="V657" s="7" t="str">
        <f>HYPERLINK("https://www.ejacket.nsf.gov/ej/showProposal.do?ID="&amp;ckCodingQTable[[#This Row],[prop_id]],"eJ")</f>
        <v>eJ</v>
      </c>
      <c r="W657" t="s">
        <v>2871</v>
      </c>
      <c r="X657" t="s">
        <v>2596</v>
      </c>
      <c r="Y657" t="s">
        <v>2597</v>
      </c>
      <c r="Z657" t="s">
        <v>5070</v>
      </c>
      <c r="AA657" t="s">
        <v>662</v>
      </c>
      <c r="AB657" s="109" t="str">
        <f>HYPERLINK("mailto:"&amp;ckCodingQTable[[#This Row],[email]]&amp;"&amp;subject=Your NSF Proposal:  "&amp;ckCodingQTable[[#This Row],[Div]]&amp;" "&amp;ckCodingQTable[[#This Row],[prop_id]], ckCodingQTable[[#This Row],[email]])</f>
        <v>baolshausen@berkeley.edu</v>
      </c>
      <c r="AC657" s="30">
        <v>43282</v>
      </c>
      <c r="AD657">
        <v>48</v>
      </c>
      <c r="AG657" s="110"/>
      <c r="AI657" s="26"/>
      <c r="AJ657" s="22"/>
      <c r="AN657" s="110"/>
      <c r="AO657" s="110"/>
      <c r="AP657" s="110"/>
      <c r="AQ657" s="110"/>
      <c r="AR657" s="7" t="str">
        <f>HYPERLINK("https://www.ejacket.nsf.gov/ej/showProposal.do?ID="&amp;ckCodingQTable[[#This Row],[prop_id]],"eJ")</f>
        <v>eJ</v>
      </c>
      <c r="AS657" t="s">
        <v>2829</v>
      </c>
      <c r="AT657" t="s">
        <v>5174</v>
      </c>
      <c r="AU657" t="b">
        <f>IF(ckCodingQTable[[#This Row],[ILN]]="N",SUBSTITUTE(AT656," ","")&lt;&gt;SUBSTITUTE(ckCodingQTable[[#This Row],[prop_titl_txt]]," ",""), FALSE)</f>
        <v>0</v>
      </c>
      <c r="AV657">
        <v>0</v>
      </c>
      <c r="AW657" s="13">
        <v>1134710</v>
      </c>
      <c r="AX657" s="13">
        <v>1134710</v>
      </c>
      <c r="AY657" s="13"/>
      <c r="AZ657" s="13"/>
      <c r="BA657" s="13"/>
      <c r="BB657" s="13"/>
      <c r="BC657">
        <v>8</v>
      </c>
      <c r="BD657">
        <v>12</v>
      </c>
      <c r="BE657">
        <v>4</v>
      </c>
      <c r="BF657">
        <v>8</v>
      </c>
      <c r="BH657">
        <v>0</v>
      </c>
      <c r="BI657">
        <v>0</v>
      </c>
      <c r="BJ657">
        <v>0</v>
      </c>
      <c r="BK657">
        <v>0</v>
      </c>
      <c r="BL657" t="s">
        <v>5175</v>
      </c>
    </row>
    <row r="658" spans="1:64" hidden="1" x14ac:dyDescent="0.35">
      <c r="A658" s="30"/>
      <c r="B658" s="30">
        <v>43005.734722222223</v>
      </c>
      <c r="C658" t="s">
        <v>2868</v>
      </c>
      <c r="D658" t="s">
        <v>2869</v>
      </c>
      <c r="E658" t="s">
        <v>466</v>
      </c>
      <c r="F658" t="s">
        <v>2819</v>
      </c>
      <c r="G658" t="s">
        <v>2820</v>
      </c>
      <c r="H658" s="21" t="s">
        <v>2821</v>
      </c>
      <c r="I658" s="85">
        <v>1</v>
      </c>
      <c r="J658" s="85">
        <v>0</v>
      </c>
      <c r="K658" t="s">
        <v>3496</v>
      </c>
      <c r="L658" t="s">
        <v>811</v>
      </c>
      <c r="M658" t="s">
        <v>3115</v>
      </c>
      <c r="N658" t="str">
        <f>IF(SUM(ckCodingQTable[[#This Row],[NfmlPIs]:[NnonWhtAsnPIs]])&gt;0,"WMD","")</f>
        <v/>
      </c>
      <c r="O658" t="b">
        <f>_xlfn.XOR(IFERROR(MATCH(ckCodingQTable[[#This Row],[st_code]],EpscorTable[],0)&gt;0,FALSE),IFERROR(FIND("9150",ckCodingQTable[[#This Row],[propPRCs]])&gt;0,FALSE))</f>
        <v>0</v>
      </c>
      <c r="P658" s="21" t="b">
        <f>_xlfn.XOR(ckCodingQTable[[#This Row],[wmd]]&lt;&gt;"",IFERROR(FIND("9102",ckCodingQTable[[#This Row],[propPRCs]])&gt;0,FALSE))</f>
        <v>0</v>
      </c>
      <c r="Q658" t="s">
        <v>3497</v>
      </c>
      <c r="S658" s="106">
        <f>S657+(ckCodingQTable[[#This Row],[ILN]]&lt;"M")</f>
        <v>368</v>
      </c>
      <c r="T658" s="21" t="s">
        <v>2824</v>
      </c>
      <c r="U658" t="s">
        <v>2599</v>
      </c>
      <c r="V658" s="7" t="str">
        <f>HYPERLINK("https://www.ejacket.nsf.gov/ej/showProposal.do?ID="&amp;ckCodingQTable[[#This Row],[prop_id]],"eJ")</f>
        <v>eJ</v>
      </c>
      <c r="W658" t="s">
        <v>2871</v>
      </c>
      <c r="X658" t="s">
        <v>2599</v>
      </c>
      <c r="Y658" t="s">
        <v>2600</v>
      </c>
      <c r="Z658" t="s">
        <v>5176</v>
      </c>
      <c r="AA658" t="s">
        <v>3119</v>
      </c>
      <c r="AB658" s="109" t="str">
        <f>HYPERLINK("mailto:"&amp;ckCodingQTable[[#This Row],[email]]&amp;"&amp;subject=Your NSF Proposal:  "&amp;ckCodingQTable[[#This Row],[Div]]&amp;" "&amp;ckCodingQTable[[#This Row],[prop_id]], ckCodingQTable[[#This Row],[email]])</f>
        <v>goce@eecs.northwestern.edu</v>
      </c>
      <c r="AC658" s="30">
        <v>43344</v>
      </c>
      <c r="AD658">
        <v>60</v>
      </c>
      <c r="AG658" s="110"/>
      <c r="AI658" s="26"/>
      <c r="AJ658" s="22"/>
      <c r="AN658" s="110"/>
      <c r="AO658" s="110"/>
      <c r="AP658" s="110"/>
      <c r="AQ658" s="110"/>
      <c r="AR658" s="7" t="str">
        <f>HYPERLINK("https://www.ejacket.nsf.gov/ej/showProposal.do?ID="&amp;ckCodingQTable[[#This Row],[prop_id]],"eJ")</f>
        <v>eJ</v>
      </c>
      <c r="AS658" t="s">
        <v>2881</v>
      </c>
      <c r="AT658" t="s">
        <v>5177</v>
      </c>
      <c r="AU658" t="b">
        <f>IF(ckCodingQTable[[#This Row],[ILN]]="N",SUBSTITUTE(AT657," ","")&lt;&gt;SUBSTITUTE(ckCodingQTable[[#This Row],[prop_titl_txt]]," ",""), FALSE)</f>
        <v>0</v>
      </c>
      <c r="AV658">
        <v>0</v>
      </c>
      <c r="AW658" s="13">
        <v>1897343</v>
      </c>
      <c r="AX658" s="13">
        <v>1897343</v>
      </c>
      <c r="AY658" s="13"/>
      <c r="AZ658" s="13"/>
      <c r="BA658" s="13"/>
      <c r="BB658" s="13"/>
      <c r="BC658">
        <v>18</v>
      </c>
      <c r="BD658">
        <v>25</v>
      </c>
      <c r="BE658">
        <v>8</v>
      </c>
      <c r="BF658">
        <v>6.75</v>
      </c>
      <c r="BG658">
        <v>2</v>
      </c>
      <c r="BH658">
        <v>0</v>
      </c>
      <c r="BI658">
        <v>0</v>
      </c>
      <c r="BJ658">
        <v>0</v>
      </c>
      <c r="BK658">
        <v>0</v>
      </c>
      <c r="BL658" t="s">
        <v>5178</v>
      </c>
    </row>
    <row r="659" spans="1:64" hidden="1" x14ac:dyDescent="0.35">
      <c r="A659" s="30"/>
      <c r="B659" s="30">
        <v>43005.538888888892</v>
      </c>
      <c r="C659" t="s">
        <v>2868</v>
      </c>
      <c r="D659" t="s">
        <v>2869</v>
      </c>
      <c r="E659" t="s">
        <v>466</v>
      </c>
      <c r="F659" t="s">
        <v>2819</v>
      </c>
      <c r="G659" t="s">
        <v>2820</v>
      </c>
      <c r="H659" s="21" t="s">
        <v>2821</v>
      </c>
      <c r="I659" s="85">
        <v>1</v>
      </c>
      <c r="J659" s="85">
        <v>0</v>
      </c>
      <c r="K659" t="s">
        <v>3496</v>
      </c>
      <c r="L659" t="s">
        <v>811</v>
      </c>
      <c r="M659" t="s">
        <v>3098</v>
      </c>
      <c r="N659" t="str">
        <f>IF(SUM(ckCodingQTable[[#This Row],[NfmlPIs]:[NnonWhtAsnPIs]])&gt;0,"WMD","")</f>
        <v/>
      </c>
      <c r="O659" t="b">
        <f>_xlfn.XOR(IFERROR(MATCH(ckCodingQTable[[#This Row],[st_code]],EpscorTable[],0)&gt;0,FALSE),IFERROR(FIND("9150",ckCodingQTable[[#This Row],[propPRCs]])&gt;0,FALSE))</f>
        <v>0</v>
      </c>
      <c r="P659" s="21" t="b">
        <f>_xlfn.XOR(ckCodingQTable[[#This Row],[wmd]]&lt;&gt;"",IFERROR(FIND("9102",ckCodingQTable[[#This Row],[propPRCs]])&gt;0,FALSE))</f>
        <v>0</v>
      </c>
      <c r="Q659" t="s">
        <v>3497</v>
      </c>
      <c r="S659" s="106">
        <f>S658+(ckCodingQTable[[#This Row],[ILN]]&lt;"M")</f>
        <v>368</v>
      </c>
      <c r="T659" s="21" t="s">
        <v>2834</v>
      </c>
      <c r="U659" t="s">
        <v>2599</v>
      </c>
      <c r="V659" s="7" t="str">
        <f>HYPERLINK("https://www.ejacket.nsf.gov/ej/showProposal.do?ID="&amp;ckCodingQTable[[#This Row],[prop_id]],"eJ")</f>
        <v>eJ</v>
      </c>
      <c r="W659" t="s">
        <v>2871</v>
      </c>
      <c r="X659" t="s">
        <v>5179</v>
      </c>
      <c r="Y659" t="s">
        <v>5180</v>
      </c>
      <c r="Z659" t="s">
        <v>5181</v>
      </c>
      <c r="AA659" t="s">
        <v>630</v>
      </c>
      <c r="AB659" s="109" t="str">
        <f>HYPERLINK("mailto:"&amp;ckCodingQTable[[#This Row],[email]]&amp;"&amp;subject=Your NSF Proposal:  "&amp;ckCodingQTable[[#This Row],[Div]]&amp;" "&amp;ckCodingQTable[[#This Row],[prop_id]], ckCodingQTable[[#This Row],[email]])</f>
        <v>vladimir@cs.rutgers.edu</v>
      </c>
      <c r="AC659" s="30">
        <v>43344</v>
      </c>
      <c r="AD659">
        <v>60</v>
      </c>
      <c r="AG659" s="110"/>
      <c r="AI659" s="26"/>
      <c r="AJ659" s="22"/>
      <c r="AN659" s="110"/>
      <c r="AO659" s="110"/>
      <c r="AP659" s="110"/>
      <c r="AQ659" s="110"/>
      <c r="AR659" s="7" t="str">
        <f>HYPERLINK("https://www.ejacket.nsf.gov/ej/showProposal.do?ID="&amp;ckCodingQTable[[#This Row],[prop_id]],"eJ")</f>
        <v>eJ</v>
      </c>
      <c r="AS659" t="s">
        <v>2881</v>
      </c>
      <c r="AT659" t="s">
        <v>5182</v>
      </c>
      <c r="AU659" t="b">
        <f>IF(ckCodingQTable[[#This Row],[ILN]]="N",SUBSTITUTE(AT658," ","")&lt;&gt;SUBSTITUTE(ckCodingQTable[[#This Row],[prop_titl_txt]]," ",""), FALSE)</f>
        <v>1</v>
      </c>
      <c r="AV659">
        <v>0</v>
      </c>
      <c r="AW659" s="13">
        <v>453320</v>
      </c>
      <c r="AX659" s="13">
        <v>453320</v>
      </c>
      <c r="AY659" s="13"/>
      <c r="AZ659" s="13">
        <v>10180</v>
      </c>
      <c r="BA659" s="13"/>
      <c r="BB659" s="13"/>
      <c r="BC659">
        <v>10</v>
      </c>
      <c r="BD659">
        <v>5</v>
      </c>
      <c r="BE659">
        <v>2.5</v>
      </c>
      <c r="BH659">
        <v>0</v>
      </c>
      <c r="BI659">
        <v>0</v>
      </c>
      <c r="BJ659">
        <v>0</v>
      </c>
      <c r="BK659">
        <v>0</v>
      </c>
      <c r="BL659" t="s">
        <v>5183</v>
      </c>
    </row>
    <row r="660" spans="1:64" hidden="1" x14ac:dyDescent="0.35">
      <c r="A660" s="30"/>
      <c r="B660" s="30">
        <v>43005.668055555558</v>
      </c>
      <c r="C660" t="s">
        <v>2868</v>
      </c>
      <c r="D660" t="s">
        <v>2869</v>
      </c>
      <c r="E660" t="s">
        <v>466</v>
      </c>
      <c r="F660" t="s">
        <v>2819</v>
      </c>
      <c r="G660" t="s">
        <v>2820</v>
      </c>
      <c r="H660" s="21" t="s">
        <v>2821</v>
      </c>
      <c r="I660" s="85">
        <v>1</v>
      </c>
      <c r="J660" s="85">
        <v>0</v>
      </c>
      <c r="K660" t="s">
        <v>3496</v>
      </c>
      <c r="L660" t="s">
        <v>811</v>
      </c>
      <c r="M660" t="s">
        <v>104</v>
      </c>
      <c r="N660" t="str">
        <f>IF(SUM(ckCodingQTable[[#This Row],[NfmlPIs]:[NnonWhtAsnPIs]])&gt;0,"WMD","")</f>
        <v/>
      </c>
      <c r="O660" t="b">
        <f>_xlfn.XOR(IFERROR(MATCH(ckCodingQTable[[#This Row],[st_code]],EpscorTable[],0)&gt;0,FALSE),IFERROR(FIND("9150",ckCodingQTable[[#This Row],[propPRCs]])&gt;0,FALSE))</f>
        <v>1</v>
      </c>
      <c r="P660" s="21" t="b">
        <f>_xlfn.XOR(ckCodingQTable[[#This Row],[wmd]]&lt;&gt;"",IFERROR(FIND("9102",ckCodingQTable[[#This Row],[propPRCs]])&gt;0,FALSE))</f>
        <v>0</v>
      </c>
      <c r="Q660" t="s">
        <v>3497</v>
      </c>
      <c r="S660" s="106">
        <f>S659+(ckCodingQTable[[#This Row],[ILN]]&lt;"M")</f>
        <v>368</v>
      </c>
      <c r="T660" s="21" t="s">
        <v>2834</v>
      </c>
      <c r="U660" t="s">
        <v>2599</v>
      </c>
      <c r="V660" s="7" t="str">
        <f>HYPERLINK("https://www.ejacket.nsf.gov/ej/showProposal.do?ID="&amp;ckCodingQTable[[#This Row],[prop_id]],"eJ")</f>
        <v>eJ</v>
      </c>
      <c r="W660" t="s">
        <v>2871</v>
      </c>
      <c r="X660" t="s">
        <v>5184</v>
      </c>
      <c r="Y660" t="s">
        <v>5185</v>
      </c>
      <c r="Z660" t="s">
        <v>3002</v>
      </c>
      <c r="AA660" t="s">
        <v>5186</v>
      </c>
      <c r="AB660" s="109" t="str">
        <f>HYPERLINK("mailto:"&amp;ckCodingQTable[[#This Row],[email]]&amp;"&amp;subject=Your NSF Proposal:  "&amp;ckCodingQTable[[#This Row],[Div]]&amp;" "&amp;ckCodingQTable[[#This Row],[prop_id]], ckCodingQTable[[#This Row],[email]])</f>
        <v>amariucai@ksu.edu</v>
      </c>
      <c r="AC660" s="30">
        <v>43344</v>
      </c>
      <c r="AD660">
        <v>60</v>
      </c>
      <c r="AG660" s="110"/>
      <c r="AI660" s="26"/>
      <c r="AJ660" s="22"/>
      <c r="AN660" s="110"/>
      <c r="AO660" s="110"/>
      <c r="AP660" s="110"/>
      <c r="AQ660" s="110"/>
      <c r="AR660" s="7" t="str">
        <f>HYPERLINK("https://www.ejacket.nsf.gov/ej/showProposal.do?ID="&amp;ckCodingQTable[[#This Row],[prop_id]],"eJ")</f>
        <v>eJ</v>
      </c>
      <c r="AS660" t="s">
        <v>2881</v>
      </c>
      <c r="AT660" t="s">
        <v>5177</v>
      </c>
      <c r="AU660" t="b">
        <f>IF(ckCodingQTable[[#This Row],[ILN]]="N",SUBSTITUTE(AT659," ","")&lt;&gt;SUBSTITUTE(ckCodingQTable[[#This Row],[prop_titl_txt]]," ",""), FALSE)</f>
        <v>1</v>
      </c>
      <c r="AV660">
        <v>0</v>
      </c>
      <c r="AW660" s="13">
        <v>625000</v>
      </c>
      <c r="AX660" s="13">
        <v>625000</v>
      </c>
      <c r="AY660" s="13"/>
      <c r="AZ660" s="13">
        <v>10000</v>
      </c>
      <c r="BA660" s="13"/>
      <c r="BB660" s="13"/>
      <c r="BC660">
        <v>10</v>
      </c>
      <c r="BD660">
        <v>5</v>
      </c>
      <c r="BE660">
        <v>5</v>
      </c>
      <c r="BH660">
        <v>0</v>
      </c>
      <c r="BI660">
        <v>0</v>
      </c>
      <c r="BJ660">
        <v>0</v>
      </c>
      <c r="BK660">
        <v>0</v>
      </c>
      <c r="BL660" t="s">
        <v>5187</v>
      </c>
    </row>
    <row r="661" spans="1:64" hidden="1" x14ac:dyDescent="0.35">
      <c r="A661" s="30"/>
      <c r="B661" s="30">
        <v>43005.736805555556</v>
      </c>
      <c r="C661" t="s">
        <v>2817</v>
      </c>
      <c r="D661" t="s">
        <v>2818</v>
      </c>
      <c r="E661" t="s">
        <v>476</v>
      </c>
      <c r="F661" t="s">
        <v>2819</v>
      </c>
      <c r="G661" t="s">
        <v>2820</v>
      </c>
      <c r="H661" s="21" t="s">
        <v>2821</v>
      </c>
      <c r="I661" s="85">
        <v>1</v>
      </c>
      <c r="J661" s="85">
        <v>0</v>
      </c>
      <c r="K661" t="s">
        <v>2822</v>
      </c>
      <c r="L661" t="s">
        <v>1069</v>
      </c>
      <c r="M661" t="s">
        <v>3162</v>
      </c>
      <c r="N661" t="str">
        <f>IF(SUM(ckCodingQTable[[#This Row],[NfmlPIs]:[NnonWhtAsnPIs]])&gt;0,"WMD","")</f>
        <v>WMD</v>
      </c>
      <c r="O661" t="b">
        <f>_xlfn.XOR(IFERROR(MATCH(ckCodingQTable[[#This Row],[st_code]],EpscorTable[],0)&gt;0,FALSE),IFERROR(FIND("9150",ckCodingQTable[[#This Row],[propPRCs]])&gt;0,FALSE))</f>
        <v>0</v>
      </c>
      <c r="P661" s="21" t="b">
        <f>_xlfn.XOR(ckCodingQTable[[#This Row],[wmd]]&lt;&gt;"",IFERROR(FIND("9102",ckCodingQTable[[#This Row],[propPRCs]])&gt;0,FALSE))</f>
        <v>1</v>
      </c>
      <c r="Q661" t="s">
        <v>3156</v>
      </c>
      <c r="S661" s="106">
        <f>S660+(ckCodingQTable[[#This Row],[ILN]]&lt;"M")</f>
        <v>369</v>
      </c>
      <c r="T661" s="21" t="s">
        <v>2863</v>
      </c>
      <c r="U661" t="s">
        <v>2602</v>
      </c>
      <c r="V661" s="7" t="str">
        <f>HYPERLINK("https://www.ejacket.nsf.gov/ej/showProposal.do?ID="&amp;ckCodingQTable[[#This Row],[prop_id]],"eJ")</f>
        <v>eJ</v>
      </c>
      <c r="W661" t="s">
        <v>2825</v>
      </c>
      <c r="X661" t="s">
        <v>2602</v>
      </c>
      <c r="Y661" t="s">
        <v>2603</v>
      </c>
      <c r="Z661" t="s">
        <v>3048</v>
      </c>
      <c r="AA661" t="s">
        <v>676</v>
      </c>
      <c r="AB661" s="109" t="str">
        <f>HYPERLINK("mailto:"&amp;ckCodingQTable[[#This Row],[email]]&amp;"&amp;subject=Your NSF Proposal:  "&amp;ckCodingQTable[[#This Row],[Div]]&amp;" "&amp;ckCodingQTable[[#This Row],[prop_id]], ckCodingQTable[[#This Row],[email]])</f>
        <v>sadve@cs.uiuc.edu</v>
      </c>
      <c r="AC661" s="30">
        <v>43313</v>
      </c>
      <c r="AD661">
        <v>48</v>
      </c>
      <c r="AE661">
        <v>1</v>
      </c>
      <c r="AG661" s="110">
        <v>1</v>
      </c>
      <c r="AH661" t="s">
        <v>2865</v>
      </c>
      <c r="AI661" s="26">
        <v>6</v>
      </c>
      <c r="AJ661" s="22">
        <v>43080.681250000001</v>
      </c>
      <c r="AK661" s="21">
        <v>1</v>
      </c>
      <c r="AL661">
        <v>4</v>
      </c>
      <c r="AN661" s="110">
        <v>4</v>
      </c>
      <c r="AO661" s="110"/>
      <c r="AP661" s="110"/>
      <c r="AQ661" s="110"/>
      <c r="AR661" s="7" t="str">
        <f>HYPERLINK("https://www.ejacket.nsf.gov/ej/showProposal.do?ID="&amp;ckCodingQTable[[#This Row],[prop_id]],"eJ")</f>
        <v>eJ</v>
      </c>
      <c r="AS661" t="s">
        <v>2829</v>
      </c>
      <c r="AT661" t="s">
        <v>5188</v>
      </c>
      <c r="AU661" t="b">
        <f>IF(ckCodingQTable[[#This Row],[ILN]]="N",SUBSTITUTE(AT660," ","")&lt;&gt;SUBSTITUTE(ckCodingQTable[[#This Row],[prop_titl_txt]]," ",""), FALSE)</f>
        <v>0</v>
      </c>
      <c r="AV661">
        <v>0</v>
      </c>
      <c r="AW661" s="13">
        <v>1200000</v>
      </c>
      <c r="AX661" s="13">
        <v>1200000</v>
      </c>
      <c r="AY661" s="13"/>
      <c r="AZ661" s="13">
        <v>20000</v>
      </c>
      <c r="BA661" s="13"/>
      <c r="BB661" s="13"/>
      <c r="BC661">
        <v>16</v>
      </c>
      <c r="BD661">
        <v>16</v>
      </c>
      <c r="BE661">
        <v>6.5</v>
      </c>
      <c r="BH661">
        <v>2</v>
      </c>
      <c r="BI661">
        <v>0</v>
      </c>
      <c r="BJ661">
        <v>0</v>
      </c>
      <c r="BK661">
        <v>0</v>
      </c>
      <c r="BL661" t="s">
        <v>5189</v>
      </c>
    </row>
    <row r="662" spans="1:64" hidden="1" x14ac:dyDescent="0.35">
      <c r="A662" s="30"/>
      <c r="B662" s="30">
        <v>43005.737500000003</v>
      </c>
      <c r="C662" t="s">
        <v>2817</v>
      </c>
      <c r="D662" t="s">
        <v>2818</v>
      </c>
      <c r="E662" t="s">
        <v>476</v>
      </c>
      <c r="F662" t="s">
        <v>2819</v>
      </c>
      <c r="G662" t="s">
        <v>2820</v>
      </c>
      <c r="H662" s="21" t="s">
        <v>2821</v>
      </c>
      <c r="I662" s="85">
        <v>0</v>
      </c>
      <c r="J662" s="85">
        <v>0</v>
      </c>
      <c r="K662" t="s">
        <v>2822</v>
      </c>
      <c r="L662" t="s">
        <v>948</v>
      </c>
      <c r="M662" t="s">
        <v>2851</v>
      </c>
      <c r="N662" t="str">
        <f>IF(SUM(ckCodingQTable[[#This Row],[NfmlPIs]:[NnonWhtAsnPIs]])&gt;0,"WMD","")</f>
        <v/>
      </c>
      <c r="O662" t="b">
        <f>_xlfn.XOR(IFERROR(MATCH(ckCodingQTable[[#This Row],[st_code]],EpscorTable[],0)&gt;0,FALSE),IFERROR(FIND("9150",ckCodingQTable[[#This Row],[propPRCs]])&gt;0,FALSE))</f>
        <v>0</v>
      </c>
      <c r="P662" s="21" t="b">
        <f>_xlfn.XOR(ckCodingQTable[[#This Row],[wmd]]&lt;&gt;"",IFERROR(FIND("9102",ckCodingQTable[[#This Row],[propPRCs]])&gt;0,FALSE))</f>
        <v>0</v>
      </c>
      <c r="S662" s="106">
        <f>S661+(ckCodingQTable[[#This Row],[ILN]]&lt;"M")</f>
        <v>370</v>
      </c>
      <c r="T662" s="21" t="s">
        <v>2863</v>
      </c>
      <c r="U662" t="s">
        <v>2610</v>
      </c>
      <c r="V662" s="7" t="str">
        <f>HYPERLINK("https://www.ejacket.nsf.gov/ej/showProposal.do?ID="&amp;ckCodingQTable[[#This Row],[prop_id]],"eJ")</f>
        <v>eJ</v>
      </c>
      <c r="W662" t="s">
        <v>2825</v>
      </c>
      <c r="X662" t="s">
        <v>2610</v>
      </c>
      <c r="Y662" t="s">
        <v>2611</v>
      </c>
      <c r="Z662" t="s">
        <v>5190</v>
      </c>
      <c r="AA662" t="s">
        <v>668</v>
      </c>
      <c r="AB662" s="109" t="str">
        <f>HYPERLINK("mailto:"&amp;ckCodingQTable[[#This Row],[email]]&amp;"&amp;subject=Your NSF Proposal:  "&amp;ckCodingQTable[[#This Row],[Div]]&amp;" "&amp;ckCodingQTable[[#This Row],[prop_id]], ckCodingQTable[[#This Row],[email]])</f>
        <v>lerner@cs.ucsd.edu</v>
      </c>
      <c r="AC662" s="30">
        <v>43282</v>
      </c>
      <c r="AD662">
        <v>48</v>
      </c>
      <c r="AE662">
        <v>1</v>
      </c>
      <c r="AG662" s="110">
        <v>1</v>
      </c>
      <c r="AH662" t="s">
        <v>3374</v>
      </c>
      <c r="AI662" s="26">
        <v>4.5</v>
      </c>
      <c r="AJ662" s="22">
        <v>43083.492361111108</v>
      </c>
      <c r="AL662">
        <v>4</v>
      </c>
      <c r="AN662" s="110">
        <v>4</v>
      </c>
      <c r="AO662" s="110"/>
      <c r="AP662" s="110"/>
      <c r="AQ662" s="110"/>
      <c r="AR662" s="7" t="str">
        <f>HYPERLINK("https://www.ejacket.nsf.gov/ej/showProposal.do?ID="&amp;ckCodingQTable[[#This Row],[prop_id]],"eJ")</f>
        <v>eJ</v>
      </c>
      <c r="AS662" t="s">
        <v>2829</v>
      </c>
      <c r="AT662" t="s">
        <v>5191</v>
      </c>
      <c r="AU662" t="b">
        <f>IF(ckCodingQTable[[#This Row],[ILN]]="N",SUBSTITUTE(AT661," ","")&lt;&gt;SUBSTITUTE(ckCodingQTable[[#This Row],[prop_titl_txt]]," ",""), FALSE)</f>
        <v>0</v>
      </c>
      <c r="AV662">
        <v>0</v>
      </c>
      <c r="AW662" s="13">
        <v>1200000</v>
      </c>
      <c r="AX662" s="13">
        <v>1200000</v>
      </c>
      <c r="AY662" s="13"/>
      <c r="AZ662" s="13">
        <v>10000</v>
      </c>
      <c r="BA662" s="13"/>
      <c r="BB662" s="13"/>
      <c r="BC662">
        <v>9</v>
      </c>
      <c r="BD662">
        <v>12</v>
      </c>
      <c r="BE662">
        <v>4</v>
      </c>
      <c r="BG662">
        <v>12</v>
      </c>
      <c r="BH662">
        <v>0</v>
      </c>
      <c r="BI662">
        <v>0</v>
      </c>
      <c r="BJ662">
        <v>0</v>
      </c>
      <c r="BK662">
        <v>0</v>
      </c>
      <c r="BL662" t="s">
        <v>5192</v>
      </c>
    </row>
    <row r="663" spans="1:64" hidden="1" x14ac:dyDescent="0.35">
      <c r="A663" s="30"/>
      <c r="B663" s="30">
        <v>43005.739583333336</v>
      </c>
      <c r="C663" t="s">
        <v>2839</v>
      </c>
      <c r="D663" t="s">
        <v>2840</v>
      </c>
      <c r="E663" t="s">
        <v>464</v>
      </c>
      <c r="F663" t="s">
        <v>2819</v>
      </c>
      <c r="G663" t="s">
        <v>2820</v>
      </c>
      <c r="H663" s="21" t="s">
        <v>2821</v>
      </c>
      <c r="I663" s="85">
        <v>0</v>
      </c>
      <c r="J663" s="85">
        <v>0</v>
      </c>
      <c r="L663" t="s">
        <v>1188</v>
      </c>
      <c r="M663" t="s">
        <v>2851</v>
      </c>
      <c r="N663" t="str">
        <f>IF(SUM(ckCodingQTable[[#This Row],[NfmlPIs]:[NnonWhtAsnPIs]])&gt;0,"WMD","")</f>
        <v>WMD</v>
      </c>
      <c r="O663" t="b">
        <f>_xlfn.XOR(IFERROR(MATCH(ckCodingQTable[[#This Row],[st_code]],EpscorTable[],0)&gt;0,FALSE),IFERROR(FIND("9150",ckCodingQTable[[#This Row],[propPRCs]])&gt;0,FALSE))</f>
        <v>0</v>
      </c>
      <c r="P663" s="21" t="b">
        <f>_xlfn.XOR(ckCodingQTable[[#This Row],[wmd]]&lt;&gt;"",IFERROR(FIND("9102",ckCodingQTable[[#This Row],[propPRCs]])&gt;0,FALSE))</f>
        <v>1</v>
      </c>
      <c r="Q663" t="s">
        <v>485</v>
      </c>
      <c r="S663" s="106">
        <f>S662+(ckCodingQTable[[#This Row],[ILN]]&lt;"M")</f>
        <v>371</v>
      </c>
      <c r="T663" s="21" t="s">
        <v>2824</v>
      </c>
      <c r="U663" t="s">
        <v>2618</v>
      </c>
      <c r="V663" s="7" t="str">
        <f>HYPERLINK("https://www.ejacket.nsf.gov/ej/showProposal.do?ID="&amp;ckCodingQTable[[#This Row],[prop_id]],"eJ")</f>
        <v>eJ</v>
      </c>
      <c r="W663" t="s">
        <v>2841</v>
      </c>
      <c r="X663" t="s">
        <v>2618</v>
      </c>
      <c r="Y663" t="s">
        <v>2619</v>
      </c>
      <c r="Z663" t="s">
        <v>5193</v>
      </c>
      <c r="AA663" t="s">
        <v>668</v>
      </c>
      <c r="AB663" s="109" t="str">
        <f>HYPERLINK("mailto:"&amp;ckCodingQTable[[#This Row],[email]]&amp;"&amp;subject=Your NSF Proposal:  "&amp;ckCodingQTable[[#This Row],[Div]]&amp;" "&amp;ckCodingQTable[[#This Row],[prop_id]], ckCodingQTable[[#This Row],[email]])</f>
        <v>klevchen@cs.ucsd.edu</v>
      </c>
      <c r="AC663" s="30">
        <v>43344</v>
      </c>
      <c r="AD663">
        <v>36</v>
      </c>
      <c r="AG663" s="110"/>
      <c r="AI663" s="26"/>
      <c r="AJ663" s="22"/>
      <c r="AK663" s="21">
        <v>1</v>
      </c>
      <c r="AN663" s="110"/>
      <c r="AO663" s="110"/>
      <c r="AP663" s="110"/>
      <c r="AQ663" s="110"/>
      <c r="AR663" s="7" t="str">
        <f>HYPERLINK("https://www.ejacket.nsf.gov/ej/showProposal.do?ID="&amp;ckCodingQTable[[#This Row],[prop_id]],"eJ")</f>
        <v>eJ</v>
      </c>
      <c r="AS663" t="s">
        <v>2829</v>
      </c>
      <c r="AT663" t="s">
        <v>5194</v>
      </c>
      <c r="AU663" t="b">
        <f>IF(ckCodingQTable[[#This Row],[ILN]]="N",SUBSTITUTE(AT662," ","")&lt;&gt;SUBSTITUTE(ckCodingQTable[[#This Row],[prop_titl_txt]]," ",""), FALSE)</f>
        <v>0</v>
      </c>
      <c r="AV663">
        <v>0</v>
      </c>
      <c r="AW663" s="13">
        <v>900000</v>
      </c>
      <c r="AX663" s="13">
        <v>900000</v>
      </c>
      <c r="AY663" s="13"/>
      <c r="AZ663" s="13">
        <v>10000</v>
      </c>
      <c r="BA663" s="13"/>
      <c r="BB663" s="13"/>
      <c r="BC663">
        <v>3</v>
      </c>
      <c r="BD663">
        <v>12</v>
      </c>
      <c r="BF663">
        <v>3</v>
      </c>
      <c r="BG663">
        <v>18</v>
      </c>
      <c r="BH663">
        <v>2</v>
      </c>
      <c r="BI663">
        <v>0</v>
      </c>
      <c r="BJ663">
        <v>0</v>
      </c>
      <c r="BK663">
        <v>0</v>
      </c>
      <c r="BL663" t="s">
        <v>5195</v>
      </c>
    </row>
    <row r="664" spans="1:64" hidden="1" x14ac:dyDescent="0.35">
      <c r="A664" s="30"/>
      <c r="B664" s="30">
        <v>43005.65347222222</v>
      </c>
      <c r="C664" t="s">
        <v>2839</v>
      </c>
      <c r="D664" t="s">
        <v>2840</v>
      </c>
      <c r="E664" t="s">
        <v>464</v>
      </c>
      <c r="F664" t="s">
        <v>2819</v>
      </c>
      <c r="G664" t="s">
        <v>2820</v>
      </c>
      <c r="H664" s="21" t="s">
        <v>2821</v>
      </c>
      <c r="I664" s="85">
        <v>0</v>
      </c>
      <c r="J664" s="85">
        <v>0</v>
      </c>
      <c r="L664" t="s">
        <v>1188</v>
      </c>
      <c r="M664" t="s">
        <v>2851</v>
      </c>
      <c r="N664" t="str">
        <f>IF(SUM(ckCodingQTable[[#This Row],[NfmlPIs]:[NnonWhtAsnPIs]])&gt;0,"WMD","")</f>
        <v/>
      </c>
      <c r="O664" t="b">
        <f>_xlfn.XOR(IFERROR(MATCH(ckCodingQTable[[#This Row],[st_code]],EpscorTable[],0)&gt;0,FALSE),IFERROR(FIND("9150",ckCodingQTable[[#This Row],[propPRCs]])&gt;0,FALSE))</f>
        <v>0</v>
      </c>
      <c r="P664" s="21" t="b">
        <f>_xlfn.XOR(ckCodingQTable[[#This Row],[wmd]]&lt;&gt;"",IFERROR(FIND("9102",ckCodingQTable[[#This Row],[propPRCs]])&gt;0,FALSE))</f>
        <v>0</v>
      </c>
      <c r="Q664" t="s">
        <v>485</v>
      </c>
      <c r="S664" s="106">
        <f>S663+(ckCodingQTable[[#This Row],[ILN]]&lt;"M")</f>
        <v>371</v>
      </c>
      <c r="T664" s="21" t="s">
        <v>2834</v>
      </c>
      <c r="U664" t="s">
        <v>2618</v>
      </c>
      <c r="V664" s="7" t="str">
        <f>HYPERLINK("https://www.ejacket.nsf.gov/ej/showProposal.do?ID="&amp;ckCodingQTable[[#This Row],[prop_id]],"eJ")</f>
        <v>eJ</v>
      </c>
      <c r="W664" t="s">
        <v>2841</v>
      </c>
      <c r="X664" t="s">
        <v>5196</v>
      </c>
      <c r="Y664" t="s">
        <v>5197</v>
      </c>
      <c r="Z664" t="s">
        <v>5198</v>
      </c>
      <c r="AA664" t="s">
        <v>577</v>
      </c>
      <c r="AB664" s="109" t="str">
        <f>HYPERLINK("mailto:"&amp;ckCodingQTable[[#This Row],[email]]&amp;"&amp;subject=Your NSF Proposal:  "&amp;ckCodingQTable[[#This Row],[Div]]&amp;" "&amp;ckCodingQTable[[#This Row],[prop_id]], ckCodingQTable[[#This Row],[email]])</f>
        <v>vern@icsi.berkeley.edu</v>
      </c>
      <c r="AC664" s="30">
        <v>43344</v>
      </c>
      <c r="AD664">
        <v>36</v>
      </c>
      <c r="AG664" s="110"/>
      <c r="AI664" s="26"/>
      <c r="AJ664" s="22"/>
      <c r="AN664" s="110"/>
      <c r="AO664" s="110"/>
      <c r="AP664" s="110"/>
      <c r="AQ664" s="110"/>
      <c r="AR664" s="7" t="str">
        <f>HYPERLINK("https://www.ejacket.nsf.gov/ej/showProposal.do?ID="&amp;ckCodingQTable[[#This Row],[prop_id]],"eJ")</f>
        <v>eJ</v>
      </c>
      <c r="AS664" t="s">
        <v>2829</v>
      </c>
      <c r="AT664" t="s">
        <v>5194</v>
      </c>
      <c r="AU664" t="b">
        <f>IF(ckCodingQTable[[#This Row],[ILN]]="N",SUBSTITUTE(AT663," ","")&lt;&gt;SUBSTITUTE(ckCodingQTable[[#This Row],[prop_titl_txt]]," ",""), FALSE)</f>
        <v>0</v>
      </c>
      <c r="AV664">
        <v>0</v>
      </c>
      <c r="AW664" s="13">
        <v>300000</v>
      </c>
      <c r="AX664" s="13">
        <v>300000</v>
      </c>
      <c r="AY664" s="13"/>
      <c r="AZ664" s="13"/>
      <c r="BA664" s="13"/>
      <c r="BB664" s="13"/>
      <c r="BC664">
        <v>3</v>
      </c>
      <c r="BD664">
        <v>3</v>
      </c>
      <c r="BG664">
        <v>2.91</v>
      </c>
      <c r="BH664">
        <v>0</v>
      </c>
      <c r="BI664">
        <v>0</v>
      </c>
      <c r="BJ664">
        <v>0</v>
      </c>
      <c r="BK664">
        <v>1</v>
      </c>
      <c r="BL664" t="s">
        <v>5199</v>
      </c>
    </row>
    <row r="665" spans="1:64" hidden="1" x14ac:dyDescent="0.35">
      <c r="A665" s="30"/>
      <c r="B665" s="30">
        <v>43005.740277777775</v>
      </c>
      <c r="C665" t="s">
        <v>2868</v>
      </c>
      <c r="D665" t="s">
        <v>2869</v>
      </c>
      <c r="E665" t="s">
        <v>470</v>
      </c>
      <c r="F665" t="s">
        <v>2819</v>
      </c>
      <c r="G665" t="s">
        <v>2820</v>
      </c>
      <c r="H665" s="21" t="s">
        <v>2821</v>
      </c>
      <c r="I665" s="85">
        <v>1</v>
      </c>
      <c r="J665" s="85">
        <v>0</v>
      </c>
      <c r="K665" t="s">
        <v>2902</v>
      </c>
      <c r="L665" t="s">
        <v>793</v>
      </c>
      <c r="M665" t="s">
        <v>2851</v>
      </c>
      <c r="N665" t="str">
        <f>IF(SUM(ckCodingQTable[[#This Row],[NfmlPIs]:[NnonWhtAsnPIs]])&gt;0,"WMD","")</f>
        <v/>
      </c>
      <c r="O665" t="b">
        <f>_xlfn.XOR(IFERROR(MATCH(ckCodingQTable[[#This Row],[st_code]],EpscorTable[],0)&gt;0,FALSE),IFERROR(FIND("9150",ckCodingQTable[[#This Row],[propPRCs]])&gt;0,FALSE))</f>
        <v>0</v>
      </c>
      <c r="P665" s="21" t="b">
        <f>_xlfn.XOR(ckCodingQTable[[#This Row],[wmd]]&lt;&gt;"",IFERROR(FIND("9102",ckCodingQTable[[#This Row],[propPRCs]])&gt;0,FALSE))</f>
        <v>0</v>
      </c>
      <c r="Q665" t="s">
        <v>2903</v>
      </c>
      <c r="S665" s="106">
        <f>S664+(ckCodingQTable[[#This Row],[ILN]]&lt;"M")</f>
        <v>372</v>
      </c>
      <c r="T665" s="21" t="s">
        <v>2863</v>
      </c>
      <c r="U665" t="s">
        <v>2621</v>
      </c>
      <c r="V665" s="7" t="str">
        <f>HYPERLINK("https://www.ejacket.nsf.gov/ej/showProposal.do?ID="&amp;ckCodingQTable[[#This Row],[prop_id]],"eJ")</f>
        <v>eJ</v>
      </c>
      <c r="W665" t="s">
        <v>2871</v>
      </c>
      <c r="X665" t="s">
        <v>2621</v>
      </c>
      <c r="Y665" t="s">
        <v>2622</v>
      </c>
      <c r="Z665" t="s">
        <v>3005</v>
      </c>
      <c r="AA665" t="s">
        <v>577</v>
      </c>
      <c r="AB665" s="109" t="str">
        <f>HYPERLINK("mailto:"&amp;ckCodingQTable[[#This Row],[email]]&amp;"&amp;subject=Your NSF Proposal:  "&amp;ckCodingQTable[[#This Row],[Div]]&amp;" "&amp;ckCodingQTable[[#This Row],[prop_id]], ckCodingQTable[[#This Row],[email]])</f>
        <v>mmahoney@icsi.berkeley.edu</v>
      </c>
      <c r="AC665" s="30">
        <v>43160</v>
      </c>
      <c r="AD665">
        <v>48</v>
      </c>
      <c r="AE665">
        <v>1</v>
      </c>
      <c r="AG665" s="110">
        <v>1</v>
      </c>
      <c r="AH665" t="s">
        <v>3580</v>
      </c>
      <c r="AI665" s="26">
        <v>5.25</v>
      </c>
      <c r="AJ665" s="22">
        <v>43081.304861111108</v>
      </c>
      <c r="AK665" s="21">
        <v>1</v>
      </c>
      <c r="AL665">
        <v>4</v>
      </c>
      <c r="AN665" s="110">
        <v>4</v>
      </c>
      <c r="AO665" s="110"/>
      <c r="AP665" s="110"/>
      <c r="AQ665" s="110"/>
      <c r="AR665" s="7" t="str">
        <f>HYPERLINK("https://www.ejacket.nsf.gov/ej/showProposal.do?ID="&amp;ckCodingQTable[[#This Row],[prop_id]],"eJ")</f>
        <v>eJ</v>
      </c>
      <c r="AS665" t="s">
        <v>2829</v>
      </c>
      <c r="AT665" t="s">
        <v>5200</v>
      </c>
      <c r="AU665" t="b">
        <f>IF(ckCodingQTable[[#This Row],[ILN]]="N",SUBSTITUTE(AT664," ","")&lt;&gt;SUBSTITUTE(ckCodingQTable[[#This Row],[prop_titl_txt]]," ",""), FALSE)</f>
        <v>0</v>
      </c>
      <c r="AV665">
        <v>0</v>
      </c>
      <c r="AW665" s="13">
        <v>1200000</v>
      </c>
      <c r="AX665" s="13">
        <v>1200000</v>
      </c>
      <c r="AY665" s="13"/>
      <c r="AZ665" s="13">
        <v>48000</v>
      </c>
      <c r="BA665" s="13"/>
      <c r="BB665" s="13"/>
      <c r="BC665">
        <v>16</v>
      </c>
      <c r="BD665">
        <v>4</v>
      </c>
      <c r="BG665">
        <v>4</v>
      </c>
      <c r="BH665">
        <v>0</v>
      </c>
      <c r="BI665">
        <v>0</v>
      </c>
      <c r="BJ665">
        <v>0</v>
      </c>
      <c r="BK665">
        <v>0</v>
      </c>
      <c r="BL665" t="s">
        <v>5201</v>
      </c>
    </row>
    <row r="666" spans="1:64" hidden="1" x14ac:dyDescent="0.35">
      <c r="A666" s="30"/>
      <c r="B666" s="30">
        <v>43005.740972222222</v>
      </c>
      <c r="C666" t="s">
        <v>2868</v>
      </c>
      <c r="D666" t="s">
        <v>2869</v>
      </c>
      <c r="E666" t="s">
        <v>468</v>
      </c>
      <c r="F666" t="s">
        <v>2819</v>
      </c>
      <c r="G666" t="s">
        <v>2820</v>
      </c>
      <c r="H666" s="21" t="s">
        <v>2821</v>
      </c>
      <c r="I666" s="85">
        <v>1</v>
      </c>
      <c r="J666" s="85">
        <v>0</v>
      </c>
      <c r="K666" t="s">
        <v>2911</v>
      </c>
      <c r="L666" t="s">
        <v>807</v>
      </c>
      <c r="M666" t="s">
        <v>2885</v>
      </c>
      <c r="N666" t="str">
        <f>IF(SUM(ckCodingQTable[[#This Row],[NfmlPIs]:[NnonWhtAsnPIs]])&gt;0,"WMD","")</f>
        <v>WMD</v>
      </c>
      <c r="O666" t="b">
        <f>_xlfn.XOR(IFERROR(MATCH(ckCodingQTable[[#This Row],[st_code]],EpscorTable[],0)&gt;0,FALSE),IFERROR(FIND("9150",ckCodingQTable[[#This Row],[propPRCs]])&gt;0,FALSE))</f>
        <v>0</v>
      </c>
      <c r="P666" s="21" t="b">
        <f>_xlfn.XOR(ckCodingQTable[[#This Row],[wmd]]&lt;&gt;"",IFERROR(FIND("9102",ckCodingQTable[[#This Row],[propPRCs]])&gt;0,FALSE))</f>
        <v>1</v>
      </c>
      <c r="Q666" t="s">
        <v>2912</v>
      </c>
      <c r="S666" s="106">
        <f>S665+(ckCodingQTable[[#This Row],[ILN]]&lt;"M")</f>
        <v>373</v>
      </c>
      <c r="T666" s="21" t="s">
        <v>2863</v>
      </c>
      <c r="U666" t="s">
        <v>2629</v>
      </c>
      <c r="V666" s="7" t="str">
        <f>HYPERLINK("https://www.ejacket.nsf.gov/ej/showProposal.do?ID="&amp;ckCodingQTable[[#This Row],[prop_id]],"eJ")</f>
        <v>eJ</v>
      </c>
      <c r="W666" t="s">
        <v>2871</v>
      </c>
      <c r="X666" t="s">
        <v>2629</v>
      </c>
      <c r="Y666" t="s">
        <v>2630</v>
      </c>
      <c r="Z666" t="s">
        <v>3699</v>
      </c>
      <c r="AA666" t="s">
        <v>722</v>
      </c>
      <c r="AB666" s="109" t="str">
        <f>HYPERLINK("mailto:"&amp;ckCodingQTable[[#This Row],[email]]&amp;"&amp;subject=Your NSF Proposal:  "&amp;ckCodingQTable[[#This Row],[Div]]&amp;" "&amp;ckCodingQTable[[#This Row],[prop_id]], ckCodingQTable[[#This Row],[email]])</f>
        <v>young@cs.utah.edu</v>
      </c>
      <c r="AC666" s="30">
        <v>43236</v>
      </c>
      <c r="AD666">
        <v>36</v>
      </c>
      <c r="AG666" s="110"/>
      <c r="AI666" s="26"/>
      <c r="AJ666" s="22"/>
      <c r="AN666" s="110"/>
      <c r="AO666" s="110"/>
      <c r="AP666" s="110"/>
      <c r="AQ666" s="110"/>
      <c r="AR666" s="7" t="str">
        <f>HYPERLINK("https://www.ejacket.nsf.gov/ej/showProposal.do?ID="&amp;ckCodingQTable[[#This Row],[prop_id]],"eJ")</f>
        <v>eJ</v>
      </c>
      <c r="AS666" t="s">
        <v>2829</v>
      </c>
      <c r="AT666" t="s">
        <v>5202</v>
      </c>
      <c r="AU666" t="b">
        <f>IF(ckCodingQTable[[#This Row],[ILN]]="N",SUBSTITUTE(AT665," ","")&lt;&gt;SUBSTITUTE(ckCodingQTable[[#This Row],[prop_titl_txt]]," ",""), FALSE)</f>
        <v>0</v>
      </c>
      <c r="AV666">
        <v>0</v>
      </c>
      <c r="AW666" s="13">
        <v>786145</v>
      </c>
      <c r="AX666" s="13">
        <v>786145</v>
      </c>
      <c r="AY666" s="13"/>
      <c r="AZ666" s="13"/>
      <c r="BA666" s="13"/>
      <c r="BB666" s="13">
        <v>8100</v>
      </c>
      <c r="BC666">
        <v>8</v>
      </c>
      <c r="BD666">
        <v>6</v>
      </c>
      <c r="BE666">
        <v>6</v>
      </c>
      <c r="BH666">
        <v>0</v>
      </c>
      <c r="BI666">
        <v>2</v>
      </c>
      <c r="BJ666">
        <v>1</v>
      </c>
      <c r="BK666">
        <v>0</v>
      </c>
      <c r="BL666" t="s">
        <v>5203</v>
      </c>
    </row>
    <row r="667" spans="1:64" hidden="1" x14ac:dyDescent="0.35">
      <c r="A667" s="30"/>
      <c r="B667" s="30">
        <v>43005.742361111108</v>
      </c>
      <c r="C667" t="s">
        <v>2868</v>
      </c>
      <c r="D667" t="s">
        <v>2869</v>
      </c>
      <c r="E667" t="s">
        <v>468</v>
      </c>
      <c r="F667" t="s">
        <v>2819</v>
      </c>
      <c r="G667" t="s">
        <v>2820</v>
      </c>
      <c r="H667" s="21" t="s">
        <v>2821</v>
      </c>
      <c r="I667" s="85">
        <v>1</v>
      </c>
      <c r="J667" s="85">
        <v>0</v>
      </c>
      <c r="K667" t="s">
        <v>2911</v>
      </c>
      <c r="L667" t="s">
        <v>807</v>
      </c>
      <c r="M667" t="s">
        <v>105</v>
      </c>
      <c r="N667" t="str">
        <f>IF(SUM(ckCodingQTable[[#This Row],[NfmlPIs]:[NnonWhtAsnPIs]])&gt;0,"WMD","")</f>
        <v/>
      </c>
      <c r="O667" t="b">
        <f>_xlfn.XOR(IFERROR(MATCH(ckCodingQTable[[#This Row],[st_code]],EpscorTable[],0)&gt;0,FALSE),IFERROR(FIND("9150",ckCodingQTable[[#This Row],[propPRCs]])&gt;0,FALSE))</f>
        <v>0</v>
      </c>
      <c r="P667" s="21" t="b">
        <f>_xlfn.XOR(ckCodingQTable[[#This Row],[wmd]]&lt;&gt;"",IFERROR(FIND("9102",ckCodingQTable[[#This Row],[propPRCs]])&gt;0,FALSE))</f>
        <v>0</v>
      </c>
      <c r="Q667" t="s">
        <v>5204</v>
      </c>
      <c r="S667" s="106">
        <f>S666+(ckCodingQTable[[#This Row],[ILN]]&lt;"M")</f>
        <v>374</v>
      </c>
      <c r="T667" s="21" t="s">
        <v>2863</v>
      </c>
      <c r="U667" t="s">
        <v>2632</v>
      </c>
      <c r="V667" s="7" t="str">
        <f>HYPERLINK("https://www.ejacket.nsf.gov/ej/showProposal.do?ID="&amp;ckCodingQTable[[#This Row],[prop_id]],"eJ")</f>
        <v>eJ</v>
      </c>
      <c r="W667" t="s">
        <v>2871</v>
      </c>
      <c r="X667" t="s">
        <v>2632</v>
      </c>
      <c r="Y667" t="s">
        <v>2633</v>
      </c>
      <c r="Z667" t="s">
        <v>4991</v>
      </c>
      <c r="AA667" t="s">
        <v>5205</v>
      </c>
      <c r="AB667" s="109" t="str">
        <f>HYPERLINK("mailto:"&amp;ckCodingQTable[[#This Row],[email]]&amp;"&amp;subject=Your NSF Proposal:  "&amp;ckCodingQTable[[#This Row],[Div]]&amp;" "&amp;ckCodingQTable[[#This Row],[prop_id]], ckCodingQTable[[#This Row],[email]])</f>
        <v>sgware@uno.edu</v>
      </c>
      <c r="AC667" s="30">
        <v>43221</v>
      </c>
      <c r="AD667">
        <v>48</v>
      </c>
      <c r="AG667" s="110"/>
      <c r="AI667" s="26"/>
      <c r="AJ667" s="22"/>
      <c r="AN667" s="110"/>
      <c r="AO667" s="110"/>
      <c r="AP667" s="110"/>
      <c r="AQ667" s="110"/>
      <c r="AR667" s="7" t="str">
        <f>HYPERLINK("https://www.ejacket.nsf.gov/ej/showProposal.do?ID="&amp;ckCodingQTable[[#This Row],[prop_id]],"eJ")</f>
        <v>eJ</v>
      </c>
      <c r="AS667" t="s">
        <v>2829</v>
      </c>
      <c r="AT667" t="s">
        <v>5206</v>
      </c>
      <c r="AU667" t="b">
        <f>IF(ckCodingQTable[[#This Row],[ILN]]="N",SUBSTITUTE(AT666," ","")&lt;&gt;SUBSTITUTE(ckCodingQTable[[#This Row],[prop_titl_txt]]," ",""), FALSE)</f>
        <v>0</v>
      </c>
      <c r="AV667">
        <v>0</v>
      </c>
      <c r="AW667" s="13">
        <v>697062</v>
      </c>
      <c r="AX667" s="13">
        <v>697062</v>
      </c>
      <c r="AY667" s="13"/>
      <c r="AZ667" s="13">
        <v>60000</v>
      </c>
      <c r="BA667" s="13"/>
      <c r="BB667" s="13">
        <v>87364</v>
      </c>
      <c r="BC667">
        <v>8</v>
      </c>
      <c r="BD667">
        <v>8</v>
      </c>
      <c r="BE667">
        <v>7.5</v>
      </c>
      <c r="BH667">
        <v>0</v>
      </c>
      <c r="BI667">
        <v>0</v>
      </c>
      <c r="BJ667">
        <v>0</v>
      </c>
      <c r="BK667">
        <v>0</v>
      </c>
      <c r="BL667" t="s">
        <v>5207</v>
      </c>
    </row>
    <row r="668" spans="1:64" hidden="1" x14ac:dyDescent="0.35">
      <c r="A668" s="30"/>
      <c r="B668" s="30">
        <v>43005.743055555555</v>
      </c>
      <c r="C668" t="s">
        <v>2839</v>
      </c>
      <c r="D668" t="s">
        <v>2840</v>
      </c>
      <c r="E668" t="s">
        <v>462</v>
      </c>
      <c r="F668" t="s">
        <v>2819</v>
      </c>
      <c r="G668" t="s">
        <v>2820</v>
      </c>
      <c r="H668" s="21" t="s">
        <v>2821</v>
      </c>
      <c r="I668" s="85">
        <v>1</v>
      </c>
      <c r="J668" s="85">
        <v>0</v>
      </c>
      <c r="L668" t="s">
        <v>757</v>
      </c>
      <c r="M668" t="s">
        <v>3162</v>
      </c>
      <c r="N668" t="str">
        <f>IF(SUM(ckCodingQTable[[#This Row],[NfmlPIs]:[NnonWhtAsnPIs]])&gt;0,"WMD","")</f>
        <v/>
      </c>
      <c r="O668" t="b">
        <f>_xlfn.XOR(IFERROR(MATCH(ckCodingQTable[[#This Row],[st_code]],EpscorTable[],0)&gt;0,FALSE),IFERROR(FIND("9150",ckCodingQTable[[#This Row],[propPRCs]])&gt;0,FALSE))</f>
        <v>0</v>
      </c>
      <c r="P668" s="21" t="b">
        <f>_xlfn.XOR(ckCodingQTable[[#This Row],[wmd]]&lt;&gt;"",IFERROR(FIND("9102",ckCodingQTable[[#This Row],[propPRCs]])&gt;0,FALSE))</f>
        <v>0</v>
      </c>
      <c r="Q668" t="s">
        <v>485</v>
      </c>
      <c r="S668" s="106">
        <f>S667+(ckCodingQTable[[#This Row],[ILN]]&lt;"M")</f>
        <v>375</v>
      </c>
      <c r="T668" s="21" t="s">
        <v>2824</v>
      </c>
      <c r="U668" t="s">
        <v>2635</v>
      </c>
      <c r="V668" s="7" t="str">
        <f>HYPERLINK("https://www.ejacket.nsf.gov/ej/showProposal.do?ID="&amp;ckCodingQTable[[#This Row],[prop_id]],"eJ")</f>
        <v>eJ</v>
      </c>
      <c r="W668" t="s">
        <v>2841</v>
      </c>
      <c r="X668" t="s">
        <v>2635</v>
      </c>
      <c r="Y668" t="s">
        <v>2636</v>
      </c>
      <c r="Z668" t="s">
        <v>5208</v>
      </c>
      <c r="AA668" t="s">
        <v>4151</v>
      </c>
      <c r="AB668" s="109" t="str">
        <f>HYPERLINK("mailto:"&amp;ckCodingQTable[[#This Row],[email]]&amp;"&amp;subject=Your NSF Proposal:  "&amp;ckCodingQTable[[#This Row],[Div]]&amp;" "&amp;ckCodingQTable[[#This Row],[prop_id]], ckCodingQTable[[#This Row],[email]])</f>
        <v>iraicu@iit.edu</v>
      </c>
      <c r="AC668" s="30">
        <v>43252</v>
      </c>
      <c r="AD668">
        <v>36</v>
      </c>
      <c r="AG668" s="110"/>
      <c r="AI668" s="26"/>
      <c r="AJ668" s="22"/>
      <c r="AN668" s="110"/>
      <c r="AO668" s="110"/>
      <c r="AP668" s="110"/>
      <c r="AQ668" s="110"/>
      <c r="AR668" s="7" t="str">
        <f>HYPERLINK("https://www.ejacket.nsf.gov/ej/showProposal.do?ID="&amp;ckCodingQTable[[#This Row],[prop_id]],"eJ")</f>
        <v>eJ</v>
      </c>
      <c r="AS668" t="s">
        <v>2829</v>
      </c>
      <c r="AT668" t="s">
        <v>5209</v>
      </c>
      <c r="AU668" t="b">
        <f>IF(ckCodingQTable[[#This Row],[ILN]]="N",SUBSTITUTE(AT667," ","")&lt;&gt;SUBSTITUTE(ckCodingQTable[[#This Row],[prop_titl_txt]]," ",""), FALSE)</f>
        <v>0</v>
      </c>
      <c r="AV668">
        <v>0</v>
      </c>
      <c r="AW668" s="13">
        <v>462291</v>
      </c>
      <c r="AX668" s="13">
        <v>462291</v>
      </c>
      <c r="AY668" s="13"/>
      <c r="AZ668" s="13"/>
      <c r="BA668" s="13"/>
      <c r="BB668" s="13">
        <v>12000</v>
      </c>
      <c r="BC668">
        <v>6</v>
      </c>
      <c r="BD668">
        <v>6</v>
      </c>
      <c r="BE668">
        <v>6</v>
      </c>
      <c r="BH668">
        <v>0</v>
      </c>
      <c r="BI668">
        <v>0</v>
      </c>
      <c r="BJ668">
        <v>0</v>
      </c>
      <c r="BK668">
        <v>0</v>
      </c>
      <c r="BL668" t="s">
        <v>5210</v>
      </c>
    </row>
    <row r="669" spans="1:64" hidden="1" x14ac:dyDescent="0.35">
      <c r="A669" s="30"/>
      <c r="B669" s="30">
        <v>43004.692361111112</v>
      </c>
      <c r="C669" t="s">
        <v>2839</v>
      </c>
      <c r="D669" t="s">
        <v>2840</v>
      </c>
      <c r="E669" t="s">
        <v>462</v>
      </c>
      <c r="F669" t="s">
        <v>2819</v>
      </c>
      <c r="G669" t="s">
        <v>2820</v>
      </c>
      <c r="H669" s="21" t="s">
        <v>2821</v>
      </c>
      <c r="I669" s="85">
        <v>1</v>
      </c>
      <c r="J669" s="85">
        <v>0</v>
      </c>
      <c r="L669" t="s">
        <v>757</v>
      </c>
      <c r="M669" t="s">
        <v>3162</v>
      </c>
      <c r="N669" t="str">
        <f>IF(SUM(ckCodingQTable[[#This Row],[NfmlPIs]:[NnonWhtAsnPIs]])&gt;0,"WMD","")</f>
        <v/>
      </c>
      <c r="O669" t="b">
        <f>_xlfn.XOR(IFERROR(MATCH(ckCodingQTable[[#This Row],[st_code]],EpscorTable[],0)&gt;0,FALSE),IFERROR(FIND("9150",ckCodingQTable[[#This Row],[propPRCs]])&gt;0,FALSE))</f>
        <v>0</v>
      </c>
      <c r="P669" s="21" t="b">
        <f>_xlfn.XOR(ckCodingQTable[[#This Row],[wmd]]&lt;&gt;"",IFERROR(FIND("9102",ckCodingQTable[[#This Row],[propPRCs]])&gt;0,FALSE))</f>
        <v>0</v>
      </c>
      <c r="Q669" t="s">
        <v>485</v>
      </c>
      <c r="S669" s="106">
        <f>S668+(ckCodingQTable[[#This Row],[ILN]]&lt;"M")</f>
        <v>375</v>
      </c>
      <c r="T669" s="21" t="s">
        <v>2834</v>
      </c>
      <c r="U669" t="s">
        <v>2635</v>
      </c>
      <c r="V669" s="7" t="str">
        <f>HYPERLINK("https://www.ejacket.nsf.gov/ej/showProposal.do?ID="&amp;ckCodingQTable[[#This Row],[prop_id]],"eJ")</f>
        <v>eJ</v>
      </c>
      <c r="W669" t="s">
        <v>2841</v>
      </c>
      <c r="X669" t="s">
        <v>5211</v>
      </c>
      <c r="Y669" t="s">
        <v>1810</v>
      </c>
      <c r="Z669" t="s">
        <v>756</v>
      </c>
      <c r="AA669" t="s">
        <v>600</v>
      </c>
      <c r="AB669" s="109" t="str">
        <f>HYPERLINK("mailto:"&amp;ckCodingQTable[[#This Row],[email]]&amp;"&amp;subject=Your NSF Proposal:  "&amp;ckCodingQTable[[#This Row],[Div]]&amp;" "&amp;ckCodingQTable[[#This Row],[prop_id]], ckCodingQTable[[#This Row],[email]])</f>
        <v>pdinda@northwestern.edu</v>
      </c>
      <c r="AC669" s="30">
        <v>43252</v>
      </c>
      <c r="AD669">
        <v>36</v>
      </c>
      <c r="AG669" s="110"/>
      <c r="AI669" s="26"/>
      <c r="AJ669" s="22"/>
      <c r="AN669" s="110"/>
      <c r="AO669" s="110"/>
      <c r="AP669" s="110"/>
      <c r="AQ669" s="110"/>
      <c r="AR669" s="7" t="str">
        <f>HYPERLINK("https://www.ejacket.nsf.gov/ej/showProposal.do?ID="&amp;ckCodingQTable[[#This Row],[prop_id]],"eJ")</f>
        <v>eJ</v>
      </c>
      <c r="AS669" t="s">
        <v>2829</v>
      </c>
      <c r="AT669" t="s">
        <v>5212</v>
      </c>
      <c r="AU669" t="b">
        <f>IF(ckCodingQTable[[#This Row],[ILN]]="N",SUBSTITUTE(AT668," ","")&lt;&gt;SUBSTITUTE(ckCodingQTable[[#This Row],[prop_titl_txt]]," ",""), FALSE)</f>
        <v>0</v>
      </c>
      <c r="AV669">
        <v>0</v>
      </c>
      <c r="AW669" s="13">
        <v>303905</v>
      </c>
      <c r="AX669" s="13">
        <v>303905</v>
      </c>
      <c r="AY669" s="13"/>
      <c r="AZ669" s="13">
        <v>9000</v>
      </c>
      <c r="BA669" s="13"/>
      <c r="BB669" s="13">
        <v>12000</v>
      </c>
      <c r="BC669">
        <v>3</v>
      </c>
      <c r="BD669">
        <v>3</v>
      </c>
      <c r="BE669">
        <v>3</v>
      </c>
      <c r="BH669">
        <v>0</v>
      </c>
      <c r="BI669">
        <v>0</v>
      </c>
      <c r="BJ669">
        <v>0</v>
      </c>
      <c r="BK669">
        <v>0</v>
      </c>
      <c r="BL669" t="s">
        <v>4148</v>
      </c>
    </row>
    <row r="670" spans="1:64" hidden="1" x14ac:dyDescent="0.35">
      <c r="A670" s="30"/>
      <c r="B670" s="30">
        <v>43005.600694444445</v>
      </c>
      <c r="C670" t="s">
        <v>2839</v>
      </c>
      <c r="D670" t="s">
        <v>2840</v>
      </c>
      <c r="E670" t="s">
        <v>462</v>
      </c>
      <c r="F670" t="s">
        <v>2819</v>
      </c>
      <c r="G670" t="s">
        <v>2820</v>
      </c>
      <c r="H670" s="21" t="s">
        <v>2821</v>
      </c>
      <c r="I670" s="85">
        <v>1</v>
      </c>
      <c r="J670" s="85">
        <v>0</v>
      </c>
      <c r="L670" t="s">
        <v>757</v>
      </c>
      <c r="M670" t="s">
        <v>3162</v>
      </c>
      <c r="N670" t="str">
        <f>IF(SUM(ckCodingQTable[[#This Row],[NfmlPIs]:[NnonWhtAsnPIs]])&gt;0,"WMD","")</f>
        <v/>
      </c>
      <c r="O670" t="b">
        <f>_xlfn.XOR(IFERROR(MATCH(ckCodingQTable[[#This Row],[st_code]],EpscorTable[],0)&gt;0,FALSE),IFERROR(FIND("9150",ckCodingQTable[[#This Row],[propPRCs]])&gt;0,FALSE))</f>
        <v>0</v>
      </c>
      <c r="P670" s="21" t="b">
        <f>_xlfn.XOR(ckCodingQTable[[#This Row],[wmd]]&lt;&gt;"",IFERROR(FIND("9102",ckCodingQTable[[#This Row],[propPRCs]])&gt;0,FALSE))</f>
        <v>0</v>
      </c>
      <c r="Q670" t="s">
        <v>485</v>
      </c>
      <c r="S670" s="106">
        <f>S669+(ckCodingQTable[[#This Row],[ILN]]&lt;"M")</f>
        <v>375</v>
      </c>
      <c r="T670" s="21" t="s">
        <v>2834</v>
      </c>
      <c r="U670" t="s">
        <v>2635</v>
      </c>
      <c r="V670" s="7" t="str">
        <f>HYPERLINK("https://www.ejacket.nsf.gov/ej/showProposal.do?ID="&amp;ckCodingQTable[[#This Row],[prop_id]],"eJ")</f>
        <v>eJ</v>
      </c>
      <c r="W670" t="s">
        <v>2841</v>
      </c>
      <c r="X670" t="s">
        <v>5213</v>
      </c>
      <c r="Y670" t="s">
        <v>5214</v>
      </c>
      <c r="Z670" t="s">
        <v>3099</v>
      </c>
      <c r="AA670" t="s">
        <v>707</v>
      </c>
      <c r="AB670" s="109" t="str">
        <f>HYPERLINK("mailto:"&amp;ckCodingQTable[[#This Row],[email]]&amp;"&amp;subject=Your NSF Proposal:  "&amp;ckCodingQTable[[#This Row],[Div]]&amp;" "&amp;ckCodingQTable[[#This Row],[prop_id]], ckCodingQTable[[#This Row],[email]])</f>
        <v>chard@uchicago.edu</v>
      </c>
      <c r="AC670" s="30">
        <v>43252</v>
      </c>
      <c r="AD670">
        <v>36</v>
      </c>
      <c r="AG670" s="110"/>
      <c r="AI670" s="26"/>
      <c r="AJ670" s="22"/>
      <c r="AN670" s="110"/>
      <c r="AO670" s="110"/>
      <c r="AP670" s="110"/>
      <c r="AQ670" s="110"/>
      <c r="AR670" s="7" t="str">
        <f>HYPERLINK("https://www.ejacket.nsf.gov/ej/showProposal.do?ID="&amp;ckCodingQTable[[#This Row],[prop_id]],"eJ")</f>
        <v>eJ</v>
      </c>
      <c r="AS670" t="s">
        <v>2829</v>
      </c>
      <c r="AT670" t="s">
        <v>5209</v>
      </c>
      <c r="AU670" t="b">
        <f>IF(ckCodingQTable[[#This Row],[ILN]]="N",SUBSTITUTE(AT669," ","")&lt;&gt;SUBSTITUTE(ckCodingQTable[[#This Row],[prop_titl_txt]]," ",""), FALSE)</f>
        <v>0</v>
      </c>
      <c r="AV670">
        <v>0</v>
      </c>
      <c r="AW670" s="13">
        <v>450000</v>
      </c>
      <c r="AX670" s="13">
        <v>450000</v>
      </c>
      <c r="AY670" s="13"/>
      <c r="AZ670" s="13"/>
      <c r="BA670" s="13"/>
      <c r="BB670" s="13"/>
      <c r="BC670">
        <v>3</v>
      </c>
      <c r="BD670">
        <v>6</v>
      </c>
      <c r="BG670">
        <v>5.01</v>
      </c>
      <c r="BH670">
        <v>0</v>
      </c>
      <c r="BI670">
        <v>0</v>
      </c>
      <c r="BJ670">
        <v>0</v>
      </c>
      <c r="BK670">
        <v>0</v>
      </c>
      <c r="BL670" t="s">
        <v>5215</v>
      </c>
    </row>
    <row r="671" spans="1:64" hidden="1" x14ac:dyDescent="0.35">
      <c r="A671" s="30"/>
      <c r="B671" s="30">
        <v>43005.743750000001</v>
      </c>
      <c r="C671" t="s">
        <v>2868</v>
      </c>
      <c r="D671" t="s">
        <v>2869</v>
      </c>
      <c r="E671" t="s">
        <v>470</v>
      </c>
      <c r="F671" t="s">
        <v>2819</v>
      </c>
      <c r="G671" t="s">
        <v>2820</v>
      </c>
      <c r="H671" s="21" t="s">
        <v>2821</v>
      </c>
      <c r="I671" s="85">
        <v>1</v>
      </c>
      <c r="J671" s="85">
        <v>0</v>
      </c>
      <c r="K671" t="s">
        <v>2902</v>
      </c>
      <c r="L671" t="s">
        <v>1094</v>
      </c>
      <c r="M671" t="s">
        <v>113</v>
      </c>
      <c r="N671" t="str">
        <f>IF(SUM(ckCodingQTable[[#This Row],[NfmlPIs]:[NnonWhtAsnPIs]])&gt;0,"WMD","")</f>
        <v>WMD</v>
      </c>
      <c r="O671" t="b">
        <f>_xlfn.XOR(IFERROR(MATCH(ckCodingQTable[[#This Row],[st_code]],EpscorTable[],0)&gt;0,FALSE),IFERROR(FIND("9150",ckCodingQTable[[#This Row],[propPRCs]])&gt;0,FALSE))</f>
        <v>0</v>
      </c>
      <c r="P671" s="21" t="b">
        <f>_xlfn.XOR(ckCodingQTable[[#This Row],[wmd]]&lt;&gt;"",IFERROR(FIND("9102",ckCodingQTable[[#This Row],[propPRCs]])&gt;0,FALSE))</f>
        <v>1</v>
      </c>
      <c r="Q671" t="s">
        <v>4542</v>
      </c>
      <c r="S671" s="106">
        <f>S670+(ckCodingQTable[[#This Row],[ILN]]&lt;"M")</f>
        <v>376</v>
      </c>
      <c r="T671" s="21" t="s">
        <v>2863</v>
      </c>
      <c r="U671" t="s">
        <v>2638</v>
      </c>
      <c r="V671" s="7" t="str">
        <f>HYPERLINK("https://www.ejacket.nsf.gov/ej/showProposal.do?ID="&amp;ckCodingQTable[[#This Row],[prop_id]],"eJ")</f>
        <v>eJ</v>
      </c>
      <c r="W671" t="s">
        <v>2871</v>
      </c>
      <c r="X671" t="s">
        <v>2638</v>
      </c>
      <c r="Y671" t="s">
        <v>2639</v>
      </c>
      <c r="Z671" t="s">
        <v>5216</v>
      </c>
      <c r="AA671" t="s">
        <v>4192</v>
      </c>
      <c r="AB671" s="109" t="str">
        <f>HYPERLINK("mailto:"&amp;ckCodingQTable[[#This Row],[email]]&amp;"&amp;subject=Your NSF Proposal:  "&amp;ckCodingQTable[[#This Row],[Div]]&amp;" "&amp;ckCodingQTable[[#This Row],[prop_id]], ckCodingQTable[[#This Row],[email]])</f>
        <v>weihua.sheng@okstate.edu</v>
      </c>
      <c r="AC671" s="30">
        <v>43221</v>
      </c>
      <c r="AD671">
        <v>36</v>
      </c>
      <c r="AG671" s="110"/>
      <c r="AI671" s="26"/>
      <c r="AJ671" s="22"/>
      <c r="AN671" s="110"/>
      <c r="AO671" s="110"/>
      <c r="AP671" s="110"/>
      <c r="AQ671" s="110"/>
      <c r="AR671" s="7" t="str">
        <f>HYPERLINK("https://www.ejacket.nsf.gov/ej/showProposal.do?ID="&amp;ckCodingQTable[[#This Row],[prop_id]],"eJ")</f>
        <v>eJ</v>
      </c>
      <c r="AS671" t="s">
        <v>2829</v>
      </c>
      <c r="AT671" t="s">
        <v>5217</v>
      </c>
      <c r="AU671" t="b">
        <f>IF(ckCodingQTable[[#This Row],[ILN]]="N",SUBSTITUTE(AT670," ","")&lt;&gt;SUBSTITUTE(ckCodingQTable[[#This Row],[prop_titl_txt]]," ",""), FALSE)</f>
        <v>0</v>
      </c>
      <c r="AV671">
        <v>0</v>
      </c>
      <c r="AW671" s="13">
        <v>775599</v>
      </c>
      <c r="AX671" s="13">
        <v>775599</v>
      </c>
      <c r="AY671" s="13"/>
      <c r="AZ671" s="13">
        <v>9000</v>
      </c>
      <c r="BA671" s="13">
        <v>148363</v>
      </c>
      <c r="BB671" s="13">
        <v>3000</v>
      </c>
      <c r="BC671">
        <v>6</v>
      </c>
      <c r="BD671">
        <v>6</v>
      </c>
      <c r="BE671">
        <v>6</v>
      </c>
      <c r="BH671">
        <v>2</v>
      </c>
      <c r="BI671">
        <v>0</v>
      </c>
      <c r="BJ671">
        <v>0</v>
      </c>
      <c r="BK671">
        <v>0</v>
      </c>
      <c r="BL671" t="s">
        <v>5218</v>
      </c>
    </row>
    <row r="672" spans="1:64" hidden="1" x14ac:dyDescent="0.35">
      <c r="A672" s="30"/>
      <c r="B672" s="30">
        <v>43005.743750000001</v>
      </c>
      <c r="C672" t="s">
        <v>2817</v>
      </c>
      <c r="D672" t="s">
        <v>2818</v>
      </c>
      <c r="E672" t="s">
        <v>472</v>
      </c>
      <c r="F672" t="s">
        <v>2819</v>
      </c>
      <c r="G672" t="s">
        <v>2820</v>
      </c>
      <c r="H672" s="21" t="s">
        <v>2821</v>
      </c>
      <c r="I672" s="85">
        <v>1</v>
      </c>
      <c r="J672" s="85">
        <v>0</v>
      </c>
      <c r="K672" t="s">
        <v>2822</v>
      </c>
      <c r="L672" t="s">
        <v>863</v>
      </c>
      <c r="M672" t="s">
        <v>3162</v>
      </c>
      <c r="N672" t="str">
        <f>IF(SUM(ckCodingQTable[[#This Row],[NfmlPIs]:[NnonWhtAsnPIs]])&gt;0,"WMD","")</f>
        <v/>
      </c>
      <c r="O672" t="b">
        <f>_xlfn.XOR(IFERROR(MATCH(ckCodingQTable[[#This Row],[st_code]],EpscorTable[],0)&gt;0,FALSE),IFERROR(FIND("9150",ckCodingQTable[[#This Row],[propPRCs]])&gt;0,FALSE))</f>
        <v>0</v>
      </c>
      <c r="P672" s="21" t="b">
        <f>_xlfn.XOR(ckCodingQTable[[#This Row],[wmd]]&lt;&gt;"",IFERROR(FIND("9102",ckCodingQTable[[#This Row],[propPRCs]])&gt;0,FALSE))</f>
        <v>0</v>
      </c>
      <c r="Q672" t="s">
        <v>2979</v>
      </c>
      <c r="R672" s="22">
        <v>43082.530312499999</v>
      </c>
      <c r="S672" s="106">
        <f>S671+(ckCodingQTable[[#This Row],[ILN]]&lt;"M")</f>
        <v>377</v>
      </c>
      <c r="T672" s="21" t="s">
        <v>2824</v>
      </c>
      <c r="U672" t="s">
        <v>2641</v>
      </c>
      <c r="V672" s="7" t="str">
        <f>HYPERLINK("https://www.ejacket.nsf.gov/ej/showProposal.do?ID="&amp;ckCodingQTable[[#This Row],[prop_id]],"eJ")</f>
        <v>eJ</v>
      </c>
      <c r="W672" t="s">
        <v>2825</v>
      </c>
      <c r="X672" t="s">
        <v>2641</v>
      </c>
      <c r="Y672" t="s">
        <v>1392</v>
      </c>
      <c r="Z672" t="s">
        <v>5219</v>
      </c>
      <c r="AA672" t="s">
        <v>707</v>
      </c>
      <c r="AB672" s="109" t="str">
        <f>HYPERLINK("mailto:"&amp;ckCodingQTable[[#This Row],[email]]&amp;"&amp;subject=Your NSF Proposal:  "&amp;ckCodingQTable[[#This Row],[Div]]&amp;" "&amp;ckCodingQTable[[#This Row],[prop_id]], ckCodingQTable[[#This Row],[email]])</f>
        <v>wbwu@galton.uchicago.edu</v>
      </c>
      <c r="AC672" s="30">
        <v>43282</v>
      </c>
      <c r="AD672">
        <v>48</v>
      </c>
      <c r="AE672">
        <v>1</v>
      </c>
      <c r="AG672" s="110">
        <v>1</v>
      </c>
      <c r="AH672" t="s">
        <v>5220</v>
      </c>
      <c r="AI672" s="26">
        <v>4</v>
      </c>
      <c r="AJ672" s="22">
        <v>43081.243055555555</v>
      </c>
      <c r="AL672">
        <v>4</v>
      </c>
      <c r="AN672" s="110">
        <v>4</v>
      </c>
      <c r="AO672" s="110"/>
      <c r="AP672" s="110"/>
      <c r="AQ672" s="110"/>
      <c r="AR672" s="7" t="str">
        <f>HYPERLINK("https://www.ejacket.nsf.gov/ej/showProposal.do?ID="&amp;ckCodingQTable[[#This Row],[prop_id]],"eJ")</f>
        <v>eJ</v>
      </c>
      <c r="AS672" t="s">
        <v>2829</v>
      </c>
      <c r="AT672" t="s">
        <v>5221</v>
      </c>
      <c r="AU672" t="b">
        <f>IF(ckCodingQTable[[#This Row],[ILN]]="N",SUBSTITUTE(AT671," ","")&lt;&gt;SUBSTITUTE(ckCodingQTable[[#This Row],[prop_titl_txt]]," ",""), FALSE)</f>
        <v>0</v>
      </c>
      <c r="AV672">
        <v>0</v>
      </c>
      <c r="AW672" s="13">
        <v>399414</v>
      </c>
      <c r="AX672" s="13">
        <v>399414</v>
      </c>
      <c r="AY672" s="13"/>
      <c r="AZ672" s="13">
        <v>12551</v>
      </c>
      <c r="BA672" s="13"/>
      <c r="BB672" s="13"/>
      <c r="BC672">
        <v>8</v>
      </c>
      <c r="BD672">
        <v>4</v>
      </c>
      <c r="BE672">
        <v>6.5</v>
      </c>
      <c r="BH672">
        <v>0</v>
      </c>
      <c r="BI672">
        <v>0</v>
      </c>
      <c r="BJ672">
        <v>0</v>
      </c>
      <c r="BK672">
        <v>0</v>
      </c>
      <c r="BL672" t="s">
        <v>5222</v>
      </c>
    </row>
    <row r="673" spans="1:64" hidden="1" x14ac:dyDescent="0.35">
      <c r="A673" s="30"/>
      <c r="B673" s="30">
        <v>43005.654166666667</v>
      </c>
      <c r="C673" t="s">
        <v>2817</v>
      </c>
      <c r="D673" t="s">
        <v>2818</v>
      </c>
      <c r="E673" t="s">
        <v>472</v>
      </c>
      <c r="F673" t="s">
        <v>2819</v>
      </c>
      <c r="G673" t="s">
        <v>2820</v>
      </c>
      <c r="H673" s="21" t="s">
        <v>2821</v>
      </c>
      <c r="I673" s="85">
        <v>1</v>
      </c>
      <c r="J673" s="85">
        <v>0</v>
      </c>
      <c r="K673" t="s">
        <v>2822</v>
      </c>
      <c r="L673" t="s">
        <v>863</v>
      </c>
      <c r="M673" t="s">
        <v>3098</v>
      </c>
      <c r="N673" t="str">
        <f>IF(SUM(ckCodingQTable[[#This Row],[NfmlPIs]:[NnonWhtAsnPIs]])&gt;0,"WMD","")</f>
        <v>WMD</v>
      </c>
      <c r="O673" t="b">
        <f>_xlfn.XOR(IFERROR(MATCH(ckCodingQTable[[#This Row],[st_code]],EpscorTable[],0)&gt;0,FALSE),IFERROR(FIND("9150",ckCodingQTable[[#This Row],[propPRCs]])&gt;0,FALSE))</f>
        <v>0</v>
      </c>
      <c r="P673" s="21" t="b">
        <f>_xlfn.XOR(ckCodingQTable[[#This Row],[wmd]]&lt;&gt;"",IFERROR(FIND("9102",ckCodingQTable[[#This Row],[propPRCs]])&gt;0,FALSE))</f>
        <v>1</v>
      </c>
      <c r="Q673" t="s">
        <v>2979</v>
      </c>
      <c r="R673" s="22">
        <v>43082.530312499999</v>
      </c>
      <c r="S673" s="106">
        <f>S672+(ckCodingQTable[[#This Row],[ILN]]&lt;"M")</f>
        <v>377</v>
      </c>
      <c r="T673" s="21" t="s">
        <v>2834</v>
      </c>
      <c r="U673" t="s">
        <v>2641</v>
      </c>
      <c r="V673" s="7" t="str">
        <f>HYPERLINK("https://www.ejacket.nsf.gov/ej/showProposal.do?ID="&amp;ckCodingQTable[[#This Row],[prop_id]],"eJ")</f>
        <v>eJ</v>
      </c>
      <c r="W673" t="s">
        <v>2825</v>
      </c>
      <c r="X673" t="s">
        <v>5223</v>
      </c>
      <c r="Y673" t="s">
        <v>1731</v>
      </c>
      <c r="Z673" t="s">
        <v>5224</v>
      </c>
      <c r="AA673" t="s">
        <v>3273</v>
      </c>
      <c r="AB673" s="109" t="str">
        <f>HYPERLINK("mailto:"&amp;ckCodingQTable[[#This Row],[email]]&amp;"&amp;subject=Your NSF Proposal:  "&amp;ckCodingQTable[[#This Row],[Div]]&amp;" "&amp;ckCodingQTable[[#This Row],[prop_id]], ckCodingQTable[[#This Row],[email]])</f>
        <v>maggie.cheng@njit.edu</v>
      </c>
      <c r="AC673" s="30">
        <v>43282</v>
      </c>
      <c r="AD673">
        <v>48</v>
      </c>
      <c r="AG673" s="110"/>
      <c r="AI673" s="26"/>
      <c r="AJ673" s="22"/>
      <c r="AN673" s="110"/>
      <c r="AO673" s="110"/>
      <c r="AP673" s="110"/>
      <c r="AQ673" s="110"/>
      <c r="AR673" s="7" t="str">
        <f>HYPERLINK("https://www.ejacket.nsf.gov/ej/showProposal.do?ID="&amp;ckCodingQTable[[#This Row],[prop_id]],"eJ")</f>
        <v>eJ</v>
      </c>
      <c r="AS673" t="s">
        <v>2829</v>
      </c>
      <c r="AT673" t="s">
        <v>5221</v>
      </c>
      <c r="AU673" t="b">
        <f>IF(ckCodingQTable[[#This Row],[ILN]]="N",SUBSTITUTE(AT672," ","")&lt;&gt;SUBSTITUTE(ckCodingQTable[[#This Row],[prop_titl_txt]]," ",""), FALSE)</f>
        <v>0</v>
      </c>
      <c r="AV673">
        <v>0</v>
      </c>
      <c r="AW673" s="13">
        <v>398685</v>
      </c>
      <c r="AX673" s="13">
        <v>398685</v>
      </c>
      <c r="AY673" s="13"/>
      <c r="AZ673" s="13">
        <v>8000</v>
      </c>
      <c r="BA673" s="13"/>
      <c r="BB673" s="13"/>
      <c r="BC673">
        <v>4</v>
      </c>
      <c r="BD673">
        <v>4</v>
      </c>
      <c r="BE673">
        <v>4</v>
      </c>
      <c r="BH673">
        <v>2</v>
      </c>
      <c r="BI673">
        <v>0</v>
      </c>
      <c r="BJ673">
        <v>0</v>
      </c>
      <c r="BK673">
        <v>0</v>
      </c>
      <c r="BL673" t="s">
        <v>5225</v>
      </c>
    </row>
    <row r="674" spans="1:64" hidden="1" x14ac:dyDescent="0.35">
      <c r="A674" s="30"/>
      <c r="B674" s="30">
        <v>43005.743750000001</v>
      </c>
      <c r="C674" t="s">
        <v>2868</v>
      </c>
      <c r="D674" t="s">
        <v>2869</v>
      </c>
      <c r="E674" t="s">
        <v>470</v>
      </c>
      <c r="F674" t="s">
        <v>2819</v>
      </c>
      <c r="G674" t="s">
        <v>2820</v>
      </c>
      <c r="H674" s="21" t="s">
        <v>2821</v>
      </c>
      <c r="I674" s="85">
        <v>1</v>
      </c>
      <c r="J674" s="85">
        <v>0</v>
      </c>
      <c r="K674" t="s">
        <v>2902</v>
      </c>
      <c r="L674" t="s">
        <v>1229</v>
      </c>
      <c r="M674" t="s">
        <v>109</v>
      </c>
      <c r="N674" t="str">
        <f>IF(SUM(ckCodingQTable[[#This Row],[NfmlPIs]:[NnonWhtAsnPIs]])&gt;0,"WMD","")</f>
        <v/>
      </c>
      <c r="O674" t="b">
        <f>_xlfn.XOR(IFERROR(MATCH(ckCodingQTable[[#This Row],[st_code]],EpscorTable[],0)&gt;0,FALSE),IFERROR(FIND("9150",ckCodingQTable[[#This Row],[propPRCs]])&gt;0,FALSE))</f>
        <v>0</v>
      </c>
      <c r="P674" s="21" t="b">
        <f>_xlfn.XOR(ckCodingQTable[[#This Row],[wmd]]&lt;&gt;"",IFERROR(FIND("9102",ckCodingQTable[[#This Row],[propPRCs]])&gt;0,FALSE))</f>
        <v>0</v>
      </c>
      <c r="Q674" t="s">
        <v>4542</v>
      </c>
      <c r="S674" s="106">
        <f>S673+(ckCodingQTable[[#This Row],[ILN]]&lt;"M")</f>
        <v>378</v>
      </c>
      <c r="T674" s="21" t="s">
        <v>2824</v>
      </c>
      <c r="U674" t="s">
        <v>2650</v>
      </c>
      <c r="V674" s="7" t="str">
        <f>HYPERLINK("https://www.ejacket.nsf.gov/ej/showProposal.do?ID="&amp;ckCodingQTable[[#This Row],[prop_id]],"eJ")</f>
        <v>eJ</v>
      </c>
      <c r="W674" t="s">
        <v>2871</v>
      </c>
      <c r="X674" t="s">
        <v>2650</v>
      </c>
      <c r="Y674" t="s">
        <v>2651</v>
      </c>
      <c r="Z674" t="s">
        <v>5226</v>
      </c>
      <c r="AA674" t="s">
        <v>3594</v>
      </c>
      <c r="AB674" s="109" t="str">
        <f>HYPERLINK("mailto:"&amp;ckCodingQTable[[#This Row],[email]]&amp;"&amp;subject=Your NSF Proposal:  "&amp;ckCodingQTable[[#This Row],[Div]]&amp;" "&amp;ckCodingQTable[[#This Row],[prop_id]], ckCodingQTable[[#This Row],[email]])</f>
        <v>kalexis@unr.edu</v>
      </c>
      <c r="AC674" s="30">
        <v>43132</v>
      </c>
      <c r="AD674">
        <v>36</v>
      </c>
      <c r="AG674" s="110"/>
      <c r="AI674" s="26"/>
      <c r="AJ674" s="22"/>
      <c r="AN674" s="110"/>
      <c r="AO674" s="110"/>
      <c r="AP674" s="110"/>
      <c r="AQ674" s="110"/>
      <c r="AR674" s="7" t="str">
        <f>HYPERLINK("https://www.ejacket.nsf.gov/ej/showProposal.do?ID="&amp;ckCodingQTable[[#This Row],[prop_id]],"eJ")</f>
        <v>eJ</v>
      </c>
      <c r="AS674" t="s">
        <v>2829</v>
      </c>
      <c r="AT674" t="s">
        <v>5227</v>
      </c>
      <c r="AU674" t="b">
        <f>IF(ckCodingQTable[[#This Row],[ILN]]="N",SUBSTITUTE(AT673," ","")&lt;&gt;SUBSTITUTE(ckCodingQTable[[#This Row],[prop_titl_txt]]," ",""), FALSE)</f>
        <v>0</v>
      </c>
      <c r="AV674">
        <v>0</v>
      </c>
      <c r="AW674" s="13">
        <v>330558</v>
      </c>
      <c r="AX674" s="13">
        <v>330558</v>
      </c>
      <c r="AY674" s="13"/>
      <c r="AZ674" s="13"/>
      <c r="BA674" s="13"/>
      <c r="BB674" s="13"/>
      <c r="BC674">
        <v>6</v>
      </c>
      <c r="BD674">
        <v>3</v>
      </c>
      <c r="BE674">
        <v>1.5</v>
      </c>
      <c r="BH674">
        <v>0</v>
      </c>
      <c r="BI674">
        <v>0</v>
      </c>
      <c r="BJ674">
        <v>0</v>
      </c>
      <c r="BK674">
        <v>0</v>
      </c>
      <c r="BL674" t="s">
        <v>5228</v>
      </c>
    </row>
    <row r="675" spans="1:64" hidden="1" x14ac:dyDescent="0.35">
      <c r="A675" s="30"/>
      <c r="B675" s="30">
        <v>43005.462500000001</v>
      </c>
      <c r="C675" t="s">
        <v>2868</v>
      </c>
      <c r="D675" t="s">
        <v>2869</v>
      </c>
      <c r="E675" t="s">
        <v>470</v>
      </c>
      <c r="F675" t="s">
        <v>2819</v>
      </c>
      <c r="G675" t="s">
        <v>2820</v>
      </c>
      <c r="H675" s="21" t="s">
        <v>2821</v>
      </c>
      <c r="I675" s="85">
        <v>1</v>
      </c>
      <c r="J675" s="85">
        <v>0</v>
      </c>
      <c r="K675" t="s">
        <v>2902</v>
      </c>
      <c r="L675" t="s">
        <v>1229</v>
      </c>
      <c r="M675" t="s">
        <v>2833</v>
      </c>
      <c r="N675" t="str">
        <f>IF(SUM(ckCodingQTable[[#This Row],[NfmlPIs]:[NnonWhtAsnPIs]])&gt;0,"WMD","")</f>
        <v/>
      </c>
      <c r="O675" t="b">
        <f>_xlfn.XOR(IFERROR(MATCH(ckCodingQTable[[#This Row],[st_code]],EpscorTable[],0)&gt;0,FALSE),IFERROR(FIND("9150",ckCodingQTable[[#This Row],[propPRCs]])&gt;0,FALSE))</f>
        <v>0</v>
      </c>
      <c r="P675" s="21" t="b">
        <f>_xlfn.XOR(ckCodingQTable[[#This Row],[wmd]]&lt;&gt;"",IFERROR(FIND("9102",ckCodingQTable[[#This Row],[propPRCs]])&gt;0,FALSE))</f>
        <v>0</v>
      </c>
      <c r="Q675" t="s">
        <v>2903</v>
      </c>
      <c r="S675" s="106">
        <f>S674+(ckCodingQTable[[#This Row],[ILN]]&lt;"M")</f>
        <v>378</v>
      </c>
      <c r="T675" s="21" t="s">
        <v>2834</v>
      </c>
      <c r="U675" t="s">
        <v>2650</v>
      </c>
      <c r="V675" s="7" t="str">
        <f>HYPERLINK("https://www.ejacket.nsf.gov/ej/showProposal.do?ID="&amp;ckCodingQTable[[#This Row],[prop_id]],"eJ")</f>
        <v>eJ</v>
      </c>
      <c r="W675" t="s">
        <v>2871</v>
      </c>
      <c r="X675" t="s">
        <v>5229</v>
      </c>
      <c r="Y675" t="s">
        <v>5230</v>
      </c>
      <c r="Z675" t="s">
        <v>5231</v>
      </c>
      <c r="AA675" t="s">
        <v>542</v>
      </c>
      <c r="AB675" s="109" t="str">
        <f>HYPERLINK("mailto:"&amp;ckCodingQTable[[#This Row],[email]]&amp;"&amp;subject=Your NSF Proposal:  "&amp;ckCodingQTable[[#This Row],[Div]]&amp;" "&amp;ckCodingQTable[[#This Row],[prop_id]], ckCodingQTable[[#This Row],[email]])</f>
        <v>basti@andrew.cmu.edu</v>
      </c>
      <c r="AC675" s="30">
        <v>43132</v>
      </c>
      <c r="AD675">
        <v>36</v>
      </c>
      <c r="AG675" s="110"/>
      <c r="AI675" s="26"/>
      <c r="AJ675" s="22"/>
      <c r="AN675" s="110"/>
      <c r="AO675" s="110"/>
      <c r="AP675" s="110"/>
      <c r="AQ675" s="110"/>
      <c r="AR675" s="7" t="str">
        <f>HYPERLINK("https://www.ejacket.nsf.gov/ej/showProposal.do?ID="&amp;ckCodingQTable[[#This Row],[prop_id]],"eJ")</f>
        <v>eJ</v>
      </c>
      <c r="AS675" t="s">
        <v>2829</v>
      </c>
      <c r="AT675" t="s">
        <v>5227</v>
      </c>
      <c r="AU675" t="b">
        <f>IF(ckCodingQTable[[#This Row],[ILN]]="N",SUBSTITUTE(AT674," ","")&lt;&gt;SUBSTITUTE(ckCodingQTable[[#This Row],[prop_titl_txt]]," ",""), FALSE)</f>
        <v>0</v>
      </c>
      <c r="AV675">
        <v>0</v>
      </c>
      <c r="AW675" s="13">
        <v>482544</v>
      </c>
      <c r="AX675" s="13">
        <v>482544</v>
      </c>
      <c r="AY675" s="13"/>
      <c r="AZ675" s="13">
        <v>16671</v>
      </c>
      <c r="BA675" s="13"/>
      <c r="BB675" s="13"/>
      <c r="BC675">
        <v>3</v>
      </c>
      <c r="BD675">
        <v>3</v>
      </c>
      <c r="BE675">
        <v>3</v>
      </c>
      <c r="BH675">
        <v>0</v>
      </c>
      <c r="BI675">
        <v>0</v>
      </c>
      <c r="BJ675">
        <v>0</v>
      </c>
      <c r="BK675">
        <v>0</v>
      </c>
      <c r="BL675" t="s">
        <v>5232</v>
      </c>
    </row>
    <row r="676" spans="1:64" hidden="1" x14ac:dyDescent="0.35">
      <c r="A676" s="30"/>
      <c r="B676" s="30">
        <v>43005.527083333334</v>
      </c>
      <c r="C676" t="s">
        <v>2868</v>
      </c>
      <c r="D676" t="s">
        <v>2869</v>
      </c>
      <c r="E676" t="s">
        <v>470</v>
      </c>
      <c r="F676" t="s">
        <v>2819</v>
      </c>
      <c r="G676" t="s">
        <v>2820</v>
      </c>
      <c r="H676" s="21" t="s">
        <v>2821</v>
      </c>
      <c r="I676" s="85">
        <v>1</v>
      </c>
      <c r="J676" s="85">
        <v>0</v>
      </c>
      <c r="K676" t="s">
        <v>2902</v>
      </c>
      <c r="L676" t="s">
        <v>1229</v>
      </c>
      <c r="M676" t="s">
        <v>2885</v>
      </c>
      <c r="N676" t="str">
        <f>IF(SUM(ckCodingQTable[[#This Row],[NfmlPIs]:[NnonWhtAsnPIs]])&gt;0,"WMD","")</f>
        <v/>
      </c>
      <c r="O676" t="b">
        <f>_xlfn.XOR(IFERROR(MATCH(ckCodingQTable[[#This Row],[st_code]],EpscorTable[],0)&gt;0,FALSE),IFERROR(FIND("9150",ckCodingQTable[[#This Row],[propPRCs]])&gt;0,FALSE))</f>
        <v>0</v>
      </c>
      <c r="P676" s="21" t="b">
        <f>_xlfn.XOR(ckCodingQTable[[#This Row],[wmd]]&lt;&gt;"",IFERROR(FIND("9102",ckCodingQTable[[#This Row],[propPRCs]])&gt;0,FALSE))</f>
        <v>0</v>
      </c>
      <c r="Q676" t="s">
        <v>2903</v>
      </c>
      <c r="S676" s="106">
        <f>S675+(ckCodingQTable[[#This Row],[ILN]]&lt;"M")</f>
        <v>378</v>
      </c>
      <c r="T676" s="21" t="s">
        <v>2834</v>
      </c>
      <c r="U676" t="s">
        <v>2650</v>
      </c>
      <c r="V676" s="7" t="str">
        <f>HYPERLINK("https://www.ejacket.nsf.gov/ej/showProposal.do?ID="&amp;ckCodingQTable[[#This Row],[prop_id]],"eJ")</f>
        <v>eJ</v>
      </c>
      <c r="W676" t="s">
        <v>2871</v>
      </c>
      <c r="X676" t="s">
        <v>5233</v>
      </c>
      <c r="Y676" t="s">
        <v>5234</v>
      </c>
      <c r="Z676" t="s">
        <v>5235</v>
      </c>
      <c r="AA676" t="s">
        <v>5236</v>
      </c>
      <c r="AB676" s="109" t="str">
        <f>HYPERLINK("mailto:"&amp;ckCodingQTable[[#This Row],[email]]&amp;"&amp;subject=Your NSF Proposal:  "&amp;ckCodingQTable[[#This Row],[Div]]&amp;" "&amp;ckCodingQTable[[#This Row],[prop_id]], ckCodingQTable[[#This Row],[email]])</f>
        <v>beard@byu.edu</v>
      </c>
      <c r="AC676" s="30">
        <v>43132</v>
      </c>
      <c r="AD676">
        <v>36</v>
      </c>
      <c r="AG676" s="110"/>
      <c r="AI676" s="26"/>
      <c r="AJ676" s="22"/>
      <c r="AN676" s="110"/>
      <c r="AO676" s="110"/>
      <c r="AP676" s="110"/>
      <c r="AQ676" s="110"/>
      <c r="AR676" s="7" t="str">
        <f>HYPERLINK("https://www.ejacket.nsf.gov/ej/showProposal.do?ID="&amp;ckCodingQTable[[#This Row],[prop_id]],"eJ")</f>
        <v>eJ</v>
      </c>
      <c r="AS676" t="s">
        <v>2829</v>
      </c>
      <c r="AT676" t="s">
        <v>5227</v>
      </c>
      <c r="AU676" t="b">
        <f>IF(ckCodingQTable[[#This Row],[ILN]]="N",SUBSTITUTE(AT675," ","")&lt;&gt;SUBSTITUTE(ckCodingQTable[[#This Row],[prop_titl_txt]]," ",""), FALSE)</f>
        <v>0</v>
      </c>
      <c r="AV676">
        <v>0</v>
      </c>
      <c r="AW676" s="13">
        <v>359339</v>
      </c>
      <c r="AX676" s="13">
        <v>359339</v>
      </c>
      <c r="AY676" s="13"/>
      <c r="AZ676" s="13"/>
      <c r="BA676" s="13"/>
      <c r="BB676" s="13"/>
      <c r="BC676">
        <v>6</v>
      </c>
      <c r="BD676">
        <v>6</v>
      </c>
      <c r="BE676">
        <v>3</v>
      </c>
      <c r="BH676">
        <v>0</v>
      </c>
      <c r="BI676">
        <v>0</v>
      </c>
      <c r="BJ676">
        <v>0</v>
      </c>
      <c r="BK676">
        <v>0</v>
      </c>
      <c r="BL676" t="s">
        <v>5237</v>
      </c>
    </row>
    <row r="677" spans="1:64" hidden="1" x14ac:dyDescent="0.35">
      <c r="A677" s="30"/>
      <c r="B677" s="30">
        <v>43005.744444444441</v>
      </c>
      <c r="C677" t="s">
        <v>2839</v>
      </c>
      <c r="D677" t="s">
        <v>2840</v>
      </c>
      <c r="E677" t="s">
        <v>464</v>
      </c>
      <c r="F677" t="s">
        <v>2819</v>
      </c>
      <c r="G677" t="s">
        <v>2820</v>
      </c>
      <c r="H677" s="21" t="s">
        <v>2821</v>
      </c>
      <c r="I677" s="85">
        <v>0</v>
      </c>
      <c r="J677" s="85">
        <v>0</v>
      </c>
      <c r="L677" t="s">
        <v>1119</v>
      </c>
      <c r="M677" t="s">
        <v>2851</v>
      </c>
      <c r="N677" t="str">
        <f>IF(SUM(ckCodingQTable[[#This Row],[NfmlPIs]:[NnonWhtAsnPIs]])&gt;0,"WMD","")</f>
        <v/>
      </c>
      <c r="O677" t="b">
        <f>_xlfn.XOR(IFERROR(MATCH(ckCodingQTable[[#This Row],[st_code]],EpscorTable[],0)&gt;0,FALSE),IFERROR(FIND("9150",ckCodingQTable[[#This Row],[propPRCs]])&gt;0,FALSE))</f>
        <v>0</v>
      </c>
      <c r="P677" s="21" t="b">
        <f>_xlfn.XOR(ckCodingQTable[[#This Row],[wmd]]&lt;&gt;"",IFERROR(FIND("9102",ckCodingQTable[[#This Row],[propPRCs]])&gt;0,FALSE))</f>
        <v>0</v>
      </c>
      <c r="Q677" t="s">
        <v>485</v>
      </c>
      <c r="S677" s="106">
        <f>S676+(ckCodingQTable[[#This Row],[ILN]]&lt;"M")</f>
        <v>379</v>
      </c>
      <c r="T677" s="21" t="s">
        <v>2824</v>
      </c>
      <c r="U677" t="s">
        <v>2653</v>
      </c>
      <c r="V677" s="7" t="str">
        <f>HYPERLINK("https://www.ejacket.nsf.gov/ej/showProposal.do?ID="&amp;ckCodingQTable[[#This Row],[prop_id]],"eJ")</f>
        <v>eJ</v>
      </c>
      <c r="W677" t="s">
        <v>2841</v>
      </c>
      <c r="X677" t="s">
        <v>2653</v>
      </c>
      <c r="Y677" t="s">
        <v>2654</v>
      </c>
      <c r="Z677" t="s">
        <v>4483</v>
      </c>
      <c r="AA677" t="s">
        <v>3795</v>
      </c>
      <c r="AB677" s="109" t="str">
        <f>HYPERLINK("mailto:"&amp;ckCodingQTable[[#This Row],[email]]&amp;"&amp;subject=Your NSF Proposal:  "&amp;ckCodingQTable[[#This Row],[Div]]&amp;" "&amp;ckCodingQTable[[#This Row],[prop_id]], ckCodingQTable[[#This Row],[email]])</f>
        <v>molisch@usc.edu</v>
      </c>
      <c r="AC677" s="30">
        <v>43344</v>
      </c>
      <c r="AD677">
        <v>48</v>
      </c>
      <c r="AG677" s="110"/>
      <c r="AI677" s="26"/>
      <c r="AJ677" s="22"/>
      <c r="AN677" s="110"/>
      <c r="AO677" s="110"/>
      <c r="AP677" s="110"/>
      <c r="AQ677" s="110"/>
      <c r="AR677" s="7" t="str">
        <f>HYPERLINK("https://www.ejacket.nsf.gov/ej/showProposal.do?ID="&amp;ckCodingQTable[[#This Row],[prop_id]],"eJ")</f>
        <v>eJ</v>
      </c>
      <c r="AS677" t="s">
        <v>2829</v>
      </c>
      <c r="AT677" t="s">
        <v>5238</v>
      </c>
      <c r="AU677" t="b">
        <f>IF(ckCodingQTable[[#This Row],[ILN]]="N",SUBSTITUTE(AT676," ","")&lt;&gt;SUBSTITUTE(ckCodingQTable[[#This Row],[prop_titl_txt]]," ",""), FALSE)</f>
        <v>0</v>
      </c>
      <c r="AV677">
        <v>0</v>
      </c>
      <c r="AW677" s="13">
        <v>638974</v>
      </c>
      <c r="AX677" s="13">
        <v>638974</v>
      </c>
      <c r="AY677" s="13"/>
      <c r="AZ677" s="13">
        <v>8000</v>
      </c>
      <c r="BA677" s="13">
        <v>41830</v>
      </c>
      <c r="BB677" s="13"/>
      <c r="BC677">
        <v>8</v>
      </c>
      <c r="BD677">
        <v>4</v>
      </c>
      <c r="BE677">
        <v>1.32</v>
      </c>
      <c r="BH677">
        <v>0</v>
      </c>
      <c r="BI677">
        <v>0</v>
      </c>
      <c r="BJ677">
        <v>0</v>
      </c>
      <c r="BK677">
        <v>0</v>
      </c>
      <c r="BL677" t="s">
        <v>5239</v>
      </c>
    </row>
    <row r="678" spans="1:64" hidden="1" x14ac:dyDescent="0.35">
      <c r="A678" s="30"/>
      <c r="B678" s="30">
        <v>43005.741666666669</v>
      </c>
      <c r="C678" t="s">
        <v>2839</v>
      </c>
      <c r="D678" t="s">
        <v>2840</v>
      </c>
      <c r="E678" t="s">
        <v>464</v>
      </c>
      <c r="F678" t="s">
        <v>2819</v>
      </c>
      <c r="G678" t="s">
        <v>2820</v>
      </c>
      <c r="H678" s="21" t="s">
        <v>2821</v>
      </c>
      <c r="I678" s="85">
        <v>0</v>
      </c>
      <c r="J678" s="85">
        <v>0</v>
      </c>
      <c r="L678" t="s">
        <v>1119</v>
      </c>
      <c r="M678" t="s">
        <v>2885</v>
      </c>
      <c r="N678" t="str">
        <f>IF(SUM(ckCodingQTable[[#This Row],[NfmlPIs]:[NnonWhtAsnPIs]])&gt;0,"WMD","")</f>
        <v>WMD</v>
      </c>
      <c r="O678" t="b">
        <f>_xlfn.XOR(IFERROR(MATCH(ckCodingQTable[[#This Row],[st_code]],EpscorTable[],0)&gt;0,FALSE),IFERROR(FIND("9150",ckCodingQTable[[#This Row],[propPRCs]])&gt;0,FALSE))</f>
        <v>0</v>
      </c>
      <c r="P678" s="21" t="b">
        <f>_xlfn.XOR(ckCodingQTable[[#This Row],[wmd]]&lt;&gt;"",IFERROR(FIND("9102",ckCodingQTable[[#This Row],[propPRCs]])&gt;0,FALSE))</f>
        <v>1</v>
      </c>
      <c r="Q678" t="s">
        <v>485</v>
      </c>
      <c r="S678" s="106">
        <f>S677+(ckCodingQTable[[#This Row],[ILN]]&lt;"M")</f>
        <v>379</v>
      </c>
      <c r="T678" s="21" t="s">
        <v>2834</v>
      </c>
      <c r="U678" t="s">
        <v>2653</v>
      </c>
      <c r="V678" s="7" t="str">
        <f>HYPERLINK("https://www.ejacket.nsf.gov/ej/showProposal.do?ID="&amp;ckCodingQTable[[#This Row],[prop_id]],"eJ")</f>
        <v>eJ</v>
      </c>
      <c r="W678" t="s">
        <v>2841</v>
      </c>
      <c r="X678" t="s">
        <v>5240</v>
      </c>
      <c r="Y678" t="s">
        <v>5241</v>
      </c>
      <c r="Z678" t="s">
        <v>5242</v>
      </c>
      <c r="AA678" t="s">
        <v>722</v>
      </c>
      <c r="AB678" s="109" t="str">
        <f>HYPERLINK("mailto:"&amp;ckCodingQTable[[#This Row],[email]]&amp;"&amp;subject=Your NSF Proposal:  "&amp;ckCodingQTable[[#This Row],[Div]]&amp;" "&amp;ckCodingQTable[[#This Row],[prop_id]], ckCodingQTable[[#This Row],[email]])</f>
        <v>mingyue.ji@utah.edu</v>
      </c>
      <c r="AC678" s="30">
        <v>43344</v>
      </c>
      <c r="AD678">
        <v>48</v>
      </c>
      <c r="AG678" s="110"/>
      <c r="AI678" s="26"/>
      <c r="AJ678" s="22"/>
      <c r="AN678" s="110"/>
      <c r="AO678" s="110"/>
      <c r="AP678" s="110"/>
      <c r="AQ678" s="110"/>
      <c r="AR678" s="7" t="str">
        <f>HYPERLINK("https://www.ejacket.nsf.gov/ej/showProposal.do?ID="&amp;ckCodingQTable[[#This Row],[prop_id]],"eJ")</f>
        <v>eJ</v>
      </c>
      <c r="AS678" t="s">
        <v>2829</v>
      </c>
      <c r="AT678" t="s">
        <v>5243</v>
      </c>
      <c r="AU678" t="b">
        <f>IF(ckCodingQTable[[#This Row],[ILN]]="N",SUBSTITUTE(AT677," ","")&lt;&gt;SUBSTITUTE(ckCodingQTable[[#This Row],[prop_titl_txt]]," ",""), FALSE)</f>
        <v>0</v>
      </c>
      <c r="AV678">
        <v>0</v>
      </c>
      <c r="AW678" s="13">
        <v>239564</v>
      </c>
      <c r="AX678" s="13">
        <v>239564</v>
      </c>
      <c r="AY678" s="13"/>
      <c r="AZ678" s="13">
        <v>9000</v>
      </c>
      <c r="BA678" s="13"/>
      <c r="BB678" s="13"/>
      <c r="BC678">
        <v>4</v>
      </c>
      <c r="BD678">
        <v>8</v>
      </c>
      <c r="BG678">
        <v>2</v>
      </c>
      <c r="BH678">
        <v>1</v>
      </c>
      <c r="BI678">
        <v>0</v>
      </c>
      <c r="BJ678">
        <v>0</v>
      </c>
      <c r="BK678">
        <v>0</v>
      </c>
      <c r="BL678" t="s">
        <v>5244</v>
      </c>
    </row>
    <row r="679" spans="1:64" hidden="1" x14ac:dyDescent="0.35">
      <c r="A679" s="30"/>
      <c r="B679" s="30">
        <v>43005.745833333334</v>
      </c>
      <c r="C679" t="s">
        <v>2868</v>
      </c>
      <c r="D679" t="s">
        <v>2869</v>
      </c>
      <c r="E679" t="s">
        <v>466</v>
      </c>
      <c r="F679" t="s">
        <v>2819</v>
      </c>
      <c r="G679" t="s">
        <v>2820</v>
      </c>
      <c r="H679" s="21" t="s">
        <v>2821</v>
      </c>
      <c r="I679" s="85">
        <v>1</v>
      </c>
      <c r="J679" s="85">
        <v>0</v>
      </c>
      <c r="K679" t="s">
        <v>2883</v>
      </c>
      <c r="L679" t="s">
        <v>786</v>
      </c>
      <c r="M679" t="s">
        <v>2885</v>
      </c>
      <c r="N679" t="str">
        <f>IF(SUM(ckCodingQTable[[#This Row],[NfmlPIs]:[NnonWhtAsnPIs]])&gt;0,"WMD","")</f>
        <v>WMD</v>
      </c>
      <c r="O679" t="b">
        <f>_xlfn.XOR(IFERROR(MATCH(ckCodingQTable[[#This Row],[st_code]],EpscorTable[],0)&gt;0,FALSE),IFERROR(FIND("9150",ckCodingQTable[[#This Row],[propPRCs]])&gt;0,FALSE))</f>
        <v>0</v>
      </c>
      <c r="P679" s="21" t="b">
        <f>_xlfn.XOR(ckCodingQTable[[#This Row],[wmd]]&lt;&gt;"",IFERROR(FIND("9102",ckCodingQTable[[#This Row],[propPRCs]])&gt;0,FALSE))</f>
        <v>1</v>
      </c>
      <c r="Q679" t="s">
        <v>2884</v>
      </c>
      <c r="S679" s="106">
        <f>S678+(ckCodingQTable[[#This Row],[ILN]]&lt;"M")</f>
        <v>380</v>
      </c>
      <c r="T679" s="21" t="s">
        <v>2824</v>
      </c>
      <c r="U679" t="s">
        <v>2656</v>
      </c>
      <c r="V679" s="7" t="str">
        <f>HYPERLINK("https://www.ejacket.nsf.gov/ej/showProposal.do?ID="&amp;ckCodingQTable[[#This Row],[prop_id]],"eJ")</f>
        <v>eJ</v>
      </c>
      <c r="W679" t="s">
        <v>2871</v>
      </c>
      <c r="X679" t="s">
        <v>2656</v>
      </c>
      <c r="Y679" t="s">
        <v>785</v>
      </c>
      <c r="Z679" t="s">
        <v>5245</v>
      </c>
      <c r="AA679" t="s">
        <v>722</v>
      </c>
      <c r="AB679" s="109" t="str">
        <f>HYPERLINK("mailto:"&amp;ckCodingQTable[[#This Row],[email]]&amp;"&amp;subject=Your NSF Proposal:  "&amp;ckCodingQTable[[#This Row],[Div]]&amp;" "&amp;ckCodingQTable[[#This Row],[prop_id]], ckCodingQTable[[#This Row],[email]])</f>
        <v>beiwang@sci.utah.edu</v>
      </c>
      <c r="AC679" s="30">
        <v>43191</v>
      </c>
      <c r="AD679">
        <v>48</v>
      </c>
      <c r="AG679" s="110"/>
      <c r="AI679" s="26"/>
      <c r="AJ679" s="22"/>
      <c r="AN679" s="110"/>
      <c r="AO679" s="110"/>
      <c r="AP679" s="110"/>
      <c r="AQ679" s="110"/>
      <c r="AR679" s="7" t="str">
        <f>HYPERLINK("https://www.ejacket.nsf.gov/ej/showProposal.do?ID="&amp;ckCodingQTable[[#This Row],[prop_id]],"eJ")</f>
        <v>eJ</v>
      </c>
      <c r="AS679" t="s">
        <v>2881</v>
      </c>
      <c r="AT679" t="s">
        <v>5246</v>
      </c>
      <c r="AU679" t="b">
        <f>IF(ckCodingQTable[[#This Row],[ILN]]="N",SUBSTITUTE(AT678," ","")&lt;&gt;SUBSTITUTE(ckCodingQTable[[#This Row],[prop_titl_txt]]," ",""), FALSE)</f>
        <v>0</v>
      </c>
      <c r="AV679">
        <v>0</v>
      </c>
      <c r="AW679" s="13">
        <v>848375</v>
      </c>
      <c r="AX679" s="13">
        <v>848375</v>
      </c>
      <c r="AY679" s="13"/>
      <c r="AZ679" s="13"/>
      <c r="BA679" s="13"/>
      <c r="BB679" s="13"/>
      <c r="BC679">
        <v>8</v>
      </c>
      <c r="BD679">
        <v>8</v>
      </c>
      <c r="BG679">
        <v>8</v>
      </c>
      <c r="BH679">
        <v>2</v>
      </c>
      <c r="BI679">
        <v>0</v>
      </c>
      <c r="BJ679">
        <v>0</v>
      </c>
      <c r="BK679">
        <v>0</v>
      </c>
      <c r="BL679" t="s">
        <v>5247</v>
      </c>
    </row>
    <row r="680" spans="1:64" hidden="1" x14ac:dyDescent="0.35">
      <c r="A680" s="30"/>
      <c r="B680" s="30">
        <v>43005.681250000001</v>
      </c>
      <c r="C680" t="s">
        <v>2868</v>
      </c>
      <c r="D680" t="s">
        <v>2869</v>
      </c>
      <c r="E680" t="s">
        <v>466</v>
      </c>
      <c r="F680" t="s">
        <v>2819</v>
      </c>
      <c r="G680" t="s">
        <v>2820</v>
      </c>
      <c r="H680" s="21" t="s">
        <v>2821</v>
      </c>
      <c r="I680" s="85">
        <v>1</v>
      </c>
      <c r="J680" s="85">
        <v>0</v>
      </c>
      <c r="K680" t="s">
        <v>2883</v>
      </c>
      <c r="L680" t="s">
        <v>786</v>
      </c>
      <c r="M680" t="s">
        <v>1276</v>
      </c>
      <c r="N680" t="str">
        <f>IF(SUM(ckCodingQTable[[#This Row],[NfmlPIs]:[NnonWhtAsnPIs]])&gt;0,"WMD","")</f>
        <v>WMD</v>
      </c>
      <c r="O680" t="b">
        <f>_xlfn.XOR(IFERROR(MATCH(ckCodingQTable[[#This Row],[st_code]],EpscorTable[],0)&gt;0,FALSE),IFERROR(FIND("9150",ckCodingQTable[[#This Row],[propPRCs]])&gt;0,FALSE))</f>
        <v>0</v>
      </c>
      <c r="P680" s="21" t="b">
        <f>_xlfn.XOR(ckCodingQTable[[#This Row],[wmd]]&lt;&gt;"",IFERROR(FIND("9102",ckCodingQTable[[#This Row],[propPRCs]])&gt;0,FALSE))</f>
        <v>1</v>
      </c>
      <c r="Q680" t="s">
        <v>2884</v>
      </c>
      <c r="S680" s="106">
        <f>S679+(ckCodingQTable[[#This Row],[ILN]]&lt;"M")</f>
        <v>380</v>
      </c>
      <c r="T680" s="21" t="s">
        <v>2834</v>
      </c>
      <c r="U680" t="s">
        <v>2656</v>
      </c>
      <c r="V680" s="7" t="str">
        <f>HYPERLINK("https://www.ejacket.nsf.gov/ej/showProposal.do?ID="&amp;ckCodingQTable[[#This Row],[prop_id]],"eJ")</f>
        <v>eJ</v>
      </c>
      <c r="W680" t="s">
        <v>2871</v>
      </c>
      <c r="X680" t="s">
        <v>5248</v>
      </c>
      <c r="Y680" t="s">
        <v>5249</v>
      </c>
      <c r="Z680" t="s">
        <v>5250</v>
      </c>
      <c r="AA680" t="s">
        <v>4583</v>
      </c>
      <c r="AB680" s="109" t="str">
        <f>HYPERLINK("mailto:"&amp;ckCodingQTable[[#This Row],[email]]&amp;"&amp;subject=Your NSF Proposal:  "&amp;ckCodingQTable[[#This Row],[Div]]&amp;" "&amp;ckCodingQTable[[#This Row],[prop_id]], ckCodingQTable[[#This Row],[email]])</f>
        <v>wdou1@uncc.edu</v>
      </c>
      <c r="AC680" s="30">
        <v>43191</v>
      </c>
      <c r="AD680">
        <v>48</v>
      </c>
      <c r="AG680" s="110"/>
      <c r="AI680" s="26"/>
      <c r="AJ680" s="22"/>
      <c r="AN680" s="110"/>
      <c r="AO680" s="110"/>
      <c r="AP680" s="110"/>
      <c r="AQ680" s="110"/>
      <c r="AR680" s="7" t="str">
        <f>HYPERLINK("https://www.ejacket.nsf.gov/ej/showProposal.do?ID="&amp;ckCodingQTable[[#This Row],[prop_id]],"eJ")</f>
        <v>eJ</v>
      </c>
      <c r="AS680" t="s">
        <v>2881</v>
      </c>
      <c r="AT680" t="s">
        <v>5251</v>
      </c>
      <c r="AU680" t="b">
        <f>IF(ckCodingQTable[[#This Row],[ILN]]="N",SUBSTITUTE(AT679," ","")&lt;&gt;SUBSTITUTE(ckCodingQTable[[#This Row],[prop_titl_txt]]," ",""), FALSE)</f>
        <v>1</v>
      </c>
      <c r="AV680">
        <v>0</v>
      </c>
      <c r="AW680" s="13">
        <v>349747</v>
      </c>
      <c r="AX680" s="13">
        <v>349747</v>
      </c>
      <c r="AY680" s="13"/>
      <c r="AZ680" s="13"/>
      <c r="BA680" s="13"/>
      <c r="BB680" s="13"/>
      <c r="BC680">
        <v>4</v>
      </c>
      <c r="BD680">
        <v>8</v>
      </c>
      <c r="BE680">
        <v>5.86</v>
      </c>
      <c r="BH680">
        <v>1</v>
      </c>
      <c r="BI680">
        <v>0</v>
      </c>
      <c r="BJ680">
        <v>0</v>
      </c>
      <c r="BK680">
        <v>0</v>
      </c>
      <c r="BL680" t="s">
        <v>5252</v>
      </c>
    </row>
    <row r="681" spans="1:64" hidden="1" x14ac:dyDescent="0.35">
      <c r="A681" s="30"/>
      <c r="B681" s="30">
        <v>43005.74722222222</v>
      </c>
      <c r="C681" t="s">
        <v>2868</v>
      </c>
      <c r="D681" t="s">
        <v>2869</v>
      </c>
      <c r="E681" t="s">
        <v>468</v>
      </c>
      <c r="F681" t="s">
        <v>2819</v>
      </c>
      <c r="G681" t="s">
        <v>2820</v>
      </c>
      <c r="H681" s="21" t="s">
        <v>2821</v>
      </c>
      <c r="I681" s="85">
        <v>1</v>
      </c>
      <c r="J681" s="85">
        <v>0</v>
      </c>
      <c r="K681" t="s">
        <v>2911</v>
      </c>
      <c r="L681" t="s">
        <v>807</v>
      </c>
      <c r="M681" t="s">
        <v>2823</v>
      </c>
      <c r="N681" t="str">
        <f>IF(SUM(ckCodingQTable[[#This Row],[NfmlPIs]:[NnonWhtAsnPIs]])&gt;0,"WMD","")</f>
        <v/>
      </c>
      <c r="O681" t="b">
        <f>_xlfn.XOR(IFERROR(MATCH(ckCodingQTable[[#This Row],[st_code]],EpscorTable[],0)&gt;0,FALSE),IFERROR(FIND("9150",ckCodingQTable[[#This Row],[propPRCs]])&gt;0,FALSE))</f>
        <v>0</v>
      </c>
      <c r="P681" s="21" t="b">
        <f>_xlfn.XOR(ckCodingQTable[[#This Row],[wmd]]&lt;&gt;"",IFERROR(FIND("9102",ckCodingQTable[[#This Row],[propPRCs]])&gt;0,FALSE))</f>
        <v>0</v>
      </c>
      <c r="Q681" t="s">
        <v>2912</v>
      </c>
      <c r="S681" s="106">
        <f>S680+(ckCodingQTable[[#This Row],[ILN]]&lt;"M")</f>
        <v>381</v>
      </c>
      <c r="T681" s="21" t="s">
        <v>2863</v>
      </c>
      <c r="U681" t="s">
        <v>5253</v>
      </c>
      <c r="V681" s="7" t="str">
        <f>HYPERLINK("https://www.ejacket.nsf.gov/ej/showProposal.do?ID="&amp;ckCodingQTable[[#This Row],[prop_id]],"eJ")</f>
        <v>eJ</v>
      </c>
      <c r="W681" t="s">
        <v>2871</v>
      </c>
      <c r="X681" t="s">
        <v>5253</v>
      </c>
      <c r="Y681" t="s">
        <v>5254</v>
      </c>
      <c r="Z681" t="s">
        <v>5255</v>
      </c>
      <c r="AA681" t="s">
        <v>2990</v>
      </c>
      <c r="AB681" s="109" t="str">
        <f>HYPERLINK("mailto:"&amp;ckCodingQTable[[#This Row],[email]]&amp;"&amp;subject=Your NSF Proposal:  "&amp;ckCodingQTable[[#This Row],[Div]]&amp;" "&amp;ckCodingQTable[[#This Row],[prop_id]], ckCodingQTable[[#This Row],[email]])</f>
        <v>praba@utdallas.edu</v>
      </c>
      <c r="AC681" s="30">
        <v>43327</v>
      </c>
      <c r="AD681">
        <v>48</v>
      </c>
      <c r="AG681" s="110"/>
      <c r="AI681" s="26"/>
      <c r="AJ681" s="22"/>
      <c r="AN681" s="110"/>
      <c r="AO681" s="110"/>
      <c r="AP681" s="110"/>
      <c r="AQ681" s="110"/>
      <c r="AR681" s="7" t="str">
        <f>HYPERLINK("https://www.ejacket.nsf.gov/ej/showProposal.do?ID="&amp;ckCodingQTable[[#This Row],[prop_id]],"eJ")</f>
        <v>eJ</v>
      </c>
      <c r="AS681" t="s">
        <v>2829</v>
      </c>
      <c r="AT681" t="s">
        <v>5256</v>
      </c>
      <c r="AU681" t="b">
        <f>IF(ckCodingQTable[[#This Row],[ILN]]="N",SUBSTITUTE(AT680," ","")&lt;&gt;SUBSTITUTE(ckCodingQTable[[#This Row],[prop_titl_txt]]," ",""), FALSE)</f>
        <v>0</v>
      </c>
      <c r="AV681">
        <v>0</v>
      </c>
      <c r="AW681" s="13">
        <v>1199999</v>
      </c>
      <c r="AX681" s="13">
        <v>1199999</v>
      </c>
      <c r="AY681" s="13">
        <v>95292</v>
      </c>
      <c r="AZ681" s="13"/>
      <c r="BA681" s="13"/>
      <c r="BB681" s="13"/>
      <c r="BC681">
        <v>8</v>
      </c>
      <c r="BD681">
        <v>12</v>
      </c>
      <c r="BE681">
        <v>6.8</v>
      </c>
      <c r="BH681">
        <v>0</v>
      </c>
      <c r="BI681">
        <v>0</v>
      </c>
      <c r="BJ681">
        <v>0</v>
      </c>
      <c r="BK681">
        <v>1</v>
      </c>
      <c r="BL681" t="s">
        <v>5257</v>
      </c>
    </row>
    <row r="682" spans="1:64" hidden="1" x14ac:dyDescent="0.35">
      <c r="A682" s="30"/>
      <c r="B682" s="30">
        <v>43005.74722222222</v>
      </c>
      <c r="C682" t="s">
        <v>2868</v>
      </c>
      <c r="D682" t="s">
        <v>2869</v>
      </c>
      <c r="E682" t="s">
        <v>468</v>
      </c>
      <c r="F682" t="s">
        <v>2819</v>
      </c>
      <c r="G682" t="s">
        <v>2820</v>
      </c>
      <c r="H682" s="21" t="s">
        <v>2821</v>
      </c>
      <c r="I682" s="85">
        <v>1</v>
      </c>
      <c r="J682" s="85">
        <v>0</v>
      </c>
      <c r="K682" t="s">
        <v>2911</v>
      </c>
      <c r="L682" t="s">
        <v>807</v>
      </c>
      <c r="M682" t="s">
        <v>2851</v>
      </c>
      <c r="N682" t="str">
        <f>IF(SUM(ckCodingQTable[[#This Row],[NfmlPIs]:[NnonWhtAsnPIs]])&gt;0,"WMD","")</f>
        <v/>
      </c>
      <c r="O682" t="b">
        <f>_xlfn.XOR(IFERROR(MATCH(ckCodingQTable[[#This Row],[st_code]],EpscorTable[],0)&gt;0,FALSE),IFERROR(FIND("9150",ckCodingQTable[[#This Row],[propPRCs]])&gt;0,FALSE))</f>
        <v>0</v>
      </c>
      <c r="P682" s="21" t="b">
        <f>_xlfn.XOR(ckCodingQTable[[#This Row],[wmd]]&lt;&gt;"",IFERROR(FIND("9102",ckCodingQTable[[#This Row],[propPRCs]])&gt;0,FALSE))</f>
        <v>0</v>
      </c>
      <c r="Q682" t="s">
        <v>2912</v>
      </c>
      <c r="S682" s="106">
        <f>S681+(ckCodingQTable[[#This Row],[ILN]]&lt;"M")</f>
        <v>382</v>
      </c>
      <c r="T682" s="21" t="s">
        <v>2863</v>
      </c>
      <c r="U682" t="s">
        <v>2658</v>
      </c>
      <c r="V682" s="7" t="str">
        <f>HYPERLINK("https://www.ejacket.nsf.gov/ej/showProposal.do?ID="&amp;ckCodingQTable[[#This Row],[prop_id]],"eJ")</f>
        <v>eJ</v>
      </c>
      <c r="W682" t="s">
        <v>2871</v>
      </c>
      <c r="X682" t="s">
        <v>2658</v>
      </c>
      <c r="Y682" t="s">
        <v>2659</v>
      </c>
      <c r="Z682" t="s">
        <v>2847</v>
      </c>
      <c r="AA682" t="s">
        <v>3795</v>
      </c>
      <c r="AB682" s="109" t="str">
        <f>HYPERLINK("mailto:"&amp;ckCodingQTable[[#This Row],[email]]&amp;"&amp;subject=Your NSF Proposal:  "&amp;ckCodingQTable[[#This Row],[Div]]&amp;" "&amp;ckCodingQTable[[#This Row],[prop_id]], ckCodingQTable[[#This Row],[email]])</f>
        <v>tlyon@law.usc.edu</v>
      </c>
      <c r="AC682" s="30">
        <v>43221</v>
      </c>
      <c r="AD682">
        <v>48</v>
      </c>
      <c r="AG682" s="110"/>
      <c r="AI682" s="26"/>
      <c r="AJ682" s="22"/>
      <c r="AN682" s="110"/>
      <c r="AO682" s="110"/>
      <c r="AP682" s="110"/>
      <c r="AQ682" s="110"/>
      <c r="AR682" s="7" t="str">
        <f>HYPERLINK("https://www.ejacket.nsf.gov/ej/showProposal.do?ID="&amp;ckCodingQTable[[#This Row],[prop_id]],"eJ")</f>
        <v>eJ</v>
      </c>
      <c r="AS682" t="s">
        <v>2829</v>
      </c>
      <c r="AT682" t="s">
        <v>5258</v>
      </c>
      <c r="AU682" t="b">
        <f>IF(ckCodingQTable[[#This Row],[ILN]]="N",SUBSTITUTE(AT681," ","")&lt;&gt;SUBSTITUTE(ckCodingQTable[[#This Row],[prop_titl_txt]]," ",""), FALSE)</f>
        <v>0</v>
      </c>
      <c r="AV682">
        <v>0</v>
      </c>
      <c r="AW682" s="13">
        <v>1193594</v>
      </c>
      <c r="AX682" s="13">
        <v>1193594</v>
      </c>
      <c r="AY682" s="13"/>
      <c r="AZ682" s="13">
        <v>11874</v>
      </c>
      <c r="BA682" s="13">
        <v>320806</v>
      </c>
      <c r="BB682" s="13"/>
      <c r="BC682">
        <v>4</v>
      </c>
      <c r="BD682">
        <v>8</v>
      </c>
      <c r="BF682">
        <v>2.16</v>
      </c>
      <c r="BH682">
        <v>0</v>
      </c>
      <c r="BI682">
        <v>0</v>
      </c>
      <c r="BJ682">
        <v>0</v>
      </c>
      <c r="BK682">
        <v>0</v>
      </c>
      <c r="BL682" t="s">
        <v>5259</v>
      </c>
    </row>
    <row r="683" spans="1:64" hidden="1" x14ac:dyDescent="0.35">
      <c r="A683" s="30"/>
      <c r="B683" s="30">
        <v>43005.748611111114</v>
      </c>
      <c r="C683" t="s">
        <v>2868</v>
      </c>
      <c r="D683" t="s">
        <v>2869</v>
      </c>
      <c r="E683" t="s">
        <v>468</v>
      </c>
      <c r="F683" t="s">
        <v>2819</v>
      </c>
      <c r="G683" t="s">
        <v>2820</v>
      </c>
      <c r="H683" s="21" t="s">
        <v>2821</v>
      </c>
      <c r="I683" s="85">
        <v>1</v>
      </c>
      <c r="J683" s="85">
        <v>0</v>
      </c>
      <c r="L683" t="s">
        <v>807</v>
      </c>
      <c r="M683" t="s">
        <v>3162</v>
      </c>
      <c r="N683" t="str">
        <f>IF(SUM(ckCodingQTable[[#This Row],[NfmlPIs]:[NnonWhtAsnPIs]])&gt;0,"WMD","")</f>
        <v>WMD</v>
      </c>
      <c r="O683" t="b">
        <f>_xlfn.XOR(IFERROR(MATCH(ckCodingQTable[[#This Row],[st_code]],EpscorTable[],0)&gt;0,FALSE),IFERROR(FIND("9150",ckCodingQTable[[#This Row],[propPRCs]])&gt;0,FALSE))</f>
        <v>0</v>
      </c>
      <c r="P683" s="21" t="b">
        <f>_xlfn.XOR(ckCodingQTable[[#This Row],[wmd]]&lt;&gt;"",IFERROR(FIND("9102",ckCodingQTable[[#This Row],[propPRCs]])&gt;0,FALSE))</f>
        <v>1</v>
      </c>
      <c r="Q683" t="s">
        <v>468</v>
      </c>
      <c r="S683" s="106">
        <f>S682+(ckCodingQTable[[#This Row],[ILN]]&lt;"M")</f>
        <v>383</v>
      </c>
      <c r="T683" s="21" t="s">
        <v>2824</v>
      </c>
      <c r="U683" t="s">
        <v>2661</v>
      </c>
      <c r="V683" s="7" t="str">
        <f>HYPERLINK("https://www.ejacket.nsf.gov/ej/showProposal.do?ID="&amp;ckCodingQTable[[#This Row],[prop_id]],"eJ")</f>
        <v>eJ</v>
      </c>
      <c r="W683" t="s">
        <v>2871</v>
      </c>
      <c r="X683" t="s">
        <v>2661</v>
      </c>
      <c r="Y683" t="s">
        <v>2662</v>
      </c>
      <c r="Z683" t="s">
        <v>5260</v>
      </c>
      <c r="AA683" t="s">
        <v>600</v>
      </c>
      <c r="AB683" s="109" t="str">
        <f>HYPERLINK("mailto:"&amp;ckCodingQTable[[#This Row],[email]]&amp;"&amp;subject=Your NSF Proposal:  "&amp;ckCodingQTable[[#This Row],[Div]]&amp;" "&amp;ckCodingQTable[[#This Row],[prop_id]], ckCodingQTable[[#This Row],[email]])</f>
        <v>nosh@northwestern.edu</v>
      </c>
      <c r="AC683" s="30">
        <v>43313</v>
      </c>
      <c r="AD683">
        <v>60</v>
      </c>
      <c r="AG683" s="110"/>
      <c r="AI683" s="26"/>
      <c r="AJ683" s="22"/>
      <c r="AN683" s="110"/>
      <c r="AO683" s="110"/>
      <c r="AP683" s="110"/>
      <c r="AQ683" s="110"/>
      <c r="AR683" s="7" t="str">
        <f>HYPERLINK("https://www.ejacket.nsf.gov/ej/showProposal.do?ID="&amp;ckCodingQTable[[#This Row],[prop_id]],"eJ")</f>
        <v>eJ</v>
      </c>
      <c r="AS683" t="s">
        <v>2829</v>
      </c>
      <c r="AT683" t="s">
        <v>5261</v>
      </c>
      <c r="AU683" t="b">
        <f>IF(ckCodingQTable[[#This Row],[ILN]]="N",SUBSTITUTE(AT682," ","")&lt;&gt;SUBSTITUTE(ckCodingQTable[[#This Row],[prop_titl_txt]]," ",""), FALSE)</f>
        <v>0</v>
      </c>
      <c r="AV683">
        <v>0</v>
      </c>
      <c r="AW683" s="13">
        <v>1766008</v>
      </c>
      <c r="AX683" s="13">
        <v>1766008</v>
      </c>
      <c r="AY683" s="13"/>
      <c r="AZ683" s="13">
        <v>15000</v>
      </c>
      <c r="BA683" s="13">
        <v>248099</v>
      </c>
      <c r="BB683" s="13"/>
      <c r="BC683">
        <v>5</v>
      </c>
      <c r="BD683">
        <v>10</v>
      </c>
      <c r="BE683">
        <v>10</v>
      </c>
      <c r="BH683">
        <v>2</v>
      </c>
      <c r="BI683">
        <v>0</v>
      </c>
      <c r="BJ683">
        <v>0</v>
      </c>
      <c r="BK683">
        <v>0</v>
      </c>
      <c r="BL683" t="s">
        <v>5262</v>
      </c>
    </row>
    <row r="684" spans="1:64" hidden="1" x14ac:dyDescent="0.35">
      <c r="A684" s="30"/>
      <c r="B684" s="30">
        <v>43005.631249999999</v>
      </c>
      <c r="C684" t="s">
        <v>2868</v>
      </c>
      <c r="D684" t="s">
        <v>2869</v>
      </c>
      <c r="E684" t="s">
        <v>468</v>
      </c>
      <c r="F684" t="s">
        <v>2819</v>
      </c>
      <c r="G684" t="s">
        <v>2820</v>
      </c>
      <c r="H684" s="21" t="s">
        <v>2821</v>
      </c>
      <c r="I684" s="85">
        <v>1</v>
      </c>
      <c r="J684" s="85">
        <v>0</v>
      </c>
      <c r="L684" t="s">
        <v>807</v>
      </c>
      <c r="M684" t="s">
        <v>2851</v>
      </c>
      <c r="N684" t="str">
        <f>IF(SUM(ckCodingQTable[[#This Row],[NfmlPIs]:[NnonWhtAsnPIs]])&gt;0,"WMD","")</f>
        <v/>
      </c>
      <c r="O684" t="b">
        <f>_xlfn.XOR(IFERROR(MATCH(ckCodingQTable[[#This Row],[st_code]],EpscorTable[],0)&gt;0,FALSE),IFERROR(FIND("9150",ckCodingQTable[[#This Row],[propPRCs]])&gt;0,FALSE))</f>
        <v>0</v>
      </c>
      <c r="P684" s="21" t="b">
        <f>_xlfn.XOR(ckCodingQTable[[#This Row],[wmd]]&lt;&gt;"",IFERROR(FIND("9102",ckCodingQTable[[#This Row],[propPRCs]])&gt;0,FALSE))</f>
        <v>0</v>
      </c>
      <c r="Q684" t="s">
        <v>468</v>
      </c>
      <c r="S684" s="106">
        <f>S683+(ckCodingQTable[[#This Row],[ILN]]&lt;"M")</f>
        <v>383</v>
      </c>
      <c r="T684" s="21" t="s">
        <v>2834</v>
      </c>
      <c r="U684" t="s">
        <v>2661</v>
      </c>
      <c r="V684" s="7" t="str">
        <f>HYPERLINK("https://www.ejacket.nsf.gov/ej/showProposal.do?ID="&amp;ckCodingQTable[[#This Row],[prop_id]],"eJ")</f>
        <v>eJ</v>
      </c>
      <c r="W684" t="s">
        <v>2871</v>
      </c>
      <c r="X684" t="s">
        <v>5263</v>
      </c>
      <c r="Y684" t="s">
        <v>5264</v>
      </c>
      <c r="Z684" t="s">
        <v>3312</v>
      </c>
      <c r="AA684" t="s">
        <v>2853</v>
      </c>
      <c r="AB684" s="109" t="str">
        <f>HYPERLINK("mailto:"&amp;ckCodingQTable[[#This Row],[email]]&amp;"&amp;subject=Your NSF Proposal:  "&amp;ckCodingQTable[[#This Row],[Div]]&amp;" "&amp;ckCodingQTable[[#This Row],[prop_id]], ckCodingQTable[[#This Row],[email]])</f>
        <v>leonardi@tmp.ucsb.edu</v>
      </c>
      <c r="AC684" s="30">
        <v>43313</v>
      </c>
      <c r="AD684">
        <v>60</v>
      </c>
      <c r="AG684" s="110"/>
      <c r="AI684" s="26"/>
      <c r="AJ684" s="22"/>
      <c r="AN684" s="110"/>
      <c r="AO684" s="110"/>
      <c r="AP684" s="110"/>
      <c r="AQ684" s="110"/>
      <c r="AR684" s="7" t="str">
        <f>HYPERLINK("https://www.ejacket.nsf.gov/ej/showProposal.do?ID="&amp;ckCodingQTable[[#This Row],[prop_id]],"eJ")</f>
        <v>eJ</v>
      </c>
      <c r="AS684" t="s">
        <v>2829</v>
      </c>
      <c r="AT684" t="s">
        <v>5261</v>
      </c>
      <c r="AU684" t="b">
        <f>IF(ckCodingQTable[[#This Row],[ILN]]="N",SUBSTITUTE(AT683," ","")&lt;&gt;SUBSTITUTE(ckCodingQTable[[#This Row],[prop_titl_txt]]," ",""), FALSE)</f>
        <v>0</v>
      </c>
      <c r="AV684">
        <v>0</v>
      </c>
      <c r="AW684" s="13">
        <v>789093</v>
      </c>
      <c r="AX684" s="13">
        <v>789093</v>
      </c>
      <c r="AY684" s="13"/>
      <c r="AZ684" s="13">
        <v>16512</v>
      </c>
      <c r="BA684" s="13"/>
      <c r="BB684" s="13"/>
      <c r="BC684">
        <v>5</v>
      </c>
      <c r="BD684">
        <v>5</v>
      </c>
      <c r="BE684">
        <v>5</v>
      </c>
      <c r="BH684">
        <v>0</v>
      </c>
      <c r="BI684">
        <v>0</v>
      </c>
      <c r="BJ684">
        <v>0</v>
      </c>
      <c r="BK684">
        <v>0</v>
      </c>
      <c r="BL684" t="s">
        <v>5265</v>
      </c>
    </row>
    <row r="685" spans="1:64" hidden="1" x14ac:dyDescent="0.35">
      <c r="A685" s="30"/>
      <c r="B685" s="30">
        <v>43005.748611111114</v>
      </c>
      <c r="C685" t="s">
        <v>2868</v>
      </c>
      <c r="D685" t="s">
        <v>2869</v>
      </c>
      <c r="E685" t="s">
        <v>468</v>
      </c>
      <c r="F685" t="s">
        <v>2819</v>
      </c>
      <c r="G685" t="s">
        <v>2820</v>
      </c>
      <c r="H685" s="21" t="s">
        <v>2821</v>
      </c>
      <c r="I685" s="85">
        <v>1</v>
      </c>
      <c r="J685" s="85">
        <v>0</v>
      </c>
      <c r="K685" t="s">
        <v>2911</v>
      </c>
      <c r="L685" t="s">
        <v>800</v>
      </c>
      <c r="M685" t="s">
        <v>2885</v>
      </c>
      <c r="N685" t="str">
        <f>IF(SUM(ckCodingQTable[[#This Row],[NfmlPIs]:[NnonWhtAsnPIs]])&gt;0,"WMD","")</f>
        <v/>
      </c>
      <c r="O685" t="b">
        <f>_xlfn.XOR(IFERROR(MATCH(ckCodingQTable[[#This Row],[st_code]],EpscorTable[],0)&gt;0,FALSE),IFERROR(FIND("9150",ckCodingQTable[[#This Row],[propPRCs]])&gt;0,FALSE))</f>
        <v>0</v>
      </c>
      <c r="P685" s="21" t="b">
        <f>_xlfn.XOR(ckCodingQTable[[#This Row],[wmd]]&lt;&gt;"",IFERROR(FIND("9102",ckCodingQTable[[#This Row],[propPRCs]])&gt;0,FALSE))</f>
        <v>0</v>
      </c>
      <c r="Q685" t="s">
        <v>2912</v>
      </c>
      <c r="S685" s="106">
        <f>S684+(ckCodingQTable[[#This Row],[ILN]]&lt;"M")</f>
        <v>384</v>
      </c>
      <c r="T685" s="21" t="s">
        <v>2824</v>
      </c>
      <c r="U685" t="s">
        <v>2664</v>
      </c>
      <c r="V685" s="7" t="str">
        <f>HYPERLINK("https://www.ejacket.nsf.gov/ej/showProposal.do?ID="&amp;ckCodingQTable[[#This Row],[prop_id]],"eJ")</f>
        <v>eJ</v>
      </c>
      <c r="W685" t="s">
        <v>2871</v>
      </c>
      <c r="X685" t="s">
        <v>2664</v>
      </c>
      <c r="Y685" t="s">
        <v>2665</v>
      </c>
      <c r="Z685" t="s">
        <v>5045</v>
      </c>
      <c r="AA685" t="s">
        <v>722</v>
      </c>
      <c r="AB685" s="109" t="str">
        <f>HYPERLINK("mailto:"&amp;ckCodingQTable[[#This Row],[email]]&amp;"&amp;subject=Your NSF Proposal:  "&amp;ckCodingQTable[[#This Row],[Div]]&amp;" "&amp;ckCodingQTable[[#This Row],[prop_id]], ckCodingQTable[[#This Row],[email]])</f>
        <v>ladislav.kavan@gmail.com</v>
      </c>
      <c r="AC685" s="30">
        <v>43282</v>
      </c>
      <c r="AD685">
        <v>48</v>
      </c>
      <c r="AG685" s="110"/>
      <c r="AI685" s="26"/>
      <c r="AJ685" s="22"/>
      <c r="AN685" s="110"/>
      <c r="AO685" s="110"/>
      <c r="AP685" s="110"/>
      <c r="AQ685" s="110"/>
      <c r="AR685" s="7" t="str">
        <f>HYPERLINK("https://www.ejacket.nsf.gov/ej/showProposal.do?ID="&amp;ckCodingQTable[[#This Row],[prop_id]],"eJ")</f>
        <v>eJ</v>
      </c>
      <c r="AS685" t="s">
        <v>2829</v>
      </c>
      <c r="AT685" t="s">
        <v>5266</v>
      </c>
      <c r="AU685" t="b">
        <f>IF(ckCodingQTable[[#This Row],[ILN]]="N",SUBSTITUTE(AT684," ","")&lt;&gt;SUBSTITUTE(ckCodingQTable[[#This Row],[prop_titl_txt]]," ",""), FALSE)</f>
        <v>0</v>
      </c>
      <c r="AV685">
        <v>0</v>
      </c>
      <c r="AW685" s="13">
        <v>889173</v>
      </c>
      <c r="AX685" s="13">
        <v>889173</v>
      </c>
      <c r="AY685" s="13">
        <v>182641</v>
      </c>
      <c r="AZ685" s="13">
        <v>12000</v>
      </c>
      <c r="BA685" s="13"/>
      <c r="BB685" s="13"/>
      <c r="BC685">
        <v>8</v>
      </c>
      <c r="BD685">
        <v>8</v>
      </c>
      <c r="BE685">
        <v>8</v>
      </c>
      <c r="BH685">
        <v>0</v>
      </c>
      <c r="BI685">
        <v>0</v>
      </c>
      <c r="BJ685">
        <v>0</v>
      </c>
      <c r="BK685">
        <v>1</v>
      </c>
      <c r="BL685" t="s">
        <v>5047</v>
      </c>
    </row>
    <row r="686" spans="1:64" hidden="1" x14ac:dyDescent="0.35">
      <c r="A686" s="30"/>
      <c r="B686" s="30">
        <v>43005.538194444445</v>
      </c>
      <c r="C686" t="s">
        <v>2868</v>
      </c>
      <c r="D686" t="s">
        <v>2869</v>
      </c>
      <c r="E686" t="s">
        <v>468</v>
      </c>
      <c r="F686" t="s">
        <v>2819</v>
      </c>
      <c r="G686" t="s">
        <v>2820</v>
      </c>
      <c r="H686" s="21" t="s">
        <v>2821</v>
      </c>
      <c r="I686" s="85">
        <v>1</v>
      </c>
      <c r="J686" s="85">
        <v>0</v>
      </c>
      <c r="K686" t="s">
        <v>2911</v>
      </c>
      <c r="L686" t="s">
        <v>800</v>
      </c>
      <c r="M686" t="s">
        <v>3254</v>
      </c>
      <c r="N686" t="str">
        <f>IF(SUM(ckCodingQTable[[#This Row],[NfmlPIs]:[NnonWhtAsnPIs]])&gt;0,"WMD","")</f>
        <v/>
      </c>
      <c r="O686" t="b">
        <f>_xlfn.XOR(IFERROR(MATCH(ckCodingQTable[[#This Row],[st_code]],EpscorTable[],0)&gt;0,FALSE),IFERROR(FIND("9150",ckCodingQTable[[#This Row],[propPRCs]])&gt;0,FALSE))</f>
        <v>0</v>
      </c>
      <c r="P686" s="21" t="b">
        <f>_xlfn.XOR(ckCodingQTable[[#This Row],[wmd]]&lt;&gt;"",IFERROR(FIND("9102",ckCodingQTable[[#This Row],[propPRCs]])&gt;0,FALSE))</f>
        <v>0</v>
      </c>
      <c r="Q686" t="s">
        <v>2912</v>
      </c>
      <c r="S686" s="106">
        <f>S685+(ckCodingQTable[[#This Row],[ILN]]&lt;"M")</f>
        <v>384</v>
      </c>
      <c r="T686" s="21" t="s">
        <v>2834</v>
      </c>
      <c r="U686" t="s">
        <v>2664</v>
      </c>
      <c r="V686" s="7" t="str">
        <f>HYPERLINK("https://www.ejacket.nsf.gov/ej/showProposal.do?ID="&amp;ckCodingQTable[[#This Row],[prop_id]],"eJ")</f>
        <v>eJ</v>
      </c>
      <c r="W686" t="s">
        <v>2871</v>
      </c>
      <c r="X686" t="s">
        <v>5267</v>
      </c>
      <c r="Y686" t="s">
        <v>5268</v>
      </c>
      <c r="Z686" t="s">
        <v>5269</v>
      </c>
      <c r="AA686" t="s">
        <v>3257</v>
      </c>
      <c r="AB686" s="109" t="str">
        <f>HYPERLINK("mailto:"&amp;ckCodingQTable[[#This Row],[email]]&amp;"&amp;subject=Your NSF Proposal:  "&amp;ckCodingQTable[[#This Row],[Div]]&amp;" "&amp;ckCodingQTable[[#This Row],[prop_id]], ckCodingQTable[[#This Row],[email]])</f>
        <v>sifakis@wisc.edu</v>
      </c>
      <c r="AC686" s="30">
        <v>43282</v>
      </c>
      <c r="AD686">
        <v>48</v>
      </c>
      <c r="AG686" s="110"/>
      <c r="AI686" s="26"/>
      <c r="AJ686" s="22"/>
      <c r="AN686" s="110"/>
      <c r="AO686" s="110"/>
      <c r="AP686" s="110"/>
      <c r="AQ686" s="110"/>
      <c r="AR686" s="7" t="str">
        <f>HYPERLINK("https://www.ejacket.nsf.gov/ej/showProposal.do?ID="&amp;ckCodingQTable[[#This Row],[prop_id]],"eJ")</f>
        <v>eJ</v>
      </c>
      <c r="AS686" t="s">
        <v>2829</v>
      </c>
      <c r="AT686" t="s">
        <v>5266</v>
      </c>
      <c r="AU686" t="b">
        <f>IF(ckCodingQTable[[#This Row],[ILN]]="N",SUBSTITUTE(AT685," ","")&lt;&gt;SUBSTITUTE(ckCodingQTable[[#This Row],[prop_titl_txt]]," ",""), FALSE)</f>
        <v>0</v>
      </c>
      <c r="AV686">
        <v>0</v>
      </c>
      <c r="AW686" s="13">
        <v>309957</v>
      </c>
      <c r="AX686" s="13">
        <v>309957</v>
      </c>
      <c r="AY686" s="13"/>
      <c r="AZ686" s="13">
        <v>4000</v>
      </c>
      <c r="BA686" s="13"/>
      <c r="BB686" s="13"/>
      <c r="BC686">
        <v>4</v>
      </c>
      <c r="BD686">
        <v>4</v>
      </c>
      <c r="BE686">
        <v>2</v>
      </c>
      <c r="BH686">
        <v>0</v>
      </c>
      <c r="BI686">
        <v>0</v>
      </c>
      <c r="BJ686">
        <v>0</v>
      </c>
      <c r="BK686">
        <v>0</v>
      </c>
      <c r="BL686" t="s">
        <v>5270</v>
      </c>
    </row>
    <row r="687" spans="1:64" hidden="1" x14ac:dyDescent="0.35">
      <c r="A687" s="30"/>
      <c r="B687" s="30">
        <v>43005.75</v>
      </c>
      <c r="C687" t="s">
        <v>2868</v>
      </c>
      <c r="D687" t="s">
        <v>2869</v>
      </c>
      <c r="E687" t="s">
        <v>470</v>
      </c>
      <c r="F687" t="s">
        <v>2819</v>
      </c>
      <c r="G687" t="s">
        <v>2820</v>
      </c>
      <c r="H687" s="21" t="s">
        <v>2821</v>
      </c>
      <c r="I687" s="85">
        <v>1</v>
      </c>
      <c r="J687" s="85">
        <v>0</v>
      </c>
      <c r="L687" t="s">
        <v>1229</v>
      </c>
      <c r="M687" t="s">
        <v>2885</v>
      </c>
      <c r="N687" t="str">
        <f>IF(SUM(ckCodingQTable[[#This Row],[NfmlPIs]:[NnonWhtAsnPIs]])&gt;0,"WMD","")</f>
        <v/>
      </c>
      <c r="O687" t="b">
        <f>_xlfn.XOR(IFERROR(MATCH(ckCodingQTable[[#This Row],[st_code]],EpscorTable[],0)&gt;0,FALSE),IFERROR(FIND("9150",ckCodingQTable[[#This Row],[propPRCs]])&gt;0,FALSE))</f>
        <v>0</v>
      </c>
      <c r="P687" s="21" t="b">
        <f>_xlfn.XOR(ckCodingQTable[[#This Row],[wmd]]&lt;&gt;"",IFERROR(FIND("9102",ckCodingQTable[[#This Row],[propPRCs]])&gt;0,FALSE))</f>
        <v>0</v>
      </c>
      <c r="Q687" t="s">
        <v>2903</v>
      </c>
      <c r="S687" s="106">
        <f>S686+(ckCodingQTable[[#This Row],[ILN]]&lt;"M")</f>
        <v>385</v>
      </c>
      <c r="T687" s="21" t="s">
        <v>2863</v>
      </c>
      <c r="U687" t="s">
        <v>2667</v>
      </c>
      <c r="V687" s="7" t="str">
        <f>HYPERLINK("https://www.ejacket.nsf.gov/ej/showProposal.do?ID="&amp;ckCodingQTable[[#This Row],[prop_id]],"eJ")</f>
        <v>eJ</v>
      </c>
      <c r="W687" t="s">
        <v>2871</v>
      </c>
      <c r="X687" t="s">
        <v>2667</v>
      </c>
      <c r="Y687" t="s">
        <v>2668</v>
      </c>
      <c r="Z687" t="s">
        <v>5271</v>
      </c>
      <c r="AA687" t="s">
        <v>722</v>
      </c>
      <c r="AB687" s="109" t="str">
        <f>HYPERLINK("mailto:"&amp;ckCodingQTable[[#This Row],[email]]&amp;"&amp;subject=Your NSF Proposal:  "&amp;ckCodingQTable[[#This Row],[Div]]&amp;" "&amp;ckCodingQTable[[#This Row],[prop_id]], ckCodingQTable[[#This Row],[email]])</f>
        <v>svivek@cs.utah.edu</v>
      </c>
      <c r="AC687" s="30">
        <v>43282</v>
      </c>
      <c r="AD687">
        <v>48</v>
      </c>
      <c r="AG687" s="110"/>
      <c r="AI687" s="26"/>
      <c r="AJ687" s="22"/>
      <c r="AN687" s="110"/>
      <c r="AO687" s="110"/>
      <c r="AP687" s="110"/>
      <c r="AQ687" s="110"/>
      <c r="AR687" s="7" t="str">
        <f>HYPERLINK("https://www.ejacket.nsf.gov/ej/showProposal.do?ID="&amp;ckCodingQTable[[#This Row],[prop_id]],"eJ")</f>
        <v>eJ</v>
      </c>
      <c r="AS687" t="s">
        <v>2881</v>
      </c>
      <c r="AT687" t="s">
        <v>5272</v>
      </c>
      <c r="AU687" t="b">
        <f>IF(ckCodingQTable[[#This Row],[ILN]]="N",SUBSTITUTE(AT686," ","")&lt;&gt;SUBSTITUTE(ckCodingQTable[[#This Row],[prop_titl_txt]]," ",""), FALSE)</f>
        <v>0</v>
      </c>
      <c r="AV687">
        <v>0</v>
      </c>
      <c r="AW687" s="13">
        <v>1199924</v>
      </c>
      <c r="AX687" s="13">
        <v>1199924</v>
      </c>
      <c r="AY687" s="13"/>
      <c r="AZ687" s="13">
        <v>20000</v>
      </c>
      <c r="BA687" s="13"/>
      <c r="BB687" s="13"/>
      <c r="BC687">
        <v>12</v>
      </c>
      <c r="BD687">
        <v>12</v>
      </c>
      <c r="BE687">
        <v>12</v>
      </c>
      <c r="BH687">
        <v>0</v>
      </c>
      <c r="BI687">
        <v>0</v>
      </c>
      <c r="BJ687">
        <v>0</v>
      </c>
      <c r="BK687">
        <v>0</v>
      </c>
      <c r="BL687" t="s">
        <v>5273</v>
      </c>
    </row>
    <row r="688" spans="1:64" hidden="1" x14ac:dyDescent="0.35">
      <c r="A688" s="30"/>
      <c r="B688" s="30">
        <v>43005.754166666666</v>
      </c>
      <c r="C688" t="s">
        <v>2868</v>
      </c>
      <c r="D688" t="s">
        <v>2869</v>
      </c>
      <c r="E688" t="s">
        <v>466</v>
      </c>
      <c r="F688" t="s">
        <v>2819</v>
      </c>
      <c r="G688" t="s">
        <v>2820</v>
      </c>
      <c r="H688" s="21" t="s">
        <v>2821</v>
      </c>
      <c r="I688" s="85">
        <v>1</v>
      </c>
      <c r="J688" s="85">
        <v>0</v>
      </c>
      <c r="K688" t="s">
        <v>2883</v>
      </c>
      <c r="L688" t="s">
        <v>786</v>
      </c>
      <c r="M688" t="s">
        <v>2885</v>
      </c>
      <c r="N688" t="str">
        <f>IF(SUM(ckCodingQTable[[#This Row],[NfmlPIs]:[NnonWhtAsnPIs]])&gt;0,"WMD","")</f>
        <v>WMD</v>
      </c>
      <c r="O688" t="b">
        <f>_xlfn.XOR(IFERROR(MATCH(ckCodingQTable[[#This Row],[st_code]],EpscorTable[],0)&gt;0,FALSE),IFERROR(FIND("9150",ckCodingQTable[[#This Row],[propPRCs]])&gt;0,FALSE))</f>
        <v>0</v>
      </c>
      <c r="P688" s="21" t="b">
        <f>_xlfn.XOR(ckCodingQTable[[#This Row],[wmd]]&lt;&gt;"",IFERROR(FIND("9102",ckCodingQTable[[#This Row],[propPRCs]])&gt;0,FALSE))</f>
        <v>1</v>
      </c>
      <c r="Q688" t="s">
        <v>2884</v>
      </c>
      <c r="S688" s="106">
        <f>S687+(ckCodingQTable[[#This Row],[ILN]]&lt;"M")</f>
        <v>386</v>
      </c>
      <c r="T688" s="21" t="s">
        <v>2863</v>
      </c>
      <c r="U688" t="s">
        <v>2670</v>
      </c>
      <c r="V688" s="7" t="str">
        <f>HYPERLINK("https://www.ejacket.nsf.gov/ej/showProposal.do?ID="&amp;ckCodingQTable[[#This Row],[prop_id]],"eJ")</f>
        <v>eJ</v>
      </c>
      <c r="W688" t="s">
        <v>2871</v>
      </c>
      <c r="X688" t="s">
        <v>2670</v>
      </c>
      <c r="Y688" t="s">
        <v>803</v>
      </c>
      <c r="Z688" t="s">
        <v>5274</v>
      </c>
      <c r="AA688" t="s">
        <v>722</v>
      </c>
      <c r="AB688" s="109" t="str">
        <f>HYPERLINK("mailto:"&amp;ckCodingQTable[[#This Row],[email]]&amp;"&amp;subject=Your NSF Proposal:  "&amp;ckCodingQTable[[#This Row],[Div]]&amp;" "&amp;ckCodingQTable[[#This Row],[prop_id]], ckCodingQTable[[#This Row],[email]])</f>
        <v>lifeifei@cs.utah.edu</v>
      </c>
      <c r="AC688" s="30">
        <v>43344</v>
      </c>
      <c r="AD688">
        <v>48</v>
      </c>
      <c r="AG688" s="110"/>
      <c r="AI688" s="26"/>
      <c r="AJ688" s="22"/>
      <c r="AN688" s="110"/>
      <c r="AO688" s="110"/>
      <c r="AP688" s="110"/>
      <c r="AQ688" s="110"/>
      <c r="AR688" s="7" t="str">
        <f>HYPERLINK("https://www.ejacket.nsf.gov/ej/showProposal.do?ID="&amp;ckCodingQTable[[#This Row],[prop_id]],"eJ")</f>
        <v>eJ</v>
      </c>
      <c r="AS688" t="s">
        <v>2881</v>
      </c>
      <c r="AT688" t="s">
        <v>5275</v>
      </c>
      <c r="AU688" t="b">
        <f>IF(ckCodingQTable[[#This Row],[ILN]]="N",SUBSTITUTE(AT687," ","")&lt;&gt;SUBSTITUTE(ckCodingQTable[[#This Row],[prop_titl_txt]]," ",""), FALSE)</f>
        <v>0</v>
      </c>
      <c r="AV688">
        <v>0</v>
      </c>
      <c r="AW688" s="13">
        <v>1194692</v>
      </c>
      <c r="AX688" s="13">
        <v>1194692</v>
      </c>
      <c r="AY688" s="13"/>
      <c r="AZ688" s="13">
        <v>36000</v>
      </c>
      <c r="BA688" s="13"/>
      <c r="BB688" s="13"/>
      <c r="BC688">
        <v>16</v>
      </c>
      <c r="BD688">
        <v>12</v>
      </c>
      <c r="BE688">
        <v>8</v>
      </c>
      <c r="BH688">
        <v>2</v>
      </c>
      <c r="BI688">
        <v>0</v>
      </c>
      <c r="BJ688">
        <v>0</v>
      </c>
      <c r="BK688">
        <v>0</v>
      </c>
      <c r="BL688" t="s">
        <v>5276</v>
      </c>
    </row>
    <row r="689" spans="1:64" hidden="1" x14ac:dyDescent="0.35">
      <c r="A689" s="30"/>
      <c r="B689" s="30">
        <v>43005.756249999999</v>
      </c>
      <c r="C689" t="s">
        <v>2817</v>
      </c>
      <c r="D689" t="s">
        <v>2818</v>
      </c>
      <c r="E689" t="s">
        <v>476</v>
      </c>
      <c r="F689" t="s">
        <v>2819</v>
      </c>
      <c r="G689" t="s">
        <v>2820</v>
      </c>
      <c r="H689" s="21" t="s">
        <v>2821</v>
      </c>
      <c r="I689" s="85">
        <v>0</v>
      </c>
      <c r="J689" s="85">
        <v>0</v>
      </c>
      <c r="K689" t="s">
        <v>2822</v>
      </c>
      <c r="L689" t="s">
        <v>948</v>
      </c>
      <c r="M689" t="s">
        <v>2851</v>
      </c>
      <c r="N689" t="str">
        <f>IF(SUM(ckCodingQTable[[#This Row],[NfmlPIs]:[NnonWhtAsnPIs]])&gt;0,"WMD","")</f>
        <v>WMD</v>
      </c>
      <c r="O689" t="b">
        <f>_xlfn.XOR(IFERROR(MATCH(ckCodingQTable[[#This Row],[st_code]],EpscorTable[],0)&gt;0,FALSE),IFERROR(FIND("9150",ckCodingQTable[[#This Row],[propPRCs]])&gt;0,FALSE))</f>
        <v>0</v>
      </c>
      <c r="P689" s="21" t="b">
        <f>_xlfn.XOR(ckCodingQTable[[#This Row],[wmd]]&lt;&gt;"",IFERROR(FIND("9102",ckCodingQTable[[#This Row],[propPRCs]])&gt;0,FALSE))</f>
        <v>1</v>
      </c>
      <c r="S689" s="106">
        <f>S688+(ckCodingQTable[[#This Row],[ILN]]&lt;"M")</f>
        <v>387</v>
      </c>
      <c r="T689" s="21" t="s">
        <v>2863</v>
      </c>
      <c r="U689" t="s">
        <v>2672</v>
      </c>
      <c r="V689" s="7" t="str">
        <f>HYPERLINK("https://www.ejacket.nsf.gov/ej/showProposal.do?ID="&amp;ckCodingQTable[[#This Row],[prop_id]],"eJ")</f>
        <v>eJ</v>
      </c>
      <c r="W689" t="s">
        <v>2825</v>
      </c>
      <c r="X689" t="s">
        <v>2672</v>
      </c>
      <c r="Y689" t="s">
        <v>1857</v>
      </c>
      <c r="Z689" t="s">
        <v>5277</v>
      </c>
      <c r="AA689" t="s">
        <v>4468</v>
      </c>
      <c r="AB689" s="109" t="str">
        <f>HYPERLINK("mailto:"&amp;ckCodingQTable[[#This Row],[email]]&amp;"&amp;subject=Your NSF Proposal:  "&amp;ckCodingQTable[[#This Row],[Div]]&amp;" "&amp;ckCodingQTable[[#This Row],[prop_id]], ckCodingQTable[[#This Row],[email]])</f>
        <v>miryung@cs.ucla.edu</v>
      </c>
      <c r="AC689" s="30">
        <v>43282</v>
      </c>
      <c r="AD689">
        <v>48</v>
      </c>
      <c r="AE689">
        <v>1</v>
      </c>
      <c r="AG689" s="110">
        <v>1</v>
      </c>
      <c r="AH689" t="s">
        <v>5278</v>
      </c>
      <c r="AI689" s="26">
        <v>7.25</v>
      </c>
      <c r="AJ689" s="22">
        <v>43080.561805555553</v>
      </c>
      <c r="AL689">
        <v>4</v>
      </c>
      <c r="AN689" s="110">
        <v>4</v>
      </c>
      <c r="AO689" s="110"/>
      <c r="AP689" s="110"/>
      <c r="AQ689" s="110"/>
      <c r="AR689" s="7" t="str">
        <f>HYPERLINK("https://www.ejacket.nsf.gov/ej/showProposal.do?ID="&amp;ckCodingQTable[[#This Row],[prop_id]],"eJ")</f>
        <v>eJ</v>
      </c>
      <c r="AS689" t="s">
        <v>2829</v>
      </c>
      <c r="AT689" t="s">
        <v>5279</v>
      </c>
      <c r="AU689" t="b">
        <f>IF(ckCodingQTable[[#This Row],[ILN]]="N",SUBSTITUTE(AT688," ","")&lt;&gt;SUBSTITUTE(ckCodingQTable[[#This Row],[prop_titl_txt]]," ",""), FALSE)</f>
        <v>0</v>
      </c>
      <c r="AV689">
        <v>0</v>
      </c>
      <c r="AW689" s="13">
        <v>1195615</v>
      </c>
      <c r="AX689" s="13">
        <v>1195615</v>
      </c>
      <c r="AY689" s="13"/>
      <c r="AZ689" s="13"/>
      <c r="BA689" s="13"/>
      <c r="BB689" s="13"/>
      <c r="BC689">
        <v>12</v>
      </c>
      <c r="BD689">
        <v>8</v>
      </c>
      <c r="BE689">
        <v>8</v>
      </c>
      <c r="BH689">
        <v>2</v>
      </c>
      <c r="BI689">
        <v>0</v>
      </c>
      <c r="BJ689">
        <v>0</v>
      </c>
      <c r="BK689">
        <v>0</v>
      </c>
      <c r="BL689" t="s">
        <v>5280</v>
      </c>
    </row>
    <row r="690" spans="1:64" hidden="1" x14ac:dyDescent="0.35">
      <c r="A690" s="30"/>
      <c r="B690" s="30">
        <v>43005.76666666667</v>
      </c>
      <c r="C690" t="s">
        <v>2817</v>
      </c>
      <c r="D690" t="s">
        <v>2818</v>
      </c>
      <c r="E690" t="s">
        <v>476</v>
      </c>
      <c r="F690" t="s">
        <v>2819</v>
      </c>
      <c r="G690" t="s">
        <v>2820</v>
      </c>
      <c r="H690" s="21" t="s">
        <v>2821</v>
      </c>
      <c r="I690" s="85">
        <v>1</v>
      </c>
      <c r="J690" s="85">
        <v>0</v>
      </c>
      <c r="K690" t="s">
        <v>2822</v>
      </c>
      <c r="L690" t="s">
        <v>765</v>
      </c>
      <c r="M690" t="s">
        <v>2851</v>
      </c>
      <c r="N690" t="str">
        <f>IF(SUM(ckCodingQTable[[#This Row],[NfmlPIs]:[NnonWhtAsnPIs]])&gt;0,"WMD","")</f>
        <v/>
      </c>
      <c r="O690" t="b">
        <f>_xlfn.XOR(IFERROR(MATCH(ckCodingQTable[[#This Row],[st_code]],EpscorTable[],0)&gt;0,FALSE),IFERROR(FIND("9150",ckCodingQTable[[#This Row],[propPRCs]])&gt;0,FALSE))</f>
        <v>0</v>
      </c>
      <c r="P690" s="21" t="b">
        <f>_xlfn.XOR(ckCodingQTable[[#This Row],[wmd]]&lt;&gt;"",IFERROR(FIND("9102",ckCodingQTable[[#This Row],[propPRCs]])&gt;0,FALSE))</f>
        <v>0</v>
      </c>
      <c r="Q690" t="s">
        <v>3279</v>
      </c>
      <c r="R690" s="22">
        <v>43082.502175925925</v>
      </c>
      <c r="S690" s="106">
        <f>S689+(ckCodingQTable[[#This Row],[ILN]]&lt;"M")</f>
        <v>388</v>
      </c>
      <c r="T690" s="21" t="s">
        <v>2863</v>
      </c>
      <c r="U690" t="s">
        <v>2679</v>
      </c>
      <c r="V690" s="7" t="str">
        <f>HYPERLINK("https://www.ejacket.nsf.gov/ej/showProposal.do?ID="&amp;ckCodingQTable[[#This Row],[prop_id]],"eJ")</f>
        <v>eJ</v>
      </c>
      <c r="W690" t="s">
        <v>2825</v>
      </c>
      <c r="X690" t="s">
        <v>2679</v>
      </c>
      <c r="Y690" t="s">
        <v>2680</v>
      </c>
      <c r="Z690" t="s">
        <v>5281</v>
      </c>
      <c r="AA690" t="s">
        <v>4468</v>
      </c>
      <c r="AB690" s="109" t="str">
        <f>HYPERLINK("mailto:"&amp;ckCodingQTable[[#This Row],[email]]&amp;"&amp;subject=Your NSF Proposal:  "&amp;ckCodingQTable[[#This Row],[Div]]&amp;" "&amp;ckCodingQTable[[#This Row],[prop_id]], ckCodingQTable[[#This Row],[email]])</f>
        <v>todd@cs.ucla.edu</v>
      </c>
      <c r="AC690" s="30">
        <v>43282</v>
      </c>
      <c r="AD690">
        <v>48</v>
      </c>
      <c r="AE690">
        <v>1</v>
      </c>
      <c r="AG690" s="110"/>
      <c r="AH690" t="s">
        <v>5282</v>
      </c>
      <c r="AI690" s="26">
        <v>5.25</v>
      </c>
      <c r="AJ690" s="22">
        <v>43077.449305555558</v>
      </c>
      <c r="AL690">
        <v>4</v>
      </c>
      <c r="AN690" s="110"/>
      <c r="AO690" s="110"/>
      <c r="AP690" s="110"/>
      <c r="AQ690" s="110"/>
      <c r="AR690" s="7" t="str">
        <f>HYPERLINK("https://www.ejacket.nsf.gov/ej/showProposal.do?ID="&amp;ckCodingQTable[[#This Row],[prop_id]],"eJ")</f>
        <v>eJ</v>
      </c>
      <c r="AS690" t="s">
        <v>2829</v>
      </c>
      <c r="AT690" t="s">
        <v>5283</v>
      </c>
      <c r="AU690" t="b">
        <f>IF(ckCodingQTable[[#This Row],[ILN]]="N",SUBSTITUTE(AT689," ","")&lt;&gt;SUBSTITUTE(ckCodingQTable[[#This Row],[prop_titl_txt]]," ",""), FALSE)</f>
        <v>0</v>
      </c>
      <c r="AV690">
        <v>0</v>
      </c>
      <c r="AW690" s="13">
        <v>935636</v>
      </c>
      <c r="AX690" s="13">
        <v>935636</v>
      </c>
      <c r="AY690" s="13"/>
      <c r="AZ690" s="13"/>
      <c r="BA690" s="13"/>
      <c r="BB690" s="13"/>
      <c r="BC690">
        <v>8</v>
      </c>
      <c r="BD690">
        <v>8</v>
      </c>
      <c r="BE690">
        <v>8</v>
      </c>
      <c r="BH690">
        <v>0</v>
      </c>
      <c r="BI690">
        <v>0</v>
      </c>
      <c r="BJ690">
        <v>0</v>
      </c>
      <c r="BK690">
        <v>0</v>
      </c>
      <c r="BL690" t="s">
        <v>5284</v>
      </c>
    </row>
    <row r="691" spans="1:64" hidden="1" x14ac:dyDescent="0.35">
      <c r="A691" s="30"/>
      <c r="B691" s="30">
        <v>43005.767361111109</v>
      </c>
      <c r="C691" t="s">
        <v>2817</v>
      </c>
      <c r="D691" t="s">
        <v>2818</v>
      </c>
      <c r="E691" t="s">
        <v>474</v>
      </c>
      <c r="F691" t="s">
        <v>2819</v>
      </c>
      <c r="G691" t="s">
        <v>2820</v>
      </c>
      <c r="H691" s="21" t="s">
        <v>2821</v>
      </c>
      <c r="I691" s="85">
        <v>1</v>
      </c>
      <c r="J691" s="85">
        <v>0</v>
      </c>
      <c r="K691" t="s">
        <v>2822</v>
      </c>
      <c r="L691" t="s">
        <v>885</v>
      </c>
      <c r="M691" t="s">
        <v>2851</v>
      </c>
      <c r="N691" t="str">
        <f>IF(SUM(ckCodingQTable[[#This Row],[NfmlPIs]:[NnonWhtAsnPIs]])&gt;0,"WMD","")</f>
        <v>WMD</v>
      </c>
      <c r="O691" t="b">
        <f>_xlfn.XOR(IFERROR(MATCH(ckCodingQTable[[#This Row],[st_code]],EpscorTable[],0)&gt;0,FALSE),IFERROR(FIND("9150",ckCodingQTable[[#This Row],[propPRCs]])&gt;0,FALSE))</f>
        <v>0</v>
      </c>
      <c r="P691" s="21" t="b">
        <f>_xlfn.XOR(ckCodingQTable[[#This Row],[wmd]]&lt;&gt;"",IFERROR(FIND("9102",ckCodingQTable[[#This Row],[propPRCs]])&gt;0,FALSE))</f>
        <v>1</v>
      </c>
      <c r="Q691" t="s">
        <v>2988</v>
      </c>
      <c r="S691" s="106">
        <f>S690+(ckCodingQTable[[#This Row],[ILN]]&lt;"M")</f>
        <v>389</v>
      </c>
      <c r="T691" s="21" t="s">
        <v>2824</v>
      </c>
      <c r="U691" t="s">
        <v>2688</v>
      </c>
      <c r="V691" s="7" t="str">
        <f>HYPERLINK("https://www.ejacket.nsf.gov/ej/showProposal.do?ID="&amp;ckCodingQTable[[#This Row],[prop_id]],"eJ")</f>
        <v>eJ</v>
      </c>
      <c r="W691" t="s">
        <v>2825</v>
      </c>
      <c r="X691" t="s">
        <v>2688</v>
      </c>
      <c r="Y691" t="s">
        <v>2689</v>
      </c>
      <c r="Z691" t="s">
        <v>3868</v>
      </c>
      <c r="AA691" t="s">
        <v>539</v>
      </c>
      <c r="AB691" s="109" t="str">
        <f>HYPERLINK("mailto:"&amp;ckCodingQTable[[#This Row],[email]]&amp;"&amp;subject=Your NSF Proposal:  "&amp;ckCodingQTable[[#This Row],[Div]]&amp;" "&amp;ckCodingQTable[[#This Row],[prop_id]], ckCodingQTable[[#This Row],[email]])</f>
        <v>effros@caltech.edu</v>
      </c>
      <c r="AC691" s="30">
        <v>43191</v>
      </c>
      <c r="AD691">
        <v>48</v>
      </c>
      <c r="AG691" s="110"/>
      <c r="AI691" s="26"/>
      <c r="AJ691" s="22"/>
      <c r="AN691" s="110"/>
      <c r="AO691" s="110"/>
      <c r="AP691" s="110"/>
      <c r="AQ691" s="110"/>
      <c r="AR691" s="7" t="str">
        <f>HYPERLINK("https://www.ejacket.nsf.gov/ej/showProposal.do?ID="&amp;ckCodingQTable[[#This Row],[prop_id]],"eJ")</f>
        <v>eJ</v>
      </c>
      <c r="AS691" t="s">
        <v>2829</v>
      </c>
      <c r="AT691" t="s">
        <v>5285</v>
      </c>
      <c r="AU691" t="b">
        <f>IF(ckCodingQTable[[#This Row],[ILN]]="N",SUBSTITUTE(AT690," ","")&lt;&gt;SUBSTITUTE(ckCodingQTable[[#This Row],[prop_titl_txt]]," ",""), FALSE)</f>
        <v>0</v>
      </c>
      <c r="AV691">
        <v>0</v>
      </c>
      <c r="AW691" s="13">
        <v>599999</v>
      </c>
      <c r="AX691" s="13">
        <v>599999</v>
      </c>
      <c r="AY691" s="13"/>
      <c r="AZ691" s="13">
        <v>10000</v>
      </c>
      <c r="BA691" s="13"/>
      <c r="BB691" s="13"/>
      <c r="BC691">
        <v>8</v>
      </c>
      <c r="BD691">
        <v>4</v>
      </c>
      <c r="BG691">
        <v>1.92</v>
      </c>
      <c r="BH691">
        <v>2</v>
      </c>
      <c r="BI691">
        <v>0</v>
      </c>
      <c r="BJ691">
        <v>0</v>
      </c>
      <c r="BK691">
        <v>0</v>
      </c>
      <c r="BL691" t="s">
        <v>5286</v>
      </c>
    </row>
    <row r="692" spans="1:64" hidden="1" x14ac:dyDescent="0.35">
      <c r="A692" s="30"/>
      <c r="B692" s="30">
        <v>43005.592361111114</v>
      </c>
      <c r="C692" t="s">
        <v>2817</v>
      </c>
      <c r="D692" t="s">
        <v>2818</v>
      </c>
      <c r="E692" t="s">
        <v>474</v>
      </c>
      <c r="F692" t="s">
        <v>2819</v>
      </c>
      <c r="G692" t="s">
        <v>2820</v>
      </c>
      <c r="H692" s="21" t="s">
        <v>2821</v>
      </c>
      <c r="I692" s="85">
        <v>1</v>
      </c>
      <c r="J692" s="85">
        <v>0</v>
      </c>
      <c r="K692" t="s">
        <v>2822</v>
      </c>
      <c r="L692" t="s">
        <v>885</v>
      </c>
      <c r="M692" t="s">
        <v>2972</v>
      </c>
      <c r="N692" t="str">
        <f>IF(SUM(ckCodingQTable[[#This Row],[NfmlPIs]:[NnonWhtAsnPIs]])&gt;0,"WMD","")</f>
        <v/>
      </c>
      <c r="O692" t="b">
        <f>_xlfn.XOR(IFERROR(MATCH(ckCodingQTable[[#This Row],[st_code]],EpscorTable[],0)&gt;0,FALSE),IFERROR(FIND("9150",ckCodingQTable[[#This Row],[propPRCs]])&gt;0,FALSE))</f>
        <v>0</v>
      </c>
      <c r="P692" s="21" t="b">
        <f>_xlfn.XOR(ckCodingQTable[[#This Row],[wmd]]&lt;&gt;"",IFERROR(FIND("9102",ckCodingQTable[[#This Row],[propPRCs]])&gt;0,FALSE))</f>
        <v>0</v>
      </c>
      <c r="Q692" t="s">
        <v>2988</v>
      </c>
      <c r="S692" s="106">
        <f>S691+(ckCodingQTable[[#This Row],[ILN]]&lt;"M")</f>
        <v>389</v>
      </c>
      <c r="T692" s="21" t="s">
        <v>2834</v>
      </c>
      <c r="U692" t="s">
        <v>2688</v>
      </c>
      <c r="V692" s="7" t="str">
        <f>HYPERLINK("https://www.ejacket.nsf.gov/ej/showProposal.do?ID="&amp;ckCodingQTable[[#This Row],[prop_id]],"eJ")</f>
        <v>eJ</v>
      </c>
      <c r="W692" t="s">
        <v>2825</v>
      </c>
      <c r="X692" t="s">
        <v>5287</v>
      </c>
      <c r="Y692" t="s">
        <v>5288</v>
      </c>
      <c r="Z692" t="s">
        <v>3005</v>
      </c>
      <c r="AA692" t="s">
        <v>3418</v>
      </c>
      <c r="AB692" s="109" t="str">
        <f>HYPERLINK("mailto:"&amp;ckCodingQTable[[#This Row],[email]]&amp;"&amp;subject=Your NSF Proposal:  "&amp;ckCodingQTable[[#This Row],[Div]]&amp;" "&amp;ckCodingQTable[[#This Row],[prop_id]], ckCodingQTable[[#This Row],[email]])</f>
        <v>mikel@buffalo.edu</v>
      </c>
      <c r="AC692" s="30">
        <v>43191</v>
      </c>
      <c r="AD692">
        <v>48</v>
      </c>
      <c r="AG692" s="110"/>
      <c r="AI692" s="26"/>
      <c r="AJ692" s="22"/>
      <c r="AN692" s="110"/>
      <c r="AO692" s="110"/>
      <c r="AP692" s="110"/>
      <c r="AQ692" s="110"/>
      <c r="AR692" s="7" t="str">
        <f>HYPERLINK("https://www.ejacket.nsf.gov/ej/showProposal.do?ID="&amp;ckCodingQTable[[#This Row],[prop_id]],"eJ")</f>
        <v>eJ</v>
      </c>
      <c r="AS692" t="s">
        <v>2829</v>
      </c>
      <c r="AT692" t="s">
        <v>5285</v>
      </c>
      <c r="AU692" t="b">
        <f>IF(ckCodingQTable[[#This Row],[ILN]]="N",SUBSTITUTE(AT691," ","")&lt;&gt;SUBSTITUTE(ckCodingQTable[[#This Row],[prop_titl_txt]]," ",""), FALSE)</f>
        <v>0</v>
      </c>
      <c r="AV692">
        <v>0</v>
      </c>
      <c r="AW692" s="13">
        <v>600000</v>
      </c>
      <c r="AX692" s="13">
        <v>600000</v>
      </c>
      <c r="AY692" s="13"/>
      <c r="AZ692" s="13">
        <v>20000</v>
      </c>
      <c r="BA692" s="13"/>
      <c r="BB692" s="13"/>
      <c r="BC692">
        <v>8</v>
      </c>
      <c r="BD692">
        <v>4</v>
      </c>
      <c r="BE692">
        <v>6</v>
      </c>
      <c r="BF692">
        <v>1</v>
      </c>
      <c r="BH692">
        <v>0</v>
      </c>
      <c r="BI692">
        <v>0</v>
      </c>
      <c r="BJ692">
        <v>0</v>
      </c>
      <c r="BK692">
        <v>0</v>
      </c>
      <c r="BL692" t="s">
        <v>5289</v>
      </c>
    </row>
    <row r="693" spans="1:64" hidden="1" x14ac:dyDescent="0.35">
      <c r="A693" s="30"/>
      <c r="B693" s="30">
        <v>43005.768055555556</v>
      </c>
      <c r="C693" t="s">
        <v>2868</v>
      </c>
      <c r="D693" t="s">
        <v>2869</v>
      </c>
      <c r="E693" t="s">
        <v>468</v>
      </c>
      <c r="F693" t="s">
        <v>2819</v>
      </c>
      <c r="G693" t="s">
        <v>2820</v>
      </c>
      <c r="H693" s="21" t="s">
        <v>2821</v>
      </c>
      <c r="I693" s="85">
        <v>1</v>
      </c>
      <c r="J693" s="85">
        <v>0</v>
      </c>
      <c r="K693" t="s">
        <v>2911</v>
      </c>
      <c r="L693" t="s">
        <v>1185</v>
      </c>
      <c r="M693" t="s">
        <v>2851</v>
      </c>
      <c r="N693" t="str">
        <f>IF(SUM(ckCodingQTable[[#This Row],[NfmlPIs]:[NnonWhtAsnPIs]])&gt;0,"WMD","")</f>
        <v>WMD</v>
      </c>
      <c r="O693" t="b">
        <f>_xlfn.XOR(IFERROR(MATCH(ckCodingQTable[[#This Row],[st_code]],EpscorTable[],0)&gt;0,FALSE),IFERROR(FIND("9150",ckCodingQTable[[#This Row],[propPRCs]])&gt;0,FALSE))</f>
        <v>0</v>
      </c>
      <c r="P693" s="21" t="b">
        <f>_xlfn.XOR(ckCodingQTable[[#This Row],[wmd]]&lt;&gt;"",IFERROR(FIND("9102",ckCodingQTable[[#This Row],[propPRCs]])&gt;0,FALSE))</f>
        <v>1</v>
      </c>
      <c r="Q693" t="s">
        <v>468</v>
      </c>
      <c r="S693" s="106">
        <f>S692+(ckCodingQTable[[#This Row],[ILN]]&lt;"M")</f>
        <v>390</v>
      </c>
      <c r="T693" s="21" t="s">
        <v>2863</v>
      </c>
      <c r="U693" t="s">
        <v>2691</v>
      </c>
      <c r="V693" s="7" t="str">
        <f>HYPERLINK("https://www.ejacket.nsf.gov/ej/showProposal.do?ID="&amp;ckCodingQTable[[#This Row],[prop_id]],"eJ")</f>
        <v>eJ</v>
      </c>
      <c r="W693" t="s">
        <v>2871</v>
      </c>
      <c r="X693" t="s">
        <v>2691</v>
      </c>
      <c r="Y693" t="s">
        <v>2692</v>
      </c>
      <c r="Z693" t="s">
        <v>3312</v>
      </c>
      <c r="AA693" t="s">
        <v>2899</v>
      </c>
      <c r="AB693" s="109" t="str">
        <f>HYPERLINK("mailto:"&amp;ckCodingQTable[[#This Row],[email]]&amp;"&amp;subject=Your NSF Proposal:  "&amp;ckCodingQTable[[#This Row],[Div]]&amp;" "&amp;ckCodingQTable[[#This Row],[prop_id]], ckCodingQTable[[#This Row],[email]])</f>
        <v>jpd@ics.uci.edu</v>
      </c>
      <c r="AC693" s="30">
        <v>43282</v>
      </c>
      <c r="AD693">
        <v>36</v>
      </c>
      <c r="AG693" s="110"/>
      <c r="AI693" s="26"/>
      <c r="AJ693" s="22"/>
      <c r="AN693" s="110"/>
      <c r="AO693" s="110"/>
      <c r="AP693" s="110"/>
      <c r="AQ693" s="110"/>
      <c r="AR693" s="7" t="str">
        <f>HYPERLINK("https://www.ejacket.nsf.gov/ej/showProposal.do?ID="&amp;ckCodingQTable[[#This Row],[prop_id]],"eJ")</f>
        <v>eJ</v>
      </c>
      <c r="AS693" t="s">
        <v>2881</v>
      </c>
      <c r="AT693" t="s">
        <v>5290</v>
      </c>
      <c r="AU693" t="b">
        <f>IF(ckCodingQTable[[#This Row],[ILN]]="N",SUBSTITUTE(AT692," ","")&lt;&gt;SUBSTITUTE(ckCodingQTable[[#This Row],[prop_titl_txt]]," ",""), FALSE)</f>
        <v>0</v>
      </c>
      <c r="AV693">
        <v>0</v>
      </c>
      <c r="AW693" s="13">
        <v>711672</v>
      </c>
      <c r="AX693" s="13">
        <v>711672</v>
      </c>
      <c r="AY693" s="13"/>
      <c r="AZ693" s="13">
        <v>47000</v>
      </c>
      <c r="BA693" s="13"/>
      <c r="BB693" s="13"/>
      <c r="BC693">
        <v>6</v>
      </c>
      <c r="BD693">
        <v>6</v>
      </c>
      <c r="BE693">
        <v>3</v>
      </c>
      <c r="BG693">
        <v>6</v>
      </c>
      <c r="BH693">
        <v>0</v>
      </c>
      <c r="BI693">
        <v>0</v>
      </c>
      <c r="BJ693">
        <v>1</v>
      </c>
      <c r="BK693">
        <v>0</v>
      </c>
      <c r="BL693" t="s">
        <v>5291</v>
      </c>
    </row>
    <row r="694" spans="1:64" hidden="1" x14ac:dyDescent="0.35">
      <c r="A694" s="30"/>
      <c r="B694" s="30">
        <v>43005.768750000003</v>
      </c>
      <c r="C694" t="s">
        <v>2868</v>
      </c>
      <c r="D694" t="s">
        <v>2869</v>
      </c>
      <c r="E694" t="s">
        <v>470</v>
      </c>
      <c r="F694" t="s">
        <v>2819</v>
      </c>
      <c r="G694" t="s">
        <v>2820</v>
      </c>
      <c r="H694" s="21" t="s">
        <v>2821</v>
      </c>
      <c r="I694" s="85">
        <v>1</v>
      </c>
      <c r="J694" s="85">
        <v>0</v>
      </c>
      <c r="K694" t="s">
        <v>2902</v>
      </c>
      <c r="L694" t="s">
        <v>1094</v>
      </c>
      <c r="M694" t="s">
        <v>2944</v>
      </c>
      <c r="N694" t="str">
        <f>IF(SUM(ckCodingQTable[[#This Row],[NfmlPIs]:[NnonWhtAsnPIs]])&gt;0,"WMD","")</f>
        <v/>
      </c>
      <c r="O694" t="b">
        <f>_xlfn.XOR(IFERROR(MATCH(ckCodingQTable[[#This Row],[st_code]],EpscorTable[],0)&gt;0,FALSE),IFERROR(FIND("9150",ckCodingQTable[[#This Row],[propPRCs]])&gt;0,FALSE))</f>
        <v>0</v>
      </c>
      <c r="P694" s="21" t="b">
        <f>_xlfn.XOR(ckCodingQTable[[#This Row],[wmd]]&lt;&gt;"",IFERROR(FIND("9102",ckCodingQTable[[#This Row],[propPRCs]])&gt;0,FALSE))</f>
        <v>0</v>
      </c>
      <c r="Q694" t="s">
        <v>2903</v>
      </c>
      <c r="S694" s="106">
        <f>S693+(ckCodingQTable[[#This Row],[ILN]]&lt;"M")</f>
        <v>391</v>
      </c>
      <c r="T694" s="21" t="s">
        <v>2824</v>
      </c>
      <c r="U694" t="s">
        <v>2694</v>
      </c>
      <c r="V694" s="7" t="str">
        <f>HYPERLINK("https://www.ejacket.nsf.gov/ej/showProposal.do?ID="&amp;ckCodingQTable[[#This Row],[prop_id]],"eJ")</f>
        <v>eJ</v>
      </c>
      <c r="W694" t="s">
        <v>2871</v>
      </c>
      <c r="X694" t="s">
        <v>2694</v>
      </c>
      <c r="Y694" t="s">
        <v>2695</v>
      </c>
      <c r="Z694" t="s">
        <v>2873</v>
      </c>
      <c r="AA694" t="s">
        <v>2947</v>
      </c>
      <c r="AB694" s="109" t="str">
        <f>HYPERLINK("mailto:"&amp;ckCodingQTable[[#This Row],[email]]&amp;"&amp;subject=Your NSF Proposal:  "&amp;ckCodingQTable[[#This Row],[Div]]&amp;" "&amp;ckCodingQTable[[#This Row],[prop_id]], ckCodingQTable[[#This Row],[email]])</f>
        <v>eric.frew@colorado.edu</v>
      </c>
      <c r="AC694" s="30">
        <v>43344</v>
      </c>
      <c r="AD694">
        <v>36</v>
      </c>
      <c r="AG694" s="110"/>
      <c r="AI694" s="26"/>
      <c r="AJ694" s="22"/>
      <c r="AN694" s="110"/>
      <c r="AO694" s="110"/>
      <c r="AP694" s="110"/>
      <c r="AQ694" s="110"/>
      <c r="AR694" s="7" t="str">
        <f>HYPERLINK("https://www.ejacket.nsf.gov/ej/showProposal.do?ID="&amp;ckCodingQTable[[#This Row],[prop_id]],"eJ")</f>
        <v>eJ</v>
      </c>
      <c r="AS694" t="s">
        <v>2829</v>
      </c>
      <c r="AT694" t="s">
        <v>5292</v>
      </c>
      <c r="AU694" t="b">
        <f>IF(ckCodingQTable[[#This Row],[ILN]]="N",SUBSTITUTE(AT693," ","")&lt;&gt;SUBSTITUTE(ckCodingQTable[[#This Row],[prop_titl_txt]]," ",""), FALSE)</f>
        <v>0</v>
      </c>
      <c r="AV694">
        <v>0</v>
      </c>
      <c r="AW694" s="13">
        <v>599999</v>
      </c>
      <c r="AX694" s="13">
        <v>599999</v>
      </c>
      <c r="AY694" s="13"/>
      <c r="AZ694" s="13"/>
      <c r="BA694" s="13"/>
      <c r="BB694" s="13"/>
      <c r="BC694">
        <v>3</v>
      </c>
      <c r="BD694">
        <v>3</v>
      </c>
      <c r="BE694">
        <v>3</v>
      </c>
      <c r="BH694">
        <v>0</v>
      </c>
      <c r="BI694">
        <v>0</v>
      </c>
      <c r="BJ694">
        <v>0</v>
      </c>
      <c r="BK694">
        <v>0</v>
      </c>
      <c r="BL694" t="s">
        <v>5293</v>
      </c>
    </row>
    <row r="695" spans="1:64" hidden="1" x14ac:dyDescent="0.35">
      <c r="A695" s="30"/>
      <c r="B695" s="30">
        <v>43005.597916666666</v>
      </c>
      <c r="C695" t="s">
        <v>2868</v>
      </c>
      <c r="D695" t="s">
        <v>2869</v>
      </c>
      <c r="E695" t="s">
        <v>470</v>
      </c>
      <c r="F695" t="s">
        <v>2819</v>
      </c>
      <c r="G695" t="s">
        <v>2820</v>
      </c>
      <c r="H695" s="21" t="s">
        <v>2821</v>
      </c>
      <c r="I695" s="85">
        <v>1</v>
      </c>
      <c r="J695" s="85">
        <v>0</v>
      </c>
      <c r="K695" t="s">
        <v>2902</v>
      </c>
      <c r="L695" t="s">
        <v>1094</v>
      </c>
      <c r="M695" t="s">
        <v>3914</v>
      </c>
      <c r="N695" t="str">
        <f>IF(SUM(ckCodingQTable[[#This Row],[NfmlPIs]:[NnonWhtAsnPIs]])&gt;0,"WMD","")</f>
        <v/>
      </c>
      <c r="O695" t="b">
        <f>_xlfn.XOR(IFERROR(MATCH(ckCodingQTable[[#This Row],[st_code]],EpscorTable[],0)&gt;0,FALSE),IFERROR(FIND("9150",ckCodingQTable[[#This Row],[propPRCs]])&gt;0,FALSE))</f>
        <v>0</v>
      </c>
      <c r="P695" s="21" t="b">
        <f>_xlfn.XOR(ckCodingQTable[[#This Row],[wmd]]&lt;&gt;"",IFERROR(FIND("9102",ckCodingQTable[[#This Row],[propPRCs]])&gt;0,FALSE))</f>
        <v>0</v>
      </c>
      <c r="Q695" t="s">
        <v>2903</v>
      </c>
      <c r="S695" s="106">
        <f>S694+(ckCodingQTable[[#This Row],[ILN]]&lt;"M")</f>
        <v>391</v>
      </c>
      <c r="T695" s="21" t="s">
        <v>2834</v>
      </c>
      <c r="U695" t="s">
        <v>2694</v>
      </c>
      <c r="V695" s="7" t="str">
        <f>HYPERLINK("https://www.ejacket.nsf.gov/ej/showProposal.do?ID="&amp;ckCodingQTable[[#This Row],[prop_id]],"eJ")</f>
        <v>eJ</v>
      </c>
      <c r="W695" t="s">
        <v>2871</v>
      </c>
      <c r="X695" t="s">
        <v>5294</v>
      </c>
      <c r="Y695" t="s">
        <v>5295</v>
      </c>
      <c r="Z695" t="s">
        <v>5296</v>
      </c>
      <c r="AA695" t="s">
        <v>3918</v>
      </c>
      <c r="AB695" s="109" t="str">
        <f>HYPERLINK("mailto:"&amp;ckCodingQTable[[#This Row],[email]]&amp;"&amp;subject=Your NSF Proposal:  "&amp;ckCodingQTable[[#This Row],[Div]]&amp;" "&amp;ckCodingQTable[[#This Row],[prop_id]], ckCodingQTable[[#This Row],[email]])</f>
        <v>isler@cs.umn.edu</v>
      </c>
      <c r="AC695" s="30">
        <v>43344</v>
      </c>
      <c r="AD695">
        <v>36</v>
      </c>
      <c r="AG695" s="110"/>
      <c r="AI695" s="26"/>
      <c r="AJ695" s="22"/>
      <c r="AN695" s="110"/>
      <c r="AO695" s="110"/>
      <c r="AP695" s="110"/>
      <c r="AQ695" s="110"/>
      <c r="AR695" s="7" t="str">
        <f>HYPERLINK("https://www.ejacket.nsf.gov/ej/showProposal.do?ID="&amp;ckCodingQTable[[#This Row],[prop_id]],"eJ")</f>
        <v>eJ</v>
      </c>
      <c r="AS695" t="s">
        <v>2829</v>
      </c>
      <c r="AT695" t="s">
        <v>5292</v>
      </c>
      <c r="AU695" t="b">
        <f>IF(ckCodingQTable[[#This Row],[ILN]]="N",SUBSTITUTE(AT694," ","")&lt;&gt;SUBSTITUTE(ckCodingQTable[[#This Row],[prop_titl_txt]]," ",""), FALSE)</f>
        <v>0</v>
      </c>
      <c r="AV695">
        <v>0</v>
      </c>
      <c r="AW695" s="13">
        <v>600000</v>
      </c>
      <c r="AX695" s="13">
        <v>600000</v>
      </c>
      <c r="AY695" s="13"/>
      <c r="AZ695" s="13">
        <v>9000</v>
      </c>
      <c r="BA695" s="13">
        <v>89871</v>
      </c>
      <c r="BB695" s="13"/>
      <c r="BC695">
        <v>3</v>
      </c>
      <c r="BD695">
        <v>6</v>
      </c>
      <c r="BE695">
        <v>3</v>
      </c>
      <c r="BG695">
        <v>3</v>
      </c>
      <c r="BH695">
        <v>0</v>
      </c>
      <c r="BI695">
        <v>0</v>
      </c>
      <c r="BJ695">
        <v>0</v>
      </c>
      <c r="BK695">
        <v>0</v>
      </c>
      <c r="BL695" t="s">
        <v>5297</v>
      </c>
    </row>
    <row r="696" spans="1:64" hidden="1" x14ac:dyDescent="0.35">
      <c r="A696" s="30"/>
      <c r="B696" s="30">
        <v>43005.772222222222</v>
      </c>
      <c r="C696" t="s">
        <v>2817</v>
      </c>
      <c r="D696" t="s">
        <v>2818</v>
      </c>
      <c r="E696" t="s">
        <v>476</v>
      </c>
      <c r="F696" t="s">
        <v>2819</v>
      </c>
      <c r="G696" t="s">
        <v>2820</v>
      </c>
      <c r="H696" s="21" t="s">
        <v>2821</v>
      </c>
      <c r="I696" s="85">
        <v>1</v>
      </c>
      <c r="J696" s="85">
        <v>0</v>
      </c>
      <c r="K696" t="s">
        <v>2822</v>
      </c>
      <c r="L696" t="s">
        <v>948</v>
      </c>
      <c r="M696" t="s">
        <v>4244</v>
      </c>
      <c r="N696" t="str">
        <f>IF(SUM(ckCodingQTable[[#This Row],[NfmlPIs]:[NnonWhtAsnPIs]])&gt;0,"WMD","")</f>
        <v>WMD</v>
      </c>
      <c r="O696" t="b">
        <f>_xlfn.XOR(IFERROR(MATCH(ckCodingQTable[[#This Row],[st_code]],EpscorTable[],0)&gt;0,FALSE),IFERROR(FIND("9150",ckCodingQTable[[#This Row],[propPRCs]])&gt;0,FALSE))</f>
        <v>0</v>
      </c>
      <c r="P696" s="21" t="b">
        <f>_xlfn.XOR(ckCodingQTable[[#This Row],[wmd]]&lt;&gt;"",IFERROR(FIND("9102",ckCodingQTable[[#This Row],[propPRCs]])&gt;0,FALSE))</f>
        <v>1</v>
      </c>
      <c r="Q696" t="s">
        <v>3036</v>
      </c>
      <c r="S696" s="106">
        <f>S695+(ckCodingQTable[[#This Row],[ILN]]&lt;"M")</f>
        <v>392</v>
      </c>
      <c r="T696" s="21" t="s">
        <v>2824</v>
      </c>
      <c r="U696" t="s">
        <v>2697</v>
      </c>
      <c r="V696" s="7" t="str">
        <f>HYPERLINK("https://www.ejacket.nsf.gov/ej/showProposal.do?ID="&amp;ckCodingQTable[[#This Row],[prop_id]],"eJ")</f>
        <v>eJ</v>
      </c>
      <c r="W696" t="s">
        <v>2825</v>
      </c>
      <c r="X696" t="s">
        <v>2697</v>
      </c>
      <c r="Y696" t="s">
        <v>2698</v>
      </c>
      <c r="Z696" t="s">
        <v>5298</v>
      </c>
      <c r="AA696" t="s">
        <v>4621</v>
      </c>
      <c r="AB696" s="109" t="str">
        <f>HYPERLINK("mailto:"&amp;ckCodingQTable[[#This Row],[email]]&amp;"&amp;subject=Your NSF Proposal:  "&amp;ckCodingQTable[[#This Row],[Div]]&amp;" "&amp;ckCodingQTable[[#This Row],[prop_id]], ckCodingQTable[[#This Row],[email]])</f>
        <v>anita.sarma@oregonstate.edu</v>
      </c>
      <c r="AC696" s="30">
        <v>43252</v>
      </c>
      <c r="AD696">
        <v>36</v>
      </c>
      <c r="AE696">
        <v>1</v>
      </c>
      <c r="AG696" s="110">
        <v>1</v>
      </c>
      <c r="AH696" t="s">
        <v>5299</v>
      </c>
      <c r="AI696" s="26">
        <v>4.25</v>
      </c>
      <c r="AJ696" s="22">
        <v>43083.600694444445</v>
      </c>
      <c r="AK696" s="21">
        <v>3</v>
      </c>
      <c r="AL696">
        <v>4</v>
      </c>
      <c r="AN696" s="110">
        <v>4</v>
      </c>
      <c r="AO696" s="110"/>
      <c r="AP696" s="110"/>
      <c r="AQ696" s="110"/>
      <c r="AR696" s="7" t="str">
        <f>HYPERLINK("https://www.ejacket.nsf.gov/ej/showProposal.do?ID="&amp;ckCodingQTable[[#This Row],[prop_id]],"eJ")</f>
        <v>eJ</v>
      </c>
      <c r="AS696" t="s">
        <v>2829</v>
      </c>
      <c r="AT696" t="s">
        <v>5300</v>
      </c>
      <c r="AU696" t="b">
        <f>IF(ckCodingQTable[[#This Row],[ILN]]="N",SUBSTITUTE(AT695," ","")&lt;&gt;SUBSTITUTE(ckCodingQTable[[#This Row],[prop_titl_txt]]," ",""), FALSE)</f>
        <v>0</v>
      </c>
      <c r="AV696">
        <v>0</v>
      </c>
      <c r="AW696" s="13">
        <v>616000</v>
      </c>
      <c r="AX696" s="13">
        <v>616000</v>
      </c>
      <c r="AY696" s="13"/>
      <c r="AZ696" s="13">
        <v>19532</v>
      </c>
      <c r="BA696" s="13"/>
      <c r="BB696" s="13">
        <v>16000</v>
      </c>
      <c r="BC696">
        <v>6</v>
      </c>
      <c r="BD696">
        <v>3</v>
      </c>
      <c r="BE696">
        <v>2.5</v>
      </c>
      <c r="BH696">
        <v>2</v>
      </c>
      <c r="BI696">
        <v>0</v>
      </c>
      <c r="BJ696">
        <v>0</v>
      </c>
      <c r="BK696">
        <v>0</v>
      </c>
      <c r="BL696" t="s">
        <v>5301</v>
      </c>
    </row>
    <row r="697" spans="1:64" hidden="1" x14ac:dyDescent="0.35">
      <c r="A697" s="30"/>
      <c r="B697" s="30">
        <v>43005.647916666669</v>
      </c>
      <c r="C697" t="s">
        <v>2817</v>
      </c>
      <c r="D697" t="s">
        <v>2818</v>
      </c>
      <c r="E697" t="s">
        <v>476</v>
      </c>
      <c r="F697" t="s">
        <v>2819</v>
      </c>
      <c r="G697" t="s">
        <v>2820</v>
      </c>
      <c r="H697" s="21" t="s">
        <v>2821</v>
      </c>
      <c r="I697" s="85">
        <v>1</v>
      </c>
      <c r="J697" s="85">
        <v>0</v>
      </c>
      <c r="K697" t="s">
        <v>2822</v>
      </c>
      <c r="L697" t="s">
        <v>948</v>
      </c>
      <c r="M697" t="s">
        <v>2851</v>
      </c>
      <c r="N697" t="str">
        <f>IF(SUM(ckCodingQTable[[#This Row],[NfmlPIs]:[NnonWhtAsnPIs]])&gt;0,"WMD","")</f>
        <v/>
      </c>
      <c r="O697" t="b">
        <f>_xlfn.XOR(IFERROR(MATCH(ckCodingQTable[[#This Row],[st_code]],EpscorTable[],0)&gt;0,FALSE),IFERROR(FIND("9150",ckCodingQTable[[#This Row],[propPRCs]])&gt;0,FALSE))</f>
        <v>0</v>
      </c>
      <c r="P697" s="21" t="b">
        <f>_xlfn.XOR(ckCodingQTable[[#This Row],[wmd]]&lt;&gt;"",IFERROR(FIND("9102",ckCodingQTable[[#This Row],[propPRCs]])&gt;0,FALSE))</f>
        <v>0</v>
      </c>
      <c r="Q697" t="s">
        <v>3036</v>
      </c>
      <c r="S697" s="106">
        <f>S696+(ckCodingQTable[[#This Row],[ILN]]&lt;"M")</f>
        <v>392</v>
      </c>
      <c r="T697" s="21" t="s">
        <v>2834</v>
      </c>
      <c r="U697" t="s">
        <v>2697</v>
      </c>
      <c r="V697" s="7" t="str">
        <f>HYPERLINK("https://www.ejacket.nsf.gov/ej/showProposal.do?ID="&amp;ckCodingQTable[[#This Row],[prop_id]],"eJ")</f>
        <v>eJ</v>
      </c>
      <c r="W697" t="s">
        <v>2825</v>
      </c>
      <c r="X697" t="s">
        <v>5302</v>
      </c>
      <c r="Y697" t="s">
        <v>5303</v>
      </c>
      <c r="Z697" t="s">
        <v>5304</v>
      </c>
      <c r="AA697" t="s">
        <v>2899</v>
      </c>
      <c r="AB697" s="109" t="str">
        <f>HYPERLINK("mailto:"&amp;ckCodingQTable[[#This Row],[email]]&amp;"&amp;subject=Your NSF Proposal:  "&amp;ckCodingQTable[[#This Row],[Div]]&amp;" "&amp;ckCodingQTable[[#This Row],[prop_id]], ckCodingQTable[[#This Row],[email]])</f>
        <v>andre@ics.uci.edu</v>
      </c>
      <c r="AC697" s="30">
        <v>43252</v>
      </c>
      <c r="AD697">
        <v>36</v>
      </c>
      <c r="AG697" s="110"/>
      <c r="AI697" s="26"/>
      <c r="AJ697" s="22"/>
      <c r="AN697" s="110"/>
      <c r="AO697" s="110"/>
      <c r="AP697" s="110"/>
      <c r="AQ697" s="110"/>
      <c r="AR697" s="7" t="str">
        <f>HYPERLINK("https://www.ejacket.nsf.gov/ej/showProposal.do?ID="&amp;ckCodingQTable[[#This Row],[prop_id]],"eJ")</f>
        <v>eJ</v>
      </c>
      <c r="AS697" t="s">
        <v>2829</v>
      </c>
      <c r="AT697" t="s">
        <v>5305</v>
      </c>
      <c r="AU697" t="b">
        <f>IF(ckCodingQTable[[#This Row],[ILN]]="N",SUBSTITUTE(AT696," ","")&lt;&gt;SUBSTITUTE(ckCodingQTable[[#This Row],[prop_titl_txt]]," ",""), FALSE)</f>
        <v>1</v>
      </c>
      <c r="AV697">
        <v>0</v>
      </c>
      <c r="AW697" s="13">
        <v>615999</v>
      </c>
      <c r="AX697" s="13">
        <v>615999</v>
      </c>
      <c r="AY697" s="13"/>
      <c r="AZ697" s="13">
        <v>19744</v>
      </c>
      <c r="BA697" s="13"/>
      <c r="BB697" s="13">
        <v>16000</v>
      </c>
      <c r="BC697">
        <v>6</v>
      </c>
      <c r="BD697">
        <v>3</v>
      </c>
      <c r="BE697">
        <v>3</v>
      </c>
      <c r="BH697">
        <v>0</v>
      </c>
      <c r="BI697">
        <v>0</v>
      </c>
      <c r="BJ697">
        <v>0</v>
      </c>
      <c r="BK697">
        <v>0</v>
      </c>
      <c r="BL697" t="s">
        <v>5306</v>
      </c>
    </row>
    <row r="698" spans="1:64" hidden="1" x14ac:dyDescent="0.35">
      <c r="A698" s="30"/>
      <c r="B698" s="30">
        <v>43005.784722222219</v>
      </c>
      <c r="C698" t="s">
        <v>2868</v>
      </c>
      <c r="D698" t="s">
        <v>2869</v>
      </c>
      <c r="E698" t="s">
        <v>468</v>
      </c>
      <c r="F698" t="s">
        <v>2819</v>
      </c>
      <c r="G698" t="s">
        <v>2820</v>
      </c>
      <c r="H698" s="21" t="s">
        <v>2821</v>
      </c>
      <c r="I698" s="85">
        <v>1</v>
      </c>
      <c r="J698" s="85">
        <v>0</v>
      </c>
      <c r="K698" t="s">
        <v>2911</v>
      </c>
      <c r="L698" t="s">
        <v>1185</v>
      </c>
      <c r="M698" t="s">
        <v>2944</v>
      </c>
      <c r="N698" t="str">
        <f>IF(SUM(ckCodingQTable[[#This Row],[NfmlPIs]:[NnonWhtAsnPIs]])&gt;0,"WMD","")</f>
        <v>WMD</v>
      </c>
      <c r="O698" t="b">
        <f>_xlfn.XOR(IFERROR(MATCH(ckCodingQTable[[#This Row],[st_code]],EpscorTable[],0)&gt;0,FALSE),IFERROR(FIND("9150",ckCodingQTable[[#This Row],[propPRCs]])&gt;0,FALSE))</f>
        <v>0</v>
      </c>
      <c r="P698" s="21" t="b">
        <f>_xlfn.XOR(ckCodingQTable[[#This Row],[wmd]]&lt;&gt;"",IFERROR(FIND("9102",ckCodingQTable[[#This Row],[propPRCs]])&gt;0,FALSE))</f>
        <v>1</v>
      </c>
      <c r="Q698" t="s">
        <v>468</v>
      </c>
      <c r="S698" s="106">
        <f>S697+(ckCodingQTable[[#This Row],[ILN]]&lt;"M")</f>
        <v>393</v>
      </c>
      <c r="T698" s="21" t="s">
        <v>2863</v>
      </c>
      <c r="U698" t="s">
        <v>2705</v>
      </c>
      <c r="V698" s="7" t="str">
        <f>HYPERLINK("https://www.ejacket.nsf.gov/ej/showProposal.do?ID="&amp;ckCodingQTable[[#This Row],[prop_id]],"eJ")</f>
        <v>eJ</v>
      </c>
      <c r="W698" t="s">
        <v>2871</v>
      </c>
      <c r="X698" t="s">
        <v>2705</v>
      </c>
      <c r="Y698" t="s">
        <v>2706</v>
      </c>
      <c r="Z698" t="s">
        <v>5307</v>
      </c>
      <c r="AA698" t="s">
        <v>2947</v>
      </c>
      <c r="AB698" s="109" t="str">
        <f>HYPERLINK("mailto:"&amp;ckCodingQTable[[#This Row],[email]]&amp;"&amp;subject=Your NSF Proposal:  "&amp;ckCodingQTable[[#This Row],[Div]]&amp;" "&amp;ckCodingQTable[[#This Row],[prop_id]], ckCodingQTable[[#This Row],[email]])</f>
        <v>danielle.szafir@colorado.edu</v>
      </c>
      <c r="AC698" s="30">
        <v>43313</v>
      </c>
      <c r="AD698">
        <v>36</v>
      </c>
      <c r="AG698" s="110"/>
      <c r="AI698" s="26"/>
      <c r="AJ698" s="22"/>
      <c r="AN698" s="110"/>
      <c r="AO698" s="110"/>
      <c r="AP698" s="110"/>
      <c r="AQ698" s="110"/>
      <c r="AR698" s="7" t="str">
        <f>HYPERLINK("https://www.ejacket.nsf.gov/ej/showProposal.do?ID="&amp;ckCodingQTable[[#This Row],[prop_id]],"eJ")</f>
        <v>eJ</v>
      </c>
      <c r="AS698" t="s">
        <v>2881</v>
      </c>
      <c r="AT698" t="s">
        <v>5308</v>
      </c>
      <c r="AU698" t="b">
        <f>IF(ckCodingQTable[[#This Row],[ILN]]="N",SUBSTITUTE(AT697," ","")&lt;&gt;SUBSTITUTE(ckCodingQTable[[#This Row],[prop_titl_txt]]," ",""), FALSE)</f>
        <v>0</v>
      </c>
      <c r="AV698">
        <v>0</v>
      </c>
      <c r="AW698" s="13">
        <v>1081143</v>
      </c>
      <c r="AX698" s="13">
        <v>1081143</v>
      </c>
      <c r="AY698" s="13"/>
      <c r="AZ698" s="13"/>
      <c r="BA698" s="13"/>
      <c r="BB698" s="13"/>
      <c r="BC698">
        <v>9</v>
      </c>
      <c r="BD698">
        <v>12</v>
      </c>
      <c r="BE698">
        <v>12</v>
      </c>
      <c r="BH698">
        <v>2</v>
      </c>
      <c r="BI698">
        <v>0</v>
      </c>
      <c r="BJ698">
        <v>0</v>
      </c>
      <c r="BK698">
        <v>0</v>
      </c>
      <c r="BL698" t="s">
        <v>5309</v>
      </c>
    </row>
    <row r="699" spans="1:64" hidden="1" x14ac:dyDescent="0.35">
      <c r="A699" s="30"/>
      <c r="B699" s="30">
        <v>43005.788888888892</v>
      </c>
      <c r="C699" t="s">
        <v>2868</v>
      </c>
      <c r="D699" t="s">
        <v>2869</v>
      </c>
      <c r="E699" t="s">
        <v>468</v>
      </c>
      <c r="F699" t="s">
        <v>2819</v>
      </c>
      <c r="G699" t="s">
        <v>2820</v>
      </c>
      <c r="H699" s="21" t="s">
        <v>2821</v>
      </c>
      <c r="I699" s="85">
        <v>1</v>
      </c>
      <c r="J699" s="85">
        <v>0</v>
      </c>
      <c r="K699" t="s">
        <v>2911</v>
      </c>
      <c r="L699" t="s">
        <v>807</v>
      </c>
      <c r="M699" t="s">
        <v>2944</v>
      </c>
      <c r="N699" t="str">
        <f>IF(SUM(ckCodingQTable[[#This Row],[NfmlPIs]:[NnonWhtAsnPIs]])&gt;0,"WMD","")</f>
        <v/>
      </c>
      <c r="O699" t="b">
        <f>_xlfn.XOR(IFERROR(MATCH(ckCodingQTable[[#This Row],[st_code]],EpscorTable[],0)&gt;0,FALSE),IFERROR(FIND("9150",ckCodingQTable[[#This Row],[propPRCs]])&gt;0,FALSE))</f>
        <v>0</v>
      </c>
      <c r="P699" s="21" t="b">
        <f>_xlfn.XOR(ckCodingQTable[[#This Row],[wmd]]&lt;&gt;"",IFERROR(FIND("9102",ckCodingQTable[[#This Row],[propPRCs]])&gt;0,FALSE))</f>
        <v>0</v>
      </c>
      <c r="Q699" t="s">
        <v>468</v>
      </c>
      <c r="S699" s="106">
        <f>S698+(ckCodingQTable[[#This Row],[ILN]]&lt;"M")</f>
        <v>394</v>
      </c>
      <c r="T699" s="21" t="s">
        <v>2863</v>
      </c>
      <c r="U699" t="s">
        <v>2708</v>
      </c>
      <c r="V699" s="7" t="str">
        <f>HYPERLINK("https://www.ejacket.nsf.gov/ej/showProposal.do?ID="&amp;ckCodingQTable[[#This Row],[prop_id]],"eJ")</f>
        <v>eJ</v>
      </c>
      <c r="W699" t="s">
        <v>2871</v>
      </c>
      <c r="X699" t="s">
        <v>2708</v>
      </c>
      <c r="Y699" t="s">
        <v>2706</v>
      </c>
      <c r="Z699" t="s">
        <v>3758</v>
      </c>
      <c r="AA699" t="s">
        <v>2947</v>
      </c>
      <c r="AB699" s="109" t="str">
        <f>HYPERLINK("mailto:"&amp;ckCodingQTable[[#This Row],[email]]&amp;"&amp;subject=Your NSF Proposal:  "&amp;ckCodingQTable[[#This Row],[Div]]&amp;" "&amp;ckCodingQTable[[#This Row],[prop_id]], ckCodingQTable[[#This Row],[email]])</f>
        <v>daniel.szafir@colorado.edu</v>
      </c>
      <c r="AC699" s="30">
        <v>43344</v>
      </c>
      <c r="AD699">
        <v>36</v>
      </c>
      <c r="AG699" s="110"/>
      <c r="AI699" s="26"/>
      <c r="AJ699" s="22"/>
      <c r="AN699" s="110"/>
      <c r="AO699" s="110"/>
      <c r="AP699" s="110"/>
      <c r="AQ699" s="110"/>
      <c r="AR699" s="7" t="str">
        <f>HYPERLINK("https://www.ejacket.nsf.gov/ej/showProposal.do?ID="&amp;ckCodingQTable[[#This Row],[prop_id]],"eJ")</f>
        <v>eJ</v>
      </c>
      <c r="AS699" t="s">
        <v>2829</v>
      </c>
      <c r="AT699" t="s">
        <v>5310</v>
      </c>
      <c r="AU699" t="b">
        <f>IF(ckCodingQTable[[#This Row],[ILN]]="N",SUBSTITUTE(AT698," ","")&lt;&gt;SUBSTITUTE(ckCodingQTable[[#This Row],[prop_titl_txt]]," ",""), FALSE)</f>
        <v>0</v>
      </c>
      <c r="AV699">
        <v>0</v>
      </c>
      <c r="AW699" s="13">
        <v>1194056</v>
      </c>
      <c r="AX699" s="13">
        <v>1194056</v>
      </c>
      <c r="AY699" s="13"/>
      <c r="AZ699" s="13">
        <v>27623</v>
      </c>
      <c r="BA699" s="13"/>
      <c r="BB699" s="13"/>
      <c r="BC699">
        <v>6</v>
      </c>
      <c r="BD699">
        <v>9</v>
      </c>
      <c r="BE699">
        <v>9</v>
      </c>
      <c r="BH699">
        <v>0</v>
      </c>
      <c r="BI699">
        <v>0</v>
      </c>
      <c r="BJ699">
        <v>0</v>
      </c>
      <c r="BK699">
        <v>0</v>
      </c>
      <c r="BL699" t="s">
        <v>5311</v>
      </c>
    </row>
    <row r="700" spans="1:64" hidden="1" x14ac:dyDescent="0.35">
      <c r="A700" s="30"/>
      <c r="B700" s="30">
        <v>43005.793055555558</v>
      </c>
      <c r="C700" t="s">
        <v>2868</v>
      </c>
      <c r="D700" t="s">
        <v>2869</v>
      </c>
      <c r="E700" t="s">
        <v>470</v>
      </c>
      <c r="F700" t="s">
        <v>2819</v>
      </c>
      <c r="G700" t="s">
        <v>2820</v>
      </c>
      <c r="H700" s="21" t="s">
        <v>2821</v>
      </c>
      <c r="I700" s="85">
        <v>1</v>
      </c>
      <c r="J700" s="85">
        <v>0</v>
      </c>
      <c r="K700" t="s">
        <v>3687</v>
      </c>
      <c r="L700" t="s">
        <v>1229</v>
      </c>
      <c r="M700" t="s">
        <v>2851</v>
      </c>
      <c r="N700" t="str">
        <f>IF(SUM(ckCodingQTable[[#This Row],[NfmlPIs]:[NnonWhtAsnPIs]])&gt;0,"WMD","")</f>
        <v>WMD</v>
      </c>
      <c r="O700" t="b">
        <f>_xlfn.XOR(IFERROR(MATCH(ckCodingQTable[[#This Row],[st_code]],EpscorTable[],0)&gt;0,FALSE),IFERROR(FIND("9150",ckCodingQTable[[#This Row],[propPRCs]])&gt;0,FALSE))</f>
        <v>0</v>
      </c>
      <c r="P700" s="21" t="b">
        <f>_xlfn.XOR(ckCodingQTable[[#This Row],[wmd]]&lt;&gt;"",IFERROR(FIND("9102",ckCodingQTable[[#This Row],[propPRCs]])&gt;0,FALSE))</f>
        <v>1</v>
      </c>
      <c r="Q700" t="s">
        <v>3688</v>
      </c>
      <c r="S700" s="106">
        <f>S699+(ckCodingQTable[[#This Row],[ILN]]&lt;"M")</f>
        <v>395</v>
      </c>
      <c r="T700" s="21" t="s">
        <v>2863</v>
      </c>
      <c r="U700" t="s">
        <v>2710</v>
      </c>
      <c r="V700" s="7" t="str">
        <f>HYPERLINK("https://www.ejacket.nsf.gov/ej/showProposal.do?ID="&amp;ckCodingQTable[[#This Row],[prop_id]],"eJ")</f>
        <v>eJ</v>
      </c>
      <c r="W700" t="s">
        <v>2871</v>
      </c>
      <c r="X700" t="s">
        <v>2710</v>
      </c>
      <c r="Y700" t="s">
        <v>1122</v>
      </c>
      <c r="Z700" t="s">
        <v>4440</v>
      </c>
      <c r="AA700" t="s">
        <v>668</v>
      </c>
      <c r="AB700" s="109" t="str">
        <f>HYPERLINK("mailto:"&amp;ckCodingQTable[[#This Row],[email]]&amp;"&amp;subject=Your NSF Proposal:  "&amp;ckCodingQTable[[#This Row],[Div]]&amp;" "&amp;ckCodingQTable[[#This Row],[prop_id]], ckCodingQTable[[#This Row],[email]])</f>
        <v>kastner@ucsd.edu</v>
      </c>
      <c r="AC700" s="30">
        <v>43191</v>
      </c>
      <c r="AD700">
        <v>60</v>
      </c>
      <c r="AG700" s="110"/>
      <c r="AI700" s="26"/>
      <c r="AJ700" s="22"/>
      <c r="AN700" s="110"/>
      <c r="AO700" s="110"/>
      <c r="AP700" s="110"/>
      <c r="AQ700" s="110"/>
      <c r="AR700" s="7" t="str">
        <f>HYPERLINK("https://www.ejacket.nsf.gov/ej/showProposal.do?ID="&amp;ckCodingQTable[[#This Row],[prop_id]],"eJ")</f>
        <v>eJ</v>
      </c>
      <c r="AS700" t="s">
        <v>2829</v>
      </c>
      <c r="AT700" t="s">
        <v>5312</v>
      </c>
      <c r="AU700" t="b">
        <f>IF(ckCodingQTable[[#This Row],[ILN]]="N",SUBSTITUTE(AT699," ","")&lt;&gt;SUBSTITUTE(ckCodingQTable[[#This Row],[prop_titl_txt]]," ",""), FALSE)</f>
        <v>0</v>
      </c>
      <c r="AV700">
        <v>0</v>
      </c>
      <c r="AW700" s="13">
        <v>2804696</v>
      </c>
      <c r="AX700" s="13">
        <v>2804696</v>
      </c>
      <c r="AY700" s="13">
        <v>250000</v>
      </c>
      <c r="AZ700" s="13">
        <v>98000</v>
      </c>
      <c r="BA700" s="13">
        <v>259737</v>
      </c>
      <c r="BB700" s="13">
        <v>16000</v>
      </c>
      <c r="BC700">
        <v>15</v>
      </c>
      <c r="BD700">
        <v>20</v>
      </c>
      <c r="BE700">
        <v>10</v>
      </c>
      <c r="BH700">
        <v>0</v>
      </c>
      <c r="BI700">
        <v>2</v>
      </c>
      <c r="BJ700">
        <v>0</v>
      </c>
      <c r="BK700">
        <v>0</v>
      </c>
      <c r="BL700" t="s">
        <v>5313</v>
      </c>
    </row>
    <row r="701" spans="1:64" hidden="1" x14ac:dyDescent="0.35">
      <c r="A701" s="30"/>
      <c r="B701" s="30">
        <v>43005.79583333333</v>
      </c>
      <c r="C701" t="s">
        <v>2868</v>
      </c>
      <c r="D701" t="s">
        <v>2869</v>
      </c>
      <c r="E701" t="s">
        <v>468</v>
      </c>
      <c r="F701" t="s">
        <v>2819</v>
      </c>
      <c r="G701" t="s">
        <v>2820</v>
      </c>
      <c r="H701" s="21" t="s">
        <v>2821</v>
      </c>
      <c r="I701" s="85">
        <v>0</v>
      </c>
      <c r="J701" s="85">
        <v>0</v>
      </c>
      <c r="L701" t="s">
        <v>800</v>
      </c>
      <c r="M701" t="s">
        <v>2851</v>
      </c>
      <c r="N701" t="str">
        <f>IF(SUM(ckCodingQTable[[#This Row],[NfmlPIs]:[NnonWhtAsnPIs]])&gt;0,"WMD","")</f>
        <v/>
      </c>
      <c r="O701" t="b">
        <f>_xlfn.XOR(IFERROR(MATCH(ckCodingQTable[[#This Row],[st_code]],EpscorTable[],0)&gt;0,FALSE),IFERROR(FIND("9150",ckCodingQTable[[#This Row],[propPRCs]])&gt;0,FALSE))</f>
        <v>0</v>
      </c>
      <c r="P701" s="21" t="b">
        <f>_xlfn.XOR(ckCodingQTable[[#This Row],[wmd]]&lt;&gt;"",IFERROR(FIND("9102",ckCodingQTable[[#This Row],[propPRCs]])&gt;0,FALSE))</f>
        <v>0</v>
      </c>
      <c r="S701" s="106">
        <f>S700+(ckCodingQTable[[#This Row],[ILN]]&lt;"M")</f>
        <v>396</v>
      </c>
      <c r="T701" s="21" t="s">
        <v>2863</v>
      </c>
      <c r="U701" t="s">
        <v>2712</v>
      </c>
      <c r="V701" s="7" t="str">
        <f>HYPERLINK("https://www.ejacket.nsf.gov/ej/showProposal.do?ID="&amp;ckCodingQTable[[#This Row],[prop_id]],"eJ")</f>
        <v>eJ</v>
      </c>
      <c r="W701" t="s">
        <v>2871</v>
      </c>
      <c r="X701" t="s">
        <v>2712</v>
      </c>
      <c r="Y701" t="s">
        <v>2713</v>
      </c>
      <c r="Z701" t="s">
        <v>5314</v>
      </c>
      <c r="AA701" t="s">
        <v>3795</v>
      </c>
      <c r="AB701" s="109" t="str">
        <f>HYPERLINK("mailto:"&amp;ckCodingQTable[[#This Row],[email]]&amp;"&amp;subject=Your NSF Proposal:  "&amp;ckCodingQTable[[#This Row],[Div]]&amp;" "&amp;ckCodingQTable[[#This Row],[prop_id]], ckCodingQTable[[#This Row],[email]])</f>
        <v>jnb@usc.edu</v>
      </c>
      <c r="AC701" s="30">
        <v>43221</v>
      </c>
      <c r="AD701">
        <v>36</v>
      </c>
      <c r="AG701" s="110"/>
      <c r="AI701" s="26"/>
      <c r="AJ701" s="22"/>
      <c r="AN701" s="110"/>
      <c r="AO701" s="110"/>
      <c r="AP701" s="110"/>
      <c r="AQ701" s="110"/>
      <c r="AR701" s="7" t="str">
        <f>HYPERLINK("https://www.ejacket.nsf.gov/ej/showProposal.do?ID="&amp;ckCodingQTable[[#This Row],[prop_id]],"eJ")</f>
        <v>eJ</v>
      </c>
      <c r="AS701" t="s">
        <v>2829</v>
      </c>
      <c r="AT701" t="s">
        <v>5315</v>
      </c>
      <c r="AU701" t="b">
        <f>IF(ckCodingQTable[[#This Row],[ILN]]="N",SUBSTITUTE(AT700," ","")&lt;&gt;SUBSTITUTE(ckCodingQTable[[#This Row],[prop_titl_txt]]," ",""), FALSE)</f>
        <v>0</v>
      </c>
      <c r="AV701">
        <v>0</v>
      </c>
      <c r="AW701" s="13">
        <v>1195137</v>
      </c>
      <c r="AX701" s="13">
        <v>1195137</v>
      </c>
      <c r="AY701" s="13"/>
      <c r="AZ701" s="13">
        <v>28000</v>
      </c>
      <c r="BA701" s="13">
        <v>142800</v>
      </c>
      <c r="BB701" s="13"/>
      <c r="BC701">
        <v>6</v>
      </c>
      <c r="BD701">
        <v>3</v>
      </c>
      <c r="BE701">
        <v>6</v>
      </c>
      <c r="BH701">
        <v>0</v>
      </c>
      <c r="BI701">
        <v>0</v>
      </c>
      <c r="BJ701">
        <v>0</v>
      </c>
      <c r="BK701">
        <v>0</v>
      </c>
      <c r="BL701" t="s">
        <v>5316</v>
      </c>
    </row>
    <row r="702" spans="1:64" hidden="1" x14ac:dyDescent="0.35">
      <c r="A702" s="30"/>
      <c r="B702" s="30">
        <v>43005.8</v>
      </c>
      <c r="C702" t="s">
        <v>2868</v>
      </c>
      <c r="D702" t="s">
        <v>2869</v>
      </c>
      <c r="E702" t="s">
        <v>470</v>
      </c>
      <c r="F702" t="s">
        <v>2819</v>
      </c>
      <c r="G702" t="s">
        <v>2820</v>
      </c>
      <c r="H702" s="21" t="s">
        <v>2821</v>
      </c>
      <c r="I702" s="85">
        <v>1</v>
      </c>
      <c r="J702" s="85">
        <v>0</v>
      </c>
      <c r="K702" t="s">
        <v>2902</v>
      </c>
      <c r="L702" t="s">
        <v>793</v>
      </c>
      <c r="M702" t="s">
        <v>2851</v>
      </c>
      <c r="N702" t="str">
        <f>IF(SUM(ckCodingQTable[[#This Row],[NfmlPIs]:[NnonWhtAsnPIs]])&gt;0,"WMD","")</f>
        <v/>
      </c>
      <c r="O702" t="b">
        <f>_xlfn.XOR(IFERROR(MATCH(ckCodingQTable[[#This Row],[st_code]],EpscorTable[],0)&gt;0,FALSE),IFERROR(FIND("9150",ckCodingQTable[[#This Row],[propPRCs]])&gt;0,FALSE))</f>
        <v>0</v>
      </c>
      <c r="P702" s="21" t="b">
        <f>_xlfn.XOR(ckCodingQTable[[#This Row],[wmd]]&lt;&gt;"",IFERROR(FIND("9102",ckCodingQTable[[#This Row],[propPRCs]])&gt;0,FALSE))</f>
        <v>0</v>
      </c>
      <c r="Q702" t="s">
        <v>2903</v>
      </c>
      <c r="S702" s="106">
        <f>S701+(ckCodingQTable[[#This Row],[ILN]]&lt;"M")</f>
        <v>397</v>
      </c>
      <c r="T702" s="21" t="s">
        <v>2824</v>
      </c>
      <c r="U702" t="s">
        <v>2715</v>
      </c>
      <c r="V702" s="7" t="str">
        <f>HYPERLINK("https://www.ejacket.nsf.gov/ej/showProposal.do?ID="&amp;ckCodingQTable[[#This Row],[prop_id]],"eJ")</f>
        <v>eJ</v>
      </c>
      <c r="W702" t="s">
        <v>2871</v>
      </c>
      <c r="X702" t="s">
        <v>2715</v>
      </c>
      <c r="Y702" t="s">
        <v>2716</v>
      </c>
      <c r="Z702" t="s">
        <v>4525</v>
      </c>
      <c r="AA702" t="s">
        <v>2899</v>
      </c>
      <c r="AB702" s="109" t="str">
        <f>HYPERLINK("mailto:"&amp;ckCodingQTable[[#This Row],[email]]&amp;"&amp;subject=Your NSF Proposal:  "&amp;ckCodingQTable[[#This Row],[Div]]&amp;" "&amp;ckCodingQTable[[#This Row],[prop_id]], ckCodingQTable[[#This Row],[email]])</f>
        <v>sameer@uci.edu</v>
      </c>
      <c r="AC702" s="30">
        <v>43282</v>
      </c>
      <c r="AD702">
        <v>48</v>
      </c>
      <c r="AG702" s="110"/>
      <c r="AI702" s="26"/>
      <c r="AJ702" s="22"/>
      <c r="AN702" s="110"/>
      <c r="AO702" s="110"/>
      <c r="AP702" s="110"/>
      <c r="AQ702" s="110"/>
      <c r="AR702" s="7" t="str">
        <f>HYPERLINK("https://www.ejacket.nsf.gov/ej/showProposal.do?ID="&amp;ckCodingQTable[[#This Row],[prop_id]],"eJ")</f>
        <v>eJ</v>
      </c>
      <c r="AS702" t="s">
        <v>2829</v>
      </c>
      <c r="AT702" t="s">
        <v>5317</v>
      </c>
      <c r="AU702" t="b">
        <f>IF(ckCodingQTable[[#This Row],[ILN]]="N",SUBSTITUTE(AT701," ","")&lt;&gt;SUBSTITUTE(ckCodingQTable[[#This Row],[prop_titl_txt]]," ",""), FALSE)</f>
        <v>0</v>
      </c>
      <c r="AV702">
        <v>0</v>
      </c>
      <c r="AW702" s="13">
        <v>699754</v>
      </c>
      <c r="AX702" s="13">
        <v>699754</v>
      </c>
      <c r="AY702" s="13"/>
      <c r="AZ702" s="13">
        <v>30583</v>
      </c>
      <c r="BA702" s="13"/>
      <c r="BB702" s="13"/>
      <c r="BC702">
        <v>8</v>
      </c>
      <c r="BD702">
        <v>4</v>
      </c>
      <c r="BE702">
        <v>4</v>
      </c>
      <c r="BH702">
        <v>0</v>
      </c>
      <c r="BI702">
        <v>0</v>
      </c>
      <c r="BJ702">
        <v>0</v>
      </c>
      <c r="BK702">
        <v>0</v>
      </c>
      <c r="BL702" t="s">
        <v>5318</v>
      </c>
    </row>
    <row r="703" spans="1:64" hidden="1" x14ac:dyDescent="0.35">
      <c r="A703" s="30"/>
      <c r="B703" s="30">
        <v>43003.655555555553</v>
      </c>
      <c r="C703" t="s">
        <v>2868</v>
      </c>
      <c r="D703" t="s">
        <v>2869</v>
      </c>
      <c r="E703" t="s">
        <v>470</v>
      </c>
      <c r="F703" t="s">
        <v>2819</v>
      </c>
      <c r="G703" t="s">
        <v>2820</v>
      </c>
      <c r="H703" s="21" t="s">
        <v>2821</v>
      </c>
      <c r="I703" s="85">
        <v>1</v>
      </c>
      <c r="J703" s="85">
        <v>0</v>
      </c>
      <c r="K703" t="s">
        <v>2902</v>
      </c>
      <c r="L703" t="s">
        <v>793</v>
      </c>
      <c r="M703" t="s">
        <v>2845</v>
      </c>
      <c r="N703" t="str">
        <f>IF(SUM(ckCodingQTable[[#This Row],[NfmlPIs]:[NnonWhtAsnPIs]])&gt;0,"WMD","")</f>
        <v>WMD</v>
      </c>
      <c r="O703" t="b">
        <f>_xlfn.XOR(IFERROR(MATCH(ckCodingQTable[[#This Row],[st_code]],EpscorTable[],0)&gt;0,FALSE),IFERROR(FIND("9150",ckCodingQTable[[#This Row],[propPRCs]])&gt;0,FALSE))</f>
        <v>0</v>
      </c>
      <c r="P703" s="21" t="b">
        <f>_xlfn.XOR(ckCodingQTable[[#This Row],[wmd]]&lt;&gt;"",IFERROR(FIND("9102",ckCodingQTable[[#This Row],[propPRCs]])&gt;0,FALSE))</f>
        <v>1</v>
      </c>
      <c r="Q703" t="s">
        <v>2903</v>
      </c>
      <c r="S703" s="106">
        <f>S702+(ckCodingQTable[[#This Row],[ILN]]&lt;"M")</f>
        <v>397</v>
      </c>
      <c r="T703" s="21" t="s">
        <v>2834</v>
      </c>
      <c r="U703" t="s">
        <v>2715</v>
      </c>
      <c r="V703" s="7" t="str">
        <f>HYPERLINK("https://www.ejacket.nsf.gov/ej/showProposal.do?ID="&amp;ckCodingQTable[[#This Row],[prop_id]],"eJ")</f>
        <v>eJ</v>
      </c>
      <c r="W703" t="s">
        <v>2871</v>
      </c>
      <c r="X703" t="s">
        <v>5319</v>
      </c>
      <c r="Y703" t="s">
        <v>5320</v>
      </c>
      <c r="Z703" t="s">
        <v>4835</v>
      </c>
      <c r="AA703" t="s">
        <v>2848</v>
      </c>
      <c r="AB703" s="109" t="str">
        <f>HYPERLINK("mailto:"&amp;ckCodingQTable[[#This Row],[email]]&amp;"&amp;subject=Your NSF Proposal:  "&amp;ckCodingQTable[[#This Row],[Div]]&amp;" "&amp;ckCodingQTable[[#This Row],[prop_id]], ckCodingQTable[[#This Row],[email]])</f>
        <v>guestrin@cs.washington.edu</v>
      </c>
      <c r="AC703" s="30">
        <v>43282</v>
      </c>
      <c r="AD703">
        <v>48</v>
      </c>
      <c r="AG703" s="110"/>
      <c r="AI703" s="26"/>
      <c r="AJ703" s="22"/>
      <c r="AN703" s="110"/>
      <c r="AO703" s="110"/>
      <c r="AP703" s="110"/>
      <c r="AQ703" s="110"/>
      <c r="AR703" s="7" t="str">
        <f>HYPERLINK("https://www.ejacket.nsf.gov/ej/showProposal.do?ID="&amp;ckCodingQTable[[#This Row],[prop_id]],"eJ")</f>
        <v>eJ</v>
      </c>
      <c r="AS703" t="s">
        <v>2829</v>
      </c>
      <c r="AT703" t="s">
        <v>5317</v>
      </c>
      <c r="AU703" t="b">
        <f>IF(ckCodingQTable[[#This Row],[ILN]]="N",SUBSTITUTE(AT702," ","")&lt;&gt;SUBSTITUTE(ckCodingQTable[[#This Row],[prop_titl_txt]]," ",""), FALSE)</f>
        <v>0</v>
      </c>
      <c r="AV703">
        <v>0</v>
      </c>
      <c r="AW703" s="13">
        <v>500246</v>
      </c>
      <c r="AX703" s="13">
        <v>500246</v>
      </c>
      <c r="AY703" s="13"/>
      <c r="AZ703" s="13"/>
      <c r="BA703" s="13"/>
      <c r="BB703" s="13"/>
      <c r="BC703">
        <v>4</v>
      </c>
      <c r="BD703">
        <v>4</v>
      </c>
      <c r="BE703">
        <v>2</v>
      </c>
      <c r="BH703">
        <v>0</v>
      </c>
      <c r="BI703">
        <v>1</v>
      </c>
      <c r="BJ703">
        <v>0</v>
      </c>
      <c r="BK703">
        <v>0</v>
      </c>
      <c r="BL703" t="s">
        <v>5321</v>
      </c>
    </row>
    <row r="704" spans="1:64" hidden="1" x14ac:dyDescent="0.35">
      <c r="A704" s="30"/>
      <c r="B704" s="30">
        <v>43005.800694444442</v>
      </c>
      <c r="C704" t="s">
        <v>2868</v>
      </c>
      <c r="D704" t="s">
        <v>2869</v>
      </c>
      <c r="E704" t="s">
        <v>468</v>
      </c>
      <c r="F704" t="s">
        <v>2819</v>
      </c>
      <c r="G704" t="s">
        <v>2820</v>
      </c>
      <c r="H704" s="21" t="s">
        <v>2821</v>
      </c>
      <c r="I704" s="85">
        <v>1</v>
      </c>
      <c r="J704" s="85">
        <v>0</v>
      </c>
      <c r="K704" t="s">
        <v>2911</v>
      </c>
      <c r="L704" t="s">
        <v>807</v>
      </c>
      <c r="M704" t="s">
        <v>2893</v>
      </c>
      <c r="N704" t="str">
        <f>IF(SUM(ckCodingQTable[[#This Row],[NfmlPIs]:[NnonWhtAsnPIs]])&gt;0,"WMD","")</f>
        <v>WMD</v>
      </c>
      <c r="O704" t="b">
        <f>_xlfn.XOR(IFERROR(MATCH(ckCodingQTable[[#This Row],[st_code]],EpscorTable[],0)&gt;0,FALSE),IFERROR(FIND("9150",ckCodingQTable[[#This Row],[propPRCs]])&gt;0,FALSE))</f>
        <v>0</v>
      </c>
      <c r="P704" s="21" t="b">
        <f>_xlfn.XOR(ckCodingQTable[[#This Row],[wmd]]&lt;&gt;"",IFERROR(FIND("9102",ckCodingQTable[[#This Row],[propPRCs]])&gt;0,FALSE))</f>
        <v>1</v>
      </c>
      <c r="Q704" t="s">
        <v>468</v>
      </c>
      <c r="S704" s="106">
        <f>S703+(ckCodingQTable[[#This Row],[ILN]]&lt;"M")</f>
        <v>398</v>
      </c>
      <c r="T704" s="21" t="s">
        <v>2824</v>
      </c>
      <c r="U704" t="s">
        <v>2718</v>
      </c>
      <c r="V704" s="7" t="str">
        <f>HYPERLINK("https://www.ejacket.nsf.gov/ej/showProposal.do?ID="&amp;ckCodingQTable[[#This Row],[prop_id]],"eJ")</f>
        <v>eJ</v>
      </c>
      <c r="W704" t="s">
        <v>2871</v>
      </c>
      <c r="X704" t="s">
        <v>2718</v>
      </c>
      <c r="Y704" t="s">
        <v>2719</v>
      </c>
      <c r="Z704" t="s">
        <v>2951</v>
      </c>
      <c r="AA704" t="s">
        <v>5322</v>
      </c>
      <c r="AB704" s="109" t="str">
        <f>HYPERLINK("mailto:"&amp;ckCodingQTable[[#This Row],[email]]&amp;"&amp;subject=Your NSF Proposal:  "&amp;ckCodingQTable[[#This Row],[Div]]&amp;" "&amp;ckCodingQTable[[#This Row],[prop_id]], ckCodingQTable[[#This Row],[email]])</f>
        <v>Jeffrey.Downard@nau.edu</v>
      </c>
      <c r="AC704" s="30">
        <v>43221</v>
      </c>
      <c r="AD704">
        <v>48</v>
      </c>
      <c r="AG704" s="110"/>
      <c r="AI704" s="26"/>
      <c r="AJ704" s="22"/>
      <c r="AN704" s="110"/>
      <c r="AO704" s="110"/>
      <c r="AP704" s="110"/>
      <c r="AQ704" s="110"/>
      <c r="AR704" s="7" t="str">
        <f>HYPERLINK("https://www.ejacket.nsf.gov/ej/showProposal.do?ID="&amp;ckCodingQTable[[#This Row],[prop_id]],"eJ")</f>
        <v>eJ</v>
      </c>
      <c r="AS704" t="s">
        <v>2881</v>
      </c>
      <c r="AT704" t="s">
        <v>5323</v>
      </c>
      <c r="AU704" t="b">
        <f>IF(ckCodingQTable[[#This Row],[ILN]]="N",SUBSTITUTE(AT703," ","")&lt;&gt;SUBSTITUTE(ckCodingQTable[[#This Row],[prop_titl_txt]]," ",""), FALSE)</f>
        <v>0</v>
      </c>
      <c r="AV704">
        <v>0</v>
      </c>
      <c r="AW704" s="13">
        <v>892366</v>
      </c>
      <c r="AX704" s="13">
        <v>892366</v>
      </c>
      <c r="AY704" s="13">
        <v>287342</v>
      </c>
      <c r="AZ704" s="13"/>
      <c r="BA704" s="13"/>
      <c r="BB704" s="13"/>
      <c r="BD704">
        <v>4</v>
      </c>
      <c r="BE704">
        <v>8</v>
      </c>
      <c r="BH704">
        <v>1</v>
      </c>
      <c r="BI704">
        <v>0</v>
      </c>
      <c r="BJ704">
        <v>0</v>
      </c>
      <c r="BK704">
        <v>0</v>
      </c>
      <c r="BL704" t="s">
        <v>5324</v>
      </c>
    </row>
    <row r="705" spans="1:64" hidden="1" x14ac:dyDescent="0.35">
      <c r="A705" s="30"/>
      <c r="B705" s="30">
        <v>43005.665277777778</v>
      </c>
      <c r="C705" t="s">
        <v>2868</v>
      </c>
      <c r="D705" t="s">
        <v>2869</v>
      </c>
      <c r="E705" t="s">
        <v>468</v>
      </c>
      <c r="F705" t="s">
        <v>2819</v>
      </c>
      <c r="G705" t="s">
        <v>2820</v>
      </c>
      <c r="H705" s="21" t="s">
        <v>2821</v>
      </c>
      <c r="I705" s="85">
        <v>1</v>
      </c>
      <c r="J705" s="85">
        <v>0</v>
      </c>
      <c r="K705" t="s">
        <v>2911</v>
      </c>
      <c r="L705" t="s">
        <v>807</v>
      </c>
      <c r="M705" t="s">
        <v>4689</v>
      </c>
      <c r="N705" t="str">
        <f>IF(SUM(ckCodingQTable[[#This Row],[NfmlPIs]:[NnonWhtAsnPIs]])&gt;0,"WMD","")</f>
        <v/>
      </c>
      <c r="O705" t="b">
        <f>_xlfn.XOR(IFERROR(MATCH(ckCodingQTable[[#This Row],[st_code]],EpscorTable[],0)&gt;0,FALSE),IFERROR(FIND("9150",ckCodingQTable[[#This Row],[propPRCs]])&gt;0,FALSE))</f>
        <v>0</v>
      </c>
      <c r="P705" s="21" t="b">
        <f>_xlfn.XOR(ckCodingQTable[[#This Row],[wmd]]&lt;&gt;"",IFERROR(FIND("9102",ckCodingQTable[[#This Row],[propPRCs]])&gt;0,FALSE))</f>
        <v>0</v>
      </c>
      <c r="Q705" t="s">
        <v>468</v>
      </c>
      <c r="S705" s="106">
        <f>S704+(ckCodingQTable[[#This Row],[ILN]]&lt;"M")</f>
        <v>398</v>
      </c>
      <c r="T705" s="21" t="s">
        <v>2834</v>
      </c>
      <c r="U705" t="s">
        <v>2718</v>
      </c>
      <c r="V705" s="7" t="str">
        <f>HYPERLINK("https://www.ejacket.nsf.gov/ej/showProposal.do?ID="&amp;ckCodingQTable[[#This Row],[prop_id]],"eJ")</f>
        <v>eJ</v>
      </c>
      <c r="W705" t="s">
        <v>2871</v>
      </c>
      <c r="X705" t="s">
        <v>5325</v>
      </c>
      <c r="Y705" t="s">
        <v>5326</v>
      </c>
      <c r="Z705" t="s">
        <v>5327</v>
      </c>
      <c r="AA705" t="s">
        <v>4693</v>
      </c>
      <c r="AB705" s="109" t="str">
        <f>HYPERLINK("mailto:"&amp;ckCodingQTable[[#This Row],[email]]&amp;"&amp;subject=Your NSF Proposal:  "&amp;ckCodingQTable[[#This Row],[Div]]&amp;" "&amp;ckCodingQTable[[#This Row],[prop_id]], ckCodingQTable[[#This Row],[email]])</f>
        <v>tmoore@icl.utk.edu</v>
      </c>
      <c r="AC705" s="30">
        <v>43221</v>
      </c>
      <c r="AD705">
        <v>48</v>
      </c>
      <c r="AG705" s="110"/>
      <c r="AI705" s="26"/>
      <c r="AJ705" s="22"/>
      <c r="AN705" s="110"/>
      <c r="AO705" s="110"/>
      <c r="AP705" s="110"/>
      <c r="AQ705" s="110"/>
      <c r="AR705" s="7" t="str">
        <f>HYPERLINK("https://www.ejacket.nsf.gov/ej/showProposal.do?ID="&amp;ckCodingQTable[[#This Row],[prop_id]],"eJ")</f>
        <v>eJ</v>
      </c>
      <c r="AS705" t="s">
        <v>2881</v>
      </c>
      <c r="AT705" t="s">
        <v>5328</v>
      </c>
      <c r="AU705" t="b">
        <f>IF(ckCodingQTable[[#This Row],[ILN]]="N",SUBSTITUTE(AT704," ","")&lt;&gt;SUBSTITUTE(ckCodingQTable[[#This Row],[prop_titl_txt]]," ",""), FALSE)</f>
        <v>0</v>
      </c>
      <c r="AV705">
        <v>0</v>
      </c>
      <c r="AW705" s="13">
        <v>307616</v>
      </c>
      <c r="AX705" s="13">
        <v>307616</v>
      </c>
      <c r="AY705" s="13"/>
      <c r="AZ705" s="13"/>
      <c r="BA705" s="13"/>
      <c r="BB705" s="13">
        <v>66521</v>
      </c>
      <c r="BD705">
        <v>8</v>
      </c>
      <c r="BE705">
        <v>2</v>
      </c>
      <c r="BG705">
        <v>4</v>
      </c>
      <c r="BH705">
        <v>0</v>
      </c>
      <c r="BI705">
        <v>0</v>
      </c>
      <c r="BJ705">
        <v>0</v>
      </c>
      <c r="BK705">
        <v>0</v>
      </c>
      <c r="BL705" t="s">
        <v>5329</v>
      </c>
    </row>
    <row r="706" spans="1:64" hidden="1" x14ac:dyDescent="0.35">
      <c r="A706" s="30"/>
      <c r="B706" s="30">
        <v>43005.806944444441</v>
      </c>
      <c r="C706" t="s">
        <v>2817</v>
      </c>
      <c r="D706" t="s">
        <v>2818</v>
      </c>
      <c r="E706" t="s">
        <v>474</v>
      </c>
      <c r="F706" t="s">
        <v>2819</v>
      </c>
      <c r="G706" t="s">
        <v>2820</v>
      </c>
      <c r="H706" s="21" t="s">
        <v>2821</v>
      </c>
      <c r="I706" s="85">
        <v>1</v>
      </c>
      <c r="J706" s="85">
        <v>0</v>
      </c>
      <c r="K706" t="s">
        <v>2822</v>
      </c>
      <c r="L706" t="s">
        <v>885</v>
      </c>
      <c r="M706" t="s">
        <v>2851</v>
      </c>
      <c r="N706" t="str">
        <f>IF(SUM(ckCodingQTable[[#This Row],[NfmlPIs]:[NnonWhtAsnPIs]])&gt;0,"WMD","")</f>
        <v>WMD</v>
      </c>
      <c r="O706" t="b">
        <f>_xlfn.XOR(IFERROR(MATCH(ckCodingQTable[[#This Row],[st_code]],EpscorTable[],0)&gt;0,FALSE),IFERROR(FIND("9150",ckCodingQTable[[#This Row],[propPRCs]])&gt;0,FALSE))</f>
        <v>0</v>
      </c>
      <c r="P706" s="21" t="b">
        <f>_xlfn.XOR(ckCodingQTable[[#This Row],[wmd]]&lt;&gt;"",IFERROR(FIND("9102",ckCodingQTable[[#This Row],[propPRCs]])&gt;0,FALSE))</f>
        <v>1</v>
      </c>
      <c r="Q706" t="s">
        <v>2988</v>
      </c>
      <c r="S706" s="106">
        <f>S705+(ckCodingQTable[[#This Row],[ILN]]&lt;"M")</f>
        <v>399</v>
      </c>
      <c r="T706" s="21" t="s">
        <v>2824</v>
      </c>
      <c r="U706" t="s">
        <v>2721</v>
      </c>
      <c r="V706" s="7" t="str">
        <f>HYPERLINK("https://www.ejacket.nsf.gov/ej/showProposal.do?ID="&amp;ckCodingQTable[[#This Row],[prop_id]],"eJ")</f>
        <v>eJ</v>
      </c>
      <c r="W706" t="s">
        <v>2825</v>
      </c>
      <c r="X706" t="s">
        <v>2721</v>
      </c>
      <c r="Y706" t="s">
        <v>2722</v>
      </c>
      <c r="Z706" t="s">
        <v>5330</v>
      </c>
      <c r="AA706" t="s">
        <v>3795</v>
      </c>
      <c r="AB706" s="109" t="str">
        <f>HYPERLINK("mailto:"&amp;ckCodingQTable[[#This Row],[email]]&amp;"&amp;subject=Your NSF Proposal:  "&amp;ckCodingQTable[[#This Row],[Div]]&amp;" "&amp;ckCodingQTable[[#This Row],[prop_id]], ckCodingQTable[[#This Row],[email]])</f>
        <v>ubli@usc.edu</v>
      </c>
      <c r="AC706" s="30">
        <v>43344</v>
      </c>
      <c r="AD706">
        <v>36</v>
      </c>
      <c r="AG706" s="110"/>
      <c r="AI706" s="26"/>
      <c r="AJ706" s="22"/>
      <c r="AK706" s="21">
        <v>1</v>
      </c>
      <c r="AN706" s="110"/>
      <c r="AO706" s="110"/>
      <c r="AP706" s="110"/>
      <c r="AQ706" s="110"/>
      <c r="AR706" s="7" t="str">
        <f>HYPERLINK("https://www.ejacket.nsf.gov/ej/showProposal.do?ID="&amp;ckCodingQTable[[#This Row],[prop_id]],"eJ")</f>
        <v>eJ</v>
      </c>
      <c r="AS706" t="s">
        <v>2829</v>
      </c>
      <c r="AT706" t="s">
        <v>5331</v>
      </c>
      <c r="AU706" t="b">
        <f>IF(ckCodingQTable[[#This Row],[ILN]]="N",SUBSTITUTE(AT705," ","")&lt;&gt;SUBSTITUTE(ckCodingQTable[[#This Row],[prop_titl_txt]]," ",""), FALSE)</f>
        <v>0</v>
      </c>
      <c r="AV706">
        <v>0</v>
      </c>
      <c r="AW706" s="13">
        <v>899986</v>
      </c>
      <c r="AX706" s="13">
        <v>899986</v>
      </c>
      <c r="AY706" s="13"/>
      <c r="AZ706" s="13">
        <v>6510</v>
      </c>
      <c r="BA706" s="13"/>
      <c r="BB706" s="13"/>
      <c r="BC706">
        <v>7</v>
      </c>
      <c r="BD706">
        <v>6</v>
      </c>
      <c r="BE706">
        <v>5.2</v>
      </c>
      <c r="BH706">
        <v>4</v>
      </c>
      <c r="BI706">
        <v>0</v>
      </c>
      <c r="BJ706">
        <v>0</v>
      </c>
      <c r="BK706">
        <v>0</v>
      </c>
      <c r="BL706" t="s">
        <v>5332</v>
      </c>
    </row>
    <row r="707" spans="1:64" hidden="1" x14ac:dyDescent="0.35">
      <c r="A707" s="30"/>
      <c r="B707" s="30">
        <v>43005.804166666669</v>
      </c>
      <c r="C707" t="s">
        <v>2817</v>
      </c>
      <c r="D707" t="s">
        <v>2818</v>
      </c>
      <c r="E707" t="s">
        <v>474</v>
      </c>
      <c r="F707" t="s">
        <v>2819</v>
      </c>
      <c r="G707" t="s">
        <v>2820</v>
      </c>
      <c r="H707" s="21" t="s">
        <v>2821</v>
      </c>
      <c r="I707" s="85">
        <v>1</v>
      </c>
      <c r="J707" s="85">
        <v>0</v>
      </c>
      <c r="K707" t="s">
        <v>2822</v>
      </c>
      <c r="L707" t="s">
        <v>885</v>
      </c>
      <c r="M707" t="s">
        <v>2893</v>
      </c>
      <c r="N707" t="str">
        <f>IF(SUM(ckCodingQTable[[#This Row],[NfmlPIs]:[NnonWhtAsnPIs]])&gt;0,"WMD","")</f>
        <v>WMD</v>
      </c>
      <c r="O707" t="b">
        <f>_xlfn.XOR(IFERROR(MATCH(ckCodingQTable[[#This Row],[st_code]],EpscorTable[],0)&gt;0,FALSE),IFERROR(FIND("9150",ckCodingQTable[[#This Row],[propPRCs]])&gt;0,FALSE))</f>
        <v>0</v>
      </c>
      <c r="P707" s="21" t="b">
        <f>_xlfn.XOR(ckCodingQTable[[#This Row],[wmd]]&lt;&gt;"",IFERROR(FIND("9102",ckCodingQTable[[#This Row],[propPRCs]])&gt;0,FALSE))</f>
        <v>1</v>
      </c>
      <c r="Q707" t="s">
        <v>2988</v>
      </c>
      <c r="S707" s="106">
        <f>S706+(ckCodingQTable[[#This Row],[ILN]]&lt;"M")</f>
        <v>399</v>
      </c>
      <c r="T707" s="21" t="s">
        <v>2834</v>
      </c>
      <c r="U707" t="s">
        <v>2721</v>
      </c>
      <c r="V707" s="7" t="str">
        <f>HYPERLINK("https://www.ejacket.nsf.gov/ej/showProposal.do?ID="&amp;ckCodingQTable[[#This Row],[prop_id]],"eJ")</f>
        <v>eJ</v>
      </c>
      <c r="W707" t="s">
        <v>2825</v>
      </c>
      <c r="X707" t="s">
        <v>5333</v>
      </c>
      <c r="Y707" t="s">
        <v>5334</v>
      </c>
      <c r="Z707" t="s">
        <v>5335</v>
      </c>
      <c r="AA707" t="s">
        <v>534</v>
      </c>
      <c r="AB707" s="109" t="str">
        <f>HYPERLINK("mailto:"&amp;ckCodingQTable[[#This Row],[email]]&amp;"&amp;subject=Your NSF Proposal:  "&amp;ckCodingQTable[[#This Row],[Div]]&amp;" "&amp;ckCodingQTable[[#This Row],[prop_id]], ckCodingQTable[[#This Row],[email]])</f>
        <v>Anna.Scaglione@asu.edu</v>
      </c>
      <c r="AC707" s="30">
        <v>43344</v>
      </c>
      <c r="AD707">
        <v>36</v>
      </c>
      <c r="AG707" s="110"/>
      <c r="AI707" s="26"/>
      <c r="AJ707" s="22"/>
      <c r="AN707" s="110"/>
      <c r="AO707" s="110"/>
      <c r="AP707" s="110"/>
      <c r="AQ707" s="110"/>
      <c r="AR707" s="7" t="str">
        <f>HYPERLINK("https://www.ejacket.nsf.gov/ej/showProposal.do?ID="&amp;ckCodingQTable[[#This Row],[prop_id]],"eJ")</f>
        <v>eJ</v>
      </c>
      <c r="AS707" t="s">
        <v>2829</v>
      </c>
      <c r="AT707" t="s">
        <v>5331</v>
      </c>
      <c r="AU707" t="b">
        <f>IF(ckCodingQTable[[#This Row],[ILN]]="N",SUBSTITUTE(AT706," ","")&lt;&gt;SUBSTITUTE(ckCodingQTable[[#This Row],[prop_titl_txt]]," ",""), FALSE)</f>
        <v>0</v>
      </c>
      <c r="AV707">
        <v>0</v>
      </c>
      <c r="AW707" s="13">
        <v>299999</v>
      </c>
      <c r="AX707" s="13">
        <v>299999</v>
      </c>
      <c r="AY707" s="13"/>
      <c r="AZ707" s="13"/>
      <c r="BA707" s="13"/>
      <c r="BB707" s="13"/>
      <c r="BC707">
        <v>3</v>
      </c>
      <c r="BD707">
        <v>3</v>
      </c>
      <c r="BE707">
        <v>2.75</v>
      </c>
      <c r="BH707">
        <v>2</v>
      </c>
      <c r="BI707">
        <v>0</v>
      </c>
      <c r="BJ707">
        <v>0</v>
      </c>
      <c r="BK707">
        <v>0</v>
      </c>
      <c r="BL707" t="s">
        <v>5336</v>
      </c>
    </row>
    <row r="708" spans="1:64" hidden="1" x14ac:dyDescent="0.35">
      <c r="A708" s="30"/>
      <c r="B708" s="30">
        <v>43005.814583333333</v>
      </c>
      <c r="C708" t="s">
        <v>2839</v>
      </c>
      <c r="D708" t="s">
        <v>2840</v>
      </c>
      <c r="E708" t="s">
        <v>462</v>
      </c>
      <c r="F708" t="s">
        <v>2819</v>
      </c>
      <c r="G708" t="s">
        <v>2820</v>
      </c>
      <c r="H708" s="21" t="s">
        <v>2821</v>
      </c>
      <c r="I708" s="85">
        <v>1</v>
      </c>
      <c r="J708" s="85">
        <v>0</v>
      </c>
      <c r="L708" t="s">
        <v>757</v>
      </c>
      <c r="M708" t="s">
        <v>2851</v>
      </c>
      <c r="N708" t="str">
        <f>IF(SUM(ckCodingQTable[[#This Row],[NfmlPIs]:[NnonWhtAsnPIs]])&gt;0,"WMD","")</f>
        <v>WMD</v>
      </c>
      <c r="O708" t="b">
        <f>_xlfn.XOR(IFERROR(MATCH(ckCodingQTable[[#This Row],[st_code]],EpscorTable[],0)&gt;0,FALSE),IFERROR(FIND("9150",ckCodingQTable[[#This Row],[propPRCs]])&gt;0,FALSE))</f>
        <v>0</v>
      </c>
      <c r="P708" s="21" t="b">
        <f>_xlfn.XOR(ckCodingQTable[[#This Row],[wmd]]&lt;&gt;"",IFERROR(FIND("9102",ckCodingQTable[[#This Row],[propPRCs]])&gt;0,FALSE))</f>
        <v>1</v>
      </c>
      <c r="Q708" t="s">
        <v>485</v>
      </c>
      <c r="S708" s="106">
        <f>S707+(ckCodingQTable[[#This Row],[ILN]]&lt;"M")</f>
        <v>400</v>
      </c>
      <c r="T708" s="21" t="s">
        <v>2863</v>
      </c>
      <c r="U708" t="s">
        <v>2724</v>
      </c>
      <c r="V708" s="7" t="str">
        <f>HYPERLINK("https://www.ejacket.nsf.gov/ej/showProposal.do?ID="&amp;ckCodingQTable[[#This Row],[prop_id]],"eJ")</f>
        <v>eJ</v>
      </c>
      <c r="W708" t="s">
        <v>2841</v>
      </c>
      <c r="X708" t="s">
        <v>2724</v>
      </c>
      <c r="Y708" t="s">
        <v>2725</v>
      </c>
      <c r="Z708" t="s">
        <v>756</v>
      </c>
      <c r="AA708" t="s">
        <v>5337</v>
      </c>
      <c r="AB708" s="109" t="str">
        <f>HYPERLINK("mailto:"&amp;ckCodingQTable[[#This Row],[email]]&amp;"&amp;subject=Your NSF Proposal:  "&amp;ckCodingQTable[[#This Row],[Div]]&amp;" "&amp;ckCodingQTable[[#This Row],[prop_id]], ckCodingQTable[[#This Row],[email]])</f>
        <v>palvaro@ucsc.edu</v>
      </c>
      <c r="AC708" s="30">
        <v>43191</v>
      </c>
      <c r="AD708">
        <v>36</v>
      </c>
      <c r="AG708" s="110"/>
      <c r="AI708" s="26"/>
      <c r="AJ708" s="22"/>
      <c r="AK708" s="21">
        <v>1</v>
      </c>
      <c r="AN708" s="110"/>
      <c r="AO708" s="110"/>
      <c r="AP708" s="110"/>
      <c r="AQ708" s="110"/>
      <c r="AR708" s="7" t="str">
        <f>HYPERLINK("https://www.ejacket.nsf.gov/ej/showProposal.do?ID="&amp;ckCodingQTable[[#This Row],[prop_id]],"eJ")</f>
        <v>eJ</v>
      </c>
      <c r="AS708" t="s">
        <v>2829</v>
      </c>
      <c r="AT708" t="s">
        <v>5338</v>
      </c>
      <c r="AU708" t="b">
        <f>IF(ckCodingQTable[[#This Row],[ILN]]="N",SUBSTITUTE(AT707," ","")&lt;&gt;SUBSTITUTE(ckCodingQTable[[#This Row],[prop_titl_txt]]," ",""), FALSE)</f>
        <v>0</v>
      </c>
      <c r="AV708">
        <v>0</v>
      </c>
      <c r="AW708" s="13">
        <v>899700</v>
      </c>
      <c r="AX708" s="13">
        <v>899700</v>
      </c>
      <c r="AY708" s="13"/>
      <c r="AZ708" s="13">
        <v>24000</v>
      </c>
      <c r="BA708" s="13"/>
      <c r="BB708" s="13"/>
      <c r="BC708">
        <v>6</v>
      </c>
      <c r="BD708">
        <v>6</v>
      </c>
      <c r="BE708">
        <v>3</v>
      </c>
      <c r="BG708">
        <v>7.2</v>
      </c>
      <c r="BH708">
        <v>0</v>
      </c>
      <c r="BI708">
        <v>2</v>
      </c>
      <c r="BJ708">
        <v>0</v>
      </c>
      <c r="BK708">
        <v>0</v>
      </c>
      <c r="BL708" t="s">
        <v>5339</v>
      </c>
    </row>
    <row r="709" spans="1:64" hidden="1" x14ac:dyDescent="0.35">
      <c r="A709" s="30"/>
      <c r="B709" s="30">
        <v>43005.820833333331</v>
      </c>
      <c r="C709" t="s">
        <v>2817</v>
      </c>
      <c r="D709" t="s">
        <v>2818</v>
      </c>
      <c r="E709" t="s">
        <v>474</v>
      </c>
      <c r="F709" t="s">
        <v>2819</v>
      </c>
      <c r="G709" t="s">
        <v>2820</v>
      </c>
      <c r="H709" s="21" t="s">
        <v>2821</v>
      </c>
      <c r="I709" s="85">
        <v>1</v>
      </c>
      <c r="J709" s="85">
        <v>0</v>
      </c>
      <c r="K709" t="s">
        <v>2822</v>
      </c>
      <c r="L709" t="s">
        <v>885</v>
      </c>
      <c r="M709" t="s">
        <v>2851</v>
      </c>
      <c r="N709" t="str">
        <f>IF(SUM(ckCodingQTable[[#This Row],[NfmlPIs]:[NnonWhtAsnPIs]])&gt;0,"WMD","")</f>
        <v/>
      </c>
      <c r="O709" t="b">
        <f>_xlfn.XOR(IFERROR(MATCH(ckCodingQTable[[#This Row],[st_code]],EpscorTable[],0)&gt;0,FALSE),IFERROR(FIND("9150",ckCodingQTable[[#This Row],[propPRCs]])&gt;0,FALSE))</f>
        <v>0</v>
      </c>
      <c r="P709" s="21" t="b">
        <f>_xlfn.XOR(ckCodingQTable[[#This Row],[wmd]]&lt;&gt;"",IFERROR(FIND("9102",ckCodingQTable[[#This Row],[propPRCs]])&gt;0,FALSE))</f>
        <v>0</v>
      </c>
      <c r="Q709" t="s">
        <v>2988</v>
      </c>
      <c r="S709" s="106">
        <f>S708+(ckCodingQTable[[#This Row],[ILN]]&lt;"M")</f>
        <v>401</v>
      </c>
      <c r="T709" s="21" t="s">
        <v>2824</v>
      </c>
      <c r="U709" t="s">
        <v>5340</v>
      </c>
      <c r="V709" s="7" t="str">
        <f>HYPERLINK("https://www.ejacket.nsf.gov/ej/showProposal.do?ID="&amp;ckCodingQTable[[#This Row],[prop_id]],"eJ")</f>
        <v>eJ</v>
      </c>
      <c r="W709" t="s">
        <v>2825</v>
      </c>
      <c r="X709" t="s">
        <v>5340</v>
      </c>
      <c r="Y709" t="s">
        <v>5341</v>
      </c>
      <c r="Z709" t="s">
        <v>4236</v>
      </c>
      <c r="AA709" t="s">
        <v>668</v>
      </c>
      <c r="AB709" s="109" t="str">
        <f>HYPERLINK("mailto:"&amp;ckCodingQTable[[#This Row],[email]]&amp;"&amp;subject=Your NSF Proposal:  "&amp;ckCodingQTable[[#This Row],[Div]]&amp;" "&amp;ckCodingQTable[[#This Row],[prop_id]], ckCodingQTable[[#This Row],[email]])</f>
        <v>vardy@ece.ucsd.edu</v>
      </c>
      <c r="AC709" s="30">
        <v>43313</v>
      </c>
      <c r="AD709">
        <v>48</v>
      </c>
      <c r="AG709" s="110"/>
      <c r="AI709" s="26"/>
      <c r="AJ709" s="22"/>
      <c r="AK709" s="21">
        <v>1</v>
      </c>
      <c r="AN709" s="110"/>
      <c r="AO709" s="110"/>
      <c r="AP709" s="110"/>
      <c r="AQ709" s="110"/>
      <c r="AR709" s="7" t="str">
        <f>HYPERLINK("https://www.ejacket.nsf.gov/ej/showProposal.do?ID="&amp;ckCodingQTable[[#This Row],[prop_id]],"eJ")</f>
        <v>eJ</v>
      </c>
      <c r="AS709" t="s">
        <v>2829</v>
      </c>
      <c r="AT709" t="s">
        <v>5342</v>
      </c>
      <c r="AU709" t="b">
        <f>IF(ckCodingQTable[[#This Row],[ILN]]="N",SUBSTITUTE(AT708," ","")&lt;&gt;SUBSTITUTE(ckCodingQTable[[#This Row],[prop_titl_txt]]," ",""), FALSE)</f>
        <v>0</v>
      </c>
      <c r="AV709">
        <v>0</v>
      </c>
      <c r="AW709" s="13">
        <v>624841</v>
      </c>
      <c r="AX709" s="13">
        <v>624841</v>
      </c>
      <c r="AY709" s="13"/>
      <c r="AZ709" s="13">
        <v>28000</v>
      </c>
      <c r="BA709" s="13"/>
      <c r="BB709" s="13"/>
      <c r="BC709">
        <v>3</v>
      </c>
      <c r="BD709">
        <v>7</v>
      </c>
      <c r="BE709">
        <v>4</v>
      </c>
      <c r="BH709">
        <v>0</v>
      </c>
      <c r="BI709">
        <v>0</v>
      </c>
      <c r="BJ709">
        <v>0</v>
      </c>
      <c r="BK709">
        <v>0</v>
      </c>
      <c r="BL709" t="s">
        <v>5343</v>
      </c>
    </row>
    <row r="710" spans="1:64" hidden="1" x14ac:dyDescent="0.35">
      <c r="A710" s="30"/>
      <c r="B710" s="30">
        <v>43004.598611111112</v>
      </c>
      <c r="C710" t="s">
        <v>2817</v>
      </c>
      <c r="D710" t="s">
        <v>2818</v>
      </c>
      <c r="E710" t="s">
        <v>474</v>
      </c>
      <c r="F710" t="s">
        <v>2819</v>
      </c>
      <c r="G710" t="s">
        <v>2820</v>
      </c>
      <c r="H710" s="21" t="s">
        <v>2821</v>
      </c>
      <c r="I710" s="85">
        <v>1</v>
      </c>
      <c r="J710" s="85">
        <v>0</v>
      </c>
      <c r="K710" t="s">
        <v>2822</v>
      </c>
      <c r="L710" t="s">
        <v>885</v>
      </c>
      <c r="M710" t="s">
        <v>2907</v>
      </c>
      <c r="N710" t="str">
        <f>IF(SUM(ckCodingQTable[[#This Row],[NfmlPIs]:[NnonWhtAsnPIs]])&gt;0,"WMD","")</f>
        <v/>
      </c>
      <c r="O710" t="b">
        <f>_xlfn.XOR(IFERROR(MATCH(ckCodingQTable[[#This Row],[st_code]],EpscorTable[],0)&gt;0,FALSE),IFERROR(FIND("9150",ckCodingQTable[[#This Row],[propPRCs]])&gt;0,FALSE))</f>
        <v>0</v>
      </c>
      <c r="P710" s="21" t="b">
        <f>_xlfn.XOR(ckCodingQTable[[#This Row],[wmd]]&lt;&gt;"",IFERROR(FIND("9102",ckCodingQTable[[#This Row],[propPRCs]])&gt;0,FALSE))</f>
        <v>0</v>
      </c>
      <c r="Q710" t="s">
        <v>2988</v>
      </c>
      <c r="S710" s="106">
        <f>S709+(ckCodingQTable[[#This Row],[ILN]]&lt;"M")</f>
        <v>401</v>
      </c>
      <c r="T710" s="21" t="s">
        <v>2834</v>
      </c>
      <c r="U710" t="s">
        <v>5340</v>
      </c>
      <c r="V710" s="7" t="str">
        <f>HYPERLINK("https://www.ejacket.nsf.gov/ej/showProposal.do?ID="&amp;ckCodingQTable[[#This Row],[prop_id]],"eJ")</f>
        <v>eJ</v>
      </c>
      <c r="W710" t="s">
        <v>2825</v>
      </c>
      <c r="X710" t="s">
        <v>5344</v>
      </c>
      <c r="Y710" t="s">
        <v>5345</v>
      </c>
      <c r="Z710" t="s">
        <v>5346</v>
      </c>
      <c r="AA710" t="s">
        <v>713</v>
      </c>
      <c r="AB710" s="109" t="str">
        <f>HYPERLINK("mailto:"&amp;ckCodingQTable[[#This Row],[email]]&amp;"&amp;subject=Your NSF Proposal:  "&amp;ckCodingQTable[[#This Row],[Div]]&amp;" "&amp;ckCodingQTable[[#This Row],[prop_id]], ckCodingQTable[[#This Row],[email]])</f>
        <v>hessam@umich.edu</v>
      </c>
      <c r="AC710" s="30">
        <v>43313</v>
      </c>
      <c r="AD710">
        <v>48</v>
      </c>
      <c r="AG710" s="110"/>
      <c r="AI710" s="26"/>
      <c r="AJ710" s="22"/>
      <c r="AN710" s="110"/>
      <c r="AO710" s="110"/>
      <c r="AP710" s="110"/>
      <c r="AQ710" s="110"/>
      <c r="AR710" s="7" t="str">
        <f>HYPERLINK("https://www.ejacket.nsf.gov/ej/showProposal.do?ID="&amp;ckCodingQTable[[#This Row],[prop_id]],"eJ")</f>
        <v>eJ</v>
      </c>
      <c r="AS710" t="s">
        <v>2829</v>
      </c>
      <c r="AT710" t="s">
        <v>5342</v>
      </c>
      <c r="AU710" t="b">
        <f>IF(ckCodingQTable[[#This Row],[ILN]]="N",SUBSTITUTE(AT709," ","")&lt;&gt;SUBSTITUTE(ckCodingQTable[[#This Row],[prop_titl_txt]]," ",""), FALSE)</f>
        <v>0</v>
      </c>
      <c r="AV710">
        <v>0</v>
      </c>
      <c r="AW710" s="13">
        <v>575159</v>
      </c>
      <c r="AX710" s="13">
        <v>575159</v>
      </c>
      <c r="AY710" s="13"/>
      <c r="AZ710" s="13">
        <v>20000</v>
      </c>
      <c r="BA710" s="13"/>
      <c r="BB710" s="13"/>
      <c r="BC710">
        <v>5</v>
      </c>
      <c r="BD710">
        <v>4</v>
      </c>
      <c r="BE710">
        <v>4</v>
      </c>
      <c r="BH710">
        <v>0</v>
      </c>
      <c r="BI710">
        <v>0</v>
      </c>
      <c r="BJ710">
        <v>0</v>
      </c>
      <c r="BK710">
        <v>0</v>
      </c>
      <c r="BL710" t="s">
        <v>5347</v>
      </c>
    </row>
    <row r="711" spans="1:64" hidden="1" x14ac:dyDescent="0.35">
      <c r="A711" s="30"/>
      <c r="B711" s="30">
        <v>43005.933333333334</v>
      </c>
      <c r="C711" t="s">
        <v>2817</v>
      </c>
      <c r="D711" t="s">
        <v>2818</v>
      </c>
      <c r="E711" t="s">
        <v>474</v>
      </c>
      <c r="F711" t="s">
        <v>2819</v>
      </c>
      <c r="G711" t="s">
        <v>2820</v>
      </c>
      <c r="H711" s="21" t="s">
        <v>2821</v>
      </c>
      <c r="I711" s="85">
        <v>1</v>
      </c>
      <c r="J711" s="85">
        <v>0</v>
      </c>
      <c r="K711" t="s">
        <v>2822</v>
      </c>
      <c r="L711" t="s">
        <v>1201</v>
      </c>
      <c r="M711" t="s">
        <v>96</v>
      </c>
      <c r="N711" t="str">
        <f>IF(SUM(ckCodingQTable[[#This Row],[NfmlPIs]:[NnonWhtAsnPIs]])&gt;0,"WMD","")</f>
        <v/>
      </c>
      <c r="O711" t="b">
        <f>_xlfn.XOR(IFERROR(MATCH(ckCodingQTable[[#This Row],[st_code]],EpscorTable[],0)&gt;0,FALSE),IFERROR(FIND("9150",ckCodingQTable[[#This Row],[propPRCs]])&gt;0,FALSE))</f>
        <v>0</v>
      </c>
      <c r="P711" s="21" t="b">
        <f>_xlfn.XOR(ckCodingQTable[[#This Row],[wmd]]&lt;&gt;"",IFERROR(FIND("9102",ckCodingQTable[[#This Row],[propPRCs]])&gt;0,FALSE))</f>
        <v>0</v>
      </c>
      <c r="Q711" t="s">
        <v>5348</v>
      </c>
      <c r="S711" s="106">
        <f>S710+(ckCodingQTable[[#This Row],[ILN]]&lt;"M")</f>
        <v>402</v>
      </c>
      <c r="T711" s="21" t="s">
        <v>2824</v>
      </c>
      <c r="U711" t="s">
        <v>5349</v>
      </c>
      <c r="V711" s="7" t="str">
        <f>HYPERLINK("https://www.ejacket.nsf.gov/ej/showProposal.do?ID="&amp;ckCodingQTable[[#This Row],[prop_id]],"eJ")</f>
        <v>eJ</v>
      </c>
      <c r="W711" t="s">
        <v>2825</v>
      </c>
      <c r="X711" t="s">
        <v>5349</v>
      </c>
      <c r="Y711" t="s">
        <v>5350</v>
      </c>
      <c r="Z711" t="s">
        <v>5351</v>
      </c>
      <c r="AA711" t="s">
        <v>3477</v>
      </c>
      <c r="AB711" s="109" t="str">
        <f>HYPERLINK("mailto:"&amp;ckCodingQTable[[#This Row],[email]]&amp;"&amp;subject=Your NSF Proposal:  "&amp;ckCodingQTable[[#This Row],[Div]]&amp;" "&amp;ckCodingQTable[[#This Row],[prop_id]], ckCodingQTable[[#This Row],[email]])</f>
        <v>nsanthan@hawaii.edu</v>
      </c>
      <c r="AC711" s="30">
        <v>43235</v>
      </c>
      <c r="AD711">
        <v>48</v>
      </c>
      <c r="AG711" s="110"/>
      <c r="AI711" s="26"/>
      <c r="AJ711" s="22"/>
      <c r="AK711" s="21">
        <v>1</v>
      </c>
      <c r="AN711" s="110"/>
      <c r="AO711" s="110"/>
      <c r="AP711" s="110"/>
      <c r="AQ711" s="110"/>
      <c r="AR711" s="7" t="str">
        <f>HYPERLINK("https://www.ejacket.nsf.gov/ej/showProposal.do?ID="&amp;ckCodingQTable[[#This Row],[prop_id]],"eJ")</f>
        <v>eJ</v>
      </c>
      <c r="AS711" t="s">
        <v>2829</v>
      </c>
      <c r="AT711" t="s">
        <v>5352</v>
      </c>
      <c r="AU711" t="b">
        <f>IF(ckCodingQTable[[#This Row],[ILN]]="N",SUBSTITUTE(AT710," ","")&lt;&gt;SUBSTITUTE(ckCodingQTable[[#This Row],[prop_titl_txt]]," ",""), FALSE)</f>
        <v>0</v>
      </c>
      <c r="AV711">
        <v>0</v>
      </c>
      <c r="AW711" s="13">
        <v>399989</v>
      </c>
      <c r="AX711" s="13">
        <v>399989</v>
      </c>
      <c r="AY711" s="13"/>
      <c r="AZ711" s="13">
        <v>23000</v>
      </c>
      <c r="BA711" s="13"/>
      <c r="BB711" s="13"/>
      <c r="BC711">
        <v>8</v>
      </c>
      <c r="BD711">
        <v>4</v>
      </c>
      <c r="BE711">
        <v>4</v>
      </c>
      <c r="BH711">
        <v>0</v>
      </c>
      <c r="BI711">
        <v>0</v>
      </c>
      <c r="BJ711">
        <v>0</v>
      </c>
      <c r="BK711">
        <v>0</v>
      </c>
      <c r="BL711" t="s">
        <v>5353</v>
      </c>
    </row>
    <row r="712" spans="1:64" hidden="1" x14ac:dyDescent="0.35">
      <c r="A712" s="30"/>
      <c r="B712" s="30">
        <v>43005.48333333333</v>
      </c>
      <c r="C712" t="s">
        <v>2817</v>
      </c>
      <c r="D712" t="s">
        <v>2818</v>
      </c>
      <c r="E712" t="s">
        <v>474</v>
      </c>
      <c r="F712" t="s">
        <v>2819</v>
      </c>
      <c r="G712" t="s">
        <v>2820</v>
      </c>
      <c r="H712" s="21" t="s">
        <v>2821</v>
      </c>
      <c r="I712" s="85">
        <v>1</v>
      </c>
      <c r="J712" s="85">
        <v>0</v>
      </c>
      <c r="K712" t="s">
        <v>2822</v>
      </c>
      <c r="L712" t="s">
        <v>1201</v>
      </c>
      <c r="M712" t="s">
        <v>2851</v>
      </c>
      <c r="N712" t="str">
        <f>IF(SUM(ckCodingQTable[[#This Row],[NfmlPIs]:[NnonWhtAsnPIs]])&gt;0,"WMD","")</f>
        <v/>
      </c>
      <c r="O712" t="b">
        <f>_xlfn.XOR(IFERROR(MATCH(ckCodingQTable[[#This Row],[st_code]],EpscorTable[],0)&gt;0,FALSE),IFERROR(FIND("9150",ckCodingQTable[[#This Row],[propPRCs]])&gt;0,FALSE))</f>
        <v>1</v>
      </c>
      <c r="P712" s="21" t="b">
        <f>_xlfn.XOR(ckCodingQTable[[#This Row],[wmd]]&lt;&gt;"",IFERROR(FIND("9102",ckCodingQTable[[#This Row],[propPRCs]])&gt;0,FALSE))</f>
        <v>0</v>
      </c>
      <c r="Q712" t="s">
        <v>5348</v>
      </c>
      <c r="S712" s="106">
        <f>S711+(ckCodingQTable[[#This Row],[ILN]]&lt;"M")</f>
        <v>402</v>
      </c>
      <c r="T712" s="21" t="s">
        <v>2834</v>
      </c>
      <c r="U712" t="s">
        <v>5349</v>
      </c>
      <c r="V712" s="7" t="str">
        <f>HYPERLINK("https://www.ejacket.nsf.gov/ej/showProposal.do?ID="&amp;ckCodingQTable[[#This Row],[prop_id]],"eJ")</f>
        <v>eJ</v>
      </c>
      <c r="W712" t="s">
        <v>2825</v>
      </c>
      <c r="X712" t="s">
        <v>5354</v>
      </c>
      <c r="Y712" t="s">
        <v>5355</v>
      </c>
      <c r="Z712" t="s">
        <v>5356</v>
      </c>
      <c r="AA712" t="s">
        <v>662</v>
      </c>
      <c r="AB712" s="109" t="str">
        <f>HYPERLINK("mailto:"&amp;ckCodingQTable[[#This Row],[email]]&amp;"&amp;subject=Your NSF Proposal:  "&amp;ckCodingQTable[[#This Row],[Div]]&amp;" "&amp;ckCodingQTable[[#This Row],[prop_id]], ckCodingQTable[[#This Row],[email]])</f>
        <v>ananth@eecs.berkeley.edu</v>
      </c>
      <c r="AC712" s="30">
        <v>43235</v>
      </c>
      <c r="AD712">
        <v>48</v>
      </c>
      <c r="AG712" s="110"/>
      <c r="AI712" s="26"/>
      <c r="AJ712" s="22"/>
      <c r="AN712" s="110"/>
      <c r="AO712" s="110"/>
      <c r="AP712" s="110"/>
      <c r="AQ712" s="110"/>
      <c r="AR712" s="7" t="str">
        <f>HYPERLINK("https://www.ejacket.nsf.gov/ej/showProposal.do?ID="&amp;ckCodingQTable[[#This Row],[prop_id]],"eJ")</f>
        <v>eJ</v>
      </c>
      <c r="AS712" t="s">
        <v>2829</v>
      </c>
      <c r="AT712" t="s">
        <v>5352</v>
      </c>
      <c r="AU712" t="b">
        <f>IF(ckCodingQTable[[#This Row],[ILN]]="N",SUBSTITUTE(AT711," ","")&lt;&gt;SUBSTITUTE(ckCodingQTable[[#This Row],[prop_titl_txt]]," ",""), FALSE)</f>
        <v>0</v>
      </c>
      <c r="AV712">
        <v>0</v>
      </c>
      <c r="AW712" s="13">
        <v>400000</v>
      </c>
      <c r="AX712" s="13">
        <v>400000</v>
      </c>
      <c r="AY712" s="13"/>
      <c r="AZ712" s="13">
        <v>13000</v>
      </c>
      <c r="BA712" s="13"/>
      <c r="BB712" s="13"/>
      <c r="BC712">
        <v>4</v>
      </c>
      <c r="BD712">
        <v>4</v>
      </c>
      <c r="BE712">
        <v>2</v>
      </c>
      <c r="BH712">
        <v>0</v>
      </c>
      <c r="BI712">
        <v>0</v>
      </c>
      <c r="BJ712">
        <v>0</v>
      </c>
      <c r="BK712">
        <v>0</v>
      </c>
      <c r="BL712" t="s">
        <v>5357</v>
      </c>
    </row>
    <row r="713" spans="1:64" hidden="1" x14ac:dyDescent="0.35">
      <c r="A713" s="30"/>
      <c r="B713" s="30">
        <v>43005.629861111112</v>
      </c>
      <c r="C713" t="s">
        <v>2817</v>
      </c>
      <c r="D713" t="s">
        <v>2818</v>
      </c>
      <c r="E713" t="s">
        <v>474</v>
      </c>
      <c r="F713" t="s">
        <v>2819</v>
      </c>
      <c r="G713" t="s">
        <v>2820</v>
      </c>
      <c r="H713" s="21" t="s">
        <v>2821</v>
      </c>
      <c r="I713" s="85">
        <v>1</v>
      </c>
      <c r="J713" s="85">
        <v>0</v>
      </c>
      <c r="K713" t="s">
        <v>2822</v>
      </c>
      <c r="L713" t="s">
        <v>1201</v>
      </c>
      <c r="M713" t="s">
        <v>3037</v>
      </c>
      <c r="N713" t="str">
        <f>IF(SUM(ckCodingQTable[[#This Row],[NfmlPIs]:[NnonWhtAsnPIs]])&gt;0,"WMD","")</f>
        <v/>
      </c>
      <c r="O713" t="b">
        <f>_xlfn.XOR(IFERROR(MATCH(ckCodingQTable[[#This Row],[st_code]],EpscorTable[],0)&gt;0,FALSE),IFERROR(FIND("9150",ckCodingQTable[[#This Row],[propPRCs]])&gt;0,FALSE))</f>
        <v>1</v>
      </c>
      <c r="P713" s="21" t="b">
        <f>_xlfn.XOR(ckCodingQTable[[#This Row],[wmd]]&lt;&gt;"",IFERROR(FIND("9102",ckCodingQTable[[#This Row],[propPRCs]])&gt;0,FALSE))</f>
        <v>0</v>
      </c>
      <c r="Q713" t="s">
        <v>5348</v>
      </c>
      <c r="S713" s="106">
        <f>S712+(ckCodingQTable[[#This Row],[ILN]]&lt;"M")</f>
        <v>402</v>
      </c>
      <c r="T713" s="21" t="s">
        <v>2834</v>
      </c>
      <c r="U713" t="s">
        <v>5349</v>
      </c>
      <c r="V713" s="7" t="str">
        <f>HYPERLINK("https://www.ejacket.nsf.gov/ej/showProposal.do?ID="&amp;ckCodingQTable[[#This Row],[prop_id]],"eJ")</f>
        <v>eJ</v>
      </c>
      <c r="W713" t="s">
        <v>2825</v>
      </c>
      <c r="X713" t="s">
        <v>5358</v>
      </c>
      <c r="Y713" t="s">
        <v>5359</v>
      </c>
      <c r="Z713" t="s">
        <v>5360</v>
      </c>
      <c r="AA713" t="s">
        <v>612</v>
      </c>
      <c r="AB713" s="109" t="str">
        <f>HYPERLINK("mailto:"&amp;ckCodingQTable[[#This Row],[email]]&amp;"&amp;subject=Your NSF Proposal:  "&amp;ckCodingQTable[[#This Row],[Div]]&amp;" "&amp;ckCodingQTable[[#This Row],[prop_id]], ckCodingQTable[[#This Row],[email]])</f>
        <v>spa@cs.purdue.edu</v>
      </c>
      <c r="AC713" s="30">
        <v>43235</v>
      </c>
      <c r="AD713">
        <v>48</v>
      </c>
      <c r="AG713" s="110"/>
      <c r="AI713" s="26"/>
      <c r="AJ713" s="22"/>
      <c r="AN713" s="110"/>
      <c r="AO713" s="110"/>
      <c r="AP713" s="110"/>
      <c r="AQ713" s="110"/>
      <c r="AR713" s="7" t="str">
        <f>HYPERLINK("https://www.ejacket.nsf.gov/ej/showProposal.do?ID="&amp;ckCodingQTable[[#This Row],[prop_id]],"eJ")</f>
        <v>eJ</v>
      </c>
      <c r="AS713" t="s">
        <v>2829</v>
      </c>
      <c r="AT713" t="s">
        <v>5352</v>
      </c>
      <c r="AU713" t="b">
        <f>IF(ckCodingQTable[[#This Row],[ILN]]="N",SUBSTITUTE(AT712," ","")&lt;&gt;SUBSTITUTE(ckCodingQTable[[#This Row],[prop_titl_txt]]," ",""), FALSE)</f>
        <v>0</v>
      </c>
      <c r="AV713">
        <v>0</v>
      </c>
      <c r="AW713" s="13">
        <v>400000</v>
      </c>
      <c r="AX713" s="13">
        <v>400000</v>
      </c>
      <c r="AY713" s="13"/>
      <c r="AZ713" s="13">
        <v>24000</v>
      </c>
      <c r="BA713" s="13"/>
      <c r="BB713" s="13"/>
      <c r="BC713">
        <v>4</v>
      </c>
      <c r="BD713">
        <v>4</v>
      </c>
      <c r="BE713">
        <v>2</v>
      </c>
      <c r="BH713">
        <v>0</v>
      </c>
      <c r="BI713">
        <v>0</v>
      </c>
      <c r="BJ713">
        <v>0</v>
      </c>
      <c r="BK713">
        <v>0</v>
      </c>
      <c r="BL713" t="s">
        <v>5361</v>
      </c>
    </row>
    <row r="714" spans="1:64" hidden="1" x14ac:dyDescent="0.35">
      <c r="A714" s="30"/>
      <c r="B714" s="30">
        <v>43007.679166666669</v>
      </c>
      <c r="C714" t="s">
        <v>2839</v>
      </c>
      <c r="D714" t="s">
        <v>2840</v>
      </c>
      <c r="E714" t="s">
        <v>462</v>
      </c>
      <c r="F714" t="s">
        <v>2819</v>
      </c>
      <c r="G714" t="s">
        <v>2820</v>
      </c>
      <c r="H714" s="21" t="s">
        <v>2821</v>
      </c>
      <c r="I714" s="85">
        <v>1</v>
      </c>
      <c r="J714" s="85">
        <v>0</v>
      </c>
      <c r="L714" t="s">
        <v>761</v>
      </c>
      <c r="M714" t="s">
        <v>3167</v>
      </c>
      <c r="N714" t="str">
        <f>IF(SUM(ckCodingQTable[[#This Row],[NfmlPIs]:[NnonWhtAsnPIs]])&gt;0,"WMD","")</f>
        <v/>
      </c>
      <c r="O714" t="b">
        <f>_xlfn.XOR(IFERROR(MATCH(ckCodingQTable[[#This Row],[st_code]],EpscorTable[],0)&gt;0,FALSE),IFERROR(FIND("9150",ckCodingQTable[[#This Row],[propPRCs]])&gt;0,FALSE))</f>
        <v>0</v>
      </c>
      <c r="P714" s="21" t="b">
        <f>_xlfn.XOR(ckCodingQTable[[#This Row],[wmd]]&lt;&gt;"",IFERROR(FIND("9102",ckCodingQTable[[#This Row],[propPRCs]])&gt;0,FALSE))</f>
        <v>0</v>
      </c>
      <c r="Q714" t="s">
        <v>485</v>
      </c>
      <c r="S714" s="106">
        <f>S713+(ckCodingQTable[[#This Row],[ILN]]&lt;"M")</f>
        <v>403</v>
      </c>
      <c r="T714" s="21" t="s">
        <v>2824</v>
      </c>
      <c r="U714" t="s">
        <v>2727</v>
      </c>
      <c r="V714" s="7" t="str">
        <f>HYPERLINK("https://www.ejacket.nsf.gov/ej/showProposal.do?ID="&amp;ckCodingQTable[[#This Row],[prop_id]],"eJ")</f>
        <v>eJ</v>
      </c>
      <c r="W714" t="s">
        <v>2841</v>
      </c>
      <c r="X714" t="s">
        <v>2727</v>
      </c>
      <c r="Y714" t="s">
        <v>1761</v>
      </c>
      <c r="Z714" t="s">
        <v>5362</v>
      </c>
      <c r="AA714" t="s">
        <v>4100</v>
      </c>
      <c r="AB714" s="109" t="str">
        <f>HYPERLINK("mailto:"&amp;ckCodingQTable[[#This Row],[email]]&amp;"&amp;subject=Your NSF Proposal:  "&amp;ckCodingQTable[[#This Row],[Div]]&amp;" "&amp;ckCodingQTable[[#This Row],[prop_id]], ckCodingQTable[[#This Row],[email]])</f>
        <v>asarwat@fiu.edu</v>
      </c>
      <c r="AC714" s="30">
        <v>43191</v>
      </c>
      <c r="AD714">
        <v>36</v>
      </c>
      <c r="AG714" s="110"/>
      <c r="AI714" s="26"/>
      <c r="AJ714" s="22"/>
      <c r="AN714" s="110"/>
      <c r="AO714" s="110"/>
      <c r="AP714" s="110"/>
      <c r="AQ714" s="110"/>
      <c r="AR714" s="7" t="str">
        <f>HYPERLINK("https://www.ejacket.nsf.gov/ej/showProposal.do?ID="&amp;ckCodingQTable[[#This Row],[prop_id]],"eJ")</f>
        <v>eJ</v>
      </c>
      <c r="AS714" t="s">
        <v>2829</v>
      </c>
      <c r="AT714" t="s">
        <v>5363</v>
      </c>
      <c r="AU714" t="b">
        <f>IF(ckCodingQTable[[#This Row],[ILN]]="N",SUBSTITUTE(AT713," ","")&lt;&gt;SUBSTITUTE(ckCodingQTable[[#This Row],[prop_titl_txt]]," ",""), FALSE)</f>
        <v>0</v>
      </c>
      <c r="AV714">
        <v>0</v>
      </c>
      <c r="AW714" s="13">
        <v>497749</v>
      </c>
      <c r="AX714" s="13">
        <v>497749</v>
      </c>
      <c r="AY714" s="13"/>
      <c r="AZ714" s="13"/>
      <c r="BA714" s="13"/>
      <c r="BB714" s="13"/>
      <c r="BC714">
        <v>6</v>
      </c>
      <c r="BD714">
        <v>6</v>
      </c>
      <c r="BE714">
        <v>3</v>
      </c>
      <c r="BG714">
        <v>1.26</v>
      </c>
      <c r="BH714">
        <v>0</v>
      </c>
      <c r="BI714">
        <v>0</v>
      </c>
      <c r="BJ714">
        <v>0</v>
      </c>
      <c r="BK714">
        <v>0</v>
      </c>
      <c r="BL714" t="s">
        <v>5364</v>
      </c>
    </row>
    <row r="715" spans="1:64" hidden="1" x14ac:dyDescent="0.35">
      <c r="A715" s="30"/>
      <c r="B715" s="30">
        <v>43005.618055555555</v>
      </c>
      <c r="C715" t="s">
        <v>2839</v>
      </c>
      <c r="D715" t="s">
        <v>2840</v>
      </c>
      <c r="E715" t="s">
        <v>462</v>
      </c>
      <c r="F715" t="s">
        <v>2819</v>
      </c>
      <c r="G715" t="s">
        <v>2820</v>
      </c>
      <c r="H715" s="21" t="s">
        <v>2821</v>
      </c>
      <c r="I715" s="85">
        <v>1</v>
      </c>
      <c r="J715" s="85">
        <v>0</v>
      </c>
      <c r="L715" t="s">
        <v>761</v>
      </c>
      <c r="M715" t="s">
        <v>3167</v>
      </c>
      <c r="N715" t="str">
        <f>IF(SUM(ckCodingQTable[[#This Row],[NfmlPIs]:[NnonWhtAsnPIs]])&gt;0,"WMD","")</f>
        <v>WMD</v>
      </c>
      <c r="O715" t="b">
        <f>_xlfn.XOR(IFERROR(MATCH(ckCodingQTable[[#This Row],[st_code]],EpscorTable[],0)&gt;0,FALSE),IFERROR(FIND("9150",ckCodingQTable[[#This Row],[propPRCs]])&gt;0,FALSE))</f>
        <v>0</v>
      </c>
      <c r="P715" s="21" t="b">
        <f>_xlfn.XOR(ckCodingQTable[[#This Row],[wmd]]&lt;&gt;"",IFERROR(FIND("9102",ckCodingQTable[[#This Row],[propPRCs]])&gt;0,FALSE))</f>
        <v>1</v>
      </c>
      <c r="Q715" t="s">
        <v>485</v>
      </c>
      <c r="S715" s="106">
        <f>S714+(ckCodingQTable[[#This Row],[ILN]]&lt;"M")</f>
        <v>403</v>
      </c>
      <c r="T715" s="21" t="s">
        <v>2834</v>
      </c>
      <c r="U715" t="s">
        <v>2727</v>
      </c>
      <c r="V715" s="7" t="str">
        <f>HYPERLINK("https://www.ejacket.nsf.gov/ej/showProposal.do?ID="&amp;ckCodingQTable[[#This Row],[prop_id]],"eJ")</f>
        <v>eJ</v>
      </c>
      <c r="W715" t="s">
        <v>2841</v>
      </c>
      <c r="X715" t="s">
        <v>5365</v>
      </c>
      <c r="Y715" t="s">
        <v>5366</v>
      </c>
      <c r="Z715" t="s">
        <v>5367</v>
      </c>
      <c r="AA715" t="s">
        <v>4203</v>
      </c>
      <c r="AB715" s="109" t="str">
        <f>HYPERLINK("mailto:"&amp;ckCodingQTable[[#This Row],[email]]&amp;"&amp;subject=Your NSF Proposal:  "&amp;ckCodingQTable[[#This Row],[Div]]&amp;" "&amp;ckCodingQTable[[#This Row],[prop_id]], ckCodingQTable[[#This Row],[email]])</f>
        <v>sahni@cise.ufl.edu</v>
      </c>
      <c r="AC715" s="30">
        <v>43191</v>
      </c>
      <c r="AD715">
        <v>36</v>
      </c>
      <c r="AG715" s="110"/>
      <c r="AI715" s="26"/>
      <c r="AJ715" s="22"/>
      <c r="AN715" s="110"/>
      <c r="AO715" s="110"/>
      <c r="AP715" s="110"/>
      <c r="AQ715" s="110"/>
      <c r="AR715" s="7" t="str">
        <f>HYPERLINK("https://www.ejacket.nsf.gov/ej/showProposal.do?ID="&amp;ckCodingQTable[[#This Row],[prop_id]],"eJ")</f>
        <v>eJ</v>
      </c>
      <c r="AS715" t="s">
        <v>2829</v>
      </c>
      <c r="AT715" t="s">
        <v>5363</v>
      </c>
      <c r="AU715" t="b">
        <f>IF(ckCodingQTable[[#This Row],[ILN]]="N",SUBSTITUTE(AT714," ","")&lt;&gt;SUBSTITUTE(ckCodingQTable[[#This Row],[prop_titl_txt]]," ",""), FALSE)</f>
        <v>0</v>
      </c>
      <c r="AV715">
        <v>0</v>
      </c>
      <c r="AW715" s="13">
        <v>490307</v>
      </c>
      <c r="AX715" s="13">
        <v>490307</v>
      </c>
      <c r="AY715" s="13"/>
      <c r="AZ715" s="13"/>
      <c r="BA715" s="13"/>
      <c r="BB715" s="13"/>
      <c r="BC715">
        <v>3</v>
      </c>
      <c r="BD715">
        <v>6</v>
      </c>
      <c r="BE715">
        <v>6</v>
      </c>
      <c r="BH715">
        <v>2</v>
      </c>
      <c r="BI715">
        <v>0</v>
      </c>
      <c r="BJ715">
        <v>0</v>
      </c>
      <c r="BK715">
        <v>0</v>
      </c>
      <c r="BL715" t="s">
        <v>5368</v>
      </c>
    </row>
    <row r="716" spans="1:64" hidden="1" x14ac:dyDescent="0.35">
      <c r="A716" s="30"/>
      <c r="B716" s="30">
        <v>43010.707638888889</v>
      </c>
      <c r="C716" t="s">
        <v>2817</v>
      </c>
      <c r="D716" t="s">
        <v>2818</v>
      </c>
      <c r="E716" t="s">
        <v>476</v>
      </c>
      <c r="F716" t="s">
        <v>2819</v>
      </c>
      <c r="G716" t="s">
        <v>2820</v>
      </c>
      <c r="H716" s="21" t="s">
        <v>2821</v>
      </c>
      <c r="I716" s="85">
        <v>1</v>
      </c>
      <c r="J716" s="85">
        <v>0</v>
      </c>
      <c r="K716" t="s">
        <v>2822</v>
      </c>
      <c r="L716" t="s">
        <v>765</v>
      </c>
      <c r="M716" t="s">
        <v>3115</v>
      </c>
      <c r="N716" t="str">
        <f>IF(SUM(ckCodingQTable[[#This Row],[NfmlPIs]:[NnonWhtAsnPIs]])&gt;0,"WMD","")</f>
        <v>WMD</v>
      </c>
      <c r="O716" t="b">
        <f>_xlfn.XOR(IFERROR(MATCH(ckCodingQTable[[#This Row],[st_code]],EpscorTable[],0)&gt;0,FALSE),IFERROR(FIND("9150",ckCodingQTable[[#This Row],[propPRCs]])&gt;0,FALSE))</f>
        <v>0</v>
      </c>
      <c r="P716" s="21" t="b">
        <f>_xlfn.XOR(ckCodingQTable[[#This Row],[wmd]]&lt;&gt;"",IFERROR(FIND("9102",ckCodingQTable[[#This Row],[propPRCs]])&gt;0,FALSE))</f>
        <v>1</v>
      </c>
      <c r="Q716" t="s">
        <v>3279</v>
      </c>
      <c r="R716" s="22">
        <v>43082.496782407405</v>
      </c>
      <c r="S716" s="106">
        <f>S715+(ckCodingQTable[[#This Row],[ILN]]&lt;"M")</f>
        <v>404</v>
      </c>
      <c r="T716" s="21" t="s">
        <v>2824</v>
      </c>
      <c r="U716" t="s">
        <v>2729</v>
      </c>
      <c r="V716" s="7" t="str">
        <f>HYPERLINK("https://www.ejacket.nsf.gov/ej/showProposal.do?ID="&amp;ckCodingQTable[[#This Row],[prop_id]],"eJ")</f>
        <v>eJ</v>
      </c>
      <c r="W716" t="s">
        <v>2825</v>
      </c>
      <c r="X716" t="s">
        <v>2729</v>
      </c>
      <c r="Y716" t="s">
        <v>2730</v>
      </c>
      <c r="Z716" t="s">
        <v>5369</v>
      </c>
      <c r="AA716" t="s">
        <v>3119</v>
      </c>
      <c r="AB716" s="109" t="str">
        <f>HYPERLINK("mailto:"&amp;ckCodingQTable[[#This Row],[email]]&amp;"&amp;subject=Your NSF Proposal:  "&amp;ckCodingQTable[[#This Row],[Div]]&amp;" "&amp;ckCodingQTable[[#This Row],[prop_id]], ckCodingQTable[[#This Row],[email]])</f>
        <v>kyrozier@iastate.edu</v>
      </c>
      <c r="AC716" s="30">
        <v>43174</v>
      </c>
      <c r="AD716">
        <v>36</v>
      </c>
      <c r="AE716">
        <v>1</v>
      </c>
      <c r="AG716" s="110"/>
      <c r="AH716" t="s">
        <v>5370</v>
      </c>
      <c r="AI716" s="26">
        <v>6.25</v>
      </c>
      <c r="AJ716" s="22">
        <v>43077.497916666667</v>
      </c>
      <c r="AK716" s="21">
        <v>4</v>
      </c>
      <c r="AL716">
        <v>4</v>
      </c>
      <c r="AN716" s="110"/>
      <c r="AO716" s="110"/>
      <c r="AP716" s="110"/>
      <c r="AQ716" s="110"/>
      <c r="AR716" s="7" t="str">
        <f>HYPERLINK("https://www.ejacket.nsf.gov/ej/showProposal.do?ID="&amp;ckCodingQTable[[#This Row],[prop_id]],"eJ")</f>
        <v>eJ</v>
      </c>
      <c r="AS716" t="s">
        <v>2829</v>
      </c>
      <c r="AT716" t="s">
        <v>5371</v>
      </c>
      <c r="AU716" t="b">
        <f>IF(ckCodingQTable[[#This Row],[ILN]]="N",SUBSTITUTE(AT715," ","")&lt;&gt;SUBSTITUTE(ckCodingQTable[[#This Row],[prop_titl_txt]]," ",""), FALSE)</f>
        <v>0</v>
      </c>
      <c r="AV716">
        <v>0</v>
      </c>
      <c r="AW716" s="13">
        <v>572949</v>
      </c>
      <c r="AX716" s="13">
        <v>572949</v>
      </c>
      <c r="AY716" s="13">
        <v>249768</v>
      </c>
      <c r="AZ716" s="13">
        <v>25710</v>
      </c>
      <c r="BA716" s="13"/>
      <c r="BB716" s="13">
        <v>14000</v>
      </c>
      <c r="BC716">
        <v>3</v>
      </c>
      <c r="BD716">
        <v>3</v>
      </c>
      <c r="BE716">
        <v>3</v>
      </c>
      <c r="BH716">
        <v>1</v>
      </c>
      <c r="BI716">
        <v>0</v>
      </c>
      <c r="BJ716">
        <v>0</v>
      </c>
      <c r="BK716">
        <v>0</v>
      </c>
      <c r="BL716" t="s">
        <v>5372</v>
      </c>
    </row>
    <row r="717" spans="1:64" hidden="1" x14ac:dyDescent="0.35">
      <c r="A717" s="30"/>
      <c r="B717" s="30">
        <v>43010.706944444442</v>
      </c>
      <c r="C717" t="s">
        <v>2817</v>
      </c>
      <c r="D717" t="s">
        <v>2818</v>
      </c>
      <c r="E717" t="s">
        <v>476</v>
      </c>
      <c r="F717" t="s">
        <v>2819</v>
      </c>
      <c r="G717" t="s">
        <v>2820</v>
      </c>
      <c r="H717" s="21" t="s">
        <v>2821</v>
      </c>
      <c r="I717" s="85">
        <v>1</v>
      </c>
      <c r="J717" s="85">
        <v>0</v>
      </c>
      <c r="K717" t="s">
        <v>2822</v>
      </c>
      <c r="L717" t="s">
        <v>765</v>
      </c>
      <c r="M717" t="s">
        <v>2823</v>
      </c>
      <c r="N717" t="str">
        <f>IF(SUM(ckCodingQTable[[#This Row],[NfmlPIs]:[NnonWhtAsnPIs]])&gt;0,"WMD","")</f>
        <v/>
      </c>
      <c r="O717" t="b">
        <f>_xlfn.XOR(IFERROR(MATCH(ckCodingQTable[[#This Row],[st_code]],EpscorTable[],0)&gt;0,FALSE),IFERROR(FIND("9150",ckCodingQTable[[#This Row],[propPRCs]])&gt;0,FALSE))</f>
        <v>0</v>
      </c>
      <c r="P717" s="21" t="b">
        <f>_xlfn.XOR(ckCodingQTable[[#This Row],[wmd]]&lt;&gt;"",IFERROR(FIND("9102",ckCodingQTable[[#This Row],[propPRCs]])&gt;0,FALSE))</f>
        <v>0</v>
      </c>
      <c r="Q717" t="s">
        <v>3279</v>
      </c>
      <c r="R717" s="22">
        <v>43082.496782407405</v>
      </c>
      <c r="S717" s="106">
        <f>S716+(ckCodingQTable[[#This Row],[ILN]]&lt;"M")</f>
        <v>404</v>
      </c>
      <c r="T717" s="21" t="s">
        <v>2834</v>
      </c>
      <c r="U717" t="s">
        <v>2729</v>
      </c>
      <c r="V717" s="7" t="str">
        <f>HYPERLINK("https://www.ejacket.nsf.gov/ej/showProposal.do?ID="&amp;ckCodingQTable[[#This Row],[prop_id]],"eJ")</f>
        <v>eJ</v>
      </c>
      <c r="W717" t="s">
        <v>2825</v>
      </c>
      <c r="X717" t="s">
        <v>2738</v>
      </c>
      <c r="Y717" t="s">
        <v>2737</v>
      </c>
      <c r="Z717" t="s">
        <v>5373</v>
      </c>
      <c r="AA717" t="s">
        <v>3081</v>
      </c>
      <c r="AB717" s="109" t="str">
        <f>HYPERLINK("mailto:"&amp;ckCodingQTable[[#This Row],[email]]&amp;"&amp;subject=Your NSF Proposal:  "&amp;ckCodingQTable[[#This Row],[Div]]&amp;" "&amp;ckCodingQTable[[#This Row],[prop_id]], ckCodingQTable[[#This Row],[email]])</f>
        <v>vardi@rice.edu</v>
      </c>
      <c r="AC717" s="30">
        <v>43174</v>
      </c>
      <c r="AD717">
        <v>36</v>
      </c>
      <c r="AG717" s="110"/>
      <c r="AI717" s="26"/>
      <c r="AJ717" s="22"/>
      <c r="AN717" s="110"/>
      <c r="AO717" s="110"/>
      <c r="AP717" s="110"/>
      <c r="AQ717" s="110"/>
      <c r="AR717" s="7" t="str">
        <f>HYPERLINK("https://www.ejacket.nsf.gov/ej/showProposal.do?ID="&amp;ckCodingQTable[[#This Row],[prop_id]],"eJ")</f>
        <v>eJ</v>
      </c>
      <c r="AS717" t="s">
        <v>2829</v>
      </c>
      <c r="AT717" t="s">
        <v>5371</v>
      </c>
      <c r="AU717" t="b">
        <f>IF(ckCodingQTable[[#This Row],[ILN]]="N",SUBSTITUTE(AT716," ","")&lt;&gt;SUBSTITUTE(ckCodingQTable[[#This Row],[prop_titl_txt]]," ",""), FALSE)</f>
        <v>0</v>
      </c>
      <c r="AV717">
        <v>0</v>
      </c>
      <c r="AW717" s="13">
        <v>266148</v>
      </c>
      <c r="AX717" s="13">
        <v>266148</v>
      </c>
      <c r="AY717" s="13"/>
      <c r="AZ717" s="13"/>
      <c r="BA717" s="13"/>
      <c r="BB717" s="13">
        <v>20000</v>
      </c>
      <c r="BC717">
        <v>3</v>
      </c>
      <c r="BD717">
        <v>3</v>
      </c>
      <c r="BE717">
        <v>0.75</v>
      </c>
      <c r="BH717">
        <v>0</v>
      </c>
      <c r="BI717">
        <v>0</v>
      </c>
      <c r="BJ717">
        <v>0</v>
      </c>
      <c r="BK717">
        <v>0</v>
      </c>
      <c r="BL717" t="s">
        <v>5374</v>
      </c>
    </row>
    <row r="718" spans="1:64" hidden="1" x14ac:dyDescent="0.35">
      <c r="A718" s="30"/>
      <c r="B718" s="30">
        <v>43011.439583333333</v>
      </c>
      <c r="C718" t="s">
        <v>2839</v>
      </c>
      <c r="D718" t="s">
        <v>2840</v>
      </c>
      <c r="E718" t="s">
        <v>462</v>
      </c>
      <c r="F718" t="s">
        <v>2819</v>
      </c>
      <c r="G718" t="s">
        <v>2820</v>
      </c>
      <c r="H718" s="21" t="s">
        <v>5375</v>
      </c>
      <c r="I718" s="85">
        <v>0.8</v>
      </c>
      <c r="J718" s="85">
        <v>0.2</v>
      </c>
      <c r="K718" t="s">
        <v>4825</v>
      </c>
      <c r="L718" t="s">
        <v>2743</v>
      </c>
      <c r="M718" t="s">
        <v>3914</v>
      </c>
      <c r="N718" t="str">
        <f>IF(SUM(ckCodingQTable[[#This Row],[NfmlPIs]:[NnonWhtAsnPIs]])&gt;0,"WMD","")</f>
        <v/>
      </c>
      <c r="O718" t="b">
        <f>_xlfn.XOR(IFERROR(MATCH(ckCodingQTable[[#This Row],[st_code]],EpscorTable[],0)&gt;0,FALSE),IFERROR(FIND("9150",ckCodingQTable[[#This Row],[propPRCs]])&gt;0,FALSE))</f>
        <v>0</v>
      </c>
      <c r="P718" s="21" t="b">
        <f>_xlfn.XOR(ckCodingQTable[[#This Row],[wmd]]&lt;&gt;"",IFERROR(FIND("9102",ckCodingQTable[[#This Row],[propPRCs]])&gt;0,FALSE))</f>
        <v>0</v>
      </c>
      <c r="Q718" t="s">
        <v>483</v>
      </c>
      <c r="R718" s="22">
        <v>43083.648645833331</v>
      </c>
      <c r="S718" s="106">
        <f>S717+(ckCodingQTable[[#This Row],[ILN]]&lt;"M")</f>
        <v>405</v>
      </c>
      <c r="T718" s="21" t="s">
        <v>2824</v>
      </c>
      <c r="U718" t="s">
        <v>2741</v>
      </c>
      <c r="V718" s="7" t="str">
        <f>HYPERLINK("https://www.ejacket.nsf.gov/ej/showProposal.do?ID="&amp;ckCodingQTable[[#This Row],[prop_id]],"eJ")</f>
        <v>eJ</v>
      </c>
      <c r="W718" t="s">
        <v>2841</v>
      </c>
      <c r="X718" t="s">
        <v>2741</v>
      </c>
      <c r="Y718" t="s">
        <v>2742</v>
      </c>
      <c r="Z718" t="s">
        <v>5376</v>
      </c>
      <c r="AA718" t="s">
        <v>3918</v>
      </c>
      <c r="AB718" s="109" t="str">
        <f>HYPERLINK("mailto:"&amp;ckCodingQTable[[#This Row],[email]]&amp;"&amp;subject=Your NSF Proposal:  "&amp;ckCodingQTable[[#This Row],[Div]]&amp;" "&amp;ckCodingQTable[[#This Row],[prop_id]], ckCodingQTable[[#This Row],[email]])</f>
        <v>ukarpuzc@umn.edu</v>
      </c>
      <c r="AC718" s="30">
        <v>43040</v>
      </c>
      <c r="AD718">
        <v>10</v>
      </c>
      <c r="AG718" s="110"/>
      <c r="AI718" s="26"/>
      <c r="AJ718" s="22"/>
      <c r="AN718" s="110"/>
      <c r="AO718" s="110"/>
      <c r="AP718" s="110"/>
      <c r="AQ718" s="110"/>
      <c r="AR718" s="7" t="str">
        <f>HYPERLINK("https://www.ejacket.nsf.gov/ej/showProposal.do?ID="&amp;ckCodingQTable[[#This Row],[prop_id]],"eJ")</f>
        <v>eJ</v>
      </c>
      <c r="AS718" t="s">
        <v>2829</v>
      </c>
      <c r="AT718" t="s">
        <v>5377</v>
      </c>
      <c r="AU718" t="b">
        <f>IF(ckCodingQTable[[#This Row],[ILN]]="N",SUBSTITUTE(AT717," ","")&lt;&gt;SUBSTITUTE(ckCodingQTable[[#This Row],[prop_titl_txt]]," ",""), FALSE)</f>
        <v>0</v>
      </c>
      <c r="AV718">
        <v>0</v>
      </c>
      <c r="AW718" s="13">
        <v>18000</v>
      </c>
      <c r="AX718" s="13">
        <v>18000</v>
      </c>
      <c r="AY718" s="13"/>
      <c r="AZ718" s="13"/>
      <c r="BA718" s="13"/>
      <c r="BB718" s="13">
        <v>18000</v>
      </c>
      <c r="BH718">
        <v>0</v>
      </c>
      <c r="BI718">
        <v>0</v>
      </c>
      <c r="BJ718">
        <v>0</v>
      </c>
      <c r="BK718">
        <v>0</v>
      </c>
      <c r="BL718" t="s">
        <v>5378</v>
      </c>
    </row>
    <row r="719" spans="1:64" hidden="1" x14ac:dyDescent="0.35">
      <c r="A719" s="30"/>
      <c r="B719" s="30">
        <v>43011.619444444441</v>
      </c>
      <c r="C719" t="s">
        <v>2839</v>
      </c>
      <c r="D719" t="s">
        <v>2840</v>
      </c>
      <c r="E719" t="s">
        <v>462</v>
      </c>
      <c r="F719" t="s">
        <v>2819</v>
      </c>
      <c r="G719" t="s">
        <v>2820</v>
      </c>
      <c r="H719" s="21" t="s">
        <v>5375</v>
      </c>
      <c r="I719" s="85">
        <v>0.8</v>
      </c>
      <c r="J719" s="85">
        <v>0.2</v>
      </c>
      <c r="K719" t="s">
        <v>4825</v>
      </c>
      <c r="L719" t="s">
        <v>2743</v>
      </c>
      <c r="M719" t="s">
        <v>2907</v>
      </c>
      <c r="N719" t="str">
        <f>IF(SUM(ckCodingQTable[[#This Row],[NfmlPIs]:[NnonWhtAsnPIs]])&gt;0,"WMD","")</f>
        <v/>
      </c>
      <c r="O719" t="b">
        <f>_xlfn.XOR(IFERROR(MATCH(ckCodingQTable[[#This Row],[st_code]],EpscorTable[],0)&gt;0,FALSE),IFERROR(FIND("9150",ckCodingQTable[[#This Row],[propPRCs]])&gt;0,FALSE))</f>
        <v>0</v>
      </c>
      <c r="P719" s="21" t="b">
        <f>_xlfn.XOR(ckCodingQTable[[#This Row],[wmd]]&lt;&gt;"",IFERROR(FIND("9102",ckCodingQTable[[#This Row],[propPRCs]])&gt;0,FALSE))</f>
        <v>0</v>
      </c>
      <c r="Q719" t="s">
        <v>483</v>
      </c>
      <c r="R719" s="22">
        <v>43083.648645833331</v>
      </c>
      <c r="S719" s="106">
        <f>S718+(ckCodingQTable[[#This Row],[ILN]]&lt;"M")</f>
        <v>405</v>
      </c>
      <c r="T719" s="21" t="s">
        <v>2834</v>
      </c>
      <c r="U719" t="s">
        <v>2741</v>
      </c>
      <c r="V719" s="7" t="str">
        <f>HYPERLINK("https://www.ejacket.nsf.gov/ej/showProposal.do?ID="&amp;ckCodingQTable[[#This Row],[prop_id]],"eJ")</f>
        <v>eJ</v>
      </c>
      <c r="W719" t="s">
        <v>2841</v>
      </c>
      <c r="X719" t="s">
        <v>2749</v>
      </c>
      <c r="Y719" t="s">
        <v>2748</v>
      </c>
      <c r="Z719" t="s">
        <v>2847</v>
      </c>
      <c r="AA719" t="s">
        <v>713</v>
      </c>
      <c r="AB719" s="109" t="str">
        <f>HYPERLINK("mailto:"&amp;ckCodingQTable[[#This Row],[email]]&amp;"&amp;subject=Your NSF Proposal:  "&amp;ckCodingQTable[[#This Row],[Div]]&amp;" "&amp;ckCodingQTable[[#This Row],[prop_id]], ckCodingQTable[[#This Row],[email]])</f>
        <v>twenisch@umich.edu</v>
      </c>
      <c r="AC719" s="30">
        <v>43040</v>
      </c>
      <c r="AD719">
        <v>10</v>
      </c>
      <c r="AG719" s="110"/>
      <c r="AI719" s="26"/>
      <c r="AJ719" s="22"/>
      <c r="AN719" s="110"/>
      <c r="AO719" s="110"/>
      <c r="AP719" s="110"/>
      <c r="AQ719" s="110"/>
      <c r="AR719" s="7" t="str">
        <f>HYPERLINK("https://www.ejacket.nsf.gov/ej/showProposal.do?ID="&amp;ckCodingQTable[[#This Row],[prop_id]],"eJ")</f>
        <v>eJ</v>
      </c>
      <c r="AS719" t="s">
        <v>2829</v>
      </c>
      <c r="AT719" t="s">
        <v>5377</v>
      </c>
      <c r="AU719" t="b">
        <f>IF(ckCodingQTable[[#This Row],[ILN]]="N",SUBSTITUTE(AT718," ","")&lt;&gt;SUBSTITUTE(ckCodingQTable[[#This Row],[prop_titl_txt]]," ",""), FALSE)</f>
        <v>0</v>
      </c>
      <c r="AV719">
        <v>0</v>
      </c>
      <c r="AW719" s="13">
        <v>7000</v>
      </c>
      <c r="AX719" s="13">
        <v>7000</v>
      </c>
      <c r="AY719" s="13"/>
      <c r="AZ719" s="13"/>
      <c r="BA719" s="13"/>
      <c r="BB719" s="13">
        <v>6416</v>
      </c>
      <c r="BH719">
        <v>0</v>
      </c>
      <c r="BI719">
        <v>0</v>
      </c>
      <c r="BJ719">
        <v>0</v>
      </c>
      <c r="BK719">
        <v>0</v>
      </c>
      <c r="BL719" t="s">
        <v>5379</v>
      </c>
    </row>
    <row r="720" spans="1:64" hidden="1" x14ac:dyDescent="0.35">
      <c r="A720" s="30"/>
      <c r="B720" s="30">
        <v>43011.542361111111</v>
      </c>
      <c r="C720" t="s">
        <v>2817</v>
      </c>
      <c r="D720" t="s">
        <v>2818</v>
      </c>
      <c r="E720" t="s">
        <v>480</v>
      </c>
      <c r="F720" t="s">
        <v>2819</v>
      </c>
      <c r="G720" t="s">
        <v>2820</v>
      </c>
      <c r="H720" s="21" t="s">
        <v>2821</v>
      </c>
      <c r="I720" s="85">
        <v>0</v>
      </c>
      <c r="J720" s="85">
        <v>0</v>
      </c>
      <c r="K720" t="s">
        <v>2822</v>
      </c>
      <c r="L720" t="s">
        <v>1741</v>
      </c>
      <c r="M720" t="s">
        <v>2823</v>
      </c>
      <c r="N720" t="str">
        <f>IF(SUM(ckCodingQTable[[#This Row],[NfmlPIs]:[NnonWhtAsnPIs]])&gt;0,"WMD","")</f>
        <v/>
      </c>
      <c r="O720" t="b">
        <f>_xlfn.XOR(IFERROR(MATCH(ckCodingQTable[[#This Row],[st_code]],EpscorTable[],0)&gt;0,FALSE),IFERROR(FIND("9150",ckCodingQTable[[#This Row],[propPRCs]])&gt;0,FALSE))</f>
        <v>0</v>
      </c>
      <c r="P720" s="21" t="b">
        <f>_xlfn.XOR(ckCodingQTable[[#This Row],[wmd]]&lt;&gt;"",IFERROR(FIND("9102",ckCodingQTable[[#This Row],[propPRCs]])&gt;0,FALSE))</f>
        <v>0</v>
      </c>
      <c r="S720" s="106">
        <f>S719+(ckCodingQTable[[#This Row],[ILN]]&lt;"M")</f>
        <v>406</v>
      </c>
      <c r="T720" s="21" t="s">
        <v>2863</v>
      </c>
      <c r="U720" t="s">
        <v>2755</v>
      </c>
      <c r="V720" s="7" t="str">
        <f>HYPERLINK("https://www.ejacket.nsf.gov/ej/showProposal.do?ID="&amp;ckCodingQTable[[#This Row],[prop_id]],"eJ")</f>
        <v>eJ</v>
      </c>
      <c r="W720" t="s">
        <v>2825</v>
      </c>
      <c r="X720" t="s">
        <v>2755</v>
      </c>
      <c r="Y720" t="s">
        <v>2756</v>
      </c>
      <c r="Z720" t="s">
        <v>5380</v>
      </c>
      <c r="AA720" t="s">
        <v>3081</v>
      </c>
      <c r="AB720" s="109" t="str">
        <f>HYPERLINK("mailto:"&amp;ckCodingQTable[[#This Row],[email]]&amp;"&amp;subject=Your NSF Proposal:  "&amp;ckCodingQTable[[#This Row],[Div]]&amp;" "&amp;ckCodingQTable[[#This Row],[prop_id]], ckCodingQTable[[#This Row],[email]])</f>
        <v>nakhleh@rice.edu</v>
      </c>
      <c r="AC720" s="30">
        <v>43221</v>
      </c>
      <c r="AD720">
        <v>48</v>
      </c>
      <c r="AG720" s="110"/>
      <c r="AI720" s="26"/>
      <c r="AJ720" s="22"/>
      <c r="AN720" s="110"/>
      <c r="AO720" s="110"/>
      <c r="AP720" s="110"/>
      <c r="AQ720" s="110"/>
      <c r="AR720" s="7" t="str">
        <f>HYPERLINK("https://www.ejacket.nsf.gov/ej/showProposal.do?ID="&amp;ckCodingQTable[[#This Row],[prop_id]],"eJ")</f>
        <v>eJ</v>
      </c>
      <c r="AS720" t="s">
        <v>2881</v>
      </c>
      <c r="AT720" t="s">
        <v>5381</v>
      </c>
      <c r="AU720" t="b">
        <f>IF(ckCodingQTable[[#This Row],[ILN]]="N",SUBSTITUTE(AT719," ","")&lt;&gt;SUBSTITUTE(ckCodingQTable[[#This Row],[prop_titl_txt]]," ",""), FALSE)</f>
        <v>0</v>
      </c>
      <c r="AV720">
        <v>0</v>
      </c>
      <c r="AW720" s="13">
        <v>1199917</v>
      </c>
      <c r="AX720" s="13">
        <v>1199917</v>
      </c>
      <c r="AY720" s="13"/>
      <c r="AZ720" s="13"/>
      <c r="BA720" s="13">
        <v>230100</v>
      </c>
      <c r="BB720" s="13"/>
      <c r="BC720">
        <v>8</v>
      </c>
      <c r="BD720">
        <v>4</v>
      </c>
      <c r="BE720">
        <v>4</v>
      </c>
      <c r="BH720">
        <v>0</v>
      </c>
      <c r="BI720">
        <v>0</v>
      </c>
      <c r="BJ720">
        <v>0</v>
      </c>
      <c r="BK720">
        <v>0</v>
      </c>
      <c r="BL720" t="s">
        <v>5382</v>
      </c>
    </row>
    <row r="721" spans="1:64" hidden="1" x14ac:dyDescent="0.35">
      <c r="A721" s="30"/>
      <c r="B721" s="30">
        <v>43011.6</v>
      </c>
      <c r="C721" t="s">
        <v>2839</v>
      </c>
      <c r="D721" t="s">
        <v>2840</v>
      </c>
      <c r="E721" t="s">
        <v>462</v>
      </c>
      <c r="F721" t="s">
        <v>2819</v>
      </c>
      <c r="G721" t="s">
        <v>2820</v>
      </c>
      <c r="H721" s="21" t="s">
        <v>2821</v>
      </c>
      <c r="I721" s="85">
        <v>1</v>
      </c>
      <c r="J721" s="85">
        <v>0</v>
      </c>
      <c r="L721" t="s">
        <v>761</v>
      </c>
      <c r="M721" t="s">
        <v>2823</v>
      </c>
      <c r="N721" t="str">
        <f>IF(SUM(ckCodingQTable[[#This Row],[NfmlPIs]:[NnonWhtAsnPIs]])&gt;0,"WMD","")</f>
        <v/>
      </c>
      <c r="O721" t="b">
        <f>_xlfn.XOR(IFERROR(MATCH(ckCodingQTable[[#This Row],[st_code]],EpscorTable[],0)&gt;0,FALSE),IFERROR(FIND("9150",ckCodingQTable[[#This Row],[propPRCs]])&gt;0,FALSE))</f>
        <v>0</v>
      </c>
      <c r="P721" s="21" t="b">
        <f>_xlfn.XOR(ckCodingQTable[[#This Row],[wmd]]&lt;&gt;"",IFERROR(FIND("9102",ckCodingQTable[[#This Row],[propPRCs]])&gt;0,FALSE))</f>
        <v>0</v>
      </c>
      <c r="Q721" t="s">
        <v>485</v>
      </c>
      <c r="S721" s="106">
        <f>S720+(ckCodingQTable[[#This Row],[ILN]]&lt;"M")</f>
        <v>407</v>
      </c>
      <c r="T721" s="21" t="s">
        <v>2863</v>
      </c>
      <c r="U721" t="s">
        <v>2758</v>
      </c>
      <c r="V721" s="7" t="str">
        <f>HYPERLINK("https://www.ejacket.nsf.gov/ej/showProposal.do?ID="&amp;ckCodingQTable[[#This Row],[prop_id]],"eJ")</f>
        <v>eJ</v>
      </c>
      <c r="W721" t="s">
        <v>2841</v>
      </c>
      <c r="X721" t="s">
        <v>2758</v>
      </c>
      <c r="Y721" t="s">
        <v>2759</v>
      </c>
      <c r="Z721" t="s">
        <v>3424</v>
      </c>
      <c r="AA721" t="s">
        <v>3081</v>
      </c>
      <c r="AB721" s="109" t="str">
        <f>HYPERLINK("mailto:"&amp;ckCodingQTable[[#This Row],[email]]&amp;"&amp;subject=Your NSF Proposal:  "&amp;ckCodingQTable[[#This Row],[Div]]&amp;" "&amp;ckCodingQTable[[#This Row],[prop_id]], ckCodingQTable[[#This Row],[email]])</f>
        <v>Christopher.m.jermaine@rice.edu</v>
      </c>
      <c r="AC721" s="30">
        <v>43191</v>
      </c>
      <c r="AD721">
        <v>36</v>
      </c>
      <c r="AG721" s="110"/>
      <c r="AI721" s="26"/>
      <c r="AJ721" s="22"/>
      <c r="AK721" s="21">
        <v>1</v>
      </c>
      <c r="AN721" s="110"/>
      <c r="AO721" s="110"/>
      <c r="AP721" s="110"/>
      <c r="AQ721" s="110"/>
      <c r="AR721" s="7" t="str">
        <f>HYPERLINK("https://www.ejacket.nsf.gov/ej/showProposal.do?ID="&amp;ckCodingQTable[[#This Row],[prop_id]],"eJ")</f>
        <v>eJ</v>
      </c>
      <c r="AS721" t="s">
        <v>2829</v>
      </c>
      <c r="AT721" t="s">
        <v>5383</v>
      </c>
      <c r="AU721" t="b">
        <f>IF(ckCodingQTable[[#This Row],[ILN]]="N",SUBSTITUTE(AT720," ","")&lt;&gt;SUBSTITUTE(ckCodingQTable[[#This Row],[prop_titl_txt]]," ",""), FALSE)</f>
        <v>0</v>
      </c>
      <c r="AV721">
        <v>0</v>
      </c>
      <c r="AW721" s="13">
        <v>1182396</v>
      </c>
      <c r="AX721" s="13">
        <v>1182396</v>
      </c>
      <c r="AY721" s="13"/>
      <c r="AZ721" s="13"/>
      <c r="BA721" s="13">
        <v>231818</v>
      </c>
      <c r="BB721" s="13"/>
      <c r="BC721">
        <v>8</v>
      </c>
      <c r="BD721">
        <v>3</v>
      </c>
      <c r="BE721">
        <v>3</v>
      </c>
      <c r="BH721">
        <v>0</v>
      </c>
      <c r="BI721">
        <v>0</v>
      </c>
      <c r="BJ721">
        <v>0</v>
      </c>
      <c r="BK721">
        <v>0</v>
      </c>
      <c r="BL721" t="s">
        <v>5384</v>
      </c>
    </row>
    <row r="722" spans="1:64" x14ac:dyDescent="0.35">
      <c r="A722" s="30"/>
      <c r="B722" s="30">
        <v>43011.757638888892</v>
      </c>
      <c r="C722" t="s">
        <v>5385</v>
      </c>
      <c r="D722" t="s">
        <v>2840</v>
      </c>
      <c r="E722" t="s">
        <v>458</v>
      </c>
      <c r="F722" t="s">
        <v>2819</v>
      </c>
      <c r="G722" t="s">
        <v>2820</v>
      </c>
      <c r="H722" s="21" t="s">
        <v>2821</v>
      </c>
      <c r="I722" s="85">
        <v>0</v>
      </c>
      <c r="J722" s="85">
        <v>0</v>
      </c>
      <c r="L722" t="s">
        <v>2763</v>
      </c>
      <c r="M722" t="s">
        <v>2823</v>
      </c>
      <c r="N722" t="str">
        <f>IF(SUM(ckCodingQTable[[#This Row],[NfmlPIs]:[NnonWhtAsnPIs]])&gt;0,"WMD","")</f>
        <v>WMD</v>
      </c>
      <c r="O722" t="b">
        <f>_xlfn.XOR(IFERROR(MATCH(ckCodingQTable[[#This Row],[st_code]],EpscorTable[],0)&gt;0,FALSE),IFERROR(FIND("9150",ckCodingQTable[[#This Row],[propPRCs]])&gt;0,FALSE))</f>
        <v>0</v>
      </c>
      <c r="P722" s="21" t="b">
        <f>_xlfn.XOR(ckCodingQTable[[#This Row],[wmd]]&lt;&gt;"",IFERROR(FIND("9102",ckCodingQTable[[#This Row],[propPRCs]])&gt;0,FALSE))</f>
        <v>1</v>
      </c>
      <c r="S722" s="106">
        <f>S721+(ckCodingQTable[[#This Row],[ILN]]&lt;"M")</f>
        <v>408</v>
      </c>
      <c r="T722" s="21" t="s">
        <v>2824</v>
      </c>
      <c r="U722" t="s">
        <v>2761</v>
      </c>
      <c r="V722" s="7" t="str">
        <f>HYPERLINK("https://www.ejacket.nsf.gov/ej/showProposal.do?ID="&amp;ckCodingQTable[[#This Row],[prop_id]],"eJ")</f>
        <v>eJ</v>
      </c>
      <c r="W722" t="s">
        <v>2841</v>
      </c>
      <c r="X722" t="s">
        <v>2761</v>
      </c>
      <c r="Y722" t="s">
        <v>2762</v>
      </c>
      <c r="Z722" t="s">
        <v>5386</v>
      </c>
      <c r="AA722" t="s">
        <v>4614</v>
      </c>
      <c r="AB722" s="109" t="str">
        <f>HYPERLINK("mailto:"&amp;ckCodingQTable[[#This Row],[email]]&amp;"&amp;subject=Your NSF Proposal:  "&amp;ckCodingQTable[[#This Row],[Div]]&amp;" "&amp;ckCodingQTable[[#This Row],[prop_id]], ckCodingQTable[[#This Row],[email]])</f>
        <v>stoleru@cse.tamu.edu</v>
      </c>
      <c r="AC722" s="30">
        <v>43016</v>
      </c>
      <c r="AD722">
        <v>12</v>
      </c>
      <c r="AG722" s="110"/>
      <c r="AI722" s="26"/>
      <c r="AJ722" s="22"/>
      <c r="AN722" s="110"/>
      <c r="AO722" s="110"/>
      <c r="AP722" s="110"/>
      <c r="AQ722" s="110"/>
      <c r="AR722" s="7" t="str">
        <f>HYPERLINK("https://www.ejacket.nsf.gov/ej/showProposal.do?ID="&amp;ckCodingQTable[[#This Row],[prop_id]],"eJ")</f>
        <v>eJ</v>
      </c>
      <c r="AS722" t="s">
        <v>2881</v>
      </c>
      <c r="AT722" t="s">
        <v>5387</v>
      </c>
      <c r="AU722" t="b">
        <f>IF(ckCodingQTable[[#This Row],[ILN]]="N",SUBSTITUTE(AT721," ","")&lt;&gt;SUBSTITUTE(ckCodingQTable[[#This Row],[prop_titl_txt]]," ",""), FALSE)</f>
        <v>0</v>
      </c>
      <c r="AV722">
        <v>0</v>
      </c>
      <c r="AW722" s="13">
        <v>98237</v>
      </c>
      <c r="AX722" s="13">
        <v>98237</v>
      </c>
      <c r="AY722" s="13"/>
      <c r="AZ722" s="13">
        <v>17916</v>
      </c>
      <c r="BA722" s="13"/>
      <c r="BB722" s="13"/>
      <c r="BD722">
        <v>3</v>
      </c>
      <c r="BG722">
        <v>1</v>
      </c>
      <c r="BH722">
        <v>2</v>
      </c>
      <c r="BI722">
        <v>0</v>
      </c>
      <c r="BJ722">
        <v>0</v>
      </c>
      <c r="BK722">
        <v>0</v>
      </c>
      <c r="BL722" t="s">
        <v>5388</v>
      </c>
    </row>
    <row r="723" spans="1:64" x14ac:dyDescent="0.35">
      <c r="A723" s="30"/>
      <c r="B723" s="30">
        <v>43011.784722222219</v>
      </c>
      <c r="C723" t="s">
        <v>2839</v>
      </c>
      <c r="D723" t="s">
        <v>2840</v>
      </c>
      <c r="E723" t="s">
        <v>456</v>
      </c>
      <c r="F723" t="s">
        <v>2819</v>
      </c>
      <c r="G723" t="s">
        <v>2820</v>
      </c>
      <c r="H723" s="21" t="s">
        <v>2821</v>
      </c>
      <c r="I723" s="85">
        <v>0</v>
      </c>
      <c r="J723" s="85">
        <v>0</v>
      </c>
      <c r="L723" t="s">
        <v>2763</v>
      </c>
      <c r="M723" t="s">
        <v>3386</v>
      </c>
      <c r="N723" t="str">
        <f>IF(SUM(ckCodingQTable[[#This Row],[NfmlPIs]:[NnonWhtAsnPIs]])&gt;0,"WMD","")</f>
        <v/>
      </c>
      <c r="O723" t="b">
        <f>_xlfn.XOR(IFERROR(MATCH(ckCodingQTable[[#This Row],[st_code]],EpscorTable[],0)&gt;0,FALSE),IFERROR(FIND("9150",ckCodingQTable[[#This Row],[propPRCs]])&gt;0,FALSE))</f>
        <v>0</v>
      </c>
      <c r="P723" s="21" t="b">
        <f>_xlfn.XOR(ckCodingQTable[[#This Row],[wmd]]&lt;&gt;"",IFERROR(FIND("9102",ckCodingQTable[[#This Row],[propPRCs]])&gt;0,FALSE))</f>
        <v>0</v>
      </c>
      <c r="S723" s="106">
        <f>S722+(ckCodingQTable[[#This Row],[ILN]]&lt;"M")</f>
        <v>408</v>
      </c>
      <c r="T723" s="21" t="s">
        <v>2834</v>
      </c>
      <c r="U723" t="s">
        <v>2761</v>
      </c>
      <c r="V723" s="7" t="str">
        <f>HYPERLINK("https://www.ejacket.nsf.gov/ej/showProposal.do?ID="&amp;ckCodingQTable[[#This Row],[prop_id]],"eJ")</f>
        <v>eJ</v>
      </c>
      <c r="W723" t="s">
        <v>2841</v>
      </c>
      <c r="X723" t="s">
        <v>5389</v>
      </c>
      <c r="Y723" t="s">
        <v>5390</v>
      </c>
      <c r="Z723" t="s">
        <v>2908</v>
      </c>
      <c r="AA723" t="s">
        <v>5391</v>
      </c>
      <c r="AB723" s="109" t="str">
        <f>HYPERLINK("mailto:"&amp;ckCodingQTable[[#This Row],[email]]&amp;"&amp;subject=Your NSF Proposal:  "&amp;ckCodingQTable[[#This Row],[Div]]&amp;" "&amp;ckCodingQTable[[#This Row],[prop_id]], ckCodingQTable[[#This Row],[email]])</f>
        <v>chenji@ohio.edu</v>
      </c>
      <c r="AC723" s="30">
        <v>43014</v>
      </c>
      <c r="AD723">
        <v>6</v>
      </c>
      <c r="AG723" s="110"/>
      <c r="AI723" s="26"/>
      <c r="AJ723" s="22"/>
      <c r="AN723" s="110"/>
      <c r="AO723" s="110"/>
      <c r="AP723" s="110"/>
      <c r="AQ723" s="110"/>
      <c r="AR723" s="7" t="str">
        <f>HYPERLINK("https://www.ejacket.nsf.gov/ej/showProposal.do?ID="&amp;ckCodingQTable[[#This Row],[prop_id]],"eJ")</f>
        <v>eJ</v>
      </c>
      <c r="AS723" t="s">
        <v>2881</v>
      </c>
      <c r="AT723" t="s">
        <v>5387</v>
      </c>
      <c r="AU723" t="b">
        <f>IF(ckCodingQTable[[#This Row],[ILN]]="N",SUBSTITUTE(AT722," ","")&lt;&gt;SUBSTITUTE(ckCodingQTable[[#This Row],[prop_titl_txt]]," ",""), FALSE)</f>
        <v>0</v>
      </c>
      <c r="AV723">
        <v>0</v>
      </c>
      <c r="AW723" s="13">
        <v>8359</v>
      </c>
      <c r="AX723" s="13">
        <v>8359</v>
      </c>
      <c r="AY723" s="13"/>
      <c r="AZ723" s="13"/>
      <c r="BA723" s="13"/>
      <c r="BB723" s="13"/>
      <c r="BD723">
        <v>1</v>
      </c>
      <c r="BF723">
        <v>0.25</v>
      </c>
      <c r="BH723">
        <v>0</v>
      </c>
      <c r="BI723">
        <v>0</v>
      </c>
      <c r="BJ723">
        <v>0</v>
      </c>
      <c r="BK723">
        <v>0</v>
      </c>
      <c r="BL723" t="s">
        <v>5392</v>
      </c>
    </row>
    <row r="724" spans="1:64" x14ac:dyDescent="0.35">
      <c r="A724" s="30"/>
      <c r="B724" s="30">
        <v>43012.585416666669</v>
      </c>
      <c r="C724" t="s">
        <v>2839</v>
      </c>
      <c r="D724" t="s">
        <v>2840</v>
      </c>
      <c r="E724" t="s">
        <v>464</v>
      </c>
      <c r="F724" t="s">
        <v>2819</v>
      </c>
      <c r="G724" t="s">
        <v>2820</v>
      </c>
      <c r="H724" s="21" t="s">
        <v>2821</v>
      </c>
      <c r="I724" s="85">
        <v>1</v>
      </c>
      <c r="J724" s="85">
        <v>0</v>
      </c>
      <c r="L724" t="s">
        <v>1119</v>
      </c>
      <c r="M724" t="s">
        <v>3061</v>
      </c>
      <c r="N724" t="str">
        <f>IF(SUM(ckCodingQTable[[#This Row],[NfmlPIs]:[NnonWhtAsnPIs]])&gt;0,"WMD","")</f>
        <v>WMD</v>
      </c>
      <c r="O724" t="b">
        <f>_xlfn.XOR(IFERROR(MATCH(ckCodingQTable[[#This Row],[st_code]],EpscorTable[],0)&gt;0,FALSE),IFERROR(FIND("9150",ckCodingQTable[[#This Row],[propPRCs]])&gt;0,FALSE))</f>
        <v>0</v>
      </c>
      <c r="P724" s="21" t="b">
        <f>_xlfn.XOR(ckCodingQTable[[#This Row],[wmd]]&lt;&gt;"",IFERROR(FIND("9102",ckCodingQTable[[#This Row],[propPRCs]])&gt;0,FALSE))</f>
        <v>0</v>
      </c>
      <c r="Q724" t="s">
        <v>3979</v>
      </c>
      <c r="S724" s="106">
        <f>S723+(ckCodingQTable[[#This Row],[ILN]]&lt;"M")</f>
        <v>409</v>
      </c>
      <c r="T724" s="21" t="s">
        <v>2824</v>
      </c>
      <c r="U724" t="s">
        <v>2765</v>
      </c>
      <c r="V724" s="7" t="str">
        <f>HYPERLINK("https://www.ejacket.nsf.gov/ej/showProposal.do?ID="&amp;ckCodingQTable[[#This Row],[prop_id]],"eJ")</f>
        <v>eJ</v>
      </c>
      <c r="W724" t="s">
        <v>2841</v>
      </c>
      <c r="X724" t="s">
        <v>2765</v>
      </c>
      <c r="Y724" t="s">
        <v>2766</v>
      </c>
      <c r="Z724" t="s">
        <v>5393</v>
      </c>
      <c r="AA724" t="s">
        <v>3284</v>
      </c>
      <c r="AB724" s="109" t="str">
        <f>HYPERLINK("mailto:"&amp;ckCodingQTable[[#This Row],[email]]&amp;"&amp;subject=Your NSF Proposal:  "&amp;ckCodingQTable[[#This Row],[Div]]&amp;" "&amp;ckCodingQTable[[#This Row],[prop_id]], ckCodingQTable[[#This Row],[email]])</f>
        <v>ewz@cc.gatech.edu</v>
      </c>
      <c r="AC724" s="30">
        <v>43282</v>
      </c>
      <c r="AD724">
        <v>36</v>
      </c>
      <c r="AG724" s="110"/>
      <c r="AI724" s="26"/>
      <c r="AJ724" s="22"/>
      <c r="AK724" s="21">
        <v>1</v>
      </c>
      <c r="AN724" s="110"/>
      <c r="AO724" s="110"/>
      <c r="AP724" s="110"/>
      <c r="AQ724" s="110"/>
      <c r="AR724" s="7" t="str">
        <f>HYPERLINK("https://www.ejacket.nsf.gov/ej/showProposal.do?ID="&amp;ckCodingQTable[[#This Row],[prop_id]],"eJ")</f>
        <v>eJ</v>
      </c>
      <c r="AS724" t="s">
        <v>2829</v>
      </c>
      <c r="AT724" t="s">
        <v>5394</v>
      </c>
      <c r="AU724" t="b">
        <f>IF(ckCodingQTable[[#This Row],[ILN]]="N",SUBSTITUTE(AT723," ","")&lt;&gt;SUBSTITUTE(ckCodingQTable[[#This Row],[prop_titl_txt]]," ",""), FALSE)</f>
        <v>0</v>
      </c>
      <c r="AV724">
        <v>0</v>
      </c>
      <c r="AW724" s="13">
        <v>800000</v>
      </c>
      <c r="AX724" s="13">
        <v>800000</v>
      </c>
      <c r="AY724" s="13"/>
      <c r="AZ724" s="13">
        <v>12000</v>
      </c>
      <c r="BA724" s="13"/>
      <c r="BB724" s="13"/>
      <c r="BC724">
        <v>6</v>
      </c>
      <c r="BD724">
        <v>6</v>
      </c>
      <c r="BE724">
        <v>7.2</v>
      </c>
      <c r="BH724">
        <v>1</v>
      </c>
      <c r="BI724">
        <v>0</v>
      </c>
      <c r="BJ724">
        <v>0</v>
      </c>
      <c r="BK724">
        <v>0</v>
      </c>
      <c r="BL724" t="s">
        <v>5395</v>
      </c>
    </row>
    <row r="725" spans="1:64" x14ac:dyDescent="0.35">
      <c r="A725" s="30"/>
      <c r="B725" s="30">
        <v>43012.743750000001</v>
      </c>
      <c r="C725" t="s">
        <v>2839</v>
      </c>
      <c r="D725" t="s">
        <v>2840</v>
      </c>
      <c r="E725" t="s">
        <v>464</v>
      </c>
      <c r="F725" t="s">
        <v>2819</v>
      </c>
      <c r="G725" t="s">
        <v>2820</v>
      </c>
      <c r="H725" s="21" t="s">
        <v>2821</v>
      </c>
      <c r="I725" s="85">
        <v>1</v>
      </c>
      <c r="J725" s="85">
        <v>0</v>
      </c>
      <c r="L725" t="s">
        <v>1119</v>
      </c>
      <c r="M725" t="s">
        <v>2851</v>
      </c>
      <c r="N725" t="str">
        <f>IF(SUM(ckCodingQTable[[#This Row],[NfmlPIs]:[NnonWhtAsnPIs]])&gt;0,"WMD","")</f>
        <v>WMD</v>
      </c>
      <c r="O725" t="b">
        <f>_xlfn.XOR(IFERROR(MATCH(ckCodingQTable[[#This Row],[st_code]],EpscorTable[],0)&gt;0,FALSE),IFERROR(FIND("9150",ckCodingQTable[[#This Row],[propPRCs]])&gt;0,FALSE))</f>
        <v>0</v>
      </c>
      <c r="P725" s="21" t="b">
        <f>_xlfn.XOR(ckCodingQTable[[#This Row],[wmd]]&lt;&gt;"",IFERROR(FIND("9102",ckCodingQTable[[#This Row],[propPRCs]])&gt;0,FALSE))</f>
        <v>0</v>
      </c>
      <c r="Q725" t="s">
        <v>3979</v>
      </c>
      <c r="S725" s="106">
        <f>S724+(ckCodingQTable[[#This Row],[ILN]]&lt;"M")</f>
        <v>409</v>
      </c>
      <c r="T725" s="21" t="s">
        <v>2834</v>
      </c>
      <c r="U725" t="s">
        <v>2765</v>
      </c>
      <c r="V725" s="7" t="str">
        <f>HYPERLINK("https://www.ejacket.nsf.gov/ej/showProposal.do?ID="&amp;ckCodingQTable[[#This Row],[prop_id]],"eJ")</f>
        <v>eJ</v>
      </c>
      <c r="W725" t="s">
        <v>2841</v>
      </c>
      <c r="X725" t="s">
        <v>5396</v>
      </c>
      <c r="Y725" t="s">
        <v>938</v>
      </c>
      <c r="Z725" t="s">
        <v>3025</v>
      </c>
      <c r="AA725" t="s">
        <v>2853</v>
      </c>
      <c r="AB725" s="109" t="str">
        <f>HYPERLINK("mailto:"&amp;ckCodingQTable[[#This Row],[email]]&amp;"&amp;subject=Your NSF Proposal:  "&amp;ckCodingQTable[[#This Row],[Div]]&amp;" "&amp;ckCodingQTable[[#This Row],[prop_id]], ckCodingQTable[[#This Row],[email]])</f>
        <v>ebelding@cs.ucsb.edu</v>
      </c>
      <c r="AC725" s="30">
        <v>43282</v>
      </c>
      <c r="AD725">
        <v>36</v>
      </c>
      <c r="AG725" s="110"/>
      <c r="AI725" s="26"/>
      <c r="AJ725" s="22"/>
      <c r="AN725" s="110"/>
      <c r="AO725" s="110"/>
      <c r="AP725" s="110"/>
      <c r="AQ725" s="110"/>
      <c r="AR725" s="7" t="str">
        <f>HYPERLINK("https://www.ejacket.nsf.gov/ej/showProposal.do?ID="&amp;ckCodingQTable[[#This Row],[prop_id]],"eJ")</f>
        <v>eJ</v>
      </c>
      <c r="AS725" t="s">
        <v>2829</v>
      </c>
      <c r="AT725" t="s">
        <v>5394</v>
      </c>
      <c r="AU725" t="b">
        <f>IF(ckCodingQTable[[#This Row],[ILN]]="N",SUBSTITUTE(AT724," ","")&lt;&gt;SUBSTITUTE(ckCodingQTable[[#This Row],[prop_titl_txt]]," ",""), FALSE)</f>
        <v>0</v>
      </c>
      <c r="AV725">
        <v>0</v>
      </c>
      <c r="AW725" s="13">
        <v>399553</v>
      </c>
      <c r="AX725" s="13">
        <v>399553</v>
      </c>
      <c r="AY725" s="13"/>
      <c r="AZ725" s="13"/>
      <c r="BA725" s="13"/>
      <c r="BB725" s="13"/>
      <c r="BC725">
        <v>3</v>
      </c>
      <c r="BD725">
        <v>3</v>
      </c>
      <c r="BE725">
        <v>3</v>
      </c>
      <c r="BH725">
        <v>2</v>
      </c>
      <c r="BI725">
        <v>0</v>
      </c>
      <c r="BJ725">
        <v>0</v>
      </c>
      <c r="BK725">
        <v>0</v>
      </c>
      <c r="BL725" t="s">
        <v>3027</v>
      </c>
    </row>
    <row r="726" spans="1:64" x14ac:dyDescent="0.35">
      <c r="A726" s="30"/>
      <c r="B726" s="30">
        <v>43012.667361111111</v>
      </c>
      <c r="C726" t="s">
        <v>2868</v>
      </c>
      <c r="D726" t="s">
        <v>2869</v>
      </c>
      <c r="E726" t="s">
        <v>468</v>
      </c>
      <c r="F726" t="s">
        <v>2819</v>
      </c>
      <c r="G726" t="s">
        <v>2820</v>
      </c>
      <c r="H726" s="21" t="s">
        <v>2821</v>
      </c>
      <c r="I726" s="85">
        <v>0</v>
      </c>
      <c r="J726" s="85">
        <v>0</v>
      </c>
      <c r="L726" t="s">
        <v>807</v>
      </c>
      <c r="M726" t="s">
        <v>3167</v>
      </c>
      <c r="N726" t="str">
        <f>IF(SUM(ckCodingQTable[[#This Row],[NfmlPIs]:[NnonWhtAsnPIs]])&gt;0,"WMD","")</f>
        <v>WMD</v>
      </c>
      <c r="O726" t="b">
        <f>_xlfn.XOR(IFERROR(MATCH(ckCodingQTable[[#This Row],[st_code]],EpscorTable[],0)&gt;0,FALSE),IFERROR(FIND("9150",ckCodingQTable[[#This Row],[propPRCs]])&gt;0,FALSE))</f>
        <v>0</v>
      </c>
      <c r="P726" s="21" t="b">
        <f>_xlfn.XOR(ckCodingQTable[[#This Row],[wmd]]&lt;&gt;"",IFERROR(FIND("9102",ckCodingQTable[[#This Row],[propPRCs]])&gt;0,FALSE))</f>
        <v>1</v>
      </c>
      <c r="S726" s="106">
        <f>S725+(ckCodingQTable[[#This Row],[ILN]]&lt;"M")</f>
        <v>410</v>
      </c>
      <c r="T726" s="21" t="s">
        <v>2824</v>
      </c>
      <c r="U726" t="s">
        <v>2768</v>
      </c>
      <c r="V726" s="7" t="str">
        <f>HYPERLINK("https://www.ejacket.nsf.gov/ej/showProposal.do?ID="&amp;ckCodingQTable[[#This Row],[prop_id]],"eJ")</f>
        <v>eJ</v>
      </c>
      <c r="W726" t="s">
        <v>2871</v>
      </c>
      <c r="X726" t="s">
        <v>2768</v>
      </c>
      <c r="Y726" t="s">
        <v>2769</v>
      </c>
      <c r="Z726" t="s">
        <v>3694</v>
      </c>
      <c r="AA726" t="s">
        <v>671</v>
      </c>
      <c r="AB726" s="109" t="str">
        <f>HYPERLINK("mailto:"&amp;ckCodingQTable[[#This Row],[email]]&amp;"&amp;subject=Your NSF Proposal:  "&amp;ckCodingQTable[[#This Row],[Div]]&amp;" "&amp;ckCodingQTable[[#This Row],[prop_id]], ckCodingQTable[[#This Row],[email]])</f>
        <v>welch@ucf.edu</v>
      </c>
      <c r="AC726" s="30">
        <v>43252</v>
      </c>
      <c r="AD726">
        <v>36</v>
      </c>
      <c r="AG726" s="110"/>
      <c r="AI726" s="26"/>
      <c r="AJ726" s="22"/>
      <c r="AN726" s="110"/>
      <c r="AO726" s="110"/>
      <c r="AP726" s="110"/>
      <c r="AQ726" s="110"/>
      <c r="AR726" s="7" t="str">
        <f>HYPERLINK("https://www.ejacket.nsf.gov/ej/showProposal.do?ID="&amp;ckCodingQTable[[#This Row],[prop_id]],"eJ")</f>
        <v>eJ</v>
      </c>
      <c r="AS726" t="s">
        <v>2829</v>
      </c>
      <c r="AT726" t="s">
        <v>5397</v>
      </c>
      <c r="AU726" t="b">
        <f>IF(ckCodingQTable[[#This Row],[ILN]]="N",SUBSTITUTE(AT725," ","")&lt;&gt;SUBSTITUTE(ckCodingQTable[[#This Row],[prop_titl_txt]]," ",""), FALSE)</f>
        <v>0</v>
      </c>
      <c r="AV726">
        <v>0</v>
      </c>
      <c r="AW726" s="13">
        <v>674264</v>
      </c>
      <c r="AX726" s="13">
        <v>674264</v>
      </c>
      <c r="AY726" s="13"/>
      <c r="AZ726" s="13">
        <v>14796</v>
      </c>
      <c r="BA726" s="13"/>
      <c r="BB726" s="13"/>
      <c r="BC726">
        <v>9</v>
      </c>
      <c r="BD726">
        <v>12</v>
      </c>
      <c r="BG726">
        <v>10.5</v>
      </c>
      <c r="BH726">
        <v>2</v>
      </c>
      <c r="BI726">
        <v>0</v>
      </c>
      <c r="BJ726">
        <v>0</v>
      </c>
      <c r="BK726">
        <v>0</v>
      </c>
      <c r="BL726" t="s">
        <v>5398</v>
      </c>
    </row>
    <row r="727" spans="1:64" x14ac:dyDescent="0.35">
      <c r="A727" s="30"/>
      <c r="B727" s="30">
        <v>43012.558333333334</v>
      </c>
      <c r="C727" t="s">
        <v>2868</v>
      </c>
      <c r="D727" t="s">
        <v>2869</v>
      </c>
      <c r="E727" t="s">
        <v>468</v>
      </c>
      <c r="F727" t="s">
        <v>2819</v>
      </c>
      <c r="G727" t="s">
        <v>2820</v>
      </c>
      <c r="H727" s="21" t="s">
        <v>2821</v>
      </c>
      <c r="I727" s="85">
        <v>0</v>
      </c>
      <c r="J727" s="85">
        <v>0</v>
      </c>
      <c r="L727" t="s">
        <v>807</v>
      </c>
      <c r="M727" t="s">
        <v>2851</v>
      </c>
      <c r="N727" t="str">
        <f>IF(SUM(ckCodingQTable[[#This Row],[NfmlPIs]:[NnonWhtAsnPIs]])&gt;0,"WMD","")</f>
        <v/>
      </c>
      <c r="O727" t="b">
        <f>_xlfn.XOR(IFERROR(MATCH(ckCodingQTable[[#This Row],[st_code]],EpscorTable[],0)&gt;0,FALSE),IFERROR(FIND("9150",ckCodingQTable[[#This Row],[propPRCs]])&gt;0,FALSE))</f>
        <v>0</v>
      </c>
      <c r="P727" s="21" t="b">
        <f>_xlfn.XOR(ckCodingQTable[[#This Row],[wmd]]&lt;&gt;"",IFERROR(FIND("9102",ckCodingQTable[[#This Row],[propPRCs]])&gt;0,FALSE))</f>
        <v>0</v>
      </c>
      <c r="S727" s="106">
        <f>S726+(ckCodingQTable[[#This Row],[ILN]]&lt;"M")</f>
        <v>410</v>
      </c>
      <c r="T727" s="21" t="s">
        <v>2834</v>
      </c>
      <c r="U727" t="s">
        <v>2768</v>
      </c>
      <c r="V727" s="7" t="str">
        <f>HYPERLINK("https://www.ejacket.nsf.gov/ej/showProposal.do?ID="&amp;ckCodingQTable[[#This Row],[prop_id]],"eJ")</f>
        <v>eJ</v>
      </c>
      <c r="W727" t="s">
        <v>2871</v>
      </c>
      <c r="X727" t="s">
        <v>5399</v>
      </c>
      <c r="Y727" t="s">
        <v>5400</v>
      </c>
      <c r="Z727" t="s">
        <v>3109</v>
      </c>
      <c r="AA727" t="s">
        <v>641</v>
      </c>
      <c r="AB727" s="109" t="str">
        <f>HYPERLINK("mailto:"&amp;ckCodingQTable[[#This Row],[email]]&amp;"&amp;subject=Your NSF Proposal:  "&amp;ckCodingQTable[[#This Row],[Div]]&amp;" "&amp;ckCodingQTable[[#This Row],[prop_id]], ckCodingQTable[[#This Row],[email]])</f>
        <v>bailenso@stanford.edu</v>
      </c>
      <c r="AC727" s="30">
        <v>43252</v>
      </c>
      <c r="AD727">
        <v>36</v>
      </c>
      <c r="AG727" s="110"/>
      <c r="AI727" s="26"/>
      <c r="AJ727" s="22"/>
      <c r="AN727" s="110"/>
      <c r="AO727" s="110"/>
      <c r="AP727" s="110"/>
      <c r="AQ727" s="110"/>
      <c r="AR727" s="7" t="str">
        <f>HYPERLINK("https://www.ejacket.nsf.gov/ej/showProposal.do?ID="&amp;ckCodingQTable[[#This Row],[prop_id]],"eJ")</f>
        <v>eJ</v>
      </c>
      <c r="AS727" t="s">
        <v>2829</v>
      </c>
      <c r="AT727" t="s">
        <v>5401</v>
      </c>
      <c r="AU727" t="b">
        <f>IF(ckCodingQTable[[#This Row],[ILN]]="N",SUBSTITUTE(AT726," ","")&lt;&gt;SUBSTITUTE(ckCodingQTable[[#This Row],[prop_titl_txt]]," ",""), FALSE)</f>
        <v>1</v>
      </c>
      <c r="AV727">
        <v>0</v>
      </c>
      <c r="AW727" s="13">
        <v>262727</v>
      </c>
      <c r="AX727" s="13">
        <v>262727</v>
      </c>
      <c r="AY727" s="13"/>
      <c r="AZ727" s="13"/>
      <c r="BA727" s="13"/>
      <c r="BB727" s="13">
        <v>26443</v>
      </c>
      <c r="BC727">
        <v>3</v>
      </c>
      <c r="BD727">
        <v>3</v>
      </c>
      <c r="BE727">
        <v>3</v>
      </c>
      <c r="BH727">
        <v>0</v>
      </c>
      <c r="BI727">
        <v>0</v>
      </c>
      <c r="BJ727">
        <v>0</v>
      </c>
      <c r="BK727">
        <v>0</v>
      </c>
      <c r="BL727" t="s">
        <v>5402</v>
      </c>
    </row>
    <row r="728" spans="1:64" x14ac:dyDescent="0.35">
      <c r="A728" s="30"/>
      <c r="B728" s="30">
        <v>43012.63958333333</v>
      </c>
      <c r="C728" t="s">
        <v>2868</v>
      </c>
      <c r="D728" t="s">
        <v>2869</v>
      </c>
      <c r="E728" t="s">
        <v>468</v>
      </c>
      <c r="F728" t="s">
        <v>2819</v>
      </c>
      <c r="G728" t="s">
        <v>2820</v>
      </c>
      <c r="H728" s="21" t="s">
        <v>2821</v>
      </c>
      <c r="I728" s="85">
        <v>0</v>
      </c>
      <c r="J728" s="85">
        <v>0</v>
      </c>
      <c r="L728" t="s">
        <v>807</v>
      </c>
      <c r="M728" t="s">
        <v>3167</v>
      </c>
      <c r="N728" t="str">
        <f>IF(SUM(ckCodingQTable[[#This Row],[NfmlPIs]:[NnonWhtAsnPIs]])&gt;0,"WMD","")</f>
        <v/>
      </c>
      <c r="O728" t="b">
        <f>_xlfn.XOR(IFERROR(MATCH(ckCodingQTable[[#This Row],[st_code]],EpscorTable[],0)&gt;0,FALSE),IFERROR(FIND("9150",ckCodingQTable[[#This Row],[propPRCs]])&gt;0,FALSE))</f>
        <v>0</v>
      </c>
      <c r="P728" s="21" t="b">
        <f>_xlfn.XOR(ckCodingQTable[[#This Row],[wmd]]&lt;&gt;"",IFERROR(FIND("9102",ckCodingQTable[[#This Row],[propPRCs]])&gt;0,FALSE))</f>
        <v>0</v>
      </c>
      <c r="S728" s="106">
        <f>S727+(ckCodingQTable[[#This Row],[ILN]]&lt;"M")</f>
        <v>410</v>
      </c>
      <c r="T728" s="21" t="s">
        <v>2834</v>
      </c>
      <c r="U728" t="s">
        <v>2768</v>
      </c>
      <c r="V728" s="7" t="str">
        <f>HYPERLINK("https://www.ejacket.nsf.gov/ej/showProposal.do?ID="&amp;ckCodingQTable[[#This Row],[prop_id]],"eJ")</f>
        <v>eJ</v>
      </c>
      <c r="W728" t="s">
        <v>2871</v>
      </c>
      <c r="X728" t="s">
        <v>5403</v>
      </c>
      <c r="Y728" t="s">
        <v>5404</v>
      </c>
      <c r="Z728" t="s">
        <v>5405</v>
      </c>
      <c r="AA728" t="s">
        <v>4203</v>
      </c>
      <c r="AB728" s="109" t="str">
        <f>HYPERLINK("mailto:"&amp;ckCodingQTable[[#This Row],[email]]&amp;"&amp;subject=Your NSF Proposal:  "&amp;ckCodingQTable[[#This Row],[Div]]&amp;" "&amp;ckCodingQTable[[#This Row],[prop_id]], ckCodingQTable[[#This Row],[email]])</f>
        <v>lok@cise.ufl.edu</v>
      </c>
      <c r="AC728" s="30">
        <v>43252</v>
      </c>
      <c r="AD728">
        <v>36</v>
      </c>
      <c r="AG728" s="110"/>
      <c r="AI728" s="26"/>
      <c r="AJ728" s="22"/>
      <c r="AN728" s="110"/>
      <c r="AO728" s="110"/>
      <c r="AP728" s="110"/>
      <c r="AQ728" s="110"/>
      <c r="AR728" s="7" t="str">
        <f>HYPERLINK("https://www.ejacket.nsf.gov/ej/showProposal.do?ID="&amp;ckCodingQTable[[#This Row],[prop_id]],"eJ")</f>
        <v>eJ</v>
      </c>
      <c r="AS728" t="s">
        <v>2829</v>
      </c>
      <c r="AT728" t="s">
        <v>5397</v>
      </c>
      <c r="AU728" t="b">
        <f>IF(ckCodingQTable[[#This Row],[ILN]]="N",SUBSTITUTE(AT727," ","")&lt;&gt;SUBSTITUTE(ckCodingQTable[[#This Row],[prop_titl_txt]]," ",""), FALSE)</f>
        <v>1</v>
      </c>
      <c r="AV728">
        <v>0</v>
      </c>
      <c r="AW728" s="13">
        <v>262726</v>
      </c>
      <c r="AX728" s="13">
        <v>262726</v>
      </c>
      <c r="AY728" s="13"/>
      <c r="AZ728" s="13"/>
      <c r="BA728" s="13"/>
      <c r="BB728" s="13"/>
      <c r="BC728">
        <v>3</v>
      </c>
      <c r="BD728">
        <v>3</v>
      </c>
      <c r="BG728">
        <v>3</v>
      </c>
      <c r="BH728">
        <v>0</v>
      </c>
      <c r="BI728">
        <v>0</v>
      </c>
      <c r="BJ728">
        <v>0</v>
      </c>
      <c r="BK728">
        <v>0</v>
      </c>
      <c r="BL728" t="s">
        <v>5406</v>
      </c>
    </row>
    <row r="729" spans="1:64" x14ac:dyDescent="0.35">
      <c r="A729" s="30"/>
      <c r="B729" s="30">
        <v>43012.668055555558</v>
      </c>
      <c r="C729" t="s">
        <v>2839</v>
      </c>
      <c r="D729" t="s">
        <v>2840</v>
      </c>
      <c r="E729" t="s">
        <v>464</v>
      </c>
      <c r="F729" t="s">
        <v>2819</v>
      </c>
      <c r="G729" t="s">
        <v>2820</v>
      </c>
      <c r="H729" s="21" t="s">
        <v>2821</v>
      </c>
      <c r="I729" s="85">
        <v>0</v>
      </c>
      <c r="J729" s="85">
        <v>0</v>
      </c>
      <c r="L729" t="s">
        <v>1119</v>
      </c>
      <c r="M729" t="s">
        <v>3167</v>
      </c>
      <c r="N729" t="str">
        <f>IF(SUM(ckCodingQTable[[#This Row],[NfmlPIs]:[NnonWhtAsnPIs]])&gt;0,"WMD","")</f>
        <v/>
      </c>
      <c r="O729" t="b">
        <f>_xlfn.XOR(IFERROR(MATCH(ckCodingQTable[[#This Row],[st_code]],EpscorTable[],0)&gt;0,FALSE),IFERROR(FIND("9150",ckCodingQTable[[#This Row],[propPRCs]])&gt;0,FALSE))</f>
        <v>0</v>
      </c>
      <c r="P729" s="21" t="b">
        <f>_xlfn.XOR(ckCodingQTable[[#This Row],[wmd]]&lt;&gt;"",IFERROR(FIND("9102",ckCodingQTable[[#This Row],[propPRCs]])&gt;0,FALSE))</f>
        <v>0</v>
      </c>
      <c r="S729" s="106">
        <f>S728+(ckCodingQTable[[#This Row],[ILN]]&lt;"M")</f>
        <v>411</v>
      </c>
      <c r="T729" s="21" t="s">
        <v>2824</v>
      </c>
      <c r="U729" t="s">
        <v>2771</v>
      </c>
      <c r="V729" s="7" t="str">
        <f>HYPERLINK("https://www.ejacket.nsf.gov/ej/showProposal.do?ID="&amp;ckCodingQTable[[#This Row],[prop_id]],"eJ")</f>
        <v>eJ</v>
      </c>
      <c r="W729" t="s">
        <v>2841</v>
      </c>
      <c r="X729" t="s">
        <v>2771</v>
      </c>
      <c r="Y729" t="s">
        <v>2772</v>
      </c>
      <c r="Z729" t="s">
        <v>5407</v>
      </c>
      <c r="AA729" t="s">
        <v>4203</v>
      </c>
      <c r="AB729" s="109" t="str">
        <f>HYPERLINK("mailto:"&amp;ckCodingQTable[[#This Row],[email]]&amp;"&amp;subject=Your NSF Proposal:  "&amp;ckCodingQTable[[#This Row],[Div]]&amp;" "&amp;ckCodingQTable[[#This Row],[prop_id]], ckCodingQTable[[#This Row],[email]])</f>
        <v>fang@ece.ufl.edu</v>
      </c>
      <c r="AC729" s="30">
        <v>43282</v>
      </c>
      <c r="AD729">
        <v>48</v>
      </c>
      <c r="AG729" s="110"/>
      <c r="AI729" s="26"/>
      <c r="AJ729" s="22"/>
      <c r="AN729" s="110"/>
      <c r="AO729" s="110"/>
      <c r="AP729" s="110"/>
      <c r="AQ729" s="110"/>
      <c r="AR729" s="7" t="str">
        <f>HYPERLINK("https://www.ejacket.nsf.gov/ej/showProposal.do?ID="&amp;ckCodingQTable[[#This Row],[prop_id]],"eJ")</f>
        <v>eJ</v>
      </c>
      <c r="AS729" t="s">
        <v>2829</v>
      </c>
      <c r="AT729" t="s">
        <v>5408</v>
      </c>
      <c r="AU729" t="b">
        <f>IF(ckCodingQTable[[#This Row],[ILN]]="N",SUBSTITUTE(AT728," ","")&lt;&gt;SUBSTITUTE(ckCodingQTable[[#This Row],[prop_titl_txt]]," ",""), FALSE)</f>
        <v>0</v>
      </c>
      <c r="AV729">
        <v>0</v>
      </c>
      <c r="AW729" s="13">
        <v>500000</v>
      </c>
      <c r="AX729" s="13">
        <v>500000</v>
      </c>
      <c r="AY729" s="13"/>
      <c r="AZ729" s="13">
        <v>9000</v>
      </c>
      <c r="BA729" s="13"/>
      <c r="BB729" s="13"/>
      <c r="BC729">
        <v>5</v>
      </c>
      <c r="BD729">
        <v>4</v>
      </c>
      <c r="BG729">
        <v>4</v>
      </c>
      <c r="BH729">
        <v>0</v>
      </c>
      <c r="BI729">
        <v>0</v>
      </c>
      <c r="BJ729">
        <v>0</v>
      </c>
      <c r="BK729">
        <v>0</v>
      </c>
      <c r="BL729" t="s">
        <v>5409</v>
      </c>
    </row>
    <row r="730" spans="1:64" x14ac:dyDescent="0.35">
      <c r="A730" s="30"/>
      <c r="B730" s="30">
        <v>43005.582638888889</v>
      </c>
      <c r="C730" t="s">
        <v>2839</v>
      </c>
      <c r="D730" t="s">
        <v>2840</v>
      </c>
      <c r="E730" t="s">
        <v>464</v>
      </c>
      <c r="F730" t="s">
        <v>2819</v>
      </c>
      <c r="G730" t="s">
        <v>2820</v>
      </c>
      <c r="H730" s="21" t="s">
        <v>2821</v>
      </c>
      <c r="I730" s="85">
        <v>0</v>
      </c>
      <c r="J730" s="85">
        <v>0</v>
      </c>
      <c r="L730" t="s">
        <v>1119</v>
      </c>
      <c r="M730" t="s">
        <v>3386</v>
      </c>
      <c r="N730" t="str">
        <f>IF(SUM(ckCodingQTable[[#This Row],[NfmlPIs]:[NnonWhtAsnPIs]])&gt;0,"WMD","")</f>
        <v/>
      </c>
      <c r="O730" t="b">
        <f>_xlfn.XOR(IFERROR(MATCH(ckCodingQTable[[#This Row],[st_code]],EpscorTable[],0)&gt;0,FALSE),IFERROR(FIND("9150",ckCodingQTable[[#This Row],[propPRCs]])&gt;0,FALSE))</f>
        <v>0</v>
      </c>
      <c r="P730" s="21" t="b">
        <f>_xlfn.XOR(ckCodingQTable[[#This Row],[wmd]]&lt;&gt;"",IFERROR(FIND("9102",ckCodingQTable[[#This Row],[propPRCs]])&gt;0,FALSE))</f>
        <v>0</v>
      </c>
      <c r="Q730" t="s">
        <v>485</v>
      </c>
      <c r="S730" s="106">
        <f>S729+(ckCodingQTable[[#This Row],[ILN]]&lt;"M")</f>
        <v>411</v>
      </c>
      <c r="T730" s="21" t="s">
        <v>2834</v>
      </c>
      <c r="U730" t="s">
        <v>2771</v>
      </c>
      <c r="V730" s="7" t="str">
        <f>HYPERLINK("https://www.ejacket.nsf.gov/ej/showProposal.do?ID="&amp;ckCodingQTable[[#This Row],[prop_id]],"eJ")</f>
        <v>eJ</v>
      </c>
      <c r="W730" t="s">
        <v>2841</v>
      </c>
      <c r="X730" t="s">
        <v>5410</v>
      </c>
      <c r="Y730" t="s">
        <v>803</v>
      </c>
      <c r="Z730" t="s">
        <v>2808</v>
      </c>
      <c r="AA730" t="s">
        <v>545</v>
      </c>
      <c r="AB730" s="109" t="str">
        <f>HYPERLINK("mailto:"&amp;ckCodingQTable[[#This Row],[email]]&amp;"&amp;subject=Your NSF Proposal:  "&amp;ckCodingQTable[[#This Row],[Div]]&amp;" "&amp;ckCodingQTable[[#This Row],[prop_id]], ckCodingQTable[[#This Row],[email]])</f>
        <v>lipan@case.edu</v>
      </c>
      <c r="AC730" s="30">
        <v>43282</v>
      </c>
      <c r="AD730">
        <v>48</v>
      </c>
      <c r="AG730" s="110"/>
      <c r="AI730" s="26"/>
      <c r="AJ730" s="22"/>
      <c r="AN730" s="110"/>
      <c r="AO730" s="110"/>
      <c r="AP730" s="110"/>
      <c r="AQ730" s="110"/>
      <c r="AR730" s="7" t="str">
        <f>HYPERLINK("https://www.ejacket.nsf.gov/ej/showProposal.do?ID="&amp;ckCodingQTable[[#This Row],[prop_id]],"eJ")</f>
        <v>eJ</v>
      </c>
      <c r="AS730" t="s">
        <v>2829</v>
      </c>
      <c r="AT730" t="s">
        <v>5408</v>
      </c>
      <c r="AU730" t="b">
        <f>IF(ckCodingQTable[[#This Row],[ILN]]="N",SUBSTITUTE(AT729," ","")&lt;&gt;SUBSTITUTE(ckCodingQTable[[#This Row],[prop_titl_txt]]," ",""), FALSE)</f>
        <v>0</v>
      </c>
      <c r="AV730">
        <v>0</v>
      </c>
      <c r="AW730" s="13">
        <v>400000</v>
      </c>
      <c r="AX730" s="13">
        <v>400000</v>
      </c>
      <c r="AY730" s="13"/>
      <c r="AZ730" s="13"/>
      <c r="BA730" s="13"/>
      <c r="BB730" s="13"/>
      <c r="BC730">
        <v>4</v>
      </c>
      <c r="BD730">
        <v>4</v>
      </c>
      <c r="BE730">
        <v>5.5</v>
      </c>
      <c r="BH730">
        <v>0</v>
      </c>
      <c r="BI730">
        <v>0</v>
      </c>
      <c r="BJ730">
        <v>0</v>
      </c>
      <c r="BK730">
        <v>0</v>
      </c>
      <c r="BL730" t="s">
        <v>5411</v>
      </c>
    </row>
    <row r="731" spans="1:64" x14ac:dyDescent="0.35">
      <c r="A731" s="30"/>
      <c r="B731" s="30">
        <v>43005.630555555559</v>
      </c>
      <c r="C731" t="s">
        <v>2839</v>
      </c>
      <c r="D731" t="s">
        <v>2840</v>
      </c>
      <c r="E731" t="s">
        <v>464</v>
      </c>
      <c r="F731" t="s">
        <v>2819</v>
      </c>
      <c r="G731" t="s">
        <v>2820</v>
      </c>
      <c r="H731" s="21" t="s">
        <v>2821</v>
      </c>
      <c r="I731" s="85">
        <v>0</v>
      </c>
      <c r="J731" s="85">
        <v>0</v>
      </c>
      <c r="L731" t="s">
        <v>1119</v>
      </c>
      <c r="M731" t="s">
        <v>113</v>
      </c>
      <c r="N731" t="str">
        <f>IF(SUM(ckCodingQTable[[#This Row],[NfmlPIs]:[NnonWhtAsnPIs]])&gt;0,"WMD","")</f>
        <v/>
      </c>
      <c r="O731" t="b">
        <f>_xlfn.XOR(IFERROR(MATCH(ckCodingQTable[[#This Row],[st_code]],EpscorTable[],0)&gt;0,FALSE),IFERROR(FIND("9150",ckCodingQTable[[#This Row],[propPRCs]])&gt;0,FALSE))</f>
        <v>0</v>
      </c>
      <c r="P731" s="21" t="b">
        <f>_xlfn.XOR(ckCodingQTable[[#This Row],[wmd]]&lt;&gt;"",IFERROR(FIND("9102",ckCodingQTable[[#This Row],[propPRCs]])&gt;0,FALSE))</f>
        <v>0</v>
      </c>
      <c r="Q731" t="s">
        <v>519</v>
      </c>
      <c r="S731" s="106">
        <f>S730+(ckCodingQTable[[#This Row],[ILN]]&lt;"M")</f>
        <v>411</v>
      </c>
      <c r="T731" s="21" t="s">
        <v>2834</v>
      </c>
      <c r="U731" t="s">
        <v>2771</v>
      </c>
      <c r="V731" s="7" t="str">
        <f>HYPERLINK("https://www.ejacket.nsf.gov/ej/showProposal.do?ID="&amp;ckCodingQTable[[#This Row],[prop_id]],"eJ")</f>
        <v>eJ</v>
      </c>
      <c r="W731" t="s">
        <v>2841</v>
      </c>
      <c r="X731" t="s">
        <v>5412</v>
      </c>
      <c r="Y731" t="s">
        <v>5413</v>
      </c>
      <c r="Z731" t="s">
        <v>5414</v>
      </c>
      <c r="AA731" t="s">
        <v>4192</v>
      </c>
      <c r="AB731" s="109" t="str">
        <f>HYPERLINK("mailto:"&amp;ckCodingQTable[[#This Row],[email]]&amp;"&amp;subject=Your NSF Proposal:  "&amp;ckCodingQTable[[#This Row],[Div]]&amp;" "&amp;ckCodingQTable[[#This Row],[prop_id]], ckCodingQTable[[#This Row],[email]])</f>
        <v>richard.guo@okstate.edu</v>
      </c>
      <c r="AC731" s="30">
        <v>43282</v>
      </c>
      <c r="AD731">
        <v>48</v>
      </c>
      <c r="AG731" s="110"/>
      <c r="AI731" s="26"/>
      <c r="AJ731" s="22"/>
      <c r="AN731" s="110"/>
      <c r="AO731" s="110"/>
      <c r="AP731" s="110"/>
      <c r="AQ731" s="110"/>
      <c r="AR731" s="7" t="str">
        <f>HYPERLINK("https://www.ejacket.nsf.gov/ej/showProposal.do?ID="&amp;ckCodingQTable[[#This Row],[prop_id]],"eJ")</f>
        <v>eJ</v>
      </c>
      <c r="AS731" t="s">
        <v>2829</v>
      </c>
      <c r="AT731" t="s">
        <v>5408</v>
      </c>
      <c r="AU731" t="b">
        <f>IF(ckCodingQTable[[#This Row],[ILN]]="N",SUBSTITUTE(AT730," ","")&lt;&gt;SUBSTITUTE(ckCodingQTable[[#This Row],[prop_titl_txt]]," ",""), FALSE)</f>
        <v>0</v>
      </c>
      <c r="AV731">
        <v>0</v>
      </c>
      <c r="AW731" s="13">
        <v>300000</v>
      </c>
      <c r="AX731" s="13">
        <v>300000</v>
      </c>
      <c r="AY731" s="13"/>
      <c r="AZ731" s="13"/>
      <c r="BA731" s="13"/>
      <c r="BB731" s="13"/>
      <c r="BC731">
        <v>4</v>
      </c>
      <c r="BD731">
        <v>4</v>
      </c>
      <c r="BH731">
        <v>0</v>
      </c>
      <c r="BI731">
        <v>0</v>
      </c>
      <c r="BJ731">
        <v>0</v>
      </c>
      <c r="BK731">
        <v>0</v>
      </c>
      <c r="BL731" t="s">
        <v>5415</v>
      </c>
    </row>
    <row r="732" spans="1:64" x14ac:dyDescent="0.35">
      <c r="A732" s="30"/>
      <c r="B732" s="30">
        <v>43014.645833333336</v>
      </c>
      <c r="C732" t="s">
        <v>2839</v>
      </c>
      <c r="D732" t="s">
        <v>2840</v>
      </c>
      <c r="E732" t="s">
        <v>464</v>
      </c>
      <c r="F732" t="s">
        <v>2819</v>
      </c>
      <c r="G732" t="s">
        <v>2820</v>
      </c>
      <c r="H732" s="21" t="s">
        <v>2821</v>
      </c>
      <c r="I732" s="85">
        <v>0</v>
      </c>
      <c r="J732" s="85">
        <v>0</v>
      </c>
      <c r="K732" t="s">
        <v>3097</v>
      </c>
      <c r="L732" t="s">
        <v>1006</v>
      </c>
      <c r="M732" t="s">
        <v>3386</v>
      </c>
      <c r="N732" t="str">
        <f>IF(SUM(ckCodingQTable[[#This Row],[NfmlPIs]:[NnonWhtAsnPIs]])&gt;0,"WMD","")</f>
        <v/>
      </c>
      <c r="O732" t="b">
        <f>_xlfn.XOR(IFERROR(MATCH(ckCodingQTable[[#This Row],[st_code]],EpscorTable[],0)&gt;0,FALSE),IFERROR(FIND("9150",ckCodingQTable[[#This Row],[propPRCs]])&gt;0,FALSE))</f>
        <v>0</v>
      </c>
      <c r="P732" s="21" t="b">
        <f>_xlfn.XOR(ckCodingQTable[[#This Row],[wmd]]&lt;&gt;"",IFERROR(FIND("9102",ckCodingQTable[[#This Row],[propPRCs]])&gt;0,FALSE))</f>
        <v>0</v>
      </c>
      <c r="Q732" t="s">
        <v>487</v>
      </c>
      <c r="R732" s="22">
        <v>43083.583171296297</v>
      </c>
      <c r="S732" s="106">
        <f>S731+(ckCodingQTable[[#This Row],[ILN]]&lt;"M")</f>
        <v>412</v>
      </c>
      <c r="T732" s="21" t="s">
        <v>2824</v>
      </c>
      <c r="U732" t="s">
        <v>2774</v>
      </c>
      <c r="V732" s="7" t="str">
        <f>HYPERLINK("https://www.ejacket.nsf.gov/ej/showProposal.do?ID="&amp;ckCodingQTable[[#This Row],[prop_id]],"eJ")</f>
        <v>eJ</v>
      </c>
      <c r="W732" t="s">
        <v>2841</v>
      </c>
      <c r="X732" t="s">
        <v>2774</v>
      </c>
      <c r="Y732" t="s">
        <v>2775</v>
      </c>
      <c r="Z732" t="s">
        <v>4016</v>
      </c>
      <c r="AA732" t="s">
        <v>603</v>
      </c>
      <c r="AB732" s="109" t="str">
        <f>HYPERLINK("mailto:"&amp;ckCodingQTable[[#This Row],[email]]&amp;"&amp;subject=Your NSF Proposal:  "&amp;ckCodingQTable[[#This Row],[Div]]&amp;" "&amp;ckCodingQTable[[#This Row],[prop_id]], ckCodingQTable[[#This Row],[email]])</f>
        <v>shroff@ece.osu.edu</v>
      </c>
      <c r="AC732" s="30">
        <v>43344</v>
      </c>
      <c r="AD732">
        <v>60</v>
      </c>
      <c r="AE732">
        <v>1</v>
      </c>
      <c r="AG732" s="110"/>
      <c r="AH732" t="s">
        <v>5416</v>
      </c>
      <c r="AI732" s="26">
        <v>5</v>
      </c>
      <c r="AJ732" s="22">
        <v>43074.368055555555</v>
      </c>
      <c r="AK732" s="21">
        <v>1</v>
      </c>
      <c r="AL732">
        <v>6</v>
      </c>
      <c r="AN732" s="110"/>
      <c r="AO732" s="110"/>
      <c r="AP732" s="110"/>
      <c r="AQ732" s="110"/>
      <c r="AR732" s="7" t="str">
        <f>HYPERLINK("https://www.ejacket.nsf.gov/ej/showProposal.do?ID="&amp;ckCodingQTable[[#This Row],[prop_id]],"eJ")</f>
        <v>eJ</v>
      </c>
      <c r="AS732" t="s">
        <v>4406</v>
      </c>
      <c r="AT732" t="s">
        <v>5417</v>
      </c>
      <c r="AU732" t="b">
        <f>IF(ckCodingQTable[[#This Row],[ILN]]="N",SUBSTITUTE(AT731," ","")&lt;&gt;SUBSTITUTE(ckCodingQTable[[#This Row],[prop_titl_txt]]," ",""), FALSE)</f>
        <v>0</v>
      </c>
      <c r="AV732">
        <v>0</v>
      </c>
      <c r="AW732" s="13">
        <v>600000</v>
      </c>
      <c r="AX732" s="13">
        <v>600000</v>
      </c>
      <c r="AY732" s="13"/>
      <c r="AZ732" s="13">
        <v>15000</v>
      </c>
      <c r="BA732" s="13"/>
      <c r="BB732" s="13"/>
      <c r="BC732">
        <v>5</v>
      </c>
      <c r="BD732">
        <v>5</v>
      </c>
      <c r="BE732">
        <v>3.31</v>
      </c>
      <c r="BH732">
        <v>0</v>
      </c>
      <c r="BI732">
        <v>0</v>
      </c>
      <c r="BJ732">
        <v>0</v>
      </c>
      <c r="BK732">
        <v>0</v>
      </c>
      <c r="BL732" t="s">
        <v>4017</v>
      </c>
    </row>
    <row r="733" spans="1:64" x14ac:dyDescent="0.35">
      <c r="A733" s="30"/>
      <c r="B733" s="30">
        <v>43005.4375</v>
      </c>
      <c r="C733" t="s">
        <v>2839</v>
      </c>
      <c r="D733" t="s">
        <v>2840</v>
      </c>
      <c r="E733" t="s">
        <v>464</v>
      </c>
      <c r="F733" t="s">
        <v>2819</v>
      </c>
      <c r="G733" t="s">
        <v>2820</v>
      </c>
      <c r="H733" s="21" t="s">
        <v>2821</v>
      </c>
      <c r="I733" s="85">
        <v>0</v>
      </c>
      <c r="J733" s="85">
        <v>0</v>
      </c>
      <c r="K733" t="s">
        <v>3097</v>
      </c>
      <c r="L733" t="s">
        <v>1006</v>
      </c>
      <c r="M733" t="s">
        <v>3254</v>
      </c>
      <c r="N733" t="str">
        <f>IF(SUM(ckCodingQTable[[#This Row],[NfmlPIs]:[NnonWhtAsnPIs]])&gt;0,"WMD","")</f>
        <v/>
      </c>
      <c r="O733" t="b">
        <f>_xlfn.XOR(IFERROR(MATCH(ckCodingQTable[[#This Row],[st_code]],EpscorTable[],0)&gt;0,FALSE),IFERROR(FIND("9150",ckCodingQTable[[#This Row],[propPRCs]])&gt;0,FALSE))</f>
        <v>0</v>
      </c>
      <c r="P733" s="21" t="b">
        <f>_xlfn.XOR(ckCodingQTable[[#This Row],[wmd]]&lt;&gt;"",IFERROR(FIND("9102",ckCodingQTable[[#This Row],[propPRCs]])&gt;0,FALSE))</f>
        <v>0</v>
      </c>
      <c r="Q733" t="s">
        <v>487</v>
      </c>
      <c r="R733" s="22">
        <v>43083.583171296297</v>
      </c>
      <c r="S733" s="106">
        <f>S732+(ckCodingQTable[[#This Row],[ILN]]&lt;"M")</f>
        <v>412</v>
      </c>
      <c r="T733" s="21" t="s">
        <v>2834</v>
      </c>
      <c r="U733" t="s">
        <v>2774</v>
      </c>
      <c r="V733" s="7" t="str">
        <f>HYPERLINK("https://www.ejacket.nsf.gov/ej/showProposal.do?ID="&amp;ckCodingQTable[[#This Row],[prop_id]],"eJ")</f>
        <v>eJ</v>
      </c>
      <c r="W733" t="s">
        <v>2841</v>
      </c>
      <c r="X733" t="s">
        <v>5418</v>
      </c>
      <c r="Y733" t="s">
        <v>3153</v>
      </c>
      <c r="Z733" t="s">
        <v>5419</v>
      </c>
      <c r="AA733" t="s">
        <v>3257</v>
      </c>
      <c r="AB733" s="109" t="str">
        <f>HYPERLINK("mailto:"&amp;ckCodingQTable[[#This Row],[email]]&amp;"&amp;subject=Your NSF Proposal:  "&amp;ckCodingQTable[[#This Row],[Div]]&amp;" "&amp;ckCodingQTable[[#This Row],[prop_id]], ckCodingQTable[[#This Row],[email]])</f>
        <v>suman@cs.wisc.edu</v>
      </c>
      <c r="AC733" s="30">
        <v>43344</v>
      </c>
      <c r="AD733">
        <v>60</v>
      </c>
      <c r="AG733" s="110"/>
      <c r="AI733" s="26"/>
      <c r="AJ733" s="22"/>
      <c r="AN733" s="110"/>
      <c r="AO733" s="110"/>
      <c r="AP733" s="110"/>
      <c r="AQ733" s="110"/>
      <c r="AR733" s="7" t="str">
        <f>HYPERLINK("https://www.ejacket.nsf.gov/ej/showProposal.do?ID="&amp;ckCodingQTable[[#This Row],[prop_id]],"eJ")</f>
        <v>eJ</v>
      </c>
      <c r="AS733" t="s">
        <v>4406</v>
      </c>
      <c r="AT733" t="s">
        <v>5417</v>
      </c>
      <c r="AU733" t="b">
        <f>IF(ckCodingQTable[[#This Row],[ILN]]="N",SUBSTITUTE(AT732," ","")&lt;&gt;SUBSTITUTE(ckCodingQTable[[#This Row],[prop_titl_txt]]," ",""), FALSE)</f>
        <v>0</v>
      </c>
      <c r="AV733">
        <v>0</v>
      </c>
      <c r="AW733" s="13">
        <v>600000</v>
      </c>
      <c r="AX733" s="13">
        <v>600000</v>
      </c>
      <c r="AY733" s="13"/>
      <c r="AZ733" s="13">
        <v>10000</v>
      </c>
      <c r="BA733" s="13"/>
      <c r="BB733" s="13"/>
      <c r="BC733">
        <v>5</v>
      </c>
      <c r="BD733">
        <v>5</v>
      </c>
      <c r="BE733">
        <v>2</v>
      </c>
      <c r="BH733">
        <v>0</v>
      </c>
      <c r="BI733">
        <v>0</v>
      </c>
      <c r="BJ733">
        <v>0</v>
      </c>
      <c r="BK733">
        <v>0</v>
      </c>
      <c r="BL733" t="s">
        <v>5420</v>
      </c>
    </row>
    <row r="734" spans="1:64" x14ac:dyDescent="0.35">
      <c r="A734" s="30"/>
      <c r="B734" s="30">
        <v>43005.642361111109</v>
      </c>
      <c r="C734" t="s">
        <v>2839</v>
      </c>
      <c r="D734" t="s">
        <v>2840</v>
      </c>
      <c r="E734" t="s">
        <v>464</v>
      </c>
      <c r="F734" t="s">
        <v>2819</v>
      </c>
      <c r="G734" t="s">
        <v>2820</v>
      </c>
      <c r="H734" s="21" t="s">
        <v>2821</v>
      </c>
      <c r="I734" s="85">
        <v>0</v>
      </c>
      <c r="J734" s="85">
        <v>0</v>
      </c>
      <c r="K734" t="s">
        <v>3097</v>
      </c>
      <c r="L734" t="s">
        <v>1006</v>
      </c>
      <c r="M734" t="s">
        <v>2823</v>
      </c>
      <c r="N734" t="str">
        <f>IF(SUM(ckCodingQTable[[#This Row],[NfmlPIs]:[NnonWhtAsnPIs]])&gt;0,"WMD","")</f>
        <v/>
      </c>
      <c r="O734" t="b">
        <f>_xlfn.XOR(IFERROR(MATCH(ckCodingQTable[[#This Row],[st_code]],EpscorTable[],0)&gt;0,FALSE),IFERROR(FIND("9150",ckCodingQTable[[#This Row],[propPRCs]])&gt;0,FALSE))</f>
        <v>0</v>
      </c>
      <c r="P734" s="21" t="b">
        <f>_xlfn.XOR(ckCodingQTable[[#This Row],[wmd]]&lt;&gt;"",IFERROR(FIND("9102",ckCodingQTable[[#This Row],[propPRCs]])&gt;0,FALSE))</f>
        <v>0</v>
      </c>
      <c r="Q734" t="s">
        <v>487</v>
      </c>
      <c r="R734" s="22">
        <v>43083.583171296297</v>
      </c>
      <c r="S734" s="106">
        <f>S733+(ckCodingQTable[[#This Row],[ILN]]&lt;"M")</f>
        <v>412</v>
      </c>
      <c r="T734" s="21" t="s">
        <v>2834</v>
      </c>
      <c r="U734" t="s">
        <v>2774</v>
      </c>
      <c r="V734" s="7" t="str">
        <f>HYPERLINK("https://www.ejacket.nsf.gov/ej/showProposal.do?ID="&amp;ckCodingQTable[[#This Row],[prop_id]],"eJ")</f>
        <v>eJ</v>
      </c>
      <c r="W734" t="s">
        <v>2841</v>
      </c>
      <c r="X734" t="s">
        <v>5421</v>
      </c>
      <c r="Y734" t="s">
        <v>2082</v>
      </c>
      <c r="Z734" t="s">
        <v>5422</v>
      </c>
      <c r="AA734" t="s">
        <v>4614</v>
      </c>
      <c r="AB734" s="109" t="str">
        <f>HYPERLINK("mailto:"&amp;ckCodingQTable[[#This Row],[email]]&amp;"&amp;subject=Your NSF Proposal:  "&amp;ckCodingQTable[[#This Row],[Div]]&amp;" "&amp;ckCodingQTable[[#This Row],[prop_id]], ckCodingQTable[[#This Row],[email]])</f>
        <v>prk@tamu.edu</v>
      </c>
      <c r="AC734" s="30">
        <v>43344</v>
      </c>
      <c r="AD734">
        <v>60</v>
      </c>
      <c r="AG734" s="110"/>
      <c r="AI734" s="26"/>
      <c r="AJ734" s="22"/>
      <c r="AN734" s="110"/>
      <c r="AO734" s="110"/>
      <c r="AP734" s="110"/>
      <c r="AQ734" s="110"/>
      <c r="AR734" s="7" t="str">
        <f>HYPERLINK("https://www.ejacket.nsf.gov/ej/showProposal.do?ID="&amp;ckCodingQTable[[#This Row],[prop_id]],"eJ")</f>
        <v>eJ</v>
      </c>
      <c r="AS734" t="s">
        <v>4406</v>
      </c>
      <c r="AT734" t="s">
        <v>5423</v>
      </c>
      <c r="AU734" t="b">
        <f>IF(ckCodingQTable[[#This Row],[ILN]]="N",SUBSTITUTE(AT733," ","")&lt;&gt;SUBSTITUTE(ckCodingQTable[[#This Row],[prop_titl_txt]]," ",""), FALSE)</f>
        <v>0</v>
      </c>
      <c r="AV734">
        <v>0</v>
      </c>
      <c r="AW734" s="13">
        <v>600000</v>
      </c>
      <c r="AX734" s="13">
        <v>600000</v>
      </c>
      <c r="AY734" s="13"/>
      <c r="AZ734" s="13"/>
      <c r="BA734" s="13"/>
      <c r="BB734" s="13"/>
      <c r="BC734">
        <v>5</v>
      </c>
      <c r="BD734">
        <v>5</v>
      </c>
      <c r="BG734">
        <v>4.2699999999999996</v>
      </c>
      <c r="BH734">
        <v>0</v>
      </c>
      <c r="BI734">
        <v>0</v>
      </c>
      <c r="BJ734">
        <v>0</v>
      </c>
      <c r="BK734">
        <v>0</v>
      </c>
      <c r="BL734" t="s">
        <v>5424</v>
      </c>
    </row>
    <row r="735" spans="1:64" x14ac:dyDescent="0.35">
      <c r="A735" s="30"/>
      <c r="B735" s="30">
        <v>43014.45416666667</v>
      </c>
      <c r="C735" t="s">
        <v>2839</v>
      </c>
      <c r="D735" t="s">
        <v>2840</v>
      </c>
      <c r="E735" t="s">
        <v>464</v>
      </c>
      <c r="F735" t="s">
        <v>2819</v>
      </c>
      <c r="G735" t="s">
        <v>2820</v>
      </c>
      <c r="H735" s="21" t="s">
        <v>2821</v>
      </c>
      <c r="I735" s="85">
        <v>0</v>
      </c>
      <c r="J735" s="85">
        <v>0</v>
      </c>
      <c r="K735" t="s">
        <v>3097</v>
      </c>
      <c r="L735" t="s">
        <v>1006</v>
      </c>
      <c r="M735" t="s">
        <v>94</v>
      </c>
      <c r="N735" t="str">
        <f>IF(SUM(ckCodingQTable[[#This Row],[NfmlPIs]:[NnonWhtAsnPIs]])&gt;0,"WMD","")</f>
        <v/>
      </c>
      <c r="O735" t="b">
        <f>_xlfn.XOR(IFERROR(MATCH(ckCodingQTable[[#This Row],[st_code]],EpscorTable[],0)&gt;0,FALSE),IFERROR(FIND("9150",ckCodingQTable[[#This Row],[propPRCs]])&gt;0,FALSE))</f>
        <v>1</v>
      </c>
      <c r="P735" s="21" t="b">
        <f>_xlfn.XOR(ckCodingQTable[[#This Row],[wmd]]&lt;&gt;"",IFERROR(FIND("9102",ckCodingQTable[[#This Row],[propPRCs]])&gt;0,FALSE))</f>
        <v>0</v>
      </c>
      <c r="Q735" t="s">
        <v>487</v>
      </c>
      <c r="R735" s="22">
        <v>43083.583171296297</v>
      </c>
      <c r="S735" s="106">
        <f>S734+(ckCodingQTable[[#This Row],[ILN]]&lt;"M")</f>
        <v>412</v>
      </c>
      <c r="T735" s="21" t="s">
        <v>2834</v>
      </c>
      <c r="U735" t="s">
        <v>2774</v>
      </c>
      <c r="V735" s="7" t="str">
        <f>HYPERLINK("https://www.ejacket.nsf.gov/ej/showProposal.do?ID="&amp;ckCodingQTable[[#This Row],[prop_id]],"eJ")</f>
        <v>eJ</v>
      </c>
      <c r="W735" t="s">
        <v>2841</v>
      </c>
      <c r="X735" t="s">
        <v>5425</v>
      </c>
      <c r="Y735" t="s">
        <v>4179</v>
      </c>
      <c r="Z735" t="s">
        <v>5426</v>
      </c>
      <c r="AA735" t="s">
        <v>5427</v>
      </c>
      <c r="AB735" s="109" t="str">
        <f>HYPERLINK("mailto:"&amp;ckCodingQTable[[#This Row],[email]]&amp;"&amp;subject=Your NSF Proposal:  "&amp;ckCodingQTable[[#This Row],[Div]]&amp;" "&amp;ckCodingQTable[[#This Row],[prop_id]], ckCodingQTable[[#This Row],[email]])</f>
        <v>yzs0078@auburn.edu</v>
      </c>
      <c r="AC735" s="30">
        <v>43344</v>
      </c>
      <c r="AD735">
        <v>60</v>
      </c>
      <c r="AG735" s="110"/>
      <c r="AI735" s="26"/>
      <c r="AJ735" s="22"/>
      <c r="AN735" s="110"/>
      <c r="AO735" s="110"/>
      <c r="AP735" s="110"/>
      <c r="AQ735" s="110"/>
      <c r="AR735" s="7" t="str">
        <f>HYPERLINK("https://www.ejacket.nsf.gov/ej/showProposal.do?ID="&amp;ckCodingQTable[[#This Row],[prop_id]],"eJ")</f>
        <v>eJ</v>
      </c>
      <c r="AS735" t="s">
        <v>4406</v>
      </c>
      <c r="AT735" t="s">
        <v>5428</v>
      </c>
      <c r="AU735" t="b">
        <f>IF(ckCodingQTable[[#This Row],[ILN]]="N",SUBSTITUTE(AT734," ","")&lt;&gt;SUBSTITUTE(ckCodingQTable[[#This Row],[prop_titl_txt]]," ",""), FALSE)</f>
        <v>1</v>
      </c>
      <c r="AV735">
        <v>0</v>
      </c>
      <c r="AW735" s="13">
        <v>600000</v>
      </c>
      <c r="AX735" s="13">
        <v>600000</v>
      </c>
      <c r="AY735" s="13"/>
      <c r="AZ735" s="13">
        <v>35000</v>
      </c>
      <c r="BA735" s="13"/>
      <c r="BB735" s="13"/>
      <c r="BC735">
        <v>5</v>
      </c>
      <c r="BD735">
        <v>5</v>
      </c>
      <c r="BE735">
        <v>10</v>
      </c>
      <c r="BH735">
        <v>0</v>
      </c>
      <c r="BI735">
        <v>0</v>
      </c>
      <c r="BJ735">
        <v>0</v>
      </c>
      <c r="BK735">
        <v>0</v>
      </c>
      <c r="BL735" t="s">
        <v>5429</v>
      </c>
    </row>
    <row r="736" spans="1:64" x14ac:dyDescent="0.35">
      <c r="A736" s="30"/>
      <c r="B736" s="30">
        <v>43014.633333333331</v>
      </c>
      <c r="C736" t="s">
        <v>2839</v>
      </c>
      <c r="D736" t="s">
        <v>2840</v>
      </c>
      <c r="E736" t="s">
        <v>464</v>
      </c>
      <c r="F736" t="s">
        <v>2819</v>
      </c>
      <c r="G736" t="s">
        <v>2820</v>
      </c>
      <c r="H736" s="21" t="s">
        <v>2821</v>
      </c>
      <c r="I736" s="85">
        <v>0</v>
      </c>
      <c r="J736" s="85">
        <v>0</v>
      </c>
      <c r="K736" t="s">
        <v>3097</v>
      </c>
      <c r="L736" t="s">
        <v>1006</v>
      </c>
      <c r="M736" t="s">
        <v>2823</v>
      </c>
      <c r="N736" t="str">
        <f>IF(SUM(ckCodingQTable[[#This Row],[NfmlPIs]:[NnonWhtAsnPIs]])&gt;0,"WMD","")</f>
        <v/>
      </c>
      <c r="O736" t="b">
        <f>_xlfn.XOR(IFERROR(MATCH(ckCodingQTable[[#This Row],[st_code]],EpscorTable[],0)&gt;0,FALSE),IFERROR(FIND("9150",ckCodingQTable[[#This Row],[propPRCs]])&gt;0,FALSE))</f>
        <v>0</v>
      </c>
      <c r="P736" s="21" t="b">
        <f>_xlfn.XOR(ckCodingQTable[[#This Row],[wmd]]&lt;&gt;"",IFERROR(FIND("9102",ckCodingQTable[[#This Row],[propPRCs]])&gt;0,FALSE))</f>
        <v>0</v>
      </c>
      <c r="Q736" t="s">
        <v>487</v>
      </c>
      <c r="R736" s="22">
        <v>43083.583171296297</v>
      </c>
      <c r="S736" s="106">
        <f>S735+(ckCodingQTable[[#This Row],[ILN]]&lt;"M")</f>
        <v>412</v>
      </c>
      <c r="T736" s="21" t="s">
        <v>2834</v>
      </c>
      <c r="U736" t="s">
        <v>2774</v>
      </c>
      <c r="V736" s="7" t="str">
        <f>HYPERLINK("https://www.ejacket.nsf.gov/ej/showProposal.do?ID="&amp;ckCodingQTable[[#This Row],[prop_id]],"eJ")</f>
        <v>eJ</v>
      </c>
      <c r="W736" t="s">
        <v>2841</v>
      </c>
      <c r="X736" t="s">
        <v>5430</v>
      </c>
      <c r="Y736" t="s">
        <v>5431</v>
      </c>
      <c r="Z736" t="s">
        <v>5432</v>
      </c>
      <c r="AA736" t="s">
        <v>3081</v>
      </c>
      <c r="AB736" s="109" t="str">
        <f>HYPERLINK("mailto:"&amp;ckCodingQTable[[#This Row],[email]]&amp;"&amp;subject=Your NSF Proposal:  "&amp;ckCodingQTable[[#This Row],[Div]]&amp;" "&amp;ckCodingQTable[[#This Row],[prop_id]], ckCodingQTable[[#This Row],[email]])</f>
        <v>ashu@rice.edu</v>
      </c>
      <c r="AC736" s="30">
        <v>43344</v>
      </c>
      <c r="AD736">
        <v>60</v>
      </c>
      <c r="AG736" s="110"/>
      <c r="AI736" s="26"/>
      <c r="AJ736" s="22"/>
      <c r="AN736" s="110"/>
      <c r="AO736" s="110"/>
      <c r="AP736" s="110"/>
      <c r="AQ736" s="110"/>
      <c r="AR736" s="7" t="str">
        <f>HYPERLINK("https://www.ejacket.nsf.gov/ej/showProposal.do?ID="&amp;ckCodingQTable[[#This Row],[prop_id]],"eJ")</f>
        <v>eJ</v>
      </c>
      <c r="AS736" t="s">
        <v>4406</v>
      </c>
      <c r="AT736" t="s">
        <v>5417</v>
      </c>
      <c r="AU736" t="b">
        <f>IF(ckCodingQTable[[#This Row],[ILN]]="N",SUBSTITUTE(AT735," ","")&lt;&gt;SUBSTITUTE(ckCodingQTable[[#This Row],[prop_titl_txt]]," ",""), FALSE)</f>
        <v>1</v>
      </c>
      <c r="AV736">
        <v>0</v>
      </c>
      <c r="AW736" s="13">
        <v>600000</v>
      </c>
      <c r="AX736" s="13">
        <v>600000</v>
      </c>
      <c r="AY736" s="13"/>
      <c r="AZ736" s="13"/>
      <c r="BA736" s="13"/>
      <c r="BB736" s="13"/>
      <c r="BC736">
        <v>8</v>
      </c>
      <c r="BD736">
        <v>5</v>
      </c>
      <c r="BE736">
        <v>2.5</v>
      </c>
      <c r="BH736">
        <v>0</v>
      </c>
      <c r="BI736">
        <v>0</v>
      </c>
      <c r="BJ736">
        <v>0</v>
      </c>
      <c r="BK736">
        <v>0</v>
      </c>
      <c r="BL736" t="s">
        <v>5433</v>
      </c>
    </row>
    <row r="737" spans="1:64" x14ac:dyDescent="0.35">
      <c r="A737" s="30"/>
      <c r="B737" s="30">
        <v>43018.384722222225</v>
      </c>
      <c r="C737" t="s">
        <v>2839</v>
      </c>
      <c r="D737" t="s">
        <v>2840</v>
      </c>
      <c r="E737" t="s">
        <v>462</v>
      </c>
      <c r="F737" t="s">
        <v>2819</v>
      </c>
      <c r="G737" t="s">
        <v>2820</v>
      </c>
      <c r="H737" s="21" t="s">
        <v>2821</v>
      </c>
      <c r="I737" s="85">
        <v>0</v>
      </c>
      <c r="J737" s="85">
        <v>0</v>
      </c>
      <c r="L737" t="s">
        <v>761</v>
      </c>
      <c r="M737" t="s">
        <v>3167</v>
      </c>
      <c r="N737" t="str">
        <f>IF(SUM(ckCodingQTable[[#This Row],[NfmlPIs]:[NnonWhtAsnPIs]])&gt;0,"WMD","")</f>
        <v/>
      </c>
      <c r="O737" t="b">
        <f>_xlfn.XOR(IFERROR(MATCH(ckCodingQTable[[#This Row],[st_code]],EpscorTable[],0)&gt;0,FALSE),IFERROR(FIND("9150",ckCodingQTable[[#This Row],[propPRCs]])&gt;0,FALSE))</f>
        <v>0</v>
      </c>
      <c r="P737" s="21" t="b">
        <f>_xlfn.XOR(ckCodingQTable[[#This Row],[wmd]]&lt;&gt;"",IFERROR(FIND("9102",ckCodingQTable[[#This Row],[propPRCs]])&gt;0,FALSE))</f>
        <v>0</v>
      </c>
      <c r="S737" s="106">
        <f>S736+(ckCodingQTable[[#This Row],[ILN]]&lt;"M")</f>
        <v>413</v>
      </c>
      <c r="T737" s="21" t="s">
        <v>2824</v>
      </c>
      <c r="U737" t="s">
        <v>2788</v>
      </c>
      <c r="V737" s="7" t="str">
        <f>HYPERLINK("https://www.ejacket.nsf.gov/ej/showProposal.do?ID="&amp;ckCodingQTable[[#This Row],[prop_id]],"eJ")</f>
        <v>eJ</v>
      </c>
      <c r="W737" t="s">
        <v>2841</v>
      </c>
      <c r="X737" t="s">
        <v>2788</v>
      </c>
      <c r="Y737" t="s">
        <v>1929</v>
      </c>
      <c r="Z737" t="s">
        <v>5434</v>
      </c>
      <c r="AA737" t="s">
        <v>3170</v>
      </c>
      <c r="AB737" s="109" t="str">
        <f>HYPERLINK("mailto:"&amp;ckCodingQTable[[#This Row],[email]]&amp;"&amp;subject=Your NSF Proposal:  "&amp;ckCodingQTable[[#This Row],[Div]]&amp;" "&amp;ckCodingQTable[[#This Row],[prop_id]], ckCodingQTable[[#This Row],[email]])</f>
        <v>xyuan@cs.fsu.edu</v>
      </c>
      <c r="AC737" s="30">
        <v>43282</v>
      </c>
      <c r="AD737">
        <v>48</v>
      </c>
      <c r="AG737" s="110"/>
      <c r="AI737" s="26"/>
      <c r="AJ737" s="22"/>
      <c r="AN737" s="110"/>
      <c r="AO737" s="110"/>
      <c r="AP737" s="110"/>
      <c r="AQ737" s="110"/>
      <c r="AR737" s="7" t="str">
        <f>HYPERLINK("https://www.ejacket.nsf.gov/ej/showProposal.do?ID="&amp;ckCodingQTable[[#This Row],[prop_id]],"eJ")</f>
        <v>eJ</v>
      </c>
      <c r="AS737" t="s">
        <v>2829</v>
      </c>
      <c r="AT737" t="s">
        <v>5435</v>
      </c>
      <c r="AU737" t="b">
        <f>IF(ckCodingQTable[[#This Row],[ILN]]="N",SUBSTITUTE(AT736," ","")&lt;&gt;SUBSTITUTE(ckCodingQTable[[#This Row],[prop_titl_txt]]," ",""), FALSE)</f>
        <v>0</v>
      </c>
      <c r="AV737">
        <v>0</v>
      </c>
      <c r="AW737" s="13">
        <v>629966</v>
      </c>
      <c r="AX737" s="13">
        <v>629966</v>
      </c>
      <c r="AY737" s="13"/>
      <c r="AZ737" s="13">
        <v>12000</v>
      </c>
      <c r="BA737" s="13"/>
      <c r="BB737" s="13"/>
      <c r="BC737">
        <v>8</v>
      </c>
      <c r="BD737">
        <v>4</v>
      </c>
      <c r="BE737">
        <v>3.99</v>
      </c>
      <c r="BH737">
        <v>0</v>
      </c>
      <c r="BI737">
        <v>0</v>
      </c>
      <c r="BJ737">
        <v>0</v>
      </c>
      <c r="BK737">
        <v>0</v>
      </c>
      <c r="BL737" t="s">
        <v>5436</v>
      </c>
    </row>
    <row r="738" spans="1:64" x14ac:dyDescent="0.35">
      <c r="A738" s="30"/>
      <c r="B738" s="30">
        <v>43018.480555555558</v>
      </c>
      <c r="C738" t="s">
        <v>2839</v>
      </c>
      <c r="D738" t="s">
        <v>2840</v>
      </c>
      <c r="E738" t="s">
        <v>462</v>
      </c>
      <c r="F738" t="s">
        <v>2819</v>
      </c>
      <c r="G738" t="s">
        <v>2820</v>
      </c>
      <c r="H738" s="21" t="s">
        <v>2821</v>
      </c>
      <c r="I738" s="85">
        <v>0</v>
      </c>
      <c r="J738" s="85">
        <v>0</v>
      </c>
      <c r="L738" t="s">
        <v>761</v>
      </c>
      <c r="M738" t="s">
        <v>2893</v>
      </c>
      <c r="N738" t="str">
        <f>IF(SUM(ckCodingQTable[[#This Row],[NfmlPIs]:[NnonWhtAsnPIs]])&gt;0,"WMD","")</f>
        <v/>
      </c>
      <c r="O738" t="b">
        <f>_xlfn.XOR(IFERROR(MATCH(ckCodingQTable[[#This Row],[st_code]],EpscorTable[],0)&gt;0,FALSE),IFERROR(FIND("9150",ckCodingQTable[[#This Row],[propPRCs]])&gt;0,FALSE))</f>
        <v>0</v>
      </c>
      <c r="P738" s="21" t="b">
        <f>_xlfn.XOR(ckCodingQTable[[#This Row],[wmd]]&lt;&gt;"",IFERROR(FIND("9102",ckCodingQTable[[#This Row],[propPRCs]])&gt;0,FALSE))</f>
        <v>0</v>
      </c>
      <c r="S738" s="106">
        <f>S737+(ckCodingQTable[[#This Row],[ILN]]&lt;"M")</f>
        <v>413</v>
      </c>
      <c r="T738" s="21" t="s">
        <v>2834</v>
      </c>
      <c r="U738" t="s">
        <v>2788</v>
      </c>
      <c r="V738" s="7" t="str">
        <f>HYPERLINK("https://www.ejacket.nsf.gov/ej/showProposal.do?ID="&amp;ckCodingQTable[[#This Row],[prop_id]],"eJ")</f>
        <v>eJ</v>
      </c>
      <c r="W738" t="s">
        <v>2841</v>
      </c>
      <c r="X738" t="s">
        <v>5437</v>
      </c>
      <c r="Y738" t="s">
        <v>5438</v>
      </c>
      <c r="Z738" t="s">
        <v>3378</v>
      </c>
      <c r="AA738" t="s">
        <v>3071</v>
      </c>
      <c r="AB738" s="109" t="str">
        <f>HYPERLINK("mailto:"&amp;ckCodingQTable[[#This Row],[email]]&amp;"&amp;subject=Your NSF Proposal:  "&amp;ckCodingQTable[[#This Row],[Div]]&amp;" "&amp;ckCodingQTable[[#This Row],[prop_id]], ckCodingQTable[[#This Row],[email]])</f>
        <v>dkl@cs.arizona.edu</v>
      </c>
      <c r="AC738" s="30">
        <v>43282</v>
      </c>
      <c r="AD738">
        <v>48</v>
      </c>
      <c r="AG738" s="110"/>
      <c r="AI738" s="26"/>
      <c r="AJ738" s="22"/>
      <c r="AN738" s="110"/>
      <c r="AO738" s="110"/>
      <c r="AP738" s="110"/>
      <c r="AQ738" s="110"/>
      <c r="AR738" s="7" t="str">
        <f>HYPERLINK("https://www.ejacket.nsf.gov/ej/showProposal.do?ID="&amp;ckCodingQTable[[#This Row],[prop_id]],"eJ")</f>
        <v>eJ</v>
      </c>
      <c r="AS738" t="s">
        <v>2829</v>
      </c>
      <c r="AT738" t="s">
        <v>5439</v>
      </c>
      <c r="AU738" t="b">
        <f>IF(ckCodingQTable[[#This Row],[ILN]]="N",SUBSTITUTE(AT737," ","")&lt;&gt;SUBSTITUTE(ckCodingQTable[[#This Row],[prop_titl_txt]]," ",""), FALSE)</f>
        <v>1</v>
      </c>
      <c r="AV738">
        <v>0</v>
      </c>
      <c r="AW738" s="13">
        <v>568158</v>
      </c>
      <c r="AX738" s="13">
        <v>568158</v>
      </c>
      <c r="AY738" s="13"/>
      <c r="AZ738" s="13"/>
      <c r="BA738" s="13"/>
      <c r="BB738" s="13"/>
      <c r="BC738">
        <v>6</v>
      </c>
      <c r="BD738">
        <v>4</v>
      </c>
      <c r="BE738">
        <v>4</v>
      </c>
      <c r="BH738">
        <v>0</v>
      </c>
      <c r="BI738">
        <v>0</v>
      </c>
      <c r="BJ738">
        <v>0</v>
      </c>
      <c r="BK738">
        <v>0</v>
      </c>
      <c r="BL738" t="s">
        <v>5440</v>
      </c>
    </row>
    <row r="739" spans="1:64" x14ac:dyDescent="0.35">
      <c r="A739" s="30"/>
      <c r="B739" s="30">
        <v>43018.579861111109</v>
      </c>
      <c r="C739" t="s">
        <v>2839</v>
      </c>
      <c r="D739" t="s">
        <v>2840</v>
      </c>
      <c r="E739" t="s">
        <v>462</v>
      </c>
      <c r="F739" t="s">
        <v>2819</v>
      </c>
      <c r="G739" t="s">
        <v>2820</v>
      </c>
      <c r="H739" s="21" t="s">
        <v>2821</v>
      </c>
      <c r="I739" s="85">
        <v>0</v>
      </c>
      <c r="J739" s="85">
        <v>0</v>
      </c>
      <c r="L739" t="s">
        <v>757</v>
      </c>
      <c r="M739" t="s">
        <v>2823</v>
      </c>
      <c r="N739" t="str">
        <f>IF(SUM(ckCodingQTable[[#This Row],[NfmlPIs]:[NnonWhtAsnPIs]])&gt;0,"WMD","")</f>
        <v/>
      </c>
      <c r="O739" t="b">
        <f>_xlfn.XOR(IFERROR(MATCH(ckCodingQTable[[#This Row],[st_code]],EpscorTable[],0)&gt;0,FALSE),IFERROR(FIND("9150",ckCodingQTable[[#This Row],[propPRCs]])&gt;0,FALSE))</f>
        <v>0</v>
      </c>
      <c r="P739" s="21" t="b">
        <f>_xlfn.XOR(ckCodingQTable[[#This Row],[wmd]]&lt;&gt;"",IFERROR(FIND("9102",ckCodingQTable[[#This Row],[propPRCs]])&gt;0,FALSE))</f>
        <v>0</v>
      </c>
      <c r="S739" s="106">
        <f>S738+(ckCodingQTable[[#This Row],[ILN]]&lt;"M")</f>
        <v>414</v>
      </c>
      <c r="T739" s="21" t="s">
        <v>2863</v>
      </c>
      <c r="U739" t="s">
        <v>2790</v>
      </c>
      <c r="V739" s="7" t="str">
        <f>HYPERLINK("https://www.ejacket.nsf.gov/ej/showProposal.do?ID="&amp;ckCodingQTable[[#This Row],[prop_id]],"eJ")</f>
        <v>eJ</v>
      </c>
      <c r="W739" t="s">
        <v>2841</v>
      </c>
      <c r="X739" t="s">
        <v>2790</v>
      </c>
      <c r="Y739" t="s">
        <v>2791</v>
      </c>
      <c r="Z739" t="s">
        <v>1550</v>
      </c>
      <c r="AA739" t="s">
        <v>3081</v>
      </c>
      <c r="AB739" s="109" t="str">
        <f>HYPERLINK("mailto:"&amp;ckCodingQTable[[#This Row],[email]]&amp;"&amp;subject=Your NSF Proposal:  "&amp;ckCodingQTable[[#This Row],[Div]]&amp;" "&amp;ckCodingQTable[[#This Row],[prop_id]], ckCodingQTable[[#This Row],[email]])</f>
        <v>LZhong@rice.edu</v>
      </c>
      <c r="AC739" s="30">
        <v>43344</v>
      </c>
      <c r="AD739">
        <v>48</v>
      </c>
      <c r="AG739" s="110"/>
      <c r="AI739" s="26"/>
      <c r="AJ739" s="22"/>
      <c r="AK739" s="21">
        <v>2</v>
      </c>
      <c r="AN739" s="110"/>
      <c r="AO739" s="110"/>
      <c r="AP739" s="110"/>
      <c r="AQ739" s="110"/>
      <c r="AR739" s="7" t="str">
        <f>HYPERLINK("https://www.ejacket.nsf.gov/ej/showProposal.do?ID="&amp;ckCodingQTable[[#This Row],[prop_id]],"eJ")</f>
        <v>eJ</v>
      </c>
      <c r="AS739" t="s">
        <v>2829</v>
      </c>
      <c r="AT739" t="s">
        <v>5441</v>
      </c>
      <c r="AU739" t="b">
        <f>IF(ckCodingQTable[[#This Row],[ILN]]="N",SUBSTITUTE(AT738," ","")&lt;&gt;SUBSTITUTE(ckCodingQTable[[#This Row],[prop_titl_txt]]," ",""), FALSE)</f>
        <v>0</v>
      </c>
      <c r="AV739">
        <v>0</v>
      </c>
      <c r="AW739" s="13">
        <v>1043638</v>
      </c>
      <c r="AX739" s="13">
        <v>1043638</v>
      </c>
      <c r="AY739" s="13"/>
      <c r="AZ739" s="13"/>
      <c r="BA739" s="13"/>
      <c r="BB739" s="13"/>
      <c r="BC739">
        <v>8</v>
      </c>
      <c r="BD739">
        <v>4</v>
      </c>
      <c r="BE739">
        <v>4</v>
      </c>
      <c r="BH739">
        <v>0</v>
      </c>
      <c r="BI739">
        <v>0</v>
      </c>
      <c r="BJ739">
        <v>0</v>
      </c>
      <c r="BK739">
        <v>0</v>
      </c>
      <c r="BL739" t="s">
        <v>5442</v>
      </c>
    </row>
    <row r="740" spans="1:64" x14ac:dyDescent="0.35">
      <c r="A740" s="30"/>
      <c r="B740" s="30">
        <v>43019.618055555555</v>
      </c>
      <c r="C740" t="s">
        <v>2839</v>
      </c>
      <c r="D740" t="s">
        <v>2840</v>
      </c>
      <c r="E740" t="s">
        <v>464</v>
      </c>
      <c r="F740" t="s">
        <v>2819</v>
      </c>
      <c r="G740" t="s">
        <v>2820</v>
      </c>
      <c r="H740" s="21" t="s">
        <v>2821</v>
      </c>
      <c r="I740" s="85">
        <v>0</v>
      </c>
      <c r="J740" s="85">
        <v>0</v>
      </c>
      <c r="K740" t="s">
        <v>3097</v>
      </c>
      <c r="L740" t="s">
        <v>1006</v>
      </c>
      <c r="M740" t="s">
        <v>2823</v>
      </c>
      <c r="N740" t="str">
        <f>IF(SUM(ckCodingQTable[[#This Row],[NfmlPIs]:[NnonWhtAsnPIs]])&gt;0,"WMD","")</f>
        <v/>
      </c>
      <c r="O740" t="b">
        <f>_xlfn.XOR(IFERROR(MATCH(ckCodingQTable[[#This Row],[st_code]],EpscorTable[],0)&gt;0,FALSE),IFERROR(FIND("9150",ckCodingQTable[[#This Row],[propPRCs]])&gt;0,FALSE))</f>
        <v>0</v>
      </c>
      <c r="P740" s="21" t="b">
        <f>_xlfn.XOR(ckCodingQTable[[#This Row],[wmd]]&lt;&gt;"",IFERROR(FIND("9102",ckCodingQTable[[#This Row],[propPRCs]])&gt;0,FALSE))</f>
        <v>0</v>
      </c>
      <c r="Q740" t="s">
        <v>487</v>
      </c>
      <c r="S740" s="106">
        <f>S739+(ckCodingQTable[[#This Row],[ILN]]&lt;"M")</f>
        <v>415</v>
      </c>
      <c r="T740" s="21" t="s">
        <v>2863</v>
      </c>
      <c r="U740" t="s">
        <v>2793</v>
      </c>
      <c r="V740" s="7" t="str">
        <f>HYPERLINK("https://www.ejacket.nsf.gov/ej/showProposal.do?ID="&amp;ckCodingQTable[[#This Row],[prop_id]],"eJ")</f>
        <v>eJ</v>
      </c>
      <c r="W740" t="s">
        <v>2841</v>
      </c>
      <c r="X740" t="s">
        <v>2793</v>
      </c>
      <c r="Y740" t="s">
        <v>2794</v>
      </c>
      <c r="Z740" t="s">
        <v>5443</v>
      </c>
      <c r="AA740" t="s">
        <v>3081</v>
      </c>
      <c r="AB740" s="109" t="str">
        <f>HYPERLINK("mailto:"&amp;ckCodingQTable[[#This Row],[email]]&amp;"&amp;subject=Your NSF Proposal:  "&amp;ckCodingQTable[[#This Row],[Div]]&amp;" "&amp;ckCodingQTable[[#This Row],[prop_id]], ckCodingQTable[[#This Row],[email]])</f>
        <v>knightly@ece.rice.edu</v>
      </c>
      <c r="AC740" s="30">
        <v>43252</v>
      </c>
      <c r="AD740">
        <v>60</v>
      </c>
      <c r="AE740">
        <v>1</v>
      </c>
      <c r="AG740" s="110"/>
      <c r="AH740" t="s">
        <v>5444</v>
      </c>
      <c r="AI740" s="26">
        <v>6.4</v>
      </c>
      <c r="AJ740" s="22">
        <v>43073.53125</v>
      </c>
      <c r="AL740">
        <v>5</v>
      </c>
      <c r="AN740" s="110">
        <v>5</v>
      </c>
      <c r="AO740" s="110"/>
      <c r="AP740" s="110"/>
      <c r="AQ740" s="110"/>
      <c r="AR740" s="7" t="str">
        <f>HYPERLINK("https://www.ejacket.nsf.gov/ej/showProposal.do?ID="&amp;ckCodingQTable[[#This Row],[prop_id]],"eJ")</f>
        <v>eJ</v>
      </c>
      <c r="AS740" t="s">
        <v>2829</v>
      </c>
      <c r="AT740" t="s">
        <v>5445</v>
      </c>
      <c r="AU740" t="b">
        <f>IF(ckCodingQTable[[#This Row],[ILN]]="N",SUBSTITUTE(AT739," ","")&lt;&gt;SUBSTITUTE(ckCodingQTable[[#This Row],[prop_titl_txt]]," ",""), FALSE)</f>
        <v>0</v>
      </c>
      <c r="AV740">
        <v>0</v>
      </c>
      <c r="AW740" s="13">
        <v>3000000</v>
      </c>
      <c r="AX740" s="13">
        <v>3000000</v>
      </c>
      <c r="AY740" s="13">
        <v>672931</v>
      </c>
      <c r="AZ740" s="13">
        <v>14000</v>
      </c>
      <c r="BA740" s="13">
        <v>192000</v>
      </c>
      <c r="BB740" s="13"/>
      <c r="BC740">
        <v>13</v>
      </c>
      <c r="BD740">
        <v>18</v>
      </c>
      <c r="BE740">
        <v>12.5</v>
      </c>
      <c r="BH740">
        <v>0</v>
      </c>
      <c r="BI740">
        <v>0</v>
      </c>
      <c r="BJ740">
        <v>0</v>
      </c>
      <c r="BK740">
        <v>0</v>
      </c>
      <c r="BL740" t="s">
        <v>5446</v>
      </c>
    </row>
    <row r="741" spans="1:64" x14ac:dyDescent="0.35">
      <c r="A741" s="30"/>
      <c r="B741" s="30">
        <v>43019.654166666667</v>
      </c>
      <c r="C741" t="s">
        <v>2839</v>
      </c>
      <c r="D741" t="s">
        <v>2840</v>
      </c>
      <c r="E741" t="s">
        <v>464</v>
      </c>
      <c r="F741" t="s">
        <v>2819</v>
      </c>
      <c r="G741" t="s">
        <v>2820</v>
      </c>
      <c r="H741" s="21" t="s">
        <v>2821</v>
      </c>
      <c r="I741" s="85">
        <v>1</v>
      </c>
      <c r="J741" s="85">
        <v>0</v>
      </c>
      <c r="K741" t="s">
        <v>4825</v>
      </c>
      <c r="L741" t="s">
        <v>1188</v>
      </c>
      <c r="M741" t="s">
        <v>2823</v>
      </c>
      <c r="N741" t="str">
        <f>IF(SUM(ckCodingQTable[[#This Row],[NfmlPIs]:[NnonWhtAsnPIs]])&gt;0,"WMD","")</f>
        <v/>
      </c>
      <c r="O741" t="b">
        <f>_xlfn.XOR(IFERROR(MATCH(ckCodingQTable[[#This Row],[st_code]],EpscorTable[],0)&gt;0,FALSE),IFERROR(FIND("9150",ckCodingQTable[[#This Row],[propPRCs]])&gt;0,FALSE))</f>
        <v>0</v>
      </c>
      <c r="P741" s="21" t="b">
        <f>_xlfn.XOR(ckCodingQTable[[#This Row],[wmd]]&lt;&gt;"",IFERROR(FIND("9102",ckCodingQTable[[#This Row],[propPRCs]])&gt;0,FALSE))</f>
        <v>0</v>
      </c>
      <c r="Q741" t="s">
        <v>485</v>
      </c>
      <c r="S741" s="106">
        <f>S740+(ckCodingQTable[[#This Row],[ILN]]&lt;"M")</f>
        <v>416</v>
      </c>
      <c r="T741" s="21" t="s">
        <v>2863</v>
      </c>
      <c r="U741" t="s">
        <v>2802</v>
      </c>
      <c r="V741" s="7" t="str">
        <f>HYPERLINK("https://www.ejacket.nsf.gov/ej/showProposal.do?ID="&amp;ckCodingQTable[[#This Row],[prop_id]],"eJ")</f>
        <v>eJ</v>
      </c>
      <c r="W741" t="s">
        <v>2841</v>
      </c>
      <c r="X741" t="s">
        <v>2802</v>
      </c>
      <c r="Y741" t="s">
        <v>1645</v>
      </c>
      <c r="Z741" t="s">
        <v>5447</v>
      </c>
      <c r="AA741" t="s">
        <v>3081</v>
      </c>
      <c r="AB741" s="109" t="str">
        <f>HYPERLINK("mailto:"&amp;ckCodingQTable[[#This Row],[email]]&amp;"&amp;subject=Your NSF Proposal:  "&amp;ckCodingQTable[[#This Row],[Div]]&amp;" "&amp;ckCodingQTable[[#This Row],[prop_id]], ckCodingQTable[[#This Row],[email]])</f>
        <v>angchen@rice.edu</v>
      </c>
      <c r="AC741" s="30">
        <v>43191</v>
      </c>
      <c r="AD741">
        <v>36</v>
      </c>
      <c r="AG741" s="110"/>
      <c r="AI741" s="26"/>
      <c r="AJ741" s="22"/>
      <c r="AN741" s="110"/>
      <c r="AO741" s="110"/>
      <c r="AP741" s="110"/>
      <c r="AQ741" s="110"/>
      <c r="AR741" s="7" t="str">
        <f>HYPERLINK("https://www.ejacket.nsf.gov/ej/showProposal.do?ID="&amp;ckCodingQTable[[#This Row],[prop_id]],"eJ")</f>
        <v>eJ</v>
      </c>
      <c r="AS741" t="s">
        <v>3637</v>
      </c>
      <c r="AT741" t="s">
        <v>5448</v>
      </c>
      <c r="AU741" t="b">
        <f>IF(ckCodingQTable[[#This Row],[ILN]]="N",SUBSTITUTE(AT740," ","")&lt;&gt;SUBSTITUTE(ckCodingQTable[[#This Row],[prop_titl_txt]]," ",""), FALSE)</f>
        <v>0</v>
      </c>
      <c r="AV741">
        <v>0</v>
      </c>
      <c r="AW741" s="13">
        <v>1200000</v>
      </c>
      <c r="AX741" s="13">
        <v>1200000</v>
      </c>
      <c r="AY741" s="13"/>
      <c r="AZ741" s="13"/>
      <c r="BA741" s="13">
        <v>198926</v>
      </c>
      <c r="BB741" s="13"/>
      <c r="BC741">
        <v>6</v>
      </c>
      <c r="BD741">
        <v>6</v>
      </c>
      <c r="BE741">
        <v>12</v>
      </c>
      <c r="BH741">
        <v>0</v>
      </c>
      <c r="BI741">
        <v>0</v>
      </c>
      <c r="BJ741">
        <v>0</v>
      </c>
      <c r="BK741">
        <v>0</v>
      </c>
      <c r="BL741" t="s">
        <v>5449</v>
      </c>
    </row>
    <row r="742" spans="1:64" x14ac:dyDescent="0.35">
      <c r="A742" s="30"/>
      <c r="B742" s="30">
        <v>43019.676388888889</v>
      </c>
      <c r="C742" t="s">
        <v>2839</v>
      </c>
      <c r="D742" t="s">
        <v>2840</v>
      </c>
      <c r="E742" t="s">
        <v>464</v>
      </c>
      <c r="F742" t="s">
        <v>2819</v>
      </c>
      <c r="G742" t="s">
        <v>2820</v>
      </c>
      <c r="H742" s="21" t="s">
        <v>2821</v>
      </c>
      <c r="I742" s="85">
        <v>1</v>
      </c>
      <c r="J742" s="85">
        <v>0</v>
      </c>
      <c r="L742" t="s">
        <v>1119</v>
      </c>
      <c r="M742" t="s">
        <v>2972</v>
      </c>
      <c r="N742" t="str">
        <f>IF(SUM(ckCodingQTable[[#This Row],[NfmlPIs]:[NnonWhtAsnPIs]])&gt;0,"WMD","")</f>
        <v>WMD</v>
      </c>
      <c r="O742" t="b">
        <f>_xlfn.XOR(IFERROR(MATCH(ckCodingQTable[[#This Row],[st_code]],EpscorTable[],0)&gt;0,FALSE),IFERROR(FIND("9150",ckCodingQTable[[#This Row],[propPRCs]])&gt;0,FALSE))</f>
        <v>0</v>
      </c>
      <c r="P742" s="21" t="b">
        <f>_xlfn.XOR(ckCodingQTable[[#This Row],[wmd]]&lt;&gt;"",IFERROR(FIND("9102",ckCodingQTable[[#This Row],[propPRCs]])&gt;0,FALSE))</f>
        <v>1</v>
      </c>
      <c r="Q742" t="s">
        <v>485</v>
      </c>
      <c r="S742" s="106">
        <f>S741+(ckCodingQTable[[#This Row],[ILN]]&lt;"M")</f>
        <v>417</v>
      </c>
      <c r="T742" s="21" t="s">
        <v>2824</v>
      </c>
      <c r="U742" t="s">
        <v>2804</v>
      </c>
      <c r="V742" s="7" t="str">
        <f>HYPERLINK("https://www.ejacket.nsf.gov/ej/showProposal.do?ID="&amp;ckCodingQTable[[#This Row],[prop_id]],"eJ")</f>
        <v>eJ</v>
      </c>
      <c r="W742" t="s">
        <v>2841</v>
      </c>
      <c r="X742" t="s">
        <v>2804</v>
      </c>
      <c r="Y742" t="s">
        <v>2805</v>
      </c>
      <c r="Z742" t="s">
        <v>5450</v>
      </c>
      <c r="AA742" t="s">
        <v>3418</v>
      </c>
      <c r="AB742" s="109" t="str">
        <f>HYPERLINK("mailto:"&amp;ckCodingQTable[[#This Row],[email]]&amp;"&amp;subject=Your NSF Proposal:  "&amp;ckCodingQTable[[#This Row],[Div]]&amp;" "&amp;ckCodingQTable[[#This Row],[prop_id]], ckCodingQTable[[#This Row],[email]])</f>
        <v>dimitrio@buffalo.edu</v>
      </c>
      <c r="AC742" s="30">
        <v>43252</v>
      </c>
      <c r="AD742">
        <v>48</v>
      </c>
      <c r="AG742" s="110"/>
      <c r="AI742" s="26"/>
      <c r="AJ742" s="22"/>
      <c r="AN742" s="110"/>
      <c r="AO742" s="110"/>
      <c r="AP742" s="110"/>
      <c r="AQ742" s="110"/>
      <c r="AR742" s="7" t="str">
        <f>HYPERLINK("https://www.ejacket.nsf.gov/ej/showProposal.do?ID="&amp;ckCodingQTable[[#This Row],[prop_id]],"eJ")</f>
        <v>eJ</v>
      </c>
      <c r="AS742" t="s">
        <v>2829</v>
      </c>
      <c r="AT742" t="s">
        <v>5451</v>
      </c>
      <c r="AU742" t="b">
        <f>IF(ckCodingQTable[[#This Row],[ILN]]="N",SUBSTITUTE(AT741," ","")&lt;&gt;SUBSTITUTE(ckCodingQTable[[#This Row],[prop_titl_txt]]," ",""), FALSE)</f>
        <v>0</v>
      </c>
      <c r="AV742">
        <v>0</v>
      </c>
      <c r="AW742" s="13">
        <v>806383</v>
      </c>
      <c r="AX742" s="13">
        <v>806383</v>
      </c>
      <c r="AY742" s="13"/>
      <c r="AZ742" s="13">
        <v>16000</v>
      </c>
      <c r="BA742" s="13"/>
      <c r="BB742" s="13"/>
      <c r="BC742">
        <v>8</v>
      </c>
      <c r="BD742">
        <v>8</v>
      </c>
      <c r="BE742">
        <v>5.25</v>
      </c>
      <c r="BF742">
        <v>0.76</v>
      </c>
      <c r="BH742">
        <v>0</v>
      </c>
      <c r="BI742">
        <v>2</v>
      </c>
      <c r="BJ742">
        <v>0</v>
      </c>
      <c r="BK742">
        <v>0</v>
      </c>
      <c r="BL742" t="s">
        <v>5452</v>
      </c>
    </row>
    <row r="743" spans="1:64" x14ac:dyDescent="0.35">
      <c r="A743" s="30"/>
      <c r="B743" s="30">
        <v>43019.615277777775</v>
      </c>
      <c r="C743" t="s">
        <v>2839</v>
      </c>
      <c r="D743" t="s">
        <v>2840</v>
      </c>
      <c r="E743" t="s">
        <v>464</v>
      </c>
      <c r="F743" t="s">
        <v>2819</v>
      </c>
      <c r="G743" t="s">
        <v>2820</v>
      </c>
      <c r="H743" s="21" t="s">
        <v>2821</v>
      </c>
      <c r="I743" s="85">
        <v>1</v>
      </c>
      <c r="J743" s="85">
        <v>0</v>
      </c>
      <c r="L743" t="s">
        <v>1119</v>
      </c>
      <c r="M743" t="s">
        <v>2823</v>
      </c>
      <c r="N743" t="str">
        <f>IF(SUM(ckCodingQTable[[#This Row],[NfmlPIs]:[NnonWhtAsnPIs]])&gt;0,"WMD","")</f>
        <v/>
      </c>
      <c r="O743" t="b">
        <f>_xlfn.XOR(IFERROR(MATCH(ckCodingQTable[[#This Row],[st_code]],EpscorTable[],0)&gt;0,FALSE),IFERROR(FIND("9150",ckCodingQTable[[#This Row],[propPRCs]])&gt;0,FALSE))</f>
        <v>0</v>
      </c>
      <c r="P743" s="21" t="b">
        <f>_xlfn.XOR(ckCodingQTable[[#This Row],[wmd]]&lt;&gt;"",IFERROR(FIND("9102",ckCodingQTable[[#This Row],[propPRCs]])&gt;0,FALSE))</f>
        <v>0</v>
      </c>
      <c r="Q743" t="s">
        <v>485</v>
      </c>
      <c r="S743" s="106">
        <f>S742+(ckCodingQTable[[#This Row],[ILN]]&lt;"M")</f>
        <v>417</v>
      </c>
      <c r="T743" s="21" t="s">
        <v>2834</v>
      </c>
      <c r="U743" t="s">
        <v>2804</v>
      </c>
      <c r="V743" s="7" t="str">
        <f>HYPERLINK("https://www.ejacket.nsf.gov/ej/showProposal.do?ID="&amp;ckCodingQTable[[#This Row],[prop_id]],"eJ")</f>
        <v>eJ</v>
      </c>
      <c r="W743" t="s">
        <v>2841</v>
      </c>
      <c r="X743" t="s">
        <v>5453</v>
      </c>
      <c r="Y743" t="s">
        <v>2794</v>
      </c>
      <c r="Z743" t="s">
        <v>5443</v>
      </c>
      <c r="AA743" t="s">
        <v>3081</v>
      </c>
      <c r="AB743" s="109" t="str">
        <f>HYPERLINK("mailto:"&amp;ckCodingQTable[[#This Row],[email]]&amp;"&amp;subject=Your NSF Proposal:  "&amp;ckCodingQTable[[#This Row],[Div]]&amp;" "&amp;ckCodingQTable[[#This Row],[prop_id]], ckCodingQTable[[#This Row],[email]])</f>
        <v>knightly@ece.rice.edu</v>
      </c>
      <c r="AC743" s="30">
        <v>43252</v>
      </c>
      <c r="AD743">
        <v>48</v>
      </c>
      <c r="AG743" s="110"/>
      <c r="AI743" s="26"/>
      <c r="AJ743" s="22"/>
      <c r="AN743" s="110"/>
      <c r="AO743" s="110"/>
      <c r="AP743" s="110"/>
      <c r="AQ743" s="110"/>
      <c r="AR743" s="7" t="str">
        <f>HYPERLINK("https://www.ejacket.nsf.gov/ej/showProposal.do?ID="&amp;ckCodingQTable[[#This Row],[prop_id]],"eJ")</f>
        <v>eJ</v>
      </c>
      <c r="AS743" t="s">
        <v>2829</v>
      </c>
      <c r="AT743" t="s">
        <v>5451</v>
      </c>
      <c r="AU743" t="b">
        <f>IF(ckCodingQTable[[#This Row],[ILN]]="N",SUBSTITUTE(AT742," ","")&lt;&gt;SUBSTITUTE(ckCodingQTable[[#This Row],[prop_titl_txt]]," ",""), FALSE)</f>
        <v>0</v>
      </c>
      <c r="AV743">
        <v>0</v>
      </c>
      <c r="AW743" s="13">
        <v>393617</v>
      </c>
      <c r="AX743" s="13">
        <v>393617</v>
      </c>
      <c r="AY743" s="13"/>
      <c r="AZ743" s="13">
        <v>8000</v>
      </c>
      <c r="BA743" s="13"/>
      <c r="BB743" s="13"/>
      <c r="BC743">
        <v>4</v>
      </c>
      <c r="BD743">
        <v>4</v>
      </c>
      <c r="BE743">
        <v>1.5</v>
      </c>
      <c r="BH743">
        <v>0</v>
      </c>
      <c r="BI743">
        <v>0</v>
      </c>
      <c r="BJ743">
        <v>0</v>
      </c>
      <c r="BK743">
        <v>0</v>
      </c>
      <c r="BL743" t="s">
        <v>5446</v>
      </c>
    </row>
    <row r="744" spans="1:64" x14ac:dyDescent="0.35">
      <c r="A744" s="30"/>
      <c r="B744" s="30">
        <v>43019.7</v>
      </c>
      <c r="C744" t="s">
        <v>2839</v>
      </c>
      <c r="D744" t="s">
        <v>2840</v>
      </c>
      <c r="E744" t="s">
        <v>464</v>
      </c>
      <c r="F744" t="s">
        <v>2819</v>
      </c>
      <c r="G744" t="s">
        <v>2820</v>
      </c>
      <c r="H744" s="21" t="s">
        <v>2821</v>
      </c>
      <c r="I744" s="85">
        <v>1</v>
      </c>
      <c r="J744" s="85">
        <v>0</v>
      </c>
      <c r="L744" t="s">
        <v>1119</v>
      </c>
      <c r="M744" t="s">
        <v>2823</v>
      </c>
      <c r="N744" t="str">
        <f>IF(SUM(ckCodingQTable[[#This Row],[NfmlPIs]:[NnonWhtAsnPIs]])&gt;0,"WMD","")</f>
        <v/>
      </c>
      <c r="O744" t="b">
        <f>_xlfn.XOR(IFERROR(MATCH(ckCodingQTable[[#This Row],[st_code]],EpscorTable[],0)&gt;0,FALSE),IFERROR(FIND("9150",ckCodingQTable[[#This Row],[propPRCs]])&gt;0,FALSE))</f>
        <v>0</v>
      </c>
      <c r="P744" s="21" t="b">
        <f>_xlfn.XOR(ckCodingQTable[[#This Row],[wmd]]&lt;&gt;"",IFERROR(FIND("9102",ckCodingQTable[[#This Row],[propPRCs]])&gt;0,FALSE))</f>
        <v>0</v>
      </c>
      <c r="Q744" t="s">
        <v>485</v>
      </c>
      <c r="S744" s="106">
        <f>S743+(ckCodingQTable[[#This Row],[ILN]]&lt;"M")</f>
        <v>418</v>
      </c>
      <c r="T744" s="21" t="s">
        <v>2824</v>
      </c>
      <c r="U744" t="s">
        <v>2807</v>
      </c>
      <c r="V744" s="7" t="str">
        <f>HYPERLINK("https://www.ejacket.nsf.gov/ej/showProposal.do?ID="&amp;ckCodingQTable[[#This Row],[prop_id]],"eJ")</f>
        <v>eJ</v>
      </c>
      <c r="W744" t="s">
        <v>2841</v>
      </c>
      <c r="X744" t="s">
        <v>2807</v>
      </c>
      <c r="Y744" t="s">
        <v>2808</v>
      </c>
      <c r="Z744" t="s">
        <v>5454</v>
      </c>
      <c r="AA744" t="s">
        <v>3984</v>
      </c>
      <c r="AB744" s="109" t="str">
        <f>HYPERLINK("mailto:"&amp;ckCodingQTable[[#This Row],[email]]&amp;"&amp;subject=Your NSF Proposal:  "&amp;ckCodingQTable[[#This Row],[Div]]&amp;" "&amp;ckCodingQTable[[#This Row],[prop_id]], ckCodingQTable[[#This Row],[email]])</f>
        <v>mpan2@central.uh.edu</v>
      </c>
      <c r="AC744" s="30">
        <v>43344</v>
      </c>
      <c r="AD744">
        <v>36</v>
      </c>
      <c r="AG744" s="110"/>
      <c r="AI744" s="26"/>
      <c r="AJ744" s="22"/>
      <c r="AN744" s="110"/>
      <c r="AO744" s="110"/>
      <c r="AP744" s="110"/>
      <c r="AQ744" s="110"/>
      <c r="AR744" s="7" t="str">
        <f>HYPERLINK("https://www.ejacket.nsf.gov/ej/showProposal.do?ID="&amp;ckCodingQTable[[#This Row],[prop_id]],"eJ")</f>
        <v>eJ</v>
      </c>
      <c r="AS744" t="s">
        <v>2829</v>
      </c>
      <c r="AT744" t="s">
        <v>5455</v>
      </c>
      <c r="AU744" t="b">
        <f>IF(ckCodingQTable[[#This Row],[ILN]]="N",SUBSTITUTE(AT743," ","")&lt;&gt;SUBSTITUTE(ckCodingQTable[[#This Row],[prop_titl_txt]]," ",""), FALSE)</f>
        <v>0</v>
      </c>
      <c r="AV744">
        <v>0</v>
      </c>
      <c r="AW744" s="13">
        <v>750000</v>
      </c>
      <c r="AX744" s="13">
        <v>750000</v>
      </c>
      <c r="AY744" s="13"/>
      <c r="AZ744" s="13"/>
      <c r="BA744" s="13"/>
      <c r="BB744" s="13"/>
      <c r="BC744">
        <v>12</v>
      </c>
      <c r="BD744">
        <v>9</v>
      </c>
      <c r="BE744">
        <v>5.25</v>
      </c>
      <c r="BH744">
        <v>0</v>
      </c>
      <c r="BI744">
        <v>0</v>
      </c>
      <c r="BJ744">
        <v>0</v>
      </c>
      <c r="BK744">
        <v>0</v>
      </c>
      <c r="BL744" t="s">
        <v>5456</v>
      </c>
    </row>
    <row r="745" spans="1:64" x14ac:dyDescent="0.35">
      <c r="A745" s="30"/>
      <c r="B745" s="30">
        <v>43019.527777777781</v>
      </c>
      <c r="C745" t="s">
        <v>2839</v>
      </c>
      <c r="D745" t="s">
        <v>2840</v>
      </c>
      <c r="E745" t="s">
        <v>464</v>
      </c>
      <c r="F745" t="s">
        <v>2819</v>
      </c>
      <c r="G745" t="s">
        <v>2820</v>
      </c>
      <c r="H745" s="21" t="s">
        <v>2821</v>
      </c>
      <c r="I745" s="85">
        <v>1</v>
      </c>
      <c r="J745" s="85">
        <v>0</v>
      </c>
      <c r="L745" t="s">
        <v>1119</v>
      </c>
      <c r="M745" t="s">
        <v>2823</v>
      </c>
      <c r="N745" t="str">
        <f>IF(SUM(ckCodingQTable[[#This Row],[NfmlPIs]:[NnonWhtAsnPIs]])&gt;0,"WMD","")</f>
        <v/>
      </c>
      <c r="O745" t="b">
        <f>_xlfn.XOR(IFERROR(MATCH(ckCodingQTable[[#This Row],[st_code]],EpscorTable[],0)&gt;0,FALSE),IFERROR(FIND("9150",ckCodingQTable[[#This Row],[propPRCs]])&gt;0,FALSE))</f>
        <v>0</v>
      </c>
      <c r="P745" s="21" t="b">
        <f>_xlfn.XOR(ckCodingQTable[[#This Row],[wmd]]&lt;&gt;"",IFERROR(FIND("9102",ckCodingQTable[[#This Row],[propPRCs]])&gt;0,FALSE))</f>
        <v>0</v>
      </c>
      <c r="Q745" t="s">
        <v>485</v>
      </c>
      <c r="S745" s="106">
        <f>S744+(ckCodingQTable[[#This Row],[ILN]]&lt;"M")</f>
        <v>418</v>
      </c>
      <c r="T745" s="21" t="s">
        <v>2834</v>
      </c>
      <c r="U745" t="s">
        <v>2807</v>
      </c>
      <c r="V745" s="7" t="str">
        <f>HYPERLINK("https://www.ejacket.nsf.gov/ej/showProposal.do?ID="&amp;ckCodingQTable[[#This Row],[prop_id]],"eJ")</f>
        <v>eJ</v>
      </c>
      <c r="W745" t="s">
        <v>2841</v>
      </c>
      <c r="X745" t="s">
        <v>5457</v>
      </c>
      <c r="Y745" t="s">
        <v>1645</v>
      </c>
      <c r="Z745" t="s">
        <v>5458</v>
      </c>
      <c r="AA745" t="s">
        <v>5459</v>
      </c>
      <c r="AB745" s="109" t="str">
        <f>HYPERLINK("mailto:"&amp;ckCodingQTable[[#This Row],[email]]&amp;"&amp;subject=Your NSF Proposal:  "&amp;ckCodingQTable[[#This Row],[Div]]&amp;" "&amp;ckCodingQTable[[#This Row],[prop_id]], ckCodingQTable[[#This Row],[email]])</f>
        <v>chenxm@tsu.edu</v>
      </c>
      <c r="AC745" s="30">
        <v>43344</v>
      </c>
      <c r="AD745">
        <v>36</v>
      </c>
      <c r="AG745" s="110"/>
      <c r="AI745" s="26"/>
      <c r="AJ745" s="22"/>
      <c r="AN745" s="110"/>
      <c r="AO745" s="110"/>
      <c r="AP745" s="110"/>
      <c r="AQ745" s="110"/>
      <c r="AR745" s="7" t="str">
        <f>HYPERLINK("https://www.ejacket.nsf.gov/ej/showProposal.do?ID="&amp;ckCodingQTable[[#This Row],[prop_id]],"eJ")</f>
        <v>eJ</v>
      </c>
      <c r="AS745" t="s">
        <v>2829</v>
      </c>
      <c r="AT745" t="s">
        <v>5455</v>
      </c>
      <c r="AU745" t="b">
        <f>IF(ckCodingQTable[[#This Row],[ILN]]="N",SUBSTITUTE(AT744," ","")&lt;&gt;SUBSTITUTE(ckCodingQTable[[#This Row],[prop_titl_txt]]," ",""), FALSE)</f>
        <v>0</v>
      </c>
      <c r="AV745">
        <v>0</v>
      </c>
      <c r="AW745" s="13">
        <v>150000</v>
      </c>
      <c r="AX745" s="13">
        <v>150000</v>
      </c>
      <c r="AY745" s="13"/>
      <c r="AZ745" s="13"/>
      <c r="BA745" s="13"/>
      <c r="BB745" s="13"/>
      <c r="BC745">
        <v>3</v>
      </c>
      <c r="BD745">
        <v>3</v>
      </c>
      <c r="BE745">
        <v>3</v>
      </c>
      <c r="BH745">
        <v>0</v>
      </c>
      <c r="BI745">
        <v>0</v>
      </c>
      <c r="BJ745">
        <v>0</v>
      </c>
      <c r="BK745">
        <v>0</v>
      </c>
      <c r="BL745" t="s">
        <v>5460</v>
      </c>
    </row>
    <row r="746" spans="1:64" x14ac:dyDescent="0.35">
      <c r="A746" s="30"/>
      <c r="B746" s="30">
        <v>43019.617361111108</v>
      </c>
      <c r="C746" t="s">
        <v>2839</v>
      </c>
      <c r="D746" t="s">
        <v>2840</v>
      </c>
      <c r="E746" t="s">
        <v>464</v>
      </c>
      <c r="F746" t="s">
        <v>2819</v>
      </c>
      <c r="G746" t="s">
        <v>2820</v>
      </c>
      <c r="H746" s="21" t="s">
        <v>2821</v>
      </c>
      <c r="I746" s="85">
        <v>1</v>
      </c>
      <c r="J746" s="85">
        <v>0</v>
      </c>
      <c r="L746" t="s">
        <v>1119</v>
      </c>
      <c r="M746" t="s">
        <v>94</v>
      </c>
      <c r="N746" t="str">
        <f>IF(SUM(ckCodingQTable[[#This Row],[NfmlPIs]:[NnonWhtAsnPIs]])&gt;0,"WMD","")</f>
        <v/>
      </c>
      <c r="O746" t="b">
        <f>_xlfn.XOR(IFERROR(MATCH(ckCodingQTable[[#This Row],[st_code]],EpscorTable[],0)&gt;0,FALSE),IFERROR(FIND("9150",ckCodingQTable[[#This Row],[propPRCs]])&gt;0,FALSE))</f>
        <v>1</v>
      </c>
      <c r="P746" s="21" t="b">
        <f>_xlfn.XOR(ckCodingQTable[[#This Row],[wmd]]&lt;&gt;"",IFERROR(FIND("9102",ckCodingQTable[[#This Row],[propPRCs]])&gt;0,FALSE))</f>
        <v>0</v>
      </c>
      <c r="Q746" t="s">
        <v>485</v>
      </c>
      <c r="S746" s="106">
        <f>S745+(ckCodingQTable[[#This Row],[ILN]]&lt;"M")</f>
        <v>418</v>
      </c>
      <c r="T746" s="21" t="s">
        <v>2834</v>
      </c>
      <c r="U746" t="s">
        <v>2807</v>
      </c>
      <c r="V746" s="7" t="str">
        <f>HYPERLINK("https://www.ejacket.nsf.gov/ej/showProposal.do?ID="&amp;ckCodingQTable[[#This Row],[prop_id]],"eJ")</f>
        <v>eJ</v>
      </c>
      <c r="W746" t="s">
        <v>2841</v>
      </c>
      <c r="X746" t="s">
        <v>5461</v>
      </c>
      <c r="Y746" t="s">
        <v>2218</v>
      </c>
      <c r="Z746" t="s">
        <v>5462</v>
      </c>
      <c r="AA746" t="s">
        <v>4252</v>
      </c>
      <c r="AB746" s="109" t="str">
        <f>HYPERLINK("mailto:"&amp;ckCodingQTable[[#This Row],[email]]&amp;"&amp;subject=Your NSF Proposal:  "&amp;ckCodingQTable[[#This Row],[Div]]&amp;" "&amp;ckCodingQTable[[#This Row],[prop_id]], ckCodingQTable[[#This Row],[email]])</f>
        <v>song@eng.ua.edu</v>
      </c>
      <c r="AC746" s="30">
        <v>43344</v>
      </c>
      <c r="AD746">
        <v>36</v>
      </c>
      <c r="AG746" s="110"/>
      <c r="AI746" s="26"/>
      <c r="AJ746" s="22"/>
      <c r="AN746" s="110"/>
      <c r="AO746" s="110"/>
      <c r="AP746" s="110"/>
      <c r="AQ746" s="110"/>
      <c r="AR746" s="7" t="str">
        <f>HYPERLINK("https://www.ejacket.nsf.gov/ej/showProposal.do?ID="&amp;ckCodingQTable[[#This Row],[prop_id]],"eJ")</f>
        <v>eJ</v>
      </c>
      <c r="AS746" t="s">
        <v>2829</v>
      </c>
      <c r="AT746" t="s">
        <v>5455</v>
      </c>
      <c r="AU746" t="b">
        <f>IF(ckCodingQTable[[#This Row],[ILN]]="N",SUBSTITUTE(AT745," ","")&lt;&gt;SUBSTITUTE(ckCodingQTable[[#This Row],[prop_titl_txt]]," ",""), FALSE)</f>
        <v>0</v>
      </c>
      <c r="AV746">
        <v>0</v>
      </c>
      <c r="AW746" s="13">
        <v>249981</v>
      </c>
      <c r="AX746" s="13">
        <v>249981</v>
      </c>
      <c r="AY746" s="13"/>
      <c r="AZ746" s="13"/>
      <c r="BA746" s="13"/>
      <c r="BB746" s="13"/>
      <c r="BC746">
        <v>3</v>
      </c>
      <c r="BD746">
        <v>3</v>
      </c>
      <c r="BE746">
        <v>3</v>
      </c>
      <c r="BH746">
        <v>0</v>
      </c>
      <c r="BI746">
        <v>0</v>
      </c>
      <c r="BJ746">
        <v>0</v>
      </c>
      <c r="BK746">
        <v>0</v>
      </c>
      <c r="BL746" t="s">
        <v>5463</v>
      </c>
    </row>
    <row r="747" spans="1:64" x14ac:dyDescent="0.35">
      <c r="A747" s="30"/>
      <c r="B747" s="30">
        <v>43031.609027777777</v>
      </c>
      <c r="C747" t="s">
        <v>2817</v>
      </c>
      <c r="D747" t="s">
        <v>2818</v>
      </c>
      <c r="E747" t="s">
        <v>476</v>
      </c>
      <c r="F747" t="s">
        <v>2819</v>
      </c>
      <c r="G747" t="s">
        <v>2820</v>
      </c>
      <c r="H747" s="21" t="s">
        <v>2821</v>
      </c>
      <c r="I747" s="85">
        <v>1</v>
      </c>
      <c r="J747" s="85">
        <v>0</v>
      </c>
      <c r="K747" t="s">
        <v>2822</v>
      </c>
      <c r="L747" t="s">
        <v>912</v>
      </c>
      <c r="M747" t="s">
        <v>3254</v>
      </c>
      <c r="N747" t="str">
        <f>IF(SUM(ckCodingQTable[[#This Row],[NfmlPIs]:[NnonWhtAsnPIs]])&gt;0,"WMD","")</f>
        <v>WMD</v>
      </c>
      <c r="O747" t="b">
        <f>_xlfn.XOR(IFERROR(MATCH(ckCodingQTable[[#This Row],[st_code]],EpscorTable[],0)&gt;0,FALSE),IFERROR(FIND("9150",ckCodingQTable[[#This Row],[propPRCs]])&gt;0,FALSE))</f>
        <v>0</v>
      </c>
      <c r="P747" s="21" t="b">
        <f>_xlfn.XOR(ckCodingQTable[[#This Row],[wmd]]&lt;&gt;"",IFERROR(FIND("9102",ckCodingQTable[[#This Row],[propPRCs]])&gt;0,FALSE))</f>
        <v>1</v>
      </c>
      <c r="Q747" t="s">
        <v>3156</v>
      </c>
      <c r="S747" s="106">
        <f>S746+(ckCodingQTable[[#This Row],[ILN]]&lt;"M")</f>
        <v>419</v>
      </c>
      <c r="T747" s="21" t="s">
        <v>2863</v>
      </c>
      <c r="U747" t="s">
        <v>2810</v>
      </c>
      <c r="V747" s="7" t="str">
        <f>HYPERLINK("https://www.ejacket.nsf.gov/ej/showProposal.do?ID="&amp;ckCodingQTable[[#This Row],[prop_id]],"eJ")</f>
        <v>eJ</v>
      </c>
      <c r="W747" t="s">
        <v>2825</v>
      </c>
      <c r="X747" t="s">
        <v>2810</v>
      </c>
      <c r="Y747" t="s">
        <v>803</v>
      </c>
      <c r="Z747" t="s">
        <v>5464</v>
      </c>
      <c r="AA747" t="s">
        <v>3257</v>
      </c>
      <c r="AB747" s="109" t="str">
        <f>HYPERLINK("mailto:"&amp;ckCodingQTable[[#This Row],[email]]&amp;"&amp;subject=Your NSF Proposal:  "&amp;ckCodingQTable[[#This Row],[Div]]&amp;" "&amp;ckCodingQTable[[#This Row],[prop_id]], ckCodingQTable[[#This Row],[email]])</f>
        <v>jli587@wisc.edu</v>
      </c>
      <c r="AC747" s="30">
        <v>43344</v>
      </c>
      <c r="AD747">
        <v>36</v>
      </c>
      <c r="AG747" s="110"/>
      <c r="AI747" s="26"/>
      <c r="AJ747" s="22"/>
      <c r="AN747" s="110"/>
      <c r="AO747" s="110"/>
      <c r="AP747" s="110"/>
      <c r="AQ747" s="110"/>
      <c r="AR747" s="7" t="str">
        <f>HYPERLINK("https://www.ejacket.nsf.gov/ej/showProposal.do?ID="&amp;ckCodingQTable[[#This Row],[prop_id]],"eJ")</f>
        <v>eJ</v>
      </c>
      <c r="AS747" t="s">
        <v>2829</v>
      </c>
      <c r="AT747" t="s">
        <v>5465</v>
      </c>
      <c r="AU747" t="b">
        <f>IF(ckCodingQTable[[#This Row],[ILN]]="N",SUBSTITUTE(AT746," ","")&lt;&gt;SUBSTITUTE(ckCodingQTable[[#This Row],[prop_titl_txt]]," ",""), FALSE)</f>
        <v>0</v>
      </c>
      <c r="AV747">
        <v>0</v>
      </c>
      <c r="AW747" s="13">
        <v>499999</v>
      </c>
      <c r="AX747" s="13">
        <v>499999</v>
      </c>
      <c r="AY747" s="13"/>
      <c r="AZ747" s="13">
        <v>15000</v>
      </c>
      <c r="BA747" s="13"/>
      <c r="BB747" s="13"/>
      <c r="BC747">
        <v>6</v>
      </c>
      <c r="BD747">
        <v>3</v>
      </c>
      <c r="BE747">
        <v>3</v>
      </c>
      <c r="BH747">
        <v>1</v>
      </c>
      <c r="BI747">
        <v>0</v>
      </c>
      <c r="BJ747">
        <v>0</v>
      </c>
      <c r="BK747">
        <v>0</v>
      </c>
      <c r="BL747" t="s">
        <v>5466</v>
      </c>
    </row>
    <row r="748" spans="1:64" x14ac:dyDescent="0.35">
      <c r="A748" s="30"/>
      <c r="B748" s="30">
        <v>43035.986805555556</v>
      </c>
      <c r="C748" t="s">
        <v>2817</v>
      </c>
      <c r="D748" t="s">
        <v>2818</v>
      </c>
      <c r="E748" t="s">
        <v>474</v>
      </c>
      <c r="F748" t="s">
        <v>2819</v>
      </c>
      <c r="G748" t="s">
        <v>2820</v>
      </c>
      <c r="H748" s="21" t="s">
        <v>2821</v>
      </c>
      <c r="I748" s="85">
        <v>0</v>
      </c>
      <c r="J748" s="85">
        <v>0</v>
      </c>
      <c r="L748" t="s">
        <v>885</v>
      </c>
      <c r="M748" t="s">
        <v>96</v>
      </c>
      <c r="N748" t="str">
        <f>IF(SUM(ckCodingQTable[[#This Row],[NfmlPIs]:[NnonWhtAsnPIs]])&gt;0,"WMD","")</f>
        <v/>
      </c>
      <c r="O748" t="b">
        <f>_xlfn.XOR(IFERROR(MATCH(ckCodingQTable[[#This Row],[st_code]],EpscorTable[],0)&gt;0,FALSE),IFERROR(FIND("9150",ckCodingQTable[[#This Row],[propPRCs]])&gt;0,FALSE))</f>
        <v>0</v>
      </c>
      <c r="P748" s="21" t="b">
        <f>_xlfn.XOR(ckCodingQTable[[#This Row],[wmd]]&lt;&gt;"",IFERROR(FIND("9102",ckCodingQTable[[#This Row],[propPRCs]])&gt;0,FALSE))</f>
        <v>0</v>
      </c>
      <c r="Q748" t="s">
        <v>519</v>
      </c>
      <c r="S748" s="106">
        <f>S747+(ckCodingQTable[[#This Row],[ILN]]&lt;"M")</f>
        <v>420</v>
      </c>
      <c r="T748" s="21" t="s">
        <v>2824</v>
      </c>
      <c r="U748" t="s">
        <v>2812</v>
      </c>
      <c r="V748" s="7" t="str">
        <f>HYPERLINK("https://www.ejacket.nsf.gov/ej/showProposal.do?ID="&amp;ckCodingQTable[[#This Row],[prop_id]],"eJ")</f>
        <v>eJ</v>
      </c>
      <c r="W748" t="s">
        <v>2825</v>
      </c>
      <c r="X748" t="s">
        <v>2812</v>
      </c>
      <c r="Y748" t="s">
        <v>2813</v>
      </c>
      <c r="Z748" t="s">
        <v>5467</v>
      </c>
      <c r="AA748" t="s">
        <v>3477</v>
      </c>
      <c r="AB748" s="109" t="str">
        <f>HYPERLINK("mailto:"&amp;ckCodingQTable[[#This Row],[email]]&amp;"&amp;subject=Your NSF Proposal:  "&amp;ckCodingQTable[[#This Row],[Div]]&amp;" "&amp;ckCodingQTable[[#This Row],[prop_id]], ckCodingQTable[[#This Row],[email]])</f>
        <v>ahm@hawaii.edu</v>
      </c>
      <c r="AC748" s="30">
        <v>43282</v>
      </c>
      <c r="AD748">
        <v>36</v>
      </c>
      <c r="AG748" s="110"/>
      <c r="AI748" s="26"/>
      <c r="AJ748" s="22"/>
      <c r="AN748" s="110"/>
      <c r="AO748" s="110"/>
      <c r="AP748" s="110"/>
      <c r="AQ748" s="110"/>
      <c r="AR748" s="7" t="str">
        <f>HYPERLINK("https://www.ejacket.nsf.gov/ej/showProposal.do?ID="&amp;ckCodingQTable[[#This Row],[prop_id]],"eJ")</f>
        <v>eJ</v>
      </c>
      <c r="AS748" t="s">
        <v>2881</v>
      </c>
      <c r="AT748" t="s">
        <v>5468</v>
      </c>
      <c r="AU748" t="b">
        <f>IF(ckCodingQTable[[#This Row],[ILN]]="N",SUBSTITUTE(AT747," ","")&lt;&gt;SUBSTITUTE(ckCodingQTable[[#This Row],[prop_titl_txt]]," ",""), FALSE)</f>
        <v>0</v>
      </c>
      <c r="AV748">
        <v>0</v>
      </c>
      <c r="AW748" s="13">
        <v>236107</v>
      </c>
      <c r="AX748" s="13">
        <v>236107</v>
      </c>
      <c r="AY748" s="13"/>
      <c r="AZ748" s="13">
        <v>12000</v>
      </c>
      <c r="BA748" s="13"/>
      <c r="BB748" s="13"/>
      <c r="BC748">
        <v>3</v>
      </c>
      <c r="BD748">
        <v>3</v>
      </c>
      <c r="BE748">
        <v>3</v>
      </c>
      <c r="BH748">
        <v>0</v>
      </c>
      <c r="BI748">
        <v>0</v>
      </c>
      <c r="BJ748">
        <v>0</v>
      </c>
      <c r="BK748">
        <v>0</v>
      </c>
      <c r="BL748" t="s">
        <v>5469</v>
      </c>
    </row>
    <row r="749" spans="1:64" x14ac:dyDescent="0.35">
      <c r="A749" s="30"/>
      <c r="B749" s="30">
        <v>43035.4</v>
      </c>
      <c r="C749" t="s">
        <v>2817</v>
      </c>
      <c r="D749" t="s">
        <v>2818</v>
      </c>
      <c r="E749" t="s">
        <v>474</v>
      </c>
      <c r="F749" t="s">
        <v>2819</v>
      </c>
      <c r="G749" t="s">
        <v>2820</v>
      </c>
      <c r="H749" s="21" t="s">
        <v>2821</v>
      </c>
      <c r="I749" s="85">
        <v>0</v>
      </c>
      <c r="J749" s="85">
        <v>0</v>
      </c>
      <c r="L749" t="s">
        <v>885</v>
      </c>
      <c r="M749" t="s">
        <v>2823</v>
      </c>
      <c r="N749" t="str">
        <f>IF(SUM(ckCodingQTable[[#This Row],[NfmlPIs]:[NnonWhtAsnPIs]])&gt;0,"WMD","")</f>
        <v/>
      </c>
      <c r="O749" t="b">
        <f>_xlfn.XOR(IFERROR(MATCH(ckCodingQTable[[#This Row],[st_code]],EpscorTable[],0)&gt;0,FALSE),IFERROR(FIND("9150",ckCodingQTable[[#This Row],[propPRCs]])&gt;0,FALSE))</f>
        <v>0</v>
      </c>
      <c r="P749" s="21" t="b">
        <f>_xlfn.XOR(ckCodingQTable[[#This Row],[wmd]]&lt;&gt;"",IFERROR(FIND("9102",ckCodingQTable[[#This Row],[propPRCs]])&gt;0,FALSE))</f>
        <v>0</v>
      </c>
      <c r="S749" s="106">
        <f>S748+(ckCodingQTable[[#This Row],[ILN]]&lt;"M")</f>
        <v>420</v>
      </c>
      <c r="T749" s="21" t="s">
        <v>2834</v>
      </c>
      <c r="U749" t="s">
        <v>2812</v>
      </c>
      <c r="V749" s="7" t="str">
        <f>HYPERLINK("https://www.ejacket.nsf.gov/ej/showProposal.do?ID="&amp;ckCodingQTable[[#This Row],[prop_id]],"eJ")</f>
        <v>eJ</v>
      </c>
      <c r="W749" t="s">
        <v>2825</v>
      </c>
      <c r="X749" t="s">
        <v>5470</v>
      </c>
      <c r="Y749" t="s">
        <v>5471</v>
      </c>
      <c r="Z749" t="s">
        <v>5472</v>
      </c>
      <c r="AA749" t="s">
        <v>4614</v>
      </c>
      <c r="AB749" s="109" t="str">
        <f>HYPERLINK("mailto:"&amp;ckCodingQTable[[#This Row],[email]]&amp;"&amp;subject=Your NSF Proposal:  "&amp;ckCodingQTable[[#This Row],[Div]]&amp;" "&amp;ckCodingQTable[[#This Row],[prop_id]], ckCodingQTable[[#This Row],[email]])</f>
        <v>zx@ece.tamu.edu</v>
      </c>
      <c r="AC749" s="30">
        <v>43282</v>
      </c>
      <c r="AD749">
        <v>36</v>
      </c>
      <c r="AG749" s="110"/>
      <c r="AI749" s="26"/>
      <c r="AJ749" s="22"/>
      <c r="AN749" s="110"/>
      <c r="AO749" s="110"/>
      <c r="AP749" s="110"/>
      <c r="AQ749" s="110"/>
      <c r="AR749" s="7" t="str">
        <f>HYPERLINK("https://www.ejacket.nsf.gov/ej/showProposal.do?ID="&amp;ckCodingQTable[[#This Row],[prop_id]],"eJ")</f>
        <v>eJ</v>
      </c>
      <c r="AS749" t="s">
        <v>2881</v>
      </c>
      <c r="AT749" t="s">
        <v>5468</v>
      </c>
      <c r="AU749" t="b">
        <f>IF(ckCodingQTable[[#This Row],[ILN]]="N",SUBSTITUTE(AT748," ","")&lt;&gt;SUBSTITUTE(ckCodingQTable[[#This Row],[prop_titl_txt]]," ",""), FALSE)</f>
        <v>0</v>
      </c>
      <c r="AV749">
        <v>0</v>
      </c>
      <c r="AW749" s="13">
        <v>230000</v>
      </c>
      <c r="AX749" s="13">
        <v>230000</v>
      </c>
      <c r="AY749" s="13"/>
      <c r="AZ749" s="13"/>
      <c r="BA749" s="13"/>
      <c r="BB749" s="13"/>
      <c r="BC749">
        <v>3</v>
      </c>
      <c r="BD749">
        <v>3</v>
      </c>
      <c r="BG749">
        <v>3</v>
      </c>
      <c r="BH749">
        <v>0</v>
      </c>
      <c r="BI749">
        <v>0</v>
      </c>
      <c r="BJ749">
        <v>0</v>
      </c>
      <c r="BK749">
        <v>0</v>
      </c>
      <c r="BL749" t="s">
        <v>5473</v>
      </c>
    </row>
  </sheetData>
  <conditionalFormatting sqref="A2:BL749">
    <cfRule type="expression" dxfId="46" priority="6">
      <formula>MOD($S2,2)</formula>
    </cfRule>
  </conditionalFormatting>
  <conditionalFormatting sqref="AL2:AM749">
    <cfRule type="expression" dxfId="45" priority="5">
      <formula>AND($T2&lt;"M",$AL2&lt;$AM2+3)</formula>
    </cfRule>
  </conditionalFormatting>
  <conditionalFormatting sqref="C2:L749">
    <cfRule type="expression" dxfId="44" priority="4">
      <formula>AND($T2="N", C2&lt;&gt;C1)</formula>
    </cfRule>
  </conditionalFormatting>
  <conditionalFormatting sqref="AT2:AT749">
    <cfRule type="expression" dxfId="43" priority="3">
      <formula>$AU2</formula>
    </cfRule>
  </conditionalFormatting>
  <conditionalFormatting sqref="I2:J749">
    <cfRule type="expression" dxfId="42" priority="2">
      <formula>($J2+$I2)&lt;&gt;1</formula>
    </cfRule>
  </conditionalFormatting>
  <conditionalFormatting sqref="M2:N749">
    <cfRule type="expression" dxfId="41"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749"/>
  <sheetViews>
    <sheetView topLeftCell="AG2" zoomScale="98" workbookViewId="0">
      <selection activeCell="F67" sqref="F67"/>
    </sheetView>
  </sheetViews>
  <sheetFormatPr defaultRowHeight="14.5" x14ac:dyDescent="0.35"/>
  <cols>
    <col min="1" max="1" width="8.7265625" style="30" customWidth="1"/>
    <col min="2" max="2" width="8.54296875" customWidth="1"/>
    <col min="3" max="3" width="10.453125" customWidth="1"/>
    <col min="4" max="4" width="8.81640625" customWidth="1"/>
    <col min="5" max="5" width="5.54296875" customWidth="1"/>
    <col min="6" max="6" width="7.7265625" style="30" customWidth="1"/>
    <col min="7" max="8" width="5.81640625" style="30" customWidth="1"/>
    <col min="9" max="9" width="5.81640625" style="21" customWidth="1"/>
    <col min="10" max="10" width="5.26953125" style="30" customWidth="1"/>
    <col min="11" max="11" width="8.54296875" customWidth="1"/>
    <col min="12" max="12" width="14.26953125" customWidth="1"/>
    <col min="13" max="13" width="4.453125" style="107" customWidth="1"/>
    <col min="14" max="14" width="1.81640625" customWidth="1"/>
    <col min="15" max="15" width="8.453125" style="22" customWidth="1"/>
    <col min="16" max="16" width="2.81640625" style="38" customWidth="1"/>
    <col min="17" max="17" width="3.54296875" style="38" customWidth="1"/>
    <col min="18" max="18" width="8.453125" style="38" customWidth="1"/>
    <col min="19" max="19" width="10.81640625" customWidth="1"/>
    <col min="20" max="20" width="10.26953125" customWidth="1"/>
    <col min="21" max="21" width="13.7265625" customWidth="1"/>
    <col min="22" max="22" width="3.7265625" style="30" customWidth="1"/>
    <col min="23" max="23" width="9.54296875" style="107" customWidth="1"/>
    <col min="24" max="24" width="9.26953125" style="30"/>
    <col min="25" max="25" width="4.26953125" style="30" customWidth="1"/>
    <col min="26" max="26" width="9" customWidth="1"/>
    <col min="27" max="27" width="10" customWidth="1"/>
    <col min="28" max="28" width="8.81640625" style="81" customWidth="1"/>
    <col min="29" max="30" width="8.81640625" style="21" customWidth="1"/>
    <col min="31" max="31" width="17.453125" style="21" customWidth="1"/>
    <col min="32" max="32" width="11.7265625" customWidth="1"/>
    <col min="33" max="33" width="3.54296875" style="122" customWidth="1"/>
    <col min="34" max="34" width="10.7265625" customWidth="1"/>
    <col min="35" max="35" width="11.453125" style="13" customWidth="1"/>
    <col min="36" max="36" width="7.54296875" customWidth="1"/>
    <col min="37" max="38" width="10.453125" style="1" customWidth="1"/>
    <col min="39" max="41" width="4.81640625" style="1" customWidth="1"/>
    <col min="42" max="43" width="4.81640625" style="81" customWidth="1"/>
    <col min="44" max="44" width="22.1796875" style="122" customWidth="1"/>
    <col min="45" max="45" width="3.54296875" customWidth="1"/>
    <col min="46" max="46" width="18.54296875" customWidth="1"/>
    <col min="47" max="47" width="5.26953125" style="29" customWidth="1"/>
    <col min="48" max="48" width="90" customWidth="1"/>
    <col min="49" max="49" width="7.26953125" hidden="1" customWidth="1"/>
    <col min="50" max="50" width="29.453125" hidden="1" customWidth="1"/>
    <col min="51" max="51" width="10.1796875" style="21" customWidth="1"/>
    <col min="52" max="52" width="58.81640625" style="21" customWidth="1"/>
    <col min="53" max="53" width="21.26953125" style="21" customWidth="1"/>
    <col min="54" max="56" width="5.54296875" style="21" customWidth="1"/>
    <col min="57" max="57" width="4.453125" customWidth="1"/>
    <col min="58" max="63" width="3" customWidth="1"/>
    <col min="64" max="64" width="9.26953125" style="1"/>
    <col min="66" max="66" width="85.54296875" customWidth="1"/>
    <col min="67" max="67" width="10.453125" customWidth="1"/>
    <col min="68" max="68" width="9.54296875" style="13" customWidth="1"/>
    <col min="69" max="69" width="10.453125" customWidth="1"/>
    <col min="70" max="70" width="15.453125" customWidth="1"/>
    <col min="71" max="71" width="11.7265625" customWidth="1"/>
    <col min="72" max="72" width="9.26953125" hidden="1" customWidth="1"/>
    <col min="73" max="73" width="11" hidden="1" customWidth="1"/>
    <col min="74" max="77" width="4.26953125" customWidth="1"/>
  </cols>
  <sheetData>
    <row r="1" spans="1:68" ht="37.4" customHeight="1" x14ac:dyDescent="0.35">
      <c r="A1" s="30" t="s">
        <v>85</v>
      </c>
      <c r="B1" s="30" t="s">
        <v>6</v>
      </c>
      <c r="C1" t="s">
        <v>7</v>
      </c>
      <c r="D1" t="s">
        <v>4</v>
      </c>
      <c r="E1" t="s">
        <v>3</v>
      </c>
      <c r="F1" t="s">
        <v>89</v>
      </c>
      <c r="G1" t="s">
        <v>159</v>
      </c>
      <c r="H1" t="s">
        <v>157</v>
      </c>
      <c r="I1" s="21" t="s">
        <v>303</v>
      </c>
      <c r="J1" t="s">
        <v>90</v>
      </c>
      <c r="K1" t="s">
        <v>15</v>
      </c>
      <c r="L1" s="22" t="s">
        <v>14</v>
      </c>
      <c r="M1" s="108" t="s">
        <v>97</v>
      </c>
      <c r="N1" t="s">
        <v>86</v>
      </c>
      <c r="O1" t="s">
        <v>8</v>
      </c>
      <c r="P1" t="s">
        <v>1</v>
      </c>
      <c r="Q1" t="s">
        <v>137</v>
      </c>
      <c r="R1" t="s">
        <v>0</v>
      </c>
      <c r="S1" t="s">
        <v>9</v>
      </c>
      <c r="T1" t="s">
        <v>16</v>
      </c>
      <c r="U1" t="s">
        <v>244</v>
      </c>
      <c r="V1" t="s">
        <v>91</v>
      </c>
      <c r="W1" s="108" t="s">
        <v>126</v>
      </c>
      <c r="X1" s="30" t="s">
        <v>17</v>
      </c>
      <c r="Y1" t="s">
        <v>18</v>
      </c>
      <c r="Z1" t="s">
        <v>87</v>
      </c>
      <c r="AA1" s="21" t="s">
        <v>319</v>
      </c>
      <c r="AB1" s="21" t="s">
        <v>320</v>
      </c>
      <c r="AC1" t="s">
        <v>88</v>
      </c>
      <c r="AD1" s="21" t="s">
        <v>321</v>
      </c>
      <c r="AE1" s="21" t="s">
        <v>127</v>
      </c>
      <c r="AF1" s="13" t="s">
        <v>19</v>
      </c>
      <c r="AG1" s="121" t="s">
        <v>253</v>
      </c>
      <c r="AH1" s="1" t="s">
        <v>20</v>
      </c>
      <c r="AI1" s="1" t="s">
        <v>254</v>
      </c>
      <c r="AJ1" s="1" t="s">
        <v>255</v>
      </c>
      <c r="AK1" s="1" t="s">
        <v>256</v>
      </c>
      <c r="AL1" s="1" t="s">
        <v>257</v>
      </c>
      <c r="AM1" s="21" t="s">
        <v>258</v>
      </c>
      <c r="AN1" s="21" t="s">
        <v>259</v>
      </c>
      <c r="AO1" s="21" t="s">
        <v>260</v>
      </c>
      <c r="AP1" s="21" t="s">
        <v>261</v>
      </c>
      <c r="AQ1" s="21" t="s">
        <v>262</v>
      </c>
      <c r="AR1" s="122" t="s">
        <v>160</v>
      </c>
      <c r="AS1" s="21" t="s">
        <v>310</v>
      </c>
      <c r="AT1" s="21" t="s">
        <v>347</v>
      </c>
      <c r="AU1" s="29" t="s">
        <v>128</v>
      </c>
      <c r="AV1" t="s">
        <v>34</v>
      </c>
      <c r="AW1" t="s">
        <v>333</v>
      </c>
      <c r="AX1" t="s">
        <v>139</v>
      </c>
      <c r="AY1"/>
      <c r="AZ1"/>
      <c r="BA1"/>
      <c r="BB1"/>
      <c r="BC1"/>
      <c r="BD1"/>
      <c r="BL1"/>
      <c r="BP1"/>
    </row>
    <row r="2" spans="1:68" ht="15" customHeight="1" x14ac:dyDescent="0.35">
      <c r="B2" s="30">
        <v>42998.693055555559</v>
      </c>
      <c r="C2" t="s">
        <v>2817</v>
      </c>
      <c r="D2" t="s">
        <v>2818</v>
      </c>
      <c r="E2" t="s">
        <v>476</v>
      </c>
      <c r="F2" t="s">
        <v>727</v>
      </c>
      <c r="G2" s="8" t="s">
        <v>2819</v>
      </c>
      <c r="H2" s="8" t="s">
        <v>2820</v>
      </c>
      <c r="I2" s="21" t="s">
        <v>6127</v>
      </c>
      <c r="J2" t="s">
        <v>2821</v>
      </c>
      <c r="K2" t="s">
        <v>2822</v>
      </c>
      <c r="L2" s="22"/>
      <c r="M2" s="107">
        <f xml:space="preserve"> M1+(ckAwdQTable[ILN]&lt;"M")</f>
        <v>1</v>
      </c>
      <c r="N2" t="s">
        <v>2824</v>
      </c>
      <c r="O2" t="s">
        <v>724</v>
      </c>
      <c r="P2" s="15" t="str">
        <f>HYPERLINK("https://www.ejacket.nsf.gov/ej/showProposal.do?ID="&amp;ckAwdQTable[[#This Row],[prop_id]],"eJ")</f>
        <v>eJ</v>
      </c>
      <c r="Q2" s="8" t="s">
        <v>2825</v>
      </c>
      <c r="R2" t="s">
        <v>724</v>
      </c>
      <c r="S2" t="s">
        <v>725</v>
      </c>
      <c r="T2" t="s">
        <v>2826</v>
      </c>
      <c r="U2" s="8" t="s">
        <v>2827</v>
      </c>
      <c r="V2" t="s">
        <v>2823</v>
      </c>
      <c r="W2" s="111" t="str">
        <f>HYPERLINK("mailto:"&amp; ckAwdQTable[[#This Row],[email]]&amp;"&amp;subject=Your NSF Proposal:  "&amp;ckAwdQTable[[#This Row],[prop_id]], ckAwdQTable[[#This Row],[email]])</f>
        <v>isil@cs.utexas.edu</v>
      </c>
      <c r="X2" s="30">
        <v>43344</v>
      </c>
      <c r="Y2">
        <v>48</v>
      </c>
      <c r="AA2" s="21" t="s">
        <v>753</v>
      </c>
      <c r="AB2" s="21" t="s">
        <v>4825</v>
      </c>
      <c r="AC2"/>
      <c r="AD2" s="21" t="s">
        <v>753</v>
      </c>
      <c r="AE2" s="21" t="s">
        <v>6128</v>
      </c>
      <c r="AF2" s="13">
        <v>1050000</v>
      </c>
      <c r="AG2" s="121">
        <v>0</v>
      </c>
      <c r="AH2" s="1">
        <v>1050000</v>
      </c>
      <c r="AI2" s="1"/>
      <c r="AJ2" s="1">
        <v>50480</v>
      </c>
      <c r="AK2" s="1">
        <v>129000</v>
      </c>
      <c r="AM2" s="21">
        <v>8</v>
      </c>
      <c r="AN2" s="21">
        <v>8</v>
      </c>
      <c r="AO2" s="21">
        <v>4</v>
      </c>
      <c r="AP2" s="21"/>
      <c r="AQ2" s="21"/>
      <c r="AR2" s="123" t="s">
        <v>2829</v>
      </c>
      <c r="AS2" s="21" t="s">
        <v>2834</v>
      </c>
      <c r="AT2" s="21" t="str">
        <f>SummarizeQuestMarks(ckAwdQTable[[#This Row],[abst_narr_txt]])</f>
        <v xml:space="preserve"> </v>
      </c>
      <c r="AU2" s="124"/>
      <c r="AV2" t="s">
        <v>2830</v>
      </c>
      <c r="AW2" t="b">
        <f>AND(ckAwdQTable[[#This Row],[ILN]]&gt;"M", SUBSTITUTE(ckAwdQTable[[#This Row],[prop_titl_txt]]," ","")&lt;&gt;SUBSTITUTE(AV1," ",""))</f>
        <v>0</v>
      </c>
      <c r="AX2" s="8" t="s">
        <v>2831</v>
      </c>
      <c r="AY2"/>
      <c r="AZ2"/>
      <c r="BA2"/>
      <c r="BB2"/>
      <c r="BC2"/>
      <c r="BD2"/>
      <c r="BL2"/>
      <c r="BP2"/>
    </row>
    <row r="3" spans="1:68" ht="15" customHeight="1" x14ac:dyDescent="0.35">
      <c r="B3" s="30">
        <v>42999.456944444442</v>
      </c>
      <c r="C3" t="s">
        <v>2817</v>
      </c>
      <c r="D3" t="s">
        <v>2818</v>
      </c>
      <c r="E3" t="s">
        <v>476</v>
      </c>
      <c r="F3" t="s">
        <v>727</v>
      </c>
      <c r="G3" s="8" t="s">
        <v>2819</v>
      </c>
      <c r="H3" s="8" t="s">
        <v>2820</v>
      </c>
      <c r="I3" s="21" t="s">
        <v>6127</v>
      </c>
      <c r="J3" t="s">
        <v>2821</v>
      </c>
      <c r="K3" t="s">
        <v>2822</v>
      </c>
      <c r="L3" s="22"/>
      <c r="M3" s="107">
        <f xml:space="preserve"> M2+(ckAwdQTable[ILN]&lt;"M")</f>
        <v>1</v>
      </c>
      <c r="N3" t="s">
        <v>2834</v>
      </c>
      <c r="O3" t="s">
        <v>724</v>
      </c>
      <c r="P3" s="15" t="str">
        <f>HYPERLINK("https://www.ejacket.nsf.gov/ej/showProposal.do?ID="&amp;ckAwdQTable[[#This Row],[prop_id]],"eJ")</f>
        <v>eJ</v>
      </c>
      <c r="Q3" s="8" t="s">
        <v>2825</v>
      </c>
      <c r="R3" t="s">
        <v>2835</v>
      </c>
      <c r="S3" t="s">
        <v>2836</v>
      </c>
      <c r="T3" t="s">
        <v>2837</v>
      </c>
      <c r="U3" s="8" t="s">
        <v>542</v>
      </c>
      <c r="V3" t="s">
        <v>2833</v>
      </c>
      <c r="W3" s="111" t="str">
        <f>HYPERLINK("mailto:"&amp; ckAwdQTable[[#This Row],[email]]&amp;"&amp;subject=Your NSF Proposal:  "&amp;ckAwdQTable[[#This Row],[prop_id]], ckAwdQTable[[#This Row],[email]])</f>
        <v>rubenm@andrew.cmu.edu</v>
      </c>
      <c r="X3" s="30">
        <v>43344</v>
      </c>
      <c r="Y3">
        <v>48</v>
      </c>
      <c r="AA3" s="21" t="s">
        <v>753</v>
      </c>
      <c r="AB3" s="21" t="s">
        <v>4825</v>
      </c>
      <c r="AC3"/>
      <c r="AD3" s="21" t="s">
        <v>753</v>
      </c>
      <c r="AE3" s="21" t="s">
        <v>6128</v>
      </c>
      <c r="AF3" s="13">
        <v>150000</v>
      </c>
      <c r="AG3" s="121">
        <v>0</v>
      </c>
      <c r="AH3" s="1">
        <v>150000</v>
      </c>
      <c r="AI3" s="1"/>
      <c r="AJ3" s="1"/>
      <c r="AM3" s="21">
        <v>4</v>
      </c>
      <c r="AN3" s="21">
        <v>4</v>
      </c>
      <c r="AO3" s="21"/>
      <c r="AP3" s="21"/>
      <c r="AQ3" s="21">
        <v>4</v>
      </c>
      <c r="AR3" s="123" t="s">
        <v>2829</v>
      </c>
      <c r="AS3" s="21" t="s">
        <v>2834</v>
      </c>
      <c r="AT3" s="21" t="str">
        <f>SummarizeQuestMarks(ckAwdQTable[[#This Row],[abst_narr_txt]])</f>
        <v xml:space="preserve"> </v>
      </c>
      <c r="AU3" s="124"/>
      <c r="AV3" t="s">
        <v>2830</v>
      </c>
      <c r="AW3" t="b">
        <f>AND(ckAwdQTable[[#This Row],[ILN]]&gt;"M", SUBSTITUTE(ckAwdQTable[[#This Row],[prop_titl_txt]]," ","")&lt;&gt;SUBSTITUTE(AV2," ",""))</f>
        <v>0</v>
      </c>
      <c r="AX3" s="8" t="s">
        <v>2838</v>
      </c>
    </row>
    <row r="4" spans="1:68" ht="15" customHeight="1" x14ac:dyDescent="0.35">
      <c r="B4" s="30">
        <v>43000.479166666664</v>
      </c>
      <c r="C4" t="s">
        <v>2839</v>
      </c>
      <c r="D4" t="s">
        <v>2840</v>
      </c>
      <c r="E4" t="s">
        <v>462</v>
      </c>
      <c r="F4" t="s">
        <v>757</v>
      </c>
      <c r="G4" s="8" t="s">
        <v>2819</v>
      </c>
      <c r="H4" s="8" t="s">
        <v>2820</v>
      </c>
      <c r="I4" s="21" t="s">
        <v>6127</v>
      </c>
      <c r="J4" t="s">
        <v>2821</v>
      </c>
      <c r="L4" s="22"/>
      <c r="M4" s="107">
        <f xml:space="preserve"> M3+(ckAwdQTable[ILN]&lt;"M")</f>
        <v>2</v>
      </c>
      <c r="N4" t="s">
        <v>2824</v>
      </c>
      <c r="O4" t="s">
        <v>755</v>
      </c>
      <c r="P4" s="15" t="str">
        <f>HYPERLINK("https://www.ejacket.nsf.gov/ej/showProposal.do?ID="&amp;ckAwdQTable[[#This Row],[prop_id]],"eJ")</f>
        <v>eJ</v>
      </c>
      <c r="Q4" s="8" t="s">
        <v>2841</v>
      </c>
      <c r="R4" t="s">
        <v>755</v>
      </c>
      <c r="S4" t="s">
        <v>756</v>
      </c>
      <c r="T4" t="s">
        <v>2842</v>
      </c>
      <c r="U4" s="8" t="s">
        <v>2827</v>
      </c>
      <c r="V4" t="s">
        <v>2823</v>
      </c>
      <c r="W4" s="111" t="str">
        <f>HYPERLINK("mailto:"&amp; ckAwdQTable[[#This Row],[email]]&amp;"&amp;subject=Your NSF Proposal:  "&amp;ckAwdQTable[[#This Row],[prop_id]], ckAwdQTable[[#This Row],[email]])</f>
        <v>simon@cs.utexas.edu</v>
      </c>
      <c r="X4" s="30">
        <v>43344</v>
      </c>
      <c r="Y4">
        <v>48</v>
      </c>
      <c r="AA4" s="21" t="s">
        <v>753</v>
      </c>
      <c r="AB4" s="21" t="s">
        <v>4825</v>
      </c>
      <c r="AC4"/>
      <c r="AD4" s="21" t="s">
        <v>753</v>
      </c>
      <c r="AE4" s="21" t="s">
        <v>6128</v>
      </c>
      <c r="AF4" s="13">
        <v>775000</v>
      </c>
      <c r="AG4" s="121">
        <v>0</v>
      </c>
      <c r="AH4" s="1">
        <v>775000</v>
      </c>
      <c r="AI4" s="1"/>
      <c r="AJ4" s="1">
        <v>32550</v>
      </c>
      <c r="AM4" s="21">
        <v>8</v>
      </c>
      <c r="AN4" s="21">
        <v>8</v>
      </c>
      <c r="AO4" s="21">
        <v>4</v>
      </c>
      <c r="AP4" s="21"/>
      <c r="AQ4" s="21"/>
      <c r="AR4" s="123" t="s">
        <v>2829</v>
      </c>
      <c r="AS4" s="21" t="s">
        <v>2834</v>
      </c>
      <c r="AT4" s="21" t="str">
        <f>SummarizeQuestMarks(ckAwdQTable[[#This Row],[abst_narr_txt]])</f>
        <v xml:space="preserve"> </v>
      </c>
      <c r="AU4" s="124"/>
      <c r="AV4" t="s">
        <v>2843</v>
      </c>
      <c r="AW4" t="b">
        <f>AND(ckAwdQTable[[#This Row],[ILN]]&gt;"M", SUBSTITUTE(ckAwdQTable[[#This Row],[prop_titl_txt]]," ","")&lt;&gt;SUBSTITUTE(AV3," ",""))</f>
        <v>0</v>
      </c>
      <c r="AX4" s="8" t="s">
        <v>2844</v>
      </c>
    </row>
    <row r="5" spans="1:68" ht="15" customHeight="1" x14ac:dyDescent="0.35">
      <c r="B5" s="30">
        <v>43003.615972222222</v>
      </c>
      <c r="C5" t="s">
        <v>2839</v>
      </c>
      <c r="D5" t="s">
        <v>2840</v>
      </c>
      <c r="E5" t="s">
        <v>462</v>
      </c>
      <c r="F5" t="s">
        <v>757</v>
      </c>
      <c r="G5" s="8" t="s">
        <v>2819</v>
      </c>
      <c r="H5" s="8" t="s">
        <v>2820</v>
      </c>
      <c r="I5" s="21" t="s">
        <v>6127</v>
      </c>
      <c r="J5" t="s">
        <v>2821</v>
      </c>
      <c r="L5" s="22"/>
      <c r="M5" s="107">
        <f xml:space="preserve"> M4+(ckAwdQTable[ILN]&lt;"M")</f>
        <v>2</v>
      </c>
      <c r="N5" t="s">
        <v>2834</v>
      </c>
      <c r="O5" t="s">
        <v>755</v>
      </c>
      <c r="P5" s="15" t="str">
        <f>HYPERLINK("https://www.ejacket.nsf.gov/ej/showProposal.do?ID="&amp;ckAwdQTable[[#This Row],[prop_id]],"eJ")</f>
        <v>eJ</v>
      </c>
      <c r="Q5" s="8" t="s">
        <v>2841</v>
      </c>
      <c r="R5" t="s">
        <v>2846</v>
      </c>
      <c r="S5" t="s">
        <v>1409</v>
      </c>
      <c r="T5" t="s">
        <v>2847</v>
      </c>
      <c r="U5" s="8" t="s">
        <v>2848</v>
      </c>
      <c r="V5" t="s">
        <v>2845</v>
      </c>
      <c r="W5" s="111" t="str">
        <f>HYPERLINK("mailto:"&amp; ckAwdQTable[[#This Row],[email]]&amp;"&amp;subject=Your NSF Proposal:  "&amp;ckAwdQTable[[#This Row],[prop_id]], ckAwdQTable[[#This Row],[email]])</f>
        <v>tom@cs.washington.edu</v>
      </c>
      <c r="X5" s="30">
        <v>43344</v>
      </c>
      <c r="Y5">
        <v>48</v>
      </c>
      <c r="AA5" s="21" t="s">
        <v>753</v>
      </c>
      <c r="AB5" s="21" t="s">
        <v>4825</v>
      </c>
      <c r="AC5"/>
      <c r="AD5" s="21" t="s">
        <v>753</v>
      </c>
      <c r="AF5" s="13">
        <v>423757</v>
      </c>
      <c r="AG5" s="121">
        <v>0</v>
      </c>
      <c r="AH5" s="1">
        <v>423757</v>
      </c>
      <c r="AI5" s="1"/>
      <c r="AJ5" s="1"/>
      <c r="AM5" s="21">
        <v>4</v>
      </c>
      <c r="AN5" s="21">
        <v>4</v>
      </c>
      <c r="AO5" s="21">
        <v>2</v>
      </c>
      <c r="AP5" s="21"/>
      <c r="AQ5" s="21"/>
      <c r="AR5" s="123" t="s">
        <v>2829</v>
      </c>
      <c r="AS5" s="21" t="s">
        <v>2834</v>
      </c>
      <c r="AT5" s="21" t="str">
        <f>SummarizeQuestMarks(ckAwdQTable[[#This Row],[abst_narr_txt]])</f>
        <v xml:space="preserve"> </v>
      </c>
      <c r="AU5" s="124"/>
      <c r="AV5" t="s">
        <v>2849</v>
      </c>
      <c r="AW5" t="b">
        <f>AND(ckAwdQTable[[#This Row],[ILN]]&gt;"M", SUBSTITUTE(ckAwdQTable[[#This Row],[prop_titl_txt]]," ","")&lt;&gt;SUBSTITUTE(AV4," ",""))</f>
        <v>1</v>
      </c>
      <c r="AX5" s="8" t="s">
        <v>2850</v>
      </c>
    </row>
    <row r="6" spans="1:68" ht="15" customHeight="1" x14ac:dyDescent="0.35">
      <c r="B6" s="30">
        <v>43000.568055555559</v>
      </c>
      <c r="C6" t="s">
        <v>2839</v>
      </c>
      <c r="D6" t="s">
        <v>2840</v>
      </c>
      <c r="E6" t="s">
        <v>462</v>
      </c>
      <c r="F6" t="s">
        <v>761</v>
      </c>
      <c r="G6" s="8" t="s">
        <v>2819</v>
      </c>
      <c r="H6" s="8" t="s">
        <v>2820</v>
      </c>
      <c r="I6" s="21" t="s">
        <v>6127</v>
      </c>
      <c r="J6" t="s">
        <v>2821</v>
      </c>
      <c r="L6" s="22"/>
      <c r="M6" s="107">
        <f xml:space="preserve"> M5+(ckAwdQTable[ILN]&lt;"M")</f>
        <v>3</v>
      </c>
      <c r="N6" t="s">
        <v>2824</v>
      </c>
      <c r="O6" t="s">
        <v>759</v>
      </c>
      <c r="P6" s="15" t="str">
        <f>HYPERLINK("https://www.ejacket.nsf.gov/ej/showProposal.do?ID="&amp;ckAwdQTable[[#This Row],[prop_id]],"eJ")</f>
        <v>eJ</v>
      </c>
      <c r="Q6" s="8" t="s">
        <v>2841</v>
      </c>
      <c r="R6" t="s">
        <v>759</v>
      </c>
      <c r="S6" t="s">
        <v>760</v>
      </c>
      <c r="T6" t="s">
        <v>2852</v>
      </c>
      <c r="U6" s="8" t="s">
        <v>2853</v>
      </c>
      <c r="V6" t="s">
        <v>2851</v>
      </c>
      <c r="W6" s="111" t="str">
        <f>HYPERLINK("mailto:"&amp; ckAwdQTable[[#This Row],[email]]&amp;"&amp;subject=Your NSF Proposal:  "&amp;ckAwdQTable[[#This Row],[prop_id]], ckAwdQTable[[#This Row],[email]])</f>
        <v>rich@cs.ucsb.edu</v>
      </c>
      <c r="X6" s="30">
        <v>43374</v>
      </c>
      <c r="Y6">
        <v>48</v>
      </c>
      <c r="AA6" s="21" t="s">
        <v>753</v>
      </c>
      <c r="AB6" s="21" t="s">
        <v>4825</v>
      </c>
      <c r="AC6"/>
      <c r="AD6" s="21" t="s">
        <v>753</v>
      </c>
      <c r="AF6" s="13">
        <v>849791</v>
      </c>
      <c r="AG6" s="121">
        <v>0</v>
      </c>
      <c r="AH6" s="1">
        <v>849791</v>
      </c>
      <c r="AI6" s="1"/>
      <c r="AJ6" s="1"/>
      <c r="AL6" s="1">
        <v>8000</v>
      </c>
      <c r="AM6" s="21">
        <v>6</v>
      </c>
      <c r="AN6" s="21">
        <v>7</v>
      </c>
      <c r="AO6" s="21">
        <v>5.7</v>
      </c>
      <c r="AP6" s="21"/>
      <c r="AQ6" s="21"/>
      <c r="AR6" s="123" t="s">
        <v>2829</v>
      </c>
      <c r="AS6" s="21" t="s">
        <v>2834</v>
      </c>
      <c r="AT6" s="21" t="str">
        <f>SummarizeQuestMarks(ckAwdQTable[[#This Row],[abst_narr_txt]])</f>
        <v xml:space="preserve"> </v>
      </c>
      <c r="AU6" s="124"/>
      <c r="AV6" t="s">
        <v>2854</v>
      </c>
      <c r="AW6" t="b">
        <f>AND(ckAwdQTable[[#This Row],[ILN]]&gt;"M", SUBSTITUTE(ckAwdQTable[[#This Row],[prop_titl_txt]]," ","")&lt;&gt;SUBSTITUTE(AV5," ",""))</f>
        <v>0</v>
      </c>
      <c r="AX6" s="8" t="s">
        <v>2855</v>
      </c>
    </row>
    <row r="7" spans="1:68" ht="15" customHeight="1" x14ac:dyDescent="0.35">
      <c r="B7" s="30">
        <v>43004.357638888891</v>
      </c>
      <c r="C7" t="s">
        <v>2839</v>
      </c>
      <c r="D7" t="s">
        <v>2840</v>
      </c>
      <c r="E7" t="s">
        <v>462</v>
      </c>
      <c r="F7" t="s">
        <v>761</v>
      </c>
      <c r="G7" s="8" t="s">
        <v>2819</v>
      </c>
      <c r="H7" s="8" t="s">
        <v>2820</v>
      </c>
      <c r="I7" s="21" t="s">
        <v>6127</v>
      </c>
      <c r="J7" t="s">
        <v>2821</v>
      </c>
      <c r="L7" s="22"/>
      <c r="M7" s="107">
        <f xml:space="preserve"> M6+(ckAwdQTable[ILN]&lt;"M")</f>
        <v>3</v>
      </c>
      <c r="N7" t="s">
        <v>2834</v>
      </c>
      <c r="O7" t="s">
        <v>759</v>
      </c>
      <c r="P7" s="15" t="str">
        <f>HYPERLINK("https://www.ejacket.nsf.gov/ej/showProposal.do?ID="&amp;ckAwdQTable[[#This Row],[prop_id]],"eJ")</f>
        <v>eJ</v>
      </c>
      <c r="Q7" s="8" t="s">
        <v>2841</v>
      </c>
      <c r="R7" t="s">
        <v>2857</v>
      </c>
      <c r="S7" t="s">
        <v>2858</v>
      </c>
      <c r="T7" t="s">
        <v>2859</v>
      </c>
      <c r="U7" s="8" t="s">
        <v>2860</v>
      </c>
      <c r="V7" t="s">
        <v>2856</v>
      </c>
      <c r="W7" s="111" t="str">
        <f>HYPERLINK("mailto:"&amp; ckAwdQTable[[#This Row],[email]]&amp;"&amp;subject=Your NSF Proposal:  "&amp;ckAwdQTable[[#This Row],[prop_id]], ckAwdQTable[[#This Row],[email]])</f>
        <v>humphrey@cs.virginia.edu</v>
      </c>
      <c r="X7" s="30">
        <v>43374</v>
      </c>
      <c r="Y7">
        <v>48</v>
      </c>
      <c r="AA7" s="21" t="s">
        <v>753</v>
      </c>
      <c r="AB7" s="21" t="s">
        <v>4825</v>
      </c>
      <c r="AC7"/>
      <c r="AD7" s="21" t="s">
        <v>753</v>
      </c>
      <c r="AF7" s="13">
        <v>349210</v>
      </c>
      <c r="AG7" s="121">
        <v>0</v>
      </c>
      <c r="AH7" s="1">
        <v>349210</v>
      </c>
      <c r="AI7" s="1"/>
      <c r="AJ7" s="1"/>
      <c r="AM7" s="21">
        <v>4</v>
      </c>
      <c r="AN7" s="21">
        <v>4</v>
      </c>
      <c r="AO7" s="21"/>
      <c r="AP7" s="21"/>
      <c r="AQ7" s="21">
        <v>3.12</v>
      </c>
      <c r="AR7" s="123" t="s">
        <v>2829</v>
      </c>
      <c r="AS7" s="21" t="s">
        <v>2834</v>
      </c>
      <c r="AT7" s="21" t="str">
        <f>SummarizeQuestMarks(ckAwdQTable[[#This Row],[abst_narr_txt]])</f>
        <v xml:space="preserve"> </v>
      </c>
      <c r="AU7" s="124"/>
      <c r="AV7" t="s">
        <v>2854</v>
      </c>
      <c r="AW7" t="b">
        <f>AND(ckAwdQTable[[#This Row],[ILN]]&gt;"M", SUBSTITUTE(ckAwdQTable[[#This Row],[prop_titl_txt]]," ","")&lt;&gt;SUBSTITUTE(AV6," ",""))</f>
        <v>0</v>
      </c>
      <c r="AX7" s="8" t="s">
        <v>2861</v>
      </c>
    </row>
    <row r="8" spans="1:68" ht="15" customHeight="1" x14ac:dyDescent="0.35">
      <c r="B8" s="30">
        <v>43000.635416666664</v>
      </c>
      <c r="C8" t="s">
        <v>2817</v>
      </c>
      <c r="D8" t="s">
        <v>2818</v>
      </c>
      <c r="E8" t="s">
        <v>476</v>
      </c>
      <c r="F8" t="s">
        <v>765</v>
      </c>
      <c r="G8" s="8" t="s">
        <v>2819</v>
      </c>
      <c r="H8" s="8" t="s">
        <v>2820</v>
      </c>
      <c r="I8" s="21" t="s">
        <v>6127</v>
      </c>
      <c r="J8" t="s">
        <v>2821</v>
      </c>
      <c r="K8" t="s">
        <v>2822</v>
      </c>
      <c r="L8" s="22"/>
      <c r="M8" s="107">
        <f xml:space="preserve"> M7+(ckAwdQTable[ILN]&lt;"M")</f>
        <v>4</v>
      </c>
      <c r="N8" t="s">
        <v>2863</v>
      </c>
      <c r="O8" t="s">
        <v>763</v>
      </c>
      <c r="P8" s="15" t="str">
        <f>HYPERLINK("https://www.ejacket.nsf.gov/ej/showProposal.do?ID="&amp;ckAwdQTable[[#This Row],[prop_id]],"eJ")</f>
        <v>eJ</v>
      </c>
      <c r="Q8" s="8" t="s">
        <v>2825</v>
      </c>
      <c r="R8" t="s">
        <v>763</v>
      </c>
      <c r="S8" t="s">
        <v>764</v>
      </c>
      <c r="T8" t="s">
        <v>2864</v>
      </c>
      <c r="U8" s="8" t="s">
        <v>597</v>
      </c>
      <c r="V8" t="s">
        <v>2862</v>
      </c>
      <c r="W8" s="111" t="str">
        <f>HYPERLINK("mailto:"&amp; ckAwdQTable[[#This Row],[email]]&amp;"&amp;subject=Your NSF Proposal:  "&amp;ckAwdQTable[[#This Row],[prop_id]], ckAwdQTable[[#This Row],[email]])</f>
        <v>matthias@ccs.neu.edu</v>
      </c>
      <c r="X8" s="30">
        <v>43282</v>
      </c>
      <c r="Y8">
        <v>36</v>
      </c>
      <c r="AA8" s="21" t="s">
        <v>753</v>
      </c>
      <c r="AB8" s="21" t="s">
        <v>4825</v>
      </c>
      <c r="AC8"/>
      <c r="AD8" s="21" t="s">
        <v>753</v>
      </c>
      <c r="AE8" s="21" t="s">
        <v>6128</v>
      </c>
      <c r="AF8" s="13">
        <v>1181269</v>
      </c>
      <c r="AG8" s="121">
        <v>0</v>
      </c>
      <c r="AH8" s="1">
        <v>1181269</v>
      </c>
      <c r="AI8" s="1">
        <v>599972</v>
      </c>
      <c r="AJ8" s="1"/>
      <c r="AM8" s="21">
        <v>3</v>
      </c>
      <c r="AN8" s="21">
        <v>3</v>
      </c>
      <c r="AO8" s="21">
        <v>2.5</v>
      </c>
      <c r="AP8" s="21"/>
      <c r="AQ8" s="21"/>
      <c r="AR8" s="123" t="s">
        <v>2829</v>
      </c>
      <c r="AS8" s="21" t="s">
        <v>2834</v>
      </c>
      <c r="AT8" s="21" t="str">
        <f>SummarizeQuestMarks(ckAwdQTable[[#This Row],[abst_narr_txt]])</f>
        <v xml:space="preserve"> </v>
      </c>
      <c r="AU8" s="124"/>
      <c r="AV8" t="s">
        <v>2866</v>
      </c>
      <c r="AW8" t="b">
        <f>AND(ckAwdQTable[[#This Row],[ILN]]&gt;"M", SUBSTITUTE(ckAwdQTable[[#This Row],[prop_titl_txt]]," ","")&lt;&gt;SUBSTITUTE(AV7," ",""))</f>
        <v>0</v>
      </c>
      <c r="AX8" s="8" t="s">
        <v>2867</v>
      </c>
    </row>
    <row r="9" spans="1:68" ht="15" customHeight="1" x14ac:dyDescent="0.35">
      <c r="B9" s="30">
        <v>43000.685416666667</v>
      </c>
      <c r="C9" t="s">
        <v>2868</v>
      </c>
      <c r="D9" t="s">
        <v>2869</v>
      </c>
      <c r="E9" t="s">
        <v>470</v>
      </c>
      <c r="F9" t="s">
        <v>1229</v>
      </c>
      <c r="G9" s="8" t="s">
        <v>2819</v>
      </c>
      <c r="H9" s="8" t="s">
        <v>2820</v>
      </c>
      <c r="I9" s="21" t="s">
        <v>6127</v>
      </c>
      <c r="J9" t="s">
        <v>2821</v>
      </c>
      <c r="L9" s="22"/>
      <c r="M9" s="107">
        <f xml:space="preserve"> M8+(ckAwdQTable[ILN]&lt;"M")</f>
        <v>5</v>
      </c>
      <c r="N9" t="s">
        <v>2824</v>
      </c>
      <c r="O9" t="s">
        <v>2870</v>
      </c>
      <c r="P9" s="15" t="str">
        <f>HYPERLINK("https://www.ejacket.nsf.gov/ej/showProposal.do?ID="&amp;ckAwdQTable[[#This Row],[prop_id]],"eJ")</f>
        <v>eJ</v>
      </c>
      <c r="Q9" s="8" t="s">
        <v>2871</v>
      </c>
      <c r="R9" t="s">
        <v>2870</v>
      </c>
      <c r="S9" t="s">
        <v>2872</v>
      </c>
      <c r="T9" t="s">
        <v>2873</v>
      </c>
      <c r="U9" s="8" t="s">
        <v>2874</v>
      </c>
      <c r="V9" t="s">
        <v>2823</v>
      </c>
      <c r="W9" s="111" t="str">
        <f>HYPERLINK("mailto:"&amp; ckAwdQTable[[#This Row],[email]]&amp;"&amp;subject=Your NSF Proposal:  "&amp;ckAwdQTable[[#This Row],[prop_id]], ckAwdQTable[[#This Row],[email]])</f>
        <v>eclarson@smu.edu</v>
      </c>
      <c r="X9" s="30">
        <v>43252</v>
      </c>
      <c r="Y9">
        <v>48</v>
      </c>
      <c r="Z9" t="s">
        <v>6129</v>
      </c>
      <c r="AA9" s="21" t="s">
        <v>6130</v>
      </c>
      <c r="AB9" s="21" t="s">
        <v>4825</v>
      </c>
      <c r="AC9"/>
      <c r="AD9" s="21" t="s">
        <v>753</v>
      </c>
      <c r="AF9" s="13">
        <v>669846</v>
      </c>
      <c r="AG9" s="121">
        <v>0</v>
      </c>
      <c r="AH9" s="1">
        <v>669846</v>
      </c>
      <c r="AI9" s="1"/>
      <c r="AJ9" s="1"/>
      <c r="AM9" s="21">
        <v>8</v>
      </c>
      <c r="AN9" s="21">
        <v>8</v>
      </c>
      <c r="AO9" s="21">
        <v>10</v>
      </c>
      <c r="AP9" s="21"/>
      <c r="AQ9" s="21"/>
      <c r="AR9" s="123" t="s">
        <v>2829</v>
      </c>
      <c r="AS9" s="21" t="s">
        <v>2834</v>
      </c>
      <c r="AT9" s="21" t="str">
        <f>SummarizeQuestMarks(ckAwdQTable[[#This Row],[abst_narr_txt]])</f>
        <v xml:space="preserve"> </v>
      </c>
      <c r="AU9" s="124"/>
      <c r="AV9" t="s">
        <v>2875</v>
      </c>
      <c r="AW9" t="b">
        <f>AND(ckAwdQTable[[#This Row],[ILN]]&gt;"M", SUBSTITUTE(ckAwdQTable[[#This Row],[prop_titl_txt]]," ","")&lt;&gt;SUBSTITUTE(AV8," ",""))</f>
        <v>0</v>
      </c>
      <c r="AX9" s="8" t="s">
        <v>2876</v>
      </c>
    </row>
    <row r="10" spans="1:68" ht="15" customHeight="1" x14ac:dyDescent="0.35">
      <c r="B10" s="30">
        <v>43000.649305555555</v>
      </c>
      <c r="C10" t="s">
        <v>2868</v>
      </c>
      <c r="D10" t="s">
        <v>2869</v>
      </c>
      <c r="E10" t="s">
        <v>470</v>
      </c>
      <c r="F10" t="s">
        <v>1229</v>
      </c>
      <c r="G10" s="8" t="s">
        <v>2819</v>
      </c>
      <c r="H10" s="8" t="s">
        <v>2820</v>
      </c>
      <c r="I10" s="21" t="s">
        <v>6127</v>
      </c>
      <c r="J10" t="s">
        <v>2821</v>
      </c>
      <c r="L10" s="22"/>
      <c r="M10" s="107">
        <f xml:space="preserve"> M9+(ckAwdQTable[ILN]&lt;"M")</f>
        <v>5</v>
      </c>
      <c r="N10" t="s">
        <v>2834</v>
      </c>
      <c r="O10" t="s">
        <v>2870</v>
      </c>
      <c r="P10" s="15" t="str">
        <f>HYPERLINK("https://www.ejacket.nsf.gov/ej/showProposal.do?ID="&amp;ckAwdQTable[[#This Row],[prop_id]],"eJ")</f>
        <v>eJ</v>
      </c>
      <c r="Q10" s="8" t="s">
        <v>2871</v>
      </c>
      <c r="R10" t="s">
        <v>2877</v>
      </c>
      <c r="S10" t="s">
        <v>2878</v>
      </c>
      <c r="T10" t="s">
        <v>2879</v>
      </c>
      <c r="U10" s="8" t="s">
        <v>2880</v>
      </c>
      <c r="V10" t="s">
        <v>2823</v>
      </c>
      <c r="W10" s="111" t="str">
        <f>HYPERLINK("mailto:"&amp; ckAwdQTable[[#This Row],[email]]&amp;"&amp;subject=Your NSF Proposal:  "&amp;ckAwdQTable[[#This Row],[prop_id]], ckAwdQTable[[#This Row],[email]])</f>
        <v>ephrem.fernandez@utsa.edu</v>
      </c>
      <c r="X10" s="30">
        <v>43252</v>
      </c>
      <c r="Y10">
        <v>48</v>
      </c>
      <c r="Z10" t="s">
        <v>6131</v>
      </c>
      <c r="AA10" s="21" t="s">
        <v>753</v>
      </c>
      <c r="AB10" s="21" t="s">
        <v>4825</v>
      </c>
      <c r="AC10"/>
      <c r="AD10" s="21" t="s">
        <v>753</v>
      </c>
      <c r="AE10" s="21" t="s">
        <v>6128</v>
      </c>
      <c r="AF10" s="13">
        <v>315050</v>
      </c>
      <c r="AG10" s="121">
        <v>0</v>
      </c>
      <c r="AH10" s="1">
        <v>315050</v>
      </c>
      <c r="AI10" s="1"/>
      <c r="AJ10" s="1">
        <v>3200</v>
      </c>
      <c r="AM10" s="21">
        <v>4</v>
      </c>
      <c r="AN10" s="21">
        <v>4</v>
      </c>
      <c r="AO10" s="21">
        <v>6.4</v>
      </c>
      <c r="AP10" s="21"/>
      <c r="AQ10" s="21"/>
      <c r="AR10" s="123" t="s">
        <v>2881</v>
      </c>
      <c r="AS10" s="21" t="s">
        <v>2834</v>
      </c>
      <c r="AT10" s="21" t="str">
        <f>SummarizeQuestMarks(ckAwdQTable[[#This Row],[abst_narr_txt]])</f>
        <v xml:space="preserve"> </v>
      </c>
      <c r="AU10" s="124"/>
      <c r="AV10" t="s">
        <v>2875</v>
      </c>
      <c r="AW10" t="b">
        <f>AND(ckAwdQTable[[#This Row],[ILN]]&gt;"M", SUBSTITUTE(ckAwdQTable[[#This Row],[prop_titl_txt]]," ","")&lt;&gt;SUBSTITUTE(AV9," ",""))</f>
        <v>0</v>
      </c>
      <c r="AX10" s="8" t="s">
        <v>2882</v>
      </c>
    </row>
    <row r="11" spans="1:68" ht="15" customHeight="1" x14ac:dyDescent="0.35">
      <c r="B11" s="30">
        <v>43000.75</v>
      </c>
      <c r="C11" t="s">
        <v>2868</v>
      </c>
      <c r="D11" t="s">
        <v>2869</v>
      </c>
      <c r="E11" t="s">
        <v>466</v>
      </c>
      <c r="F11" t="s">
        <v>786</v>
      </c>
      <c r="G11" s="8" t="s">
        <v>2819</v>
      </c>
      <c r="H11" s="8" t="s">
        <v>2820</v>
      </c>
      <c r="I11" s="21" t="s">
        <v>6127</v>
      </c>
      <c r="J11" t="s">
        <v>2821</v>
      </c>
      <c r="K11" t="s">
        <v>2883</v>
      </c>
      <c r="L11" s="22"/>
      <c r="M11" s="107">
        <f xml:space="preserve"> M10+(ckAwdQTable[ILN]&lt;"M")</f>
        <v>6</v>
      </c>
      <c r="N11" t="s">
        <v>2824</v>
      </c>
      <c r="O11" t="s">
        <v>784</v>
      </c>
      <c r="P11" s="15" t="str">
        <f>HYPERLINK("https://www.ejacket.nsf.gov/ej/showProposal.do?ID="&amp;ckAwdQTable[[#This Row],[prop_id]],"eJ")</f>
        <v>eJ</v>
      </c>
      <c r="Q11" s="8" t="s">
        <v>2871</v>
      </c>
      <c r="R11" t="s">
        <v>784</v>
      </c>
      <c r="S11" t="s">
        <v>785</v>
      </c>
      <c r="T11" t="s">
        <v>2886</v>
      </c>
      <c r="U11" s="8" t="s">
        <v>722</v>
      </c>
      <c r="V11" t="s">
        <v>2885</v>
      </c>
      <c r="W11" s="111" t="str">
        <f>HYPERLINK("mailto:"&amp; ckAwdQTable[[#This Row],[email]]&amp;"&amp;subject=Your NSF Proposal:  "&amp;ckAwdQTable[[#This Row],[prop_id]], ckAwdQTable[[#This Row],[email]])</f>
        <v>jeffp@cs.utah.edu</v>
      </c>
      <c r="X11" s="30">
        <v>43221</v>
      </c>
      <c r="Y11">
        <v>48</v>
      </c>
      <c r="AA11" s="21" t="s">
        <v>753</v>
      </c>
      <c r="AB11" s="21" t="s">
        <v>4825</v>
      </c>
      <c r="AC11"/>
      <c r="AD11" s="21" t="s">
        <v>753</v>
      </c>
      <c r="AE11" s="21" t="s">
        <v>6128</v>
      </c>
      <c r="AF11" s="13">
        <v>399490</v>
      </c>
      <c r="AG11" s="121">
        <v>0</v>
      </c>
      <c r="AH11" s="1">
        <v>399490</v>
      </c>
      <c r="AI11" s="1"/>
      <c r="AJ11" s="1">
        <v>10000</v>
      </c>
      <c r="AM11" s="21">
        <v>4</v>
      </c>
      <c r="AN11" s="21">
        <v>4</v>
      </c>
      <c r="AO11" s="21">
        <v>4</v>
      </c>
      <c r="AP11" s="21"/>
      <c r="AQ11" s="21"/>
      <c r="AR11" s="123" t="s">
        <v>2881</v>
      </c>
      <c r="AS11" s="21" t="s">
        <v>6132</v>
      </c>
      <c r="AT11" s="21" t="str">
        <f>SummarizeQuestMarks(ckAwdQTable[[#This Row],[abst_narr_txt]])</f>
        <v xml:space="preserve"> </v>
      </c>
      <c r="AU11" s="124"/>
      <c r="AV11" t="s">
        <v>2887</v>
      </c>
      <c r="AW11" t="b">
        <f>AND(ckAwdQTable[[#This Row],[ILN]]&gt;"M", SUBSTITUTE(ckAwdQTable[[#This Row],[prop_titl_txt]]," ","")&lt;&gt;SUBSTITUTE(AV10," ",""))</f>
        <v>0</v>
      </c>
      <c r="AX11" s="8" t="s">
        <v>2888</v>
      </c>
    </row>
    <row r="12" spans="1:68" ht="15" customHeight="1" x14ac:dyDescent="0.35">
      <c r="B12" s="30">
        <v>43000.788888888892</v>
      </c>
      <c r="C12" t="s">
        <v>2868</v>
      </c>
      <c r="D12" t="s">
        <v>2869</v>
      </c>
      <c r="E12" t="s">
        <v>466</v>
      </c>
      <c r="F12" t="s">
        <v>786</v>
      </c>
      <c r="G12" s="8" t="s">
        <v>2819</v>
      </c>
      <c r="H12" s="8" t="s">
        <v>2820</v>
      </c>
      <c r="I12" s="21" t="s">
        <v>6127</v>
      </c>
      <c r="J12" t="s">
        <v>2821</v>
      </c>
      <c r="K12" t="s">
        <v>2883</v>
      </c>
      <c r="L12" s="22"/>
      <c r="M12" s="107">
        <f xml:space="preserve"> M11+(ckAwdQTable[ILN]&lt;"M")</f>
        <v>6</v>
      </c>
      <c r="N12" t="s">
        <v>2834</v>
      </c>
      <c r="O12" t="s">
        <v>784</v>
      </c>
      <c r="P12" s="15" t="str">
        <f>HYPERLINK("https://www.ejacket.nsf.gov/ej/showProposal.do?ID="&amp;ckAwdQTable[[#This Row],[prop_id]],"eJ")</f>
        <v>eJ</v>
      </c>
      <c r="Q12" s="8" t="s">
        <v>2871</v>
      </c>
      <c r="R12" t="s">
        <v>2889</v>
      </c>
      <c r="S12" t="s">
        <v>2890</v>
      </c>
      <c r="T12" t="s">
        <v>2891</v>
      </c>
      <c r="U12" s="8" t="s">
        <v>665</v>
      </c>
      <c r="V12" t="s">
        <v>2851</v>
      </c>
      <c r="W12" s="111" t="str">
        <f>HYPERLINK("mailto:"&amp; ckAwdQTable[[#This Row],[email]]&amp;"&amp;subject=Your NSF Proposal:  "&amp;ckAwdQTable[[#This Row],[prop_id]], ckAwdQTable[[#This Row],[email]])</f>
        <v>ran.wei@ucr.edu</v>
      </c>
      <c r="X12" s="30">
        <v>43221</v>
      </c>
      <c r="Y12">
        <v>48</v>
      </c>
      <c r="AA12" s="21" t="s">
        <v>753</v>
      </c>
      <c r="AB12" s="21" t="s">
        <v>4825</v>
      </c>
      <c r="AC12"/>
      <c r="AD12" s="21" t="s">
        <v>753</v>
      </c>
      <c r="AF12" s="13">
        <v>321096</v>
      </c>
      <c r="AG12" s="121">
        <v>0</v>
      </c>
      <c r="AH12" s="1">
        <v>321096</v>
      </c>
      <c r="AI12" s="1"/>
      <c r="AJ12" s="1"/>
      <c r="AM12" s="21">
        <v>4</v>
      </c>
      <c r="AN12" s="21">
        <v>4</v>
      </c>
      <c r="AO12" s="21">
        <v>4</v>
      </c>
      <c r="AP12" s="21"/>
      <c r="AQ12" s="21"/>
      <c r="AR12" s="123" t="s">
        <v>2881</v>
      </c>
      <c r="AS12" s="21" t="s">
        <v>2834</v>
      </c>
      <c r="AT12" s="21" t="str">
        <f>SummarizeQuestMarks(ckAwdQTable[[#This Row],[abst_narr_txt]])</f>
        <v xml:space="preserve"> </v>
      </c>
      <c r="AU12" s="124"/>
      <c r="AV12" t="s">
        <v>2887</v>
      </c>
      <c r="AW12" t="b">
        <f>AND(ckAwdQTable[[#This Row],[ILN]]&gt;"M", SUBSTITUTE(ckAwdQTable[[#This Row],[prop_titl_txt]]," ","")&lt;&gt;SUBSTITUTE(AV11," ",""))</f>
        <v>0</v>
      </c>
      <c r="AX12" s="8" t="s">
        <v>2892</v>
      </c>
    </row>
    <row r="13" spans="1:68" ht="15" customHeight="1" x14ac:dyDescent="0.35">
      <c r="B13" s="30">
        <v>43000.810416666667</v>
      </c>
      <c r="C13" t="s">
        <v>2868</v>
      </c>
      <c r="D13" t="s">
        <v>2869</v>
      </c>
      <c r="E13" t="s">
        <v>466</v>
      </c>
      <c r="F13" t="s">
        <v>786</v>
      </c>
      <c r="G13" s="8" t="s">
        <v>2819</v>
      </c>
      <c r="H13" s="8" t="s">
        <v>2820</v>
      </c>
      <c r="I13" s="21" t="s">
        <v>6127</v>
      </c>
      <c r="J13" t="s">
        <v>2821</v>
      </c>
      <c r="K13" t="s">
        <v>2883</v>
      </c>
      <c r="L13" s="22"/>
      <c r="M13" s="107">
        <f xml:space="preserve"> M12+(ckAwdQTable[ILN]&lt;"M")</f>
        <v>6</v>
      </c>
      <c r="N13" t="s">
        <v>2834</v>
      </c>
      <c r="O13" t="s">
        <v>784</v>
      </c>
      <c r="P13" s="15" t="str">
        <f>HYPERLINK("https://www.ejacket.nsf.gov/ej/showProposal.do?ID="&amp;ckAwdQTable[[#This Row],[prop_id]],"eJ")</f>
        <v>eJ</v>
      </c>
      <c r="Q13" s="8" t="s">
        <v>2871</v>
      </c>
      <c r="R13" t="s">
        <v>2894</v>
      </c>
      <c r="S13" t="s">
        <v>2895</v>
      </c>
      <c r="T13" t="s">
        <v>2896</v>
      </c>
      <c r="U13" s="8" t="s">
        <v>534</v>
      </c>
      <c r="V13" t="s">
        <v>2893</v>
      </c>
      <c r="W13" s="111" t="str">
        <f>HYPERLINK("mailto:"&amp; ckAwdQTable[[#This Row],[email]]&amp;"&amp;subject=Your NSF Proposal:  "&amp;ckAwdQTable[[#This Row],[prop_id]], ckAwdQTable[[#This Row],[email]])</f>
        <v>agrubesi@asu.edu</v>
      </c>
      <c r="X13" s="30">
        <v>43221</v>
      </c>
      <c r="Y13">
        <v>48</v>
      </c>
      <c r="AA13" s="21" t="s">
        <v>753</v>
      </c>
      <c r="AB13" s="21" t="s">
        <v>4825</v>
      </c>
      <c r="AC13"/>
      <c r="AD13" s="21" t="s">
        <v>753</v>
      </c>
      <c r="AF13" s="13">
        <v>475161</v>
      </c>
      <c r="AG13" s="121">
        <v>0</v>
      </c>
      <c r="AH13" s="1">
        <v>475161</v>
      </c>
      <c r="AI13" s="1"/>
      <c r="AJ13" s="1"/>
      <c r="AM13" s="21">
        <v>4</v>
      </c>
      <c r="AN13" s="21">
        <v>4</v>
      </c>
      <c r="AO13" s="21">
        <v>4</v>
      </c>
      <c r="AP13" s="21"/>
      <c r="AQ13" s="21"/>
      <c r="AR13" s="123" t="s">
        <v>2881</v>
      </c>
      <c r="AS13" s="21" t="s">
        <v>2834</v>
      </c>
      <c r="AT13" s="21" t="str">
        <f>SummarizeQuestMarks(ckAwdQTable[[#This Row],[abst_narr_txt]])</f>
        <v xml:space="preserve"> </v>
      </c>
      <c r="AU13" s="124"/>
      <c r="AV13" t="s">
        <v>2887</v>
      </c>
      <c r="AW13" t="b">
        <f>AND(ckAwdQTable[[#This Row],[ILN]]&gt;"M", SUBSTITUTE(ckAwdQTable[[#This Row],[prop_titl_txt]]," ","")&lt;&gt;SUBSTITUTE(AV12," ",""))</f>
        <v>0</v>
      </c>
      <c r="AX13" s="8" t="s">
        <v>2897</v>
      </c>
    </row>
    <row r="14" spans="1:68" ht="15" customHeight="1" x14ac:dyDescent="0.35">
      <c r="B14" s="30">
        <v>43003.445138888892</v>
      </c>
      <c r="C14" t="s">
        <v>2839</v>
      </c>
      <c r="D14" t="s">
        <v>2840</v>
      </c>
      <c r="E14" t="s">
        <v>462</v>
      </c>
      <c r="F14" t="s">
        <v>757</v>
      </c>
      <c r="G14" s="8" t="s">
        <v>2819</v>
      </c>
      <c r="H14" s="8" t="s">
        <v>2820</v>
      </c>
      <c r="I14" s="21" t="s">
        <v>6127</v>
      </c>
      <c r="J14" t="s">
        <v>2821</v>
      </c>
      <c r="L14" s="22"/>
      <c r="M14" s="107">
        <f xml:space="preserve"> M13+(ckAwdQTable[ILN]&lt;"M")</f>
        <v>7</v>
      </c>
      <c r="N14" t="s">
        <v>2863</v>
      </c>
      <c r="O14" t="s">
        <v>788</v>
      </c>
      <c r="P14" s="15" t="str">
        <f>HYPERLINK("https://www.ejacket.nsf.gov/ej/showProposal.do?ID="&amp;ckAwdQTable[[#This Row],[prop_id]],"eJ")</f>
        <v>eJ</v>
      </c>
      <c r="Q14" s="8" t="s">
        <v>2841</v>
      </c>
      <c r="R14" t="s">
        <v>788</v>
      </c>
      <c r="S14" t="s">
        <v>789</v>
      </c>
      <c r="T14" t="s">
        <v>2898</v>
      </c>
      <c r="U14" s="8" t="s">
        <v>2899</v>
      </c>
      <c r="V14" t="s">
        <v>2851</v>
      </c>
      <c r="W14" s="111" t="str">
        <f>HYPERLINK("mailto:"&amp; ckAwdQTable[[#This Row],[email]]&amp;"&amp;subject=Your NSF Proposal:  "&amp;ckAwdQTable[[#This Row],[prop_id]], ckAwdQTable[[#This Row],[email]])</f>
        <v>harry.g.xu@uci.edu</v>
      </c>
      <c r="X14" s="30">
        <v>43313</v>
      </c>
      <c r="Y14">
        <v>48</v>
      </c>
      <c r="AA14" s="21" t="s">
        <v>753</v>
      </c>
      <c r="AB14" s="21" t="s">
        <v>4825</v>
      </c>
      <c r="AC14"/>
      <c r="AD14" s="21" t="s">
        <v>753</v>
      </c>
      <c r="AF14" s="13">
        <v>1199665</v>
      </c>
      <c r="AG14" s="121">
        <v>0</v>
      </c>
      <c r="AH14" s="1">
        <v>1199665</v>
      </c>
      <c r="AI14" s="1"/>
      <c r="AJ14" s="1"/>
      <c r="AM14" s="21">
        <v>16</v>
      </c>
      <c r="AN14" s="21">
        <v>8</v>
      </c>
      <c r="AO14" s="21">
        <v>8</v>
      </c>
      <c r="AP14" s="21"/>
      <c r="AQ14" s="21"/>
      <c r="AR14" s="123" t="s">
        <v>2829</v>
      </c>
      <c r="AS14" s="21" t="s">
        <v>2834</v>
      </c>
      <c r="AT14" s="21" t="str">
        <f>SummarizeQuestMarks(ckAwdQTable[[#This Row],[abst_narr_txt]])</f>
        <v xml:space="preserve"> </v>
      </c>
      <c r="AU14" s="124"/>
      <c r="AV14" t="s">
        <v>2900</v>
      </c>
      <c r="AW14" t="b">
        <f>AND(ckAwdQTable[[#This Row],[ILN]]&gt;"M", SUBSTITUTE(ckAwdQTable[[#This Row],[prop_titl_txt]]," ","")&lt;&gt;SUBSTITUTE(AV13," ",""))</f>
        <v>0</v>
      </c>
      <c r="AX14" s="8" t="s">
        <v>2901</v>
      </c>
    </row>
    <row r="15" spans="1:68" ht="15" customHeight="1" x14ac:dyDescent="0.35">
      <c r="B15" s="30">
        <v>43003.546527777777</v>
      </c>
      <c r="C15" t="s">
        <v>2868</v>
      </c>
      <c r="D15" t="s">
        <v>2869</v>
      </c>
      <c r="E15" t="s">
        <v>470</v>
      </c>
      <c r="F15" t="s">
        <v>793</v>
      </c>
      <c r="G15" s="8" t="s">
        <v>2819</v>
      </c>
      <c r="H15" s="8" t="s">
        <v>2820</v>
      </c>
      <c r="I15" s="21" t="s">
        <v>6127</v>
      </c>
      <c r="J15" t="s">
        <v>2821</v>
      </c>
      <c r="K15" t="s">
        <v>2902</v>
      </c>
      <c r="L15" s="22"/>
      <c r="M15" s="107">
        <f xml:space="preserve"> M14+(ckAwdQTable[ILN]&lt;"M")</f>
        <v>8</v>
      </c>
      <c r="N15" t="s">
        <v>2863</v>
      </c>
      <c r="O15" t="s">
        <v>791</v>
      </c>
      <c r="P15" s="15" t="str">
        <f>HYPERLINK("https://www.ejacket.nsf.gov/ej/showProposal.do?ID="&amp;ckAwdQTable[[#This Row],[prop_id]],"eJ")</f>
        <v>eJ</v>
      </c>
      <c r="Q15" s="8" t="s">
        <v>2871</v>
      </c>
      <c r="R15" t="s">
        <v>791</v>
      </c>
      <c r="S15" t="s">
        <v>792</v>
      </c>
      <c r="T15" t="s">
        <v>2904</v>
      </c>
      <c r="U15" s="8" t="s">
        <v>542</v>
      </c>
      <c r="V15" t="s">
        <v>2833</v>
      </c>
      <c r="W15" s="111" t="str">
        <f>HYPERLINK("mailto:"&amp; ckAwdQTable[[#This Row],[email]]&amp;"&amp;subject=Your NSF Proposal:  "&amp;ckAwdQTable[[#This Row],[prop_id]], ckAwdQTable[[#This Row],[email]])</f>
        <v>talwalkar@cmu.edu</v>
      </c>
      <c r="X15" s="30">
        <v>43344</v>
      </c>
      <c r="Y15">
        <v>48</v>
      </c>
      <c r="AA15" s="21" t="s">
        <v>753</v>
      </c>
      <c r="AB15" s="21" t="s">
        <v>4825</v>
      </c>
      <c r="AC15"/>
      <c r="AD15" s="21" t="s">
        <v>753</v>
      </c>
      <c r="AE15" s="21" t="s">
        <v>6128</v>
      </c>
      <c r="AF15" s="13">
        <v>1142246</v>
      </c>
      <c r="AG15" s="121">
        <v>0</v>
      </c>
      <c r="AH15" s="1">
        <v>1142246</v>
      </c>
      <c r="AI15" s="1"/>
      <c r="AJ15" s="1">
        <v>22123</v>
      </c>
      <c r="AM15" s="21">
        <v>8</v>
      </c>
      <c r="AN15" s="21">
        <v>8</v>
      </c>
      <c r="AO15" s="21">
        <v>8</v>
      </c>
      <c r="AP15" s="21"/>
      <c r="AQ15" s="21"/>
      <c r="AR15" s="123" t="s">
        <v>2829</v>
      </c>
      <c r="AS15" s="21" t="s">
        <v>2834</v>
      </c>
      <c r="AT15" s="21" t="str">
        <f>SummarizeQuestMarks(ckAwdQTable[[#This Row],[abst_narr_txt]])</f>
        <v xml:space="preserve"> </v>
      </c>
      <c r="AU15" s="124"/>
      <c r="AV15" t="s">
        <v>2905</v>
      </c>
      <c r="AW15" t="b">
        <f>AND(ckAwdQTable[[#This Row],[ILN]]&gt;"M", SUBSTITUTE(ckAwdQTable[[#This Row],[prop_titl_txt]]," ","")&lt;&gt;SUBSTITUTE(AV14," ",""))</f>
        <v>0</v>
      </c>
      <c r="AX15" s="8" t="s">
        <v>2906</v>
      </c>
    </row>
    <row r="16" spans="1:68" ht="15" customHeight="1" x14ac:dyDescent="0.35">
      <c r="B16" s="30">
        <v>43003.55</v>
      </c>
      <c r="C16" t="s">
        <v>2839</v>
      </c>
      <c r="D16" t="s">
        <v>2840</v>
      </c>
      <c r="E16" t="s">
        <v>462</v>
      </c>
      <c r="F16" t="s">
        <v>761</v>
      </c>
      <c r="G16" s="8" t="s">
        <v>2819</v>
      </c>
      <c r="H16" s="8" t="s">
        <v>2820</v>
      </c>
      <c r="I16" s="21" t="s">
        <v>6127</v>
      </c>
      <c r="J16" t="s">
        <v>2821</v>
      </c>
      <c r="L16" s="22"/>
      <c r="M16" s="107">
        <f xml:space="preserve"> M15+(ckAwdQTable[ILN]&lt;"M")</f>
        <v>9</v>
      </c>
      <c r="N16" t="s">
        <v>2863</v>
      </c>
      <c r="O16" t="s">
        <v>795</v>
      </c>
      <c r="P16" s="15" t="str">
        <f>HYPERLINK("https://www.ejacket.nsf.gov/ej/showProposal.do?ID="&amp;ckAwdQTable[[#This Row],[prop_id]],"eJ")</f>
        <v>eJ</v>
      </c>
      <c r="Q16" s="8" t="s">
        <v>2841</v>
      </c>
      <c r="R16" t="s">
        <v>795</v>
      </c>
      <c r="S16" t="s">
        <v>796</v>
      </c>
      <c r="T16" t="s">
        <v>2908</v>
      </c>
      <c r="U16" s="8" t="s">
        <v>713</v>
      </c>
      <c r="V16" t="s">
        <v>2907</v>
      </c>
      <c r="W16" s="111" t="str">
        <f>HYPERLINK("mailto:"&amp; ckAwdQTable[[#This Row],[email]]&amp;"&amp;subject=Your NSF Proposal:  "&amp;ckAwdQTable[[#This Row],[prop_id]], ckAwdQTable[[#This Row],[email]])</f>
        <v>harshavm@umich.edu</v>
      </c>
      <c r="X16" s="30">
        <v>43344</v>
      </c>
      <c r="Y16">
        <v>48</v>
      </c>
      <c r="AA16" s="21" t="s">
        <v>753</v>
      </c>
      <c r="AB16" s="21" t="s">
        <v>4825</v>
      </c>
      <c r="AC16"/>
      <c r="AD16" s="21" t="s">
        <v>753</v>
      </c>
      <c r="AF16" s="13">
        <v>1200000</v>
      </c>
      <c r="AG16" s="121">
        <v>0</v>
      </c>
      <c r="AH16" s="1">
        <v>1200000</v>
      </c>
      <c r="AI16" s="1"/>
      <c r="AJ16" s="1"/>
      <c r="AM16" s="21">
        <v>12</v>
      </c>
      <c r="AN16" s="21">
        <v>12</v>
      </c>
      <c r="AO16" s="21">
        <v>12</v>
      </c>
      <c r="AP16" s="21"/>
      <c r="AQ16" s="21"/>
      <c r="AR16" s="123" t="s">
        <v>2829</v>
      </c>
      <c r="AS16" s="21" t="s">
        <v>2834</v>
      </c>
      <c r="AT16" s="21" t="str">
        <f>SummarizeQuestMarks(ckAwdQTable[[#This Row],[abst_narr_txt]])</f>
        <v xml:space="preserve"> </v>
      </c>
      <c r="AU16" s="124"/>
      <c r="AV16" t="s">
        <v>2909</v>
      </c>
      <c r="AW16" t="b">
        <f>AND(ckAwdQTable[[#This Row],[ILN]]&gt;"M", SUBSTITUTE(ckAwdQTable[[#This Row],[prop_titl_txt]]," ","")&lt;&gt;SUBSTITUTE(AV15," ",""))</f>
        <v>0</v>
      </c>
      <c r="AX16" s="8" t="s">
        <v>2910</v>
      </c>
    </row>
    <row r="17" spans="2:50" ht="15" customHeight="1" x14ac:dyDescent="0.35">
      <c r="B17" s="30">
        <v>43003.581944444442</v>
      </c>
      <c r="C17" t="s">
        <v>2868</v>
      </c>
      <c r="D17" t="s">
        <v>2869</v>
      </c>
      <c r="E17" t="s">
        <v>468</v>
      </c>
      <c r="F17" t="s">
        <v>800</v>
      </c>
      <c r="G17" s="8" t="s">
        <v>2819</v>
      </c>
      <c r="H17" s="8" t="s">
        <v>2820</v>
      </c>
      <c r="I17" s="21" t="s">
        <v>6127</v>
      </c>
      <c r="J17" t="s">
        <v>2821</v>
      </c>
      <c r="K17" t="s">
        <v>2911</v>
      </c>
      <c r="L17" s="22"/>
      <c r="M17" s="107">
        <f xml:space="preserve"> M16+(ckAwdQTable[ILN]&lt;"M")</f>
        <v>10</v>
      </c>
      <c r="N17" t="s">
        <v>2824</v>
      </c>
      <c r="O17" t="s">
        <v>798</v>
      </c>
      <c r="P17" s="15" t="str">
        <f>HYPERLINK("https://www.ejacket.nsf.gov/ej/showProposal.do?ID="&amp;ckAwdQTable[[#This Row],[prop_id]],"eJ")</f>
        <v>eJ</v>
      </c>
      <c r="Q17" s="8" t="s">
        <v>2871</v>
      </c>
      <c r="R17" t="s">
        <v>798</v>
      </c>
      <c r="S17" t="s">
        <v>799</v>
      </c>
      <c r="T17" t="s">
        <v>2913</v>
      </c>
      <c r="U17" s="8" t="s">
        <v>2848</v>
      </c>
      <c r="V17" t="s">
        <v>2845</v>
      </c>
      <c r="W17" s="111" t="str">
        <f>HYPERLINK("mailto:"&amp; ckAwdQTable[[#This Row],[email]]&amp;"&amp;subject=Your NSF Proposal:  "&amp;ckAwdQTable[[#This Row],[prop_id]], ckAwdQTable[[#This Row],[email]])</f>
        <v>leahkf@uw.edu</v>
      </c>
      <c r="X17" s="30">
        <v>43191</v>
      </c>
      <c r="Y17">
        <v>48</v>
      </c>
      <c r="Z17" t="s">
        <v>6131</v>
      </c>
      <c r="AA17" s="21" t="s">
        <v>6133</v>
      </c>
      <c r="AB17" s="21" t="s">
        <v>4825</v>
      </c>
      <c r="AC17"/>
      <c r="AD17" s="21" t="s">
        <v>753</v>
      </c>
      <c r="AE17" s="21" t="s">
        <v>6128</v>
      </c>
      <c r="AF17" s="13">
        <v>899994</v>
      </c>
      <c r="AG17" s="121">
        <v>0</v>
      </c>
      <c r="AH17" s="1">
        <v>899994</v>
      </c>
      <c r="AI17" s="1"/>
      <c r="AJ17" s="1">
        <v>13600</v>
      </c>
      <c r="AM17" s="21">
        <v>8</v>
      </c>
      <c r="AN17" s="21">
        <v>8</v>
      </c>
      <c r="AO17" s="21">
        <v>8</v>
      </c>
      <c r="AP17" s="21"/>
      <c r="AQ17" s="21"/>
      <c r="AR17" s="123" t="s">
        <v>2829</v>
      </c>
      <c r="AS17" s="21" t="s">
        <v>2834</v>
      </c>
      <c r="AT17" s="21" t="str">
        <f>SummarizeQuestMarks(ckAwdQTable[[#This Row],[abst_narr_txt]])</f>
        <v xml:space="preserve"> </v>
      </c>
      <c r="AU17" s="124"/>
      <c r="AV17" t="s">
        <v>2914</v>
      </c>
      <c r="AW17" t="b">
        <f>AND(ckAwdQTable[[#This Row],[ILN]]&gt;"M", SUBSTITUTE(ckAwdQTable[[#This Row],[prop_titl_txt]]," ","")&lt;&gt;SUBSTITUTE(AV16," ",""))</f>
        <v>0</v>
      </c>
      <c r="AX17" s="8" t="s">
        <v>2915</v>
      </c>
    </row>
    <row r="18" spans="2:50" ht="15" customHeight="1" x14ac:dyDescent="0.35">
      <c r="B18" s="30">
        <v>43003.624305555553</v>
      </c>
      <c r="C18" t="s">
        <v>2868</v>
      </c>
      <c r="D18" t="s">
        <v>2869</v>
      </c>
      <c r="E18" t="s">
        <v>468</v>
      </c>
      <c r="F18" t="s">
        <v>800</v>
      </c>
      <c r="G18" s="8" t="s">
        <v>2819</v>
      </c>
      <c r="H18" s="8" t="s">
        <v>2820</v>
      </c>
      <c r="I18" s="21" t="s">
        <v>6127</v>
      </c>
      <c r="J18" t="s">
        <v>2821</v>
      </c>
      <c r="K18" t="s">
        <v>2911</v>
      </c>
      <c r="L18" s="22"/>
      <c r="M18" s="107">
        <f xml:space="preserve"> M17+(ckAwdQTable[ILN]&lt;"M")</f>
        <v>10</v>
      </c>
      <c r="N18" t="s">
        <v>2834</v>
      </c>
      <c r="O18" t="s">
        <v>798</v>
      </c>
      <c r="P18" s="15" t="str">
        <f>HYPERLINK("https://www.ejacket.nsf.gov/ej/showProposal.do?ID="&amp;ckAwdQTable[[#This Row],[prop_id]],"eJ")</f>
        <v>eJ</v>
      </c>
      <c r="Q18" s="8" t="s">
        <v>2871</v>
      </c>
      <c r="R18" t="s">
        <v>2917</v>
      </c>
      <c r="S18" t="s">
        <v>2918</v>
      </c>
      <c r="T18" t="s">
        <v>2919</v>
      </c>
      <c r="U18" s="8" t="s">
        <v>2920</v>
      </c>
      <c r="V18" t="s">
        <v>2916</v>
      </c>
      <c r="W18" s="111" t="str">
        <f>HYPERLINK("mailto:"&amp; ckAwdQTable[[#This Row],[email]]&amp;"&amp;subject=Your NSF Proposal:  "&amp;ckAwdQTable[[#This Row],[prop_id]], ckAwdQTable[[#This Row],[email]])</f>
        <v>raja.kushalnagar@gallaudet.edu</v>
      </c>
      <c r="X18" s="30">
        <v>43191</v>
      </c>
      <c r="Y18">
        <v>48</v>
      </c>
      <c r="Z18" t="s">
        <v>6131</v>
      </c>
      <c r="AA18" s="21" t="s">
        <v>6134</v>
      </c>
      <c r="AB18" s="21" t="s">
        <v>4825</v>
      </c>
      <c r="AC18"/>
      <c r="AD18" s="21" t="s">
        <v>753</v>
      </c>
      <c r="AF18" s="13">
        <v>100000</v>
      </c>
      <c r="AG18" s="121">
        <v>0</v>
      </c>
      <c r="AH18" s="1">
        <v>100000</v>
      </c>
      <c r="AI18" s="1"/>
      <c r="AJ18" s="1"/>
      <c r="AM18" s="21"/>
      <c r="AN18" s="21">
        <v>4</v>
      </c>
      <c r="AO18" s="21">
        <v>2.8</v>
      </c>
      <c r="AP18" s="21"/>
      <c r="AQ18" s="21"/>
      <c r="AR18" s="123" t="s">
        <v>2829</v>
      </c>
      <c r="AS18" s="21" t="s">
        <v>2834</v>
      </c>
      <c r="AT18" s="21" t="str">
        <f>SummarizeQuestMarks(ckAwdQTable[[#This Row],[abst_narr_txt]])</f>
        <v xml:space="preserve"> </v>
      </c>
      <c r="AU18" s="124"/>
      <c r="AV18" t="s">
        <v>2914</v>
      </c>
      <c r="AW18" t="b">
        <f>AND(ckAwdQTable[[#This Row],[ILN]]&gt;"M", SUBSTITUTE(ckAwdQTable[[#This Row],[prop_titl_txt]]," ","")&lt;&gt;SUBSTITUTE(AV17," ",""))</f>
        <v>0</v>
      </c>
      <c r="AX18" s="8" t="s">
        <v>2921</v>
      </c>
    </row>
    <row r="19" spans="2:50" ht="15" customHeight="1" x14ac:dyDescent="0.35">
      <c r="B19" s="30">
        <v>43003.669444444444</v>
      </c>
      <c r="C19" t="s">
        <v>2868</v>
      </c>
      <c r="D19" t="s">
        <v>2869</v>
      </c>
      <c r="E19" t="s">
        <v>468</v>
      </c>
      <c r="F19" t="s">
        <v>800</v>
      </c>
      <c r="G19" s="8" t="s">
        <v>2819</v>
      </c>
      <c r="H19" s="8" t="s">
        <v>2820</v>
      </c>
      <c r="I19" s="21" t="s">
        <v>6127</v>
      </c>
      <c r="J19" t="s">
        <v>2821</v>
      </c>
      <c r="K19" t="s">
        <v>2911</v>
      </c>
      <c r="L19" s="22"/>
      <c r="M19" s="107">
        <f xml:space="preserve"> M18+(ckAwdQTable[ILN]&lt;"M")</f>
        <v>10</v>
      </c>
      <c r="N19" t="s">
        <v>2834</v>
      </c>
      <c r="O19" t="s">
        <v>798</v>
      </c>
      <c r="P19" s="15" t="str">
        <f>HYPERLINK("https://www.ejacket.nsf.gov/ej/showProposal.do?ID="&amp;ckAwdQTable[[#This Row],[prop_id]],"eJ")</f>
        <v>eJ</v>
      </c>
      <c r="Q19" s="8" t="s">
        <v>2871</v>
      </c>
      <c r="R19" t="s">
        <v>2923</v>
      </c>
      <c r="S19" t="s">
        <v>2924</v>
      </c>
      <c r="T19" t="s">
        <v>2925</v>
      </c>
      <c r="U19" s="8" t="s">
        <v>2926</v>
      </c>
      <c r="V19" t="s">
        <v>2922</v>
      </c>
      <c r="W19" s="111" t="str">
        <f>HYPERLINK("mailto:"&amp; ckAwdQTable[[#This Row],[email]]&amp;"&amp;subject=Your NSF Proposal:  "&amp;ckAwdQTable[[#This Row],[prop_id]], ckAwdQTable[[#This Row],[email]])</f>
        <v>ramani@umiacs.umd.edu</v>
      </c>
      <c r="X19" s="30">
        <v>43191</v>
      </c>
      <c r="Y19">
        <v>48</v>
      </c>
      <c r="AA19" s="21" t="s">
        <v>753</v>
      </c>
      <c r="AB19" s="21" t="s">
        <v>4825</v>
      </c>
      <c r="AC19"/>
      <c r="AD19" s="21" t="s">
        <v>753</v>
      </c>
      <c r="AF19" s="13">
        <v>200000</v>
      </c>
      <c r="AG19" s="121">
        <v>0</v>
      </c>
      <c r="AH19" s="1">
        <v>200000</v>
      </c>
      <c r="AI19" s="1"/>
      <c r="AJ19" s="1"/>
      <c r="AM19" s="21">
        <v>2</v>
      </c>
      <c r="AN19" s="21">
        <v>4</v>
      </c>
      <c r="AO19" s="21"/>
      <c r="AP19" s="21"/>
      <c r="AQ19" s="21">
        <v>2</v>
      </c>
      <c r="AR19" s="123" t="s">
        <v>2829</v>
      </c>
      <c r="AS19" s="21" t="s">
        <v>2834</v>
      </c>
      <c r="AT19" s="21" t="str">
        <f>SummarizeQuestMarks(ckAwdQTable[[#This Row],[abst_narr_txt]])</f>
        <v xml:space="preserve"> </v>
      </c>
      <c r="AU19" s="124"/>
      <c r="AV19" t="s">
        <v>2914</v>
      </c>
      <c r="AW19" t="b">
        <f>AND(ckAwdQTable[[#This Row],[ILN]]&gt;"M", SUBSTITUTE(ckAwdQTable[[#This Row],[prop_titl_txt]]," ","")&lt;&gt;SUBSTITUTE(AV18," ",""))</f>
        <v>0</v>
      </c>
      <c r="AX19" s="8" t="s">
        <v>2927</v>
      </c>
    </row>
    <row r="20" spans="2:50" ht="15" customHeight="1" x14ac:dyDescent="0.35">
      <c r="B20" s="30">
        <v>43003.585416666669</v>
      </c>
      <c r="C20" t="s">
        <v>2868</v>
      </c>
      <c r="D20" t="s">
        <v>2869</v>
      </c>
      <c r="E20" t="s">
        <v>470</v>
      </c>
      <c r="F20" t="s">
        <v>793</v>
      </c>
      <c r="G20" s="8" t="s">
        <v>2819</v>
      </c>
      <c r="H20" s="8" t="s">
        <v>2820</v>
      </c>
      <c r="I20" s="21" t="s">
        <v>6127</v>
      </c>
      <c r="J20" t="s">
        <v>2821</v>
      </c>
      <c r="K20" t="s">
        <v>2902</v>
      </c>
      <c r="L20" s="22"/>
      <c r="M20" s="107">
        <f xml:space="preserve"> M19+(ckAwdQTable[ILN]&lt;"M")</f>
        <v>11</v>
      </c>
      <c r="N20" t="s">
        <v>2863</v>
      </c>
      <c r="O20" t="s">
        <v>802</v>
      </c>
      <c r="P20" s="15" t="str">
        <f>HYPERLINK("https://www.ejacket.nsf.gov/ej/showProposal.do?ID="&amp;ckAwdQTable[[#This Row],[prop_id]],"eJ")</f>
        <v>eJ</v>
      </c>
      <c r="Q20" s="8" t="s">
        <v>2871</v>
      </c>
      <c r="R20" t="s">
        <v>802</v>
      </c>
      <c r="S20" t="s">
        <v>803</v>
      </c>
      <c r="T20" t="s">
        <v>2928</v>
      </c>
      <c r="U20" s="8" t="s">
        <v>2929</v>
      </c>
      <c r="V20" t="s">
        <v>2833</v>
      </c>
      <c r="W20" s="111" t="str">
        <f>HYPERLINK("mailto:"&amp; ckAwdQTable[[#This Row],[email]]&amp;"&amp;subject=Your NSF Proposal:  "&amp;ckAwdQTable[[#This Row],[prop_id]], ckAwdQTable[[#This Row],[email]])</f>
        <v>jiali@psu.edu</v>
      </c>
      <c r="X20" s="30">
        <v>43282</v>
      </c>
      <c r="Y20">
        <v>48</v>
      </c>
      <c r="AA20" s="21" t="s">
        <v>753</v>
      </c>
      <c r="AB20" s="21" t="s">
        <v>4825</v>
      </c>
      <c r="AC20"/>
      <c r="AD20" s="21" t="s">
        <v>753</v>
      </c>
      <c r="AF20" s="13">
        <v>997926</v>
      </c>
      <c r="AG20" s="121">
        <v>0</v>
      </c>
      <c r="AH20" s="1">
        <v>997926</v>
      </c>
      <c r="AI20" s="1"/>
      <c r="AJ20" s="1"/>
      <c r="AL20" s="1">
        <v>32000</v>
      </c>
      <c r="AM20" s="21">
        <v>8</v>
      </c>
      <c r="AN20" s="21">
        <v>8</v>
      </c>
      <c r="AO20" s="21"/>
      <c r="AP20" s="21"/>
      <c r="AQ20" s="21">
        <v>8</v>
      </c>
      <c r="AR20" s="123" t="s">
        <v>2829</v>
      </c>
      <c r="AS20" s="21" t="s">
        <v>2834</v>
      </c>
      <c r="AT20" s="21" t="str">
        <f>SummarizeQuestMarks(ckAwdQTable[[#This Row],[abst_narr_txt]])</f>
        <v xml:space="preserve"> </v>
      </c>
      <c r="AU20" s="124"/>
      <c r="AV20" t="s">
        <v>2930</v>
      </c>
      <c r="AW20" t="b">
        <f>AND(ckAwdQTable[[#This Row],[ILN]]&gt;"M", SUBSTITUTE(ckAwdQTable[[#This Row],[prop_titl_txt]]," ","")&lt;&gt;SUBSTITUTE(AV19," ",""))</f>
        <v>0</v>
      </c>
      <c r="AX20" s="8" t="s">
        <v>2931</v>
      </c>
    </row>
    <row r="21" spans="2:50" ht="15" customHeight="1" x14ac:dyDescent="0.35">
      <c r="B21" s="30">
        <v>43003.598611111112</v>
      </c>
      <c r="C21" t="s">
        <v>2868</v>
      </c>
      <c r="D21" t="s">
        <v>2869</v>
      </c>
      <c r="E21" t="s">
        <v>468</v>
      </c>
      <c r="F21" t="s">
        <v>807</v>
      </c>
      <c r="G21" s="8" t="s">
        <v>2819</v>
      </c>
      <c r="H21" s="8" t="s">
        <v>2820</v>
      </c>
      <c r="I21" s="21" t="s">
        <v>6127</v>
      </c>
      <c r="J21" t="s">
        <v>2821</v>
      </c>
      <c r="K21" t="s">
        <v>2911</v>
      </c>
      <c r="L21" s="22"/>
      <c r="M21" s="107">
        <f xml:space="preserve"> M20+(ckAwdQTable[ILN]&lt;"M")</f>
        <v>12</v>
      </c>
      <c r="N21" t="s">
        <v>2824</v>
      </c>
      <c r="O21" t="s">
        <v>805</v>
      </c>
      <c r="P21" s="15" t="str">
        <f>HYPERLINK("https://www.ejacket.nsf.gov/ej/showProposal.do?ID="&amp;ckAwdQTable[[#This Row],[prop_id]],"eJ")</f>
        <v>eJ</v>
      </c>
      <c r="Q21" s="8" t="s">
        <v>2871</v>
      </c>
      <c r="R21" t="s">
        <v>805</v>
      </c>
      <c r="S21" t="s">
        <v>806</v>
      </c>
      <c r="T21" t="s">
        <v>2932</v>
      </c>
      <c r="U21" s="8" t="s">
        <v>2848</v>
      </c>
      <c r="V21" t="s">
        <v>2845</v>
      </c>
      <c r="W21" s="111" t="str">
        <f>HYPERLINK("mailto:"&amp; ckAwdQTable[[#This Row],[email]]&amp;"&amp;subject=Your NSF Proposal:  "&amp;ckAwdQTable[[#This Row],[prop_id]], ckAwdQTable[[#This Row],[email]])</f>
        <v>reinecke@cs.washington.edu</v>
      </c>
      <c r="X21" s="30">
        <v>43282</v>
      </c>
      <c r="Y21">
        <v>48</v>
      </c>
      <c r="AA21" s="21" t="s">
        <v>753</v>
      </c>
      <c r="AB21" s="21" t="s">
        <v>4825</v>
      </c>
      <c r="AC21"/>
      <c r="AD21" s="21" t="s">
        <v>753</v>
      </c>
      <c r="AE21" s="21" t="s">
        <v>6128</v>
      </c>
      <c r="AF21" s="13">
        <v>750000</v>
      </c>
      <c r="AG21" s="121">
        <v>0</v>
      </c>
      <c r="AH21" s="1">
        <v>750000</v>
      </c>
      <c r="AI21" s="1"/>
      <c r="AJ21" s="1">
        <v>8000</v>
      </c>
      <c r="AK21" s="1">
        <v>85156</v>
      </c>
      <c r="AM21" s="21">
        <v>4</v>
      </c>
      <c r="AN21" s="21">
        <v>4</v>
      </c>
      <c r="AO21" s="21"/>
      <c r="AP21" s="21"/>
      <c r="AQ21" s="21">
        <v>4</v>
      </c>
      <c r="AR21" s="123" t="s">
        <v>2881</v>
      </c>
      <c r="AS21" s="21" t="s">
        <v>2834</v>
      </c>
      <c r="AT21" s="21" t="str">
        <f>SummarizeQuestMarks(ckAwdQTable[[#This Row],[abst_narr_txt]])</f>
        <v xml:space="preserve"> </v>
      </c>
      <c r="AU21" s="124"/>
      <c r="AV21" t="s">
        <v>2933</v>
      </c>
      <c r="AW21" t="b">
        <f>AND(ckAwdQTable[[#This Row],[ILN]]&gt;"M", SUBSTITUTE(ckAwdQTable[[#This Row],[prop_titl_txt]]," ","")&lt;&gt;SUBSTITUTE(AV20," ",""))</f>
        <v>0</v>
      </c>
      <c r="AX21" s="8" t="s">
        <v>2934</v>
      </c>
    </row>
    <row r="22" spans="2:50" ht="15" customHeight="1" x14ac:dyDescent="0.35">
      <c r="B22" s="30">
        <v>43004.436805555553</v>
      </c>
      <c r="C22" t="s">
        <v>2868</v>
      </c>
      <c r="D22" t="s">
        <v>2869</v>
      </c>
      <c r="E22" t="s">
        <v>468</v>
      </c>
      <c r="F22" t="s">
        <v>807</v>
      </c>
      <c r="G22" s="8" t="s">
        <v>2819</v>
      </c>
      <c r="H22" s="8" t="s">
        <v>2820</v>
      </c>
      <c r="I22" s="21" t="s">
        <v>6127</v>
      </c>
      <c r="J22" t="s">
        <v>2821</v>
      </c>
      <c r="K22" t="s">
        <v>2911</v>
      </c>
      <c r="L22" s="22"/>
      <c r="M22" s="107">
        <f xml:space="preserve"> M21+(ckAwdQTable[ILN]&lt;"M")</f>
        <v>12</v>
      </c>
      <c r="N22" t="s">
        <v>2834</v>
      </c>
      <c r="O22" t="s">
        <v>805</v>
      </c>
      <c r="P22" s="15" t="str">
        <f>HYPERLINK("https://www.ejacket.nsf.gov/ej/showProposal.do?ID="&amp;ckAwdQTable[[#This Row],[prop_id]],"eJ")</f>
        <v>eJ</v>
      </c>
      <c r="Q22" s="8" t="s">
        <v>2871</v>
      </c>
      <c r="R22" t="s">
        <v>2935</v>
      </c>
      <c r="S22" t="s">
        <v>2936</v>
      </c>
      <c r="T22" t="s">
        <v>2937</v>
      </c>
      <c r="U22" s="8" t="s">
        <v>2938</v>
      </c>
      <c r="V22" t="s">
        <v>2862</v>
      </c>
      <c r="W22" s="111" t="str">
        <f>HYPERLINK("mailto:"&amp; ckAwdQTable[[#This Row],[email]]&amp;"&amp;subject=Your NSF Proposal:  "&amp;ckAwdQTable[[#This Row],[prop_id]], ckAwdQTable[[#This Row],[email]])</f>
        <v>kgajos@eecs.harvard.edu</v>
      </c>
      <c r="X22" s="30">
        <v>43282</v>
      </c>
      <c r="Y22">
        <v>48</v>
      </c>
      <c r="Z22" t="s">
        <v>6131</v>
      </c>
      <c r="AA22" s="21" t="s">
        <v>6135</v>
      </c>
      <c r="AB22" s="21" t="s">
        <v>4825</v>
      </c>
      <c r="AC22"/>
      <c r="AD22" s="21" t="s">
        <v>753</v>
      </c>
      <c r="AE22" s="21" t="s">
        <v>6128</v>
      </c>
      <c r="AF22" s="13">
        <v>450000</v>
      </c>
      <c r="AG22" s="121">
        <v>0</v>
      </c>
      <c r="AH22" s="1">
        <v>450000</v>
      </c>
      <c r="AI22" s="1"/>
      <c r="AJ22" s="1">
        <v>8500</v>
      </c>
      <c r="AM22" s="21">
        <v>4</v>
      </c>
      <c r="AN22" s="21">
        <v>4</v>
      </c>
      <c r="AO22" s="21"/>
      <c r="AP22" s="21"/>
      <c r="AQ22" s="21">
        <v>2</v>
      </c>
      <c r="AR22" s="123" t="s">
        <v>2881</v>
      </c>
      <c r="AS22" s="21" t="s">
        <v>2834</v>
      </c>
      <c r="AT22" s="21" t="str">
        <f>SummarizeQuestMarks(ckAwdQTable[[#This Row],[abst_narr_txt]])</f>
        <v xml:space="preserve"> </v>
      </c>
      <c r="AU22" s="124"/>
      <c r="AV22" t="s">
        <v>2933</v>
      </c>
      <c r="AW22" t="b">
        <f>AND(ckAwdQTable[[#This Row],[ILN]]&gt;"M", SUBSTITUTE(ckAwdQTable[[#This Row],[prop_titl_txt]]," ","")&lt;&gt;SUBSTITUTE(AV21," ",""))</f>
        <v>0</v>
      </c>
      <c r="AX22" s="8" t="s">
        <v>2939</v>
      </c>
    </row>
    <row r="23" spans="2:50" ht="15" customHeight="1" x14ac:dyDescent="0.35">
      <c r="B23" s="30">
        <v>43003.611805555556</v>
      </c>
      <c r="C23" t="s">
        <v>2868</v>
      </c>
      <c r="D23" t="s">
        <v>2869</v>
      </c>
      <c r="E23" t="s">
        <v>466</v>
      </c>
      <c r="F23" t="s">
        <v>811</v>
      </c>
      <c r="G23" s="8" t="s">
        <v>2819</v>
      </c>
      <c r="H23" s="8" t="s">
        <v>2820</v>
      </c>
      <c r="I23" s="21" t="s">
        <v>6127</v>
      </c>
      <c r="J23" t="s">
        <v>2821</v>
      </c>
      <c r="K23" t="s">
        <v>2883</v>
      </c>
      <c r="L23" s="22"/>
      <c r="M23" s="107">
        <f xml:space="preserve"> M22+(ckAwdQTable[ILN]&lt;"M")</f>
        <v>13</v>
      </c>
      <c r="N23" t="s">
        <v>2824</v>
      </c>
      <c r="O23" t="s">
        <v>809</v>
      </c>
      <c r="P23" s="15" t="str">
        <f>HYPERLINK("https://www.ejacket.nsf.gov/ej/showProposal.do?ID="&amp;ckAwdQTable[[#This Row],[prop_id]],"eJ")</f>
        <v>eJ</v>
      </c>
      <c r="Q23" s="8" t="s">
        <v>2871</v>
      </c>
      <c r="R23" t="s">
        <v>809</v>
      </c>
      <c r="S23" t="s">
        <v>810</v>
      </c>
      <c r="T23" t="s">
        <v>2940</v>
      </c>
      <c r="U23" s="8" t="s">
        <v>2848</v>
      </c>
      <c r="V23" t="s">
        <v>2845</v>
      </c>
      <c r="W23" s="111" t="str">
        <f>HYPERLINK("mailto:"&amp; ckAwdQTable[[#This Row],[email]]&amp;"&amp;subject=Your NSF Proposal:  "&amp;ckAwdQTable[[#This Row],[prop_id]], ckAwdQTable[[#This Row],[email]])</f>
        <v>nasmith@cs.cmu.edu</v>
      </c>
      <c r="X23" s="30">
        <v>43344</v>
      </c>
      <c r="Y23">
        <v>48</v>
      </c>
      <c r="Z23" t="s">
        <v>6131</v>
      </c>
      <c r="AA23" s="21" t="s">
        <v>6136</v>
      </c>
      <c r="AB23" s="21" t="s">
        <v>4825</v>
      </c>
      <c r="AC23"/>
      <c r="AD23" s="21" t="s">
        <v>753</v>
      </c>
      <c r="AE23" s="21" t="s">
        <v>6128</v>
      </c>
      <c r="AF23" s="13">
        <v>693500</v>
      </c>
      <c r="AG23" s="121">
        <v>0</v>
      </c>
      <c r="AH23" s="1">
        <v>693500</v>
      </c>
      <c r="AI23" s="1"/>
      <c r="AJ23" s="1">
        <v>16000</v>
      </c>
      <c r="AM23" s="21">
        <v>4</v>
      </c>
      <c r="AN23" s="21">
        <v>4</v>
      </c>
      <c r="AO23" s="21"/>
      <c r="AP23" s="21"/>
      <c r="AQ23" s="21">
        <v>3.85</v>
      </c>
      <c r="AR23" s="123" t="s">
        <v>2829</v>
      </c>
      <c r="AS23" s="21" t="s">
        <v>2834</v>
      </c>
      <c r="AT23" s="21" t="str">
        <f>SummarizeQuestMarks(ckAwdQTable[[#This Row],[abst_narr_txt]])</f>
        <v xml:space="preserve"> </v>
      </c>
      <c r="AU23" s="124"/>
      <c r="AV23" t="s">
        <v>2942</v>
      </c>
      <c r="AW23" t="b">
        <f>AND(ckAwdQTable[[#This Row],[ILN]]&gt;"M", SUBSTITUTE(ckAwdQTable[[#This Row],[prop_titl_txt]]," ","")&lt;&gt;SUBSTITUTE(AV22," ",""))</f>
        <v>0</v>
      </c>
      <c r="AX23" s="8" t="s">
        <v>2943</v>
      </c>
    </row>
    <row r="24" spans="2:50" ht="15" customHeight="1" x14ac:dyDescent="0.35">
      <c r="B24" s="30">
        <v>43004.646527777775</v>
      </c>
      <c r="C24" t="s">
        <v>2868</v>
      </c>
      <c r="D24" t="s">
        <v>2869</v>
      </c>
      <c r="E24" t="s">
        <v>466</v>
      </c>
      <c r="F24" t="s">
        <v>811</v>
      </c>
      <c r="G24" s="8" t="s">
        <v>2819</v>
      </c>
      <c r="H24" s="8" t="s">
        <v>2820</v>
      </c>
      <c r="I24" s="21" t="s">
        <v>6127</v>
      </c>
      <c r="J24" t="s">
        <v>2821</v>
      </c>
      <c r="K24" t="s">
        <v>2883</v>
      </c>
      <c r="L24" s="22"/>
      <c r="M24" s="107">
        <f xml:space="preserve"> M23+(ckAwdQTable[ILN]&lt;"M")</f>
        <v>13</v>
      </c>
      <c r="N24" t="s">
        <v>2834</v>
      </c>
      <c r="O24" t="s">
        <v>809</v>
      </c>
      <c r="P24" s="15" t="str">
        <f>HYPERLINK("https://www.ejacket.nsf.gov/ej/showProposal.do?ID="&amp;ckAwdQTable[[#This Row],[prop_id]],"eJ")</f>
        <v>eJ</v>
      </c>
      <c r="Q24" s="8" t="s">
        <v>2871</v>
      </c>
      <c r="R24" t="s">
        <v>2945</v>
      </c>
      <c r="S24" t="s">
        <v>1354</v>
      </c>
      <c r="T24" t="s">
        <v>2946</v>
      </c>
      <c r="U24" s="8" t="s">
        <v>2947</v>
      </c>
      <c r="V24" t="s">
        <v>2944</v>
      </c>
      <c r="W24" s="111" t="str">
        <f>HYPERLINK("mailto:"&amp; ckAwdQTable[[#This Row],[email]]&amp;"&amp;subject=Your NSF Proposal:  "&amp;ckAwdQTable[[#This Row],[prop_id]], ckAwdQTable[[#This Row],[email]])</f>
        <v>chenhao@chenhaot.com</v>
      </c>
      <c r="X24" s="30">
        <v>43344</v>
      </c>
      <c r="Y24">
        <v>48</v>
      </c>
      <c r="AA24" s="21" t="s">
        <v>753</v>
      </c>
      <c r="AB24" s="21" t="s">
        <v>4825</v>
      </c>
      <c r="AC24"/>
      <c r="AD24" s="21" t="s">
        <v>753</v>
      </c>
      <c r="AE24" s="21" t="s">
        <v>6128</v>
      </c>
      <c r="AF24" s="13">
        <v>506500</v>
      </c>
      <c r="AG24" s="121">
        <v>0</v>
      </c>
      <c r="AH24" s="1">
        <v>506500</v>
      </c>
      <c r="AI24" s="1"/>
      <c r="AJ24" s="1">
        <v>19389</v>
      </c>
      <c r="AM24" s="21">
        <v>4</v>
      </c>
      <c r="AN24" s="21">
        <v>4</v>
      </c>
      <c r="AO24" s="21">
        <v>4</v>
      </c>
      <c r="AP24" s="21"/>
      <c r="AQ24" s="21"/>
      <c r="AR24" s="123" t="s">
        <v>2829</v>
      </c>
      <c r="AS24" s="21" t="s">
        <v>2834</v>
      </c>
      <c r="AT24" s="21" t="str">
        <f>SummarizeQuestMarks(ckAwdQTable[[#This Row],[abst_narr_txt]])</f>
        <v xml:space="preserve"> </v>
      </c>
      <c r="AU24" s="124"/>
      <c r="AV24" t="s">
        <v>2942</v>
      </c>
      <c r="AW24" t="b">
        <f>AND(ckAwdQTable[[#This Row],[ILN]]&gt;"M", SUBSTITUTE(ckAwdQTable[[#This Row],[prop_titl_txt]]," ","")&lt;&gt;SUBSTITUTE(AV23," ",""))</f>
        <v>0</v>
      </c>
      <c r="AX24" s="8" t="s">
        <v>2948</v>
      </c>
    </row>
    <row r="25" spans="2:50" ht="15" customHeight="1" x14ac:dyDescent="0.35">
      <c r="B25" s="30">
        <v>43003.633333333331</v>
      </c>
      <c r="C25" t="s">
        <v>2868</v>
      </c>
      <c r="D25" t="s">
        <v>2869</v>
      </c>
      <c r="E25" t="s">
        <v>470</v>
      </c>
      <c r="F25" t="s">
        <v>793</v>
      </c>
      <c r="G25" s="8" t="s">
        <v>2819</v>
      </c>
      <c r="H25" s="8" t="s">
        <v>2820</v>
      </c>
      <c r="I25" s="21" t="s">
        <v>6127</v>
      </c>
      <c r="J25" t="s">
        <v>2821</v>
      </c>
      <c r="K25" t="s">
        <v>2902</v>
      </c>
      <c r="L25" s="22"/>
      <c r="M25" s="107">
        <f xml:space="preserve"> M24+(ckAwdQTable[ILN]&lt;"M")</f>
        <v>14</v>
      </c>
      <c r="N25" t="s">
        <v>2824</v>
      </c>
      <c r="O25" t="s">
        <v>2949</v>
      </c>
      <c r="P25" s="15" t="str">
        <f>HYPERLINK("https://www.ejacket.nsf.gov/ej/showProposal.do?ID="&amp;ckAwdQTable[[#This Row],[prop_id]],"eJ")</f>
        <v>eJ</v>
      </c>
      <c r="Q25" s="8" t="s">
        <v>2871</v>
      </c>
      <c r="R25" t="s">
        <v>2949</v>
      </c>
      <c r="S25" t="s">
        <v>2950</v>
      </c>
      <c r="T25" t="s">
        <v>2951</v>
      </c>
      <c r="U25" s="8" t="s">
        <v>2848</v>
      </c>
      <c r="V25" t="s">
        <v>2845</v>
      </c>
      <c r="W25" s="111" t="str">
        <f>HYPERLINK("mailto:"&amp; ckAwdQTable[[#This Row],[email]]&amp;"&amp;subject=Your NSF Proposal:  "&amp;ckAwdQTable[[#This Row],[prop_id]], ckAwdQTable[[#This Row],[email]])</f>
        <v>bilmes@ee.washington.edu</v>
      </c>
      <c r="X25" s="30">
        <v>43267</v>
      </c>
      <c r="Y25">
        <v>36</v>
      </c>
      <c r="AA25" s="21" t="s">
        <v>753</v>
      </c>
      <c r="AB25" s="21" t="s">
        <v>4825</v>
      </c>
      <c r="AC25"/>
      <c r="AD25" s="21" t="s">
        <v>753</v>
      </c>
      <c r="AE25" s="21" t="s">
        <v>6137</v>
      </c>
      <c r="AF25" s="13">
        <v>600000</v>
      </c>
      <c r="AG25" s="121">
        <v>0</v>
      </c>
      <c r="AH25" s="1">
        <v>600000</v>
      </c>
      <c r="AI25" s="1"/>
      <c r="AJ25" s="1">
        <v>15000</v>
      </c>
      <c r="AM25" s="21">
        <v>6</v>
      </c>
      <c r="AN25" s="21">
        <v>3</v>
      </c>
      <c r="AO25" s="21"/>
      <c r="AP25" s="21"/>
      <c r="AQ25" s="21">
        <v>3</v>
      </c>
      <c r="AR25" s="123" t="s">
        <v>2829</v>
      </c>
      <c r="AS25" s="21" t="s">
        <v>2834</v>
      </c>
      <c r="AT25" s="21" t="str">
        <f>SummarizeQuestMarks(ckAwdQTable[[#This Row],[abst_narr_txt]])</f>
        <v xml:space="preserve"> </v>
      </c>
      <c r="AU25" s="124"/>
      <c r="AV25" t="s">
        <v>2952</v>
      </c>
      <c r="AW25" t="b">
        <f>AND(ckAwdQTable[[#This Row],[ILN]]&gt;"M", SUBSTITUTE(ckAwdQTable[[#This Row],[prop_titl_txt]]," ","")&lt;&gt;SUBSTITUTE(AV24," ",""))</f>
        <v>0</v>
      </c>
      <c r="AX25" s="8" t="s">
        <v>2953</v>
      </c>
    </row>
    <row r="26" spans="2:50" ht="15" customHeight="1" x14ac:dyDescent="0.35">
      <c r="B26" s="30">
        <v>43005.577777777777</v>
      </c>
      <c r="C26" t="s">
        <v>2868</v>
      </c>
      <c r="D26" t="s">
        <v>2869</v>
      </c>
      <c r="E26" t="s">
        <v>470</v>
      </c>
      <c r="F26" t="s">
        <v>793</v>
      </c>
      <c r="G26" s="8" t="s">
        <v>2819</v>
      </c>
      <c r="H26" s="8" t="s">
        <v>2820</v>
      </c>
      <c r="I26" s="21" t="s">
        <v>6127</v>
      </c>
      <c r="J26" t="s">
        <v>2821</v>
      </c>
      <c r="K26" t="s">
        <v>2902</v>
      </c>
      <c r="L26" s="22"/>
      <c r="M26" s="107">
        <f xml:space="preserve"> M25+(ckAwdQTable[ILN]&lt;"M")</f>
        <v>14</v>
      </c>
      <c r="N26" t="s">
        <v>2834</v>
      </c>
      <c r="O26" t="s">
        <v>2949</v>
      </c>
      <c r="P26" s="15" t="str">
        <f>HYPERLINK("https://www.ejacket.nsf.gov/ej/showProposal.do?ID="&amp;ckAwdQTable[[#This Row],[prop_id]],"eJ")</f>
        <v>eJ</v>
      </c>
      <c r="Q26" s="8" t="s">
        <v>2871</v>
      </c>
      <c r="R26" t="s">
        <v>2954</v>
      </c>
      <c r="S26" t="s">
        <v>1561</v>
      </c>
      <c r="T26" t="s">
        <v>2955</v>
      </c>
      <c r="U26" s="8" t="s">
        <v>2956</v>
      </c>
      <c r="V26" t="s">
        <v>2862</v>
      </c>
      <c r="W26" s="111" t="str">
        <f>HYPERLINK("mailto:"&amp; ckAwdQTable[[#This Row],[email]]&amp;"&amp;subject=Your NSF Proposal:  "&amp;ckAwdQTable[[#This Row],[prop_id]], ckAwdQTable[[#This Row],[email]])</f>
        <v>mccallum@cs.umass.edu</v>
      </c>
      <c r="X26" s="30">
        <v>43267</v>
      </c>
      <c r="Y26">
        <v>36</v>
      </c>
      <c r="AA26" s="21" t="s">
        <v>753</v>
      </c>
      <c r="AB26" s="21" t="s">
        <v>4825</v>
      </c>
      <c r="AC26"/>
      <c r="AD26" s="21" t="s">
        <v>753</v>
      </c>
      <c r="AE26" s="21" t="s">
        <v>6128</v>
      </c>
      <c r="AF26" s="13">
        <v>599446</v>
      </c>
      <c r="AG26" s="121">
        <v>0</v>
      </c>
      <c r="AH26" s="1">
        <v>599446</v>
      </c>
      <c r="AI26" s="1"/>
      <c r="AJ26" s="1">
        <v>22920</v>
      </c>
      <c r="AM26" s="21">
        <v>3</v>
      </c>
      <c r="AN26" s="21">
        <v>3</v>
      </c>
      <c r="AO26" s="21">
        <v>1.5</v>
      </c>
      <c r="AP26" s="21"/>
      <c r="AQ26" s="21"/>
      <c r="AR26" s="123" t="s">
        <v>2829</v>
      </c>
      <c r="AS26" s="21" t="s">
        <v>2834</v>
      </c>
      <c r="AT26" s="21" t="str">
        <f>SummarizeQuestMarks(ckAwdQTable[[#This Row],[abst_narr_txt]])</f>
        <v xml:space="preserve"> </v>
      </c>
      <c r="AU26" s="124"/>
      <c r="AV26" t="s">
        <v>2957</v>
      </c>
      <c r="AW26" t="b">
        <f>AND(ckAwdQTable[[#This Row],[ILN]]&gt;"M", SUBSTITUTE(ckAwdQTable[[#This Row],[prop_titl_txt]]," ","")&lt;&gt;SUBSTITUTE(AV25," ",""))</f>
        <v>0</v>
      </c>
      <c r="AX26" s="8" t="s">
        <v>2958</v>
      </c>
    </row>
    <row r="27" spans="2:50" ht="15" customHeight="1" x14ac:dyDescent="0.35">
      <c r="B27" s="30">
        <v>43003.666666666664</v>
      </c>
      <c r="C27" t="s">
        <v>2868</v>
      </c>
      <c r="D27" t="s">
        <v>2869</v>
      </c>
      <c r="E27" t="s">
        <v>466</v>
      </c>
      <c r="F27" t="s">
        <v>838</v>
      </c>
      <c r="G27" s="8" t="s">
        <v>2819</v>
      </c>
      <c r="H27" s="8" t="s">
        <v>2820</v>
      </c>
      <c r="I27" s="21" t="s">
        <v>6127</v>
      </c>
      <c r="J27" t="s">
        <v>2821</v>
      </c>
      <c r="K27" t="s">
        <v>2883</v>
      </c>
      <c r="L27" s="22"/>
      <c r="M27" s="107">
        <f xml:space="preserve"> M26+(ckAwdQTable[ILN]&lt;"M")</f>
        <v>15</v>
      </c>
      <c r="N27" t="s">
        <v>2824</v>
      </c>
      <c r="O27" t="s">
        <v>836</v>
      </c>
      <c r="P27" s="15" t="str">
        <f>HYPERLINK("https://www.ejacket.nsf.gov/ej/showProposal.do?ID="&amp;ckAwdQTable[[#This Row],[prop_id]],"eJ")</f>
        <v>eJ</v>
      </c>
      <c r="Q27" s="8" t="s">
        <v>2871</v>
      </c>
      <c r="R27" t="s">
        <v>836</v>
      </c>
      <c r="S27" t="s">
        <v>837</v>
      </c>
      <c r="T27" t="s">
        <v>2959</v>
      </c>
      <c r="U27" s="8" t="s">
        <v>2960</v>
      </c>
      <c r="V27" t="s">
        <v>2856</v>
      </c>
      <c r="W27" s="111" t="str">
        <f>HYPERLINK("mailto:"&amp; ckAwdQTable[[#This Row],[email]]&amp;"&amp;subject=Your NSF Proposal:  "&amp;ckAwdQTable[[#This Row],[prop_id]], ckAwdQTable[[#This Row],[email]])</f>
        <v>ashehu@gmu.edu</v>
      </c>
      <c r="X27" s="30">
        <v>43282</v>
      </c>
      <c r="Y27">
        <v>36</v>
      </c>
      <c r="AA27" s="21" t="s">
        <v>753</v>
      </c>
      <c r="AB27" s="21" t="s">
        <v>4825</v>
      </c>
      <c r="AC27"/>
      <c r="AD27" s="21" t="s">
        <v>753</v>
      </c>
      <c r="AF27" s="13">
        <v>499074</v>
      </c>
      <c r="AG27" s="121">
        <v>0</v>
      </c>
      <c r="AH27" s="1">
        <v>499074</v>
      </c>
      <c r="AI27" s="1"/>
      <c r="AJ27" s="1"/>
      <c r="AK27" s="1">
        <v>100996</v>
      </c>
      <c r="AM27" s="21">
        <v>3</v>
      </c>
      <c r="AN27" s="21">
        <v>3</v>
      </c>
      <c r="AO27" s="21">
        <v>3</v>
      </c>
      <c r="AP27" s="21"/>
      <c r="AQ27" s="21"/>
      <c r="AR27" s="123" t="s">
        <v>2829</v>
      </c>
      <c r="AS27" s="21" t="s">
        <v>2834</v>
      </c>
      <c r="AT27" s="21" t="str">
        <f>SummarizeQuestMarks(ckAwdQTable[[#This Row],[abst_narr_txt]])</f>
        <v xml:space="preserve"> </v>
      </c>
      <c r="AU27" s="124"/>
      <c r="AV27" t="s">
        <v>2962</v>
      </c>
      <c r="AW27" t="b">
        <f>AND(ckAwdQTable[[#This Row],[ILN]]&gt;"M", SUBSTITUTE(ckAwdQTable[[#This Row],[prop_titl_txt]]," ","")&lt;&gt;SUBSTITUTE(AV26," ",""))</f>
        <v>0</v>
      </c>
      <c r="AX27" s="8" t="s">
        <v>2963</v>
      </c>
    </row>
    <row r="28" spans="2:50" ht="15" customHeight="1" x14ac:dyDescent="0.35">
      <c r="B28" s="30">
        <v>43003.705555555556</v>
      </c>
      <c r="C28" t="s">
        <v>2868</v>
      </c>
      <c r="D28" t="s">
        <v>2869</v>
      </c>
      <c r="E28" t="s">
        <v>466</v>
      </c>
      <c r="F28" t="s">
        <v>838</v>
      </c>
      <c r="G28" s="8" t="s">
        <v>2819</v>
      </c>
      <c r="H28" s="8" t="s">
        <v>2820</v>
      </c>
      <c r="I28" s="21" t="s">
        <v>6127</v>
      </c>
      <c r="J28" t="s">
        <v>2821</v>
      </c>
      <c r="K28" t="s">
        <v>2883</v>
      </c>
      <c r="L28" s="22"/>
      <c r="M28" s="107">
        <f xml:space="preserve"> M27+(ckAwdQTable[ILN]&lt;"M")</f>
        <v>15</v>
      </c>
      <c r="N28" t="s">
        <v>2834</v>
      </c>
      <c r="O28" t="s">
        <v>836</v>
      </c>
      <c r="P28" s="15" t="str">
        <f>HYPERLINK("https://www.ejacket.nsf.gov/ej/showProposal.do?ID="&amp;ckAwdQTable[[#This Row],[prop_id]],"eJ")</f>
        <v>eJ</v>
      </c>
      <c r="Q28" s="8" t="s">
        <v>2871</v>
      </c>
      <c r="R28" t="s">
        <v>2965</v>
      </c>
      <c r="S28" t="s">
        <v>1731</v>
      </c>
      <c r="T28" t="s">
        <v>2966</v>
      </c>
      <c r="U28" s="8" t="s">
        <v>2967</v>
      </c>
      <c r="V28" t="s">
        <v>2964</v>
      </c>
      <c r="W28" s="111" t="str">
        <f>HYPERLINK("mailto:"&amp; ckAwdQTable[[#This Row],[email]]&amp;"&amp;subject=Your NSF Proposal:  "&amp;ckAwdQTable[[#This Row],[prop_id]], ckAwdQTable[[#This Row],[email]])</f>
        <v>chengji@missouri.edu</v>
      </c>
      <c r="X28" s="30">
        <v>43282</v>
      </c>
      <c r="Y28">
        <v>36</v>
      </c>
      <c r="AA28" s="21" t="s">
        <v>753</v>
      </c>
      <c r="AB28" s="21" t="s">
        <v>4825</v>
      </c>
      <c r="AC28"/>
      <c r="AD28" s="21" t="s">
        <v>753</v>
      </c>
      <c r="AF28" s="13">
        <v>448040</v>
      </c>
      <c r="AG28" s="121">
        <v>0</v>
      </c>
      <c r="AH28" s="1">
        <v>448040</v>
      </c>
      <c r="AI28" s="1"/>
      <c r="AJ28" s="1"/>
      <c r="AM28" s="21">
        <v>6</v>
      </c>
      <c r="AN28" s="21">
        <v>3</v>
      </c>
      <c r="AO28" s="21">
        <v>3</v>
      </c>
      <c r="AP28" s="21"/>
      <c r="AQ28" s="21"/>
      <c r="AR28" s="123" t="s">
        <v>2829</v>
      </c>
      <c r="AS28" s="21" t="s">
        <v>2834</v>
      </c>
      <c r="AT28" s="21" t="str">
        <f>SummarizeQuestMarks(ckAwdQTable[[#This Row],[abst_narr_txt]])</f>
        <v xml:space="preserve"> </v>
      </c>
      <c r="AU28" s="124"/>
      <c r="AV28" t="s">
        <v>2962</v>
      </c>
      <c r="AW28" t="b">
        <f>AND(ckAwdQTable[[#This Row],[ILN]]&gt;"M", SUBSTITUTE(ckAwdQTable[[#This Row],[prop_titl_txt]]," ","")&lt;&gt;SUBSTITUTE(AV27," ",""))</f>
        <v>0</v>
      </c>
      <c r="AX28" s="8" t="s">
        <v>2968</v>
      </c>
    </row>
    <row r="29" spans="2:50" ht="15" customHeight="1" x14ac:dyDescent="0.35">
      <c r="B29" s="30">
        <v>43003.673611111109</v>
      </c>
      <c r="C29" t="s">
        <v>2868</v>
      </c>
      <c r="D29" t="s">
        <v>2869</v>
      </c>
      <c r="E29" t="s">
        <v>470</v>
      </c>
      <c r="F29" t="s">
        <v>859</v>
      </c>
      <c r="G29" s="8" t="s">
        <v>2819</v>
      </c>
      <c r="H29" s="8" t="s">
        <v>2820</v>
      </c>
      <c r="I29" s="21" t="s">
        <v>6127</v>
      </c>
      <c r="J29" t="s">
        <v>2821</v>
      </c>
      <c r="L29" s="22"/>
      <c r="M29" s="107">
        <f xml:space="preserve"> M28+(ckAwdQTable[ILN]&lt;"M")</f>
        <v>16</v>
      </c>
      <c r="N29" t="s">
        <v>2824</v>
      </c>
      <c r="O29" t="s">
        <v>857</v>
      </c>
      <c r="P29" s="15" t="str">
        <f>HYPERLINK("https://www.ejacket.nsf.gov/ej/showProposal.do?ID="&amp;ckAwdQTable[[#This Row],[prop_id]],"eJ")</f>
        <v>eJ</v>
      </c>
      <c r="Q29" s="8" t="s">
        <v>2871</v>
      </c>
      <c r="R29" t="s">
        <v>857</v>
      </c>
      <c r="S29" t="s">
        <v>858</v>
      </c>
      <c r="T29" t="s">
        <v>2969</v>
      </c>
      <c r="U29" s="8" t="s">
        <v>2929</v>
      </c>
      <c r="V29" t="s">
        <v>2833</v>
      </c>
      <c r="W29" s="111" t="str">
        <f>HYPERLINK("mailto:"&amp; ckAwdQTable[[#This Row],[email]]&amp;"&amp;subject=Your NSF Proposal:  "&amp;ckAwdQTable[[#This Row],[prop_id]], ckAwdQTable[[#This Row],[email]])</f>
        <v>rjp49@cse.psu.edu</v>
      </c>
      <c r="X29" s="30">
        <v>43313</v>
      </c>
      <c r="Y29">
        <v>36</v>
      </c>
      <c r="AA29" s="21" t="s">
        <v>753</v>
      </c>
      <c r="AB29" s="21" t="s">
        <v>4825</v>
      </c>
      <c r="AC29"/>
      <c r="AD29" s="21" t="s">
        <v>753</v>
      </c>
      <c r="AE29" s="21" t="s">
        <v>6128</v>
      </c>
      <c r="AF29" s="13">
        <v>698534</v>
      </c>
      <c r="AG29" s="121">
        <v>0</v>
      </c>
      <c r="AH29" s="1">
        <v>698534</v>
      </c>
      <c r="AI29" s="1"/>
      <c r="AJ29" s="1">
        <v>24727</v>
      </c>
      <c r="AM29" s="21">
        <v>3</v>
      </c>
      <c r="AN29" s="21">
        <v>6</v>
      </c>
      <c r="AO29" s="21">
        <v>9</v>
      </c>
      <c r="AP29" s="21"/>
      <c r="AQ29" s="21"/>
      <c r="AR29" s="123" t="s">
        <v>2829</v>
      </c>
      <c r="AS29" s="21" t="s">
        <v>2834</v>
      </c>
      <c r="AT29" s="21" t="str">
        <f>SummarizeQuestMarks(ckAwdQTable[[#This Row],[abst_narr_txt]])</f>
        <v xml:space="preserve"> </v>
      </c>
      <c r="AU29" s="124"/>
      <c r="AV29" t="s">
        <v>2970</v>
      </c>
      <c r="AW29" t="b">
        <f>AND(ckAwdQTable[[#This Row],[ILN]]&gt;"M", SUBSTITUTE(ckAwdQTable[[#This Row],[prop_titl_txt]]," ","")&lt;&gt;SUBSTITUTE(AV28," ",""))</f>
        <v>0</v>
      </c>
      <c r="AX29" s="8" t="s">
        <v>2971</v>
      </c>
    </row>
    <row r="30" spans="2:50" ht="15" customHeight="1" x14ac:dyDescent="0.35">
      <c r="B30" s="30">
        <v>43003.694444444445</v>
      </c>
      <c r="C30" t="s">
        <v>2868</v>
      </c>
      <c r="D30" t="s">
        <v>2869</v>
      </c>
      <c r="E30" t="s">
        <v>470</v>
      </c>
      <c r="F30" t="s">
        <v>859</v>
      </c>
      <c r="G30" s="8" t="s">
        <v>2819</v>
      </c>
      <c r="H30" s="8" t="s">
        <v>2820</v>
      </c>
      <c r="I30" s="21" t="s">
        <v>6127</v>
      </c>
      <c r="J30" t="s">
        <v>2821</v>
      </c>
      <c r="L30" s="22"/>
      <c r="M30" s="107">
        <f xml:space="preserve"> M29+(ckAwdQTable[ILN]&lt;"M")</f>
        <v>16</v>
      </c>
      <c r="N30" t="s">
        <v>2834</v>
      </c>
      <c r="O30" t="s">
        <v>857</v>
      </c>
      <c r="P30" s="15" t="str">
        <f>HYPERLINK("https://www.ejacket.nsf.gov/ej/showProposal.do?ID="&amp;ckAwdQTable[[#This Row],[prop_id]],"eJ")</f>
        <v>eJ</v>
      </c>
      <c r="Q30" s="8" t="s">
        <v>2871</v>
      </c>
      <c r="R30" t="s">
        <v>2973</v>
      </c>
      <c r="S30" t="s">
        <v>2974</v>
      </c>
      <c r="T30" t="s">
        <v>2975</v>
      </c>
      <c r="U30" s="8" t="s">
        <v>2976</v>
      </c>
      <c r="V30" t="s">
        <v>2972</v>
      </c>
      <c r="W30" s="111" t="str">
        <f>HYPERLINK("mailto:"&amp; ckAwdQTable[[#This Row],[email]]&amp;"&amp;subject=Your NSF Proposal:  "&amp;ckAwdQTable[[#This Row],[prop_id]], ckAwdQTable[[#This Row],[email]])</f>
        <v>smara@columbia.edu</v>
      </c>
      <c r="X30" s="30">
        <v>43313</v>
      </c>
      <c r="Y30">
        <v>36</v>
      </c>
      <c r="AA30" s="21" t="s">
        <v>753</v>
      </c>
      <c r="AB30" s="21" t="s">
        <v>4825</v>
      </c>
      <c r="AC30"/>
      <c r="AD30" s="21" t="s">
        <v>753</v>
      </c>
      <c r="AE30" s="21" t="s">
        <v>6128</v>
      </c>
      <c r="AF30" s="13">
        <v>499027</v>
      </c>
      <c r="AG30" s="121">
        <v>0</v>
      </c>
      <c r="AH30" s="1">
        <v>499027</v>
      </c>
      <c r="AI30" s="1"/>
      <c r="AJ30" s="1">
        <v>8400</v>
      </c>
      <c r="AM30" s="21">
        <v>3</v>
      </c>
      <c r="AN30" s="21">
        <v>3</v>
      </c>
      <c r="AO30" s="21"/>
      <c r="AP30" s="21"/>
      <c r="AQ30" s="21">
        <v>4.8</v>
      </c>
      <c r="AR30" s="123" t="s">
        <v>2829</v>
      </c>
      <c r="AS30" s="21" t="s">
        <v>2834</v>
      </c>
      <c r="AT30" s="21" t="str">
        <f>SummarizeQuestMarks(ckAwdQTable[[#This Row],[abst_narr_txt]])</f>
        <v xml:space="preserve"> </v>
      </c>
      <c r="AU30" s="124"/>
      <c r="AV30" t="s">
        <v>2977</v>
      </c>
      <c r="AW30" t="b">
        <f>AND(ckAwdQTable[[#This Row],[ILN]]&gt;"M", SUBSTITUTE(ckAwdQTable[[#This Row],[prop_titl_txt]]," ","")&lt;&gt;SUBSTITUTE(AV29," ",""))</f>
        <v>0</v>
      </c>
      <c r="AX30" s="8" t="s">
        <v>2978</v>
      </c>
    </row>
    <row r="31" spans="2:50" ht="15" customHeight="1" x14ac:dyDescent="0.35">
      <c r="B31" s="30">
        <v>43003.681944444441</v>
      </c>
      <c r="C31" t="s">
        <v>2817</v>
      </c>
      <c r="D31" t="s">
        <v>2818</v>
      </c>
      <c r="E31" t="s">
        <v>472</v>
      </c>
      <c r="F31" t="s">
        <v>863</v>
      </c>
      <c r="G31" s="8" t="s">
        <v>2819</v>
      </c>
      <c r="H31" s="8" t="s">
        <v>2820</v>
      </c>
      <c r="I31" s="21" t="s">
        <v>6127</v>
      </c>
      <c r="J31" t="s">
        <v>2821</v>
      </c>
      <c r="K31" t="s">
        <v>2822</v>
      </c>
      <c r="L31" s="22"/>
      <c r="M31" s="107">
        <f xml:space="preserve"> M30+(ckAwdQTable[ILN]&lt;"M")</f>
        <v>17</v>
      </c>
      <c r="N31" t="s">
        <v>2824</v>
      </c>
      <c r="O31" t="s">
        <v>861</v>
      </c>
      <c r="P31" s="15" t="str">
        <f>HYPERLINK("https://www.ejacket.nsf.gov/ej/showProposal.do?ID="&amp;ckAwdQTable[[#This Row],[prop_id]],"eJ")</f>
        <v>eJ</v>
      </c>
      <c r="Q31" s="8" t="s">
        <v>2825</v>
      </c>
      <c r="R31" t="s">
        <v>861</v>
      </c>
      <c r="S31" t="s">
        <v>862</v>
      </c>
      <c r="T31" t="s">
        <v>2980</v>
      </c>
      <c r="U31" s="8" t="s">
        <v>542</v>
      </c>
      <c r="V31" t="s">
        <v>2833</v>
      </c>
      <c r="W31" s="111" t="str">
        <f>HYPERLINK("mailto:"&amp; ckAwdQTable[[#This Row],[email]]&amp;"&amp;subject=Your NSF Proposal:  "&amp;ckAwdQTable[[#This Row],[prop_id]], ckAwdQTable[[#This Row],[email]])</f>
        <v>anupamg@cs.cmu.edu</v>
      </c>
      <c r="X31" s="30">
        <v>43344</v>
      </c>
      <c r="Y31">
        <v>48</v>
      </c>
      <c r="AA31" s="21" t="s">
        <v>753</v>
      </c>
      <c r="AB31" s="21" t="s">
        <v>4825</v>
      </c>
      <c r="AC31"/>
      <c r="AD31" s="21" t="s">
        <v>753</v>
      </c>
      <c r="AF31" s="13">
        <v>600000</v>
      </c>
      <c r="AG31" s="121">
        <v>0</v>
      </c>
      <c r="AH31" s="1">
        <v>600000</v>
      </c>
      <c r="AI31" s="1"/>
      <c r="AJ31" s="1"/>
      <c r="AM31" s="21">
        <v>4</v>
      </c>
      <c r="AN31" s="21">
        <v>4</v>
      </c>
      <c r="AO31" s="21">
        <v>4</v>
      </c>
      <c r="AP31" s="21"/>
      <c r="AQ31" s="21"/>
      <c r="AR31" s="123" t="s">
        <v>2829</v>
      </c>
      <c r="AS31" s="21" t="s">
        <v>2834</v>
      </c>
      <c r="AT31" s="21" t="str">
        <f>SummarizeQuestMarks(ckAwdQTable[[#This Row],[abst_narr_txt]])</f>
        <v xml:space="preserve"> </v>
      </c>
      <c r="AU31" s="124"/>
      <c r="AV31" t="s">
        <v>2982</v>
      </c>
      <c r="AW31" t="b">
        <f>AND(ckAwdQTable[[#This Row],[ILN]]&gt;"M", SUBSTITUTE(ckAwdQTable[[#This Row],[prop_titl_txt]]," ","")&lt;&gt;SUBSTITUTE(AV30," ",""))</f>
        <v>0</v>
      </c>
      <c r="AX31" s="8" t="s">
        <v>2983</v>
      </c>
    </row>
    <row r="32" spans="2:50" ht="15" customHeight="1" x14ac:dyDescent="0.35">
      <c r="B32" s="30">
        <v>43004.43472222222</v>
      </c>
      <c r="C32" t="s">
        <v>2817</v>
      </c>
      <c r="D32" t="s">
        <v>2818</v>
      </c>
      <c r="E32" t="s">
        <v>472</v>
      </c>
      <c r="F32" t="s">
        <v>863</v>
      </c>
      <c r="G32" s="8" t="s">
        <v>2819</v>
      </c>
      <c r="H32" s="8" t="s">
        <v>2820</v>
      </c>
      <c r="I32" s="21" t="s">
        <v>6127</v>
      </c>
      <c r="J32" t="s">
        <v>2821</v>
      </c>
      <c r="K32" t="s">
        <v>2822</v>
      </c>
      <c r="L32" s="22"/>
      <c r="M32" s="107">
        <f xml:space="preserve"> M31+(ckAwdQTable[ILN]&lt;"M")</f>
        <v>17</v>
      </c>
      <c r="N32" t="s">
        <v>2834</v>
      </c>
      <c r="O32" t="s">
        <v>861</v>
      </c>
      <c r="P32" s="15" t="str">
        <f>HYPERLINK("https://www.ejacket.nsf.gov/ej/showProposal.do?ID="&amp;ckAwdQTable[[#This Row],[prop_id]],"eJ")</f>
        <v>eJ</v>
      </c>
      <c r="Q32" s="8" t="s">
        <v>2825</v>
      </c>
      <c r="R32" t="s">
        <v>2984</v>
      </c>
      <c r="S32" t="s">
        <v>2985</v>
      </c>
      <c r="T32" t="s">
        <v>2986</v>
      </c>
      <c r="U32" s="8" t="s">
        <v>713</v>
      </c>
      <c r="V32" t="s">
        <v>2907</v>
      </c>
      <c r="W32" s="111" t="str">
        <f>HYPERLINK("mailto:"&amp; ckAwdQTable[[#This Row],[email]]&amp;"&amp;subject=Your NSF Proposal:  "&amp;ckAwdQTable[[#This Row],[prop_id]], ckAwdQTable[[#This Row],[email]])</f>
        <v>viswa@umich.edu</v>
      </c>
      <c r="X32" s="30">
        <v>43344</v>
      </c>
      <c r="Y32">
        <v>48</v>
      </c>
      <c r="AA32" s="21" t="s">
        <v>753</v>
      </c>
      <c r="AB32" s="21" t="s">
        <v>4825</v>
      </c>
      <c r="AC32"/>
      <c r="AD32" s="21" t="s">
        <v>753</v>
      </c>
      <c r="AF32" s="13">
        <v>599999</v>
      </c>
      <c r="AG32" s="121">
        <v>0</v>
      </c>
      <c r="AH32" s="1">
        <v>599999</v>
      </c>
      <c r="AI32" s="1"/>
      <c r="AJ32" s="1"/>
      <c r="AM32" s="21">
        <v>7</v>
      </c>
      <c r="AN32" s="21">
        <v>4</v>
      </c>
      <c r="AO32" s="21"/>
      <c r="AP32" s="21"/>
      <c r="AQ32" s="21">
        <v>4</v>
      </c>
      <c r="AR32" s="123" t="s">
        <v>2829</v>
      </c>
      <c r="AS32" s="21" t="s">
        <v>2834</v>
      </c>
      <c r="AT32" s="21" t="str">
        <f>SummarizeQuestMarks(ckAwdQTable[[#This Row],[abst_narr_txt]])</f>
        <v xml:space="preserve"> </v>
      </c>
      <c r="AU32" s="124"/>
      <c r="AV32" t="s">
        <v>2982</v>
      </c>
      <c r="AW32" t="b">
        <f>AND(ckAwdQTable[[#This Row],[ILN]]&gt;"M", SUBSTITUTE(ckAwdQTable[[#This Row],[prop_titl_txt]]," ","")&lt;&gt;SUBSTITUTE(AV31," ",""))</f>
        <v>0</v>
      </c>
      <c r="AX32" s="8" t="s">
        <v>2987</v>
      </c>
    </row>
    <row r="33" spans="2:50" ht="15" customHeight="1" x14ac:dyDescent="0.35">
      <c r="B33" s="30">
        <v>43003.707638888889</v>
      </c>
      <c r="C33" t="s">
        <v>2817</v>
      </c>
      <c r="D33" t="s">
        <v>2818</v>
      </c>
      <c r="E33" t="s">
        <v>474</v>
      </c>
      <c r="F33" t="s">
        <v>885</v>
      </c>
      <c r="G33" s="8" t="s">
        <v>2819</v>
      </c>
      <c r="H33" s="8" t="s">
        <v>2820</v>
      </c>
      <c r="I33" s="21" t="s">
        <v>6127</v>
      </c>
      <c r="J33" t="s">
        <v>2821</v>
      </c>
      <c r="K33" t="s">
        <v>2822</v>
      </c>
      <c r="L33" s="22"/>
      <c r="M33" s="107">
        <f xml:space="preserve"> M32+(ckAwdQTable[ILN]&lt;"M")</f>
        <v>18</v>
      </c>
      <c r="N33" t="s">
        <v>2863</v>
      </c>
      <c r="O33" t="s">
        <v>883</v>
      </c>
      <c r="P33" s="15" t="str">
        <f>HYPERLINK("https://www.ejacket.nsf.gov/ej/showProposal.do?ID="&amp;ckAwdQTable[[#This Row],[prop_id]],"eJ")</f>
        <v>eJ</v>
      </c>
      <c r="Q33" s="8" t="s">
        <v>2825</v>
      </c>
      <c r="R33" t="s">
        <v>883</v>
      </c>
      <c r="S33" t="s">
        <v>884</v>
      </c>
      <c r="T33" t="s">
        <v>2989</v>
      </c>
      <c r="U33" s="8" t="s">
        <v>2990</v>
      </c>
      <c r="V33" t="s">
        <v>2823</v>
      </c>
      <c r="W33" s="111" t="str">
        <f>HYPERLINK("mailto:"&amp; ckAwdQTable[[#This Row],[email]]&amp;"&amp;subject=Your NSF Proposal:  "&amp;ckAwdQTable[[#This Row],[prop_id]], ckAwdQTable[[#This Row],[email]])</f>
        <v>hlaing.minn@utdallas.edu</v>
      </c>
      <c r="X33" s="30">
        <v>43282</v>
      </c>
      <c r="Y33">
        <v>36</v>
      </c>
      <c r="AA33" s="21" t="s">
        <v>753</v>
      </c>
      <c r="AB33" s="21" t="s">
        <v>4825</v>
      </c>
      <c r="AC33"/>
      <c r="AD33" s="21" t="s">
        <v>753</v>
      </c>
      <c r="AE33" s="21" t="s">
        <v>6128</v>
      </c>
      <c r="AF33" s="13">
        <v>696019</v>
      </c>
      <c r="AG33" s="121">
        <v>0</v>
      </c>
      <c r="AH33" s="1">
        <v>696019</v>
      </c>
      <c r="AI33" s="1"/>
      <c r="AJ33" s="1">
        <v>7000</v>
      </c>
      <c r="AM33" s="21">
        <v>9</v>
      </c>
      <c r="AN33" s="21">
        <v>9</v>
      </c>
      <c r="AO33" s="21">
        <v>9.5</v>
      </c>
      <c r="AP33" s="21"/>
      <c r="AQ33" s="21"/>
      <c r="AR33" s="123" t="s">
        <v>2829</v>
      </c>
      <c r="AS33" s="21" t="s">
        <v>2834</v>
      </c>
      <c r="AT33" s="21" t="str">
        <f>SummarizeQuestMarks(ckAwdQTable[[#This Row],[abst_narr_txt]])</f>
        <v xml:space="preserve"> </v>
      </c>
      <c r="AU33" s="124"/>
      <c r="AV33" t="s">
        <v>2991</v>
      </c>
      <c r="AW33" t="b">
        <f>AND(ckAwdQTable[[#This Row],[ILN]]&gt;"M", SUBSTITUTE(ckAwdQTable[[#This Row],[prop_titl_txt]]," ","")&lt;&gt;SUBSTITUTE(AV32," ",""))</f>
        <v>0</v>
      </c>
      <c r="AX33" s="8" t="s">
        <v>2992</v>
      </c>
    </row>
    <row r="34" spans="2:50" ht="15" customHeight="1" x14ac:dyDescent="0.35">
      <c r="B34" s="30">
        <v>43003.71597222222</v>
      </c>
      <c r="C34" t="s">
        <v>2868</v>
      </c>
      <c r="D34" t="s">
        <v>2869</v>
      </c>
      <c r="E34" t="s">
        <v>468</v>
      </c>
      <c r="F34" t="s">
        <v>807</v>
      </c>
      <c r="G34" s="8" t="s">
        <v>2819</v>
      </c>
      <c r="H34" s="8" t="s">
        <v>2820</v>
      </c>
      <c r="I34" s="21" t="s">
        <v>6127</v>
      </c>
      <c r="J34" t="s">
        <v>2821</v>
      </c>
      <c r="K34" t="s">
        <v>2911</v>
      </c>
      <c r="L34" s="22"/>
      <c r="M34" s="107">
        <f xml:space="preserve"> M33+(ckAwdQTable[ILN]&lt;"M")</f>
        <v>19</v>
      </c>
      <c r="N34" t="s">
        <v>2863</v>
      </c>
      <c r="O34" t="s">
        <v>2993</v>
      </c>
      <c r="P34" s="15" t="str">
        <f>HYPERLINK("https://www.ejacket.nsf.gov/ej/showProposal.do?ID="&amp;ckAwdQTable[[#This Row],[prop_id]],"eJ")</f>
        <v>eJ</v>
      </c>
      <c r="Q34" s="8" t="s">
        <v>2871</v>
      </c>
      <c r="R34" t="s">
        <v>2993</v>
      </c>
      <c r="S34" t="s">
        <v>2994</v>
      </c>
      <c r="T34" t="s">
        <v>2995</v>
      </c>
      <c r="U34" s="8" t="s">
        <v>2848</v>
      </c>
      <c r="V34" t="s">
        <v>2845</v>
      </c>
      <c r="W34" s="111" t="str">
        <f>HYPERLINK("mailto:"&amp; ckAwdQTable[[#This Row],[email]]&amp;"&amp;subject=Your NSF Proposal:  "&amp;ckAwdQTable[[#This Row],[prop_id]], ckAwdQTable[[#This Row],[email]])</f>
        <v>jkientz@uw.edu</v>
      </c>
      <c r="X34" s="30">
        <v>43344</v>
      </c>
      <c r="Y34">
        <v>36</v>
      </c>
      <c r="Z34" t="s">
        <v>6131</v>
      </c>
      <c r="AA34" s="21" t="s">
        <v>6138</v>
      </c>
      <c r="AB34" s="21" t="s">
        <v>4825</v>
      </c>
      <c r="AC34"/>
      <c r="AD34" s="21" t="s">
        <v>753</v>
      </c>
      <c r="AE34" s="21" t="s">
        <v>6128</v>
      </c>
      <c r="AF34" s="13">
        <v>1215988</v>
      </c>
      <c r="AG34" s="121">
        <v>0</v>
      </c>
      <c r="AH34" s="1">
        <v>1215988</v>
      </c>
      <c r="AI34" s="1"/>
      <c r="AJ34" s="1">
        <v>9300</v>
      </c>
      <c r="AL34" s="1">
        <v>16000</v>
      </c>
      <c r="AM34" s="21">
        <v>9</v>
      </c>
      <c r="AN34" s="21">
        <v>21</v>
      </c>
      <c r="AO34" s="21">
        <v>11.55</v>
      </c>
      <c r="AP34" s="21"/>
      <c r="AQ34" s="21">
        <v>3.6</v>
      </c>
      <c r="AR34" s="123" t="s">
        <v>2881</v>
      </c>
      <c r="AS34" s="21" t="s">
        <v>2834</v>
      </c>
      <c r="AT34" s="21" t="str">
        <f>SummarizeQuestMarks(ckAwdQTable[[#This Row],[abst_narr_txt]])</f>
        <v xml:space="preserve"> </v>
      </c>
      <c r="AU34" s="124"/>
      <c r="AV34" t="s">
        <v>2996</v>
      </c>
      <c r="AW34" t="b">
        <f>AND(ckAwdQTable[[#This Row],[ILN]]&gt;"M", SUBSTITUTE(ckAwdQTable[[#This Row],[prop_titl_txt]]," ","")&lt;&gt;SUBSTITUTE(AV33," ",""))</f>
        <v>0</v>
      </c>
      <c r="AX34" s="8" t="s">
        <v>2997</v>
      </c>
    </row>
    <row r="35" spans="2:50" ht="15" customHeight="1" x14ac:dyDescent="0.35">
      <c r="B35" s="30">
        <v>43003.729166666664</v>
      </c>
      <c r="C35" t="s">
        <v>2839</v>
      </c>
      <c r="D35" t="s">
        <v>2840</v>
      </c>
      <c r="E35" t="s">
        <v>462</v>
      </c>
      <c r="F35" t="s">
        <v>761</v>
      </c>
      <c r="G35" s="8" t="s">
        <v>2819</v>
      </c>
      <c r="H35" s="8" t="s">
        <v>2820</v>
      </c>
      <c r="I35" s="21" t="s">
        <v>6127</v>
      </c>
      <c r="J35" t="s">
        <v>2821</v>
      </c>
      <c r="L35" s="22"/>
      <c r="M35" s="107">
        <f xml:space="preserve"> M34+(ckAwdQTable[ILN]&lt;"M")</f>
        <v>20</v>
      </c>
      <c r="N35" t="s">
        <v>2824</v>
      </c>
      <c r="O35" t="s">
        <v>887</v>
      </c>
      <c r="P35" s="15" t="str">
        <f>HYPERLINK("https://www.ejacket.nsf.gov/ej/showProposal.do?ID="&amp;ckAwdQTable[[#This Row],[prop_id]],"eJ")</f>
        <v>eJ</v>
      </c>
      <c r="Q35" s="8" t="s">
        <v>2841</v>
      </c>
      <c r="R35" t="s">
        <v>887</v>
      </c>
      <c r="S35" t="s">
        <v>888</v>
      </c>
      <c r="T35" t="s">
        <v>2998</v>
      </c>
      <c r="U35" s="8" t="s">
        <v>641</v>
      </c>
      <c r="V35" t="s">
        <v>2851</v>
      </c>
      <c r="W35" s="111" t="str">
        <f>HYPERLINK("mailto:"&amp; ckAwdQTable[[#This Row],[email]]&amp;"&amp;subject=Your NSF Proposal:  "&amp;ckAwdQTable[[#This Row],[prop_id]], ckAwdQTable[[#This Row],[email]])</f>
        <v>keithw@cs.stanford.edu</v>
      </c>
      <c r="X35" s="30">
        <v>43344</v>
      </c>
      <c r="Y35">
        <v>36</v>
      </c>
      <c r="AA35" s="21" t="s">
        <v>753</v>
      </c>
      <c r="AB35" s="21" t="s">
        <v>4825</v>
      </c>
      <c r="AC35"/>
      <c r="AD35" s="21" t="s">
        <v>753</v>
      </c>
      <c r="AE35" s="21" t="s">
        <v>6128</v>
      </c>
      <c r="AF35" s="13">
        <v>800000</v>
      </c>
      <c r="AG35" s="121">
        <v>0</v>
      </c>
      <c r="AH35" s="1">
        <v>800000</v>
      </c>
      <c r="AI35" s="1"/>
      <c r="AJ35" s="1">
        <v>18000</v>
      </c>
      <c r="AM35" s="21">
        <v>6</v>
      </c>
      <c r="AN35" s="21">
        <v>3</v>
      </c>
      <c r="AO35" s="21">
        <v>3</v>
      </c>
      <c r="AP35" s="21">
        <v>0.3</v>
      </c>
      <c r="AQ35" s="21"/>
      <c r="AR35" s="123" t="s">
        <v>2829</v>
      </c>
      <c r="AS35" s="21" t="s">
        <v>2834</v>
      </c>
      <c r="AT35" s="21" t="str">
        <f>SummarizeQuestMarks(ckAwdQTable[[#This Row],[abst_narr_txt]])</f>
        <v xml:space="preserve"> </v>
      </c>
      <c r="AU35" s="124"/>
      <c r="AV35" t="s">
        <v>2999</v>
      </c>
      <c r="AW35" t="b">
        <f>AND(ckAwdQTable[[#This Row],[ILN]]&gt;"M", SUBSTITUTE(ckAwdQTable[[#This Row],[prop_titl_txt]]," ","")&lt;&gt;SUBSTITUTE(AV34," ",""))</f>
        <v>0</v>
      </c>
      <c r="AX35" s="8" t="s">
        <v>3000</v>
      </c>
    </row>
    <row r="36" spans="2:50" ht="15" customHeight="1" x14ac:dyDescent="0.35">
      <c r="B36" s="30">
        <v>43003.740972222222</v>
      </c>
      <c r="C36" t="s">
        <v>2839</v>
      </c>
      <c r="D36" t="s">
        <v>2840</v>
      </c>
      <c r="E36" t="s">
        <v>462</v>
      </c>
      <c r="F36" t="s">
        <v>761</v>
      </c>
      <c r="G36" s="8" t="s">
        <v>2819</v>
      </c>
      <c r="H36" s="8" t="s">
        <v>2820</v>
      </c>
      <c r="I36" s="21" t="s">
        <v>6127</v>
      </c>
      <c r="J36" t="s">
        <v>2821</v>
      </c>
      <c r="L36" s="22"/>
      <c r="M36" s="107">
        <f xml:space="preserve"> M35+(ckAwdQTable[ILN]&lt;"M")</f>
        <v>20</v>
      </c>
      <c r="N36" t="s">
        <v>2834</v>
      </c>
      <c r="O36" t="s">
        <v>887</v>
      </c>
      <c r="P36" s="15" t="str">
        <f>HYPERLINK("https://www.ejacket.nsf.gov/ej/showProposal.do?ID="&amp;ckAwdQTable[[#This Row],[prop_id]],"eJ")</f>
        <v>eJ</v>
      </c>
      <c r="Q36" s="8" t="s">
        <v>2841</v>
      </c>
      <c r="R36" t="s">
        <v>3001</v>
      </c>
      <c r="S36" t="s">
        <v>1503</v>
      </c>
      <c r="T36" t="s">
        <v>3002</v>
      </c>
      <c r="U36" s="8" t="s">
        <v>668</v>
      </c>
      <c r="V36" t="s">
        <v>2851</v>
      </c>
      <c r="W36" s="111" t="str">
        <f>HYPERLINK("mailto:"&amp; ckAwdQTable[[#This Row],[email]]&amp;"&amp;subject=Your NSF Proposal:  "&amp;ckAwdQTable[[#This Row],[prop_id]], ckAwdQTable[[#This Row],[email]])</f>
        <v>gmporter@cs.ucsd.edu</v>
      </c>
      <c r="X36" s="30">
        <v>43344</v>
      </c>
      <c r="Y36">
        <v>36</v>
      </c>
      <c r="AA36" s="21" t="s">
        <v>753</v>
      </c>
      <c r="AB36" s="21" t="s">
        <v>4825</v>
      </c>
      <c r="AC36"/>
      <c r="AD36" s="21" t="s">
        <v>753</v>
      </c>
      <c r="AE36" s="21" t="s">
        <v>6128</v>
      </c>
      <c r="AF36" s="13">
        <v>400000</v>
      </c>
      <c r="AG36" s="121">
        <v>0</v>
      </c>
      <c r="AH36" s="1">
        <v>400000</v>
      </c>
      <c r="AI36" s="1"/>
      <c r="AJ36" s="1">
        <v>9300</v>
      </c>
      <c r="AM36" s="21">
        <v>3</v>
      </c>
      <c r="AN36" s="21">
        <v>6</v>
      </c>
      <c r="AO36" s="21">
        <v>1.8</v>
      </c>
      <c r="AP36" s="21"/>
      <c r="AQ36" s="21"/>
      <c r="AR36" s="123" t="s">
        <v>2829</v>
      </c>
      <c r="AS36" s="21" t="s">
        <v>2834</v>
      </c>
      <c r="AT36" s="21" t="str">
        <f>SummarizeQuestMarks(ckAwdQTable[[#This Row],[abst_narr_txt]])</f>
        <v xml:space="preserve"> </v>
      </c>
      <c r="AU36" s="124"/>
      <c r="AV36" t="s">
        <v>3003</v>
      </c>
      <c r="AW36" t="b">
        <f>AND(ckAwdQTable[[#This Row],[ILN]]&gt;"M", SUBSTITUTE(ckAwdQTable[[#This Row],[prop_titl_txt]]," ","")&lt;&gt;SUBSTITUTE(AV35," ",""))</f>
        <v>1</v>
      </c>
      <c r="AX36" s="8" t="s">
        <v>3004</v>
      </c>
    </row>
    <row r="37" spans="2:50" ht="15" customHeight="1" x14ac:dyDescent="0.35">
      <c r="B37" s="30">
        <v>43003.736805555556</v>
      </c>
      <c r="C37" t="s">
        <v>2817</v>
      </c>
      <c r="D37" t="s">
        <v>2818</v>
      </c>
      <c r="E37" t="s">
        <v>472</v>
      </c>
      <c r="F37" t="s">
        <v>892</v>
      </c>
      <c r="G37" s="8" t="s">
        <v>2819</v>
      </c>
      <c r="H37" s="8" t="s">
        <v>2820</v>
      </c>
      <c r="I37" s="21" t="s">
        <v>6127</v>
      </c>
      <c r="J37" t="s">
        <v>2821</v>
      </c>
      <c r="K37" t="s">
        <v>2822</v>
      </c>
      <c r="L37" s="22">
        <v>43082.529826388891</v>
      </c>
      <c r="M37" s="107">
        <f xml:space="preserve"> M36+(ckAwdQTable[ILN]&lt;"M")</f>
        <v>21</v>
      </c>
      <c r="N37" t="s">
        <v>2863</v>
      </c>
      <c r="O37" t="s">
        <v>890</v>
      </c>
      <c r="P37" s="15" t="str">
        <f>HYPERLINK("https://www.ejacket.nsf.gov/ej/showProposal.do?ID="&amp;ckAwdQTable[[#This Row],[prop_id]],"eJ")</f>
        <v>eJ</v>
      </c>
      <c r="Q37" s="8" t="s">
        <v>2825</v>
      </c>
      <c r="R37" t="s">
        <v>890</v>
      </c>
      <c r="S37" t="s">
        <v>891</v>
      </c>
      <c r="T37" t="s">
        <v>3005</v>
      </c>
      <c r="U37" s="8" t="s">
        <v>2899</v>
      </c>
      <c r="V37" t="s">
        <v>2851</v>
      </c>
      <c r="W37" s="111" t="str">
        <f>HYPERLINK("mailto:"&amp; ckAwdQTable[[#This Row],[email]]&amp;"&amp;subject=Your NSF Proposal:  "&amp;ckAwdQTable[[#This Row],[prop_id]], ckAwdQTable[[#This Row],[email]])</f>
        <v>goodrich@acm.org</v>
      </c>
      <c r="X37" s="30">
        <v>43282</v>
      </c>
      <c r="Y37">
        <v>48</v>
      </c>
      <c r="AA37" s="21" t="s">
        <v>753</v>
      </c>
      <c r="AB37" s="21" t="s">
        <v>4825</v>
      </c>
      <c r="AC37"/>
      <c r="AD37" s="21" t="s">
        <v>753</v>
      </c>
      <c r="AE37" s="21" t="s">
        <v>6128</v>
      </c>
      <c r="AF37" s="13">
        <v>1199544</v>
      </c>
      <c r="AG37" s="121">
        <v>0</v>
      </c>
      <c r="AH37" s="1">
        <v>1199544</v>
      </c>
      <c r="AI37" s="1"/>
      <c r="AJ37" s="1">
        <v>33265</v>
      </c>
      <c r="AM37" s="21">
        <v>8</v>
      </c>
      <c r="AN37" s="21">
        <v>12</v>
      </c>
      <c r="AO37" s="21">
        <v>12</v>
      </c>
      <c r="AP37" s="21"/>
      <c r="AQ37" s="21"/>
      <c r="AR37" s="123" t="s">
        <v>2829</v>
      </c>
      <c r="AS37" s="21" t="s">
        <v>2834</v>
      </c>
      <c r="AT37" s="21" t="str">
        <f>SummarizeQuestMarks(ckAwdQTable[[#This Row],[abst_narr_txt]])</f>
        <v xml:space="preserve"> </v>
      </c>
      <c r="AU37" s="124"/>
      <c r="AV37" t="s">
        <v>3007</v>
      </c>
      <c r="AW37" t="b">
        <f>AND(ckAwdQTable[[#This Row],[ILN]]&gt;"M", SUBSTITUTE(ckAwdQTable[[#This Row],[prop_titl_txt]]," ","")&lt;&gt;SUBSTITUTE(AV36," ",""))</f>
        <v>0</v>
      </c>
      <c r="AX37" s="8" t="s">
        <v>3008</v>
      </c>
    </row>
    <row r="38" spans="2:50" ht="15" customHeight="1" x14ac:dyDescent="0.35">
      <c r="B38" s="30">
        <v>43003.74722222222</v>
      </c>
      <c r="C38" t="s">
        <v>2817</v>
      </c>
      <c r="D38" t="s">
        <v>2818</v>
      </c>
      <c r="E38" t="s">
        <v>476</v>
      </c>
      <c r="F38" t="s">
        <v>912</v>
      </c>
      <c r="G38" s="8" t="s">
        <v>2819</v>
      </c>
      <c r="H38" s="8" t="s">
        <v>2820</v>
      </c>
      <c r="I38" s="21" t="s">
        <v>6127</v>
      </c>
      <c r="J38" t="s">
        <v>2821</v>
      </c>
      <c r="K38" t="s">
        <v>2822</v>
      </c>
      <c r="L38" s="22"/>
      <c r="M38" s="107">
        <f xml:space="preserve"> M37+(ckAwdQTable[ILN]&lt;"M")</f>
        <v>22</v>
      </c>
      <c r="N38" t="s">
        <v>2863</v>
      </c>
      <c r="O38" t="s">
        <v>910</v>
      </c>
      <c r="P38" s="15" t="str">
        <f>HYPERLINK("https://www.ejacket.nsf.gov/ej/showProposal.do?ID="&amp;ckAwdQTable[[#This Row],[prop_id]],"eJ")</f>
        <v>eJ</v>
      </c>
      <c r="Q38" s="8" t="s">
        <v>2825</v>
      </c>
      <c r="R38" t="s">
        <v>910</v>
      </c>
      <c r="S38" t="s">
        <v>911</v>
      </c>
      <c r="T38" t="s">
        <v>3010</v>
      </c>
      <c r="U38" s="8" t="s">
        <v>2956</v>
      </c>
      <c r="V38" t="s">
        <v>2862</v>
      </c>
      <c r="W38" s="111" t="str">
        <f>HYPERLINK("mailto:"&amp; ckAwdQTable[[#This Row],[email]]&amp;"&amp;subject=Your NSF Proposal:  "&amp;ckAwdQTable[[#This Row],[prop_id]], ckAwdQTable[[#This Row],[email]])</f>
        <v>andras@ecs.umass.edu</v>
      </c>
      <c r="X38" s="30">
        <v>43160</v>
      </c>
      <c r="Y38">
        <v>48</v>
      </c>
      <c r="AA38" s="21" t="s">
        <v>753</v>
      </c>
      <c r="AB38" s="21" t="s">
        <v>4825</v>
      </c>
      <c r="AC38"/>
      <c r="AD38" s="21" t="s">
        <v>753</v>
      </c>
      <c r="AE38" s="21" t="s">
        <v>6139</v>
      </c>
      <c r="AF38" s="13">
        <v>885002</v>
      </c>
      <c r="AG38" s="121">
        <v>0</v>
      </c>
      <c r="AH38" s="1">
        <v>885002</v>
      </c>
      <c r="AI38" s="1"/>
      <c r="AJ38" s="1">
        <v>12000</v>
      </c>
      <c r="AM38" s="21">
        <v>8</v>
      </c>
      <c r="AN38" s="21">
        <v>4</v>
      </c>
      <c r="AO38" s="21">
        <v>6.9</v>
      </c>
      <c r="AP38" s="21"/>
      <c r="AQ38" s="21"/>
      <c r="AR38" s="123" t="s">
        <v>2829</v>
      </c>
      <c r="AS38" s="21" t="s">
        <v>2834</v>
      </c>
      <c r="AT38" s="21" t="str">
        <f>SummarizeQuestMarks(ckAwdQTable[[#This Row],[abst_narr_txt]])</f>
        <v xml:space="preserve"> </v>
      </c>
      <c r="AU38" s="124"/>
      <c r="AV38" t="s">
        <v>3012</v>
      </c>
      <c r="AW38" t="b">
        <f>AND(ckAwdQTable[[#This Row],[ILN]]&gt;"M", SUBSTITUTE(ckAwdQTable[[#This Row],[prop_titl_txt]]," ","")&lt;&gt;SUBSTITUTE(AV37," ",""))</f>
        <v>0</v>
      </c>
      <c r="AX38" s="8" t="s">
        <v>3013</v>
      </c>
    </row>
    <row r="39" spans="2:50" ht="15" customHeight="1" x14ac:dyDescent="0.35">
      <c r="B39" s="30">
        <v>43003.765277777777</v>
      </c>
      <c r="C39" t="s">
        <v>2868</v>
      </c>
      <c r="D39" t="s">
        <v>2869</v>
      </c>
      <c r="E39" t="s">
        <v>466</v>
      </c>
      <c r="F39" t="s">
        <v>931</v>
      </c>
      <c r="G39" s="8" t="s">
        <v>2819</v>
      </c>
      <c r="H39" s="8" t="s">
        <v>2820</v>
      </c>
      <c r="I39" s="21" t="s">
        <v>6127</v>
      </c>
      <c r="J39" t="s">
        <v>2821</v>
      </c>
      <c r="K39" t="s">
        <v>2883</v>
      </c>
      <c r="L39" s="22"/>
      <c r="M39" s="107">
        <f xml:space="preserve"> M38+(ckAwdQTable[ILN]&lt;"M")</f>
        <v>23</v>
      </c>
      <c r="N39" t="s">
        <v>2863</v>
      </c>
      <c r="O39" t="s">
        <v>929</v>
      </c>
      <c r="P39" s="15" t="str">
        <f>HYPERLINK("https://www.ejacket.nsf.gov/ej/showProposal.do?ID="&amp;ckAwdQTable[[#This Row],[prop_id]],"eJ")</f>
        <v>eJ</v>
      </c>
      <c r="Q39" s="8" t="s">
        <v>2871</v>
      </c>
      <c r="R39" t="s">
        <v>929</v>
      </c>
      <c r="S39" t="s">
        <v>930</v>
      </c>
      <c r="T39" t="s">
        <v>3014</v>
      </c>
      <c r="U39" s="8" t="s">
        <v>641</v>
      </c>
      <c r="V39" t="s">
        <v>2851</v>
      </c>
      <c r="W39" s="111" t="str">
        <f>HYPERLINK("mailto:"&amp; ckAwdQTable[[#This Row],[email]]&amp;"&amp;subject=Your NSF Proposal:  "&amp;ckAwdQTable[[#This Row],[prop_id]], ckAwdQTable[[#This Row],[email]])</f>
        <v>matei@cs.stanford.edu</v>
      </c>
      <c r="X39" s="30">
        <v>43191</v>
      </c>
      <c r="Y39">
        <v>48</v>
      </c>
      <c r="AA39" s="21" t="s">
        <v>753</v>
      </c>
      <c r="AB39" s="21" t="s">
        <v>4825</v>
      </c>
      <c r="AC39"/>
      <c r="AD39" s="21" t="s">
        <v>753</v>
      </c>
      <c r="AF39" s="13">
        <v>1198235</v>
      </c>
      <c r="AG39" s="121">
        <v>0</v>
      </c>
      <c r="AH39" s="1">
        <v>1198235</v>
      </c>
      <c r="AI39" s="1"/>
      <c r="AJ39" s="1"/>
      <c r="AM39" s="21">
        <v>8</v>
      </c>
      <c r="AN39" s="21">
        <v>8</v>
      </c>
      <c r="AO39" s="21">
        <v>2.4</v>
      </c>
      <c r="AP39" s="21">
        <v>2.88</v>
      </c>
      <c r="AQ39" s="21"/>
      <c r="AR39" s="123" t="s">
        <v>2881</v>
      </c>
      <c r="AS39" s="21" t="s">
        <v>2834</v>
      </c>
      <c r="AT39" s="21" t="str">
        <f>SummarizeQuestMarks(ckAwdQTable[[#This Row],[abst_narr_txt]])</f>
        <v xml:space="preserve"> </v>
      </c>
      <c r="AU39" s="124"/>
      <c r="AV39" t="s">
        <v>3015</v>
      </c>
      <c r="AW39" t="b">
        <f>AND(ckAwdQTable[[#This Row],[ILN]]&gt;"M", SUBSTITUTE(ckAwdQTable[[#This Row],[prop_titl_txt]]," ","")&lt;&gt;SUBSTITUTE(AV38," ",""))</f>
        <v>0</v>
      </c>
      <c r="AX39" s="8" t="s">
        <v>3016</v>
      </c>
    </row>
    <row r="40" spans="2:50" ht="15" customHeight="1" x14ac:dyDescent="0.35">
      <c r="B40" s="30">
        <v>43003.779861111114</v>
      </c>
      <c r="C40" t="s">
        <v>2868</v>
      </c>
      <c r="D40" t="s">
        <v>2869</v>
      </c>
      <c r="E40" t="s">
        <v>470</v>
      </c>
      <c r="F40" t="s">
        <v>935</v>
      </c>
      <c r="G40" s="8" t="s">
        <v>2819</v>
      </c>
      <c r="H40" s="8" t="s">
        <v>2820</v>
      </c>
      <c r="I40" s="21" t="s">
        <v>6127</v>
      </c>
      <c r="J40" t="s">
        <v>2821</v>
      </c>
      <c r="K40" t="s">
        <v>2902</v>
      </c>
      <c r="L40" s="22"/>
      <c r="M40" s="107">
        <f xml:space="preserve"> M39+(ckAwdQTable[ILN]&lt;"M")</f>
        <v>24</v>
      </c>
      <c r="N40" t="s">
        <v>2824</v>
      </c>
      <c r="O40" t="s">
        <v>933</v>
      </c>
      <c r="P40" s="15" t="str">
        <f>HYPERLINK("https://www.ejacket.nsf.gov/ej/showProposal.do?ID="&amp;ckAwdQTable[[#This Row],[prop_id]],"eJ")</f>
        <v>eJ</v>
      </c>
      <c r="Q40" s="8" t="s">
        <v>2871</v>
      </c>
      <c r="R40" t="s">
        <v>933</v>
      </c>
      <c r="S40" t="s">
        <v>934</v>
      </c>
      <c r="T40" t="s">
        <v>3017</v>
      </c>
      <c r="U40" s="8" t="s">
        <v>641</v>
      </c>
      <c r="V40" t="s">
        <v>2851</v>
      </c>
      <c r="W40" s="111" t="str">
        <f>HYPERLINK("mailto:"&amp; ckAwdQTable[[#This Row],[email]]&amp;"&amp;subject=Your NSF Proposal:  "&amp;ckAwdQTable[[#This Row],[prop_id]], ckAwdQTable[[#This Row],[email]])</f>
        <v>guibas@cs.stanford.edu</v>
      </c>
      <c r="X40" s="30">
        <v>43344</v>
      </c>
      <c r="Y40">
        <v>36</v>
      </c>
      <c r="AA40" s="21" t="s">
        <v>753</v>
      </c>
      <c r="AB40" s="21" t="s">
        <v>4825</v>
      </c>
      <c r="AC40"/>
      <c r="AD40" s="21" t="s">
        <v>753</v>
      </c>
      <c r="AE40" s="21" t="s">
        <v>6128</v>
      </c>
      <c r="AF40" s="13">
        <v>551547</v>
      </c>
      <c r="AG40" s="121">
        <v>0</v>
      </c>
      <c r="AH40" s="1">
        <v>551547</v>
      </c>
      <c r="AI40" s="1"/>
      <c r="AJ40" s="1">
        <v>9000</v>
      </c>
      <c r="AK40" s="1">
        <v>98772</v>
      </c>
      <c r="AM40" s="21">
        <v>3</v>
      </c>
      <c r="AN40" s="21">
        <v>3</v>
      </c>
      <c r="AO40" s="21"/>
      <c r="AP40" s="21">
        <v>1.35</v>
      </c>
      <c r="AQ40" s="21"/>
      <c r="AR40" s="123" t="s">
        <v>2829</v>
      </c>
      <c r="AS40" s="21" t="s">
        <v>2834</v>
      </c>
      <c r="AT40" s="21" t="str">
        <f>SummarizeQuestMarks(ckAwdQTable[[#This Row],[abst_narr_txt]])</f>
        <v xml:space="preserve"> </v>
      </c>
      <c r="AU40" s="124"/>
      <c r="AV40" t="s">
        <v>3018</v>
      </c>
      <c r="AW40" t="b">
        <f>AND(ckAwdQTable[[#This Row],[ILN]]&gt;"M", SUBSTITUTE(ckAwdQTable[[#This Row],[prop_titl_txt]]," ","")&lt;&gt;SUBSTITUTE(AV39," ",""))</f>
        <v>0</v>
      </c>
      <c r="AX40" s="8" t="s">
        <v>3019</v>
      </c>
    </row>
    <row r="41" spans="2:50" ht="15" customHeight="1" x14ac:dyDescent="0.35">
      <c r="B41" s="30">
        <v>43005.756944444445</v>
      </c>
      <c r="C41" t="s">
        <v>2868</v>
      </c>
      <c r="D41" t="s">
        <v>2869</v>
      </c>
      <c r="E41" t="s">
        <v>470</v>
      </c>
      <c r="F41" t="s">
        <v>935</v>
      </c>
      <c r="G41" s="8" t="s">
        <v>2819</v>
      </c>
      <c r="H41" s="8" t="s">
        <v>2820</v>
      </c>
      <c r="I41" s="21" t="s">
        <v>6127</v>
      </c>
      <c r="J41" t="s">
        <v>2821</v>
      </c>
      <c r="K41" t="s">
        <v>2902</v>
      </c>
      <c r="L41" s="22"/>
      <c r="M41" s="107">
        <f xml:space="preserve"> M40+(ckAwdQTable[ILN]&lt;"M")</f>
        <v>24</v>
      </c>
      <c r="N41" t="s">
        <v>2834</v>
      </c>
      <c r="O41" t="s">
        <v>933</v>
      </c>
      <c r="P41" s="15" t="str">
        <f>HYPERLINK("https://www.ejacket.nsf.gov/ej/showProposal.do?ID="&amp;ckAwdQTable[[#This Row],[prop_id]],"eJ")</f>
        <v>eJ</v>
      </c>
      <c r="Q41" s="8" t="s">
        <v>2871</v>
      </c>
      <c r="R41" t="s">
        <v>3021</v>
      </c>
      <c r="S41" t="s">
        <v>3022</v>
      </c>
      <c r="T41" t="s">
        <v>3023</v>
      </c>
      <c r="U41" s="8" t="s">
        <v>668</v>
      </c>
      <c r="V41" t="s">
        <v>2851</v>
      </c>
      <c r="W41" s="111" t="str">
        <f>HYPERLINK("mailto:"&amp; ckAwdQTable[[#This Row],[email]]&amp;"&amp;subject=Your NSF Proposal:  "&amp;ckAwdQTable[[#This Row],[prop_id]], ckAwdQTable[[#This Row],[email]])</f>
        <v>haosu@ucsd.edu</v>
      </c>
      <c r="X41" s="30">
        <v>43344</v>
      </c>
      <c r="Y41">
        <v>36</v>
      </c>
      <c r="AA41" s="21" t="s">
        <v>753</v>
      </c>
      <c r="AB41" s="21" t="s">
        <v>4825</v>
      </c>
      <c r="AC41"/>
      <c r="AD41" s="21" t="s">
        <v>753</v>
      </c>
      <c r="AE41" s="21" t="s">
        <v>6140</v>
      </c>
      <c r="AF41" s="13">
        <v>529520</v>
      </c>
      <c r="AG41" s="121">
        <v>0</v>
      </c>
      <c r="AH41" s="1">
        <v>529520</v>
      </c>
      <c r="AI41" s="1"/>
      <c r="AJ41" s="1">
        <v>18000</v>
      </c>
      <c r="AM41" s="21">
        <v>6</v>
      </c>
      <c r="AN41" s="21">
        <v>3</v>
      </c>
      <c r="AO41" s="21">
        <v>1.5</v>
      </c>
      <c r="AP41" s="21"/>
      <c r="AQ41" s="21"/>
      <c r="AR41" s="123" t="s">
        <v>2829</v>
      </c>
      <c r="AS41" s="21" t="s">
        <v>2834</v>
      </c>
      <c r="AT41" s="21" t="str">
        <f>SummarizeQuestMarks(ckAwdQTable[[#This Row],[abst_narr_txt]])</f>
        <v xml:space="preserve"> </v>
      </c>
      <c r="AU41" s="124"/>
      <c r="AV41" t="s">
        <v>3018</v>
      </c>
      <c r="AW41" t="b">
        <f>AND(ckAwdQTable[[#This Row],[ILN]]&gt;"M", SUBSTITUTE(ckAwdQTable[[#This Row],[prop_titl_txt]]," ","")&lt;&gt;SUBSTITUTE(AV40," ",""))</f>
        <v>0</v>
      </c>
      <c r="AX41" s="8" t="s">
        <v>3024</v>
      </c>
    </row>
    <row r="42" spans="2:50" ht="15" customHeight="1" x14ac:dyDescent="0.35">
      <c r="B42" s="30">
        <v>43003.794444444444</v>
      </c>
      <c r="C42" t="s">
        <v>2868</v>
      </c>
      <c r="D42" t="s">
        <v>2869</v>
      </c>
      <c r="E42" t="s">
        <v>466</v>
      </c>
      <c r="F42" t="s">
        <v>786</v>
      </c>
      <c r="G42" s="8" t="s">
        <v>2819</v>
      </c>
      <c r="H42" s="8" t="s">
        <v>2820</v>
      </c>
      <c r="I42" s="21" t="s">
        <v>6127</v>
      </c>
      <c r="J42" t="s">
        <v>2821</v>
      </c>
      <c r="K42" t="s">
        <v>2883</v>
      </c>
      <c r="L42" s="22"/>
      <c r="M42" s="107">
        <f xml:space="preserve"> M41+(ckAwdQTable[ILN]&lt;"M")</f>
        <v>25</v>
      </c>
      <c r="N42" t="s">
        <v>2863</v>
      </c>
      <c r="O42" t="s">
        <v>937</v>
      </c>
      <c r="P42" s="15" t="str">
        <f>HYPERLINK("https://www.ejacket.nsf.gov/ej/showProposal.do?ID="&amp;ckAwdQTable[[#This Row],[prop_id]],"eJ")</f>
        <v>eJ</v>
      </c>
      <c r="Q42" s="8" t="s">
        <v>2871</v>
      </c>
      <c r="R42" t="s">
        <v>937</v>
      </c>
      <c r="S42" t="s">
        <v>938</v>
      </c>
      <c r="T42" t="s">
        <v>3025</v>
      </c>
      <c r="U42" s="8" t="s">
        <v>2853</v>
      </c>
      <c r="V42" t="s">
        <v>2851</v>
      </c>
      <c r="W42" s="111" t="str">
        <f>HYPERLINK("mailto:"&amp; ckAwdQTable[[#This Row],[email]]&amp;"&amp;subject=Your NSF Proposal:  "&amp;ckAwdQTable[[#This Row],[prop_id]], ckAwdQTable[[#This Row],[email]])</f>
        <v>ebelding@cs.ucsb.edu</v>
      </c>
      <c r="X42" s="30">
        <v>43282</v>
      </c>
      <c r="Y42">
        <v>36</v>
      </c>
      <c r="Z42" t="s">
        <v>6141</v>
      </c>
      <c r="AA42" s="21" t="s">
        <v>6142</v>
      </c>
      <c r="AB42" s="21" t="s">
        <v>4825</v>
      </c>
      <c r="AC42"/>
      <c r="AD42" s="21" t="s">
        <v>753</v>
      </c>
      <c r="AF42" s="13">
        <v>1079967</v>
      </c>
      <c r="AG42" s="121">
        <v>0</v>
      </c>
      <c r="AH42" s="1">
        <v>1079967</v>
      </c>
      <c r="AI42" s="1"/>
      <c r="AJ42" s="1"/>
      <c r="AM42" s="21">
        <v>8</v>
      </c>
      <c r="AN42" s="21">
        <v>6</v>
      </c>
      <c r="AO42" s="21">
        <v>6</v>
      </c>
      <c r="AP42" s="21"/>
      <c r="AQ42" s="21"/>
      <c r="AR42" s="123" t="s">
        <v>2881</v>
      </c>
      <c r="AS42" s="21" t="s">
        <v>2834</v>
      </c>
      <c r="AT42" s="21" t="str">
        <f>SummarizeQuestMarks(ckAwdQTable[[#This Row],[abst_narr_txt]])</f>
        <v xml:space="preserve"> </v>
      </c>
      <c r="AU42" s="124"/>
      <c r="AV42" t="s">
        <v>3026</v>
      </c>
      <c r="AW42" t="b">
        <f>AND(ckAwdQTable[[#This Row],[ILN]]&gt;"M", SUBSTITUTE(ckAwdQTable[[#This Row],[prop_titl_txt]]," ","")&lt;&gt;SUBSTITUTE(AV41," ",""))</f>
        <v>0</v>
      </c>
      <c r="AX42" s="8" t="s">
        <v>3027</v>
      </c>
    </row>
    <row r="43" spans="2:50" ht="15" customHeight="1" x14ac:dyDescent="0.35">
      <c r="B43" s="30">
        <v>43003.845138888886</v>
      </c>
      <c r="C43" t="s">
        <v>2868</v>
      </c>
      <c r="D43" t="s">
        <v>2869</v>
      </c>
      <c r="E43" t="s">
        <v>470</v>
      </c>
      <c r="F43" t="s">
        <v>793</v>
      </c>
      <c r="G43" s="8" t="s">
        <v>2819</v>
      </c>
      <c r="H43" s="8" t="s">
        <v>2820</v>
      </c>
      <c r="I43" s="21" t="s">
        <v>6127</v>
      </c>
      <c r="J43" t="s">
        <v>2821</v>
      </c>
      <c r="K43" t="s">
        <v>2902</v>
      </c>
      <c r="L43" s="22"/>
      <c r="M43" s="107">
        <f xml:space="preserve"> M42+(ckAwdQTable[ILN]&lt;"M")</f>
        <v>26</v>
      </c>
      <c r="N43" t="s">
        <v>2863</v>
      </c>
      <c r="O43" t="s">
        <v>940</v>
      </c>
      <c r="P43" s="15" t="str">
        <f>HYPERLINK("https://www.ejacket.nsf.gov/ej/showProposal.do?ID="&amp;ckAwdQTable[[#This Row],[prop_id]],"eJ")</f>
        <v>eJ</v>
      </c>
      <c r="Q43" s="8" t="s">
        <v>2871</v>
      </c>
      <c r="R43" t="s">
        <v>940</v>
      </c>
      <c r="S43" t="s">
        <v>941</v>
      </c>
      <c r="T43" t="s">
        <v>3028</v>
      </c>
      <c r="U43" s="8" t="s">
        <v>2848</v>
      </c>
      <c r="V43" t="s">
        <v>2845</v>
      </c>
      <c r="W43" s="111" t="str">
        <f>HYPERLINK("mailto:"&amp; ckAwdQTable[[#This Row],[email]]&amp;"&amp;subject=Your NSF Proposal:  "&amp;ckAwdQTable[[#This Row],[prop_id]], ckAwdQTable[[#This Row],[email]])</f>
        <v>zaid@uw.edu</v>
      </c>
      <c r="X43" s="30">
        <v>43267</v>
      </c>
      <c r="Y43">
        <v>48</v>
      </c>
      <c r="AA43" s="21" t="s">
        <v>753</v>
      </c>
      <c r="AB43" s="21" t="s">
        <v>4825</v>
      </c>
      <c r="AC43"/>
      <c r="AD43" s="21" t="s">
        <v>753</v>
      </c>
      <c r="AE43" s="21" t="s">
        <v>6143</v>
      </c>
      <c r="AF43" s="13">
        <v>1192406</v>
      </c>
      <c r="AG43" s="121">
        <v>0</v>
      </c>
      <c r="AH43" s="1">
        <v>1192406</v>
      </c>
      <c r="AI43" s="1"/>
      <c r="AJ43" s="1">
        <v>16000</v>
      </c>
      <c r="AK43" s="1">
        <v>123120</v>
      </c>
      <c r="AM43" s="21">
        <v>8</v>
      </c>
      <c r="AN43" s="21">
        <v>8</v>
      </c>
      <c r="AO43" s="21">
        <v>5.2</v>
      </c>
      <c r="AP43" s="21"/>
      <c r="AQ43" s="21"/>
      <c r="AR43" s="123" t="s">
        <v>2829</v>
      </c>
      <c r="AS43" s="21" t="s">
        <v>2834</v>
      </c>
      <c r="AT43" s="21" t="str">
        <f>SummarizeQuestMarks(ckAwdQTable[[#This Row],[abst_narr_txt]])</f>
        <v xml:space="preserve"> </v>
      </c>
      <c r="AU43" s="124"/>
      <c r="AV43" t="s">
        <v>3029</v>
      </c>
      <c r="AW43" t="b">
        <f>AND(ckAwdQTable[[#This Row],[ILN]]&gt;"M", SUBSTITUTE(ckAwdQTable[[#This Row],[prop_titl_txt]]," ","")&lt;&gt;SUBSTITUTE(AV42," ",""))</f>
        <v>0</v>
      </c>
      <c r="AX43" s="8" t="s">
        <v>3030</v>
      </c>
    </row>
    <row r="44" spans="2:50" ht="15" customHeight="1" x14ac:dyDescent="0.35">
      <c r="B44" s="30">
        <v>43004.378472222219</v>
      </c>
      <c r="C44" t="s">
        <v>2868</v>
      </c>
      <c r="D44" t="s">
        <v>2869</v>
      </c>
      <c r="E44" t="s">
        <v>468</v>
      </c>
      <c r="F44" t="s">
        <v>800</v>
      </c>
      <c r="G44" s="8" t="s">
        <v>2819</v>
      </c>
      <c r="H44" s="8" t="s">
        <v>2820</v>
      </c>
      <c r="I44" s="21" t="s">
        <v>6127</v>
      </c>
      <c r="J44" t="s">
        <v>2821</v>
      </c>
      <c r="K44" t="s">
        <v>2883</v>
      </c>
      <c r="L44" s="22"/>
      <c r="M44" s="107">
        <f xml:space="preserve"> M43+(ckAwdQTable[ILN]&lt;"M")</f>
        <v>27</v>
      </c>
      <c r="N44" t="s">
        <v>2863</v>
      </c>
      <c r="O44" t="s">
        <v>943</v>
      </c>
      <c r="P44" s="15" t="str">
        <f>HYPERLINK("https://www.ejacket.nsf.gov/ej/showProposal.do?ID="&amp;ckAwdQTable[[#This Row],[prop_id]],"eJ")</f>
        <v>eJ</v>
      </c>
      <c r="Q44" s="8" t="s">
        <v>2871</v>
      </c>
      <c r="R44" t="s">
        <v>943</v>
      </c>
      <c r="S44" t="s">
        <v>944</v>
      </c>
      <c r="T44" t="s">
        <v>3032</v>
      </c>
      <c r="U44" s="8" t="s">
        <v>3033</v>
      </c>
      <c r="V44" t="s">
        <v>3031</v>
      </c>
      <c r="W44" s="111" t="str">
        <f>HYPERLINK("mailto:"&amp; ckAwdQTable[[#This Row],[email]]&amp;"&amp;subject=Your NSF Proposal:  "&amp;ckAwdQTable[[#This Row],[prop_id]], ckAwdQTable[[#This Row],[email]])</f>
        <v>rushmeier@cs.yale.edu</v>
      </c>
      <c r="X44" s="30">
        <v>43282</v>
      </c>
      <c r="Y44">
        <v>36</v>
      </c>
      <c r="AA44" s="21" t="s">
        <v>753</v>
      </c>
      <c r="AB44" s="21" t="s">
        <v>4825</v>
      </c>
      <c r="AC44"/>
      <c r="AD44" s="21" t="s">
        <v>753</v>
      </c>
      <c r="AE44" s="21" t="s">
        <v>6144</v>
      </c>
      <c r="AF44" s="13">
        <v>1120409</v>
      </c>
      <c r="AG44" s="121">
        <v>0</v>
      </c>
      <c r="AH44" s="1">
        <v>1120409</v>
      </c>
      <c r="AI44" s="1"/>
      <c r="AJ44" s="1">
        <v>10800</v>
      </c>
      <c r="AK44" s="1">
        <v>99285</v>
      </c>
      <c r="AM44" s="21">
        <v>6</v>
      </c>
      <c r="AN44" s="21">
        <v>6</v>
      </c>
      <c r="AO44" s="21">
        <v>6</v>
      </c>
      <c r="AP44" s="21"/>
      <c r="AQ44" s="21"/>
      <c r="AR44" s="123" t="s">
        <v>2829</v>
      </c>
      <c r="AS44" s="21" t="s">
        <v>2834</v>
      </c>
      <c r="AT44" s="21" t="str">
        <f>SummarizeQuestMarks(ckAwdQTable[[#This Row],[abst_narr_txt]])</f>
        <v xml:space="preserve"> </v>
      </c>
      <c r="AU44" s="124"/>
      <c r="AV44" t="s">
        <v>3034</v>
      </c>
      <c r="AW44" t="b">
        <f>AND(ckAwdQTable[[#This Row],[ILN]]&gt;"M", SUBSTITUTE(ckAwdQTable[[#This Row],[prop_titl_txt]]," ","")&lt;&gt;SUBSTITUTE(AV43," ",""))</f>
        <v>0</v>
      </c>
      <c r="AX44" s="8" t="s">
        <v>3035</v>
      </c>
    </row>
    <row r="45" spans="2:50" ht="15" customHeight="1" x14ac:dyDescent="0.35">
      <c r="B45" s="30">
        <v>43004.397222222222</v>
      </c>
      <c r="C45" t="s">
        <v>2817</v>
      </c>
      <c r="D45" t="s">
        <v>2818</v>
      </c>
      <c r="E45" t="s">
        <v>476</v>
      </c>
      <c r="F45" t="s">
        <v>948</v>
      </c>
      <c r="G45" s="8" t="s">
        <v>2819</v>
      </c>
      <c r="H45" s="8" t="s">
        <v>2820</v>
      </c>
      <c r="I45" s="21" t="s">
        <v>6127</v>
      </c>
      <c r="J45" t="s">
        <v>2821</v>
      </c>
      <c r="K45" t="s">
        <v>2822</v>
      </c>
      <c r="L45" s="22"/>
      <c r="M45" s="107">
        <f xml:space="preserve"> M44+(ckAwdQTable[ILN]&lt;"M")</f>
        <v>28</v>
      </c>
      <c r="N45" t="s">
        <v>2824</v>
      </c>
      <c r="O45" t="s">
        <v>946</v>
      </c>
      <c r="P45" s="15" t="str">
        <f>HYPERLINK("https://www.ejacket.nsf.gov/ej/showProposal.do?ID="&amp;ckAwdQTable[[#This Row],[prop_id]],"eJ")</f>
        <v>eJ</v>
      </c>
      <c r="Q45" s="8" t="s">
        <v>2825</v>
      </c>
      <c r="R45" t="s">
        <v>946</v>
      </c>
      <c r="S45" t="s">
        <v>947</v>
      </c>
      <c r="T45" t="s">
        <v>3038</v>
      </c>
      <c r="U45" s="8" t="s">
        <v>3039</v>
      </c>
      <c r="V45" t="s">
        <v>3037</v>
      </c>
      <c r="W45" s="111" t="str">
        <f>HYPERLINK("mailto:"&amp; ckAwdQTable[[#This Row],[email]]&amp;"&amp;subject=Your NSF Proposal:  "&amp;ckAwdQTable[[#This Row],[prop_id]], ckAwdQTable[[#This Row],[email]])</f>
        <v>JaneClelandHuang@nd.edu</v>
      </c>
      <c r="X45" s="30">
        <v>43282</v>
      </c>
      <c r="Y45">
        <v>48</v>
      </c>
      <c r="Z45" t="s">
        <v>6145</v>
      </c>
      <c r="AA45" s="21" t="s">
        <v>6146</v>
      </c>
      <c r="AB45" s="21" t="s">
        <v>4825</v>
      </c>
      <c r="AC45"/>
      <c r="AD45" s="21" t="s">
        <v>753</v>
      </c>
      <c r="AE45" s="21" t="s">
        <v>6147</v>
      </c>
      <c r="AF45" s="13">
        <v>1017896</v>
      </c>
      <c r="AG45" s="121">
        <v>0</v>
      </c>
      <c r="AH45" s="1">
        <v>1017896</v>
      </c>
      <c r="AI45" s="1"/>
      <c r="AJ45" s="1">
        <v>20000</v>
      </c>
      <c r="AL45" s="1">
        <v>52000</v>
      </c>
      <c r="AM45" s="21">
        <v>12</v>
      </c>
      <c r="AN45" s="21">
        <v>12</v>
      </c>
      <c r="AO45" s="21">
        <v>12</v>
      </c>
      <c r="AP45" s="21"/>
      <c r="AQ45" s="21"/>
      <c r="AR45" s="123" t="s">
        <v>2829</v>
      </c>
      <c r="AS45" s="21" t="s">
        <v>2834</v>
      </c>
      <c r="AT45" s="21" t="str">
        <f>SummarizeQuestMarks(ckAwdQTable[[#This Row],[abst_narr_txt]])</f>
        <v xml:space="preserve"> </v>
      </c>
      <c r="AU45" s="124"/>
      <c r="AV45" t="s">
        <v>3041</v>
      </c>
      <c r="AW45" t="b">
        <f>AND(ckAwdQTable[[#This Row],[ILN]]&gt;"M", SUBSTITUTE(ckAwdQTable[[#This Row],[prop_titl_txt]]," ","")&lt;&gt;SUBSTITUTE(AV44," ",""))</f>
        <v>0</v>
      </c>
      <c r="AX45" s="8" t="s">
        <v>3042</v>
      </c>
    </row>
    <row r="46" spans="2:50" ht="15" customHeight="1" x14ac:dyDescent="0.35">
      <c r="B46" s="30">
        <v>43000.741666666669</v>
      </c>
      <c r="C46" t="s">
        <v>2817</v>
      </c>
      <c r="D46" t="s">
        <v>2818</v>
      </c>
      <c r="E46" t="s">
        <v>476</v>
      </c>
      <c r="F46" t="s">
        <v>948</v>
      </c>
      <c r="G46" s="8" t="s">
        <v>2819</v>
      </c>
      <c r="H46" s="8" t="s">
        <v>2820</v>
      </c>
      <c r="I46" s="21" t="s">
        <v>6127</v>
      </c>
      <c r="J46" t="s">
        <v>2821</v>
      </c>
      <c r="K46" t="s">
        <v>2822</v>
      </c>
      <c r="L46" s="22"/>
      <c r="M46" s="107">
        <f xml:space="preserve"> M45+(ckAwdQTable[ILN]&lt;"M")</f>
        <v>28</v>
      </c>
      <c r="N46" t="s">
        <v>2834</v>
      </c>
      <c r="O46" t="s">
        <v>946</v>
      </c>
      <c r="P46" s="15" t="str">
        <f>HYPERLINK("https://www.ejacket.nsf.gov/ej/showProposal.do?ID="&amp;ckAwdQTable[[#This Row],[prop_id]],"eJ")</f>
        <v>eJ</v>
      </c>
      <c r="Q46" s="8" t="s">
        <v>2825</v>
      </c>
      <c r="R46" t="s">
        <v>3043</v>
      </c>
      <c r="S46" t="s">
        <v>3044</v>
      </c>
      <c r="T46" t="s">
        <v>3045</v>
      </c>
      <c r="U46" s="8" t="s">
        <v>3046</v>
      </c>
      <c r="V46" t="s">
        <v>2851</v>
      </c>
      <c r="W46" s="111" t="str">
        <f>HYPERLINK("mailto:"&amp; ckAwdQTable[[#This Row],[email]]&amp;"&amp;subject=Your NSF Proposal:  "&amp;ckAwdQTable[[#This Row],[prop_id]], ckAwdQTable[[#This Row],[email]])</f>
        <v>dfalessi@calpoly.edu</v>
      </c>
      <c r="X46" s="30">
        <v>43282</v>
      </c>
      <c r="Y46">
        <v>48</v>
      </c>
      <c r="AA46" s="21" t="s">
        <v>753</v>
      </c>
      <c r="AB46" s="21" t="s">
        <v>4825</v>
      </c>
      <c r="AC46"/>
      <c r="AD46" s="21" t="s">
        <v>753</v>
      </c>
      <c r="AE46" s="21" t="s">
        <v>6148</v>
      </c>
      <c r="AF46" s="13">
        <v>172670</v>
      </c>
      <c r="AG46" s="121">
        <v>0</v>
      </c>
      <c r="AH46" s="1">
        <v>172670</v>
      </c>
      <c r="AI46" s="1"/>
      <c r="AJ46" s="1">
        <v>20480</v>
      </c>
      <c r="AM46" s="21">
        <v>4</v>
      </c>
      <c r="AN46" s="21">
        <v>4</v>
      </c>
      <c r="AO46" s="21">
        <v>4</v>
      </c>
      <c r="AP46" s="21"/>
      <c r="AQ46" s="21"/>
      <c r="AR46" s="123" t="s">
        <v>2829</v>
      </c>
      <c r="AS46" s="21" t="s">
        <v>2834</v>
      </c>
      <c r="AT46" s="21" t="str">
        <f>SummarizeQuestMarks(ckAwdQTable[[#This Row],[abst_narr_txt]])</f>
        <v xml:space="preserve"> </v>
      </c>
      <c r="AU46" s="124"/>
      <c r="AV46" t="s">
        <v>3041</v>
      </c>
      <c r="AW46" t="b">
        <f>AND(ckAwdQTable[[#This Row],[ILN]]&gt;"M", SUBSTITUTE(ckAwdQTable[[#This Row],[prop_titl_txt]]," ","")&lt;&gt;SUBSTITUTE(AV45," ",""))</f>
        <v>0</v>
      </c>
      <c r="AX46" s="8" t="s">
        <v>3047</v>
      </c>
    </row>
    <row r="47" spans="2:50" ht="15" customHeight="1" x14ac:dyDescent="0.35">
      <c r="B47" s="30">
        <v>43004.440972222219</v>
      </c>
      <c r="C47" t="s">
        <v>2868</v>
      </c>
      <c r="D47" t="s">
        <v>2869</v>
      </c>
      <c r="E47" t="s">
        <v>468</v>
      </c>
      <c r="F47" t="s">
        <v>807</v>
      </c>
      <c r="G47" s="8" t="s">
        <v>2819</v>
      </c>
      <c r="H47" s="8" t="s">
        <v>2820</v>
      </c>
      <c r="I47" s="21" t="s">
        <v>6127</v>
      </c>
      <c r="J47" t="s">
        <v>2821</v>
      </c>
      <c r="K47" t="s">
        <v>2911</v>
      </c>
      <c r="L47" s="22"/>
      <c r="M47" s="107">
        <f xml:space="preserve"> M46+(ckAwdQTable[ILN]&lt;"M")</f>
        <v>29</v>
      </c>
      <c r="N47" t="s">
        <v>2863</v>
      </c>
      <c r="O47" t="s">
        <v>966</v>
      </c>
      <c r="P47" s="15" t="str">
        <f>HYPERLINK("https://www.ejacket.nsf.gov/ej/showProposal.do?ID="&amp;ckAwdQTable[[#This Row],[prop_id]],"eJ")</f>
        <v>eJ</v>
      </c>
      <c r="Q47" s="8" t="s">
        <v>2871</v>
      </c>
      <c r="R47" t="s">
        <v>966</v>
      </c>
      <c r="S47" t="s">
        <v>967</v>
      </c>
      <c r="T47" t="s">
        <v>3048</v>
      </c>
      <c r="U47" s="8" t="s">
        <v>713</v>
      </c>
      <c r="V47" t="s">
        <v>2907</v>
      </c>
      <c r="W47" s="111" t="str">
        <f>HYPERLINK("mailto:"&amp; ckAwdQTable[[#This Row],[email]]&amp;"&amp;subject=Your NSF Proposal:  "&amp;ckAwdQTable[[#This Row],[prop_id]], ckAwdQTable[[#This Row],[email]])</f>
        <v>yardi@umich.edu</v>
      </c>
      <c r="X47" s="30">
        <v>43313</v>
      </c>
      <c r="Y47">
        <v>48</v>
      </c>
      <c r="Z47" t="s">
        <v>6131</v>
      </c>
      <c r="AA47" s="21" t="s">
        <v>6149</v>
      </c>
      <c r="AB47" s="21" t="s">
        <v>4825</v>
      </c>
      <c r="AC47"/>
      <c r="AD47" s="21" t="s">
        <v>753</v>
      </c>
      <c r="AE47" s="21" t="s">
        <v>6128</v>
      </c>
      <c r="AF47" s="13">
        <v>909213</v>
      </c>
      <c r="AG47" s="121">
        <v>0</v>
      </c>
      <c r="AH47" s="1">
        <v>909213</v>
      </c>
      <c r="AI47" s="1"/>
      <c r="AJ47" s="1">
        <v>10000</v>
      </c>
      <c r="AM47" s="21">
        <v>15</v>
      </c>
      <c r="AN47" s="21">
        <v>10</v>
      </c>
      <c r="AO47" s="21">
        <v>8.5</v>
      </c>
      <c r="AP47" s="21"/>
      <c r="AQ47" s="21"/>
      <c r="AR47" s="123" t="s">
        <v>2881</v>
      </c>
      <c r="AS47" s="21" t="s">
        <v>2834</v>
      </c>
      <c r="AT47" s="21" t="str">
        <f>SummarizeQuestMarks(ckAwdQTable[[#This Row],[abst_narr_txt]])</f>
        <v xml:space="preserve"> </v>
      </c>
      <c r="AU47" s="124"/>
      <c r="AV47" t="s">
        <v>3049</v>
      </c>
      <c r="AW47" t="b">
        <f>AND(ckAwdQTable[[#This Row],[ILN]]&gt;"M", SUBSTITUTE(ckAwdQTable[[#This Row],[prop_titl_txt]]," ","")&lt;&gt;SUBSTITUTE(AV46," ",""))</f>
        <v>0</v>
      </c>
      <c r="AX47" s="8" t="s">
        <v>3050</v>
      </c>
    </row>
    <row r="48" spans="2:50" ht="15" customHeight="1" x14ac:dyDescent="0.35">
      <c r="B48" s="30">
        <v>43004.441666666666</v>
      </c>
      <c r="C48" t="s">
        <v>2868</v>
      </c>
      <c r="D48" t="s">
        <v>2869</v>
      </c>
      <c r="E48" t="s">
        <v>466</v>
      </c>
      <c r="F48" t="s">
        <v>786</v>
      </c>
      <c r="G48" s="8" t="s">
        <v>2819</v>
      </c>
      <c r="H48" s="8" t="s">
        <v>2820</v>
      </c>
      <c r="I48" s="21" t="s">
        <v>6127</v>
      </c>
      <c r="J48" t="s">
        <v>2821</v>
      </c>
      <c r="K48" t="s">
        <v>2883</v>
      </c>
      <c r="L48" s="22"/>
      <c r="M48" s="107">
        <f xml:space="preserve"> M47+(ckAwdQTable[ILN]&lt;"M")</f>
        <v>30</v>
      </c>
      <c r="N48" t="s">
        <v>2863</v>
      </c>
      <c r="O48" t="s">
        <v>969</v>
      </c>
      <c r="P48" s="15" t="str">
        <f>HYPERLINK("https://www.ejacket.nsf.gov/ej/showProposal.do?ID="&amp;ckAwdQTable[[#This Row],[prop_id]],"eJ")</f>
        <v>eJ</v>
      </c>
      <c r="Q48" s="8" t="s">
        <v>2871</v>
      </c>
      <c r="R48" t="s">
        <v>969</v>
      </c>
      <c r="S48" t="s">
        <v>970</v>
      </c>
      <c r="T48" t="s">
        <v>3051</v>
      </c>
      <c r="U48" s="8" t="s">
        <v>722</v>
      </c>
      <c r="V48" t="s">
        <v>2885</v>
      </c>
      <c r="W48" s="111" t="str">
        <f>HYPERLINK("mailto:"&amp; ckAwdQTable[[#This Row],[email]]&amp;"&amp;subject=Your NSF Proposal:  "&amp;ckAwdQTable[[#This Row],[prop_id]], ckAwdQTable[[#This Row],[email]])</f>
        <v>ptbremer@sci.utah.edu</v>
      </c>
      <c r="X48" s="30">
        <v>43191</v>
      </c>
      <c r="Y48">
        <v>48</v>
      </c>
      <c r="AA48" s="21" t="s">
        <v>753</v>
      </c>
      <c r="AB48" s="21" t="s">
        <v>4825</v>
      </c>
      <c r="AC48"/>
      <c r="AD48" s="21" t="s">
        <v>753</v>
      </c>
      <c r="AE48" s="21" t="s">
        <v>6128</v>
      </c>
      <c r="AF48" s="13">
        <v>1198921</v>
      </c>
      <c r="AG48" s="121">
        <v>0</v>
      </c>
      <c r="AH48" s="1">
        <v>1198921</v>
      </c>
      <c r="AI48" s="1"/>
      <c r="AJ48" s="1">
        <v>16735</v>
      </c>
      <c r="AK48" s="1">
        <v>125509</v>
      </c>
      <c r="AM48" s="21">
        <v>8</v>
      </c>
      <c r="AN48" s="21">
        <v>8</v>
      </c>
      <c r="AO48" s="21"/>
      <c r="AP48" s="21"/>
      <c r="AQ48" s="21">
        <v>8</v>
      </c>
      <c r="AR48" s="123" t="s">
        <v>2881</v>
      </c>
      <c r="AS48" s="21" t="s">
        <v>2834</v>
      </c>
      <c r="AT48" s="21" t="str">
        <f>SummarizeQuestMarks(ckAwdQTable[[#This Row],[abst_narr_txt]])</f>
        <v xml:space="preserve"> </v>
      </c>
      <c r="AU48" s="124"/>
      <c r="AV48" t="s">
        <v>3052</v>
      </c>
      <c r="AW48" t="b">
        <f>AND(ckAwdQTable[[#This Row],[ILN]]&gt;"M", SUBSTITUTE(ckAwdQTable[[#This Row],[prop_titl_txt]]," ","")&lt;&gt;SUBSTITUTE(AV47," ",""))</f>
        <v>0</v>
      </c>
      <c r="AX48" s="8" t="s">
        <v>3053</v>
      </c>
    </row>
    <row r="49" spans="2:50" ht="15" customHeight="1" x14ac:dyDescent="0.35">
      <c r="B49" s="30">
        <v>43004.446527777778</v>
      </c>
      <c r="C49" t="s">
        <v>2868</v>
      </c>
      <c r="D49" t="s">
        <v>2840</v>
      </c>
      <c r="E49" t="s">
        <v>462</v>
      </c>
      <c r="F49" t="s">
        <v>761</v>
      </c>
      <c r="G49" s="8" t="s">
        <v>2819</v>
      </c>
      <c r="H49" s="8" t="s">
        <v>2820</v>
      </c>
      <c r="I49" s="21" t="s">
        <v>6127</v>
      </c>
      <c r="J49" t="s">
        <v>2821</v>
      </c>
      <c r="L49" s="22"/>
      <c r="M49" s="107">
        <f xml:space="preserve"> M48+(ckAwdQTable[ILN]&lt;"M")</f>
        <v>31</v>
      </c>
      <c r="N49" t="s">
        <v>2863</v>
      </c>
      <c r="O49" t="s">
        <v>972</v>
      </c>
      <c r="P49" s="15" t="str">
        <f>HYPERLINK("https://www.ejacket.nsf.gov/ej/showProposal.do?ID="&amp;ckAwdQTable[[#This Row],[prop_id]],"eJ")</f>
        <v>eJ</v>
      </c>
      <c r="Q49" s="8" t="s">
        <v>2841</v>
      </c>
      <c r="R49" t="s">
        <v>972</v>
      </c>
      <c r="S49" t="s">
        <v>973</v>
      </c>
      <c r="T49" t="s">
        <v>3054</v>
      </c>
      <c r="U49" s="8" t="s">
        <v>722</v>
      </c>
      <c r="V49" t="s">
        <v>2885</v>
      </c>
      <c r="W49" s="111" t="str">
        <f>HYPERLINK("mailto:"&amp; ckAwdQTable[[#This Row],[email]]&amp;"&amp;subject=Your NSF Proposal:  "&amp;ckAwdQTable[[#This Row],[prop_id]], ckAwdQTable[[#This Row],[email]])</f>
        <v>cem@cs.utah.edu</v>
      </c>
      <c r="X49" s="30">
        <v>43327</v>
      </c>
      <c r="Y49">
        <v>48</v>
      </c>
      <c r="AA49" s="21" t="s">
        <v>753</v>
      </c>
      <c r="AB49" s="21" t="s">
        <v>4825</v>
      </c>
      <c r="AC49"/>
      <c r="AD49" s="21" t="s">
        <v>753</v>
      </c>
      <c r="AE49" s="21" t="s">
        <v>6128</v>
      </c>
      <c r="AF49" s="13">
        <v>1077013</v>
      </c>
      <c r="AG49" s="121">
        <v>0</v>
      </c>
      <c r="AH49" s="1">
        <v>1077013</v>
      </c>
      <c r="AI49" s="1"/>
      <c r="AJ49" s="1">
        <v>12000</v>
      </c>
      <c r="AM49" s="21">
        <v>12</v>
      </c>
      <c r="AN49" s="21">
        <v>8</v>
      </c>
      <c r="AO49" s="21">
        <v>8</v>
      </c>
      <c r="AP49" s="21"/>
      <c r="AQ49" s="21"/>
      <c r="AR49" s="123" t="s">
        <v>2881</v>
      </c>
      <c r="AS49" s="21" t="s">
        <v>2834</v>
      </c>
      <c r="AT49" s="21" t="str">
        <f>SummarizeQuestMarks(ckAwdQTable[[#This Row],[abst_narr_txt]])</f>
        <v xml:space="preserve"> </v>
      </c>
      <c r="AU49" s="124"/>
      <c r="AV49" t="s">
        <v>3055</v>
      </c>
      <c r="AW49" t="b">
        <f>AND(ckAwdQTable[[#This Row],[ILN]]&gt;"M", SUBSTITUTE(ckAwdQTable[[#This Row],[prop_titl_txt]]," ","")&lt;&gt;SUBSTITUTE(AV48," ",""))</f>
        <v>0</v>
      </c>
      <c r="AX49" s="8" t="s">
        <v>3056</v>
      </c>
    </row>
    <row r="50" spans="2:50" ht="15" customHeight="1" x14ac:dyDescent="0.35">
      <c r="B50" s="30">
        <v>43004.450694444444</v>
      </c>
      <c r="C50" t="s">
        <v>2868</v>
      </c>
      <c r="D50" t="s">
        <v>2869</v>
      </c>
      <c r="E50" t="s">
        <v>466</v>
      </c>
      <c r="F50" t="s">
        <v>838</v>
      </c>
      <c r="G50" s="8" t="s">
        <v>2819</v>
      </c>
      <c r="H50" s="8" t="s">
        <v>2820</v>
      </c>
      <c r="I50" s="21" t="s">
        <v>6127</v>
      </c>
      <c r="J50" t="s">
        <v>2821</v>
      </c>
      <c r="K50" t="s">
        <v>2883</v>
      </c>
      <c r="L50" s="22"/>
      <c r="M50" s="107">
        <f xml:space="preserve"> M49+(ckAwdQTable[ILN]&lt;"M")</f>
        <v>32</v>
      </c>
      <c r="N50" t="s">
        <v>2824</v>
      </c>
      <c r="O50" t="s">
        <v>975</v>
      </c>
      <c r="P50" s="15" t="str">
        <f>HYPERLINK("https://www.ejacket.nsf.gov/ej/showProposal.do?ID="&amp;ckAwdQTable[[#This Row],[prop_id]],"eJ")</f>
        <v>eJ</v>
      </c>
      <c r="Q50" s="8" t="s">
        <v>2871</v>
      </c>
      <c r="R50" t="s">
        <v>975</v>
      </c>
      <c r="S50" t="s">
        <v>976</v>
      </c>
      <c r="T50" t="s">
        <v>3057</v>
      </c>
      <c r="U50" s="8" t="s">
        <v>650</v>
      </c>
      <c r="V50" t="s">
        <v>2972</v>
      </c>
      <c r="W50" s="111" t="str">
        <f>HYPERLINK("mailto:"&amp; ckAwdQTable[[#This Row],[email]]&amp;"&amp;subject=Your NSF Proposal:  "&amp;ckAwdQTable[[#This Row],[prop_id]], ckAwdQTable[[#This Row],[email]])</f>
        <v>fusheng.wang@stonybrook.edu</v>
      </c>
      <c r="X50" s="30">
        <v>43313</v>
      </c>
      <c r="Y50">
        <v>48</v>
      </c>
      <c r="AA50" s="21" t="s">
        <v>753</v>
      </c>
      <c r="AB50" s="21" t="s">
        <v>4825</v>
      </c>
      <c r="AC50"/>
      <c r="AD50" s="21" t="s">
        <v>753</v>
      </c>
      <c r="AE50" s="21" t="s">
        <v>6150</v>
      </c>
      <c r="AF50" s="13">
        <v>607844</v>
      </c>
      <c r="AG50" s="121">
        <v>0</v>
      </c>
      <c r="AH50" s="1">
        <v>607844</v>
      </c>
      <c r="AI50" s="1"/>
      <c r="AJ50" s="1">
        <v>12000</v>
      </c>
      <c r="AM50" s="21">
        <v>4</v>
      </c>
      <c r="AN50" s="21">
        <v>4</v>
      </c>
      <c r="AO50" s="21">
        <v>6</v>
      </c>
      <c r="AP50" s="21">
        <v>1</v>
      </c>
      <c r="AQ50" s="21"/>
      <c r="AR50" s="123" t="s">
        <v>2829</v>
      </c>
      <c r="AS50" s="21" t="s">
        <v>2834</v>
      </c>
      <c r="AT50" s="21" t="str">
        <f>SummarizeQuestMarks(ckAwdQTable[[#This Row],[abst_narr_txt]])</f>
        <v xml:space="preserve"> </v>
      </c>
      <c r="AU50" s="124"/>
      <c r="AV50" t="s">
        <v>3059</v>
      </c>
      <c r="AW50" t="b">
        <f>AND(ckAwdQTable[[#This Row],[ILN]]&gt;"M", SUBSTITUTE(ckAwdQTable[[#This Row],[prop_titl_txt]]," ","")&lt;&gt;SUBSTITUTE(AV49," ",""))</f>
        <v>0</v>
      </c>
      <c r="AX50" s="8" t="s">
        <v>3060</v>
      </c>
    </row>
    <row r="51" spans="2:50" ht="15" customHeight="1" x14ac:dyDescent="0.35">
      <c r="B51" s="30">
        <v>43003.594444444447</v>
      </c>
      <c r="C51" t="s">
        <v>2868</v>
      </c>
      <c r="D51" t="s">
        <v>2869</v>
      </c>
      <c r="E51" t="s">
        <v>466</v>
      </c>
      <c r="F51" t="s">
        <v>838</v>
      </c>
      <c r="G51" s="8" t="s">
        <v>2819</v>
      </c>
      <c r="H51" s="8" t="s">
        <v>2820</v>
      </c>
      <c r="I51" s="21" t="s">
        <v>6127</v>
      </c>
      <c r="J51" t="s">
        <v>2821</v>
      </c>
      <c r="K51" t="s">
        <v>2883</v>
      </c>
      <c r="L51" s="22"/>
      <c r="M51" s="107">
        <f xml:space="preserve"> M50+(ckAwdQTable[ILN]&lt;"M")</f>
        <v>32</v>
      </c>
      <c r="N51" t="s">
        <v>2834</v>
      </c>
      <c r="O51" t="s">
        <v>975</v>
      </c>
      <c r="P51" s="15" t="str">
        <f>HYPERLINK("https://www.ejacket.nsf.gov/ej/showProposal.do?ID="&amp;ckAwdQTable[[#This Row],[prop_id]],"eJ")</f>
        <v>eJ</v>
      </c>
      <c r="Q51" s="8" t="s">
        <v>2871</v>
      </c>
      <c r="R51" t="s">
        <v>3062</v>
      </c>
      <c r="S51" t="s">
        <v>3063</v>
      </c>
      <c r="T51" t="s">
        <v>3064</v>
      </c>
      <c r="U51" s="8" t="s">
        <v>3065</v>
      </c>
      <c r="V51" t="s">
        <v>3061</v>
      </c>
      <c r="W51" s="111" t="str">
        <f>HYPERLINK("mailto:"&amp; ckAwdQTable[[#This Row],[email]]&amp;"&amp;subject=Your NSF Proposal:  "&amp;ckAwdQTable[[#This Row],[prop_id]], ckAwdQTable[[#This Row],[email]])</f>
        <v>jun.kong@emory.edu</v>
      </c>
      <c r="X51" s="30">
        <v>43313</v>
      </c>
      <c r="Y51">
        <v>48</v>
      </c>
      <c r="AA51" s="21" t="s">
        <v>753</v>
      </c>
      <c r="AB51" s="21" t="s">
        <v>4825</v>
      </c>
      <c r="AC51"/>
      <c r="AD51" s="21" t="s">
        <v>753</v>
      </c>
      <c r="AE51" s="21" t="s">
        <v>6128</v>
      </c>
      <c r="AF51" s="13">
        <v>428539</v>
      </c>
      <c r="AG51" s="121">
        <v>0</v>
      </c>
      <c r="AH51" s="1">
        <v>428539</v>
      </c>
      <c r="AI51" s="1"/>
      <c r="AJ51" s="1">
        <v>8000</v>
      </c>
      <c r="AM51" s="21">
        <v>4</v>
      </c>
      <c r="AN51" s="21">
        <v>4</v>
      </c>
      <c r="AO51" s="21"/>
      <c r="AP51" s="21"/>
      <c r="AQ51" s="21">
        <v>8</v>
      </c>
      <c r="AR51" s="123" t="s">
        <v>2829</v>
      </c>
      <c r="AS51" s="21" t="s">
        <v>2834</v>
      </c>
      <c r="AT51" s="21" t="str">
        <f>SummarizeQuestMarks(ckAwdQTable[[#This Row],[abst_narr_txt]])</f>
        <v xml:space="preserve"> </v>
      </c>
      <c r="AU51" s="124"/>
      <c r="AV51" t="s">
        <v>3059</v>
      </c>
      <c r="AW51" t="b">
        <f>AND(ckAwdQTable[[#This Row],[ILN]]&gt;"M", SUBSTITUTE(ckAwdQTable[[#This Row],[prop_titl_txt]]," ","")&lt;&gt;SUBSTITUTE(AV50," ",""))</f>
        <v>0</v>
      </c>
      <c r="AX51" s="8" t="s">
        <v>3066</v>
      </c>
    </row>
    <row r="52" spans="2:50" ht="15" customHeight="1" x14ac:dyDescent="0.35">
      <c r="B52" s="30">
        <v>43004.460416666669</v>
      </c>
      <c r="C52" t="s">
        <v>2868</v>
      </c>
      <c r="D52" t="s">
        <v>2869</v>
      </c>
      <c r="E52" t="s">
        <v>468</v>
      </c>
      <c r="F52" t="s">
        <v>800</v>
      </c>
      <c r="G52" s="8" t="s">
        <v>2819</v>
      </c>
      <c r="H52" s="8" t="s">
        <v>2820</v>
      </c>
      <c r="I52" s="21" t="s">
        <v>6127</v>
      </c>
      <c r="J52" t="s">
        <v>2821</v>
      </c>
      <c r="K52" t="s">
        <v>2911</v>
      </c>
      <c r="L52" s="22"/>
      <c r="M52" s="107">
        <f xml:space="preserve"> M51+(ckAwdQTable[ILN]&lt;"M")</f>
        <v>33</v>
      </c>
      <c r="N52" t="s">
        <v>2824</v>
      </c>
      <c r="O52" t="s">
        <v>989</v>
      </c>
      <c r="P52" s="15" t="str">
        <f>HYPERLINK("https://www.ejacket.nsf.gov/ej/showProposal.do?ID="&amp;ckAwdQTable[[#This Row],[prop_id]],"eJ")</f>
        <v>eJ</v>
      </c>
      <c r="Q52" s="8" t="s">
        <v>2871</v>
      </c>
      <c r="R52" t="s">
        <v>989</v>
      </c>
      <c r="S52" t="s">
        <v>973</v>
      </c>
      <c r="T52" t="s">
        <v>3054</v>
      </c>
      <c r="U52" s="8" t="s">
        <v>722</v>
      </c>
      <c r="V52" t="s">
        <v>2885</v>
      </c>
      <c r="W52" s="111" t="str">
        <f>HYPERLINK("mailto:"&amp; ckAwdQTable[[#This Row],[email]]&amp;"&amp;subject=Your NSF Proposal:  "&amp;ckAwdQTable[[#This Row],[prop_id]], ckAwdQTable[[#This Row],[email]])</f>
        <v>cem@cs.utah.edu</v>
      </c>
      <c r="X52" s="30">
        <v>43313</v>
      </c>
      <c r="Y52">
        <v>48</v>
      </c>
      <c r="AA52" s="21" t="s">
        <v>753</v>
      </c>
      <c r="AB52" s="21" t="s">
        <v>4825</v>
      </c>
      <c r="AC52"/>
      <c r="AD52" s="21" t="s">
        <v>753</v>
      </c>
      <c r="AE52" s="21" t="s">
        <v>6128</v>
      </c>
      <c r="AF52" s="13">
        <v>834799</v>
      </c>
      <c r="AG52" s="121">
        <v>0</v>
      </c>
      <c r="AH52" s="1">
        <v>834799</v>
      </c>
      <c r="AI52" s="1"/>
      <c r="AJ52" s="1">
        <v>12000</v>
      </c>
      <c r="AM52" s="21">
        <v>8</v>
      </c>
      <c r="AN52" s="21">
        <v>8</v>
      </c>
      <c r="AO52" s="21">
        <v>7</v>
      </c>
      <c r="AP52" s="21"/>
      <c r="AQ52" s="21"/>
      <c r="AR52" s="123" t="s">
        <v>2829</v>
      </c>
      <c r="AS52" s="21" t="s">
        <v>2834</v>
      </c>
      <c r="AT52" s="21" t="str">
        <f>SummarizeQuestMarks(ckAwdQTable[[#This Row],[abst_narr_txt]])</f>
        <v xml:space="preserve"> </v>
      </c>
      <c r="AU52" s="124"/>
      <c r="AV52" t="s">
        <v>3067</v>
      </c>
      <c r="AW52" t="b">
        <f>AND(ckAwdQTable[[#This Row],[ILN]]&gt;"M", SUBSTITUTE(ckAwdQTable[[#This Row],[prop_titl_txt]]," ","")&lt;&gt;SUBSTITUTE(AV51," ",""))</f>
        <v>0</v>
      </c>
      <c r="AX52" s="8" t="s">
        <v>3056</v>
      </c>
    </row>
    <row r="53" spans="2:50" ht="15" customHeight="1" x14ac:dyDescent="0.35">
      <c r="B53" s="30">
        <v>43004.609722222223</v>
      </c>
      <c r="C53" t="s">
        <v>2868</v>
      </c>
      <c r="D53" t="s">
        <v>2869</v>
      </c>
      <c r="E53" t="s">
        <v>468</v>
      </c>
      <c r="F53" t="s">
        <v>800</v>
      </c>
      <c r="G53" s="8" t="s">
        <v>2819</v>
      </c>
      <c r="H53" s="8" t="s">
        <v>2820</v>
      </c>
      <c r="I53" s="21" t="s">
        <v>6127</v>
      </c>
      <c r="J53" t="s">
        <v>2821</v>
      </c>
      <c r="K53" t="s">
        <v>2911</v>
      </c>
      <c r="L53" s="22"/>
      <c r="M53" s="107">
        <f xml:space="preserve"> M52+(ckAwdQTable[ILN]&lt;"M")</f>
        <v>33</v>
      </c>
      <c r="N53" t="s">
        <v>2834</v>
      </c>
      <c r="O53" t="s">
        <v>989</v>
      </c>
      <c r="P53" s="15" t="str">
        <f>HYPERLINK("https://www.ejacket.nsf.gov/ej/showProposal.do?ID="&amp;ckAwdQTable[[#This Row],[prop_id]],"eJ")</f>
        <v>eJ</v>
      </c>
      <c r="Q53" s="8" t="s">
        <v>2871</v>
      </c>
      <c r="R53" t="s">
        <v>3068</v>
      </c>
      <c r="S53" t="s">
        <v>3069</v>
      </c>
      <c r="T53" t="s">
        <v>3070</v>
      </c>
      <c r="U53" s="8" t="s">
        <v>3071</v>
      </c>
      <c r="V53" t="s">
        <v>2893</v>
      </c>
      <c r="W53" s="111" t="str">
        <f>HYPERLINK("mailto:"&amp; ckAwdQTable[[#This Row],[email]]&amp;"&amp;subject=Your NSF Proposal:  "&amp;ckAwdQTable[[#This Row],[prop_id]], ckAwdQTable[[#This Row],[email]])</f>
        <v>josh@email.arizona.edu</v>
      </c>
      <c r="X53" s="30">
        <v>43313</v>
      </c>
      <c r="Y53">
        <v>48</v>
      </c>
      <c r="AA53" s="21" t="s">
        <v>753</v>
      </c>
      <c r="AB53" s="21" t="s">
        <v>4825</v>
      </c>
      <c r="AC53"/>
      <c r="AD53" s="21" t="s">
        <v>753</v>
      </c>
      <c r="AE53" s="21" t="s">
        <v>6128</v>
      </c>
      <c r="AF53" s="13">
        <v>365147</v>
      </c>
      <c r="AG53" s="121">
        <v>0</v>
      </c>
      <c r="AH53" s="1">
        <v>365147</v>
      </c>
      <c r="AI53" s="1"/>
      <c r="AJ53" s="1">
        <v>10000</v>
      </c>
      <c r="AM53" s="21">
        <v>4</v>
      </c>
      <c r="AN53" s="21">
        <v>4</v>
      </c>
      <c r="AO53" s="21">
        <v>4</v>
      </c>
      <c r="AP53" s="21"/>
      <c r="AQ53" s="21"/>
      <c r="AR53" s="123" t="s">
        <v>2829</v>
      </c>
      <c r="AS53" s="21" t="s">
        <v>2834</v>
      </c>
      <c r="AT53" s="21" t="str">
        <f>SummarizeQuestMarks(ckAwdQTable[[#This Row],[abst_narr_txt]])</f>
        <v xml:space="preserve"> </v>
      </c>
      <c r="AU53" s="124"/>
      <c r="AV53" t="s">
        <v>3067</v>
      </c>
      <c r="AW53" t="b">
        <f>AND(ckAwdQTable[[#This Row],[ILN]]&gt;"M", SUBSTITUTE(ckAwdQTable[[#This Row],[prop_titl_txt]]," ","")&lt;&gt;SUBSTITUTE(AV52," ",""))</f>
        <v>0</v>
      </c>
      <c r="AX53" s="8" t="s">
        <v>3072</v>
      </c>
    </row>
    <row r="54" spans="2:50" ht="15" customHeight="1" x14ac:dyDescent="0.35">
      <c r="B54" s="30">
        <v>43004.474999999999</v>
      </c>
      <c r="C54" t="s">
        <v>2817</v>
      </c>
      <c r="D54" t="s">
        <v>2818</v>
      </c>
      <c r="E54" t="s">
        <v>472</v>
      </c>
      <c r="F54" t="s">
        <v>863</v>
      </c>
      <c r="G54" s="8" t="s">
        <v>2819</v>
      </c>
      <c r="H54" s="8" t="s">
        <v>2820</v>
      </c>
      <c r="I54" s="21" t="s">
        <v>6127</v>
      </c>
      <c r="J54" t="s">
        <v>2821</v>
      </c>
      <c r="K54" t="s">
        <v>2822</v>
      </c>
      <c r="L54" s="22"/>
      <c r="M54" s="107">
        <f xml:space="preserve"> M53+(ckAwdQTable[ILN]&lt;"M")</f>
        <v>34</v>
      </c>
      <c r="N54" t="s">
        <v>2824</v>
      </c>
      <c r="O54" t="s">
        <v>991</v>
      </c>
      <c r="P54" s="15" t="str">
        <f>HYPERLINK("https://www.ejacket.nsf.gov/ej/showProposal.do?ID="&amp;ckAwdQTable[[#This Row],[prop_id]],"eJ")</f>
        <v>eJ</v>
      </c>
      <c r="Q54" s="8" t="s">
        <v>2825</v>
      </c>
      <c r="R54" t="s">
        <v>991</v>
      </c>
      <c r="S54" t="s">
        <v>992</v>
      </c>
      <c r="T54" t="s">
        <v>3074</v>
      </c>
      <c r="U54" s="8" t="s">
        <v>689</v>
      </c>
      <c r="V54" t="s">
        <v>2833</v>
      </c>
      <c r="W54" s="111" t="str">
        <f>HYPERLINK("mailto:"&amp; ckAwdQTable[[#This Row],[email]]&amp;"&amp;subject=Your NSF Proposal:  "&amp;ckAwdQTable[[#This Row],[prop_id]], ckAwdQTable[[#This Row],[email]])</f>
        <v>aaroth@cis.upenn.edu</v>
      </c>
      <c r="X54" s="30">
        <v>43313</v>
      </c>
      <c r="Y54">
        <v>48</v>
      </c>
      <c r="AA54" s="21" t="s">
        <v>753</v>
      </c>
      <c r="AB54" s="21" t="s">
        <v>4825</v>
      </c>
      <c r="AC54"/>
      <c r="AD54" s="21" t="s">
        <v>753</v>
      </c>
      <c r="AF54" s="13">
        <v>950000</v>
      </c>
      <c r="AG54" s="121">
        <v>0</v>
      </c>
      <c r="AH54" s="1">
        <v>950000</v>
      </c>
      <c r="AI54" s="1"/>
      <c r="AJ54" s="1"/>
      <c r="AM54" s="21">
        <v>7</v>
      </c>
      <c r="AN54" s="21">
        <v>12</v>
      </c>
      <c r="AO54" s="21">
        <v>7</v>
      </c>
      <c r="AP54" s="21"/>
      <c r="AQ54" s="21"/>
      <c r="AR54" s="123" t="s">
        <v>2829</v>
      </c>
      <c r="AS54" s="21" t="s">
        <v>2834</v>
      </c>
      <c r="AT54" s="21" t="str">
        <f>SummarizeQuestMarks(ckAwdQTable[[#This Row],[abst_narr_txt]])</f>
        <v xml:space="preserve"> </v>
      </c>
      <c r="AU54" s="124"/>
      <c r="AV54" t="s">
        <v>3076</v>
      </c>
      <c r="AW54" t="b">
        <f>AND(ckAwdQTable[[#This Row],[ILN]]&gt;"M", SUBSTITUTE(ckAwdQTable[[#This Row],[prop_titl_txt]]," ","")&lt;&gt;SUBSTITUTE(AV53," ",""))</f>
        <v>0</v>
      </c>
      <c r="AX54" s="8" t="s">
        <v>3077</v>
      </c>
    </row>
    <row r="55" spans="2:50" ht="15" customHeight="1" x14ac:dyDescent="0.35">
      <c r="B55" s="30">
        <v>43004.605555555558</v>
      </c>
      <c r="C55" t="s">
        <v>2817</v>
      </c>
      <c r="D55" t="s">
        <v>2818</v>
      </c>
      <c r="E55" t="s">
        <v>472</v>
      </c>
      <c r="F55" t="s">
        <v>863</v>
      </c>
      <c r="G55" s="8" t="s">
        <v>2819</v>
      </c>
      <c r="H55" s="8" t="s">
        <v>2820</v>
      </c>
      <c r="I55" s="21" t="s">
        <v>6127</v>
      </c>
      <c r="J55" t="s">
        <v>2821</v>
      </c>
      <c r="K55" t="s">
        <v>2822</v>
      </c>
      <c r="L55" s="22"/>
      <c r="M55" s="107">
        <f xml:space="preserve"> M54+(ckAwdQTable[ILN]&lt;"M")</f>
        <v>34</v>
      </c>
      <c r="N55" t="s">
        <v>2834</v>
      </c>
      <c r="O55" t="s">
        <v>991</v>
      </c>
      <c r="P55" s="15" t="str">
        <f>HYPERLINK("https://www.ejacket.nsf.gov/ej/showProposal.do?ID="&amp;ckAwdQTable[[#This Row],[prop_id]],"eJ")</f>
        <v>eJ</v>
      </c>
      <c r="Q55" s="8" t="s">
        <v>2825</v>
      </c>
      <c r="R55" t="s">
        <v>3078</v>
      </c>
      <c r="S55" t="s">
        <v>3079</v>
      </c>
      <c r="T55" t="s">
        <v>3080</v>
      </c>
      <c r="U55" s="8" t="s">
        <v>3081</v>
      </c>
      <c r="V55" t="s">
        <v>2823</v>
      </c>
      <c r="W55" s="111" t="str">
        <f>HYPERLINK("mailto:"&amp; ckAwdQTable[[#This Row],[email]]&amp;"&amp;subject=Your NSF Proposal:  "&amp;ckAwdQTable[[#This Row],[prop_id]], ckAwdQTable[[#This Row],[email]])</f>
        <v>Mallesh.Pai@rice.edu</v>
      </c>
      <c r="X55" s="30">
        <v>43313</v>
      </c>
      <c r="Y55">
        <v>48</v>
      </c>
      <c r="AA55" s="21" t="s">
        <v>753</v>
      </c>
      <c r="AB55" s="21" t="s">
        <v>4825</v>
      </c>
      <c r="AC55"/>
      <c r="AD55" s="21" t="s">
        <v>753</v>
      </c>
      <c r="AF55" s="13">
        <v>250000</v>
      </c>
      <c r="AG55" s="121">
        <v>0</v>
      </c>
      <c r="AH55" s="1">
        <v>250000</v>
      </c>
      <c r="AI55" s="1"/>
      <c r="AJ55" s="1"/>
      <c r="AM55" s="21">
        <v>4</v>
      </c>
      <c r="AN55" s="21">
        <v>4</v>
      </c>
      <c r="AO55" s="21">
        <v>2</v>
      </c>
      <c r="AP55" s="21"/>
      <c r="AQ55" s="21"/>
      <c r="AR55" s="123" t="s">
        <v>2829</v>
      </c>
      <c r="AS55" s="21" t="s">
        <v>2834</v>
      </c>
      <c r="AT55" s="21" t="str">
        <f>SummarizeQuestMarks(ckAwdQTable[[#This Row],[abst_narr_txt]])</f>
        <v xml:space="preserve"> </v>
      </c>
      <c r="AU55" s="124"/>
      <c r="AV55" t="s">
        <v>3082</v>
      </c>
      <c r="AW55" t="b">
        <f>AND(ckAwdQTable[[#This Row],[ILN]]&gt;"M", SUBSTITUTE(ckAwdQTable[[#This Row],[prop_titl_txt]]," ","")&lt;&gt;SUBSTITUTE(AV54," ",""))</f>
        <v>0</v>
      </c>
      <c r="AX55" s="8" t="s">
        <v>3083</v>
      </c>
    </row>
    <row r="56" spans="2:50" ht="15" customHeight="1" x14ac:dyDescent="0.35">
      <c r="B56" s="30">
        <v>43004.48541666667</v>
      </c>
      <c r="C56" t="s">
        <v>2868</v>
      </c>
      <c r="D56" t="s">
        <v>2869</v>
      </c>
      <c r="E56" t="s">
        <v>468</v>
      </c>
      <c r="F56" t="s">
        <v>807</v>
      </c>
      <c r="G56" s="8" t="s">
        <v>2819</v>
      </c>
      <c r="H56" s="8" t="s">
        <v>2820</v>
      </c>
      <c r="I56" s="21" t="s">
        <v>6127</v>
      </c>
      <c r="J56" t="s">
        <v>2821</v>
      </c>
      <c r="L56" s="22"/>
      <c r="M56" s="107">
        <f xml:space="preserve"> M55+(ckAwdQTable[ILN]&lt;"M")</f>
        <v>35</v>
      </c>
      <c r="N56" t="s">
        <v>2824</v>
      </c>
      <c r="O56" t="s">
        <v>1001</v>
      </c>
      <c r="P56" s="15" t="str">
        <f>HYPERLINK("https://www.ejacket.nsf.gov/ej/showProposal.do?ID="&amp;ckAwdQTable[[#This Row],[prop_id]],"eJ")</f>
        <v>eJ</v>
      </c>
      <c r="Q56" s="8" t="s">
        <v>2871</v>
      </c>
      <c r="R56" t="s">
        <v>1001</v>
      </c>
      <c r="S56" t="s">
        <v>1002</v>
      </c>
      <c r="T56" t="s">
        <v>3084</v>
      </c>
      <c r="U56" s="8" t="s">
        <v>597</v>
      </c>
      <c r="V56" t="s">
        <v>2862</v>
      </c>
      <c r="W56" s="111" t="str">
        <f>HYPERLINK("mailto:"&amp; ckAwdQTable[[#This Row],[email]]&amp;"&amp;subject=Your NSF Proposal:  "&amp;ckAwdQTable[[#This Row],[prop_id]], ckAwdQTable[[#This Row],[email]])</f>
        <v>erdogmus@ece.neu.edu</v>
      </c>
      <c r="X56" s="30">
        <v>43374</v>
      </c>
      <c r="Y56">
        <v>60</v>
      </c>
      <c r="Z56" t="s">
        <v>6131</v>
      </c>
      <c r="AA56" s="21" t="s">
        <v>6151</v>
      </c>
      <c r="AB56" s="21" t="s">
        <v>4825</v>
      </c>
      <c r="AC56"/>
      <c r="AD56" s="21" t="s">
        <v>753</v>
      </c>
      <c r="AF56" s="13">
        <v>1399999</v>
      </c>
      <c r="AG56" s="121">
        <v>0</v>
      </c>
      <c r="AH56" s="1">
        <v>1399999</v>
      </c>
      <c r="AI56" s="1"/>
      <c r="AJ56" s="1"/>
      <c r="AK56" s="1">
        <v>265456</v>
      </c>
      <c r="AM56" s="21">
        <v>10</v>
      </c>
      <c r="AN56" s="21">
        <v>10</v>
      </c>
      <c r="AO56" s="21">
        <v>5</v>
      </c>
      <c r="AP56" s="21"/>
      <c r="AQ56" s="21"/>
      <c r="AR56" s="123" t="s">
        <v>2829</v>
      </c>
      <c r="AS56" s="21" t="s">
        <v>2834</v>
      </c>
      <c r="AT56" s="21" t="str">
        <f>SummarizeQuestMarks(ckAwdQTable[[#This Row],[abst_narr_txt]])</f>
        <v xml:space="preserve"> </v>
      </c>
      <c r="AU56" s="124"/>
      <c r="AV56" t="s">
        <v>3085</v>
      </c>
      <c r="AW56" t="b">
        <f>AND(ckAwdQTable[[#This Row],[ILN]]&gt;"M", SUBSTITUTE(ckAwdQTable[[#This Row],[prop_titl_txt]]," ","")&lt;&gt;SUBSTITUTE(AV55," ",""))</f>
        <v>0</v>
      </c>
      <c r="AX56" s="8" t="s">
        <v>3086</v>
      </c>
    </row>
    <row r="57" spans="2:50" ht="15" customHeight="1" x14ac:dyDescent="0.35">
      <c r="B57" s="30">
        <v>43003.412499999999</v>
      </c>
      <c r="C57" t="s">
        <v>2868</v>
      </c>
      <c r="D57" t="s">
        <v>2869</v>
      </c>
      <c r="E57" t="s">
        <v>468</v>
      </c>
      <c r="F57" t="s">
        <v>807</v>
      </c>
      <c r="G57" s="8" t="s">
        <v>2819</v>
      </c>
      <c r="H57" s="8" t="s">
        <v>2820</v>
      </c>
      <c r="I57" s="21" t="s">
        <v>6127</v>
      </c>
      <c r="J57" t="s">
        <v>2821</v>
      </c>
      <c r="L57" s="22"/>
      <c r="M57" s="107">
        <f xml:space="preserve"> M56+(ckAwdQTable[ILN]&lt;"M")</f>
        <v>35</v>
      </c>
      <c r="N57" t="s">
        <v>2834</v>
      </c>
      <c r="O57" t="s">
        <v>1001</v>
      </c>
      <c r="P57" s="15" t="str">
        <f>HYPERLINK("https://www.ejacket.nsf.gov/ej/showProposal.do?ID="&amp;ckAwdQTable[[#This Row],[prop_id]],"eJ")</f>
        <v>eJ</v>
      </c>
      <c r="Q57" s="8" t="s">
        <v>2871</v>
      </c>
      <c r="R57" t="s">
        <v>3087</v>
      </c>
      <c r="S57" t="s">
        <v>3088</v>
      </c>
      <c r="T57" t="s">
        <v>3089</v>
      </c>
      <c r="U57" s="8" t="s">
        <v>2929</v>
      </c>
      <c r="V57" t="s">
        <v>2833</v>
      </c>
      <c r="W57" s="111" t="str">
        <f>HYPERLINK("mailto:"&amp; ckAwdQTable[[#This Row],[email]]&amp;"&amp;subject=Your NSF Proposal:  "&amp;ckAwdQTable[[#This Row],[prop_id]], ckAwdQTable[[#This Row],[email]])</f>
        <v>kdd5@psu.edu</v>
      </c>
      <c r="X57" s="30">
        <v>43374</v>
      </c>
      <c r="Y57">
        <v>60</v>
      </c>
      <c r="Z57" t="s">
        <v>6131</v>
      </c>
      <c r="AA57" s="21" t="s">
        <v>6152</v>
      </c>
      <c r="AB57" s="21" t="s">
        <v>4825</v>
      </c>
      <c r="AC57"/>
      <c r="AD57" s="21" t="s">
        <v>753</v>
      </c>
      <c r="AF57" s="13">
        <v>500000</v>
      </c>
      <c r="AG57" s="121">
        <v>0</v>
      </c>
      <c r="AH57" s="1">
        <v>500000</v>
      </c>
      <c r="AI57" s="1"/>
      <c r="AJ57" s="1"/>
      <c r="AM57" s="21">
        <v>5</v>
      </c>
      <c r="AN57" s="21">
        <v>5</v>
      </c>
      <c r="AO57" s="21"/>
      <c r="AP57" s="21"/>
      <c r="AQ57" s="21">
        <v>2.5499999999999998</v>
      </c>
      <c r="AR57" s="123" t="s">
        <v>2829</v>
      </c>
      <c r="AS57" s="21" t="s">
        <v>2834</v>
      </c>
      <c r="AT57" s="21" t="str">
        <f>SummarizeQuestMarks(ckAwdQTable[[#This Row],[abst_narr_txt]])</f>
        <v xml:space="preserve"> </v>
      </c>
      <c r="AU57" s="124"/>
      <c r="AV57" t="s">
        <v>3090</v>
      </c>
      <c r="AW57" t="b">
        <f>AND(ckAwdQTable[[#This Row],[ILN]]&gt;"M", SUBSTITUTE(ckAwdQTable[[#This Row],[prop_titl_txt]]," ","")&lt;&gt;SUBSTITUTE(AV56," ",""))</f>
        <v>0</v>
      </c>
      <c r="AX57" s="8" t="s">
        <v>3091</v>
      </c>
    </row>
    <row r="58" spans="2:50" ht="15" customHeight="1" x14ac:dyDescent="0.35">
      <c r="B58" s="30">
        <v>43003.679861111108</v>
      </c>
      <c r="C58" t="s">
        <v>2868</v>
      </c>
      <c r="D58" t="s">
        <v>2869</v>
      </c>
      <c r="E58" t="s">
        <v>468</v>
      </c>
      <c r="F58" t="s">
        <v>807</v>
      </c>
      <c r="G58" s="8" t="s">
        <v>2819</v>
      </c>
      <c r="H58" s="8" t="s">
        <v>2820</v>
      </c>
      <c r="I58" s="21" t="s">
        <v>6127</v>
      </c>
      <c r="J58" t="s">
        <v>2821</v>
      </c>
      <c r="L58" s="22"/>
      <c r="M58" s="107">
        <f xml:space="preserve"> M57+(ckAwdQTable[ILN]&lt;"M")</f>
        <v>35</v>
      </c>
      <c r="N58" t="s">
        <v>2834</v>
      </c>
      <c r="O58" t="s">
        <v>1001</v>
      </c>
      <c r="P58" s="15" t="str">
        <f>HYPERLINK("https://www.ejacket.nsf.gov/ej/showProposal.do?ID="&amp;ckAwdQTable[[#This Row],[prop_id]],"eJ")</f>
        <v>eJ</v>
      </c>
      <c r="Q58" s="8" t="s">
        <v>2871</v>
      </c>
      <c r="R58" t="s">
        <v>3092</v>
      </c>
      <c r="S58" t="s">
        <v>3093</v>
      </c>
      <c r="T58" t="s">
        <v>3094</v>
      </c>
      <c r="U58" s="8" t="s">
        <v>3095</v>
      </c>
      <c r="V58" t="s">
        <v>2833</v>
      </c>
      <c r="W58" s="111" t="str">
        <f>HYPERLINK("mailto:"&amp; ckAwdQTable[[#This Row],[email]]&amp;"&amp;subject=Your NSF Proposal:  "&amp;ckAwdQTable[[#This Row],[prop_id]], ckAwdQTable[[#This Row],[email]])</f>
        <v>akcakaya@pitt.edu</v>
      </c>
      <c r="X58" s="30">
        <v>43374</v>
      </c>
      <c r="Y58">
        <v>60</v>
      </c>
      <c r="Z58" t="s">
        <v>6131</v>
      </c>
      <c r="AA58" s="21" t="s">
        <v>6153</v>
      </c>
      <c r="AB58" s="21" t="s">
        <v>4825</v>
      </c>
      <c r="AC58"/>
      <c r="AD58" s="21" t="s">
        <v>753</v>
      </c>
      <c r="AF58" s="13">
        <v>1099496</v>
      </c>
      <c r="AG58" s="121">
        <v>0</v>
      </c>
      <c r="AH58" s="1">
        <v>1099496</v>
      </c>
      <c r="AI58" s="1"/>
      <c r="AJ58" s="1"/>
      <c r="AM58" s="21">
        <v>14</v>
      </c>
      <c r="AN58" s="21">
        <v>15</v>
      </c>
      <c r="AO58" s="21">
        <v>13</v>
      </c>
      <c r="AP58" s="21"/>
      <c r="AQ58" s="21"/>
      <c r="AR58" s="123" t="s">
        <v>2829</v>
      </c>
      <c r="AS58" s="21" t="s">
        <v>2834</v>
      </c>
      <c r="AT58" s="21" t="str">
        <f>SummarizeQuestMarks(ckAwdQTable[[#This Row],[abst_narr_txt]])</f>
        <v xml:space="preserve"> </v>
      </c>
      <c r="AU58" s="124"/>
      <c r="AV58" t="s">
        <v>3085</v>
      </c>
      <c r="AW58" t="b">
        <f>AND(ckAwdQTable[[#This Row],[ILN]]&gt;"M", SUBSTITUTE(ckAwdQTable[[#This Row],[prop_titl_txt]]," ","")&lt;&gt;SUBSTITUTE(AV57," ",""))</f>
        <v>0</v>
      </c>
      <c r="AX58" s="8" t="s">
        <v>3096</v>
      </c>
    </row>
    <row r="59" spans="2:50" ht="15" customHeight="1" x14ac:dyDescent="0.35">
      <c r="B59" s="30">
        <v>43004.487500000003</v>
      </c>
      <c r="C59" t="s">
        <v>2839</v>
      </c>
      <c r="D59" t="s">
        <v>2840</v>
      </c>
      <c r="E59" t="s">
        <v>464</v>
      </c>
      <c r="F59" t="s">
        <v>1006</v>
      </c>
      <c r="G59" s="8" t="s">
        <v>2819</v>
      </c>
      <c r="H59" s="8" t="s">
        <v>2820</v>
      </c>
      <c r="I59" s="21" t="s">
        <v>6127</v>
      </c>
      <c r="J59" t="s">
        <v>2821</v>
      </c>
      <c r="K59" t="s">
        <v>3097</v>
      </c>
      <c r="L59" s="22"/>
      <c r="M59" s="107">
        <f xml:space="preserve"> M58+(ckAwdQTable[ILN]&lt;"M")</f>
        <v>36</v>
      </c>
      <c r="N59" t="s">
        <v>2824</v>
      </c>
      <c r="O59" t="s">
        <v>1004</v>
      </c>
      <c r="P59" s="15" t="str">
        <f>HYPERLINK("https://www.ejacket.nsf.gov/ej/showProposal.do?ID="&amp;ckAwdQTable[[#This Row],[prop_id]],"eJ")</f>
        <v>eJ</v>
      </c>
      <c r="Q59" s="8" t="s">
        <v>2841</v>
      </c>
      <c r="R59" t="s">
        <v>1004</v>
      </c>
      <c r="S59" t="s">
        <v>1005</v>
      </c>
      <c r="T59" t="s">
        <v>3099</v>
      </c>
      <c r="U59" s="8" t="s">
        <v>609</v>
      </c>
      <c r="V59" t="s">
        <v>3098</v>
      </c>
      <c r="W59" s="111" t="str">
        <f>HYPERLINK("mailto:"&amp; ckAwdQTable[[#This Row],[email]]&amp;"&amp;subject=Your NSF Proposal:  "&amp;ckAwdQTable[[#This Row],[prop_id]], ckAwdQTable[[#This Row],[email]])</f>
        <v>kylej@cs.princeton.edu</v>
      </c>
      <c r="X59" s="30">
        <v>43344</v>
      </c>
      <c r="Y59">
        <v>60</v>
      </c>
      <c r="AA59" s="21" t="s">
        <v>753</v>
      </c>
      <c r="AB59" s="21" t="s">
        <v>4825</v>
      </c>
      <c r="AC59"/>
      <c r="AD59" s="21" t="s">
        <v>753</v>
      </c>
      <c r="AE59" s="21" t="s">
        <v>6154</v>
      </c>
      <c r="AF59" s="13">
        <v>1441210</v>
      </c>
      <c r="AG59" s="121">
        <v>0</v>
      </c>
      <c r="AH59" s="1">
        <v>1441210</v>
      </c>
      <c r="AI59" s="1"/>
      <c r="AJ59" s="1">
        <v>25000</v>
      </c>
      <c r="AK59" s="1">
        <v>167752</v>
      </c>
      <c r="AM59" s="21">
        <v>7</v>
      </c>
      <c r="AN59" s="21">
        <v>5</v>
      </c>
      <c r="AO59" s="21">
        <v>5</v>
      </c>
      <c r="AP59" s="21"/>
      <c r="AQ59" s="21"/>
      <c r="AR59" s="123" t="s">
        <v>2829</v>
      </c>
      <c r="AS59" s="21" t="s">
        <v>2834</v>
      </c>
      <c r="AT59" s="21" t="str">
        <f>SummarizeQuestMarks(ckAwdQTable[[#This Row],[abst_narr_txt]])</f>
        <v xml:space="preserve"> </v>
      </c>
      <c r="AU59" s="124"/>
      <c r="AV59" t="s">
        <v>3101</v>
      </c>
      <c r="AW59" t="b">
        <f>AND(ckAwdQTable[[#This Row],[ILN]]&gt;"M", SUBSTITUTE(ckAwdQTable[[#This Row],[prop_titl_txt]]," ","")&lt;&gt;SUBSTITUTE(AV58," ",""))</f>
        <v>0</v>
      </c>
      <c r="AX59" s="8" t="s">
        <v>3102</v>
      </c>
    </row>
    <row r="60" spans="2:50" ht="15" customHeight="1" x14ac:dyDescent="0.35">
      <c r="B60" s="30">
        <v>43003.60833333333</v>
      </c>
      <c r="C60" t="s">
        <v>2839</v>
      </c>
      <c r="D60" t="s">
        <v>2840</v>
      </c>
      <c r="E60" t="s">
        <v>464</v>
      </c>
      <c r="F60" t="s">
        <v>1006</v>
      </c>
      <c r="G60" s="8" t="s">
        <v>2819</v>
      </c>
      <c r="H60" s="8" t="s">
        <v>2820</v>
      </c>
      <c r="I60" s="21" t="s">
        <v>6127</v>
      </c>
      <c r="J60" t="s">
        <v>2821</v>
      </c>
      <c r="K60" t="s">
        <v>3097</v>
      </c>
      <c r="L60" s="22"/>
      <c r="M60" s="107">
        <f xml:space="preserve"> M59+(ckAwdQTable[ILN]&lt;"M")</f>
        <v>36</v>
      </c>
      <c r="N60" t="s">
        <v>2834</v>
      </c>
      <c r="O60" t="s">
        <v>1004</v>
      </c>
      <c r="P60" s="15" t="str">
        <f>HYPERLINK("https://www.ejacket.nsf.gov/ej/showProposal.do?ID="&amp;ckAwdQTable[[#This Row],[prop_id]],"eJ")</f>
        <v>eJ</v>
      </c>
      <c r="Q60" s="8" t="s">
        <v>2841</v>
      </c>
      <c r="R60" t="s">
        <v>3103</v>
      </c>
      <c r="S60" t="s">
        <v>3104</v>
      </c>
      <c r="T60" t="s">
        <v>3105</v>
      </c>
      <c r="U60" s="8" t="s">
        <v>3033</v>
      </c>
      <c r="V60" t="s">
        <v>3031</v>
      </c>
      <c r="W60" s="111" t="str">
        <f>HYPERLINK("mailto:"&amp; ckAwdQTable[[#This Row],[email]]&amp;"&amp;subject=Your NSF Proposal:  "&amp;ckAwdQTable[[#This Row],[prop_id]], ckAwdQTable[[#This Row],[email]])</f>
        <v>wenjun.hu@yale.edu</v>
      </c>
      <c r="X60" s="30">
        <v>43344</v>
      </c>
      <c r="Y60">
        <v>60</v>
      </c>
      <c r="AA60" s="21" t="s">
        <v>753</v>
      </c>
      <c r="AB60" s="21" t="s">
        <v>4825</v>
      </c>
      <c r="AC60"/>
      <c r="AD60" s="21" t="s">
        <v>753</v>
      </c>
      <c r="AE60" s="21" t="s">
        <v>6128</v>
      </c>
      <c r="AF60" s="13">
        <v>988557</v>
      </c>
      <c r="AG60" s="121">
        <v>0</v>
      </c>
      <c r="AH60" s="1">
        <v>988557</v>
      </c>
      <c r="AI60" s="1"/>
      <c r="AJ60" s="1">
        <v>21790</v>
      </c>
      <c r="AM60" s="21">
        <v>10</v>
      </c>
      <c r="AN60" s="21">
        <v>5</v>
      </c>
      <c r="AO60" s="21">
        <v>5</v>
      </c>
      <c r="AP60" s="21"/>
      <c r="AQ60" s="21"/>
      <c r="AR60" s="123" t="s">
        <v>2829</v>
      </c>
      <c r="AS60" s="21" t="s">
        <v>2834</v>
      </c>
      <c r="AT60" s="21" t="str">
        <f>SummarizeQuestMarks(ckAwdQTable[[#This Row],[abst_narr_txt]])</f>
        <v xml:space="preserve"> </v>
      </c>
      <c r="AU60" s="124"/>
      <c r="AV60" t="s">
        <v>3101</v>
      </c>
      <c r="AW60" t="b">
        <f>AND(ckAwdQTable[[#This Row],[ILN]]&gt;"M", SUBSTITUTE(ckAwdQTable[[#This Row],[prop_titl_txt]]," ","")&lt;&gt;SUBSTITUTE(AV59," ",""))</f>
        <v>0</v>
      </c>
      <c r="AX60" s="8" t="s">
        <v>3106</v>
      </c>
    </row>
    <row r="61" spans="2:50" ht="15" customHeight="1" x14ac:dyDescent="0.35">
      <c r="B61" s="30">
        <v>43004.772222222222</v>
      </c>
      <c r="C61" t="s">
        <v>2839</v>
      </c>
      <c r="D61" t="s">
        <v>2840</v>
      </c>
      <c r="E61" t="s">
        <v>464</v>
      </c>
      <c r="F61" t="s">
        <v>1006</v>
      </c>
      <c r="G61" s="8" t="s">
        <v>2819</v>
      </c>
      <c r="H61" s="8" t="s">
        <v>2820</v>
      </c>
      <c r="I61" s="21" t="s">
        <v>6127</v>
      </c>
      <c r="J61" t="s">
        <v>2821</v>
      </c>
      <c r="K61" t="s">
        <v>3097</v>
      </c>
      <c r="L61" s="22"/>
      <c r="M61" s="107">
        <f xml:space="preserve"> M60+(ckAwdQTable[ILN]&lt;"M")</f>
        <v>36</v>
      </c>
      <c r="N61" t="s">
        <v>2834</v>
      </c>
      <c r="O61" t="s">
        <v>1004</v>
      </c>
      <c r="P61" s="15" t="str">
        <f>HYPERLINK("https://www.ejacket.nsf.gov/ej/showProposal.do?ID="&amp;ckAwdQTable[[#This Row],[prop_id]],"eJ")</f>
        <v>eJ</v>
      </c>
      <c r="Q61" s="8" t="s">
        <v>2841</v>
      </c>
      <c r="R61" t="s">
        <v>3107</v>
      </c>
      <c r="S61" t="s">
        <v>3108</v>
      </c>
      <c r="T61" t="s">
        <v>3109</v>
      </c>
      <c r="U61" s="8" t="s">
        <v>2956</v>
      </c>
      <c r="V61" t="s">
        <v>2862</v>
      </c>
      <c r="W61" s="111" t="str">
        <f>HYPERLINK("mailto:"&amp; ckAwdQTable[[#This Row],[email]]&amp;"&amp;subject=Your NSF Proposal:  "&amp;ckAwdQTable[[#This Row],[prop_id]], ckAwdQTable[[#This Row],[email]])</f>
        <v>gummeson@cs.umass.edu</v>
      </c>
      <c r="X61" s="30">
        <v>43344</v>
      </c>
      <c r="Y61">
        <v>60</v>
      </c>
      <c r="AA61" s="21" t="s">
        <v>753</v>
      </c>
      <c r="AB61" s="21" t="s">
        <v>4825</v>
      </c>
      <c r="AC61"/>
      <c r="AD61" s="21" t="s">
        <v>753</v>
      </c>
      <c r="AE61" s="21" t="s">
        <v>6128</v>
      </c>
      <c r="AF61" s="13">
        <v>569807</v>
      </c>
      <c r="AG61" s="121">
        <v>0</v>
      </c>
      <c r="AH61" s="1">
        <v>569807</v>
      </c>
      <c r="AI61" s="1"/>
      <c r="AJ61" s="1"/>
      <c r="AM61" s="21">
        <v>5</v>
      </c>
      <c r="AN61" s="21">
        <v>5</v>
      </c>
      <c r="AO61" s="21"/>
      <c r="AP61" s="21"/>
      <c r="AQ61" s="21">
        <v>5</v>
      </c>
      <c r="AR61" s="123" t="s">
        <v>2829</v>
      </c>
      <c r="AS61" s="21" t="s">
        <v>2834</v>
      </c>
      <c r="AT61" s="21" t="str">
        <f>SummarizeQuestMarks(ckAwdQTable[[#This Row],[abst_narr_txt]])</f>
        <v xml:space="preserve"> </v>
      </c>
      <c r="AU61" s="124"/>
      <c r="AV61" t="s">
        <v>3101</v>
      </c>
      <c r="AW61" t="b">
        <f>AND(ckAwdQTable[[#This Row],[ILN]]&gt;"M", SUBSTITUTE(ckAwdQTable[[#This Row],[prop_titl_txt]]," ","")&lt;&gt;SUBSTITUTE(AV60," ",""))</f>
        <v>0</v>
      </c>
      <c r="AX61" s="8" t="s">
        <v>3110</v>
      </c>
    </row>
    <row r="62" spans="2:50" ht="15" customHeight="1" x14ac:dyDescent="0.35">
      <c r="B62" s="30">
        <v>43004.490972222222</v>
      </c>
      <c r="C62" t="s">
        <v>2839</v>
      </c>
      <c r="D62" t="s">
        <v>2840</v>
      </c>
      <c r="E62" t="s">
        <v>462</v>
      </c>
      <c r="F62" t="s">
        <v>1032</v>
      </c>
      <c r="G62" s="8" t="s">
        <v>2819</v>
      </c>
      <c r="H62" s="8" t="s">
        <v>2820</v>
      </c>
      <c r="I62" s="21" t="s">
        <v>6127</v>
      </c>
      <c r="J62" t="s">
        <v>2821</v>
      </c>
      <c r="L62" s="22"/>
      <c r="M62" s="107">
        <f xml:space="preserve"> M61+(ckAwdQTable[ILN]&lt;"M")</f>
        <v>37</v>
      </c>
      <c r="N62" t="s">
        <v>2824</v>
      </c>
      <c r="O62" t="s">
        <v>1030</v>
      </c>
      <c r="P62" s="15" t="str">
        <f>HYPERLINK("https://www.ejacket.nsf.gov/ej/showProposal.do?ID="&amp;ckAwdQTable[[#This Row],[prop_id]],"eJ")</f>
        <v>eJ</v>
      </c>
      <c r="Q62" s="8" t="s">
        <v>2841</v>
      </c>
      <c r="R62" t="s">
        <v>1030</v>
      </c>
      <c r="S62" t="s">
        <v>1031</v>
      </c>
      <c r="T62" t="s">
        <v>3111</v>
      </c>
      <c r="U62" s="8" t="s">
        <v>3112</v>
      </c>
      <c r="V62" t="s">
        <v>2907</v>
      </c>
      <c r="W62" s="111" t="str">
        <f>HYPERLINK("mailto:"&amp; ckAwdQTable[[#This Row],[email]]&amp;"&amp;subject=Your NSF Proposal:  "&amp;ckAwdQTable[[#This Row],[prop_id]], ckAwdQTable[[#This Row],[email]])</f>
        <v>sandeep@cse.msu.edu</v>
      </c>
      <c r="X62" s="30">
        <v>43328</v>
      </c>
      <c r="Y62">
        <v>48</v>
      </c>
      <c r="AA62" s="21" t="s">
        <v>753</v>
      </c>
      <c r="AB62" s="21" t="s">
        <v>4825</v>
      </c>
      <c r="AC62"/>
      <c r="AD62" s="21" t="s">
        <v>753</v>
      </c>
      <c r="AE62" s="21" t="s">
        <v>6155</v>
      </c>
      <c r="AF62" s="13">
        <v>762765</v>
      </c>
      <c r="AG62" s="121">
        <v>0</v>
      </c>
      <c r="AH62" s="1">
        <v>762765</v>
      </c>
      <c r="AI62" s="1"/>
      <c r="AJ62" s="1">
        <v>12000</v>
      </c>
      <c r="AM62" s="21">
        <v>8</v>
      </c>
      <c r="AN62" s="21">
        <v>8</v>
      </c>
      <c r="AO62" s="21">
        <v>8</v>
      </c>
      <c r="AP62" s="21"/>
      <c r="AQ62" s="21"/>
      <c r="AR62" s="123" t="s">
        <v>2829</v>
      </c>
      <c r="AS62" s="21" t="s">
        <v>2834</v>
      </c>
      <c r="AT62" s="21" t="str">
        <f>SummarizeQuestMarks(ckAwdQTable[[#This Row],[abst_narr_txt]])</f>
        <v xml:space="preserve"> </v>
      </c>
      <c r="AU62" s="124"/>
      <c r="AV62" t="s">
        <v>3113</v>
      </c>
      <c r="AW62" t="b">
        <f>AND(ckAwdQTable[[#This Row],[ILN]]&gt;"M", SUBSTITUTE(ckAwdQTable[[#This Row],[prop_titl_txt]]," ","")&lt;&gt;SUBSTITUTE(AV61," ",""))</f>
        <v>0</v>
      </c>
      <c r="AX62" s="8" t="s">
        <v>3114</v>
      </c>
    </row>
    <row r="63" spans="2:50" ht="15" customHeight="1" x14ac:dyDescent="0.35">
      <c r="B63" s="30">
        <v>43005.655555555553</v>
      </c>
      <c r="C63" t="s">
        <v>2839</v>
      </c>
      <c r="D63" t="s">
        <v>2840</v>
      </c>
      <c r="E63" t="s">
        <v>462</v>
      </c>
      <c r="F63" t="s">
        <v>1032</v>
      </c>
      <c r="G63" s="8" t="s">
        <v>2819</v>
      </c>
      <c r="H63" s="8" t="s">
        <v>2820</v>
      </c>
      <c r="I63" s="21" t="s">
        <v>6127</v>
      </c>
      <c r="J63" t="s">
        <v>2821</v>
      </c>
      <c r="L63" s="22"/>
      <c r="M63" s="107">
        <f xml:space="preserve"> M62+(ckAwdQTable[ILN]&lt;"M")</f>
        <v>37</v>
      </c>
      <c r="N63" t="s">
        <v>2834</v>
      </c>
      <c r="O63" t="s">
        <v>1030</v>
      </c>
      <c r="P63" s="15" t="str">
        <f>HYPERLINK("https://www.ejacket.nsf.gov/ej/showProposal.do?ID="&amp;ckAwdQTable[[#This Row],[prop_id]],"eJ")</f>
        <v>eJ</v>
      </c>
      <c r="Q63" s="8" t="s">
        <v>2841</v>
      </c>
      <c r="R63" t="s">
        <v>3116</v>
      </c>
      <c r="S63" t="s">
        <v>3117</v>
      </c>
      <c r="T63" t="s">
        <v>3118</v>
      </c>
      <c r="U63" s="8" t="s">
        <v>3119</v>
      </c>
      <c r="V63" t="s">
        <v>3115</v>
      </c>
      <c r="W63" s="111" t="str">
        <f>HYPERLINK("mailto:"&amp; ckAwdQTable[[#This Row],[email]]&amp;"&amp;subject=Your NSF Proposal:  "&amp;ckAwdQTable[[#This Row],[prop_id]], ckAwdQTable[[#This Row],[email]])</f>
        <v>borzoo@iastate.edu</v>
      </c>
      <c r="X63" s="30">
        <v>43328</v>
      </c>
      <c r="Y63">
        <v>48</v>
      </c>
      <c r="AA63" s="21" t="s">
        <v>753</v>
      </c>
      <c r="AB63" s="21" t="s">
        <v>4825</v>
      </c>
      <c r="AC63"/>
      <c r="AD63" s="21" t="s">
        <v>753</v>
      </c>
      <c r="AE63" s="21" t="s">
        <v>6156</v>
      </c>
      <c r="AF63" s="13">
        <v>436989</v>
      </c>
      <c r="AG63" s="121">
        <v>0</v>
      </c>
      <c r="AH63" s="1">
        <v>436989</v>
      </c>
      <c r="AI63" s="1"/>
      <c r="AJ63" s="1">
        <v>12000</v>
      </c>
      <c r="AM63" s="21">
        <v>4</v>
      </c>
      <c r="AN63" s="21">
        <v>4</v>
      </c>
      <c r="AO63" s="21">
        <v>4</v>
      </c>
      <c r="AP63" s="21"/>
      <c r="AQ63" s="21"/>
      <c r="AR63" s="123" t="s">
        <v>2829</v>
      </c>
      <c r="AS63" s="21" t="s">
        <v>2834</v>
      </c>
      <c r="AT63" s="21" t="str">
        <f>SummarizeQuestMarks(ckAwdQTable[[#This Row],[abst_narr_txt]])</f>
        <v xml:space="preserve"> </v>
      </c>
      <c r="AU63" s="124"/>
      <c r="AV63" t="s">
        <v>3120</v>
      </c>
      <c r="AW63" t="b">
        <f>AND(ckAwdQTable[[#This Row],[ILN]]&gt;"M", SUBSTITUTE(ckAwdQTable[[#This Row],[prop_titl_txt]]," ","")&lt;&gt;SUBSTITUTE(AV62," ",""))</f>
        <v>1</v>
      </c>
      <c r="AX63" s="8" t="s">
        <v>3121</v>
      </c>
    </row>
    <row r="64" spans="2:50" ht="15" customHeight="1" x14ac:dyDescent="0.35">
      <c r="B64" s="30">
        <v>43004.490972222222</v>
      </c>
      <c r="C64" t="s">
        <v>2817</v>
      </c>
      <c r="D64" t="s">
        <v>2818</v>
      </c>
      <c r="E64" t="s">
        <v>472</v>
      </c>
      <c r="F64" t="s">
        <v>863</v>
      </c>
      <c r="G64" s="8" t="s">
        <v>2819</v>
      </c>
      <c r="H64" s="8" t="s">
        <v>2820</v>
      </c>
      <c r="I64" s="21" t="s">
        <v>6127</v>
      </c>
      <c r="J64" t="s">
        <v>2821</v>
      </c>
      <c r="K64" t="s">
        <v>2822</v>
      </c>
      <c r="L64" s="22"/>
      <c r="M64" s="107">
        <f xml:space="preserve"> M63+(ckAwdQTable[ILN]&lt;"M")</f>
        <v>38</v>
      </c>
      <c r="N64" t="s">
        <v>2824</v>
      </c>
      <c r="O64" t="s">
        <v>1034</v>
      </c>
      <c r="P64" s="15" t="str">
        <f>HYPERLINK("https://www.ejacket.nsf.gov/ej/showProposal.do?ID="&amp;ckAwdQTable[[#This Row],[prop_id]],"eJ")</f>
        <v>eJ</v>
      </c>
      <c r="Q64" s="8" t="s">
        <v>2825</v>
      </c>
      <c r="R64" t="s">
        <v>1034</v>
      </c>
      <c r="S64" t="s">
        <v>1035</v>
      </c>
      <c r="T64" t="s">
        <v>3123</v>
      </c>
      <c r="U64" s="8" t="s">
        <v>641</v>
      </c>
      <c r="V64" t="s">
        <v>2851</v>
      </c>
      <c r="W64" s="111" t="str">
        <f>HYPERLINK("mailto:"&amp; ckAwdQTable[[#This Row],[email]]&amp;"&amp;subject=Your NSF Proposal:  "&amp;ckAwdQTable[[#This Row],[prop_id]], ckAwdQTable[[#This Row],[email]])</f>
        <v>omreing@stanford.edu</v>
      </c>
      <c r="X64" s="30">
        <v>43344</v>
      </c>
      <c r="Y64">
        <v>48</v>
      </c>
      <c r="AA64" s="21" t="s">
        <v>753</v>
      </c>
      <c r="AB64" s="21" t="s">
        <v>4825</v>
      </c>
      <c r="AC64"/>
      <c r="AD64" s="21" t="s">
        <v>753</v>
      </c>
      <c r="AE64" s="21" t="s">
        <v>6128</v>
      </c>
      <c r="AF64" s="13">
        <v>650000</v>
      </c>
      <c r="AG64" s="121">
        <v>0</v>
      </c>
      <c r="AH64" s="1">
        <v>650000</v>
      </c>
      <c r="AI64" s="1"/>
      <c r="AJ64" s="1">
        <v>12000</v>
      </c>
      <c r="AM64" s="21">
        <v>8</v>
      </c>
      <c r="AN64" s="21">
        <v>4</v>
      </c>
      <c r="AO64" s="21">
        <v>4</v>
      </c>
      <c r="AP64" s="21"/>
      <c r="AQ64" s="21"/>
      <c r="AR64" s="123" t="s">
        <v>2829</v>
      </c>
      <c r="AS64" s="21" t="s">
        <v>2834</v>
      </c>
      <c r="AT64" s="21" t="str">
        <f>SummarizeQuestMarks(ckAwdQTable[[#This Row],[abst_narr_txt]])</f>
        <v xml:space="preserve"> </v>
      </c>
      <c r="AU64" s="124" t="s">
        <v>1039</v>
      </c>
      <c r="AV64" t="s">
        <v>3125</v>
      </c>
      <c r="AW64" t="b">
        <f>AND(ckAwdQTable[[#This Row],[ILN]]&gt;"M", SUBSTITUTE(ckAwdQTable[[#This Row],[prop_titl_txt]]," ","")&lt;&gt;SUBSTITUTE(AV63," ",""))</f>
        <v>0</v>
      </c>
      <c r="AX64" s="8" t="s">
        <v>3126</v>
      </c>
    </row>
    <row r="65" spans="2:50" ht="15" customHeight="1" x14ac:dyDescent="0.35">
      <c r="B65" s="30">
        <v>43004.444444444445</v>
      </c>
      <c r="C65" t="s">
        <v>2817</v>
      </c>
      <c r="D65" t="s">
        <v>2818</v>
      </c>
      <c r="E65" t="s">
        <v>472</v>
      </c>
      <c r="F65" t="s">
        <v>863</v>
      </c>
      <c r="G65" s="8" t="s">
        <v>2819</v>
      </c>
      <c r="H65" s="8" t="s">
        <v>2820</v>
      </c>
      <c r="I65" s="21" t="s">
        <v>6127</v>
      </c>
      <c r="J65" t="s">
        <v>2821</v>
      </c>
      <c r="K65" t="s">
        <v>2822</v>
      </c>
      <c r="L65" s="22"/>
      <c r="M65" s="107">
        <f xml:space="preserve"> M64+(ckAwdQTable[ILN]&lt;"M")</f>
        <v>38</v>
      </c>
      <c r="N65" t="s">
        <v>2834</v>
      </c>
      <c r="O65" t="s">
        <v>1034</v>
      </c>
      <c r="P65" s="15" t="str">
        <f>HYPERLINK("https://www.ejacket.nsf.gov/ej/showProposal.do?ID="&amp;ckAwdQTable[[#This Row],[prop_id]],"eJ")</f>
        <v>eJ</v>
      </c>
      <c r="Q65" s="8" t="s">
        <v>2825</v>
      </c>
      <c r="R65" t="s">
        <v>3127</v>
      </c>
      <c r="S65" t="s">
        <v>3128</v>
      </c>
      <c r="T65" t="s">
        <v>3129</v>
      </c>
      <c r="U65" s="8" t="s">
        <v>2938</v>
      </c>
      <c r="V65" t="s">
        <v>2862</v>
      </c>
      <c r="W65" s="111" t="str">
        <f>HYPERLINK("mailto:"&amp; ckAwdQTable[[#This Row],[email]]&amp;"&amp;subject=Your NSF Proposal:  "&amp;ckAwdQTable[[#This Row],[prop_id]], ckAwdQTable[[#This Row],[email]])</f>
        <v>salil_vadhan@harvard.edu</v>
      </c>
      <c r="X65" s="30">
        <v>43344</v>
      </c>
      <c r="Y65">
        <v>48</v>
      </c>
      <c r="AA65" s="21" t="s">
        <v>753</v>
      </c>
      <c r="AB65" s="21" t="s">
        <v>4825</v>
      </c>
      <c r="AC65"/>
      <c r="AD65" s="21" t="s">
        <v>753</v>
      </c>
      <c r="AE65" s="21" t="s">
        <v>6128</v>
      </c>
      <c r="AF65" s="13">
        <v>550000</v>
      </c>
      <c r="AG65" s="121">
        <v>0</v>
      </c>
      <c r="AH65" s="1">
        <v>550000</v>
      </c>
      <c r="AI65" s="1"/>
      <c r="AJ65" s="1">
        <v>14200</v>
      </c>
      <c r="AM65" s="21">
        <v>5</v>
      </c>
      <c r="AN65" s="21">
        <v>4</v>
      </c>
      <c r="AO65" s="21"/>
      <c r="AP65" s="21"/>
      <c r="AQ65" s="21">
        <v>4</v>
      </c>
      <c r="AR65" s="123" t="s">
        <v>2829</v>
      </c>
      <c r="AS65" s="21" t="s">
        <v>2834</v>
      </c>
      <c r="AT65" s="21" t="str">
        <f>SummarizeQuestMarks(ckAwdQTable[[#This Row],[abst_narr_txt]])</f>
        <v xml:space="preserve"> </v>
      </c>
      <c r="AU65" s="124" t="s">
        <v>1039</v>
      </c>
      <c r="AV65" t="s">
        <v>3130</v>
      </c>
      <c r="AW65" t="b">
        <f>AND(ckAwdQTable[[#This Row],[ILN]]&gt;"M", SUBSTITUTE(ckAwdQTable[[#This Row],[prop_titl_txt]]," ","")&lt;&gt;SUBSTITUTE(AV64," ",""))</f>
        <v>0</v>
      </c>
      <c r="AX65" s="8" t="s">
        <v>3131</v>
      </c>
    </row>
    <row r="66" spans="2:50" ht="15" customHeight="1" x14ac:dyDescent="0.35">
      <c r="B66" s="30">
        <v>43004.497916666667</v>
      </c>
      <c r="C66" t="s">
        <v>2817</v>
      </c>
      <c r="D66" t="s">
        <v>2818</v>
      </c>
      <c r="E66" t="s">
        <v>472</v>
      </c>
      <c r="F66" t="s">
        <v>863</v>
      </c>
      <c r="G66" s="8" t="s">
        <v>2819</v>
      </c>
      <c r="H66" s="8" t="s">
        <v>2820</v>
      </c>
      <c r="I66" s="21" t="s">
        <v>6127</v>
      </c>
      <c r="J66" t="s">
        <v>2821</v>
      </c>
      <c r="K66" t="s">
        <v>2822</v>
      </c>
      <c r="L66" s="22"/>
      <c r="M66" s="107">
        <f xml:space="preserve"> M65+(ckAwdQTable[ILN]&lt;"M")</f>
        <v>39</v>
      </c>
      <c r="N66" t="s">
        <v>2824</v>
      </c>
      <c r="O66" t="s">
        <v>1048</v>
      </c>
      <c r="P66" s="15" t="str">
        <f>HYPERLINK("https://www.ejacket.nsf.gov/ej/showProposal.do?ID="&amp;ckAwdQTable[[#This Row],[prop_id]],"eJ")</f>
        <v>eJ</v>
      </c>
      <c r="Q66" s="8" t="s">
        <v>2825</v>
      </c>
      <c r="R66" t="s">
        <v>1048</v>
      </c>
      <c r="S66" t="s">
        <v>992</v>
      </c>
      <c r="T66" t="s">
        <v>3074</v>
      </c>
      <c r="U66" s="8" t="s">
        <v>689</v>
      </c>
      <c r="V66" t="s">
        <v>2833</v>
      </c>
      <c r="W66" s="111" t="str">
        <f>HYPERLINK("mailto:"&amp; ckAwdQTable[[#This Row],[email]]&amp;"&amp;subject=Your NSF Proposal:  "&amp;ckAwdQTable[[#This Row],[prop_id]], ckAwdQTable[[#This Row],[email]])</f>
        <v>aaroth@cis.upenn.edu</v>
      </c>
      <c r="X66" s="30">
        <v>43313</v>
      </c>
      <c r="Y66">
        <v>36</v>
      </c>
      <c r="AA66" s="21" t="s">
        <v>753</v>
      </c>
      <c r="AB66" s="21" t="s">
        <v>4825</v>
      </c>
      <c r="AC66"/>
      <c r="AD66" s="21" t="s">
        <v>753</v>
      </c>
      <c r="AF66" s="13">
        <v>378000</v>
      </c>
      <c r="AG66" s="121">
        <v>0</v>
      </c>
      <c r="AH66" s="1">
        <v>378000</v>
      </c>
      <c r="AI66" s="1"/>
      <c r="AJ66" s="1"/>
      <c r="AM66" s="21">
        <v>3</v>
      </c>
      <c r="AN66" s="21">
        <v>6</v>
      </c>
      <c r="AO66" s="21">
        <v>3.93</v>
      </c>
      <c r="AP66" s="21"/>
      <c r="AQ66" s="21"/>
      <c r="AR66" s="123" t="s">
        <v>2829</v>
      </c>
      <c r="AS66" s="21" t="s">
        <v>2834</v>
      </c>
      <c r="AT66" s="21" t="str">
        <f>SummarizeQuestMarks(ckAwdQTable[[#This Row],[abst_narr_txt]])</f>
        <v xml:space="preserve"> </v>
      </c>
      <c r="AU66" s="124"/>
      <c r="AV66" t="s">
        <v>3133</v>
      </c>
      <c r="AW66" t="b">
        <f>AND(ckAwdQTable[[#This Row],[ILN]]&gt;"M", SUBSTITUTE(ckAwdQTable[[#This Row],[prop_titl_txt]]," ","")&lt;&gt;SUBSTITUTE(AV65," ",""))</f>
        <v>0</v>
      </c>
      <c r="AX66" s="8" t="s">
        <v>3077</v>
      </c>
    </row>
    <row r="67" spans="2:50" ht="15" customHeight="1" x14ac:dyDescent="0.35">
      <c r="B67" s="30">
        <v>43003.538194444445</v>
      </c>
      <c r="C67" t="s">
        <v>2817</v>
      </c>
      <c r="D67" t="s">
        <v>2818</v>
      </c>
      <c r="E67" t="s">
        <v>472</v>
      </c>
      <c r="F67" t="s">
        <v>863</v>
      </c>
      <c r="G67" s="8" t="s">
        <v>2819</v>
      </c>
      <c r="H67" s="8" t="s">
        <v>2820</v>
      </c>
      <c r="I67" s="21" t="s">
        <v>6127</v>
      </c>
      <c r="J67" t="s">
        <v>2821</v>
      </c>
      <c r="K67" t="s">
        <v>2822</v>
      </c>
      <c r="L67" s="22"/>
      <c r="M67" s="107">
        <f xml:space="preserve"> M66+(ckAwdQTable[ILN]&lt;"M")</f>
        <v>39</v>
      </c>
      <c r="N67" t="s">
        <v>2834</v>
      </c>
      <c r="O67" t="s">
        <v>1048</v>
      </c>
      <c r="P67" s="15" t="str">
        <f>HYPERLINK("https://www.ejacket.nsf.gov/ej/showProposal.do?ID="&amp;ckAwdQTable[[#This Row],[prop_id]],"eJ")</f>
        <v>eJ</v>
      </c>
      <c r="Q67" s="8" t="s">
        <v>2825</v>
      </c>
      <c r="R67" t="s">
        <v>3134</v>
      </c>
      <c r="S67" t="s">
        <v>3135</v>
      </c>
      <c r="T67" t="s">
        <v>3136</v>
      </c>
      <c r="U67" s="8" t="s">
        <v>641</v>
      </c>
      <c r="V67" t="s">
        <v>2851</v>
      </c>
      <c r="W67" s="111" t="str">
        <f>HYPERLINK("mailto:"&amp; ckAwdQTable[[#This Row],[email]]&amp;"&amp;subject=Your NSF Proposal:  "&amp;ckAwdQTable[[#This Row],[prop_id]], ckAwdQTable[[#This Row],[email]])</f>
        <v>jamesz@stanford.edu</v>
      </c>
      <c r="X67" s="30">
        <v>43313</v>
      </c>
      <c r="Y67">
        <v>36</v>
      </c>
      <c r="AA67" s="21" t="s">
        <v>753</v>
      </c>
      <c r="AB67" s="21" t="s">
        <v>4825</v>
      </c>
      <c r="AC67"/>
      <c r="AD67" s="21" t="s">
        <v>753</v>
      </c>
      <c r="AF67" s="13">
        <v>276000</v>
      </c>
      <c r="AG67" s="121">
        <v>0</v>
      </c>
      <c r="AH67" s="1">
        <v>276000</v>
      </c>
      <c r="AI67" s="1"/>
      <c r="AJ67" s="1"/>
      <c r="AM67" s="21">
        <v>3</v>
      </c>
      <c r="AN67" s="21">
        <v>3</v>
      </c>
      <c r="AO67" s="21"/>
      <c r="AP67" s="21"/>
      <c r="AQ67" s="21">
        <v>2.88</v>
      </c>
      <c r="AR67" s="123" t="s">
        <v>2829</v>
      </c>
      <c r="AS67" s="21" t="s">
        <v>2834</v>
      </c>
      <c r="AT67" s="21" t="str">
        <f>SummarizeQuestMarks(ckAwdQTable[[#This Row],[abst_narr_txt]])</f>
        <v xml:space="preserve"> </v>
      </c>
      <c r="AU67" s="124"/>
      <c r="AV67" t="s">
        <v>3133</v>
      </c>
      <c r="AW67" t="b">
        <f>AND(ckAwdQTable[[#This Row],[ILN]]&gt;"M", SUBSTITUTE(ckAwdQTable[[#This Row],[prop_titl_txt]]," ","")&lt;&gt;SUBSTITUTE(AV66," ",""))</f>
        <v>0</v>
      </c>
      <c r="AX67" s="8" t="s">
        <v>3137</v>
      </c>
    </row>
    <row r="68" spans="2:50" ht="15" customHeight="1" x14ac:dyDescent="0.35">
      <c r="B68" s="30">
        <v>43005.559027777781</v>
      </c>
      <c r="C68" t="s">
        <v>2817</v>
      </c>
      <c r="D68" t="s">
        <v>2818</v>
      </c>
      <c r="E68" t="s">
        <v>472</v>
      </c>
      <c r="F68" t="s">
        <v>863</v>
      </c>
      <c r="G68" s="8" t="s">
        <v>2819</v>
      </c>
      <c r="H68" s="8" t="s">
        <v>2820</v>
      </c>
      <c r="I68" s="21" t="s">
        <v>6127</v>
      </c>
      <c r="J68" t="s">
        <v>2821</v>
      </c>
      <c r="K68" t="s">
        <v>2822</v>
      </c>
      <c r="L68" s="22"/>
      <c r="M68" s="107">
        <f xml:space="preserve"> M67+(ckAwdQTable[ILN]&lt;"M")</f>
        <v>39</v>
      </c>
      <c r="N68" t="s">
        <v>2834</v>
      </c>
      <c r="O68" t="s">
        <v>1048</v>
      </c>
      <c r="P68" s="15" t="str">
        <f>HYPERLINK("https://www.ejacket.nsf.gov/ej/showProposal.do?ID="&amp;ckAwdQTable[[#This Row],[prop_id]],"eJ")</f>
        <v>eJ</v>
      </c>
      <c r="Q68" s="8" t="s">
        <v>2825</v>
      </c>
      <c r="R68" t="s">
        <v>3138</v>
      </c>
      <c r="S68" t="s">
        <v>3139</v>
      </c>
      <c r="T68" t="s">
        <v>3140</v>
      </c>
      <c r="U68" s="8" t="s">
        <v>2938</v>
      </c>
      <c r="V68" t="s">
        <v>2862</v>
      </c>
      <c r="W68" s="111" t="str">
        <f>HYPERLINK("mailto:"&amp; ckAwdQTable[[#This Row],[email]]&amp;"&amp;subject=Your NSF Proposal:  "&amp;ckAwdQTable[[#This Row],[prop_id]], ckAwdQTable[[#This Row],[email]])</f>
        <v>dwork@seas.harvard.edu</v>
      </c>
      <c r="X68" s="30">
        <v>43313</v>
      </c>
      <c r="Y68">
        <v>36</v>
      </c>
      <c r="AA68" s="21" t="s">
        <v>753</v>
      </c>
      <c r="AB68" s="21" t="s">
        <v>4825</v>
      </c>
      <c r="AC68"/>
      <c r="AD68" s="21" t="s">
        <v>753</v>
      </c>
      <c r="AF68" s="13">
        <v>286000</v>
      </c>
      <c r="AG68" s="121">
        <v>0</v>
      </c>
      <c r="AH68" s="1">
        <v>286000</v>
      </c>
      <c r="AI68" s="1"/>
      <c r="AJ68" s="1"/>
      <c r="AM68" s="21">
        <v>1</v>
      </c>
      <c r="AN68" s="21">
        <v>3</v>
      </c>
      <c r="AO68" s="21"/>
      <c r="AP68" s="21"/>
      <c r="AQ68" s="21">
        <v>2.33</v>
      </c>
      <c r="AR68" s="123" t="s">
        <v>2829</v>
      </c>
      <c r="AS68" s="21" t="s">
        <v>2834</v>
      </c>
      <c r="AT68" s="21" t="str">
        <f>SummarizeQuestMarks(ckAwdQTable[[#This Row],[abst_narr_txt]])</f>
        <v xml:space="preserve"> </v>
      </c>
      <c r="AU68" s="124"/>
      <c r="AV68" t="s">
        <v>3141</v>
      </c>
      <c r="AW68" t="b">
        <f>AND(ckAwdQTable[[#This Row],[ILN]]&gt;"M", SUBSTITUTE(ckAwdQTable[[#This Row],[prop_titl_txt]]," ","")&lt;&gt;SUBSTITUTE(AV67," ",""))</f>
        <v>1</v>
      </c>
      <c r="AX68" s="8" t="s">
        <v>3142</v>
      </c>
    </row>
    <row r="69" spans="2:50" ht="15" customHeight="1" x14ac:dyDescent="0.35">
      <c r="B69" s="30">
        <v>43005.611111111109</v>
      </c>
      <c r="C69" t="s">
        <v>2817</v>
      </c>
      <c r="D69" t="s">
        <v>2818</v>
      </c>
      <c r="E69" t="s">
        <v>472</v>
      </c>
      <c r="F69" t="s">
        <v>863</v>
      </c>
      <c r="G69" s="8" t="s">
        <v>2819</v>
      </c>
      <c r="H69" s="8" t="s">
        <v>2820</v>
      </c>
      <c r="I69" s="21" t="s">
        <v>6127</v>
      </c>
      <c r="J69" t="s">
        <v>2821</v>
      </c>
      <c r="K69" t="s">
        <v>2822</v>
      </c>
      <c r="L69" s="22"/>
      <c r="M69" s="107">
        <f xml:space="preserve"> M68+(ckAwdQTable[ILN]&lt;"M")</f>
        <v>39</v>
      </c>
      <c r="N69" t="s">
        <v>2834</v>
      </c>
      <c r="O69" t="s">
        <v>1048</v>
      </c>
      <c r="P69" s="15" t="str">
        <f>HYPERLINK("https://www.ejacket.nsf.gov/ej/showProposal.do?ID="&amp;ckAwdQTable[[#This Row],[prop_id]],"eJ")</f>
        <v>eJ</v>
      </c>
      <c r="Q69" s="8" t="s">
        <v>2825</v>
      </c>
      <c r="R69" t="s">
        <v>3143</v>
      </c>
      <c r="S69" t="s">
        <v>810</v>
      </c>
      <c r="T69" t="s">
        <v>3144</v>
      </c>
      <c r="U69" s="8" t="s">
        <v>3145</v>
      </c>
      <c r="V69" t="s">
        <v>2862</v>
      </c>
      <c r="W69" s="111" t="str">
        <f>HYPERLINK("mailto:"&amp; ckAwdQTable[[#This Row],[email]]&amp;"&amp;subject=Your NSF Proposal:  "&amp;ckAwdQTable[[#This Row],[prop_id]], ckAwdQTable[[#This Row],[email]])</f>
        <v>ads22@bu.edu</v>
      </c>
      <c r="X69" s="30">
        <v>43313</v>
      </c>
      <c r="Y69">
        <v>36</v>
      </c>
      <c r="AA69" s="21" t="s">
        <v>753</v>
      </c>
      <c r="AB69" s="21" t="s">
        <v>4825</v>
      </c>
      <c r="AC69"/>
      <c r="AD69" s="21" t="s">
        <v>753</v>
      </c>
      <c r="AF69" s="13">
        <v>260000</v>
      </c>
      <c r="AG69" s="121">
        <v>0</v>
      </c>
      <c r="AH69" s="1">
        <v>260000</v>
      </c>
      <c r="AI69" s="1"/>
      <c r="AJ69" s="1"/>
      <c r="AM69" s="21">
        <v>6</v>
      </c>
      <c r="AN69" s="21">
        <v>3</v>
      </c>
      <c r="AO69" s="21">
        <v>1.65</v>
      </c>
      <c r="AP69" s="21"/>
      <c r="AQ69" s="21"/>
      <c r="AR69" s="123" t="s">
        <v>2829</v>
      </c>
      <c r="AS69" s="21" t="s">
        <v>2834</v>
      </c>
      <c r="AT69" s="21" t="str">
        <f>SummarizeQuestMarks(ckAwdQTable[[#This Row],[abst_narr_txt]])</f>
        <v xml:space="preserve"> </v>
      </c>
      <c r="AU69" s="124"/>
      <c r="AV69" t="s">
        <v>3146</v>
      </c>
      <c r="AW69" t="b">
        <f>AND(ckAwdQTable[[#This Row],[ILN]]&gt;"M", SUBSTITUTE(ckAwdQTable[[#This Row],[prop_titl_txt]]," ","")&lt;&gt;SUBSTITUTE(AV68," ",""))</f>
        <v>1</v>
      </c>
      <c r="AX69" s="8" t="s">
        <v>3147</v>
      </c>
    </row>
    <row r="70" spans="2:50" ht="15" customHeight="1" x14ac:dyDescent="0.35">
      <c r="B70" s="30">
        <v>43004.525694444441</v>
      </c>
      <c r="C70" t="s">
        <v>2817</v>
      </c>
      <c r="D70" t="s">
        <v>2818</v>
      </c>
      <c r="E70" t="s">
        <v>472</v>
      </c>
      <c r="F70" t="s">
        <v>863</v>
      </c>
      <c r="G70" s="8" t="s">
        <v>2819</v>
      </c>
      <c r="H70" s="8" t="s">
        <v>2820</v>
      </c>
      <c r="I70" s="21" t="s">
        <v>6127</v>
      </c>
      <c r="J70" t="s">
        <v>2821</v>
      </c>
      <c r="K70" t="s">
        <v>2822</v>
      </c>
      <c r="L70" s="22">
        <v>43082.529895833337</v>
      </c>
      <c r="M70" s="107">
        <f xml:space="preserve"> M69+(ckAwdQTable[ILN]&lt;"M")</f>
        <v>40</v>
      </c>
      <c r="N70" t="s">
        <v>2824</v>
      </c>
      <c r="O70" t="s">
        <v>1055</v>
      </c>
      <c r="P70" s="15" t="str">
        <f>HYPERLINK("https://www.ejacket.nsf.gov/ej/showProposal.do?ID="&amp;ckAwdQTable[[#This Row],[prop_id]],"eJ")</f>
        <v>eJ</v>
      </c>
      <c r="Q70" s="8" t="s">
        <v>2825</v>
      </c>
      <c r="R70" t="s">
        <v>1055</v>
      </c>
      <c r="S70" t="s">
        <v>1056</v>
      </c>
      <c r="T70" t="s">
        <v>3148</v>
      </c>
      <c r="U70" s="8" t="s">
        <v>565</v>
      </c>
      <c r="V70" t="s">
        <v>1276</v>
      </c>
      <c r="W70" s="111" t="str">
        <f>HYPERLINK("mailto:"&amp; ckAwdQTable[[#This Row],[email]]&amp;"&amp;subject=Your NSF Proposal:  "&amp;ckAwdQTable[[#This Row],[prop_id]], ckAwdQTable[[#This Row],[email]])</f>
        <v>kamesh@cs.duke.edu</v>
      </c>
      <c r="X70" s="30">
        <v>43282</v>
      </c>
      <c r="Y70">
        <v>48</v>
      </c>
      <c r="AA70" s="21" t="s">
        <v>753</v>
      </c>
      <c r="AB70" s="21" t="s">
        <v>4825</v>
      </c>
      <c r="AC70"/>
      <c r="AD70" s="21" t="s">
        <v>753</v>
      </c>
      <c r="AE70" s="21" t="s">
        <v>6128</v>
      </c>
      <c r="AF70" s="13">
        <v>599974</v>
      </c>
      <c r="AG70" s="121">
        <v>0</v>
      </c>
      <c r="AH70" s="1">
        <v>599974</v>
      </c>
      <c r="AI70" s="1"/>
      <c r="AJ70" s="1">
        <v>13912</v>
      </c>
      <c r="AM70" s="21">
        <v>5</v>
      </c>
      <c r="AN70" s="21">
        <v>4</v>
      </c>
      <c r="AO70" s="21">
        <v>7</v>
      </c>
      <c r="AP70" s="21"/>
      <c r="AQ70" s="21"/>
      <c r="AR70" s="123" t="s">
        <v>2829</v>
      </c>
      <c r="AS70" s="21" t="s">
        <v>2834</v>
      </c>
      <c r="AT70" s="21" t="str">
        <f>SummarizeQuestMarks(ckAwdQTable[[#This Row],[abst_narr_txt]])</f>
        <v xml:space="preserve"> </v>
      </c>
      <c r="AU70" s="124"/>
      <c r="AV70" t="s">
        <v>3150</v>
      </c>
      <c r="AW70" t="b">
        <f>AND(ckAwdQTable[[#This Row],[ILN]]&gt;"M", SUBSTITUTE(ckAwdQTable[[#This Row],[prop_titl_txt]]," ","")&lt;&gt;SUBSTITUTE(AV69," ",""))</f>
        <v>0</v>
      </c>
      <c r="AX70" s="8" t="s">
        <v>3151</v>
      </c>
    </row>
    <row r="71" spans="2:50" ht="15" customHeight="1" x14ac:dyDescent="0.35">
      <c r="B71" s="30">
        <v>43004.724999999999</v>
      </c>
      <c r="C71" t="s">
        <v>2817</v>
      </c>
      <c r="D71" t="s">
        <v>2818</v>
      </c>
      <c r="E71" t="s">
        <v>472</v>
      </c>
      <c r="F71" t="s">
        <v>863</v>
      </c>
      <c r="G71" s="8" t="s">
        <v>2819</v>
      </c>
      <c r="H71" s="8" t="s">
        <v>2820</v>
      </c>
      <c r="I71" s="21" t="s">
        <v>6127</v>
      </c>
      <c r="J71" t="s">
        <v>2821</v>
      </c>
      <c r="K71" t="s">
        <v>2822</v>
      </c>
      <c r="L71" s="22">
        <v>43082.529895833337</v>
      </c>
      <c r="M71" s="107">
        <f xml:space="preserve"> M70+(ckAwdQTable[ILN]&lt;"M")</f>
        <v>40</v>
      </c>
      <c r="N71" t="s">
        <v>2834</v>
      </c>
      <c r="O71" t="s">
        <v>1055</v>
      </c>
      <c r="P71" s="15" t="str">
        <f>HYPERLINK("https://www.ejacket.nsf.gov/ej/showProposal.do?ID="&amp;ckAwdQTable[[#This Row],[prop_id]],"eJ")</f>
        <v>eJ</v>
      </c>
      <c r="Q71" s="8" t="s">
        <v>2825</v>
      </c>
      <c r="R71" t="s">
        <v>3152</v>
      </c>
      <c r="S71" t="s">
        <v>3153</v>
      </c>
      <c r="T71" t="s">
        <v>3154</v>
      </c>
      <c r="U71" s="8" t="s">
        <v>553</v>
      </c>
      <c r="V71" t="s">
        <v>2972</v>
      </c>
      <c r="W71" s="111" t="str">
        <f>HYPERLINK("mailto:"&amp; ckAwdQTable[[#This Row],[email]]&amp;"&amp;subject=Your NSF Proposal:  "&amp;ckAwdQTable[[#This Row],[prop_id]], ckAwdQTable[[#This Row],[email]])</f>
        <v>sbanerjee@cornell.edu</v>
      </c>
      <c r="X71" s="30">
        <v>43282</v>
      </c>
      <c r="Y71">
        <v>48</v>
      </c>
      <c r="AA71" s="21" t="s">
        <v>753</v>
      </c>
      <c r="AB71" s="21" t="s">
        <v>4825</v>
      </c>
      <c r="AC71"/>
      <c r="AD71" s="21" t="s">
        <v>753</v>
      </c>
      <c r="AE71" s="21" t="s">
        <v>6157</v>
      </c>
      <c r="AF71" s="13">
        <v>599070</v>
      </c>
      <c r="AG71" s="121">
        <v>0</v>
      </c>
      <c r="AH71" s="1">
        <v>599070</v>
      </c>
      <c r="AI71" s="1"/>
      <c r="AJ71" s="1">
        <v>24000</v>
      </c>
      <c r="AM71" s="21">
        <v>4</v>
      </c>
      <c r="AN71" s="21">
        <v>4</v>
      </c>
      <c r="AO71" s="21">
        <v>6</v>
      </c>
      <c r="AP71" s="21"/>
      <c r="AQ71" s="21"/>
      <c r="AR71" s="123" t="s">
        <v>2829</v>
      </c>
      <c r="AS71" s="21" t="s">
        <v>2834</v>
      </c>
      <c r="AT71" s="21" t="str">
        <f>SummarizeQuestMarks(ckAwdQTable[[#This Row],[abst_narr_txt]])</f>
        <v xml:space="preserve"> </v>
      </c>
      <c r="AU71" s="124"/>
      <c r="AV71" t="s">
        <v>3150</v>
      </c>
      <c r="AW71" t="b">
        <f>AND(ckAwdQTable[[#This Row],[ILN]]&gt;"M", SUBSTITUTE(ckAwdQTable[[#This Row],[prop_titl_txt]]," ","")&lt;&gt;SUBSTITUTE(AV70," ",""))</f>
        <v>0</v>
      </c>
      <c r="AX71" s="8" t="s">
        <v>3155</v>
      </c>
    </row>
    <row r="72" spans="2:50" ht="15" customHeight="1" x14ac:dyDescent="0.35">
      <c r="B72" s="30">
        <v>43004.53402777778</v>
      </c>
      <c r="C72" t="s">
        <v>2817</v>
      </c>
      <c r="D72" t="s">
        <v>2818</v>
      </c>
      <c r="E72" t="s">
        <v>476</v>
      </c>
      <c r="F72" t="s">
        <v>1069</v>
      </c>
      <c r="G72" s="8" t="s">
        <v>2819</v>
      </c>
      <c r="H72" s="8" t="s">
        <v>2820</v>
      </c>
      <c r="I72" s="21" t="s">
        <v>6127</v>
      </c>
      <c r="J72" t="s">
        <v>2821</v>
      </c>
      <c r="K72" t="s">
        <v>2822</v>
      </c>
      <c r="L72" s="22"/>
      <c r="M72" s="107">
        <f xml:space="preserve"> M71+(ckAwdQTable[ILN]&lt;"M")</f>
        <v>41</v>
      </c>
      <c r="N72" t="s">
        <v>2863</v>
      </c>
      <c r="O72" t="s">
        <v>1067</v>
      </c>
      <c r="P72" s="15" t="str">
        <f>HYPERLINK("https://www.ejacket.nsf.gov/ej/showProposal.do?ID="&amp;ckAwdQTable[[#This Row],[prop_id]],"eJ")</f>
        <v>eJ</v>
      </c>
      <c r="Q72" s="8" t="s">
        <v>2825</v>
      </c>
      <c r="R72" t="s">
        <v>1067</v>
      </c>
      <c r="S72" t="s">
        <v>1068</v>
      </c>
      <c r="T72" t="s">
        <v>3157</v>
      </c>
      <c r="U72" s="8" t="s">
        <v>3158</v>
      </c>
      <c r="V72" t="s">
        <v>2944</v>
      </c>
      <c r="W72" s="111" t="str">
        <f>HYPERLINK("mailto:"&amp; ckAwdQTable[[#This Row],[email]]&amp;"&amp;subject=Your NSF Proposal:  "&amp;ckAwdQTable[[#This Row],[prop_id]], ckAwdQTable[[#This Row],[email]])</f>
        <v>sudeep@colostate.edu</v>
      </c>
      <c r="X72" s="30">
        <v>43221</v>
      </c>
      <c r="Y72">
        <v>36</v>
      </c>
      <c r="AA72" s="21" t="s">
        <v>753</v>
      </c>
      <c r="AB72" s="21" t="s">
        <v>4825</v>
      </c>
      <c r="AC72"/>
      <c r="AD72" s="21" t="s">
        <v>753</v>
      </c>
      <c r="AE72" s="21" t="s">
        <v>6128</v>
      </c>
      <c r="AF72" s="13">
        <v>1200000</v>
      </c>
      <c r="AG72" s="121">
        <v>0</v>
      </c>
      <c r="AH72" s="1">
        <v>1200000</v>
      </c>
      <c r="AI72" s="1"/>
      <c r="AJ72" s="1">
        <v>98909</v>
      </c>
      <c r="AL72" s="1">
        <v>24727</v>
      </c>
      <c r="AM72" s="21">
        <v>9</v>
      </c>
      <c r="AN72" s="21">
        <v>9</v>
      </c>
      <c r="AO72" s="21">
        <v>8.82</v>
      </c>
      <c r="AP72" s="21"/>
      <c r="AQ72" s="21"/>
      <c r="AR72" s="123" t="s">
        <v>2829</v>
      </c>
      <c r="AS72" s="21" t="s">
        <v>2834</v>
      </c>
      <c r="AT72" s="21" t="str">
        <f>SummarizeQuestMarks(ckAwdQTable[[#This Row],[abst_narr_txt]])</f>
        <v xml:space="preserve"> </v>
      </c>
      <c r="AU72" s="124"/>
      <c r="AV72" t="s">
        <v>3160</v>
      </c>
      <c r="AW72" t="b">
        <f>AND(ckAwdQTable[[#This Row],[ILN]]&gt;"M", SUBSTITUTE(ckAwdQTable[[#This Row],[prop_titl_txt]]," ","")&lt;&gt;SUBSTITUTE(AV71," ",""))</f>
        <v>0</v>
      </c>
      <c r="AX72" s="8" t="s">
        <v>3161</v>
      </c>
    </row>
    <row r="73" spans="2:50" ht="15" customHeight="1" x14ac:dyDescent="0.35">
      <c r="B73" s="30">
        <v>43004.540972222225</v>
      </c>
      <c r="C73" t="s">
        <v>2868</v>
      </c>
      <c r="D73" t="s">
        <v>2869</v>
      </c>
      <c r="E73" t="s">
        <v>466</v>
      </c>
      <c r="F73" t="s">
        <v>786</v>
      </c>
      <c r="G73" s="8" t="s">
        <v>2819</v>
      </c>
      <c r="H73" s="8" t="s">
        <v>2820</v>
      </c>
      <c r="I73" s="21" t="s">
        <v>6127</v>
      </c>
      <c r="J73" t="s">
        <v>2821</v>
      </c>
      <c r="K73" t="s">
        <v>2883</v>
      </c>
      <c r="L73" s="22"/>
      <c r="M73" s="107">
        <f xml:space="preserve"> M72+(ckAwdQTable[ILN]&lt;"M")</f>
        <v>42</v>
      </c>
      <c r="N73" t="s">
        <v>2824</v>
      </c>
      <c r="O73" t="s">
        <v>1087</v>
      </c>
      <c r="P73" s="15" t="str">
        <f>HYPERLINK("https://www.ejacket.nsf.gov/ej/showProposal.do?ID="&amp;ckAwdQTable[[#This Row],[prop_id]],"eJ")</f>
        <v>eJ</v>
      </c>
      <c r="Q73" s="8" t="s">
        <v>2871</v>
      </c>
      <c r="R73" t="s">
        <v>1087</v>
      </c>
      <c r="S73" t="s">
        <v>925</v>
      </c>
      <c r="T73" t="s">
        <v>3163</v>
      </c>
      <c r="U73" s="8" t="s">
        <v>3164</v>
      </c>
      <c r="V73" t="s">
        <v>3162</v>
      </c>
      <c r="W73" s="111" t="str">
        <f>HYPERLINK("mailto:"&amp; ckAwdQTable[[#This Row],[email]]&amp;"&amp;subject=Your NSF Proposal:  "&amp;ckAwdQTable[[#This Row],[prop_id]], ckAwdQTable[[#This Row],[email]])</f>
        <v>psyu@cs.uic.edu</v>
      </c>
      <c r="X73" s="30">
        <v>43313</v>
      </c>
      <c r="Y73">
        <v>48</v>
      </c>
      <c r="AA73" s="21" t="s">
        <v>753</v>
      </c>
      <c r="AB73" s="21" t="s">
        <v>4825</v>
      </c>
      <c r="AC73"/>
      <c r="AD73" s="21" t="s">
        <v>753</v>
      </c>
      <c r="AE73" s="21" t="s">
        <v>6128</v>
      </c>
      <c r="AF73" s="13">
        <v>650000</v>
      </c>
      <c r="AG73" s="121">
        <v>0</v>
      </c>
      <c r="AH73" s="1">
        <v>650000</v>
      </c>
      <c r="AI73" s="1"/>
      <c r="AJ73" s="1">
        <v>12000</v>
      </c>
      <c r="AM73" s="21">
        <v>8</v>
      </c>
      <c r="AN73" s="21">
        <v>4</v>
      </c>
      <c r="AO73" s="21">
        <v>4</v>
      </c>
      <c r="AP73" s="21"/>
      <c r="AQ73" s="21"/>
      <c r="AR73" s="123" t="s">
        <v>2881</v>
      </c>
      <c r="AS73" s="21" t="s">
        <v>2834</v>
      </c>
      <c r="AT73" s="21" t="str">
        <f>SummarizeQuestMarks(ckAwdQTable[[#This Row],[abst_narr_txt]])</f>
        <v xml:space="preserve"> </v>
      </c>
      <c r="AU73" s="124"/>
      <c r="AV73" t="s">
        <v>3165</v>
      </c>
      <c r="AW73" t="b">
        <f>AND(ckAwdQTable[[#This Row],[ILN]]&gt;"M", SUBSTITUTE(ckAwdQTable[[#This Row],[prop_titl_txt]]," ","")&lt;&gt;SUBSTITUTE(AV72," ",""))</f>
        <v>0</v>
      </c>
      <c r="AX73" s="8" t="s">
        <v>3166</v>
      </c>
    </row>
    <row r="74" spans="2:50" ht="15" customHeight="1" x14ac:dyDescent="0.35">
      <c r="B74" s="30">
        <v>43004.627083333333</v>
      </c>
      <c r="C74" t="s">
        <v>2868</v>
      </c>
      <c r="D74" t="s">
        <v>2869</v>
      </c>
      <c r="E74" t="s">
        <v>466</v>
      </c>
      <c r="F74" t="s">
        <v>786</v>
      </c>
      <c r="G74" s="8" t="s">
        <v>2819</v>
      </c>
      <c r="H74" s="8" t="s">
        <v>2820</v>
      </c>
      <c r="I74" s="21" t="s">
        <v>6127</v>
      </c>
      <c r="J74" t="s">
        <v>2821</v>
      </c>
      <c r="K74" t="s">
        <v>2883</v>
      </c>
      <c r="L74" s="22"/>
      <c r="M74" s="107">
        <f xml:space="preserve"> M73+(ckAwdQTable[ILN]&lt;"M")</f>
        <v>42</v>
      </c>
      <c r="N74" t="s">
        <v>2834</v>
      </c>
      <c r="O74" t="s">
        <v>1087</v>
      </c>
      <c r="P74" s="15" t="str">
        <f>HYPERLINK("https://www.ejacket.nsf.gov/ej/showProposal.do?ID="&amp;ckAwdQTable[[#This Row],[prop_id]],"eJ")</f>
        <v>eJ</v>
      </c>
      <c r="Q74" s="8" t="s">
        <v>2871</v>
      </c>
      <c r="R74" t="s">
        <v>3168</v>
      </c>
      <c r="S74" t="s">
        <v>1026</v>
      </c>
      <c r="T74" t="s">
        <v>3169</v>
      </c>
      <c r="U74" s="8" t="s">
        <v>3170</v>
      </c>
      <c r="V74" t="s">
        <v>3167</v>
      </c>
      <c r="W74" s="111" t="str">
        <f>HYPERLINK("mailto:"&amp; ckAwdQTable[[#This Row],[email]]&amp;"&amp;subject=Your NSF Proposal:  "&amp;ckAwdQTable[[#This Row],[prop_id]], ckAwdQTable[[#This Row],[email]])</f>
        <v>jzhang@cs.fsu.edu</v>
      </c>
      <c r="X74" s="30">
        <v>43313</v>
      </c>
      <c r="Y74">
        <v>48</v>
      </c>
      <c r="AA74" s="21" t="s">
        <v>753</v>
      </c>
      <c r="AB74" s="21" t="s">
        <v>4825</v>
      </c>
      <c r="AC74"/>
      <c r="AD74" s="21" t="s">
        <v>753</v>
      </c>
      <c r="AE74" s="21" t="s">
        <v>6128</v>
      </c>
      <c r="AF74" s="13">
        <v>550000</v>
      </c>
      <c r="AG74" s="121">
        <v>0</v>
      </c>
      <c r="AH74" s="1">
        <v>550000</v>
      </c>
      <c r="AI74" s="1"/>
      <c r="AJ74" s="1">
        <v>11435</v>
      </c>
      <c r="AM74" s="21">
        <v>8</v>
      </c>
      <c r="AN74" s="21">
        <v>4</v>
      </c>
      <c r="AO74" s="21">
        <v>4</v>
      </c>
      <c r="AP74" s="21"/>
      <c r="AQ74" s="21"/>
      <c r="AR74" s="123" t="s">
        <v>2881</v>
      </c>
      <c r="AS74" s="21" t="s">
        <v>2834</v>
      </c>
      <c r="AT74" s="21" t="str">
        <f>SummarizeQuestMarks(ckAwdQTable[[#This Row],[abst_narr_txt]])</f>
        <v xml:space="preserve"> </v>
      </c>
      <c r="AU74" s="124"/>
      <c r="AV74" t="s">
        <v>3165</v>
      </c>
      <c r="AW74" t="b">
        <f>AND(ckAwdQTable[[#This Row],[ILN]]&gt;"M", SUBSTITUTE(ckAwdQTable[[#This Row],[prop_titl_txt]]," ","")&lt;&gt;SUBSTITUTE(AV73," ",""))</f>
        <v>0</v>
      </c>
      <c r="AX74" s="8" t="s">
        <v>3171</v>
      </c>
    </row>
    <row r="75" spans="2:50" ht="15" customHeight="1" x14ac:dyDescent="0.35">
      <c r="B75" s="30">
        <v>43004.557638888888</v>
      </c>
      <c r="C75" t="s">
        <v>2868</v>
      </c>
      <c r="D75" t="s">
        <v>2869</v>
      </c>
      <c r="E75" t="s">
        <v>468</v>
      </c>
      <c r="F75" t="s">
        <v>1185</v>
      </c>
      <c r="G75" s="8" t="s">
        <v>2819</v>
      </c>
      <c r="H75" s="8" t="s">
        <v>2820</v>
      </c>
      <c r="I75" s="21" t="s">
        <v>6127</v>
      </c>
      <c r="J75" t="s">
        <v>2821</v>
      </c>
      <c r="K75" t="s">
        <v>2911</v>
      </c>
      <c r="L75" s="22"/>
      <c r="M75" s="107">
        <f xml:space="preserve"> M74+(ckAwdQTable[ILN]&lt;"M")</f>
        <v>43</v>
      </c>
      <c r="N75" t="s">
        <v>2863</v>
      </c>
      <c r="O75" t="s">
        <v>3172</v>
      </c>
      <c r="P75" s="15" t="str">
        <f>HYPERLINK("https://www.ejacket.nsf.gov/ej/showProposal.do?ID="&amp;ckAwdQTable[[#This Row],[prop_id]],"eJ")</f>
        <v>eJ</v>
      </c>
      <c r="Q75" s="8" t="s">
        <v>2871</v>
      </c>
      <c r="R75" t="s">
        <v>3172</v>
      </c>
      <c r="S75" t="s">
        <v>3173</v>
      </c>
      <c r="T75" t="s">
        <v>3174</v>
      </c>
      <c r="U75" s="8" t="s">
        <v>2926</v>
      </c>
      <c r="V75" t="s">
        <v>2922</v>
      </c>
      <c r="W75" s="111" t="str">
        <f>HYPERLINK("mailto:"&amp; ckAwdQTable[[#This Row],[email]]&amp;"&amp;subject=Your NSF Proposal:  "&amp;ckAwdQTable[[#This Row],[prop_id]], ckAwdQTable[[#This Row],[email]])</f>
        <v>elm@umd.edu</v>
      </c>
      <c r="X75" s="30">
        <v>43249</v>
      </c>
      <c r="Y75">
        <v>48</v>
      </c>
      <c r="Z75" t="s">
        <v>6131</v>
      </c>
      <c r="AA75" s="21" t="s">
        <v>6158</v>
      </c>
      <c r="AB75" s="21" t="s">
        <v>4825</v>
      </c>
      <c r="AC75"/>
      <c r="AD75" s="21" t="s">
        <v>753</v>
      </c>
      <c r="AE75" s="21" t="s">
        <v>6128</v>
      </c>
      <c r="AF75" s="13">
        <v>959555</v>
      </c>
      <c r="AG75" s="121">
        <v>0</v>
      </c>
      <c r="AH75" s="1">
        <v>959555</v>
      </c>
      <c r="AI75" s="1"/>
      <c r="AJ75" s="1">
        <v>12000</v>
      </c>
      <c r="AL75" s="1">
        <v>30000</v>
      </c>
      <c r="AM75" s="21">
        <v>12</v>
      </c>
      <c r="AN75" s="21">
        <v>6</v>
      </c>
      <c r="AO75" s="21">
        <v>9</v>
      </c>
      <c r="AP75" s="21"/>
      <c r="AQ75" s="21"/>
      <c r="AR75" s="123" t="s">
        <v>2881</v>
      </c>
      <c r="AS75" s="21" t="s">
        <v>2834</v>
      </c>
      <c r="AT75" s="21" t="str">
        <f>SummarizeQuestMarks(ckAwdQTable[[#This Row],[abst_narr_txt]])</f>
        <v xml:space="preserve"> </v>
      </c>
      <c r="AU75" s="124"/>
      <c r="AV75" t="s">
        <v>3175</v>
      </c>
      <c r="AW75" t="b">
        <f>AND(ckAwdQTable[[#This Row],[ILN]]&gt;"M", SUBSTITUTE(ckAwdQTable[[#This Row],[prop_titl_txt]]," ","")&lt;&gt;SUBSTITUTE(AV74," ",""))</f>
        <v>0</v>
      </c>
      <c r="AX75" s="8" t="s">
        <v>3176</v>
      </c>
    </row>
    <row r="76" spans="2:50" ht="15" customHeight="1" x14ac:dyDescent="0.35">
      <c r="B76" s="30">
        <v>43004.577777777777</v>
      </c>
      <c r="C76" t="s">
        <v>2868</v>
      </c>
      <c r="D76" t="s">
        <v>2869</v>
      </c>
      <c r="E76" t="s">
        <v>466</v>
      </c>
      <c r="F76" t="s">
        <v>931</v>
      </c>
      <c r="G76" s="8" t="s">
        <v>2819</v>
      </c>
      <c r="H76" s="8" t="s">
        <v>2820</v>
      </c>
      <c r="I76" s="21" t="s">
        <v>6127</v>
      </c>
      <c r="J76" t="s">
        <v>2821</v>
      </c>
      <c r="K76" t="s">
        <v>2883</v>
      </c>
      <c r="L76" s="22"/>
      <c r="M76" s="107">
        <f xml:space="preserve"> M75+(ckAwdQTable[ILN]&lt;"M")</f>
        <v>44</v>
      </c>
      <c r="N76" t="s">
        <v>2863</v>
      </c>
      <c r="O76" t="s">
        <v>1089</v>
      </c>
      <c r="P76" s="15" t="str">
        <f>HYPERLINK("https://www.ejacket.nsf.gov/ej/showProposal.do?ID="&amp;ckAwdQTable[[#This Row],[prop_id]],"eJ")</f>
        <v>eJ</v>
      </c>
      <c r="Q76" s="8" t="s">
        <v>2871</v>
      </c>
      <c r="R76" t="s">
        <v>1089</v>
      </c>
      <c r="S76" t="s">
        <v>1090</v>
      </c>
      <c r="T76" t="s">
        <v>3177</v>
      </c>
      <c r="U76" s="8" t="s">
        <v>689</v>
      </c>
      <c r="V76" t="s">
        <v>2833</v>
      </c>
      <c r="W76" s="111" t="str">
        <f>HYPERLINK("mailto:"&amp; ckAwdQTable[[#This Row],[email]]&amp;"&amp;subject=Your NSF Proposal:  "&amp;ckAwdQTable[[#This Row],[prop_id]], ckAwdQTable[[#This Row],[email]])</f>
        <v>zives@cis.upenn.edu</v>
      </c>
      <c r="X76" s="30">
        <v>43344</v>
      </c>
      <c r="Y76">
        <v>48</v>
      </c>
      <c r="AA76" s="21" t="s">
        <v>753</v>
      </c>
      <c r="AB76" s="21" t="s">
        <v>4825</v>
      </c>
      <c r="AC76"/>
      <c r="AD76" s="21" t="s">
        <v>753</v>
      </c>
      <c r="AE76" s="21" t="s">
        <v>6159</v>
      </c>
      <c r="AF76" s="13">
        <v>1200000</v>
      </c>
      <c r="AG76" s="121">
        <v>0</v>
      </c>
      <c r="AH76" s="1">
        <v>1200000</v>
      </c>
      <c r="AI76" s="1"/>
      <c r="AJ76" s="1">
        <v>18000</v>
      </c>
      <c r="AM76" s="21">
        <v>8</v>
      </c>
      <c r="AN76" s="21">
        <v>12</v>
      </c>
      <c r="AO76" s="21">
        <v>10.8</v>
      </c>
      <c r="AP76" s="21"/>
      <c r="AQ76" s="21"/>
      <c r="AR76" s="123" t="s">
        <v>2881</v>
      </c>
      <c r="AS76" s="21" t="s">
        <v>2834</v>
      </c>
      <c r="AT76" s="21" t="str">
        <f>SummarizeQuestMarks(ckAwdQTable[[#This Row],[abst_narr_txt]])</f>
        <v xml:space="preserve"> </v>
      </c>
      <c r="AU76" s="124"/>
      <c r="AV76" t="s">
        <v>3178</v>
      </c>
      <c r="AW76" t="b">
        <f>AND(ckAwdQTable[[#This Row],[ILN]]&gt;"M", SUBSTITUTE(ckAwdQTable[[#This Row],[prop_titl_txt]]," ","")&lt;&gt;SUBSTITUTE(AV75," ",""))</f>
        <v>0</v>
      </c>
      <c r="AX76" s="8" t="s">
        <v>3179</v>
      </c>
    </row>
    <row r="77" spans="2:50" ht="15" customHeight="1" x14ac:dyDescent="0.35">
      <c r="B77" s="30">
        <v>43004.587500000001</v>
      </c>
      <c r="C77" t="s">
        <v>2868</v>
      </c>
      <c r="D77" t="s">
        <v>2869</v>
      </c>
      <c r="E77" t="s">
        <v>468</v>
      </c>
      <c r="F77" t="s">
        <v>807</v>
      </c>
      <c r="G77" s="8" t="s">
        <v>2819</v>
      </c>
      <c r="H77" s="8" t="s">
        <v>2820</v>
      </c>
      <c r="I77" s="21" t="s">
        <v>6127</v>
      </c>
      <c r="J77" t="s">
        <v>2821</v>
      </c>
      <c r="K77" t="s">
        <v>2911</v>
      </c>
      <c r="L77" s="22"/>
      <c r="M77" s="107">
        <f xml:space="preserve"> M76+(ckAwdQTable[ILN]&lt;"M")</f>
        <v>45</v>
      </c>
      <c r="N77" t="s">
        <v>2863</v>
      </c>
      <c r="O77" t="s">
        <v>3180</v>
      </c>
      <c r="P77" s="15" t="str">
        <f>HYPERLINK("https://www.ejacket.nsf.gov/ej/showProposal.do?ID="&amp;ckAwdQTable[[#This Row],[prop_id]],"eJ")</f>
        <v>eJ</v>
      </c>
      <c r="Q77" s="8" t="s">
        <v>2871</v>
      </c>
      <c r="R77" t="s">
        <v>3180</v>
      </c>
      <c r="S77" t="s">
        <v>3181</v>
      </c>
      <c r="T77" t="s">
        <v>3182</v>
      </c>
      <c r="U77" s="8" t="s">
        <v>2848</v>
      </c>
      <c r="V77" t="s">
        <v>2845</v>
      </c>
      <c r="W77" s="111" t="str">
        <f>HYPERLINK("mailto:"&amp; ckAwdQTable[[#This Row],[email]]&amp;"&amp;subject=Your NSF Proposal:  "&amp;ckAwdQTable[[#This Row],[prop_id]], ckAwdQTable[[#This Row],[email]])</f>
        <v>cplee@uw.edu</v>
      </c>
      <c r="X77" s="30">
        <v>43344</v>
      </c>
      <c r="Y77">
        <v>36</v>
      </c>
      <c r="AA77" s="21" t="s">
        <v>753</v>
      </c>
      <c r="AB77" s="21" t="s">
        <v>4825</v>
      </c>
      <c r="AC77"/>
      <c r="AD77" s="21" t="s">
        <v>753</v>
      </c>
      <c r="AF77" s="13">
        <v>613304</v>
      </c>
      <c r="AG77" s="121">
        <v>0</v>
      </c>
      <c r="AH77" s="1">
        <v>613304</v>
      </c>
      <c r="AI77" s="1"/>
      <c r="AJ77" s="1"/>
      <c r="AM77" s="21">
        <v>3</v>
      </c>
      <c r="AN77" s="21">
        <v>6</v>
      </c>
      <c r="AO77" s="21">
        <v>6</v>
      </c>
      <c r="AP77" s="21">
        <v>3</v>
      </c>
      <c r="AQ77" s="21"/>
      <c r="AR77" s="123" t="s">
        <v>2881</v>
      </c>
      <c r="AS77" s="21" t="s">
        <v>2834</v>
      </c>
      <c r="AT77" s="21" t="str">
        <f>SummarizeQuestMarks(ckAwdQTable[[#This Row],[abst_narr_txt]])</f>
        <v xml:space="preserve"> </v>
      </c>
      <c r="AU77" s="124"/>
      <c r="AV77" t="s">
        <v>3183</v>
      </c>
      <c r="AW77" t="b">
        <f>AND(ckAwdQTable[[#This Row],[ILN]]&gt;"M", SUBSTITUTE(ckAwdQTable[[#This Row],[prop_titl_txt]]," ","")&lt;&gt;SUBSTITUTE(AV76," ",""))</f>
        <v>0</v>
      </c>
      <c r="AX77" s="8" t="s">
        <v>3184</v>
      </c>
    </row>
    <row r="78" spans="2:50" ht="15" customHeight="1" x14ac:dyDescent="0.35">
      <c r="B78" s="30">
        <v>43004.593055555553</v>
      </c>
      <c r="C78" t="s">
        <v>2868</v>
      </c>
      <c r="D78" t="s">
        <v>2869</v>
      </c>
      <c r="E78" t="s">
        <v>470</v>
      </c>
      <c r="F78" t="s">
        <v>1094</v>
      </c>
      <c r="G78" s="8" t="s">
        <v>2819</v>
      </c>
      <c r="H78" s="8" t="s">
        <v>2820</v>
      </c>
      <c r="I78" s="21" t="s">
        <v>6127</v>
      </c>
      <c r="J78" t="s">
        <v>2821</v>
      </c>
      <c r="K78" t="s">
        <v>2902</v>
      </c>
      <c r="L78" s="22"/>
      <c r="M78" s="107">
        <f xml:space="preserve"> M77+(ckAwdQTable[ILN]&lt;"M")</f>
        <v>46</v>
      </c>
      <c r="N78" t="s">
        <v>2863</v>
      </c>
      <c r="O78" t="s">
        <v>1092</v>
      </c>
      <c r="P78" s="15" t="str">
        <f>HYPERLINK("https://www.ejacket.nsf.gov/ej/showProposal.do?ID="&amp;ckAwdQTable[[#This Row],[prop_id]],"eJ")</f>
        <v>eJ</v>
      </c>
      <c r="Q78" s="8" t="s">
        <v>2871</v>
      </c>
      <c r="R78" t="s">
        <v>1092</v>
      </c>
      <c r="S78" t="s">
        <v>1093</v>
      </c>
      <c r="T78" t="s">
        <v>3185</v>
      </c>
      <c r="U78" s="8" t="s">
        <v>641</v>
      </c>
      <c r="V78" t="s">
        <v>2851</v>
      </c>
      <c r="W78" s="111" t="str">
        <f>HYPERLINK("mailto:"&amp; ckAwdQTable[[#This Row],[email]]&amp;"&amp;subject=Your NSF Proposal:  "&amp;ckAwdQTable[[#This Row],[prop_id]], ckAwdQTable[[#This Row],[email]])</f>
        <v>schwager@stanford.edu</v>
      </c>
      <c r="X78" s="30">
        <v>43191</v>
      </c>
      <c r="Y78">
        <v>48</v>
      </c>
      <c r="AA78" s="21" t="s">
        <v>753</v>
      </c>
      <c r="AB78" s="21" t="s">
        <v>4825</v>
      </c>
      <c r="AC78"/>
      <c r="AD78" s="21" t="s">
        <v>753</v>
      </c>
      <c r="AF78" s="13">
        <v>1029780</v>
      </c>
      <c r="AG78" s="121">
        <v>0</v>
      </c>
      <c r="AH78" s="1">
        <v>1029780</v>
      </c>
      <c r="AI78" s="1"/>
      <c r="AJ78" s="1"/>
      <c r="AM78" s="21">
        <v>8</v>
      </c>
      <c r="AN78" s="21">
        <v>4</v>
      </c>
      <c r="AO78" s="21">
        <v>2</v>
      </c>
      <c r="AP78" s="21">
        <v>1.8</v>
      </c>
      <c r="AQ78" s="21"/>
      <c r="AR78" s="123" t="s">
        <v>2829</v>
      </c>
      <c r="AS78" s="21" t="s">
        <v>2834</v>
      </c>
      <c r="AT78" s="21" t="str">
        <f>SummarizeQuestMarks(ckAwdQTable[[#This Row],[abst_narr_txt]])</f>
        <v xml:space="preserve"> </v>
      </c>
      <c r="AU78" s="124"/>
      <c r="AV78" t="s">
        <v>3186</v>
      </c>
      <c r="AW78" t="b">
        <f>AND(ckAwdQTable[[#This Row],[ILN]]&gt;"M", SUBSTITUTE(ckAwdQTable[[#This Row],[prop_titl_txt]]," ","")&lt;&gt;SUBSTITUTE(AV77," ",""))</f>
        <v>0</v>
      </c>
      <c r="AX78" s="8" t="s">
        <v>3187</v>
      </c>
    </row>
    <row r="79" spans="2:50" ht="15" customHeight="1" x14ac:dyDescent="0.35">
      <c r="B79" s="30">
        <v>43004.595833333333</v>
      </c>
      <c r="C79" t="s">
        <v>2868</v>
      </c>
      <c r="D79" t="s">
        <v>2869</v>
      </c>
      <c r="E79" t="s">
        <v>468</v>
      </c>
      <c r="F79" t="s">
        <v>800</v>
      </c>
      <c r="G79" s="8" t="s">
        <v>2819</v>
      </c>
      <c r="H79" s="8" t="s">
        <v>2820</v>
      </c>
      <c r="I79" s="21" t="s">
        <v>6127</v>
      </c>
      <c r="J79" t="s">
        <v>2821</v>
      </c>
      <c r="K79" t="s">
        <v>2911</v>
      </c>
      <c r="L79" s="22"/>
      <c r="M79" s="107">
        <f xml:space="preserve"> M78+(ckAwdQTable[ILN]&lt;"M")</f>
        <v>47</v>
      </c>
      <c r="N79" t="s">
        <v>2824</v>
      </c>
      <c r="O79" t="s">
        <v>1096</v>
      </c>
      <c r="P79" s="15" t="str">
        <f>HYPERLINK("https://www.ejacket.nsf.gov/ej/showProposal.do?ID="&amp;ckAwdQTable[[#This Row],[prop_id]],"eJ")</f>
        <v>eJ</v>
      </c>
      <c r="Q79" s="8" t="s">
        <v>2871</v>
      </c>
      <c r="R79" t="s">
        <v>1096</v>
      </c>
      <c r="S79" t="s">
        <v>1097</v>
      </c>
      <c r="T79" t="s">
        <v>3188</v>
      </c>
      <c r="U79" s="8" t="s">
        <v>542</v>
      </c>
      <c r="V79" t="s">
        <v>2833</v>
      </c>
      <c r="W79" s="111" t="str">
        <f>HYPERLINK("mailto:"&amp; ckAwdQTable[[#This Row],[email]]&amp;"&amp;subject=Your NSF Proposal:  "&amp;ckAwdQTable[[#This Row],[prop_id]], ckAwdQTable[[#This Row],[email]])</f>
        <v>hadmoni@andrew.cmu.edu</v>
      </c>
      <c r="X79" s="30">
        <v>43282</v>
      </c>
      <c r="Y79">
        <v>48</v>
      </c>
      <c r="Z79" t="s">
        <v>6131</v>
      </c>
      <c r="AA79" s="21" t="s">
        <v>6160</v>
      </c>
      <c r="AB79" s="21" t="s">
        <v>4825</v>
      </c>
      <c r="AC79"/>
      <c r="AD79" s="21" t="s">
        <v>753</v>
      </c>
      <c r="AF79" s="13">
        <v>599616</v>
      </c>
      <c r="AG79" s="121">
        <v>0</v>
      </c>
      <c r="AH79" s="1">
        <v>599616</v>
      </c>
      <c r="AI79" s="1"/>
      <c r="AJ79" s="1"/>
      <c r="AM79" s="21">
        <v>4</v>
      </c>
      <c r="AN79" s="21">
        <v>4</v>
      </c>
      <c r="AO79" s="21">
        <v>4</v>
      </c>
      <c r="AP79" s="21"/>
      <c r="AQ79" s="21"/>
      <c r="AR79" s="123" t="s">
        <v>2829</v>
      </c>
      <c r="AS79" s="21" t="s">
        <v>2834</v>
      </c>
      <c r="AT79" s="21" t="str">
        <f>SummarizeQuestMarks(ckAwdQTable[[#This Row],[abst_narr_txt]])</f>
        <v xml:space="preserve"> </v>
      </c>
      <c r="AU79" s="124"/>
      <c r="AV79" t="s">
        <v>3189</v>
      </c>
      <c r="AW79" t="b">
        <f>AND(ckAwdQTable[[#This Row],[ILN]]&gt;"M", SUBSTITUTE(ckAwdQTable[[#This Row],[prop_titl_txt]]," ","")&lt;&gt;SUBSTITUTE(AV78," ",""))</f>
        <v>0</v>
      </c>
      <c r="AX79" s="8" t="s">
        <v>3190</v>
      </c>
    </row>
    <row r="80" spans="2:50" ht="15" customHeight="1" x14ac:dyDescent="0.35">
      <c r="B80" s="30">
        <v>43003.663888888892</v>
      </c>
      <c r="C80" t="s">
        <v>2868</v>
      </c>
      <c r="D80" t="s">
        <v>2869</v>
      </c>
      <c r="E80" t="s">
        <v>468</v>
      </c>
      <c r="F80" t="s">
        <v>800</v>
      </c>
      <c r="G80" s="8" t="s">
        <v>2819</v>
      </c>
      <c r="H80" s="8" t="s">
        <v>2820</v>
      </c>
      <c r="I80" s="21" t="s">
        <v>6127</v>
      </c>
      <c r="J80" t="s">
        <v>2821</v>
      </c>
      <c r="K80" t="s">
        <v>2911</v>
      </c>
      <c r="L80" s="22"/>
      <c r="M80" s="107">
        <f xml:space="preserve"> M79+(ckAwdQTable[ILN]&lt;"M")</f>
        <v>47</v>
      </c>
      <c r="N80" t="s">
        <v>2834</v>
      </c>
      <c r="O80" t="s">
        <v>1096</v>
      </c>
      <c r="P80" s="15" t="str">
        <f>HYPERLINK("https://www.ejacket.nsf.gov/ej/showProposal.do?ID="&amp;ckAwdQTable[[#This Row],[prop_id]],"eJ")</f>
        <v>eJ</v>
      </c>
      <c r="Q80" s="8" t="s">
        <v>2871</v>
      </c>
      <c r="R80" t="s">
        <v>3191</v>
      </c>
      <c r="S80" t="s">
        <v>3192</v>
      </c>
      <c r="T80" t="s">
        <v>3154</v>
      </c>
      <c r="U80" s="8" t="s">
        <v>2848</v>
      </c>
      <c r="V80" t="s">
        <v>2845</v>
      </c>
      <c r="W80" s="111" t="str">
        <f>HYPERLINK("mailto:"&amp; ckAwdQTable[[#This Row],[email]]&amp;"&amp;subject=Your NSF Proposal:  "&amp;ckAwdQTable[[#This Row],[prop_id]], ckAwdQTable[[#This Row],[email]])</f>
        <v>siddh@cs.cmu.edu</v>
      </c>
      <c r="X80" s="30">
        <v>43282</v>
      </c>
      <c r="Y80">
        <v>48</v>
      </c>
      <c r="Z80" t="s">
        <v>6131</v>
      </c>
      <c r="AA80" s="21" t="s">
        <v>753</v>
      </c>
      <c r="AB80" s="21" t="s">
        <v>6136</v>
      </c>
      <c r="AC80"/>
      <c r="AD80" s="21" t="s">
        <v>753</v>
      </c>
      <c r="AF80" s="13">
        <v>599207</v>
      </c>
      <c r="AG80" s="121">
        <v>0</v>
      </c>
      <c r="AH80" s="1">
        <v>599207</v>
      </c>
      <c r="AI80" s="1"/>
      <c r="AJ80" s="1"/>
      <c r="AM80" s="21">
        <v>4</v>
      </c>
      <c r="AN80" s="21">
        <v>4</v>
      </c>
      <c r="AO80" s="21">
        <v>4</v>
      </c>
      <c r="AP80" s="21"/>
      <c r="AQ80" s="21"/>
      <c r="AR80" s="123" t="s">
        <v>2829</v>
      </c>
      <c r="AS80" s="21" t="s">
        <v>2834</v>
      </c>
      <c r="AT80" s="21" t="str">
        <f>SummarizeQuestMarks(ckAwdQTable[[#This Row],[abst_narr_txt]])</f>
        <v xml:space="preserve"> </v>
      </c>
      <c r="AU80" s="124"/>
      <c r="AV80" t="s">
        <v>3189</v>
      </c>
      <c r="AW80" t="b">
        <f>AND(ckAwdQTable[[#This Row],[ILN]]&gt;"M", SUBSTITUTE(ckAwdQTable[[#This Row],[prop_titl_txt]]," ","")&lt;&gt;SUBSTITUTE(AV79," ",""))</f>
        <v>0</v>
      </c>
      <c r="AX80" s="8" t="s">
        <v>3193</v>
      </c>
    </row>
    <row r="81" spans="2:50" ht="15" customHeight="1" x14ac:dyDescent="0.35">
      <c r="B81" s="30">
        <v>43004.611805555556</v>
      </c>
      <c r="C81" t="s">
        <v>2868</v>
      </c>
      <c r="D81" t="s">
        <v>2869</v>
      </c>
      <c r="E81" t="s">
        <v>468</v>
      </c>
      <c r="F81" t="s">
        <v>800</v>
      </c>
      <c r="G81" s="8" t="s">
        <v>2819</v>
      </c>
      <c r="H81" s="8" t="s">
        <v>2820</v>
      </c>
      <c r="I81" s="21" t="s">
        <v>6127</v>
      </c>
      <c r="J81" t="s">
        <v>2821</v>
      </c>
      <c r="K81" t="s">
        <v>2911</v>
      </c>
      <c r="L81" s="22"/>
      <c r="M81" s="107">
        <f xml:space="preserve"> M80+(ckAwdQTable[ILN]&lt;"M")</f>
        <v>48</v>
      </c>
      <c r="N81" t="s">
        <v>2824</v>
      </c>
      <c r="O81" t="s">
        <v>1099</v>
      </c>
      <c r="P81" s="15" t="str">
        <f>HYPERLINK("https://www.ejacket.nsf.gov/ej/showProposal.do?ID="&amp;ckAwdQTable[[#This Row],[prop_id]],"eJ")</f>
        <v>eJ</v>
      </c>
      <c r="Q81" s="8" t="s">
        <v>2871</v>
      </c>
      <c r="R81" t="s">
        <v>1099</v>
      </c>
      <c r="S81" t="s">
        <v>1100</v>
      </c>
      <c r="T81" t="s">
        <v>3194</v>
      </c>
      <c r="U81" s="8" t="s">
        <v>2960</v>
      </c>
      <c r="V81" t="s">
        <v>2856</v>
      </c>
      <c r="W81" s="111" t="str">
        <f>HYPERLINK("mailto:"&amp; ckAwdQTable[[#This Row],[email]]&amp;"&amp;subject=Your NSF Proposal:  "&amp;ckAwdQTable[[#This Row],[prop_id]], ckAwdQTable[[#This Row],[email]])</f>
        <v>phpathak@gmu.edu</v>
      </c>
      <c r="X81" s="30">
        <v>43313</v>
      </c>
      <c r="Y81">
        <v>36</v>
      </c>
      <c r="Z81" t="s">
        <v>6131</v>
      </c>
      <c r="AA81" s="21" t="s">
        <v>6161</v>
      </c>
      <c r="AB81" s="21" t="s">
        <v>4825</v>
      </c>
      <c r="AC81"/>
      <c r="AD81" s="21" t="s">
        <v>753</v>
      </c>
      <c r="AE81" s="21" t="s">
        <v>6128</v>
      </c>
      <c r="AF81" s="13">
        <v>768845</v>
      </c>
      <c r="AG81" s="121">
        <v>0</v>
      </c>
      <c r="AH81" s="1">
        <v>768845</v>
      </c>
      <c r="AI81" s="1"/>
      <c r="AJ81" s="1">
        <v>18000</v>
      </c>
      <c r="AM81" s="21">
        <v>9</v>
      </c>
      <c r="AN81" s="21">
        <v>6</v>
      </c>
      <c r="AO81" s="21">
        <v>5.25</v>
      </c>
      <c r="AP81" s="21"/>
      <c r="AQ81" s="21"/>
      <c r="AR81" s="123" t="s">
        <v>2829</v>
      </c>
      <c r="AS81" s="21" t="s">
        <v>2834</v>
      </c>
      <c r="AT81" s="21" t="str">
        <f>SummarizeQuestMarks(ckAwdQTable[[#This Row],[abst_narr_txt]])</f>
        <v xml:space="preserve"> </v>
      </c>
      <c r="AU81" s="124"/>
      <c r="AV81" t="s">
        <v>3195</v>
      </c>
      <c r="AW81" t="b">
        <f>AND(ckAwdQTable[[#This Row],[ILN]]&gt;"M", SUBSTITUTE(ckAwdQTable[[#This Row],[prop_titl_txt]]," ","")&lt;&gt;SUBSTITUTE(AV80," ",""))</f>
        <v>0</v>
      </c>
      <c r="AX81" s="8" t="s">
        <v>3196</v>
      </c>
    </row>
    <row r="82" spans="2:50" ht="15" customHeight="1" x14ac:dyDescent="0.35">
      <c r="B82" s="30">
        <v>43004.704861111109</v>
      </c>
      <c r="C82" t="s">
        <v>2868</v>
      </c>
      <c r="D82" t="s">
        <v>2869</v>
      </c>
      <c r="E82" t="s">
        <v>468</v>
      </c>
      <c r="F82" t="s">
        <v>800</v>
      </c>
      <c r="G82" s="8" t="s">
        <v>2819</v>
      </c>
      <c r="H82" s="8" t="s">
        <v>2820</v>
      </c>
      <c r="I82" s="21" t="s">
        <v>6127</v>
      </c>
      <c r="J82" t="s">
        <v>2821</v>
      </c>
      <c r="K82" t="s">
        <v>2911</v>
      </c>
      <c r="L82" s="22"/>
      <c r="M82" s="107">
        <f xml:space="preserve"> M81+(ckAwdQTable[ILN]&lt;"M")</f>
        <v>48</v>
      </c>
      <c r="N82" t="s">
        <v>2834</v>
      </c>
      <c r="O82" t="s">
        <v>1099</v>
      </c>
      <c r="P82" s="15" t="str">
        <f>HYPERLINK("https://www.ejacket.nsf.gov/ej/showProposal.do?ID="&amp;ckAwdQTable[[#This Row],[prop_id]],"eJ")</f>
        <v>eJ</v>
      </c>
      <c r="Q82" s="8" t="s">
        <v>2871</v>
      </c>
      <c r="R82" t="s">
        <v>3197</v>
      </c>
      <c r="S82" t="s">
        <v>2918</v>
      </c>
      <c r="T82" t="s">
        <v>2919</v>
      </c>
      <c r="U82" s="8" t="s">
        <v>2920</v>
      </c>
      <c r="V82" t="s">
        <v>2916</v>
      </c>
      <c r="W82" s="111" t="str">
        <f>HYPERLINK("mailto:"&amp; ckAwdQTable[[#This Row],[email]]&amp;"&amp;subject=Your NSF Proposal:  "&amp;ckAwdQTable[[#This Row],[prop_id]], ckAwdQTable[[#This Row],[email]])</f>
        <v>raja.kushalnagar@gallaudet.edu</v>
      </c>
      <c r="X82" s="30">
        <v>43313</v>
      </c>
      <c r="Y82">
        <v>36</v>
      </c>
      <c r="Z82" t="s">
        <v>6131</v>
      </c>
      <c r="AA82" s="21" t="s">
        <v>6134</v>
      </c>
      <c r="AB82" s="21" t="s">
        <v>4825</v>
      </c>
      <c r="AC82"/>
      <c r="AD82" s="21" t="s">
        <v>753</v>
      </c>
      <c r="AF82" s="13">
        <v>394775</v>
      </c>
      <c r="AG82" s="121">
        <v>0</v>
      </c>
      <c r="AH82" s="1">
        <v>394775</v>
      </c>
      <c r="AI82" s="1"/>
      <c r="AJ82" s="1"/>
      <c r="AM82" s="21"/>
      <c r="AN82" s="21">
        <v>3</v>
      </c>
      <c r="AO82" s="21">
        <v>6</v>
      </c>
      <c r="AP82" s="21"/>
      <c r="AQ82" s="21"/>
      <c r="AR82" s="123" t="s">
        <v>2829</v>
      </c>
      <c r="AS82" s="21" t="s">
        <v>2834</v>
      </c>
      <c r="AT82" s="21" t="str">
        <f>SummarizeQuestMarks(ckAwdQTable[[#This Row],[abst_narr_txt]])</f>
        <v xml:space="preserve"> </v>
      </c>
      <c r="AU82" s="124"/>
      <c r="AV82" t="s">
        <v>3198</v>
      </c>
      <c r="AW82" t="b">
        <f>AND(ckAwdQTable[[#This Row],[ILN]]&gt;"M", SUBSTITUTE(ckAwdQTable[[#This Row],[prop_titl_txt]]," ","")&lt;&gt;SUBSTITUTE(AV81," ",""))</f>
        <v>0</v>
      </c>
      <c r="AX82" s="8" t="s">
        <v>2921</v>
      </c>
    </row>
    <row r="83" spans="2:50" ht="15" customHeight="1" x14ac:dyDescent="0.35">
      <c r="B83" s="30">
        <v>43004.619444444441</v>
      </c>
      <c r="C83" t="s">
        <v>2868</v>
      </c>
      <c r="D83" t="s">
        <v>2869</v>
      </c>
      <c r="E83" t="s">
        <v>468</v>
      </c>
      <c r="F83" t="s">
        <v>807</v>
      </c>
      <c r="G83" s="8" t="s">
        <v>2819</v>
      </c>
      <c r="H83" s="8" t="s">
        <v>2820</v>
      </c>
      <c r="I83" s="21" t="s">
        <v>6127</v>
      </c>
      <c r="J83" t="s">
        <v>2821</v>
      </c>
      <c r="K83" t="s">
        <v>2911</v>
      </c>
      <c r="L83" s="22"/>
      <c r="M83" s="107">
        <f xml:space="preserve"> M82+(ckAwdQTable[ILN]&lt;"M")</f>
        <v>49</v>
      </c>
      <c r="N83" t="s">
        <v>2824</v>
      </c>
      <c r="O83" t="s">
        <v>1102</v>
      </c>
      <c r="P83" s="15" t="str">
        <f>HYPERLINK("https://www.ejacket.nsf.gov/ej/showProposal.do?ID="&amp;ckAwdQTable[[#This Row],[prop_id]],"eJ")</f>
        <v>eJ</v>
      </c>
      <c r="Q83" s="8" t="s">
        <v>2871</v>
      </c>
      <c r="R83" t="s">
        <v>1102</v>
      </c>
      <c r="S83" t="s">
        <v>1103</v>
      </c>
      <c r="T83" t="s">
        <v>3070</v>
      </c>
      <c r="U83" s="8" t="s">
        <v>3112</v>
      </c>
      <c r="V83" t="s">
        <v>2907</v>
      </c>
      <c r="W83" s="111" t="str">
        <f>HYPERLINK("mailto:"&amp; ckAwdQTable[[#This Row],[email]]&amp;"&amp;subject=Your NSF Proposal:  "&amp;ckAwdQTable[[#This Row],[prop_id]], ckAwdQTable[[#This Row],[email]])</f>
        <v>jintrone@msu.edu</v>
      </c>
      <c r="X83" s="30">
        <v>43252</v>
      </c>
      <c r="Y83">
        <v>36</v>
      </c>
      <c r="AA83" s="21" t="s">
        <v>753</v>
      </c>
      <c r="AB83" s="21" t="s">
        <v>4825</v>
      </c>
      <c r="AC83"/>
      <c r="AD83" s="21" t="s">
        <v>753</v>
      </c>
      <c r="AE83" s="21" t="s">
        <v>6128</v>
      </c>
      <c r="AF83" s="13">
        <v>478465</v>
      </c>
      <c r="AG83" s="121">
        <v>0</v>
      </c>
      <c r="AH83" s="1">
        <v>471076</v>
      </c>
      <c r="AI83" s="1"/>
      <c r="AJ83" s="1">
        <v>12000</v>
      </c>
      <c r="AM83" s="21">
        <v>6</v>
      </c>
      <c r="AN83" s="21">
        <v>3</v>
      </c>
      <c r="AO83" s="21">
        <v>3</v>
      </c>
      <c r="AP83" s="21">
        <v>3</v>
      </c>
      <c r="AQ83" s="21"/>
      <c r="AR83" s="123" t="s">
        <v>2881</v>
      </c>
      <c r="AS83" s="21" t="s">
        <v>2834</v>
      </c>
      <c r="AT83" s="21" t="str">
        <f>SummarizeQuestMarks(ckAwdQTable[[#This Row],[abst_narr_txt]])</f>
        <v xml:space="preserve"> </v>
      </c>
      <c r="AU83" s="124"/>
      <c r="AV83" t="s">
        <v>3199</v>
      </c>
      <c r="AW83" t="b">
        <f>AND(ckAwdQTable[[#This Row],[ILN]]&gt;"M", SUBSTITUTE(ckAwdQTable[[#This Row],[prop_titl_txt]]," ","")&lt;&gt;SUBSTITUTE(AV82," ",""))</f>
        <v>0</v>
      </c>
      <c r="AX83" s="8" t="s">
        <v>3200</v>
      </c>
    </row>
    <row r="84" spans="2:50" ht="15" customHeight="1" x14ac:dyDescent="0.35">
      <c r="B84" s="30">
        <v>43005.457638888889</v>
      </c>
      <c r="C84" t="s">
        <v>2868</v>
      </c>
      <c r="D84" t="s">
        <v>2869</v>
      </c>
      <c r="E84" t="s">
        <v>468</v>
      </c>
      <c r="F84" t="s">
        <v>807</v>
      </c>
      <c r="G84" s="8" t="s">
        <v>2819</v>
      </c>
      <c r="H84" s="8" t="s">
        <v>2820</v>
      </c>
      <c r="I84" s="21" t="s">
        <v>6127</v>
      </c>
      <c r="J84" t="s">
        <v>2821</v>
      </c>
      <c r="K84" t="s">
        <v>2911</v>
      </c>
      <c r="L84" s="22"/>
      <c r="M84" s="107">
        <f xml:space="preserve"> M83+(ckAwdQTable[ILN]&lt;"M")</f>
        <v>49</v>
      </c>
      <c r="N84" t="s">
        <v>2834</v>
      </c>
      <c r="O84" t="s">
        <v>1102</v>
      </c>
      <c r="P84" s="15" t="str">
        <f>HYPERLINK("https://www.ejacket.nsf.gov/ej/showProposal.do?ID="&amp;ckAwdQTable[[#This Row],[prop_id]],"eJ")</f>
        <v>eJ</v>
      </c>
      <c r="Q84" s="8" t="s">
        <v>2871</v>
      </c>
      <c r="R84" t="s">
        <v>3201</v>
      </c>
      <c r="S84" t="s">
        <v>3202</v>
      </c>
      <c r="T84" t="s">
        <v>3203</v>
      </c>
      <c r="U84" s="8" t="s">
        <v>2967</v>
      </c>
      <c r="V84" t="s">
        <v>2964</v>
      </c>
      <c r="W84" s="111" t="str">
        <f>HYPERLINK("mailto:"&amp; ckAwdQTable[[#This Row],[email]]&amp;"&amp;subject=Your NSF Proposal:  "&amp;ckAwdQTable[[#This Row],[prop_id]], ckAwdQTable[[#This Row],[email]])</f>
        <v>gogginss@missouri.edu</v>
      </c>
      <c r="X84" s="30">
        <v>43252</v>
      </c>
      <c r="Y84">
        <v>36</v>
      </c>
      <c r="AA84" s="21" t="s">
        <v>753</v>
      </c>
      <c r="AB84" s="21" t="s">
        <v>4825</v>
      </c>
      <c r="AC84"/>
      <c r="AD84" s="21" t="s">
        <v>753</v>
      </c>
      <c r="AE84" s="21" t="s">
        <v>6162</v>
      </c>
      <c r="AF84" s="13">
        <v>232789</v>
      </c>
      <c r="AG84" s="121">
        <v>0</v>
      </c>
      <c r="AH84" s="1">
        <v>232789</v>
      </c>
      <c r="AI84" s="1"/>
      <c r="AJ84" s="1">
        <v>5000</v>
      </c>
      <c r="AM84" s="21">
        <v>2</v>
      </c>
      <c r="AN84" s="21">
        <v>3</v>
      </c>
      <c r="AO84" s="21">
        <v>3</v>
      </c>
      <c r="AP84" s="21"/>
      <c r="AQ84" s="21"/>
      <c r="AR84" s="123" t="s">
        <v>2881</v>
      </c>
      <c r="AS84" s="21" t="s">
        <v>2834</v>
      </c>
      <c r="AT84" s="21" t="str">
        <f>SummarizeQuestMarks(ckAwdQTable[[#This Row],[abst_narr_txt]])</f>
        <v xml:space="preserve"> </v>
      </c>
      <c r="AU84" s="124"/>
      <c r="AV84" t="s">
        <v>3199</v>
      </c>
      <c r="AW84" t="b">
        <f>AND(ckAwdQTable[[#This Row],[ILN]]&gt;"M", SUBSTITUTE(ckAwdQTable[[#This Row],[prop_titl_txt]]," ","")&lt;&gt;SUBSTITUTE(AV83," ",""))</f>
        <v>0</v>
      </c>
      <c r="AX84" s="8" t="s">
        <v>3204</v>
      </c>
    </row>
    <row r="85" spans="2:50" ht="15" customHeight="1" x14ac:dyDescent="0.35">
      <c r="B85" s="30">
        <v>43005.607638888891</v>
      </c>
      <c r="C85" t="s">
        <v>2868</v>
      </c>
      <c r="D85" t="s">
        <v>2869</v>
      </c>
      <c r="E85" t="s">
        <v>468</v>
      </c>
      <c r="F85" t="s">
        <v>807</v>
      </c>
      <c r="G85" s="8" t="s">
        <v>2819</v>
      </c>
      <c r="H85" s="8" t="s">
        <v>2820</v>
      </c>
      <c r="I85" s="21" t="s">
        <v>6127</v>
      </c>
      <c r="J85" t="s">
        <v>2821</v>
      </c>
      <c r="K85" t="s">
        <v>2911</v>
      </c>
      <c r="L85" s="22"/>
      <c r="M85" s="107">
        <f xml:space="preserve"> M84+(ckAwdQTable[ILN]&lt;"M")</f>
        <v>49</v>
      </c>
      <c r="N85" t="s">
        <v>2834</v>
      </c>
      <c r="O85" t="s">
        <v>1102</v>
      </c>
      <c r="P85" s="15" t="str">
        <f>HYPERLINK("https://www.ejacket.nsf.gov/ej/showProposal.do?ID="&amp;ckAwdQTable[[#This Row],[prop_id]],"eJ")</f>
        <v>eJ</v>
      </c>
      <c r="Q85" s="8" t="s">
        <v>2871</v>
      </c>
      <c r="R85" t="s">
        <v>3205</v>
      </c>
      <c r="S85" t="s">
        <v>3206</v>
      </c>
      <c r="T85" t="s">
        <v>3207</v>
      </c>
      <c r="U85" s="8" t="s">
        <v>3208</v>
      </c>
      <c r="V85" t="s">
        <v>2972</v>
      </c>
      <c r="W85" s="111" t="str">
        <f>HYPERLINK("mailto:"&amp; ckAwdQTable[[#This Row],[email]]&amp;"&amp;subject=Your NSF Proposal:  "&amp;ckAwdQTable[[#This Row],[prop_id]], ckAwdQTable[[#This Row],[email]])</f>
        <v>bsemaan@syr.edu</v>
      </c>
      <c r="X85" s="30">
        <v>43252</v>
      </c>
      <c r="Y85">
        <v>36</v>
      </c>
      <c r="AA85" s="21" t="s">
        <v>6163</v>
      </c>
      <c r="AB85" s="21" t="s">
        <v>6164</v>
      </c>
      <c r="AC85"/>
      <c r="AD85" s="21" t="s">
        <v>753</v>
      </c>
      <c r="AE85" s="21" t="s">
        <v>6128</v>
      </c>
      <c r="AF85" s="13">
        <v>491132</v>
      </c>
      <c r="AG85" s="121">
        <v>0</v>
      </c>
      <c r="AH85" s="1">
        <v>491132</v>
      </c>
      <c r="AI85" s="1"/>
      <c r="AJ85" s="1">
        <v>8925</v>
      </c>
      <c r="AK85" s="1">
        <v>121800</v>
      </c>
      <c r="AM85" s="21"/>
      <c r="AN85" s="21">
        <v>6</v>
      </c>
      <c r="AO85" s="21">
        <v>9</v>
      </c>
      <c r="AP85" s="21"/>
      <c r="AQ85" s="21"/>
      <c r="AR85" s="123" t="s">
        <v>2881</v>
      </c>
      <c r="AS85" s="21" t="s">
        <v>2834</v>
      </c>
      <c r="AT85" s="21" t="str">
        <f>SummarizeQuestMarks(ckAwdQTable[[#This Row],[abst_narr_txt]])</f>
        <v xml:space="preserve"> </v>
      </c>
      <c r="AU85" s="124"/>
      <c r="AV85" t="s">
        <v>3199</v>
      </c>
      <c r="AW85" t="b">
        <f>AND(ckAwdQTable[[#This Row],[ILN]]&gt;"M", SUBSTITUTE(ckAwdQTable[[#This Row],[prop_titl_txt]]," ","")&lt;&gt;SUBSTITUTE(AV84," ",""))</f>
        <v>0</v>
      </c>
      <c r="AX85" s="8" t="s">
        <v>3209</v>
      </c>
    </row>
    <row r="86" spans="2:50" ht="15" customHeight="1" x14ac:dyDescent="0.35">
      <c r="B86" s="30">
        <v>43004.625</v>
      </c>
      <c r="C86" t="s">
        <v>2817</v>
      </c>
      <c r="D86" t="s">
        <v>2818</v>
      </c>
      <c r="E86" t="s">
        <v>476</v>
      </c>
      <c r="F86" t="s">
        <v>1069</v>
      </c>
      <c r="G86" s="8" t="s">
        <v>2819</v>
      </c>
      <c r="H86" s="8" t="s">
        <v>2820</v>
      </c>
      <c r="I86" s="21" t="s">
        <v>6127</v>
      </c>
      <c r="J86" t="s">
        <v>2821</v>
      </c>
      <c r="K86" t="s">
        <v>2822</v>
      </c>
      <c r="L86" s="22"/>
      <c r="M86" s="107">
        <f xml:space="preserve"> M85+(ckAwdQTable[ILN]&lt;"M")</f>
        <v>50</v>
      </c>
      <c r="N86" t="s">
        <v>2863</v>
      </c>
      <c r="O86" t="s">
        <v>1105</v>
      </c>
      <c r="P86" s="15" t="str">
        <f>HYPERLINK("https://www.ejacket.nsf.gov/ej/showProposal.do?ID="&amp;ckAwdQTable[[#This Row],[prop_id]],"eJ")</f>
        <v>eJ</v>
      </c>
      <c r="Q86" s="8" t="s">
        <v>2825</v>
      </c>
      <c r="R86" t="s">
        <v>1105</v>
      </c>
      <c r="S86" t="s">
        <v>1106</v>
      </c>
      <c r="T86" t="s">
        <v>3210</v>
      </c>
      <c r="U86" s="8" t="s">
        <v>592</v>
      </c>
      <c r="V86" t="s">
        <v>1276</v>
      </c>
      <c r="W86" s="111" t="str">
        <f>HYPERLINK("mailto:"&amp; ckAwdQTable[[#This Row],[email]]&amp;"&amp;subject=Your NSF Proposal:  "&amp;ckAwdQTable[[#This Row],[prop_id]], ckAwdQTable[[#This Row],[email]])</f>
        <v>xshen5@ncsu.edu</v>
      </c>
      <c r="X86" s="30">
        <v>43236</v>
      </c>
      <c r="Y86">
        <v>48</v>
      </c>
      <c r="AA86" s="21" t="s">
        <v>753</v>
      </c>
      <c r="AB86" s="21" t="s">
        <v>4825</v>
      </c>
      <c r="AC86"/>
      <c r="AD86" s="21" t="s">
        <v>753</v>
      </c>
      <c r="AE86" s="21" t="s">
        <v>6165</v>
      </c>
      <c r="AF86" s="13">
        <v>1199841</v>
      </c>
      <c r="AG86" s="121">
        <v>0</v>
      </c>
      <c r="AH86" s="1">
        <v>1199841</v>
      </c>
      <c r="AI86" s="1"/>
      <c r="AJ86" s="1">
        <v>13000</v>
      </c>
      <c r="AM86" s="21">
        <v>16</v>
      </c>
      <c r="AN86" s="21">
        <v>8</v>
      </c>
      <c r="AO86" s="21">
        <v>7.5</v>
      </c>
      <c r="AP86" s="21">
        <v>1.68</v>
      </c>
      <c r="AQ86" s="21"/>
      <c r="AR86" s="123" t="s">
        <v>2829</v>
      </c>
      <c r="AS86" s="21" t="s">
        <v>2834</v>
      </c>
      <c r="AT86" s="21" t="str">
        <f>SummarizeQuestMarks(ckAwdQTable[[#This Row],[abst_narr_txt]])</f>
        <v xml:space="preserve"> </v>
      </c>
      <c r="AU86" s="124"/>
      <c r="AV86" t="s">
        <v>3211</v>
      </c>
      <c r="AW86" t="b">
        <f>AND(ckAwdQTable[[#This Row],[ILN]]&gt;"M", SUBSTITUTE(ckAwdQTable[[#This Row],[prop_titl_txt]]," ","")&lt;&gt;SUBSTITUTE(AV85," ",""))</f>
        <v>0</v>
      </c>
      <c r="AX86" s="8" t="s">
        <v>3212</v>
      </c>
    </row>
    <row r="87" spans="2:50" ht="15" customHeight="1" x14ac:dyDescent="0.35">
      <c r="B87" s="30">
        <v>43004.627083333333</v>
      </c>
      <c r="C87" t="s">
        <v>2868</v>
      </c>
      <c r="D87" t="s">
        <v>2869</v>
      </c>
      <c r="E87" t="s">
        <v>468</v>
      </c>
      <c r="F87" t="s">
        <v>800</v>
      </c>
      <c r="G87" s="8" t="s">
        <v>2819</v>
      </c>
      <c r="H87" s="8" t="s">
        <v>2820</v>
      </c>
      <c r="I87" s="21" t="s">
        <v>6127</v>
      </c>
      <c r="J87" t="s">
        <v>2821</v>
      </c>
      <c r="K87" t="s">
        <v>2911</v>
      </c>
      <c r="L87" s="22"/>
      <c r="M87" s="107">
        <f xml:space="preserve"> M86+(ckAwdQTable[ILN]&lt;"M")</f>
        <v>51</v>
      </c>
      <c r="N87" t="s">
        <v>2824</v>
      </c>
      <c r="O87" t="s">
        <v>3213</v>
      </c>
      <c r="P87" s="15" t="str">
        <f>HYPERLINK("https://www.ejacket.nsf.gov/ej/showProposal.do?ID="&amp;ckAwdQTable[[#This Row],[prop_id]],"eJ")</f>
        <v>eJ</v>
      </c>
      <c r="Q87" s="8" t="s">
        <v>2871</v>
      </c>
      <c r="R87" t="s">
        <v>3213</v>
      </c>
      <c r="S87" t="s">
        <v>3214</v>
      </c>
      <c r="T87" t="s">
        <v>3005</v>
      </c>
      <c r="U87" s="8" t="s">
        <v>3215</v>
      </c>
      <c r="V87" t="s">
        <v>2922</v>
      </c>
      <c r="W87" s="111" t="str">
        <f>HYPERLINK("mailto:"&amp; ckAwdQTable[[#This Row],[email]]&amp;"&amp;subject=Your NSF Proposal:  "&amp;ckAwdQTable[[#This Row],[prop_id]], ckAwdQTable[[#This Row],[email]])</f>
        <v>misha@cs.jhu.edu</v>
      </c>
      <c r="X87" s="30">
        <v>43344</v>
      </c>
      <c r="Y87">
        <v>48</v>
      </c>
      <c r="AA87" s="21" t="s">
        <v>753</v>
      </c>
      <c r="AB87" s="21" t="s">
        <v>4825</v>
      </c>
      <c r="AC87"/>
      <c r="AD87" s="21" t="s">
        <v>753</v>
      </c>
      <c r="AE87" s="21" t="s">
        <v>6128</v>
      </c>
      <c r="AF87" s="13">
        <v>603519</v>
      </c>
      <c r="AG87" s="121">
        <v>0</v>
      </c>
      <c r="AH87" s="1">
        <v>603519</v>
      </c>
      <c r="AI87" s="1"/>
      <c r="AJ87" s="1">
        <v>9343</v>
      </c>
      <c r="AM87" s="21">
        <v>4</v>
      </c>
      <c r="AN87" s="21">
        <v>4</v>
      </c>
      <c r="AO87" s="21"/>
      <c r="AP87" s="21">
        <v>4</v>
      </c>
      <c r="AQ87" s="21">
        <v>4</v>
      </c>
      <c r="AR87" s="123" t="s">
        <v>2829</v>
      </c>
      <c r="AS87" s="21" t="s">
        <v>2834</v>
      </c>
      <c r="AT87" s="21" t="str">
        <f>SummarizeQuestMarks(ckAwdQTable[[#This Row],[abst_narr_txt]])</f>
        <v xml:space="preserve"> </v>
      </c>
      <c r="AU87" s="124"/>
      <c r="AV87" t="s">
        <v>3216</v>
      </c>
      <c r="AW87" t="b">
        <f>AND(ckAwdQTable[[#This Row],[ILN]]&gt;"M", SUBSTITUTE(ckAwdQTable[[#This Row],[prop_titl_txt]]," ","")&lt;&gt;SUBSTITUTE(AV86," ",""))</f>
        <v>0</v>
      </c>
      <c r="AX87" s="8" t="s">
        <v>3217</v>
      </c>
    </row>
    <row r="88" spans="2:50" ht="15" customHeight="1" x14ac:dyDescent="0.35">
      <c r="B88" s="30">
        <v>43004.633333333331</v>
      </c>
      <c r="C88" t="s">
        <v>2868</v>
      </c>
      <c r="D88" t="s">
        <v>2869</v>
      </c>
      <c r="E88" t="s">
        <v>468</v>
      </c>
      <c r="F88" t="s">
        <v>800</v>
      </c>
      <c r="G88" s="8" t="s">
        <v>2819</v>
      </c>
      <c r="H88" s="8" t="s">
        <v>2820</v>
      </c>
      <c r="I88" s="21" t="s">
        <v>6127</v>
      </c>
      <c r="J88" t="s">
        <v>2821</v>
      </c>
      <c r="K88" t="s">
        <v>2911</v>
      </c>
      <c r="L88" s="22"/>
      <c r="M88" s="107">
        <f xml:space="preserve"> M87+(ckAwdQTable[ILN]&lt;"M")</f>
        <v>51</v>
      </c>
      <c r="N88" t="s">
        <v>2834</v>
      </c>
      <c r="O88" t="s">
        <v>3213</v>
      </c>
      <c r="P88" s="15" t="str">
        <f>HYPERLINK("https://www.ejacket.nsf.gov/ej/showProposal.do?ID="&amp;ckAwdQTable[[#This Row],[prop_id]],"eJ")</f>
        <v>eJ</v>
      </c>
      <c r="Q88" s="8" t="s">
        <v>2871</v>
      </c>
      <c r="R88" t="s">
        <v>3218</v>
      </c>
      <c r="S88" t="s">
        <v>3219</v>
      </c>
      <c r="T88" t="s">
        <v>3220</v>
      </c>
      <c r="U88" s="8" t="s">
        <v>609</v>
      </c>
      <c r="V88" t="s">
        <v>3098</v>
      </c>
      <c r="W88" s="111" t="str">
        <f>HYPERLINK("mailto:"&amp; ckAwdQTable[[#This Row],[email]]&amp;"&amp;subject=Your NSF Proposal:  "&amp;ckAwdQTable[[#This Row],[prop_id]], ckAwdQTable[[#This Row],[email]])</f>
        <v>smr@princeton.edu</v>
      </c>
      <c r="X88" s="30">
        <v>43344</v>
      </c>
      <c r="Y88">
        <v>48</v>
      </c>
      <c r="AA88" s="21" t="s">
        <v>753</v>
      </c>
      <c r="AB88" s="21" t="s">
        <v>4825</v>
      </c>
      <c r="AC88"/>
      <c r="AD88" s="21" t="s">
        <v>753</v>
      </c>
      <c r="AF88" s="13">
        <v>586000</v>
      </c>
      <c r="AG88" s="121">
        <v>0</v>
      </c>
      <c r="AH88" s="1">
        <v>586000</v>
      </c>
      <c r="AI88" s="1"/>
      <c r="AJ88" s="1"/>
      <c r="AM88" s="21">
        <v>4</v>
      </c>
      <c r="AN88" s="21">
        <v>4</v>
      </c>
      <c r="AO88" s="21">
        <v>4</v>
      </c>
      <c r="AP88" s="21"/>
      <c r="AQ88" s="21"/>
      <c r="AR88" s="123" t="s">
        <v>2829</v>
      </c>
      <c r="AS88" s="21" t="s">
        <v>2834</v>
      </c>
      <c r="AT88" s="21" t="str">
        <f>SummarizeQuestMarks(ckAwdQTable[[#This Row],[abst_narr_txt]])</f>
        <v xml:space="preserve"> </v>
      </c>
      <c r="AU88" s="124"/>
      <c r="AV88" t="s">
        <v>3216</v>
      </c>
      <c r="AW88" t="b">
        <f>AND(ckAwdQTable[[#This Row],[ILN]]&gt;"M", SUBSTITUTE(ckAwdQTable[[#This Row],[prop_titl_txt]]," ","")&lt;&gt;SUBSTITUTE(AV87," ",""))</f>
        <v>0</v>
      </c>
      <c r="AX88" s="8" t="s">
        <v>3221</v>
      </c>
    </row>
    <row r="89" spans="2:50" ht="15" customHeight="1" x14ac:dyDescent="0.35">
      <c r="B89" s="30">
        <v>43004.629166666666</v>
      </c>
      <c r="C89" t="s">
        <v>2839</v>
      </c>
      <c r="D89" t="s">
        <v>2840</v>
      </c>
      <c r="E89" t="s">
        <v>464</v>
      </c>
      <c r="F89" t="s">
        <v>1119</v>
      </c>
      <c r="G89" s="8" t="s">
        <v>2819</v>
      </c>
      <c r="H89" s="8" t="s">
        <v>2820</v>
      </c>
      <c r="I89" s="21" t="s">
        <v>6127</v>
      </c>
      <c r="J89" t="s">
        <v>2821</v>
      </c>
      <c r="L89" s="22"/>
      <c r="M89" s="107">
        <f xml:space="preserve"> M88+(ckAwdQTable[ILN]&lt;"M")</f>
        <v>52</v>
      </c>
      <c r="N89" t="s">
        <v>2863</v>
      </c>
      <c r="O89" t="s">
        <v>1117</v>
      </c>
      <c r="P89" s="15" t="str">
        <f>HYPERLINK("https://www.ejacket.nsf.gov/ej/showProposal.do?ID="&amp;ckAwdQTable[[#This Row],[prop_id]],"eJ")</f>
        <v>eJ</v>
      </c>
      <c r="Q89" s="8" t="s">
        <v>2841</v>
      </c>
      <c r="R89" t="s">
        <v>1117</v>
      </c>
      <c r="S89" t="s">
        <v>1118</v>
      </c>
      <c r="T89" t="s">
        <v>3222</v>
      </c>
      <c r="U89" s="8" t="s">
        <v>644</v>
      </c>
      <c r="V89" t="s">
        <v>3098</v>
      </c>
      <c r="W89" s="111" t="str">
        <f>HYPERLINK("mailto:"&amp; ckAwdQTable[[#This Row],[email]]&amp;"&amp;subject=Your NSF Proposal:  "&amp;ckAwdQTable[[#This Row],[prop_id]], ckAwdQTable[[#This Row],[email]])</f>
        <v>yyao@stevens.edu</v>
      </c>
      <c r="X89" s="30">
        <v>43101</v>
      </c>
      <c r="Y89">
        <v>48</v>
      </c>
      <c r="AA89" s="21" t="s">
        <v>753</v>
      </c>
      <c r="AB89" s="21" t="s">
        <v>4825</v>
      </c>
      <c r="AC89"/>
      <c r="AD89" s="21" t="s">
        <v>753</v>
      </c>
      <c r="AE89" s="21" t="s">
        <v>6128</v>
      </c>
      <c r="AF89" s="13">
        <v>1183684</v>
      </c>
      <c r="AG89" s="121">
        <v>0</v>
      </c>
      <c r="AH89" s="1">
        <v>1183684</v>
      </c>
      <c r="AI89" s="1"/>
      <c r="AJ89" s="1">
        <v>27600</v>
      </c>
      <c r="AM89" s="21">
        <v>8</v>
      </c>
      <c r="AN89" s="21">
        <v>8</v>
      </c>
      <c r="AO89" s="21">
        <v>8</v>
      </c>
      <c r="AP89" s="21"/>
      <c r="AQ89" s="21"/>
      <c r="AR89" s="123" t="s">
        <v>2829</v>
      </c>
      <c r="AS89" s="21" t="s">
        <v>2834</v>
      </c>
      <c r="AT89" s="21" t="str">
        <f>SummarizeQuestMarks(ckAwdQTable[[#This Row],[abst_narr_txt]])</f>
        <v xml:space="preserve"> </v>
      </c>
      <c r="AU89" s="124"/>
      <c r="AV89" t="s">
        <v>3223</v>
      </c>
      <c r="AW89" t="b">
        <f>AND(ckAwdQTable[[#This Row],[ILN]]&gt;"M", SUBSTITUTE(ckAwdQTable[[#This Row],[prop_titl_txt]]," ","")&lt;&gt;SUBSTITUTE(AV88," ",""))</f>
        <v>0</v>
      </c>
      <c r="AX89" s="8" t="s">
        <v>3224</v>
      </c>
    </row>
    <row r="90" spans="2:50" ht="15" customHeight="1" x14ac:dyDescent="0.35">
      <c r="B90" s="30">
        <v>43004.645833333336</v>
      </c>
      <c r="C90" t="s">
        <v>2817</v>
      </c>
      <c r="D90" t="s">
        <v>2818</v>
      </c>
      <c r="E90" t="s">
        <v>476</v>
      </c>
      <c r="F90" t="s">
        <v>948</v>
      </c>
      <c r="G90" s="8" t="s">
        <v>2819</v>
      </c>
      <c r="H90" s="8" t="s">
        <v>2820</v>
      </c>
      <c r="I90" s="21" t="s">
        <v>6127</v>
      </c>
      <c r="J90" t="s">
        <v>2821</v>
      </c>
      <c r="K90" t="s">
        <v>2822</v>
      </c>
      <c r="L90" s="22"/>
      <c r="M90" s="107">
        <f xml:space="preserve"> M89+(ckAwdQTable[ILN]&lt;"M")</f>
        <v>53</v>
      </c>
      <c r="N90" t="s">
        <v>2863</v>
      </c>
      <c r="O90" t="s">
        <v>1121</v>
      </c>
      <c r="P90" s="15" t="str">
        <f>HYPERLINK("https://www.ejacket.nsf.gov/ej/showProposal.do?ID="&amp;ckAwdQTable[[#This Row],[prop_id]],"eJ")</f>
        <v>eJ</v>
      </c>
      <c r="Q90" s="8" t="s">
        <v>2825</v>
      </c>
      <c r="R90" t="s">
        <v>1121</v>
      </c>
      <c r="S90" t="s">
        <v>1122</v>
      </c>
      <c r="T90" t="s">
        <v>3225</v>
      </c>
      <c r="U90" s="8" t="s">
        <v>542</v>
      </c>
      <c r="V90" t="s">
        <v>2833</v>
      </c>
      <c r="W90" s="111" t="str">
        <f>HYPERLINK("mailto:"&amp; ckAwdQTable[[#This Row],[email]]&amp;"&amp;subject=Your NSF Proposal:  "&amp;ckAwdQTable[[#This Row],[prop_id]], ckAwdQTable[[#This Row],[email]])</f>
        <v>kaestner@cmu.edu</v>
      </c>
      <c r="X90" s="30">
        <v>43344</v>
      </c>
      <c r="Y90">
        <v>48</v>
      </c>
      <c r="Z90" t="s">
        <v>6131</v>
      </c>
      <c r="AA90" s="21" t="s">
        <v>6160</v>
      </c>
      <c r="AB90" s="21" t="s">
        <v>4825</v>
      </c>
      <c r="AC90"/>
      <c r="AD90" s="21" t="s">
        <v>753</v>
      </c>
      <c r="AE90" s="21" t="s">
        <v>6128</v>
      </c>
      <c r="AF90" s="13">
        <v>1199961</v>
      </c>
      <c r="AG90" s="121">
        <v>0</v>
      </c>
      <c r="AH90" s="1">
        <v>1199961</v>
      </c>
      <c r="AI90" s="1"/>
      <c r="AJ90" s="1">
        <v>82697</v>
      </c>
      <c r="AM90" s="21">
        <v>8</v>
      </c>
      <c r="AN90" s="21">
        <v>8</v>
      </c>
      <c r="AO90" s="21">
        <v>7.6</v>
      </c>
      <c r="AP90" s="21"/>
      <c r="AQ90" s="21"/>
      <c r="AR90" s="123" t="s">
        <v>2829</v>
      </c>
      <c r="AS90" s="21" t="s">
        <v>2834</v>
      </c>
      <c r="AT90" s="21" t="str">
        <f>SummarizeQuestMarks(ckAwdQTable[[#This Row],[abst_narr_txt]])</f>
        <v xml:space="preserve"> </v>
      </c>
      <c r="AU90" s="124"/>
      <c r="AV90" t="s">
        <v>3227</v>
      </c>
      <c r="AW90" t="b">
        <f>AND(ckAwdQTable[[#This Row],[ILN]]&gt;"M", SUBSTITUTE(ckAwdQTable[[#This Row],[prop_titl_txt]]," ","")&lt;&gt;SUBSTITUTE(AV89," ",""))</f>
        <v>0</v>
      </c>
      <c r="AX90" s="8" t="s">
        <v>3228</v>
      </c>
    </row>
    <row r="91" spans="2:50" ht="15" customHeight="1" x14ac:dyDescent="0.35">
      <c r="B91" s="30">
        <v>43004.658333333333</v>
      </c>
      <c r="C91" t="s">
        <v>2868</v>
      </c>
      <c r="D91" t="s">
        <v>2869</v>
      </c>
      <c r="E91" t="s">
        <v>468</v>
      </c>
      <c r="F91" t="s">
        <v>800</v>
      </c>
      <c r="G91" s="8" t="s">
        <v>2819</v>
      </c>
      <c r="H91" s="8" t="s">
        <v>2820</v>
      </c>
      <c r="I91" s="21" t="s">
        <v>6127</v>
      </c>
      <c r="J91" t="s">
        <v>2821</v>
      </c>
      <c r="L91" s="22"/>
      <c r="M91" s="107">
        <f xml:space="preserve"> M90+(ckAwdQTable[ILN]&lt;"M")</f>
        <v>54</v>
      </c>
      <c r="N91" t="s">
        <v>2824</v>
      </c>
      <c r="O91" t="s">
        <v>1135</v>
      </c>
      <c r="P91" s="15" t="str">
        <f>HYPERLINK("https://www.ejacket.nsf.gov/ej/showProposal.do?ID="&amp;ckAwdQTable[[#This Row],[prop_id]],"eJ")</f>
        <v>eJ</v>
      </c>
      <c r="Q91" s="8" t="s">
        <v>2871</v>
      </c>
      <c r="R91" t="s">
        <v>1135</v>
      </c>
      <c r="S91" t="s">
        <v>1136</v>
      </c>
      <c r="T91" t="s">
        <v>3229</v>
      </c>
      <c r="U91" s="8" t="s">
        <v>542</v>
      </c>
      <c r="V91" t="s">
        <v>2833</v>
      </c>
      <c r="W91" s="111" t="str">
        <f>HYPERLINK("mailto:"&amp; ckAwdQTable[[#This Row],[email]]&amp;"&amp;subject=Your NSF Proposal:  "&amp;ckAwdQTable[[#This Row],[prop_id]], ckAwdQTable[[#This Row],[email]])</f>
        <v>igkioule@andrew.cmu.edu</v>
      </c>
      <c r="X91" s="30">
        <v>43344</v>
      </c>
      <c r="Y91">
        <v>36</v>
      </c>
      <c r="AA91" s="21" t="s">
        <v>753</v>
      </c>
      <c r="AB91" s="21" t="s">
        <v>4825</v>
      </c>
      <c r="AC91"/>
      <c r="AD91" s="21" t="s">
        <v>753</v>
      </c>
      <c r="AF91" s="13">
        <v>400000</v>
      </c>
      <c r="AG91" s="121">
        <v>0</v>
      </c>
      <c r="AH91" s="1">
        <v>400000</v>
      </c>
      <c r="AI91" s="1"/>
      <c r="AJ91" s="1"/>
      <c r="AM91" s="21">
        <v>3</v>
      </c>
      <c r="AN91" s="21">
        <v>3</v>
      </c>
      <c r="AO91" s="21">
        <v>1.5</v>
      </c>
      <c r="AP91" s="21"/>
      <c r="AQ91" s="21"/>
      <c r="AR91" s="123" t="s">
        <v>2829</v>
      </c>
      <c r="AS91" s="21" t="s">
        <v>2834</v>
      </c>
      <c r="AT91" s="21" t="str">
        <f>SummarizeQuestMarks(ckAwdQTable[[#This Row],[abst_narr_txt]])</f>
        <v xml:space="preserve"> </v>
      </c>
      <c r="AU91" s="124"/>
      <c r="AV91" t="s">
        <v>3230</v>
      </c>
      <c r="AW91" t="b">
        <f>AND(ckAwdQTable[[#This Row],[ILN]]&gt;"M", SUBSTITUTE(ckAwdQTable[[#This Row],[prop_titl_txt]]," ","")&lt;&gt;SUBSTITUTE(AV90," ",""))</f>
        <v>0</v>
      </c>
      <c r="AX91" s="8" t="s">
        <v>3231</v>
      </c>
    </row>
    <row r="92" spans="2:50" ht="15" customHeight="1" x14ac:dyDescent="0.35">
      <c r="B92" s="30">
        <v>43004.79791666667</v>
      </c>
      <c r="C92" t="s">
        <v>2868</v>
      </c>
      <c r="D92" t="s">
        <v>2869</v>
      </c>
      <c r="E92" t="s">
        <v>468</v>
      </c>
      <c r="F92" t="s">
        <v>800</v>
      </c>
      <c r="G92" s="8" t="s">
        <v>2819</v>
      </c>
      <c r="H92" s="8" t="s">
        <v>2820</v>
      </c>
      <c r="I92" s="21" t="s">
        <v>6127</v>
      </c>
      <c r="J92" t="s">
        <v>2821</v>
      </c>
      <c r="L92" s="22"/>
      <c r="M92" s="107">
        <f xml:space="preserve"> M91+(ckAwdQTable[ILN]&lt;"M")</f>
        <v>54</v>
      </c>
      <c r="N92" t="s">
        <v>2834</v>
      </c>
      <c r="O92" t="s">
        <v>1135</v>
      </c>
      <c r="P92" s="15" t="str">
        <f>HYPERLINK("https://www.ejacket.nsf.gov/ej/showProposal.do?ID="&amp;ckAwdQTable[[#This Row],[prop_id]],"eJ")</f>
        <v>eJ</v>
      </c>
      <c r="Q92" s="8" t="s">
        <v>2871</v>
      </c>
      <c r="R92" t="s">
        <v>3232</v>
      </c>
      <c r="S92" t="s">
        <v>2584</v>
      </c>
      <c r="T92" t="s">
        <v>3233</v>
      </c>
      <c r="U92" s="8" t="s">
        <v>2899</v>
      </c>
      <c r="V92" t="s">
        <v>2851</v>
      </c>
      <c r="W92" s="111" t="str">
        <f>HYPERLINK("mailto:"&amp; ckAwdQTable[[#This Row],[email]]&amp;"&amp;subject=Your NSF Proposal:  "&amp;ckAwdQTable[[#This Row],[prop_id]], ckAwdQTable[[#This Row],[email]])</f>
        <v>shz@ics.uci.edu</v>
      </c>
      <c r="X92" s="30">
        <v>43344</v>
      </c>
      <c r="Y92">
        <v>36</v>
      </c>
      <c r="AA92" s="21" t="s">
        <v>753</v>
      </c>
      <c r="AB92" s="21" t="s">
        <v>4825</v>
      </c>
      <c r="AC92"/>
      <c r="AD92" s="21" t="s">
        <v>753</v>
      </c>
      <c r="AE92" s="21" t="s">
        <v>6128</v>
      </c>
      <c r="AF92" s="13">
        <v>399729</v>
      </c>
      <c r="AG92" s="121">
        <v>0</v>
      </c>
      <c r="AH92" s="1">
        <v>399729</v>
      </c>
      <c r="AI92" s="1"/>
      <c r="AJ92" s="1">
        <v>6000</v>
      </c>
      <c r="AM92" s="21">
        <v>3</v>
      </c>
      <c r="AN92" s="21">
        <v>3</v>
      </c>
      <c r="AO92" s="21">
        <v>3</v>
      </c>
      <c r="AP92" s="21"/>
      <c r="AQ92" s="21"/>
      <c r="AR92" s="123" t="s">
        <v>2829</v>
      </c>
      <c r="AS92" s="21" t="s">
        <v>2834</v>
      </c>
      <c r="AT92" s="21" t="str">
        <f>SummarizeQuestMarks(ckAwdQTable[[#This Row],[abst_narr_txt]])</f>
        <v xml:space="preserve"> </v>
      </c>
      <c r="AU92" s="124"/>
      <c r="AV92" t="s">
        <v>3230</v>
      </c>
      <c r="AW92" t="b">
        <f>AND(ckAwdQTable[[#This Row],[ILN]]&gt;"M", SUBSTITUTE(ckAwdQTable[[#This Row],[prop_titl_txt]]," ","")&lt;&gt;SUBSTITUTE(AV91," ",""))</f>
        <v>0</v>
      </c>
      <c r="AX92" s="8" t="s">
        <v>3234</v>
      </c>
    </row>
    <row r="93" spans="2:50" ht="15" customHeight="1" x14ac:dyDescent="0.35">
      <c r="B93" s="30">
        <v>43005.429166666669</v>
      </c>
      <c r="C93" t="s">
        <v>2868</v>
      </c>
      <c r="D93" t="s">
        <v>2869</v>
      </c>
      <c r="E93" t="s">
        <v>468</v>
      </c>
      <c r="F93" t="s">
        <v>800</v>
      </c>
      <c r="G93" s="8" t="s">
        <v>2819</v>
      </c>
      <c r="H93" s="8" t="s">
        <v>2820</v>
      </c>
      <c r="I93" s="21" t="s">
        <v>6127</v>
      </c>
      <c r="J93" t="s">
        <v>2821</v>
      </c>
      <c r="L93" s="22"/>
      <c r="M93" s="107">
        <f xml:space="preserve"> M92+(ckAwdQTable[ILN]&lt;"M")</f>
        <v>54</v>
      </c>
      <c r="N93" t="s">
        <v>2834</v>
      </c>
      <c r="O93" t="s">
        <v>1135</v>
      </c>
      <c r="P93" s="15" t="str">
        <f>HYPERLINK("https://www.ejacket.nsf.gov/ej/showProposal.do?ID="&amp;ckAwdQTable[[#This Row],[prop_id]],"eJ")</f>
        <v>eJ</v>
      </c>
      <c r="Q93" s="8" t="s">
        <v>2871</v>
      </c>
      <c r="R93" t="s">
        <v>3235</v>
      </c>
      <c r="S93" t="s">
        <v>3236</v>
      </c>
      <c r="T93" t="s">
        <v>3237</v>
      </c>
      <c r="U93" s="8" t="s">
        <v>553</v>
      </c>
      <c r="V93" t="s">
        <v>2972</v>
      </c>
      <c r="W93" s="111" t="str">
        <f>HYPERLINK("mailto:"&amp; ckAwdQTable[[#This Row],[email]]&amp;"&amp;subject=Your NSF Proposal:  "&amp;ckAwdQTable[[#This Row],[prop_id]], ckAwdQTable[[#This Row],[email]])</f>
        <v>kb@cs.cornell.edu</v>
      </c>
      <c r="X93" s="30">
        <v>43344</v>
      </c>
      <c r="Y93">
        <v>36</v>
      </c>
      <c r="AA93" s="21" t="s">
        <v>753</v>
      </c>
      <c r="AB93" s="21" t="s">
        <v>4825</v>
      </c>
      <c r="AC93"/>
      <c r="AD93" s="21" t="s">
        <v>753</v>
      </c>
      <c r="AF93" s="13">
        <v>399999</v>
      </c>
      <c r="AG93" s="121">
        <v>0</v>
      </c>
      <c r="AH93" s="1">
        <v>399999</v>
      </c>
      <c r="AI93" s="1"/>
      <c r="AJ93" s="1"/>
      <c r="AM93" s="21">
        <v>3</v>
      </c>
      <c r="AN93" s="21">
        <v>3</v>
      </c>
      <c r="AO93" s="21">
        <v>1.5</v>
      </c>
      <c r="AP93" s="21"/>
      <c r="AQ93" s="21"/>
      <c r="AR93" s="123" t="s">
        <v>2829</v>
      </c>
      <c r="AS93" s="21" t="s">
        <v>2834</v>
      </c>
      <c r="AT93" s="21" t="str">
        <f>SummarizeQuestMarks(ckAwdQTable[[#This Row],[abst_narr_txt]])</f>
        <v xml:space="preserve"> </v>
      </c>
      <c r="AU93" s="124"/>
      <c r="AV93" t="s">
        <v>3230</v>
      </c>
      <c r="AW93" t="b">
        <f>AND(ckAwdQTable[[#This Row],[ILN]]&gt;"M", SUBSTITUTE(ckAwdQTable[[#This Row],[prop_titl_txt]]," ","")&lt;&gt;SUBSTITUTE(AV92," ",""))</f>
        <v>0</v>
      </c>
      <c r="AX93" s="8" t="s">
        <v>3238</v>
      </c>
    </row>
    <row r="94" spans="2:50" ht="15" customHeight="1" x14ac:dyDescent="0.35">
      <c r="B94" s="30">
        <v>43004.665277777778</v>
      </c>
      <c r="C94" t="s">
        <v>2817</v>
      </c>
      <c r="D94" t="s">
        <v>2818</v>
      </c>
      <c r="E94" t="s">
        <v>476</v>
      </c>
      <c r="F94" t="s">
        <v>912</v>
      </c>
      <c r="G94" s="8" t="s">
        <v>2819</v>
      </c>
      <c r="H94" s="8" t="s">
        <v>2820</v>
      </c>
      <c r="I94" s="21" t="s">
        <v>6127</v>
      </c>
      <c r="J94" t="s">
        <v>2821</v>
      </c>
      <c r="K94" t="s">
        <v>2822</v>
      </c>
      <c r="L94" s="22"/>
      <c r="M94" s="107">
        <f xml:space="preserve"> M93+(ckAwdQTable[ILN]&lt;"M")</f>
        <v>55</v>
      </c>
      <c r="N94" t="s">
        <v>2824</v>
      </c>
      <c r="O94" t="s">
        <v>1138</v>
      </c>
      <c r="P94" s="15" t="str">
        <f>HYPERLINK("https://www.ejacket.nsf.gov/ej/showProposal.do?ID="&amp;ckAwdQTable[[#This Row],[prop_id]],"eJ")</f>
        <v>eJ</v>
      </c>
      <c r="Q94" s="8" t="s">
        <v>2825</v>
      </c>
      <c r="R94" t="s">
        <v>1138</v>
      </c>
      <c r="S94" t="s">
        <v>1139</v>
      </c>
      <c r="T94" t="s">
        <v>3239</v>
      </c>
      <c r="U94" s="8" t="s">
        <v>713</v>
      </c>
      <c r="V94" t="s">
        <v>2907</v>
      </c>
      <c r="W94" s="111" t="str">
        <f>HYPERLINK("mailto:"&amp; ckAwdQTable[[#This Row],[email]]&amp;"&amp;subject=Your NSF Proposal:  "&amp;ckAwdQTable[[#This Row],[prop_id]], ckAwdQTable[[#This Row],[email]])</f>
        <v>jtheron@umich.edu</v>
      </c>
      <c r="X94" s="30">
        <v>43282</v>
      </c>
      <c r="Y94">
        <v>36</v>
      </c>
      <c r="AA94" s="21" t="s">
        <v>753</v>
      </c>
      <c r="AB94" s="21" t="s">
        <v>4825</v>
      </c>
      <c r="AC94"/>
      <c r="AD94" s="21" t="s">
        <v>753</v>
      </c>
      <c r="AF94" s="13">
        <v>400000</v>
      </c>
      <c r="AG94" s="121">
        <v>0</v>
      </c>
      <c r="AH94" s="1">
        <v>400000</v>
      </c>
      <c r="AI94" s="1"/>
      <c r="AJ94" s="1"/>
      <c r="AM94" s="21">
        <v>4</v>
      </c>
      <c r="AN94" s="21">
        <v>3</v>
      </c>
      <c r="AO94" s="21">
        <v>3</v>
      </c>
      <c r="AP94" s="21"/>
      <c r="AQ94" s="21"/>
      <c r="AR94" s="123" t="s">
        <v>2829</v>
      </c>
      <c r="AS94" s="21" t="s">
        <v>2834</v>
      </c>
      <c r="AT94" s="21" t="str">
        <f>SummarizeQuestMarks(ckAwdQTable[[#This Row],[abst_narr_txt]])</f>
        <v xml:space="preserve"> </v>
      </c>
      <c r="AU94" s="124"/>
      <c r="AV94" t="s">
        <v>3241</v>
      </c>
      <c r="AW94" t="b">
        <f>AND(ckAwdQTable[[#This Row],[ILN]]&gt;"M", SUBSTITUTE(ckAwdQTable[[#This Row],[prop_titl_txt]]," ","")&lt;&gt;SUBSTITUTE(AV93," ",""))</f>
        <v>0</v>
      </c>
      <c r="AX94" s="8" t="s">
        <v>3242</v>
      </c>
    </row>
    <row r="95" spans="2:50" ht="15" customHeight="1" x14ac:dyDescent="0.35">
      <c r="B95" s="30">
        <v>43004.55972222222</v>
      </c>
      <c r="C95" t="s">
        <v>2817</v>
      </c>
      <c r="D95" t="s">
        <v>2818</v>
      </c>
      <c r="E95" t="s">
        <v>476</v>
      </c>
      <c r="F95" t="s">
        <v>912</v>
      </c>
      <c r="G95" s="8" t="s">
        <v>2819</v>
      </c>
      <c r="H95" s="8" t="s">
        <v>2820</v>
      </c>
      <c r="I95" s="21" t="s">
        <v>6127</v>
      </c>
      <c r="J95" t="s">
        <v>2821</v>
      </c>
      <c r="K95" t="s">
        <v>2822</v>
      </c>
      <c r="L95" s="22"/>
      <c r="M95" s="107">
        <f xml:space="preserve"> M94+(ckAwdQTable[ILN]&lt;"M")</f>
        <v>55</v>
      </c>
      <c r="N95" t="s">
        <v>2834</v>
      </c>
      <c r="O95" t="s">
        <v>1138</v>
      </c>
      <c r="P95" s="15" t="str">
        <f>HYPERLINK("https://www.ejacket.nsf.gov/ej/showProposal.do?ID="&amp;ckAwdQTable[[#This Row],[prop_id]],"eJ")</f>
        <v>eJ</v>
      </c>
      <c r="Q95" s="8" t="s">
        <v>2825</v>
      </c>
      <c r="R95" t="s">
        <v>3243</v>
      </c>
      <c r="S95" t="s">
        <v>3244</v>
      </c>
      <c r="T95" t="s">
        <v>3245</v>
      </c>
      <c r="U95" s="8" t="s">
        <v>553</v>
      </c>
      <c r="V95" t="s">
        <v>2972</v>
      </c>
      <c r="W95" s="111" t="str">
        <f>HYPERLINK("mailto:"&amp; ckAwdQTable[[#This Row],[email]]&amp;"&amp;subject=Your NSF Proposal:  "&amp;ckAwdQTable[[#This Row],[prop_id]], ckAwdQTable[[#This Row],[email]])</f>
        <v>schlom@cornell.edu</v>
      </c>
      <c r="X95" s="30">
        <v>43282</v>
      </c>
      <c r="Y95">
        <v>36</v>
      </c>
      <c r="AA95" s="21" t="s">
        <v>753</v>
      </c>
      <c r="AB95" s="21" t="s">
        <v>4825</v>
      </c>
      <c r="AC95"/>
      <c r="AD95" s="21" t="s">
        <v>753</v>
      </c>
      <c r="AF95" s="13">
        <v>400000</v>
      </c>
      <c r="AG95" s="121">
        <v>0</v>
      </c>
      <c r="AH95" s="1">
        <v>400000</v>
      </c>
      <c r="AI95" s="1"/>
      <c r="AJ95" s="1"/>
      <c r="AM95" s="21">
        <v>3</v>
      </c>
      <c r="AN95" s="21"/>
      <c r="AO95" s="21"/>
      <c r="AP95" s="21"/>
      <c r="AQ95" s="21"/>
      <c r="AR95" s="123" t="s">
        <v>2829</v>
      </c>
      <c r="AS95" s="21" t="s">
        <v>2834</v>
      </c>
      <c r="AT95" s="21" t="str">
        <f>SummarizeQuestMarks(ckAwdQTable[[#This Row],[abst_narr_txt]])</f>
        <v xml:space="preserve"> </v>
      </c>
      <c r="AU95" s="124"/>
      <c r="AV95" t="s">
        <v>3246</v>
      </c>
      <c r="AW95" t="b">
        <f>AND(ckAwdQTable[[#This Row],[ILN]]&gt;"M", SUBSTITUTE(ckAwdQTable[[#This Row],[prop_titl_txt]]," ","")&lt;&gt;SUBSTITUTE(AV94," ",""))</f>
        <v>0</v>
      </c>
      <c r="AX95" s="8" t="s">
        <v>3247</v>
      </c>
    </row>
    <row r="96" spans="2:50" ht="15" customHeight="1" x14ac:dyDescent="0.35">
      <c r="B96" s="30">
        <v>43004.665972222225</v>
      </c>
      <c r="C96" t="s">
        <v>2817</v>
      </c>
      <c r="D96" t="s">
        <v>2818</v>
      </c>
      <c r="E96" t="s">
        <v>476</v>
      </c>
      <c r="F96" t="s">
        <v>912</v>
      </c>
      <c r="G96" s="8" t="s">
        <v>2819</v>
      </c>
      <c r="H96" s="8" t="s">
        <v>2820</v>
      </c>
      <c r="I96" s="21" t="s">
        <v>6127</v>
      </c>
      <c r="J96" t="s">
        <v>2821</v>
      </c>
      <c r="K96" t="s">
        <v>2822</v>
      </c>
      <c r="L96" s="22"/>
      <c r="M96" s="107">
        <f xml:space="preserve"> M95+(ckAwdQTable[ILN]&lt;"M")</f>
        <v>55</v>
      </c>
      <c r="N96" t="s">
        <v>2834</v>
      </c>
      <c r="O96" t="s">
        <v>1138</v>
      </c>
      <c r="P96" s="15" t="str">
        <f>HYPERLINK("https://www.ejacket.nsf.gov/ej/showProposal.do?ID="&amp;ckAwdQTable[[#This Row],[prop_id]],"eJ")</f>
        <v>eJ</v>
      </c>
      <c r="Q96" s="8" t="s">
        <v>2825</v>
      </c>
      <c r="R96" t="s">
        <v>3248</v>
      </c>
      <c r="S96" t="s">
        <v>2127</v>
      </c>
      <c r="T96" t="s">
        <v>3249</v>
      </c>
      <c r="U96" s="8" t="s">
        <v>3250</v>
      </c>
      <c r="V96" t="s">
        <v>2964</v>
      </c>
      <c r="W96" s="111" t="str">
        <f>HYPERLINK("mailto:"&amp; ckAwdQTable[[#This Row],[email]]&amp;"&amp;subject=Your NSF Proposal:  "&amp;ckAwdQTable[[#This Row],[prop_id]], ckAwdQTable[[#This Row],[email]])</f>
        <v>rahmanmo@umkc.edu</v>
      </c>
      <c r="X96" s="30">
        <v>43282</v>
      </c>
      <c r="Y96">
        <v>36</v>
      </c>
      <c r="AA96" s="21" t="s">
        <v>753</v>
      </c>
      <c r="AB96" s="21" t="s">
        <v>4825</v>
      </c>
      <c r="AC96"/>
      <c r="AD96" s="21" t="s">
        <v>753</v>
      </c>
      <c r="AE96" s="21" t="s">
        <v>6166</v>
      </c>
      <c r="AF96" s="13">
        <v>399915</v>
      </c>
      <c r="AG96" s="121">
        <v>0</v>
      </c>
      <c r="AH96" s="1">
        <v>399915</v>
      </c>
      <c r="AI96" s="1"/>
      <c r="AJ96" s="1">
        <v>15000</v>
      </c>
      <c r="AL96" s="1">
        <v>6000</v>
      </c>
      <c r="AM96" s="21">
        <v>6</v>
      </c>
      <c r="AN96" s="21">
        <v>3</v>
      </c>
      <c r="AO96" s="21">
        <v>3</v>
      </c>
      <c r="AP96" s="21">
        <v>1.71</v>
      </c>
      <c r="AQ96" s="21"/>
      <c r="AR96" s="123" t="s">
        <v>2829</v>
      </c>
      <c r="AS96" s="21" t="s">
        <v>2834</v>
      </c>
      <c r="AT96" s="21" t="str">
        <f>SummarizeQuestMarks(ckAwdQTable[[#This Row],[abst_narr_txt]])</f>
        <v xml:space="preserve"> </v>
      </c>
      <c r="AU96" s="124"/>
      <c r="AV96" t="s">
        <v>3246</v>
      </c>
      <c r="AW96" t="b">
        <f>AND(ckAwdQTable[[#This Row],[ILN]]&gt;"M", SUBSTITUTE(ckAwdQTable[[#This Row],[prop_titl_txt]]," ","")&lt;&gt;SUBSTITUTE(AV95," ",""))</f>
        <v>0</v>
      </c>
      <c r="AX96" s="8" t="s">
        <v>3251</v>
      </c>
    </row>
    <row r="97" spans="2:50" ht="15" customHeight="1" x14ac:dyDescent="0.35">
      <c r="B97" s="30">
        <v>43004.67083333333</v>
      </c>
      <c r="C97" t="s">
        <v>2817</v>
      </c>
      <c r="D97" t="s">
        <v>2818</v>
      </c>
      <c r="E97" t="s">
        <v>476</v>
      </c>
      <c r="F97" t="s">
        <v>727</v>
      </c>
      <c r="G97" s="8" t="s">
        <v>2819</v>
      </c>
      <c r="H97" s="8" t="s">
        <v>2820</v>
      </c>
      <c r="I97" s="21" t="s">
        <v>6127</v>
      </c>
      <c r="J97" t="s">
        <v>2821</v>
      </c>
      <c r="K97" t="s">
        <v>2822</v>
      </c>
      <c r="L97" s="22"/>
      <c r="M97" s="107">
        <f xml:space="preserve"> M96+(ckAwdQTable[ILN]&lt;"M")</f>
        <v>56</v>
      </c>
      <c r="N97" t="s">
        <v>2824</v>
      </c>
      <c r="O97" t="s">
        <v>1149</v>
      </c>
      <c r="P97" s="15" t="str">
        <f>HYPERLINK("https://www.ejacket.nsf.gov/ej/showProposal.do?ID="&amp;ckAwdQTable[[#This Row],[prop_id]],"eJ")</f>
        <v>eJ</v>
      </c>
      <c r="Q97" s="8" t="s">
        <v>2825</v>
      </c>
      <c r="R97" t="s">
        <v>1149</v>
      </c>
      <c r="S97" t="s">
        <v>1150</v>
      </c>
      <c r="T97" t="s">
        <v>3177</v>
      </c>
      <c r="U97" s="8" t="s">
        <v>609</v>
      </c>
      <c r="V97" t="s">
        <v>3098</v>
      </c>
      <c r="W97" s="111" t="str">
        <f>HYPERLINK("mailto:"&amp; ckAwdQTable[[#This Row],[email]]&amp;"&amp;subject=Your NSF Proposal:  "&amp;ckAwdQTable[[#This Row],[prop_id]], ckAwdQTable[[#This Row],[email]])</f>
        <v>zkincaid@cs.princeton.edu</v>
      </c>
      <c r="X97" s="30">
        <v>43282</v>
      </c>
      <c r="Y97">
        <v>48</v>
      </c>
      <c r="AA97" s="21" t="s">
        <v>753</v>
      </c>
      <c r="AB97" s="21" t="s">
        <v>4825</v>
      </c>
      <c r="AC97"/>
      <c r="AD97" s="21" t="s">
        <v>753</v>
      </c>
      <c r="AE97" s="21" t="s">
        <v>6167</v>
      </c>
      <c r="AF97" s="13">
        <v>600000</v>
      </c>
      <c r="AG97" s="121">
        <v>0</v>
      </c>
      <c r="AH97" s="1">
        <v>600000</v>
      </c>
      <c r="AI97" s="1"/>
      <c r="AJ97" s="1">
        <v>15148</v>
      </c>
      <c r="AM97" s="21">
        <v>4</v>
      </c>
      <c r="AN97" s="21">
        <v>4</v>
      </c>
      <c r="AO97" s="21">
        <v>4</v>
      </c>
      <c r="AP97" s="21"/>
      <c r="AQ97" s="21"/>
      <c r="AR97" s="123" t="s">
        <v>2829</v>
      </c>
      <c r="AS97" s="21" t="s">
        <v>2834</v>
      </c>
      <c r="AT97" s="21" t="str">
        <f>SummarizeQuestMarks(ckAwdQTable[[#This Row],[abst_narr_txt]])</f>
        <v xml:space="preserve"> </v>
      </c>
      <c r="AU97" s="124"/>
      <c r="AV97" t="s">
        <v>3252</v>
      </c>
      <c r="AW97" t="b">
        <f>AND(ckAwdQTable[[#This Row],[ILN]]&gt;"M", SUBSTITUTE(ckAwdQTable[[#This Row],[prop_titl_txt]]," ","")&lt;&gt;SUBSTITUTE(AV96," ",""))</f>
        <v>0</v>
      </c>
      <c r="AX97" s="8" t="s">
        <v>3253</v>
      </c>
    </row>
    <row r="98" spans="2:50" ht="15" customHeight="1" x14ac:dyDescent="0.35">
      <c r="B98" s="30">
        <v>43003.4375</v>
      </c>
      <c r="C98" t="s">
        <v>2817</v>
      </c>
      <c r="D98" t="s">
        <v>2818</v>
      </c>
      <c r="E98" t="s">
        <v>476</v>
      </c>
      <c r="F98" t="s">
        <v>727</v>
      </c>
      <c r="G98" s="8" t="s">
        <v>2819</v>
      </c>
      <c r="H98" s="8" t="s">
        <v>2820</v>
      </c>
      <c r="I98" s="21" t="s">
        <v>6127</v>
      </c>
      <c r="J98" t="s">
        <v>2821</v>
      </c>
      <c r="K98" t="s">
        <v>2822</v>
      </c>
      <c r="L98" s="22"/>
      <c r="M98" s="107">
        <f xml:space="preserve"> M97+(ckAwdQTable[ILN]&lt;"M")</f>
        <v>56</v>
      </c>
      <c r="N98" t="s">
        <v>2834</v>
      </c>
      <c r="O98" t="s">
        <v>1149</v>
      </c>
      <c r="P98" s="15" t="str">
        <f>HYPERLINK("https://www.ejacket.nsf.gov/ej/showProposal.do?ID="&amp;ckAwdQTable[[#This Row],[prop_id]],"eJ")</f>
        <v>eJ</v>
      </c>
      <c r="Q98" s="8" t="s">
        <v>2825</v>
      </c>
      <c r="R98" t="s">
        <v>3255</v>
      </c>
      <c r="S98" t="s">
        <v>3256</v>
      </c>
      <c r="T98" t="s">
        <v>2847</v>
      </c>
      <c r="U98" s="8" t="s">
        <v>3257</v>
      </c>
      <c r="V98" t="s">
        <v>3254</v>
      </c>
      <c r="W98" s="111" t="str">
        <f>HYPERLINK("mailto:"&amp; ckAwdQTable[[#This Row],[email]]&amp;"&amp;subject=Your NSF Proposal:  "&amp;ckAwdQTable[[#This Row],[prop_id]], ckAwdQTable[[#This Row],[email]])</f>
        <v>reps@cs.wisc.edu</v>
      </c>
      <c r="X98" s="30">
        <v>43282</v>
      </c>
      <c r="Y98">
        <v>48</v>
      </c>
      <c r="AA98" s="21" t="s">
        <v>753</v>
      </c>
      <c r="AB98" s="21" t="s">
        <v>4825</v>
      </c>
      <c r="AC98"/>
      <c r="AD98" s="21" t="s">
        <v>753</v>
      </c>
      <c r="AE98" s="21" t="s">
        <v>6168</v>
      </c>
      <c r="AF98" s="13">
        <v>600000</v>
      </c>
      <c r="AG98" s="121">
        <v>0</v>
      </c>
      <c r="AH98" s="1">
        <v>600000</v>
      </c>
      <c r="AI98" s="1"/>
      <c r="AJ98" s="1">
        <v>21600</v>
      </c>
      <c r="AM98" s="21">
        <v>6</v>
      </c>
      <c r="AN98" s="21">
        <v>4</v>
      </c>
      <c r="AO98" s="21">
        <v>4</v>
      </c>
      <c r="AP98" s="21"/>
      <c r="AQ98" s="21"/>
      <c r="AR98" s="123" t="s">
        <v>2829</v>
      </c>
      <c r="AS98" s="21" t="s">
        <v>2834</v>
      </c>
      <c r="AT98" s="21" t="str">
        <f>SummarizeQuestMarks(ckAwdQTable[[#This Row],[abst_narr_txt]])</f>
        <v xml:space="preserve"> </v>
      </c>
      <c r="AU98" s="124"/>
      <c r="AV98" t="s">
        <v>3252</v>
      </c>
      <c r="AW98" t="b">
        <f>AND(ckAwdQTable[[#This Row],[ILN]]&gt;"M", SUBSTITUTE(ckAwdQTable[[#This Row],[prop_titl_txt]]," ","")&lt;&gt;SUBSTITUTE(AV97," ",""))</f>
        <v>0</v>
      </c>
      <c r="AX98" s="8" t="s">
        <v>3258</v>
      </c>
    </row>
    <row r="99" spans="2:50" ht="15" customHeight="1" x14ac:dyDescent="0.35">
      <c r="B99" s="30">
        <v>43004.67291666667</v>
      </c>
      <c r="C99" t="s">
        <v>2868</v>
      </c>
      <c r="D99" t="s">
        <v>2869</v>
      </c>
      <c r="E99" t="s">
        <v>466</v>
      </c>
      <c r="F99" t="s">
        <v>931</v>
      </c>
      <c r="G99" s="8" t="s">
        <v>2819</v>
      </c>
      <c r="H99" s="8" t="s">
        <v>2820</v>
      </c>
      <c r="I99" s="21" t="s">
        <v>6127</v>
      </c>
      <c r="J99" t="s">
        <v>2821</v>
      </c>
      <c r="K99" t="s">
        <v>2883</v>
      </c>
      <c r="L99" s="22"/>
      <c r="M99" s="107">
        <f xml:space="preserve"> M98+(ckAwdQTable[ILN]&lt;"M")</f>
        <v>57</v>
      </c>
      <c r="N99" t="s">
        <v>2863</v>
      </c>
      <c r="O99" t="s">
        <v>1157</v>
      </c>
      <c r="P99" s="15" t="str">
        <f>HYPERLINK("https://www.ejacket.nsf.gov/ej/showProposal.do?ID="&amp;ckAwdQTable[[#This Row],[prop_id]],"eJ")</f>
        <v>eJ</v>
      </c>
      <c r="Q99" s="8" t="s">
        <v>2871</v>
      </c>
      <c r="R99" t="s">
        <v>1157</v>
      </c>
      <c r="S99" t="s">
        <v>1158</v>
      </c>
      <c r="T99" t="s">
        <v>3259</v>
      </c>
      <c r="U99" s="8" t="s">
        <v>3257</v>
      </c>
      <c r="V99" t="s">
        <v>3254</v>
      </c>
      <c r="W99" s="111" t="str">
        <f>HYPERLINK("mailto:"&amp; ckAwdQTable[[#This Row],[email]]&amp;"&amp;subject=Your NSF Proposal:  "&amp;ckAwdQTable[[#This Row],[prop_id]], ckAwdQTable[[#This Row],[email]])</f>
        <v>jignesh@cs.wisc.edu</v>
      </c>
      <c r="X99" s="30">
        <v>43252</v>
      </c>
      <c r="Y99">
        <v>36</v>
      </c>
      <c r="AA99" s="21" t="s">
        <v>753</v>
      </c>
      <c r="AB99" s="21" t="s">
        <v>4825</v>
      </c>
      <c r="AC99"/>
      <c r="AD99" s="21" t="s">
        <v>753</v>
      </c>
      <c r="AE99" s="21" t="s">
        <v>6128</v>
      </c>
      <c r="AF99" s="13">
        <v>736605</v>
      </c>
      <c r="AG99" s="121">
        <v>0</v>
      </c>
      <c r="AH99" s="1">
        <v>736605</v>
      </c>
      <c r="AI99" s="1"/>
      <c r="AJ99" s="1">
        <v>9000</v>
      </c>
      <c r="AM99" s="21">
        <v>6</v>
      </c>
      <c r="AN99" s="21">
        <v>5</v>
      </c>
      <c r="AO99" s="21">
        <v>4</v>
      </c>
      <c r="AP99" s="21"/>
      <c r="AQ99" s="21"/>
      <c r="AR99" s="123" t="s">
        <v>2881</v>
      </c>
      <c r="AS99" s="21" t="s">
        <v>2834</v>
      </c>
      <c r="AT99" s="21" t="str">
        <f>SummarizeQuestMarks(ckAwdQTable[[#This Row],[abst_narr_txt]])</f>
        <v xml:space="preserve"> </v>
      </c>
      <c r="AU99" s="124"/>
      <c r="AV99" t="s">
        <v>3260</v>
      </c>
      <c r="AW99" t="b">
        <f>AND(ckAwdQTable[[#This Row],[ILN]]&gt;"M", SUBSTITUTE(ckAwdQTable[[#This Row],[prop_titl_txt]]," ","")&lt;&gt;SUBSTITUTE(AV98," ",""))</f>
        <v>0</v>
      </c>
      <c r="AX99" s="8" t="s">
        <v>3261</v>
      </c>
    </row>
    <row r="100" spans="2:50" ht="15" customHeight="1" x14ac:dyDescent="0.35">
      <c r="B100" s="30">
        <v>43004.683333333334</v>
      </c>
      <c r="C100" t="s">
        <v>2868</v>
      </c>
      <c r="D100" t="s">
        <v>2869</v>
      </c>
      <c r="E100" t="s">
        <v>466</v>
      </c>
      <c r="F100" t="s">
        <v>786</v>
      </c>
      <c r="G100" s="8" t="s">
        <v>2819</v>
      </c>
      <c r="H100" s="8" t="s">
        <v>2820</v>
      </c>
      <c r="I100" s="21" t="s">
        <v>6127</v>
      </c>
      <c r="J100" t="s">
        <v>2821</v>
      </c>
      <c r="K100" t="s">
        <v>2883</v>
      </c>
      <c r="L100" s="22"/>
      <c r="M100" s="107">
        <f xml:space="preserve"> M99+(ckAwdQTable[ILN]&lt;"M")</f>
        <v>58</v>
      </c>
      <c r="N100" t="s">
        <v>2863</v>
      </c>
      <c r="O100" t="s">
        <v>1160</v>
      </c>
      <c r="P100" s="15" t="str">
        <f>HYPERLINK("https://www.ejacket.nsf.gov/ej/showProposal.do?ID="&amp;ckAwdQTable[[#This Row],[prop_id]],"eJ")</f>
        <v>eJ</v>
      </c>
      <c r="Q100" s="8" t="s">
        <v>2871</v>
      </c>
      <c r="R100" t="s">
        <v>1160</v>
      </c>
      <c r="S100" t="s">
        <v>1161</v>
      </c>
      <c r="T100" t="s">
        <v>3262</v>
      </c>
      <c r="U100" s="8" t="s">
        <v>2938</v>
      </c>
      <c r="V100" t="s">
        <v>2862</v>
      </c>
      <c r="W100" s="111" t="str">
        <f>HYPERLINK("mailto:"&amp; ckAwdQTable[[#This Row],[email]]&amp;"&amp;subject=Your NSF Proposal:  "&amp;ckAwdQTable[[#This Row],[prop_id]], ckAwdQTable[[#This Row],[email]])</f>
        <v>finale@seas.harvard.edu</v>
      </c>
      <c r="X100" s="30">
        <v>43344</v>
      </c>
      <c r="Y100">
        <v>48</v>
      </c>
      <c r="Z100" t="s">
        <v>6131</v>
      </c>
      <c r="AA100" s="21" t="s">
        <v>6135</v>
      </c>
      <c r="AB100" s="21" t="s">
        <v>4825</v>
      </c>
      <c r="AC100"/>
      <c r="AD100" s="21" t="s">
        <v>753</v>
      </c>
      <c r="AE100" s="21" t="s">
        <v>6128</v>
      </c>
      <c r="AF100" s="13">
        <v>1200000</v>
      </c>
      <c r="AG100" s="121">
        <v>0</v>
      </c>
      <c r="AH100" s="1">
        <v>1200000</v>
      </c>
      <c r="AI100" s="1"/>
      <c r="AJ100" s="1">
        <v>12000</v>
      </c>
      <c r="AK100" s="1">
        <v>404404</v>
      </c>
      <c r="AM100" s="21"/>
      <c r="AN100" s="21">
        <v>8</v>
      </c>
      <c r="AO100" s="21"/>
      <c r="AP100" s="21"/>
      <c r="AQ100" s="21">
        <v>8</v>
      </c>
      <c r="AR100" s="123" t="s">
        <v>2881</v>
      </c>
      <c r="AS100" s="21" t="s">
        <v>2834</v>
      </c>
      <c r="AT100" s="21" t="str">
        <f>SummarizeQuestMarks(ckAwdQTable[[#This Row],[abst_narr_txt]])</f>
        <v xml:space="preserve"> </v>
      </c>
      <c r="AU100" s="124"/>
      <c r="AV100" t="s">
        <v>3263</v>
      </c>
      <c r="AW100" t="b">
        <f>AND(ckAwdQTable[[#This Row],[ILN]]&gt;"M", SUBSTITUTE(ckAwdQTable[[#This Row],[prop_titl_txt]]," ","")&lt;&gt;SUBSTITUTE(AV99," ",""))</f>
        <v>0</v>
      </c>
      <c r="AX100" s="8" t="s">
        <v>3264</v>
      </c>
    </row>
    <row r="101" spans="2:50" ht="15" customHeight="1" x14ac:dyDescent="0.35">
      <c r="B101" s="30">
        <v>43004.7</v>
      </c>
      <c r="C101" t="s">
        <v>2868</v>
      </c>
      <c r="D101" t="s">
        <v>2869</v>
      </c>
      <c r="E101" t="s">
        <v>470</v>
      </c>
      <c r="F101" t="s">
        <v>1094</v>
      </c>
      <c r="G101" s="8" t="s">
        <v>2819</v>
      </c>
      <c r="H101" s="8" t="s">
        <v>2820</v>
      </c>
      <c r="I101" s="21" t="s">
        <v>6127</v>
      </c>
      <c r="J101" t="s">
        <v>2821</v>
      </c>
      <c r="K101" t="s">
        <v>2902</v>
      </c>
      <c r="L101" s="22"/>
      <c r="M101" s="107">
        <f xml:space="preserve"> M100+(ckAwdQTable[ILN]&lt;"M")</f>
        <v>59</v>
      </c>
      <c r="N101" t="s">
        <v>2824</v>
      </c>
      <c r="O101" t="s">
        <v>1163</v>
      </c>
      <c r="P101" s="15" t="str">
        <f>HYPERLINK("https://www.ejacket.nsf.gov/ej/showProposal.do?ID="&amp;ckAwdQTable[[#This Row],[prop_id]],"eJ")</f>
        <v>eJ</v>
      </c>
      <c r="Q101" s="8" t="s">
        <v>2871</v>
      </c>
      <c r="R101" t="s">
        <v>1163</v>
      </c>
      <c r="S101" t="s">
        <v>1164</v>
      </c>
      <c r="T101" t="s">
        <v>3005</v>
      </c>
      <c r="U101" s="8" t="s">
        <v>600</v>
      </c>
      <c r="V101" t="s">
        <v>3162</v>
      </c>
      <c r="W101" s="111" t="str">
        <f>HYPERLINK("mailto:"&amp; ckAwdQTable[[#This Row],[email]]&amp;"&amp;subject=Your NSF Proposal:  "&amp;ckAwdQTable[[#This Row],[prop_id]], ckAwdQTable[[#This Row],[email]])</f>
        <v>rubenstein@northwestern.edu</v>
      </c>
      <c r="X101" s="30">
        <v>43282</v>
      </c>
      <c r="Y101">
        <v>48</v>
      </c>
      <c r="AA101" s="21" t="s">
        <v>753</v>
      </c>
      <c r="AB101" s="21" t="s">
        <v>4825</v>
      </c>
      <c r="AC101"/>
      <c r="AD101" s="21" t="s">
        <v>753</v>
      </c>
      <c r="AE101" s="21" t="s">
        <v>6128</v>
      </c>
      <c r="AF101" s="13">
        <v>647418</v>
      </c>
      <c r="AG101" s="121">
        <v>0</v>
      </c>
      <c r="AH101" s="1">
        <v>647418</v>
      </c>
      <c r="AI101" s="1"/>
      <c r="AJ101" s="1">
        <v>20000</v>
      </c>
      <c r="AK101" s="1">
        <v>75750</v>
      </c>
      <c r="AM101" s="21">
        <v>4</v>
      </c>
      <c r="AN101" s="21">
        <v>4</v>
      </c>
      <c r="AO101" s="21">
        <v>4</v>
      </c>
      <c r="AP101" s="21"/>
      <c r="AQ101" s="21"/>
      <c r="AR101" s="123" t="s">
        <v>2829</v>
      </c>
      <c r="AS101" s="21" t="s">
        <v>2834</v>
      </c>
      <c r="AT101" s="21" t="str">
        <f>SummarizeQuestMarks(ckAwdQTable[[#This Row],[abst_narr_txt]])</f>
        <v xml:space="preserve"> </v>
      </c>
      <c r="AU101" s="124"/>
      <c r="AV101" t="s">
        <v>3265</v>
      </c>
      <c r="AW101" t="b">
        <f>AND(ckAwdQTable[[#This Row],[ILN]]&gt;"M", SUBSTITUTE(ckAwdQTable[[#This Row],[prop_titl_txt]]," ","")&lt;&gt;SUBSTITUTE(AV100," ",""))</f>
        <v>0</v>
      </c>
      <c r="AX101" s="8" t="s">
        <v>3266</v>
      </c>
    </row>
    <row r="102" spans="2:50" ht="15" customHeight="1" x14ac:dyDescent="0.35">
      <c r="B102" s="30">
        <v>43004.47152777778</v>
      </c>
      <c r="C102" t="s">
        <v>2868</v>
      </c>
      <c r="D102" t="s">
        <v>2869</v>
      </c>
      <c r="E102" t="s">
        <v>470</v>
      </c>
      <c r="F102" t="s">
        <v>1094</v>
      </c>
      <c r="G102" s="8" t="s">
        <v>2819</v>
      </c>
      <c r="H102" s="8" t="s">
        <v>2820</v>
      </c>
      <c r="I102" s="21" t="s">
        <v>6127</v>
      </c>
      <c r="J102" t="s">
        <v>2821</v>
      </c>
      <c r="K102" t="s">
        <v>2902</v>
      </c>
      <c r="L102" s="22"/>
      <c r="M102" s="107">
        <f xml:space="preserve"> M101+(ckAwdQTable[ILN]&lt;"M")</f>
        <v>59</v>
      </c>
      <c r="N102" t="s">
        <v>2834</v>
      </c>
      <c r="O102" t="s">
        <v>1163</v>
      </c>
      <c r="P102" s="15" t="str">
        <f>HYPERLINK("https://www.ejacket.nsf.gov/ej/showProposal.do?ID="&amp;ckAwdQTable[[#This Row],[prop_id]],"eJ")</f>
        <v>eJ</v>
      </c>
      <c r="Q102" s="8" t="s">
        <v>2871</v>
      </c>
      <c r="R102" t="s">
        <v>3267</v>
      </c>
      <c r="S102" t="s">
        <v>3268</v>
      </c>
      <c r="T102" t="s">
        <v>1345</v>
      </c>
      <c r="U102" s="8" t="s">
        <v>568</v>
      </c>
      <c r="V102" t="s">
        <v>2916</v>
      </c>
      <c r="W102" s="111" t="str">
        <f>HYPERLINK("mailto:"&amp; ckAwdQTable[[#This Row],[email]]&amp;"&amp;subject=Your NSF Proposal:  "&amp;ckAwdQTable[[#This Row],[prop_id]], ckAwdQTable[[#This Row],[email]])</f>
        <v>scottpowell@gwu.edu</v>
      </c>
      <c r="X102" s="30">
        <v>43282</v>
      </c>
      <c r="Y102">
        <v>48</v>
      </c>
      <c r="AA102" s="21" t="s">
        <v>753</v>
      </c>
      <c r="AB102" s="21" t="s">
        <v>4825</v>
      </c>
      <c r="AC102"/>
      <c r="AD102" s="21" t="s">
        <v>753</v>
      </c>
      <c r="AE102" s="21" t="s">
        <v>6128</v>
      </c>
      <c r="AF102" s="13">
        <v>245571</v>
      </c>
      <c r="AG102" s="121">
        <v>0</v>
      </c>
      <c r="AH102" s="1">
        <v>245571</v>
      </c>
      <c r="AI102" s="1"/>
      <c r="AJ102" s="1">
        <v>17970</v>
      </c>
      <c r="AK102" s="1">
        <v>96900</v>
      </c>
      <c r="AM102" s="21"/>
      <c r="AN102" s="21">
        <v>4</v>
      </c>
      <c r="AO102" s="21">
        <v>3.01</v>
      </c>
      <c r="AP102" s="21"/>
      <c r="AQ102" s="21"/>
      <c r="AR102" s="123" t="s">
        <v>2829</v>
      </c>
      <c r="AS102" s="21" t="s">
        <v>2834</v>
      </c>
      <c r="AT102" s="21" t="str">
        <f>SummarizeQuestMarks(ckAwdQTable[[#This Row],[abst_narr_txt]])</f>
        <v xml:space="preserve"> </v>
      </c>
      <c r="AU102" s="124"/>
      <c r="AV102" t="s">
        <v>3269</v>
      </c>
      <c r="AW102" t="b">
        <f>AND(ckAwdQTable[[#This Row],[ILN]]&gt;"M", SUBSTITUTE(ckAwdQTable[[#This Row],[prop_titl_txt]]," ","")&lt;&gt;SUBSTITUTE(AV101," ",""))</f>
        <v>0</v>
      </c>
      <c r="AX102" s="8" t="s">
        <v>3270</v>
      </c>
    </row>
    <row r="103" spans="2:50" ht="15" customHeight="1" x14ac:dyDescent="0.35">
      <c r="B103" s="30">
        <v>43004.689583333333</v>
      </c>
      <c r="C103" t="s">
        <v>2868</v>
      </c>
      <c r="D103" t="s">
        <v>2869</v>
      </c>
      <c r="E103" t="s">
        <v>470</v>
      </c>
      <c r="F103" t="s">
        <v>1094</v>
      </c>
      <c r="G103" s="8" t="s">
        <v>2819</v>
      </c>
      <c r="H103" s="8" t="s">
        <v>2820</v>
      </c>
      <c r="I103" s="21" t="s">
        <v>6127</v>
      </c>
      <c r="J103" t="s">
        <v>2821</v>
      </c>
      <c r="K103" t="s">
        <v>2902</v>
      </c>
      <c r="L103" s="22"/>
      <c r="M103" s="107">
        <f xml:space="preserve"> M102+(ckAwdQTable[ILN]&lt;"M")</f>
        <v>59</v>
      </c>
      <c r="N103" t="s">
        <v>2834</v>
      </c>
      <c r="O103" t="s">
        <v>1163</v>
      </c>
      <c r="P103" s="15" t="str">
        <f>HYPERLINK("https://www.ejacket.nsf.gov/ej/showProposal.do?ID="&amp;ckAwdQTable[[#This Row],[prop_id]],"eJ")</f>
        <v>eJ</v>
      </c>
      <c r="Q103" s="8" t="s">
        <v>2871</v>
      </c>
      <c r="R103" t="s">
        <v>3271</v>
      </c>
      <c r="S103" t="s">
        <v>3272</v>
      </c>
      <c r="T103" t="s">
        <v>2842</v>
      </c>
      <c r="U103" s="8" t="s">
        <v>3273</v>
      </c>
      <c r="V103" t="s">
        <v>3098</v>
      </c>
      <c r="W103" s="111" t="str">
        <f>HYPERLINK("mailto:"&amp; ckAwdQTable[[#This Row],[email]]&amp;"&amp;subject=Your NSF Proposal:  "&amp;ckAwdQTable[[#This Row],[prop_id]], ckAwdQTable[[#This Row],[email]])</f>
        <v>garnier@njit.edu</v>
      </c>
      <c r="X103" s="30">
        <v>43282</v>
      </c>
      <c r="Y103">
        <v>48</v>
      </c>
      <c r="AA103" s="21" t="s">
        <v>753</v>
      </c>
      <c r="AB103" s="21" t="s">
        <v>4825</v>
      </c>
      <c r="AC103"/>
      <c r="AD103" s="21" t="s">
        <v>753</v>
      </c>
      <c r="AE103" s="21" t="s">
        <v>6128</v>
      </c>
      <c r="AF103" s="13">
        <v>299481</v>
      </c>
      <c r="AG103" s="121">
        <v>0</v>
      </c>
      <c r="AH103" s="1">
        <v>299481</v>
      </c>
      <c r="AI103" s="1"/>
      <c r="AJ103" s="1">
        <v>21000</v>
      </c>
      <c r="AM103" s="21">
        <v>2</v>
      </c>
      <c r="AN103" s="21">
        <v>4</v>
      </c>
      <c r="AO103" s="21">
        <v>3</v>
      </c>
      <c r="AP103" s="21"/>
      <c r="AQ103" s="21"/>
      <c r="AR103" s="123" t="s">
        <v>2829</v>
      </c>
      <c r="AS103" s="21" t="s">
        <v>2834</v>
      </c>
      <c r="AT103" s="21" t="str">
        <f>SummarizeQuestMarks(ckAwdQTable[[#This Row],[abst_narr_txt]])</f>
        <v xml:space="preserve"> </v>
      </c>
      <c r="AU103" s="124"/>
      <c r="AV103" t="s">
        <v>3265</v>
      </c>
      <c r="AW103" t="b">
        <f>AND(ckAwdQTable[[#This Row],[ILN]]&gt;"M", SUBSTITUTE(ckAwdQTable[[#This Row],[prop_titl_txt]]," ","")&lt;&gt;SUBSTITUTE(AV102," ",""))</f>
        <v>0</v>
      </c>
      <c r="AX103" s="8" t="s">
        <v>3274</v>
      </c>
    </row>
    <row r="104" spans="2:50" ht="15" customHeight="1" x14ac:dyDescent="0.35">
      <c r="B104" s="30">
        <v>43004.7</v>
      </c>
      <c r="C104" t="s">
        <v>2868</v>
      </c>
      <c r="D104" t="s">
        <v>2869</v>
      </c>
      <c r="E104" t="s">
        <v>466</v>
      </c>
      <c r="F104" t="s">
        <v>786</v>
      </c>
      <c r="G104" s="8" t="s">
        <v>2819</v>
      </c>
      <c r="H104" s="8" t="s">
        <v>2820</v>
      </c>
      <c r="I104" s="21" t="s">
        <v>6127</v>
      </c>
      <c r="J104" t="s">
        <v>2821</v>
      </c>
      <c r="K104" t="s">
        <v>2883</v>
      </c>
      <c r="L104" s="22"/>
      <c r="M104" s="107">
        <f xml:space="preserve"> M103+(ckAwdQTable[ILN]&lt;"M")</f>
        <v>60</v>
      </c>
      <c r="N104" t="s">
        <v>2863</v>
      </c>
      <c r="O104" t="s">
        <v>1166</v>
      </c>
      <c r="P104" s="15" t="str">
        <f>HYPERLINK("https://www.ejacket.nsf.gov/ej/showProposal.do?ID="&amp;ckAwdQTable[[#This Row],[prop_id]],"eJ")</f>
        <v>eJ</v>
      </c>
      <c r="Q104" s="8" t="s">
        <v>2871</v>
      </c>
      <c r="R104" t="s">
        <v>1166</v>
      </c>
      <c r="S104" t="s">
        <v>1167</v>
      </c>
      <c r="T104" t="s">
        <v>3275</v>
      </c>
      <c r="U104" s="8" t="s">
        <v>3276</v>
      </c>
      <c r="V104" t="s">
        <v>2833</v>
      </c>
      <c r="W104" s="111" t="str">
        <f>HYPERLINK("mailto:"&amp; ckAwdQTable[[#This Row],[email]]&amp;"&amp;subject=Your NSF Proposal:  "&amp;ckAwdQTable[[#This Row],[prop_id]], ckAwdQTable[[#This Row],[email]])</f>
        <v>zoran.obradovic@temple.edu</v>
      </c>
      <c r="X104" s="30">
        <v>43282</v>
      </c>
      <c r="Y104">
        <v>48</v>
      </c>
      <c r="AA104" s="21" t="s">
        <v>753</v>
      </c>
      <c r="AB104" s="21" t="s">
        <v>4825</v>
      </c>
      <c r="AC104"/>
      <c r="AD104" s="21" t="s">
        <v>753</v>
      </c>
      <c r="AF104" s="13">
        <v>1200000</v>
      </c>
      <c r="AG104" s="121">
        <v>0</v>
      </c>
      <c r="AH104" s="1">
        <v>1200000</v>
      </c>
      <c r="AI104" s="1"/>
      <c r="AJ104" s="1"/>
      <c r="AK104" s="1">
        <v>230100</v>
      </c>
      <c r="AM104" s="21">
        <v>8</v>
      </c>
      <c r="AN104" s="21">
        <v>8</v>
      </c>
      <c r="AO104" s="21">
        <v>8</v>
      </c>
      <c r="AP104" s="21"/>
      <c r="AQ104" s="21"/>
      <c r="AR104" s="123" t="s">
        <v>2881</v>
      </c>
      <c r="AS104" s="21" t="s">
        <v>2834</v>
      </c>
      <c r="AT104" s="21" t="str">
        <f>SummarizeQuestMarks(ckAwdQTable[[#This Row],[abst_narr_txt]])</f>
        <v xml:space="preserve"> </v>
      </c>
      <c r="AU104" s="124"/>
      <c r="AV104" t="s">
        <v>3277</v>
      </c>
      <c r="AW104" t="b">
        <f>AND(ckAwdQTable[[#This Row],[ILN]]&gt;"M", SUBSTITUTE(ckAwdQTable[[#This Row],[prop_titl_txt]]," ","")&lt;&gt;SUBSTITUTE(AV103," ",""))</f>
        <v>0</v>
      </c>
      <c r="AX104" s="8" t="s">
        <v>3278</v>
      </c>
    </row>
    <row r="105" spans="2:50" ht="15" customHeight="1" x14ac:dyDescent="0.35">
      <c r="B105" s="30">
        <v>43004.70208333333</v>
      </c>
      <c r="C105" t="s">
        <v>2817</v>
      </c>
      <c r="D105" t="s">
        <v>2818</v>
      </c>
      <c r="E105" t="s">
        <v>476</v>
      </c>
      <c r="F105" t="s">
        <v>765</v>
      </c>
      <c r="G105" s="8" t="s">
        <v>2819</v>
      </c>
      <c r="H105" s="8" t="s">
        <v>2820</v>
      </c>
      <c r="I105" s="21" t="s">
        <v>6127</v>
      </c>
      <c r="J105" t="s">
        <v>2821</v>
      </c>
      <c r="K105" t="s">
        <v>2822</v>
      </c>
      <c r="L105" s="22"/>
      <c r="M105" s="107">
        <f xml:space="preserve"> M104+(ckAwdQTable[ILN]&lt;"M")</f>
        <v>61</v>
      </c>
      <c r="N105" t="s">
        <v>2863</v>
      </c>
      <c r="O105" t="s">
        <v>1169</v>
      </c>
      <c r="P105" s="15" t="str">
        <f>HYPERLINK("https://www.ejacket.nsf.gov/ej/showProposal.do?ID="&amp;ckAwdQTable[[#This Row],[prop_id]],"eJ")</f>
        <v>eJ</v>
      </c>
      <c r="Q105" s="8" t="s">
        <v>2825</v>
      </c>
      <c r="R105" t="s">
        <v>1169</v>
      </c>
      <c r="S105" t="s">
        <v>1170</v>
      </c>
      <c r="T105" t="s">
        <v>2791</v>
      </c>
      <c r="U105" s="8" t="s">
        <v>3033</v>
      </c>
      <c r="V105" t="s">
        <v>3031</v>
      </c>
      <c r="W105" s="111" t="str">
        <f>HYPERLINK("mailto:"&amp; ckAwdQTable[[#This Row],[email]]&amp;"&amp;subject=Your NSF Proposal:  "&amp;ckAwdQTable[[#This Row],[prop_id]], ckAwdQTable[[#This Row],[email]])</f>
        <v>shao@cs.yale.edu</v>
      </c>
      <c r="X105" s="30">
        <v>43252</v>
      </c>
      <c r="Y105">
        <v>42</v>
      </c>
      <c r="AA105" s="21" t="s">
        <v>753</v>
      </c>
      <c r="AB105" s="21" t="s">
        <v>4825</v>
      </c>
      <c r="AC105"/>
      <c r="AD105" s="21" t="s">
        <v>753</v>
      </c>
      <c r="AE105" s="21" t="s">
        <v>6169</v>
      </c>
      <c r="AF105" s="13">
        <v>901435</v>
      </c>
      <c r="AG105" s="121">
        <v>1</v>
      </c>
      <c r="AH105" s="1">
        <v>800000</v>
      </c>
      <c r="AI105" s="1"/>
      <c r="AJ105" s="1">
        <v>14000</v>
      </c>
      <c r="AM105" s="21">
        <v>4</v>
      </c>
      <c r="AN105" s="21">
        <v>12</v>
      </c>
      <c r="AO105" s="21">
        <v>3.2</v>
      </c>
      <c r="AP105" s="21"/>
      <c r="AQ105" s="21">
        <v>20</v>
      </c>
      <c r="AR105" s="123" t="s">
        <v>2829</v>
      </c>
      <c r="AS105" s="21" t="s">
        <v>2834</v>
      </c>
      <c r="AT105" s="21" t="str">
        <f>SummarizeQuestMarks(ckAwdQTable[[#This Row],[abst_narr_txt]])</f>
        <v xml:space="preserve"> </v>
      </c>
      <c r="AU105" s="124"/>
      <c r="AV105" t="s">
        <v>3281</v>
      </c>
      <c r="AW105" t="b">
        <f>AND(ckAwdQTable[[#This Row],[ILN]]&gt;"M", SUBSTITUTE(ckAwdQTable[[#This Row],[prop_titl_txt]]," ","")&lt;&gt;SUBSTITUTE(AV104," ",""))</f>
        <v>0</v>
      </c>
      <c r="AX105" s="8" t="s">
        <v>3282</v>
      </c>
    </row>
    <row r="106" spans="2:50" ht="15" customHeight="1" x14ac:dyDescent="0.35">
      <c r="B106" s="30">
        <v>43004.70416666667</v>
      </c>
      <c r="C106" t="s">
        <v>2868</v>
      </c>
      <c r="D106" t="s">
        <v>2869</v>
      </c>
      <c r="E106" t="s">
        <v>468</v>
      </c>
      <c r="F106" t="s">
        <v>1185</v>
      </c>
      <c r="G106" s="8" t="s">
        <v>2819</v>
      </c>
      <c r="H106" s="8" t="s">
        <v>2820</v>
      </c>
      <c r="I106" s="21" t="s">
        <v>6127</v>
      </c>
      <c r="J106" t="s">
        <v>2821</v>
      </c>
      <c r="K106" t="s">
        <v>2911</v>
      </c>
      <c r="L106" s="22"/>
      <c r="M106" s="107">
        <f xml:space="preserve"> M105+(ckAwdQTable[ILN]&lt;"M")</f>
        <v>62</v>
      </c>
      <c r="N106" t="s">
        <v>2863</v>
      </c>
      <c r="O106" t="s">
        <v>1183</v>
      </c>
      <c r="P106" s="15" t="str">
        <f>HYPERLINK("https://www.ejacket.nsf.gov/ej/showProposal.do?ID="&amp;ckAwdQTable[[#This Row],[prop_id]],"eJ")</f>
        <v>eJ</v>
      </c>
      <c r="Q106" s="8" t="s">
        <v>2871</v>
      </c>
      <c r="R106" t="s">
        <v>1183</v>
      </c>
      <c r="S106" t="s">
        <v>1184</v>
      </c>
      <c r="T106" t="s">
        <v>3283</v>
      </c>
      <c r="U106" s="8" t="s">
        <v>3284</v>
      </c>
      <c r="V106" t="s">
        <v>3061</v>
      </c>
      <c r="W106" s="111" t="str">
        <f>HYPERLINK("mailto:"&amp; ckAwdQTable[[#This Row],[email]]&amp;"&amp;subject=Your NSF Proposal:  "&amp;ckAwdQTable[[#This Row],[prop_id]], ckAwdQTable[[#This Row],[email]])</f>
        <v>melody@cc.gatech.edu</v>
      </c>
      <c r="X106" s="30">
        <v>43313</v>
      </c>
      <c r="Y106">
        <v>48</v>
      </c>
      <c r="Z106" t="s">
        <v>6131</v>
      </c>
      <c r="AA106" s="21" t="s">
        <v>6170</v>
      </c>
      <c r="AB106" s="21" t="s">
        <v>4825</v>
      </c>
      <c r="AC106" t="s">
        <v>6131</v>
      </c>
      <c r="AD106" s="21" t="s">
        <v>6171</v>
      </c>
      <c r="AE106" s="21" t="s">
        <v>6167</v>
      </c>
      <c r="AF106" s="13">
        <v>1196298</v>
      </c>
      <c r="AG106" s="121">
        <v>0</v>
      </c>
      <c r="AH106" s="1">
        <v>1196298</v>
      </c>
      <c r="AI106" s="1"/>
      <c r="AJ106" s="1">
        <v>8000</v>
      </c>
      <c r="AM106" s="21">
        <v>12</v>
      </c>
      <c r="AN106" s="21">
        <v>8</v>
      </c>
      <c r="AO106" s="21"/>
      <c r="AP106" s="21"/>
      <c r="AQ106" s="21">
        <v>8</v>
      </c>
      <c r="AR106" s="123" t="s">
        <v>2881</v>
      </c>
      <c r="AS106" s="21" t="s">
        <v>2834</v>
      </c>
      <c r="AT106" s="21" t="str">
        <f>SummarizeQuestMarks(ckAwdQTable[[#This Row],[abst_narr_txt]])</f>
        <v xml:space="preserve"> </v>
      </c>
      <c r="AU106" s="124"/>
      <c r="AV106" t="s">
        <v>3285</v>
      </c>
      <c r="AW106" t="b">
        <f>AND(ckAwdQTable[[#This Row],[ILN]]&gt;"M", SUBSTITUTE(ckAwdQTable[[#This Row],[prop_titl_txt]]," ","")&lt;&gt;SUBSTITUTE(AV105," ",""))</f>
        <v>0</v>
      </c>
      <c r="AX106" s="8" t="s">
        <v>3286</v>
      </c>
    </row>
    <row r="107" spans="2:50" ht="15" customHeight="1" x14ac:dyDescent="0.35">
      <c r="B107" s="30">
        <v>43004.711805555555</v>
      </c>
      <c r="C107" t="s">
        <v>2839</v>
      </c>
      <c r="D107" t="s">
        <v>2840</v>
      </c>
      <c r="E107" t="s">
        <v>464</v>
      </c>
      <c r="F107" t="s">
        <v>1188</v>
      </c>
      <c r="G107" s="8" t="s">
        <v>2819</v>
      </c>
      <c r="H107" s="8" t="s">
        <v>2820</v>
      </c>
      <c r="I107" s="21" t="s">
        <v>6127</v>
      </c>
      <c r="J107" t="s">
        <v>2821</v>
      </c>
      <c r="L107" s="22"/>
      <c r="M107" s="107">
        <f xml:space="preserve"> M106+(ckAwdQTable[ILN]&lt;"M")</f>
        <v>63</v>
      </c>
      <c r="N107" t="s">
        <v>2863</v>
      </c>
      <c r="O107" t="s">
        <v>1187</v>
      </c>
      <c r="P107" s="15" t="str">
        <f>HYPERLINK("https://www.ejacket.nsf.gov/ej/showProposal.do?ID="&amp;ckAwdQTable[[#This Row],[prop_id]],"eJ")</f>
        <v>eJ</v>
      </c>
      <c r="Q107" s="8" t="s">
        <v>2841</v>
      </c>
      <c r="R107" t="s">
        <v>1187</v>
      </c>
      <c r="S107" t="s">
        <v>1031</v>
      </c>
      <c r="T107" t="s">
        <v>3111</v>
      </c>
      <c r="U107" s="8" t="s">
        <v>3112</v>
      </c>
      <c r="V107" t="s">
        <v>2907</v>
      </c>
      <c r="W107" s="111" t="str">
        <f>HYPERLINK("mailto:"&amp; ckAwdQTable[[#This Row],[email]]&amp;"&amp;subject=Your NSF Proposal:  "&amp;ckAwdQTable[[#This Row],[prop_id]], ckAwdQTable[[#This Row],[email]])</f>
        <v>sandeep@cse.msu.edu</v>
      </c>
      <c r="X107" s="30">
        <v>43328</v>
      </c>
      <c r="Y107">
        <v>48</v>
      </c>
      <c r="AA107" s="21" t="s">
        <v>753</v>
      </c>
      <c r="AB107" s="21" t="s">
        <v>4825</v>
      </c>
      <c r="AC107"/>
      <c r="AD107" s="21" t="s">
        <v>753</v>
      </c>
      <c r="AE107" s="21" t="s">
        <v>6155</v>
      </c>
      <c r="AF107" s="13">
        <v>1197152</v>
      </c>
      <c r="AG107" s="121">
        <v>0</v>
      </c>
      <c r="AH107" s="1">
        <v>1197152</v>
      </c>
      <c r="AI107" s="1"/>
      <c r="AJ107" s="1">
        <v>16000</v>
      </c>
      <c r="AM107" s="21">
        <v>12</v>
      </c>
      <c r="AN107" s="21">
        <v>12</v>
      </c>
      <c r="AO107" s="21">
        <v>12</v>
      </c>
      <c r="AP107" s="21"/>
      <c r="AQ107" s="21"/>
      <c r="AR107" s="123" t="s">
        <v>2829</v>
      </c>
      <c r="AS107" s="21" t="s">
        <v>2834</v>
      </c>
      <c r="AT107" s="21" t="str">
        <f>SummarizeQuestMarks(ckAwdQTable[[#This Row],[abst_narr_txt]])</f>
        <v xml:space="preserve"> </v>
      </c>
      <c r="AU107" s="124"/>
      <c r="AV107" t="s">
        <v>3287</v>
      </c>
      <c r="AW107" t="b">
        <f>AND(ckAwdQTable[[#This Row],[ILN]]&gt;"M", SUBSTITUTE(ckAwdQTable[[#This Row],[prop_titl_txt]]," ","")&lt;&gt;SUBSTITUTE(AV106," ",""))</f>
        <v>0</v>
      </c>
      <c r="AX107" s="8" t="s">
        <v>3114</v>
      </c>
    </row>
    <row r="108" spans="2:50" ht="15" customHeight="1" x14ac:dyDescent="0.35">
      <c r="B108" s="30">
        <v>43004.712500000001</v>
      </c>
      <c r="C108" t="s">
        <v>2868</v>
      </c>
      <c r="D108" t="s">
        <v>2869</v>
      </c>
      <c r="E108" t="s">
        <v>470</v>
      </c>
      <c r="F108" t="s">
        <v>1192</v>
      </c>
      <c r="G108" s="8" t="s">
        <v>2819</v>
      </c>
      <c r="H108" s="8" t="s">
        <v>2820</v>
      </c>
      <c r="I108" s="21" t="s">
        <v>6127</v>
      </c>
      <c r="J108" t="s">
        <v>2821</v>
      </c>
      <c r="K108" t="s">
        <v>2902</v>
      </c>
      <c r="L108" s="22"/>
      <c r="M108" s="107">
        <f xml:space="preserve"> M107+(ckAwdQTable[ILN]&lt;"M")</f>
        <v>64</v>
      </c>
      <c r="N108" t="s">
        <v>2863</v>
      </c>
      <c r="O108" t="s">
        <v>1190</v>
      </c>
      <c r="P108" s="15" t="str">
        <f>HYPERLINK("https://www.ejacket.nsf.gov/ej/showProposal.do?ID="&amp;ckAwdQTable[[#This Row],[prop_id]],"eJ")</f>
        <v>eJ</v>
      </c>
      <c r="Q108" s="8" t="s">
        <v>2871</v>
      </c>
      <c r="R108" t="s">
        <v>1190</v>
      </c>
      <c r="S108" t="s">
        <v>1191</v>
      </c>
      <c r="T108" t="s">
        <v>3005</v>
      </c>
      <c r="U108" s="8" t="s">
        <v>662</v>
      </c>
      <c r="V108" t="s">
        <v>2851</v>
      </c>
      <c r="W108" s="111" t="str">
        <f>HYPERLINK("mailto:"&amp; ckAwdQTable[[#This Row],[email]]&amp;"&amp;subject=Your NSF Proposal:  "&amp;ckAwdQTable[[#This Row],[prop_id]], ckAwdQTable[[#This Row],[email]])</f>
        <v>deweese@berkeley.edu</v>
      </c>
      <c r="X108" s="30">
        <v>43191</v>
      </c>
      <c r="Y108">
        <v>48</v>
      </c>
      <c r="AA108" s="21" t="s">
        <v>753</v>
      </c>
      <c r="AB108" s="21" t="s">
        <v>4825</v>
      </c>
      <c r="AC108"/>
      <c r="AD108" s="21" t="s">
        <v>753</v>
      </c>
      <c r="AF108" s="13">
        <v>1197318</v>
      </c>
      <c r="AG108" s="121">
        <v>0</v>
      </c>
      <c r="AH108" s="1">
        <v>1197318</v>
      </c>
      <c r="AI108" s="1"/>
      <c r="AJ108" s="1"/>
      <c r="AK108" s="1">
        <v>200700</v>
      </c>
      <c r="AM108" s="21">
        <v>8</v>
      </c>
      <c r="AN108" s="21">
        <v>4</v>
      </c>
      <c r="AO108" s="21">
        <v>4</v>
      </c>
      <c r="AP108" s="21"/>
      <c r="AQ108" s="21"/>
      <c r="AR108" s="123" t="s">
        <v>2829</v>
      </c>
      <c r="AS108" s="21" t="s">
        <v>2834</v>
      </c>
      <c r="AT108" s="21" t="str">
        <f>SummarizeQuestMarks(ckAwdQTable[[#This Row],[abst_narr_txt]])</f>
        <v xml:space="preserve"> </v>
      </c>
      <c r="AU108" s="124"/>
      <c r="AV108" t="s">
        <v>3288</v>
      </c>
      <c r="AW108" t="b">
        <f>AND(ckAwdQTable[[#This Row],[ILN]]&gt;"M", SUBSTITUTE(ckAwdQTable[[#This Row],[prop_titl_txt]]," ","")&lt;&gt;SUBSTITUTE(AV107," ",""))</f>
        <v>0</v>
      </c>
      <c r="AX108" s="8" t="s">
        <v>3289</v>
      </c>
    </row>
    <row r="109" spans="2:50" ht="15" customHeight="1" x14ac:dyDescent="0.35">
      <c r="B109" s="30">
        <v>43004.713194444441</v>
      </c>
      <c r="C109" t="s">
        <v>2817</v>
      </c>
      <c r="D109" t="s">
        <v>2818</v>
      </c>
      <c r="E109" t="s">
        <v>474</v>
      </c>
      <c r="F109" t="s">
        <v>885</v>
      </c>
      <c r="G109" s="8" t="s">
        <v>2819</v>
      </c>
      <c r="H109" s="8" t="s">
        <v>2820</v>
      </c>
      <c r="I109" s="21" t="s">
        <v>6127</v>
      </c>
      <c r="J109" t="s">
        <v>2821</v>
      </c>
      <c r="K109" t="s">
        <v>2822</v>
      </c>
      <c r="L109" s="22"/>
      <c r="M109" s="107">
        <f xml:space="preserve"> M108+(ckAwdQTable[ILN]&lt;"M")</f>
        <v>65</v>
      </c>
      <c r="N109" t="s">
        <v>2824</v>
      </c>
      <c r="O109" t="s">
        <v>1194</v>
      </c>
      <c r="P109" s="15" t="str">
        <f>HYPERLINK("https://www.ejacket.nsf.gov/ej/showProposal.do?ID="&amp;ckAwdQTable[[#This Row],[prop_id]],"eJ")</f>
        <v>eJ</v>
      </c>
      <c r="Q109" s="8" t="s">
        <v>2825</v>
      </c>
      <c r="R109" t="s">
        <v>1194</v>
      </c>
      <c r="S109" t="s">
        <v>1195</v>
      </c>
      <c r="T109" t="s">
        <v>3290</v>
      </c>
      <c r="U109" s="8" t="s">
        <v>713</v>
      </c>
      <c r="V109" t="s">
        <v>2907</v>
      </c>
      <c r="W109" s="111" t="str">
        <f>HYPERLINK("mailto:"&amp; ckAwdQTable[[#This Row],[email]]&amp;"&amp;subject=Your NSF Proposal:  "&amp;ckAwdQTable[[#This Row],[prop_id]], ckAwdQTable[[#This Row],[email]])</f>
        <v>vgsubram@umich.edu</v>
      </c>
      <c r="X109" s="30">
        <v>43344</v>
      </c>
      <c r="Y109">
        <v>48</v>
      </c>
      <c r="AA109" s="21" t="s">
        <v>753</v>
      </c>
      <c r="AB109" s="21" t="s">
        <v>4825</v>
      </c>
      <c r="AC109"/>
      <c r="AD109" s="21" t="s">
        <v>753</v>
      </c>
      <c r="AE109" s="21" t="s">
        <v>6128</v>
      </c>
      <c r="AF109" s="13">
        <v>823243</v>
      </c>
      <c r="AG109" s="121">
        <v>0</v>
      </c>
      <c r="AH109" s="1">
        <v>823243</v>
      </c>
      <c r="AI109" s="1"/>
      <c r="AJ109" s="1">
        <v>14584</v>
      </c>
      <c r="AM109" s="21">
        <v>8</v>
      </c>
      <c r="AN109" s="21">
        <v>8</v>
      </c>
      <c r="AO109" s="21">
        <v>2.72</v>
      </c>
      <c r="AP109" s="21"/>
      <c r="AQ109" s="21"/>
      <c r="AR109" s="123" t="s">
        <v>2829</v>
      </c>
      <c r="AS109" s="21" t="s">
        <v>2834</v>
      </c>
      <c r="AT109" s="21" t="str">
        <f>SummarizeQuestMarks(ckAwdQTable[[#This Row],[abst_narr_txt]])</f>
        <v xml:space="preserve"> </v>
      </c>
      <c r="AU109" s="124"/>
      <c r="AV109" t="s">
        <v>3291</v>
      </c>
      <c r="AW109" t="b">
        <f>AND(ckAwdQTable[[#This Row],[ILN]]&gt;"M", SUBSTITUTE(ckAwdQTable[[#This Row],[prop_titl_txt]]," ","")&lt;&gt;SUBSTITUTE(AV108," ",""))</f>
        <v>0</v>
      </c>
      <c r="AX109" s="8" t="s">
        <v>3292</v>
      </c>
    </row>
    <row r="110" spans="2:50" ht="15" customHeight="1" x14ac:dyDescent="0.35">
      <c r="B110" s="30">
        <v>43004.732638888891</v>
      </c>
      <c r="C110" t="s">
        <v>2817</v>
      </c>
      <c r="D110" t="s">
        <v>2818</v>
      </c>
      <c r="E110" t="s">
        <v>474</v>
      </c>
      <c r="F110" t="s">
        <v>885</v>
      </c>
      <c r="G110" s="8" t="s">
        <v>2819</v>
      </c>
      <c r="H110" s="8" t="s">
        <v>2820</v>
      </c>
      <c r="I110" s="21" t="s">
        <v>6127</v>
      </c>
      <c r="J110" t="s">
        <v>2821</v>
      </c>
      <c r="K110" t="s">
        <v>2822</v>
      </c>
      <c r="L110" s="22"/>
      <c r="M110" s="107">
        <f xml:space="preserve"> M109+(ckAwdQTable[ILN]&lt;"M")</f>
        <v>65</v>
      </c>
      <c r="N110" t="s">
        <v>2834</v>
      </c>
      <c r="O110" t="s">
        <v>1194</v>
      </c>
      <c r="P110" s="15" t="str">
        <f>HYPERLINK("https://www.ejacket.nsf.gov/ej/showProposal.do?ID="&amp;ckAwdQTable[[#This Row],[prop_id]],"eJ")</f>
        <v>eJ</v>
      </c>
      <c r="Q110" s="8" t="s">
        <v>2825</v>
      </c>
      <c r="R110" t="s">
        <v>3293</v>
      </c>
      <c r="S110" t="s">
        <v>2259</v>
      </c>
      <c r="T110" t="s">
        <v>3294</v>
      </c>
      <c r="U110" s="8" t="s">
        <v>600</v>
      </c>
      <c r="V110" t="s">
        <v>3162</v>
      </c>
      <c r="W110" s="111" t="str">
        <f>HYPERLINK("mailto:"&amp; ckAwdQTable[[#This Row],[email]]&amp;"&amp;subject=Your NSF Proposal:  "&amp;ckAwdQTable[[#This Row],[prop_id]], ckAwdQTable[[#This Row],[email]])</f>
        <v>rberry@ece.northwestern.edu</v>
      </c>
      <c r="X110" s="30">
        <v>43344</v>
      </c>
      <c r="Y110">
        <v>48</v>
      </c>
      <c r="AA110" s="21" t="s">
        <v>753</v>
      </c>
      <c r="AB110" s="21" t="s">
        <v>4825</v>
      </c>
      <c r="AC110"/>
      <c r="AD110" s="21" t="s">
        <v>753</v>
      </c>
      <c r="AF110" s="13">
        <v>375999</v>
      </c>
      <c r="AG110" s="121">
        <v>0</v>
      </c>
      <c r="AH110" s="1">
        <v>375999</v>
      </c>
      <c r="AI110" s="1"/>
      <c r="AJ110" s="1"/>
      <c r="AM110" s="21">
        <v>4</v>
      </c>
      <c r="AN110" s="21">
        <v>4</v>
      </c>
      <c r="AO110" s="21">
        <v>2</v>
      </c>
      <c r="AP110" s="21"/>
      <c r="AQ110" s="21"/>
      <c r="AR110" s="123" t="s">
        <v>2829</v>
      </c>
      <c r="AS110" s="21" t="s">
        <v>2834</v>
      </c>
      <c r="AT110" s="21" t="str">
        <f>SummarizeQuestMarks(ckAwdQTable[[#This Row],[abst_narr_txt]])</f>
        <v xml:space="preserve"> </v>
      </c>
      <c r="AU110" s="124"/>
      <c r="AV110" t="s">
        <v>3291</v>
      </c>
      <c r="AW110" t="b">
        <f>AND(ckAwdQTable[[#This Row],[ILN]]&gt;"M", SUBSTITUTE(ckAwdQTable[[#This Row],[prop_titl_txt]]," ","")&lt;&gt;SUBSTITUTE(AV109," ",""))</f>
        <v>0</v>
      </c>
      <c r="AX110" s="8" t="s">
        <v>3295</v>
      </c>
    </row>
    <row r="111" spans="2:50" ht="15" customHeight="1" x14ac:dyDescent="0.35">
      <c r="B111" s="30">
        <v>43004.717361111114</v>
      </c>
      <c r="C111" t="s">
        <v>2839</v>
      </c>
      <c r="D111" t="s">
        <v>2840</v>
      </c>
      <c r="E111" t="s">
        <v>462</v>
      </c>
      <c r="F111" t="s">
        <v>761</v>
      </c>
      <c r="G111" s="8" t="s">
        <v>2819</v>
      </c>
      <c r="H111" s="8" t="s">
        <v>2820</v>
      </c>
      <c r="I111" s="21" t="s">
        <v>6127</v>
      </c>
      <c r="J111" t="s">
        <v>2821</v>
      </c>
      <c r="L111" s="22"/>
      <c r="M111" s="107">
        <f xml:space="preserve"> M110+(ckAwdQTable[ILN]&lt;"M")</f>
        <v>66</v>
      </c>
      <c r="N111" t="s">
        <v>2863</v>
      </c>
      <c r="O111" t="s">
        <v>1197</v>
      </c>
      <c r="P111" s="15" t="str">
        <f>HYPERLINK("https://www.ejacket.nsf.gov/ej/showProposal.do?ID="&amp;ckAwdQTable[[#This Row],[prop_id]],"eJ")</f>
        <v>eJ</v>
      </c>
      <c r="Q111" s="8" t="s">
        <v>2841</v>
      </c>
      <c r="R111" t="s">
        <v>1197</v>
      </c>
      <c r="S111" t="s">
        <v>862</v>
      </c>
      <c r="T111" t="s">
        <v>3296</v>
      </c>
      <c r="U111" s="8" t="s">
        <v>676</v>
      </c>
      <c r="V111" t="s">
        <v>3162</v>
      </c>
      <c r="W111" s="111" t="str">
        <f>HYPERLINK("mailto:"&amp; ckAwdQTable[[#This Row],[email]]&amp;"&amp;subject=Your NSF Proposal:  "&amp;ckAwdQTable[[#This Row],[prop_id]], ckAwdQTable[[#This Row],[email]])</f>
        <v>indy@illinois.edu</v>
      </c>
      <c r="X111" s="30">
        <v>43191</v>
      </c>
      <c r="Y111">
        <v>48</v>
      </c>
      <c r="AA111" s="21" t="s">
        <v>753</v>
      </c>
      <c r="AB111" s="21" t="s">
        <v>4825</v>
      </c>
      <c r="AC111"/>
      <c r="AD111" s="21" t="s">
        <v>753</v>
      </c>
      <c r="AE111" s="21" t="s">
        <v>6128</v>
      </c>
      <c r="AF111" s="13">
        <v>1200000</v>
      </c>
      <c r="AG111" s="121">
        <v>0</v>
      </c>
      <c r="AH111" s="1">
        <v>1200000</v>
      </c>
      <c r="AI111" s="1"/>
      <c r="AJ111" s="1">
        <v>20000</v>
      </c>
      <c r="AM111" s="21">
        <v>12</v>
      </c>
      <c r="AN111" s="21">
        <v>8</v>
      </c>
      <c r="AO111" s="21">
        <v>8</v>
      </c>
      <c r="AP111" s="21"/>
      <c r="AQ111" s="21"/>
      <c r="AR111" s="123" t="s">
        <v>2829</v>
      </c>
      <c r="AS111" s="21" t="s">
        <v>2834</v>
      </c>
      <c r="AT111" s="21" t="str">
        <f>SummarizeQuestMarks(ckAwdQTable[[#This Row],[abst_narr_txt]])</f>
        <v xml:space="preserve"> </v>
      </c>
      <c r="AU111" s="124"/>
      <c r="AV111" t="s">
        <v>3297</v>
      </c>
      <c r="AW111" t="b">
        <f>AND(ckAwdQTable[[#This Row],[ILN]]&gt;"M", SUBSTITUTE(ckAwdQTable[[#This Row],[prop_titl_txt]]," ","")&lt;&gt;SUBSTITUTE(AV110," ",""))</f>
        <v>0</v>
      </c>
      <c r="AX111" s="8" t="s">
        <v>3298</v>
      </c>
    </row>
    <row r="112" spans="2:50" ht="15" customHeight="1" x14ac:dyDescent="0.35">
      <c r="B112" s="30">
        <v>43004.720833333333</v>
      </c>
      <c r="C112" t="s">
        <v>2817</v>
      </c>
      <c r="D112" t="s">
        <v>2818</v>
      </c>
      <c r="E112" t="s">
        <v>474</v>
      </c>
      <c r="F112" t="s">
        <v>1201</v>
      </c>
      <c r="G112" s="8" t="s">
        <v>2819</v>
      </c>
      <c r="H112" s="8" t="s">
        <v>2820</v>
      </c>
      <c r="I112" s="21" t="s">
        <v>6127</v>
      </c>
      <c r="J112" t="s">
        <v>2821</v>
      </c>
      <c r="K112" t="s">
        <v>2822</v>
      </c>
      <c r="L112" s="22"/>
      <c r="M112" s="107">
        <f xml:space="preserve"> M111+(ckAwdQTable[ILN]&lt;"M")</f>
        <v>67</v>
      </c>
      <c r="N112" t="s">
        <v>2824</v>
      </c>
      <c r="O112" t="s">
        <v>1199</v>
      </c>
      <c r="P112" s="15" t="str">
        <f>HYPERLINK("https://www.ejacket.nsf.gov/ej/showProposal.do?ID="&amp;ckAwdQTable[[#This Row],[prop_id]],"eJ")</f>
        <v>eJ</v>
      </c>
      <c r="Q112" s="8" t="s">
        <v>2825</v>
      </c>
      <c r="R112" t="s">
        <v>1199</v>
      </c>
      <c r="S112" t="s">
        <v>1200</v>
      </c>
      <c r="T112" t="s">
        <v>3299</v>
      </c>
      <c r="U112" s="8" t="s">
        <v>3300</v>
      </c>
      <c r="V112" t="s">
        <v>2944</v>
      </c>
      <c r="W112" s="111" t="str">
        <f>HYPERLINK("mailto:"&amp; ckAwdQTable[[#This Row],[email]]&amp;"&amp;subject=Your NSF Proposal:  "&amp;ckAwdQTable[[#This Row],[prop_id]], ckAwdQTable[[#This Row],[email]])</f>
        <v>gtang@mines.edu</v>
      </c>
      <c r="X112" s="30">
        <v>43252</v>
      </c>
      <c r="Y112">
        <v>48</v>
      </c>
      <c r="AA112" s="21" t="s">
        <v>753</v>
      </c>
      <c r="AB112" s="21" t="s">
        <v>4825</v>
      </c>
      <c r="AC112"/>
      <c r="AD112" s="21" t="s">
        <v>753</v>
      </c>
      <c r="AE112" s="21" t="s">
        <v>6172</v>
      </c>
      <c r="AF112" s="13">
        <v>443871</v>
      </c>
      <c r="AG112" s="121">
        <v>0</v>
      </c>
      <c r="AH112" s="1">
        <v>443871</v>
      </c>
      <c r="AI112" s="1"/>
      <c r="AJ112" s="1">
        <v>20000</v>
      </c>
      <c r="AM112" s="21">
        <v>4</v>
      </c>
      <c r="AN112" s="21">
        <v>4</v>
      </c>
      <c r="AO112" s="21">
        <v>4</v>
      </c>
      <c r="AP112" s="21"/>
      <c r="AQ112" s="21"/>
      <c r="AR112" s="123" t="s">
        <v>2829</v>
      </c>
      <c r="AS112" s="21" t="s">
        <v>2834</v>
      </c>
      <c r="AT112" s="21" t="str">
        <f>SummarizeQuestMarks(ckAwdQTable[[#This Row],[abst_narr_txt]])</f>
        <v xml:space="preserve"> </v>
      </c>
      <c r="AU112" s="124"/>
      <c r="AV112" t="s">
        <v>3301</v>
      </c>
      <c r="AW112" t="b">
        <f>AND(ckAwdQTable[[#This Row],[ILN]]&gt;"M", SUBSTITUTE(ckAwdQTable[[#This Row],[prop_titl_txt]]," ","")&lt;&gt;SUBSTITUTE(AV111," ",""))</f>
        <v>0</v>
      </c>
      <c r="AX112" s="8" t="s">
        <v>3302</v>
      </c>
    </row>
    <row r="113" spans="2:50" ht="15" customHeight="1" x14ac:dyDescent="0.35">
      <c r="B113" s="30">
        <v>43004.45208333333</v>
      </c>
      <c r="C113" t="s">
        <v>2817</v>
      </c>
      <c r="D113" t="s">
        <v>2818</v>
      </c>
      <c r="E113" t="s">
        <v>474</v>
      </c>
      <c r="F113" t="s">
        <v>1201</v>
      </c>
      <c r="G113" s="8" t="s">
        <v>2819</v>
      </c>
      <c r="H113" s="8" t="s">
        <v>2820</v>
      </c>
      <c r="I113" s="21" t="s">
        <v>6127</v>
      </c>
      <c r="J113" t="s">
        <v>2821</v>
      </c>
      <c r="K113" t="s">
        <v>2822</v>
      </c>
      <c r="L113" s="22"/>
      <c r="M113" s="107">
        <f xml:space="preserve"> M112+(ckAwdQTable[ILN]&lt;"M")</f>
        <v>67</v>
      </c>
      <c r="N113" t="s">
        <v>2834</v>
      </c>
      <c r="O113" t="s">
        <v>1199</v>
      </c>
      <c r="P113" s="15" t="str">
        <f>HYPERLINK("https://www.ejacket.nsf.gov/ej/showProposal.do?ID="&amp;ckAwdQTable[[#This Row],[prop_id]],"eJ")</f>
        <v>eJ</v>
      </c>
      <c r="Q113" s="8" t="s">
        <v>2825</v>
      </c>
      <c r="R113" t="s">
        <v>3303</v>
      </c>
      <c r="S113" t="s">
        <v>976</v>
      </c>
      <c r="T113" t="s">
        <v>3304</v>
      </c>
      <c r="U113" s="8" t="s">
        <v>2976</v>
      </c>
      <c r="V113" t="s">
        <v>2972</v>
      </c>
      <c r="W113" s="111" t="str">
        <f>HYPERLINK("mailto:"&amp; ckAwdQTable[[#This Row],[email]]&amp;"&amp;subject=Your NSF Proposal:  "&amp;ckAwdQTable[[#This Row],[prop_id]], ckAwdQTable[[#This Row],[email]])</f>
        <v>wangx@ee.columbia.edu</v>
      </c>
      <c r="X113" s="30">
        <v>43252</v>
      </c>
      <c r="Y113">
        <v>48</v>
      </c>
      <c r="AA113" s="21" t="s">
        <v>753</v>
      </c>
      <c r="AB113" s="21" t="s">
        <v>4825</v>
      </c>
      <c r="AC113"/>
      <c r="AD113" s="21" t="s">
        <v>753</v>
      </c>
      <c r="AE113" s="21" t="s">
        <v>6166</v>
      </c>
      <c r="AF113" s="13">
        <v>593352</v>
      </c>
      <c r="AG113" s="121">
        <v>0</v>
      </c>
      <c r="AH113" s="1">
        <v>593352</v>
      </c>
      <c r="AI113" s="1"/>
      <c r="AJ113" s="1">
        <v>16000</v>
      </c>
      <c r="AM113" s="21">
        <v>4</v>
      </c>
      <c r="AN113" s="21">
        <v>4</v>
      </c>
      <c r="AO113" s="21">
        <v>4</v>
      </c>
      <c r="AP113" s="21"/>
      <c r="AQ113" s="21"/>
      <c r="AR113" s="123" t="s">
        <v>2829</v>
      </c>
      <c r="AS113" s="21" t="s">
        <v>2834</v>
      </c>
      <c r="AT113" s="21" t="str">
        <f>SummarizeQuestMarks(ckAwdQTable[[#This Row],[abst_narr_txt]])</f>
        <v xml:space="preserve"> </v>
      </c>
      <c r="AU113" s="124"/>
      <c r="AV113" t="s">
        <v>3301</v>
      </c>
      <c r="AW113" t="b">
        <f>AND(ckAwdQTable[[#This Row],[ILN]]&gt;"M", SUBSTITUTE(ckAwdQTable[[#This Row],[prop_titl_txt]]," ","")&lt;&gt;SUBSTITUTE(AV112," ",""))</f>
        <v>0</v>
      </c>
      <c r="AX113" s="8" t="s">
        <v>3305</v>
      </c>
    </row>
    <row r="114" spans="2:50" ht="15" customHeight="1" x14ac:dyDescent="0.35">
      <c r="B114" s="30">
        <v>43004.72152777778</v>
      </c>
      <c r="C114" t="s">
        <v>2817</v>
      </c>
      <c r="D114" t="s">
        <v>2818</v>
      </c>
      <c r="E114" t="s">
        <v>476</v>
      </c>
      <c r="F114" t="s">
        <v>948</v>
      </c>
      <c r="G114" s="8" t="s">
        <v>2819</v>
      </c>
      <c r="H114" s="8" t="s">
        <v>2820</v>
      </c>
      <c r="I114" s="21" t="s">
        <v>6127</v>
      </c>
      <c r="J114" t="s">
        <v>2821</v>
      </c>
      <c r="K114" t="s">
        <v>2822</v>
      </c>
      <c r="L114" s="22"/>
      <c r="M114" s="107">
        <f xml:space="preserve"> M113+(ckAwdQTable[ILN]&lt;"M")</f>
        <v>68</v>
      </c>
      <c r="N114" t="s">
        <v>2824</v>
      </c>
      <c r="O114" t="s">
        <v>1206</v>
      </c>
      <c r="P114" s="15" t="str">
        <f>HYPERLINK("https://www.ejacket.nsf.gov/ej/showProposal.do?ID="&amp;ckAwdQTable[[#This Row],[prop_id]],"eJ")</f>
        <v>eJ</v>
      </c>
      <c r="Q114" s="8" t="s">
        <v>2825</v>
      </c>
      <c r="R114" t="s">
        <v>1206</v>
      </c>
      <c r="S114" t="s">
        <v>1207</v>
      </c>
      <c r="T114" t="s">
        <v>3306</v>
      </c>
      <c r="U114" s="8" t="s">
        <v>2956</v>
      </c>
      <c r="V114" t="s">
        <v>2862</v>
      </c>
      <c r="W114" s="111" t="str">
        <f>HYPERLINK("mailto:"&amp; ckAwdQTable[[#This Row],[email]]&amp;"&amp;subject=Your NSF Proposal:  "&amp;ckAwdQTable[[#This Row],[prop_id]], ckAwdQTable[[#This Row],[email]])</f>
        <v>rjust@cs.umass.edu</v>
      </c>
      <c r="X114" s="30">
        <v>43191</v>
      </c>
      <c r="Y114">
        <v>36</v>
      </c>
      <c r="AA114" s="21" t="s">
        <v>753</v>
      </c>
      <c r="AB114" s="21" t="s">
        <v>4825</v>
      </c>
      <c r="AC114"/>
      <c r="AD114" s="21" t="s">
        <v>753</v>
      </c>
      <c r="AF114" s="13">
        <v>558352</v>
      </c>
      <c r="AG114" s="121">
        <v>0</v>
      </c>
      <c r="AH114" s="1">
        <v>558352</v>
      </c>
      <c r="AI114" s="1"/>
      <c r="AJ114" s="1"/>
      <c r="AM114" s="21">
        <v>24</v>
      </c>
      <c r="AN114" s="21">
        <v>6</v>
      </c>
      <c r="AO114" s="21">
        <v>3.75</v>
      </c>
      <c r="AP114" s="21"/>
      <c r="AQ114" s="21"/>
      <c r="AR114" s="123" t="s">
        <v>2829</v>
      </c>
      <c r="AS114" s="21" t="s">
        <v>2834</v>
      </c>
      <c r="AT114" s="21" t="str">
        <f>SummarizeQuestMarks(ckAwdQTable[[#This Row],[abst_narr_txt]])</f>
        <v xml:space="preserve"> </v>
      </c>
      <c r="AU114" s="124"/>
      <c r="AV114" t="s">
        <v>3308</v>
      </c>
      <c r="AW114" t="b">
        <f>AND(ckAwdQTable[[#This Row],[ILN]]&gt;"M", SUBSTITUTE(ckAwdQTable[[#This Row],[prop_titl_txt]]," ","")&lt;&gt;SUBSTITUTE(AV113," ",""))</f>
        <v>0</v>
      </c>
      <c r="AX114" s="8" t="s">
        <v>3309</v>
      </c>
    </row>
    <row r="115" spans="2:50" ht="15" customHeight="1" x14ac:dyDescent="0.35">
      <c r="B115" s="30">
        <v>43004.611805555556</v>
      </c>
      <c r="C115" t="s">
        <v>2817</v>
      </c>
      <c r="D115" t="s">
        <v>2818</v>
      </c>
      <c r="E115" t="s">
        <v>476</v>
      </c>
      <c r="F115" t="s">
        <v>948</v>
      </c>
      <c r="G115" s="8" t="s">
        <v>2819</v>
      </c>
      <c r="H115" s="8" t="s">
        <v>2820</v>
      </c>
      <c r="I115" s="21" t="s">
        <v>6127</v>
      </c>
      <c r="J115" t="s">
        <v>2821</v>
      </c>
      <c r="K115" t="s">
        <v>2822</v>
      </c>
      <c r="L115" s="22"/>
      <c r="M115" s="107">
        <f xml:space="preserve"> M114+(ckAwdQTable[ILN]&lt;"M")</f>
        <v>68</v>
      </c>
      <c r="N115" t="s">
        <v>2834</v>
      </c>
      <c r="O115" t="s">
        <v>1206</v>
      </c>
      <c r="P115" s="15" t="str">
        <f>HYPERLINK("https://www.ejacket.nsf.gov/ej/showProposal.do?ID="&amp;ckAwdQTable[[#This Row],[prop_id]],"eJ")</f>
        <v>eJ</v>
      </c>
      <c r="Q115" s="8" t="s">
        <v>2825</v>
      </c>
      <c r="R115" t="s">
        <v>3310</v>
      </c>
      <c r="S115" t="s">
        <v>3311</v>
      </c>
      <c r="T115" t="s">
        <v>3312</v>
      </c>
      <c r="U115" s="8" t="s">
        <v>2960</v>
      </c>
      <c r="V115" t="s">
        <v>2856</v>
      </c>
      <c r="W115" s="111" t="str">
        <f>HYPERLINK("mailto:"&amp; ckAwdQTable[[#This Row],[email]]&amp;"&amp;subject=Your NSF Proposal:  "&amp;ckAwdQTable[[#This Row],[prop_id]], ckAwdQTable[[#This Row],[email]])</f>
        <v>pammann@gmu.edu</v>
      </c>
      <c r="X115" s="30">
        <v>43191</v>
      </c>
      <c r="Y115">
        <v>36</v>
      </c>
      <c r="AA115" s="21" t="s">
        <v>753</v>
      </c>
      <c r="AB115" s="21" t="s">
        <v>4825</v>
      </c>
      <c r="AC115"/>
      <c r="AD115" s="21" t="s">
        <v>753</v>
      </c>
      <c r="AE115" s="21" t="s">
        <v>6128</v>
      </c>
      <c r="AF115" s="13">
        <v>290166</v>
      </c>
      <c r="AG115" s="121">
        <v>0</v>
      </c>
      <c r="AH115" s="1">
        <v>290166</v>
      </c>
      <c r="AI115" s="1"/>
      <c r="AJ115" s="1">
        <v>10500</v>
      </c>
      <c r="AM115" s="21">
        <v>3</v>
      </c>
      <c r="AN115" s="21">
        <v>6</v>
      </c>
      <c r="AO115" s="21">
        <v>2.25</v>
      </c>
      <c r="AP115" s="21"/>
      <c r="AQ115" s="21"/>
      <c r="AR115" s="123" t="s">
        <v>2829</v>
      </c>
      <c r="AS115" s="21" t="s">
        <v>2834</v>
      </c>
      <c r="AT115" s="21" t="str">
        <f>SummarizeQuestMarks(ckAwdQTable[[#This Row],[abst_narr_txt]])</f>
        <v xml:space="preserve"> </v>
      </c>
      <c r="AU115" s="124"/>
      <c r="AV115" t="s">
        <v>3308</v>
      </c>
      <c r="AW115" t="b">
        <f>AND(ckAwdQTable[[#This Row],[ILN]]&gt;"M", SUBSTITUTE(ckAwdQTable[[#This Row],[prop_titl_txt]]," ","")&lt;&gt;SUBSTITUTE(AV114," ",""))</f>
        <v>0</v>
      </c>
      <c r="AX115" s="8" t="s">
        <v>3313</v>
      </c>
    </row>
    <row r="116" spans="2:50" ht="15" customHeight="1" x14ac:dyDescent="0.35">
      <c r="B116" s="30">
        <v>43004.722916666666</v>
      </c>
      <c r="C116" t="s">
        <v>2817</v>
      </c>
      <c r="D116" t="s">
        <v>2818</v>
      </c>
      <c r="E116" t="s">
        <v>476</v>
      </c>
      <c r="F116" t="s">
        <v>765</v>
      </c>
      <c r="G116" s="8" t="s">
        <v>2819</v>
      </c>
      <c r="H116" s="8" t="s">
        <v>2820</v>
      </c>
      <c r="I116" s="21" t="s">
        <v>6127</v>
      </c>
      <c r="J116" t="s">
        <v>2821</v>
      </c>
      <c r="K116" t="s">
        <v>2822</v>
      </c>
      <c r="L116" s="22">
        <v>43082.497928240744</v>
      </c>
      <c r="M116" s="107">
        <f xml:space="preserve"> M115+(ckAwdQTable[ILN]&lt;"M")</f>
        <v>69</v>
      </c>
      <c r="N116" t="s">
        <v>2863</v>
      </c>
      <c r="O116" t="s">
        <v>1216</v>
      </c>
      <c r="P116" s="15" t="str">
        <f>HYPERLINK("https://www.ejacket.nsf.gov/ej/showProposal.do?ID="&amp;ckAwdQTable[[#This Row],[prop_id]],"eJ")</f>
        <v>eJ</v>
      </c>
      <c r="Q116" s="8" t="s">
        <v>2825</v>
      </c>
      <c r="R116" t="s">
        <v>1216</v>
      </c>
      <c r="S116" t="s">
        <v>1217</v>
      </c>
      <c r="T116" t="s">
        <v>3314</v>
      </c>
      <c r="U116" s="8" t="s">
        <v>2956</v>
      </c>
      <c r="V116" t="s">
        <v>2862</v>
      </c>
      <c r="W116" s="111" t="str">
        <f>HYPERLINK("mailto:"&amp; ckAwdQTable[[#This Row],[email]]&amp;"&amp;subject=Your NSF Proposal:  "&amp;ckAwdQTable[[#This Row],[prop_id]], ckAwdQTable[[#This Row],[email]])</f>
        <v>moss@cs.umass.edu</v>
      </c>
      <c r="X116" s="30">
        <v>43282</v>
      </c>
      <c r="Y116">
        <v>48</v>
      </c>
      <c r="AA116" s="21" t="s">
        <v>753</v>
      </c>
      <c r="AB116" s="21" t="s">
        <v>4825</v>
      </c>
      <c r="AC116"/>
      <c r="AD116" s="21" t="s">
        <v>753</v>
      </c>
      <c r="AE116" s="21" t="s">
        <v>6128</v>
      </c>
      <c r="AF116" s="13">
        <v>1199719</v>
      </c>
      <c r="AG116" s="121">
        <v>0</v>
      </c>
      <c r="AH116" s="1">
        <v>1199719</v>
      </c>
      <c r="AI116" s="1"/>
      <c r="AJ116" s="1">
        <v>48000</v>
      </c>
      <c r="AK116" s="1">
        <v>316121</v>
      </c>
      <c r="AM116" s="21">
        <v>2</v>
      </c>
      <c r="AN116" s="21">
        <v>4</v>
      </c>
      <c r="AO116" s="21">
        <v>8</v>
      </c>
      <c r="AP116" s="21"/>
      <c r="AQ116" s="21"/>
      <c r="AR116" s="123" t="s">
        <v>2829</v>
      </c>
      <c r="AS116" s="21" t="s">
        <v>2834</v>
      </c>
      <c r="AT116" s="21" t="str">
        <f>SummarizeQuestMarks(ckAwdQTable[[#This Row],[abst_narr_txt]])</f>
        <v xml:space="preserve"> </v>
      </c>
      <c r="AU116" s="124"/>
      <c r="AV116" t="s">
        <v>3316</v>
      </c>
      <c r="AW116" t="b">
        <f>AND(ckAwdQTable[[#This Row],[ILN]]&gt;"M", SUBSTITUTE(ckAwdQTable[[#This Row],[prop_titl_txt]]," ","")&lt;&gt;SUBSTITUTE(AV115," ",""))</f>
        <v>0</v>
      </c>
      <c r="AX116" s="8" t="s">
        <v>3317</v>
      </c>
    </row>
    <row r="117" spans="2:50" ht="15" customHeight="1" x14ac:dyDescent="0.35">
      <c r="B117" s="30">
        <v>43004.740277777775</v>
      </c>
      <c r="C117" t="s">
        <v>2839</v>
      </c>
      <c r="D117" t="s">
        <v>2840</v>
      </c>
      <c r="E117" t="s">
        <v>462</v>
      </c>
      <c r="F117" t="s">
        <v>1032</v>
      </c>
      <c r="G117" s="8" t="s">
        <v>2819</v>
      </c>
      <c r="H117" s="8" t="s">
        <v>2820</v>
      </c>
      <c r="I117" s="21" t="s">
        <v>6127</v>
      </c>
      <c r="J117" t="s">
        <v>2821</v>
      </c>
      <c r="L117" s="22"/>
      <c r="M117" s="107">
        <f xml:space="preserve"> M116+(ckAwdQTable[ILN]&lt;"M")</f>
        <v>70</v>
      </c>
      <c r="N117" t="s">
        <v>2863</v>
      </c>
      <c r="O117" t="s">
        <v>1225</v>
      </c>
      <c r="P117" s="15" t="str">
        <f>HYPERLINK("https://www.ejacket.nsf.gov/ej/showProposal.do?ID="&amp;ckAwdQTable[[#This Row],[prop_id]],"eJ")</f>
        <v>eJ</v>
      </c>
      <c r="Q117" s="8" t="s">
        <v>2841</v>
      </c>
      <c r="R117" t="s">
        <v>1225</v>
      </c>
      <c r="S117" t="s">
        <v>1217</v>
      </c>
      <c r="T117" t="s">
        <v>3314</v>
      </c>
      <c r="U117" s="8" t="s">
        <v>2956</v>
      </c>
      <c r="V117" t="s">
        <v>2862</v>
      </c>
      <c r="W117" s="111" t="str">
        <f>HYPERLINK("mailto:"&amp; ckAwdQTable[[#This Row],[email]]&amp;"&amp;subject=Your NSF Proposal:  "&amp;ckAwdQTable[[#This Row],[prop_id]], ckAwdQTable[[#This Row],[email]])</f>
        <v>moss@cs.umass.edu</v>
      </c>
      <c r="X117" s="30">
        <v>43282</v>
      </c>
      <c r="Y117">
        <v>48</v>
      </c>
      <c r="AA117" s="21" t="s">
        <v>753</v>
      </c>
      <c r="AB117" s="21" t="s">
        <v>4825</v>
      </c>
      <c r="AC117"/>
      <c r="AD117" s="21" t="s">
        <v>753</v>
      </c>
      <c r="AE117" s="21" t="s">
        <v>6128</v>
      </c>
      <c r="AF117" s="13">
        <v>1164931</v>
      </c>
      <c r="AG117" s="121">
        <v>0</v>
      </c>
      <c r="AH117" s="1">
        <v>1164931</v>
      </c>
      <c r="AI117" s="1"/>
      <c r="AJ117" s="1">
        <v>48000</v>
      </c>
      <c r="AM117" s="21">
        <v>8</v>
      </c>
      <c r="AN117" s="21">
        <v>4</v>
      </c>
      <c r="AO117" s="21">
        <v>8</v>
      </c>
      <c r="AP117" s="21"/>
      <c r="AQ117" s="21"/>
      <c r="AR117" s="123" t="s">
        <v>2829</v>
      </c>
      <c r="AS117" s="21" t="s">
        <v>2834</v>
      </c>
      <c r="AT117" s="21" t="str">
        <f>SummarizeQuestMarks(ckAwdQTable[[#This Row],[abst_narr_txt]])</f>
        <v xml:space="preserve"> </v>
      </c>
      <c r="AU117" s="124"/>
      <c r="AV117" t="s">
        <v>3318</v>
      </c>
      <c r="AW117" t="b">
        <f>AND(ckAwdQTable[[#This Row],[ILN]]&gt;"M", SUBSTITUTE(ckAwdQTable[[#This Row],[prop_titl_txt]]," ","")&lt;&gt;SUBSTITUTE(AV116," ",""))</f>
        <v>0</v>
      </c>
      <c r="AX117" s="8" t="s">
        <v>3317</v>
      </c>
    </row>
    <row r="118" spans="2:50" ht="15" customHeight="1" x14ac:dyDescent="0.35">
      <c r="B118" s="30">
        <v>43004.747916666667</v>
      </c>
      <c r="C118" t="s">
        <v>2868</v>
      </c>
      <c r="D118" t="s">
        <v>2869</v>
      </c>
      <c r="E118" t="s">
        <v>470</v>
      </c>
      <c r="F118" t="s">
        <v>1229</v>
      </c>
      <c r="G118" s="8" t="s">
        <v>2819</v>
      </c>
      <c r="H118" s="8" t="s">
        <v>2820</v>
      </c>
      <c r="I118" s="21" t="s">
        <v>6127</v>
      </c>
      <c r="J118" t="s">
        <v>2821</v>
      </c>
      <c r="K118" t="s">
        <v>2902</v>
      </c>
      <c r="L118" s="22"/>
      <c r="M118" s="107">
        <f xml:space="preserve"> M117+(ckAwdQTable[ILN]&lt;"M")</f>
        <v>71</v>
      </c>
      <c r="N118" t="s">
        <v>2824</v>
      </c>
      <c r="O118" t="s">
        <v>1227</v>
      </c>
      <c r="P118" s="15" t="str">
        <f>HYPERLINK("https://www.ejacket.nsf.gov/ej/showProposal.do?ID="&amp;ckAwdQTable[[#This Row],[prop_id]],"eJ")</f>
        <v>eJ</v>
      </c>
      <c r="Q118" s="8" t="s">
        <v>2871</v>
      </c>
      <c r="R118" t="s">
        <v>1227</v>
      </c>
      <c r="S118" t="s">
        <v>1228</v>
      </c>
      <c r="T118" t="s">
        <v>3319</v>
      </c>
      <c r="U118" s="8" t="s">
        <v>3158</v>
      </c>
      <c r="V118" t="s">
        <v>2944</v>
      </c>
      <c r="W118" s="111" t="str">
        <f>HYPERLINK("mailto:"&amp; ckAwdQTable[[#This Row],[email]]&amp;"&amp;subject=Your NSF Proposal:  "&amp;ckAwdQTable[[#This Row],[prop_id]], ckAwdQTable[[#This Row],[email]])</f>
        <v>whitley@cs.colostate.edu</v>
      </c>
      <c r="X118" s="30">
        <v>43327</v>
      </c>
      <c r="Y118">
        <v>48</v>
      </c>
      <c r="AA118" s="21" t="s">
        <v>753</v>
      </c>
      <c r="AB118" s="21" t="s">
        <v>4825</v>
      </c>
      <c r="AC118"/>
      <c r="AD118" s="21" t="s">
        <v>753</v>
      </c>
      <c r="AE118" s="21" t="s">
        <v>6128</v>
      </c>
      <c r="AF118" s="13">
        <v>599512</v>
      </c>
      <c r="AG118" s="121">
        <v>0</v>
      </c>
      <c r="AH118" s="1">
        <v>599512</v>
      </c>
      <c r="AI118" s="1"/>
      <c r="AJ118" s="1">
        <v>12551</v>
      </c>
      <c r="AL118" s="1">
        <v>10458</v>
      </c>
      <c r="AM118" s="21">
        <v>6</v>
      </c>
      <c r="AN118" s="21">
        <v>4</v>
      </c>
      <c r="AO118" s="21"/>
      <c r="AP118" s="21"/>
      <c r="AQ118" s="21">
        <v>4</v>
      </c>
      <c r="AR118" s="123" t="s">
        <v>2829</v>
      </c>
      <c r="AS118" s="21" t="s">
        <v>2834</v>
      </c>
      <c r="AT118" s="21" t="str">
        <f>SummarizeQuestMarks(ckAwdQTable[[#This Row],[abst_narr_txt]])</f>
        <v xml:space="preserve"> </v>
      </c>
      <c r="AU118" s="124"/>
      <c r="AV118" t="s">
        <v>3320</v>
      </c>
      <c r="AW118" t="b">
        <f>AND(ckAwdQTable[[#This Row],[ILN]]&gt;"M", SUBSTITUTE(ckAwdQTable[[#This Row],[prop_titl_txt]]," ","")&lt;&gt;SUBSTITUTE(AV117," ",""))</f>
        <v>0</v>
      </c>
      <c r="AX118" s="8" t="s">
        <v>3321</v>
      </c>
    </row>
    <row r="119" spans="2:50" ht="15" customHeight="1" x14ac:dyDescent="0.35">
      <c r="B119" s="30">
        <v>43005.65625</v>
      </c>
      <c r="C119" t="s">
        <v>2868</v>
      </c>
      <c r="D119" t="s">
        <v>2869</v>
      </c>
      <c r="E119" t="s">
        <v>470</v>
      </c>
      <c r="F119" t="s">
        <v>1229</v>
      </c>
      <c r="G119" s="8" t="s">
        <v>2819</v>
      </c>
      <c r="H119" s="8" t="s">
        <v>2820</v>
      </c>
      <c r="I119" s="21" t="s">
        <v>6127</v>
      </c>
      <c r="J119" t="s">
        <v>2821</v>
      </c>
      <c r="K119" t="s">
        <v>2902</v>
      </c>
      <c r="L119" s="22"/>
      <c r="M119" s="107">
        <f xml:space="preserve"> M118+(ckAwdQTable[ILN]&lt;"M")</f>
        <v>71</v>
      </c>
      <c r="N119" t="s">
        <v>2834</v>
      </c>
      <c r="O119" t="s">
        <v>1227</v>
      </c>
      <c r="P119" s="15" t="str">
        <f>HYPERLINK("https://www.ejacket.nsf.gov/ej/showProposal.do?ID="&amp;ckAwdQTable[[#This Row],[prop_id]],"eJ")</f>
        <v>eJ</v>
      </c>
      <c r="Q119" s="8" t="s">
        <v>2871</v>
      </c>
      <c r="R119" t="s">
        <v>3322</v>
      </c>
      <c r="S119" t="s">
        <v>3323</v>
      </c>
      <c r="T119" t="s">
        <v>3324</v>
      </c>
      <c r="U119" s="8" t="s">
        <v>3112</v>
      </c>
      <c r="V119" t="s">
        <v>2907</v>
      </c>
      <c r="W119" s="111" t="str">
        <f>HYPERLINK("mailto:"&amp; ckAwdQTable[[#This Row],[email]]&amp;"&amp;subject=Your NSF Proposal:  "&amp;ckAwdQTable[[#This Row],[prop_id]], ckAwdQTable[[#This Row],[email]])</f>
        <v>kdeb@egr.msu.edu</v>
      </c>
      <c r="X119" s="30">
        <v>43327</v>
      </c>
      <c r="Y119">
        <v>48</v>
      </c>
      <c r="AA119" s="21" t="s">
        <v>753</v>
      </c>
      <c r="AB119" s="21" t="s">
        <v>4825</v>
      </c>
      <c r="AC119"/>
      <c r="AD119" s="21" t="s">
        <v>753</v>
      </c>
      <c r="AF119" s="13">
        <v>578146</v>
      </c>
      <c r="AG119" s="121">
        <v>0</v>
      </c>
      <c r="AH119" s="1">
        <v>578146</v>
      </c>
      <c r="AI119" s="1"/>
      <c r="AJ119" s="1"/>
      <c r="AM119" s="21">
        <v>8</v>
      </c>
      <c r="AN119" s="21">
        <v>4</v>
      </c>
      <c r="AO119" s="21">
        <v>4</v>
      </c>
      <c r="AP119" s="21"/>
      <c r="AQ119" s="21"/>
      <c r="AR119" s="123" t="s">
        <v>2829</v>
      </c>
      <c r="AS119" s="21" t="s">
        <v>2834</v>
      </c>
      <c r="AT119" s="21" t="str">
        <f>SummarizeQuestMarks(ckAwdQTable[[#This Row],[abst_narr_txt]])</f>
        <v xml:space="preserve"> </v>
      </c>
      <c r="AU119" s="124"/>
      <c r="AV119" t="s">
        <v>3320</v>
      </c>
      <c r="AW119" t="b">
        <f>AND(ckAwdQTable[[#This Row],[ILN]]&gt;"M", SUBSTITUTE(ckAwdQTable[[#This Row],[prop_titl_txt]]," ","")&lt;&gt;SUBSTITUTE(AV118," ",""))</f>
        <v>0</v>
      </c>
      <c r="AX119" s="8" t="s">
        <v>3325</v>
      </c>
    </row>
    <row r="120" spans="2:50" ht="15" customHeight="1" x14ac:dyDescent="0.35">
      <c r="B120" s="30">
        <v>43004.756249999999</v>
      </c>
      <c r="C120" t="s">
        <v>2817</v>
      </c>
      <c r="D120" t="s">
        <v>2818</v>
      </c>
      <c r="E120" t="s">
        <v>476</v>
      </c>
      <c r="F120" t="s">
        <v>948</v>
      </c>
      <c r="G120" s="8" t="s">
        <v>2819</v>
      </c>
      <c r="H120" s="8" t="s">
        <v>2820</v>
      </c>
      <c r="I120" s="21" t="s">
        <v>6127</v>
      </c>
      <c r="J120" t="s">
        <v>2821</v>
      </c>
      <c r="K120" t="s">
        <v>2822</v>
      </c>
      <c r="L120" s="22"/>
      <c r="M120" s="107">
        <f xml:space="preserve"> M119+(ckAwdQTable[ILN]&lt;"M")</f>
        <v>72</v>
      </c>
      <c r="N120" t="s">
        <v>2863</v>
      </c>
      <c r="O120" t="s">
        <v>1231</v>
      </c>
      <c r="P120" s="15" t="str">
        <f>HYPERLINK("https://www.ejacket.nsf.gov/ej/showProposal.do?ID="&amp;ckAwdQTable[[#This Row],[prop_id]],"eJ")</f>
        <v>eJ</v>
      </c>
      <c r="Q120" s="8" t="s">
        <v>2825</v>
      </c>
      <c r="R120" t="s">
        <v>1231</v>
      </c>
      <c r="S120" t="s">
        <v>1232</v>
      </c>
      <c r="T120" t="s">
        <v>3326</v>
      </c>
      <c r="U120" s="8" t="s">
        <v>2956</v>
      </c>
      <c r="V120" t="s">
        <v>2862</v>
      </c>
      <c r="W120" s="111" t="str">
        <f>HYPERLINK("mailto:"&amp; ckAwdQTable[[#This Row],[email]]&amp;"&amp;subject=Your NSF Proposal:  "&amp;ckAwdQTable[[#This Row],[prop_id]], ckAwdQTable[[#This Row],[email]])</f>
        <v>brun@cs.umass.edu</v>
      </c>
      <c r="X120" s="30">
        <v>43282</v>
      </c>
      <c r="Y120">
        <v>48</v>
      </c>
      <c r="AA120" s="21" t="s">
        <v>753</v>
      </c>
      <c r="AB120" s="21" t="s">
        <v>4825</v>
      </c>
      <c r="AC120"/>
      <c r="AD120" s="21" t="s">
        <v>753</v>
      </c>
      <c r="AE120" s="21" t="s">
        <v>6173</v>
      </c>
      <c r="AF120" s="13">
        <v>1199624</v>
      </c>
      <c r="AG120" s="121">
        <v>0</v>
      </c>
      <c r="AH120" s="1">
        <v>1199624</v>
      </c>
      <c r="AI120" s="1"/>
      <c r="AJ120" s="1">
        <v>21008</v>
      </c>
      <c r="AK120" s="1">
        <v>100953</v>
      </c>
      <c r="AM120" s="21">
        <v>8</v>
      </c>
      <c r="AN120" s="21">
        <v>8</v>
      </c>
      <c r="AO120" s="21">
        <v>8</v>
      </c>
      <c r="AP120" s="21"/>
      <c r="AQ120" s="21"/>
      <c r="AR120" s="123" t="s">
        <v>2829</v>
      </c>
      <c r="AS120" s="21" t="s">
        <v>2834</v>
      </c>
      <c r="AT120" s="21" t="str">
        <f>SummarizeQuestMarks(ckAwdQTable[[#This Row],[abst_narr_txt]])</f>
        <v xml:space="preserve"> </v>
      </c>
      <c r="AU120" s="124"/>
      <c r="AV120" t="s">
        <v>3328</v>
      </c>
      <c r="AW120" t="b">
        <f>AND(ckAwdQTable[[#This Row],[ILN]]&gt;"M", SUBSTITUTE(ckAwdQTable[[#This Row],[prop_titl_txt]]," ","")&lt;&gt;SUBSTITUTE(AV119," ",""))</f>
        <v>0</v>
      </c>
      <c r="AX120" s="8" t="s">
        <v>3329</v>
      </c>
    </row>
    <row r="121" spans="2:50" ht="15" customHeight="1" x14ac:dyDescent="0.35">
      <c r="B121" s="30">
        <v>43004.77847222222</v>
      </c>
      <c r="C121" t="s">
        <v>2868</v>
      </c>
      <c r="D121" t="s">
        <v>2869</v>
      </c>
      <c r="E121" t="s">
        <v>466</v>
      </c>
      <c r="F121" t="s">
        <v>931</v>
      </c>
      <c r="G121" s="8" t="s">
        <v>2819</v>
      </c>
      <c r="H121" s="8" t="s">
        <v>2820</v>
      </c>
      <c r="I121" s="21" t="s">
        <v>6127</v>
      </c>
      <c r="J121" t="s">
        <v>2821</v>
      </c>
      <c r="K121" t="s">
        <v>2883</v>
      </c>
      <c r="L121" s="22"/>
      <c r="M121" s="107">
        <f xml:space="preserve"> M120+(ckAwdQTable[ILN]&lt;"M")</f>
        <v>73</v>
      </c>
      <c r="N121" t="s">
        <v>2863</v>
      </c>
      <c r="O121" t="s">
        <v>1238</v>
      </c>
      <c r="P121" s="15" t="str">
        <f>HYPERLINK("https://www.ejacket.nsf.gov/ej/showProposal.do?ID="&amp;ckAwdQTable[[#This Row],[prop_id]],"eJ")</f>
        <v>eJ</v>
      </c>
      <c r="Q121" s="8" t="s">
        <v>2871</v>
      </c>
      <c r="R121" t="s">
        <v>1238</v>
      </c>
      <c r="S121" t="s">
        <v>1239</v>
      </c>
      <c r="T121" t="s">
        <v>3330</v>
      </c>
      <c r="U121" s="8" t="s">
        <v>586</v>
      </c>
      <c r="V121" t="s">
        <v>2862</v>
      </c>
      <c r="W121" s="111" t="str">
        <f>HYPERLINK("mailto:"&amp; ckAwdQTable[[#This Row],[email]]&amp;"&amp;subject=Your NSF Proposal:  "&amp;ckAwdQTable[[#This Row],[prop_id]], ckAwdQTable[[#This Row],[email]])</f>
        <v>Tim_Kraska@brown.edu</v>
      </c>
      <c r="X121" s="30">
        <v>43252</v>
      </c>
      <c r="Y121">
        <v>48</v>
      </c>
      <c r="AA121" s="21" t="s">
        <v>753</v>
      </c>
      <c r="AB121" s="21" t="s">
        <v>4825</v>
      </c>
      <c r="AC121"/>
      <c r="AD121" s="21" t="s">
        <v>753</v>
      </c>
      <c r="AF121" s="13">
        <v>1200000</v>
      </c>
      <c r="AG121" s="121">
        <v>0</v>
      </c>
      <c r="AH121" s="1">
        <v>1200000</v>
      </c>
      <c r="AI121" s="1"/>
      <c r="AJ121" s="1"/>
      <c r="AM121" s="21">
        <v>8</v>
      </c>
      <c r="AN121" s="21">
        <v>8</v>
      </c>
      <c r="AO121" s="21">
        <v>6</v>
      </c>
      <c r="AP121" s="21"/>
      <c r="AQ121" s="21"/>
      <c r="AR121" s="123" t="s">
        <v>2881</v>
      </c>
      <c r="AS121" s="21" t="s">
        <v>2834</v>
      </c>
      <c r="AT121" s="21" t="str">
        <f>SummarizeQuestMarks(ckAwdQTable[[#This Row],[abst_narr_txt]])</f>
        <v xml:space="preserve"> </v>
      </c>
      <c r="AU121" s="124"/>
      <c r="AV121" t="s">
        <v>3331</v>
      </c>
      <c r="AW121" t="b">
        <f>AND(ckAwdQTable[[#This Row],[ILN]]&gt;"M", SUBSTITUTE(ckAwdQTable[[#This Row],[prop_titl_txt]]," ","")&lt;&gt;SUBSTITUTE(AV120," ",""))</f>
        <v>0</v>
      </c>
      <c r="AX121" s="8" t="s">
        <v>3332</v>
      </c>
    </row>
    <row r="122" spans="2:50" ht="15" customHeight="1" x14ac:dyDescent="0.35">
      <c r="B122" s="30">
        <v>43004.793055555558</v>
      </c>
      <c r="C122" t="s">
        <v>2868</v>
      </c>
      <c r="D122" t="s">
        <v>2869</v>
      </c>
      <c r="E122" t="s">
        <v>468</v>
      </c>
      <c r="F122" t="s">
        <v>1185</v>
      </c>
      <c r="G122" s="8" t="s">
        <v>2819</v>
      </c>
      <c r="H122" s="8" t="s">
        <v>2820</v>
      </c>
      <c r="I122" s="21" t="s">
        <v>6127</v>
      </c>
      <c r="J122" t="s">
        <v>2821</v>
      </c>
      <c r="K122" t="s">
        <v>2911</v>
      </c>
      <c r="L122" s="22"/>
      <c r="M122" s="107">
        <f xml:space="preserve"> M121+(ckAwdQTable[ILN]&lt;"M")</f>
        <v>74</v>
      </c>
      <c r="N122" t="s">
        <v>2863</v>
      </c>
      <c r="O122" t="s">
        <v>1241</v>
      </c>
      <c r="P122" s="15" t="str">
        <f>HYPERLINK("https://www.ejacket.nsf.gov/ej/showProposal.do?ID="&amp;ckAwdQTable[[#This Row],[prop_id]],"eJ")</f>
        <v>eJ</v>
      </c>
      <c r="Q122" s="8" t="s">
        <v>2871</v>
      </c>
      <c r="R122" t="s">
        <v>1241</v>
      </c>
      <c r="S122" t="s">
        <v>1242</v>
      </c>
      <c r="T122" t="s">
        <v>3333</v>
      </c>
      <c r="U122" s="8" t="s">
        <v>2956</v>
      </c>
      <c r="V122" t="s">
        <v>2862</v>
      </c>
      <c r="W122" s="111" t="str">
        <f>HYPERLINK("mailto:"&amp; ckAwdQTable[[#This Row],[email]]&amp;"&amp;subject=Your NSF Proposal:  "&amp;ckAwdQTable[[#This Row],[prop_id]], ckAwdQTable[[#This Row],[email]])</f>
        <v>scroberts@umass.edu</v>
      </c>
      <c r="X122" s="30">
        <v>43344</v>
      </c>
      <c r="Y122">
        <v>48</v>
      </c>
      <c r="Z122" t="s">
        <v>6131</v>
      </c>
      <c r="AA122" s="21" t="s">
        <v>6174</v>
      </c>
      <c r="AB122" s="21" t="s">
        <v>4825</v>
      </c>
      <c r="AC122"/>
      <c r="AD122" s="21" t="s">
        <v>753</v>
      </c>
      <c r="AF122" s="13">
        <v>1199876</v>
      </c>
      <c r="AG122" s="121">
        <v>0</v>
      </c>
      <c r="AH122" s="1">
        <v>1199876</v>
      </c>
      <c r="AI122" s="1"/>
      <c r="AJ122" s="1"/>
      <c r="AM122" s="21">
        <v>12</v>
      </c>
      <c r="AN122" s="21">
        <v>12</v>
      </c>
      <c r="AO122" s="21">
        <v>9.6</v>
      </c>
      <c r="AP122" s="21">
        <v>1</v>
      </c>
      <c r="AQ122" s="21">
        <v>3</v>
      </c>
      <c r="AR122" s="123" t="s">
        <v>2881</v>
      </c>
      <c r="AS122" s="21" t="s">
        <v>2834</v>
      </c>
      <c r="AT122" s="21" t="str">
        <f>SummarizeQuestMarks(ckAwdQTable[[#This Row],[abst_narr_txt]])</f>
        <v xml:space="preserve"> </v>
      </c>
      <c r="AU122" s="124"/>
      <c r="AV122" t="s">
        <v>3334</v>
      </c>
      <c r="AW122" t="b">
        <f>AND(ckAwdQTable[[#This Row],[ILN]]&gt;"M", SUBSTITUTE(ckAwdQTable[[#This Row],[prop_titl_txt]]," ","")&lt;&gt;SUBSTITUTE(AV121," ",""))</f>
        <v>0</v>
      </c>
      <c r="AX122" s="8" t="s">
        <v>3335</v>
      </c>
    </row>
    <row r="123" spans="2:50" ht="15" customHeight="1" x14ac:dyDescent="0.35">
      <c r="B123" s="30">
        <v>43004.822222222225</v>
      </c>
      <c r="C123" t="s">
        <v>2868</v>
      </c>
      <c r="D123" t="s">
        <v>2869</v>
      </c>
      <c r="E123" t="s">
        <v>466</v>
      </c>
      <c r="F123" t="s">
        <v>931</v>
      </c>
      <c r="G123" s="8" t="s">
        <v>2819</v>
      </c>
      <c r="H123" s="8" t="s">
        <v>2820</v>
      </c>
      <c r="I123" s="21" t="s">
        <v>6127</v>
      </c>
      <c r="J123" t="s">
        <v>2821</v>
      </c>
      <c r="K123" t="s">
        <v>2883</v>
      </c>
      <c r="L123" s="22"/>
      <c r="M123" s="107">
        <f xml:space="preserve"> M122+(ckAwdQTable[ILN]&lt;"M")</f>
        <v>75</v>
      </c>
      <c r="N123" t="s">
        <v>2863</v>
      </c>
      <c r="O123" t="s">
        <v>1244</v>
      </c>
      <c r="P123" s="15" t="str">
        <f>HYPERLINK("https://www.ejacket.nsf.gov/ej/showProposal.do?ID="&amp;ckAwdQTable[[#This Row],[prop_id]],"eJ")</f>
        <v>eJ</v>
      </c>
      <c r="Q123" s="8" t="s">
        <v>2871</v>
      </c>
      <c r="R123" t="s">
        <v>1244</v>
      </c>
      <c r="S123" t="s">
        <v>1245</v>
      </c>
      <c r="T123" t="s">
        <v>3336</v>
      </c>
      <c r="U123" s="8" t="s">
        <v>586</v>
      </c>
      <c r="V123" t="s">
        <v>2862</v>
      </c>
      <c r="W123" s="111" t="str">
        <f>HYPERLINK("mailto:"&amp; ckAwdQTable[[#This Row],[email]]&amp;"&amp;subject=Your NSF Proposal:  "&amp;ckAwdQTable[[#This Row],[prop_id]], ckAwdQTable[[#This Row],[email]])</f>
        <v>madden@csail.mit.edu</v>
      </c>
      <c r="X123" s="30">
        <v>43252</v>
      </c>
      <c r="Y123">
        <v>48</v>
      </c>
      <c r="AA123" s="21" t="s">
        <v>753</v>
      </c>
      <c r="AB123" s="21" t="s">
        <v>4825</v>
      </c>
      <c r="AC123"/>
      <c r="AD123" s="21" t="s">
        <v>753</v>
      </c>
      <c r="AF123" s="13">
        <v>1200000</v>
      </c>
      <c r="AG123" s="121">
        <v>0</v>
      </c>
      <c r="AH123" s="1">
        <v>1200000</v>
      </c>
      <c r="AI123" s="1"/>
      <c r="AJ123" s="1"/>
      <c r="AM123" s="21">
        <v>8</v>
      </c>
      <c r="AN123" s="21">
        <v>8</v>
      </c>
      <c r="AO123" s="21">
        <v>8</v>
      </c>
      <c r="AP123" s="21"/>
      <c r="AQ123" s="21"/>
      <c r="AR123" s="123" t="s">
        <v>2881</v>
      </c>
      <c r="AS123" s="21" t="s">
        <v>2834</v>
      </c>
      <c r="AT123" s="21" t="str">
        <f>SummarizeQuestMarks(ckAwdQTable[[#This Row],[abst_narr_txt]])</f>
        <v xml:space="preserve"> </v>
      </c>
      <c r="AU123" s="124"/>
      <c r="AV123" t="s">
        <v>3337</v>
      </c>
      <c r="AW123" t="b">
        <f>AND(ckAwdQTable[[#This Row],[ILN]]&gt;"M", SUBSTITUTE(ckAwdQTable[[#This Row],[prop_titl_txt]]," ","")&lt;&gt;SUBSTITUTE(AV122," ",""))</f>
        <v>0</v>
      </c>
      <c r="AX123" s="8" t="s">
        <v>3338</v>
      </c>
    </row>
    <row r="124" spans="2:50" ht="15" customHeight="1" x14ac:dyDescent="0.35">
      <c r="B124" s="30">
        <v>43004.868055555555</v>
      </c>
      <c r="C124" t="s">
        <v>2817</v>
      </c>
      <c r="D124" t="s">
        <v>2818</v>
      </c>
      <c r="E124" t="s">
        <v>474</v>
      </c>
      <c r="F124" t="s">
        <v>1201</v>
      </c>
      <c r="G124" s="8" t="s">
        <v>2819</v>
      </c>
      <c r="H124" s="8" t="s">
        <v>2820</v>
      </c>
      <c r="I124" s="21" t="s">
        <v>6127</v>
      </c>
      <c r="J124" t="s">
        <v>2821</v>
      </c>
      <c r="K124" t="s">
        <v>2822</v>
      </c>
      <c r="L124" s="22"/>
      <c r="M124" s="107">
        <f xml:space="preserve"> M123+(ckAwdQTable[ILN]&lt;"M")</f>
        <v>76</v>
      </c>
      <c r="N124" t="s">
        <v>2863</v>
      </c>
      <c r="O124" t="s">
        <v>1247</v>
      </c>
      <c r="P124" s="15" t="str">
        <f>HYPERLINK("https://www.ejacket.nsf.gov/ej/showProposal.do?ID="&amp;ckAwdQTable[[#This Row],[prop_id]],"eJ")</f>
        <v>eJ</v>
      </c>
      <c r="Q124" s="8" t="s">
        <v>2825</v>
      </c>
      <c r="R124" t="s">
        <v>1247</v>
      </c>
      <c r="S124" t="s">
        <v>1248</v>
      </c>
      <c r="T124" t="s">
        <v>3339</v>
      </c>
      <c r="U124" s="8" t="s">
        <v>689</v>
      </c>
      <c r="V124" t="s">
        <v>2833</v>
      </c>
      <c r="W124" s="111" t="str">
        <f>HYPERLINK("mailto:"&amp; ckAwdQTable[[#This Row],[email]]&amp;"&amp;subject=Your NSF Proposal:  "&amp;ckAwdQTable[[#This Row],[prop_id]], ckAwdQTable[[#This Row],[email]])</f>
        <v>ashivani@seas.upenn.edu</v>
      </c>
      <c r="X124" s="30">
        <v>43252</v>
      </c>
      <c r="Y124">
        <v>48</v>
      </c>
      <c r="AA124" s="21" t="s">
        <v>753</v>
      </c>
      <c r="AB124" s="21" t="s">
        <v>4825</v>
      </c>
      <c r="AC124"/>
      <c r="AD124" s="21" t="s">
        <v>753</v>
      </c>
      <c r="AF124" s="13">
        <v>1200000</v>
      </c>
      <c r="AG124" s="121">
        <v>0</v>
      </c>
      <c r="AH124" s="1">
        <v>1200000</v>
      </c>
      <c r="AI124" s="1"/>
      <c r="AJ124" s="1"/>
      <c r="AK124" s="1">
        <v>120000</v>
      </c>
      <c r="AM124" s="21">
        <v>8</v>
      </c>
      <c r="AN124" s="21">
        <v>12</v>
      </c>
      <c r="AO124" s="21">
        <v>9</v>
      </c>
      <c r="AP124" s="21"/>
      <c r="AQ124" s="21"/>
      <c r="AR124" s="123" t="s">
        <v>2829</v>
      </c>
      <c r="AS124" s="21" t="s">
        <v>2834</v>
      </c>
      <c r="AT124" s="21" t="str">
        <f>SummarizeQuestMarks(ckAwdQTable[[#This Row],[abst_narr_txt]])</f>
        <v xml:space="preserve"> </v>
      </c>
      <c r="AU124" s="124"/>
      <c r="AV124" t="s">
        <v>3340</v>
      </c>
      <c r="AW124" t="b">
        <f>AND(ckAwdQTable[[#This Row],[ILN]]&gt;"M", SUBSTITUTE(ckAwdQTable[[#This Row],[prop_titl_txt]]," ","")&lt;&gt;SUBSTITUTE(AV123," ",""))</f>
        <v>0</v>
      </c>
      <c r="AX124" s="8" t="s">
        <v>3341</v>
      </c>
    </row>
    <row r="125" spans="2:50" ht="15" customHeight="1" x14ac:dyDescent="0.35">
      <c r="B125" s="30">
        <v>43004.941666666666</v>
      </c>
      <c r="C125" t="s">
        <v>2817</v>
      </c>
      <c r="D125" t="s">
        <v>2818</v>
      </c>
      <c r="E125" t="s">
        <v>476</v>
      </c>
      <c r="F125" t="s">
        <v>727</v>
      </c>
      <c r="G125" s="8" t="s">
        <v>2819</v>
      </c>
      <c r="H125" s="8" t="s">
        <v>2820</v>
      </c>
      <c r="I125" s="21" t="s">
        <v>6127</v>
      </c>
      <c r="J125" t="s">
        <v>2821</v>
      </c>
      <c r="K125" t="s">
        <v>2822</v>
      </c>
      <c r="L125" s="22"/>
      <c r="M125" s="107">
        <f xml:space="preserve"> M124+(ckAwdQTable[ILN]&lt;"M")</f>
        <v>77</v>
      </c>
      <c r="N125" t="s">
        <v>2824</v>
      </c>
      <c r="O125" t="s">
        <v>1251</v>
      </c>
      <c r="P125" s="15" t="str">
        <f>HYPERLINK("https://www.ejacket.nsf.gov/ej/showProposal.do?ID="&amp;ckAwdQTable[[#This Row],[prop_id]],"eJ")</f>
        <v>eJ</v>
      </c>
      <c r="Q125" s="8" t="s">
        <v>2825</v>
      </c>
      <c r="R125" t="s">
        <v>1251</v>
      </c>
      <c r="S125" t="s">
        <v>1252</v>
      </c>
      <c r="T125" t="s">
        <v>3342</v>
      </c>
      <c r="U125" s="8" t="s">
        <v>722</v>
      </c>
      <c r="V125" t="s">
        <v>2885</v>
      </c>
      <c r="W125" s="111" t="str">
        <f>HYPERLINK("mailto:"&amp; ckAwdQTable[[#This Row],[email]]&amp;"&amp;subject=Your NSF Proposal:  "&amp;ckAwdQTable[[#This Row],[prop_id]], ckAwdQTable[[#This Row],[email]])</f>
        <v>myers@ece.utah.edu</v>
      </c>
      <c r="X125" s="30">
        <v>43191</v>
      </c>
      <c r="Y125">
        <v>48</v>
      </c>
      <c r="AA125" s="21" t="s">
        <v>753</v>
      </c>
      <c r="AB125" s="21" t="s">
        <v>4825</v>
      </c>
      <c r="AC125"/>
      <c r="AD125" s="21" t="s">
        <v>753</v>
      </c>
      <c r="AE125" s="21" t="s">
        <v>6167</v>
      </c>
      <c r="AF125" s="13">
        <v>397158</v>
      </c>
      <c r="AG125" s="121">
        <v>0</v>
      </c>
      <c r="AH125" s="1">
        <v>397158</v>
      </c>
      <c r="AI125" s="1"/>
      <c r="AJ125" s="1">
        <v>20000</v>
      </c>
      <c r="AL125" s="1">
        <v>7500</v>
      </c>
      <c r="AM125" s="21">
        <v>4</v>
      </c>
      <c r="AN125" s="21">
        <v>4</v>
      </c>
      <c r="AO125" s="21">
        <v>4</v>
      </c>
      <c r="AP125" s="21"/>
      <c r="AQ125" s="21"/>
      <c r="AR125" s="123" t="s">
        <v>2829</v>
      </c>
      <c r="AS125" s="21" t="s">
        <v>2834</v>
      </c>
      <c r="AT125" s="21" t="str">
        <f>SummarizeQuestMarks(ckAwdQTable[[#This Row],[abst_narr_txt]])</f>
        <v xml:space="preserve"> </v>
      </c>
      <c r="AU125" s="124"/>
      <c r="AV125" t="s">
        <v>3343</v>
      </c>
      <c r="AW125" t="b">
        <f>AND(ckAwdQTable[[#This Row],[ILN]]&gt;"M", SUBSTITUTE(ckAwdQTable[[#This Row],[prop_titl_txt]]," ","")&lt;&gt;SUBSTITUTE(AV124," ",""))</f>
        <v>0</v>
      </c>
      <c r="AX125" s="8" t="s">
        <v>3344</v>
      </c>
    </row>
    <row r="126" spans="2:50" ht="15" customHeight="1" x14ac:dyDescent="0.35">
      <c r="B126" s="30">
        <v>43004.568749999999</v>
      </c>
      <c r="C126" t="s">
        <v>2817</v>
      </c>
      <c r="D126" t="s">
        <v>2818</v>
      </c>
      <c r="E126" t="s">
        <v>476</v>
      </c>
      <c r="F126" t="s">
        <v>727</v>
      </c>
      <c r="G126" s="8" t="s">
        <v>2819</v>
      </c>
      <c r="H126" s="8" t="s">
        <v>2820</v>
      </c>
      <c r="I126" s="21" t="s">
        <v>6127</v>
      </c>
      <c r="J126" t="s">
        <v>2821</v>
      </c>
      <c r="K126" t="s">
        <v>2822</v>
      </c>
      <c r="L126" s="22"/>
      <c r="M126" s="107">
        <f xml:space="preserve"> M125+(ckAwdQTable[ILN]&lt;"M")</f>
        <v>77</v>
      </c>
      <c r="N126" t="s">
        <v>2834</v>
      </c>
      <c r="O126" t="s">
        <v>1251</v>
      </c>
      <c r="P126" s="15" t="str">
        <f>HYPERLINK("https://www.ejacket.nsf.gov/ej/showProposal.do?ID="&amp;ckAwdQTable[[#This Row],[prop_id]],"eJ")</f>
        <v>eJ</v>
      </c>
      <c r="Q126" s="8" t="s">
        <v>2825</v>
      </c>
      <c r="R126" t="s">
        <v>3345</v>
      </c>
      <c r="S126" t="s">
        <v>3346</v>
      </c>
      <c r="T126" t="s">
        <v>3023</v>
      </c>
      <c r="U126" s="8" t="s">
        <v>692</v>
      </c>
      <c r="V126" t="s">
        <v>3167</v>
      </c>
      <c r="W126" s="111" t="str">
        <f>HYPERLINK("mailto:"&amp; ckAwdQTable[[#This Row],[email]]&amp;"&amp;subject=Your NSF Proposal:  "&amp;ckAwdQTable[[#This Row],[prop_id]], ckAwdQTable[[#This Row],[email]])</f>
        <v>zheng@cse.usf.edu</v>
      </c>
      <c r="X126" s="30">
        <v>43191</v>
      </c>
      <c r="Y126">
        <v>48</v>
      </c>
      <c r="AA126" s="21" t="s">
        <v>753</v>
      </c>
      <c r="AB126" s="21" t="s">
        <v>4825</v>
      </c>
      <c r="AC126"/>
      <c r="AD126" s="21" t="s">
        <v>753</v>
      </c>
      <c r="AE126" s="21" t="s">
        <v>6167</v>
      </c>
      <c r="AF126" s="13">
        <v>400086</v>
      </c>
      <c r="AG126" s="121">
        <v>0</v>
      </c>
      <c r="AH126" s="1">
        <v>400086</v>
      </c>
      <c r="AI126" s="1"/>
      <c r="AJ126" s="1">
        <v>6000</v>
      </c>
      <c r="AL126" s="1">
        <v>15000</v>
      </c>
      <c r="AM126" s="21">
        <v>4</v>
      </c>
      <c r="AN126" s="21">
        <v>8</v>
      </c>
      <c r="AO126" s="21">
        <v>6.5</v>
      </c>
      <c r="AP126" s="21"/>
      <c r="AQ126" s="21"/>
      <c r="AR126" s="123" t="s">
        <v>2829</v>
      </c>
      <c r="AS126" s="21" t="s">
        <v>2834</v>
      </c>
      <c r="AT126" s="21" t="str">
        <f>SummarizeQuestMarks(ckAwdQTable[[#This Row],[abst_narr_txt]])</f>
        <v xml:space="preserve"> </v>
      </c>
      <c r="AU126" s="124"/>
      <c r="AV126" t="s">
        <v>3347</v>
      </c>
      <c r="AW126" t="b">
        <f>AND(ckAwdQTable[[#This Row],[ILN]]&gt;"M", SUBSTITUTE(ckAwdQTable[[#This Row],[prop_titl_txt]]," ","")&lt;&gt;SUBSTITUTE(AV125," ",""))</f>
        <v>0</v>
      </c>
      <c r="AX126" s="8" t="s">
        <v>3348</v>
      </c>
    </row>
    <row r="127" spans="2:50" ht="15" customHeight="1" x14ac:dyDescent="0.35">
      <c r="B127" s="30">
        <v>43004.811805555553</v>
      </c>
      <c r="C127" t="s">
        <v>2817</v>
      </c>
      <c r="D127" t="s">
        <v>2818</v>
      </c>
      <c r="E127" t="s">
        <v>476</v>
      </c>
      <c r="F127" t="s">
        <v>727</v>
      </c>
      <c r="G127" s="8" t="s">
        <v>2819</v>
      </c>
      <c r="H127" s="8" t="s">
        <v>2820</v>
      </c>
      <c r="I127" s="21" t="s">
        <v>6127</v>
      </c>
      <c r="J127" t="s">
        <v>2821</v>
      </c>
      <c r="K127" t="s">
        <v>2822</v>
      </c>
      <c r="L127" s="22"/>
      <c r="M127" s="107">
        <f xml:space="preserve"> M126+(ckAwdQTable[ILN]&lt;"M")</f>
        <v>77</v>
      </c>
      <c r="N127" t="s">
        <v>2834</v>
      </c>
      <c r="O127" t="s">
        <v>1251</v>
      </c>
      <c r="P127" s="15" t="str">
        <f>HYPERLINK("https://www.ejacket.nsf.gov/ej/showProposal.do?ID="&amp;ckAwdQTable[[#This Row],[prop_id]],"eJ")</f>
        <v>eJ</v>
      </c>
      <c r="Q127" s="8" t="s">
        <v>2825</v>
      </c>
      <c r="R127" t="s">
        <v>3349</v>
      </c>
      <c r="S127" t="s">
        <v>1026</v>
      </c>
      <c r="T127" t="s">
        <v>3350</v>
      </c>
      <c r="U127" s="8" t="s">
        <v>3351</v>
      </c>
      <c r="V127" t="s">
        <v>2885</v>
      </c>
      <c r="W127" s="111" t="str">
        <f>HYPERLINK("mailto:"&amp; ckAwdQTable[[#This Row],[email]]&amp;"&amp;subject=Your NSF Proposal:  "&amp;ckAwdQTable[[#This Row],[prop_id]], ckAwdQTable[[#This Row],[email]])</f>
        <v>zhen.zhang@usu.edu</v>
      </c>
      <c r="X127" s="30">
        <v>43191</v>
      </c>
      <c r="Y127">
        <v>48</v>
      </c>
      <c r="AA127" s="21" t="s">
        <v>753</v>
      </c>
      <c r="AB127" s="21" t="s">
        <v>4825</v>
      </c>
      <c r="AC127"/>
      <c r="AD127" s="21" t="s">
        <v>753</v>
      </c>
      <c r="AE127" s="21" t="s">
        <v>6167</v>
      </c>
      <c r="AF127" s="13">
        <v>402495</v>
      </c>
      <c r="AG127" s="121">
        <v>0</v>
      </c>
      <c r="AH127" s="1">
        <v>402495</v>
      </c>
      <c r="AI127" s="1"/>
      <c r="AJ127" s="1">
        <v>16000</v>
      </c>
      <c r="AL127" s="1">
        <v>7500</v>
      </c>
      <c r="AM127" s="21">
        <v>8</v>
      </c>
      <c r="AN127" s="21">
        <v>8</v>
      </c>
      <c r="AO127" s="21">
        <v>6.24</v>
      </c>
      <c r="AP127" s="21"/>
      <c r="AQ127" s="21"/>
      <c r="AR127" s="123" t="s">
        <v>2829</v>
      </c>
      <c r="AS127" s="21" t="s">
        <v>2834</v>
      </c>
      <c r="AT127" s="21" t="str">
        <f>SummarizeQuestMarks(ckAwdQTable[[#This Row],[abst_narr_txt]])</f>
        <v xml:space="preserve"> </v>
      </c>
      <c r="AU127" s="124"/>
      <c r="AV127" t="s">
        <v>3347</v>
      </c>
      <c r="AW127" t="b">
        <f>AND(ckAwdQTable[[#This Row],[ILN]]&gt;"M", SUBSTITUTE(ckAwdQTable[[#This Row],[prop_titl_txt]]," ","")&lt;&gt;SUBSTITUTE(AV126," ",""))</f>
        <v>0</v>
      </c>
      <c r="AX127" s="8" t="s">
        <v>3352</v>
      </c>
    </row>
    <row r="128" spans="2:50" ht="15" customHeight="1" x14ac:dyDescent="0.35">
      <c r="B128" s="30">
        <v>43005.245833333334</v>
      </c>
      <c r="C128" t="s">
        <v>2839</v>
      </c>
      <c r="D128" t="s">
        <v>2840</v>
      </c>
      <c r="E128" t="s">
        <v>462</v>
      </c>
      <c r="F128" t="s">
        <v>761</v>
      </c>
      <c r="G128" s="8" t="s">
        <v>2819</v>
      </c>
      <c r="H128" s="8" t="s">
        <v>2820</v>
      </c>
      <c r="I128" s="21" t="s">
        <v>6127</v>
      </c>
      <c r="J128" t="s">
        <v>2821</v>
      </c>
      <c r="L128" s="22"/>
      <c r="M128" s="107">
        <f xml:space="preserve"> M127+(ckAwdQTable[ILN]&lt;"M")</f>
        <v>78</v>
      </c>
      <c r="N128" t="s">
        <v>2863</v>
      </c>
      <c r="O128" t="s">
        <v>1264</v>
      </c>
      <c r="P128" s="15" t="str">
        <f>HYPERLINK("https://www.ejacket.nsf.gov/ej/showProposal.do?ID="&amp;ckAwdQTable[[#This Row],[prop_id]],"eJ")</f>
        <v>eJ</v>
      </c>
      <c r="Q128" s="8" t="s">
        <v>2841</v>
      </c>
      <c r="R128" t="s">
        <v>1264</v>
      </c>
      <c r="S128" t="s">
        <v>1265</v>
      </c>
      <c r="T128" t="s">
        <v>3353</v>
      </c>
      <c r="U128" s="8" t="s">
        <v>2929</v>
      </c>
      <c r="V128" t="s">
        <v>2833</v>
      </c>
      <c r="W128" s="111" t="str">
        <f>HYPERLINK("mailto:"&amp; ckAwdQTable[[#This Row],[email]]&amp;"&amp;subject=Your NSF Proposal:  "&amp;ckAwdQTable[[#This Row],[prop_id]], ckAwdQTable[[#This Row],[email]])</f>
        <v>bhuvan@cse.psu.edu</v>
      </c>
      <c r="X128" s="30">
        <v>43344</v>
      </c>
      <c r="Y128">
        <v>48</v>
      </c>
      <c r="AA128" s="21" t="s">
        <v>753</v>
      </c>
      <c r="AB128" s="21" t="s">
        <v>4825</v>
      </c>
      <c r="AC128"/>
      <c r="AD128" s="21" t="s">
        <v>753</v>
      </c>
      <c r="AE128" s="21" t="s">
        <v>6128</v>
      </c>
      <c r="AF128" s="13">
        <v>1200000</v>
      </c>
      <c r="AG128" s="121">
        <v>0</v>
      </c>
      <c r="AH128" s="1">
        <v>1200000</v>
      </c>
      <c r="AI128" s="1"/>
      <c r="AJ128" s="1"/>
      <c r="AM128" s="21">
        <v>12</v>
      </c>
      <c r="AN128" s="21">
        <v>12</v>
      </c>
      <c r="AO128" s="21">
        <v>10</v>
      </c>
      <c r="AP128" s="21"/>
      <c r="AQ128" s="21"/>
      <c r="AR128" s="123" t="s">
        <v>2829</v>
      </c>
      <c r="AS128" s="21" t="s">
        <v>2834</v>
      </c>
      <c r="AT128" s="21" t="str">
        <f>SummarizeQuestMarks(ckAwdQTable[[#This Row],[abst_narr_txt]])</f>
        <v xml:space="preserve"> </v>
      </c>
      <c r="AU128" s="124"/>
      <c r="AV128" t="s">
        <v>3354</v>
      </c>
      <c r="AW128" t="b">
        <f>AND(ckAwdQTable[[#This Row],[ILN]]&gt;"M", SUBSTITUTE(ckAwdQTable[[#This Row],[prop_titl_txt]]," ","")&lt;&gt;SUBSTITUTE(AV127," ",""))</f>
        <v>0</v>
      </c>
      <c r="AX128" s="8" t="s">
        <v>3355</v>
      </c>
    </row>
    <row r="129" spans="2:50" ht="15" customHeight="1" x14ac:dyDescent="0.35">
      <c r="B129" s="30">
        <v>43005.353472222225</v>
      </c>
      <c r="C129" t="s">
        <v>2839</v>
      </c>
      <c r="D129" t="s">
        <v>2840</v>
      </c>
      <c r="E129" t="s">
        <v>462</v>
      </c>
      <c r="F129" t="s">
        <v>757</v>
      </c>
      <c r="G129" s="8" t="s">
        <v>2819</v>
      </c>
      <c r="H129" s="8" t="s">
        <v>2820</v>
      </c>
      <c r="I129" s="21" t="s">
        <v>6127</v>
      </c>
      <c r="J129" t="s">
        <v>2821</v>
      </c>
      <c r="L129" s="22"/>
      <c r="M129" s="107">
        <f xml:space="preserve"> M128+(ckAwdQTable[ILN]&lt;"M")</f>
        <v>79</v>
      </c>
      <c r="N129" t="s">
        <v>2863</v>
      </c>
      <c r="O129" t="s">
        <v>1267</v>
      </c>
      <c r="P129" s="15" t="str">
        <f>HYPERLINK("https://www.ejacket.nsf.gov/ej/showProposal.do?ID="&amp;ckAwdQTable[[#This Row],[prop_id]],"eJ")</f>
        <v>eJ</v>
      </c>
      <c r="Q129" s="8" t="s">
        <v>2841</v>
      </c>
      <c r="R129" t="s">
        <v>1267</v>
      </c>
      <c r="S129" t="s">
        <v>1268</v>
      </c>
      <c r="T129" t="s">
        <v>3356</v>
      </c>
      <c r="U129" s="8" t="s">
        <v>2929</v>
      </c>
      <c r="V129" t="s">
        <v>2833</v>
      </c>
      <c r="W129" s="111" t="str">
        <f>HYPERLINK("mailto:"&amp; ckAwdQTable[[#This Row],[email]]&amp;"&amp;subject=Your NSF Proposal:  "&amp;ckAwdQTable[[#This Row],[prop_id]], ckAwdQTable[[#This Row],[email]])</f>
        <v>mcdaniel@cse.psu.edu</v>
      </c>
      <c r="X129" s="30">
        <v>43313</v>
      </c>
      <c r="Y129">
        <v>48</v>
      </c>
      <c r="AA129" s="21" t="s">
        <v>753</v>
      </c>
      <c r="AB129" s="21" t="s">
        <v>4825</v>
      </c>
      <c r="AC129"/>
      <c r="AD129" s="21" t="s">
        <v>753</v>
      </c>
      <c r="AE129" s="21" t="s">
        <v>6128</v>
      </c>
      <c r="AF129" s="13">
        <v>1122382</v>
      </c>
      <c r="AG129" s="121">
        <v>0</v>
      </c>
      <c r="AH129" s="1">
        <v>1122382</v>
      </c>
      <c r="AI129" s="1"/>
      <c r="AJ129" s="1">
        <v>16000</v>
      </c>
      <c r="AM129" s="21">
        <v>12</v>
      </c>
      <c r="AN129" s="21">
        <v>8</v>
      </c>
      <c r="AO129" s="21">
        <v>7</v>
      </c>
      <c r="AP129" s="21"/>
      <c r="AQ129" s="21"/>
      <c r="AR129" s="123" t="s">
        <v>2829</v>
      </c>
      <c r="AS129" s="21" t="s">
        <v>2834</v>
      </c>
      <c r="AT129" s="21" t="str">
        <f>SummarizeQuestMarks(ckAwdQTable[[#This Row],[abst_narr_txt]])</f>
        <v xml:space="preserve"> </v>
      </c>
      <c r="AU129" s="124"/>
      <c r="AV129" t="s">
        <v>3357</v>
      </c>
      <c r="AW129" t="b">
        <f>AND(ckAwdQTable[[#This Row],[ILN]]&gt;"M", SUBSTITUTE(ckAwdQTable[[#This Row],[prop_titl_txt]]," ","")&lt;&gt;SUBSTITUTE(AV128," ",""))</f>
        <v>0</v>
      </c>
      <c r="AX129" s="8" t="s">
        <v>3358</v>
      </c>
    </row>
    <row r="130" spans="2:50" ht="15" customHeight="1" x14ac:dyDescent="0.35">
      <c r="B130" s="30">
        <v>43005.356944444444</v>
      </c>
      <c r="C130" t="s">
        <v>2839</v>
      </c>
      <c r="D130" t="s">
        <v>2840</v>
      </c>
      <c r="E130" t="s">
        <v>462</v>
      </c>
      <c r="F130" t="s">
        <v>757</v>
      </c>
      <c r="G130" s="8" t="s">
        <v>2819</v>
      </c>
      <c r="H130" s="8" t="s">
        <v>2820</v>
      </c>
      <c r="I130" s="21" t="s">
        <v>6127</v>
      </c>
      <c r="J130" t="s">
        <v>2821</v>
      </c>
      <c r="L130" s="22"/>
      <c r="M130" s="107">
        <f xml:space="preserve"> M129+(ckAwdQTable[ILN]&lt;"M")</f>
        <v>80</v>
      </c>
      <c r="N130" t="s">
        <v>2824</v>
      </c>
      <c r="O130" t="s">
        <v>1270</v>
      </c>
      <c r="P130" s="15" t="str">
        <f>HYPERLINK("https://www.ejacket.nsf.gov/ej/showProposal.do?ID="&amp;ckAwdQTable[[#This Row],[prop_id]],"eJ")</f>
        <v>eJ</v>
      </c>
      <c r="Q130" s="8" t="s">
        <v>2841</v>
      </c>
      <c r="R130" t="s">
        <v>1270</v>
      </c>
      <c r="S130" t="s">
        <v>1271</v>
      </c>
      <c r="T130" t="s">
        <v>2555</v>
      </c>
      <c r="U130" s="8" t="s">
        <v>650</v>
      </c>
      <c r="V130" t="s">
        <v>2972</v>
      </c>
      <c r="W130" s="111" t="str">
        <f>HYPERLINK("mailto:"&amp; ckAwdQTable[[#This Row],[email]]&amp;"&amp;subject=Your NSF Proposal:  "&amp;ckAwdQTable[[#This Row],[prop_id]], ckAwdQTable[[#This Row],[email]])</f>
        <v>ezk@cs.stonybrook.edu</v>
      </c>
      <c r="X130" s="30">
        <v>43252</v>
      </c>
      <c r="Y130">
        <v>48</v>
      </c>
      <c r="AA130" s="21" t="s">
        <v>753</v>
      </c>
      <c r="AB130" s="21" t="s">
        <v>4825</v>
      </c>
      <c r="AC130"/>
      <c r="AD130" s="21" t="s">
        <v>753</v>
      </c>
      <c r="AE130" s="21" t="s">
        <v>6128</v>
      </c>
      <c r="AF130" s="13">
        <v>797736</v>
      </c>
      <c r="AG130" s="121">
        <v>0</v>
      </c>
      <c r="AH130" s="1">
        <v>797736</v>
      </c>
      <c r="AI130" s="1"/>
      <c r="AJ130" s="1">
        <v>30000</v>
      </c>
      <c r="AM130" s="21">
        <v>8</v>
      </c>
      <c r="AN130" s="21">
        <v>8</v>
      </c>
      <c r="AO130" s="21">
        <v>4</v>
      </c>
      <c r="AP130" s="21"/>
      <c r="AQ130" s="21"/>
      <c r="AR130" s="123" t="s">
        <v>2829</v>
      </c>
      <c r="AS130" s="21" t="s">
        <v>2834</v>
      </c>
      <c r="AT130" s="21" t="str">
        <f>SummarizeQuestMarks(ckAwdQTable[[#This Row],[abst_narr_txt]])</f>
        <v xml:space="preserve"> </v>
      </c>
      <c r="AU130" s="124"/>
      <c r="AV130" t="s">
        <v>3359</v>
      </c>
      <c r="AW130" t="b">
        <f>AND(ckAwdQTable[[#This Row],[ILN]]&gt;"M", SUBSTITUTE(ckAwdQTable[[#This Row],[prop_titl_txt]]," ","")&lt;&gt;SUBSTITUTE(AV129," ",""))</f>
        <v>0</v>
      </c>
      <c r="AX130" s="8" t="s">
        <v>3360</v>
      </c>
    </row>
    <row r="131" spans="2:50" ht="15" customHeight="1" x14ac:dyDescent="0.35">
      <c r="B131" s="30">
        <v>43004.725694444445</v>
      </c>
      <c r="C131" t="s">
        <v>2839</v>
      </c>
      <c r="D131" t="s">
        <v>2840</v>
      </c>
      <c r="E131" t="s">
        <v>462</v>
      </c>
      <c r="F131" t="s">
        <v>757</v>
      </c>
      <c r="G131" s="8" t="s">
        <v>2819</v>
      </c>
      <c r="H131" s="8" t="s">
        <v>2820</v>
      </c>
      <c r="I131" s="21" t="s">
        <v>6127</v>
      </c>
      <c r="J131" t="s">
        <v>2821</v>
      </c>
      <c r="L131" s="22"/>
      <c r="M131" s="107">
        <f xml:space="preserve"> M130+(ckAwdQTable[ILN]&lt;"M")</f>
        <v>80</v>
      </c>
      <c r="N131" t="s">
        <v>2834</v>
      </c>
      <c r="O131" t="s">
        <v>1270</v>
      </c>
      <c r="P131" s="15" t="str">
        <f>HYPERLINK("https://www.ejacket.nsf.gov/ej/showProposal.do?ID="&amp;ckAwdQTable[[#This Row],[prop_id]],"eJ")</f>
        <v>eJ</v>
      </c>
      <c r="Q131" s="8" t="s">
        <v>2841</v>
      </c>
      <c r="R131" t="s">
        <v>3361</v>
      </c>
      <c r="S131" t="s">
        <v>3362</v>
      </c>
      <c r="T131" t="s">
        <v>756</v>
      </c>
      <c r="U131" s="8" t="s">
        <v>597</v>
      </c>
      <c r="V131" t="s">
        <v>2862</v>
      </c>
      <c r="W131" s="111" t="str">
        <f>HYPERLINK("mailto:"&amp; ckAwdQTable[[#This Row],[email]]&amp;"&amp;subject=Your NSF Proposal:  "&amp;ckAwdQTable[[#This Row],[prop_id]], ckAwdQTable[[#This Row],[email]])</f>
        <v>pjd@ccs.neu.edu</v>
      </c>
      <c r="X131" s="30">
        <v>43252</v>
      </c>
      <c r="Y131">
        <v>48</v>
      </c>
      <c r="AA131" s="21" t="s">
        <v>753</v>
      </c>
      <c r="AB131" s="21" t="s">
        <v>4825</v>
      </c>
      <c r="AC131"/>
      <c r="AD131" s="21" t="s">
        <v>753</v>
      </c>
      <c r="AE131" s="21" t="s">
        <v>6128</v>
      </c>
      <c r="AF131" s="13">
        <v>323949</v>
      </c>
      <c r="AG131" s="121">
        <v>0</v>
      </c>
      <c r="AH131" s="1">
        <v>323949</v>
      </c>
      <c r="AI131" s="1"/>
      <c r="AJ131" s="1">
        <v>12551</v>
      </c>
      <c r="AM131" s="21">
        <v>4</v>
      </c>
      <c r="AN131" s="21">
        <v>4</v>
      </c>
      <c r="AO131" s="21">
        <v>2</v>
      </c>
      <c r="AP131" s="21"/>
      <c r="AQ131" s="21"/>
      <c r="AR131" s="123" t="s">
        <v>2829</v>
      </c>
      <c r="AS131" s="21" t="s">
        <v>2834</v>
      </c>
      <c r="AT131" s="21" t="str">
        <f>SummarizeQuestMarks(ckAwdQTable[[#This Row],[abst_narr_txt]])</f>
        <v xml:space="preserve"> </v>
      </c>
      <c r="AU131" s="124"/>
      <c r="AV131" t="s">
        <v>3359</v>
      </c>
      <c r="AW131" t="b">
        <f>AND(ckAwdQTable[[#This Row],[ILN]]&gt;"M", SUBSTITUTE(ckAwdQTable[[#This Row],[prop_titl_txt]]," ","")&lt;&gt;SUBSTITUTE(AV130," ",""))</f>
        <v>0</v>
      </c>
      <c r="AX131" s="8" t="s">
        <v>3363</v>
      </c>
    </row>
    <row r="132" spans="2:50" ht="15" customHeight="1" x14ac:dyDescent="0.35">
      <c r="B132" s="30">
        <v>43005.381249999999</v>
      </c>
      <c r="C132" t="s">
        <v>2868</v>
      </c>
      <c r="D132" t="s">
        <v>2869</v>
      </c>
      <c r="E132" t="s">
        <v>466</v>
      </c>
      <c r="F132" t="s">
        <v>811</v>
      </c>
      <c r="G132" s="8" t="s">
        <v>2819</v>
      </c>
      <c r="H132" s="8" t="s">
        <v>2820</v>
      </c>
      <c r="I132" s="21" t="s">
        <v>6127</v>
      </c>
      <c r="J132" t="s">
        <v>2821</v>
      </c>
      <c r="K132" t="s">
        <v>2883</v>
      </c>
      <c r="L132" s="22"/>
      <c r="M132" s="107">
        <f xml:space="preserve"> M131+(ckAwdQTable[ILN]&lt;"M")</f>
        <v>81</v>
      </c>
      <c r="N132" t="s">
        <v>2824</v>
      </c>
      <c r="O132" t="s">
        <v>1273</v>
      </c>
      <c r="P132" s="15" t="str">
        <f>HYPERLINK("https://www.ejacket.nsf.gov/ej/showProposal.do?ID="&amp;ckAwdQTable[[#This Row],[prop_id]],"eJ")</f>
        <v>eJ</v>
      </c>
      <c r="Q132" s="8" t="s">
        <v>2871</v>
      </c>
      <c r="R132" t="s">
        <v>1273</v>
      </c>
      <c r="S132" t="s">
        <v>1274</v>
      </c>
      <c r="T132" t="s">
        <v>3365</v>
      </c>
      <c r="U132" s="8" t="s">
        <v>3366</v>
      </c>
      <c r="V132" t="s">
        <v>115</v>
      </c>
      <c r="W132" s="111" t="str">
        <f>HYPERLINK("mailto:"&amp; ckAwdQTable[[#This Row],[email]]&amp;"&amp;subject=Your NSF Proposal:  "&amp;ckAwdQTable[[#This Row],[prop_id]], ckAwdQTable[[#This Row],[email]])</f>
        <v>isafro@clemson.edu</v>
      </c>
      <c r="X132" s="30">
        <v>43102</v>
      </c>
      <c r="Y132">
        <v>36</v>
      </c>
      <c r="AA132" s="21" t="s">
        <v>753</v>
      </c>
      <c r="AB132" s="21" t="s">
        <v>4825</v>
      </c>
      <c r="AC132"/>
      <c r="AD132" s="21" t="s">
        <v>753</v>
      </c>
      <c r="AE132" s="21" t="s">
        <v>6128</v>
      </c>
      <c r="AF132" s="13">
        <v>1000000</v>
      </c>
      <c r="AG132" s="121">
        <v>0</v>
      </c>
      <c r="AH132" s="1">
        <v>1000000</v>
      </c>
      <c r="AI132" s="1"/>
      <c r="AJ132" s="1">
        <v>10800</v>
      </c>
      <c r="AM132" s="21">
        <v>9</v>
      </c>
      <c r="AN132" s="21">
        <v>12</v>
      </c>
      <c r="AO132" s="21">
        <v>7.89</v>
      </c>
      <c r="AP132" s="21"/>
      <c r="AQ132" s="21">
        <v>4.5</v>
      </c>
      <c r="AR132" s="123" t="s">
        <v>2829</v>
      </c>
      <c r="AS132" s="21" t="s">
        <v>2834</v>
      </c>
      <c r="AT132" s="21" t="str">
        <f>SummarizeQuestMarks(ckAwdQTable[[#This Row],[abst_narr_txt]])</f>
        <v xml:space="preserve"> </v>
      </c>
      <c r="AU132" s="124"/>
      <c r="AV132" t="s">
        <v>3367</v>
      </c>
      <c r="AW132" t="b">
        <f>AND(ckAwdQTable[[#This Row],[ILN]]&gt;"M", SUBSTITUTE(ckAwdQTable[[#This Row],[prop_titl_txt]]," ","")&lt;&gt;SUBSTITUTE(AV131," ",""))</f>
        <v>0</v>
      </c>
      <c r="AX132" s="8" t="s">
        <v>3368</v>
      </c>
    </row>
    <row r="133" spans="2:50" ht="15" customHeight="1" x14ac:dyDescent="0.35">
      <c r="B133" s="30">
        <v>43004.706250000003</v>
      </c>
      <c r="C133" t="s">
        <v>2868</v>
      </c>
      <c r="D133" t="s">
        <v>2869</v>
      </c>
      <c r="E133" t="s">
        <v>466</v>
      </c>
      <c r="F133" t="s">
        <v>811</v>
      </c>
      <c r="G133" s="8" t="s">
        <v>2819</v>
      </c>
      <c r="H133" s="8" t="s">
        <v>2820</v>
      </c>
      <c r="I133" s="21" t="s">
        <v>6127</v>
      </c>
      <c r="J133" t="s">
        <v>2821</v>
      </c>
      <c r="K133" t="s">
        <v>2883</v>
      </c>
      <c r="L133" s="22"/>
      <c r="M133" s="107">
        <f xml:space="preserve"> M132+(ckAwdQTable[ILN]&lt;"M")</f>
        <v>81</v>
      </c>
      <c r="N133" t="s">
        <v>2834</v>
      </c>
      <c r="O133" t="s">
        <v>1273</v>
      </c>
      <c r="P133" s="15" t="str">
        <f>HYPERLINK("https://www.ejacket.nsf.gov/ej/showProposal.do?ID="&amp;ckAwdQTable[[#This Row],[prop_id]],"eJ")</f>
        <v>eJ</v>
      </c>
      <c r="Q133" s="8" t="s">
        <v>2871</v>
      </c>
      <c r="R133" t="s">
        <v>3369</v>
      </c>
      <c r="S133" t="s">
        <v>3370</v>
      </c>
      <c r="T133" t="s">
        <v>3005</v>
      </c>
      <c r="U133" s="8" t="s">
        <v>3371</v>
      </c>
      <c r="V133" t="s">
        <v>115</v>
      </c>
      <c r="W133" s="111" t="str">
        <f>HYPERLINK("mailto:"&amp; ckAwdQTable[[#This Row],[email]]&amp;"&amp;subject=Your NSF Proposal:  "&amp;ckAwdQTable[[#This Row],[prop_id]], ckAwdQTable[[#This Row],[email]])</f>
        <v>shtutmanm@cop.sc.edu</v>
      </c>
      <c r="X133" s="30">
        <v>43132</v>
      </c>
      <c r="Y133">
        <v>36</v>
      </c>
      <c r="AA133" s="21" t="s">
        <v>753</v>
      </c>
      <c r="AB133" s="21" t="s">
        <v>4825</v>
      </c>
      <c r="AC133"/>
      <c r="AD133" s="21" t="s">
        <v>753</v>
      </c>
      <c r="AF133" s="13">
        <v>198888</v>
      </c>
      <c r="AG133" s="121">
        <v>0</v>
      </c>
      <c r="AH133" s="1">
        <v>198888</v>
      </c>
      <c r="AI133" s="1"/>
      <c r="AJ133" s="1"/>
      <c r="AM133" s="21">
        <v>3</v>
      </c>
      <c r="AN133" s="21">
        <v>3</v>
      </c>
      <c r="AO133" s="21"/>
      <c r="AP133" s="21"/>
      <c r="AQ133" s="21">
        <v>3.6</v>
      </c>
      <c r="AR133" s="123" t="s">
        <v>2829</v>
      </c>
      <c r="AS133" s="21" t="s">
        <v>2834</v>
      </c>
      <c r="AT133" s="21" t="str">
        <f>SummarizeQuestMarks(ckAwdQTable[[#This Row],[abst_narr_txt]])</f>
        <v xml:space="preserve"> </v>
      </c>
      <c r="AU133" s="124"/>
      <c r="AV133" t="s">
        <v>3367</v>
      </c>
      <c r="AW133" t="b">
        <f>AND(ckAwdQTable[[#This Row],[ILN]]&gt;"M", SUBSTITUTE(ckAwdQTable[[#This Row],[prop_titl_txt]]," ","")&lt;&gt;SUBSTITUTE(AV132," ",""))</f>
        <v>0</v>
      </c>
      <c r="AX133" s="8" t="s">
        <v>3372</v>
      </c>
    </row>
    <row r="134" spans="2:50" ht="15" customHeight="1" x14ac:dyDescent="0.35">
      <c r="B134" s="30">
        <v>43005.381249999999</v>
      </c>
      <c r="C134" t="s">
        <v>2817</v>
      </c>
      <c r="D134" t="s">
        <v>2818</v>
      </c>
      <c r="E134" t="s">
        <v>476</v>
      </c>
      <c r="F134" t="s">
        <v>948</v>
      </c>
      <c r="G134" s="8" t="s">
        <v>2819</v>
      </c>
      <c r="H134" s="8" t="s">
        <v>2820</v>
      </c>
      <c r="I134" s="21" t="s">
        <v>6127</v>
      </c>
      <c r="J134" t="s">
        <v>2821</v>
      </c>
      <c r="K134" t="s">
        <v>2822</v>
      </c>
      <c r="L134" s="22"/>
      <c r="M134" s="107">
        <f xml:space="preserve"> M133+(ckAwdQTable[ILN]&lt;"M")</f>
        <v>82</v>
      </c>
      <c r="N134" t="s">
        <v>2863</v>
      </c>
      <c r="O134" t="s">
        <v>1284</v>
      </c>
      <c r="P134" s="15" t="str">
        <f>HYPERLINK("https://www.ejacket.nsf.gov/ej/showProposal.do?ID="&amp;ckAwdQTable[[#This Row],[prop_id]],"eJ")</f>
        <v>eJ</v>
      </c>
      <c r="Q134" s="8" t="s">
        <v>2825</v>
      </c>
      <c r="R134" t="s">
        <v>1284</v>
      </c>
      <c r="S134" t="s">
        <v>1285</v>
      </c>
      <c r="T134" t="s">
        <v>3373</v>
      </c>
      <c r="U134" s="8" t="s">
        <v>597</v>
      </c>
      <c r="V134" t="s">
        <v>2862</v>
      </c>
      <c r="W134" s="111" t="str">
        <f>HYPERLINK("mailto:"&amp; ckAwdQTable[[#This Row],[email]]&amp;"&amp;subject=Your NSF Proposal:  "&amp;ckAwdQTable[[#This Row],[prop_id]], ckAwdQTable[[#This Row],[email]])</f>
        <v>j.vitek@neu.edu</v>
      </c>
      <c r="X134" s="30">
        <v>43344</v>
      </c>
      <c r="Y134">
        <v>48</v>
      </c>
      <c r="AA134" s="21" t="s">
        <v>753</v>
      </c>
      <c r="AB134" s="21" t="s">
        <v>4825</v>
      </c>
      <c r="AC134"/>
      <c r="AD134" s="21" t="s">
        <v>753</v>
      </c>
      <c r="AE134" s="21" t="s">
        <v>6128</v>
      </c>
      <c r="AF134" s="13">
        <v>848149</v>
      </c>
      <c r="AG134" s="121">
        <v>0</v>
      </c>
      <c r="AH134" s="1">
        <v>848149</v>
      </c>
      <c r="AI134" s="1"/>
      <c r="AJ134" s="1">
        <v>41836</v>
      </c>
      <c r="AK134" s="1">
        <v>208240</v>
      </c>
      <c r="AM134" s="21">
        <v>4</v>
      </c>
      <c r="AN134" s="21">
        <v>4</v>
      </c>
      <c r="AO134" s="21">
        <v>1.2</v>
      </c>
      <c r="AP134" s="21"/>
      <c r="AQ134" s="21"/>
      <c r="AR134" s="123" t="s">
        <v>2829</v>
      </c>
      <c r="AS134" s="21" t="s">
        <v>2834</v>
      </c>
      <c r="AT134" s="21" t="str">
        <f>SummarizeQuestMarks(ckAwdQTable[[#This Row],[abst_narr_txt]])</f>
        <v xml:space="preserve"> </v>
      </c>
      <c r="AU134" s="124"/>
      <c r="AV134" t="s">
        <v>3375</v>
      </c>
      <c r="AW134" t="b">
        <f>AND(ckAwdQTable[[#This Row],[ILN]]&gt;"M", SUBSTITUTE(ckAwdQTable[[#This Row],[prop_titl_txt]]," ","")&lt;&gt;SUBSTITUTE(AV133," ",""))</f>
        <v>0</v>
      </c>
      <c r="AX134" s="8" t="s">
        <v>3376</v>
      </c>
    </row>
    <row r="135" spans="2:50" ht="15" customHeight="1" x14ac:dyDescent="0.35">
      <c r="B135" s="30">
        <v>43005.388194444444</v>
      </c>
      <c r="C135" t="s">
        <v>2868</v>
      </c>
      <c r="D135" t="s">
        <v>2869</v>
      </c>
      <c r="E135" t="s">
        <v>468</v>
      </c>
      <c r="F135" t="s">
        <v>807</v>
      </c>
      <c r="G135" s="8" t="s">
        <v>2819</v>
      </c>
      <c r="H135" s="8" t="s">
        <v>2820</v>
      </c>
      <c r="I135" s="21" t="s">
        <v>6127</v>
      </c>
      <c r="J135" t="s">
        <v>2821</v>
      </c>
      <c r="L135" s="22"/>
      <c r="M135" s="107">
        <f xml:space="preserve"> M134+(ckAwdQTable[ILN]&lt;"M")</f>
        <v>83</v>
      </c>
      <c r="N135" t="s">
        <v>2824</v>
      </c>
      <c r="O135" t="s">
        <v>1295</v>
      </c>
      <c r="P135" s="15" t="str">
        <f>HYPERLINK("https://www.ejacket.nsf.gov/ej/showProposal.do?ID="&amp;ckAwdQTable[[#This Row],[prop_id]],"eJ")</f>
        <v>eJ</v>
      </c>
      <c r="Q135" s="8" t="s">
        <v>2871</v>
      </c>
      <c r="R135" t="s">
        <v>1295</v>
      </c>
      <c r="S135" t="s">
        <v>1296</v>
      </c>
      <c r="T135" t="s">
        <v>3378</v>
      </c>
      <c r="U135" s="8" t="s">
        <v>3379</v>
      </c>
      <c r="V135" t="s">
        <v>93</v>
      </c>
      <c r="W135" s="111" t="str">
        <f>HYPERLINK("mailto:"&amp; ckAwdQTable[[#This Row],[email]]&amp;"&amp;subject=Your NSF Proposal:  "&amp;ckAwdQTable[[#This Row],[prop_id]], ckAwdQTable[[#This Row],[email]])</f>
        <v>dhl@cs.brown.edu</v>
      </c>
      <c r="X135" s="30">
        <v>43252</v>
      </c>
      <c r="Y135">
        <v>48</v>
      </c>
      <c r="Z135" t="s">
        <v>6131</v>
      </c>
      <c r="AA135" s="21" t="s">
        <v>6175</v>
      </c>
      <c r="AB135" s="21" t="s">
        <v>4825</v>
      </c>
      <c r="AC135"/>
      <c r="AD135" s="21" t="s">
        <v>753</v>
      </c>
      <c r="AE135" s="21" t="s">
        <v>6167</v>
      </c>
      <c r="AF135" s="13">
        <v>1134040</v>
      </c>
      <c r="AG135" s="121">
        <v>0</v>
      </c>
      <c r="AH135" s="1">
        <v>1134040</v>
      </c>
      <c r="AI135" s="1"/>
      <c r="AJ135" s="1">
        <v>8367</v>
      </c>
      <c r="AM135" s="21">
        <v>8</v>
      </c>
      <c r="AN135" s="21">
        <v>8</v>
      </c>
      <c r="AO135" s="21">
        <v>8</v>
      </c>
      <c r="AP135" s="21"/>
      <c r="AQ135" s="21"/>
      <c r="AR135" s="123" t="s">
        <v>2829</v>
      </c>
      <c r="AS135" s="21" t="s">
        <v>2834</v>
      </c>
      <c r="AT135" s="21" t="str">
        <f>SummarizeQuestMarks(ckAwdQTable[[#This Row],[abst_narr_txt]])</f>
        <v xml:space="preserve"> </v>
      </c>
      <c r="AU135" s="124"/>
      <c r="AV135" t="s">
        <v>3380</v>
      </c>
      <c r="AW135" t="b">
        <f>AND(ckAwdQTable[[#This Row],[ILN]]&gt;"M", SUBSTITUTE(ckAwdQTable[[#This Row],[prop_titl_txt]]," ","")&lt;&gt;SUBSTITUTE(AV134," ",""))</f>
        <v>0</v>
      </c>
      <c r="AX135" s="8" t="s">
        <v>3381</v>
      </c>
    </row>
    <row r="136" spans="2:50" ht="15" customHeight="1" x14ac:dyDescent="0.35">
      <c r="B136" s="30">
        <v>43005.44027777778</v>
      </c>
      <c r="C136" t="s">
        <v>2868</v>
      </c>
      <c r="D136" t="s">
        <v>2869</v>
      </c>
      <c r="E136" t="s">
        <v>468</v>
      </c>
      <c r="F136" t="s">
        <v>807</v>
      </c>
      <c r="G136" s="8" t="s">
        <v>2819</v>
      </c>
      <c r="H136" s="8" t="s">
        <v>2820</v>
      </c>
      <c r="I136" s="21" t="s">
        <v>6127</v>
      </c>
      <c r="J136" t="s">
        <v>2821</v>
      </c>
      <c r="L136" s="22"/>
      <c r="M136" s="107">
        <f xml:space="preserve"> M135+(ckAwdQTable[ILN]&lt;"M")</f>
        <v>83</v>
      </c>
      <c r="N136" t="s">
        <v>2834</v>
      </c>
      <c r="O136" t="s">
        <v>1295</v>
      </c>
      <c r="P136" s="15" t="str">
        <f>HYPERLINK("https://www.ejacket.nsf.gov/ej/showProposal.do?ID="&amp;ckAwdQTable[[#This Row],[prop_id]],"eJ")</f>
        <v>eJ</v>
      </c>
      <c r="Q136" s="8" t="s">
        <v>2871</v>
      </c>
      <c r="R136" t="s">
        <v>3382</v>
      </c>
      <c r="S136" t="s">
        <v>1957</v>
      </c>
      <c r="T136" t="s">
        <v>3383</v>
      </c>
      <c r="U136" s="8" t="s">
        <v>3384</v>
      </c>
      <c r="V136" t="s">
        <v>2856</v>
      </c>
      <c r="W136" s="111" t="str">
        <f>HYPERLINK("mailto:"&amp; ckAwdQTable[[#This Row],[email]]&amp;"&amp;subject=Your NSF Proposal:  "&amp;ckAwdQTable[[#This Row],[prop_id]], ckAwdQTable[[#This Row],[email]])</f>
        <v>bowman@vt.edu</v>
      </c>
      <c r="X136" s="30">
        <v>43252</v>
      </c>
      <c r="Y136">
        <v>48</v>
      </c>
      <c r="Z136" t="s">
        <v>6131</v>
      </c>
      <c r="AA136" s="21" t="s">
        <v>6176</v>
      </c>
      <c r="AB136" s="21" t="s">
        <v>4825</v>
      </c>
      <c r="AC136"/>
      <c r="AD136" s="21" t="s">
        <v>753</v>
      </c>
      <c r="AF136" s="13">
        <v>753409</v>
      </c>
      <c r="AG136" s="121">
        <v>0</v>
      </c>
      <c r="AH136" s="1">
        <v>753409</v>
      </c>
      <c r="AI136" s="1"/>
      <c r="AJ136" s="1"/>
      <c r="AM136" s="21">
        <v>8</v>
      </c>
      <c r="AN136" s="21">
        <v>8</v>
      </c>
      <c r="AO136" s="21">
        <v>7</v>
      </c>
      <c r="AP136" s="21"/>
      <c r="AQ136" s="21"/>
      <c r="AR136" s="123" t="s">
        <v>2829</v>
      </c>
      <c r="AS136" s="21" t="s">
        <v>2834</v>
      </c>
      <c r="AT136" s="21" t="str">
        <f>SummarizeQuestMarks(ckAwdQTable[[#This Row],[abst_narr_txt]])</f>
        <v xml:space="preserve"> </v>
      </c>
      <c r="AU136" s="124"/>
      <c r="AV136" t="s">
        <v>3380</v>
      </c>
      <c r="AW136" t="b">
        <f>AND(ckAwdQTable[[#This Row],[ILN]]&gt;"M", SUBSTITUTE(ckAwdQTable[[#This Row],[prop_titl_txt]]," ","")&lt;&gt;SUBSTITUTE(AV135," ",""))</f>
        <v>0</v>
      </c>
      <c r="AX136" s="8" t="s">
        <v>3385</v>
      </c>
    </row>
    <row r="137" spans="2:50" ht="15" customHeight="1" x14ac:dyDescent="0.35">
      <c r="B137" s="30">
        <v>43005.393055555556</v>
      </c>
      <c r="C137" t="s">
        <v>2817</v>
      </c>
      <c r="D137" t="s">
        <v>2818</v>
      </c>
      <c r="E137" t="s">
        <v>474</v>
      </c>
      <c r="F137" t="s">
        <v>885</v>
      </c>
      <c r="G137" s="8" t="s">
        <v>2819</v>
      </c>
      <c r="H137" s="8" t="s">
        <v>2820</v>
      </c>
      <c r="I137" s="21" t="s">
        <v>6127</v>
      </c>
      <c r="J137" t="s">
        <v>2821</v>
      </c>
      <c r="K137" t="s">
        <v>2822</v>
      </c>
      <c r="L137" s="22"/>
      <c r="M137" s="107">
        <f xml:space="preserve"> M136+(ckAwdQTable[ILN]&lt;"M")</f>
        <v>84</v>
      </c>
      <c r="N137" t="s">
        <v>2824</v>
      </c>
      <c r="O137" t="s">
        <v>1298</v>
      </c>
      <c r="P137" s="15" t="str">
        <f>HYPERLINK("https://www.ejacket.nsf.gov/ej/showProposal.do?ID="&amp;ckAwdQTable[[#This Row],[prop_id]],"eJ")</f>
        <v>eJ</v>
      </c>
      <c r="Q137" s="8" t="s">
        <v>2825</v>
      </c>
      <c r="R137" t="s">
        <v>1298</v>
      </c>
      <c r="S137" t="s">
        <v>1299</v>
      </c>
      <c r="T137" t="s">
        <v>3387</v>
      </c>
      <c r="U137" s="8" t="s">
        <v>603</v>
      </c>
      <c r="V137" t="s">
        <v>3386</v>
      </c>
      <c r="W137" s="111" t="str">
        <f>HYPERLINK("mailto:"&amp; ckAwdQTable[[#This Row],[email]]&amp;"&amp;subject=Your NSF Proposal:  "&amp;ckAwdQTable[[#This Row],[prop_id]], ckAwdQTable[[#This Row],[email]])</f>
        <v>liang.889@osu.edu</v>
      </c>
      <c r="X137" s="30">
        <v>43313</v>
      </c>
      <c r="Y137">
        <v>48</v>
      </c>
      <c r="AA137" s="21" t="s">
        <v>753</v>
      </c>
      <c r="AB137" s="21" t="s">
        <v>4825</v>
      </c>
      <c r="AC137"/>
      <c r="AD137" s="21" t="s">
        <v>753</v>
      </c>
      <c r="AE137" s="21" t="s">
        <v>6128</v>
      </c>
      <c r="AF137" s="13">
        <v>400000</v>
      </c>
      <c r="AG137" s="121">
        <v>0</v>
      </c>
      <c r="AH137" s="1">
        <v>400000</v>
      </c>
      <c r="AI137" s="1"/>
      <c r="AJ137" s="1">
        <v>16000</v>
      </c>
      <c r="AM137" s="21">
        <v>4</v>
      </c>
      <c r="AN137" s="21">
        <v>4</v>
      </c>
      <c r="AO137" s="21">
        <v>4</v>
      </c>
      <c r="AP137" s="21"/>
      <c r="AQ137" s="21"/>
      <c r="AR137" s="123" t="s">
        <v>2829</v>
      </c>
      <c r="AS137" s="21" t="s">
        <v>2834</v>
      </c>
      <c r="AT137" s="21" t="str">
        <f>SummarizeQuestMarks(ckAwdQTable[[#This Row],[abst_narr_txt]])</f>
        <v xml:space="preserve"> </v>
      </c>
      <c r="AU137" s="124"/>
      <c r="AV137" t="s">
        <v>3388</v>
      </c>
      <c r="AW137" t="b">
        <f>AND(ckAwdQTable[[#This Row],[ILN]]&gt;"M", SUBSTITUTE(ckAwdQTable[[#This Row],[prop_titl_txt]]," ","")&lt;&gt;SUBSTITUTE(AV136," ",""))</f>
        <v>0</v>
      </c>
      <c r="AX137" s="8" t="s">
        <v>3389</v>
      </c>
    </row>
    <row r="138" spans="2:50" ht="15" customHeight="1" x14ac:dyDescent="0.35">
      <c r="B138" s="30">
        <v>43005.445138888892</v>
      </c>
      <c r="C138" t="s">
        <v>2817</v>
      </c>
      <c r="D138" t="s">
        <v>2818</v>
      </c>
      <c r="E138" t="s">
        <v>474</v>
      </c>
      <c r="F138" t="s">
        <v>885</v>
      </c>
      <c r="G138" s="8" t="s">
        <v>2819</v>
      </c>
      <c r="H138" s="8" t="s">
        <v>2820</v>
      </c>
      <c r="I138" s="21" t="s">
        <v>6127</v>
      </c>
      <c r="J138" t="s">
        <v>2821</v>
      </c>
      <c r="K138" t="s">
        <v>2822</v>
      </c>
      <c r="L138" s="22"/>
      <c r="M138" s="107">
        <f xml:space="preserve"> M137+(ckAwdQTable[ILN]&lt;"M")</f>
        <v>84</v>
      </c>
      <c r="N138" t="s">
        <v>2834</v>
      </c>
      <c r="O138" t="s">
        <v>1298</v>
      </c>
      <c r="P138" s="15" t="str">
        <f>HYPERLINK("https://www.ejacket.nsf.gov/ej/showProposal.do?ID="&amp;ckAwdQTable[[#This Row],[prop_id]],"eJ")</f>
        <v>eJ</v>
      </c>
      <c r="Q138" s="8" t="s">
        <v>2825</v>
      </c>
      <c r="R138" t="s">
        <v>3390</v>
      </c>
      <c r="S138" t="s">
        <v>3391</v>
      </c>
      <c r="T138" t="s">
        <v>2847</v>
      </c>
      <c r="U138" s="8" t="s">
        <v>589</v>
      </c>
      <c r="V138" t="s">
        <v>2972</v>
      </c>
      <c r="W138" s="111" t="str">
        <f>HYPERLINK("mailto:"&amp; ckAwdQTable[[#This Row],[email]]&amp;"&amp;subject=Your NSF Proposal:  "&amp;ckAwdQTable[[#This Row],[prop_id]], ckAwdQTable[[#This Row],[email]])</f>
        <v>tlm8@nyu.edu</v>
      </c>
      <c r="X138" s="30">
        <v>43313</v>
      </c>
      <c r="Y138">
        <v>48</v>
      </c>
      <c r="AA138" s="21" t="s">
        <v>753</v>
      </c>
      <c r="AB138" s="21" t="s">
        <v>4825</v>
      </c>
      <c r="AC138"/>
      <c r="AD138" s="21" t="s">
        <v>753</v>
      </c>
      <c r="AE138" s="21" t="s">
        <v>6128</v>
      </c>
      <c r="AF138" s="13">
        <v>400000</v>
      </c>
      <c r="AG138" s="121">
        <v>0</v>
      </c>
      <c r="AH138" s="1">
        <v>400000</v>
      </c>
      <c r="AI138" s="1"/>
      <c r="AJ138" s="1">
        <v>12000</v>
      </c>
      <c r="AM138" s="21">
        <v>4</v>
      </c>
      <c r="AN138" s="21">
        <v>4</v>
      </c>
      <c r="AO138" s="21">
        <v>3.36</v>
      </c>
      <c r="AP138" s="21"/>
      <c r="AQ138" s="21"/>
      <c r="AR138" s="123" t="s">
        <v>2829</v>
      </c>
      <c r="AS138" s="21" t="s">
        <v>2834</v>
      </c>
      <c r="AT138" s="21" t="str">
        <f>SummarizeQuestMarks(ckAwdQTable[[#This Row],[abst_narr_txt]])</f>
        <v xml:space="preserve"> </v>
      </c>
      <c r="AU138" s="124"/>
      <c r="AV138" t="s">
        <v>3388</v>
      </c>
      <c r="AW138" t="b">
        <f>AND(ckAwdQTable[[#This Row],[ILN]]&gt;"M", SUBSTITUTE(ckAwdQTable[[#This Row],[prop_titl_txt]]," ","")&lt;&gt;SUBSTITUTE(AV137," ",""))</f>
        <v>0</v>
      </c>
      <c r="AX138" s="8" t="s">
        <v>3392</v>
      </c>
    </row>
    <row r="139" spans="2:50" ht="15" customHeight="1" x14ac:dyDescent="0.35">
      <c r="B139" s="30">
        <v>43005.57708333333</v>
      </c>
      <c r="C139" t="s">
        <v>2817</v>
      </c>
      <c r="D139" t="s">
        <v>2818</v>
      </c>
      <c r="E139" t="s">
        <v>474</v>
      </c>
      <c r="F139" t="s">
        <v>885</v>
      </c>
      <c r="G139" s="8" t="s">
        <v>2819</v>
      </c>
      <c r="H139" s="8" t="s">
        <v>2820</v>
      </c>
      <c r="I139" s="21" t="s">
        <v>6127</v>
      </c>
      <c r="J139" t="s">
        <v>2821</v>
      </c>
      <c r="K139" t="s">
        <v>2822</v>
      </c>
      <c r="L139" s="22"/>
      <c r="M139" s="107">
        <f xml:space="preserve"> M138+(ckAwdQTable[ILN]&lt;"M")</f>
        <v>84</v>
      </c>
      <c r="N139" t="s">
        <v>2834</v>
      </c>
      <c r="O139" t="s">
        <v>1298</v>
      </c>
      <c r="P139" s="15" t="str">
        <f>HYPERLINK("https://www.ejacket.nsf.gov/ej/showProposal.do?ID="&amp;ckAwdQTable[[#This Row],[prop_id]],"eJ")</f>
        <v>eJ</v>
      </c>
      <c r="Q139" s="8" t="s">
        <v>2825</v>
      </c>
      <c r="R139" t="s">
        <v>3393</v>
      </c>
      <c r="S139" t="s">
        <v>3394</v>
      </c>
      <c r="T139" t="s">
        <v>3395</v>
      </c>
      <c r="U139" s="8" t="s">
        <v>3396</v>
      </c>
      <c r="V139" t="s">
        <v>2851</v>
      </c>
      <c r="W139" s="111" t="str">
        <f>HYPERLINK("mailto:"&amp; ckAwdQTable[[#This Row],[email]]&amp;"&amp;subject=Your NSF Proposal:  "&amp;ckAwdQTable[[#This Row],[prop_id]], ckAwdQTable[[#This Row],[email]])</f>
        <v>lflai@ucdavis.edu</v>
      </c>
      <c r="X139" s="30">
        <v>43313</v>
      </c>
      <c r="Y139">
        <v>48</v>
      </c>
      <c r="AA139" s="21" t="s">
        <v>753</v>
      </c>
      <c r="AB139" s="21" t="s">
        <v>4825</v>
      </c>
      <c r="AC139"/>
      <c r="AD139" s="21" t="s">
        <v>753</v>
      </c>
      <c r="AE139" s="21" t="s">
        <v>6128</v>
      </c>
      <c r="AF139" s="13">
        <v>400000</v>
      </c>
      <c r="AG139" s="121">
        <v>0</v>
      </c>
      <c r="AH139" s="1">
        <v>400000</v>
      </c>
      <c r="AI139" s="1"/>
      <c r="AJ139" s="1"/>
      <c r="AM139" s="21">
        <v>4</v>
      </c>
      <c r="AN139" s="21">
        <v>4</v>
      </c>
      <c r="AO139" s="21">
        <v>2</v>
      </c>
      <c r="AP139" s="21"/>
      <c r="AQ139" s="21"/>
      <c r="AR139" s="123" t="s">
        <v>2829</v>
      </c>
      <c r="AS139" s="21" t="s">
        <v>2834</v>
      </c>
      <c r="AT139" s="21" t="str">
        <f>SummarizeQuestMarks(ckAwdQTable[[#This Row],[abst_narr_txt]])</f>
        <v xml:space="preserve"> </v>
      </c>
      <c r="AU139" s="124"/>
      <c r="AV139" t="s">
        <v>3388</v>
      </c>
      <c r="AW139" t="b">
        <f>AND(ckAwdQTable[[#This Row],[ILN]]&gt;"M", SUBSTITUTE(ckAwdQTable[[#This Row],[prop_titl_txt]]," ","")&lt;&gt;SUBSTITUTE(AV138," ",""))</f>
        <v>0</v>
      </c>
      <c r="AX139" s="8" t="s">
        <v>3397</v>
      </c>
    </row>
    <row r="140" spans="2:50" ht="15" customHeight="1" x14ac:dyDescent="0.35">
      <c r="B140" s="30">
        <v>43005.395138888889</v>
      </c>
      <c r="C140" t="s">
        <v>2817</v>
      </c>
      <c r="D140" t="s">
        <v>2818</v>
      </c>
      <c r="E140" t="s">
        <v>476</v>
      </c>
      <c r="F140" t="s">
        <v>1069</v>
      </c>
      <c r="G140" s="8" t="s">
        <v>2819</v>
      </c>
      <c r="H140" s="8" t="s">
        <v>2820</v>
      </c>
      <c r="I140" s="21" t="s">
        <v>6127</v>
      </c>
      <c r="J140" t="s">
        <v>2821</v>
      </c>
      <c r="K140" t="s">
        <v>2822</v>
      </c>
      <c r="L140" s="22"/>
      <c r="M140" s="107">
        <f xml:space="preserve"> M139+(ckAwdQTable[ILN]&lt;"M")</f>
        <v>85</v>
      </c>
      <c r="N140" t="s">
        <v>2824</v>
      </c>
      <c r="O140" t="s">
        <v>1301</v>
      </c>
      <c r="P140" s="15" t="str">
        <f>HYPERLINK("https://www.ejacket.nsf.gov/ej/showProposal.do?ID="&amp;ckAwdQTable[[#This Row],[prop_id]],"eJ")</f>
        <v>eJ</v>
      </c>
      <c r="Q140" s="8" t="s">
        <v>2825</v>
      </c>
      <c r="R140" t="s">
        <v>1301</v>
      </c>
      <c r="S140" t="s">
        <v>1302</v>
      </c>
      <c r="T140" t="s">
        <v>3398</v>
      </c>
      <c r="U140" s="8" t="s">
        <v>650</v>
      </c>
      <c r="V140" t="s">
        <v>2972</v>
      </c>
      <c r="W140" s="111" t="str">
        <f>HYPERLINK("mailto:"&amp; ckAwdQTable[[#This Row],[email]]&amp;"&amp;subject=Your NSF Proposal:  "&amp;ckAwdQTable[[#This Row],[prop_id]], ckAwdQTable[[#This Row],[email]])</f>
        <v>barbara.chapman@stonybrook.edu</v>
      </c>
      <c r="X140" s="30">
        <v>43191</v>
      </c>
      <c r="Y140">
        <v>48</v>
      </c>
      <c r="AA140" s="21" t="s">
        <v>753</v>
      </c>
      <c r="AB140" s="21" t="s">
        <v>4825</v>
      </c>
      <c r="AC140"/>
      <c r="AD140" s="21" t="s">
        <v>753</v>
      </c>
      <c r="AF140" s="13">
        <v>894508</v>
      </c>
      <c r="AG140" s="121">
        <v>0</v>
      </c>
      <c r="AH140" s="1">
        <v>894508</v>
      </c>
      <c r="AI140" s="1"/>
      <c r="AJ140" s="1"/>
      <c r="AK140" s="1">
        <v>260000</v>
      </c>
      <c r="AM140" s="21">
        <v>4</v>
      </c>
      <c r="AN140" s="21">
        <v>4</v>
      </c>
      <c r="AO140" s="21">
        <v>1</v>
      </c>
      <c r="AP140" s="21"/>
      <c r="AQ140" s="21"/>
      <c r="AR140" s="123" t="s">
        <v>2829</v>
      </c>
      <c r="AS140" s="21" t="s">
        <v>2834</v>
      </c>
      <c r="AT140" s="21" t="str">
        <f>SummarizeQuestMarks(ckAwdQTable[[#This Row],[abst_narr_txt]])</f>
        <v xml:space="preserve"> </v>
      </c>
      <c r="AU140" s="124"/>
      <c r="AV140" t="s">
        <v>3400</v>
      </c>
      <c r="AW140" t="b">
        <f>AND(ckAwdQTable[[#This Row],[ILN]]&gt;"M", SUBSTITUTE(ckAwdQTable[[#This Row],[prop_titl_txt]]," ","")&lt;&gt;SUBSTITUTE(AV139," ",""))</f>
        <v>0</v>
      </c>
      <c r="AX140" s="8" t="s">
        <v>3401</v>
      </c>
    </row>
    <row r="141" spans="2:50" ht="15" customHeight="1" x14ac:dyDescent="0.35">
      <c r="B141" s="30">
        <v>43004.657638888886</v>
      </c>
      <c r="C141" t="s">
        <v>2817</v>
      </c>
      <c r="D141" t="s">
        <v>2818</v>
      </c>
      <c r="E141" t="s">
        <v>476</v>
      </c>
      <c r="F141" t="s">
        <v>1069</v>
      </c>
      <c r="G141" s="8" t="s">
        <v>2819</v>
      </c>
      <c r="H141" s="8" t="s">
        <v>2820</v>
      </c>
      <c r="I141" s="21" t="s">
        <v>6127</v>
      </c>
      <c r="J141" t="s">
        <v>2821</v>
      </c>
      <c r="K141" t="s">
        <v>2822</v>
      </c>
      <c r="L141" s="22"/>
      <c r="M141" s="107">
        <f xml:space="preserve"> M140+(ckAwdQTable[ILN]&lt;"M")</f>
        <v>85</v>
      </c>
      <c r="N141" t="s">
        <v>2834</v>
      </c>
      <c r="O141" t="s">
        <v>1301</v>
      </c>
      <c r="P141" s="15" t="str">
        <f>HYPERLINK("https://www.ejacket.nsf.gov/ej/showProposal.do?ID="&amp;ckAwdQTable[[#This Row],[prop_id]],"eJ")</f>
        <v>eJ</v>
      </c>
      <c r="Q141" s="8" t="s">
        <v>2825</v>
      </c>
      <c r="R141" t="s">
        <v>3402</v>
      </c>
      <c r="S141" t="s">
        <v>3403</v>
      </c>
      <c r="T141" t="s">
        <v>3404</v>
      </c>
      <c r="U141" s="8" t="s">
        <v>3081</v>
      </c>
      <c r="V141" t="s">
        <v>2823</v>
      </c>
      <c r="W141" s="111" t="str">
        <f>HYPERLINK("mailto:"&amp; ckAwdQTable[[#This Row],[email]]&amp;"&amp;subject=Your NSF Proposal:  "&amp;ckAwdQTable[[#This Row],[prop_id]], ckAwdQTable[[#This Row],[email]])</f>
        <v>Beatrice.Riviere@rice.edu</v>
      </c>
      <c r="X141" s="30">
        <v>43191</v>
      </c>
      <c r="Y141">
        <v>48</v>
      </c>
      <c r="AA141" s="21" t="s">
        <v>753</v>
      </c>
      <c r="AB141" s="21" t="s">
        <v>4825</v>
      </c>
      <c r="AC141"/>
      <c r="AD141" s="21" t="s">
        <v>753</v>
      </c>
      <c r="AF141" s="13">
        <v>300812</v>
      </c>
      <c r="AG141" s="121">
        <v>0</v>
      </c>
      <c r="AH141" s="1">
        <v>300812</v>
      </c>
      <c r="AI141" s="1"/>
      <c r="AJ141" s="1"/>
      <c r="AM141" s="21">
        <v>4</v>
      </c>
      <c r="AN141" s="21">
        <v>4</v>
      </c>
      <c r="AO141" s="21">
        <v>2</v>
      </c>
      <c r="AP141" s="21"/>
      <c r="AQ141" s="21"/>
      <c r="AR141" s="123" t="s">
        <v>2829</v>
      </c>
      <c r="AS141" s="21" t="s">
        <v>2834</v>
      </c>
      <c r="AT141" s="21" t="str">
        <f>SummarizeQuestMarks(ckAwdQTable[[#This Row],[abst_narr_txt]])</f>
        <v xml:space="preserve"> </v>
      </c>
      <c r="AU141" s="124"/>
      <c r="AV141" t="s">
        <v>3405</v>
      </c>
      <c r="AW141" t="b">
        <f>AND(ckAwdQTable[[#This Row],[ILN]]&gt;"M", SUBSTITUTE(ckAwdQTable[[#This Row],[prop_titl_txt]]," ","")&lt;&gt;SUBSTITUTE(AV140," ",""))</f>
        <v>1</v>
      </c>
      <c r="AX141" s="8" t="s">
        <v>3406</v>
      </c>
    </row>
    <row r="142" spans="2:50" ht="15" customHeight="1" x14ac:dyDescent="0.35">
      <c r="B142" s="30">
        <v>43005.407638888886</v>
      </c>
      <c r="C142" t="s">
        <v>2868</v>
      </c>
      <c r="D142" t="s">
        <v>2869</v>
      </c>
      <c r="E142" t="s">
        <v>466</v>
      </c>
      <c r="F142" t="s">
        <v>931</v>
      </c>
      <c r="G142" s="8" t="s">
        <v>2819</v>
      </c>
      <c r="H142" s="8" t="s">
        <v>2820</v>
      </c>
      <c r="I142" s="21" t="s">
        <v>6127</v>
      </c>
      <c r="J142" t="s">
        <v>2821</v>
      </c>
      <c r="K142" t="s">
        <v>2883</v>
      </c>
      <c r="L142" s="22"/>
      <c r="M142" s="107">
        <f xml:space="preserve"> M141+(ckAwdQTable[ILN]&lt;"M")</f>
        <v>86</v>
      </c>
      <c r="N142" t="s">
        <v>2863</v>
      </c>
      <c r="O142" t="s">
        <v>1314</v>
      </c>
      <c r="P142" s="15" t="str">
        <f>HYPERLINK("https://www.ejacket.nsf.gov/ej/showProposal.do?ID="&amp;ckAwdQTable[[#This Row],[prop_id]],"eJ")</f>
        <v>eJ</v>
      </c>
      <c r="Q142" s="8" t="s">
        <v>2871</v>
      </c>
      <c r="R142" t="s">
        <v>1314</v>
      </c>
      <c r="S142" t="s">
        <v>1315</v>
      </c>
      <c r="T142" t="s">
        <v>3005</v>
      </c>
      <c r="U142" s="8" t="s">
        <v>650</v>
      </c>
      <c r="V142" t="s">
        <v>2972</v>
      </c>
      <c r="W142" s="111" t="str">
        <f>HYPERLINK("mailto:"&amp; ckAwdQTable[[#This Row],[email]]&amp;"&amp;subject=Your NSF Proposal:  "&amp;ckAwdQTable[[#This Row],[prop_id]], ckAwdQTable[[#This Row],[email]])</f>
        <v>kifer@cs.stonybrook.edu</v>
      </c>
      <c r="X142" s="30">
        <v>43252</v>
      </c>
      <c r="Y142">
        <v>36</v>
      </c>
      <c r="AA142" s="21" t="s">
        <v>753</v>
      </c>
      <c r="AB142" s="21" t="s">
        <v>4825</v>
      </c>
      <c r="AC142"/>
      <c r="AD142" s="21" t="s">
        <v>753</v>
      </c>
      <c r="AE142" s="21" t="s">
        <v>6128</v>
      </c>
      <c r="AF142" s="13">
        <v>1098359</v>
      </c>
      <c r="AG142" s="121">
        <v>0</v>
      </c>
      <c r="AH142" s="1">
        <v>1098359</v>
      </c>
      <c r="AI142" s="1"/>
      <c r="AJ142" s="1">
        <v>16000</v>
      </c>
      <c r="AM142" s="21">
        <v>12</v>
      </c>
      <c r="AN142" s="21">
        <v>6</v>
      </c>
      <c r="AO142" s="21">
        <v>12</v>
      </c>
      <c r="AP142" s="21"/>
      <c r="AQ142" s="21"/>
      <c r="AR142" s="123" t="s">
        <v>2881</v>
      </c>
      <c r="AS142" s="21" t="s">
        <v>2834</v>
      </c>
      <c r="AT142" s="21" t="str">
        <f>SummarizeQuestMarks(ckAwdQTable[[#This Row],[abst_narr_txt]])</f>
        <v xml:space="preserve"> </v>
      </c>
      <c r="AU142" s="124"/>
      <c r="AV142" t="s">
        <v>3407</v>
      </c>
      <c r="AW142" t="b">
        <f>AND(ckAwdQTable[[#This Row],[ILN]]&gt;"M", SUBSTITUTE(ckAwdQTable[[#This Row],[prop_titl_txt]]," ","")&lt;&gt;SUBSTITUTE(AV141," ",""))</f>
        <v>0</v>
      </c>
      <c r="AX142" s="8" t="s">
        <v>3408</v>
      </c>
    </row>
    <row r="143" spans="2:50" ht="15" customHeight="1" x14ac:dyDescent="0.35">
      <c r="B143" s="30">
        <v>43005.408333333333</v>
      </c>
      <c r="C143" t="s">
        <v>2817</v>
      </c>
      <c r="D143" t="s">
        <v>2818</v>
      </c>
      <c r="E143" t="s">
        <v>474</v>
      </c>
      <c r="F143" t="s">
        <v>1201</v>
      </c>
      <c r="G143" s="8" t="s">
        <v>2819</v>
      </c>
      <c r="H143" s="8" t="s">
        <v>2820</v>
      </c>
      <c r="I143" s="21" t="s">
        <v>6127</v>
      </c>
      <c r="J143" t="s">
        <v>2821</v>
      </c>
      <c r="K143" t="s">
        <v>2822</v>
      </c>
      <c r="L143" s="22"/>
      <c r="M143" s="107">
        <f xml:space="preserve"> M142+(ckAwdQTable[ILN]&lt;"M")</f>
        <v>87</v>
      </c>
      <c r="N143" t="s">
        <v>2863</v>
      </c>
      <c r="O143" t="s">
        <v>1317</v>
      </c>
      <c r="P143" s="15" t="str">
        <f>HYPERLINK("https://www.ejacket.nsf.gov/ej/showProposal.do?ID="&amp;ckAwdQTable[[#This Row],[prop_id]],"eJ")</f>
        <v>eJ</v>
      </c>
      <c r="Q143" s="8" t="s">
        <v>2825</v>
      </c>
      <c r="R143" t="s">
        <v>1317</v>
      </c>
      <c r="S143" t="s">
        <v>1318</v>
      </c>
      <c r="T143" t="s">
        <v>3409</v>
      </c>
      <c r="U143" s="8" t="s">
        <v>3410</v>
      </c>
      <c r="V143" t="s">
        <v>2862</v>
      </c>
      <c r="W143" s="111" t="str">
        <f>HYPERLINK("mailto:"&amp; ckAwdQTable[[#This Row],[email]]&amp;"&amp;subject=Your NSF Proposal:  "&amp;ckAwdQTable[[#This Row],[prop_id]], ckAwdQTable[[#This Row],[email]])</f>
        <v>khan@ece.tufts.edu</v>
      </c>
      <c r="X143" s="30">
        <v>43282</v>
      </c>
      <c r="Y143">
        <v>48</v>
      </c>
      <c r="AA143" s="21" t="s">
        <v>753</v>
      </c>
      <c r="AB143" s="21" t="s">
        <v>4825</v>
      </c>
      <c r="AC143"/>
      <c r="AD143" s="21" t="s">
        <v>753</v>
      </c>
      <c r="AE143" s="21" t="s">
        <v>6177</v>
      </c>
      <c r="AF143" s="13">
        <v>1167848</v>
      </c>
      <c r="AG143" s="121">
        <v>0</v>
      </c>
      <c r="AH143" s="1">
        <v>1167848</v>
      </c>
      <c r="AI143" s="1"/>
      <c r="AJ143" s="1">
        <v>20000</v>
      </c>
      <c r="AM143" s="21">
        <v>12</v>
      </c>
      <c r="AN143" s="21">
        <v>12</v>
      </c>
      <c r="AO143" s="21">
        <v>7</v>
      </c>
      <c r="AP143" s="21"/>
      <c r="AQ143" s="21"/>
      <c r="AR143" s="123" t="s">
        <v>2829</v>
      </c>
      <c r="AS143" s="21" t="s">
        <v>2834</v>
      </c>
      <c r="AT143" s="21" t="str">
        <f>SummarizeQuestMarks(ckAwdQTable[[#This Row],[abst_narr_txt]])</f>
        <v xml:space="preserve"> </v>
      </c>
      <c r="AU143" s="124"/>
      <c r="AV143" t="s">
        <v>3411</v>
      </c>
      <c r="AW143" t="b">
        <f>AND(ckAwdQTable[[#This Row],[ILN]]&gt;"M", SUBSTITUTE(ckAwdQTable[[#This Row],[prop_titl_txt]]," ","")&lt;&gt;SUBSTITUTE(AV142," ",""))</f>
        <v>0</v>
      </c>
      <c r="AX143" s="8" t="s">
        <v>3412</v>
      </c>
    </row>
    <row r="144" spans="2:50" ht="15" customHeight="1" x14ac:dyDescent="0.35">
      <c r="B144" s="30">
        <v>43005.411805555559</v>
      </c>
      <c r="C144" t="s">
        <v>2817</v>
      </c>
      <c r="D144" t="s">
        <v>2818</v>
      </c>
      <c r="E144" t="s">
        <v>476</v>
      </c>
      <c r="F144" t="s">
        <v>1069</v>
      </c>
      <c r="G144" s="8" t="s">
        <v>2819</v>
      </c>
      <c r="H144" s="8" t="s">
        <v>2820</v>
      </c>
      <c r="I144" s="21" t="s">
        <v>6127</v>
      </c>
      <c r="J144" t="s">
        <v>2821</v>
      </c>
      <c r="K144" t="s">
        <v>2822</v>
      </c>
      <c r="L144" s="22"/>
      <c r="M144" s="107">
        <f xml:space="preserve"> M143+(ckAwdQTable[ILN]&lt;"M")</f>
        <v>88</v>
      </c>
      <c r="N144" t="s">
        <v>2863</v>
      </c>
      <c r="O144" t="s">
        <v>1320</v>
      </c>
      <c r="P144" s="15" t="str">
        <f>HYPERLINK("https://www.ejacket.nsf.gov/ej/showProposal.do?ID="&amp;ckAwdQTable[[#This Row],[prop_id]],"eJ")</f>
        <v>eJ</v>
      </c>
      <c r="Q144" s="8" t="s">
        <v>2825</v>
      </c>
      <c r="R144" t="s">
        <v>1320</v>
      </c>
      <c r="S144" t="s">
        <v>1321</v>
      </c>
      <c r="T144" t="s">
        <v>3413</v>
      </c>
      <c r="U144" s="8" t="s">
        <v>719</v>
      </c>
      <c r="V144" t="s">
        <v>2972</v>
      </c>
      <c r="W144" s="111" t="str">
        <f>HYPERLINK("mailto:"&amp; ckAwdQTable[[#This Row],[email]]&amp;"&amp;subject=Your NSF Proposal:  "&amp;ckAwdQTable[[#This Row],[prop_id]], ckAwdQTable[[#This Row],[email]])</f>
        <v>ipek@cs.rochester.edu</v>
      </c>
      <c r="X144" s="30">
        <v>43282</v>
      </c>
      <c r="Y144">
        <v>48</v>
      </c>
      <c r="AA144" s="21" t="s">
        <v>753</v>
      </c>
      <c r="AB144" s="21" t="s">
        <v>4825</v>
      </c>
      <c r="AC144"/>
      <c r="AD144" s="21" t="s">
        <v>753</v>
      </c>
      <c r="AF144" s="13">
        <v>1195993</v>
      </c>
      <c r="AG144" s="121">
        <v>0</v>
      </c>
      <c r="AH144" s="1">
        <v>1195993</v>
      </c>
      <c r="AI144" s="1"/>
      <c r="AJ144" s="1"/>
      <c r="AM144" s="21">
        <v>16</v>
      </c>
      <c r="AN144" s="21">
        <v>12</v>
      </c>
      <c r="AO144" s="21">
        <v>12.01</v>
      </c>
      <c r="AP144" s="21"/>
      <c r="AQ144" s="21"/>
      <c r="AR144" s="123" t="s">
        <v>2829</v>
      </c>
      <c r="AS144" s="21" t="s">
        <v>2834</v>
      </c>
      <c r="AT144" s="21" t="str">
        <f>SummarizeQuestMarks(ckAwdQTable[[#This Row],[abst_narr_txt]])</f>
        <v xml:space="preserve"> </v>
      </c>
      <c r="AU144" s="124"/>
      <c r="AV144" t="s">
        <v>3415</v>
      </c>
      <c r="AW144" t="b">
        <f>AND(ckAwdQTable[[#This Row],[ILN]]&gt;"M", SUBSTITUTE(ckAwdQTable[[#This Row],[prop_titl_txt]]," ","")&lt;&gt;SUBSTITUTE(AV143," ",""))</f>
        <v>0</v>
      </c>
      <c r="AX144" s="8" t="s">
        <v>3416</v>
      </c>
    </row>
    <row r="145" spans="2:50" ht="15" customHeight="1" x14ac:dyDescent="0.35">
      <c r="B145" s="30">
        <v>43005.413194444445</v>
      </c>
      <c r="C145" t="s">
        <v>2817</v>
      </c>
      <c r="D145" t="s">
        <v>2818</v>
      </c>
      <c r="E145" t="s">
        <v>472</v>
      </c>
      <c r="F145" t="s">
        <v>892</v>
      </c>
      <c r="G145" s="8" t="s">
        <v>2819</v>
      </c>
      <c r="H145" s="8" t="s">
        <v>2820</v>
      </c>
      <c r="I145" s="21" t="s">
        <v>6127</v>
      </c>
      <c r="J145" t="s">
        <v>2821</v>
      </c>
      <c r="K145" t="s">
        <v>2822</v>
      </c>
      <c r="L145" s="22">
        <v>43082.529965277776</v>
      </c>
      <c r="M145" s="107">
        <f xml:space="preserve"> M144+(ckAwdQTable[ILN]&lt;"M")</f>
        <v>89</v>
      </c>
      <c r="N145" t="s">
        <v>2824</v>
      </c>
      <c r="O145" t="s">
        <v>1331</v>
      </c>
      <c r="P145" s="15" t="str">
        <f>HYPERLINK("https://www.ejacket.nsf.gov/ej/showProposal.do?ID="&amp;ckAwdQTable[[#This Row],[prop_id]],"eJ")</f>
        <v>eJ</v>
      </c>
      <c r="Q145" s="8" t="s">
        <v>2825</v>
      </c>
      <c r="R145" t="s">
        <v>1331</v>
      </c>
      <c r="S145" t="s">
        <v>1332</v>
      </c>
      <c r="T145" t="s">
        <v>3417</v>
      </c>
      <c r="U145" s="8" t="s">
        <v>3418</v>
      </c>
      <c r="V145" t="s">
        <v>2972</v>
      </c>
      <c r="W145" s="111" t="str">
        <f>HYPERLINK("mailto:"&amp; ckAwdQTable[[#This Row],[email]]&amp;"&amp;subject=Your NSF Proposal:  "&amp;ckAwdQTable[[#This Row],[prop_id]], ckAwdQTable[[#This Row],[email]])</f>
        <v>atri@buffalo.edu</v>
      </c>
      <c r="X145" s="30">
        <v>43191</v>
      </c>
      <c r="Y145">
        <v>48</v>
      </c>
      <c r="AA145" s="21" t="s">
        <v>753</v>
      </c>
      <c r="AB145" s="21" t="s">
        <v>4825</v>
      </c>
      <c r="AC145"/>
      <c r="AD145" s="21" t="s">
        <v>753</v>
      </c>
      <c r="AE145" s="21" t="s">
        <v>6128</v>
      </c>
      <c r="AF145" s="13">
        <v>645322</v>
      </c>
      <c r="AG145" s="121">
        <v>0</v>
      </c>
      <c r="AH145" s="1">
        <v>645322</v>
      </c>
      <c r="AI145" s="1"/>
      <c r="AJ145" s="1">
        <v>20000</v>
      </c>
      <c r="AL145" s="1">
        <v>27000</v>
      </c>
      <c r="AM145" s="21">
        <v>4</v>
      </c>
      <c r="AN145" s="21">
        <v>4</v>
      </c>
      <c r="AO145" s="21">
        <v>7</v>
      </c>
      <c r="AP145" s="21"/>
      <c r="AQ145" s="21"/>
      <c r="AR145" s="123" t="s">
        <v>2829</v>
      </c>
      <c r="AS145" s="21" t="s">
        <v>2834</v>
      </c>
      <c r="AT145" s="21" t="str">
        <f>SummarizeQuestMarks(ckAwdQTable[[#This Row],[abst_narr_txt]])</f>
        <v xml:space="preserve"> </v>
      </c>
      <c r="AU145" s="124"/>
      <c r="AV145" t="s">
        <v>3420</v>
      </c>
      <c r="AW145" t="b">
        <f>AND(ckAwdQTable[[#This Row],[ILN]]&gt;"M", SUBSTITUTE(ckAwdQTable[[#This Row],[prop_titl_txt]]," ","")&lt;&gt;SUBSTITUTE(AV144," ",""))</f>
        <v>0</v>
      </c>
      <c r="AX145" s="8" t="s">
        <v>3421</v>
      </c>
    </row>
    <row r="146" spans="2:50" ht="15" customHeight="1" x14ac:dyDescent="0.35">
      <c r="B146" s="30">
        <v>43004.498611111114</v>
      </c>
      <c r="C146" t="s">
        <v>2817</v>
      </c>
      <c r="D146" t="s">
        <v>2818</v>
      </c>
      <c r="E146" t="s">
        <v>472</v>
      </c>
      <c r="F146" t="s">
        <v>892</v>
      </c>
      <c r="G146" s="8" t="s">
        <v>2819</v>
      </c>
      <c r="H146" s="8" t="s">
        <v>2820</v>
      </c>
      <c r="I146" s="21" t="s">
        <v>6127</v>
      </c>
      <c r="J146" t="s">
        <v>2821</v>
      </c>
      <c r="K146" t="s">
        <v>2822</v>
      </c>
      <c r="L146" s="22">
        <v>43082.529965277776</v>
      </c>
      <c r="M146" s="107">
        <f xml:space="preserve"> M145+(ckAwdQTable[ILN]&lt;"M")</f>
        <v>89</v>
      </c>
      <c r="N146" t="s">
        <v>2834</v>
      </c>
      <c r="O146" t="s">
        <v>1331</v>
      </c>
      <c r="P146" s="15" t="str">
        <f>HYPERLINK("https://www.ejacket.nsf.gov/ej/showProposal.do?ID="&amp;ckAwdQTable[[#This Row],[prop_id]],"eJ")</f>
        <v>eJ</v>
      </c>
      <c r="Q146" s="8" t="s">
        <v>2825</v>
      </c>
      <c r="R146" t="s">
        <v>3422</v>
      </c>
      <c r="S146" t="s">
        <v>3423</v>
      </c>
      <c r="T146" t="s">
        <v>3424</v>
      </c>
      <c r="U146" s="8" t="s">
        <v>641</v>
      </c>
      <c r="V146" t="s">
        <v>2851</v>
      </c>
      <c r="W146" s="111" t="str">
        <f>HYPERLINK("mailto:"&amp; ckAwdQTable[[#This Row],[email]]&amp;"&amp;subject=Your NSF Proposal:  "&amp;ckAwdQTable[[#This Row],[prop_id]], ckAwdQTable[[#This Row],[email]])</f>
        <v>chrismre@cs.stanford.edu</v>
      </c>
      <c r="X146" s="30">
        <v>43191</v>
      </c>
      <c r="Y146">
        <v>48</v>
      </c>
      <c r="AA146" s="21" t="s">
        <v>753</v>
      </c>
      <c r="AB146" s="21" t="s">
        <v>4825</v>
      </c>
      <c r="AC146"/>
      <c r="AD146" s="21" t="s">
        <v>753</v>
      </c>
      <c r="AF146" s="13">
        <v>552118</v>
      </c>
      <c r="AG146" s="121">
        <v>0</v>
      </c>
      <c r="AH146" s="1">
        <v>552118</v>
      </c>
      <c r="AI146" s="1"/>
      <c r="AJ146" s="1"/>
      <c r="AM146" s="21">
        <v>4</v>
      </c>
      <c r="AN146" s="21">
        <v>4</v>
      </c>
      <c r="AO146" s="21">
        <v>0.84</v>
      </c>
      <c r="AP146" s="21">
        <v>1.8</v>
      </c>
      <c r="AQ146" s="21"/>
      <c r="AR146" s="123" t="s">
        <v>2829</v>
      </c>
      <c r="AS146" s="21" t="s">
        <v>2834</v>
      </c>
      <c r="AT146" s="21" t="str">
        <f>SummarizeQuestMarks(ckAwdQTable[[#This Row],[abst_narr_txt]])</f>
        <v xml:space="preserve"> </v>
      </c>
      <c r="AU146" s="124"/>
      <c r="AV146" t="s">
        <v>3420</v>
      </c>
      <c r="AW146" t="b">
        <f>AND(ckAwdQTable[[#This Row],[ILN]]&gt;"M", SUBSTITUTE(ckAwdQTable[[#This Row],[prop_titl_txt]]," ","")&lt;&gt;SUBSTITUTE(AV145," ",""))</f>
        <v>0</v>
      </c>
      <c r="AX146" s="8" t="s">
        <v>3425</v>
      </c>
    </row>
    <row r="147" spans="2:50" ht="15" customHeight="1" x14ac:dyDescent="0.35">
      <c r="B147" s="30">
        <v>43005.413194444445</v>
      </c>
      <c r="C147" t="s">
        <v>2839</v>
      </c>
      <c r="D147" t="s">
        <v>2840</v>
      </c>
      <c r="E147" t="s">
        <v>462</v>
      </c>
      <c r="F147" t="s">
        <v>757</v>
      </c>
      <c r="G147" s="8" t="s">
        <v>2819</v>
      </c>
      <c r="H147" s="8" t="s">
        <v>2820</v>
      </c>
      <c r="I147" s="21" t="s">
        <v>6127</v>
      </c>
      <c r="J147" t="s">
        <v>2821</v>
      </c>
      <c r="L147" s="22"/>
      <c r="M147" s="107">
        <f xml:space="preserve"> M146+(ckAwdQTable[ILN]&lt;"M")</f>
        <v>90</v>
      </c>
      <c r="N147" t="s">
        <v>2824</v>
      </c>
      <c r="O147" t="s">
        <v>1341</v>
      </c>
      <c r="P147" s="15" t="str">
        <f>HYPERLINK("https://www.ejacket.nsf.gov/ej/showProposal.do?ID="&amp;ckAwdQTable[[#This Row],[prop_id]],"eJ")</f>
        <v>eJ</v>
      </c>
      <c r="Q147" s="8" t="s">
        <v>2841</v>
      </c>
      <c r="R147" t="s">
        <v>1341</v>
      </c>
      <c r="S147" t="s">
        <v>1342</v>
      </c>
      <c r="T147" t="s">
        <v>3426</v>
      </c>
      <c r="U147" s="8" t="s">
        <v>676</v>
      </c>
      <c r="V147" t="s">
        <v>3162</v>
      </c>
      <c r="W147" s="111" t="str">
        <f>HYPERLINK("mailto:"&amp; ckAwdQTable[[#This Row],[email]]&amp;"&amp;subject=Your NSF Proposal:  "&amp;ckAwdQTable[[#This Row],[prop_id]], ckAwdQTable[[#This Row],[email]])</f>
        <v>mcaccamo@cs.uiuc.edu</v>
      </c>
      <c r="X147" s="30">
        <v>43191</v>
      </c>
      <c r="Y147">
        <v>48</v>
      </c>
      <c r="AA147" s="21" t="s">
        <v>753</v>
      </c>
      <c r="AB147" s="21" t="s">
        <v>4825</v>
      </c>
      <c r="AC147"/>
      <c r="AD147" s="21" t="s">
        <v>753</v>
      </c>
      <c r="AE147" s="21" t="s">
        <v>6128</v>
      </c>
      <c r="AF147" s="13">
        <v>800000</v>
      </c>
      <c r="AG147" s="121">
        <v>0</v>
      </c>
      <c r="AH147" s="1">
        <v>800000</v>
      </c>
      <c r="AI147" s="1"/>
      <c r="AJ147" s="1">
        <v>16000</v>
      </c>
      <c r="AM147" s="21">
        <v>8</v>
      </c>
      <c r="AN147" s="21">
        <v>8</v>
      </c>
      <c r="AO147" s="21">
        <v>7</v>
      </c>
      <c r="AP147" s="21"/>
      <c r="AQ147" s="21"/>
      <c r="AR147" s="123" t="s">
        <v>2829</v>
      </c>
      <c r="AS147" s="21" t="s">
        <v>2834</v>
      </c>
      <c r="AT147" s="21" t="str">
        <f>SummarizeQuestMarks(ckAwdQTable[[#This Row],[abst_narr_txt]])</f>
        <v xml:space="preserve"> </v>
      </c>
      <c r="AU147" s="124"/>
      <c r="AV147" t="s">
        <v>3427</v>
      </c>
      <c r="AW147" t="b">
        <f>AND(ckAwdQTable[[#This Row],[ILN]]&gt;"M", SUBSTITUTE(ckAwdQTable[[#This Row],[prop_titl_txt]]," ","")&lt;&gt;SUBSTITUTE(AV146," ",""))</f>
        <v>0</v>
      </c>
      <c r="AX147" s="8" t="s">
        <v>3428</v>
      </c>
    </row>
    <row r="148" spans="2:50" ht="15" customHeight="1" x14ac:dyDescent="0.35">
      <c r="B148" s="30">
        <v>43005.455555555556</v>
      </c>
      <c r="C148" t="s">
        <v>2839</v>
      </c>
      <c r="D148" t="s">
        <v>2840</v>
      </c>
      <c r="E148" t="s">
        <v>462</v>
      </c>
      <c r="F148" t="s">
        <v>757</v>
      </c>
      <c r="G148" s="8" t="s">
        <v>2819</v>
      </c>
      <c r="H148" s="8" t="s">
        <v>2820</v>
      </c>
      <c r="I148" s="21" t="s">
        <v>6127</v>
      </c>
      <c r="J148" t="s">
        <v>2821</v>
      </c>
      <c r="L148" s="22"/>
      <c r="M148" s="107">
        <f xml:space="preserve"> M147+(ckAwdQTable[ILN]&lt;"M")</f>
        <v>90</v>
      </c>
      <c r="N148" t="s">
        <v>2834</v>
      </c>
      <c r="O148" t="s">
        <v>1341</v>
      </c>
      <c r="P148" s="15" t="str">
        <f>HYPERLINK("https://www.ejacket.nsf.gov/ej/showProposal.do?ID="&amp;ckAwdQTable[[#This Row],[prop_id]],"eJ")</f>
        <v>eJ</v>
      </c>
      <c r="Q148" s="8" t="s">
        <v>2841</v>
      </c>
      <c r="R148" t="s">
        <v>3429</v>
      </c>
      <c r="S148" t="s">
        <v>3430</v>
      </c>
      <c r="T148" t="s">
        <v>3431</v>
      </c>
      <c r="U148" s="8" t="s">
        <v>3145</v>
      </c>
      <c r="V148" t="s">
        <v>2862</v>
      </c>
      <c r="W148" s="111" t="str">
        <f>HYPERLINK("mailto:"&amp; ckAwdQTable[[#This Row],[email]]&amp;"&amp;subject=Your NSF Proposal:  "&amp;ckAwdQTable[[#This Row],[prop_id]], ckAwdQTable[[#This Row],[email]])</f>
        <v>rmancuso@bu.edu</v>
      </c>
      <c r="X148" s="30">
        <v>43160</v>
      </c>
      <c r="Y148">
        <v>48</v>
      </c>
      <c r="AA148" s="21" t="s">
        <v>753</v>
      </c>
      <c r="AB148" s="21" t="s">
        <v>4825</v>
      </c>
      <c r="AC148"/>
      <c r="AD148" s="21" t="s">
        <v>753</v>
      </c>
      <c r="AF148" s="13">
        <v>400000</v>
      </c>
      <c r="AG148" s="121">
        <v>0</v>
      </c>
      <c r="AH148" s="1">
        <v>400000</v>
      </c>
      <c r="AI148" s="1"/>
      <c r="AJ148" s="1"/>
      <c r="AM148" s="21">
        <v>8</v>
      </c>
      <c r="AN148" s="21">
        <v>4</v>
      </c>
      <c r="AO148" s="21">
        <v>2</v>
      </c>
      <c r="AP148" s="21"/>
      <c r="AQ148" s="21"/>
      <c r="AR148" s="123" t="s">
        <v>2829</v>
      </c>
      <c r="AS148" s="21" t="s">
        <v>2834</v>
      </c>
      <c r="AT148" s="21" t="str">
        <f>SummarizeQuestMarks(ckAwdQTable[[#This Row],[abst_narr_txt]])</f>
        <v xml:space="preserve"> </v>
      </c>
      <c r="AU148" s="124"/>
      <c r="AV148" t="s">
        <v>3427</v>
      </c>
      <c r="AW148" t="b">
        <f>AND(ckAwdQTable[[#This Row],[ILN]]&gt;"M", SUBSTITUTE(ckAwdQTable[[#This Row],[prop_titl_txt]]," ","")&lt;&gt;SUBSTITUTE(AV147," ",""))</f>
        <v>0</v>
      </c>
      <c r="AX148" s="8" t="s">
        <v>3432</v>
      </c>
    </row>
    <row r="149" spans="2:50" ht="15" customHeight="1" x14ac:dyDescent="0.35">
      <c r="B149" s="30">
        <v>43005.414583333331</v>
      </c>
      <c r="C149" t="s">
        <v>2839</v>
      </c>
      <c r="D149" t="s">
        <v>2840</v>
      </c>
      <c r="E149" t="s">
        <v>462</v>
      </c>
      <c r="F149" t="s">
        <v>757</v>
      </c>
      <c r="G149" s="8" t="s">
        <v>2819</v>
      </c>
      <c r="H149" s="8" t="s">
        <v>2820</v>
      </c>
      <c r="I149" s="21" t="s">
        <v>6127</v>
      </c>
      <c r="J149" t="s">
        <v>2821</v>
      </c>
      <c r="L149" s="22"/>
      <c r="M149" s="107">
        <f xml:space="preserve"> M148+(ckAwdQTable[ILN]&lt;"M")</f>
        <v>91</v>
      </c>
      <c r="N149" t="s">
        <v>2863</v>
      </c>
      <c r="O149" t="s">
        <v>1344</v>
      </c>
      <c r="P149" s="15" t="str">
        <f>HYPERLINK("https://www.ejacket.nsf.gov/ej/showProposal.do?ID="&amp;ckAwdQTable[[#This Row],[prop_id]],"eJ")</f>
        <v>eJ</v>
      </c>
      <c r="Q149" s="8" t="s">
        <v>2841</v>
      </c>
      <c r="R149" t="s">
        <v>1344</v>
      </c>
      <c r="S149" t="s">
        <v>1345</v>
      </c>
      <c r="T149" t="s">
        <v>3005</v>
      </c>
      <c r="U149" s="8" t="s">
        <v>719</v>
      </c>
      <c r="V149" t="s">
        <v>2972</v>
      </c>
      <c r="W149" s="111" t="str">
        <f>HYPERLINK("mailto:"&amp; ckAwdQTable[[#This Row],[email]]&amp;"&amp;subject=Your NSF Proposal:  "&amp;ckAwdQTable[[#This Row],[prop_id]], ckAwdQTable[[#This Row],[email]])</f>
        <v>scott@cs.rochester.edu</v>
      </c>
      <c r="X149" s="30">
        <v>43344</v>
      </c>
      <c r="Y149">
        <v>48</v>
      </c>
      <c r="AA149" s="21" t="s">
        <v>753</v>
      </c>
      <c r="AB149" s="21" t="s">
        <v>4825</v>
      </c>
      <c r="AC149"/>
      <c r="AD149" s="21" t="s">
        <v>753</v>
      </c>
      <c r="AE149" s="21" t="s">
        <v>6128</v>
      </c>
      <c r="AF149" s="13">
        <v>1199999</v>
      </c>
      <c r="AG149" s="121">
        <v>0</v>
      </c>
      <c r="AH149" s="1">
        <v>1199999</v>
      </c>
      <c r="AI149" s="1"/>
      <c r="AJ149" s="1">
        <v>43200</v>
      </c>
      <c r="AM149" s="21">
        <v>16</v>
      </c>
      <c r="AN149" s="21">
        <v>16</v>
      </c>
      <c r="AO149" s="21">
        <v>8</v>
      </c>
      <c r="AP149" s="21"/>
      <c r="AQ149" s="21"/>
      <c r="AR149" s="123" t="s">
        <v>2829</v>
      </c>
      <c r="AS149" s="21" t="s">
        <v>2834</v>
      </c>
      <c r="AT149" s="21" t="str">
        <f>SummarizeQuestMarks(ckAwdQTable[[#This Row],[abst_narr_txt]])</f>
        <v xml:space="preserve"> </v>
      </c>
      <c r="AU149" s="124"/>
      <c r="AV149" t="s">
        <v>3433</v>
      </c>
      <c r="AW149" t="b">
        <f>AND(ckAwdQTable[[#This Row],[ILN]]&gt;"M", SUBSTITUTE(ckAwdQTable[[#This Row],[prop_titl_txt]]," ","")&lt;&gt;SUBSTITUTE(AV148," ",""))</f>
        <v>0</v>
      </c>
      <c r="AX149" s="8" t="s">
        <v>3434</v>
      </c>
    </row>
    <row r="150" spans="2:50" ht="15" customHeight="1" x14ac:dyDescent="0.35">
      <c r="B150" s="30">
        <v>43005.415972222225</v>
      </c>
      <c r="C150" t="s">
        <v>2868</v>
      </c>
      <c r="D150" t="s">
        <v>2869</v>
      </c>
      <c r="E150" t="s">
        <v>468</v>
      </c>
      <c r="F150" t="s">
        <v>807</v>
      </c>
      <c r="G150" s="8" t="s">
        <v>2819</v>
      </c>
      <c r="H150" s="8" t="s">
        <v>2820</v>
      </c>
      <c r="I150" s="21" t="s">
        <v>6127</v>
      </c>
      <c r="J150" t="s">
        <v>2821</v>
      </c>
      <c r="K150" t="s">
        <v>2911</v>
      </c>
      <c r="L150" s="22"/>
      <c r="M150" s="107">
        <f xml:space="preserve"> M149+(ckAwdQTable[ILN]&lt;"M")</f>
        <v>92</v>
      </c>
      <c r="N150" t="s">
        <v>2824</v>
      </c>
      <c r="O150" t="s">
        <v>1347</v>
      </c>
      <c r="P150" s="15" t="str">
        <f>HYPERLINK("https://www.ejacket.nsf.gov/ej/showProposal.do?ID="&amp;ckAwdQTable[[#This Row],[prop_id]],"eJ")</f>
        <v>eJ</v>
      </c>
      <c r="Q150" s="8" t="s">
        <v>2871</v>
      </c>
      <c r="R150" t="s">
        <v>1347</v>
      </c>
      <c r="S150" t="s">
        <v>1348</v>
      </c>
      <c r="T150" t="s">
        <v>3435</v>
      </c>
      <c r="U150" s="8" t="s">
        <v>713</v>
      </c>
      <c r="V150" t="s">
        <v>2907</v>
      </c>
      <c r="W150" s="111" t="str">
        <f>HYPERLINK("mailto:"&amp; ckAwdQTable[[#This Row],[email]]&amp;"&amp;subject=Your NSF Proposal:  "&amp;ckAwdQTable[[#This Row],[prop_id]], ckAwdQTable[[#This Row],[email]])</f>
        <v>cacl@umich.edu</v>
      </c>
      <c r="X150" s="30">
        <v>43252</v>
      </c>
      <c r="Y150">
        <v>36</v>
      </c>
      <c r="Z150" t="s">
        <v>6131</v>
      </c>
      <c r="AA150" s="21" t="s">
        <v>6178</v>
      </c>
      <c r="AB150" s="21" t="s">
        <v>4825</v>
      </c>
      <c r="AC150"/>
      <c r="AD150" s="21" t="s">
        <v>753</v>
      </c>
      <c r="AE150" s="21" t="s">
        <v>6128</v>
      </c>
      <c r="AF150" s="13">
        <v>498252</v>
      </c>
      <c r="AG150" s="121">
        <v>0</v>
      </c>
      <c r="AH150" s="1">
        <v>498252</v>
      </c>
      <c r="AI150" s="1"/>
      <c r="AJ150" s="1">
        <v>7500</v>
      </c>
      <c r="AM150" s="21">
        <v>3</v>
      </c>
      <c r="AN150" s="21">
        <v>3</v>
      </c>
      <c r="AO150" s="21">
        <v>3</v>
      </c>
      <c r="AP150" s="21"/>
      <c r="AQ150" s="21"/>
      <c r="AR150" s="123" t="s">
        <v>2881</v>
      </c>
      <c r="AS150" s="21" t="s">
        <v>2834</v>
      </c>
      <c r="AT150" s="21" t="str">
        <f>SummarizeQuestMarks(ckAwdQTable[[#This Row],[abst_narr_txt]])</f>
        <v xml:space="preserve"> </v>
      </c>
      <c r="AU150" s="124"/>
      <c r="AV150" t="s">
        <v>3436</v>
      </c>
      <c r="AW150" t="b">
        <f>AND(ckAwdQTable[[#This Row],[ILN]]&gt;"M", SUBSTITUTE(ckAwdQTable[[#This Row],[prop_titl_txt]]," ","")&lt;&gt;SUBSTITUTE(AV149," ",""))</f>
        <v>0</v>
      </c>
      <c r="AX150" s="8" t="s">
        <v>3437</v>
      </c>
    </row>
    <row r="151" spans="2:50" ht="15" customHeight="1" x14ac:dyDescent="0.35">
      <c r="B151" s="30">
        <v>43005.436111111114</v>
      </c>
      <c r="C151" t="s">
        <v>2868</v>
      </c>
      <c r="D151" t="s">
        <v>2869</v>
      </c>
      <c r="E151" t="s">
        <v>468</v>
      </c>
      <c r="F151" t="s">
        <v>807</v>
      </c>
      <c r="G151" s="8" t="s">
        <v>2819</v>
      </c>
      <c r="H151" s="8" t="s">
        <v>2820</v>
      </c>
      <c r="I151" s="21" t="s">
        <v>6127</v>
      </c>
      <c r="J151" t="s">
        <v>2821</v>
      </c>
      <c r="K151" t="s">
        <v>2911</v>
      </c>
      <c r="L151" s="22"/>
      <c r="M151" s="107">
        <f xml:space="preserve"> M150+(ckAwdQTable[ILN]&lt;"M")</f>
        <v>92</v>
      </c>
      <c r="N151" t="s">
        <v>2834</v>
      </c>
      <c r="O151" t="s">
        <v>1347</v>
      </c>
      <c r="P151" s="15" t="str">
        <f>HYPERLINK("https://www.ejacket.nsf.gov/ej/showProposal.do?ID="&amp;ckAwdQTable[[#This Row],[prop_id]],"eJ")</f>
        <v>eJ</v>
      </c>
      <c r="Q151" s="8" t="s">
        <v>2871</v>
      </c>
      <c r="R151" t="s">
        <v>3438</v>
      </c>
      <c r="S151" t="s">
        <v>3439</v>
      </c>
      <c r="T151" t="s">
        <v>3440</v>
      </c>
      <c r="U151" s="8" t="s">
        <v>2827</v>
      </c>
      <c r="V151" t="s">
        <v>2823</v>
      </c>
      <c r="W151" s="111" t="str">
        <f>HYPERLINK("mailto:"&amp; ckAwdQTable[[#This Row],[email]]&amp;"&amp;subject=Your NSF Proposal:  "&amp;ckAwdQTable[[#This Row],[prop_id]], ckAwdQTable[[#This Row],[email]])</f>
        <v>tstroud@austin.utexas.edu</v>
      </c>
      <c r="X151" s="30">
        <v>43252</v>
      </c>
      <c r="Y151">
        <v>36</v>
      </c>
      <c r="Z151" t="s">
        <v>6131</v>
      </c>
      <c r="AA151" s="21" t="s">
        <v>6179</v>
      </c>
      <c r="AB151" s="21" t="s">
        <v>4825</v>
      </c>
      <c r="AC151"/>
      <c r="AD151" s="21" t="s">
        <v>753</v>
      </c>
      <c r="AF151" s="13">
        <v>314358</v>
      </c>
      <c r="AG151" s="121">
        <v>0</v>
      </c>
      <c r="AH151" s="1">
        <v>314358</v>
      </c>
      <c r="AI151" s="1"/>
      <c r="AJ151" s="1"/>
      <c r="AM151" s="21">
        <v>3</v>
      </c>
      <c r="AN151" s="21">
        <v>3</v>
      </c>
      <c r="AO151" s="21">
        <v>3</v>
      </c>
      <c r="AP151" s="21"/>
      <c r="AQ151" s="21"/>
      <c r="AR151" s="123" t="s">
        <v>2881</v>
      </c>
      <c r="AS151" s="21" t="s">
        <v>2834</v>
      </c>
      <c r="AT151" s="21" t="str">
        <f>SummarizeQuestMarks(ckAwdQTable[[#This Row],[abst_narr_txt]])</f>
        <v xml:space="preserve"> </v>
      </c>
      <c r="AU151" s="124"/>
      <c r="AV151" t="s">
        <v>3436</v>
      </c>
      <c r="AW151" t="b">
        <f>AND(ckAwdQTable[[#This Row],[ILN]]&gt;"M", SUBSTITUTE(ckAwdQTable[[#This Row],[prop_titl_txt]]," ","")&lt;&gt;SUBSTITUTE(AV150," ",""))</f>
        <v>0</v>
      </c>
      <c r="AX151" s="8" t="s">
        <v>3441</v>
      </c>
    </row>
    <row r="152" spans="2:50" ht="15" customHeight="1" x14ac:dyDescent="0.35">
      <c r="B152" s="30">
        <v>43005.436805555553</v>
      </c>
      <c r="C152" t="s">
        <v>2868</v>
      </c>
      <c r="D152" t="s">
        <v>2869</v>
      </c>
      <c r="E152" t="s">
        <v>468</v>
      </c>
      <c r="F152" t="s">
        <v>807</v>
      </c>
      <c r="G152" s="8" t="s">
        <v>2819</v>
      </c>
      <c r="H152" s="8" t="s">
        <v>2820</v>
      </c>
      <c r="I152" s="21" t="s">
        <v>6127</v>
      </c>
      <c r="J152" t="s">
        <v>2821</v>
      </c>
      <c r="K152" t="s">
        <v>2911</v>
      </c>
      <c r="L152" s="22"/>
      <c r="M152" s="107">
        <f xml:space="preserve"> M151+(ckAwdQTable[ILN]&lt;"M")</f>
        <v>92</v>
      </c>
      <c r="N152" t="s">
        <v>2834</v>
      </c>
      <c r="O152" t="s">
        <v>1347</v>
      </c>
      <c r="P152" s="15" t="str">
        <f>HYPERLINK("https://www.ejacket.nsf.gov/ej/showProposal.do?ID="&amp;ckAwdQTable[[#This Row],[prop_id]],"eJ")</f>
        <v>eJ</v>
      </c>
      <c r="Q152" s="8" t="s">
        <v>2871</v>
      </c>
      <c r="R152" t="s">
        <v>3442</v>
      </c>
      <c r="S152" t="s">
        <v>3443</v>
      </c>
      <c r="T152" t="s">
        <v>3444</v>
      </c>
      <c r="U152" s="8" t="s">
        <v>600</v>
      </c>
      <c r="V152" t="s">
        <v>3162</v>
      </c>
      <c r="W152" s="111" t="str">
        <f>HYPERLINK("mailto:"&amp; ckAwdQTable[[#This Row],[email]]&amp;"&amp;subject=Your NSF Proposal:  "&amp;ckAwdQTable[[#This Row],[prop_id]], ckAwdQTable[[#This Row],[email]])</f>
        <v>nad@northwestern.edu</v>
      </c>
      <c r="X152" s="30">
        <v>43252</v>
      </c>
      <c r="Y152">
        <v>36</v>
      </c>
      <c r="Z152" t="s">
        <v>6131</v>
      </c>
      <c r="AA152" s="21" t="s">
        <v>6180</v>
      </c>
      <c r="AB152" s="21" t="s">
        <v>4825</v>
      </c>
      <c r="AC152"/>
      <c r="AD152" s="21" t="s">
        <v>753</v>
      </c>
      <c r="AE152" s="21" t="s">
        <v>6128</v>
      </c>
      <c r="AF152" s="13">
        <v>320957</v>
      </c>
      <c r="AG152" s="121">
        <v>0</v>
      </c>
      <c r="AH152" s="1">
        <v>320957</v>
      </c>
      <c r="AI152" s="1"/>
      <c r="AJ152" s="1">
        <v>7500</v>
      </c>
      <c r="AM152" s="21">
        <v>3</v>
      </c>
      <c r="AN152" s="21">
        <v>3</v>
      </c>
      <c r="AO152" s="21">
        <v>3</v>
      </c>
      <c r="AP152" s="21"/>
      <c r="AQ152" s="21"/>
      <c r="AR152" s="123" t="s">
        <v>2881</v>
      </c>
      <c r="AS152" s="21" t="s">
        <v>2834</v>
      </c>
      <c r="AT152" s="21" t="str">
        <f>SummarizeQuestMarks(ckAwdQTable[[#This Row],[abst_narr_txt]])</f>
        <v xml:space="preserve"> </v>
      </c>
      <c r="AU152" s="124"/>
      <c r="AV152" t="s">
        <v>3436</v>
      </c>
      <c r="AW152" t="b">
        <f>AND(ckAwdQTable[[#This Row],[ILN]]&gt;"M", SUBSTITUTE(ckAwdQTable[[#This Row],[prop_titl_txt]]," ","")&lt;&gt;SUBSTITUTE(AV151," ",""))</f>
        <v>0</v>
      </c>
      <c r="AX152" s="8" t="s">
        <v>3445</v>
      </c>
    </row>
    <row r="153" spans="2:50" ht="15" customHeight="1" x14ac:dyDescent="0.35">
      <c r="B153" s="30">
        <v>43005.418055555558</v>
      </c>
      <c r="C153" t="s">
        <v>2817</v>
      </c>
      <c r="D153" t="s">
        <v>2818</v>
      </c>
      <c r="E153" t="s">
        <v>474</v>
      </c>
      <c r="F153" t="s">
        <v>885</v>
      </c>
      <c r="G153" s="8" t="s">
        <v>2819</v>
      </c>
      <c r="H153" s="8" t="s">
        <v>2820</v>
      </c>
      <c r="I153" s="21" t="s">
        <v>6127</v>
      </c>
      <c r="J153" t="s">
        <v>2821</v>
      </c>
      <c r="K153" t="s">
        <v>2822</v>
      </c>
      <c r="L153" s="22"/>
      <c r="M153" s="107">
        <f xml:space="preserve"> M152+(ckAwdQTable[ILN]&lt;"M")</f>
        <v>93</v>
      </c>
      <c r="N153" t="s">
        <v>2824</v>
      </c>
      <c r="O153" t="s">
        <v>1350</v>
      </c>
      <c r="P153" s="15" t="str">
        <f>HYPERLINK("https://www.ejacket.nsf.gov/ej/showProposal.do?ID="&amp;ckAwdQTable[[#This Row],[prop_id]],"eJ")</f>
        <v>eJ</v>
      </c>
      <c r="Q153" s="8" t="s">
        <v>2825</v>
      </c>
      <c r="R153" t="s">
        <v>1350</v>
      </c>
      <c r="S153" t="s">
        <v>1351</v>
      </c>
      <c r="T153" t="s">
        <v>3446</v>
      </c>
      <c r="U153" s="8" t="s">
        <v>3284</v>
      </c>
      <c r="V153" t="s">
        <v>3061</v>
      </c>
      <c r="W153" s="111" t="str">
        <f>HYPERLINK("mailto:"&amp; ckAwdQTable[[#This Row],[email]]&amp;"&amp;subject=Your NSF Proposal:  "&amp;ckAwdQTable[[#This Row],[prop_id]], ckAwdQTable[[#This Row],[email]])</f>
        <v>ian@ece.gatech.edu</v>
      </c>
      <c r="X153" s="30">
        <v>43252</v>
      </c>
      <c r="Y153">
        <v>48</v>
      </c>
      <c r="AA153" s="21" t="s">
        <v>753</v>
      </c>
      <c r="AB153" s="21" t="s">
        <v>4825</v>
      </c>
      <c r="AC153"/>
      <c r="AD153" s="21" t="s">
        <v>753</v>
      </c>
      <c r="AF153" s="13">
        <v>720000</v>
      </c>
      <c r="AG153" s="121">
        <v>0</v>
      </c>
      <c r="AH153" s="1">
        <v>720000</v>
      </c>
      <c r="AI153" s="1"/>
      <c r="AJ153" s="1"/>
      <c r="AM153" s="21">
        <v>8</v>
      </c>
      <c r="AN153" s="21">
        <v>4</v>
      </c>
      <c r="AO153" s="21">
        <v>6</v>
      </c>
      <c r="AP153" s="21"/>
      <c r="AQ153" s="21"/>
      <c r="AR153" s="123" t="s">
        <v>2829</v>
      </c>
      <c r="AS153" s="21" t="s">
        <v>2834</v>
      </c>
      <c r="AT153" s="21" t="str">
        <f>SummarizeQuestMarks(ckAwdQTable[[#This Row],[abst_narr_txt]])</f>
        <v xml:space="preserve"> </v>
      </c>
      <c r="AU153" s="124"/>
      <c r="AV153" t="s">
        <v>3447</v>
      </c>
      <c r="AW153" t="b">
        <f>AND(ckAwdQTable[[#This Row],[ILN]]&gt;"M", SUBSTITUTE(ckAwdQTable[[#This Row],[prop_titl_txt]]," ","")&lt;&gt;SUBSTITUTE(AV152," ",""))</f>
        <v>0</v>
      </c>
      <c r="AX153" s="8" t="s">
        <v>3448</v>
      </c>
    </row>
    <row r="154" spans="2:50" ht="15" customHeight="1" x14ac:dyDescent="0.35">
      <c r="B154" s="30">
        <v>43005.463194444441</v>
      </c>
      <c r="C154" t="s">
        <v>2817</v>
      </c>
      <c r="D154" t="s">
        <v>2818</v>
      </c>
      <c r="E154" t="s">
        <v>474</v>
      </c>
      <c r="F154" t="s">
        <v>885</v>
      </c>
      <c r="G154" s="8" t="s">
        <v>2819</v>
      </c>
      <c r="H154" s="8" t="s">
        <v>2820</v>
      </c>
      <c r="I154" s="21" t="s">
        <v>6127</v>
      </c>
      <c r="J154" t="s">
        <v>2821</v>
      </c>
      <c r="K154" t="s">
        <v>2822</v>
      </c>
      <c r="L154" s="22"/>
      <c r="M154" s="107">
        <f xml:space="preserve"> M153+(ckAwdQTable[ILN]&lt;"M")</f>
        <v>93</v>
      </c>
      <c r="N154" t="s">
        <v>2834</v>
      </c>
      <c r="O154" t="s">
        <v>1350</v>
      </c>
      <c r="P154" s="15" t="str">
        <f>HYPERLINK("https://www.ejacket.nsf.gov/ej/showProposal.do?ID="&amp;ckAwdQTable[[#This Row],[prop_id]],"eJ")</f>
        <v>eJ</v>
      </c>
      <c r="Q154" s="8" t="s">
        <v>2825</v>
      </c>
      <c r="R154" t="s">
        <v>3449</v>
      </c>
      <c r="S154" t="s">
        <v>3450</v>
      </c>
      <c r="T154" t="s">
        <v>3451</v>
      </c>
      <c r="U154" s="8" t="s">
        <v>3418</v>
      </c>
      <c r="V154" t="s">
        <v>2972</v>
      </c>
      <c r="W154" s="111" t="str">
        <f>HYPERLINK("mailto:"&amp; ckAwdQTable[[#This Row],[email]]&amp;"&amp;subject=Your NSF Proposal:  "&amp;ckAwdQTable[[#This Row],[prop_id]], ckAwdQTable[[#This Row],[email]])</f>
        <v>jmjornet@buffalo.edu</v>
      </c>
      <c r="X154" s="30">
        <v>43252</v>
      </c>
      <c r="Y154">
        <v>48</v>
      </c>
      <c r="AA154" s="21" t="s">
        <v>753</v>
      </c>
      <c r="AB154" s="21" t="s">
        <v>4825</v>
      </c>
      <c r="AC154"/>
      <c r="AD154" s="21" t="s">
        <v>753</v>
      </c>
      <c r="AE154" s="21" t="s">
        <v>6181</v>
      </c>
      <c r="AF154" s="13">
        <v>480000</v>
      </c>
      <c r="AG154" s="121">
        <v>0</v>
      </c>
      <c r="AH154" s="1">
        <v>480000</v>
      </c>
      <c r="AI154" s="1"/>
      <c r="AJ154" s="1">
        <v>10616</v>
      </c>
      <c r="AM154" s="21">
        <v>4</v>
      </c>
      <c r="AN154" s="21">
        <v>4</v>
      </c>
      <c r="AO154" s="21">
        <v>4</v>
      </c>
      <c r="AP154" s="21">
        <v>1</v>
      </c>
      <c r="AQ154" s="21"/>
      <c r="AR154" s="123" t="s">
        <v>2829</v>
      </c>
      <c r="AS154" s="21" t="s">
        <v>2834</v>
      </c>
      <c r="AT154" s="21" t="str">
        <f>SummarizeQuestMarks(ckAwdQTable[[#This Row],[abst_narr_txt]])</f>
        <v xml:space="preserve"> </v>
      </c>
      <c r="AU154" s="124"/>
      <c r="AV154" t="s">
        <v>3447</v>
      </c>
      <c r="AW154" t="b">
        <f>AND(ckAwdQTable[[#This Row],[ILN]]&gt;"M", SUBSTITUTE(ckAwdQTable[[#This Row],[prop_titl_txt]]," ","")&lt;&gt;SUBSTITUTE(AV153," ",""))</f>
        <v>0</v>
      </c>
      <c r="AX154" s="8" t="s">
        <v>3452</v>
      </c>
    </row>
    <row r="155" spans="2:50" ht="15" customHeight="1" x14ac:dyDescent="0.35">
      <c r="B155" s="30">
        <v>43005.424305555556</v>
      </c>
      <c r="C155" t="s">
        <v>2868</v>
      </c>
      <c r="D155" t="s">
        <v>2869</v>
      </c>
      <c r="E155" t="s">
        <v>468</v>
      </c>
      <c r="F155" t="s">
        <v>800</v>
      </c>
      <c r="G155" s="8" t="s">
        <v>2819</v>
      </c>
      <c r="H155" s="8" t="s">
        <v>2820</v>
      </c>
      <c r="I155" s="21" t="s">
        <v>6127</v>
      </c>
      <c r="J155" t="s">
        <v>2821</v>
      </c>
      <c r="K155" t="s">
        <v>2911</v>
      </c>
      <c r="L155" s="22"/>
      <c r="M155" s="107">
        <f xml:space="preserve"> M154+(ckAwdQTable[ILN]&lt;"M")</f>
        <v>94</v>
      </c>
      <c r="N155" t="s">
        <v>2824</v>
      </c>
      <c r="O155" t="s">
        <v>1353</v>
      </c>
      <c r="P155" s="15" t="str">
        <f>HYPERLINK("https://www.ejacket.nsf.gov/ej/showProposal.do?ID="&amp;ckAwdQTable[[#This Row],[prop_id]],"eJ")</f>
        <v>eJ</v>
      </c>
      <c r="Q155" s="8" t="s">
        <v>2871</v>
      </c>
      <c r="R155" t="s">
        <v>1353</v>
      </c>
      <c r="S155" t="s">
        <v>1354</v>
      </c>
      <c r="T155" t="s">
        <v>2551</v>
      </c>
      <c r="U155" s="8" t="s">
        <v>612</v>
      </c>
      <c r="V155" t="s">
        <v>3037</v>
      </c>
      <c r="W155" s="111" t="str">
        <f>HYPERLINK("mailto:"&amp; ckAwdQTable[[#This Row],[email]]&amp;"&amp;subject=Your NSF Proposal:  "&amp;ckAwdQTable[[#This Row],[prop_id]], ckAwdQTable[[#This Row],[email]])</f>
        <v>hongtan@purdue.edu</v>
      </c>
      <c r="X155" s="30">
        <v>43252</v>
      </c>
      <c r="Y155">
        <v>48</v>
      </c>
      <c r="Z155" t="s">
        <v>6182</v>
      </c>
      <c r="AA155" s="21" t="s">
        <v>6183</v>
      </c>
      <c r="AB155" s="21" t="s">
        <v>4825</v>
      </c>
      <c r="AC155"/>
      <c r="AD155" s="21" t="s">
        <v>753</v>
      </c>
      <c r="AE155" s="21" t="s">
        <v>6128</v>
      </c>
      <c r="AF155" s="13">
        <v>593226</v>
      </c>
      <c r="AG155" s="121">
        <v>0</v>
      </c>
      <c r="AH155" s="1">
        <v>593226</v>
      </c>
      <c r="AI155" s="1"/>
      <c r="AJ155" s="1">
        <v>6000</v>
      </c>
      <c r="AK155" s="1">
        <v>97709</v>
      </c>
      <c r="AM155" s="21">
        <v>4</v>
      </c>
      <c r="AN155" s="21">
        <v>4</v>
      </c>
      <c r="AO155" s="21">
        <v>1.84</v>
      </c>
      <c r="AP155" s="21"/>
      <c r="AQ155" s="21"/>
      <c r="AR155" s="123" t="s">
        <v>2829</v>
      </c>
      <c r="AS155" s="21" t="s">
        <v>2834</v>
      </c>
      <c r="AT155" s="21" t="str">
        <f>SummarizeQuestMarks(ckAwdQTable[[#This Row],[abst_narr_txt]])</f>
        <v xml:space="preserve"> </v>
      </c>
      <c r="AU155" s="124"/>
      <c r="AV155" t="s">
        <v>3453</v>
      </c>
      <c r="AW155" t="b">
        <f>AND(ckAwdQTable[[#This Row],[ILN]]&gt;"M", SUBSTITUTE(ckAwdQTable[[#This Row],[prop_titl_txt]]," ","")&lt;&gt;SUBSTITUTE(AV154," ",""))</f>
        <v>0</v>
      </c>
      <c r="AX155" s="8" t="s">
        <v>3454</v>
      </c>
    </row>
    <row r="156" spans="2:50" ht="15" customHeight="1" x14ac:dyDescent="0.35">
      <c r="B156" s="30">
        <v>43004.876388888886</v>
      </c>
      <c r="C156" t="s">
        <v>2868</v>
      </c>
      <c r="D156" t="s">
        <v>2869</v>
      </c>
      <c r="E156" t="s">
        <v>468</v>
      </c>
      <c r="F156" t="s">
        <v>800</v>
      </c>
      <c r="G156" s="8" t="s">
        <v>2819</v>
      </c>
      <c r="H156" s="8" t="s">
        <v>2820</v>
      </c>
      <c r="I156" s="21" t="s">
        <v>6127</v>
      </c>
      <c r="J156" t="s">
        <v>2821</v>
      </c>
      <c r="K156" t="s">
        <v>2911</v>
      </c>
      <c r="L156" s="22"/>
      <c r="M156" s="107">
        <f xml:space="preserve"> M155+(ckAwdQTable[ILN]&lt;"M")</f>
        <v>94</v>
      </c>
      <c r="N156" t="s">
        <v>2834</v>
      </c>
      <c r="O156" t="s">
        <v>1353</v>
      </c>
      <c r="P156" s="15" t="str">
        <f>HYPERLINK("https://www.ejacket.nsf.gov/ej/showProposal.do?ID="&amp;ckAwdQTable[[#This Row],[prop_id]],"eJ")</f>
        <v>eJ</v>
      </c>
      <c r="Q156" s="8" t="s">
        <v>2871</v>
      </c>
      <c r="R156" t="s">
        <v>3455</v>
      </c>
      <c r="S156" t="s">
        <v>2367</v>
      </c>
      <c r="T156" t="s">
        <v>3456</v>
      </c>
      <c r="U156" s="8" t="s">
        <v>586</v>
      </c>
      <c r="V156" t="s">
        <v>2862</v>
      </c>
      <c r="W156" s="111" t="str">
        <f>HYPERLINK("mailto:"&amp; ckAwdQTable[[#This Row],[email]]&amp;"&amp;subject=Your NSF Proposal:  "&amp;ckAwdQTable[[#This Row],[prop_id]], ckAwdQTable[[#This Row],[email]])</f>
        <v>LJones@MIT.edu</v>
      </c>
      <c r="X156" s="30">
        <v>43252</v>
      </c>
      <c r="Y156">
        <v>48</v>
      </c>
      <c r="Z156" t="s">
        <v>6131</v>
      </c>
      <c r="AA156" s="21" t="s">
        <v>6184</v>
      </c>
      <c r="AB156" s="21" t="s">
        <v>4825</v>
      </c>
      <c r="AC156"/>
      <c r="AD156" s="21" t="s">
        <v>753</v>
      </c>
      <c r="AF156" s="13">
        <v>551753</v>
      </c>
      <c r="AG156" s="121">
        <v>0</v>
      </c>
      <c r="AH156" s="1">
        <v>551753</v>
      </c>
      <c r="AI156" s="1"/>
      <c r="AJ156" s="1"/>
      <c r="AK156" s="1">
        <v>101400</v>
      </c>
      <c r="AM156" s="21">
        <v>4</v>
      </c>
      <c r="AN156" s="21">
        <v>4</v>
      </c>
      <c r="AO156" s="21"/>
      <c r="AP156" s="21"/>
      <c r="AQ156" s="21">
        <v>4.8</v>
      </c>
      <c r="AR156" s="123" t="s">
        <v>2829</v>
      </c>
      <c r="AS156" s="21" t="s">
        <v>2834</v>
      </c>
      <c r="AT156" s="21" t="str">
        <f>SummarizeQuestMarks(ckAwdQTable[[#This Row],[abst_narr_txt]])</f>
        <v xml:space="preserve"> </v>
      </c>
      <c r="AU156" s="124"/>
      <c r="AV156" t="s">
        <v>3457</v>
      </c>
      <c r="AW156" t="b">
        <f>AND(ckAwdQTable[[#This Row],[ILN]]&gt;"M", SUBSTITUTE(ckAwdQTable[[#This Row],[prop_titl_txt]]," ","")&lt;&gt;SUBSTITUTE(AV155," ",""))</f>
        <v>1</v>
      </c>
      <c r="AX156" s="8" t="s">
        <v>3458</v>
      </c>
    </row>
    <row r="157" spans="2:50" ht="15" customHeight="1" x14ac:dyDescent="0.35">
      <c r="B157" s="30">
        <v>43005.427083333336</v>
      </c>
      <c r="C157" t="s">
        <v>2817</v>
      </c>
      <c r="D157" t="s">
        <v>2818</v>
      </c>
      <c r="E157" t="s">
        <v>476</v>
      </c>
      <c r="F157" t="s">
        <v>1358</v>
      </c>
      <c r="G157" s="8" t="s">
        <v>2819</v>
      </c>
      <c r="H157" s="8" t="s">
        <v>2820</v>
      </c>
      <c r="I157" s="21" t="s">
        <v>6127</v>
      </c>
      <c r="J157" t="s">
        <v>2821</v>
      </c>
      <c r="K157" t="s">
        <v>2822</v>
      </c>
      <c r="L157" s="22"/>
      <c r="M157" s="107">
        <f xml:space="preserve"> M156+(ckAwdQTable[ILN]&lt;"M")</f>
        <v>95</v>
      </c>
      <c r="N157" t="s">
        <v>2824</v>
      </c>
      <c r="O157" t="s">
        <v>1356</v>
      </c>
      <c r="P157" s="15" t="str">
        <f>HYPERLINK("https://www.ejacket.nsf.gov/ej/showProposal.do?ID="&amp;ckAwdQTable[[#This Row],[prop_id]],"eJ")</f>
        <v>eJ</v>
      </c>
      <c r="Q157" s="8" t="s">
        <v>2825</v>
      </c>
      <c r="R157" t="s">
        <v>1356</v>
      </c>
      <c r="S157" t="s">
        <v>1357</v>
      </c>
      <c r="T157" t="s">
        <v>3460</v>
      </c>
      <c r="U157" s="8" t="s">
        <v>553</v>
      </c>
      <c r="V157" t="s">
        <v>2972</v>
      </c>
      <c r="W157" s="111" t="str">
        <f>HYPERLINK("mailto:"&amp; ckAwdQTable[[#This Row],[email]]&amp;"&amp;subject=Your NSF Proposal:  "&amp;ckAwdQTable[[#This Row],[prop_id]], ckAwdQTable[[#This Row],[email]])</f>
        <v>asampson@cornell.edu</v>
      </c>
      <c r="X157" s="30">
        <v>43344</v>
      </c>
      <c r="Y157">
        <v>48</v>
      </c>
      <c r="Z157" t="s">
        <v>6131</v>
      </c>
      <c r="AA157" s="21" t="s">
        <v>6185</v>
      </c>
      <c r="AB157" s="21" t="s">
        <v>4825</v>
      </c>
      <c r="AC157"/>
      <c r="AD157" s="21" t="s">
        <v>753</v>
      </c>
      <c r="AF157" s="13">
        <v>345484</v>
      </c>
      <c r="AG157" s="121">
        <v>0</v>
      </c>
      <c r="AH157" s="1">
        <v>345484</v>
      </c>
      <c r="AI157" s="1"/>
      <c r="AJ157" s="1"/>
      <c r="AM157" s="21">
        <v>4</v>
      </c>
      <c r="AN157" s="21">
        <v>4</v>
      </c>
      <c r="AO157" s="21">
        <v>2</v>
      </c>
      <c r="AP157" s="21"/>
      <c r="AQ157" s="21"/>
      <c r="AR157" s="123" t="s">
        <v>2829</v>
      </c>
      <c r="AS157" s="21" t="s">
        <v>2834</v>
      </c>
      <c r="AT157" s="21" t="str">
        <f>SummarizeQuestMarks(ckAwdQTable[[#This Row],[abst_narr_txt]])</f>
        <v xml:space="preserve"> </v>
      </c>
      <c r="AU157" s="124"/>
      <c r="AV157" t="s">
        <v>3461</v>
      </c>
      <c r="AW157" t="b">
        <f>AND(ckAwdQTable[[#This Row],[ILN]]&gt;"M", SUBSTITUTE(ckAwdQTable[[#This Row],[prop_titl_txt]]," ","")&lt;&gt;SUBSTITUTE(AV156," ",""))</f>
        <v>0</v>
      </c>
      <c r="AX157" s="8" t="s">
        <v>3462</v>
      </c>
    </row>
    <row r="158" spans="2:50" ht="15" customHeight="1" x14ac:dyDescent="0.35">
      <c r="B158" s="30">
        <v>43004.67291666667</v>
      </c>
      <c r="C158" t="s">
        <v>2817</v>
      </c>
      <c r="D158" t="s">
        <v>2818</v>
      </c>
      <c r="E158" t="s">
        <v>476</v>
      </c>
      <c r="F158" t="s">
        <v>1358</v>
      </c>
      <c r="G158" s="8" t="s">
        <v>2819</v>
      </c>
      <c r="H158" s="8" t="s">
        <v>2820</v>
      </c>
      <c r="I158" s="21" t="s">
        <v>6127</v>
      </c>
      <c r="J158" t="s">
        <v>2821</v>
      </c>
      <c r="K158" t="s">
        <v>2822</v>
      </c>
      <c r="L158" s="22"/>
      <c r="M158" s="107">
        <f xml:space="preserve"> M157+(ckAwdQTable[ILN]&lt;"M")</f>
        <v>95</v>
      </c>
      <c r="N158" t="s">
        <v>2834</v>
      </c>
      <c r="O158" t="s">
        <v>1356</v>
      </c>
      <c r="P158" s="15" t="str">
        <f>HYPERLINK("https://www.ejacket.nsf.gov/ej/showProposal.do?ID="&amp;ckAwdQTable[[#This Row],[prop_id]],"eJ")</f>
        <v>eJ</v>
      </c>
      <c r="Q158" s="8" t="s">
        <v>2825</v>
      </c>
      <c r="R158" t="s">
        <v>3463</v>
      </c>
      <c r="S158" t="s">
        <v>3464</v>
      </c>
      <c r="T158" t="s">
        <v>3465</v>
      </c>
      <c r="U158" s="8" t="s">
        <v>534</v>
      </c>
      <c r="V158" t="s">
        <v>2893</v>
      </c>
      <c r="W158" s="111" t="str">
        <f>HYPERLINK("mailto:"&amp; ckAwdQTable[[#This Row],[email]]&amp;"&amp;subject=Your NSF Proposal:  "&amp;ckAwdQTable[[#This Row],[prop_id]], ckAwdQTable[[#This Row],[email]])</f>
        <v>sjayasur@asu.edu</v>
      </c>
      <c r="X158" s="30">
        <v>43344</v>
      </c>
      <c r="Y158">
        <v>48</v>
      </c>
      <c r="AA158" s="21" t="s">
        <v>753</v>
      </c>
      <c r="AB158" s="21" t="s">
        <v>4825</v>
      </c>
      <c r="AC158"/>
      <c r="AD158" s="21" t="s">
        <v>753</v>
      </c>
      <c r="AE158" s="21" t="s">
        <v>6128</v>
      </c>
      <c r="AF158" s="13">
        <v>849844</v>
      </c>
      <c r="AG158" s="121">
        <v>0</v>
      </c>
      <c r="AH158" s="1">
        <v>849844</v>
      </c>
      <c r="AI158" s="1"/>
      <c r="AJ158" s="1">
        <v>7160</v>
      </c>
      <c r="AM158" s="21">
        <v>11</v>
      </c>
      <c r="AN158" s="21">
        <v>8</v>
      </c>
      <c r="AO158" s="21">
        <v>4</v>
      </c>
      <c r="AP158" s="21"/>
      <c r="AQ158" s="21"/>
      <c r="AR158" s="123" t="s">
        <v>2829</v>
      </c>
      <c r="AS158" s="21" t="s">
        <v>2834</v>
      </c>
      <c r="AT158" s="21" t="str">
        <f>SummarizeQuestMarks(ckAwdQTable[[#This Row],[abst_narr_txt]])</f>
        <v xml:space="preserve"> </v>
      </c>
      <c r="AU158" s="124"/>
      <c r="AV158" t="s">
        <v>3461</v>
      </c>
      <c r="AW158" t="b">
        <f>AND(ckAwdQTable[[#This Row],[ILN]]&gt;"M", SUBSTITUTE(ckAwdQTable[[#This Row],[prop_titl_txt]]," ","")&lt;&gt;SUBSTITUTE(AV157," ",""))</f>
        <v>0</v>
      </c>
      <c r="AX158" s="8" t="s">
        <v>3466</v>
      </c>
    </row>
    <row r="159" spans="2:50" ht="15" customHeight="1" x14ac:dyDescent="0.35">
      <c r="B159" s="30">
        <v>43005.432638888888</v>
      </c>
      <c r="C159" t="s">
        <v>2839</v>
      </c>
      <c r="D159" t="s">
        <v>2840</v>
      </c>
      <c r="E159" t="s">
        <v>462</v>
      </c>
      <c r="F159" t="s">
        <v>757</v>
      </c>
      <c r="G159" s="8" t="s">
        <v>2819</v>
      </c>
      <c r="H159" s="8" t="s">
        <v>2820</v>
      </c>
      <c r="I159" s="21" t="s">
        <v>6127</v>
      </c>
      <c r="J159" t="s">
        <v>2821</v>
      </c>
      <c r="L159" s="22"/>
      <c r="M159" s="107">
        <f xml:space="preserve"> M158+(ckAwdQTable[ILN]&lt;"M")</f>
        <v>96</v>
      </c>
      <c r="N159" t="s">
        <v>2863</v>
      </c>
      <c r="O159" t="s">
        <v>1369</v>
      </c>
      <c r="P159" s="15" t="str">
        <f>HYPERLINK("https://www.ejacket.nsf.gov/ej/showProposal.do?ID="&amp;ckAwdQTable[[#This Row],[prop_id]],"eJ")</f>
        <v>eJ</v>
      </c>
      <c r="Q159" s="8" t="s">
        <v>2841</v>
      </c>
      <c r="R159" t="s">
        <v>1369</v>
      </c>
      <c r="S159" t="s">
        <v>1370</v>
      </c>
      <c r="T159" t="s">
        <v>3468</v>
      </c>
      <c r="U159" s="8" t="s">
        <v>3469</v>
      </c>
      <c r="V159" t="s">
        <v>2964</v>
      </c>
      <c r="W159" s="111" t="str">
        <f>HYPERLINK("mailto:"&amp; ckAwdQTable[[#This Row],[email]]&amp;"&amp;subject=Your NSF Proposal:  "&amp;ckAwdQTable[[#This Row],[prop_id]], ckAwdQTable[[#This Row],[email]])</f>
        <v>roger@wustl.edu</v>
      </c>
      <c r="X159" s="30">
        <v>43282</v>
      </c>
      <c r="Y159">
        <v>48</v>
      </c>
      <c r="AA159" s="21" t="s">
        <v>753</v>
      </c>
      <c r="AB159" s="21" t="s">
        <v>4825</v>
      </c>
      <c r="AC159"/>
      <c r="AD159" s="21" t="s">
        <v>753</v>
      </c>
      <c r="AF159" s="13">
        <v>1214675</v>
      </c>
      <c r="AG159" s="121">
        <v>0</v>
      </c>
      <c r="AH159" s="1">
        <v>1214675</v>
      </c>
      <c r="AI159" s="1"/>
      <c r="AJ159" s="1"/>
      <c r="AL159" s="1">
        <v>16000</v>
      </c>
      <c r="AM159" s="21">
        <v>12</v>
      </c>
      <c r="AN159" s="21">
        <v>16</v>
      </c>
      <c r="AO159" s="21">
        <v>16</v>
      </c>
      <c r="AP159" s="21"/>
      <c r="AQ159" s="21"/>
      <c r="AR159" s="123" t="s">
        <v>2829</v>
      </c>
      <c r="AS159" s="21" t="s">
        <v>2834</v>
      </c>
      <c r="AT159" s="21" t="str">
        <f>SummarizeQuestMarks(ckAwdQTable[[#This Row],[abst_narr_txt]])</f>
        <v xml:space="preserve"> </v>
      </c>
      <c r="AU159" s="124"/>
      <c r="AV159" t="s">
        <v>3470</v>
      </c>
      <c r="AW159" t="b">
        <f>AND(ckAwdQTable[[#This Row],[ILN]]&gt;"M", SUBSTITUTE(ckAwdQTable[[#This Row],[prop_titl_txt]]," ","")&lt;&gt;SUBSTITUTE(AV158," ",""))</f>
        <v>0</v>
      </c>
      <c r="AX159" s="8" t="s">
        <v>3471</v>
      </c>
    </row>
    <row r="160" spans="2:50" ht="15" customHeight="1" x14ac:dyDescent="0.35">
      <c r="B160" s="30">
        <v>43005.43472222222</v>
      </c>
      <c r="C160" t="s">
        <v>2868</v>
      </c>
      <c r="D160" t="s">
        <v>2869</v>
      </c>
      <c r="E160" t="s">
        <v>468</v>
      </c>
      <c r="F160" t="s">
        <v>1185</v>
      </c>
      <c r="G160" s="8" t="s">
        <v>2819</v>
      </c>
      <c r="H160" s="8" t="s">
        <v>2820</v>
      </c>
      <c r="I160" s="21" t="s">
        <v>6127</v>
      </c>
      <c r="J160" t="s">
        <v>2821</v>
      </c>
      <c r="K160" t="s">
        <v>2911</v>
      </c>
      <c r="L160" s="22"/>
      <c r="M160" s="107">
        <f xml:space="preserve"> M159+(ckAwdQTable[ILN]&lt;"M")</f>
        <v>97</v>
      </c>
      <c r="N160" t="s">
        <v>2824</v>
      </c>
      <c r="O160" t="s">
        <v>1372</v>
      </c>
      <c r="P160" s="15" t="str">
        <f>HYPERLINK("https://www.ejacket.nsf.gov/ej/showProposal.do?ID="&amp;ckAwdQTable[[#This Row],[prop_id]],"eJ")</f>
        <v>eJ</v>
      </c>
      <c r="Q160" s="8" t="s">
        <v>2871</v>
      </c>
      <c r="R160" t="s">
        <v>1372</v>
      </c>
      <c r="S160" t="s">
        <v>1373</v>
      </c>
      <c r="T160" t="s">
        <v>2955</v>
      </c>
      <c r="U160" s="8" t="s">
        <v>3164</v>
      </c>
      <c r="V160" t="s">
        <v>3162</v>
      </c>
      <c r="W160" s="111" t="str">
        <f>HYPERLINK("mailto:"&amp; ckAwdQTable[[#This Row],[email]]&amp;"&amp;subject=Your NSF Proposal:  "&amp;ckAwdQTable[[#This Row],[prop_id]], ckAwdQTable[[#This Row],[email]])</f>
        <v>ajohnson@uic.edu</v>
      </c>
      <c r="X160" s="30">
        <v>43236</v>
      </c>
      <c r="Y160">
        <v>48</v>
      </c>
      <c r="Z160" t="s">
        <v>6131</v>
      </c>
      <c r="AA160" s="21" t="s">
        <v>6186</v>
      </c>
      <c r="AB160" s="21" t="s">
        <v>4825</v>
      </c>
      <c r="AC160"/>
      <c r="AD160" s="21" t="s">
        <v>753</v>
      </c>
      <c r="AF160" s="13">
        <v>800000</v>
      </c>
      <c r="AG160" s="121">
        <v>0</v>
      </c>
      <c r="AH160" s="1">
        <v>800000</v>
      </c>
      <c r="AI160" s="1"/>
      <c r="AJ160" s="1"/>
      <c r="AM160" s="21">
        <v>8</v>
      </c>
      <c r="AN160" s="21">
        <v>12</v>
      </c>
      <c r="AO160" s="21">
        <v>8</v>
      </c>
      <c r="AP160" s="21"/>
      <c r="AQ160" s="21"/>
      <c r="AR160" s="123" t="s">
        <v>2881</v>
      </c>
      <c r="AS160" s="21" t="s">
        <v>2834</v>
      </c>
      <c r="AT160" s="21" t="str">
        <f>SummarizeQuestMarks(ckAwdQTable[[#This Row],[abst_narr_txt]])</f>
        <v xml:space="preserve"> </v>
      </c>
      <c r="AU160" s="124"/>
      <c r="AV160" t="s">
        <v>3472</v>
      </c>
      <c r="AW160" t="b">
        <f>AND(ckAwdQTable[[#This Row],[ILN]]&gt;"M", SUBSTITUTE(ckAwdQTable[[#This Row],[prop_titl_txt]]," ","")&lt;&gt;SUBSTITUTE(AV159," ",""))</f>
        <v>0</v>
      </c>
      <c r="AX160" s="8" t="s">
        <v>3473</v>
      </c>
    </row>
    <row r="161" spans="2:50" ht="15" customHeight="1" x14ac:dyDescent="0.35">
      <c r="B161" s="30">
        <v>43005.701388888891</v>
      </c>
      <c r="C161" t="s">
        <v>2868</v>
      </c>
      <c r="D161" t="s">
        <v>2869</v>
      </c>
      <c r="E161" t="s">
        <v>468</v>
      </c>
      <c r="F161" t="s">
        <v>1185</v>
      </c>
      <c r="G161" s="8" t="s">
        <v>2819</v>
      </c>
      <c r="H161" s="8" t="s">
        <v>2820</v>
      </c>
      <c r="I161" s="21" t="s">
        <v>6127</v>
      </c>
      <c r="J161" t="s">
        <v>2821</v>
      </c>
      <c r="K161" t="s">
        <v>2911</v>
      </c>
      <c r="L161" s="22"/>
      <c r="M161" s="107">
        <f xml:space="preserve"> M160+(ckAwdQTable[ILN]&lt;"M")</f>
        <v>97</v>
      </c>
      <c r="N161" t="s">
        <v>2834</v>
      </c>
      <c r="O161" t="s">
        <v>1372</v>
      </c>
      <c r="P161" s="15" t="str">
        <f>HYPERLINK("https://www.ejacket.nsf.gov/ej/showProposal.do?ID="&amp;ckAwdQTable[[#This Row],[prop_id]],"eJ")</f>
        <v>eJ</v>
      </c>
      <c r="Q161" s="8" t="s">
        <v>2871</v>
      </c>
      <c r="R161" t="s">
        <v>3474</v>
      </c>
      <c r="S161" t="s">
        <v>3475</v>
      </c>
      <c r="T161" t="s">
        <v>3476</v>
      </c>
      <c r="U161" s="8" t="s">
        <v>3477</v>
      </c>
      <c r="V161" t="s">
        <v>96</v>
      </c>
      <c r="W161" s="111" t="str">
        <f>HYPERLINK("mailto:"&amp; ckAwdQTable[[#This Row],[email]]&amp;"&amp;subject=Your NSF Proposal:  "&amp;ckAwdQTable[[#This Row],[prop_id]], ckAwdQTable[[#This Row],[email]])</f>
        <v>leighj@hawaii.edu</v>
      </c>
      <c r="X161" s="30">
        <v>43328</v>
      </c>
      <c r="Y161">
        <v>48</v>
      </c>
      <c r="Z161" t="s">
        <v>6187</v>
      </c>
      <c r="AA161" s="21" t="s">
        <v>753</v>
      </c>
      <c r="AB161" s="21" t="s">
        <v>4825</v>
      </c>
      <c r="AC161"/>
      <c r="AD161" s="21" t="s">
        <v>753</v>
      </c>
      <c r="AF161" s="13">
        <v>400000</v>
      </c>
      <c r="AG161" s="121">
        <v>0</v>
      </c>
      <c r="AH161" s="1">
        <v>400000</v>
      </c>
      <c r="AI161" s="1"/>
      <c r="AJ161" s="1"/>
      <c r="AM161" s="21">
        <v>4</v>
      </c>
      <c r="AN161" s="21">
        <v>3</v>
      </c>
      <c r="AO161" s="21">
        <v>5</v>
      </c>
      <c r="AP161" s="21"/>
      <c r="AQ161" s="21"/>
      <c r="AR161" s="123" t="s">
        <v>2881</v>
      </c>
      <c r="AS161" s="21" t="s">
        <v>2834</v>
      </c>
      <c r="AT161" s="21" t="str">
        <f>SummarizeQuestMarks(ckAwdQTable[[#This Row],[abst_narr_txt]])</f>
        <v xml:space="preserve"> </v>
      </c>
      <c r="AU161" s="124"/>
      <c r="AV161" t="s">
        <v>3478</v>
      </c>
      <c r="AW161" t="b">
        <f>AND(ckAwdQTable[[#This Row],[ILN]]&gt;"M", SUBSTITUTE(ckAwdQTable[[#This Row],[prop_titl_txt]]," ","")&lt;&gt;SUBSTITUTE(AV160," ",""))</f>
        <v>0</v>
      </c>
      <c r="AX161" s="8" t="s">
        <v>3479</v>
      </c>
    </row>
    <row r="162" spans="2:50" ht="15" customHeight="1" x14ac:dyDescent="0.35">
      <c r="B162" s="30">
        <v>43005.44027777778</v>
      </c>
      <c r="C162" t="s">
        <v>2868</v>
      </c>
      <c r="D162" t="s">
        <v>2869</v>
      </c>
      <c r="E162" t="s">
        <v>468</v>
      </c>
      <c r="F162" t="s">
        <v>800</v>
      </c>
      <c r="G162" s="8" t="s">
        <v>2819</v>
      </c>
      <c r="H162" s="8" t="s">
        <v>2820</v>
      </c>
      <c r="I162" s="21" t="s">
        <v>6127</v>
      </c>
      <c r="J162" t="s">
        <v>2821</v>
      </c>
      <c r="K162" t="s">
        <v>2911</v>
      </c>
      <c r="L162" s="22"/>
      <c r="M162" s="107">
        <f xml:space="preserve"> M161+(ckAwdQTable[ILN]&lt;"M")</f>
        <v>98</v>
      </c>
      <c r="N162" t="s">
        <v>2863</v>
      </c>
      <c r="O162" t="s">
        <v>1375</v>
      </c>
      <c r="P162" s="15" t="str">
        <f>HYPERLINK("https://www.ejacket.nsf.gov/ej/showProposal.do?ID="&amp;ckAwdQTable[[#This Row],[prop_id]],"eJ")</f>
        <v>eJ</v>
      </c>
      <c r="Q162" s="8" t="s">
        <v>2871</v>
      </c>
      <c r="R162" t="s">
        <v>1375</v>
      </c>
      <c r="S162" t="s">
        <v>1376</v>
      </c>
      <c r="T162" t="s">
        <v>3480</v>
      </c>
      <c r="U162" s="8" t="s">
        <v>3481</v>
      </c>
      <c r="V162" t="s">
        <v>2972</v>
      </c>
      <c r="W162" s="111" t="str">
        <f>HYPERLINK("mailto:"&amp; ckAwdQTable[[#This Row],[email]]&amp;"&amp;subject=Your NSF Proposal:  "&amp;ckAwdQTable[[#This Row],[prop_id]], ckAwdQTable[[#This Row],[email]])</f>
        <v>matt.huenerfauth@rit.edu</v>
      </c>
      <c r="X162" s="30">
        <v>43282</v>
      </c>
      <c r="Y162">
        <v>36</v>
      </c>
      <c r="Z162" t="s">
        <v>6131</v>
      </c>
      <c r="AA162" s="21" t="s">
        <v>753</v>
      </c>
      <c r="AB162" s="21" t="s">
        <v>4825</v>
      </c>
      <c r="AC162"/>
      <c r="AD162" s="21" t="s">
        <v>753</v>
      </c>
      <c r="AE162" s="21" t="s">
        <v>6128</v>
      </c>
      <c r="AF162" s="13">
        <v>918234</v>
      </c>
      <c r="AG162" s="121">
        <v>0</v>
      </c>
      <c r="AH162" s="1">
        <v>918234</v>
      </c>
      <c r="AI162" s="1"/>
      <c r="AJ162" s="1">
        <v>12000</v>
      </c>
      <c r="AL162" s="1">
        <v>9600</v>
      </c>
      <c r="AM162" s="21">
        <v>9</v>
      </c>
      <c r="AN162" s="21">
        <v>9</v>
      </c>
      <c r="AO162" s="21">
        <v>3.75</v>
      </c>
      <c r="AP162" s="21"/>
      <c r="AQ162" s="21">
        <v>10.8</v>
      </c>
      <c r="AR162" s="123" t="s">
        <v>2829</v>
      </c>
      <c r="AS162" s="21" t="s">
        <v>2834</v>
      </c>
      <c r="AT162" s="21" t="str">
        <f>SummarizeQuestMarks(ckAwdQTable[[#This Row],[abst_narr_txt]])</f>
        <v xml:space="preserve"> </v>
      </c>
      <c r="AU162" s="124"/>
      <c r="AV162" t="s">
        <v>3482</v>
      </c>
      <c r="AW162" t="b">
        <f>AND(ckAwdQTable[[#This Row],[ILN]]&gt;"M", SUBSTITUTE(ckAwdQTable[[#This Row],[prop_titl_txt]]," ","")&lt;&gt;SUBSTITUTE(AV161," ",""))</f>
        <v>0</v>
      </c>
      <c r="AX162" s="8" t="s">
        <v>3483</v>
      </c>
    </row>
    <row r="163" spans="2:50" ht="15" customHeight="1" x14ac:dyDescent="0.35">
      <c r="B163" s="30">
        <v>43005.441666666666</v>
      </c>
      <c r="C163" t="s">
        <v>2817</v>
      </c>
      <c r="D163" t="s">
        <v>2818</v>
      </c>
      <c r="E163" t="s">
        <v>474</v>
      </c>
      <c r="F163" t="s">
        <v>1201</v>
      </c>
      <c r="G163" s="8" t="s">
        <v>2819</v>
      </c>
      <c r="H163" s="8" t="s">
        <v>2820</v>
      </c>
      <c r="I163" s="21" t="s">
        <v>6127</v>
      </c>
      <c r="J163" t="s">
        <v>2821</v>
      </c>
      <c r="K163" t="s">
        <v>2822</v>
      </c>
      <c r="L163" s="22"/>
      <c r="M163" s="107">
        <f xml:space="preserve"> M162+(ckAwdQTable[ILN]&lt;"M")</f>
        <v>99</v>
      </c>
      <c r="N163" t="s">
        <v>2824</v>
      </c>
      <c r="O163" t="s">
        <v>1378</v>
      </c>
      <c r="P163" s="15" t="str">
        <f>HYPERLINK("https://www.ejacket.nsf.gov/ej/showProposal.do?ID="&amp;ckAwdQTable[[#This Row],[prop_id]],"eJ")</f>
        <v>eJ</v>
      </c>
      <c r="Q163" s="8" t="s">
        <v>2825</v>
      </c>
      <c r="R163" t="s">
        <v>1378</v>
      </c>
      <c r="S163" t="s">
        <v>803</v>
      </c>
      <c r="T163" t="s">
        <v>3484</v>
      </c>
      <c r="U163" s="8" t="s">
        <v>3112</v>
      </c>
      <c r="V163" t="s">
        <v>2907</v>
      </c>
      <c r="W163" s="111" t="str">
        <f>HYPERLINK("mailto:"&amp; ckAwdQTable[[#This Row],[email]]&amp;"&amp;subject=Your NSF Proposal:  "&amp;ckAwdQTable[[#This Row],[prop_id]], ckAwdQTable[[#This Row],[email]])</f>
        <v>tongli@egr.msu.edu</v>
      </c>
      <c r="X163" s="30">
        <v>43221</v>
      </c>
      <c r="Y163">
        <v>36</v>
      </c>
      <c r="AA163" s="21" t="s">
        <v>6188</v>
      </c>
      <c r="AB163" s="21" t="s">
        <v>6189</v>
      </c>
      <c r="AC163"/>
      <c r="AD163" s="21" t="s">
        <v>753</v>
      </c>
      <c r="AF163" s="13">
        <v>799998</v>
      </c>
      <c r="AG163" s="121">
        <v>0</v>
      </c>
      <c r="AH163" s="1">
        <v>799998</v>
      </c>
      <c r="AI163" s="1"/>
      <c r="AJ163" s="1"/>
      <c r="AM163" s="21">
        <v>6</v>
      </c>
      <c r="AN163" s="21">
        <v>9</v>
      </c>
      <c r="AO163" s="21">
        <v>6</v>
      </c>
      <c r="AP163" s="21"/>
      <c r="AQ163" s="21">
        <v>3</v>
      </c>
      <c r="AR163" s="123" t="s">
        <v>2829</v>
      </c>
      <c r="AS163" s="21" t="s">
        <v>2834</v>
      </c>
      <c r="AT163" s="21" t="str">
        <f>SummarizeQuestMarks(ckAwdQTable[[#This Row],[abst_narr_txt]])</f>
        <v xml:space="preserve"> </v>
      </c>
      <c r="AU163" s="124"/>
      <c r="AV163" t="s">
        <v>3485</v>
      </c>
      <c r="AW163" t="b">
        <f>AND(ckAwdQTable[[#This Row],[ILN]]&gt;"M", SUBSTITUTE(ckAwdQTable[[#This Row],[prop_titl_txt]]," ","")&lt;&gt;SUBSTITUTE(AV162," ",""))</f>
        <v>0</v>
      </c>
      <c r="AX163" s="8" t="s">
        <v>3486</v>
      </c>
    </row>
    <row r="164" spans="2:50" ht="15" customHeight="1" x14ac:dyDescent="0.35">
      <c r="B164" s="30">
        <v>43005.351388888892</v>
      </c>
      <c r="C164" t="s">
        <v>2817</v>
      </c>
      <c r="D164" t="s">
        <v>2818</v>
      </c>
      <c r="E164" t="s">
        <v>474</v>
      </c>
      <c r="F164" t="s">
        <v>1201</v>
      </c>
      <c r="G164" s="8" t="s">
        <v>2819</v>
      </c>
      <c r="H164" s="8" t="s">
        <v>2820</v>
      </c>
      <c r="I164" s="21" t="s">
        <v>6127</v>
      </c>
      <c r="J164" t="s">
        <v>2821</v>
      </c>
      <c r="K164" t="s">
        <v>2822</v>
      </c>
      <c r="L164" s="22"/>
      <c r="M164" s="107">
        <f xml:space="preserve"> M163+(ckAwdQTable[ILN]&lt;"M")</f>
        <v>99</v>
      </c>
      <c r="N164" t="s">
        <v>2834</v>
      </c>
      <c r="O164" t="s">
        <v>1378</v>
      </c>
      <c r="P164" s="15" t="str">
        <f>HYPERLINK("https://www.ejacket.nsf.gov/ej/showProposal.do?ID="&amp;ckAwdQTable[[#This Row],[prop_id]],"eJ")</f>
        <v>eJ</v>
      </c>
      <c r="Q164" s="8" t="s">
        <v>2825</v>
      </c>
      <c r="R164" t="s">
        <v>3487</v>
      </c>
      <c r="S164" t="s">
        <v>3488</v>
      </c>
      <c r="T164" t="s">
        <v>3489</v>
      </c>
      <c r="U164" s="8" t="s">
        <v>2960</v>
      </c>
      <c r="V164" t="s">
        <v>2856</v>
      </c>
      <c r="W164" s="111" t="str">
        <f>HYPERLINK("mailto:"&amp; ckAwdQTable[[#This Row],[email]]&amp;"&amp;subject=Your NSF Proposal:  "&amp;ckAwdQTable[[#This Row],[prop_id]], ckAwdQTable[[#This Row],[email]])</f>
        <v>ztian1@gmu.edu</v>
      </c>
      <c r="X164" s="30">
        <v>43221</v>
      </c>
      <c r="Y164">
        <v>36</v>
      </c>
      <c r="AA164" s="21" t="s">
        <v>753</v>
      </c>
      <c r="AB164" s="21" t="s">
        <v>4825</v>
      </c>
      <c r="AC164"/>
      <c r="AD164" s="21" t="s">
        <v>753</v>
      </c>
      <c r="AF164" s="13">
        <v>399996</v>
      </c>
      <c r="AG164" s="121">
        <v>0</v>
      </c>
      <c r="AH164" s="1">
        <v>399996</v>
      </c>
      <c r="AI164" s="1"/>
      <c r="AJ164" s="1"/>
      <c r="AK164" s="1">
        <v>63089</v>
      </c>
      <c r="AM164" s="21">
        <v>3</v>
      </c>
      <c r="AN164" s="21">
        <v>3</v>
      </c>
      <c r="AO164" s="21">
        <v>2.0299999999999998</v>
      </c>
      <c r="AP164" s="21"/>
      <c r="AQ164" s="21"/>
      <c r="AR164" s="123" t="s">
        <v>2829</v>
      </c>
      <c r="AS164" s="21" t="s">
        <v>2834</v>
      </c>
      <c r="AT164" s="21" t="str">
        <f>SummarizeQuestMarks(ckAwdQTable[[#This Row],[abst_narr_txt]])</f>
        <v xml:space="preserve"> </v>
      </c>
      <c r="AU164" s="124"/>
      <c r="AV164" t="s">
        <v>3490</v>
      </c>
      <c r="AW164" t="b">
        <f>AND(ckAwdQTable[[#This Row],[ILN]]&gt;"M", SUBSTITUTE(ckAwdQTable[[#This Row],[prop_titl_txt]]," ","")&lt;&gt;SUBSTITUTE(AV163," ",""))</f>
        <v>0</v>
      </c>
      <c r="AX164" s="8" t="s">
        <v>3491</v>
      </c>
    </row>
    <row r="165" spans="2:50" ht="15" customHeight="1" x14ac:dyDescent="0.35">
      <c r="B165" s="30">
        <v>43005.442361111112</v>
      </c>
      <c r="C165" t="s">
        <v>2817</v>
      </c>
      <c r="D165" t="s">
        <v>2818</v>
      </c>
      <c r="E165" t="s">
        <v>476</v>
      </c>
      <c r="F165" t="s">
        <v>727</v>
      </c>
      <c r="G165" s="8" t="s">
        <v>2819</v>
      </c>
      <c r="H165" s="8" t="s">
        <v>2820</v>
      </c>
      <c r="I165" s="21" t="s">
        <v>6127</v>
      </c>
      <c r="J165" t="s">
        <v>2821</v>
      </c>
      <c r="K165" t="s">
        <v>2822</v>
      </c>
      <c r="L165" s="22"/>
      <c r="M165" s="107">
        <f xml:space="preserve"> M164+(ckAwdQTable[ILN]&lt;"M")</f>
        <v>100</v>
      </c>
      <c r="N165" t="s">
        <v>2863</v>
      </c>
      <c r="O165" t="s">
        <v>1380</v>
      </c>
      <c r="P165" s="15" t="str">
        <f>HYPERLINK("https://www.ejacket.nsf.gov/ej/showProposal.do?ID="&amp;ckAwdQTable[[#This Row],[prop_id]],"eJ")</f>
        <v>eJ</v>
      </c>
      <c r="Q165" s="8" t="s">
        <v>2825</v>
      </c>
      <c r="R165" t="s">
        <v>1380</v>
      </c>
      <c r="S165" t="s">
        <v>1381</v>
      </c>
      <c r="T165" t="s">
        <v>3492</v>
      </c>
      <c r="U165" s="8" t="s">
        <v>689</v>
      </c>
      <c r="V165" t="s">
        <v>2833</v>
      </c>
      <c r="W165" s="111" t="str">
        <f>HYPERLINK("mailto:"&amp; ckAwdQTable[[#This Row],[email]]&amp;"&amp;subject=Your NSF Proposal:  "&amp;ckAwdQTable[[#This Row],[prop_id]], ckAwdQTable[[#This Row],[email]])</f>
        <v>alur@cis.upenn.edu</v>
      </c>
      <c r="X165" s="30">
        <v>43282</v>
      </c>
      <c r="Y165">
        <v>48</v>
      </c>
      <c r="AA165" s="21" t="s">
        <v>753</v>
      </c>
      <c r="AB165" s="21" t="s">
        <v>4825</v>
      </c>
      <c r="AC165"/>
      <c r="AD165" s="21" t="s">
        <v>753</v>
      </c>
      <c r="AE165" s="21" t="s">
        <v>6162</v>
      </c>
      <c r="AF165" s="13">
        <v>1200000</v>
      </c>
      <c r="AG165" s="121">
        <v>0</v>
      </c>
      <c r="AH165" s="1">
        <v>1200000</v>
      </c>
      <c r="AI165" s="1"/>
      <c r="AJ165" s="1">
        <v>16000</v>
      </c>
      <c r="AK165" s="1">
        <v>106000</v>
      </c>
      <c r="AM165" s="21">
        <v>8</v>
      </c>
      <c r="AN165" s="21">
        <v>16</v>
      </c>
      <c r="AO165" s="21">
        <v>5.8</v>
      </c>
      <c r="AP165" s="21"/>
      <c r="AQ165" s="21"/>
      <c r="AR165" s="123" t="s">
        <v>2829</v>
      </c>
      <c r="AS165" s="21" t="s">
        <v>2834</v>
      </c>
      <c r="AT165" s="21" t="str">
        <f>SummarizeQuestMarks(ckAwdQTable[[#This Row],[abst_narr_txt]])</f>
        <v xml:space="preserve"> </v>
      </c>
      <c r="AU165" s="124"/>
      <c r="AV165" t="s">
        <v>3494</v>
      </c>
      <c r="AW165" t="b">
        <f>AND(ckAwdQTable[[#This Row],[ILN]]&gt;"M", SUBSTITUTE(ckAwdQTable[[#This Row],[prop_titl_txt]]," ","")&lt;&gt;SUBSTITUTE(AV164," ",""))</f>
        <v>0</v>
      </c>
      <c r="AX165" s="8" t="s">
        <v>3495</v>
      </c>
    </row>
    <row r="166" spans="2:50" ht="15" customHeight="1" x14ac:dyDescent="0.35">
      <c r="B166" s="30">
        <v>43005.445833333331</v>
      </c>
      <c r="C166" t="s">
        <v>2868</v>
      </c>
      <c r="D166" t="s">
        <v>2869</v>
      </c>
      <c r="E166" t="s">
        <v>466</v>
      </c>
      <c r="F166" t="s">
        <v>811</v>
      </c>
      <c r="G166" s="8" t="s">
        <v>2819</v>
      </c>
      <c r="H166" s="8" t="s">
        <v>2820</v>
      </c>
      <c r="I166" s="21" t="s">
        <v>6127</v>
      </c>
      <c r="J166" t="s">
        <v>2821</v>
      </c>
      <c r="K166" t="s">
        <v>3496</v>
      </c>
      <c r="L166" s="22"/>
      <c r="M166" s="107">
        <f xml:space="preserve"> M165+(ckAwdQTable[ILN]&lt;"M")</f>
        <v>101</v>
      </c>
      <c r="N166" t="s">
        <v>2824</v>
      </c>
      <c r="O166" t="s">
        <v>1388</v>
      </c>
      <c r="P166" s="15" t="str">
        <f>HYPERLINK("https://www.ejacket.nsf.gov/ej/showProposal.do?ID="&amp;ckAwdQTable[[#This Row],[prop_id]],"eJ")</f>
        <v>eJ</v>
      </c>
      <c r="Q166" s="8" t="s">
        <v>2871</v>
      </c>
      <c r="R166" t="s">
        <v>1388</v>
      </c>
      <c r="S166" t="s">
        <v>1389</v>
      </c>
      <c r="T166" t="s">
        <v>3498</v>
      </c>
      <c r="U166" s="8" t="s">
        <v>665</v>
      </c>
      <c r="V166" t="s">
        <v>2851</v>
      </c>
      <c r="W166" s="111" t="str">
        <f>HYPERLINK("mailto:"&amp; ckAwdQTable[[#This Row],[email]]&amp;"&amp;subject=Your NSF Proposal:  "&amp;ckAwdQTable[[#This Row],[prop_id]], ckAwdQTable[[#This Row],[email]])</f>
        <v>tsotras@cs.ucr.edu</v>
      </c>
      <c r="X166" s="30">
        <v>43344</v>
      </c>
      <c r="Y166">
        <v>48</v>
      </c>
      <c r="AA166" s="21" t="s">
        <v>753</v>
      </c>
      <c r="AB166" s="21" t="s">
        <v>4825</v>
      </c>
      <c r="AC166"/>
      <c r="AD166" s="21" t="s">
        <v>753</v>
      </c>
      <c r="AF166" s="13">
        <v>1220149</v>
      </c>
      <c r="AG166" s="121">
        <v>0</v>
      </c>
      <c r="AH166" s="1">
        <v>1220149</v>
      </c>
      <c r="AI166" s="1"/>
      <c r="AJ166" s="1"/>
      <c r="AL166" s="1">
        <v>16000</v>
      </c>
      <c r="AM166" s="21">
        <v>8</v>
      </c>
      <c r="AN166" s="21">
        <v>8</v>
      </c>
      <c r="AO166" s="21">
        <v>16</v>
      </c>
      <c r="AP166" s="21"/>
      <c r="AQ166" s="21"/>
      <c r="AR166" s="123" t="s">
        <v>2881</v>
      </c>
      <c r="AS166" s="21" t="s">
        <v>2834</v>
      </c>
      <c r="AT166" s="21" t="str">
        <f>SummarizeQuestMarks(ckAwdQTable[[#This Row],[abst_narr_txt]])</f>
        <v xml:space="preserve"> </v>
      </c>
      <c r="AU166" s="124"/>
      <c r="AV166" t="s">
        <v>3499</v>
      </c>
      <c r="AW166" t="b">
        <f>AND(ckAwdQTable[[#This Row],[ILN]]&gt;"M", SUBSTITUTE(ckAwdQTable[[#This Row],[prop_titl_txt]]," ","")&lt;&gt;SUBSTITUTE(AV165," ",""))</f>
        <v>0</v>
      </c>
      <c r="AX166" s="8" t="s">
        <v>3500</v>
      </c>
    </row>
    <row r="167" spans="2:50" ht="15" customHeight="1" x14ac:dyDescent="0.35">
      <c r="B167" s="30">
        <v>43004.887499999997</v>
      </c>
      <c r="C167" t="s">
        <v>2868</v>
      </c>
      <c r="D167" t="s">
        <v>2869</v>
      </c>
      <c r="E167" t="s">
        <v>466</v>
      </c>
      <c r="F167" t="s">
        <v>811</v>
      </c>
      <c r="G167" s="8" t="s">
        <v>2819</v>
      </c>
      <c r="H167" s="8" t="s">
        <v>2820</v>
      </c>
      <c r="I167" s="21" t="s">
        <v>6127</v>
      </c>
      <c r="J167" t="s">
        <v>2821</v>
      </c>
      <c r="K167" t="s">
        <v>3496</v>
      </c>
      <c r="L167" s="22"/>
      <c r="M167" s="107">
        <f xml:space="preserve"> M166+(ckAwdQTable[ILN]&lt;"M")</f>
        <v>101</v>
      </c>
      <c r="N167" t="s">
        <v>2834</v>
      </c>
      <c r="O167" t="s">
        <v>1388</v>
      </c>
      <c r="P167" s="15" t="str">
        <f>HYPERLINK("https://www.ejacket.nsf.gov/ej/showProposal.do?ID="&amp;ckAwdQTable[[#This Row],[prop_id]],"eJ")</f>
        <v>eJ</v>
      </c>
      <c r="Q167" s="8" t="s">
        <v>2871</v>
      </c>
      <c r="R167" t="s">
        <v>3501</v>
      </c>
      <c r="S167" t="s">
        <v>803</v>
      </c>
      <c r="T167" t="s">
        <v>1645</v>
      </c>
      <c r="U167" s="8" t="s">
        <v>2899</v>
      </c>
      <c r="V167" t="s">
        <v>2851</v>
      </c>
      <c r="W167" s="111" t="str">
        <f>HYPERLINK("mailto:"&amp; ckAwdQTable[[#This Row],[email]]&amp;"&amp;subject=Your NSF Proposal:  "&amp;ckAwdQTable[[#This Row],[prop_id]], ckAwdQTable[[#This Row],[email]])</f>
        <v>chenli@ics.uci.edu</v>
      </c>
      <c r="X167" s="30">
        <v>43344</v>
      </c>
      <c r="Y167">
        <v>48</v>
      </c>
      <c r="AA167" s="21" t="s">
        <v>753</v>
      </c>
      <c r="AB167" s="21" t="s">
        <v>4825</v>
      </c>
      <c r="AC167"/>
      <c r="AD167" s="21" t="s">
        <v>753</v>
      </c>
      <c r="AE167" s="21" t="s">
        <v>6128</v>
      </c>
      <c r="AF167" s="13">
        <v>1395173</v>
      </c>
      <c r="AG167" s="121">
        <v>0</v>
      </c>
      <c r="AH167" s="1">
        <v>1395173</v>
      </c>
      <c r="AI167" s="1"/>
      <c r="AJ167" s="1">
        <v>24533</v>
      </c>
      <c r="AL167" s="1">
        <v>16000</v>
      </c>
      <c r="AM167" s="21">
        <v>8</v>
      </c>
      <c r="AN167" s="21">
        <v>8</v>
      </c>
      <c r="AO167" s="21">
        <v>16</v>
      </c>
      <c r="AP167" s="21"/>
      <c r="AQ167" s="21"/>
      <c r="AR167" s="123" t="s">
        <v>2881</v>
      </c>
      <c r="AS167" s="21" t="s">
        <v>2834</v>
      </c>
      <c r="AT167" s="21" t="str">
        <f>SummarizeQuestMarks(ckAwdQTable[[#This Row],[abst_narr_txt]])</f>
        <v xml:space="preserve"> </v>
      </c>
      <c r="AU167" s="124"/>
      <c r="AV167" t="s">
        <v>3499</v>
      </c>
      <c r="AW167" t="b">
        <f>AND(ckAwdQTable[[#This Row],[ILN]]&gt;"M", SUBSTITUTE(ckAwdQTable[[#This Row],[prop_titl_txt]]," ","")&lt;&gt;SUBSTITUTE(AV166," ",""))</f>
        <v>0</v>
      </c>
      <c r="AX167" s="8" t="s">
        <v>3502</v>
      </c>
    </row>
    <row r="168" spans="2:50" ht="15" customHeight="1" x14ac:dyDescent="0.35">
      <c r="B168" s="30">
        <v>43005.445833333331</v>
      </c>
      <c r="C168" t="s">
        <v>2868</v>
      </c>
      <c r="D168" t="s">
        <v>2869</v>
      </c>
      <c r="E168" t="s">
        <v>466</v>
      </c>
      <c r="F168" t="s">
        <v>931</v>
      </c>
      <c r="G168" s="8" t="s">
        <v>2819</v>
      </c>
      <c r="H168" s="8" t="s">
        <v>2820</v>
      </c>
      <c r="I168" s="21" t="s">
        <v>6127</v>
      </c>
      <c r="J168" t="s">
        <v>2821</v>
      </c>
      <c r="K168" t="s">
        <v>2883</v>
      </c>
      <c r="L168" s="22"/>
      <c r="M168" s="107">
        <f xml:space="preserve"> M167+(ckAwdQTable[ILN]&lt;"M")</f>
        <v>102</v>
      </c>
      <c r="N168" t="s">
        <v>2863</v>
      </c>
      <c r="O168" t="s">
        <v>1391</v>
      </c>
      <c r="P168" s="15" t="str">
        <f>HYPERLINK("https://www.ejacket.nsf.gov/ej/showProposal.do?ID="&amp;ckAwdQTable[[#This Row],[prop_id]],"eJ")</f>
        <v>eJ</v>
      </c>
      <c r="Q168" s="8" t="s">
        <v>2871</v>
      </c>
      <c r="R168" t="s">
        <v>1391</v>
      </c>
      <c r="S168" t="s">
        <v>1392</v>
      </c>
      <c r="T168" t="s">
        <v>3503</v>
      </c>
      <c r="U168" s="8" t="s">
        <v>2976</v>
      </c>
      <c r="V168" t="s">
        <v>2972</v>
      </c>
      <c r="W168" s="111" t="str">
        <f>HYPERLINK("mailto:"&amp; ckAwdQTable[[#This Row],[email]]&amp;"&amp;subject=Your NSF Proposal:  "&amp;ckAwdQTable[[#This Row],[prop_id]], ckAwdQTable[[#This Row],[email]])</f>
        <v>ew2493@columbia.edu</v>
      </c>
      <c r="X168" s="30">
        <v>43282</v>
      </c>
      <c r="Y168">
        <v>48</v>
      </c>
      <c r="AA168" s="21" t="s">
        <v>753</v>
      </c>
      <c r="AB168" s="21" t="s">
        <v>4825</v>
      </c>
      <c r="AC168"/>
      <c r="AD168" s="21" t="s">
        <v>753</v>
      </c>
      <c r="AE168" s="21" t="s">
        <v>6128</v>
      </c>
      <c r="AF168" s="13">
        <v>1193471</v>
      </c>
      <c r="AG168" s="121">
        <v>0</v>
      </c>
      <c r="AH168" s="1">
        <v>1193471</v>
      </c>
      <c r="AI168" s="1"/>
      <c r="AJ168" s="1">
        <v>43200</v>
      </c>
      <c r="AM168" s="21">
        <v>8</v>
      </c>
      <c r="AN168" s="21">
        <v>8</v>
      </c>
      <c r="AO168" s="21">
        <v>8</v>
      </c>
      <c r="AP168" s="21"/>
      <c r="AQ168" s="21"/>
      <c r="AR168" s="123" t="s">
        <v>2881</v>
      </c>
      <c r="AS168" s="21" t="s">
        <v>2834</v>
      </c>
      <c r="AT168" s="21" t="str">
        <f>SummarizeQuestMarks(ckAwdQTable[[#This Row],[abst_narr_txt]])</f>
        <v xml:space="preserve"> </v>
      </c>
      <c r="AU168" s="124"/>
      <c r="AV168" t="s">
        <v>3504</v>
      </c>
      <c r="AW168" t="b">
        <f>AND(ckAwdQTable[[#This Row],[ILN]]&gt;"M", SUBSTITUTE(ckAwdQTable[[#This Row],[prop_titl_txt]]," ","")&lt;&gt;SUBSTITUTE(AV167," ",""))</f>
        <v>0</v>
      </c>
      <c r="AX168" s="8" t="s">
        <v>3505</v>
      </c>
    </row>
    <row r="169" spans="2:50" ht="15" customHeight="1" x14ac:dyDescent="0.35">
      <c r="B169" s="30">
        <v>43005.447222222225</v>
      </c>
      <c r="C169" t="s">
        <v>2817</v>
      </c>
      <c r="D169" t="s">
        <v>2818</v>
      </c>
      <c r="E169" t="s">
        <v>476</v>
      </c>
      <c r="F169" t="s">
        <v>727</v>
      </c>
      <c r="G169" s="8" t="s">
        <v>2819</v>
      </c>
      <c r="H169" s="8" t="s">
        <v>2820</v>
      </c>
      <c r="I169" s="21" t="s">
        <v>6127</v>
      </c>
      <c r="J169" t="s">
        <v>2821</v>
      </c>
      <c r="K169" t="s">
        <v>2822</v>
      </c>
      <c r="L169" s="22"/>
      <c r="M169" s="107">
        <f xml:space="preserve"> M168+(ckAwdQTable[ILN]&lt;"M")</f>
        <v>103</v>
      </c>
      <c r="N169" t="s">
        <v>2824</v>
      </c>
      <c r="O169" t="s">
        <v>1394</v>
      </c>
      <c r="P169" s="15" t="str">
        <f>HYPERLINK("https://www.ejacket.nsf.gov/ej/showProposal.do?ID="&amp;ckAwdQTable[[#This Row],[prop_id]],"eJ")</f>
        <v>eJ</v>
      </c>
      <c r="Q169" s="8" t="s">
        <v>2825</v>
      </c>
      <c r="R169" t="s">
        <v>1394</v>
      </c>
      <c r="S169" t="s">
        <v>1395</v>
      </c>
      <c r="T169" t="s">
        <v>2951</v>
      </c>
      <c r="U169" s="8" t="s">
        <v>2926</v>
      </c>
      <c r="V169" t="s">
        <v>2922</v>
      </c>
      <c r="W169" s="111" t="str">
        <f>HYPERLINK("mailto:"&amp; ckAwdQTable[[#This Row],[email]]&amp;"&amp;subject=Your NSF Proposal:  "&amp;ckAwdQTable[[#This Row],[prop_id]], ckAwdQTable[[#This Row],[email]])</f>
        <v>jfoster@cs.umd.edu</v>
      </c>
      <c r="X169" s="30">
        <v>43282</v>
      </c>
      <c r="Y169">
        <v>36</v>
      </c>
      <c r="AA169" s="21" t="s">
        <v>753</v>
      </c>
      <c r="AB169" s="21" t="s">
        <v>4825</v>
      </c>
      <c r="AC169"/>
      <c r="AD169" s="21" t="s">
        <v>753</v>
      </c>
      <c r="AE169" s="21" t="s">
        <v>6128</v>
      </c>
      <c r="AF169" s="13">
        <v>427810</v>
      </c>
      <c r="AG169" s="121">
        <v>0</v>
      </c>
      <c r="AH169" s="1">
        <v>427810</v>
      </c>
      <c r="AI169" s="1"/>
      <c r="AJ169" s="1">
        <v>18000</v>
      </c>
      <c r="AM169" s="21">
        <v>3</v>
      </c>
      <c r="AN169" s="21">
        <v>3</v>
      </c>
      <c r="AO169" s="21"/>
      <c r="AP169" s="21"/>
      <c r="AQ169" s="21">
        <v>3</v>
      </c>
      <c r="AR169" s="123" t="s">
        <v>2829</v>
      </c>
      <c r="AS169" s="21" t="s">
        <v>2834</v>
      </c>
      <c r="AT169" s="21" t="str">
        <f>SummarizeQuestMarks(ckAwdQTable[[#This Row],[abst_narr_txt]])</f>
        <v xml:space="preserve"> </v>
      </c>
      <c r="AU169" s="124"/>
      <c r="AV169" t="s">
        <v>3507</v>
      </c>
      <c r="AW169" t="b">
        <f>AND(ckAwdQTable[[#This Row],[ILN]]&gt;"M", SUBSTITUTE(ckAwdQTable[[#This Row],[prop_titl_txt]]," ","")&lt;&gt;SUBSTITUTE(AV168," ",""))</f>
        <v>0</v>
      </c>
      <c r="AX169" s="8" t="s">
        <v>3508</v>
      </c>
    </row>
    <row r="170" spans="2:50" ht="15" customHeight="1" x14ac:dyDescent="0.35">
      <c r="B170" s="30">
        <v>43005.404861111114</v>
      </c>
      <c r="C170" t="s">
        <v>2817</v>
      </c>
      <c r="D170" t="s">
        <v>2818</v>
      </c>
      <c r="E170" t="s">
        <v>476</v>
      </c>
      <c r="F170" t="s">
        <v>727</v>
      </c>
      <c r="G170" s="8" t="s">
        <v>2819</v>
      </c>
      <c r="H170" s="8" t="s">
        <v>2820</v>
      </c>
      <c r="I170" s="21" t="s">
        <v>6127</v>
      </c>
      <c r="J170" t="s">
        <v>2821</v>
      </c>
      <c r="K170" t="s">
        <v>2822</v>
      </c>
      <c r="L170" s="22"/>
      <c r="M170" s="107">
        <f xml:space="preserve"> M169+(ckAwdQTable[ILN]&lt;"M")</f>
        <v>103</v>
      </c>
      <c r="N170" t="s">
        <v>2834</v>
      </c>
      <c r="O170" t="s">
        <v>1394</v>
      </c>
      <c r="P170" s="15" t="str">
        <f>HYPERLINK("https://www.ejacket.nsf.gov/ej/showProposal.do?ID="&amp;ckAwdQTable[[#This Row],[prop_id]],"eJ")</f>
        <v>eJ</v>
      </c>
      <c r="Q170" s="8" t="s">
        <v>2825</v>
      </c>
      <c r="R170" t="s">
        <v>3509</v>
      </c>
      <c r="S170" t="s">
        <v>1453</v>
      </c>
      <c r="T170" t="s">
        <v>3510</v>
      </c>
      <c r="U170" s="8" t="s">
        <v>686</v>
      </c>
      <c r="V170" t="s">
        <v>108</v>
      </c>
      <c r="W170" s="111" t="str">
        <f>HYPERLINK("mailto:"&amp; ckAwdQTable[[#This Row],[email]]&amp;"&amp;subject=Your NSF Proposal:  "&amp;ckAwdQTable[[#This Row],[prop_id]], ckAwdQTable[[#This Row],[email]])</f>
        <v>tnguyen@unl.edu</v>
      </c>
      <c r="X170" s="30">
        <v>43282</v>
      </c>
      <c r="Y170">
        <v>36</v>
      </c>
      <c r="AA170" s="21" t="s">
        <v>753</v>
      </c>
      <c r="AB170" s="21" t="s">
        <v>4825</v>
      </c>
      <c r="AC170"/>
      <c r="AD170" s="21" t="s">
        <v>753</v>
      </c>
      <c r="AE170" s="21" t="s">
        <v>6128</v>
      </c>
      <c r="AF170" s="13">
        <v>384926</v>
      </c>
      <c r="AG170" s="121">
        <v>0</v>
      </c>
      <c r="AH170" s="1">
        <v>384926</v>
      </c>
      <c r="AI170" s="1"/>
      <c r="AJ170" s="1">
        <v>18000</v>
      </c>
      <c r="AM170" s="21">
        <v>5</v>
      </c>
      <c r="AN170" s="21">
        <v>3</v>
      </c>
      <c r="AO170" s="21">
        <v>3</v>
      </c>
      <c r="AP170" s="21"/>
      <c r="AQ170" s="21"/>
      <c r="AR170" s="123" t="s">
        <v>2829</v>
      </c>
      <c r="AS170" s="21" t="s">
        <v>2834</v>
      </c>
      <c r="AT170" s="21" t="str">
        <f>SummarizeQuestMarks(ckAwdQTable[[#This Row],[abst_narr_txt]])</f>
        <v xml:space="preserve"> </v>
      </c>
      <c r="AU170" s="124"/>
      <c r="AV170" t="s">
        <v>3507</v>
      </c>
      <c r="AW170" t="b">
        <f>AND(ckAwdQTable[[#This Row],[ILN]]&gt;"M", SUBSTITUTE(ckAwdQTable[[#This Row],[prop_titl_txt]]," ","")&lt;&gt;SUBSTITUTE(AV169," ",""))</f>
        <v>0</v>
      </c>
      <c r="AX170" s="8" t="s">
        <v>3511</v>
      </c>
    </row>
    <row r="171" spans="2:50" ht="15" customHeight="1" x14ac:dyDescent="0.35">
      <c r="B171" s="30">
        <v>43005.477083333331</v>
      </c>
      <c r="C171" t="s">
        <v>2817</v>
      </c>
      <c r="D171" t="s">
        <v>2818</v>
      </c>
      <c r="E171" t="s">
        <v>476</v>
      </c>
      <c r="F171" t="s">
        <v>727</v>
      </c>
      <c r="G171" s="8" t="s">
        <v>2819</v>
      </c>
      <c r="H171" s="8" t="s">
        <v>2820</v>
      </c>
      <c r="I171" s="21" t="s">
        <v>6127</v>
      </c>
      <c r="J171" t="s">
        <v>2821</v>
      </c>
      <c r="K171" t="s">
        <v>2822</v>
      </c>
      <c r="L171" s="22"/>
      <c r="M171" s="107">
        <f xml:space="preserve"> M170+(ckAwdQTable[ILN]&lt;"M")</f>
        <v>103</v>
      </c>
      <c r="N171" t="s">
        <v>2834</v>
      </c>
      <c r="O171" t="s">
        <v>1394</v>
      </c>
      <c r="P171" s="15" t="str">
        <f>HYPERLINK("https://www.ejacket.nsf.gov/ej/showProposal.do?ID="&amp;ckAwdQTable[[#This Row],[prop_id]],"eJ")</f>
        <v>eJ</v>
      </c>
      <c r="Q171" s="8" t="s">
        <v>2825</v>
      </c>
      <c r="R171" t="s">
        <v>3512</v>
      </c>
      <c r="S171" t="s">
        <v>3513</v>
      </c>
      <c r="T171" t="s">
        <v>3514</v>
      </c>
      <c r="U171" s="8" t="s">
        <v>612</v>
      </c>
      <c r="V171" t="s">
        <v>3037</v>
      </c>
      <c r="W171" s="111" t="str">
        <f>HYPERLINK("mailto:"&amp; ckAwdQTable[[#This Row],[email]]&amp;"&amp;subject=Your NSF Proposal:  "&amp;ckAwdQTable[[#This Row],[prop_id]], ckAwdQTable[[#This Row],[email]])</f>
        <v>xkqiu@purdue.edu</v>
      </c>
      <c r="X171" s="30">
        <v>43282</v>
      </c>
      <c r="Y171">
        <v>36</v>
      </c>
      <c r="AA171" s="21" t="s">
        <v>753</v>
      </c>
      <c r="AB171" s="21" t="s">
        <v>4825</v>
      </c>
      <c r="AC171"/>
      <c r="AD171" s="21" t="s">
        <v>753</v>
      </c>
      <c r="AE171" s="21" t="s">
        <v>6128</v>
      </c>
      <c r="AF171" s="13">
        <v>386998</v>
      </c>
      <c r="AG171" s="121">
        <v>0</v>
      </c>
      <c r="AH171" s="1">
        <v>386998</v>
      </c>
      <c r="AI171" s="1"/>
      <c r="AJ171" s="1">
        <v>15000</v>
      </c>
      <c r="AM171" s="21">
        <v>6</v>
      </c>
      <c r="AN171" s="21">
        <v>3</v>
      </c>
      <c r="AO171" s="21">
        <v>3</v>
      </c>
      <c r="AP171" s="21"/>
      <c r="AQ171" s="21"/>
      <c r="AR171" s="123" t="s">
        <v>2829</v>
      </c>
      <c r="AS171" s="21" t="s">
        <v>2834</v>
      </c>
      <c r="AT171" s="21" t="str">
        <f>SummarizeQuestMarks(ckAwdQTable[[#This Row],[abst_narr_txt]])</f>
        <v xml:space="preserve"> </v>
      </c>
      <c r="AU171" s="124"/>
      <c r="AV171" t="s">
        <v>3507</v>
      </c>
      <c r="AW171" t="b">
        <f>AND(ckAwdQTable[[#This Row],[ILN]]&gt;"M", SUBSTITUTE(ckAwdQTable[[#This Row],[prop_titl_txt]]," ","")&lt;&gt;SUBSTITUTE(AV170," ",""))</f>
        <v>0</v>
      </c>
      <c r="AX171" s="8" t="s">
        <v>3515</v>
      </c>
    </row>
    <row r="172" spans="2:50" ht="15" customHeight="1" x14ac:dyDescent="0.35">
      <c r="B172" s="30">
        <v>43005.447916666664</v>
      </c>
      <c r="C172" t="s">
        <v>2868</v>
      </c>
      <c r="D172" t="s">
        <v>2869</v>
      </c>
      <c r="E172" t="s">
        <v>468</v>
      </c>
      <c r="F172" t="s">
        <v>1185</v>
      </c>
      <c r="G172" s="8" t="s">
        <v>2819</v>
      </c>
      <c r="H172" s="8" t="s">
        <v>2820</v>
      </c>
      <c r="I172" s="21" t="s">
        <v>6127</v>
      </c>
      <c r="J172" t="s">
        <v>2821</v>
      </c>
      <c r="K172" t="s">
        <v>2911</v>
      </c>
      <c r="L172" s="22"/>
      <c r="M172" s="107">
        <f xml:space="preserve"> M171+(ckAwdQTable[ILN]&lt;"M")</f>
        <v>104</v>
      </c>
      <c r="N172" t="s">
        <v>2824</v>
      </c>
      <c r="O172" t="s">
        <v>1402</v>
      </c>
      <c r="P172" s="15" t="str">
        <f>HYPERLINK("https://www.ejacket.nsf.gov/ej/showProposal.do?ID="&amp;ckAwdQTable[[#This Row],[prop_id]],"eJ")</f>
        <v>eJ</v>
      </c>
      <c r="Q172" s="8" t="s">
        <v>2871</v>
      </c>
      <c r="R172" t="s">
        <v>1402</v>
      </c>
      <c r="S172" t="s">
        <v>1403</v>
      </c>
      <c r="T172" t="s">
        <v>2955</v>
      </c>
      <c r="U172" s="8" t="s">
        <v>3516</v>
      </c>
      <c r="V172" t="s">
        <v>110</v>
      </c>
      <c r="W172" s="111" t="str">
        <f>HYPERLINK("mailto:"&amp; ckAwdQTable[[#This Row],[email]]&amp;"&amp;subject=Your NSF Proposal:  "&amp;ckAwdQTable[[#This Row],[prop_id]], ckAwdQTable[[#This Row],[email]])</f>
        <v>andrew.kun@unh.edu</v>
      </c>
      <c r="X172" s="30">
        <v>43252</v>
      </c>
      <c r="Y172">
        <v>48</v>
      </c>
      <c r="Z172" t="s">
        <v>6190</v>
      </c>
      <c r="AA172" s="21" t="s">
        <v>753</v>
      </c>
      <c r="AB172" s="21" t="s">
        <v>4825</v>
      </c>
      <c r="AC172"/>
      <c r="AD172" s="21" t="s">
        <v>753</v>
      </c>
      <c r="AE172" s="21" t="s">
        <v>6128</v>
      </c>
      <c r="AF172" s="13">
        <v>399968</v>
      </c>
      <c r="AG172" s="121">
        <v>0</v>
      </c>
      <c r="AH172" s="1">
        <v>399968</v>
      </c>
      <c r="AI172" s="1"/>
      <c r="AJ172" s="1">
        <v>8000</v>
      </c>
      <c r="AK172" s="1">
        <v>50000</v>
      </c>
      <c r="AM172" s="21">
        <v>3</v>
      </c>
      <c r="AN172" s="21">
        <v>4</v>
      </c>
      <c r="AO172" s="21">
        <v>4</v>
      </c>
      <c r="AP172" s="21"/>
      <c r="AQ172" s="21"/>
      <c r="AR172" s="123" t="s">
        <v>2881</v>
      </c>
      <c r="AS172" s="21" t="s">
        <v>2834</v>
      </c>
      <c r="AT172" s="21" t="str">
        <f>SummarizeQuestMarks(ckAwdQTable[[#This Row],[abst_narr_txt]])</f>
        <v xml:space="preserve"> </v>
      </c>
      <c r="AU172" s="124"/>
      <c r="AV172" t="s">
        <v>3517</v>
      </c>
      <c r="AW172" t="b">
        <f>AND(ckAwdQTable[[#This Row],[ILN]]&gt;"M", SUBSTITUTE(ckAwdQTable[[#This Row],[prop_titl_txt]]," ","")&lt;&gt;SUBSTITUTE(AV171," ",""))</f>
        <v>0</v>
      </c>
      <c r="AX172" s="8" t="s">
        <v>3518</v>
      </c>
    </row>
    <row r="173" spans="2:50" ht="15" customHeight="1" x14ac:dyDescent="0.35">
      <c r="B173" s="30">
        <v>43004.633333333331</v>
      </c>
      <c r="C173" t="s">
        <v>2868</v>
      </c>
      <c r="D173" t="s">
        <v>2869</v>
      </c>
      <c r="E173" t="s">
        <v>468</v>
      </c>
      <c r="F173" t="s">
        <v>1185</v>
      </c>
      <c r="G173" s="8" t="s">
        <v>2819</v>
      </c>
      <c r="H173" s="8" t="s">
        <v>2820</v>
      </c>
      <c r="I173" s="21" t="s">
        <v>6127</v>
      </c>
      <c r="J173" t="s">
        <v>2821</v>
      </c>
      <c r="K173" t="s">
        <v>2911</v>
      </c>
      <c r="L173" s="22"/>
      <c r="M173" s="107">
        <f xml:space="preserve"> M172+(ckAwdQTable[ILN]&lt;"M")</f>
        <v>104</v>
      </c>
      <c r="N173" t="s">
        <v>2834</v>
      </c>
      <c r="O173" t="s">
        <v>1402</v>
      </c>
      <c r="P173" s="15" t="str">
        <f>HYPERLINK("https://www.ejacket.nsf.gov/ej/showProposal.do?ID="&amp;ckAwdQTable[[#This Row],[prop_id]],"eJ")</f>
        <v>eJ</v>
      </c>
      <c r="Q173" s="8" t="s">
        <v>2871</v>
      </c>
      <c r="R173" t="s">
        <v>3519</v>
      </c>
      <c r="S173" t="s">
        <v>3520</v>
      </c>
      <c r="T173" t="s">
        <v>3521</v>
      </c>
      <c r="U173" s="8" t="s">
        <v>2938</v>
      </c>
      <c r="V173" t="s">
        <v>2862</v>
      </c>
      <c r="W173" s="111" t="str">
        <f>HYPERLINK("mailto:"&amp; ckAwdQTable[[#This Row],[email]]&amp;"&amp;subject=Your NSF Proposal:  "&amp;ckAwdQTable[[#This Row],[prop_id]], ckAwdQTable[[#This Row],[email]])</f>
        <v>bertrand_schneider@gse.harvard.edu</v>
      </c>
      <c r="X173" s="30">
        <v>43252</v>
      </c>
      <c r="Y173">
        <v>48</v>
      </c>
      <c r="Z173" t="s">
        <v>6131</v>
      </c>
      <c r="AA173" s="21" t="s">
        <v>6135</v>
      </c>
      <c r="AB173" s="21" t="s">
        <v>4825</v>
      </c>
      <c r="AC173"/>
      <c r="AD173" s="21" t="s">
        <v>753</v>
      </c>
      <c r="AF173" s="13">
        <v>400000</v>
      </c>
      <c r="AG173" s="121">
        <v>0</v>
      </c>
      <c r="AH173" s="1">
        <v>400000</v>
      </c>
      <c r="AI173" s="1"/>
      <c r="AJ173" s="1"/>
      <c r="AK173" s="1">
        <v>60000</v>
      </c>
      <c r="AM173" s="21">
        <v>4</v>
      </c>
      <c r="AN173" s="21">
        <v>4</v>
      </c>
      <c r="AO173" s="21"/>
      <c r="AP173" s="21"/>
      <c r="AQ173" s="21">
        <v>4</v>
      </c>
      <c r="AR173" s="123" t="s">
        <v>2881</v>
      </c>
      <c r="AS173" s="21" t="s">
        <v>2834</v>
      </c>
      <c r="AT173" s="21" t="str">
        <f>SummarizeQuestMarks(ckAwdQTable[[#This Row],[abst_narr_txt]])</f>
        <v xml:space="preserve"> </v>
      </c>
      <c r="AU173" s="124"/>
      <c r="AV173" t="s">
        <v>3517</v>
      </c>
      <c r="AW173" t="b">
        <f>AND(ckAwdQTable[[#This Row],[ILN]]&gt;"M", SUBSTITUTE(ckAwdQTable[[#This Row],[prop_titl_txt]]," ","")&lt;&gt;SUBSTITUTE(AV172," ",""))</f>
        <v>0</v>
      </c>
      <c r="AX173" s="8" t="s">
        <v>3522</v>
      </c>
    </row>
    <row r="174" spans="2:50" ht="15" customHeight="1" x14ac:dyDescent="0.35">
      <c r="B174" s="30">
        <v>43005.458333333336</v>
      </c>
      <c r="C174" t="s">
        <v>2868</v>
      </c>
      <c r="D174" t="s">
        <v>2869</v>
      </c>
      <c r="E174" t="s">
        <v>468</v>
      </c>
      <c r="F174" t="s">
        <v>1185</v>
      </c>
      <c r="G174" s="8" t="s">
        <v>2819</v>
      </c>
      <c r="H174" s="8" t="s">
        <v>2820</v>
      </c>
      <c r="I174" s="21" t="s">
        <v>6127</v>
      </c>
      <c r="J174" t="s">
        <v>2821</v>
      </c>
      <c r="K174" t="s">
        <v>2911</v>
      </c>
      <c r="L174" s="22"/>
      <c r="M174" s="107">
        <f xml:space="preserve"> M173+(ckAwdQTable[ILN]&lt;"M")</f>
        <v>104</v>
      </c>
      <c r="N174" t="s">
        <v>2834</v>
      </c>
      <c r="O174" t="s">
        <v>1402</v>
      </c>
      <c r="P174" s="15" t="str">
        <f>HYPERLINK("https://www.ejacket.nsf.gov/ej/showProposal.do?ID="&amp;ckAwdQTable[[#This Row],[prop_id]],"eJ")</f>
        <v>eJ</v>
      </c>
      <c r="Q174" s="8" t="s">
        <v>2871</v>
      </c>
      <c r="R174" t="s">
        <v>3523</v>
      </c>
      <c r="S174" t="s">
        <v>3524</v>
      </c>
      <c r="T174" t="s">
        <v>3525</v>
      </c>
      <c r="U174" s="8" t="s">
        <v>3526</v>
      </c>
      <c r="V174" t="s">
        <v>2862</v>
      </c>
      <c r="W174" s="111" t="str">
        <f>HYPERLINK("mailto:"&amp; ckAwdQTable[[#This Row],[email]]&amp;"&amp;subject=Your NSF Proposal:  "&amp;ckAwdQTable[[#This Row],[prop_id]], ckAwdQTable[[#This Row],[email]])</f>
        <v>oshaer@wellesley.edu</v>
      </c>
      <c r="X174" s="30">
        <v>43252</v>
      </c>
      <c r="Y174">
        <v>48</v>
      </c>
      <c r="Z174" t="s">
        <v>6191</v>
      </c>
      <c r="AA174" s="21" t="s">
        <v>753</v>
      </c>
      <c r="AB174" s="21" t="s">
        <v>4825</v>
      </c>
      <c r="AC174"/>
      <c r="AD174" s="21" t="s">
        <v>753</v>
      </c>
      <c r="AE174" s="21" t="s">
        <v>6128</v>
      </c>
      <c r="AF174" s="13">
        <v>399919</v>
      </c>
      <c r="AG174" s="121">
        <v>0</v>
      </c>
      <c r="AH174" s="1">
        <v>399919</v>
      </c>
      <c r="AI174" s="1"/>
      <c r="AJ174" s="1">
        <v>14250</v>
      </c>
      <c r="AL174" s="1">
        <v>17025</v>
      </c>
      <c r="AM174" s="21"/>
      <c r="AN174" s="21">
        <v>6</v>
      </c>
      <c r="AO174" s="21">
        <v>5</v>
      </c>
      <c r="AP174" s="21">
        <v>2</v>
      </c>
      <c r="AQ174" s="21"/>
      <c r="AR174" s="123" t="s">
        <v>2881</v>
      </c>
      <c r="AS174" s="21" t="s">
        <v>2834</v>
      </c>
      <c r="AT174" s="21" t="str">
        <f>SummarizeQuestMarks(ckAwdQTable[[#This Row],[abst_narr_txt]])</f>
        <v xml:space="preserve"> </v>
      </c>
      <c r="AU174" s="124"/>
      <c r="AV174" t="s">
        <v>3517</v>
      </c>
      <c r="AW174" t="b">
        <f>AND(ckAwdQTable[[#This Row],[ILN]]&gt;"M", SUBSTITUTE(ckAwdQTable[[#This Row],[prop_titl_txt]]," ","")&lt;&gt;SUBSTITUTE(AV173," ",""))</f>
        <v>0</v>
      </c>
      <c r="AX174" s="8" t="s">
        <v>3527</v>
      </c>
    </row>
    <row r="175" spans="2:50" ht="15" customHeight="1" x14ac:dyDescent="0.35">
      <c r="B175" s="30">
        <v>43005.448611111111</v>
      </c>
      <c r="C175" t="s">
        <v>2868</v>
      </c>
      <c r="D175" t="s">
        <v>2869</v>
      </c>
      <c r="E175" t="s">
        <v>468</v>
      </c>
      <c r="F175" t="s">
        <v>800</v>
      </c>
      <c r="G175" s="8" t="s">
        <v>2819</v>
      </c>
      <c r="H175" s="8" t="s">
        <v>2820</v>
      </c>
      <c r="I175" s="21" t="s">
        <v>6127</v>
      </c>
      <c r="J175" t="s">
        <v>2821</v>
      </c>
      <c r="K175" t="s">
        <v>2911</v>
      </c>
      <c r="L175" s="22"/>
      <c r="M175" s="107">
        <f xml:space="preserve"> M174+(ckAwdQTable[ILN]&lt;"M")</f>
        <v>105</v>
      </c>
      <c r="N175" t="s">
        <v>2824</v>
      </c>
      <c r="O175" t="s">
        <v>3528</v>
      </c>
      <c r="P175" s="15" t="str">
        <f>HYPERLINK("https://www.ejacket.nsf.gov/ej/showProposal.do?ID="&amp;ckAwdQTable[[#This Row],[prop_id]],"eJ")</f>
        <v>eJ</v>
      </c>
      <c r="Q175" s="8" t="s">
        <v>2871</v>
      </c>
      <c r="R175" t="s">
        <v>3528</v>
      </c>
      <c r="S175" t="s">
        <v>3529</v>
      </c>
      <c r="T175" t="s">
        <v>3530</v>
      </c>
      <c r="U175" s="8" t="s">
        <v>630</v>
      </c>
      <c r="V175" t="s">
        <v>3098</v>
      </c>
      <c r="W175" s="111" t="str">
        <f>HYPERLINK("mailto:"&amp; ckAwdQTable[[#This Row],[email]]&amp;"&amp;subject=Your NSF Proposal:  "&amp;ckAwdQTable[[#This Row],[prop_id]], ckAwdQTable[[#This Row],[email]])</f>
        <v>dnm@cs.rutgers.edu</v>
      </c>
      <c r="X175" s="30">
        <v>43282</v>
      </c>
      <c r="Y175">
        <v>36</v>
      </c>
      <c r="Z175" t="s">
        <v>6131</v>
      </c>
      <c r="AA175" s="21" t="s">
        <v>753</v>
      </c>
      <c r="AB175" s="21" t="s">
        <v>4825</v>
      </c>
      <c r="AC175"/>
      <c r="AD175" s="21" t="s">
        <v>753</v>
      </c>
      <c r="AE175" s="21" t="s">
        <v>6192</v>
      </c>
      <c r="AF175" s="13">
        <v>689999</v>
      </c>
      <c r="AG175" s="121">
        <v>0</v>
      </c>
      <c r="AH175" s="1">
        <v>689999</v>
      </c>
      <c r="AI175" s="1"/>
      <c r="AJ175" s="1">
        <v>7695</v>
      </c>
      <c r="AM175" s="21">
        <v>6</v>
      </c>
      <c r="AN175" s="21">
        <v>3</v>
      </c>
      <c r="AO175" s="21">
        <v>0.75</v>
      </c>
      <c r="AP175" s="21"/>
      <c r="AQ175" s="21"/>
      <c r="AR175" s="123" t="s">
        <v>2829</v>
      </c>
      <c r="AS175" s="21" t="s">
        <v>2834</v>
      </c>
      <c r="AT175" s="21" t="str">
        <f>SummarizeQuestMarks(ckAwdQTable[[#This Row],[abst_narr_txt]])</f>
        <v xml:space="preserve"> </v>
      </c>
      <c r="AU175" s="124"/>
      <c r="AV175" t="s">
        <v>3531</v>
      </c>
      <c r="AW175" t="b">
        <f>AND(ckAwdQTable[[#This Row],[ILN]]&gt;"M", SUBSTITUTE(ckAwdQTable[[#This Row],[prop_titl_txt]]," ","")&lt;&gt;SUBSTITUTE(AV174," ",""))</f>
        <v>0</v>
      </c>
      <c r="AX175" s="8" t="s">
        <v>3532</v>
      </c>
    </row>
    <row r="176" spans="2:50" ht="15" customHeight="1" x14ac:dyDescent="0.35">
      <c r="B176" s="30">
        <v>43005.415972222225</v>
      </c>
      <c r="C176" t="s">
        <v>2868</v>
      </c>
      <c r="D176" t="s">
        <v>2869</v>
      </c>
      <c r="E176" t="s">
        <v>468</v>
      </c>
      <c r="F176" t="s">
        <v>800</v>
      </c>
      <c r="G176" s="8" t="s">
        <v>2819</v>
      </c>
      <c r="H176" s="8" t="s">
        <v>2820</v>
      </c>
      <c r="I176" s="21" t="s">
        <v>6127</v>
      </c>
      <c r="J176" t="s">
        <v>2821</v>
      </c>
      <c r="K176" t="s">
        <v>2911</v>
      </c>
      <c r="L176" s="22"/>
      <c r="M176" s="107">
        <f xml:space="preserve"> M175+(ckAwdQTable[ILN]&lt;"M")</f>
        <v>105</v>
      </c>
      <c r="N176" t="s">
        <v>2834</v>
      </c>
      <c r="O176" t="s">
        <v>3528</v>
      </c>
      <c r="P176" s="15" t="str">
        <f>HYPERLINK("https://www.ejacket.nsf.gov/ej/showProposal.do?ID="&amp;ckAwdQTable[[#This Row],[prop_id]],"eJ")</f>
        <v>eJ</v>
      </c>
      <c r="Q176" s="8" t="s">
        <v>2871</v>
      </c>
      <c r="R176" t="s">
        <v>3533</v>
      </c>
      <c r="S176" t="s">
        <v>3534</v>
      </c>
      <c r="T176" t="s">
        <v>3535</v>
      </c>
      <c r="U176" s="8" t="s">
        <v>3145</v>
      </c>
      <c r="V176" t="s">
        <v>2862</v>
      </c>
      <c r="W176" s="111" t="str">
        <f>HYPERLINK("mailto:"&amp; ckAwdQTable[[#This Row],[email]]&amp;"&amp;subject=Your NSF Proposal:  "&amp;ckAwdQTable[[#This Row],[prop_id]], ckAwdQTable[[#This Row],[email]])</f>
        <v>carol@bu.edu</v>
      </c>
      <c r="X176" s="30">
        <v>43282</v>
      </c>
      <c r="Y176">
        <v>36</v>
      </c>
      <c r="Z176" t="s">
        <v>6131</v>
      </c>
      <c r="AA176" s="21" t="s">
        <v>6189</v>
      </c>
      <c r="AB176" s="21" t="s">
        <v>4825</v>
      </c>
      <c r="AC176"/>
      <c r="AD176" s="21" t="s">
        <v>753</v>
      </c>
      <c r="AF176" s="13">
        <v>308023</v>
      </c>
      <c r="AG176" s="121">
        <v>0</v>
      </c>
      <c r="AH176" s="1">
        <v>308023</v>
      </c>
      <c r="AI176" s="1"/>
      <c r="AJ176" s="1"/>
      <c r="AL176" s="1">
        <v>8000</v>
      </c>
      <c r="AM176" s="21"/>
      <c r="AN176" s="21">
        <v>3</v>
      </c>
      <c r="AO176" s="21">
        <v>3</v>
      </c>
      <c r="AP176" s="21"/>
      <c r="AQ176" s="21"/>
      <c r="AR176" s="123" t="s">
        <v>2829</v>
      </c>
      <c r="AS176" s="21" t="s">
        <v>2834</v>
      </c>
      <c r="AT176" s="21" t="str">
        <f>SummarizeQuestMarks(ckAwdQTable[[#This Row],[abst_narr_txt]])</f>
        <v xml:space="preserve"> </v>
      </c>
      <c r="AU176" s="124"/>
      <c r="AV176" t="s">
        <v>3531</v>
      </c>
      <c r="AW176" t="b">
        <f>AND(ckAwdQTable[[#This Row],[ILN]]&gt;"M", SUBSTITUTE(ckAwdQTable[[#This Row],[prop_titl_txt]]," ","")&lt;&gt;SUBSTITUTE(AV175," ",""))</f>
        <v>0</v>
      </c>
      <c r="AX176" s="8" t="s">
        <v>3536</v>
      </c>
    </row>
    <row r="177" spans="2:50" ht="15" customHeight="1" x14ac:dyDescent="0.35">
      <c r="B177" s="30">
        <v>43005.486805555556</v>
      </c>
      <c r="C177" t="s">
        <v>2868</v>
      </c>
      <c r="D177" t="s">
        <v>2869</v>
      </c>
      <c r="E177" t="s">
        <v>468</v>
      </c>
      <c r="F177" t="s">
        <v>800</v>
      </c>
      <c r="G177" s="8" t="s">
        <v>2819</v>
      </c>
      <c r="H177" s="8" t="s">
        <v>2820</v>
      </c>
      <c r="I177" s="21" t="s">
        <v>6127</v>
      </c>
      <c r="J177" t="s">
        <v>2821</v>
      </c>
      <c r="K177" t="s">
        <v>2911</v>
      </c>
      <c r="L177" s="22"/>
      <c r="M177" s="107">
        <f xml:space="preserve"> M176+(ckAwdQTable[ILN]&lt;"M")</f>
        <v>105</v>
      </c>
      <c r="N177" t="s">
        <v>2834</v>
      </c>
      <c r="O177" t="s">
        <v>3528</v>
      </c>
      <c r="P177" s="15" t="str">
        <f>HYPERLINK("https://www.ejacket.nsf.gov/ej/showProposal.do?ID="&amp;ckAwdQTable[[#This Row],[prop_id]],"eJ")</f>
        <v>eJ</v>
      </c>
      <c r="Q177" s="8" t="s">
        <v>2871</v>
      </c>
      <c r="R177" t="s">
        <v>3537</v>
      </c>
      <c r="S177" t="s">
        <v>1376</v>
      </c>
      <c r="T177" t="s">
        <v>3480</v>
      </c>
      <c r="U177" s="8" t="s">
        <v>3481</v>
      </c>
      <c r="V177" t="s">
        <v>2972</v>
      </c>
      <c r="W177" s="111" t="str">
        <f>HYPERLINK("mailto:"&amp; ckAwdQTable[[#This Row],[email]]&amp;"&amp;subject=Your NSF Proposal:  "&amp;ckAwdQTable[[#This Row],[prop_id]], ckAwdQTable[[#This Row],[email]])</f>
        <v>matt.huenerfauth@rit.edu</v>
      </c>
      <c r="X177" s="30">
        <v>43282</v>
      </c>
      <c r="Y177">
        <v>36</v>
      </c>
      <c r="Z177" t="s">
        <v>6131</v>
      </c>
      <c r="AA177" s="21" t="s">
        <v>753</v>
      </c>
      <c r="AB177" s="21" t="s">
        <v>4825</v>
      </c>
      <c r="AC177"/>
      <c r="AD177" s="21" t="s">
        <v>753</v>
      </c>
      <c r="AE177" s="21" t="s">
        <v>6128</v>
      </c>
      <c r="AF177" s="13">
        <v>229096</v>
      </c>
      <c r="AG177" s="121">
        <v>0</v>
      </c>
      <c r="AH177" s="1">
        <v>229096</v>
      </c>
      <c r="AI177" s="1"/>
      <c r="AJ177" s="1">
        <v>3000</v>
      </c>
      <c r="AL177" s="1">
        <v>19200</v>
      </c>
      <c r="AM177" s="21">
        <v>4</v>
      </c>
      <c r="AN177" s="21">
        <v>3</v>
      </c>
      <c r="AO177" s="21">
        <v>1</v>
      </c>
      <c r="AP177" s="21"/>
      <c r="AQ177" s="21"/>
      <c r="AR177" s="123" t="s">
        <v>2829</v>
      </c>
      <c r="AS177" s="21" t="s">
        <v>2834</v>
      </c>
      <c r="AT177" s="21" t="str">
        <f>SummarizeQuestMarks(ckAwdQTable[[#This Row],[abst_narr_txt]])</f>
        <v xml:space="preserve"> </v>
      </c>
      <c r="AU177" s="124"/>
      <c r="AV177" t="s">
        <v>3531</v>
      </c>
      <c r="AW177" t="b">
        <f>AND(ckAwdQTable[[#This Row],[ILN]]&gt;"M", SUBSTITUTE(ckAwdQTable[[#This Row],[prop_titl_txt]]," ","")&lt;&gt;SUBSTITUTE(AV176," ",""))</f>
        <v>0</v>
      </c>
      <c r="AX177" s="8" t="s">
        <v>3483</v>
      </c>
    </row>
    <row r="178" spans="2:50" ht="15" customHeight="1" x14ac:dyDescent="0.35">
      <c r="B178" s="30">
        <v>43005.45</v>
      </c>
      <c r="C178" t="s">
        <v>2839</v>
      </c>
      <c r="D178" t="s">
        <v>2840</v>
      </c>
      <c r="E178" t="s">
        <v>462</v>
      </c>
      <c r="F178" t="s">
        <v>761</v>
      </c>
      <c r="G178" s="8" t="s">
        <v>2819</v>
      </c>
      <c r="H178" s="8" t="s">
        <v>2820</v>
      </c>
      <c r="I178" s="21" t="s">
        <v>6127</v>
      </c>
      <c r="J178" t="s">
        <v>2821</v>
      </c>
      <c r="L178" s="22"/>
      <c r="M178" s="107">
        <f xml:space="preserve"> M177+(ckAwdQTable[ILN]&lt;"M")</f>
        <v>106</v>
      </c>
      <c r="N178" t="s">
        <v>2863</v>
      </c>
      <c r="O178" t="s">
        <v>1405</v>
      </c>
      <c r="P178" s="15" t="str">
        <f>HYPERLINK("https://www.ejacket.nsf.gov/ej/showProposal.do?ID="&amp;ckAwdQTable[[#This Row],[prop_id]],"eJ")</f>
        <v>eJ</v>
      </c>
      <c r="Q178" s="8" t="s">
        <v>2841</v>
      </c>
      <c r="R178" t="s">
        <v>1405</v>
      </c>
      <c r="S178" t="s">
        <v>1406</v>
      </c>
      <c r="T178" t="s">
        <v>3538</v>
      </c>
      <c r="U178" s="8" t="s">
        <v>2956</v>
      </c>
      <c r="V178" t="s">
        <v>2862</v>
      </c>
      <c r="W178" s="111" t="str">
        <f>HYPERLINK("mailto:"&amp; ckAwdQTable[[#This Row],[email]]&amp;"&amp;subject=Your NSF Proposal:  "&amp;ckAwdQTable[[#This Row],[prop_id]], ckAwdQTable[[#This Row],[email]])</f>
        <v>dganesan@cs.umass.edu</v>
      </c>
      <c r="X178" s="30">
        <v>43344</v>
      </c>
      <c r="Y178">
        <v>36</v>
      </c>
      <c r="Z178" t="s">
        <v>6131</v>
      </c>
      <c r="AA178" s="21" t="s">
        <v>6193</v>
      </c>
      <c r="AB178" s="21" t="s">
        <v>4825</v>
      </c>
      <c r="AC178"/>
      <c r="AD178" s="21" t="s">
        <v>753</v>
      </c>
      <c r="AE178" s="21" t="s">
        <v>6128</v>
      </c>
      <c r="AF178" s="13">
        <v>1109062</v>
      </c>
      <c r="AG178" s="121">
        <v>0</v>
      </c>
      <c r="AH178" s="1">
        <v>1109062</v>
      </c>
      <c r="AI178" s="1"/>
      <c r="AJ178" s="1">
        <v>11460</v>
      </c>
      <c r="AM178" s="21">
        <v>6</v>
      </c>
      <c r="AN178" s="21">
        <v>9</v>
      </c>
      <c r="AO178" s="21">
        <v>6</v>
      </c>
      <c r="AP178" s="21"/>
      <c r="AQ178" s="21">
        <v>18</v>
      </c>
      <c r="AR178" s="123" t="s">
        <v>2829</v>
      </c>
      <c r="AS178" s="21" t="s">
        <v>2834</v>
      </c>
      <c r="AT178" s="21" t="str">
        <f>SummarizeQuestMarks(ckAwdQTable[[#This Row],[abst_narr_txt]])</f>
        <v xml:space="preserve"> </v>
      </c>
      <c r="AU178" s="124"/>
      <c r="AV178" t="s">
        <v>3539</v>
      </c>
      <c r="AW178" t="b">
        <f>AND(ckAwdQTable[[#This Row],[ILN]]&gt;"M", SUBSTITUTE(ckAwdQTable[[#This Row],[prop_titl_txt]]," ","")&lt;&gt;SUBSTITUTE(AV177," ",""))</f>
        <v>0</v>
      </c>
      <c r="AX178" s="8" t="s">
        <v>3540</v>
      </c>
    </row>
    <row r="179" spans="2:50" ht="15" customHeight="1" x14ac:dyDescent="0.35">
      <c r="B179" s="30">
        <v>43005.452777777777</v>
      </c>
      <c r="C179" t="s">
        <v>2839</v>
      </c>
      <c r="D179" t="s">
        <v>2840</v>
      </c>
      <c r="E179" t="s">
        <v>462</v>
      </c>
      <c r="F179" t="s">
        <v>757</v>
      </c>
      <c r="G179" s="8" t="s">
        <v>2819</v>
      </c>
      <c r="H179" s="8" t="s">
        <v>2820</v>
      </c>
      <c r="I179" s="21" t="s">
        <v>6127</v>
      </c>
      <c r="J179" t="s">
        <v>2821</v>
      </c>
      <c r="L179" s="22"/>
      <c r="M179" s="107">
        <f xml:space="preserve"> M178+(ckAwdQTable[ILN]&lt;"M")</f>
        <v>107</v>
      </c>
      <c r="N179" t="s">
        <v>2824</v>
      </c>
      <c r="O179" t="s">
        <v>3541</v>
      </c>
      <c r="P179" s="15" t="str">
        <f>HYPERLINK("https://www.ejacket.nsf.gov/ej/showProposal.do?ID="&amp;ckAwdQTable[[#This Row],[prop_id]],"eJ")</f>
        <v>eJ</v>
      </c>
      <c r="Q179" s="8" t="s">
        <v>2841</v>
      </c>
      <c r="R179" t="s">
        <v>3541</v>
      </c>
      <c r="S179" t="s">
        <v>1857</v>
      </c>
      <c r="T179" t="s">
        <v>3542</v>
      </c>
      <c r="U179" s="8" t="s">
        <v>3284</v>
      </c>
      <c r="V179" t="s">
        <v>3061</v>
      </c>
      <c r="W179" s="111" t="str">
        <f>HYPERLINK("mailto:"&amp; ckAwdQTable[[#This Row],[email]]&amp;"&amp;subject=Your NSF Proposal:  "&amp;ckAwdQTable[[#This Row],[prop_id]], ckAwdQTable[[#This Row],[email]])</f>
        <v>taesoo@gatech.edu</v>
      </c>
      <c r="X179" s="30">
        <v>43313</v>
      </c>
      <c r="Y179">
        <v>36</v>
      </c>
      <c r="AA179" s="21" t="s">
        <v>753</v>
      </c>
      <c r="AB179" s="21" t="s">
        <v>4825</v>
      </c>
      <c r="AC179"/>
      <c r="AD179" s="21" t="s">
        <v>753</v>
      </c>
      <c r="AF179" s="13">
        <v>520527</v>
      </c>
      <c r="AG179" s="121">
        <v>0</v>
      </c>
      <c r="AH179" s="1">
        <v>520527</v>
      </c>
      <c r="AI179" s="1"/>
      <c r="AJ179" s="1"/>
      <c r="AM179" s="21">
        <v>6</v>
      </c>
      <c r="AN179" s="21">
        <v>3</v>
      </c>
      <c r="AO179" s="21"/>
      <c r="AP179" s="21"/>
      <c r="AQ179" s="21">
        <v>1.5</v>
      </c>
      <c r="AR179" s="123" t="s">
        <v>2829</v>
      </c>
      <c r="AS179" s="21" t="s">
        <v>2834</v>
      </c>
      <c r="AT179" s="21" t="str">
        <f>SummarizeQuestMarks(ckAwdQTable[[#This Row],[abst_narr_txt]])</f>
        <v xml:space="preserve"> </v>
      </c>
      <c r="AU179" s="124"/>
      <c r="AV179" t="s">
        <v>3543</v>
      </c>
      <c r="AW179" t="b">
        <f>AND(ckAwdQTable[[#This Row],[ILN]]&gt;"M", SUBSTITUTE(ckAwdQTable[[#This Row],[prop_titl_txt]]," ","")&lt;&gt;SUBSTITUTE(AV178," ",""))</f>
        <v>0</v>
      </c>
      <c r="AX179" s="8" t="s">
        <v>3544</v>
      </c>
    </row>
    <row r="180" spans="2:50" ht="15" customHeight="1" x14ac:dyDescent="0.35">
      <c r="B180" s="30">
        <v>43005.42083333333</v>
      </c>
      <c r="C180" t="s">
        <v>2839</v>
      </c>
      <c r="D180" t="s">
        <v>2840</v>
      </c>
      <c r="E180" t="s">
        <v>462</v>
      </c>
      <c r="F180" t="s">
        <v>757</v>
      </c>
      <c r="G180" s="8" t="s">
        <v>2819</v>
      </c>
      <c r="H180" s="8" t="s">
        <v>2820</v>
      </c>
      <c r="I180" s="21" t="s">
        <v>6127</v>
      </c>
      <c r="J180" t="s">
        <v>2821</v>
      </c>
      <c r="L180" s="22"/>
      <c r="M180" s="107">
        <f xml:space="preserve"> M179+(ckAwdQTable[ILN]&lt;"M")</f>
        <v>107</v>
      </c>
      <c r="N180" t="s">
        <v>2834</v>
      </c>
      <c r="O180" t="s">
        <v>3541</v>
      </c>
      <c r="P180" s="15" t="str">
        <f>HYPERLINK("https://www.ejacket.nsf.gov/ej/showProposal.do?ID="&amp;ckAwdQTable[[#This Row],[prop_id]],"eJ")</f>
        <v>eJ</v>
      </c>
      <c r="Q180" s="8" t="s">
        <v>2841</v>
      </c>
      <c r="R180" t="s">
        <v>3545</v>
      </c>
      <c r="S180" t="s">
        <v>3546</v>
      </c>
      <c r="T180" t="s">
        <v>3547</v>
      </c>
      <c r="U180" s="8" t="s">
        <v>3384</v>
      </c>
      <c r="V180" t="s">
        <v>2856</v>
      </c>
      <c r="W180" s="111" t="str">
        <f>HYPERLINK("mailto:"&amp; ckAwdQTable[[#This Row],[email]]&amp;"&amp;subject=Your NSF Proposal:  "&amp;ckAwdQTable[[#This Row],[prop_id]], ckAwdQTable[[#This Row],[email]])</f>
        <v>changwoo@vt.edu</v>
      </c>
      <c r="X180" s="30">
        <v>43313</v>
      </c>
      <c r="Y180">
        <v>36</v>
      </c>
      <c r="AA180" s="21" t="s">
        <v>753</v>
      </c>
      <c r="AB180" s="21" t="s">
        <v>4825</v>
      </c>
      <c r="AC180"/>
      <c r="AD180" s="21" t="s">
        <v>753</v>
      </c>
      <c r="AF180" s="13">
        <v>578507</v>
      </c>
      <c r="AG180" s="121">
        <v>0</v>
      </c>
      <c r="AH180" s="1">
        <v>578507</v>
      </c>
      <c r="AI180" s="1"/>
      <c r="AJ180" s="1"/>
      <c r="AM180" s="21">
        <v>6</v>
      </c>
      <c r="AN180" s="21">
        <v>3</v>
      </c>
      <c r="AO180" s="21">
        <v>1.5</v>
      </c>
      <c r="AP180" s="21">
        <v>1.08</v>
      </c>
      <c r="AQ180" s="21"/>
      <c r="AR180" s="123" t="s">
        <v>2829</v>
      </c>
      <c r="AS180" s="21" t="s">
        <v>2834</v>
      </c>
      <c r="AT180" s="21" t="str">
        <f>SummarizeQuestMarks(ckAwdQTable[[#This Row],[abst_narr_txt]])</f>
        <v xml:space="preserve"> </v>
      </c>
      <c r="AU180" s="124"/>
      <c r="AV180" t="s">
        <v>3543</v>
      </c>
      <c r="AW180" t="b">
        <f>AND(ckAwdQTable[[#This Row],[ILN]]&gt;"M", SUBSTITUTE(ckAwdQTable[[#This Row],[prop_titl_txt]]," ","")&lt;&gt;SUBSTITUTE(AV179," ",""))</f>
        <v>0</v>
      </c>
      <c r="AX180" s="8" t="s">
        <v>3548</v>
      </c>
    </row>
    <row r="181" spans="2:50" ht="15" customHeight="1" x14ac:dyDescent="0.35">
      <c r="B181" s="30">
        <v>43005.461111111108</v>
      </c>
      <c r="C181" t="s">
        <v>2868</v>
      </c>
      <c r="D181" t="s">
        <v>2869</v>
      </c>
      <c r="E181" t="s">
        <v>468</v>
      </c>
      <c r="F181" t="s">
        <v>800</v>
      </c>
      <c r="G181" s="8" t="s">
        <v>2819</v>
      </c>
      <c r="H181" s="8" t="s">
        <v>2820</v>
      </c>
      <c r="I181" s="21" t="s">
        <v>6127</v>
      </c>
      <c r="J181" t="s">
        <v>2821</v>
      </c>
      <c r="K181" t="s">
        <v>2911</v>
      </c>
      <c r="L181" s="22"/>
      <c r="M181" s="107">
        <f xml:space="preserve"> M180+(ckAwdQTable[ILN]&lt;"M")</f>
        <v>108</v>
      </c>
      <c r="N181" t="s">
        <v>2824</v>
      </c>
      <c r="O181" t="s">
        <v>1408</v>
      </c>
      <c r="P181" s="15" t="str">
        <f>HYPERLINK("https://www.ejacket.nsf.gov/ej/showProposal.do?ID="&amp;ckAwdQTable[[#This Row],[prop_id]],"eJ")</f>
        <v>eJ</v>
      </c>
      <c r="Q181" s="8" t="s">
        <v>2871</v>
      </c>
      <c r="R181" t="s">
        <v>1408</v>
      </c>
      <c r="S181" t="s">
        <v>1409</v>
      </c>
      <c r="T181" t="s">
        <v>3549</v>
      </c>
      <c r="U181" s="8" t="s">
        <v>3158</v>
      </c>
      <c r="V181" t="s">
        <v>2944</v>
      </c>
      <c r="W181" s="111" t="str">
        <f>HYPERLINK("mailto:"&amp; ckAwdQTable[[#This Row],[email]]&amp;"&amp;subject=Your NSF Proposal:  "&amp;ckAwdQTable[[#This Row],[prop_id]], ckAwdQTable[[#This Row],[email]])</f>
        <v>anderson@cs.colostate.edu</v>
      </c>
      <c r="X181" s="30">
        <v>43282</v>
      </c>
      <c r="Y181">
        <v>36</v>
      </c>
      <c r="Z181" t="s">
        <v>6194</v>
      </c>
      <c r="AA181" s="21" t="s">
        <v>6195</v>
      </c>
      <c r="AB181" s="21" t="s">
        <v>4825</v>
      </c>
      <c r="AC181"/>
      <c r="AD181" s="21" t="s">
        <v>753</v>
      </c>
      <c r="AF181" s="13">
        <v>700201</v>
      </c>
      <c r="AG181" s="121">
        <v>0</v>
      </c>
      <c r="AH181" s="1">
        <v>700201</v>
      </c>
      <c r="AI181" s="1"/>
      <c r="AJ181" s="1"/>
      <c r="AM181" s="21">
        <v>6</v>
      </c>
      <c r="AN181" s="21">
        <v>3</v>
      </c>
      <c r="AO181" s="21">
        <v>6</v>
      </c>
      <c r="AP181" s="21"/>
      <c r="AQ181" s="21"/>
      <c r="AR181" s="123" t="s">
        <v>2829</v>
      </c>
      <c r="AS181" s="21" t="s">
        <v>2834</v>
      </c>
      <c r="AT181" s="21" t="str">
        <f>SummarizeQuestMarks(ckAwdQTable[[#This Row],[abst_narr_txt]])</f>
        <v xml:space="preserve"> </v>
      </c>
      <c r="AU181" s="124"/>
      <c r="AV181" t="s">
        <v>3550</v>
      </c>
      <c r="AW181" t="b">
        <f>AND(ckAwdQTable[[#This Row],[ILN]]&gt;"M", SUBSTITUTE(ckAwdQTable[[#This Row],[prop_titl_txt]]," ","")&lt;&gt;SUBSTITUTE(AV180," ",""))</f>
        <v>0</v>
      </c>
      <c r="AX181" s="8" t="s">
        <v>3551</v>
      </c>
    </row>
    <row r="182" spans="2:50" ht="15" customHeight="1" x14ac:dyDescent="0.35">
      <c r="B182" s="30">
        <v>43005.506944444445</v>
      </c>
      <c r="C182" t="s">
        <v>2868</v>
      </c>
      <c r="D182" t="s">
        <v>2869</v>
      </c>
      <c r="E182" t="s">
        <v>468</v>
      </c>
      <c r="F182" t="s">
        <v>800</v>
      </c>
      <c r="G182" s="8" t="s">
        <v>2819</v>
      </c>
      <c r="H182" s="8" t="s">
        <v>2820</v>
      </c>
      <c r="I182" s="21" t="s">
        <v>6127</v>
      </c>
      <c r="J182" t="s">
        <v>2821</v>
      </c>
      <c r="K182" t="s">
        <v>2911</v>
      </c>
      <c r="L182" s="22"/>
      <c r="M182" s="107">
        <f xml:space="preserve"> M181+(ckAwdQTable[ILN]&lt;"M")</f>
        <v>108</v>
      </c>
      <c r="N182" t="s">
        <v>2834</v>
      </c>
      <c r="O182" t="s">
        <v>1408</v>
      </c>
      <c r="P182" s="15" t="str">
        <f>HYPERLINK("https://www.ejacket.nsf.gov/ej/showProposal.do?ID="&amp;ckAwdQTable[[#This Row],[prop_id]],"eJ")</f>
        <v>eJ</v>
      </c>
      <c r="Q182" s="8" t="s">
        <v>2871</v>
      </c>
      <c r="R182" t="s">
        <v>3552</v>
      </c>
      <c r="S182" t="s">
        <v>3553</v>
      </c>
      <c r="T182" t="s">
        <v>3554</v>
      </c>
      <c r="U182" s="8" t="s">
        <v>3555</v>
      </c>
      <c r="V182" t="s">
        <v>93</v>
      </c>
      <c r="W182" s="111" t="str">
        <f>HYPERLINK("mailto:"&amp; ckAwdQTable[[#This Row],[email]]&amp;"&amp;subject=Your NSF Proposal:  "&amp;ckAwdQTable[[#This Row],[prop_id]], ckAwdQTable[[#This Row],[email]])</f>
        <v>besio@uri.edu</v>
      </c>
      <c r="X182" s="30">
        <v>43282</v>
      </c>
      <c r="Y182">
        <v>36</v>
      </c>
      <c r="Z182" t="s">
        <v>6196</v>
      </c>
      <c r="AA182" s="21" t="s">
        <v>6197</v>
      </c>
      <c r="AB182" s="21" t="s">
        <v>4825</v>
      </c>
      <c r="AC182"/>
      <c r="AD182" s="21" t="s">
        <v>753</v>
      </c>
      <c r="AE182" s="21" t="s">
        <v>6198</v>
      </c>
      <c r="AF182" s="13">
        <v>499535</v>
      </c>
      <c r="AG182" s="121">
        <v>0</v>
      </c>
      <c r="AH182" s="1">
        <v>499535</v>
      </c>
      <c r="AI182" s="1"/>
      <c r="AJ182" s="1">
        <v>4000</v>
      </c>
      <c r="AM182" s="21">
        <v>3</v>
      </c>
      <c r="AN182" s="21">
        <v>3</v>
      </c>
      <c r="AO182" s="21">
        <v>3</v>
      </c>
      <c r="AP182" s="21"/>
      <c r="AQ182" s="21"/>
      <c r="AR182" s="123" t="s">
        <v>2829</v>
      </c>
      <c r="AS182" s="21" t="s">
        <v>2834</v>
      </c>
      <c r="AT182" s="21" t="str">
        <f>SummarizeQuestMarks(ckAwdQTable[[#This Row],[abst_narr_txt]])</f>
        <v xml:space="preserve"> </v>
      </c>
      <c r="AU182" s="124"/>
      <c r="AV182" t="s">
        <v>3550</v>
      </c>
      <c r="AW182" t="b">
        <f>AND(ckAwdQTable[[#This Row],[ILN]]&gt;"M", SUBSTITUTE(ckAwdQTable[[#This Row],[prop_titl_txt]]," ","")&lt;&gt;SUBSTITUTE(AV181," ",""))</f>
        <v>0</v>
      </c>
      <c r="AX182" s="8" t="s">
        <v>3556</v>
      </c>
    </row>
    <row r="183" spans="2:50" ht="15" customHeight="1" x14ac:dyDescent="0.35">
      <c r="B183" s="30">
        <v>43005.461805555555</v>
      </c>
      <c r="C183" t="s">
        <v>2817</v>
      </c>
      <c r="D183" t="s">
        <v>2818</v>
      </c>
      <c r="E183" t="s">
        <v>474</v>
      </c>
      <c r="F183" t="s">
        <v>1201</v>
      </c>
      <c r="G183" s="8" t="s">
        <v>2819</v>
      </c>
      <c r="H183" s="8" t="s">
        <v>2820</v>
      </c>
      <c r="I183" s="21" t="s">
        <v>6127</v>
      </c>
      <c r="J183" t="s">
        <v>2821</v>
      </c>
      <c r="K183" t="s">
        <v>2822</v>
      </c>
      <c r="L183" s="22"/>
      <c r="M183" s="107">
        <f xml:space="preserve"> M182+(ckAwdQTable[ILN]&lt;"M")</f>
        <v>109</v>
      </c>
      <c r="N183" t="s">
        <v>2824</v>
      </c>
      <c r="O183" t="s">
        <v>1411</v>
      </c>
      <c r="P183" s="15" t="str">
        <f>HYPERLINK("https://www.ejacket.nsf.gov/ej/showProposal.do?ID="&amp;ckAwdQTable[[#This Row],[prop_id]],"eJ")</f>
        <v>eJ</v>
      </c>
      <c r="Q183" s="8" t="s">
        <v>2825</v>
      </c>
      <c r="R183" t="s">
        <v>1411</v>
      </c>
      <c r="S183" t="s">
        <v>1412</v>
      </c>
      <c r="T183" t="s">
        <v>3557</v>
      </c>
      <c r="U183" s="8" t="s">
        <v>676</v>
      </c>
      <c r="V183" t="s">
        <v>3162</v>
      </c>
      <c r="W183" s="111" t="str">
        <f>HYPERLINK("mailto:"&amp; ckAwdQTable[[#This Row],[email]]&amp;"&amp;subject=Your NSF Proposal:  "&amp;ckAwdQTable[[#This Row],[prop_id]], ckAwdQTable[[#This Row],[email]])</f>
        <v>b-hajek@illinois.edu</v>
      </c>
      <c r="X183" s="30">
        <v>43327</v>
      </c>
      <c r="Y183">
        <v>48</v>
      </c>
      <c r="AA183" s="21" t="s">
        <v>753</v>
      </c>
      <c r="AB183" s="21" t="s">
        <v>4825</v>
      </c>
      <c r="AC183"/>
      <c r="AD183" s="21" t="s">
        <v>753</v>
      </c>
      <c r="AE183" s="21" t="s">
        <v>6199</v>
      </c>
      <c r="AF183" s="13">
        <v>533290</v>
      </c>
      <c r="AG183" s="121">
        <v>0</v>
      </c>
      <c r="AH183" s="1">
        <v>533290</v>
      </c>
      <c r="AI183" s="1"/>
      <c r="AJ183" s="1">
        <v>8000</v>
      </c>
      <c r="AM183" s="21">
        <v>8</v>
      </c>
      <c r="AN183" s="21">
        <v>4</v>
      </c>
      <c r="AO183" s="21">
        <v>1</v>
      </c>
      <c r="AP183" s="21"/>
      <c r="AQ183" s="21"/>
      <c r="AR183" s="123" t="s">
        <v>2829</v>
      </c>
      <c r="AS183" s="21" t="s">
        <v>2834</v>
      </c>
      <c r="AT183" s="21" t="str">
        <f>SummarizeQuestMarks(ckAwdQTable[[#This Row],[abst_narr_txt]])</f>
        <v xml:space="preserve"> </v>
      </c>
      <c r="AU183" s="124"/>
      <c r="AV183" t="s">
        <v>3558</v>
      </c>
      <c r="AW183" t="b">
        <f>AND(ckAwdQTable[[#This Row],[ILN]]&gt;"M", SUBSTITUTE(ckAwdQTable[[#This Row],[prop_titl_txt]]," ","")&lt;&gt;SUBSTITUTE(AV182," ",""))</f>
        <v>0</v>
      </c>
      <c r="AX183" s="8" t="s">
        <v>3559</v>
      </c>
    </row>
    <row r="184" spans="2:50" ht="15" customHeight="1" x14ac:dyDescent="0.35">
      <c r="B184" s="30">
        <v>43004.630555555559</v>
      </c>
      <c r="C184" t="s">
        <v>2817</v>
      </c>
      <c r="D184" t="s">
        <v>2818</v>
      </c>
      <c r="E184" t="s">
        <v>474</v>
      </c>
      <c r="F184" t="s">
        <v>1201</v>
      </c>
      <c r="G184" s="8" t="s">
        <v>2819</v>
      </c>
      <c r="H184" s="8" t="s">
        <v>2820</v>
      </c>
      <c r="I184" s="21" t="s">
        <v>6127</v>
      </c>
      <c r="J184" t="s">
        <v>2821</v>
      </c>
      <c r="K184" t="s">
        <v>2822</v>
      </c>
      <c r="L184" s="22"/>
      <c r="M184" s="107">
        <f xml:space="preserve"> M183+(ckAwdQTable[ILN]&lt;"M")</f>
        <v>109</v>
      </c>
      <c r="N184" t="s">
        <v>2834</v>
      </c>
      <c r="O184" t="s">
        <v>1411</v>
      </c>
      <c r="P184" s="15" t="str">
        <f>HYPERLINK("https://www.ejacket.nsf.gov/ej/showProposal.do?ID="&amp;ckAwdQTable[[#This Row],[prop_id]],"eJ")</f>
        <v>eJ</v>
      </c>
      <c r="Q184" s="8" t="s">
        <v>2825</v>
      </c>
      <c r="R184" t="s">
        <v>3560</v>
      </c>
      <c r="S184" t="s">
        <v>1392</v>
      </c>
      <c r="T184" t="s">
        <v>3561</v>
      </c>
      <c r="U184" s="8" t="s">
        <v>3033</v>
      </c>
      <c r="V184" t="s">
        <v>3031</v>
      </c>
      <c r="W184" s="111" t="str">
        <f>HYPERLINK("mailto:"&amp; ckAwdQTable[[#This Row],[email]]&amp;"&amp;subject=Your NSF Proposal:  "&amp;ckAwdQTable[[#This Row],[prop_id]], ckAwdQTable[[#This Row],[email]])</f>
        <v>yihong.wu@yale.edu</v>
      </c>
      <c r="X184" s="30">
        <v>43327</v>
      </c>
      <c r="Y184">
        <v>48</v>
      </c>
      <c r="AA184" s="21" t="s">
        <v>753</v>
      </c>
      <c r="AB184" s="21" t="s">
        <v>4825</v>
      </c>
      <c r="AC184"/>
      <c r="AD184" s="21" t="s">
        <v>753</v>
      </c>
      <c r="AE184" s="21" t="s">
        <v>6137</v>
      </c>
      <c r="AF184" s="13">
        <v>218643</v>
      </c>
      <c r="AG184" s="121">
        <v>0</v>
      </c>
      <c r="AH184" s="1">
        <v>218643</v>
      </c>
      <c r="AI184" s="1"/>
      <c r="AJ184" s="1">
        <v>31842</v>
      </c>
      <c r="AM184" s="21"/>
      <c r="AN184" s="21">
        <v>4</v>
      </c>
      <c r="AO184" s="21">
        <v>4</v>
      </c>
      <c r="AP184" s="21"/>
      <c r="AQ184" s="21"/>
      <c r="AR184" s="123" t="s">
        <v>2829</v>
      </c>
      <c r="AS184" s="21" t="s">
        <v>2834</v>
      </c>
      <c r="AT184" s="21" t="str">
        <f>SummarizeQuestMarks(ckAwdQTable[[#This Row],[abst_narr_txt]])</f>
        <v xml:space="preserve"> </v>
      </c>
      <c r="AU184" s="124"/>
      <c r="AV184" t="s">
        <v>3562</v>
      </c>
      <c r="AW184" t="b">
        <f>AND(ckAwdQTable[[#This Row],[ILN]]&gt;"M", SUBSTITUTE(ckAwdQTable[[#This Row],[prop_titl_txt]]," ","")&lt;&gt;SUBSTITUTE(AV183," ",""))</f>
        <v>0</v>
      </c>
      <c r="AX184" s="8" t="s">
        <v>3563</v>
      </c>
    </row>
    <row r="185" spans="2:50" ht="15" customHeight="1" x14ac:dyDescent="0.35">
      <c r="B185" s="30">
        <v>43005.661111111112</v>
      </c>
      <c r="C185" t="s">
        <v>2817</v>
      </c>
      <c r="D185" t="s">
        <v>2818</v>
      </c>
      <c r="E185" t="s">
        <v>474</v>
      </c>
      <c r="F185" t="s">
        <v>1201</v>
      </c>
      <c r="G185" s="8" t="s">
        <v>2819</v>
      </c>
      <c r="H185" s="8" t="s">
        <v>2820</v>
      </c>
      <c r="I185" s="21" t="s">
        <v>6127</v>
      </c>
      <c r="J185" t="s">
        <v>2821</v>
      </c>
      <c r="K185" t="s">
        <v>2822</v>
      </c>
      <c r="L185" s="22"/>
      <c r="M185" s="107">
        <f xml:space="preserve"> M184+(ckAwdQTable[ILN]&lt;"M")</f>
        <v>109</v>
      </c>
      <c r="N185" t="s">
        <v>2834</v>
      </c>
      <c r="O185" t="s">
        <v>1411</v>
      </c>
      <c r="P185" s="15" t="str">
        <f>HYPERLINK("https://www.ejacket.nsf.gov/ej/showProposal.do?ID="&amp;ckAwdQTable[[#This Row],[prop_id]],"eJ")</f>
        <v>eJ</v>
      </c>
      <c r="Q185" s="8" t="s">
        <v>2825</v>
      </c>
      <c r="R185" t="s">
        <v>3564</v>
      </c>
      <c r="S185" t="s">
        <v>789</v>
      </c>
      <c r="T185" t="s">
        <v>3565</v>
      </c>
      <c r="U185" s="8" t="s">
        <v>612</v>
      </c>
      <c r="V185" t="s">
        <v>3037</v>
      </c>
      <c r="W185" s="111" t="str">
        <f>HYPERLINK("mailto:"&amp; ckAwdQTable[[#This Row],[email]]&amp;"&amp;subject=Your NSF Proposal:  "&amp;ckAwdQTable[[#This Row],[prop_id]], ckAwdQTable[[#This Row],[email]])</f>
        <v>xu972@purdue.edu</v>
      </c>
      <c r="X185" s="30">
        <v>43327</v>
      </c>
      <c r="Y185">
        <v>48</v>
      </c>
      <c r="AA185" s="21" t="s">
        <v>753</v>
      </c>
      <c r="AB185" s="21" t="s">
        <v>4825</v>
      </c>
      <c r="AC185"/>
      <c r="AD185" s="21" t="s">
        <v>753</v>
      </c>
      <c r="AE185" s="21" t="s">
        <v>6128</v>
      </c>
      <c r="AF185" s="13">
        <v>448008</v>
      </c>
      <c r="AG185" s="121">
        <v>0</v>
      </c>
      <c r="AH185" s="1">
        <v>448008</v>
      </c>
      <c r="AI185" s="1"/>
      <c r="AJ185" s="1">
        <v>24000</v>
      </c>
      <c r="AM185" s="21">
        <v>4</v>
      </c>
      <c r="AN185" s="21">
        <v>4</v>
      </c>
      <c r="AO185" s="21">
        <v>4</v>
      </c>
      <c r="AP185" s="21"/>
      <c r="AQ185" s="21"/>
      <c r="AR185" s="123" t="s">
        <v>2829</v>
      </c>
      <c r="AS185" s="21" t="s">
        <v>2834</v>
      </c>
      <c r="AT185" s="21" t="str">
        <f>SummarizeQuestMarks(ckAwdQTable[[#This Row],[abst_narr_txt]])</f>
        <v xml:space="preserve"> </v>
      </c>
      <c r="AU185" s="124"/>
      <c r="AV185" t="s">
        <v>3558</v>
      </c>
      <c r="AW185" t="b">
        <f>AND(ckAwdQTable[[#This Row],[ILN]]&gt;"M", SUBSTITUTE(ckAwdQTable[[#This Row],[prop_titl_txt]]," ","")&lt;&gt;SUBSTITUTE(AV184," ",""))</f>
        <v>0</v>
      </c>
      <c r="AX185" s="8" t="s">
        <v>3566</v>
      </c>
    </row>
    <row r="186" spans="2:50" ht="15" customHeight="1" x14ac:dyDescent="0.35">
      <c r="B186" s="30">
        <v>43005.461805555555</v>
      </c>
      <c r="C186" t="s">
        <v>2839</v>
      </c>
      <c r="D186" t="s">
        <v>2840</v>
      </c>
      <c r="E186" t="s">
        <v>462</v>
      </c>
      <c r="F186" t="s">
        <v>1032</v>
      </c>
      <c r="G186" s="8" t="s">
        <v>2819</v>
      </c>
      <c r="H186" s="8" t="s">
        <v>2820</v>
      </c>
      <c r="I186" s="21" t="s">
        <v>6127</v>
      </c>
      <c r="J186" t="s">
        <v>2821</v>
      </c>
      <c r="L186" s="22"/>
      <c r="M186" s="107">
        <f xml:space="preserve"> M185+(ckAwdQTable[ILN]&lt;"M")</f>
        <v>110</v>
      </c>
      <c r="N186" t="s">
        <v>2824</v>
      </c>
      <c r="O186" t="s">
        <v>1415</v>
      </c>
      <c r="P186" s="15" t="str">
        <f>HYPERLINK("https://www.ejacket.nsf.gov/ej/showProposal.do?ID="&amp;ckAwdQTable[[#This Row],[prop_id]],"eJ")</f>
        <v>eJ</v>
      </c>
      <c r="Q186" s="8" t="s">
        <v>2841</v>
      </c>
      <c r="R186" t="s">
        <v>1415</v>
      </c>
      <c r="S186" t="s">
        <v>1416</v>
      </c>
      <c r="T186" t="s">
        <v>3567</v>
      </c>
      <c r="U186" s="8" t="s">
        <v>542</v>
      </c>
      <c r="V186" t="s">
        <v>2833</v>
      </c>
      <c r="W186" s="111" t="str">
        <f>HYPERLINK("mailto:"&amp; ckAwdQTable[[#This Row],[email]]&amp;"&amp;subject=Your NSF Proposal:  "&amp;ckAwdQTable[[#This Row],[prop_id]], ckAwdQTable[[#This Row],[email]])</f>
        <v>noh@cmu.edu</v>
      </c>
      <c r="X186" s="30">
        <v>43344</v>
      </c>
      <c r="Y186">
        <v>48</v>
      </c>
      <c r="Z186" t="s">
        <v>6200</v>
      </c>
      <c r="AA186" s="21" t="s">
        <v>753</v>
      </c>
      <c r="AB186" s="21" t="s">
        <v>4825</v>
      </c>
      <c r="AC186"/>
      <c r="AD186" s="21" t="s">
        <v>753</v>
      </c>
      <c r="AF186" s="13">
        <v>863352</v>
      </c>
      <c r="AG186" s="121">
        <v>0</v>
      </c>
      <c r="AH186" s="1">
        <v>863352</v>
      </c>
      <c r="AI186" s="1"/>
      <c r="AJ186" s="1"/>
      <c r="AL186" s="1">
        <v>16000</v>
      </c>
      <c r="AM186" s="21">
        <v>8</v>
      </c>
      <c r="AN186" s="21">
        <v>8</v>
      </c>
      <c r="AO186" s="21">
        <v>1</v>
      </c>
      <c r="AP186" s="21"/>
      <c r="AQ186" s="21">
        <v>1</v>
      </c>
      <c r="AR186" s="123" t="s">
        <v>2829</v>
      </c>
      <c r="AS186" s="21" t="s">
        <v>2834</v>
      </c>
      <c r="AT186" s="21" t="str">
        <f>SummarizeQuestMarks(ckAwdQTable[[#This Row],[abst_narr_txt]])</f>
        <v xml:space="preserve"> </v>
      </c>
      <c r="AU186" s="124"/>
      <c r="AV186" t="s">
        <v>3568</v>
      </c>
      <c r="AW186" t="b">
        <f>AND(ckAwdQTable[[#This Row],[ILN]]&gt;"M", SUBSTITUTE(ckAwdQTable[[#This Row],[prop_titl_txt]]," ","")&lt;&gt;SUBSTITUTE(AV185," ",""))</f>
        <v>0</v>
      </c>
      <c r="AX186" s="8" t="s">
        <v>3569</v>
      </c>
    </row>
    <row r="187" spans="2:50" ht="15" customHeight="1" x14ac:dyDescent="0.35">
      <c r="B187" s="30">
        <v>43005.579861111109</v>
      </c>
      <c r="C187" t="s">
        <v>2839</v>
      </c>
      <c r="D187" t="s">
        <v>2840</v>
      </c>
      <c r="E187" t="s">
        <v>462</v>
      </c>
      <c r="F187" t="s">
        <v>1032</v>
      </c>
      <c r="G187" s="8" t="s">
        <v>2819</v>
      </c>
      <c r="H187" s="8" t="s">
        <v>2820</v>
      </c>
      <c r="I187" s="21" t="s">
        <v>6127</v>
      </c>
      <c r="J187" t="s">
        <v>2821</v>
      </c>
      <c r="L187" s="22"/>
      <c r="M187" s="107">
        <f xml:space="preserve"> M186+(ckAwdQTable[ILN]&lt;"M")</f>
        <v>110</v>
      </c>
      <c r="N187" t="s">
        <v>2834</v>
      </c>
      <c r="O187" t="s">
        <v>1415</v>
      </c>
      <c r="P187" s="15" t="str">
        <f>HYPERLINK("https://www.ejacket.nsf.gov/ej/showProposal.do?ID="&amp;ckAwdQTable[[#This Row],[prop_id]],"eJ")</f>
        <v>eJ</v>
      </c>
      <c r="Q187" s="8" t="s">
        <v>2841</v>
      </c>
      <c r="R187" t="s">
        <v>3570</v>
      </c>
      <c r="S187" t="s">
        <v>3346</v>
      </c>
      <c r="T187" t="s">
        <v>3571</v>
      </c>
      <c r="U187" s="8" t="s">
        <v>586</v>
      </c>
      <c r="V187" t="s">
        <v>2862</v>
      </c>
      <c r="W187" s="111" t="str">
        <f>HYPERLINK("mailto:"&amp; ckAwdQTable[[#This Row],[email]]&amp;"&amp;subject=Your NSF Proposal:  "&amp;ckAwdQTable[[#This Row],[prop_id]], ckAwdQTable[[#This Row],[email]])</f>
        <v>lizhong@mit.edu</v>
      </c>
      <c r="X187" s="30">
        <v>43344</v>
      </c>
      <c r="Y187">
        <v>48</v>
      </c>
      <c r="Z187" t="s">
        <v>6131</v>
      </c>
      <c r="AA187" s="21" t="s">
        <v>6201</v>
      </c>
      <c r="AB187" s="21" t="s">
        <v>4825</v>
      </c>
      <c r="AC187"/>
      <c r="AD187" s="21" t="s">
        <v>753</v>
      </c>
      <c r="AF187" s="13">
        <v>350000</v>
      </c>
      <c r="AG187" s="121">
        <v>0</v>
      </c>
      <c r="AH187" s="1">
        <v>350000</v>
      </c>
      <c r="AI187" s="1"/>
      <c r="AJ187" s="1"/>
      <c r="AM187" s="21">
        <v>4</v>
      </c>
      <c r="AN187" s="21">
        <v>4</v>
      </c>
      <c r="AO187" s="21">
        <v>0.8</v>
      </c>
      <c r="AP187" s="21"/>
      <c r="AQ187" s="21"/>
      <c r="AR187" s="123" t="s">
        <v>2829</v>
      </c>
      <c r="AS187" s="21" t="s">
        <v>2834</v>
      </c>
      <c r="AT187" s="21" t="str">
        <f>SummarizeQuestMarks(ckAwdQTable[[#This Row],[abst_narr_txt]])</f>
        <v xml:space="preserve"> </v>
      </c>
      <c r="AU187" s="124"/>
      <c r="AV187" t="s">
        <v>3568</v>
      </c>
      <c r="AW187" t="b">
        <f>AND(ckAwdQTable[[#This Row],[ILN]]&gt;"M", SUBSTITUTE(ckAwdQTable[[#This Row],[prop_titl_txt]]," ","")&lt;&gt;SUBSTITUTE(AV186," ",""))</f>
        <v>0</v>
      </c>
      <c r="AX187" s="8" t="s">
        <v>3572</v>
      </c>
    </row>
    <row r="188" spans="2:50" ht="15" customHeight="1" x14ac:dyDescent="0.35">
      <c r="B188" s="30">
        <v>43005.462500000001</v>
      </c>
      <c r="C188" t="s">
        <v>2817</v>
      </c>
      <c r="D188" t="s">
        <v>2818</v>
      </c>
      <c r="E188" t="s">
        <v>476</v>
      </c>
      <c r="F188" t="s">
        <v>1069</v>
      </c>
      <c r="G188" s="8" t="s">
        <v>2819</v>
      </c>
      <c r="H188" s="8" t="s">
        <v>2820</v>
      </c>
      <c r="I188" s="21" t="s">
        <v>6127</v>
      </c>
      <c r="J188" t="s">
        <v>2821</v>
      </c>
      <c r="K188" t="s">
        <v>2822</v>
      </c>
      <c r="L188" s="22"/>
      <c r="M188" s="107">
        <f xml:space="preserve"> M187+(ckAwdQTable[ILN]&lt;"M")</f>
        <v>111</v>
      </c>
      <c r="N188" t="s">
        <v>2824</v>
      </c>
      <c r="O188" t="s">
        <v>1418</v>
      </c>
      <c r="P188" s="15" t="str">
        <f>HYPERLINK("https://www.ejacket.nsf.gov/ej/showProposal.do?ID="&amp;ckAwdQTable[[#This Row],[prop_id]],"eJ")</f>
        <v>eJ</v>
      </c>
      <c r="Q188" s="8" t="s">
        <v>2825</v>
      </c>
      <c r="R188" t="s">
        <v>1418</v>
      </c>
      <c r="S188" t="s">
        <v>1419</v>
      </c>
      <c r="T188" t="s">
        <v>3573</v>
      </c>
      <c r="U188" s="8" t="s">
        <v>676</v>
      </c>
      <c r="V188" t="s">
        <v>3162</v>
      </c>
      <c r="W188" s="111" t="str">
        <f>HYPERLINK("mailto:"&amp; ckAwdQTable[[#This Row],[email]]&amp;"&amp;subject=Your NSF Proposal:  "&amp;ckAwdQTable[[#This Row],[prop_id]], ckAwdQTable[[#This Row],[email]])</f>
        <v>snir@illinois.edu</v>
      </c>
      <c r="X188" s="30">
        <v>43252</v>
      </c>
      <c r="Y188">
        <v>36</v>
      </c>
      <c r="AA188" s="21" t="s">
        <v>753</v>
      </c>
      <c r="AB188" s="21" t="s">
        <v>4825</v>
      </c>
      <c r="AC188"/>
      <c r="AD188" s="21" t="s">
        <v>753</v>
      </c>
      <c r="AE188" s="21" t="s">
        <v>6172</v>
      </c>
      <c r="AF188" s="13">
        <v>600000</v>
      </c>
      <c r="AG188" s="121">
        <v>0</v>
      </c>
      <c r="AH188" s="1">
        <v>600000</v>
      </c>
      <c r="AI188" s="1"/>
      <c r="AJ188" s="1">
        <v>22500</v>
      </c>
      <c r="AM188" s="21">
        <v>6</v>
      </c>
      <c r="AN188" s="21">
        <v>3</v>
      </c>
      <c r="AO188" s="21">
        <v>1.5</v>
      </c>
      <c r="AP188" s="21"/>
      <c r="AQ188" s="21"/>
      <c r="AR188" s="123" t="s">
        <v>2829</v>
      </c>
      <c r="AS188" s="21" t="s">
        <v>2834</v>
      </c>
      <c r="AT188" s="21" t="str">
        <f>SummarizeQuestMarks(ckAwdQTable[[#This Row],[abst_narr_txt]])</f>
        <v xml:space="preserve"> </v>
      </c>
      <c r="AU188" s="124"/>
      <c r="AV188" t="s">
        <v>3574</v>
      </c>
      <c r="AW188" t="b">
        <f>AND(ckAwdQTable[[#This Row],[ILN]]&gt;"M", SUBSTITUTE(ckAwdQTable[[#This Row],[prop_titl_txt]]," ","")&lt;&gt;SUBSTITUTE(AV187," ",""))</f>
        <v>0</v>
      </c>
      <c r="AX188" s="8" t="s">
        <v>3575</v>
      </c>
    </row>
    <row r="189" spans="2:50" ht="15" customHeight="1" x14ac:dyDescent="0.35">
      <c r="B189" s="30">
        <v>43005.469444444447</v>
      </c>
      <c r="C189" t="s">
        <v>2817</v>
      </c>
      <c r="D189" t="s">
        <v>2818</v>
      </c>
      <c r="E189" t="s">
        <v>476</v>
      </c>
      <c r="F189" t="s">
        <v>1069</v>
      </c>
      <c r="G189" s="8" t="s">
        <v>2819</v>
      </c>
      <c r="H189" s="8" t="s">
        <v>2820</v>
      </c>
      <c r="I189" s="21" t="s">
        <v>6127</v>
      </c>
      <c r="J189" t="s">
        <v>2821</v>
      </c>
      <c r="K189" t="s">
        <v>2822</v>
      </c>
      <c r="L189" s="22"/>
      <c r="M189" s="107">
        <f xml:space="preserve"> M188+(ckAwdQTable[ILN]&lt;"M")</f>
        <v>111</v>
      </c>
      <c r="N189" t="s">
        <v>2834</v>
      </c>
      <c r="O189" t="s">
        <v>1418</v>
      </c>
      <c r="P189" s="15" t="str">
        <f>HYPERLINK("https://www.ejacket.nsf.gov/ej/showProposal.do?ID="&amp;ckAwdQTable[[#This Row],[prop_id]],"eJ")</f>
        <v>eJ</v>
      </c>
      <c r="Q189" s="8" t="s">
        <v>2825</v>
      </c>
      <c r="R189" t="s">
        <v>3576</v>
      </c>
      <c r="S189" t="s">
        <v>925</v>
      </c>
      <c r="T189" t="s">
        <v>3577</v>
      </c>
      <c r="U189" s="8" t="s">
        <v>3170</v>
      </c>
      <c r="V189" t="s">
        <v>3167</v>
      </c>
      <c r="W189" s="111" t="str">
        <f>HYPERLINK("mailto:"&amp; ckAwdQTable[[#This Row],[email]]&amp;"&amp;subject=Your NSF Proposal:  "&amp;ckAwdQTable[[#This Row],[prop_id]], ckAwdQTable[[#This Row],[email]])</f>
        <v>yuw@cs.fsu.edu</v>
      </c>
      <c r="X189" s="30">
        <v>43252</v>
      </c>
      <c r="Y189">
        <v>36</v>
      </c>
      <c r="AA189" s="21" t="s">
        <v>753</v>
      </c>
      <c r="AB189" s="21" t="s">
        <v>4825</v>
      </c>
      <c r="AC189"/>
      <c r="AD189" s="21" t="s">
        <v>753</v>
      </c>
      <c r="AE189" s="21" t="s">
        <v>6202</v>
      </c>
      <c r="AF189" s="13">
        <v>599787</v>
      </c>
      <c r="AG189" s="121">
        <v>0</v>
      </c>
      <c r="AH189" s="1">
        <v>599787</v>
      </c>
      <c r="AI189" s="1"/>
      <c r="AJ189" s="1">
        <v>6300</v>
      </c>
      <c r="AM189" s="21">
        <v>9</v>
      </c>
      <c r="AN189" s="21">
        <v>3</v>
      </c>
      <c r="AO189" s="21">
        <v>3</v>
      </c>
      <c r="AP189" s="21"/>
      <c r="AQ189" s="21"/>
      <c r="AR189" s="123" t="s">
        <v>2829</v>
      </c>
      <c r="AS189" s="21" t="s">
        <v>2834</v>
      </c>
      <c r="AT189" s="21" t="str">
        <f>SummarizeQuestMarks(ckAwdQTable[[#This Row],[abst_narr_txt]])</f>
        <v xml:space="preserve"> </v>
      </c>
      <c r="AU189" s="124"/>
      <c r="AV189" t="s">
        <v>3574</v>
      </c>
      <c r="AW189" t="b">
        <f>AND(ckAwdQTable[[#This Row],[ILN]]&gt;"M", SUBSTITUTE(ckAwdQTable[[#This Row],[prop_titl_txt]]," ","")&lt;&gt;SUBSTITUTE(AV188," ",""))</f>
        <v>0</v>
      </c>
      <c r="AX189" s="8" t="s">
        <v>3578</v>
      </c>
    </row>
    <row r="190" spans="2:50" ht="15" customHeight="1" x14ac:dyDescent="0.35">
      <c r="B190" s="30">
        <v>43005.462500000001</v>
      </c>
      <c r="C190" t="s">
        <v>2817</v>
      </c>
      <c r="D190" t="s">
        <v>2818</v>
      </c>
      <c r="E190" t="s">
        <v>476</v>
      </c>
      <c r="F190" t="s">
        <v>912</v>
      </c>
      <c r="G190" s="8" t="s">
        <v>2819</v>
      </c>
      <c r="H190" s="8" t="s">
        <v>2820</v>
      </c>
      <c r="I190" s="21" t="s">
        <v>6127</v>
      </c>
      <c r="J190" t="s">
        <v>2821</v>
      </c>
      <c r="K190" t="s">
        <v>2822</v>
      </c>
      <c r="L190" s="22"/>
      <c r="M190" s="107">
        <f xml:space="preserve"> M189+(ckAwdQTable[ILN]&lt;"M")</f>
        <v>112</v>
      </c>
      <c r="N190" t="s">
        <v>2824</v>
      </c>
      <c r="O190" t="s">
        <v>1426</v>
      </c>
      <c r="P190" s="15" t="str">
        <f>HYPERLINK("https://www.ejacket.nsf.gov/ej/showProposal.do?ID="&amp;ckAwdQTable[[#This Row],[prop_id]],"eJ")</f>
        <v>eJ</v>
      </c>
      <c r="Q190" s="8" t="s">
        <v>2825</v>
      </c>
      <c r="R190" t="s">
        <v>1426</v>
      </c>
      <c r="S190" t="s">
        <v>803</v>
      </c>
      <c r="T190" t="s">
        <v>3579</v>
      </c>
      <c r="U190" s="8" t="s">
        <v>565</v>
      </c>
      <c r="V190" t="s">
        <v>1276</v>
      </c>
      <c r="W190" s="111" t="str">
        <f>HYPERLINK("mailto:"&amp; ckAwdQTable[[#This Row],[email]]&amp;"&amp;subject=Your NSF Proposal:  "&amp;ckAwdQTable[[#This Row],[prop_id]], ckAwdQTable[[#This Row],[email]])</f>
        <v>hai.li@duke.edu</v>
      </c>
      <c r="X190" s="30">
        <v>43282</v>
      </c>
      <c r="Y190">
        <v>36</v>
      </c>
      <c r="AA190" s="21" t="s">
        <v>753</v>
      </c>
      <c r="AB190" s="21" t="s">
        <v>4825</v>
      </c>
      <c r="AC190"/>
      <c r="AD190" s="21" t="s">
        <v>753</v>
      </c>
      <c r="AE190" s="21" t="s">
        <v>6128</v>
      </c>
      <c r="AF190" s="13">
        <v>600000</v>
      </c>
      <c r="AG190" s="121">
        <v>0</v>
      </c>
      <c r="AH190" s="1">
        <v>600000</v>
      </c>
      <c r="AI190" s="1"/>
      <c r="AJ190" s="1">
        <v>9000</v>
      </c>
      <c r="AM190" s="21">
        <v>6</v>
      </c>
      <c r="AN190" s="21">
        <v>6</v>
      </c>
      <c r="AO190" s="21">
        <v>3.75</v>
      </c>
      <c r="AP190" s="21"/>
      <c r="AQ190" s="21"/>
      <c r="AR190" s="123" t="s">
        <v>2829</v>
      </c>
      <c r="AS190" s="21" t="s">
        <v>2834</v>
      </c>
      <c r="AT190" s="21" t="str">
        <f>SummarizeQuestMarks(ckAwdQTable[[#This Row],[abst_narr_txt]])</f>
        <v xml:space="preserve"> </v>
      </c>
      <c r="AU190" s="124"/>
      <c r="AV190" t="s">
        <v>3581</v>
      </c>
      <c r="AW190" t="b">
        <f>AND(ckAwdQTable[[#This Row],[ILN]]&gt;"M", SUBSTITUTE(ckAwdQTable[[#This Row],[prop_titl_txt]]," ","")&lt;&gt;SUBSTITUTE(AV189," ",""))</f>
        <v>0</v>
      </c>
      <c r="AX190" s="8" t="s">
        <v>3582</v>
      </c>
    </row>
    <row r="191" spans="2:50" ht="15" customHeight="1" x14ac:dyDescent="0.35">
      <c r="B191" s="30">
        <v>43005.476388888892</v>
      </c>
      <c r="C191" t="s">
        <v>2817</v>
      </c>
      <c r="D191" t="s">
        <v>2818</v>
      </c>
      <c r="E191" t="s">
        <v>476</v>
      </c>
      <c r="F191" t="s">
        <v>912</v>
      </c>
      <c r="G191" s="8" t="s">
        <v>2819</v>
      </c>
      <c r="H191" s="8" t="s">
        <v>2820</v>
      </c>
      <c r="I191" s="21" t="s">
        <v>6127</v>
      </c>
      <c r="J191" t="s">
        <v>2821</v>
      </c>
      <c r="K191" t="s">
        <v>2822</v>
      </c>
      <c r="L191" s="22"/>
      <c r="M191" s="107">
        <f xml:space="preserve"> M190+(ckAwdQTable[ILN]&lt;"M")</f>
        <v>112</v>
      </c>
      <c r="N191" t="s">
        <v>2834</v>
      </c>
      <c r="O191" t="s">
        <v>1426</v>
      </c>
      <c r="P191" s="15" t="str">
        <f>HYPERLINK("https://www.ejacket.nsf.gov/ej/showProposal.do?ID="&amp;ckAwdQTable[[#This Row],[prop_id]],"eJ")</f>
        <v>eJ</v>
      </c>
      <c r="Q191" s="8" t="s">
        <v>2825</v>
      </c>
      <c r="R191" t="s">
        <v>3583</v>
      </c>
      <c r="S191" t="s">
        <v>3584</v>
      </c>
      <c r="T191" t="s">
        <v>3585</v>
      </c>
      <c r="U191" s="8" t="s">
        <v>3586</v>
      </c>
      <c r="V191" t="s">
        <v>2845</v>
      </c>
      <c r="W191" s="111" t="str">
        <f>HYPERLINK("mailto:"&amp; ckAwdQTable[[#This Row],[email]]&amp;"&amp;subject=Your NSF Proposal:  "&amp;ckAwdQTable[[#This Row],[prop_id]], ckAwdQTable[[#This Row],[email]])</f>
        <v>jana@eecs.wsu.edu</v>
      </c>
      <c r="X191" s="30">
        <v>43282</v>
      </c>
      <c r="Y191">
        <v>36</v>
      </c>
      <c r="AA191" s="21" t="s">
        <v>753</v>
      </c>
      <c r="AB191" s="21" t="s">
        <v>4825</v>
      </c>
      <c r="AC191"/>
      <c r="AD191" s="21" t="s">
        <v>753</v>
      </c>
      <c r="AE191" s="21" t="s">
        <v>6168</v>
      </c>
      <c r="AF191" s="13">
        <v>599995</v>
      </c>
      <c r="AG191" s="121">
        <v>0</v>
      </c>
      <c r="AH191" s="1">
        <v>599995</v>
      </c>
      <c r="AI191" s="1"/>
      <c r="AJ191" s="1">
        <v>12810</v>
      </c>
      <c r="AM191" s="21">
        <v>6</v>
      </c>
      <c r="AN191" s="21">
        <v>6</v>
      </c>
      <c r="AO191" s="21">
        <v>6</v>
      </c>
      <c r="AP191" s="21"/>
      <c r="AQ191" s="21"/>
      <c r="AR191" s="123" t="s">
        <v>2829</v>
      </c>
      <c r="AS191" s="21" t="s">
        <v>2834</v>
      </c>
      <c r="AT191" s="21" t="str">
        <f>SummarizeQuestMarks(ckAwdQTable[[#This Row],[abst_narr_txt]])</f>
        <v xml:space="preserve"> </v>
      </c>
      <c r="AU191" s="124"/>
      <c r="AV191" t="s">
        <v>3587</v>
      </c>
      <c r="AW191" t="b">
        <f>AND(ckAwdQTable[[#This Row],[ILN]]&gt;"M", SUBSTITUTE(ckAwdQTable[[#This Row],[prop_titl_txt]]," ","")&lt;&gt;SUBSTITUTE(AV190," ",""))</f>
        <v>0</v>
      </c>
      <c r="AX191" s="8" t="s">
        <v>3588</v>
      </c>
    </row>
    <row r="192" spans="2:50" ht="15" customHeight="1" x14ac:dyDescent="0.35">
      <c r="B192" s="30">
        <v>43005.464583333334</v>
      </c>
      <c r="C192" t="s">
        <v>2868</v>
      </c>
      <c r="D192" t="s">
        <v>2869</v>
      </c>
      <c r="E192" t="s">
        <v>468</v>
      </c>
      <c r="F192" t="s">
        <v>807</v>
      </c>
      <c r="G192" s="8" t="s">
        <v>2819</v>
      </c>
      <c r="H192" s="8" t="s">
        <v>2820</v>
      </c>
      <c r="I192" s="21" t="s">
        <v>6127</v>
      </c>
      <c r="J192" t="s">
        <v>2821</v>
      </c>
      <c r="K192" t="s">
        <v>2911</v>
      </c>
      <c r="L192" s="22"/>
      <c r="M192" s="107">
        <f xml:space="preserve"> M191+(ckAwdQTable[ILN]&lt;"M")</f>
        <v>113</v>
      </c>
      <c r="N192" t="s">
        <v>2824</v>
      </c>
      <c r="O192" t="s">
        <v>1436</v>
      </c>
      <c r="P192" s="15" t="str">
        <f>HYPERLINK("https://www.ejacket.nsf.gov/ej/showProposal.do?ID="&amp;ckAwdQTable[[#This Row],[prop_id]],"eJ")</f>
        <v>eJ</v>
      </c>
      <c r="Q192" s="8" t="s">
        <v>2871</v>
      </c>
      <c r="R192" t="s">
        <v>1436</v>
      </c>
      <c r="S192" t="s">
        <v>1437</v>
      </c>
      <c r="T192" t="s">
        <v>3589</v>
      </c>
      <c r="U192" s="8" t="s">
        <v>3033</v>
      </c>
      <c r="V192" t="s">
        <v>3031</v>
      </c>
      <c r="W192" s="111" t="str">
        <f>HYPERLINK("mailto:"&amp; ckAwdQTable[[#This Row],[email]]&amp;"&amp;subject=Your NSF Proposal:  "&amp;ckAwdQTable[[#This Row],[prop_id]], ckAwdQTable[[#This Row],[email]])</f>
        <v>brian.scassellati@yale.edu</v>
      </c>
      <c r="X192" s="30">
        <v>43252</v>
      </c>
      <c r="Y192">
        <v>42</v>
      </c>
      <c r="Z192" t="s">
        <v>6131</v>
      </c>
      <c r="AA192" s="21" t="s">
        <v>6203</v>
      </c>
      <c r="AB192" s="21" t="s">
        <v>4825</v>
      </c>
      <c r="AC192"/>
      <c r="AD192" s="21" t="s">
        <v>753</v>
      </c>
      <c r="AE192" s="21" t="s">
        <v>6154</v>
      </c>
      <c r="AF192" s="13">
        <v>846681</v>
      </c>
      <c r="AG192" s="121">
        <v>0</v>
      </c>
      <c r="AH192" s="1">
        <v>846681</v>
      </c>
      <c r="AI192" s="1"/>
      <c r="AJ192" s="1">
        <v>15061</v>
      </c>
      <c r="AM192" s="21">
        <v>6</v>
      </c>
      <c r="AN192" s="21">
        <v>4</v>
      </c>
      <c r="AO192" s="21">
        <v>4</v>
      </c>
      <c r="AP192" s="21"/>
      <c r="AQ192" s="21"/>
      <c r="AR192" s="123" t="s">
        <v>2829</v>
      </c>
      <c r="AS192" s="21" t="s">
        <v>2834</v>
      </c>
      <c r="AT192" s="21" t="str">
        <f>SummarizeQuestMarks(ckAwdQTable[[#This Row],[abst_narr_txt]])</f>
        <v xml:space="preserve"> </v>
      </c>
      <c r="AU192" s="124"/>
      <c r="AV192" t="s">
        <v>3590</v>
      </c>
      <c r="AW192" t="b">
        <f>AND(ckAwdQTable[[#This Row],[ILN]]&gt;"M", SUBSTITUTE(ckAwdQTable[[#This Row],[prop_titl_txt]]," ","")&lt;&gt;SUBSTITUTE(AV191," ",""))</f>
        <v>0</v>
      </c>
      <c r="AX192" s="8" t="s">
        <v>3591</v>
      </c>
    </row>
    <row r="193" spans="2:50" ht="15" customHeight="1" x14ac:dyDescent="0.35">
      <c r="B193" s="30">
        <v>43005.464583333334</v>
      </c>
      <c r="C193" t="s">
        <v>2868</v>
      </c>
      <c r="D193" t="s">
        <v>2869</v>
      </c>
      <c r="E193" t="s">
        <v>468</v>
      </c>
      <c r="F193" t="s">
        <v>807</v>
      </c>
      <c r="G193" s="8" t="s">
        <v>2819</v>
      </c>
      <c r="H193" s="8" t="s">
        <v>2820</v>
      </c>
      <c r="I193" s="21" t="s">
        <v>6127</v>
      </c>
      <c r="J193" t="s">
        <v>2821</v>
      </c>
      <c r="K193" t="s">
        <v>2911</v>
      </c>
      <c r="L193" s="22"/>
      <c r="M193" s="107">
        <f xml:space="preserve"> M192+(ckAwdQTable[ILN]&lt;"M")</f>
        <v>113</v>
      </c>
      <c r="N193" t="s">
        <v>2834</v>
      </c>
      <c r="O193" t="s">
        <v>1436</v>
      </c>
      <c r="P193" s="15" t="str">
        <f>HYPERLINK("https://www.ejacket.nsf.gov/ej/showProposal.do?ID="&amp;ckAwdQTable[[#This Row],[prop_id]],"eJ")</f>
        <v>eJ</v>
      </c>
      <c r="Q193" s="8" t="s">
        <v>2871</v>
      </c>
      <c r="R193" t="s">
        <v>3592</v>
      </c>
      <c r="S193" t="s">
        <v>3593</v>
      </c>
      <c r="T193" t="s">
        <v>3378</v>
      </c>
      <c r="U193" s="8" t="s">
        <v>3594</v>
      </c>
      <c r="V193" t="s">
        <v>109</v>
      </c>
      <c r="W193" s="111" t="str">
        <f>HYPERLINK("mailto:"&amp; ckAwdQTable[[#This Row],[email]]&amp;"&amp;subject=Your NSF Proposal:  "&amp;ckAwdQTable[[#This Row],[prop_id]], ckAwdQTable[[#This Row],[email]])</f>
        <v>dave@cse.unr.edu</v>
      </c>
      <c r="X193" s="30">
        <v>43252</v>
      </c>
      <c r="Y193">
        <v>48</v>
      </c>
      <c r="Z193" t="s">
        <v>6131</v>
      </c>
      <c r="AA193" s="21" t="s">
        <v>753</v>
      </c>
      <c r="AB193" s="21" t="s">
        <v>4825</v>
      </c>
      <c r="AC193"/>
      <c r="AD193" s="21" t="s">
        <v>753</v>
      </c>
      <c r="AE193" s="21" t="s">
        <v>6128</v>
      </c>
      <c r="AF193" s="13">
        <v>318033</v>
      </c>
      <c r="AG193" s="121">
        <v>0</v>
      </c>
      <c r="AH193" s="1">
        <v>318033</v>
      </c>
      <c r="AI193" s="1"/>
      <c r="AJ193" s="1">
        <v>7500</v>
      </c>
      <c r="AM193" s="21">
        <v>10</v>
      </c>
      <c r="AN193" s="21">
        <v>4</v>
      </c>
      <c r="AO193" s="21">
        <v>1.24</v>
      </c>
      <c r="AP193" s="21"/>
      <c r="AQ193" s="21"/>
      <c r="AR193" s="123" t="s">
        <v>2829</v>
      </c>
      <c r="AS193" s="21" t="s">
        <v>2834</v>
      </c>
      <c r="AT193" s="21" t="str">
        <f>SummarizeQuestMarks(ckAwdQTable[[#This Row],[abst_narr_txt]])</f>
        <v xml:space="preserve"> </v>
      </c>
      <c r="AU193" s="124"/>
      <c r="AV193" t="s">
        <v>3590</v>
      </c>
      <c r="AW193" t="b">
        <f>AND(ckAwdQTable[[#This Row],[ILN]]&gt;"M", SUBSTITUTE(ckAwdQTable[[#This Row],[prop_titl_txt]]," ","")&lt;&gt;SUBSTITUTE(AV192," ",""))</f>
        <v>0</v>
      </c>
      <c r="AX193" s="8" t="s">
        <v>3595</v>
      </c>
    </row>
    <row r="194" spans="2:50" ht="15" customHeight="1" x14ac:dyDescent="0.35">
      <c r="B194" s="30">
        <v>43005.467361111114</v>
      </c>
      <c r="C194" t="s">
        <v>2839</v>
      </c>
      <c r="D194" t="s">
        <v>2840</v>
      </c>
      <c r="E194" t="s">
        <v>462</v>
      </c>
      <c r="F194" t="s">
        <v>757</v>
      </c>
      <c r="G194" s="8" t="s">
        <v>2819</v>
      </c>
      <c r="H194" s="8" t="s">
        <v>2820</v>
      </c>
      <c r="I194" s="21" t="s">
        <v>6127</v>
      </c>
      <c r="J194" t="s">
        <v>2821</v>
      </c>
      <c r="L194" s="22"/>
      <c r="M194" s="107">
        <f xml:space="preserve"> M193+(ckAwdQTable[ILN]&lt;"M")</f>
        <v>114</v>
      </c>
      <c r="N194" t="s">
        <v>2863</v>
      </c>
      <c r="O194" t="s">
        <v>1439</v>
      </c>
      <c r="P194" s="15" t="str">
        <f>HYPERLINK("https://www.ejacket.nsf.gov/ej/showProposal.do?ID="&amp;ckAwdQTable[[#This Row],[prop_id]],"eJ")</f>
        <v>eJ</v>
      </c>
      <c r="Q194" s="8" t="s">
        <v>2841</v>
      </c>
      <c r="R194" t="s">
        <v>1439</v>
      </c>
      <c r="S194" t="s">
        <v>1440</v>
      </c>
      <c r="T194" t="s">
        <v>3005</v>
      </c>
      <c r="U194" s="8" t="s">
        <v>609</v>
      </c>
      <c r="V194" t="s">
        <v>3098</v>
      </c>
      <c r="W194" s="111" t="str">
        <f>HYPERLINK("mailto:"&amp; ckAwdQTable[[#This Row],[email]]&amp;"&amp;subject=Your NSF Proposal:  "&amp;ckAwdQTable[[#This Row],[prop_id]], ckAwdQTable[[#This Row],[email]])</f>
        <v>mfreed@cs.princeton.edu</v>
      </c>
      <c r="X194" s="30">
        <v>43160</v>
      </c>
      <c r="Y194">
        <v>48</v>
      </c>
      <c r="AA194" s="21" t="s">
        <v>753</v>
      </c>
      <c r="AB194" s="21" t="s">
        <v>4825</v>
      </c>
      <c r="AC194"/>
      <c r="AD194" s="21" t="s">
        <v>753</v>
      </c>
      <c r="AE194" s="21" t="s">
        <v>6128</v>
      </c>
      <c r="AF194" s="13">
        <v>1200000</v>
      </c>
      <c r="AG194" s="121">
        <v>0</v>
      </c>
      <c r="AH194" s="1">
        <v>1200000</v>
      </c>
      <c r="AI194" s="1"/>
      <c r="AJ194" s="1">
        <v>5953</v>
      </c>
      <c r="AM194" s="21">
        <v>8</v>
      </c>
      <c r="AN194" s="21">
        <v>8</v>
      </c>
      <c r="AO194" s="21">
        <v>9.32</v>
      </c>
      <c r="AP194" s="21"/>
      <c r="AQ194" s="21"/>
      <c r="AR194" s="123" t="s">
        <v>2829</v>
      </c>
      <c r="AS194" s="21" t="s">
        <v>2834</v>
      </c>
      <c r="AT194" s="21" t="str">
        <f>SummarizeQuestMarks(ckAwdQTable[[#This Row],[abst_narr_txt]])</f>
        <v xml:space="preserve"> </v>
      </c>
      <c r="AU194" s="124"/>
      <c r="AV194" t="s">
        <v>3596</v>
      </c>
      <c r="AW194" t="b">
        <f>AND(ckAwdQTable[[#This Row],[ILN]]&gt;"M", SUBSTITUTE(ckAwdQTable[[#This Row],[prop_titl_txt]]," ","")&lt;&gt;SUBSTITUTE(AV193," ",""))</f>
        <v>0</v>
      </c>
      <c r="AX194" s="8" t="s">
        <v>3597</v>
      </c>
    </row>
    <row r="195" spans="2:50" ht="15" customHeight="1" x14ac:dyDescent="0.35">
      <c r="B195" s="30">
        <v>43005.472916666666</v>
      </c>
      <c r="C195" t="s">
        <v>2839</v>
      </c>
      <c r="D195" t="s">
        <v>2840</v>
      </c>
      <c r="E195" t="s">
        <v>462</v>
      </c>
      <c r="F195" t="s">
        <v>761</v>
      </c>
      <c r="G195" s="8" t="s">
        <v>2819</v>
      </c>
      <c r="H195" s="8" t="s">
        <v>2820</v>
      </c>
      <c r="I195" s="21" t="s">
        <v>6127</v>
      </c>
      <c r="J195" t="s">
        <v>2821</v>
      </c>
      <c r="L195" s="22"/>
      <c r="M195" s="107">
        <f xml:space="preserve"> M194+(ckAwdQTable[ILN]&lt;"M")</f>
        <v>115</v>
      </c>
      <c r="N195" t="s">
        <v>2824</v>
      </c>
      <c r="O195" t="s">
        <v>1442</v>
      </c>
      <c r="P195" s="15" t="str">
        <f>HYPERLINK("https://www.ejacket.nsf.gov/ej/showProposal.do?ID="&amp;ckAwdQTable[[#This Row],[prop_id]],"eJ")</f>
        <v>eJ</v>
      </c>
      <c r="Q195" s="8" t="s">
        <v>2841</v>
      </c>
      <c r="R195" t="s">
        <v>1442</v>
      </c>
      <c r="S195" t="s">
        <v>1443</v>
      </c>
      <c r="T195" t="s">
        <v>3598</v>
      </c>
      <c r="U195" s="8" t="s">
        <v>568</v>
      </c>
      <c r="V195" t="s">
        <v>2916</v>
      </c>
      <c r="W195" s="111" t="str">
        <f>HYPERLINK("mailto:"&amp; ckAwdQTable[[#This Row],[email]]&amp;"&amp;subject=Your NSF Proposal:  "&amp;ckAwdQTable[[#This Row],[prop_id]], ckAwdQTable[[#This Row],[email]])</f>
        <v>timwood@gwu.edu</v>
      </c>
      <c r="X195" s="30">
        <v>43313</v>
      </c>
      <c r="Y195">
        <v>48</v>
      </c>
      <c r="AA195" s="21" t="s">
        <v>753</v>
      </c>
      <c r="AB195" s="21" t="s">
        <v>4825</v>
      </c>
      <c r="AC195"/>
      <c r="AD195" s="21" t="s">
        <v>753</v>
      </c>
      <c r="AE195" s="21" t="s">
        <v>6204</v>
      </c>
      <c r="AF195" s="13">
        <v>416000</v>
      </c>
      <c r="AG195" s="121">
        <v>0</v>
      </c>
      <c r="AH195" s="1">
        <v>416000</v>
      </c>
      <c r="AI195" s="1"/>
      <c r="AJ195" s="1">
        <v>12000</v>
      </c>
      <c r="AL195" s="1">
        <v>16000</v>
      </c>
      <c r="AM195" s="21">
        <v>4</v>
      </c>
      <c r="AN195" s="21">
        <v>4</v>
      </c>
      <c r="AO195" s="21">
        <v>3.46</v>
      </c>
      <c r="AP195" s="21"/>
      <c r="AQ195" s="21"/>
      <c r="AR195" s="123" t="s">
        <v>2829</v>
      </c>
      <c r="AS195" s="21" t="s">
        <v>2834</v>
      </c>
      <c r="AT195" s="21" t="str">
        <f>SummarizeQuestMarks(ckAwdQTable[[#This Row],[abst_narr_txt]])</f>
        <v xml:space="preserve"> </v>
      </c>
      <c r="AU195" s="124"/>
      <c r="AV195" t="s">
        <v>3599</v>
      </c>
      <c r="AW195" t="b">
        <f>AND(ckAwdQTable[[#This Row],[ILN]]&gt;"M", SUBSTITUTE(ckAwdQTable[[#This Row],[prop_titl_txt]]," ","")&lt;&gt;SUBSTITUTE(AV194," ",""))</f>
        <v>0</v>
      </c>
      <c r="AX195" s="8" t="s">
        <v>3600</v>
      </c>
    </row>
    <row r="196" spans="2:50" ht="15" customHeight="1" x14ac:dyDescent="0.35">
      <c r="B196" s="30">
        <v>43005.632638888892</v>
      </c>
      <c r="C196" t="s">
        <v>2839</v>
      </c>
      <c r="D196" t="s">
        <v>2840</v>
      </c>
      <c r="E196" t="s">
        <v>462</v>
      </c>
      <c r="F196" t="s">
        <v>761</v>
      </c>
      <c r="G196" s="8" t="s">
        <v>2819</v>
      </c>
      <c r="H196" s="8" t="s">
        <v>2820</v>
      </c>
      <c r="I196" s="21" t="s">
        <v>6127</v>
      </c>
      <c r="J196" t="s">
        <v>2821</v>
      </c>
      <c r="L196" s="22"/>
      <c r="M196" s="107">
        <f xml:space="preserve"> M195+(ckAwdQTable[ILN]&lt;"M")</f>
        <v>115</v>
      </c>
      <c r="N196" t="s">
        <v>2834</v>
      </c>
      <c r="O196" t="s">
        <v>1442</v>
      </c>
      <c r="P196" s="15" t="str">
        <f>HYPERLINK("https://www.ejacket.nsf.gov/ej/showProposal.do?ID="&amp;ckAwdQTable[[#This Row],[prop_id]],"eJ")</f>
        <v>eJ</v>
      </c>
      <c r="Q196" s="8" t="s">
        <v>2841</v>
      </c>
      <c r="R196" t="s">
        <v>3601</v>
      </c>
      <c r="S196" t="s">
        <v>3602</v>
      </c>
      <c r="T196" t="s">
        <v>3603</v>
      </c>
      <c r="U196" s="8" t="s">
        <v>2956</v>
      </c>
      <c r="V196" t="s">
        <v>2862</v>
      </c>
      <c r="W196" s="111" t="str">
        <f>HYPERLINK("mailto:"&amp; ckAwdQTable[[#This Row],[email]]&amp;"&amp;subject=Your NSF Proposal:  "&amp;ckAwdQTable[[#This Row],[prop_id]], ckAwdQTable[[#This Row],[email]])</f>
        <v>shenoy@cs.umass.edu</v>
      </c>
      <c r="X196" s="30">
        <v>43313</v>
      </c>
      <c r="Y196">
        <v>48</v>
      </c>
      <c r="AA196" s="21" t="s">
        <v>753</v>
      </c>
      <c r="AB196" s="21" t="s">
        <v>4825</v>
      </c>
      <c r="AC196"/>
      <c r="AD196" s="21" t="s">
        <v>753</v>
      </c>
      <c r="AE196" s="21" t="s">
        <v>6128</v>
      </c>
      <c r="AF196" s="13">
        <v>400000</v>
      </c>
      <c r="AG196" s="121">
        <v>0</v>
      </c>
      <c r="AH196" s="1">
        <v>400000</v>
      </c>
      <c r="AI196" s="1"/>
      <c r="AJ196" s="1">
        <v>7640</v>
      </c>
      <c r="AM196" s="21">
        <v>4</v>
      </c>
      <c r="AN196" s="21">
        <v>4</v>
      </c>
      <c r="AO196" s="21">
        <v>1.8</v>
      </c>
      <c r="AP196" s="21"/>
      <c r="AQ196" s="21"/>
      <c r="AR196" s="123" t="s">
        <v>2829</v>
      </c>
      <c r="AS196" s="21" t="s">
        <v>2834</v>
      </c>
      <c r="AT196" s="21" t="str">
        <f>SummarizeQuestMarks(ckAwdQTable[[#This Row],[abst_narr_txt]])</f>
        <v xml:space="preserve"> </v>
      </c>
      <c r="AU196" s="124"/>
      <c r="AV196" t="s">
        <v>3599</v>
      </c>
      <c r="AW196" t="b">
        <f>AND(ckAwdQTable[[#This Row],[ILN]]&gt;"M", SUBSTITUTE(ckAwdQTable[[#This Row],[prop_titl_txt]]," ","")&lt;&gt;SUBSTITUTE(AV195," ",""))</f>
        <v>0</v>
      </c>
      <c r="AX196" s="8" t="s">
        <v>3604</v>
      </c>
    </row>
    <row r="197" spans="2:50" ht="15" customHeight="1" x14ac:dyDescent="0.35">
      <c r="B197" s="30">
        <v>43005.671527777777</v>
      </c>
      <c r="C197" t="s">
        <v>2839</v>
      </c>
      <c r="D197" t="s">
        <v>2840</v>
      </c>
      <c r="E197" t="s">
        <v>462</v>
      </c>
      <c r="F197" t="s">
        <v>761</v>
      </c>
      <c r="G197" s="8" t="s">
        <v>2819</v>
      </c>
      <c r="H197" s="8" t="s">
        <v>2820</v>
      </c>
      <c r="I197" s="21" t="s">
        <v>6127</v>
      </c>
      <c r="J197" t="s">
        <v>2821</v>
      </c>
      <c r="L197" s="22"/>
      <c r="M197" s="107">
        <f xml:space="preserve"> M196+(ckAwdQTable[ILN]&lt;"M")</f>
        <v>115</v>
      </c>
      <c r="N197" t="s">
        <v>2834</v>
      </c>
      <c r="O197" t="s">
        <v>1442</v>
      </c>
      <c r="P197" s="15" t="str">
        <f>HYPERLINK("https://www.ejacket.nsf.gov/ej/showProposal.do?ID="&amp;ckAwdQTable[[#This Row],[prop_id]],"eJ")</f>
        <v>eJ</v>
      </c>
      <c r="Q197" s="8" t="s">
        <v>2841</v>
      </c>
      <c r="R197" t="s">
        <v>3605</v>
      </c>
      <c r="S197" t="s">
        <v>3606</v>
      </c>
      <c r="T197" t="s">
        <v>3607</v>
      </c>
      <c r="U197" s="8" t="s">
        <v>665</v>
      </c>
      <c r="V197" t="s">
        <v>2851</v>
      </c>
      <c r="W197" s="111" t="str">
        <f>HYPERLINK("mailto:"&amp; ckAwdQTable[[#This Row],[email]]&amp;"&amp;subject=Your NSF Proposal:  "&amp;ckAwdQTable[[#This Row],[prop_id]], ckAwdQTable[[#This Row],[email]])</f>
        <v>kk@cs.ucr.edu</v>
      </c>
      <c r="X197" s="30">
        <v>43313</v>
      </c>
      <c r="Y197">
        <v>48</v>
      </c>
      <c r="AA197" s="21" t="s">
        <v>753</v>
      </c>
      <c r="AB197" s="21" t="s">
        <v>4825</v>
      </c>
      <c r="AC197"/>
      <c r="AD197" s="21" t="s">
        <v>753</v>
      </c>
      <c r="AF197" s="13">
        <v>416000</v>
      </c>
      <c r="AG197" s="121">
        <v>0</v>
      </c>
      <c r="AH197" s="1">
        <v>416000</v>
      </c>
      <c r="AI197" s="1"/>
      <c r="AJ197" s="1"/>
      <c r="AL197" s="1">
        <v>16000</v>
      </c>
      <c r="AM197" s="21">
        <v>4</v>
      </c>
      <c r="AN197" s="21">
        <v>4</v>
      </c>
      <c r="AO197" s="21">
        <v>4</v>
      </c>
      <c r="AP197" s="21"/>
      <c r="AQ197" s="21"/>
      <c r="AR197" s="123" t="s">
        <v>2829</v>
      </c>
      <c r="AS197" s="21" t="s">
        <v>2834</v>
      </c>
      <c r="AT197" s="21" t="str">
        <f>SummarizeQuestMarks(ckAwdQTable[[#This Row],[abst_narr_txt]])</f>
        <v xml:space="preserve"> </v>
      </c>
      <c r="AU197" s="124"/>
      <c r="AV197" t="s">
        <v>3599</v>
      </c>
      <c r="AW197" t="b">
        <f>AND(ckAwdQTable[[#This Row],[ILN]]&gt;"M", SUBSTITUTE(ckAwdQTable[[#This Row],[prop_titl_txt]]," ","")&lt;&gt;SUBSTITUTE(AV196," ",""))</f>
        <v>0</v>
      </c>
      <c r="AX197" s="8" t="s">
        <v>3608</v>
      </c>
    </row>
    <row r="198" spans="2:50" ht="15" customHeight="1" x14ac:dyDescent="0.35">
      <c r="B198" s="30">
        <v>43005.474305555559</v>
      </c>
      <c r="C198" t="s">
        <v>2868</v>
      </c>
      <c r="D198" t="s">
        <v>2869</v>
      </c>
      <c r="E198" t="s">
        <v>468</v>
      </c>
      <c r="F198" t="s">
        <v>1185</v>
      </c>
      <c r="G198" s="8" t="s">
        <v>2819</v>
      </c>
      <c r="H198" s="8" t="s">
        <v>2820</v>
      </c>
      <c r="I198" s="21" t="s">
        <v>6127</v>
      </c>
      <c r="J198" t="s">
        <v>2821</v>
      </c>
      <c r="K198" t="s">
        <v>2911</v>
      </c>
      <c r="L198" s="22"/>
      <c r="M198" s="107">
        <f xml:space="preserve"> M197+(ckAwdQTable[ILN]&lt;"M")</f>
        <v>116</v>
      </c>
      <c r="N198" t="s">
        <v>2824</v>
      </c>
      <c r="O198" t="s">
        <v>3609</v>
      </c>
      <c r="P198" s="15" t="str">
        <f>HYPERLINK("https://www.ejacket.nsf.gov/ej/showProposal.do?ID="&amp;ckAwdQTable[[#This Row],[prop_id]],"eJ")</f>
        <v>eJ</v>
      </c>
      <c r="Q198" s="8" t="s">
        <v>2871</v>
      </c>
      <c r="R198" t="s">
        <v>3609</v>
      </c>
      <c r="S198" t="s">
        <v>3610</v>
      </c>
      <c r="T198" t="s">
        <v>3611</v>
      </c>
      <c r="U198" s="8" t="s">
        <v>3410</v>
      </c>
      <c r="V198" t="s">
        <v>2862</v>
      </c>
      <c r="W198" s="111" t="str">
        <f>HYPERLINK("mailto:"&amp; ckAwdQTable[[#This Row],[email]]&amp;"&amp;subject=Your NSF Proposal:  "&amp;ckAwdQTable[[#This Row],[prop_id]], ckAwdQTable[[#This Row],[email]])</f>
        <v>remco@cs.tufts.edu</v>
      </c>
      <c r="X198" s="30">
        <v>43344</v>
      </c>
      <c r="Y198">
        <v>48</v>
      </c>
      <c r="AA198" s="21" t="s">
        <v>753</v>
      </c>
      <c r="AB198" s="21" t="s">
        <v>4825</v>
      </c>
      <c r="AC198"/>
      <c r="AD198" s="21" t="s">
        <v>753</v>
      </c>
      <c r="AF198" s="13">
        <v>398568</v>
      </c>
      <c r="AG198" s="121">
        <v>0</v>
      </c>
      <c r="AH198" s="1">
        <v>398568</v>
      </c>
      <c r="AI198" s="1"/>
      <c r="AJ198" s="1"/>
      <c r="AM198" s="21">
        <v>4</v>
      </c>
      <c r="AN198" s="21">
        <v>4</v>
      </c>
      <c r="AO198" s="21">
        <v>3</v>
      </c>
      <c r="AP198" s="21"/>
      <c r="AQ198" s="21"/>
      <c r="AR198" s="123" t="s">
        <v>2881</v>
      </c>
      <c r="AS198" s="21" t="s">
        <v>2834</v>
      </c>
      <c r="AT198" s="21" t="str">
        <f>SummarizeQuestMarks(ckAwdQTable[[#This Row],[abst_narr_txt]])</f>
        <v xml:space="preserve"> </v>
      </c>
      <c r="AU198" s="124"/>
      <c r="AV198" t="s">
        <v>3612</v>
      </c>
      <c r="AW198" t="b">
        <f>AND(ckAwdQTable[[#This Row],[ILN]]&gt;"M", SUBSTITUTE(ckAwdQTable[[#This Row],[prop_titl_txt]]," ","")&lt;&gt;SUBSTITUTE(AV197," ",""))</f>
        <v>0</v>
      </c>
      <c r="AX198" s="8" t="s">
        <v>3613</v>
      </c>
    </row>
    <row r="199" spans="2:50" ht="15" customHeight="1" x14ac:dyDescent="0.35">
      <c r="B199" s="30">
        <v>43005.529166666667</v>
      </c>
      <c r="C199" t="s">
        <v>2868</v>
      </c>
      <c r="D199" t="s">
        <v>2869</v>
      </c>
      <c r="E199" t="s">
        <v>468</v>
      </c>
      <c r="F199" t="s">
        <v>1185</v>
      </c>
      <c r="G199" s="8" t="s">
        <v>2819</v>
      </c>
      <c r="H199" s="8" t="s">
        <v>2820</v>
      </c>
      <c r="I199" s="21" t="s">
        <v>6127</v>
      </c>
      <c r="J199" t="s">
        <v>2821</v>
      </c>
      <c r="K199" t="s">
        <v>2911</v>
      </c>
      <c r="L199" s="22"/>
      <c r="M199" s="107">
        <f xml:space="preserve"> M198+(ckAwdQTable[ILN]&lt;"M")</f>
        <v>116</v>
      </c>
      <c r="N199" t="s">
        <v>2834</v>
      </c>
      <c r="O199" t="s">
        <v>3609</v>
      </c>
      <c r="P199" s="15" t="str">
        <f>HYPERLINK("https://www.ejacket.nsf.gov/ej/showProposal.do?ID="&amp;ckAwdQTable[[#This Row],[prop_id]],"eJ")</f>
        <v>eJ</v>
      </c>
      <c r="Q199" s="8" t="s">
        <v>2871</v>
      </c>
      <c r="R199" t="s">
        <v>3614</v>
      </c>
      <c r="S199" t="s">
        <v>1392</v>
      </c>
      <c r="T199" t="s">
        <v>3503</v>
      </c>
      <c r="U199" s="8" t="s">
        <v>2976</v>
      </c>
      <c r="V199" t="s">
        <v>2972</v>
      </c>
      <c r="W199" s="111" t="str">
        <f>HYPERLINK("mailto:"&amp; ckAwdQTable[[#This Row],[email]]&amp;"&amp;subject=Your NSF Proposal:  "&amp;ckAwdQTable[[#This Row],[prop_id]], ckAwdQTable[[#This Row],[email]])</f>
        <v>ew2493@columbia.edu</v>
      </c>
      <c r="X199" s="30">
        <v>43344</v>
      </c>
      <c r="Y199">
        <v>48</v>
      </c>
      <c r="AA199" s="21" t="s">
        <v>753</v>
      </c>
      <c r="AB199" s="21" t="s">
        <v>4825</v>
      </c>
      <c r="AC199"/>
      <c r="AD199" s="21" t="s">
        <v>753</v>
      </c>
      <c r="AF199" s="13">
        <v>399737</v>
      </c>
      <c r="AG199" s="121">
        <v>0</v>
      </c>
      <c r="AH199" s="1">
        <v>399737</v>
      </c>
      <c r="AI199" s="1"/>
      <c r="AJ199" s="1"/>
      <c r="AM199" s="21">
        <v>4</v>
      </c>
      <c r="AN199" s="21">
        <v>4</v>
      </c>
      <c r="AO199" s="21">
        <v>2</v>
      </c>
      <c r="AP199" s="21"/>
      <c r="AQ199" s="21"/>
      <c r="AR199" s="123" t="s">
        <v>2881</v>
      </c>
      <c r="AS199" s="21" t="s">
        <v>2834</v>
      </c>
      <c r="AT199" s="21" t="str">
        <f>SummarizeQuestMarks(ckAwdQTable[[#This Row],[abst_narr_txt]])</f>
        <v xml:space="preserve"> </v>
      </c>
      <c r="AU199" s="124"/>
      <c r="AV199" t="s">
        <v>3612</v>
      </c>
      <c r="AW199" t="b">
        <f>AND(ckAwdQTable[[#This Row],[ILN]]&gt;"M", SUBSTITUTE(ckAwdQTable[[#This Row],[prop_titl_txt]]," ","")&lt;&gt;SUBSTITUTE(AV198," ",""))</f>
        <v>0</v>
      </c>
      <c r="AX199" s="8" t="s">
        <v>3505</v>
      </c>
    </row>
    <row r="200" spans="2:50" ht="15" customHeight="1" x14ac:dyDescent="0.35">
      <c r="B200" s="30">
        <v>43005.67291666667</v>
      </c>
      <c r="C200" t="s">
        <v>2868</v>
      </c>
      <c r="D200" t="s">
        <v>2869</v>
      </c>
      <c r="E200" t="s">
        <v>468</v>
      </c>
      <c r="F200" t="s">
        <v>1185</v>
      </c>
      <c r="G200" s="8" t="s">
        <v>2819</v>
      </c>
      <c r="H200" s="8" t="s">
        <v>2820</v>
      </c>
      <c r="I200" s="21" t="s">
        <v>6127</v>
      </c>
      <c r="J200" t="s">
        <v>2821</v>
      </c>
      <c r="K200" t="s">
        <v>2911</v>
      </c>
      <c r="L200" s="22"/>
      <c r="M200" s="107">
        <f xml:space="preserve"> M199+(ckAwdQTable[ILN]&lt;"M")</f>
        <v>116</v>
      </c>
      <c r="N200" t="s">
        <v>2834</v>
      </c>
      <c r="O200" t="s">
        <v>3609</v>
      </c>
      <c r="P200" s="15" t="str">
        <f>HYPERLINK("https://www.ejacket.nsf.gov/ej/showProposal.do?ID="&amp;ckAwdQTable[[#This Row],[prop_id]],"eJ")</f>
        <v>eJ</v>
      </c>
      <c r="Q200" s="8" t="s">
        <v>2871</v>
      </c>
      <c r="R200" t="s">
        <v>3615</v>
      </c>
      <c r="S200" t="s">
        <v>3616</v>
      </c>
      <c r="T200" t="s">
        <v>3617</v>
      </c>
      <c r="U200" s="8" t="s">
        <v>600</v>
      </c>
      <c r="V200" t="s">
        <v>3162</v>
      </c>
      <c r="W200" s="111" t="str">
        <f>HYPERLINK("mailto:"&amp; ckAwdQTable[[#This Row],[email]]&amp;"&amp;subject=Your NSF Proposal:  "&amp;ckAwdQTable[[#This Row],[prop_id]], ckAwdQTable[[#This Row],[email]])</f>
        <v>franconeri@northwestern.edu</v>
      </c>
      <c r="X200" s="30">
        <v>43344</v>
      </c>
      <c r="Y200">
        <v>48</v>
      </c>
      <c r="Z200" t="s">
        <v>6131</v>
      </c>
      <c r="AA200" s="21" t="s">
        <v>6205</v>
      </c>
      <c r="AB200" s="21" t="s">
        <v>4825</v>
      </c>
      <c r="AC200"/>
      <c r="AD200" s="21" t="s">
        <v>753</v>
      </c>
      <c r="AF200" s="13">
        <v>399955</v>
      </c>
      <c r="AG200" s="121">
        <v>0</v>
      </c>
      <c r="AH200" s="1">
        <v>399955</v>
      </c>
      <c r="AI200" s="1"/>
      <c r="AJ200" s="1"/>
      <c r="AK200" s="1">
        <v>84151</v>
      </c>
      <c r="AM200" s="21"/>
      <c r="AN200" s="21">
        <v>4</v>
      </c>
      <c r="AO200" s="21">
        <v>4</v>
      </c>
      <c r="AP200" s="21"/>
      <c r="AQ200" s="21"/>
      <c r="AR200" s="123" t="s">
        <v>2881</v>
      </c>
      <c r="AS200" s="21" t="s">
        <v>2834</v>
      </c>
      <c r="AT200" s="21" t="str">
        <f>SummarizeQuestMarks(ckAwdQTable[[#This Row],[abst_narr_txt]])</f>
        <v xml:space="preserve"> </v>
      </c>
      <c r="AU200" s="124"/>
      <c r="AV200" t="s">
        <v>3612</v>
      </c>
      <c r="AW200" t="b">
        <f>AND(ckAwdQTable[[#This Row],[ILN]]&gt;"M", SUBSTITUTE(ckAwdQTable[[#This Row],[prop_titl_txt]]," ","")&lt;&gt;SUBSTITUTE(AV199," ",""))</f>
        <v>0</v>
      </c>
      <c r="AX200" s="8" t="s">
        <v>3618</v>
      </c>
    </row>
    <row r="201" spans="2:50" ht="15" customHeight="1" x14ac:dyDescent="0.35">
      <c r="B201" s="30">
        <v>43005.474999999999</v>
      </c>
      <c r="C201" t="s">
        <v>2839</v>
      </c>
      <c r="D201" t="s">
        <v>2840</v>
      </c>
      <c r="E201" t="s">
        <v>464</v>
      </c>
      <c r="F201" t="s">
        <v>1119</v>
      </c>
      <c r="G201" s="8" t="s">
        <v>2819</v>
      </c>
      <c r="H201" s="8" t="s">
        <v>2820</v>
      </c>
      <c r="I201" s="21" t="s">
        <v>6127</v>
      </c>
      <c r="J201" t="s">
        <v>2821</v>
      </c>
      <c r="L201" s="22"/>
      <c r="M201" s="107">
        <f xml:space="preserve"> M200+(ckAwdQTable[ILN]&lt;"M")</f>
        <v>117</v>
      </c>
      <c r="N201" t="s">
        <v>2824</v>
      </c>
      <c r="O201" t="s">
        <v>1449</v>
      </c>
      <c r="P201" s="15" t="str">
        <f>HYPERLINK("https://www.ejacket.nsf.gov/ej/showProposal.do?ID="&amp;ckAwdQTable[[#This Row],[prop_id]],"eJ")</f>
        <v>eJ</v>
      </c>
      <c r="Q201" s="8" t="s">
        <v>2841</v>
      </c>
      <c r="R201" t="s">
        <v>1449</v>
      </c>
      <c r="S201" t="s">
        <v>1450</v>
      </c>
      <c r="T201" t="s">
        <v>3619</v>
      </c>
      <c r="U201" s="8" t="s">
        <v>3620</v>
      </c>
      <c r="V201" t="s">
        <v>2972</v>
      </c>
      <c r="W201" s="111" t="str">
        <f>HYPERLINK("mailto:"&amp; ckAwdQTable[[#This Row],[email]]&amp;"&amp;subject=Your NSF Proposal:  "&amp;ckAwdQTable[[#This Row],[prop_id]], ckAwdQTable[[#This Row],[email]])</f>
        <v>abouzeid@ecse.rpi.edu</v>
      </c>
      <c r="X201" s="30">
        <v>43131</v>
      </c>
      <c r="Y201">
        <v>36</v>
      </c>
      <c r="AA201" s="21" t="s">
        <v>753</v>
      </c>
      <c r="AB201" s="21" t="s">
        <v>4825</v>
      </c>
      <c r="AC201"/>
      <c r="AD201" s="21" t="s">
        <v>753</v>
      </c>
      <c r="AF201" s="13">
        <v>498646</v>
      </c>
      <c r="AG201" s="121">
        <v>0</v>
      </c>
      <c r="AH201" s="1">
        <v>498646</v>
      </c>
      <c r="AI201" s="1"/>
      <c r="AJ201" s="1"/>
      <c r="AK201" s="1">
        <v>104222</v>
      </c>
      <c r="AM201" s="21">
        <v>2</v>
      </c>
      <c r="AN201" s="21">
        <v>3</v>
      </c>
      <c r="AO201" s="21">
        <v>3</v>
      </c>
      <c r="AP201" s="21"/>
      <c r="AQ201" s="21"/>
      <c r="AR201" s="123" t="s">
        <v>2829</v>
      </c>
      <c r="AS201" s="21" t="s">
        <v>2834</v>
      </c>
      <c r="AT201" s="21" t="str">
        <f>SummarizeQuestMarks(ckAwdQTable[[#This Row],[abst_narr_txt]])</f>
        <v xml:space="preserve"> </v>
      </c>
      <c r="AU201" s="124"/>
      <c r="AV201" t="s">
        <v>3621</v>
      </c>
      <c r="AW201" t="b">
        <f>AND(ckAwdQTable[[#This Row],[ILN]]&gt;"M", SUBSTITUTE(ckAwdQTable[[#This Row],[prop_titl_txt]]," ","")&lt;&gt;SUBSTITUTE(AV200," ",""))</f>
        <v>0</v>
      </c>
      <c r="AX201" s="8" t="s">
        <v>3622</v>
      </c>
    </row>
    <row r="202" spans="2:50" ht="15" customHeight="1" x14ac:dyDescent="0.35">
      <c r="B202" s="30">
        <v>43005.388194444444</v>
      </c>
      <c r="C202" t="s">
        <v>2839</v>
      </c>
      <c r="D202" t="s">
        <v>2840</v>
      </c>
      <c r="E202" t="s">
        <v>464</v>
      </c>
      <c r="F202" t="s">
        <v>1119</v>
      </c>
      <c r="G202" s="8" t="s">
        <v>2819</v>
      </c>
      <c r="H202" s="8" t="s">
        <v>2820</v>
      </c>
      <c r="I202" s="21" t="s">
        <v>6127</v>
      </c>
      <c r="J202" t="s">
        <v>2821</v>
      </c>
      <c r="L202" s="22"/>
      <c r="M202" s="107">
        <f xml:space="preserve"> M201+(ckAwdQTable[ILN]&lt;"M")</f>
        <v>117</v>
      </c>
      <c r="N202" t="s">
        <v>2834</v>
      </c>
      <c r="O202" t="s">
        <v>1449</v>
      </c>
      <c r="P202" s="15" t="str">
        <f>HYPERLINK("https://www.ejacket.nsf.gov/ej/showProposal.do?ID="&amp;ckAwdQTable[[#This Row],[prop_id]],"eJ")</f>
        <v>eJ</v>
      </c>
      <c r="Q202" s="8" t="s">
        <v>2841</v>
      </c>
      <c r="R202" t="s">
        <v>3623</v>
      </c>
      <c r="S202" t="s">
        <v>3624</v>
      </c>
      <c r="T202" t="s">
        <v>3625</v>
      </c>
      <c r="U202" s="8" t="s">
        <v>603</v>
      </c>
      <c r="V202" t="s">
        <v>3386</v>
      </c>
      <c r="W202" s="111" t="str">
        <f>HYPERLINK("mailto:"&amp; ckAwdQTable[[#This Row],[email]]&amp;"&amp;subject=Your NSF Proposal:  "&amp;ckAwdQTable[[#This Row],[prop_id]], ckAwdQTable[[#This Row],[email]])</f>
        <v>helgamal@ee.eng.ohio-state.edu</v>
      </c>
      <c r="X202" s="30">
        <v>43131</v>
      </c>
      <c r="Y202">
        <v>36</v>
      </c>
      <c r="AA202" s="21" t="s">
        <v>753</v>
      </c>
      <c r="AB202" s="21" t="s">
        <v>4825</v>
      </c>
      <c r="AC202"/>
      <c r="AD202" s="21" t="s">
        <v>753</v>
      </c>
      <c r="AE202" s="21" t="s">
        <v>6128</v>
      </c>
      <c r="AF202" s="13">
        <v>349450</v>
      </c>
      <c r="AG202" s="121">
        <v>0</v>
      </c>
      <c r="AH202" s="1">
        <v>349450</v>
      </c>
      <c r="AI202" s="1"/>
      <c r="AJ202" s="1">
        <v>15000</v>
      </c>
      <c r="AM202" s="21">
        <v>3</v>
      </c>
      <c r="AN202" s="21">
        <v>3</v>
      </c>
      <c r="AO202" s="21">
        <v>3</v>
      </c>
      <c r="AP202" s="21"/>
      <c r="AQ202" s="21"/>
      <c r="AR202" s="123" t="s">
        <v>2829</v>
      </c>
      <c r="AS202" s="21" t="s">
        <v>2834</v>
      </c>
      <c r="AT202" s="21" t="str">
        <f>SummarizeQuestMarks(ckAwdQTable[[#This Row],[abst_narr_txt]])</f>
        <v xml:space="preserve"> </v>
      </c>
      <c r="AU202" s="124"/>
      <c r="AV202" t="s">
        <v>3626</v>
      </c>
      <c r="AW202" t="b">
        <f>AND(ckAwdQTable[[#This Row],[ILN]]&gt;"M", SUBSTITUTE(ckAwdQTable[[#This Row],[prop_titl_txt]]," ","")&lt;&gt;SUBSTITUTE(AV201," ",""))</f>
        <v>0</v>
      </c>
      <c r="AX202" s="8" t="s">
        <v>3627</v>
      </c>
    </row>
    <row r="203" spans="2:50" ht="15" customHeight="1" x14ac:dyDescent="0.35">
      <c r="B203" s="30">
        <v>43005.567361111112</v>
      </c>
      <c r="C203" t="s">
        <v>2839</v>
      </c>
      <c r="D203" t="s">
        <v>2840</v>
      </c>
      <c r="E203" t="s">
        <v>464</v>
      </c>
      <c r="F203" t="s">
        <v>1119</v>
      </c>
      <c r="G203" s="8" t="s">
        <v>2819</v>
      </c>
      <c r="H203" s="8" t="s">
        <v>2820</v>
      </c>
      <c r="I203" s="21" t="s">
        <v>6127</v>
      </c>
      <c r="J203" t="s">
        <v>2821</v>
      </c>
      <c r="L203" s="22"/>
      <c r="M203" s="107">
        <f xml:space="preserve"> M202+(ckAwdQTable[ILN]&lt;"M")</f>
        <v>117</v>
      </c>
      <c r="N203" t="s">
        <v>2834</v>
      </c>
      <c r="O203" t="s">
        <v>1449</v>
      </c>
      <c r="P203" s="15" t="str">
        <f>HYPERLINK("https://www.ejacket.nsf.gov/ej/showProposal.do?ID="&amp;ckAwdQTable[[#This Row],[prop_id]],"eJ")</f>
        <v>eJ</v>
      </c>
      <c r="Q203" s="8" t="s">
        <v>2841</v>
      </c>
      <c r="R203" t="s">
        <v>3628</v>
      </c>
      <c r="S203" t="s">
        <v>3394</v>
      </c>
      <c r="T203" t="s">
        <v>3395</v>
      </c>
      <c r="U203" s="8" t="s">
        <v>3396</v>
      </c>
      <c r="V203" t="s">
        <v>2851</v>
      </c>
      <c r="W203" s="111" t="str">
        <f>HYPERLINK("mailto:"&amp; ckAwdQTable[[#This Row],[email]]&amp;"&amp;subject=Your NSF Proposal:  "&amp;ckAwdQTable[[#This Row],[prop_id]], ckAwdQTable[[#This Row],[email]])</f>
        <v>lflai@ucdavis.edu</v>
      </c>
      <c r="X203" s="30">
        <v>43131</v>
      </c>
      <c r="Y203">
        <v>36</v>
      </c>
      <c r="AA203" s="21" t="s">
        <v>753</v>
      </c>
      <c r="AB203" s="21" t="s">
        <v>4825</v>
      </c>
      <c r="AC203"/>
      <c r="AD203" s="21" t="s">
        <v>753</v>
      </c>
      <c r="AF203" s="13">
        <v>350000</v>
      </c>
      <c r="AG203" s="121">
        <v>0</v>
      </c>
      <c r="AH203" s="1">
        <v>350000</v>
      </c>
      <c r="AI203" s="1"/>
      <c r="AJ203" s="1"/>
      <c r="AM203" s="21">
        <v>3</v>
      </c>
      <c r="AN203" s="21">
        <v>3</v>
      </c>
      <c r="AO203" s="21">
        <v>4.5</v>
      </c>
      <c r="AP203" s="21"/>
      <c r="AQ203" s="21"/>
      <c r="AR203" s="123" t="s">
        <v>2829</v>
      </c>
      <c r="AS203" s="21" t="s">
        <v>2834</v>
      </c>
      <c r="AT203" s="21" t="str">
        <f>SummarizeQuestMarks(ckAwdQTable[[#This Row],[abst_narr_txt]])</f>
        <v xml:space="preserve"> </v>
      </c>
      <c r="AU203" s="124"/>
      <c r="AV203" t="s">
        <v>3621</v>
      </c>
      <c r="AW203" t="b">
        <f>AND(ckAwdQTable[[#This Row],[ILN]]&gt;"M", SUBSTITUTE(ckAwdQTable[[#This Row],[prop_titl_txt]]," ","")&lt;&gt;SUBSTITUTE(AV202," ",""))</f>
        <v>0</v>
      </c>
      <c r="AX203" s="8" t="s">
        <v>3397</v>
      </c>
    </row>
    <row r="204" spans="2:50" ht="15" customHeight="1" x14ac:dyDescent="0.35">
      <c r="B204" s="30">
        <v>43005.479861111111</v>
      </c>
      <c r="C204" t="s">
        <v>2817</v>
      </c>
      <c r="D204" t="s">
        <v>2818</v>
      </c>
      <c r="E204" t="s">
        <v>472</v>
      </c>
      <c r="F204" t="s">
        <v>892</v>
      </c>
      <c r="G204" s="8" t="s">
        <v>2819</v>
      </c>
      <c r="H204" s="8" t="s">
        <v>2820</v>
      </c>
      <c r="I204" s="21" t="s">
        <v>6127</v>
      </c>
      <c r="J204" t="s">
        <v>2821</v>
      </c>
      <c r="K204" t="s">
        <v>2822</v>
      </c>
      <c r="L204" s="22">
        <v>43082.530034722222</v>
      </c>
      <c r="M204" s="107">
        <f xml:space="preserve"> M203+(ckAwdQTable[ILN]&lt;"M")</f>
        <v>118</v>
      </c>
      <c r="N204" t="s">
        <v>2824</v>
      </c>
      <c r="O204" t="s">
        <v>1452</v>
      </c>
      <c r="P204" s="15" t="str">
        <f>HYPERLINK("https://www.ejacket.nsf.gov/ej/showProposal.do?ID="&amp;ckAwdQTable[[#This Row],[prop_id]],"eJ")</f>
        <v>eJ</v>
      </c>
      <c r="Q204" s="8" t="s">
        <v>2825</v>
      </c>
      <c r="R204" t="s">
        <v>1452</v>
      </c>
      <c r="S204" t="s">
        <v>1453</v>
      </c>
      <c r="T204" t="s">
        <v>3629</v>
      </c>
      <c r="U204" s="8" t="s">
        <v>597</v>
      </c>
      <c r="V204" t="s">
        <v>2862</v>
      </c>
      <c r="W204" s="111" t="str">
        <f>HYPERLINK("mailto:"&amp; ckAwdQTable[[#This Row],[email]]&amp;"&amp;subject=Your NSF Proposal:  "&amp;ckAwdQTable[[#This Row],[prop_id]], ckAwdQTable[[#This Row],[email]])</f>
        <v>hu.nguyen@neu.edu</v>
      </c>
      <c r="X204" s="30">
        <v>43344</v>
      </c>
      <c r="Y204">
        <v>48</v>
      </c>
      <c r="AA204" s="21" t="s">
        <v>753</v>
      </c>
      <c r="AB204" s="21" t="s">
        <v>4825</v>
      </c>
      <c r="AC204"/>
      <c r="AD204" s="21" t="s">
        <v>753</v>
      </c>
      <c r="AE204" s="21" t="s">
        <v>6128</v>
      </c>
      <c r="AF204" s="13">
        <v>574949</v>
      </c>
      <c r="AG204" s="121">
        <v>0</v>
      </c>
      <c r="AH204" s="1">
        <v>574949</v>
      </c>
      <c r="AI204" s="1"/>
      <c r="AJ204" s="1">
        <v>12300</v>
      </c>
      <c r="AK204" s="1">
        <v>71475</v>
      </c>
      <c r="AM204" s="21">
        <v>4</v>
      </c>
      <c r="AN204" s="21">
        <v>4</v>
      </c>
      <c r="AO204" s="21">
        <v>4</v>
      </c>
      <c r="AP204" s="21"/>
      <c r="AQ204" s="21"/>
      <c r="AR204" s="123" t="s">
        <v>2829</v>
      </c>
      <c r="AS204" s="21" t="s">
        <v>2834</v>
      </c>
      <c r="AT204" s="21" t="str">
        <f>SummarizeQuestMarks(ckAwdQTable[[#This Row],[abst_narr_txt]])</f>
        <v xml:space="preserve"> </v>
      </c>
      <c r="AU204" s="124"/>
      <c r="AV204" t="s">
        <v>3630</v>
      </c>
      <c r="AW204" t="b">
        <f>AND(ckAwdQTable[[#This Row],[ILN]]&gt;"M", SUBSTITUTE(ckAwdQTable[[#This Row],[prop_titl_txt]]," ","")&lt;&gt;SUBSTITUTE(AV203," ",""))</f>
        <v>0</v>
      </c>
      <c r="AX204" s="8" t="s">
        <v>3631</v>
      </c>
    </row>
    <row r="205" spans="2:50" ht="15" customHeight="1" x14ac:dyDescent="0.35">
      <c r="B205" s="30">
        <v>43005.434027777781</v>
      </c>
      <c r="C205" t="s">
        <v>2817</v>
      </c>
      <c r="D205" t="s">
        <v>2818</v>
      </c>
      <c r="E205" t="s">
        <v>472</v>
      </c>
      <c r="F205" t="s">
        <v>892</v>
      </c>
      <c r="G205" s="8" t="s">
        <v>2819</v>
      </c>
      <c r="H205" s="8" t="s">
        <v>2820</v>
      </c>
      <c r="I205" s="21" t="s">
        <v>6127</v>
      </c>
      <c r="J205" t="s">
        <v>2821</v>
      </c>
      <c r="K205" t="s">
        <v>2822</v>
      </c>
      <c r="L205" s="22">
        <v>43082.530034722222</v>
      </c>
      <c r="M205" s="107">
        <f xml:space="preserve"> M204+(ckAwdQTable[ILN]&lt;"M")</f>
        <v>118</v>
      </c>
      <c r="N205" t="s">
        <v>2834</v>
      </c>
      <c r="O205" t="s">
        <v>1452</v>
      </c>
      <c r="P205" s="15" t="str">
        <f>HYPERLINK("https://www.ejacket.nsf.gov/ej/showProposal.do?ID="&amp;ckAwdQTable[[#This Row],[prop_id]],"eJ")</f>
        <v>eJ</v>
      </c>
      <c r="Q205" s="8" t="s">
        <v>2825</v>
      </c>
      <c r="R205" t="s">
        <v>3632</v>
      </c>
      <c r="S205" t="s">
        <v>3633</v>
      </c>
      <c r="T205" t="s">
        <v>3634</v>
      </c>
      <c r="U205" s="8" t="s">
        <v>2938</v>
      </c>
      <c r="V205" t="s">
        <v>2862</v>
      </c>
      <c r="W205" s="111" t="str">
        <f>HYPERLINK("mailto:"&amp; ckAwdQTable[[#This Row],[email]]&amp;"&amp;subject=Your NSF Proposal:  "&amp;ckAwdQTable[[#This Row],[prop_id]], ckAwdQTable[[#This Row],[email]])</f>
        <v>minilek@seas.harvard.edu</v>
      </c>
      <c r="X205" s="30">
        <v>43344</v>
      </c>
      <c r="Y205">
        <v>48</v>
      </c>
      <c r="AA205" s="21" t="s">
        <v>753</v>
      </c>
      <c r="AB205" s="21" t="s">
        <v>4825</v>
      </c>
      <c r="AC205"/>
      <c r="AD205" s="21" t="s">
        <v>753</v>
      </c>
      <c r="AE205" s="21" t="s">
        <v>6128</v>
      </c>
      <c r="AF205" s="13">
        <v>475000</v>
      </c>
      <c r="AG205" s="121">
        <v>0</v>
      </c>
      <c r="AH205" s="1">
        <v>475000</v>
      </c>
      <c r="AI205" s="1"/>
      <c r="AJ205" s="1">
        <v>12713</v>
      </c>
      <c r="AM205" s="21">
        <v>5</v>
      </c>
      <c r="AN205" s="21">
        <v>3</v>
      </c>
      <c r="AO205" s="21"/>
      <c r="AP205" s="21"/>
      <c r="AQ205" s="21">
        <v>3</v>
      </c>
      <c r="AR205" s="123" t="s">
        <v>2829</v>
      </c>
      <c r="AS205" s="21" t="s">
        <v>2834</v>
      </c>
      <c r="AT205" s="21" t="str">
        <f>SummarizeQuestMarks(ckAwdQTable[[#This Row],[abst_narr_txt]])</f>
        <v xml:space="preserve"> </v>
      </c>
      <c r="AU205" s="124"/>
      <c r="AV205" t="s">
        <v>3630</v>
      </c>
      <c r="AW205" t="b">
        <f>AND(ckAwdQTable[[#This Row],[ILN]]&gt;"M", SUBSTITUTE(ckAwdQTable[[#This Row],[prop_titl_txt]]," ","")&lt;&gt;SUBSTITUTE(AV204," ",""))</f>
        <v>0</v>
      </c>
      <c r="AX205" s="8" t="s">
        <v>3635</v>
      </c>
    </row>
    <row r="206" spans="2:50" ht="15" customHeight="1" x14ac:dyDescent="0.35">
      <c r="B206" s="30">
        <v>43005.479861111111</v>
      </c>
      <c r="C206" t="s">
        <v>2817</v>
      </c>
      <c r="D206" t="s">
        <v>2818</v>
      </c>
      <c r="E206" t="s">
        <v>474</v>
      </c>
      <c r="F206" t="s">
        <v>885</v>
      </c>
      <c r="G206" s="8" t="s">
        <v>2819</v>
      </c>
      <c r="H206" s="8" t="s">
        <v>2820</v>
      </c>
      <c r="I206" s="21" t="s">
        <v>6127</v>
      </c>
      <c r="J206" t="s">
        <v>2821</v>
      </c>
      <c r="K206" t="s">
        <v>2822</v>
      </c>
      <c r="L206" s="22"/>
      <c r="M206" s="107">
        <f xml:space="preserve"> M205+(ckAwdQTable[ILN]&lt;"M")</f>
        <v>119</v>
      </c>
      <c r="N206" t="s">
        <v>2863</v>
      </c>
      <c r="O206" t="s">
        <v>1461</v>
      </c>
      <c r="P206" s="15" t="str">
        <f>HYPERLINK("https://www.ejacket.nsf.gov/ej/showProposal.do?ID="&amp;ckAwdQTable[[#This Row],[prop_id]],"eJ")</f>
        <v>eJ</v>
      </c>
      <c r="Q206" s="8" t="s">
        <v>2825</v>
      </c>
      <c r="R206" t="s">
        <v>1461</v>
      </c>
      <c r="S206" t="s">
        <v>1462</v>
      </c>
      <c r="T206" t="s">
        <v>3636</v>
      </c>
      <c r="U206" s="8" t="s">
        <v>3366</v>
      </c>
      <c r="V206" t="s">
        <v>115</v>
      </c>
      <c r="W206" s="111" t="str">
        <f>HYPERLINK("mailto:"&amp; ckAwdQTable[[#This Row],[email]]&amp;"&amp;subject=Your NSF Proposal:  "&amp;ckAwdQTable[[#This Row],[prop_id]], ckAwdQTable[[#This Row],[email]])</f>
        <v>gmatthe@clemson.edu</v>
      </c>
      <c r="X206" s="30">
        <v>43235</v>
      </c>
      <c r="Y206">
        <v>36</v>
      </c>
      <c r="AA206" s="21" t="s">
        <v>753</v>
      </c>
      <c r="AB206" s="21" t="s">
        <v>4825</v>
      </c>
      <c r="AC206"/>
      <c r="AD206" s="21" t="s">
        <v>753</v>
      </c>
      <c r="AE206" s="21" t="s">
        <v>6128</v>
      </c>
      <c r="AF206" s="13">
        <v>802208</v>
      </c>
      <c r="AG206" s="121">
        <v>0</v>
      </c>
      <c r="AH206" s="1">
        <v>802208</v>
      </c>
      <c r="AI206" s="1"/>
      <c r="AJ206" s="1">
        <v>22500</v>
      </c>
      <c r="AK206" s="1">
        <v>94952</v>
      </c>
      <c r="AM206" s="21">
        <v>6</v>
      </c>
      <c r="AN206" s="21">
        <v>9</v>
      </c>
      <c r="AO206" s="21">
        <v>9</v>
      </c>
      <c r="AP206" s="21"/>
      <c r="AQ206" s="21"/>
      <c r="AR206" s="123" t="s">
        <v>3637</v>
      </c>
      <c r="AS206" s="21" t="s">
        <v>2834</v>
      </c>
      <c r="AT206" s="21" t="str">
        <f>SummarizeQuestMarks(ckAwdQTable[[#This Row],[abst_narr_txt]])</f>
        <v xml:space="preserve"> </v>
      </c>
      <c r="AU206" s="124"/>
      <c r="AV206" t="s">
        <v>3638</v>
      </c>
      <c r="AW206" t="b">
        <f>AND(ckAwdQTable[[#This Row],[ILN]]&gt;"M", SUBSTITUTE(ckAwdQTable[[#This Row],[prop_titl_txt]]," ","")&lt;&gt;SUBSTITUTE(AV205," ",""))</f>
        <v>0</v>
      </c>
      <c r="AX206" s="8" t="s">
        <v>3639</v>
      </c>
    </row>
    <row r="207" spans="2:50" ht="15" customHeight="1" x14ac:dyDescent="0.35">
      <c r="B207" s="30">
        <v>43005.484027777777</v>
      </c>
      <c r="C207" t="s">
        <v>2817</v>
      </c>
      <c r="D207" t="s">
        <v>2818</v>
      </c>
      <c r="E207" t="s">
        <v>476</v>
      </c>
      <c r="F207" t="s">
        <v>765</v>
      </c>
      <c r="G207" s="8" t="s">
        <v>2819</v>
      </c>
      <c r="H207" s="8" t="s">
        <v>2820</v>
      </c>
      <c r="I207" s="21" t="s">
        <v>6127</v>
      </c>
      <c r="J207" t="s">
        <v>2821</v>
      </c>
      <c r="K207" t="s">
        <v>2822</v>
      </c>
      <c r="L207" s="22">
        <v>43082.495821759258</v>
      </c>
      <c r="M207" s="107">
        <f xml:space="preserve"> M206+(ckAwdQTable[ILN]&lt;"M")</f>
        <v>120</v>
      </c>
      <c r="N207" t="s">
        <v>2824</v>
      </c>
      <c r="O207" t="s">
        <v>1464</v>
      </c>
      <c r="P207" s="15" t="str">
        <f>HYPERLINK("https://www.ejacket.nsf.gov/ej/showProposal.do?ID="&amp;ckAwdQTable[[#This Row],[prop_id]],"eJ")</f>
        <v>eJ</v>
      </c>
      <c r="Q207" s="8" t="s">
        <v>2825</v>
      </c>
      <c r="R207" t="s">
        <v>1464</v>
      </c>
      <c r="S207" t="s">
        <v>1465</v>
      </c>
      <c r="T207" t="s">
        <v>3378</v>
      </c>
      <c r="U207" s="8" t="s">
        <v>3170</v>
      </c>
      <c r="V207" t="s">
        <v>3167</v>
      </c>
      <c r="W207" s="111" t="str">
        <f>HYPERLINK("mailto:"&amp; ckAwdQTable[[#This Row],[email]]&amp;"&amp;subject=Your NSF Proposal:  "&amp;ckAwdQTable[[#This Row],[prop_id]], ckAwdQTable[[#This Row],[email]])</f>
        <v>whalley@cs.fsu.edu</v>
      </c>
      <c r="X207" s="30">
        <v>43282</v>
      </c>
      <c r="Y207">
        <v>48</v>
      </c>
      <c r="AA207" s="21" t="s">
        <v>753</v>
      </c>
      <c r="AB207" s="21" t="s">
        <v>4825</v>
      </c>
      <c r="AC207"/>
      <c r="AD207" s="21" t="s">
        <v>753</v>
      </c>
      <c r="AE207" s="21" t="s">
        <v>6128</v>
      </c>
      <c r="AF207" s="13">
        <v>600000</v>
      </c>
      <c r="AG207" s="121">
        <v>0</v>
      </c>
      <c r="AH207" s="1">
        <v>600000</v>
      </c>
      <c r="AI207" s="1"/>
      <c r="AJ207" s="1">
        <v>12000</v>
      </c>
      <c r="AM207" s="21">
        <v>8</v>
      </c>
      <c r="AN207" s="21">
        <v>3</v>
      </c>
      <c r="AO207" s="21">
        <v>3.48</v>
      </c>
      <c r="AP207" s="21"/>
      <c r="AQ207" s="21"/>
      <c r="AR207" s="123" t="s">
        <v>2829</v>
      </c>
      <c r="AS207" s="21" t="s">
        <v>2834</v>
      </c>
      <c r="AT207" s="21" t="str">
        <f>SummarizeQuestMarks(ckAwdQTable[[#This Row],[abst_narr_txt]])</f>
        <v xml:space="preserve"> </v>
      </c>
      <c r="AU207" s="124"/>
      <c r="AV207" t="s">
        <v>3640</v>
      </c>
      <c r="AW207" t="b">
        <f>AND(ckAwdQTable[[#This Row],[ILN]]&gt;"M", SUBSTITUTE(ckAwdQTable[[#This Row],[prop_titl_txt]]," ","")&lt;&gt;SUBSTITUTE(AV206," ",""))</f>
        <v>0</v>
      </c>
      <c r="AX207" s="8" t="s">
        <v>3641</v>
      </c>
    </row>
    <row r="208" spans="2:50" ht="15" customHeight="1" x14ac:dyDescent="0.35">
      <c r="B208" s="30">
        <v>43005.57916666667</v>
      </c>
      <c r="C208" t="s">
        <v>2817</v>
      </c>
      <c r="D208" t="s">
        <v>2818</v>
      </c>
      <c r="E208" t="s">
        <v>476</v>
      </c>
      <c r="F208" t="s">
        <v>765</v>
      </c>
      <c r="G208" s="8" t="s">
        <v>2819</v>
      </c>
      <c r="H208" s="8" t="s">
        <v>2820</v>
      </c>
      <c r="I208" s="21" t="s">
        <v>6127</v>
      </c>
      <c r="J208" t="s">
        <v>2821</v>
      </c>
      <c r="K208" t="s">
        <v>2822</v>
      </c>
      <c r="L208" s="22">
        <v>43082.495821759258</v>
      </c>
      <c r="M208" s="107">
        <f xml:space="preserve"> M207+(ckAwdQTable[ILN]&lt;"M")</f>
        <v>120</v>
      </c>
      <c r="N208" t="s">
        <v>2834</v>
      </c>
      <c r="O208" t="s">
        <v>1464</v>
      </c>
      <c r="P208" s="15" t="str">
        <f>HYPERLINK("https://www.ejacket.nsf.gov/ej/showProposal.do?ID="&amp;ckAwdQTable[[#This Row],[prop_id]],"eJ")</f>
        <v>eJ</v>
      </c>
      <c r="Q208" s="8" t="s">
        <v>2825</v>
      </c>
      <c r="R208" t="s">
        <v>3642</v>
      </c>
      <c r="S208" t="s">
        <v>3643</v>
      </c>
      <c r="T208" t="s">
        <v>3644</v>
      </c>
      <c r="U208" s="8" t="s">
        <v>3645</v>
      </c>
      <c r="V208" t="s">
        <v>2907</v>
      </c>
      <c r="W208" s="111" t="str">
        <f>HYPERLINK("mailto:"&amp; ckAwdQTable[[#This Row],[email]]&amp;"&amp;subject=Your NSF Proposal:  "&amp;ckAwdQTable[[#This Row],[prop_id]], ckAwdQTable[[#This Row],[email]])</f>
        <v>soner@mtu.edu</v>
      </c>
      <c r="X208" s="30">
        <v>43282</v>
      </c>
      <c r="Y208">
        <v>48</v>
      </c>
      <c r="AA208" s="21" t="s">
        <v>753</v>
      </c>
      <c r="AB208" s="21" t="s">
        <v>4825</v>
      </c>
      <c r="AC208"/>
      <c r="AD208" s="21" t="s">
        <v>753</v>
      </c>
      <c r="AE208" s="21" t="s">
        <v>6128</v>
      </c>
      <c r="AF208" s="13">
        <v>599958</v>
      </c>
      <c r="AG208" s="121">
        <v>0</v>
      </c>
      <c r="AH208" s="1">
        <v>599958</v>
      </c>
      <c r="AI208" s="1"/>
      <c r="AJ208" s="1">
        <v>11800</v>
      </c>
      <c r="AM208" s="21">
        <v>7</v>
      </c>
      <c r="AN208" s="21">
        <v>4</v>
      </c>
      <c r="AO208" s="21">
        <v>8</v>
      </c>
      <c r="AP208" s="21"/>
      <c r="AQ208" s="21"/>
      <c r="AR208" s="123" t="s">
        <v>2829</v>
      </c>
      <c r="AS208" s="21" t="s">
        <v>2834</v>
      </c>
      <c r="AT208" s="21" t="str">
        <f>SummarizeQuestMarks(ckAwdQTable[[#This Row],[abst_narr_txt]])</f>
        <v xml:space="preserve"> </v>
      </c>
      <c r="AU208" s="124"/>
      <c r="AV208" t="s">
        <v>3640</v>
      </c>
      <c r="AW208" t="b">
        <f>AND(ckAwdQTable[[#This Row],[ILN]]&gt;"M", SUBSTITUTE(ckAwdQTable[[#This Row],[prop_titl_txt]]," ","")&lt;&gt;SUBSTITUTE(AV207," ",""))</f>
        <v>0</v>
      </c>
      <c r="AX208" s="8" t="s">
        <v>3646</v>
      </c>
    </row>
    <row r="209" spans="2:50" ht="15" customHeight="1" x14ac:dyDescent="0.35">
      <c r="B209" s="30">
        <v>43005.486805555556</v>
      </c>
      <c r="C209" t="s">
        <v>2868</v>
      </c>
      <c r="D209" t="s">
        <v>2869</v>
      </c>
      <c r="E209" t="s">
        <v>466</v>
      </c>
      <c r="F209" t="s">
        <v>786</v>
      </c>
      <c r="G209" s="8" t="s">
        <v>2819</v>
      </c>
      <c r="H209" s="8" t="s">
        <v>2820</v>
      </c>
      <c r="I209" s="21" t="s">
        <v>6127</v>
      </c>
      <c r="J209" t="s">
        <v>2821</v>
      </c>
      <c r="K209" t="s">
        <v>2883</v>
      </c>
      <c r="L209" s="22"/>
      <c r="M209" s="107">
        <f xml:space="preserve"> M208+(ckAwdQTable[ILN]&lt;"M")</f>
        <v>121</v>
      </c>
      <c r="N209" t="s">
        <v>2863</v>
      </c>
      <c r="O209" t="s">
        <v>1473</v>
      </c>
      <c r="P209" s="15" t="str">
        <f>HYPERLINK("https://www.ejacket.nsf.gov/ej/showProposal.do?ID="&amp;ckAwdQTable[[#This Row],[prop_id]],"eJ")</f>
        <v>eJ</v>
      </c>
      <c r="Q209" s="8" t="s">
        <v>2871</v>
      </c>
      <c r="R209" t="s">
        <v>1473</v>
      </c>
      <c r="S209" t="s">
        <v>1474</v>
      </c>
      <c r="T209" t="s">
        <v>3647</v>
      </c>
      <c r="U209" s="8" t="s">
        <v>2938</v>
      </c>
      <c r="V209" t="s">
        <v>2862</v>
      </c>
      <c r="W209" s="111" t="str">
        <f>HYPERLINK("mailto:"&amp; ckAwdQTable[[#This Row],[email]]&amp;"&amp;subject=Your NSF Proposal:  "&amp;ckAwdQTable[[#This Row],[prop_id]], ckAwdQTable[[#This Row],[email]])</f>
        <v>pfister@seas.harvard.edu</v>
      </c>
      <c r="X209" s="30">
        <v>43344</v>
      </c>
      <c r="Y209">
        <v>48</v>
      </c>
      <c r="AA209" s="21" t="s">
        <v>753</v>
      </c>
      <c r="AB209" s="21" t="s">
        <v>4825</v>
      </c>
      <c r="AC209"/>
      <c r="AD209" s="21" t="s">
        <v>753</v>
      </c>
      <c r="AE209" s="21" t="s">
        <v>6128</v>
      </c>
      <c r="AF209" s="13">
        <v>1200000</v>
      </c>
      <c r="AG209" s="121">
        <v>0</v>
      </c>
      <c r="AH209" s="1">
        <v>1200000</v>
      </c>
      <c r="AI209" s="1"/>
      <c r="AJ209" s="1">
        <v>9500</v>
      </c>
      <c r="AK209" s="1">
        <v>273296</v>
      </c>
      <c r="AM209" s="21">
        <v>3</v>
      </c>
      <c r="AN209" s="21">
        <v>8</v>
      </c>
      <c r="AO209" s="21"/>
      <c r="AP209" s="21"/>
      <c r="AQ209" s="21">
        <v>8</v>
      </c>
      <c r="AR209" s="123" t="s">
        <v>2881</v>
      </c>
      <c r="AS209" s="21" t="s">
        <v>2834</v>
      </c>
      <c r="AT209" s="21" t="str">
        <f>SummarizeQuestMarks(ckAwdQTable[[#This Row],[abst_narr_txt]])</f>
        <v xml:space="preserve"> </v>
      </c>
      <c r="AU209" s="124"/>
      <c r="AV209" t="s">
        <v>3648</v>
      </c>
      <c r="AW209" t="b">
        <f>AND(ckAwdQTable[[#This Row],[ILN]]&gt;"M", SUBSTITUTE(ckAwdQTable[[#This Row],[prop_titl_txt]]," ","")&lt;&gt;SUBSTITUTE(AV208," ",""))</f>
        <v>0</v>
      </c>
      <c r="AX209" s="8" t="s">
        <v>3649</v>
      </c>
    </row>
    <row r="210" spans="2:50" ht="15" customHeight="1" x14ac:dyDescent="0.35">
      <c r="B210" s="30">
        <v>43005.486805555556</v>
      </c>
      <c r="C210" t="s">
        <v>2817</v>
      </c>
      <c r="D210" t="s">
        <v>2818</v>
      </c>
      <c r="E210" t="s">
        <v>476</v>
      </c>
      <c r="F210" t="s">
        <v>1069</v>
      </c>
      <c r="G210" s="8" t="s">
        <v>2819</v>
      </c>
      <c r="H210" s="8" t="s">
        <v>2820</v>
      </c>
      <c r="I210" s="21" t="s">
        <v>6127</v>
      </c>
      <c r="J210" t="s">
        <v>2821</v>
      </c>
      <c r="K210" t="s">
        <v>2822</v>
      </c>
      <c r="L210" s="22"/>
      <c r="M210" s="107">
        <f xml:space="preserve"> M209+(ckAwdQTable[ILN]&lt;"M")</f>
        <v>122</v>
      </c>
      <c r="N210" t="s">
        <v>2863</v>
      </c>
      <c r="O210" t="s">
        <v>1476</v>
      </c>
      <c r="P210" s="15" t="str">
        <f>HYPERLINK("https://www.ejacket.nsf.gov/ej/showProposal.do?ID="&amp;ckAwdQTable[[#This Row],[prop_id]],"eJ")</f>
        <v>eJ</v>
      </c>
      <c r="Q210" s="8" t="s">
        <v>2825</v>
      </c>
      <c r="R210" t="s">
        <v>1476</v>
      </c>
      <c r="S210" t="s">
        <v>1477</v>
      </c>
      <c r="T210" t="s">
        <v>3650</v>
      </c>
      <c r="U210" s="8" t="s">
        <v>713</v>
      </c>
      <c r="V210" t="s">
        <v>2907</v>
      </c>
      <c r="W210" s="111" t="str">
        <f>HYPERLINK("mailto:"&amp; ckAwdQTable[[#This Row],[email]]&amp;"&amp;subject=Your NSF Proposal:  "&amp;ckAwdQTable[[#This Row],[prop_id]], ckAwdQTable[[#This Row],[email]])</f>
        <v>barisk@umich.edu</v>
      </c>
      <c r="X210" s="30">
        <v>43344</v>
      </c>
      <c r="Y210">
        <v>48</v>
      </c>
      <c r="AA210" s="21" t="s">
        <v>753</v>
      </c>
      <c r="AB210" s="21" t="s">
        <v>4825</v>
      </c>
      <c r="AC210"/>
      <c r="AD210" s="21" t="s">
        <v>753</v>
      </c>
      <c r="AE210" s="21" t="s">
        <v>6167</v>
      </c>
      <c r="AF210" s="13">
        <v>1200000</v>
      </c>
      <c r="AG210" s="121">
        <v>0</v>
      </c>
      <c r="AH210" s="1">
        <v>1200000</v>
      </c>
      <c r="AI210" s="1"/>
      <c r="AJ210" s="1">
        <v>3000</v>
      </c>
      <c r="AM210" s="21">
        <v>12</v>
      </c>
      <c r="AN210" s="21">
        <v>12</v>
      </c>
      <c r="AO210" s="21">
        <v>6</v>
      </c>
      <c r="AP210" s="21"/>
      <c r="AQ210" s="21"/>
      <c r="AR210" s="123" t="s">
        <v>2829</v>
      </c>
      <c r="AS210" s="21" t="s">
        <v>2834</v>
      </c>
      <c r="AT210" s="21" t="str">
        <f>SummarizeQuestMarks(ckAwdQTable[[#This Row],[abst_narr_txt]])</f>
        <v xml:space="preserve"> </v>
      </c>
      <c r="AU210" s="124"/>
      <c r="AV210" t="s">
        <v>3652</v>
      </c>
      <c r="AW210" t="b">
        <f>AND(ckAwdQTable[[#This Row],[ILN]]&gt;"M", SUBSTITUTE(ckAwdQTable[[#This Row],[prop_titl_txt]]," ","")&lt;&gt;SUBSTITUTE(AV209," ",""))</f>
        <v>0</v>
      </c>
      <c r="AX210" s="8" t="s">
        <v>3653</v>
      </c>
    </row>
    <row r="211" spans="2:50" ht="15" customHeight="1" x14ac:dyDescent="0.35">
      <c r="B211" s="30">
        <v>43005.489583333336</v>
      </c>
      <c r="C211" t="s">
        <v>2839</v>
      </c>
      <c r="D211" t="s">
        <v>2840</v>
      </c>
      <c r="E211" t="s">
        <v>462</v>
      </c>
      <c r="F211" t="s">
        <v>761</v>
      </c>
      <c r="G211" s="8" t="s">
        <v>2819</v>
      </c>
      <c r="H211" s="8" t="s">
        <v>2820</v>
      </c>
      <c r="I211" s="21" t="s">
        <v>6127</v>
      </c>
      <c r="J211" t="s">
        <v>2821</v>
      </c>
      <c r="L211" s="22"/>
      <c r="M211" s="107">
        <f xml:space="preserve"> M210+(ckAwdQTable[ILN]&lt;"M")</f>
        <v>123</v>
      </c>
      <c r="N211" t="s">
        <v>2824</v>
      </c>
      <c r="O211" t="s">
        <v>1484</v>
      </c>
      <c r="P211" s="15" t="str">
        <f>HYPERLINK("https://www.ejacket.nsf.gov/ej/showProposal.do?ID="&amp;ckAwdQTable[[#This Row],[prop_id]],"eJ")</f>
        <v>eJ</v>
      </c>
      <c r="Q211" s="8" t="s">
        <v>2841</v>
      </c>
      <c r="R211" t="s">
        <v>1484</v>
      </c>
      <c r="S211" t="s">
        <v>1485</v>
      </c>
      <c r="T211" t="s">
        <v>3654</v>
      </c>
      <c r="U211" s="8" t="s">
        <v>3284</v>
      </c>
      <c r="V211" t="s">
        <v>3061</v>
      </c>
      <c r="W211" s="111" t="str">
        <f>HYPERLINK("mailto:"&amp; ckAwdQTable[[#This Row],[email]]&amp;"&amp;subject=Your NSF Proposal:  "&amp;ckAwdQTable[[#This Row],[prop_id]], ckAwdQTable[[#This Row],[email]])</f>
        <v>calton@cc.gatech.edu</v>
      </c>
      <c r="X211" s="30">
        <v>43313</v>
      </c>
      <c r="Y211">
        <v>48</v>
      </c>
      <c r="AA211" s="21" t="s">
        <v>753</v>
      </c>
      <c r="AB211" s="21" t="s">
        <v>4825</v>
      </c>
      <c r="AC211"/>
      <c r="AD211" s="21" t="s">
        <v>753</v>
      </c>
      <c r="AF211" s="13">
        <v>800000</v>
      </c>
      <c r="AG211" s="121">
        <v>0</v>
      </c>
      <c r="AH211" s="1">
        <v>800000</v>
      </c>
      <c r="AI211" s="1"/>
      <c r="AJ211" s="1"/>
      <c r="AM211" s="21">
        <v>8</v>
      </c>
      <c r="AN211" s="21">
        <v>4</v>
      </c>
      <c r="AO211" s="21">
        <v>4</v>
      </c>
      <c r="AP211" s="21"/>
      <c r="AQ211" s="21"/>
      <c r="AR211" s="123" t="s">
        <v>2829</v>
      </c>
      <c r="AS211" s="21" t="s">
        <v>2834</v>
      </c>
      <c r="AT211" s="21" t="str">
        <f>SummarizeQuestMarks(ckAwdQTable[[#This Row],[abst_narr_txt]])</f>
        <v xml:space="preserve"> </v>
      </c>
      <c r="AU211" s="124"/>
      <c r="AV211" t="s">
        <v>3655</v>
      </c>
      <c r="AW211" t="b">
        <f>AND(ckAwdQTable[[#This Row],[ILN]]&gt;"M", SUBSTITUTE(ckAwdQTable[[#This Row],[prop_titl_txt]]," ","")&lt;&gt;SUBSTITUTE(AV210," ",""))</f>
        <v>0</v>
      </c>
      <c r="AX211" s="8" t="s">
        <v>3656</v>
      </c>
    </row>
    <row r="212" spans="2:50" ht="15" customHeight="1" x14ac:dyDescent="0.35">
      <c r="B212" s="30">
        <v>43005.598611111112</v>
      </c>
      <c r="C212" t="s">
        <v>2839</v>
      </c>
      <c r="D212" t="s">
        <v>2840</v>
      </c>
      <c r="E212" t="s">
        <v>462</v>
      </c>
      <c r="F212" t="s">
        <v>761</v>
      </c>
      <c r="G212" s="8" t="s">
        <v>2819</v>
      </c>
      <c r="H212" s="8" t="s">
        <v>2820</v>
      </c>
      <c r="I212" s="21" t="s">
        <v>6127</v>
      </c>
      <c r="J212" t="s">
        <v>2821</v>
      </c>
      <c r="L212" s="22"/>
      <c r="M212" s="107">
        <f xml:space="preserve"> M211+(ckAwdQTable[ILN]&lt;"M")</f>
        <v>123</v>
      </c>
      <c r="N212" t="s">
        <v>2834</v>
      </c>
      <c r="O212" t="s">
        <v>1484</v>
      </c>
      <c r="P212" s="15" t="str">
        <f>HYPERLINK("https://www.ejacket.nsf.gov/ej/showProposal.do?ID="&amp;ckAwdQTable[[#This Row],[prop_id]],"eJ")</f>
        <v>eJ</v>
      </c>
      <c r="Q212" s="8" t="s">
        <v>2841</v>
      </c>
      <c r="R212" t="s">
        <v>3657</v>
      </c>
      <c r="S212" t="s">
        <v>976</v>
      </c>
      <c r="T212" t="s">
        <v>3658</v>
      </c>
      <c r="U212" s="8" t="s">
        <v>3659</v>
      </c>
      <c r="V212" t="s">
        <v>105</v>
      </c>
      <c r="W212" s="111" t="str">
        <f>HYPERLINK("mailto:"&amp; ckAwdQTable[[#This Row],[email]]&amp;"&amp;subject=Your NSF Proposal:  "&amp;ckAwdQTable[[#This Row],[prop_id]], ckAwdQTable[[#This Row],[email]])</f>
        <v>qwang26@lsu.edu</v>
      </c>
      <c r="X212" s="30">
        <v>43313</v>
      </c>
      <c r="Y212">
        <v>48</v>
      </c>
      <c r="AA212" s="21" t="s">
        <v>753</v>
      </c>
      <c r="AB212" s="21" t="s">
        <v>4825</v>
      </c>
      <c r="AC212"/>
      <c r="AD212" s="21" t="s">
        <v>753</v>
      </c>
      <c r="AF212" s="13">
        <v>400000</v>
      </c>
      <c r="AG212" s="121">
        <v>0</v>
      </c>
      <c r="AH212" s="1">
        <v>400000</v>
      </c>
      <c r="AI212" s="1"/>
      <c r="AJ212" s="1"/>
      <c r="AM212" s="21">
        <v>8</v>
      </c>
      <c r="AN212" s="21">
        <v>4</v>
      </c>
      <c r="AO212" s="21">
        <v>4</v>
      </c>
      <c r="AP212" s="21"/>
      <c r="AQ212" s="21"/>
      <c r="AR212" s="123" t="s">
        <v>2829</v>
      </c>
      <c r="AS212" s="21" t="s">
        <v>2834</v>
      </c>
      <c r="AT212" s="21" t="str">
        <f>SummarizeQuestMarks(ckAwdQTable[[#This Row],[abst_narr_txt]])</f>
        <v xml:space="preserve"> </v>
      </c>
      <c r="AU212" s="124"/>
      <c r="AV212" t="s">
        <v>3655</v>
      </c>
      <c r="AW212" t="b">
        <f>AND(ckAwdQTable[[#This Row],[ILN]]&gt;"M", SUBSTITUTE(ckAwdQTable[[#This Row],[prop_titl_txt]]," ","")&lt;&gt;SUBSTITUTE(AV211," ",""))</f>
        <v>0</v>
      </c>
      <c r="AX212" s="8" t="s">
        <v>3660</v>
      </c>
    </row>
    <row r="213" spans="2:50" ht="15" customHeight="1" x14ac:dyDescent="0.35">
      <c r="B213" s="30">
        <v>43005.491666666669</v>
      </c>
      <c r="C213" t="s">
        <v>2868</v>
      </c>
      <c r="D213" t="s">
        <v>2869</v>
      </c>
      <c r="E213" t="s">
        <v>470</v>
      </c>
      <c r="F213" t="s">
        <v>935</v>
      </c>
      <c r="G213" s="8" t="s">
        <v>2819</v>
      </c>
      <c r="H213" s="8" t="s">
        <v>2820</v>
      </c>
      <c r="I213" s="21" t="s">
        <v>6127</v>
      </c>
      <c r="J213" t="s">
        <v>2821</v>
      </c>
      <c r="K213" t="s">
        <v>2902</v>
      </c>
      <c r="L213" s="22"/>
      <c r="M213" s="107">
        <f xml:space="preserve"> M212+(ckAwdQTable[ILN]&lt;"M")</f>
        <v>124</v>
      </c>
      <c r="N213" t="s">
        <v>2863</v>
      </c>
      <c r="O213" t="s">
        <v>3661</v>
      </c>
      <c r="P213" s="15" t="str">
        <f>HYPERLINK("https://www.ejacket.nsf.gov/ej/showProposal.do?ID="&amp;ckAwdQTable[[#This Row],[prop_id]],"eJ")</f>
        <v>eJ</v>
      </c>
      <c r="Q213" s="8" t="s">
        <v>2871</v>
      </c>
      <c r="R213" t="s">
        <v>3661</v>
      </c>
      <c r="S213" t="s">
        <v>3662</v>
      </c>
      <c r="T213" t="s">
        <v>3136</v>
      </c>
      <c r="U213" s="8" t="s">
        <v>683</v>
      </c>
      <c r="V213" t="s">
        <v>2922</v>
      </c>
      <c r="W213" s="111" t="str">
        <f>HYPERLINK("mailto:"&amp; ckAwdQTable[[#This Row],[email]]&amp;"&amp;subject=Your NSF Proposal:  "&amp;ckAwdQTable[[#This Row],[prop_id]], ckAwdQTable[[#This Row],[email]])</f>
        <v>jameslo@math.umbc.edu</v>
      </c>
      <c r="X213" s="30">
        <v>43282</v>
      </c>
      <c r="Y213">
        <v>36</v>
      </c>
      <c r="AA213" s="21" t="s">
        <v>753</v>
      </c>
      <c r="AB213" s="21" t="s">
        <v>4825</v>
      </c>
      <c r="AC213"/>
      <c r="AD213" s="21" t="s">
        <v>753</v>
      </c>
      <c r="AE213" s="21" t="s">
        <v>6206</v>
      </c>
      <c r="AF213" s="13">
        <v>789028</v>
      </c>
      <c r="AG213" s="121">
        <v>0</v>
      </c>
      <c r="AH213" s="1">
        <v>789028</v>
      </c>
      <c r="AI213" s="1"/>
      <c r="AJ213" s="1">
        <v>14047</v>
      </c>
      <c r="AK213" s="1">
        <v>190418</v>
      </c>
      <c r="AM213" s="21">
        <v>3</v>
      </c>
      <c r="AN213" s="21">
        <v>3</v>
      </c>
      <c r="AO213" s="21">
        <v>6</v>
      </c>
      <c r="AP213" s="21"/>
      <c r="AQ213" s="21"/>
      <c r="AR213" s="123" t="s">
        <v>2829</v>
      </c>
      <c r="AS213" s="21" t="s">
        <v>2834</v>
      </c>
      <c r="AT213" s="21" t="str">
        <f>SummarizeQuestMarks(ckAwdQTable[[#This Row],[abst_narr_txt]])</f>
        <v xml:space="preserve"> </v>
      </c>
      <c r="AU213" s="124"/>
      <c r="AV213" t="s">
        <v>3663</v>
      </c>
      <c r="AW213" t="b">
        <f>AND(ckAwdQTable[[#This Row],[ILN]]&gt;"M", SUBSTITUTE(ckAwdQTable[[#This Row],[prop_titl_txt]]," ","")&lt;&gt;SUBSTITUTE(AV212," ",""))</f>
        <v>0</v>
      </c>
      <c r="AX213" s="8" t="s">
        <v>3664</v>
      </c>
    </row>
    <row r="214" spans="2:50" ht="15" customHeight="1" x14ac:dyDescent="0.35">
      <c r="B214" s="30">
        <v>43005.493750000001</v>
      </c>
      <c r="C214" t="s">
        <v>2817</v>
      </c>
      <c r="D214" t="s">
        <v>2818</v>
      </c>
      <c r="E214" t="s">
        <v>474</v>
      </c>
      <c r="F214" t="s">
        <v>885</v>
      </c>
      <c r="G214" s="8" t="s">
        <v>2819</v>
      </c>
      <c r="H214" s="8" t="s">
        <v>2820</v>
      </c>
      <c r="I214" s="21" t="s">
        <v>6127</v>
      </c>
      <c r="J214" t="s">
        <v>2821</v>
      </c>
      <c r="K214" t="s">
        <v>2822</v>
      </c>
      <c r="L214" s="22"/>
      <c r="M214" s="107">
        <f xml:space="preserve"> M213+(ckAwdQTable[ILN]&lt;"M")</f>
        <v>125</v>
      </c>
      <c r="N214" t="s">
        <v>2824</v>
      </c>
      <c r="O214" t="s">
        <v>1487</v>
      </c>
      <c r="P214" s="15" t="str">
        <f>HYPERLINK("https://www.ejacket.nsf.gov/ej/showProposal.do?ID="&amp;ckAwdQTable[[#This Row],[prop_id]],"eJ")</f>
        <v>eJ</v>
      </c>
      <c r="Q214" s="8" t="s">
        <v>2825</v>
      </c>
      <c r="R214" t="s">
        <v>1487</v>
      </c>
      <c r="S214" t="s">
        <v>1488</v>
      </c>
      <c r="T214" t="s">
        <v>3665</v>
      </c>
      <c r="U214" s="8" t="s">
        <v>2929</v>
      </c>
      <c r="V214" t="s">
        <v>2833</v>
      </c>
      <c r="W214" s="111" t="str">
        <f>HYPERLINK("mailto:"&amp; ckAwdQTable[[#This Row],[email]]&amp;"&amp;subject=Your NSF Proposal:  "&amp;ckAwdQTable[[#This Row],[prop_id]], ckAwdQTable[[#This Row],[email]])</f>
        <v>yener@ee.psu.edu</v>
      </c>
      <c r="X214" s="30">
        <v>43344</v>
      </c>
      <c r="Y214">
        <v>48</v>
      </c>
      <c r="AA214" s="21" t="s">
        <v>753</v>
      </c>
      <c r="AB214" s="21" t="s">
        <v>4825</v>
      </c>
      <c r="AC214"/>
      <c r="AD214" s="21" t="s">
        <v>753</v>
      </c>
      <c r="AE214" s="21" t="s">
        <v>6128</v>
      </c>
      <c r="AF214" s="13">
        <v>800000</v>
      </c>
      <c r="AG214" s="121">
        <v>0</v>
      </c>
      <c r="AH214" s="1">
        <v>800000</v>
      </c>
      <c r="AI214" s="1"/>
      <c r="AJ214" s="1">
        <v>20845</v>
      </c>
      <c r="AM214" s="21">
        <v>8</v>
      </c>
      <c r="AN214" s="21">
        <v>8</v>
      </c>
      <c r="AO214" s="21">
        <v>6</v>
      </c>
      <c r="AP214" s="21"/>
      <c r="AQ214" s="21"/>
      <c r="AR214" s="123" t="s">
        <v>2829</v>
      </c>
      <c r="AS214" s="21" t="s">
        <v>2834</v>
      </c>
      <c r="AT214" s="21" t="str">
        <f>SummarizeQuestMarks(ckAwdQTable[[#This Row],[abst_narr_txt]])</f>
        <v xml:space="preserve"> </v>
      </c>
      <c r="AU214" s="124"/>
      <c r="AV214" t="s">
        <v>3666</v>
      </c>
      <c r="AW214" t="b">
        <f>AND(ckAwdQTable[[#This Row],[ILN]]&gt;"M", SUBSTITUTE(ckAwdQTable[[#This Row],[prop_titl_txt]]," ","")&lt;&gt;SUBSTITUTE(AV213," ",""))</f>
        <v>0</v>
      </c>
      <c r="AX214" s="8" t="s">
        <v>3667</v>
      </c>
    </row>
    <row r="215" spans="2:50" ht="15" customHeight="1" x14ac:dyDescent="0.35">
      <c r="B215" s="30">
        <v>43005.629166666666</v>
      </c>
      <c r="C215" t="s">
        <v>2817</v>
      </c>
      <c r="D215" t="s">
        <v>2818</v>
      </c>
      <c r="E215" t="s">
        <v>460</v>
      </c>
      <c r="F215" t="s">
        <v>885</v>
      </c>
      <c r="G215" s="8" t="s">
        <v>2819</v>
      </c>
      <c r="H215" s="8" t="s">
        <v>2820</v>
      </c>
      <c r="I215" s="21" t="s">
        <v>6127</v>
      </c>
      <c r="J215" t="s">
        <v>2821</v>
      </c>
      <c r="K215" t="s">
        <v>2822</v>
      </c>
      <c r="L215" s="22"/>
      <c r="M215" s="107">
        <f xml:space="preserve"> M214+(ckAwdQTable[ILN]&lt;"M")</f>
        <v>125</v>
      </c>
      <c r="N215" t="s">
        <v>2834</v>
      </c>
      <c r="O215" t="s">
        <v>1487</v>
      </c>
      <c r="P215" s="15" t="str">
        <f>HYPERLINK("https://www.ejacket.nsf.gov/ej/showProposal.do?ID="&amp;ckAwdQTable[[#This Row],[prop_id]],"eJ")</f>
        <v>eJ</v>
      </c>
      <c r="Q215" s="8" t="s">
        <v>2825</v>
      </c>
      <c r="R215" t="s">
        <v>3669</v>
      </c>
      <c r="S215" t="s">
        <v>3670</v>
      </c>
      <c r="T215" t="s">
        <v>3671</v>
      </c>
      <c r="U215" s="8" t="s">
        <v>2926</v>
      </c>
      <c r="V215" t="s">
        <v>2922</v>
      </c>
      <c r="W215" s="111" t="str">
        <f>HYPERLINK("mailto:"&amp; ckAwdQTable[[#This Row],[email]]&amp;"&amp;subject=Your NSF Proposal:  "&amp;ckAwdQTable[[#This Row],[prop_id]], ckAwdQTable[[#This Row],[email]])</f>
        <v>ulukus@umd.edu</v>
      </c>
      <c r="X215" s="30">
        <v>43344</v>
      </c>
      <c r="Y215">
        <v>48</v>
      </c>
      <c r="AA215" s="21" t="s">
        <v>753</v>
      </c>
      <c r="AB215" s="21" t="s">
        <v>4825</v>
      </c>
      <c r="AC215"/>
      <c r="AD215" s="21" t="s">
        <v>753</v>
      </c>
      <c r="AE215" s="21" t="s">
        <v>6128</v>
      </c>
      <c r="AF215" s="13">
        <v>400000</v>
      </c>
      <c r="AG215" s="121">
        <v>0</v>
      </c>
      <c r="AH215" s="1">
        <v>400000</v>
      </c>
      <c r="AI215" s="1"/>
      <c r="AJ215" s="1">
        <v>8000</v>
      </c>
      <c r="AM215" s="21">
        <v>4</v>
      </c>
      <c r="AN215" s="21">
        <v>4</v>
      </c>
      <c r="AO215" s="21">
        <v>4</v>
      </c>
      <c r="AP215" s="21"/>
      <c r="AQ215" s="21"/>
      <c r="AR215" s="123" t="s">
        <v>2829</v>
      </c>
      <c r="AS215" s="21" t="s">
        <v>2834</v>
      </c>
      <c r="AT215" s="21" t="str">
        <f>SummarizeQuestMarks(ckAwdQTable[[#This Row],[abst_narr_txt]])</f>
        <v xml:space="preserve"> </v>
      </c>
      <c r="AU215" s="124"/>
      <c r="AV215" t="s">
        <v>3666</v>
      </c>
      <c r="AW215" t="b">
        <f>AND(ckAwdQTable[[#This Row],[ILN]]&gt;"M", SUBSTITUTE(ckAwdQTable[[#This Row],[prop_titl_txt]]," ","")&lt;&gt;SUBSTITUTE(AV214," ",""))</f>
        <v>0</v>
      </c>
      <c r="AX215" s="8" t="s">
        <v>3672</v>
      </c>
    </row>
    <row r="216" spans="2:50" ht="15" customHeight="1" x14ac:dyDescent="0.35">
      <c r="B216" s="30">
        <v>43005.496527777781</v>
      </c>
      <c r="C216" t="s">
        <v>2868</v>
      </c>
      <c r="D216" t="s">
        <v>2869</v>
      </c>
      <c r="E216" t="s">
        <v>468</v>
      </c>
      <c r="F216" t="s">
        <v>800</v>
      </c>
      <c r="G216" s="8" t="s">
        <v>2819</v>
      </c>
      <c r="H216" s="8" t="s">
        <v>2820</v>
      </c>
      <c r="I216" s="21" t="s">
        <v>6127</v>
      </c>
      <c r="J216" t="s">
        <v>2821</v>
      </c>
      <c r="K216" t="s">
        <v>2911</v>
      </c>
      <c r="L216" s="22"/>
      <c r="M216" s="107">
        <f xml:space="preserve"> M215+(ckAwdQTable[ILN]&lt;"M")</f>
        <v>126</v>
      </c>
      <c r="N216" t="s">
        <v>2824</v>
      </c>
      <c r="O216" t="s">
        <v>1490</v>
      </c>
      <c r="P216" s="15" t="str">
        <f>HYPERLINK("https://www.ejacket.nsf.gov/ej/showProposal.do?ID="&amp;ckAwdQTable[[#This Row],[prop_id]],"eJ")</f>
        <v>eJ</v>
      </c>
      <c r="Q216" s="8" t="s">
        <v>2871</v>
      </c>
      <c r="R216" t="s">
        <v>1490</v>
      </c>
      <c r="S216" t="s">
        <v>1491</v>
      </c>
      <c r="T216" t="s">
        <v>3673</v>
      </c>
      <c r="U216" s="8" t="s">
        <v>2960</v>
      </c>
      <c r="V216" t="s">
        <v>2856</v>
      </c>
      <c r="W216" s="111" t="str">
        <f>HYPERLINK("mailto:"&amp; ckAwdQTable[[#This Row],[email]]&amp;"&amp;subject=Your NSF Proposal:  "&amp;ckAwdQTable[[#This Row],[prop_id]], ckAwdQTable[[#This Row],[email]])</f>
        <v>ygingold@gmu.edu</v>
      </c>
      <c r="X216" s="30">
        <v>43191</v>
      </c>
      <c r="Y216">
        <v>48</v>
      </c>
      <c r="Z216" t="s">
        <v>6131</v>
      </c>
      <c r="AA216" s="21" t="s">
        <v>6161</v>
      </c>
      <c r="AB216" s="21" t="s">
        <v>4825</v>
      </c>
      <c r="AC216"/>
      <c r="AD216" s="21" t="s">
        <v>753</v>
      </c>
      <c r="AE216" s="21" t="s">
        <v>6128</v>
      </c>
      <c r="AF216" s="13">
        <v>667216</v>
      </c>
      <c r="AG216" s="121">
        <v>0</v>
      </c>
      <c r="AH216" s="1">
        <v>667216</v>
      </c>
      <c r="AI216" s="1"/>
      <c r="AJ216" s="1">
        <v>11340</v>
      </c>
      <c r="AM216" s="21">
        <v>8</v>
      </c>
      <c r="AN216" s="21">
        <v>4</v>
      </c>
      <c r="AO216" s="21">
        <v>2</v>
      </c>
      <c r="AP216" s="21"/>
      <c r="AQ216" s="21"/>
      <c r="AR216" s="123" t="s">
        <v>2829</v>
      </c>
      <c r="AS216" s="21" t="s">
        <v>2834</v>
      </c>
      <c r="AT216" s="21" t="str">
        <f>SummarizeQuestMarks(ckAwdQTable[[#This Row],[abst_narr_txt]])</f>
        <v xml:space="preserve"> </v>
      </c>
      <c r="AU216" s="124"/>
      <c r="AV216" t="s">
        <v>3674</v>
      </c>
      <c r="AW216" t="b">
        <f>AND(ckAwdQTable[[#This Row],[ILN]]&gt;"M", SUBSTITUTE(ckAwdQTable[[#This Row],[prop_titl_txt]]," ","")&lt;&gt;SUBSTITUTE(AV215," ",""))</f>
        <v>0</v>
      </c>
      <c r="AX216" s="8" t="s">
        <v>3675</v>
      </c>
    </row>
    <row r="217" spans="2:50" ht="15" customHeight="1" x14ac:dyDescent="0.35">
      <c r="B217" s="30">
        <v>43005.504166666666</v>
      </c>
      <c r="C217" t="s">
        <v>2868</v>
      </c>
      <c r="D217" t="s">
        <v>2869</v>
      </c>
      <c r="E217" t="s">
        <v>468</v>
      </c>
      <c r="F217" t="s">
        <v>800</v>
      </c>
      <c r="G217" s="8" t="s">
        <v>2819</v>
      </c>
      <c r="H217" s="8" t="s">
        <v>2820</v>
      </c>
      <c r="I217" s="21" t="s">
        <v>6127</v>
      </c>
      <c r="J217" t="s">
        <v>2821</v>
      </c>
      <c r="K217" t="s">
        <v>2911</v>
      </c>
      <c r="L217" s="22"/>
      <c r="M217" s="107">
        <f xml:space="preserve"> M216+(ckAwdQTable[ILN]&lt;"M")</f>
        <v>126</v>
      </c>
      <c r="N217" t="s">
        <v>2834</v>
      </c>
      <c r="O217" t="s">
        <v>1490</v>
      </c>
      <c r="P217" s="15" t="str">
        <f>HYPERLINK("https://www.ejacket.nsf.gov/ej/showProposal.do?ID="&amp;ckAwdQTable[[#This Row],[prop_id]],"eJ")</f>
        <v>eJ</v>
      </c>
      <c r="Q217" s="8" t="s">
        <v>2871</v>
      </c>
      <c r="R217" t="s">
        <v>3676</v>
      </c>
      <c r="S217" t="s">
        <v>1875</v>
      </c>
      <c r="T217" t="s">
        <v>3677</v>
      </c>
      <c r="U217" s="8" t="s">
        <v>553</v>
      </c>
      <c r="V217" t="s">
        <v>2972</v>
      </c>
      <c r="W217" s="111" t="str">
        <f>HYPERLINK("mailto:"&amp; ckAwdQTable[[#This Row],[email]]&amp;"&amp;subject=Your NSF Proposal:  "&amp;ckAwdQTable[[#This Row],[prop_id]], ckAwdQTable[[#This Row],[email]])</f>
        <v>shiri.azenkot@cornell.edu</v>
      </c>
      <c r="X217" s="30">
        <v>43191</v>
      </c>
      <c r="Y217">
        <v>48</v>
      </c>
      <c r="Z217" t="s">
        <v>6131</v>
      </c>
      <c r="AA217" s="21" t="s">
        <v>6207</v>
      </c>
      <c r="AB217" s="21" t="s">
        <v>4825</v>
      </c>
      <c r="AC217"/>
      <c r="AD217" s="21" t="s">
        <v>753</v>
      </c>
      <c r="AF217" s="13">
        <v>532762</v>
      </c>
      <c r="AG217" s="121">
        <v>0</v>
      </c>
      <c r="AH217" s="1">
        <v>532762</v>
      </c>
      <c r="AI217" s="1"/>
      <c r="AJ217" s="1"/>
      <c r="AL217" s="1">
        <v>4000</v>
      </c>
      <c r="AM217" s="21">
        <v>4</v>
      </c>
      <c r="AN217" s="21">
        <v>4</v>
      </c>
      <c r="AO217" s="21">
        <v>4</v>
      </c>
      <c r="AP217" s="21"/>
      <c r="AQ217" s="21"/>
      <c r="AR217" s="123" t="s">
        <v>2829</v>
      </c>
      <c r="AS217" s="21" t="s">
        <v>2834</v>
      </c>
      <c r="AT217" s="21" t="str">
        <f>SummarizeQuestMarks(ckAwdQTable[[#This Row],[abst_narr_txt]])</f>
        <v xml:space="preserve"> </v>
      </c>
      <c r="AU217" s="124"/>
      <c r="AV217" t="s">
        <v>3674</v>
      </c>
      <c r="AW217" t="b">
        <f>AND(ckAwdQTable[[#This Row],[ILN]]&gt;"M", SUBSTITUTE(ckAwdQTable[[#This Row],[prop_titl_txt]]," ","")&lt;&gt;SUBSTITUTE(AV216," ",""))</f>
        <v>0</v>
      </c>
      <c r="AX217" s="8" t="s">
        <v>3678</v>
      </c>
    </row>
    <row r="218" spans="2:50" ht="15" customHeight="1" x14ac:dyDescent="0.35">
      <c r="B218" s="30">
        <v>43005.497916666667</v>
      </c>
      <c r="C218" t="s">
        <v>2868</v>
      </c>
      <c r="D218" t="s">
        <v>2869</v>
      </c>
      <c r="E218" t="s">
        <v>468</v>
      </c>
      <c r="F218" t="s">
        <v>800</v>
      </c>
      <c r="G218" s="8" t="s">
        <v>2819</v>
      </c>
      <c r="H218" s="8" t="s">
        <v>2820</v>
      </c>
      <c r="I218" s="21" t="s">
        <v>6127</v>
      </c>
      <c r="J218" t="s">
        <v>2821</v>
      </c>
      <c r="K218" t="s">
        <v>2911</v>
      </c>
      <c r="L218" s="22"/>
      <c r="M218" s="107">
        <f xml:space="preserve"> M217+(ckAwdQTable[ILN]&lt;"M")</f>
        <v>127</v>
      </c>
      <c r="N218" t="s">
        <v>2824</v>
      </c>
      <c r="O218" t="s">
        <v>1493</v>
      </c>
      <c r="P218" s="15" t="str">
        <f>HYPERLINK("https://www.ejacket.nsf.gov/ej/showProposal.do?ID="&amp;ckAwdQTable[[#This Row],[prop_id]],"eJ")</f>
        <v>eJ</v>
      </c>
      <c r="Q218" s="8" t="s">
        <v>2871</v>
      </c>
      <c r="R218" t="s">
        <v>1493</v>
      </c>
      <c r="S218" t="s">
        <v>1494</v>
      </c>
      <c r="T218" t="s">
        <v>3679</v>
      </c>
      <c r="U218" s="8" t="s">
        <v>3680</v>
      </c>
      <c r="V218" t="s">
        <v>107</v>
      </c>
      <c r="W218" s="111" t="str">
        <f>HYPERLINK("mailto:"&amp; ckAwdQTable[[#This Row],[email]]&amp;"&amp;subject=Your NSF Proposal:  "&amp;ckAwdQTable[[#This Row],[prop_id]], ckAwdQTable[[#This Row],[email]])</f>
        <v>cbethel@cse.msstate.edu</v>
      </c>
      <c r="X218" s="30">
        <v>43282</v>
      </c>
      <c r="Y218">
        <v>48</v>
      </c>
      <c r="Z218" t="s">
        <v>6131</v>
      </c>
      <c r="AA218" s="21" t="s">
        <v>753</v>
      </c>
      <c r="AB218" s="21" t="s">
        <v>4825</v>
      </c>
      <c r="AC218"/>
      <c r="AD218" s="21" t="s">
        <v>753</v>
      </c>
      <c r="AE218" s="21" t="s">
        <v>6208</v>
      </c>
      <c r="AF218" s="13">
        <v>504354</v>
      </c>
      <c r="AG218" s="121">
        <v>0</v>
      </c>
      <c r="AH218" s="1">
        <v>504354</v>
      </c>
      <c r="AI218" s="1"/>
      <c r="AJ218" s="1">
        <v>9000</v>
      </c>
      <c r="AM218" s="21">
        <v>6</v>
      </c>
      <c r="AN218" s="21">
        <v>4</v>
      </c>
      <c r="AO218" s="21">
        <v>4</v>
      </c>
      <c r="AP218" s="21"/>
      <c r="AQ218" s="21"/>
      <c r="AR218" s="123" t="s">
        <v>2829</v>
      </c>
      <c r="AS218" s="21" t="s">
        <v>2834</v>
      </c>
      <c r="AT218" s="21" t="str">
        <f>SummarizeQuestMarks(ckAwdQTable[[#This Row],[abst_narr_txt]])</f>
        <v xml:space="preserve"> </v>
      </c>
      <c r="AU218" s="124"/>
      <c r="AV218" t="s">
        <v>3681</v>
      </c>
      <c r="AW218" t="b">
        <f>AND(ckAwdQTable[[#This Row],[ILN]]&gt;"M", SUBSTITUTE(ckAwdQTable[[#This Row],[prop_titl_txt]]," ","")&lt;&gt;SUBSTITUTE(AV217," ",""))</f>
        <v>0</v>
      </c>
      <c r="AX218" s="8" t="s">
        <v>3682</v>
      </c>
    </row>
    <row r="219" spans="2:50" ht="15" customHeight="1" x14ac:dyDescent="0.35">
      <c r="B219" s="30">
        <v>43005.563194444447</v>
      </c>
      <c r="C219" t="s">
        <v>2868</v>
      </c>
      <c r="D219" t="s">
        <v>2869</v>
      </c>
      <c r="E219" t="s">
        <v>468</v>
      </c>
      <c r="F219" t="s">
        <v>800</v>
      </c>
      <c r="G219" s="8" t="s">
        <v>2819</v>
      </c>
      <c r="H219" s="8" t="s">
        <v>2820</v>
      </c>
      <c r="I219" s="21" t="s">
        <v>6127</v>
      </c>
      <c r="J219" t="s">
        <v>2821</v>
      </c>
      <c r="K219" t="s">
        <v>2911</v>
      </c>
      <c r="L219" s="22"/>
      <c r="M219" s="107">
        <f xml:space="preserve"> M218+(ckAwdQTable[ILN]&lt;"M")</f>
        <v>127</v>
      </c>
      <c r="N219" t="s">
        <v>2834</v>
      </c>
      <c r="O219" t="s">
        <v>1493</v>
      </c>
      <c r="P219" s="15" t="str">
        <f>HYPERLINK("https://www.ejacket.nsf.gov/ej/showProposal.do?ID="&amp;ckAwdQTable[[#This Row],[prop_id]],"eJ")</f>
        <v>eJ</v>
      </c>
      <c r="Q219" s="8" t="s">
        <v>2871</v>
      </c>
      <c r="R219" t="s">
        <v>3683</v>
      </c>
      <c r="S219" t="s">
        <v>3684</v>
      </c>
      <c r="T219" t="s">
        <v>3685</v>
      </c>
      <c r="U219" s="8" t="s">
        <v>574</v>
      </c>
      <c r="V219" t="s">
        <v>3037</v>
      </c>
      <c r="W219" s="111" t="str">
        <f>HYPERLINK("mailto:"&amp; ckAwdQTable[[#This Row],[email]]&amp;"&amp;subject=Your NSF Proposal:  "&amp;ckAwdQTable[[#This Row],[prop_id]], ckAwdQTable[[#This Row],[email]])</f>
        <v>selmas@indiana.edu</v>
      </c>
      <c r="X219" s="30">
        <v>43282</v>
      </c>
      <c r="Y219">
        <v>48</v>
      </c>
      <c r="Z219" t="s">
        <v>6131</v>
      </c>
      <c r="AA219" s="21" t="s">
        <v>6209</v>
      </c>
      <c r="AB219" s="21" t="s">
        <v>4825</v>
      </c>
      <c r="AC219"/>
      <c r="AD219" s="21" t="s">
        <v>753</v>
      </c>
      <c r="AE219" s="21" t="s">
        <v>6128</v>
      </c>
      <c r="AF219" s="13">
        <v>695369</v>
      </c>
      <c r="AG219" s="121">
        <v>0</v>
      </c>
      <c r="AH219" s="1">
        <v>695369</v>
      </c>
      <c r="AI219" s="1">
        <v>69109</v>
      </c>
      <c r="AJ219" s="1">
        <v>15000</v>
      </c>
      <c r="AM219" s="21">
        <v>4</v>
      </c>
      <c r="AN219" s="21">
        <v>8</v>
      </c>
      <c r="AO219" s="21">
        <v>5</v>
      </c>
      <c r="AP219" s="21"/>
      <c r="AQ219" s="21"/>
      <c r="AR219" s="123" t="s">
        <v>2829</v>
      </c>
      <c r="AS219" s="21" t="s">
        <v>2834</v>
      </c>
      <c r="AT219" s="21" t="str">
        <f>SummarizeQuestMarks(ckAwdQTable[[#This Row],[abst_narr_txt]])</f>
        <v xml:space="preserve"> </v>
      </c>
      <c r="AU219" s="124"/>
      <c r="AV219" t="s">
        <v>3681</v>
      </c>
      <c r="AW219" t="b">
        <f>AND(ckAwdQTable[[#This Row],[ILN]]&gt;"M", SUBSTITUTE(ckAwdQTable[[#This Row],[prop_titl_txt]]," ","")&lt;&gt;SUBSTITUTE(AV218," ",""))</f>
        <v>0</v>
      </c>
      <c r="AX219" s="8" t="s">
        <v>3686</v>
      </c>
    </row>
    <row r="220" spans="2:50" ht="15" customHeight="1" x14ac:dyDescent="0.35">
      <c r="B220" s="30">
        <v>43005.499305555553</v>
      </c>
      <c r="C220" t="s">
        <v>2868</v>
      </c>
      <c r="D220" t="s">
        <v>2869</v>
      </c>
      <c r="E220" t="s">
        <v>470</v>
      </c>
      <c r="F220" t="s">
        <v>1229</v>
      </c>
      <c r="G220" s="8" t="s">
        <v>2819</v>
      </c>
      <c r="H220" s="8" t="s">
        <v>2820</v>
      </c>
      <c r="I220" s="21" t="s">
        <v>6127</v>
      </c>
      <c r="J220" t="s">
        <v>2821</v>
      </c>
      <c r="K220" t="s">
        <v>3687</v>
      </c>
      <c r="L220" s="22"/>
      <c r="M220" s="107">
        <f xml:space="preserve"> M219+(ckAwdQTable[ILN]&lt;"M")</f>
        <v>128</v>
      </c>
      <c r="N220" t="s">
        <v>2824</v>
      </c>
      <c r="O220" t="s">
        <v>1496</v>
      </c>
      <c r="P220" s="15" t="str">
        <f>HYPERLINK("https://www.ejacket.nsf.gov/ej/showProposal.do?ID="&amp;ckAwdQTable[[#This Row],[prop_id]],"eJ")</f>
        <v>eJ</v>
      </c>
      <c r="Q220" s="8" t="s">
        <v>2871</v>
      </c>
      <c r="R220" t="s">
        <v>1496</v>
      </c>
      <c r="S220" t="s">
        <v>1497</v>
      </c>
      <c r="T220" t="s">
        <v>3689</v>
      </c>
      <c r="U220" s="8" t="s">
        <v>2827</v>
      </c>
      <c r="V220" t="s">
        <v>2823</v>
      </c>
      <c r="W220" s="111" t="str">
        <f>HYPERLINK("mailto:"&amp; ckAwdQTable[[#This Row],[email]]&amp;"&amp;subject=Your NSF Proposal:  "&amp;ckAwdQTable[[#This Row],[prop_id]], ckAwdQTable[[#This Row],[email]])</f>
        <v>grauman@cs.utexas.edu</v>
      </c>
      <c r="X220" s="30">
        <v>43221</v>
      </c>
      <c r="Y220">
        <v>48</v>
      </c>
      <c r="AA220" s="21" t="s">
        <v>753</v>
      </c>
      <c r="AB220" s="21" t="s">
        <v>4825</v>
      </c>
      <c r="AC220"/>
      <c r="AD220" s="21" t="s">
        <v>753</v>
      </c>
      <c r="AE220" s="21" t="s">
        <v>6210</v>
      </c>
      <c r="AF220" s="13">
        <v>781581</v>
      </c>
      <c r="AG220" s="121">
        <v>0</v>
      </c>
      <c r="AH220" s="1">
        <v>781581</v>
      </c>
      <c r="AI220" s="1"/>
      <c r="AJ220" s="1">
        <v>16000</v>
      </c>
      <c r="AL220" s="1">
        <v>24000</v>
      </c>
      <c r="AM220" s="21">
        <v>4</v>
      </c>
      <c r="AN220" s="21">
        <v>4</v>
      </c>
      <c r="AO220" s="21">
        <v>6.8</v>
      </c>
      <c r="AP220" s="21"/>
      <c r="AQ220" s="21"/>
      <c r="AR220" s="123" t="s">
        <v>2829</v>
      </c>
      <c r="AS220" s="21" t="s">
        <v>6132</v>
      </c>
      <c r="AT220" s="21" t="str">
        <f>SummarizeQuestMarks(ckAwdQTable[[#This Row],[abst_narr_txt]])</f>
        <v xml:space="preserve"> </v>
      </c>
      <c r="AU220" s="124"/>
      <c r="AV220" t="s">
        <v>3690</v>
      </c>
      <c r="AW220" t="b">
        <f>AND(ckAwdQTable[[#This Row],[ILN]]&gt;"M", SUBSTITUTE(ckAwdQTable[[#This Row],[prop_titl_txt]]," ","")&lt;&gt;SUBSTITUTE(AV219," ",""))</f>
        <v>0</v>
      </c>
      <c r="AX220" s="8" t="s">
        <v>3691</v>
      </c>
    </row>
    <row r="221" spans="2:50" ht="15" customHeight="1" x14ac:dyDescent="0.35">
      <c r="B221" s="30">
        <v>43005.618055555555</v>
      </c>
      <c r="C221" t="s">
        <v>2868</v>
      </c>
      <c r="D221" t="s">
        <v>2869</v>
      </c>
      <c r="E221" t="s">
        <v>470</v>
      </c>
      <c r="F221" t="s">
        <v>1229</v>
      </c>
      <c r="G221" s="8" t="s">
        <v>2819</v>
      </c>
      <c r="H221" s="8" t="s">
        <v>2820</v>
      </c>
      <c r="I221" s="21" t="s">
        <v>6127</v>
      </c>
      <c r="J221" t="s">
        <v>2821</v>
      </c>
      <c r="K221" t="s">
        <v>3687</v>
      </c>
      <c r="L221" s="22"/>
      <c r="M221" s="107">
        <f xml:space="preserve"> M220+(ckAwdQTable[ILN]&lt;"M")</f>
        <v>128</v>
      </c>
      <c r="N221" t="s">
        <v>2834</v>
      </c>
      <c r="O221" t="s">
        <v>1496</v>
      </c>
      <c r="P221" s="15" t="str">
        <f>HYPERLINK("https://www.ejacket.nsf.gov/ej/showProposal.do?ID="&amp;ckAwdQTable[[#This Row],[prop_id]],"eJ")</f>
        <v>eJ</v>
      </c>
      <c r="Q221" s="8" t="s">
        <v>2871</v>
      </c>
      <c r="R221" t="s">
        <v>3692</v>
      </c>
      <c r="S221" t="s">
        <v>3693</v>
      </c>
      <c r="T221" t="s">
        <v>3694</v>
      </c>
      <c r="U221" s="8" t="s">
        <v>3695</v>
      </c>
      <c r="V221" t="s">
        <v>3162</v>
      </c>
      <c r="W221" s="111" t="str">
        <f>HYPERLINK("mailto:"&amp; ckAwdQTable[[#This Row],[email]]&amp;"&amp;subject=Your NSF Proposal:  "&amp;ckAwdQTable[[#This Row],[prop_id]], ckAwdQTable[[#This Row],[email]])</f>
        <v>greg@ttic.edu</v>
      </c>
      <c r="X221" s="30">
        <v>43221</v>
      </c>
      <c r="Y221">
        <v>48</v>
      </c>
      <c r="AA221" s="21" t="s">
        <v>753</v>
      </c>
      <c r="AB221" s="21" t="s">
        <v>4825</v>
      </c>
      <c r="AC221"/>
      <c r="AD221" s="21" t="s">
        <v>753</v>
      </c>
      <c r="AE221" s="21" t="s">
        <v>6128</v>
      </c>
      <c r="AF221" s="13">
        <v>742952</v>
      </c>
      <c r="AG221" s="121">
        <v>0</v>
      </c>
      <c r="AH221" s="1">
        <v>742952</v>
      </c>
      <c r="AI221" s="1"/>
      <c r="AJ221" s="1">
        <v>20919</v>
      </c>
      <c r="AL221" s="1">
        <v>16000</v>
      </c>
      <c r="AM221" s="21">
        <v>8</v>
      </c>
      <c r="AN221" s="21">
        <v>4</v>
      </c>
      <c r="AO221" s="21">
        <v>6</v>
      </c>
      <c r="AP221" s="21"/>
      <c r="AQ221" s="21"/>
      <c r="AR221" s="123" t="s">
        <v>2829</v>
      </c>
      <c r="AS221" s="21" t="s">
        <v>6132</v>
      </c>
      <c r="AT221" s="21" t="str">
        <f>SummarizeQuestMarks(ckAwdQTable[[#This Row],[abst_narr_txt]])</f>
        <v xml:space="preserve"> </v>
      </c>
      <c r="AU221" s="124"/>
      <c r="AV221" t="s">
        <v>3690</v>
      </c>
      <c r="AW221" t="b">
        <f>AND(ckAwdQTable[[#This Row],[ILN]]&gt;"M", SUBSTITUTE(ckAwdQTable[[#This Row],[prop_titl_txt]]," ","")&lt;&gt;SUBSTITUTE(AV220," ",""))</f>
        <v>0</v>
      </c>
      <c r="AX221" s="8" t="s">
        <v>3696</v>
      </c>
    </row>
    <row r="222" spans="2:50" ht="15" customHeight="1" x14ac:dyDescent="0.35">
      <c r="B222" s="30">
        <v>43005.655555555553</v>
      </c>
      <c r="C222" t="s">
        <v>2868</v>
      </c>
      <c r="D222" t="s">
        <v>2869</v>
      </c>
      <c r="E222" t="s">
        <v>470</v>
      </c>
      <c r="F222" t="s">
        <v>1229</v>
      </c>
      <c r="G222" s="8" t="s">
        <v>2819</v>
      </c>
      <c r="H222" s="8" t="s">
        <v>2820</v>
      </c>
      <c r="I222" s="21" t="s">
        <v>6127</v>
      </c>
      <c r="J222" t="s">
        <v>2821</v>
      </c>
      <c r="K222" t="s">
        <v>3687</v>
      </c>
      <c r="L222" s="22"/>
      <c r="M222" s="107">
        <f xml:space="preserve"> M221+(ckAwdQTable[ILN]&lt;"M")</f>
        <v>128</v>
      </c>
      <c r="N222" t="s">
        <v>2834</v>
      </c>
      <c r="O222" t="s">
        <v>1496</v>
      </c>
      <c r="P222" s="15" t="str">
        <f>HYPERLINK("https://www.ejacket.nsf.gov/ej/showProposal.do?ID="&amp;ckAwdQTable[[#This Row],[prop_id]],"eJ")</f>
        <v>eJ</v>
      </c>
      <c r="Q222" s="8" t="s">
        <v>2871</v>
      </c>
      <c r="R222" t="s">
        <v>3697</v>
      </c>
      <c r="S222" t="s">
        <v>3698</v>
      </c>
      <c r="T222" t="s">
        <v>3699</v>
      </c>
      <c r="U222" s="8" t="s">
        <v>589</v>
      </c>
      <c r="V222" t="s">
        <v>2972</v>
      </c>
      <c r="W222" s="111" t="str">
        <f>HYPERLINK("mailto:"&amp; ckAwdQTable[[#This Row],[email]]&amp;"&amp;subject=Your NSF Proposal:  "&amp;ckAwdQTable[[#This Row],[prop_id]], ckAwdQTable[[#This Row],[email]])</f>
        <v>fergus@cs.nyu.edu</v>
      </c>
      <c r="X222" s="30">
        <v>43221</v>
      </c>
      <c r="Y222">
        <v>48</v>
      </c>
      <c r="AA222" s="21" t="s">
        <v>753</v>
      </c>
      <c r="AB222" s="21" t="s">
        <v>4825</v>
      </c>
      <c r="AC222"/>
      <c r="AD222" s="21" t="s">
        <v>753</v>
      </c>
      <c r="AE222" s="21" t="s">
        <v>6128</v>
      </c>
      <c r="AF222" s="13">
        <v>757600</v>
      </c>
      <c r="AG222" s="121">
        <v>0</v>
      </c>
      <c r="AH222" s="1">
        <v>757600</v>
      </c>
      <c r="AI222" s="1"/>
      <c r="AJ222" s="1">
        <v>29185</v>
      </c>
      <c r="AM222" s="21">
        <v>8</v>
      </c>
      <c r="AN222" s="21">
        <v>4</v>
      </c>
      <c r="AO222" s="21">
        <v>4</v>
      </c>
      <c r="AP222" s="21"/>
      <c r="AQ222" s="21"/>
      <c r="AR222" s="123" t="s">
        <v>2829</v>
      </c>
      <c r="AS222" s="21" t="s">
        <v>6132</v>
      </c>
      <c r="AT222" s="21" t="str">
        <f>SummarizeQuestMarks(ckAwdQTable[[#This Row],[abst_narr_txt]])</f>
        <v xml:space="preserve"> </v>
      </c>
      <c r="AU222" s="124"/>
      <c r="AV222" t="s">
        <v>3690</v>
      </c>
      <c r="AW222" t="b">
        <f>AND(ckAwdQTable[[#This Row],[ILN]]&gt;"M", SUBSTITUTE(ckAwdQTable[[#This Row],[prop_titl_txt]]," ","")&lt;&gt;SUBSTITUTE(AV221," ",""))</f>
        <v>0</v>
      </c>
      <c r="AX222" s="8" t="s">
        <v>3700</v>
      </c>
    </row>
    <row r="223" spans="2:50" ht="15" customHeight="1" x14ac:dyDescent="0.35">
      <c r="B223" s="30">
        <v>43005.67083333333</v>
      </c>
      <c r="C223" t="s">
        <v>2868</v>
      </c>
      <c r="D223" t="s">
        <v>2869</v>
      </c>
      <c r="E223" t="s">
        <v>470</v>
      </c>
      <c r="F223" t="s">
        <v>1229</v>
      </c>
      <c r="G223" s="8" t="s">
        <v>2819</v>
      </c>
      <c r="H223" s="8" t="s">
        <v>2820</v>
      </c>
      <c r="I223" s="21" t="s">
        <v>6127</v>
      </c>
      <c r="J223" t="s">
        <v>2821</v>
      </c>
      <c r="K223" t="s">
        <v>3687</v>
      </c>
      <c r="L223" s="22"/>
      <c r="M223" s="107">
        <f xml:space="preserve"> M222+(ckAwdQTable[ILN]&lt;"M")</f>
        <v>128</v>
      </c>
      <c r="N223" t="s">
        <v>2834</v>
      </c>
      <c r="O223" t="s">
        <v>1496</v>
      </c>
      <c r="P223" s="15" t="str">
        <f>HYPERLINK("https://www.ejacket.nsf.gov/ej/showProposal.do?ID="&amp;ckAwdQTable[[#This Row],[prop_id]],"eJ")</f>
        <v>eJ</v>
      </c>
      <c r="Q223" s="8" t="s">
        <v>2871</v>
      </c>
      <c r="R223" t="s">
        <v>3701</v>
      </c>
      <c r="S223" t="s">
        <v>3702</v>
      </c>
      <c r="T223" t="s">
        <v>3703</v>
      </c>
      <c r="U223" s="8" t="s">
        <v>2956</v>
      </c>
      <c r="V223" t="s">
        <v>2862</v>
      </c>
      <c r="W223" s="111" t="str">
        <f>HYPERLINK("mailto:"&amp; ckAwdQTable[[#This Row],[email]]&amp;"&amp;subject=Your NSF Proposal:  "&amp;ckAwdQTable[[#This Row],[prop_id]], ckAwdQTable[[#This Row],[email]])</f>
        <v>elm@cs.umass.edu</v>
      </c>
      <c r="X223" s="30">
        <v>43221</v>
      </c>
      <c r="Y223">
        <v>48</v>
      </c>
      <c r="AA223" s="21" t="s">
        <v>753</v>
      </c>
      <c r="AB223" s="21" t="s">
        <v>4825</v>
      </c>
      <c r="AC223"/>
      <c r="AD223" s="21" t="s">
        <v>753</v>
      </c>
      <c r="AE223" s="21" t="s">
        <v>6128</v>
      </c>
      <c r="AF223" s="13">
        <v>773683</v>
      </c>
      <c r="AG223" s="121">
        <v>0</v>
      </c>
      <c r="AH223" s="1">
        <v>773683</v>
      </c>
      <c r="AI223" s="1"/>
      <c r="AJ223" s="1">
        <v>14400</v>
      </c>
      <c r="AL223" s="1">
        <v>16000</v>
      </c>
      <c r="AM223" s="21">
        <v>7</v>
      </c>
      <c r="AN223" s="21">
        <v>4</v>
      </c>
      <c r="AO223" s="21">
        <v>4.25</v>
      </c>
      <c r="AP223" s="21"/>
      <c r="AQ223" s="21"/>
      <c r="AR223" s="123" t="s">
        <v>2829</v>
      </c>
      <c r="AS223" s="21" t="s">
        <v>6132</v>
      </c>
      <c r="AT223" s="21" t="str">
        <f>SummarizeQuestMarks(ckAwdQTable[[#This Row],[abst_narr_txt]])</f>
        <v xml:space="preserve"> </v>
      </c>
      <c r="AU223" s="124"/>
      <c r="AV223" t="s">
        <v>3690</v>
      </c>
      <c r="AW223" t="b">
        <f>AND(ckAwdQTable[[#This Row],[ILN]]&gt;"M", SUBSTITUTE(ckAwdQTable[[#This Row],[prop_titl_txt]]," ","")&lt;&gt;SUBSTITUTE(AV222," ",""))</f>
        <v>0</v>
      </c>
      <c r="AX223" s="8" t="s">
        <v>3704</v>
      </c>
    </row>
    <row r="224" spans="2:50" ht="15" customHeight="1" x14ac:dyDescent="0.35">
      <c r="B224" s="30">
        <v>43005.499305555553</v>
      </c>
      <c r="C224" t="s">
        <v>2839</v>
      </c>
      <c r="D224" t="s">
        <v>2840</v>
      </c>
      <c r="E224" t="s">
        <v>462</v>
      </c>
      <c r="F224" t="s">
        <v>757</v>
      </c>
      <c r="G224" s="8" t="s">
        <v>2819</v>
      </c>
      <c r="H224" s="8" t="s">
        <v>2820</v>
      </c>
      <c r="I224" s="21" t="s">
        <v>6127</v>
      </c>
      <c r="J224" t="s">
        <v>2821</v>
      </c>
      <c r="L224" s="22"/>
      <c r="M224" s="107">
        <f xml:space="preserve"> M223+(ckAwdQTable[ILN]&lt;"M")</f>
        <v>129</v>
      </c>
      <c r="N224" t="s">
        <v>2824</v>
      </c>
      <c r="O224" t="s">
        <v>1499</v>
      </c>
      <c r="P224" s="15" t="str">
        <f>HYPERLINK("https://www.ejacket.nsf.gov/ej/showProposal.do?ID="&amp;ckAwdQTable[[#This Row],[prop_id]],"eJ")</f>
        <v>eJ</v>
      </c>
      <c r="Q224" s="8" t="s">
        <v>2841</v>
      </c>
      <c r="R224" t="s">
        <v>1499</v>
      </c>
      <c r="S224" t="s">
        <v>1500</v>
      </c>
      <c r="T224" t="s">
        <v>3705</v>
      </c>
      <c r="U224" s="8" t="s">
        <v>3379</v>
      </c>
      <c r="V224" t="s">
        <v>93</v>
      </c>
      <c r="W224" s="111" t="str">
        <f>HYPERLINK("mailto:"&amp; ckAwdQTable[[#This Row],[email]]&amp;"&amp;subject=Your NSF Proposal:  "&amp;ckAwdQTable[[#This Row],[prop_id]], ckAwdQTable[[#This Row],[email]])</f>
        <v>herlihy@cs.brown.edu</v>
      </c>
      <c r="X224" s="30">
        <v>43252</v>
      </c>
      <c r="Y224">
        <v>48</v>
      </c>
      <c r="AA224" s="21" t="s">
        <v>753</v>
      </c>
      <c r="AB224" s="21" t="s">
        <v>4825</v>
      </c>
      <c r="AC224"/>
      <c r="AD224" s="21" t="s">
        <v>753</v>
      </c>
      <c r="AE224" s="21" t="s">
        <v>6128</v>
      </c>
      <c r="AF224" s="13">
        <v>500000</v>
      </c>
      <c r="AG224" s="121">
        <v>0</v>
      </c>
      <c r="AH224" s="1">
        <v>500000</v>
      </c>
      <c r="AI224" s="1"/>
      <c r="AJ224" s="1">
        <v>9774</v>
      </c>
      <c r="AM224" s="21">
        <v>4</v>
      </c>
      <c r="AN224" s="21">
        <v>4</v>
      </c>
      <c r="AO224" s="21">
        <v>2</v>
      </c>
      <c r="AP224" s="21"/>
      <c r="AQ224" s="21"/>
      <c r="AR224" s="123" t="s">
        <v>2829</v>
      </c>
      <c r="AS224" s="21" t="s">
        <v>2834</v>
      </c>
      <c r="AT224" s="21" t="str">
        <f>SummarizeQuestMarks(ckAwdQTable[[#This Row],[abst_narr_txt]])</f>
        <v xml:space="preserve"> </v>
      </c>
      <c r="AU224" s="124"/>
      <c r="AV224" t="s">
        <v>3706</v>
      </c>
      <c r="AW224" t="b">
        <f>AND(ckAwdQTable[[#This Row],[ILN]]&gt;"M", SUBSTITUTE(ckAwdQTable[[#This Row],[prop_titl_txt]]," ","")&lt;&gt;SUBSTITUTE(AV223," ",""))</f>
        <v>0</v>
      </c>
      <c r="AX224" s="8" t="s">
        <v>3707</v>
      </c>
    </row>
    <row r="225" spans="2:50" ht="15" customHeight="1" x14ac:dyDescent="0.35">
      <c r="B225" s="30">
        <v>43005.557638888888</v>
      </c>
      <c r="C225" t="s">
        <v>2839</v>
      </c>
      <c r="D225" t="s">
        <v>2840</v>
      </c>
      <c r="E225" t="s">
        <v>462</v>
      </c>
      <c r="F225" t="s">
        <v>757</v>
      </c>
      <c r="G225" s="8" t="s">
        <v>2819</v>
      </c>
      <c r="H225" s="8" t="s">
        <v>2820</v>
      </c>
      <c r="I225" s="21" t="s">
        <v>6127</v>
      </c>
      <c r="J225" t="s">
        <v>2821</v>
      </c>
      <c r="L225" s="22"/>
      <c r="M225" s="107">
        <f xml:space="preserve"> M224+(ckAwdQTable[ILN]&lt;"M")</f>
        <v>129</v>
      </c>
      <c r="N225" t="s">
        <v>2834</v>
      </c>
      <c r="O225" t="s">
        <v>1499</v>
      </c>
      <c r="P225" s="15" t="str">
        <f>HYPERLINK("https://www.ejacket.nsf.gov/ej/showProposal.do?ID="&amp;ckAwdQTable[[#This Row],[prop_id]],"eJ")</f>
        <v>eJ</v>
      </c>
      <c r="Q225" s="8" t="s">
        <v>2841</v>
      </c>
      <c r="R225" t="s">
        <v>3708</v>
      </c>
      <c r="S225" t="s">
        <v>3709</v>
      </c>
      <c r="T225" t="s">
        <v>922</v>
      </c>
      <c r="U225" s="8" t="s">
        <v>3659</v>
      </c>
      <c r="V225" t="s">
        <v>105</v>
      </c>
      <c r="W225" s="111" t="str">
        <f>HYPERLINK("mailto:"&amp; ckAwdQTable[[#This Row],[email]]&amp;"&amp;subject=Your NSF Proposal:  "&amp;ckAwdQTable[[#This Row],[prop_id]], ckAwdQTable[[#This Row],[email]])</f>
        <v>lpeng@lsu.edu</v>
      </c>
      <c r="X225" s="30">
        <v>43252</v>
      </c>
      <c r="Y225">
        <v>48</v>
      </c>
      <c r="AA225" s="21" t="s">
        <v>753</v>
      </c>
      <c r="AB225" s="21" t="s">
        <v>4825</v>
      </c>
      <c r="AC225"/>
      <c r="AD225" s="21" t="s">
        <v>753</v>
      </c>
      <c r="AE225" s="21" t="s">
        <v>6128</v>
      </c>
      <c r="AF225" s="13">
        <v>500000</v>
      </c>
      <c r="AG225" s="121">
        <v>0</v>
      </c>
      <c r="AH225" s="1">
        <v>500000</v>
      </c>
      <c r="AI225" s="1"/>
      <c r="AJ225" s="1">
        <v>8000</v>
      </c>
      <c r="AM225" s="21">
        <v>8</v>
      </c>
      <c r="AN225" s="21">
        <v>8</v>
      </c>
      <c r="AO225" s="21">
        <v>3.36</v>
      </c>
      <c r="AP225" s="21"/>
      <c r="AQ225" s="21"/>
      <c r="AR225" s="123" t="s">
        <v>2829</v>
      </c>
      <c r="AS225" s="21" t="s">
        <v>2834</v>
      </c>
      <c r="AT225" s="21" t="str">
        <f>SummarizeQuestMarks(ckAwdQTable[[#This Row],[abst_narr_txt]])</f>
        <v xml:space="preserve"> </v>
      </c>
      <c r="AU225" s="124"/>
      <c r="AV225" t="s">
        <v>3706</v>
      </c>
      <c r="AW225" t="b">
        <f>AND(ckAwdQTable[[#This Row],[ILN]]&gt;"M", SUBSTITUTE(ckAwdQTable[[#This Row],[prop_titl_txt]]," ","")&lt;&gt;SUBSTITUTE(AV224," ",""))</f>
        <v>0</v>
      </c>
      <c r="AX225" s="8" t="s">
        <v>3710</v>
      </c>
    </row>
    <row r="226" spans="2:50" ht="15" customHeight="1" x14ac:dyDescent="0.35">
      <c r="B226" s="30">
        <v>43005.504166666666</v>
      </c>
      <c r="C226" t="s">
        <v>2839</v>
      </c>
      <c r="D226" t="s">
        <v>2840</v>
      </c>
      <c r="E226" t="s">
        <v>462</v>
      </c>
      <c r="F226" t="s">
        <v>757</v>
      </c>
      <c r="G226" s="8" t="s">
        <v>2819</v>
      </c>
      <c r="H226" s="8" t="s">
        <v>2820</v>
      </c>
      <c r="I226" s="21" t="s">
        <v>6127</v>
      </c>
      <c r="J226" t="s">
        <v>2821</v>
      </c>
      <c r="L226" s="22"/>
      <c r="M226" s="107">
        <f xml:space="preserve"> M225+(ckAwdQTable[ILN]&lt;"M")</f>
        <v>130</v>
      </c>
      <c r="N226" t="s">
        <v>2824</v>
      </c>
      <c r="O226" t="s">
        <v>1502</v>
      </c>
      <c r="P226" s="15" t="str">
        <f>HYPERLINK("https://www.ejacket.nsf.gov/ej/showProposal.do?ID="&amp;ckAwdQTable[[#This Row],[prop_id]],"eJ")</f>
        <v>eJ</v>
      </c>
      <c r="Q226" s="8" t="s">
        <v>2841</v>
      </c>
      <c r="R226" t="s">
        <v>1502</v>
      </c>
      <c r="S226" t="s">
        <v>1503</v>
      </c>
      <c r="T226" t="s">
        <v>3711</v>
      </c>
      <c r="U226" s="8" t="s">
        <v>3712</v>
      </c>
      <c r="V226" t="s">
        <v>1276</v>
      </c>
      <c r="W226" s="111" t="str">
        <f>HYPERLINK("mailto:"&amp; ckAwdQTable[[#This Row],[email]]&amp;"&amp;subject=Your NSF Proposal:  "&amp;ckAwdQTable[[#This Row],[prop_id]], ckAwdQTable[[#This Row],[email]])</f>
        <v>porter@cs.unc.edu</v>
      </c>
      <c r="X226" s="30">
        <v>43344</v>
      </c>
      <c r="Y226">
        <v>36</v>
      </c>
      <c r="AA226" s="21" t="s">
        <v>753</v>
      </c>
      <c r="AB226" s="21" t="s">
        <v>4825</v>
      </c>
      <c r="AC226"/>
      <c r="AD226" s="21" t="s">
        <v>753</v>
      </c>
      <c r="AE226" s="21" t="s">
        <v>6128</v>
      </c>
      <c r="AF226" s="13">
        <v>318000</v>
      </c>
      <c r="AG226" s="121">
        <v>0</v>
      </c>
      <c r="AH226" s="1">
        <v>318000</v>
      </c>
      <c r="AI226" s="1"/>
      <c r="AJ226" s="1">
        <v>10734</v>
      </c>
      <c r="AM226" s="21">
        <v>3</v>
      </c>
      <c r="AN226" s="21">
        <v>3</v>
      </c>
      <c r="AO226" s="21">
        <v>1.25</v>
      </c>
      <c r="AP226" s="21"/>
      <c r="AQ226" s="21"/>
      <c r="AR226" s="123" t="s">
        <v>2829</v>
      </c>
      <c r="AS226" s="21" t="s">
        <v>2834</v>
      </c>
      <c r="AT226" s="21" t="str">
        <f>SummarizeQuestMarks(ckAwdQTable[[#This Row],[abst_narr_txt]])</f>
        <v xml:space="preserve"> </v>
      </c>
      <c r="AU226" s="124"/>
      <c r="AV226" t="s">
        <v>3713</v>
      </c>
      <c r="AW226" t="b">
        <f>AND(ckAwdQTable[[#This Row],[ILN]]&gt;"M", SUBSTITUTE(ckAwdQTable[[#This Row],[prop_titl_txt]]," ","")&lt;&gt;SUBSTITUTE(AV225," ",""))</f>
        <v>0</v>
      </c>
      <c r="AX226" s="8" t="s">
        <v>3714</v>
      </c>
    </row>
    <row r="227" spans="2:50" ht="15" customHeight="1" x14ac:dyDescent="0.35">
      <c r="B227" s="30">
        <v>43005.465277777781</v>
      </c>
      <c r="C227" t="s">
        <v>2839</v>
      </c>
      <c r="D227" t="s">
        <v>2840</v>
      </c>
      <c r="E227" t="s">
        <v>462</v>
      </c>
      <c r="F227" t="s">
        <v>757</v>
      </c>
      <c r="G227" s="8" t="s">
        <v>2819</v>
      </c>
      <c r="H227" s="8" t="s">
        <v>2820</v>
      </c>
      <c r="I227" s="21" t="s">
        <v>6127</v>
      </c>
      <c r="J227" t="s">
        <v>2821</v>
      </c>
      <c r="L227" s="22"/>
      <c r="M227" s="107">
        <f xml:space="preserve"> M226+(ckAwdQTable[ILN]&lt;"M")</f>
        <v>130</v>
      </c>
      <c r="N227" t="s">
        <v>2834</v>
      </c>
      <c r="O227" t="s">
        <v>1502</v>
      </c>
      <c r="P227" s="15" t="str">
        <f>HYPERLINK("https://www.ejacket.nsf.gov/ej/showProposal.do?ID="&amp;ckAwdQTable[[#This Row],[prop_id]],"eJ")</f>
        <v>eJ</v>
      </c>
      <c r="Q227" s="8" t="s">
        <v>2841</v>
      </c>
      <c r="R227" t="s">
        <v>3715</v>
      </c>
      <c r="S227" t="s">
        <v>3716</v>
      </c>
      <c r="T227" t="s">
        <v>3717</v>
      </c>
      <c r="U227" s="8" t="s">
        <v>630</v>
      </c>
      <c r="V227" t="s">
        <v>3098</v>
      </c>
      <c r="W227" s="111" t="str">
        <f>HYPERLINK("mailto:"&amp; ckAwdQTable[[#This Row],[email]]&amp;"&amp;subject=Your NSF Proposal:  "&amp;ckAwdQTable[[#This Row],[prop_id]], ckAwdQTable[[#This Row],[email]])</f>
        <v>farach@cs.rutgers.edu</v>
      </c>
      <c r="X227" s="30">
        <v>43344</v>
      </c>
      <c r="Y227">
        <v>36</v>
      </c>
      <c r="AA227" s="21" t="s">
        <v>753</v>
      </c>
      <c r="AB227" s="21" t="s">
        <v>4825</v>
      </c>
      <c r="AC227"/>
      <c r="AD227" s="21" t="s">
        <v>753</v>
      </c>
      <c r="AF227" s="13">
        <v>317999</v>
      </c>
      <c r="AG227" s="121">
        <v>0</v>
      </c>
      <c r="AH227" s="1">
        <v>317999</v>
      </c>
      <c r="AI227" s="1"/>
      <c r="AJ227" s="1"/>
      <c r="AM227" s="21">
        <v>3</v>
      </c>
      <c r="AN227" s="21">
        <v>3</v>
      </c>
      <c r="AO227" s="21">
        <v>1.5</v>
      </c>
      <c r="AP227" s="21"/>
      <c r="AQ227" s="21"/>
      <c r="AR227" s="123" t="s">
        <v>2829</v>
      </c>
      <c r="AS227" s="21" t="s">
        <v>2834</v>
      </c>
      <c r="AT227" s="21" t="str">
        <f>SummarizeQuestMarks(ckAwdQTable[[#This Row],[abst_narr_txt]])</f>
        <v xml:space="preserve"> </v>
      </c>
      <c r="AU227" s="124"/>
      <c r="AV227" t="s">
        <v>3713</v>
      </c>
      <c r="AW227" t="b">
        <f>AND(ckAwdQTable[[#This Row],[ILN]]&gt;"M", SUBSTITUTE(ckAwdQTable[[#This Row],[prop_titl_txt]]," ","")&lt;&gt;SUBSTITUTE(AV226," ",""))</f>
        <v>0</v>
      </c>
      <c r="AX227" s="8" t="s">
        <v>3718</v>
      </c>
    </row>
    <row r="228" spans="2:50" ht="15" customHeight="1" x14ac:dyDescent="0.35">
      <c r="B228" s="30">
        <v>43005.517361111109</v>
      </c>
      <c r="C228" t="s">
        <v>2839</v>
      </c>
      <c r="D228" t="s">
        <v>2840</v>
      </c>
      <c r="E228" t="s">
        <v>462</v>
      </c>
      <c r="F228" t="s">
        <v>757</v>
      </c>
      <c r="G228" s="8" t="s">
        <v>2819</v>
      </c>
      <c r="H228" s="8" t="s">
        <v>2820</v>
      </c>
      <c r="I228" s="21" t="s">
        <v>6127</v>
      </c>
      <c r="J228" t="s">
        <v>2821</v>
      </c>
      <c r="L228" s="22"/>
      <c r="M228" s="107">
        <f xml:space="preserve"> M227+(ckAwdQTable[ILN]&lt;"M")</f>
        <v>130</v>
      </c>
      <c r="N228" t="s">
        <v>2834</v>
      </c>
      <c r="O228" t="s">
        <v>1502</v>
      </c>
      <c r="P228" s="15" t="str">
        <f>HYPERLINK("https://www.ejacket.nsf.gov/ej/showProposal.do?ID="&amp;ckAwdQTable[[#This Row],[prop_id]],"eJ")</f>
        <v>eJ</v>
      </c>
      <c r="Q228" s="8" t="s">
        <v>2841</v>
      </c>
      <c r="R228" t="s">
        <v>3719</v>
      </c>
      <c r="S228" t="s">
        <v>1929</v>
      </c>
      <c r="T228" t="s">
        <v>3064</v>
      </c>
      <c r="U228" s="8" t="s">
        <v>3720</v>
      </c>
      <c r="V228" t="s">
        <v>2972</v>
      </c>
      <c r="W228" s="111" t="str">
        <f>HYPERLINK("mailto:"&amp; ckAwdQTable[[#This Row],[email]]&amp;"&amp;subject=Your NSF Proposal:  "&amp;ckAwdQTable[[#This Row],[prop_id]], ckAwdQTable[[#This Row],[email]])</f>
        <v>yuanj@farmingdale.edu</v>
      </c>
      <c r="X228" s="30">
        <v>43344</v>
      </c>
      <c r="Y228">
        <v>36</v>
      </c>
      <c r="AA228" s="21" t="s">
        <v>753</v>
      </c>
      <c r="AB228" s="21" t="s">
        <v>4825</v>
      </c>
      <c r="AC228"/>
      <c r="AD228" s="21" t="s">
        <v>753</v>
      </c>
      <c r="AE228" s="21" t="s">
        <v>6128</v>
      </c>
      <c r="AF228" s="13">
        <v>113060</v>
      </c>
      <c r="AG228" s="121">
        <v>0</v>
      </c>
      <c r="AH228" s="1">
        <v>113060</v>
      </c>
      <c r="AI228" s="1"/>
      <c r="AJ228" s="1">
        <v>7500</v>
      </c>
      <c r="AM228" s="21"/>
      <c r="AN228" s="21">
        <v>3</v>
      </c>
      <c r="AO228" s="21">
        <v>6</v>
      </c>
      <c r="AP228" s="21"/>
      <c r="AQ228" s="21"/>
      <c r="AR228" s="123" t="s">
        <v>2829</v>
      </c>
      <c r="AS228" s="21" t="s">
        <v>2834</v>
      </c>
      <c r="AT228" s="21" t="str">
        <f>SummarizeQuestMarks(ckAwdQTable[[#This Row],[abst_narr_txt]])</f>
        <v xml:space="preserve"> </v>
      </c>
      <c r="AU228" s="124"/>
      <c r="AV228" t="s">
        <v>3713</v>
      </c>
      <c r="AW228" t="b">
        <f>AND(ckAwdQTable[[#This Row],[ILN]]&gt;"M", SUBSTITUTE(ckAwdQTable[[#This Row],[prop_titl_txt]]," ","")&lt;&gt;SUBSTITUTE(AV227," ",""))</f>
        <v>0</v>
      </c>
      <c r="AX228" s="8" t="s">
        <v>3721</v>
      </c>
    </row>
    <row r="229" spans="2:50" ht="15" customHeight="1" x14ac:dyDescent="0.35">
      <c r="B229" s="30">
        <v>43005.570833333331</v>
      </c>
      <c r="C229" t="s">
        <v>2839</v>
      </c>
      <c r="D229" t="s">
        <v>2840</v>
      </c>
      <c r="E229" t="s">
        <v>462</v>
      </c>
      <c r="F229" t="s">
        <v>757</v>
      </c>
      <c r="G229" s="8" t="s">
        <v>2819</v>
      </c>
      <c r="H229" s="8" t="s">
        <v>2820</v>
      </c>
      <c r="I229" s="21" t="s">
        <v>6127</v>
      </c>
      <c r="J229" t="s">
        <v>2821</v>
      </c>
      <c r="L229" s="22"/>
      <c r="M229" s="107">
        <f xml:space="preserve"> M228+(ckAwdQTable[ILN]&lt;"M")</f>
        <v>130</v>
      </c>
      <c r="N229" t="s">
        <v>2834</v>
      </c>
      <c r="O229" t="s">
        <v>1502</v>
      </c>
      <c r="P229" s="15" t="str">
        <f>HYPERLINK("https://www.ejacket.nsf.gov/ej/showProposal.do?ID="&amp;ckAwdQTable[[#This Row],[prop_id]],"eJ")</f>
        <v>eJ</v>
      </c>
      <c r="Q229" s="8" t="s">
        <v>2841</v>
      </c>
      <c r="R229" t="s">
        <v>3722</v>
      </c>
      <c r="S229" t="s">
        <v>3723</v>
      </c>
      <c r="T229" t="s">
        <v>3005</v>
      </c>
      <c r="U229" s="8" t="s">
        <v>650</v>
      </c>
      <c r="V229" t="s">
        <v>2972</v>
      </c>
      <c r="W229" s="111" t="str">
        <f>HYPERLINK("mailto:"&amp; ckAwdQTable[[#This Row],[email]]&amp;"&amp;subject=Your NSF Proposal:  "&amp;ckAwdQTable[[#This Row],[prop_id]], ckAwdQTable[[#This Row],[email]])</f>
        <v>bender@cs.sunysb.edu</v>
      </c>
      <c r="X229" s="30">
        <v>43344</v>
      </c>
      <c r="Y229">
        <v>36</v>
      </c>
      <c r="AA229" s="21" t="s">
        <v>753</v>
      </c>
      <c r="AB229" s="21" t="s">
        <v>4825</v>
      </c>
      <c r="AC229"/>
      <c r="AD229" s="21" t="s">
        <v>753</v>
      </c>
      <c r="AE229" s="21" t="s">
        <v>6128</v>
      </c>
      <c r="AF229" s="13">
        <v>327988</v>
      </c>
      <c r="AG229" s="121">
        <v>0</v>
      </c>
      <c r="AH229" s="1">
        <v>327988</v>
      </c>
      <c r="AI229" s="1"/>
      <c r="AJ229" s="1">
        <v>27000</v>
      </c>
      <c r="AM229" s="21">
        <v>3</v>
      </c>
      <c r="AN229" s="21">
        <v>3</v>
      </c>
      <c r="AO229" s="21">
        <v>1.5</v>
      </c>
      <c r="AP229" s="21"/>
      <c r="AQ229" s="21"/>
      <c r="AR229" s="123" t="s">
        <v>2829</v>
      </c>
      <c r="AS229" s="21" t="s">
        <v>2834</v>
      </c>
      <c r="AT229" s="21" t="str">
        <f>SummarizeQuestMarks(ckAwdQTable[[#This Row],[abst_narr_txt]])</f>
        <v xml:space="preserve"> </v>
      </c>
      <c r="AU229" s="124"/>
      <c r="AV229" t="s">
        <v>3713</v>
      </c>
      <c r="AW229" t="b">
        <f>AND(ckAwdQTable[[#This Row],[ILN]]&gt;"M", SUBSTITUTE(ckAwdQTable[[#This Row],[prop_titl_txt]]," ","")&lt;&gt;SUBSTITUTE(AV228," ",""))</f>
        <v>0</v>
      </c>
      <c r="AX229" s="8" t="s">
        <v>3724</v>
      </c>
    </row>
    <row r="230" spans="2:50" ht="15" customHeight="1" x14ac:dyDescent="0.35">
      <c r="B230" s="30">
        <v>43005.665972222225</v>
      </c>
      <c r="C230" t="s">
        <v>2839</v>
      </c>
      <c r="D230" t="s">
        <v>2840</v>
      </c>
      <c r="E230" t="s">
        <v>462</v>
      </c>
      <c r="F230" t="s">
        <v>757</v>
      </c>
      <c r="G230" s="8" t="s">
        <v>2819</v>
      </c>
      <c r="H230" s="8" t="s">
        <v>2820</v>
      </c>
      <c r="I230" s="21" t="s">
        <v>6127</v>
      </c>
      <c r="J230" t="s">
        <v>2821</v>
      </c>
      <c r="L230" s="22"/>
      <c r="M230" s="107">
        <f xml:space="preserve"> M229+(ckAwdQTable[ILN]&lt;"M")</f>
        <v>130</v>
      </c>
      <c r="N230" t="s">
        <v>2834</v>
      </c>
      <c r="O230" t="s">
        <v>1502</v>
      </c>
      <c r="P230" s="15" t="str">
        <f>HYPERLINK("https://www.ejacket.nsf.gov/ej/showProposal.do?ID="&amp;ckAwdQTable[[#This Row],[prop_id]],"eJ")</f>
        <v>eJ</v>
      </c>
      <c r="Q230" s="8" t="s">
        <v>2841</v>
      </c>
      <c r="R230" t="s">
        <v>3725</v>
      </c>
      <c r="S230" t="s">
        <v>3726</v>
      </c>
      <c r="T230" t="s">
        <v>3727</v>
      </c>
      <c r="U230" s="8" t="s">
        <v>3728</v>
      </c>
      <c r="V230" t="s">
        <v>2862</v>
      </c>
      <c r="W230" s="111" t="str">
        <f>HYPERLINK("mailto:"&amp; ckAwdQTable[[#This Row],[email]]&amp;"&amp;subject=Your NSF Proposal:  "&amp;ckAwdQTable[[#This Row],[prop_id]], ckAwdQTable[[#This Row],[email]])</f>
        <v>jannen@cs.williams.edu</v>
      </c>
      <c r="X230" s="30">
        <v>43344</v>
      </c>
      <c r="Y230">
        <v>36</v>
      </c>
      <c r="AA230" s="21" t="s">
        <v>753</v>
      </c>
      <c r="AB230" s="21" t="s">
        <v>4825</v>
      </c>
      <c r="AC230"/>
      <c r="AD230" s="21" t="s">
        <v>753</v>
      </c>
      <c r="AE230" s="21" t="s">
        <v>6128</v>
      </c>
      <c r="AF230" s="13">
        <v>122951</v>
      </c>
      <c r="AG230" s="121">
        <v>0</v>
      </c>
      <c r="AH230" s="1">
        <v>122951</v>
      </c>
      <c r="AI230" s="1"/>
      <c r="AJ230" s="1">
        <v>3750</v>
      </c>
      <c r="AM230" s="21"/>
      <c r="AN230" s="21">
        <v>3</v>
      </c>
      <c r="AO230" s="21">
        <v>5</v>
      </c>
      <c r="AP230" s="21"/>
      <c r="AQ230" s="21"/>
      <c r="AR230" s="123" t="s">
        <v>2829</v>
      </c>
      <c r="AS230" s="21" t="s">
        <v>2834</v>
      </c>
      <c r="AT230" s="21" t="str">
        <f>SummarizeQuestMarks(ckAwdQTable[[#This Row],[abst_narr_txt]])</f>
        <v xml:space="preserve"> </v>
      </c>
      <c r="AU230" s="124"/>
      <c r="AV230" t="s">
        <v>3713</v>
      </c>
      <c r="AW230" t="b">
        <f>AND(ckAwdQTable[[#This Row],[ILN]]&gt;"M", SUBSTITUTE(ckAwdQTable[[#This Row],[prop_titl_txt]]," ","")&lt;&gt;SUBSTITUTE(AV229," ",""))</f>
        <v>0</v>
      </c>
      <c r="AX230" s="8" t="s">
        <v>3729</v>
      </c>
    </row>
    <row r="231" spans="2:50" ht="15" customHeight="1" x14ac:dyDescent="0.35">
      <c r="B231" s="30">
        <v>43005.504166666666</v>
      </c>
      <c r="C231" t="s">
        <v>2868</v>
      </c>
      <c r="D231" t="s">
        <v>2869</v>
      </c>
      <c r="E231" t="s">
        <v>466</v>
      </c>
      <c r="F231" t="s">
        <v>786</v>
      </c>
      <c r="G231" s="8" t="s">
        <v>2819</v>
      </c>
      <c r="H231" s="8" t="s">
        <v>2820</v>
      </c>
      <c r="I231" s="21" t="s">
        <v>6127</v>
      </c>
      <c r="J231" t="s">
        <v>2821</v>
      </c>
      <c r="K231" t="s">
        <v>2883</v>
      </c>
      <c r="L231" s="22"/>
      <c r="M231" s="107">
        <f xml:space="preserve"> M230+(ckAwdQTable[ILN]&lt;"M")</f>
        <v>131</v>
      </c>
      <c r="N231" t="s">
        <v>2824</v>
      </c>
      <c r="O231" t="s">
        <v>1505</v>
      </c>
      <c r="P231" s="15" t="str">
        <f>HYPERLINK("https://www.ejacket.nsf.gov/ej/showProposal.do?ID="&amp;ckAwdQTable[[#This Row],[prop_id]],"eJ")</f>
        <v>eJ</v>
      </c>
      <c r="Q231" s="8" t="s">
        <v>2871</v>
      </c>
      <c r="R231" t="s">
        <v>1505</v>
      </c>
      <c r="S231" t="s">
        <v>1506</v>
      </c>
      <c r="T231" t="s">
        <v>3730</v>
      </c>
      <c r="U231" s="8" t="s">
        <v>542</v>
      </c>
      <c r="V231" t="s">
        <v>2833</v>
      </c>
      <c r="W231" s="111" t="str">
        <f>HYPERLINK("mailto:"&amp; ckAwdQTable[[#This Row],[email]]&amp;"&amp;subject=Your NSF Proposal:  "&amp;ckAwdQTable[[#This Row],[prop_id]], ckAwdQTable[[#This Row],[email]])</f>
        <v>christos@cs.cmu.edu</v>
      </c>
      <c r="X231" s="30">
        <v>43221</v>
      </c>
      <c r="Y231">
        <v>36</v>
      </c>
      <c r="AA231" s="21" t="s">
        <v>753</v>
      </c>
      <c r="AB231" s="21" t="s">
        <v>4825</v>
      </c>
      <c r="AC231"/>
      <c r="AD231" s="21" t="s">
        <v>753</v>
      </c>
      <c r="AF231" s="13">
        <v>300000</v>
      </c>
      <c r="AG231" s="121">
        <v>0</v>
      </c>
      <c r="AH231" s="1">
        <v>300000</v>
      </c>
      <c r="AI231" s="1"/>
      <c r="AJ231" s="1"/>
      <c r="AM231" s="21">
        <v>3</v>
      </c>
      <c r="AN231" s="21">
        <v>3</v>
      </c>
      <c r="AO231" s="21">
        <v>1.5</v>
      </c>
      <c r="AP231" s="21"/>
      <c r="AQ231" s="21"/>
      <c r="AR231" s="123" t="s">
        <v>2881</v>
      </c>
      <c r="AS231" s="21" t="s">
        <v>2834</v>
      </c>
      <c r="AT231" s="21" t="str">
        <f>SummarizeQuestMarks(ckAwdQTable[[#This Row],[abst_narr_txt]])</f>
        <v xml:space="preserve"> </v>
      </c>
      <c r="AU231" s="124"/>
      <c r="AV231" t="s">
        <v>3731</v>
      </c>
      <c r="AW231" t="b">
        <f>AND(ckAwdQTable[[#This Row],[ILN]]&gt;"M", SUBSTITUTE(ckAwdQTable[[#This Row],[prop_titl_txt]]," ","")&lt;&gt;SUBSTITUTE(AV230," ",""))</f>
        <v>0</v>
      </c>
      <c r="AX231" s="8" t="s">
        <v>3732</v>
      </c>
    </row>
    <row r="232" spans="2:50" ht="15" customHeight="1" x14ac:dyDescent="0.35">
      <c r="B232" s="30">
        <v>43003.567361111112</v>
      </c>
      <c r="C232" t="s">
        <v>2868</v>
      </c>
      <c r="D232" t="s">
        <v>2869</v>
      </c>
      <c r="E232" t="s">
        <v>466</v>
      </c>
      <c r="F232" t="s">
        <v>786</v>
      </c>
      <c r="G232" s="8" t="s">
        <v>2819</v>
      </c>
      <c r="H232" s="8" t="s">
        <v>2820</v>
      </c>
      <c r="I232" s="21" t="s">
        <v>6127</v>
      </c>
      <c r="J232" t="s">
        <v>2821</v>
      </c>
      <c r="K232" t="s">
        <v>2883</v>
      </c>
      <c r="L232" s="22"/>
      <c r="M232" s="107">
        <f xml:space="preserve"> M231+(ckAwdQTable[ILN]&lt;"M")</f>
        <v>131</v>
      </c>
      <c r="N232" t="s">
        <v>2834</v>
      </c>
      <c r="O232" t="s">
        <v>1505</v>
      </c>
      <c r="P232" s="15" t="str">
        <f>HYPERLINK("https://www.ejacket.nsf.gov/ej/showProposal.do?ID="&amp;ckAwdQTable[[#This Row],[prop_id]],"eJ")</f>
        <v>eJ</v>
      </c>
      <c r="Q232" s="8" t="s">
        <v>2871</v>
      </c>
      <c r="R232" t="s">
        <v>3733</v>
      </c>
      <c r="S232" t="s">
        <v>3734</v>
      </c>
      <c r="T232" t="s">
        <v>3735</v>
      </c>
      <c r="U232" s="8" t="s">
        <v>713</v>
      </c>
      <c r="V232" t="s">
        <v>2907</v>
      </c>
      <c r="W232" s="111" t="str">
        <f>HYPERLINK("mailto:"&amp; ckAwdQTable[[#This Row],[email]]&amp;"&amp;subject=Your NSF Proposal:  "&amp;ckAwdQTable[[#This Row],[prop_id]], ckAwdQTable[[#This Row],[email]])</f>
        <v>dkoutra@umich.edu</v>
      </c>
      <c r="X232" s="30">
        <v>43221</v>
      </c>
      <c r="Y232">
        <v>36</v>
      </c>
      <c r="AA232" s="21" t="s">
        <v>753</v>
      </c>
      <c r="AB232" s="21" t="s">
        <v>4825</v>
      </c>
      <c r="AC232"/>
      <c r="AD232" s="21" t="s">
        <v>753</v>
      </c>
      <c r="AE232" s="21" t="s">
        <v>6211</v>
      </c>
      <c r="AF232" s="13">
        <v>631864</v>
      </c>
      <c r="AG232" s="121">
        <v>0</v>
      </c>
      <c r="AH232" s="1">
        <v>631864</v>
      </c>
      <c r="AI232" s="1"/>
      <c r="AJ232" s="1">
        <v>11456</v>
      </c>
      <c r="AL232" s="1">
        <v>32000</v>
      </c>
      <c r="AM232" s="21">
        <v>6</v>
      </c>
      <c r="AN232" s="21">
        <v>6</v>
      </c>
      <c r="AO232" s="21">
        <v>4.5</v>
      </c>
      <c r="AP232" s="21"/>
      <c r="AQ232" s="21"/>
      <c r="AR232" s="123" t="s">
        <v>2881</v>
      </c>
      <c r="AS232" s="21" t="s">
        <v>2834</v>
      </c>
      <c r="AT232" s="21" t="str">
        <f>SummarizeQuestMarks(ckAwdQTable[[#This Row],[abst_narr_txt]])</f>
        <v xml:space="preserve"> </v>
      </c>
      <c r="AU232" s="124"/>
      <c r="AV232" t="s">
        <v>3731</v>
      </c>
      <c r="AW232" t="b">
        <f>AND(ckAwdQTable[[#This Row],[ILN]]&gt;"M", SUBSTITUTE(ckAwdQTable[[#This Row],[prop_titl_txt]]," ","")&lt;&gt;SUBSTITUTE(AV231," ",""))</f>
        <v>0</v>
      </c>
      <c r="AX232" s="8" t="s">
        <v>3736</v>
      </c>
    </row>
    <row r="233" spans="2:50" ht="15" customHeight="1" x14ac:dyDescent="0.35">
      <c r="B233" s="30">
        <v>43005.651388888888</v>
      </c>
      <c r="C233" t="s">
        <v>2868</v>
      </c>
      <c r="D233" t="s">
        <v>2869</v>
      </c>
      <c r="E233" t="s">
        <v>466</v>
      </c>
      <c r="F233" t="s">
        <v>786</v>
      </c>
      <c r="G233" s="8" t="s">
        <v>2819</v>
      </c>
      <c r="H233" s="8" t="s">
        <v>2820</v>
      </c>
      <c r="I233" s="21" t="s">
        <v>6127</v>
      </c>
      <c r="J233" t="s">
        <v>2821</v>
      </c>
      <c r="K233" t="s">
        <v>2883</v>
      </c>
      <c r="L233" s="22"/>
      <c r="M233" s="107">
        <f xml:space="preserve"> M232+(ckAwdQTable[ILN]&lt;"M")</f>
        <v>131</v>
      </c>
      <c r="N233" t="s">
        <v>2834</v>
      </c>
      <c r="O233" t="s">
        <v>1505</v>
      </c>
      <c r="P233" s="15" t="str">
        <f>HYPERLINK("https://www.ejacket.nsf.gov/ej/showProposal.do?ID="&amp;ckAwdQTable[[#This Row],[prop_id]],"eJ")</f>
        <v>eJ</v>
      </c>
      <c r="Q233" s="8" t="s">
        <v>2871</v>
      </c>
      <c r="R233" t="s">
        <v>3737</v>
      </c>
      <c r="S233" t="s">
        <v>2374</v>
      </c>
      <c r="T233" t="s">
        <v>3738</v>
      </c>
      <c r="U233" s="8" t="s">
        <v>3095</v>
      </c>
      <c r="V233" t="s">
        <v>2833</v>
      </c>
      <c r="W233" s="111" t="str">
        <f>HYPERLINK("mailto:"&amp; ckAwdQTable[[#This Row],[email]]&amp;"&amp;subject=Your NSF Proposal:  "&amp;ckAwdQTable[[#This Row],[prop_id]], ckAwdQTable[[#This Row],[email]])</f>
        <v>labrinid@cs.pitt.edu</v>
      </c>
      <c r="X233" s="30">
        <v>43221</v>
      </c>
      <c r="Y233">
        <v>36</v>
      </c>
      <c r="AA233" s="21" t="s">
        <v>753</v>
      </c>
      <c r="AB233" s="21" t="s">
        <v>4825</v>
      </c>
      <c r="AC233"/>
      <c r="AD233" s="21" t="s">
        <v>753</v>
      </c>
      <c r="AE233" s="21" t="s">
        <v>6128</v>
      </c>
      <c r="AF233" s="13">
        <v>316000</v>
      </c>
      <c r="AG233" s="121">
        <v>0</v>
      </c>
      <c r="AH233" s="1">
        <v>316000</v>
      </c>
      <c r="AI233" s="1"/>
      <c r="AJ233" s="1">
        <v>3750</v>
      </c>
      <c r="AL233" s="1">
        <v>16000</v>
      </c>
      <c r="AM233" s="21">
        <v>3</v>
      </c>
      <c r="AN233" s="21">
        <v>3</v>
      </c>
      <c r="AO233" s="21">
        <v>2.25</v>
      </c>
      <c r="AP233" s="21">
        <v>0.75</v>
      </c>
      <c r="AQ233" s="21"/>
      <c r="AR233" s="123" t="s">
        <v>2881</v>
      </c>
      <c r="AS233" s="21" t="s">
        <v>2834</v>
      </c>
      <c r="AT233" s="21" t="str">
        <f>SummarizeQuestMarks(ckAwdQTable[[#This Row],[abst_narr_txt]])</f>
        <v xml:space="preserve"> </v>
      </c>
      <c r="AU233" s="124"/>
      <c r="AV233" t="s">
        <v>3731</v>
      </c>
      <c r="AW233" t="b">
        <f>AND(ckAwdQTable[[#This Row],[ILN]]&gt;"M", SUBSTITUTE(ckAwdQTable[[#This Row],[prop_titl_txt]]," ","")&lt;&gt;SUBSTITUTE(AV232," ",""))</f>
        <v>0</v>
      </c>
      <c r="AX233" s="8" t="s">
        <v>3739</v>
      </c>
    </row>
    <row r="234" spans="2:50" ht="15" customHeight="1" x14ac:dyDescent="0.35">
      <c r="B234" s="30">
        <v>43005.505555555559</v>
      </c>
      <c r="C234" t="s">
        <v>2817</v>
      </c>
      <c r="D234" t="s">
        <v>2818</v>
      </c>
      <c r="E234" t="s">
        <v>476</v>
      </c>
      <c r="F234" t="s">
        <v>948</v>
      </c>
      <c r="G234" s="8" t="s">
        <v>2819</v>
      </c>
      <c r="H234" s="8" t="s">
        <v>2820</v>
      </c>
      <c r="I234" s="21" t="s">
        <v>6127</v>
      </c>
      <c r="J234" t="s">
        <v>2821</v>
      </c>
      <c r="K234" t="s">
        <v>2822</v>
      </c>
      <c r="L234" s="22"/>
      <c r="M234" s="107">
        <f xml:space="preserve"> M233+(ckAwdQTable[ILN]&lt;"M")</f>
        <v>132</v>
      </c>
      <c r="N234" t="s">
        <v>2824</v>
      </c>
      <c r="O234" t="s">
        <v>1508</v>
      </c>
      <c r="P234" s="15" t="str">
        <f>HYPERLINK("https://www.ejacket.nsf.gov/ej/showProposal.do?ID="&amp;ckAwdQTable[[#This Row],[prop_id]],"eJ")</f>
        <v>eJ</v>
      </c>
      <c r="Q234" s="8" t="s">
        <v>2825</v>
      </c>
      <c r="R234" t="s">
        <v>1508</v>
      </c>
      <c r="S234" t="s">
        <v>1509</v>
      </c>
      <c r="T234" t="s">
        <v>3740</v>
      </c>
      <c r="U234" s="8" t="s">
        <v>589</v>
      </c>
      <c r="V234" t="s">
        <v>2972</v>
      </c>
      <c r="W234" s="111" t="str">
        <f>HYPERLINK("mailto:"&amp; ckAwdQTable[[#This Row],[email]]&amp;"&amp;subject=Your NSF Proposal:  "&amp;ckAwdQTable[[#This Row],[prop_id]], ckAwdQTable[[#This Row],[email]])</f>
        <v>jcappos@nyu.edu</v>
      </c>
      <c r="X234" s="30">
        <v>43252</v>
      </c>
      <c r="Y234">
        <v>48</v>
      </c>
      <c r="AA234" s="21" t="s">
        <v>753</v>
      </c>
      <c r="AB234" s="21" t="s">
        <v>4825</v>
      </c>
      <c r="AC234"/>
      <c r="AD234" s="21" t="s">
        <v>753</v>
      </c>
      <c r="AF234" s="13">
        <v>831694</v>
      </c>
      <c r="AG234" s="121">
        <v>0</v>
      </c>
      <c r="AH234" s="1">
        <v>831694</v>
      </c>
      <c r="AI234" s="1"/>
      <c r="AJ234" s="1"/>
      <c r="AM234" s="21">
        <v>8</v>
      </c>
      <c r="AN234" s="21">
        <v>8</v>
      </c>
      <c r="AO234" s="21">
        <v>4</v>
      </c>
      <c r="AP234" s="21"/>
      <c r="AQ234" s="21"/>
      <c r="AR234" s="123" t="s">
        <v>2829</v>
      </c>
      <c r="AS234" s="21" t="s">
        <v>2834</v>
      </c>
      <c r="AT234" s="21" t="str">
        <f>SummarizeQuestMarks(ckAwdQTable[[#This Row],[abst_narr_txt]])</f>
        <v xml:space="preserve"> </v>
      </c>
      <c r="AU234" s="124"/>
      <c r="AV234" t="s">
        <v>3742</v>
      </c>
      <c r="AW234" t="b">
        <f>AND(ckAwdQTable[[#This Row],[ILN]]&gt;"M", SUBSTITUTE(ckAwdQTable[[#This Row],[prop_titl_txt]]," ","")&lt;&gt;SUBSTITUTE(AV233," ",""))</f>
        <v>0</v>
      </c>
      <c r="AX234" s="8" t="s">
        <v>3743</v>
      </c>
    </row>
    <row r="235" spans="2:50" ht="15" customHeight="1" x14ac:dyDescent="0.35">
      <c r="B235" s="30">
        <v>43005.509722222225</v>
      </c>
      <c r="C235" t="s">
        <v>2817</v>
      </c>
      <c r="D235" t="s">
        <v>2818</v>
      </c>
      <c r="E235" t="s">
        <v>476</v>
      </c>
      <c r="F235" t="s">
        <v>948</v>
      </c>
      <c r="G235" s="8" t="s">
        <v>2819</v>
      </c>
      <c r="H235" s="8" t="s">
        <v>2820</v>
      </c>
      <c r="I235" s="21" t="s">
        <v>6127</v>
      </c>
      <c r="J235" t="s">
        <v>2821</v>
      </c>
      <c r="K235" t="s">
        <v>2822</v>
      </c>
      <c r="L235" s="22"/>
      <c r="M235" s="107">
        <f xml:space="preserve"> M234+(ckAwdQTable[ILN]&lt;"M")</f>
        <v>132</v>
      </c>
      <c r="N235" t="s">
        <v>2834</v>
      </c>
      <c r="O235" t="s">
        <v>1508</v>
      </c>
      <c r="P235" s="15" t="str">
        <f>HYPERLINK("https://www.ejacket.nsf.gov/ej/showProposal.do?ID="&amp;ckAwdQTable[[#This Row],[prop_id]],"eJ")</f>
        <v>eJ</v>
      </c>
      <c r="Q235" s="8" t="s">
        <v>2825</v>
      </c>
      <c r="R235" t="s">
        <v>3744</v>
      </c>
      <c r="S235" t="s">
        <v>3745</v>
      </c>
      <c r="T235" t="s">
        <v>3746</v>
      </c>
      <c r="U235" s="8" t="s">
        <v>3747</v>
      </c>
      <c r="V235" t="s">
        <v>2944</v>
      </c>
      <c r="W235" s="111" t="str">
        <f>HYPERLINK("mailto:"&amp; ckAwdQTable[[#This Row],[email]]&amp;"&amp;subject=Your NSF Proposal:  "&amp;ckAwdQTable[[#This Row],[prop_id]], ckAwdQTable[[#This Row],[email]])</f>
        <v>yzhuang@uccs.edu</v>
      </c>
      <c r="X235" s="30">
        <v>43252</v>
      </c>
      <c r="Y235">
        <v>48</v>
      </c>
      <c r="Z235" t="s">
        <v>6131</v>
      </c>
      <c r="AA235" s="21" t="s">
        <v>753</v>
      </c>
      <c r="AB235" s="21" t="s">
        <v>4825</v>
      </c>
      <c r="AC235"/>
      <c r="AD235" s="21" t="s">
        <v>753</v>
      </c>
      <c r="AE235" s="21" t="s">
        <v>6128</v>
      </c>
      <c r="AF235" s="13">
        <v>367750</v>
      </c>
      <c r="AG235" s="121">
        <v>0</v>
      </c>
      <c r="AH235" s="1">
        <v>367750</v>
      </c>
      <c r="AI235" s="1"/>
      <c r="AJ235" s="1">
        <v>15436</v>
      </c>
      <c r="AM235" s="21">
        <v>4</v>
      </c>
      <c r="AN235" s="21">
        <v>4</v>
      </c>
      <c r="AO235" s="21">
        <v>4</v>
      </c>
      <c r="AP235" s="21"/>
      <c r="AQ235" s="21"/>
      <c r="AR235" s="123" t="s">
        <v>2829</v>
      </c>
      <c r="AS235" s="21" t="s">
        <v>2834</v>
      </c>
      <c r="AT235" s="21" t="str">
        <f>SummarizeQuestMarks(ckAwdQTable[[#This Row],[abst_narr_txt]])</f>
        <v xml:space="preserve"> </v>
      </c>
      <c r="AU235" s="124"/>
      <c r="AV235" t="s">
        <v>3742</v>
      </c>
      <c r="AW235" t="b">
        <f>AND(ckAwdQTable[[#This Row],[ILN]]&gt;"M", SUBSTITUTE(ckAwdQTable[[#This Row],[prop_titl_txt]]," ","")&lt;&gt;SUBSTITUTE(AV234," ",""))</f>
        <v>0</v>
      </c>
      <c r="AX235" s="8" t="s">
        <v>3748</v>
      </c>
    </row>
    <row r="236" spans="2:50" ht="15" customHeight="1" x14ac:dyDescent="0.35">
      <c r="B236" s="30">
        <v>43005.505555555559</v>
      </c>
      <c r="C236" t="s">
        <v>2868</v>
      </c>
      <c r="D236" t="s">
        <v>2869</v>
      </c>
      <c r="E236" t="s">
        <v>468</v>
      </c>
      <c r="F236" t="s">
        <v>800</v>
      </c>
      <c r="G236" s="8" t="s">
        <v>2819</v>
      </c>
      <c r="H236" s="8" t="s">
        <v>2820</v>
      </c>
      <c r="I236" s="21" t="s">
        <v>6127</v>
      </c>
      <c r="J236" t="s">
        <v>2821</v>
      </c>
      <c r="K236" t="s">
        <v>2911</v>
      </c>
      <c r="L236" s="22"/>
      <c r="M236" s="107">
        <f xml:space="preserve"> M235+(ckAwdQTable[ILN]&lt;"M")</f>
        <v>133</v>
      </c>
      <c r="N236" t="s">
        <v>2863</v>
      </c>
      <c r="O236" t="s">
        <v>1518</v>
      </c>
      <c r="P236" s="15" t="str">
        <f>HYPERLINK("https://www.ejacket.nsf.gov/ej/showProposal.do?ID="&amp;ckAwdQTable[[#This Row],[prop_id]],"eJ")</f>
        <v>eJ</v>
      </c>
      <c r="Q236" s="8" t="s">
        <v>2871</v>
      </c>
      <c r="R236" t="s">
        <v>1518</v>
      </c>
      <c r="S236" t="s">
        <v>1519</v>
      </c>
      <c r="T236" t="s">
        <v>3749</v>
      </c>
      <c r="U236" s="8" t="s">
        <v>3594</v>
      </c>
      <c r="V236" t="s">
        <v>109</v>
      </c>
      <c r="W236" s="111" t="str">
        <f>HYPERLINK("mailto:"&amp; ckAwdQTable[[#This Row],[email]]&amp;"&amp;subject=Your NSF Proposal:  "&amp;ckAwdQTable[[#This Row],[prop_id]], ckAwdQTable[[#This Row],[email]])</f>
        <v>scommuri@mail.com</v>
      </c>
      <c r="X236" s="30">
        <v>43191</v>
      </c>
      <c r="Y236">
        <v>36</v>
      </c>
      <c r="AA236" s="21" t="s">
        <v>753</v>
      </c>
      <c r="AB236" s="21" t="s">
        <v>4825</v>
      </c>
      <c r="AC236"/>
      <c r="AD236" s="21" t="s">
        <v>753</v>
      </c>
      <c r="AF236" s="13">
        <v>882922</v>
      </c>
      <c r="AG236" s="121">
        <v>0</v>
      </c>
      <c r="AH236" s="1">
        <v>882922</v>
      </c>
      <c r="AI236" s="1"/>
      <c r="AJ236" s="1"/>
      <c r="AM236" s="21">
        <v>9</v>
      </c>
      <c r="AN236" s="21">
        <v>9</v>
      </c>
      <c r="AO236" s="21">
        <v>9</v>
      </c>
      <c r="AP236" s="21"/>
      <c r="AQ236" s="21"/>
      <c r="AR236" s="123" t="s">
        <v>2829</v>
      </c>
      <c r="AS236" s="21" t="s">
        <v>2834</v>
      </c>
      <c r="AT236" s="21" t="str">
        <f>SummarizeQuestMarks(ckAwdQTable[[#This Row],[abst_narr_txt]])</f>
        <v xml:space="preserve"> </v>
      </c>
      <c r="AU236" s="124"/>
      <c r="AV236" t="s">
        <v>3750</v>
      </c>
      <c r="AW236" t="b">
        <f>AND(ckAwdQTable[[#This Row],[ILN]]&gt;"M", SUBSTITUTE(ckAwdQTable[[#This Row],[prop_titl_txt]]," ","")&lt;&gt;SUBSTITUTE(AV235," ",""))</f>
        <v>0</v>
      </c>
      <c r="AX236" s="8" t="s">
        <v>3751</v>
      </c>
    </row>
    <row r="237" spans="2:50" ht="15" customHeight="1" x14ac:dyDescent="0.35">
      <c r="B237" s="30">
        <v>43005.506944444445</v>
      </c>
      <c r="C237" t="s">
        <v>2868</v>
      </c>
      <c r="D237" t="s">
        <v>2869</v>
      </c>
      <c r="E237" t="s">
        <v>466</v>
      </c>
      <c r="F237" t="s">
        <v>838</v>
      </c>
      <c r="G237" s="8" t="s">
        <v>2819</v>
      </c>
      <c r="H237" s="8" t="s">
        <v>2820</v>
      </c>
      <c r="I237" s="21" t="s">
        <v>6127</v>
      </c>
      <c r="J237" t="s">
        <v>2821</v>
      </c>
      <c r="K237" t="s">
        <v>2883</v>
      </c>
      <c r="L237" s="22"/>
      <c r="M237" s="107">
        <f xml:space="preserve"> M236+(ckAwdQTable[ILN]&lt;"M")</f>
        <v>134</v>
      </c>
      <c r="N237" t="s">
        <v>2824</v>
      </c>
      <c r="O237" t="s">
        <v>1521</v>
      </c>
      <c r="P237" s="15" t="str">
        <f>HYPERLINK("https://www.ejacket.nsf.gov/ej/showProposal.do?ID="&amp;ckAwdQTable[[#This Row],[prop_id]],"eJ")</f>
        <v>eJ</v>
      </c>
      <c r="Q237" s="8" t="s">
        <v>2871</v>
      </c>
      <c r="R237" t="s">
        <v>1521</v>
      </c>
      <c r="S237" t="s">
        <v>1522</v>
      </c>
      <c r="T237" t="s">
        <v>3752</v>
      </c>
      <c r="U237" s="8" t="s">
        <v>3384</v>
      </c>
      <c r="V237" t="s">
        <v>2856</v>
      </c>
      <c r="W237" s="111" t="str">
        <f>HYPERLINK("mailto:"&amp; ckAwdQTable[[#This Row],[email]]&amp;"&amp;subject=Your NSF Proposal:  "&amp;ckAwdQTable[[#This Row],[prop_id]], ckAwdQTable[[#This Row],[email]])</f>
        <v>badityap@cs.vt.edu</v>
      </c>
      <c r="X237" s="30">
        <v>43160</v>
      </c>
      <c r="Y237">
        <v>36</v>
      </c>
      <c r="AA237" s="21" t="s">
        <v>753</v>
      </c>
      <c r="AB237" s="21" t="s">
        <v>4825</v>
      </c>
      <c r="AC237"/>
      <c r="AD237" s="21" t="s">
        <v>753</v>
      </c>
      <c r="AE237" s="21" t="s">
        <v>6128</v>
      </c>
      <c r="AF237" s="13">
        <v>915330</v>
      </c>
      <c r="AG237" s="121">
        <v>0</v>
      </c>
      <c r="AH237" s="1">
        <v>915330</v>
      </c>
      <c r="AI237" s="1"/>
      <c r="AJ237" s="1">
        <v>25000</v>
      </c>
      <c r="AK237" s="1">
        <v>49184</v>
      </c>
      <c r="AM237" s="21">
        <v>9</v>
      </c>
      <c r="AN237" s="21">
        <v>12</v>
      </c>
      <c r="AO237" s="21">
        <v>3</v>
      </c>
      <c r="AP237" s="21"/>
      <c r="AQ237" s="21">
        <v>3.07</v>
      </c>
      <c r="AR237" s="123" t="s">
        <v>2829</v>
      </c>
      <c r="AS237" s="21" t="s">
        <v>2834</v>
      </c>
      <c r="AT237" s="21" t="str">
        <f>SummarizeQuestMarks(ckAwdQTable[[#This Row],[abst_narr_txt]])</f>
        <v xml:space="preserve"> </v>
      </c>
      <c r="AU237" s="124"/>
      <c r="AV237" t="s">
        <v>3754</v>
      </c>
      <c r="AW237" t="b">
        <f>AND(ckAwdQTable[[#This Row],[ILN]]&gt;"M", SUBSTITUTE(ckAwdQTable[[#This Row],[prop_titl_txt]]," ","")&lt;&gt;SUBSTITUTE(AV236," ",""))</f>
        <v>0</v>
      </c>
      <c r="AX237" s="8" t="s">
        <v>3755</v>
      </c>
    </row>
    <row r="238" spans="2:50" ht="15" customHeight="1" x14ac:dyDescent="0.35">
      <c r="B238" s="30">
        <v>43005.515277777777</v>
      </c>
      <c r="C238" t="s">
        <v>2868</v>
      </c>
      <c r="D238" t="s">
        <v>2869</v>
      </c>
      <c r="E238" t="s">
        <v>466</v>
      </c>
      <c r="F238" t="s">
        <v>838</v>
      </c>
      <c r="G238" s="8" t="s">
        <v>2819</v>
      </c>
      <c r="H238" s="8" t="s">
        <v>2820</v>
      </c>
      <c r="I238" s="21" t="s">
        <v>6127</v>
      </c>
      <c r="J238" t="s">
        <v>2821</v>
      </c>
      <c r="K238" t="s">
        <v>2883</v>
      </c>
      <c r="L238" s="22"/>
      <c r="M238" s="107">
        <f xml:space="preserve"> M237+(ckAwdQTable[ILN]&lt;"M")</f>
        <v>134</v>
      </c>
      <c r="N238" t="s">
        <v>2834</v>
      </c>
      <c r="O238" t="s">
        <v>1521</v>
      </c>
      <c r="P238" s="15" t="str">
        <f>HYPERLINK("https://www.ejacket.nsf.gov/ej/showProposal.do?ID="&amp;ckAwdQTable[[#This Row],[prop_id]],"eJ")</f>
        <v>eJ</v>
      </c>
      <c r="Q238" s="8" t="s">
        <v>2871</v>
      </c>
      <c r="R238" t="s">
        <v>3756</v>
      </c>
      <c r="S238" t="s">
        <v>3757</v>
      </c>
      <c r="T238" t="s">
        <v>3758</v>
      </c>
      <c r="U238" s="8" t="s">
        <v>542</v>
      </c>
      <c r="V238" t="s">
        <v>2833</v>
      </c>
      <c r="W238" s="111" t="str">
        <f>HYPERLINK("mailto:"&amp; ckAwdQTable[[#This Row],[email]]&amp;"&amp;subject=Your NSF Proposal:  "&amp;ckAwdQTable[[#This Row],[prop_id]], ckAwdQTable[[#This Row],[email]])</f>
        <v>neill@cs.cmu.edu</v>
      </c>
      <c r="X238" s="30">
        <v>43160</v>
      </c>
      <c r="Y238">
        <v>36</v>
      </c>
      <c r="Z238" t="s">
        <v>6131</v>
      </c>
      <c r="AA238" s="21" t="s">
        <v>6160</v>
      </c>
      <c r="AB238" s="21" t="s">
        <v>4825</v>
      </c>
      <c r="AC238"/>
      <c r="AD238" s="21" t="s">
        <v>753</v>
      </c>
      <c r="AE238" s="21" t="s">
        <v>6128</v>
      </c>
      <c r="AF238" s="13">
        <v>284597</v>
      </c>
      <c r="AG238" s="121">
        <v>0</v>
      </c>
      <c r="AH238" s="1">
        <v>284597</v>
      </c>
      <c r="AI238" s="1"/>
      <c r="AJ238" s="1">
        <v>7883</v>
      </c>
      <c r="AM238" s="21">
        <v>3</v>
      </c>
      <c r="AN238" s="21">
        <v>3</v>
      </c>
      <c r="AO238" s="21">
        <v>3</v>
      </c>
      <c r="AP238" s="21"/>
      <c r="AQ238" s="21"/>
      <c r="AR238" s="123" t="s">
        <v>2829</v>
      </c>
      <c r="AS238" s="21" t="s">
        <v>2834</v>
      </c>
      <c r="AT238" s="21" t="str">
        <f>SummarizeQuestMarks(ckAwdQTable[[#This Row],[abst_narr_txt]])</f>
        <v xml:space="preserve"> </v>
      </c>
      <c r="AU238" s="124"/>
      <c r="AV238" t="s">
        <v>3754</v>
      </c>
      <c r="AW238" t="b">
        <f>AND(ckAwdQTable[[#This Row],[ILN]]&gt;"M", SUBSTITUTE(ckAwdQTable[[#This Row],[prop_titl_txt]]," ","")&lt;&gt;SUBSTITUTE(AV237," ",""))</f>
        <v>0</v>
      </c>
      <c r="AX238" s="8" t="s">
        <v>3759</v>
      </c>
    </row>
    <row r="239" spans="2:50" ht="15" customHeight="1" x14ac:dyDescent="0.35">
      <c r="B239" s="30">
        <v>43005.508333333331</v>
      </c>
      <c r="C239" t="s">
        <v>2868</v>
      </c>
      <c r="D239" t="s">
        <v>2869</v>
      </c>
      <c r="E239" t="s">
        <v>466</v>
      </c>
      <c r="F239" t="s">
        <v>838</v>
      </c>
      <c r="G239" s="8" t="s">
        <v>2819</v>
      </c>
      <c r="H239" s="8" t="s">
        <v>2820</v>
      </c>
      <c r="I239" s="21" t="s">
        <v>6127</v>
      </c>
      <c r="J239" t="s">
        <v>2821</v>
      </c>
      <c r="K239" t="s">
        <v>2883</v>
      </c>
      <c r="L239" s="22">
        <v>43081.400266203702</v>
      </c>
      <c r="M239" s="107">
        <f xml:space="preserve"> M238+(ckAwdQTable[ILN]&lt;"M")</f>
        <v>135</v>
      </c>
      <c r="N239" t="s">
        <v>2824</v>
      </c>
      <c r="O239" t="s">
        <v>1534</v>
      </c>
      <c r="P239" s="15" t="str">
        <f>HYPERLINK("https://www.ejacket.nsf.gov/ej/showProposal.do?ID="&amp;ckAwdQTable[[#This Row],[prop_id]],"eJ")</f>
        <v>eJ</v>
      </c>
      <c r="Q239" s="8" t="s">
        <v>2871</v>
      </c>
      <c r="R239" t="s">
        <v>1534</v>
      </c>
      <c r="S239" t="s">
        <v>1535</v>
      </c>
      <c r="T239" t="s">
        <v>3760</v>
      </c>
      <c r="U239" s="8" t="s">
        <v>3761</v>
      </c>
      <c r="V239" t="s">
        <v>2856</v>
      </c>
      <c r="W239" s="111" t="str">
        <f>HYPERLINK("mailto:"&amp; ckAwdQTable[[#This Row],[email]]&amp;"&amp;subject=Your NSF Proposal:  "&amp;ckAwdQTable[[#This Row],[prop_id]], ckAwdQTable[[#This Row],[email]])</f>
        <v>lkurgan@vcu.edu</v>
      </c>
      <c r="X239" s="30">
        <v>43191</v>
      </c>
      <c r="Y239">
        <v>48</v>
      </c>
      <c r="AA239" s="21" t="s">
        <v>753</v>
      </c>
      <c r="AB239" s="21" t="s">
        <v>4825</v>
      </c>
      <c r="AC239"/>
      <c r="AD239" s="21" t="s">
        <v>753</v>
      </c>
      <c r="AF239" s="13">
        <v>660000</v>
      </c>
      <c r="AG239" s="121">
        <v>0</v>
      </c>
      <c r="AH239" s="1">
        <v>660000</v>
      </c>
      <c r="AI239" s="1"/>
      <c r="AJ239" s="1"/>
      <c r="AK239" s="1">
        <v>113688</v>
      </c>
      <c r="AM239" s="21">
        <v>4</v>
      </c>
      <c r="AN239" s="21">
        <v>4</v>
      </c>
      <c r="AO239" s="21">
        <v>4</v>
      </c>
      <c r="AP239" s="21"/>
      <c r="AQ239" s="21"/>
      <c r="AR239" s="123" t="s">
        <v>2829</v>
      </c>
      <c r="AS239" s="21" t="s">
        <v>2834</v>
      </c>
      <c r="AT239" s="21" t="str">
        <f>SummarizeQuestMarks(ckAwdQTable[[#This Row],[abst_narr_txt]])</f>
        <v xml:space="preserve"> </v>
      </c>
      <c r="AU239" s="124"/>
      <c r="AV239" t="s">
        <v>3763</v>
      </c>
      <c r="AW239" t="b">
        <f>AND(ckAwdQTable[[#This Row],[ILN]]&gt;"M", SUBSTITUTE(ckAwdQTable[[#This Row],[prop_titl_txt]]," ","")&lt;&gt;SUBSTITUTE(AV238," ",""))</f>
        <v>0</v>
      </c>
      <c r="AX239" s="8" t="s">
        <v>3764</v>
      </c>
    </row>
    <row r="240" spans="2:50" ht="15" customHeight="1" x14ac:dyDescent="0.35">
      <c r="B240" s="30">
        <v>43005.529166666667</v>
      </c>
      <c r="C240" t="s">
        <v>2868</v>
      </c>
      <c r="D240" t="s">
        <v>2869</v>
      </c>
      <c r="E240" t="s">
        <v>466</v>
      </c>
      <c r="F240" t="s">
        <v>838</v>
      </c>
      <c r="G240" s="8" t="s">
        <v>2819</v>
      </c>
      <c r="H240" s="8" t="s">
        <v>2820</v>
      </c>
      <c r="I240" s="21" t="s">
        <v>6127</v>
      </c>
      <c r="J240" t="s">
        <v>2821</v>
      </c>
      <c r="K240" t="s">
        <v>2883</v>
      </c>
      <c r="L240" s="22">
        <v>43081.400266203702</v>
      </c>
      <c r="M240" s="107">
        <f xml:space="preserve"> M239+(ckAwdQTable[ILN]&lt;"M")</f>
        <v>135</v>
      </c>
      <c r="N240" t="s">
        <v>2834</v>
      </c>
      <c r="O240" t="s">
        <v>1534</v>
      </c>
      <c r="P240" s="15" t="str">
        <f>HYPERLINK("https://www.ejacket.nsf.gov/ej/showProposal.do?ID="&amp;ckAwdQTable[[#This Row],[prop_id]],"eJ")</f>
        <v>eJ</v>
      </c>
      <c r="Q240" s="8" t="s">
        <v>2871</v>
      </c>
      <c r="R240" t="s">
        <v>3765</v>
      </c>
      <c r="S240" t="s">
        <v>3766</v>
      </c>
      <c r="T240" t="s">
        <v>3767</v>
      </c>
      <c r="U240" s="8" t="s">
        <v>707</v>
      </c>
      <c r="V240" t="s">
        <v>3162</v>
      </c>
      <c r="W240" s="111" t="str">
        <f>HYPERLINK("mailto:"&amp; ckAwdQTable[[#This Row],[email]]&amp;"&amp;subject=Your NSF Proposal:  "&amp;ckAwdQTable[[#This Row],[prop_id]], ckAwdQTable[[#This Row],[email]])</f>
        <v>andrzejj@anl.gov</v>
      </c>
      <c r="X240" s="30">
        <v>43191</v>
      </c>
      <c r="Y240">
        <v>48</v>
      </c>
      <c r="AA240" s="21" t="s">
        <v>753</v>
      </c>
      <c r="AB240" s="21" t="s">
        <v>4825</v>
      </c>
      <c r="AC240"/>
      <c r="AD240" s="21" t="s">
        <v>753</v>
      </c>
      <c r="AF240" s="13">
        <v>539982</v>
      </c>
      <c r="AG240" s="121">
        <v>0</v>
      </c>
      <c r="AH240" s="1">
        <v>539982</v>
      </c>
      <c r="AI240" s="1"/>
      <c r="AJ240" s="1"/>
      <c r="AK240" s="1">
        <v>104591</v>
      </c>
      <c r="AM240" s="21"/>
      <c r="AN240" s="21">
        <v>8</v>
      </c>
      <c r="AO240" s="21"/>
      <c r="AP240" s="21"/>
      <c r="AQ240" s="21">
        <v>6.21</v>
      </c>
      <c r="AR240" s="123" t="s">
        <v>2829</v>
      </c>
      <c r="AS240" s="21" t="s">
        <v>2834</v>
      </c>
      <c r="AT240" s="21" t="str">
        <f>SummarizeQuestMarks(ckAwdQTable[[#This Row],[abst_narr_txt]])</f>
        <v xml:space="preserve"> </v>
      </c>
      <c r="AU240" s="124"/>
      <c r="AV240" t="s">
        <v>3768</v>
      </c>
      <c r="AW240" t="b">
        <f>AND(ckAwdQTable[[#This Row],[ILN]]&gt;"M", SUBSTITUTE(ckAwdQTable[[#This Row],[prop_titl_txt]]," ","")&lt;&gt;SUBSTITUTE(AV239," ",""))</f>
        <v>1</v>
      </c>
      <c r="AX240" s="8" t="s">
        <v>3769</v>
      </c>
    </row>
    <row r="241" spans="2:50" ht="15" customHeight="1" x14ac:dyDescent="0.35">
      <c r="B241" s="30">
        <v>43005.509722222225</v>
      </c>
      <c r="C241" t="s">
        <v>2868</v>
      </c>
      <c r="D241" t="s">
        <v>2869</v>
      </c>
      <c r="E241" t="s">
        <v>468</v>
      </c>
      <c r="F241" t="s">
        <v>1185</v>
      </c>
      <c r="G241" s="8" t="s">
        <v>2819</v>
      </c>
      <c r="H241" s="8" t="s">
        <v>2820</v>
      </c>
      <c r="I241" s="21" t="s">
        <v>6127</v>
      </c>
      <c r="J241" t="s">
        <v>2821</v>
      </c>
      <c r="K241" t="s">
        <v>2911</v>
      </c>
      <c r="L241" s="22"/>
      <c r="M241" s="107">
        <f xml:space="preserve"> M240+(ckAwdQTable[ILN]&lt;"M")</f>
        <v>136</v>
      </c>
      <c r="N241" t="s">
        <v>2863</v>
      </c>
      <c r="O241" t="s">
        <v>1544</v>
      </c>
      <c r="P241" s="15" t="str">
        <f>HYPERLINK("https://www.ejacket.nsf.gov/ej/showProposal.do?ID="&amp;ckAwdQTable[[#This Row],[prop_id]],"eJ")</f>
        <v>eJ</v>
      </c>
      <c r="Q241" s="8" t="s">
        <v>2871</v>
      </c>
      <c r="R241" t="s">
        <v>1544</v>
      </c>
      <c r="S241" t="s">
        <v>1494</v>
      </c>
      <c r="T241" t="s">
        <v>3679</v>
      </c>
      <c r="U241" s="8" t="s">
        <v>3680</v>
      </c>
      <c r="V241" t="s">
        <v>107</v>
      </c>
      <c r="W241" s="111" t="str">
        <f>HYPERLINK("mailto:"&amp; ckAwdQTable[[#This Row],[email]]&amp;"&amp;subject=Your NSF Proposal:  "&amp;ckAwdQTable[[#This Row],[prop_id]], ckAwdQTable[[#This Row],[email]])</f>
        <v>cbethel@cse.msstate.edu</v>
      </c>
      <c r="X241" s="30">
        <v>43282</v>
      </c>
      <c r="Y241">
        <v>48</v>
      </c>
      <c r="Z241" t="s">
        <v>6131</v>
      </c>
      <c r="AA241" s="21" t="s">
        <v>753</v>
      </c>
      <c r="AB241" s="21" t="s">
        <v>4825</v>
      </c>
      <c r="AC241"/>
      <c r="AD241" s="21" t="s">
        <v>753</v>
      </c>
      <c r="AE241" s="21" t="s">
        <v>6212</v>
      </c>
      <c r="AF241" s="13">
        <v>1194474</v>
      </c>
      <c r="AG241" s="121">
        <v>0</v>
      </c>
      <c r="AH241" s="1">
        <v>1194474</v>
      </c>
      <c r="AI241" s="1"/>
      <c r="AJ241" s="1">
        <v>32400</v>
      </c>
      <c r="AM241" s="21">
        <v>12</v>
      </c>
      <c r="AN241" s="21">
        <v>12</v>
      </c>
      <c r="AO241" s="21">
        <v>9</v>
      </c>
      <c r="AP241" s="21"/>
      <c r="AQ241" s="21">
        <v>3.72</v>
      </c>
      <c r="AR241" s="123" t="s">
        <v>2881</v>
      </c>
      <c r="AS241" s="21" t="s">
        <v>2834</v>
      </c>
      <c r="AT241" s="21" t="str">
        <f>SummarizeQuestMarks(ckAwdQTable[[#This Row],[abst_narr_txt]])</f>
        <v xml:space="preserve"> </v>
      </c>
      <c r="AU241" s="124"/>
      <c r="AV241" t="s">
        <v>3770</v>
      </c>
      <c r="AW241" t="b">
        <f>AND(ckAwdQTable[[#This Row],[ILN]]&gt;"M", SUBSTITUTE(ckAwdQTable[[#This Row],[prop_titl_txt]]," ","")&lt;&gt;SUBSTITUTE(AV240," ",""))</f>
        <v>0</v>
      </c>
      <c r="AX241" s="8" t="s">
        <v>3682</v>
      </c>
    </row>
    <row r="242" spans="2:50" ht="15" customHeight="1" x14ac:dyDescent="0.35">
      <c r="B242" s="30">
        <v>43005.511111111111</v>
      </c>
      <c r="C242" t="s">
        <v>2868</v>
      </c>
      <c r="D242" t="s">
        <v>2869</v>
      </c>
      <c r="E242" t="s">
        <v>468</v>
      </c>
      <c r="F242" t="s">
        <v>807</v>
      </c>
      <c r="G242" s="8" t="s">
        <v>2819</v>
      </c>
      <c r="H242" s="8" t="s">
        <v>2820</v>
      </c>
      <c r="I242" s="21" t="s">
        <v>6127</v>
      </c>
      <c r="J242" t="s">
        <v>2821</v>
      </c>
      <c r="K242" t="s">
        <v>2911</v>
      </c>
      <c r="L242" s="22"/>
      <c r="M242" s="107">
        <f xml:space="preserve"> M241+(ckAwdQTable[ILN]&lt;"M")</f>
        <v>137</v>
      </c>
      <c r="N242" t="s">
        <v>2863</v>
      </c>
      <c r="O242" t="s">
        <v>1546</v>
      </c>
      <c r="P242" s="15" t="str">
        <f>HYPERLINK("https://www.ejacket.nsf.gov/ej/showProposal.do?ID="&amp;ckAwdQTable[[#This Row],[prop_id]],"eJ")</f>
        <v>eJ</v>
      </c>
      <c r="Q242" s="8" t="s">
        <v>2871</v>
      </c>
      <c r="R242" t="s">
        <v>1546</v>
      </c>
      <c r="S242" t="s">
        <v>1547</v>
      </c>
      <c r="T242" t="s">
        <v>3771</v>
      </c>
      <c r="U242" s="8" t="s">
        <v>574</v>
      </c>
      <c r="V242" t="s">
        <v>3037</v>
      </c>
      <c r="W242" s="111" t="str">
        <f>HYPERLINK("mailto:"&amp; ckAwdQTable[[#This Row],[email]]&amp;"&amp;subject=Your NSF Proposal:  "&amp;ckAwdQTable[[#This Row],[prop_id]], ckAwdQTable[[#This Row],[email]])</f>
        <v>kapadia@indiana.edu</v>
      </c>
      <c r="X242" s="30">
        <v>43344</v>
      </c>
      <c r="Y242">
        <v>48</v>
      </c>
      <c r="Z242" t="s">
        <v>6131</v>
      </c>
      <c r="AA242" s="21" t="s">
        <v>6213</v>
      </c>
      <c r="AB242" s="21" t="s">
        <v>4825</v>
      </c>
      <c r="AC242"/>
      <c r="AD242" s="21" t="s">
        <v>753</v>
      </c>
      <c r="AE242" s="21" t="s">
        <v>6128</v>
      </c>
      <c r="AF242" s="13">
        <v>1200000</v>
      </c>
      <c r="AG242" s="121">
        <v>0</v>
      </c>
      <c r="AH242" s="1">
        <v>1200000</v>
      </c>
      <c r="AI242" s="1"/>
      <c r="AJ242" s="1">
        <v>34726</v>
      </c>
      <c r="AM242" s="21">
        <v>14</v>
      </c>
      <c r="AN242" s="21">
        <v>16</v>
      </c>
      <c r="AO242" s="21">
        <v>16</v>
      </c>
      <c r="AP242" s="21"/>
      <c r="AQ242" s="21"/>
      <c r="AR242" s="123" t="s">
        <v>2881</v>
      </c>
      <c r="AS242" s="21" t="s">
        <v>2834</v>
      </c>
      <c r="AT242" s="21" t="str">
        <f>SummarizeQuestMarks(ckAwdQTable[[#This Row],[abst_narr_txt]])</f>
        <v xml:space="preserve"> </v>
      </c>
      <c r="AU242" s="124"/>
      <c r="AV242" t="s">
        <v>3772</v>
      </c>
      <c r="AW242" t="b">
        <f>AND(ckAwdQTable[[#This Row],[ILN]]&gt;"M", SUBSTITUTE(ckAwdQTable[[#This Row],[prop_titl_txt]]," ","")&lt;&gt;SUBSTITUTE(AV241," ",""))</f>
        <v>0</v>
      </c>
      <c r="AX242" s="8" t="s">
        <v>3773</v>
      </c>
    </row>
    <row r="243" spans="2:50" ht="15" customHeight="1" x14ac:dyDescent="0.35">
      <c r="B243" s="30">
        <v>43005.518055555556</v>
      </c>
      <c r="C243" t="s">
        <v>2868</v>
      </c>
      <c r="D243" t="s">
        <v>2869</v>
      </c>
      <c r="E243" t="s">
        <v>470</v>
      </c>
      <c r="F243" t="s">
        <v>1094</v>
      </c>
      <c r="G243" s="8" t="s">
        <v>2819</v>
      </c>
      <c r="H243" s="8" t="s">
        <v>2820</v>
      </c>
      <c r="I243" s="21" t="s">
        <v>6127</v>
      </c>
      <c r="J243" t="s">
        <v>2821</v>
      </c>
      <c r="K243" t="s">
        <v>2902</v>
      </c>
      <c r="L243" s="22"/>
      <c r="M243" s="107">
        <f xml:space="preserve"> M242+(ckAwdQTable[ILN]&lt;"M")</f>
        <v>138</v>
      </c>
      <c r="N243" t="s">
        <v>2824</v>
      </c>
      <c r="O243" t="s">
        <v>1549</v>
      </c>
      <c r="P243" s="15" t="str">
        <f>HYPERLINK("https://www.ejacket.nsf.gov/ej/showProposal.do?ID="&amp;ckAwdQTable[[#This Row],[prop_id]],"eJ")</f>
        <v>eJ</v>
      </c>
      <c r="Q243" s="8" t="s">
        <v>2871</v>
      </c>
      <c r="R243" t="s">
        <v>1549</v>
      </c>
      <c r="S243" t="s">
        <v>1550</v>
      </c>
      <c r="T243" t="s">
        <v>3579</v>
      </c>
      <c r="U243" s="8" t="s">
        <v>3039</v>
      </c>
      <c r="V243" t="s">
        <v>3037</v>
      </c>
      <c r="W243" s="111" t="str">
        <f>HYPERLINK("mailto:"&amp; ckAwdQTable[[#This Row],[email]]&amp;"&amp;subject=Your NSF Proposal:  "&amp;ckAwdQTable[[#This Row],[prop_id]], ckAwdQTable[[#This Row],[email]])</f>
        <v>hlin1@nd.edu</v>
      </c>
      <c r="X243" s="30">
        <v>43252</v>
      </c>
      <c r="Y243">
        <v>36</v>
      </c>
      <c r="AA243" s="21" t="s">
        <v>753</v>
      </c>
      <c r="AB243" s="21" t="s">
        <v>4825</v>
      </c>
      <c r="AC243"/>
      <c r="AD243" s="21" t="s">
        <v>753</v>
      </c>
      <c r="AF243" s="13">
        <v>700000</v>
      </c>
      <c r="AG243" s="121">
        <v>0</v>
      </c>
      <c r="AH243" s="1">
        <v>700000</v>
      </c>
      <c r="AI243" s="1"/>
      <c r="AJ243" s="1"/>
      <c r="AM243" s="21">
        <v>9</v>
      </c>
      <c r="AN243" s="21">
        <v>6</v>
      </c>
      <c r="AO243" s="21">
        <v>4.5</v>
      </c>
      <c r="AP243" s="21"/>
      <c r="AQ243" s="21"/>
      <c r="AR243" s="123" t="s">
        <v>2829</v>
      </c>
      <c r="AS243" s="21" t="s">
        <v>2834</v>
      </c>
      <c r="AT243" s="21" t="str">
        <f>SummarizeQuestMarks(ckAwdQTable[[#This Row],[abst_narr_txt]])</f>
        <v xml:space="preserve"> </v>
      </c>
      <c r="AU243" s="124"/>
      <c r="AV243" t="s">
        <v>3774</v>
      </c>
      <c r="AW243" t="b">
        <f>AND(ckAwdQTable[[#This Row],[ILN]]&gt;"M", SUBSTITUTE(ckAwdQTable[[#This Row],[prop_titl_txt]]," ","")&lt;&gt;SUBSTITUTE(AV242," ",""))</f>
        <v>0</v>
      </c>
      <c r="AX243" s="8" t="s">
        <v>3775</v>
      </c>
    </row>
    <row r="244" spans="2:50" ht="15" customHeight="1" x14ac:dyDescent="0.35">
      <c r="B244" s="30">
        <v>43005.425000000003</v>
      </c>
      <c r="C244" t="s">
        <v>2868</v>
      </c>
      <c r="D244" t="s">
        <v>2869</v>
      </c>
      <c r="E244" t="s">
        <v>470</v>
      </c>
      <c r="F244" t="s">
        <v>1094</v>
      </c>
      <c r="G244" s="8" t="s">
        <v>2819</v>
      </c>
      <c r="H244" s="8" t="s">
        <v>2820</v>
      </c>
      <c r="I244" s="21" t="s">
        <v>6127</v>
      </c>
      <c r="J244" t="s">
        <v>2821</v>
      </c>
      <c r="K244" t="s">
        <v>2902</v>
      </c>
      <c r="L244" s="22"/>
      <c r="M244" s="107">
        <f xml:space="preserve"> M243+(ckAwdQTable[ILN]&lt;"M")</f>
        <v>138</v>
      </c>
      <c r="N244" t="s">
        <v>2834</v>
      </c>
      <c r="O244" t="s">
        <v>1549</v>
      </c>
      <c r="P244" s="15" t="str">
        <f>HYPERLINK("https://www.ejacket.nsf.gov/ej/showProposal.do?ID="&amp;ckAwdQTable[[#This Row],[prop_id]],"eJ")</f>
        <v>eJ</v>
      </c>
      <c r="Q244" s="8" t="s">
        <v>2871</v>
      </c>
      <c r="R244" t="s">
        <v>3776</v>
      </c>
      <c r="S244" t="s">
        <v>3777</v>
      </c>
      <c r="T244" t="s">
        <v>3778</v>
      </c>
      <c r="U244" s="8" t="s">
        <v>3779</v>
      </c>
      <c r="V244" t="s">
        <v>2944</v>
      </c>
      <c r="W244" s="111" t="str">
        <f>HYPERLINK("mailto:"&amp; ckAwdQTable[[#This Row],[email]]&amp;"&amp;subject=Your NSF Proposal:  "&amp;ckAwdQTable[[#This Row],[prop_id]], ckAwdQTable[[#This Row],[email]])</f>
        <v>kvalavan@du.edu</v>
      </c>
      <c r="X244" s="30">
        <v>43252</v>
      </c>
      <c r="Y244">
        <v>36</v>
      </c>
      <c r="AA244" s="21" t="s">
        <v>753</v>
      </c>
      <c r="AB244" s="21" t="s">
        <v>4825</v>
      </c>
      <c r="AC244"/>
      <c r="AD244" s="21" t="s">
        <v>753</v>
      </c>
      <c r="AF244" s="13">
        <v>499246</v>
      </c>
      <c r="AG244" s="121">
        <v>0</v>
      </c>
      <c r="AH244" s="1">
        <v>499246</v>
      </c>
      <c r="AI244" s="1"/>
      <c r="AJ244" s="1"/>
      <c r="AM244" s="21">
        <v>6</v>
      </c>
      <c r="AN244" s="21">
        <v>6</v>
      </c>
      <c r="AO244" s="21">
        <v>7.5</v>
      </c>
      <c r="AP244" s="21"/>
      <c r="AQ244" s="21"/>
      <c r="AR244" s="123" t="s">
        <v>2829</v>
      </c>
      <c r="AS244" s="21" t="s">
        <v>2834</v>
      </c>
      <c r="AT244" s="21" t="str">
        <f>SummarizeQuestMarks(ckAwdQTable[[#This Row],[abst_narr_txt]])</f>
        <v xml:space="preserve"> </v>
      </c>
      <c r="AU244" s="124"/>
      <c r="AV244" t="s">
        <v>3774</v>
      </c>
      <c r="AW244" t="b">
        <f>AND(ckAwdQTable[[#This Row],[ILN]]&gt;"M", SUBSTITUTE(ckAwdQTable[[#This Row],[prop_titl_txt]]," ","")&lt;&gt;SUBSTITUTE(AV243," ",""))</f>
        <v>0</v>
      </c>
      <c r="AX244" s="8" t="s">
        <v>3780</v>
      </c>
    </row>
    <row r="245" spans="2:50" ht="15" customHeight="1" x14ac:dyDescent="0.35">
      <c r="B245" s="30">
        <v>43005.518055555556</v>
      </c>
      <c r="C245" t="s">
        <v>2817</v>
      </c>
      <c r="D245" t="s">
        <v>2818</v>
      </c>
      <c r="E245" t="s">
        <v>474</v>
      </c>
      <c r="F245" t="s">
        <v>885</v>
      </c>
      <c r="G245" s="8" t="s">
        <v>2819</v>
      </c>
      <c r="H245" s="8" t="s">
        <v>2820</v>
      </c>
      <c r="I245" s="21" t="s">
        <v>6127</v>
      </c>
      <c r="J245" t="s">
        <v>2821</v>
      </c>
      <c r="K245" t="s">
        <v>2822</v>
      </c>
      <c r="L245" s="22"/>
      <c r="M245" s="107">
        <f xml:space="preserve"> M244+(ckAwdQTable[ILN]&lt;"M")</f>
        <v>139</v>
      </c>
      <c r="N245" t="s">
        <v>2824</v>
      </c>
      <c r="O245" t="s">
        <v>1552</v>
      </c>
      <c r="P245" s="15" t="str">
        <f>HYPERLINK("https://www.ejacket.nsf.gov/ej/showProposal.do?ID="&amp;ckAwdQTable[[#This Row],[prop_id]],"eJ")</f>
        <v>eJ</v>
      </c>
      <c r="Q245" s="8" t="s">
        <v>2825</v>
      </c>
      <c r="R245" t="s">
        <v>1552</v>
      </c>
      <c r="S245" t="s">
        <v>803</v>
      </c>
      <c r="T245" t="s">
        <v>3781</v>
      </c>
      <c r="U245" s="8" t="s">
        <v>3284</v>
      </c>
      <c r="V245" t="s">
        <v>3061</v>
      </c>
      <c r="W245" s="111" t="str">
        <f>HYPERLINK("mailto:"&amp; ckAwdQTable[[#This Row],[email]]&amp;"&amp;subject=Your NSF Proposal:  "&amp;ckAwdQTable[[#This Row],[prop_id]], ckAwdQTable[[#This Row],[email]])</f>
        <v>liye@ece.gatech.edu</v>
      </c>
      <c r="X245" s="30">
        <v>43174</v>
      </c>
      <c r="Y245">
        <v>36</v>
      </c>
      <c r="AA245" s="21" t="s">
        <v>753</v>
      </c>
      <c r="AB245" s="21" t="s">
        <v>4825</v>
      </c>
      <c r="AC245"/>
      <c r="AD245" s="21" t="s">
        <v>753</v>
      </c>
      <c r="AF245" s="13">
        <v>600000</v>
      </c>
      <c r="AG245" s="121">
        <v>0</v>
      </c>
      <c r="AH245" s="1">
        <v>600000</v>
      </c>
      <c r="AI245" s="1"/>
      <c r="AJ245" s="1"/>
      <c r="AM245" s="21">
        <v>6</v>
      </c>
      <c r="AN245" s="21">
        <v>6</v>
      </c>
      <c r="AO245" s="21">
        <v>4.5</v>
      </c>
      <c r="AP245" s="21"/>
      <c r="AQ245" s="21"/>
      <c r="AR245" s="123" t="s">
        <v>2829</v>
      </c>
      <c r="AS245" s="21" t="s">
        <v>2834</v>
      </c>
      <c r="AT245" s="21" t="str">
        <f>SummarizeQuestMarks(ckAwdQTable[[#This Row],[abst_narr_txt]])</f>
        <v xml:space="preserve"> </v>
      </c>
      <c r="AU245" s="124"/>
      <c r="AV245" t="s">
        <v>3782</v>
      </c>
      <c r="AW245" t="b">
        <f>AND(ckAwdQTable[[#This Row],[ILN]]&gt;"M", SUBSTITUTE(ckAwdQTable[[#This Row],[prop_titl_txt]]," ","")&lt;&gt;SUBSTITUTE(AV244," ",""))</f>
        <v>0</v>
      </c>
      <c r="AX245" s="8" t="s">
        <v>3783</v>
      </c>
    </row>
    <row r="246" spans="2:50" ht="15" customHeight="1" x14ac:dyDescent="0.35">
      <c r="B246" s="30">
        <v>43005.534722222219</v>
      </c>
      <c r="C246" t="s">
        <v>2817</v>
      </c>
      <c r="D246" t="s">
        <v>2818</v>
      </c>
      <c r="E246" t="s">
        <v>474</v>
      </c>
      <c r="F246" t="s">
        <v>885</v>
      </c>
      <c r="G246" s="8" t="s">
        <v>2819</v>
      </c>
      <c r="H246" s="8" t="s">
        <v>2820</v>
      </c>
      <c r="I246" s="21" t="s">
        <v>6127</v>
      </c>
      <c r="J246" t="s">
        <v>2821</v>
      </c>
      <c r="K246" t="s">
        <v>2822</v>
      </c>
      <c r="L246" s="22"/>
      <c r="M246" s="107">
        <f xml:space="preserve"> M245+(ckAwdQTable[ILN]&lt;"M")</f>
        <v>139</v>
      </c>
      <c r="N246" t="s">
        <v>2834</v>
      </c>
      <c r="O246" t="s">
        <v>1552</v>
      </c>
      <c r="P246" s="15" t="str">
        <f>HYPERLINK("https://www.ejacket.nsf.gov/ej/showProposal.do?ID="&amp;ckAwdQTable[[#This Row],[prop_id]],"eJ")</f>
        <v>eJ</v>
      </c>
      <c r="Q246" s="8" t="s">
        <v>2825</v>
      </c>
      <c r="R246" t="s">
        <v>3784</v>
      </c>
      <c r="S246" t="s">
        <v>1083</v>
      </c>
      <c r="T246" t="s">
        <v>3785</v>
      </c>
      <c r="U246" s="8" t="s">
        <v>3659</v>
      </c>
      <c r="V246" t="s">
        <v>105</v>
      </c>
      <c r="W246" s="111" t="str">
        <f>HYPERLINK("mailto:"&amp; ckAwdQTable[[#This Row],[email]]&amp;"&amp;subject=Your NSF Proposal:  "&amp;ckAwdQTable[[#This Row],[prop_id]], ckAwdQTable[[#This Row],[email]])</f>
        <v>xwzhou@lsu.edu</v>
      </c>
      <c r="X246" s="30">
        <v>43174</v>
      </c>
      <c r="Y246">
        <v>36</v>
      </c>
      <c r="AA246" s="21" t="s">
        <v>753</v>
      </c>
      <c r="AB246" s="21" t="s">
        <v>4825</v>
      </c>
      <c r="AC246"/>
      <c r="AD246" s="21" t="s">
        <v>753</v>
      </c>
      <c r="AF246" s="13">
        <v>600000</v>
      </c>
      <c r="AG246" s="121">
        <v>0</v>
      </c>
      <c r="AH246" s="1">
        <v>600000</v>
      </c>
      <c r="AI246" s="1"/>
      <c r="AJ246" s="1"/>
      <c r="AM246" s="21">
        <v>9</v>
      </c>
      <c r="AN246" s="21">
        <v>6</v>
      </c>
      <c r="AO246" s="21">
        <v>6</v>
      </c>
      <c r="AP246" s="21"/>
      <c r="AQ246" s="21"/>
      <c r="AR246" s="123" t="s">
        <v>2829</v>
      </c>
      <c r="AS246" s="21" t="s">
        <v>2834</v>
      </c>
      <c r="AT246" s="21" t="str">
        <f>SummarizeQuestMarks(ckAwdQTable[[#This Row],[abst_narr_txt]])</f>
        <v xml:space="preserve"> </v>
      </c>
      <c r="AU246" s="124"/>
      <c r="AV246" t="s">
        <v>3786</v>
      </c>
      <c r="AW246" t="b">
        <f>AND(ckAwdQTable[[#This Row],[ILN]]&gt;"M", SUBSTITUTE(ckAwdQTable[[#This Row],[prop_titl_txt]]," ","")&lt;&gt;SUBSTITUTE(AV245," ",""))</f>
        <v>0</v>
      </c>
      <c r="AX246" s="8" t="s">
        <v>3787</v>
      </c>
    </row>
    <row r="247" spans="2:50" ht="15" customHeight="1" x14ac:dyDescent="0.35">
      <c r="B247" s="30">
        <v>43005.519444444442</v>
      </c>
      <c r="C247" t="s">
        <v>2868</v>
      </c>
      <c r="D247" t="s">
        <v>2869</v>
      </c>
      <c r="E247" t="s">
        <v>466</v>
      </c>
      <c r="F247" t="s">
        <v>811</v>
      </c>
      <c r="G247" s="8" t="s">
        <v>2819</v>
      </c>
      <c r="H247" s="8" t="s">
        <v>2820</v>
      </c>
      <c r="I247" s="21" t="s">
        <v>6127</v>
      </c>
      <c r="J247" t="s">
        <v>2821</v>
      </c>
      <c r="K247" t="s">
        <v>3496</v>
      </c>
      <c r="L247" s="22"/>
      <c r="M247" s="107">
        <f xml:space="preserve"> M246+(ckAwdQTable[ILN]&lt;"M")</f>
        <v>140</v>
      </c>
      <c r="N247" t="s">
        <v>2824</v>
      </c>
      <c r="O247" t="s">
        <v>1554</v>
      </c>
      <c r="P247" s="15" t="str">
        <f>HYPERLINK("https://www.ejacket.nsf.gov/ej/showProposal.do?ID="&amp;ckAwdQTable[[#This Row],[prop_id]],"eJ")</f>
        <v>eJ</v>
      </c>
      <c r="Q247" s="8" t="s">
        <v>2871</v>
      </c>
      <c r="R247" t="s">
        <v>1554</v>
      </c>
      <c r="S247" t="s">
        <v>1555</v>
      </c>
      <c r="T247" t="s">
        <v>3788</v>
      </c>
      <c r="U247" s="8" t="s">
        <v>3284</v>
      </c>
      <c r="V247" t="s">
        <v>3061</v>
      </c>
      <c r="W247" s="111" t="str">
        <f>HYPERLINK("mailto:"&amp; ckAwdQTable[[#This Row],[email]]&amp;"&amp;subject=Your NSF Proposal:  "&amp;ckAwdQTable[[#This Row],[prop_id]], ckAwdQTable[[#This Row],[email]])</f>
        <v>hpark@cc.gatech.edu</v>
      </c>
      <c r="X247" s="30">
        <v>43205</v>
      </c>
      <c r="Y247">
        <v>48</v>
      </c>
      <c r="AA247" s="21" t="s">
        <v>753</v>
      </c>
      <c r="AB247" s="21" t="s">
        <v>4825</v>
      </c>
      <c r="AC247"/>
      <c r="AD247" s="21" t="s">
        <v>753</v>
      </c>
      <c r="AE247" s="21" t="s">
        <v>6214</v>
      </c>
      <c r="AF247" s="13">
        <v>2200000</v>
      </c>
      <c r="AG247" s="121">
        <v>0</v>
      </c>
      <c r="AH247" s="1">
        <v>2200000</v>
      </c>
      <c r="AI247" s="1"/>
      <c r="AJ247" s="1">
        <v>50000</v>
      </c>
      <c r="AK247" s="1">
        <v>175100</v>
      </c>
      <c r="AL247" s="1">
        <v>40000</v>
      </c>
      <c r="AM247" s="21">
        <v>16</v>
      </c>
      <c r="AN247" s="21">
        <v>20</v>
      </c>
      <c r="AO247" s="21">
        <v>20</v>
      </c>
      <c r="AP247" s="21"/>
      <c r="AQ247" s="21"/>
      <c r="AR247" s="123" t="s">
        <v>2881</v>
      </c>
      <c r="AS247" s="21" t="s">
        <v>2834</v>
      </c>
      <c r="AT247" s="21" t="str">
        <f>SummarizeQuestMarks(ckAwdQTable[[#This Row],[abst_narr_txt]])</f>
        <v xml:space="preserve"> </v>
      </c>
      <c r="AU247" s="124"/>
      <c r="AV247" t="s">
        <v>3789</v>
      </c>
      <c r="AW247" t="b">
        <f>AND(ckAwdQTable[[#This Row],[ILN]]&gt;"M", SUBSTITUTE(ckAwdQTable[[#This Row],[prop_titl_txt]]," ","")&lt;&gt;SUBSTITUTE(AV246," ",""))</f>
        <v>0</v>
      </c>
      <c r="AX247" s="8" t="s">
        <v>1778</v>
      </c>
    </row>
    <row r="248" spans="2:50" ht="15" customHeight="1" x14ac:dyDescent="0.35">
      <c r="B248" s="30">
        <v>43005.418749999997</v>
      </c>
      <c r="C248" t="s">
        <v>2868</v>
      </c>
      <c r="D248" t="s">
        <v>2869</v>
      </c>
      <c r="E248" t="s">
        <v>466</v>
      </c>
      <c r="F248" t="s">
        <v>811</v>
      </c>
      <c r="G248" s="8" t="s">
        <v>2819</v>
      </c>
      <c r="H248" s="8" t="s">
        <v>2820</v>
      </c>
      <c r="I248" s="21" t="s">
        <v>6127</v>
      </c>
      <c r="J248" t="s">
        <v>2821</v>
      </c>
      <c r="K248" t="s">
        <v>3496</v>
      </c>
      <c r="L248" s="22"/>
      <c r="M248" s="107">
        <f xml:space="preserve"> M247+(ckAwdQTable[ILN]&lt;"M")</f>
        <v>140</v>
      </c>
      <c r="N248" t="s">
        <v>2834</v>
      </c>
      <c r="O248" t="s">
        <v>1554</v>
      </c>
      <c r="P248" s="15" t="str">
        <f>HYPERLINK("https://www.ejacket.nsf.gov/ej/showProposal.do?ID="&amp;ckAwdQTable[[#This Row],[prop_id]],"eJ")</f>
        <v>eJ</v>
      </c>
      <c r="Q248" s="8" t="s">
        <v>2871</v>
      </c>
      <c r="R248" t="s">
        <v>3790</v>
      </c>
      <c r="S248" t="s">
        <v>3791</v>
      </c>
      <c r="T248" t="s">
        <v>3378</v>
      </c>
      <c r="U248" s="8" t="s">
        <v>612</v>
      </c>
      <c r="V248" t="s">
        <v>3037</v>
      </c>
      <c r="W248" s="111" t="str">
        <f>HYPERLINK("mailto:"&amp; ckAwdQTable[[#This Row],[email]]&amp;"&amp;subject=Your NSF Proposal:  "&amp;ckAwdQTable[[#This Row],[prop_id]], ckAwdQTable[[#This Row],[email]])</f>
        <v>ebertd@ecn.purdue.edu</v>
      </c>
      <c r="X248" s="30">
        <v>43205</v>
      </c>
      <c r="Y248">
        <v>48</v>
      </c>
      <c r="AA248" s="21" t="s">
        <v>753</v>
      </c>
      <c r="AB248" s="21" t="s">
        <v>4825</v>
      </c>
      <c r="AC248"/>
      <c r="AD248" s="21" t="s">
        <v>753</v>
      </c>
      <c r="AE248" s="21" t="s">
        <v>6128</v>
      </c>
      <c r="AF248" s="13">
        <v>400000</v>
      </c>
      <c r="AG248" s="121">
        <v>0</v>
      </c>
      <c r="AH248" s="1">
        <v>400000</v>
      </c>
      <c r="AI248" s="1"/>
      <c r="AJ248" s="1">
        <v>8000</v>
      </c>
      <c r="AK248" s="1">
        <v>8501</v>
      </c>
      <c r="AM248" s="21">
        <v>4</v>
      </c>
      <c r="AN248" s="21">
        <v>4</v>
      </c>
      <c r="AO248" s="21">
        <v>3</v>
      </c>
      <c r="AP248" s="21"/>
      <c r="AQ248" s="21"/>
      <c r="AR248" s="123" t="s">
        <v>2881</v>
      </c>
      <c r="AS248" s="21" t="s">
        <v>2834</v>
      </c>
      <c r="AT248" s="21" t="str">
        <f>SummarizeQuestMarks(ckAwdQTable[[#This Row],[abst_narr_txt]])</f>
        <v xml:space="preserve"> </v>
      </c>
      <c r="AU248" s="124"/>
      <c r="AV248" t="s">
        <v>3789</v>
      </c>
      <c r="AW248" t="b">
        <f>AND(ckAwdQTable[[#This Row],[ILN]]&gt;"M", SUBSTITUTE(ckAwdQTable[[#This Row],[prop_titl_txt]]," ","")&lt;&gt;SUBSTITUTE(AV247," ",""))</f>
        <v>0</v>
      </c>
      <c r="AX248" s="8" t="s">
        <v>3792</v>
      </c>
    </row>
    <row r="249" spans="2:50" ht="15" customHeight="1" x14ac:dyDescent="0.35">
      <c r="B249" s="30">
        <v>43005.774305555555</v>
      </c>
      <c r="C249" t="s">
        <v>2868</v>
      </c>
      <c r="D249" t="s">
        <v>2869</v>
      </c>
      <c r="E249" t="s">
        <v>466</v>
      </c>
      <c r="F249" t="s">
        <v>811</v>
      </c>
      <c r="G249" s="8" t="s">
        <v>2819</v>
      </c>
      <c r="H249" s="8" t="s">
        <v>2820</v>
      </c>
      <c r="I249" s="21" t="s">
        <v>6127</v>
      </c>
      <c r="J249" t="s">
        <v>2821</v>
      </c>
      <c r="K249" t="s">
        <v>3496</v>
      </c>
      <c r="L249" s="22"/>
      <c r="M249" s="107">
        <f xml:space="preserve"> M248+(ckAwdQTable[ILN]&lt;"M")</f>
        <v>140</v>
      </c>
      <c r="N249" t="s">
        <v>2834</v>
      </c>
      <c r="O249" t="s">
        <v>1554</v>
      </c>
      <c r="P249" s="15" t="str">
        <f>HYPERLINK("https://www.ejacket.nsf.gov/ej/showProposal.do?ID="&amp;ckAwdQTable[[#This Row],[prop_id]],"eJ")</f>
        <v>eJ</v>
      </c>
      <c r="Q249" s="8" t="s">
        <v>2871</v>
      </c>
      <c r="R249" t="s">
        <v>3793</v>
      </c>
      <c r="S249" t="s">
        <v>1445</v>
      </c>
      <c r="T249" t="s">
        <v>3794</v>
      </c>
      <c r="U249" s="8" t="s">
        <v>3795</v>
      </c>
      <c r="V249" t="s">
        <v>2851</v>
      </c>
      <c r="W249" s="111" t="str">
        <f>HYPERLINK("mailto:"&amp; ckAwdQTable[[#This Row],[email]]&amp;"&amp;subject=Your NSF Proposal:  "&amp;ckAwdQTable[[#This Row],[prop_id]], ckAwdQTable[[#This Row],[email]])</f>
        <v>yanliu.cs@usc.edu</v>
      </c>
      <c r="X249" s="30">
        <v>43205</v>
      </c>
      <c r="Y249">
        <v>48</v>
      </c>
      <c r="AA249" s="21" t="s">
        <v>753</v>
      </c>
      <c r="AB249" s="21" t="s">
        <v>4825</v>
      </c>
      <c r="AC249"/>
      <c r="AD249" s="21" t="s">
        <v>753</v>
      </c>
      <c r="AE249" s="21" t="s">
        <v>6215</v>
      </c>
      <c r="AF249" s="13">
        <v>400000</v>
      </c>
      <c r="AG249" s="121">
        <v>0</v>
      </c>
      <c r="AH249" s="1">
        <v>400000</v>
      </c>
      <c r="AI249" s="1"/>
      <c r="AJ249" s="1">
        <v>17600</v>
      </c>
      <c r="AM249" s="21">
        <v>4</v>
      </c>
      <c r="AN249" s="21">
        <v>4</v>
      </c>
      <c r="AO249" s="21">
        <v>1.75</v>
      </c>
      <c r="AP249" s="21"/>
      <c r="AQ249" s="21"/>
      <c r="AR249" s="123" t="s">
        <v>2881</v>
      </c>
      <c r="AS249" s="21" t="s">
        <v>2834</v>
      </c>
      <c r="AT249" s="21" t="str">
        <f>SummarizeQuestMarks(ckAwdQTable[[#This Row],[abst_narr_txt]])</f>
        <v xml:space="preserve"> </v>
      </c>
      <c r="AU249" s="124"/>
      <c r="AV249" t="s">
        <v>3789</v>
      </c>
      <c r="AW249" t="b">
        <f>AND(ckAwdQTable[[#This Row],[ILN]]&gt;"M", SUBSTITUTE(ckAwdQTable[[#This Row],[prop_titl_txt]]," ","")&lt;&gt;SUBSTITUTE(AV248," ",""))</f>
        <v>0</v>
      </c>
      <c r="AX249" s="8" t="s">
        <v>3796</v>
      </c>
    </row>
    <row r="250" spans="2:50" ht="15" customHeight="1" x14ac:dyDescent="0.35">
      <c r="B250" s="30">
        <v>43005.520138888889</v>
      </c>
      <c r="C250" t="s">
        <v>2839</v>
      </c>
      <c r="D250" t="s">
        <v>2840</v>
      </c>
      <c r="E250" t="s">
        <v>464</v>
      </c>
      <c r="F250" t="s">
        <v>1188</v>
      </c>
      <c r="G250" s="8" t="s">
        <v>2819</v>
      </c>
      <c r="H250" s="8" t="s">
        <v>2820</v>
      </c>
      <c r="I250" s="21" t="s">
        <v>6127</v>
      </c>
      <c r="J250" t="s">
        <v>2821</v>
      </c>
      <c r="L250" s="22"/>
      <c r="M250" s="107">
        <f xml:space="preserve"> M249+(ckAwdQTable[ILN]&lt;"M")</f>
        <v>141</v>
      </c>
      <c r="N250" t="s">
        <v>2863</v>
      </c>
      <c r="O250" t="s">
        <v>3797</v>
      </c>
      <c r="P250" s="15" t="str">
        <f>HYPERLINK("https://www.ejacket.nsf.gov/ej/showProposal.do?ID="&amp;ckAwdQTable[[#This Row],[prop_id]],"eJ")</f>
        <v>eJ</v>
      </c>
      <c r="Q250" s="8" t="s">
        <v>2841</v>
      </c>
      <c r="R250" t="s">
        <v>3797</v>
      </c>
      <c r="S250" t="s">
        <v>3798</v>
      </c>
      <c r="T250" t="s">
        <v>3799</v>
      </c>
      <c r="U250" s="8" t="s">
        <v>3800</v>
      </c>
      <c r="V250" t="s">
        <v>111</v>
      </c>
      <c r="W250" s="111" t="str">
        <f>HYPERLINK("mailto:"&amp; ckAwdQTable[[#This Row],[email]]&amp;"&amp;subject=Your NSF Proposal:  "&amp;ckAwdQTable[[#This Row],[prop_id]], ckAwdQTable[[#This Row],[email]])</f>
        <v>mueen@cs.unm.edu</v>
      </c>
      <c r="X250" s="30">
        <v>43252</v>
      </c>
      <c r="Y250">
        <v>36</v>
      </c>
      <c r="AA250" s="21" t="s">
        <v>753</v>
      </c>
      <c r="AB250" s="21" t="s">
        <v>4825</v>
      </c>
      <c r="AC250"/>
      <c r="AD250" s="21" t="s">
        <v>753</v>
      </c>
      <c r="AE250" s="21" t="s">
        <v>6128</v>
      </c>
      <c r="AF250" s="13">
        <v>1198847</v>
      </c>
      <c r="AG250" s="121">
        <v>0</v>
      </c>
      <c r="AH250" s="1">
        <v>1198847</v>
      </c>
      <c r="AI250" s="1"/>
      <c r="AJ250" s="1">
        <v>27000</v>
      </c>
      <c r="AM250" s="21">
        <v>12</v>
      </c>
      <c r="AN250" s="21">
        <v>9</v>
      </c>
      <c r="AO250" s="21">
        <v>8.9</v>
      </c>
      <c r="AP250" s="21"/>
      <c r="AQ250" s="21"/>
      <c r="AR250" s="123" t="s">
        <v>2829</v>
      </c>
      <c r="AS250" s="21" t="s">
        <v>2834</v>
      </c>
      <c r="AT250" s="21" t="str">
        <f>SummarizeQuestMarks(ckAwdQTable[[#This Row],[abst_narr_txt]])</f>
        <v xml:space="preserve"> </v>
      </c>
      <c r="AU250" s="124"/>
      <c r="AV250" t="s">
        <v>3801</v>
      </c>
      <c r="AW250" t="b">
        <f>AND(ckAwdQTable[[#This Row],[ILN]]&gt;"M", SUBSTITUTE(ckAwdQTable[[#This Row],[prop_titl_txt]]," ","")&lt;&gt;SUBSTITUTE(AV249," ",""))</f>
        <v>0</v>
      </c>
      <c r="AX250" s="8" t="s">
        <v>3802</v>
      </c>
    </row>
    <row r="251" spans="2:50" ht="15" customHeight="1" x14ac:dyDescent="0.35">
      <c r="B251" s="30">
        <v>43005.520833333336</v>
      </c>
      <c r="C251" t="s">
        <v>2839</v>
      </c>
      <c r="D251" t="s">
        <v>2840</v>
      </c>
      <c r="E251" t="s">
        <v>462</v>
      </c>
      <c r="F251" t="s">
        <v>761</v>
      </c>
      <c r="G251" s="8" t="s">
        <v>2819</v>
      </c>
      <c r="H251" s="8" t="s">
        <v>2820</v>
      </c>
      <c r="I251" s="21" t="s">
        <v>6127</v>
      </c>
      <c r="J251" t="s">
        <v>2821</v>
      </c>
      <c r="L251" s="22"/>
      <c r="M251" s="107">
        <f xml:space="preserve"> M250+(ckAwdQTable[ILN]&lt;"M")</f>
        <v>142</v>
      </c>
      <c r="N251" t="s">
        <v>2824</v>
      </c>
      <c r="O251" t="s">
        <v>1557</v>
      </c>
      <c r="P251" s="15" t="str">
        <f>HYPERLINK("https://www.ejacket.nsf.gov/ej/showProposal.do?ID="&amp;ckAwdQTable[[#This Row],[prop_id]],"eJ")</f>
        <v>eJ</v>
      </c>
      <c r="Q251" s="8" t="s">
        <v>2841</v>
      </c>
      <c r="R251" t="s">
        <v>1557</v>
      </c>
      <c r="S251" t="s">
        <v>1558</v>
      </c>
      <c r="T251" t="s">
        <v>3803</v>
      </c>
      <c r="U251" s="8" t="s">
        <v>2956</v>
      </c>
      <c r="V251" t="s">
        <v>2862</v>
      </c>
      <c r="W251" s="111" t="str">
        <f>HYPERLINK("mailto:"&amp; ckAwdQTable[[#This Row],[email]]&amp;"&amp;subject=Your NSF Proposal:  "&amp;ckAwdQTable[[#This Row],[prop_id]], ckAwdQTable[[#This Row],[email]])</f>
        <v>ramesh@cs.umass.edu</v>
      </c>
      <c r="X251" s="30">
        <v>43344</v>
      </c>
      <c r="Y251">
        <v>48</v>
      </c>
      <c r="AA251" s="21" t="s">
        <v>753</v>
      </c>
      <c r="AB251" s="21" t="s">
        <v>4825</v>
      </c>
      <c r="AC251"/>
      <c r="AD251" s="21" t="s">
        <v>753</v>
      </c>
      <c r="AE251" s="21" t="s">
        <v>6128</v>
      </c>
      <c r="AF251" s="13">
        <v>600000</v>
      </c>
      <c r="AG251" s="121">
        <v>0</v>
      </c>
      <c r="AH251" s="1">
        <v>600000</v>
      </c>
      <c r="AI251" s="1"/>
      <c r="AJ251" s="1">
        <v>11460</v>
      </c>
      <c r="AM251" s="21">
        <v>4</v>
      </c>
      <c r="AN251" s="21">
        <v>4</v>
      </c>
      <c r="AO251" s="21">
        <v>5.5</v>
      </c>
      <c r="AP251" s="21"/>
      <c r="AQ251" s="21"/>
      <c r="AR251" s="123" t="s">
        <v>2829</v>
      </c>
      <c r="AS251" s="21" t="s">
        <v>2834</v>
      </c>
      <c r="AT251" s="21" t="str">
        <f>SummarizeQuestMarks(ckAwdQTable[[#This Row],[abst_narr_txt]])</f>
        <v xml:space="preserve"> </v>
      </c>
      <c r="AU251" s="124"/>
      <c r="AV251" t="s">
        <v>3804</v>
      </c>
      <c r="AW251" t="b">
        <f>AND(ckAwdQTable[[#This Row],[ILN]]&gt;"M", SUBSTITUTE(ckAwdQTable[[#This Row],[prop_titl_txt]]," ","")&lt;&gt;SUBSTITUTE(AV250," ",""))</f>
        <v>0</v>
      </c>
      <c r="AX251" s="8" t="s">
        <v>3805</v>
      </c>
    </row>
    <row r="252" spans="2:50" ht="15" customHeight="1" x14ac:dyDescent="0.35">
      <c r="B252" s="30">
        <v>43005.577777777777</v>
      </c>
      <c r="C252" t="s">
        <v>2839</v>
      </c>
      <c r="D252" t="s">
        <v>2840</v>
      </c>
      <c r="E252" t="s">
        <v>462</v>
      </c>
      <c r="F252" t="s">
        <v>761</v>
      </c>
      <c r="G252" s="8" t="s">
        <v>2819</v>
      </c>
      <c r="H252" s="8" t="s">
        <v>2820</v>
      </c>
      <c r="I252" s="21" t="s">
        <v>6127</v>
      </c>
      <c r="J252" t="s">
        <v>2821</v>
      </c>
      <c r="L252" s="22"/>
      <c r="M252" s="107">
        <f xml:space="preserve"> M251+(ckAwdQTable[ILN]&lt;"M")</f>
        <v>142</v>
      </c>
      <c r="N252" t="s">
        <v>2834</v>
      </c>
      <c r="O252" t="s">
        <v>1557</v>
      </c>
      <c r="P252" s="15" t="str">
        <f>HYPERLINK("https://www.ejacket.nsf.gov/ej/showProposal.do?ID="&amp;ckAwdQTable[[#This Row],[prop_id]],"eJ")</f>
        <v>eJ</v>
      </c>
      <c r="Q252" s="8" t="s">
        <v>2841</v>
      </c>
      <c r="R252" t="s">
        <v>3806</v>
      </c>
      <c r="S252" t="s">
        <v>1579</v>
      </c>
      <c r="T252" t="s">
        <v>3807</v>
      </c>
      <c r="U252" s="8" t="s">
        <v>542</v>
      </c>
      <c r="V252" t="s">
        <v>2833</v>
      </c>
      <c r="W252" s="111" t="str">
        <f>HYPERLINK("mailto:"&amp; ckAwdQTable[[#This Row],[email]]&amp;"&amp;subject=Your NSF Proposal:  "&amp;ckAwdQTable[[#This Row],[prop_id]], ckAwdQTable[[#This Row],[email]])</f>
        <v>harchol@cs.cmu.edu</v>
      </c>
      <c r="X252" s="30">
        <v>43344</v>
      </c>
      <c r="Y252">
        <v>48</v>
      </c>
      <c r="AA252" s="21" t="s">
        <v>753</v>
      </c>
      <c r="AB252" s="21" t="s">
        <v>4825</v>
      </c>
      <c r="AC252"/>
      <c r="AD252" s="21" t="s">
        <v>753</v>
      </c>
      <c r="AF252" s="13">
        <v>598000</v>
      </c>
      <c r="AG252" s="121">
        <v>0</v>
      </c>
      <c r="AH252" s="1">
        <v>598000</v>
      </c>
      <c r="AI252" s="1"/>
      <c r="AJ252" s="1"/>
      <c r="AM252" s="21">
        <v>4</v>
      </c>
      <c r="AN252" s="21">
        <v>4</v>
      </c>
      <c r="AO252" s="21">
        <v>4</v>
      </c>
      <c r="AP252" s="21"/>
      <c r="AQ252" s="21"/>
      <c r="AR252" s="123" t="s">
        <v>2829</v>
      </c>
      <c r="AS252" s="21" t="s">
        <v>2834</v>
      </c>
      <c r="AT252" s="21" t="str">
        <f>SummarizeQuestMarks(ckAwdQTable[[#This Row],[abst_narr_txt]])</f>
        <v xml:space="preserve"> </v>
      </c>
      <c r="AU252" s="124"/>
      <c r="AV252" t="s">
        <v>3804</v>
      </c>
      <c r="AW252" t="b">
        <f>AND(ckAwdQTable[[#This Row],[ILN]]&gt;"M", SUBSTITUTE(ckAwdQTable[[#This Row],[prop_titl_txt]]," ","")&lt;&gt;SUBSTITUTE(AV251," ",""))</f>
        <v>0</v>
      </c>
      <c r="AX252" s="8" t="s">
        <v>3808</v>
      </c>
    </row>
    <row r="253" spans="2:50" ht="15" customHeight="1" x14ac:dyDescent="0.35">
      <c r="B253" s="30">
        <v>43005.521527777775</v>
      </c>
      <c r="C253" t="s">
        <v>2868</v>
      </c>
      <c r="D253" t="s">
        <v>2869</v>
      </c>
      <c r="E253" t="s">
        <v>470</v>
      </c>
      <c r="F253" t="s">
        <v>793</v>
      </c>
      <c r="G253" s="8" t="s">
        <v>2819</v>
      </c>
      <c r="H253" s="8" t="s">
        <v>2820</v>
      </c>
      <c r="I253" s="21" t="s">
        <v>6127</v>
      </c>
      <c r="J253" t="s">
        <v>2821</v>
      </c>
      <c r="K253" t="s">
        <v>2902</v>
      </c>
      <c r="L253" s="22"/>
      <c r="M253" s="107">
        <f xml:space="preserve"> M252+(ckAwdQTable[ILN]&lt;"M")</f>
        <v>143</v>
      </c>
      <c r="N253" t="s">
        <v>2863</v>
      </c>
      <c r="O253" t="s">
        <v>1560</v>
      </c>
      <c r="P253" s="15" t="str">
        <f>HYPERLINK("https://www.ejacket.nsf.gov/ej/showProposal.do?ID="&amp;ckAwdQTable[[#This Row],[prop_id]],"eJ")</f>
        <v>eJ</v>
      </c>
      <c r="Q253" s="8" t="s">
        <v>2871</v>
      </c>
      <c r="R253" t="s">
        <v>1560</v>
      </c>
      <c r="S253" t="s">
        <v>1561</v>
      </c>
      <c r="T253" t="s">
        <v>2955</v>
      </c>
      <c r="U253" s="8" t="s">
        <v>2956</v>
      </c>
      <c r="V253" t="s">
        <v>2862</v>
      </c>
      <c r="W253" s="111" t="str">
        <f>HYPERLINK("mailto:"&amp; ckAwdQTable[[#This Row],[email]]&amp;"&amp;subject=Your NSF Proposal:  "&amp;ckAwdQTable[[#This Row],[prop_id]], ckAwdQTable[[#This Row],[email]])</f>
        <v>mccallum@cs.umass.edu</v>
      </c>
      <c r="X253" s="30">
        <v>43344</v>
      </c>
      <c r="Y253">
        <v>48</v>
      </c>
      <c r="AA253" s="21" t="s">
        <v>753</v>
      </c>
      <c r="AB253" s="21" t="s">
        <v>4825</v>
      </c>
      <c r="AC253"/>
      <c r="AD253" s="21" t="s">
        <v>753</v>
      </c>
      <c r="AE253" s="21" t="s">
        <v>6128</v>
      </c>
      <c r="AF253" s="13">
        <v>1103937</v>
      </c>
      <c r="AG253" s="121">
        <v>0</v>
      </c>
      <c r="AH253" s="1">
        <v>1103937</v>
      </c>
      <c r="AI253" s="1"/>
      <c r="AJ253" s="1">
        <v>15280</v>
      </c>
      <c r="AM253" s="21">
        <v>8</v>
      </c>
      <c r="AN253" s="21">
        <v>8</v>
      </c>
      <c r="AO253" s="21">
        <v>6</v>
      </c>
      <c r="AP253" s="21"/>
      <c r="AQ253" s="21"/>
      <c r="AR253" s="123" t="s">
        <v>2829</v>
      </c>
      <c r="AS253" s="21" t="s">
        <v>2834</v>
      </c>
      <c r="AT253" s="21" t="str">
        <f>SummarizeQuestMarks(ckAwdQTable[[#This Row],[abst_narr_txt]])</f>
        <v xml:space="preserve"> </v>
      </c>
      <c r="AU253" s="124"/>
      <c r="AV253" t="s">
        <v>3809</v>
      </c>
      <c r="AW253" t="b">
        <f>AND(ckAwdQTable[[#This Row],[ILN]]&gt;"M", SUBSTITUTE(ckAwdQTable[[#This Row],[prop_titl_txt]]," ","")&lt;&gt;SUBSTITUTE(AV252," ",""))</f>
        <v>0</v>
      </c>
      <c r="AX253" s="8" t="s">
        <v>2958</v>
      </c>
    </row>
    <row r="254" spans="2:50" ht="15" customHeight="1" x14ac:dyDescent="0.35">
      <c r="B254" s="30">
        <v>43005.522916666669</v>
      </c>
      <c r="C254" t="s">
        <v>2839</v>
      </c>
      <c r="D254" t="s">
        <v>2840</v>
      </c>
      <c r="E254" t="s">
        <v>464</v>
      </c>
      <c r="F254" t="s">
        <v>1188</v>
      </c>
      <c r="G254" s="8" t="s">
        <v>2819</v>
      </c>
      <c r="H254" s="8" t="s">
        <v>2820</v>
      </c>
      <c r="I254" s="21" t="s">
        <v>6127</v>
      </c>
      <c r="J254" t="s">
        <v>2821</v>
      </c>
      <c r="L254" s="22"/>
      <c r="M254" s="107">
        <f xml:space="preserve"> M253+(ckAwdQTable[ILN]&lt;"M")</f>
        <v>144</v>
      </c>
      <c r="N254" t="s">
        <v>2824</v>
      </c>
      <c r="O254" t="s">
        <v>1563</v>
      </c>
      <c r="P254" s="15" t="str">
        <f>HYPERLINK("https://www.ejacket.nsf.gov/ej/showProposal.do?ID="&amp;ckAwdQTable[[#This Row],[prop_id]],"eJ")</f>
        <v>eJ</v>
      </c>
      <c r="Q254" s="8" t="s">
        <v>2841</v>
      </c>
      <c r="R254" t="s">
        <v>1563</v>
      </c>
      <c r="S254" t="s">
        <v>1564</v>
      </c>
      <c r="T254" t="s">
        <v>3424</v>
      </c>
      <c r="U254" s="8" t="s">
        <v>3071</v>
      </c>
      <c r="V254" t="s">
        <v>2893</v>
      </c>
      <c r="W254" s="111" t="str">
        <f>HYPERLINK("mailto:"&amp; ckAwdQTable[[#This Row],[email]]&amp;"&amp;subject=Your NSF Proposal:  "&amp;ckAwdQTable[[#This Row],[prop_id]], ckAwdQTable[[#This Row],[email]])</f>
        <v>gniady@cs.arizona.edu</v>
      </c>
      <c r="X254" s="30">
        <v>43160</v>
      </c>
      <c r="Y254">
        <v>48</v>
      </c>
      <c r="AA254" s="21" t="s">
        <v>753</v>
      </c>
      <c r="AB254" s="21" t="s">
        <v>4825</v>
      </c>
      <c r="AC254"/>
      <c r="AD254" s="21" t="s">
        <v>753</v>
      </c>
      <c r="AE254" s="21" t="s">
        <v>6172</v>
      </c>
      <c r="AF254" s="13">
        <v>735222</v>
      </c>
      <c r="AG254" s="121">
        <v>0</v>
      </c>
      <c r="AH254" s="1">
        <v>735222</v>
      </c>
      <c r="AI254" s="1"/>
      <c r="AJ254" s="1">
        <v>20000</v>
      </c>
      <c r="AM254" s="21">
        <v>8</v>
      </c>
      <c r="AN254" s="21">
        <v>8</v>
      </c>
      <c r="AO254" s="21">
        <v>8</v>
      </c>
      <c r="AP254" s="21"/>
      <c r="AQ254" s="21"/>
      <c r="AR254" s="123" t="s">
        <v>2829</v>
      </c>
      <c r="AS254" s="21" t="s">
        <v>2834</v>
      </c>
      <c r="AT254" s="21" t="str">
        <f>SummarizeQuestMarks(ckAwdQTable[[#This Row],[abst_narr_txt]])</f>
        <v xml:space="preserve"> </v>
      </c>
      <c r="AU254" s="124"/>
      <c r="AV254" t="s">
        <v>3810</v>
      </c>
      <c r="AW254" t="b">
        <f>AND(ckAwdQTable[[#This Row],[ILN]]&gt;"M", SUBSTITUTE(ckAwdQTable[[#This Row],[prop_titl_txt]]," ","")&lt;&gt;SUBSTITUTE(AV253," ",""))</f>
        <v>0</v>
      </c>
      <c r="AX254" s="8" t="s">
        <v>3811</v>
      </c>
    </row>
    <row r="255" spans="2:50" ht="15" customHeight="1" x14ac:dyDescent="0.35">
      <c r="B255" s="30">
        <v>43005.459027777775</v>
      </c>
      <c r="C255" t="s">
        <v>2839</v>
      </c>
      <c r="D255" t="s">
        <v>2840</v>
      </c>
      <c r="E255" t="s">
        <v>464</v>
      </c>
      <c r="F255" t="s">
        <v>1188</v>
      </c>
      <c r="G255" s="8" t="s">
        <v>2819</v>
      </c>
      <c r="H255" s="8" t="s">
        <v>2820</v>
      </c>
      <c r="I255" s="21" t="s">
        <v>6127</v>
      </c>
      <c r="J255" t="s">
        <v>2821</v>
      </c>
      <c r="L255" s="22"/>
      <c r="M255" s="107">
        <f xml:space="preserve"> M254+(ckAwdQTable[ILN]&lt;"M")</f>
        <v>144</v>
      </c>
      <c r="N255" t="s">
        <v>2834</v>
      </c>
      <c r="O255" t="s">
        <v>1563</v>
      </c>
      <c r="P255" s="15" t="str">
        <f>HYPERLINK("https://www.ejacket.nsf.gov/ej/showProposal.do?ID="&amp;ckAwdQTable[[#This Row],[prop_id]],"eJ")</f>
        <v>eJ</v>
      </c>
      <c r="Q255" s="8" t="s">
        <v>2841</v>
      </c>
      <c r="R255" t="s">
        <v>3812</v>
      </c>
      <c r="S255" t="s">
        <v>3813</v>
      </c>
      <c r="T255" t="s">
        <v>3814</v>
      </c>
      <c r="U255" s="8" t="s">
        <v>3384</v>
      </c>
      <c r="V255" t="s">
        <v>2856</v>
      </c>
      <c r="W255" s="111" t="str">
        <f>HYPERLINK("mailto:"&amp; ckAwdQTable[[#This Row],[email]]&amp;"&amp;subject=Your NSF Proposal:  "&amp;ckAwdQTable[[#This Row],[prop_id]], ckAwdQTable[[#This Row],[email]])</f>
        <v>butta@cs.vt.edu</v>
      </c>
      <c r="X255" s="30">
        <v>43160</v>
      </c>
      <c r="Y255">
        <v>48</v>
      </c>
      <c r="AA255" s="21" t="s">
        <v>753</v>
      </c>
      <c r="AB255" s="21" t="s">
        <v>4825</v>
      </c>
      <c r="AC255"/>
      <c r="AD255" s="21" t="s">
        <v>753</v>
      </c>
      <c r="AE255" s="21" t="s">
        <v>6128</v>
      </c>
      <c r="AF255" s="13">
        <v>369137</v>
      </c>
      <c r="AG255" s="121">
        <v>0</v>
      </c>
      <c r="AH255" s="1">
        <v>369137</v>
      </c>
      <c r="AI255" s="1"/>
      <c r="AJ255" s="1">
        <v>8000</v>
      </c>
      <c r="AM255" s="21">
        <v>4</v>
      </c>
      <c r="AN255" s="21">
        <v>4</v>
      </c>
      <c r="AO255" s="21">
        <v>2</v>
      </c>
      <c r="AP255" s="21"/>
      <c r="AQ255" s="21"/>
      <c r="AR255" s="123" t="s">
        <v>2829</v>
      </c>
      <c r="AS255" s="21" t="s">
        <v>2834</v>
      </c>
      <c r="AT255" s="21" t="str">
        <f>SummarizeQuestMarks(ckAwdQTable[[#This Row],[abst_narr_txt]])</f>
        <v xml:space="preserve"> </v>
      </c>
      <c r="AU255" s="124"/>
      <c r="AV255" t="s">
        <v>3810</v>
      </c>
      <c r="AW255" t="b">
        <f>AND(ckAwdQTable[[#This Row],[ILN]]&gt;"M", SUBSTITUTE(ckAwdQTable[[#This Row],[prop_titl_txt]]," ","")&lt;&gt;SUBSTITUTE(AV254," ",""))</f>
        <v>0</v>
      </c>
      <c r="AX255" s="8" t="s">
        <v>3815</v>
      </c>
    </row>
    <row r="256" spans="2:50" ht="15" customHeight="1" x14ac:dyDescent="0.35">
      <c r="B256" s="30">
        <v>43005.522916666669</v>
      </c>
      <c r="C256" t="s">
        <v>2868</v>
      </c>
      <c r="D256" t="s">
        <v>2869</v>
      </c>
      <c r="E256" t="s">
        <v>466</v>
      </c>
      <c r="F256" t="s">
        <v>1882</v>
      </c>
      <c r="G256" s="8" t="s">
        <v>2819</v>
      </c>
      <c r="H256" s="8" t="s">
        <v>2820</v>
      </c>
      <c r="I256" s="21" t="s">
        <v>6127</v>
      </c>
      <c r="J256" t="s">
        <v>2821</v>
      </c>
      <c r="K256" t="s">
        <v>2883</v>
      </c>
      <c r="L256" s="22"/>
      <c r="M256" s="107">
        <f xml:space="preserve"> M255+(ckAwdQTable[ILN]&lt;"M")</f>
        <v>145</v>
      </c>
      <c r="N256" t="s">
        <v>2824</v>
      </c>
      <c r="O256" t="s">
        <v>3816</v>
      </c>
      <c r="P256" s="15" t="str">
        <f>HYPERLINK("https://www.ejacket.nsf.gov/ej/showProposal.do?ID="&amp;ckAwdQTable[[#This Row],[prop_id]],"eJ")</f>
        <v>eJ</v>
      </c>
      <c r="Q256" s="8" t="s">
        <v>2871</v>
      </c>
      <c r="R256" t="s">
        <v>3816</v>
      </c>
      <c r="S256" t="s">
        <v>1392</v>
      </c>
      <c r="T256" t="s">
        <v>3817</v>
      </c>
      <c r="U256" s="8" t="s">
        <v>3818</v>
      </c>
      <c r="V256" t="s">
        <v>105</v>
      </c>
      <c r="W256" s="111" t="str">
        <f>HYPERLINK("mailto:"&amp; ckAwdQTable[[#This Row],[email]]&amp;"&amp;subject=Your NSF Proposal:  "&amp;ckAwdQTable[[#This Row],[prop_id]], ckAwdQTable[[#This Row],[email]])</f>
        <v>xwu@louisiana.edu</v>
      </c>
      <c r="X256" s="30">
        <v>43252</v>
      </c>
      <c r="Y256">
        <v>48</v>
      </c>
      <c r="AA256" s="21" t="s">
        <v>753</v>
      </c>
      <c r="AB256" s="21" t="s">
        <v>4825</v>
      </c>
      <c r="AC256"/>
      <c r="AD256" s="21" t="s">
        <v>753</v>
      </c>
      <c r="AE256" s="21" t="s">
        <v>6216</v>
      </c>
      <c r="AF256" s="13">
        <v>600000</v>
      </c>
      <c r="AG256" s="121">
        <v>0</v>
      </c>
      <c r="AH256" s="1">
        <v>600000</v>
      </c>
      <c r="AI256" s="1"/>
      <c r="AJ256" s="1">
        <v>14000</v>
      </c>
      <c r="AM256" s="21">
        <v>8</v>
      </c>
      <c r="AN256" s="21">
        <v>8</v>
      </c>
      <c r="AO256" s="21">
        <v>5.63</v>
      </c>
      <c r="AP256" s="21"/>
      <c r="AQ256" s="21"/>
      <c r="AR256" s="123" t="s">
        <v>2829</v>
      </c>
      <c r="AS256" s="21" t="s">
        <v>2834</v>
      </c>
      <c r="AT256" s="21" t="str">
        <f>SummarizeQuestMarks(ckAwdQTable[[#This Row],[abst_narr_txt]])</f>
        <v xml:space="preserve"> </v>
      </c>
      <c r="AU256" s="124"/>
      <c r="AV256" t="s">
        <v>3819</v>
      </c>
      <c r="AW256" t="b">
        <f>AND(ckAwdQTable[[#This Row],[ILN]]&gt;"M", SUBSTITUTE(ckAwdQTable[[#This Row],[prop_titl_txt]]," ","")&lt;&gt;SUBSTITUTE(AV255," ",""))</f>
        <v>0</v>
      </c>
      <c r="AX256" s="8" t="s">
        <v>3820</v>
      </c>
    </row>
    <row r="257" spans="2:50" ht="15" customHeight="1" x14ac:dyDescent="0.35">
      <c r="B257" s="30">
        <v>43005.354861111111</v>
      </c>
      <c r="C257" t="s">
        <v>2868</v>
      </c>
      <c r="D257" t="s">
        <v>2869</v>
      </c>
      <c r="E257" t="s">
        <v>466</v>
      </c>
      <c r="F257" t="s">
        <v>1882</v>
      </c>
      <c r="G257" s="8" t="s">
        <v>2819</v>
      </c>
      <c r="H257" s="8" t="s">
        <v>2820</v>
      </c>
      <c r="I257" s="21" t="s">
        <v>6127</v>
      </c>
      <c r="J257" t="s">
        <v>2821</v>
      </c>
      <c r="K257" t="s">
        <v>2883</v>
      </c>
      <c r="L257" s="22"/>
      <c r="M257" s="107">
        <f xml:space="preserve"> M256+(ckAwdQTable[ILN]&lt;"M")</f>
        <v>145</v>
      </c>
      <c r="N257" t="s">
        <v>2834</v>
      </c>
      <c r="O257" t="s">
        <v>3816</v>
      </c>
      <c r="P257" s="15" t="str">
        <f>HYPERLINK("https://www.ejacket.nsf.gov/ej/showProposal.do?ID="&amp;ckAwdQTable[[#This Row],[prop_id]],"eJ")</f>
        <v>eJ</v>
      </c>
      <c r="Q257" s="8" t="s">
        <v>2871</v>
      </c>
      <c r="R257" t="s">
        <v>3821</v>
      </c>
      <c r="S257" t="s">
        <v>3822</v>
      </c>
      <c r="T257" t="s">
        <v>3823</v>
      </c>
      <c r="U257" s="8" t="s">
        <v>3824</v>
      </c>
      <c r="V257" t="s">
        <v>3167</v>
      </c>
      <c r="W257" s="111" t="str">
        <f>HYPERLINK("mailto:"&amp; ckAwdQTable[[#This Row],[email]]&amp;"&amp;subject=Your NSF Proposal:  "&amp;ckAwdQTable[[#This Row],[prop_id]], ckAwdQTable[[#This Row],[email]])</f>
        <v>xqzhu@cse.fau.edu</v>
      </c>
      <c r="X257" s="30">
        <v>43252</v>
      </c>
      <c r="Y257">
        <v>48</v>
      </c>
      <c r="Z257" t="s">
        <v>6131</v>
      </c>
      <c r="AA257" s="21" t="s">
        <v>6217</v>
      </c>
      <c r="AB257" s="21" t="s">
        <v>4825</v>
      </c>
      <c r="AC257"/>
      <c r="AD257" s="21" t="s">
        <v>753</v>
      </c>
      <c r="AE257" s="21" t="s">
        <v>6218</v>
      </c>
      <c r="AF257" s="13">
        <v>599983</v>
      </c>
      <c r="AG257" s="121">
        <v>0</v>
      </c>
      <c r="AH257" s="1">
        <v>599983</v>
      </c>
      <c r="AI257" s="1"/>
      <c r="AJ257" s="1">
        <v>10000</v>
      </c>
      <c r="AM257" s="21">
        <v>12</v>
      </c>
      <c r="AN257" s="21">
        <v>12</v>
      </c>
      <c r="AO257" s="21">
        <v>5.84</v>
      </c>
      <c r="AP257" s="21">
        <v>0.36</v>
      </c>
      <c r="AQ257" s="21"/>
      <c r="AR257" s="123" t="s">
        <v>2829</v>
      </c>
      <c r="AS257" s="21" t="s">
        <v>2834</v>
      </c>
      <c r="AT257" s="21" t="str">
        <f>SummarizeQuestMarks(ckAwdQTable[[#This Row],[abst_narr_txt]])</f>
        <v xml:space="preserve"> </v>
      </c>
      <c r="AU257" s="124"/>
      <c r="AV257" t="s">
        <v>3819</v>
      </c>
      <c r="AW257" t="b">
        <f>AND(ckAwdQTable[[#This Row],[ILN]]&gt;"M", SUBSTITUTE(ckAwdQTable[[#This Row],[prop_titl_txt]]," ","")&lt;&gt;SUBSTITUTE(AV256," ",""))</f>
        <v>0</v>
      </c>
      <c r="AX257" s="8" t="s">
        <v>3825</v>
      </c>
    </row>
    <row r="258" spans="2:50" ht="15" customHeight="1" x14ac:dyDescent="0.35">
      <c r="B258" s="30">
        <v>43005.532638888886</v>
      </c>
      <c r="C258" t="s">
        <v>2817</v>
      </c>
      <c r="D258" t="s">
        <v>2818</v>
      </c>
      <c r="E258" t="s">
        <v>476</v>
      </c>
      <c r="F258" t="s">
        <v>948</v>
      </c>
      <c r="G258" s="8" t="s">
        <v>2819</v>
      </c>
      <c r="H258" s="8" t="s">
        <v>2820</v>
      </c>
      <c r="I258" s="21" t="s">
        <v>6127</v>
      </c>
      <c r="J258" t="s">
        <v>2821</v>
      </c>
      <c r="K258" t="s">
        <v>2822</v>
      </c>
      <c r="L258" s="22"/>
      <c r="M258" s="107">
        <f xml:space="preserve"> M257+(ckAwdQTable[ILN]&lt;"M")</f>
        <v>146</v>
      </c>
      <c r="N258" t="s">
        <v>2824</v>
      </c>
      <c r="O258" t="s">
        <v>1566</v>
      </c>
      <c r="P258" s="15" t="str">
        <f>HYPERLINK("https://www.ejacket.nsf.gov/ej/showProposal.do?ID="&amp;ckAwdQTable[[#This Row],[prop_id]],"eJ")</f>
        <v>eJ</v>
      </c>
      <c r="Q258" s="8" t="s">
        <v>2825</v>
      </c>
      <c r="R258" t="s">
        <v>1566</v>
      </c>
      <c r="S258" t="s">
        <v>1567</v>
      </c>
      <c r="T258" t="s">
        <v>3826</v>
      </c>
      <c r="U258" s="8" t="s">
        <v>3827</v>
      </c>
      <c r="V258" t="s">
        <v>3386</v>
      </c>
      <c r="W258" s="111" t="str">
        <f>HYPERLINK("mailto:"&amp; ckAwdQTable[[#This Row],[email]]&amp;"&amp;subject=Your NSF Proposal:  "&amp;ckAwdQTable[[#This Row],[prop_id]], ckAwdQTable[[#This Row],[email]])</f>
        <v>jmaletic@kent.edu</v>
      </c>
      <c r="X258" s="30">
        <v>43252</v>
      </c>
      <c r="Y258">
        <v>48</v>
      </c>
      <c r="AA258" s="21" t="s">
        <v>753</v>
      </c>
      <c r="AB258" s="21" t="s">
        <v>4825</v>
      </c>
      <c r="AC258"/>
      <c r="AD258" s="21" t="s">
        <v>753</v>
      </c>
      <c r="AF258" s="13">
        <v>420595</v>
      </c>
      <c r="AG258" s="121">
        <v>0</v>
      </c>
      <c r="AH258" s="1">
        <v>420595</v>
      </c>
      <c r="AI258" s="1"/>
      <c r="AJ258" s="1"/>
      <c r="AM258" s="21">
        <v>4</v>
      </c>
      <c r="AN258" s="21">
        <v>4</v>
      </c>
      <c r="AO258" s="21">
        <v>4</v>
      </c>
      <c r="AP258" s="21"/>
      <c r="AQ258" s="21"/>
      <c r="AR258" s="123" t="s">
        <v>2829</v>
      </c>
      <c r="AS258" s="21" t="s">
        <v>2834</v>
      </c>
      <c r="AT258" s="21" t="str">
        <f>SummarizeQuestMarks(ckAwdQTable[[#This Row],[abst_narr_txt]])</f>
        <v xml:space="preserve"> </v>
      </c>
      <c r="AU258" s="124"/>
      <c r="AV258" t="s">
        <v>3829</v>
      </c>
      <c r="AW258" t="b">
        <f>AND(ckAwdQTable[[#This Row],[ILN]]&gt;"M", SUBSTITUTE(ckAwdQTable[[#This Row],[prop_titl_txt]]," ","")&lt;&gt;SUBSTITUTE(AV257," ",""))</f>
        <v>0</v>
      </c>
      <c r="AX258" s="8" t="s">
        <v>3830</v>
      </c>
    </row>
    <row r="259" spans="2:50" ht="15" customHeight="1" x14ac:dyDescent="0.35">
      <c r="B259" s="30">
        <v>43005.573611111111</v>
      </c>
      <c r="C259" t="s">
        <v>2817</v>
      </c>
      <c r="D259" t="s">
        <v>2818</v>
      </c>
      <c r="E259" t="s">
        <v>476</v>
      </c>
      <c r="F259" t="s">
        <v>948</v>
      </c>
      <c r="G259" s="8" t="s">
        <v>2819</v>
      </c>
      <c r="H259" s="8" t="s">
        <v>2820</v>
      </c>
      <c r="I259" s="21" t="s">
        <v>6127</v>
      </c>
      <c r="J259" t="s">
        <v>2821</v>
      </c>
      <c r="K259" t="s">
        <v>2822</v>
      </c>
      <c r="L259" s="22"/>
      <c r="M259" s="107">
        <f xml:space="preserve"> M258+(ckAwdQTable[ILN]&lt;"M")</f>
        <v>146</v>
      </c>
      <c r="N259" t="s">
        <v>2834</v>
      </c>
      <c r="O259" t="s">
        <v>1566</v>
      </c>
      <c r="P259" s="15" t="str">
        <f>HYPERLINK("https://www.ejacket.nsf.gov/ej/showProposal.do?ID="&amp;ckAwdQTable[[#This Row],[prop_id]],"eJ")</f>
        <v>eJ</v>
      </c>
      <c r="Q259" s="8" t="s">
        <v>2825</v>
      </c>
      <c r="R259" t="s">
        <v>3831</v>
      </c>
      <c r="S259" t="s">
        <v>3832</v>
      </c>
      <c r="T259" t="s">
        <v>3225</v>
      </c>
      <c r="U259" s="8" t="s">
        <v>3481</v>
      </c>
      <c r="V259" t="s">
        <v>2972</v>
      </c>
      <c r="W259" s="111" t="str">
        <f>HYPERLINK("mailto:"&amp; ckAwdQTable[[#This Row],[email]]&amp;"&amp;subject=Your NSF Proposal:  "&amp;ckAwdQTable[[#This Row],[prop_id]], ckAwdQTable[[#This Row],[email]])</f>
        <v>cdnvse@rit.edu</v>
      </c>
      <c r="X259" s="30">
        <v>43252</v>
      </c>
      <c r="Y259">
        <v>48</v>
      </c>
      <c r="AA259" s="21" t="s">
        <v>753</v>
      </c>
      <c r="AB259" s="21" t="s">
        <v>4825</v>
      </c>
      <c r="AC259"/>
      <c r="AD259" s="21" t="s">
        <v>753</v>
      </c>
      <c r="AE259" s="21" t="s">
        <v>6219</v>
      </c>
      <c r="AF259" s="13">
        <v>429185</v>
      </c>
      <c r="AG259" s="121">
        <v>0</v>
      </c>
      <c r="AH259" s="1">
        <v>429185</v>
      </c>
      <c r="AI259" s="1"/>
      <c r="AJ259" s="1">
        <v>24000</v>
      </c>
      <c r="AM259" s="21">
        <v>8</v>
      </c>
      <c r="AN259" s="21">
        <v>4</v>
      </c>
      <c r="AO259" s="21">
        <v>4</v>
      </c>
      <c r="AP259" s="21"/>
      <c r="AQ259" s="21"/>
      <c r="AR259" s="123" t="s">
        <v>2829</v>
      </c>
      <c r="AS259" s="21" t="s">
        <v>2834</v>
      </c>
      <c r="AT259" s="21" t="str">
        <f>SummarizeQuestMarks(ckAwdQTable[[#This Row],[abst_narr_txt]])</f>
        <v xml:space="preserve"> </v>
      </c>
      <c r="AU259" s="124"/>
      <c r="AV259" t="s">
        <v>3829</v>
      </c>
      <c r="AW259" t="b">
        <f>AND(ckAwdQTable[[#This Row],[ILN]]&gt;"M", SUBSTITUTE(ckAwdQTable[[#This Row],[prop_titl_txt]]," ","")&lt;&gt;SUBSTITUTE(AV258," ",""))</f>
        <v>0</v>
      </c>
      <c r="AX259" s="8" t="s">
        <v>3833</v>
      </c>
    </row>
    <row r="260" spans="2:50" ht="15" customHeight="1" x14ac:dyDescent="0.35">
      <c r="B260" s="30">
        <v>43005.611111111109</v>
      </c>
      <c r="C260" t="s">
        <v>2817</v>
      </c>
      <c r="D260" t="s">
        <v>2818</v>
      </c>
      <c r="E260" t="s">
        <v>476</v>
      </c>
      <c r="F260" t="s">
        <v>948</v>
      </c>
      <c r="G260" s="8" t="s">
        <v>2819</v>
      </c>
      <c r="H260" s="8" t="s">
        <v>2820</v>
      </c>
      <c r="I260" s="21" t="s">
        <v>6127</v>
      </c>
      <c r="J260" t="s">
        <v>2821</v>
      </c>
      <c r="K260" t="s">
        <v>2822</v>
      </c>
      <c r="L260" s="22"/>
      <c r="M260" s="107">
        <f xml:space="preserve"> M259+(ckAwdQTable[ILN]&lt;"M")</f>
        <v>146</v>
      </c>
      <c r="N260" t="s">
        <v>2834</v>
      </c>
      <c r="O260" t="s">
        <v>1566</v>
      </c>
      <c r="P260" s="15" t="str">
        <f>HYPERLINK("https://www.ejacket.nsf.gov/ej/showProposal.do?ID="&amp;ckAwdQTable[[#This Row],[prop_id]],"eJ")</f>
        <v>eJ</v>
      </c>
      <c r="Q260" s="8" t="s">
        <v>2825</v>
      </c>
      <c r="R260" t="s">
        <v>3834</v>
      </c>
      <c r="S260" t="s">
        <v>3835</v>
      </c>
      <c r="T260" t="s">
        <v>3005</v>
      </c>
      <c r="U260" s="8" t="s">
        <v>3836</v>
      </c>
      <c r="V260" t="s">
        <v>3386</v>
      </c>
      <c r="W260" s="111" t="str">
        <f>HYPERLINK("mailto:"&amp; ckAwdQTable[[#This Row],[email]]&amp;"&amp;subject=Your NSF Proposal:  "&amp;ckAwdQTable[[#This Row],[prop_id]], ckAwdQTable[[#This Row],[email]])</f>
        <v>mdecke@bgsu.edu</v>
      </c>
      <c r="X260" s="30">
        <v>43252</v>
      </c>
      <c r="Y260">
        <v>48</v>
      </c>
      <c r="AA260" s="21" t="s">
        <v>753</v>
      </c>
      <c r="AB260" s="21" t="s">
        <v>4825</v>
      </c>
      <c r="AC260"/>
      <c r="AD260" s="21" t="s">
        <v>753</v>
      </c>
      <c r="AE260" s="21" t="s">
        <v>6128</v>
      </c>
      <c r="AF260" s="13">
        <v>291479</v>
      </c>
      <c r="AG260" s="121">
        <v>0</v>
      </c>
      <c r="AH260" s="1">
        <v>291479</v>
      </c>
      <c r="AI260" s="1"/>
      <c r="AJ260" s="1">
        <v>5000</v>
      </c>
      <c r="AM260" s="21">
        <v>8</v>
      </c>
      <c r="AN260" s="21">
        <v>4</v>
      </c>
      <c r="AO260" s="21">
        <v>4</v>
      </c>
      <c r="AP260" s="21"/>
      <c r="AQ260" s="21"/>
      <c r="AR260" s="123" t="s">
        <v>2829</v>
      </c>
      <c r="AS260" s="21" t="s">
        <v>2834</v>
      </c>
      <c r="AT260" s="21" t="str">
        <f>SummarizeQuestMarks(ckAwdQTable[[#This Row],[abst_narr_txt]])</f>
        <v xml:space="preserve"> </v>
      </c>
      <c r="AU260" s="124"/>
      <c r="AV260" t="s">
        <v>3829</v>
      </c>
      <c r="AW260" t="b">
        <f>AND(ckAwdQTable[[#This Row],[ILN]]&gt;"M", SUBSTITUTE(ckAwdQTable[[#This Row],[prop_titl_txt]]," ","")&lt;&gt;SUBSTITUTE(AV259," ",""))</f>
        <v>0</v>
      </c>
      <c r="AX260" s="8" t="s">
        <v>3837</v>
      </c>
    </row>
    <row r="261" spans="2:50" ht="15" customHeight="1" x14ac:dyDescent="0.35">
      <c r="B261" s="30">
        <v>43005.533333333333</v>
      </c>
      <c r="C261" t="s">
        <v>2868</v>
      </c>
      <c r="D261" t="s">
        <v>2869</v>
      </c>
      <c r="E261" t="s">
        <v>466</v>
      </c>
      <c r="F261" t="s">
        <v>786</v>
      </c>
      <c r="G261" s="8" t="s">
        <v>2819</v>
      </c>
      <c r="H261" s="8" t="s">
        <v>2820</v>
      </c>
      <c r="I261" s="21" t="s">
        <v>6127</v>
      </c>
      <c r="J261" t="s">
        <v>2821</v>
      </c>
      <c r="K261" t="s">
        <v>2883</v>
      </c>
      <c r="L261" s="22"/>
      <c r="M261" s="107">
        <f xml:space="preserve"> M260+(ckAwdQTable[ILN]&lt;"M")</f>
        <v>147</v>
      </c>
      <c r="N261" t="s">
        <v>2824</v>
      </c>
      <c r="O261" t="s">
        <v>1575</v>
      </c>
      <c r="P261" s="15" t="str">
        <f>HYPERLINK("https://www.ejacket.nsf.gov/ej/showProposal.do?ID="&amp;ckAwdQTable[[#This Row],[prop_id]],"eJ")</f>
        <v>eJ</v>
      </c>
      <c r="Q261" s="8" t="s">
        <v>2871</v>
      </c>
      <c r="R261" t="s">
        <v>1575</v>
      </c>
      <c r="S261" t="s">
        <v>1576</v>
      </c>
      <c r="T261" t="s">
        <v>3838</v>
      </c>
      <c r="U261" s="8" t="s">
        <v>3257</v>
      </c>
      <c r="V261" t="s">
        <v>3254</v>
      </c>
      <c r="W261" s="111" t="str">
        <f>HYPERLINK("mailto:"&amp; ckAwdQTable[[#This Row],[email]]&amp;"&amp;subject=Your NSF Proposal:  "&amp;ckAwdQTable[[#This Row],[prop_id]], ckAwdQTable[[#This Row],[email]])</f>
        <v>paris@cs.wisc.edu</v>
      </c>
      <c r="X261" s="30">
        <v>43344</v>
      </c>
      <c r="Y261">
        <v>48</v>
      </c>
      <c r="AA261" s="21" t="s">
        <v>753</v>
      </c>
      <c r="AB261" s="21" t="s">
        <v>4825</v>
      </c>
      <c r="AC261"/>
      <c r="AD261" s="21" t="s">
        <v>753</v>
      </c>
      <c r="AE261" s="21" t="s">
        <v>6220</v>
      </c>
      <c r="AF261" s="13">
        <v>690000</v>
      </c>
      <c r="AG261" s="121">
        <v>0</v>
      </c>
      <c r="AH261" s="1">
        <v>690000</v>
      </c>
      <c r="AI261" s="1"/>
      <c r="AJ261" s="1">
        <v>13200</v>
      </c>
      <c r="AM261" s="21">
        <v>8</v>
      </c>
      <c r="AN261" s="21">
        <v>8</v>
      </c>
      <c r="AO261" s="21">
        <v>6</v>
      </c>
      <c r="AP261" s="21"/>
      <c r="AQ261" s="21"/>
      <c r="AR261" s="123" t="s">
        <v>2881</v>
      </c>
      <c r="AS261" s="21" t="s">
        <v>2834</v>
      </c>
      <c r="AT261" s="21" t="str">
        <f>SummarizeQuestMarks(ckAwdQTable[[#This Row],[abst_narr_txt]])</f>
        <v xml:space="preserve"> </v>
      </c>
      <c r="AU261" s="124"/>
      <c r="AV261" t="s">
        <v>3839</v>
      </c>
      <c r="AW261" t="b">
        <f>AND(ckAwdQTable[[#This Row],[ILN]]&gt;"M", SUBSTITUTE(ckAwdQTable[[#This Row],[prop_titl_txt]]," ","")&lt;&gt;SUBSTITUTE(AV260," ",""))</f>
        <v>0</v>
      </c>
      <c r="AX261" s="8" t="s">
        <v>3840</v>
      </c>
    </row>
    <row r="262" spans="2:50" ht="15" customHeight="1" x14ac:dyDescent="0.35">
      <c r="B262" s="30">
        <v>43005.551388888889</v>
      </c>
      <c r="C262" t="s">
        <v>2868</v>
      </c>
      <c r="D262" t="s">
        <v>2869</v>
      </c>
      <c r="E262" t="s">
        <v>466</v>
      </c>
      <c r="F262" t="s">
        <v>786</v>
      </c>
      <c r="G262" s="8" t="s">
        <v>2819</v>
      </c>
      <c r="H262" s="8" t="s">
        <v>2820</v>
      </c>
      <c r="I262" s="21" t="s">
        <v>6127</v>
      </c>
      <c r="J262" t="s">
        <v>2821</v>
      </c>
      <c r="K262" t="s">
        <v>2883</v>
      </c>
      <c r="L262" s="22"/>
      <c r="M262" s="107">
        <f xml:space="preserve"> M261+(ckAwdQTable[ILN]&lt;"M")</f>
        <v>147</v>
      </c>
      <c r="N262" t="s">
        <v>2834</v>
      </c>
      <c r="O262" t="s">
        <v>1575</v>
      </c>
      <c r="P262" s="15" t="str">
        <f>HYPERLINK("https://www.ejacket.nsf.gov/ej/showProposal.do?ID="&amp;ckAwdQTable[[#This Row],[prop_id]],"eJ")</f>
        <v>eJ</v>
      </c>
      <c r="Q262" s="8" t="s">
        <v>2871</v>
      </c>
      <c r="R262" t="s">
        <v>3841</v>
      </c>
      <c r="S262" t="s">
        <v>2082</v>
      </c>
      <c r="T262" t="s">
        <v>3842</v>
      </c>
      <c r="U262" s="8" t="s">
        <v>668</v>
      </c>
      <c r="V262" t="s">
        <v>2851</v>
      </c>
      <c r="W262" s="111" t="str">
        <f>HYPERLINK("mailto:"&amp; ckAwdQTable[[#This Row],[email]]&amp;"&amp;subject=Your NSF Proposal:  "&amp;ckAwdQTable[[#This Row],[prop_id]], ckAwdQTable[[#This Row],[email]])</f>
        <v>arunkk@eng.ucsd.edu</v>
      </c>
      <c r="X262" s="30">
        <v>43344</v>
      </c>
      <c r="Y262">
        <v>48</v>
      </c>
      <c r="AA262" s="21" t="s">
        <v>753</v>
      </c>
      <c r="AB262" s="21" t="s">
        <v>4825</v>
      </c>
      <c r="AC262"/>
      <c r="AD262" s="21" t="s">
        <v>753</v>
      </c>
      <c r="AE262" s="21" t="s">
        <v>6221</v>
      </c>
      <c r="AF262" s="13">
        <v>510000</v>
      </c>
      <c r="AG262" s="121">
        <v>0</v>
      </c>
      <c r="AH262" s="1">
        <v>510000</v>
      </c>
      <c r="AI262" s="1"/>
      <c r="AJ262" s="1">
        <v>16000</v>
      </c>
      <c r="AM262" s="21">
        <v>5</v>
      </c>
      <c r="AN262" s="21">
        <v>4</v>
      </c>
      <c r="AO262" s="21">
        <v>4</v>
      </c>
      <c r="AP262" s="21"/>
      <c r="AQ262" s="21"/>
      <c r="AR262" s="123" t="s">
        <v>2881</v>
      </c>
      <c r="AS262" s="21" t="s">
        <v>2834</v>
      </c>
      <c r="AT262" s="21" t="str">
        <f>SummarizeQuestMarks(ckAwdQTable[[#This Row],[abst_narr_txt]])</f>
        <v xml:space="preserve"> </v>
      </c>
      <c r="AU262" s="124"/>
      <c r="AV262" t="s">
        <v>3839</v>
      </c>
      <c r="AW262" t="b">
        <f>AND(ckAwdQTable[[#This Row],[ILN]]&gt;"M", SUBSTITUTE(ckAwdQTable[[#This Row],[prop_titl_txt]]," ","")&lt;&gt;SUBSTITUTE(AV261," ",""))</f>
        <v>0</v>
      </c>
      <c r="AX262" s="8" t="s">
        <v>3843</v>
      </c>
    </row>
    <row r="263" spans="2:50" ht="15" customHeight="1" x14ac:dyDescent="0.35">
      <c r="B263" s="30">
        <v>43005.537499999999</v>
      </c>
      <c r="C263" t="s">
        <v>2839</v>
      </c>
      <c r="D263" t="s">
        <v>2840</v>
      </c>
      <c r="E263" t="s">
        <v>462</v>
      </c>
      <c r="F263" t="s">
        <v>761</v>
      </c>
      <c r="G263" s="8" t="s">
        <v>2819</v>
      </c>
      <c r="H263" s="8" t="s">
        <v>2820</v>
      </c>
      <c r="I263" s="21" t="s">
        <v>6127</v>
      </c>
      <c r="J263" t="s">
        <v>2821</v>
      </c>
      <c r="L263" s="22"/>
      <c r="M263" s="107">
        <f xml:space="preserve"> M262+(ckAwdQTable[ILN]&lt;"M")</f>
        <v>148</v>
      </c>
      <c r="N263" t="s">
        <v>2824</v>
      </c>
      <c r="O263" t="s">
        <v>1578</v>
      </c>
      <c r="P263" s="15" t="str">
        <f>HYPERLINK("https://www.ejacket.nsf.gov/ej/showProposal.do?ID="&amp;ckAwdQTable[[#This Row],[prop_id]],"eJ")</f>
        <v>eJ</v>
      </c>
      <c r="Q263" s="8" t="s">
        <v>2841</v>
      </c>
      <c r="R263" t="s">
        <v>1578</v>
      </c>
      <c r="S263" t="s">
        <v>1579</v>
      </c>
      <c r="T263" t="s">
        <v>3807</v>
      </c>
      <c r="U263" s="8" t="s">
        <v>542</v>
      </c>
      <c r="V263" t="s">
        <v>2833</v>
      </c>
      <c r="W263" s="111" t="str">
        <f>HYPERLINK("mailto:"&amp; ckAwdQTable[[#This Row],[email]]&amp;"&amp;subject=Your NSF Proposal:  "&amp;ckAwdQTable[[#This Row],[prop_id]], ckAwdQTable[[#This Row],[email]])</f>
        <v>harchol@cs.cmu.edu</v>
      </c>
      <c r="X263" s="30">
        <v>43344</v>
      </c>
      <c r="Y263">
        <v>48</v>
      </c>
      <c r="AA263" s="21" t="s">
        <v>753</v>
      </c>
      <c r="AB263" s="21" t="s">
        <v>4825</v>
      </c>
      <c r="AC263"/>
      <c r="AD263" s="21" t="s">
        <v>753</v>
      </c>
      <c r="AF263" s="13">
        <v>624889</v>
      </c>
      <c r="AG263" s="121">
        <v>0</v>
      </c>
      <c r="AH263" s="1">
        <v>624889</v>
      </c>
      <c r="AI263" s="1"/>
      <c r="AJ263" s="1"/>
      <c r="AM263" s="21">
        <v>4</v>
      </c>
      <c r="AN263" s="21">
        <v>4</v>
      </c>
      <c r="AO263" s="21">
        <v>4</v>
      </c>
      <c r="AP263" s="21"/>
      <c r="AQ263" s="21"/>
      <c r="AR263" s="123" t="s">
        <v>2829</v>
      </c>
      <c r="AS263" s="21" t="s">
        <v>2834</v>
      </c>
      <c r="AT263" s="21" t="str">
        <f>SummarizeQuestMarks(ckAwdQTable[[#This Row],[abst_narr_txt]])</f>
        <v xml:space="preserve"> </v>
      </c>
      <c r="AU263" s="124"/>
      <c r="AV263" t="s">
        <v>3844</v>
      </c>
      <c r="AW263" t="b">
        <f>AND(ckAwdQTable[[#This Row],[ILN]]&gt;"M", SUBSTITUTE(ckAwdQTable[[#This Row],[prop_titl_txt]]," ","")&lt;&gt;SUBSTITUTE(AV262," ",""))</f>
        <v>0</v>
      </c>
      <c r="AX263" s="8" t="s">
        <v>3808</v>
      </c>
    </row>
    <row r="264" spans="2:50" ht="15" customHeight="1" x14ac:dyDescent="0.35">
      <c r="B264" s="30">
        <v>43004.672222222223</v>
      </c>
      <c r="C264" t="s">
        <v>2839</v>
      </c>
      <c r="D264" t="s">
        <v>2840</v>
      </c>
      <c r="E264" t="s">
        <v>462</v>
      </c>
      <c r="F264" t="s">
        <v>761</v>
      </c>
      <c r="G264" s="8" t="s">
        <v>2819</v>
      </c>
      <c r="H264" s="8" t="s">
        <v>2820</v>
      </c>
      <c r="I264" s="21" t="s">
        <v>6127</v>
      </c>
      <c r="J264" t="s">
        <v>2821</v>
      </c>
      <c r="L264" s="22"/>
      <c r="M264" s="107">
        <f xml:space="preserve"> M263+(ckAwdQTable[ILN]&lt;"M")</f>
        <v>148</v>
      </c>
      <c r="N264" t="s">
        <v>2834</v>
      </c>
      <c r="O264" t="s">
        <v>1578</v>
      </c>
      <c r="P264" s="15" t="str">
        <f>HYPERLINK("https://www.ejacket.nsf.gov/ej/showProposal.do?ID="&amp;ckAwdQTable[[#This Row],[prop_id]],"eJ")</f>
        <v>eJ</v>
      </c>
      <c r="Q264" s="8" t="s">
        <v>2841</v>
      </c>
      <c r="R264" t="s">
        <v>3845</v>
      </c>
      <c r="S264" t="s">
        <v>803</v>
      </c>
      <c r="T264" t="s">
        <v>3846</v>
      </c>
      <c r="U264" s="8" t="s">
        <v>609</v>
      </c>
      <c r="V264" t="s">
        <v>3098</v>
      </c>
      <c r="W264" s="111" t="str">
        <f>HYPERLINK("mailto:"&amp; ckAwdQTable[[#This Row],[email]]&amp;"&amp;subject=Your NSF Proposal:  "&amp;ckAwdQTable[[#This Row],[prop_id]], ckAwdQTable[[#This Row],[email]])</f>
        <v>li@cs.princeton.edu</v>
      </c>
      <c r="X264" s="30">
        <v>43344</v>
      </c>
      <c r="Y264">
        <v>48</v>
      </c>
      <c r="AA264" s="21" t="s">
        <v>753</v>
      </c>
      <c r="AB264" s="21" t="s">
        <v>4825</v>
      </c>
      <c r="AC264"/>
      <c r="AD264" s="21" t="s">
        <v>753</v>
      </c>
      <c r="AF264" s="13">
        <v>575000</v>
      </c>
      <c r="AG264" s="121">
        <v>0</v>
      </c>
      <c r="AH264" s="1">
        <v>575000</v>
      </c>
      <c r="AI264" s="1"/>
      <c r="AJ264" s="1"/>
      <c r="AM264" s="21">
        <v>4</v>
      </c>
      <c r="AN264" s="21">
        <v>4</v>
      </c>
      <c r="AO264" s="21">
        <v>3.6</v>
      </c>
      <c r="AP264" s="21"/>
      <c r="AQ264" s="21"/>
      <c r="AR264" s="123" t="s">
        <v>2829</v>
      </c>
      <c r="AS264" s="21" t="s">
        <v>2834</v>
      </c>
      <c r="AT264" s="21" t="str">
        <f>SummarizeQuestMarks(ckAwdQTable[[#This Row],[abst_narr_txt]])</f>
        <v xml:space="preserve"> </v>
      </c>
      <c r="AU264" s="124"/>
      <c r="AV264" t="s">
        <v>3844</v>
      </c>
      <c r="AW264" t="b">
        <f>AND(ckAwdQTable[[#This Row],[ILN]]&gt;"M", SUBSTITUTE(ckAwdQTable[[#This Row],[prop_titl_txt]]," ","")&lt;&gt;SUBSTITUTE(AV263," ",""))</f>
        <v>0</v>
      </c>
      <c r="AX264" s="8" t="s">
        <v>3847</v>
      </c>
    </row>
    <row r="265" spans="2:50" ht="15" customHeight="1" x14ac:dyDescent="0.35">
      <c r="B265" s="30">
        <v>43005.540277777778</v>
      </c>
      <c r="C265" t="s">
        <v>2817</v>
      </c>
      <c r="D265" t="s">
        <v>2818</v>
      </c>
      <c r="E265" t="s">
        <v>478</v>
      </c>
      <c r="F265" t="s">
        <v>1583</v>
      </c>
      <c r="G265" s="8" t="s">
        <v>2819</v>
      </c>
      <c r="H265" s="8" t="s">
        <v>2820</v>
      </c>
      <c r="I265" s="21" t="s">
        <v>6127</v>
      </c>
      <c r="J265" t="s">
        <v>2821</v>
      </c>
      <c r="K265" t="s">
        <v>2822</v>
      </c>
      <c r="L265" s="22"/>
      <c r="M265" s="107">
        <f xml:space="preserve"> M264+(ckAwdQTable[ILN]&lt;"M")</f>
        <v>149</v>
      </c>
      <c r="N265" t="s">
        <v>2824</v>
      </c>
      <c r="O265" t="s">
        <v>1581</v>
      </c>
      <c r="P265" s="15" t="str">
        <f>HYPERLINK("https://www.ejacket.nsf.gov/ej/showProposal.do?ID="&amp;ckAwdQTable[[#This Row],[prop_id]],"eJ")</f>
        <v>eJ</v>
      </c>
      <c r="Q265" s="8" t="s">
        <v>2825</v>
      </c>
      <c r="R265" t="s">
        <v>1581</v>
      </c>
      <c r="S265" t="s">
        <v>1582</v>
      </c>
      <c r="T265" t="s">
        <v>3848</v>
      </c>
      <c r="U265" s="8" t="s">
        <v>3145</v>
      </c>
      <c r="V265" t="s">
        <v>2862</v>
      </c>
      <c r="W265" s="111" t="str">
        <f>HYPERLINK("mailto:"&amp; ckAwdQTable[[#This Row],[email]]&amp;"&amp;subject=Your NSF Proposal:  "&amp;ckAwdQTable[[#This Row],[prop_id]], ckAwdQTable[[#This Row],[email]])</f>
        <v>chamon@bu.edu</v>
      </c>
      <c r="X265" s="30">
        <v>43191</v>
      </c>
      <c r="Y265">
        <v>48</v>
      </c>
      <c r="AA265" s="21" t="s">
        <v>753</v>
      </c>
      <c r="AB265" s="21" t="s">
        <v>4825</v>
      </c>
      <c r="AC265"/>
      <c r="AD265" s="21" t="s">
        <v>753</v>
      </c>
      <c r="AE265" s="21" t="s">
        <v>6128</v>
      </c>
      <c r="AF265" s="13">
        <v>883394</v>
      </c>
      <c r="AG265" s="121">
        <v>0</v>
      </c>
      <c r="AH265" s="1">
        <v>883394</v>
      </c>
      <c r="AI265" s="1"/>
      <c r="AJ265" s="1">
        <v>8000</v>
      </c>
      <c r="AK265" s="1">
        <v>115050</v>
      </c>
      <c r="AM265" s="21">
        <v>4</v>
      </c>
      <c r="AN265" s="21">
        <v>8</v>
      </c>
      <c r="AO265" s="21">
        <v>6.4</v>
      </c>
      <c r="AP265" s="21"/>
      <c r="AQ265" s="21"/>
      <c r="AR265" s="123" t="s">
        <v>2829</v>
      </c>
      <c r="AS265" s="21" t="s">
        <v>2834</v>
      </c>
      <c r="AT265" s="21" t="str">
        <f>SummarizeQuestMarks(ckAwdQTable[[#This Row],[abst_narr_txt]])</f>
        <v xml:space="preserve"> </v>
      </c>
      <c r="AU265" s="124"/>
      <c r="AV265" t="s">
        <v>3850</v>
      </c>
      <c r="AW265" t="b">
        <f>AND(ckAwdQTable[[#This Row],[ILN]]&gt;"M", SUBSTITUTE(ckAwdQTable[[#This Row],[prop_titl_txt]]," ","")&lt;&gt;SUBSTITUTE(AV264," ",""))</f>
        <v>0</v>
      </c>
      <c r="AX265" s="8" t="s">
        <v>3851</v>
      </c>
    </row>
    <row r="266" spans="2:50" ht="15" customHeight="1" x14ac:dyDescent="0.35">
      <c r="B266" s="30">
        <v>43005.652083333334</v>
      </c>
      <c r="C266" t="s">
        <v>2817</v>
      </c>
      <c r="D266" t="s">
        <v>2818</v>
      </c>
      <c r="E266" t="s">
        <v>478</v>
      </c>
      <c r="F266" t="s">
        <v>1583</v>
      </c>
      <c r="G266" s="8" t="s">
        <v>2819</v>
      </c>
      <c r="H266" s="8" t="s">
        <v>2820</v>
      </c>
      <c r="I266" s="21" t="s">
        <v>6127</v>
      </c>
      <c r="J266" t="s">
        <v>2821</v>
      </c>
      <c r="K266" t="s">
        <v>2822</v>
      </c>
      <c r="L266" s="22"/>
      <c r="M266" s="107">
        <f xml:space="preserve"> M265+(ckAwdQTable[ILN]&lt;"M")</f>
        <v>149</v>
      </c>
      <c r="N266" t="s">
        <v>2834</v>
      </c>
      <c r="O266" t="s">
        <v>1581</v>
      </c>
      <c r="P266" s="15" t="str">
        <f>HYPERLINK("https://www.ejacket.nsf.gov/ej/showProposal.do?ID="&amp;ckAwdQTable[[#This Row],[prop_id]],"eJ")</f>
        <v>eJ</v>
      </c>
      <c r="Q266" s="8" t="s">
        <v>2825</v>
      </c>
      <c r="R266" t="s">
        <v>3852</v>
      </c>
      <c r="S266" t="s">
        <v>3853</v>
      </c>
      <c r="T266" t="s">
        <v>3854</v>
      </c>
      <c r="U266" s="8" t="s">
        <v>671</v>
      </c>
      <c r="V266" t="s">
        <v>3167</v>
      </c>
      <c r="W266" s="111" t="str">
        <f>HYPERLINK("mailto:"&amp; ckAwdQTable[[#This Row],[email]]&amp;"&amp;subject=Your NSF Proposal:  "&amp;ckAwdQTable[[#This Row],[prop_id]], ckAwdQTable[[#This Row],[email]])</f>
        <v>mucciolo@physics.ucf.edu</v>
      </c>
      <c r="X266" s="30">
        <v>43191</v>
      </c>
      <c r="Y266">
        <v>48</v>
      </c>
      <c r="AA266" s="21" t="s">
        <v>753</v>
      </c>
      <c r="AB266" s="21" t="s">
        <v>4825</v>
      </c>
      <c r="AC266"/>
      <c r="AD266" s="21" t="s">
        <v>753</v>
      </c>
      <c r="AF266" s="13">
        <v>315593</v>
      </c>
      <c r="AG266" s="121">
        <v>0</v>
      </c>
      <c r="AH266" s="1">
        <v>315593</v>
      </c>
      <c r="AI266" s="1"/>
      <c r="AJ266" s="1"/>
      <c r="AM266" s="21">
        <v>6</v>
      </c>
      <c r="AN266" s="21">
        <v>1</v>
      </c>
      <c r="AO266" s="21">
        <v>1</v>
      </c>
      <c r="AP266" s="21"/>
      <c r="AQ266" s="21"/>
      <c r="AR266" s="123" t="s">
        <v>2829</v>
      </c>
      <c r="AS266" s="21" t="s">
        <v>2834</v>
      </c>
      <c r="AT266" s="21" t="str">
        <f>SummarizeQuestMarks(ckAwdQTable[[#This Row],[abst_narr_txt]])</f>
        <v xml:space="preserve"> </v>
      </c>
      <c r="AU266" s="124"/>
      <c r="AV266" t="s">
        <v>3850</v>
      </c>
      <c r="AW266" t="b">
        <f>AND(ckAwdQTable[[#This Row],[ILN]]&gt;"M", SUBSTITUTE(ckAwdQTable[[#This Row],[prop_titl_txt]]," ","")&lt;&gt;SUBSTITUTE(AV265," ",""))</f>
        <v>0</v>
      </c>
      <c r="AX266" s="8" t="s">
        <v>3855</v>
      </c>
    </row>
    <row r="267" spans="2:50" ht="15" customHeight="1" x14ac:dyDescent="0.35">
      <c r="B267" s="30">
        <v>43005.54583333333</v>
      </c>
      <c r="C267" t="s">
        <v>2868</v>
      </c>
      <c r="D267" t="s">
        <v>2869</v>
      </c>
      <c r="E267" t="s">
        <v>470</v>
      </c>
      <c r="F267" t="s">
        <v>1229</v>
      </c>
      <c r="G267" s="8" t="s">
        <v>2819</v>
      </c>
      <c r="H267" s="8" t="s">
        <v>2820</v>
      </c>
      <c r="I267" s="21" t="s">
        <v>6127</v>
      </c>
      <c r="J267" t="s">
        <v>2821</v>
      </c>
      <c r="K267" t="s">
        <v>2911</v>
      </c>
      <c r="L267" s="22"/>
      <c r="M267" s="107">
        <f xml:space="preserve"> M266+(ckAwdQTable[ILN]&lt;"M")</f>
        <v>150</v>
      </c>
      <c r="N267" t="s">
        <v>2863</v>
      </c>
      <c r="O267" t="s">
        <v>1607</v>
      </c>
      <c r="P267" s="15" t="str">
        <f>HYPERLINK("https://www.ejacket.nsf.gov/ej/showProposal.do?ID="&amp;ckAwdQTable[[#This Row],[prop_id]],"eJ")</f>
        <v>eJ</v>
      </c>
      <c r="Q267" s="8" t="s">
        <v>2871</v>
      </c>
      <c r="R267" t="s">
        <v>1607</v>
      </c>
      <c r="S267" t="s">
        <v>1608</v>
      </c>
      <c r="T267" t="s">
        <v>3857</v>
      </c>
      <c r="U267" s="8" t="s">
        <v>609</v>
      </c>
      <c r="V267" t="s">
        <v>3098</v>
      </c>
      <c r="W267" s="111" t="str">
        <f>HYPERLINK("mailto:"&amp; ckAwdQTable[[#This Row],[email]]&amp;"&amp;subject=Your NSF Proposal:  "&amp;ckAwdQTable[[#This Row],[prop_id]], ckAwdQTable[[#This Row],[email]])</f>
        <v>arvindn@princeton.edu</v>
      </c>
      <c r="X267" s="30">
        <v>43344</v>
      </c>
      <c r="Y267">
        <v>48</v>
      </c>
      <c r="AA267" s="21" t="s">
        <v>753</v>
      </c>
      <c r="AB267" s="21" t="s">
        <v>4825</v>
      </c>
      <c r="AC267"/>
      <c r="AD267" s="21" t="s">
        <v>753</v>
      </c>
      <c r="AE267" s="21" t="s">
        <v>6222</v>
      </c>
      <c r="AF267" s="13">
        <v>1200000</v>
      </c>
      <c r="AG267" s="121">
        <v>0</v>
      </c>
      <c r="AH267" s="1">
        <v>1200000</v>
      </c>
      <c r="AI267" s="1"/>
      <c r="AJ267" s="1">
        <v>20000</v>
      </c>
      <c r="AK267" s="1">
        <v>138010</v>
      </c>
      <c r="AL267" s="1">
        <v>25000</v>
      </c>
      <c r="AM267" s="21">
        <v>6</v>
      </c>
      <c r="AN267" s="21">
        <v>8</v>
      </c>
      <c r="AO267" s="21">
        <v>6</v>
      </c>
      <c r="AP267" s="21"/>
      <c r="AQ267" s="21"/>
      <c r="AR267" s="123" t="s">
        <v>2829</v>
      </c>
      <c r="AS267" s="21" t="s">
        <v>2834</v>
      </c>
      <c r="AT267" s="21" t="str">
        <f>SummarizeQuestMarks(ckAwdQTable[[#This Row],[abst_narr_txt]])</f>
        <v xml:space="preserve"> </v>
      </c>
      <c r="AU267" s="124"/>
      <c r="AV267" t="s">
        <v>3858</v>
      </c>
      <c r="AW267" t="b">
        <f>AND(ckAwdQTable[[#This Row],[ILN]]&gt;"M", SUBSTITUTE(ckAwdQTable[[#This Row],[prop_titl_txt]]," ","")&lt;&gt;SUBSTITUTE(AV266," ",""))</f>
        <v>0</v>
      </c>
      <c r="AX267" s="8" t="s">
        <v>3859</v>
      </c>
    </row>
    <row r="268" spans="2:50" ht="15" customHeight="1" x14ac:dyDescent="0.35">
      <c r="B268" s="30">
        <v>43005.54583333333</v>
      </c>
      <c r="C268" t="s">
        <v>2817</v>
      </c>
      <c r="D268" t="s">
        <v>2818</v>
      </c>
      <c r="E268" t="s">
        <v>474</v>
      </c>
      <c r="F268" t="s">
        <v>885</v>
      </c>
      <c r="G268" s="8" t="s">
        <v>2819</v>
      </c>
      <c r="H268" s="8" t="s">
        <v>2820</v>
      </c>
      <c r="I268" s="21" t="s">
        <v>6127</v>
      </c>
      <c r="J268" t="s">
        <v>2821</v>
      </c>
      <c r="K268" t="s">
        <v>2822</v>
      </c>
      <c r="L268" s="22"/>
      <c r="M268" s="107">
        <f xml:space="preserve"> M267+(ckAwdQTable[ILN]&lt;"M")</f>
        <v>151</v>
      </c>
      <c r="N268" t="s">
        <v>2824</v>
      </c>
      <c r="O268" t="s">
        <v>1614</v>
      </c>
      <c r="P268" s="15" t="str">
        <f>HYPERLINK("https://www.ejacket.nsf.gov/ej/showProposal.do?ID="&amp;ckAwdQTable[[#This Row],[prop_id]],"eJ")</f>
        <v>eJ</v>
      </c>
      <c r="Q268" s="8" t="s">
        <v>2825</v>
      </c>
      <c r="R268" t="s">
        <v>1614</v>
      </c>
      <c r="S268" t="s">
        <v>1615</v>
      </c>
      <c r="T268" t="s">
        <v>3860</v>
      </c>
      <c r="U268" s="8" t="s">
        <v>534</v>
      </c>
      <c r="V268" t="s">
        <v>2893</v>
      </c>
      <c r="W268" s="111" t="str">
        <f>HYPERLINK("mailto:"&amp; ckAwdQTable[[#This Row],[email]]&amp;"&amp;subject=Your NSF Proposal:  "&amp;ckAwdQTable[[#This Row],[prop_id]], ckAwdQTable[[#This Row],[email]])</f>
        <v>lalithasankar@asu.edu</v>
      </c>
      <c r="X268" s="30">
        <v>43252</v>
      </c>
      <c r="Y268">
        <v>48</v>
      </c>
      <c r="AA268" s="21" t="s">
        <v>753</v>
      </c>
      <c r="AB268" s="21" t="s">
        <v>4825</v>
      </c>
      <c r="AC268"/>
      <c r="AD268" s="21" t="s">
        <v>753</v>
      </c>
      <c r="AE268" s="21" t="s">
        <v>6128</v>
      </c>
      <c r="AF268" s="13">
        <v>817000</v>
      </c>
      <c r="AG268" s="121">
        <v>0</v>
      </c>
      <c r="AH268" s="1">
        <v>817000</v>
      </c>
      <c r="AI268" s="1"/>
      <c r="AJ268" s="1">
        <v>12000</v>
      </c>
      <c r="AL268" s="1">
        <v>45248</v>
      </c>
      <c r="AM268" s="21">
        <v>8</v>
      </c>
      <c r="AN268" s="21">
        <v>8</v>
      </c>
      <c r="AO268" s="21">
        <v>8</v>
      </c>
      <c r="AP268" s="21"/>
      <c r="AQ268" s="21"/>
      <c r="AR268" s="123" t="s">
        <v>2829</v>
      </c>
      <c r="AS268" s="21" t="s">
        <v>2834</v>
      </c>
      <c r="AT268" s="21" t="str">
        <f>SummarizeQuestMarks(ckAwdQTable[[#This Row],[abst_narr_txt]])</f>
        <v xml:space="preserve"> </v>
      </c>
      <c r="AU268" s="124"/>
      <c r="AV268" t="s">
        <v>3861</v>
      </c>
      <c r="AW268" t="b">
        <f>AND(ckAwdQTable[[#This Row],[ILN]]&gt;"M", SUBSTITUTE(ckAwdQTable[[#This Row],[prop_titl_txt]]," ","")&lt;&gt;SUBSTITUTE(AV267," ",""))</f>
        <v>0</v>
      </c>
      <c r="AX268" s="8" t="s">
        <v>3862</v>
      </c>
    </row>
    <row r="269" spans="2:50" ht="15" customHeight="1" x14ac:dyDescent="0.35">
      <c r="B269" s="30">
        <v>43005.573611111111</v>
      </c>
      <c r="C269" t="s">
        <v>2817</v>
      </c>
      <c r="D269" t="s">
        <v>2818</v>
      </c>
      <c r="E269" t="s">
        <v>474</v>
      </c>
      <c r="F269" t="s">
        <v>885</v>
      </c>
      <c r="G269" s="8" t="s">
        <v>2819</v>
      </c>
      <c r="H269" s="8" t="s">
        <v>2820</v>
      </c>
      <c r="I269" s="21" t="s">
        <v>6127</v>
      </c>
      <c r="J269" t="s">
        <v>2821</v>
      </c>
      <c r="K269" t="s">
        <v>2822</v>
      </c>
      <c r="L269" s="22"/>
      <c r="M269" s="107">
        <f xml:space="preserve"> M268+(ckAwdQTable[ILN]&lt;"M")</f>
        <v>151</v>
      </c>
      <c r="N269" t="s">
        <v>2834</v>
      </c>
      <c r="O269" t="s">
        <v>1614</v>
      </c>
      <c r="P269" s="15" t="str">
        <f>HYPERLINK("https://www.ejacket.nsf.gov/ej/showProposal.do?ID="&amp;ckAwdQTable[[#This Row],[prop_id]],"eJ")</f>
        <v>eJ</v>
      </c>
      <c r="Q269" s="8" t="s">
        <v>2825</v>
      </c>
      <c r="R269" t="s">
        <v>3863</v>
      </c>
      <c r="S269" t="s">
        <v>3864</v>
      </c>
      <c r="T269" t="s">
        <v>3865</v>
      </c>
      <c r="U269" s="8" t="s">
        <v>2938</v>
      </c>
      <c r="V269" t="s">
        <v>2862</v>
      </c>
      <c r="W269" s="111" t="str">
        <f>HYPERLINK("mailto:"&amp; ckAwdQTable[[#This Row],[email]]&amp;"&amp;subject=Your NSF Proposal:  "&amp;ckAwdQTable[[#This Row],[prop_id]], ckAwdQTable[[#This Row],[email]])</f>
        <v>flavio@seas.harvard.edu</v>
      </c>
      <c r="X269" s="30">
        <v>43252</v>
      </c>
      <c r="Y269">
        <v>48</v>
      </c>
      <c r="AA269" s="21" t="s">
        <v>753</v>
      </c>
      <c r="AB269" s="21" t="s">
        <v>4825</v>
      </c>
      <c r="AC269"/>
      <c r="AD269" s="21" t="s">
        <v>753</v>
      </c>
      <c r="AF269" s="13">
        <v>383000</v>
      </c>
      <c r="AG269" s="121">
        <v>0</v>
      </c>
      <c r="AH269" s="1">
        <v>383000</v>
      </c>
      <c r="AI269" s="1"/>
      <c r="AJ269" s="1"/>
      <c r="AM269" s="21"/>
      <c r="AN269" s="21">
        <v>4</v>
      </c>
      <c r="AO269" s="21"/>
      <c r="AP269" s="21"/>
      <c r="AQ269" s="21">
        <v>2.44</v>
      </c>
      <c r="AR269" s="123" t="s">
        <v>2829</v>
      </c>
      <c r="AS269" s="21" t="s">
        <v>2834</v>
      </c>
      <c r="AT269" s="21" t="str">
        <f>SummarizeQuestMarks(ckAwdQTable[[#This Row],[abst_narr_txt]])</f>
        <v xml:space="preserve"> </v>
      </c>
      <c r="AU269" s="124"/>
      <c r="AV269" t="s">
        <v>3866</v>
      </c>
      <c r="AW269" t="b">
        <f>AND(ckAwdQTable[[#This Row],[ILN]]&gt;"M", SUBSTITUTE(ckAwdQTable[[#This Row],[prop_titl_txt]]," ","")&lt;&gt;SUBSTITUTE(AV268," ",""))</f>
        <v>0</v>
      </c>
      <c r="AX269" s="8" t="s">
        <v>3867</v>
      </c>
    </row>
    <row r="270" spans="2:50" ht="15" customHeight="1" x14ac:dyDescent="0.35">
      <c r="B270" s="30">
        <v>43005.54791666667</v>
      </c>
      <c r="C270" t="s">
        <v>2817</v>
      </c>
      <c r="D270" t="s">
        <v>2818</v>
      </c>
      <c r="E270" t="s">
        <v>476</v>
      </c>
      <c r="F270" t="s">
        <v>765</v>
      </c>
      <c r="G270" s="8" t="s">
        <v>2819</v>
      </c>
      <c r="H270" s="8" t="s">
        <v>2820</v>
      </c>
      <c r="I270" s="21" t="s">
        <v>6127</v>
      </c>
      <c r="J270" t="s">
        <v>2821</v>
      </c>
      <c r="K270" t="s">
        <v>2822</v>
      </c>
      <c r="L270" s="22">
        <v>43082.498622685183</v>
      </c>
      <c r="M270" s="107">
        <f xml:space="preserve"> M269+(ckAwdQTable[ILN]&lt;"M")</f>
        <v>152</v>
      </c>
      <c r="N270" t="s">
        <v>2863</v>
      </c>
      <c r="O270" t="s">
        <v>1617</v>
      </c>
      <c r="P270" s="15" t="str">
        <f>HYPERLINK("https://www.ejacket.nsf.gov/ej/showProposal.do?ID="&amp;ckAwdQTable[[#This Row],[prop_id]],"eJ")</f>
        <v>eJ</v>
      </c>
      <c r="Q270" s="8" t="s">
        <v>2825</v>
      </c>
      <c r="R270" t="s">
        <v>1617</v>
      </c>
      <c r="S270" t="s">
        <v>1618</v>
      </c>
      <c r="T270" t="s">
        <v>3868</v>
      </c>
      <c r="U270" s="8" t="s">
        <v>3071</v>
      </c>
      <c r="V270" t="s">
        <v>2893</v>
      </c>
      <c r="W270" s="111" t="str">
        <f>HYPERLINK("mailto:"&amp; ckAwdQTable[[#This Row],[email]]&amp;"&amp;subject=Your NSF Proposal:  "&amp;ckAwdQTable[[#This Row],[prop_id]], ckAwdQTable[[#This Row],[email]])</f>
        <v>mstrout@cs.arizona.edu</v>
      </c>
      <c r="X270" s="30">
        <v>43282</v>
      </c>
      <c r="Y270">
        <v>36</v>
      </c>
      <c r="AA270" s="21" t="s">
        <v>753</v>
      </c>
      <c r="AB270" s="21" t="s">
        <v>4825</v>
      </c>
      <c r="AC270"/>
      <c r="AD270" s="21" t="s">
        <v>753</v>
      </c>
      <c r="AE270" s="21" t="s">
        <v>6223</v>
      </c>
      <c r="AF270" s="13">
        <v>1231999</v>
      </c>
      <c r="AG270" s="121">
        <v>0</v>
      </c>
      <c r="AH270" s="1">
        <v>1231999</v>
      </c>
      <c r="AI270" s="1"/>
      <c r="AJ270" s="1">
        <v>30000</v>
      </c>
      <c r="AK270" s="1">
        <v>70833</v>
      </c>
      <c r="AL270" s="1">
        <v>32000</v>
      </c>
      <c r="AM270" s="21">
        <v>9</v>
      </c>
      <c r="AN270" s="21">
        <v>12</v>
      </c>
      <c r="AO270" s="21">
        <v>12</v>
      </c>
      <c r="AP270" s="21"/>
      <c r="AQ270" s="21"/>
      <c r="AR270" s="123" t="s">
        <v>2829</v>
      </c>
      <c r="AS270" s="21" t="s">
        <v>2834</v>
      </c>
      <c r="AT270" s="21" t="str">
        <f>SummarizeQuestMarks(ckAwdQTable[[#This Row],[abst_narr_txt]])</f>
        <v xml:space="preserve"> </v>
      </c>
      <c r="AU270" s="124"/>
      <c r="AV270" t="s">
        <v>3870</v>
      </c>
      <c r="AW270" t="b">
        <f>AND(ckAwdQTable[[#This Row],[ILN]]&gt;"M", SUBSTITUTE(ckAwdQTable[[#This Row],[prop_titl_txt]]," ","")&lt;&gt;SUBSTITUTE(AV269," ",""))</f>
        <v>0</v>
      </c>
      <c r="AX270" s="8" t="s">
        <v>3871</v>
      </c>
    </row>
    <row r="271" spans="2:50" ht="15" customHeight="1" x14ac:dyDescent="0.35">
      <c r="B271" s="30">
        <v>43005.548611111109</v>
      </c>
      <c r="C271" t="s">
        <v>2868</v>
      </c>
      <c r="D271" t="s">
        <v>2869</v>
      </c>
      <c r="E271" t="s">
        <v>468</v>
      </c>
      <c r="F271" t="s">
        <v>1185</v>
      </c>
      <c r="G271" s="8" t="s">
        <v>2819</v>
      </c>
      <c r="H271" s="8" t="s">
        <v>2820</v>
      </c>
      <c r="I271" s="21" t="s">
        <v>6127</v>
      </c>
      <c r="J271" t="s">
        <v>2821</v>
      </c>
      <c r="K271" t="s">
        <v>2911</v>
      </c>
      <c r="L271" s="22"/>
      <c r="M271" s="107">
        <f xml:space="preserve"> M270+(ckAwdQTable[ILN]&lt;"M")</f>
        <v>153</v>
      </c>
      <c r="N271" t="s">
        <v>2863</v>
      </c>
      <c r="O271" t="s">
        <v>1629</v>
      </c>
      <c r="P271" s="15" t="str">
        <f>HYPERLINK("https://www.ejacket.nsf.gov/ej/showProposal.do?ID="&amp;ckAwdQTable[[#This Row],[prop_id]],"eJ")</f>
        <v>eJ</v>
      </c>
      <c r="Q271" s="8" t="s">
        <v>2871</v>
      </c>
      <c r="R271" t="s">
        <v>1629</v>
      </c>
      <c r="S271" t="s">
        <v>1630</v>
      </c>
      <c r="T271" t="s">
        <v>3872</v>
      </c>
      <c r="U271" s="8" t="s">
        <v>3873</v>
      </c>
      <c r="V271" t="s">
        <v>103</v>
      </c>
      <c r="W271" s="111" t="str">
        <f>HYPERLINK("mailto:"&amp; ckAwdQTable[[#This Row],[email]]&amp;"&amp;subject=Your NSF Proposal:  "&amp;ckAwdQTable[[#This Row],[prop_id]], ckAwdQTable[[#This Row],[email]])</f>
        <v>jerryfails@boisestate.edu</v>
      </c>
      <c r="X271" s="30">
        <v>43252</v>
      </c>
      <c r="Y271">
        <v>48</v>
      </c>
      <c r="Z271" t="s">
        <v>6131</v>
      </c>
      <c r="AA271" s="21" t="s">
        <v>6224</v>
      </c>
      <c r="AB271" s="21" t="s">
        <v>4825</v>
      </c>
      <c r="AC271"/>
      <c r="AD271" s="21" t="s">
        <v>753</v>
      </c>
      <c r="AE271" s="21" t="s">
        <v>6128</v>
      </c>
      <c r="AF271" s="13">
        <v>1199604</v>
      </c>
      <c r="AG271" s="121">
        <v>0</v>
      </c>
      <c r="AH271" s="1">
        <v>1199604</v>
      </c>
      <c r="AI271" s="1"/>
      <c r="AJ271" s="1">
        <v>23275</v>
      </c>
      <c r="AM271" s="21">
        <v>12</v>
      </c>
      <c r="AN271" s="21">
        <v>16</v>
      </c>
      <c r="AO271" s="21">
        <v>16</v>
      </c>
      <c r="AP271" s="21"/>
      <c r="AQ271" s="21"/>
      <c r="AR271" s="123" t="s">
        <v>2881</v>
      </c>
      <c r="AS271" s="21" t="s">
        <v>2834</v>
      </c>
      <c r="AT271" s="21" t="str">
        <f>SummarizeQuestMarks(ckAwdQTable[[#This Row],[abst_narr_txt]])</f>
        <v xml:space="preserve"> </v>
      </c>
      <c r="AU271" s="124"/>
      <c r="AV271" t="s">
        <v>3874</v>
      </c>
      <c r="AW271" t="b">
        <f>AND(ckAwdQTable[[#This Row],[ILN]]&gt;"M", SUBSTITUTE(ckAwdQTable[[#This Row],[prop_titl_txt]]," ","")&lt;&gt;SUBSTITUTE(AV270," ",""))</f>
        <v>0</v>
      </c>
      <c r="AX271" s="8" t="s">
        <v>3875</v>
      </c>
    </row>
    <row r="272" spans="2:50" ht="15" customHeight="1" x14ac:dyDescent="0.35">
      <c r="B272" s="30">
        <v>43005.55</v>
      </c>
      <c r="C272" t="s">
        <v>2839</v>
      </c>
      <c r="D272" t="s">
        <v>2840</v>
      </c>
      <c r="E272" t="s">
        <v>464</v>
      </c>
      <c r="F272" t="s">
        <v>1188</v>
      </c>
      <c r="G272" s="8" t="s">
        <v>2819</v>
      </c>
      <c r="H272" s="8" t="s">
        <v>2820</v>
      </c>
      <c r="I272" s="21" t="s">
        <v>6127</v>
      </c>
      <c r="J272" t="s">
        <v>2821</v>
      </c>
      <c r="L272" s="22"/>
      <c r="M272" s="107">
        <f xml:space="preserve"> M271+(ckAwdQTable[ILN]&lt;"M")</f>
        <v>154</v>
      </c>
      <c r="N272" t="s">
        <v>2824</v>
      </c>
      <c r="O272" t="s">
        <v>1632</v>
      </c>
      <c r="P272" s="15" t="str">
        <f>HYPERLINK("https://www.ejacket.nsf.gov/ej/showProposal.do?ID="&amp;ckAwdQTable[[#This Row],[prop_id]],"eJ")</f>
        <v>eJ</v>
      </c>
      <c r="Q272" s="8" t="s">
        <v>2841</v>
      </c>
      <c r="R272" t="s">
        <v>1632</v>
      </c>
      <c r="S272" t="s">
        <v>1633</v>
      </c>
      <c r="T272" t="s">
        <v>3876</v>
      </c>
      <c r="U272" s="8" t="s">
        <v>600</v>
      </c>
      <c r="V272" t="s">
        <v>3162</v>
      </c>
      <c r="W272" s="111" t="str">
        <f>HYPERLINK("mailto:"&amp; ckAwdQTable[[#This Row],[email]]&amp;"&amp;subject=Your NSF Proposal:  "&amp;ckAwdQTable[[#This Row],[prop_id]], ckAwdQTable[[#This Row],[email]])</f>
        <v>fabianb@cs.northwestern.edu</v>
      </c>
      <c r="X272" s="30">
        <v>43160</v>
      </c>
      <c r="Y272">
        <v>48</v>
      </c>
      <c r="AA272" s="21" t="s">
        <v>753</v>
      </c>
      <c r="AB272" s="21" t="s">
        <v>4825</v>
      </c>
      <c r="AC272"/>
      <c r="AD272" s="21" t="s">
        <v>753</v>
      </c>
      <c r="AE272" s="21" t="s">
        <v>6128</v>
      </c>
      <c r="AF272" s="13">
        <v>648288</v>
      </c>
      <c r="AG272" s="121">
        <v>0</v>
      </c>
      <c r="AH272" s="1">
        <v>648288</v>
      </c>
      <c r="AI272" s="1"/>
      <c r="AJ272" s="1">
        <v>20000</v>
      </c>
      <c r="AK272" s="1">
        <v>104591</v>
      </c>
      <c r="AM272" s="21">
        <v>4</v>
      </c>
      <c r="AN272" s="21">
        <v>4</v>
      </c>
      <c r="AO272" s="21">
        <v>4</v>
      </c>
      <c r="AP272" s="21"/>
      <c r="AQ272" s="21"/>
      <c r="AR272" s="123" t="s">
        <v>2829</v>
      </c>
      <c r="AS272" s="21" t="s">
        <v>2834</v>
      </c>
      <c r="AT272" s="21" t="str">
        <f>SummarizeQuestMarks(ckAwdQTable[[#This Row],[abst_narr_txt]])</f>
        <v xml:space="preserve"> </v>
      </c>
      <c r="AU272" s="124"/>
      <c r="AV272" t="s">
        <v>3877</v>
      </c>
      <c r="AW272" t="b">
        <f>AND(ckAwdQTable[[#This Row],[ILN]]&gt;"M", SUBSTITUTE(ckAwdQTable[[#This Row],[prop_titl_txt]]," ","")&lt;&gt;SUBSTITUTE(AV271," ",""))</f>
        <v>0</v>
      </c>
      <c r="AX272" s="8" t="s">
        <v>3878</v>
      </c>
    </row>
    <row r="273" spans="2:50" ht="15" customHeight="1" x14ac:dyDescent="0.35">
      <c r="B273" s="30">
        <v>43005.620138888888</v>
      </c>
      <c r="C273" t="s">
        <v>2839</v>
      </c>
      <c r="D273" t="s">
        <v>2840</v>
      </c>
      <c r="E273" t="s">
        <v>464</v>
      </c>
      <c r="F273" t="s">
        <v>1188</v>
      </c>
      <c r="G273" s="8" t="s">
        <v>2819</v>
      </c>
      <c r="H273" s="8" t="s">
        <v>2820</v>
      </c>
      <c r="I273" s="21" t="s">
        <v>6127</v>
      </c>
      <c r="J273" t="s">
        <v>2821</v>
      </c>
      <c r="L273" s="22"/>
      <c r="M273" s="107">
        <f xml:space="preserve"> M272+(ckAwdQTable[ILN]&lt;"M")</f>
        <v>154</v>
      </c>
      <c r="N273" t="s">
        <v>2834</v>
      </c>
      <c r="O273" t="s">
        <v>1632</v>
      </c>
      <c r="P273" s="15" t="str">
        <f>HYPERLINK("https://www.ejacket.nsf.gov/ej/showProposal.do?ID="&amp;ckAwdQTable[[#This Row],[prop_id]],"eJ")</f>
        <v>eJ</v>
      </c>
      <c r="Q273" s="8" t="s">
        <v>2841</v>
      </c>
      <c r="R273" t="s">
        <v>3879</v>
      </c>
      <c r="S273" t="s">
        <v>3880</v>
      </c>
      <c r="T273" t="s">
        <v>3444</v>
      </c>
      <c r="U273" s="8" t="s">
        <v>609</v>
      </c>
      <c r="V273" t="s">
        <v>3098</v>
      </c>
      <c r="W273" s="111" t="str">
        <f>HYPERLINK("mailto:"&amp; ckAwdQTable[[#This Row],[email]]&amp;"&amp;subject=Your NSF Proposal:  "&amp;ckAwdQTable[[#This Row],[prop_id]], ckAwdQTable[[#This Row],[email]])</f>
        <v>feamster@cs.princeton.edu</v>
      </c>
      <c r="X273" s="30">
        <v>43160</v>
      </c>
      <c r="Y273">
        <v>48</v>
      </c>
      <c r="AA273" s="21" t="s">
        <v>753</v>
      </c>
      <c r="AB273" s="21" t="s">
        <v>4825</v>
      </c>
      <c r="AC273"/>
      <c r="AD273" s="21" t="s">
        <v>753</v>
      </c>
      <c r="AF273" s="13">
        <v>551712</v>
      </c>
      <c r="AG273" s="121">
        <v>0</v>
      </c>
      <c r="AH273" s="1">
        <v>551712</v>
      </c>
      <c r="AI273" s="1"/>
      <c r="AJ273" s="1"/>
      <c r="AK273" s="1">
        <v>35000</v>
      </c>
      <c r="AM273" s="21">
        <v>4</v>
      </c>
      <c r="AN273" s="21">
        <v>4</v>
      </c>
      <c r="AO273" s="21">
        <v>2</v>
      </c>
      <c r="AP273" s="21"/>
      <c r="AQ273" s="21"/>
      <c r="AR273" s="123" t="s">
        <v>2829</v>
      </c>
      <c r="AS273" s="21" t="s">
        <v>2834</v>
      </c>
      <c r="AT273" s="21" t="str">
        <f>SummarizeQuestMarks(ckAwdQTable[[#This Row],[abst_narr_txt]])</f>
        <v xml:space="preserve"> </v>
      </c>
      <c r="AU273" s="124"/>
      <c r="AV273" t="s">
        <v>3877</v>
      </c>
      <c r="AW273" t="b">
        <f>AND(ckAwdQTable[[#This Row],[ILN]]&gt;"M", SUBSTITUTE(ckAwdQTable[[#This Row],[prop_titl_txt]]," ","")&lt;&gt;SUBSTITUTE(AV272," ",""))</f>
        <v>0</v>
      </c>
      <c r="AX273" s="8" t="s">
        <v>3881</v>
      </c>
    </row>
    <row r="274" spans="2:50" ht="15" customHeight="1" x14ac:dyDescent="0.35">
      <c r="B274" s="30">
        <v>43005.551388888889</v>
      </c>
      <c r="C274" t="s">
        <v>2839</v>
      </c>
      <c r="D274" t="s">
        <v>2840</v>
      </c>
      <c r="E274" t="s">
        <v>462</v>
      </c>
      <c r="F274" t="s">
        <v>761</v>
      </c>
      <c r="G274" s="8" t="s">
        <v>2819</v>
      </c>
      <c r="H274" s="8" t="s">
        <v>2820</v>
      </c>
      <c r="I274" s="21" t="s">
        <v>6127</v>
      </c>
      <c r="J274" t="s">
        <v>2821</v>
      </c>
      <c r="L274" s="22"/>
      <c r="M274" s="107">
        <f xml:space="preserve"> M273+(ckAwdQTable[ILN]&lt;"M")</f>
        <v>155</v>
      </c>
      <c r="N274" t="s">
        <v>2824</v>
      </c>
      <c r="O274" t="s">
        <v>1635</v>
      </c>
      <c r="P274" s="15" t="str">
        <f>HYPERLINK("https://www.ejacket.nsf.gov/ej/showProposal.do?ID="&amp;ckAwdQTable[[#This Row],[prop_id]],"eJ")</f>
        <v>eJ</v>
      </c>
      <c r="Q274" s="8" t="s">
        <v>2841</v>
      </c>
      <c r="R274" t="s">
        <v>1635</v>
      </c>
      <c r="S274" t="s">
        <v>1636</v>
      </c>
      <c r="T274" t="s">
        <v>3882</v>
      </c>
      <c r="U274" s="8" t="s">
        <v>676</v>
      </c>
      <c r="V274" t="s">
        <v>3162</v>
      </c>
      <c r="W274" s="111" t="str">
        <f>HYPERLINK("mailto:"&amp; ckAwdQTable[[#This Row],[email]]&amp;"&amp;subject=Your NSF Proposal:  "&amp;ckAwdQTable[[#This Row],[prop_id]], ckAwdQTable[[#This Row],[email]])</f>
        <v>lrs@illinois.edu</v>
      </c>
      <c r="X274" s="30">
        <v>43344</v>
      </c>
      <c r="Y274">
        <v>36</v>
      </c>
      <c r="AA274" s="21" t="s">
        <v>753</v>
      </c>
      <c r="AB274" s="21" t="s">
        <v>4825</v>
      </c>
      <c r="AC274"/>
      <c r="AD274" s="21" t="s">
        <v>753</v>
      </c>
      <c r="AE274" s="21" t="s">
        <v>6128</v>
      </c>
      <c r="AF274" s="13">
        <v>780000</v>
      </c>
      <c r="AG274" s="121">
        <v>0</v>
      </c>
      <c r="AH274" s="1">
        <v>780000</v>
      </c>
      <c r="AI274" s="1"/>
      <c r="AJ274" s="1">
        <v>9000</v>
      </c>
      <c r="AM274" s="21">
        <v>9</v>
      </c>
      <c r="AN274" s="21">
        <v>6</v>
      </c>
      <c r="AO274" s="21">
        <v>2.25</v>
      </c>
      <c r="AP274" s="21"/>
      <c r="AQ274" s="21"/>
      <c r="AR274" s="123" t="s">
        <v>2829</v>
      </c>
      <c r="AS274" s="21" t="s">
        <v>2834</v>
      </c>
      <c r="AT274" s="21" t="str">
        <f>SummarizeQuestMarks(ckAwdQTable[[#This Row],[abst_narr_txt]])</f>
        <v xml:space="preserve"> </v>
      </c>
      <c r="AU274" s="124"/>
      <c r="AV274" t="s">
        <v>3883</v>
      </c>
      <c r="AW274" t="b">
        <f>AND(ckAwdQTable[[#This Row],[ILN]]&gt;"M", SUBSTITUTE(ckAwdQTable[[#This Row],[prop_titl_txt]]," ","")&lt;&gt;SUBSTITUTE(AV273," ",""))</f>
        <v>0</v>
      </c>
      <c r="AX274" s="8" t="s">
        <v>3884</v>
      </c>
    </row>
    <row r="275" spans="2:50" ht="15" customHeight="1" x14ac:dyDescent="0.35">
      <c r="B275" s="30">
        <v>43005.682638888888</v>
      </c>
      <c r="C275" t="s">
        <v>2839</v>
      </c>
      <c r="D275" t="s">
        <v>2840</v>
      </c>
      <c r="E275" t="s">
        <v>462</v>
      </c>
      <c r="F275" t="s">
        <v>761</v>
      </c>
      <c r="G275" s="8" t="s">
        <v>2819</v>
      </c>
      <c r="H275" s="8" t="s">
        <v>2820</v>
      </c>
      <c r="I275" s="21" t="s">
        <v>6127</v>
      </c>
      <c r="J275" t="s">
        <v>2821</v>
      </c>
      <c r="L275" s="22"/>
      <c r="M275" s="107">
        <f xml:space="preserve"> M274+(ckAwdQTable[ILN]&lt;"M")</f>
        <v>155</v>
      </c>
      <c r="N275" t="s">
        <v>2834</v>
      </c>
      <c r="O275" t="s">
        <v>1635</v>
      </c>
      <c r="P275" s="15" t="str">
        <f>HYPERLINK("https://www.ejacket.nsf.gov/ej/showProposal.do?ID="&amp;ckAwdQTable[[#This Row],[prop_id]],"eJ")</f>
        <v>eJ</v>
      </c>
      <c r="Q275" s="8" t="s">
        <v>2841</v>
      </c>
      <c r="R275" t="s">
        <v>3885</v>
      </c>
      <c r="S275" t="s">
        <v>3886</v>
      </c>
      <c r="T275" t="s">
        <v>3887</v>
      </c>
      <c r="U275" s="8" t="s">
        <v>3888</v>
      </c>
      <c r="V275" t="s">
        <v>104</v>
      </c>
      <c r="W275" s="111" t="str">
        <f>HYPERLINK("mailto:"&amp; ckAwdQTable[[#This Row],[email]]&amp;"&amp;subject=Your NSF Proposal:  "&amp;ckAwdQTable[[#This Row],[prop_id]], ckAwdQTable[[#This Row],[email]])</f>
        <v>heechul.yun@ku.edu</v>
      </c>
      <c r="X275" s="30">
        <v>43344</v>
      </c>
      <c r="Y275">
        <v>36</v>
      </c>
      <c r="AA275" s="21" t="s">
        <v>753</v>
      </c>
      <c r="AB275" s="21" t="s">
        <v>4825</v>
      </c>
      <c r="AC275"/>
      <c r="AD275" s="21" t="s">
        <v>753</v>
      </c>
      <c r="AE275" s="21" t="s">
        <v>6225</v>
      </c>
      <c r="AF275" s="13">
        <v>324887</v>
      </c>
      <c r="AG275" s="121">
        <v>0</v>
      </c>
      <c r="AH275" s="1">
        <v>324887</v>
      </c>
      <c r="AI275" s="1"/>
      <c r="AJ275" s="1">
        <v>12936</v>
      </c>
      <c r="AM275" s="21">
        <v>3</v>
      </c>
      <c r="AN275" s="21">
        <v>3</v>
      </c>
      <c r="AO275" s="21">
        <v>3</v>
      </c>
      <c r="AP275" s="21"/>
      <c r="AQ275" s="21"/>
      <c r="AR275" s="123" t="s">
        <v>2829</v>
      </c>
      <c r="AS275" s="21" t="s">
        <v>2834</v>
      </c>
      <c r="AT275" s="21" t="str">
        <f>SummarizeQuestMarks(ckAwdQTable[[#This Row],[abst_narr_txt]])</f>
        <v xml:space="preserve"> </v>
      </c>
      <c r="AU275" s="124"/>
      <c r="AV275" t="s">
        <v>3889</v>
      </c>
      <c r="AW275" t="b">
        <f>AND(ckAwdQTable[[#This Row],[ILN]]&gt;"M", SUBSTITUTE(ckAwdQTable[[#This Row],[prop_titl_txt]]," ","")&lt;&gt;SUBSTITUTE(AV274," ",""))</f>
        <v>0</v>
      </c>
      <c r="AX275" s="8" t="s">
        <v>3890</v>
      </c>
    </row>
    <row r="276" spans="2:50" ht="15" customHeight="1" x14ac:dyDescent="0.35">
      <c r="B276" s="30">
        <v>43005.554861111108</v>
      </c>
      <c r="C276" t="s">
        <v>2839</v>
      </c>
      <c r="D276" t="s">
        <v>2840</v>
      </c>
      <c r="E276" t="s">
        <v>462</v>
      </c>
      <c r="F276" t="s">
        <v>757</v>
      </c>
      <c r="G276" s="8" t="s">
        <v>2819</v>
      </c>
      <c r="H276" s="8" t="s">
        <v>2820</v>
      </c>
      <c r="I276" s="21" t="s">
        <v>6127</v>
      </c>
      <c r="J276" t="s">
        <v>2821</v>
      </c>
      <c r="L276" s="22"/>
      <c r="M276" s="107">
        <f xml:space="preserve"> M275+(ckAwdQTable[ILN]&lt;"M")</f>
        <v>156</v>
      </c>
      <c r="N276" t="s">
        <v>2863</v>
      </c>
      <c r="O276" t="s">
        <v>1638</v>
      </c>
      <c r="P276" s="15" t="str">
        <f>HYPERLINK("https://www.ejacket.nsf.gov/ej/showProposal.do?ID="&amp;ckAwdQTable[[#This Row],[prop_id]],"eJ")</f>
        <v>eJ</v>
      </c>
      <c r="Q276" s="8" t="s">
        <v>2841</v>
      </c>
      <c r="R276" t="s">
        <v>1638</v>
      </c>
      <c r="S276" t="s">
        <v>1639</v>
      </c>
      <c r="T276" t="s">
        <v>3451</v>
      </c>
      <c r="U276" s="8" t="s">
        <v>676</v>
      </c>
      <c r="V276" t="s">
        <v>3162</v>
      </c>
      <c r="W276" s="111" t="str">
        <f>HYPERLINK("mailto:"&amp; ckAwdQTable[[#This Row],[email]]&amp;"&amp;subject=Your NSF Proposal:  "&amp;ckAwdQTable[[#This Row],[prop_id]], ckAwdQTable[[#This Row],[email]])</f>
        <v>torrellas@cs.uiuc.edu</v>
      </c>
      <c r="X276" s="30">
        <v>43327</v>
      </c>
      <c r="Y276">
        <v>48</v>
      </c>
      <c r="AA276" s="21" t="s">
        <v>753</v>
      </c>
      <c r="AB276" s="21" t="s">
        <v>4825</v>
      </c>
      <c r="AC276"/>
      <c r="AD276" s="21" t="s">
        <v>753</v>
      </c>
      <c r="AE276" s="21" t="s">
        <v>6128</v>
      </c>
      <c r="AF276" s="13">
        <v>1200000</v>
      </c>
      <c r="AG276" s="121">
        <v>0</v>
      </c>
      <c r="AH276" s="1">
        <v>1200000</v>
      </c>
      <c r="AI276" s="1"/>
      <c r="AJ276" s="1">
        <v>16000</v>
      </c>
      <c r="AM276" s="21">
        <v>12</v>
      </c>
      <c r="AN276" s="21">
        <v>12</v>
      </c>
      <c r="AO276" s="21">
        <v>6</v>
      </c>
      <c r="AP276" s="21"/>
      <c r="AQ276" s="21"/>
      <c r="AR276" s="123" t="s">
        <v>2829</v>
      </c>
      <c r="AS276" s="21" t="s">
        <v>2834</v>
      </c>
      <c r="AT276" s="21" t="str">
        <f>SummarizeQuestMarks(ckAwdQTable[[#This Row],[abst_narr_txt]])</f>
        <v xml:space="preserve"> </v>
      </c>
      <c r="AU276" s="124"/>
      <c r="AV276" t="s">
        <v>3891</v>
      </c>
      <c r="AW276" t="b">
        <f>AND(ckAwdQTable[[#This Row],[ILN]]&gt;"M", SUBSTITUTE(ckAwdQTable[[#This Row],[prop_titl_txt]]," ","")&lt;&gt;SUBSTITUTE(AV275," ",""))</f>
        <v>0</v>
      </c>
      <c r="AX276" s="8" t="s">
        <v>3892</v>
      </c>
    </row>
    <row r="277" spans="2:50" ht="15" customHeight="1" x14ac:dyDescent="0.35">
      <c r="B277" s="30">
        <v>43005.555555555555</v>
      </c>
      <c r="C277" t="s">
        <v>2868</v>
      </c>
      <c r="D277" t="s">
        <v>2869</v>
      </c>
      <c r="E277" t="s">
        <v>468</v>
      </c>
      <c r="F277" t="s">
        <v>807</v>
      </c>
      <c r="G277" s="8" t="s">
        <v>2819</v>
      </c>
      <c r="H277" s="8" t="s">
        <v>2820</v>
      </c>
      <c r="I277" s="21" t="s">
        <v>6127</v>
      </c>
      <c r="J277" t="s">
        <v>2821</v>
      </c>
      <c r="K277" t="s">
        <v>2911</v>
      </c>
      <c r="L277" s="22"/>
      <c r="M277" s="107">
        <f xml:space="preserve"> M276+(ckAwdQTable[ILN]&lt;"M")</f>
        <v>157</v>
      </c>
      <c r="N277" t="s">
        <v>2863</v>
      </c>
      <c r="O277" t="s">
        <v>1641</v>
      </c>
      <c r="P277" s="15" t="str">
        <f>HYPERLINK("https://www.ejacket.nsf.gov/ej/showProposal.do?ID="&amp;ckAwdQTable[[#This Row],[prop_id]],"eJ")</f>
        <v>eJ</v>
      </c>
      <c r="Q277" s="8" t="s">
        <v>2871</v>
      </c>
      <c r="R277" t="s">
        <v>1641</v>
      </c>
      <c r="S277" t="s">
        <v>1642</v>
      </c>
      <c r="T277" t="s">
        <v>3476</v>
      </c>
      <c r="U277" s="8" t="s">
        <v>3824</v>
      </c>
      <c r="V277" t="s">
        <v>3167</v>
      </c>
      <c r="W277" s="111" t="str">
        <f>HYPERLINK("mailto:"&amp; ckAwdQTable[[#This Row],[email]]&amp;"&amp;subject=Your NSF Proposal:  "&amp;ckAwdQTable[[#This Row],[prop_id]], ckAwdQTable[[#This Row],[email]])</f>
        <v>jhallstrom@fau.edu</v>
      </c>
      <c r="X277" s="30">
        <v>43191</v>
      </c>
      <c r="Y277">
        <v>36</v>
      </c>
      <c r="Z277" t="s">
        <v>6226</v>
      </c>
      <c r="AA277" s="21" t="s">
        <v>6227</v>
      </c>
      <c r="AB277" s="21" t="s">
        <v>4825</v>
      </c>
      <c r="AC277"/>
      <c r="AD277" s="21" t="s">
        <v>753</v>
      </c>
      <c r="AE277" s="21" t="s">
        <v>6228</v>
      </c>
      <c r="AF277" s="13">
        <v>1167706</v>
      </c>
      <c r="AG277" s="121">
        <v>0</v>
      </c>
      <c r="AH277" s="1">
        <v>1167706</v>
      </c>
      <c r="AI277" s="1"/>
      <c r="AJ277" s="1">
        <v>6000</v>
      </c>
      <c r="AL277" s="1">
        <v>18000</v>
      </c>
      <c r="AM277" s="21">
        <v>18</v>
      </c>
      <c r="AN277" s="21">
        <v>12</v>
      </c>
      <c r="AO277" s="21">
        <v>5.5</v>
      </c>
      <c r="AP277" s="21"/>
      <c r="AQ277" s="21">
        <v>4.5</v>
      </c>
      <c r="AR277" s="123" t="s">
        <v>2829</v>
      </c>
      <c r="AS277" s="21" t="s">
        <v>2834</v>
      </c>
      <c r="AT277" s="21" t="str">
        <f>SummarizeQuestMarks(ckAwdQTable[[#This Row],[abst_narr_txt]])</f>
        <v xml:space="preserve"> </v>
      </c>
      <c r="AU277" s="124"/>
      <c r="AV277" t="s">
        <v>3893</v>
      </c>
      <c r="AW277" t="b">
        <f>AND(ckAwdQTable[[#This Row],[ILN]]&gt;"M", SUBSTITUTE(ckAwdQTable[[#This Row],[prop_titl_txt]]," ","")&lt;&gt;SUBSTITUTE(AV276," ",""))</f>
        <v>0</v>
      </c>
      <c r="AX277" s="8" t="s">
        <v>3894</v>
      </c>
    </row>
    <row r="278" spans="2:50" ht="15" customHeight="1" x14ac:dyDescent="0.35">
      <c r="B278" s="30">
        <v>43005.557638888888</v>
      </c>
      <c r="C278" t="s">
        <v>2839</v>
      </c>
      <c r="D278" t="s">
        <v>2840</v>
      </c>
      <c r="E278" t="s">
        <v>462</v>
      </c>
      <c r="F278" t="s">
        <v>1032</v>
      </c>
      <c r="G278" s="8" t="s">
        <v>2819</v>
      </c>
      <c r="H278" s="8" t="s">
        <v>2820</v>
      </c>
      <c r="I278" s="21" t="s">
        <v>6127</v>
      </c>
      <c r="J278" t="s">
        <v>2821</v>
      </c>
      <c r="L278" s="22"/>
      <c r="M278" s="107">
        <f xml:space="preserve"> M277+(ckAwdQTable[ILN]&lt;"M")</f>
        <v>158</v>
      </c>
      <c r="N278" t="s">
        <v>2824</v>
      </c>
      <c r="O278" t="s">
        <v>1644</v>
      </c>
      <c r="P278" s="15" t="str">
        <f>HYPERLINK("https://www.ejacket.nsf.gov/ej/showProposal.do?ID="&amp;ckAwdQTable[[#This Row],[prop_id]],"eJ")</f>
        <v>eJ</v>
      </c>
      <c r="Q278" s="8" t="s">
        <v>2841</v>
      </c>
      <c r="R278" t="s">
        <v>1644</v>
      </c>
      <c r="S278" t="s">
        <v>1645</v>
      </c>
      <c r="T278" t="s">
        <v>3895</v>
      </c>
      <c r="U278" s="8" t="s">
        <v>630</v>
      </c>
      <c r="V278" t="s">
        <v>3098</v>
      </c>
      <c r="W278" s="111" t="str">
        <f>HYPERLINK("mailto:"&amp; ckAwdQTable[[#This Row],[email]]&amp;"&amp;subject=Your NSF Proposal:  "&amp;ckAwdQTable[[#This Row],[prop_id]], ckAwdQTable[[#This Row],[email]])</f>
        <v>yingche@scarletmail.rutgers.edu</v>
      </c>
      <c r="X278" s="30">
        <v>43252</v>
      </c>
      <c r="Y278">
        <v>48</v>
      </c>
      <c r="Z278" t="s">
        <v>6131</v>
      </c>
      <c r="AA278" s="21" t="s">
        <v>753</v>
      </c>
      <c r="AB278" s="21" t="s">
        <v>4825</v>
      </c>
      <c r="AC278"/>
      <c r="AD278" s="21" t="s">
        <v>753</v>
      </c>
      <c r="AE278" s="21" t="s">
        <v>6229</v>
      </c>
      <c r="AF278" s="13">
        <v>500000</v>
      </c>
      <c r="AG278" s="121">
        <v>0</v>
      </c>
      <c r="AH278" s="1">
        <v>500000</v>
      </c>
      <c r="AI278" s="1"/>
      <c r="AJ278" s="1">
        <v>12000</v>
      </c>
      <c r="AM278" s="21">
        <v>4</v>
      </c>
      <c r="AN278" s="21">
        <v>4</v>
      </c>
      <c r="AO278" s="21">
        <v>4</v>
      </c>
      <c r="AP278" s="21"/>
      <c r="AQ278" s="21"/>
      <c r="AR278" s="123" t="s">
        <v>2829</v>
      </c>
      <c r="AS278" s="21" t="s">
        <v>2834</v>
      </c>
      <c r="AT278" s="21" t="str">
        <f>SummarizeQuestMarks(ckAwdQTable[[#This Row],[abst_narr_txt]])</f>
        <v xml:space="preserve"> </v>
      </c>
      <c r="AU278" s="124"/>
      <c r="AV278" t="s">
        <v>3896</v>
      </c>
      <c r="AW278" t="b">
        <f>AND(ckAwdQTable[[#This Row],[ILN]]&gt;"M", SUBSTITUTE(ckAwdQTable[[#This Row],[prop_titl_txt]]," ","")&lt;&gt;SUBSTITUTE(AV277," ",""))</f>
        <v>0</v>
      </c>
      <c r="AX278" s="8" t="s">
        <v>3897</v>
      </c>
    </row>
    <row r="279" spans="2:50" ht="15" customHeight="1" x14ac:dyDescent="0.35">
      <c r="B279" s="30">
        <v>43005.484722222223</v>
      </c>
      <c r="C279" t="s">
        <v>2839</v>
      </c>
      <c r="D279" t="s">
        <v>2840</v>
      </c>
      <c r="E279" t="s">
        <v>462</v>
      </c>
      <c r="F279" t="s">
        <v>1032</v>
      </c>
      <c r="G279" s="8" t="s">
        <v>2819</v>
      </c>
      <c r="H279" s="8" t="s">
        <v>2820</v>
      </c>
      <c r="I279" s="21" t="s">
        <v>6127</v>
      </c>
      <c r="J279" t="s">
        <v>2821</v>
      </c>
      <c r="L279" s="22"/>
      <c r="M279" s="107">
        <f xml:space="preserve"> M278+(ckAwdQTable[ILN]&lt;"M")</f>
        <v>158</v>
      </c>
      <c r="N279" t="s">
        <v>2834</v>
      </c>
      <c r="O279" t="s">
        <v>1644</v>
      </c>
      <c r="P279" s="15" t="str">
        <f>HYPERLINK("https://www.ejacket.nsf.gov/ej/showProposal.do?ID="&amp;ckAwdQTable[[#This Row],[prop_id]],"eJ")</f>
        <v>eJ</v>
      </c>
      <c r="Q279" s="8" t="s">
        <v>2841</v>
      </c>
      <c r="R279" t="s">
        <v>3898</v>
      </c>
      <c r="S279" t="s">
        <v>1445</v>
      </c>
      <c r="T279" t="s">
        <v>3899</v>
      </c>
      <c r="U279" s="8" t="s">
        <v>574</v>
      </c>
      <c r="V279" t="s">
        <v>3037</v>
      </c>
      <c r="W279" s="111" t="str">
        <f>HYPERLINK("mailto:"&amp; ckAwdQTable[[#This Row],[email]]&amp;"&amp;subject=Your NSF Proposal:  "&amp;ckAwdQTable[[#This Row],[prop_id]], ckAwdQTable[[#This Row],[email]])</f>
        <v>hl45@iupui.edu</v>
      </c>
      <c r="X279" s="30">
        <v>43252</v>
      </c>
      <c r="Y279">
        <v>48</v>
      </c>
      <c r="Z279" t="s">
        <v>6230</v>
      </c>
      <c r="AA279" s="21" t="s">
        <v>753</v>
      </c>
      <c r="AB279" s="21" t="s">
        <v>4825</v>
      </c>
      <c r="AC279"/>
      <c r="AD279" s="21" t="s">
        <v>753</v>
      </c>
      <c r="AE279" s="21" t="s">
        <v>6220</v>
      </c>
      <c r="AF279" s="13">
        <v>165000</v>
      </c>
      <c r="AG279" s="121">
        <v>0</v>
      </c>
      <c r="AH279" s="1">
        <v>165000</v>
      </c>
      <c r="AI279" s="1"/>
      <c r="AJ279" s="1">
        <v>12000</v>
      </c>
      <c r="AM279" s="21">
        <v>4</v>
      </c>
      <c r="AN279" s="21">
        <v>4</v>
      </c>
      <c r="AO279" s="21">
        <v>2</v>
      </c>
      <c r="AP279" s="21"/>
      <c r="AQ279" s="21"/>
      <c r="AR279" s="123" t="s">
        <v>2829</v>
      </c>
      <c r="AS279" s="21" t="s">
        <v>2834</v>
      </c>
      <c r="AT279" s="21" t="str">
        <f>SummarizeQuestMarks(ckAwdQTable[[#This Row],[abst_narr_txt]])</f>
        <v xml:space="preserve"> </v>
      </c>
      <c r="AU279" s="124"/>
      <c r="AV279" t="s">
        <v>3896</v>
      </c>
      <c r="AW279" t="b">
        <f>AND(ckAwdQTable[[#This Row],[ILN]]&gt;"M", SUBSTITUTE(ckAwdQTable[[#This Row],[prop_titl_txt]]," ","")&lt;&gt;SUBSTITUTE(AV278," ",""))</f>
        <v>0</v>
      </c>
      <c r="AX279" s="8" t="s">
        <v>3900</v>
      </c>
    </row>
    <row r="280" spans="2:50" ht="15" customHeight="1" x14ac:dyDescent="0.35">
      <c r="B280" s="30">
        <v>43005.570138888892</v>
      </c>
      <c r="C280" t="s">
        <v>2839</v>
      </c>
      <c r="D280" t="s">
        <v>2840</v>
      </c>
      <c r="E280" t="s">
        <v>462</v>
      </c>
      <c r="F280" t="s">
        <v>1032</v>
      </c>
      <c r="G280" s="8" t="s">
        <v>2819</v>
      </c>
      <c r="H280" s="8" t="s">
        <v>2820</v>
      </c>
      <c r="I280" s="21" t="s">
        <v>6127</v>
      </c>
      <c r="J280" t="s">
        <v>2821</v>
      </c>
      <c r="L280" s="22"/>
      <c r="M280" s="107">
        <f xml:space="preserve"> M279+(ckAwdQTable[ILN]&lt;"M")</f>
        <v>158</v>
      </c>
      <c r="N280" t="s">
        <v>2834</v>
      </c>
      <c r="O280" t="s">
        <v>1644</v>
      </c>
      <c r="P280" s="15" t="str">
        <f>HYPERLINK("https://www.ejacket.nsf.gov/ej/showProposal.do?ID="&amp;ckAwdQTable[[#This Row],[prop_id]],"eJ")</f>
        <v>eJ</v>
      </c>
      <c r="Q280" s="8" t="s">
        <v>2841</v>
      </c>
      <c r="R280" t="s">
        <v>3901</v>
      </c>
      <c r="S280" t="s">
        <v>3902</v>
      </c>
      <c r="T280" t="s">
        <v>3903</v>
      </c>
      <c r="U280" s="8" t="s">
        <v>3904</v>
      </c>
      <c r="V280" t="s">
        <v>2833</v>
      </c>
      <c r="W280" s="111" t="str">
        <f>HYPERLINK("mailto:"&amp; ckAwdQTable[[#This Row],[email]]&amp;"&amp;subject=Your NSF Proposal:  "&amp;ckAwdQTable[[#This Row],[prop_id]], ckAwdQTable[[#This Row],[email]])</f>
        <v>chuah@cse.lehigh.edu</v>
      </c>
      <c r="X280" s="30">
        <v>43252</v>
      </c>
      <c r="Y280">
        <v>48</v>
      </c>
      <c r="Z280" t="s">
        <v>6131</v>
      </c>
      <c r="AA280" s="21" t="s">
        <v>6231</v>
      </c>
      <c r="AB280" s="21" t="s">
        <v>4825</v>
      </c>
      <c r="AC280"/>
      <c r="AD280" s="21" t="s">
        <v>753</v>
      </c>
      <c r="AE280" s="21" t="s">
        <v>6128</v>
      </c>
      <c r="AF280" s="13">
        <v>330000</v>
      </c>
      <c r="AG280" s="121">
        <v>0</v>
      </c>
      <c r="AH280" s="1">
        <v>330000</v>
      </c>
      <c r="AI280" s="1"/>
      <c r="AJ280" s="1">
        <v>9600</v>
      </c>
      <c r="AM280" s="21">
        <v>4</v>
      </c>
      <c r="AN280" s="21">
        <v>4</v>
      </c>
      <c r="AO280" s="21">
        <v>2</v>
      </c>
      <c r="AP280" s="21"/>
      <c r="AQ280" s="21"/>
      <c r="AR280" s="123" t="s">
        <v>2829</v>
      </c>
      <c r="AS280" s="21" t="s">
        <v>2834</v>
      </c>
      <c r="AT280" s="21" t="str">
        <f>SummarizeQuestMarks(ckAwdQTable[[#This Row],[abst_narr_txt]])</f>
        <v xml:space="preserve"> </v>
      </c>
      <c r="AU280" s="124"/>
      <c r="AV280" t="s">
        <v>3896</v>
      </c>
      <c r="AW280" t="b">
        <f>AND(ckAwdQTable[[#This Row],[ILN]]&gt;"M", SUBSTITUTE(ckAwdQTable[[#This Row],[prop_titl_txt]]," ","")&lt;&gt;SUBSTITUTE(AV279," ",""))</f>
        <v>0</v>
      </c>
      <c r="AX280" s="8" t="s">
        <v>3905</v>
      </c>
    </row>
    <row r="281" spans="2:50" ht="15" customHeight="1" x14ac:dyDescent="0.35">
      <c r="B281" s="30">
        <v>43005.558333333334</v>
      </c>
      <c r="C281" t="s">
        <v>2817</v>
      </c>
      <c r="D281" t="s">
        <v>2818</v>
      </c>
      <c r="E281" t="s">
        <v>476</v>
      </c>
      <c r="F281" t="s">
        <v>912</v>
      </c>
      <c r="G281" s="8" t="s">
        <v>2819</v>
      </c>
      <c r="H281" s="8" t="s">
        <v>2820</v>
      </c>
      <c r="I281" s="21" t="s">
        <v>6127</v>
      </c>
      <c r="J281" t="s">
        <v>2821</v>
      </c>
      <c r="K281" t="s">
        <v>2822</v>
      </c>
      <c r="L281" s="22"/>
      <c r="M281" s="107">
        <f xml:space="preserve"> M280+(ckAwdQTable[ILN]&lt;"M")</f>
        <v>159</v>
      </c>
      <c r="N281" t="s">
        <v>2824</v>
      </c>
      <c r="O281" t="s">
        <v>1647</v>
      </c>
      <c r="P281" s="15" t="str">
        <f>HYPERLINK("https://www.ejacket.nsf.gov/ej/showProposal.do?ID="&amp;ckAwdQTable[[#This Row],[prop_id]],"eJ")</f>
        <v>eJ</v>
      </c>
      <c r="Q281" s="8" t="s">
        <v>2825</v>
      </c>
      <c r="R281" t="s">
        <v>1647</v>
      </c>
      <c r="S281" t="s">
        <v>1648</v>
      </c>
      <c r="T281" t="s">
        <v>3906</v>
      </c>
      <c r="U281" s="8" t="s">
        <v>3761</v>
      </c>
      <c r="V281" t="s">
        <v>2856</v>
      </c>
      <c r="W281" s="111" t="str">
        <f>HYPERLINK("mailto:"&amp; ckAwdQTable[[#This Row],[email]]&amp;"&amp;subject=Your NSF Proposal:  "&amp;ckAwdQTable[[#This Row],[prop_id]], ckAwdQTable[[#This Row],[email]])</f>
        <v>sbandy@vcu.edu</v>
      </c>
      <c r="X281" s="30">
        <v>43252</v>
      </c>
      <c r="Y281">
        <v>48</v>
      </c>
      <c r="AA281" s="21" t="s">
        <v>753</v>
      </c>
      <c r="AB281" s="21" t="s">
        <v>4825</v>
      </c>
      <c r="AC281"/>
      <c r="AD281" s="21" t="s">
        <v>753</v>
      </c>
      <c r="AF281" s="13">
        <v>600000</v>
      </c>
      <c r="AG281" s="121">
        <v>0</v>
      </c>
      <c r="AH281" s="1">
        <v>600000</v>
      </c>
      <c r="AI281" s="1"/>
      <c r="AJ281" s="1"/>
      <c r="AM281" s="21">
        <v>8</v>
      </c>
      <c r="AN281" s="21">
        <v>8</v>
      </c>
      <c r="AO281" s="21">
        <v>7.68</v>
      </c>
      <c r="AP281" s="21"/>
      <c r="AQ281" s="21"/>
      <c r="AR281" s="123" t="s">
        <v>2829</v>
      </c>
      <c r="AS281" s="21" t="s">
        <v>2834</v>
      </c>
      <c r="AT281" s="21" t="str">
        <f>SummarizeQuestMarks(ckAwdQTable[[#This Row],[abst_narr_txt]])</f>
        <v xml:space="preserve"> </v>
      </c>
      <c r="AU281" s="124"/>
      <c r="AV281" t="s">
        <v>3907</v>
      </c>
      <c r="AW281" t="b">
        <f>AND(ckAwdQTable[[#This Row],[ILN]]&gt;"M", SUBSTITUTE(ckAwdQTable[[#This Row],[prop_titl_txt]]," ","")&lt;&gt;SUBSTITUTE(AV280," ",""))</f>
        <v>0</v>
      </c>
      <c r="AX281" s="8" t="s">
        <v>3908</v>
      </c>
    </row>
    <row r="282" spans="2:50" ht="15" customHeight="1" x14ac:dyDescent="0.35">
      <c r="B282" s="30">
        <v>43005.584722222222</v>
      </c>
      <c r="C282" t="s">
        <v>2817</v>
      </c>
      <c r="D282" t="s">
        <v>2818</v>
      </c>
      <c r="E282" t="s">
        <v>476</v>
      </c>
      <c r="F282" t="s">
        <v>912</v>
      </c>
      <c r="G282" s="8" t="s">
        <v>2819</v>
      </c>
      <c r="H282" s="8" t="s">
        <v>2820</v>
      </c>
      <c r="I282" s="21" t="s">
        <v>6127</v>
      </c>
      <c r="J282" t="s">
        <v>2821</v>
      </c>
      <c r="K282" t="s">
        <v>2822</v>
      </c>
      <c r="L282" s="22"/>
      <c r="M282" s="107">
        <f xml:space="preserve"> M281+(ckAwdQTable[ILN]&lt;"M")</f>
        <v>159</v>
      </c>
      <c r="N282" t="s">
        <v>2834</v>
      </c>
      <c r="O282" t="s">
        <v>1647</v>
      </c>
      <c r="P282" s="15" t="str">
        <f>HYPERLINK("https://www.ejacket.nsf.gov/ej/showProposal.do?ID="&amp;ckAwdQTable[[#This Row],[prop_id]],"eJ")</f>
        <v>eJ</v>
      </c>
      <c r="Q282" s="8" t="s">
        <v>2825</v>
      </c>
      <c r="R282" t="s">
        <v>3909</v>
      </c>
      <c r="S282" t="s">
        <v>3910</v>
      </c>
      <c r="T282" t="s">
        <v>3911</v>
      </c>
      <c r="U282" s="8" t="s">
        <v>3164</v>
      </c>
      <c r="V282" t="s">
        <v>3162</v>
      </c>
      <c r="W282" s="111" t="str">
        <f>HYPERLINK("mailto:"&amp; ckAwdQTable[[#This Row],[email]]&amp;"&amp;subject=Your NSF Proposal:  "&amp;ckAwdQTable[[#This Row],[prop_id]], ckAwdQTable[[#This Row],[email]])</f>
        <v>amitrt@uic.edu</v>
      </c>
      <c r="X282" s="30">
        <v>43252</v>
      </c>
      <c r="Y282">
        <v>48</v>
      </c>
      <c r="AA282" s="21" t="s">
        <v>753</v>
      </c>
      <c r="AB282" s="21" t="s">
        <v>4825</v>
      </c>
      <c r="AC282"/>
      <c r="AD282" s="21" t="s">
        <v>753</v>
      </c>
      <c r="AF282" s="13">
        <v>300000</v>
      </c>
      <c r="AG282" s="121">
        <v>0</v>
      </c>
      <c r="AH282" s="1">
        <v>300000</v>
      </c>
      <c r="AI282" s="1"/>
      <c r="AJ282" s="1"/>
      <c r="AM282" s="21">
        <v>4</v>
      </c>
      <c r="AN282" s="21">
        <v>4</v>
      </c>
      <c r="AO282" s="21">
        <v>4</v>
      </c>
      <c r="AP282" s="21"/>
      <c r="AQ282" s="21"/>
      <c r="AR282" s="123" t="s">
        <v>2829</v>
      </c>
      <c r="AS282" s="21" t="s">
        <v>2834</v>
      </c>
      <c r="AT282" s="21" t="str">
        <f>SummarizeQuestMarks(ckAwdQTable[[#This Row],[abst_narr_txt]])</f>
        <v xml:space="preserve"> </v>
      </c>
      <c r="AU282" s="124"/>
      <c r="AV282" t="s">
        <v>3912</v>
      </c>
      <c r="AW282" t="b">
        <f>AND(ckAwdQTable[[#This Row],[ILN]]&gt;"M", SUBSTITUTE(ckAwdQTable[[#This Row],[prop_titl_txt]]," ","")&lt;&gt;SUBSTITUTE(AV281," ",""))</f>
        <v>0</v>
      </c>
      <c r="AX282" s="8" t="s">
        <v>3913</v>
      </c>
    </row>
    <row r="283" spans="2:50" ht="15" customHeight="1" x14ac:dyDescent="0.35">
      <c r="B283" s="30">
        <v>43005.707638888889</v>
      </c>
      <c r="C283" t="s">
        <v>2817</v>
      </c>
      <c r="D283" t="s">
        <v>2818</v>
      </c>
      <c r="E283" t="s">
        <v>476</v>
      </c>
      <c r="F283" t="s">
        <v>912</v>
      </c>
      <c r="G283" s="8" t="s">
        <v>2819</v>
      </c>
      <c r="H283" s="8" t="s">
        <v>2820</v>
      </c>
      <c r="I283" s="21" t="s">
        <v>6127</v>
      </c>
      <c r="J283" t="s">
        <v>2821</v>
      </c>
      <c r="K283" t="s">
        <v>2822</v>
      </c>
      <c r="L283" s="22"/>
      <c r="M283" s="107">
        <f xml:space="preserve"> M282+(ckAwdQTable[ILN]&lt;"M")</f>
        <v>159</v>
      </c>
      <c r="N283" t="s">
        <v>2834</v>
      </c>
      <c r="O283" t="s">
        <v>1647</v>
      </c>
      <c r="P283" s="15" t="str">
        <f>HYPERLINK("https://www.ejacket.nsf.gov/ej/showProposal.do?ID="&amp;ckAwdQTable[[#This Row],[prop_id]],"eJ")</f>
        <v>eJ</v>
      </c>
      <c r="Q283" s="8" t="s">
        <v>2825</v>
      </c>
      <c r="R283" t="s">
        <v>3915</v>
      </c>
      <c r="S283" t="s">
        <v>3916</v>
      </c>
      <c r="T283" t="s">
        <v>3917</v>
      </c>
      <c r="U283" s="8" t="s">
        <v>3918</v>
      </c>
      <c r="V283" t="s">
        <v>3914</v>
      </c>
      <c r="W283" s="111" t="str">
        <f>HYPERLINK("mailto:"&amp; ckAwdQTable[[#This Row],[email]]&amp;"&amp;subject=Your NSF Proposal:  "&amp;ckAwdQTable[[#This Row],[prop_id]], ckAwdQTable[[#This Row],[email]])</f>
        <v>bmagn@umn.edu</v>
      </c>
      <c r="X283" s="30">
        <v>43252</v>
      </c>
      <c r="Y283">
        <v>48</v>
      </c>
      <c r="AA283" s="21" t="s">
        <v>753</v>
      </c>
      <c r="AB283" s="21" t="s">
        <v>4825</v>
      </c>
      <c r="AC283"/>
      <c r="AD283" s="21" t="s">
        <v>753</v>
      </c>
      <c r="AF283" s="13">
        <v>300000</v>
      </c>
      <c r="AG283" s="121">
        <v>0</v>
      </c>
      <c r="AH283" s="1">
        <v>300000</v>
      </c>
      <c r="AI283" s="1"/>
      <c r="AJ283" s="1"/>
      <c r="AM283" s="21">
        <v>4</v>
      </c>
      <c r="AN283" s="21"/>
      <c r="AO283" s="21"/>
      <c r="AP283" s="21"/>
      <c r="AQ283" s="21"/>
      <c r="AR283" s="123" t="s">
        <v>2829</v>
      </c>
      <c r="AS283" s="21" t="s">
        <v>2834</v>
      </c>
      <c r="AT283" s="21" t="str">
        <f>SummarizeQuestMarks(ckAwdQTable[[#This Row],[abst_narr_txt]])</f>
        <v xml:space="preserve"> </v>
      </c>
      <c r="AU283" s="124"/>
      <c r="AV283" t="s">
        <v>3912</v>
      </c>
      <c r="AW283" t="b">
        <f>AND(ckAwdQTable[[#This Row],[ILN]]&gt;"M", SUBSTITUTE(ckAwdQTable[[#This Row],[prop_titl_txt]]," ","")&lt;&gt;SUBSTITUTE(AV282," ",""))</f>
        <v>0</v>
      </c>
      <c r="AX283" s="8" t="s">
        <v>3919</v>
      </c>
    </row>
    <row r="284" spans="2:50" ht="15" customHeight="1" x14ac:dyDescent="0.35">
      <c r="B284" s="30">
        <v>43005.561111111114</v>
      </c>
      <c r="C284" t="s">
        <v>2817</v>
      </c>
      <c r="D284" t="s">
        <v>2818</v>
      </c>
      <c r="E284" t="s">
        <v>476</v>
      </c>
      <c r="F284" t="s">
        <v>765</v>
      </c>
      <c r="G284" s="8" t="s">
        <v>2819</v>
      </c>
      <c r="H284" s="8" t="s">
        <v>2820</v>
      </c>
      <c r="I284" s="21" t="s">
        <v>6127</v>
      </c>
      <c r="J284" t="s">
        <v>2821</v>
      </c>
      <c r="K284" t="s">
        <v>2822</v>
      </c>
      <c r="L284" s="22">
        <v>43082.510439814818</v>
      </c>
      <c r="M284" s="107">
        <f xml:space="preserve"> M283+(ckAwdQTable[ILN]&lt;"M")</f>
        <v>160</v>
      </c>
      <c r="N284" t="s">
        <v>2824</v>
      </c>
      <c r="O284" t="s">
        <v>1655</v>
      </c>
      <c r="P284" s="15" t="str">
        <f>HYPERLINK("https://www.ejacket.nsf.gov/ej/showProposal.do?ID="&amp;ckAwdQTable[[#This Row],[prop_id]],"eJ")</f>
        <v>eJ</v>
      </c>
      <c r="Q284" s="8" t="s">
        <v>2825</v>
      </c>
      <c r="R284" t="s">
        <v>1655</v>
      </c>
      <c r="S284" t="s">
        <v>1656</v>
      </c>
      <c r="T284" t="s">
        <v>3920</v>
      </c>
      <c r="U284" s="8" t="s">
        <v>600</v>
      </c>
      <c r="V284" t="s">
        <v>3162</v>
      </c>
      <c r="W284" s="111" t="str">
        <f>HYPERLINK("mailto:"&amp; ckAwdQTable[[#This Row],[email]]&amp;"&amp;subject=Your NSF Proposal:  "&amp;ckAwdQTable[[#This Row],[prop_id]], ckAwdQTable[[#This Row],[email]])</f>
        <v>simonec@eecs.northwestern.edu</v>
      </c>
      <c r="X284" s="30">
        <v>43191</v>
      </c>
      <c r="Y284">
        <v>36</v>
      </c>
      <c r="AA284" s="21" t="s">
        <v>753</v>
      </c>
      <c r="AB284" s="21" t="s">
        <v>4825</v>
      </c>
      <c r="AC284"/>
      <c r="AD284" s="21" t="s">
        <v>753</v>
      </c>
      <c r="AE284" s="21" t="s">
        <v>6128</v>
      </c>
      <c r="AF284" s="13">
        <v>600000</v>
      </c>
      <c r="AG284" s="121">
        <v>0</v>
      </c>
      <c r="AH284" s="1">
        <v>600000</v>
      </c>
      <c r="AI284" s="1"/>
      <c r="AJ284" s="1">
        <v>15000</v>
      </c>
      <c r="AM284" s="21">
        <v>9</v>
      </c>
      <c r="AN284" s="21">
        <v>3</v>
      </c>
      <c r="AO284" s="21">
        <v>3</v>
      </c>
      <c r="AP284" s="21"/>
      <c r="AQ284" s="21"/>
      <c r="AR284" s="123" t="s">
        <v>2829</v>
      </c>
      <c r="AS284" s="21" t="s">
        <v>2834</v>
      </c>
      <c r="AT284" s="21" t="str">
        <f>SummarizeQuestMarks(ckAwdQTable[[#This Row],[abst_narr_txt]])</f>
        <v xml:space="preserve"> </v>
      </c>
      <c r="AU284" s="124"/>
      <c r="AV284" t="s">
        <v>3922</v>
      </c>
      <c r="AW284" t="b">
        <f>AND(ckAwdQTable[[#This Row],[ILN]]&gt;"M", SUBSTITUTE(ckAwdQTable[[#This Row],[prop_titl_txt]]," ","")&lt;&gt;SUBSTITUTE(AV283," ",""))</f>
        <v>0</v>
      </c>
      <c r="AX284" s="8" t="s">
        <v>3923</v>
      </c>
    </row>
    <row r="285" spans="2:50" ht="15" customHeight="1" x14ac:dyDescent="0.35">
      <c r="B285" s="30">
        <v>43005.384722222225</v>
      </c>
      <c r="C285" t="s">
        <v>2817</v>
      </c>
      <c r="D285" t="s">
        <v>2818</v>
      </c>
      <c r="E285" t="s">
        <v>476</v>
      </c>
      <c r="F285" t="s">
        <v>765</v>
      </c>
      <c r="G285" s="8" t="s">
        <v>2819</v>
      </c>
      <c r="H285" s="8" t="s">
        <v>2820</v>
      </c>
      <c r="I285" s="21" t="s">
        <v>6127</v>
      </c>
      <c r="J285" t="s">
        <v>2821</v>
      </c>
      <c r="K285" t="s">
        <v>2822</v>
      </c>
      <c r="L285" s="22">
        <v>43082.510439814818</v>
      </c>
      <c r="M285" s="107">
        <f xml:space="preserve"> M284+(ckAwdQTable[ILN]&lt;"M")</f>
        <v>160</v>
      </c>
      <c r="N285" t="s">
        <v>2834</v>
      </c>
      <c r="O285" t="s">
        <v>1655</v>
      </c>
      <c r="P285" s="15" t="str">
        <f>HYPERLINK("https://www.ejacket.nsf.gov/ej/showProposal.do?ID="&amp;ckAwdQTable[[#This Row],[prop_id]],"eJ")</f>
        <v>eJ</v>
      </c>
      <c r="Q285" s="8" t="s">
        <v>2825</v>
      </c>
      <c r="R285" t="s">
        <v>3924</v>
      </c>
      <c r="S285" t="s">
        <v>3925</v>
      </c>
      <c r="T285" t="s">
        <v>3378</v>
      </c>
      <c r="U285" s="8" t="s">
        <v>609</v>
      </c>
      <c r="V285" t="s">
        <v>3098</v>
      </c>
      <c r="W285" s="111" t="str">
        <f>HYPERLINK("mailto:"&amp; ckAwdQTable[[#This Row],[email]]&amp;"&amp;subject=Your NSF Proposal:  "&amp;ckAwdQTable[[#This Row],[prop_id]], ckAwdQTable[[#This Row],[email]])</f>
        <v>august@cs.princeton.edu</v>
      </c>
      <c r="X285" s="30">
        <v>43191</v>
      </c>
      <c r="Y285">
        <v>36</v>
      </c>
      <c r="AA285" s="21" t="s">
        <v>753</v>
      </c>
      <c r="AB285" s="21" t="s">
        <v>4825</v>
      </c>
      <c r="AC285"/>
      <c r="AD285" s="21" t="s">
        <v>753</v>
      </c>
      <c r="AF285" s="13">
        <v>600000</v>
      </c>
      <c r="AG285" s="121">
        <v>0</v>
      </c>
      <c r="AH285" s="1">
        <v>600000</v>
      </c>
      <c r="AI285" s="1"/>
      <c r="AJ285" s="1"/>
      <c r="AM285" s="21">
        <v>6</v>
      </c>
      <c r="AN285" s="21">
        <v>3</v>
      </c>
      <c r="AO285" s="21">
        <v>3</v>
      </c>
      <c r="AP285" s="21"/>
      <c r="AQ285" s="21"/>
      <c r="AR285" s="123" t="s">
        <v>2829</v>
      </c>
      <c r="AS285" s="21" t="s">
        <v>2834</v>
      </c>
      <c r="AT285" s="21" t="str">
        <f>SummarizeQuestMarks(ckAwdQTable[[#This Row],[abst_narr_txt]])</f>
        <v xml:space="preserve"> </v>
      </c>
      <c r="AU285" s="124"/>
      <c r="AV285" t="s">
        <v>3926</v>
      </c>
      <c r="AW285" t="b">
        <f>AND(ckAwdQTable[[#This Row],[ILN]]&gt;"M", SUBSTITUTE(ckAwdQTable[[#This Row],[prop_titl_txt]]," ","")&lt;&gt;SUBSTITUTE(AV284," ",""))</f>
        <v>1</v>
      </c>
      <c r="AX285" s="8" t="s">
        <v>3927</v>
      </c>
    </row>
    <row r="286" spans="2:50" ht="15" customHeight="1" x14ac:dyDescent="0.35">
      <c r="B286" s="30">
        <v>43005.563194444447</v>
      </c>
      <c r="C286" t="s">
        <v>2868</v>
      </c>
      <c r="D286" t="s">
        <v>2869</v>
      </c>
      <c r="E286" t="s">
        <v>468</v>
      </c>
      <c r="F286" t="s">
        <v>800</v>
      </c>
      <c r="G286" s="8" t="s">
        <v>2819</v>
      </c>
      <c r="H286" s="8" t="s">
        <v>2820</v>
      </c>
      <c r="I286" s="21" t="s">
        <v>6127</v>
      </c>
      <c r="J286" t="s">
        <v>2821</v>
      </c>
      <c r="K286" t="s">
        <v>2911</v>
      </c>
      <c r="L286" s="22"/>
      <c r="M286" s="107">
        <f xml:space="preserve"> M285+(ckAwdQTable[ILN]&lt;"M")</f>
        <v>161</v>
      </c>
      <c r="N286" t="s">
        <v>2863</v>
      </c>
      <c r="O286" t="s">
        <v>1664</v>
      </c>
      <c r="P286" s="15" t="str">
        <f>HYPERLINK("https://www.ejacket.nsf.gov/ej/showProposal.do?ID="&amp;ckAwdQTable[[#This Row],[prop_id]],"eJ")</f>
        <v>eJ</v>
      </c>
      <c r="Q286" s="8" t="s">
        <v>2871</v>
      </c>
      <c r="R286" t="s">
        <v>1664</v>
      </c>
      <c r="S286" t="s">
        <v>1665</v>
      </c>
      <c r="T286" t="s">
        <v>2842</v>
      </c>
      <c r="U286" s="8" t="s">
        <v>3215</v>
      </c>
      <c r="V286" t="s">
        <v>2922</v>
      </c>
      <c r="W286" s="111" t="str">
        <f>HYPERLINK("mailto:"&amp; ckAwdQTable[[#This Row],[email]]&amp;"&amp;subject=Your NSF Proposal:  "&amp;ckAwdQTable[[#This Row],[prop_id]], ckAwdQTable[[#This Row],[email]])</f>
        <v>sleonard@jhu.edu</v>
      </c>
      <c r="X286" s="30">
        <v>43252</v>
      </c>
      <c r="Y286">
        <v>36</v>
      </c>
      <c r="Z286" t="s">
        <v>6232</v>
      </c>
      <c r="AA286" s="21" t="s">
        <v>753</v>
      </c>
      <c r="AB286" s="21" t="s">
        <v>4825</v>
      </c>
      <c r="AC286"/>
      <c r="AD286" s="21" t="s">
        <v>753</v>
      </c>
      <c r="AE286" s="21" t="s">
        <v>6154</v>
      </c>
      <c r="AF286" s="13">
        <v>1121991</v>
      </c>
      <c r="AG286" s="121">
        <v>0</v>
      </c>
      <c r="AH286" s="1">
        <v>1121991</v>
      </c>
      <c r="AI286" s="1">
        <v>585839</v>
      </c>
      <c r="AJ286" s="1">
        <v>7500</v>
      </c>
      <c r="AM286" s="21">
        <v>6</v>
      </c>
      <c r="AN286" s="21">
        <v>3</v>
      </c>
      <c r="AO286" s="21"/>
      <c r="AP286" s="21"/>
      <c r="AQ286" s="21">
        <v>7.2</v>
      </c>
      <c r="AR286" s="123" t="s">
        <v>2829</v>
      </c>
      <c r="AS286" s="21" t="s">
        <v>2834</v>
      </c>
      <c r="AT286" s="21" t="str">
        <f>SummarizeQuestMarks(ckAwdQTable[[#This Row],[abst_narr_txt]])</f>
        <v xml:space="preserve"> </v>
      </c>
      <c r="AU286" s="124"/>
      <c r="AV286" t="s">
        <v>3928</v>
      </c>
      <c r="AW286" t="b">
        <f>AND(ckAwdQTable[[#This Row],[ILN]]&gt;"M", SUBSTITUTE(ckAwdQTable[[#This Row],[prop_titl_txt]]," ","")&lt;&gt;SUBSTITUTE(AV285," ",""))</f>
        <v>0</v>
      </c>
      <c r="AX286" s="8" t="s">
        <v>3929</v>
      </c>
    </row>
    <row r="287" spans="2:50" ht="15" customHeight="1" x14ac:dyDescent="0.35">
      <c r="B287" s="30">
        <v>43005.565972222219</v>
      </c>
      <c r="C287" t="s">
        <v>2868</v>
      </c>
      <c r="D287" t="s">
        <v>2869</v>
      </c>
      <c r="E287" t="s">
        <v>470</v>
      </c>
      <c r="F287" t="s">
        <v>1229</v>
      </c>
      <c r="G287" s="8" t="s">
        <v>2819</v>
      </c>
      <c r="H287" s="8" t="s">
        <v>2820</v>
      </c>
      <c r="I287" s="21" t="s">
        <v>6127</v>
      </c>
      <c r="J287" t="s">
        <v>2821</v>
      </c>
      <c r="K287" t="s">
        <v>2902</v>
      </c>
      <c r="L287" s="22"/>
      <c r="M287" s="107">
        <f xml:space="preserve"> M286+(ckAwdQTable[ILN]&lt;"M")</f>
        <v>162</v>
      </c>
      <c r="N287" t="s">
        <v>2824</v>
      </c>
      <c r="O287" t="s">
        <v>1667</v>
      </c>
      <c r="P287" s="15" t="str">
        <f>HYPERLINK("https://www.ejacket.nsf.gov/ej/showProposal.do?ID="&amp;ckAwdQTable[[#This Row],[prop_id]],"eJ")</f>
        <v>eJ</v>
      </c>
      <c r="Q287" s="8" t="s">
        <v>2871</v>
      </c>
      <c r="R287" t="s">
        <v>1667</v>
      </c>
      <c r="S287" t="s">
        <v>1668</v>
      </c>
      <c r="T287" t="s">
        <v>3930</v>
      </c>
      <c r="U287" s="8" t="s">
        <v>542</v>
      </c>
      <c r="V287" t="s">
        <v>2833</v>
      </c>
      <c r="W287" s="111" t="str">
        <f>HYPERLINK("mailto:"&amp; ckAwdQTable[[#This Row],[email]]&amp;"&amp;subject=Your NSF Proposal:  "&amp;ckAwdQTable[[#This Row],[prop_id]], ckAwdQTable[[#This Row],[email]])</f>
        <v>sycara@cs.cmu.edu</v>
      </c>
      <c r="X287" s="30">
        <v>43282</v>
      </c>
      <c r="Y287">
        <v>36</v>
      </c>
      <c r="Z287" t="s">
        <v>6131</v>
      </c>
      <c r="AA287" s="21" t="s">
        <v>6160</v>
      </c>
      <c r="AB287" s="21" t="s">
        <v>4825</v>
      </c>
      <c r="AC287"/>
      <c r="AD287" s="21" t="s">
        <v>753</v>
      </c>
      <c r="AE287" s="21" t="s">
        <v>6128</v>
      </c>
      <c r="AF287" s="13">
        <v>811426</v>
      </c>
      <c r="AG287" s="121">
        <v>0</v>
      </c>
      <c r="AH287" s="1">
        <v>811426</v>
      </c>
      <c r="AI287" s="1"/>
      <c r="AJ287" s="1">
        <v>8222</v>
      </c>
      <c r="AM287" s="21">
        <v>5</v>
      </c>
      <c r="AN287" s="21">
        <v>6</v>
      </c>
      <c r="AO287" s="21">
        <v>6</v>
      </c>
      <c r="AP287" s="21"/>
      <c r="AQ287" s="21"/>
      <c r="AR287" s="123" t="s">
        <v>2829</v>
      </c>
      <c r="AS287" s="21" t="s">
        <v>2834</v>
      </c>
      <c r="AT287" s="21" t="str">
        <f>SummarizeQuestMarks(ckAwdQTable[[#This Row],[abst_narr_txt]])</f>
        <v xml:space="preserve"> </v>
      </c>
      <c r="AU287" s="124"/>
      <c r="AV287" t="s">
        <v>3931</v>
      </c>
      <c r="AW287" t="b">
        <f>AND(ckAwdQTable[[#This Row],[ILN]]&gt;"M", SUBSTITUTE(ckAwdQTable[[#This Row],[prop_titl_txt]]," ","")&lt;&gt;SUBSTITUTE(AV286," ",""))</f>
        <v>0</v>
      </c>
      <c r="AX287" s="8" t="s">
        <v>3932</v>
      </c>
    </row>
    <row r="288" spans="2:50" ht="15" customHeight="1" x14ac:dyDescent="0.35">
      <c r="B288" s="30">
        <v>43005.619444444441</v>
      </c>
      <c r="C288" t="s">
        <v>2868</v>
      </c>
      <c r="D288" t="s">
        <v>2869</v>
      </c>
      <c r="E288" t="s">
        <v>470</v>
      </c>
      <c r="F288" t="s">
        <v>1229</v>
      </c>
      <c r="G288" s="8" t="s">
        <v>2819</v>
      </c>
      <c r="H288" s="8" t="s">
        <v>2820</v>
      </c>
      <c r="I288" s="21" t="s">
        <v>6127</v>
      </c>
      <c r="J288" t="s">
        <v>2821</v>
      </c>
      <c r="K288" t="s">
        <v>2902</v>
      </c>
      <c r="L288" s="22"/>
      <c r="M288" s="107">
        <f xml:space="preserve"> M287+(ckAwdQTable[ILN]&lt;"M")</f>
        <v>162</v>
      </c>
      <c r="N288" t="s">
        <v>2834</v>
      </c>
      <c r="O288" t="s">
        <v>1667</v>
      </c>
      <c r="P288" s="15" t="str">
        <f>HYPERLINK("https://www.ejacket.nsf.gov/ej/showProposal.do?ID="&amp;ckAwdQTable[[#This Row],[prop_id]],"eJ")</f>
        <v>eJ</v>
      </c>
      <c r="Q288" s="8" t="s">
        <v>2871</v>
      </c>
      <c r="R288" t="s">
        <v>3933</v>
      </c>
      <c r="S288" t="s">
        <v>3934</v>
      </c>
      <c r="T288" t="s">
        <v>3005</v>
      </c>
      <c r="U288" s="8" t="s">
        <v>3095</v>
      </c>
      <c r="V288" t="s">
        <v>2833</v>
      </c>
      <c r="W288" s="111" t="str">
        <f>HYPERLINK("mailto:"&amp; ckAwdQTable[[#This Row],[email]]&amp;"&amp;subject=Your NSF Proposal:  "&amp;ckAwdQTable[[#This Row],[prop_id]], ckAwdQTable[[#This Row],[email]])</f>
        <v>ml@sis.pitt.edu</v>
      </c>
      <c r="X288" s="30">
        <v>43282</v>
      </c>
      <c r="Y288">
        <v>36</v>
      </c>
      <c r="Z288" t="s">
        <v>6131</v>
      </c>
      <c r="AA288" s="21" t="s">
        <v>6233</v>
      </c>
      <c r="AB288" s="21" t="s">
        <v>4825</v>
      </c>
      <c r="AC288"/>
      <c r="AD288" s="21" t="s">
        <v>753</v>
      </c>
      <c r="AE288" s="21" t="s">
        <v>6128</v>
      </c>
      <c r="AF288" s="13">
        <v>328730</v>
      </c>
      <c r="AG288" s="121">
        <v>0</v>
      </c>
      <c r="AH288" s="1">
        <v>328730</v>
      </c>
      <c r="AI288" s="1"/>
      <c r="AJ288" s="1">
        <v>18000</v>
      </c>
      <c r="AM288" s="21">
        <v>3</v>
      </c>
      <c r="AN288" s="21">
        <v>3</v>
      </c>
      <c r="AO288" s="21">
        <v>3</v>
      </c>
      <c r="AP288" s="21"/>
      <c r="AQ288" s="21"/>
      <c r="AR288" s="123" t="s">
        <v>2829</v>
      </c>
      <c r="AS288" s="21" t="s">
        <v>2834</v>
      </c>
      <c r="AT288" s="21" t="str">
        <f>SummarizeQuestMarks(ckAwdQTable[[#This Row],[abst_narr_txt]])</f>
        <v xml:space="preserve"> </v>
      </c>
      <c r="AU288" s="124"/>
      <c r="AV288" t="s">
        <v>3935</v>
      </c>
      <c r="AW288" t="b">
        <f>AND(ckAwdQTable[[#This Row],[ILN]]&gt;"M", SUBSTITUTE(ckAwdQTable[[#This Row],[prop_titl_txt]]," ","")&lt;&gt;SUBSTITUTE(AV287," ",""))</f>
        <v>0</v>
      </c>
      <c r="AX288" s="8" t="s">
        <v>3936</v>
      </c>
    </row>
    <row r="289" spans="2:50" ht="15" customHeight="1" x14ac:dyDescent="0.35">
      <c r="B289" s="30">
        <v>43005.565972222219</v>
      </c>
      <c r="C289" t="s">
        <v>2868</v>
      </c>
      <c r="D289" t="s">
        <v>2869</v>
      </c>
      <c r="E289" t="s">
        <v>468</v>
      </c>
      <c r="F289" t="s">
        <v>1185</v>
      </c>
      <c r="G289" s="8" t="s">
        <v>2819</v>
      </c>
      <c r="H289" s="8" t="s">
        <v>2820</v>
      </c>
      <c r="I289" s="21" t="s">
        <v>6127</v>
      </c>
      <c r="J289" t="s">
        <v>2821</v>
      </c>
      <c r="K289" t="s">
        <v>2911</v>
      </c>
      <c r="L289" s="22"/>
      <c r="M289" s="107">
        <f xml:space="preserve"> M288+(ckAwdQTable[ILN]&lt;"M")</f>
        <v>163</v>
      </c>
      <c r="N289" t="s">
        <v>2824</v>
      </c>
      <c r="O289" t="s">
        <v>1670</v>
      </c>
      <c r="P289" s="15" t="str">
        <f>HYPERLINK("https://www.ejacket.nsf.gov/ej/showProposal.do?ID="&amp;ckAwdQTable[[#This Row],[prop_id]],"eJ")</f>
        <v>eJ</v>
      </c>
      <c r="Q289" s="8" t="s">
        <v>2871</v>
      </c>
      <c r="R289" t="s">
        <v>1670</v>
      </c>
      <c r="S289" t="s">
        <v>1671</v>
      </c>
      <c r="T289" t="s">
        <v>3937</v>
      </c>
      <c r="U289" s="8" t="s">
        <v>3938</v>
      </c>
      <c r="V289" t="s">
        <v>120</v>
      </c>
      <c r="W289" s="111" t="str">
        <f>HYPERLINK("mailto:"&amp; ckAwdQTable[[#This Row],[email]]&amp;"&amp;subject=Your NSF Proposal:  "&amp;ckAwdQTable[[#This Row],[prop_id]], ckAwdQTable[[#This Row],[email]])</f>
        <v>dnovak1@uwyo.edu</v>
      </c>
      <c r="X289" s="30">
        <v>43221</v>
      </c>
      <c r="Y289">
        <v>36</v>
      </c>
      <c r="Z289" t="s">
        <v>6131</v>
      </c>
      <c r="AA289" s="21" t="s">
        <v>6234</v>
      </c>
      <c r="AB289" s="21" t="s">
        <v>4825</v>
      </c>
      <c r="AC289"/>
      <c r="AD289" s="21" t="s">
        <v>753</v>
      </c>
      <c r="AF289" s="13">
        <v>228500</v>
      </c>
      <c r="AG289" s="121">
        <v>0</v>
      </c>
      <c r="AH289" s="1">
        <v>228500</v>
      </c>
      <c r="AI289" s="1"/>
      <c r="AJ289" s="1"/>
      <c r="AM289" s="21">
        <v>3</v>
      </c>
      <c r="AN289" s="21">
        <v>3</v>
      </c>
      <c r="AO289" s="21">
        <v>3</v>
      </c>
      <c r="AP289" s="21"/>
      <c r="AQ289" s="21"/>
      <c r="AR289" s="123" t="s">
        <v>2881</v>
      </c>
      <c r="AS289" s="21" t="s">
        <v>2834</v>
      </c>
      <c r="AT289" s="21" t="str">
        <f>SummarizeQuestMarks(ckAwdQTable[[#This Row],[abst_narr_txt]])</f>
        <v xml:space="preserve"> </v>
      </c>
      <c r="AU289" s="124"/>
      <c r="AV289" t="s">
        <v>3939</v>
      </c>
      <c r="AW289" t="b">
        <f>AND(ckAwdQTable[[#This Row],[ILN]]&gt;"M", SUBSTITUTE(ckAwdQTable[[#This Row],[prop_titl_txt]]," ","")&lt;&gt;SUBSTITUTE(AV288," ",""))</f>
        <v>0</v>
      </c>
      <c r="AX289" s="8" t="s">
        <v>3940</v>
      </c>
    </row>
    <row r="290" spans="2:50" ht="15" customHeight="1" x14ac:dyDescent="0.35">
      <c r="B290" s="30">
        <v>43005.354861111111</v>
      </c>
      <c r="C290" t="s">
        <v>2868</v>
      </c>
      <c r="D290" t="s">
        <v>2869</v>
      </c>
      <c r="E290" t="s">
        <v>468</v>
      </c>
      <c r="F290" t="s">
        <v>1185</v>
      </c>
      <c r="G290" s="8" t="s">
        <v>2819</v>
      </c>
      <c r="H290" s="8" t="s">
        <v>2820</v>
      </c>
      <c r="I290" s="21" t="s">
        <v>6127</v>
      </c>
      <c r="J290" t="s">
        <v>2821</v>
      </c>
      <c r="K290" t="s">
        <v>2911</v>
      </c>
      <c r="L290" s="22"/>
      <c r="M290" s="107">
        <f xml:space="preserve"> M289+(ckAwdQTable[ILN]&lt;"M")</f>
        <v>163</v>
      </c>
      <c r="N290" t="s">
        <v>2834</v>
      </c>
      <c r="O290" t="s">
        <v>1670</v>
      </c>
      <c r="P290" s="15" t="str">
        <f>HYPERLINK("https://www.ejacket.nsf.gov/ej/showProposal.do?ID="&amp;ckAwdQTable[[#This Row],[prop_id]],"eJ")</f>
        <v>eJ</v>
      </c>
      <c r="Q290" s="8" t="s">
        <v>2871</v>
      </c>
      <c r="R290" t="s">
        <v>3941</v>
      </c>
      <c r="S290" t="s">
        <v>3942</v>
      </c>
      <c r="T290" t="s">
        <v>3136</v>
      </c>
      <c r="U290" s="8" t="s">
        <v>3164</v>
      </c>
      <c r="V290" t="s">
        <v>3162</v>
      </c>
      <c r="W290" s="111" t="str">
        <f>HYPERLINK("mailto:"&amp; ckAwdQTable[[#This Row],[email]]&amp;"&amp;subject=Your NSF Proposal:  "&amp;ckAwdQTable[[#This Row],[prop_id]], ckAwdQTable[[#This Row],[email]])</f>
        <v>PattonJ@uic.edu</v>
      </c>
      <c r="X290" s="30">
        <v>43221</v>
      </c>
      <c r="Y290">
        <v>36</v>
      </c>
      <c r="AA290" s="21" t="s">
        <v>753</v>
      </c>
      <c r="AB290" s="21" t="s">
        <v>4825</v>
      </c>
      <c r="AC290"/>
      <c r="AD290" s="21" t="s">
        <v>753</v>
      </c>
      <c r="AF290" s="13">
        <v>336564</v>
      </c>
      <c r="AG290" s="121">
        <v>0</v>
      </c>
      <c r="AH290" s="1">
        <v>336564</v>
      </c>
      <c r="AI290" s="1"/>
      <c r="AJ290" s="1"/>
      <c r="AM290" s="21">
        <v>3</v>
      </c>
      <c r="AN290" s="21">
        <v>3</v>
      </c>
      <c r="AO290" s="21">
        <v>3</v>
      </c>
      <c r="AP290" s="21"/>
      <c r="AQ290" s="21"/>
      <c r="AR290" s="123" t="s">
        <v>2881</v>
      </c>
      <c r="AS290" s="21" t="s">
        <v>2834</v>
      </c>
      <c r="AT290" s="21" t="str">
        <f>SummarizeQuestMarks(ckAwdQTable[[#This Row],[abst_narr_txt]])</f>
        <v xml:space="preserve"> </v>
      </c>
      <c r="AU290" s="124"/>
      <c r="AV290" t="s">
        <v>3939</v>
      </c>
      <c r="AW290" t="b">
        <f>AND(ckAwdQTable[[#This Row],[ILN]]&gt;"M", SUBSTITUTE(ckAwdQTable[[#This Row],[prop_titl_txt]]," ","")&lt;&gt;SUBSTITUTE(AV289," ",""))</f>
        <v>0</v>
      </c>
      <c r="AX290" s="8" t="s">
        <v>3943</v>
      </c>
    </row>
    <row r="291" spans="2:50" ht="15" customHeight="1" x14ac:dyDescent="0.35">
      <c r="B291" s="30">
        <v>43005.45208333333</v>
      </c>
      <c r="C291" t="s">
        <v>2868</v>
      </c>
      <c r="D291" t="s">
        <v>2869</v>
      </c>
      <c r="E291" t="s">
        <v>468</v>
      </c>
      <c r="F291" t="s">
        <v>1185</v>
      </c>
      <c r="G291" s="8" t="s">
        <v>2819</v>
      </c>
      <c r="H291" s="8" t="s">
        <v>2820</v>
      </c>
      <c r="I291" s="21" t="s">
        <v>6127</v>
      </c>
      <c r="J291" t="s">
        <v>2821</v>
      </c>
      <c r="K291" t="s">
        <v>2911</v>
      </c>
      <c r="L291" s="22"/>
      <c r="M291" s="107">
        <f xml:space="preserve"> M290+(ckAwdQTable[ILN]&lt;"M")</f>
        <v>163</v>
      </c>
      <c r="N291" t="s">
        <v>2834</v>
      </c>
      <c r="O291" t="s">
        <v>1670</v>
      </c>
      <c r="P291" s="15" t="str">
        <f>HYPERLINK("https://www.ejacket.nsf.gov/ej/showProposal.do?ID="&amp;ckAwdQTable[[#This Row],[prop_id]],"eJ")</f>
        <v>eJ</v>
      </c>
      <c r="Q291" s="8" t="s">
        <v>2871</v>
      </c>
      <c r="R291" t="s">
        <v>3944</v>
      </c>
      <c r="S291" t="s">
        <v>3945</v>
      </c>
      <c r="T291" t="s">
        <v>3099</v>
      </c>
      <c r="U291" s="8" t="s">
        <v>692</v>
      </c>
      <c r="V291" t="s">
        <v>3167</v>
      </c>
      <c r="W291" s="111" t="str">
        <f>HYPERLINK("mailto:"&amp; ckAwdQTable[[#This Row],[email]]&amp;"&amp;subject=Your NSF Proposal:  "&amp;ckAwdQTable[[#This Row],[prop_id]], ckAwdQTable[[#This Row],[email]])</f>
        <v>kylereed@usf.edu</v>
      </c>
      <c r="X291" s="30">
        <v>43221</v>
      </c>
      <c r="Y291">
        <v>36</v>
      </c>
      <c r="Z291" t="s">
        <v>6131</v>
      </c>
      <c r="AA291" s="21" t="s">
        <v>6235</v>
      </c>
      <c r="AB291" s="21" t="s">
        <v>4825</v>
      </c>
      <c r="AC291"/>
      <c r="AD291" s="21" t="s">
        <v>753</v>
      </c>
      <c r="AE291" s="21" t="s">
        <v>6128</v>
      </c>
      <c r="AF291" s="13">
        <v>308186</v>
      </c>
      <c r="AG291" s="121">
        <v>0</v>
      </c>
      <c r="AH291" s="1">
        <v>308186</v>
      </c>
      <c r="AI291" s="1"/>
      <c r="AJ291" s="1">
        <v>8000</v>
      </c>
      <c r="AM291" s="21">
        <v>3</v>
      </c>
      <c r="AN291" s="21">
        <v>3</v>
      </c>
      <c r="AO291" s="21">
        <v>3</v>
      </c>
      <c r="AP291" s="21"/>
      <c r="AQ291" s="21"/>
      <c r="AR291" s="123" t="s">
        <v>2881</v>
      </c>
      <c r="AS291" s="21" t="s">
        <v>2834</v>
      </c>
      <c r="AT291" s="21" t="str">
        <f>SummarizeQuestMarks(ckAwdQTable[[#This Row],[abst_narr_txt]])</f>
        <v xml:space="preserve"> </v>
      </c>
      <c r="AU291" s="124"/>
      <c r="AV291" t="s">
        <v>3939</v>
      </c>
      <c r="AW291" t="b">
        <f>AND(ckAwdQTable[[#This Row],[ILN]]&gt;"M", SUBSTITUTE(ckAwdQTable[[#This Row],[prop_titl_txt]]," ","")&lt;&gt;SUBSTITUTE(AV290," ",""))</f>
        <v>0</v>
      </c>
      <c r="AX291" s="8" t="s">
        <v>3946</v>
      </c>
    </row>
    <row r="292" spans="2:50" ht="15" customHeight="1" x14ac:dyDescent="0.35">
      <c r="B292" s="30">
        <v>43005.566666666666</v>
      </c>
      <c r="C292" t="s">
        <v>2839</v>
      </c>
      <c r="D292" t="s">
        <v>2840</v>
      </c>
      <c r="E292" t="s">
        <v>462</v>
      </c>
      <c r="F292" t="s">
        <v>757</v>
      </c>
      <c r="G292" s="8" t="s">
        <v>2819</v>
      </c>
      <c r="H292" s="8" t="s">
        <v>2820</v>
      </c>
      <c r="I292" s="21" t="s">
        <v>6127</v>
      </c>
      <c r="J292" t="s">
        <v>2821</v>
      </c>
      <c r="L292" s="22"/>
      <c r="M292" s="107">
        <f xml:space="preserve"> M291+(ckAwdQTable[ILN]&lt;"M")</f>
        <v>164</v>
      </c>
      <c r="N292" t="s">
        <v>2863</v>
      </c>
      <c r="O292" t="s">
        <v>1673</v>
      </c>
      <c r="P292" s="15" t="str">
        <f>HYPERLINK("https://www.ejacket.nsf.gov/ej/showProposal.do?ID="&amp;ckAwdQTable[[#This Row],[prop_id]],"eJ")</f>
        <v>eJ</v>
      </c>
      <c r="Q292" s="8" t="s">
        <v>2841</v>
      </c>
      <c r="R292" t="s">
        <v>1673</v>
      </c>
      <c r="S292" t="s">
        <v>1674</v>
      </c>
      <c r="T292" t="s">
        <v>3699</v>
      </c>
      <c r="U292" s="8" t="s">
        <v>650</v>
      </c>
      <c r="V292" t="s">
        <v>2972</v>
      </c>
      <c r="W292" s="111" t="str">
        <f>HYPERLINK("mailto:"&amp; ckAwdQTable[[#This Row],[email]]&amp;"&amp;subject=Your NSF Proposal:  "&amp;ckAwdQTable[[#This Row],[prop_id]], ckAwdQTable[[#This Row],[email]])</f>
        <v>rob.patro@gmail.com</v>
      </c>
      <c r="X292" s="30">
        <v>43252</v>
      </c>
      <c r="Y292">
        <v>48</v>
      </c>
      <c r="AA292" s="21" t="s">
        <v>753</v>
      </c>
      <c r="AB292" s="21" t="s">
        <v>4825</v>
      </c>
      <c r="AC292"/>
      <c r="AD292" s="21" t="s">
        <v>753</v>
      </c>
      <c r="AE292" s="21" t="s">
        <v>6128</v>
      </c>
      <c r="AF292" s="13">
        <v>1199996</v>
      </c>
      <c r="AG292" s="121">
        <v>0</v>
      </c>
      <c r="AH292" s="1">
        <v>1199996</v>
      </c>
      <c r="AI292" s="1"/>
      <c r="AJ292" s="1">
        <v>15900</v>
      </c>
      <c r="AM292" s="21">
        <v>16</v>
      </c>
      <c r="AN292" s="21">
        <v>12</v>
      </c>
      <c r="AO292" s="21"/>
      <c r="AP292" s="21"/>
      <c r="AQ292" s="21">
        <v>5</v>
      </c>
      <c r="AR292" s="123" t="s">
        <v>2829</v>
      </c>
      <c r="AS292" s="21" t="s">
        <v>2834</v>
      </c>
      <c r="AT292" s="21" t="str">
        <f>SummarizeQuestMarks(ckAwdQTable[[#This Row],[abst_narr_txt]])</f>
        <v xml:space="preserve"> </v>
      </c>
      <c r="AU292" s="124"/>
      <c r="AV292" t="s">
        <v>3947</v>
      </c>
      <c r="AW292" t="b">
        <f>AND(ckAwdQTable[[#This Row],[ILN]]&gt;"M", SUBSTITUTE(ckAwdQTable[[#This Row],[prop_titl_txt]]," ","")&lt;&gt;SUBSTITUTE(AV291," ",""))</f>
        <v>0</v>
      </c>
      <c r="AX292" s="8" t="s">
        <v>3948</v>
      </c>
    </row>
    <row r="293" spans="2:50" ht="15" customHeight="1" x14ac:dyDescent="0.35">
      <c r="B293" s="30">
        <v>43005.567361111112</v>
      </c>
      <c r="C293" t="s">
        <v>2817</v>
      </c>
      <c r="D293" t="s">
        <v>2818</v>
      </c>
      <c r="E293" t="s">
        <v>476</v>
      </c>
      <c r="F293" t="s">
        <v>1358</v>
      </c>
      <c r="G293" s="8" t="s">
        <v>2819</v>
      </c>
      <c r="H293" s="8" t="s">
        <v>2820</v>
      </c>
      <c r="I293" s="21" t="s">
        <v>6127</v>
      </c>
      <c r="J293" t="s">
        <v>2821</v>
      </c>
      <c r="K293" t="s">
        <v>2822</v>
      </c>
      <c r="L293" s="22"/>
      <c r="M293" s="107">
        <f xml:space="preserve"> M292+(ckAwdQTable[ILN]&lt;"M")</f>
        <v>165</v>
      </c>
      <c r="N293" t="s">
        <v>2863</v>
      </c>
      <c r="O293" t="s">
        <v>1676</v>
      </c>
      <c r="P293" s="15" t="str">
        <f>HYPERLINK("https://www.ejacket.nsf.gov/ej/showProposal.do?ID="&amp;ckAwdQTable[[#This Row],[prop_id]],"eJ")</f>
        <v>eJ</v>
      </c>
      <c r="Q293" s="8" t="s">
        <v>2825</v>
      </c>
      <c r="R293" t="s">
        <v>1676</v>
      </c>
      <c r="S293" t="s">
        <v>1677</v>
      </c>
      <c r="T293" t="s">
        <v>3949</v>
      </c>
      <c r="U293" s="8" t="s">
        <v>2929</v>
      </c>
      <c r="V293" t="s">
        <v>2833</v>
      </c>
      <c r="W293" s="111" t="str">
        <f>HYPERLINK("mailto:"&amp; ckAwdQTable[[#This Row],[email]]&amp;"&amp;subject=Your NSF Proposal:  "&amp;ckAwdQTable[[#This Row],[prop_id]], ckAwdQTable[[#This Row],[email]])</f>
        <v>das@cse.psu.edu</v>
      </c>
      <c r="X293" s="30">
        <v>43282</v>
      </c>
      <c r="Y293">
        <v>36</v>
      </c>
      <c r="AA293" s="21" t="s">
        <v>753</v>
      </c>
      <c r="AB293" s="21" t="s">
        <v>4825</v>
      </c>
      <c r="AC293"/>
      <c r="AD293" s="21" t="s">
        <v>753</v>
      </c>
      <c r="AE293" s="21" t="s">
        <v>6128</v>
      </c>
      <c r="AF293" s="13">
        <v>1200000</v>
      </c>
      <c r="AG293" s="121">
        <v>0</v>
      </c>
      <c r="AH293" s="1">
        <v>1200000</v>
      </c>
      <c r="AI293" s="1"/>
      <c r="AJ293" s="1">
        <v>24000</v>
      </c>
      <c r="AM293" s="21">
        <v>9</v>
      </c>
      <c r="AN293" s="21">
        <v>9</v>
      </c>
      <c r="AO293" s="21">
        <v>9</v>
      </c>
      <c r="AP293" s="21"/>
      <c r="AQ293" s="21"/>
      <c r="AR293" s="123" t="s">
        <v>2829</v>
      </c>
      <c r="AS293" s="21" t="s">
        <v>2834</v>
      </c>
      <c r="AT293" s="21" t="str">
        <f>SummarizeQuestMarks(ckAwdQTable[[#This Row],[abst_narr_txt]])</f>
        <v xml:space="preserve"> </v>
      </c>
      <c r="AU293" s="124"/>
      <c r="AV293" t="s">
        <v>3951</v>
      </c>
      <c r="AW293" t="b">
        <f>AND(ckAwdQTable[[#This Row],[ILN]]&gt;"M", SUBSTITUTE(ckAwdQTable[[#This Row],[prop_titl_txt]]," ","")&lt;&gt;SUBSTITUTE(AV292," ",""))</f>
        <v>0</v>
      </c>
      <c r="AX293" s="8" t="s">
        <v>3952</v>
      </c>
    </row>
    <row r="294" spans="2:50" ht="15" customHeight="1" x14ac:dyDescent="0.35">
      <c r="B294" s="30">
        <v>43005.568749999999</v>
      </c>
      <c r="C294" t="s">
        <v>2868</v>
      </c>
      <c r="D294" t="s">
        <v>2869</v>
      </c>
      <c r="E294" t="s">
        <v>470</v>
      </c>
      <c r="F294" t="s">
        <v>1094</v>
      </c>
      <c r="G294" s="8" t="s">
        <v>2819</v>
      </c>
      <c r="H294" s="8" t="s">
        <v>2820</v>
      </c>
      <c r="I294" s="21" t="s">
        <v>6127</v>
      </c>
      <c r="J294" t="s">
        <v>2821</v>
      </c>
      <c r="K294" t="s">
        <v>2902</v>
      </c>
      <c r="L294" s="22"/>
      <c r="M294" s="107">
        <f xml:space="preserve"> M293+(ckAwdQTable[ILN]&lt;"M")</f>
        <v>166</v>
      </c>
      <c r="N294" t="s">
        <v>2824</v>
      </c>
      <c r="O294" t="s">
        <v>1684</v>
      </c>
      <c r="P294" s="15" t="str">
        <f>HYPERLINK("https://www.ejacket.nsf.gov/ej/showProposal.do?ID="&amp;ckAwdQTable[[#This Row],[prop_id]],"eJ")</f>
        <v>eJ</v>
      </c>
      <c r="Q294" s="8" t="s">
        <v>2871</v>
      </c>
      <c r="R294" t="s">
        <v>1684</v>
      </c>
      <c r="S294" t="s">
        <v>1685</v>
      </c>
      <c r="T294" t="s">
        <v>3694</v>
      </c>
      <c r="U294" s="8" t="s">
        <v>3215</v>
      </c>
      <c r="V294" t="s">
        <v>2922</v>
      </c>
      <c r="W294" s="111" t="str">
        <f>HYPERLINK("mailto:"&amp; ckAwdQTable[[#This Row],[email]]&amp;"&amp;subject=Your NSF Proposal:  "&amp;ckAwdQTable[[#This Row],[prop_id]], ckAwdQTable[[#This Row],[email]])</f>
        <v>hager@cs.jhu.edu</v>
      </c>
      <c r="X294" s="30">
        <v>43344</v>
      </c>
      <c r="Y294">
        <v>36</v>
      </c>
      <c r="AA294" s="21" t="s">
        <v>753</v>
      </c>
      <c r="AB294" s="21" t="s">
        <v>4825</v>
      </c>
      <c r="AC294"/>
      <c r="AD294" s="21" t="s">
        <v>753</v>
      </c>
      <c r="AE294" s="21" t="s">
        <v>6236</v>
      </c>
      <c r="AF294" s="13">
        <v>600000</v>
      </c>
      <c r="AG294" s="121">
        <v>0</v>
      </c>
      <c r="AH294" s="1">
        <v>600000</v>
      </c>
      <c r="AI294" s="1"/>
      <c r="AJ294" s="1">
        <v>9000</v>
      </c>
      <c r="AM294" s="21">
        <v>6</v>
      </c>
      <c r="AN294" s="21">
        <v>3</v>
      </c>
      <c r="AO294" s="21"/>
      <c r="AP294" s="21"/>
      <c r="AQ294" s="21">
        <v>1.8</v>
      </c>
      <c r="AR294" s="123" t="s">
        <v>2829</v>
      </c>
      <c r="AS294" s="21" t="s">
        <v>2834</v>
      </c>
      <c r="AT294" s="21" t="str">
        <f>SummarizeQuestMarks(ckAwdQTable[[#This Row],[abst_narr_txt]])</f>
        <v xml:space="preserve"> </v>
      </c>
      <c r="AU294" s="124"/>
      <c r="AV294" t="s">
        <v>3953</v>
      </c>
      <c r="AW294" t="b">
        <f>AND(ckAwdQTable[[#This Row],[ILN]]&gt;"M", SUBSTITUTE(ckAwdQTable[[#This Row],[prop_titl_txt]]," ","")&lt;&gt;SUBSTITUTE(AV293," ",""))</f>
        <v>0</v>
      </c>
      <c r="AX294" s="8" t="s">
        <v>3954</v>
      </c>
    </row>
    <row r="295" spans="2:50" ht="15" customHeight="1" x14ac:dyDescent="0.35">
      <c r="B295" s="30">
        <v>43005.529166666667</v>
      </c>
      <c r="C295" t="s">
        <v>2868</v>
      </c>
      <c r="D295" t="s">
        <v>2869</v>
      </c>
      <c r="E295" t="s">
        <v>470</v>
      </c>
      <c r="F295" t="s">
        <v>1094</v>
      </c>
      <c r="G295" s="8" t="s">
        <v>2819</v>
      </c>
      <c r="H295" s="8" t="s">
        <v>2820</v>
      </c>
      <c r="I295" s="21" t="s">
        <v>6127</v>
      </c>
      <c r="J295" t="s">
        <v>2821</v>
      </c>
      <c r="K295" t="s">
        <v>2902</v>
      </c>
      <c r="L295" s="22"/>
      <c r="M295" s="107">
        <f xml:space="preserve"> M294+(ckAwdQTable[ILN]&lt;"M")</f>
        <v>166</v>
      </c>
      <c r="N295" t="s">
        <v>2834</v>
      </c>
      <c r="O295" t="s">
        <v>1684</v>
      </c>
      <c r="P295" s="15" t="str">
        <f>HYPERLINK("https://www.ejacket.nsf.gov/ej/showProposal.do?ID="&amp;ckAwdQTable[[#This Row],[prop_id]],"eJ")</f>
        <v>eJ</v>
      </c>
      <c r="Q295" s="8" t="s">
        <v>2871</v>
      </c>
      <c r="R295" t="s">
        <v>3955</v>
      </c>
      <c r="S295" t="s">
        <v>3956</v>
      </c>
      <c r="T295" t="s">
        <v>3957</v>
      </c>
      <c r="U295" s="8" t="s">
        <v>3033</v>
      </c>
      <c r="V295" t="s">
        <v>3031</v>
      </c>
      <c r="W295" s="111" t="str">
        <f>HYPERLINK("mailto:"&amp; ckAwdQTable[[#This Row],[email]]&amp;"&amp;subject=Your NSF Proposal:  "&amp;ckAwdQTable[[#This Row],[prop_id]], ckAwdQTable[[#This Row],[email]])</f>
        <v>aaron.dollar@yale.edu</v>
      </c>
      <c r="X295" s="30">
        <v>43344</v>
      </c>
      <c r="Y295">
        <v>36</v>
      </c>
      <c r="AA295" s="21" t="s">
        <v>753</v>
      </c>
      <c r="AB295" s="21" t="s">
        <v>4825</v>
      </c>
      <c r="AC295"/>
      <c r="AD295" s="21" t="s">
        <v>753</v>
      </c>
      <c r="AF295" s="13">
        <v>600000</v>
      </c>
      <c r="AG295" s="121">
        <v>0</v>
      </c>
      <c r="AH295" s="1">
        <v>600000</v>
      </c>
      <c r="AI295" s="1"/>
      <c r="AJ295" s="1"/>
      <c r="AK295" s="1">
        <v>91955</v>
      </c>
      <c r="AM295" s="21">
        <v>3</v>
      </c>
      <c r="AN295" s="21">
        <v>3</v>
      </c>
      <c r="AO295" s="21">
        <v>3</v>
      </c>
      <c r="AP295" s="21"/>
      <c r="AQ295" s="21"/>
      <c r="AR295" s="123" t="s">
        <v>2829</v>
      </c>
      <c r="AS295" s="21" t="s">
        <v>2834</v>
      </c>
      <c r="AT295" s="21" t="str">
        <f>SummarizeQuestMarks(ckAwdQTable[[#This Row],[abst_narr_txt]])</f>
        <v xml:space="preserve"> </v>
      </c>
      <c r="AU295" s="124"/>
      <c r="AV295" t="s">
        <v>3958</v>
      </c>
      <c r="AW295" t="b">
        <f>AND(ckAwdQTable[[#This Row],[ILN]]&gt;"M", SUBSTITUTE(ckAwdQTable[[#This Row],[prop_titl_txt]]," ","")&lt;&gt;SUBSTITUTE(AV294," ",""))</f>
        <v>0</v>
      </c>
      <c r="AX295" s="8" t="s">
        <v>3959</v>
      </c>
    </row>
    <row r="296" spans="2:50" ht="15" customHeight="1" x14ac:dyDescent="0.35">
      <c r="B296" s="30">
        <v>43005.571527777778</v>
      </c>
      <c r="C296" t="s">
        <v>2839</v>
      </c>
      <c r="D296" t="s">
        <v>2840</v>
      </c>
      <c r="E296" t="s">
        <v>464</v>
      </c>
      <c r="F296" t="s">
        <v>1119</v>
      </c>
      <c r="G296" s="8" t="s">
        <v>2819</v>
      </c>
      <c r="H296" s="8" t="s">
        <v>2820</v>
      </c>
      <c r="I296" s="21" t="s">
        <v>6127</v>
      </c>
      <c r="J296" t="s">
        <v>2821</v>
      </c>
      <c r="L296" s="22"/>
      <c r="M296" s="107">
        <f xml:space="preserve"> M295+(ckAwdQTable[ILN]&lt;"M")</f>
        <v>167</v>
      </c>
      <c r="N296" t="s">
        <v>2824</v>
      </c>
      <c r="O296" t="s">
        <v>1687</v>
      </c>
      <c r="P296" s="15" t="str">
        <f>HYPERLINK("https://www.ejacket.nsf.gov/ej/showProposal.do?ID="&amp;ckAwdQTable[[#This Row],[prop_id]],"eJ")</f>
        <v>eJ</v>
      </c>
      <c r="Q296" s="8" t="s">
        <v>2841</v>
      </c>
      <c r="R296" t="s">
        <v>1687</v>
      </c>
      <c r="S296" t="s">
        <v>1688</v>
      </c>
      <c r="T296" t="s">
        <v>1697</v>
      </c>
      <c r="U296" s="8" t="s">
        <v>574</v>
      </c>
      <c r="V296" t="s">
        <v>3037</v>
      </c>
      <c r="W296" s="111" t="str">
        <f>HYPERLINK("mailto:"&amp; ckAwdQTable[[#This Row],[email]]&amp;"&amp;subject=Your NSF Proposal:  "&amp;ckAwdQTable[[#This Row],[prop_id]], ckAwdQTable[[#This Row],[email]])</f>
        <v>fengqian@indiana.edu</v>
      </c>
      <c r="X296" s="30">
        <v>43221</v>
      </c>
      <c r="Y296">
        <v>48</v>
      </c>
      <c r="AA296" s="21" t="s">
        <v>753</v>
      </c>
      <c r="AB296" s="21" t="s">
        <v>4825</v>
      </c>
      <c r="AC296"/>
      <c r="AD296" s="21" t="s">
        <v>753</v>
      </c>
      <c r="AE296" s="21" t="s">
        <v>6128</v>
      </c>
      <c r="AF296" s="13">
        <v>415926</v>
      </c>
      <c r="AG296" s="121">
        <v>0</v>
      </c>
      <c r="AH296" s="1">
        <v>415926</v>
      </c>
      <c r="AI296" s="1"/>
      <c r="AJ296" s="1">
        <v>12000</v>
      </c>
      <c r="AM296" s="21">
        <v>8</v>
      </c>
      <c r="AN296" s="21">
        <v>4</v>
      </c>
      <c r="AO296" s="21">
        <v>2</v>
      </c>
      <c r="AP296" s="21"/>
      <c r="AQ296" s="21"/>
      <c r="AR296" s="123" t="s">
        <v>2829</v>
      </c>
      <c r="AS296" s="21" t="s">
        <v>2834</v>
      </c>
      <c r="AT296" s="21" t="str">
        <f>SummarizeQuestMarks(ckAwdQTable[[#This Row],[abst_narr_txt]])</f>
        <v xml:space="preserve"> </v>
      </c>
      <c r="AU296" s="124"/>
      <c r="AV296" t="s">
        <v>3960</v>
      </c>
      <c r="AW296" t="b">
        <f>AND(ckAwdQTable[[#This Row],[ILN]]&gt;"M", SUBSTITUTE(ckAwdQTable[[#This Row],[prop_titl_txt]]," ","")&lt;&gt;SUBSTITUTE(AV295," ",""))</f>
        <v>0</v>
      </c>
      <c r="AX296" s="8" t="s">
        <v>3961</v>
      </c>
    </row>
    <row r="297" spans="2:50" ht="15" customHeight="1" x14ac:dyDescent="0.35">
      <c r="B297" s="30">
        <v>43004.704861111109</v>
      </c>
      <c r="C297" t="s">
        <v>2839</v>
      </c>
      <c r="D297" t="s">
        <v>2840</v>
      </c>
      <c r="E297" t="s">
        <v>464</v>
      </c>
      <c r="F297" t="s">
        <v>1119</v>
      </c>
      <c r="G297" s="8" t="s">
        <v>2819</v>
      </c>
      <c r="H297" s="8" t="s">
        <v>2820</v>
      </c>
      <c r="I297" s="21" t="s">
        <v>6127</v>
      </c>
      <c r="J297" t="s">
        <v>2821</v>
      </c>
      <c r="L297" s="22"/>
      <c r="M297" s="107">
        <f xml:space="preserve"> M296+(ckAwdQTable[ILN]&lt;"M")</f>
        <v>167</v>
      </c>
      <c r="N297" t="s">
        <v>2834</v>
      </c>
      <c r="O297" t="s">
        <v>1687</v>
      </c>
      <c r="P297" s="15" t="str">
        <f>HYPERLINK("https://www.ejacket.nsf.gov/ej/showProposal.do?ID="&amp;ckAwdQTable[[#This Row],[prop_id]],"eJ")</f>
        <v>eJ</v>
      </c>
      <c r="Q297" s="8" t="s">
        <v>2841</v>
      </c>
      <c r="R297" t="s">
        <v>3962</v>
      </c>
      <c r="S297" t="s">
        <v>3963</v>
      </c>
      <c r="T297" t="s">
        <v>3964</v>
      </c>
      <c r="U297" s="8" t="s">
        <v>713</v>
      </c>
      <c r="V297" t="s">
        <v>2907</v>
      </c>
      <c r="W297" s="111" t="str">
        <f>HYPERLINK("mailto:"&amp; ckAwdQTable[[#This Row],[email]]&amp;"&amp;subject=Your NSF Proposal:  "&amp;ckAwdQTable[[#This Row],[prop_id]], ckAwdQTable[[#This Row],[email]])</f>
        <v>zmao@umich.edu</v>
      </c>
      <c r="X297" s="30">
        <v>43221</v>
      </c>
      <c r="Y297">
        <v>48</v>
      </c>
      <c r="AA297" s="21" t="s">
        <v>753</v>
      </c>
      <c r="AB297" s="21" t="s">
        <v>4825</v>
      </c>
      <c r="AC297"/>
      <c r="AD297" s="21" t="s">
        <v>753</v>
      </c>
      <c r="AF297" s="13">
        <v>527794</v>
      </c>
      <c r="AG297" s="121">
        <v>0</v>
      </c>
      <c r="AH297" s="1">
        <v>527794</v>
      </c>
      <c r="AI297" s="1"/>
      <c r="AJ297" s="1"/>
      <c r="AM297" s="21">
        <v>8</v>
      </c>
      <c r="AN297" s="21">
        <v>4</v>
      </c>
      <c r="AO297" s="21">
        <v>1</v>
      </c>
      <c r="AP297" s="21"/>
      <c r="AQ297" s="21"/>
      <c r="AR297" s="123" t="s">
        <v>2829</v>
      </c>
      <c r="AS297" s="21" t="s">
        <v>2834</v>
      </c>
      <c r="AT297" s="21" t="str">
        <f>SummarizeQuestMarks(ckAwdQTable[[#This Row],[abst_narr_txt]])</f>
        <v xml:space="preserve"> </v>
      </c>
      <c r="AU297" s="124"/>
      <c r="AV297" t="s">
        <v>3965</v>
      </c>
      <c r="AW297" t="b">
        <f>AND(ckAwdQTable[[#This Row],[ILN]]&gt;"M", SUBSTITUTE(ckAwdQTable[[#This Row],[prop_titl_txt]]," ","")&lt;&gt;SUBSTITUTE(AV296," ",""))</f>
        <v>1</v>
      </c>
      <c r="AX297" s="8" t="s">
        <v>3966</v>
      </c>
    </row>
    <row r="298" spans="2:50" ht="15" customHeight="1" x14ac:dyDescent="0.35">
      <c r="B298" s="30">
        <v>43005.571527777778</v>
      </c>
      <c r="C298" t="s">
        <v>2868</v>
      </c>
      <c r="D298" t="s">
        <v>2869</v>
      </c>
      <c r="E298" t="s">
        <v>470</v>
      </c>
      <c r="F298" t="s">
        <v>1094</v>
      </c>
      <c r="G298" s="8" t="s">
        <v>2819</v>
      </c>
      <c r="H298" s="8" t="s">
        <v>2820</v>
      </c>
      <c r="I298" s="21" t="s">
        <v>6127</v>
      </c>
      <c r="J298" t="s">
        <v>2821</v>
      </c>
      <c r="L298" s="22"/>
      <c r="M298" s="107">
        <f xml:space="preserve"> M297+(ckAwdQTable[ILN]&lt;"M")</f>
        <v>168</v>
      </c>
      <c r="N298" t="s">
        <v>2863</v>
      </c>
      <c r="O298" t="s">
        <v>1690</v>
      </c>
      <c r="P298" s="15" t="str">
        <f>HYPERLINK("https://www.ejacket.nsf.gov/ej/showProposal.do?ID="&amp;ckAwdQTable[[#This Row],[prop_id]],"eJ")</f>
        <v>eJ</v>
      </c>
      <c r="Q298" s="8" t="s">
        <v>2871</v>
      </c>
      <c r="R298" t="s">
        <v>1690</v>
      </c>
      <c r="S298" t="s">
        <v>1691</v>
      </c>
      <c r="T298" t="s">
        <v>3378</v>
      </c>
      <c r="U298" s="8" t="s">
        <v>612</v>
      </c>
      <c r="V298" t="s">
        <v>3037</v>
      </c>
      <c r="W298" s="111" t="str">
        <f>HYPERLINK("mailto:"&amp; ckAwdQTable[[#This Row],[email]]&amp;"&amp;subject=Your NSF Proposal:  "&amp;ckAwdQTable[[#This Row],[prop_id]], ckAwdQTable[[#This Row],[email]])</f>
        <v>dcappell@purdue.edu</v>
      </c>
      <c r="X298" s="30">
        <v>43344</v>
      </c>
      <c r="Y298">
        <v>48</v>
      </c>
      <c r="AA298" s="21" t="s">
        <v>753</v>
      </c>
      <c r="AB298" s="21" t="s">
        <v>4825</v>
      </c>
      <c r="AC298"/>
      <c r="AD298" s="21" t="s">
        <v>753</v>
      </c>
      <c r="AE298" s="21" t="s">
        <v>6128</v>
      </c>
      <c r="AF298" s="13">
        <v>1199653</v>
      </c>
      <c r="AG298" s="121">
        <v>0</v>
      </c>
      <c r="AH298" s="1">
        <v>1199653</v>
      </c>
      <c r="AI298" s="1"/>
      <c r="AJ298" s="1">
        <v>24000</v>
      </c>
      <c r="AM298" s="21">
        <v>8</v>
      </c>
      <c r="AN298" s="21">
        <v>10</v>
      </c>
      <c r="AO298" s="21">
        <v>7.5</v>
      </c>
      <c r="AP298" s="21">
        <v>1.84</v>
      </c>
      <c r="AQ298" s="21">
        <v>24</v>
      </c>
      <c r="AR298" s="123" t="s">
        <v>2829</v>
      </c>
      <c r="AS298" s="21" t="s">
        <v>2834</v>
      </c>
      <c r="AT298" s="21" t="str">
        <f>SummarizeQuestMarks(ckAwdQTable[[#This Row],[abst_narr_txt]])</f>
        <v xml:space="preserve"> </v>
      </c>
      <c r="AU298" s="124"/>
      <c r="AV298" t="s">
        <v>3967</v>
      </c>
      <c r="AW298" t="b">
        <f>AND(ckAwdQTable[[#This Row],[ILN]]&gt;"M", SUBSTITUTE(ckAwdQTable[[#This Row],[prop_titl_txt]]," ","")&lt;&gt;SUBSTITUTE(AV297," ",""))</f>
        <v>0</v>
      </c>
      <c r="AX298" s="8" t="s">
        <v>3968</v>
      </c>
    </row>
    <row r="299" spans="2:50" ht="15" customHeight="1" x14ac:dyDescent="0.35">
      <c r="B299" s="30">
        <v>43005.572222222225</v>
      </c>
      <c r="C299" t="s">
        <v>2868</v>
      </c>
      <c r="D299" t="s">
        <v>2869</v>
      </c>
      <c r="E299" t="s">
        <v>468</v>
      </c>
      <c r="F299" t="s">
        <v>807</v>
      </c>
      <c r="G299" s="8" t="s">
        <v>2819</v>
      </c>
      <c r="H299" s="8" t="s">
        <v>2820</v>
      </c>
      <c r="I299" s="21" t="s">
        <v>6127</v>
      </c>
      <c r="J299" t="s">
        <v>2821</v>
      </c>
      <c r="K299" t="s">
        <v>2911</v>
      </c>
      <c r="L299" s="22"/>
      <c r="M299" s="107">
        <f xml:space="preserve"> M298+(ckAwdQTable[ILN]&lt;"M")</f>
        <v>169</v>
      </c>
      <c r="N299" t="s">
        <v>2863</v>
      </c>
      <c r="O299" t="s">
        <v>1693</v>
      </c>
      <c r="P299" s="15" t="str">
        <f>HYPERLINK("https://www.ejacket.nsf.gov/ej/showProposal.do?ID="&amp;ckAwdQTable[[#This Row],[prop_id]],"eJ")</f>
        <v>eJ</v>
      </c>
      <c r="Q299" s="8" t="s">
        <v>2871</v>
      </c>
      <c r="R299" t="s">
        <v>1693</v>
      </c>
      <c r="S299" t="s">
        <v>1694</v>
      </c>
      <c r="T299" t="s">
        <v>3969</v>
      </c>
      <c r="U299" s="8" t="s">
        <v>542</v>
      </c>
      <c r="V299" t="s">
        <v>2833</v>
      </c>
      <c r="W299" s="111" t="str">
        <f>HYPERLINK("mailto:"&amp; ckAwdQTable[[#This Row],[email]]&amp;"&amp;subject=Your NSF Proposal:  "&amp;ckAwdQTable[[#This Row],[prop_id]], ckAwdQTable[[#This Row],[email]])</f>
        <v>cprose@cs.cmu.edu</v>
      </c>
      <c r="X299" s="30">
        <v>43221</v>
      </c>
      <c r="Y299">
        <v>48</v>
      </c>
      <c r="Z299" t="s">
        <v>6131</v>
      </c>
      <c r="AA299" s="21" t="s">
        <v>6160</v>
      </c>
      <c r="AB299" s="21" t="s">
        <v>4825</v>
      </c>
      <c r="AC299"/>
      <c r="AD299" s="21" t="s">
        <v>753</v>
      </c>
      <c r="AE299" s="21" t="s">
        <v>6128</v>
      </c>
      <c r="AF299" s="13">
        <v>1188870</v>
      </c>
      <c r="AG299" s="121">
        <v>0</v>
      </c>
      <c r="AH299" s="1">
        <v>1188870</v>
      </c>
      <c r="AI299" s="1"/>
      <c r="AJ299" s="1">
        <v>51105</v>
      </c>
      <c r="AM299" s="21">
        <v>12</v>
      </c>
      <c r="AN299" s="21">
        <v>12</v>
      </c>
      <c r="AO299" s="21">
        <v>2.4</v>
      </c>
      <c r="AP299" s="21"/>
      <c r="AQ299" s="21">
        <v>1.44</v>
      </c>
      <c r="AR299" s="123" t="s">
        <v>2829</v>
      </c>
      <c r="AS299" s="21" t="s">
        <v>2834</v>
      </c>
      <c r="AT299" s="21" t="str">
        <f>SummarizeQuestMarks(ckAwdQTable[[#This Row],[abst_narr_txt]])</f>
        <v xml:space="preserve"> </v>
      </c>
      <c r="AU299" s="124"/>
      <c r="AV299" t="s">
        <v>3970</v>
      </c>
      <c r="AW299" t="b">
        <f>AND(ckAwdQTable[[#This Row],[ILN]]&gt;"M", SUBSTITUTE(ckAwdQTable[[#This Row],[prop_titl_txt]]," ","")&lt;&gt;SUBSTITUTE(AV298," ",""))</f>
        <v>0</v>
      </c>
      <c r="AX299" s="8" t="s">
        <v>3971</v>
      </c>
    </row>
    <row r="300" spans="2:50" ht="15" customHeight="1" x14ac:dyDescent="0.35">
      <c r="B300" s="30">
        <v>43005.572916666664</v>
      </c>
      <c r="C300" t="s">
        <v>2868</v>
      </c>
      <c r="D300" t="s">
        <v>2818</v>
      </c>
      <c r="E300" t="s">
        <v>476</v>
      </c>
      <c r="F300" t="s">
        <v>1069</v>
      </c>
      <c r="G300" s="8" t="s">
        <v>2819</v>
      </c>
      <c r="H300" s="8" t="s">
        <v>2820</v>
      </c>
      <c r="I300" s="21" t="s">
        <v>6127</v>
      </c>
      <c r="J300" t="s">
        <v>2821</v>
      </c>
      <c r="K300" t="s">
        <v>2822</v>
      </c>
      <c r="L300" s="22"/>
      <c r="M300" s="107">
        <f xml:space="preserve"> M299+(ckAwdQTable[ILN]&lt;"M")</f>
        <v>170</v>
      </c>
      <c r="N300" t="s">
        <v>2824</v>
      </c>
      <c r="O300" t="s">
        <v>1696</v>
      </c>
      <c r="P300" s="15" t="str">
        <f>HYPERLINK("https://www.ejacket.nsf.gov/ej/showProposal.do?ID="&amp;ckAwdQTable[[#This Row],[prop_id]],"eJ")</f>
        <v>eJ</v>
      </c>
      <c r="Q300" s="8" t="s">
        <v>2825</v>
      </c>
      <c r="R300" t="s">
        <v>1696</v>
      </c>
      <c r="S300" t="s">
        <v>1697</v>
      </c>
      <c r="T300" t="s">
        <v>3973</v>
      </c>
      <c r="U300" s="8" t="s">
        <v>3645</v>
      </c>
      <c r="V300" t="s">
        <v>2907</v>
      </c>
      <c r="W300" s="111" t="str">
        <f>HYPERLINK("mailto:"&amp; ckAwdQTable[[#This Row],[email]]&amp;"&amp;subject=Your NSF Proposal:  "&amp;ckAwdQTable[[#This Row],[prop_id]], ckAwdQTable[[#This Row],[email]])</f>
        <v>zhuofeng@mtu.edu</v>
      </c>
      <c r="X300" s="30">
        <v>43344</v>
      </c>
      <c r="Y300">
        <v>48</v>
      </c>
      <c r="AA300" s="21" t="s">
        <v>753</v>
      </c>
      <c r="AB300" s="21" t="s">
        <v>4825</v>
      </c>
      <c r="AC300"/>
      <c r="AD300" s="21" t="s">
        <v>753</v>
      </c>
      <c r="AE300" s="21" t="s">
        <v>6128</v>
      </c>
      <c r="AF300" s="13">
        <v>700000</v>
      </c>
      <c r="AG300" s="121">
        <v>0</v>
      </c>
      <c r="AH300" s="1">
        <v>700000</v>
      </c>
      <c r="AI300" s="1"/>
      <c r="AJ300" s="1">
        <v>10000</v>
      </c>
      <c r="AM300" s="21">
        <v>8</v>
      </c>
      <c r="AN300" s="21">
        <v>4</v>
      </c>
      <c r="AO300" s="21">
        <v>3.68</v>
      </c>
      <c r="AP300" s="21"/>
      <c r="AQ300" s="21"/>
      <c r="AR300" s="123" t="s">
        <v>2829</v>
      </c>
      <c r="AS300" s="21" t="s">
        <v>2834</v>
      </c>
      <c r="AT300" s="21" t="str">
        <f>SummarizeQuestMarks(ckAwdQTable[[#This Row],[abst_narr_txt]])</f>
        <v xml:space="preserve"> </v>
      </c>
      <c r="AU300" s="124"/>
      <c r="AV300" t="s">
        <v>3974</v>
      </c>
      <c r="AW300" t="b">
        <f>AND(ckAwdQTable[[#This Row],[ILN]]&gt;"M", SUBSTITUTE(ckAwdQTable[[#This Row],[prop_titl_txt]]," ","")&lt;&gt;SUBSTITUTE(AV299," ",""))</f>
        <v>0</v>
      </c>
      <c r="AX300" s="8" t="s">
        <v>3975</v>
      </c>
    </row>
    <row r="301" spans="2:50" ht="15" customHeight="1" x14ac:dyDescent="0.35">
      <c r="B301" s="30">
        <v>43005.390972222223</v>
      </c>
      <c r="C301" t="s">
        <v>2868</v>
      </c>
      <c r="D301" t="s">
        <v>2818</v>
      </c>
      <c r="E301" t="s">
        <v>476</v>
      </c>
      <c r="F301" t="s">
        <v>1069</v>
      </c>
      <c r="G301" s="8" t="s">
        <v>2819</v>
      </c>
      <c r="H301" s="8" t="s">
        <v>2820</v>
      </c>
      <c r="I301" s="21" t="s">
        <v>6127</v>
      </c>
      <c r="J301" t="s">
        <v>2821</v>
      </c>
      <c r="K301" t="s">
        <v>2822</v>
      </c>
      <c r="L301" s="22"/>
      <c r="M301" s="107">
        <f xml:space="preserve"> M300+(ckAwdQTable[ILN]&lt;"M")</f>
        <v>170</v>
      </c>
      <c r="N301" t="s">
        <v>2834</v>
      </c>
      <c r="O301" t="s">
        <v>1696</v>
      </c>
      <c r="P301" s="15" t="str">
        <f>HYPERLINK("https://www.ejacket.nsf.gov/ej/showProposal.do?ID="&amp;ckAwdQTable[[#This Row],[prop_id]],"eJ")</f>
        <v>eJ</v>
      </c>
      <c r="Q301" s="8" t="s">
        <v>2825</v>
      </c>
      <c r="R301" t="s">
        <v>3976</v>
      </c>
      <c r="S301" t="s">
        <v>976</v>
      </c>
      <c r="T301" t="s">
        <v>3977</v>
      </c>
      <c r="U301" s="8" t="s">
        <v>3039</v>
      </c>
      <c r="V301" t="s">
        <v>3037</v>
      </c>
      <c r="W301" s="111" t="str">
        <f>HYPERLINK("mailto:"&amp; ckAwdQTable[[#This Row],[email]]&amp;"&amp;subject=Your NSF Proposal:  "&amp;ckAwdQTable[[#This Row],[prop_id]], ckAwdQTable[[#This Row],[email]])</f>
        <v>chaoli.wang@nd.edu</v>
      </c>
      <c r="X301" s="30">
        <v>43344</v>
      </c>
      <c r="Y301">
        <v>48</v>
      </c>
      <c r="AA301" s="21" t="s">
        <v>753</v>
      </c>
      <c r="AB301" s="21" t="s">
        <v>4825</v>
      </c>
      <c r="AC301"/>
      <c r="AD301" s="21" t="s">
        <v>753</v>
      </c>
      <c r="AE301" s="21" t="s">
        <v>6128</v>
      </c>
      <c r="AF301" s="13">
        <v>400000</v>
      </c>
      <c r="AG301" s="121">
        <v>0</v>
      </c>
      <c r="AH301" s="1">
        <v>400000</v>
      </c>
      <c r="AI301" s="1"/>
      <c r="AJ301" s="1">
        <v>13600</v>
      </c>
      <c r="AM301" s="21">
        <v>4</v>
      </c>
      <c r="AN301" s="21">
        <v>4</v>
      </c>
      <c r="AO301" s="21">
        <v>4</v>
      </c>
      <c r="AP301" s="21"/>
      <c r="AQ301" s="21"/>
      <c r="AR301" s="123" t="s">
        <v>2829</v>
      </c>
      <c r="AS301" s="21" t="s">
        <v>2834</v>
      </c>
      <c r="AT301" s="21" t="str">
        <f>SummarizeQuestMarks(ckAwdQTable[[#This Row],[abst_narr_txt]])</f>
        <v xml:space="preserve"> </v>
      </c>
      <c r="AU301" s="124"/>
      <c r="AV301" t="s">
        <v>3974</v>
      </c>
      <c r="AW301" t="b">
        <f>AND(ckAwdQTable[[#This Row],[ILN]]&gt;"M", SUBSTITUTE(ckAwdQTable[[#This Row],[prop_titl_txt]]," ","")&lt;&gt;SUBSTITUTE(AV300," ",""))</f>
        <v>0</v>
      </c>
      <c r="AX301" s="8" t="s">
        <v>3978</v>
      </c>
    </row>
    <row r="302" spans="2:50" ht="15" customHeight="1" x14ac:dyDescent="0.35">
      <c r="B302" s="30">
        <v>43005.573611111111</v>
      </c>
      <c r="C302" t="s">
        <v>2839</v>
      </c>
      <c r="D302" t="s">
        <v>2840</v>
      </c>
      <c r="E302" t="s">
        <v>464</v>
      </c>
      <c r="F302" t="s">
        <v>1119</v>
      </c>
      <c r="G302" s="8" t="s">
        <v>2819</v>
      </c>
      <c r="H302" s="8" t="s">
        <v>2820</v>
      </c>
      <c r="I302" s="21" t="s">
        <v>6127</v>
      </c>
      <c r="J302" t="s">
        <v>2821</v>
      </c>
      <c r="L302" s="22"/>
      <c r="M302" s="107">
        <f xml:space="preserve"> M301+(ckAwdQTable[ILN]&lt;"M")</f>
        <v>171</v>
      </c>
      <c r="N302" t="s">
        <v>2824</v>
      </c>
      <c r="O302" t="s">
        <v>1704</v>
      </c>
      <c r="P302" s="15" t="str">
        <f>HYPERLINK("https://www.ejacket.nsf.gov/ej/showProposal.do?ID="&amp;ckAwdQTable[[#This Row],[prop_id]],"eJ")</f>
        <v>eJ</v>
      </c>
      <c r="Q302" s="8" t="s">
        <v>2841</v>
      </c>
      <c r="R302" t="s">
        <v>1704</v>
      </c>
      <c r="S302" t="s">
        <v>1026</v>
      </c>
      <c r="T302" t="s">
        <v>3980</v>
      </c>
      <c r="U302" s="8" t="s">
        <v>630</v>
      </c>
      <c r="V302" t="s">
        <v>3098</v>
      </c>
      <c r="W302" s="111" t="str">
        <f>HYPERLINK("mailto:"&amp; ckAwdQTable[[#This Row],[email]]&amp;"&amp;subject=Your NSF Proposal:  "&amp;ckAwdQTable[[#This Row],[prop_id]], ckAwdQTable[[#This Row],[email]])</f>
        <v>yyzhang@ece.rutgers.edu</v>
      </c>
      <c r="X302" s="30">
        <v>43313</v>
      </c>
      <c r="Y302">
        <v>48</v>
      </c>
      <c r="AA302" s="21" t="s">
        <v>753</v>
      </c>
      <c r="AB302" s="21" t="s">
        <v>4825</v>
      </c>
      <c r="AC302"/>
      <c r="AD302" s="21" t="s">
        <v>753</v>
      </c>
      <c r="AE302" s="21" t="s">
        <v>6128</v>
      </c>
      <c r="AF302" s="13">
        <v>900000</v>
      </c>
      <c r="AG302" s="121">
        <v>0</v>
      </c>
      <c r="AH302" s="1">
        <v>900000</v>
      </c>
      <c r="AI302" s="1"/>
      <c r="AJ302" s="1">
        <v>8000</v>
      </c>
      <c r="AM302" s="21">
        <v>8</v>
      </c>
      <c r="AN302" s="21">
        <v>12</v>
      </c>
      <c r="AO302" s="21">
        <v>7.5</v>
      </c>
      <c r="AP302" s="21">
        <v>4</v>
      </c>
      <c r="AQ302" s="21"/>
      <c r="AR302" s="123" t="s">
        <v>2829</v>
      </c>
      <c r="AS302" s="21" t="s">
        <v>2834</v>
      </c>
      <c r="AT302" s="21" t="str">
        <f>SummarizeQuestMarks(ckAwdQTable[[#This Row],[abst_narr_txt]])</f>
        <v xml:space="preserve"> </v>
      </c>
      <c r="AU302" s="124"/>
      <c r="AV302" t="s">
        <v>3981</v>
      </c>
      <c r="AW302" t="b">
        <f>AND(ckAwdQTable[[#This Row],[ILN]]&gt;"M", SUBSTITUTE(ckAwdQTable[[#This Row],[prop_titl_txt]]," ","")&lt;&gt;SUBSTITUTE(AV301," ",""))</f>
        <v>0</v>
      </c>
      <c r="AX302" s="8" t="s">
        <v>3982</v>
      </c>
    </row>
    <row r="303" spans="2:50" ht="15" customHeight="1" x14ac:dyDescent="0.35">
      <c r="B303" s="30">
        <v>43005.477083333331</v>
      </c>
      <c r="C303" t="s">
        <v>2839</v>
      </c>
      <c r="D303" t="s">
        <v>2840</v>
      </c>
      <c r="E303" t="s">
        <v>464</v>
      </c>
      <c r="F303" t="s">
        <v>1119</v>
      </c>
      <c r="G303" s="8" t="s">
        <v>2819</v>
      </c>
      <c r="H303" s="8" t="s">
        <v>2820</v>
      </c>
      <c r="I303" s="21" t="s">
        <v>6127</v>
      </c>
      <c r="J303" t="s">
        <v>2821</v>
      </c>
      <c r="L303" s="22"/>
      <c r="M303" s="107">
        <f xml:space="preserve"> M302+(ckAwdQTable[ILN]&lt;"M")</f>
        <v>171</v>
      </c>
      <c r="N303" t="s">
        <v>2834</v>
      </c>
      <c r="O303" t="s">
        <v>1704</v>
      </c>
      <c r="P303" s="15" t="str">
        <f>HYPERLINK("https://www.ejacket.nsf.gov/ej/showProposal.do?ID="&amp;ckAwdQTable[[#This Row],[prop_id]],"eJ")</f>
        <v>eJ</v>
      </c>
      <c r="Q303" s="8" t="s">
        <v>2841</v>
      </c>
      <c r="R303" t="s">
        <v>3983</v>
      </c>
      <c r="S303" t="s">
        <v>2200</v>
      </c>
      <c r="T303" t="s">
        <v>3822</v>
      </c>
      <c r="U303" s="8" t="s">
        <v>3984</v>
      </c>
      <c r="V303" t="s">
        <v>2823</v>
      </c>
      <c r="W303" s="111" t="str">
        <f>HYPERLINK("mailto:"&amp; ckAwdQTable[[#This Row],[email]]&amp;"&amp;subject=Your NSF Proposal:  "&amp;ckAwdQTable[[#This Row],[prop_id]], ckAwdQTable[[#This Row],[email]])</f>
        <v>zhan2@uh.edu</v>
      </c>
      <c r="X303" s="30">
        <v>43313</v>
      </c>
      <c r="Y303">
        <v>48</v>
      </c>
      <c r="AA303" s="21" t="s">
        <v>753</v>
      </c>
      <c r="AB303" s="21" t="s">
        <v>4825</v>
      </c>
      <c r="AC303"/>
      <c r="AD303" s="21" t="s">
        <v>753</v>
      </c>
      <c r="AE303" s="21" t="s">
        <v>6128</v>
      </c>
      <c r="AF303" s="13">
        <v>300000</v>
      </c>
      <c r="AG303" s="121">
        <v>0</v>
      </c>
      <c r="AH303" s="1">
        <v>300000</v>
      </c>
      <c r="AI303" s="1"/>
      <c r="AJ303" s="1">
        <v>12000</v>
      </c>
      <c r="AM303" s="21">
        <v>4</v>
      </c>
      <c r="AN303" s="21">
        <v>4</v>
      </c>
      <c r="AO303" s="21">
        <v>2</v>
      </c>
      <c r="AP303" s="21"/>
      <c r="AQ303" s="21"/>
      <c r="AR303" s="123" t="s">
        <v>2829</v>
      </c>
      <c r="AS303" s="21" t="s">
        <v>2834</v>
      </c>
      <c r="AT303" s="21" t="str">
        <f>SummarizeQuestMarks(ckAwdQTable[[#This Row],[abst_narr_txt]])</f>
        <v xml:space="preserve"> </v>
      </c>
      <c r="AU303" s="124"/>
      <c r="AV303" t="s">
        <v>3981</v>
      </c>
      <c r="AW303" t="b">
        <f>AND(ckAwdQTable[[#This Row],[ILN]]&gt;"M", SUBSTITUTE(ckAwdQTable[[#This Row],[prop_titl_txt]]," ","")&lt;&gt;SUBSTITUTE(AV302," ",""))</f>
        <v>0</v>
      </c>
      <c r="AX303" s="8" t="s">
        <v>3985</v>
      </c>
    </row>
    <row r="304" spans="2:50" ht="15" customHeight="1" x14ac:dyDescent="0.35">
      <c r="B304" s="30">
        <v>43005.5625</v>
      </c>
      <c r="C304" t="s">
        <v>2868</v>
      </c>
      <c r="D304" t="s">
        <v>2869</v>
      </c>
      <c r="E304" t="s">
        <v>470</v>
      </c>
      <c r="F304" t="s">
        <v>1229</v>
      </c>
      <c r="G304" s="8" t="s">
        <v>2819</v>
      </c>
      <c r="H304" s="8" t="s">
        <v>2820</v>
      </c>
      <c r="I304" s="21" t="s">
        <v>6127</v>
      </c>
      <c r="J304" t="s">
        <v>2821</v>
      </c>
      <c r="K304" t="s">
        <v>2902</v>
      </c>
      <c r="L304" s="22"/>
      <c r="M304" s="107">
        <f xml:space="preserve"> M303+(ckAwdQTable[ILN]&lt;"M")</f>
        <v>172</v>
      </c>
      <c r="N304" t="s">
        <v>2863</v>
      </c>
      <c r="O304" t="s">
        <v>3986</v>
      </c>
      <c r="P304" s="15" t="str">
        <f>HYPERLINK("https://www.ejacket.nsf.gov/ej/showProposal.do?ID="&amp;ckAwdQTable[[#This Row],[prop_id]],"eJ")</f>
        <v>eJ</v>
      </c>
      <c r="Q304" s="8" t="s">
        <v>2871</v>
      </c>
      <c r="R304" t="s">
        <v>3986</v>
      </c>
      <c r="S304" t="s">
        <v>3987</v>
      </c>
      <c r="T304" t="s">
        <v>3988</v>
      </c>
      <c r="U304" s="8" t="s">
        <v>3379</v>
      </c>
      <c r="V304" t="s">
        <v>93</v>
      </c>
      <c r="W304" s="111" t="str">
        <f>HYPERLINK("mailto:"&amp; ckAwdQTable[[#This Row],[email]]&amp;"&amp;subject=Your NSF Proposal:  "&amp;ckAwdQTable[[#This Row],[prop_id]], ckAwdQTable[[#This Row],[email]])</f>
        <v>amy@cs.brown.edu</v>
      </c>
      <c r="X304" s="30">
        <v>43252</v>
      </c>
      <c r="Y304">
        <v>48</v>
      </c>
      <c r="Z304" t="s">
        <v>6131</v>
      </c>
      <c r="AA304" s="21" t="s">
        <v>6237</v>
      </c>
      <c r="AB304" s="21" t="s">
        <v>4825</v>
      </c>
      <c r="AC304"/>
      <c r="AE304" s="21" t="s">
        <v>6128</v>
      </c>
      <c r="AF304" s="13">
        <v>1191813</v>
      </c>
      <c r="AG304" s="121">
        <v>0</v>
      </c>
      <c r="AH304" s="1">
        <v>1191813</v>
      </c>
      <c r="AI304" s="1"/>
      <c r="AJ304" s="1">
        <v>33469</v>
      </c>
      <c r="AM304" s="21">
        <v>16</v>
      </c>
      <c r="AN304" s="21">
        <v>8</v>
      </c>
      <c r="AO304" s="21">
        <v>8</v>
      </c>
      <c r="AP304" s="21"/>
      <c r="AQ304" s="21"/>
      <c r="AR304" s="123" t="s">
        <v>2829</v>
      </c>
      <c r="AS304" s="21" t="s">
        <v>2834</v>
      </c>
      <c r="AT304" s="21" t="str">
        <f>SummarizeQuestMarks(ckAwdQTable[[#This Row],[abst_narr_txt]])</f>
        <v xml:space="preserve"> </v>
      </c>
      <c r="AU304" s="124"/>
      <c r="AV304" t="s">
        <v>3989</v>
      </c>
      <c r="AW304" t="b">
        <f>AND(ckAwdQTable[[#This Row],[ILN]]&gt;"M", SUBSTITUTE(ckAwdQTable[[#This Row],[prop_titl_txt]]," ","")&lt;&gt;SUBSTITUTE(AV303," ",""))</f>
        <v>0</v>
      </c>
      <c r="AX304" s="8" t="s">
        <v>3990</v>
      </c>
    </row>
    <row r="305" spans="2:50" ht="15" customHeight="1" x14ac:dyDescent="0.35">
      <c r="B305" s="30">
        <v>43005.57708333333</v>
      </c>
      <c r="C305" t="s">
        <v>2817</v>
      </c>
      <c r="D305" t="s">
        <v>2818</v>
      </c>
      <c r="E305" t="s">
        <v>476</v>
      </c>
      <c r="F305" t="s">
        <v>1358</v>
      </c>
      <c r="G305" s="8" t="s">
        <v>2819</v>
      </c>
      <c r="H305" s="8" t="s">
        <v>2820</v>
      </c>
      <c r="I305" s="21" t="s">
        <v>6127</v>
      </c>
      <c r="J305" t="s">
        <v>2821</v>
      </c>
      <c r="K305" t="s">
        <v>2822</v>
      </c>
      <c r="L305" s="22"/>
      <c r="M305" s="107">
        <f xml:space="preserve"> M304+(ckAwdQTable[ILN]&lt;"M")</f>
        <v>173</v>
      </c>
      <c r="N305" t="s">
        <v>2863</v>
      </c>
      <c r="O305" t="s">
        <v>1706</v>
      </c>
      <c r="P305" s="15" t="str">
        <f>HYPERLINK("https://www.ejacket.nsf.gov/ej/showProposal.do?ID="&amp;ckAwdQTable[[#This Row],[prop_id]],"eJ")</f>
        <v>eJ</v>
      </c>
      <c r="Q305" s="8" t="s">
        <v>2825</v>
      </c>
      <c r="R305" t="s">
        <v>1706</v>
      </c>
      <c r="S305" t="s">
        <v>1707</v>
      </c>
      <c r="T305" t="s">
        <v>3598</v>
      </c>
      <c r="U305" s="8" t="s">
        <v>2853</v>
      </c>
      <c r="V305" t="s">
        <v>2851</v>
      </c>
      <c r="W305" s="111" t="str">
        <f>HYPERLINK("mailto:"&amp; ckAwdQTable[[#This Row],[email]]&amp;"&amp;subject=Your NSF Proposal:  "&amp;ckAwdQTable[[#This Row],[prop_id]], ckAwdQTable[[#This Row],[email]])</f>
        <v>sherwood@cs.ucsb.edu</v>
      </c>
      <c r="X305" s="30">
        <v>43282</v>
      </c>
      <c r="Y305">
        <v>36</v>
      </c>
      <c r="AA305" s="21" t="s">
        <v>753</v>
      </c>
      <c r="AB305" s="21" t="s">
        <v>4825</v>
      </c>
      <c r="AC305"/>
      <c r="AD305" s="21" t="s">
        <v>753</v>
      </c>
      <c r="AE305" s="21" t="s">
        <v>6128</v>
      </c>
      <c r="AF305" s="13">
        <v>1200000</v>
      </c>
      <c r="AG305" s="121">
        <v>0</v>
      </c>
      <c r="AH305" s="1">
        <v>1200000</v>
      </c>
      <c r="AI305" s="1"/>
      <c r="AJ305" s="1">
        <v>12294</v>
      </c>
      <c r="AM305" s="21">
        <v>10</v>
      </c>
      <c r="AN305" s="21">
        <v>6</v>
      </c>
      <c r="AO305" s="21">
        <v>6</v>
      </c>
      <c r="AP305" s="21"/>
      <c r="AQ305" s="21"/>
      <c r="AR305" s="123" t="s">
        <v>2829</v>
      </c>
      <c r="AS305" s="21" t="s">
        <v>2834</v>
      </c>
      <c r="AT305" s="21" t="str">
        <f>SummarizeQuestMarks(ckAwdQTable[[#This Row],[abst_narr_txt]])</f>
        <v xml:space="preserve"> </v>
      </c>
      <c r="AU305" s="124"/>
      <c r="AV305" t="s">
        <v>3991</v>
      </c>
      <c r="AW305" t="b">
        <f>AND(ckAwdQTable[[#This Row],[ILN]]&gt;"M", SUBSTITUTE(ckAwdQTable[[#This Row],[prop_titl_txt]]," ","")&lt;&gt;SUBSTITUTE(AV304," ",""))</f>
        <v>0</v>
      </c>
      <c r="AX305" s="8" t="s">
        <v>3992</v>
      </c>
    </row>
    <row r="306" spans="2:50" ht="15" customHeight="1" x14ac:dyDescent="0.35">
      <c r="B306" s="30">
        <v>43005.577777777777</v>
      </c>
      <c r="C306" t="s">
        <v>2817</v>
      </c>
      <c r="D306" t="s">
        <v>2818</v>
      </c>
      <c r="E306" t="s">
        <v>474</v>
      </c>
      <c r="F306" t="s">
        <v>885</v>
      </c>
      <c r="G306" s="8" t="s">
        <v>2819</v>
      </c>
      <c r="H306" s="8" t="s">
        <v>2820</v>
      </c>
      <c r="I306" s="21" t="s">
        <v>6127</v>
      </c>
      <c r="J306" t="s">
        <v>2821</v>
      </c>
      <c r="K306" t="s">
        <v>2822</v>
      </c>
      <c r="L306" s="22"/>
      <c r="M306" s="107">
        <f xml:space="preserve"> M305+(ckAwdQTable[ILN]&lt;"M")</f>
        <v>174</v>
      </c>
      <c r="N306" t="s">
        <v>2824</v>
      </c>
      <c r="O306" t="s">
        <v>1713</v>
      </c>
      <c r="P306" s="15" t="str">
        <f>HYPERLINK("https://www.ejacket.nsf.gov/ej/showProposal.do?ID="&amp;ckAwdQTable[[#This Row],[prop_id]],"eJ")</f>
        <v>eJ</v>
      </c>
      <c r="Q306" s="8" t="s">
        <v>2825</v>
      </c>
      <c r="R306" t="s">
        <v>1713</v>
      </c>
      <c r="S306" t="s">
        <v>1714</v>
      </c>
      <c r="T306" t="s">
        <v>3993</v>
      </c>
      <c r="U306" s="8" t="s">
        <v>2827</v>
      </c>
      <c r="V306" t="s">
        <v>2823</v>
      </c>
      <c r="W306" s="111" t="str">
        <f>HYPERLINK("mailto:"&amp; ckAwdQTable[[#This Row],[email]]&amp;"&amp;subject=Your NSF Proposal:  "&amp;ckAwdQTable[[#This Row],[prop_id]], ckAwdQTable[[#This Row],[email]])</f>
        <v>dimakis@austin.utexas.edu</v>
      </c>
      <c r="X306" s="30">
        <v>43221</v>
      </c>
      <c r="Y306">
        <v>48</v>
      </c>
      <c r="AA306" s="21" t="s">
        <v>753</v>
      </c>
      <c r="AB306" s="21" t="s">
        <v>4825</v>
      </c>
      <c r="AC306"/>
      <c r="AD306" s="21" t="s">
        <v>753</v>
      </c>
      <c r="AE306" s="21" t="s">
        <v>6128</v>
      </c>
      <c r="AF306" s="13">
        <v>299510</v>
      </c>
      <c r="AG306" s="121">
        <v>0</v>
      </c>
      <c r="AH306" s="1">
        <v>299510</v>
      </c>
      <c r="AI306" s="1"/>
      <c r="AJ306" s="1">
        <v>12000</v>
      </c>
      <c r="AM306" s="21">
        <v>4</v>
      </c>
      <c r="AN306" s="21">
        <v>4</v>
      </c>
      <c r="AO306" s="21">
        <v>1</v>
      </c>
      <c r="AP306" s="21"/>
      <c r="AQ306" s="21"/>
      <c r="AR306" s="123" t="s">
        <v>2829</v>
      </c>
      <c r="AS306" s="21" t="s">
        <v>2834</v>
      </c>
      <c r="AT306" s="21" t="str">
        <f>SummarizeQuestMarks(ckAwdQTable[[#This Row],[abst_narr_txt]])</f>
        <v xml:space="preserve"> </v>
      </c>
      <c r="AU306" s="124"/>
      <c r="AV306" t="s">
        <v>3994</v>
      </c>
      <c r="AW306" t="b">
        <f>AND(ckAwdQTable[[#This Row],[ILN]]&gt;"M", SUBSTITUTE(ckAwdQTable[[#This Row],[prop_titl_txt]]," ","")&lt;&gt;SUBSTITUTE(AV305," ",""))</f>
        <v>0</v>
      </c>
      <c r="AX306" s="8" t="s">
        <v>3995</v>
      </c>
    </row>
    <row r="307" spans="2:50" ht="15" customHeight="1" x14ac:dyDescent="0.35">
      <c r="B307" s="30">
        <v>43005.481944444444</v>
      </c>
      <c r="C307" t="s">
        <v>2817</v>
      </c>
      <c r="D307" t="s">
        <v>2818</v>
      </c>
      <c r="E307" t="s">
        <v>474</v>
      </c>
      <c r="F307" t="s">
        <v>885</v>
      </c>
      <c r="G307" s="8" t="s">
        <v>2819</v>
      </c>
      <c r="H307" s="8" t="s">
        <v>2820</v>
      </c>
      <c r="I307" s="21" t="s">
        <v>6127</v>
      </c>
      <c r="J307" t="s">
        <v>2821</v>
      </c>
      <c r="K307" t="s">
        <v>2822</v>
      </c>
      <c r="L307" s="22"/>
      <c r="M307" s="107">
        <f xml:space="preserve"> M306+(ckAwdQTable[ILN]&lt;"M")</f>
        <v>174</v>
      </c>
      <c r="N307" t="s">
        <v>2834</v>
      </c>
      <c r="O307" t="s">
        <v>1713</v>
      </c>
      <c r="P307" s="15" t="str">
        <f>HYPERLINK("https://www.ejacket.nsf.gov/ej/showProposal.do?ID="&amp;ckAwdQTable[[#This Row],[prop_id]],"eJ")</f>
        <v>eJ</v>
      </c>
      <c r="Q307" s="8" t="s">
        <v>2825</v>
      </c>
      <c r="R307" t="s">
        <v>3996</v>
      </c>
      <c r="S307" t="s">
        <v>3997</v>
      </c>
      <c r="T307" t="s">
        <v>3998</v>
      </c>
      <c r="U307" s="8" t="s">
        <v>542</v>
      </c>
      <c r="V307" t="s">
        <v>2833</v>
      </c>
      <c r="W307" s="111" t="str">
        <f>HYPERLINK("mailto:"&amp; ckAwdQTable[[#This Row],[email]]&amp;"&amp;subject=Your NSF Proposal:  "&amp;ckAwdQTable[[#This Row],[prop_id]], ckAwdQTable[[#This Row],[email]])</f>
        <v>pgrover@andrew.cmu.edu</v>
      </c>
      <c r="X307" s="30">
        <v>43221</v>
      </c>
      <c r="Y307">
        <v>48</v>
      </c>
      <c r="AA307" s="21" t="s">
        <v>753</v>
      </c>
      <c r="AB307" s="21" t="s">
        <v>4825</v>
      </c>
      <c r="AC307"/>
      <c r="AD307" s="21" t="s">
        <v>753</v>
      </c>
      <c r="AF307" s="13">
        <v>300000</v>
      </c>
      <c r="AG307" s="121">
        <v>0</v>
      </c>
      <c r="AH307" s="1">
        <v>300000</v>
      </c>
      <c r="AI307" s="1"/>
      <c r="AJ307" s="1"/>
      <c r="AM307" s="21">
        <v>4</v>
      </c>
      <c r="AN307" s="21">
        <v>2</v>
      </c>
      <c r="AO307" s="21">
        <v>1</v>
      </c>
      <c r="AP307" s="21"/>
      <c r="AQ307" s="21"/>
      <c r="AR307" s="123" t="s">
        <v>2829</v>
      </c>
      <c r="AS307" s="21" t="s">
        <v>2834</v>
      </c>
      <c r="AT307" s="21" t="str">
        <f>SummarizeQuestMarks(ckAwdQTable[[#This Row],[abst_narr_txt]])</f>
        <v xml:space="preserve"> </v>
      </c>
      <c r="AU307" s="124"/>
      <c r="AV307" t="s">
        <v>3999</v>
      </c>
      <c r="AW307" t="b">
        <f>AND(ckAwdQTable[[#This Row],[ILN]]&gt;"M", SUBSTITUTE(ckAwdQTable[[#This Row],[prop_titl_txt]]," ","")&lt;&gt;SUBSTITUTE(AV306," ",""))</f>
        <v>0</v>
      </c>
      <c r="AX307" s="8" t="s">
        <v>4000</v>
      </c>
    </row>
    <row r="308" spans="2:50" ht="15" customHeight="1" x14ac:dyDescent="0.35">
      <c r="B308" s="30">
        <v>43005.554861111108</v>
      </c>
      <c r="C308" t="s">
        <v>2817</v>
      </c>
      <c r="D308" t="s">
        <v>2818</v>
      </c>
      <c r="E308" t="s">
        <v>474</v>
      </c>
      <c r="F308" t="s">
        <v>885</v>
      </c>
      <c r="G308" s="8" t="s">
        <v>2819</v>
      </c>
      <c r="H308" s="8" t="s">
        <v>2820</v>
      </c>
      <c r="I308" s="21" t="s">
        <v>6127</v>
      </c>
      <c r="J308" t="s">
        <v>2821</v>
      </c>
      <c r="K308" t="s">
        <v>2822</v>
      </c>
      <c r="L308" s="22"/>
      <c r="M308" s="107">
        <f xml:space="preserve"> M307+(ckAwdQTable[ILN]&lt;"M")</f>
        <v>174</v>
      </c>
      <c r="N308" t="s">
        <v>2834</v>
      </c>
      <c r="O308" t="s">
        <v>1713</v>
      </c>
      <c r="P308" s="15" t="str">
        <f>HYPERLINK("https://www.ejacket.nsf.gov/ej/showProposal.do?ID="&amp;ckAwdQTable[[#This Row],[prop_id]],"eJ")</f>
        <v>eJ</v>
      </c>
      <c r="Q308" s="8" t="s">
        <v>2825</v>
      </c>
      <c r="R308" t="s">
        <v>4001</v>
      </c>
      <c r="S308" t="s">
        <v>4002</v>
      </c>
      <c r="T308" t="s">
        <v>4003</v>
      </c>
      <c r="U308" s="8" t="s">
        <v>2929</v>
      </c>
      <c r="V308" t="s">
        <v>2833</v>
      </c>
      <c r="W308" s="111" t="str">
        <f>HYPERLINK("mailto:"&amp; ckAwdQTable[[#This Row],[email]]&amp;"&amp;subject=Your NSF Proposal:  "&amp;ckAwdQTable[[#This Row],[prop_id]], ckAwdQTable[[#This Row],[email]])</f>
        <v>VXC12@psu.edu</v>
      </c>
      <c r="X308" s="30">
        <v>43221</v>
      </c>
      <c r="Y308">
        <v>48</v>
      </c>
      <c r="AA308" s="21" t="s">
        <v>753</v>
      </c>
      <c r="AB308" s="21" t="s">
        <v>4825</v>
      </c>
      <c r="AC308"/>
      <c r="AD308" s="21" t="s">
        <v>753</v>
      </c>
      <c r="AE308" s="21" t="s">
        <v>6128</v>
      </c>
      <c r="AF308" s="13">
        <v>300000</v>
      </c>
      <c r="AG308" s="121">
        <v>0</v>
      </c>
      <c r="AH308" s="1">
        <v>300000</v>
      </c>
      <c r="AI308" s="1"/>
      <c r="AJ308" s="1">
        <v>10000</v>
      </c>
      <c r="AM308" s="21">
        <v>4</v>
      </c>
      <c r="AN308" s="21">
        <v>4</v>
      </c>
      <c r="AO308" s="21">
        <v>1.75</v>
      </c>
      <c r="AP308" s="21"/>
      <c r="AQ308" s="21"/>
      <c r="AR308" s="123" t="s">
        <v>2829</v>
      </c>
      <c r="AS308" s="21" t="s">
        <v>2834</v>
      </c>
      <c r="AT308" s="21" t="str">
        <f>SummarizeQuestMarks(ckAwdQTable[[#This Row],[abst_narr_txt]])</f>
        <v xml:space="preserve"> </v>
      </c>
      <c r="AU308" s="124"/>
      <c r="AV308" t="s">
        <v>3994</v>
      </c>
      <c r="AW308" t="b">
        <f>AND(ckAwdQTable[[#This Row],[ILN]]&gt;"M", SUBSTITUTE(ckAwdQTable[[#This Row],[prop_titl_txt]]," ","")&lt;&gt;SUBSTITUTE(AV307," ",""))</f>
        <v>0</v>
      </c>
      <c r="AX308" s="8" t="s">
        <v>4004</v>
      </c>
    </row>
    <row r="309" spans="2:50" ht="15" customHeight="1" x14ac:dyDescent="0.35">
      <c r="B309" s="30">
        <v>43005.563194444447</v>
      </c>
      <c r="C309" t="s">
        <v>2817</v>
      </c>
      <c r="D309" t="s">
        <v>2818</v>
      </c>
      <c r="E309" t="s">
        <v>474</v>
      </c>
      <c r="F309" t="s">
        <v>885</v>
      </c>
      <c r="G309" s="8" t="s">
        <v>2819</v>
      </c>
      <c r="H309" s="8" t="s">
        <v>2820</v>
      </c>
      <c r="I309" s="21" t="s">
        <v>6127</v>
      </c>
      <c r="J309" t="s">
        <v>2821</v>
      </c>
      <c r="K309" t="s">
        <v>2822</v>
      </c>
      <c r="L309" s="22"/>
      <c r="M309" s="107">
        <f xml:space="preserve"> M308+(ckAwdQTable[ILN]&lt;"M")</f>
        <v>174</v>
      </c>
      <c r="N309" t="s">
        <v>2834</v>
      </c>
      <c r="O309" t="s">
        <v>1713</v>
      </c>
      <c r="P309" s="15" t="str">
        <f>HYPERLINK("https://www.ejacket.nsf.gov/ej/showProposal.do?ID="&amp;ckAwdQTable[[#This Row],[prop_id]],"eJ")</f>
        <v>eJ</v>
      </c>
      <c r="Q309" s="8" t="s">
        <v>2825</v>
      </c>
      <c r="R309" t="s">
        <v>4005</v>
      </c>
      <c r="S309" t="s">
        <v>4006</v>
      </c>
      <c r="T309" t="s">
        <v>4007</v>
      </c>
      <c r="U309" s="8" t="s">
        <v>3795</v>
      </c>
      <c r="V309" t="s">
        <v>2851</v>
      </c>
      <c r="W309" s="111" t="str">
        <f>HYPERLINK("mailto:"&amp; ckAwdQTable[[#This Row],[email]]&amp;"&amp;subject=Your NSF Proposal:  "&amp;ckAwdQTable[[#This Row],[prop_id]], ckAwdQTable[[#This Row],[email]])</f>
        <v>avestime@usc.edu</v>
      </c>
      <c r="X309" s="30">
        <v>43221</v>
      </c>
      <c r="Y309">
        <v>48</v>
      </c>
      <c r="AA309" s="21" t="s">
        <v>753</v>
      </c>
      <c r="AB309" s="21" t="s">
        <v>4825</v>
      </c>
      <c r="AC309"/>
      <c r="AD309" s="21" t="s">
        <v>753</v>
      </c>
      <c r="AE309" s="21" t="s">
        <v>6128</v>
      </c>
      <c r="AF309" s="13">
        <v>299999</v>
      </c>
      <c r="AG309" s="121">
        <v>0</v>
      </c>
      <c r="AH309" s="1">
        <v>299999</v>
      </c>
      <c r="AI309" s="1"/>
      <c r="AJ309" s="1">
        <v>3252</v>
      </c>
      <c r="AM309" s="21">
        <v>4</v>
      </c>
      <c r="AN309" s="21">
        <v>4</v>
      </c>
      <c r="AO309" s="21">
        <v>0.64</v>
      </c>
      <c r="AP309" s="21"/>
      <c r="AQ309" s="21"/>
      <c r="AR309" s="123" t="s">
        <v>2829</v>
      </c>
      <c r="AS309" s="21" t="s">
        <v>2834</v>
      </c>
      <c r="AT309" s="21" t="str">
        <f>SummarizeQuestMarks(ckAwdQTable[[#This Row],[abst_narr_txt]])</f>
        <v xml:space="preserve"> </v>
      </c>
      <c r="AU309" s="124"/>
      <c r="AV309" t="s">
        <v>3994</v>
      </c>
      <c r="AW309" t="b">
        <f>AND(ckAwdQTable[[#This Row],[ILN]]&gt;"M", SUBSTITUTE(ckAwdQTable[[#This Row],[prop_titl_txt]]," ","")&lt;&gt;SUBSTITUTE(AV308," ",""))</f>
        <v>0</v>
      </c>
      <c r="AX309" s="8" t="s">
        <v>4008</v>
      </c>
    </row>
    <row r="310" spans="2:50" ht="15" customHeight="1" x14ac:dyDescent="0.35">
      <c r="B310" s="30">
        <v>43005.578472222223</v>
      </c>
      <c r="C310" t="s">
        <v>2839</v>
      </c>
      <c r="D310" t="s">
        <v>2840</v>
      </c>
      <c r="E310" t="s">
        <v>462</v>
      </c>
      <c r="F310" t="s">
        <v>761</v>
      </c>
      <c r="G310" s="8" t="s">
        <v>2819</v>
      </c>
      <c r="H310" s="8" t="s">
        <v>2820</v>
      </c>
      <c r="I310" s="21" t="s">
        <v>6127</v>
      </c>
      <c r="J310" t="s">
        <v>2821</v>
      </c>
      <c r="L310" s="22"/>
      <c r="M310" s="107">
        <f xml:space="preserve"> M309+(ckAwdQTable[ILN]&lt;"M")</f>
        <v>175</v>
      </c>
      <c r="N310" t="s">
        <v>2863</v>
      </c>
      <c r="O310" t="s">
        <v>1716</v>
      </c>
      <c r="P310" s="15" t="str">
        <f>HYPERLINK("https://www.ejacket.nsf.gov/ej/showProposal.do?ID="&amp;ckAwdQTable[[#This Row],[prop_id]],"eJ")</f>
        <v>eJ</v>
      </c>
      <c r="Q310" s="8" t="s">
        <v>2841</v>
      </c>
      <c r="R310" t="s">
        <v>1716</v>
      </c>
      <c r="S310" t="s">
        <v>1717</v>
      </c>
      <c r="T310" t="s">
        <v>3136</v>
      </c>
      <c r="U310" s="8" t="s">
        <v>2938</v>
      </c>
      <c r="V310" t="s">
        <v>2862</v>
      </c>
      <c r="W310" s="111" t="str">
        <f>HYPERLINK("mailto:"&amp; ckAwdQTable[[#This Row],[email]]&amp;"&amp;subject=Your NSF Proposal:  "&amp;ckAwdQTable[[#This Row],[prop_id]], ckAwdQTable[[#This Row],[email]])</f>
        <v>mickens@gmail.com</v>
      </c>
      <c r="X310" s="30">
        <v>43160</v>
      </c>
      <c r="Y310">
        <v>48</v>
      </c>
      <c r="AA310" s="21" t="s">
        <v>753</v>
      </c>
      <c r="AB310" s="21" t="s">
        <v>4825</v>
      </c>
      <c r="AC310"/>
      <c r="AD310" s="21" t="s">
        <v>753</v>
      </c>
      <c r="AE310" s="21" t="s">
        <v>6128</v>
      </c>
      <c r="AF310" s="13">
        <v>1200000</v>
      </c>
      <c r="AG310" s="121">
        <v>0</v>
      </c>
      <c r="AH310" s="1">
        <v>1200000</v>
      </c>
      <c r="AI310" s="1"/>
      <c r="AJ310" s="1">
        <v>10000</v>
      </c>
      <c r="AK310" s="1">
        <v>283858</v>
      </c>
      <c r="AM310" s="21">
        <v>4</v>
      </c>
      <c r="AN310" s="21">
        <v>8</v>
      </c>
      <c r="AO310" s="21"/>
      <c r="AP310" s="21"/>
      <c r="AQ310" s="21">
        <v>6</v>
      </c>
      <c r="AR310" s="123" t="s">
        <v>2829</v>
      </c>
      <c r="AS310" s="21" t="s">
        <v>2834</v>
      </c>
      <c r="AT310" s="21" t="str">
        <f>SummarizeQuestMarks(ckAwdQTable[[#This Row],[abst_narr_txt]])</f>
        <v xml:space="preserve"> </v>
      </c>
      <c r="AU310" s="124"/>
      <c r="AV310" t="s">
        <v>4009</v>
      </c>
      <c r="AW310" t="b">
        <f>AND(ckAwdQTable[[#This Row],[ILN]]&gt;"M", SUBSTITUTE(ckAwdQTable[[#This Row],[prop_titl_txt]]," ","")&lt;&gt;SUBSTITUTE(AV309," ",""))</f>
        <v>0</v>
      </c>
      <c r="AX310" s="8" t="s">
        <v>4010</v>
      </c>
    </row>
    <row r="311" spans="2:50" ht="15" customHeight="1" x14ac:dyDescent="0.35">
      <c r="B311" s="30">
        <v>43005.578472222223</v>
      </c>
      <c r="C311" t="s">
        <v>2868</v>
      </c>
      <c r="D311" t="s">
        <v>2869</v>
      </c>
      <c r="E311" t="s">
        <v>470</v>
      </c>
      <c r="F311" t="s">
        <v>1094</v>
      </c>
      <c r="G311" s="8" t="s">
        <v>2819</v>
      </c>
      <c r="H311" s="8" t="s">
        <v>2820</v>
      </c>
      <c r="I311" s="21" t="s">
        <v>6127</v>
      </c>
      <c r="J311" t="s">
        <v>2821</v>
      </c>
      <c r="K311" t="s">
        <v>2902</v>
      </c>
      <c r="L311" s="22"/>
      <c r="M311" s="107">
        <f xml:space="preserve"> M310+(ckAwdQTable[ILN]&lt;"M")</f>
        <v>176</v>
      </c>
      <c r="N311" t="s">
        <v>2863</v>
      </c>
      <c r="O311" t="s">
        <v>1719</v>
      </c>
      <c r="P311" s="15" t="str">
        <f>HYPERLINK("https://www.ejacket.nsf.gov/ej/showProposal.do?ID="&amp;ckAwdQTable[[#This Row],[prop_id]],"eJ")</f>
        <v>eJ</v>
      </c>
      <c r="Q311" s="8" t="s">
        <v>2871</v>
      </c>
      <c r="R311" t="s">
        <v>1719</v>
      </c>
      <c r="S311" t="s">
        <v>1685</v>
      </c>
      <c r="T311" t="s">
        <v>3694</v>
      </c>
      <c r="U311" s="8" t="s">
        <v>3215</v>
      </c>
      <c r="V311" t="s">
        <v>2922</v>
      </c>
      <c r="W311" s="111" t="str">
        <f>HYPERLINK("mailto:"&amp; ckAwdQTable[[#This Row],[email]]&amp;"&amp;subject=Your NSF Proposal:  "&amp;ckAwdQTable[[#This Row],[prop_id]], ckAwdQTable[[#This Row],[email]])</f>
        <v>hager@cs.jhu.edu</v>
      </c>
      <c r="X311" s="30">
        <v>43252</v>
      </c>
      <c r="Y311">
        <v>36</v>
      </c>
      <c r="AA311" s="21" t="s">
        <v>753</v>
      </c>
      <c r="AB311" s="21" t="s">
        <v>4825</v>
      </c>
      <c r="AC311"/>
      <c r="AD311" s="21" t="s">
        <v>753</v>
      </c>
      <c r="AE311" s="21" t="s">
        <v>6238</v>
      </c>
      <c r="AF311" s="13">
        <v>1197452</v>
      </c>
      <c r="AG311" s="121">
        <v>0</v>
      </c>
      <c r="AH311" s="1">
        <v>1197452</v>
      </c>
      <c r="AI311" s="1"/>
      <c r="AJ311" s="1">
        <v>30000</v>
      </c>
      <c r="AM311" s="21">
        <v>9</v>
      </c>
      <c r="AN311" s="21">
        <v>9</v>
      </c>
      <c r="AO311" s="21"/>
      <c r="AP311" s="21"/>
      <c r="AQ311" s="21">
        <v>9.6</v>
      </c>
      <c r="AR311" s="123" t="s">
        <v>2829</v>
      </c>
      <c r="AS311" s="21" t="s">
        <v>2834</v>
      </c>
      <c r="AT311" s="21" t="str">
        <f>SummarizeQuestMarks(ckAwdQTable[[#This Row],[abst_narr_txt]])</f>
        <v xml:space="preserve"> </v>
      </c>
      <c r="AU311" s="124"/>
      <c r="AV311" t="s">
        <v>4011</v>
      </c>
      <c r="AW311" t="b">
        <f>AND(ckAwdQTable[[#This Row],[ILN]]&gt;"M", SUBSTITUTE(ckAwdQTable[[#This Row],[prop_titl_txt]]," ","")&lt;&gt;SUBSTITUTE(AV310," ",""))</f>
        <v>0</v>
      </c>
      <c r="AX311" s="8" t="s">
        <v>3954</v>
      </c>
    </row>
    <row r="312" spans="2:50" ht="15" customHeight="1" x14ac:dyDescent="0.35">
      <c r="B312" s="30">
        <v>43005.581250000003</v>
      </c>
      <c r="C312" t="s">
        <v>2839</v>
      </c>
      <c r="D312" t="s">
        <v>2840</v>
      </c>
      <c r="E312" t="s">
        <v>464</v>
      </c>
      <c r="F312" t="s">
        <v>1119</v>
      </c>
      <c r="G312" s="8" t="s">
        <v>2819</v>
      </c>
      <c r="H312" s="8" t="s">
        <v>2820</v>
      </c>
      <c r="I312" s="21" t="s">
        <v>6127</v>
      </c>
      <c r="J312" t="s">
        <v>2821</v>
      </c>
      <c r="L312" s="22"/>
      <c r="M312" s="107">
        <f xml:space="preserve"> M311+(ckAwdQTable[ILN]&lt;"M")</f>
        <v>177</v>
      </c>
      <c r="N312" t="s">
        <v>2824</v>
      </c>
      <c r="O312" t="s">
        <v>1721</v>
      </c>
      <c r="P312" s="15" t="str">
        <f>HYPERLINK("https://www.ejacket.nsf.gov/ej/showProposal.do?ID="&amp;ckAwdQTable[[#This Row],[prop_id]],"eJ")</f>
        <v>eJ</v>
      </c>
      <c r="Q312" s="8" t="s">
        <v>2841</v>
      </c>
      <c r="R312" t="s">
        <v>1721</v>
      </c>
      <c r="S312" t="s">
        <v>1722</v>
      </c>
      <c r="T312" t="s">
        <v>4012</v>
      </c>
      <c r="U312" s="8" t="s">
        <v>3273</v>
      </c>
      <c r="V312" t="s">
        <v>3098</v>
      </c>
      <c r="W312" s="111" t="str">
        <f>HYPERLINK("mailto:"&amp; ckAwdQTable[[#This Row],[email]]&amp;"&amp;subject=Your NSF Proposal:  "&amp;ckAwdQTable[[#This Row],[prop_id]], ckAwdQTable[[#This Row],[email]])</f>
        <v>abdallah@njit.edu</v>
      </c>
      <c r="X312" s="30">
        <v>43344</v>
      </c>
      <c r="Y312">
        <v>48</v>
      </c>
      <c r="AA312" s="21" t="s">
        <v>753</v>
      </c>
      <c r="AB312" s="21" t="s">
        <v>4825</v>
      </c>
      <c r="AC312"/>
      <c r="AD312" s="21" t="s">
        <v>753</v>
      </c>
      <c r="AE312" s="21" t="s">
        <v>6128</v>
      </c>
      <c r="AF312" s="13">
        <v>501356</v>
      </c>
      <c r="AG312" s="121">
        <v>0</v>
      </c>
      <c r="AH312" s="1">
        <v>501356</v>
      </c>
      <c r="AI312" s="1"/>
      <c r="AJ312" s="1">
        <v>12000</v>
      </c>
      <c r="AK312" s="1">
        <v>111925</v>
      </c>
      <c r="AM312" s="21">
        <v>2</v>
      </c>
      <c r="AN312" s="21">
        <v>4</v>
      </c>
      <c r="AO312" s="21">
        <v>4</v>
      </c>
      <c r="AP312" s="21"/>
      <c r="AQ312" s="21"/>
      <c r="AR312" s="123" t="s">
        <v>2829</v>
      </c>
      <c r="AS312" s="21" t="s">
        <v>2834</v>
      </c>
      <c r="AT312" s="21" t="str">
        <f>SummarizeQuestMarks(ckAwdQTable[[#This Row],[abst_narr_txt]])</f>
        <v xml:space="preserve"> </v>
      </c>
      <c r="AU312" s="124"/>
      <c r="AV312" t="s">
        <v>4013</v>
      </c>
      <c r="AW312" t="b">
        <f>AND(ckAwdQTable[[#This Row],[ILN]]&gt;"M", SUBSTITUTE(ckAwdQTable[[#This Row],[prop_titl_txt]]," ","")&lt;&gt;SUBSTITUTE(AV311," ",""))</f>
        <v>0</v>
      </c>
      <c r="AX312" s="8" t="s">
        <v>4014</v>
      </c>
    </row>
    <row r="313" spans="2:50" ht="15" customHeight="1" x14ac:dyDescent="0.35">
      <c r="B313" s="30">
        <v>43005.59652777778</v>
      </c>
      <c r="C313" t="s">
        <v>2839</v>
      </c>
      <c r="D313" t="s">
        <v>2840</v>
      </c>
      <c r="E313" t="s">
        <v>464</v>
      </c>
      <c r="F313" t="s">
        <v>1119</v>
      </c>
      <c r="G313" s="8" t="s">
        <v>2819</v>
      </c>
      <c r="H313" s="8" t="s">
        <v>2820</v>
      </c>
      <c r="I313" s="21" t="s">
        <v>6127</v>
      </c>
      <c r="J313" t="s">
        <v>2821</v>
      </c>
      <c r="L313" s="22"/>
      <c r="M313" s="107">
        <f xml:space="preserve"> M312+(ckAwdQTable[ILN]&lt;"M")</f>
        <v>177</v>
      </c>
      <c r="N313" t="s">
        <v>2834</v>
      </c>
      <c r="O313" t="s">
        <v>1721</v>
      </c>
      <c r="P313" s="15" t="str">
        <f>HYPERLINK("https://www.ejacket.nsf.gov/ej/showProposal.do?ID="&amp;ckAwdQTable[[#This Row],[prop_id]],"eJ")</f>
        <v>eJ</v>
      </c>
      <c r="Q313" s="8" t="s">
        <v>2841</v>
      </c>
      <c r="R313" t="s">
        <v>4015</v>
      </c>
      <c r="S313" t="s">
        <v>2775</v>
      </c>
      <c r="T313" t="s">
        <v>4016</v>
      </c>
      <c r="U313" s="8" t="s">
        <v>603</v>
      </c>
      <c r="V313" t="s">
        <v>3386</v>
      </c>
      <c r="W313" s="111" t="str">
        <f>HYPERLINK("mailto:"&amp; ckAwdQTable[[#This Row],[email]]&amp;"&amp;subject=Your NSF Proposal:  "&amp;ckAwdQTable[[#This Row],[prop_id]], ckAwdQTable[[#This Row],[email]])</f>
        <v>shroff@ece.osu.edu</v>
      </c>
      <c r="X313" s="30">
        <v>43344</v>
      </c>
      <c r="Y313">
        <v>48</v>
      </c>
      <c r="AA313" s="21" t="s">
        <v>753</v>
      </c>
      <c r="AB313" s="21" t="s">
        <v>4825</v>
      </c>
      <c r="AC313"/>
      <c r="AD313" s="21" t="s">
        <v>753</v>
      </c>
      <c r="AE313" s="21" t="s">
        <v>6128</v>
      </c>
      <c r="AF313" s="13">
        <v>349000</v>
      </c>
      <c r="AG313" s="121">
        <v>0</v>
      </c>
      <c r="AH313" s="1">
        <v>349000</v>
      </c>
      <c r="AI313" s="1"/>
      <c r="AJ313" s="1">
        <v>6000</v>
      </c>
      <c r="AM313" s="21">
        <v>4</v>
      </c>
      <c r="AN313" s="21">
        <v>4</v>
      </c>
      <c r="AO313" s="21">
        <v>0.83</v>
      </c>
      <c r="AP313" s="21"/>
      <c r="AQ313" s="21"/>
      <c r="AR313" s="123" t="s">
        <v>2829</v>
      </c>
      <c r="AS313" s="21" t="s">
        <v>2834</v>
      </c>
      <c r="AT313" s="21" t="str">
        <f>SummarizeQuestMarks(ckAwdQTable[[#This Row],[abst_narr_txt]])</f>
        <v xml:space="preserve"> </v>
      </c>
      <c r="AU313" s="124"/>
      <c r="AV313" t="s">
        <v>4013</v>
      </c>
      <c r="AW313" t="b">
        <f>AND(ckAwdQTable[[#This Row],[ILN]]&gt;"M", SUBSTITUTE(ckAwdQTable[[#This Row],[prop_titl_txt]]," ","")&lt;&gt;SUBSTITUTE(AV312," ",""))</f>
        <v>0</v>
      </c>
      <c r="AX313" s="8" t="s">
        <v>4017</v>
      </c>
    </row>
    <row r="314" spans="2:50" ht="15" customHeight="1" x14ac:dyDescent="0.35">
      <c r="B314" s="30">
        <v>43005.681944444441</v>
      </c>
      <c r="C314" t="s">
        <v>2839</v>
      </c>
      <c r="D314" t="s">
        <v>2840</v>
      </c>
      <c r="E314" t="s">
        <v>464</v>
      </c>
      <c r="F314" t="s">
        <v>1119</v>
      </c>
      <c r="G314" s="8" t="s">
        <v>2819</v>
      </c>
      <c r="H314" s="8" t="s">
        <v>2820</v>
      </c>
      <c r="I314" s="21" t="s">
        <v>6127</v>
      </c>
      <c r="J314" t="s">
        <v>2821</v>
      </c>
      <c r="L314" s="22"/>
      <c r="M314" s="107">
        <f xml:space="preserve"> M313+(ckAwdQTable[ILN]&lt;"M")</f>
        <v>177</v>
      </c>
      <c r="N314" t="s">
        <v>2834</v>
      </c>
      <c r="O314" t="s">
        <v>1721</v>
      </c>
      <c r="P314" s="15" t="str">
        <f>HYPERLINK("https://www.ejacket.nsf.gov/ej/showProposal.do?ID="&amp;ckAwdQTable[[#This Row],[prop_id]],"eJ")</f>
        <v>eJ</v>
      </c>
      <c r="Q314" s="8" t="s">
        <v>2841</v>
      </c>
      <c r="R314" t="s">
        <v>4018</v>
      </c>
      <c r="S314" t="s">
        <v>4019</v>
      </c>
      <c r="T314" t="s">
        <v>4020</v>
      </c>
      <c r="U314" s="8" t="s">
        <v>647</v>
      </c>
      <c r="V314" t="s">
        <v>2972</v>
      </c>
      <c r="W314" s="111" t="str">
        <f>HYPERLINK("mailto:"&amp; ckAwdQTable[[#This Row],[email]]&amp;"&amp;subject=Your NSF Proposal:  "&amp;ckAwdQTable[[#This Row],[prop_id]], ckAwdQTable[[#This Row],[email]])</f>
        <v>helgala@albany.edu</v>
      </c>
      <c r="X314" s="30">
        <v>43344</v>
      </c>
      <c r="Y314">
        <v>48</v>
      </c>
      <c r="AA314" s="21" t="s">
        <v>753</v>
      </c>
      <c r="AB314" s="21" t="s">
        <v>4825</v>
      </c>
      <c r="AC314"/>
      <c r="AD314" s="21" t="s">
        <v>753</v>
      </c>
      <c r="AE314" s="21" t="s">
        <v>6128</v>
      </c>
      <c r="AF314" s="13">
        <v>349539</v>
      </c>
      <c r="AG314" s="121">
        <v>0</v>
      </c>
      <c r="AH314" s="1">
        <v>349539</v>
      </c>
      <c r="AI314" s="1"/>
      <c r="AJ314" s="1">
        <v>12365</v>
      </c>
      <c r="AM314" s="21">
        <v>6</v>
      </c>
      <c r="AN314" s="21">
        <v>4</v>
      </c>
      <c r="AO314" s="21">
        <v>6.5</v>
      </c>
      <c r="AP314" s="21"/>
      <c r="AQ314" s="21"/>
      <c r="AR314" s="123" t="s">
        <v>2829</v>
      </c>
      <c r="AS314" s="21" t="s">
        <v>2834</v>
      </c>
      <c r="AT314" s="21" t="str">
        <f>SummarizeQuestMarks(ckAwdQTable[[#This Row],[abst_narr_txt]])</f>
        <v xml:space="preserve"> </v>
      </c>
      <c r="AU314" s="124"/>
      <c r="AV314" t="s">
        <v>4021</v>
      </c>
      <c r="AW314" t="b">
        <f>AND(ckAwdQTable[[#This Row],[ILN]]&gt;"M", SUBSTITUTE(ckAwdQTable[[#This Row],[prop_titl_txt]]," ","")&lt;&gt;SUBSTITUTE(AV313," ",""))</f>
        <v>0</v>
      </c>
      <c r="AX314" s="8" t="s">
        <v>4022</v>
      </c>
    </row>
    <row r="315" spans="2:50" ht="15" customHeight="1" x14ac:dyDescent="0.35">
      <c r="B315" s="30">
        <v>43005.581944444442</v>
      </c>
      <c r="C315" t="s">
        <v>2839</v>
      </c>
      <c r="D315" t="s">
        <v>2840</v>
      </c>
      <c r="E315" t="s">
        <v>464</v>
      </c>
      <c r="F315" t="s">
        <v>1119</v>
      </c>
      <c r="G315" s="8" t="s">
        <v>2819</v>
      </c>
      <c r="H315" s="8" t="s">
        <v>2820</v>
      </c>
      <c r="I315" s="21" t="s">
        <v>6127</v>
      </c>
      <c r="J315" t="s">
        <v>2821</v>
      </c>
      <c r="L315" s="22"/>
      <c r="M315" s="107">
        <f xml:space="preserve"> M314+(ckAwdQTable[ILN]&lt;"M")</f>
        <v>178</v>
      </c>
      <c r="N315" t="s">
        <v>2824</v>
      </c>
      <c r="O315" t="s">
        <v>1724</v>
      </c>
      <c r="P315" s="15" t="str">
        <f>HYPERLINK("https://www.ejacket.nsf.gov/ej/showProposal.do?ID="&amp;ckAwdQTable[[#This Row],[prop_id]],"eJ")</f>
        <v>eJ</v>
      </c>
      <c r="Q315" s="8" t="s">
        <v>2841</v>
      </c>
      <c r="R315" t="s">
        <v>1724</v>
      </c>
      <c r="S315" t="s">
        <v>1725</v>
      </c>
      <c r="T315" t="s">
        <v>4023</v>
      </c>
      <c r="U315" s="8" t="s">
        <v>3384</v>
      </c>
      <c r="V315" t="s">
        <v>2856</v>
      </c>
      <c r="W315" s="111" t="str">
        <f>HYPERLINK("mailto:"&amp; ckAwdQTable[[#This Row],[email]]&amp;"&amp;subject=Your NSF Proposal:  "&amp;ckAwdQTable[[#This Row],[prop_id]], ckAwdQTable[[#This Row],[email]])</f>
        <v>walids@vt.edu</v>
      </c>
      <c r="X315" s="30">
        <v>43221</v>
      </c>
      <c r="Y315">
        <v>48</v>
      </c>
      <c r="Z315" t="s">
        <v>6131</v>
      </c>
      <c r="AA315" s="21" t="s">
        <v>753</v>
      </c>
      <c r="AB315" s="21" t="s">
        <v>4825</v>
      </c>
      <c r="AC315"/>
      <c r="AD315" s="21" t="s">
        <v>753</v>
      </c>
      <c r="AE315" s="21" t="s">
        <v>6239</v>
      </c>
      <c r="AF315" s="13">
        <v>675000</v>
      </c>
      <c r="AG315" s="121">
        <v>0</v>
      </c>
      <c r="AH315" s="1">
        <v>675000</v>
      </c>
      <c r="AI315" s="1"/>
      <c r="AJ315" s="1">
        <v>7749</v>
      </c>
      <c r="AM315" s="21">
        <v>8</v>
      </c>
      <c r="AN315" s="21">
        <v>11</v>
      </c>
      <c r="AO315" s="21">
        <v>1.52</v>
      </c>
      <c r="AP315" s="21">
        <v>0.6</v>
      </c>
      <c r="AQ315" s="21">
        <v>5.16</v>
      </c>
      <c r="AR315" s="123" t="s">
        <v>2829</v>
      </c>
      <c r="AS315" s="21" t="s">
        <v>2834</v>
      </c>
      <c r="AT315" s="21" t="str">
        <f>SummarizeQuestMarks(ckAwdQTable[[#This Row],[abst_narr_txt]])</f>
        <v xml:space="preserve"> </v>
      </c>
      <c r="AU315" s="124"/>
      <c r="AV315" t="s">
        <v>4024</v>
      </c>
      <c r="AW315" t="b">
        <f>AND(ckAwdQTable[[#This Row],[ILN]]&gt;"M", SUBSTITUTE(ckAwdQTable[[#This Row],[prop_titl_txt]]," ","")&lt;&gt;SUBSTITUTE(AV314," ",""))</f>
        <v>0</v>
      </c>
      <c r="AX315" s="8" t="s">
        <v>4025</v>
      </c>
    </row>
    <row r="316" spans="2:50" ht="15" customHeight="1" x14ac:dyDescent="0.35">
      <c r="B316" s="30">
        <v>43005.452777777777</v>
      </c>
      <c r="C316" t="s">
        <v>2839</v>
      </c>
      <c r="D316" t="s">
        <v>2840</v>
      </c>
      <c r="E316" t="s">
        <v>464</v>
      </c>
      <c r="F316" t="s">
        <v>1119</v>
      </c>
      <c r="G316" s="8" t="s">
        <v>2819</v>
      </c>
      <c r="H316" s="8" t="s">
        <v>2820</v>
      </c>
      <c r="I316" s="21" t="s">
        <v>6127</v>
      </c>
      <c r="J316" t="s">
        <v>2821</v>
      </c>
      <c r="L316" s="22"/>
      <c r="M316" s="107">
        <f xml:space="preserve"> M315+(ckAwdQTable[ILN]&lt;"M")</f>
        <v>178</v>
      </c>
      <c r="N316" t="s">
        <v>2834</v>
      </c>
      <c r="O316" t="s">
        <v>1724</v>
      </c>
      <c r="P316" s="15" t="str">
        <f>HYPERLINK("https://www.ejacket.nsf.gov/ej/showProposal.do?ID="&amp;ckAwdQTable[[#This Row],[prop_id]],"eJ")</f>
        <v>eJ</v>
      </c>
      <c r="Q316" s="8" t="s">
        <v>2841</v>
      </c>
      <c r="R316" t="s">
        <v>4026</v>
      </c>
      <c r="S316" t="s">
        <v>4027</v>
      </c>
      <c r="T316" t="s">
        <v>4028</v>
      </c>
      <c r="U316" s="8" t="s">
        <v>4029</v>
      </c>
      <c r="V316" t="s">
        <v>3061</v>
      </c>
      <c r="W316" s="111" t="str">
        <f>HYPERLINK("mailto:"&amp; ckAwdQTable[[#This Row],[email]]&amp;"&amp;subject=Your NSF Proposal:  "&amp;ckAwdQTable[[#This Row],[prop_id]], ckAwdQTable[[#This Row],[email]])</f>
        <v>osemiari@georgiasouthern.edu</v>
      </c>
      <c r="X316" s="30">
        <v>43221</v>
      </c>
      <c r="Y316">
        <v>48</v>
      </c>
      <c r="AA316" s="21" t="s">
        <v>753</v>
      </c>
      <c r="AB316" s="21" t="s">
        <v>4825</v>
      </c>
      <c r="AC316"/>
      <c r="AD316" s="21" t="s">
        <v>753</v>
      </c>
      <c r="AF316" s="13">
        <v>249984</v>
      </c>
      <c r="AG316" s="121">
        <v>0</v>
      </c>
      <c r="AH316" s="1">
        <v>249984</v>
      </c>
      <c r="AI316" s="1"/>
      <c r="AJ316" s="1"/>
      <c r="AM316" s="21">
        <v>4</v>
      </c>
      <c r="AN316" s="21">
        <v>4</v>
      </c>
      <c r="AO316" s="21">
        <v>8</v>
      </c>
      <c r="AP316" s="21"/>
      <c r="AQ316" s="21"/>
      <c r="AR316" s="123" t="s">
        <v>2829</v>
      </c>
      <c r="AS316" s="21" t="s">
        <v>2834</v>
      </c>
      <c r="AT316" s="21" t="str">
        <f>SummarizeQuestMarks(ckAwdQTable[[#This Row],[abst_narr_txt]])</f>
        <v xml:space="preserve"> </v>
      </c>
      <c r="AU316" s="124"/>
      <c r="AV316" t="s">
        <v>4024</v>
      </c>
      <c r="AW316" t="b">
        <f>AND(ckAwdQTable[[#This Row],[ILN]]&gt;"M", SUBSTITUTE(ckAwdQTable[[#This Row],[prop_titl_txt]]," ","")&lt;&gt;SUBSTITUTE(AV315," ",""))</f>
        <v>0</v>
      </c>
      <c r="AX316" s="8" t="s">
        <v>4030</v>
      </c>
    </row>
    <row r="317" spans="2:50" ht="15" customHeight="1" x14ac:dyDescent="0.35">
      <c r="B317" s="30">
        <v>43005.589583333334</v>
      </c>
      <c r="C317" t="s">
        <v>2839</v>
      </c>
      <c r="D317" t="s">
        <v>2840</v>
      </c>
      <c r="E317" t="s">
        <v>464</v>
      </c>
      <c r="F317" t="s">
        <v>1119</v>
      </c>
      <c r="G317" s="8" t="s">
        <v>2819</v>
      </c>
      <c r="H317" s="8" t="s">
        <v>2820</v>
      </c>
      <c r="I317" s="21" t="s">
        <v>6127</v>
      </c>
      <c r="J317" t="s">
        <v>2821</v>
      </c>
      <c r="L317" s="22"/>
      <c r="M317" s="107">
        <f xml:space="preserve"> M316+(ckAwdQTable[ILN]&lt;"M")</f>
        <v>178</v>
      </c>
      <c r="N317" t="s">
        <v>2834</v>
      </c>
      <c r="O317" t="s">
        <v>1724</v>
      </c>
      <c r="P317" s="15" t="str">
        <f>HYPERLINK("https://www.ejacket.nsf.gov/ej/showProposal.do?ID="&amp;ckAwdQTable[[#This Row],[prop_id]],"eJ")</f>
        <v>eJ</v>
      </c>
      <c r="Q317" s="8" t="s">
        <v>2841</v>
      </c>
      <c r="R317" t="s">
        <v>4031</v>
      </c>
      <c r="S317" t="s">
        <v>4032</v>
      </c>
      <c r="T317" t="s">
        <v>4033</v>
      </c>
      <c r="U317" s="8" t="s">
        <v>2947</v>
      </c>
      <c r="V317" t="s">
        <v>2944</v>
      </c>
      <c r="W317" s="111" t="str">
        <f>HYPERLINK("mailto:"&amp; ckAwdQTable[[#This Row],[email]]&amp;"&amp;subject=Your NSF Proposal:  "&amp;ckAwdQTable[[#This Row],[prop_id]], ckAwdQTable[[#This Row],[email]])</f>
        <v>sangtae.ha@colorado.edu</v>
      </c>
      <c r="X317" s="30">
        <v>43221</v>
      </c>
      <c r="Y317">
        <v>48</v>
      </c>
      <c r="AA317" s="21" t="s">
        <v>753</v>
      </c>
      <c r="AB317" s="21" t="s">
        <v>4825</v>
      </c>
      <c r="AC317"/>
      <c r="AD317" s="21" t="s">
        <v>753</v>
      </c>
      <c r="AE317" s="21" t="s">
        <v>6128</v>
      </c>
      <c r="AF317" s="13">
        <v>275000</v>
      </c>
      <c r="AG317" s="121">
        <v>0</v>
      </c>
      <c r="AH317" s="1">
        <v>275000</v>
      </c>
      <c r="AI317" s="1"/>
      <c r="AJ317" s="1">
        <v>12625</v>
      </c>
      <c r="AM317" s="21">
        <v>4</v>
      </c>
      <c r="AN317" s="21"/>
      <c r="AO317" s="21"/>
      <c r="AP317" s="21"/>
      <c r="AQ317" s="21"/>
      <c r="AR317" s="123" t="s">
        <v>2829</v>
      </c>
      <c r="AS317" s="21" t="s">
        <v>2834</v>
      </c>
      <c r="AT317" s="21" t="str">
        <f>SummarizeQuestMarks(ckAwdQTable[[#This Row],[abst_narr_txt]])</f>
        <v xml:space="preserve"> </v>
      </c>
      <c r="AU317" s="124"/>
      <c r="AV317" t="s">
        <v>4024</v>
      </c>
      <c r="AW317" t="b">
        <f>AND(ckAwdQTable[[#This Row],[ILN]]&gt;"M", SUBSTITUTE(ckAwdQTable[[#This Row],[prop_titl_txt]]," ","")&lt;&gt;SUBSTITUTE(AV316," ",""))</f>
        <v>0</v>
      </c>
      <c r="AX317" s="8" t="s">
        <v>4034</v>
      </c>
    </row>
    <row r="318" spans="2:50" ht="15" customHeight="1" x14ac:dyDescent="0.35">
      <c r="B318" s="30">
        <v>43005.581944444442</v>
      </c>
      <c r="C318" t="s">
        <v>2868</v>
      </c>
      <c r="D318" t="s">
        <v>2869</v>
      </c>
      <c r="E318" t="s">
        <v>468</v>
      </c>
      <c r="F318" t="s">
        <v>807</v>
      </c>
      <c r="G318" s="8" t="s">
        <v>2819</v>
      </c>
      <c r="H318" s="8" t="s">
        <v>2820</v>
      </c>
      <c r="I318" s="21" t="s">
        <v>6127</v>
      </c>
      <c r="J318" t="s">
        <v>2821</v>
      </c>
      <c r="K318" t="s">
        <v>2911</v>
      </c>
      <c r="L318" s="22"/>
      <c r="M318" s="107">
        <f xml:space="preserve"> M317+(ckAwdQTable[ILN]&lt;"M")</f>
        <v>179</v>
      </c>
      <c r="N318" t="s">
        <v>2863</v>
      </c>
      <c r="O318" t="s">
        <v>1727</v>
      </c>
      <c r="P318" s="15" t="str">
        <f>HYPERLINK("https://www.ejacket.nsf.gov/ej/showProposal.do?ID="&amp;ckAwdQTable[[#This Row],[prop_id]],"eJ")</f>
        <v>eJ</v>
      </c>
      <c r="Q318" s="8" t="s">
        <v>2871</v>
      </c>
      <c r="R318" t="s">
        <v>1727</v>
      </c>
      <c r="S318" t="s">
        <v>1728</v>
      </c>
      <c r="T318" t="s">
        <v>3988</v>
      </c>
      <c r="U318" s="8" t="s">
        <v>2947</v>
      </c>
      <c r="V318" t="s">
        <v>2944</v>
      </c>
      <c r="W318" s="111" t="str">
        <f>HYPERLINK("mailto:"&amp; ckAwdQTable[[#This Row],[email]]&amp;"&amp;subject=Your NSF Proposal:  "&amp;ckAwdQTable[[#This Row],[prop_id]], ckAwdQTable[[#This Row],[email]])</f>
        <v>amy.voida@colorado.edu</v>
      </c>
      <c r="X318" s="30">
        <v>43282</v>
      </c>
      <c r="Y318">
        <v>48</v>
      </c>
      <c r="Z318" t="s">
        <v>6240</v>
      </c>
      <c r="AA318" s="21" t="s">
        <v>6241</v>
      </c>
      <c r="AB318" s="21" t="s">
        <v>4825</v>
      </c>
      <c r="AC318"/>
      <c r="AD318" s="21" t="s">
        <v>753</v>
      </c>
      <c r="AE318" s="21" t="s">
        <v>6128</v>
      </c>
      <c r="AF318" s="13">
        <v>1122630</v>
      </c>
      <c r="AG318" s="121">
        <v>0</v>
      </c>
      <c r="AH318" s="1">
        <v>1122630</v>
      </c>
      <c r="AI318" s="1">
        <v>373995</v>
      </c>
      <c r="AJ318" s="1">
        <v>34983</v>
      </c>
      <c r="AM318" s="21">
        <v>4</v>
      </c>
      <c r="AN318" s="21">
        <v>4</v>
      </c>
      <c r="AO318" s="21">
        <v>4</v>
      </c>
      <c r="AP318" s="21"/>
      <c r="AQ318" s="21"/>
      <c r="AR318" s="123" t="s">
        <v>2881</v>
      </c>
      <c r="AS318" s="21" t="s">
        <v>2834</v>
      </c>
      <c r="AT318" s="21" t="str">
        <f>SummarizeQuestMarks(ckAwdQTable[[#This Row],[abst_narr_txt]])</f>
        <v xml:space="preserve"> </v>
      </c>
      <c r="AU318" s="124"/>
      <c r="AV318" t="s">
        <v>4035</v>
      </c>
      <c r="AW318" t="b">
        <f>AND(ckAwdQTable[[#This Row],[ILN]]&gt;"M", SUBSTITUTE(ckAwdQTable[[#This Row],[prop_titl_txt]]," ","")&lt;&gt;SUBSTITUTE(AV317," ",""))</f>
        <v>0</v>
      </c>
      <c r="AX318" s="8" t="s">
        <v>4036</v>
      </c>
    </row>
    <row r="319" spans="2:50" ht="15" customHeight="1" x14ac:dyDescent="0.35">
      <c r="B319" s="30">
        <v>43005.582638888889</v>
      </c>
      <c r="C319" t="s">
        <v>2817</v>
      </c>
      <c r="D319" t="s">
        <v>2818</v>
      </c>
      <c r="E319" t="s">
        <v>472</v>
      </c>
      <c r="F319" t="s">
        <v>863</v>
      </c>
      <c r="G319" s="8" t="s">
        <v>2819</v>
      </c>
      <c r="H319" s="8" t="s">
        <v>2820</v>
      </c>
      <c r="I319" s="21" t="s">
        <v>6127</v>
      </c>
      <c r="J319" t="s">
        <v>2821</v>
      </c>
      <c r="K319" t="s">
        <v>2822</v>
      </c>
      <c r="L319" s="22">
        <v>43082.530104166668</v>
      </c>
      <c r="M319" s="107">
        <f xml:space="preserve"> M318+(ckAwdQTable[ILN]&lt;"M")</f>
        <v>180</v>
      </c>
      <c r="N319" t="s">
        <v>2824</v>
      </c>
      <c r="O319" t="s">
        <v>1730</v>
      </c>
      <c r="P319" s="15" t="str">
        <f>HYPERLINK("https://www.ejacket.nsf.gov/ej/showProposal.do?ID="&amp;ckAwdQTable[[#This Row],[prop_id]],"eJ")</f>
        <v>eJ</v>
      </c>
      <c r="Q319" s="8" t="s">
        <v>2825</v>
      </c>
      <c r="R319" t="s">
        <v>1730</v>
      </c>
      <c r="S319" t="s">
        <v>1731</v>
      </c>
      <c r="T319" t="s">
        <v>4038</v>
      </c>
      <c r="U319" s="8" t="s">
        <v>4039</v>
      </c>
      <c r="V319" t="s">
        <v>113</v>
      </c>
      <c r="W319" s="111" t="str">
        <f>HYPERLINK("mailto:"&amp; ckAwdQTable[[#This Row],[email]]&amp;"&amp;subject=Your NSF Proposal:  "&amp;ckAwdQTable[[#This Row],[prop_id]], ckAwdQTable[[#This Row],[email]])</f>
        <v>qcheng@ou.edu</v>
      </c>
      <c r="X319" s="30">
        <v>43282</v>
      </c>
      <c r="Y319">
        <v>36</v>
      </c>
      <c r="AA319" s="21" t="s">
        <v>753</v>
      </c>
      <c r="AB319" s="21" t="s">
        <v>4825</v>
      </c>
      <c r="AC319"/>
      <c r="AD319" s="21" t="s">
        <v>753</v>
      </c>
      <c r="AF319" s="13">
        <v>298823</v>
      </c>
      <c r="AG319" s="121">
        <v>0</v>
      </c>
      <c r="AH319" s="1">
        <v>298823</v>
      </c>
      <c r="AI319" s="1"/>
      <c r="AJ319" s="1"/>
      <c r="AM319" s="21">
        <v>3</v>
      </c>
      <c r="AN319" s="21">
        <v>3</v>
      </c>
      <c r="AO319" s="21">
        <v>3</v>
      </c>
      <c r="AP319" s="21"/>
      <c r="AQ319" s="21"/>
      <c r="AR319" s="123" t="s">
        <v>2829</v>
      </c>
      <c r="AS319" s="21" t="s">
        <v>2834</v>
      </c>
      <c r="AT319" s="21" t="str">
        <f>SummarizeQuestMarks(ckAwdQTable[[#This Row],[abst_narr_txt]])</f>
        <v xml:space="preserve"> </v>
      </c>
      <c r="AU319" s="124"/>
      <c r="AV319" t="s">
        <v>4041</v>
      </c>
      <c r="AW319" t="b">
        <f>AND(ckAwdQTable[[#This Row],[ILN]]&gt;"M", SUBSTITUTE(ckAwdQTable[[#This Row],[prop_titl_txt]]," ","")&lt;&gt;SUBSTITUTE(AV318," ",""))</f>
        <v>0</v>
      </c>
      <c r="AX319" s="8" t="s">
        <v>4042</v>
      </c>
    </row>
    <row r="320" spans="2:50" ht="15" customHeight="1" x14ac:dyDescent="0.35">
      <c r="B320" s="30">
        <v>43005.537499999999</v>
      </c>
      <c r="C320" t="s">
        <v>2817</v>
      </c>
      <c r="D320" t="s">
        <v>2818</v>
      </c>
      <c r="E320" t="s">
        <v>472</v>
      </c>
      <c r="F320" t="s">
        <v>863</v>
      </c>
      <c r="G320" s="8" t="s">
        <v>2819</v>
      </c>
      <c r="H320" s="8" t="s">
        <v>2820</v>
      </c>
      <c r="I320" s="21" t="s">
        <v>6127</v>
      </c>
      <c r="J320" t="s">
        <v>2821</v>
      </c>
      <c r="K320" t="s">
        <v>2822</v>
      </c>
      <c r="L320" s="22">
        <v>43082.530104166668</v>
      </c>
      <c r="M320" s="107">
        <f xml:space="preserve"> M319+(ckAwdQTable[ILN]&lt;"M")</f>
        <v>180</v>
      </c>
      <c r="N320" t="s">
        <v>2834</v>
      </c>
      <c r="O320" t="s">
        <v>1730</v>
      </c>
      <c r="P320" s="15" t="str">
        <f>HYPERLINK("https://www.ejacket.nsf.gov/ej/showProposal.do?ID="&amp;ckAwdQTable[[#This Row],[prop_id]],"eJ")</f>
        <v>eJ</v>
      </c>
      <c r="Q320" s="8" t="s">
        <v>2825</v>
      </c>
      <c r="R320" t="s">
        <v>4043</v>
      </c>
      <c r="S320" t="s">
        <v>4044</v>
      </c>
      <c r="T320" t="s">
        <v>4045</v>
      </c>
      <c r="U320" s="8" t="s">
        <v>2899</v>
      </c>
      <c r="V320" t="s">
        <v>2851</v>
      </c>
      <c r="W320" s="111" t="str">
        <f>HYPERLINK("mailto:"&amp; ckAwdQTable[[#This Row],[email]]&amp;"&amp;subject=Your NSF Proposal:  "&amp;ckAwdQTable[[#This Row],[prop_id]], ckAwdQTable[[#This Row],[email]])</f>
        <v>dwan@math.uci.edu</v>
      </c>
      <c r="X320" s="30">
        <v>43282</v>
      </c>
      <c r="Y320">
        <v>36</v>
      </c>
      <c r="AA320" s="21" t="s">
        <v>753</v>
      </c>
      <c r="AB320" s="21" t="s">
        <v>4825</v>
      </c>
      <c r="AC320"/>
      <c r="AD320" s="21" t="s">
        <v>753</v>
      </c>
      <c r="AE320" s="21" t="s">
        <v>6242</v>
      </c>
      <c r="AF320" s="13">
        <v>299950</v>
      </c>
      <c r="AG320" s="121">
        <v>0</v>
      </c>
      <c r="AH320" s="1">
        <v>299950</v>
      </c>
      <c r="AI320" s="1"/>
      <c r="AJ320" s="1">
        <v>15455</v>
      </c>
      <c r="AM320" s="21">
        <v>3</v>
      </c>
      <c r="AN320" s="21">
        <v>3</v>
      </c>
      <c r="AO320" s="21">
        <v>3</v>
      </c>
      <c r="AP320" s="21"/>
      <c r="AQ320" s="21"/>
      <c r="AR320" s="123" t="s">
        <v>2829</v>
      </c>
      <c r="AS320" s="21" t="s">
        <v>2834</v>
      </c>
      <c r="AT320" s="21" t="str">
        <f>SummarizeQuestMarks(ckAwdQTable[[#This Row],[abst_narr_txt]])</f>
        <v xml:space="preserve"> </v>
      </c>
      <c r="AU320" s="124"/>
      <c r="AV320" t="s">
        <v>4041</v>
      </c>
      <c r="AW320" t="b">
        <f>AND(ckAwdQTable[[#This Row],[ILN]]&gt;"M", SUBSTITUTE(ckAwdQTable[[#This Row],[prop_titl_txt]]," ","")&lt;&gt;SUBSTITUTE(AV319," ",""))</f>
        <v>0</v>
      </c>
      <c r="AX320" s="8" t="s">
        <v>4046</v>
      </c>
    </row>
    <row r="321" spans="2:50" ht="15" customHeight="1" x14ac:dyDescent="0.35">
      <c r="B321" s="30">
        <v>43005.547222222223</v>
      </c>
      <c r="C321" t="s">
        <v>2817</v>
      </c>
      <c r="D321" t="s">
        <v>2818</v>
      </c>
      <c r="E321" t="s">
        <v>472</v>
      </c>
      <c r="F321" t="s">
        <v>863</v>
      </c>
      <c r="G321" s="8" t="s">
        <v>2819</v>
      </c>
      <c r="H321" s="8" t="s">
        <v>2820</v>
      </c>
      <c r="I321" s="21" t="s">
        <v>6127</v>
      </c>
      <c r="J321" t="s">
        <v>2821</v>
      </c>
      <c r="K321" t="s">
        <v>2822</v>
      </c>
      <c r="L321" s="22">
        <v>43082.530104166668</v>
      </c>
      <c r="M321" s="107">
        <f xml:space="preserve"> M320+(ckAwdQTable[ILN]&lt;"M")</f>
        <v>180</v>
      </c>
      <c r="N321" t="s">
        <v>2834</v>
      </c>
      <c r="O321" t="s">
        <v>1730</v>
      </c>
      <c r="P321" s="15" t="str">
        <f>HYPERLINK("https://www.ejacket.nsf.gov/ej/showProposal.do?ID="&amp;ckAwdQTable[[#This Row],[prop_id]],"eJ")</f>
        <v>eJ</v>
      </c>
      <c r="Q321" s="8" t="s">
        <v>2825</v>
      </c>
      <c r="R321" t="s">
        <v>4047</v>
      </c>
      <c r="S321" t="s">
        <v>4048</v>
      </c>
      <c r="T321" t="s">
        <v>4049</v>
      </c>
      <c r="U321" s="8" t="s">
        <v>3366</v>
      </c>
      <c r="V321" t="s">
        <v>115</v>
      </c>
      <c r="W321" s="111" t="str">
        <f>HYPERLINK("mailto:"&amp; ckAwdQTable[[#This Row],[email]]&amp;"&amp;subject=Your NSF Proposal:  "&amp;ckAwdQTable[[#This Row],[prop_id]], ckAwdQTable[[#This Row],[email]])</f>
        <v>sgao@clemson.edu</v>
      </c>
      <c r="X321" s="30">
        <v>43282</v>
      </c>
      <c r="Y321">
        <v>36</v>
      </c>
      <c r="AA321" s="21" t="s">
        <v>753</v>
      </c>
      <c r="AB321" s="21" t="s">
        <v>4825</v>
      </c>
      <c r="AC321"/>
      <c r="AD321" s="21" t="s">
        <v>753</v>
      </c>
      <c r="AE321" s="21" t="s">
        <v>6128</v>
      </c>
      <c r="AF321" s="13">
        <v>299918</v>
      </c>
      <c r="AG321" s="121">
        <v>0</v>
      </c>
      <c r="AH321" s="1">
        <v>299918</v>
      </c>
      <c r="AI321" s="1"/>
      <c r="AJ321" s="1">
        <v>13500</v>
      </c>
      <c r="AM321" s="21">
        <v>3</v>
      </c>
      <c r="AN321" s="21">
        <v>3</v>
      </c>
      <c r="AO321" s="21">
        <v>3.3</v>
      </c>
      <c r="AP321" s="21"/>
      <c r="AQ321" s="21"/>
      <c r="AR321" s="123" t="s">
        <v>2829</v>
      </c>
      <c r="AS321" s="21" t="s">
        <v>2834</v>
      </c>
      <c r="AT321" s="21" t="str">
        <f>SummarizeQuestMarks(ckAwdQTable[[#This Row],[abst_narr_txt]])</f>
        <v xml:space="preserve"> </v>
      </c>
      <c r="AU321" s="124"/>
      <c r="AV321" t="s">
        <v>4050</v>
      </c>
      <c r="AW321" t="b">
        <f>AND(ckAwdQTable[[#This Row],[ILN]]&gt;"M", SUBSTITUTE(ckAwdQTable[[#This Row],[prop_titl_txt]]," ","")&lt;&gt;SUBSTITUTE(AV320," ",""))</f>
        <v>0</v>
      </c>
      <c r="AX321" s="8" t="s">
        <v>4051</v>
      </c>
    </row>
    <row r="322" spans="2:50" ht="15" customHeight="1" x14ac:dyDescent="0.35">
      <c r="B322" s="30">
        <v>43005.606249999997</v>
      </c>
      <c r="C322" t="s">
        <v>2817</v>
      </c>
      <c r="D322" t="s">
        <v>2818</v>
      </c>
      <c r="E322" t="s">
        <v>472</v>
      </c>
      <c r="F322" t="s">
        <v>863</v>
      </c>
      <c r="G322" s="8" t="s">
        <v>2819</v>
      </c>
      <c r="H322" s="8" t="s">
        <v>2820</v>
      </c>
      <c r="I322" s="21" t="s">
        <v>6127</v>
      </c>
      <c r="J322" t="s">
        <v>2821</v>
      </c>
      <c r="K322" t="s">
        <v>2822</v>
      </c>
      <c r="L322" s="22">
        <v>43082.530104166668</v>
      </c>
      <c r="M322" s="107">
        <f xml:space="preserve"> M321+(ckAwdQTable[ILN]&lt;"M")</f>
        <v>180</v>
      </c>
      <c r="N322" t="s">
        <v>2834</v>
      </c>
      <c r="O322" t="s">
        <v>1730</v>
      </c>
      <c r="P322" s="15" t="str">
        <f>HYPERLINK("https://www.ejacket.nsf.gov/ej/showProposal.do?ID="&amp;ckAwdQTable[[#This Row],[prop_id]],"eJ")</f>
        <v>eJ</v>
      </c>
      <c r="Q322" s="8" t="s">
        <v>2825</v>
      </c>
      <c r="R322" t="s">
        <v>4052</v>
      </c>
      <c r="S322" t="s">
        <v>4053</v>
      </c>
      <c r="T322" t="s">
        <v>4054</v>
      </c>
      <c r="U322" s="8" t="s">
        <v>4055</v>
      </c>
      <c r="V322" t="s">
        <v>2823</v>
      </c>
      <c r="W322" s="111" t="str">
        <f>HYPERLINK("mailto:"&amp; ckAwdQTable[[#This Row],[email]]&amp;"&amp;subject=Your NSF Proposal:  "&amp;ckAwdQTable[[#This Row],[prop_id]], ckAwdQTable[[#This Row],[email]])</f>
        <v>rojas@math.tamu.edu</v>
      </c>
      <c r="X322" s="30">
        <v>43282</v>
      </c>
      <c r="Y322">
        <v>36</v>
      </c>
      <c r="AA322" s="21" t="s">
        <v>753</v>
      </c>
      <c r="AB322" s="21" t="s">
        <v>4825</v>
      </c>
      <c r="AC322"/>
      <c r="AD322" s="21" t="s">
        <v>753</v>
      </c>
      <c r="AF322" s="13">
        <v>300000</v>
      </c>
      <c r="AG322" s="121">
        <v>0</v>
      </c>
      <c r="AH322" s="1">
        <v>300000</v>
      </c>
      <c r="AI322" s="1"/>
      <c r="AJ322" s="1"/>
      <c r="AM322" s="21">
        <v>6</v>
      </c>
      <c r="AN322" s="21">
        <v>3</v>
      </c>
      <c r="AO322" s="21"/>
      <c r="AP322" s="21"/>
      <c r="AQ322" s="21">
        <v>4.5</v>
      </c>
      <c r="AR322" s="123" t="s">
        <v>2829</v>
      </c>
      <c r="AS322" s="21" t="s">
        <v>2834</v>
      </c>
      <c r="AT322" s="21" t="str">
        <f>SummarizeQuestMarks(ckAwdQTable[[#This Row],[abst_narr_txt]])</f>
        <v xml:space="preserve"> </v>
      </c>
      <c r="AU322" s="124"/>
      <c r="AV322" t="s">
        <v>4041</v>
      </c>
      <c r="AW322" t="b">
        <f>AND(ckAwdQTable[[#This Row],[ILN]]&gt;"M", SUBSTITUTE(ckAwdQTable[[#This Row],[prop_titl_txt]]," ","")&lt;&gt;SUBSTITUTE(AV321," ",""))</f>
        <v>0</v>
      </c>
      <c r="AX322" s="8" t="s">
        <v>4056</v>
      </c>
    </row>
    <row r="323" spans="2:50" ht="15" customHeight="1" x14ac:dyDescent="0.35">
      <c r="B323" s="30">
        <v>43005.582638888889</v>
      </c>
      <c r="C323" t="s">
        <v>2817</v>
      </c>
      <c r="D323" t="s">
        <v>2818</v>
      </c>
      <c r="E323" t="s">
        <v>476</v>
      </c>
      <c r="F323" t="s">
        <v>1741</v>
      </c>
      <c r="G323" s="8" t="s">
        <v>2819</v>
      </c>
      <c r="H323" s="8" t="s">
        <v>2820</v>
      </c>
      <c r="I323" s="21" t="s">
        <v>6127</v>
      </c>
      <c r="J323" t="s">
        <v>2821</v>
      </c>
      <c r="K323" t="s">
        <v>2822</v>
      </c>
      <c r="L323" s="22"/>
      <c r="M323" s="107">
        <f xml:space="preserve"> M322+(ckAwdQTable[ILN]&lt;"M")</f>
        <v>181</v>
      </c>
      <c r="N323" t="s">
        <v>2824</v>
      </c>
      <c r="O323" t="s">
        <v>1739</v>
      </c>
      <c r="P323" s="15" t="str">
        <f>HYPERLINK("https://www.ejacket.nsf.gov/ej/showProposal.do?ID="&amp;ckAwdQTable[[#This Row],[prop_id]],"eJ")</f>
        <v>eJ</v>
      </c>
      <c r="Q323" s="8" t="s">
        <v>2825</v>
      </c>
      <c r="R323" t="s">
        <v>1739</v>
      </c>
      <c r="S323" t="s">
        <v>1740</v>
      </c>
      <c r="T323" t="s">
        <v>4058</v>
      </c>
      <c r="U323" s="8" t="s">
        <v>3800</v>
      </c>
      <c r="V323" t="s">
        <v>111</v>
      </c>
      <c r="W323" s="111" t="str">
        <f>HYPERLINK("mailto:"&amp; ckAwdQTable[[#This Row],[email]]&amp;"&amp;subject=Your NSF Proposal:  "&amp;ckAwdQTable[[#This Row],[prop_id]], ckAwdQTable[[#This Row],[email]])</f>
        <v>darko@cs.unm.edu</v>
      </c>
      <c r="X323" s="30">
        <v>43313</v>
      </c>
      <c r="Y323">
        <v>36</v>
      </c>
      <c r="AA323" s="21" t="s">
        <v>753</v>
      </c>
      <c r="AB323" s="21" t="s">
        <v>4825</v>
      </c>
      <c r="AC323"/>
      <c r="AD323" s="21" t="s">
        <v>753</v>
      </c>
      <c r="AE323" s="21" t="s">
        <v>6128</v>
      </c>
      <c r="AF323" s="13">
        <v>925757</v>
      </c>
      <c r="AG323" s="121">
        <v>0</v>
      </c>
      <c r="AH323" s="1">
        <v>925757</v>
      </c>
      <c r="AI323" s="1"/>
      <c r="AJ323" s="1">
        <v>18000</v>
      </c>
      <c r="AK323" s="1">
        <v>90734</v>
      </c>
      <c r="AM323" s="21">
        <v>6</v>
      </c>
      <c r="AN323" s="21">
        <v>6</v>
      </c>
      <c r="AO323" s="21">
        <v>6</v>
      </c>
      <c r="AP323" s="21"/>
      <c r="AQ323" s="21"/>
      <c r="AR323" s="123" t="s">
        <v>2881</v>
      </c>
      <c r="AS323" s="21" t="s">
        <v>2834</v>
      </c>
      <c r="AT323" s="21" t="str">
        <f>SummarizeQuestMarks(ckAwdQTable[[#This Row],[abst_narr_txt]])</f>
        <v xml:space="preserve"> </v>
      </c>
      <c r="AU323" s="124"/>
      <c r="AV323" t="s">
        <v>4059</v>
      </c>
      <c r="AW323" t="b">
        <f>AND(ckAwdQTable[[#This Row],[ILN]]&gt;"M", SUBSTITUTE(ckAwdQTable[[#This Row],[prop_titl_txt]]," ","")&lt;&gt;SUBSTITUTE(AV322," ",""))</f>
        <v>0</v>
      </c>
      <c r="AX323" s="8" t="s">
        <v>4060</v>
      </c>
    </row>
    <row r="324" spans="2:50" ht="15" customHeight="1" x14ac:dyDescent="0.35">
      <c r="B324" s="30">
        <v>43005.533333333333</v>
      </c>
      <c r="C324" t="s">
        <v>2817</v>
      </c>
      <c r="D324" t="s">
        <v>2818</v>
      </c>
      <c r="E324" t="s">
        <v>476</v>
      </c>
      <c r="F324" t="s">
        <v>1741</v>
      </c>
      <c r="G324" s="8" t="s">
        <v>2819</v>
      </c>
      <c r="H324" s="8" t="s">
        <v>2820</v>
      </c>
      <c r="I324" s="21" t="s">
        <v>6127</v>
      </c>
      <c r="J324" t="s">
        <v>2821</v>
      </c>
      <c r="K324" t="s">
        <v>2822</v>
      </c>
      <c r="L324" s="22"/>
      <c r="M324" s="107">
        <f xml:space="preserve"> M323+(ckAwdQTable[ILN]&lt;"M")</f>
        <v>181</v>
      </c>
      <c r="N324" t="s">
        <v>2834</v>
      </c>
      <c r="O324" t="s">
        <v>1739</v>
      </c>
      <c r="P324" s="15" t="str">
        <f>HYPERLINK("https://www.ejacket.nsf.gov/ej/showProposal.do?ID="&amp;ckAwdQTable[[#This Row],[prop_id]],"eJ")</f>
        <v>eJ</v>
      </c>
      <c r="Q324" s="8" t="s">
        <v>2825</v>
      </c>
      <c r="R324" t="s">
        <v>4061</v>
      </c>
      <c r="S324" t="s">
        <v>4062</v>
      </c>
      <c r="T324" t="s">
        <v>4063</v>
      </c>
      <c r="U324" s="8" t="s">
        <v>2976</v>
      </c>
      <c r="V324" t="s">
        <v>2972</v>
      </c>
      <c r="W324" s="111" t="str">
        <f>HYPERLINK("mailto:"&amp; ckAwdQTable[[#This Row],[email]]&amp;"&amp;subject=Your NSF Proposal:  "&amp;ckAwdQTable[[#This Row],[prop_id]], ckAwdQTable[[#This Row],[email]])</f>
        <v>mns18@columbia.edu</v>
      </c>
      <c r="X324" s="30">
        <v>43313</v>
      </c>
      <c r="Y324">
        <v>36</v>
      </c>
      <c r="AA324" s="21" t="s">
        <v>753</v>
      </c>
      <c r="AB324" s="21" t="s">
        <v>4825</v>
      </c>
      <c r="AC324"/>
      <c r="AD324" s="21" t="s">
        <v>753</v>
      </c>
      <c r="AF324" s="13">
        <v>274103</v>
      </c>
      <c r="AG324" s="121">
        <v>0</v>
      </c>
      <c r="AH324" s="1">
        <v>274103</v>
      </c>
      <c r="AI324" s="1"/>
      <c r="AJ324" s="1"/>
      <c r="AK324" s="1">
        <v>40182</v>
      </c>
      <c r="AM324" s="21"/>
      <c r="AN324" s="21">
        <v>3</v>
      </c>
      <c r="AO324" s="21"/>
      <c r="AP324" s="21"/>
      <c r="AQ324" s="21">
        <v>1.5</v>
      </c>
      <c r="AR324" s="123" t="s">
        <v>2881</v>
      </c>
      <c r="AS324" s="21" t="s">
        <v>2834</v>
      </c>
      <c r="AT324" s="21" t="str">
        <f>SummarizeQuestMarks(ckAwdQTable[[#This Row],[abst_narr_txt]])</f>
        <v xml:space="preserve"> </v>
      </c>
      <c r="AU324" s="124"/>
      <c r="AV324" t="s">
        <v>4059</v>
      </c>
      <c r="AW324" t="b">
        <f>AND(ckAwdQTable[[#This Row],[ILN]]&gt;"M", SUBSTITUTE(ckAwdQTable[[#This Row],[prop_titl_txt]]," ","")&lt;&gt;SUBSTITUTE(AV323," ",""))</f>
        <v>0</v>
      </c>
      <c r="AX324" s="8" t="s">
        <v>4064</v>
      </c>
    </row>
    <row r="325" spans="2:50" ht="15" customHeight="1" x14ac:dyDescent="0.35">
      <c r="B325" s="30">
        <v>43005.584027777775</v>
      </c>
      <c r="C325" t="s">
        <v>2868</v>
      </c>
      <c r="D325" t="s">
        <v>2869</v>
      </c>
      <c r="E325" t="s">
        <v>466</v>
      </c>
      <c r="F325" t="s">
        <v>838</v>
      </c>
      <c r="G325" s="8" t="s">
        <v>2819</v>
      </c>
      <c r="H325" s="8" t="s">
        <v>2820</v>
      </c>
      <c r="I325" s="21" t="s">
        <v>6127</v>
      </c>
      <c r="J325" t="s">
        <v>2821</v>
      </c>
      <c r="K325" t="s">
        <v>2883</v>
      </c>
      <c r="L325" s="22">
        <v>43081.40079861111</v>
      </c>
      <c r="M325" s="107">
        <f xml:space="preserve"> M324+(ckAwdQTable[ILN]&lt;"M")</f>
        <v>182</v>
      </c>
      <c r="N325" t="s">
        <v>2863</v>
      </c>
      <c r="O325" t="s">
        <v>1743</v>
      </c>
      <c r="P325" s="15" t="str">
        <f>HYPERLINK("https://www.ejacket.nsf.gov/ej/showProposal.do?ID="&amp;ckAwdQTable[[#This Row],[prop_id]],"eJ")</f>
        <v>eJ</v>
      </c>
      <c r="Q325" s="8" t="s">
        <v>2871</v>
      </c>
      <c r="R325" t="s">
        <v>1743</v>
      </c>
      <c r="S325" t="s">
        <v>1200</v>
      </c>
      <c r="T325" t="s">
        <v>4065</v>
      </c>
      <c r="U325" s="8" t="s">
        <v>3371</v>
      </c>
      <c r="V325" t="s">
        <v>115</v>
      </c>
      <c r="W325" s="111" t="str">
        <f>HYPERLINK("mailto:"&amp; ckAwdQTable[[#This Row],[email]]&amp;"&amp;subject=Your NSF Proposal:  "&amp;ckAwdQTable[[#This Row],[prop_id]], ckAwdQTable[[#This Row],[email]])</f>
        <v>jtang@cse.sc.edu</v>
      </c>
      <c r="X325" s="30">
        <v>43344</v>
      </c>
      <c r="Y325">
        <v>48</v>
      </c>
      <c r="AA325" s="21" t="s">
        <v>753</v>
      </c>
      <c r="AB325" s="21" t="s">
        <v>4825</v>
      </c>
      <c r="AC325"/>
      <c r="AD325" s="21" t="s">
        <v>753</v>
      </c>
      <c r="AF325" s="13">
        <v>1198013</v>
      </c>
      <c r="AG325" s="121">
        <v>0</v>
      </c>
      <c r="AH325" s="1">
        <v>1198013</v>
      </c>
      <c r="AI325" s="1">
        <v>506895</v>
      </c>
      <c r="AJ325" s="1"/>
      <c r="AM325" s="21">
        <v>12</v>
      </c>
      <c r="AN325" s="21">
        <v>8</v>
      </c>
      <c r="AO325" s="21">
        <v>8</v>
      </c>
      <c r="AP325" s="21"/>
      <c r="AQ325" s="21"/>
      <c r="AR325" s="123" t="s">
        <v>2829</v>
      </c>
      <c r="AS325" s="21" t="s">
        <v>2834</v>
      </c>
      <c r="AT325" s="21" t="str">
        <f>SummarizeQuestMarks(ckAwdQTable[[#This Row],[abst_narr_txt]])</f>
        <v xml:space="preserve"> </v>
      </c>
      <c r="AU325" s="124"/>
      <c r="AV325" t="s">
        <v>4067</v>
      </c>
      <c r="AW325" t="b">
        <f>AND(ckAwdQTable[[#This Row],[ILN]]&gt;"M", SUBSTITUTE(ckAwdQTable[[#This Row],[prop_titl_txt]]," ","")&lt;&gt;SUBSTITUTE(AV324," ",""))</f>
        <v>0</v>
      </c>
      <c r="AX325" s="8" t="s">
        <v>4068</v>
      </c>
    </row>
    <row r="326" spans="2:50" ht="15" customHeight="1" x14ac:dyDescent="0.35">
      <c r="B326" s="30">
        <v>43005.584722222222</v>
      </c>
      <c r="C326" t="s">
        <v>2817</v>
      </c>
      <c r="D326" t="s">
        <v>2818</v>
      </c>
      <c r="E326" t="s">
        <v>478</v>
      </c>
      <c r="F326" t="s">
        <v>1583</v>
      </c>
      <c r="G326" s="8" t="s">
        <v>2819</v>
      </c>
      <c r="H326" s="8" t="s">
        <v>2820</v>
      </c>
      <c r="I326" s="21" t="s">
        <v>6127</v>
      </c>
      <c r="J326" t="s">
        <v>2821</v>
      </c>
      <c r="K326" t="s">
        <v>2822</v>
      </c>
      <c r="L326" s="22"/>
      <c r="M326" s="107">
        <f xml:space="preserve"> M325+(ckAwdQTable[ILN]&lt;"M")</f>
        <v>183</v>
      </c>
      <c r="N326" t="s">
        <v>2863</v>
      </c>
      <c r="O326" t="s">
        <v>1749</v>
      </c>
      <c r="P326" s="15" t="str">
        <f>HYPERLINK("https://www.ejacket.nsf.gov/ej/showProposal.do?ID="&amp;ckAwdQTable[[#This Row],[prop_id]],"eJ")</f>
        <v>eJ</v>
      </c>
      <c r="Q326" s="8" t="s">
        <v>2825</v>
      </c>
      <c r="R326" t="s">
        <v>1749</v>
      </c>
      <c r="S326" t="s">
        <v>1750</v>
      </c>
      <c r="T326" t="s">
        <v>4069</v>
      </c>
      <c r="U326" s="8" t="s">
        <v>3071</v>
      </c>
      <c r="V326" t="s">
        <v>2893</v>
      </c>
      <c r="W326" s="111" t="str">
        <f>HYPERLINK("mailto:"&amp; ckAwdQTable[[#This Row],[email]]&amp;"&amp;subject=Your NSF Proposal:  "&amp;ckAwdQTable[[#This Row],[prop_id]], ckAwdQTable[[#This Row],[email]])</f>
        <v>vasic@ece.arizona.edu</v>
      </c>
      <c r="X326" s="30">
        <v>43191</v>
      </c>
      <c r="Y326">
        <v>48</v>
      </c>
      <c r="AA326" s="21" t="s">
        <v>753</v>
      </c>
      <c r="AB326" s="21" t="s">
        <v>4825</v>
      </c>
      <c r="AC326"/>
      <c r="AD326" s="21" t="s">
        <v>753</v>
      </c>
      <c r="AE326" s="21" t="s">
        <v>6128</v>
      </c>
      <c r="AF326" s="13">
        <v>1198153</v>
      </c>
      <c r="AG326" s="121">
        <v>0</v>
      </c>
      <c r="AH326" s="1">
        <v>1198153</v>
      </c>
      <c r="AI326" s="1"/>
      <c r="AJ326" s="1">
        <v>72000</v>
      </c>
      <c r="AK326" s="1">
        <v>230100</v>
      </c>
      <c r="AM326" s="21">
        <v>8</v>
      </c>
      <c r="AN326" s="21">
        <v>8</v>
      </c>
      <c r="AO326" s="21">
        <v>8</v>
      </c>
      <c r="AP326" s="21">
        <v>1.56</v>
      </c>
      <c r="AQ326" s="21"/>
      <c r="AR326" s="123" t="s">
        <v>2829</v>
      </c>
      <c r="AS326" s="21" t="s">
        <v>2834</v>
      </c>
      <c r="AT326" s="21" t="str">
        <f>SummarizeQuestMarks(ckAwdQTable[[#This Row],[abst_narr_txt]])</f>
        <v xml:space="preserve"> </v>
      </c>
      <c r="AU326" s="124"/>
      <c r="AV326" t="s">
        <v>4071</v>
      </c>
      <c r="AW326" t="b">
        <f>AND(ckAwdQTable[[#This Row],[ILN]]&gt;"M", SUBSTITUTE(ckAwdQTable[[#This Row],[prop_titl_txt]]," ","")&lt;&gt;SUBSTITUTE(AV325," ",""))</f>
        <v>0</v>
      </c>
      <c r="AX326" s="8" t="s">
        <v>4072</v>
      </c>
    </row>
    <row r="327" spans="2:50" ht="15" customHeight="1" x14ac:dyDescent="0.35">
      <c r="B327" s="30">
        <v>43005.585416666669</v>
      </c>
      <c r="C327" t="s">
        <v>2868</v>
      </c>
      <c r="D327" t="s">
        <v>2869</v>
      </c>
      <c r="E327" t="s">
        <v>468</v>
      </c>
      <c r="F327" t="s">
        <v>800</v>
      </c>
      <c r="G327" s="8" t="s">
        <v>2819</v>
      </c>
      <c r="H327" s="8" t="s">
        <v>2820</v>
      </c>
      <c r="I327" s="21" t="s">
        <v>6127</v>
      </c>
      <c r="J327" t="s">
        <v>2821</v>
      </c>
      <c r="K327" t="s">
        <v>2911</v>
      </c>
      <c r="L327" s="22"/>
      <c r="M327" s="107">
        <f xml:space="preserve"> M326+(ckAwdQTable[ILN]&lt;"M")</f>
        <v>184</v>
      </c>
      <c r="N327" t="s">
        <v>2824</v>
      </c>
      <c r="O327" t="s">
        <v>1757</v>
      </c>
      <c r="P327" s="15" t="str">
        <f>HYPERLINK("https://www.ejacket.nsf.gov/ej/showProposal.do?ID="&amp;ckAwdQTable[[#This Row],[prop_id]],"eJ")</f>
        <v>eJ</v>
      </c>
      <c r="Q327" s="8" t="s">
        <v>2871</v>
      </c>
      <c r="R327" t="s">
        <v>1757</v>
      </c>
      <c r="S327" t="s">
        <v>1758</v>
      </c>
      <c r="T327" t="s">
        <v>4073</v>
      </c>
      <c r="U327" s="8" t="s">
        <v>2853</v>
      </c>
      <c r="V327" t="s">
        <v>2851</v>
      </c>
      <c r="W327" s="111" t="str">
        <f>HYPERLINK("mailto:"&amp; ckAwdQTable[[#This Row],[email]]&amp;"&amp;subject=Your NSF Proposal:  "&amp;ckAwdQTable[[#This Row],[prop_id]], ckAwdQTable[[#This Row],[email]])</f>
        <v>psen@ece.ucsb.edu</v>
      </c>
      <c r="X327" s="30">
        <v>43282</v>
      </c>
      <c r="Y327">
        <v>48</v>
      </c>
      <c r="AA327" s="21" t="s">
        <v>753</v>
      </c>
      <c r="AB327" s="21" t="s">
        <v>4825</v>
      </c>
      <c r="AC327"/>
      <c r="AD327" s="21" t="s">
        <v>753</v>
      </c>
      <c r="AF327" s="13">
        <v>499999</v>
      </c>
      <c r="AG327" s="121">
        <v>0</v>
      </c>
      <c r="AH327" s="1">
        <v>499999</v>
      </c>
      <c r="AI327" s="1"/>
      <c r="AJ327" s="1"/>
      <c r="AM327" s="21">
        <v>6</v>
      </c>
      <c r="AN327" s="21">
        <v>4</v>
      </c>
      <c r="AO327" s="21">
        <v>4</v>
      </c>
      <c r="AP327" s="21"/>
      <c r="AQ327" s="21"/>
      <c r="AR327" s="123" t="s">
        <v>2829</v>
      </c>
      <c r="AS327" s="21" t="s">
        <v>2834</v>
      </c>
      <c r="AT327" s="21" t="str">
        <f>SummarizeQuestMarks(ckAwdQTable[[#This Row],[abst_narr_txt]])</f>
        <v xml:space="preserve"> </v>
      </c>
      <c r="AU327" s="124"/>
      <c r="AV327" t="s">
        <v>4074</v>
      </c>
      <c r="AW327" t="b">
        <f>AND(ckAwdQTable[[#This Row],[ILN]]&gt;"M", SUBSTITUTE(ckAwdQTable[[#This Row],[prop_titl_txt]]," ","")&lt;&gt;SUBSTITUTE(AV326," ",""))</f>
        <v>0</v>
      </c>
      <c r="AX327" s="8" t="s">
        <v>4075</v>
      </c>
    </row>
    <row r="328" spans="2:50" ht="15" customHeight="1" x14ac:dyDescent="0.35">
      <c r="B328" s="30">
        <v>43004.584722222222</v>
      </c>
      <c r="C328" t="s">
        <v>2868</v>
      </c>
      <c r="D328" t="s">
        <v>2869</v>
      </c>
      <c r="E328" t="s">
        <v>468</v>
      </c>
      <c r="F328" t="s">
        <v>800</v>
      </c>
      <c r="G328" s="8" t="s">
        <v>2819</v>
      </c>
      <c r="H328" s="8" t="s">
        <v>2820</v>
      </c>
      <c r="I328" s="21" t="s">
        <v>6127</v>
      </c>
      <c r="J328" t="s">
        <v>2821</v>
      </c>
      <c r="K328" t="s">
        <v>2911</v>
      </c>
      <c r="L328" s="22"/>
      <c r="M328" s="107">
        <f xml:space="preserve"> M327+(ckAwdQTable[ILN]&lt;"M")</f>
        <v>184</v>
      </c>
      <c r="N328" t="s">
        <v>2834</v>
      </c>
      <c r="O328" t="s">
        <v>1757</v>
      </c>
      <c r="P328" s="15" t="str">
        <f>HYPERLINK("https://www.ejacket.nsf.gov/ej/showProposal.do?ID="&amp;ckAwdQTable[[#This Row],[prop_id]],"eJ")</f>
        <v>eJ</v>
      </c>
      <c r="Q328" s="8" t="s">
        <v>2871</v>
      </c>
      <c r="R328" t="s">
        <v>4076</v>
      </c>
      <c r="S328" t="s">
        <v>4077</v>
      </c>
      <c r="T328" t="s">
        <v>4078</v>
      </c>
      <c r="U328" s="8" t="s">
        <v>668</v>
      </c>
      <c r="V328" t="s">
        <v>2851</v>
      </c>
      <c r="W328" s="111" t="str">
        <f>HYPERLINK("mailto:"&amp; ckAwdQTable[[#This Row],[email]]&amp;"&amp;subject=Your NSF Proposal:  "&amp;ckAwdQTable[[#This Row],[prop_id]], ckAwdQTable[[#This Row],[email]])</f>
        <v>ravir@cs.ucsd.edu</v>
      </c>
      <c r="X328" s="30">
        <v>43282</v>
      </c>
      <c r="Y328">
        <v>48</v>
      </c>
      <c r="AA328" s="21" t="s">
        <v>753</v>
      </c>
      <c r="AB328" s="21" t="s">
        <v>4825</v>
      </c>
      <c r="AC328"/>
      <c r="AD328" s="21" t="s">
        <v>753</v>
      </c>
      <c r="AE328" s="21" t="s">
        <v>6128</v>
      </c>
      <c r="AF328" s="13">
        <v>499234</v>
      </c>
      <c r="AG328" s="121">
        <v>0</v>
      </c>
      <c r="AH328" s="1">
        <v>499234</v>
      </c>
      <c r="AI328" s="1"/>
      <c r="AJ328" s="1">
        <v>10000</v>
      </c>
      <c r="AK328" s="1">
        <v>94192</v>
      </c>
      <c r="AM328" s="21">
        <v>2</v>
      </c>
      <c r="AN328" s="21">
        <v>4</v>
      </c>
      <c r="AO328" s="21">
        <v>2</v>
      </c>
      <c r="AP328" s="21"/>
      <c r="AQ328" s="21"/>
      <c r="AR328" s="123" t="s">
        <v>2829</v>
      </c>
      <c r="AS328" s="21" t="s">
        <v>2834</v>
      </c>
      <c r="AT328" s="21" t="str">
        <f>SummarizeQuestMarks(ckAwdQTable[[#This Row],[abst_narr_txt]])</f>
        <v xml:space="preserve"> </v>
      </c>
      <c r="AU328" s="124"/>
      <c r="AV328" t="s">
        <v>4074</v>
      </c>
      <c r="AW328" t="b">
        <f>AND(ckAwdQTable[[#This Row],[ILN]]&gt;"M", SUBSTITUTE(ckAwdQTable[[#This Row],[prop_titl_txt]]," ","")&lt;&gt;SUBSTITUTE(AV327," ",""))</f>
        <v>0</v>
      </c>
      <c r="AX328" s="8" t="s">
        <v>4079</v>
      </c>
    </row>
    <row r="329" spans="2:50" ht="15" customHeight="1" x14ac:dyDescent="0.35">
      <c r="B329" s="30">
        <v>43005.586111111108</v>
      </c>
      <c r="C329" t="s">
        <v>2868</v>
      </c>
      <c r="D329" t="s">
        <v>2869</v>
      </c>
      <c r="E329" t="s">
        <v>466</v>
      </c>
      <c r="F329" t="s">
        <v>786</v>
      </c>
      <c r="G329" s="8" t="s">
        <v>2819</v>
      </c>
      <c r="H329" s="8" t="s">
        <v>2820</v>
      </c>
      <c r="I329" s="21" t="s">
        <v>6127</v>
      </c>
      <c r="J329" t="s">
        <v>2821</v>
      </c>
      <c r="K329" t="s">
        <v>2883</v>
      </c>
      <c r="L329" s="22"/>
      <c r="M329" s="107">
        <f xml:space="preserve"> M328+(ckAwdQTable[ILN]&lt;"M")</f>
        <v>185</v>
      </c>
      <c r="N329" t="s">
        <v>2824</v>
      </c>
      <c r="O329" t="s">
        <v>1760</v>
      </c>
      <c r="P329" s="15" t="str">
        <f>HYPERLINK("https://www.ejacket.nsf.gov/ej/showProposal.do?ID="&amp;ckAwdQTable[[#This Row],[prop_id]],"eJ")</f>
        <v>eJ</v>
      </c>
      <c r="Q329" s="8" t="s">
        <v>2871</v>
      </c>
      <c r="R329" t="s">
        <v>1760</v>
      </c>
      <c r="S329" t="s">
        <v>1761</v>
      </c>
      <c r="T329" t="s">
        <v>4080</v>
      </c>
      <c r="U329" s="8" t="s">
        <v>534</v>
      </c>
      <c r="V329" t="s">
        <v>2893</v>
      </c>
      <c r="W329" s="111" t="str">
        <f>HYPERLINK("mailto:"&amp; ckAwdQTable[[#This Row],[email]]&amp;"&amp;subject=Your NSF Proposal:  "&amp;ckAwdQTable[[#This Row],[prop_id]], ckAwdQTable[[#This Row],[email]])</f>
        <v>msarwat@asu.edu</v>
      </c>
      <c r="X329" s="30">
        <v>43252</v>
      </c>
      <c r="Y329">
        <v>48</v>
      </c>
      <c r="AA329" s="21" t="s">
        <v>753</v>
      </c>
      <c r="AB329" s="21" t="s">
        <v>4825</v>
      </c>
      <c r="AC329"/>
      <c r="AD329" s="21" t="s">
        <v>753</v>
      </c>
      <c r="AE329" s="21" t="s">
        <v>6128</v>
      </c>
      <c r="AF329" s="13">
        <v>878507</v>
      </c>
      <c r="AG329" s="121">
        <v>0</v>
      </c>
      <c r="AH329" s="1">
        <v>878507</v>
      </c>
      <c r="AI329" s="1"/>
      <c r="AJ329" s="1">
        <v>16000</v>
      </c>
      <c r="AL329" s="1">
        <v>20000</v>
      </c>
      <c r="AM329" s="21">
        <v>10</v>
      </c>
      <c r="AN329" s="21">
        <v>12</v>
      </c>
      <c r="AO329" s="21">
        <v>7.5</v>
      </c>
      <c r="AP329" s="21"/>
      <c r="AQ329" s="21"/>
      <c r="AR329" s="123" t="s">
        <v>2881</v>
      </c>
      <c r="AS329" s="21" t="s">
        <v>2834</v>
      </c>
      <c r="AT329" s="21" t="str">
        <f>SummarizeQuestMarks(ckAwdQTable[[#This Row],[abst_narr_txt]])</f>
        <v xml:space="preserve"> </v>
      </c>
      <c r="AU329" s="124"/>
      <c r="AV329" t="s">
        <v>4081</v>
      </c>
      <c r="AW329" t="b">
        <f>AND(ckAwdQTable[[#This Row],[ILN]]&gt;"M", SUBSTITUTE(ckAwdQTable[[#This Row],[prop_titl_txt]]," ","")&lt;&gt;SUBSTITUTE(AV328," ",""))</f>
        <v>0</v>
      </c>
      <c r="AX329" s="8" t="s">
        <v>4082</v>
      </c>
    </row>
    <row r="330" spans="2:50" ht="15" customHeight="1" x14ac:dyDescent="0.35">
      <c r="B330" s="30">
        <v>43005.615972222222</v>
      </c>
      <c r="C330" t="s">
        <v>2868</v>
      </c>
      <c r="D330" t="s">
        <v>2869</v>
      </c>
      <c r="E330" t="s">
        <v>466</v>
      </c>
      <c r="F330" t="s">
        <v>786</v>
      </c>
      <c r="G330" s="8" t="s">
        <v>2819</v>
      </c>
      <c r="H330" s="8" t="s">
        <v>2820</v>
      </c>
      <c r="I330" s="21" t="s">
        <v>6127</v>
      </c>
      <c r="J330" t="s">
        <v>2821</v>
      </c>
      <c r="K330" t="s">
        <v>2883</v>
      </c>
      <c r="L330" s="22"/>
      <c r="M330" s="107">
        <f xml:space="preserve"> M329+(ckAwdQTable[ILN]&lt;"M")</f>
        <v>185</v>
      </c>
      <c r="N330" t="s">
        <v>2834</v>
      </c>
      <c r="O330" t="s">
        <v>1760</v>
      </c>
      <c r="P330" s="15" t="str">
        <f>HYPERLINK("https://www.ejacket.nsf.gov/ej/showProposal.do?ID="&amp;ckAwdQTable[[#This Row],[prop_id]],"eJ")</f>
        <v>eJ</v>
      </c>
      <c r="Q330" s="8" t="s">
        <v>2871</v>
      </c>
      <c r="R330" t="s">
        <v>4083</v>
      </c>
      <c r="S330" t="s">
        <v>4084</v>
      </c>
      <c r="T330" t="s">
        <v>4085</v>
      </c>
      <c r="U330" s="8" t="s">
        <v>4086</v>
      </c>
      <c r="V330" t="s">
        <v>3061</v>
      </c>
      <c r="W330" s="111" t="str">
        <f>HYPERLINK("mailto:"&amp; ckAwdQTable[[#This Row],[email]]&amp;"&amp;subject=Your NSF Proposal:  "&amp;ckAwdQTable[[#This Row],[prop_id]], ckAwdQTable[[#This Row],[email]])</f>
        <v>gchowell@gsu.edu</v>
      </c>
      <c r="X330" s="30">
        <v>43252</v>
      </c>
      <c r="Y330">
        <v>48</v>
      </c>
      <c r="AA330" s="21" t="s">
        <v>753</v>
      </c>
      <c r="AB330" s="21" t="s">
        <v>4825</v>
      </c>
      <c r="AC330"/>
      <c r="AD330" s="21" t="s">
        <v>753</v>
      </c>
      <c r="AE330" s="21" t="s">
        <v>6243</v>
      </c>
      <c r="AF330" s="13">
        <v>313393</v>
      </c>
      <c r="AG330" s="121">
        <v>0</v>
      </c>
      <c r="AH330" s="1">
        <v>313393</v>
      </c>
      <c r="AI330" s="1"/>
      <c r="AJ330" s="1">
        <v>7500</v>
      </c>
      <c r="AM330" s="21">
        <v>3</v>
      </c>
      <c r="AN330" s="21">
        <v>4</v>
      </c>
      <c r="AO330" s="21">
        <v>5.4</v>
      </c>
      <c r="AP330" s="21"/>
      <c r="AQ330" s="21"/>
      <c r="AR330" s="123" t="s">
        <v>2881</v>
      </c>
      <c r="AS330" s="21" t="s">
        <v>2834</v>
      </c>
      <c r="AT330" s="21" t="str">
        <f>SummarizeQuestMarks(ckAwdQTable[[#This Row],[abst_narr_txt]])</f>
        <v xml:space="preserve"> </v>
      </c>
      <c r="AU330" s="124"/>
      <c r="AV330" t="s">
        <v>4081</v>
      </c>
      <c r="AW330" t="b">
        <f>AND(ckAwdQTable[[#This Row],[ILN]]&gt;"M", SUBSTITUTE(ckAwdQTable[[#This Row],[prop_titl_txt]]," ","")&lt;&gt;SUBSTITUTE(AV329," ",""))</f>
        <v>0</v>
      </c>
      <c r="AX330" s="8" t="s">
        <v>4087</v>
      </c>
    </row>
    <row r="331" spans="2:50" ht="15" customHeight="1" x14ac:dyDescent="0.35">
      <c r="B331" s="30">
        <v>43005.586111111108</v>
      </c>
      <c r="C331" t="s">
        <v>2839</v>
      </c>
      <c r="D331" t="s">
        <v>2840</v>
      </c>
      <c r="E331" t="s">
        <v>462</v>
      </c>
      <c r="F331" t="s">
        <v>1032</v>
      </c>
      <c r="G331" s="8" t="s">
        <v>2819</v>
      </c>
      <c r="H331" s="8" t="s">
        <v>2820</v>
      </c>
      <c r="I331" s="21" t="s">
        <v>6127</v>
      </c>
      <c r="J331" t="s">
        <v>2821</v>
      </c>
      <c r="L331" s="22"/>
      <c r="M331" s="107">
        <f xml:space="preserve"> M330+(ckAwdQTable[ILN]&lt;"M")</f>
        <v>186</v>
      </c>
      <c r="N331" t="s">
        <v>2824</v>
      </c>
      <c r="O331" t="s">
        <v>4088</v>
      </c>
      <c r="P331" s="15" t="str">
        <f>HYPERLINK("https://www.ejacket.nsf.gov/ej/showProposal.do?ID="&amp;ckAwdQTable[[#This Row],[prop_id]],"eJ")</f>
        <v>eJ</v>
      </c>
      <c r="Q331" s="8" t="s">
        <v>2841</v>
      </c>
      <c r="R331" t="s">
        <v>4088</v>
      </c>
      <c r="S331" t="s">
        <v>1731</v>
      </c>
      <c r="T331" t="s">
        <v>4089</v>
      </c>
      <c r="U331" s="8" t="s">
        <v>568</v>
      </c>
      <c r="V331" t="s">
        <v>2916</v>
      </c>
      <c r="W331" s="111" t="str">
        <f>HYPERLINK("mailto:"&amp; ckAwdQTable[[#This Row],[email]]&amp;"&amp;subject=Your NSF Proposal:  "&amp;ckAwdQTable[[#This Row],[prop_id]], ckAwdQTable[[#This Row],[email]])</f>
        <v>cheng@gwu.edu</v>
      </c>
      <c r="X331" s="30">
        <v>43344</v>
      </c>
      <c r="Y331">
        <v>48</v>
      </c>
      <c r="AA331" s="21" t="s">
        <v>753</v>
      </c>
      <c r="AB331" s="21" t="s">
        <v>4825</v>
      </c>
      <c r="AC331"/>
      <c r="AD331" s="21" t="s">
        <v>753</v>
      </c>
      <c r="AF331" s="13">
        <v>300000</v>
      </c>
      <c r="AG331" s="121">
        <v>0</v>
      </c>
      <c r="AH331" s="1">
        <v>300000</v>
      </c>
      <c r="AI331" s="1"/>
      <c r="AJ331" s="1"/>
      <c r="AM331" s="21">
        <v>4</v>
      </c>
      <c r="AN331" s="21">
        <v>4</v>
      </c>
      <c r="AO331" s="21">
        <v>2</v>
      </c>
      <c r="AP331" s="21"/>
      <c r="AQ331" s="21"/>
      <c r="AR331" s="123" t="s">
        <v>2829</v>
      </c>
      <c r="AS331" s="21" t="s">
        <v>2834</v>
      </c>
      <c r="AT331" s="21" t="str">
        <f>SummarizeQuestMarks(ckAwdQTable[[#This Row],[abst_narr_txt]])</f>
        <v xml:space="preserve"> </v>
      </c>
      <c r="AU331" s="124"/>
      <c r="AV331" t="s">
        <v>4090</v>
      </c>
      <c r="AW331" t="b">
        <f>AND(ckAwdQTable[[#This Row],[ILN]]&gt;"M", SUBSTITUTE(ckAwdQTable[[#This Row],[prop_titl_txt]]," ","")&lt;&gt;SUBSTITUTE(AV330," ",""))</f>
        <v>0</v>
      </c>
      <c r="AX331" s="8" t="s">
        <v>4091</v>
      </c>
    </row>
    <row r="332" spans="2:50" ht="15" customHeight="1" x14ac:dyDescent="0.35">
      <c r="B332" s="30">
        <v>43004.563888888886</v>
      </c>
      <c r="C332" t="s">
        <v>2839</v>
      </c>
      <c r="D332" t="s">
        <v>2840</v>
      </c>
      <c r="E332" t="s">
        <v>462</v>
      </c>
      <c r="F332" t="s">
        <v>1032</v>
      </c>
      <c r="G332" s="8" t="s">
        <v>2819</v>
      </c>
      <c r="H332" s="8" t="s">
        <v>2820</v>
      </c>
      <c r="I332" s="21" t="s">
        <v>6127</v>
      </c>
      <c r="J332" t="s">
        <v>2821</v>
      </c>
      <c r="L332" s="22"/>
      <c r="M332" s="107">
        <f xml:space="preserve"> M331+(ckAwdQTable[ILN]&lt;"M")</f>
        <v>186</v>
      </c>
      <c r="N332" t="s">
        <v>2834</v>
      </c>
      <c r="O332" t="s">
        <v>4088</v>
      </c>
      <c r="P332" s="15" t="str">
        <f>HYPERLINK("https://www.ejacket.nsf.gov/ej/showProposal.do?ID="&amp;ckAwdQTable[[#This Row],[prop_id]],"eJ")</f>
        <v>eJ</v>
      </c>
      <c r="Q332" s="8" t="s">
        <v>2841</v>
      </c>
      <c r="R332" t="s">
        <v>4092</v>
      </c>
      <c r="S332" t="s">
        <v>1731</v>
      </c>
      <c r="T332" t="s">
        <v>2890</v>
      </c>
      <c r="U332" s="8" t="s">
        <v>3761</v>
      </c>
      <c r="V332" t="s">
        <v>2856</v>
      </c>
      <c r="W332" s="111" t="str">
        <f>HYPERLINK("mailto:"&amp; ckAwdQTable[[#This Row],[email]]&amp;"&amp;subject=Your NSF Proposal:  "&amp;ckAwdQTable[[#This Row],[prop_id]], ckAwdQTable[[#This Row],[email]])</f>
        <v>wcheng3@vcu.edu</v>
      </c>
      <c r="X332" s="30">
        <v>43344</v>
      </c>
      <c r="Y332">
        <v>48</v>
      </c>
      <c r="AA332" s="21" t="s">
        <v>753</v>
      </c>
      <c r="AB332" s="21" t="s">
        <v>4825</v>
      </c>
      <c r="AC332"/>
      <c r="AD332" s="21" t="s">
        <v>753</v>
      </c>
      <c r="AF332" s="13">
        <v>300000</v>
      </c>
      <c r="AG332" s="121">
        <v>0</v>
      </c>
      <c r="AH332" s="1">
        <v>300000</v>
      </c>
      <c r="AI332" s="1"/>
      <c r="AJ332" s="1"/>
      <c r="AM332" s="21">
        <v>4</v>
      </c>
      <c r="AN332" s="21">
        <v>4</v>
      </c>
      <c r="AO332" s="21">
        <v>4</v>
      </c>
      <c r="AP332" s="21"/>
      <c r="AQ332" s="21"/>
      <c r="AR332" s="123" t="s">
        <v>2829</v>
      </c>
      <c r="AS332" s="21" t="s">
        <v>2834</v>
      </c>
      <c r="AT332" s="21" t="str">
        <f>SummarizeQuestMarks(ckAwdQTable[[#This Row],[abst_narr_txt]])</f>
        <v xml:space="preserve"> </v>
      </c>
      <c r="AU332" s="124"/>
      <c r="AV332" t="s">
        <v>4090</v>
      </c>
      <c r="AW332" t="b">
        <f>AND(ckAwdQTable[[#This Row],[ILN]]&gt;"M", SUBSTITUTE(ckAwdQTable[[#This Row],[prop_titl_txt]]," ","")&lt;&gt;SUBSTITUTE(AV331," ",""))</f>
        <v>0</v>
      </c>
      <c r="AX332" s="8" t="s">
        <v>4093</v>
      </c>
    </row>
    <row r="333" spans="2:50" ht="15" customHeight="1" x14ac:dyDescent="0.35">
      <c r="B333" s="30">
        <v>43005.349305555559</v>
      </c>
      <c r="C333" t="s">
        <v>2839</v>
      </c>
      <c r="D333" t="s">
        <v>2840</v>
      </c>
      <c r="E333" t="s">
        <v>462</v>
      </c>
      <c r="F333" t="s">
        <v>1032</v>
      </c>
      <c r="G333" s="8" t="s">
        <v>2819</v>
      </c>
      <c r="H333" s="8" t="s">
        <v>2820</v>
      </c>
      <c r="I333" s="21" t="s">
        <v>6127</v>
      </c>
      <c r="J333" t="s">
        <v>2821</v>
      </c>
      <c r="L333" s="22"/>
      <c r="M333" s="107">
        <f xml:space="preserve"> M332+(ckAwdQTable[ILN]&lt;"M")</f>
        <v>186</v>
      </c>
      <c r="N333" t="s">
        <v>2834</v>
      </c>
      <c r="O333" t="s">
        <v>4088</v>
      </c>
      <c r="P333" s="15" t="str">
        <f>HYPERLINK("https://www.ejacket.nsf.gov/ej/showProposal.do?ID="&amp;ckAwdQTable[[#This Row],[prop_id]],"eJ")</f>
        <v>eJ</v>
      </c>
      <c r="Q333" s="8" t="s">
        <v>2841</v>
      </c>
      <c r="R333" t="s">
        <v>4094</v>
      </c>
      <c r="S333" t="s">
        <v>3488</v>
      </c>
      <c r="T333" t="s">
        <v>3489</v>
      </c>
      <c r="U333" s="8" t="s">
        <v>2960</v>
      </c>
      <c r="V333" t="s">
        <v>2856</v>
      </c>
      <c r="W333" s="111" t="str">
        <f>HYPERLINK("mailto:"&amp; ckAwdQTable[[#This Row],[email]]&amp;"&amp;subject=Your NSF Proposal:  "&amp;ckAwdQTable[[#This Row],[prop_id]], ckAwdQTable[[#This Row],[email]])</f>
        <v>ztian1@gmu.edu</v>
      </c>
      <c r="X333" s="30">
        <v>43344</v>
      </c>
      <c r="Y333">
        <v>48</v>
      </c>
      <c r="AA333" s="21" t="s">
        <v>753</v>
      </c>
      <c r="AB333" s="21" t="s">
        <v>4825</v>
      </c>
      <c r="AC333"/>
      <c r="AD333" s="21" t="s">
        <v>753</v>
      </c>
      <c r="AF333" s="13">
        <v>300000</v>
      </c>
      <c r="AG333" s="121">
        <v>0</v>
      </c>
      <c r="AH333" s="1">
        <v>300000</v>
      </c>
      <c r="AI333" s="1"/>
      <c r="AJ333" s="1"/>
      <c r="AM333" s="21">
        <v>4</v>
      </c>
      <c r="AN333" s="21">
        <v>4</v>
      </c>
      <c r="AO333" s="21">
        <v>1.53</v>
      </c>
      <c r="AP333" s="21"/>
      <c r="AQ333" s="21"/>
      <c r="AR333" s="123" t="s">
        <v>2829</v>
      </c>
      <c r="AS333" s="21" t="s">
        <v>2834</v>
      </c>
      <c r="AT333" s="21" t="str">
        <f>SummarizeQuestMarks(ckAwdQTable[[#This Row],[abst_narr_txt]])</f>
        <v xml:space="preserve"> </v>
      </c>
      <c r="AU333" s="124"/>
      <c r="AV333" t="s">
        <v>4090</v>
      </c>
      <c r="AW333" t="b">
        <f>AND(ckAwdQTable[[#This Row],[ILN]]&gt;"M", SUBSTITUTE(ckAwdQTable[[#This Row],[prop_titl_txt]]," ","")&lt;&gt;SUBSTITUTE(AV332," ",""))</f>
        <v>0</v>
      </c>
      <c r="AX333" s="8" t="s">
        <v>3491</v>
      </c>
    </row>
    <row r="334" spans="2:50" ht="15" customHeight="1" x14ac:dyDescent="0.35">
      <c r="B334" s="30">
        <v>43005.413194444445</v>
      </c>
      <c r="C334" t="s">
        <v>2839</v>
      </c>
      <c r="D334" t="s">
        <v>2840</v>
      </c>
      <c r="E334" t="s">
        <v>462</v>
      </c>
      <c r="F334" t="s">
        <v>1032</v>
      </c>
      <c r="G334" s="8" t="s">
        <v>2819</v>
      </c>
      <c r="H334" s="8" t="s">
        <v>2820</v>
      </c>
      <c r="I334" s="21" t="s">
        <v>6127</v>
      </c>
      <c r="J334" t="s">
        <v>2821</v>
      </c>
      <c r="L334" s="22"/>
      <c r="M334" s="107">
        <f xml:space="preserve"> M333+(ckAwdQTable[ILN]&lt;"M")</f>
        <v>186</v>
      </c>
      <c r="N334" t="s">
        <v>2834</v>
      </c>
      <c r="O334" t="s">
        <v>4088</v>
      </c>
      <c r="P334" s="15" t="str">
        <f>HYPERLINK("https://www.ejacket.nsf.gov/ej/showProposal.do?ID="&amp;ckAwdQTable[[#This Row],[prop_id]],"eJ")</f>
        <v>eJ</v>
      </c>
      <c r="Q334" s="8" t="s">
        <v>2841</v>
      </c>
      <c r="R334" t="s">
        <v>4095</v>
      </c>
      <c r="S334" t="s">
        <v>4096</v>
      </c>
      <c r="T334" t="s">
        <v>4097</v>
      </c>
      <c r="U334" s="8" t="s">
        <v>4086</v>
      </c>
      <c r="V334" t="s">
        <v>3061</v>
      </c>
      <c r="W334" s="111" t="str">
        <f>HYPERLINK("mailto:"&amp; ckAwdQTable[[#This Row],[email]]&amp;"&amp;subject=Your NSF Proposal:  "&amp;ckAwdQTable[[#This Row],[prop_id]], ckAwdQTable[[#This Row],[email]])</f>
        <v>zcai@gsu.edu</v>
      </c>
      <c r="X334" s="30">
        <v>43344</v>
      </c>
      <c r="Y334">
        <v>48</v>
      </c>
      <c r="AA334" s="21" t="s">
        <v>753</v>
      </c>
      <c r="AB334" s="21" t="s">
        <v>4825</v>
      </c>
      <c r="AC334"/>
      <c r="AD334" s="21" t="s">
        <v>753</v>
      </c>
      <c r="AF334" s="13">
        <v>300000</v>
      </c>
      <c r="AG334" s="121">
        <v>0</v>
      </c>
      <c r="AH334" s="1">
        <v>300000</v>
      </c>
      <c r="AI334" s="1"/>
      <c r="AJ334" s="1"/>
      <c r="AM334" s="21">
        <v>6</v>
      </c>
      <c r="AN334" s="21">
        <v>8</v>
      </c>
      <c r="AO334" s="21">
        <v>2</v>
      </c>
      <c r="AP334" s="21"/>
      <c r="AQ334" s="21"/>
      <c r="AR334" s="123" t="s">
        <v>2829</v>
      </c>
      <c r="AS334" s="21" t="s">
        <v>2834</v>
      </c>
      <c r="AT334" s="21" t="str">
        <f>SummarizeQuestMarks(ckAwdQTable[[#This Row],[abst_narr_txt]])</f>
        <v xml:space="preserve"> </v>
      </c>
      <c r="AU334" s="124"/>
      <c r="AV334" t="s">
        <v>4090</v>
      </c>
      <c r="AW334" t="b">
        <f>AND(ckAwdQTable[[#This Row],[ILN]]&gt;"M", SUBSTITUTE(ckAwdQTable[[#This Row],[prop_titl_txt]]," ","")&lt;&gt;SUBSTITUTE(AV333," ",""))</f>
        <v>0</v>
      </c>
      <c r="AX334" s="8" t="s">
        <v>4098</v>
      </c>
    </row>
    <row r="335" spans="2:50" ht="15" customHeight="1" x14ac:dyDescent="0.35">
      <c r="B335" s="30">
        <v>43005.589583333334</v>
      </c>
      <c r="C335" t="s">
        <v>2868</v>
      </c>
      <c r="D335" t="s">
        <v>2869</v>
      </c>
      <c r="E335" t="s">
        <v>466</v>
      </c>
      <c r="F335" t="s">
        <v>838</v>
      </c>
      <c r="G335" s="8" t="s">
        <v>2819</v>
      </c>
      <c r="H335" s="8" t="s">
        <v>2820</v>
      </c>
      <c r="I335" s="21" t="s">
        <v>6127</v>
      </c>
      <c r="J335" t="s">
        <v>2821</v>
      </c>
      <c r="K335" t="s">
        <v>2883</v>
      </c>
      <c r="L335" s="22">
        <v>43081.399328703701</v>
      </c>
      <c r="M335" s="107">
        <f xml:space="preserve"> M334+(ckAwdQTable[ILN]&lt;"M")</f>
        <v>187</v>
      </c>
      <c r="N335" t="s">
        <v>2824</v>
      </c>
      <c r="O335" t="s">
        <v>1763</v>
      </c>
      <c r="P335" s="15" t="str">
        <f>HYPERLINK("https://www.ejacket.nsf.gov/ej/showProposal.do?ID="&amp;ckAwdQTable[[#This Row],[prop_id]],"eJ")</f>
        <v>eJ</v>
      </c>
      <c r="Q335" s="8" t="s">
        <v>2871</v>
      </c>
      <c r="R335" t="s">
        <v>1763</v>
      </c>
      <c r="S335" t="s">
        <v>1764</v>
      </c>
      <c r="T335" t="s">
        <v>4099</v>
      </c>
      <c r="U335" s="8" t="s">
        <v>4100</v>
      </c>
      <c r="V335" t="s">
        <v>3167</v>
      </c>
      <c r="W335" s="111" t="str">
        <f>HYPERLINK("mailto:"&amp; ckAwdQTable[[#This Row],[email]]&amp;"&amp;subject=Your NSF Proposal:  "&amp;ckAwdQTable[[#This Row],[prop_id]], ckAwdQTable[[#This Row],[email]])</f>
        <v>giri@cs.fiu.edu</v>
      </c>
      <c r="X335" s="30">
        <v>43313</v>
      </c>
      <c r="Y335">
        <v>36</v>
      </c>
      <c r="AA335" s="21" t="s">
        <v>753</v>
      </c>
      <c r="AB335" s="21" t="s">
        <v>4825</v>
      </c>
      <c r="AC335"/>
      <c r="AD335" s="21" t="s">
        <v>753</v>
      </c>
      <c r="AE335" s="21" t="s">
        <v>6128</v>
      </c>
      <c r="AF335" s="13">
        <v>753090</v>
      </c>
      <c r="AG335" s="121">
        <v>0</v>
      </c>
      <c r="AH335" s="1">
        <v>753090</v>
      </c>
      <c r="AI335" s="1"/>
      <c r="AJ335" s="1">
        <v>9000</v>
      </c>
      <c r="AM335" s="21">
        <v>6</v>
      </c>
      <c r="AN335" s="21">
        <v>12</v>
      </c>
      <c r="AO335" s="21">
        <v>6.36</v>
      </c>
      <c r="AP335" s="21">
        <v>3.39</v>
      </c>
      <c r="AQ335" s="21">
        <v>0.36</v>
      </c>
      <c r="AR335" s="123" t="s">
        <v>2829</v>
      </c>
      <c r="AS335" s="21" t="s">
        <v>2834</v>
      </c>
      <c r="AT335" s="21" t="str">
        <f>SummarizeQuestMarks(ckAwdQTable[[#This Row],[abst_narr_txt]])</f>
        <v xml:space="preserve"> </v>
      </c>
      <c r="AU335" s="124"/>
      <c r="AV335" t="s">
        <v>4102</v>
      </c>
      <c r="AW335" t="b">
        <f>AND(ckAwdQTable[[#This Row],[ILN]]&gt;"M", SUBSTITUTE(ckAwdQTable[[#This Row],[prop_titl_txt]]," ","")&lt;&gt;SUBSTITUTE(AV334," ",""))</f>
        <v>0</v>
      </c>
      <c r="AX335" s="8" t="s">
        <v>4103</v>
      </c>
    </row>
    <row r="336" spans="2:50" ht="15" customHeight="1" x14ac:dyDescent="0.35">
      <c r="B336" s="30">
        <v>43005.581944444442</v>
      </c>
      <c r="C336" t="s">
        <v>2868</v>
      </c>
      <c r="D336" t="s">
        <v>2869</v>
      </c>
      <c r="E336" t="s">
        <v>466</v>
      </c>
      <c r="F336" t="s">
        <v>838</v>
      </c>
      <c r="G336" s="8" t="s">
        <v>2819</v>
      </c>
      <c r="H336" s="8" t="s">
        <v>2820</v>
      </c>
      <c r="I336" s="21" t="s">
        <v>6127</v>
      </c>
      <c r="J336" t="s">
        <v>2821</v>
      </c>
      <c r="K336" t="s">
        <v>2883</v>
      </c>
      <c r="L336" s="22">
        <v>43081.399328703701</v>
      </c>
      <c r="M336" s="107">
        <f xml:space="preserve"> M335+(ckAwdQTable[ILN]&lt;"M")</f>
        <v>187</v>
      </c>
      <c r="N336" t="s">
        <v>2834</v>
      </c>
      <c r="O336" t="s">
        <v>1763</v>
      </c>
      <c r="P336" s="15" t="str">
        <f>HYPERLINK("https://www.ejacket.nsf.gov/ej/showProposal.do?ID="&amp;ckAwdQTable[[#This Row],[prop_id]],"eJ")</f>
        <v>eJ</v>
      </c>
      <c r="Q336" s="8" t="s">
        <v>2871</v>
      </c>
      <c r="R336" t="s">
        <v>4104</v>
      </c>
      <c r="S336" t="s">
        <v>4105</v>
      </c>
      <c r="T336" t="s">
        <v>4106</v>
      </c>
      <c r="U336" s="8" t="s">
        <v>542</v>
      </c>
      <c r="V336" t="s">
        <v>2833</v>
      </c>
      <c r="W336" s="111" t="str">
        <f>HYPERLINK("mailto:"&amp; ckAwdQTable[[#This Row],[email]]&amp;"&amp;subject=Your NSF Proposal:  "&amp;ckAwdQTable[[#This Row],[prop_id]], ckAwdQTable[[#This Row],[email]])</f>
        <v>zivbj@cs.cmu.edu</v>
      </c>
      <c r="X336" s="30">
        <v>43313</v>
      </c>
      <c r="Y336">
        <v>36</v>
      </c>
      <c r="AA336" s="21" t="s">
        <v>753</v>
      </c>
      <c r="AB336" s="21" t="s">
        <v>4825</v>
      </c>
      <c r="AC336"/>
      <c r="AD336" s="21" t="s">
        <v>753</v>
      </c>
      <c r="AF336" s="13">
        <v>416446</v>
      </c>
      <c r="AG336" s="121">
        <v>0</v>
      </c>
      <c r="AH336" s="1">
        <v>416446</v>
      </c>
      <c r="AI336" s="1"/>
      <c r="AJ336" s="1"/>
      <c r="AM336" s="21">
        <v>3</v>
      </c>
      <c r="AN336" s="21">
        <v>3</v>
      </c>
      <c r="AO336" s="21"/>
      <c r="AP336" s="21"/>
      <c r="AQ336" s="21">
        <v>3</v>
      </c>
      <c r="AR336" s="123" t="s">
        <v>2829</v>
      </c>
      <c r="AS336" s="21" t="s">
        <v>2834</v>
      </c>
      <c r="AT336" s="21" t="str">
        <f>SummarizeQuestMarks(ckAwdQTable[[#This Row],[abst_narr_txt]])</f>
        <v xml:space="preserve"> </v>
      </c>
      <c r="AU336" s="124"/>
      <c r="AV336" t="s">
        <v>4102</v>
      </c>
      <c r="AW336" t="b">
        <f>AND(ckAwdQTable[[#This Row],[ILN]]&gt;"M", SUBSTITUTE(ckAwdQTable[[#This Row],[prop_titl_txt]]," ","")&lt;&gt;SUBSTITUTE(AV335," ",""))</f>
        <v>0</v>
      </c>
      <c r="AX336" s="8" t="s">
        <v>4107</v>
      </c>
    </row>
    <row r="337" spans="2:50" ht="15" customHeight="1" x14ac:dyDescent="0.35">
      <c r="B337" s="30">
        <v>43005.590277777781</v>
      </c>
      <c r="C337" t="s">
        <v>2817</v>
      </c>
      <c r="D337" t="s">
        <v>2818</v>
      </c>
      <c r="E337" t="s">
        <v>472</v>
      </c>
      <c r="F337" t="s">
        <v>863</v>
      </c>
      <c r="G337" s="8" t="s">
        <v>2819</v>
      </c>
      <c r="H337" s="8" t="s">
        <v>2820</v>
      </c>
      <c r="I337" s="21" t="s">
        <v>6127</v>
      </c>
      <c r="J337" t="s">
        <v>2821</v>
      </c>
      <c r="K337" t="s">
        <v>2822</v>
      </c>
      <c r="L337" s="22">
        <v>43082.530173611114</v>
      </c>
      <c r="M337" s="107">
        <f xml:space="preserve"> M336+(ckAwdQTable[ILN]&lt;"M")</f>
        <v>188</v>
      </c>
      <c r="N337" t="s">
        <v>2824</v>
      </c>
      <c r="O337" t="s">
        <v>1771</v>
      </c>
      <c r="P337" s="15" t="str">
        <f>HYPERLINK("https://www.ejacket.nsf.gov/ej/showProposal.do?ID="&amp;ckAwdQTable[[#This Row],[prop_id]],"eJ")</f>
        <v>eJ</v>
      </c>
      <c r="Q337" s="8" t="s">
        <v>2825</v>
      </c>
      <c r="R337" t="s">
        <v>1771</v>
      </c>
      <c r="S337" t="s">
        <v>1772</v>
      </c>
      <c r="T337" t="s">
        <v>3378</v>
      </c>
      <c r="U337" s="8" t="s">
        <v>612</v>
      </c>
      <c r="V337" t="s">
        <v>3037</v>
      </c>
      <c r="W337" s="111" t="str">
        <f>HYPERLINK("mailto:"&amp; ckAwdQTable[[#This Row],[email]]&amp;"&amp;subject=Your NSF Proposal:  "&amp;ckAwdQTable[[#This Row],[prop_id]], ckAwdQTable[[#This Row],[email]])</f>
        <v>dgleich@purdue.edu</v>
      </c>
      <c r="X337" s="30">
        <v>43327</v>
      </c>
      <c r="Y337">
        <v>48</v>
      </c>
      <c r="AA337" s="21" t="s">
        <v>753</v>
      </c>
      <c r="AB337" s="21" t="s">
        <v>4825</v>
      </c>
      <c r="AC337"/>
      <c r="AD337" s="21" t="s">
        <v>753</v>
      </c>
      <c r="AE337" s="21" t="s">
        <v>6128</v>
      </c>
      <c r="AF337" s="13">
        <v>508040</v>
      </c>
      <c r="AG337" s="121">
        <v>0</v>
      </c>
      <c r="AH337" s="1">
        <v>508040</v>
      </c>
      <c r="AI337" s="1"/>
      <c r="AJ337" s="1">
        <v>20000</v>
      </c>
      <c r="AM337" s="21">
        <v>4</v>
      </c>
      <c r="AN337" s="21">
        <v>4</v>
      </c>
      <c r="AO337" s="21">
        <v>4</v>
      </c>
      <c r="AP337" s="21"/>
      <c r="AQ337" s="21"/>
      <c r="AR337" s="123" t="s">
        <v>2829</v>
      </c>
      <c r="AS337" s="21" t="s">
        <v>2834</v>
      </c>
      <c r="AT337" s="21" t="str">
        <f>SummarizeQuestMarks(ckAwdQTable[[#This Row],[abst_narr_txt]])</f>
        <v xml:space="preserve"> </v>
      </c>
      <c r="AU337" s="124"/>
      <c r="AV337" t="s">
        <v>4109</v>
      </c>
      <c r="AW337" t="b">
        <f>AND(ckAwdQTable[[#This Row],[ILN]]&gt;"M", SUBSTITUTE(ckAwdQTable[[#This Row],[prop_titl_txt]]," ","")&lt;&gt;SUBSTITUTE(AV336," ",""))</f>
        <v>0</v>
      </c>
      <c r="AX337" s="8" t="s">
        <v>4110</v>
      </c>
    </row>
    <row r="338" spans="2:50" ht="15" customHeight="1" x14ac:dyDescent="0.35">
      <c r="B338" s="30">
        <v>43005.378472222219</v>
      </c>
      <c r="C338" t="s">
        <v>2817</v>
      </c>
      <c r="D338" t="s">
        <v>2818</v>
      </c>
      <c r="E338" t="s">
        <v>472</v>
      </c>
      <c r="F338" t="s">
        <v>863</v>
      </c>
      <c r="G338" s="8" t="s">
        <v>2819</v>
      </c>
      <c r="H338" s="8" t="s">
        <v>2820</v>
      </c>
      <c r="I338" s="21" t="s">
        <v>6127</v>
      </c>
      <c r="J338" t="s">
        <v>2821</v>
      </c>
      <c r="K338" t="s">
        <v>2822</v>
      </c>
      <c r="L338" s="22">
        <v>43082.530173611114</v>
      </c>
      <c r="M338" s="107">
        <f xml:space="preserve"> M337+(ckAwdQTable[ILN]&lt;"M")</f>
        <v>188</v>
      </c>
      <c r="N338" t="s">
        <v>2834</v>
      </c>
      <c r="O338" t="s">
        <v>1771</v>
      </c>
      <c r="P338" s="15" t="str">
        <f>HYPERLINK("https://www.ejacket.nsf.gov/ej/showProposal.do?ID="&amp;ckAwdQTable[[#This Row],[prop_id]],"eJ")</f>
        <v>eJ</v>
      </c>
      <c r="Q338" s="8" t="s">
        <v>2825</v>
      </c>
      <c r="R338" t="s">
        <v>4111</v>
      </c>
      <c r="S338" t="s">
        <v>4112</v>
      </c>
      <c r="T338" t="s">
        <v>4113</v>
      </c>
      <c r="U338" s="8" t="s">
        <v>553</v>
      </c>
      <c r="V338" t="s">
        <v>2972</v>
      </c>
      <c r="W338" s="111" t="str">
        <f>HYPERLINK("mailto:"&amp; ckAwdQTable[[#This Row],[email]]&amp;"&amp;subject=Your NSF Proposal:  "&amp;ckAwdQTable[[#This Row],[prop_id]], ckAwdQTable[[#This Row],[email]])</f>
        <v>arb@cs.cornell.edu</v>
      </c>
      <c r="X338" s="30">
        <v>43327</v>
      </c>
      <c r="Y338">
        <v>48</v>
      </c>
      <c r="AA338" s="21" t="s">
        <v>753</v>
      </c>
      <c r="AB338" s="21" t="s">
        <v>4825</v>
      </c>
      <c r="AC338"/>
      <c r="AD338" s="21" t="s">
        <v>753</v>
      </c>
      <c r="AE338" s="21" t="s">
        <v>6128</v>
      </c>
      <c r="AF338" s="13">
        <v>591393</v>
      </c>
      <c r="AG338" s="121">
        <v>0</v>
      </c>
      <c r="AH338" s="1">
        <v>591393</v>
      </c>
      <c r="AI338" s="1"/>
      <c r="AJ338" s="1">
        <v>23636</v>
      </c>
      <c r="AM338" s="21">
        <v>4</v>
      </c>
      <c r="AN338" s="21">
        <v>4</v>
      </c>
      <c r="AO338" s="21">
        <v>4</v>
      </c>
      <c r="AP338" s="21"/>
      <c r="AQ338" s="21"/>
      <c r="AR338" s="123" t="s">
        <v>2829</v>
      </c>
      <c r="AS338" s="21" t="s">
        <v>2834</v>
      </c>
      <c r="AT338" s="21" t="str">
        <f>SummarizeQuestMarks(ckAwdQTable[[#This Row],[abst_narr_txt]])</f>
        <v xml:space="preserve"> </v>
      </c>
      <c r="AU338" s="124"/>
      <c r="AV338" t="s">
        <v>4109</v>
      </c>
      <c r="AW338" t="b">
        <f>AND(ckAwdQTable[[#This Row],[ILN]]&gt;"M", SUBSTITUTE(ckAwdQTable[[#This Row],[prop_titl_txt]]," ","")&lt;&gt;SUBSTITUTE(AV337," ",""))</f>
        <v>0</v>
      </c>
      <c r="AX338" s="8" t="s">
        <v>4114</v>
      </c>
    </row>
    <row r="339" spans="2:50" ht="15" customHeight="1" x14ac:dyDescent="0.35">
      <c r="B339" s="30">
        <v>43005.590277777781</v>
      </c>
      <c r="C339" t="s">
        <v>2817</v>
      </c>
      <c r="D339" t="s">
        <v>2818</v>
      </c>
      <c r="E339" t="s">
        <v>474</v>
      </c>
      <c r="F339" t="s">
        <v>1201</v>
      </c>
      <c r="G339" s="8" t="s">
        <v>2819</v>
      </c>
      <c r="H339" s="8" t="s">
        <v>2820</v>
      </c>
      <c r="I339" s="21" t="s">
        <v>6127</v>
      </c>
      <c r="J339" t="s">
        <v>2821</v>
      </c>
      <c r="K339" t="s">
        <v>2822</v>
      </c>
      <c r="L339" s="22"/>
      <c r="M339" s="107">
        <f xml:space="preserve"> M338+(ckAwdQTable[ILN]&lt;"M")</f>
        <v>189</v>
      </c>
      <c r="N339" t="s">
        <v>2863</v>
      </c>
      <c r="O339" t="s">
        <v>1782</v>
      </c>
      <c r="P339" s="15" t="str">
        <f>HYPERLINK("https://www.ejacket.nsf.gov/ej/showProposal.do?ID="&amp;ckAwdQTable[[#This Row],[prop_id]],"eJ")</f>
        <v>eJ</v>
      </c>
      <c r="Q339" s="8" t="s">
        <v>2825</v>
      </c>
      <c r="R339" t="s">
        <v>1782</v>
      </c>
      <c r="S339" t="s">
        <v>1783</v>
      </c>
      <c r="T339" t="s">
        <v>4115</v>
      </c>
      <c r="U339" s="8" t="s">
        <v>542</v>
      </c>
      <c r="V339" t="s">
        <v>2833</v>
      </c>
      <c r="W339" s="111" t="str">
        <f>HYPERLINK("mailto:"&amp; ckAwdQTable[[#This Row],[email]]&amp;"&amp;subject=Your NSF Proposal:  "&amp;ckAwdQTable[[#This Row],[prop_id]], ckAwdQTable[[#This Row],[email]])</f>
        <v>nihars@andrew.cmu.edu</v>
      </c>
      <c r="X339" s="30">
        <v>43252</v>
      </c>
      <c r="Y339">
        <v>48</v>
      </c>
      <c r="AA339" s="21" t="s">
        <v>753</v>
      </c>
      <c r="AB339" s="21" t="s">
        <v>4825</v>
      </c>
      <c r="AC339"/>
      <c r="AD339" s="21" t="s">
        <v>753</v>
      </c>
      <c r="AE339" s="21" t="s">
        <v>6128</v>
      </c>
      <c r="AF339" s="13">
        <v>1199145</v>
      </c>
      <c r="AG339" s="121">
        <v>0</v>
      </c>
      <c r="AH339" s="1">
        <v>1199145</v>
      </c>
      <c r="AI339" s="1"/>
      <c r="AJ339" s="1">
        <v>11061</v>
      </c>
      <c r="AM339" s="21">
        <v>8</v>
      </c>
      <c r="AN339" s="21">
        <v>12</v>
      </c>
      <c r="AO339" s="21">
        <v>12</v>
      </c>
      <c r="AP339" s="21"/>
      <c r="AQ339" s="21"/>
      <c r="AR339" s="123" t="s">
        <v>2829</v>
      </c>
      <c r="AS339" s="21" t="s">
        <v>2834</v>
      </c>
      <c r="AT339" s="21" t="str">
        <f>SummarizeQuestMarks(ckAwdQTable[[#This Row],[abst_narr_txt]])</f>
        <v xml:space="preserve"> </v>
      </c>
      <c r="AU339" s="124"/>
      <c r="AV339" t="s">
        <v>4116</v>
      </c>
      <c r="AW339" t="b">
        <f>AND(ckAwdQTable[[#This Row],[ILN]]&gt;"M", SUBSTITUTE(ckAwdQTable[[#This Row],[prop_titl_txt]]," ","")&lt;&gt;SUBSTITUTE(AV338," ",""))</f>
        <v>0</v>
      </c>
      <c r="AX339" s="8" t="s">
        <v>4117</v>
      </c>
    </row>
    <row r="340" spans="2:50" ht="15" customHeight="1" x14ac:dyDescent="0.35">
      <c r="B340" s="30">
        <v>43005.59097222222</v>
      </c>
      <c r="C340" t="s">
        <v>2868</v>
      </c>
      <c r="D340" t="s">
        <v>2869</v>
      </c>
      <c r="E340" t="s">
        <v>466</v>
      </c>
      <c r="F340" t="s">
        <v>786</v>
      </c>
      <c r="G340" s="8" t="s">
        <v>2819</v>
      </c>
      <c r="H340" s="8" t="s">
        <v>2820</v>
      </c>
      <c r="I340" s="21" t="s">
        <v>6127</v>
      </c>
      <c r="J340" t="s">
        <v>2821</v>
      </c>
      <c r="K340" t="s">
        <v>2883</v>
      </c>
      <c r="L340" s="22"/>
      <c r="M340" s="107">
        <f xml:space="preserve"> M339+(ckAwdQTable[ILN]&lt;"M")</f>
        <v>190</v>
      </c>
      <c r="N340" t="s">
        <v>2863</v>
      </c>
      <c r="O340" t="s">
        <v>1785</v>
      </c>
      <c r="P340" s="15" t="str">
        <f>HYPERLINK("https://www.ejacket.nsf.gov/ej/showProposal.do?ID="&amp;ckAwdQTable[[#This Row],[prop_id]],"eJ")</f>
        <v>eJ</v>
      </c>
      <c r="Q340" s="8" t="s">
        <v>2871</v>
      </c>
      <c r="R340" t="s">
        <v>1785</v>
      </c>
      <c r="S340" t="s">
        <v>1786</v>
      </c>
      <c r="T340" t="s">
        <v>4118</v>
      </c>
      <c r="U340" s="8" t="s">
        <v>586</v>
      </c>
      <c r="V340" t="s">
        <v>2862</v>
      </c>
      <c r="W340" s="111" t="str">
        <f>HYPERLINK("mailto:"&amp; ckAwdQTable[[#This Row],[email]]&amp;"&amp;subject=Your NSF Proposal:  "&amp;ckAwdQTable[[#This Row],[prop_id]], ckAwdQTable[[#This Row],[email]])</f>
        <v>dcurtis@csail.mit.edu</v>
      </c>
      <c r="X340" s="30">
        <v>43191</v>
      </c>
      <c r="Y340">
        <v>48</v>
      </c>
      <c r="AA340" s="21" t="s">
        <v>753</v>
      </c>
      <c r="AB340" s="21" t="s">
        <v>4825</v>
      </c>
      <c r="AC340"/>
      <c r="AD340" s="21" t="s">
        <v>753</v>
      </c>
      <c r="AF340" s="13">
        <v>1158138</v>
      </c>
      <c r="AG340" s="121">
        <v>0</v>
      </c>
      <c r="AH340" s="1">
        <v>1158138</v>
      </c>
      <c r="AI340" s="1"/>
      <c r="AJ340" s="1"/>
      <c r="AM340" s="21">
        <v>3</v>
      </c>
      <c r="AN340" s="21">
        <v>4</v>
      </c>
      <c r="AO340" s="21"/>
      <c r="AP340" s="21"/>
      <c r="AQ340" s="21">
        <v>19.2</v>
      </c>
      <c r="AR340" s="123" t="s">
        <v>2881</v>
      </c>
      <c r="AS340" s="21" t="s">
        <v>2834</v>
      </c>
      <c r="AT340" s="21" t="str">
        <f>SummarizeQuestMarks(ckAwdQTable[[#This Row],[abst_narr_txt]])</f>
        <v xml:space="preserve"> </v>
      </c>
      <c r="AU340" s="124"/>
      <c r="AV340" t="s">
        <v>4119</v>
      </c>
      <c r="AW340" t="b">
        <f>AND(ckAwdQTable[[#This Row],[ILN]]&gt;"M", SUBSTITUTE(ckAwdQTable[[#This Row],[prop_titl_txt]]," ","")&lt;&gt;SUBSTITUTE(AV339," ",""))</f>
        <v>0</v>
      </c>
      <c r="AX340" s="8" t="s">
        <v>4120</v>
      </c>
    </row>
    <row r="341" spans="2:50" ht="15" customHeight="1" x14ac:dyDescent="0.35">
      <c r="B341" s="30">
        <v>43005.592361111114</v>
      </c>
      <c r="C341" t="s">
        <v>2868</v>
      </c>
      <c r="D341" t="s">
        <v>2869</v>
      </c>
      <c r="E341" t="s">
        <v>468</v>
      </c>
      <c r="F341" t="s">
        <v>807</v>
      </c>
      <c r="G341" s="8" t="s">
        <v>2819</v>
      </c>
      <c r="H341" s="8" t="s">
        <v>2820</v>
      </c>
      <c r="I341" s="21" t="s">
        <v>6127</v>
      </c>
      <c r="J341" t="s">
        <v>2821</v>
      </c>
      <c r="K341" t="s">
        <v>2911</v>
      </c>
      <c r="L341" s="22"/>
      <c r="M341" s="107">
        <f xml:space="preserve"> M340+(ckAwdQTable[ILN]&lt;"M")</f>
        <v>191</v>
      </c>
      <c r="N341" t="s">
        <v>2863</v>
      </c>
      <c r="O341" t="s">
        <v>1788</v>
      </c>
      <c r="P341" s="15" t="str">
        <f>HYPERLINK("https://www.ejacket.nsf.gov/ej/showProposal.do?ID="&amp;ckAwdQTable[[#This Row],[prop_id]],"eJ")</f>
        <v>eJ</v>
      </c>
      <c r="Q341" s="8" t="s">
        <v>2871</v>
      </c>
      <c r="R341" t="s">
        <v>1788</v>
      </c>
      <c r="S341" t="s">
        <v>1789</v>
      </c>
      <c r="T341" t="s">
        <v>3703</v>
      </c>
      <c r="U341" s="8" t="s">
        <v>553</v>
      </c>
      <c r="V341" t="s">
        <v>2972</v>
      </c>
      <c r="W341" s="111" t="str">
        <f>HYPERLINK("mailto:"&amp; ckAwdQTable[[#This Row],[email]]&amp;"&amp;subject=Your NSF Proposal:  "&amp;ckAwdQTable[[#This Row],[prop_id]], ckAwdQTable[[#This Row],[email]])</f>
        <v>ela63@cornell.edu</v>
      </c>
      <c r="X341" s="30">
        <v>43191</v>
      </c>
      <c r="Y341">
        <v>48</v>
      </c>
      <c r="Z341" t="s">
        <v>6131</v>
      </c>
      <c r="AA341" s="21" t="s">
        <v>6185</v>
      </c>
      <c r="AB341" s="21" t="s">
        <v>4825</v>
      </c>
      <c r="AC341"/>
      <c r="AD341" s="21" t="s">
        <v>753</v>
      </c>
      <c r="AF341" s="13">
        <v>1158068</v>
      </c>
      <c r="AG341" s="121">
        <v>0</v>
      </c>
      <c r="AH341" s="1">
        <v>1158068</v>
      </c>
      <c r="AI341" s="1"/>
      <c r="AJ341" s="1"/>
      <c r="AM341" s="21">
        <v>8</v>
      </c>
      <c r="AN341" s="21">
        <v>12</v>
      </c>
      <c r="AO341" s="21">
        <v>9.6</v>
      </c>
      <c r="AP341" s="21"/>
      <c r="AQ341" s="21"/>
      <c r="AR341" s="123" t="s">
        <v>2881</v>
      </c>
      <c r="AS341" s="21" t="s">
        <v>2834</v>
      </c>
      <c r="AT341" s="21" t="str">
        <f>SummarizeQuestMarks(ckAwdQTable[[#This Row],[abst_narr_txt]])</f>
        <v xml:space="preserve"> </v>
      </c>
      <c r="AU341" s="124"/>
      <c r="AV341" t="s">
        <v>4121</v>
      </c>
      <c r="AW341" t="b">
        <f>AND(ckAwdQTable[[#This Row],[ILN]]&gt;"M", SUBSTITUTE(ckAwdQTable[[#This Row],[prop_titl_txt]]," ","")&lt;&gt;SUBSTITUTE(AV340," ",""))</f>
        <v>0</v>
      </c>
      <c r="AX341" s="8" t="s">
        <v>4122</v>
      </c>
    </row>
    <row r="342" spans="2:50" ht="15" customHeight="1" x14ac:dyDescent="0.35">
      <c r="B342" s="30">
        <v>43005.593055555553</v>
      </c>
      <c r="C342" t="s">
        <v>2817</v>
      </c>
      <c r="D342" t="s">
        <v>2818</v>
      </c>
      <c r="E342" t="s">
        <v>476</v>
      </c>
      <c r="F342" t="s">
        <v>1358</v>
      </c>
      <c r="G342" s="8" t="s">
        <v>2819</v>
      </c>
      <c r="H342" s="8" t="s">
        <v>2820</v>
      </c>
      <c r="I342" s="21" t="s">
        <v>6127</v>
      </c>
      <c r="J342" t="s">
        <v>2821</v>
      </c>
      <c r="K342" t="s">
        <v>2822</v>
      </c>
      <c r="L342" s="22"/>
      <c r="M342" s="107">
        <f xml:space="preserve"> M341+(ckAwdQTable[ILN]&lt;"M")</f>
        <v>192</v>
      </c>
      <c r="N342" t="s">
        <v>2824</v>
      </c>
      <c r="O342" t="s">
        <v>1791</v>
      </c>
      <c r="P342" s="15" t="str">
        <f>HYPERLINK("https://www.ejacket.nsf.gov/ej/showProposal.do?ID="&amp;ckAwdQTable[[#This Row],[prop_id]],"eJ")</f>
        <v>eJ</v>
      </c>
      <c r="Q342" s="8" t="s">
        <v>2825</v>
      </c>
      <c r="R342" t="s">
        <v>1791</v>
      </c>
      <c r="S342" t="s">
        <v>1357</v>
      </c>
      <c r="T342" t="s">
        <v>3239</v>
      </c>
      <c r="U342" s="8" t="s">
        <v>2929</v>
      </c>
      <c r="V342" t="s">
        <v>2833</v>
      </c>
      <c r="W342" s="111" t="str">
        <f>HYPERLINK("mailto:"&amp; ckAwdQTable[[#This Row],[email]]&amp;"&amp;subject=Your NSF Proposal:  "&amp;ckAwdQTable[[#This Row],[prop_id]], ckAwdQTable[[#This Row],[email]])</f>
        <v>sampson@cse.psu.edu</v>
      </c>
      <c r="X342" s="30">
        <v>43282</v>
      </c>
      <c r="Y342">
        <v>48</v>
      </c>
      <c r="AA342" s="21" t="s">
        <v>753</v>
      </c>
      <c r="AB342" s="21" t="s">
        <v>4825</v>
      </c>
      <c r="AC342"/>
      <c r="AD342" s="21" t="s">
        <v>753</v>
      </c>
      <c r="AE342" s="21" t="s">
        <v>6128</v>
      </c>
      <c r="AF342" s="13">
        <v>850000</v>
      </c>
      <c r="AG342" s="121">
        <v>0</v>
      </c>
      <c r="AH342" s="1">
        <v>850000</v>
      </c>
      <c r="AI342" s="1"/>
      <c r="AJ342" s="1">
        <v>18000</v>
      </c>
      <c r="AM342" s="21">
        <v>8</v>
      </c>
      <c r="AN342" s="21">
        <v>12</v>
      </c>
      <c r="AO342" s="21">
        <v>6.72</v>
      </c>
      <c r="AP342" s="21"/>
      <c r="AQ342" s="21"/>
      <c r="AR342" s="123" t="s">
        <v>2829</v>
      </c>
      <c r="AS342" s="21" t="s">
        <v>2834</v>
      </c>
      <c r="AT342" s="21" t="str">
        <f>SummarizeQuestMarks(ckAwdQTable[[#This Row],[abst_narr_txt]])</f>
        <v xml:space="preserve"> </v>
      </c>
      <c r="AU342" s="124"/>
      <c r="AV342" t="s">
        <v>4123</v>
      </c>
      <c r="AW342" t="b">
        <f>AND(ckAwdQTable[[#This Row],[ILN]]&gt;"M", SUBSTITUTE(ckAwdQTable[[#This Row],[prop_titl_txt]]," ","")&lt;&gt;SUBSTITUTE(AV341," ",""))</f>
        <v>0</v>
      </c>
      <c r="AX342" s="8" t="s">
        <v>4124</v>
      </c>
    </row>
    <row r="343" spans="2:50" ht="15" customHeight="1" x14ac:dyDescent="0.35">
      <c r="B343" s="30">
        <v>43005.583333333336</v>
      </c>
      <c r="C343" t="s">
        <v>2817</v>
      </c>
      <c r="D343" t="s">
        <v>2818</v>
      </c>
      <c r="E343" t="s">
        <v>476</v>
      </c>
      <c r="F343" t="s">
        <v>1358</v>
      </c>
      <c r="G343" s="8" t="s">
        <v>2819</v>
      </c>
      <c r="H343" s="8" t="s">
        <v>2820</v>
      </c>
      <c r="I343" s="21" t="s">
        <v>6127</v>
      </c>
      <c r="J343" t="s">
        <v>2821</v>
      </c>
      <c r="K343" t="s">
        <v>2822</v>
      </c>
      <c r="L343" s="22"/>
      <c r="M343" s="107">
        <f xml:space="preserve"> M342+(ckAwdQTable[ILN]&lt;"M")</f>
        <v>192</v>
      </c>
      <c r="N343" t="s">
        <v>2834</v>
      </c>
      <c r="O343" t="s">
        <v>1791</v>
      </c>
      <c r="P343" s="15" t="str">
        <f>HYPERLINK("https://www.ejacket.nsf.gov/ej/showProposal.do?ID="&amp;ckAwdQTable[[#This Row],[prop_id]],"eJ")</f>
        <v>eJ</v>
      </c>
      <c r="Q343" s="8" t="s">
        <v>2825</v>
      </c>
      <c r="R343" t="s">
        <v>4125</v>
      </c>
      <c r="S343" t="s">
        <v>742</v>
      </c>
      <c r="T343" t="s">
        <v>4126</v>
      </c>
      <c r="U343" s="8" t="s">
        <v>4127</v>
      </c>
      <c r="V343" t="s">
        <v>3386</v>
      </c>
      <c r="W343" s="111" t="str">
        <f>HYPERLINK("mailto:"&amp; ckAwdQTable[[#This Row],[email]]&amp;"&amp;subject=Your NSF Proposal:  "&amp;ckAwdQTable[[#This Row],[prop_id]], ckAwdQTable[[#This Row],[email]])</f>
        <v>jhari@ucmail.uc.edu</v>
      </c>
      <c r="X343" s="30">
        <v>43282</v>
      </c>
      <c r="Y343">
        <v>48</v>
      </c>
      <c r="AA343" s="21" t="s">
        <v>753</v>
      </c>
      <c r="AB343" s="21" t="s">
        <v>4825</v>
      </c>
      <c r="AC343"/>
      <c r="AD343" s="21" t="s">
        <v>753</v>
      </c>
      <c r="AF343" s="13">
        <v>350000</v>
      </c>
      <c r="AG343" s="121">
        <v>0</v>
      </c>
      <c r="AH343" s="1">
        <v>350000</v>
      </c>
      <c r="AI343" s="1"/>
      <c r="AJ343" s="1"/>
      <c r="AM343" s="21">
        <v>4</v>
      </c>
      <c r="AN343" s="21">
        <v>4</v>
      </c>
      <c r="AO343" s="21">
        <v>1.36</v>
      </c>
      <c r="AP343" s="21">
        <v>0.32</v>
      </c>
      <c r="AQ343" s="21"/>
      <c r="AR343" s="123" t="s">
        <v>2829</v>
      </c>
      <c r="AS343" s="21" t="s">
        <v>2834</v>
      </c>
      <c r="AT343" s="21" t="str">
        <f>SummarizeQuestMarks(ckAwdQTable[[#This Row],[abst_narr_txt]])</f>
        <v xml:space="preserve"> </v>
      </c>
      <c r="AU343" s="124"/>
      <c r="AV343" t="s">
        <v>4128</v>
      </c>
      <c r="AW343" t="b">
        <f>AND(ckAwdQTable[[#This Row],[ILN]]&gt;"M", SUBSTITUTE(ckAwdQTable[[#This Row],[prop_titl_txt]]," ","")&lt;&gt;SUBSTITUTE(AV342," ",""))</f>
        <v>0</v>
      </c>
      <c r="AX343" s="8" t="s">
        <v>4129</v>
      </c>
    </row>
    <row r="344" spans="2:50" ht="15" customHeight="1" x14ac:dyDescent="0.35">
      <c r="B344" s="30">
        <v>43005.594444444447</v>
      </c>
      <c r="C344" t="s">
        <v>2817</v>
      </c>
      <c r="D344" t="s">
        <v>2818</v>
      </c>
      <c r="E344" t="s">
        <v>476</v>
      </c>
      <c r="F344" t="s">
        <v>1358</v>
      </c>
      <c r="G344" s="8" t="s">
        <v>2819</v>
      </c>
      <c r="H344" s="8" t="s">
        <v>2820</v>
      </c>
      <c r="I344" s="21" t="s">
        <v>6127</v>
      </c>
      <c r="J344" t="s">
        <v>2821</v>
      </c>
      <c r="K344" t="s">
        <v>2822</v>
      </c>
      <c r="L344" s="22"/>
      <c r="M344" s="107">
        <f xml:space="preserve"> M343+(ckAwdQTable[ILN]&lt;"M")</f>
        <v>193</v>
      </c>
      <c r="N344" t="s">
        <v>2824</v>
      </c>
      <c r="O344" t="s">
        <v>1798</v>
      </c>
      <c r="P344" s="15" t="str">
        <f>HYPERLINK("https://www.ejacket.nsf.gov/ej/showProposal.do?ID="&amp;ckAwdQTable[[#This Row],[prop_id]],"eJ")</f>
        <v>eJ</v>
      </c>
      <c r="Q344" s="8" t="s">
        <v>2825</v>
      </c>
      <c r="R344" t="s">
        <v>1798</v>
      </c>
      <c r="S344" t="s">
        <v>1799</v>
      </c>
      <c r="T344" t="s">
        <v>3758</v>
      </c>
      <c r="U344" s="8" t="s">
        <v>586</v>
      </c>
      <c r="V344" t="s">
        <v>2862</v>
      </c>
      <c r="W344" s="111" t="str">
        <f>HYPERLINK("mailto:"&amp; ckAwdQTable[[#This Row],[email]]&amp;"&amp;subject=Your NSF Proposal:  "&amp;ckAwdQTable[[#This Row],[prop_id]], ckAwdQTable[[#This Row],[email]])</f>
        <v>sanchez@csail.mit.edu</v>
      </c>
      <c r="X344" s="30">
        <v>43252</v>
      </c>
      <c r="Y344">
        <v>48</v>
      </c>
      <c r="AA344" s="21" t="s">
        <v>753</v>
      </c>
      <c r="AB344" s="21" t="s">
        <v>4825</v>
      </c>
      <c r="AC344"/>
      <c r="AD344" s="21" t="s">
        <v>753</v>
      </c>
      <c r="AE344" s="21" t="s">
        <v>6244</v>
      </c>
      <c r="AF344" s="13">
        <v>600000</v>
      </c>
      <c r="AG344" s="121">
        <v>0</v>
      </c>
      <c r="AH344" s="1">
        <v>600000</v>
      </c>
      <c r="AI344" s="1"/>
      <c r="AJ344" s="1">
        <v>7400</v>
      </c>
      <c r="AM344" s="21">
        <v>8</v>
      </c>
      <c r="AN344" s="21">
        <v>4</v>
      </c>
      <c r="AO344" s="21">
        <v>2</v>
      </c>
      <c r="AP344" s="21"/>
      <c r="AQ344" s="21"/>
      <c r="AR344" s="123" t="s">
        <v>2829</v>
      </c>
      <c r="AS344" s="21" t="s">
        <v>2834</v>
      </c>
      <c r="AT344" s="21" t="str">
        <f>SummarizeQuestMarks(ckAwdQTable[[#This Row],[abst_narr_txt]])</f>
        <v xml:space="preserve"> </v>
      </c>
      <c r="AU344" s="124"/>
      <c r="AV344" t="s">
        <v>4131</v>
      </c>
      <c r="AW344" t="b">
        <f>AND(ckAwdQTable[[#This Row],[ILN]]&gt;"M", SUBSTITUTE(ckAwdQTable[[#This Row],[prop_titl_txt]]," ","")&lt;&gt;SUBSTITUTE(AV343," ",""))</f>
        <v>0</v>
      </c>
      <c r="AX344" s="8" t="s">
        <v>4132</v>
      </c>
    </row>
    <row r="345" spans="2:50" ht="15" customHeight="1" x14ac:dyDescent="0.35">
      <c r="B345" s="30">
        <v>43005.563194444447</v>
      </c>
      <c r="C345" t="s">
        <v>2817</v>
      </c>
      <c r="D345" t="s">
        <v>2818</v>
      </c>
      <c r="E345" t="s">
        <v>476</v>
      </c>
      <c r="F345" t="s">
        <v>1358</v>
      </c>
      <c r="G345" s="8" t="s">
        <v>2819</v>
      </c>
      <c r="H345" s="8" t="s">
        <v>2820</v>
      </c>
      <c r="I345" s="21" t="s">
        <v>6127</v>
      </c>
      <c r="J345" t="s">
        <v>2821</v>
      </c>
      <c r="K345" t="s">
        <v>2822</v>
      </c>
      <c r="L345" s="22"/>
      <c r="M345" s="107">
        <f xml:space="preserve"> M344+(ckAwdQTable[ILN]&lt;"M")</f>
        <v>193</v>
      </c>
      <c r="N345" t="s">
        <v>2834</v>
      </c>
      <c r="O345" t="s">
        <v>1798</v>
      </c>
      <c r="P345" s="15" t="str">
        <f>HYPERLINK("https://www.ejacket.nsf.gov/ej/showProposal.do?ID="&amp;ckAwdQTable[[#This Row],[prop_id]],"eJ")</f>
        <v>eJ</v>
      </c>
      <c r="Q345" s="8" t="s">
        <v>2825</v>
      </c>
      <c r="R345" t="s">
        <v>4133</v>
      </c>
      <c r="S345" t="s">
        <v>4134</v>
      </c>
      <c r="T345" t="s">
        <v>4135</v>
      </c>
      <c r="U345" s="8" t="s">
        <v>542</v>
      </c>
      <c r="V345" t="s">
        <v>2833</v>
      </c>
      <c r="W345" s="111" t="str">
        <f>HYPERLINK("mailto:"&amp; ckAwdQTable[[#This Row],[email]]&amp;"&amp;subject=Your NSF Proposal:  "&amp;ckAwdQTable[[#This Row],[prop_id]], ckAwdQTable[[#This Row],[email]])</f>
        <v>beckmann@cmu.edu</v>
      </c>
      <c r="X345" s="30">
        <v>43252</v>
      </c>
      <c r="Y345">
        <v>48</v>
      </c>
      <c r="AA345" s="21" t="s">
        <v>753</v>
      </c>
      <c r="AB345" s="21" t="s">
        <v>4825</v>
      </c>
      <c r="AC345"/>
      <c r="AD345" s="21" t="s">
        <v>753</v>
      </c>
      <c r="AE345" s="21" t="s">
        <v>6128</v>
      </c>
      <c r="AF345" s="13">
        <v>600000</v>
      </c>
      <c r="AG345" s="121">
        <v>0</v>
      </c>
      <c r="AH345" s="1">
        <v>600000</v>
      </c>
      <c r="AI345" s="1"/>
      <c r="AJ345" s="1">
        <v>27770</v>
      </c>
      <c r="AM345" s="21">
        <v>4</v>
      </c>
      <c r="AN345" s="21">
        <v>4</v>
      </c>
      <c r="AO345" s="21">
        <v>4</v>
      </c>
      <c r="AP345" s="21"/>
      <c r="AQ345" s="21"/>
      <c r="AR345" s="123" t="s">
        <v>2829</v>
      </c>
      <c r="AS345" s="21" t="s">
        <v>2834</v>
      </c>
      <c r="AT345" s="21" t="str">
        <f>SummarizeQuestMarks(ckAwdQTable[[#This Row],[abst_narr_txt]])</f>
        <v xml:space="preserve"> </v>
      </c>
      <c r="AU345" s="124"/>
      <c r="AV345" t="s">
        <v>4136</v>
      </c>
      <c r="AW345" t="b">
        <f>AND(ckAwdQTable[[#This Row],[ILN]]&gt;"M", SUBSTITUTE(ckAwdQTable[[#This Row],[prop_titl_txt]]," ","")&lt;&gt;SUBSTITUTE(AV344," ",""))</f>
        <v>0</v>
      </c>
      <c r="AX345" s="8" t="s">
        <v>4137</v>
      </c>
    </row>
    <row r="346" spans="2:50" ht="15" customHeight="1" x14ac:dyDescent="0.35">
      <c r="B346" s="30">
        <v>43005.595138888886</v>
      </c>
      <c r="C346" t="s">
        <v>2839</v>
      </c>
      <c r="D346" t="s">
        <v>2840</v>
      </c>
      <c r="E346" t="s">
        <v>464</v>
      </c>
      <c r="F346" t="s">
        <v>1188</v>
      </c>
      <c r="G346" s="8" t="s">
        <v>2819</v>
      </c>
      <c r="H346" s="8" t="s">
        <v>2820</v>
      </c>
      <c r="I346" s="21" t="s">
        <v>6127</v>
      </c>
      <c r="J346" t="s">
        <v>2821</v>
      </c>
      <c r="L346" s="22"/>
      <c r="M346" s="107">
        <f xml:space="preserve"> M345+(ckAwdQTable[ILN]&lt;"M")</f>
        <v>194</v>
      </c>
      <c r="N346" t="s">
        <v>2824</v>
      </c>
      <c r="O346" t="s">
        <v>1806</v>
      </c>
      <c r="P346" s="15" t="str">
        <f>HYPERLINK("https://www.ejacket.nsf.gov/ej/showProposal.do?ID="&amp;ckAwdQTable[[#This Row],[prop_id]],"eJ")</f>
        <v>eJ</v>
      </c>
      <c r="Q346" s="8" t="s">
        <v>2841</v>
      </c>
      <c r="R346" t="s">
        <v>1806</v>
      </c>
      <c r="S346" t="s">
        <v>1807</v>
      </c>
      <c r="T346" t="s">
        <v>3557</v>
      </c>
      <c r="U346" s="8" t="s">
        <v>565</v>
      </c>
      <c r="V346" t="s">
        <v>1276</v>
      </c>
      <c r="W346" s="111" t="str">
        <f>HYPERLINK("mailto:"&amp; ckAwdQTable[[#This Row],[email]]&amp;"&amp;subject=Your NSF Proposal:  "&amp;ckAwdQTable[[#This Row],[prop_id]], ckAwdQTable[[#This Row],[email]])</f>
        <v>bmm@cs.duke.edu</v>
      </c>
      <c r="X346" s="30">
        <v>43282</v>
      </c>
      <c r="Y346">
        <v>36</v>
      </c>
      <c r="AA346" s="21" t="s">
        <v>753</v>
      </c>
      <c r="AB346" s="21" t="s">
        <v>4825</v>
      </c>
      <c r="AC346"/>
      <c r="AD346" s="21" t="s">
        <v>753</v>
      </c>
      <c r="AE346" s="21" t="s">
        <v>6128</v>
      </c>
      <c r="AF346" s="13">
        <v>599972</v>
      </c>
      <c r="AG346" s="121">
        <v>0</v>
      </c>
      <c r="AH346" s="1">
        <v>599972</v>
      </c>
      <c r="AI346" s="1"/>
      <c r="AJ346" s="1">
        <v>9273</v>
      </c>
      <c r="AM346" s="21">
        <v>6</v>
      </c>
      <c r="AN346" s="21">
        <v>3</v>
      </c>
      <c r="AO346" s="21">
        <v>5.25</v>
      </c>
      <c r="AP346" s="21"/>
      <c r="AQ346" s="21"/>
      <c r="AR346" s="123" t="s">
        <v>2829</v>
      </c>
      <c r="AS346" s="21" t="s">
        <v>2834</v>
      </c>
      <c r="AT346" s="21" t="str">
        <f>SummarizeQuestMarks(ckAwdQTable[[#This Row],[abst_narr_txt]])</f>
        <v xml:space="preserve"> </v>
      </c>
      <c r="AU346" s="124"/>
      <c r="AV346" t="s">
        <v>4138</v>
      </c>
      <c r="AW346" t="b">
        <f>AND(ckAwdQTable[[#This Row],[ILN]]&gt;"M", SUBSTITUTE(ckAwdQTable[[#This Row],[prop_titl_txt]]," ","")&lt;&gt;SUBSTITUTE(AV345," ",""))</f>
        <v>0</v>
      </c>
      <c r="AX346" s="8" t="s">
        <v>4139</v>
      </c>
    </row>
    <row r="347" spans="2:50" ht="15" customHeight="1" x14ac:dyDescent="0.35">
      <c r="B347" s="30">
        <v>43005.423611111109</v>
      </c>
      <c r="C347" t="s">
        <v>2839</v>
      </c>
      <c r="D347" t="s">
        <v>2840</v>
      </c>
      <c r="E347" t="s">
        <v>464</v>
      </c>
      <c r="F347" t="s">
        <v>1188</v>
      </c>
      <c r="G347" s="8" t="s">
        <v>2819</v>
      </c>
      <c r="H347" s="8" t="s">
        <v>2820</v>
      </c>
      <c r="I347" s="21" t="s">
        <v>6127</v>
      </c>
      <c r="J347" t="s">
        <v>2821</v>
      </c>
      <c r="L347" s="22"/>
      <c r="M347" s="107">
        <f xml:space="preserve"> M346+(ckAwdQTable[ILN]&lt;"M")</f>
        <v>194</v>
      </c>
      <c r="N347" t="s">
        <v>2834</v>
      </c>
      <c r="O347" t="s">
        <v>1806</v>
      </c>
      <c r="P347" s="15" t="str">
        <f>HYPERLINK("https://www.ejacket.nsf.gov/ej/showProposal.do?ID="&amp;ckAwdQTable[[#This Row],[prop_id]],"eJ")</f>
        <v>eJ</v>
      </c>
      <c r="Q347" s="8" t="s">
        <v>2841</v>
      </c>
      <c r="R347" t="s">
        <v>4140</v>
      </c>
      <c r="S347" t="s">
        <v>4141</v>
      </c>
      <c r="T347" t="s">
        <v>3694</v>
      </c>
      <c r="U347" s="8" t="s">
        <v>3033</v>
      </c>
      <c r="V347" t="s">
        <v>3031</v>
      </c>
      <c r="W347" s="111" t="str">
        <f>HYPERLINK("mailto:"&amp; ckAwdQTable[[#This Row],[email]]&amp;"&amp;subject=Your NSF Proposal:  "&amp;ckAwdQTable[[#This Row],[prop_id]], ckAwdQTable[[#This Row],[email]])</f>
        <v>greg.laughlin@yale.edu</v>
      </c>
      <c r="X347" s="30">
        <v>43282</v>
      </c>
      <c r="Y347">
        <v>36</v>
      </c>
      <c r="AA347" s="21" t="s">
        <v>753</v>
      </c>
      <c r="AB347" s="21" t="s">
        <v>4825</v>
      </c>
      <c r="AC347"/>
      <c r="AD347" s="21" t="s">
        <v>753</v>
      </c>
      <c r="AF347" s="13">
        <v>194172</v>
      </c>
      <c r="AG347" s="121">
        <v>0</v>
      </c>
      <c r="AH347" s="1">
        <v>194172</v>
      </c>
      <c r="AI347" s="1"/>
      <c r="AJ347" s="1"/>
      <c r="AM347" s="21"/>
      <c r="AN347" s="21">
        <v>3</v>
      </c>
      <c r="AO347" s="21">
        <v>3.9</v>
      </c>
      <c r="AP347" s="21"/>
      <c r="AQ347" s="21"/>
      <c r="AR347" s="123" t="s">
        <v>2829</v>
      </c>
      <c r="AS347" s="21" t="s">
        <v>2834</v>
      </c>
      <c r="AT347" s="21" t="str">
        <f>SummarizeQuestMarks(ckAwdQTable[[#This Row],[abst_narr_txt]])</f>
        <v xml:space="preserve"> </v>
      </c>
      <c r="AU347" s="124"/>
      <c r="AV347" t="s">
        <v>4138</v>
      </c>
      <c r="AW347" t="b">
        <f>AND(ckAwdQTable[[#This Row],[ILN]]&gt;"M", SUBSTITUTE(ckAwdQTable[[#This Row],[prop_titl_txt]]," ","")&lt;&gt;SUBSTITUTE(AV346," ",""))</f>
        <v>0</v>
      </c>
      <c r="AX347" s="8" t="s">
        <v>4142</v>
      </c>
    </row>
    <row r="348" spans="2:50" ht="15" customHeight="1" x14ac:dyDescent="0.35">
      <c r="B348" s="30">
        <v>43005.636805555558</v>
      </c>
      <c r="C348" t="s">
        <v>2839</v>
      </c>
      <c r="D348" t="s">
        <v>2840</v>
      </c>
      <c r="E348" t="s">
        <v>464</v>
      </c>
      <c r="F348" t="s">
        <v>1188</v>
      </c>
      <c r="G348" s="8" t="s">
        <v>2819</v>
      </c>
      <c r="H348" s="8" t="s">
        <v>2820</v>
      </c>
      <c r="I348" s="21" t="s">
        <v>6127</v>
      </c>
      <c r="J348" t="s">
        <v>2821</v>
      </c>
      <c r="L348" s="22"/>
      <c r="M348" s="107">
        <f xml:space="preserve"> M347+(ckAwdQTable[ILN]&lt;"M")</f>
        <v>194</v>
      </c>
      <c r="N348" t="s">
        <v>2834</v>
      </c>
      <c r="O348" t="s">
        <v>1806</v>
      </c>
      <c r="P348" s="15" t="str">
        <f>HYPERLINK("https://www.ejacket.nsf.gov/ej/showProposal.do?ID="&amp;ckAwdQTable[[#This Row],[prop_id]],"eJ")</f>
        <v>eJ</v>
      </c>
      <c r="Q348" s="8" t="s">
        <v>2841</v>
      </c>
      <c r="R348" t="s">
        <v>4143</v>
      </c>
      <c r="S348" t="s">
        <v>4144</v>
      </c>
      <c r="T348" t="s">
        <v>4145</v>
      </c>
      <c r="U348" s="8" t="s">
        <v>676</v>
      </c>
      <c r="V348" t="s">
        <v>3162</v>
      </c>
      <c r="W348" s="111" t="str">
        <f>HYPERLINK("mailto:"&amp; ckAwdQTable[[#This Row],[email]]&amp;"&amp;subject=Your NSF Proposal:  "&amp;ckAwdQTable[[#This Row],[prop_id]], ckAwdQTable[[#This Row],[email]])</f>
        <v>pbg@illinois.edu</v>
      </c>
      <c r="X348" s="30">
        <v>43282</v>
      </c>
      <c r="Y348">
        <v>36</v>
      </c>
      <c r="AA348" s="21" t="s">
        <v>753</v>
      </c>
      <c r="AB348" s="21" t="s">
        <v>4825</v>
      </c>
      <c r="AC348"/>
      <c r="AD348" s="21" t="s">
        <v>753</v>
      </c>
      <c r="AE348" s="21" t="s">
        <v>6128</v>
      </c>
      <c r="AF348" s="13">
        <v>400000</v>
      </c>
      <c r="AG348" s="121">
        <v>0</v>
      </c>
      <c r="AH348" s="1">
        <v>400000</v>
      </c>
      <c r="AI348" s="1"/>
      <c r="AJ348" s="1">
        <v>11250</v>
      </c>
      <c r="AM348" s="21">
        <v>6</v>
      </c>
      <c r="AN348" s="21">
        <v>3</v>
      </c>
      <c r="AO348" s="21">
        <v>3</v>
      </c>
      <c r="AP348" s="21"/>
      <c r="AQ348" s="21"/>
      <c r="AR348" s="123" t="s">
        <v>2829</v>
      </c>
      <c r="AS348" s="21" t="s">
        <v>2834</v>
      </c>
      <c r="AT348" s="21" t="str">
        <f>SummarizeQuestMarks(ckAwdQTable[[#This Row],[abst_narr_txt]])</f>
        <v xml:space="preserve"> </v>
      </c>
      <c r="AU348" s="124"/>
      <c r="AV348" t="s">
        <v>4138</v>
      </c>
      <c r="AW348" t="b">
        <f>AND(ckAwdQTable[[#This Row],[ILN]]&gt;"M", SUBSTITUTE(ckAwdQTable[[#This Row],[prop_titl_txt]]," ","")&lt;&gt;SUBSTITUTE(AV347," ",""))</f>
        <v>0</v>
      </c>
      <c r="AX348" s="8" t="s">
        <v>4146</v>
      </c>
    </row>
    <row r="349" spans="2:50" ht="15" customHeight="1" x14ac:dyDescent="0.35">
      <c r="B349" s="30">
        <v>43005.595833333333</v>
      </c>
      <c r="C349" t="s">
        <v>2839</v>
      </c>
      <c r="D349" t="s">
        <v>2840</v>
      </c>
      <c r="E349" t="s">
        <v>462</v>
      </c>
      <c r="F349" t="s">
        <v>757</v>
      </c>
      <c r="G349" s="8" t="s">
        <v>2819</v>
      </c>
      <c r="H349" s="8" t="s">
        <v>2820</v>
      </c>
      <c r="I349" s="21" t="s">
        <v>6127</v>
      </c>
      <c r="J349" t="s">
        <v>2821</v>
      </c>
      <c r="L349" s="22"/>
      <c r="M349" s="107">
        <f xml:space="preserve"> M348+(ckAwdQTable[ILN]&lt;"M")</f>
        <v>195</v>
      </c>
      <c r="N349" t="s">
        <v>2824</v>
      </c>
      <c r="O349" t="s">
        <v>1809</v>
      </c>
      <c r="P349" s="15" t="str">
        <f>HYPERLINK("https://www.ejacket.nsf.gov/ej/showProposal.do?ID="&amp;ckAwdQTable[[#This Row],[prop_id]],"eJ")</f>
        <v>eJ</v>
      </c>
      <c r="Q349" s="8" t="s">
        <v>2841</v>
      </c>
      <c r="R349" t="s">
        <v>1809</v>
      </c>
      <c r="S349" t="s">
        <v>1810</v>
      </c>
      <c r="T349" t="s">
        <v>756</v>
      </c>
      <c r="U349" s="8" t="s">
        <v>600</v>
      </c>
      <c r="V349" t="s">
        <v>3162</v>
      </c>
      <c r="W349" s="111" t="str">
        <f>HYPERLINK("mailto:"&amp; ckAwdQTable[[#This Row],[email]]&amp;"&amp;subject=Your NSF Proposal:  "&amp;ckAwdQTable[[#This Row],[prop_id]], ckAwdQTable[[#This Row],[email]])</f>
        <v>pdinda@northwestern.edu</v>
      </c>
      <c r="X349" s="30">
        <v>43344</v>
      </c>
      <c r="Y349">
        <v>36</v>
      </c>
      <c r="AA349" s="21" t="s">
        <v>753</v>
      </c>
      <c r="AB349" s="21" t="s">
        <v>4825</v>
      </c>
      <c r="AC349"/>
      <c r="AD349" s="21" t="s">
        <v>753</v>
      </c>
      <c r="AE349" s="21" t="s">
        <v>6128</v>
      </c>
      <c r="AF349" s="13">
        <v>909275</v>
      </c>
      <c r="AG349" s="121">
        <v>0</v>
      </c>
      <c r="AH349" s="1">
        <v>909275</v>
      </c>
      <c r="AI349" s="1"/>
      <c r="AJ349" s="1">
        <v>9000</v>
      </c>
      <c r="AL349" s="1">
        <v>12000</v>
      </c>
      <c r="AM349" s="21">
        <v>9</v>
      </c>
      <c r="AN349" s="21">
        <v>9</v>
      </c>
      <c r="AO349" s="21">
        <v>9</v>
      </c>
      <c r="AP349" s="21"/>
      <c r="AQ349" s="21"/>
      <c r="AR349" s="123" t="s">
        <v>2829</v>
      </c>
      <c r="AS349" s="21" t="s">
        <v>2834</v>
      </c>
      <c r="AT349" s="21" t="str">
        <f>SummarizeQuestMarks(ckAwdQTable[[#This Row],[abst_narr_txt]])</f>
        <v xml:space="preserve"> </v>
      </c>
      <c r="AU349" s="124"/>
      <c r="AV349" t="s">
        <v>4147</v>
      </c>
      <c r="AW349" t="b">
        <f>AND(ckAwdQTable[[#This Row],[ILN]]&gt;"M", SUBSTITUTE(ckAwdQTable[[#This Row],[prop_titl_txt]]," ","")&lt;&gt;SUBSTITUTE(AV348," ",""))</f>
        <v>0</v>
      </c>
      <c r="AX349" s="8" t="s">
        <v>4148</v>
      </c>
    </row>
    <row r="350" spans="2:50" ht="15" customHeight="1" x14ac:dyDescent="0.35">
      <c r="B350" s="30">
        <v>43005.518055555556</v>
      </c>
      <c r="C350" t="s">
        <v>2839</v>
      </c>
      <c r="D350" t="s">
        <v>2840</v>
      </c>
      <c r="E350" t="s">
        <v>462</v>
      </c>
      <c r="F350" t="s">
        <v>757</v>
      </c>
      <c r="G350" s="8" t="s">
        <v>2819</v>
      </c>
      <c r="H350" s="8" t="s">
        <v>2820</v>
      </c>
      <c r="I350" s="21" t="s">
        <v>6127</v>
      </c>
      <c r="J350" t="s">
        <v>2821</v>
      </c>
      <c r="L350" s="22"/>
      <c r="M350" s="107">
        <f xml:space="preserve"> M349+(ckAwdQTable[ILN]&lt;"M")</f>
        <v>195</v>
      </c>
      <c r="N350" t="s">
        <v>2834</v>
      </c>
      <c r="O350" t="s">
        <v>1809</v>
      </c>
      <c r="P350" s="15" t="str">
        <f>HYPERLINK("https://www.ejacket.nsf.gov/ej/showProposal.do?ID="&amp;ckAwdQTable[[#This Row],[prop_id]],"eJ")</f>
        <v>eJ</v>
      </c>
      <c r="Q350" s="8" t="s">
        <v>2841</v>
      </c>
      <c r="R350" t="s">
        <v>4149</v>
      </c>
      <c r="S350" t="s">
        <v>4150</v>
      </c>
      <c r="T350" t="s">
        <v>3099</v>
      </c>
      <c r="U350" s="8" t="s">
        <v>4151</v>
      </c>
      <c r="V350" t="s">
        <v>3162</v>
      </c>
      <c r="W350" s="111" t="str">
        <f>HYPERLINK("mailto:"&amp; ckAwdQTable[[#This Row],[email]]&amp;"&amp;subject=Your NSF Proposal:  "&amp;ckAwdQTable[[#This Row],[prop_id]], ckAwdQTable[[#This Row],[email]])</f>
        <v>khale@cs.iit.edu</v>
      </c>
      <c r="X350" s="30">
        <v>43344</v>
      </c>
      <c r="Y350">
        <v>36</v>
      </c>
      <c r="AA350" s="21" t="s">
        <v>753</v>
      </c>
      <c r="AB350" s="21" t="s">
        <v>4825</v>
      </c>
      <c r="AC350"/>
      <c r="AD350" s="21" t="s">
        <v>753</v>
      </c>
      <c r="AE350" s="21" t="s">
        <v>6128</v>
      </c>
      <c r="AF350" s="13">
        <v>305578</v>
      </c>
      <c r="AG350" s="121">
        <v>0</v>
      </c>
      <c r="AH350" s="1">
        <v>305578</v>
      </c>
      <c r="AI350" s="1"/>
      <c r="AJ350" s="1">
        <v>6243</v>
      </c>
      <c r="AL350" s="1">
        <v>6000</v>
      </c>
      <c r="AM350" s="21">
        <v>3</v>
      </c>
      <c r="AN350" s="21">
        <v>3</v>
      </c>
      <c r="AO350" s="21">
        <v>3</v>
      </c>
      <c r="AP350" s="21">
        <v>3</v>
      </c>
      <c r="AQ350" s="21"/>
      <c r="AR350" s="123" t="s">
        <v>2829</v>
      </c>
      <c r="AS350" s="21" t="s">
        <v>2834</v>
      </c>
      <c r="AT350" s="21" t="str">
        <f>SummarizeQuestMarks(ckAwdQTable[[#This Row],[abst_narr_txt]])</f>
        <v xml:space="preserve"> </v>
      </c>
      <c r="AU350" s="124"/>
      <c r="AV350" t="s">
        <v>4147</v>
      </c>
      <c r="AW350" t="b">
        <f>AND(ckAwdQTable[[#This Row],[ILN]]&gt;"M", SUBSTITUTE(ckAwdQTable[[#This Row],[prop_titl_txt]]," ","")&lt;&gt;SUBSTITUTE(AV349," ",""))</f>
        <v>0</v>
      </c>
      <c r="AX350" s="8" t="s">
        <v>4152</v>
      </c>
    </row>
    <row r="351" spans="2:50" ht="15" customHeight="1" x14ac:dyDescent="0.35">
      <c r="B351" s="30">
        <v>43005.59652777778</v>
      </c>
      <c r="C351" t="s">
        <v>2839</v>
      </c>
      <c r="D351" t="s">
        <v>2840</v>
      </c>
      <c r="E351" t="s">
        <v>464</v>
      </c>
      <c r="F351" t="s">
        <v>1188</v>
      </c>
      <c r="G351" s="8" t="s">
        <v>2819</v>
      </c>
      <c r="H351" s="8" t="s">
        <v>2820</v>
      </c>
      <c r="I351" s="21" t="s">
        <v>6127</v>
      </c>
      <c r="J351" t="s">
        <v>2821</v>
      </c>
      <c r="L351" s="22"/>
      <c r="M351" s="107">
        <f xml:space="preserve"> M350+(ckAwdQTable[ILN]&lt;"M")</f>
        <v>196</v>
      </c>
      <c r="N351" t="s">
        <v>2824</v>
      </c>
      <c r="O351" t="s">
        <v>1812</v>
      </c>
      <c r="P351" s="15" t="str">
        <f>HYPERLINK("https://www.ejacket.nsf.gov/ej/showProposal.do?ID="&amp;ckAwdQTable[[#This Row],[prop_id]],"eJ")</f>
        <v>eJ</v>
      </c>
      <c r="Q351" s="8" t="s">
        <v>2841</v>
      </c>
      <c r="R351" t="s">
        <v>1812</v>
      </c>
      <c r="S351" t="s">
        <v>1813</v>
      </c>
      <c r="T351" t="s">
        <v>4126</v>
      </c>
      <c r="U351" s="8" t="s">
        <v>542</v>
      </c>
      <c r="V351" t="s">
        <v>2833</v>
      </c>
      <c r="W351" s="111" t="str">
        <f>HYPERLINK("mailto:"&amp; ckAwdQTable[[#This Row],[email]]&amp;"&amp;subject=Your NSF Proposal:  "&amp;ckAwdQTable[[#This Row],[prop_id]], ckAwdQTable[[#This Row],[email]])</f>
        <v>rvinayak@cs.cmu.edu</v>
      </c>
      <c r="X351" s="30">
        <v>43344</v>
      </c>
      <c r="Y351">
        <v>36</v>
      </c>
      <c r="AA351" s="21" t="s">
        <v>753</v>
      </c>
      <c r="AB351" s="21" t="s">
        <v>4825</v>
      </c>
      <c r="AC351"/>
      <c r="AD351" s="21" t="s">
        <v>753</v>
      </c>
      <c r="AE351" s="21" t="s">
        <v>6128</v>
      </c>
      <c r="AF351" s="13">
        <v>460000</v>
      </c>
      <c r="AG351" s="121">
        <v>0</v>
      </c>
      <c r="AH351" s="1">
        <v>460000</v>
      </c>
      <c r="AI351" s="1"/>
      <c r="AJ351" s="1">
        <v>9440</v>
      </c>
      <c r="AM351" s="21">
        <v>3</v>
      </c>
      <c r="AN351" s="21">
        <v>3</v>
      </c>
      <c r="AO351" s="21">
        <v>4</v>
      </c>
      <c r="AP351" s="21"/>
      <c r="AQ351" s="21"/>
      <c r="AR351" s="123" t="s">
        <v>2829</v>
      </c>
      <c r="AS351" s="21" t="s">
        <v>2834</v>
      </c>
      <c r="AT351" s="21" t="str">
        <f>SummarizeQuestMarks(ckAwdQTable[[#This Row],[abst_narr_txt]])</f>
        <v xml:space="preserve"> </v>
      </c>
      <c r="AU351" s="124"/>
      <c r="AV351" t="s">
        <v>4153</v>
      </c>
      <c r="AW351" t="b">
        <f>AND(ckAwdQTable[[#This Row],[ILN]]&gt;"M", SUBSTITUTE(ckAwdQTable[[#This Row],[prop_titl_txt]]," ","")&lt;&gt;SUBSTITUTE(AV350," ",""))</f>
        <v>0</v>
      </c>
      <c r="AX351" s="8" t="s">
        <v>4154</v>
      </c>
    </row>
    <row r="352" spans="2:50" ht="15" customHeight="1" x14ac:dyDescent="0.35">
      <c r="B352" s="30">
        <v>43003.542361111111</v>
      </c>
      <c r="C352" t="s">
        <v>2839</v>
      </c>
      <c r="D352" t="s">
        <v>2840</v>
      </c>
      <c r="E352" t="s">
        <v>464</v>
      </c>
      <c r="F352" t="s">
        <v>1188</v>
      </c>
      <c r="G352" s="8" t="s">
        <v>2819</v>
      </c>
      <c r="H352" s="8" t="s">
        <v>2820</v>
      </c>
      <c r="I352" s="21" t="s">
        <v>6127</v>
      </c>
      <c r="J352" t="s">
        <v>2821</v>
      </c>
      <c r="L352" s="22"/>
      <c r="M352" s="107">
        <f xml:space="preserve"> M351+(ckAwdQTable[ILN]&lt;"M")</f>
        <v>196</v>
      </c>
      <c r="N352" t="s">
        <v>2834</v>
      </c>
      <c r="O352" t="s">
        <v>1812</v>
      </c>
      <c r="P352" s="15" t="str">
        <f>HYPERLINK("https://www.ejacket.nsf.gov/ej/showProposal.do?ID="&amp;ckAwdQTable[[#This Row],[prop_id]],"eJ")</f>
        <v>eJ</v>
      </c>
      <c r="Q352" s="8" t="s">
        <v>2841</v>
      </c>
      <c r="R352" t="s">
        <v>4155</v>
      </c>
      <c r="S352" t="s">
        <v>4156</v>
      </c>
      <c r="T352" t="s">
        <v>4157</v>
      </c>
      <c r="U352" s="8" t="s">
        <v>713</v>
      </c>
      <c r="V352" t="s">
        <v>2907</v>
      </c>
      <c r="W352" s="111" t="str">
        <f>HYPERLINK("mailto:"&amp; ckAwdQTable[[#This Row],[email]]&amp;"&amp;subject=Your NSF Proposal:  "&amp;ckAwdQTable[[#This Row],[prop_id]], ckAwdQTable[[#This Row],[email]])</f>
        <v>mosharaf@umich.edu</v>
      </c>
      <c r="X352" s="30">
        <v>43344</v>
      </c>
      <c r="Y352">
        <v>36</v>
      </c>
      <c r="AA352" s="21" t="s">
        <v>753</v>
      </c>
      <c r="AB352" s="21" t="s">
        <v>4825</v>
      </c>
      <c r="AC352"/>
      <c r="AD352" s="21" t="s">
        <v>753</v>
      </c>
      <c r="AF352" s="13">
        <v>739750</v>
      </c>
      <c r="AG352" s="121">
        <v>0</v>
      </c>
      <c r="AH352" s="1">
        <v>739750</v>
      </c>
      <c r="AI352" s="1"/>
      <c r="AJ352" s="1"/>
      <c r="AM352" s="21">
        <v>6</v>
      </c>
      <c r="AN352" s="21">
        <v>6</v>
      </c>
      <c r="AO352" s="21">
        <v>6</v>
      </c>
      <c r="AP352" s="21"/>
      <c r="AQ352" s="21"/>
      <c r="AR352" s="123" t="s">
        <v>2829</v>
      </c>
      <c r="AS352" s="21" t="s">
        <v>2834</v>
      </c>
      <c r="AT352" s="21" t="str">
        <f>SummarizeQuestMarks(ckAwdQTable[[#This Row],[abst_narr_txt]])</f>
        <v xml:space="preserve"> </v>
      </c>
      <c r="AU352" s="124"/>
      <c r="AV352" t="s">
        <v>4158</v>
      </c>
      <c r="AW352" t="b">
        <f>AND(ckAwdQTable[[#This Row],[ILN]]&gt;"M", SUBSTITUTE(ckAwdQTable[[#This Row],[prop_titl_txt]]," ","")&lt;&gt;SUBSTITUTE(AV351," ",""))</f>
        <v>0</v>
      </c>
      <c r="AX352" s="8" t="s">
        <v>4159</v>
      </c>
    </row>
    <row r="353" spans="2:50" ht="15" customHeight="1" x14ac:dyDescent="0.35">
      <c r="B353" s="30">
        <v>43005.59652777778</v>
      </c>
      <c r="C353" t="s">
        <v>2817</v>
      </c>
      <c r="D353" t="s">
        <v>2818</v>
      </c>
      <c r="E353" t="s">
        <v>476</v>
      </c>
      <c r="F353" t="s">
        <v>1069</v>
      </c>
      <c r="G353" s="8" t="s">
        <v>2819</v>
      </c>
      <c r="H353" s="8" t="s">
        <v>2820</v>
      </c>
      <c r="I353" s="21" t="s">
        <v>6127</v>
      </c>
      <c r="J353" t="s">
        <v>2821</v>
      </c>
      <c r="K353" t="s">
        <v>2822</v>
      </c>
      <c r="L353" s="22"/>
      <c r="M353" s="107">
        <f xml:space="preserve"> M352+(ckAwdQTable[ILN]&lt;"M")</f>
        <v>197</v>
      </c>
      <c r="N353" t="s">
        <v>2863</v>
      </c>
      <c r="O353" t="s">
        <v>1815</v>
      </c>
      <c r="P353" s="15" t="str">
        <f>HYPERLINK("https://www.ejacket.nsf.gov/ej/showProposal.do?ID="&amp;ckAwdQTable[[#This Row],[prop_id]],"eJ")</f>
        <v>eJ</v>
      </c>
      <c r="Q353" s="8" t="s">
        <v>2825</v>
      </c>
      <c r="R353" t="s">
        <v>1815</v>
      </c>
      <c r="S353" t="s">
        <v>1816</v>
      </c>
      <c r="T353" t="s">
        <v>2998</v>
      </c>
      <c r="U353" s="8" t="s">
        <v>3795</v>
      </c>
      <c r="V353" t="s">
        <v>2851</v>
      </c>
      <c r="W353" s="111" t="str">
        <f>HYPERLINK("mailto:"&amp; ckAwdQTable[[#This Row],[email]]&amp;"&amp;subject=Your NSF Proposal:  "&amp;ckAwdQTable[[#This Row],[prop_id]], ckAwdQTable[[#This Row],[email]])</f>
        <v>chugg@usc.edu</v>
      </c>
      <c r="X353" s="30">
        <v>43191</v>
      </c>
      <c r="Y353">
        <v>36</v>
      </c>
      <c r="AA353" s="21" t="s">
        <v>753</v>
      </c>
      <c r="AB353" s="21" t="s">
        <v>4825</v>
      </c>
      <c r="AC353"/>
      <c r="AD353" s="21" t="s">
        <v>753</v>
      </c>
      <c r="AE353" s="21" t="s">
        <v>6128</v>
      </c>
      <c r="AF353" s="13">
        <v>1199849</v>
      </c>
      <c r="AG353" s="121">
        <v>0</v>
      </c>
      <c r="AH353" s="1">
        <v>1199849</v>
      </c>
      <c r="AI353" s="1"/>
      <c r="AJ353" s="1">
        <v>6000</v>
      </c>
      <c r="AK353" s="1">
        <v>49489</v>
      </c>
      <c r="AM353" s="21">
        <v>12</v>
      </c>
      <c r="AN353" s="21">
        <v>12</v>
      </c>
      <c r="AO353" s="21">
        <v>8.6999999999999993</v>
      </c>
      <c r="AP353" s="21"/>
      <c r="AQ353" s="21"/>
      <c r="AR353" s="123" t="s">
        <v>2829</v>
      </c>
      <c r="AS353" s="21" t="s">
        <v>2834</v>
      </c>
      <c r="AT353" s="21" t="str">
        <f>SummarizeQuestMarks(ckAwdQTable[[#This Row],[abst_narr_txt]])</f>
        <v xml:space="preserve"> </v>
      </c>
      <c r="AU353" s="124"/>
      <c r="AV353" t="s">
        <v>4161</v>
      </c>
      <c r="AW353" t="b">
        <f>AND(ckAwdQTable[[#This Row],[ILN]]&gt;"M", SUBSTITUTE(ckAwdQTable[[#This Row],[prop_titl_txt]]," ","")&lt;&gt;SUBSTITUTE(AV352," ",""))</f>
        <v>0</v>
      </c>
      <c r="AX353" s="8" t="s">
        <v>4162</v>
      </c>
    </row>
    <row r="354" spans="2:50" ht="15" customHeight="1" x14ac:dyDescent="0.35">
      <c r="B354" s="30">
        <v>43005.597222222219</v>
      </c>
      <c r="C354" t="s">
        <v>2817</v>
      </c>
      <c r="D354" t="s">
        <v>2818</v>
      </c>
      <c r="E354" t="s">
        <v>476</v>
      </c>
      <c r="F354" t="s">
        <v>948</v>
      </c>
      <c r="G354" s="8" t="s">
        <v>2819</v>
      </c>
      <c r="H354" s="8" t="s">
        <v>2820</v>
      </c>
      <c r="I354" s="21" t="s">
        <v>6127</v>
      </c>
      <c r="J354" t="s">
        <v>2821</v>
      </c>
      <c r="K354" t="s">
        <v>2822</v>
      </c>
      <c r="L354" s="22"/>
      <c r="M354" s="107">
        <f xml:space="preserve"> M353+(ckAwdQTable[ILN]&lt;"M")</f>
        <v>198</v>
      </c>
      <c r="N354" t="s">
        <v>2863</v>
      </c>
      <c r="O354" t="s">
        <v>1823</v>
      </c>
      <c r="P354" s="15" t="str">
        <f>HYPERLINK("https://www.ejacket.nsf.gov/ej/showProposal.do?ID="&amp;ckAwdQTable[[#This Row],[prop_id]],"eJ")</f>
        <v>eJ</v>
      </c>
      <c r="Q354" s="8" t="s">
        <v>2825</v>
      </c>
      <c r="R354" t="s">
        <v>1823</v>
      </c>
      <c r="S354" t="s">
        <v>1509</v>
      </c>
      <c r="T354" t="s">
        <v>3740</v>
      </c>
      <c r="U354" s="8" t="s">
        <v>589</v>
      </c>
      <c r="V354" t="s">
        <v>2972</v>
      </c>
      <c r="W354" s="111" t="str">
        <f>HYPERLINK("mailto:"&amp; ckAwdQTable[[#This Row],[email]]&amp;"&amp;subject=Your NSF Proposal:  "&amp;ckAwdQTable[[#This Row],[prop_id]], ckAwdQTable[[#This Row],[email]])</f>
        <v>jcappos@nyu.edu</v>
      </c>
      <c r="X354" s="30">
        <v>43252</v>
      </c>
      <c r="Y354">
        <v>48</v>
      </c>
      <c r="AA354" s="21" t="s">
        <v>753</v>
      </c>
      <c r="AB354" s="21" t="s">
        <v>4825</v>
      </c>
      <c r="AC354"/>
      <c r="AD354" s="21" t="s">
        <v>753</v>
      </c>
      <c r="AF354" s="13">
        <v>1162850</v>
      </c>
      <c r="AG354" s="121">
        <v>0</v>
      </c>
      <c r="AH354" s="1">
        <v>1162850</v>
      </c>
      <c r="AI354" s="1"/>
      <c r="AJ354" s="1"/>
      <c r="AM354" s="21">
        <v>12</v>
      </c>
      <c r="AN354" s="21">
        <v>12</v>
      </c>
      <c r="AO354" s="21">
        <v>6</v>
      </c>
      <c r="AP354" s="21"/>
      <c r="AQ354" s="21"/>
      <c r="AR354" s="123" t="s">
        <v>2829</v>
      </c>
      <c r="AS354" s="21" t="s">
        <v>2834</v>
      </c>
      <c r="AT354" s="21" t="str">
        <f>SummarizeQuestMarks(ckAwdQTable[[#This Row],[abst_narr_txt]])</f>
        <v xml:space="preserve"> </v>
      </c>
      <c r="AU354" s="124"/>
      <c r="AV354" t="s">
        <v>4164</v>
      </c>
      <c r="AW354" t="b">
        <f>AND(ckAwdQTable[[#This Row],[ILN]]&gt;"M", SUBSTITUTE(ckAwdQTable[[#This Row],[prop_titl_txt]]," ","")&lt;&gt;SUBSTITUTE(AV353," ",""))</f>
        <v>0</v>
      </c>
      <c r="AX354" s="8" t="s">
        <v>3743</v>
      </c>
    </row>
    <row r="355" spans="2:50" ht="15" customHeight="1" x14ac:dyDescent="0.35">
      <c r="B355" s="30">
        <v>43005.597916666666</v>
      </c>
      <c r="C355" t="s">
        <v>2817</v>
      </c>
      <c r="D355" t="s">
        <v>2818</v>
      </c>
      <c r="E355" t="s">
        <v>476</v>
      </c>
      <c r="F355" t="s">
        <v>1069</v>
      </c>
      <c r="G355" s="8" t="s">
        <v>2819</v>
      </c>
      <c r="H355" s="8" t="s">
        <v>2820</v>
      </c>
      <c r="I355" s="21" t="s">
        <v>6127</v>
      </c>
      <c r="J355" t="s">
        <v>2821</v>
      </c>
      <c r="K355" t="s">
        <v>2822</v>
      </c>
      <c r="L355" s="22"/>
      <c r="M355" s="107">
        <f xml:space="preserve"> M354+(ckAwdQTable[ILN]&lt;"M")</f>
        <v>199</v>
      </c>
      <c r="N355" t="s">
        <v>2824</v>
      </c>
      <c r="O355" t="s">
        <v>1830</v>
      </c>
      <c r="P355" s="15" t="str">
        <f>HYPERLINK("https://www.ejacket.nsf.gov/ej/showProposal.do?ID="&amp;ckAwdQTable[[#This Row],[prop_id]],"eJ")</f>
        <v>eJ</v>
      </c>
      <c r="Q355" s="8" t="s">
        <v>2825</v>
      </c>
      <c r="R355" t="s">
        <v>1830</v>
      </c>
      <c r="S355" t="s">
        <v>1831</v>
      </c>
      <c r="T355" t="s">
        <v>4166</v>
      </c>
      <c r="U355" s="8" t="s">
        <v>3379</v>
      </c>
      <c r="V355" t="s">
        <v>93</v>
      </c>
      <c r="W355" s="111" t="str">
        <f>HYPERLINK("mailto:"&amp; ckAwdQTable[[#This Row],[email]]&amp;"&amp;subject=Your NSF Proposal:  "&amp;ckAwdQTable[[#This Row],[prop_id]], ckAwdQTable[[#This Row],[email]])</f>
        <v>iris_bahar@brown.edu</v>
      </c>
      <c r="X355" s="30">
        <v>43282</v>
      </c>
      <c r="Y355">
        <v>36</v>
      </c>
      <c r="AA355" s="21" t="s">
        <v>753</v>
      </c>
      <c r="AB355" s="21" t="s">
        <v>4825</v>
      </c>
      <c r="AC355"/>
      <c r="AD355" s="21" t="s">
        <v>753</v>
      </c>
      <c r="AE355" s="21" t="s">
        <v>6128</v>
      </c>
      <c r="AF355" s="13">
        <v>664095</v>
      </c>
      <c r="AG355" s="121">
        <v>0</v>
      </c>
      <c r="AH355" s="1">
        <v>664095</v>
      </c>
      <c r="AI355" s="1"/>
      <c r="AJ355" s="1">
        <v>6000</v>
      </c>
      <c r="AM355" s="21">
        <v>6</v>
      </c>
      <c r="AN355" s="21">
        <v>6</v>
      </c>
      <c r="AO355" s="21">
        <v>3</v>
      </c>
      <c r="AP355" s="21"/>
      <c r="AQ355" s="21"/>
      <c r="AR355" s="123" t="s">
        <v>2829</v>
      </c>
      <c r="AS355" s="21" t="s">
        <v>2834</v>
      </c>
      <c r="AT355" s="21" t="str">
        <f>SummarizeQuestMarks(ckAwdQTable[[#This Row],[abst_narr_txt]])</f>
        <v xml:space="preserve"> </v>
      </c>
      <c r="AU355" s="124"/>
      <c r="AV355" t="s">
        <v>4168</v>
      </c>
      <c r="AW355" t="b">
        <f>AND(ckAwdQTable[[#This Row],[ILN]]&gt;"M", SUBSTITUTE(ckAwdQTable[[#This Row],[prop_titl_txt]]," ","")&lt;&gt;SUBSTITUTE(AV354," ",""))</f>
        <v>0</v>
      </c>
      <c r="AX355" s="8" t="s">
        <v>4169</v>
      </c>
    </row>
    <row r="356" spans="2:50" ht="15" customHeight="1" x14ac:dyDescent="0.35">
      <c r="B356" s="30">
        <v>43005.480555555558</v>
      </c>
      <c r="C356" t="s">
        <v>2817</v>
      </c>
      <c r="D356" t="s">
        <v>2818</v>
      </c>
      <c r="E356" t="s">
        <v>476</v>
      </c>
      <c r="F356" t="s">
        <v>1069</v>
      </c>
      <c r="G356" s="8" t="s">
        <v>2819</v>
      </c>
      <c r="H356" s="8" t="s">
        <v>2820</v>
      </c>
      <c r="I356" s="21" t="s">
        <v>6127</v>
      </c>
      <c r="J356" t="s">
        <v>2821</v>
      </c>
      <c r="K356" t="s">
        <v>2822</v>
      </c>
      <c r="L356" s="22"/>
      <c r="M356" s="107">
        <f xml:space="preserve"> M355+(ckAwdQTable[ILN]&lt;"M")</f>
        <v>199</v>
      </c>
      <c r="N356" t="s">
        <v>2834</v>
      </c>
      <c r="O356" t="s">
        <v>1830</v>
      </c>
      <c r="P356" s="15" t="str">
        <f>HYPERLINK("https://www.ejacket.nsf.gov/ej/showProposal.do?ID="&amp;ckAwdQTable[[#This Row],[prop_id]],"eJ")</f>
        <v>eJ</v>
      </c>
      <c r="Q356" s="8" t="s">
        <v>2825</v>
      </c>
      <c r="R356" t="s">
        <v>4170</v>
      </c>
      <c r="S356" t="s">
        <v>4171</v>
      </c>
      <c r="T356" t="s">
        <v>4172</v>
      </c>
      <c r="U356" s="8" t="s">
        <v>3145</v>
      </c>
      <c r="V356" t="s">
        <v>2862</v>
      </c>
      <c r="W356" s="111" t="str">
        <f>HYPERLINK("mailto:"&amp; ckAwdQTable[[#This Row],[email]]&amp;"&amp;subject=Your NSF Proposal:  "&amp;ckAwdQTable[[#This Row],[prop_id]], ckAwdQTable[[#This Row],[email]])</f>
        <v>talim@bu.edu</v>
      </c>
      <c r="X356" s="30">
        <v>43282</v>
      </c>
      <c r="Y356">
        <v>36</v>
      </c>
      <c r="AA356" s="21" t="s">
        <v>753</v>
      </c>
      <c r="AB356" s="21" t="s">
        <v>4825</v>
      </c>
      <c r="AC356"/>
      <c r="AD356" s="21" t="s">
        <v>753</v>
      </c>
      <c r="AF356" s="13">
        <v>138975</v>
      </c>
      <c r="AG356" s="121">
        <v>0</v>
      </c>
      <c r="AH356" s="1">
        <v>138975</v>
      </c>
      <c r="AI356" s="1"/>
      <c r="AJ356" s="1"/>
      <c r="AM356" s="21"/>
      <c r="AN356" s="21">
        <v>3</v>
      </c>
      <c r="AO356" s="21">
        <v>3</v>
      </c>
      <c r="AP356" s="21"/>
      <c r="AQ356" s="21"/>
      <c r="AR356" s="123" t="s">
        <v>2829</v>
      </c>
      <c r="AS356" s="21" t="s">
        <v>2834</v>
      </c>
      <c r="AT356" s="21" t="str">
        <f>SummarizeQuestMarks(ckAwdQTable[[#This Row],[abst_narr_txt]])</f>
        <v xml:space="preserve"> </v>
      </c>
      <c r="AU356" s="124"/>
      <c r="AV356" t="s">
        <v>4168</v>
      </c>
      <c r="AW356" t="b">
        <f>AND(ckAwdQTable[[#This Row],[ILN]]&gt;"M", SUBSTITUTE(ckAwdQTable[[#This Row],[prop_titl_txt]]," ","")&lt;&gt;SUBSTITUTE(AV355," ",""))</f>
        <v>0</v>
      </c>
      <c r="AX356" s="8" t="s">
        <v>4173</v>
      </c>
    </row>
    <row r="357" spans="2:50" ht="15" customHeight="1" x14ac:dyDescent="0.35">
      <c r="B357" s="30">
        <v>43005.597916666666</v>
      </c>
      <c r="C357" t="s">
        <v>2817</v>
      </c>
      <c r="D357" t="s">
        <v>2818</v>
      </c>
      <c r="E357" t="s">
        <v>476</v>
      </c>
      <c r="F357" t="s">
        <v>912</v>
      </c>
      <c r="G357" s="8" t="s">
        <v>2819</v>
      </c>
      <c r="H357" s="8" t="s">
        <v>2820</v>
      </c>
      <c r="I357" s="21" t="s">
        <v>6127</v>
      </c>
      <c r="J357" t="s">
        <v>2821</v>
      </c>
      <c r="K357" t="s">
        <v>2822</v>
      </c>
      <c r="L357" s="22"/>
      <c r="M357" s="107">
        <f xml:space="preserve"> M356+(ckAwdQTable[ILN]&lt;"M")</f>
        <v>200</v>
      </c>
      <c r="N357" t="s">
        <v>2824</v>
      </c>
      <c r="O357" t="s">
        <v>1837</v>
      </c>
      <c r="P357" s="15" t="str">
        <f>HYPERLINK("https://www.ejacket.nsf.gov/ej/showProposal.do?ID="&amp;ckAwdQTable[[#This Row],[prop_id]],"eJ")</f>
        <v>eJ</v>
      </c>
      <c r="Q357" s="8" t="s">
        <v>2825</v>
      </c>
      <c r="R357" t="s">
        <v>1837</v>
      </c>
      <c r="S357" t="s">
        <v>1026</v>
      </c>
      <c r="T357" t="s">
        <v>4175</v>
      </c>
      <c r="U357" s="8" t="s">
        <v>3469</v>
      </c>
      <c r="V357" t="s">
        <v>2964</v>
      </c>
      <c r="W357" s="111" t="str">
        <f>HYPERLINK("mailto:"&amp; ckAwdQTable[[#This Row],[email]]&amp;"&amp;subject=Your NSF Proposal:  "&amp;ckAwdQTable[[#This Row],[prop_id]], ckAwdQTable[[#This Row],[email]])</f>
        <v>xuan.zhang@wustl.edu</v>
      </c>
      <c r="X357" s="30">
        <v>43221</v>
      </c>
      <c r="Y357">
        <v>48</v>
      </c>
      <c r="AA357" s="21" t="s">
        <v>753</v>
      </c>
      <c r="AB357" s="21" t="s">
        <v>4825</v>
      </c>
      <c r="AC357"/>
      <c r="AD357" s="21" t="s">
        <v>753</v>
      </c>
      <c r="AE357" s="21" t="s">
        <v>6245</v>
      </c>
      <c r="AF357" s="13">
        <v>935431</v>
      </c>
      <c r="AG357" s="121">
        <v>0</v>
      </c>
      <c r="AH357" s="1">
        <v>935431</v>
      </c>
      <c r="AI357" s="1"/>
      <c r="AJ357" s="1">
        <v>20000</v>
      </c>
      <c r="AM357" s="21">
        <v>12</v>
      </c>
      <c r="AN357" s="21">
        <v>8</v>
      </c>
      <c r="AO357" s="21">
        <v>8</v>
      </c>
      <c r="AP357" s="21"/>
      <c r="AQ357" s="21"/>
      <c r="AR357" s="123" t="s">
        <v>2829</v>
      </c>
      <c r="AS357" s="21" t="s">
        <v>2834</v>
      </c>
      <c r="AT357" s="21" t="str">
        <f>SummarizeQuestMarks(ckAwdQTable[[#This Row],[abst_narr_txt]])</f>
        <v xml:space="preserve"> </v>
      </c>
      <c r="AU357" s="124"/>
      <c r="AV357" t="s">
        <v>4176</v>
      </c>
      <c r="AW357" t="b">
        <f>AND(ckAwdQTable[[#This Row],[ILN]]&gt;"M", SUBSTITUTE(ckAwdQTable[[#This Row],[prop_titl_txt]]," ","")&lt;&gt;SUBSTITUTE(AV356," ",""))</f>
        <v>0</v>
      </c>
      <c r="AX357" s="8" t="s">
        <v>4177</v>
      </c>
    </row>
    <row r="358" spans="2:50" ht="15" customHeight="1" x14ac:dyDescent="0.35">
      <c r="B358" s="30">
        <v>43005.54791666667</v>
      </c>
      <c r="C358" t="s">
        <v>2817</v>
      </c>
      <c r="D358" t="s">
        <v>2818</v>
      </c>
      <c r="E358" t="s">
        <v>476</v>
      </c>
      <c r="F358" t="s">
        <v>912</v>
      </c>
      <c r="G358" s="8" t="s">
        <v>2819</v>
      </c>
      <c r="H358" s="8" t="s">
        <v>2820</v>
      </c>
      <c r="I358" s="21" t="s">
        <v>6127</v>
      </c>
      <c r="J358" t="s">
        <v>2821</v>
      </c>
      <c r="K358" t="s">
        <v>2822</v>
      </c>
      <c r="L358" s="22"/>
      <c r="M358" s="107">
        <f xml:space="preserve"> M357+(ckAwdQTable[ILN]&lt;"M")</f>
        <v>200</v>
      </c>
      <c r="N358" t="s">
        <v>2834</v>
      </c>
      <c r="O358" t="s">
        <v>1837</v>
      </c>
      <c r="P358" s="15" t="str">
        <f>HYPERLINK("https://www.ejacket.nsf.gov/ej/showProposal.do?ID="&amp;ckAwdQTable[[#This Row],[prop_id]],"eJ")</f>
        <v>eJ</v>
      </c>
      <c r="Q358" s="8" t="s">
        <v>2825</v>
      </c>
      <c r="R358" t="s">
        <v>4178</v>
      </c>
      <c r="S358" t="s">
        <v>4179</v>
      </c>
      <c r="T358" t="s">
        <v>4180</v>
      </c>
      <c r="U358" s="8" t="s">
        <v>2827</v>
      </c>
      <c r="V358" t="s">
        <v>2823</v>
      </c>
      <c r="W358" s="111" t="str">
        <f>HYPERLINK("mailto:"&amp; ckAwdQTable[[#This Row],[email]]&amp;"&amp;subject=Your NSF Proposal:  "&amp;ckAwdQTable[[#This Row],[prop_id]], ckAwdQTable[[#This Row],[email]])</f>
        <v>nansun@mail.utexas.edu</v>
      </c>
      <c r="X358" s="30">
        <v>43221</v>
      </c>
      <c r="Y358">
        <v>48</v>
      </c>
      <c r="AA358" s="21" t="s">
        <v>753</v>
      </c>
      <c r="AB358" s="21" t="s">
        <v>4825</v>
      </c>
      <c r="AC358"/>
      <c r="AD358" s="21" t="s">
        <v>753</v>
      </c>
      <c r="AE358" s="21" t="s">
        <v>6128</v>
      </c>
      <c r="AF358" s="13">
        <v>289920</v>
      </c>
      <c r="AG358" s="121">
        <v>0</v>
      </c>
      <c r="AH358" s="1">
        <v>289920</v>
      </c>
      <c r="AI358" s="1"/>
      <c r="AJ358" s="1">
        <v>6000</v>
      </c>
      <c r="AM358" s="21">
        <v>4</v>
      </c>
      <c r="AN358" s="21">
        <v>4</v>
      </c>
      <c r="AO358" s="21">
        <v>1</v>
      </c>
      <c r="AP358" s="21"/>
      <c r="AQ358" s="21"/>
      <c r="AR358" s="123" t="s">
        <v>2829</v>
      </c>
      <c r="AS358" s="21" t="s">
        <v>2834</v>
      </c>
      <c r="AT358" s="21" t="str">
        <f>SummarizeQuestMarks(ckAwdQTable[[#This Row],[abst_narr_txt]])</f>
        <v xml:space="preserve"> </v>
      </c>
      <c r="AU358" s="124"/>
      <c r="AV358" t="s">
        <v>4176</v>
      </c>
      <c r="AW358" t="b">
        <f>AND(ckAwdQTable[[#This Row],[ILN]]&gt;"M", SUBSTITUTE(ckAwdQTable[[#This Row],[prop_titl_txt]]," ","")&lt;&gt;SUBSTITUTE(AV357," ",""))</f>
        <v>0</v>
      </c>
      <c r="AX358" s="8" t="s">
        <v>4181</v>
      </c>
    </row>
    <row r="359" spans="2:50" ht="15" customHeight="1" x14ac:dyDescent="0.35">
      <c r="B359" s="30">
        <v>43005.598611111112</v>
      </c>
      <c r="C359" t="s">
        <v>2868</v>
      </c>
      <c r="D359" t="s">
        <v>2869</v>
      </c>
      <c r="E359" t="s">
        <v>466</v>
      </c>
      <c r="F359" t="s">
        <v>1882</v>
      </c>
      <c r="G359" s="8" t="s">
        <v>2819</v>
      </c>
      <c r="H359" s="8" t="s">
        <v>2820</v>
      </c>
      <c r="I359" s="21" t="s">
        <v>6127</v>
      </c>
      <c r="J359" t="s">
        <v>2821</v>
      </c>
      <c r="K359" t="s">
        <v>2883</v>
      </c>
      <c r="L359" s="22"/>
      <c r="M359" s="107">
        <f xml:space="preserve"> M358+(ckAwdQTable[ILN]&lt;"M")</f>
        <v>201</v>
      </c>
      <c r="N359" t="s">
        <v>2863</v>
      </c>
      <c r="O359" t="s">
        <v>4182</v>
      </c>
      <c r="P359" s="15" t="str">
        <f>HYPERLINK("https://www.ejacket.nsf.gov/ej/showProposal.do?ID="&amp;ckAwdQTable[[#This Row],[prop_id]],"eJ")</f>
        <v>eJ</v>
      </c>
      <c r="Q359" s="8" t="s">
        <v>2871</v>
      </c>
      <c r="R359" t="s">
        <v>4182</v>
      </c>
      <c r="S359" t="s">
        <v>4183</v>
      </c>
      <c r="T359" t="s">
        <v>4184</v>
      </c>
      <c r="U359" s="8" t="s">
        <v>3918</v>
      </c>
      <c r="V359" t="s">
        <v>3914</v>
      </c>
      <c r="W359" s="111" t="str">
        <f>HYPERLINK("mailto:"&amp; ckAwdQTable[[#This Row],[email]]&amp;"&amp;subject=Your NSF Proposal:  "&amp;ckAwdQTable[[#This Row],[prop_id]], ckAwdQTable[[#This Row],[email]])</f>
        <v>shekhar@cs.umn.edu</v>
      </c>
      <c r="X359" s="30">
        <v>43344</v>
      </c>
      <c r="Y359">
        <v>48</v>
      </c>
      <c r="Z359" t="s">
        <v>6246</v>
      </c>
      <c r="AA359" s="21" t="s">
        <v>6247</v>
      </c>
      <c r="AB359" s="21" t="s">
        <v>4825</v>
      </c>
      <c r="AC359"/>
      <c r="AD359" s="21" t="s">
        <v>753</v>
      </c>
      <c r="AE359" s="21" t="s">
        <v>6128</v>
      </c>
      <c r="AF359" s="13">
        <v>1194071</v>
      </c>
      <c r="AG359" s="121">
        <v>0</v>
      </c>
      <c r="AH359" s="1">
        <v>1194071</v>
      </c>
      <c r="AI359" s="1"/>
      <c r="AJ359" s="1">
        <v>10000</v>
      </c>
      <c r="AL359" s="1">
        <v>32000</v>
      </c>
      <c r="AM359" s="21">
        <v>12</v>
      </c>
      <c r="AN359" s="21">
        <v>8</v>
      </c>
      <c r="AO359" s="21">
        <v>1.76</v>
      </c>
      <c r="AP359" s="21">
        <v>5.24</v>
      </c>
      <c r="AQ359" s="21"/>
      <c r="AR359" s="123" t="s">
        <v>2829</v>
      </c>
      <c r="AS359" s="21" t="s">
        <v>2834</v>
      </c>
      <c r="AT359" s="21" t="str">
        <f>SummarizeQuestMarks(ckAwdQTable[[#This Row],[abst_narr_txt]])</f>
        <v xml:space="preserve"> </v>
      </c>
      <c r="AU359" s="124"/>
      <c r="AV359" t="s">
        <v>4185</v>
      </c>
      <c r="AW359" t="b">
        <f>AND(ckAwdQTable[[#This Row],[ILN]]&gt;"M", SUBSTITUTE(ckAwdQTable[[#This Row],[prop_titl_txt]]," ","")&lt;&gt;SUBSTITUTE(AV358," ",""))</f>
        <v>0</v>
      </c>
      <c r="AX359" s="8" t="s">
        <v>4186</v>
      </c>
    </row>
    <row r="360" spans="2:50" ht="15" customHeight="1" x14ac:dyDescent="0.35">
      <c r="B360" s="30">
        <v>43005.599305555559</v>
      </c>
      <c r="C360" t="s">
        <v>2817</v>
      </c>
      <c r="D360" t="s">
        <v>2818</v>
      </c>
      <c r="E360" t="s">
        <v>476</v>
      </c>
      <c r="F360" t="s">
        <v>912</v>
      </c>
      <c r="G360" s="8" t="s">
        <v>2819</v>
      </c>
      <c r="H360" s="8" t="s">
        <v>2820</v>
      </c>
      <c r="I360" s="21" t="s">
        <v>6127</v>
      </c>
      <c r="J360" t="s">
        <v>2821</v>
      </c>
      <c r="K360" t="s">
        <v>2822</v>
      </c>
      <c r="L360" s="22"/>
      <c r="M360" s="107">
        <f xml:space="preserve"> M359+(ckAwdQTable[ILN]&lt;"M")</f>
        <v>202</v>
      </c>
      <c r="N360" t="s">
        <v>2824</v>
      </c>
      <c r="O360" t="s">
        <v>1847</v>
      </c>
      <c r="P360" s="15" t="str">
        <f>HYPERLINK("https://www.ejacket.nsf.gov/ej/showProposal.do?ID="&amp;ckAwdQTable[[#This Row],[prop_id]],"eJ")</f>
        <v>eJ</v>
      </c>
      <c r="Q360" s="8" t="s">
        <v>2825</v>
      </c>
      <c r="R360" t="s">
        <v>1847</v>
      </c>
      <c r="S360" t="s">
        <v>1848</v>
      </c>
      <c r="T360" t="s">
        <v>3573</v>
      </c>
      <c r="U360" s="8" t="s">
        <v>3918</v>
      </c>
      <c r="V360" t="s">
        <v>3914</v>
      </c>
      <c r="W360" s="111" t="str">
        <f>HYPERLINK("mailto:"&amp; ckAwdQTable[[#This Row],[email]]&amp;"&amp;subject=Your NSF Proposal:  "&amp;ckAwdQTable[[#This Row],[prop_id]], ckAwdQTable[[#This Row],[email]])</f>
        <v>mriedel@umn.edu</v>
      </c>
      <c r="X360" s="30">
        <v>43252</v>
      </c>
      <c r="Y360">
        <v>36</v>
      </c>
      <c r="AA360" s="21" t="s">
        <v>753</v>
      </c>
      <c r="AB360" s="21" t="s">
        <v>4825</v>
      </c>
      <c r="AC360"/>
      <c r="AD360" s="21" t="s">
        <v>753</v>
      </c>
      <c r="AE360" s="21" t="s">
        <v>6166</v>
      </c>
      <c r="AF360" s="13">
        <v>980733</v>
      </c>
      <c r="AG360" s="121">
        <v>0</v>
      </c>
      <c r="AH360" s="1">
        <v>980733</v>
      </c>
      <c r="AI360" s="1"/>
      <c r="AJ360" s="1">
        <v>27000</v>
      </c>
      <c r="AM360" s="21">
        <v>9</v>
      </c>
      <c r="AN360" s="21">
        <v>9</v>
      </c>
      <c r="AO360" s="21">
        <v>9</v>
      </c>
      <c r="AP360" s="21"/>
      <c r="AQ360" s="21"/>
      <c r="AR360" s="123" t="s">
        <v>2829</v>
      </c>
      <c r="AS360" s="21" t="s">
        <v>2834</v>
      </c>
      <c r="AT360" s="21" t="str">
        <f>SummarizeQuestMarks(ckAwdQTable[[#This Row],[abst_narr_txt]])</f>
        <v xml:space="preserve"> </v>
      </c>
      <c r="AU360" s="124"/>
      <c r="AV360" t="s">
        <v>4187</v>
      </c>
      <c r="AW360" t="b">
        <f>AND(ckAwdQTable[[#This Row],[ILN]]&gt;"M", SUBSTITUTE(ckAwdQTable[[#This Row],[prop_titl_txt]]," ","")&lt;&gt;SUBSTITUTE(AV359," ",""))</f>
        <v>0</v>
      </c>
      <c r="AX360" s="8" t="s">
        <v>4188</v>
      </c>
    </row>
    <row r="361" spans="2:50" ht="15" customHeight="1" x14ac:dyDescent="0.35">
      <c r="B361" s="30">
        <v>43005.524305555555</v>
      </c>
      <c r="C361" t="s">
        <v>2817</v>
      </c>
      <c r="D361" t="s">
        <v>2818</v>
      </c>
      <c r="E361" t="s">
        <v>476</v>
      </c>
      <c r="F361" t="s">
        <v>912</v>
      </c>
      <c r="G361" s="8" t="s">
        <v>2819</v>
      </c>
      <c r="H361" s="8" t="s">
        <v>2820</v>
      </c>
      <c r="I361" s="21" t="s">
        <v>6127</v>
      </c>
      <c r="J361" t="s">
        <v>2821</v>
      </c>
      <c r="K361" t="s">
        <v>2822</v>
      </c>
      <c r="L361" s="22"/>
      <c r="M361" s="107">
        <f xml:space="preserve"> M360+(ckAwdQTable[ILN]&lt;"M")</f>
        <v>202</v>
      </c>
      <c r="N361" t="s">
        <v>2834</v>
      </c>
      <c r="O361" t="s">
        <v>1847</v>
      </c>
      <c r="P361" s="15" t="str">
        <f>HYPERLINK("https://www.ejacket.nsf.gov/ej/showProposal.do?ID="&amp;ckAwdQTable[[#This Row],[prop_id]],"eJ")</f>
        <v>eJ</v>
      </c>
      <c r="Q361" s="8" t="s">
        <v>2825</v>
      </c>
      <c r="R361" t="s">
        <v>4189</v>
      </c>
      <c r="S361" t="s">
        <v>4190</v>
      </c>
      <c r="T361" t="s">
        <v>4191</v>
      </c>
      <c r="U361" s="8" t="s">
        <v>4192</v>
      </c>
      <c r="V361" t="s">
        <v>113</v>
      </c>
      <c r="W361" s="111" t="str">
        <f>HYPERLINK("mailto:"&amp; ckAwdQTable[[#This Row],[email]]&amp;"&amp;subject=Your NSF Proposal:  "&amp;ckAwdQTable[[#This Row],[prop_id]], ckAwdQTable[[#This Row],[email]])</f>
        <v>asgari@math.okstate.edu</v>
      </c>
      <c r="X361" s="30">
        <v>43252</v>
      </c>
      <c r="Y361">
        <v>36</v>
      </c>
      <c r="AA361" s="21" t="s">
        <v>753</v>
      </c>
      <c r="AB361" s="21" t="s">
        <v>4825</v>
      </c>
      <c r="AC361"/>
      <c r="AD361" s="21" t="s">
        <v>753</v>
      </c>
      <c r="AE361" s="21" t="s">
        <v>6248</v>
      </c>
      <c r="AF361" s="13">
        <v>240000</v>
      </c>
      <c r="AG361" s="121">
        <v>0</v>
      </c>
      <c r="AH361" s="1">
        <v>240000</v>
      </c>
      <c r="AI361" s="1"/>
      <c r="AJ361" s="1">
        <v>6000</v>
      </c>
      <c r="AM361" s="21">
        <v>3</v>
      </c>
      <c r="AN361" s="21">
        <v>3</v>
      </c>
      <c r="AO361" s="21">
        <v>6</v>
      </c>
      <c r="AP361" s="21"/>
      <c r="AQ361" s="21"/>
      <c r="AR361" s="123" t="s">
        <v>2829</v>
      </c>
      <c r="AS361" s="21" t="s">
        <v>2834</v>
      </c>
      <c r="AT361" s="21" t="str">
        <f>SummarizeQuestMarks(ckAwdQTable[[#This Row],[abst_narr_txt]])</f>
        <v xml:space="preserve"> </v>
      </c>
      <c r="AU361" s="124"/>
      <c r="AV361" t="s">
        <v>4193</v>
      </c>
      <c r="AW361" t="b">
        <f>AND(ckAwdQTable[[#This Row],[ILN]]&gt;"M", SUBSTITUTE(ckAwdQTable[[#This Row],[prop_titl_txt]]," ","")&lt;&gt;SUBSTITUTE(AV360," ",""))</f>
        <v>1</v>
      </c>
      <c r="AX361" s="8" t="s">
        <v>4194</v>
      </c>
    </row>
    <row r="362" spans="2:50" ht="15" customHeight="1" x14ac:dyDescent="0.35">
      <c r="B362" s="30">
        <v>43005.599305555559</v>
      </c>
      <c r="C362" t="s">
        <v>2868</v>
      </c>
      <c r="D362" t="s">
        <v>2869</v>
      </c>
      <c r="E362" t="s">
        <v>468</v>
      </c>
      <c r="F362" t="s">
        <v>807</v>
      </c>
      <c r="G362" s="8" t="s">
        <v>2819</v>
      </c>
      <c r="H362" s="8" t="s">
        <v>2820</v>
      </c>
      <c r="I362" s="21" t="s">
        <v>6127</v>
      </c>
      <c r="J362" t="s">
        <v>2821</v>
      </c>
      <c r="L362" s="22"/>
      <c r="M362" s="107">
        <f xml:space="preserve"> M361+(ckAwdQTable[ILN]&lt;"M")</f>
        <v>203</v>
      </c>
      <c r="N362" t="s">
        <v>2824</v>
      </c>
      <c r="O362" t="s">
        <v>4195</v>
      </c>
      <c r="P362" s="15" t="str">
        <f>HYPERLINK("https://www.ejacket.nsf.gov/ej/showProposal.do?ID="&amp;ckAwdQTable[[#This Row],[prop_id]],"eJ")</f>
        <v>eJ</v>
      </c>
      <c r="Q362" s="8" t="s">
        <v>2871</v>
      </c>
      <c r="R362" t="s">
        <v>4195</v>
      </c>
      <c r="S362" t="s">
        <v>4196</v>
      </c>
      <c r="T362" t="s">
        <v>4197</v>
      </c>
      <c r="U362" s="8" t="s">
        <v>2899</v>
      </c>
      <c r="V362" t="s">
        <v>2851</v>
      </c>
      <c r="W362" s="111" t="str">
        <f>HYPERLINK("mailto:"&amp; ckAwdQTable[[#This Row],[email]]&amp;"&amp;subject=Your NSF Proposal:  "&amp;ckAwdQTable[[#This Row],[prop_id]], ckAwdQTable[[#This Row],[email]])</f>
        <v>majumder@ics.uci.edu</v>
      </c>
      <c r="X362" s="30">
        <v>43282</v>
      </c>
      <c r="Y362">
        <v>48</v>
      </c>
      <c r="AA362" s="21" t="s">
        <v>753</v>
      </c>
      <c r="AB362" s="21" t="s">
        <v>4825</v>
      </c>
      <c r="AC362"/>
      <c r="AD362" s="21" t="s">
        <v>753</v>
      </c>
      <c r="AE362" s="21" t="s">
        <v>6249</v>
      </c>
      <c r="AF362" s="13">
        <v>1999638</v>
      </c>
      <c r="AG362" s="121">
        <v>0</v>
      </c>
      <c r="AH362" s="1">
        <v>1999638</v>
      </c>
      <c r="AI362" s="1"/>
      <c r="AJ362" s="1">
        <v>25101</v>
      </c>
      <c r="AM362" s="21">
        <v>20</v>
      </c>
      <c r="AN362" s="21">
        <v>20</v>
      </c>
      <c r="AO362" s="21">
        <v>16.72</v>
      </c>
      <c r="AP362" s="21"/>
      <c r="AQ362" s="21"/>
      <c r="AR362" s="123" t="s">
        <v>2829</v>
      </c>
      <c r="AS362" s="21" t="s">
        <v>2834</v>
      </c>
      <c r="AT362" s="21" t="str">
        <f>SummarizeQuestMarks(ckAwdQTable[[#This Row],[abst_narr_txt]])</f>
        <v xml:space="preserve"> </v>
      </c>
      <c r="AU362" s="124"/>
      <c r="AV362" t="s">
        <v>4198</v>
      </c>
      <c r="AW362" t="b">
        <f>AND(ckAwdQTable[[#This Row],[ILN]]&gt;"M", SUBSTITUTE(ckAwdQTable[[#This Row],[prop_titl_txt]]," ","")&lt;&gt;SUBSTITUTE(AV361," ",""))</f>
        <v>0</v>
      </c>
      <c r="AX362" s="8" t="s">
        <v>4199</v>
      </c>
    </row>
    <row r="363" spans="2:50" ht="15" customHeight="1" x14ac:dyDescent="0.35">
      <c r="B363" s="30">
        <v>43005.620833333334</v>
      </c>
      <c r="C363" t="s">
        <v>2868</v>
      </c>
      <c r="D363" t="s">
        <v>2869</v>
      </c>
      <c r="E363" t="s">
        <v>468</v>
      </c>
      <c r="F363" t="s">
        <v>807</v>
      </c>
      <c r="G363" s="8" t="s">
        <v>2819</v>
      </c>
      <c r="H363" s="8" t="s">
        <v>2820</v>
      </c>
      <c r="I363" s="21" t="s">
        <v>6127</v>
      </c>
      <c r="J363" t="s">
        <v>2821</v>
      </c>
      <c r="L363" s="22"/>
      <c r="M363" s="107">
        <f xml:space="preserve"> M362+(ckAwdQTable[ILN]&lt;"M")</f>
        <v>203</v>
      </c>
      <c r="N363" t="s">
        <v>2834</v>
      </c>
      <c r="O363" t="s">
        <v>4195</v>
      </c>
      <c r="P363" s="15" t="str">
        <f>HYPERLINK("https://www.ejacket.nsf.gov/ej/showProposal.do?ID="&amp;ckAwdQTable[[#This Row],[prop_id]],"eJ")</f>
        <v>eJ</v>
      </c>
      <c r="Q363" s="8" t="s">
        <v>2871</v>
      </c>
      <c r="R363" t="s">
        <v>4200</v>
      </c>
      <c r="S363" t="s">
        <v>4201</v>
      </c>
      <c r="T363" t="s">
        <v>4202</v>
      </c>
      <c r="U363" s="8" t="s">
        <v>4203</v>
      </c>
      <c r="V363" t="s">
        <v>3167</v>
      </c>
      <c r="W363" s="111" t="str">
        <f>HYPERLINK("mailto:"&amp; ckAwdQTable[[#This Row],[email]]&amp;"&amp;subject=Your NSF Proposal:  "&amp;ckAwdQTable[[#This Row],[prop_id]], ckAwdQTable[[#This Row],[email]])</f>
        <v>sjkoppal@ece.ufl.edu</v>
      </c>
      <c r="X363" s="30">
        <v>43282</v>
      </c>
      <c r="Y363">
        <v>48</v>
      </c>
      <c r="AA363" s="21" t="s">
        <v>753</v>
      </c>
      <c r="AB363" s="21" t="s">
        <v>4825</v>
      </c>
      <c r="AC363"/>
      <c r="AD363" s="21" t="s">
        <v>753</v>
      </c>
      <c r="AE363" s="21" t="s">
        <v>6128</v>
      </c>
      <c r="AF363" s="13">
        <v>999692</v>
      </c>
      <c r="AG363" s="121">
        <v>0</v>
      </c>
      <c r="AH363" s="1">
        <v>999692</v>
      </c>
      <c r="AI363" s="1"/>
      <c r="AJ363" s="1">
        <v>15855</v>
      </c>
      <c r="AM363" s="21">
        <v>8</v>
      </c>
      <c r="AN363" s="21">
        <v>8</v>
      </c>
      <c r="AO363" s="21"/>
      <c r="AP363" s="21"/>
      <c r="AQ363" s="21">
        <v>8</v>
      </c>
      <c r="AR363" s="123" t="s">
        <v>2829</v>
      </c>
      <c r="AS363" s="21" t="s">
        <v>2834</v>
      </c>
      <c r="AT363" s="21" t="str">
        <f>SummarizeQuestMarks(ckAwdQTable[[#This Row],[abst_narr_txt]])</f>
        <v xml:space="preserve"> </v>
      </c>
      <c r="AU363" s="124"/>
      <c r="AV363" t="s">
        <v>4204</v>
      </c>
      <c r="AW363" t="b">
        <f>AND(ckAwdQTable[[#This Row],[ILN]]&gt;"M", SUBSTITUTE(ckAwdQTable[[#This Row],[prop_titl_txt]]," ","")&lt;&gt;SUBSTITUTE(AV362," ",""))</f>
        <v>1</v>
      </c>
      <c r="AX363" s="8" t="s">
        <v>4205</v>
      </c>
    </row>
    <row r="364" spans="2:50" ht="15" customHeight="1" x14ac:dyDescent="0.35">
      <c r="B364" s="30">
        <v>43005.599305555559</v>
      </c>
      <c r="C364" t="s">
        <v>2817</v>
      </c>
      <c r="D364" t="s">
        <v>2818</v>
      </c>
      <c r="E364" t="s">
        <v>476</v>
      </c>
      <c r="F364" t="s">
        <v>912</v>
      </c>
      <c r="G364" s="8" t="s">
        <v>2819</v>
      </c>
      <c r="H364" s="8" t="s">
        <v>2820</v>
      </c>
      <c r="I364" s="21" t="s">
        <v>6127</v>
      </c>
      <c r="J364" t="s">
        <v>2821</v>
      </c>
      <c r="K364" t="s">
        <v>2822</v>
      </c>
      <c r="L364" s="22"/>
      <c r="M364" s="107">
        <f xml:space="preserve"> M363+(ckAwdQTable[ILN]&lt;"M")</f>
        <v>204</v>
      </c>
      <c r="N364" t="s">
        <v>2863</v>
      </c>
      <c r="O364" t="s">
        <v>1856</v>
      </c>
      <c r="P364" s="15" t="str">
        <f>HYPERLINK("https://www.ejacket.nsf.gov/ej/showProposal.do?ID="&amp;ckAwdQTable[[#This Row],[prop_id]],"eJ")</f>
        <v>eJ</v>
      </c>
      <c r="Q364" s="8" t="s">
        <v>2825</v>
      </c>
      <c r="R364" t="s">
        <v>1856</v>
      </c>
      <c r="S364" t="s">
        <v>1857</v>
      </c>
      <c r="T364" t="s">
        <v>3342</v>
      </c>
      <c r="U364" s="8" t="s">
        <v>3918</v>
      </c>
      <c r="V364" t="s">
        <v>3914</v>
      </c>
      <c r="W364" s="111" t="str">
        <f>HYPERLINK("mailto:"&amp; ckAwdQTable[[#This Row],[email]]&amp;"&amp;subject=Your NSF Proposal:  "&amp;ckAwdQTable[[#This Row],[prop_id]], ckAwdQTable[[#This Row],[email]])</f>
        <v>chriskim@umn.edu</v>
      </c>
      <c r="X364" s="30">
        <v>43221</v>
      </c>
      <c r="Y364">
        <v>48</v>
      </c>
      <c r="AA364" s="21" t="s">
        <v>753</v>
      </c>
      <c r="AB364" s="21" t="s">
        <v>4825</v>
      </c>
      <c r="AC364"/>
      <c r="AD364" s="21" t="s">
        <v>753</v>
      </c>
      <c r="AF364" s="13">
        <v>1199991</v>
      </c>
      <c r="AG364" s="121">
        <v>0</v>
      </c>
      <c r="AH364" s="1">
        <v>1199991</v>
      </c>
      <c r="AI364" s="1"/>
      <c r="AJ364" s="1"/>
      <c r="AM364" s="21">
        <v>12</v>
      </c>
      <c r="AN364" s="21">
        <v>12</v>
      </c>
      <c r="AO364" s="21">
        <v>9</v>
      </c>
      <c r="AP364" s="21"/>
      <c r="AQ364" s="21"/>
      <c r="AR364" s="123" t="s">
        <v>2829</v>
      </c>
      <c r="AS364" s="21" t="s">
        <v>2834</v>
      </c>
      <c r="AT364" s="21" t="str">
        <f>SummarizeQuestMarks(ckAwdQTable[[#This Row],[abst_narr_txt]])</f>
        <v xml:space="preserve"> </v>
      </c>
      <c r="AU364" s="124"/>
      <c r="AV364" t="s">
        <v>4207</v>
      </c>
      <c r="AW364" t="b">
        <f>AND(ckAwdQTable[[#This Row],[ILN]]&gt;"M", SUBSTITUTE(ckAwdQTable[[#This Row],[prop_titl_txt]]," ","")&lt;&gt;SUBSTITUTE(AV363," ",""))</f>
        <v>0</v>
      </c>
      <c r="AX364" s="8" t="s">
        <v>4208</v>
      </c>
    </row>
    <row r="365" spans="2:50" ht="15" customHeight="1" x14ac:dyDescent="0.35">
      <c r="B365" s="30">
        <v>43005.600694444445</v>
      </c>
      <c r="C365" t="s">
        <v>2839</v>
      </c>
      <c r="D365" t="s">
        <v>2840</v>
      </c>
      <c r="E365" t="s">
        <v>462</v>
      </c>
      <c r="F365" t="s">
        <v>757</v>
      </c>
      <c r="G365" s="8" t="s">
        <v>2819</v>
      </c>
      <c r="H365" s="8" t="s">
        <v>2820</v>
      </c>
      <c r="I365" s="21" t="s">
        <v>6127</v>
      </c>
      <c r="J365" t="s">
        <v>2821</v>
      </c>
      <c r="L365" s="22"/>
      <c r="M365" s="107">
        <f xml:space="preserve"> M364+(ckAwdQTable[ILN]&lt;"M")</f>
        <v>205</v>
      </c>
      <c r="N365" t="s">
        <v>2824</v>
      </c>
      <c r="O365" t="s">
        <v>1863</v>
      </c>
      <c r="P365" s="15" t="str">
        <f>HYPERLINK("https://www.ejacket.nsf.gov/ej/showProposal.do?ID="&amp;ckAwdQTable[[#This Row],[prop_id]],"eJ")</f>
        <v>eJ</v>
      </c>
      <c r="Q365" s="8" t="s">
        <v>2841</v>
      </c>
      <c r="R365" t="s">
        <v>1863</v>
      </c>
      <c r="S365" t="s">
        <v>1864</v>
      </c>
      <c r="T365" t="s">
        <v>1697</v>
      </c>
      <c r="U365" s="8" t="s">
        <v>603</v>
      </c>
      <c r="V365" t="s">
        <v>3386</v>
      </c>
      <c r="W365" s="111" t="str">
        <f>HYPERLINK("mailto:"&amp; ckAwdQTable[[#This Row],[email]]&amp;"&amp;subject=Your NSF Proposal:  "&amp;ckAwdQTable[[#This Row],[prop_id]], ckAwdQTable[[#This Row],[email]])</f>
        <v>qin@cse.ohio-state.edu</v>
      </c>
      <c r="X365" s="30">
        <v>43344</v>
      </c>
      <c r="Y365">
        <v>48</v>
      </c>
      <c r="AA365" s="21" t="s">
        <v>753</v>
      </c>
      <c r="AB365" s="21" t="s">
        <v>4825</v>
      </c>
      <c r="AC365"/>
      <c r="AD365" s="21" t="s">
        <v>753</v>
      </c>
      <c r="AE365" s="21" t="s">
        <v>6128</v>
      </c>
      <c r="AF365" s="13">
        <v>650000</v>
      </c>
      <c r="AG365" s="121">
        <v>0</v>
      </c>
      <c r="AH365" s="1">
        <v>650000</v>
      </c>
      <c r="AI365" s="1"/>
      <c r="AJ365" s="1">
        <v>6952</v>
      </c>
      <c r="AM365" s="21">
        <v>12</v>
      </c>
      <c r="AN365" s="21">
        <v>4</v>
      </c>
      <c r="AO365" s="21">
        <v>4</v>
      </c>
      <c r="AP365" s="21"/>
      <c r="AQ365" s="21"/>
      <c r="AR365" s="123" t="s">
        <v>2829</v>
      </c>
      <c r="AS365" s="21" t="s">
        <v>2834</v>
      </c>
      <c r="AT365" s="21" t="str">
        <f>SummarizeQuestMarks(ckAwdQTable[[#This Row],[abst_narr_txt]])</f>
        <v xml:space="preserve"> </v>
      </c>
      <c r="AU365" s="124"/>
      <c r="AV365" t="s">
        <v>4209</v>
      </c>
      <c r="AW365" t="b">
        <f>AND(ckAwdQTable[[#This Row],[ILN]]&gt;"M", SUBSTITUTE(ckAwdQTable[[#This Row],[prop_titl_txt]]," ","")&lt;&gt;SUBSTITUTE(AV364," ",""))</f>
        <v>0</v>
      </c>
      <c r="AX365" s="8" t="s">
        <v>4210</v>
      </c>
    </row>
    <row r="366" spans="2:50" ht="15" customHeight="1" x14ac:dyDescent="0.35">
      <c r="B366" s="30">
        <v>43005.643750000003</v>
      </c>
      <c r="C366" t="s">
        <v>2839</v>
      </c>
      <c r="D366" t="s">
        <v>2840</v>
      </c>
      <c r="E366" t="s">
        <v>462</v>
      </c>
      <c r="F366" t="s">
        <v>757</v>
      </c>
      <c r="G366" s="8" t="s">
        <v>2819</v>
      </c>
      <c r="H366" s="8" t="s">
        <v>2820</v>
      </c>
      <c r="I366" s="21" t="s">
        <v>6127</v>
      </c>
      <c r="J366" t="s">
        <v>2821</v>
      </c>
      <c r="L366" s="22"/>
      <c r="M366" s="107">
        <f xml:space="preserve"> M365+(ckAwdQTable[ILN]&lt;"M")</f>
        <v>205</v>
      </c>
      <c r="N366" t="s">
        <v>2834</v>
      </c>
      <c r="O366" t="s">
        <v>1863</v>
      </c>
      <c r="P366" s="15" t="str">
        <f>HYPERLINK("https://www.ejacket.nsf.gov/ej/showProposal.do?ID="&amp;ckAwdQTable[[#This Row],[prop_id]],"eJ")</f>
        <v>eJ</v>
      </c>
      <c r="Q366" s="8" t="s">
        <v>2841</v>
      </c>
      <c r="R366" t="s">
        <v>4211</v>
      </c>
      <c r="S366" t="s">
        <v>1026</v>
      </c>
      <c r="T366" t="s">
        <v>4212</v>
      </c>
      <c r="U366" s="8" t="s">
        <v>612</v>
      </c>
      <c r="V366" t="s">
        <v>3037</v>
      </c>
      <c r="W366" s="111" t="str">
        <f>HYPERLINK("mailto:"&amp; ckAwdQTable[[#This Row],[email]]&amp;"&amp;subject=Your NSF Proposal:  "&amp;ckAwdQTable[[#This Row],[prop_id]], ckAwdQTable[[#This Row],[email]])</f>
        <v>xyzhang@cs.purdue.edu</v>
      </c>
      <c r="X366" s="30">
        <v>43344</v>
      </c>
      <c r="Y366">
        <v>48</v>
      </c>
      <c r="AA366" s="21" t="s">
        <v>753</v>
      </c>
      <c r="AB366" s="21" t="s">
        <v>4825</v>
      </c>
      <c r="AC366"/>
      <c r="AD366" s="21" t="s">
        <v>753</v>
      </c>
      <c r="AE366" s="21" t="s">
        <v>6128</v>
      </c>
      <c r="AF366" s="13">
        <v>450000</v>
      </c>
      <c r="AG366" s="121">
        <v>0</v>
      </c>
      <c r="AH366" s="1">
        <v>450000</v>
      </c>
      <c r="AI366" s="1"/>
      <c r="AJ366" s="1">
        <v>13589</v>
      </c>
      <c r="AM366" s="21">
        <v>7</v>
      </c>
      <c r="AN366" s="21"/>
      <c r="AO366" s="21"/>
      <c r="AP366" s="21"/>
      <c r="AQ366" s="21"/>
      <c r="AR366" s="123" t="s">
        <v>2829</v>
      </c>
      <c r="AS366" s="21" t="s">
        <v>2834</v>
      </c>
      <c r="AT366" s="21" t="str">
        <f>SummarizeQuestMarks(ckAwdQTable[[#This Row],[abst_narr_txt]])</f>
        <v xml:space="preserve"> </v>
      </c>
      <c r="AU366" s="124"/>
      <c r="AV366" t="s">
        <v>4209</v>
      </c>
      <c r="AW366" t="b">
        <f>AND(ckAwdQTable[[#This Row],[ILN]]&gt;"M", SUBSTITUTE(ckAwdQTable[[#This Row],[prop_titl_txt]]," ","")&lt;&gt;SUBSTITUTE(AV365," ",""))</f>
        <v>0</v>
      </c>
      <c r="AX366" s="8" t="s">
        <v>4213</v>
      </c>
    </row>
    <row r="367" spans="2:50" ht="15" customHeight="1" x14ac:dyDescent="0.35">
      <c r="B367" s="30">
        <v>43005.600694444445</v>
      </c>
      <c r="C367" t="s">
        <v>2868</v>
      </c>
      <c r="D367" t="s">
        <v>2869</v>
      </c>
      <c r="E367" t="s">
        <v>466</v>
      </c>
      <c r="F367" t="s">
        <v>1882</v>
      </c>
      <c r="G367" s="8" t="s">
        <v>2819</v>
      </c>
      <c r="H367" s="8" t="s">
        <v>2820</v>
      </c>
      <c r="I367" s="21" t="s">
        <v>6127</v>
      </c>
      <c r="J367" t="s">
        <v>2821</v>
      </c>
      <c r="K367" t="s">
        <v>2883</v>
      </c>
      <c r="L367" s="22"/>
      <c r="M367" s="107">
        <f xml:space="preserve"> M366+(ckAwdQTable[ILN]&lt;"M")</f>
        <v>206</v>
      </c>
      <c r="N367" t="s">
        <v>2824</v>
      </c>
      <c r="O367" t="s">
        <v>4214</v>
      </c>
      <c r="P367" s="15" t="str">
        <f>HYPERLINK("https://www.ejacket.nsf.gov/ej/showProposal.do?ID="&amp;ckAwdQTable[[#This Row],[prop_id]],"eJ")</f>
        <v>eJ</v>
      </c>
      <c r="Q367" s="8" t="s">
        <v>2871</v>
      </c>
      <c r="R367" t="s">
        <v>4214</v>
      </c>
      <c r="S367" t="s">
        <v>4215</v>
      </c>
      <c r="T367" t="s">
        <v>4216</v>
      </c>
      <c r="U367" s="8" t="s">
        <v>592</v>
      </c>
      <c r="V367" t="s">
        <v>1276</v>
      </c>
      <c r="W367" s="111" t="str">
        <f>HYPERLINK("mailto:"&amp; ckAwdQTable[[#This Row],[email]]&amp;"&amp;subject=Your NSF Proposal:  "&amp;ckAwdQTable[[#This Row],[prop_id]], ckAwdQTable[[#This Row],[email]])</f>
        <v>dyeun@ncsu.edu</v>
      </c>
      <c r="X367" s="30">
        <v>43282</v>
      </c>
      <c r="Y367">
        <v>48</v>
      </c>
      <c r="AA367" s="21" t="s">
        <v>753</v>
      </c>
      <c r="AB367" s="21" t="s">
        <v>4825</v>
      </c>
      <c r="AC367"/>
      <c r="AD367" s="21" t="s">
        <v>753</v>
      </c>
      <c r="AE367" s="21" t="s">
        <v>6250</v>
      </c>
      <c r="AF367" s="13">
        <v>499151</v>
      </c>
      <c r="AG367" s="121">
        <v>0</v>
      </c>
      <c r="AH367" s="1">
        <v>499151</v>
      </c>
      <c r="AI367" s="1"/>
      <c r="AJ367" s="1">
        <v>16000</v>
      </c>
      <c r="AM367" s="21">
        <v>4</v>
      </c>
      <c r="AN367" s="21">
        <v>4</v>
      </c>
      <c r="AO367" s="21">
        <v>6</v>
      </c>
      <c r="AP367" s="21"/>
      <c r="AQ367" s="21"/>
      <c r="AR367" s="123" t="s">
        <v>2829</v>
      </c>
      <c r="AS367" s="21" t="s">
        <v>2834</v>
      </c>
      <c r="AT367" s="21" t="str">
        <f>SummarizeQuestMarks(ckAwdQTable[[#This Row],[abst_narr_txt]])</f>
        <v xml:space="preserve"> </v>
      </c>
      <c r="AU367" s="124"/>
      <c r="AV367" t="s">
        <v>4217</v>
      </c>
      <c r="AW367" t="b">
        <f>AND(ckAwdQTable[[#This Row],[ILN]]&gt;"M", SUBSTITUTE(ckAwdQTable[[#This Row],[prop_titl_txt]]," ","")&lt;&gt;SUBSTITUTE(AV366," ",""))</f>
        <v>0</v>
      </c>
      <c r="AX367" s="8" t="s">
        <v>4218</v>
      </c>
    </row>
    <row r="368" spans="2:50" ht="15" customHeight="1" x14ac:dyDescent="0.35">
      <c r="B368" s="30">
        <v>43005.597916666666</v>
      </c>
      <c r="C368" t="s">
        <v>2868</v>
      </c>
      <c r="D368" t="s">
        <v>2869</v>
      </c>
      <c r="E368" t="s">
        <v>466</v>
      </c>
      <c r="F368" t="s">
        <v>1882</v>
      </c>
      <c r="G368" s="8" t="s">
        <v>2819</v>
      </c>
      <c r="H368" s="8" t="s">
        <v>2820</v>
      </c>
      <c r="I368" s="21" t="s">
        <v>6127</v>
      </c>
      <c r="J368" t="s">
        <v>2821</v>
      </c>
      <c r="K368" t="s">
        <v>2883</v>
      </c>
      <c r="L368" s="22"/>
      <c r="M368" s="107">
        <f xml:space="preserve"> M367+(ckAwdQTable[ILN]&lt;"M")</f>
        <v>206</v>
      </c>
      <c r="N368" t="s">
        <v>2834</v>
      </c>
      <c r="O368" t="s">
        <v>4214</v>
      </c>
      <c r="P368" s="15" t="str">
        <f>HYPERLINK("https://www.ejacket.nsf.gov/ej/showProposal.do?ID="&amp;ckAwdQTable[[#This Row],[prop_id]],"eJ")</f>
        <v>eJ</v>
      </c>
      <c r="Q368" s="8" t="s">
        <v>2871</v>
      </c>
      <c r="R368" t="s">
        <v>4219</v>
      </c>
      <c r="S368" t="s">
        <v>3181</v>
      </c>
      <c r="T368" t="s">
        <v>4220</v>
      </c>
      <c r="U368" s="8" t="s">
        <v>4221</v>
      </c>
      <c r="V368" t="s">
        <v>3167</v>
      </c>
      <c r="W368" s="111" t="str">
        <f>HYPERLINK("mailto:"&amp; ckAwdQTable[[#This Row],[email]]&amp;"&amp;subject=Your NSF Proposal:  "&amp;ckAwdQTable[[#This Row],[prop_id]], ckAwdQTable[[#This Row],[email]])</f>
        <v>clee@fit.edu</v>
      </c>
      <c r="X368" s="30">
        <v>43282</v>
      </c>
      <c r="Y368">
        <v>48</v>
      </c>
      <c r="AA368" s="21" t="s">
        <v>753</v>
      </c>
      <c r="AB368" s="21" t="s">
        <v>4825</v>
      </c>
      <c r="AC368"/>
      <c r="AD368" s="21" t="s">
        <v>753</v>
      </c>
      <c r="AE368" s="21" t="s">
        <v>6250</v>
      </c>
      <c r="AF368" s="13">
        <v>399903</v>
      </c>
      <c r="AG368" s="121">
        <v>0</v>
      </c>
      <c r="AH368" s="1">
        <v>399903</v>
      </c>
      <c r="AI368" s="1"/>
      <c r="AJ368" s="1">
        <v>12000</v>
      </c>
      <c r="AM368" s="21">
        <v>8</v>
      </c>
      <c r="AN368" s="21">
        <v>4</v>
      </c>
      <c r="AO368" s="21">
        <v>4</v>
      </c>
      <c r="AP368" s="21"/>
      <c r="AQ368" s="21"/>
      <c r="AR368" s="123" t="s">
        <v>2829</v>
      </c>
      <c r="AS368" s="21" t="s">
        <v>2834</v>
      </c>
      <c r="AT368" s="21" t="str">
        <f>SummarizeQuestMarks(ckAwdQTable[[#This Row],[abst_narr_txt]])</f>
        <v xml:space="preserve"> </v>
      </c>
      <c r="AU368" s="124"/>
      <c r="AV368" t="s">
        <v>4217</v>
      </c>
      <c r="AW368" t="b">
        <f>AND(ckAwdQTable[[#This Row],[ILN]]&gt;"M", SUBSTITUTE(ckAwdQTable[[#This Row],[prop_titl_txt]]," ","")&lt;&gt;SUBSTITUTE(AV367," ",""))</f>
        <v>0</v>
      </c>
      <c r="AX368" s="8" t="s">
        <v>4222</v>
      </c>
    </row>
    <row r="369" spans="2:50" ht="15" customHeight="1" x14ac:dyDescent="0.35">
      <c r="B369" s="30">
        <v>43005.601388888892</v>
      </c>
      <c r="C369" t="s">
        <v>2817</v>
      </c>
      <c r="D369" t="s">
        <v>2818</v>
      </c>
      <c r="E369" t="s">
        <v>476</v>
      </c>
      <c r="F369" t="s">
        <v>1069</v>
      </c>
      <c r="G369" s="8" t="s">
        <v>2819</v>
      </c>
      <c r="H369" s="8" t="s">
        <v>2820</v>
      </c>
      <c r="I369" s="21" t="s">
        <v>6127</v>
      </c>
      <c r="J369" t="s">
        <v>2821</v>
      </c>
      <c r="K369" t="s">
        <v>2822</v>
      </c>
      <c r="L369" s="22"/>
      <c r="M369" s="107">
        <f xml:space="preserve"> M368+(ckAwdQTable[ILN]&lt;"M")</f>
        <v>207</v>
      </c>
      <c r="N369" t="s">
        <v>2824</v>
      </c>
      <c r="O369" t="s">
        <v>1866</v>
      </c>
      <c r="P369" s="15" t="str">
        <f>HYPERLINK("https://www.ejacket.nsf.gov/ej/showProposal.do?ID="&amp;ckAwdQTable[[#This Row],[prop_id]],"eJ")</f>
        <v>eJ</v>
      </c>
      <c r="Q369" s="8" t="s">
        <v>2825</v>
      </c>
      <c r="R369" t="s">
        <v>1866</v>
      </c>
      <c r="S369" t="s">
        <v>1867</v>
      </c>
      <c r="T369" t="s">
        <v>4223</v>
      </c>
      <c r="U369" s="8" t="s">
        <v>597</v>
      </c>
      <c r="V369" t="s">
        <v>2862</v>
      </c>
      <c r="W369" s="111" t="str">
        <f>HYPERLINK("mailto:"&amp; ckAwdQTable[[#This Row],[email]]&amp;"&amp;subject=Your NSF Proposal:  "&amp;ckAwdQTable[[#This Row],[prop_id]], ckAwdQTable[[#This Row],[email]])</f>
        <v>d.tiwari@northeastern.edu</v>
      </c>
      <c r="X369" s="30">
        <v>43282</v>
      </c>
      <c r="Y369">
        <v>48</v>
      </c>
      <c r="AA369" s="21" t="s">
        <v>753</v>
      </c>
      <c r="AB369" s="21" t="s">
        <v>4825</v>
      </c>
      <c r="AC369"/>
      <c r="AD369" s="21" t="s">
        <v>753</v>
      </c>
      <c r="AF369" s="13">
        <v>800000</v>
      </c>
      <c r="AG369" s="121">
        <v>0</v>
      </c>
      <c r="AH369" s="1">
        <v>800000</v>
      </c>
      <c r="AI369" s="1"/>
      <c r="AJ369" s="1"/>
      <c r="AM369" s="21">
        <v>12</v>
      </c>
      <c r="AN369" s="21">
        <v>8</v>
      </c>
      <c r="AO369" s="21">
        <v>5</v>
      </c>
      <c r="AP369" s="21"/>
      <c r="AQ369" s="21"/>
      <c r="AR369" s="123" t="s">
        <v>2829</v>
      </c>
      <c r="AS369" s="21" t="s">
        <v>2834</v>
      </c>
      <c r="AT369" s="21" t="str">
        <f>SummarizeQuestMarks(ckAwdQTable[[#This Row],[abst_narr_txt]])</f>
        <v xml:space="preserve"> </v>
      </c>
      <c r="AU369" s="124"/>
      <c r="AV369" t="s">
        <v>4224</v>
      </c>
      <c r="AW369" t="b">
        <f>AND(ckAwdQTable[[#This Row],[ILN]]&gt;"M", SUBSTITUTE(ckAwdQTable[[#This Row],[prop_titl_txt]]," ","")&lt;&gt;SUBSTITUTE(AV368," ",""))</f>
        <v>0</v>
      </c>
      <c r="AX369" s="8" t="s">
        <v>4225</v>
      </c>
    </row>
    <row r="370" spans="2:50" ht="15" customHeight="1" x14ac:dyDescent="0.35">
      <c r="B370" s="30">
        <v>43005.823611111111</v>
      </c>
      <c r="C370" t="s">
        <v>2817</v>
      </c>
      <c r="D370" t="s">
        <v>2818</v>
      </c>
      <c r="E370" t="s">
        <v>476</v>
      </c>
      <c r="F370" t="s">
        <v>1069</v>
      </c>
      <c r="G370" s="8" t="s">
        <v>2819</v>
      </c>
      <c r="H370" s="8" t="s">
        <v>2820</v>
      </c>
      <c r="I370" s="21" t="s">
        <v>6127</v>
      </c>
      <c r="J370" t="s">
        <v>2821</v>
      </c>
      <c r="K370" t="s">
        <v>2822</v>
      </c>
      <c r="L370" s="22"/>
      <c r="M370" s="107">
        <f xml:space="preserve"> M369+(ckAwdQTable[ILN]&lt;"M")</f>
        <v>207</v>
      </c>
      <c r="N370" t="s">
        <v>2834</v>
      </c>
      <c r="O370" t="s">
        <v>1866</v>
      </c>
      <c r="P370" s="15" t="str">
        <f>HYPERLINK("https://www.ejacket.nsf.gov/ej/showProposal.do?ID="&amp;ckAwdQTable[[#This Row],[prop_id]],"eJ")</f>
        <v>eJ</v>
      </c>
      <c r="Q370" s="8" t="s">
        <v>2825</v>
      </c>
      <c r="R370" t="s">
        <v>4226</v>
      </c>
      <c r="S370" t="s">
        <v>4227</v>
      </c>
      <c r="T370" t="s">
        <v>4228</v>
      </c>
      <c r="U370" s="8" t="s">
        <v>2899</v>
      </c>
      <c r="V370" t="s">
        <v>2851</v>
      </c>
      <c r="W370" s="111" t="str">
        <f>HYPERLINK("mailto:"&amp; ckAwdQTable[[#This Row],[email]]&amp;"&amp;subject=Your NSF Proposal:  "&amp;ckAwdQTable[[#This Row],[prop_id]], ckAwdQTable[[#This Row],[email]])</f>
        <v>amowli@uci.edu</v>
      </c>
      <c r="X370" s="30">
        <v>43282</v>
      </c>
      <c r="Y370">
        <v>48</v>
      </c>
      <c r="AA370" s="21" t="s">
        <v>753</v>
      </c>
      <c r="AB370" s="21" t="s">
        <v>4825</v>
      </c>
      <c r="AC370"/>
      <c r="AD370" s="21" t="s">
        <v>753</v>
      </c>
      <c r="AF370" s="13">
        <v>400000</v>
      </c>
      <c r="AG370" s="121">
        <v>0</v>
      </c>
      <c r="AH370" s="1">
        <v>400000</v>
      </c>
      <c r="AI370" s="1"/>
      <c r="AJ370" s="1"/>
      <c r="AM370" s="21">
        <v>4</v>
      </c>
      <c r="AN370" s="21">
        <v>4</v>
      </c>
      <c r="AO370" s="21">
        <v>4</v>
      </c>
      <c r="AP370" s="21"/>
      <c r="AQ370" s="21"/>
      <c r="AR370" s="123" t="s">
        <v>2829</v>
      </c>
      <c r="AS370" s="21" t="s">
        <v>2834</v>
      </c>
      <c r="AT370" s="21" t="str">
        <f>SummarizeQuestMarks(ckAwdQTable[[#This Row],[abst_narr_txt]])</f>
        <v xml:space="preserve"> </v>
      </c>
      <c r="AU370" s="124"/>
      <c r="AV370" t="s">
        <v>4224</v>
      </c>
      <c r="AW370" t="b">
        <f>AND(ckAwdQTable[[#This Row],[ILN]]&gt;"M", SUBSTITUTE(ckAwdQTable[[#This Row],[prop_titl_txt]]," ","")&lt;&gt;SUBSTITUTE(AV369," ",""))</f>
        <v>0</v>
      </c>
      <c r="AX370" s="8" t="s">
        <v>4229</v>
      </c>
    </row>
    <row r="371" spans="2:50" ht="15" customHeight="1" x14ac:dyDescent="0.35">
      <c r="B371" s="30">
        <v>43005.601388888892</v>
      </c>
      <c r="C371" t="s">
        <v>2868</v>
      </c>
      <c r="D371" t="s">
        <v>2869</v>
      </c>
      <c r="E371" t="s">
        <v>468</v>
      </c>
      <c r="F371" t="s">
        <v>800</v>
      </c>
      <c r="G371" s="8" t="s">
        <v>2819</v>
      </c>
      <c r="H371" s="8" t="s">
        <v>2820</v>
      </c>
      <c r="I371" s="21" t="s">
        <v>6127</v>
      </c>
      <c r="J371" t="s">
        <v>2821</v>
      </c>
      <c r="K371" t="s">
        <v>2911</v>
      </c>
      <c r="L371" s="22"/>
      <c r="M371" s="107">
        <f xml:space="preserve"> M370+(ckAwdQTable[ILN]&lt;"M")</f>
        <v>208</v>
      </c>
      <c r="N371" t="s">
        <v>2824</v>
      </c>
      <c r="O371" t="s">
        <v>1874</v>
      </c>
      <c r="P371" s="15" t="str">
        <f>HYPERLINK("https://www.ejacket.nsf.gov/ej/showProposal.do?ID="&amp;ckAwdQTable[[#This Row],[prop_id]],"eJ")</f>
        <v>eJ</v>
      </c>
      <c r="Q371" s="8" t="s">
        <v>2871</v>
      </c>
      <c r="R371" t="s">
        <v>1874</v>
      </c>
      <c r="S371" t="s">
        <v>1875</v>
      </c>
      <c r="T371" t="s">
        <v>3677</v>
      </c>
      <c r="U371" s="8" t="s">
        <v>553</v>
      </c>
      <c r="V371" t="s">
        <v>2972</v>
      </c>
      <c r="W371" s="111" t="str">
        <f>HYPERLINK("mailto:"&amp; ckAwdQTable[[#This Row],[email]]&amp;"&amp;subject=Your NSF Proposal:  "&amp;ckAwdQTable[[#This Row],[prop_id]], ckAwdQTable[[#This Row],[email]])</f>
        <v>shiri.azenkot@cornell.edu</v>
      </c>
      <c r="X371" s="30">
        <v>43344</v>
      </c>
      <c r="Y371">
        <v>48</v>
      </c>
      <c r="Z371" t="s">
        <v>6131</v>
      </c>
      <c r="AA371" s="21" t="s">
        <v>6185</v>
      </c>
      <c r="AB371" s="21" t="s">
        <v>4825</v>
      </c>
      <c r="AC371"/>
      <c r="AD371" s="21" t="s">
        <v>753</v>
      </c>
      <c r="AF371" s="13">
        <v>565886</v>
      </c>
      <c r="AG371" s="121">
        <v>0</v>
      </c>
      <c r="AH371" s="1">
        <v>565886</v>
      </c>
      <c r="AI371" s="1"/>
      <c r="AJ371" s="1"/>
      <c r="AL371" s="1">
        <v>4000</v>
      </c>
      <c r="AM371" s="21">
        <v>4</v>
      </c>
      <c r="AN371" s="21">
        <v>4</v>
      </c>
      <c r="AO371" s="21">
        <v>4</v>
      </c>
      <c r="AP371" s="21"/>
      <c r="AQ371" s="21"/>
      <c r="AR371" s="123" t="s">
        <v>2829</v>
      </c>
      <c r="AS371" s="21" t="s">
        <v>2834</v>
      </c>
      <c r="AT371" s="21" t="str">
        <f>SummarizeQuestMarks(ckAwdQTable[[#This Row],[abst_narr_txt]])</f>
        <v xml:space="preserve"> </v>
      </c>
      <c r="AU371" s="124"/>
      <c r="AV371" t="s">
        <v>4230</v>
      </c>
      <c r="AW371" t="b">
        <f>AND(ckAwdQTable[[#This Row],[ILN]]&gt;"M", SUBSTITUTE(ckAwdQTable[[#This Row],[prop_titl_txt]]," ","")&lt;&gt;SUBSTITUTE(AV370," ",""))</f>
        <v>0</v>
      </c>
      <c r="AX371" s="8" t="s">
        <v>3678</v>
      </c>
    </row>
    <row r="372" spans="2:50" ht="15" customHeight="1" x14ac:dyDescent="0.35">
      <c r="B372" s="30">
        <v>43004.704861111109</v>
      </c>
      <c r="C372" t="s">
        <v>2868</v>
      </c>
      <c r="D372" t="s">
        <v>2869</v>
      </c>
      <c r="E372" t="s">
        <v>468</v>
      </c>
      <c r="F372" t="s">
        <v>800</v>
      </c>
      <c r="G372" s="8" t="s">
        <v>2819</v>
      </c>
      <c r="H372" s="8" t="s">
        <v>2820</v>
      </c>
      <c r="I372" s="21" t="s">
        <v>6127</v>
      </c>
      <c r="J372" t="s">
        <v>2821</v>
      </c>
      <c r="K372" t="s">
        <v>2911</v>
      </c>
      <c r="L372" s="22"/>
      <c r="M372" s="107">
        <f xml:space="preserve"> M371+(ckAwdQTable[ILN]&lt;"M")</f>
        <v>208</v>
      </c>
      <c r="N372" t="s">
        <v>2834</v>
      </c>
      <c r="O372" t="s">
        <v>1874</v>
      </c>
      <c r="P372" s="15" t="str">
        <f>HYPERLINK("https://www.ejacket.nsf.gov/ej/showProposal.do?ID="&amp;ckAwdQTable[[#This Row],[prop_id]],"eJ")</f>
        <v>eJ</v>
      </c>
      <c r="Q372" s="8" t="s">
        <v>2871</v>
      </c>
      <c r="R372" t="s">
        <v>4231</v>
      </c>
      <c r="S372" t="s">
        <v>3956</v>
      </c>
      <c r="T372" t="s">
        <v>3957</v>
      </c>
      <c r="U372" s="8" t="s">
        <v>3033</v>
      </c>
      <c r="V372" t="s">
        <v>3031</v>
      </c>
      <c r="W372" s="111" t="str">
        <f>HYPERLINK("mailto:"&amp; ckAwdQTable[[#This Row],[email]]&amp;"&amp;subject=Your NSF Proposal:  "&amp;ckAwdQTable[[#This Row],[prop_id]], ckAwdQTable[[#This Row],[email]])</f>
        <v>aaron.dollar@yale.edu</v>
      </c>
      <c r="X372" s="30">
        <v>43344</v>
      </c>
      <c r="Y372">
        <v>48</v>
      </c>
      <c r="AA372" s="21" t="s">
        <v>753</v>
      </c>
      <c r="AB372" s="21" t="s">
        <v>4825</v>
      </c>
      <c r="AC372"/>
      <c r="AD372" s="21" t="s">
        <v>753</v>
      </c>
      <c r="AF372" s="13">
        <v>600000</v>
      </c>
      <c r="AG372" s="121">
        <v>0</v>
      </c>
      <c r="AH372" s="1">
        <v>600000</v>
      </c>
      <c r="AI372" s="1"/>
      <c r="AJ372" s="1"/>
      <c r="AM372" s="21">
        <v>4</v>
      </c>
      <c r="AN372" s="21">
        <v>8</v>
      </c>
      <c r="AO372" s="21">
        <v>7</v>
      </c>
      <c r="AP372" s="21"/>
      <c r="AQ372" s="21"/>
      <c r="AR372" s="123" t="s">
        <v>2829</v>
      </c>
      <c r="AS372" s="21" t="s">
        <v>2834</v>
      </c>
      <c r="AT372" s="21" t="str">
        <f>SummarizeQuestMarks(ckAwdQTable[[#This Row],[abst_narr_txt]])</f>
        <v xml:space="preserve"> </v>
      </c>
      <c r="AU372" s="124"/>
      <c r="AV372" t="s">
        <v>4230</v>
      </c>
      <c r="AW372" t="b">
        <f>AND(ckAwdQTable[[#This Row],[ILN]]&gt;"M", SUBSTITUTE(ckAwdQTable[[#This Row],[prop_titl_txt]]," ","")&lt;&gt;SUBSTITUTE(AV371," ",""))</f>
        <v>0</v>
      </c>
      <c r="AX372" s="8" t="s">
        <v>3959</v>
      </c>
    </row>
    <row r="373" spans="2:50" ht="15" customHeight="1" x14ac:dyDescent="0.35">
      <c r="B373" s="30">
        <v>43005.602083333331</v>
      </c>
      <c r="C373" t="s">
        <v>2868</v>
      </c>
      <c r="D373" t="s">
        <v>2869</v>
      </c>
      <c r="E373" t="s">
        <v>466</v>
      </c>
      <c r="F373" t="s">
        <v>811</v>
      </c>
      <c r="G373" s="8" t="s">
        <v>2819</v>
      </c>
      <c r="H373" s="8" t="s">
        <v>2820</v>
      </c>
      <c r="I373" s="21" t="s">
        <v>6127</v>
      </c>
      <c r="J373" t="s">
        <v>2821</v>
      </c>
      <c r="K373" t="s">
        <v>2883</v>
      </c>
      <c r="L373" s="22"/>
      <c r="M373" s="107">
        <f xml:space="preserve"> M372+(ckAwdQTable[ILN]&lt;"M")</f>
        <v>209</v>
      </c>
      <c r="N373" t="s">
        <v>2863</v>
      </c>
      <c r="O373" t="s">
        <v>1877</v>
      </c>
      <c r="P373" s="15" t="str">
        <f>HYPERLINK("https://www.ejacket.nsf.gov/ej/showProposal.do?ID="&amp;ckAwdQTable[[#This Row],[prop_id]],"eJ")</f>
        <v>eJ</v>
      </c>
      <c r="Q373" s="8" t="s">
        <v>2871</v>
      </c>
      <c r="R373" t="s">
        <v>1877</v>
      </c>
      <c r="S373" t="s">
        <v>1878</v>
      </c>
      <c r="T373" t="s">
        <v>4232</v>
      </c>
      <c r="U373" s="8" t="s">
        <v>542</v>
      </c>
      <c r="V373" t="s">
        <v>2833</v>
      </c>
      <c r="W373" s="111" t="str">
        <f>HYPERLINK("mailto:"&amp; ckAwdQTable[[#This Row],[email]]&amp;"&amp;subject=Your NSF Proposal:  "&amp;ckAwdQTable[[#This Row],[prop_id]], ckAwdQTable[[#This Row],[email]])</f>
        <v>jgc@cs.cmu.edu</v>
      </c>
      <c r="X373" s="30">
        <v>43344</v>
      </c>
      <c r="Y373">
        <v>36</v>
      </c>
      <c r="AA373" s="21" t="s">
        <v>753</v>
      </c>
      <c r="AB373" s="21" t="s">
        <v>4825</v>
      </c>
      <c r="AC373"/>
      <c r="AD373" s="21" t="s">
        <v>753</v>
      </c>
      <c r="AE373" s="21" t="s">
        <v>6128</v>
      </c>
      <c r="AF373" s="13">
        <v>1199922</v>
      </c>
      <c r="AG373" s="121">
        <v>0</v>
      </c>
      <c r="AH373" s="1">
        <v>1199922</v>
      </c>
      <c r="AI373" s="1"/>
      <c r="AJ373" s="1">
        <v>19365</v>
      </c>
      <c r="AK373" s="1">
        <v>62109</v>
      </c>
      <c r="AM373" s="21">
        <v>4</v>
      </c>
      <c r="AN373" s="21">
        <v>3</v>
      </c>
      <c r="AO373" s="21">
        <v>3</v>
      </c>
      <c r="AP373" s="21"/>
      <c r="AQ373" s="21"/>
      <c r="AR373" s="123" t="s">
        <v>2829</v>
      </c>
      <c r="AS373" s="21" t="s">
        <v>2834</v>
      </c>
      <c r="AT373" s="21" t="str">
        <f>SummarizeQuestMarks(ckAwdQTable[[#This Row],[abst_narr_txt]])</f>
        <v xml:space="preserve"> </v>
      </c>
      <c r="AU373" s="124"/>
      <c r="AV373" t="s">
        <v>4234</v>
      </c>
      <c r="AW373" t="b">
        <f>AND(ckAwdQTable[[#This Row],[ILN]]&gt;"M", SUBSTITUTE(ckAwdQTable[[#This Row],[prop_titl_txt]]," ","")&lt;&gt;SUBSTITUTE(AV372," ",""))</f>
        <v>0</v>
      </c>
      <c r="AX373" s="8" t="s">
        <v>4235</v>
      </c>
    </row>
    <row r="374" spans="2:50" ht="15" customHeight="1" x14ac:dyDescent="0.35">
      <c r="B374" s="30">
        <v>43005.604166666664</v>
      </c>
      <c r="C374" t="s">
        <v>2817</v>
      </c>
      <c r="D374" t="s">
        <v>2818</v>
      </c>
      <c r="E374" t="s">
        <v>478</v>
      </c>
      <c r="F374" t="s">
        <v>1069</v>
      </c>
      <c r="G374" s="8" t="s">
        <v>2819</v>
      </c>
      <c r="H374" s="8" t="s">
        <v>2820</v>
      </c>
      <c r="I374" s="21" t="s">
        <v>6127</v>
      </c>
      <c r="J374" t="s">
        <v>2821</v>
      </c>
      <c r="K374" t="s">
        <v>2822</v>
      </c>
      <c r="L374" s="22"/>
      <c r="M374" s="107">
        <f xml:space="preserve"> M373+(ckAwdQTable[ILN]&lt;"M")</f>
        <v>210</v>
      </c>
      <c r="N374" t="s">
        <v>2824</v>
      </c>
      <c r="O374" t="s">
        <v>1892</v>
      </c>
      <c r="P374" s="15" t="str">
        <f>HYPERLINK("https://www.ejacket.nsf.gov/ej/showProposal.do?ID="&amp;ckAwdQTable[[#This Row],[prop_id]],"eJ")</f>
        <v>eJ</v>
      </c>
      <c r="Q374" s="8" t="s">
        <v>2825</v>
      </c>
      <c r="R374" t="s">
        <v>1892</v>
      </c>
      <c r="S374" t="s">
        <v>1893</v>
      </c>
      <c r="T374" t="s">
        <v>4236</v>
      </c>
      <c r="U374" s="8" t="s">
        <v>4237</v>
      </c>
      <c r="V374" t="s">
        <v>3031</v>
      </c>
      <c r="W374" s="111" t="str">
        <f>HYPERLINK("mailto:"&amp; ckAwdQTable[[#This Row],[email]]&amp;"&amp;subject=Your NSF Proposal:  "&amp;ckAwdQTable[[#This Row],[prop_id]], ckAwdQTable[[#This Row],[email]])</f>
        <v>acr@cse.uconn.edu</v>
      </c>
      <c r="X374" s="30">
        <v>43313</v>
      </c>
      <c r="Y374">
        <v>36</v>
      </c>
      <c r="AA374" s="21" t="s">
        <v>753</v>
      </c>
      <c r="AB374" s="21" t="s">
        <v>4825</v>
      </c>
      <c r="AC374"/>
      <c r="AD374" s="21" t="s">
        <v>753</v>
      </c>
      <c r="AE374" s="21" t="s">
        <v>6128</v>
      </c>
      <c r="AF374" s="13">
        <v>274898</v>
      </c>
      <c r="AG374" s="121">
        <v>0</v>
      </c>
      <c r="AH374" s="1">
        <v>274898</v>
      </c>
      <c r="AI374" s="1"/>
      <c r="AJ374" s="1">
        <v>6000</v>
      </c>
      <c r="AM374" s="21">
        <v>3</v>
      </c>
      <c r="AN374" s="21">
        <v>3</v>
      </c>
      <c r="AO374" s="21">
        <v>1.8</v>
      </c>
      <c r="AP374" s="21"/>
      <c r="AQ374" s="21"/>
      <c r="AR374" s="123" t="s">
        <v>2829</v>
      </c>
      <c r="AS374" s="21" t="s">
        <v>2834</v>
      </c>
      <c r="AT374" s="21" t="str">
        <f>SummarizeQuestMarks(ckAwdQTable[[#This Row],[abst_narr_txt]])</f>
        <v xml:space="preserve"> </v>
      </c>
      <c r="AU374" s="124"/>
      <c r="AV374" t="s">
        <v>4238</v>
      </c>
      <c r="AW374" t="b">
        <f>AND(ckAwdQTable[[#This Row],[ILN]]&gt;"M", SUBSTITUTE(ckAwdQTable[[#This Row],[prop_titl_txt]]," ","")&lt;&gt;SUBSTITUTE(AV373," ",""))</f>
        <v>0</v>
      </c>
      <c r="AX374" s="8" t="s">
        <v>4239</v>
      </c>
    </row>
    <row r="375" spans="2:50" ht="15" customHeight="1" x14ac:dyDescent="0.35">
      <c r="B375" s="30">
        <v>43005.59097222222</v>
      </c>
      <c r="C375" t="s">
        <v>2817</v>
      </c>
      <c r="D375" t="s">
        <v>2818</v>
      </c>
      <c r="E375" t="s">
        <v>478</v>
      </c>
      <c r="F375" t="s">
        <v>1069</v>
      </c>
      <c r="G375" s="8" t="s">
        <v>2819</v>
      </c>
      <c r="H375" s="8" t="s">
        <v>2820</v>
      </c>
      <c r="I375" s="21" t="s">
        <v>6127</v>
      </c>
      <c r="J375" t="s">
        <v>2821</v>
      </c>
      <c r="K375" t="s">
        <v>2822</v>
      </c>
      <c r="L375" s="22"/>
      <c r="M375" s="107">
        <f xml:space="preserve"> M374+(ckAwdQTable[ILN]&lt;"M")</f>
        <v>210</v>
      </c>
      <c r="N375" t="s">
        <v>2834</v>
      </c>
      <c r="O375" t="s">
        <v>1892</v>
      </c>
      <c r="P375" s="15" t="str">
        <f>HYPERLINK("https://www.ejacket.nsf.gov/ej/showProposal.do?ID="&amp;ckAwdQTable[[#This Row],[prop_id]],"eJ")</f>
        <v>eJ</v>
      </c>
      <c r="Q375" s="8" t="s">
        <v>2825</v>
      </c>
      <c r="R375" t="s">
        <v>4240</v>
      </c>
      <c r="S375" t="s">
        <v>4241</v>
      </c>
      <c r="T375" t="s">
        <v>4242</v>
      </c>
      <c r="U375" s="8" t="s">
        <v>2926</v>
      </c>
      <c r="V375" t="s">
        <v>2922</v>
      </c>
      <c r="W375" s="111" t="str">
        <f>HYPERLINK("mailto:"&amp; ckAwdQTable[[#This Row],[email]]&amp;"&amp;subject=Your NSF Proposal:  "&amp;ckAwdQTable[[#This Row],[prop_id]], ckAwdQTable[[#This Row],[email]])</f>
        <v>galagic@gmail.com</v>
      </c>
      <c r="X375" s="30">
        <v>43313</v>
      </c>
      <c r="Y375">
        <v>36</v>
      </c>
      <c r="AA375" s="21" t="s">
        <v>753</v>
      </c>
      <c r="AB375" s="21" t="s">
        <v>4825</v>
      </c>
      <c r="AC375"/>
      <c r="AD375" s="21" t="s">
        <v>753</v>
      </c>
      <c r="AE375" s="21" t="s">
        <v>6128</v>
      </c>
      <c r="AF375" s="13">
        <v>275000</v>
      </c>
      <c r="AG375" s="121">
        <v>0</v>
      </c>
      <c r="AH375" s="1">
        <v>275000</v>
      </c>
      <c r="AI375" s="1"/>
      <c r="AJ375" s="1"/>
      <c r="AM375" s="21">
        <v>3</v>
      </c>
      <c r="AN375" s="21">
        <v>3</v>
      </c>
      <c r="AO375" s="21"/>
      <c r="AP375" s="21"/>
      <c r="AQ375" s="21">
        <v>3</v>
      </c>
      <c r="AR375" s="123" t="s">
        <v>2829</v>
      </c>
      <c r="AS375" s="21" t="s">
        <v>2834</v>
      </c>
      <c r="AT375" s="21" t="str">
        <f>SummarizeQuestMarks(ckAwdQTable[[#This Row],[abst_narr_txt]])</f>
        <v xml:space="preserve"> </v>
      </c>
      <c r="AU375" s="124"/>
      <c r="AV375" t="s">
        <v>4238</v>
      </c>
      <c r="AW375" t="b">
        <f>AND(ckAwdQTable[[#This Row],[ILN]]&gt;"M", SUBSTITUTE(ckAwdQTable[[#This Row],[prop_titl_txt]]," ","")&lt;&gt;SUBSTITUTE(AV374," ",""))</f>
        <v>0</v>
      </c>
      <c r="AX375" s="8" t="s">
        <v>4243</v>
      </c>
    </row>
    <row r="376" spans="2:50" ht="15" customHeight="1" x14ac:dyDescent="0.35">
      <c r="B376" s="30">
        <v>43005.727777777778</v>
      </c>
      <c r="C376" t="s">
        <v>2817</v>
      </c>
      <c r="D376" t="s">
        <v>2818</v>
      </c>
      <c r="E376" t="s">
        <v>478</v>
      </c>
      <c r="F376" t="s">
        <v>1069</v>
      </c>
      <c r="G376" s="8" t="s">
        <v>2819</v>
      </c>
      <c r="H376" s="8" t="s">
        <v>2820</v>
      </c>
      <c r="I376" s="21" t="s">
        <v>6127</v>
      </c>
      <c r="J376" t="s">
        <v>2821</v>
      </c>
      <c r="K376" t="s">
        <v>2822</v>
      </c>
      <c r="L376" s="22"/>
      <c r="M376" s="107">
        <f xml:space="preserve"> M375+(ckAwdQTable[ILN]&lt;"M")</f>
        <v>210</v>
      </c>
      <c r="N376" t="s">
        <v>2834</v>
      </c>
      <c r="O376" t="s">
        <v>1892</v>
      </c>
      <c r="P376" s="15" t="str">
        <f>HYPERLINK("https://www.ejacket.nsf.gov/ej/showProposal.do?ID="&amp;ckAwdQTable[[#This Row],[prop_id]],"eJ")</f>
        <v>eJ</v>
      </c>
      <c r="Q376" s="8" t="s">
        <v>2825</v>
      </c>
      <c r="R376" t="s">
        <v>4245</v>
      </c>
      <c r="S376" t="s">
        <v>2218</v>
      </c>
      <c r="T376" t="s">
        <v>2772</v>
      </c>
      <c r="U376" s="8" t="s">
        <v>4246</v>
      </c>
      <c r="V376" t="s">
        <v>4244</v>
      </c>
      <c r="W376" s="111" t="str">
        <f>HYPERLINK("mailto:"&amp; ckAwdQTable[[#This Row],[email]]&amp;"&amp;subject=Your NSF Proposal:  "&amp;ckAwdQTable[[#This Row],[prop_id]], ckAwdQTable[[#This Row],[email]])</f>
        <v>fsong@pdx.edu</v>
      </c>
      <c r="X376" s="30">
        <v>43313</v>
      </c>
      <c r="Y376">
        <v>36</v>
      </c>
      <c r="AA376" s="21" t="s">
        <v>753</v>
      </c>
      <c r="AB376" s="21" t="s">
        <v>4825</v>
      </c>
      <c r="AC376"/>
      <c r="AD376" s="21" t="s">
        <v>753</v>
      </c>
      <c r="AE376" s="21" t="s">
        <v>6128</v>
      </c>
      <c r="AF376" s="13">
        <v>274752</v>
      </c>
      <c r="AG376" s="121">
        <v>0</v>
      </c>
      <c r="AH376" s="1">
        <v>274752</v>
      </c>
      <c r="AI376" s="1"/>
      <c r="AJ376" s="1">
        <v>11747</v>
      </c>
      <c r="AM376" s="21">
        <v>3</v>
      </c>
      <c r="AN376" s="21">
        <v>3</v>
      </c>
      <c r="AO376" s="21">
        <v>4.5</v>
      </c>
      <c r="AP376" s="21"/>
      <c r="AQ376" s="21"/>
      <c r="AR376" s="123" t="s">
        <v>2829</v>
      </c>
      <c r="AS376" s="21" t="s">
        <v>2834</v>
      </c>
      <c r="AT376" s="21" t="str">
        <f>SummarizeQuestMarks(ckAwdQTable[[#This Row],[abst_narr_txt]])</f>
        <v xml:space="preserve"> </v>
      </c>
      <c r="AU376" s="124"/>
      <c r="AV376" t="s">
        <v>4238</v>
      </c>
      <c r="AW376" t="b">
        <f>AND(ckAwdQTable[[#This Row],[ILN]]&gt;"M", SUBSTITUTE(ckAwdQTable[[#This Row],[prop_titl_txt]]," ","")&lt;&gt;SUBSTITUTE(AV375," ",""))</f>
        <v>0</v>
      </c>
      <c r="AX376" s="8" t="s">
        <v>4247</v>
      </c>
    </row>
    <row r="377" spans="2:50" ht="15" customHeight="1" x14ac:dyDescent="0.35">
      <c r="B377" s="30">
        <v>43005.606249999997</v>
      </c>
      <c r="C377" t="s">
        <v>2868</v>
      </c>
      <c r="D377" t="s">
        <v>2869</v>
      </c>
      <c r="E377" t="s">
        <v>466</v>
      </c>
      <c r="F377" t="s">
        <v>1882</v>
      </c>
      <c r="G377" s="8" t="s">
        <v>2819</v>
      </c>
      <c r="H377" s="8" t="s">
        <v>2820</v>
      </c>
      <c r="I377" s="21" t="s">
        <v>6127</v>
      </c>
      <c r="J377" t="s">
        <v>2821</v>
      </c>
      <c r="K377" t="s">
        <v>2883</v>
      </c>
      <c r="L377" s="22"/>
      <c r="M377" s="107">
        <f xml:space="preserve"> M376+(ckAwdQTable[ILN]&lt;"M")</f>
        <v>211</v>
      </c>
      <c r="N377" t="s">
        <v>2863</v>
      </c>
      <c r="O377" t="s">
        <v>1900</v>
      </c>
      <c r="P377" s="15" t="str">
        <f>HYPERLINK("https://www.ejacket.nsf.gov/ej/showProposal.do?ID="&amp;ckAwdQTable[[#This Row],[prop_id]],"eJ")</f>
        <v>eJ</v>
      </c>
      <c r="Q377" s="8" t="s">
        <v>2871</v>
      </c>
      <c r="R377" t="s">
        <v>1900</v>
      </c>
      <c r="S377" t="s">
        <v>1901</v>
      </c>
      <c r="T377" t="s">
        <v>4248</v>
      </c>
      <c r="U377" s="8" t="s">
        <v>2990</v>
      </c>
      <c r="V377" t="s">
        <v>2823</v>
      </c>
      <c r="W377" s="111" t="str">
        <f>HYPERLINK("mailto:"&amp; ckAwdQTable[[#This Row],[email]]&amp;"&amp;subject=Your NSF Proposal:  "&amp;ckAwdQTable[[#This Row],[prop_id]], ckAwdQTable[[#This Row],[email]])</f>
        <v>ygl@utdallas.edu</v>
      </c>
      <c r="X377" s="30">
        <v>43344</v>
      </c>
      <c r="Y377">
        <v>36</v>
      </c>
      <c r="AA377" s="21" t="s">
        <v>753</v>
      </c>
      <c r="AB377" s="21" t="s">
        <v>4825</v>
      </c>
      <c r="AC377"/>
      <c r="AD377" s="21" t="s">
        <v>753</v>
      </c>
      <c r="AE377" s="21" t="s">
        <v>6128</v>
      </c>
      <c r="AF377" s="13">
        <v>855651</v>
      </c>
      <c r="AG377" s="121">
        <v>0</v>
      </c>
      <c r="AH377" s="1">
        <v>855651</v>
      </c>
      <c r="AI377" s="1"/>
      <c r="AJ377" s="1">
        <v>18000</v>
      </c>
      <c r="AK377" s="1">
        <v>154557</v>
      </c>
      <c r="AM377" s="21">
        <v>6</v>
      </c>
      <c r="AN377" s="21">
        <v>6</v>
      </c>
      <c r="AO377" s="21">
        <v>6</v>
      </c>
      <c r="AP377" s="21"/>
      <c r="AQ377" s="21"/>
      <c r="AR377" s="123" t="s">
        <v>2829</v>
      </c>
      <c r="AS377" s="21" t="s">
        <v>2834</v>
      </c>
      <c r="AT377" s="21" t="str">
        <f>SummarizeQuestMarks(ckAwdQTable[[#This Row],[abst_narr_txt]])</f>
        <v xml:space="preserve"> </v>
      </c>
      <c r="AU377" s="124"/>
      <c r="AV377" t="s">
        <v>4249</v>
      </c>
      <c r="AW377" t="b">
        <f>AND(ckAwdQTable[[#This Row],[ILN]]&gt;"M", SUBSTITUTE(ckAwdQTable[[#This Row],[prop_titl_txt]]," ","")&lt;&gt;SUBSTITUTE(AV376," ",""))</f>
        <v>0</v>
      </c>
      <c r="AX377" s="8" t="s">
        <v>4250</v>
      </c>
    </row>
    <row r="378" spans="2:50" ht="15" customHeight="1" x14ac:dyDescent="0.35">
      <c r="B378" s="30">
        <v>43005.606944444444</v>
      </c>
      <c r="C378" t="s">
        <v>2817</v>
      </c>
      <c r="D378" t="s">
        <v>2818</v>
      </c>
      <c r="E378" t="s">
        <v>476</v>
      </c>
      <c r="F378" t="s">
        <v>948</v>
      </c>
      <c r="G378" s="8" t="s">
        <v>2819</v>
      </c>
      <c r="H378" s="8" t="s">
        <v>2820</v>
      </c>
      <c r="I378" s="21" t="s">
        <v>6127</v>
      </c>
      <c r="J378" t="s">
        <v>2821</v>
      </c>
      <c r="K378" t="s">
        <v>2822</v>
      </c>
      <c r="L378" s="22"/>
      <c r="M378" s="107">
        <f xml:space="preserve"> M377+(ckAwdQTable[ILN]&lt;"M")</f>
        <v>212</v>
      </c>
      <c r="N378" t="s">
        <v>2824</v>
      </c>
      <c r="O378" t="s">
        <v>1903</v>
      </c>
      <c r="P378" s="15" t="str">
        <f>HYPERLINK("https://www.ejacket.nsf.gov/ej/showProposal.do?ID="&amp;ckAwdQTable[[#This Row],[prop_id]],"eJ")</f>
        <v>eJ</v>
      </c>
      <c r="Q378" s="8" t="s">
        <v>2825</v>
      </c>
      <c r="R378" t="s">
        <v>1903</v>
      </c>
      <c r="S378" t="s">
        <v>1904</v>
      </c>
      <c r="T378" t="s">
        <v>2951</v>
      </c>
      <c r="U378" s="8" t="s">
        <v>4252</v>
      </c>
      <c r="V378" t="s">
        <v>94</v>
      </c>
      <c r="W378" s="111" t="str">
        <f>HYPERLINK("mailto:"&amp; ckAwdQTable[[#This Row],[email]]&amp;"&amp;subject=Your NSF Proposal:  "&amp;ckAwdQTable[[#This Row],[prop_id]], ckAwdQTable[[#This Row],[email]])</f>
        <v>carver@cs.ua.edu</v>
      </c>
      <c r="X378" s="30">
        <v>43328</v>
      </c>
      <c r="Y378">
        <v>48</v>
      </c>
      <c r="Z378" t="s">
        <v>6131</v>
      </c>
      <c r="AA378" s="21" t="s">
        <v>6251</v>
      </c>
      <c r="AB378" s="21" t="s">
        <v>4825</v>
      </c>
      <c r="AC378"/>
      <c r="AD378" s="21" t="s">
        <v>753</v>
      </c>
      <c r="AE378" s="21" t="s">
        <v>6220</v>
      </c>
      <c r="AF378" s="13">
        <v>416220</v>
      </c>
      <c r="AG378" s="121">
        <v>0</v>
      </c>
      <c r="AH378" s="1">
        <v>416220</v>
      </c>
      <c r="AI378" s="1"/>
      <c r="AJ378" s="1">
        <v>16000</v>
      </c>
      <c r="AM378" s="21">
        <v>4</v>
      </c>
      <c r="AN378" s="21">
        <v>4</v>
      </c>
      <c r="AO378" s="21">
        <v>4</v>
      </c>
      <c r="AP378" s="21"/>
      <c r="AQ378" s="21"/>
      <c r="AR378" s="123" t="s">
        <v>2829</v>
      </c>
      <c r="AS378" s="21" t="s">
        <v>2834</v>
      </c>
      <c r="AT378" s="21" t="str">
        <f>SummarizeQuestMarks(ckAwdQTable[[#This Row],[abst_narr_txt]])</f>
        <v xml:space="preserve"> </v>
      </c>
      <c r="AU378" s="124"/>
      <c r="AV378" t="s">
        <v>4253</v>
      </c>
      <c r="AW378" t="b">
        <f>AND(ckAwdQTable[[#This Row],[ILN]]&gt;"M", SUBSTITUTE(ckAwdQTable[[#This Row],[prop_titl_txt]]," ","")&lt;&gt;SUBSTITUTE(AV377," ",""))</f>
        <v>0</v>
      </c>
      <c r="AX378" s="8" t="s">
        <v>4254</v>
      </c>
    </row>
    <row r="379" spans="2:50" ht="15" customHeight="1" x14ac:dyDescent="0.35">
      <c r="B379" s="30">
        <v>43005.487500000003</v>
      </c>
      <c r="C379" t="s">
        <v>2817</v>
      </c>
      <c r="D379" t="s">
        <v>2818</v>
      </c>
      <c r="E379" t="s">
        <v>476</v>
      </c>
      <c r="F379" t="s">
        <v>948</v>
      </c>
      <c r="G379" s="8" t="s">
        <v>2819</v>
      </c>
      <c r="H379" s="8" t="s">
        <v>2820</v>
      </c>
      <c r="I379" s="21" t="s">
        <v>6127</v>
      </c>
      <c r="J379" t="s">
        <v>2821</v>
      </c>
      <c r="K379" t="s">
        <v>2822</v>
      </c>
      <c r="L379" s="22"/>
      <c r="M379" s="107">
        <f xml:space="preserve"> M378+(ckAwdQTable[ILN]&lt;"M")</f>
        <v>212</v>
      </c>
      <c r="N379" t="s">
        <v>2834</v>
      </c>
      <c r="O379" t="s">
        <v>1903</v>
      </c>
      <c r="P379" s="15" t="str">
        <f>HYPERLINK("https://www.ejacket.nsf.gov/ej/showProposal.do?ID="&amp;ckAwdQTable[[#This Row],[prop_id]],"eJ")</f>
        <v>eJ</v>
      </c>
      <c r="Q379" s="8" t="s">
        <v>2825</v>
      </c>
      <c r="R379" t="s">
        <v>4255</v>
      </c>
      <c r="S379" t="s">
        <v>4256</v>
      </c>
      <c r="T379" t="s">
        <v>4257</v>
      </c>
      <c r="U379" s="8" t="s">
        <v>4258</v>
      </c>
      <c r="V379" t="s">
        <v>112</v>
      </c>
      <c r="W379" s="111" t="str">
        <f>HYPERLINK("mailto:"&amp; ckAwdQTable[[#This Row],[email]]&amp;"&amp;subject=Your NSF Proposal:  "&amp;ckAwdQTable[[#This Row],[prop_id]], ckAwdQTable[[#This Row],[email]])</f>
        <v>gursimran.walia@ndsu.edu</v>
      </c>
      <c r="X379" s="30">
        <v>43358</v>
      </c>
      <c r="Y379">
        <v>48</v>
      </c>
      <c r="Z379" t="s">
        <v>6131</v>
      </c>
      <c r="AA379" s="21" t="s">
        <v>6189</v>
      </c>
      <c r="AB379" s="21" t="s">
        <v>6189</v>
      </c>
      <c r="AC379"/>
      <c r="AD379" s="21" t="s">
        <v>753</v>
      </c>
      <c r="AE379" s="21" t="s">
        <v>6128</v>
      </c>
      <c r="AF379" s="13">
        <v>327587</v>
      </c>
      <c r="AG379" s="121">
        <v>0</v>
      </c>
      <c r="AH379" s="1">
        <v>327587</v>
      </c>
      <c r="AI379" s="1"/>
      <c r="AJ379" s="1">
        <v>20000</v>
      </c>
      <c r="AL379" s="1">
        <v>36000</v>
      </c>
      <c r="AM379" s="21">
        <v>4</v>
      </c>
      <c r="AN379" s="21">
        <v>4</v>
      </c>
      <c r="AO379" s="21">
        <v>4</v>
      </c>
      <c r="AP379" s="21"/>
      <c r="AQ379" s="21"/>
      <c r="AR379" s="123" t="s">
        <v>2829</v>
      </c>
      <c r="AS379" s="21" t="s">
        <v>2834</v>
      </c>
      <c r="AT379" s="21" t="str">
        <f>SummarizeQuestMarks(ckAwdQTable[[#This Row],[abst_narr_txt]])</f>
        <v xml:space="preserve"> </v>
      </c>
      <c r="AU379" s="124"/>
      <c r="AV379" t="s">
        <v>4259</v>
      </c>
      <c r="AW379" t="b">
        <f>AND(ckAwdQTable[[#This Row],[ILN]]&gt;"M", SUBSTITUTE(ckAwdQTable[[#This Row],[prop_titl_txt]]," ","")&lt;&gt;SUBSTITUTE(AV378," ",""))</f>
        <v>1</v>
      </c>
      <c r="AX379" s="8" t="s">
        <v>4260</v>
      </c>
    </row>
    <row r="380" spans="2:50" ht="15" customHeight="1" x14ac:dyDescent="0.35">
      <c r="B380" s="30">
        <v>43005.629166666666</v>
      </c>
      <c r="C380" t="s">
        <v>2817</v>
      </c>
      <c r="D380" t="s">
        <v>2818</v>
      </c>
      <c r="E380" t="s">
        <v>476</v>
      </c>
      <c r="F380" t="s">
        <v>948</v>
      </c>
      <c r="G380" s="8" t="s">
        <v>2819</v>
      </c>
      <c r="H380" s="8" t="s">
        <v>2820</v>
      </c>
      <c r="I380" s="21" t="s">
        <v>6127</v>
      </c>
      <c r="J380" t="s">
        <v>2821</v>
      </c>
      <c r="K380" t="s">
        <v>2822</v>
      </c>
      <c r="L380" s="22"/>
      <c r="M380" s="107">
        <f xml:space="preserve"> M379+(ckAwdQTable[ILN]&lt;"M")</f>
        <v>212</v>
      </c>
      <c r="N380" t="s">
        <v>2834</v>
      </c>
      <c r="O380" t="s">
        <v>1903</v>
      </c>
      <c r="P380" s="15" t="str">
        <f>HYPERLINK("https://www.ejacket.nsf.gov/ej/showProposal.do?ID="&amp;ckAwdQTable[[#This Row],[prop_id]],"eJ")</f>
        <v>eJ</v>
      </c>
      <c r="Q380" s="8" t="s">
        <v>2825</v>
      </c>
      <c r="R380" t="s">
        <v>4261</v>
      </c>
      <c r="S380" t="s">
        <v>4262</v>
      </c>
      <c r="T380" t="s">
        <v>4263</v>
      </c>
      <c r="U380" s="8" t="s">
        <v>3680</v>
      </c>
      <c r="V380" t="s">
        <v>107</v>
      </c>
      <c r="W380" s="111" t="str">
        <f>HYPERLINK("mailto:"&amp; ckAwdQTable[[#This Row],[email]]&amp;"&amp;subject=Your NSF Proposal:  "&amp;ckAwdQTable[[#This Row],[prop_id]], ckAwdQTable[[#This Row],[email]])</f>
        <v>glb2@ra.msstate.edu</v>
      </c>
      <c r="X380" s="30">
        <v>43328</v>
      </c>
      <c r="Y380">
        <v>48</v>
      </c>
      <c r="AA380" s="21" t="s">
        <v>753</v>
      </c>
      <c r="AB380" s="21" t="s">
        <v>4825</v>
      </c>
      <c r="AC380"/>
      <c r="AD380" s="21" t="s">
        <v>753</v>
      </c>
      <c r="AE380" s="21" t="s">
        <v>6252</v>
      </c>
      <c r="AF380" s="13">
        <v>280365</v>
      </c>
      <c r="AG380" s="121">
        <v>0</v>
      </c>
      <c r="AH380" s="1">
        <v>280365</v>
      </c>
      <c r="AI380" s="1"/>
      <c r="AJ380" s="1">
        <v>12000</v>
      </c>
      <c r="AM380" s="21">
        <v>4</v>
      </c>
      <c r="AN380" s="21">
        <v>4</v>
      </c>
      <c r="AO380" s="21">
        <v>4</v>
      </c>
      <c r="AP380" s="21"/>
      <c r="AQ380" s="21"/>
      <c r="AR380" s="123" t="s">
        <v>2829</v>
      </c>
      <c r="AS380" s="21" t="s">
        <v>2834</v>
      </c>
      <c r="AT380" s="21" t="str">
        <f>SummarizeQuestMarks(ckAwdQTable[[#This Row],[abst_narr_txt]])</f>
        <v xml:space="preserve"> </v>
      </c>
      <c r="AU380" s="124"/>
      <c r="AV380" t="s">
        <v>4253</v>
      </c>
      <c r="AW380" t="b">
        <f>AND(ckAwdQTable[[#This Row],[ILN]]&gt;"M", SUBSTITUTE(ckAwdQTable[[#This Row],[prop_titl_txt]]," ","")&lt;&gt;SUBSTITUTE(AV379," ",""))</f>
        <v>1</v>
      </c>
      <c r="AX380" s="8" t="s">
        <v>4264</v>
      </c>
    </row>
    <row r="381" spans="2:50" ht="15" customHeight="1" x14ac:dyDescent="0.35">
      <c r="B381" s="30">
        <v>43005.60833333333</v>
      </c>
      <c r="C381" t="s">
        <v>2868</v>
      </c>
      <c r="D381" t="s">
        <v>2869</v>
      </c>
      <c r="E381" t="s">
        <v>470</v>
      </c>
      <c r="F381" t="s">
        <v>859</v>
      </c>
      <c r="G381" s="8" t="s">
        <v>2819</v>
      </c>
      <c r="H381" s="8" t="s">
        <v>2820</v>
      </c>
      <c r="I381" s="21" t="s">
        <v>6127</v>
      </c>
      <c r="J381" t="s">
        <v>2821</v>
      </c>
      <c r="K381" t="s">
        <v>2902</v>
      </c>
      <c r="L381" s="22"/>
      <c r="M381" s="107">
        <f xml:space="preserve"> M380+(ckAwdQTable[ILN]&lt;"M")</f>
        <v>213</v>
      </c>
      <c r="N381" t="s">
        <v>2824</v>
      </c>
      <c r="O381" t="s">
        <v>1911</v>
      </c>
      <c r="P381" s="15" t="str">
        <f>HYPERLINK("https://www.ejacket.nsf.gov/ej/showProposal.do?ID="&amp;ckAwdQTable[[#This Row],[prop_id]],"eJ")</f>
        <v>eJ</v>
      </c>
      <c r="Q381" s="8" t="s">
        <v>2871</v>
      </c>
      <c r="R381" t="s">
        <v>1911</v>
      </c>
      <c r="S381" t="s">
        <v>1912</v>
      </c>
      <c r="T381" t="s">
        <v>4248</v>
      </c>
      <c r="U381" s="8" t="s">
        <v>542</v>
      </c>
      <c r="V381" t="s">
        <v>2833</v>
      </c>
      <c r="W381" s="111" t="str">
        <f>HYPERLINK("mailto:"&amp; ckAwdQTable[[#This Row],[email]]&amp;"&amp;subject=Your NSF Proposal:  "&amp;ckAwdQTable[[#This Row],[prop_id]], ckAwdQTable[[#This Row],[email]])</f>
        <v>ytsvetko@andrew.cmu.edu</v>
      </c>
      <c r="X381" s="30">
        <v>43344</v>
      </c>
      <c r="Y381">
        <v>36</v>
      </c>
      <c r="AA381" s="21" t="s">
        <v>753</v>
      </c>
      <c r="AB381" s="21" t="s">
        <v>4825</v>
      </c>
      <c r="AC381"/>
      <c r="AD381" s="21" t="s">
        <v>753</v>
      </c>
      <c r="AE381" s="21" t="s">
        <v>6128</v>
      </c>
      <c r="AF381" s="13">
        <v>400000</v>
      </c>
      <c r="AG381" s="121">
        <v>0</v>
      </c>
      <c r="AH381" s="1">
        <v>400000</v>
      </c>
      <c r="AI381" s="1"/>
      <c r="AJ381" s="1">
        <v>9683</v>
      </c>
      <c r="AM381" s="21">
        <v>3</v>
      </c>
      <c r="AN381" s="21">
        <v>3</v>
      </c>
      <c r="AO381" s="21">
        <v>3</v>
      </c>
      <c r="AP381" s="21"/>
      <c r="AQ381" s="21"/>
      <c r="AR381" s="123" t="s">
        <v>2829</v>
      </c>
      <c r="AS381" s="21" t="s">
        <v>2834</v>
      </c>
      <c r="AT381" s="21" t="str">
        <f>SummarizeQuestMarks(ckAwdQTable[[#This Row],[abst_narr_txt]])</f>
        <v xml:space="preserve"> </v>
      </c>
      <c r="AU381" s="124"/>
      <c r="AV381" t="s">
        <v>4265</v>
      </c>
      <c r="AW381" t="b">
        <f>AND(ckAwdQTable[[#This Row],[ILN]]&gt;"M", SUBSTITUTE(ckAwdQTable[[#This Row],[prop_titl_txt]]," ","")&lt;&gt;SUBSTITUTE(AV380," ",""))</f>
        <v>0</v>
      </c>
      <c r="AX381" s="8" t="s">
        <v>4266</v>
      </c>
    </row>
    <row r="382" spans="2:50" ht="15" customHeight="1" x14ac:dyDescent="0.35">
      <c r="B382" s="30">
        <v>43003.748611111114</v>
      </c>
      <c r="C382" t="s">
        <v>2868</v>
      </c>
      <c r="D382" t="s">
        <v>2869</v>
      </c>
      <c r="E382" t="s">
        <v>470</v>
      </c>
      <c r="F382" t="s">
        <v>859</v>
      </c>
      <c r="G382" s="8" t="s">
        <v>2819</v>
      </c>
      <c r="H382" s="8" t="s">
        <v>2820</v>
      </c>
      <c r="I382" s="21" t="s">
        <v>6127</v>
      </c>
      <c r="J382" t="s">
        <v>2821</v>
      </c>
      <c r="K382" t="s">
        <v>2902</v>
      </c>
      <c r="L382" s="22"/>
      <c r="M382" s="107">
        <f xml:space="preserve"> M381+(ckAwdQTable[ILN]&lt;"M")</f>
        <v>213</v>
      </c>
      <c r="N382" t="s">
        <v>2834</v>
      </c>
      <c r="O382" t="s">
        <v>1911</v>
      </c>
      <c r="P382" s="15" t="str">
        <f>HYPERLINK("https://www.ejacket.nsf.gov/ej/showProposal.do?ID="&amp;ckAwdQTable[[#This Row],[prop_id]],"eJ")</f>
        <v>eJ</v>
      </c>
      <c r="Q382" s="8" t="s">
        <v>2871</v>
      </c>
      <c r="R382" t="s">
        <v>4267</v>
      </c>
      <c r="S382" t="s">
        <v>4268</v>
      </c>
      <c r="T382" t="s">
        <v>3758</v>
      </c>
      <c r="U382" s="8" t="s">
        <v>641</v>
      </c>
      <c r="V382" t="s">
        <v>2851</v>
      </c>
      <c r="W382" s="111" t="str">
        <f>HYPERLINK("mailto:"&amp; ckAwdQTable[[#This Row],[email]]&amp;"&amp;subject=Your NSF Proposal:  "&amp;ckAwdQTable[[#This Row],[prop_id]], ckAwdQTable[[#This Row],[email]])</f>
        <v>jurafsky@stanford.edu</v>
      </c>
      <c r="X382" s="30">
        <v>43344</v>
      </c>
      <c r="Y382">
        <v>36</v>
      </c>
      <c r="AA382" s="21" t="s">
        <v>753</v>
      </c>
      <c r="AB382" s="21" t="s">
        <v>4825</v>
      </c>
      <c r="AC382"/>
      <c r="AD382" s="21" t="s">
        <v>753</v>
      </c>
      <c r="AF382" s="13">
        <v>400000</v>
      </c>
      <c r="AG382" s="121">
        <v>0</v>
      </c>
      <c r="AH382" s="1">
        <v>400000</v>
      </c>
      <c r="AI382" s="1"/>
      <c r="AJ382" s="1"/>
      <c r="AK382" s="1">
        <v>21578</v>
      </c>
      <c r="AM382" s="21">
        <v>6</v>
      </c>
      <c r="AN382" s="21">
        <v>6</v>
      </c>
      <c r="AO382" s="21">
        <v>1.95</v>
      </c>
      <c r="AP382" s="21"/>
      <c r="AQ382" s="21"/>
      <c r="AR382" s="123" t="s">
        <v>2829</v>
      </c>
      <c r="AS382" s="21" t="s">
        <v>2834</v>
      </c>
      <c r="AT382" s="21" t="str">
        <f>SummarizeQuestMarks(ckAwdQTable[[#This Row],[abst_narr_txt]])</f>
        <v xml:space="preserve"> </v>
      </c>
      <c r="AU382" s="124"/>
      <c r="AV382" t="s">
        <v>4265</v>
      </c>
      <c r="AW382" t="b">
        <f>AND(ckAwdQTable[[#This Row],[ILN]]&gt;"M", SUBSTITUTE(ckAwdQTable[[#This Row],[prop_titl_txt]]," ","")&lt;&gt;SUBSTITUTE(AV381," ",""))</f>
        <v>0</v>
      </c>
      <c r="AX382" s="8" t="s">
        <v>4269</v>
      </c>
    </row>
    <row r="383" spans="2:50" ht="15" customHeight="1" x14ac:dyDescent="0.35">
      <c r="B383" s="30">
        <v>43005.413194444445</v>
      </c>
      <c r="C383" t="s">
        <v>2868</v>
      </c>
      <c r="D383" t="s">
        <v>2869</v>
      </c>
      <c r="E383" t="s">
        <v>470</v>
      </c>
      <c r="F383" t="s">
        <v>859</v>
      </c>
      <c r="G383" s="8" t="s">
        <v>2819</v>
      </c>
      <c r="H383" s="8" t="s">
        <v>2820</v>
      </c>
      <c r="I383" s="21" t="s">
        <v>6127</v>
      </c>
      <c r="J383" t="s">
        <v>2821</v>
      </c>
      <c r="K383" t="s">
        <v>2902</v>
      </c>
      <c r="L383" s="22"/>
      <c r="M383" s="107">
        <f xml:space="preserve"> M382+(ckAwdQTable[ILN]&lt;"M")</f>
        <v>213</v>
      </c>
      <c r="N383" t="s">
        <v>2834</v>
      </c>
      <c r="O383" t="s">
        <v>1911</v>
      </c>
      <c r="P383" s="15" t="str">
        <f>HYPERLINK("https://www.ejacket.nsf.gov/ej/showProposal.do?ID="&amp;ckAwdQTable[[#This Row],[prop_id]],"eJ")</f>
        <v>eJ</v>
      </c>
      <c r="Q383" s="8" t="s">
        <v>2871</v>
      </c>
      <c r="R383" t="s">
        <v>4270</v>
      </c>
      <c r="S383" t="s">
        <v>4271</v>
      </c>
      <c r="T383" t="s">
        <v>3378</v>
      </c>
      <c r="U383" s="8" t="s">
        <v>713</v>
      </c>
      <c r="V383" t="s">
        <v>2907</v>
      </c>
      <c r="W383" s="111" t="str">
        <f>HYPERLINK("mailto:"&amp; ckAwdQTable[[#This Row],[email]]&amp;"&amp;subject=Your NSF Proposal:  "&amp;ckAwdQTable[[#This Row],[prop_id]], ckAwdQTable[[#This Row],[email]])</f>
        <v>jurgens@umich.edu</v>
      </c>
      <c r="X383" s="30">
        <v>43344</v>
      </c>
      <c r="Y383">
        <v>36</v>
      </c>
      <c r="AA383" s="21" t="s">
        <v>753</v>
      </c>
      <c r="AB383" s="21" t="s">
        <v>4825</v>
      </c>
      <c r="AC383"/>
      <c r="AD383" s="21" t="s">
        <v>753</v>
      </c>
      <c r="AE383" s="21" t="s">
        <v>6128</v>
      </c>
      <c r="AF383" s="13">
        <v>400000</v>
      </c>
      <c r="AG383" s="121">
        <v>0</v>
      </c>
      <c r="AH383" s="1">
        <v>400000</v>
      </c>
      <c r="AI383" s="1"/>
      <c r="AJ383" s="1">
        <v>7500</v>
      </c>
      <c r="AM383" s="21">
        <v>6</v>
      </c>
      <c r="AN383" s="21">
        <v>3</v>
      </c>
      <c r="AO383" s="21">
        <v>1.56</v>
      </c>
      <c r="AP383" s="21"/>
      <c r="AQ383" s="21"/>
      <c r="AR383" s="123" t="s">
        <v>2829</v>
      </c>
      <c r="AS383" s="21" t="s">
        <v>2834</v>
      </c>
      <c r="AT383" s="21" t="str">
        <f>SummarizeQuestMarks(ckAwdQTable[[#This Row],[abst_narr_txt]])</f>
        <v xml:space="preserve"> </v>
      </c>
      <c r="AU383" s="124"/>
      <c r="AV383" t="s">
        <v>4265</v>
      </c>
      <c r="AW383" t="b">
        <f>AND(ckAwdQTable[[#This Row],[ILN]]&gt;"M", SUBSTITUTE(ckAwdQTable[[#This Row],[prop_titl_txt]]," ","")&lt;&gt;SUBSTITUTE(AV382," ",""))</f>
        <v>0</v>
      </c>
      <c r="AX383" s="8" t="s">
        <v>4272</v>
      </c>
    </row>
    <row r="384" spans="2:50" ht="15" customHeight="1" x14ac:dyDescent="0.35">
      <c r="B384" s="30">
        <v>43005.60833333333</v>
      </c>
      <c r="C384" t="s">
        <v>2868</v>
      </c>
      <c r="D384" t="s">
        <v>2869</v>
      </c>
      <c r="E384" t="s">
        <v>468</v>
      </c>
      <c r="F384" t="s">
        <v>1185</v>
      </c>
      <c r="G384" s="8" t="s">
        <v>2819</v>
      </c>
      <c r="H384" s="8" t="s">
        <v>2820</v>
      </c>
      <c r="I384" s="21" t="s">
        <v>6127</v>
      </c>
      <c r="J384" t="s">
        <v>2821</v>
      </c>
      <c r="K384" t="s">
        <v>2911</v>
      </c>
      <c r="L384" s="22"/>
      <c r="M384" s="107">
        <f xml:space="preserve"> M383+(ckAwdQTable[ILN]&lt;"M")</f>
        <v>214</v>
      </c>
      <c r="N384" t="s">
        <v>2863</v>
      </c>
      <c r="O384" t="s">
        <v>1914</v>
      </c>
      <c r="P384" s="15" t="str">
        <f>HYPERLINK("https://www.ejacket.nsf.gov/ej/showProposal.do?ID="&amp;ckAwdQTable[[#This Row],[prop_id]],"eJ")</f>
        <v>eJ</v>
      </c>
      <c r="Q384" s="8" t="s">
        <v>2871</v>
      </c>
      <c r="R384" t="s">
        <v>1914</v>
      </c>
      <c r="S384" t="s">
        <v>1915</v>
      </c>
      <c r="T384" t="s">
        <v>3136</v>
      </c>
      <c r="U384" s="8" t="s">
        <v>668</v>
      </c>
      <c r="V384" t="s">
        <v>2851</v>
      </c>
      <c r="W384" s="111" t="str">
        <f>HYPERLINK("mailto:"&amp; ckAwdQTable[[#This Row],[email]]&amp;"&amp;subject=Your NSF Proposal:  "&amp;ckAwdQTable[[#This Row],[prop_id]], ckAwdQTable[[#This Row],[email]])</f>
        <v>hollan@cogsci.ucsd.edu</v>
      </c>
      <c r="X384" s="30">
        <v>43344</v>
      </c>
      <c r="Y384">
        <v>36</v>
      </c>
      <c r="Z384" t="s">
        <v>6131</v>
      </c>
      <c r="AA384" s="21" t="s">
        <v>6253</v>
      </c>
      <c r="AB384" s="21" t="s">
        <v>4825</v>
      </c>
      <c r="AC384"/>
      <c r="AD384" s="21" t="s">
        <v>753</v>
      </c>
      <c r="AE384" s="21" t="s">
        <v>6167</v>
      </c>
      <c r="AF384" s="13">
        <v>1187729</v>
      </c>
      <c r="AG384" s="121">
        <v>0</v>
      </c>
      <c r="AH384" s="1">
        <v>1187729</v>
      </c>
      <c r="AI384" s="1"/>
      <c r="AJ384" s="1">
        <v>11000</v>
      </c>
      <c r="AK384" s="1">
        <v>185454</v>
      </c>
      <c r="AM384" s="21">
        <v>3</v>
      </c>
      <c r="AN384" s="21">
        <v>9</v>
      </c>
      <c r="AO384" s="21">
        <v>6</v>
      </c>
      <c r="AP384" s="21"/>
      <c r="AQ384" s="21">
        <v>36</v>
      </c>
      <c r="AR384" s="123" t="s">
        <v>2881</v>
      </c>
      <c r="AS384" s="21" t="s">
        <v>2834</v>
      </c>
      <c r="AT384" s="21" t="str">
        <f>SummarizeQuestMarks(ckAwdQTable[[#This Row],[abst_narr_txt]])</f>
        <v xml:space="preserve"> </v>
      </c>
      <c r="AU384" s="124"/>
      <c r="AV384" t="s">
        <v>4273</v>
      </c>
      <c r="AW384" t="b">
        <f>AND(ckAwdQTable[[#This Row],[ILN]]&gt;"M", SUBSTITUTE(ckAwdQTable[[#This Row],[prop_titl_txt]]," ","")&lt;&gt;SUBSTITUTE(AV383," ",""))</f>
        <v>0</v>
      </c>
      <c r="AX384" s="8" t="s">
        <v>4274</v>
      </c>
    </row>
    <row r="385" spans="2:50" ht="15" customHeight="1" x14ac:dyDescent="0.35">
      <c r="B385" s="30">
        <v>43005.60833333333</v>
      </c>
      <c r="C385" t="s">
        <v>2817</v>
      </c>
      <c r="D385" t="s">
        <v>2818</v>
      </c>
      <c r="E385" t="s">
        <v>478</v>
      </c>
      <c r="F385" t="s">
        <v>1583</v>
      </c>
      <c r="G385" s="8" t="s">
        <v>2819</v>
      </c>
      <c r="H385" s="8" t="s">
        <v>2820</v>
      </c>
      <c r="I385" s="21" t="s">
        <v>6127</v>
      </c>
      <c r="J385" t="s">
        <v>2821</v>
      </c>
      <c r="K385" t="s">
        <v>2822</v>
      </c>
      <c r="L385" s="22"/>
      <c r="M385" s="107">
        <f xml:space="preserve"> M384+(ckAwdQTable[ILN]&lt;"M")</f>
        <v>215</v>
      </c>
      <c r="N385" t="s">
        <v>2824</v>
      </c>
      <c r="O385" t="s">
        <v>1917</v>
      </c>
      <c r="P385" s="15" t="str">
        <f>HYPERLINK("https://www.ejacket.nsf.gov/ej/showProposal.do?ID="&amp;ckAwdQTable[[#This Row],[prop_id]],"eJ")</f>
        <v>eJ</v>
      </c>
      <c r="Q385" s="8" t="s">
        <v>2825</v>
      </c>
      <c r="R385" t="s">
        <v>1917</v>
      </c>
      <c r="S385" t="s">
        <v>1918</v>
      </c>
      <c r="T385" t="s">
        <v>4275</v>
      </c>
      <c r="U385" s="8" t="s">
        <v>3071</v>
      </c>
      <c r="V385" t="s">
        <v>2893</v>
      </c>
      <c r="W385" s="111" t="str">
        <f>HYPERLINK("mailto:"&amp; ckAwdQTable[[#This Row],[email]]&amp;"&amp;subject=Your NSF Proposal:  "&amp;ckAwdQTable[[#This Row],[prop_id]], ckAwdQTable[[#This Row],[email]])</f>
        <v>saikat@email.arizona.edu</v>
      </c>
      <c r="X385" s="30">
        <v>43344</v>
      </c>
      <c r="Y385">
        <v>36</v>
      </c>
      <c r="AA385" s="21" t="s">
        <v>753</v>
      </c>
      <c r="AB385" s="21" t="s">
        <v>4825</v>
      </c>
      <c r="AC385"/>
      <c r="AD385" s="21" t="s">
        <v>753</v>
      </c>
      <c r="AE385" s="21" t="s">
        <v>6254</v>
      </c>
      <c r="AF385" s="13">
        <v>386820</v>
      </c>
      <c r="AG385" s="121">
        <v>0</v>
      </c>
      <c r="AH385" s="1">
        <v>386820</v>
      </c>
      <c r="AI385" s="1"/>
      <c r="AJ385" s="1">
        <v>9000</v>
      </c>
      <c r="AM385" s="21">
        <v>3</v>
      </c>
      <c r="AN385" s="21">
        <v>3</v>
      </c>
      <c r="AO385" s="21">
        <v>4.5</v>
      </c>
      <c r="AP385" s="21"/>
      <c r="AQ385" s="21"/>
      <c r="AR385" s="123" t="s">
        <v>2829</v>
      </c>
      <c r="AS385" s="21" t="s">
        <v>2834</v>
      </c>
      <c r="AT385" s="21" t="str">
        <f>SummarizeQuestMarks(ckAwdQTable[[#This Row],[abst_narr_txt]])</f>
        <v xml:space="preserve"> </v>
      </c>
      <c r="AU385" s="124"/>
      <c r="AV385" t="s">
        <v>4276</v>
      </c>
      <c r="AW385" t="b">
        <f>AND(ckAwdQTable[[#This Row],[ILN]]&gt;"M", SUBSTITUTE(ckAwdQTable[[#This Row],[prop_titl_txt]]," ","")&lt;&gt;SUBSTITUTE(AV384," ",""))</f>
        <v>0</v>
      </c>
      <c r="AX385" s="8" t="s">
        <v>4277</v>
      </c>
    </row>
    <row r="386" spans="2:50" ht="15" customHeight="1" x14ac:dyDescent="0.35">
      <c r="B386" s="30">
        <v>43004.546527777777</v>
      </c>
      <c r="C386" t="s">
        <v>2817</v>
      </c>
      <c r="D386" t="s">
        <v>2818</v>
      </c>
      <c r="E386" t="s">
        <v>478</v>
      </c>
      <c r="F386" t="s">
        <v>1583</v>
      </c>
      <c r="G386" s="8" t="s">
        <v>2819</v>
      </c>
      <c r="H386" s="8" t="s">
        <v>2820</v>
      </c>
      <c r="I386" s="21" t="s">
        <v>6127</v>
      </c>
      <c r="J386" t="s">
        <v>2821</v>
      </c>
      <c r="K386" t="s">
        <v>2822</v>
      </c>
      <c r="L386" s="22"/>
      <c r="M386" s="107">
        <f xml:space="preserve"> M385+(ckAwdQTable[ILN]&lt;"M")</f>
        <v>215</v>
      </c>
      <c r="N386" t="s">
        <v>2834</v>
      </c>
      <c r="O386" t="s">
        <v>1917</v>
      </c>
      <c r="P386" s="15" t="str">
        <f>HYPERLINK("https://www.ejacket.nsf.gov/ej/showProposal.do?ID="&amp;ckAwdQTable[[#This Row],[prop_id]],"eJ")</f>
        <v>eJ</v>
      </c>
      <c r="Q386" s="8" t="s">
        <v>2825</v>
      </c>
      <c r="R386" t="s">
        <v>4278</v>
      </c>
      <c r="S386" t="s">
        <v>4279</v>
      </c>
      <c r="T386" t="s">
        <v>4280</v>
      </c>
      <c r="U386" s="8" t="s">
        <v>3033</v>
      </c>
      <c r="V386" t="s">
        <v>3031</v>
      </c>
      <c r="W386" s="111" t="str">
        <f>HYPERLINK("mailto:"&amp; ckAwdQTable[[#This Row],[email]]&amp;"&amp;subject=Your NSF Proposal:  "&amp;ckAwdQTable[[#This Row],[prop_id]], ckAwdQTable[[#This Row],[email]])</f>
        <v>leandros.tassiulas@yale.edu</v>
      </c>
      <c r="X386" s="30">
        <v>43344</v>
      </c>
      <c r="Y386">
        <v>36</v>
      </c>
      <c r="AA386" s="21" t="s">
        <v>753</v>
      </c>
      <c r="AB386" s="21" t="s">
        <v>4825</v>
      </c>
      <c r="AC386"/>
      <c r="AD386" s="21" t="s">
        <v>753</v>
      </c>
      <c r="AF386" s="13">
        <v>400000</v>
      </c>
      <c r="AG386" s="121">
        <v>0</v>
      </c>
      <c r="AH386" s="1">
        <v>400000</v>
      </c>
      <c r="AI386" s="1"/>
      <c r="AJ386" s="1"/>
      <c r="AM386" s="21">
        <v>3</v>
      </c>
      <c r="AN386" s="21">
        <v>3</v>
      </c>
      <c r="AO386" s="21">
        <v>2.8</v>
      </c>
      <c r="AP386" s="21"/>
      <c r="AQ386" s="21"/>
      <c r="AR386" s="123" t="s">
        <v>2829</v>
      </c>
      <c r="AS386" s="21" t="s">
        <v>2834</v>
      </c>
      <c r="AT386" s="21" t="str">
        <f>SummarizeQuestMarks(ckAwdQTable[[#This Row],[abst_narr_txt]])</f>
        <v xml:space="preserve"> </v>
      </c>
      <c r="AU386" s="124"/>
      <c r="AV386" t="s">
        <v>4276</v>
      </c>
      <c r="AW386" t="b">
        <f>AND(ckAwdQTable[[#This Row],[ILN]]&gt;"M", SUBSTITUTE(ckAwdQTable[[#This Row],[prop_titl_txt]]," ","")&lt;&gt;SUBSTITUTE(AV385," ",""))</f>
        <v>0</v>
      </c>
      <c r="AX386" s="8" t="s">
        <v>4281</v>
      </c>
    </row>
    <row r="387" spans="2:50" ht="15" customHeight="1" x14ac:dyDescent="0.35">
      <c r="B387" s="30">
        <v>43005.70208333333</v>
      </c>
      <c r="C387" t="s">
        <v>2817</v>
      </c>
      <c r="D387" t="s">
        <v>2818</v>
      </c>
      <c r="E387" t="s">
        <v>478</v>
      </c>
      <c r="F387" t="s">
        <v>1583</v>
      </c>
      <c r="G387" s="8" t="s">
        <v>2819</v>
      </c>
      <c r="H387" s="8" t="s">
        <v>2820</v>
      </c>
      <c r="I387" s="21" t="s">
        <v>6127</v>
      </c>
      <c r="J387" t="s">
        <v>2821</v>
      </c>
      <c r="K387" t="s">
        <v>2822</v>
      </c>
      <c r="L387" s="22"/>
      <c r="M387" s="107">
        <f xml:space="preserve"> M386+(ckAwdQTable[ILN]&lt;"M")</f>
        <v>215</v>
      </c>
      <c r="N387" t="s">
        <v>2834</v>
      </c>
      <c r="O387" t="s">
        <v>1917</v>
      </c>
      <c r="P387" s="15" t="str">
        <f>HYPERLINK("https://www.ejacket.nsf.gov/ej/showProposal.do?ID="&amp;ckAwdQTable[[#This Row],[prop_id]],"eJ")</f>
        <v>eJ</v>
      </c>
      <c r="Q387" s="8" t="s">
        <v>2825</v>
      </c>
      <c r="R387" t="s">
        <v>4282</v>
      </c>
      <c r="S387" t="s">
        <v>4283</v>
      </c>
      <c r="T387" t="s">
        <v>3711</v>
      </c>
      <c r="U387" s="8" t="s">
        <v>2956</v>
      </c>
      <c r="V387" t="s">
        <v>2862</v>
      </c>
      <c r="W387" s="111" t="str">
        <f>HYPERLINK("mailto:"&amp; ckAwdQTable[[#This Row],[email]]&amp;"&amp;subject=Your NSF Proposal:  "&amp;ckAwdQTable[[#This Row],[prop_id]], ckAwdQTable[[#This Row],[email]])</f>
        <v>towsley@cs.umass.edu</v>
      </c>
      <c r="X387" s="30">
        <v>43344</v>
      </c>
      <c r="Y387">
        <v>36</v>
      </c>
      <c r="AA387" s="21" t="s">
        <v>753</v>
      </c>
      <c r="AB387" s="21" t="s">
        <v>4825</v>
      </c>
      <c r="AC387"/>
      <c r="AD387" s="21" t="s">
        <v>753</v>
      </c>
      <c r="AF387" s="13">
        <v>391783</v>
      </c>
      <c r="AG387" s="121">
        <v>0</v>
      </c>
      <c r="AH387" s="1">
        <v>391783</v>
      </c>
      <c r="AI387" s="1"/>
      <c r="AJ387" s="1"/>
      <c r="AM387" s="21">
        <v>3</v>
      </c>
      <c r="AN387" s="21">
        <v>3</v>
      </c>
      <c r="AO387" s="21">
        <v>1.75</v>
      </c>
      <c r="AP387" s="21"/>
      <c r="AQ387" s="21"/>
      <c r="AR387" s="123" t="s">
        <v>2829</v>
      </c>
      <c r="AS387" s="21" t="s">
        <v>2834</v>
      </c>
      <c r="AT387" s="21" t="str">
        <f>SummarizeQuestMarks(ckAwdQTable[[#This Row],[abst_narr_txt]])</f>
        <v xml:space="preserve"> </v>
      </c>
      <c r="AU387" s="124"/>
      <c r="AV387" t="s">
        <v>4284</v>
      </c>
      <c r="AW387" t="b">
        <f>AND(ckAwdQTable[[#This Row],[ILN]]&gt;"M", SUBSTITUTE(ckAwdQTable[[#This Row],[prop_titl_txt]]," ","")&lt;&gt;SUBSTITUTE(AV386," ",""))</f>
        <v>0</v>
      </c>
      <c r="AX387" s="8" t="s">
        <v>4285</v>
      </c>
    </row>
    <row r="388" spans="2:50" ht="15" customHeight="1" x14ac:dyDescent="0.35">
      <c r="B388" s="30">
        <v>43005.609027777777</v>
      </c>
      <c r="C388" t="s">
        <v>2868</v>
      </c>
      <c r="D388" t="s">
        <v>2869</v>
      </c>
      <c r="E388" t="s">
        <v>470</v>
      </c>
      <c r="F388" t="s">
        <v>1094</v>
      </c>
      <c r="G388" s="8" t="s">
        <v>2819</v>
      </c>
      <c r="H388" s="8" t="s">
        <v>2820</v>
      </c>
      <c r="I388" s="21" t="s">
        <v>6127</v>
      </c>
      <c r="J388" t="s">
        <v>2821</v>
      </c>
      <c r="K388" t="s">
        <v>2902</v>
      </c>
      <c r="L388" s="22"/>
      <c r="M388" s="107">
        <f xml:space="preserve"> M387+(ckAwdQTable[ILN]&lt;"M")</f>
        <v>216</v>
      </c>
      <c r="N388" t="s">
        <v>2824</v>
      </c>
      <c r="O388" t="s">
        <v>1925</v>
      </c>
      <c r="P388" s="15" t="str">
        <f>HYPERLINK("https://www.ejacket.nsf.gov/ej/showProposal.do?ID="&amp;ckAwdQTable[[#This Row],[prop_id]],"eJ")</f>
        <v>eJ</v>
      </c>
      <c r="Q388" s="8" t="s">
        <v>2871</v>
      </c>
      <c r="R388" t="s">
        <v>1925</v>
      </c>
      <c r="S388" t="s">
        <v>1926</v>
      </c>
      <c r="T388" t="s">
        <v>4286</v>
      </c>
      <c r="U388" s="8" t="s">
        <v>2899</v>
      </c>
      <c r="V388" t="s">
        <v>2851</v>
      </c>
      <c r="W388" s="111" t="str">
        <f>HYPERLINK("mailto:"&amp; ckAwdQTable[[#This Row],[email]]&amp;"&amp;subject=Your NSF Proposal:  "&amp;ckAwdQTable[[#This Row],[prop_id]], ckAwdQTable[[#This Row],[email]])</f>
        <v>hetaha@uci.edu</v>
      </c>
      <c r="X388" s="30">
        <v>43191</v>
      </c>
      <c r="Y388">
        <v>48</v>
      </c>
      <c r="AA388" s="21" t="s">
        <v>753</v>
      </c>
      <c r="AB388" s="21" t="s">
        <v>4825</v>
      </c>
      <c r="AC388"/>
      <c r="AD388" s="21" t="s">
        <v>753</v>
      </c>
      <c r="AF388" s="13">
        <v>720468</v>
      </c>
      <c r="AG388" s="121">
        <v>0</v>
      </c>
      <c r="AH388" s="1">
        <v>720468</v>
      </c>
      <c r="AI388" s="1"/>
      <c r="AJ388" s="1"/>
      <c r="AK388" s="1">
        <v>152010</v>
      </c>
      <c r="AM388" s="21">
        <v>4</v>
      </c>
      <c r="AN388" s="21">
        <v>4</v>
      </c>
      <c r="AO388" s="21">
        <v>4</v>
      </c>
      <c r="AP388" s="21"/>
      <c r="AQ388" s="21"/>
      <c r="AR388" s="123" t="s">
        <v>2829</v>
      </c>
      <c r="AS388" s="21" t="s">
        <v>2834</v>
      </c>
      <c r="AT388" s="21" t="str">
        <f>SummarizeQuestMarks(ckAwdQTable[[#This Row],[abst_narr_txt]])</f>
        <v xml:space="preserve"> </v>
      </c>
      <c r="AU388" s="124"/>
      <c r="AV388" t="s">
        <v>4287</v>
      </c>
      <c r="AW388" t="b">
        <f>AND(ckAwdQTable[[#This Row],[ILN]]&gt;"M", SUBSTITUTE(ckAwdQTable[[#This Row],[prop_titl_txt]]," ","")&lt;&gt;SUBSTITUTE(AV387," ",""))</f>
        <v>0</v>
      </c>
      <c r="AX388" s="8" t="s">
        <v>4288</v>
      </c>
    </row>
    <row r="389" spans="2:50" ht="15" customHeight="1" x14ac:dyDescent="0.35">
      <c r="B389" s="30">
        <v>43005.520138888889</v>
      </c>
      <c r="C389" t="s">
        <v>2868</v>
      </c>
      <c r="D389" t="s">
        <v>2869</v>
      </c>
      <c r="E389" t="s">
        <v>470</v>
      </c>
      <c r="F389" t="s">
        <v>1094</v>
      </c>
      <c r="G389" s="8" t="s">
        <v>2819</v>
      </c>
      <c r="H389" s="8" t="s">
        <v>2820</v>
      </c>
      <c r="I389" s="21" t="s">
        <v>6127</v>
      </c>
      <c r="J389" t="s">
        <v>2821</v>
      </c>
      <c r="K389" t="s">
        <v>2902</v>
      </c>
      <c r="L389" s="22"/>
      <c r="M389" s="107">
        <f xml:space="preserve"> M388+(ckAwdQTable[ILN]&lt;"M")</f>
        <v>216</v>
      </c>
      <c r="N389" t="s">
        <v>2834</v>
      </c>
      <c r="O389" t="s">
        <v>1925</v>
      </c>
      <c r="P389" s="15" t="str">
        <f>HYPERLINK("https://www.ejacket.nsf.gov/ej/showProposal.do?ID="&amp;ckAwdQTable[[#This Row],[prop_id]],"eJ")</f>
        <v>eJ</v>
      </c>
      <c r="Q389" s="8" t="s">
        <v>2871</v>
      </c>
      <c r="R389" t="s">
        <v>4289</v>
      </c>
      <c r="S389" t="s">
        <v>4290</v>
      </c>
      <c r="T389" t="s">
        <v>4291</v>
      </c>
      <c r="U389" s="8" t="s">
        <v>3712</v>
      </c>
      <c r="V389" t="s">
        <v>1276</v>
      </c>
      <c r="W389" s="111" t="str">
        <f>HYPERLINK("mailto:"&amp; ckAwdQTable[[#This Row],[email]]&amp;"&amp;subject=Your NSF Proposal:  "&amp;ckAwdQTable[[#This Row],[prop_id]], ckAwdQTable[[#This Row],[email]])</f>
        <v>thedrick@bio.unc.edu</v>
      </c>
      <c r="X389" s="30">
        <v>43282</v>
      </c>
      <c r="Y389">
        <v>48</v>
      </c>
      <c r="AA389" s="21" t="s">
        <v>753</v>
      </c>
      <c r="AB389" s="21" t="s">
        <v>4825</v>
      </c>
      <c r="AC389"/>
      <c r="AD389" s="21" t="s">
        <v>753</v>
      </c>
      <c r="AF389" s="13">
        <v>462515</v>
      </c>
      <c r="AG389" s="121">
        <v>0</v>
      </c>
      <c r="AH389" s="1">
        <v>462515</v>
      </c>
      <c r="AI389" s="1"/>
      <c r="AJ389" s="1"/>
      <c r="AK389" s="1">
        <v>99267</v>
      </c>
      <c r="AM389" s="21">
        <v>2</v>
      </c>
      <c r="AN389" s="21">
        <v>4</v>
      </c>
      <c r="AO389" s="21">
        <v>3.5</v>
      </c>
      <c r="AP389" s="21"/>
      <c r="AQ389" s="21"/>
      <c r="AR389" s="123" t="s">
        <v>2829</v>
      </c>
      <c r="AS389" s="21" t="s">
        <v>2834</v>
      </c>
      <c r="AT389" s="21" t="str">
        <f>SummarizeQuestMarks(ckAwdQTable[[#This Row],[abst_narr_txt]])</f>
        <v xml:space="preserve"> </v>
      </c>
      <c r="AU389" s="124"/>
      <c r="AV389" t="s">
        <v>4287</v>
      </c>
      <c r="AW389" t="b">
        <f>AND(ckAwdQTable[[#This Row],[ILN]]&gt;"M", SUBSTITUTE(ckAwdQTable[[#This Row],[prop_titl_txt]]," ","")&lt;&gt;SUBSTITUTE(AV388," ",""))</f>
        <v>0</v>
      </c>
      <c r="AX389" s="8" t="s">
        <v>4292</v>
      </c>
    </row>
    <row r="390" spans="2:50" ht="15" customHeight="1" x14ac:dyDescent="0.35">
      <c r="B390" s="30">
        <v>43005.609027777777</v>
      </c>
      <c r="C390" t="s">
        <v>2868</v>
      </c>
      <c r="D390" t="s">
        <v>2869</v>
      </c>
      <c r="E390" t="s">
        <v>468</v>
      </c>
      <c r="F390" t="s">
        <v>807</v>
      </c>
      <c r="G390" s="8" t="s">
        <v>2819</v>
      </c>
      <c r="H390" s="8" t="s">
        <v>2820</v>
      </c>
      <c r="I390" s="21" t="s">
        <v>6127</v>
      </c>
      <c r="J390" t="s">
        <v>2821</v>
      </c>
      <c r="K390" t="s">
        <v>2911</v>
      </c>
      <c r="L390" s="22"/>
      <c r="M390" s="107">
        <f xml:space="preserve"> M389+(ckAwdQTable[ILN]&lt;"M")</f>
        <v>217</v>
      </c>
      <c r="N390" t="s">
        <v>2863</v>
      </c>
      <c r="O390" t="s">
        <v>1928</v>
      </c>
      <c r="P390" s="15" t="str">
        <f>HYPERLINK("https://www.ejacket.nsf.gov/ej/showProposal.do?ID="&amp;ckAwdQTable[[#This Row],[prop_id]],"eJ")</f>
        <v>eJ</v>
      </c>
      <c r="Q390" s="8" t="s">
        <v>2871</v>
      </c>
      <c r="R390" t="s">
        <v>1928</v>
      </c>
      <c r="S390" t="s">
        <v>1929</v>
      </c>
      <c r="T390" t="s">
        <v>4293</v>
      </c>
      <c r="U390" s="8" t="s">
        <v>553</v>
      </c>
      <c r="V390" t="s">
        <v>2972</v>
      </c>
      <c r="W390" s="111" t="str">
        <f>HYPERLINK("mailto:"&amp; ckAwdQTable[[#This Row],[email]]&amp;"&amp;subject=Your NSF Proposal:  "&amp;ckAwdQTable[[#This Row],[prop_id]], ckAwdQTable[[#This Row],[email]])</f>
        <v>yy239@cornell.edu</v>
      </c>
      <c r="X390" s="30">
        <v>43282</v>
      </c>
      <c r="Y390">
        <v>36</v>
      </c>
      <c r="Z390" t="s">
        <v>6131</v>
      </c>
      <c r="AA390" s="21" t="s">
        <v>753</v>
      </c>
      <c r="AB390" s="21" t="s">
        <v>4825</v>
      </c>
      <c r="AC390"/>
      <c r="AD390" s="21" t="s">
        <v>753</v>
      </c>
      <c r="AF390" s="13">
        <v>1198792</v>
      </c>
      <c r="AG390" s="121">
        <v>0</v>
      </c>
      <c r="AH390" s="1">
        <v>1198792</v>
      </c>
      <c r="AI390" s="1">
        <v>45000</v>
      </c>
      <c r="AJ390" s="1"/>
      <c r="AM390" s="21">
        <v>7</v>
      </c>
      <c r="AN390" s="21">
        <v>7</v>
      </c>
      <c r="AO390" s="21"/>
      <c r="AP390" s="21"/>
      <c r="AQ390" s="21">
        <v>7</v>
      </c>
      <c r="AR390" s="123" t="s">
        <v>2881</v>
      </c>
      <c r="AS390" s="21" t="s">
        <v>2834</v>
      </c>
      <c r="AT390" s="21" t="str">
        <f>SummarizeQuestMarks(ckAwdQTable[[#This Row],[abst_narr_txt]])</f>
        <v xml:space="preserve"> </v>
      </c>
      <c r="AU390" s="124"/>
      <c r="AV390" t="s">
        <v>4294</v>
      </c>
      <c r="AW390" t="b">
        <f>AND(ckAwdQTable[[#This Row],[ILN]]&gt;"M", SUBSTITUTE(ckAwdQTable[[#This Row],[prop_titl_txt]]," ","")&lt;&gt;SUBSTITUTE(AV389," ",""))</f>
        <v>0</v>
      </c>
      <c r="AX390" s="8" t="s">
        <v>4295</v>
      </c>
    </row>
    <row r="391" spans="2:50" ht="15" customHeight="1" x14ac:dyDescent="0.35">
      <c r="B391" s="30">
        <v>43005.609027777777</v>
      </c>
      <c r="C391" t="s">
        <v>2868</v>
      </c>
      <c r="D391" t="s">
        <v>2869</v>
      </c>
      <c r="E391" t="s">
        <v>468</v>
      </c>
      <c r="F391" t="s">
        <v>807</v>
      </c>
      <c r="G391" s="8" t="s">
        <v>2819</v>
      </c>
      <c r="H391" s="8" t="s">
        <v>2820</v>
      </c>
      <c r="I391" s="21" t="s">
        <v>6127</v>
      </c>
      <c r="J391" t="s">
        <v>2821</v>
      </c>
      <c r="K391" t="s">
        <v>2911</v>
      </c>
      <c r="L391" s="22"/>
      <c r="M391" s="107">
        <f xml:space="preserve"> M390+(ckAwdQTable[ILN]&lt;"M")</f>
        <v>218</v>
      </c>
      <c r="N391" t="s">
        <v>2863</v>
      </c>
      <c r="O391" t="s">
        <v>1931</v>
      </c>
      <c r="P391" s="15" t="str">
        <f>HYPERLINK("https://www.ejacket.nsf.gov/ej/showProposal.do?ID="&amp;ckAwdQTable[[#This Row],[prop_id]],"eJ")</f>
        <v>eJ</v>
      </c>
      <c r="Q391" s="8" t="s">
        <v>2871</v>
      </c>
      <c r="R391" t="s">
        <v>1931</v>
      </c>
      <c r="S391" t="s">
        <v>1932</v>
      </c>
      <c r="T391" t="s">
        <v>4296</v>
      </c>
      <c r="U391" s="8" t="s">
        <v>589</v>
      </c>
      <c r="V391" t="s">
        <v>2972</v>
      </c>
      <c r="W391" s="111" t="str">
        <f>HYPERLINK("mailto:"&amp; ckAwdQTable[[#This Row],[email]]&amp;"&amp;subject=Your NSF Proposal:  "&amp;ckAwdQTable[[#This Row],[prop_id]], ckAwdQTable[[#This Row],[email]])</f>
        <v>wb50@nyu.edu</v>
      </c>
      <c r="X391" s="30">
        <v>43191</v>
      </c>
      <c r="Y391">
        <v>36</v>
      </c>
      <c r="Z391" t="s">
        <v>6131</v>
      </c>
      <c r="AA391" s="21" t="s">
        <v>6255</v>
      </c>
      <c r="AB391" s="21" t="s">
        <v>4825</v>
      </c>
      <c r="AC391"/>
      <c r="AD391" s="21" t="s">
        <v>753</v>
      </c>
      <c r="AE391" s="21" t="s">
        <v>6167</v>
      </c>
      <c r="AF391" s="13">
        <v>1194135</v>
      </c>
      <c r="AG391" s="121">
        <v>0</v>
      </c>
      <c r="AH391" s="1">
        <v>1194135</v>
      </c>
      <c r="AI391" s="1"/>
      <c r="AJ391" s="1">
        <v>14250</v>
      </c>
      <c r="AK391" s="1">
        <v>249639</v>
      </c>
      <c r="AM391" s="21">
        <v>3</v>
      </c>
      <c r="AN391" s="21">
        <v>9</v>
      </c>
      <c r="AO391" s="21">
        <v>2.4</v>
      </c>
      <c r="AP391" s="21"/>
      <c r="AQ391" s="21">
        <v>7.32</v>
      </c>
      <c r="AR391" s="123" t="s">
        <v>2829</v>
      </c>
      <c r="AS391" s="21" t="s">
        <v>2834</v>
      </c>
      <c r="AT391" s="21" t="str">
        <f>SummarizeQuestMarks(ckAwdQTable[[#This Row],[abst_narr_txt]])</f>
        <v xml:space="preserve"> </v>
      </c>
      <c r="AU391" s="124"/>
      <c r="AV391" t="s">
        <v>4297</v>
      </c>
      <c r="AW391" t="b">
        <f>AND(ckAwdQTable[[#This Row],[ILN]]&gt;"M", SUBSTITUTE(ckAwdQTable[[#This Row],[prop_titl_txt]]," ","")&lt;&gt;SUBSTITUTE(AV390," ",""))</f>
        <v>0</v>
      </c>
      <c r="AX391" s="8" t="s">
        <v>4298</v>
      </c>
    </row>
    <row r="392" spans="2:50" ht="15" customHeight="1" x14ac:dyDescent="0.35">
      <c r="B392" s="30">
        <v>43005.611805555556</v>
      </c>
      <c r="C392" t="s">
        <v>2817</v>
      </c>
      <c r="D392" t="s">
        <v>2818</v>
      </c>
      <c r="E392" t="s">
        <v>476</v>
      </c>
      <c r="F392" t="s">
        <v>948</v>
      </c>
      <c r="G392" s="8" t="s">
        <v>2819</v>
      </c>
      <c r="H392" s="8" t="s">
        <v>2820</v>
      </c>
      <c r="I392" s="21" t="s">
        <v>6127</v>
      </c>
      <c r="J392" t="s">
        <v>2821</v>
      </c>
      <c r="K392" t="s">
        <v>2822</v>
      </c>
      <c r="L392" s="22"/>
      <c r="M392" s="107">
        <f xml:space="preserve"> M391+(ckAwdQTable[ILN]&lt;"M")</f>
        <v>219</v>
      </c>
      <c r="N392" t="s">
        <v>2824</v>
      </c>
      <c r="O392" t="s">
        <v>1934</v>
      </c>
      <c r="P392" s="15" t="str">
        <f>HYPERLINK("https://www.ejacket.nsf.gov/ej/showProposal.do?ID="&amp;ckAwdQTable[[#This Row],[prop_id]],"eJ")</f>
        <v>eJ</v>
      </c>
      <c r="Q392" s="8" t="s">
        <v>2825</v>
      </c>
      <c r="R392" t="s">
        <v>1934</v>
      </c>
      <c r="S392" t="s">
        <v>1935</v>
      </c>
      <c r="T392" t="s">
        <v>4058</v>
      </c>
      <c r="U392" s="8" t="s">
        <v>676</v>
      </c>
      <c r="V392" t="s">
        <v>3162</v>
      </c>
      <c r="W392" s="111" t="str">
        <f>HYPERLINK("mailto:"&amp; ckAwdQTable[[#This Row],[email]]&amp;"&amp;subject=Your NSF Proposal:  "&amp;ckAwdQTable[[#This Row],[prop_id]], ckAwdQTable[[#This Row],[email]])</f>
        <v>marinov@illinois.edu</v>
      </c>
      <c r="X392" s="30">
        <v>43313</v>
      </c>
      <c r="Y392">
        <v>48</v>
      </c>
      <c r="AA392" s="21" t="s">
        <v>753</v>
      </c>
      <c r="AB392" s="21" t="s">
        <v>4825</v>
      </c>
      <c r="AC392"/>
      <c r="AD392" s="21" t="s">
        <v>753</v>
      </c>
      <c r="AE392" s="21" t="s">
        <v>6256</v>
      </c>
      <c r="AF392" s="13">
        <v>437132</v>
      </c>
      <c r="AG392" s="121">
        <v>0</v>
      </c>
      <c r="AH392" s="1">
        <v>437132</v>
      </c>
      <c r="AI392" s="1"/>
      <c r="AJ392" s="1">
        <v>16000</v>
      </c>
      <c r="AM392" s="21">
        <v>4</v>
      </c>
      <c r="AN392" s="21">
        <v>4</v>
      </c>
      <c r="AO392" s="21">
        <v>2.5</v>
      </c>
      <c r="AP392" s="21"/>
      <c r="AQ392" s="21"/>
      <c r="AR392" s="123" t="s">
        <v>2829</v>
      </c>
      <c r="AS392" s="21" t="s">
        <v>2834</v>
      </c>
      <c r="AT392" s="21" t="str">
        <f>SummarizeQuestMarks(ckAwdQTable[[#This Row],[abst_narr_txt]])</f>
        <v xml:space="preserve"> </v>
      </c>
      <c r="AU392" s="124"/>
      <c r="AV392" t="s">
        <v>4299</v>
      </c>
      <c r="AW392" t="b">
        <f>AND(ckAwdQTable[[#This Row],[ILN]]&gt;"M", SUBSTITUTE(ckAwdQTable[[#This Row],[prop_titl_txt]]," ","")&lt;&gt;SUBSTITUTE(AV391," ",""))</f>
        <v>0</v>
      </c>
      <c r="AX392" s="8" t="s">
        <v>4300</v>
      </c>
    </row>
    <row r="393" spans="2:50" ht="15" customHeight="1" x14ac:dyDescent="0.35">
      <c r="B393" s="30">
        <v>43005.629166666666</v>
      </c>
      <c r="C393" t="s">
        <v>2817</v>
      </c>
      <c r="D393" t="s">
        <v>2818</v>
      </c>
      <c r="E393" t="s">
        <v>476</v>
      </c>
      <c r="F393" t="s">
        <v>948</v>
      </c>
      <c r="G393" s="8" t="s">
        <v>2819</v>
      </c>
      <c r="H393" s="8" t="s">
        <v>2820</v>
      </c>
      <c r="I393" s="21" t="s">
        <v>6127</v>
      </c>
      <c r="J393" t="s">
        <v>2821</v>
      </c>
      <c r="K393" t="s">
        <v>2822</v>
      </c>
      <c r="L393" s="22"/>
      <c r="M393" s="107">
        <f xml:space="preserve"> M392+(ckAwdQTable[ILN]&lt;"M")</f>
        <v>219</v>
      </c>
      <c r="N393" t="s">
        <v>2834</v>
      </c>
      <c r="O393" t="s">
        <v>1934</v>
      </c>
      <c r="P393" s="15" t="str">
        <f>HYPERLINK("https://www.ejacket.nsf.gov/ej/showProposal.do?ID="&amp;ckAwdQTable[[#This Row],[prop_id]],"eJ")</f>
        <v>eJ</v>
      </c>
      <c r="Q393" s="8" t="s">
        <v>2825</v>
      </c>
      <c r="R393" t="s">
        <v>4301</v>
      </c>
      <c r="S393" t="s">
        <v>4302</v>
      </c>
      <c r="T393" t="s">
        <v>3826</v>
      </c>
      <c r="U393" s="8" t="s">
        <v>2960</v>
      </c>
      <c r="V393" t="s">
        <v>2856</v>
      </c>
      <c r="W393" s="111" t="str">
        <f>HYPERLINK("mailto:"&amp; ckAwdQTable[[#This Row],[email]]&amp;"&amp;subject=Your NSF Proposal:  "&amp;ckAwdQTable[[#This Row],[prop_id]], ckAwdQTable[[#This Row],[email]])</f>
        <v>bellj@gmu.edu</v>
      </c>
      <c r="X393" s="30">
        <v>43313</v>
      </c>
      <c r="Y393">
        <v>48</v>
      </c>
      <c r="AA393" s="21" t="s">
        <v>753</v>
      </c>
      <c r="AB393" s="21" t="s">
        <v>4825</v>
      </c>
      <c r="AC393"/>
      <c r="AD393" s="21" t="s">
        <v>753</v>
      </c>
      <c r="AE393" s="21" t="s">
        <v>6128</v>
      </c>
      <c r="AF393" s="13">
        <v>399591</v>
      </c>
      <c r="AG393" s="121">
        <v>0</v>
      </c>
      <c r="AH393" s="1">
        <v>399591</v>
      </c>
      <c r="AI393" s="1"/>
      <c r="AJ393" s="1">
        <v>18000</v>
      </c>
      <c r="AM393" s="21">
        <v>4</v>
      </c>
      <c r="AN393" s="21">
        <v>4</v>
      </c>
      <c r="AO393" s="21">
        <v>3.12</v>
      </c>
      <c r="AP393" s="21"/>
      <c r="AQ393" s="21"/>
      <c r="AR393" s="123" t="s">
        <v>2829</v>
      </c>
      <c r="AS393" s="21" t="s">
        <v>2834</v>
      </c>
      <c r="AT393" s="21" t="str">
        <f>SummarizeQuestMarks(ckAwdQTable[[#This Row],[abst_narr_txt]])</f>
        <v xml:space="preserve"> </v>
      </c>
      <c r="AU393" s="124"/>
      <c r="AV393" t="s">
        <v>4299</v>
      </c>
      <c r="AW393" t="b">
        <f>AND(ckAwdQTable[[#This Row],[ILN]]&gt;"M", SUBSTITUTE(ckAwdQTable[[#This Row],[prop_titl_txt]]," ","")&lt;&gt;SUBSTITUTE(AV392," ",""))</f>
        <v>0</v>
      </c>
      <c r="AX393" s="8" t="s">
        <v>4303</v>
      </c>
    </row>
    <row r="394" spans="2:50" ht="15" customHeight="1" x14ac:dyDescent="0.35">
      <c r="B394" s="30">
        <v>43005.663194444445</v>
      </c>
      <c r="C394" t="s">
        <v>2817</v>
      </c>
      <c r="D394" t="s">
        <v>2818</v>
      </c>
      <c r="E394" t="s">
        <v>476</v>
      </c>
      <c r="F394" t="s">
        <v>948</v>
      </c>
      <c r="G394" s="8" t="s">
        <v>2819</v>
      </c>
      <c r="H394" s="8" t="s">
        <v>2820</v>
      </c>
      <c r="I394" s="21" t="s">
        <v>6127</v>
      </c>
      <c r="J394" t="s">
        <v>2821</v>
      </c>
      <c r="K394" t="s">
        <v>2822</v>
      </c>
      <c r="L394" s="22"/>
      <c r="M394" s="107">
        <f xml:space="preserve"> M393+(ckAwdQTable[ILN]&lt;"M")</f>
        <v>219</v>
      </c>
      <c r="N394" t="s">
        <v>2834</v>
      </c>
      <c r="O394" t="s">
        <v>1934</v>
      </c>
      <c r="P394" s="15" t="str">
        <f>HYPERLINK("https://www.ejacket.nsf.gov/ej/showProposal.do?ID="&amp;ckAwdQTable[[#This Row],[prop_id]],"eJ")</f>
        <v>eJ</v>
      </c>
      <c r="Q394" s="8" t="s">
        <v>2825</v>
      </c>
      <c r="R394" t="s">
        <v>4304</v>
      </c>
      <c r="S394" t="s">
        <v>1026</v>
      </c>
      <c r="T394" t="s">
        <v>4305</v>
      </c>
      <c r="U394" s="8" t="s">
        <v>2990</v>
      </c>
      <c r="V394" t="s">
        <v>2823</v>
      </c>
      <c r="W394" s="111" t="str">
        <f>HYPERLINK("mailto:"&amp; ckAwdQTable[[#This Row],[email]]&amp;"&amp;subject=Your NSF Proposal:  "&amp;ckAwdQTable[[#This Row],[prop_id]], ckAwdQTable[[#This Row],[email]])</f>
        <v>lingming.zhang@utdallas.edu</v>
      </c>
      <c r="X394" s="30">
        <v>43313</v>
      </c>
      <c r="Y394">
        <v>48</v>
      </c>
      <c r="AA394" s="21" t="s">
        <v>753</v>
      </c>
      <c r="AB394" s="21" t="s">
        <v>4825</v>
      </c>
      <c r="AC394"/>
      <c r="AD394" s="21" t="s">
        <v>753</v>
      </c>
      <c r="AE394" s="21" t="s">
        <v>6128</v>
      </c>
      <c r="AF394" s="13">
        <v>362997</v>
      </c>
      <c r="AG394" s="121">
        <v>0</v>
      </c>
      <c r="AH394" s="1">
        <v>362997</v>
      </c>
      <c r="AI394" s="1"/>
      <c r="AJ394" s="1">
        <v>24000</v>
      </c>
      <c r="AM394" s="21">
        <v>4</v>
      </c>
      <c r="AN394" s="21">
        <v>4</v>
      </c>
      <c r="AO394" s="21">
        <v>4</v>
      </c>
      <c r="AP394" s="21"/>
      <c r="AQ394" s="21"/>
      <c r="AR394" s="123" t="s">
        <v>2829</v>
      </c>
      <c r="AS394" s="21" t="s">
        <v>2834</v>
      </c>
      <c r="AT394" s="21" t="str">
        <f>SummarizeQuestMarks(ckAwdQTable[[#This Row],[abst_narr_txt]])</f>
        <v xml:space="preserve"> </v>
      </c>
      <c r="AU394" s="124"/>
      <c r="AV394" t="s">
        <v>4299</v>
      </c>
      <c r="AW394" t="b">
        <f>AND(ckAwdQTable[[#This Row],[ILN]]&gt;"M", SUBSTITUTE(ckAwdQTable[[#This Row],[prop_titl_txt]]," ","")&lt;&gt;SUBSTITUTE(AV393," ",""))</f>
        <v>0</v>
      </c>
      <c r="AX394" s="8" t="s">
        <v>4306</v>
      </c>
    </row>
    <row r="395" spans="2:50" ht="15" customHeight="1" x14ac:dyDescent="0.35">
      <c r="B395" s="30">
        <v>43005.611805555556</v>
      </c>
      <c r="C395" t="s">
        <v>2839</v>
      </c>
      <c r="D395" t="s">
        <v>2840</v>
      </c>
      <c r="E395" t="s">
        <v>462</v>
      </c>
      <c r="F395" t="s">
        <v>761</v>
      </c>
      <c r="G395" s="8" t="s">
        <v>2819</v>
      </c>
      <c r="H395" s="8" t="s">
        <v>2820</v>
      </c>
      <c r="I395" s="21" t="s">
        <v>6127</v>
      </c>
      <c r="J395" t="s">
        <v>2821</v>
      </c>
      <c r="L395" s="22"/>
      <c r="M395" s="107">
        <f xml:space="preserve"> M394+(ckAwdQTable[ILN]&lt;"M")</f>
        <v>220</v>
      </c>
      <c r="N395" t="s">
        <v>2824</v>
      </c>
      <c r="O395" t="s">
        <v>1942</v>
      </c>
      <c r="P395" s="15" t="str">
        <f>HYPERLINK("https://www.ejacket.nsf.gov/ej/showProposal.do?ID="&amp;ckAwdQTable[[#This Row],[prop_id]],"eJ")</f>
        <v>eJ</v>
      </c>
      <c r="Q395" s="8" t="s">
        <v>2841</v>
      </c>
      <c r="R395" t="s">
        <v>1942</v>
      </c>
      <c r="S395" t="s">
        <v>1943</v>
      </c>
      <c r="T395" t="s">
        <v>3005</v>
      </c>
      <c r="U395" s="8" t="s">
        <v>2956</v>
      </c>
      <c r="V395" t="s">
        <v>2862</v>
      </c>
      <c r="W395" s="111" t="str">
        <f>HYPERLINK("mailto:"&amp; ckAwdQTable[[#This Row],[email]]&amp;"&amp;subject=Your NSF Proposal:  "&amp;ckAwdQTable[[#This Row],[prop_id]], ckAwdQTable[[#This Row],[email]])</f>
        <v>zink@ecs.umass.edu</v>
      </c>
      <c r="X395" s="30">
        <v>43191</v>
      </c>
      <c r="Y395">
        <v>48</v>
      </c>
      <c r="Z395" t="s">
        <v>6131</v>
      </c>
      <c r="AA395" s="21" t="s">
        <v>6174</v>
      </c>
      <c r="AB395" s="21" t="s">
        <v>4825</v>
      </c>
      <c r="AC395"/>
      <c r="AD395" s="21" t="s">
        <v>753</v>
      </c>
      <c r="AE395" s="21" t="s">
        <v>6257</v>
      </c>
      <c r="AF395" s="13">
        <v>799990</v>
      </c>
      <c r="AG395" s="121">
        <v>0</v>
      </c>
      <c r="AH395" s="1">
        <v>799990</v>
      </c>
      <c r="AI395" s="1"/>
      <c r="AJ395" s="1">
        <v>30560</v>
      </c>
      <c r="AM395" s="21">
        <v>8</v>
      </c>
      <c r="AN395" s="21">
        <v>8</v>
      </c>
      <c r="AO395" s="21">
        <v>4</v>
      </c>
      <c r="AP395" s="21"/>
      <c r="AQ395" s="21"/>
      <c r="AR395" s="123" t="s">
        <v>2829</v>
      </c>
      <c r="AS395" s="21" t="s">
        <v>2834</v>
      </c>
      <c r="AT395" s="21" t="str">
        <f>SummarizeQuestMarks(ckAwdQTable[[#This Row],[abst_narr_txt]])</f>
        <v xml:space="preserve"> </v>
      </c>
      <c r="AU395" s="124"/>
      <c r="AV395" t="s">
        <v>4307</v>
      </c>
      <c r="AW395" t="b">
        <f>AND(ckAwdQTable[[#This Row],[ILN]]&gt;"M", SUBSTITUTE(ckAwdQTable[[#This Row],[prop_titl_txt]]," ","")&lt;&gt;SUBSTITUTE(AV394," ",""))</f>
        <v>0</v>
      </c>
      <c r="AX395" s="8" t="s">
        <v>4308</v>
      </c>
    </row>
    <row r="396" spans="2:50" ht="15" customHeight="1" x14ac:dyDescent="0.35">
      <c r="B396" s="30">
        <v>43005.623611111114</v>
      </c>
      <c r="C396" t="s">
        <v>2839</v>
      </c>
      <c r="D396" t="s">
        <v>2840</v>
      </c>
      <c r="E396" t="s">
        <v>462</v>
      </c>
      <c r="F396" t="s">
        <v>761</v>
      </c>
      <c r="G396" s="8" t="s">
        <v>2819</v>
      </c>
      <c r="H396" s="8" t="s">
        <v>2820</v>
      </c>
      <c r="I396" s="21" t="s">
        <v>6127</v>
      </c>
      <c r="J396" t="s">
        <v>2821</v>
      </c>
      <c r="L396" s="22"/>
      <c r="M396" s="107">
        <f xml:space="preserve"> M395+(ckAwdQTable[ILN]&lt;"M")</f>
        <v>220</v>
      </c>
      <c r="N396" t="s">
        <v>2834</v>
      </c>
      <c r="O396" t="s">
        <v>1942</v>
      </c>
      <c r="P396" s="15" t="str">
        <f>HYPERLINK("https://www.ejacket.nsf.gov/ej/showProposal.do?ID="&amp;ckAwdQTable[[#This Row],[prop_id]],"eJ")</f>
        <v>eJ</v>
      </c>
      <c r="Q396" s="8" t="s">
        <v>2841</v>
      </c>
      <c r="R396" t="s">
        <v>4309</v>
      </c>
      <c r="S396" t="s">
        <v>4310</v>
      </c>
      <c r="T396" t="s">
        <v>4311</v>
      </c>
      <c r="U396" s="8" t="s">
        <v>676</v>
      </c>
      <c r="V396" t="s">
        <v>3162</v>
      </c>
      <c r="W396" s="111" t="str">
        <f>HYPERLINK("mailto:"&amp; ckAwdQTable[[#This Row],[email]]&amp;"&amp;subject=Your NSF Proposal:  "&amp;ckAwdQTable[[#This Row],[prop_id]], ckAwdQTable[[#This Row],[email]])</f>
        <v>klara@cs.uiuc.edu</v>
      </c>
      <c r="X396" s="30">
        <v>43191</v>
      </c>
      <c r="Y396">
        <v>48</v>
      </c>
      <c r="AA396" s="21" t="s">
        <v>753</v>
      </c>
      <c r="AB396" s="21" t="s">
        <v>4825</v>
      </c>
      <c r="AC396"/>
      <c r="AD396" s="21" t="s">
        <v>753</v>
      </c>
      <c r="AE396" s="21" t="s">
        <v>6128</v>
      </c>
      <c r="AF396" s="13">
        <v>400000</v>
      </c>
      <c r="AG396" s="121">
        <v>0</v>
      </c>
      <c r="AH396" s="1">
        <v>400000</v>
      </c>
      <c r="AI396" s="1"/>
      <c r="AJ396" s="1">
        <v>10000</v>
      </c>
      <c r="AM396" s="21">
        <v>4</v>
      </c>
      <c r="AN396" s="21">
        <v>4</v>
      </c>
      <c r="AO396" s="21">
        <v>2</v>
      </c>
      <c r="AP396" s="21"/>
      <c r="AQ396" s="21"/>
      <c r="AR396" s="123" t="s">
        <v>2829</v>
      </c>
      <c r="AS396" s="21" t="s">
        <v>2834</v>
      </c>
      <c r="AT396" s="21" t="str">
        <f>SummarizeQuestMarks(ckAwdQTable[[#This Row],[abst_narr_txt]])</f>
        <v xml:space="preserve"> </v>
      </c>
      <c r="AU396" s="124"/>
      <c r="AV396" t="s">
        <v>4307</v>
      </c>
      <c r="AW396" t="b">
        <f>AND(ckAwdQTable[[#This Row],[ILN]]&gt;"M", SUBSTITUTE(ckAwdQTable[[#This Row],[prop_titl_txt]]," ","")&lt;&gt;SUBSTITUTE(AV395," ",""))</f>
        <v>0</v>
      </c>
      <c r="AX396" s="8" t="s">
        <v>4312</v>
      </c>
    </row>
    <row r="397" spans="2:50" ht="15" customHeight="1" x14ac:dyDescent="0.35">
      <c r="B397" s="30">
        <v>43005.614583333336</v>
      </c>
      <c r="C397" t="s">
        <v>2817</v>
      </c>
      <c r="D397" t="s">
        <v>2818</v>
      </c>
      <c r="E397" t="s">
        <v>476</v>
      </c>
      <c r="F397" t="s">
        <v>1358</v>
      </c>
      <c r="G397" s="8" t="s">
        <v>2819</v>
      </c>
      <c r="H397" s="8" t="s">
        <v>2820</v>
      </c>
      <c r="I397" s="21" t="s">
        <v>6127</v>
      </c>
      <c r="J397" t="s">
        <v>2821</v>
      </c>
      <c r="K397" t="s">
        <v>2822</v>
      </c>
      <c r="L397" s="22"/>
      <c r="M397" s="107">
        <f xml:space="preserve"> M396+(ckAwdQTable[ILN]&lt;"M")</f>
        <v>221</v>
      </c>
      <c r="N397" t="s">
        <v>2824</v>
      </c>
      <c r="O397" t="s">
        <v>1945</v>
      </c>
      <c r="P397" s="15" t="str">
        <f>HYPERLINK("https://www.ejacket.nsf.gov/ej/showProposal.do?ID="&amp;ckAwdQTable[[#This Row],[prop_id]],"eJ")</f>
        <v>eJ</v>
      </c>
      <c r="Q397" s="8" t="s">
        <v>2825</v>
      </c>
      <c r="R397" t="s">
        <v>1945</v>
      </c>
      <c r="S397" t="s">
        <v>1946</v>
      </c>
      <c r="T397" t="s">
        <v>4313</v>
      </c>
      <c r="U397" s="8" t="s">
        <v>2899</v>
      </c>
      <c r="V397" t="s">
        <v>2851</v>
      </c>
      <c r="W397" s="111" t="str">
        <f>HYPERLINK("mailto:"&amp; ckAwdQTable[[#This Row],[email]]&amp;"&amp;subject=Your NSF Proposal:  "&amp;ckAwdQTable[[#This Row],[prop_id]], ckAwdQTable[[#This Row],[email]])</f>
        <v>gaudiot@uci.edu</v>
      </c>
      <c r="X397" s="30">
        <v>43191</v>
      </c>
      <c r="Y397">
        <v>36</v>
      </c>
      <c r="AA397" s="21" t="s">
        <v>753</v>
      </c>
      <c r="AB397" s="21" t="s">
        <v>4825</v>
      </c>
      <c r="AC397"/>
      <c r="AD397" s="21" t="s">
        <v>753</v>
      </c>
      <c r="AE397" s="21" t="s">
        <v>6128</v>
      </c>
      <c r="AF397" s="13">
        <v>570000</v>
      </c>
      <c r="AG397" s="121">
        <v>0</v>
      </c>
      <c r="AH397" s="1">
        <v>570000</v>
      </c>
      <c r="AI397" s="1"/>
      <c r="AJ397" s="1">
        <v>8655</v>
      </c>
      <c r="AM397" s="21">
        <v>6</v>
      </c>
      <c r="AN397" s="21">
        <v>3</v>
      </c>
      <c r="AO397" s="21">
        <v>3</v>
      </c>
      <c r="AP397" s="21"/>
      <c r="AQ397" s="21"/>
      <c r="AR397" s="123" t="s">
        <v>2829</v>
      </c>
      <c r="AS397" s="21" t="s">
        <v>2834</v>
      </c>
      <c r="AT397" s="21" t="str">
        <f>SummarizeQuestMarks(ckAwdQTable[[#This Row],[abst_narr_txt]])</f>
        <v xml:space="preserve"> </v>
      </c>
      <c r="AU397" s="124"/>
      <c r="AV397" t="s">
        <v>4315</v>
      </c>
      <c r="AW397" t="b">
        <f>AND(ckAwdQTable[[#This Row],[ILN]]&gt;"M", SUBSTITUTE(ckAwdQTable[[#This Row],[prop_titl_txt]]," ","")&lt;&gt;SUBSTITUTE(AV396," ",""))</f>
        <v>0</v>
      </c>
      <c r="AX397" s="8" t="s">
        <v>4316</v>
      </c>
    </row>
    <row r="398" spans="2:50" ht="15" customHeight="1" x14ac:dyDescent="0.35">
      <c r="B398" s="30">
        <v>43005.551388888889</v>
      </c>
      <c r="C398" t="s">
        <v>2817</v>
      </c>
      <c r="D398" t="s">
        <v>2818</v>
      </c>
      <c r="E398" t="s">
        <v>476</v>
      </c>
      <c r="F398" t="s">
        <v>1358</v>
      </c>
      <c r="G398" s="8" t="s">
        <v>2819</v>
      </c>
      <c r="H398" s="8" t="s">
        <v>2820</v>
      </c>
      <c r="I398" s="21" t="s">
        <v>6127</v>
      </c>
      <c r="J398" t="s">
        <v>2821</v>
      </c>
      <c r="K398" t="s">
        <v>2822</v>
      </c>
      <c r="L398" s="22"/>
      <c r="M398" s="107">
        <f xml:space="preserve"> M397+(ckAwdQTable[ILN]&lt;"M")</f>
        <v>221</v>
      </c>
      <c r="N398" t="s">
        <v>2834</v>
      </c>
      <c r="O398" t="s">
        <v>1945</v>
      </c>
      <c r="P398" s="15" t="str">
        <f>HYPERLINK("https://www.ejacket.nsf.gov/ej/showProposal.do?ID="&amp;ckAwdQTable[[#This Row],[prop_id]],"eJ")</f>
        <v>eJ</v>
      </c>
      <c r="Q398" s="8" t="s">
        <v>2825</v>
      </c>
      <c r="R398" t="s">
        <v>4317</v>
      </c>
      <c r="S398" t="s">
        <v>4048</v>
      </c>
      <c r="T398" t="s">
        <v>4318</v>
      </c>
      <c r="U398" s="8" t="s">
        <v>710</v>
      </c>
      <c r="V398" t="s">
        <v>101</v>
      </c>
      <c r="W398" s="111" t="str">
        <f>HYPERLINK("mailto:"&amp; ckAwdQTable[[#This Row],[email]]&amp;"&amp;subject=Your NSF Proposal:  "&amp;ckAwdQTable[[#This Row],[prop_id]], ckAwdQTable[[#This Row],[email]])</f>
        <v>ggao@eecis.udel.edu</v>
      </c>
      <c r="X398" s="30">
        <v>43191</v>
      </c>
      <c r="Y398">
        <v>36</v>
      </c>
      <c r="AA398" s="21" t="s">
        <v>753</v>
      </c>
      <c r="AB398" s="21" t="s">
        <v>4825</v>
      </c>
      <c r="AC398"/>
      <c r="AD398" s="21" t="s">
        <v>753</v>
      </c>
      <c r="AF398" s="13">
        <v>630000</v>
      </c>
      <c r="AG398" s="121">
        <v>0</v>
      </c>
      <c r="AH398" s="1">
        <v>630000</v>
      </c>
      <c r="AI398" s="1"/>
      <c r="AJ398" s="1"/>
      <c r="AM398" s="21">
        <v>6</v>
      </c>
      <c r="AN398" s="21">
        <v>3</v>
      </c>
      <c r="AO398" s="21"/>
      <c r="AP398" s="21"/>
      <c r="AQ398" s="21">
        <v>3</v>
      </c>
      <c r="AR398" s="123" t="s">
        <v>2829</v>
      </c>
      <c r="AS398" s="21" t="s">
        <v>2834</v>
      </c>
      <c r="AT398" s="21" t="str">
        <f>SummarizeQuestMarks(ckAwdQTable[[#This Row],[abst_narr_txt]])</f>
        <v xml:space="preserve"> </v>
      </c>
      <c r="AU398" s="124"/>
      <c r="AV398" t="s">
        <v>4315</v>
      </c>
      <c r="AW398" t="b">
        <f>AND(ckAwdQTable[[#This Row],[ILN]]&gt;"M", SUBSTITUTE(ckAwdQTable[[#This Row],[prop_titl_txt]]," ","")&lt;&gt;SUBSTITUTE(AV397," ",""))</f>
        <v>0</v>
      </c>
      <c r="AX398" s="8" t="s">
        <v>4319</v>
      </c>
    </row>
    <row r="399" spans="2:50" ht="15" customHeight="1" x14ac:dyDescent="0.35">
      <c r="B399" s="30">
        <v>43005.616666666669</v>
      </c>
      <c r="C399" t="s">
        <v>2839</v>
      </c>
      <c r="D399" t="s">
        <v>2840</v>
      </c>
      <c r="E399" t="s">
        <v>464</v>
      </c>
      <c r="F399" t="s">
        <v>1119</v>
      </c>
      <c r="G399" s="8" t="s">
        <v>2819</v>
      </c>
      <c r="H399" s="8" t="s">
        <v>2820</v>
      </c>
      <c r="I399" s="21" t="s">
        <v>6127</v>
      </c>
      <c r="J399" t="s">
        <v>2821</v>
      </c>
      <c r="L399" s="22"/>
      <c r="M399" s="107">
        <f xml:space="preserve"> M398+(ckAwdQTable[ILN]&lt;"M")</f>
        <v>222</v>
      </c>
      <c r="N399" t="s">
        <v>2824</v>
      </c>
      <c r="O399" t="s">
        <v>1953</v>
      </c>
      <c r="P399" s="15" t="str">
        <f>HYPERLINK("https://www.ejacket.nsf.gov/ej/showProposal.do?ID="&amp;ckAwdQTable[[#This Row],[prop_id]],"eJ")</f>
        <v>eJ</v>
      </c>
      <c r="Q399" s="8" t="s">
        <v>2841</v>
      </c>
      <c r="R399" t="s">
        <v>1953</v>
      </c>
      <c r="S399" t="s">
        <v>1954</v>
      </c>
      <c r="T399" t="s">
        <v>3005</v>
      </c>
      <c r="U399" s="8" t="s">
        <v>565</v>
      </c>
      <c r="V399" t="s">
        <v>1276</v>
      </c>
      <c r="W399" s="111" t="str">
        <f>HYPERLINK("mailto:"&amp; ckAwdQTable[[#This Row],[email]]&amp;"&amp;subject=Your NSF Proposal:  "&amp;ckAwdQTable[[#This Row],[prop_id]], ckAwdQTable[[#This Row],[email]])</f>
        <v>michael.zavlanos@duke.edu</v>
      </c>
      <c r="X399" s="30">
        <v>43252</v>
      </c>
      <c r="Y399">
        <v>48</v>
      </c>
      <c r="AA399" s="21" t="s">
        <v>753</v>
      </c>
      <c r="AB399" s="21" t="s">
        <v>4825</v>
      </c>
      <c r="AC399"/>
      <c r="AD399" s="21" t="s">
        <v>753</v>
      </c>
      <c r="AE399" s="21" t="s">
        <v>6128</v>
      </c>
      <c r="AF399" s="13">
        <v>531736</v>
      </c>
      <c r="AG399" s="121">
        <v>0</v>
      </c>
      <c r="AH399" s="1">
        <v>531736</v>
      </c>
      <c r="AI399" s="1"/>
      <c r="AJ399" s="1">
        <v>9900</v>
      </c>
      <c r="AM399" s="21">
        <v>4</v>
      </c>
      <c r="AN399" s="21">
        <v>4</v>
      </c>
      <c r="AO399" s="21">
        <v>4</v>
      </c>
      <c r="AP399" s="21"/>
      <c r="AQ399" s="21"/>
      <c r="AR399" s="123" t="s">
        <v>2829</v>
      </c>
      <c r="AS399" s="21" t="s">
        <v>2834</v>
      </c>
      <c r="AT399" s="21" t="str">
        <f>SummarizeQuestMarks(ckAwdQTable[[#This Row],[abst_narr_txt]])</f>
        <v xml:space="preserve"> </v>
      </c>
      <c r="AU399" s="124"/>
      <c r="AV399" t="s">
        <v>4320</v>
      </c>
      <c r="AW399" t="b">
        <f>AND(ckAwdQTable[[#This Row],[ILN]]&gt;"M", SUBSTITUTE(ckAwdQTable[[#This Row],[prop_titl_txt]]," ","")&lt;&gt;SUBSTITUTE(AV398," ",""))</f>
        <v>0</v>
      </c>
      <c r="AX399" s="8" t="s">
        <v>4321</v>
      </c>
    </row>
    <row r="400" spans="2:50" ht="15" customHeight="1" x14ac:dyDescent="0.35">
      <c r="B400" s="30">
        <v>43005.625</v>
      </c>
      <c r="C400" t="s">
        <v>2839</v>
      </c>
      <c r="D400" t="s">
        <v>2840</v>
      </c>
      <c r="E400" t="s">
        <v>464</v>
      </c>
      <c r="F400" t="s">
        <v>1119</v>
      </c>
      <c r="G400" s="8" t="s">
        <v>2819</v>
      </c>
      <c r="H400" s="8" t="s">
        <v>2820</v>
      </c>
      <c r="I400" s="21" t="s">
        <v>6127</v>
      </c>
      <c r="J400" t="s">
        <v>2821</v>
      </c>
      <c r="L400" s="22"/>
      <c r="M400" s="107">
        <f xml:space="preserve"> M399+(ckAwdQTable[ILN]&lt;"M")</f>
        <v>222</v>
      </c>
      <c r="N400" t="s">
        <v>2834</v>
      </c>
      <c r="O400" t="s">
        <v>1953</v>
      </c>
      <c r="P400" s="15" t="str">
        <f>HYPERLINK("https://www.ejacket.nsf.gov/ej/showProposal.do?ID="&amp;ckAwdQTable[[#This Row],[prop_id]],"eJ")</f>
        <v>eJ</v>
      </c>
      <c r="Q400" s="8" t="s">
        <v>2841</v>
      </c>
      <c r="R400" t="s">
        <v>4322</v>
      </c>
      <c r="S400" t="s">
        <v>4323</v>
      </c>
      <c r="T400" t="s">
        <v>4324</v>
      </c>
      <c r="U400" s="8" t="s">
        <v>644</v>
      </c>
      <c r="V400" t="s">
        <v>3098</v>
      </c>
      <c r="W400" s="111" t="str">
        <f>HYPERLINK("mailto:"&amp; ckAwdQTable[[#This Row],[email]]&amp;"&amp;subject=Your NSF Proposal:  "&amp;ckAwdQTable[[#This Row],[prop_id]], ckAwdQTable[[#This Row],[email]])</f>
        <v>darinka.dentcheva@stevens.edu</v>
      </c>
      <c r="X400" s="30">
        <v>43252</v>
      </c>
      <c r="Y400">
        <v>48</v>
      </c>
      <c r="AA400" s="21" t="s">
        <v>753</v>
      </c>
      <c r="AB400" s="21" t="s">
        <v>4825</v>
      </c>
      <c r="AC400"/>
      <c r="AD400" s="21" t="s">
        <v>753</v>
      </c>
      <c r="AE400" s="21" t="s">
        <v>6258</v>
      </c>
      <c r="AF400" s="13">
        <v>498717</v>
      </c>
      <c r="AG400" s="121">
        <v>0</v>
      </c>
      <c r="AH400" s="1">
        <v>498717</v>
      </c>
      <c r="AI400" s="1"/>
      <c r="AJ400" s="1">
        <v>26400</v>
      </c>
      <c r="AM400" s="21">
        <v>4</v>
      </c>
      <c r="AN400" s="21">
        <v>4</v>
      </c>
      <c r="AO400" s="21">
        <v>4</v>
      </c>
      <c r="AP400" s="21"/>
      <c r="AQ400" s="21"/>
      <c r="AR400" s="123" t="s">
        <v>2829</v>
      </c>
      <c r="AS400" s="21" t="s">
        <v>2834</v>
      </c>
      <c r="AT400" s="21" t="str">
        <f>SummarizeQuestMarks(ckAwdQTable[[#This Row],[abst_narr_txt]])</f>
        <v xml:space="preserve"> </v>
      </c>
      <c r="AU400" s="124"/>
      <c r="AV400" t="s">
        <v>4320</v>
      </c>
      <c r="AW400" t="b">
        <f>AND(ckAwdQTable[[#This Row],[ILN]]&gt;"M", SUBSTITUTE(ckAwdQTable[[#This Row],[prop_titl_txt]]," ","")&lt;&gt;SUBSTITUTE(AV399," ",""))</f>
        <v>0</v>
      </c>
      <c r="AX400" s="8" t="s">
        <v>4325</v>
      </c>
    </row>
    <row r="401" spans="2:50" ht="15" customHeight="1" x14ac:dyDescent="0.35">
      <c r="B401" s="30">
        <v>43005.617361111108</v>
      </c>
      <c r="C401" t="s">
        <v>2868</v>
      </c>
      <c r="D401" t="s">
        <v>2869</v>
      </c>
      <c r="E401" t="s">
        <v>468</v>
      </c>
      <c r="F401" t="s">
        <v>807</v>
      </c>
      <c r="G401" s="8" t="s">
        <v>2819</v>
      </c>
      <c r="H401" s="8" t="s">
        <v>2820</v>
      </c>
      <c r="I401" s="21" t="s">
        <v>6127</v>
      </c>
      <c r="J401" t="s">
        <v>2821</v>
      </c>
      <c r="L401" s="22"/>
      <c r="M401" s="107">
        <f xml:space="preserve"> M400+(ckAwdQTable[ILN]&lt;"M")</f>
        <v>223</v>
      </c>
      <c r="N401" t="s">
        <v>2863</v>
      </c>
      <c r="O401" t="s">
        <v>1956</v>
      </c>
      <c r="P401" s="15" t="str">
        <f>HYPERLINK("https://www.ejacket.nsf.gov/ej/showProposal.do?ID="&amp;ckAwdQTable[[#This Row],[prop_id]],"eJ")</f>
        <v>eJ</v>
      </c>
      <c r="Q401" s="8" t="s">
        <v>2871</v>
      </c>
      <c r="R401" t="s">
        <v>1956</v>
      </c>
      <c r="S401" t="s">
        <v>1957</v>
      </c>
      <c r="T401" t="s">
        <v>3383</v>
      </c>
      <c r="U401" s="8" t="s">
        <v>3384</v>
      </c>
      <c r="V401" t="s">
        <v>2856</v>
      </c>
      <c r="W401" s="111" t="str">
        <f>HYPERLINK("mailto:"&amp; ckAwdQTable[[#This Row],[email]]&amp;"&amp;subject=Your NSF Proposal:  "&amp;ckAwdQTable[[#This Row],[prop_id]], ckAwdQTable[[#This Row],[email]])</f>
        <v>bowman@vt.edu</v>
      </c>
      <c r="X401" s="30">
        <v>43252</v>
      </c>
      <c r="Y401">
        <v>48</v>
      </c>
      <c r="Z401" t="s">
        <v>6131</v>
      </c>
      <c r="AA401" s="21" t="s">
        <v>6176</v>
      </c>
      <c r="AB401" s="21" t="s">
        <v>4825</v>
      </c>
      <c r="AC401"/>
      <c r="AD401" s="21" t="s">
        <v>753</v>
      </c>
      <c r="AE401" s="21" t="s">
        <v>6128</v>
      </c>
      <c r="AF401" s="13">
        <v>1897959</v>
      </c>
      <c r="AG401" s="121">
        <v>0</v>
      </c>
      <c r="AH401" s="1">
        <v>1897959</v>
      </c>
      <c r="AI401" s="1"/>
      <c r="AJ401" s="1">
        <v>13600</v>
      </c>
      <c r="AM401" s="21">
        <v>18</v>
      </c>
      <c r="AN401" s="21">
        <v>24</v>
      </c>
      <c r="AO401" s="21">
        <v>16</v>
      </c>
      <c r="AP401" s="21"/>
      <c r="AQ401" s="21">
        <v>8</v>
      </c>
      <c r="AR401" s="123" t="s">
        <v>2829</v>
      </c>
      <c r="AS401" s="21" t="s">
        <v>2834</v>
      </c>
      <c r="AT401" s="21" t="str">
        <f>SummarizeQuestMarks(ckAwdQTable[[#This Row],[abst_narr_txt]])</f>
        <v xml:space="preserve"> </v>
      </c>
      <c r="AU401" s="124"/>
      <c r="AV401" t="s">
        <v>4326</v>
      </c>
      <c r="AW401" t="b">
        <f>AND(ckAwdQTable[[#This Row],[ILN]]&gt;"M", SUBSTITUTE(ckAwdQTable[[#This Row],[prop_titl_txt]]," ","")&lt;&gt;SUBSTITUTE(AV400," ",""))</f>
        <v>0</v>
      </c>
      <c r="AX401" s="8" t="s">
        <v>3385</v>
      </c>
    </row>
    <row r="402" spans="2:50" ht="15" customHeight="1" x14ac:dyDescent="0.35">
      <c r="B402" s="30">
        <v>43005.618055555555</v>
      </c>
      <c r="C402" t="s">
        <v>2817</v>
      </c>
      <c r="D402" t="s">
        <v>2818</v>
      </c>
      <c r="E402" t="s">
        <v>474</v>
      </c>
      <c r="F402" t="s">
        <v>1201</v>
      </c>
      <c r="G402" s="8" t="s">
        <v>2819</v>
      </c>
      <c r="H402" s="8" t="s">
        <v>2820</v>
      </c>
      <c r="I402" s="21" t="s">
        <v>6127</v>
      </c>
      <c r="J402" t="s">
        <v>2821</v>
      </c>
      <c r="K402" t="s">
        <v>2822</v>
      </c>
      <c r="L402" s="22"/>
      <c r="M402" s="107">
        <f xml:space="preserve"> M401+(ckAwdQTable[ILN]&lt;"M")</f>
        <v>224</v>
      </c>
      <c r="N402" t="s">
        <v>2863</v>
      </c>
      <c r="O402" t="s">
        <v>1959</v>
      </c>
      <c r="P402" s="15" t="str">
        <f>HYPERLINK("https://www.ejacket.nsf.gov/ej/showProposal.do?ID="&amp;ckAwdQTable[[#This Row],[prop_id]],"eJ")</f>
        <v>eJ</v>
      </c>
      <c r="Q402" s="8" t="s">
        <v>2825</v>
      </c>
      <c r="R402" t="s">
        <v>1959</v>
      </c>
      <c r="S402" t="s">
        <v>1960</v>
      </c>
      <c r="T402" t="s">
        <v>2969</v>
      </c>
      <c r="U402" s="8" t="s">
        <v>3257</v>
      </c>
      <c r="V402" t="s">
        <v>3254</v>
      </c>
      <c r="W402" s="111" t="str">
        <f>HYPERLINK("mailto:"&amp; ckAwdQTable[[#This Row],[email]]&amp;"&amp;subject=Your NSF Proposal:  "&amp;ckAwdQTable[[#This Row],[prop_id]], ckAwdQTable[[#This Row],[email]])</f>
        <v>becca.lu.willett@gmail.com</v>
      </c>
      <c r="X402" s="30">
        <v>43132</v>
      </c>
      <c r="Y402">
        <v>48</v>
      </c>
      <c r="AA402" s="21" t="s">
        <v>753</v>
      </c>
      <c r="AB402" s="21" t="s">
        <v>4825</v>
      </c>
      <c r="AC402"/>
      <c r="AD402" s="21" t="s">
        <v>753</v>
      </c>
      <c r="AE402" s="21" t="s">
        <v>6259</v>
      </c>
      <c r="AF402" s="13">
        <v>1187703</v>
      </c>
      <c r="AG402" s="121">
        <v>0</v>
      </c>
      <c r="AH402" s="1">
        <v>1187703</v>
      </c>
      <c r="AI402" s="1"/>
      <c r="AJ402" s="1">
        <v>48000</v>
      </c>
      <c r="AM402" s="21">
        <v>12</v>
      </c>
      <c r="AN402" s="21">
        <v>12</v>
      </c>
      <c r="AO402" s="21">
        <v>9.6</v>
      </c>
      <c r="AP402" s="21"/>
      <c r="AQ402" s="21"/>
      <c r="AR402" s="123" t="s">
        <v>2829</v>
      </c>
      <c r="AS402" s="21" t="s">
        <v>2834</v>
      </c>
      <c r="AT402" s="21" t="str">
        <f>SummarizeQuestMarks(ckAwdQTable[[#This Row],[abst_narr_txt]])</f>
        <v xml:space="preserve"> </v>
      </c>
      <c r="AU402" s="124"/>
      <c r="AV402" t="s">
        <v>4327</v>
      </c>
      <c r="AW402" t="b">
        <f>AND(ckAwdQTable[[#This Row],[ILN]]&gt;"M", SUBSTITUTE(ckAwdQTable[[#This Row],[prop_titl_txt]]," ","")&lt;&gt;SUBSTITUTE(AV401," ",""))</f>
        <v>0</v>
      </c>
      <c r="AX402" s="8" t="s">
        <v>4328</v>
      </c>
    </row>
    <row r="403" spans="2:50" ht="15" customHeight="1" x14ac:dyDescent="0.35">
      <c r="B403" s="30">
        <v>43005.618750000001</v>
      </c>
      <c r="C403" t="s">
        <v>2868</v>
      </c>
      <c r="D403" t="s">
        <v>2869</v>
      </c>
      <c r="E403" t="s">
        <v>468</v>
      </c>
      <c r="F403" t="s">
        <v>807</v>
      </c>
      <c r="G403" s="8" t="s">
        <v>2819</v>
      </c>
      <c r="H403" s="8" t="s">
        <v>2820</v>
      </c>
      <c r="I403" s="21" t="s">
        <v>6127</v>
      </c>
      <c r="J403" t="s">
        <v>2821</v>
      </c>
      <c r="K403" t="s">
        <v>2911</v>
      </c>
      <c r="L403" s="22"/>
      <c r="M403" s="107">
        <f xml:space="preserve"> M402+(ckAwdQTable[ILN]&lt;"M")</f>
        <v>225</v>
      </c>
      <c r="N403" t="s">
        <v>2824</v>
      </c>
      <c r="O403" t="s">
        <v>1962</v>
      </c>
      <c r="P403" s="15" t="str">
        <f>HYPERLINK("https://www.ejacket.nsf.gov/ej/showProposal.do?ID="&amp;ckAwdQTable[[#This Row],[prop_id]],"eJ")</f>
        <v>eJ</v>
      </c>
      <c r="Q403" s="8" t="s">
        <v>2871</v>
      </c>
      <c r="R403" t="s">
        <v>1962</v>
      </c>
      <c r="S403" t="s">
        <v>1963</v>
      </c>
      <c r="T403" t="s">
        <v>4329</v>
      </c>
      <c r="U403" s="8" t="s">
        <v>713</v>
      </c>
      <c r="V403" t="s">
        <v>2907</v>
      </c>
      <c r="W403" s="111" t="str">
        <f>HYPERLINK("mailto:"&amp; ckAwdQTable[[#This Row],[email]]&amp;"&amp;subject=Your NSF Proposal:  "&amp;ckAwdQTable[[#This Row],[prop_id]], ckAwdQTable[[#This Row],[email]])</f>
        <v>lindtner@umich.edu</v>
      </c>
      <c r="X403" s="30">
        <v>43344</v>
      </c>
      <c r="Y403">
        <v>48</v>
      </c>
      <c r="Z403" t="s">
        <v>6131</v>
      </c>
      <c r="AA403" s="21" t="s">
        <v>6149</v>
      </c>
      <c r="AB403" s="21" t="s">
        <v>4825</v>
      </c>
      <c r="AC403"/>
      <c r="AD403" s="21" t="s">
        <v>753</v>
      </c>
      <c r="AE403" s="21" t="s">
        <v>6128</v>
      </c>
      <c r="AF403" s="13">
        <v>610000</v>
      </c>
      <c r="AG403" s="121">
        <v>0</v>
      </c>
      <c r="AH403" s="1">
        <v>610000</v>
      </c>
      <c r="AI403" s="1"/>
      <c r="AJ403" s="1">
        <v>5000</v>
      </c>
      <c r="AM403" s="21">
        <v>6</v>
      </c>
      <c r="AN403" s="21">
        <v>8</v>
      </c>
      <c r="AO403" s="21">
        <v>5</v>
      </c>
      <c r="AP403" s="21">
        <v>4.5</v>
      </c>
      <c r="AQ403" s="21"/>
      <c r="AR403" s="123" t="s">
        <v>2881</v>
      </c>
      <c r="AS403" s="21" t="s">
        <v>2834</v>
      </c>
      <c r="AT403" s="21" t="str">
        <f>SummarizeQuestMarks(ckAwdQTable[[#This Row],[abst_narr_txt]])</f>
        <v xml:space="preserve"> </v>
      </c>
      <c r="AU403" s="124"/>
      <c r="AV403" t="s">
        <v>4330</v>
      </c>
      <c r="AW403" t="b">
        <f>AND(ckAwdQTable[[#This Row],[ILN]]&gt;"M", SUBSTITUTE(ckAwdQTable[[#This Row],[prop_titl_txt]]," ","")&lt;&gt;SUBSTITUTE(AV402," ",""))</f>
        <v>0</v>
      </c>
      <c r="AX403" s="8" t="s">
        <v>4331</v>
      </c>
    </row>
    <row r="404" spans="2:50" ht="15" customHeight="1" x14ac:dyDescent="0.35">
      <c r="B404" s="30">
        <v>43004.595138888886</v>
      </c>
      <c r="C404" t="s">
        <v>2868</v>
      </c>
      <c r="D404" t="s">
        <v>2869</v>
      </c>
      <c r="E404" t="s">
        <v>468</v>
      </c>
      <c r="F404" t="s">
        <v>807</v>
      </c>
      <c r="G404" s="8" t="s">
        <v>2819</v>
      </c>
      <c r="H404" s="8" t="s">
        <v>2820</v>
      </c>
      <c r="I404" s="21" t="s">
        <v>6127</v>
      </c>
      <c r="J404" t="s">
        <v>2821</v>
      </c>
      <c r="K404" t="s">
        <v>2911</v>
      </c>
      <c r="L404" s="22"/>
      <c r="M404" s="107">
        <f xml:space="preserve"> M403+(ckAwdQTable[ILN]&lt;"M")</f>
        <v>225</v>
      </c>
      <c r="N404" t="s">
        <v>2834</v>
      </c>
      <c r="O404" t="s">
        <v>1962</v>
      </c>
      <c r="P404" s="15" t="str">
        <f>HYPERLINK("https://www.ejacket.nsf.gov/ej/showProposal.do?ID="&amp;ckAwdQTable[[#This Row],[prop_id]],"eJ")</f>
        <v>eJ</v>
      </c>
      <c r="Q404" s="8" t="s">
        <v>2871</v>
      </c>
      <c r="R404" t="s">
        <v>4332</v>
      </c>
      <c r="S404" t="s">
        <v>4333</v>
      </c>
      <c r="T404" t="s">
        <v>4334</v>
      </c>
      <c r="U404" s="8" t="s">
        <v>574</v>
      </c>
      <c r="V404" t="s">
        <v>3037</v>
      </c>
      <c r="W404" s="111" t="str">
        <f>HYPERLINK("mailto:"&amp; ckAwdQTable[[#This Row],[email]]&amp;"&amp;subject=Your NSF Proposal:  "&amp;ckAwdQTable[[#This Row],[prop_id]], ckAwdQTable[[#This Row],[email]])</f>
        <v>selu@indiana.edu</v>
      </c>
      <c r="X404" s="30">
        <v>43344</v>
      </c>
      <c r="Y404">
        <v>48</v>
      </c>
      <c r="Z404" t="s">
        <v>6131</v>
      </c>
      <c r="AA404" s="21" t="s">
        <v>6209</v>
      </c>
      <c r="AB404" s="21" t="s">
        <v>4825</v>
      </c>
      <c r="AC404"/>
      <c r="AD404" s="21" t="s">
        <v>753</v>
      </c>
      <c r="AE404" s="21" t="s">
        <v>6128</v>
      </c>
      <c r="AF404" s="13">
        <v>590000</v>
      </c>
      <c r="AG404" s="121">
        <v>0</v>
      </c>
      <c r="AH404" s="1">
        <v>590000</v>
      </c>
      <c r="AI404" s="1"/>
      <c r="AJ404" s="1">
        <v>18000</v>
      </c>
      <c r="AM404" s="21">
        <v>3</v>
      </c>
      <c r="AN404" s="21">
        <v>8</v>
      </c>
      <c r="AO404" s="21">
        <v>8</v>
      </c>
      <c r="AP404" s="21">
        <v>4.5</v>
      </c>
      <c r="AQ404" s="21"/>
      <c r="AR404" s="123" t="s">
        <v>2881</v>
      </c>
      <c r="AS404" s="21" t="s">
        <v>2834</v>
      </c>
      <c r="AT404" s="21" t="str">
        <f>SummarizeQuestMarks(ckAwdQTable[[#This Row],[abst_narr_txt]])</f>
        <v xml:space="preserve"> </v>
      </c>
      <c r="AU404" s="124"/>
      <c r="AV404" t="s">
        <v>4335</v>
      </c>
      <c r="AW404" t="b">
        <f>AND(ckAwdQTable[[#This Row],[ILN]]&gt;"M", SUBSTITUTE(ckAwdQTable[[#This Row],[prop_titl_txt]]," ","")&lt;&gt;SUBSTITUTE(AV403," ",""))</f>
        <v>0</v>
      </c>
      <c r="AX404" s="8" t="s">
        <v>4336</v>
      </c>
    </row>
    <row r="405" spans="2:50" ht="15" customHeight="1" x14ac:dyDescent="0.35">
      <c r="B405" s="30">
        <v>43005.621527777781</v>
      </c>
      <c r="C405" t="s">
        <v>2868</v>
      </c>
      <c r="D405" t="s">
        <v>2869</v>
      </c>
      <c r="E405" t="s">
        <v>468</v>
      </c>
      <c r="F405" t="s">
        <v>800</v>
      </c>
      <c r="G405" s="8" t="s">
        <v>2819</v>
      </c>
      <c r="H405" s="8" t="s">
        <v>2820</v>
      </c>
      <c r="I405" s="21" t="s">
        <v>6127</v>
      </c>
      <c r="J405" t="s">
        <v>2821</v>
      </c>
      <c r="K405" t="s">
        <v>2911</v>
      </c>
      <c r="L405" s="22"/>
      <c r="M405" s="107">
        <f xml:space="preserve"> M404+(ckAwdQTable[ILN]&lt;"M")</f>
        <v>226</v>
      </c>
      <c r="N405" t="s">
        <v>2863</v>
      </c>
      <c r="O405" t="s">
        <v>1965</v>
      </c>
      <c r="P405" s="15" t="str">
        <f>HYPERLINK("https://www.ejacket.nsf.gov/ej/showProposal.do?ID="&amp;ckAwdQTable[[#This Row],[prop_id]],"eJ")</f>
        <v>eJ</v>
      </c>
      <c r="Q405" s="8" t="s">
        <v>2871</v>
      </c>
      <c r="R405" t="s">
        <v>1965</v>
      </c>
      <c r="S405" t="s">
        <v>1966</v>
      </c>
      <c r="T405" t="s">
        <v>4337</v>
      </c>
      <c r="U405" s="8" t="s">
        <v>562</v>
      </c>
      <c r="V405" t="s">
        <v>2833</v>
      </c>
      <c r="W405" s="111" t="str">
        <f>HYPERLINK("mailto:"&amp; ckAwdQTable[[#This Row],[email]]&amp;"&amp;subject=Your NSF Proposal:  "&amp;ckAwdQTable[[#This Row],[prop_id]], ckAwdQTable[[#This Row],[email]])</f>
        <v>ets36@drexel.edu</v>
      </c>
      <c r="X405" s="30">
        <v>43221</v>
      </c>
      <c r="Y405">
        <v>36</v>
      </c>
      <c r="Z405" t="s">
        <v>6131</v>
      </c>
      <c r="AA405" s="21" t="s">
        <v>6260</v>
      </c>
      <c r="AB405" s="21" t="s">
        <v>4825</v>
      </c>
      <c r="AC405"/>
      <c r="AD405" s="21" t="s">
        <v>753</v>
      </c>
      <c r="AE405" s="21" t="s">
        <v>6128</v>
      </c>
      <c r="AF405" s="13">
        <v>1025150</v>
      </c>
      <c r="AG405" s="121">
        <v>0</v>
      </c>
      <c r="AH405" s="1">
        <v>1025150</v>
      </c>
      <c r="AI405" s="1">
        <v>472287</v>
      </c>
      <c r="AJ405" s="1">
        <v>15454</v>
      </c>
      <c r="AK405" s="1">
        <v>179272</v>
      </c>
      <c r="AM405" s="21"/>
      <c r="AN405" s="21">
        <v>3</v>
      </c>
      <c r="AO405" s="21">
        <v>2.5</v>
      </c>
      <c r="AP405" s="21">
        <v>1.5</v>
      </c>
      <c r="AQ405" s="21"/>
      <c r="AR405" s="123" t="s">
        <v>2829</v>
      </c>
      <c r="AS405" s="21" t="s">
        <v>2834</v>
      </c>
      <c r="AT405" s="21" t="str">
        <f>SummarizeQuestMarks(ckAwdQTable[[#This Row],[abst_narr_txt]])</f>
        <v xml:space="preserve"> </v>
      </c>
      <c r="AU405" s="124"/>
      <c r="AV405" t="s">
        <v>4338</v>
      </c>
      <c r="AW405" t="b">
        <f>AND(ckAwdQTable[[#This Row],[ILN]]&gt;"M", SUBSTITUTE(ckAwdQTable[[#This Row],[prop_titl_txt]]," ","")&lt;&gt;SUBSTITUTE(AV404," ",""))</f>
        <v>0</v>
      </c>
      <c r="AX405" s="8" t="s">
        <v>4339</v>
      </c>
    </row>
    <row r="406" spans="2:50" ht="15" customHeight="1" x14ac:dyDescent="0.35">
      <c r="B406" s="30">
        <v>43005.62222222222</v>
      </c>
      <c r="C406" t="s">
        <v>2868</v>
      </c>
      <c r="D406" t="s">
        <v>2869</v>
      </c>
      <c r="E406" t="s">
        <v>466</v>
      </c>
      <c r="F406" t="s">
        <v>838</v>
      </c>
      <c r="G406" s="8" t="s">
        <v>2819</v>
      </c>
      <c r="H406" s="8" t="s">
        <v>2820</v>
      </c>
      <c r="I406" s="21" t="s">
        <v>6127</v>
      </c>
      <c r="J406" t="s">
        <v>2821</v>
      </c>
      <c r="K406" t="s">
        <v>2883</v>
      </c>
      <c r="L406" s="22">
        <v>43081.401817129627</v>
      </c>
      <c r="M406" s="107">
        <f xml:space="preserve"> M405+(ckAwdQTable[ILN]&lt;"M")</f>
        <v>227</v>
      </c>
      <c r="N406" t="s">
        <v>2824</v>
      </c>
      <c r="O406" t="s">
        <v>1968</v>
      </c>
      <c r="P406" s="15" t="str">
        <f>HYPERLINK("https://www.ejacket.nsf.gov/ej/showProposal.do?ID="&amp;ckAwdQTable[[#This Row],[prop_id]],"eJ")</f>
        <v>eJ</v>
      </c>
      <c r="Q406" s="8" t="s">
        <v>2871</v>
      </c>
      <c r="R406" t="s">
        <v>1968</v>
      </c>
      <c r="S406" t="s">
        <v>1969</v>
      </c>
      <c r="T406" t="s">
        <v>4340</v>
      </c>
      <c r="U406" s="8" t="s">
        <v>710</v>
      </c>
      <c r="V406" t="s">
        <v>101</v>
      </c>
      <c r="W406" s="111" t="str">
        <f>HYPERLINK("mailto:"&amp; ckAwdQTable[[#This Row],[email]]&amp;"&amp;subject=Your NSF Proposal:  "&amp;ckAwdQTable[[#This Row],[prop_id]], ckAwdQTable[[#This Row],[email]])</f>
        <v>taufer@acm.org</v>
      </c>
      <c r="X406" s="30">
        <v>43282</v>
      </c>
      <c r="Y406">
        <v>36</v>
      </c>
      <c r="Z406" t="s">
        <v>6131</v>
      </c>
      <c r="AA406" s="21" t="s">
        <v>6261</v>
      </c>
      <c r="AB406" s="21" t="s">
        <v>4825</v>
      </c>
      <c r="AC406"/>
      <c r="AD406" s="21" t="s">
        <v>753</v>
      </c>
      <c r="AE406" s="21" t="s">
        <v>6128</v>
      </c>
      <c r="AF406" s="13">
        <v>770711</v>
      </c>
      <c r="AG406" s="121">
        <v>0</v>
      </c>
      <c r="AH406" s="1">
        <v>770711</v>
      </c>
      <c r="AI406" s="1">
        <v>104207</v>
      </c>
      <c r="AJ406" s="1">
        <v>9000</v>
      </c>
      <c r="AK406" s="1">
        <v>122416</v>
      </c>
      <c r="AM406" s="21">
        <v>3</v>
      </c>
      <c r="AN406" s="21">
        <v>6</v>
      </c>
      <c r="AO406" s="21">
        <v>6</v>
      </c>
      <c r="AP406" s="21"/>
      <c r="AQ406" s="21"/>
      <c r="AR406" s="123" t="s">
        <v>2829</v>
      </c>
      <c r="AS406" s="21" t="s">
        <v>2834</v>
      </c>
      <c r="AT406" s="21" t="str">
        <f>SummarizeQuestMarks(ckAwdQTable[[#This Row],[abst_narr_txt]])</f>
        <v xml:space="preserve"> </v>
      </c>
      <c r="AU406" s="124"/>
      <c r="AV406" t="s">
        <v>4342</v>
      </c>
      <c r="AW406" t="b">
        <f>AND(ckAwdQTable[[#This Row],[ILN]]&gt;"M", SUBSTITUTE(ckAwdQTable[[#This Row],[prop_titl_txt]]," ","")&lt;&gt;SUBSTITUTE(AV405," ",""))</f>
        <v>0</v>
      </c>
      <c r="AX406" s="8" t="s">
        <v>4343</v>
      </c>
    </row>
    <row r="407" spans="2:50" ht="15" customHeight="1" x14ac:dyDescent="0.35">
      <c r="B407" s="30">
        <v>43005.768055555556</v>
      </c>
      <c r="C407" t="s">
        <v>2868</v>
      </c>
      <c r="D407" t="s">
        <v>2869</v>
      </c>
      <c r="E407" t="s">
        <v>466</v>
      </c>
      <c r="F407" t="s">
        <v>838</v>
      </c>
      <c r="G407" s="8" t="s">
        <v>2819</v>
      </c>
      <c r="H407" s="8" t="s">
        <v>2820</v>
      </c>
      <c r="I407" s="21" t="s">
        <v>6127</v>
      </c>
      <c r="J407" t="s">
        <v>2821</v>
      </c>
      <c r="K407" t="s">
        <v>2883</v>
      </c>
      <c r="L407" s="22">
        <v>43081.401817129627</v>
      </c>
      <c r="M407" s="107">
        <f xml:space="preserve"> M406+(ckAwdQTable[ILN]&lt;"M")</f>
        <v>227</v>
      </c>
      <c r="N407" t="s">
        <v>2834</v>
      </c>
      <c r="O407" t="s">
        <v>1968</v>
      </c>
      <c r="P407" s="15" t="str">
        <f>HYPERLINK("https://www.ejacket.nsf.gov/ej/showProposal.do?ID="&amp;ckAwdQTable[[#This Row],[prop_id]],"eJ")</f>
        <v>eJ</v>
      </c>
      <c r="Q407" s="8" t="s">
        <v>2871</v>
      </c>
      <c r="R407" t="s">
        <v>4344</v>
      </c>
      <c r="S407" t="s">
        <v>4345</v>
      </c>
      <c r="T407" t="s">
        <v>4346</v>
      </c>
      <c r="U407" s="8" t="s">
        <v>3800</v>
      </c>
      <c r="V407" t="s">
        <v>111</v>
      </c>
      <c r="W407" s="111" t="str">
        <f>HYPERLINK("mailto:"&amp; ckAwdQTable[[#This Row],[email]]&amp;"&amp;subject=Your NSF Proposal:  "&amp;ckAwdQTable[[#This Row],[prop_id]], ckAwdQTable[[#This Row],[email]])</f>
        <v>estrada@cs.unm.edu</v>
      </c>
      <c r="X407" s="30">
        <v>43282</v>
      </c>
      <c r="Y407">
        <v>36</v>
      </c>
      <c r="AA407" s="21" t="s">
        <v>753</v>
      </c>
      <c r="AB407" s="21" t="s">
        <v>4825</v>
      </c>
      <c r="AC407"/>
      <c r="AD407" s="21" t="s">
        <v>753</v>
      </c>
      <c r="AE407" s="21" t="s">
        <v>6128</v>
      </c>
      <c r="AF407" s="13">
        <v>429289</v>
      </c>
      <c r="AG407" s="121">
        <v>0</v>
      </c>
      <c r="AH407" s="1">
        <v>429289</v>
      </c>
      <c r="AI407" s="1"/>
      <c r="AJ407" s="1">
        <v>18000</v>
      </c>
      <c r="AM407" s="21">
        <v>6</v>
      </c>
      <c r="AN407" s="21">
        <v>3</v>
      </c>
      <c r="AO407" s="21">
        <v>1.5</v>
      </c>
      <c r="AP407" s="21"/>
      <c r="AQ407" s="21"/>
      <c r="AR407" s="123" t="s">
        <v>2829</v>
      </c>
      <c r="AS407" s="21" t="s">
        <v>2834</v>
      </c>
      <c r="AT407" s="21" t="str">
        <f>SummarizeQuestMarks(ckAwdQTable[[#This Row],[abst_narr_txt]])</f>
        <v xml:space="preserve"> </v>
      </c>
      <c r="AU407" s="124"/>
      <c r="AV407" t="s">
        <v>4342</v>
      </c>
      <c r="AW407" t="b">
        <f>AND(ckAwdQTable[[#This Row],[ILN]]&gt;"M", SUBSTITUTE(ckAwdQTable[[#This Row],[prop_titl_txt]]," ","")&lt;&gt;SUBSTITUTE(AV406," ",""))</f>
        <v>0</v>
      </c>
      <c r="AX407" s="8" t="s">
        <v>4347</v>
      </c>
    </row>
    <row r="408" spans="2:50" ht="15" customHeight="1" x14ac:dyDescent="0.35">
      <c r="B408" s="30">
        <v>43005.622916666667</v>
      </c>
      <c r="C408" t="s">
        <v>2817</v>
      </c>
      <c r="D408" t="s">
        <v>2818</v>
      </c>
      <c r="E408" t="s">
        <v>476</v>
      </c>
      <c r="F408" t="s">
        <v>948</v>
      </c>
      <c r="G408" s="8" t="s">
        <v>2819</v>
      </c>
      <c r="H408" s="8" t="s">
        <v>2820</v>
      </c>
      <c r="I408" s="21" t="s">
        <v>6127</v>
      </c>
      <c r="J408" t="s">
        <v>2821</v>
      </c>
      <c r="K408" t="s">
        <v>2822</v>
      </c>
      <c r="L408" s="22"/>
      <c r="M408" s="107">
        <f xml:space="preserve"> M407+(ckAwdQTable[ILN]&lt;"M")</f>
        <v>228</v>
      </c>
      <c r="N408" t="s">
        <v>2863</v>
      </c>
      <c r="O408" t="s">
        <v>1975</v>
      </c>
      <c r="P408" s="15" t="str">
        <f>HYPERLINK("https://www.ejacket.nsf.gov/ej/showProposal.do?ID="&amp;ckAwdQTable[[#This Row],[prop_id]],"eJ")</f>
        <v>eJ</v>
      </c>
      <c r="Q408" s="8" t="s">
        <v>2825</v>
      </c>
      <c r="R408" t="s">
        <v>1975</v>
      </c>
      <c r="S408" t="s">
        <v>1976</v>
      </c>
      <c r="T408" t="s">
        <v>4348</v>
      </c>
      <c r="U408" s="8" t="s">
        <v>2827</v>
      </c>
      <c r="V408" t="s">
        <v>2823</v>
      </c>
      <c r="W408" s="111" t="str">
        <f>HYPERLINK("mailto:"&amp; ckAwdQTable[[#This Row],[email]]&amp;"&amp;subject=Your NSF Proposal:  "&amp;ckAwdQTable[[#This Row],[prop_id]], ckAwdQTable[[#This Row],[email]])</f>
        <v>gligoric@utexas.edu</v>
      </c>
      <c r="X408" s="30">
        <v>43344</v>
      </c>
      <c r="Y408">
        <v>48</v>
      </c>
      <c r="AA408" s="21" t="s">
        <v>753</v>
      </c>
      <c r="AB408" s="21" t="s">
        <v>4825</v>
      </c>
      <c r="AC408"/>
      <c r="AD408" s="21" t="s">
        <v>753</v>
      </c>
      <c r="AE408" s="21" t="s">
        <v>6128</v>
      </c>
      <c r="AF408" s="13">
        <v>1199886</v>
      </c>
      <c r="AG408" s="121">
        <v>0</v>
      </c>
      <c r="AH408" s="1">
        <v>1199886</v>
      </c>
      <c r="AI408" s="1"/>
      <c r="AJ408" s="1">
        <v>20000</v>
      </c>
      <c r="AM408" s="21">
        <v>16</v>
      </c>
      <c r="AN408" s="21">
        <v>16</v>
      </c>
      <c r="AO408" s="21">
        <v>8</v>
      </c>
      <c r="AP408" s="21"/>
      <c r="AQ408" s="21"/>
      <c r="AR408" s="123" t="s">
        <v>2829</v>
      </c>
      <c r="AS408" s="21" t="s">
        <v>2834</v>
      </c>
      <c r="AT408" s="21" t="str">
        <f>SummarizeQuestMarks(ckAwdQTable[[#This Row],[abst_narr_txt]])</f>
        <v xml:space="preserve"> </v>
      </c>
      <c r="AU408" s="124"/>
      <c r="AV408" t="s">
        <v>4350</v>
      </c>
      <c r="AW408" t="b">
        <f>AND(ckAwdQTable[[#This Row],[ILN]]&gt;"M", SUBSTITUTE(ckAwdQTable[[#This Row],[prop_titl_txt]]," ","")&lt;&gt;SUBSTITUTE(AV407," ",""))</f>
        <v>0</v>
      </c>
      <c r="AX408" s="8" t="s">
        <v>4351</v>
      </c>
    </row>
    <row r="409" spans="2:50" ht="15" customHeight="1" x14ac:dyDescent="0.35">
      <c r="B409" s="30">
        <v>43005.623611111114</v>
      </c>
      <c r="C409" t="s">
        <v>2839</v>
      </c>
      <c r="D409" t="s">
        <v>2840</v>
      </c>
      <c r="E409" t="s">
        <v>462</v>
      </c>
      <c r="F409" t="s">
        <v>761</v>
      </c>
      <c r="G409" s="8" t="s">
        <v>2819</v>
      </c>
      <c r="H409" s="8" t="s">
        <v>2820</v>
      </c>
      <c r="I409" s="21" t="s">
        <v>6127</v>
      </c>
      <c r="J409" t="s">
        <v>2821</v>
      </c>
      <c r="L409" s="22"/>
      <c r="M409" s="107">
        <f xml:space="preserve"> M408+(ckAwdQTable[ILN]&lt;"M")</f>
        <v>229</v>
      </c>
      <c r="N409" t="s">
        <v>2863</v>
      </c>
      <c r="O409" t="s">
        <v>4352</v>
      </c>
      <c r="P409" s="15" t="str">
        <f>HYPERLINK("https://www.ejacket.nsf.gov/ej/showProposal.do?ID="&amp;ckAwdQTable[[#This Row],[prop_id]],"eJ")</f>
        <v>eJ</v>
      </c>
      <c r="Q409" s="8" t="s">
        <v>2841</v>
      </c>
      <c r="R409" t="s">
        <v>4352</v>
      </c>
      <c r="S409" t="s">
        <v>4353</v>
      </c>
      <c r="T409" t="s">
        <v>3192</v>
      </c>
      <c r="U409" s="8" t="s">
        <v>3257</v>
      </c>
      <c r="V409" t="s">
        <v>3254</v>
      </c>
      <c r="W409" s="111" t="str">
        <f>HYPERLINK("mailto:"&amp; ckAwdQTable[[#This Row],[email]]&amp;"&amp;subject=Your NSF Proposal:  "&amp;ckAwdQTable[[#This Row],[prop_id]], ckAwdQTable[[#This Row],[email]])</f>
        <v>akella@cs.wisc.edu</v>
      </c>
      <c r="X409" s="30">
        <v>43344</v>
      </c>
      <c r="Y409">
        <v>48</v>
      </c>
      <c r="AA409" s="21" t="s">
        <v>753</v>
      </c>
      <c r="AB409" s="21" t="s">
        <v>4825</v>
      </c>
      <c r="AC409"/>
      <c r="AD409" s="21" t="s">
        <v>753</v>
      </c>
      <c r="AE409" s="21" t="s">
        <v>6128</v>
      </c>
      <c r="AF409" s="13">
        <v>1200000</v>
      </c>
      <c r="AG409" s="121">
        <v>0</v>
      </c>
      <c r="AH409" s="1">
        <v>1200000</v>
      </c>
      <c r="AI409" s="1"/>
      <c r="AJ409" s="1">
        <v>24000</v>
      </c>
      <c r="AM409" s="21">
        <v>12</v>
      </c>
      <c r="AN409" s="21">
        <v>12</v>
      </c>
      <c r="AO409" s="21">
        <v>6</v>
      </c>
      <c r="AP409" s="21"/>
      <c r="AQ409" s="21"/>
      <c r="AR409" s="123" t="s">
        <v>2829</v>
      </c>
      <c r="AS409" s="21" t="s">
        <v>2834</v>
      </c>
      <c r="AT409" s="21" t="str">
        <f>SummarizeQuestMarks(ckAwdQTable[[#This Row],[abst_narr_txt]])</f>
        <v xml:space="preserve"> </v>
      </c>
      <c r="AU409" s="124"/>
      <c r="AV409" t="s">
        <v>4354</v>
      </c>
      <c r="AW409" t="b">
        <f>AND(ckAwdQTable[[#This Row],[ILN]]&gt;"M", SUBSTITUTE(ckAwdQTable[[#This Row],[prop_titl_txt]]," ","")&lt;&gt;SUBSTITUTE(AV408," ",""))</f>
        <v>0</v>
      </c>
      <c r="AX409" s="8" t="s">
        <v>4355</v>
      </c>
    </row>
    <row r="410" spans="2:50" ht="15" customHeight="1" x14ac:dyDescent="0.35">
      <c r="B410" s="30">
        <v>43005.625</v>
      </c>
      <c r="C410" t="s">
        <v>2817</v>
      </c>
      <c r="D410" t="s">
        <v>2818</v>
      </c>
      <c r="E410" t="s">
        <v>476</v>
      </c>
      <c r="F410" t="s">
        <v>765</v>
      </c>
      <c r="G410" s="8" t="s">
        <v>2819</v>
      </c>
      <c r="H410" s="8" t="s">
        <v>2820</v>
      </c>
      <c r="I410" s="21" t="s">
        <v>6127</v>
      </c>
      <c r="J410" t="s">
        <v>2821</v>
      </c>
      <c r="K410" t="s">
        <v>2822</v>
      </c>
      <c r="L410" s="22"/>
      <c r="M410" s="107">
        <f xml:space="preserve"> M409+(ckAwdQTable[ILN]&lt;"M")</f>
        <v>230</v>
      </c>
      <c r="N410" t="s">
        <v>2824</v>
      </c>
      <c r="O410" t="s">
        <v>1983</v>
      </c>
      <c r="P410" s="15" t="str">
        <f>HYPERLINK("https://www.ejacket.nsf.gov/ej/showProposal.do?ID="&amp;ckAwdQTable[[#This Row],[prop_id]],"eJ")</f>
        <v>eJ</v>
      </c>
      <c r="Q410" s="8" t="s">
        <v>2825</v>
      </c>
      <c r="R410" t="s">
        <v>1983</v>
      </c>
      <c r="S410" t="s">
        <v>1984</v>
      </c>
      <c r="T410" t="s">
        <v>4356</v>
      </c>
      <c r="U410" s="8" t="s">
        <v>668</v>
      </c>
      <c r="V410" t="s">
        <v>2851</v>
      </c>
      <c r="W410" s="111" t="str">
        <f>HYPERLINK("mailto:"&amp; ckAwdQTable[[#This Row],[email]]&amp;"&amp;subject=Your NSF Proposal:  "&amp;ckAwdQTable[[#This Row],[prop_id]], ckAwdQTable[[#This Row],[email]])</f>
        <v>jhala@cs.ucsd.edu</v>
      </c>
      <c r="X410" s="30">
        <v>43282</v>
      </c>
      <c r="Y410">
        <v>48</v>
      </c>
      <c r="AA410" s="21" t="s">
        <v>753</v>
      </c>
      <c r="AB410" s="21" t="s">
        <v>4825</v>
      </c>
      <c r="AC410"/>
      <c r="AD410" s="21" t="s">
        <v>753</v>
      </c>
      <c r="AE410" s="21" t="s">
        <v>6154</v>
      </c>
      <c r="AF410" s="13">
        <v>900000</v>
      </c>
      <c r="AG410" s="121">
        <v>0</v>
      </c>
      <c r="AH410" s="1">
        <v>900000</v>
      </c>
      <c r="AI410" s="1"/>
      <c r="AJ410" s="1">
        <v>12500</v>
      </c>
      <c r="AM410" s="21">
        <v>8</v>
      </c>
      <c r="AN410" s="21">
        <v>12</v>
      </c>
      <c r="AO410" s="21">
        <v>6</v>
      </c>
      <c r="AP410" s="21"/>
      <c r="AQ410" s="21"/>
      <c r="AR410" s="123" t="s">
        <v>2829</v>
      </c>
      <c r="AS410" s="21" t="s">
        <v>2834</v>
      </c>
      <c r="AT410" s="21" t="str">
        <f>SummarizeQuestMarks(ckAwdQTable[[#This Row],[abst_narr_txt]])</f>
        <v xml:space="preserve"> </v>
      </c>
      <c r="AU410" s="124"/>
      <c r="AV410" t="s">
        <v>4358</v>
      </c>
      <c r="AW410" t="b">
        <f>AND(ckAwdQTable[[#This Row],[ILN]]&gt;"M", SUBSTITUTE(ckAwdQTable[[#This Row],[prop_titl_txt]]," ","")&lt;&gt;SUBSTITUTE(AV409," ",""))</f>
        <v>0</v>
      </c>
      <c r="AX410" s="8" t="s">
        <v>4359</v>
      </c>
    </row>
    <row r="411" spans="2:50" ht="15" customHeight="1" x14ac:dyDescent="0.35">
      <c r="B411" s="30">
        <v>43005.563888888886</v>
      </c>
      <c r="C411" t="s">
        <v>2817</v>
      </c>
      <c r="D411" t="s">
        <v>2818</v>
      </c>
      <c r="E411" t="s">
        <v>476</v>
      </c>
      <c r="F411" t="s">
        <v>765</v>
      </c>
      <c r="G411" s="8" t="s">
        <v>2819</v>
      </c>
      <c r="H411" s="8" t="s">
        <v>2820</v>
      </c>
      <c r="I411" s="21" t="s">
        <v>6127</v>
      </c>
      <c r="J411" t="s">
        <v>2821</v>
      </c>
      <c r="K411" t="s">
        <v>2822</v>
      </c>
      <c r="L411" s="22"/>
      <c r="M411" s="107">
        <f xml:space="preserve"> M410+(ckAwdQTable[ILN]&lt;"M")</f>
        <v>230</v>
      </c>
      <c r="N411" t="s">
        <v>2834</v>
      </c>
      <c r="O411" t="s">
        <v>1983</v>
      </c>
      <c r="P411" s="15" t="str">
        <f>HYPERLINK("https://www.ejacket.nsf.gov/ej/showProposal.do?ID="&amp;ckAwdQTable[[#This Row],[prop_id]],"eJ")</f>
        <v>eJ</v>
      </c>
      <c r="Q411" s="8" t="s">
        <v>2825</v>
      </c>
      <c r="R411" t="s">
        <v>4360</v>
      </c>
      <c r="S411" t="s">
        <v>4361</v>
      </c>
      <c r="T411" t="s">
        <v>4362</v>
      </c>
      <c r="U411" s="8" t="s">
        <v>713</v>
      </c>
      <c r="V411" t="s">
        <v>2907</v>
      </c>
      <c r="W411" s="111" t="str">
        <f>HYPERLINK("mailto:"&amp; ckAwdQTable[[#This Row],[email]]&amp;"&amp;subject=Your NSF Proposal:  "&amp;ckAwdQTable[[#This Row],[prop_id]], ckAwdQTable[[#This Row],[email]])</f>
        <v>weimerw@umich.edu</v>
      </c>
      <c r="X411" s="30">
        <v>43282</v>
      </c>
      <c r="Y411">
        <v>48</v>
      </c>
      <c r="AA411" s="21" t="s">
        <v>753</v>
      </c>
      <c r="AB411" s="21" t="s">
        <v>4825</v>
      </c>
      <c r="AC411"/>
      <c r="AD411" s="21" t="s">
        <v>753</v>
      </c>
      <c r="AE411" s="21" t="s">
        <v>6128</v>
      </c>
      <c r="AF411" s="13">
        <v>300000</v>
      </c>
      <c r="AG411" s="121">
        <v>0</v>
      </c>
      <c r="AH411" s="1">
        <v>300000</v>
      </c>
      <c r="AI411" s="1"/>
      <c r="AJ411" s="1">
        <v>2000</v>
      </c>
      <c r="AM411" s="21">
        <v>4</v>
      </c>
      <c r="AN411" s="21">
        <v>4</v>
      </c>
      <c r="AO411" s="21">
        <v>4</v>
      </c>
      <c r="AP411" s="21"/>
      <c r="AQ411" s="21"/>
      <c r="AR411" s="123" t="s">
        <v>2829</v>
      </c>
      <c r="AS411" s="21" t="s">
        <v>2834</v>
      </c>
      <c r="AT411" s="21" t="str">
        <f>SummarizeQuestMarks(ckAwdQTable[[#This Row],[abst_narr_txt]])</f>
        <v xml:space="preserve"> </v>
      </c>
      <c r="AU411" s="124"/>
      <c r="AV411" t="s">
        <v>4358</v>
      </c>
      <c r="AW411" t="b">
        <f>AND(ckAwdQTable[[#This Row],[ILN]]&gt;"M", SUBSTITUTE(ckAwdQTable[[#This Row],[prop_titl_txt]]," ","")&lt;&gt;SUBSTITUTE(AV410," ",""))</f>
        <v>0</v>
      </c>
      <c r="AX411" s="8" t="s">
        <v>4363</v>
      </c>
    </row>
    <row r="412" spans="2:50" ht="15" customHeight="1" x14ac:dyDescent="0.35">
      <c r="B412" s="30">
        <v>43005.626388888886</v>
      </c>
      <c r="C412" t="s">
        <v>2868</v>
      </c>
      <c r="D412" t="s">
        <v>2869</v>
      </c>
      <c r="E412" t="s">
        <v>466</v>
      </c>
      <c r="F412" t="s">
        <v>786</v>
      </c>
      <c r="G412" s="8" t="s">
        <v>2819</v>
      </c>
      <c r="H412" s="8" t="s">
        <v>2820</v>
      </c>
      <c r="I412" s="21" t="s">
        <v>6127</v>
      </c>
      <c r="J412" t="s">
        <v>2821</v>
      </c>
      <c r="K412" t="s">
        <v>2883</v>
      </c>
      <c r="L412" s="22"/>
      <c r="M412" s="107">
        <f xml:space="preserve"> M411+(ckAwdQTable[ILN]&lt;"M")</f>
        <v>231</v>
      </c>
      <c r="N412" t="s">
        <v>2824</v>
      </c>
      <c r="O412" t="s">
        <v>1995</v>
      </c>
      <c r="P412" s="15" t="str">
        <f>HYPERLINK("https://www.ejacket.nsf.gov/ej/showProposal.do?ID="&amp;ckAwdQTable[[#This Row],[prop_id]],"eJ")</f>
        <v>eJ</v>
      </c>
      <c r="Q412" s="8" t="s">
        <v>2871</v>
      </c>
      <c r="R412" t="s">
        <v>1995</v>
      </c>
      <c r="S412" t="s">
        <v>1996</v>
      </c>
      <c r="T412" t="s">
        <v>4364</v>
      </c>
      <c r="U412" s="8" t="s">
        <v>542</v>
      </c>
      <c r="V412" t="s">
        <v>2833</v>
      </c>
      <c r="W412" s="111" t="str">
        <f>HYPERLINK("mailto:"&amp; ckAwdQTable[[#This Row],[email]]&amp;"&amp;subject=Your NSF Proposal:  "&amp;ckAwdQTable[[#This Row],[prop_id]], ckAwdQTable[[#This Row],[email]])</f>
        <v>bapoczos@andrew.cmu.edu</v>
      </c>
      <c r="X412" s="30">
        <v>43252</v>
      </c>
      <c r="Y412">
        <v>36</v>
      </c>
      <c r="AA412" s="21" t="s">
        <v>753</v>
      </c>
      <c r="AB412" s="21" t="s">
        <v>4825</v>
      </c>
      <c r="AC412"/>
      <c r="AD412" s="21" t="s">
        <v>753</v>
      </c>
      <c r="AE412" s="21" t="s">
        <v>6128</v>
      </c>
      <c r="AF412" s="13">
        <v>599945</v>
      </c>
      <c r="AG412" s="121">
        <v>0</v>
      </c>
      <c r="AH412" s="1">
        <v>599945</v>
      </c>
      <c r="AI412" s="1"/>
      <c r="AJ412" s="1">
        <v>16345</v>
      </c>
      <c r="AM412" s="21">
        <v>6</v>
      </c>
      <c r="AN412" s="21">
        <v>3</v>
      </c>
      <c r="AO412" s="21">
        <v>3</v>
      </c>
      <c r="AP412" s="21"/>
      <c r="AQ412" s="21"/>
      <c r="AR412" s="123" t="s">
        <v>2881</v>
      </c>
      <c r="AS412" s="21" t="s">
        <v>2834</v>
      </c>
      <c r="AT412" s="21" t="str">
        <f>SummarizeQuestMarks(ckAwdQTable[[#This Row],[abst_narr_txt]])</f>
        <v xml:space="preserve"> </v>
      </c>
      <c r="AU412" s="124"/>
      <c r="AV412" t="s">
        <v>4365</v>
      </c>
      <c r="AW412" t="b">
        <f>AND(ckAwdQTable[[#This Row],[ILN]]&gt;"M", SUBSTITUTE(ckAwdQTable[[#This Row],[prop_titl_txt]]," ","")&lt;&gt;SUBSTITUTE(AV411," ",""))</f>
        <v>0</v>
      </c>
      <c r="AX412" s="8" t="s">
        <v>4366</v>
      </c>
    </row>
    <row r="413" spans="2:50" ht="15" customHeight="1" x14ac:dyDescent="0.35">
      <c r="B413" s="30">
        <v>43005.711805555555</v>
      </c>
      <c r="C413" t="s">
        <v>2868</v>
      </c>
      <c r="D413" t="s">
        <v>2869</v>
      </c>
      <c r="E413" t="s">
        <v>466</v>
      </c>
      <c r="F413" t="s">
        <v>786</v>
      </c>
      <c r="G413" s="8" t="s">
        <v>2819</v>
      </c>
      <c r="H413" s="8" t="s">
        <v>2820</v>
      </c>
      <c r="I413" s="21" t="s">
        <v>6127</v>
      </c>
      <c r="J413" t="s">
        <v>2821</v>
      </c>
      <c r="K413" t="s">
        <v>2883</v>
      </c>
      <c r="L413" s="22"/>
      <c r="M413" s="107">
        <f xml:space="preserve"> M412+(ckAwdQTable[ILN]&lt;"M")</f>
        <v>231</v>
      </c>
      <c r="N413" t="s">
        <v>2834</v>
      </c>
      <c r="O413" t="s">
        <v>1995</v>
      </c>
      <c r="P413" s="15" t="str">
        <f>HYPERLINK("https://www.ejacket.nsf.gov/ej/showProposal.do?ID="&amp;ckAwdQTable[[#This Row],[prop_id]],"eJ")</f>
        <v>eJ</v>
      </c>
      <c r="Q413" s="8" t="s">
        <v>2871</v>
      </c>
      <c r="R413" t="s">
        <v>4367</v>
      </c>
      <c r="S413" t="s">
        <v>4368</v>
      </c>
      <c r="T413" t="s">
        <v>4369</v>
      </c>
      <c r="U413" s="8" t="s">
        <v>662</v>
      </c>
      <c r="V413" t="s">
        <v>2851</v>
      </c>
      <c r="W413" s="111" t="str">
        <f>HYPERLINK("mailto:"&amp; ckAwdQTable[[#This Row],[email]]&amp;"&amp;subject=Your NSF Proposal:  "&amp;ckAwdQTable[[#This Row],[prop_id]], ckAwdQTable[[#This Row],[email]])</f>
        <v>shirleyho@berkeley.edu</v>
      </c>
      <c r="X413" s="30">
        <v>43252</v>
      </c>
      <c r="Y413">
        <v>36</v>
      </c>
      <c r="AA413" s="21" t="s">
        <v>753</v>
      </c>
      <c r="AB413" s="21" t="s">
        <v>4825</v>
      </c>
      <c r="AC413"/>
      <c r="AD413" s="21" t="s">
        <v>753</v>
      </c>
      <c r="AF413" s="13">
        <v>595573</v>
      </c>
      <c r="AG413" s="121">
        <v>0</v>
      </c>
      <c r="AH413" s="1">
        <v>595573</v>
      </c>
      <c r="AI413" s="1"/>
      <c r="AJ413" s="1"/>
      <c r="AM413" s="21">
        <v>6</v>
      </c>
      <c r="AN413" s="21">
        <v>6</v>
      </c>
      <c r="AO413" s="21">
        <v>1.5</v>
      </c>
      <c r="AP413" s="21">
        <v>18</v>
      </c>
      <c r="AQ413" s="21"/>
      <c r="AR413" s="123" t="s">
        <v>2881</v>
      </c>
      <c r="AS413" s="21" t="s">
        <v>2834</v>
      </c>
      <c r="AT413" s="21" t="str">
        <f>SummarizeQuestMarks(ckAwdQTable[[#This Row],[abst_narr_txt]])</f>
        <v xml:space="preserve"> </v>
      </c>
      <c r="AU413" s="124"/>
      <c r="AV413" t="s">
        <v>4365</v>
      </c>
      <c r="AW413" t="b">
        <f>AND(ckAwdQTable[[#This Row],[ILN]]&gt;"M", SUBSTITUTE(ckAwdQTable[[#This Row],[prop_titl_txt]]," ","")&lt;&gt;SUBSTITUTE(AV412," ",""))</f>
        <v>0</v>
      </c>
      <c r="AX413" s="8" t="s">
        <v>4370</v>
      </c>
    </row>
    <row r="414" spans="2:50" ht="15" customHeight="1" x14ac:dyDescent="0.35">
      <c r="B414" s="30">
        <v>43005.628472222219</v>
      </c>
      <c r="C414" t="s">
        <v>2839</v>
      </c>
      <c r="D414" t="s">
        <v>2840</v>
      </c>
      <c r="E414" t="s">
        <v>464</v>
      </c>
      <c r="F414" t="s">
        <v>1188</v>
      </c>
      <c r="G414" s="8" t="s">
        <v>2819</v>
      </c>
      <c r="H414" s="8" t="s">
        <v>2820</v>
      </c>
      <c r="I414" s="21" t="s">
        <v>6127</v>
      </c>
      <c r="J414" t="s">
        <v>2821</v>
      </c>
      <c r="L414" s="22"/>
      <c r="M414" s="107">
        <f xml:space="preserve"> M413+(ckAwdQTable[ILN]&lt;"M")</f>
        <v>232</v>
      </c>
      <c r="N414" t="s">
        <v>2824</v>
      </c>
      <c r="O414" t="s">
        <v>1998</v>
      </c>
      <c r="P414" s="15" t="str">
        <f>HYPERLINK("https://www.ejacket.nsf.gov/ej/showProposal.do?ID="&amp;ckAwdQTable[[#This Row],[prop_id]],"eJ")</f>
        <v>eJ</v>
      </c>
      <c r="Q414" s="8" t="s">
        <v>2841</v>
      </c>
      <c r="R414" t="s">
        <v>1998</v>
      </c>
      <c r="S414" t="s">
        <v>1999</v>
      </c>
      <c r="T414" t="s">
        <v>3312</v>
      </c>
      <c r="U414" s="8" t="s">
        <v>3257</v>
      </c>
      <c r="V414" t="s">
        <v>3254</v>
      </c>
      <c r="W414" s="111" t="str">
        <f>HYPERLINK("mailto:"&amp; ckAwdQTable[[#This Row],[email]]&amp;"&amp;subject=Your NSF Proposal:  "&amp;ckAwdQTable[[#This Row],[prop_id]], ckAwdQTable[[#This Row],[email]])</f>
        <v>pb@cs.wisc.edu</v>
      </c>
      <c r="X414" s="30">
        <v>43252</v>
      </c>
      <c r="Y414">
        <v>48</v>
      </c>
      <c r="AA414" s="21" t="s">
        <v>753</v>
      </c>
      <c r="AB414" s="21" t="s">
        <v>4825</v>
      </c>
      <c r="AC414"/>
      <c r="AD414" s="21" t="s">
        <v>753</v>
      </c>
      <c r="AE414" s="21" t="s">
        <v>6167</v>
      </c>
      <c r="AF414" s="13">
        <v>1000000</v>
      </c>
      <c r="AG414" s="121">
        <v>0</v>
      </c>
      <c r="AH414" s="1">
        <v>1000000</v>
      </c>
      <c r="AI414" s="1"/>
      <c r="AJ414" s="1">
        <v>10000</v>
      </c>
      <c r="AM414" s="21">
        <v>12</v>
      </c>
      <c r="AN414" s="21">
        <v>4</v>
      </c>
      <c r="AO414" s="21">
        <v>4</v>
      </c>
      <c r="AP414" s="21"/>
      <c r="AQ414" s="21"/>
      <c r="AR414" s="123" t="s">
        <v>2829</v>
      </c>
      <c r="AS414" s="21" t="s">
        <v>2834</v>
      </c>
      <c r="AT414" s="21" t="str">
        <f>SummarizeQuestMarks(ckAwdQTable[[#This Row],[abst_narr_txt]])</f>
        <v xml:space="preserve"> </v>
      </c>
      <c r="AU414" s="124"/>
      <c r="AV414" t="s">
        <v>4371</v>
      </c>
      <c r="AW414" t="b">
        <f>AND(ckAwdQTable[[#This Row],[ILN]]&gt;"M", SUBSTITUTE(ckAwdQTable[[#This Row],[prop_titl_txt]]," ","")&lt;&gt;SUBSTITUTE(AV413," ",""))</f>
        <v>0</v>
      </c>
      <c r="AX414" s="8" t="s">
        <v>4372</v>
      </c>
    </row>
    <row r="415" spans="2:50" ht="15" customHeight="1" x14ac:dyDescent="0.35">
      <c r="B415" s="30">
        <v>43005.48541666667</v>
      </c>
      <c r="C415" t="s">
        <v>2839</v>
      </c>
      <c r="D415" t="s">
        <v>2840</v>
      </c>
      <c r="E415" t="s">
        <v>464</v>
      </c>
      <c r="F415" t="s">
        <v>1188</v>
      </c>
      <c r="G415" s="8" t="s">
        <v>2819</v>
      </c>
      <c r="H415" s="8" t="s">
        <v>2820</v>
      </c>
      <c r="I415" s="21" t="s">
        <v>6127</v>
      </c>
      <c r="J415" t="s">
        <v>2821</v>
      </c>
      <c r="L415" s="22"/>
      <c r="M415" s="107">
        <f xml:space="preserve"> M414+(ckAwdQTable[ILN]&lt;"M")</f>
        <v>232</v>
      </c>
      <c r="N415" t="s">
        <v>2834</v>
      </c>
      <c r="O415" t="s">
        <v>1998</v>
      </c>
      <c r="P415" s="15" t="str">
        <f>HYPERLINK("https://www.ejacket.nsf.gov/ej/showProposal.do?ID="&amp;ckAwdQTable[[#This Row],[prop_id]],"eJ")</f>
        <v>eJ</v>
      </c>
      <c r="Q415" s="8" t="s">
        <v>2841</v>
      </c>
      <c r="R415" t="s">
        <v>4373</v>
      </c>
      <c r="S415" t="s">
        <v>4374</v>
      </c>
      <c r="T415" t="s">
        <v>4375</v>
      </c>
      <c r="U415" s="8" t="s">
        <v>4376</v>
      </c>
      <c r="V415" t="s">
        <v>2972</v>
      </c>
      <c r="W415" s="111" t="str">
        <f>HYPERLINK("mailto:"&amp; ckAwdQTable[[#This Row],[email]]&amp;"&amp;subject=Your NSF Proposal:  "&amp;ckAwdQTable[[#This Row],[prop_id]], ckAwdQTable[[#This Row],[email]])</f>
        <v>jsommers@colgate.edu</v>
      </c>
      <c r="X415" s="30">
        <v>43252</v>
      </c>
      <c r="Y415">
        <v>48</v>
      </c>
      <c r="AA415" s="21" t="s">
        <v>753</v>
      </c>
      <c r="AB415" s="21" t="s">
        <v>4825</v>
      </c>
      <c r="AC415"/>
      <c r="AD415" s="21" t="s">
        <v>753</v>
      </c>
      <c r="AF415" s="13">
        <v>180155</v>
      </c>
      <c r="AG415" s="121">
        <v>0</v>
      </c>
      <c r="AH415" s="1">
        <v>180155</v>
      </c>
      <c r="AI415" s="1"/>
      <c r="AJ415" s="1"/>
      <c r="AM415" s="21"/>
      <c r="AN415" s="21">
        <v>4</v>
      </c>
      <c r="AO415" s="21">
        <v>4</v>
      </c>
      <c r="AP415" s="21"/>
      <c r="AQ415" s="21"/>
      <c r="AR415" s="123" t="s">
        <v>2881</v>
      </c>
      <c r="AS415" s="21" t="s">
        <v>2834</v>
      </c>
      <c r="AT415" s="21" t="str">
        <f>SummarizeQuestMarks(ckAwdQTable[[#This Row],[abst_narr_txt]])</f>
        <v xml:space="preserve"> </v>
      </c>
      <c r="AU415" s="124"/>
      <c r="AV415" t="s">
        <v>4371</v>
      </c>
      <c r="AW415" t="b">
        <f>AND(ckAwdQTable[[#This Row],[ILN]]&gt;"M", SUBSTITUTE(ckAwdQTable[[#This Row],[prop_titl_txt]]," ","")&lt;&gt;SUBSTITUTE(AV414," ",""))</f>
        <v>0</v>
      </c>
      <c r="AX415" s="8" t="s">
        <v>4377</v>
      </c>
    </row>
    <row r="416" spans="2:50" ht="15" customHeight="1" x14ac:dyDescent="0.35">
      <c r="B416" s="30">
        <v>43005.628472222219</v>
      </c>
      <c r="C416" t="s">
        <v>2817</v>
      </c>
      <c r="D416" t="s">
        <v>2818</v>
      </c>
      <c r="E416" t="s">
        <v>476</v>
      </c>
      <c r="F416" t="s">
        <v>912</v>
      </c>
      <c r="G416" s="8" t="s">
        <v>2819</v>
      </c>
      <c r="H416" s="8" t="s">
        <v>2820</v>
      </c>
      <c r="I416" s="21" t="s">
        <v>6127</v>
      </c>
      <c r="J416" t="s">
        <v>2821</v>
      </c>
      <c r="K416" t="s">
        <v>2822</v>
      </c>
      <c r="L416" s="22"/>
      <c r="M416" s="107">
        <f xml:space="preserve"> M415+(ckAwdQTable[ILN]&lt;"M")</f>
        <v>233</v>
      </c>
      <c r="N416" t="s">
        <v>2863</v>
      </c>
      <c r="O416" t="s">
        <v>2001</v>
      </c>
      <c r="P416" s="15" t="str">
        <f>HYPERLINK("https://www.ejacket.nsf.gov/ej/showProposal.do?ID="&amp;ckAwdQTable[[#This Row],[prop_id]],"eJ")</f>
        <v>eJ</v>
      </c>
      <c r="Q416" s="8" t="s">
        <v>2825</v>
      </c>
      <c r="R416" t="s">
        <v>2001</v>
      </c>
      <c r="S416" t="s">
        <v>947</v>
      </c>
      <c r="T416" t="s">
        <v>3005</v>
      </c>
      <c r="U416" s="8" t="s">
        <v>719</v>
      </c>
      <c r="V416" t="s">
        <v>2972</v>
      </c>
      <c r="W416" s="111" t="str">
        <f>HYPERLINK("mailto:"&amp; ckAwdQTable[[#This Row],[email]]&amp;"&amp;subject=Your NSF Proposal:  "&amp;ckAwdQTable[[#This Row],[prop_id]], ckAwdQTable[[#This Row],[email]])</f>
        <v>michael.huang@rochester.edu</v>
      </c>
      <c r="X416" s="30">
        <v>43344</v>
      </c>
      <c r="Y416">
        <v>36</v>
      </c>
      <c r="AA416" s="21" t="s">
        <v>753</v>
      </c>
      <c r="AB416" s="21" t="s">
        <v>4825</v>
      </c>
      <c r="AC416"/>
      <c r="AD416" s="21" t="s">
        <v>753</v>
      </c>
      <c r="AF416" s="13">
        <v>940663</v>
      </c>
      <c r="AG416" s="121">
        <v>0</v>
      </c>
      <c r="AH416" s="1">
        <v>940663</v>
      </c>
      <c r="AI416" s="1"/>
      <c r="AJ416" s="1"/>
      <c r="AM416" s="21">
        <v>12</v>
      </c>
      <c r="AN416" s="21">
        <v>9</v>
      </c>
      <c r="AO416" s="21">
        <v>7.2</v>
      </c>
      <c r="AP416" s="21">
        <v>1.8</v>
      </c>
      <c r="AQ416" s="21"/>
      <c r="AR416" s="123" t="s">
        <v>2829</v>
      </c>
      <c r="AS416" s="21" t="s">
        <v>2834</v>
      </c>
      <c r="AT416" s="21" t="str">
        <f>SummarizeQuestMarks(ckAwdQTable[[#This Row],[abst_narr_txt]])</f>
        <v xml:space="preserve"> </v>
      </c>
      <c r="AU416" s="124"/>
      <c r="AV416" t="s">
        <v>4378</v>
      </c>
      <c r="AW416" t="b">
        <f>AND(ckAwdQTable[[#This Row],[ILN]]&gt;"M", SUBSTITUTE(ckAwdQTable[[#This Row],[prop_titl_txt]]," ","")&lt;&gt;SUBSTITUTE(AV415," ",""))</f>
        <v>0</v>
      </c>
      <c r="AX416" s="8" t="s">
        <v>4379</v>
      </c>
    </row>
    <row r="417" spans="2:50" ht="15" customHeight="1" x14ac:dyDescent="0.35">
      <c r="B417" s="30">
        <v>43005.629166666666</v>
      </c>
      <c r="C417" t="s">
        <v>2868</v>
      </c>
      <c r="D417" t="s">
        <v>2869</v>
      </c>
      <c r="E417" t="s">
        <v>468</v>
      </c>
      <c r="F417" t="s">
        <v>807</v>
      </c>
      <c r="G417" s="8" t="s">
        <v>2819</v>
      </c>
      <c r="H417" s="8" t="s">
        <v>2820</v>
      </c>
      <c r="I417" s="21" t="s">
        <v>6127</v>
      </c>
      <c r="J417" t="s">
        <v>2821</v>
      </c>
      <c r="K417" t="s">
        <v>2911</v>
      </c>
      <c r="L417" s="22"/>
      <c r="M417" s="107">
        <f xml:space="preserve"> M416+(ckAwdQTable[ILN]&lt;"M")</f>
        <v>234</v>
      </c>
      <c r="N417" t="s">
        <v>2824</v>
      </c>
      <c r="O417" t="s">
        <v>2008</v>
      </c>
      <c r="P417" s="15" t="str">
        <f>HYPERLINK("https://www.ejacket.nsf.gov/ej/showProposal.do?ID="&amp;ckAwdQTable[[#This Row],[prop_id]],"eJ")</f>
        <v>eJ</v>
      </c>
      <c r="Q417" s="8" t="s">
        <v>2871</v>
      </c>
      <c r="R417" t="s">
        <v>2008</v>
      </c>
      <c r="S417" t="s">
        <v>2009</v>
      </c>
      <c r="T417" t="s">
        <v>4380</v>
      </c>
      <c r="U417" s="8" t="s">
        <v>3164</v>
      </c>
      <c r="V417" t="s">
        <v>3162</v>
      </c>
      <c r="W417" s="111" t="str">
        <f>HYPERLINK("mailto:"&amp; ckAwdQTable[[#This Row],[email]]&amp;"&amp;subject=Your NSF Proposal:  "&amp;ckAwdQTable[[#This Row],[prop_id]], ckAwdQTable[[#This Row],[email]])</f>
        <v>debchatt@uic.edu</v>
      </c>
      <c r="X417" s="30">
        <v>43252</v>
      </c>
      <c r="Y417">
        <v>36</v>
      </c>
      <c r="Z417" t="s">
        <v>6131</v>
      </c>
      <c r="AA417" s="21" t="s">
        <v>753</v>
      </c>
      <c r="AB417" s="21" t="s">
        <v>4825</v>
      </c>
      <c r="AC417"/>
      <c r="AD417" s="21" t="s">
        <v>753</v>
      </c>
      <c r="AE417" s="21" t="s">
        <v>6262</v>
      </c>
      <c r="AF417" s="13">
        <v>471694</v>
      </c>
      <c r="AG417" s="121">
        <v>0</v>
      </c>
      <c r="AH417" s="1">
        <v>471694</v>
      </c>
      <c r="AI417" s="1"/>
      <c r="AJ417" s="1">
        <v>22000</v>
      </c>
      <c r="AM417" s="21">
        <v>6</v>
      </c>
      <c r="AN417" s="21">
        <v>6</v>
      </c>
      <c r="AO417" s="21">
        <v>5.25</v>
      </c>
      <c r="AP417" s="21"/>
      <c r="AQ417" s="21"/>
      <c r="AR417" s="123" t="s">
        <v>2881</v>
      </c>
      <c r="AS417" s="21" t="s">
        <v>2834</v>
      </c>
      <c r="AT417" s="21" t="str">
        <f>SummarizeQuestMarks(ckAwdQTable[[#This Row],[abst_narr_txt]])</f>
        <v xml:space="preserve"> </v>
      </c>
      <c r="AU417" s="124"/>
      <c r="AV417" t="s">
        <v>4381</v>
      </c>
      <c r="AW417" t="b">
        <f>AND(ckAwdQTable[[#This Row],[ILN]]&gt;"M", SUBSTITUTE(ckAwdQTable[[#This Row],[prop_titl_txt]]," ","")&lt;&gt;SUBSTITUTE(AV416," ",""))</f>
        <v>0</v>
      </c>
      <c r="AX417" s="8" t="s">
        <v>4382</v>
      </c>
    </row>
    <row r="418" spans="2:50" ht="15" customHeight="1" x14ac:dyDescent="0.35">
      <c r="B418" s="30">
        <v>43005.043055555558</v>
      </c>
      <c r="C418" t="s">
        <v>2868</v>
      </c>
      <c r="D418" t="s">
        <v>2869</v>
      </c>
      <c r="E418" t="s">
        <v>468</v>
      </c>
      <c r="F418" t="s">
        <v>807</v>
      </c>
      <c r="G418" s="8" t="s">
        <v>2819</v>
      </c>
      <c r="H418" s="8" t="s">
        <v>2820</v>
      </c>
      <c r="I418" s="21" t="s">
        <v>6127</v>
      </c>
      <c r="J418" t="s">
        <v>2821</v>
      </c>
      <c r="K418" t="s">
        <v>2911</v>
      </c>
      <c r="L418" s="22"/>
      <c r="M418" s="107">
        <f xml:space="preserve"> M417+(ckAwdQTable[ILN]&lt;"M")</f>
        <v>234</v>
      </c>
      <c r="N418" t="s">
        <v>2834</v>
      </c>
      <c r="O418" t="s">
        <v>2008</v>
      </c>
      <c r="P418" s="15" t="str">
        <f>HYPERLINK("https://www.ejacket.nsf.gov/ej/showProposal.do?ID="&amp;ckAwdQTable[[#This Row],[prop_id]],"eJ")</f>
        <v>eJ</v>
      </c>
      <c r="Q418" s="8" t="s">
        <v>2871</v>
      </c>
      <c r="R418" t="s">
        <v>4383</v>
      </c>
      <c r="S418" t="s">
        <v>4384</v>
      </c>
      <c r="T418" t="s">
        <v>3476</v>
      </c>
      <c r="U418" s="8" t="s">
        <v>4385</v>
      </c>
      <c r="V418" t="s">
        <v>4244</v>
      </c>
      <c r="W418" s="111" t="str">
        <f>HYPERLINK("mailto:"&amp; ckAwdQTable[[#This Row],[email]]&amp;"&amp;subject=Your NSF Proposal:  "&amp;ckAwdQTable[[#This Row],[prop_id]], ckAwdQTable[[#This Row],[email]])</f>
        <v>jason@whaleshark.org</v>
      </c>
      <c r="X418" s="30">
        <v>43252</v>
      </c>
      <c r="Y418">
        <v>27</v>
      </c>
      <c r="AA418" s="21" t="s">
        <v>753</v>
      </c>
      <c r="AB418" s="21" t="s">
        <v>4825</v>
      </c>
      <c r="AC418"/>
      <c r="AD418" s="21" t="s">
        <v>753</v>
      </c>
      <c r="AE418" s="21" t="s">
        <v>6128</v>
      </c>
      <c r="AF418" s="13">
        <v>318785</v>
      </c>
      <c r="AG418" s="121">
        <v>0</v>
      </c>
      <c r="AH418" s="1">
        <v>318785</v>
      </c>
      <c r="AI418" s="1"/>
      <c r="AJ418" s="1">
        <v>5900</v>
      </c>
      <c r="AM418" s="21"/>
      <c r="AN418" s="21">
        <v>3</v>
      </c>
      <c r="AO418" s="21"/>
      <c r="AP418" s="21"/>
      <c r="AQ418" s="21">
        <v>27</v>
      </c>
      <c r="AR418" s="123" t="s">
        <v>2881</v>
      </c>
      <c r="AS418" s="21" t="s">
        <v>2834</v>
      </c>
      <c r="AT418" s="21" t="str">
        <f>SummarizeQuestMarks(ckAwdQTable[[#This Row],[abst_narr_txt]])</f>
        <v xml:space="preserve"> </v>
      </c>
      <c r="AU418" s="124"/>
      <c r="AV418" t="s">
        <v>4381</v>
      </c>
      <c r="AW418" t="b">
        <f>AND(ckAwdQTable[[#This Row],[ILN]]&gt;"M", SUBSTITUTE(ckAwdQTable[[#This Row],[prop_titl_txt]]," ","")&lt;&gt;SUBSTITUTE(AV417," ",""))</f>
        <v>0</v>
      </c>
      <c r="AX418" s="8" t="s">
        <v>4386</v>
      </c>
    </row>
    <row r="419" spans="2:50" ht="15" customHeight="1" x14ac:dyDescent="0.35">
      <c r="B419" s="30">
        <v>43005.407638888886</v>
      </c>
      <c r="C419" t="s">
        <v>2868</v>
      </c>
      <c r="D419" t="s">
        <v>2869</v>
      </c>
      <c r="E419" t="s">
        <v>468</v>
      </c>
      <c r="F419" t="s">
        <v>807</v>
      </c>
      <c r="G419" s="8" t="s">
        <v>2819</v>
      </c>
      <c r="H419" s="8" t="s">
        <v>2820</v>
      </c>
      <c r="I419" s="21" t="s">
        <v>6127</v>
      </c>
      <c r="J419" t="s">
        <v>2821</v>
      </c>
      <c r="K419" t="s">
        <v>2911</v>
      </c>
      <c r="L419" s="22"/>
      <c r="M419" s="107">
        <f xml:space="preserve"> M418+(ckAwdQTable[ILN]&lt;"M")</f>
        <v>234</v>
      </c>
      <c r="N419" t="s">
        <v>2834</v>
      </c>
      <c r="O419" t="s">
        <v>2008</v>
      </c>
      <c r="P419" s="15" t="str">
        <f>HYPERLINK("https://www.ejacket.nsf.gov/ej/showProposal.do?ID="&amp;ckAwdQTable[[#This Row],[prop_id]],"eJ")</f>
        <v>eJ</v>
      </c>
      <c r="Q419" s="8" t="s">
        <v>2871</v>
      </c>
      <c r="R419" t="s">
        <v>4387</v>
      </c>
      <c r="S419" t="s">
        <v>1164</v>
      </c>
      <c r="T419" t="s">
        <v>3758</v>
      </c>
      <c r="U419" s="8" t="s">
        <v>609</v>
      </c>
      <c r="V419" t="s">
        <v>3098</v>
      </c>
      <c r="W419" s="111" t="str">
        <f>HYPERLINK("mailto:"&amp; ckAwdQTable[[#This Row],[email]]&amp;"&amp;subject=Your NSF Proposal:  "&amp;ckAwdQTable[[#This Row],[prop_id]], ckAwdQTable[[#This Row],[email]])</f>
        <v>dir@princeton.edu</v>
      </c>
      <c r="X419" s="30">
        <v>43252</v>
      </c>
      <c r="Y419">
        <v>36</v>
      </c>
      <c r="AA419" s="21" t="s">
        <v>753</v>
      </c>
      <c r="AB419" s="21" t="s">
        <v>4825</v>
      </c>
      <c r="AC419" t="s">
        <v>6131</v>
      </c>
      <c r="AD419" s="21" t="s">
        <v>6263</v>
      </c>
      <c r="AE419" s="21" t="s">
        <v>6128</v>
      </c>
      <c r="AF419" s="13">
        <v>145881</v>
      </c>
      <c r="AG419" s="121">
        <v>0</v>
      </c>
      <c r="AH419" s="1">
        <v>145881</v>
      </c>
      <c r="AI419" s="1"/>
      <c r="AJ419" s="1">
        <v>24000</v>
      </c>
      <c r="AM419" s="21"/>
      <c r="AN419" s="21">
        <v>3</v>
      </c>
      <c r="AO419" s="21">
        <v>2.25</v>
      </c>
      <c r="AP419" s="21"/>
      <c r="AQ419" s="21"/>
      <c r="AR419" s="123" t="s">
        <v>2881</v>
      </c>
      <c r="AS419" s="21" t="s">
        <v>2834</v>
      </c>
      <c r="AT419" s="21" t="str">
        <f>SummarizeQuestMarks(ckAwdQTable[[#This Row],[abst_narr_txt]])</f>
        <v xml:space="preserve"> </v>
      </c>
      <c r="AU419" s="124"/>
      <c r="AV419" t="s">
        <v>4388</v>
      </c>
      <c r="AW419" t="b">
        <f>AND(ckAwdQTable[[#This Row],[ILN]]&gt;"M", SUBSTITUTE(ckAwdQTable[[#This Row],[prop_titl_txt]]," ","")&lt;&gt;SUBSTITUTE(AV418," ",""))</f>
        <v>0</v>
      </c>
      <c r="AX419" s="8" t="s">
        <v>4389</v>
      </c>
    </row>
    <row r="420" spans="2:50" ht="15" customHeight="1" x14ac:dyDescent="0.35">
      <c r="B420" s="30">
        <v>43005.409722222219</v>
      </c>
      <c r="C420" t="s">
        <v>2868</v>
      </c>
      <c r="D420" t="s">
        <v>2869</v>
      </c>
      <c r="E420" t="s">
        <v>468</v>
      </c>
      <c r="F420" t="s">
        <v>807</v>
      </c>
      <c r="G420" s="8" t="s">
        <v>2819</v>
      </c>
      <c r="H420" s="8" t="s">
        <v>2820</v>
      </c>
      <c r="I420" s="21" t="s">
        <v>6127</v>
      </c>
      <c r="J420" t="s">
        <v>2821</v>
      </c>
      <c r="K420" t="s">
        <v>2911</v>
      </c>
      <c r="L420" s="22"/>
      <c r="M420" s="107">
        <f xml:space="preserve"> M419+(ckAwdQTable[ILN]&lt;"M")</f>
        <v>234</v>
      </c>
      <c r="N420" t="s">
        <v>2834</v>
      </c>
      <c r="O420" t="s">
        <v>2008</v>
      </c>
      <c r="P420" s="15" t="str">
        <f>HYPERLINK("https://www.ejacket.nsf.gov/ej/showProposal.do?ID="&amp;ckAwdQTable[[#This Row],[prop_id]],"eJ")</f>
        <v>eJ</v>
      </c>
      <c r="Q420" s="8" t="s">
        <v>2871</v>
      </c>
      <c r="R420" t="s">
        <v>4390</v>
      </c>
      <c r="S420" t="s">
        <v>4391</v>
      </c>
      <c r="T420" t="s">
        <v>3549</v>
      </c>
      <c r="U420" s="8" t="s">
        <v>3620</v>
      </c>
      <c r="V420" t="s">
        <v>2972</v>
      </c>
      <c r="W420" s="111" t="str">
        <f>HYPERLINK("mailto:"&amp; ckAwdQTable[[#This Row],[email]]&amp;"&amp;subject=Your NSF Proposal:  "&amp;ckAwdQTable[[#This Row],[prop_id]], ckAwdQTable[[#This Row],[email]])</f>
        <v>stewart@cs.rpi.edu</v>
      </c>
      <c r="X420" s="30">
        <v>43252</v>
      </c>
      <c r="Y420">
        <v>36</v>
      </c>
      <c r="AA420" s="21" t="s">
        <v>753</v>
      </c>
      <c r="AB420" s="21" t="s">
        <v>4825</v>
      </c>
      <c r="AC420"/>
      <c r="AD420" s="21" t="s">
        <v>753</v>
      </c>
      <c r="AE420" s="21" t="s">
        <v>6128</v>
      </c>
      <c r="AF420" s="13">
        <v>263044</v>
      </c>
      <c r="AG420" s="121">
        <v>0</v>
      </c>
      <c r="AH420" s="1">
        <v>263044</v>
      </c>
      <c r="AI420" s="1"/>
      <c r="AJ420" s="1">
        <v>10000</v>
      </c>
      <c r="AM420" s="21">
        <v>3</v>
      </c>
      <c r="AN420" s="21">
        <v>3</v>
      </c>
      <c r="AO420" s="21">
        <v>1.5</v>
      </c>
      <c r="AP420" s="21"/>
      <c r="AQ420" s="21"/>
      <c r="AR420" s="123" t="s">
        <v>2881</v>
      </c>
      <c r="AS420" s="21" t="s">
        <v>2834</v>
      </c>
      <c r="AT420" s="21" t="str">
        <f>SummarizeQuestMarks(ckAwdQTable[[#This Row],[abst_narr_txt]])</f>
        <v xml:space="preserve"> </v>
      </c>
      <c r="AU420" s="124"/>
      <c r="AV420" t="s">
        <v>4381</v>
      </c>
      <c r="AW420" t="b">
        <f>AND(ckAwdQTable[[#This Row],[ILN]]&gt;"M", SUBSTITUTE(ckAwdQTable[[#This Row],[prop_titl_txt]]," ","")&lt;&gt;SUBSTITUTE(AV419," ",""))</f>
        <v>0</v>
      </c>
      <c r="AX420" s="8" t="s">
        <v>4392</v>
      </c>
    </row>
    <row r="421" spans="2:50" ht="15" customHeight="1" x14ac:dyDescent="0.35">
      <c r="B421" s="30">
        <v>43005.629861111112</v>
      </c>
      <c r="C421" t="s">
        <v>2868</v>
      </c>
      <c r="D421" t="s">
        <v>2869</v>
      </c>
      <c r="E421" t="s">
        <v>468</v>
      </c>
      <c r="F421" t="s">
        <v>1185</v>
      </c>
      <c r="G421" s="8" t="s">
        <v>2819</v>
      </c>
      <c r="H421" s="8" t="s">
        <v>2820</v>
      </c>
      <c r="I421" s="21" t="s">
        <v>6127</v>
      </c>
      <c r="J421" t="s">
        <v>2821</v>
      </c>
      <c r="K421" t="s">
        <v>2911</v>
      </c>
      <c r="L421" s="22"/>
      <c r="M421" s="107">
        <f xml:space="preserve"> M420+(ckAwdQTable[ILN]&lt;"M")</f>
        <v>235</v>
      </c>
      <c r="N421" t="s">
        <v>2824</v>
      </c>
      <c r="O421" t="s">
        <v>2011</v>
      </c>
      <c r="P421" s="15" t="str">
        <f>HYPERLINK("https://www.ejacket.nsf.gov/ej/showProposal.do?ID="&amp;ckAwdQTable[[#This Row],[prop_id]],"eJ")</f>
        <v>eJ</v>
      </c>
      <c r="Q421" s="8" t="s">
        <v>2871</v>
      </c>
      <c r="R421" t="s">
        <v>2011</v>
      </c>
      <c r="S421" t="s">
        <v>2012</v>
      </c>
      <c r="T421" t="s">
        <v>4393</v>
      </c>
      <c r="U421" s="8" t="s">
        <v>630</v>
      </c>
      <c r="V421" t="s">
        <v>3098</v>
      </c>
      <c r="W421" s="111" t="str">
        <f>HYPERLINK("mailto:"&amp; ckAwdQTable[[#This Row],[email]]&amp;"&amp;subject=Your NSF Proposal:  "&amp;ckAwdQTable[[#This Row],[prop_id]], ckAwdQTable[[#This Row],[email]])</f>
        <v>marsic@ece.rutgers.edu</v>
      </c>
      <c r="X421" s="30">
        <v>43282</v>
      </c>
      <c r="Y421">
        <v>48</v>
      </c>
      <c r="Z421" t="s">
        <v>6264</v>
      </c>
      <c r="AA421" s="21" t="s">
        <v>6265</v>
      </c>
      <c r="AB421" s="21" t="s">
        <v>4825</v>
      </c>
      <c r="AC421"/>
      <c r="AD421" s="21" t="s">
        <v>753</v>
      </c>
      <c r="AE421" s="21" t="s">
        <v>6128</v>
      </c>
      <c r="AF421" s="13">
        <v>700000</v>
      </c>
      <c r="AG421" s="121">
        <v>0</v>
      </c>
      <c r="AH421" s="1">
        <v>700000</v>
      </c>
      <c r="AI421" s="1"/>
      <c r="AJ421" s="1">
        <v>20000</v>
      </c>
      <c r="AM421" s="21">
        <v>8</v>
      </c>
      <c r="AN421" s="21">
        <v>4</v>
      </c>
      <c r="AO421" s="21">
        <v>4</v>
      </c>
      <c r="AP421" s="21"/>
      <c r="AQ421" s="21"/>
      <c r="AR421" s="123" t="s">
        <v>2881</v>
      </c>
      <c r="AS421" s="21" t="s">
        <v>2834</v>
      </c>
      <c r="AT421" s="21" t="str">
        <f>SummarizeQuestMarks(ckAwdQTable[[#This Row],[abst_narr_txt]])</f>
        <v xml:space="preserve"> </v>
      </c>
      <c r="AU421" s="124"/>
      <c r="AV421" t="s">
        <v>4394</v>
      </c>
      <c r="AW421" t="b">
        <f>AND(ckAwdQTable[[#This Row],[ILN]]&gt;"M", SUBSTITUTE(ckAwdQTable[[#This Row],[prop_titl_txt]]," ","")&lt;&gt;SUBSTITUTE(AV420," ",""))</f>
        <v>0</v>
      </c>
      <c r="AX421" s="8" t="s">
        <v>4395</v>
      </c>
    </row>
    <row r="422" spans="2:50" ht="15" customHeight="1" x14ac:dyDescent="0.35">
      <c r="B422" s="30">
        <v>43004.616666666669</v>
      </c>
      <c r="C422" t="s">
        <v>2868</v>
      </c>
      <c r="D422" t="s">
        <v>2869</v>
      </c>
      <c r="E422" t="s">
        <v>468</v>
      </c>
      <c r="F422" t="s">
        <v>1185</v>
      </c>
      <c r="G422" s="8" t="s">
        <v>2819</v>
      </c>
      <c r="H422" s="8" t="s">
        <v>2820</v>
      </c>
      <c r="I422" s="21" t="s">
        <v>6127</v>
      </c>
      <c r="J422" t="s">
        <v>2821</v>
      </c>
      <c r="K422" t="s">
        <v>2911</v>
      </c>
      <c r="L422" s="22"/>
      <c r="M422" s="107">
        <f xml:space="preserve"> M421+(ckAwdQTable[ILN]&lt;"M")</f>
        <v>235</v>
      </c>
      <c r="N422" t="s">
        <v>2834</v>
      </c>
      <c r="O422" t="s">
        <v>2011</v>
      </c>
      <c r="P422" s="15" t="str">
        <f>HYPERLINK("https://www.ejacket.nsf.gov/ej/showProposal.do?ID="&amp;ckAwdQTable[[#This Row],[prop_id]],"eJ")</f>
        <v>eJ</v>
      </c>
      <c r="Q422" s="8" t="s">
        <v>2871</v>
      </c>
      <c r="R422" t="s">
        <v>4396</v>
      </c>
      <c r="S422" t="s">
        <v>4397</v>
      </c>
      <c r="T422" t="s">
        <v>3294</v>
      </c>
      <c r="U422" s="8" t="s">
        <v>4398</v>
      </c>
      <c r="V422" t="s">
        <v>2916</v>
      </c>
      <c r="W422" s="111" t="str">
        <f>HYPERLINK("mailto:"&amp; ckAwdQTable[[#This Row],[email]]&amp;"&amp;subject=Your NSF Proposal:  "&amp;ckAwdQTable[[#This Row],[prop_id]], ckAwdQTable[[#This Row],[email]])</f>
        <v>rburd@cnmc.org</v>
      </c>
      <c r="X422" s="30">
        <v>43282</v>
      </c>
      <c r="Y422">
        <v>48</v>
      </c>
      <c r="Z422" t="s">
        <v>6264</v>
      </c>
      <c r="AA422" s="21" t="s">
        <v>6266</v>
      </c>
      <c r="AB422" s="21" t="s">
        <v>4825</v>
      </c>
      <c r="AC422"/>
      <c r="AD422" s="21" t="s">
        <v>753</v>
      </c>
      <c r="AF422" s="13">
        <v>230000</v>
      </c>
      <c r="AG422" s="121">
        <v>0</v>
      </c>
      <c r="AH422" s="1">
        <v>230000</v>
      </c>
      <c r="AI422" s="1"/>
      <c r="AJ422" s="1"/>
      <c r="AM422" s="21"/>
      <c r="AN422" s="21">
        <v>4</v>
      </c>
      <c r="AO422" s="21"/>
      <c r="AP422" s="21"/>
      <c r="AQ422" s="21">
        <v>0.96</v>
      </c>
      <c r="AR422" s="123" t="s">
        <v>2881</v>
      </c>
      <c r="AS422" s="21" t="s">
        <v>2834</v>
      </c>
      <c r="AT422" s="21" t="str">
        <f>SummarizeQuestMarks(ckAwdQTable[[#This Row],[abst_narr_txt]])</f>
        <v xml:space="preserve"> </v>
      </c>
      <c r="AU422" s="124"/>
      <c r="AV422" t="s">
        <v>4394</v>
      </c>
      <c r="AW422" t="b">
        <f>AND(ckAwdQTable[[#This Row],[ILN]]&gt;"M", SUBSTITUTE(ckAwdQTable[[#This Row],[prop_titl_txt]]," ","")&lt;&gt;SUBSTITUTE(AV421," ",""))</f>
        <v>0</v>
      </c>
      <c r="AX422" s="8" t="s">
        <v>4399</v>
      </c>
    </row>
    <row r="423" spans="2:50" ht="15" customHeight="1" x14ac:dyDescent="0.35">
      <c r="B423" s="30">
        <v>43005.439583333333</v>
      </c>
      <c r="C423" t="s">
        <v>2868</v>
      </c>
      <c r="D423" t="s">
        <v>2869</v>
      </c>
      <c r="E423" t="s">
        <v>468</v>
      </c>
      <c r="F423" t="s">
        <v>1185</v>
      </c>
      <c r="G423" s="8" t="s">
        <v>2819</v>
      </c>
      <c r="H423" s="8" t="s">
        <v>2820</v>
      </c>
      <c r="I423" s="21" t="s">
        <v>6127</v>
      </c>
      <c r="J423" t="s">
        <v>2821</v>
      </c>
      <c r="K423" t="s">
        <v>2911</v>
      </c>
      <c r="L423" s="22"/>
      <c r="M423" s="107">
        <f xml:space="preserve"> M422+(ckAwdQTable[ILN]&lt;"M")</f>
        <v>235</v>
      </c>
      <c r="N423" t="s">
        <v>2834</v>
      </c>
      <c r="O423" t="s">
        <v>2011</v>
      </c>
      <c r="P423" s="15" t="str">
        <f>HYPERLINK("https://www.ejacket.nsf.gov/ej/showProposal.do?ID="&amp;ckAwdQTable[[#This Row],[prop_id]],"eJ")</f>
        <v>eJ</v>
      </c>
      <c r="Q423" s="8" t="s">
        <v>2871</v>
      </c>
      <c r="R423" t="s">
        <v>4400</v>
      </c>
      <c r="S423" t="s">
        <v>4401</v>
      </c>
      <c r="T423" t="s">
        <v>4402</v>
      </c>
      <c r="U423" s="8" t="s">
        <v>562</v>
      </c>
      <c r="V423" t="s">
        <v>2833</v>
      </c>
      <c r="W423" s="111" t="str">
        <f>HYPERLINK("mailto:"&amp; ckAwdQTable[[#This Row],[email]]&amp;"&amp;subject=Your NSF Proposal:  "&amp;ckAwdQTable[[#This Row],[prop_id]], ckAwdQTable[[#This Row],[email]])</f>
        <v>aleksandra.sarcevic@drexel.edu</v>
      </c>
      <c r="X423" s="30">
        <v>43282</v>
      </c>
      <c r="Y423">
        <v>48</v>
      </c>
      <c r="Z423" t="s">
        <v>6264</v>
      </c>
      <c r="AA423" s="21" t="s">
        <v>6267</v>
      </c>
      <c r="AB423" s="21" t="s">
        <v>4825</v>
      </c>
      <c r="AC423"/>
      <c r="AD423" s="21" t="s">
        <v>753</v>
      </c>
      <c r="AF423" s="13">
        <v>269974</v>
      </c>
      <c r="AG423" s="121">
        <v>0</v>
      </c>
      <c r="AH423" s="1">
        <v>269974</v>
      </c>
      <c r="AI423" s="1"/>
      <c r="AJ423" s="1"/>
      <c r="AL423" s="1">
        <v>4980</v>
      </c>
      <c r="AM423" s="21">
        <v>4</v>
      </c>
      <c r="AN423" s="21">
        <v>4</v>
      </c>
      <c r="AO423" s="21">
        <v>3.2</v>
      </c>
      <c r="AP423" s="21"/>
      <c r="AQ423" s="21"/>
      <c r="AR423" s="123" t="s">
        <v>2881</v>
      </c>
      <c r="AS423" s="21" t="s">
        <v>2834</v>
      </c>
      <c r="AT423" s="21" t="str">
        <f>SummarizeQuestMarks(ckAwdQTable[[#This Row],[abst_narr_txt]])</f>
        <v xml:space="preserve"> </v>
      </c>
      <c r="AU423" s="124"/>
      <c r="AV423" t="s">
        <v>4394</v>
      </c>
      <c r="AW423" t="b">
        <f>AND(ckAwdQTable[[#This Row],[ILN]]&gt;"M", SUBSTITUTE(ckAwdQTable[[#This Row],[prop_titl_txt]]," ","")&lt;&gt;SUBSTITUTE(AV422," ",""))</f>
        <v>0</v>
      </c>
      <c r="AX423" s="8" t="s">
        <v>4403</v>
      </c>
    </row>
    <row r="424" spans="2:50" ht="15" customHeight="1" x14ac:dyDescent="0.35">
      <c r="B424" s="30">
        <v>43005.631249999999</v>
      </c>
      <c r="C424" t="s">
        <v>2839</v>
      </c>
      <c r="D424" t="s">
        <v>2840</v>
      </c>
      <c r="E424" t="s">
        <v>464</v>
      </c>
      <c r="F424" t="s">
        <v>1006</v>
      </c>
      <c r="G424" s="8" t="s">
        <v>2819</v>
      </c>
      <c r="H424" s="8" t="s">
        <v>2820</v>
      </c>
      <c r="I424" s="21" t="s">
        <v>6127</v>
      </c>
      <c r="J424" t="s">
        <v>2821</v>
      </c>
      <c r="K424" t="s">
        <v>3097</v>
      </c>
      <c r="L424" s="22">
        <v>43083.582986111112</v>
      </c>
      <c r="M424" s="107">
        <f xml:space="preserve"> M423+(ckAwdQTable[ILN]&lt;"M")</f>
        <v>236</v>
      </c>
      <c r="N424" t="s">
        <v>2824</v>
      </c>
      <c r="O424" t="s">
        <v>2014</v>
      </c>
      <c r="P424" s="15" t="str">
        <f>HYPERLINK("https://www.ejacket.nsf.gov/ej/showProposal.do?ID="&amp;ckAwdQTable[[#This Row],[prop_id]],"eJ")</f>
        <v>eJ</v>
      </c>
      <c r="Q424" s="8" t="s">
        <v>2841</v>
      </c>
      <c r="R424" t="s">
        <v>2014</v>
      </c>
      <c r="S424" t="s">
        <v>2015</v>
      </c>
      <c r="T424" t="s">
        <v>4404</v>
      </c>
      <c r="U424" s="8" t="s">
        <v>612</v>
      </c>
      <c r="V424" t="s">
        <v>3037</v>
      </c>
      <c r="W424" s="111" t="str">
        <f>HYPERLINK("mailto:"&amp; ckAwdQTable[[#This Row],[email]]&amp;"&amp;subject=Your NSF Proposal:  "&amp;ckAwdQTable[[#This Row],[prop_id]], ckAwdQTable[[#This Row],[email]])</f>
        <v>sanjay@purdue.edu</v>
      </c>
      <c r="X424" s="30">
        <v>43344</v>
      </c>
      <c r="Y424">
        <v>48</v>
      </c>
      <c r="AA424" s="21" t="s">
        <v>753</v>
      </c>
      <c r="AB424" s="21" t="s">
        <v>4825</v>
      </c>
      <c r="AC424"/>
      <c r="AD424" s="21" t="s">
        <v>753</v>
      </c>
      <c r="AE424" s="21" t="s">
        <v>6128</v>
      </c>
      <c r="AF424" s="13">
        <v>800000</v>
      </c>
      <c r="AG424" s="121">
        <v>0</v>
      </c>
      <c r="AH424" s="1">
        <v>800000</v>
      </c>
      <c r="AI424" s="1"/>
      <c r="AJ424" s="1">
        <v>20000</v>
      </c>
      <c r="AM424" s="21">
        <v>8</v>
      </c>
      <c r="AN424" s="21">
        <v>8</v>
      </c>
      <c r="AO424" s="21">
        <v>8</v>
      </c>
      <c r="AP424" s="21"/>
      <c r="AQ424" s="21"/>
      <c r="AR424" s="123" t="s">
        <v>4406</v>
      </c>
      <c r="AS424" s="21" t="s">
        <v>2834</v>
      </c>
      <c r="AT424" s="21" t="str">
        <f>SummarizeQuestMarks(ckAwdQTable[[#This Row],[abst_narr_txt]])</f>
        <v xml:space="preserve"> </v>
      </c>
      <c r="AU424" s="124"/>
      <c r="AV424" t="s">
        <v>4407</v>
      </c>
      <c r="AW424" t="b">
        <f>AND(ckAwdQTable[[#This Row],[ILN]]&gt;"M", SUBSTITUTE(ckAwdQTable[[#This Row],[prop_titl_txt]]," ","")&lt;&gt;SUBSTITUTE(AV423," ",""))</f>
        <v>0</v>
      </c>
      <c r="AX424" s="8" t="s">
        <v>4408</v>
      </c>
    </row>
    <row r="425" spans="2:50" ht="15" customHeight="1" x14ac:dyDescent="0.35">
      <c r="B425" s="30">
        <v>43005.601388888892</v>
      </c>
      <c r="C425" t="s">
        <v>2839</v>
      </c>
      <c r="D425" t="s">
        <v>2840</v>
      </c>
      <c r="E425" t="s">
        <v>464</v>
      </c>
      <c r="F425" t="s">
        <v>1006</v>
      </c>
      <c r="G425" s="8" t="s">
        <v>2819</v>
      </c>
      <c r="H425" s="8" t="s">
        <v>2820</v>
      </c>
      <c r="I425" s="21" t="s">
        <v>6127</v>
      </c>
      <c r="J425" t="s">
        <v>2821</v>
      </c>
      <c r="K425" t="s">
        <v>3097</v>
      </c>
      <c r="L425" s="22">
        <v>43083.582986111112</v>
      </c>
      <c r="M425" s="107">
        <f xml:space="preserve"> M424+(ckAwdQTable[ILN]&lt;"M")</f>
        <v>236</v>
      </c>
      <c r="N425" t="s">
        <v>2834</v>
      </c>
      <c r="O425" t="s">
        <v>2014</v>
      </c>
      <c r="P425" s="15" t="str">
        <f>HYPERLINK("https://www.ejacket.nsf.gov/ej/showProposal.do?ID="&amp;ckAwdQTable[[#This Row],[prop_id]],"eJ")</f>
        <v>eJ</v>
      </c>
      <c r="Q425" s="8" t="s">
        <v>2841</v>
      </c>
      <c r="R425" t="s">
        <v>4409</v>
      </c>
      <c r="S425" t="s">
        <v>1164</v>
      </c>
      <c r="T425" t="s">
        <v>4410</v>
      </c>
      <c r="U425" s="8" t="s">
        <v>2976</v>
      </c>
      <c r="V425" t="s">
        <v>2972</v>
      </c>
      <c r="W425" s="111" t="str">
        <f>HYPERLINK("mailto:"&amp; ckAwdQTable[[#This Row],[email]]&amp;"&amp;subject=Your NSF Proposal:  "&amp;ckAwdQTable[[#This Row],[prop_id]], ckAwdQTable[[#This Row],[email]])</f>
        <v>danr@cs.columbia.edu</v>
      </c>
      <c r="X425" s="30">
        <v>43344</v>
      </c>
      <c r="Y425">
        <v>48</v>
      </c>
      <c r="AA425" s="21" t="s">
        <v>753</v>
      </c>
      <c r="AB425" s="21" t="s">
        <v>4825</v>
      </c>
      <c r="AC425"/>
      <c r="AD425" s="21" t="s">
        <v>753</v>
      </c>
      <c r="AE425" s="21" t="s">
        <v>6268</v>
      </c>
      <c r="AF425" s="13">
        <v>1330000</v>
      </c>
      <c r="AG425" s="121">
        <v>0</v>
      </c>
      <c r="AH425" s="1">
        <v>1330000</v>
      </c>
      <c r="AI425" s="1"/>
      <c r="AJ425" s="1">
        <v>42000</v>
      </c>
      <c r="AK425" s="1">
        <v>88804</v>
      </c>
      <c r="AL425" s="1">
        <v>20000</v>
      </c>
      <c r="AM425" s="21">
        <v>8</v>
      </c>
      <c r="AN425" s="21">
        <v>12</v>
      </c>
      <c r="AO425" s="21"/>
      <c r="AP425" s="21"/>
      <c r="AQ425" s="21">
        <v>9</v>
      </c>
      <c r="AR425" s="123" t="s">
        <v>4406</v>
      </c>
      <c r="AS425" s="21" t="s">
        <v>2834</v>
      </c>
      <c r="AT425" s="21" t="str">
        <f>SummarizeQuestMarks(ckAwdQTable[[#This Row],[abst_narr_txt]])</f>
        <v xml:space="preserve"> </v>
      </c>
      <c r="AU425" s="124"/>
      <c r="AV425" t="s">
        <v>4407</v>
      </c>
      <c r="AW425" t="b">
        <f>AND(ckAwdQTable[[#This Row],[ILN]]&gt;"M", SUBSTITUTE(ckAwdQTable[[#This Row],[prop_titl_txt]]," ","")&lt;&gt;SUBSTITUTE(AV424," ",""))</f>
        <v>0</v>
      </c>
      <c r="AX425" s="8" t="s">
        <v>4411</v>
      </c>
    </row>
    <row r="426" spans="2:50" ht="15" customHeight="1" x14ac:dyDescent="0.35">
      <c r="B426" s="30">
        <v>43005.807638888888</v>
      </c>
      <c r="C426" t="s">
        <v>2839</v>
      </c>
      <c r="D426" t="s">
        <v>2840</v>
      </c>
      <c r="E426" t="s">
        <v>464</v>
      </c>
      <c r="F426" t="s">
        <v>1006</v>
      </c>
      <c r="G426" s="8" t="s">
        <v>2819</v>
      </c>
      <c r="H426" s="8" t="s">
        <v>2820</v>
      </c>
      <c r="I426" s="21" t="s">
        <v>6127</v>
      </c>
      <c r="J426" t="s">
        <v>2821</v>
      </c>
      <c r="K426" t="s">
        <v>3097</v>
      </c>
      <c r="L426" s="22">
        <v>43083.582986111112</v>
      </c>
      <c r="M426" s="107">
        <f xml:space="preserve"> M425+(ckAwdQTable[ILN]&lt;"M")</f>
        <v>236</v>
      </c>
      <c r="N426" t="s">
        <v>2834</v>
      </c>
      <c r="O426" t="s">
        <v>2014</v>
      </c>
      <c r="P426" s="15" t="str">
        <f>HYPERLINK("https://www.ejacket.nsf.gov/ej/showProposal.do?ID="&amp;ckAwdQTable[[#This Row],[prop_id]],"eJ")</f>
        <v>eJ</v>
      </c>
      <c r="Q426" s="8" t="s">
        <v>2841</v>
      </c>
      <c r="R426" t="s">
        <v>4412</v>
      </c>
      <c r="S426" t="s">
        <v>4413</v>
      </c>
      <c r="T426" t="s">
        <v>3803</v>
      </c>
      <c r="U426" s="8" t="s">
        <v>3795</v>
      </c>
      <c r="V426" t="s">
        <v>2851</v>
      </c>
      <c r="W426" s="111" t="str">
        <f>HYPERLINK("mailto:"&amp; ckAwdQTable[[#This Row],[email]]&amp;"&amp;subject=Your NSF Proposal:  "&amp;ckAwdQTable[[#This Row],[prop_id]], ckAwdQTable[[#This Row],[email]])</f>
        <v>ramesh@usc.edu</v>
      </c>
      <c r="X426" s="30">
        <v>43344</v>
      </c>
      <c r="Y426">
        <v>48</v>
      </c>
      <c r="AA426" s="21" t="s">
        <v>753</v>
      </c>
      <c r="AB426" s="21" t="s">
        <v>4825</v>
      </c>
      <c r="AC426"/>
      <c r="AD426" s="21" t="s">
        <v>753</v>
      </c>
      <c r="AE426" s="21" t="s">
        <v>6269</v>
      </c>
      <c r="AF426" s="13">
        <v>869974</v>
      </c>
      <c r="AG426" s="121">
        <v>0</v>
      </c>
      <c r="AH426" s="1">
        <v>869974</v>
      </c>
      <c r="AI426" s="1"/>
      <c r="AJ426" s="1">
        <v>19012</v>
      </c>
      <c r="AM426" s="21">
        <v>8</v>
      </c>
      <c r="AN426" s="21">
        <v>8</v>
      </c>
      <c r="AO426" s="21">
        <v>4.4400000000000004</v>
      </c>
      <c r="AP426" s="21"/>
      <c r="AQ426" s="21"/>
      <c r="AR426" s="123" t="s">
        <v>4406</v>
      </c>
      <c r="AS426" s="21" t="s">
        <v>2834</v>
      </c>
      <c r="AT426" s="21" t="str">
        <f>SummarizeQuestMarks(ckAwdQTable[[#This Row],[abst_narr_txt]])</f>
        <v xml:space="preserve"> </v>
      </c>
      <c r="AU426" s="124"/>
      <c r="AV426" t="s">
        <v>4407</v>
      </c>
      <c r="AW426" t="b">
        <f>AND(ckAwdQTable[[#This Row],[ILN]]&gt;"M", SUBSTITUTE(ckAwdQTable[[#This Row],[prop_titl_txt]]," ","")&lt;&gt;SUBSTITUTE(AV425," ",""))</f>
        <v>0</v>
      </c>
      <c r="AX426" s="8" t="s">
        <v>4414</v>
      </c>
    </row>
    <row r="427" spans="2:50" ht="15" customHeight="1" x14ac:dyDescent="0.35">
      <c r="B427" s="30">
        <v>43005.631249999999</v>
      </c>
      <c r="C427" t="s">
        <v>2868</v>
      </c>
      <c r="D427" t="s">
        <v>2869</v>
      </c>
      <c r="E427" t="s">
        <v>466</v>
      </c>
      <c r="F427" t="s">
        <v>838</v>
      </c>
      <c r="G427" s="8" t="s">
        <v>2819</v>
      </c>
      <c r="H427" s="8" t="s">
        <v>2820</v>
      </c>
      <c r="I427" s="21" t="s">
        <v>6127</v>
      </c>
      <c r="J427" t="s">
        <v>2821</v>
      </c>
      <c r="K427" t="s">
        <v>2883</v>
      </c>
      <c r="L427" s="22">
        <v>43081.40116898148</v>
      </c>
      <c r="M427" s="107">
        <f xml:space="preserve"> M426+(ckAwdQTable[ILN]&lt;"M")</f>
        <v>237</v>
      </c>
      <c r="N427" t="s">
        <v>2863</v>
      </c>
      <c r="O427" t="s">
        <v>2034</v>
      </c>
      <c r="P427" s="15" t="str">
        <f>HYPERLINK("https://www.ejacket.nsf.gov/ej/showProposal.do?ID="&amp;ckAwdQTable[[#This Row],[prop_id]],"eJ")</f>
        <v>eJ</v>
      </c>
      <c r="Q427" s="8" t="s">
        <v>2871</v>
      </c>
      <c r="R427" t="s">
        <v>2034</v>
      </c>
      <c r="S427" t="s">
        <v>2035</v>
      </c>
      <c r="T427" t="s">
        <v>4415</v>
      </c>
      <c r="U427" s="8" t="s">
        <v>4203</v>
      </c>
      <c r="V427" t="s">
        <v>3167</v>
      </c>
      <c r="W427" s="111" t="str">
        <f>HYPERLINK("mailto:"&amp; ckAwdQTable[[#This Row],[email]]&amp;"&amp;subject=Your NSF Proposal:  "&amp;ckAwdQTable[[#This Row],[prop_id]], ckAwdQTable[[#This Row],[email]])</f>
        <v>tamer@cise.ufl.edu</v>
      </c>
      <c r="X427" s="30">
        <v>43221</v>
      </c>
      <c r="Y427">
        <v>36</v>
      </c>
      <c r="AA427" s="21" t="s">
        <v>753</v>
      </c>
      <c r="AB427" s="21" t="s">
        <v>4825</v>
      </c>
      <c r="AC427"/>
      <c r="AD427" s="21" t="s">
        <v>753</v>
      </c>
      <c r="AF427" s="13">
        <v>844701</v>
      </c>
      <c r="AG427" s="121">
        <v>0</v>
      </c>
      <c r="AH427" s="1">
        <v>844701</v>
      </c>
      <c r="AI427" s="1"/>
      <c r="AJ427" s="1"/>
      <c r="AM427" s="21">
        <v>6</v>
      </c>
      <c r="AN427" s="21">
        <v>6</v>
      </c>
      <c r="AO427" s="21">
        <v>12</v>
      </c>
      <c r="AP427" s="21"/>
      <c r="AQ427" s="21"/>
      <c r="AR427" s="123" t="s">
        <v>2829</v>
      </c>
      <c r="AS427" s="21" t="s">
        <v>2834</v>
      </c>
      <c r="AT427" s="21" t="str">
        <f>SummarizeQuestMarks(ckAwdQTable[[#This Row],[abst_narr_txt]])</f>
        <v xml:space="preserve"> </v>
      </c>
      <c r="AU427" s="124"/>
      <c r="AV427" t="s">
        <v>4416</v>
      </c>
      <c r="AW427" t="b">
        <f>AND(ckAwdQTable[[#This Row],[ILN]]&gt;"M", SUBSTITUTE(ckAwdQTable[[#This Row],[prop_titl_txt]]," ","")&lt;&gt;SUBSTITUTE(AV426," ",""))</f>
        <v>0</v>
      </c>
      <c r="AX427" s="8" t="s">
        <v>4417</v>
      </c>
    </row>
    <row r="428" spans="2:50" ht="15" customHeight="1" x14ac:dyDescent="0.35">
      <c r="B428" s="30">
        <v>43005.632638888892</v>
      </c>
      <c r="C428" t="s">
        <v>2817</v>
      </c>
      <c r="D428" t="s">
        <v>2818</v>
      </c>
      <c r="E428" t="s">
        <v>476</v>
      </c>
      <c r="F428" t="s">
        <v>727</v>
      </c>
      <c r="G428" s="8" t="s">
        <v>2819</v>
      </c>
      <c r="H428" s="8" t="s">
        <v>2820</v>
      </c>
      <c r="I428" s="21" t="s">
        <v>6127</v>
      </c>
      <c r="J428" t="s">
        <v>2821</v>
      </c>
      <c r="K428" t="s">
        <v>2822</v>
      </c>
      <c r="L428" s="22"/>
      <c r="M428" s="107">
        <f xml:space="preserve"> M427+(ckAwdQTable[ILN]&lt;"M")</f>
        <v>238</v>
      </c>
      <c r="N428" t="s">
        <v>2824</v>
      </c>
      <c r="O428" t="s">
        <v>2041</v>
      </c>
      <c r="P428" s="15" t="str">
        <f>HYPERLINK("https://www.ejacket.nsf.gov/ej/showProposal.do?ID="&amp;ckAwdQTable[[#This Row],[prop_id]],"eJ")</f>
        <v>eJ</v>
      </c>
      <c r="Q428" s="8" t="s">
        <v>2825</v>
      </c>
      <c r="R428" t="s">
        <v>2041</v>
      </c>
      <c r="S428" t="s">
        <v>2042</v>
      </c>
      <c r="T428" t="s">
        <v>4418</v>
      </c>
      <c r="U428" s="8" t="s">
        <v>3119</v>
      </c>
      <c r="V428" t="s">
        <v>3115</v>
      </c>
      <c r="W428" s="111" t="str">
        <f>HYPERLINK("mailto:"&amp; ckAwdQTable[[#This Row],[email]]&amp;"&amp;subject=Your NSF Proposal:  "&amp;ckAwdQTable[[#This Row],[prop_id]], ckAwdQTable[[#This Row],[email]])</f>
        <v>sbasu@cs.iastate.edu</v>
      </c>
      <c r="X428" s="30">
        <v>43313</v>
      </c>
      <c r="Y428">
        <v>48</v>
      </c>
      <c r="AA428" s="21" t="s">
        <v>753</v>
      </c>
      <c r="AB428" s="21" t="s">
        <v>4825</v>
      </c>
      <c r="AC428"/>
      <c r="AD428" s="21" t="s">
        <v>753</v>
      </c>
      <c r="AE428" s="21" t="s">
        <v>6270</v>
      </c>
      <c r="AF428" s="13">
        <v>520907</v>
      </c>
      <c r="AG428" s="121">
        <v>0</v>
      </c>
      <c r="AH428" s="1">
        <v>520907</v>
      </c>
      <c r="AI428" s="1"/>
      <c r="AJ428" s="1">
        <v>16000</v>
      </c>
      <c r="AM428" s="21">
        <v>8</v>
      </c>
      <c r="AN428" s="21">
        <v>8</v>
      </c>
      <c r="AO428" s="21">
        <v>6</v>
      </c>
      <c r="AP428" s="21"/>
      <c r="AQ428" s="21"/>
      <c r="AR428" s="123" t="s">
        <v>2829</v>
      </c>
      <c r="AS428" s="21" t="s">
        <v>2834</v>
      </c>
      <c r="AT428" s="21" t="str">
        <f>SummarizeQuestMarks(ckAwdQTable[[#This Row],[abst_narr_txt]])</f>
        <v xml:space="preserve"> </v>
      </c>
      <c r="AU428" s="124"/>
      <c r="AV428" t="s">
        <v>4419</v>
      </c>
      <c r="AW428" t="b">
        <f>AND(ckAwdQTable[[#This Row],[ILN]]&gt;"M", SUBSTITUTE(ckAwdQTable[[#This Row],[prop_titl_txt]]," ","")&lt;&gt;SUBSTITUTE(AV427," ",""))</f>
        <v>0</v>
      </c>
      <c r="AX428" s="8" t="s">
        <v>4420</v>
      </c>
    </row>
    <row r="429" spans="2:50" ht="15" customHeight="1" x14ac:dyDescent="0.35">
      <c r="B429" s="30">
        <v>43005.613888888889</v>
      </c>
      <c r="C429" t="s">
        <v>2817</v>
      </c>
      <c r="D429" t="s">
        <v>2818</v>
      </c>
      <c r="E429" t="s">
        <v>476</v>
      </c>
      <c r="F429" t="s">
        <v>727</v>
      </c>
      <c r="G429" s="8" t="s">
        <v>2819</v>
      </c>
      <c r="H429" s="8" t="s">
        <v>2820</v>
      </c>
      <c r="I429" s="21" t="s">
        <v>6127</v>
      </c>
      <c r="J429" t="s">
        <v>2821</v>
      </c>
      <c r="K429" t="s">
        <v>2822</v>
      </c>
      <c r="L429" s="22"/>
      <c r="M429" s="107">
        <f xml:space="preserve"> M428+(ckAwdQTable[ILN]&lt;"M")</f>
        <v>238</v>
      </c>
      <c r="N429" t="s">
        <v>2834</v>
      </c>
      <c r="O429" t="s">
        <v>2041</v>
      </c>
      <c r="P429" s="15" t="str">
        <f>HYPERLINK("https://www.ejacket.nsf.gov/ej/showProposal.do?ID="&amp;ckAwdQTable[[#This Row],[prop_id]],"eJ")</f>
        <v>eJ</v>
      </c>
      <c r="Q429" s="8" t="s">
        <v>2825</v>
      </c>
      <c r="R429" t="s">
        <v>4421</v>
      </c>
      <c r="S429" t="s">
        <v>4422</v>
      </c>
      <c r="T429" t="s">
        <v>4423</v>
      </c>
      <c r="U429" s="8" t="s">
        <v>2929</v>
      </c>
      <c r="V429" t="s">
        <v>2833</v>
      </c>
      <c r="W429" s="111" t="str">
        <f>HYPERLINK("mailto:"&amp; ckAwdQTable[[#This Row],[email]]&amp;"&amp;subject=Your NSF Proposal:  "&amp;ckAwdQTable[[#This Row],[prop_id]], ckAwdQTable[[#This Row],[email]])</f>
        <v>vhonavar@ist.psu.edu</v>
      </c>
      <c r="X429" s="30">
        <v>43313</v>
      </c>
      <c r="Y429">
        <v>48</v>
      </c>
      <c r="AA429" s="21" t="s">
        <v>753</v>
      </c>
      <c r="AB429" s="21" t="s">
        <v>4825</v>
      </c>
      <c r="AC429"/>
      <c r="AD429" s="21" t="s">
        <v>753</v>
      </c>
      <c r="AE429" s="21" t="s">
        <v>6270</v>
      </c>
      <c r="AF429" s="13">
        <v>679036</v>
      </c>
      <c r="AG429" s="121">
        <v>0</v>
      </c>
      <c r="AH429" s="1">
        <v>679036</v>
      </c>
      <c r="AI429" s="1"/>
      <c r="AJ429" s="1">
        <v>9000</v>
      </c>
      <c r="AM429" s="21">
        <v>7</v>
      </c>
      <c r="AN429" s="21">
        <v>4</v>
      </c>
      <c r="AO429" s="21">
        <v>2</v>
      </c>
      <c r="AP429" s="21"/>
      <c r="AQ429" s="21"/>
      <c r="AR429" s="123" t="s">
        <v>2829</v>
      </c>
      <c r="AS429" s="21" t="s">
        <v>2834</v>
      </c>
      <c r="AT429" s="21" t="str">
        <f>SummarizeQuestMarks(ckAwdQTable[[#This Row],[abst_narr_txt]])</f>
        <v xml:space="preserve"> </v>
      </c>
      <c r="AU429" s="124"/>
      <c r="AV429" t="s">
        <v>4419</v>
      </c>
      <c r="AW429" t="b">
        <f>AND(ckAwdQTable[[#This Row],[ILN]]&gt;"M", SUBSTITUTE(ckAwdQTable[[#This Row],[prop_titl_txt]]," ","")&lt;&gt;SUBSTITUTE(AV428," ",""))</f>
        <v>0</v>
      </c>
      <c r="AX429" s="8" t="s">
        <v>4424</v>
      </c>
    </row>
    <row r="430" spans="2:50" ht="15" customHeight="1" x14ac:dyDescent="0.35">
      <c r="B430" s="30">
        <v>43005.634722222225</v>
      </c>
      <c r="C430" t="s">
        <v>2839</v>
      </c>
      <c r="D430" t="s">
        <v>2840</v>
      </c>
      <c r="E430" t="s">
        <v>464</v>
      </c>
      <c r="F430" t="s">
        <v>1119</v>
      </c>
      <c r="G430" s="8" t="s">
        <v>2819</v>
      </c>
      <c r="H430" s="8" t="s">
        <v>2820</v>
      </c>
      <c r="I430" s="21" t="s">
        <v>6127</v>
      </c>
      <c r="J430" t="s">
        <v>2821</v>
      </c>
      <c r="L430" s="22"/>
      <c r="M430" s="107">
        <f xml:space="preserve"> M429+(ckAwdQTable[ILN]&lt;"M")</f>
        <v>239</v>
      </c>
      <c r="N430" t="s">
        <v>2824</v>
      </c>
      <c r="O430" t="s">
        <v>2052</v>
      </c>
      <c r="P430" s="15" t="str">
        <f>HYPERLINK("https://www.ejacket.nsf.gov/ej/showProposal.do?ID="&amp;ckAwdQTable[[#This Row],[prop_id]],"eJ")</f>
        <v>eJ</v>
      </c>
      <c r="Q430" s="8" t="s">
        <v>2841</v>
      </c>
      <c r="R430" t="s">
        <v>2052</v>
      </c>
      <c r="S430" t="s">
        <v>2053</v>
      </c>
      <c r="T430" t="s">
        <v>4425</v>
      </c>
      <c r="U430" s="8" t="s">
        <v>3384</v>
      </c>
      <c r="V430" t="s">
        <v>2856</v>
      </c>
      <c r="W430" s="111" t="str">
        <f>HYPERLINK("mailto:"&amp; ckAwdQTable[[#This Row],[email]]&amp;"&amp;subject=Your NSF Proposal:  "&amp;ckAwdQTable[[#This Row],[prop_id]], ckAwdQTable[[#This Row],[email]])</f>
        <v>cdietric@vt.edu</v>
      </c>
      <c r="X430" s="30">
        <v>43236</v>
      </c>
      <c r="Y430">
        <v>36</v>
      </c>
      <c r="AA430" s="21" t="s">
        <v>753</v>
      </c>
      <c r="AB430" s="21" t="s">
        <v>4825</v>
      </c>
      <c r="AC430"/>
      <c r="AD430" s="21" t="s">
        <v>753</v>
      </c>
      <c r="AF430" s="13">
        <v>1006931</v>
      </c>
      <c r="AG430" s="121">
        <v>0</v>
      </c>
      <c r="AH430" s="1">
        <v>1006931</v>
      </c>
      <c r="AI430" s="1"/>
      <c r="AJ430" s="1"/>
      <c r="AM430" s="21">
        <v>9</v>
      </c>
      <c r="AN430" s="21">
        <v>12</v>
      </c>
      <c r="AO430" s="21">
        <v>4.5</v>
      </c>
      <c r="AP430" s="21">
        <v>1.5</v>
      </c>
      <c r="AQ430" s="21">
        <v>9.9600000000000009</v>
      </c>
      <c r="AR430" s="123" t="s">
        <v>2829</v>
      </c>
      <c r="AS430" s="21" t="s">
        <v>2834</v>
      </c>
      <c r="AT430" s="21" t="str">
        <f>SummarizeQuestMarks(ckAwdQTable[[#This Row],[abst_narr_txt]])</f>
        <v xml:space="preserve"> </v>
      </c>
      <c r="AU430" s="124"/>
      <c r="AV430" t="s">
        <v>4426</v>
      </c>
      <c r="AW430" t="b">
        <f>AND(ckAwdQTable[[#This Row],[ILN]]&gt;"M", SUBSTITUTE(ckAwdQTable[[#This Row],[prop_titl_txt]]," ","")&lt;&gt;SUBSTITUTE(AV429," ",""))</f>
        <v>0</v>
      </c>
      <c r="AX430" s="8" t="s">
        <v>4427</v>
      </c>
    </row>
    <row r="431" spans="2:50" ht="15" customHeight="1" x14ac:dyDescent="0.35">
      <c r="B431" s="30">
        <v>43005.380555555559</v>
      </c>
      <c r="C431" t="s">
        <v>2839</v>
      </c>
      <c r="D431" t="s">
        <v>2840</v>
      </c>
      <c r="E431" t="s">
        <v>464</v>
      </c>
      <c r="F431" t="s">
        <v>1119</v>
      </c>
      <c r="G431" s="8" t="s">
        <v>2819</v>
      </c>
      <c r="H431" s="8" t="s">
        <v>2820</v>
      </c>
      <c r="I431" s="21" t="s">
        <v>6127</v>
      </c>
      <c r="J431" t="s">
        <v>2821</v>
      </c>
      <c r="L431" s="22"/>
      <c r="M431" s="107">
        <f xml:space="preserve"> M430+(ckAwdQTable[ILN]&lt;"M")</f>
        <v>239</v>
      </c>
      <c r="N431" t="s">
        <v>2834</v>
      </c>
      <c r="O431" t="s">
        <v>2052</v>
      </c>
      <c r="P431" s="15" t="str">
        <f>HYPERLINK("https://www.ejacket.nsf.gov/ej/showProposal.do?ID="&amp;ckAwdQTable[[#This Row],[prop_id]],"eJ")</f>
        <v>eJ</v>
      </c>
      <c r="Q431" s="8" t="s">
        <v>2841</v>
      </c>
      <c r="R431" t="s">
        <v>4428</v>
      </c>
      <c r="S431" t="s">
        <v>1857</v>
      </c>
      <c r="T431" t="s">
        <v>4429</v>
      </c>
      <c r="U431" s="8" t="s">
        <v>4029</v>
      </c>
      <c r="V431" t="s">
        <v>3061</v>
      </c>
      <c r="W431" s="111" t="str">
        <f>HYPERLINK("mailto:"&amp; ckAwdQTable[[#This Row],[email]]&amp;"&amp;subject=Your NSF Proposal:  "&amp;ckAwdQTable[[#This Row],[prop_id]], ckAwdQTable[[#This Row],[email]])</f>
        <v>seungmokim@georgiasouthern.edu</v>
      </c>
      <c r="X431" s="30">
        <v>43236</v>
      </c>
      <c r="Y431">
        <v>36</v>
      </c>
      <c r="AA431" s="21" t="s">
        <v>753</v>
      </c>
      <c r="AB431" s="21" t="s">
        <v>4825</v>
      </c>
      <c r="AC431"/>
      <c r="AD431" s="21" t="s">
        <v>753</v>
      </c>
      <c r="AE431" s="21" t="s">
        <v>6128</v>
      </c>
      <c r="AF431" s="13">
        <v>192231</v>
      </c>
      <c r="AG431" s="121">
        <v>0</v>
      </c>
      <c r="AH431" s="1">
        <v>192231</v>
      </c>
      <c r="AI431" s="1"/>
      <c r="AJ431" s="1">
        <v>6182</v>
      </c>
      <c r="AM431" s="21">
        <v>3</v>
      </c>
      <c r="AN431" s="21">
        <v>3</v>
      </c>
      <c r="AO431" s="21">
        <v>3</v>
      </c>
      <c r="AP431" s="21"/>
      <c r="AQ431" s="21"/>
      <c r="AR431" s="123" t="s">
        <v>2829</v>
      </c>
      <c r="AS431" s="21" t="s">
        <v>2834</v>
      </c>
      <c r="AT431" s="21" t="str">
        <f>SummarizeQuestMarks(ckAwdQTable[[#This Row],[abst_narr_txt]])</f>
        <v xml:space="preserve"> </v>
      </c>
      <c r="AU431" s="124"/>
      <c r="AV431" t="s">
        <v>4430</v>
      </c>
      <c r="AW431" t="b">
        <f>AND(ckAwdQTable[[#This Row],[ILN]]&gt;"M", SUBSTITUTE(ckAwdQTable[[#This Row],[prop_titl_txt]]," ","")&lt;&gt;SUBSTITUTE(AV430," ",""))</f>
        <v>0</v>
      </c>
      <c r="AX431" s="8" t="s">
        <v>4431</v>
      </c>
    </row>
    <row r="432" spans="2:50" ht="15" customHeight="1" x14ac:dyDescent="0.35">
      <c r="B432" s="30">
        <v>43005.634722222225</v>
      </c>
      <c r="C432" t="s">
        <v>2839</v>
      </c>
      <c r="D432" t="s">
        <v>2840</v>
      </c>
      <c r="E432" t="s">
        <v>462</v>
      </c>
      <c r="F432" t="s">
        <v>757</v>
      </c>
      <c r="G432" s="8" t="s">
        <v>2819</v>
      </c>
      <c r="H432" s="8" t="s">
        <v>2820</v>
      </c>
      <c r="I432" s="21" t="s">
        <v>6127</v>
      </c>
      <c r="J432" t="s">
        <v>2821</v>
      </c>
      <c r="L432" s="22"/>
      <c r="M432" s="107">
        <f xml:space="preserve"> M431+(ckAwdQTable[ILN]&lt;"M")</f>
        <v>240</v>
      </c>
      <c r="N432" t="s">
        <v>2863</v>
      </c>
      <c r="O432" t="s">
        <v>2055</v>
      </c>
      <c r="P432" s="15" t="str">
        <f>HYPERLINK("https://www.ejacket.nsf.gov/ej/showProposal.do?ID="&amp;ckAwdQTable[[#This Row],[prop_id]],"eJ")</f>
        <v>eJ</v>
      </c>
      <c r="Q432" s="8" t="s">
        <v>2841</v>
      </c>
      <c r="R432" t="s">
        <v>2055</v>
      </c>
      <c r="S432" t="s">
        <v>2056</v>
      </c>
      <c r="T432" t="s">
        <v>4432</v>
      </c>
      <c r="U432" s="8" t="s">
        <v>676</v>
      </c>
      <c r="V432" t="s">
        <v>3162</v>
      </c>
      <c r="W432" s="111" t="str">
        <f>HYPERLINK("mailto:"&amp; ckAwdQTable[[#This Row],[email]]&amp;"&amp;subject=Your NSF Proposal:  "&amp;ckAwdQTable[[#This Row],[prop_id]], ckAwdQTable[[#This Row],[email]])</f>
        <v>w-hwu@illinois.edu</v>
      </c>
      <c r="X432" s="30">
        <v>43328</v>
      </c>
      <c r="Y432">
        <v>48</v>
      </c>
      <c r="AA432" s="21" t="s">
        <v>753</v>
      </c>
      <c r="AB432" s="21" t="s">
        <v>4825</v>
      </c>
      <c r="AC432"/>
      <c r="AD432" s="21" t="s">
        <v>753</v>
      </c>
      <c r="AE432" s="21" t="s">
        <v>6128</v>
      </c>
      <c r="AF432" s="13">
        <v>1200000</v>
      </c>
      <c r="AG432" s="121">
        <v>0</v>
      </c>
      <c r="AH432" s="1">
        <v>1200000</v>
      </c>
      <c r="AI432" s="1"/>
      <c r="AJ432" s="1">
        <v>24000</v>
      </c>
      <c r="AM432" s="21">
        <v>12</v>
      </c>
      <c r="AN432" s="21">
        <v>16</v>
      </c>
      <c r="AO432" s="21">
        <v>12</v>
      </c>
      <c r="AP432" s="21"/>
      <c r="AQ432" s="21"/>
      <c r="AR432" s="123" t="s">
        <v>2829</v>
      </c>
      <c r="AS432" s="21" t="s">
        <v>2834</v>
      </c>
      <c r="AT432" s="21" t="str">
        <f>SummarizeQuestMarks(ckAwdQTable[[#This Row],[abst_narr_txt]])</f>
        <v xml:space="preserve"> </v>
      </c>
      <c r="AU432" s="124"/>
      <c r="AV432" t="s">
        <v>4433</v>
      </c>
      <c r="AW432" t="b">
        <f>AND(ckAwdQTable[[#This Row],[ILN]]&gt;"M", SUBSTITUTE(ckAwdQTable[[#This Row],[prop_titl_txt]]," ","")&lt;&gt;SUBSTITUTE(AV431," ",""))</f>
        <v>0</v>
      </c>
      <c r="AX432" s="8" t="s">
        <v>4434</v>
      </c>
    </row>
    <row r="433" spans="2:50" ht="15" customHeight="1" x14ac:dyDescent="0.35">
      <c r="B433" s="30">
        <v>43005.635416666664</v>
      </c>
      <c r="C433" t="s">
        <v>2868</v>
      </c>
      <c r="D433" t="s">
        <v>2869</v>
      </c>
      <c r="E433" t="s">
        <v>466</v>
      </c>
      <c r="F433" t="s">
        <v>838</v>
      </c>
      <c r="G433" s="8" t="s">
        <v>2819</v>
      </c>
      <c r="H433" s="8" t="s">
        <v>2820</v>
      </c>
      <c r="I433" s="21" t="s">
        <v>6127</v>
      </c>
      <c r="J433" t="s">
        <v>2821</v>
      </c>
      <c r="K433" t="s">
        <v>2883</v>
      </c>
      <c r="L433" s="22">
        <v>43081.401354166665</v>
      </c>
      <c r="M433" s="107">
        <f xml:space="preserve"> M432+(ckAwdQTable[ILN]&lt;"M")</f>
        <v>241</v>
      </c>
      <c r="N433" t="s">
        <v>2824</v>
      </c>
      <c r="O433" t="s">
        <v>2058</v>
      </c>
      <c r="P433" s="15" t="str">
        <f>HYPERLINK("https://www.ejacket.nsf.gov/ej/showProposal.do?ID="&amp;ckAwdQTable[[#This Row],[prop_id]],"eJ")</f>
        <v>eJ</v>
      </c>
      <c r="Q433" s="8" t="s">
        <v>2871</v>
      </c>
      <c r="R433" t="s">
        <v>2058</v>
      </c>
      <c r="S433" t="s">
        <v>947</v>
      </c>
      <c r="T433" t="s">
        <v>4435</v>
      </c>
      <c r="U433" s="8" t="s">
        <v>3095</v>
      </c>
      <c r="V433" t="s">
        <v>2833</v>
      </c>
      <c r="W433" s="111" t="str">
        <f>HYPERLINK("mailto:"&amp; ckAwdQTable[[#This Row],[email]]&amp;"&amp;subject=Your NSF Proposal:  "&amp;ckAwdQTable[[#This Row],[prop_id]], ckAwdQTable[[#This Row],[email]])</f>
        <v>heng@uta.edu</v>
      </c>
      <c r="X433" s="30">
        <v>43282</v>
      </c>
      <c r="Y433">
        <v>48</v>
      </c>
      <c r="AA433" s="21" t="s">
        <v>753</v>
      </c>
      <c r="AB433" s="21" t="s">
        <v>4825</v>
      </c>
      <c r="AC433"/>
      <c r="AD433" s="21" t="s">
        <v>753</v>
      </c>
      <c r="AE433" s="21" t="s">
        <v>6154</v>
      </c>
      <c r="AF433" s="13">
        <v>650000</v>
      </c>
      <c r="AG433" s="121">
        <v>0</v>
      </c>
      <c r="AH433" s="1">
        <v>650000</v>
      </c>
      <c r="AI433" s="1"/>
      <c r="AJ433" s="1">
        <v>8000</v>
      </c>
      <c r="AM433" s="21">
        <v>8</v>
      </c>
      <c r="AN433" s="21">
        <v>4</v>
      </c>
      <c r="AO433" s="21">
        <v>3</v>
      </c>
      <c r="AP433" s="21"/>
      <c r="AQ433" s="21"/>
      <c r="AR433" s="123" t="s">
        <v>2829</v>
      </c>
      <c r="AS433" s="21" t="s">
        <v>2834</v>
      </c>
      <c r="AT433" s="21" t="str">
        <f>SummarizeQuestMarks(ckAwdQTable[[#This Row],[abst_narr_txt]])</f>
        <v xml:space="preserve"> </v>
      </c>
      <c r="AU433" s="124"/>
      <c r="AV433" t="s">
        <v>4436</v>
      </c>
      <c r="AW433" t="b">
        <f>AND(ckAwdQTable[[#This Row],[ILN]]&gt;"M", SUBSTITUTE(ckAwdQTable[[#This Row],[prop_titl_txt]]," ","")&lt;&gt;SUBSTITUTE(AV432," ",""))</f>
        <v>0</v>
      </c>
      <c r="AX433" s="8" t="s">
        <v>4437</v>
      </c>
    </row>
    <row r="434" spans="2:50" ht="15" customHeight="1" x14ac:dyDescent="0.35">
      <c r="B434" s="30">
        <v>43005.355555555558</v>
      </c>
      <c r="C434" t="s">
        <v>2868</v>
      </c>
      <c r="D434" t="s">
        <v>2869</v>
      </c>
      <c r="E434" t="s">
        <v>466</v>
      </c>
      <c r="F434" t="s">
        <v>838</v>
      </c>
      <c r="G434" s="8" t="s">
        <v>2819</v>
      </c>
      <c r="H434" s="8" t="s">
        <v>2820</v>
      </c>
      <c r="I434" s="21" t="s">
        <v>6127</v>
      </c>
      <c r="J434" t="s">
        <v>2821</v>
      </c>
      <c r="K434" t="s">
        <v>2883</v>
      </c>
      <c r="L434" s="22">
        <v>43081.401354166665</v>
      </c>
      <c r="M434" s="107">
        <f xml:space="preserve"> M433+(ckAwdQTable[ILN]&lt;"M")</f>
        <v>241</v>
      </c>
      <c r="N434" t="s">
        <v>2834</v>
      </c>
      <c r="O434" t="s">
        <v>2058</v>
      </c>
      <c r="P434" s="15" t="str">
        <f>HYPERLINK("https://www.ejacket.nsf.gov/ej/showProposal.do?ID="&amp;ckAwdQTable[[#This Row],[prop_id]],"eJ")</f>
        <v>eJ</v>
      </c>
      <c r="Q434" s="8" t="s">
        <v>2871</v>
      </c>
      <c r="R434" t="s">
        <v>4438</v>
      </c>
      <c r="S434" t="s">
        <v>1106</v>
      </c>
      <c r="T434" t="s">
        <v>803</v>
      </c>
      <c r="U434" s="8" t="s">
        <v>574</v>
      </c>
      <c r="V434" t="s">
        <v>3037</v>
      </c>
      <c r="W434" s="111" t="str">
        <f>HYPERLINK("mailto:"&amp; ckAwdQTable[[#This Row],[email]]&amp;"&amp;subject=Your NSF Proposal:  "&amp;ckAwdQTable[[#This Row],[prop_id]], ckAwdQTable[[#This Row],[email]])</f>
        <v>shenli@iu.edu</v>
      </c>
      <c r="X434" s="30">
        <v>43282</v>
      </c>
      <c r="Y434">
        <v>48</v>
      </c>
      <c r="AA434" s="21" t="s">
        <v>753</v>
      </c>
      <c r="AB434" s="21" t="s">
        <v>4825</v>
      </c>
      <c r="AC434"/>
      <c r="AD434" s="21" t="s">
        <v>753</v>
      </c>
      <c r="AE434" s="21" t="s">
        <v>6271</v>
      </c>
      <c r="AF434" s="13">
        <v>550000</v>
      </c>
      <c r="AG434" s="121">
        <v>0</v>
      </c>
      <c r="AH434" s="1">
        <v>550000</v>
      </c>
      <c r="AI434" s="1"/>
      <c r="AJ434" s="1">
        <v>8000</v>
      </c>
      <c r="AM434" s="21">
        <v>8</v>
      </c>
      <c r="AN434" s="21">
        <v>4</v>
      </c>
      <c r="AO434" s="21"/>
      <c r="AP434" s="21"/>
      <c r="AQ434" s="21">
        <v>3.36</v>
      </c>
      <c r="AR434" s="123" t="s">
        <v>2829</v>
      </c>
      <c r="AS434" s="21" t="s">
        <v>2834</v>
      </c>
      <c r="AT434" s="21" t="str">
        <f>SummarizeQuestMarks(ckAwdQTable[[#This Row],[abst_narr_txt]])</f>
        <v xml:space="preserve"> </v>
      </c>
      <c r="AU434" s="124"/>
      <c r="AV434" t="s">
        <v>4436</v>
      </c>
      <c r="AW434" t="b">
        <f>AND(ckAwdQTable[[#This Row],[ILN]]&gt;"M", SUBSTITUTE(ckAwdQTable[[#This Row],[prop_titl_txt]]," ","")&lt;&gt;SUBSTITUTE(AV433," ",""))</f>
        <v>0</v>
      </c>
      <c r="AX434" s="8" t="s">
        <v>4439</v>
      </c>
    </row>
    <row r="435" spans="2:50" ht="15" customHeight="1" x14ac:dyDescent="0.35">
      <c r="B435" s="30">
        <v>43005.636111111111</v>
      </c>
      <c r="C435" t="s">
        <v>2817</v>
      </c>
      <c r="D435" t="s">
        <v>2818</v>
      </c>
      <c r="E435" t="s">
        <v>476</v>
      </c>
      <c r="F435" t="s">
        <v>765</v>
      </c>
      <c r="G435" s="8" t="s">
        <v>2819</v>
      </c>
      <c r="H435" s="8" t="s">
        <v>2820</v>
      </c>
      <c r="I435" s="21" t="s">
        <v>6127</v>
      </c>
      <c r="J435" t="s">
        <v>2821</v>
      </c>
      <c r="K435" t="s">
        <v>2822</v>
      </c>
      <c r="L435" s="22">
        <v>43082.511053240742</v>
      </c>
      <c r="M435" s="107">
        <f xml:space="preserve"> M434+(ckAwdQTable[ILN]&lt;"M")</f>
        <v>242</v>
      </c>
      <c r="N435" t="s">
        <v>2824</v>
      </c>
      <c r="O435" t="s">
        <v>2064</v>
      </c>
      <c r="P435" s="15" t="str">
        <f>HYPERLINK("https://www.ejacket.nsf.gov/ej/showProposal.do?ID="&amp;ckAwdQTable[[#This Row],[prop_id]],"eJ")</f>
        <v>eJ</v>
      </c>
      <c r="Q435" s="8" t="s">
        <v>2825</v>
      </c>
      <c r="R435" t="s">
        <v>2064</v>
      </c>
      <c r="S435" t="s">
        <v>2065</v>
      </c>
      <c r="T435" t="s">
        <v>4440</v>
      </c>
      <c r="U435" s="8" t="s">
        <v>574</v>
      </c>
      <c r="V435" t="s">
        <v>3037</v>
      </c>
      <c r="W435" s="111" t="str">
        <f>HYPERLINK("mailto:"&amp; ckAwdQTable[[#This Row],[email]]&amp;"&amp;subject=Your NSF Proposal:  "&amp;ckAwdQTable[[#This Row],[prop_id]], ckAwdQTable[[#This Row],[email]])</f>
        <v>rrnewton@indiana.edu</v>
      </c>
      <c r="X435" s="30">
        <v>43344</v>
      </c>
      <c r="Y435">
        <v>48</v>
      </c>
      <c r="AA435" s="21" t="s">
        <v>753</v>
      </c>
      <c r="AB435" s="21" t="s">
        <v>4825</v>
      </c>
      <c r="AC435"/>
      <c r="AD435" s="21" t="s">
        <v>753</v>
      </c>
      <c r="AE435" s="21" t="s">
        <v>6128</v>
      </c>
      <c r="AF435" s="13">
        <v>600000</v>
      </c>
      <c r="AG435" s="121">
        <v>0</v>
      </c>
      <c r="AH435" s="1">
        <v>600000</v>
      </c>
      <c r="AI435" s="1"/>
      <c r="AJ435" s="1">
        <v>4000</v>
      </c>
      <c r="AM435" s="21">
        <v>8</v>
      </c>
      <c r="AN435" s="21">
        <v>4</v>
      </c>
      <c r="AO435" s="21">
        <v>4</v>
      </c>
      <c r="AP435" s="21"/>
      <c r="AQ435" s="21"/>
      <c r="AR435" s="123" t="s">
        <v>2829</v>
      </c>
      <c r="AS435" s="21" t="s">
        <v>2834</v>
      </c>
      <c r="AT435" s="21" t="str">
        <f>SummarizeQuestMarks(ckAwdQTable[[#This Row],[abst_narr_txt]])</f>
        <v xml:space="preserve"> </v>
      </c>
      <c r="AU435" s="124"/>
      <c r="AV435" t="s">
        <v>4441</v>
      </c>
      <c r="AW435" t="b">
        <f>AND(ckAwdQTable[[#This Row],[ILN]]&gt;"M", SUBSTITUTE(ckAwdQTable[[#This Row],[prop_titl_txt]]," ","")&lt;&gt;SUBSTITUTE(AV434," ",""))</f>
        <v>0</v>
      </c>
      <c r="AX435" s="8" t="s">
        <v>4442</v>
      </c>
    </row>
    <row r="436" spans="2:50" ht="15" customHeight="1" x14ac:dyDescent="0.35">
      <c r="B436" s="30">
        <v>43005.417361111111</v>
      </c>
      <c r="C436" t="s">
        <v>2817</v>
      </c>
      <c r="D436" t="s">
        <v>2818</v>
      </c>
      <c r="E436" t="s">
        <v>476</v>
      </c>
      <c r="F436" t="s">
        <v>765</v>
      </c>
      <c r="G436" s="8" t="s">
        <v>2819</v>
      </c>
      <c r="H436" s="8" t="s">
        <v>2820</v>
      </c>
      <c r="I436" s="21" t="s">
        <v>6127</v>
      </c>
      <c r="J436" t="s">
        <v>2821</v>
      </c>
      <c r="K436" t="s">
        <v>2822</v>
      </c>
      <c r="L436" s="22">
        <v>43082.511053240742</v>
      </c>
      <c r="M436" s="107">
        <f xml:space="preserve"> M435+(ckAwdQTable[ILN]&lt;"M")</f>
        <v>242</v>
      </c>
      <c r="N436" t="s">
        <v>2834</v>
      </c>
      <c r="O436" t="s">
        <v>2064</v>
      </c>
      <c r="P436" s="15" t="str">
        <f>HYPERLINK("https://www.ejacket.nsf.gov/ej/showProposal.do?ID="&amp;ckAwdQTable[[#This Row],[prop_id]],"eJ")</f>
        <v>eJ</v>
      </c>
      <c r="Q436" s="8" t="s">
        <v>2825</v>
      </c>
      <c r="R436" t="s">
        <v>4443</v>
      </c>
      <c r="S436" t="s">
        <v>4444</v>
      </c>
      <c r="T436" t="s">
        <v>4445</v>
      </c>
      <c r="U436" s="8" t="s">
        <v>689</v>
      </c>
      <c r="V436" t="s">
        <v>2833</v>
      </c>
      <c r="W436" s="111" t="str">
        <f>HYPERLINK("mailto:"&amp; ckAwdQTable[[#This Row],[email]]&amp;"&amp;subject=Your NSF Proposal:  "&amp;ckAwdQTable[[#This Row],[prop_id]], ckAwdQTable[[#This Row],[email]])</f>
        <v>devietti@cis.upenn.edu</v>
      </c>
      <c r="X436" s="30">
        <v>43344</v>
      </c>
      <c r="Y436">
        <v>48</v>
      </c>
      <c r="AA436" s="21" t="s">
        <v>753</v>
      </c>
      <c r="AB436" s="21" t="s">
        <v>4825</v>
      </c>
      <c r="AC436"/>
      <c r="AD436" s="21" t="s">
        <v>753</v>
      </c>
      <c r="AF436" s="13">
        <v>600000</v>
      </c>
      <c r="AG436" s="121">
        <v>0</v>
      </c>
      <c r="AH436" s="1">
        <v>600000</v>
      </c>
      <c r="AI436" s="1"/>
      <c r="AJ436" s="1"/>
      <c r="AM436" s="21">
        <v>6</v>
      </c>
      <c r="AN436" s="21">
        <v>4</v>
      </c>
      <c r="AO436" s="21">
        <v>3.68</v>
      </c>
      <c r="AP436" s="21"/>
      <c r="AQ436" s="21"/>
      <c r="AR436" s="123" t="s">
        <v>2829</v>
      </c>
      <c r="AS436" s="21" t="s">
        <v>2834</v>
      </c>
      <c r="AT436" s="21" t="str">
        <f>SummarizeQuestMarks(ckAwdQTable[[#This Row],[abst_narr_txt]])</f>
        <v xml:space="preserve"> </v>
      </c>
      <c r="AU436" s="124"/>
      <c r="AV436" t="s">
        <v>4446</v>
      </c>
      <c r="AW436" t="b">
        <f>AND(ckAwdQTable[[#This Row],[ILN]]&gt;"M", SUBSTITUTE(ckAwdQTable[[#This Row],[prop_titl_txt]]," ","")&lt;&gt;SUBSTITUTE(AV435," ",""))</f>
        <v>1</v>
      </c>
      <c r="AX436" s="8" t="s">
        <v>4447</v>
      </c>
    </row>
    <row r="437" spans="2:50" ht="15" customHeight="1" x14ac:dyDescent="0.35">
      <c r="B437" s="30">
        <v>43005.636111111111</v>
      </c>
      <c r="C437" t="s">
        <v>2817</v>
      </c>
      <c r="D437" t="s">
        <v>2818</v>
      </c>
      <c r="E437" t="s">
        <v>474</v>
      </c>
      <c r="F437" t="s">
        <v>885</v>
      </c>
      <c r="G437" s="8" t="s">
        <v>2819</v>
      </c>
      <c r="H437" s="8" t="s">
        <v>2820</v>
      </c>
      <c r="I437" s="21" t="s">
        <v>6127</v>
      </c>
      <c r="J437" t="s">
        <v>2821</v>
      </c>
      <c r="K437" t="s">
        <v>2822</v>
      </c>
      <c r="L437" s="22"/>
      <c r="M437" s="107">
        <f xml:space="preserve"> M436+(ckAwdQTable[ILN]&lt;"M")</f>
        <v>243</v>
      </c>
      <c r="N437" t="s">
        <v>2863</v>
      </c>
      <c r="O437" t="s">
        <v>2073</v>
      </c>
      <c r="P437" s="15" t="str">
        <f>HYPERLINK("https://www.ejacket.nsf.gov/ej/showProposal.do?ID="&amp;ckAwdQTable[[#This Row],[prop_id]],"eJ")</f>
        <v>eJ</v>
      </c>
      <c r="Q437" s="8" t="s">
        <v>2825</v>
      </c>
      <c r="R437" t="s">
        <v>2073</v>
      </c>
      <c r="S437" t="s">
        <v>2074</v>
      </c>
      <c r="T437" t="s">
        <v>4448</v>
      </c>
      <c r="U437" s="8" t="s">
        <v>3164</v>
      </c>
      <c r="V437" t="s">
        <v>3162</v>
      </c>
      <c r="W437" s="111" t="str">
        <f>HYPERLINK("mailto:"&amp; ckAwdQTable[[#This Row],[email]]&amp;"&amp;subject=Your NSF Proposal:  "&amp;ckAwdQTable[[#This Row],[prop_id]], ckAwdQTable[[#This Row],[email]])</f>
        <v>devroye@uic.edu</v>
      </c>
      <c r="X437" s="30">
        <v>43328</v>
      </c>
      <c r="Y437">
        <v>48</v>
      </c>
      <c r="AA437" s="21" t="s">
        <v>753</v>
      </c>
      <c r="AB437" s="21" t="s">
        <v>4825</v>
      </c>
      <c r="AC437"/>
      <c r="AD437" s="21" t="s">
        <v>753</v>
      </c>
      <c r="AF437" s="13">
        <v>1200000</v>
      </c>
      <c r="AG437" s="121">
        <v>0</v>
      </c>
      <c r="AH437" s="1">
        <v>1200000</v>
      </c>
      <c r="AI437" s="1"/>
      <c r="AJ437" s="1"/>
      <c r="AM437" s="21">
        <v>8</v>
      </c>
      <c r="AN437" s="21">
        <v>16</v>
      </c>
      <c r="AO437" s="21">
        <v>16</v>
      </c>
      <c r="AP437" s="21"/>
      <c r="AQ437" s="21"/>
      <c r="AR437" s="123" t="s">
        <v>2829</v>
      </c>
      <c r="AS437" s="21" t="s">
        <v>2834</v>
      </c>
      <c r="AT437" s="21" t="str">
        <f>SummarizeQuestMarks(ckAwdQTable[[#This Row],[abst_narr_txt]])</f>
        <v xml:space="preserve"> </v>
      </c>
      <c r="AU437" s="124"/>
      <c r="AV437" t="s">
        <v>4449</v>
      </c>
      <c r="AW437" t="b">
        <f>AND(ckAwdQTable[[#This Row],[ILN]]&gt;"M", SUBSTITUTE(ckAwdQTable[[#This Row],[prop_titl_txt]]," ","")&lt;&gt;SUBSTITUTE(AV436," ",""))</f>
        <v>0</v>
      </c>
      <c r="AX437" s="8" t="s">
        <v>4450</v>
      </c>
    </row>
    <row r="438" spans="2:50" ht="15" customHeight="1" x14ac:dyDescent="0.35">
      <c r="B438" s="30">
        <v>43005.636805555558</v>
      </c>
      <c r="C438" t="s">
        <v>2839</v>
      </c>
      <c r="D438" t="s">
        <v>2840</v>
      </c>
      <c r="E438" t="s">
        <v>462</v>
      </c>
      <c r="F438" t="s">
        <v>1032</v>
      </c>
      <c r="G438" s="8" t="s">
        <v>2819</v>
      </c>
      <c r="H438" s="8" t="s">
        <v>2820</v>
      </c>
      <c r="I438" s="21" t="s">
        <v>6127</v>
      </c>
      <c r="J438" t="s">
        <v>2821</v>
      </c>
      <c r="L438" s="22"/>
      <c r="M438" s="107">
        <f xml:space="preserve"> M437+(ckAwdQTable[ILN]&lt;"M")</f>
        <v>244</v>
      </c>
      <c r="N438" t="s">
        <v>2824</v>
      </c>
      <c r="O438" t="s">
        <v>2076</v>
      </c>
      <c r="P438" s="15" t="str">
        <f>HYPERLINK("https://www.ejacket.nsf.gov/ej/showProposal.do?ID="&amp;ckAwdQTable[[#This Row],[prop_id]],"eJ")</f>
        <v>eJ</v>
      </c>
      <c r="Q438" s="8" t="s">
        <v>2841</v>
      </c>
      <c r="R438" t="s">
        <v>2076</v>
      </c>
      <c r="S438" t="s">
        <v>2077</v>
      </c>
      <c r="T438" t="s">
        <v>4451</v>
      </c>
      <c r="U438" s="8" t="s">
        <v>542</v>
      </c>
      <c r="V438" t="s">
        <v>2833</v>
      </c>
      <c r="W438" s="111" t="str">
        <f>HYPERLINK("mailto:"&amp; ckAwdQTable[[#This Row],[email]]&amp;"&amp;subject=Your NSF Proposal:  "&amp;ckAwdQTable[[#This Row],[prop_id]], ckAwdQTable[[#This Row],[email]])</f>
        <v>cjoewong@andrew.cmu.edu</v>
      </c>
      <c r="X438" s="30">
        <v>43344</v>
      </c>
      <c r="Y438">
        <v>48</v>
      </c>
      <c r="Z438" t="s">
        <v>6131</v>
      </c>
      <c r="AA438" s="21" t="s">
        <v>753</v>
      </c>
      <c r="AB438" s="21" t="s">
        <v>4825</v>
      </c>
      <c r="AC438"/>
      <c r="AD438" s="21" t="s">
        <v>753</v>
      </c>
      <c r="AF438" s="13">
        <v>600000</v>
      </c>
      <c r="AG438" s="121">
        <v>0</v>
      </c>
      <c r="AH438" s="1">
        <v>600000</v>
      </c>
      <c r="AI438" s="1"/>
      <c r="AJ438" s="1"/>
      <c r="AM438" s="21">
        <v>8</v>
      </c>
      <c r="AN438" s="21">
        <v>4</v>
      </c>
      <c r="AO438" s="21">
        <v>4</v>
      </c>
      <c r="AP438" s="21"/>
      <c r="AQ438" s="21"/>
      <c r="AR438" s="123" t="s">
        <v>2829</v>
      </c>
      <c r="AS438" s="21" t="s">
        <v>2834</v>
      </c>
      <c r="AT438" s="21" t="str">
        <f>SummarizeQuestMarks(ckAwdQTable[[#This Row],[abst_narr_txt]])</f>
        <v xml:space="preserve"> </v>
      </c>
      <c r="AU438" s="124"/>
      <c r="AV438" t="s">
        <v>4452</v>
      </c>
      <c r="AW438" t="b">
        <f>AND(ckAwdQTable[[#This Row],[ILN]]&gt;"M", SUBSTITUTE(ckAwdQTable[[#This Row],[prop_titl_txt]]," ","")&lt;&gt;SUBSTITUTE(AV437," ",""))</f>
        <v>0</v>
      </c>
      <c r="AX438" s="8" t="s">
        <v>4453</v>
      </c>
    </row>
    <row r="439" spans="2:50" ht="15" customHeight="1" x14ac:dyDescent="0.35">
      <c r="B439" s="30">
        <v>43005.56527777778</v>
      </c>
      <c r="C439" t="s">
        <v>2839</v>
      </c>
      <c r="D439" t="s">
        <v>2840</v>
      </c>
      <c r="E439" t="s">
        <v>462</v>
      </c>
      <c r="F439" t="s">
        <v>1032</v>
      </c>
      <c r="G439" s="8" t="s">
        <v>2819</v>
      </c>
      <c r="H439" s="8" t="s">
        <v>2820</v>
      </c>
      <c r="I439" s="21" t="s">
        <v>6127</v>
      </c>
      <c r="J439" t="s">
        <v>2821</v>
      </c>
      <c r="L439" s="22"/>
      <c r="M439" s="107">
        <f xml:space="preserve"> M438+(ckAwdQTable[ILN]&lt;"M")</f>
        <v>244</v>
      </c>
      <c r="N439" t="s">
        <v>2834</v>
      </c>
      <c r="O439" t="s">
        <v>2076</v>
      </c>
      <c r="P439" s="15" t="str">
        <f>HYPERLINK("https://www.ejacket.nsf.gov/ej/showProposal.do?ID="&amp;ckAwdQTable[[#This Row],[prop_id]],"eJ")</f>
        <v>eJ</v>
      </c>
      <c r="Q439" s="8" t="s">
        <v>2841</v>
      </c>
      <c r="R439" t="s">
        <v>4454</v>
      </c>
      <c r="S439" t="s">
        <v>4032</v>
      </c>
      <c r="T439" t="s">
        <v>4033</v>
      </c>
      <c r="U439" s="8" t="s">
        <v>2947</v>
      </c>
      <c r="V439" t="s">
        <v>2944</v>
      </c>
      <c r="W439" s="111" t="str">
        <f>HYPERLINK("mailto:"&amp; ckAwdQTable[[#This Row],[email]]&amp;"&amp;subject=Your NSF Proposal:  "&amp;ckAwdQTable[[#This Row],[prop_id]], ckAwdQTable[[#This Row],[email]])</f>
        <v>sangtae.ha@colorado.edu</v>
      </c>
      <c r="X439" s="30">
        <v>43344</v>
      </c>
      <c r="Y439">
        <v>48</v>
      </c>
      <c r="Z439" t="s">
        <v>6131</v>
      </c>
      <c r="AA439" s="21" t="s">
        <v>6241</v>
      </c>
      <c r="AB439" s="21" t="s">
        <v>4825</v>
      </c>
      <c r="AC439"/>
      <c r="AD439" s="21" t="s">
        <v>753</v>
      </c>
      <c r="AE439" s="21" t="s">
        <v>6128</v>
      </c>
      <c r="AF439" s="13">
        <v>599996</v>
      </c>
      <c r="AG439" s="121">
        <v>0</v>
      </c>
      <c r="AH439" s="1">
        <v>599996</v>
      </c>
      <c r="AI439" s="1"/>
      <c r="AJ439" s="1">
        <v>6108</v>
      </c>
      <c r="AM439" s="21">
        <v>8</v>
      </c>
      <c r="AN439" s="21">
        <v>4</v>
      </c>
      <c r="AO439" s="21">
        <v>4</v>
      </c>
      <c r="AP439" s="21"/>
      <c r="AQ439" s="21"/>
      <c r="AR439" s="123" t="s">
        <v>2829</v>
      </c>
      <c r="AS439" s="21" t="s">
        <v>2834</v>
      </c>
      <c r="AT439" s="21" t="str">
        <f>SummarizeQuestMarks(ckAwdQTable[[#This Row],[abst_narr_txt]])</f>
        <v xml:space="preserve"> </v>
      </c>
      <c r="AU439" s="124"/>
      <c r="AV439" t="s">
        <v>4452</v>
      </c>
      <c r="AW439" t="b">
        <f>AND(ckAwdQTable[[#This Row],[ILN]]&gt;"M", SUBSTITUTE(ckAwdQTable[[#This Row],[prop_titl_txt]]," ","")&lt;&gt;SUBSTITUTE(AV438," ",""))</f>
        <v>0</v>
      </c>
      <c r="AX439" s="8" t="s">
        <v>4034</v>
      </c>
    </row>
    <row r="440" spans="2:50" ht="15" customHeight="1" x14ac:dyDescent="0.35">
      <c r="B440" s="30">
        <v>43005.636805555558</v>
      </c>
      <c r="C440" t="s">
        <v>2839</v>
      </c>
      <c r="D440" t="s">
        <v>2840</v>
      </c>
      <c r="E440" t="s">
        <v>464</v>
      </c>
      <c r="F440" t="s">
        <v>1119</v>
      </c>
      <c r="G440" s="8" t="s">
        <v>2819</v>
      </c>
      <c r="H440" s="8" t="s">
        <v>2820</v>
      </c>
      <c r="I440" s="21" t="s">
        <v>6127</v>
      </c>
      <c r="J440" t="s">
        <v>2821</v>
      </c>
      <c r="L440" s="22"/>
      <c r="M440" s="107">
        <f xml:space="preserve"> M439+(ckAwdQTable[ILN]&lt;"M")</f>
        <v>245</v>
      </c>
      <c r="N440" t="s">
        <v>2824</v>
      </c>
      <c r="O440" t="s">
        <v>2079</v>
      </c>
      <c r="P440" s="15" t="str">
        <f>HYPERLINK("https://www.ejacket.nsf.gov/ej/showProposal.do?ID="&amp;ckAwdQTable[[#This Row],[prop_id]],"eJ")</f>
        <v>eJ</v>
      </c>
      <c r="Q440" s="8" t="s">
        <v>2841</v>
      </c>
      <c r="R440" t="s">
        <v>2079</v>
      </c>
      <c r="S440" t="s">
        <v>1677</v>
      </c>
      <c r="T440" t="s">
        <v>4455</v>
      </c>
      <c r="U440" s="8" t="s">
        <v>650</v>
      </c>
      <c r="V440" t="s">
        <v>2972</v>
      </c>
      <c r="W440" s="111" t="str">
        <f>HYPERLINK("mailto:"&amp; ckAwdQTable[[#This Row],[email]]&amp;"&amp;subject=Your NSF Proposal:  "&amp;ckAwdQTable[[#This Row],[prop_id]], ckAwdQTable[[#This Row],[email]])</f>
        <v>samir@cs.stonybrook.edu</v>
      </c>
      <c r="X440" s="30">
        <v>43160</v>
      </c>
      <c r="Y440">
        <v>48</v>
      </c>
      <c r="AA440" s="21" t="s">
        <v>753</v>
      </c>
      <c r="AB440" s="21" t="s">
        <v>4825</v>
      </c>
      <c r="AC440"/>
      <c r="AD440" s="21" t="s">
        <v>753</v>
      </c>
      <c r="AE440" s="21" t="s">
        <v>6128</v>
      </c>
      <c r="AF440" s="13">
        <v>958560</v>
      </c>
      <c r="AG440" s="121">
        <v>0</v>
      </c>
      <c r="AH440" s="1">
        <v>958560</v>
      </c>
      <c r="AI440" s="1"/>
      <c r="AJ440" s="1">
        <v>9000</v>
      </c>
      <c r="AM440" s="21">
        <v>8</v>
      </c>
      <c r="AN440" s="21">
        <v>16</v>
      </c>
      <c r="AO440" s="21">
        <v>6</v>
      </c>
      <c r="AP440" s="21"/>
      <c r="AQ440" s="21">
        <v>9.6</v>
      </c>
      <c r="AR440" s="123" t="s">
        <v>2829</v>
      </c>
      <c r="AS440" s="21" t="s">
        <v>2834</v>
      </c>
      <c r="AT440" s="21" t="str">
        <f>SummarizeQuestMarks(ckAwdQTable[[#This Row],[abst_narr_txt]])</f>
        <v xml:space="preserve"> </v>
      </c>
      <c r="AU440" s="124"/>
      <c r="AV440" t="s">
        <v>4456</v>
      </c>
      <c r="AW440" t="b">
        <f>AND(ckAwdQTable[[#This Row],[ILN]]&gt;"M", SUBSTITUTE(ckAwdQTable[[#This Row],[prop_titl_txt]]," ","")&lt;&gt;SUBSTITUTE(AV439," ",""))</f>
        <v>0</v>
      </c>
      <c r="AX440" s="8" t="s">
        <v>4457</v>
      </c>
    </row>
    <row r="441" spans="2:50" ht="15" customHeight="1" x14ac:dyDescent="0.35">
      <c r="B441" s="30">
        <v>43005.529166666667</v>
      </c>
      <c r="C441" t="s">
        <v>2839</v>
      </c>
      <c r="D441" t="s">
        <v>2840</v>
      </c>
      <c r="E441" t="s">
        <v>464</v>
      </c>
      <c r="F441" t="s">
        <v>1119</v>
      </c>
      <c r="G441" s="8" t="s">
        <v>2819</v>
      </c>
      <c r="H441" s="8" t="s">
        <v>2820</v>
      </c>
      <c r="I441" s="21" t="s">
        <v>6127</v>
      </c>
      <c r="J441" t="s">
        <v>2821</v>
      </c>
      <c r="L441" s="22"/>
      <c r="M441" s="107">
        <f xml:space="preserve"> M440+(ckAwdQTable[ILN]&lt;"M")</f>
        <v>245</v>
      </c>
      <c r="N441" t="s">
        <v>2834</v>
      </c>
      <c r="O441" t="s">
        <v>2079</v>
      </c>
      <c r="P441" s="15" t="str">
        <f>HYPERLINK("https://www.ejacket.nsf.gov/ej/showProposal.do?ID="&amp;ckAwdQTable[[#This Row],[prop_id]],"eJ")</f>
        <v>eJ</v>
      </c>
      <c r="Q441" s="8" t="s">
        <v>2841</v>
      </c>
      <c r="R441" t="s">
        <v>4458</v>
      </c>
      <c r="S441" t="s">
        <v>4459</v>
      </c>
      <c r="T441" t="s">
        <v>4460</v>
      </c>
      <c r="U441" s="8" t="s">
        <v>2990</v>
      </c>
      <c r="V441" t="s">
        <v>2823</v>
      </c>
      <c r="W441" s="111" t="str">
        <f>HYPERLINK("mailto:"&amp; ckAwdQTable[[#This Row],[email]]&amp;"&amp;subject=Your NSF Proposal:  "&amp;ckAwdQTable[[#This Row],[prop_id]], ckAwdQTable[[#This Row],[email]])</f>
        <v>haas@utdallas.edu</v>
      </c>
      <c r="X441" s="30">
        <v>43160</v>
      </c>
      <c r="Y441">
        <v>48</v>
      </c>
      <c r="AA441" s="21" t="s">
        <v>753</v>
      </c>
      <c r="AB441" s="21" t="s">
        <v>4825</v>
      </c>
      <c r="AC441"/>
      <c r="AD441" s="21" t="s">
        <v>753</v>
      </c>
      <c r="AF441" s="13">
        <v>239764</v>
      </c>
      <c r="AG441" s="121">
        <v>0</v>
      </c>
      <c r="AH441" s="1">
        <v>239764</v>
      </c>
      <c r="AI441" s="1"/>
      <c r="AJ441" s="1"/>
      <c r="AM441" s="21">
        <v>4</v>
      </c>
      <c r="AN441" s="21">
        <v>4</v>
      </c>
      <c r="AO441" s="21">
        <v>0.4</v>
      </c>
      <c r="AP441" s="21"/>
      <c r="AQ441" s="21"/>
      <c r="AR441" s="123" t="s">
        <v>2829</v>
      </c>
      <c r="AS441" s="21" t="s">
        <v>2834</v>
      </c>
      <c r="AT441" s="21" t="str">
        <f>SummarizeQuestMarks(ckAwdQTable[[#This Row],[abst_narr_txt]])</f>
        <v xml:space="preserve"> </v>
      </c>
      <c r="AU441" s="124"/>
      <c r="AV441" t="s">
        <v>4456</v>
      </c>
      <c r="AW441" t="b">
        <f>AND(ckAwdQTable[[#This Row],[ILN]]&gt;"M", SUBSTITUTE(ckAwdQTable[[#This Row],[prop_titl_txt]]," ","")&lt;&gt;SUBSTITUTE(AV440," ",""))</f>
        <v>0</v>
      </c>
      <c r="AX441" s="8" t="s">
        <v>4461</v>
      </c>
    </row>
    <row r="442" spans="2:50" ht="15" customHeight="1" x14ac:dyDescent="0.35">
      <c r="B442" s="30">
        <v>43005.637499999997</v>
      </c>
      <c r="C442" t="s">
        <v>2817</v>
      </c>
      <c r="D442" t="s">
        <v>2818</v>
      </c>
      <c r="E442" t="s">
        <v>476</v>
      </c>
      <c r="F442" t="s">
        <v>1358</v>
      </c>
      <c r="G442" s="8" t="s">
        <v>2819</v>
      </c>
      <c r="H442" s="8" t="s">
        <v>2820</v>
      </c>
      <c r="I442" s="21" t="s">
        <v>6127</v>
      </c>
      <c r="J442" t="s">
        <v>2821</v>
      </c>
      <c r="K442" t="s">
        <v>2822</v>
      </c>
      <c r="L442" s="22"/>
      <c r="M442" s="107">
        <f xml:space="preserve"> M441+(ckAwdQTable[ILN]&lt;"M")</f>
        <v>246</v>
      </c>
      <c r="N442" t="s">
        <v>2824</v>
      </c>
      <c r="O442" t="s">
        <v>2081</v>
      </c>
      <c r="P442" s="15" t="str">
        <f>HYPERLINK("https://www.ejacket.nsf.gov/ej/showProposal.do?ID="&amp;ckAwdQTable[[#This Row],[prop_id]],"eJ")</f>
        <v>eJ</v>
      </c>
      <c r="Q442" s="8" t="s">
        <v>2825</v>
      </c>
      <c r="R442" t="s">
        <v>2081</v>
      </c>
      <c r="S442" t="s">
        <v>2082</v>
      </c>
      <c r="T442" t="s">
        <v>4462</v>
      </c>
      <c r="U442" s="8" t="s">
        <v>676</v>
      </c>
      <c r="V442" t="s">
        <v>3162</v>
      </c>
      <c r="W442" s="111" t="str">
        <f>HYPERLINK("mailto:"&amp; ckAwdQTable[[#This Row],[email]]&amp;"&amp;subject=Your NSF Proposal:  "&amp;ckAwdQTable[[#This Row],[prop_id]], ckAwdQTable[[#This Row],[email]])</f>
        <v>rakeshk@uiuc.edu</v>
      </c>
      <c r="X442" s="30">
        <v>43160</v>
      </c>
      <c r="Y442">
        <v>48</v>
      </c>
      <c r="AA442" s="21" t="s">
        <v>753</v>
      </c>
      <c r="AB442" s="21" t="s">
        <v>4825</v>
      </c>
      <c r="AC442"/>
      <c r="AD442" s="21" t="s">
        <v>753</v>
      </c>
      <c r="AE442" s="21" t="s">
        <v>6128</v>
      </c>
      <c r="AF442" s="13">
        <v>599030</v>
      </c>
      <c r="AG442" s="121">
        <v>0</v>
      </c>
      <c r="AH442" s="1">
        <v>599030</v>
      </c>
      <c r="AI442" s="1"/>
      <c r="AJ442" s="1">
        <v>30000</v>
      </c>
      <c r="AM442" s="21">
        <v>8</v>
      </c>
      <c r="AN442" s="21">
        <v>4</v>
      </c>
      <c r="AO442" s="21">
        <v>4</v>
      </c>
      <c r="AP442" s="21"/>
      <c r="AQ442" s="21"/>
      <c r="AR442" s="123" t="s">
        <v>2829</v>
      </c>
      <c r="AS442" s="21" t="s">
        <v>2834</v>
      </c>
      <c r="AT442" s="21" t="str">
        <f>SummarizeQuestMarks(ckAwdQTable[[#This Row],[abst_narr_txt]])</f>
        <v xml:space="preserve"> </v>
      </c>
      <c r="AU442" s="124"/>
      <c r="AV442" t="s">
        <v>4464</v>
      </c>
      <c r="AW442" t="b">
        <f>AND(ckAwdQTable[[#This Row],[ILN]]&gt;"M", SUBSTITUTE(ckAwdQTable[[#This Row],[prop_titl_txt]]," ","")&lt;&gt;SUBSTITUTE(AV441," ",""))</f>
        <v>0</v>
      </c>
      <c r="AX442" s="8" t="s">
        <v>4465</v>
      </c>
    </row>
    <row r="443" spans="2:50" ht="15" customHeight="1" x14ac:dyDescent="0.35">
      <c r="B443" s="30">
        <v>43005.499305555553</v>
      </c>
      <c r="C443" t="s">
        <v>2817</v>
      </c>
      <c r="D443" t="s">
        <v>2818</v>
      </c>
      <c r="E443" t="s">
        <v>476</v>
      </c>
      <c r="F443" t="s">
        <v>1358</v>
      </c>
      <c r="G443" s="8" t="s">
        <v>2819</v>
      </c>
      <c r="H443" s="8" t="s">
        <v>2820</v>
      </c>
      <c r="I443" s="21" t="s">
        <v>6127</v>
      </c>
      <c r="J443" t="s">
        <v>2821</v>
      </c>
      <c r="K443" t="s">
        <v>2822</v>
      </c>
      <c r="L443" s="22"/>
      <c r="M443" s="107">
        <f xml:space="preserve"> M442+(ckAwdQTable[ILN]&lt;"M")</f>
        <v>246</v>
      </c>
      <c r="N443" t="s">
        <v>2834</v>
      </c>
      <c r="O443" t="s">
        <v>2081</v>
      </c>
      <c r="P443" s="15" t="str">
        <f>HYPERLINK("https://www.ejacket.nsf.gov/ej/showProposal.do?ID="&amp;ckAwdQTable[[#This Row],[prop_id]],"eJ")</f>
        <v>eJ</v>
      </c>
      <c r="Q443" s="8" t="s">
        <v>2825</v>
      </c>
      <c r="R443" t="s">
        <v>4466</v>
      </c>
      <c r="S443" t="s">
        <v>862</v>
      </c>
      <c r="T443" t="s">
        <v>4467</v>
      </c>
      <c r="U443" s="8" t="s">
        <v>4468</v>
      </c>
      <c r="V443" t="s">
        <v>2851</v>
      </c>
      <c r="W443" s="111" t="str">
        <f>HYPERLINK("mailto:"&amp; ckAwdQTable[[#This Row],[email]]&amp;"&amp;subject=Your NSF Proposal:  "&amp;ckAwdQTable[[#This Row],[prop_id]], ckAwdQTable[[#This Row],[email]])</f>
        <v>puneet@ee.ucla.edu</v>
      </c>
      <c r="X443" s="30">
        <v>43160</v>
      </c>
      <c r="Y443">
        <v>48</v>
      </c>
      <c r="AA443" s="21" t="s">
        <v>753</v>
      </c>
      <c r="AB443" s="21" t="s">
        <v>4825</v>
      </c>
      <c r="AC443"/>
      <c r="AD443" s="21" t="s">
        <v>753</v>
      </c>
      <c r="AE443" s="21" t="s">
        <v>6128</v>
      </c>
      <c r="AF443" s="13">
        <v>600000</v>
      </c>
      <c r="AG443" s="121">
        <v>0</v>
      </c>
      <c r="AH443" s="1">
        <v>600000</v>
      </c>
      <c r="AI443" s="1"/>
      <c r="AJ443" s="1">
        <v>12000</v>
      </c>
      <c r="AM443" s="21">
        <v>8</v>
      </c>
      <c r="AN443" s="21">
        <v>4</v>
      </c>
      <c r="AO443" s="21">
        <v>4</v>
      </c>
      <c r="AP443" s="21"/>
      <c r="AQ443" s="21"/>
      <c r="AR443" s="123" t="s">
        <v>2829</v>
      </c>
      <c r="AS443" s="21" t="s">
        <v>2834</v>
      </c>
      <c r="AT443" s="21" t="str">
        <f>SummarizeQuestMarks(ckAwdQTable[[#This Row],[abst_narr_txt]])</f>
        <v xml:space="preserve"> </v>
      </c>
      <c r="AU443" s="124"/>
      <c r="AV443" t="s">
        <v>4464</v>
      </c>
      <c r="AW443" t="b">
        <f>AND(ckAwdQTable[[#This Row],[ILN]]&gt;"M", SUBSTITUTE(ckAwdQTable[[#This Row],[prop_titl_txt]]," ","")&lt;&gt;SUBSTITUTE(AV442," ",""))</f>
        <v>0</v>
      </c>
      <c r="AX443" s="8" t="s">
        <v>4469</v>
      </c>
    </row>
    <row r="444" spans="2:50" ht="15" customHeight="1" x14ac:dyDescent="0.35">
      <c r="B444" s="30">
        <v>43005.637499999997</v>
      </c>
      <c r="C444" t="s">
        <v>2868</v>
      </c>
      <c r="D444" t="s">
        <v>2869</v>
      </c>
      <c r="E444" t="s">
        <v>470</v>
      </c>
      <c r="F444" t="s">
        <v>1229</v>
      </c>
      <c r="G444" s="8" t="s">
        <v>2819</v>
      </c>
      <c r="H444" s="8" t="s">
        <v>2820</v>
      </c>
      <c r="I444" s="21" t="s">
        <v>6127</v>
      </c>
      <c r="J444" t="s">
        <v>2821</v>
      </c>
      <c r="L444" s="22"/>
      <c r="M444" s="107">
        <f xml:space="preserve"> M443+(ckAwdQTable[ILN]&lt;"M")</f>
        <v>247</v>
      </c>
      <c r="N444" t="s">
        <v>2824</v>
      </c>
      <c r="O444" t="s">
        <v>2089</v>
      </c>
      <c r="P444" s="15" t="str">
        <f>HYPERLINK("https://www.ejacket.nsf.gov/ej/showProposal.do?ID="&amp;ckAwdQTable[[#This Row],[prop_id]],"eJ")</f>
        <v>eJ</v>
      </c>
      <c r="Q444" s="8" t="s">
        <v>2871</v>
      </c>
      <c r="R444" t="s">
        <v>2089</v>
      </c>
      <c r="S444" t="s">
        <v>1677</v>
      </c>
      <c r="T444" t="s">
        <v>4470</v>
      </c>
      <c r="U444" s="8" t="s">
        <v>3469</v>
      </c>
      <c r="V444" t="s">
        <v>2964</v>
      </c>
      <c r="W444" s="111" t="str">
        <f>HYPERLINK("mailto:"&amp; ckAwdQTable[[#This Row],[email]]&amp;"&amp;subject=Your NSF Proposal:  "&amp;ckAwdQTable[[#This Row],[prop_id]], ckAwdQTable[[#This Row],[email]])</f>
        <v>sanmay@wustl.edu</v>
      </c>
      <c r="X444" s="30">
        <v>43252</v>
      </c>
      <c r="Y444">
        <v>48</v>
      </c>
      <c r="AA444" s="21" t="s">
        <v>753</v>
      </c>
      <c r="AB444" s="21" t="s">
        <v>4825</v>
      </c>
      <c r="AC444"/>
      <c r="AD444" s="21" t="s">
        <v>753</v>
      </c>
      <c r="AE444" s="21" t="s">
        <v>6128</v>
      </c>
      <c r="AF444" s="13">
        <v>666937</v>
      </c>
      <c r="AG444" s="121">
        <v>0</v>
      </c>
      <c r="AH444" s="1">
        <v>666937</v>
      </c>
      <c r="AI444" s="1"/>
      <c r="AJ444" s="1">
        <v>20000</v>
      </c>
      <c r="AM444" s="21">
        <v>8</v>
      </c>
      <c r="AN444" s="21">
        <v>8</v>
      </c>
      <c r="AO444" s="21">
        <v>4</v>
      </c>
      <c r="AP444" s="21"/>
      <c r="AQ444" s="21">
        <v>0.96</v>
      </c>
      <c r="AR444" s="123" t="s">
        <v>2829</v>
      </c>
      <c r="AS444" s="21" t="s">
        <v>2834</v>
      </c>
      <c r="AT444" s="21" t="str">
        <f>SummarizeQuestMarks(ckAwdQTable[[#This Row],[abst_narr_txt]])</f>
        <v xml:space="preserve"> </v>
      </c>
      <c r="AU444" s="124"/>
      <c r="AV444" t="s">
        <v>4471</v>
      </c>
      <c r="AW444" t="b">
        <f>AND(ckAwdQTable[[#This Row],[ILN]]&gt;"M", SUBSTITUTE(ckAwdQTable[[#This Row],[prop_titl_txt]]," ","")&lt;&gt;SUBSTITUTE(AV443," ",""))</f>
        <v>0</v>
      </c>
      <c r="AX444" s="8" t="s">
        <v>4472</v>
      </c>
    </row>
    <row r="445" spans="2:50" ht="15" customHeight="1" x14ac:dyDescent="0.35">
      <c r="B445" s="30">
        <v>43005.629166666666</v>
      </c>
      <c r="C445" t="s">
        <v>2868</v>
      </c>
      <c r="D445" t="s">
        <v>2869</v>
      </c>
      <c r="E445" t="s">
        <v>470</v>
      </c>
      <c r="F445" t="s">
        <v>1229</v>
      </c>
      <c r="G445" s="8" t="s">
        <v>2819</v>
      </c>
      <c r="H445" s="8" t="s">
        <v>2820</v>
      </c>
      <c r="I445" s="21" t="s">
        <v>6127</v>
      </c>
      <c r="J445" t="s">
        <v>2821</v>
      </c>
      <c r="L445" s="22"/>
      <c r="M445" s="107">
        <f xml:space="preserve"> M444+(ckAwdQTable[ILN]&lt;"M")</f>
        <v>247</v>
      </c>
      <c r="N445" t="s">
        <v>2834</v>
      </c>
      <c r="O445" t="s">
        <v>2089</v>
      </c>
      <c r="P445" s="15" t="str">
        <f>HYPERLINK("https://www.ejacket.nsf.gov/ej/showProposal.do?ID="&amp;ckAwdQTable[[#This Row],[prop_id]],"eJ")</f>
        <v>eJ</v>
      </c>
      <c r="Q445" s="8" t="s">
        <v>2871</v>
      </c>
      <c r="R445" t="s">
        <v>4473</v>
      </c>
      <c r="S445" t="s">
        <v>4474</v>
      </c>
      <c r="T445" t="s">
        <v>3239</v>
      </c>
      <c r="U445" s="8" t="s">
        <v>2926</v>
      </c>
      <c r="V445" t="s">
        <v>2922</v>
      </c>
      <c r="W445" s="111" t="str">
        <f>HYPERLINK("mailto:"&amp; ckAwdQTable[[#This Row],[email]]&amp;"&amp;subject=Your NSF Proposal:  "&amp;ckAwdQTable[[#This Row],[prop_id]], ckAwdQTable[[#This Row],[email]])</f>
        <v>john@cs.umd.edu</v>
      </c>
      <c r="X445" s="30">
        <v>43252</v>
      </c>
      <c r="Y445">
        <v>48</v>
      </c>
      <c r="AA445" s="21" t="s">
        <v>753</v>
      </c>
      <c r="AB445" s="21" t="s">
        <v>4825</v>
      </c>
      <c r="AC445"/>
      <c r="AD445" s="21" t="s">
        <v>753</v>
      </c>
      <c r="AE445" s="21" t="s">
        <v>6128</v>
      </c>
      <c r="AF445" s="13">
        <v>532945</v>
      </c>
      <c r="AG445" s="121">
        <v>0</v>
      </c>
      <c r="AH445" s="1">
        <v>532945</v>
      </c>
      <c r="AI445" s="1"/>
      <c r="AJ445" s="1">
        <v>30000</v>
      </c>
      <c r="AM445" s="21">
        <v>4</v>
      </c>
      <c r="AN445" s="21">
        <v>4</v>
      </c>
      <c r="AO445" s="21"/>
      <c r="AP445" s="21"/>
      <c r="AQ445" s="21">
        <v>6</v>
      </c>
      <c r="AR445" s="123" t="s">
        <v>2829</v>
      </c>
      <c r="AS445" s="21" t="s">
        <v>2834</v>
      </c>
      <c r="AT445" s="21" t="str">
        <f>SummarizeQuestMarks(ckAwdQTable[[#This Row],[abst_narr_txt]])</f>
        <v xml:space="preserve"> </v>
      </c>
      <c r="AU445" s="124"/>
      <c r="AV445" t="s">
        <v>4471</v>
      </c>
      <c r="AW445" t="b">
        <f>AND(ckAwdQTable[[#This Row],[ILN]]&gt;"M", SUBSTITUTE(ckAwdQTable[[#This Row],[prop_titl_txt]]," ","")&lt;&gt;SUBSTITUTE(AV444," ",""))</f>
        <v>0</v>
      </c>
      <c r="AX445" s="8" t="s">
        <v>4475</v>
      </c>
    </row>
    <row r="446" spans="2:50" ht="15" customHeight="1" x14ac:dyDescent="0.35">
      <c r="B446" s="30">
        <v>43005.637499999997</v>
      </c>
      <c r="C446" t="s">
        <v>2839</v>
      </c>
      <c r="D446" t="s">
        <v>2840</v>
      </c>
      <c r="E446" t="s">
        <v>462</v>
      </c>
      <c r="F446" t="s">
        <v>761</v>
      </c>
      <c r="G446" s="8" t="s">
        <v>2819</v>
      </c>
      <c r="H446" s="8" t="s">
        <v>2820</v>
      </c>
      <c r="I446" s="21" t="s">
        <v>6127</v>
      </c>
      <c r="J446" t="s">
        <v>2821</v>
      </c>
      <c r="L446" s="22"/>
      <c r="M446" s="107">
        <f xml:space="preserve"> M445+(ckAwdQTable[ILN]&lt;"M")</f>
        <v>248</v>
      </c>
      <c r="N446" t="s">
        <v>2824</v>
      </c>
      <c r="O446" t="s">
        <v>2091</v>
      </c>
      <c r="P446" s="15" t="str">
        <f>HYPERLINK("https://www.ejacket.nsf.gov/ej/showProposal.do?ID="&amp;ckAwdQTable[[#This Row],[prop_id]],"eJ")</f>
        <v>eJ</v>
      </c>
      <c r="Q446" s="8" t="s">
        <v>2841</v>
      </c>
      <c r="R446" t="s">
        <v>2091</v>
      </c>
      <c r="S446" t="s">
        <v>2092</v>
      </c>
      <c r="T446" t="s">
        <v>4476</v>
      </c>
      <c r="U446" s="8" t="s">
        <v>568</v>
      </c>
      <c r="V446" t="s">
        <v>2916</v>
      </c>
      <c r="W446" s="111" t="str">
        <f>HYPERLINK("mailto:"&amp; ckAwdQTable[[#This Row],[email]]&amp;"&amp;subject=Your NSF Proposal:  "&amp;ckAwdQTable[[#This Row],[prop_id]], ckAwdQTable[[#This Row],[email]])</f>
        <v>suresh@gwu.edu</v>
      </c>
      <c r="X446" s="30">
        <v>43344</v>
      </c>
      <c r="Y446">
        <v>48</v>
      </c>
      <c r="AA446" s="21" t="s">
        <v>753</v>
      </c>
      <c r="AB446" s="21" t="s">
        <v>4825</v>
      </c>
      <c r="AC446"/>
      <c r="AD446" s="21" t="s">
        <v>753</v>
      </c>
      <c r="AE446" s="21" t="s">
        <v>6128</v>
      </c>
      <c r="AF446" s="13">
        <v>797589</v>
      </c>
      <c r="AG446" s="121">
        <v>0</v>
      </c>
      <c r="AH446" s="1">
        <v>797589</v>
      </c>
      <c r="AI446" s="1"/>
      <c r="AJ446" s="1">
        <v>16800</v>
      </c>
      <c r="AM446" s="21">
        <v>8</v>
      </c>
      <c r="AN446" s="21">
        <v>8</v>
      </c>
      <c r="AO446" s="21">
        <v>6.56</v>
      </c>
      <c r="AP446" s="21"/>
      <c r="AQ446" s="21"/>
      <c r="AR446" s="123" t="s">
        <v>2829</v>
      </c>
      <c r="AS446" s="21" t="s">
        <v>2834</v>
      </c>
      <c r="AT446" s="21" t="str">
        <f>SummarizeQuestMarks(ckAwdQTable[[#This Row],[abst_narr_txt]])</f>
        <v xml:space="preserve"> </v>
      </c>
      <c r="AU446" s="124"/>
      <c r="AV446" t="s">
        <v>4477</v>
      </c>
      <c r="AW446" t="b">
        <f>AND(ckAwdQTable[[#This Row],[ILN]]&gt;"M", SUBSTITUTE(ckAwdQTable[[#This Row],[prop_titl_txt]]," ","")&lt;&gt;SUBSTITUTE(AV445," ",""))</f>
        <v>0</v>
      </c>
      <c r="AX446" s="8" t="s">
        <v>4478</v>
      </c>
    </row>
    <row r="447" spans="2:50" ht="15" customHeight="1" x14ac:dyDescent="0.35">
      <c r="B447" s="30">
        <v>43005.665972222225</v>
      </c>
      <c r="C447" t="s">
        <v>2839</v>
      </c>
      <c r="D447" t="s">
        <v>2840</v>
      </c>
      <c r="E447" t="s">
        <v>462</v>
      </c>
      <c r="F447" t="s">
        <v>761</v>
      </c>
      <c r="G447" s="8" t="s">
        <v>2819</v>
      </c>
      <c r="H447" s="8" t="s">
        <v>2820</v>
      </c>
      <c r="I447" s="21" t="s">
        <v>6127</v>
      </c>
      <c r="J447" t="s">
        <v>2821</v>
      </c>
      <c r="L447" s="22"/>
      <c r="M447" s="107">
        <f xml:space="preserve"> M446+(ckAwdQTable[ILN]&lt;"M")</f>
        <v>248</v>
      </c>
      <c r="N447" t="s">
        <v>2834</v>
      </c>
      <c r="O447" t="s">
        <v>2091</v>
      </c>
      <c r="P447" s="15" t="str">
        <f>HYPERLINK("https://www.ejacket.nsf.gov/ej/showProposal.do?ID="&amp;ckAwdQTable[[#This Row],[prop_id]],"eJ")</f>
        <v>eJ</v>
      </c>
      <c r="Q447" s="8" t="s">
        <v>2841</v>
      </c>
      <c r="R447" t="s">
        <v>4479</v>
      </c>
      <c r="S447" t="s">
        <v>4480</v>
      </c>
      <c r="T447" t="s">
        <v>4481</v>
      </c>
      <c r="U447" s="8" t="s">
        <v>612</v>
      </c>
      <c r="V447" t="s">
        <v>3037</v>
      </c>
      <c r="W447" s="111" t="str">
        <f>HYPERLINK("mailto:"&amp; ckAwdQTable[[#This Row],[email]]&amp;"&amp;subject=Your NSF Proposal:  "&amp;ckAwdQTable[[#This Row],[prop_id]], ckAwdQTable[[#This Row],[email]])</f>
        <v>vaneet@purdue.edu</v>
      </c>
      <c r="X447" s="30">
        <v>43344</v>
      </c>
      <c r="Y447">
        <v>48</v>
      </c>
      <c r="AA447" s="21" t="s">
        <v>753</v>
      </c>
      <c r="AB447" s="21" t="s">
        <v>4825</v>
      </c>
      <c r="AC447"/>
      <c r="AD447" s="21" t="s">
        <v>753</v>
      </c>
      <c r="AE447" s="21" t="s">
        <v>6128</v>
      </c>
      <c r="AF447" s="13">
        <v>397243</v>
      </c>
      <c r="AG447" s="121">
        <v>0</v>
      </c>
      <c r="AH447" s="1">
        <v>397243</v>
      </c>
      <c r="AI447" s="1"/>
      <c r="AJ447" s="1">
        <v>12000</v>
      </c>
      <c r="AM447" s="21">
        <v>4</v>
      </c>
      <c r="AN447" s="21">
        <v>4</v>
      </c>
      <c r="AO447" s="21">
        <v>4</v>
      </c>
      <c r="AP447" s="21"/>
      <c r="AQ447" s="21"/>
      <c r="AR447" s="123" t="s">
        <v>2829</v>
      </c>
      <c r="AS447" s="21" t="s">
        <v>2834</v>
      </c>
      <c r="AT447" s="21" t="str">
        <f>SummarizeQuestMarks(ckAwdQTable[[#This Row],[abst_narr_txt]])</f>
        <v xml:space="preserve"> </v>
      </c>
      <c r="AU447" s="124"/>
      <c r="AV447" t="s">
        <v>4477</v>
      </c>
      <c r="AW447" t="b">
        <f>AND(ckAwdQTable[[#This Row],[ILN]]&gt;"M", SUBSTITUTE(ckAwdQTable[[#This Row],[prop_titl_txt]]," ","")&lt;&gt;SUBSTITUTE(AV446," ",""))</f>
        <v>0</v>
      </c>
      <c r="AX447" s="8" t="s">
        <v>4482</v>
      </c>
    </row>
    <row r="448" spans="2:50" ht="15" customHeight="1" x14ac:dyDescent="0.35">
      <c r="B448" s="30">
        <v>43005.637499999997</v>
      </c>
      <c r="C448" t="s">
        <v>2817</v>
      </c>
      <c r="D448" t="s">
        <v>2818</v>
      </c>
      <c r="E448" t="s">
        <v>476</v>
      </c>
      <c r="F448" t="s">
        <v>912</v>
      </c>
      <c r="G448" s="8" t="s">
        <v>2819</v>
      </c>
      <c r="H448" s="8" t="s">
        <v>2820</v>
      </c>
      <c r="I448" s="21" t="s">
        <v>6127</v>
      </c>
      <c r="J448" t="s">
        <v>2821</v>
      </c>
      <c r="K448" t="s">
        <v>2822</v>
      </c>
      <c r="L448" s="22"/>
      <c r="M448" s="107">
        <f xml:space="preserve"> M447+(ckAwdQTable[ILN]&lt;"M")</f>
        <v>249</v>
      </c>
      <c r="N448" t="s">
        <v>2824</v>
      </c>
      <c r="O448" t="s">
        <v>2094</v>
      </c>
      <c r="P448" s="15" t="str">
        <f>HYPERLINK("https://www.ejacket.nsf.gov/ej/showProposal.do?ID="&amp;ckAwdQTable[[#This Row],[prop_id]],"eJ")</f>
        <v>eJ</v>
      </c>
      <c r="Q448" s="8" t="s">
        <v>2825</v>
      </c>
      <c r="R448" t="s">
        <v>2094</v>
      </c>
      <c r="S448" t="s">
        <v>2095</v>
      </c>
      <c r="T448" t="s">
        <v>4483</v>
      </c>
      <c r="U448" s="8" t="s">
        <v>2827</v>
      </c>
      <c r="V448" t="s">
        <v>2823</v>
      </c>
      <c r="W448" s="111" t="str">
        <f>HYPERLINK("mailto:"&amp; ckAwdQTable[[#This Row],[email]]&amp;"&amp;subject=Your NSF Proposal:  "&amp;ckAwdQTable[[#This Row],[prop_id]], ckAwdQTable[[#This Row],[email]])</f>
        <v>gerstl@ece.utexas.edu</v>
      </c>
      <c r="X448" s="30">
        <v>43344</v>
      </c>
      <c r="Y448">
        <v>36</v>
      </c>
      <c r="AA448" s="21" t="s">
        <v>753</v>
      </c>
      <c r="AB448" s="21" t="s">
        <v>4825</v>
      </c>
      <c r="AC448"/>
      <c r="AD448" s="21" t="s">
        <v>753</v>
      </c>
      <c r="AE448" s="21" t="s">
        <v>6128</v>
      </c>
      <c r="AF448" s="13">
        <v>679411</v>
      </c>
      <c r="AG448" s="121">
        <v>0</v>
      </c>
      <c r="AH448" s="1">
        <v>679411</v>
      </c>
      <c r="AI448" s="1"/>
      <c r="AJ448" s="1">
        <v>15000</v>
      </c>
      <c r="AM448" s="21">
        <v>6</v>
      </c>
      <c r="AN448" s="21">
        <v>6</v>
      </c>
      <c r="AO448" s="21">
        <v>6</v>
      </c>
      <c r="AP448" s="21"/>
      <c r="AQ448" s="21"/>
      <c r="AR448" s="123" t="s">
        <v>2829</v>
      </c>
      <c r="AS448" s="21" t="s">
        <v>2834</v>
      </c>
      <c r="AT448" s="21" t="str">
        <f>SummarizeQuestMarks(ckAwdQTable[[#This Row],[abst_narr_txt]])</f>
        <v xml:space="preserve"> </v>
      </c>
      <c r="AU448" s="124"/>
      <c r="AV448" t="s">
        <v>4485</v>
      </c>
      <c r="AW448" t="b">
        <f>AND(ckAwdQTable[[#This Row],[ILN]]&gt;"M", SUBSTITUTE(ckAwdQTable[[#This Row],[prop_titl_txt]]," ","")&lt;&gt;SUBSTITUTE(AV447," ",""))</f>
        <v>0</v>
      </c>
      <c r="AX448" s="8" t="s">
        <v>4486</v>
      </c>
    </row>
    <row r="449" spans="2:50" ht="15" customHeight="1" x14ac:dyDescent="0.35">
      <c r="B449" s="30">
        <v>43005.616666666669</v>
      </c>
      <c r="C449" t="s">
        <v>2817</v>
      </c>
      <c r="D449" t="s">
        <v>2818</v>
      </c>
      <c r="E449" t="s">
        <v>476</v>
      </c>
      <c r="F449" t="s">
        <v>912</v>
      </c>
      <c r="G449" s="8" t="s">
        <v>2819</v>
      </c>
      <c r="H449" s="8" t="s">
        <v>2820</v>
      </c>
      <c r="I449" s="21" t="s">
        <v>6127</v>
      </c>
      <c r="J449" t="s">
        <v>2821</v>
      </c>
      <c r="K449" t="s">
        <v>2822</v>
      </c>
      <c r="L449" s="22"/>
      <c r="M449" s="107">
        <f xml:space="preserve"> M448+(ckAwdQTable[ILN]&lt;"M")</f>
        <v>249</v>
      </c>
      <c r="N449" t="s">
        <v>2834</v>
      </c>
      <c r="O449" t="s">
        <v>2094</v>
      </c>
      <c r="P449" s="15" t="str">
        <f>HYPERLINK("https://www.ejacket.nsf.gov/ej/showProposal.do?ID="&amp;ckAwdQTable[[#This Row],[prop_id]],"eJ")</f>
        <v>eJ</v>
      </c>
      <c r="Q449" s="8" t="s">
        <v>2825</v>
      </c>
      <c r="R449" t="s">
        <v>4487</v>
      </c>
      <c r="S449" t="s">
        <v>4488</v>
      </c>
      <c r="T449" t="s">
        <v>3163</v>
      </c>
      <c r="U449" s="8" t="s">
        <v>665</v>
      </c>
      <c r="V449" t="s">
        <v>2851</v>
      </c>
      <c r="W449" s="111" t="str">
        <f>HYPERLINK("mailto:"&amp; ckAwdQTable[[#This Row],[email]]&amp;"&amp;subject=Your NSF Proposal:  "&amp;ckAwdQTable[[#This Row],[prop_id]], ckAwdQTable[[#This Row],[email]])</f>
        <v>philip@cs.ucr.edu</v>
      </c>
      <c r="X449" s="30">
        <v>43344</v>
      </c>
      <c r="Y449">
        <v>36</v>
      </c>
      <c r="AA449" s="21" t="s">
        <v>753</v>
      </c>
      <c r="AB449" s="21" t="s">
        <v>4825</v>
      </c>
      <c r="AC449"/>
      <c r="AD449" s="21" t="s">
        <v>753</v>
      </c>
      <c r="AE449" s="21" t="s">
        <v>6128</v>
      </c>
      <c r="AF449" s="13">
        <v>322530</v>
      </c>
      <c r="AG449" s="121">
        <v>0</v>
      </c>
      <c r="AH449" s="1">
        <v>322530</v>
      </c>
      <c r="AI449" s="1"/>
      <c r="AJ449" s="1">
        <v>9000</v>
      </c>
      <c r="AM449" s="21">
        <v>3</v>
      </c>
      <c r="AN449" s="21">
        <v>3</v>
      </c>
      <c r="AO449" s="21">
        <v>2.5</v>
      </c>
      <c r="AP449" s="21"/>
      <c r="AQ449" s="21"/>
      <c r="AR449" s="123" t="s">
        <v>2829</v>
      </c>
      <c r="AS449" s="21" t="s">
        <v>2834</v>
      </c>
      <c r="AT449" s="21" t="str">
        <f>SummarizeQuestMarks(ckAwdQTable[[#This Row],[abst_narr_txt]])</f>
        <v xml:space="preserve"> </v>
      </c>
      <c r="AU449" s="124"/>
      <c r="AV449" t="s">
        <v>4485</v>
      </c>
      <c r="AW449" t="b">
        <f>AND(ckAwdQTable[[#This Row],[ILN]]&gt;"M", SUBSTITUTE(ckAwdQTable[[#This Row],[prop_titl_txt]]," ","")&lt;&gt;SUBSTITUTE(AV448," ",""))</f>
        <v>0</v>
      </c>
      <c r="AX449" s="8" t="s">
        <v>4489</v>
      </c>
    </row>
    <row r="450" spans="2:50" ht="15" customHeight="1" x14ac:dyDescent="0.35">
      <c r="B450" s="30">
        <v>43005.638194444444</v>
      </c>
      <c r="C450" t="s">
        <v>2868</v>
      </c>
      <c r="D450" t="s">
        <v>2869</v>
      </c>
      <c r="E450" t="s">
        <v>468</v>
      </c>
      <c r="F450" t="s">
        <v>807</v>
      </c>
      <c r="G450" s="8" t="s">
        <v>2819</v>
      </c>
      <c r="H450" s="8" t="s">
        <v>2820</v>
      </c>
      <c r="I450" s="21" t="s">
        <v>6127</v>
      </c>
      <c r="J450" t="s">
        <v>2821</v>
      </c>
      <c r="K450" t="s">
        <v>2911</v>
      </c>
      <c r="L450" s="22"/>
      <c r="M450" s="107">
        <f xml:space="preserve"> M449+(ckAwdQTable[ILN]&lt;"M")</f>
        <v>250</v>
      </c>
      <c r="N450" t="s">
        <v>2824</v>
      </c>
      <c r="O450" t="s">
        <v>2102</v>
      </c>
      <c r="P450" s="15" t="str">
        <f>HYPERLINK("https://www.ejacket.nsf.gov/ej/showProposal.do?ID="&amp;ckAwdQTable[[#This Row],[prop_id]],"eJ")</f>
        <v>eJ</v>
      </c>
      <c r="Q450" s="8" t="s">
        <v>2871</v>
      </c>
      <c r="R450" t="s">
        <v>2102</v>
      </c>
      <c r="S450" t="s">
        <v>2103</v>
      </c>
      <c r="T450" t="s">
        <v>2951</v>
      </c>
      <c r="U450" s="8" t="s">
        <v>644</v>
      </c>
      <c r="V450" t="s">
        <v>3098</v>
      </c>
      <c r="W450" s="111" t="str">
        <f>HYPERLINK("mailto:"&amp; ckAwdQTable[[#This Row],[email]]&amp;"&amp;subject=Your NSF Proposal:  "&amp;ckAwdQTable[[#This Row],[prop_id]], ckAwdQTable[[#This Row],[email]])</f>
        <v>jnickerson@stevens.edu</v>
      </c>
      <c r="X450" s="30">
        <v>43252</v>
      </c>
      <c r="Y450">
        <v>36</v>
      </c>
      <c r="Z450" t="s">
        <v>6131</v>
      </c>
      <c r="AA450" s="21" t="s">
        <v>6272</v>
      </c>
      <c r="AB450" s="21" t="s">
        <v>4825</v>
      </c>
      <c r="AC450"/>
      <c r="AD450" s="21" t="s">
        <v>753</v>
      </c>
      <c r="AE450" s="21" t="s">
        <v>6273</v>
      </c>
      <c r="AF450" s="13">
        <v>415999</v>
      </c>
      <c r="AG450" s="121">
        <v>0</v>
      </c>
      <c r="AH450" s="1">
        <v>415999</v>
      </c>
      <c r="AI450" s="1"/>
      <c r="AJ450" s="1">
        <v>11806</v>
      </c>
      <c r="AL450" s="1">
        <v>16000</v>
      </c>
      <c r="AM450" s="21">
        <v>3</v>
      </c>
      <c r="AN450" s="21">
        <v>3</v>
      </c>
      <c r="AO450" s="21">
        <v>1.5</v>
      </c>
      <c r="AP450" s="21"/>
      <c r="AQ450" s="21"/>
      <c r="AR450" s="123" t="s">
        <v>2829</v>
      </c>
      <c r="AS450" s="21" t="s">
        <v>2834</v>
      </c>
      <c r="AT450" s="21" t="str">
        <f>SummarizeQuestMarks(ckAwdQTable[[#This Row],[abst_narr_txt]])</f>
        <v xml:space="preserve"> </v>
      </c>
      <c r="AU450" s="124"/>
      <c r="AV450" t="s">
        <v>4490</v>
      </c>
      <c r="AW450" t="b">
        <f>AND(ckAwdQTable[[#This Row],[ILN]]&gt;"M", SUBSTITUTE(ckAwdQTable[[#This Row],[prop_titl_txt]]," ","")&lt;&gt;SUBSTITUTE(AV449," ",""))</f>
        <v>0</v>
      </c>
      <c r="AX450" s="8" t="s">
        <v>4491</v>
      </c>
    </row>
    <row r="451" spans="2:50" ht="15" customHeight="1" x14ac:dyDescent="0.35">
      <c r="B451" s="30">
        <v>43005.429166666669</v>
      </c>
      <c r="C451" t="s">
        <v>2868</v>
      </c>
      <c r="D451" t="s">
        <v>2869</v>
      </c>
      <c r="E451" t="s">
        <v>468</v>
      </c>
      <c r="F451" t="s">
        <v>807</v>
      </c>
      <c r="G451" s="8" t="s">
        <v>2819</v>
      </c>
      <c r="H451" s="8" t="s">
        <v>2820</v>
      </c>
      <c r="I451" s="21" t="s">
        <v>6127</v>
      </c>
      <c r="J451" t="s">
        <v>2821</v>
      </c>
      <c r="K451" t="s">
        <v>2911</v>
      </c>
      <c r="L451" s="22"/>
      <c r="M451" s="107">
        <f xml:space="preserve"> M450+(ckAwdQTable[ILN]&lt;"M")</f>
        <v>250</v>
      </c>
      <c r="N451" t="s">
        <v>2834</v>
      </c>
      <c r="O451" t="s">
        <v>2102</v>
      </c>
      <c r="P451" s="15" t="str">
        <f>HYPERLINK("https://www.ejacket.nsf.gov/ej/showProposal.do?ID="&amp;ckAwdQTable[[#This Row],[prop_id]],"eJ")</f>
        <v>eJ</v>
      </c>
      <c r="Q451" s="8" t="s">
        <v>2871</v>
      </c>
      <c r="R451" t="s">
        <v>4492</v>
      </c>
      <c r="S451" t="s">
        <v>4493</v>
      </c>
      <c r="T451" t="s">
        <v>4494</v>
      </c>
      <c r="U451" s="8" t="s">
        <v>3208</v>
      </c>
      <c r="V451" t="s">
        <v>2972</v>
      </c>
      <c r="W451" s="111" t="str">
        <f>HYPERLINK("mailto:"&amp; ckAwdQTable[[#This Row],[email]]&amp;"&amp;subject=Your NSF Proposal:  "&amp;ckAwdQTable[[#This Row],[prop_id]], ckAwdQTable[[#This Row],[email]])</f>
        <v>crowston@syr.edu</v>
      </c>
      <c r="X451" s="30">
        <v>43252</v>
      </c>
      <c r="Y451">
        <v>36</v>
      </c>
      <c r="AA451" s="21" t="s">
        <v>753</v>
      </c>
      <c r="AB451" s="21" t="s">
        <v>4825</v>
      </c>
      <c r="AC451"/>
      <c r="AD451" s="21" t="s">
        <v>753</v>
      </c>
      <c r="AF451" s="13">
        <v>462168</v>
      </c>
      <c r="AG451" s="121">
        <v>0</v>
      </c>
      <c r="AH451" s="1">
        <v>462168</v>
      </c>
      <c r="AI451" s="1"/>
      <c r="AJ451" s="1"/>
      <c r="AL451" s="1">
        <v>16000</v>
      </c>
      <c r="AM451" s="21">
        <v>3</v>
      </c>
      <c r="AN451" s="21">
        <v>6</v>
      </c>
      <c r="AO451" s="21">
        <v>2.25</v>
      </c>
      <c r="AP451" s="21"/>
      <c r="AQ451" s="21">
        <v>1.8</v>
      </c>
      <c r="AR451" s="123" t="s">
        <v>2829</v>
      </c>
      <c r="AS451" s="21" t="s">
        <v>2834</v>
      </c>
      <c r="AT451" s="21" t="str">
        <f>SummarizeQuestMarks(ckAwdQTable[[#This Row],[abst_narr_txt]])</f>
        <v xml:space="preserve"> </v>
      </c>
      <c r="AU451" s="124"/>
      <c r="AV451" t="s">
        <v>4490</v>
      </c>
      <c r="AW451" t="b">
        <f>AND(ckAwdQTable[[#This Row],[ILN]]&gt;"M", SUBSTITUTE(ckAwdQTable[[#This Row],[prop_titl_txt]]," ","")&lt;&gt;SUBSTITUTE(AV450," ",""))</f>
        <v>0</v>
      </c>
      <c r="AX451" s="8" t="s">
        <v>4495</v>
      </c>
    </row>
    <row r="452" spans="2:50" ht="15" customHeight="1" x14ac:dyDescent="0.35">
      <c r="B452" s="30">
        <v>43005.668055555558</v>
      </c>
      <c r="C452" t="s">
        <v>2868</v>
      </c>
      <c r="D452" t="s">
        <v>2869</v>
      </c>
      <c r="E452" t="s">
        <v>468</v>
      </c>
      <c r="F452" t="s">
        <v>807</v>
      </c>
      <c r="G452" s="8" t="s">
        <v>2819</v>
      </c>
      <c r="H452" s="8" t="s">
        <v>2820</v>
      </c>
      <c r="I452" s="21" t="s">
        <v>6127</v>
      </c>
      <c r="J452" t="s">
        <v>2821</v>
      </c>
      <c r="K452" t="s">
        <v>2911</v>
      </c>
      <c r="L452" s="22"/>
      <c r="M452" s="107">
        <f xml:space="preserve"> M451+(ckAwdQTable[ILN]&lt;"M")</f>
        <v>250</v>
      </c>
      <c r="N452" t="s">
        <v>2834</v>
      </c>
      <c r="O452" t="s">
        <v>2102</v>
      </c>
      <c r="P452" s="15" t="str">
        <f>HYPERLINK("https://www.ejacket.nsf.gov/ej/showProposal.do?ID="&amp;ckAwdQTable[[#This Row],[prop_id]],"eJ")</f>
        <v>eJ</v>
      </c>
      <c r="Q452" s="8" t="s">
        <v>2871</v>
      </c>
      <c r="R452" t="s">
        <v>4496</v>
      </c>
      <c r="S452" t="s">
        <v>4497</v>
      </c>
      <c r="T452" t="s">
        <v>4498</v>
      </c>
      <c r="U452" s="8" t="s">
        <v>3918</v>
      </c>
      <c r="V452" t="s">
        <v>3914</v>
      </c>
      <c r="W452" s="111" t="str">
        <f>HYPERLINK("mailto:"&amp; ckAwdQTable[[#This Row],[email]]&amp;"&amp;subject=Your NSF Proposal:  "&amp;ckAwdQTable[[#This Row],[prop_id]], ckAwdQTable[[#This Row],[email]])</f>
        <v>chingren@umn.edu</v>
      </c>
      <c r="X452" s="30">
        <v>43252</v>
      </c>
      <c r="Y452">
        <v>36</v>
      </c>
      <c r="Z452" t="s">
        <v>6131</v>
      </c>
      <c r="AA452" s="21" t="s">
        <v>6247</v>
      </c>
      <c r="AB452" s="21" t="s">
        <v>4825</v>
      </c>
      <c r="AC452"/>
      <c r="AD452" s="21" t="s">
        <v>753</v>
      </c>
      <c r="AF452" s="13">
        <v>365995</v>
      </c>
      <c r="AG452" s="121">
        <v>0</v>
      </c>
      <c r="AH452" s="1">
        <v>365995</v>
      </c>
      <c r="AI452" s="1"/>
      <c r="AJ452" s="1"/>
      <c r="AK452" s="1">
        <v>114423</v>
      </c>
      <c r="AL452" s="1">
        <v>16000</v>
      </c>
      <c r="AM452" s="21"/>
      <c r="AN452" s="21">
        <v>3</v>
      </c>
      <c r="AO452" s="21">
        <v>1.9</v>
      </c>
      <c r="AP452" s="21"/>
      <c r="AQ452" s="21"/>
      <c r="AR452" s="123" t="s">
        <v>2829</v>
      </c>
      <c r="AS452" s="21" t="s">
        <v>2834</v>
      </c>
      <c r="AT452" s="21" t="str">
        <f>SummarizeQuestMarks(ckAwdQTable[[#This Row],[abst_narr_txt]])</f>
        <v xml:space="preserve"> </v>
      </c>
      <c r="AU452" s="124"/>
      <c r="AV452" t="s">
        <v>4490</v>
      </c>
      <c r="AW452" t="b">
        <f>AND(ckAwdQTable[[#This Row],[ILN]]&gt;"M", SUBSTITUTE(ckAwdQTable[[#This Row],[prop_titl_txt]]," ","")&lt;&gt;SUBSTITUTE(AV451," ",""))</f>
        <v>0</v>
      </c>
      <c r="AX452" s="8" t="s">
        <v>4499</v>
      </c>
    </row>
    <row r="453" spans="2:50" ht="15" customHeight="1" x14ac:dyDescent="0.35">
      <c r="B453" s="30">
        <v>43005.638888888891</v>
      </c>
      <c r="C453" t="s">
        <v>2868</v>
      </c>
      <c r="D453" t="s">
        <v>2869</v>
      </c>
      <c r="E453" t="s">
        <v>468</v>
      </c>
      <c r="F453" t="s">
        <v>800</v>
      </c>
      <c r="G453" s="8" t="s">
        <v>2819</v>
      </c>
      <c r="H453" s="8" t="s">
        <v>2820</v>
      </c>
      <c r="I453" s="21" t="s">
        <v>6127</v>
      </c>
      <c r="J453" t="s">
        <v>2821</v>
      </c>
      <c r="L453" s="22"/>
      <c r="M453" s="107">
        <f xml:space="preserve"> M452+(ckAwdQTable[ILN]&lt;"M")</f>
        <v>251</v>
      </c>
      <c r="N453" t="s">
        <v>2863</v>
      </c>
      <c r="O453" t="s">
        <v>2105</v>
      </c>
      <c r="P453" s="15" t="str">
        <f>HYPERLINK("https://www.ejacket.nsf.gov/ej/showProposal.do?ID="&amp;ckAwdQTable[[#This Row],[prop_id]],"eJ")</f>
        <v>eJ</v>
      </c>
      <c r="Q453" s="8" t="s">
        <v>2871</v>
      </c>
      <c r="R453" t="s">
        <v>2105</v>
      </c>
      <c r="S453" t="s">
        <v>2106</v>
      </c>
      <c r="T453" t="s">
        <v>4500</v>
      </c>
      <c r="U453" s="8" t="s">
        <v>719</v>
      </c>
      <c r="V453" t="s">
        <v>2972</v>
      </c>
      <c r="W453" s="111" t="str">
        <f>HYPERLINK("mailto:"&amp; ckAwdQTable[[#This Row],[email]]&amp;"&amp;subject=Your NSF Proposal:  "&amp;ckAwdQTable[[#This Row],[prop_id]], ckAwdQTable[[#This Row],[email]])</f>
        <v>mehoque@cs.rochester.edu</v>
      </c>
      <c r="X453" s="30">
        <v>43344</v>
      </c>
      <c r="Y453">
        <v>48</v>
      </c>
      <c r="Z453" t="s">
        <v>6131</v>
      </c>
      <c r="AA453" s="21" t="s">
        <v>6274</v>
      </c>
      <c r="AB453" s="21" t="s">
        <v>4825</v>
      </c>
      <c r="AC453"/>
      <c r="AD453" s="21" t="s">
        <v>753</v>
      </c>
      <c r="AE453" s="21" t="s">
        <v>6128</v>
      </c>
      <c r="AF453" s="13">
        <v>1199998</v>
      </c>
      <c r="AG453" s="121">
        <v>0</v>
      </c>
      <c r="AH453" s="1">
        <v>1199998</v>
      </c>
      <c r="AI453" s="1"/>
      <c r="AJ453" s="1">
        <v>14400</v>
      </c>
      <c r="AM453" s="21">
        <v>12</v>
      </c>
      <c r="AN453" s="21">
        <v>12</v>
      </c>
      <c r="AO453" s="21">
        <v>8</v>
      </c>
      <c r="AP453" s="21"/>
      <c r="AQ453" s="21">
        <v>4</v>
      </c>
      <c r="AR453" s="123" t="s">
        <v>2829</v>
      </c>
      <c r="AS453" s="21" t="s">
        <v>2834</v>
      </c>
      <c r="AT453" s="21" t="str">
        <f>SummarizeQuestMarks(ckAwdQTable[[#This Row],[abst_narr_txt]])</f>
        <v xml:space="preserve"> </v>
      </c>
      <c r="AU453" s="124"/>
      <c r="AV453" t="s">
        <v>4501</v>
      </c>
      <c r="AW453" t="b">
        <f>AND(ckAwdQTable[[#This Row],[ILN]]&gt;"M", SUBSTITUTE(ckAwdQTable[[#This Row],[prop_titl_txt]]," ","")&lt;&gt;SUBSTITUTE(AV452," ",""))</f>
        <v>0</v>
      </c>
      <c r="AX453" s="8" t="s">
        <v>4502</v>
      </c>
    </row>
    <row r="454" spans="2:50" ht="15" customHeight="1" x14ac:dyDescent="0.35">
      <c r="B454" s="30">
        <v>43005.63958333333</v>
      </c>
      <c r="C454" t="s">
        <v>2868</v>
      </c>
      <c r="D454" t="s">
        <v>2869</v>
      </c>
      <c r="E454" t="s">
        <v>468</v>
      </c>
      <c r="F454" t="s">
        <v>800</v>
      </c>
      <c r="G454" s="8" t="s">
        <v>2819</v>
      </c>
      <c r="H454" s="8" t="s">
        <v>2820</v>
      </c>
      <c r="I454" s="21" t="s">
        <v>6127</v>
      </c>
      <c r="J454" t="s">
        <v>2821</v>
      </c>
      <c r="K454" t="s">
        <v>2911</v>
      </c>
      <c r="L454" s="22"/>
      <c r="M454" s="107">
        <f xml:space="preserve"> M453+(ckAwdQTable[ILN]&lt;"M")</f>
        <v>252</v>
      </c>
      <c r="N454" t="s">
        <v>2863</v>
      </c>
      <c r="O454" t="s">
        <v>2108</v>
      </c>
      <c r="P454" s="15" t="str">
        <f>HYPERLINK("https://www.ejacket.nsf.gov/ej/showProposal.do?ID="&amp;ckAwdQTable[[#This Row],[prop_id]],"eJ")</f>
        <v>eJ</v>
      </c>
      <c r="Q454" s="8" t="s">
        <v>2871</v>
      </c>
      <c r="R454" t="s">
        <v>2108</v>
      </c>
      <c r="S454" t="s">
        <v>2109</v>
      </c>
      <c r="T454" t="s">
        <v>4503</v>
      </c>
      <c r="U454" s="8" t="s">
        <v>534</v>
      </c>
      <c r="V454" t="s">
        <v>2893</v>
      </c>
      <c r="W454" s="111" t="str">
        <f>HYPERLINK("mailto:"&amp; ckAwdQTable[[#This Row],[email]]&amp;"&amp;subject=Your NSF Proposal:  "&amp;ckAwdQTable[[#This Row],[prop_id]], ckAwdQTable[[#This Row],[email]])</f>
        <v>chitta@asu.edu</v>
      </c>
      <c r="X454" s="30">
        <v>43191</v>
      </c>
      <c r="Y454">
        <v>36</v>
      </c>
      <c r="AA454" s="21" t="s">
        <v>753</v>
      </c>
      <c r="AB454" s="21" t="s">
        <v>4825</v>
      </c>
      <c r="AC454"/>
      <c r="AD454" s="21" t="s">
        <v>753</v>
      </c>
      <c r="AE454" s="21" t="s">
        <v>6275</v>
      </c>
      <c r="AF454" s="13">
        <v>1199956</v>
      </c>
      <c r="AG454" s="121">
        <v>0</v>
      </c>
      <c r="AH454" s="1">
        <v>1199956</v>
      </c>
      <c r="AI454" s="1"/>
      <c r="AJ454" s="1">
        <v>19500</v>
      </c>
      <c r="AM454" s="21">
        <v>9</v>
      </c>
      <c r="AN454" s="21">
        <v>15</v>
      </c>
      <c r="AO454" s="21">
        <v>15.3</v>
      </c>
      <c r="AP454" s="21"/>
      <c r="AQ454" s="21">
        <v>9</v>
      </c>
      <c r="AR454" s="123" t="s">
        <v>2829</v>
      </c>
      <c r="AS454" s="21" t="s">
        <v>2834</v>
      </c>
      <c r="AT454" s="21" t="str">
        <f>SummarizeQuestMarks(ckAwdQTable[[#This Row],[abst_narr_txt]])</f>
        <v xml:space="preserve"> </v>
      </c>
      <c r="AU454" s="124"/>
      <c r="AV454" t="s">
        <v>4504</v>
      </c>
      <c r="AW454" t="b">
        <f>AND(ckAwdQTable[[#This Row],[ILN]]&gt;"M", SUBSTITUTE(ckAwdQTable[[#This Row],[prop_titl_txt]]," ","")&lt;&gt;SUBSTITUTE(AV453," ",""))</f>
        <v>0</v>
      </c>
      <c r="AX454" s="8" t="s">
        <v>4505</v>
      </c>
    </row>
    <row r="455" spans="2:50" ht="15" customHeight="1" x14ac:dyDescent="0.35">
      <c r="B455" s="30">
        <v>43005.640277777777</v>
      </c>
      <c r="C455" t="s">
        <v>2817</v>
      </c>
      <c r="D455" t="s">
        <v>2818</v>
      </c>
      <c r="E455" t="s">
        <v>476</v>
      </c>
      <c r="F455" t="s">
        <v>765</v>
      </c>
      <c r="G455" s="8" t="s">
        <v>2819</v>
      </c>
      <c r="H455" s="8" t="s">
        <v>2820</v>
      </c>
      <c r="I455" s="21" t="s">
        <v>6127</v>
      </c>
      <c r="J455" t="s">
        <v>2821</v>
      </c>
      <c r="K455" t="s">
        <v>2822</v>
      </c>
      <c r="L455" s="22">
        <v>43082.501342592594</v>
      </c>
      <c r="M455" s="107">
        <f xml:space="preserve"> M454+(ckAwdQTable[ILN]&lt;"M")</f>
        <v>253</v>
      </c>
      <c r="N455" t="s">
        <v>2863</v>
      </c>
      <c r="O455" t="s">
        <v>2111</v>
      </c>
      <c r="P455" s="15" t="str">
        <f>HYPERLINK("https://www.ejacket.nsf.gov/ej/showProposal.do?ID="&amp;ckAwdQTable[[#This Row],[prop_id]],"eJ")</f>
        <v>eJ</v>
      </c>
      <c r="Q455" s="8" t="s">
        <v>2825</v>
      </c>
      <c r="R455" t="s">
        <v>2111</v>
      </c>
      <c r="S455" t="s">
        <v>2112</v>
      </c>
      <c r="T455" t="s">
        <v>4506</v>
      </c>
      <c r="U455" s="8" t="s">
        <v>542</v>
      </c>
      <c r="V455" t="s">
        <v>2833</v>
      </c>
      <c r="W455" s="111" t="str">
        <f>HYPERLINK("mailto:"&amp; ckAwdQTable[[#This Row],[email]]&amp;"&amp;subject=Your NSF Proposal:  "&amp;ckAwdQTable[[#This Row],[prop_id]], ckAwdQTable[[#This Row],[email]])</f>
        <v>umut@cs.cmu.edu</v>
      </c>
      <c r="X455" s="30">
        <v>43282</v>
      </c>
      <c r="Y455">
        <v>48</v>
      </c>
      <c r="AA455" s="21" t="s">
        <v>753</v>
      </c>
      <c r="AB455" s="21" t="s">
        <v>4825</v>
      </c>
      <c r="AC455"/>
      <c r="AD455" s="21" t="s">
        <v>753</v>
      </c>
      <c r="AE455" s="21" t="s">
        <v>6128</v>
      </c>
      <c r="AF455" s="13">
        <v>1199721</v>
      </c>
      <c r="AG455" s="121">
        <v>0</v>
      </c>
      <c r="AH455" s="1">
        <v>1199721</v>
      </c>
      <c r="AI455" s="1"/>
      <c r="AJ455" s="1">
        <v>13888</v>
      </c>
      <c r="AM455" s="21">
        <v>8</v>
      </c>
      <c r="AN455" s="21">
        <v>8</v>
      </c>
      <c r="AO455" s="21">
        <v>8</v>
      </c>
      <c r="AP455" s="21"/>
      <c r="AQ455" s="21"/>
      <c r="AR455" s="123" t="s">
        <v>2829</v>
      </c>
      <c r="AS455" s="21" t="s">
        <v>2834</v>
      </c>
      <c r="AT455" s="21" t="str">
        <f>SummarizeQuestMarks(ckAwdQTable[[#This Row],[abst_narr_txt]])</f>
        <v xml:space="preserve"> </v>
      </c>
      <c r="AU455" s="124"/>
      <c r="AV455" t="s">
        <v>4508</v>
      </c>
      <c r="AW455" t="b">
        <f>AND(ckAwdQTable[[#This Row],[ILN]]&gt;"M", SUBSTITUTE(ckAwdQTable[[#This Row],[prop_titl_txt]]," ","")&lt;&gt;SUBSTITUTE(AV454," ",""))</f>
        <v>0</v>
      </c>
      <c r="AX455" s="8" t="s">
        <v>4509</v>
      </c>
    </row>
    <row r="456" spans="2:50" ht="15" customHeight="1" x14ac:dyDescent="0.35">
      <c r="B456" s="30">
        <v>43005.640277777777</v>
      </c>
      <c r="C456" t="s">
        <v>2817</v>
      </c>
      <c r="D456" t="s">
        <v>2818</v>
      </c>
      <c r="E456" t="s">
        <v>474</v>
      </c>
      <c r="F456" t="s">
        <v>1201</v>
      </c>
      <c r="G456" s="8" t="s">
        <v>2819</v>
      </c>
      <c r="H456" s="8" t="s">
        <v>2820</v>
      </c>
      <c r="I456" s="21" t="s">
        <v>6127</v>
      </c>
      <c r="J456" t="s">
        <v>2821</v>
      </c>
      <c r="K456" t="s">
        <v>2822</v>
      </c>
      <c r="L456" s="22"/>
      <c r="M456" s="107">
        <f xml:space="preserve"> M455+(ckAwdQTable[ILN]&lt;"M")</f>
        <v>254</v>
      </c>
      <c r="N456" t="s">
        <v>2863</v>
      </c>
      <c r="O456" t="s">
        <v>2123</v>
      </c>
      <c r="P456" s="15" t="str">
        <f>HYPERLINK("https://www.ejacket.nsf.gov/ej/showProposal.do?ID="&amp;ckAwdQTable[[#This Row],[prop_id]],"eJ")</f>
        <v>eJ</v>
      </c>
      <c r="Q456" s="8" t="s">
        <v>2825</v>
      </c>
      <c r="R456" t="s">
        <v>2123</v>
      </c>
      <c r="S456" t="s">
        <v>2124</v>
      </c>
      <c r="T456" t="s">
        <v>3694</v>
      </c>
      <c r="U456" s="8" t="s">
        <v>586</v>
      </c>
      <c r="V456" t="s">
        <v>2862</v>
      </c>
      <c r="W456" s="111" t="str">
        <f>HYPERLINK("mailto:"&amp; ckAwdQTable[[#This Row],[email]]&amp;"&amp;subject=Your NSF Proposal:  "&amp;ckAwdQTable[[#This Row],[prop_id]], ckAwdQTable[[#This Row],[email]])</f>
        <v>gww@mit.edu</v>
      </c>
      <c r="X456" s="30">
        <v>43221</v>
      </c>
      <c r="Y456">
        <v>48</v>
      </c>
      <c r="AA456" s="21" t="s">
        <v>753</v>
      </c>
      <c r="AB456" s="21" t="s">
        <v>4825</v>
      </c>
      <c r="AC456"/>
      <c r="AD456" s="21" t="s">
        <v>753</v>
      </c>
      <c r="AF456" s="13">
        <v>1186164</v>
      </c>
      <c r="AG456" s="121">
        <v>0</v>
      </c>
      <c r="AH456" s="1">
        <v>1186164</v>
      </c>
      <c r="AI456" s="1"/>
      <c r="AJ456" s="1"/>
      <c r="AM456" s="21">
        <v>8</v>
      </c>
      <c r="AN456" s="21">
        <v>8</v>
      </c>
      <c r="AO456" s="21">
        <v>4.8</v>
      </c>
      <c r="AP456" s="21"/>
      <c r="AQ456" s="21"/>
      <c r="AR456" s="123" t="s">
        <v>2829</v>
      </c>
      <c r="AS456" s="21" t="s">
        <v>2834</v>
      </c>
      <c r="AT456" s="21" t="str">
        <f>SummarizeQuestMarks(ckAwdQTable[[#This Row],[abst_narr_txt]])</f>
        <v xml:space="preserve"> </v>
      </c>
      <c r="AU456" s="124"/>
      <c r="AV456" t="s">
        <v>4510</v>
      </c>
      <c r="AW456" t="b">
        <f>AND(ckAwdQTable[[#This Row],[ILN]]&gt;"M", SUBSTITUTE(ckAwdQTable[[#This Row],[prop_titl_txt]]," ","")&lt;&gt;SUBSTITUTE(AV455," ",""))</f>
        <v>0</v>
      </c>
      <c r="AX456" s="8" t="s">
        <v>4511</v>
      </c>
    </row>
    <row r="457" spans="2:50" ht="15" customHeight="1" x14ac:dyDescent="0.35">
      <c r="B457" s="30">
        <v>43005.640972222223</v>
      </c>
      <c r="C457" t="s">
        <v>2817</v>
      </c>
      <c r="D457" t="s">
        <v>2818</v>
      </c>
      <c r="E457" t="s">
        <v>476</v>
      </c>
      <c r="F457" t="s">
        <v>912</v>
      </c>
      <c r="G457" s="8" t="s">
        <v>2819</v>
      </c>
      <c r="H457" s="8" t="s">
        <v>2820</v>
      </c>
      <c r="I457" s="21" t="s">
        <v>6127</v>
      </c>
      <c r="J457" t="s">
        <v>2821</v>
      </c>
      <c r="K457" t="s">
        <v>2822</v>
      </c>
      <c r="L457" s="22"/>
      <c r="M457" s="107">
        <f xml:space="preserve"> M456+(ckAwdQTable[ILN]&lt;"M")</f>
        <v>255</v>
      </c>
      <c r="N457" t="s">
        <v>2863</v>
      </c>
      <c r="O457" t="s">
        <v>2126</v>
      </c>
      <c r="P457" s="15" t="str">
        <f>HYPERLINK("https://www.ejacket.nsf.gov/ej/showProposal.do?ID="&amp;ckAwdQTable[[#This Row],[prop_id]],"eJ")</f>
        <v>eJ</v>
      </c>
      <c r="Q457" s="8" t="s">
        <v>2825</v>
      </c>
      <c r="R457" t="s">
        <v>2126</v>
      </c>
      <c r="S457" t="s">
        <v>2127</v>
      </c>
      <c r="T457" t="s">
        <v>3249</v>
      </c>
      <c r="U457" s="8" t="s">
        <v>3250</v>
      </c>
      <c r="V457" t="s">
        <v>2964</v>
      </c>
      <c r="W457" s="111" t="str">
        <f>HYPERLINK("mailto:"&amp; ckAwdQTable[[#This Row],[email]]&amp;"&amp;subject=Your NSF Proposal:  "&amp;ckAwdQTable[[#This Row],[prop_id]], ckAwdQTable[[#This Row],[email]])</f>
        <v>rahmanmo@umkc.edu</v>
      </c>
      <c r="X457" s="30">
        <v>43282</v>
      </c>
      <c r="Y457">
        <v>48</v>
      </c>
      <c r="AA457" s="21" t="s">
        <v>753</v>
      </c>
      <c r="AB457" s="21" t="s">
        <v>4825</v>
      </c>
      <c r="AC457"/>
      <c r="AD457" s="21" t="s">
        <v>753</v>
      </c>
      <c r="AE457" s="21" t="s">
        <v>6276</v>
      </c>
      <c r="AF457" s="13">
        <v>573522</v>
      </c>
      <c r="AG457" s="121">
        <v>0</v>
      </c>
      <c r="AH457" s="1">
        <v>573522</v>
      </c>
      <c r="AI457" s="1"/>
      <c r="AJ457" s="1">
        <v>18000</v>
      </c>
      <c r="AL457" s="1">
        <v>9000</v>
      </c>
      <c r="AM457" s="21">
        <v>8</v>
      </c>
      <c r="AN457" s="21">
        <v>4</v>
      </c>
      <c r="AO457" s="21">
        <v>4</v>
      </c>
      <c r="AP457" s="21"/>
      <c r="AQ457" s="21"/>
      <c r="AR457" s="123" t="s">
        <v>2829</v>
      </c>
      <c r="AS457" s="21" t="s">
        <v>2834</v>
      </c>
      <c r="AT457" s="21" t="str">
        <f>SummarizeQuestMarks(ckAwdQTable[[#This Row],[abst_narr_txt]])</f>
        <v xml:space="preserve"> </v>
      </c>
      <c r="AU457" s="124"/>
      <c r="AV457" t="s">
        <v>4513</v>
      </c>
      <c r="AW457" t="b">
        <f>AND(ckAwdQTable[[#This Row],[ILN]]&gt;"M", SUBSTITUTE(ckAwdQTable[[#This Row],[prop_titl_txt]]," ","")&lt;&gt;SUBSTITUTE(AV456," ",""))</f>
        <v>0</v>
      </c>
      <c r="AX457" s="8" t="s">
        <v>3251</v>
      </c>
    </row>
    <row r="458" spans="2:50" ht="15" customHeight="1" x14ac:dyDescent="0.35">
      <c r="B458" s="30">
        <v>43005.64166666667</v>
      </c>
      <c r="C458" t="s">
        <v>2868</v>
      </c>
      <c r="D458" t="s">
        <v>2869</v>
      </c>
      <c r="E458" t="s">
        <v>468</v>
      </c>
      <c r="F458" t="s">
        <v>807</v>
      </c>
      <c r="G458" s="8" t="s">
        <v>2819</v>
      </c>
      <c r="H458" s="8" t="s">
        <v>2820</v>
      </c>
      <c r="I458" s="21" t="s">
        <v>6127</v>
      </c>
      <c r="J458" t="s">
        <v>2821</v>
      </c>
      <c r="K458" t="s">
        <v>2911</v>
      </c>
      <c r="L458" s="22"/>
      <c r="M458" s="107">
        <f xml:space="preserve"> M457+(ckAwdQTable[ILN]&lt;"M")</f>
        <v>256</v>
      </c>
      <c r="N458" t="s">
        <v>2863</v>
      </c>
      <c r="O458" t="s">
        <v>2134</v>
      </c>
      <c r="P458" s="15" t="str">
        <f>HYPERLINK("https://www.ejacket.nsf.gov/ej/showProposal.do?ID="&amp;ckAwdQTable[[#This Row],[prop_id]],"eJ")</f>
        <v>eJ</v>
      </c>
      <c r="Q458" s="8" t="s">
        <v>2871</v>
      </c>
      <c r="R458" t="s">
        <v>2134</v>
      </c>
      <c r="S458" t="s">
        <v>976</v>
      </c>
      <c r="T458" t="s">
        <v>3136</v>
      </c>
      <c r="U458" s="8" t="s">
        <v>2929</v>
      </c>
      <c r="V458" t="s">
        <v>2833</v>
      </c>
      <c r="W458" s="111" t="str">
        <f>HYPERLINK("mailto:"&amp; ckAwdQTable[[#This Row],[email]]&amp;"&amp;subject=Your NSF Proposal:  "&amp;ckAwdQTable[[#This Row],[prop_id]], ckAwdQTable[[#This Row],[email]])</f>
        <v>jwang@ist.psu.edu</v>
      </c>
      <c r="X458" s="30">
        <v>43221</v>
      </c>
      <c r="Y458">
        <v>48</v>
      </c>
      <c r="Z458" t="s">
        <v>6277</v>
      </c>
      <c r="AA458" s="21" t="s">
        <v>6152</v>
      </c>
      <c r="AB458" s="21" t="s">
        <v>4825</v>
      </c>
      <c r="AC458"/>
      <c r="AD458" s="21" t="s">
        <v>753</v>
      </c>
      <c r="AE458" s="21" t="s">
        <v>6128</v>
      </c>
      <c r="AF458" s="13">
        <v>1231728</v>
      </c>
      <c r="AG458" s="121">
        <v>0</v>
      </c>
      <c r="AH458" s="1">
        <v>1231728</v>
      </c>
      <c r="AI458" s="1"/>
      <c r="AJ458" s="1"/>
      <c r="AL458" s="1">
        <v>32000</v>
      </c>
      <c r="AM458" s="21">
        <v>12</v>
      </c>
      <c r="AN458" s="21">
        <v>15</v>
      </c>
      <c r="AO458" s="21">
        <v>15.9</v>
      </c>
      <c r="AP458" s="21"/>
      <c r="AQ458" s="21"/>
      <c r="AR458" s="123" t="s">
        <v>2829</v>
      </c>
      <c r="AS458" s="21" t="s">
        <v>2834</v>
      </c>
      <c r="AT458" s="21" t="str">
        <f>SummarizeQuestMarks(ckAwdQTable[[#This Row],[abst_narr_txt]])</f>
        <v xml:space="preserve"> </v>
      </c>
      <c r="AU458" s="124"/>
      <c r="AV458" t="s">
        <v>4514</v>
      </c>
      <c r="AW458" t="b">
        <f>AND(ckAwdQTable[[#This Row],[ILN]]&gt;"M", SUBSTITUTE(ckAwdQTable[[#This Row],[prop_titl_txt]]," ","")&lt;&gt;SUBSTITUTE(AV457," ",""))</f>
        <v>0</v>
      </c>
      <c r="AX458" s="8" t="s">
        <v>4515</v>
      </c>
    </row>
    <row r="459" spans="2:50" ht="15" customHeight="1" x14ac:dyDescent="0.35">
      <c r="B459" s="30">
        <v>43005.64166666667</v>
      </c>
      <c r="C459" t="s">
        <v>2817</v>
      </c>
      <c r="D459" t="s">
        <v>2818</v>
      </c>
      <c r="E459" t="s">
        <v>476</v>
      </c>
      <c r="F459" t="s">
        <v>948</v>
      </c>
      <c r="G459" s="8" t="s">
        <v>2819</v>
      </c>
      <c r="H459" s="8" t="s">
        <v>2820</v>
      </c>
      <c r="I459" s="21" t="s">
        <v>6127</v>
      </c>
      <c r="J459" t="s">
        <v>2821</v>
      </c>
      <c r="K459" t="s">
        <v>2822</v>
      </c>
      <c r="L459" s="22"/>
      <c r="M459" s="107">
        <f xml:space="preserve"> M458+(ckAwdQTable[ILN]&lt;"M")</f>
        <v>257</v>
      </c>
      <c r="N459" t="s">
        <v>2824</v>
      </c>
      <c r="O459" t="s">
        <v>2136</v>
      </c>
      <c r="P459" s="15" t="str">
        <f>HYPERLINK("https://www.ejacket.nsf.gov/ej/showProposal.do?ID="&amp;ckAwdQTable[[#This Row],[prop_id]],"eJ")</f>
        <v>eJ</v>
      </c>
      <c r="Q459" s="8" t="s">
        <v>2825</v>
      </c>
      <c r="R459" t="s">
        <v>2136</v>
      </c>
      <c r="S459" t="s">
        <v>2137</v>
      </c>
      <c r="T459" t="s">
        <v>4516</v>
      </c>
      <c r="U459" s="8" t="s">
        <v>722</v>
      </c>
      <c r="V459" t="s">
        <v>2885</v>
      </c>
      <c r="W459" s="111" t="str">
        <f>HYPERLINK("mailto:"&amp; ckAwdQTable[[#This Row],[email]]&amp;"&amp;subject=Your NSF Proposal:  "&amp;ckAwdQTable[[#This Row],[prop_id]], ckAwdQTable[[#This Row],[email]])</f>
        <v>hari@cs.utah.edu</v>
      </c>
      <c r="X459" s="30">
        <v>43282</v>
      </c>
      <c r="Y459">
        <v>36</v>
      </c>
      <c r="AA459" s="21" t="s">
        <v>753</v>
      </c>
      <c r="AB459" s="21" t="s">
        <v>4825</v>
      </c>
      <c r="AC459"/>
      <c r="AD459" s="21" t="s">
        <v>753</v>
      </c>
      <c r="AE459" s="21" t="s">
        <v>6128</v>
      </c>
      <c r="AF459" s="13">
        <v>499167</v>
      </c>
      <c r="AG459" s="121">
        <v>0</v>
      </c>
      <c r="AH459" s="1">
        <v>499167</v>
      </c>
      <c r="AI459" s="1"/>
      <c r="AJ459" s="1">
        <v>6000</v>
      </c>
      <c r="AM459" s="21">
        <v>6</v>
      </c>
      <c r="AN459" s="21">
        <v>6</v>
      </c>
      <c r="AO459" s="21">
        <v>5.75</v>
      </c>
      <c r="AP459" s="21"/>
      <c r="AQ459" s="21"/>
      <c r="AR459" s="123" t="s">
        <v>2829</v>
      </c>
      <c r="AS459" s="21" t="s">
        <v>2834</v>
      </c>
      <c r="AT459" s="21" t="str">
        <f>SummarizeQuestMarks(ckAwdQTable[[#This Row],[abst_narr_txt]])</f>
        <v xml:space="preserve"> </v>
      </c>
      <c r="AU459" s="124"/>
      <c r="AV459" t="s">
        <v>4517</v>
      </c>
      <c r="AW459" t="b">
        <f>AND(ckAwdQTable[[#This Row],[ILN]]&gt;"M", SUBSTITUTE(ckAwdQTable[[#This Row],[prop_titl_txt]]," ","")&lt;&gt;SUBSTITUTE(AV458," ",""))</f>
        <v>0</v>
      </c>
      <c r="AX459" s="8" t="s">
        <v>4518</v>
      </c>
    </row>
    <row r="460" spans="2:50" ht="15" customHeight="1" x14ac:dyDescent="0.35">
      <c r="B460" s="30">
        <v>43005.495833333334</v>
      </c>
      <c r="C460" t="s">
        <v>2817</v>
      </c>
      <c r="D460" t="s">
        <v>2818</v>
      </c>
      <c r="E460" t="s">
        <v>476</v>
      </c>
      <c r="F460" t="s">
        <v>948</v>
      </c>
      <c r="G460" s="8" t="s">
        <v>2819</v>
      </c>
      <c r="H460" s="8" t="s">
        <v>2820</v>
      </c>
      <c r="I460" s="21" t="s">
        <v>6127</v>
      </c>
      <c r="J460" t="s">
        <v>2821</v>
      </c>
      <c r="K460" t="s">
        <v>2822</v>
      </c>
      <c r="L460" s="22"/>
      <c r="M460" s="107">
        <f xml:space="preserve"> M459+(ckAwdQTable[ILN]&lt;"M")</f>
        <v>257</v>
      </c>
      <c r="N460" t="s">
        <v>2834</v>
      </c>
      <c r="O460" t="s">
        <v>2136</v>
      </c>
      <c r="P460" s="15" t="str">
        <f>HYPERLINK("https://www.ejacket.nsf.gov/ej/showProposal.do?ID="&amp;ckAwdQTable[[#This Row],[prop_id]],"eJ")</f>
        <v>eJ</v>
      </c>
      <c r="Q460" s="8" t="s">
        <v>2825</v>
      </c>
      <c r="R460" t="s">
        <v>4519</v>
      </c>
      <c r="S460" t="s">
        <v>4520</v>
      </c>
      <c r="T460" t="s">
        <v>3717</v>
      </c>
      <c r="U460" s="8" t="s">
        <v>4521</v>
      </c>
      <c r="V460" t="s">
        <v>2823</v>
      </c>
      <c r="W460" s="111" t="str">
        <f>HYPERLINK("mailto:"&amp; ckAwdQTable[[#This Row],[email]]&amp;"&amp;subject=Your NSF Proposal:  "&amp;ckAwdQTable[[#This Row],[prop_id]], ckAwdQTable[[#This Row],[email]])</f>
        <v>burtscher@txstate.edu</v>
      </c>
      <c r="X460" s="30">
        <v>43282</v>
      </c>
      <c r="Y460">
        <v>36</v>
      </c>
      <c r="AA460" s="21" t="s">
        <v>753</v>
      </c>
      <c r="AB460" s="21" t="s">
        <v>4825</v>
      </c>
      <c r="AC460"/>
      <c r="AD460" s="21" t="s">
        <v>753</v>
      </c>
      <c r="AF460" s="13">
        <v>350000</v>
      </c>
      <c r="AG460" s="121">
        <v>0</v>
      </c>
      <c r="AH460" s="1">
        <v>350000</v>
      </c>
      <c r="AI460" s="1"/>
      <c r="AJ460" s="1"/>
      <c r="AM460" s="21">
        <v>3</v>
      </c>
      <c r="AN460" s="21">
        <v>3</v>
      </c>
      <c r="AO460" s="21">
        <v>3</v>
      </c>
      <c r="AP460" s="21"/>
      <c r="AQ460" s="21"/>
      <c r="AR460" s="123" t="s">
        <v>2829</v>
      </c>
      <c r="AS460" s="21" t="s">
        <v>2834</v>
      </c>
      <c r="AT460" s="21" t="str">
        <f>SummarizeQuestMarks(ckAwdQTable[[#This Row],[abst_narr_txt]])</f>
        <v xml:space="preserve"> </v>
      </c>
      <c r="AU460" s="124"/>
      <c r="AV460" t="s">
        <v>4517</v>
      </c>
      <c r="AW460" t="b">
        <f>AND(ckAwdQTable[[#This Row],[ILN]]&gt;"M", SUBSTITUTE(ckAwdQTable[[#This Row],[prop_titl_txt]]," ","")&lt;&gt;SUBSTITUTE(AV459," ",""))</f>
        <v>0</v>
      </c>
      <c r="AX460" s="8" t="s">
        <v>4522</v>
      </c>
    </row>
    <row r="461" spans="2:50" ht="15" customHeight="1" x14ac:dyDescent="0.35">
      <c r="B461" s="30">
        <v>43005.688194444447</v>
      </c>
      <c r="C461" t="s">
        <v>2817</v>
      </c>
      <c r="D461" t="s">
        <v>2818</v>
      </c>
      <c r="E461" t="s">
        <v>476</v>
      </c>
      <c r="F461" t="s">
        <v>948</v>
      </c>
      <c r="G461" s="8" t="s">
        <v>2819</v>
      </c>
      <c r="H461" s="8" t="s">
        <v>2820</v>
      </c>
      <c r="I461" s="21" t="s">
        <v>6127</v>
      </c>
      <c r="J461" t="s">
        <v>2821</v>
      </c>
      <c r="K461" t="s">
        <v>2822</v>
      </c>
      <c r="L461" s="22"/>
      <c r="M461" s="107">
        <f xml:space="preserve"> M460+(ckAwdQTable[ILN]&lt;"M")</f>
        <v>257</v>
      </c>
      <c r="N461" t="s">
        <v>2834</v>
      </c>
      <c r="O461" t="s">
        <v>2136</v>
      </c>
      <c r="P461" s="15" t="str">
        <f>HYPERLINK("https://www.ejacket.nsf.gov/ej/showProposal.do?ID="&amp;ckAwdQTable[[#This Row],[prop_id]],"eJ")</f>
        <v>eJ</v>
      </c>
      <c r="Q461" s="8" t="s">
        <v>2825</v>
      </c>
      <c r="R461" t="s">
        <v>4523</v>
      </c>
      <c r="S461" t="s">
        <v>4524</v>
      </c>
      <c r="T461" t="s">
        <v>4525</v>
      </c>
      <c r="U461" s="8" t="s">
        <v>4526</v>
      </c>
      <c r="V461" t="s">
        <v>4244</v>
      </c>
      <c r="W461" s="111" t="str">
        <f>HYPERLINK("mailto:"&amp; ckAwdQTable[[#This Row],[email]]&amp;"&amp;subject=Your NSF Proposal:  "&amp;ckAwdQTable[[#This Row],[prop_id]], ckAwdQTable[[#This Row],[email]])</f>
        <v>sameer@cs.uoregon.edu</v>
      </c>
      <c r="X461" s="30">
        <v>43282</v>
      </c>
      <c r="Y461">
        <v>36</v>
      </c>
      <c r="AA461" s="21" t="s">
        <v>753</v>
      </c>
      <c r="AB461" s="21" t="s">
        <v>4825</v>
      </c>
      <c r="AC461"/>
      <c r="AD461" s="21" t="s">
        <v>753</v>
      </c>
      <c r="AF461" s="13">
        <v>350000</v>
      </c>
      <c r="AG461" s="121">
        <v>0</v>
      </c>
      <c r="AH461" s="1">
        <v>350000</v>
      </c>
      <c r="AI461" s="1"/>
      <c r="AJ461" s="1"/>
      <c r="AM461" s="21">
        <v>3</v>
      </c>
      <c r="AN461" s="21">
        <v>3</v>
      </c>
      <c r="AO461" s="21"/>
      <c r="AP461" s="21"/>
      <c r="AQ461" s="21">
        <v>5.58</v>
      </c>
      <c r="AR461" s="123" t="s">
        <v>2829</v>
      </c>
      <c r="AS461" s="21" t="s">
        <v>2834</v>
      </c>
      <c r="AT461" s="21" t="str">
        <f>SummarizeQuestMarks(ckAwdQTable[[#This Row],[abst_narr_txt]])</f>
        <v xml:space="preserve"> </v>
      </c>
      <c r="AU461" s="124"/>
      <c r="AV461" t="s">
        <v>4517</v>
      </c>
      <c r="AW461" t="b">
        <f>AND(ckAwdQTable[[#This Row],[ILN]]&gt;"M", SUBSTITUTE(ckAwdQTable[[#This Row],[prop_titl_txt]]," ","")&lt;&gt;SUBSTITUTE(AV460," ",""))</f>
        <v>0</v>
      </c>
      <c r="AX461" s="8" t="s">
        <v>4527</v>
      </c>
    </row>
    <row r="462" spans="2:50" ht="15" customHeight="1" x14ac:dyDescent="0.35">
      <c r="B462" s="30">
        <v>43005.643750000003</v>
      </c>
      <c r="C462" t="s">
        <v>2868</v>
      </c>
      <c r="D462" t="s">
        <v>2869</v>
      </c>
      <c r="E462" t="s">
        <v>468</v>
      </c>
      <c r="F462" t="s">
        <v>800</v>
      </c>
      <c r="G462" s="8" t="s">
        <v>2819</v>
      </c>
      <c r="H462" s="8" t="s">
        <v>2820</v>
      </c>
      <c r="I462" s="21" t="s">
        <v>6127</v>
      </c>
      <c r="J462" t="s">
        <v>2821</v>
      </c>
      <c r="K462" t="s">
        <v>2911</v>
      </c>
      <c r="L462" s="22"/>
      <c r="M462" s="107">
        <f xml:space="preserve"> M461+(ckAwdQTable[ILN]&lt;"M")</f>
        <v>258</v>
      </c>
      <c r="N462" t="s">
        <v>2824</v>
      </c>
      <c r="O462" t="s">
        <v>2144</v>
      </c>
      <c r="P462" s="15" t="str">
        <f>HYPERLINK("https://www.ejacket.nsf.gov/ej/showProposal.do?ID="&amp;ckAwdQTable[[#This Row],[prop_id]],"eJ")</f>
        <v>eJ</v>
      </c>
      <c r="Q462" s="8" t="s">
        <v>2871</v>
      </c>
      <c r="R462" t="s">
        <v>2144</v>
      </c>
      <c r="S462" t="s">
        <v>2145</v>
      </c>
      <c r="T462" t="s">
        <v>4528</v>
      </c>
      <c r="U462" s="8" t="s">
        <v>713</v>
      </c>
      <c r="V462" t="s">
        <v>2907</v>
      </c>
      <c r="W462" s="111" t="str">
        <f>HYPERLINK("mailto:"&amp; ckAwdQTable[[#This Row],[email]]&amp;"&amp;subject=Your NSF Proposal:  "&amp;ckAwdQTable[[#This Row],[prop_id]], ckAwdQTable[[#This Row],[email]])</f>
        <v>mjskay@umich.edu</v>
      </c>
      <c r="X462" s="30">
        <v>43344</v>
      </c>
      <c r="Y462">
        <v>36</v>
      </c>
      <c r="Z462" t="s">
        <v>6131</v>
      </c>
      <c r="AA462" s="21" t="s">
        <v>6149</v>
      </c>
      <c r="AB462" s="21" t="s">
        <v>4825</v>
      </c>
      <c r="AC462"/>
      <c r="AD462" s="21" t="s">
        <v>753</v>
      </c>
      <c r="AE462" s="21" t="s">
        <v>6128</v>
      </c>
      <c r="AF462" s="13">
        <v>412772</v>
      </c>
      <c r="AG462" s="121">
        <v>0</v>
      </c>
      <c r="AH462" s="1">
        <v>412772</v>
      </c>
      <c r="AI462" s="1"/>
      <c r="AJ462" s="1">
        <v>12800</v>
      </c>
      <c r="AM462" s="21">
        <v>3</v>
      </c>
      <c r="AN462" s="21">
        <v>3</v>
      </c>
      <c r="AO462" s="21">
        <v>3</v>
      </c>
      <c r="AP462" s="21"/>
      <c r="AQ462" s="21"/>
      <c r="AR462" s="123" t="s">
        <v>2829</v>
      </c>
      <c r="AS462" s="21" t="s">
        <v>2834</v>
      </c>
      <c r="AT462" s="21" t="str">
        <f>SummarizeQuestMarks(ckAwdQTable[[#This Row],[abst_narr_txt]])</f>
        <v xml:space="preserve"> </v>
      </c>
      <c r="AU462" s="124"/>
      <c r="AV462" t="s">
        <v>4529</v>
      </c>
      <c r="AW462" t="b">
        <f>AND(ckAwdQTable[[#This Row],[ILN]]&gt;"M", SUBSTITUTE(ckAwdQTable[[#This Row],[prop_titl_txt]]," ","")&lt;&gt;SUBSTITUTE(AV461," ",""))</f>
        <v>0</v>
      </c>
      <c r="AX462" s="8" t="s">
        <v>4530</v>
      </c>
    </row>
    <row r="463" spans="2:50" ht="15" customHeight="1" x14ac:dyDescent="0.35">
      <c r="B463" s="30">
        <v>43003.64166666667</v>
      </c>
      <c r="C463" t="s">
        <v>2868</v>
      </c>
      <c r="D463" t="s">
        <v>2869</v>
      </c>
      <c r="E463" t="s">
        <v>468</v>
      </c>
      <c r="F463" t="s">
        <v>800</v>
      </c>
      <c r="G463" s="8" t="s">
        <v>2819</v>
      </c>
      <c r="H463" s="8" t="s">
        <v>2820</v>
      </c>
      <c r="I463" s="21" t="s">
        <v>6127</v>
      </c>
      <c r="J463" t="s">
        <v>2821</v>
      </c>
      <c r="K463" t="s">
        <v>2911</v>
      </c>
      <c r="L463" s="22"/>
      <c r="M463" s="107">
        <f xml:space="preserve"> M462+(ckAwdQTable[ILN]&lt;"M")</f>
        <v>258</v>
      </c>
      <c r="N463" t="s">
        <v>2834</v>
      </c>
      <c r="O463" t="s">
        <v>2144</v>
      </c>
      <c r="P463" s="15" t="str">
        <f>HYPERLINK("https://www.ejacket.nsf.gov/ej/showProposal.do?ID="&amp;ckAwdQTable[[#This Row],[prop_id]],"eJ")</f>
        <v>eJ</v>
      </c>
      <c r="Q463" s="8" t="s">
        <v>2871</v>
      </c>
      <c r="R463" t="s">
        <v>4531</v>
      </c>
      <c r="S463" t="s">
        <v>4532</v>
      </c>
      <c r="T463" t="s">
        <v>4533</v>
      </c>
      <c r="U463" s="8" t="s">
        <v>2848</v>
      </c>
      <c r="V463" t="s">
        <v>2845</v>
      </c>
      <c r="W463" s="111" t="str">
        <f>HYPERLINK("mailto:"&amp; ckAwdQTable[[#This Row],[email]]&amp;"&amp;subject=Your NSF Proposal:  "&amp;ckAwdQTable[[#This Row],[prop_id]], ckAwdQTable[[#This Row],[email]])</f>
        <v>jhullman@uw.edu</v>
      </c>
      <c r="X463" s="30">
        <v>43344</v>
      </c>
      <c r="Y463">
        <v>36</v>
      </c>
      <c r="Z463" t="s">
        <v>6131</v>
      </c>
      <c r="AA463" s="21" t="s">
        <v>6138</v>
      </c>
      <c r="AB463" s="21" t="s">
        <v>4825</v>
      </c>
      <c r="AC463"/>
      <c r="AD463" s="21" t="s">
        <v>753</v>
      </c>
      <c r="AF463" s="13">
        <v>385305</v>
      </c>
      <c r="AG463" s="121">
        <v>0</v>
      </c>
      <c r="AH463" s="1">
        <v>385305</v>
      </c>
      <c r="AI463" s="1"/>
      <c r="AJ463" s="1"/>
      <c r="AM463" s="21">
        <v>3</v>
      </c>
      <c r="AN463" s="21">
        <v>6</v>
      </c>
      <c r="AO463" s="21">
        <v>4.2</v>
      </c>
      <c r="AP463" s="21"/>
      <c r="AQ463" s="21"/>
      <c r="AR463" s="123" t="s">
        <v>2829</v>
      </c>
      <c r="AS463" s="21" t="s">
        <v>2834</v>
      </c>
      <c r="AT463" s="21" t="str">
        <f>SummarizeQuestMarks(ckAwdQTable[[#This Row],[abst_narr_txt]])</f>
        <v xml:space="preserve"> </v>
      </c>
      <c r="AU463" s="124"/>
      <c r="AV463" t="s">
        <v>4529</v>
      </c>
      <c r="AW463" t="b">
        <f>AND(ckAwdQTable[[#This Row],[ILN]]&gt;"M", SUBSTITUTE(ckAwdQTable[[#This Row],[prop_titl_txt]]," ","")&lt;&gt;SUBSTITUTE(AV462," ",""))</f>
        <v>0</v>
      </c>
      <c r="AX463" s="8" t="s">
        <v>4534</v>
      </c>
    </row>
    <row r="464" spans="2:50" ht="15" customHeight="1" x14ac:dyDescent="0.35">
      <c r="B464" s="30">
        <v>43005.643750000003</v>
      </c>
      <c r="C464" t="s">
        <v>2868</v>
      </c>
      <c r="D464" t="s">
        <v>2869</v>
      </c>
      <c r="E464" t="s">
        <v>468</v>
      </c>
      <c r="F464" t="s">
        <v>807</v>
      </c>
      <c r="G464" s="8" t="s">
        <v>2819</v>
      </c>
      <c r="H464" s="8" t="s">
        <v>2820</v>
      </c>
      <c r="I464" s="21" t="s">
        <v>6127</v>
      </c>
      <c r="J464" t="s">
        <v>2821</v>
      </c>
      <c r="K464" t="s">
        <v>2911</v>
      </c>
      <c r="L464" s="22"/>
      <c r="M464" s="107">
        <f xml:space="preserve"> M463+(ckAwdQTable[ILN]&lt;"M")</f>
        <v>259</v>
      </c>
      <c r="N464" t="s">
        <v>2824</v>
      </c>
      <c r="O464" t="s">
        <v>2147</v>
      </c>
      <c r="P464" s="15" t="str">
        <f>HYPERLINK("https://www.ejacket.nsf.gov/ej/showProposal.do?ID="&amp;ckAwdQTable[[#This Row],[prop_id]],"eJ")</f>
        <v>eJ</v>
      </c>
      <c r="Q464" s="8" t="s">
        <v>2871</v>
      </c>
      <c r="R464" t="s">
        <v>2147</v>
      </c>
      <c r="S464" t="s">
        <v>2148</v>
      </c>
      <c r="T464" t="s">
        <v>3703</v>
      </c>
      <c r="U464" s="8" t="s">
        <v>586</v>
      </c>
      <c r="V464" t="s">
        <v>2862</v>
      </c>
      <c r="W464" s="111" t="str">
        <f>HYPERLINK("mailto:"&amp; ckAwdQTable[[#This Row],[email]]&amp;"&amp;subject=Your NSF Proposal:  "&amp;ckAwdQTable[[#This Row],[prop_id]], ckAwdQTable[[#This Row],[email]])</f>
        <v>edemaine@mit.edu</v>
      </c>
      <c r="X464" s="30">
        <v>43252</v>
      </c>
      <c r="Y464">
        <v>48</v>
      </c>
      <c r="Z464" t="s">
        <v>6131</v>
      </c>
      <c r="AA464" s="21" t="s">
        <v>753</v>
      </c>
      <c r="AB464" s="21" t="s">
        <v>4825</v>
      </c>
      <c r="AC464"/>
      <c r="AD464" s="21" t="s">
        <v>753</v>
      </c>
      <c r="AF464" s="13">
        <v>600000</v>
      </c>
      <c r="AG464" s="121">
        <v>0</v>
      </c>
      <c r="AH464" s="1">
        <v>600000</v>
      </c>
      <c r="AI464" s="1"/>
      <c r="AJ464" s="1"/>
      <c r="AM464" s="21">
        <v>8</v>
      </c>
      <c r="AN464" s="21">
        <v>4</v>
      </c>
      <c r="AO464" s="21">
        <v>2</v>
      </c>
      <c r="AP464" s="21"/>
      <c r="AQ464" s="21"/>
      <c r="AR464" s="123" t="s">
        <v>2881</v>
      </c>
      <c r="AS464" s="21" t="s">
        <v>2834</v>
      </c>
      <c r="AT464" s="21" t="str">
        <f>SummarizeQuestMarks(ckAwdQTable[[#This Row],[abst_narr_txt]])</f>
        <v xml:space="preserve"> </v>
      </c>
      <c r="AU464" s="124"/>
      <c r="AV464" t="s">
        <v>4535</v>
      </c>
      <c r="AW464" t="b">
        <f>AND(ckAwdQTable[[#This Row],[ILN]]&gt;"M", SUBSTITUTE(ckAwdQTable[[#This Row],[prop_titl_txt]]," ","")&lt;&gt;SUBSTITUTE(AV463," ",""))</f>
        <v>0</v>
      </c>
      <c r="AX464" s="8" t="s">
        <v>4536</v>
      </c>
    </row>
    <row r="465" spans="2:50" ht="15" customHeight="1" x14ac:dyDescent="0.35">
      <c r="B465" s="30">
        <v>43005.448611111111</v>
      </c>
      <c r="C465" t="s">
        <v>2868</v>
      </c>
      <c r="D465" t="s">
        <v>2869</v>
      </c>
      <c r="E465" t="s">
        <v>468</v>
      </c>
      <c r="F465" t="s">
        <v>807</v>
      </c>
      <c r="G465" s="8" t="s">
        <v>2819</v>
      </c>
      <c r="H465" s="8" t="s">
        <v>2820</v>
      </c>
      <c r="I465" s="21" t="s">
        <v>6127</v>
      </c>
      <c r="J465" t="s">
        <v>2821</v>
      </c>
      <c r="K465" t="s">
        <v>2911</v>
      </c>
      <c r="L465" s="22"/>
      <c r="M465" s="107">
        <f xml:space="preserve"> M464+(ckAwdQTable[ILN]&lt;"M")</f>
        <v>259</v>
      </c>
      <c r="N465" t="s">
        <v>2834</v>
      </c>
      <c r="O465" t="s">
        <v>2147</v>
      </c>
      <c r="P465" s="15" t="str">
        <f>HYPERLINK("https://www.ejacket.nsf.gov/ej/showProposal.do?ID="&amp;ckAwdQTable[[#This Row],[prop_id]],"eJ")</f>
        <v>eJ</v>
      </c>
      <c r="Q465" s="8" t="s">
        <v>2871</v>
      </c>
      <c r="R465" t="s">
        <v>4537</v>
      </c>
      <c r="S465" t="s">
        <v>4538</v>
      </c>
      <c r="T465" t="s">
        <v>4539</v>
      </c>
      <c r="U465" s="8" t="s">
        <v>2926</v>
      </c>
      <c r="V465" t="s">
        <v>2922</v>
      </c>
      <c r="W465" s="111" t="str">
        <f>HYPERLINK("mailto:"&amp; ckAwdQTable[[#This Row],[email]]&amp;"&amp;subject=Your NSF Proposal:  "&amp;ckAwdQTable[[#This Row],[prop_id]], ckAwdQTable[[#This Row],[email]])</f>
        <v>hajiagha@cs.umd.edu</v>
      </c>
      <c r="X465" s="30">
        <v>43252</v>
      </c>
      <c r="Y465">
        <v>48</v>
      </c>
      <c r="AA465" s="21" t="s">
        <v>753</v>
      </c>
      <c r="AB465" s="21" t="s">
        <v>4825</v>
      </c>
      <c r="AC465"/>
      <c r="AD465" s="21" t="s">
        <v>753</v>
      </c>
      <c r="AE465" s="21" t="s">
        <v>6128</v>
      </c>
      <c r="AF465" s="13">
        <v>600000</v>
      </c>
      <c r="AG465" s="121">
        <v>0</v>
      </c>
      <c r="AH465" s="1">
        <v>600000</v>
      </c>
      <c r="AI465" s="1"/>
      <c r="AJ465" s="1">
        <v>12000</v>
      </c>
      <c r="AM465" s="21">
        <v>8</v>
      </c>
      <c r="AN465" s="21">
        <v>4</v>
      </c>
      <c r="AO465" s="21"/>
      <c r="AP465" s="21"/>
      <c r="AQ465" s="21">
        <v>4</v>
      </c>
      <c r="AR465" s="123" t="s">
        <v>2881</v>
      </c>
      <c r="AS465" s="21" t="s">
        <v>2834</v>
      </c>
      <c r="AT465" s="21" t="str">
        <f>SummarizeQuestMarks(ckAwdQTable[[#This Row],[abst_narr_txt]])</f>
        <v xml:space="preserve"> </v>
      </c>
      <c r="AU465" s="124"/>
      <c r="AV465" t="s">
        <v>4540</v>
      </c>
      <c r="AW465" t="b">
        <f>AND(ckAwdQTable[[#This Row],[ILN]]&gt;"M", SUBSTITUTE(ckAwdQTable[[#This Row],[prop_titl_txt]]," ","")&lt;&gt;SUBSTITUTE(AV464," ",""))</f>
        <v>1</v>
      </c>
      <c r="AX465" s="8" t="s">
        <v>4541</v>
      </c>
    </row>
    <row r="466" spans="2:50" ht="15" customHeight="1" x14ac:dyDescent="0.35">
      <c r="B466" s="30">
        <v>43005.644444444442</v>
      </c>
      <c r="C466" t="s">
        <v>2868</v>
      </c>
      <c r="D466" t="s">
        <v>2869</v>
      </c>
      <c r="E466" t="s">
        <v>470</v>
      </c>
      <c r="F466" t="s">
        <v>1094</v>
      </c>
      <c r="G466" s="8" t="s">
        <v>2819</v>
      </c>
      <c r="H466" s="8" t="s">
        <v>2820</v>
      </c>
      <c r="I466" s="21" t="s">
        <v>6127</v>
      </c>
      <c r="J466" t="s">
        <v>2821</v>
      </c>
      <c r="K466" t="s">
        <v>2902</v>
      </c>
      <c r="L466" s="22"/>
      <c r="M466" s="107">
        <f xml:space="preserve"> M465+(ckAwdQTable[ILN]&lt;"M")</f>
        <v>260</v>
      </c>
      <c r="N466" t="s">
        <v>2863</v>
      </c>
      <c r="O466" t="s">
        <v>2150</v>
      </c>
      <c r="P466" s="15" t="str">
        <f>HYPERLINK("https://www.ejacket.nsf.gov/ej/showProposal.do?ID="&amp;ckAwdQTable[[#This Row],[prop_id]],"eJ")</f>
        <v>eJ</v>
      </c>
      <c r="Q466" s="8" t="s">
        <v>2871</v>
      </c>
      <c r="R466" t="s">
        <v>2150</v>
      </c>
      <c r="S466" t="s">
        <v>1026</v>
      </c>
      <c r="T466" t="s">
        <v>4543</v>
      </c>
      <c r="U466" s="8" t="s">
        <v>4544</v>
      </c>
      <c r="V466" t="s">
        <v>92</v>
      </c>
      <c r="W466" s="111" t="str">
        <f>HYPERLINK("mailto:"&amp; ckAwdQTable[[#This Row],[email]]&amp;"&amp;subject=Your NSF Proposal:  "&amp;ckAwdQTable[[#This Row],[prop_id]], ckAwdQTable[[#This Row],[email]])</f>
        <v>ymzhang@engr.uky.edu</v>
      </c>
      <c r="X466" s="30">
        <v>43191</v>
      </c>
      <c r="Y466">
        <v>48</v>
      </c>
      <c r="AA466" s="21" t="s">
        <v>753</v>
      </c>
      <c r="AB466" s="21" t="s">
        <v>4825</v>
      </c>
      <c r="AC466"/>
      <c r="AD466" s="21" t="s">
        <v>753</v>
      </c>
      <c r="AF466" s="13">
        <v>874269</v>
      </c>
      <c r="AG466" s="121">
        <v>0</v>
      </c>
      <c r="AH466" s="1">
        <v>874269</v>
      </c>
      <c r="AI466" s="1"/>
      <c r="AJ466" s="1"/>
      <c r="AM466" s="21">
        <v>8</v>
      </c>
      <c r="AN466" s="21">
        <v>8</v>
      </c>
      <c r="AO466" s="21">
        <v>4.8</v>
      </c>
      <c r="AP466" s="21">
        <v>2.88</v>
      </c>
      <c r="AQ466" s="21"/>
      <c r="AR466" s="123" t="s">
        <v>2829</v>
      </c>
      <c r="AS466" s="21" t="s">
        <v>2834</v>
      </c>
      <c r="AT466" s="21" t="str">
        <f>SummarizeQuestMarks(ckAwdQTable[[#This Row],[abst_narr_txt]])</f>
        <v xml:space="preserve"> </v>
      </c>
      <c r="AU466" s="124"/>
      <c r="AV466" t="s">
        <v>4545</v>
      </c>
      <c r="AW466" t="b">
        <f>AND(ckAwdQTable[[#This Row],[ILN]]&gt;"M", SUBSTITUTE(ckAwdQTable[[#This Row],[prop_titl_txt]]," ","")&lt;&gt;SUBSTITUTE(AV465," ",""))</f>
        <v>0</v>
      </c>
      <c r="AX466" s="8" t="s">
        <v>4546</v>
      </c>
    </row>
    <row r="467" spans="2:50" ht="15" customHeight="1" x14ac:dyDescent="0.35">
      <c r="B467" s="30">
        <v>43005.645138888889</v>
      </c>
      <c r="C467" t="s">
        <v>2839</v>
      </c>
      <c r="D467" t="s">
        <v>2840</v>
      </c>
      <c r="E467" t="s">
        <v>464</v>
      </c>
      <c r="F467" t="s">
        <v>1119</v>
      </c>
      <c r="G467" s="8" t="s">
        <v>2819</v>
      </c>
      <c r="H467" s="8" t="s">
        <v>2820</v>
      </c>
      <c r="I467" s="21" t="s">
        <v>6127</v>
      </c>
      <c r="J467" t="s">
        <v>2821</v>
      </c>
      <c r="L467" s="22"/>
      <c r="M467" s="107">
        <f xml:space="preserve"> M466+(ckAwdQTable[ILN]&lt;"M")</f>
        <v>261</v>
      </c>
      <c r="N467" t="s">
        <v>2824</v>
      </c>
      <c r="O467" t="s">
        <v>2152</v>
      </c>
      <c r="P467" s="15" t="str">
        <f>HYPERLINK("https://www.ejacket.nsf.gov/ej/showProposal.do?ID="&amp;ckAwdQTable[[#This Row],[prop_id]],"eJ")</f>
        <v>eJ</v>
      </c>
      <c r="Q467" s="8" t="s">
        <v>2841</v>
      </c>
      <c r="R467" t="s">
        <v>2152</v>
      </c>
      <c r="S467" t="s">
        <v>2153</v>
      </c>
      <c r="T467" t="s">
        <v>4547</v>
      </c>
      <c r="U467" s="8" t="s">
        <v>3366</v>
      </c>
      <c r="V467" t="s">
        <v>115</v>
      </c>
      <c r="W467" s="111" t="str">
        <f>HYPERLINK("mailto:"&amp; ckAwdQTable[[#This Row],[email]]&amp;"&amp;subject=Your NSF Proposal:  "&amp;ckAwdQTable[[#This Row],[prop_id]], ckAwdQTable[[#This Row],[email]])</f>
        <v>jsorber@clemson.edu</v>
      </c>
      <c r="X467" s="30">
        <v>43344</v>
      </c>
      <c r="Y467">
        <v>48</v>
      </c>
      <c r="AA467" s="21" t="s">
        <v>753</v>
      </c>
      <c r="AB467" s="21" t="s">
        <v>4825</v>
      </c>
      <c r="AC467"/>
      <c r="AD467" s="21" t="s">
        <v>753</v>
      </c>
      <c r="AE467" s="21" t="s">
        <v>6128</v>
      </c>
      <c r="AF467" s="13">
        <v>424077</v>
      </c>
      <c r="AG467" s="121">
        <v>0</v>
      </c>
      <c r="AH467" s="1">
        <v>424077</v>
      </c>
      <c r="AI467" s="1"/>
      <c r="AJ467" s="1">
        <v>8000</v>
      </c>
      <c r="AM467" s="21">
        <v>4</v>
      </c>
      <c r="AN467" s="21">
        <v>4</v>
      </c>
      <c r="AO467" s="21">
        <v>2.4</v>
      </c>
      <c r="AP467" s="21"/>
      <c r="AQ467" s="21"/>
      <c r="AR467" s="123" t="s">
        <v>2829</v>
      </c>
      <c r="AS467" s="21" t="s">
        <v>2834</v>
      </c>
      <c r="AT467" s="21" t="str">
        <f>SummarizeQuestMarks(ckAwdQTable[[#This Row],[abst_narr_txt]])</f>
        <v xml:space="preserve"> </v>
      </c>
      <c r="AU467" s="124"/>
      <c r="AV467" t="s">
        <v>4548</v>
      </c>
      <c r="AW467" t="b">
        <f>AND(ckAwdQTable[[#This Row],[ILN]]&gt;"M", SUBSTITUTE(ckAwdQTable[[#This Row],[prop_titl_txt]]," ","")&lt;&gt;SUBSTITUTE(AV466," ",""))</f>
        <v>0</v>
      </c>
      <c r="AX467" s="8" t="s">
        <v>4549</v>
      </c>
    </row>
    <row r="468" spans="2:50" ht="15" customHeight="1" x14ac:dyDescent="0.35">
      <c r="B468" s="30">
        <v>43004.71875</v>
      </c>
      <c r="C468" t="s">
        <v>2839</v>
      </c>
      <c r="D468" t="s">
        <v>2840</v>
      </c>
      <c r="E468" t="s">
        <v>464</v>
      </c>
      <c r="F468" t="s">
        <v>1119</v>
      </c>
      <c r="G468" s="8" t="s">
        <v>2819</v>
      </c>
      <c r="H468" s="8" t="s">
        <v>2820</v>
      </c>
      <c r="I468" s="21" t="s">
        <v>6127</v>
      </c>
      <c r="J468" t="s">
        <v>2821</v>
      </c>
      <c r="L468" s="22"/>
      <c r="M468" s="107">
        <f xml:space="preserve"> M467+(ckAwdQTable[ILN]&lt;"M")</f>
        <v>261</v>
      </c>
      <c r="N468" t="s">
        <v>2834</v>
      </c>
      <c r="O468" t="s">
        <v>2152</v>
      </c>
      <c r="P468" s="15" t="str">
        <f>HYPERLINK("https://www.ejacket.nsf.gov/ej/showProposal.do?ID="&amp;ckAwdQTable[[#This Row],[prop_id]],"eJ")</f>
        <v>eJ</v>
      </c>
      <c r="Q468" s="8" t="s">
        <v>2841</v>
      </c>
      <c r="R468" t="s">
        <v>4550</v>
      </c>
      <c r="S468" t="s">
        <v>4551</v>
      </c>
      <c r="T468" t="s">
        <v>4552</v>
      </c>
      <c r="U468" s="8" t="s">
        <v>600</v>
      </c>
      <c r="V468" t="s">
        <v>3162</v>
      </c>
      <c r="W468" s="111" t="str">
        <f>HYPERLINK("mailto:"&amp; ckAwdQTable[[#This Row],[email]]&amp;"&amp;subject=Your NSF Proposal:  "&amp;ckAwdQTable[[#This Row],[prop_id]], ckAwdQTable[[#This Row],[email]])</f>
        <v>josiah@northwestern.edu</v>
      </c>
      <c r="X468" s="30">
        <v>43344</v>
      </c>
      <c r="Y468">
        <v>48</v>
      </c>
      <c r="AA468" s="21" t="s">
        <v>753</v>
      </c>
      <c r="AB468" s="21" t="s">
        <v>4825</v>
      </c>
      <c r="AC468"/>
      <c r="AD468" s="21" t="s">
        <v>753</v>
      </c>
      <c r="AE468" s="21" t="s">
        <v>6128</v>
      </c>
      <c r="AF468" s="13">
        <v>424995</v>
      </c>
      <c r="AG468" s="121">
        <v>0</v>
      </c>
      <c r="AH468" s="1">
        <v>424995</v>
      </c>
      <c r="AI468" s="1"/>
      <c r="AJ468" s="1">
        <v>8000</v>
      </c>
      <c r="AM468" s="21">
        <v>4</v>
      </c>
      <c r="AN468" s="21">
        <v>4</v>
      </c>
      <c r="AO468" s="21">
        <v>4</v>
      </c>
      <c r="AP468" s="21"/>
      <c r="AQ468" s="21"/>
      <c r="AR468" s="123" t="s">
        <v>2829</v>
      </c>
      <c r="AS468" s="21" t="s">
        <v>2834</v>
      </c>
      <c r="AT468" s="21" t="str">
        <f>SummarizeQuestMarks(ckAwdQTable[[#This Row],[abst_narr_txt]])</f>
        <v xml:space="preserve"> </v>
      </c>
      <c r="AU468" s="124"/>
      <c r="AV468" t="s">
        <v>4553</v>
      </c>
      <c r="AW468" t="b">
        <f>AND(ckAwdQTable[[#This Row],[ILN]]&gt;"M", SUBSTITUTE(ckAwdQTable[[#This Row],[prop_titl_txt]]," ","")&lt;&gt;SUBSTITUTE(AV467," ",""))</f>
        <v>1</v>
      </c>
      <c r="AX468" s="8" t="s">
        <v>4554</v>
      </c>
    </row>
    <row r="469" spans="2:50" ht="15" customHeight="1" x14ac:dyDescent="0.35">
      <c r="B469" s="30">
        <v>43005.593055555553</v>
      </c>
      <c r="C469" t="s">
        <v>2839</v>
      </c>
      <c r="D469" t="s">
        <v>2840</v>
      </c>
      <c r="E469" t="s">
        <v>464</v>
      </c>
      <c r="F469" t="s">
        <v>1119</v>
      </c>
      <c r="G469" s="8" t="s">
        <v>2819</v>
      </c>
      <c r="H469" s="8" t="s">
        <v>2820</v>
      </c>
      <c r="I469" s="21" t="s">
        <v>6127</v>
      </c>
      <c r="J469" t="s">
        <v>2821</v>
      </c>
      <c r="L469" s="22"/>
      <c r="M469" s="107">
        <f xml:space="preserve"> M468+(ckAwdQTable[ILN]&lt;"M")</f>
        <v>261</v>
      </c>
      <c r="N469" t="s">
        <v>2834</v>
      </c>
      <c r="O469" t="s">
        <v>2152</v>
      </c>
      <c r="P469" s="15" t="str">
        <f>HYPERLINK("https://www.ejacket.nsf.gov/ej/showProposal.do?ID="&amp;ckAwdQTable[[#This Row],[prop_id]],"eJ")</f>
        <v>eJ</v>
      </c>
      <c r="Q469" s="8" t="s">
        <v>2841</v>
      </c>
      <c r="R469" t="s">
        <v>4555</v>
      </c>
      <c r="S469" t="s">
        <v>4556</v>
      </c>
      <c r="T469" t="s">
        <v>4557</v>
      </c>
      <c r="U469" s="8" t="s">
        <v>650</v>
      </c>
      <c r="V469" t="s">
        <v>2972</v>
      </c>
      <c r="W469" s="111" t="str">
        <f>HYPERLINK("mailto:"&amp; ckAwdQTable[[#This Row],[email]]&amp;"&amp;subject=Your NSF Proposal:  "&amp;ckAwdQTable[[#This Row],[prop_id]], ckAwdQTable[[#This Row],[email]])</f>
        <v>arunab@cs.stonybrook.edu</v>
      </c>
      <c r="X469" s="30">
        <v>43344</v>
      </c>
      <c r="Y469">
        <v>48</v>
      </c>
      <c r="AA469" s="21" t="s">
        <v>753</v>
      </c>
      <c r="AB469" s="21" t="s">
        <v>4825</v>
      </c>
      <c r="AC469"/>
      <c r="AD469" s="21" t="s">
        <v>753</v>
      </c>
      <c r="AE469" s="21" t="s">
        <v>6128</v>
      </c>
      <c r="AF469" s="13">
        <v>337983</v>
      </c>
      <c r="AG469" s="121">
        <v>0</v>
      </c>
      <c r="AH469" s="1">
        <v>337983</v>
      </c>
      <c r="AI469" s="1"/>
      <c r="AJ469" s="1">
        <v>12000</v>
      </c>
      <c r="AM469" s="21">
        <v>4</v>
      </c>
      <c r="AN469" s="21">
        <v>4</v>
      </c>
      <c r="AO469" s="21">
        <v>0.8</v>
      </c>
      <c r="AP469" s="21"/>
      <c r="AQ469" s="21"/>
      <c r="AR469" s="123" t="s">
        <v>2829</v>
      </c>
      <c r="AS469" s="21" t="s">
        <v>2834</v>
      </c>
      <c r="AT469" s="21" t="str">
        <f>SummarizeQuestMarks(ckAwdQTable[[#This Row],[abst_narr_txt]])</f>
        <v xml:space="preserve"> </v>
      </c>
      <c r="AU469" s="124"/>
      <c r="AV469" t="s">
        <v>4548</v>
      </c>
      <c r="AW469" t="b">
        <f>AND(ckAwdQTable[[#This Row],[ILN]]&gt;"M", SUBSTITUTE(ckAwdQTable[[#This Row],[prop_titl_txt]]," ","")&lt;&gt;SUBSTITUTE(AV468," ",""))</f>
        <v>1</v>
      </c>
      <c r="AX469" s="8" t="s">
        <v>4558</v>
      </c>
    </row>
    <row r="470" spans="2:50" ht="15" customHeight="1" x14ac:dyDescent="0.35">
      <c r="B470" s="30">
        <v>43005.646527777775</v>
      </c>
      <c r="C470" t="s">
        <v>2839</v>
      </c>
      <c r="D470" t="s">
        <v>2840</v>
      </c>
      <c r="E470" t="s">
        <v>464</v>
      </c>
      <c r="F470" t="s">
        <v>1006</v>
      </c>
      <c r="G470" s="8" t="s">
        <v>2819</v>
      </c>
      <c r="H470" s="8" t="s">
        <v>2820</v>
      </c>
      <c r="I470" s="21" t="s">
        <v>6127</v>
      </c>
      <c r="J470" t="s">
        <v>2821</v>
      </c>
      <c r="K470" t="s">
        <v>3097</v>
      </c>
      <c r="L470" s="22">
        <v>43083.583055555559</v>
      </c>
      <c r="M470" s="107">
        <f xml:space="preserve"> M469+(ckAwdQTable[ILN]&lt;"M")</f>
        <v>262</v>
      </c>
      <c r="N470" t="s">
        <v>2824</v>
      </c>
      <c r="O470" t="s">
        <v>2155</v>
      </c>
      <c r="P470" s="15" t="str">
        <f>HYPERLINK("https://www.ejacket.nsf.gov/ej/showProposal.do?ID="&amp;ckAwdQTable[[#This Row],[prop_id]],"eJ")</f>
        <v>eJ</v>
      </c>
      <c r="Q470" s="8" t="s">
        <v>2841</v>
      </c>
      <c r="R470" t="s">
        <v>2155</v>
      </c>
      <c r="S470" t="s">
        <v>2156</v>
      </c>
      <c r="T470" t="s">
        <v>4559</v>
      </c>
      <c r="U470" s="8" t="s">
        <v>597</v>
      </c>
      <c r="V470" t="s">
        <v>2862</v>
      </c>
      <c r="W470" s="111" t="str">
        <f>HYPERLINK("mailto:"&amp; ckAwdQTable[[#This Row],[email]]&amp;"&amp;subject=Your NSF Proposal:  "&amp;ckAwdQTable[[#This Row],[prop_id]], ckAwdQTable[[#This Row],[email]])</f>
        <v>eyeh@ece.neu.edu</v>
      </c>
      <c r="X470" s="30">
        <v>43282</v>
      </c>
      <c r="Y470">
        <v>60</v>
      </c>
      <c r="AA470" s="21" t="s">
        <v>753</v>
      </c>
      <c r="AB470" s="21" t="s">
        <v>4825</v>
      </c>
      <c r="AC470"/>
      <c r="AD470" s="21" t="s">
        <v>753</v>
      </c>
      <c r="AE470" s="21" t="s">
        <v>6128</v>
      </c>
      <c r="AF470" s="13">
        <v>990000</v>
      </c>
      <c r="AG470" s="121">
        <v>0</v>
      </c>
      <c r="AH470" s="1">
        <v>990000</v>
      </c>
      <c r="AI470" s="1"/>
      <c r="AJ470" s="1">
        <v>5000</v>
      </c>
      <c r="AK470" s="1">
        <v>146001</v>
      </c>
      <c r="AM470" s="21">
        <v>10</v>
      </c>
      <c r="AN470" s="21">
        <v>10</v>
      </c>
      <c r="AO470" s="21">
        <v>2.5</v>
      </c>
      <c r="AP470" s="21"/>
      <c r="AQ470" s="21"/>
      <c r="AR470" s="123" t="s">
        <v>4406</v>
      </c>
      <c r="AS470" s="21" t="s">
        <v>2834</v>
      </c>
      <c r="AT470" s="21" t="str">
        <f>SummarizeQuestMarks(ckAwdQTable[[#This Row],[abst_narr_txt]])</f>
        <v xml:space="preserve"> </v>
      </c>
      <c r="AU470" s="124"/>
      <c r="AV470" t="s">
        <v>4561</v>
      </c>
      <c r="AW470" t="b">
        <f>AND(ckAwdQTable[[#This Row],[ILN]]&gt;"M", SUBSTITUTE(ckAwdQTable[[#This Row],[prop_titl_txt]]," ","")&lt;&gt;SUBSTITUTE(AV469," ",""))</f>
        <v>0</v>
      </c>
      <c r="AX470" s="8" t="s">
        <v>4562</v>
      </c>
    </row>
    <row r="471" spans="2:50" ht="15" customHeight="1" x14ac:dyDescent="0.35">
      <c r="B471" s="30">
        <v>43000.71597222222</v>
      </c>
      <c r="C471" t="s">
        <v>2839</v>
      </c>
      <c r="D471" t="s">
        <v>2840</v>
      </c>
      <c r="E471" t="s">
        <v>464</v>
      </c>
      <c r="F471" t="s">
        <v>1006</v>
      </c>
      <c r="G471" s="8" t="s">
        <v>2819</v>
      </c>
      <c r="H471" s="8" t="s">
        <v>2820</v>
      </c>
      <c r="I471" s="21" t="s">
        <v>6127</v>
      </c>
      <c r="J471" t="s">
        <v>2821</v>
      </c>
      <c r="K471" t="s">
        <v>3097</v>
      </c>
      <c r="L471" s="22">
        <v>43083.583055555559</v>
      </c>
      <c r="M471" s="107">
        <f xml:space="preserve"> M470+(ckAwdQTable[ILN]&lt;"M")</f>
        <v>262</v>
      </c>
      <c r="N471" t="s">
        <v>2834</v>
      </c>
      <c r="O471" t="s">
        <v>2155</v>
      </c>
      <c r="P471" s="15" t="str">
        <f>HYPERLINK("https://www.ejacket.nsf.gov/ej/showProposal.do?ID="&amp;ckAwdQTable[[#This Row],[prop_id]],"eJ")</f>
        <v>eJ</v>
      </c>
      <c r="Q471" s="8" t="s">
        <v>2841</v>
      </c>
      <c r="R471" t="s">
        <v>4564</v>
      </c>
      <c r="S471" t="s">
        <v>2045</v>
      </c>
      <c r="T471" t="s">
        <v>4565</v>
      </c>
      <c r="U471" s="8" t="s">
        <v>641</v>
      </c>
      <c r="V471" t="s">
        <v>2851</v>
      </c>
      <c r="W471" s="111" t="str">
        <f>HYPERLINK("mailto:"&amp; ckAwdQTable[[#This Row],[email]]&amp;"&amp;subject=Your NSF Proposal:  "&amp;ckAwdQTable[[#This Row],[prop_id]], ckAwdQTable[[#This Row],[email]])</f>
        <v>andrea@ee.stanford.edu</v>
      </c>
      <c r="X471" s="30">
        <v>43282</v>
      </c>
      <c r="Y471">
        <v>60</v>
      </c>
      <c r="AA471" s="21" t="s">
        <v>753</v>
      </c>
      <c r="AB471" s="21" t="s">
        <v>4825</v>
      </c>
      <c r="AC471"/>
      <c r="AD471" s="21" t="s">
        <v>753</v>
      </c>
      <c r="AF471" s="13">
        <v>475000</v>
      </c>
      <c r="AG471" s="121">
        <v>0</v>
      </c>
      <c r="AH471" s="1">
        <v>475000</v>
      </c>
      <c r="AI471" s="1"/>
      <c r="AJ471" s="1"/>
      <c r="AK471" s="1">
        <v>189145</v>
      </c>
      <c r="AM471" s="21"/>
      <c r="AN471" s="21">
        <v>5</v>
      </c>
      <c r="AO471" s="21">
        <v>1.5</v>
      </c>
      <c r="AP471" s="21"/>
      <c r="AQ471" s="21"/>
      <c r="AR471" s="123" t="s">
        <v>4406</v>
      </c>
      <c r="AS471" s="21" t="s">
        <v>2834</v>
      </c>
      <c r="AT471" s="21" t="str">
        <f>SummarizeQuestMarks(ckAwdQTable[[#This Row],[abst_narr_txt]])</f>
        <v xml:space="preserve"> </v>
      </c>
      <c r="AU471" s="124"/>
      <c r="AV471" t="s">
        <v>4561</v>
      </c>
      <c r="AW471" t="b">
        <f>AND(ckAwdQTable[[#This Row],[ILN]]&gt;"M", SUBSTITUTE(ckAwdQTable[[#This Row],[prop_titl_txt]]," ","")&lt;&gt;SUBSTITUTE(AV470," ",""))</f>
        <v>0</v>
      </c>
      <c r="AX471" s="8" t="s">
        <v>4566</v>
      </c>
    </row>
    <row r="472" spans="2:50" ht="15" customHeight="1" x14ac:dyDescent="0.35">
      <c r="B472" s="30">
        <v>43005.581944444442</v>
      </c>
      <c r="C472" t="s">
        <v>2839</v>
      </c>
      <c r="D472" t="s">
        <v>2840</v>
      </c>
      <c r="E472" t="s">
        <v>464</v>
      </c>
      <c r="F472" t="s">
        <v>1006</v>
      </c>
      <c r="G472" s="8" t="s">
        <v>2819</v>
      </c>
      <c r="H472" s="8" t="s">
        <v>2820</v>
      </c>
      <c r="I472" s="21" t="s">
        <v>6127</v>
      </c>
      <c r="J472" t="s">
        <v>2821</v>
      </c>
      <c r="K472" t="s">
        <v>3097</v>
      </c>
      <c r="L472" s="22">
        <v>43083.583055555559</v>
      </c>
      <c r="M472" s="107">
        <f xml:space="preserve"> M471+(ckAwdQTable[ILN]&lt;"M")</f>
        <v>262</v>
      </c>
      <c r="N472" t="s">
        <v>2834</v>
      </c>
      <c r="O472" t="s">
        <v>2155</v>
      </c>
      <c r="P472" s="15" t="str">
        <f>HYPERLINK("https://www.ejacket.nsf.gov/ej/showProposal.do?ID="&amp;ckAwdQTable[[#This Row],[prop_id]],"eJ")</f>
        <v>eJ</v>
      </c>
      <c r="Q472" s="8" t="s">
        <v>2841</v>
      </c>
      <c r="R472" t="s">
        <v>4567</v>
      </c>
      <c r="S472" t="s">
        <v>4568</v>
      </c>
      <c r="T472" t="s">
        <v>4569</v>
      </c>
      <c r="U472" s="8" t="s">
        <v>2899</v>
      </c>
      <c r="V472" t="s">
        <v>2851</v>
      </c>
      <c r="W472" s="111" t="str">
        <f>HYPERLINK("mailto:"&amp; ckAwdQTable[[#This Row],[email]]&amp;"&amp;subject=Your NSF Proposal:  "&amp;ckAwdQTable[[#This Row],[prop_id]], ckAwdQTable[[#This Row],[email]])</f>
        <v>gts@ics.uci.edu</v>
      </c>
      <c r="X472" s="30">
        <v>43282</v>
      </c>
      <c r="Y472">
        <v>60</v>
      </c>
      <c r="AA472" s="21" t="s">
        <v>753</v>
      </c>
      <c r="AB472" s="21" t="s">
        <v>4825</v>
      </c>
      <c r="AC472"/>
      <c r="AD472" s="21" t="s">
        <v>753</v>
      </c>
      <c r="AE472" s="21" t="s">
        <v>6128</v>
      </c>
      <c r="AF472" s="13">
        <v>495000</v>
      </c>
      <c r="AG472" s="121">
        <v>0</v>
      </c>
      <c r="AH472" s="1">
        <v>495000</v>
      </c>
      <c r="AI472" s="1"/>
      <c r="AJ472" s="1">
        <v>11000</v>
      </c>
      <c r="AM472" s="21">
        <v>5</v>
      </c>
      <c r="AN472" s="21">
        <v>5</v>
      </c>
      <c r="AO472" s="21">
        <v>2.5</v>
      </c>
      <c r="AP472" s="21"/>
      <c r="AQ472" s="21"/>
      <c r="AR472" s="123" t="s">
        <v>4406</v>
      </c>
      <c r="AS472" s="21" t="s">
        <v>2834</v>
      </c>
      <c r="AT472" s="21" t="str">
        <f>SummarizeQuestMarks(ckAwdQTable[[#This Row],[abst_narr_txt]])</f>
        <v xml:space="preserve"> </v>
      </c>
      <c r="AU472" s="124"/>
      <c r="AV472" t="s">
        <v>4561</v>
      </c>
      <c r="AW472" t="b">
        <f>AND(ckAwdQTable[[#This Row],[ILN]]&gt;"M", SUBSTITUTE(ckAwdQTable[[#This Row],[prop_titl_txt]]," ","")&lt;&gt;SUBSTITUTE(AV471," ",""))</f>
        <v>0</v>
      </c>
      <c r="AX472" s="8" t="s">
        <v>4570</v>
      </c>
    </row>
    <row r="473" spans="2:50" ht="15" customHeight="1" x14ac:dyDescent="0.35">
      <c r="B473" s="30">
        <v>43005.609722222223</v>
      </c>
      <c r="C473" t="s">
        <v>2839</v>
      </c>
      <c r="D473" t="s">
        <v>2840</v>
      </c>
      <c r="E473" t="s">
        <v>464</v>
      </c>
      <c r="F473" t="s">
        <v>1006</v>
      </c>
      <c r="G473" s="8" t="s">
        <v>2819</v>
      </c>
      <c r="H473" s="8" t="s">
        <v>2820</v>
      </c>
      <c r="I473" s="21" t="s">
        <v>6127</v>
      </c>
      <c r="J473" t="s">
        <v>2821</v>
      </c>
      <c r="K473" t="s">
        <v>3097</v>
      </c>
      <c r="L473" s="22">
        <v>43083.583055555559</v>
      </c>
      <c r="M473" s="107">
        <f xml:space="preserve"> M472+(ckAwdQTable[ILN]&lt;"M")</f>
        <v>262</v>
      </c>
      <c r="N473" t="s">
        <v>2834</v>
      </c>
      <c r="O473" t="s">
        <v>2155</v>
      </c>
      <c r="P473" s="15" t="str">
        <f>HYPERLINK("https://www.ejacket.nsf.gov/ej/showProposal.do?ID="&amp;ckAwdQTable[[#This Row],[prop_id]],"eJ")</f>
        <v>eJ</v>
      </c>
      <c r="Q473" s="8" t="s">
        <v>2841</v>
      </c>
      <c r="R473" t="s">
        <v>4571</v>
      </c>
      <c r="S473" t="s">
        <v>4572</v>
      </c>
      <c r="T473" t="s">
        <v>4573</v>
      </c>
      <c r="U473" s="8" t="s">
        <v>589</v>
      </c>
      <c r="V473" t="s">
        <v>2972</v>
      </c>
      <c r="W473" s="111" t="str">
        <f>HYPERLINK("mailto:"&amp; ckAwdQTable[[#This Row],[email]]&amp;"&amp;subject=Your NSF Proposal:  "&amp;ckAwdQTable[[#This Row],[prop_id]], ckAwdQTable[[#This Row],[email]])</f>
        <v>sp1832@nyu.edu</v>
      </c>
      <c r="X473" s="30">
        <v>43282</v>
      </c>
      <c r="Y473">
        <v>60</v>
      </c>
      <c r="AA473" s="21" t="s">
        <v>753</v>
      </c>
      <c r="AB473" s="21" t="s">
        <v>4825</v>
      </c>
      <c r="AC473"/>
      <c r="AD473" s="21" t="s">
        <v>753</v>
      </c>
      <c r="AE473" s="21" t="s">
        <v>6128</v>
      </c>
      <c r="AF473" s="13">
        <v>1019154</v>
      </c>
      <c r="AG473" s="121">
        <v>0</v>
      </c>
      <c r="AH473" s="1">
        <v>1019154</v>
      </c>
      <c r="AI473" s="1"/>
      <c r="AJ473" s="1">
        <v>9750</v>
      </c>
      <c r="AM473" s="21">
        <v>10</v>
      </c>
      <c r="AN473" s="21">
        <v>15</v>
      </c>
      <c r="AO473" s="21">
        <v>4</v>
      </c>
      <c r="AP473" s="21"/>
      <c r="AQ473" s="21">
        <v>4.25</v>
      </c>
      <c r="AR473" s="123" t="s">
        <v>4406</v>
      </c>
      <c r="AS473" s="21" t="s">
        <v>2834</v>
      </c>
      <c r="AT473" s="21" t="str">
        <f>SummarizeQuestMarks(ckAwdQTable[[#This Row],[abst_narr_txt]])</f>
        <v xml:space="preserve"> </v>
      </c>
      <c r="AU473" s="124"/>
      <c r="AV473" t="s">
        <v>4574</v>
      </c>
      <c r="AW473" t="b">
        <f>AND(ckAwdQTable[[#This Row],[ILN]]&gt;"M", SUBSTITUTE(ckAwdQTable[[#This Row],[prop_titl_txt]]," ","")&lt;&gt;SUBSTITUTE(AV472," ",""))</f>
        <v>0</v>
      </c>
      <c r="AX473" s="8" t="s">
        <v>4575</v>
      </c>
    </row>
    <row r="474" spans="2:50" ht="15" customHeight="1" x14ac:dyDescent="0.35">
      <c r="B474" s="30">
        <v>43005.647222222222</v>
      </c>
      <c r="C474" t="s">
        <v>2817</v>
      </c>
      <c r="D474" t="s">
        <v>2818</v>
      </c>
      <c r="E474" t="s">
        <v>476</v>
      </c>
      <c r="F474" t="s">
        <v>1358</v>
      </c>
      <c r="G474" s="8" t="s">
        <v>2819</v>
      </c>
      <c r="H474" s="8" t="s">
        <v>2820</v>
      </c>
      <c r="I474" s="21" t="s">
        <v>6127</v>
      </c>
      <c r="J474" t="s">
        <v>2821</v>
      </c>
      <c r="K474" t="s">
        <v>2822</v>
      </c>
      <c r="L474" s="22"/>
      <c r="M474" s="107">
        <f xml:space="preserve"> M473+(ckAwdQTable[ILN]&lt;"M")</f>
        <v>263</v>
      </c>
      <c r="N474" t="s">
        <v>2824</v>
      </c>
      <c r="O474" t="s">
        <v>2166</v>
      </c>
      <c r="P474" s="15" t="str">
        <f>HYPERLINK("https://www.ejacket.nsf.gov/ej/showProposal.do?ID="&amp;ckAwdQTable[[#This Row],[prop_id]],"eJ")</f>
        <v>eJ</v>
      </c>
      <c r="Q474" s="8" t="s">
        <v>2825</v>
      </c>
      <c r="R474" t="s">
        <v>2166</v>
      </c>
      <c r="S474" t="s">
        <v>1857</v>
      </c>
      <c r="T474" t="s">
        <v>4576</v>
      </c>
      <c r="U474" s="8" t="s">
        <v>676</v>
      </c>
      <c r="V474" t="s">
        <v>3162</v>
      </c>
      <c r="W474" s="111" t="str">
        <f>HYPERLINK("mailto:"&amp; ckAwdQTable[[#This Row],[email]]&amp;"&amp;subject=Your NSF Proposal:  "&amp;ckAwdQTable[[#This Row],[prop_id]], ckAwdQTable[[#This Row],[email]])</f>
        <v>nskim@illinois.edu</v>
      </c>
      <c r="X474" s="30">
        <v>43236</v>
      </c>
      <c r="Y474">
        <v>48</v>
      </c>
      <c r="AA474" s="21" t="s">
        <v>753</v>
      </c>
      <c r="AB474" s="21" t="s">
        <v>4825</v>
      </c>
      <c r="AC474"/>
      <c r="AD474" s="21" t="s">
        <v>753</v>
      </c>
      <c r="AF474" s="13">
        <v>800000</v>
      </c>
      <c r="AG474" s="121">
        <v>0</v>
      </c>
      <c r="AH474" s="1">
        <v>800000</v>
      </c>
      <c r="AI474" s="1"/>
      <c r="AJ474" s="1"/>
      <c r="AK474" s="1">
        <v>50750</v>
      </c>
      <c r="AM474" s="21">
        <v>8</v>
      </c>
      <c r="AN474" s="21">
        <v>8</v>
      </c>
      <c r="AO474" s="21">
        <v>5</v>
      </c>
      <c r="AP474" s="21"/>
      <c r="AQ474" s="21"/>
      <c r="AR474" s="123" t="s">
        <v>2829</v>
      </c>
      <c r="AS474" s="21" t="s">
        <v>2834</v>
      </c>
      <c r="AT474" s="21" t="str">
        <f>SummarizeQuestMarks(ckAwdQTable[[#This Row],[abst_narr_txt]])</f>
        <v xml:space="preserve"> </v>
      </c>
      <c r="AU474" s="124"/>
      <c r="AV474" t="s">
        <v>4577</v>
      </c>
      <c r="AW474" t="b">
        <f>AND(ckAwdQTable[[#This Row],[ILN]]&gt;"M", SUBSTITUTE(ckAwdQTable[[#This Row],[prop_titl_txt]]," ","")&lt;&gt;SUBSTITUTE(AV473," ",""))</f>
        <v>0</v>
      </c>
      <c r="AX474" s="8" t="s">
        <v>4578</v>
      </c>
    </row>
    <row r="475" spans="2:50" ht="15" customHeight="1" x14ac:dyDescent="0.35">
      <c r="B475" s="30">
        <v>43005.515972222223</v>
      </c>
      <c r="C475" t="s">
        <v>2817</v>
      </c>
      <c r="D475" t="s">
        <v>2818</v>
      </c>
      <c r="E475" t="s">
        <v>476</v>
      </c>
      <c r="F475" t="s">
        <v>1358</v>
      </c>
      <c r="G475" s="8" t="s">
        <v>2819</v>
      </c>
      <c r="H475" s="8" t="s">
        <v>2820</v>
      </c>
      <c r="I475" s="21" t="s">
        <v>6127</v>
      </c>
      <c r="J475" t="s">
        <v>2821</v>
      </c>
      <c r="K475" t="s">
        <v>2822</v>
      </c>
      <c r="L475" s="22"/>
      <c r="M475" s="107">
        <f xml:space="preserve"> M474+(ckAwdQTable[ILN]&lt;"M")</f>
        <v>263</v>
      </c>
      <c r="N475" t="s">
        <v>2834</v>
      </c>
      <c r="O475" t="s">
        <v>2166</v>
      </c>
      <c r="P475" s="15" t="str">
        <f>HYPERLINK("https://www.ejacket.nsf.gov/ej/showProposal.do?ID="&amp;ckAwdQTable[[#This Row],[prop_id]],"eJ")</f>
        <v>eJ</v>
      </c>
      <c r="Q475" s="8" t="s">
        <v>2825</v>
      </c>
      <c r="R475" t="s">
        <v>4579</v>
      </c>
      <c r="S475" t="s">
        <v>4580</v>
      </c>
      <c r="T475" t="s">
        <v>4581</v>
      </c>
      <c r="U475" s="8" t="s">
        <v>3795</v>
      </c>
      <c r="V475" t="s">
        <v>2851</v>
      </c>
      <c r="W475" s="111" t="str">
        <f>HYPERLINK("mailto:"&amp; ckAwdQTable[[#This Row],[email]]&amp;"&amp;subject=Your NSF Proposal:  "&amp;ckAwdQTable[[#This Row],[prop_id]], ckAwdQTable[[#This Row],[email]])</f>
        <v>annavara@usc.edu</v>
      </c>
      <c r="X475" s="30">
        <v>43236</v>
      </c>
      <c r="Y475">
        <v>48</v>
      </c>
      <c r="AA475" s="21" t="s">
        <v>753</v>
      </c>
      <c r="AB475" s="21" t="s">
        <v>4825</v>
      </c>
      <c r="AC475"/>
      <c r="AD475" s="21" t="s">
        <v>753</v>
      </c>
      <c r="AE475" s="21" t="s">
        <v>6128</v>
      </c>
      <c r="AF475" s="13">
        <v>400000</v>
      </c>
      <c r="AG475" s="121">
        <v>0</v>
      </c>
      <c r="AH475" s="1">
        <v>400000</v>
      </c>
      <c r="AI475" s="1"/>
      <c r="AJ475" s="1">
        <v>2414</v>
      </c>
      <c r="AM475" s="21">
        <v>4</v>
      </c>
      <c r="AN475" s="21">
        <v>4</v>
      </c>
      <c r="AO475" s="21">
        <v>3</v>
      </c>
      <c r="AP475" s="21"/>
      <c r="AQ475" s="21"/>
      <c r="AR475" s="123" t="s">
        <v>2829</v>
      </c>
      <c r="AS475" s="21" t="s">
        <v>2834</v>
      </c>
      <c r="AT475" s="21" t="str">
        <f>SummarizeQuestMarks(ckAwdQTable[[#This Row],[abst_narr_txt]])</f>
        <v xml:space="preserve"> </v>
      </c>
      <c r="AU475" s="124"/>
      <c r="AV475" t="s">
        <v>4577</v>
      </c>
      <c r="AW475" t="b">
        <f>AND(ckAwdQTable[[#This Row],[ILN]]&gt;"M", SUBSTITUTE(ckAwdQTable[[#This Row],[prop_titl_txt]]," ","")&lt;&gt;SUBSTITUTE(AV474," ",""))</f>
        <v>0</v>
      </c>
      <c r="AX475" s="8" t="s">
        <v>4582</v>
      </c>
    </row>
    <row r="476" spans="2:50" ht="15" customHeight="1" x14ac:dyDescent="0.35">
      <c r="B476" s="30">
        <v>43005.647916666669</v>
      </c>
      <c r="C476" t="s">
        <v>2839</v>
      </c>
      <c r="D476" t="s">
        <v>2840</v>
      </c>
      <c r="E476" t="s">
        <v>464</v>
      </c>
      <c r="F476" t="s">
        <v>1119</v>
      </c>
      <c r="G476" s="8" t="s">
        <v>2819</v>
      </c>
      <c r="H476" s="8" t="s">
        <v>2820</v>
      </c>
      <c r="I476" s="21" t="s">
        <v>6127</v>
      </c>
      <c r="J476" t="s">
        <v>2821</v>
      </c>
      <c r="L476" s="22"/>
      <c r="M476" s="107">
        <f xml:space="preserve"> M475+(ckAwdQTable[ILN]&lt;"M")</f>
        <v>264</v>
      </c>
      <c r="N476" t="s">
        <v>2824</v>
      </c>
      <c r="O476" t="s">
        <v>2173</v>
      </c>
      <c r="P476" s="15" t="str">
        <f>HYPERLINK("https://www.ejacket.nsf.gov/ej/showProposal.do?ID="&amp;ckAwdQTable[[#This Row],[prop_id]],"eJ")</f>
        <v>eJ</v>
      </c>
      <c r="Q476" s="8" t="s">
        <v>2841</v>
      </c>
      <c r="R476" t="s">
        <v>2173</v>
      </c>
      <c r="S476" t="s">
        <v>976</v>
      </c>
      <c r="T476" t="s">
        <v>1485</v>
      </c>
      <c r="U476" s="8" t="s">
        <v>4583</v>
      </c>
      <c r="V476" t="s">
        <v>1276</v>
      </c>
      <c r="W476" s="111" t="str">
        <f>HYPERLINK("mailto:"&amp; ckAwdQTable[[#This Row],[email]]&amp;"&amp;subject=Your NSF Proposal:  "&amp;ckAwdQTable[[#This Row],[prop_id]], ckAwdQTable[[#This Row],[email]])</f>
        <v>pu.wang@uncc.edu</v>
      </c>
      <c r="X476" s="30">
        <v>43282</v>
      </c>
      <c r="Y476">
        <v>36</v>
      </c>
      <c r="Z476" t="s">
        <v>6131</v>
      </c>
      <c r="AA476" s="21" t="s">
        <v>6278</v>
      </c>
      <c r="AB476" s="21" t="s">
        <v>4825</v>
      </c>
      <c r="AC476"/>
      <c r="AD476" s="21" t="s">
        <v>753</v>
      </c>
      <c r="AF476" s="13">
        <v>251742</v>
      </c>
      <c r="AG476" s="121">
        <v>0</v>
      </c>
      <c r="AH476" s="1">
        <v>251742</v>
      </c>
      <c r="AI476" s="1"/>
      <c r="AJ476" s="1"/>
      <c r="AM476" s="21">
        <v>3</v>
      </c>
      <c r="AN476" s="21">
        <v>3</v>
      </c>
      <c r="AO476" s="21">
        <v>3</v>
      </c>
      <c r="AP476" s="21"/>
      <c r="AQ476" s="21"/>
      <c r="AR476" s="123" t="s">
        <v>2829</v>
      </c>
      <c r="AS476" s="21" t="s">
        <v>2834</v>
      </c>
      <c r="AT476" s="21" t="str">
        <f>SummarizeQuestMarks(ckAwdQTable[[#This Row],[abst_narr_txt]])</f>
        <v xml:space="preserve"> </v>
      </c>
      <c r="AU476" s="124"/>
      <c r="AV476" t="s">
        <v>4584</v>
      </c>
      <c r="AW476" t="b">
        <f>AND(ckAwdQTable[[#This Row],[ILN]]&gt;"M", SUBSTITUTE(ckAwdQTable[[#This Row],[prop_titl_txt]]," ","")&lt;&gt;SUBSTITUTE(AV475," ",""))</f>
        <v>0</v>
      </c>
      <c r="AX476" s="8" t="s">
        <v>4585</v>
      </c>
    </row>
    <row r="477" spans="2:50" ht="15" customHeight="1" x14ac:dyDescent="0.35">
      <c r="B477" s="30">
        <v>43005.427083333336</v>
      </c>
      <c r="C477" t="s">
        <v>2839</v>
      </c>
      <c r="D477" t="s">
        <v>2840</v>
      </c>
      <c r="E477" t="s">
        <v>464</v>
      </c>
      <c r="F477" t="s">
        <v>1119</v>
      </c>
      <c r="G477" s="8" t="s">
        <v>2819</v>
      </c>
      <c r="H477" s="8" t="s">
        <v>2820</v>
      </c>
      <c r="I477" s="21" t="s">
        <v>6127</v>
      </c>
      <c r="J477" t="s">
        <v>2821</v>
      </c>
      <c r="L477" s="22"/>
      <c r="M477" s="107">
        <f xml:space="preserve"> M476+(ckAwdQTable[ILN]&lt;"M")</f>
        <v>264</v>
      </c>
      <c r="N477" t="s">
        <v>2834</v>
      </c>
      <c r="O477" t="s">
        <v>2173</v>
      </c>
      <c r="P477" s="15" t="str">
        <f>HYPERLINK("https://www.ejacket.nsf.gov/ej/showProposal.do?ID="&amp;ckAwdQTable[[#This Row],[prop_id]],"eJ")</f>
        <v>eJ</v>
      </c>
      <c r="Q477" s="8" t="s">
        <v>2841</v>
      </c>
      <c r="R477" t="s">
        <v>4586</v>
      </c>
      <c r="S477" t="s">
        <v>4179</v>
      </c>
      <c r="T477" t="s">
        <v>3489</v>
      </c>
      <c r="U477" s="8" t="s">
        <v>3418</v>
      </c>
      <c r="V477" t="s">
        <v>2972</v>
      </c>
      <c r="W477" s="111" t="str">
        <f>HYPERLINK("mailto:"&amp; ckAwdQTable[[#This Row],[email]]&amp;"&amp;subject=Your NSF Proposal:  "&amp;ckAwdQTable[[#This Row],[prop_id]], ckAwdQTable[[#This Row],[email]])</f>
        <v>zhisun@buffalo.edu</v>
      </c>
      <c r="X477" s="30">
        <v>43282</v>
      </c>
      <c r="Y477">
        <v>36</v>
      </c>
      <c r="AA477" s="21" t="s">
        <v>753</v>
      </c>
      <c r="AB477" s="21" t="s">
        <v>4825</v>
      </c>
      <c r="AC477"/>
      <c r="AD477" s="21" t="s">
        <v>753</v>
      </c>
      <c r="AF477" s="13">
        <v>300000</v>
      </c>
      <c r="AG477" s="121">
        <v>0</v>
      </c>
      <c r="AH477" s="1">
        <v>300000</v>
      </c>
      <c r="AI477" s="1"/>
      <c r="AJ477" s="1"/>
      <c r="AM477" s="21">
        <v>6</v>
      </c>
      <c r="AN477" s="21">
        <v>3</v>
      </c>
      <c r="AO477" s="21">
        <v>0.75</v>
      </c>
      <c r="AP477" s="21">
        <v>0.39</v>
      </c>
      <c r="AQ477" s="21"/>
      <c r="AR477" s="123" t="s">
        <v>2829</v>
      </c>
      <c r="AS477" s="21" t="s">
        <v>2834</v>
      </c>
      <c r="AT477" s="21" t="str">
        <f>SummarizeQuestMarks(ckAwdQTable[[#This Row],[abst_narr_txt]])</f>
        <v xml:space="preserve"> </v>
      </c>
      <c r="AU477" s="124"/>
      <c r="AV477" t="s">
        <v>4584</v>
      </c>
      <c r="AW477" t="b">
        <f>AND(ckAwdQTable[[#This Row],[ILN]]&gt;"M", SUBSTITUTE(ckAwdQTable[[#This Row],[prop_titl_txt]]," ","")&lt;&gt;SUBSTITUTE(AV476," ",""))</f>
        <v>0</v>
      </c>
      <c r="AX477" s="8" t="s">
        <v>4587</v>
      </c>
    </row>
    <row r="478" spans="2:50" ht="15" customHeight="1" x14ac:dyDescent="0.35">
      <c r="B478" s="30">
        <v>43005.583333333336</v>
      </c>
      <c r="C478" t="s">
        <v>2839</v>
      </c>
      <c r="D478" t="s">
        <v>2840</v>
      </c>
      <c r="E478" t="s">
        <v>464</v>
      </c>
      <c r="F478" t="s">
        <v>1119</v>
      </c>
      <c r="G478" s="8" t="s">
        <v>2819</v>
      </c>
      <c r="H478" s="8" t="s">
        <v>2820</v>
      </c>
      <c r="I478" s="21" t="s">
        <v>6127</v>
      </c>
      <c r="J478" t="s">
        <v>2821</v>
      </c>
      <c r="L478" s="22"/>
      <c r="M478" s="107">
        <f xml:space="preserve"> M477+(ckAwdQTable[ILN]&lt;"M")</f>
        <v>264</v>
      </c>
      <c r="N478" t="s">
        <v>2834</v>
      </c>
      <c r="O478" t="s">
        <v>2173</v>
      </c>
      <c r="P478" s="15" t="str">
        <f>HYPERLINK("https://www.ejacket.nsf.gov/ej/showProposal.do?ID="&amp;ckAwdQTable[[#This Row],[prop_id]],"eJ")</f>
        <v>eJ</v>
      </c>
      <c r="Q478" s="8" t="s">
        <v>2841</v>
      </c>
      <c r="R478" t="s">
        <v>4588</v>
      </c>
      <c r="S478" t="s">
        <v>1392</v>
      </c>
      <c r="T478" t="s">
        <v>4589</v>
      </c>
      <c r="U478" s="8" t="s">
        <v>3620</v>
      </c>
      <c r="V478" t="s">
        <v>2972</v>
      </c>
      <c r="W478" s="111" t="str">
        <f>HYPERLINK("mailto:"&amp; ckAwdQTable[[#This Row],[email]]&amp;"&amp;subject=Your NSF Proposal:  "&amp;ckAwdQTable[[#This Row],[prop_id]], ckAwdQTable[[#This Row],[email]])</f>
        <v>wuw8@rpi.edu</v>
      </c>
      <c r="X478" s="30">
        <v>43282</v>
      </c>
      <c r="Y478">
        <v>36</v>
      </c>
      <c r="AA478" s="21" t="s">
        <v>753</v>
      </c>
      <c r="AB478" s="21" t="s">
        <v>4825</v>
      </c>
      <c r="AC478"/>
      <c r="AD478" s="21" t="s">
        <v>753</v>
      </c>
      <c r="AF478" s="13">
        <v>294045</v>
      </c>
      <c r="AG478" s="121">
        <v>0</v>
      </c>
      <c r="AH478" s="1">
        <v>294045</v>
      </c>
      <c r="AI478" s="1"/>
      <c r="AJ478" s="1"/>
      <c r="AM478" s="21">
        <v>3</v>
      </c>
      <c r="AN478" s="21">
        <v>3</v>
      </c>
      <c r="AO478" s="21">
        <v>3</v>
      </c>
      <c r="AP478" s="21"/>
      <c r="AQ478" s="21"/>
      <c r="AR478" s="123" t="s">
        <v>2829</v>
      </c>
      <c r="AS478" s="21" t="s">
        <v>2834</v>
      </c>
      <c r="AT478" s="21" t="str">
        <f>SummarizeQuestMarks(ckAwdQTable[[#This Row],[abst_narr_txt]])</f>
        <v xml:space="preserve"> </v>
      </c>
      <c r="AU478" s="124"/>
      <c r="AV478" t="s">
        <v>4584</v>
      </c>
      <c r="AW478" t="b">
        <f>AND(ckAwdQTable[[#This Row],[ILN]]&gt;"M", SUBSTITUTE(ckAwdQTable[[#This Row],[prop_titl_txt]]," ","")&lt;&gt;SUBSTITUTE(AV477," ",""))</f>
        <v>0</v>
      </c>
      <c r="AX478" s="8" t="s">
        <v>4590</v>
      </c>
    </row>
    <row r="479" spans="2:50" ht="15" customHeight="1" x14ac:dyDescent="0.35">
      <c r="B479" s="30">
        <v>43005.647916666669</v>
      </c>
      <c r="C479" t="s">
        <v>2868</v>
      </c>
      <c r="D479" t="s">
        <v>2869</v>
      </c>
      <c r="E479" t="s">
        <v>468</v>
      </c>
      <c r="F479" t="s">
        <v>807</v>
      </c>
      <c r="G479" s="8" t="s">
        <v>2819</v>
      </c>
      <c r="H479" s="8" t="s">
        <v>2820</v>
      </c>
      <c r="I479" s="21" t="s">
        <v>6127</v>
      </c>
      <c r="J479" t="s">
        <v>2821</v>
      </c>
      <c r="L479" s="22"/>
      <c r="M479" s="107">
        <f xml:space="preserve"> M478+(ckAwdQTable[ILN]&lt;"M")</f>
        <v>265</v>
      </c>
      <c r="N479" t="s">
        <v>2824</v>
      </c>
      <c r="O479" t="s">
        <v>2175</v>
      </c>
      <c r="P479" s="15" t="str">
        <f>HYPERLINK("https://www.ejacket.nsf.gov/ej/showProposal.do?ID="&amp;ckAwdQTable[[#This Row],[prop_id]],"eJ")</f>
        <v>eJ</v>
      </c>
      <c r="Q479" s="8" t="s">
        <v>2871</v>
      </c>
      <c r="R479" t="s">
        <v>2175</v>
      </c>
      <c r="S479" t="s">
        <v>2176</v>
      </c>
      <c r="T479" t="s">
        <v>4591</v>
      </c>
      <c r="U479" s="8" t="s">
        <v>586</v>
      </c>
      <c r="V479" t="s">
        <v>2862</v>
      </c>
      <c r="W479" s="111" t="str">
        <f>HYPERLINK("mailto:"&amp; ckAwdQTable[[#This Row],[email]]&amp;"&amp;subject=Your NSF Proposal:  "&amp;ckAwdQTable[[#This Row],[prop_id]], ckAwdQTable[[#This Row],[email]])</f>
        <v>ratti@mit.edu</v>
      </c>
      <c r="X479" s="30">
        <v>43221</v>
      </c>
      <c r="Y479">
        <v>60</v>
      </c>
      <c r="AA479" s="21" t="s">
        <v>753</v>
      </c>
      <c r="AB479" s="21" t="s">
        <v>4825</v>
      </c>
      <c r="AC479"/>
      <c r="AD479" s="21" t="s">
        <v>753</v>
      </c>
      <c r="AF479" s="13">
        <v>2301632</v>
      </c>
      <c r="AG479" s="121">
        <v>0</v>
      </c>
      <c r="AH479" s="1">
        <v>2301632</v>
      </c>
      <c r="AI479" s="1"/>
      <c r="AJ479" s="1"/>
      <c r="AK479" s="1">
        <v>351728</v>
      </c>
      <c r="AM479" s="21">
        <v>5</v>
      </c>
      <c r="AN479" s="21">
        <v>15</v>
      </c>
      <c r="AO479" s="21">
        <v>10</v>
      </c>
      <c r="AP479" s="21"/>
      <c r="AQ479" s="21">
        <v>9.4</v>
      </c>
      <c r="AR479" s="123" t="s">
        <v>2829</v>
      </c>
      <c r="AS479" s="21" t="s">
        <v>2834</v>
      </c>
      <c r="AT479" s="21" t="str">
        <f>SummarizeQuestMarks(ckAwdQTable[[#This Row],[abst_narr_txt]])</f>
        <v xml:space="preserve"> </v>
      </c>
      <c r="AU479" s="124"/>
      <c r="AV479" t="s">
        <v>4592</v>
      </c>
      <c r="AW479" t="b">
        <f>AND(ckAwdQTable[[#This Row],[ILN]]&gt;"M", SUBSTITUTE(ckAwdQTable[[#This Row],[prop_titl_txt]]," ","")&lt;&gt;SUBSTITUTE(AV478," ",""))</f>
        <v>0</v>
      </c>
      <c r="AX479" s="8" t="s">
        <v>4593</v>
      </c>
    </row>
    <row r="480" spans="2:50" ht="15" customHeight="1" x14ac:dyDescent="0.35">
      <c r="B480" s="30">
        <v>43005.586805555555</v>
      </c>
      <c r="C480" t="s">
        <v>2868</v>
      </c>
      <c r="D480" t="s">
        <v>2869</v>
      </c>
      <c r="E480" t="s">
        <v>468</v>
      </c>
      <c r="F480" t="s">
        <v>807</v>
      </c>
      <c r="G480" s="8" t="s">
        <v>2819</v>
      </c>
      <c r="H480" s="8" t="s">
        <v>2820</v>
      </c>
      <c r="I480" s="21" t="s">
        <v>6127</v>
      </c>
      <c r="J480" t="s">
        <v>2821</v>
      </c>
      <c r="L480" s="22"/>
      <c r="M480" s="107">
        <f xml:space="preserve"> M479+(ckAwdQTable[ILN]&lt;"M")</f>
        <v>265</v>
      </c>
      <c r="N480" t="s">
        <v>2834</v>
      </c>
      <c r="O480" t="s">
        <v>2175</v>
      </c>
      <c r="P480" s="15" t="str">
        <f>HYPERLINK("https://www.ejacket.nsf.gov/ej/showProposal.do?ID="&amp;ckAwdQTable[[#This Row],[prop_id]],"eJ")</f>
        <v>eJ</v>
      </c>
      <c r="Q480" s="8" t="s">
        <v>2871</v>
      </c>
      <c r="R480" t="s">
        <v>4594</v>
      </c>
      <c r="S480" t="s">
        <v>4595</v>
      </c>
      <c r="T480" t="s">
        <v>3617</v>
      </c>
      <c r="U480" s="8" t="s">
        <v>553</v>
      </c>
      <c r="V480" t="s">
        <v>2972</v>
      </c>
      <c r="W480" s="111" t="str">
        <f>HYPERLINK("mailto:"&amp; ckAwdQTable[[#This Row],[email]]&amp;"&amp;subject=Your NSF Proposal:  "&amp;ckAwdQTable[[#This Row],[prop_id]], ckAwdQTable[[#This Row],[email]])</f>
        <v>shs7@cornell.edu</v>
      </c>
      <c r="X480" s="30">
        <v>43221</v>
      </c>
      <c r="Y480">
        <v>60</v>
      </c>
      <c r="AA480" s="21" t="s">
        <v>753</v>
      </c>
      <c r="AB480" s="21" t="s">
        <v>4825</v>
      </c>
      <c r="AC480"/>
      <c r="AD480" s="21" t="s">
        <v>753</v>
      </c>
      <c r="AF480" s="13">
        <v>698164</v>
      </c>
      <c r="AG480" s="121">
        <v>0</v>
      </c>
      <c r="AH480" s="1">
        <v>698164</v>
      </c>
      <c r="AI480" s="1"/>
      <c r="AJ480" s="1"/>
      <c r="AM480" s="21">
        <v>5</v>
      </c>
      <c r="AN480" s="21">
        <v>5</v>
      </c>
      <c r="AO480" s="21">
        <v>5</v>
      </c>
      <c r="AP480" s="21"/>
      <c r="AQ480" s="21"/>
      <c r="AR480" s="123" t="s">
        <v>2829</v>
      </c>
      <c r="AS480" s="21" t="s">
        <v>2834</v>
      </c>
      <c r="AT480" s="21" t="str">
        <f>SummarizeQuestMarks(ckAwdQTable[[#This Row],[abst_narr_txt]])</f>
        <v xml:space="preserve"> </v>
      </c>
      <c r="AU480" s="124"/>
      <c r="AV480" t="s">
        <v>4596</v>
      </c>
      <c r="AW480" t="b">
        <f>AND(ckAwdQTable[[#This Row],[ILN]]&gt;"M", SUBSTITUTE(ckAwdQTable[[#This Row],[prop_titl_txt]]," ","")&lt;&gt;SUBSTITUTE(AV479," ",""))</f>
        <v>0</v>
      </c>
      <c r="AX480" s="8" t="s">
        <v>4597</v>
      </c>
    </row>
    <row r="481" spans="2:50" ht="15" customHeight="1" x14ac:dyDescent="0.35">
      <c r="B481" s="30">
        <v>43005.648611111108</v>
      </c>
      <c r="C481" t="s">
        <v>2839</v>
      </c>
      <c r="D481" t="s">
        <v>2840</v>
      </c>
      <c r="E481" t="s">
        <v>464</v>
      </c>
      <c r="F481" t="s">
        <v>1188</v>
      </c>
      <c r="G481" s="8" t="s">
        <v>2819</v>
      </c>
      <c r="H481" s="8" t="s">
        <v>2820</v>
      </c>
      <c r="I481" s="21" t="s">
        <v>6127</v>
      </c>
      <c r="J481" t="s">
        <v>2821</v>
      </c>
      <c r="L481" s="22"/>
      <c r="M481" s="107">
        <f xml:space="preserve"> M480+(ckAwdQTable[ILN]&lt;"M")</f>
        <v>266</v>
      </c>
      <c r="N481" t="s">
        <v>2824</v>
      </c>
      <c r="O481" t="s">
        <v>4598</v>
      </c>
      <c r="P481" s="15" t="str">
        <f>HYPERLINK("https://www.ejacket.nsf.gov/ej/showProposal.do?ID="&amp;ckAwdQTable[[#This Row],[prop_id]],"eJ")</f>
        <v>eJ</v>
      </c>
      <c r="Q481" s="8" t="s">
        <v>2841</v>
      </c>
      <c r="R481" t="s">
        <v>4598</v>
      </c>
      <c r="S481" t="s">
        <v>2357</v>
      </c>
      <c r="T481" t="s">
        <v>4599</v>
      </c>
      <c r="U481" s="8" t="s">
        <v>3257</v>
      </c>
      <c r="V481" t="s">
        <v>3254</v>
      </c>
      <c r="W481" s="111" t="str">
        <f>HYPERLINK("mailto:"&amp; ckAwdQTable[[#This Row],[email]]&amp;"&amp;subject=Your NSF Proposal:  "&amp;ckAwdQTable[[#This Row],[prop_id]], ckAwdQTable[[#This Row],[email]])</f>
        <v>loris@cs.wisc.edu</v>
      </c>
      <c r="X481" s="30">
        <v>43344</v>
      </c>
      <c r="Y481">
        <v>48</v>
      </c>
      <c r="AA481" s="21" t="s">
        <v>753</v>
      </c>
      <c r="AB481" s="21" t="s">
        <v>4825</v>
      </c>
      <c r="AC481"/>
      <c r="AD481" s="21" t="s">
        <v>753</v>
      </c>
      <c r="AE481" s="21" t="s">
        <v>6167</v>
      </c>
      <c r="AF481" s="13">
        <v>1030000</v>
      </c>
      <c r="AG481" s="121">
        <v>0</v>
      </c>
      <c r="AH481" s="1">
        <v>1030000</v>
      </c>
      <c r="AI481" s="1"/>
      <c r="AJ481" s="1">
        <v>16000</v>
      </c>
      <c r="AM481" s="21">
        <v>10</v>
      </c>
      <c r="AN481" s="21">
        <v>8</v>
      </c>
      <c r="AO481" s="21">
        <v>8</v>
      </c>
      <c r="AP481" s="21"/>
      <c r="AQ481" s="21"/>
      <c r="AR481" s="123" t="s">
        <v>2829</v>
      </c>
      <c r="AS481" s="21" t="s">
        <v>2834</v>
      </c>
      <c r="AT481" s="21" t="str">
        <f>SummarizeQuestMarks(ckAwdQTable[[#This Row],[abst_narr_txt]])</f>
        <v xml:space="preserve"> </v>
      </c>
      <c r="AU481" s="124"/>
      <c r="AV481" t="s">
        <v>4600</v>
      </c>
      <c r="AW481" t="b">
        <f>AND(ckAwdQTable[[#This Row],[ILN]]&gt;"M", SUBSTITUTE(ckAwdQTable[[#This Row],[prop_titl_txt]]," ","")&lt;&gt;SUBSTITUTE(AV480," ",""))</f>
        <v>0</v>
      </c>
      <c r="AX481" s="8" t="s">
        <v>4601</v>
      </c>
    </row>
    <row r="482" spans="2:50" ht="15" customHeight="1" x14ac:dyDescent="0.35">
      <c r="B482" s="30">
        <v>43005.441666666666</v>
      </c>
      <c r="C482" t="s">
        <v>2839</v>
      </c>
      <c r="D482" t="s">
        <v>2840</v>
      </c>
      <c r="E482" t="s">
        <v>464</v>
      </c>
      <c r="F482" t="s">
        <v>1188</v>
      </c>
      <c r="G482" s="8" t="s">
        <v>2819</v>
      </c>
      <c r="H482" s="8" t="s">
        <v>2820</v>
      </c>
      <c r="I482" s="21" t="s">
        <v>6127</v>
      </c>
      <c r="J482" t="s">
        <v>2821</v>
      </c>
      <c r="L482" s="22"/>
      <c r="M482" s="107">
        <f xml:space="preserve"> M481+(ckAwdQTable[ILN]&lt;"M")</f>
        <v>266</v>
      </c>
      <c r="N482" t="s">
        <v>2834</v>
      </c>
      <c r="O482" t="s">
        <v>4598</v>
      </c>
      <c r="P482" s="15" t="str">
        <f>HYPERLINK("https://www.ejacket.nsf.gov/ej/showProposal.do?ID="&amp;ckAwdQTable[[#This Row],[prop_id]],"eJ")</f>
        <v>eJ</v>
      </c>
      <c r="Q482" s="8" t="s">
        <v>2841</v>
      </c>
      <c r="R482" t="s">
        <v>4602</v>
      </c>
      <c r="S482" t="s">
        <v>4603</v>
      </c>
      <c r="T482" t="s">
        <v>3957</v>
      </c>
      <c r="U482" s="8" t="s">
        <v>4376</v>
      </c>
      <c r="V482" t="s">
        <v>2972</v>
      </c>
      <c r="W482" s="111" t="str">
        <f>HYPERLINK("mailto:"&amp; ckAwdQTable[[#This Row],[email]]&amp;"&amp;subject=Your NSF Proposal:  "&amp;ckAwdQTable[[#This Row],[prop_id]], ckAwdQTable[[#This Row],[email]])</f>
        <v>agemberjacobson@colgate.edu</v>
      </c>
      <c r="X482" s="30">
        <v>43344</v>
      </c>
      <c r="Y482">
        <v>48</v>
      </c>
      <c r="AA482" s="21" t="s">
        <v>753</v>
      </c>
      <c r="AB482" s="21" t="s">
        <v>4825</v>
      </c>
      <c r="AC482"/>
      <c r="AD482" s="21" t="s">
        <v>753</v>
      </c>
      <c r="AE482" s="21" t="s">
        <v>6128</v>
      </c>
      <c r="AF482" s="13">
        <v>169909</v>
      </c>
      <c r="AG482" s="121">
        <v>0</v>
      </c>
      <c r="AH482" s="1">
        <v>169909</v>
      </c>
      <c r="AI482" s="1"/>
      <c r="AJ482" s="1">
        <v>2600</v>
      </c>
      <c r="AM482" s="21"/>
      <c r="AN482" s="21">
        <v>4</v>
      </c>
      <c r="AO482" s="21">
        <v>4</v>
      </c>
      <c r="AP482" s="21"/>
      <c r="AQ482" s="21"/>
      <c r="AR482" s="123" t="s">
        <v>2829</v>
      </c>
      <c r="AS482" s="21" t="s">
        <v>2834</v>
      </c>
      <c r="AT482" s="21" t="str">
        <f>SummarizeQuestMarks(ckAwdQTable[[#This Row],[abst_narr_txt]])</f>
        <v xml:space="preserve"> </v>
      </c>
      <c r="AU482" s="124"/>
      <c r="AV482" t="s">
        <v>4604</v>
      </c>
      <c r="AW482" t="b">
        <f>AND(ckAwdQTable[[#This Row],[ILN]]&gt;"M", SUBSTITUTE(ckAwdQTable[[#This Row],[prop_titl_txt]]," ","")&lt;&gt;SUBSTITUTE(AV481," ",""))</f>
        <v>0</v>
      </c>
      <c r="AX482" s="8" t="s">
        <v>4605</v>
      </c>
    </row>
    <row r="483" spans="2:50" ht="15" customHeight="1" x14ac:dyDescent="0.35">
      <c r="B483" s="30">
        <v>43005.648611111108</v>
      </c>
      <c r="C483" t="s">
        <v>2817</v>
      </c>
      <c r="D483" t="s">
        <v>2818</v>
      </c>
      <c r="E483" t="s">
        <v>476</v>
      </c>
      <c r="F483" t="s">
        <v>912</v>
      </c>
      <c r="G483" s="8" t="s">
        <v>2819</v>
      </c>
      <c r="H483" s="8" t="s">
        <v>2820</v>
      </c>
      <c r="I483" s="21" t="s">
        <v>6127</v>
      </c>
      <c r="J483" t="s">
        <v>2821</v>
      </c>
      <c r="K483" t="s">
        <v>2822</v>
      </c>
      <c r="L483" s="22"/>
      <c r="M483" s="107">
        <f xml:space="preserve"> M482+(ckAwdQTable[ILN]&lt;"M")</f>
        <v>267</v>
      </c>
      <c r="N483" t="s">
        <v>2824</v>
      </c>
      <c r="O483" t="s">
        <v>2178</v>
      </c>
      <c r="P483" s="15" t="str">
        <f>HYPERLINK("https://www.ejacket.nsf.gov/ej/showProposal.do?ID="&amp;ckAwdQTable[[#This Row],[prop_id]],"eJ")</f>
        <v>eJ</v>
      </c>
      <c r="Q483" s="8" t="s">
        <v>2825</v>
      </c>
      <c r="R483" t="s">
        <v>2178</v>
      </c>
      <c r="S483" t="s">
        <v>2179</v>
      </c>
      <c r="T483" t="s">
        <v>4606</v>
      </c>
      <c r="U483" s="8" t="s">
        <v>4258</v>
      </c>
      <c r="V483" t="s">
        <v>112</v>
      </c>
      <c r="W483" s="111" t="str">
        <f>HYPERLINK("mailto:"&amp; ckAwdQTable[[#This Row],[email]]&amp;"&amp;subject=Your NSF Proposal:  "&amp;ckAwdQTable[[#This Row],[prop_id]], ckAwdQTable[[#This Row],[email]])</f>
        <v>na.gong@ndsu.edu</v>
      </c>
      <c r="X483" s="30">
        <v>43282</v>
      </c>
      <c r="Y483">
        <v>36</v>
      </c>
      <c r="AA483" s="21" t="s">
        <v>753</v>
      </c>
      <c r="AB483" s="21" t="s">
        <v>4825</v>
      </c>
      <c r="AC483"/>
      <c r="AD483" s="21" t="s">
        <v>753</v>
      </c>
      <c r="AF483" s="13">
        <v>431781</v>
      </c>
      <c r="AG483" s="121">
        <v>0</v>
      </c>
      <c r="AH483" s="1">
        <v>431781</v>
      </c>
      <c r="AI483" s="1"/>
      <c r="AJ483" s="1"/>
      <c r="AM483" s="21">
        <v>6</v>
      </c>
      <c r="AN483" s="21">
        <v>6</v>
      </c>
      <c r="AO483" s="21">
        <v>6</v>
      </c>
      <c r="AP483" s="21"/>
      <c r="AQ483" s="21"/>
      <c r="AR483" s="123" t="s">
        <v>2829</v>
      </c>
      <c r="AS483" s="21" t="s">
        <v>2834</v>
      </c>
      <c r="AT483" s="21" t="str">
        <f>SummarizeQuestMarks(ckAwdQTable[[#This Row],[abst_narr_txt]])</f>
        <v xml:space="preserve"> </v>
      </c>
      <c r="AU483" s="124"/>
      <c r="AV483" t="s">
        <v>4607</v>
      </c>
      <c r="AW483" t="b">
        <f>AND(ckAwdQTable[[#This Row],[ILN]]&gt;"M", SUBSTITUTE(ckAwdQTable[[#This Row],[prop_titl_txt]]," ","")&lt;&gt;SUBSTITUTE(AV482," ",""))</f>
        <v>0</v>
      </c>
      <c r="AX483" s="8" t="s">
        <v>4608</v>
      </c>
    </row>
    <row r="484" spans="2:50" ht="15" customHeight="1" x14ac:dyDescent="0.35">
      <c r="B484" s="30">
        <v>43005.597222222219</v>
      </c>
      <c r="C484" t="s">
        <v>2817</v>
      </c>
      <c r="D484" t="s">
        <v>2818</v>
      </c>
      <c r="E484" t="s">
        <v>476</v>
      </c>
      <c r="F484" t="s">
        <v>912</v>
      </c>
      <c r="G484" s="8" t="s">
        <v>2819</v>
      </c>
      <c r="H484" s="8" t="s">
        <v>2820</v>
      </c>
      <c r="I484" s="21" t="s">
        <v>6127</v>
      </c>
      <c r="J484" t="s">
        <v>2821</v>
      </c>
      <c r="K484" t="s">
        <v>2822</v>
      </c>
      <c r="L484" s="22"/>
      <c r="M484" s="107">
        <f xml:space="preserve"> M483+(ckAwdQTable[ILN]&lt;"M")</f>
        <v>267</v>
      </c>
      <c r="N484" t="s">
        <v>2834</v>
      </c>
      <c r="O484" t="s">
        <v>2178</v>
      </c>
      <c r="P484" s="15" t="str">
        <f>HYPERLINK("https://www.ejacket.nsf.gov/ej/showProposal.do?ID="&amp;ckAwdQTable[[#This Row],[prop_id]],"eJ")</f>
        <v>eJ</v>
      </c>
      <c r="Q484" s="8" t="s">
        <v>2825</v>
      </c>
      <c r="R484" t="s">
        <v>4609</v>
      </c>
      <c r="S484" t="s">
        <v>4610</v>
      </c>
      <c r="T484" t="s">
        <v>2890</v>
      </c>
      <c r="U484" s="8" t="s">
        <v>4611</v>
      </c>
      <c r="V484" t="s">
        <v>2823</v>
      </c>
      <c r="W484" s="111" t="str">
        <f>HYPERLINK("mailto:"&amp; ckAwdQTable[[#This Row],[email]]&amp;"&amp;subject=Your NSF Proposal:  "&amp;ckAwdQTable[[#This Row],[prop_id]], ckAwdQTable[[#This Row],[email]])</f>
        <v>wei.jin@unt.edu</v>
      </c>
      <c r="X484" s="30">
        <v>43282</v>
      </c>
      <c r="Y484">
        <v>36</v>
      </c>
      <c r="AA484" s="21" t="s">
        <v>753</v>
      </c>
      <c r="AB484" s="21" t="s">
        <v>4825</v>
      </c>
      <c r="AC484"/>
      <c r="AD484" s="21" t="s">
        <v>753</v>
      </c>
      <c r="AE484" s="21" t="s">
        <v>6128</v>
      </c>
      <c r="AF484" s="13">
        <v>328984</v>
      </c>
      <c r="AG484" s="121">
        <v>0</v>
      </c>
      <c r="AH484" s="1">
        <v>328984</v>
      </c>
      <c r="AI484" s="1"/>
      <c r="AJ484" s="1">
        <v>6000</v>
      </c>
      <c r="AM484" s="21">
        <v>6</v>
      </c>
      <c r="AN484" s="21">
        <v>3</v>
      </c>
      <c r="AO484" s="21">
        <v>2.85</v>
      </c>
      <c r="AP484" s="21"/>
      <c r="AQ484" s="21"/>
      <c r="AR484" s="123" t="s">
        <v>2829</v>
      </c>
      <c r="AS484" s="21" t="s">
        <v>2834</v>
      </c>
      <c r="AT484" s="21" t="str">
        <f>SummarizeQuestMarks(ckAwdQTable[[#This Row],[abst_narr_txt]])</f>
        <v xml:space="preserve"> </v>
      </c>
      <c r="AU484" s="124"/>
      <c r="AV484" t="s">
        <v>4607</v>
      </c>
      <c r="AW484" t="b">
        <f>AND(ckAwdQTable[[#This Row],[ILN]]&gt;"M", SUBSTITUTE(ckAwdQTable[[#This Row],[prop_titl_txt]]," ","")&lt;&gt;SUBSTITUTE(AV483," ",""))</f>
        <v>0</v>
      </c>
      <c r="AX484" s="8" t="s">
        <v>4612</v>
      </c>
    </row>
    <row r="485" spans="2:50" ht="15" customHeight="1" x14ac:dyDescent="0.35">
      <c r="B485" s="30">
        <v>43005.649305555555</v>
      </c>
      <c r="C485" t="s">
        <v>2839</v>
      </c>
      <c r="D485" t="s">
        <v>2840</v>
      </c>
      <c r="E485" t="s">
        <v>462</v>
      </c>
      <c r="F485" t="s">
        <v>757</v>
      </c>
      <c r="G485" s="8" t="s">
        <v>2819</v>
      </c>
      <c r="H485" s="8" t="s">
        <v>2820</v>
      </c>
      <c r="I485" s="21" t="s">
        <v>6127</v>
      </c>
      <c r="J485" t="s">
        <v>2821</v>
      </c>
      <c r="L485" s="22"/>
      <c r="M485" s="107">
        <f xml:space="preserve"> M484+(ckAwdQTable[ILN]&lt;"M")</f>
        <v>268</v>
      </c>
      <c r="N485" t="s">
        <v>2824</v>
      </c>
      <c r="O485" t="s">
        <v>2186</v>
      </c>
      <c r="P485" s="15" t="str">
        <f>HYPERLINK("https://www.ejacket.nsf.gov/ej/showProposal.do?ID="&amp;ckAwdQTable[[#This Row],[prop_id]],"eJ")</f>
        <v>eJ</v>
      </c>
      <c r="Q485" s="8" t="s">
        <v>2841</v>
      </c>
      <c r="R485" t="s">
        <v>2186</v>
      </c>
      <c r="S485" t="s">
        <v>1857</v>
      </c>
      <c r="T485" t="s">
        <v>4613</v>
      </c>
      <c r="U485" s="8" t="s">
        <v>4614</v>
      </c>
      <c r="V485" t="s">
        <v>2823</v>
      </c>
      <c r="W485" s="111" t="str">
        <f>HYPERLINK("mailto:"&amp; ckAwdQTable[[#This Row],[email]]&amp;"&amp;subject=Your NSF Proposal:  "&amp;ckAwdQTable[[#This Row],[prop_id]], ckAwdQTable[[#This Row],[email]])</f>
        <v>ejkim@cs.tamu.edu</v>
      </c>
      <c r="X485" s="30">
        <v>43344</v>
      </c>
      <c r="Y485">
        <v>48</v>
      </c>
      <c r="AA485" s="21" t="s">
        <v>753</v>
      </c>
      <c r="AB485" s="21" t="s">
        <v>4825</v>
      </c>
      <c r="AC485"/>
      <c r="AD485" s="21" t="s">
        <v>753</v>
      </c>
      <c r="AF485" s="13">
        <v>400000</v>
      </c>
      <c r="AG485" s="121">
        <v>0</v>
      </c>
      <c r="AH485" s="1">
        <v>400000</v>
      </c>
      <c r="AI485" s="1"/>
      <c r="AJ485" s="1"/>
      <c r="AM485" s="21">
        <v>4</v>
      </c>
      <c r="AN485" s="21">
        <v>4</v>
      </c>
      <c r="AO485" s="21"/>
      <c r="AP485" s="21"/>
      <c r="AQ485" s="21">
        <v>4</v>
      </c>
      <c r="AR485" s="123" t="s">
        <v>2829</v>
      </c>
      <c r="AS485" s="21" t="s">
        <v>2834</v>
      </c>
      <c r="AT485" s="21" t="str">
        <f>SummarizeQuestMarks(ckAwdQTable[[#This Row],[abst_narr_txt]])</f>
        <v xml:space="preserve"> </v>
      </c>
      <c r="AU485" s="124"/>
      <c r="AV485" t="s">
        <v>4615</v>
      </c>
      <c r="AW485" t="b">
        <f>AND(ckAwdQTable[[#This Row],[ILN]]&gt;"M", SUBSTITUTE(ckAwdQTable[[#This Row],[prop_titl_txt]]," ","")&lt;&gt;SUBSTITUTE(AV484," ",""))</f>
        <v>0</v>
      </c>
      <c r="AX485" s="8" t="s">
        <v>4616</v>
      </c>
    </row>
    <row r="486" spans="2:50" ht="15" customHeight="1" x14ac:dyDescent="0.35">
      <c r="B486" s="30">
        <v>43005.571527777778</v>
      </c>
      <c r="C486" t="s">
        <v>2839</v>
      </c>
      <c r="D486" t="s">
        <v>2840</v>
      </c>
      <c r="E486" t="s">
        <v>462</v>
      </c>
      <c r="F486" t="s">
        <v>757</v>
      </c>
      <c r="G486" s="8" t="s">
        <v>2819</v>
      </c>
      <c r="H486" s="8" t="s">
        <v>2820</v>
      </c>
      <c r="I486" s="21" t="s">
        <v>6127</v>
      </c>
      <c r="J486" t="s">
        <v>2821</v>
      </c>
      <c r="L486" s="22"/>
      <c r="M486" s="107">
        <f xml:space="preserve"> M485+(ckAwdQTable[ILN]&lt;"M")</f>
        <v>268</v>
      </c>
      <c r="N486" t="s">
        <v>2834</v>
      </c>
      <c r="O486" t="s">
        <v>2186</v>
      </c>
      <c r="P486" s="15" t="str">
        <f>HYPERLINK("https://www.ejacket.nsf.gov/ej/showProposal.do?ID="&amp;ckAwdQTable[[#This Row],[prop_id]],"eJ")</f>
        <v>eJ</v>
      </c>
      <c r="Q486" s="8" t="s">
        <v>2841</v>
      </c>
      <c r="R486" t="s">
        <v>4617</v>
      </c>
      <c r="S486" t="s">
        <v>789</v>
      </c>
      <c r="T486" t="s">
        <v>4618</v>
      </c>
      <c r="U486" s="8" t="s">
        <v>3418</v>
      </c>
      <c r="V486" t="s">
        <v>2972</v>
      </c>
      <c r="W486" s="111" t="str">
        <f>HYPERLINK("mailto:"&amp; ckAwdQTable[[#This Row],[email]]&amp;"&amp;subject=Your NSF Proposal:  "&amp;ckAwdQTable[[#This Row],[prop_id]], ckAwdQTable[[#This Row],[email]])</f>
        <v>wenyaoxu@buffalo.edu</v>
      </c>
      <c r="X486" s="30">
        <v>43344</v>
      </c>
      <c r="Y486">
        <v>48</v>
      </c>
      <c r="AA486" s="21" t="s">
        <v>753</v>
      </c>
      <c r="AB486" s="21" t="s">
        <v>4825</v>
      </c>
      <c r="AC486"/>
      <c r="AD486" s="21" t="s">
        <v>753</v>
      </c>
      <c r="AE486" s="21" t="s">
        <v>6128</v>
      </c>
      <c r="AF486" s="13">
        <v>400000</v>
      </c>
      <c r="AG486" s="121">
        <v>0</v>
      </c>
      <c r="AH486" s="1">
        <v>400000</v>
      </c>
      <c r="AI486" s="1"/>
      <c r="AJ486" s="1">
        <v>8000</v>
      </c>
      <c r="AM486" s="21">
        <v>4</v>
      </c>
      <c r="AN486" s="21">
        <v>4</v>
      </c>
      <c r="AO486" s="21">
        <v>4</v>
      </c>
      <c r="AP486" s="21"/>
      <c r="AQ486" s="21"/>
      <c r="AR486" s="123" t="s">
        <v>2829</v>
      </c>
      <c r="AS486" s="21" t="s">
        <v>2834</v>
      </c>
      <c r="AT486" s="21" t="str">
        <f>SummarizeQuestMarks(ckAwdQTable[[#This Row],[abst_narr_txt]])</f>
        <v xml:space="preserve"> </v>
      </c>
      <c r="AU486" s="124"/>
      <c r="AV486" t="s">
        <v>4615</v>
      </c>
      <c r="AW486" t="b">
        <f>AND(ckAwdQTable[[#This Row],[ILN]]&gt;"M", SUBSTITUTE(ckAwdQTable[[#This Row],[prop_titl_txt]]," ","")&lt;&gt;SUBSTITUTE(AV485," ",""))</f>
        <v>0</v>
      </c>
      <c r="AX486" s="8" t="s">
        <v>4619</v>
      </c>
    </row>
    <row r="487" spans="2:50" ht="15" customHeight="1" x14ac:dyDescent="0.35">
      <c r="B487" s="30">
        <v>43005.673611111109</v>
      </c>
      <c r="C487" t="s">
        <v>2839</v>
      </c>
      <c r="D487" t="s">
        <v>2840</v>
      </c>
      <c r="E487" t="s">
        <v>462</v>
      </c>
      <c r="F487" t="s">
        <v>757</v>
      </c>
      <c r="G487" s="8" t="s">
        <v>2819</v>
      </c>
      <c r="H487" s="8" t="s">
        <v>2820</v>
      </c>
      <c r="I487" s="21" t="s">
        <v>6127</v>
      </c>
      <c r="J487" t="s">
        <v>2821</v>
      </c>
      <c r="L487" s="22"/>
      <c r="M487" s="107">
        <f xml:space="preserve"> M486+(ckAwdQTable[ILN]&lt;"M")</f>
        <v>268</v>
      </c>
      <c r="N487" t="s">
        <v>2834</v>
      </c>
      <c r="O487" t="s">
        <v>2186</v>
      </c>
      <c r="P487" s="15" t="str">
        <f>HYPERLINK("https://www.ejacket.nsf.gov/ej/showProposal.do?ID="&amp;ckAwdQTable[[#This Row],[prop_id]],"eJ")</f>
        <v>eJ</v>
      </c>
      <c r="Q487" s="8" t="s">
        <v>2841</v>
      </c>
      <c r="R487" t="s">
        <v>4620</v>
      </c>
      <c r="S487" t="s">
        <v>1645</v>
      </c>
      <c r="T487" t="s">
        <v>3571</v>
      </c>
      <c r="U487" s="8" t="s">
        <v>4621</v>
      </c>
      <c r="V487" t="s">
        <v>4244</v>
      </c>
      <c r="W487" s="111" t="str">
        <f>HYPERLINK("mailto:"&amp; ckAwdQTable[[#This Row],[email]]&amp;"&amp;subject=Your NSF Proposal:  "&amp;ckAwdQTable[[#This Row],[prop_id]], ckAwdQTable[[#This Row],[email]])</f>
        <v>chenliz@eecs.oregonstate.edu</v>
      </c>
      <c r="X487" s="30">
        <v>43344</v>
      </c>
      <c r="Y487">
        <v>48</v>
      </c>
      <c r="AA487" s="21" t="s">
        <v>753</v>
      </c>
      <c r="AB487" s="21" t="s">
        <v>4825</v>
      </c>
      <c r="AC487"/>
      <c r="AD487" s="21" t="s">
        <v>753</v>
      </c>
      <c r="AF487" s="13">
        <v>400000</v>
      </c>
      <c r="AG487" s="121">
        <v>0</v>
      </c>
      <c r="AH487" s="1">
        <v>400000</v>
      </c>
      <c r="AI487" s="1"/>
      <c r="AJ487" s="1"/>
      <c r="AM487" s="21">
        <v>5</v>
      </c>
      <c r="AN487" s="21">
        <v>4</v>
      </c>
      <c r="AO487" s="21">
        <v>3.4</v>
      </c>
      <c r="AP487" s="21"/>
      <c r="AQ487" s="21"/>
      <c r="AR487" s="123" t="s">
        <v>2829</v>
      </c>
      <c r="AS487" s="21" t="s">
        <v>2834</v>
      </c>
      <c r="AT487" s="21" t="str">
        <f>SummarizeQuestMarks(ckAwdQTable[[#This Row],[abst_narr_txt]])</f>
        <v xml:space="preserve"> </v>
      </c>
      <c r="AU487" s="124"/>
      <c r="AV487" t="s">
        <v>4615</v>
      </c>
      <c r="AW487" t="b">
        <f>AND(ckAwdQTable[[#This Row],[ILN]]&gt;"M", SUBSTITUTE(ckAwdQTable[[#This Row],[prop_titl_txt]]," ","")&lt;&gt;SUBSTITUTE(AV486," ",""))</f>
        <v>0</v>
      </c>
      <c r="AX487" s="8" t="s">
        <v>4622</v>
      </c>
    </row>
    <row r="488" spans="2:50" ht="15" customHeight="1" x14ac:dyDescent="0.35">
      <c r="B488" s="30">
        <v>43005.650694444441</v>
      </c>
      <c r="C488" t="s">
        <v>2868</v>
      </c>
      <c r="D488" t="s">
        <v>2869</v>
      </c>
      <c r="E488" t="s">
        <v>468</v>
      </c>
      <c r="F488" t="s">
        <v>807</v>
      </c>
      <c r="G488" s="8" t="s">
        <v>2819</v>
      </c>
      <c r="H488" s="8" t="s">
        <v>2820</v>
      </c>
      <c r="I488" s="21" t="s">
        <v>6127</v>
      </c>
      <c r="J488" t="s">
        <v>2821</v>
      </c>
      <c r="K488" t="s">
        <v>2911</v>
      </c>
      <c r="L488" s="22"/>
      <c r="M488" s="107">
        <f xml:space="preserve"> M487+(ckAwdQTable[ILN]&lt;"M")</f>
        <v>269</v>
      </c>
      <c r="N488" t="s">
        <v>2824</v>
      </c>
      <c r="O488" t="s">
        <v>2188</v>
      </c>
      <c r="P488" s="15" t="str">
        <f>HYPERLINK("https://www.ejacket.nsf.gov/ej/showProposal.do?ID="&amp;ckAwdQTable[[#This Row],[prop_id]],"eJ")</f>
        <v>eJ</v>
      </c>
      <c r="Q488" s="8" t="s">
        <v>2871</v>
      </c>
      <c r="R488" t="s">
        <v>2188</v>
      </c>
      <c r="S488" t="s">
        <v>1694</v>
      </c>
      <c r="T488" t="s">
        <v>3969</v>
      </c>
      <c r="U488" s="8" t="s">
        <v>542</v>
      </c>
      <c r="V488" t="s">
        <v>2833</v>
      </c>
      <c r="W488" s="111" t="str">
        <f>HYPERLINK("mailto:"&amp; ckAwdQTable[[#This Row],[email]]&amp;"&amp;subject=Your NSF Proposal:  "&amp;ckAwdQTable[[#This Row],[prop_id]], ckAwdQTable[[#This Row],[email]])</f>
        <v>cprose@cs.cmu.edu</v>
      </c>
      <c r="X488" s="30">
        <v>43344</v>
      </c>
      <c r="Y488">
        <v>36</v>
      </c>
      <c r="Z488" t="s">
        <v>6131</v>
      </c>
      <c r="AA488" s="21" t="s">
        <v>6160</v>
      </c>
      <c r="AB488" s="21" t="s">
        <v>4825</v>
      </c>
      <c r="AC488"/>
      <c r="AD488" s="21" t="s">
        <v>753</v>
      </c>
      <c r="AE488" s="21" t="s">
        <v>6128</v>
      </c>
      <c r="AF488" s="13">
        <v>700000</v>
      </c>
      <c r="AG488" s="121">
        <v>0</v>
      </c>
      <c r="AH488" s="1">
        <v>700000</v>
      </c>
      <c r="AI488" s="1"/>
      <c r="AJ488" s="1">
        <v>27496</v>
      </c>
      <c r="AM488" s="21">
        <v>6</v>
      </c>
      <c r="AN488" s="21">
        <v>9</v>
      </c>
      <c r="AO488" s="21">
        <v>2.88</v>
      </c>
      <c r="AP488" s="21"/>
      <c r="AQ488" s="21">
        <v>2.88</v>
      </c>
      <c r="AR488" s="123" t="s">
        <v>2881</v>
      </c>
      <c r="AS488" s="21" t="s">
        <v>2834</v>
      </c>
      <c r="AT488" s="21" t="str">
        <f>SummarizeQuestMarks(ckAwdQTable[[#This Row],[abst_narr_txt]])</f>
        <v xml:space="preserve"> </v>
      </c>
      <c r="AU488" s="124"/>
      <c r="AV488" t="s">
        <v>4623</v>
      </c>
      <c r="AW488" t="b">
        <f>AND(ckAwdQTable[[#This Row],[ILN]]&gt;"M", SUBSTITUTE(ckAwdQTable[[#This Row],[prop_titl_txt]]," ","")&lt;&gt;SUBSTITUTE(AV487," ",""))</f>
        <v>0</v>
      </c>
      <c r="AX488" s="8" t="s">
        <v>3971</v>
      </c>
    </row>
    <row r="489" spans="2:50" ht="15" customHeight="1" x14ac:dyDescent="0.35">
      <c r="B489" s="30">
        <v>43005.584027777775</v>
      </c>
      <c r="C489" t="s">
        <v>2868</v>
      </c>
      <c r="D489" t="s">
        <v>2869</v>
      </c>
      <c r="E489" t="s">
        <v>468</v>
      </c>
      <c r="F489" t="s">
        <v>807</v>
      </c>
      <c r="G489" s="8" t="s">
        <v>2819</v>
      </c>
      <c r="H489" s="8" t="s">
        <v>2820</v>
      </c>
      <c r="I489" s="21" t="s">
        <v>6127</v>
      </c>
      <c r="J489" t="s">
        <v>2821</v>
      </c>
      <c r="K489" t="s">
        <v>2911</v>
      </c>
      <c r="L489" s="22"/>
      <c r="M489" s="107">
        <f xml:space="preserve"> M488+(ckAwdQTable[ILN]&lt;"M")</f>
        <v>269</v>
      </c>
      <c r="N489" t="s">
        <v>2834</v>
      </c>
      <c r="O489" t="s">
        <v>2188</v>
      </c>
      <c r="P489" s="15" t="str">
        <f>HYPERLINK("https://www.ejacket.nsf.gov/ej/showProposal.do?ID="&amp;ckAwdQTable[[#This Row],[prop_id]],"eJ")</f>
        <v>eJ</v>
      </c>
      <c r="Q489" s="8" t="s">
        <v>2871</v>
      </c>
      <c r="R489" t="s">
        <v>4624</v>
      </c>
      <c r="S489" t="s">
        <v>4625</v>
      </c>
      <c r="T489" t="s">
        <v>4626</v>
      </c>
      <c r="U489" s="8" t="s">
        <v>713</v>
      </c>
      <c r="V489" t="s">
        <v>2907</v>
      </c>
      <c r="W489" s="111" t="str">
        <f>HYPERLINK("mailto:"&amp; ckAwdQTable[[#This Row],[email]]&amp;"&amp;subject=Your NSF Proposal:  "&amp;ckAwdQTable[[#This Row],[prop_id]], ckAwdQTable[[#This Row],[email]])</f>
        <v>tdillahu@umich.edu</v>
      </c>
      <c r="X489" s="30">
        <v>43344</v>
      </c>
      <c r="Y489">
        <v>36</v>
      </c>
      <c r="Z489" t="s">
        <v>6131</v>
      </c>
      <c r="AA489" s="21" t="s">
        <v>6178</v>
      </c>
      <c r="AB489" s="21" t="s">
        <v>4825</v>
      </c>
      <c r="AC489"/>
      <c r="AD489" s="21" t="s">
        <v>753</v>
      </c>
      <c r="AF489" s="13">
        <v>300000</v>
      </c>
      <c r="AG489" s="121">
        <v>0</v>
      </c>
      <c r="AH489" s="1">
        <v>300000</v>
      </c>
      <c r="AI489" s="1"/>
      <c r="AJ489" s="1"/>
      <c r="AM489" s="21">
        <v>4</v>
      </c>
      <c r="AN489" s="21">
        <v>3</v>
      </c>
      <c r="AO489" s="21">
        <v>2.63</v>
      </c>
      <c r="AP489" s="21"/>
      <c r="AQ489" s="21"/>
      <c r="AR489" s="123" t="s">
        <v>2881</v>
      </c>
      <c r="AS489" s="21" t="s">
        <v>2834</v>
      </c>
      <c r="AT489" s="21" t="str">
        <f>SummarizeQuestMarks(ckAwdQTable[[#This Row],[abst_narr_txt]])</f>
        <v xml:space="preserve"> </v>
      </c>
      <c r="AU489" s="124"/>
      <c r="AV489" t="s">
        <v>4623</v>
      </c>
      <c r="AW489" t="b">
        <f>AND(ckAwdQTable[[#This Row],[ILN]]&gt;"M", SUBSTITUTE(ckAwdQTable[[#This Row],[prop_titl_txt]]," ","")&lt;&gt;SUBSTITUTE(AV488," ",""))</f>
        <v>0</v>
      </c>
      <c r="AX489" s="8" t="s">
        <v>4627</v>
      </c>
    </row>
    <row r="490" spans="2:50" ht="15" customHeight="1" x14ac:dyDescent="0.35">
      <c r="B490" s="30">
        <v>43005.713194444441</v>
      </c>
      <c r="C490" t="s">
        <v>2868</v>
      </c>
      <c r="D490" t="s">
        <v>2869</v>
      </c>
      <c r="E490" t="s">
        <v>468</v>
      </c>
      <c r="F490" t="s">
        <v>807</v>
      </c>
      <c r="G490" s="8" t="s">
        <v>2819</v>
      </c>
      <c r="H490" s="8" t="s">
        <v>2820</v>
      </c>
      <c r="I490" s="21" t="s">
        <v>6127</v>
      </c>
      <c r="J490" t="s">
        <v>2821</v>
      </c>
      <c r="K490" t="s">
        <v>2911</v>
      </c>
      <c r="L490" s="22"/>
      <c r="M490" s="107">
        <f xml:space="preserve"> M489+(ckAwdQTable[ILN]&lt;"M")</f>
        <v>269</v>
      </c>
      <c r="N490" t="s">
        <v>2834</v>
      </c>
      <c r="O490" t="s">
        <v>2188</v>
      </c>
      <c r="P490" s="15" t="str">
        <f>HYPERLINK("https://www.ejacket.nsf.gov/ej/showProposal.do?ID="&amp;ckAwdQTable[[#This Row],[prop_id]],"eJ")</f>
        <v>eJ</v>
      </c>
      <c r="Q490" s="8" t="s">
        <v>2871</v>
      </c>
      <c r="R490" t="s">
        <v>4628</v>
      </c>
      <c r="S490" t="s">
        <v>4629</v>
      </c>
      <c r="T490" t="s">
        <v>3476</v>
      </c>
      <c r="U490" s="8" t="s">
        <v>4630</v>
      </c>
      <c r="V490" t="s">
        <v>2885</v>
      </c>
      <c r="W490" s="111" t="str">
        <f>HYPERLINK("mailto:"&amp; ckAwdQTable[[#This Row],[email]]&amp;"&amp;subject=Your NSF Proposal:  "&amp;ckAwdQTable[[#This Row],[prop_id]], ckAwdQTable[[#This Row],[email]])</f>
        <v>jason.levin@wgu.edu</v>
      </c>
      <c r="X490" s="30">
        <v>43282</v>
      </c>
      <c r="Y490">
        <v>36</v>
      </c>
      <c r="Z490" t="s">
        <v>6131</v>
      </c>
      <c r="AA490" s="21" t="s">
        <v>6279</v>
      </c>
      <c r="AB490" s="21" t="s">
        <v>4825</v>
      </c>
      <c r="AC490"/>
      <c r="AD490" s="21" t="s">
        <v>753</v>
      </c>
      <c r="AF490" s="13">
        <v>199998</v>
      </c>
      <c r="AG490" s="121">
        <v>0</v>
      </c>
      <c r="AH490" s="1">
        <v>199998</v>
      </c>
      <c r="AI490" s="1"/>
      <c r="AJ490" s="1"/>
      <c r="AM490" s="21"/>
      <c r="AN490" s="21">
        <v>3</v>
      </c>
      <c r="AO490" s="21"/>
      <c r="AP490" s="21"/>
      <c r="AQ490" s="21">
        <v>2.16</v>
      </c>
      <c r="AR490" s="123" t="s">
        <v>2881</v>
      </c>
      <c r="AS490" s="21" t="s">
        <v>2834</v>
      </c>
      <c r="AT490" s="21" t="str">
        <f>SummarizeQuestMarks(ckAwdQTable[[#This Row],[abst_narr_txt]])</f>
        <v xml:space="preserve"> </v>
      </c>
      <c r="AU490" s="124"/>
      <c r="AV490" t="s">
        <v>4631</v>
      </c>
      <c r="AW490" t="b">
        <f>AND(ckAwdQTable[[#This Row],[ILN]]&gt;"M", SUBSTITUTE(ckAwdQTable[[#This Row],[prop_titl_txt]]," ","")&lt;&gt;SUBSTITUTE(AV489," ",""))</f>
        <v>0</v>
      </c>
      <c r="AX490" s="8" t="s">
        <v>4632</v>
      </c>
    </row>
    <row r="491" spans="2:50" ht="15" customHeight="1" x14ac:dyDescent="0.35">
      <c r="B491" s="30">
        <v>43005.651388888888</v>
      </c>
      <c r="C491" t="s">
        <v>2868</v>
      </c>
      <c r="D491" t="s">
        <v>2869</v>
      </c>
      <c r="E491" t="s">
        <v>468</v>
      </c>
      <c r="F491" t="s">
        <v>800</v>
      </c>
      <c r="G491" s="8" t="s">
        <v>2819</v>
      </c>
      <c r="H491" s="8" t="s">
        <v>2820</v>
      </c>
      <c r="I491" s="21" t="s">
        <v>6127</v>
      </c>
      <c r="J491" t="s">
        <v>2821</v>
      </c>
      <c r="K491" t="s">
        <v>2911</v>
      </c>
      <c r="L491" s="22"/>
      <c r="M491" s="107">
        <f xml:space="preserve"> M490+(ckAwdQTable[ILN]&lt;"M")</f>
        <v>270</v>
      </c>
      <c r="N491" t="s">
        <v>2824</v>
      </c>
      <c r="O491" t="s">
        <v>2190</v>
      </c>
      <c r="P491" s="15" t="str">
        <f>HYPERLINK("https://www.ejacket.nsf.gov/ej/showProposal.do?ID="&amp;ckAwdQTable[[#This Row],[prop_id]],"eJ")</f>
        <v>eJ</v>
      </c>
      <c r="Q491" s="8" t="s">
        <v>2871</v>
      </c>
      <c r="R491" t="s">
        <v>2190</v>
      </c>
      <c r="S491" t="s">
        <v>2191</v>
      </c>
      <c r="T491" t="s">
        <v>3699</v>
      </c>
      <c r="U491" s="8" t="s">
        <v>597</v>
      </c>
      <c r="V491" t="s">
        <v>2862</v>
      </c>
      <c r="W491" s="111" t="str">
        <f>HYPERLINK("mailto:"&amp; ckAwdQTable[[#This Row],[email]]&amp;"&amp;subject=Your NSF Proposal:  "&amp;ckAwdQTable[[#This Row],[prop_id]], ckAwdQTable[[#This Row],[email]])</f>
        <v>r.platt@neu.edu</v>
      </c>
      <c r="X491" s="30">
        <v>43313</v>
      </c>
      <c r="Y491">
        <v>48</v>
      </c>
      <c r="AA491" s="21" t="s">
        <v>753</v>
      </c>
      <c r="AB491" s="21" t="s">
        <v>4825</v>
      </c>
      <c r="AC491"/>
      <c r="AD491" s="21" t="s">
        <v>753</v>
      </c>
      <c r="AE491" s="21" t="s">
        <v>6128</v>
      </c>
      <c r="AF491" s="13">
        <v>724780</v>
      </c>
      <c r="AG491" s="121">
        <v>0</v>
      </c>
      <c r="AH491" s="1">
        <v>724780</v>
      </c>
      <c r="AI491" s="1"/>
      <c r="AJ491" s="1">
        <v>8367</v>
      </c>
      <c r="AM491" s="21">
        <v>8</v>
      </c>
      <c r="AN491" s="21">
        <v>4</v>
      </c>
      <c r="AO491" s="21">
        <v>4</v>
      </c>
      <c r="AP491" s="21"/>
      <c r="AQ491" s="21"/>
      <c r="AR491" s="123" t="s">
        <v>2829</v>
      </c>
      <c r="AS491" s="21" t="s">
        <v>2834</v>
      </c>
      <c r="AT491" s="21" t="str">
        <f>SummarizeQuestMarks(ckAwdQTable[[#This Row],[abst_narr_txt]])</f>
        <v xml:space="preserve"> </v>
      </c>
      <c r="AU491" s="124"/>
      <c r="AV491" t="s">
        <v>4633</v>
      </c>
      <c r="AW491" t="b">
        <f>AND(ckAwdQTable[[#This Row],[ILN]]&gt;"M", SUBSTITUTE(ckAwdQTable[[#This Row],[prop_titl_txt]]," ","")&lt;&gt;SUBSTITUTE(AV490," ",""))</f>
        <v>0</v>
      </c>
      <c r="AX491" s="8" t="s">
        <v>4634</v>
      </c>
    </row>
    <row r="492" spans="2:50" ht="15" customHeight="1" x14ac:dyDescent="0.35">
      <c r="B492" s="30">
        <v>43005.396527777775</v>
      </c>
      <c r="C492" t="s">
        <v>2868</v>
      </c>
      <c r="D492" t="s">
        <v>2869</v>
      </c>
      <c r="E492" t="s">
        <v>468</v>
      </c>
      <c r="F492" t="s">
        <v>800</v>
      </c>
      <c r="G492" s="8" t="s">
        <v>2819</v>
      </c>
      <c r="H492" s="8" t="s">
        <v>2820</v>
      </c>
      <c r="I492" s="21" t="s">
        <v>6127</v>
      </c>
      <c r="J492" t="s">
        <v>2821</v>
      </c>
      <c r="K492" t="s">
        <v>2911</v>
      </c>
      <c r="L492" s="22"/>
      <c r="M492" s="107">
        <f xml:space="preserve"> M491+(ckAwdQTable[ILN]&lt;"M")</f>
        <v>270</v>
      </c>
      <c r="N492" t="s">
        <v>2834</v>
      </c>
      <c r="O492" t="s">
        <v>2190</v>
      </c>
      <c r="P492" s="15" t="str">
        <f>HYPERLINK("https://www.ejacket.nsf.gov/ej/showProposal.do?ID="&amp;ckAwdQTable[[#This Row],[prop_id]],"eJ")</f>
        <v>eJ</v>
      </c>
      <c r="Q492" s="8" t="s">
        <v>2871</v>
      </c>
      <c r="R492" t="s">
        <v>4635</v>
      </c>
      <c r="S492" t="s">
        <v>4636</v>
      </c>
      <c r="T492" t="s">
        <v>3032</v>
      </c>
      <c r="U492" s="8" t="s">
        <v>4637</v>
      </c>
      <c r="V492" t="s">
        <v>2862</v>
      </c>
      <c r="W492" s="111" t="str">
        <f>HYPERLINK("mailto:"&amp; ckAwdQTable[[#This Row],[email]]&amp;"&amp;subject=Your NSF Proposal:  "&amp;ckAwdQTable[[#This Row],[prop_id]], ckAwdQTable[[#This Row],[email]])</f>
        <v>holly@cs.uml.edu</v>
      </c>
      <c r="X492" s="30">
        <v>43313</v>
      </c>
      <c r="Y492">
        <v>48</v>
      </c>
      <c r="Z492" t="s">
        <v>6131</v>
      </c>
      <c r="AA492" s="21" t="s">
        <v>6280</v>
      </c>
      <c r="AB492" s="21" t="s">
        <v>4825</v>
      </c>
      <c r="AC492"/>
      <c r="AD492" s="21" t="s">
        <v>753</v>
      </c>
      <c r="AF492" s="13">
        <v>475000</v>
      </c>
      <c r="AG492" s="121">
        <v>0</v>
      </c>
      <c r="AH492" s="1">
        <v>475000</v>
      </c>
      <c r="AI492" s="1">
        <v>62000</v>
      </c>
      <c r="AJ492" s="1"/>
      <c r="AM492" s="21">
        <v>4</v>
      </c>
      <c r="AN492" s="21">
        <v>4</v>
      </c>
      <c r="AO492" s="21">
        <v>4</v>
      </c>
      <c r="AP492" s="21"/>
      <c r="AQ492" s="21"/>
      <c r="AR492" s="123" t="s">
        <v>2829</v>
      </c>
      <c r="AS492" s="21" t="s">
        <v>2834</v>
      </c>
      <c r="AT492" s="21" t="str">
        <f>SummarizeQuestMarks(ckAwdQTable[[#This Row],[abst_narr_txt]])</f>
        <v xml:space="preserve"> </v>
      </c>
      <c r="AU492" s="124"/>
      <c r="AV492" t="s">
        <v>4633</v>
      </c>
      <c r="AW492" t="b">
        <f>AND(ckAwdQTable[[#This Row],[ILN]]&gt;"M", SUBSTITUTE(ckAwdQTable[[#This Row],[prop_titl_txt]]," ","")&lt;&gt;SUBSTITUTE(AV491," ",""))</f>
        <v>0</v>
      </c>
      <c r="AX492" s="8" t="s">
        <v>4638</v>
      </c>
    </row>
    <row r="493" spans="2:50" ht="15" customHeight="1" x14ac:dyDescent="0.35">
      <c r="B493" s="30">
        <v>43005.652777777781</v>
      </c>
      <c r="C493" t="s">
        <v>2868</v>
      </c>
      <c r="D493" t="s">
        <v>2869</v>
      </c>
      <c r="E493" t="s">
        <v>468</v>
      </c>
      <c r="F493" t="s">
        <v>807</v>
      </c>
      <c r="G493" s="8" t="s">
        <v>2819</v>
      </c>
      <c r="H493" s="8" t="s">
        <v>2820</v>
      </c>
      <c r="I493" s="21" t="s">
        <v>6127</v>
      </c>
      <c r="J493" t="s">
        <v>2821</v>
      </c>
      <c r="K493" t="s">
        <v>3496</v>
      </c>
      <c r="L493" s="22"/>
      <c r="M493" s="107">
        <f xml:space="preserve"> M492+(ckAwdQTable[ILN]&lt;"M")</f>
        <v>271</v>
      </c>
      <c r="N493" t="s">
        <v>2824</v>
      </c>
      <c r="O493" t="s">
        <v>2193</v>
      </c>
      <c r="P493" s="15" t="str">
        <f>HYPERLINK("https://www.ejacket.nsf.gov/ej/showProposal.do?ID="&amp;ckAwdQTable[[#This Row],[prop_id]],"eJ")</f>
        <v>eJ</v>
      </c>
      <c r="Q493" s="8" t="s">
        <v>2871</v>
      </c>
      <c r="R493" t="s">
        <v>2193</v>
      </c>
      <c r="S493" t="s">
        <v>2194</v>
      </c>
      <c r="T493" t="s">
        <v>4640</v>
      </c>
      <c r="U493" s="8" t="s">
        <v>3039</v>
      </c>
      <c r="V493" t="s">
        <v>3037</v>
      </c>
      <c r="W493" s="111" t="str">
        <f>HYPERLINK("mailto:"&amp; ckAwdQTable[[#This Row],[email]]&amp;"&amp;subject=Your NSF Proposal:  "&amp;ckAwdQTable[[#This Row],[prop_id]], ckAwdQTable[[#This Row],[email]])</f>
        <v>nchawla@nd.edu</v>
      </c>
      <c r="X493" s="30">
        <v>43191</v>
      </c>
      <c r="Y493">
        <v>48</v>
      </c>
      <c r="AA493" s="21" t="s">
        <v>753</v>
      </c>
      <c r="AB493" s="21" t="s">
        <v>4825</v>
      </c>
      <c r="AC493"/>
      <c r="AD493" s="21" t="s">
        <v>753</v>
      </c>
      <c r="AE493" s="21" t="s">
        <v>6281</v>
      </c>
      <c r="AF493" s="13">
        <v>1000020</v>
      </c>
      <c r="AG493" s="121">
        <v>0</v>
      </c>
      <c r="AH493" s="1">
        <v>1000020</v>
      </c>
      <c r="AI493" s="1"/>
      <c r="AJ493" s="1">
        <v>6000</v>
      </c>
      <c r="AM493" s="21">
        <v>9</v>
      </c>
      <c r="AN493" s="21">
        <v>9</v>
      </c>
      <c r="AO493" s="21">
        <v>9</v>
      </c>
      <c r="AP493" s="21"/>
      <c r="AQ493" s="21"/>
      <c r="AR493" s="123" t="s">
        <v>2829</v>
      </c>
      <c r="AS493" s="21" t="s">
        <v>2834</v>
      </c>
      <c r="AT493" s="21" t="str">
        <f>SummarizeQuestMarks(ckAwdQTable[[#This Row],[abst_narr_txt]])</f>
        <v xml:space="preserve"> </v>
      </c>
      <c r="AU493" s="124"/>
      <c r="AV493" t="s">
        <v>4641</v>
      </c>
      <c r="AW493" t="b">
        <f>AND(ckAwdQTable[[#This Row],[ILN]]&gt;"M", SUBSTITUTE(ckAwdQTable[[#This Row],[prop_titl_txt]]," ","")&lt;&gt;SUBSTITUTE(AV492," ",""))</f>
        <v>0</v>
      </c>
      <c r="AX493" s="8" t="s">
        <v>4642</v>
      </c>
    </row>
    <row r="494" spans="2:50" ht="15" customHeight="1" x14ac:dyDescent="0.35">
      <c r="B494" s="30">
        <v>43005.548611111109</v>
      </c>
      <c r="C494" t="s">
        <v>2868</v>
      </c>
      <c r="D494" t="s">
        <v>2869</v>
      </c>
      <c r="E494" t="s">
        <v>468</v>
      </c>
      <c r="F494" t="s">
        <v>807</v>
      </c>
      <c r="G494" s="8" t="s">
        <v>2819</v>
      </c>
      <c r="H494" s="8" t="s">
        <v>2820</v>
      </c>
      <c r="I494" s="21" t="s">
        <v>6127</v>
      </c>
      <c r="J494" t="s">
        <v>2821</v>
      </c>
      <c r="K494" t="s">
        <v>3496</v>
      </c>
      <c r="L494" s="22"/>
      <c r="M494" s="107">
        <f xml:space="preserve"> M493+(ckAwdQTable[ILN]&lt;"M")</f>
        <v>271</v>
      </c>
      <c r="N494" t="s">
        <v>2834</v>
      </c>
      <c r="O494" t="s">
        <v>2193</v>
      </c>
      <c r="P494" s="15" t="str">
        <f>HYPERLINK("https://www.ejacket.nsf.gov/ej/showProposal.do?ID="&amp;ckAwdQTable[[#This Row],[prop_id]],"eJ")</f>
        <v>eJ</v>
      </c>
      <c r="Q494" s="8" t="s">
        <v>2871</v>
      </c>
      <c r="R494" t="s">
        <v>4643</v>
      </c>
      <c r="S494" t="s">
        <v>4644</v>
      </c>
      <c r="T494" t="s">
        <v>4645</v>
      </c>
      <c r="U494" s="8" t="s">
        <v>542</v>
      </c>
      <c r="V494" t="s">
        <v>2833</v>
      </c>
      <c r="W494" s="111" t="str">
        <f>HYPERLINK("mailto:"&amp; ckAwdQTable[[#This Row],[email]]&amp;"&amp;subject=Your NSF Proposal:  "&amp;ckAwdQTable[[#This Row],[prop_id]], ckAwdQTable[[#This Row],[email]])</f>
        <v>kathleen.carley@cs.cmu.edu</v>
      </c>
      <c r="X494" s="30">
        <v>43101</v>
      </c>
      <c r="Y494">
        <v>36</v>
      </c>
      <c r="AA494" s="21" t="s">
        <v>753</v>
      </c>
      <c r="AB494" s="21" t="s">
        <v>4825</v>
      </c>
      <c r="AC494"/>
      <c r="AD494" s="21" t="s">
        <v>753</v>
      </c>
      <c r="AF494" s="13">
        <v>300000</v>
      </c>
      <c r="AG494" s="121">
        <v>0</v>
      </c>
      <c r="AH494" s="1">
        <v>300000</v>
      </c>
      <c r="AI494" s="1"/>
      <c r="AJ494" s="1"/>
      <c r="AM494" s="21">
        <v>3</v>
      </c>
      <c r="AN494" s="21">
        <v>3</v>
      </c>
      <c r="AO494" s="21">
        <v>3</v>
      </c>
      <c r="AP494" s="21"/>
      <c r="AQ494" s="21"/>
      <c r="AR494" s="123" t="s">
        <v>2829</v>
      </c>
      <c r="AS494" s="21" t="s">
        <v>2834</v>
      </c>
      <c r="AT494" s="21" t="str">
        <f>SummarizeQuestMarks(ckAwdQTable[[#This Row],[abst_narr_txt]])</f>
        <v xml:space="preserve"> </v>
      </c>
      <c r="AU494" s="124"/>
      <c r="AV494" t="s">
        <v>4641</v>
      </c>
      <c r="AW494" t="b">
        <f>AND(ckAwdQTable[[#This Row],[ILN]]&gt;"M", SUBSTITUTE(ckAwdQTable[[#This Row],[prop_titl_txt]]," ","")&lt;&gt;SUBSTITUTE(AV493," ",""))</f>
        <v>0</v>
      </c>
      <c r="AX494" s="8" t="s">
        <v>4646</v>
      </c>
    </row>
    <row r="495" spans="2:50" ht="15" customHeight="1" x14ac:dyDescent="0.35">
      <c r="B495" s="30">
        <v>43005.676388888889</v>
      </c>
      <c r="C495" t="s">
        <v>2868</v>
      </c>
      <c r="D495" t="s">
        <v>2869</v>
      </c>
      <c r="E495" t="s">
        <v>468</v>
      </c>
      <c r="F495" t="s">
        <v>807</v>
      </c>
      <c r="G495" s="8" t="s">
        <v>2819</v>
      </c>
      <c r="H495" s="8" t="s">
        <v>2820</v>
      </c>
      <c r="I495" s="21" t="s">
        <v>6127</v>
      </c>
      <c r="J495" t="s">
        <v>2821</v>
      </c>
      <c r="K495" t="s">
        <v>3496</v>
      </c>
      <c r="L495" s="22"/>
      <c r="M495" s="107">
        <f xml:space="preserve"> M494+(ckAwdQTable[ILN]&lt;"M")</f>
        <v>271</v>
      </c>
      <c r="N495" t="s">
        <v>2834</v>
      </c>
      <c r="O495" t="s">
        <v>2193</v>
      </c>
      <c r="P495" s="15" t="str">
        <f>HYPERLINK("https://www.ejacket.nsf.gov/ej/showProposal.do?ID="&amp;ckAwdQTable[[#This Row],[prop_id]],"eJ")</f>
        <v>eJ</v>
      </c>
      <c r="Q495" s="8" t="s">
        <v>2871</v>
      </c>
      <c r="R495" t="s">
        <v>4648</v>
      </c>
      <c r="S495" t="s">
        <v>4649</v>
      </c>
      <c r="T495" t="s">
        <v>4650</v>
      </c>
      <c r="U495" s="8" t="s">
        <v>4651</v>
      </c>
      <c r="V495" t="s">
        <v>112</v>
      </c>
      <c r="W495" s="111" t="str">
        <f>HYPERLINK("mailto:"&amp; ckAwdQTable[[#This Row],[email]]&amp;"&amp;subject=Your NSF Proposal:  "&amp;ckAwdQTable[[#This Row],[prop_id]], ckAwdQTable[[#This Row],[email]])</f>
        <v>tdesell@cs.und.edu</v>
      </c>
      <c r="X495" s="30">
        <v>43101</v>
      </c>
      <c r="Y495">
        <v>36</v>
      </c>
      <c r="AA495" s="21" t="s">
        <v>753</v>
      </c>
      <c r="AB495" s="21" t="s">
        <v>4825</v>
      </c>
      <c r="AC495"/>
      <c r="AD495" s="21" t="s">
        <v>753</v>
      </c>
      <c r="AE495" s="21" t="s">
        <v>6128</v>
      </c>
      <c r="AF495" s="13">
        <v>586730</v>
      </c>
      <c r="AG495" s="121">
        <v>0</v>
      </c>
      <c r="AH495" s="1">
        <v>586730</v>
      </c>
      <c r="AI495" s="1"/>
      <c r="AJ495" s="1">
        <v>9000</v>
      </c>
      <c r="AM495" s="21">
        <v>6</v>
      </c>
      <c r="AN495" s="21">
        <v>6</v>
      </c>
      <c r="AO495" s="21">
        <v>6</v>
      </c>
      <c r="AP495" s="21"/>
      <c r="AQ495" s="21"/>
      <c r="AR495" s="123" t="s">
        <v>2829</v>
      </c>
      <c r="AS495" s="21" t="s">
        <v>2834</v>
      </c>
      <c r="AT495" s="21" t="str">
        <f>SummarizeQuestMarks(ckAwdQTable[[#This Row],[abst_narr_txt]])</f>
        <v xml:space="preserve"> </v>
      </c>
      <c r="AU495" s="124"/>
      <c r="AV495" t="s">
        <v>4641</v>
      </c>
      <c r="AW495" t="b">
        <f>AND(ckAwdQTable[[#This Row],[ILN]]&gt;"M", SUBSTITUTE(ckAwdQTable[[#This Row],[prop_titl_txt]]," ","")&lt;&gt;SUBSTITUTE(AV494," ",""))</f>
        <v>0</v>
      </c>
      <c r="AX495" s="8" t="s">
        <v>4652</v>
      </c>
    </row>
    <row r="496" spans="2:50" ht="15" customHeight="1" x14ac:dyDescent="0.35">
      <c r="B496" s="30">
        <v>43005.744444444441</v>
      </c>
      <c r="C496" t="s">
        <v>2868</v>
      </c>
      <c r="D496" t="s">
        <v>2869</v>
      </c>
      <c r="E496" t="s">
        <v>468</v>
      </c>
      <c r="F496" t="s">
        <v>807</v>
      </c>
      <c r="G496" s="8" t="s">
        <v>2819</v>
      </c>
      <c r="H496" s="8" t="s">
        <v>2820</v>
      </c>
      <c r="I496" s="21" t="s">
        <v>6127</v>
      </c>
      <c r="J496" t="s">
        <v>2821</v>
      </c>
      <c r="K496" t="s">
        <v>3496</v>
      </c>
      <c r="L496" s="22"/>
      <c r="M496" s="107">
        <f xml:space="preserve"> M495+(ckAwdQTable[ILN]&lt;"M")</f>
        <v>271</v>
      </c>
      <c r="N496" t="s">
        <v>2834</v>
      </c>
      <c r="O496" t="s">
        <v>2193</v>
      </c>
      <c r="P496" s="15" t="str">
        <f>HYPERLINK("https://www.ejacket.nsf.gov/ej/showProposal.do?ID="&amp;ckAwdQTable[[#This Row],[prop_id]],"eJ")</f>
        <v>eJ</v>
      </c>
      <c r="Q496" s="8" t="s">
        <v>2871</v>
      </c>
      <c r="R496" t="s">
        <v>4653</v>
      </c>
      <c r="S496" t="s">
        <v>976</v>
      </c>
      <c r="T496" t="s">
        <v>4334</v>
      </c>
      <c r="U496" s="8" t="s">
        <v>676</v>
      </c>
      <c r="V496" t="s">
        <v>3162</v>
      </c>
      <c r="W496" s="111" t="str">
        <f>HYPERLINK("mailto:"&amp; ckAwdQTable[[#This Row],[email]]&amp;"&amp;subject=Your NSF Proposal:  "&amp;ckAwdQTable[[#This Row],[prop_id]], ckAwdQTable[[#This Row],[email]])</f>
        <v>shaowen@illinois.edu</v>
      </c>
      <c r="X496" s="30">
        <v>43101</v>
      </c>
      <c r="Y496">
        <v>36</v>
      </c>
      <c r="AA496" s="21" t="s">
        <v>753</v>
      </c>
      <c r="AB496" s="21" t="s">
        <v>4825</v>
      </c>
      <c r="AC496"/>
      <c r="AD496" s="21" t="s">
        <v>753</v>
      </c>
      <c r="AF496" s="13">
        <v>1050000</v>
      </c>
      <c r="AG496" s="121">
        <v>0</v>
      </c>
      <c r="AH496" s="1">
        <v>1050000</v>
      </c>
      <c r="AI496" s="1"/>
      <c r="AJ496" s="1"/>
      <c r="AK496" s="1">
        <v>92727</v>
      </c>
      <c r="AL496" s="1">
        <v>43500</v>
      </c>
      <c r="AM496" s="21">
        <v>6</v>
      </c>
      <c r="AN496" s="21">
        <v>9</v>
      </c>
      <c r="AO496" s="21">
        <v>1.5</v>
      </c>
      <c r="AP496" s="21"/>
      <c r="AQ496" s="21">
        <v>6</v>
      </c>
      <c r="AR496" s="123" t="s">
        <v>2829</v>
      </c>
      <c r="AS496" s="21" t="s">
        <v>2834</v>
      </c>
      <c r="AT496" s="21" t="str">
        <f>SummarizeQuestMarks(ckAwdQTable[[#This Row],[abst_narr_txt]])</f>
        <v xml:space="preserve"> </v>
      </c>
      <c r="AU496" s="124"/>
      <c r="AV496" t="s">
        <v>4641</v>
      </c>
      <c r="AW496" t="b">
        <f>AND(ckAwdQTable[[#This Row],[ILN]]&gt;"M", SUBSTITUTE(ckAwdQTable[[#This Row],[prop_titl_txt]]," ","")&lt;&gt;SUBSTITUTE(AV495," ",""))</f>
        <v>0</v>
      </c>
      <c r="AX496" s="8" t="s">
        <v>4654</v>
      </c>
    </row>
    <row r="497" spans="2:50" ht="15" customHeight="1" x14ac:dyDescent="0.35">
      <c r="B497" s="30">
        <v>43005.65347222222</v>
      </c>
      <c r="C497" t="s">
        <v>2817</v>
      </c>
      <c r="D497" t="s">
        <v>2818</v>
      </c>
      <c r="E497" t="s">
        <v>474</v>
      </c>
      <c r="F497" t="s">
        <v>1201</v>
      </c>
      <c r="G497" s="8" t="s">
        <v>2819</v>
      </c>
      <c r="H497" s="8" t="s">
        <v>2820</v>
      </c>
      <c r="I497" s="21" t="s">
        <v>6127</v>
      </c>
      <c r="J497" t="s">
        <v>2821</v>
      </c>
      <c r="K497" t="s">
        <v>2822</v>
      </c>
      <c r="L497" s="22"/>
      <c r="M497" s="107">
        <f xml:space="preserve"> M496+(ckAwdQTable[ILN]&lt;"M")</f>
        <v>272</v>
      </c>
      <c r="N497" t="s">
        <v>2824</v>
      </c>
      <c r="O497" t="s">
        <v>2196</v>
      </c>
      <c r="P497" s="15" t="str">
        <f>HYPERLINK("https://www.ejacket.nsf.gov/ej/showProposal.do?ID="&amp;ckAwdQTable[[#This Row],[prop_id]],"eJ")</f>
        <v>eJ</v>
      </c>
      <c r="Q497" s="8" t="s">
        <v>2825</v>
      </c>
      <c r="R497" t="s">
        <v>2196</v>
      </c>
      <c r="S497" t="s">
        <v>2197</v>
      </c>
      <c r="T497" t="s">
        <v>4655</v>
      </c>
      <c r="U497" s="8" t="s">
        <v>3418</v>
      </c>
      <c r="V497" t="s">
        <v>2972</v>
      </c>
      <c r="W497" s="111" t="str">
        <f>HYPERLINK("mailto:"&amp; ckAwdQTable[[#This Row],[email]]&amp;"&amp;subject=Your NSF Proposal:  "&amp;ckAwdQTable[[#This Row],[prop_id]], ckAwdQTable[[#This Row],[email]])</f>
        <v>kslavaki@buffalo.edu</v>
      </c>
      <c r="X497" s="30">
        <v>43344</v>
      </c>
      <c r="Y497">
        <v>48</v>
      </c>
      <c r="AA497" s="21" t="s">
        <v>753</v>
      </c>
      <c r="AB497" s="21" t="s">
        <v>4825</v>
      </c>
      <c r="AC497"/>
      <c r="AD497" s="21" t="s">
        <v>753</v>
      </c>
      <c r="AE497" s="21" t="s">
        <v>6128</v>
      </c>
      <c r="AF497" s="13">
        <v>800000</v>
      </c>
      <c r="AG497" s="121">
        <v>0</v>
      </c>
      <c r="AH497" s="1">
        <v>800000</v>
      </c>
      <c r="AI497" s="1"/>
      <c r="AJ497" s="1">
        <v>18000</v>
      </c>
      <c r="AM497" s="21">
        <v>8</v>
      </c>
      <c r="AN497" s="21">
        <v>8</v>
      </c>
      <c r="AO497" s="21">
        <v>7.52</v>
      </c>
      <c r="AP497" s="21">
        <v>2</v>
      </c>
      <c r="AQ497" s="21"/>
      <c r="AR497" s="123" t="s">
        <v>2829</v>
      </c>
      <c r="AS497" s="21" t="s">
        <v>2834</v>
      </c>
      <c r="AT497" s="21" t="str">
        <f>SummarizeQuestMarks(ckAwdQTable[[#This Row],[abst_narr_txt]])</f>
        <v xml:space="preserve"> </v>
      </c>
      <c r="AU497" s="124"/>
      <c r="AV497" t="s">
        <v>4656</v>
      </c>
      <c r="AW497" t="b">
        <f>AND(ckAwdQTable[[#This Row],[ILN]]&gt;"M", SUBSTITUTE(ckAwdQTable[[#This Row],[prop_titl_txt]]," ","")&lt;&gt;SUBSTITUTE(AV496," ",""))</f>
        <v>0</v>
      </c>
      <c r="AX497" s="8" t="s">
        <v>4657</v>
      </c>
    </row>
    <row r="498" spans="2:50" ht="15" customHeight="1" x14ac:dyDescent="0.35">
      <c r="B498" s="30">
        <v>43005.648611111108</v>
      </c>
      <c r="C498" t="s">
        <v>2817</v>
      </c>
      <c r="D498" t="s">
        <v>2818</v>
      </c>
      <c r="E498" t="s">
        <v>474</v>
      </c>
      <c r="F498" t="s">
        <v>1201</v>
      </c>
      <c r="G498" s="8" t="s">
        <v>2819</v>
      </c>
      <c r="H498" s="8" t="s">
        <v>2820</v>
      </c>
      <c r="I498" s="21" t="s">
        <v>6127</v>
      </c>
      <c r="J498" t="s">
        <v>2821</v>
      </c>
      <c r="K498" t="s">
        <v>2822</v>
      </c>
      <c r="L498" s="22"/>
      <c r="M498" s="107">
        <f xml:space="preserve"> M497+(ckAwdQTable[ILN]&lt;"M")</f>
        <v>272</v>
      </c>
      <c r="N498" t="s">
        <v>2834</v>
      </c>
      <c r="O498" t="s">
        <v>2196</v>
      </c>
      <c r="P498" s="15" t="str">
        <f>HYPERLINK("https://www.ejacket.nsf.gov/ej/showProposal.do?ID="&amp;ckAwdQTable[[#This Row],[prop_id]],"eJ")</f>
        <v>eJ</v>
      </c>
      <c r="Q498" s="8" t="s">
        <v>2825</v>
      </c>
      <c r="R498" t="s">
        <v>4658</v>
      </c>
      <c r="S498" t="s">
        <v>4659</v>
      </c>
      <c r="T498" t="s">
        <v>4660</v>
      </c>
      <c r="U498" s="8" t="s">
        <v>612</v>
      </c>
      <c r="V498" t="s">
        <v>3037</v>
      </c>
      <c r="W498" s="111" t="str">
        <f>HYPERLINK("mailto:"&amp; ckAwdQTable[[#This Row],[email]]&amp;"&amp;subject=Your NSF Proposal:  "&amp;ckAwdQTable[[#This Row],[prop_id]], ckAwdQTable[[#This Row],[email]])</f>
        <v>gscutari@purdue.edu</v>
      </c>
      <c r="X498" s="30">
        <v>43344</v>
      </c>
      <c r="Y498">
        <v>48</v>
      </c>
      <c r="AA498" s="21" t="s">
        <v>753</v>
      </c>
      <c r="AB498" s="21" t="s">
        <v>4825</v>
      </c>
      <c r="AC498"/>
      <c r="AD498" s="21" t="s">
        <v>753</v>
      </c>
      <c r="AF498" s="13">
        <v>400000</v>
      </c>
      <c r="AG498" s="121">
        <v>0</v>
      </c>
      <c r="AH498" s="1">
        <v>400000</v>
      </c>
      <c r="AI498" s="1"/>
      <c r="AJ498" s="1"/>
      <c r="AM498" s="21">
        <v>8</v>
      </c>
      <c r="AN498" s="21">
        <v>2</v>
      </c>
      <c r="AO498" s="21">
        <v>1.46</v>
      </c>
      <c r="AP498" s="21"/>
      <c r="AQ498" s="21"/>
      <c r="AR498" s="123" t="s">
        <v>2829</v>
      </c>
      <c r="AS498" s="21" t="s">
        <v>2834</v>
      </c>
      <c r="AT498" s="21" t="str">
        <f>SummarizeQuestMarks(ckAwdQTable[[#This Row],[abst_narr_txt]])</f>
        <v xml:space="preserve"> </v>
      </c>
      <c r="AU498" s="124"/>
      <c r="AV498" t="s">
        <v>4656</v>
      </c>
      <c r="AW498" t="b">
        <f>AND(ckAwdQTable[[#This Row],[ILN]]&gt;"M", SUBSTITUTE(ckAwdQTable[[#This Row],[prop_titl_txt]]," ","")&lt;&gt;SUBSTITUTE(AV497," ",""))</f>
        <v>0</v>
      </c>
      <c r="AX498" s="8" t="s">
        <v>4661</v>
      </c>
    </row>
    <row r="499" spans="2:50" ht="15" customHeight="1" x14ac:dyDescent="0.35">
      <c r="B499" s="30">
        <v>43005.65347222222</v>
      </c>
      <c r="C499" t="s">
        <v>2839</v>
      </c>
      <c r="D499" t="s">
        <v>2840</v>
      </c>
      <c r="E499" t="s">
        <v>464</v>
      </c>
      <c r="F499" t="s">
        <v>1119</v>
      </c>
      <c r="G499" s="8" t="s">
        <v>2819</v>
      </c>
      <c r="H499" s="8" t="s">
        <v>2820</v>
      </c>
      <c r="I499" s="21" t="s">
        <v>6127</v>
      </c>
      <c r="J499" t="s">
        <v>2821</v>
      </c>
      <c r="L499" s="22"/>
      <c r="M499" s="107">
        <f xml:space="preserve"> M498+(ckAwdQTable[ILN]&lt;"M")</f>
        <v>273</v>
      </c>
      <c r="N499" t="s">
        <v>2824</v>
      </c>
      <c r="O499" t="s">
        <v>2199</v>
      </c>
      <c r="P499" s="15" t="str">
        <f>HYPERLINK("https://www.ejacket.nsf.gov/ej/showProposal.do?ID="&amp;ckAwdQTable[[#This Row],[prop_id]],"eJ")</f>
        <v>eJ</v>
      </c>
      <c r="Q499" s="8" t="s">
        <v>2841</v>
      </c>
      <c r="R499" t="s">
        <v>2199</v>
      </c>
      <c r="S499" t="s">
        <v>2200</v>
      </c>
      <c r="T499" t="s">
        <v>2218</v>
      </c>
      <c r="U499" s="8" t="s">
        <v>4237</v>
      </c>
      <c r="V499" t="s">
        <v>3031</v>
      </c>
      <c r="W499" s="111" t="str">
        <f>HYPERLINK("mailto:"&amp; ckAwdQTable[[#This Row],[email]]&amp;"&amp;subject=Your NSF Proposal:  "&amp;ckAwdQTable[[#This Row],[prop_id]], ckAwdQTable[[#This Row],[email]])</f>
        <v>song@engr.uconn.edu</v>
      </c>
      <c r="X499" s="30">
        <v>43344</v>
      </c>
      <c r="Y499">
        <v>48</v>
      </c>
      <c r="AA499" s="21" t="s">
        <v>753</v>
      </c>
      <c r="AB499" s="21" t="s">
        <v>4825</v>
      </c>
      <c r="AC499"/>
      <c r="AD499" s="21" t="s">
        <v>753</v>
      </c>
      <c r="AF499" s="13">
        <v>537460</v>
      </c>
      <c r="AG499" s="121">
        <v>0</v>
      </c>
      <c r="AH499" s="1">
        <v>537460</v>
      </c>
      <c r="AI499" s="1"/>
      <c r="AJ499" s="1"/>
      <c r="AM499" s="21">
        <v>8</v>
      </c>
      <c r="AN499" s="21">
        <v>4</v>
      </c>
      <c r="AO499" s="21">
        <v>4</v>
      </c>
      <c r="AP499" s="21"/>
      <c r="AQ499" s="21"/>
      <c r="AR499" s="123" t="s">
        <v>2829</v>
      </c>
      <c r="AS499" s="21" t="s">
        <v>2834</v>
      </c>
      <c r="AT499" s="21" t="str">
        <f>SummarizeQuestMarks(ckAwdQTable[[#This Row],[abst_narr_txt]])</f>
        <v xml:space="preserve"> </v>
      </c>
      <c r="AU499" s="124"/>
      <c r="AV499" t="s">
        <v>4662</v>
      </c>
      <c r="AW499" t="b">
        <f>AND(ckAwdQTable[[#This Row],[ILN]]&gt;"M", SUBSTITUTE(ckAwdQTable[[#This Row],[prop_titl_txt]]," ","")&lt;&gt;SUBSTITUTE(AV498," ",""))</f>
        <v>0</v>
      </c>
      <c r="AX499" s="8" t="s">
        <v>4663</v>
      </c>
    </row>
    <row r="500" spans="2:50" ht="15" customHeight="1" x14ac:dyDescent="0.35">
      <c r="B500" s="30">
        <v>43005.675694444442</v>
      </c>
      <c r="C500" t="s">
        <v>2839</v>
      </c>
      <c r="D500" t="s">
        <v>2840</v>
      </c>
      <c r="E500" t="s">
        <v>464</v>
      </c>
      <c r="F500" t="s">
        <v>1119</v>
      </c>
      <c r="G500" s="8" t="s">
        <v>2819</v>
      </c>
      <c r="H500" s="8" t="s">
        <v>2820</v>
      </c>
      <c r="I500" s="21" t="s">
        <v>6127</v>
      </c>
      <c r="J500" t="s">
        <v>2821</v>
      </c>
      <c r="L500" s="22"/>
      <c r="M500" s="107">
        <f xml:space="preserve"> M499+(ckAwdQTable[ILN]&lt;"M")</f>
        <v>273</v>
      </c>
      <c r="N500" t="s">
        <v>2834</v>
      </c>
      <c r="O500" t="s">
        <v>2199</v>
      </c>
      <c r="P500" s="15" t="str">
        <f>HYPERLINK("https://www.ejacket.nsf.gov/ej/showProposal.do?ID="&amp;ckAwdQTable[[#This Row],[prop_id]],"eJ")</f>
        <v>eJ</v>
      </c>
      <c r="Q500" s="8" t="s">
        <v>2841</v>
      </c>
      <c r="R500" t="s">
        <v>4664</v>
      </c>
      <c r="S500" t="s">
        <v>3104</v>
      </c>
      <c r="T500" t="s">
        <v>4665</v>
      </c>
      <c r="U500" s="8" t="s">
        <v>3039</v>
      </c>
      <c r="V500" t="s">
        <v>3037</v>
      </c>
      <c r="W500" s="111" t="str">
        <f>HYPERLINK("mailto:"&amp; ckAwdQTable[[#This Row],[email]]&amp;"&amp;subject=Your NSF Proposal:  "&amp;ckAwdQTable[[#This Row],[prop_id]], ckAwdQTable[[#This Row],[email]])</f>
        <v>shu@cse.nd.edu</v>
      </c>
      <c r="X500" s="30">
        <v>43344</v>
      </c>
      <c r="Y500">
        <v>48</v>
      </c>
      <c r="AA500" s="21" t="s">
        <v>753</v>
      </c>
      <c r="AB500" s="21" t="s">
        <v>4825</v>
      </c>
      <c r="AC500"/>
      <c r="AD500" s="21" t="s">
        <v>753</v>
      </c>
      <c r="AF500" s="13">
        <v>540011</v>
      </c>
      <c r="AG500" s="121">
        <v>0</v>
      </c>
      <c r="AH500" s="1">
        <v>540011</v>
      </c>
      <c r="AI500" s="1"/>
      <c r="AJ500" s="1"/>
      <c r="AM500" s="21">
        <v>8</v>
      </c>
      <c r="AN500" s="21">
        <v>8</v>
      </c>
      <c r="AO500" s="21">
        <v>2</v>
      </c>
      <c r="AP500" s="21"/>
      <c r="AQ500" s="21"/>
      <c r="AR500" s="123" t="s">
        <v>2829</v>
      </c>
      <c r="AS500" s="21" t="s">
        <v>2834</v>
      </c>
      <c r="AT500" s="21" t="str">
        <f>SummarizeQuestMarks(ckAwdQTable[[#This Row],[abst_narr_txt]])</f>
        <v xml:space="preserve"> </v>
      </c>
      <c r="AU500" s="124"/>
      <c r="AV500" t="s">
        <v>4666</v>
      </c>
      <c r="AW500" t="b">
        <f>AND(ckAwdQTable[[#This Row],[ILN]]&gt;"M", SUBSTITUTE(ckAwdQTable[[#This Row],[prop_titl_txt]]," ","")&lt;&gt;SUBSTITUTE(AV499," ",""))</f>
        <v>0</v>
      </c>
      <c r="AX500" s="8" t="s">
        <v>4667</v>
      </c>
    </row>
    <row r="501" spans="2:50" ht="15" customHeight="1" x14ac:dyDescent="0.35">
      <c r="B501" s="30">
        <v>43005.654861111114</v>
      </c>
      <c r="C501" t="s">
        <v>2817</v>
      </c>
      <c r="D501" t="s">
        <v>2818</v>
      </c>
      <c r="E501" t="s">
        <v>472</v>
      </c>
      <c r="F501" t="s">
        <v>863</v>
      </c>
      <c r="G501" s="8" t="s">
        <v>2819</v>
      </c>
      <c r="H501" s="8" t="s">
        <v>2820</v>
      </c>
      <c r="I501" s="21" t="s">
        <v>6127</v>
      </c>
      <c r="J501" t="s">
        <v>2821</v>
      </c>
      <c r="K501" t="s">
        <v>2822</v>
      </c>
      <c r="L501" s="22">
        <v>43082.530243055553</v>
      </c>
      <c r="M501" s="107">
        <f xml:space="preserve"> M500+(ckAwdQTable[ILN]&lt;"M")</f>
        <v>274</v>
      </c>
      <c r="N501" t="s">
        <v>2824</v>
      </c>
      <c r="O501" t="s">
        <v>2202</v>
      </c>
      <c r="P501" s="15" t="str">
        <f>HYPERLINK("https://www.ejacket.nsf.gov/ej/showProposal.do?ID="&amp;ckAwdQTable[[#This Row],[prop_id]],"eJ")</f>
        <v>eJ</v>
      </c>
      <c r="Q501" s="8" t="s">
        <v>2825</v>
      </c>
      <c r="R501" t="s">
        <v>2202</v>
      </c>
      <c r="S501" t="s">
        <v>1645</v>
      </c>
      <c r="T501" t="s">
        <v>4669</v>
      </c>
      <c r="U501" s="8" t="s">
        <v>3984</v>
      </c>
      <c r="V501" t="s">
        <v>2823</v>
      </c>
      <c r="W501" s="111" t="str">
        <f>HYPERLINK("mailto:"&amp; ckAwdQTable[[#This Row],[email]]&amp;"&amp;subject=Your NSF Proposal:  "&amp;ckAwdQTable[[#This Row],[prop_id]], ckAwdQTable[[#This Row],[email]])</f>
        <v>gchen16@uh.edu</v>
      </c>
      <c r="X501" s="30">
        <v>43221</v>
      </c>
      <c r="Y501">
        <v>48</v>
      </c>
      <c r="AA501" s="21" t="s">
        <v>753</v>
      </c>
      <c r="AB501" s="21" t="s">
        <v>4825</v>
      </c>
      <c r="AC501"/>
      <c r="AD501" s="21" t="s">
        <v>753</v>
      </c>
      <c r="AF501" s="13">
        <v>599997</v>
      </c>
      <c r="AG501" s="121">
        <v>0</v>
      </c>
      <c r="AH501" s="1">
        <v>599997</v>
      </c>
      <c r="AI501" s="1"/>
      <c r="AJ501" s="1"/>
      <c r="AM501" s="21">
        <v>10</v>
      </c>
      <c r="AN501" s="21">
        <v>6</v>
      </c>
      <c r="AO501" s="21">
        <v>6</v>
      </c>
      <c r="AP501" s="21"/>
      <c r="AQ501" s="21"/>
      <c r="AR501" s="123" t="s">
        <v>2829</v>
      </c>
      <c r="AS501" s="21" t="s">
        <v>2834</v>
      </c>
      <c r="AT501" s="21" t="str">
        <f>SummarizeQuestMarks(ckAwdQTable[[#This Row],[abst_narr_txt]])</f>
        <v xml:space="preserve"> </v>
      </c>
      <c r="AU501" s="124"/>
      <c r="AV501" t="s">
        <v>4670</v>
      </c>
      <c r="AW501" t="b">
        <f>AND(ckAwdQTable[[#This Row],[ILN]]&gt;"M", SUBSTITUTE(ckAwdQTable[[#This Row],[prop_titl_txt]]," ","")&lt;&gt;SUBSTITUTE(AV500," ",""))</f>
        <v>0</v>
      </c>
      <c r="AX501" s="8" t="s">
        <v>4671</v>
      </c>
    </row>
    <row r="502" spans="2:50" ht="15" customHeight="1" x14ac:dyDescent="0.35">
      <c r="B502" s="30">
        <v>43005.677777777775</v>
      </c>
      <c r="C502" t="s">
        <v>2817</v>
      </c>
      <c r="D502" t="s">
        <v>2818</v>
      </c>
      <c r="E502" t="s">
        <v>472</v>
      </c>
      <c r="F502" t="s">
        <v>863</v>
      </c>
      <c r="G502" s="8" t="s">
        <v>2819</v>
      </c>
      <c r="H502" s="8" t="s">
        <v>2820</v>
      </c>
      <c r="I502" s="21" t="s">
        <v>6127</v>
      </c>
      <c r="J502" t="s">
        <v>2821</v>
      </c>
      <c r="K502" t="s">
        <v>2822</v>
      </c>
      <c r="L502" s="22">
        <v>43082.530243055553</v>
      </c>
      <c r="M502" s="107">
        <f xml:space="preserve"> M501+(ckAwdQTable[ILN]&lt;"M")</f>
        <v>274</v>
      </c>
      <c r="N502" t="s">
        <v>2834</v>
      </c>
      <c r="O502" t="s">
        <v>2202</v>
      </c>
      <c r="P502" s="15" t="str">
        <f>HYPERLINK("https://www.ejacket.nsf.gov/ej/showProposal.do?ID="&amp;ckAwdQTable[[#This Row],[prop_id]],"eJ")</f>
        <v>eJ</v>
      </c>
      <c r="Q502" s="8" t="s">
        <v>2825</v>
      </c>
      <c r="R502" t="s">
        <v>4672</v>
      </c>
      <c r="S502" t="s">
        <v>1026</v>
      </c>
      <c r="T502" t="s">
        <v>3503</v>
      </c>
      <c r="U502" s="8" t="s">
        <v>4621</v>
      </c>
      <c r="V502" t="s">
        <v>4244</v>
      </c>
      <c r="W502" s="111" t="str">
        <f>HYPERLINK("mailto:"&amp; ckAwdQTable[[#This Row],[email]]&amp;"&amp;subject=Your NSF Proposal:  "&amp;ckAwdQTable[[#This Row],[prop_id]], ckAwdQTable[[#This Row],[email]])</f>
        <v>zhange@eecs.oregonstate.edu</v>
      </c>
      <c r="X502" s="30">
        <v>43221</v>
      </c>
      <c r="Y502">
        <v>48</v>
      </c>
      <c r="AA502" s="21" t="s">
        <v>753</v>
      </c>
      <c r="AB502" s="21" t="s">
        <v>4825</v>
      </c>
      <c r="AC502"/>
      <c r="AD502" s="21" t="s">
        <v>753</v>
      </c>
      <c r="AE502" s="21" t="s">
        <v>6128</v>
      </c>
      <c r="AF502" s="13">
        <v>600000</v>
      </c>
      <c r="AG502" s="121">
        <v>0</v>
      </c>
      <c r="AH502" s="1">
        <v>600000</v>
      </c>
      <c r="AI502" s="1"/>
      <c r="AJ502" s="1">
        <v>10548</v>
      </c>
      <c r="AL502" s="1">
        <v>7000</v>
      </c>
      <c r="AM502" s="21">
        <v>6</v>
      </c>
      <c r="AN502" s="21">
        <v>8</v>
      </c>
      <c r="AO502" s="21">
        <v>6</v>
      </c>
      <c r="AP502" s="21"/>
      <c r="AQ502" s="21"/>
      <c r="AR502" s="123" t="s">
        <v>2829</v>
      </c>
      <c r="AS502" s="21" t="s">
        <v>2834</v>
      </c>
      <c r="AT502" s="21" t="str">
        <f>SummarizeQuestMarks(ckAwdQTable[[#This Row],[abst_narr_txt]])</f>
        <v xml:space="preserve"> </v>
      </c>
      <c r="AU502" s="124"/>
      <c r="AV502" t="s">
        <v>4673</v>
      </c>
      <c r="AW502" t="b">
        <f>AND(ckAwdQTable[[#This Row],[ILN]]&gt;"M", SUBSTITUTE(ckAwdQTable[[#This Row],[prop_titl_txt]]," ","")&lt;&gt;SUBSTITUTE(AV501," ",""))</f>
        <v>0</v>
      </c>
      <c r="AX502" s="8" t="s">
        <v>4674</v>
      </c>
    </row>
    <row r="503" spans="2:50" ht="15" customHeight="1" x14ac:dyDescent="0.35">
      <c r="B503" s="30">
        <v>43005.654861111114</v>
      </c>
      <c r="C503" t="s">
        <v>2817</v>
      </c>
      <c r="D503" t="s">
        <v>2818</v>
      </c>
      <c r="E503" t="s">
        <v>472</v>
      </c>
      <c r="F503" t="s">
        <v>892</v>
      </c>
      <c r="G503" s="8" t="s">
        <v>2819</v>
      </c>
      <c r="H503" s="8" t="s">
        <v>2820</v>
      </c>
      <c r="I503" s="21" t="s">
        <v>6127</v>
      </c>
      <c r="J503" t="s">
        <v>2821</v>
      </c>
      <c r="K503" t="s">
        <v>2822</v>
      </c>
      <c r="L503" s="22"/>
      <c r="M503" s="107">
        <f xml:space="preserve"> M502+(ckAwdQTable[ILN]&lt;"M")</f>
        <v>275</v>
      </c>
      <c r="N503" t="s">
        <v>2863</v>
      </c>
      <c r="O503" t="s">
        <v>2209</v>
      </c>
      <c r="P503" s="15" t="str">
        <f>HYPERLINK("https://www.ejacket.nsf.gov/ej/showProposal.do?ID="&amp;ckAwdQTable[[#This Row],[prop_id]],"eJ")</f>
        <v>eJ</v>
      </c>
      <c r="Q503" s="8" t="s">
        <v>2825</v>
      </c>
      <c r="R503" t="s">
        <v>2209</v>
      </c>
      <c r="S503" t="s">
        <v>2210</v>
      </c>
      <c r="T503" t="s">
        <v>3378</v>
      </c>
      <c r="U503" s="8" t="s">
        <v>542</v>
      </c>
      <c r="V503" t="s">
        <v>2833</v>
      </c>
      <c r="W503" s="111" t="str">
        <f>HYPERLINK("mailto:"&amp; ckAwdQTable[[#This Row],[email]]&amp;"&amp;subject=Your NSF Proposal:  "&amp;ckAwdQTable[[#This Row],[prop_id]], ckAwdQTable[[#This Row],[email]])</f>
        <v>dwoodruf@andrew.cmu.edu</v>
      </c>
      <c r="X503" s="30">
        <v>43252</v>
      </c>
      <c r="Y503">
        <v>48</v>
      </c>
      <c r="AA503" s="21" t="s">
        <v>753</v>
      </c>
      <c r="AB503" s="21" t="s">
        <v>4825</v>
      </c>
      <c r="AC503"/>
      <c r="AD503" s="21" t="s">
        <v>753</v>
      </c>
      <c r="AE503" s="21" t="s">
        <v>6128</v>
      </c>
      <c r="AF503" s="13">
        <v>1191636</v>
      </c>
      <c r="AG503" s="121">
        <v>0</v>
      </c>
      <c r="AH503" s="1">
        <v>1191636</v>
      </c>
      <c r="AI503" s="1"/>
      <c r="AJ503" s="1">
        <v>12777</v>
      </c>
      <c r="AM503" s="21">
        <v>8</v>
      </c>
      <c r="AN503" s="21">
        <v>8</v>
      </c>
      <c r="AO503" s="21">
        <v>8</v>
      </c>
      <c r="AP503" s="21"/>
      <c r="AQ503" s="21"/>
      <c r="AR503" s="123" t="s">
        <v>2829</v>
      </c>
      <c r="AS503" s="21" t="s">
        <v>2834</v>
      </c>
      <c r="AT503" s="21" t="str">
        <f>SummarizeQuestMarks(ckAwdQTable[[#This Row],[abst_narr_txt]])</f>
        <v xml:space="preserve"> </v>
      </c>
      <c r="AU503" s="124"/>
      <c r="AV503" t="s">
        <v>4676</v>
      </c>
      <c r="AW503" t="b">
        <f>AND(ckAwdQTable[[#This Row],[ILN]]&gt;"M", SUBSTITUTE(ckAwdQTable[[#This Row],[prop_titl_txt]]," ","")&lt;&gt;SUBSTITUTE(AV502," ",""))</f>
        <v>0</v>
      </c>
      <c r="AX503" s="8" t="s">
        <v>4677</v>
      </c>
    </row>
    <row r="504" spans="2:50" ht="15" customHeight="1" x14ac:dyDescent="0.35">
      <c r="B504" s="30">
        <v>43005.65625</v>
      </c>
      <c r="C504" t="s">
        <v>2868</v>
      </c>
      <c r="D504" t="s">
        <v>2869</v>
      </c>
      <c r="E504" t="s">
        <v>466</v>
      </c>
      <c r="F504" t="s">
        <v>1882</v>
      </c>
      <c r="G504" s="8" t="s">
        <v>2819</v>
      </c>
      <c r="H504" s="8" t="s">
        <v>2820</v>
      </c>
      <c r="I504" s="21" t="s">
        <v>6127</v>
      </c>
      <c r="J504" t="s">
        <v>2821</v>
      </c>
      <c r="K504" t="s">
        <v>2883</v>
      </c>
      <c r="L504" s="22"/>
      <c r="M504" s="107">
        <f xml:space="preserve"> M503+(ckAwdQTable[ILN]&lt;"M")</f>
        <v>276</v>
      </c>
      <c r="N504" t="s">
        <v>2863</v>
      </c>
      <c r="O504" t="s">
        <v>2217</v>
      </c>
      <c r="P504" s="15" t="str">
        <f>HYPERLINK("https://www.ejacket.nsf.gov/ej/showProposal.do?ID="&amp;ckAwdQTable[[#This Row],[prop_id]],"eJ")</f>
        <v>eJ</v>
      </c>
      <c r="Q504" s="8" t="s">
        <v>2871</v>
      </c>
      <c r="R504" t="s">
        <v>2217</v>
      </c>
      <c r="S504" t="s">
        <v>2218</v>
      </c>
      <c r="T504" t="s">
        <v>1289</v>
      </c>
      <c r="U504" s="8" t="s">
        <v>3284</v>
      </c>
      <c r="V504" t="s">
        <v>3061</v>
      </c>
      <c r="W504" s="111" t="str">
        <f>HYPERLINK("mailto:"&amp; ckAwdQTable[[#This Row],[email]]&amp;"&amp;subject=Your NSF Proposal:  "&amp;ckAwdQTable[[#This Row],[prop_id]], ckAwdQTable[[#This Row],[email]])</f>
        <v>lsong@cc.gatech.edu</v>
      </c>
      <c r="X504" s="30">
        <v>43236</v>
      </c>
      <c r="Y504">
        <v>48</v>
      </c>
      <c r="AA504" s="21" t="s">
        <v>753</v>
      </c>
      <c r="AB504" s="21" t="s">
        <v>4825</v>
      </c>
      <c r="AC504"/>
      <c r="AD504" s="21" t="s">
        <v>753</v>
      </c>
      <c r="AE504" s="21" t="s">
        <v>6282</v>
      </c>
      <c r="AF504" s="13">
        <v>1191987</v>
      </c>
      <c r="AG504" s="121">
        <v>0</v>
      </c>
      <c r="AH504" s="1">
        <v>1191987</v>
      </c>
      <c r="AI504" s="1"/>
      <c r="AJ504" s="1">
        <v>36000</v>
      </c>
      <c r="AM504" s="21">
        <v>8</v>
      </c>
      <c r="AN504" s="21">
        <v>8</v>
      </c>
      <c r="AO504" s="21">
        <v>5.6</v>
      </c>
      <c r="AP504" s="21"/>
      <c r="AQ504" s="21"/>
      <c r="AR504" s="123" t="s">
        <v>2829</v>
      </c>
      <c r="AS504" s="21" t="s">
        <v>2834</v>
      </c>
      <c r="AT504" s="21" t="str">
        <f>SummarizeQuestMarks(ckAwdQTable[[#This Row],[abst_narr_txt]])</f>
        <v xml:space="preserve"> </v>
      </c>
      <c r="AU504" s="124"/>
      <c r="AV504" t="s">
        <v>4678</v>
      </c>
      <c r="AW504" t="b">
        <f>AND(ckAwdQTable[[#This Row],[ILN]]&gt;"M", SUBSTITUTE(ckAwdQTable[[#This Row],[prop_titl_txt]]," ","")&lt;&gt;SUBSTITUTE(AV503," ",""))</f>
        <v>0</v>
      </c>
      <c r="AX504" s="8" t="s">
        <v>4679</v>
      </c>
    </row>
    <row r="505" spans="2:50" ht="15" customHeight="1" x14ac:dyDescent="0.35">
      <c r="B505" s="30">
        <v>43005.656944444447</v>
      </c>
      <c r="C505" t="s">
        <v>2817</v>
      </c>
      <c r="D505" t="s">
        <v>2818</v>
      </c>
      <c r="E505" t="s">
        <v>476</v>
      </c>
      <c r="F505" t="s">
        <v>912</v>
      </c>
      <c r="G505" s="8" t="s">
        <v>2819</v>
      </c>
      <c r="H505" s="8" t="s">
        <v>2820</v>
      </c>
      <c r="I505" s="21" t="s">
        <v>6127</v>
      </c>
      <c r="J505" t="s">
        <v>2821</v>
      </c>
      <c r="K505" t="s">
        <v>2822</v>
      </c>
      <c r="L505" s="22"/>
      <c r="M505" s="107">
        <f xml:space="preserve"> M504+(ckAwdQTable[ILN]&lt;"M")</f>
        <v>277</v>
      </c>
      <c r="N505" t="s">
        <v>2863</v>
      </c>
      <c r="O505" t="s">
        <v>2220</v>
      </c>
      <c r="P505" s="15" t="str">
        <f>HYPERLINK("https://www.ejacket.nsf.gov/ej/showProposal.do?ID="&amp;ckAwdQTable[[#This Row],[prop_id]],"eJ")</f>
        <v>eJ</v>
      </c>
      <c r="Q505" s="8" t="s">
        <v>2825</v>
      </c>
      <c r="R505" t="s">
        <v>2220</v>
      </c>
      <c r="S505" t="s">
        <v>2221</v>
      </c>
      <c r="T505" t="s">
        <v>4680</v>
      </c>
      <c r="U505" s="8" t="s">
        <v>4203</v>
      </c>
      <c r="V505" t="s">
        <v>3167</v>
      </c>
      <c r="W505" s="111" t="str">
        <f>HYPERLINK("mailto:"&amp; ckAwdQTable[[#This Row],[email]]&amp;"&amp;subject=Your NSF Proposal:  "&amp;ckAwdQTable[[#This Row],[prop_id]], ckAwdQTable[[#This Row],[email]])</f>
        <v>tehranipoor@ece.ufl.edu</v>
      </c>
      <c r="X505" s="30">
        <v>43191</v>
      </c>
      <c r="Y505">
        <v>36</v>
      </c>
      <c r="AA505" s="21" t="s">
        <v>753</v>
      </c>
      <c r="AB505" s="21" t="s">
        <v>4825</v>
      </c>
      <c r="AC505"/>
      <c r="AD505" s="21" t="s">
        <v>753</v>
      </c>
      <c r="AF505" s="13">
        <v>1200000</v>
      </c>
      <c r="AG505" s="121">
        <v>0</v>
      </c>
      <c r="AH505" s="1">
        <v>1200000</v>
      </c>
      <c r="AI505" s="1"/>
      <c r="AJ505" s="1"/>
      <c r="AM505" s="21">
        <v>15</v>
      </c>
      <c r="AN505" s="21">
        <v>14</v>
      </c>
      <c r="AO505" s="21"/>
      <c r="AP505" s="21"/>
      <c r="AQ505" s="21">
        <v>7.3</v>
      </c>
      <c r="AR505" s="123" t="s">
        <v>2829</v>
      </c>
      <c r="AS505" s="21" t="s">
        <v>2834</v>
      </c>
      <c r="AT505" s="21" t="str">
        <f>SummarizeQuestMarks(ckAwdQTable[[#This Row],[abst_narr_txt]])</f>
        <v xml:space="preserve"> </v>
      </c>
      <c r="AU505" s="124"/>
      <c r="AV505" t="s">
        <v>4682</v>
      </c>
      <c r="AW505" t="b">
        <f>AND(ckAwdQTable[[#This Row],[ILN]]&gt;"M", SUBSTITUTE(ckAwdQTable[[#This Row],[prop_titl_txt]]," ","")&lt;&gt;SUBSTITUTE(AV504," ",""))</f>
        <v>0</v>
      </c>
      <c r="AX505" s="8" t="s">
        <v>4683</v>
      </c>
    </row>
    <row r="506" spans="2:50" ht="15" customHeight="1" x14ac:dyDescent="0.35">
      <c r="B506" s="30">
        <v>43005.656944444447</v>
      </c>
      <c r="C506" t="s">
        <v>2868</v>
      </c>
      <c r="D506" t="s">
        <v>2869</v>
      </c>
      <c r="E506" t="s">
        <v>470</v>
      </c>
      <c r="F506" t="s">
        <v>859</v>
      </c>
      <c r="G506" s="8" t="s">
        <v>2819</v>
      </c>
      <c r="H506" s="8" t="s">
        <v>2820</v>
      </c>
      <c r="I506" s="21" t="s">
        <v>6127</v>
      </c>
      <c r="J506" t="s">
        <v>2821</v>
      </c>
      <c r="L506" s="22"/>
      <c r="M506" s="107">
        <f xml:space="preserve"> M505+(ckAwdQTable[ILN]&lt;"M")</f>
        <v>278</v>
      </c>
      <c r="N506" t="s">
        <v>2863</v>
      </c>
      <c r="O506" t="s">
        <v>2228</v>
      </c>
      <c r="P506" s="15" t="str">
        <f>HYPERLINK("https://www.ejacket.nsf.gov/ej/showProposal.do?ID="&amp;ckAwdQTable[[#This Row],[prop_id]],"eJ")</f>
        <v>eJ</v>
      </c>
      <c r="Q506" s="8" t="s">
        <v>2871</v>
      </c>
      <c r="R506" t="s">
        <v>2228</v>
      </c>
      <c r="S506" t="s">
        <v>2229</v>
      </c>
      <c r="T506" t="s">
        <v>4684</v>
      </c>
      <c r="U506" s="8" t="s">
        <v>597</v>
      </c>
      <c r="V506" t="s">
        <v>2862</v>
      </c>
      <c r="W506" s="111" t="str">
        <f>HYPERLINK("mailto:"&amp; ckAwdQTable[[#This Row],[email]]&amp;"&amp;subject=Your NSF Proposal:  "&amp;ckAwdQTable[[#This Row],[prop_id]], ckAwdQTable[[#This Row],[email]])</f>
        <v>j.vandemeent@northeastern.edu</v>
      </c>
      <c r="X506" s="30">
        <v>43252</v>
      </c>
      <c r="Y506">
        <v>48</v>
      </c>
      <c r="Z506" t="s">
        <v>6131</v>
      </c>
      <c r="AA506" s="21" t="s">
        <v>6283</v>
      </c>
      <c r="AB506" s="21" t="s">
        <v>4825</v>
      </c>
      <c r="AC506"/>
      <c r="AD506" s="21" t="s">
        <v>753</v>
      </c>
      <c r="AE506" s="21" t="s">
        <v>6128</v>
      </c>
      <c r="AF506" s="13">
        <v>1215095</v>
      </c>
      <c r="AG506" s="121">
        <v>0</v>
      </c>
      <c r="AH506" s="1">
        <v>1215095</v>
      </c>
      <c r="AI506" s="1"/>
      <c r="AJ506" s="1">
        <v>25101</v>
      </c>
      <c r="AL506" s="1">
        <v>16000</v>
      </c>
      <c r="AM506" s="21">
        <v>12</v>
      </c>
      <c r="AN506" s="21">
        <v>8</v>
      </c>
      <c r="AO506" s="21">
        <v>8</v>
      </c>
      <c r="AP506" s="21"/>
      <c r="AQ506" s="21"/>
      <c r="AR506" s="123" t="s">
        <v>2829</v>
      </c>
      <c r="AS506" s="21" t="s">
        <v>2834</v>
      </c>
      <c r="AT506" s="21" t="str">
        <f>SummarizeQuestMarks(ckAwdQTable[[#This Row],[abst_narr_txt]])</f>
        <v xml:space="preserve"> </v>
      </c>
      <c r="AU506" s="124"/>
      <c r="AV506" t="s">
        <v>4685</v>
      </c>
      <c r="AW506" t="b">
        <f>AND(ckAwdQTable[[#This Row],[ILN]]&gt;"M", SUBSTITUTE(ckAwdQTable[[#This Row],[prop_titl_txt]]," ","")&lt;&gt;SUBSTITUTE(AV505," ",""))</f>
        <v>0</v>
      </c>
      <c r="AX506" s="8" t="s">
        <v>4686</v>
      </c>
    </row>
    <row r="507" spans="2:50" ht="15" customHeight="1" x14ac:dyDescent="0.35">
      <c r="B507" s="30">
        <v>43005.656944444447</v>
      </c>
      <c r="C507" t="s">
        <v>2868</v>
      </c>
      <c r="D507" t="s">
        <v>2869</v>
      </c>
      <c r="E507" t="s">
        <v>468</v>
      </c>
      <c r="F507" t="s">
        <v>807</v>
      </c>
      <c r="G507" s="8" t="s">
        <v>2819</v>
      </c>
      <c r="H507" s="8" t="s">
        <v>2820</v>
      </c>
      <c r="I507" s="21" t="s">
        <v>6127</v>
      </c>
      <c r="J507" t="s">
        <v>2821</v>
      </c>
      <c r="L507" s="22"/>
      <c r="M507" s="107">
        <f xml:space="preserve"> M506+(ckAwdQTable[ILN]&lt;"M")</f>
        <v>279</v>
      </c>
      <c r="N507" t="s">
        <v>2824</v>
      </c>
      <c r="O507" t="s">
        <v>2231</v>
      </c>
      <c r="P507" s="15" t="str">
        <f>HYPERLINK("https://www.ejacket.nsf.gov/ej/showProposal.do?ID="&amp;ckAwdQTable[[#This Row],[prop_id]],"eJ")</f>
        <v>eJ</v>
      </c>
      <c r="Q507" s="8" t="s">
        <v>2871</v>
      </c>
      <c r="R507" t="s">
        <v>2231</v>
      </c>
      <c r="S507" t="s">
        <v>2232</v>
      </c>
      <c r="T507" t="s">
        <v>3136</v>
      </c>
      <c r="U507" s="8" t="s">
        <v>542</v>
      </c>
      <c r="V507" t="s">
        <v>2833</v>
      </c>
      <c r="W507" s="111" t="str">
        <f>HYPERLINK("mailto:"&amp; ckAwdQTable[[#This Row],[email]]&amp;"&amp;subject=Your NSF Proposal:  "&amp;ckAwdQTable[[#This Row],[prop_id]], ckAwdQTable[[#This Row],[email]])</f>
        <v>jdh@cs.cmu.edu</v>
      </c>
      <c r="X507" s="30">
        <v>43252</v>
      </c>
      <c r="Y507">
        <v>60</v>
      </c>
      <c r="AA507" s="21" t="s">
        <v>753</v>
      </c>
      <c r="AB507" s="21" t="s">
        <v>4825</v>
      </c>
      <c r="AC507"/>
      <c r="AD507" s="21" t="s">
        <v>753</v>
      </c>
      <c r="AF507" s="13">
        <v>2400000</v>
      </c>
      <c r="AG507" s="121">
        <v>0</v>
      </c>
      <c r="AH507" s="1">
        <v>2400000</v>
      </c>
      <c r="AI507" s="1"/>
      <c r="AJ507" s="1"/>
      <c r="AM507" s="21">
        <v>10</v>
      </c>
      <c r="AN507" s="21">
        <v>15</v>
      </c>
      <c r="AO507" s="21">
        <v>15</v>
      </c>
      <c r="AP507" s="21"/>
      <c r="AQ507" s="21"/>
      <c r="AR507" s="123" t="s">
        <v>2829</v>
      </c>
      <c r="AS507" s="21" t="s">
        <v>2834</v>
      </c>
      <c r="AT507" s="21" t="str">
        <f>SummarizeQuestMarks(ckAwdQTable[[#This Row],[abst_narr_txt]])</f>
        <v xml:space="preserve"> </v>
      </c>
      <c r="AU507" s="124"/>
      <c r="AV507" t="s">
        <v>4687</v>
      </c>
      <c r="AW507" t="b">
        <f>AND(ckAwdQTable[[#This Row],[ILN]]&gt;"M", SUBSTITUTE(ckAwdQTable[[#This Row],[prop_titl_txt]]," ","")&lt;&gt;SUBSTITUTE(AV506," ",""))</f>
        <v>0</v>
      </c>
      <c r="AX507" s="8" t="s">
        <v>4688</v>
      </c>
    </row>
    <row r="508" spans="2:50" ht="15" customHeight="1" x14ac:dyDescent="0.35">
      <c r="B508" s="30">
        <v>43005.637499999997</v>
      </c>
      <c r="C508" t="s">
        <v>2868</v>
      </c>
      <c r="D508" t="s">
        <v>2869</v>
      </c>
      <c r="E508" t="s">
        <v>468</v>
      </c>
      <c r="F508" t="s">
        <v>807</v>
      </c>
      <c r="G508" s="8" t="s">
        <v>2819</v>
      </c>
      <c r="H508" s="8" t="s">
        <v>2820</v>
      </c>
      <c r="I508" s="21" t="s">
        <v>6127</v>
      </c>
      <c r="J508" t="s">
        <v>2821</v>
      </c>
      <c r="L508" s="22"/>
      <c r="M508" s="107">
        <f xml:space="preserve"> M507+(ckAwdQTable[ILN]&lt;"M")</f>
        <v>279</v>
      </c>
      <c r="N508" t="s">
        <v>2834</v>
      </c>
      <c r="O508" t="s">
        <v>2231</v>
      </c>
      <c r="P508" s="15" t="str">
        <f>HYPERLINK("https://www.ejacket.nsf.gov/ej/showProposal.do?ID="&amp;ckAwdQTable[[#This Row],[prop_id]],"eJ")</f>
        <v>eJ</v>
      </c>
      <c r="Q508" s="8" t="s">
        <v>2871</v>
      </c>
      <c r="R508" t="s">
        <v>4690</v>
      </c>
      <c r="S508" t="s">
        <v>4691</v>
      </c>
      <c r="T508" t="s">
        <v>4692</v>
      </c>
      <c r="U508" s="8" t="s">
        <v>4693</v>
      </c>
      <c r="V508" t="s">
        <v>4689</v>
      </c>
      <c r="W508" s="111" t="str">
        <f>HYPERLINK("mailto:"&amp; ckAwdQTable[[#This Row],[email]]&amp;"&amp;subject=Your NSF Proposal:  "&amp;ckAwdQTable[[#This Row],[prop_id]], ckAwdQTable[[#This Row],[email]])</f>
        <v>audris@utk.edu</v>
      </c>
      <c r="X508" s="30">
        <v>43252</v>
      </c>
      <c r="Y508">
        <v>60</v>
      </c>
      <c r="Z508" t="s">
        <v>6284</v>
      </c>
      <c r="AA508" s="21" t="s">
        <v>6285</v>
      </c>
      <c r="AB508" s="21" t="s">
        <v>4825</v>
      </c>
      <c r="AC508"/>
      <c r="AD508" s="21" t="s">
        <v>753</v>
      </c>
      <c r="AE508" s="21" t="s">
        <v>6128</v>
      </c>
      <c r="AF508" s="13">
        <v>586722</v>
      </c>
      <c r="AG508" s="121">
        <v>0</v>
      </c>
      <c r="AH508" s="1">
        <v>586722</v>
      </c>
      <c r="AI508" s="1"/>
      <c r="AJ508" s="1">
        <v>25000</v>
      </c>
      <c r="AM508" s="21">
        <v>5</v>
      </c>
      <c r="AN508" s="21">
        <v>5</v>
      </c>
      <c r="AO508" s="21">
        <v>5</v>
      </c>
      <c r="AP508" s="21"/>
      <c r="AQ508" s="21"/>
      <c r="AR508" s="123" t="s">
        <v>2829</v>
      </c>
      <c r="AS508" s="21" t="s">
        <v>2834</v>
      </c>
      <c r="AT508" s="21" t="str">
        <f>SummarizeQuestMarks(ckAwdQTable[[#This Row],[abst_narr_txt]])</f>
        <v xml:space="preserve"> </v>
      </c>
      <c r="AU508" s="124"/>
      <c r="AV508" t="s">
        <v>4694</v>
      </c>
      <c r="AW508" t="b">
        <f>AND(ckAwdQTable[[#This Row],[ILN]]&gt;"M", SUBSTITUTE(ckAwdQTable[[#This Row],[prop_titl_txt]]," ","")&lt;&gt;SUBSTITUTE(AV507," ",""))</f>
        <v>0</v>
      </c>
      <c r="AX508" s="8" t="s">
        <v>4695</v>
      </c>
    </row>
    <row r="509" spans="2:50" ht="15" customHeight="1" x14ac:dyDescent="0.35">
      <c r="B509" s="30">
        <v>43005.657638888886</v>
      </c>
      <c r="C509" t="s">
        <v>2817</v>
      </c>
      <c r="D509" t="s">
        <v>2818</v>
      </c>
      <c r="E509" t="s">
        <v>474</v>
      </c>
      <c r="F509" t="s">
        <v>1201</v>
      </c>
      <c r="G509" s="8" t="s">
        <v>2819</v>
      </c>
      <c r="H509" s="8" t="s">
        <v>2820</v>
      </c>
      <c r="I509" s="21" t="s">
        <v>6127</v>
      </c>
      <c r="J509" t="s">
        <v>2821</v>
      </c>
      <c r="K509" t="s">
        <v>2822</v>
      </c>
      <c r="L509" s="22"/>
      <c r="M509" s="107">
        <f xml:space="preserve"> M508+(ckAwdQTable[ILN]&lt;"M")</f>
        <v>280</v>
      </c>
      <c r="N509" t="s">
        <v>2863</v>
      </c>
      <c r="O509" t="s">
        <v>4696</v>
      </c>
      <c r="P509" s="15" t="str">
        <f>HYPERLINK("https://www.ejacket.nsf.gov/ej/showProposal.do?ID="&amp;ckAwdQTable[[#This Row],[prop_id]],"eJ")</f>
        <v>eJ</v>
      </c>
      <c r="Q509" s="8" t="s">
        <v>2825</v>
      </c>
      <c r="R509" t="s">
        <v>4696</v>
      </c>
      <c r="S509" t="s">
        <v>4697</v>
      </c>
      <c r="T509" t="s">
        <v>3549</v>
      </c>
      <c r="U509" s="8" t="s">
        <v>612</v>
      </c>
      <c r="V509" t="s">
        <v>3037</v>
      </c>
      <c r="W509" s="111" t="str">
        <f>HYPERLINK("mailto:"&amp; ckAwdQTable[[#This Row],[email]]&amp;"&amp;subject=Your NSF Proposal:  "&amp;ckAwdQTable[[#This Row],[prop_id]], ckAwdQTable[[#This Row],[email]])</f>
        <v>bouman@purdue.edu</v>
      </c>
      <c r="X509" s="30">
        <v>43101</v>
      </c>
      <c r="Y509">
        <v>48</v>
      </c>
      <c r="AA509" s="21" t="s">
        <v>753</v>
      </c>
      <c r="AB509" s="21" t="s">
        <v>4825</v>
      </c>
      <c r="AC509"/>
      <c r="AD509" s="21" t="s">
        <v>753</v>
      </c>
      <c r="AF509" s="13">
        <v>1264000</v>
      </c>
      <c r="AG509" s="121">
        <v>0</v>
      </c>
      <c r="AH509" s="1">
        <v>1264000</v>
      </c>
      <c r="AI509" s="1"/>
      <c r="AJ509" s="1"/>
      <c r="AL509" s="1">
        <v>64000</v>
      </c>
      <c r="AM509" s="21">
        <v>16</v>
      </c>
      <c r="AN509" s="21">
        <v>16</v>
      </c>
      <c r="AO509" s="21">
        <v>7.36</v>
      </c>
      <c r="AP509" s="21"/>
      <c r="AQ509" s="21"/>
      <c r="AR509" s="123" t="s">
        <v>2829</v>
      </c>
      <c r="AS509" s="21" t="s">
        <v>2834</v>
      </c>
      <c r="AT509" s="21" t="str">
        <f>SummarizeQuestMarks(ckAwdQTable[[#This Row],[abst_narr_txt]])</f>
        <v xml:space="preserve"> </v>
      </c>
      <c r="AU509" s="124"/>
      <c r="AV509" t="s">
        <v>4698</v>
      </c>
      <c r="AW509" t="b">
        <f>AND(ckAwdQTable[[#This Row],[ILN]]&gt;"M", SUBSTITUTE(ckAwdQTable[[#This Row],[prop_titl_txt]]," ","")&lt;&gt;SUBSTITUTE(AV508," ",""))</f>
        <v>0</v>
      </c>
      <c r="AX509" s="8" t="s">
        <v>4699</v>
      </c>
    </row>
    <row r="510" spans="2:50" ht="15" customHeight="1" x14ac:dyDescent="0.35">
      <c r="B510" s="30">
        <v>43005.65902777778</v>
      </c>
      <c r="C510" t="s">
        <v>2839</v>
      </c>
      <c r="D510" t="s">
        <v>2840</v>
      </c>
      <c r="E510" t="s">
        <v>464</v>
      </c>
      <c r="F510" t="s">
        <v>1119</v>
      </c>
      <c r="G510" s="8" t="s">
        <v>2819</v>
      </c>
      <c r="H510" s="8" t="s">
        <v>2820</v>
      </c>
      <c r="I510" s="21" t="s">
        <v>6127</v>
      </c>
      <c r="J510" t="s">
        <v>2821</v>
      </c>
      <c r="L510" s="22"/>
      <c r="M510" s="107">
        <f xml:space="preserve"> M509+(ckAwdQTable[ILN]&lt;"M")</f>
        <v>281</v>
      </c>
      <c r="N510" t="s">
        <v>2824</v>
      </c>
      <c r="O510" t="s">
        <v>4700</v>
      </c>
      <c r="P510" s="15" t="str">
        <f>HYPERLINK("https://www.ejacket.nsf.gov/ej/showProposal.do?ID="&amp;ckAwdQTable[[#This Row],[prop_id]],"eJ")</f>
        <v>eJ</v>
      </c>
      <c r="Q510" s="8" t="s">
        <v>2841</v>
      </c>
      <c r="R510" t="s">
        <v>4700</v>
      </c>
      <c r="S510" t="s">
        <v>4701</v>
      </c>
      <c r="T510" t="s">
        <v>4702</v>
      </c>
      <c r="U510" s="8" t="s">
        <v>4703</v>
      </c>
      <c r="V510" t="s">
        <v>2907</v>
      </c>
      <c r="W510" s="111" t="str">
        <f>HYPERLINK("mailto:"&amp; ckAwdQTable[[#This Row],[email]]&amp;"&amp;subject=Your NSF Proposal:  "&amp;ckAwdQTable[[#This Row],[prop_id]], ckAwdQTable[[#This Row],[email]])</f>
        <v>saifullah@wayne.edu</v>
      </c>
      <c r="X510" s="30">
        <v>43282</v>
      </c>
      <c r="Y510">
        <v>48</v>
      </c>
      <c r="AA510" s="21" t="s">
        <v>753</v>
      </c>
      <c r="AB510" s="21" t="s">
        <v>4825</v>
      </c>
      <c r="AC510"/>
      <c r="AD510" s="21" t="s">
        <v>753</v>
      </c>
      <c r="AE510" s="21" t="s">
        <v>6286</v>
      </c>
      <c r="AF510" s="13">
        <v>600000</v>
      </c>
      <c r="AG510" s="121">
        <v>0</v>
      </c>
      <c r="AH510" s="1">
        <v>600000</v>
      </c>
      <c r="AI510" s="1"/>
      <c r="AJ510" s="1">
        <v>12110</v>
      </c>
      <c r="AM510" s="21">
        <v>8</v>
      </c>
      <c r="AN510" s="21">
        <v>4</v>
      </c>
      <c r="AO510" s="21">
        <v>4</v>
      </c>
      <c r="AP510" s="21"/>
      <c r="AQ510" s="21"/>
      <c r="AR510" s="123" t="s">
        <v>2829</v>
      </c>
      <c r="AS510" s="21" t="s">
        <v>2834</v>
      </c>
      <c r="AT510" s="21" t="str">
        <f>SummarizeQuestMarks(ckAwdQTable[[#This Row],[abst_narr_txt]])</f>
        <v xml:space="preserve"> </v>
      </c>
      <c r="AU510" s="124"/>
      <c r="AV510" t="s">
        <v>4704</v>
      </c>
      <c r="AW510" t="b">
        <f>AND(ckAwdQTable[[#This Row],[ILN]]&gt;"M", SUBSTITUTE(ckAwdQTable[[#This Row],[prop_titl_txt]]," ","")&lt;&gt;SUBSTITUTE(AV509," ",""))</f>
        <v>0</v>
      </c>
      <c r="AX510" s="8" t="s">
        <v>4705</v>
      </c>
    </row>
    <row r="511" spans="2:50" ht="15" customHeight="1" x14ac:dyDescent="0.35">
      <c r="B511" s="30">
        <v>43004.74722222222</v>
      </c>
      <c r="C511" t="s">
        <v>2839</v>
      </c>
      <c r="D511" t="s">
        <v>2840</v>
      </c>
      <c r="E511" t="s">
        <v>464</v>
      </c>
      <c r="F511" t="s">
        <v>1119</v>
      </c>
      <c r="G511" s="8" t="s">
        <v>2819</v>
      </c>
      <c r="H511" s="8" t="s">
        <v>2820</v>
      </c>
      <c r="I511" s="21" t="s">
        <v>6127</v>
      </c>
      <c r="J511" t="s">
        <v>2821</v>
      </c>
      <c r="L511" s="22"/>
      <c r="M511" s="107">
        <f xml:space="preserve"> M510+(ckAwdQTable[ILN]&lt;"M")</f>
        <v>281</v>
      </c>
      <c r="N511" t="s">
        <v>2834</v>
      </c>
      <c r="O511" t="s">
        <v>4700</v>
      </c>
      <c r="P511" s="15" t="str">
        <f>HYPERLINK("https://www.ejacket.nsf.gov/ej/showProposal.do?ID="&amp;ckAwdQTable[[#This Row],[prop_id]],"eJ")</f>
        <v>eJ</v>
      </c>
      <c r="Q511" s="8" t="s">
        <v>2841</v>
      </c>
      <c r="R511" t="s">
        <v>4706</v>
      </c>
      <c r="S511" t="s">
        <v>922</v>
      </c>
      <c r="T511" t="s">
        <v>4707</v>
      </c>
      <c r="U511" s="8" t="s">
        <v>3469</v>
      </c>
      <c r="V511" t="s">
        <v>2964</v>
      </c>
      <c r="W511" s="111" t="str">
        <f>HYPERLINK("mailto:"&amp; ckAwdQTable[[#This Row],[email]]&amp;"&amp;subject=Your NSF Proposal:  "&amp;ckAwdQTable[[#This Row],[prop_id]], ckAwdQTable[[#This Row],[email]])</f>
        <v>lu@cse.wustl.edu</v>
      </c>
      <c r="X511" s="30">
        <v>43282</v>
      </c>
      <c r="Y511">
        <v>48</v>
      </c>
      <c r="AA511" s="21" t="s">
        <v>753</v>
      </c>
      <c r="AB511" s="21" t="s">
        <v>4825</v>
      </c>
      <c r="AC511"/>
      <c r="AD511" s="21" t="s">
        <v>753</v>
      </c>
      <c r="AF511" s="13">
        <v>400000</v>
      </c>
      <c r="AG511" s="121">
        <v>0</v>
      </c>
      <c r="AH511" s="1">
        <v>400000</v>
      </c>
      <c r="AI511" s="1"/>
      <c r="AJ511" s="1"/>
      <c r="AM511" s="21">
        <v>4</v>
      </c>
      <c r="AN511" s="21">
        <v>4</v>
      </c>
      <c r="AO511" s="21"/>
      <c r="AP511" s="21"/>
      <c r="AQ511" s="21">
        <v>4</v>
      </c>
      <c r="AR511" s="123" t="s">
        <v>2829</v>
      </c>
      <c r="AS511" s="21" t="s">
        <v>2834</v>
      </c>
      <c r="AT511" s="21" t="str">
        <f>SummarizeQuestMarks(ckAwdQTable[[#This Row],[abst_narr_txt]])</f>
        <v xml:space="preserve"> </v>
      </c>
      <c r="AU511" s="124"/>
      <c r="AV511" t="s">
        <v>4704</v>
      </c>
      <c r="AW511" t="b">
        <f>AND(ckAwdQTable[[#This Row],[ILN]]&gt;"M", SUBSTITUTE(ckAwdQTable[[#This Row],[prop_titl_txt]]," ","")&lt;&gt;SUBSTITUTE(AV510," ",""))</f>
        <v>0</v>
      </c>
      <c r="AX511" s="8" t="s">
        <v>4708</v>
      </c>
    </row>
    <row r="512" spans="2:50" ht="15" customHeight="1" x14ac:dyDescent="0.35">
      <c r="B512" s="30">
        <v>43005.681944444441</v>
      </c>
      <c r="C512" t="s">
        <v>2839</v>
      </c>
      <c r="D512" t="s">
        <v>2840</v>
      </c>
      <c r="E512" t="s">
        <v>464</v>
      </c>
      <c r="F512" t="s">
        <v>1119</v>
      </c>
      <c r="G512" s="8" t="s">
        <v>2819</v>
      </c>
      <c r="H512" s="8" t="s">
        <v>2820</v>
      </c>
      <c r="I512" s="21" t="s">
        <v>6127</v>
      </c>
      <c r="J512" t="s">
        <v>2821</v>
      </c>
      <c r="L512" s="22"/>
      <c r="M512" s="107">
        <f xml:space="preserve"> M511+(ckAwdQTable[ILN]&lt;"M")</f>
        <v>281</v>
      </c>
      <c r="N512" t="s">
        <v>2834</v>
      </c>
      <c r="O512" t="s">
        <v>4700</v>
      </c>
      <c r="P512" s="15" t="str">
        <f>HYPERLINK("https://www.ejacket.nsf.gov/ej/showProposal.do?ID="&amp;ckAwdQTable[[#This Row],[prop_id]],"eJ")</f>
        <v>eJ</v>
      </c>
      <c r="Q512" s="8" t="s">
        <v>2841</v>
      </c>
      <c r="R512" t="s">
        <v>4709</v>
      </c>
      <c r="S512" t="s">
        <v>1677</v>
      </c>
      <c r="T512" t="s">
        <v>4710</v>
      </c>
      <c r="U512" s="8" t="s">
        <v>4711</v>
      </c>
      <c r="V512" t="s">
        <v>2964</v>
      </c>
      <c r="W512" s="111" t="str">
        <f>HYPERLINK("mailto:"&amp; ckAwdQTable[[#This Row],[email]]&amp;"&amp;subject=Your NSF Proposal:  "&amp;ckAwdQTable[[#This Row],[prop_id]], ckAwdQTable[[#This Row],[email]])</f>
        <v>sdas@mst.edu</v>
      </c>
      <c r="X512" s="30">
        <v>43282</v>
      </c>
      <c r="Y512">
        <v>48</v>
      </c>
      <c r="AA512" s="21" t="s">
        <v>753</v>
      </c>
      <c r="AB512" s="21" t="s">
        <v>4825</v>
      </c>
      <c r="AC512"/>
      <c r="AD512" s="21" t="s">
        <v>753</v>
      </c>
      <c r="AE512" s="21" t="s">
        <v>6220</v>
      </c>
      <c r="AF512" s="13">
        <v>199999</v>
      </c>
      <c r="AG512" s="121">
        <v>0</v>
      </c>
      <c r="AH512" s="1">
        <v>199999</v>
      </c>
      <c r="AI512" s="1"/>
      <c r="AJ512" s="1">
        <v>3000</v>
      </c>
      <c r="AM512" s="21">
        <v>4</v>
      </c>
      <c r="AN512" s="21">
        <v>4</v>
      </c>
      <c r="AO512" s="21"/>
      <c r="AP512" s="21"/>
      <c r="AQ512" s="21">
        <v>1</v>
      </c>
      <c r="AR512" s="123" t="s">
        <v>2829</v>
      </c>
      <c r="AS512" s="21" t="s">
        <v>2834</v>
      </c>
      <c r="AT512" s="21" t="str">
        <f>SummarizeQuestMarks(ckAwdQTable[[#This Row],[abst_narr_txt]])</f>
        <v xml:space="preserve"> </v>
      </c>
      <c r="AU512" s="124"/>
      <c r="AV512" t="s">
        <v>4704</v>
      </c>
      <c r="AW512" t="b">
        <f>AND(ckAwdQTable[[#This Row],[ILN]]&gt;"M", SUBSTITUTE(ckAwdQTable[[#This Row],[prop_titl_txt]]," ","")&lt;&gt;SUBSTITUTE(AV511," ",""))</f>
        <v>0</v>
      </c>
      <c r="AX512" s="8" t="s">
        <v>4712</v>
      </c>
    </row>
    <row r="513" spans="2:50" ht="15" customHeight="1" x14ac:dyDescent="0.35">
      <c r="B513" s="30">
        <v>43005.659722222219</v>
      </c>
      <c r="C513" t="s">
        <v>2817</v>
      </c>
      <c r="D513" t="s">
        <v>2818</v>
      </c>
      <c r="E513" t="s">
        <v>474</v>
      </c>
      <c r="F513" t="s">
        <v>885</v>
      </c>
      <c r="G513" s="8" t="s">
        <v>2819</v>
      </c>
      <c r="H513" s="8" t="s">
        <v>2820</v>
      </c>
      <c r="I513" s="21" t="s">
        <v>6127</v>
      </c>
      <c r="J513" t="s">
        <v>2821</v>
      </c>
      <c r="K513" t="s">
        <v>2822</v>
      </c>
      <c r="L513" s="22"/>
      <c r="M513" s="107">
        <f xml:space="preserve"> M512+(ckAwdQTable[ILN]&lt;"M")</f>
        <v>282</v>
      </c>
      <c r="N513" t="s">
        <v>2824</v>
      </c>
      <c r="O513" t="s">
        <v>2234</v>
      </c>
      <c r="P513" s="15" t="str">
        <f>HYPERLINK("https://www.ejacket.nsf.gov/ej/showProposal.do?ID="&amp;ckAwdQTable[[#This Row],[prop_id]],"eJ")</f>
        <v>eJ</v>
      </c>
      <c r="Q513" s="8" t="s">
        <v>2825</v>
      </c>
      <c r="R513" t="s">
        <v>2234</v>
      </c>
      <c r="S513" t="s">
        <v>2235</v>
      </c>
      <c r="T513" t="s">
        <v>2951</v>
      </c>
      <c r="U513" s="8" t="s">
        <v>2827</v>
      </c>
      <c r="V513" t="s">
        <v>2823</v>
      </c>
      <c r="W513" s="111" t="str">
        <f>HYPERLINK("mailto:"&amp; ckAwdQTable[[#This Row],[email]]&amp;"&amp;subject=Your NSF Proposal:  "&amp;ckAwdQTable[[#This Row],[prop_id]], ckAwdQTable[[#This Row],[email]])</f>
        <v>jandrews@ece.utexas.edu</v>
      </c>
      <c r="X513" s="30">
        <v>43221</v>
      </c>
      <c r="Y513">
        <v>48</v>
      </c>
      <c r="AA513" s="21" t="s">
        <v>753</v>
      </c>
      <c r="AB513" s="21" t="s">
        <v>4825</v>
      </c>
      <c r="AC513"/>
      <c r="AD513" s="21" t="s">
        <v>753</v>
      </c>
      <c r="AF513" s="13">
        <v>572328</v>
      </c>
      <c r="AG513" s="121">
        <v>0</v>
      </c>
      <c r="AH513" s="1">
        <v>572328</v>
      </c>
      <c r="AI513" s="1"/>
      <c r="AJ513" s="1"/>
      <c r="AM513" s="21">
        <v>7</v>
      </c>
      <c r="AN513" s="21">
        <v>4</v>
      </c>
      <c r="AO513" s="21">
        <v>4</v>
      </c>
      <c r="AP513" s="21"/>
      <c r="AQ513" s="21"/>
      <c r="AR513" s="123" t="s">
        <v>2829</v>
      </c>
      <c r="AS513" s="21" t="s">
        <v>2834</v>
      </c>
      <c r="AT513" s="21" t="str">
        <f>SummarizeQuestMarks(ckAwdQTable[[#This Row],[abst_narr_txt]])</f>
        <v xml:space="preserve"> </v>
      </c>
      <c r="AU513" s="124"/>
      <c r="AV513" t="s">
        <v>4713</v>
      </c>
      <c r="AW513" t="b">
        <f>AND(ckAwdQTable[[#This Row],[ILN]]&gt;"M", SUBSTITUTE(ckAwdQTable[[#This Row],[prop_titl_txt]]," ","")&lt;&gt;SUBSTITUTE(AV512," ",""))</f>
        <v>0</v>
      </c>
      <c r="AX513" s="8" t="s">
        <v>4714</v>
      </c>
    </row>
    <row r="514" spans="2:50" ht="15" customHeight="1" x14ac:dyDescent="0.35">
      <c r="B514" s="30">
        <v>43005.552083333336</v>
      </c>
      <c r="C514" t="s">
        <v>2817</v>
      </c>
      <c r="D514" t="s">
        <v>2818</v>
      </c>
      <c r="E514" t="s">
        <v>474</v>
      </c>
      <c r="F514" t="s">
        <v>885</v>
      </c>
      <c r="G514" s="8" t="s">
        <v>2819</v>
      </c>
      <c r="H514" s="8" t="s">
        <v>2820</v>
      </c>
      <c r="I514" s="21" t="s">
        <v>6127</v>
      </c>
      <c r="J514" t="s">
        <v>2821</v>
      </c>
      <c r="K514" t="s">
        <v>2822</v>
      </c>
      <c r="L514" s="22"/>
      <c r="M514" s="107">
        <f xml:space="preserve"> M513+(ckAwdQTable[ILN]&lt;"M")</f>
        <v>282</v>
      </c>
      <c r="N514" t="s">
        <v>2834</v>
      </c>
      <c r="O514" t="s">
        <v>2234</v>
      </c>
      <c r="P514" s="15" t="str">
        <f>HYPERLINK("https://www.ejacket.nsf.gov/ej/showProposal.do?ID="&amp;ckAwdQTable[[#This Row],[prop_id]],"eJ")</f>
        <v>eJ</v>
      </c>
      <c r="Q514" s="8" t="s">
        <v>2825</v>
      </c>
      <c r="R514" t="s">
        <v>4715</v>
      </c>
      <c r="S514" t="s">
        <v>4716</v>
      </c>
      <c r="T514" t="s">
        <v>3694</v>
      </c>
      <c r="U514" s="8" t="s">
        <v>3284</v>
      </c>
      <c r="V514" t="s">
        <v>3061</v>
      </c>
      <c r="W514" s="111" t="str">
        <f>HYPERLINK("mailto:"&amp; ckAwdQTable[[#This Row],[email]]&amp;"&amp;subject=Your NSF Proposal:  "&amp;ckAwdQTable[[#This Row],[prop_id]], ckAwdQTable[[#This Row],[email]])</f>
        <v>durgin@gatech.edu</v>
      </c>
      <c r="X514" s="30">
        <v>43221</v>
      </c>
      <c r="Y514">
        <v>48</v>
      </c>
      <c r="AA514" s="21" t="s">
        <v>753</v>
      </c>
      <c r="AB514" s="21" t="s">
        <v>4825</v>
      </c>
      <c r="AC514"/>
      <c r="AD514" s="21" t="s">
        <v>753</v>
      </c>
      <c r="AE514" s="21" t="s">
        <v>6239</v>
      </c>
      <c r="AF514" s="13">
        <v>523930</v>
      </c>
      <c r="AG514" s="121">
        <v>0</v>
      </c>
      <c r="AH514" s="1">
        <v>523930</v>
      </c>
      <c r="AI514" s="1"/>
      <c r="AJ514" s="1">
        <v>8000</v>
      </c>
      <c r="AL514" s="1">
        <v>26498</v>
      </c>
      <c r="AM514" s="21">
        <v>8</v>
      </c>
      <c r="AN514" s="21">
        <v>4</v>
      </c>
      <c r="AO514" s="21">
        <v>4</v>
      </c>
      <c r="AP514" s="21"/>
      <c r="AQ514" s="21"/>
      <c r="AR514" s="123" t="s">
        <v>2829</v>
      </c>
      <c r="AS514" s="21" t="s">
        <v>2834</v>
      </c>
      <c r="AT514" s="21" t="str">
        <f>SummarizeQuestMarks(ckAwdQTable[[#This Row],[abst_narr_txt]])</f>
        <v xml:space="preserve"> </v>
      </c>
      <c r="AU514" s="124"/>
      <c r="AV514" t="s">
        <v>4717</v>
      </c>
      <c r="AW514" t="b">
        <f>AND(ckAwdQTable[[#This Row],[ILN]]&gt;"M", SUBSTITUTE(ckAwdQTable[[#This Row],[prop_titl_txt]]," ","")&lt;&gt;SUBSTITUTE(AV513," ",""))</f>
        <v>1</v>
      </c>
      <c r="AX514" s="8" t="s">
        <v>4718</v>
      </c>
    </row>
    <row r="515" spans="2:50" ht="15" customHeight="1" x14ac:dyDescent="0.35">
      <c r="B515" s="30">
        <v>43005.659722222219</v>
      </c>
      <c r="C515" t="s">
        <v>2868</v>
      </c>
      <c r="D515" t="s">
        <v>2869</v>
      </c>
      <c r="E515" t="s">
        <v>468</v>
      </c>
      <c r="F515" t="s">
        <v>807</v>
      </c>
      <c r="G515" s="8" t="s">
        <v>2819</v>
      </c>
      <c r="H515" s="8" t="s">
        <v>2820</v>
      </c>
      <c r="I515" s="21" t="s">
        <v>6127</v>
      </c>
      <c r="J515" t="s">
        <v>2821</v>
      </c>
      <c r="L515" s="22"/>
      <c r="M515" s="107">
        <f xml:space="preserve"> M514+(ckAwdQTable[ILN]&lt;"M")</f>
        <v>283</v>
      </c>
      <c r="N515" t="s">
        <v>2824</v>
      </c>
      <c r="O515" t="s">
        <v>4719</v>
      </c>
      <c r="P515" s="15" t="str">
        <f>HYPERLINK("https://www.ejacket.nsf.gov/ej/showProposal.do?ID="&amp;ckAwdQTable[[#This Row],[prop_id]],"eJ")</f>
        <v>eJ</v>
      </c>
      <c r="Q515" s="8" t="s">
        <v>2871</v>
      </c>
      <c r="R515" t="s">
        <v>4719</v>
      </c>
      <c r="S515" t="s">
        <v>3173</v>
      </c>
      <c r="T515" t="s">
        <v>3174</v>
      </c>
      <c r="U515" s="8" t="s">
        <v>2926</v>
      </c>
      <c r="V515" t="s">
        <v>2922</v>
      </c>
      <c r="W515" s="111" t="str">
        <f>HYPERLINK("mailto:"&amp; ckAwdQTable[[#This Row],[email]]&amp;"&amp;subject=Your NSF Proposal:  "&amp;ckAwdQTable[[#This Row],[prop_id]], ckAwdQTable[[#This Row],[email]])</f>
        <v>elm@umd.edu</v>
      </c>
      <c r="X515" s="30">
        <v>43249</v>
      </c>
      <c r="Y515">
        <v>60</v>
      </c>
      <c r="Z515" t="s">
        <v>6131</v>
      </c>
      <c r="AA515" s="21" t="s">
        <v>6158</v>
      </c>
      <c r="AB515" s="21" t="s">
        <v>4825</v>
      </c>
      <c r="AC515"/>
      <c r="AD515" s="21" t="s">
        <v>753</v>
      </c>
      <c r="AE515" s="21" t="s">
        <v>6128</v>
      </c>
      <c r="AF515" s="13">
        <v>1999743</v>
      </c>
      <c r="AG515" s="121">
        <v>0</v>
      </c>
      <c r="AH515" s="1">
        <v>1999743</v>
      </c>
      <c r="AI515" s="1"/>
      <c r="AJ515" s="1">
        <v>15000</v>
      </c>
      <c r="AM515" s="21">
        <v>15</v>
      </c>
      <c r="AN515" s="21">
        <v>25</v>
      </c>
      <c r="AO515" s="21">
        <v>15</v>
      </c>
      <c r="AP515" s="21"/>
      <c r="AQ515" s="21">
        <v>22.5</v>
      </c>
      <c r="AR515" s="123" t="s">
        <v>2829</v>
      </c>
      <c r="AS515" s="21" t="s">
        <v>2834</v>
      </c>
      <c r="AT515" s="21" t="str">
        <f>SummarizeQuestMarks(ckAwdQTable[[#This Row],[abst_narr_txt]])</f>
        <v xml:space="preserve"> </v>
      </c>
      <c r="AU515" s="124"/>
      <c r="AV515" t="s">
        <v>4720</v>
      </c>
      <c r="AW515" t="b">
        <f>AND(ckAwdQTable[[#This Row],[ILN]]&gt;"M", SUBSTITUTE(ckAwdQTable[[#This Row],[prop_titl_txt]]," ","")&lt;&gt;SUBSTITUTE(AV514," ",""))</f>
        <v>0</v>
      </c>
      <c r="AX515" s="8" t="s">
        <v>3176</v>
      </c>
    </row>
    <row r="516" spans="2:50" ht="15" customHeight="1" x14ac:dyDescent="0.35">
      <c r="B516" s="30">
        <v>43005.50277777778</v>
      </c>
      <c r="C516" t="s">
        <v>2868</v>
      </c>
      <c r="D516" t="s">
        <v>2869</v>
      </c>
      <c r="E516" t="s">
        <v>468</v>
      </c>
      <c r="F516" t="s">
        <v>807</v>
      </c>
      <c r="G516" s="8" t="s">
        <v>2819</v>
      </c>
      <c r="H516" s="8" t="s">
        <v>2820</v>
      </c>
      <c r="I516" s="21" t="s">
        <v>6127</v>
      </c>
      <c r="J516" t="s">
        <v>2821</v>
      </c>
      <c r="L516" s="22"/>
      <c r="M516" s="107">
        <f xml:space="preserve"> M515+(ckAwdQTable[ILN]&lt;"M")</f>
        <v>283</v>
      </c>
      <c r="N516" t="s">
        <v>2834</v>
      </c>
      <c r="O516" t="s">
        <v>4719</v>
      </c>
      <c r="P516" s="15" t="str">
        <f>HYPERLINK("https://www.ejacket.nsf.gov/ej/showProposal.do?ID="&amp;ckAwdQTable[[#This Row],[prop_id]],"eJ")</f>
        <v>eJ</v>
      </c>
      <c r="Q516" s="8" t="s">
        <v>2871</v>
      </c>
      <c r="R516" t="s">
        <v>4721</v>
      </c>
      <c r="S516" t="s">
        <v>4722</v>
      </c>
      <c r="T516" t="s">
        <v>3694</v>
      </c>
      <c r="U516" s="8" t="s">
        <v>4723</v>
      </c>
      <c r="V516" t="s">
        <v>2922</v>
      </c>
      <c r="W516" s="111" t="str">
        <f>HYPERLINK("mailto:"&amp; ckAwdQTable[[#This Row],[email]]&amp;"&amp;subject=Your NSF Proposal:  "&amp;ckAwdQTable[[#This Row],[prop_id]], ckAwdQTable[[#This Row],[email]])</f>
        <v>gwalsh@ubalt.edu</v>
      </c>
      <c r="X516" s="30">
        <v>43249</v>
      </c>
      <c r="Y516">
        <v>60</v>
      </c>
      <c r="Z516" t="s">
        <v>6131</v>
      </c>
      <c r="AA516" s="21" t="s">
        <v>6287</v>
      </c>
      <c r="AB516" s="21" t="s">
        <v>6227</v>
      </c>
      <c r="AC516"/>
      <c r="AD516" s="21" t="s">
        <v>753</v>
      </c>
      <c r="AF516" s="13">
        <v>439559</v>
      </c>
      <c r="AG516" s="121">
        <v>0</v>
      </c>
      <c r="AH516" s="1">
        <v>439559</v>
      </c>
      <c r="AI516" s="1"/>
      <c r="AJ516" s="1"/>
      <c r="AL516" s="1">
        <v>10000</v>
      </c>
      <c r="AM516" s="21">
        <v>15</v>
      </c>
      <c r="AN516" s="21">
        <v>5</v>
      </c>
      <c r="AO516" s="21">
        <v>5</v>
      </c>
      <c r="AP516" s="21">
        <v>5</v>
      </c>
      <c r="AQ516" s="21"/>
      <c r="AR516" s="123" t="s">
        <v>2829</v>
      </c>
      <c r="AS516" s="21" t="s">
        <v>2834</v>
      </c>
      <c r="AT516" s="21" t="str">
        <f>SummarizeQuestMarks(ckAwdQTable[[#This Row],[abst_narr_txt]])</f>
        <v xml:space="preserve"> </v>
      </c>
      <c r="AU516" s="124"/>
      <c r="AV516" t="s">
        <v>4720</v>
      </c>
      <c r="AW516" t="b">
        <f>AND(ckAwdQTable[[#This Row],[ILN]]&gt;"M", SUBSTITUTE(ckAwdQTable[[#This Row],[prop_titl_txt]]," ","")&lt;&gt;SUBSTITUTE(AV515," ",""))</f>
        <v>0</v>
      </c>
      <c r="AX516" s="8" t="s">
        <v>4724</v>
      </c>
    </row>
    <row r="517" spans="2:50" ht="15" customHeight="1" x14ac:dyDescent="0.35">
      <c r="B517" s="30">
        <v>43005.613888888889</v>
      </c>
      <c r="C517" t="s">
        <v>2868</v>
      </c>
      <c r="D517" t="s">
        <v>2869</v>
      </c>
      <c r="E517" t="s">
        <v>468</v>
      </c>
      <c r="F517" t="s">
        <v>807</v>
      </c>
      <c r="G517" s="8" t="s">
        <v>2819</v>
      </c>
      <c r="H517" s="8" t="s">
        <v>2820</v>
      </c>
      <c r="I517" s="21" t="s">
        <v>6127</v>
      </c>
      <c r="J517" t="s">
        <v>2821</v>
      </c>
      <c r="L517" s="22"/>
      <c r="M517" s="107">
        <f xml:space="preserve"> M516+(ckAwdQTable[ILN]&lt;"M")</f>
        <v>283</v>
      </c>
      <c r="N517" t="s">
        <v>2834</v>
      </c>
      <c r="O517" t="s">
        <v>4719</v>
      </c>
      <c r="P517" s="15" t="str">
        <f>HYPERLINK("https://www.ejacket.nsf.gov/ej/showProposal.do?ID="&amp;ckAwdQTable[[#This Row],[prop_id]],"eJ")</f>
        <v>eJ</v>
      </c>
      <c r="Q517" s="8" t="s">
        <v>2871</v>
      </c>
      <c r="R517" t="s">
        <v>4725</v>
      </c>
      <c r="S517" t="s">
        <v>3181</v>
      </c>
      <c r="T517" t="s">
        <v>4726</v>
      </c>
      <c r="U517" s="8" t="s">
        <v>3351</v>
      </c>
      <c r="V517" t="s">
        <v>2885</v>
      </c>
      <c r="W517" s="111" t="str">
        <f>HYPERLINK("mailto:"&amp; ckAwdQTable[[#This Row],[email]]&amp;"&amp;subject=Your NSF Proposal:  "&amp;ckAwdQTable[[#This Row],[prop_id]], ckAwdQTable[[#This Row],[email]])</f>
        <v>victor.lee@usu.edu</v>
      </c>
      <c r="X517" s="30">
        <v>43249</v>
      </c>
      <c r="Y517">
        <v>60</v>
      </c>
      <c r="Z517" t="s">
        <v>6131</v>
      </c>
      <c r="AA517" s="21" t="s">
        <v>6288</v>
      </c>
      <c r="AB517" s="21" t="s">
        <v>4825</v>
      </c>
      <c r="AC517"/>
      <c r="AD517" s="21" t="s">
        <v>753</v>
      </c>
      <c r="AF517" s="13">
        <v>498844</v>
      </c>
      <c r="AG517" s="121">
        <v>0</v>
      </c>
      <c r="AH517" s="1">
        <v>498844</v>
      </c>
      <c r="AI517" s="1"/>
      <c r="AJ517" s="1"/>
      <c r="AM517" s="21">
        <v>9</v>
      </c>
      <c r="AN517" s="21">
        <v>5</v>
      </c>
      <c r="AO517" s="21">
        <v>4</v>
      </c>
      <c r="AP517" s="21"/>
      <c r="AQ517" s="21"/>
      <c r="AR517" s="123" t="s">
        <v>2829</v>
      </c>
      <c r="AS517" s="21" t="s">
        <v>2834</v>
      </c>
      <c r="AT517" s="21" t="str">
        <f>SummarizeQuestMarks(ckAwdQTable[[#This Row],[abst_narr_txt]])</f>
        <v xml:space="preserve"> </v>
      </c>
      <c r="AU517" s="124"/>
      <c r="AV517" t="s">
        <v>4720</v>
      </c>
      <c r="AW517" t="b">
        <f>AND(ckAwdQTable[[#This Row],[ILN]]&gt;"M", SUBSTITUTE(ckAwdQTable[[#This Row],[prop_titl_txt]]," ","")&lt;&gt;SUBSTITUTE(AV516," ",""))</f>
        <v>0</v>
      </c>
      <c r="AX517" s="8" t="s">
        <v>4727</v>
      </c>
    </row>
    <row r="518" spans="2:50" ht="15" customHeight="1" x14ac:dyDescent="0.35">
      <c r="B518" s="30">
        <v>43005.629166666666</v>
      </c>
      <c r="C518" t="s">
        <v>2868</v>
      </c>
      <c r="D518" t="s">
        <v>2869</v>
      </c>
      <c r="E518" t="s">
        <v>468</v>
      </c>
      <c r="F518" t="s">
        <v>800</v>
      </c>
      <c r="G518" s="8" t="s">
        <v>2819</v>
      </c>
      <c r="H518" s="8" t="s">
        <v>2820</v>
      </c>
      <c r="I518" s="21" t="s">
        <v>6127</v>
      </c>
      <c r="J518" t="s">
        <v>2821</v>
      </c>
      <c r="K518" t="s">
        <v>2911</v>
      </c>
      <c r="L518" s="22"/>
      <c r="M518" s="107">
        <f xml:space="preserve"> M517+(ckAwdQTable[ILN]&lt;"M")</f>
        <v>284</v>
      </c>
      <c r="N518" t="s">
        <v>2863</v>
      </c>
      <c r="O518" t="s">
        <v>4728</v>
      </c>
      <c r="P518" s="15" t="str">
        <f>HYPERLINK("https://www.ejacket.nsf.gov/ej/showProposal.do?ID="&amp;ckAwdQTable[[#This Row],[prop_id]],"eJ")</f>
        <v>eJ</v>
      </c>
      <c r="Q518" s="8" t="s">
        <v>2871</v>
      </c>
      <c r="R518" t="s">
        <v>4728</v>
      </c>
      <c r="S518" t="s">
        <v>4729</v>
      </c>
      <c r="T518" t="s">
        <v>4730</v>
      </c>
      <c r="U518" s="8" t="s">
        <v>3379</v>
      </c>
      <c r="V518" t="s">
        <v>93</v>
      </c>
      <c r="W518" s="111" t="str">
        <f>HYPERLINK("mailto:"&amp; ckAwdQTable[[#This Row],[email]]&amp;"&amp;subject=Your NSF Proposal:  "&amp;ckAwdQTable[[#This Row],[prop_id]], ckAwdQTable[[#This Row],[email]])</f>
        <v>taubin@brown.edu</v>
      </c>
      <c r="X518" s="30">
        <v>43252</v>
      </c>
      <c r="Y518">
        <v>36</v>
      </c>
      <c r="AA518" s="21"/>
      <c r="AB518" s="21"/>
      <c r="AC518"/>
      <c r="AF518" s="13">
        <v>1200000</v>
      </c>
      <c r="AG518" s="121">
        <v>0</v>
      </c>
      <c r="AH518" s="1">
        <v>1200000</v>
      </c>
      <c r="AI518" s="1"/>
      <c r="AJ518" s="1"/>
      <c r="AK518" s="1">
        <v>169296</v>
      </c>
      <c r="AM518" s="21">
        <v>6</v>
      </c>
      <c r="AN518" s="21">
        <v>6</v>
      </c>
      <c r="AO518" s="21">
        <v>4.5</v>
      </c>
      <c r="AP518" s="21">
        <v>6</v>
      </c>
      <c r="AQ518" s="21"/>
      <c r="AR518" s="123" t="s">
        <v>2829</v>
      </c>
      <c r="AS518" s="21" t="s">
        <v>2834</v>
      </c>
      <c r="AT518" s="21" t="str">
        <f>SummarizeQuestMarks(ckAwdQTable[[#This Row],[abst_narr_txt]])</f>
        <v xml:space="preserve"> </v>
      </c>
      <c r="AU518" s="124"/>
      <c r="AV518" t="s">
        <v>4731</v>
      </c>
      <c r="AW518" t="b">
        <f>AND(ckAwdQTable[[#This Row],[ILN]]&gt;"M", SUBSTITUTE(ckAwdQTable[[#This Row],[prop_titl_txt]]," ","")&lt;&gt;SUBSTITUTE(AV517," ",""))</f>
        <v>0</v>
      </c>
      <c r="AX518" s="8" t="s">
        <v>4732</v>
      </c>
    </row>
    <row r="519" spans="2:50" ht="15" customHeight="1" x14ac:dyDescent="0.35">
      <c r="B519" s="30">
        <v>43005.660416666666</v>
      </c>
      <c r="C519" t="s">
        <v>2817</v>
      </c>
      <c r="D519" t="s">
        <v>2818</v>
      </c>
      <c r="E519" t="s">
        <v>474</v>
      </c>
      <c r="F519" t="s">
        <v>1201</v>
      </c>
      <c r="G519" s="8" t="s">
        <v>2819</v>
      </c>
      <c r="H519" s="8" t="s">
        <v>2820</v>
      </c>
      <c r="I519" s="21" t="s">
        <v>6127</v>
      </c>
      <c r="J519" t="s">
        <v>2821</v>
      </c>
      <c r="K519" t="s">
        <v>2822</v>
      </c>
      <c r="L519" s="22"/>
      <c r="M519" s="107">
        <f xml:space="preserve"> M518+(ckAwdQTable[ILN]&lt;"M")</f>
        <v>285</v>
      </c>
      <c r="N519" t="s">
        <v>2824</v>
      </c>
      <c r="O519" t="s">
        <v>4733</v>
      </c>
      <c r="P519" s="15" t="str">
        <f>HYPERLINK("https://www.ejacket.nsf.gov/ej/showProposal.do?ID="&amp;ckAwdQTable[[#This Row],[prop_id]],"eJ")</f>
        <v>eJ</v>
      </c>
      <c r="Q519" s="8" t="s">
        <v>2825</v>
      </c>
      <c r="R519" t="s">
        <v>4733</v>
      </c>
      <c r="S519" t="s">
        <v>1158</v>
      </c>
      <c r="T519" t="s">
        <v>4734</v>
      </c>
      <c r="U519" s="8" t="s">
        <v>4735</v>
      </c>
      <c r="V519" t="s">
        <v>2823</v>
      </c>
      <c r="W519" s="111" t="str">
        <f>HYPERLINK("mailto:"&amp; ckAwdQTable[[#This Row],[email]]&amp;"&amp;subject=Your NSF Proposal:  "&amp;ckAwdQTable[[#This Row],[prop_id]], ckAwdQTable[[#This Row],[email]])</f>
        <v>ankitp@bcm.edu</v>
      </c>
      <c r="X519" s="30">
        <v>43221</v>
      </c>
      <c r="Y519">
        <v>36</v>
      </c>
      <c r="AA519" s="21" t="s">
        <v>753</v>
      </c>
      <c r="AB519" s="21" t="s">
        <v>4825</v>
      </c>
      <c r="AC519"/>
      <c r="AD519" s="21" t="s">
        <v>753</v>
      </c>
      <c r="AF519" s="13">
        <v>134709</v>
      </c>
      <c r="AG519" s="121">
        <v>0</v>
      </c>
      <c r="AH519" s="1">
        <v>134709</v>
      </c>
      <c r="AI519" s="1"/>
      <c r="AJ519" s="1"/>
      <c r="AM519" s="21"/>
      <c r="AN519" s="21">
        <v>3</v>
      </c>
      <c r="AO519" s="21"/>
      <c r="AP519" s="21"/>
      <c r="AQ519" s="21">
        <v>3</v>
      </c>
      <c r="AR519" s="123" t="s">
        <v>2829</v>
      </c>
      <c r="AS519" s="21" t="s">
        <v>2834</v>
      </c>
      <c r="AT519" s="21" t="str">
        <f>SummarizeQuestMarks(ckAwdQTable[[#This Row],[abst_narr_txt]])</f>
        <v xml:space="preserve"> </v>
      </c>
      <c r="AU519" s="124"/>
      <c r="AV519" t="s">
        <v>4736</v>
      </c>
      <c r="AW519" t="b">
        <f>AND(ckAwdQTable[[#This Row],[ILN]]&gt;"M", SUBSTITUTE(ckAwdQTable[[#This Row],[prop_titl_txt]]," ","")&lt;&gt;SUBSTITUTE(AV518," ",""))</f>
        <v>0</v>
      </c>
      <c r="AX519" s="8" t="s">
        <v>4737</v>
      </c>
    </row>
    <row r="520" spans="2:50" ht="15" customHeight="1" x14ac:dyDescent="0.35">
      <c r="B520" s="30">
        <v>43004.650694444441</v>
      </c>
      <c r="C520" t="s">
        <v>2817</v>
      </c>
      <c r="D520" t="s">
        <v>2818</v>
      </c>
      <c r="E520" t="s">
        <v>474</v>
      </c>
      <c r="F520" t="s">
        <v>1201</v>
      </c>
      <c r="G520" s="8" t="s">
        <v>2819</v>
      </c>
      <c r="H520" s="8" t="s">
        <v>2820</v>
      </c>
      <c r="I520" s="21" t="s">
        <v>6127</v>
      </c>
      <c r="J520" t="s">
        <v>2821</v>
      </c>
      <c r="K520" t="s">
        <v>2822</v>
      </c>
      <c r="L520" s="22"/>
      <c r="M520" s="107">
        <f xml:space="preserve"> M519+(ckAwdQTable[ILN]&lt;"M")</f>
        <v>285</v>
      </c>
      <c r="N520" t="s">
        <v>2834</v>
      </c>
      <c r="O520" t="s">
        <v>4733</v>
      </c>
      <c r="P520" s="15" t="str">
        <f>HYPERLINK("https://www.ejacket.nsf.gov/ej/showProposal.do?ID="&amp;ckAwdQTable[[#This Row],[prop_id]],"eJ")</f>
        <v>eJ</v>
      </c>
      <c r="Q520" s="8" t="s">
        <v>2825</v>
      </c>
      <c r="R520" t="s">
        <v>4738</v>
      </c>
      <c r="S520" t="s">
        <v>803</v>
      </c>
      <c r="T520" t="s">
        <v>4739</v>
      </c>
      <c r="U520" s="8" t="s">
        <v>641</v>
      </c>
      <c r="V520" t="s">
        <v>2851</v>
      </c>
      <c r="W520" s="111" t="str">
        <f>HYPERLINK("mailto:"&amp; ckAwdQTable[[#This Row],[email]]&amp;"&amp;subject=Your NSF Proposal:  "&amp;ckAwdQTable[[#This Row],[prop_id]], ckAwdQTable[[#This Row],[email]])</f>
        <v>feifeili@cs.stanford.edu</v>
      </c>
      <c r="X520" s="30">
        <v>43221</v>
      </c>
      <c r="Y520">
        <v>36</v>
      </c>
      <c r="AA520" s="21" t="s">
        <v>753</v>
      </c>
      <c r="AB520" s="21" t="s">
        <v>4825</v>
      </c>
      <c r="AC520"/>
      <c r="AD520" s="21" t="s">
        <v>753</v>
      </c>
      <c r="AF520" s="13">
        <v>210000</v>
      </c>
      <c r="AG520" s="121">
        <v>0</v>
      </c>
      <c r="AH520" s="1">
        <v>210000</v>
      </c>
      <c r="AI520" s="1"/>
      <c r="AJ520" s="1"/>
      <c r="AM520" s="21">
        <v>3</v>
      </c>
      <c r="AN520" s="21">
        <v>3</v>
      </c>
      <c r="AO520" s="21">
        <v>0.45</v>
      </c>
      <c r="AP520" s="21"/>
      <c r="AQ520" s="21"/>
      <c r="AR520" s="123" t="s">
        <v>2829</v>
      </c>
      <c r="AS520" s="21" t="s">
        <v>2834</v>
      </c>
      <c r="AT520" s="21" t="str">
        <f>SummarizeQuestMarks(ckAwdQTable[[#This Row],[abst_narr_txt]])</f>
        <v xml:space="preserve"> </v>
      </c>
      <c r="AU520" s="124"/>
      <c r="AV520" t="s">
        <v>4736</v>
      </c>
      <c r="AW520" t="b">
        <f>AND(ckAwdQTable[[#This Row],[ILN]]&gt;"M", SUBSTITUTE(ckAwdQTable[[#This Row],[prop_titl_txt]]," ","")&lt;&gt;SUBSTITUTE(AV519," ",""))</f>
        <v>0</v>
      </c>
      <c r="AX520" s="8" t="s">
        <v>4740</v>
      </c>
    </row>
    <row r="521" spans="2:50" ht="15" customHeight="1" x14ac:dyDescent="0.35">
      <c r="B521" s="30">
        <v>43005.668749999997</v>
      </c>
      <c r="C521" t="s">
        <v>2817</v>
      </c>
      <c r="D521" t="s">
        <v>2818</v>
      </c>
      <c r="E521" t="s">
        <v>474</v>
      </c>
      <c r="F521" t="s">
        <v>1201</v>
      </c>
      <c r="G521" s="8" t="s">
        <v>2819</v>
      </c>
      <c r="H521" s="8" t="s">
        <v>2820</v>
      </c>
      <c r="I521" s="21" t="s">
        <v>6127</v>
      </c>
      <c r="J521" t="s">
        <v>2821</v>
      </c>
      <c r="K521" t="s">
        <v>2822</v>
      </c>
      <c r="L521" s="22"/>
      <c r="M521" s="107">
        <f xml:space="preserve"> M520+(ckAwdQTable[ILN]&lt;"M")</f>
        <v>285</v>
      </c>
      <c r="N521" t="s">
        <v>2834</v>
      </c>
      <c r="O521" t="s">
        <v>4733</v>
      </c>
      <c r="P521" s="15" t="str">
        <f>HYPERLINK("https://www.ejacket.nsf.gov/ej/showProposal.do?ID="&amp;ckAwdQTable[[#This Row],[prop_id]],"eJ")</f>
        <v>eJ</v>
      </c>
      <c r="Q521" s="8" t="s">
        <v>2825</v>
      </c>
      <c r="R521" t="s">
        <v>4741</v>
      </c>
      <c r="S521" t="s">
        <v>4742</v>
      </c>
      <c r="T521" t="s">
        <v>3717</v>
      </c>
      <c r="U521" s="8" t="s">
        <v>662</v>
      </c>
      <c r="V521" t="s">
        <v>2851</v>
      </c>
      <c r="W521" s="111" t="str">
        <f>HYPERLINK("mailto:"&amp; ckAwdQTable[[#This Row],[email]]&amp;"&amp;subject=Your NSF Proposal:  "&amp;ckAwdQTable[[#This Row],[prop_id]], ckAwdQTable[[#This Row],[email]])</f>
        <v>wainwrig@eecs.berkeley.edu</v>
      </c>
      <c r="X521" s="30">
        <v>43221</v>
      </c>
      <c r="Y521">
        <v>36</v>
      </c>
      <c r="AA521" s="21" t="s">
        <v>753</v>
      </c>
      <c r="AB521" s="21" t="s">
        <v>4825</v>
      </c>
      <c r="AC521"/>
      <c r="AD521" s="21" t="s">
        <v>753</v>
      </c>
      <c r="AF521" s="13">
        <v>327000</v>
      </c>
      <c r="AG521" s="121">
        <v>0</v>
      </c>
      <c r="AH521" s="1">
        <v>327000</v>
      </c>
      <c r="AI521" s="1"/>
      <c r="AJ521" s="1"/>
      <c r="AK521" s="1">
        <v>146484</v>
      </c>
      <c r="AM521" s="21"/>
      <c r="AN521" s="21">
        <v>3</v>
      </c>
      <c r="AO521" s="21">
        <v>0.9</v>
      </c>
      <c r="AP521" s="21"/>
      <c r="AQ521" s="21"/>
      <c r="AR521" s="123" t="s">
        <v>2829</v>
      </c>
      <c r="AS521" s="21" t="s">
        <v>2834</v>
      </c>
      <c r="AT521" s="21" t="str">
        <f>SummarizeQuestMarks(ckAwdQTable[[#This Row],[abst_narr_txt]])</f>
        <v xml:space="preserve"> </v>
      </c>
      <c r="AU521" s="124"/>
      <c r="AV521" t="s">
        <v>4736</v>
      </c>
      <c r="AW521" t="b">
        <f>AND(ckAwdQTable[[#This Row],[ILN]]&gt;"M", SUBSTITUTE(ckAwdQTable[[#This Row],[prop_titl_txt]]," ","")&lt;&gt;SUBSTITUTE(AV520," ",""))</f>
        <v>0</v>
      </c>
      <c r="AX521" s="8" t="s">
        <v>4743</v>
      </c>
    </row>
    <row r="522" spans="2:50" ht="15" customHeight="1" x14ac:dyDescent="0.35">
      <c r="B522" s="30">
        <v>43005.688888888886</v>
      </c>
      <c r="C522" t="s">
        <v>2817</v>
      </c>
      <c r="D522" t="s">
        <v>2818</v>
      </c>
      <c r="E522" t="s">
        <v>474</v>
      </c>
      <c r="F522" t="s">
        <v>1201</v>
      </c>
      <c r="G522" s="8" t="s">
        <v>2819</v>
      </c>
      <c r="H522" s="8" t="s">
        <v>2820</v>
      </c>
      <c r="I522" s="21" t="s">
        <v>6127</v>
      </c>
      <c r="J522" t="s">
        <v>2821</v>
      </c>
      <c r="K522" t="s">
        <v>2822</v>
      </c>
      <c r="L522" s="22"/>
      <c r="M522" s="107">
        <f xml:space="preserve"> M521+(ckAwdQTable[ILN]&lt;"M")</f>
        <v>285</v>
      </c>
      <c r="N522" t="s">
        <v>2834</v>
      </c>
      <c r="O522" t="s">
        <v>4733</v>
      </c>
      <c r="P522" s="15" t="str">
        <f>HYPERLINK("https://www.ejacket.nsf.gov/ej/showProposal.do?ID="&amp;ckAwdQTable[[#This Row],[prop_id]],"eJ")</f>
        <v>eJ</v>
      </c>
      <c r="Q522" s="8" t="s">
        <v>2825</v>
      </c>
      <c r="R522" t="s">
        <v>4744</v>
      </c>
      <c r="S522" t="s">
        <v>4745</v>
      </c>
      <c r="T522" t="s">
        <v>2852</v>
      </c>
      <c r="U522" s="8" t="s">
        <v>3081</v>
      </c>
      <c r="V522" t="s">
        <v>2823</v>
      </c>
      <c r="W522" s="111" t="str">
        <f>HYPERLINK("mailto:"&amp; ckAwdQTable[[#This Row],[email]]&amp;"&amp;subject=Your NSF Proposal:  "&amp;ckAwdQTable[[#This Row],[prop_id]], ckAwdQTable[[#This Row],[email]])</f>
        <v>richb@rice.edu</v>
      </c>
      <c r="X522" s="30">
        <v>43221</v>
      </c>
      <c r="Y522">
        <v>36</v>
      </c>
      <c r="AA522" s="21" t="s">
        <v>753</v>
      </c>
      <c r="AB522" s="21" t="s">
        <v>4825</v>
      </c>
      <c r="AC522"/>
      <c r="AD522" s="21" t="s">
        <v>753</v>
      </c>
      <c r="AE522" s="21" t="s">
        <v>6128</v>
      </c>
      <c r="AF522" s="13">
        <v>525603</v>
      </c>
      <c r="AG522" s="121">
        <v>0</v>
      </c>
      <c r="AH522" s="1">
        <v>525603</v>
      </c>
      <c r="AI522" s="1"/>
      <c r="AJ522" s="1">
        <v>6000</v>
      </c>
      <c r="AM522" s="21">
        <v>4</v>
      </c>
      <c r="AN522" s="21">
        <v>3</v>
      </c>
      <c r="AO522" s="21">
        <v>1.5</v>
      </c>
      <c r="AP522" s="21"/>
      <c r="AQ522" s="21"/>
      <c r="AR522" s="123" t="s">
        <v>2829</v>
      </c>
      <c r="AS522" s="21" t="s">
        <v>2834</v>
      </c>
      <c r="AT522" s="21" t="str">
        <f>SummarizeQuestMarks(ckAwdQTable[[#This Row],[abst_narr_txt]])</f>
        <v xml:space="preserve"> </v>
      </c>
      <c r="AU522" s="124"/>
      <c r="AV522" t="s">
        <v>4736</v>
      </c>
      <c r="AW522" t="b">
        <f>AND(ckAwdQTable[[#This Row],[ILN]]&gt;"M", SUBSTITUTE(ckAwdQTable[[#This Row],[prop_titl_txt]]," ","")&lt;&gt;SUBSTITUTE(AV521," ",""))</f>
        <v>0</v>
      </c>
      <c r="AX522" s="8" t="s">
        <v>4746</v>
      </c>
    </row>
    <row r="523" spans="2:50" ht="15" customHeight="1" x14ac:dyDescent="0.35">
      <c r="B523" s="30">
        <v>43005.661111111112</v>
      </c>
      <c r="C523" t="s">
        <v>2817</v>
      </c>
      <c r="D523" t="s">
        <v>2818</v>
      </c>
      <c r="E523" t="s">
        <v>476</v>
      </c>
      <c r="F523" t="s">
        <v>912</v>
      </c>
      <c r="G523" s="8" t="s">
        <v>2819</v>
      </c>
      <c r="H523" s="8" t="s">
        <v>2820</v>
      </c>
      <c r="I523" s="21" t="s">
        <v>6127</v>
      </c>
      <c r="J523" t="s">
        <v>2821</v>
      </c>
      <c r="K523" t="s">
        <v>2822</v>
      </c>
      <c r="L523" s="22"/>
      <c r="M523" s="107">
        <f xml:space="preserve"> M522+(ckAwdQTable[ILN]&lt;"M")</f>
        <v>286</v>
      </c>
      <c r="N523" t="s">
        <v>2824</v>
      </c>
      <c r="O523" t="s">
        <v>2237</v>
      </c>
      <c r="P523" s="15" t="str">
        <f>HYPERLINK("https://www.ejacket.nsf.gov/ej/showProposal.do?ID="&amp;ckAwdQTable[[#This Row],[prop_id]],"eJ")</f>
        <v>eJ</v>
      </c>
      <c r="Q523" s="8" t="s">
        <v>2825</v>
      </c>
      <c r="R523" t="s">
        <v>2237</v>
      </c>
      <c r="S523" t="s">
        <v>2238</v>
      </c>
      <c r="T523" t="s">
        <v>3650</v>
      </c>
      <c r="U523" s="8" t="s">
        <v>562</v>
      </c>
      <c r="V523" t="s">
        <v>2833</v>
      </c>
      <c r="W523" s="111" t="str">
        <f>HYPERLINK("mailto:"&amp; ckAwdQTable[[#This Row],[email]]&amp;"&amp;subject=Your NSF Proposal:  "&amp;ckAwdQTable[[#This Row],[prop_id]], ckAwdQTable[[#This Row],[email]])</f>
        <v>taskin@coe.drexel.edu</v>
      </c>
      <c r="X523" s="30">
        <v>43344</v>
      </c>
      <c r="Y523">
        <v>48</v>
      </c>
      <c r="AA523" s="21" t="s">
        <v>753</v>
      </c>
      <c r="AB523" s="21" t="s">
        <v>4825</v>
      </c>
      <c r="AC523"/>
      <c r="AD523" s="21" t="s">
        <v>753</v>
      </c>
      <c r="AE523" s="21" t="s">
        <v>6128</v>
      </c>
      <c r="AF523" s="13">
        <v>398341</v>
      </c>
      <c r="AG523" s="121">
        <v>0</v>
      </c>
      <c r="AH523" s="1">
        <v>398341</v>
      </c>
      <c r="AI523" s="1"/>
      <c r="AJ523" s="1">
        <v>12551</v>
      </c>
      <c r="AM523" s="21">
        <v>4</v>
      </c>
      <c r="AN523" s="21">
        <v>4</v>
      </c>
      <c r="AO523" s="21">
        <v>4</v>
      </c>
      <c r="AP523" s="21"/>
      <c r="AQ523" s="21"/>
      <c r="AR523" s="123" t="s">
        <v>2829</v>
      </c>
      <c r="AS523" s="21" t="s">
        <v>2834</v>
      </c>
      <c r="AT523" s="21" t="str">
        <f>SummarizeQuestMarks(ckAwdQTable[[#This Row],[abst_narr_txt]])</f>
        <v xml:space="preserve"> </v>
      </c>
      <c r="AU523" s="124"/>
      <c r="AV523" t="s">
        <v>4747</v>
      </c>
      <c r="AW523" t="b">
        <f>AND(ckAwdQTable[[#This Row],[ILN]]&gt;"M", SUBSTITUTE(ckAwdQTable[[#This Row],[prop_titl_txt]]," ","")&lt;&gt;SUBSTITUTE(AV522," ",""))</f>
        <v>0</v>
      </c>
      <c r="AX523" s="8" t="s">
        <v>4748</v>
      </c>
    </row>
    <row r="524" spans="2:50" ht="15" customHeight="1" x14ac:dyDescent="0.35">
      <c r="B524" s="30">
        <v>43004.675694444442</v>
      </c>
      <c r="C524" t="s">
        <v>2817</v>
      </c>
      <c r="D524" t="s">
        <v>2818</v>
      </c>
      <c r="E524" t="s">
        <v>476</v>
      </c>
      <c r="F524" t="s">
        <v>912</v>
      </c>
      <c r="G524" s="8" t="s">
        <v>2819</v>
      </c>
      <c r="H524" s="8" t="s">
        <v>2820</v>
      </c>
      <c r="I524" s="21" t="s">
        <v>6127</v>
      </c>
      <c r="J524" t="s">
        <v>2821</v>
      </c>
      <c r="K524" t="s">
        <v>2822</v>
      </c>
      <c r="L524" s="22"/>
      <c r="M524" s="107">
        <f xml:space="preserve"> M523+(ckAwdQTable[ILN]&lt;"M")</f>
        <v>286</v>
      </c>
      <c r="N524" t="s">
        <v>2834</v>
      </c>
      <c r="O524" t="s">
        <v>2237</v>
      </c>
      <c r="P524" s="15" t="str">
        <f>HYPERLINK("https://www.ejacket.nsf.gov/ej/showProposal.do?ID="&amp;ckAwdQTable[[#This Row],[prop_id]],"eJ")</f>
        <v>eJ</v>
      </c>
      <c r="Q524" s="8" t="s">
        <v>2825</v>
      </c>
      <c r="R524" t="s">
        <v>4749</v>
      </c>
      <c r="S524" t="s">
        <v>4750</v>
      </c>
      <c r="T524" t="s">
        <v>4680</v>
      </c>
      <c r="U524" s="8" t="s">
        <v>3410</v>
      </c>
      <c r="V524" t="s">
        <v>2862</v>
      </c>
      <c r="W524" s="111" t="str">
        <f>HYPERLINK("mailto:"&amp; ckAwdQTable[[#This Row],[email]]&amp;"&amp;subject=Your NSF Proposal:  "&amp;ckAwdQTable[[#This Row],[prop_id]], ckAwdQTable[[#This Row],[email]])</f>
        <v>mark@ece.tufts.edu</v>
      </c>
      <c r="X524" s="30">
        <v>43344</v>
      </c>
      <c r="Y524">
        <v>48</v>
      </c>
      <c r="AA524" s="21" t="s">
        <v>753</v>
      </c>
      <c r="AB524" s="21" t="s">
        <v>4825</v>
      </c>
      <c r="AC524"/>
      <c r="AD524" s="21" t="s">
        <v>753</v>
      </c>
      <c r="AF524" s="13">
        <v>399529</v>
      </c>
      <c r="AG524" s="121">
        <v>0</v>
      </c>
      <c r="AH524" s="1">
        <v>399529</v>
      </c>
      <c r="AI524" s="1"/>
      <c r="AJ524" s="1"/>
      <c r="AM524" s="21">
        <v>4</v>
      </c>
      <c r="AN524" s="21">
        <v>4</v>
      </c>
      <c r="AO524" s="21">
        <v>3.6</v>
      </c>
      <c r="AP524" s="21"/>
      <c r="AQ524" s="21"/>
      <c r="AR524" s="123" t="s">
        <v>2829</v>
      </c>
      <c r="AS524" s="21" t="s">
        <v>2834</v>
      </c>
      <c r="AT524" s="21" t="str">
        <f>SummarizeQuestMarks(ckAwdQTable[[#This Row],[abst_narr_txt]])</f>
        <v xml:space="preserve"> </v>
      </c>
      <c r="AU524" s="124"/>
      <c r="AV524" t="s">
        <v>4747</v>
      </c>
      <c r="AW524" t="b">
        <f>AND(ckAwdQTable[[#This Row],[ILN]]&gt;"M", SUBSTITUTE(ckAwdQTable[[#This Row],[prop_titl_txt]]," ","")&lt;&gt;SUBSTITUTE(AV523," ",""))</f>
        <v>0</v>
      </c>
      <c r="AX524" s="8" t="s">
        <v>4751</v>
      </c>
    </row>
    <row r="525" spans="2:50" ht="15" customHeight="1" x14ac:dyDescent="0.35">
      <c r="B525" s="30">
        <v>43005.390972222223</v>
      </c>
      <c r="C525" t="s">
        <v>2817</v>
      </c>
      <c r="D525" t="s">
        <v>2818</v>
      </c>
      <c r="E525" t="s">
        <v>476</v>
      </c>
      <c r="F525" t="s">
        <v>912</v>
      </c>
      <c r="G525" s="8" t="s">
        <v>2819</v>
      </c>
      <c r="H525" s="8" t="s">
        <v>2820</v>
      </c>
      <c r="I525" s="21" t="s">
        <v>6127</v>
      </c>
      <c r="J525" t="s">
        <v>2821</v>
      </c>
      <c r="K525" t="s">
        <v>2822</v>
      </c>
      <c r="L525" s="22"/>
      <c r="M525" s="107">
        <f xml:space="preserve"> M524+(ckAwdQTable[ILN]&lt;"M")</f>
        <v>286</v>
      </c>
      <c r="N525" t="s">
        <v>2834</v>
      </c>
      <c r="O525" t="s">
        <v>2237</v>
      </c>
      <c r="P525" s="15" t="str">
        <f>HYPERLINK("https://www.ejacket.nsf.gov/ej/showProposal.do?ID="&amp;ckAwdQTable[[#This Row],[prop_id]],"eJ")</f>
        <v>eJ</v>
      </c>
      <c r="Q525" s="8" t="s">
        <v>2825</v>
      </c>
      <c r="R525" t="s">
        <v>4752</v>
      </c>
      <c r="S525" t="s">
        <v>4753</v>
      </c>
      <c r="T525" t="s">
        <v>4754</v>
      </c>
      <c r="U525" s="8" t="s">
        <v>692</v>
      </c>
      <c r="V525" t="s">
        <v>3167</v>
      </c>
      <c r="W525" s="111" t="str">
        <f>HYPERLINK("mailto:"&amp; ckAwdQTable[[#This Row],[email]]&amp;"&amp;subject=Your NSF Proposal:  "&amp;ckAwdQTable[[#This Row],[prop_id]], ckAwdQTable[[#This Row],[email]])</f>
        <v>kose@usf.edu</v>
      </c>
      <c r="X525" s="30">
        <v>43344</v>
      </c>
      <c r="Y525">
        <v>48</v>
      </c>
      <c r="AA525" s="21" t="s">
        <v>753</v>
      </c>
      <c r="AB525" s="21" t="s">
        <v>4825</v>
      </c>
      <c r="AC525"/>
      <c r="AD525" s="21" t="s">
        <v>753</v>
      </c>
      <c r="AE525" s="21" t="s">
        <v>6128</v>
      </c>
      <c r="AF525" s="13">
        <v>399972</v>
      </c>
      <c r="AG525" s="121">
        <v>0</v>
      </c>
      <c r="AH525" s="1">
        <v>399972</v>
      </c>
      <c r="AI525" s="1"/>
      <c r="AJ525" s="1">
        <v>8000</v>
      </c>
      <c r="AM525" s="21">
        <v>4</v>
      </c>
      <c r="AN525" s="21">
        <v>4</v>
      </c>
      <c r="AO525" s="21">
        <v>4</v>
      </c>
      <c r="AP525" s="21"/>
      <c r="AQ525" s="21"/>
      <c r="AR525" s="123" t="s">
        <v>2829</v>
      </c>
      <c r="AS525" s="21" t="s">
        <v>2834</v>
      </c>
      <c r="AT525" s="21" t="str">
        <f>SummarizeQuestMarks(ckAwdQTable[[#This Row],[abst_narr_txt]])</f>
        <v xml:space="preserve"> </v>
      </c>
      <c r="AU525" s="124"/>
      <c r="AV525" t="s">
        <v>4747</v>
      </c>
      <c r="AW525" t="b">
        <f>AND(ckAwdQTable[[#This Row],[ILN]]&gt;"M", SUBSTITUTE(ckAwdQTable[[#This Row],[prop_titl_txt]]," ","")&lt;&gt;SUBSTITUTE(AV524," ",""))</f>
        <v>0</v>
      </c>
      <c r="AX525" s="8" t="s">
        <v>4755</v>
      </c>
    </row>
    <row r="526" spans="2:50" ht="15" customHeight="1" x14ac:dyDescent="0.35">
      <c r="B526" s="30">
        <v>43005.661111111112</v>
      </c>
      <c r="C526" t="s">
        <v>2868</v>
      </c>
      <c r="D526" t="s">
        <v>2869</v>
      </c>
      <c r="E526" t="s">
        <v>468</v>
      </c>
      <c r="F526" t="s">
        <v>807</v>
      </c>
      <c r="G526" s="8" t="s">
        <v>2819</v>
      </c>
      <c r="H526" s="8" t="s">
        <v>2820</v>
      </c>
      <c r="I526" s="21" t="s">
        <v>6127</v>
      </c>
      <c r="J526" t="s">
        <v>2821</v>
      </c>
      <c r="K526" t="s">
        <v>2911</v>
      </c>
      <c r="L526" s="22"/>
      <c r="M526" s="107">
        <f xml:space="preserve"> M525+(ckAwdQTable[ILN]&lt;"M")</f>
        <v>287</v>
      </c>
      <c r="N526" t="s">
        <v>2863</v>
      </c>
      <c r="O526" t="s">
        <v>2245</v>
      </c>
      <c r="P526" s="15" t="str">
        <f>HYPERLINK("https://www.ejacket.nsf.gov/ej/showProposal.do?ID="&amp;ckAwdQTable[[#This Row],[prop_id]],"eJ")</f>
        <v>eJ</v>
      </c>
      <c r="Q526" s="8" t="s">
        <v>2871</v>
      </c>
      <c r="R526" t="s">
        <v>2245</v>
      </c>
      <c r="S526" t="s">
        <v>2246</v>
      </c>
      <c r="T526" t="s">
        <v>4756</v>
      </c>
      <c r="U526" s="8" t="s">
        <v>553</v>
      </c>
      <c r="V526" t="s">
        <v>2972</v>
      </c>
      <c r="W526" s="111" t="str">
        <f>HYPERLINK("mailto:"&amp; ckAwdQTable[[#This Row],[email]]&amp;"&amp;subject=Your NSF Proposal:  "&amp;ckAwdQTable[[#This Row],[prop_id]], ckAwdQTable[[#This Row],[email]])</f>
        <v>dm658@cornell.edu</v>
      </c>
      <c r="X526" s="30">
        <v>43282</v>
      </c>
      <c r="Y526">
        <v>48</v>
      </c>
      <c r="Z526" t="s">
        <v>6131</v>
      </c>
      <c r="AA526" s="21" t="s">
        <v>753</v>
      </c>
      <c r="AB526" s="21" t="s">
        <v>4825</v>
      </c>
      <c r="AC526"/>
      <c r="AD526" s="21" t="s">
        <v>753</v>
      </c>
      <c r="AF526" s="13">
        <v>1199166</v>
      </c>
      <c r="AG526" s="121">
        <v>0</v>
      </c>
      <c r="AH526" s="1">
        <v>1199166</v>
      </c>
      <c r="AI526" s="1"/>
      <c r="AJ526" s="1"/>
      <c r="AK526" s="1">
        <v>80888</v>
      </c>
      <c r="AM526" s="21">
        <v>8</v>
      </c>
      <c r="AN526" s="21">
        <v>12</v>
      </c>
      <c r="AO526" s="21"/>
      <c r="AP526" s="21"/>
      <c r="AQ526" s="21">
        <v>9.6</v>
      </c>
      <c r="AR526" s="123" t="s">
        <v>2881</v>
      </c>
      <c r="AS526" s="21" t="s">
        <v>2834</v>
      </c>
      <c r="AT526" s="21" t="str">
        <f>SummarizeQuestMarks(ckAwdQTable[[#This Row],[abst_narr_txt]])</f>
        <v xml:space="preserve"> </v>
      </c>
      <c r="AU526" s="124"/>
      <c r="AV526" t="s">
        <v>4757</v>
      </c>
      <c r="AW526" t="b">
        <f>AND(ckAwdQTable[[#This Row],[ILN]]&gt;"M", SUBSTITUTE(ckAwdQTable[[#This Row],[prop_titl_txt]]," ","")&lt;&gt;SUBSTITUTE(AV525," ",""))</f>
        <v>0</v>
      </c>
      <c r="AX526" s="8" t="s">
        <v>4758</v>
      </c>
    </row>
    <row r="527" spans="2:50" ht="15" customHeight="1" x14ac:dyDescent="0.35">
      <c r="B527" s="30">
        <v>43005.664583333331</v>
      </c>
      <c r="C527" t="s">
        <v>2868</v>
      </c>
      <c r="D527" t="s">
        <v>2869</v>
      </c>
      <c r="E527" t="s">
        <v>470</v>
      </c>
      <c r="F527" t="s">
        <v>793</v>
      </c>
      <c r="G527" s="8" t="s">
        <v>2819</v>
      </c>
      <c r="H527" s="8" t="s">
        <v>2820</v>
      </c>
      <c r="I527" s="21" t="s">
        <v>6127</v>
      </c>
      <c r="J527" t="s">
        <v>2821</v>
      </c>
      <c r="K527" t="s">
        <v>2902</v>
      </c>
      <c r="L527" s="22"/>
      <c r="M527" s="107">
        <f xml:space="preserve"> M526+(ckAwdQTable[ILN]&lt;"M")</f>
        <v>288</v>
      </c>
      <c r="N527" t="s">
        <v>2863</v>
      </c>
      <c r="O527" t="s">
        <v>2248</v>
      </c>
      <c r="P527" s="15" t="str">
        <f>HYPERLINK("https://www.ejacket.nsf.gov/ej/showProposal.do?ID="&amp;ckAwdQTable[[#This Row],[prop_id]],"eJ")</f>
        <v>eJ</v>
      </c>
      <c r="Q527" s="8" t="s">
        <v>2871</v>
      </c>
      <c r="R527" t="s">
        <v>2248</v>
      </c>
      <c r="S527" t="s">
        <v>2249</v>
      </c>
      <c r="T527" t="s">
        <v>3306</v>
      </c>
      <c r="U527" s="8" t="s">
        <v>3215</v>
      </c>
      <c r="V527" t="s">
        <v>2922</v>
      </c>
      <c r="W527" s="111" t="str">
        <f>HYPERLINK("mailto:"&amp; ckAwdQTable[[#This Row],[email]]&amp;"&amp;subject=Your NSF Proposal:  "&amp;ckAwdQTable[[#This Row],[prop_id]], ckAwdQTable[[#This Row],[email]])</f>
        <v>rvidal@cis.jhu.edu</v>
      </c>
      <c r="X527" s="30">
        <v>43191</v>
      </c>
      <c r="Y527">
        <v>36</v>
      </c>
      <c r="AA527" s="21" t="s">
        <v>753</v>
      </c>
      <c r="AB527" s="21" t="s">
        <v>4825</v>
      </c>
      <c r="AC527"/>
      <c r="AD527" s="21" t="s">
        <v>753</v>
      </c>
      <c r="AE527" s="21" t="s">
        <v>6128</v>
      </c>
      <c r="AF527" s="13">
        <v>1200000</v>
      </c>
      <c r="AG527" s="121">
        <v>0</v>
      </c>
      <c r="AH527" s="1">
        <v>1200000</v>
      </c>
      <c r="AI527" s="1"/>
      <c r="AJ527" s="1">
        <v>29673</v>
      </c>
      <c r="AM527" s="21">
        <v>12</v>
      </c>
      <c r="AN527" s="21">
        <v>9</v>
      </c>
      <c r="AO527" s="21"/>
      <c r="AP527" s="21"/>
      <c r="AQ527" s="21">
        <v>7.8</v>
      </c>
      <c r="AR527" s="123" t="s">
        <v>2829</v>
      </c>
      <c r="AS527" s="21" t="s">
        <v>2834</v>
      </c>
      <c r="AT527" s="21" t="str">
        <f>SummarizeQuestMarks(ckAwdQTable[[#This Row],[abst_narr_txt]])</f>
        <v xml:space="preserve"> </v>
      </c>
      <c r="AU527" s="124"/>
      <c r="AV527" t="s">
        <v>4759</v>
      </c>
      <c r="AW527" t="b">
        <f>AND(ckAwdQTable[[#This Row],[ILN]]&gt;"M", SUBSTITUTE(ckAwdQTable[[#This Row],[prop_titl_txt]]," ","")&lt;&gt;SUBSTITUTE(AV526," ",""))</f>
        <v>0</v>
      </c>
      <c r="AX527" s="8" t="s">
        <v>4760</v>
      </c>
    </row>
    <row r="528" spans="2:50" ht="15" customHeight="1" x14ac:dyDescent="0.35">
      <c r="B528" s="30">
        <v>43005.665277777778</v>
      </c>
      <c r="C528" t="s">
        <v>2817</v>
      </c>
      <c r="D528" t="s">
        <v>2818</v>
      </c>
      <c r="E528" t="s">
        <v>474</v>
      </c>
      <c r="F528" t="s">
        <v>1201</v>
      </c>
      <c r="G528" s="8" t="s">
        <v>2819</v>
      </c>
      <c r="H528" s="8" t="s">
        <v>2820</v>
      </c>
      <c r="I528" s="21" t="s">
        <v>6127</v>
      </c>
      <c r="J528" t="s">
        <v>2821</v>
      </c>
      <c r="K528" t="s">
        <v>2822</v>
      </c>
      <c r="L528" s="22"/>
      <c r="M528" s="107">
        <f xml:space="preserve"> M527+(ckAwdQTable[ILN]&lt;"M")</f>
        <v>289</v>
      </c>
      <c r="N528" t="s">
        <v>2824</v>
      </c>
      <c r="O528" t="s">
        <v>2251</v>
      </c>
      <c r="P528" s="15" t="str">
        <f>HYPERLINK("https://www.ejacket.nsf.gov/ej/showProposal.do?ID="&amp;ckAwdQTable[[#This Row],[prop_id]],"eJ")</f>
        <v>eJ</v>
      </c>
      <c r="Q528" s="8" t="s">
        <v>2825</v>
      </c>
      <c r="R528" t="s">
        <v>2251</v>
      </c>
      <c r="S528" t="s">
        <v>2252</v>
      </c>
      <c r="T528" t="s">
        <v>4761</v>
      </c>
      <c r="U528" s="8" t="s">
        <v>676</v>
      </c>
      <c r="V528" t="s">
        <v>3162</v>
      </c>
      <c r="W528" s="111" t="str">
        <f>HYPERLINK("mailto:"&amp; ckAwdQTable[[#This Row],[email]]&amp;"&amp;subject=Your NSF Proposal:  "&amp;ckAwdQTable[[#This Row],[prop_id]], ckAwdQTable[[#This Row],[email]])</f>
        <v>kiyavash@uiuc.edu</v>
      </c>
      <c r="X528" s="30">
        <v>43282</v>
      </c>
      <c r="Y528">
        <v>48</v>
      </c>
      <c r="AA528" s="21" t="s">
        <v>753</v>
      </c>
      <c r="AB528" s="21" t="s">
        <v>4825</v>
      </c>
      <c r="AC528"/>
      <c r="AD528" s="21" t="s">
        <v>753</v>
      </c>
      <c r="AE528" s="21" t="s">
        <v>6128</v>
      </c>
      <c r="AF528" s="13">
        <v>900000</v>
      </c>
      <c r="AG528" s="121">
        <v>0</v>
      </c>
      <c r="AH528" s="1">
        <v>900000</v>
      </c>
      <c r="AI528" s="1"/>
      <c r="AJ528" s="1">
        <v>38000</v>
      </c>
      <c r="AM528" s="21">
        <v>12</v>
      </c>
      <c r="AN528" s="21">
        <v>12</v>
      </c>
      <c r="AO528" s="21">
        <v>3</v>
      </c>
      <c r="AP528" s="21"/>
      <c r="AQ528" s="21"/>
      <c r="AR528" s="123" t="s">
        <v>2829</v>
      </c>
      <c r="AS528" s="21" t="s">
        <v>2834</v>
      </c>
      <c r="AT528" s="21" t="str">
        <f>SummarizeQuestMarks(ckAwdQTable[[#This Row],[abst_narr_txt]])</f>
        <v xml:space="preserve"> </v>
      </c>
      <c r="AU528" s="124"/>
      <c r="AV528" t="s">
        <v>4762</v>
      </c>
      <c r="AW528" t="b">
        <f>AND(ckAwdQTable[[#This Row],[ILN]]&gt;"M", SUBSTITUTE(ckAwdQTable[[#This Row],[prop_titl_txt]]," ","")&lt;&gt;SUBSTITUTE(AV527," ",""))</f>
        <v>0</v>
      </c>
      <c r="AX528" s="8" t="s">
        <v>4763</v>
      </c>
    </row>
    <row r="529" spans="2:50" ht="15" customHeight="1" x14ac:dyDescent="0.35">
      <c r="B529" s="30">
        <v>43005.680555555555</v>
      </c>
      <c r="C529" t="s">
        <v>2817</v>
      </c>
      <c r="D529" t="s">
        <v>2818</v>
      </c>
      <c r="E529" t="s">
        <v>474</v>
      </c>
      <c r="F529" t="s">
        <v>1201</v>
      </c>
      <c r="G529" s="8" t="s">
        <v>2819</v>
      </c>
      <c r="H529" s="8" t="s">
        <v>2820</v>
      </c>
      <c r="I529" s="21" t="s">
        <v>6127</v>
      </c>
      <c r="J529" t="s">
        <v>2821</v>
      </c>
      <c r="K529" t="s">
        <v>2822</v>
      </c>
      <c r="L529" s="22"/>
      <c r="M529" s="107">
        <f xml:space="preserve"> M528+(ckAwdQTable[ILN]&lt;"M")</f>
        <v>289</v>
      </c>
      <c r="N529" t="s">
        <v>2834</v>
      </c>
      <c r="O529" t="s">
        <v>2251</v>
      </c>
      <c r="P529" s="15" t="str">
        <f>HYPERLINK("https://www.ejacket.nsf.gov/ej/showProposal.do?ID="&amp;ckAwdQTable[[#This Row],[prop_id]],"eJ")</f>
        <v>eJ</v>
      </c>
      <c r="Q529" s="8" t="s">
        <v>2825</v>
      </c>
      <c r="R529" t="s">
        <v>4764</v>
      </c>
      <c r="S529" t="s">
        <v>1026</v>
      </c>
      <c r="T529" t="s">
        <v>1403</v>
      </c>
      <c r="U529" s="8" t="s">
        <v>542</v>
      </c>
      <c r="V529" t="s">
        <v>2833</v>
      </c>
      <c r="W529" s="111" t="str">
        <f>HYPERLINK("mailto:"&amp; ckAwdQTable[[#This Row],[email]]&amp;"&amp;subject=Your NSF Proposal:  "&amp;ckAwdQTable[[#This Row],[prop_id]], ckAwdQTable[[#This Row],[email]])</f>
        <v>kunz1@andrew.cmu.edu</v>
      </c>
      <c r="X529" s="30">
        <v>43282</v>
      </c>
      <c r="Y529">
        <v>48</v>
      </c>
      <c r="AA529" s="21" t="s">
        <v>753</v>
      </c>
      <c r="AB529" s="21" t="s">
        <v>4825</v>
      </c>
      <c r="AC529"/>
      <c r="AD529" s="21" t="s">
        <v>753</v>
      </c>
      <c r="AF529" s="13">
        <v>298075</v>
      </c>
      <c r="AG529" s="121">
        <v>0</v>
      </c>
      <c r="AH529" s="1">
        <v>298075</v>
      </c>
      <c r="AI529" s="1"/>
      <c r="AJ529" s="1"/>
      <c r="AM529" s="21">
        <v>4</v>
      </c>
      <c r="AN529" s="21">
        <v>4</v>
      </c>
      <c r="AO529" s="21"/>
      <c r="AP529" s="21">
        <v>4</v>
      </c>
      <c r="AQ529" s="21"/>
      <c r="AR529" s="123" t="s">
        <v>2829</v>
      </c>
      <c r="AS529" s="21" t="s">
        <v>2834</v>
      </c>
      <c r="AT529" s="21" t="str">
        <f>SummarizeQuestMarks(ckAwdQTable[[#This Row],[abst_narr_txt]])</f>
        <v xml:space="preserve"> </v>
      </c>
      <c r="AU529" s="124"/>
      <c r="AV529" t="s">
        <v>4765</v>
      </c>
      <c r="AW529" t="b">
        <f>AND(ckAwdQTable[[#This Row],[ILN]]&gt;"M", SUBSTITUTE(ckAwdQTable[[#This Row],[prop_titl_txt]]," ","")&lt;&gt;SUBSTITUTE(AV528," ",""))</f>
        <v>0</v>
      </c>
      <c r="AX529" s="8" t="s">
        <v>4766</v>
      </c>
    </row>
    <row r="530" spans="2:50" ht="15" customHeight="1" x14ac:dyDescent="0.35">
      <c r="B530" s="30">
        <v>43005.665277777778</v>
      </c>
      <c r="C530" t="s">
        <v>2817</v>
      </c>
      <c r="D530" t="s">
        <v>2818</v>
      </c>
      <c r="E530" t="s">
        <v>474</v>
      </c>
      <c r="F530" t="s">
        <v>1201</v>
      </c>
      <c r="G530" s="8" t="s">
        <v>2819</v>
      </c>
      <c r="H530" s="8" t="s">
        <v>2820</v>
      </c>
      <c r="I530" s="21" t="s">
        <v>6127</v>
      </c>
      <c r="J530" t="s">
        <v>2821</v>
      </c>
      <c r="K530" t="s">
        <v>2822</v>
      </c>
      <c r="L530" s="22"/>
      <c r="M530" s="107">
        <f xml:space="preserve"> M529+(ckAwdQTable[ILN]&lt;"M")</f>
        <v>290</v>
      </c>
      <c r="N530" t="s">
        <v>2824</v>
      </c>
      <c r="O530" t="s">
        <v>2255</v>
      </c>
      <c r="P530" s="15" t="str">
        <f>HYPERLINK("https://www.ejacket.nsf.gov/ej/showProposal.do?ID="&amp;ckAwdQTable[[#This Row],[prop_id]],"eJ")</f>
        <v>eJ</v>
      </c>
      <c r="Q530" s="8" t="s">
        <v>2825</v>
      </c>
      <c r="R530" t="s">
        <v>2255</v>
      </c>
      <c r="S530" t="s">
        <v>2256</v>
      </c>
      <c r="T530" t="s">
        <v>4767</v>
      </c>
      <c r="U530" s="8" t="s">
        <v>4768</v>
      </c>
      <c r="V530" t="s">
        <v>3386</v>
      </c>
      <c r="W530" s="111" t="str">
        <f>HYPERLINK("mailto:"&amp; ckAwdQTable[[#This Row],[email]]&amp;"&amp;subject=Your NSF Proposal:  "&amp;ckAwdQTable[[#This Row],[prop_id]], ckAwdQTable[[#This Row],[email]])</f>
        <v>khirakawa1@udayton.edu</v>
      </c>
      <c r="X530" s="30">
        <v>43344</v>
      </c>
      <c r="Y530">
        <v>48</v>
      </c>
      <c r="AA530" s="21" t="s">
        <v>753</v>
      </c>
      <c r="AB530" s="21" t="s">
        <v>4825</v>
      </c>
      <c r="AC530"/>
      <c r="AD530" s="21" t="s">
        <v>753</v>
      </c>
      <c r="AF530" s="13">
        <v>599928</v>
      </c>
      <c r="AG530" s="121">
        <v>0</v>
      </c>
      <c r="AH530" s="1">
        <v>599928</v>
      </c>
      <c r="AI530" s="1"/>
      <c r="AJ530" s="1"/>
      <c r="AK530" s="1">
        <v>167345</v>
      </c>
      <c r="AM530" s="21">
        <v>4</v>
      </c>
      <c r="AN530" s="21">
        <v>4</v>
      </c>
      <c r="AO530" s="21">
        <v>4</v>
      </c>
      <c r="AP530" s="21"/>
      <c r="AQ530" s="21"/>
      <c r="AR530" s="123" t="s">
        <v>2829</v>
      </c>
      <c r="AS530" s="21" t="s">
        <v>2834</v>
      </c>
      <c r="AT530" s="21" t="str">
        <f>SummarizeQuestMarks(ckAwdQTable[[#This Row],[abst_narr_txt]])</f>
        <v xml:space="preserve"> </v>
      </c>
      <c r="AU530" s="124"/>
      <c r="AV530" t="s">
        <v>4769</v>
      </c>
      <c r="AW530" t="b">
        <f>AND(ckAwdQTable[[#This Row],[ILN]]&gt;"M", SUBSTITUTE(ckAwdQTable[[#This Row],[prop_titl_txt]]," ","")&lt;&gt;SUBSTITUTE(AV529," ",""))</f>
        <v>0</v>
      </c>
      <c r="AX530" s="8" t="s">
        <v>4770</v>
      </c>
    </row>
    <row r="531" spans="2:50" ht="15" customHeight="1" x14ac:dyDescent="0.35">
      <c r="B531" s="30">
        <v>43004.82708333333</v>
      </c>
      <c r="C531" t="s">
        <v>2817</v>
      </c>
      <c r="D531" t="s">
        <v>2818</v>
      </c>
      <c r="E531" t="s">
        <v>474</v>
      </c>
      <c r="F531" t="s">
        <v>1201</v>
      </c>
      <c r="G531" s="8" t="s">
        <v>2819</v>
      </c>
      <c r="H531" s="8" t="s">
        <v>2820</v>
      </c>
      <c r="I531" s="21" t="s">
        <v>6127</v>
      </c>
      <c r="J531" t="s">
        <v>2821</v>
      </c>
      <c r="K531" t="s">
        <v>2822</v>
      </c>
      <c r="L531" s="22"/>
      <c r="M531" s="107">
        <f xml:space="preserve"> M530+(ckAwdQTable[ILN]&lt;"M")</f>
        <v>290</v>
      </c>
      <c r="N531" t="s">
        <v>2834</v>
      </c>
      <c r="O531" t="s">
        <v>2255</v>
      </c>
      <c r="P531" s="15" t="str">
        <f>HYPERLINK("https://www.ejacket.nsf.gov/ej/showProposal.do?ID="&amp;ckAwdQTable[[#This Row],[prop_id]],"eJ")</f>
        <v>eJ</v>
      </c>
      <c r="Q531" s="8" t="s">
        <v>2825</v>
      </c>
      <c r="R531" t="s">
        <v>4771</v>
      </c>
      <c r="S531" t="s">
        <v>1453</v>
      </c>
      <c r="T531" t="s">
        <v>4772</v>
      </c>
      <c r="U531" s="8" t="s">
        <v>668</v>
      </c>
      <c r="V531" t="s">
        <v>2851</v>
      </c>
      <c r="W531" s="111" t="str">
        <f>HYPERLINK("mailto:"&amp; ckAwdQTable[[#This Row],[email]]&amp;"&amp;subject=Your NSF Proposal:  "&amp;ckAwdQTable[[#This Row],[prop_id]], ckAwdQTable[[#This Row],[email]])</f>
        <v>nguyent@ece.ucsd.edu</v>
      </c>
      <c r="X531" s="30">
        <v>43344</v>
      </c>
      <c r="Y531">
        <v>48</v>
      </c>
      <c r="AA531" s="21" t="s">
        <v>753</v>
      </c>
      <c r="AB531" s="21" t="s">
        <v>4825</v>
      </c>
      <c r="AC531"/>
      <c r="AD531" s="21" t="s">
        <v>753</v>
      </c>
      <c r="AF531" s="13">
        <v>600000</v>
      </c>
      <c r="AG531" s="121">
        <v>0</v>
      </c>
      <c r="AH531" s="1">
        <v>600000</v>
      </c>
      <c r="AI531" s="1"/>
      <c r="AJ531" s="1"/>
      <c r="AM531" s="21">
        <v>4</v>
      </c>
      <c r="AN531" s="21">
        <v>8</v>
      </c>
      <c r="AO531" s="21">
        <v>0.9</v>
      </c>
      <c r="AP531" s="21"/>
      <c r="AQ531" s="21">
        <v>17.88</v>
      </c>
      <c r="AR531" s="123" t="s">
        <v>2829</v>
      </c>
      <c r="AS531" s="21" t="s">
        <v>2834</v>
      </c>
      <c r="AT531" s="21" t="str">
        <f>SummarizeQuestMarks(ckAwdQTable[[#This Row],[abst_narr_txt]])</f>
        <v xml:space="preserve"> </v>
      </c>
      <c r="AU531" s="124"/>
      <c r="AV531" t="s">
        <v>4773</v>
      </c>
      <c r="AW531" t="b">
        <f>AND(ckAwdQTable[[#This Row],[ILN]]&gt;"M", SUBSTITUTE(ckAwdQTable[[#This Row],[prop_titl_txt]]," ","")&lt;&gt;SUBSTITUTE(AV530," ",""))</f>
        <v>1</v>
      </c>
      <c r="AX531" s="8" t="s">
        <v>4774</v>
      </c>
    </row>
    <row r="532" spans="2:50" ht="15" customHeight="1" x14ac:dyDescent="0.35">
      <c r="B532" s="30">
        <v>43005.665277777778</v>
      </c>
      <c r="C532" t="s">
        <v>2839</v>
      </c>
      <c r="D532" t="s">
        <v>2840</v>
      </c>
      <c r="E532" t="s">
        <v>464</v>
      </c>
      <c r="F532" t="s">
        <v>1119</v>
      </c>
      <c r="G532" s="8" t="s">
        <v>2819</v>
      </c>
      <c r="H532" s="8" t="s">
        <v>2820</v>
      </c>
      <c r="I532" s="21" t="s">
        <v>6127</v>
      </c>
      <c r="J532" t="s">
        <v>2821</v>
      </c>
      <c r="L532" s="22"/>
      <c r="M532" s="107">
        <f xml:space="preserve"> M531+(ckAwdQTable[ILN]&lt;"M")</f>
        <v>291</v>
      </c>
      <c r="N532" t="s">
        <v>2824</v>
      </c>
      <c r="O532" t="s">
        <v>2258</v>
      </c>
      <c r="P532" s="15" t="str">
        <f>HYPERLINK("https://www.ejacket.nsf.gov/ej/showProposal.do?ID="&amp;ckAwdQTable[[#This Row],[prop_id]],"eJ")</f>
        <v>eJ</v>
      </c>
      <c r="Q532" s="8" t="s">
        <v>2841</v>
      </c>
      <c r="R532" t="s">
        <v>2258</v>
      </c>
      <c r="S532" t="s">
        <v>2259</v>
      </c>
      <c r="T532" t="s">
        <v>3294</v>
      </c>
      <c r="U532" s="8" t="s">
        <v>600</v>
      </c>
      <c r="V532" t="s">
        <v>3162</v>
      </c>
      <c r="W532" s="111" t="str">
        <f>HYPERLINK("mailto:"&amp; ckAwdQTable[[#This Row],[email]]&amp;"&amp;subject=Your NSF Proposal:  "&amp;ckAwdQTable[[#This Row],[prop_id]], ckAwdQTable[[#This Row],[email]])</f>
        <v>rberry@ece.northwestern.edu</v>
      </c>
      <c r="X532" s="30">
        <v>43344</v>
      </c>
      <c r="Y532">
        <v>36</v>
      </c>
      <c r="AA532" s="21" t="s">
        <v>753</v>
      </c>
      <c r="AB532" s="21" t="s">
        <v>4825</v>
      </c>
      <c r="AC532"/>
      <c r="AD532" s="21" t="s">
        <v>753</v>
      </c>
      <c r="AE532" s="21" t="s">
        <v>6128</v>
      </c>
      <c r="AF532" s="13">
        <v>479996</v>
      </c>
      <c r="AG532" s="121">
        <v>0</v>
      </c>
      <c r="AH532" s="1">
        <v>479996</v>
      </c>
      <c r="AI532" s="1"/>
      <c r="AJ532" s="1">
        <v>18000</v>
      </c>
      <c r="AM532" s="21">
        <v>3</v>
      </c>
      <c r="AN532" s="21">
        <v>6</v>
      </c>
      <c r="AO532" s="21">
        <v>3</v>
      </c>
      <c r="AP532" s="21"/>
      <c r="AQ532" s="21"/>
      <c r="AR532" s="123" t="s">
        <v>2829</v>
      </c>
      <c r="AS532" s="21" t="s">
        <v>2834</v>
      </c>
      <c r="AT532" s="21" t="str">
        <f>SummarizeQuestMarks(ckAwdQTable[[#This Row],[abst_narr_txt]])</f>
        <v xml:space="preserve"> </v>
      </c>
      <c r="AU532" s="124"/>
      <c r="AV532" t="s">
        <v>4775</v>
      </c>
      <c r="AW532" t="b">
        <f>AND(ckAwdQTable[[#This Row],[ILN]]&gt;"M", SUBSTITUTE(ckAwdQTable[[#This Row],[prop_titl_txt]]," ","")&lt;&gt;SUBSTITUTE(AV531," ",""))</f>
        <v>0</v>
      </c>
      <c r="AX532" s="8" t="s">
        <v>3295</v>
      </c>
    </row>
    <row r="533" spans="2:50" ht="15" customHeight="1" x14ac:dyDescent="0.35">
      <c r="B533" s="30">
        <v>43004.518750000003</v>
      </c>
      <c r="C533" t="s">
        <v>2839</v>
      </c>
      <c r="D533" t="s">
        <v>2840</v>
      </c>
      <c r="E533" t="s">
        <v>464</v>
      </c>
      <c r="F533" t="s">
        <v>1119</v>
      </c>
      <c r="G533" s="8" t="s">
        <v>2819</v>
      </c>
      <c r="H533" s="8" t="s">
        <v>2820</v>
      </c>
      <c r="I533" s="21" t="s">
        <v>6127</v>
      </c>
      <c r="J533" t="s">
        <v>2821</v>
      </c>
      <c r="L533" s="22"/>
      <c r="M533" s="107">
        <f xml:space="preserve"> M532+(ckAwdQTable[ILN]&lt;"M")</f>
        <v>291</v>
      </c>
      <c r="N533" t="s">
        <v>2834</v>
      </c>
      <c r="O533" t="s">
        <v>2258</v>
      </c>
      <c r="P533" s="15" t="str">
        <f>HYPERLINK("https://www.ejacket.nsf.gov/ej/showProposal.do?ID="&amp;ckAwdQTable[[#This Row],[prop_id]],"eJ")</f>
        <v>eJ</v>
      </c>
      <c r="Q533" s="8" t="s">
        <v>2841</v>
      </c>
      <c r="R533" t="s">
        <v>4776</v>
      </c>
      <c r="S533" t="s">
        <v>4777</v>
      </c>
      <c r="T533" t="s">
        <v>4462</v>
      </c>
      <c r="U533" s="8" t="s">
        <v>689</v>
      </c>
      <c r="V533" t="s">
        <v>2833</v>
      </c>
      <c r="W533" s="111" t="str">
        <f>HYPERLINK("mailto:"&amp; ckAwdQTable[[#This Row],[email]]&amp;"&amp;subject=Your NSF Proposal:  "&amp;ckAwdQTable[[#This Row],[prop_id]], ckAwdQTable[[#This Row],[email]])</f>
        <v>rvohra@seas.upenn.edu</v>
      </c>
      <c r="X533" s="30">
        <v>43344</v>
      </c>
      <c r="Y533">
        <v>36</v>
      </c>
      <c r="AA533" s="21" t="s">
        <v>753</v>
      </c>
      <c r="AB533" s="21" t="s">
        <v>4825</v>
      </c>
      <c r="AC533"/>
      <c r="AD533" s="21" t="s">
        <v>753</v>
      </c>
      <c r="AF533" s="13">
        <v>240000</v>
      </c>
      <c r="AG533" s="121">
        <v>0</v>
      </c>
      <c r="AH533" s="1">
        <v>240000</v>
      </c>
      <c r="AI533" s="1"/>
      <c r="AJ533" s="1"/>
      <c r="AM533" s="21"/>
      <c r="AN533" s="21">
        <v>3</v>
      </c>
      <c r="AO533" s="21">
        <v>2.58</v>
      </c>
      <c r="AP533" s="21"/>
      <c r="AQ533" s="21"/>
      <c r="AR533" s="123" t="s">
        <v>2829</v>
      </c>
      <c r="AS533" s="21" t="s">
        <v>2834</v>
      </c>
      <c r="AT533" s="21" t="str">
        <f>SummarizeQuestMarks(ckAwdQTable[[#This Row],[abst_narr_txt]])</f>
        <v xml:space="preserve"> </v>
      </c>
      <c r="AU533" s="124"/>
      <c r="AV533" t="s">
        <v>4778</v>
      </c>
      <c r="AW533" t="b">
        <f>AND(ckAwdQTable[[#This Row],[ILN]]&gt;"M", SUBSTITUTE(ckAwdQTable[[#This Row],[prop_titl_txt]]," ","")&lt;&gt;SUBSTITUTE(AV532," ",""))</f>
        <v>1</v>
      </c>
      <c r="AX533" s="8" t="s">
        <v>4779</v>
      </c>
    </row>
    <row r="534" spans="2:50" ht="15" customHeight="1" x14ac:dyDescent="0.35">
      <c r="B534" s="30">
        <v>43004.710416666669</v>
      </c>
      <c r="C534" t="s">
        <v>2839</v>
      </c>
      <c r="D534" t="s">
        <v>2840</v>
      </c>
      <c r="E534" t="s">
        <v>464</v>
      </c>
      <c r="F534" t="s">
        <v>1119</v>
      </c>
      <c r="G534" s="8" t="s">
        <v>2819</v>
      </c>
      <c r="H534" s="8" t="s">
        <v>2820</v>
      </c>
      <c r="I534" s="21" t="s">
        <v>6127</v>
      </c>
      <c r="J534" t="s">
        <v>2821</v>
      </c>
      <c r="L534" s="22"/>
      <c r="M534" s="107">
        <f xml:space="preserve"> M533+(ckAwdQTable[ILN]&lt;"M")</f>
        <v>291</v>
      </c>
      <c r="N534" t="s">
        <v>2834</v>
      </c>
      <c r="O534" t="s">
        <v>2258</v>
      </c>
      <c r="P534" s="15" t="str">
        <f>HYPERLINK("https://www.ejacket.nsf.gov/ej/showProposal.do?ID="&amp;ckAwdQTable[[#This Row],[prop_id]],"eJ")</f>
        <v>eJ</v>
      </c>
      <c r="Q534" s="8" t="s">
        <v>2841</v>
      </c>
      <c r="R534" t="s">
        <v>4780</v>
      </c>
      <c r="S534" t="s">
        <v>1195</v>
      </c>
      <c r="T534" t="s">
        <v>3290</v>
      </c>
      <c r="U534" s="8" t="s">
        <v>713</v>
      </c>
      <c r="V534" t="s">
        <v>2907</v>
      </c>
      <c r="W534" s="111" t="str">
        <f>HYPERLINK("mailto:"&amp; ckAwdQTable[[#This Row],[email]]&amp;"&amp;subject=Your NSF Proposal:  "&amp;ckAwdQTable[[#This Row],[prop_id]], ckAwdQTable[[#This Row],[email]])</f>
        <v>vgsubram@umich.edu</v>
      </c>
      <c r="X534" s="30">
        <v>43344</v>
      </c>
      <c r="Y534">
        <v>36</v>
      </c>
      <c r="AA534" s="21" t="s">
        <v>753</v>
      </c>
      <c r="AB534" s="21" t="s">
        <v>4825</v>
      </c>
      <c r="AC534"/>
      <c r="AD534" s="21" t="s">
        <v>753</v>
      </c>
      <c r="AE534" s="21" t="s">
        <v>6128</v>
      </c>
      <c r="AF534" s="13">
        <v>239992</v>
      </c>
      <c r="AG534" s="121">
        <v>0</v>
      </c>
      <c r="AH534" s="1">
        <v>239992</v>
      </c>
      <c r="AI534" s="1"/>
      <c r="AJ534" s="1">
        <v>7092</v>
      </c>
      <c r="AM534" s="21">
        <v>3</v>
      </c>
      <c r="AN534" s="21">
        <v>3</v>
      </c>
      <c r="AO534" s="21">
        <v>1.2</v>
      </c>
      <c r="AP534" s="21"/>
      <c r="AQ534" s="21"/>
      <c r="AR534" s="123" t="s">
        <v>2829</v>
      </c>
      <c r="AS534" s="21" t="s">
        <v>2834</v>
      </c>
      <c r="AT534" s="21" t="str">
        <f>SummarizeQuestMarks(ckAwdQTable[[#This Row],[abst_narr_txt]])</f>
        <v xml:space="preserve"> </v>
      </c>
      <c r="AU534" s="124"/>
      <c r="AV534" t="s">
        <v>4775</v>
      </c>
      <c r="AW534" t="b">
        <f>AND(ckAwdQTable[[#This Row],[ILN]]&gt;"M", SUBSTITUTE(ckAwdQTable[[#This Row],[prop_titl_txt]]," ","")&lt;&gt;SUBSTITUTE(AV533," ",""))</f>
        <v>1</v>
      </c>
      <c r="AX534" s="8" t="s">
        <v>3292</v>
      </c>
    </row>
    <row r="535" spans="2:50" ht="15" customHeight="1" x14ac:dyDescent="0.35">
      <c r="B535" s="30">
        <v>43005.548611111109</v>
      </c>
      <c r="C535" t="s">
        <v>2839</v>
      </c>
      <c r="D535" t="s">
        <v>2840</v>
      </c>
      <c r="E535" t="s">
        <v>464</v>
      </c>
      <c r="F535" t="s">
        <v>1119</v>
      </c>
      <c r="G535" s="8" t="s">
        <v>2819</v>
      </c>
      <c r="H535" s="8" t="s">
        <v>2820</v>
      </c>
      <c r="I535" s="21" t="s">
        <v>6127</v>
      </c>
      <c r="J535" t="s">
        <v>2821</v>
      </c>
      <c r="L535" s="22"/>
      <c r="M535" s="107">
        <f xml:space="preserve"> M534+(ckAwdQTable[ILN]&lt;"M")</f>
        <v>291</v>
      </c>
      <c r="N535" t="s">
        <v>2834</v>
      </c>
      <c r="O535" t="s">
        <v>2258</v>
      </c>
      <c r="P535" s="15" t="str">
        <f>HYPERLINK("https://www.ejacket.nsf.gov/ej/showProposal.do?ID="&amp;ckAwdQTable[[#This Row],[prop_id]],"eJ")</f>
        <v>eJ</v>
      </c>
      <c r="Q535" s="8" t="s">
        <v>2841</v>
      </c>
      <c r="R535" t="s">
        <v>4781</v>
      </c>
      <c r="S535" t="s">
        <v>1453</v>
      </c>
      <c r="T535" t="s">
        <v>4782</v>
      </c>
      <c r="U535" s="8" t="s">
        <v>612</v>
      </c>
      <c r="V535" t="s">
        <v>3037</v>
      </c>
      <c r="W535" s="111" t="str">
        <f>HYPERLINK("mailto:"&amp; ckAwdQTable[[#This Row],[email]]&amp;"&amp;subject=Your NSF Proposal:  "&amp;ckAwdQTable[[#This Row],[prop_id]], ckAwdQTable[[#This Row],[email]])</f>
        <v>nguye161@purdue.edu</v>
      </c>
      <c r="X535" s="30">
        <v>43344</v>
      </c>
      <c r="Y535">
        <v>36</v>
      </c>
      <c r="AA535" s="21" t="s">
        <v>753</v>
      </c>
      <c r="AB535" s="21" t="s">
        <v>4825</v>
      </c>
      <c r="AC535"/>
      <c r="AD535" s="21" t="s">
        <v>753</v>
      </c>
      <c r="AF535" s="13">
        <v>239882</v>
      </c>
      <c r="AG535" s="121">
        <v>0</v>
      </c>
      <c r="AH535" s="1">
        <v>239882</v>
      </c>
      <c r="AI535" s="1"/>
      <c r="AJ535" s="1"/>
      <c r="AM535" s="21">
        <v>3</v>
      </c>
      <c r="AN535" s="21">
        <v>3</v>
      </c>
      <c r="AO535" s="21">
        <v>2.36</v>
      </c>
      <c r="AP535" s="21"/>
      <c r="AQ535" s="21"/>
      <c r="AR535" s="123" t="s">
        <v>2829</v>
      </c>
      <c r="AS535" s="21" t="s">
        <v>2834</v>
      </c>
      <c r="AT535" s="21" t="str">
        <f>SummarizeQuestMarks(ckAwdQTable[[#This Row],[abst_narr_txt]])</f>
        <v xml:space="preserve"> </v>
      </c>
      <c r="AU535" s="124"/>
      <c r="AV535" t="s">
        <v>4775</v>
      </c>
      <c r="AW535" t="b">
        <f>AND(ckAwdQTable[[#This Row],[ILN]]&gt;"M", SUBSTITUTE(ckAwdQTable[[#This Row],[prop_titl_txt]]," ","")&lt;&gt;SUBSTITUTE(AV534," ",""))</f>
        <v>0</v>
      </c>
      <c r="AX535" s="8" t="s">
        <v>4783</v>
      </c>
    </row>
    <row r="536" spans="2:50" ht="15" customHeight="1" x14ac:dyDescent="0.35">
      <c r="B536" s="30">
        <v>43005.665972222225</v>
      </c>
      <c r="C536" t="s">
        <v>2868</v>
      </c>
      <c r="D536" t="s">
        <v>2869</v>
      </c>
      <c r="E536" t="s">
        <v>470</v>
      </c>
      <c r="F536" t="s">
        <v>793</v>
      </c>
      <c r="G536" s="8" t="s">
        <v>2819</v>
      </c>
      <c r="H536" s="8" t="s">
        <v>2820</v>
      </c>
      <c r="I536" s="21" t="s">
        <v>6127</v>
      </c>
      <c r="J536" t="s">
        <v>2821</v>
      </c>
      <c r="K536" t="s">
        <v>2902</v>
      </c>
      <c r="L536" s="22"/>
      <c r="M536" s="107">
        <f xml:space="preserve"> M535+(ckAwdQTable[ILN]&lt;"M")</f>
        <v>292</v>
      </c>
      <c r="N536" t="s">
        <v>2824</v>
      </c>
      <c r="O536" t="s">
        <v>2261</v>
      </c>
      <c r="P536" s="15" t="str">
        <f>HYPERLINK("https://www.ejacket.nsf.gov/ej/showProposal.do?ID="&amp;ckAwdQTable[[#This Row],[prop_id]],"eJ")</f>
        <v>eJ</v>
      </c>
      <c r="Q536" s="8" t="s">
        <v>2871</v>
      </c>
      <c r="R536" t="s">
        <v>2261</v>
      </c>
      <c r="S536" t="s">
        <v>2262</v>
      </c>
      <c r="T536" t="s">
        <v>4784</v>
      </c>
      <c r="U536" s="8" t="s">
        <v>4785</v>
      </c>
      <c r="V536" t="s">
        <v>1276</v>
      </c>
      <c r="W536" s="111" t="str">
        <f>HYPERLINK("mailto:"&amp; ckAwdQTable[[#This Row],[email]]&amp;"&amp;subject=Your NSF Proposal:  "&amp;ckAwdQTable[[#This Row],[prop_id]], ckAwdQTable[[#This Row],[email]])</f>
        <v>erwayjb@wfu.edu</v>
      </c>
      <c r="X536" s="30">
        <v>43344</v>
      </c>
      <c r="Y536">
        <v>48</v>
      </c>
      <c r="AA536" s="21" t="s">
        <v>753</v>
      </c>
      <c r="AB536" s="21" t="s">
        <v>4825</v>
      </c>
      <c r="AC536"/>
      <c r="AD536" s="21" t="s">
        <v>753</v>
      </c>
      <c r="AE536" s="21" t="s">
        <v>6289</v>
      </c>
      <c r="AF536" s="13">
        <v>245305</v>
      </c>
      <c r="AG536" s="121">
        <v>0</v>
      </c>
      <c r="AH536" s="1">
        <v>245305</v>
      </c>
      <c r="AI536" s="1"/>
      <c r="AJ536" s="1">
        <v>6000</v>
      </c>
      <c r="AM536" s="21">
        <v>3</v>
      </c>
      <c r="AN536" s="21">
        <v>4</v>
      </c>
      <c r="AO536" s="21">
        <v>5</v>
      </c>
      <c r="AP536" s="21">
        <v>3.6</v>
      </c>
      <c r="AQ536" s="21"/>
      <c r="AR536" s="123" t="s">
        <v>2829</v>
      </c>
      <c r="AS536" s="21" t="s">
        <v>2834</v>
      </c>
      <c r="AT536" s="21" t="str">
        <f>SummarizeQuestMarks(ckAwdQTable[[#This Row],[abst_narr_txt]])</f>
        <v xml:space="preserve"> </v>
      </c>
      <c r="AU536" s="124"/>
      <c r="AV536" t="s">
        <v>4786</v>
      </c>
      <c r="AW536" t="b">
        <f>AND(ckAwdQTable[[#This Row],[ILN]]&gt;"M", SUBSTITUTE(ckAwdQTable[[#This Row],[prop_titl_txt]]," ","")&lt;&gt;SUBSTITUTE(AV535," ",""))</f>
        <v>0</v>
      </c>
      <c r="AX536" s="8" t="s">
        <v>4787</v>
      </c>
    </row>
    <row r="537" spans="2:50" ht="15" customHeight="1" x14ac:dyDescent="0.35">
      <c r="B537" s="30">
        <v>43005.555555555555</v>
      </c>
      <c r="C537" t="s">
        <v>2868</v>
      </c>
      <c r="D537" t="s">
        <v>2869</v>
      </c>
      <c r="E537" t="s">
        <v>470</v>
      </c>
      <c r="F537" t="s">
        <v>793</v>
      </c>
      <c r="G537" s="8" t="s">
        <v>2819</v>
      </c>
      <c r="H537" s="8" t="s">
        <v>2820</v>
      </c>
      <c r="I537" s="21" t="s">
        <v>6127</v>
      </c>
      <c r="J537" t="s">
        <v>2821</v>
      </c>
      <c r="K537" t="s">
        <v>2902</v>
      </c>
      <c r="L537" s="22"/>
      <c r="M537" s="107">
        <f xml:space="preserve"> M536+(ckAwdQTable[ILN]&lt;"M")</f>
        <v>292</v>
      </c>
      <c r="N537" t="s">
        <v>2834</v>
      </c>
      <c r="O537" t="s">
        <v>2261</v>
      </c>
      <c r="P537" s="15" t="str">
        <f>HYPERLINK("https://www.ejacket.nsf.gov/ej/showProposal.do?ID="&amp;ckAwdQTable[[#This Row],[prop_id]],"eJ")</f>
        <v>eJ</v>
      </c>
      <c r="Q537" s="8" t="s">
        <v>2871</v>
      </c>
      <c r="R537" t="s">
        <v>4788</v>
      </c>
      <c r="S537" t="s">
        <v>4789</v>
      </c>
      <c r="T537" t="s">
        <v>4790</v>
      </c>
      <c r="U537" s="8" t="s">
        <v>4791</v>
      </c>
      <c r="V537" t="s">
        <v>2851</v>
      </c>
      <c r="W537" s="111" t="str">
        <f>HYPERLINK("mailto:"&amp; ckAwdQTable[[#This Row],[email]]&amp;"&amp;subject=Your NSF Proposal:  "&amp;ckAwdQTable[[#This Row],[prop_id]], ckAwdQTable[[#This Row],[email]])</f>
        <v>rmarcia@ucmerced.edu</v>
      </c>
      <c r="X537" s="30">
        <v>43344</v>
      </c>
      <c r="Y537">
        <v>48</v>
      </c>
      <c r="AA537" s="21" t="s">
        <v>753</v>
      </c>
      <c r="AB537" s="21" t="s">
        <v>4825</v>
      </c>
      <c r="AC537"/>
      <c r="AD537" s="21" t="s">
        <v>753</v>
      </c>
      <c r="AE537" s="21" t="s">
        <v>6289</v>
      </c>
      <c r="AF537" s="13">
        <v>558311</v>
      </c>
      <c r="AG537" s="121">
        <v>0</v>
      </c>
      <c r="AH537" s="1">
        <v>558311</v>
      </c>
      <c r="AI537" s="1"/>
      <c r="AJ537" s="1">
        <v>12000</v>
      </c>
      <c r="AL537" s="1">
        <v>51323</v>
      </c>
      <c r="AM537" s="21">
        <v>4</v>
      </c>
      <c r="AN537" s="21">
        <v>4</v>
      </c>
      <c r="AO537" s="21">
        <v>4</v>
      </c>
      <c r="AP537" s="21"/>
      <c r="AQ537" s="21"/>
      <c r="AR537" s="123" t="s">
        <v>2829</v>
      </c>
      <c r="AS537" s="21" t="s">
        <v>2834</v>
      </c>
      <c r="AT537" s="21" t="str">
        <f>SummarizeQuestMarks(ckAwdQTable[[#This Row],[abst_narr_txt]])</f>
        <v xml:space="preserve"> </v>
      </c>
      <c r="AU537" s="124"/>
      <c r="AV537" t="s">
        <v>4786</v>
      </c>
      <c r="AW537" t="b">
        <f>AND(ckAwdQTable[[#This Row],[ILN]]&gt;"M", SUBSTITUTE(ckAwdQTable[[#This Row],[prop_titl_txt]]," ","")&lt;&gt;SUBSTITUTE(AV536," ",""))</f>
        <v>0</v>
      </c>
      <c r="AX537" s="8" t="s">
        <v>4792</v>
      </c>
    </row>
    <row r="538" spans="2:50" ht="15" customHeight="1" x14ac:dyDescent="0.35">
      <c r="B538" s="30">
        <v>43005.667361111111</v>
      </c>
      <c r="C538" t="s">
        <v>2817</v>
      </c>
      <c r="D538" t="s">
        <v>2818</v>
      </c>
      <c r="E538" t="s">
        <v>476</v>
      </c>
      <c r="F538" t="s">
        <v>1358</v>
      </c>
      <c r="G538" s="8" t="s">
        <v>2819</v>
      </c>
      <c r="H538" s="8" t="s">
        <v>2820</v>
      </c>
      <c r="I538" s="21" t="s">
        <v>6127</v>
      </c>
      <c r="J538" t="s">
        <v>2821</v>
      </c>
      <c r="K538" t="s">
        <v>2822</v>
      </c>
      <c r="L538" s="22"/>
      <c r="M538" s="107">
        <f xml:space="preserve"> M537+(ckAwdQTable[ILN]&lt;"M")</f>
        <v>293</v>
      </c>
      <c r="N538" t="s">
        <v>2863</v>
      </c>
      <c r="O538" t="s">
        <v>2264</v>
      </c>
      <c r="P538" s="15" t="str">
        <f>HYPERLINK("https://www.ejacket.nsf.gov/ej/showProposal.do?ID="&amp;ckAwdQTable[[#This Row],[prop_id]],"eJ")</f>
        <v>eJ</v>
      </c>
      <c r="Q538" s="8" t="s">
        <v>2825</v>
      </c>
      <c r="R538" t="s">
        <v>2264</v>
      </c>
      <c r="S538" t="s">
        <v>1677</v>
      </c>
      <c r="T538" t="s">
        <v>4793</v>
      </c>
      <c r="U538" s="8" t="s">
        <v>713</v>
      </c>
      <c r="V538" t="s">
        <v>2907</v>
      </c>
      <c r="W538" s="111" t="str">
        <f>HYPERLINK("mailto:"&amp; ckAwdQTable[[#This Row],[email]]&amp;"&amp;subject=Your NSF Proposal:  "&amp;ckAwdQTable[[#This Row],[prop_id]], ckAwdQTable[[#This Row],[email]])</f>
        <v>reetudas@umich.edu</v>
      </c>
      <c r="X538" s="30">
        <v>43252</v>
      </c>
      <c r="Y538">
        <v>48</v>
      </c>
      <c r="AA538" s="21" t="s">
        <v>753</v>
      </c>
      <c r="AB538" s="21" t="s">
        <v>4825</v>
      </c>
      <c r="AC538"/>
      <c r="AD538" s="21" t="s">
        <v>753</v>
      </c>
      <c r="AE538" s="21" t="s">
        <v>6128</v>
      </c>
      <c r="AF538" s="13">
        <v>1200000</v>
      </c>
      <c r="AG538" s="121">
        <v>0</v>
      </c>
      <c r="AH538" s="1">
        <v>1200000</v>
      </c>
      <c r="AI538" s="1"/>
      <c r="AJ538" s="1">
        <v>3000</v>
      </c>
      <c r="AM538" s="21">
        <v>12</v>
      </c>
      <c r="AN538" s="21">
        <v>12</v>
      </c>
      <c r="AO538" s="21">
        <v>8</v>
      </c>
      <c r="AP538" s="21"/>
      <c r="AQ538" s="21"/>
      <c r="AR538" s="123" t="s">
        <v>2829</v>
      </c>
      <c r="AS538" s="21" t="s">
        <v>2834</v>
      </c>
      <c r="AT538" s="21" t="str">
        <f>SummarizeQuestMarks(ckAwdQTable[[#This Row],[abst_narr_txt]])</f>
        <v xml:space="preserve"> </v>
      </c>
      <c r="AU538" s="124"/>
      <c r="AV538" t="s">
        <v>4795</v>
      </c>
      <c r="AW538" t="b">
        <f>AND(ckAwdQTable[[#This Row],[ILN]]&gt;"M", SUBSTITUTE(ckAwdQTable[[#This Row],[prop_titl_txt]]," ","")&lt;&gt;SUBSTITUTE(AV537," ",""))</f>
        <v>0</v>
      </c>
      <c r="AX538" s="8" t="s">
        <v>4796</v>
      </c>
    </row>
    <row r="539" spans="2:50" ht="15" customHeight="1" x14ac:dyDescent="0.35">
      <c r="B539" s="30">
        <v>43005.668749999997</v>
      </c>
      <c r="C539" t="s">
        <v>2817</v>
      </c>
      <c r="D539" t="s">
        <v>2818</v>
      </c>
      <c r="E539" t="s">
        <v>476</v>
      </c>
      <c r="F539" t="s">
        <v>765</v>
      </c>
      <c r="G539" s="8" t="s">
        <v>2819</v>
      </c>
      <c r="H539" s="8" t="s">
        <v>2820</v>
      </c>
      <c r="I539" s="21" t="s">
        <v>6127</v>
      </c>
      <c r="J539" t="s">
        <v>2821</v>
      </c>
      <c r="K539" t="s">
        <v>2822</v>
      </c>
      <c r="L539" s="22"/>
      <c r="M539" s="107">
        <f xml:space="preserve"> M538+(ckAwdQTable[ILN]&lt;"M")</f>
        <v>294</v>
      </c>
      <c r="N539" t="s">
        <v>2863</v>
      </c>
      <c r="O539" t="s">
        <v>2271</v>
      </c>
      <c r="P539" s="15" t="str">
        <f>HYPERLINK("https://www.ejacket.nsf.gov/ej/showProposal.do?ID="&amp;ckAwdQTable[[#This Row],[prop_id]],"eJ")</f>
        <v>eJ</v>
      </c>
      <c r="Q539" s="8" t="s">
        <v>2825</v>
      </c>
      <c r="R539" t="s">
        <v>2271</v>
      </c>
      <c r="S539" t="s">
        <v>2272</v>
      </c>
      <c r="T539" t="s">
        <v>4797</v>
      </c>
      <c r="U539" s="8" t="s">
        <v>574</v>
      </c>
      <c r="V539" t="s">
        <v>3037</v>
      </c>
      <c r="W539" s="111" t="str">
        <f>HYPERLINK("mailto:"&amp; ckAwdQTable[[#This Row],[email]]&amp;"&amp;subject=Your NSF Proposal:  "&amp;ckAwdQTable[[#This Row],[prop_id]], ckAwdQTable[[#This Row],[email]])</f>
        <v>samth@cs.indiana.edu</v>
      </c>
      <c r="X539" s="30">
        <v>43282</v>
      </c>
      <c r="Y539">
        <v>36</v>
      </c>
      <c r="AA539" s="21" t="s">
        <v>753</v>
      </c>
      <c r="AB539" s="21" t="s">
        <v>4825</v>
      </c>
      <c r="AC539"/>
      <c r="AD539" s="21" t="s">
        <v>753</v>
      </c>
      <c r="AE539" s="21" t="s">
        <v>6128</v>
      </c>
      <c r="AF539" s="13">
        <v>1192054</v>
      </c>
      <c r="AG539" s="121">
        <v>0</v>
      </c>
      <c r="AH539" s="1">
        <v>1192054</v>
      </c>
      <c r="AI539" s="1">
        <v>449925</v>
      </c>
      <c r="AJ539" s="1">
        <v>10500</v>
      </c>
      <c r="AM539" s="21">
        <v>12</v>
      </c>
      <c r="AN539" s="21">
        <v>6</v>
      </c>
      <c r="AO539" s="21">
        <v>6</v>
      </c>
      <c r="AP539" s="21"/>
      <c r="AQ539" s="21"/>
      <c r="AR539" s="123" t="s">
        <v>2829</v>
      </c>
      <c r="AS539" s="21" t="s">
        <v>2834</v>
      </c>
      <c r="AT539" s="21" t="str">
        <f>SummarizeQuestMarks(ckAwdQTable[[#This Row],[abst_narr_txt]])</f>
        <v xml:space="preserve"> </v>
      </c>
      <c r="AU539" s="124"/>
      <c r="AV539" t="s">
        <v>4799</v>
      </c>
      <c r="AW539" t="b">
        <f>AND(ckAwdQTable[[#This Row],[ILN]]&gt;"M", SUBSTITUTE(ckAwdQTable[[#This Row],[prop_titl_txt]]," ","")&lt;&gt;SUBSTITUTE(AV538," ",""))</f>
        <v>0</v>
      </c>
      <c r="AX539" s="8" t="s">
        <v>4800</v>
      </c>
    </row>
    <row r="540" spans="2:50" ht="15" customHeight="1" x14ac:dyDescent="0.35">
      <c r="B540" s="30">
        <v>43005.668749999997</v>
      </c>
      <c r="C540" t="s">
        <v>2868</v>
      </c>
      <c r="D540" t="s">
        <v>2869</v>
      </c>
      <c r="E540" t="s">
        <v>468</v>
      </c>
      <c r="F540" t="s">
        <v>807</v>
      </c>
      <c r="G540" s="8" t="s">
        <v>2819</v>
      </c>
      <c r="H540" s="8" t="s">
        <v>2820</v>
      </c>
      <c r="I540" s="21" t="s">
        <v>6127</v>
      </c>
      <c r="J540" t="s">
        <v>2821</v>
      </c>
      <c r="K540" t="s">
        <v>2911</v>
      </c>
      <c r="L540" s="22"/>
      <c r="M540" s="107">
        <f xml:space="preserve"> M539+(ckAwdQTable[ILN]&lt;"M")</f>
        <v>295</v>
      </c>
      <c r="N540" t="s">
        <v>2824</v>
      </c>
      <c r="O540" t="s">
        <v>2279</v>
      </c>
      <c r="P540" s="15" t="str">
        <f>HYPERLINK("https://www.ejacket.nsf.gov/ej/showProposal.do?ID="&amp;ckAwdQTable[[#This Row],[prop_id]],"eJ")</f>
        <v>eJ</v>
      </c>
      <c r="Q540" s="8" t="s">
        <v>2871</v>
      </c>
      <c r="R540" t="s">
        <v>2279</v>
      </c>
      <c r="S540" t="s">
        <v>2280</v>
      </c>
      <c r="T540" t="s">
        <v>4801</v>
      </c>
      <c r="U540" s="8" t="s">
        <v>719</v>
      </c>
      <c r="V540" t="s">
        <v>2972</v>
      </c>
      <c r="W540" s="111" t="str">
        <f>HYPERLINK("mailto:"&amp; ckAwdQTable[[#This Row],[email]]&amp;"&amp;subject=Your NSF Proposal:  "&amp;ckAwdQTable[[#This Row],[prop_id]], ckAwdQTable[[#This Row],[email]])</f>
        <v>zhiyao.duan@rochester.edu</v>
      </c>
      <c r="X540" s="30">
        <v>43282</v>
      </c>
      <c r="Y540">
        <v>48</v>
      </c>
      <c r="Z540" t="s">
        <v>6131</v>
      </c>
      <c r="AA540" s="21" t="s">
        <v>753</v>
      </c>
      <c r="AB540" s="21" t="s">
        <v>4825</v>
      </c>
      <c r="AC540"/>
      <c r="AD540" s="21" t="s">
        <v>753</v>
      </c>
      <c r="AE540" s="21" t="s">
        <v>6290</v>
      </c>
      <c r="AF540" s="13">
        <v>799935</v>
      </c>
      <c r="AG540" s="121">
        <v>0</v>
      </c>
      <c r="AH540" s="1">
        <v>799935</v>
      </c>
      <c r="AI540" s="1"/>
      <c r="AJ540" s="1">
        <v>36000</v>
      </c>
      <c r="AM540" s="21">
        <v>12</v>
      </c>
      <c r="AN540" s="21">
        <v>12</v>
      </c>
      <c r="AO540" s="21">
        <v>5.2</v>
      </c>
      <c r="AP540" s="21"/>
      <c r="AQ540" s="21"/>
      <c r="AR540" s="123" t="s">
        <v>2829</v>
      </c>
      <c r="AS540" s="21" t="s">
        <v>2834</v>
      </c>
      <c r="AT540" s="21" t="str">
        <f>SummarizeQuestMarks(ckAwdQTable[[#This Row],[abst_narr_txt]])</f>
        <v xml:space="preserve"> </v>
      </c>
      <c r="AU540" s="124"/>
      <c r="AV540" t="s">
        <v>4802</v>
      </c>
      <c r="AW540" t="b">
        <f>AND(ckAwdQTable[[#This Row],[ILN]]&gt;"M", SUBSTITUTE(ckAwdQTable[[#This Row],[prop_titl_txt]]," ","")&lt;&gt;SUBSTITUTE(AV539," ",""))</f>
        <v>0</v>
      </c>
      <c r="AX540" s="8" t="s">
        <v>4803</v>
      </c>
    </row>
    <row r="541" spans="2:50" ht="15" customHeight="1" x14ac:dyDescent="0.35">
      <c r="B541" s="30">
        <v>43005.671527777777</v>
      </c>
      <c r="C541" t="s">
        <v>2868</v>
      </c>
      <c r="D541" t="s">
        <v>2869</v>
      </c>
      <c r="E541" t="s">
        <v>468</v>
      </c>
      <c r="F541" t="s">
        <v>807</v>
      </c>
      <c r="G541" s="8" t="s">
        <v>2819</v>
      </c>
      <c r="H541" s="8" t="s">
        <v>2820</v>
      </c>
      <c r="I541" s="21" t="s">
        <v>6127</v>
      </c>
      <c r="J541" t="s">
        <v>2821</v>
      </c>
      <c r="K541" t="s">
        <v>2911</v>
      </c>
      <c r="L541" s="22"/>
      <c r="M541" s="107">
        <f xml:space="preserve"> M540+(ckAwdQTable[ILN]&lt;"M")</f>
        <v>295</v>
      </c>
      <c r="N541" t="s">
        <v>2834</v>
      </c>
      <c r="O541" t="s">
        <v>2279</v>
      </c>
      <c r="P541" s="15" t="str">
        <f>HYPERLINK("https://www.ejacket.nsf.gov/ej/showProposal.do?ID="&amp;ckAwdQTable[[#This Row],[prop_id]],"eJ")</f>
        <v>eJ</v>
      </c>
      <c r="Q541" s="8" t="s">
        <v>2871</v>
      </c>
      <c r="R541" t="s">
        <v>4804</v>
      </c>
      <c r="S541" t="s">
        <v>1857</v>
      </c>
      <c r="T541" t="s">
        <v>4805</v>
      </c>
      <c r="U541" s="8" t="s">
        <v>3481</v>
      </c>
      <c r="V541" t="s">
        <v>2972</v>
      </c>
      <c r="W541" s="111" t="str">
        <f>HYPERLINK("mailto:"&amp; ckAwdQTable[[#This Row],[email]]&amp;"&amp;subject=Your NSF Proposal:  "&amp;ckAwdQTable[[#This Row],[prop_id]], ckAwdQTable[[#This Row],[email]])</f>
        <v>sxkiee@rit.edu</v>
      </c>
      <c r="X541" s="30">
        <v>43282</v>
      </c>
      <c r="Y541">
        <v>48</v>
      </c>
      <c r="Z541" t="s">
        <v>6131</v>
      </c>
      <c r="AA541" s="21" t="s">
        <v>6291</v>
      </c>
      <c r="AB541" s="21" t="s">
        <v>4825</v>
      </c>
      <c r="AC541"/>
      <c r="AD541" s="21" t="s">
        <v>753</v>
      </c>
      <c r="AE541" s="21" t="s">
        <v>6292</v>
      </c>
      <c r="AF541" s="13">
        <v>390049</v>
      </c>
      <c r="AG541" s="121">
        <v>0</v>
      </c>
      <c r="AH541" s="1">
        <v>390049</v>
      </c>
      <c r="AI541" s="1"/>
      <c r="AJ541" s="1">
        <v>24000</v>
      </c>
      <c r="AK541" s="1">
        <v>112443</v>
      </c>
      <c r="AM541" s="21"/>
      <c r="AN541" s="21">
        <v>8</v>
      </c>
      <c r="AO541" s="21">
        <v>8</v>
      </c>
      <c r="AP541" s="21"/>
      <c r="AQ541" s="21"/>
      <c r="AR541" s="123" t="s">
        <v>2829</v>
      </c>
      <c r="AS541" s="21" t="s">
        <v>2834</v>
      </c>
      <c r="AT541" s="21" t="str">
        <f>SummarizeQuestMarks(ckAwdQTable[[#This Row],[abst_narr_txt]])</f>
        <v xml:space="preserve"> </v>
      </c>
      <c r="AU541" s="124"/>
      <c r="AV541" t="s">
        <v>4802</v>
      </c>
      <c r="AW541" t="b">
        <f>AND(ckAwdQTable[[#This Row],[ILN]]&gt;"M", SUBSTITUTE(ckAwdQTable[[#This Row],[prop_titl_txt]]," ","")&lt;&gt;SUBSTITUTE(AV540," ",""))</f>
        <v>0</v>
      </c>
      <c r="AX541" s="8" t="s">
        <v>4806</v>
      </c>
    </row>
    <row r="542" spans="2:50" ht="15" customHeight="1" x14ac:dyDescent="0.35">
      <c r="B542" s="30">
        <v>43005.669444444444</v>
      </c>
      <c r="C542" t="s">
        <v>2868</v>
      </c>
      <c r="D542" t="s">
        <v>2869</v>
      </c>
      <c r="E542" t="s">
        <v>468</v>
      </c>
      <c r="F542" t="s">
        <v>807</v>
      </c>
      <c r="G542" s="8" t="s">
        <v>2819</v>
      </c>
      <c r="H542" s="8" t="s">
        <v>2820</v>
      </c>
      <c r="I542" s="21" t="s">
        <v>6127</v>
      </c>
      <c r="J542" t="s">
        <v>2821</v>
      </c>
      <c r="K542" t="s">
        <v>2911</v>
      </c>
      <c r="L542" s="22"/>
      <c r="M542" s="107">
        <f xml:space="preserve"> M541+(ckAwdQTable[ILN]&lt;"M")</f>
        <v>296</v>
      </c>
      <c r="N542" t="s">
        <v>2863</v>
      </c>
      <c r="O542" t="s">
        <v>2282</v>
      </c>
      <c r="P542" s="15" t="str">
        <f>HYPERLINK("https://www.ejacket.nsf.gov/ej/showProposal.do?ID="&amp;ckAwdQTable[[#This Row],[prop_id]],"eJ")</f>
        <v>eJ</v>
      </c>
      <c r="Q542" s="8" t="s">
        <v>2871</v>
      </c>
      <c r="R542" t="s">
        <v>2282</v>
      </c>
      <c r="S542" t="s">
        <v>2283</v>
      </c>
      <c r="T542" t="s">
        <v>4807</v>
      </c>
      <c r="U542" s="8" t="s">
        <v>4614</v>
      </c>
      <c r="V542" t="s">
        <v>2823</v>
      </c>
      <c r="W542" s="111" t="str">
        <f>HYPERLINK("mailto:"&amp; ckAwdQTable[[#This Row],[email]]&amp;"&amp;subject=Your NSF Proposal:  "&amp;ckAwdQTable[[#This Row],[prop_id]], ckAwdQTable[[#This Row],[email]])</f>
        <v>shipman@cs.tamu.edu</v>
      </c>
      <c r="X542" s="30">
        <v>43252</v>
      </c>
      <c r="Y542">
        <v>48</v>
      </c>
      <c r="Z542" t="s">
        <v>6131</v>
      </c>
      <c r="AA542" s="21" t="s">
        <v>753</v>
      </c>
      <c r="AB542" s="21" t="s">
        <v>4825</v>
      </c>
      <c r="AC542"/>
      <c r="AD542" s="21" t="s">
        <v>753</v>
      </c>
      <c r="AF542" s="13">
        <v>1108375</v>
      </c>
      <c r="AG542" s="121">
        <v>0</v>
      </c>
      <c r="AH542" s="1">
        <v>1108375</v>
      </c>
      <c r="AI542" s="1"/>
      <c r="AJ542" s="1"/>
      <c r="AL542" s="1">
        <v>16000</v>
      </c>
      <c r="AM542" s="21">
        <v>8</v>
      </c>
      <c r="AN542" s="21">
        <v>8</v>
      </c>
      <c r="AO542" s="21"/>
      <c r="AP542" s="21"/>
      <c r="AQ542" s="21">
        <v>16</v>
      </c>
      <c r="AR542" s="123" t="s">
        <v>2881</v>
      </c>
      <c r="AS542" s="21" t="s">
        <v>2834</v>
      </c>
      <c r="AT542" s="21" t="str">
        <f>SummarizeQuestMarks(ckAwdQTable[[#This Row],[abst_narr_txt]])</f>
        <v xml:space="preserve"> </v>
      </c>
      <c r="AU542" s="124"/>
      <c r="AV542" t="s">
        <v>4808</v>
      </c>
      <c r="AW542" t="b">
        <f>AND(ckAwdQTable[[#This Row],[ILN]]&gt;"M", SUBSTITUTE(ckAwdQTable[[#This Row],[prop_titl_txt]]," ","")&lt;&gt;SUBSTITUTE(AV541," ",""))</f>
        <v>0</v>
      </c>
      <c r="AX542" s="8" t="s">
        <v>4809</v>
      </c>
    </row>
    <row r="543" spans="2:50" ht="15" customHeight="1" x14ac:dyDescent="0.35">
      <c r="B543" s="30">
        <v>43005.670138888891</v>
      </c>
      <c r="C543" t="s">
        <v>2817</v>
      </c>
      <c r="D543" t="s">
        <v>2818</v>
      </c>
      <c r="E543" t="s">
        <v>476</v>
      </c>
      <c r="F543" t="s">
        <v>948</v>
      </c>
      <c r="G543" s="8" t="s">
        <v>2819</v>
      </c>
      <c r="H543" s="8" t="s">
        <v>2820</v>
      </c>
      <c r="I543" s="21" t="s">
        <v>6127</v>
      </c>
      <c r="J543" t="s">
        <v>2821</v>
      </c>
      <c r="K543" t="s">
        <v>2822</v>
      </c>
      <c r="L543" s="22"/>
      <c r="M543" s="107">
        <f xml:space="preserve"> M542+(ckAwdQTable[ILN]&lt;"M")</f>
        <v>297</v>
      </c>
      <c r="N543" t="s">
        <v>2863</v>
      </c>
      <c r="O543" t="s">
        <v>2285</v>
      </c>
      <c r="P543" s="15" t="str">
        <f>HYPERLINK("https://www.ejacket.nsf.gov/ej/showProposal.do?ID="&amp;ckAwdQTable[[#This Row],[prop_id]],"eJ")</f>
        <v>eJ</v>
      </c>
      <c r="Q543" s="8" t="s">
        <v>2825</v>
      </c>
      <c r="R543" t="s">
        <v>2285</v>
      </c>
      <c r="S543" t="s">
        <v>2286</v>
      </c>
      <c r="T543" t="s">
        <v>3598</v>
      </c>
      <c r="U543" s="8" t="s">
        <v>592</v>
      </c>
      <c r="V543" t="s">
        <v>1276</v>
      </c>
      <c r="W543" s="111" t="str">
        <f>HYPERLINK("mailto:"&amp; ckAwdQTable[[#This Row],[email]]&amp;"&amp;subject=Your NSF Proposal:  "&amp;ckAwdQTable[[#This Row],[prop_id]], ckAwdQTable[[#This Row],[email]])</f>
        <v>tim.menzies@gmail.com</v>
      </c>
      <c r="X543" s="30">
        <v>43313</v>
      </c>
      <c r="Y543">
        <v>48</v>
      </c>
      <c r="AA543" s="21" t="s">
        <v>753</v>
      </c>
      <c r="AB543" s="21" t="s">
        <v>4825</v>
      </c>
      <c r="AC543"/>
      <c r="AD543" s="21" t="s">
        <v>753</v>
      </c>
      <c r="AE543" s="21" t="s">
        <v>6128</v>
      </c>
      <c r="AF543" s="13">
        <v>905037</v>
      </c>
      <c r="AG543" s="121">
        <v>0</v>
      </c>
      <c r="AH543" s="1">
        <v>905037</v>
      </c>
      <c r="AI543" s="1"/>
      <c r="AJ543" s="1">
        <v>48000</v>
      </c>
      <c r="AM543" s="21">
        <v>8</v>
      </c>
      <c r="AN543" s="21">
        <v>4</v>
      </c>
      <c r="AO543" s="21">
        <v>4</v>
      </c>
      <c r="AP543" s="21">
        <v>1.44</v>
      </c>
      <c r="AQ543" s="21"/>
      <c r="AR543" s="123" t="s">
        <v>2829</v>
      </c>
      <c r="AS543" s="21" t="s">
        <v>2834</v>
      </c>
      <c r="AT543" s="21" t="str">
        <f>SummarizeQuestMarks(ckAwdQTable[[#This Row],[abst_narr_txt]])</f>
        <v xml:space="preserve"> </v>
      </c>
      <c r="AU543" s="124"/>
      <c r="AV543" t="s">
        <v>4810</v>
      </c>
      <c r="AW543" t="b">
        <f>AND(ckAwdQTable[[#This Row],[ILN]]&gt;"M", SUBSTITUTE(ckAwdQTable[[#This Row],[prop_titl_txt]]," ","")&lt;&gt;SUBSTITUTE(AV542," ",""))</f>
        <v>0</v>
      </c>
      <c r="AX543" s="8" t="s">
        <v>4811</v>
      </c>
    </row>
    <row r="544" spans="2:50" ht="15" customHeight="1" x14ac:dyDescent="0.35">
      <c r="B544" s="30">
        <v>43005.67083333333</v>
      </c>
      <c r="C544" t="s">
        <v>2868</v>
      </c>
      <c r="D544" t="s">
        <v>2869</v>
      </c>
      <c r="E544" t="s">
        <v>470</v>
      </c>
      <c r="F544" t="s">
        <v>859</v>
      </c>
      <c r="G544" s="8" t="s">
        <v>2819</v>
      </c>
      <c r="H544" s="8" t="s">
        <v>2820</v>
      </c>
      <c r="I544" s="21" t="s">
        <v>6127</v>
      </c>
      <c r="J544" t="s">
        <v>2821</v>
      </c>
      <c r="K544" t="s">
        <v>2902</v>
      </c>
      <c r="L544" s="22"/>
      <c r="M544" s="107">
        <f xml:space="preserve"> M543+(ckAwdQTable[ILN]&lt;"M")</f>
        <v>298</v>
      </c>
      <c r="N544" t="s">
        <v>2824</v>
      </c>
      <c r="O544" t="s">
        <v>2292</v>
      </c>
      <c r="P544" s="15" t="str">
        <f>HYPERLINK("https://www.ejacket.nsf.gov/ej/showProposal.do?ID="&amp;ckAwdQTable[[#This Row],[prop_id]],"eJ")</f>
        <v>eJ</v>
      </c>
      <c r="Q544" s="8" t="s">
        <v>2871</v>
      </c>
      <c r="R544" t="s">
        <v>2292</v>
      </c>
      <c r="S544" t="s">
        <v>2293</v>
      </c>
      <c r="T544" t="s">
        <v>4812</v>
      </c>
      <c r="U544" s="8" t="s">
        <v>4813</v>
      </c>
      <c r="V544" t="s">
        <v>2862</v>
      </c>
      <c r="W544" s="111" t="str">
        <f>HYPERLINK("mailto:"&amp; ckAwdQTable[[#This Row],[email]]&amp;"&amp;subject=Your NSF Proposal:  "&amp;ckAwdQTable[[#This Row],[prop_id]], ckAwdQTable[[#This Row],[email]])</f>
        <v>xuen@cs.brandeis.edu</v>
      </c>
      <c r="X544" s="30">
        <v>43282</v>
      </c>
      <c r="Y544">
        <v>36</v>
      </c>
      <c r="AA544" s="21" t="s">
        <v>753</v>
      </c>
      <c r="AB544" s="21" t="s">
        <v>4825</v>
      </c>
      <c r="AC544"/>
      <c r="AD544" s="21" t="s">
        <v>753</v>
      </c>
      <c r="AF544" s="13">
        <v>399237</v>
      </c>
      <c r="AG544" s="121">
        <v>0</v>
      </c>
      <c r="AH544" s="1">
        <v>399237</v>
      </c>
      <c r="AI544" s="1"/>
      <c r="AJ544" s="1"/>
      <c r="AM544" s="21">
        <v>6</v>
      </c>
      <c r="AN544" s="21">
        <v>6</v>
      </c>
      <c r="AO544" s="21">
        <v>4.5</v>
      </c>
      <c r="AP544" s="21"/>
      <c r="AQ544" s="21"/>
      <c r="AR544" s="123" t="s">
        <v>2829</v>
      </c>
      <c r="AS544" s="21" t="s">
        <v>2834</v>
      </c>
      <c r="AT544" s="21" t="str">
        <f>SummarizeQuestMarks(ckAwdQTable[[#This Row],[abst_narr_txt]])</f>
        <v xml:space="preserve"> </v>
      </c>
      <c r="AU544" s="124"/>
      <c r="AV544" t="s">
        <v>4814</v>
      </c>
      <c r="AW544" t="b">
        <f>AND(ckAwdQTable[[#This Row],[ILN]]&gt;"M", SUBSTITUTE(ckAwdQTable[[#This Row],[prop_titl_txt]]," ","")&lt;&gt;SUBSTITUTE(AV543," ",""))</f>
        <v>0</v>
      </c>
      <c r="AX544" s="8" t="s">
        <v>4815</v>
      </c>
    </row>
    <row r="545" spans="2:50" ht="15" customHeight="1" x14ac:dyDescent="0.35">
      <c r="B545" s="30">
        <v>43005.732638888891</v>
      </c>
      <c r="C545" t="s">
        <v>2868</v>
      </c>
      <c r="D545" t="s">
        <v>2869</v>
      </c>
      <c r="E545" t="s">
        <v>470</v>
      </c>
      <c r="F545" t="s">
        <v>859</v>
      </c>
      <c r="G545" s="8" t="s">
        <v>2819</v>
      </c>
      <c r="H545" s="8" t="s">
        <v>2820</v>
      </c>
      <c r="I545" s="21" t="s">
        <v>6127</v>
      </c>
      <c r="J545" t="s">
        <v>2821</v>
      </c>
      <c r="K545" t="s">
        <v>2902</v>
      </c>
      <c r="L545" s="22"/>
      <c r="M545" s="107">
        <f xml:space="preserve"> M544+(ckAwdQTable[ILN]&lt;"M")</f>
        <v>298</v>
      </c>
      <c r="N545" t="s">
        <v>2834</v>
      </c>
      <c r="O545" t="s">
        <v>2292</v>
      </c>
      <c r="P545" s="15" t="str">
        <f>HYPERLINK("https://www.ejacket.nsf.gov/ej/showProposal.do?ID="&amp;ckAwdQTable[[#This Row],[prop_id]],"eJ")</f>
        <v>eJ</v>
      </c>
      <c r="Q545" s="8" t="s">
        <v>2871</v>
      </c>
      <c r="R545" t="s">
        <v>4816</v>
      </c>
      <c r="S545" t="s">
        <v>4817</v>
      </c>
      <c r="T545" t="s">
        <v>4818</v>
      </c>
      <c r="U545" s="8" t="s">
        <v>2947</v>
      </c>
      <c r="V545" t="s">
        <v>2944</v>
      </c>
      <c r="W545" s="111" t="str">
        <f>HYPERLINK("mailto:"&amp; ckAwdQTable[[#This Row],[email]]&amp;"&amp;subject=Your NSF Proposal:  "&amp;ckAwdQTable[[#This Row],[prop_id]], ckAwdQTable[[#This Row],[email]])</f>
        <v>mpalmer@colorado.edu</v>
      </c>
      <c r="X545" s="30">
        <v>43282</v>
      </c>
      <c r="Y545">
        <v>36</v>
      </c>
      <c r="AA545" s="21" t="s">
        <v>753</v>
      </c>
      <c r="AB545" s="21" t="s">
        <v>4825</v>
      </c>
      <c r="AC545"/>
      <c r="AD545" s="21" t="s">
        <v>753</v>
      </c>
      <c r="AE545" s="21" t="s">
        <v>6219</v>
      </c>
      <c r="AF545" s="13">
        <v>399894</v>
      </c>
      <c r="AG545" s="121">
        <v>0</v>
      </c>
      <c r="AH545" s="1">
        <v>399894</v>
      </c>
      <c r="AI545" s="1"/>
      <c r="AJ545" s="1">
        <v>7523</v>
      </c>
      <c r="AM545" s="21">
        <v>6</v>
      </c>
      <c r="AN545" s="21">
        <v>6</v>
      </c>
      <c r="AO545" s="21">
        <v>3.25</v>
      </c>
      <c r="AP545" s="21"/>
      <c r="AQ545" s="21"/>
      <c r="AR545" s="123" t="s">
        <v>2829</v>
      </c>
      <c r="AS545" s="21" t="s">
        <v>2834</v>
      </c>
      <c r="AT545" s="21" t="str">
        <f>SummarizeQuestMarks(ckAwdQTable[[#This Row],[abst_narr_txt]])</f>
        <v xml:space="preserve"> </v>
      </c>
      <c r="AU545" s="124"/>
      <c r="AV545" t="s">
        <v>4819</v>
      </c>
      <c r="AW545" t="b">
        <f>AND(ckAwdQTable[[#This Row],[ILN]]&gt;"M", SUBSTITUTE(ckAwdQTable[[#This Row],[prop_titl_txt]]," ","")&lt;&gt;SUBSTITUTE(AV544," ",""))</f>
        <v>0</v>
      </c>
      <c r="AX545" s="8" t="s">
        <v>4820</v>
      </c>
    </row>
    <row r="546" spans="2:50" ht="15" customHeight="1" x14ac:dyDescent="0.35">
      <c r="B546" s="30">
        <v>43005.785416666666</v>
      </c>
      <c r="C546" t="s">
        <v>2868</v>
      </c>
      <c r="D546" t="s">
        <v>2869</v>
      </c>
      <c r="E546" t="s">
        <v>470</v>
      </c>
      <c r="F546" t="s">
        <v>859</v>
      </c>
      <c r="G546" s="8" t="s">
        <v>2819</v>
      </c>
      <c r="H546" s="8" t="s">
        <v>2820</v>
      </c>
      <c r="I546" s="21" t="s">
        <v>6127</v>
      </c>
      <c r="J546" t="s">
        <v>2821</v>
      </c>
      <c r="K546" t="s">
        <v>2902</v>
      </c>
      <c r="L546" s="22"/>
      <c r="M546" s="107">
        <f xml:space="preserve"> M545+(ckAwdQTable[ILN]&lt;"M")</f>
        <v>298</v>
      </c>
      <c r="N546" t="s">
        <v>2834</v>
      </c>
      <c r="O546" t="s">
        <v>2292</v>
      </c>
      <c r="P546" s="15" t="str">
        <f>HYPERLINK("https://www.ejacket.nsf.gov/ej/showProposal.do?ID="&amp;ckAwdQTable[[#This Row],[prop_id]],"eJ")</f>
        <v>eJ</v>
      </c>
      <c r="Q546" s="8" t="s">
        <v>2871</v>
      </c>
      <c r="R546" t="s">
        <v>4821</v>
      </c>
      <c r="S546" t="s">
        <v>4822</v>
      </c>
      <c r="T546" t="s">
        <v>3727</v>
      </c>
      <c r="U546" s="8" t="s">
        <v>3800</v>
      </c>
      <c r="V546" t="s">
        <v>111</v>
      </c>
      <c r="W546" s="111" t="str">
        <f>HYPERLINK("mailto:"&amp; ckAwdQTable[[#This Row],[email]]&amp;"&amp;subject=Your NSF Proposal:  "&amp;ckAwdQTable[[#This Row],[prop_id]], ckAwdQTable[[#This Row],[email]])</f>
        <v>wcroft@unm.edu</v>
      </c>
      <c r="X546" s="30">
        <v>43282</v>
      </c>
      <c r="Y546">
        <v>36</v>
      </c>
      <c r="AA546" s="21" t="s">
        <v>753</v>
      </c>
      <c r="AB546" s="21" t="s">
        <v>4825</v>
      </c>
      <c r="AC546"/>
      <c r="AD546" s="21" t="s">
        <v>753</v>
      </c>
      <c r="AF546" s="13">
        <v>399821</v>
      </c>
      <c r="AG546" s="121">
        <v>0</v>
      </c>
      <c r="AH546" s="1">
        <v>399821</v>
      </c>
      <c r="AI546" s="1"/>
      <c r="AJ546" s="1"/>
      <c r="AM546" s="21">
        <v>6</v>
      </c>
      <c r="AN546" s="21">
        <v>3</v>
      </c>
      <c r="AO546" s="21">
        <v>3</v>
      </c>
      <c r="AP546" s="21"/>
      <c r="AQ546" s="21"/>
      <c r="AR546" s="123" t="s">
        <v>2829</v>
      </c>
      <c r="AS546" s="21" t="s">
        <v>2834</v>
      </c>
      <c r="AT546" s="21" t="str">
        <f>SummarizeQuestMarks(ckAwdQTable[[#This Row],[abst_narr_txt]])</f>
        <v xml:space="preserve"> </v>
      </c>
      <c r="AU546" s="124"/>
      <c r="AV546" t="s">
        <v>4823</v>
      </c>
      <c r="AW546" t="b">
        <f>AND(ckAwdQTable[[#This Row],[ILN]]&gt;"M", SUBSTITUTE(ckAwdQTable[[#This Row],[prop_titl_txt]]," ","")&lt;&gt;SUBSTITUTE(AV545," ",""))</f>
        <v>0</v>
      </c>
      <c r="AX546" s="8" t="s">
        <v>4824</v>
      </c>
    </row>
    <row r="547" spans="2:50" ht="15" customHeight="1" x14ac:dyDescent="0.35">
      <c r="B547" s="30">
        <v>43005.67083333333</v>
      </c>
      <c r="C547" t="s">
        <v>2868</v>
      </c>
      <c r="D547" t="s">
        <v>2869</v>
      </c>
      <c r="E547" t="s">
        <v>468</v>
      </c>
      <c r="F547" t="s">
        <v>807</v>
      </c>
      <c r="G547" s="8" t="s">
        <v>2819</v>
      </c>
      <c r="H547" s="8" t="s">
        <v>2820</v>
      </c>
      <c r="I547" s="21" t="s">
        <v>6127</v>
      </c>
      <c r="J547" t="s">
        <v>2821</v>
      </c>
      <c r="K547" t="s">
        <v>4825</v>
      </c>
      <c r="L547" s="22"/>
      <c r="M547" s="107">
        <f xml:space="preserve"> M546+(ckAwdQTable[ILN]&lt;"M")</f>
        <v>299</v>
      </c>
      <c r="N547" t="s">
        <v>2824</v>
      </c>
      <c r="O547" t="s">
        <v>2295</v>
      </c>
      <c r="P547" s="15" t="str">
        <f>HYPERLINK("https://www.ejacket.nsf.gov/ej/showProposal.do?ID="&amp;ckAwdQTable[[#This Row],[prop_id]],"eJ")</f>
        <v>eJ</v>
      </c>
      <c r="Q547" s="8" t="s">
        <v>2871</v>
      </c>
      <c r="R547" t="s">
        <v>2295</v>
      </c>
      <c r="S547" t="s">
        <v>2296</v>
      </c>
      <c r="T547" t="s">
        <v>4476</v>
      </c>
      <c r="U547" s="8" t="s">
        <v>722</v>
      </c>
      <c r="V547" t="s">
        <v>2885</v>
      </c>
      <c r="W547" s="111" t="str">
        <f>HYPERLINK("mailto:"&amp; ckAwdQTable[[#This Row],[email]]&amp;"&amp;subject=Your NSF Proposal:  "&amp;ckAwdQTable[[#This Row],[prop_id]], ckAwdQTable[[#This Row],[email]])</f>
        <v>suresh@cs.utah.edu</v>
      </c>
      <c r="X547" s="30">
        <v>43313</v>
      </c>
      <c r="Y547">
        <v>60</v>
      </c>
      <c r="Z547" t="s">
        <v>6131</v>
      </c>
      <c r="AA547" s="21" t="s">
        <v>753</v>
      </c>
      <c r="AB547" s="21" t="s">
        <v>4825</v>
      </c>
      <c r="AC547"/>
      <c r="AD547" s="21" t="s">
        <v>753</v>
      </c>
      <c r="AE547" s="21" t="s">
        <v>6128</v>
      </c>
      <c r="AF547" s="13">
        <v>768880</v>
      </c>
      <c r="AG547" s="121">
        <v>0</v>
      </c>
      <c r="AH547" s="1">
        <v>768880</v>
      </c>
      <c r="AI547" s="1"/>
      <c r="AJ547" s="1">
        <v>30000</v>
      </c>
      <c r="AM547" s="21">
        <v>10</v>
      </c>
      <c r="AN547" s="21">
        <v>5</v>
      </c>
      <c r="AO547" s="21">
        <v>5</v>
      </c>
      <c r="AP547" s="21"/>
      <c r="AQ547" s="21"/>
      <c r="AR547" s="123" t="s">
        <v>2829</v>
      </c>
      <c r="AS547" s="21" t="s">
        <v>2834</v>
      </c>
      <c r="AT547" s="21" t="str">
        <f>SummarizeQuestMarks(ckAwdQTable[[#This Row],[abst_narr_txt]])</f>
        <v xml:space="preserve"> </v>
      </c>
      <c r="AU547" s="124"/>
      <c r="AV547" t="s">
        <v>4826</v>
      </c>
      <c r="AW547" t="b">
        <f>AND(ckAwdQTable[[#This Row],[ILN]]&gt;"M", SUBSTITUTE(ckAwdQTable[[#This Row],[prop_titl_txt]]," ","")&lt;&gt;SUBSTITUTE(AV546," ",""))</f>
        <v>0</v>
      </c>
      <c r="AX547" s="8" t="s">
        <v>4827</v>
      </c>
    </row>
    <row r="548" spans="2:50" ht="15" customHeight="1" x14ac:dyDescent="0.35">
      <c r="B548" s="30">
        <v>43003.652777777781</v>
      </c>
      <c r="C548" t="s">
        <v>2868</v>
      </c>
      <c r="D548" t="s">
        <v>2869</v>
      </c>
      <c r="E548" t="s">
        <v>468</v>
      </c>
      <c r="F548" t="s">
        <v>807</v>
      </c>
      <c r="G548" s="8" t="s">
        <v>2819</v>
      </c>
      <c r="H548" s="8" t="s">
        <v>2820</v>
      </c>
      <c r="I548" s="21" t="s">
        <v>6127</v>
      </c>
      <c r="J548" t="s">
        <v>2821</v>
      </c>
      <c r="K548" t="s">
        <v>4825</v>
      </c>
      <c r="L548" s="22"/>
      <c r="M548" s="107">
        <f xml:space="preserve"> M547+(ckAwdQTable[ILN]&lt;"M")</f>
        <v>299</v>
      </c>
      <c r="N548" t="s">
        <v>2834</v>
      </c>
      <c r="O548" t="s">
        <v>2295</v>
      </c>
      <c r="P548" s="15" t="str">
        <f>HYPERLINK("https://www.ejacket.nsf.gov/ej/showProposal.do?ID="&amp;ckAwdQTable[[#This Row],[prop_id]],"eJ")</f>
        <v>eJ</v>
      </c>
      <c r="Q548" s="8" t="s">
        <v>2871</v>
      </c>
      <c r="R548" t="s">
        <v>4828</v>
      </c>
      <c r="S548" t="s">
        <v>4829</v>
      </c>
      <c r="T548" t="s">
        <v>4830</v>
      </c>
      <c r="U548" s="8" t="s">
        <v>4831</v>
      </c>
      <c r="V548" t="s">
        <v>2833</v>
      </c>
      <c r="W548" s="111" t="str">
        <f>HYPERLINK("mailto:"&amp; ckAwdQTable[[#This Row],[email]]&amp;"&amp;subject=Your NSF Proposal:  "&amp;ckAwdQTable[[#This Row],[prop_id]], ckAwdQTable[[#This Row],[email]])</f>
        <v>sfriedle@haverford.edu</v>
      </c>
      <c r="X548" s="30">
        <v>43313</v>
      </c>
      <c r="Y548">
        <v>60</v>
      </c>
      <c r="AA548" s="21" t="s">
        <v>753</v>
      </c>
      <c r="AB548" s="21" t="s">
        <v>4825</v>
      </c>
      <c r="AC548"/>
      <c r="AD548" s="21" t="s">
        <v>753</v>
      </c>
      <c r="AE548" s="21" t="s">
        <v>6128</v>
      </c>
      <c r="AF548" s="13">
        <v>238571</v>
      </c>
      <c r="AG548" s="121">
        <v>0</v>
      </c>
      <c r="AH548" s="1">
        <v>238571</v>
      </c>
      <c r="AI548" s="1"/>
      <c r="AJ548" s="1">
        <v>25000</v>
      </c>
      <c r="AM548" s="21"/>
      <c r="AN548" s="21">
        <v>5</v>
      </c>
      <c r="AO548" s="21">
        <v>5</v>
      </c>
      <c r="AP548" s="21"/>
      <c r="AQ548" s="21"/>
      <c r="AR548" s="123" t="s">
        <v>2829</v>
      </c>
      <c r="AS548" s="21" t="s">
        <v>2834</v>
      </c>
      <c r="AT548" s="21" t="str">
        <f>SummarizeQuestMarks(ckAwdQTable[[#This Row],[abst_narr_txt]])</f>
        <v xml:space="preserve"> </v>
      </c>
      <c r="AU548" s="124"/>
      <c r="AV548" t="s">
        <v>4826</v>
      </c>
      <c r="AW548" t="b">
        <f>AND(ckAwdQTable[[#This Row],[ILN]]&gt;"M", SUBSTITUTE(ckAwdQTable[[#This Row],[prop_titl_txt]]," ","")&lt;&gt;SUBSTITUTE(AV547," ",""))</f>
        <v>0</v>
      </c>
      <c r="AX548" s="8" t="s">
        <v>4832</v>
      </c>
    </row>
    <row r="549" spans="2:50" ht="15" customHeight="1" x14ac:dyDescent="0.35">
      <c r="B549" s="30">
        <v>43005.456944444442</v>
      </c>
      <c r="C549" t="s">
        <v>2868</v>
      </c>
      <c r="D549" t="s">
        <v>2869</v>
      </c>
      <c r="E549" t="s">
        <v>468</v>
      </c>
      <c r="F549" t="s">
        <v>807</v>
      </c>
      <c r="G549" s="8" t="s">
        <v>2819</v>
      </c>
      <c r="H549" s="8" t="s">
        <v>2820</v>
      </c>
      <c r="I549" s="21" t="s">
        <v>6127</v>
      </c>
      <c r="J549" t="s">
        <v>2821</v>
      </c>
      <c r="K549" t="s">
        <v>4825</v>
      </c>
      <c r="L549" s="22"/>
      <c r="M549" s="107">
        <f xml:space="preserve"> M548+(ckAwdQTable[ILN]&lt;"M")</f>
        <v>299</v>
      </c>
      <c r="N549" t="s">
        <v>2834</v>
      </c>
      <c r="O549" t="s">
        <v>2295</v>
      </c>
      <c r="P549" s="15" t="str">
        <f>HYPERLINK("https://www.ejacket.nsf.gov/ej/showProposal.do?ID="&amp;ckAwdQTable[[#This Row],[prop_id]],"eJ")</f>
        <v>eJ</v>
      </c>
      <c r="Q549" s="8" t="s">
        <v>2871</v>
      </c>
      <c r="R549" t="s">
        <v>4833</v>
      </c>
      <c r="S549" t="s">
        <v>4834</v>
      </c>
      <c r="T549" t="s">
        <v>4835</v>
      </c>
      <c r="U549" s="8" t="s">
        <v>3071</v>
      </c>
      <c r="V549" t="s">
        <v>2893</v>
      </c>
      <c r="W549" s="111" t="str">
        <f>HYPERLINK("mailto:"&amp; ckAwdQTable[[#This Row],[email]]&amp;"&amp;subject=Your NSF Proposal:  "&amp;ckAwdQTable[[#This Row],[prop_id]], ckAwdQTable[[#This Row],[email]])</f>
        <v>carlos.scheidegger@gmail.com</v>
      </c>
      <c r="X549" s="30">
        <v>43313</v>
      </c>
      <c r="Y549">
        <v>60</v>
      </c>
      <c r="AA549" s="21" t="s">
        <v>753</v>
      </c>
      <c r="AB549" s="21" t="s">
        <v>4825</v>
      </c>
      <c r="AC549"/>
      <c r="AD549" s="21" t="s">
        <v>753</v>
      </c>
      <c r="AF549" s="13">
        <v>729236</v>
      </c>
      <c r="AG549" s="121">
        <v>0</v>
      </c>
      <c r="AH549" s="1">
        <v>729236</v>
      </c>
      <c r="AI549" s="1"/>
      <c r="AJ549" s="1"/>
      <c r="AM549" s="21">
        <v>9</v>
      </c>
      <c r="AN549" s="21">
        <v>5</v>
      </c>
      <c r="AO549" s="21">
        <v>5</v>
      </c>
      <c r="AP549" s="21"/>
      <c r="AQ549" s="21"/>
      <c r="AR549" s="123" t="s">
        <v>2829</v>
      </c>
      <c r="AS549" s="21" t="s">
        <v>2834</v>
      </c>
      <c r="AT549" s="21" t="str">
        <f>SummarizeQuestMarks(ckAwdQTable[[#This Row],[abst_narr_txt]])</f>
        <v xml:space="preserve"> </v>
      </c>
      <c r="AU549" s="124"/>
      <c r="AV549" t="s">
        <v>4826</v>
      </c>
      <c r="AW549" t="b">
        <f>AND(ckAwdQTable[[#This Row],[ILN]]&gt;"M", SUBSTITUTE(ckAwdQTable[[#This Row],[prop_titl_txt]]," ","")&lt;&gt;SUBSTITUTE(AV548," ",""))</f>
        <v>0</v>
      </c>
      <c r="AX549" s="8" t="s">
        <v>4836</v>
      </c>
    </row>
    <row r="550" spans="2:50" ht="15" customHeight="1" x14ac:dyDescent="0.35">
      <c r="B550" s="30">
        <v>43005.525000000001</v>
      </c>
      <c r="C550" t="s">
        <v>2868</v>
      </c>
      <c r="D550" t="s">
        <v>2869</v>
      </c>
      <c r="E550" t="s">
        <v>468</v>
      </c>
      <c r="F550" t="s">
        <v>807</v>
      </c>
      <c r="G550" s="8" t="s">
        <v>2819</v>
      </c>
      <c r="H550" s="8" t="s">
        <v>2820</v>
      </c>
      <c r="I550" s="21" t="s">
        <v>6127</v>
      </c>
      <c r="J550" t="s">
        <v>2821</v>
      </c>
      <c r="K550" t="s">
        <v>4825</v>
      </c>
      <c r="L550" s="22"/>
      <c r="M550" s="107">
        <f xml:space="preserve"> M549+(ckAwdQTable[ILN]&lt;"M")</f>
        <v>299</v>
      </c>
      <c r="N550" t="s">
        <v>2834</v>
      </c>
      <c r="O550" t="s">
        <v>2295</v>
      </c>
      <c r="P550" s="15" t="str">
        <f>HYPERLINK("https://www.ejacket.nsf.gov/ej/showProposal.do?ID="&amp;ckAwdQTable[[#This Row],[prop_id]],"eJ")</f>
        <v>eJ</v>
      </c>
      <c r="Q550" s="8" t="s">
        <v>2871</v>
      </c>
      <c r="R550" t="s">
        <v>4837</v>
      </c>
      <c r="S550" t="s">
        <v>4838</v>
      </c>
      <c r="T550" t="s">
        <v>3424</v>
      </c>
      <c r="U550" s="8" t="s">
        <v>597</v>
      </c>
      <c r="V550" t="s">
        <v>2862</v>
      </c>
      <c r="W550" s="111" t="str">
        <f>HYPERLINK("mailto:"&amp; ckAwdQTable[[#This Row],[email]]&amp;"&amp;subject=Your NSF Proposal:  "&amp;ckAwdQTable[[#This Row],[prop_id]], ckAwdQTable[[#This Row],[email]])</f>
        <v>c.wilson@neu.edu</v>
      </c>
      <c r="X550" s="30">
        <v>43313</v>
      </c>
      <c r="Y550">
        <v>60</v>
      </c>
      <c r="AA550" s="21" t="s">
        <v>753</v>
      </c>
      <c r="AB550" s="21" t="s">
        <v>4825</v>
      </c>
      <c r="AC550"/>
      <c r="AD550" s="21" t="s">
        <v>753</v>
      </c>
      <c r="AE550" s="21" t="s">
        <v>6128</v>
      </c>
      <c r="AF550" s="13">
        <v>606003</v>
      </c>
      <c r="AG550" s="121">
        <v>0</v>
      </c>
      <c r="AH550" s="1">
        <v>606003</v>
      </c>
      <c r="AI550" s="1"/>
      <c r="AJ550" s="1">
        <v>31854</v>
      </c>
      <c r="AM550" s="21">
        <v>6</v>
      </c>
      <c r="AN550" s="21">
        <v>5</v>
      </c>
      <c r="AO550" s="21">
        <v>3.3</v>
      </c>
      <c r="AP550" s="21"/>
      <c r="AQ550" s="21"/>
      <c r="AR550" s="123" t="s">
        <v>2829</v>
      </c>
      <c r="AS550" s="21" t="s">
        <v>2834</v>
      </c>
      <c r="AT550" s="21" t="str">
        <f>SummarizeQuestMarks(ckAwdQTable[[#This Row],[abst_narr_txt]])</f>
        <v xml:space="preserve"> </v>
      </c>
      <c r="AU550" s="124"/>
      <c r="AV550" t="s">
        <v>4826</v>
      </c>
      <c r="AW550" t="b">
        <f>AND(ckAwdQTable[[#This Row],[ILN]]&gt;"M", SUBSTITUTE(ckAwdQTable[[#This Row],[prop_titl_txt]]," ","")&lt;&gt;SUBSTITUTE(AV549," ",""))</f>
        <v>0</v>
      </c>
      <c r="AX550" s="8" t="s">
        <v>4839</v>
      </c>
    </row>
    <row r="551" spans="2:50" ht="15" customHeight="1" x14ac:dyDescent="0.35">
      <c r="B551" s="30">
        <v>43005.560416666667</v>
      </c>
      <c r="C551" t="s">
        <v>2868</v>
      </c>
      <c r="D551" t="s">
        <v>2869</v>
      </c>
      <c r="E551" t="s">
        <v>468</v>
      </c>
      <c r="F551" t="s">
        <v>807</v>
      </c>
      <c r="G551" s="8" t="s">
        <v>2819</v>
      </c>
      <c r="H551" s="8" t="s">
        <v>2820</v>
      </c>
      <c r="I551" s="21" t="s">
        <v>6127</v>
      </c>
      <c r="J551" t="s">
        <v>2821</v>
      </c>
      <c r="K551" t="s">
        <v>4825</v>
      </c>
      <c r="L551" s="22"/>
      <c r="M551" s="107">
        <f xml:space="preserve"> M550+(ckAwdQTable[ILN]&lt;"M")</f>
        <v>299</v>
      </c>
      <c r="N551" t="s">
        <v>2834</v>
      </c>
      <c r="O551" t="s">
        <v>2295</v>
      </c>
      <c r="P551" s="15" t="str">
        <f>HYPERLINK("https://www.ejacket.nsf.gov/ej/showProposal.do?ID="&amp;ckAwdQTable[[#This Row],[prop_id]],"eJ")</f>
        <v>eJ</v>
      </c>
      <c r="Q551" s="8" t="s">
        <v>2871</v>
      </c>
      <c r="R551" t="s">
        <v>4840</v>
      </c>
      <c r="S551" t="s">
        <v>4841</v>
      </c>
      <c r="T551" t="s">
        <v>4842</v>
      </c>
      <c r="U551" s="8" t="s">
        <v>4843</v>
      </c>
      <c r="V551" t="s">
        <v>2972</v>
      </c>
      <c r="W551" s="111" t="str">
        <f>HYPERLINK("mailto:"&amp; ckAwdQTable[[#This Row],[email]]&amp;"&amp;subject=Your NSF Proposal:  "&amp;ckAwdQTable[[#This Row],[prop_id]], ckAwdQTable[[#This Row],[email]])</f>
        <v>danah@datasociety.net</v>
      </c>
      <c r="X551" s="30">
        <v>43313</v>
      </c>
      <c r="Y551">
        <v>60</v>
      </c>
      <c r="AA551" s="21" t="s">
        <v>753</v>
      </c>
      <c r="AB551" s="21" t="s">
        <v>4825</v>
      </c>
      <c r="AC551"/>
      <c r="AD551" s="21" t="s">
        <v>753</v>
      </c>
      <c r="AF551" s="13">
        <v>649538</v>
      </c>
      <c r="AG551" s="121">
        <v>0</v>
      </c>
      <c r="AH551" s="1">
        <v>649538</v>
      </c>
      <c r="AI551" s="1"/>
      <c r="AJ551" s="1"/>
      <c r="AK551" s="1">
        <v>223334</v>
      </c>
      <c r="AM551" s="21"/>
      <c r="AN551" s="21"/>
      <c r="AO551" s="21"/>
      <c r="AP551" s="21"/>
      <c r="AQ551" s="21"/>
      <c r="AR551" s="123" t="s">
        <v>2829</v>
      </c>
      <c r="AS551" s="21" t="s">
        <v>2834</v>
      </c>
      <c r="AT551" s="21" t="str">
        <f>SummarizeQuestMarks(ckAwdQTable[[#This Row],[abst_narr_txt]])</f>
        <v xml:space="preserve"> </v>
      </c>
      <c r="AU551" s="124"/>
      <c r="AV551" t="s">
        <v>4826</v>
      </c>
      <c r="AW551" t="b">
        <f>AND(ckAwdQTable[[#This Row],[ILN]]&gt;"M", SUBSTITUTE(ckAwdQTable[[#This Row],[prop_titl_txt]]," ","")&lt;&gt;SUBSTITUTE(AV550," ",""))</f>
        <v>0</v>
      </c>
      <c r="AX551" s="8" t="s">
        <v>4844</v>
      </c>
    </row>
    <row r="552" spans="2:50" ht="15" customHeight="1" x14ac:dyDescent="0.35">
      <c r="B552" s="30">
        <v>43005.672222222223</v>
      </c>
      <c r="C552" t="s">
        <v>2839</v>
      </c>
      <c r="D552" t="s">
        <v>2840</v>
      </c>
      <c r="E552" t="s">
        <v>462</v>
      </c>
      <c r="F552" t="s">
        <v>761</v>
      </c>
      <c r="G552" s="8" t="s">
        <v>2819</v>
      </c>
      <c r="H552" s="8" t="s">
        <v>2820</v>
      </c>
      <c r="I552" s="21" t="s">
        <v>6127</v>
      </c>
      <c r="J552" t="s">
        <v>2821</v>
      </c>
      <c r="L552" s="22"/>
      <c r="M552" s="107">
        <f xml:space="preserve"> M551+(ckAwdQTable[ILN]&lt;"M")</f>
        <v>300</v>
      </c>
      <c r="N552" t="s">
        <v>2824</v>
      </c>
      <c r="O552" t="s">
        <v>2298</v>
      </c>
      <c r="P552" s="15" t="str">
        <f>HYPERLINK("https://www.ejacket.nsf.gov/ej/showProposal.do?ID="&amp;ckAwdQTable[[#This Row],[prop_id]],"eJ")</f>
        <v>eJ</v>
      </c>
      <c r="Q552" s="8" t="s">
        <v>2841</v>
      </c>
      <c r="R552" t="s">
        <v>2298</v>
      </c>
      <c r="S552" t="s">
        <v>2299</v>
      </c>
      <c r="T552" t="s">
        <v>4845</v>
      </c>
      <c r="U552" s="8" t="s">
        <v>4846</v>
      </c>
      <c r="V552" t="s">
        <v>4689</v>
      </c>
      <c r="W552" s="111" t="str">
        <f>HYPERLINK("mailto:"&amp; ckAwdQTable[[#This Row],[email]]&amp;"&amp;subject=Your NSF Proposal:  "&amp;ckAwdQTable[[#This Row],[prop_id]], ckAwdQTable[[#This Row],[email]])</f>
        <v>dabhishe@isis.vanderbilt.edu</v>
      </c>
      <c r="X552" s="30">
        <v>43313</v>
      </c>
      <c r="Y552">
        <v>48</v>
      </c>
      <c r="AA552" s="21" t="s">
        <v>753</v>
      </c>
      <c r="AB552" s="21" t="s">
        <v>4825</v>
      </c>
      <c r="AC552"/>
      <c r="AD552" s="21" t="s">
        <v>753</v>
      </c>
      <c r="AE552" s="21" t="s">
        <v>6128</v>
      </c>
      <c r="AF552" s="13">
        <v>599998</v>
      </c>
      <c r="AG552" s="121">
        <v>0</v>
      </c>
      <c r="AH552" s="1">
        <v>599998</v>
      </c>
      <c r="AI552" s="1"/>
      <c r="AJ552" s="1">
        <v>12528</v>
      </c>
      <c r="AM552" s="21">
        <v>8</v>
      </c>
      <c r="AN552" s="21">
        <v>8</v>
      </c>
      <c r="AO552" s="21">
        <v>1.24</v>
      </c>
      <c r="AP552" s="21">
        <v>2.44</v>
      </c>
      <c r="AQ552" s="21"/>
      <c r="AR552" s="123" t="s">
        <v>2829</v>
      </c>
      <c r="AS552" s="21" t="s">
        <v>2834</v>
      </c>
      <c r="AT552" s="21" t="str">
        <f>SummarizeQuestMarks(ckAwdQTable[[#This Row],[abst_narr_txt]])</f>
        <v xml:space="preserve"> </v>
      </c>
      <c r="AU552" s="124"/>
      <c r="AV552" t="s">
        <v>4847</v>
      </c>
      <c r="AW552" t="b">
        <f>AND(ckAwdQTable[[#This Row],[ILN]]&gt;"M", SUBSTITUTE(ckAwdQTable[[#This Row],[prop_titl_txt]]," ","")&lt;&gt;SUBSTITUTE(AV551," ",""))</f>
        <v>0</v>
      </c>
      <c r="AX552" s="8" t="s">
        <v>4848</v>
      </c>
    </row>
    <row r="553" spans="2:50" ht="15" customHeight="1" x14ac:dyDescent="0.35">
      <c r="B553" s="30">
        <v>43005.640972222223</v>
      </c>
      <c r="C553" t="s">
        <v>2839</v>
      </c>
      <c r="D553" t="s">
        <v>2840</v>
      </c>
      <c r="E553" t="s">
        <v>462</v>
      </c>
      <c r="F553" t="s">
        <v>761</v>
      </c>
      <c r="G553" s="8" t="s">
        <v>2819</v>
      </c>
      <c r="H553" s="8" t="s">
        <v>2820</v>
      </c>
      <c r="I553" s="21" t="s">
        <v>6127</v>
      </c>
      <c r="J553" t="s">
        <v>2821</v>
      </c>
      <c r="L553" s="22"/>
      <c r="M553" s="107">
        <f xml:space="preserve"> M552+(ckAwdQTable[ILN]&lt;"M")</f>
        <v>300</v>
      </c>
      <c r="N553" t="s">
        <v>2834</v>
      </c>
      <c r="O553" t="s">
        <v>2298</v>
      </c>
      <c r="P553" s="15" t="str">
        <f>HYPERLINK("https://www.ejacket.nsf.gov/ej/showProposal.do?ID="&amp;ckAwdQTable[[#This Row],[prop_id]],"eJ")</f>
        <v>eJ</v>
      </c>
      <c r="Q553" s="8" t="s">
        <v>2841</v>
      </c>
      <c r="R553" t="s">
        <v>4849</v>
      </c>
      <c r="S553" t="s">
        <v>2218</v>
      </c>
      <c r="T553" t="s">
        <v>4850</v>
      </c>
      <c r="U553" s="8" t="s">
        <v>4851</v>
      </c>
      <c r="V553" t="s">
        <v>3061</v>
      </c>
      <c r="W553" s="111" t="str">
        <f>HYPERLINK("mailto:"&amp; ckAwdQTable[[#This Row],[email]]&amp;"&amp;subject=Your NSF Proposal:  "&amp;ckAwdQTable[[#This Row],[prop_id]], ckAwdQTable[[#This Row],[email]])</f>
        <v>wsong@uga.edu</v>
      </c>
      <c r="X553" s="30">
        <v>43313</v>
      </c>
      <c r="Y553">
        <v>48</v>
      </c>
      <c r="AA553" s="21" t="s">
        <v>753</v>
      </c>
      <c r="AB553" s="21" t="s">
        <v>4825</v>
      </c>
      <c r="AC553"/>
      <c r="AD553" s="21" t="s">
        <v>753</v>
      </c>
      <c r="AE553" s="21" t="s">
        <v>6293</v>
      </c>
      <c r="AF553" s="13">
        <v>599976</v>
      </c>
      <c r="AG553" s="121">
        <v>0</v>
      </c>
      <c r="AH553" s="1">
        <v>599976</v>
      </c>
      <c r="AI553" s="1"/>
      <c r="AJ553" s="1">
        <v>8000</v>
      </c>
      <c r="AM553" s="21">
        <v>8</v>
      </c>
      <c r="AN553" s="21">
        <v>8</v>
      </c>
      <c r="AO553" s="21">
        <v>4.28</v>
      </c>
      <c r="AP553" s="21"/>
      <c r="AQ553" s="21"/>
      <c r="AR553" s="123" t="s">
        <v>2829</v>
      </c>
      <c r="AS553" s="21" t="s">
        <v>2834</v>
      </c>
      <c r="AT553" s="21" t="str">
        <f>SummarizeQuestMarks(ckAwdQTable[[#This Row],[abst_narr_txt]])</f>
        <v xml:space="preserve"> </v>
      </c>
      <c r="AU553" s="124"/>
      <c r="AV553" t="s">
        <v>4847</v>
      </c>
      <c r="AW553" t="b">
        <f>AND(ckAwdQTable[[#This Row],[ILN]]&gt;"M", SUBSTITUTE(ckAwdQTable[[#This Row],[prop_titl_txt]]," ","")&lt;&gt;SUBSTITUTE(AV552," ",""))</f>
        <v>0</v>
      </c>
      <c r="AX553" s="8" t="s">
        <v>4852</v>
      </c>
    </row>
    <row r="554" spans="2:50" ht="15" customHeight="1" x14ac:dyDescent="0.35">
      <c r="B554" s="30">
        <v>43005.672222222223</v>
      </c>
      <c r="C554" t="s">
        <v>2868</v>
      </c>
      <c r="D554" t="s">
        <v>2869</v>
      </c>
      <c r="E554" t="s">
        <v>468</v>
      </c>
      <c r="F554" t="s">
        <v>1185</v>
      </c>
      <c r="G554" s="8" t="s">
        <v>2819</v>
      </c>
      <c r="H554" s="8" t="s">
        <v>2820</v>
      </c>
      <c r="I554" s="21" t="s">
        <v>6127</v>
      </c>
      <c r="J554" t="s">
        <v>2821</v>
      </c>
      <c r="K554" t="s">
        <v>2911</v>
      </c>
      <c r="L554" s="22"/>
      <c r="M554" s="107">
        <f xml:space="preserve"> M553+(ckAwdQTable[ILN]&lt;"M")</f>
        <v>301</v>
      </c>
      <c r="N554" t="s">
        <v>2863</v>
      </c>
      <c r="O554" t="s">
        <v>2301</v>
      </c>
      <c r="P554" s="15" t="str">
        <f>HYPERLINK("https://www.ejacket.nsf.gov/ej/showProposal.do?ID="&amp;ckAwdQTable[[#This Row],[prop_id]],"eJ")</f>
        <v>eJ</v>
      </c>
      <c r="Q554" s="8" t="s">
        <v>2871</v>
      </c>
      <c r="R554" t="s">
        <v>2301</v>
      </c>
      <c r="S554" t="s">
        <v>2302</v>
      </c>
      <c r="T554" t="s">
        <v>4528</v>
      </c>
      <c r="U554" s="8" t="s">
        <v>2860</v>
      </c>
      <c r="V554" t="s">
        <v>2856</v>
      </c>
      <c r="W554" s="111" t="str">
        <f>HYPERLINK("mailto:"&amp; ckAwdQTable[[#This Row],[email]]&amp;"&amp;subject=Your NSF Proposal:  "&amp;ckAwdQTable[[#This Row],[prop_id]], ckAwdQTable[[#This Row],[email]])</f>
        <v>msg8u@virginia.edu</v>
      </c>
      <c r="X554" s="30">
        <v>43221</v>
      </c>
      <c r="Y554">
        <v>48</v>
      </c>
      <c r="Z554" t="s">
        <v>6131</v>
      </c>
      <c r="AA554" s="21" t="s">
        <v>6294</v>
      </c>
      <c r="AB554" s="21" t="s">
        <v>4825</v>
      </c>
      <c r="AC554"/>
      <c r="AD554" s="21" t="s">
        <v>753</v>
      </c>
      <c r="AE554" s="21" t="s">
        <v>6128</v>
      </c>
      <c r="AF554" s="13">
        <v>1196598</v>
      </c>
      <c r="AG554" s="121">
        <v>0</v>
      </c>
      <c r="AH554" s="1">
        <v>1196598</v>
      </c>
      <c r="AI554" s="1"/>
      <c r="AJ554" s="1">
        <v>12000</v>
      </c>
      <c r="AM554" s="21">
        <v>8</v>
      </c>
      <c r="AN554" s="21">
        <v>12</v>
      </c>
      <c r="AO554" s="21">
        <v>4</v>
      </c>
      <c r="AP554" s="21"/>
      <c r="AQ554" s="21">
        <v>8</v>
      </c>
      <c r="AR554" s="123" t="s">
        <v>2881</v>
      </c>
      <c r="AS554" s="21" t="s">
        <v>2834</v>
      </c>
      <c r="AT554" s="21" t="str">
        <f>SummarizeQuestMarks(ckAwdQTable[[#This Row],[abst_narr_txt]])</f>
        <v xml:space="preserve"> </v>
      </c>
      <c r="AU554" s="124"/>
      <c r="AV554" t="s">
        <v>4853</v>
      </c>
      <c r="AW554" t="b">
        <f>AND(ckAwdQTable[[#This Row],[ILN]]&gt;"M", SUBSTITUTE(ckAwdQTable[[#This Row],[prop_titl_txt]]," ","")&lt;&gt;SUBSTITUTE(AV553," ",""))</f>
        <v>0</v>
      </c>
      <c r="AX554" s="8" t="s">
        <v>4854</v>
      </c>
    </row>
    <row r="555" spans="2:50" ht="15" customHeight="1" x14ac:dyDescent="0.35">
      <c r="B555" s="30">
        <v>43005.67291666667</v>
      </c>
      <c r="C555" t="s">
        <v>2868</v>
      </c>
      <c r="D555" t="s">
        <v>2869</v>
      </c>
      <c r="E555" t="s">
        <v>470</v>
      </c>
      <c r="F555" t="s">
        <v>935</v>
      </c>
      <c r="G555" s="8" t="s">
        <v>2819</v>
      </c>
      <c r="H555" s="8" t="s">
        <v>2820</v>
      </c>
      <c r="I555" s="21" t="s">
        <v>6127</v>
      </c>
      <c r="J555" t="s">
        <v>2821</v>
      </c>
      <c r="K555" t="s">
        <v>2902</v>
      </c>
      <c r="L555" s="22"/>
      <c r="M555" s="107">
        <f xml:space="preserve"> M554+(ckAwdQTable[ILN]&lt;"M")</f>
        <v>302</v>
      </c>
      <c r="N555" t="s">
        <v>2863</v>
      </c>
      <c r="O555" t="s">
        <v>2304</v>
      </c>
      <c r="P555" s="15" t="str">
        <f>HYPERLINK("https://www.ejacket.nsf.gov/ej/showProposal.do?ID="&amp;ckAwdQTable[[#This Row],[prop_id]],"eJ")</f>
        <v>eJ</v>
      </c>
      <c r="Q555" s="8" t="s">
        <v>2871</v>
      </c>
      <c r="R555" t="s">
        <v>2304</v>
      </c>
      <c r="S555" t="s">
        <v>1445</v>
      </c>
      <c r="T555" t="s">
        <v>4855</v>
      </c>
      <c r="U555" s="8" t="s">
        <v>2929</v>
      </c>
      <c r="V555" t="s">
        <v>2833</v>
      </c>
      <c r="W555" s="111" t="str">
        <f>HYPERLINK("mailto:"&amp; ckAwdQTable[[#This Row],[email]]&amp;"&amp;subject=Your NSF Proposal:  "&amp;ckAwdQTable[[#This Row],[prop_id]], ckAwdQTable[[#This Row],[email]])</f>
        <v>yanxi@cse.psu.edu</v>
      </c>
      <c r="X555" s="30">
        <v>43282</v>
      </c>
      <c r="Y555">
        <v>36</v>
      </c>
      <c r="Z555" t="s">
        <v>6131</v>
      </c>
      <c r="AA555" s="21" t="s">
        <v>6295</v>
      </c>
      <c r="AB555" s="21" t="s">
        <v>4825</v>
      </c>
      <c r="AC555"/>
      <c r="AD555" s="21" t="s">
        <v>753</v>
      </c>
      <c r="AE555" s="21" t="s">
        <v>6128</v>
      </c>
      <c r="AF555" s="13">
        <v>1195644</v>
      </c>
      <c r="AG555" s="121">
        <v>0</v>
      </c>
      <c r="AH555" s="1">
        <v>1195644</v>
      </c>
      <c r="AI555" s="1"/>
      <c r="AJ555" s="1">
        <v>27000</v>
      </c>
      <c r="AM555" s="21">
        <v>9</v>
      </c>
      <c r="AN555" s="21">
        <v>9</v>
      </c>
      <c r="AO555" s="21">
        <v>9</v>
      </c>
      <c r="AP555" s="21"/>
      <c r="AQ555" s="21"/>
      <c r="AR555" s="123" t="s">
        <v>2829</v>
      </c>
      <c r="AS555" s="21" t="s">
        <v>2834</v>
      </c>
      <c r="AT555" s="21" t="str">
        <f>SummarizeQuestMarks(ckAwdQTable[[#This Row],[abst_narr_txt]])</f>
        <v xml:space="preserve"> </v>
      </c>
      <c r="AU555" s="124"/>
      <c r="AV555" t="s">
        <v>4856</v>
      </c>
      <c r="AW555" t="b">
        <f>AND(ckAwdQTable[[#This Row],[ILN]]&gt;"M", SUBSTITUTE(ckAwdQTable[[#This Row],[prop_titl_txt]]," ","")&lt;&gt;SUBSTITUTE(AV554," ",""))</f>
        <v>0</v>
      </c>
      <c r="AX555" s="8" t="s">
        <v>4857</v>
      </c>
    </row>
    <row r="556" spans="2:50" ht="15" customHeight="1" x14ac:dyDescent="0.35">
      <c r="B556" s="30">
        <v>43005.67291666667</v>
      </c>
      <c r="C556" t="s">
        <v>2817</v>
      </c>
      <c r="D556" t="s">
        <v>2818</v>
      </c>
      <c r="E556" t="s">
        <v>472</v>
      </c>
      <c r="F556" t="s">
        <v>863</v>
      </c>
      <c r="G556" s="8" t="s">
        <v>2819</v>
      </c>
      <c r="H556" s="8" t="s">
        <v>2820</v>
      </c>
      <c r="I556" s="21" t="s">
        <v>6127</v>
      </c>
      <c r="J556" t="s">
        <v>2821</v>
      </c>
      <c r="K556" t="s">
        <v>2822</v>
      </c>
      <c r="L556" s="22"/>
      <c r="M556" s="107">
        <f xml:space="preserve"> M555+(ckAwdQTable[ILN]&lt;"M")</f>
        <v>303</v>
      </c>
      <c r="N556" t="s">
        <v>2824</v>
      </c>
      <c r="O556" t="s">
        <v>2306</v>
      </c>
      <c r="P556" s="15" t="str">
        <f>HYPERLINK("https://www.ejacket.nsf.gov/ej/showProposal.do?ID="&amp;ckAwdQTable[[#This Row],[prop_id]],"eJ")</f>
        <v>eJ</v>
      </c>
      <c r="Q556" s="8" t="s">
        <v>2825</v>
      </c>
      <c r="R556" t="s">
        <v>2306</v>
      </c>
      <c r="S556" t="s">
        <v>2148</v>
      </c>
      <c r="T556" t="s">
        <v>3703</v>
      </c>
      <c r="U556" s="8" t="s">
        <v>586</v>
      </c>
      <c r="V556" t="s">
        <v>2862</v>
      </c>
      <c r="W556" s="111" t="str">
        <f>HYPERLINK("mailto:"&amp; ckAwdQTable[[#This Row],[email]]&amp;"&amp;subject=Your NSF Proposal:  "&amp;ckAwdQTable[[#This Row],[prop_id]], ckAwdQTable[[#This Row],[email]])</f>
        <v>edemaine@mit.edu</v>
      </c>
      <c r="X556" s="30">
        <v>43252</v>
      </c>
      <c r="Y556">
        <v>48</v>
      </c>
      <c r="AA556" s="21" t="s">
        <v>753</v>
      </c>
      <c r="AB556" s="21" t="s">
        <v>4825</v>
      </c>
      <c r="AC556"/>
      <c r="AD556" s="21" t="s">
        <v>753</v>
      </c>
      <c r="AF556" s="13">
        <v>600000</v>
      </c>
      <c r="AG556" s="121">
        <v>0</v>
      </c>
      <c r="AH556" s="1">
        <v>600000</v>
      </c>
      <c r="AI556" s="1"/>
      <c r="AJ556" s="1"/>
      <c r="AM556" s="21">
        <v>8</v>
      </c>
      <c r="AN556" s="21">
        <v>4</v>
      </c>
      <c r="AO556" s="21">
        <v>2</v>
      </c>
      <c r="AP556" s="21"/>
      <c r="AQ556" s="21"/>
      <c r="AR556" s="123" t="s">
        <v>2829</v>
      </c>
      <c r="AS556" s="21" t="s">
        <v>2834</v>
      </c>
      <c r="AT556" s="21" t="str">
        <f>SummarizeQuestMarks(ckAwdQTable[[#This Row],[abst_narr_txt]])</f>
        <v xml:space="preserve"> </v>
      </c>
      <c r="AU556" s="124"/>
      <c r="AV556" t="s">
        <v>4860</v>
      </c>
      <c r="AW556" t="b">
        <f>AND(ckAwdQTable[[#This Row],[ILN]]&gt;"M", SUBSTITUTE(ckAwdQTable[[#This Row],[prop_titl_txt]]," ","")&lt;&gt;SUBSTITUTE(AV555," ",""))</f>
        <v>0</v>
      </c>
      <c r="AX556" s="8" t="s">
        <v>4536</v>
      </c>
    </row>
    <row r="557" spans="2:50" ht="15" customHeight="1" x14ac:dyDescent="0.35">
      <c r="B557" s="30">
        <v>43005.448611111111</v>
      </c>
      <c r="C557" t="s">
        <v>2817</v>
      </c>
      <c r="D557" t="s">
        <v>2818</v>
      </c>
      <c r="E557" t="s">
        <v>472</v>
      </c>
      <c r="F557" t="s">
        <v>863</v>
      </c>
      <c r="G557" s="8" t="s">
        <v>2819</v>
      </c>
      <c r="H557" s="8" t="s">
        <v>2820</v>
      </c>
      <c r="I557" s="21" t="s">
        <v>6127</v>
      </c>
      <c r="J557" t="s">
        <v>2821</v>
      </c>
      <c r="K557" t="s">
        <v>2822</v>
      </c>
      <c r="L557" s="22"/>
      <c r="M557" s="107">
        <f xml:space="preserve"> M556+(ckAwdQTable[ILN]&lt;"M")</f>
        <v>303</v>
      </c>
      <c r="N557" t="s">
        <v>2834</v>
      </c>
      <c r="O557" t="s">
        <v>2306</v>
      </c>
      <c r="P557" s="15" t="str">
        <f>HYPERLINK("https://www.ejacket.nsf.gov/ej/showProposal.do?ID="&amp;ckAwdQTable[[#This Row],[prop_id]],"eJ")</f>
        <v>eJ</v>
      </c>
      <c r="Q557" s="8" t="s">
        <v>2825</v>
      </c>
      <c r="R557" t="s">
        <v>4861</v>
      </c>
      <c r="S557" t="s">
        <v>4538</v>
      </c>
      <c r="T557" t="s">
        <v>4539</v>
      </c>
      <c r="U557" s="8" t="s">
        <v>2926</v>
      </c>
      <c r="V557" t="s">
        <v>2922</v>
      </c>
      <c r="W557" s="111" t="str">
        <f>HYPERLINK("mailto:"&amp; ckAwdQTable[[#This Row],[email]]&amp;"&amp;subject=Your NSF Proposal:  "&amp;ckAwdQTable[[#This Row],[prop_id]], ckAwdQTable[[#This Row],[email]])</f>
        <v>hajiagha@cs.umd.edu</v>
      </c>
      <c r="X557" s="30">
        <v>43252</v>
      </c>
      <c r="Y557">
        <v>48</v>
      </c>
      <c r="AA557" s="21" t="s">
        <v>753</v>
      </c>
      <c r="AB557" s="21" t="s">
        <v>4825</v>
      </c>
      <c r="AC557"/>
      <c r="AD557" s="21" t="s">
        <v>753</v>
      </c>
      <c r="AE557" s="21" t="s">
        <v>6128</v>
      </c>
      <c r="AF557" s="13">
        <v>600000</v>
      </c>
      <c r="AG557" s="121">
        <v>0</v>
      </c>
      <c r="AH557" s="1">
        <v>600000</v>
      </c>
      <c r="AI557" s="1"/>
      <c r="AJ557" s="1">
        <v>12000</v>
      </c>
      <c r="AM557" s="21">
        <v>8</v>
      </c>
      <c r="AN557" s="21">
        <v>4</v>
      </c>
      <c r="AO557" s="21"/>
      <c r="AP557" s="21"/>
      <c r="AQ557" s="21">
        <v>4</v>
      </c>
      <c r="AR557" s="123" t="s">
        <v>2829</v>
      </c>
      <c r="AS557" s="21" t="s">
        <v>2834</v>
      </c>
      <c r="AT557" s="21" t="str">
        <f>SummarizeQuestMarks(ckAwdQTable[[#This Row],[abst_narr_txt]])</f>
        <v xml:space="preserve"> </v>
      </c>
      <c r="AU557" s="124"/>
      <c r="AV557" t="s">
        <v>4860</v>
      </c>
      <c r="AW557" t="b">
        <f>AND(ckAwdQTable[[#This Row],[ILN]]&gt;"M", SUBSTITUTE(ckAwdQTable[[#This Row],[prop_titl_txt]]," ","")&lt;&gt;SUBSTITUTE(AV556," ",""))</f>
        <v>0</v>
      </c>
      <c r="AX557" s="8" t="s">
        <v>4541</v>
      </c>
    </row>
    <row r="558" spans="2:50" ht="15" customHeight="1" x14ac:dyDescent="0.35">
      <c r="B558" s="30">
        <v>43005.674305555556</v>
      </c>
      <c r="C558" t="s">
        <v>2817</v>
      </c>
      <c r="D558" t="s">
        <v>2818</v>
      </c>
      <c r="E558" t="s">
        <v>476</v>
      </c>
      <c r="F558" t="s">
        <v>948</v>
      </c>
      <c r="G558" s="8" t="s">
        <v>2819</v>
      </c>
      <c r="H558" s="8" t="s">
        <v>2820</v>
      </c>
      <c r="I558" s="21" t="s">
        <v>6127</v>
      </c>
      <c r="J558" t="s">
        <v>2821</v>
      </c>
      <c r="K558" t="s">
        <v>2822</v>
      </c>
      <c r="L558" s="22"/>
      <c r="M558" s="107">
        <f xml:space="preserve"> M557+(ckAwdQTable[ILN]&lt;"M")</f>
        <v>304</v>
      </c>
      <c r="N558" t="s">
        <v>2863</v>
      </c>
      <c r="O558" t="s">
        <v>2313</v>
      </c>
      <c r="P558" s="15" t="str">
        <f>HYPERLINK("https://www.ejacket.nsf.gov/ej/showProposal.do?ID="&amp;ckAwdQTable[[#This Row],[prop_id]],"eJ")</f>
        <v>eJ</v>
      </c>
      <c r="Q558" s="8" t="s">
        <v>2825</v>
      </c>
      <c r="R558" t="s">
        <v>2313</v>
      </c>
      <c r="S558" t="s">
        <v>2314</v>
      </c>
      <c r="T558" t="s">
        <v>4862</v>
      </c>
      <c r="U558" s="8" t="s">
        <v>662</v>
      </c>
      <c r="V558" t="s">
        <v>2851</v>
      </c>
      <c r="W558" s="111" t="str">
        <f>HYPERLINK("mailto:"&amp; ckAwdQTable[[#This Row],[email]]&amp;"&amp;subject=Your NSF Proposal:  "&amp;ckAwdQTable[[#This Row],[prop_id]], ckAwdQTable[[#This Row],[email]])</f>
        <v>jr@berkeley.edu</v>
      </c>
      <c r="X558" s="30">
        <v>43282</v>
      </c>
      <c r="Y558">
        <v>48</v>
      </c>
      <c r="AA558" s="21" t="s">
        <v>753</v>
      </c>
      <c r="AB558" s="21" t="s">
        <v>4825</v>
      </c>
      <c r="AC558"/>
      <c r="AD558" s="21" t="s">
        <v>753</v>
      </c>
      <c r="AE558" s="21" t="s">
        <v>6128</v>
      </c>
      <c r="AF558" s="13">
        <v>1199995</v>
      </c>
      <c r="AG558" s="121">
        <v>0</v>
      </c>
      <c r="AH558" s="1">
        <v>1199995</v>
      </c>
      <c r="AI558" s="1"/>
      <c r="AJ558" s="1">
        <v>20900</v>
      </c>
      <c r="AK558" s="1">
        <v>106832</v>
      </c>
      <c r="AM558" s="21">
        <v>8</v>
      </c>
      <c r="AN558" s="21">
        <v>8</v>
      </c>
      <c r="AO558" s="21">
        <v>4</v>
      </c>
      <c r="AP558" s="21"/>
      <c r="AQ558" s="21"/>
      <c r="AR558" s="123" t="s">
        <v>2829</v>
      </c>
      <c r="AS558" s="21" t="s">
        <v>2834</v>
      </c>
      <c r="AT558" s="21" t="str">
        <f>SummarizeQuestMarks(ckAwdQTable[[#This Row],[abst_narr_txt]])</f>
        <v xml:space="preserve"> </v>
      </c>
      <c r="AU558" s="124"/>
      <c r="AV558" t="s">
        <v>4864</v>
      </c>
      <c r="AW558" t="b">
        <f>AND(ckAwdQTable[[#This Row],[ILN]]&gt;"M", SUBSTITUTE(ckAwdQTable[[#This Row],[prop_titl_txt]]," ","")&lt;&gt;SUBSTITUTE(AV557," ",""))</f>
        <v>0</v>
      </c>
      <c r="AX558" s="8" t="s">
        <v>4865</v>
      </c>
    </row>
    <row r="559" spans="2:50" ht="15" customHeight="1" x14ac:dyDescent="0.35">
      <c r="B559" s="30">
        <v>43005.674305555556</v>
      </c>
      <c r="C559" t="s">
        <v>2868</v>
      </c>
      <c r="D559" t="s">
        <v>2869</v>
      </c>
      <c r="E559" t="s">
        <v>466</v>
      </c>
      <c r="F559" t="s">
        <v>838</v>
      </c>
      <c r="G559" s="8" t="s">
        <v>2819</v>
      </c>
      <c r="H559" s="8" t="s">
        <v>2820</v>
      </c>
      <c r="I559" s="21" t="s">
        <v>6127</v>
      </c>
      <c r="J559" t="s">
        <v>2821</v>
      </c>
      <c r="K559" t="s">
        <v>2883</v>
      </c>
      <c r="L559" s="22"/>
      <c r="M559" s="107">
        <f xml:space="preserve"> M558+(ckAwdQTable[ILN]&lt;"M")</f>
        <v>305</v>
      </c>
      <c r="N559" t="s">
        <v>2863</v>
      </c>
      <c r="O559" t="s">
        <v>2321</v>
      </c>
      <c r="P559" s="15" t="str">
        <f>HYPERLINK("https://www.ejacket.nsf.gov/ej/showProposal.do?ID="&amp;ckAwdQTable[[#This Row],[prop_id]],"eJ")</f>
        <v>eJ</v>
      </c>
      <c r="Q559" s="8" t="s">
        <v>2871</v>
      </c>
      <c r="R559" t="s">
        <v>2321</v>
      </c>
      <c r="S559" t="s">
        <v>2322</v>
      </c>
      <c r="T559" t="s">
        <v>4866</v>
      </c>
      <c r="U559" s="8" t="s">
        <v>4867</v>
      </c>
      <c r="V559" t="s">
        <v>2972</v>
      </c>
      <c r="W559" s="111" t="str">
        <f>HYPERLINK("mailto:"&amp; ckAwdQTable[[#This Row],[email]]&amp;"&amp;subject=Your NSF Proposal:  "&amp;ckAwdQTable[[#This Row],[prop_id]], ckAwdQTable[[#This Row],[email]])</f>
        <v>imh2003@med.cornell.edu</v>
      </c>
      <c r="X559" s="30">
        <v>43221</v>
      </c>
      <c r="Y559">
        <v>48</v>
      </c>
      <c r="AA559" s="21" t="s">
        <v>753</v>
      </c>
      <c r="AB559" s="21" t="s">
        <v>4825</v>
      </c>
      <c r="AC559"/>
      <c r="AD559" s="21" t="s">
        <v>753</v>
      </c>
      <c r="AF559" s="13">
        <v>1199747</v>
      </c>
      <c r="AG559" s="121">
        <v>0</v>
      </c>
      <c r="AH559" s="1">
        <v>1199747</v>
      </c>
      <c r="AI559" s="1"/>
      <c r="AJ559" s="1"/>
      <c r="AK559" s="1">
        <v>154000</v>
      </c>
      <c r="AM559" s="21">
        <v>8</v>
      </c>
      <c r="AN559" s="21">
        <v>8</v>
      </c>
      <c r="AO559" s="21"/>
      <c r="AP559" s="21"/>
      <c r="AQ559" s="21">
        <v>9.6</v>
      </c>
      <c r="AR559" s="123" t="s">
        <v>2829</v>
      </c>
      <c r="AS559" s="21" t="s">
        <v>2834</v>
      </c>
      <c r="AT559" s="21" t="str">
        <f>SummarizeQuestMarks(ckAwdQTable[[#This Row],[abst_narr_txt]])</f>
        <v xml:space="preserve"> </v>
      </c>
      <c r="AU559" s="124"/>
      <c r="AV559" t="s">
        <v>4868</v>
      </c>
      <c r="AW559" t="b">
        <f>AND(ckAwdQTable[[#This Row],[ILN]]&gt;"M", SUBSTITUTE(ckAwdQTable[[#This Row],[prop_titl_txt]]," ","")&lt;&gt;SUBSTITUTE(AV558," ",""))</f>
        <v>0</v>
      </c>
      <c r="AX559" s="8" t="s">
        <v>4869</v>
      </c>
    </row>
    <row r="560" spans="2:50" ht="15" customHeight="1" x14ac:dyDescent="0.35">
      <c r="B560" s="30">
        <v>43005.675694444442</v>
      </c>
      <c r="C560" t="s">
        <v>2839</v>
      </c>
      <c r="D560" t="s">
        <v>2840</v>
      </c>
      <c r="E560" t="s">
        <v>464</v>
      </c>
      <c r="F560" t="s">
        <v>2331</v>
      </c>
      <c r="G560" s="8" t="s">
        <v>2819</v>
      </c>
      <c r="H560" s="8" t="s">
        <v>2820</v>
      </c>
      <c r="I560" s="21" t="s">
        <v>6127</v>
      </c>
      <c r="J560" t="s">
        <v>2821</v>
      </c>
      <c r="L560" s="22"/>
      <c r="M560" s="107">
        <f xml:space="preserve"> M559+(ckAwdQTable[ILN]&lt;"M")</f>
        <v>306</v>
      </c>
      <c r="N560" t="s">
        <v>2863</v>
      </c>
      <c r="O560" t="s">
        <v>2329</v>
      </c>
      <c r="P560" s="15" t="str">
        <f>HYPERLINK("https://www.ejacket.nsf.gov/ej/showProposal.do?ID="&amp;ckAwdQTable[[#This Row],[prop_id]],"eJ")</f>
        <v>eJ</v>
      </c>
      <c r="Q560" s="8" t="s">
        <v>2841</v>
      </c>
      <c r="R560" t="s">
        <v>2329</v>
      </c>
      <c r="S560" t="s">
        <v>2330</v>
      </c>
      <c r="T560" t="s">
        <v>4870</v>
      </c>
      <c r="U560" s="8" t="s">
        <v>592</v>
      </c>
      <c r="V560" t="s">
        <v>1276</v>
      </c>
      <c r="W560" s="111" t="str">
        <f>HYPERLINK("mailto:"&amp; ckAwdQTable[[#This Row],[email]]&amp;"&amp;subject=Your NSF Proposal:  "&amp;ckAwdQTable[[#This Row],[prop_id]], ckAwdQTable[[#This Row],[email]])</f>
        <v>iguvenc@ncsu.edu</v>
      </c>
      <c r="X560" s="30">
        <v>43235</v>
      </c>
      <c r="Y560">
        <v>36</v>
      </c>
      <c r="AA560" s="21" t="s">
        <v>753</v>
      </c>
      <c r="AB560" s="21" t="s">
        <v>4825</v>
      </c>
      <c r="AC560"/>
      <c r="AD560" s="21" t="s">
        <v>753</v>
      </c>
      <c r="AF560" s="13">
        <v>1199999</v>
      </c>
      <c r="AG560" s="121">
        <v>0</v>
      </c>
      <c r="AH560" s="1">
        <v>1199999</v>
      </c>
      <c r="AI560" s="1"/>
      <c r="AJ560" s="1"/>
      <c r="AK560" s="1">
        <v>12364</v>
      </c>
      <c r="AM560" s="21">
        <v>15</v>
      </c>
      <c r="AN560" s="21">
        <v>15</v>
      </c>
      <c r="AO560" s="21">
        <v>2.37</v>
      </c>
      <c r="AP560" s="21"/>
      <c r="AQ560" s="21"/>
      <c r="AR560" s="123" t="s">
        <v>2829</v>
      </c>
      <c r="AS560" s="21" t="s">
        <v>2834</v>
      </c>
      <c r="AT560" s="21" t="str">
        <f>SummarizeQuestMarks(ckAwdQTable[[#This Row],[abst_narr_txt]])</f>
        <v xml:space="preserve"> </v>
      </c>
      <c r="AU560" s="124"/>
      <c r="AV560" t="s">
        <v>4871</v>
      </c>
      <c r="AW560" t="b">
        <f>AND(ckAwdQTable[[#This Row],[ILN]]&gt;"M", SUBSTITUTE(ckAwdQTable[[#This Row],[prop_titl_txt]]," ","")&lt;&gt;SUBSTITUTE(AV559," ",""))</f>
        <v>0</v>
      </c>
      <c r="AX560" s="8" t="s">
        <v>4872</v>
      </c>
    </row>
    <row r="561" spans="2:50" ht="15" customHeight="1" x14ac:dyDescent="0.35">
      <c r="B561" s="30">
        <v>43005.676388888889</v>
      </c>
      <c r="C561" t="s">
        <v>2839</v>
      </c>
      <c r="D561" t="s">
        <v>2840</v>
      </c>
      <c r="E561" t="s">
        <v>462</v>
      </c>
      <c r="F561" t="s">
        <v>1032</v>
      </c>
      <c r="G561" s="8" t="s">
        <v>2819</v>
      </c>
      <c r="H561" s="8" t="s">
        <v>2820</v>
      </c>
      <c r="I561" s="21" t="s">
        <v>6127</v>
      </c>
      <c r="J561" t="s">
        <v>2821</v>
      </c>
      <c r="L561" s="22"/>
      <c r="M561" s="107">
        <f xml:space="preserve"> M560+(ckAwdQTable[ILN]&lt;"M")</f>
        <v>307</v>
      </c>
      <c r="N561" t="s">
        <v>2863</v>
      </c>
      <c r="O561" t="s">
        <v>2333</v>
      </c>
      <c r="P561" s="15" t="str">
        <f>HYPERLINK("https://www.ejacket.nsf.gov/ej/showProposal.do?ID="&amp;ckAwdQTable[[#This Row],[prop_id]],"eJ")</f>
        <v>eJ</v>
      </c>
      <c r="Q561" s="8" t="s">
        <v>2841</v>
      </c>
      <c r="R561" t="s">
        <v>2333</v>
      </c>
      <c r="S561" t="s">
        <v>1106</v>
      </c>
      <c r="T561" t="s">
        <v>4873</v>
      </c>
      <c r="U561" s="8" t="s">
        <v>2860</v>
      </c>
      <c r="V561" t="s">
        <v>2856</v>
      </c>
      <c r="W561" s="111" t="str">
        <f>HYPERLINK("mailto:"&amp; ckAwdQTable[[#This Row],[email]]&amp;"&amp;subject=Your NSF Proposal:  "&amp;ckAwdQTable[[#This Row],[prop_id]], ckAwdQTable[[#This Row],[email]])</f>
        <v>hs6ms@virginia.edu</v>
      </c>
      <c r="X561" s="30">
        <v>43191</v>
      </c>
      <c r="Y561">
        <v>36</v>
      </c>
      <c r="AA561" s="21" t="s">
        <v>753</v>
      </c>
      <c r="AB561" s="21" t="s">
        <v>4825</v>
      </c>
      <c r="AC561"/>
      <c r="AD561" s="21" t="s">
        <v>753</v>
      </c>
      <c r="AE561" s="21" t="s">
        <v>6128</v>
      </c>
      <c r="AF561" s="13">
        <v>1199751</v>
      </c>
      <c r="AG561" s="121">
        <v>0</v>
      </c>
      <c r="AH561" s="1">
        <v>1199751</v>
      </c>
      <c r="AI561" s="1"/>
      <c r="AJ561" s="1">
        <v>27000</v>
      </c>
      <c r="AK561" s="1">
        <v>210627</v>
      </c>
      <c r="AM561" s="21">
        <v>6</v>
      </c>
      <c r="AN561" s="21">
        <v>6</v>
      </c>
      <c r="AO561" s="21"/>
      <c r="AP561" s="21"/>
      <c r="AQ561" s="21">
        <v>6</v>
      </c>
      <c r="AR561" s="123" t="s">
        <v>2829</v>
      </c>
      <c r="AS561" s="21" t="s">
        <v>2834</v>
      </c>
      <c r="AT561" s="21" t="str">
        <f>SummarizeQuestMarks(ckAwdQTable[[#This Row],[abst_narr_txt]])</f>
        <v xml:space="preserve"> </v>
      </c>
      <c r="AU561" s="124"/>
      <c r="AV561" t="s">
        <v>4874</v>
      </c>
      <c r="AW561" t="b">
        <f>AND(ckAwdQTable[[#This Row],[ILN]]&gt;"M", SUBSTITUTE(ckAwdQTable[[#This Row],[prop_titl_txt]]," ","")&lt;&gt;SUBSTITUTE(AV560," ",""))</f>
        <v>0</v>
      </c>
      <c r="AX561" s="8" t="s">
        <v>4875</v>
      </c>
    </row>
    <row r="562" spans="2:50" ht="15" customHeight="1" x14ac:dyDescent="0.35">
      <c r="B562" s="30">
        <v>43005.677083333336</v>
      </c>
      <c r="C562" t="s">
        <v>2817</v>
      </c>
      <c r="D562" t="s">
        <v>2818</v>
      </c>
      <c r="E562" t="s">
        <v>476</v>
      </c>
      <c r="F562" t="s">
        <v>948</v>
      </c>
      <c r="G562" s="8" t="s">
        <v>2819</v>
      </c>
      <c r="H562" s="8" t="s">
        <v>2820</v>
      </c>
      <c r="I562" s="21" t="s">
        <v>6127</v>
      </c>
      <c r="J562" t="s">
        <v>2821</v>
      </c>
      <c r="K562" t="s">
        <v>2822</v>
      </c>
      <c r="L562" s="22"/>
      <c r="M562" s="107">
        <f xml:space="preserve"> M561+(ckAwdQTable[ILN]&lt;"M")</f>
        <v>308</v>
      </c>
      <c r="N562" t="s">
        <v>2824</v>
      </c>
      <c r="O562" t="s">
        <v>2335</v>
      </c>
      <c r="P562" s="15" t="str">
        <f>HYPERLINK("https://www.ejacket.nsf.gov/ej/showProposal.do?ID="&amp;ckAwdQTable[[#This Row],[prop_id]],"eJ")</f>
        <v>eJ</v>
      </c>
      <c r="Q562" s="8" t="s">
        <v>2825</v>
      </c>
      <c r="R562" t="s">
        <v>2335</v>
      </c>
      <c r="S562" t="s">
        <v>2336</v>
      </c>
      <c r="T562" t="s">
        <v>4876</v>
      </c>
      <c r="U562" s="8" t="s">
        <v>713</v>
      </c>
      <c r="V562" t="s">
        <v>2907</v>
      </c>
      <c r="W562" s="111" t="str">
        <f>HYPERLINK("mailto:"&amp; ckAwdQTable[[#This Row],[email]]&amp;"&amp;subject=Your NSF Proposal:  "&amp;ckAwdQTable[[#This Row],[prop_id]], ckAwdQTable[[#This Row],[email]])</f>
        <v>marouane@umich.edu</v>
      </c>
      <c r="X562" s="30">
        <v>43282</v>
      </c>
      <c r="Y562">
        <v>48</v>
      </c>
      <c r="AA562" s="21" t="s">
        <v>753</v>
      </c>
      <c r="AB562" s="21" t="s">
        <v>4825</v>
      </c>
      <c r="AC562"/>
      <c r="AD562" s="21" t="s">
        <v>753</v>
      </c>
      <c r="AE562" s="21" t="s">
        <v>6128</v>
      </c>
      <c r="AF562" s="13">
        <v>400006</v>
      </c>
      <c r="AG562" s="121">
        <v>0</v>
      </c>
      <c r="AH562" s="1">
        <v>400006</v>
      </c>
      <c r="AI562" s="1"/>
      <c r="AJ562" s="1">
        <v>15260</v>
      </c>
      <c r="AM562" s="21">
        <v>4</v>
      </c>
      <c r="AN562" s="21">
        <v>4</v>
      </c>
      <c r="AO562" s="21">
        <v>4</v>
      </c>
      <c r="AP562" s="21"/>
      <c r="AQ562" s="21"/>
      <c r="AR562" s="123" t="s">
        <v>2829</v>
      </c>
      <c r="AS562" s="21" t="s">
        <v>2834</v>
      </c>
      <c r="AT562" s="21" t="str">
        <f>SummarizeQuestMarks(ckAwdQTable[[#This Row],[abst_narr_txt]])</f>
        <v xml:space="preserve"> </v>
      </c>
      <c r="AU562" s="124"/>
      <c r="AV562" t="s">
        <v>4877</v>
      </c>
      <c r="AW562" t="b">
        <f>AND(ckAwdQTable[[#This Row],[ILN]]&gt;"M", SUBSTITUTE(ckAwdQTable[[#This Row],[prop_titl_txt]]," ","")&lt;&gt;SUBSTITUTE(AV561," ",""))</f>
        <v>0</v>
      </c>
      <c r="AX562" s="8" t="s">
        <v>4878</v>
      </c>
    </row>
    <row r="563" spans="2:50" ht="15" customHeight="1" x14ac:dyDescent="0.35">
      <c r="B563" s="30">
        <v>43005.450694444444</v>
      </c>
      <c r="C563" t="s">
        <v>2817</v>
      </c>
      <c r="D563" t="s">
        <v>2818</v>
      </c>
      <c r="E563" t="s">
        <v>476</v>
      </c>
      <c r="F563" t="s">
        <v>948</v>
      </c>
      <c r="G563" s="8" t="s">
        <v>2819</v>
      </c>
      <c r="H563" s="8" t="s">
        <v>2820</v>
      </c>
      <c r="I563" s="21" t="s">
        <v>6127</v>
      </c>
      <c r="J563" t="s">
        <v>2821</v>
      </c>
      <c r="K563" t="s">
        <v>2822</v>
      </c>
      <c r="L563" s="22"/>
      <c r="M563" s="107">
        <f xml:space="preserve"> M562+(ckAwdQTable[ILN]&lt;"M")</f>
        <v>308</v>
      </c>
      <c r="N563" t="s">
        <v>2834</v>
      </c>
      <c r="O563" t="s">
        <v>2335</v>
      </c>
      <c r="P563" s="15" t="str">
        <f>HYPERLINK("https://www.ejacket.nsf.gov/ej/showProposal.do?ID="&amp;ckAwdQTable[[#This Row],[prop_id]],"eJ")</f>
        <v>eJ</v>
      </c>
      <c r="Q563" s="8" t="s">
        <v>2825</v>
      </c>
      <c r="R563" t="s">
        <v>4879</v>
      </c>
      <c r="S563" t="s">
        <v>4096</v>
      </c>
      <c r="T563" t="s">
        <v>4880</v>
      </c>
      <c r="U563" s="8" t="s">
        <v>562</v>
      </c>
      <c r="V563" t="s">
        <v>2833</v>
      </c>
      <c r="W563" s="111" t="str">
        <f>HYPERLINK("mailto:"&amp; ckAwdQTable[[#This Row],[email]]&amp;"&amp;subject=Your NSF Proposal:  "&amp;ckAwdQTable[[#This Row],[prop_id]], ckAwdQTable[[#This Row],[email]])</f>
        <v>yfcai@cs.drexel.edu</v>
      </c>
      <c r="X563" s="30">
        <v>43282</v>
      </c>
      <c r="Y563">
        <v>48</v>
      </c>
      <c r="AA563" s="21" t="s">
        <v>753</v>
      </c>
      <c r="AB563" s="21" t="s">
        <v>4825</v>
      </c>
      <c r="AC563"/>
      <c r="AD563" s="21" t="s">
        <v>753</v>
      </c>
      <c r="AE563" s="21" t="s">
        <v>6128</v>
      </c>
      <c r="AF563" s="13">
        <v>399989</v>
      </c>
      <c r="AG563" s="121">
        <v>0</v>
      </c>
      <c r="AH563" s="1">
        <v>399989</v>
      </c>
      <c r="AI563" s="1"/>
      <c r="AJ563" s="1">
        <v>29285</v>
      </c>
      <c r="AL563" s="1">
        <v>72075</v>
      </c>
      <c r="AM563" s="21">
        <v>4</v>
      </c>
      <c r="AN563" s="21">
        <v>4</v>
      </c>
      <c r="AO563" s="21"/>
      <c r="AP563" s="21"/>
      <c r="AQ563" s="21">
        <v>4</v>
      </c>
      <c r="AR563" s="123" t="s">
        <v>2829</v>
      </c>
      <c r="AS563" s="21" t="s">
        <v>2834</v>
      </c>
      <c r="AT563" s="21" t="str">
        <f>SummarizeQuestMarks(ckAwdQTable[[#This Row],[abst_narr_txt]])</f>
        <v xml:space="preserve"> </v>
      </c>
      <c r="AU563" s="124"/>
      <c r="AV563" t="s">
        <v>4877</v>
      </c>
      <c r="AW563" t="b">
        <f>AND(ckAwdQTable[[#This Row],[ILN]]&gt;"M", SUBSTITUTE(ckAwdQTable[[#This Row],[prop_titl_txt]]," ","")&lt;&gt;SUBSTITUTE(AV562," ",""))</f>
        <v>0</v>
      </c>
      <c r="AX563" s="8" t="s">
        <v>4881</v>
      </c>
    </row>
    <row r="564" spans="2:50" ht="15" customHeight="1" x14ac:dyDescent="0.35">
      <c r="B564" s="30">
        <v>43005.911111111112</v>
      </c>
      <c r="C564" t="s">
        <v>2817</v>
      </c>
      <c r="D564" t="s">
        <v>2818</v>
      </c>
      <c r="E564" t="s">
        <v>476</v>
      </c>
      <c r="F564" t="s">
        <v>948</v>
      </c>
      <c r="G564" s="8" t="s">
        <v>2819</v>
      </c>
      <c r="H564" s="8" t="s">
        <v>2820</v>
      </c>
      <c r="I564" s="21" t="s">
        <v>6127</v>
      </c>
      <c r="J564" t="s">
        <v>2821</v>
      </c>
      <c r="K564" t="s">
        <v>2822</v>
      </c>
      <c r="L564" s="22"/>
      <c r="M564" s="107">
        <f xml:space="preserve"> M563+(ckAwdQTable[ILN]&lt;"M")</f>
        <v>308</v>
      </c>
      <c r="N564" t="s">
        <v>2834</v>
      </c>
      <c r="O564" t="s">
        <v>2335</v>
      </c>
      <c r="P564" s="15" t="str">
        <f>HYPERLINK("https://www.ejacket.nsf.gov/ej/showProposal.do?ID="&amp;ckAwdQTable[[#This Row],[prop_id]],"eJ")</f>
        <v>eJ</v>
      </c>
      <c r="Q564" s="8" t="s">
        <v>2825</v>
      </c>
      <c r="R564" t="s">
        <v>4882</v>
      </c>
      <c r="S564" t="s">
        <v>4883</v>
      </c>
      <c r="T564" t="s">
        <v>4884</v>
      </c>
      <c r="U564" s="8" t="s">
        <v>3477</v>
      </c>
      <c r="V564" t="s">
        <v>96</v>
      </c>
      <c r="W564" s="111" t="str">
        <f>HYPERLINK("mailto:"&amp; ckAwdQTable[[#This Row],[email]]&amp;"&amp;subject=Your NSF Proposal:  "&amp;ckAwdQTable[[#This Row],[prop_id]], ckAwdQTable[[#This Row],[email]])</f>
        <v>kazman@hawaii.edu</v>
      </c>
      <c r="X564" s="30">
        <v>43282</v>
      </c>
      <c r="Y564">
        <v>48</v>
      </c>
      <c r="AA564" s="21" t="s">
        <v>753</v>
      </c>
      <c r="AB564" s="21" t="s">
        <v>4825</v>
      </c>
      <c r="AC564"/>
      <c r="AD564" s="21" t="s">
        <v>753</v>
      </c>
      <c r="AE564" s="21" t="s">
        <v>6128</v>
      </c>
      <c r="AF564" s="13">
        <v>399714</v>
      </c>
      <c r="AG564" s="121">
        <v>0</v>
      </c>
      <c r="AH564" s="1">
        <v>399714</v>
      </c>
      <c r="AI564" s="1"/>
      <c r="AJ564" s="1">
        <v>16137</v>
      </c>
      <c r="AM564" s="21">
        <v>4</v>
      </c>
      <c r="AN564" s="21">
        <v>4</v>
      </c>
      <c r="AO564" s="21">
        <v>4</v>
      </c>
      <c r="AP564" s="21"/>
      <c r="AQ564" s="21"/>
      <c r="AR564" s="123" t="s">
        <v>2829</v>
      </c>
      <c r="AS564" s="21" t="s">
        <v>2834</v>
      </c>
      <c r="AT564" s="21" t="str">
        <f>SummarizeQuestMarks(ckAwdQTable[[#This Row],[abst_narr_txt]])</f>
        <v xml:space="preserve"> </v>
      </c>
      <c r="AU564" s="124"/>
      <c r="AV564" t="s">
        <v>4885</v>
      </c>
      <c r="AW564" t="b">
        <f>AND(ckAwdQTable[[#This Row],[ILN]]&gt;"M", SUBSTITUTE(ckAwdQTable[[#This Row],[prop_titl_txt]]," ","")&lt;&gt;SUBSTITUTE(AV563," ",""))</f>
        <v>0</v>
      </c>
      <c r="AX564" s="8" t="s">
        <v>4886</v>
      </c>
    </row>
    <row r="565" spans="2:50" ht="15" customHeight="1" x14ac:dyDescent="0.35">
      <c r="B565" s="30">
        <v>43005.678472222222</v>
      </c>
      <c r="C565" t="s">
        <v>2839</v>
      </c>
      <c r="D565" t="s">
        <v>2840</v>
      </c>
      <c r="E565" t="s">
        <v>464</v>
      </c>
      <c r="F565" t="s">
        <v>1119</v>
      </c>
      <c r="G565" s="8" t="s">
        <v>2819</v>
      </c>
      <c r="H565" s="8" t="s">
        <v>2820</v>
      </c>
      <c r="I565" s="21" t="s">
        <v>6127</v>
      </c>
      <c r="J565" t="s">
        <v>2821</v>
      </c>
      <c r="L565" s="22"/>
      <c r="M565" s="107">
        <f xml:space="preserve"> M564+(ckAwdQTable[ILN]&lt;"M")</f>
        <v>309</v>
      </c>
      <c r="N565" t="s">
        <v>2824</v>
      </c>
      <c r="O565" t="s">
        <v>2343</v>
      </c>
      <c r="P565" s="15" t="str">
        <f>HYPERLINK("https://www.ejacket.nsf.gov/ej/showProposal.do?ID="&amp;ckAwdQTable[[#This Row],[prop_id]],"eJ")</f>
        <v>eJ</v>
      </c>
      <c r="Q565" s="8" t="s">
        <v>2841</v>
      </c>
      <c r="R565" t="s">
        <v>2343</v>
      </c>
      <c r="S565" t="s">
        <v>2344</v>
      </c>
      <c r="T565" t="s">
        <v>4887</v>
      </c>
      <c r="U565" s="8" t="s">
        <v>4614</v>
      </c>
      <c r="V565" t="s">
        <v>2823</v>
      </c>
      <c r="W565" s="111" t="str">
        <f>HYPERLINK("mailto:"&amp; ckAwdQTable[[#This Row],[email]]&amp;"&amp;subject=Your NSF Proposal:  "&amp;ckAwdQTable[[#This Row],[prop_id]], ckAwdQTable[[#This Row],[email]])</f>
        <v>sshakkot@tamu.edu</v>
      </c>
      <c r="X565" s="30">
        <v>43282</v>
      </c>
      <c r="Y565">
        <v>36</v>
      </c>
      <c r="AA565" s="21" t="s">
        <v>753</v>
      </c>
      <c r="AB565" s="21" t="s">
        <v>4825</v>
      </c>
      <c r="AC565"/>
      <c r="AD565" s="21" t="s">
        <v>753</v>
      </c>
      <c r="AF565" s="13">
        <v>900000</v>
      </c>
      <c r="AG565" s="121">
        <v>0</v>
      </c>
      <c r="AH565" s="1">
        <v>900000</v>
      </c>
      <c r="AI565" s="1"/>
      <c r="AJ565" s="1"/>
      <c r="AM565" s="21">
        <v>12</v>
      </c>
      <c r="AN565" s="21">
        <v>9</v>
      </c>
      <c r="AO565" s="21"/>
      <c r="AP565" s="21"/>
      <c r="AQ565" s="21">
        <v>8.1</v>
      </c>
      <c r="AR565" s="123" t="s">
        <v>2829</v>
      </c>
      <c r="AS565" s="21" t="s">
        <v>2834</v>
      </c>
      <c r="AT565" s="21" t="str">
        <f>SummarizeQuestMarks(ckAwdQTable[[#This Row],[abst_narr_txt]])</f>
        <v xml:space="preserve"> </v>
      </c>
      <c r="AU565" s="124"/>
      <c r="AV565" t="s">
        <v>4888</v>
      </c>
      <c r="AW565" t="b">
        <f>AND(ckAwdQTable[[#This Row],[ILN]]&gt;"M", SUBSTITUTE(ckAwdQTable[[#This Row],[prop_titl_txt]]," ","")&lt;&gt;SUBSTITUTE(AV564," ",""))</f>
        <v>0</v>
      </c>
      <c r="AX565" s="8" t="s">
        <v>4889</v>
      </c>
    </row>
    <row r="566" spans="2:50" ht="15" customHeight="1" x14ac:dyDescent="0.35">
      <c r="B566" s="30">
        <v>43005.65347222222</v>
      </c>
      <c r="C566" t="s">
        <v>2839</v>
      </c>
      <c r="D566" t="s">
        <v>2840</v>
      </c>
      <c r="E566" t="s">
        <v>464</v>
      </c>
      <c r="F566" t="s">
        <v>1119</v>
      </c>
      <c r="G566" s="8" t="s">
        <v>2819</v>
      </c>
      <c r="H566" s="8" t="s">
        <v>2820</v>
      </c>
      <c r="I566" s="21" t="s">
        <v>6127</v>
      </c>
      <c r="J566" t="s">
        <v>2821</v>
      </c>
      <c r="L566" s="22"/>
      <c r="M566" s="107">
        <f xml:space="preserve"> M565+(ckAwdQTable[ILN]&lt;"M")</f>
        <v>309</v>
      </c>
      <c r="N566" t="s">
        <v>2834</v>
      </c>
      <c r="O566" t="s">
        <v>2343</v>
      </c>
      <c r="P566" s="15" t="str">
        <f>HYPERLINK("https://www.ejacket.nsf.gov/ej/showProposal.do?ID="&amp;ckAwdQTable[[#This Row],[prop_id]],"eJ")</f>
        <v>eJ</v>
      </c>
      <c r="Q566" s="8" t="s">
        <v>2841</v>
      </c>
      <c r="R566" t="s">
        <v>4890</v>
      </c>
      <c r="S566" t="s">
        <v>4891</v>
      </c>
      <c r="T566" t="s">
        <v>4892</v>
      </c>
      <c r="U566" s="8" t="s">
        <v>668</v>
      </c>
      <c r="V566" t="s">
        <v>2851</v>
      </c>
      <c r="W566" s="111" t="str">
        <f>HYPERLINK("mailto:"&amp; ckAwdQTable[[#This Row],[email]]&amp;"&amp;subject=Your NSF Proposal:  "&amp;ckAwdQTable[[#This Row],[prop_id]], ckAwdQTable[[#This Row],[email]])</f>
        <v>Amogh@caida.org</v>
      </c>
      <c r="X566" s="30">
        <v>43282</v>
      </c>
      <c r="Y566">
        <v>36</v>
      </c>
      <c r="AA566" s="21" t="s">
        <v>753</v>
      </c>
      <c r="AB566" s="21" t="s">
        <v>4825</v>
      </c>
      <c r="AC566"/>
      <c r="AD566" s="21" t="s">
        <v>753</v>
      </c>
      <c r="AF566" s="13">
        <v>300000</v>
      </c>
      <c r="AG566" s="121">
        <v>0</v>
      </c>
      <c r="AH566" s="1">
        <v>300000</v>
      </c>
      <c r="AI566" s="1"/>
      <c r="AJ566" s="1"/>
      <c r="AM566" s="21">
        <v>3</v>
      </c>
      <c r="AN566" s="21">
        <v>3</v>
      </c>
      <c r="AO566" s="21"/>
      <c r="AP566" s="21">
        <v>4.8</v>
      </c>
      <c r="AQ566" s="21"/>
      <c r="AR566" s="123" t="s">
        <v>2829</v>
      </c>
      <c r="AS566" s="21" t="s">
        <v>2834</v>
      </c>
      <c r="AT566" s="21" t="str">
        <f>SummarizeQuestMarks(ckAwdQTable[[#This Row],[abst_narr_txt]])</f>
        <v xml:space="preserve"> </v>
      </c>
      <c r="AU566" s="124"/>
      <c r="AV566" t="s">
        <v>4888</v>
      </c>
      <c r="AW566" t="b">
        <f>AND(ckAwdQTable[[#This Row],[ILN]]&gt;"M", SUBSTITUTE(ckAwdQTable[[#This Row],[prop_titl_txt]]," ","")&lt;&gt;SUBSTITUTE(AV565," ",""))</f>
        <v>0</v>
      </c>
      <c r="AX566" s="8" t="s">
        <v>4893</v>
      </c>
    </row>
    <row r="567" spans="2:50" ht="15" customHeight="1" x14ac:dyDescent="0.35">
      <c r="B567" s="30">
        <v>43005.681250000001</v>
      </c>
      <c r="C567" t="s">
        <v>2868</v>
      </c>
      <c r="D567" t="s">
        <v>2869</v>
      </c>
      <c r="E567" t="s">
        <v>470</v>
      </c>
      <c r="F567" t="s">
        <v>1229</v>
      </c>
      <c r="G567" s="8" t="s">
        <v>2819</v>
      </c>
      <c r="H567" s="8" t="s">
        <v>2820</v>
      </c>
      <c r="I567" s="21" t="s">
        <v>6127</v>
      </c>
      <c r="J567" t="s">
        <v>2821</v>
      </c>
      <c r="K567" t="s">
        <v>2902</v>
      </c>
      <c r="L567" s="22"/>
      <c r="M567" s="107">
        <f xml:space="preserve"> M566+(ckAwdQTable[ILN]&lt;"M")</f>
        <v>310</v>
      </c>
      <c r="N567" t="s">
        <v>2824</v>
      </c>
      <c r="O567" t="s">
        <v>2346</v>
      </c>
      <c r="P567" s="15" t="str">
        <f>HYPERLINK("https://www.ejacket.nsf.gov/ej/showProposal.do?ID="&amp;ckAwdQTable[[#This Row],[prop_id]],"eJ")</f>
        <v>eJ</v>
      </c>
      <c r="Q567" s="8" t="s">
        <v>2871</v>
      </c>
      <c r="R567" t="s">
        <v>2346</v>
      </c>
      <c r="S567" t="s">
        <v>1668</v>
      </c>
      <c r="T567" t="s">
        <v>3930</v>
      </c>
      <c r="U567" s="8" t="s">
        <v>542</v>
      </c>
      <c r="V567" t="s">
        <v>2833</v>
      </c>
      <c r="W567" s="111" t="str">
        <f>HYPERLINK("mailto:"&amp; ckAwdQTable[[#This Row],[email]]&amp;"&amp;subject=Your NSF Proposal:  "&amp;ckAwdQTable[[#This Row],[prop_id]], ckAwdQTable[[#This Row],[email]])</f>
        <v>sycara@cs.cmu.edu</v>
      </c>
      <c r="X567" s="30">
        <v>43282</v>
      </c>
      <c r="Y567">
        <v>36</v>
      </c>
      <c r="Z567" t="s">
        <v>6131</v>
      </c>
      <c r="AA567" s="21" t="s">
        <v>6160</v>
      </c>
      <c r="AB567" s="21" t="s">
        <v>4825</v>
      </c>
      <c r="AC567"/>
      <c r="AD567" s="21" t="s">
        <v>753</v>
      </c>
      <c r="AE567" s="21" t="s">
        <v>6128</v>
      </c>
      <c r="AF567" s="13">
        <v>614387</v>
      </c>
      <c r="AG567" s="121">
        <v>0</v>
      </c>
      <c r="AH567" s="1">
        <v>614387</v>
      </c>
      <c r="AI567" s="1"/>
      <c r="AJ567" s="1">
        <v>25036</v>
      </c>
      <c r="AK567" s="1">
        <v>200909</v>
      </c>
      <c r="AM567" s="21"/>
      <c r="AN567" s="21">
        <v>3</v>
      </c>
      <c r="AO567" s="21">
        <v>0.75</v>
      </c>
      <c r="AP567" s="21">
        <v>2.25</v>
      </c>
      <c r="AQ567" s="21"/>
      <c r="AR567" s="123" t="s">
        <v>2829</v>
      </c>
      <c r="AS567" s="21" t="s">
        <v>2834</v>
      </c>
      <c r="AT567" s="21" t="str">
        <f>SummarizeQuestMarks(ckAwdQTable[[#This Row],[abst_narr_txt]])</f>
        <v xml:space="preserve"> </v>
      </c>
      <c r="AU567" s="124"/>
      <c r="AV567" t="s">
        <v>4894</v>
      </c>
      <c r="AW567" t="b">
        <f>AND(ckAwdQTable[[#This Row],[ILN]]&gt;"M", SUBSTITUTE(ckAwdQTable[[#This Row],[prop_titl_txt]]," ","")&lt;&gt;SUBSTITUTE(AV566," ",""))</f>
        <v>0</v>
      </c>
      <c r="AX567" s="8" t="s">
        <v>3932</v>
      </c>
    </row>
    <row r="568" spans="2:50" ht="15" customHeight="1" x14ac:dyDescent="0.35">
      <c r="B568" s="30">
        <v>43005.536805555559</v>
      </c>
      <c r="C568" t="s">
        <v>2868</v>
      </c>
      <c r="D568" t="s">
        <v>2869</v>
      </c>
      <c r="E568" t="s">
        <v>470</v>
      </c>
      <c r="F568" t="s">
        <v>1229</v>
      </c>
      <c r="G568" s="8" t="s">
        <v>2819</v>
      </c>
      <c r="H568" s="8" t="s">
        <v>2820</v>
      </c>
      <c r="I568" s="21" t="s">
        <v>6127</v>
      </c>
      <c r="J568" t="s">
        <v>2821</v>
      </c>
      <c r="K568" t="s">
        <v>2902</v>
      </c>
      <c r="L568" s="22"/>
      <c r="M568" s="107">
        <f xml:space="preserve"> M567+(ckAwdQTable[ILN]&lt;"M")</f>
        <v>310</v>
      </c>
      <c r="N568" t="s">
        <v>2834</v>
      </c>
      <c r="O568" t="s">
        <v>2346</v>
      </c>
      <c r="P568" s="15" t="str">
        <f>HYPERLINK("https://www.ejacket.nsf.gov/ej/showProposal.do?ID="&amp;ckAwdQTable[[#This Row],[prop_id]],"eJ")</f>
        <v>eJ</v>
      </c>
      <c r="Q568" s="8" t="s">
        <v>2871</v>
      </c>
      <c r="R568" t="s">
        <v>4895</v>
      </c>
      <c r="S568" t="s">
        <v>3934</v>
      </c>
      <c r="T568" t="s">
        <v>3005</v>
      </c>
      <c r="U568" s="8" t="s">
        <v>3095</v>
      </c>
      <c r="V568" t="s">
        <v>2833</v>
      </c>
      <c r="W568" s="111" t="str">
        <f>HYPERLINK("mailto:"&amp; ckAwdQTable[[#This Row],[email]]&amp;"&amp;subject=Your NSF Proposal:  "&amp;ckAwdQTable[[#This Row],[prop_id]], ckAwdQTable[[#This Row],[email]])</f>
        <v>ml@sis.pitt.edu</v>
      </c>
      <c r="X568" s="30">
        <v>43282</v>
      </c>
      <c r="Y568">
        <v>36</v>
      </c>
      <c r="Z568" t="s">
        <v>6131</v>
      </c>
      <c r="AA568" s="21" t="s">
        <v>6233</v>
      </c>
      <c r="AB568" s="21" t="s">
        <v>4825</v>
      </c>
      <c r="AC568"/>
      <c r="AD568" s="21" t="s">
        <v>753</v>
      </c>
      <c r="AE568" s="21" t="s">
        <v>6128</v>
      </c>
      <c r="AF568" s="13">
        <v>438544</v>
      </c>
      <c r="AG568" s="121">
        <v>0</v>
      </c>
      <c r="AH568" s="1">
        <v>438544</v>
      </c>
      <c r="AI568" s="1"/>
      <c r="AJ568" s="1">
        <v>18000</v>
      </c>
      <c r="AM568" s="21">
        <v>3</v>
      </c>
      <c r="AN568" s="21">
        <v>3</v>
      </c>
      <c r="AO568" s="21">
        <v>6</v>
      </c>
      <c r="AP568" s="21"/>
      <c r="AQ568" s="21"/>
      <c r="AR568" s="123" t="s">
        <v>2829</v>
      </c>
      <c r="AS568" s="21" t="s">
        <v>2834</v>
      </c>
      <c r="AT568" s="21" t="str">
        <f>SummarizeQuestMarks(ckAwdQTable[[#This Row],[abst_narr_txt]])</f>
        <v xml:space="preserve"> </v>
      </c>
      <c r="AU568" s="124"/>
      <c r="AV568" t="s">
        <v>4896</v>
      </c>
      <c r="AW568" t="b">
        <f>AND(ckAwdQTable[[#This Row],[ILN]]&gt;"M", SUBSTITUTE(ckAwdQTable[[#This Row],[prop_titl_txt]]," ","")&lt;&gt;SUBSTITUTE(AV567," ",""))</f>
        <v>0</v>
      </c>
      <c r="AX568" s="8" t="s">
        <v>3936</v>
      </c>
    </row>
    <row r="569" spans="2:50" ht="15" customHeight="1" x14ac:dyDescent="0.35">
      <c r="B569" s="30">
        <v>43005.681944444441</v>
      </c>
      <c r="C569" t="s">
        <v>2817</v>
      </c>
      <c r="D569" t="s">
        <v>2818</v>
      </c>
      <c r="E569" t="s">
        <v>476</v>
      </c>
      <c r="F569" t="s">
        <v>912</v>
      </c>
      <c r="G569" s="8" t="s">
        <v>2819</v>
      </c>
      <c r="H569" s="8" t="s">
        <v>2820</v>
      </c>
      <c r="I569" s="21" t="s">
        <v>6127</v>
      </c>
      <c r="J569" t="s">
        <v>2821</v>
      </c>
      <c r="K569" t="s">
        <v>2822</v>
      </c>
      <c r="L569" s="22"/>
      <c r="M569" s="107">
        <f xml:space="preserve"> M568+(ckAwdQTable[ILN]&lt;"M")</f>
        <v>311</v>
      </c>
      <c r="N569" t="s">
        <v>2863</v>
      </c>
      <c r="O569" t="s">
        <v>2348</v>
      </c>
      <c r="P569" s="15" t="str">
        <f>HYPERLINK("https://www.ejacket.nsf.gov/ej/showProposal.do?ID="&amp;ckAwdQTable[[#This Row],[prop_id]],"eJ")</f>
        <v>eJ</v>
      </c>
      <c r="Q569" s="8" t="s">
        <v>2825</v>
      </c>
      <c r="R569" t="s">
        <v>2348</v>
      </c>
      <c r="S569" t="s">
        <v>2349</v>
      </c>
      <c r="T569" t="s">
        <v>3711</v>
      </c>
      <c r="U569" s="8" t="s">
        <v>2926</v>
      </c>
      <c r="V569" t="s">
        <v>2922</v>
      </c>
      <c r="W569" s="111" t="str">
        <f>HYPERLINK("mailto:"&amp; ckAwdQTable[[#This Row],[email]]&amp;"&amp;subject=Your NSF Proposal:  "&amp;ckAwdQTable[[#This Row],[prop_id]], ckAwdQTable[[#This Row],[email]])</f>
        <v>yeung@umd.edu</v>
      </c>
      <c r="X569" s="30">
        <v>43252</v>
      </c>
      <c r="Y569">
        <v>48</v>
      </c>
      <c r="AA569" s="21" t="s">
        <v>753</v>
      </c>
      <c r="AB569" s="21" t="s">
        <v>4825</v>
      </c>
      <c r="AC569"/>
      <c r="AD569" s="21" t="s">
        <v>753</v>
      </c>
      <c r="AF569" s="13">
        <v>1200000</v>
      </c>
      <c r="AG569" s="121">
        <v>0</v>
      </c>
      <c r="AH569" s="1">
        <v>1200000</v>
      </c>
      <c r="AI569" s="1"/>
      <c r="AJ569" s="1"/>
      <c r="AM569" s="21">
        <v>12</v>
      </c>
      <c r="AN569" s="21">
        <v>8</v>
      </c>
      <c r="AO569" s="21">
        <v>8</v>
      </c>
      <c r="AP569" s="21"/>
      <c r="AQ569" s="21"/>
      <c r="AR569" s="123" t="s">
        <v>2829</v>
      </c>
      <c r="AS569" s="21" t="s">
        <v>2834</v>
      </c>
      <c r="AT569" s="21" t="str">
        <f>SummarizeQuestMarks(ckAwdQTable[[#This Row],[abst_narr_txt]])</f>
        <v xml:space="preserve"> </v>
      </c>
      <c r="AU569" s="124"/>
      <c r="AV569" t="s">
        <v>4897</v>
      </c>
      <c r="AW569" t="b">
        <f>AND(ckAwdQTable[[#This Row],[ILN]]&gt;"M", SUBSTITUTE(ckAwdQTable[[#This Row],[prop_titl_txt]]," ","")&lt;&gt;SUBSTITUTE(AV568," ",""))</f>
        <v>0</v>
      </c>
      <c r="AX569" s="8" t="s">
        <v>4898</v>
      </c>
    </row>
    <row r="570" spans="2:50" ht="15" customHeight="1" x14ac:dyDescent="0.35">
      <c r="B570" s="30">
        <v>43005.681944444441</v>
      </c>
      <c r="C570" t="s">
        <v>2817</v>
      </c>
      <c r="D570" t="s">
        <v>2818</v>
      </c>
      <c r="E570" t="s">
        <v>476</v>
      </c>
      <c r="F570" t="s">
        <v>727</v>
      </c>
      <c r="G570" s="8" t="s">
        <v>2819</v>
      </c>
      <c r="H570" s="8" t="s">
        <v>2820</v>
      </c>
      <c r="I570" s="21" t="s">
        <v>6127</v>
      </c>
      <c r="J570" t="s">
        <v>2821</v>
      </c>
      <c r="K570" t="s">
        <v>2822</v>
      </c>
      <c r="L570" s="22"/>
      <c r="M570" s="107">
        <f xml:space="preserve"> M569+(ckAwdQTable[ILN]&lt;"M")</f>
        <v>312</v>
      </c>
      <c r="N570" t="s">
        <v>2824</v>
      </c>
      <c r="O570" t="s">
        <v>2356</v>
      </c>
      <c r="P570" s="15" t="str">
        <f>HYPERLINK("https://www.ejacket.nsf.gov/ej/showProposal.do?ID="&amp;ckAwdQTable[[#This Row],[prop_id]],"eJ")</f>
        <v>eJ</v>
      </c>
      <c r="Q570" s="8" t="s">
        <v>2825</v>
      </c>
      <c r="R570" t="s">
        <v>2356</v>
      </c>
      <c r="S570" t="s">
        <v>2357</v>
      </c>
      <c r="T570" t="s">
        <v>4599</v>
      </c>
      <c r="U570" s="8" t="s">
        <v>3257</v>
      </c>
      <c r="V570" t="s">
        <v>3254</v>
      </c>
      <c r="W570" s="111" t="str">
        <f>HYPERLINK("mailto:"&amp; ckAwdQTable[[#This Row],[email]]&amp;"&amp;subject=Your NSF Proposal:  "&amp;ckAwdQTable[[#This Row],[prop_id]], ckAwdQTable[[#This Row],[email]])</f>
        <v>loris@cs.wisc.edu</v>
      </c>
      <c r="X570" s="30">
        <v>43344</v>
      </c>
      <c r="Y570">
        <v>48</v>
      </c>
      <c r="AA570" s="21" t="s">
        <v>753</v>
      </c>
      <c r="AB570" s="21" t="s">
        <v>4825</v>
      </c>
      <c r="AC570"/>
      <c r="AD570" s="21" t="s">
        <v>753</v>
      </c>
      <c r="AE570" s="21" t="s">
        <v>6167</v>
      </c>
      <c r="AF570" s="13">
        <v>600000</v>
      </c>
      <c r="AG570" s="121">
        <v>0</v>
      </c>
      <c r="AH570" s="1">
        <v>600000</v>
      </c>
      <c r="AI570" s="1"/>
      <c r="AJ570" s="1">
        <v>4000</v>
      </c>
      <c r="AM570" s="21">
        <v>7</v>
      </c>
      <c r="AN570" s="21">
        <v>4</v>
      </c>
      <c r="AO570" s="21">
        <v>4</v>
      </c>
      <c r="AP570" s="21"/>
      <c r="AQ570" s="21"/>
      <c r="AR570" s="123" t="s">
        <v>2829</v>
      </c>
      <c r="AS570" s="21" t="s">
        <v>2834</v>
      </c>
      <c r="AT570" s="21" t="str">
        <f>SummarizeQuestMarks(ckAwdQTable[[#This Row],[abst_narr_txt]])</f>
        <v xml:space="preserve"> </v>
      </c>
      <c r="AU570" s="124"/>
      <c r="AV570" t="s">
        <v>4899</v>
      </c>
      <c r="AW570" t="b">
        <f>AND(ckAwdQTable[[#This Row],[ILN]]&gt;"M", SUBSTITUTE(ckAwdQTable[[#This Row],[prop_titl_txt]]," ","")&lt;&gt;SUBSTITUTE(AV569," ",""))</f>
        <v>0</v>
      </c>
      <c r="AX570" s="8" t="s">
        <v>4601</v>
      </c>
    </row>
    <row r="571" spans="2:50" ht="15" customHeight="1" x14ac:dyDescent="0.35">
      <c r="B571" s="30">
        <v>43005.490972222222</v>
      </c>
      <c r="C571" t="s">
        <v>2817</v>
      </c>
      <c r="D571" t="s">
        <v>2818</v>
      </c>
      <c r="E571" t="s">
        <v>476</v>
      </c>
      <c r="F571" t="s">
        <v>727</v>
      </c>
      <c r="G571" s="8" t="s">
        <v>2819</v>
      </c>
      <c r="H571" s="8" t="s">
        <v>2820</v>
      </c>
      <c r="I571" s="21" t="s">
        <v>6127</v>
      </c>
      <c r="J571" t="s">
        <v>2821</v>
      </c>
      <c r="K571" t="s">
        <v>2822</v>
      </c>
      <c r="L571" s="22"/>
      <c r="M571" s="107">
        <f xml:space="preserve"> M570+(ckAwdQTable[ILN]&lt;"M")</f>
        <v>312</v>
      </c>
      <c r="N571" t="s">
        <v>2834</v>
      </c>
      <c r="O571" t="s">
        <v>2356</v>
      </c>
      <c r="P571" s="15" t="str">
        <f>HYPERLINK("https://www.ejacket.nsf.gov/ej/showProposal.do?ID="&amp;ckAwdQTable[[#This Row],[prop_id]],"eJ")</f>
        <v>eJ</v>
      </c>
      <c r="Q571" s="8" t="s">
        <v>2825</v>
      </c>
      <c r="R571" t="s">
        <v>4900</v>
      </c>
      <c r="S571" t="s">
        <v>4901</v>
      </c>
      <c r="T571" t="s">
        <v>4902</v>
      </c>
      <c r="U571" s="8" t="s">
        <v>662</v>
      </c>
      <c r="V571" t="s">
        <v>2851</v>
      </c>
      <c r="W571" s="111" t="str">
        <f>HYPERLINK("mailto:"&amp; ckAwdQTable[[#This Row],[email]]&amp;"&amp;subject=Your NSF Proposal:  "&amp;ckAwdQTable[[#This Row],[prop_id]], ckAwdQTable[[#This Row],[email]])</f>
        <v>bjoern@eecs.berkeley.edu</v>
      </c>
      <c r="X571" s="30">
        <v>43344</v>
      </c>
      <c r="Y571">
        <v>48</v>
      </c>
      <c r="AA571" s="21" t="s">
        <v>753</v>
      </c>
      <c r="AB571" s="21" t="s">
        <v>6189</v>
      </c>
      <c r="AC571"/>
      <c r="AD571" s="21" t="s">
        <v>753</v>
      </c>
      <c r="AF571" s="13">
        <v>599996</v>
      </c>
      <c r="AG571" s="121">
        <v>0</v>
      </c>
      <c r="AH571" s="1">
        <v>599996</v>
      </c>
      <c r="AI571" s="1"/>
      <c r="AJ571" s="1"/>
      <c r="AK571" s="1">
        <v>284513</v>
      </c>
      <c r="AM571" s="21"/>
      <c r="AN571" s="21">
        <v>4</v>
      </c>
      <c r="AO571" s="21">
        <v>0.64</v>
      </c>
      <c r="AP571" s="21"/>
      <c r="AQ571" s="21"/>
      <c r="AR571" s="123" t="s">
        <v>2829</v>
      </c>
      <c r="AS571" s="21" t="s">
        <v>2834</v>
      </c>
      <c r="AT571" s="21" t="str">
        <f>SummarizeQuestMarks(ckAwdQTable[[#This Row],[abst_narr_txt]])</f>
        <v xml:space="preserve"> </v>
      </c>
      <c r="AU571" s="124"/>
      <c r="AV571" t="s">
        <v>4903</v>
      </c>
      <c r="AW571" t="b">
        <f>AND(ckAwdQTable[[#This Row],[ILN]]&gt;"M", SUBSTITUTE(ckAwdQTable[[#This Row],[prop_titl_txt]]," ","")&lt;&gt;SUBSTITUTE(AV570," ",""))</f>
        <v>0</v>
      </c>
      <c r="AX571" s="8" t="s">
        <v>4904</v>
      </c>
    </row>
    <row r="572" spans="2:50" ht="15" customHeight="1" x14ac:dyDescent="0.35">
      <c r="B572" s="30">
        <v>43005.682638888888</v>
      </c>
      <c r="C572" t="s">
        <v>2868</v>
      </c>
      <c r="D572" t="s">
        <v>2869</v>
      </c>
      <c r="E572" t="s">
        <v>468</v>
      </c>
      <c r="F572" t="s">
        <v>800</v>
      </c>
      <c r="G572" s="8" t="s">
        <v>2819</v>
      </c>
      <c r="H572" s="8" t="s">
        <v>2820</v>
      </c>
      <c r="I572" s="21" t="s">
        <v>6127</v>
      </c>
      <c r="J572" t="s">
        <v>2821</v>
      </c>
      <c r="K572" t="s">
        <v>2911</v>
      </c>
      <c r="L572" s="22"/>
      <c r="M572" s="107">
        <f xml:space="preserve"> M571+(ckAwdQTable[ILN]&lt;"M")</f>
        <v>313</v>
      </c>
      <c r="N572" t="s">
        <v>2824</v>
      </c>
      <c r="O572" t="s">
        <v>2363</v>
      </c>
      <c r="P572" s="15" t="str">
        <f>HYPERLINK("https://www.ejacket.nsf.gov/ej/showProposal.do?ID="&amp;ckAwdQTable[[#This Row],[prop_id]],"eJ")</f>
        <v>eJ</v>
      </c>
      <c r="Q572" s="8" t="s">
        <v>2871</v>
      </c>
      <c r="R572" t="s">
        <v>2363</v>
      </c>
      <c r="S572" t="s">
        <v>2364</v>
      </c>
      <c r="T572" t="s">
        <v>4905</v>
      </c>
      <c r="U572" s="8" t="s">
        <v>612</v>
      </c>
      <c r="V572" t="s">
        <v>3037</v>
      </c>
      <c r="W572" s="111" t="str">
        <f>HYPERLINK("mailto:"&amp; ckAwdQTable[[#This Row],[email]]&amp;"&amp;subject=Your NSF Proposal:  "&amp;ckAwdQTable[[#This Row],[prop_id]], ckAwdQTable[[#This Row],[email]])</f>
        <v>jpwachs@purdue.edu</v>
      </c>
      <c r="X572" s="30">
        <v>43283</v>
      </c>
      <c r="Y572">
        <v>36</v>
      </c>
      <c r="Z572" t="s">
        <v>6131</v>
      </c>
      <c r="AA572" s="21" t="s">
        <v>6183</v>
      </c>
      <c r="AB572" s="21" t="s">
        <v>4825</v>
      </c>
      <c r="AC572"/>
      <c r="AD572" s="21" t="s">
        <v>753</v>
      </c>
      <c r="AF572" s="13">
        <v>1011447</v>
      </c>
      <c r="AG572" s="121">
        <v>0</v>
      </c>
      <c r="AH572" s="1">
        <v>1011447</v>
      </c>
      <c r="AI572" s="1"/>
      <c r="AJ572" s="1"/>
      <c r="AM572" s="21">
        <v>9</v>
      </c>
      <c r="AN572" s="21">
        <v>9</v>
      </c>
      <c r="AO572" s="21">
        <v>9</v>
      </c>
      <c r="AP572" s="21">
        <v>4.41</v>
      </c>
      <c r="AQ572" s="21"/>
      <c r="AR572" s="123" t="s">
        <v>2829</v>
      </c>
      <c r="AS572" s="21" t="s">
        <v>2834</v>
      </c>
      <c r="AT572" s="21" t="str">
        <f>SummarizeQuestMarks(ckAwdQTable[[#This Row],[abst_narr_txt]])</f>
        <v xml:space="preserve"> </v>
      </c>
      <c r="AU572" s="124"/>
      <c r="AV572" t="s">
        <v>4906</v>
      </c>
      <c r="AW572" t="b">
        <f>AND(ckAwdQTable[[#This Row],[ILN]]&gt;"M", SUBSTITUTE(ckAwdQTable[[#This Row],[prop_titl_txt]]," ","")&lt;&gt;SUBSTITUTE(AV571," ",""))</f>
        <v>0</v>
      </c>
      <c r="AX572" s="8" t="s">
        <v>4907</v>
      </c>
    </row>
    <row r="573" spans="2:50" ht="15" customHeight="1" x14ac:dyDescent="0.35">
      <c r="B573" s="30">
        <v>43005.597222222219</v>
      </c>
      <c r="C573" t="s">
        <v>2868</v>
      </c>
      <c r="D573" t="s">
        <v>2869</v>
      </c>
      <c r="E573" t="s">
        <v>468</v>
      </c>
      <c r="F573" t="s">
        <v>800</v>
      </c>
      <c r="G573" s="8" t="s">
        <v>2819</v>
      </c>
      <c r="H573" s="8" t="s">
        <v>2820</v>
      </c>
      <c r="I573" s="21" t="s">
        <v>6127</v>
      </c>
      <c r="J573" t="s">
        <v>2821</v>
      </c>
      <c r="K573" t="s">
        <v>2911</v>
      </c>
      <c r="L573" s="22"/>
      <c r="M573" s="107">
        <f xml:space="preserve"> M572+(ckAwdQTable[ILN]&lt;"M")</f>
        <v>313</v>
      </c>
      <c r="N573" t="s">
        <v>2834</v>
      </c>
      <c r="O573" t="s">
        <v>2363</v>
      </c>
      <c r="P573" s="15" t="str">
        <f>HYPERLINK("https://www.ejacket.nsf.gov/ej/showProposal.do?ID="&amp;ckAwdQTable[[#This Row],[prop_id]],"eJ")</f>
        <v>eJ</v>
      </c>
      <c r="Q573" s="8" t="s">
        <v>2871</v>
      </c>
      <c r="R573" t="s">
        <v>4908</v>
      </c>
      <c r="S573" t="s">
        <v>4909</v>
      </c>
      <c r="T573" t="s">
        <v>3727</v>
      </c>
      <c r="U573" s="8" t="s">
        <v>603</v>
      </c>
      <c r="V573" t="s">
        <v>3386</v>
      </c>
      <c r="W573" s="111" t="str">
        <f>HYPERLINK("mailto:"&amp; ckAwdQTable[[#This Row],[email]]&amp;"&amp;subject=Your NSF Proposal:  "&amp;ckAwdQTable[[#This Row],[prop_id]], ckAwdQTable[[#This Row],[email]])</f>
        <v>schuler@ling.osu.edu</v>
      </c>
      <c r="X573" s="30">
        <v>43283</v>
      </c>
      <c r="Y573">
        <v>36</v>
      </c>
      <c r="AA573" s="21" t="s">
        <v>753</v>
      </c>
      <c r="AB573" s="21" t="s">
        <v>4825</v>
      </c>
      <c r="AC573"/>
      <c r="AD573" s="21" t="s">
        <v>753</v>
      </c>
      <c r="AE573" s="21" t="s">
        <v>6128</v>
      </c>
      <c r="AF573" s="13">
        <v>188533</v>
      </c>
      <c r="AG573" s="121">
        <v>0</v>
      </c>
      <c r="AH573" s="1">
        <v>188533</v>
      </c>
      <c r="AI573" s="1"/>
      <c r="AJ573" s="1">
        <v>9000</v>
      </c>
      <c r="AM573" s="21">
        <v>3</v>
      </c>
      <c r="AN573" s="21">
        <v>3</v>
      </c>
      <c r="AO573" s="21">
        <v>3</v>
      </c>
      <c r="AP573" s="21"/>
      <c r="AQ573" s="21"/>
      <c r="AR573" s="123" t="s">
        <v>2829</v>
      </c>
      <c r="AS573" s="21" t="s">
        <v>2834</v>
      </c>
      <c r="AT573" s="21" t="str">
        <f>SummarizeQuestMarks(ckAwdQTable[[#This Row],[abst_narr_txt]])</f>
        <v xml:space="preserve"> </v>
      </c>
      <c r="AU573" s="124"/>
      <c r="AV573" t="s">
        <v>4906</v>
      </c>
      <c r="AW573" t="b">
        <f>AND(ckAwdQTable[[#This Row],[ILN]]&gt;"M", SUBSTITUTE(ckAwdQTable[[#This Row],[prop_titl_txt]]," ","")&lt;&gt;SUBSTITUTE(AV572," ",""))</f>
        <v>0</v>
      </c>
      <c r="AX573" s="8" t="s">
        <v>4910</v>
      </c>
    </row>
    <row r="574" spans="2:50" ht="15" customHeight="1" x14ac:dyDescent="0.35">
      <c r="B574" s="30">
        <v>43005.682638888888</v>
      </c>
      <c r="C574" t="s">
        <v>2868</v>
      </c>
      <c r="D574" t="s">
        <v>2869</v>
      </c>
      <c r="E574" t="s">
        <v>468</v>
      </c>
      <c r="F574" t="s">
        <v>807</v>
      </c>
      <c r="G574" s="8" t="s">
        <v>2819</v>
      </c>
      <c r="H574" s="8" t="s">
        <v>2820</v>
      </c>
      <c r="I574" s="21" t="s">
        <v>6127</v>
      </c>
      <c r="J574" t="s">
        <v>2821</v>
      </c>
      <c r="K574" t="s">
        <v>2911</v>
      </c>
      <c r="L574" s="22"/>
      <c r="M574" s="107">
        <f xml:space="preserve"> M573+(ckAwdQTable[ILN]&lt;"M")</f>
        <v>314</v>
      </c>
      <c r="N574" t="s">
        <v>2824</v>
      </c>
      <c r="O574" t="s">
        <v>2366</v>
      </c>
      <c r="P574" s="15" t="str">
        <f>HYPERLINK("https://www.ejacket.nsf.gov/ej/showProposal.do?ID="&amp;ckAwdQTable[[#This Row],[prop_id]],"eJ")</f>
        <v>eJ</v>
      </c>
      <c r="Q574" s="8" t="s">
        <v>2871</v>
      </c>
      <c r="R574" t="s">
        <v>2366</v>
      </c>
      <c r="S574" t="s">
        <v>2367</v>
      </c>
      <c r="T574" t="s">
        <v>4911</v>
      </c>
      <c r="U574" s="8" t="s">
        <v>3273</v>
      </c>
      <c r="V574" t="s">
        <v>3098</v>
      </c>
      <c r="W574" s="111" t="str">
        <f>HYPERLINK("mailto:"&amp; ckAwdQTable[[#This Row],[email]]&amp;"&amp;subject=Your NSF Proposal:  "&amp;ckAwdQTable[[#This Row],[prop_id]], ckAwdQTable[[#This Row],[email]])</f>
        <v>qjones@njit.edu</v>
      </c>
      <c r="X574" s="30">
        <v>43221</v>
      </c>
      <c r="Y574">
        <v>36</v>
      </c>
      <c r="Z574" t="s">
        <v>6296</v>
      </c>
      <c r="AA574" s="21" t="s">
        <v>753</v>
      </c>
      <c r="AB574" s="21" t="s">
        <v>4825</v>
      </c>
      <c r="AC574"/>
      <c r="AD574" s="21" t="s">
        <v>753</v>
      </c>
      <c r="AE574" s="21" t="s">
        <v>6297</v>
      </c>
      <c r="AF574" s="13">
        <v>973547</v>
      </c>
      <c r="AG574" s="121">
        <v>0</v>
      </c>
      <c r="AH574" s="1">
        <v>973547</v>
      </c>
      <c r="AI574" s="1"/>
      <c r="AJ574" s="1">
        <v>13500</v>
      </c>
      <c r="AM574" s="21">
        <v>9</v>
      </c>
      <c r="AN574" s="21">
        <v>12</v>
      </c>
      <c r="AO574" s="21">
        <v>10.7</v>
      </c>
      <c r="AP574" s="21"/>
      <c r="AQ574" s="21"/>
      <c r="AR574" s="123" t="s">
        <v>2881</v>
      </c>
      <c r="AS574" s="21" t="s">
        <v>2834</v>
      </c>
      <c r="AT574" s="21" t="str">
        <f>SummarizeQuestMarks(ckAwdQTable[[#This Row],[abst_narr_txt]])</f>
        <v xml:space="preserve"> </v>
      </c>
      <c r="AU574" s="124"/>
      <c r="AV574" t="s">
        <v>4912</v>
      </c>
      <c r="AW574" t="b">
        <f>AND(ckAwdQTable[[#This Row],[ILN]]&gt;"M", SUBSTITUTE(ckAwdQTable[[#This Row],[prop_titl_txt]]," ","")&lt;&gt;SUBSTITUTE(AV573," ",""))</f>
        <v>0</v>
      </c>
      <c r="AX574" s="8" t="s">
        <v>4913</v>
      </c>
    </row>
    <row r="575" spans="2:50" ht="15" customHeight="1" x14ac:dyDescent="0.35">
      <c r="B575" s="30">
        <v>43005.688888888886</v>
      </c>
      <c r="C575" t="s">
        <v>2868</v>
      </c>
      <c r="D575" t="s">
        <v>2869</v>
      </c>
      <c r="E575" t="s">
        <v>468</v>
      </c>
      <c r="F575" t="s">
        <v>807</v>
      </c>
      <c r="G575" s="8" t="s">
        <v>2819</v>
      </c>
      <c r="H575" s="8" t="s">
        <v>2820</v>
      </c>
      <c r="I575" s="21" t="s">
        <v>6127</v>
      </c>
      <c r="J575" t="s">
        <v>2821</v>
      </c>
      <c r="K575" t="s">
        <v>2911</v>
      </c>
      <c r="L575" s="22"/>
      <c r="M575" s="107">
        <f xml:space="preserve"> M574+(ckAwdQTable[ILN]&lt;"M")</f>
        <v>314</v>
      </c>
      <c r="N575" t="s">
        <v>2834</v>
      </c>
      <c r="O575" t="s">
        <v>2366</v>
      </c>
      <c r="P575" s="15" t="str">
        <f>HYPERLINK("https://www.ejacket.nsf.gov/ej/showProposal.do?ID="&amp;ckAwdQTable[[#This Row],[prop_id]],"eJ")</f>
        <v>eJ</v>
      </c>
      <c r="Q575" s="8" t="s">
        <v>2871</v>
      </c>
      <c r="R575" t="s">
        <v>2372</v>
      </c>
      <c r="S575" t="s">
        <v>2371</v>
      </c>
      <c r="T575" t="s">
        <v>4547</v>
      </c>
      <c r="U575" s="8" t="s">
        <v>4252</v>
      </c>
      <c r="V575" t="s">
        <v>94</v>
      </c>
      <c r="W575" s="111" t="str">
        <f>HYPERLINK("mailto:"&amp; ckAwdQTable[[#This Row],[email]]&amp;"&amp;subject=Your NSF Proposal:  "&amp;ckAwdQTable[[#This Row],[prop_id]], ckAwdQTable[[#This Row],[email]])</f>
        <v>jacob@ua.edu</v>
      </c>
      <c r="X575" s="30">
        <v>43221</v>
      </c>
      <c r="Y575">
        <v>36</v>
      </c>
      <c r="AA575" s="21" t="s">
        <v>753</v>
      </c>
      <c r="AB575" s="21" t="s">
        <v>4825</v>
      </c>
      <c r="AC575"/>
      <c r="AD575" s="21" t="s">
        <v>753</v>
      </c>
      <c r="AF575" s="13">
        <v>226448</v>
      </c>
      <c r="AG575" s="121">
        <v>0</v>
      </c>
      <c r="AH575" s="1">
        <v>226448</v>
      </c>
      <c r="AI575" s="1"/>
      <c r="AJ575" s="1"/>
      <c r="AM575" s="21">
        <v>3</v>
      </c>
      <c r="AN575" s="21">
        <v>3</v>
      </c>
      <c r="AO575" s="21">
        <v>3</v>
      </c>
      <c r="AP575" s="21"/>
      <c r="AQ575" s="21"/>
      <c r="AR575" s="123" t="s">
        <v>2881</v>
      </c>
      <c r="AS575" s="21" t="s">
        <v>2834</v>
      </c>
      <c r="AT575" s="21" t="str">
        <f>SummarizeQuestMarks(ckAwdQTable[[#This Row],[abst_narr_txt]])</f>
        <v xml:space="preserve"> </v>
      </c>
      <c r="AU575" s="124"/>
      <c r="AV575" t="s">
        <v>4912</v>
      </c>
      <c r="AW575" t="b">
        <f>AND(ckAwdQTable[[#This Row],[ILN]]&gt;"M", SUBSTITUTE(ckAwdQTable[[#This Row],[prop_titl_txt]]," ","")&lt;&gt;SUBSTITUTE(AV574," ",""))</f>
        <v>0</v>
      </c>
      <c r="AX575" s="8" t="s">
        <v>4914</v>
      </c>
    </row>
    <row r="576" spans="2:50" ht="15" customHeight="1" x14ac:dyDescent="0.35">
      <c r="B576" s="30">
        <v>43005.682638888888</v>
      </c>
      <c r="C576" t="s">
        <v>2868</v>
      </c>
      <c r="D576" t="s">
        <v>2869</v>
      </c>
      <c r="E576" t="s">
        <v>466</v>
      </c>
      <c r="F576" t="s">
        <v>786</v>
      </c>
      <c r="G576" s="8" t="s">
        <v>2819</v>
      </c>
      <c r="H576" s="8" t="s">
        <v>2820</v>
      </c>
      <c r="I576" s="21" t="s">
        <v>6127</v>
      </c>
      <c r="J576" t="s">
        <v>2821</v>
      </c>
      <c r="K576" t="s">
        <v>2883</v>
      </c>
      <c r="L576" s="22"/>
      <c r="M576" s="107">
        <f xml:space="preserve"> M575+(ckAwdQTable[ILN]&lt;"M")</f>
        <v>315</v>
      </c>
      <c r="N576" t="s">
        <v>2863</v>
      </c>
      <c r="O576" t="s">
        <v>2373</v>
      </c>
      <c r="P576" s="15" t="str">
        <f>HYPERLINK("https://www.ejacket.nsf.gov/ej/showProposal.do?ID="&amp;ckAwdQTable[[#This Row],[prop_id]],"eJ")</f>
        <v>eJ</v>
      </c>
      <c r="Q576" s="8" t="s">
        <v>2871</v>
      </c>
      <c r="R576" t="s">
        <v>2373</v>
      </c>
      <c r="S576" t="s">
        <v>2374</v>
      </c>
      <c r="T576" t="s">
        <v>3738</v>
      </c>
      <c r="U576" s="8" t="s">
        <v>3095</v>
      </c>
      <c r="V576" t="s">
        <v>2833</v>
      </c>
      <c r="W576" s="111" t="str">
        <f>HYPERLINK("mailto:"&amp; ckAwdQTable[[#This Row],[email]]&amp;"&amp;subject=Your NSF Proposal:  "&amp;ckAwdQTable[[#This Row],[prop_id]], ckAwdQTable[[#This Row],[email]])</f>
        <v>labrinid@cs.pitt.edu</v>
      </c>
      <c r="X576" s="30">
        <v>43221</v>
      </c>
      <c r="Y576">
        <v>36</v>
      </c>
      <c r="Z576" t="s">
        <v>6131</v>
      </c>
      <c r="AA576" s="21" t="s">
        <v>753</v>
      </c>
      <c r="AB576" s="21" t="s">
        <v>4825</v>
      </c>
      <c r="AC576"/>
      <c r="AD576" s="21" t="s">
        <v>753</v>
      </c>
      <c r="AE576" s="21" t="s">
        <v>6128</v>
      </c>
      <c r="AF576" s="13">
        <v>1240000</v>
      </c>
      <c r="AG576" s="121">
        <v>0</v>
      </c>
      <c r="AH576" s="1">
        <v>1240000</v>
      </c>
      <c r="AI576" s="1"/>
      <c r="AJ576" s="1">
        <v>18750</v>
      </c>
      <c r="AL576" s="1">
        <v>55000</v>
      </c>
      <c r="AM576" s="21">
        <v>15</v>
      </c>
      <c r="AN576" s="21">
        <v>15</v>
      </c>
      <c r="AO576" s="21"/>
      <c r="AP576" s="21">
        <v>2.7</v>
      </c>
      <c r="AQ576" s="21">
        <v>10.8</v>
      </c>
      <c r="AR576" s="123" t="s">
        <v>2881</v>
      </c>
      <c r="AS576" s="21" t="s">
        <v>2834</v>
      </c>
      <c r="AT576" s="21" t="str">
        <f>SummarizeQuestMarks(ckAwdQTable[[#This Row],[abst_narr_txt]])</f>
        <v xml:space="preserve"> </v>
      </c>
      <c r="AU576" s="124"/>
      <c r="AV576" t="s">
        <v>4915</v>
      </c>
      <c r="AW576" t="b">
        <f>AND(ckAwdQTable[[#This Row],[ILN]]&gt;"M", SUBSTITUTE(ckAwdQTable[[#This Row],[prop_titl_txt]]," ","")&lt;&gt;SUBSTITUTE(AV575," ",""))</f>
        <v>0</v>
      </c>
      <c r="AX576" s="8" t="s">
        <v>3739</v>
      </c>
    </row>
    <row r="577" spans="2:50" ht="15" customHeight="1" x14ac:dyDescent="0.35">
      <c r="B577" s="30">
        <v>43005.683333333334</v>
      </c>
      <c r="C577" t="s">
        <v>2839</v>
      </c>
      <c r="D577" t="s">
        <v>2840</v>
      </c>
      <c r="E577" t="s">
        <v>464</v>
      </c>
      <c r="F577" t="s">
        <v>1119</v>
      </c>
      <c r="G577" s="8" t="s">
        <v>2819</v>
      </c>
      <c r="H577" s="8" t="s">
        <v>2820</v>
      </c>
      <c r="I577" s="21" t="s">
        <v>6127</v>
      </c>
      <c r="J577" t="s">
        <v>2821</v>
      </c>
      <c r="L577" s="22"/>
      <c r="M577" s="107">
        <f xml:space="preserve"> M576+(ckAwdQTable[ILN]&lt;"M")</f>
        <v>316</v>
      </c>
      <c r="N577" t="s">
        <v>2824</v>
      </c>
      <c r="O577" t="s">
        <v>2376</v>
      </c>
      <c r="P577" s="15" t="str">
        <f>HYPERLINK("https://www.ejacket.nsf.gov/ej/showProposal.do?ID="&amp;ckAwdQTable[[#This Row],[prop_id]],"eJ")</f>
        <v>eJ</v>
      </c>
      <c r="Q577" s="8" t="s">
        <v>2841</v>
      </c>
      <c r="R577" t="s">
        <v>2376</v>
      </c>
      <c r="S577" t="s">
        <v>2377</v>
      </c>
      <c r="T577" t="s">
        <v>4916</v>
      </c>
      <c r="U577" s="8" t="s">
        <v>630</v>
      </c>
      <c r="V577" t="s">
        <v>3098</v>
      </c>
      <c r="W577" s="111" t="str">
        <f>HYPERLINK("mailto:"&amp; ckAwdQTable[[#This Row],[email]]&amp;"&amp;subject=Your NSF Proposal:  "&amp;ckAwdQTable[[#This Row],[prop_id]], ckAwdQTable[[#This Row],[email]])</f>
        <v>pompili@ece.rutgers.edu</v>
      </c>
      <c r="X577" s="30">
        <v>43344</v>
      </c>
      <c r="Y577">
        <v>36</v>
      </c>
      <c r="AA577" s="21" t="s">
        <v>753</v>
      </c>
      <c r="AB577" s="21" t="s">
        <v>4825</v>
      </c>
      <c r="AC577"/>
      <c r="AD577" s="21" t="s">
        <v>753</v>
      </c>
      <c r="AE577" s="21" t="s">
        <v>6298</v>
      </c>
      <c r="AF577" s="13">
        <v>599939</v>
      </c>
      <c r="AG577" s="121">
        <v>0</v>
      </c>
      <c r="AH577" s="1">
        <v>599939</v>
      </c>
      <c r="AI577" s="1"/>
      <c r="AJ577" s="1">
        <v>15000</v>
      </c>
      <c r="AM577" s="21">
        <v>6</v>
      </c>
      <c r="AN577" s="21">
        <v>6</v>
      </c>
      <c r="AO577" s="21">
        <v>4.5</v>
      </c>
      <c r="AP577" s="21"/>
      <c r="AQ577" s="21"/>
      <c r="AR577" s="123" t="s">
        <v>2829</v>
      </c>
      <c r="AS577" s="21" t="s">
        <v>2834</v>
      </c>
      <c r="AT577" s="21" t="str">
        <f>SummarizeQuestMarks(ckAwdQTable[[#This Row],[abst_narr_txt]])</f>
        <v xml:space="preserve"> </v>
      </c>
      <c r="AU577" s="124"/>
      <c r="AV577" t="s">
        <v>4917</v>
      </c>
      <c r="AW577" t="b">
        <f>AND(ckAwdQTable[[#This Row],[ILN]]&gt;"M", SUBSTITUTE(ckAwdQTable[[#This Row],[prop_titl_txt]]," ","")&lt;&gt;SUBSTITUTE(AV576," ",""))</f>
        <v>0</v>
      </c>
      <c r="AX577" s="8" t="s">
        <v>4918</v>
      </c>
    </row>
    <row r="578" spans="2:50" ht="15" customHeight="1" x14ac:dyDescent="0.35">
      <c r="B578" s="30">
        <v>43005.581250000003</v>
      </c>
      <c r="C578" t="s">
        <v>2839</v>
      </c>
      <c r="D578" t="s">
        <v>2840</v>
      </c>
      <c r="E578" t="s">
        <v>464</v>
      </c>
      <c r="F578" t="s">
        <v>1119</v>
      </c>
      <c r="G578" s="8" t="s">
        <v>2819</v>
      </c>
      <c r="H578" s="8" t="s">
        <v>2820</v>
      </c>
      <c r="I578" s="21" t="s">
        <v>6127</v>
      </c>
      <c r="J578" t="s">
        <v>2821</v>
      </c>
      <c r="L578" s="22"/>
      <c r="M578" s="107">
        <f xml:space="preserve"> M577+(ckAwdQTable[ILN]&lt;"M")</f>
        <v>316</v>
      </c>
      <c r="N578" t="s">
        <v>2834</v>
      </c>
      <c r="O578" t="s">
        <v>2376</v>
      </c>
      <c r="P578" s="15" t="str">
        <f>HYPERLINK("https://www.ejacket.nsf.gov/ej/showProposal.do?ID="&amp;ckAwdQTable[[#This Row],[prop_id]],"eJ")</f>
        <v>eJ</v>
      </c>
      <c r="Q578" s="8" t="s">
        <v>2841</v>
      </c>
      <c r="R578" t="s">
        <v>4919</v>
      </c>
      <c r="S578" t="s">
        <v>4920</v>
      </c>
      <c r="T578" t="s">
        <v>4921</v>
      </c>
      <c r="U578" s="8" t="s">
        <v>597</v>
      </c>
      <c r="V578" t="s">
        <v>2862</v>
      </c>
      <c r="W578" s="111" t="str">
        <f>HYPERLINK("mailto:"&amp; ckAwdQTable[[#This Row],[email]]&amp;"&amp;subject=Your NSF Proposal:  "&amp;ckAwdQTable[[#This Row],[prop_id]], ckAwdQTable[[#This Row],[email]])</f>
        <v>melodia@ece.neu.edu</v>
      </c>
      <c r="X578" s="30">
        <v>43344</v>
      </c>
      <c r="Y578">
        <v>36</v>
      </c>
      <c r="AA578" s="21" t="s">
        <v>753</v>
      </c>
      <c r="AB578" s="21" t="s">
        <v>4825</v>
      </c>
      <c r="AC578"/>
      <c r="AD578" s="21" t="s">
        <v>753</v>
      </c>
      <c r="AF578" s="13">
        <v>599999</v>
      </c>
      <c r="AG578" s="121">
        <v>0</v>
      </c>
      <c r="AH578" s="1">
        <v>599999</v>
      </c>
      <c r="AI578" s="1"/>
      <c r="AJ578" s="1"/>
      <c r="AM578" s="21">
        <v>6</v>
      </c>
      <c r="AN578" s="21">
        <v>6</v>
      </c>
      <c r="AO578" s="21">
        <v>5</v>
      </c>
      <c r="AP578" s="21"/>
      <c r="AQ578" s="21"/>
      <c r="AR578" s="123" t="s">
        <v>2829</v>
      </c>
      <c r="AS578" s="21" t="s">
        <v>2834</v>
      </c>
      <c r="AT578" s="21" t="str">
        <f>SummarizeQuestMarks(ckAwdQTable[[#This Row],[abst_narr_txt]])</f>
        <v xml:space="preserve"> </v>
      </c>
      <c r="AU578" s="124"/>
      <c r="AV578" t="s">
        <v>4917</v>
      </c>
      <c r="AW578" t="b">
        <f>AND(ckAwdQTable[[#This Row],[ILN]]&gt;"M", SUBSTITUTE(ckAwdQTable[[#This Row],[prop_titl_txt]]," ","")&lt;&gt;SUBSTITUTE(AV577," ",""))</f>
        <v>0</v>
      </c>
      <c r="AX578" s="8" t="s">
        <v>4922</v>
      </c>
    </row>
    <row r="579" spans="2:50" ht="15" customHeight="1" x14ac:dyDescent="0.35">
      <c r="B579" s="30">
        <v>43005.685416666667</v>
      </c>
      <c r="C579" t="s">
        <v>2868</v>
      </c>
      <c r="D579" t="s">
        <v>2869</v>
      </c>
      <c r="E579" t="s">
        <v>468</v>
      </c>
      <c r="F579" t="s">
        <v>807</v>
      </c>
      <c r="G579" s="8" t="s">
        <v>2819</v>
      </c>
      <c r="H579" s="8" t="s">
        <v>2820</v>
      </c>
      <c r="I579" s="21" t="s">
        <v>6127</v>
      </c>
      <c r="J579" t="s">
        <v>2821</v>
      </c>
      <c r="K579" t="s">
        <v>2911</v>
      </c>
      <c r="L579" s="22"/>
      <c r="M579" s="107">
        <f xml:space="preserve"> M578+(ckAwdQTable[ILN]&lt;"M")</f>
        <v>317</v>
      </c>
      <c r="N579" t="s">
        <v>2824</v>
      </c>
      <c r="O579" t="s">
        <v>2379</v>
      </c>
      <c r="P579" s="15" t="str">
        <f>HYPERLINK("https://www.ejacket.nsf.gov/ej/showProposal.do?ID="&amp;ckAwdQTable[[#This Row],[prop_id]],"eJ")</f>
        <v>eJ</v>
      </c>
      <c r="Q579" s="8" t="s">
        <v>2871</v>
      </c>
      <c r="R579" t="s">
        <v>2379</v>
      </c>
      <c r="S579" t="s">
        <v>2380</v>
      </c>
      <c r="T579" t="s">
        <v>3699</v>
      </c>
      <c r="U579" s="8" t="s">
        <v>4846</v>
      </c>
      <c r="V579" t="s">
        <v>4689</v>
      </c>
      <c r="W579" s="111" t="str">
        <f>HYPERLINK("mailto:"&amp; ckAwdQTable[[#This Row],[email]]&amp;"&amp;subject=Your NSF Proposal:  "&amp;ckAwdQTable[[#This Row],[prop_id]], ckAwdQTable[[#This Row],[email]])</f>
        <v>bobbyb@vuse.vanderbilt.edu</v>
      </c>
      <c r="X579" s="30">
        <v>43191</v>
      </c>
      <c r="Y579">
        <v>48</v>
      </c>
      <c r="Z579" t="s">
        <v>6299</v>
      </c>
      <c r="AA579" s="21" t="s">
        <v>753</v>
      </c>
      <c r="AB579" s="21" t="s">
        <v>6300</v>
      </c>
      <c r="AC579"/>
      <c r="AD579" s="21" t="s">
        <v>753</v>
      </c>
      <c r="AE579" s="21" t="s">
        <v>6301</v>
      </c>
      <c r="AF579" s="13">
        <v>675922</v>
      </c>
      <c r="AG579" s="121">
        <v>0</v>
      </c>
      <c r="AH579" s="1">
        <v>675922</v>
      </c>
      <c r="AI579" s="1"/>
      <c r="AJ579" s="1">
        <v>34000</v>
      </c>
      <c r="AL579" s="1">
        <v>24000</v>
      </c>
      <c r="AM579" s="21">
        <v>8</v>
      </c>
      <c r="AN579" s="21">
        <v>8</v>
      </c>
      <c r="AO579" s="21">
        <v>5.2</v>
      </c>
      <c r="AP579" s="21"/>
      <c r="AQ579" s="21"/>
      <c r="AR579" s="123" t="s">
        <v>2829</v>
      </c>
      <c r="AS579" s="21" t="s">
        <v>2834</v>
      </c>
      <c r="AT579" s="21" t="str">
        <f>SummarizeQuestMarks(ckAwdQTable[[#This Row],[abst_narr_txt]])</f>
        <v xml:space="preserve"> </v>
      </c>
      <c r="AU579" s="124"/>
      <c r="AV579" t="s">
        <v>4923</v>
      </c>
      <c r="AW579" t="b">
        <f>AND(ckAwdQTable[[#This Row],[ILN]]&gt;"M", SUBSTITUTE(ckAwdQTable[[#This Row],[prop_titl_txt]]," ","")&lt;&gt;SUBSTITUTE(AV578," ",""))</f>
        <v>0</v>
      </c>
      <c r="AX579" s="8" t="s">
        <v>4924</v>
      </c>
    </row>
    <row r="580" spans="2:50" ht="15" customHeight="1" x14ac:dyDescent="0.35">
      <c r="B580" s="30">
        <v>43003.724999999999</v>
      </c>
      <c r="C580" t="s">
        <v>2868</v>
      </c>
      <c r="D580" t="s">
        <v>2869</v>
      </c>
      <c r="E580" t="s">
        <v>468</v>
      </c>
      <c r="F580" t="s">
        <v>807</v>
      </c>
      <c r="G580" s="8" t="s">
        <v>2819</v>
      </c>
      <c r="H580" s="8" t="s">
        <v>2820</v>
      </c>
      <c r="I580" s="21" t="s">
        <v>6127</v>
      </c>
      <c r="J580" t="s">
        <v>2821</v>
      </c>
      <c r="K580" t="s">
        <v>2911</v>
      </c>
      <c r="L580" s="22"/>
      <c r="M580" s="107">
        <f xml:space="preserve"> M579+(ckAwdQTable[ILN]&lt;"M")</f>
        <v>317</v>
      </c>
      <c r="N580" t="s">
        <v>2834</v>
      </c>
      <c r="O580" t="s">
        <v>2379</v>
      </c>
      <c r="P580" s="15" t="str">
        <f>HYPERLINK("https://www.ejacket.nsf.gov/ej/showProposal.do?ID="&amp;ckAwdQTable[[#This Row],[prop_id]],"eJ")</f>
        <v>eJ</v>
      </c>
      <c r="Q580" s="8" t="s">
        <v>2871</v>
      </c>
      <c r="R580" t="s">
        <v>4925</v>
      </c>
      <c r="S580" t="s">
        <v>4926</v>
      </c>
      <c r="T580" t="s">
        <v>4927</v>
      </c>
      <c r="U580" s="8" t="s">
        <v>722</v>
      </c>
      <c r="V580" t="s">
        <v>2885</v>
      </c>
      <c r="W580" s="111" t="str">
        <f>HYPERLINK("mailto:"&amp; ckAwdQTable[[#This Row],[email]]&amp;"&amp;subject=Your NSF Proposal:  "&amp;ckAwdQTable[[#This Row],[prop_id]], ckAwdQTable[[#This Row],[email]])</f>
        <v>jeanine.stefanucci@psych.utah.edu</v>
      </c>
      <c r="X580" s="30">
        <v>43191</v>
      </c>
      <c r="Y580">
        <v>48</v>
      </c>
      <c r="Z580" t="s">
        <v>6131</v>
      </c>
      <c r="AA580" s="21" t="s">
        <v>6302</v>
      </c>
      <c r="AB580" s="21" t="s">
        <v>4825</v>
      </c>
      <c r="AC580"/>
      <c r="AD580" s="21" t="s">
        <v>753</v>
      </c>
      <c r="AE580" s="21" t="s">
        <v>6128</v>
      </c>
      <c r="AF580" s="13">
        <v>539504</v>
      </c>
      <c r="AG580" s="121">
        <v>0</v>
      </c>
      <c r="AH580" s="1">
        <v>539504</v>
      </c>
      <c r="AI580" s="1"/>
      <c r="AJ580" s="1">
        <v>5000</v>
      </c>
      <c r="AM580" s="21">
        <v>8</v>
      </c>
      <c r="AN580" s="21">
        <v>12</v>
      </c>
      <c r="AO580" s="21"/>
      <c r="AP580" s="21"/>
      <c r="AQ580" s="21">
        <v>5</v>
      </c>
      <c r="AR580" s="123" t="s">
        <v>2829</v>
      </c>
      <c r="AS580" s="21" t="s">
        <v>2834</v>
      </c>
      <c r="AT580" s="21" t="str">
        <f>SummarizeQuestMarks(ckAwdQTable[[#This Row],[abst_narr_txt]])</f>
        <v xml:space="preserve"> </v>
      </c>
      <c r="AU580" s="124"/>
      <c r="AV580" t="s">
        <v>4923</v>
      </c>
      <c r="AW580" t="b">
        <f>AND(ckAwdQTable[[#This Row],[ILN]]&gt;"M", SUBSTITUTE(ckAwdQTable[[#This Row],[prop_titl_txt]]," ","")&lt;&gt;SUBSTITUTE(AV579," ",""))</f>
        <v>0</v>
      </c>
      <c r="AX580" s="8" t="s">
        <v>4928</v>
      </c>
    </row>
    <row r="581" spans="2:50" ht="15" customHeight="1" x14ac:dyDescent="0.35">
      <c r="B581" s="30">
        <v>43005.686111111114</v>
      </c>
      <c r="C581" t="s">
        <v>2817</v>
      </c>
      <c r="D581" t="s">
        <v>2818</v>
      </c>
      <c r="E581" t="s">
        <v>476</v>
      </c>
      <c r="F581" t="s">
        <v>727</v>
      </c>
      <c r="G581" s="8" t="s">
        <v>2819</v>
      </c>
      <c r="H581" s="8" t="s">
        <v>2820</v>
      </c>
      <c r="I581" s="21" t="s">
        <v>6127</v>
      </c>
      <c r="J581" t="s">
        <v>2821</v>
      </c>
      <c r="K581" t="s">
        <v>2822</v>
      </c>
      <c r="L581" s="22"/>
      <c r="M581" s="107">
        <f xml:space="preserve"> M580+(ckAwdQTable[ILN]&lt;"M")</f>
        <v>318</v>
      </c>
      <c r="N581" t="s">
        <v>2863</v>
      </c>
      <c r="O581" t="s">
        <v>2382</v>
      </c>
      <c r="P581" s="15" t="str">
        <f>HYPERLINK("https://www.ejacket.nsf.gov/ej/showProposal.do?ID="&amp;ckAwdQTable[[#This Row],[prop_id]],"eJ")</f>
        <v>eJ</v>
      </c>
      <c r="Q581" s="8" t="s">
        <v>2825</v>
      </c>
      <c r="R581" t="s">
        <v>2382</v>
      </c>
      <c r="S581" t="s">
        <v>2383</v>
      </c>
      <c r="T581" t="s">
        <v>4929</v>
      </c>
      <c r="U581" s="8" t="s">
        <v>3164</v>
      </c>
      <c r="V581" t="s">
        <v>3162</v>
      </c>
      <c r="W581" s="111" t="str">
        <f>HYPERLINK("mailto:"&amp; ckAwdQTable[[#This Row],[email]]&amp;"&amp;subject=Your NSF Proposal:  "&amp;ckAwdQTable[[#This Row],[prop_id]], ckAwdQTable[[#This Row],[email]])</f>
        <v>sistla@cs.uic.edu</v>
      </c>
      <c r="X581" s="30">
        <v>43327</v>
      </c>
      <c r="Y581">
        <v>36</v>
      </c>
      <c r="AA581" s="21" t="s">
        <v>753</v>
      </c>
      <c r="AB581" s="21" t="s">
        <v>4825</v>
      </c>
      <c r="AC581"/>
      <c r="AD581" s="21" t="s">
        <v>753</v>
      </c>
      <c r="AE581" s="21" t="s">
        <v>6128</v>
      </c>
      <c r="AF581" s="13">
        <v>1199993</v>
      </c>
      <c r="AG581" s="121">
        <v>0</v>
      </c>
      <c r="AH581" s="1">
        <v>1199993</v>
      </c>
      <c r="AI581" s="1"/>
      <c r="AJ581" s="1">
        <v>12000</v>
      </c>
      <c r="AM581" s="21">
        <v>9</v>
      </c>
      <c r="AN581" s="21">
        <v>9</v>
      </c>
      <c r="AO581" s="21">
        <v>14.67</v>
      </c>
      <c r="AP581" s="21"/>
      <c r="AQ581" s="21"/>
      <c r="AR581" s="123" t="s">
        <v>2829</v>
      </c>
      <c r="AS581" s="21" t="s">
        <v>2834</v>
      </c>
      <c r="AT581" s="21" t="str">
        <f>SummarizeQuestMarks(ckAwdQTable[[#This Row],[abst_narr_txt]])</f>
        <v xml:space="preserve"> </v>
      </c>
      <c r="AU581" s="124"/>
      <c r="AV581" t="s">
        <v>4931</v>
      </c>
      <c r="AW581" t="b">
        <f>AND(ckAwdQTable[[#This Row],[ILN]]&gt;"M", SUBSTITUTE(ckAwdQTable[[#This Row],[prop_titl_txt]]," ","")&lt;&gt;SUBSTITUTE(AV580," ",""))</f>
        <v>0</v>
      </c>
      <c r="AX581" s="8" t="s">
        <v>4932</v>
      </c>
    </row>
    <row r="582" spans="2:50" ht="15" customHeight="1" x14ac:dyDescent="0.35">
      <c r="B582" s="30">
        <v>43005.686111111114</v>
      </c>
      <c r="C582" t="s">
        <v>2868</v>
      </c>
      <c r="D582" t="s">
        <v>2869</v>
      </c>
      <c r="E582" t="s">
        <v>468</v>
      </c>
      <c r="F582" t="s">
        <v>1185</v>
      </c>
      <c r="G582" s="8" t="s">
        <v>2819</v>
      </c>
      <c r="H582" s="8" t="s">
        <v>2820</v>
      </c>
      <c r="I582" s="21" t="s">
        <v>6127</v>
      </c>
      <c r="J582" t="s">
        <v>2821</v>
      </c>
      <c r="K582" t="s">
        <v>2911</v>
      </c>
      <c r="L582" s="22"/>
      <c r="M582" s="107">
        <f xml:space="preserve"> M581+(ckAwdQTable[ILN]&lt;"M")</f>
        <v>319</v>
      </c>
      <c r="N582" t="s">
        <v>2863</v>
      </c>
      <c r="O582" t="s">
        <v>4933</v>
      </c>
      <c r="P582" s="15" t="str">
        <f>HYPERLINK("https://www.ejacket.nsf.gov/ej/showProposal.do?ID="&amp;ckAwdQTable[[#This Row],[prop_id]],"eJ")</f>
        <v>eJ</v>
      </c>
      <c r="Q582" s="8" t="s">
        <v>2871</v>
      </c>
      <c r="R582" t="s">
        <v>4933</v>
      </c>
      <c r="S582" t="s">
        <v>4934</v>
      </c>
      <c r="T582" t="s">
        <v>2873</v>
      </c>
      <c r="U582" s="8" t="s">
        <v>662</v>
      </c>
      <c r="V582" t="s">
        <v>2851</v>
      </c>
      <c r="W582" s="111" t="str">
        <f>HYPERLINK("mailto:"&amp; ckAwdQTable[[#This Row],[email]]&amp;"&amp;subject=Your NSF Proposal:  "&amp;ckAwdQTable[[#This Row],[prop_id]], ckAwdQTable[[#This Row],[email]])</f>
        <v>paulos@berkeley.edu</v>
      </c>
      <c r="X582" s="30">
        <v>43282</v>
      </c>
      <c r="Y582">
        <v>36</v>
      </c>
      <c r="Z582" t="s">
        <v>6131</v>
      </c>
      <c r="AA582" s="21" t="s">
        <v>6303</v>
      </c>
      <c r="AB582" s="21" t="s">
        <v>4825</v>
      </c>
      <c r="AC582"/>
      <c r="AD582" s="21" t="s">
        <v>753</v>
      </c>
      <c r="AE582" s="21" t="s">
        <v>6304</v>
      </c>
      <c r="AF582" s="13">
        <v>1199192</v>
      </c>
      <c r="AG582" s="121">
        <v>0</v>
      </c>
      <c r="AH582" s="1">
        <v>1199192</v>
      </c>
      <c r="AI582" s="1"/>
      <c r="AJ582" s="1">
        <v>29250</v>
      </c>
      <c r="AM582" s="21">
        <v>6</v>
      </c>
      <c r="AN582" s="21">
        <v>3</v>
      </c>
      <c r="AO582" s="21">
        <v>6</v>
      </c>
      <c r="AP582" s="21"/>
      <c r="AQ582" s="21"/>
      <c r="AR582" s="123" t="s">
        <v>2881</v>
      </c>
      <c r="AS582" s="21" t="s">
        <v>2834</v>
      </c>
      <c r="AT582" s="21" t="str">
        <f>SummarizeQuestMarks(ckAwdQTable[[#This Row],[abst_narr_txt]])</f>
        <v xml:space="preserve"> </v>
      </c>
      <c r="AU582" s="124"/>
      <c r="AV582" t="s">
        <v>4935</v>
      </c>
      <c r="AW582" t="b">
        <f>AND(ckAwdQTable[[#This Row],[ILN]]&gt;"M", SUBSTITUTE(ckAwdQTable[[#This Row],[prop_titl_txt]]," ","")&lt;&gt;SUBSTITUTE(AV581," ",""))</f>
        <v>0</v>
      </c>
      <c r="AX582" s="8" t="s">
        <v>4936</v>
      </c>
    </row>
    <row r="583" spans="2:50" ht="15" customHeight="1" x14ac:dyDescent="0.35">
      <c r="B583" s="30">
        <v>43005.686805555553</v>
      </c>
      <c r="C583" t="s">
        <v>2839</v>
      </c>
      <c r="D583" t="s">
        <v>2840</v>
      </c>
      <c r="E583" t="s">
        <v>464</v>
      </c>
      <c r="F583" t="s">
        <v>1006</v>
      </c>
      <c r="G583" s="8" t="s">
        <v>2819</v>
      </c>
      <c r="H583" s="8" t="s">
        <v>2820</v>
      </c>
      <c r="I583" s="21" t="s">
        <v>6127</v>
      </c>
      <c r="J583" t="s">
        <v>2821</v>
      </c>
      <c r="K583" t="s">
        <v>3097</v>
      </c>
      <c r="L583" s="22"/>
      <c r="M583" s="107">
        <f xml:space="preserve"> M582+(ckAwdQTable[ILN]&lt;"M")</f>
        <v>320</v>
      </c>
      <c r="N583" t="s">
        <v>2824</v>
      </c>
      <c r="O583" t="s">
        <v>2388</v>
      </c>
      <c r="P583" s="15" t="str">
        <f>HYPERLINK("https://www.ejacket.nsf.gov/ej/showProposal.do?ID="&amp;ckAwdQTable[[#This Row],[prop_id]],"eJ")</f>
        <v>eJ</v>
      </c>
      <c r="Q583" s="8" t="s">
        <v>2841</v>
      </c>
      <c r="R583" t="s">
        <v>2388</v>
      </c>
      <c r="S583" t="s">
        <v>1351</v>
      </c>
      <c r="T583" t="s">
        <v>3446</v>
      </c>
      <c r="U583" s="8" t="s">
        <v>3284</v>
      </c>
      <c r="V583" t="s">
        <v>3061</v>
      </c>
      <c r="W583" s="111" t="str">
        <f>HYPERLINK("mailto:"&amp; ckAwdQTable[[#This Row],[email]]&amp;"&amp;subject=Your NSF Proposal:  "&amp;ckAwdQTable[[#This Row],[prop_id]], ckAwdQTable[[#This Row],[email]])</f>
        <v>ian@ece.gatech.edu</v>
      </c>
      <c r="X583" s="30">
        <v>43282</v>
      </c>
      <c r="Y583">
        <v>48</v>
      </c>
      <c r="AA583" s="21" t="s">
        <v>753</v>
      </c>
      <c r="AB583" s="21" t="s">
        <v>4825</v>
      </c>
      <c r="AC583" t="s">
        <v>6131</v>
      </c>
      <c r="AD583" s="21" t="s">
        <v>6305</v>
      </c>
      <c r="AE583" s="21" t="s">
        <v>6192</v>
      </c>
      <c r="AF583" s="13">
        <v>2214083</v>
      </c>
      <c r="AG583" s="121">
        <v>0</v>
      </c>
      <c r="AH583" s="1">
        <v>2214083</v>
      </c>
      <c r="AI583" s="1"/>
      <c r="AJ583" s="1">
        <v>6000</v>
      </c>
      <c r="AK583" s="1">
        <v>410012</v>
      </c>
      <c r="AM583" s="21">
        <v>10</v>
      </c>
      <c r="AN583" s="21">
        <v>12</v>
      </c>
      <c r="AO583" s="21">
        <v>16</v>
      </c>
      <c r="AP583" s="21"/>
      <c r="AQ583" s="21"/>
      <c r="AR583" s="123" t="s">
        <v>2829</v>
      </c>
      <c r="AS583" s="21" t="s">
        <v>2834</v>
      </c>
      <c r="AT583" s="21" t="str">
        <f>SummarizeQuestMarks(ckAwdQTable[[#This Row],[abst_narr_txt]])</f>
        <v xml:space="preserve"> </v>
      </c>
      <c r="AU583" s="124"/>
      <c r="AV583" t="s">
        <v>4938</v>
      </c>
      <c r="AW583" t="b">
        <f>AND(ckAwdQTable[[#This Row],[ILN]]&gt;"M", SUBSTITUTE(ckAwdQTable[[#This Row],[prop_titl_txt]]," ","")&lt;&gt;SUBSTITUTE(AV582," ",""))</f>
        <v>0</v>
      </c>
      <c r="AX583" s="8" t="s">
        <v>3448</v>
      </c>
    </row>
    <row r="584" spans="2:50" ht="15" customHeight="1" x14ac:dyDescent="0.35">
      <c r="B584" s="30">
        <v>43005.570138888892</v>
      </c>
      <c r="C584" t="s">
        <v>2839</v>
      </c>
      <c r="D584" t="s">
        <v>2840</v>
      </c>
      <c r="E584" t="s">
        <v>464</v>
      </c>
      <c r="F584" t="s">
        <v>1006</v>
      </c>
      <c r="G584" s="8" t="s">
        <v>2819</v>
      </c>
      <c r="H584" s="8" t="s">
        <v>2820</v>
      </c>
      <c r="I584" s="21" t="s">
        <v>6127</v>
      </c>
      <c r="J584" t="s">
        <v>2821</v>
      </c>
      <c r="L584" s="22"/>
      <c r="M584" s="107">
        <f xml:space="preserve"> M583+(ckAwdQTable[ILN]&lt;"M")</f>
        <v>320</v>
      </c>
      <c r="N584" t="s">
        <v>2834</v>
      </c>
      <c r="O584" t="s">
        <v>2388</v>
      </c>
      <c r="P584" s="15" t="str">
        <f>HYPERLINK("https://www.ejacket.nsf.gov/ej/showProposal.do?ID="&amp;ckAwdQTable[[#This Row],[prop_id]],"eJ")</f>
        <v>eJ</v>
      </c>
      <c r="Q584" s="8" t="s">
        <v>2841</v>
      </c>
      <c r="R584" t="s">
        <v>4939</v>
      </c>
      <c r="S584" t="s">
        <v>1645</v>
      </c>
      <c r="T584" t="s">
        <v>4940</v>
      </c>
      <c r="U584" s="8" t="s">
        <v>3215</v>
      </c>
      <c r="V584" t="s">
        <v>2922</v>
      </c>
      <c r="W584" s="111" t="str">
        <f>HYPERLINK("mailto:"&amp; ckAwdQTable[[#This Row],[email]]&amp;"&amp;subject=Your NSF Proposal:  "&amp;ckAwdQTable[[#This Row],[prop_id]], ckAwdQTable[[#This Row],[email]])</f>
        <v>jchen184@jhmi.edu</v>
      </c>
      <c r="X584" s="30">
        <v>43282</v>
      </c>
      <c r="Y584">
        <v>48</v>
      </c>
      <c r="AA584" s="21" t="s">
        <v>753</v>
      </c>
      <c r="AB584" s="21" t="s">
        <v>4825</v>
      </c>
      <c r="AC584"/>
      <c r="AD584" s="21" t="s">
        <v>753</v>
      </c>
      <c r="AF584" s="13">
        <v>349999</v>
      </c>
      <c r="AG584" s="121">
        <v>0</v>
      </c>
      <c r="AH584" s="1">
        <v>349999</v>
      </c>
      <c r="AI584" s="1"/>
      <c r="AJ584" s="1"/>
      <c r="AK584" s="1">
        <v>70000</v>
      </c>
      <c r="AM584" s="21"/>
      <c r="AN584" s="21">
        <v>4</v>
      </c>
      <c r="AO584" s="21"/>
      <c r="AP584" s="21"/>
      <c r="AQ584" s="21">
        <v>4.5599999999999996</v>
      </c>
      <c r="AR584" s="123" t="s">
        <v>2829</v>
      </c>
      <c r="AS584" s="21" t="s">
        <v>2834</v>
      </c>
      <c r="AT584" s="21" t="str">
        <f>SummarizeQuestMarks(ckAwdQTable[[#This Row],[abst_narr_txt]])</f>
        <v xml:space="preserve"> </v>
      </c>
      <c r="AU584" s="124"/>
      <c r="AV584" t="s">
        <v>4938</v>
      </c>
      <c r="AW584" t="b">
        <f>AND(ckAwdQTable[[#This Row],[ILN]]&gt;"M", SUBSTITUTE(ckAwdQTable[[#This Row],[prop_titl_txt]]," ","")&lt;&gt;SUBSTITUTE(AV583," ",""))</f>
        <v>0</v>
      </c>
      <c r="AX584" s="8" t="s">
        <v>4941</v>
      </c>
    </row>
    <row r="585" spans="2:50" ht="15" customHeight="1" x14ac:dyDescent="0.35">
      <c r="B585" s="30">
        <v>43005.618055555555</v>
      </c>
      <c r="C585" t="s">
        <v>2839</v>
      </c>
      <c r="D585" t="s">
        <v>2840</v>
      </c>
      <c r="E585" t="s">
        <v>464</v>
      </c>
      <c r="F585" t="s">
        <v>1006</v>
      </c>
      <c r="G585" s="8" t="s">
        <v>2819</v>
      </c>
      <c r="H585" s="8" t="s">
        <v>2820</v>
      </c>
      <c r="I585" s="21" t="s">
        <v>6127</v>
      </c>
      <c r="J585" t="s">
        <v>2821</v>
      </c>
      <c r="K585" t="s">
        <v>3097</v>
      </c>
      <c r="L585" s="22"/>
      <c r="M585" s="107">
        <f xml:space="preserve"> M584+(ckAwdQTable[ILN]&lt;"M")</f>
        <v>320</v>
      </c>
      <c r="N585" t="s">
        <v>2834</v>
      </c>
      <c r="O585" t="s">
        <v>2388</v>
      </c>
      <c r="P585" s="15" t="str">
        <f>HYPERLINK("https://www.ejacket.nsf.gov/ej/showProposal.do?ID="&amp;ckAwdQTable[[#This Row],[prop_id]],"eJ")</f>
        <v>eJ</v>
      </c>
      <c r="Q585" s="8" t="s">
        <v>2841</v>
      </c>
      <c r="R585" t="s">
        <v>4942</v>
      </c>
      <c r="S585" t="s">
        <v>4943</v>
      </c>
      <c r="T585" t="s">
        <v>4944</v>
      </c>
      <c r="U585" s="8" t="s">
        <v>686</v>
      </c>
      <c r="V585" t="s">
        <v>108</v>
      </c>
      <c r="W585" s="111" t="str">
        <f>HYPERLINK("mailto:"&amp; ckAwdQTable[[#This Row],[email]]&amp;"&amp;subject=Your NSF Proposal:  "&amp;ckAwdQTable[[#This Row],[prop_id]], ckAwdQTable[[#This Row],[email]])</f>
        <v>maxp@unl.edu</v>
      </c>
      <c r="X585" s="30">
        <v>43282</v>
      </c>
      <c r="Y585">
        <v>48</v>
      </c>
      <c r="AA585" s="21" t="s">
        <v>753</v>
      </c>
      <c r="AB585" s="21" t="s">
        <v>4825</v>
      </c>
      <c r="AC585"/>
      <c r="AD585" s="21" t="s">
        <v>753</v>
      </c>
      <c r="AE585" s="21" t="s">
        <v>6128</v>
      </c>
      <c r="AF585" s="13">
        <v>435915</v>
      </c>
      <c r="AG585" s="121">
        <v>0</v>
      </c>
      <c r="AH585" s="1">
        <v>435915</v>
      </c>
      <c r="AI585" s="1"/>
      <c r="AJ585" s="1">
        <v>8000</v>
      </c>
      <c r="AM585" s="21">
        <v>8</v>
      </c>
      <c r="AN585" s="21">
        <v>4</v>
      </c>
      <c r="AO585" s="21">
        <v>4</v>
      </c>
      <c r="AP585" s="21"/>
      <c r="AQ585" s="21"/>
      <c r="AR585" s="123" t="s">
        <v>2829</v>
      </c>
      <c r="AS585" s="21" t="s">
        <v>2834</v>
      </c>
      <c r="AT585" s="21" t="str">
        <f>SummarizeQuestMarks(ckAwdQTable[[#This Row],[abst_narr_txt]])</f>
        <v xml:space="preserve"> </v>
      </c>
      <c r="AU585" s="124"/>
      <c r="AV585" t="s">
        <v>4938</v>
      </c>
      <c r="AW585" t="b">
        <f>AND(ckAwdQTable[[#This Row],[ILN]]&gt;"M", SUBSTITUTE(ckAwdQTable[[#This Row],[prop_titl_txt]]," ","")&lt;&gt;SUBSTITUTE(AV584," ",""))</f>
        <v>0</v>
      </c>
      <c r="AX585" s="8" t="s">
        <v>4945</v>
      </c>
    </row>
    <row r="586" spans="2:50" ht="15" customHeight="1" x14ac:dyDescent="0.35">
      <c r="B586" s="30">
        <v>43005.686805555553</v>
      </c>
      <c r="C586" t="s">
        <v>2817</v>
      </c>
      <c r="D586" t="s">
        <v>2818</v>
      </c>
      <c r="E586" t="s">
        <v>472</v>
      </c>
      <c r="F586" t="s">
        <v>892</v>
      </c>
      <c r="G586" s="8" t="s">
        <v>2819</v>
      </c>
      <c r="H586" s="8" t="s">
        <v>2820</v>
      </c>
      <c r="I586" s="21" t="s">
        <v>6127</v>
      </c>
      <c r="J586" t="s">
        <v>2821</v>
      </c>
      <c r="K586" t="s">
        <v>2822</v>
      </c>
      <c r="L586" s="22"/>
      <c r="M586" s="107">
        <f xml:space="preserve"> M585+(ckAwdQTable[ILN]&lt;"M")</f>
        <v>321</v>
      </c>
      <c r="N586" t="s">
        <v>2863</v>
      </c>
      <c r="O586" t="s">
        <v>2397</v>
      </c>
      <c r="P586" s="15" t="str">
        <f>HYPERLINK("https://www.ejacket.nsf.gov/ej/showProposal.do?ID="&amp;ckAwdQTable[[#This Row],[prop_id]],"eJ")</f>
        <v>eJ</v>
      </c>
      <c r="Q586" s="8" t="s">
        <v>2825</v>
      </c>
      <c r="R586" t="s">
        <v>2397</v>
      </c>
      <c r="S586" t="s">
        <v>2398</v>
      </c>
      <c r="T586" t="s">
        <v>3730</v>
      </c>
      <c r="U586" s="8" t="s">
        <v>2976</v>
      </c>
      <c r="V586" t="s">
        <v>2972</v>
      </c>
      <c r="W586" s="111" t="str">
        <f>HYPERLINK("mailto:"&amp; ckAwdQTable[[#This Row],[email]]&amp;"&amp;subject=Your NSF Proposal:  "&amp;ckAwdQTable[[#This Row],[prop_id]], ckAwdQTable[[#This Row],[email]])</f>
        <v>christos@cs.berkeley.edu</v>
      </c>
      <c r="X586" s="30">
        <v>43221</v>
      </c>
      <c r="Y586">
        <v>48</v>
      </c>
      <c r="AA586" s="21" t="s">
        <v>753</v>
      </c>
      <c r="AB586" s="21" t="s">
        <v>4825</v>
      </c>
      <c r="AC586"/>
      <c r="AD586" s="21" t="s">
        <v>753</v>
      </c>
      <c r="AF586" s="13">
        <v>1200000</v>
      </c>
      <c r="AG586" s="121">
        <v>0</v>
      </c>
      <c r="AH586" s="1">
        <v>1200000</v>
      </c>
      <c r="AI586" s="1"/>
      <c r="AJ586" s="1"/>
      <c r="AM586" s="21">
        <v>8</v>
      </c>
      <c r="AN586" s="21">
        <v>8</v>
      </c>
      <c r="AO586" s="21"/>
      <c r="AP586" s="21"/>
      <c r="AQ586" s="21">
        <v>10.1</v>
      </c>
      <c r="AR586" s="123" t="s">
        <v>2829</v>
      </c>
      <c r="AS586" s="21" t="s">
        <v>2834</v>
      </c>
      <c r="AT586" s="21" t="str">
        <f>SummarizeQuestMarks(ckAwdQTable[[#This Row],[abst_narr_txt]])</f>
        <v xml:space="preserve"> </v>
      </c>
      <c r="AU586" s="124"/>
      <c r="AV586" t="s">
        <v>4948</v>
      </c>
      <c r="AW586" t="b">
        <f>AND(ckAwdQTable[[#This Row],[ILN]]&gt;"M", SUBSTITUTE(ckAwdQTable[[#This Row],[prop_titl_txt]]," ","")&lt;&gt;SUBSTITUTE(AV585," ",""))</f>
        <v>0</v>
      </c>
      <c r="AX586" s="8" t="s">
        <v>4949</v>
      </c>
    </row>
    <row r="587" spans="2:50" ht="15" customHeight="1" x14ac:dyDescent="0.35">
      <c r="B587" s="30">
        <v>43005.6875</v>
      </c>
      <c r="C587" t="s">
        <v>2839</v>
      </c>
      <c r="D587" t="s">
        <v>2840</v>
      </c>
      <c r="E587" t="s">
        <v>462</v>
      </c>
      <c r="F587" t="s">
        <v>761</v>
      </c>
      <c r="G587" s="8" t="s">
        <v>2819</v>
      </c>
      <c r="H587" s="8" t="s">
        <v>2820</v>
      </c>
      <c r="I587" s="21" t="s">
        <v>6127</v>
      </c>
      <c r="J587" t="s">
        <v>2821</v>
      </c>
      <c r="L587" s="22"/>
      <c r="M587" s="107">
        <f xml:space="preserve"> M586+(ckAwdQTable[ILN]&lt;"M")</f>
        <v>322</v>
      </c>
      <c r="N587" t="s">
        <v>2863</v>
      </c>
      <c r="O587" t="s">
        <v>2405</v>
      </c>
      <c r="P587" s="15" t="str">
        <f>HYPERLINK("https://www.ejacket.nsf.gov/ej/showProposal.do?ID="&amp;ckAwdQTable[[#This Row],[prop_id]],"eJ")</f>
        <v>eJ</v>
      </c>
      <c r="Q587" s="8" t="s">
        <v>2841</v>
      </c>
      <c r="R587" t="s">
        <v>2405</v>
      </c>
      <c r="S587" t="s">
        <v>1318</v>
      </c>
      <c r="T587" t="s">
        <v>4539</v>
      </c>
      <c r="U587" s="8" t="s">
        <v>4237</v>
      </c>
      <c r="V587" t="s">
        <v>3031</v>
      </c>
      <c r="W587" s="111" t="str">
        <f>HYPERLINK("mailto:"&amp; ckAwdQTable[[#This Row],[email]]&amp;"&amp;subject=Your NSF Proposal:  "&amp;ckAwdQTable[[#This Row],[prop_id]], ckAwdQTable[[#This Row],[email]])</f>
        <v>maifi.khan@engr.uconn.edu</v>
      </c>
      <c r="X587" s="30">
        <v>43327</v>
      </c>
      <c r="Y587">
        <v>36</v>
      </c>
      <c r="AA587" s="21" t="s">
        <v>753</v>
      </c>
      <c r="AB587" s="21" t="s">
        <v>4825</v>
      </c>
      <c r="AC587"/>
      <c r="AD587" s="21" t="s">
        <v>753</v>
      </c>
      <c r="AE587" s="21" t="s">
        <v>6128</v>
      </c>
      <c r="AF587" s="13">
        <v>647560</v>
      </c>
      <c r="AG587" s="121">
        <v>0</v>
      </c>
      <c r="AH587" s="1">
        <v>647560</v>
      </c>
      <c r="AI587" s="1"/>
      <c r="AJ587" s="1">
        <v>12000</v>
      </c>
      <c r="AM587" s="21">
        <v>6</v>
      </c>
      <c r="AN587" s="21">
        <v>9</v>
      </c>
      <c r="AO587" s="21">
        <v>8.6999999999999993</v>
      </c>
      <c r="AP587" s="21"/>
      <c r="AQ587" s="21"/>
      <c r="AR587" s="123" t="s">
        <v>2829</v>
      </c>
      <c r="AS587" s="21" t="s">
        <v>2834</v>
      </c>
      <c r="AT587" s="21" t="str">
        <f>SummarizeQuestMarks(ckAwdQTable[[#This Row],[abst_narr_txt]])</f>
        <v xml:space="preserve"> </v>
      </c>
      <c r="AU587" s="124"/>
      <c r="AV587" t="s">
        <v>4950</v>
      </c>
      <c r="AW587" t="b">
        <f>AND(ckAwdQTable[[#This Row],[ILN]]&gt;"M", SUBSTITUTE(ckAwdQTable[[#This Row],[prop_titl_txt]]," ","")&lt;&gt;SUBSTITUTE(AV586," ",""))</f>
        <v>0</v>
      </c>
      <c r="AX587" s="8" t="s">
        <v>4951</v>
      </c>
    </row>
    <row r="588" spans="2:50" ht="15" customHeight="1" x14ac:dyDescent="0.35">
      <c r="B588" s="30">
        <v>43005.6875</v>
      </c>
      <c r="C588" t="s">
        <v>2868</v>
      </c>
      <c r="D588" t="s">
        <v>2869</v>
      </c>
      <c r="E588" t="s">
        <v>468</v>
      </c>
      <c r="F588" t="s">
        <v>807</v>
      </c>
      <c r="G588" s="8" t="s">
        <v>2819</v>
      </c>
      <c r="H588" s="8" t="s">
        <v>2820</v>
      </c>
      <c r="I588" s="21" t="s">
        <v>6127</v>
      </c>
      <c r="J588" t="s">
        <v>2821</v>
      </c>
      <c r="K588" t="s">
        <v>2911</v>
      </c>
      <c r="L588" s="22"/>
      <c r="M588" s="107">
        <f xml:space="preserve"> M587+(ckAwdQTable[ILN]&lt;"M")</f>
        <v>323</v>
      </c>
      <c r="N588" t="s">
        <v>2824</v>
      </c>
      <c r="O588" t="s">
        <v>2407</v>
      </c>
      <c r="P588" s="15" t="str">
        <f>HYPERLINK("https://www.ejacket.nsf.gov/ej/showProposal.do?ID="&amp;ckAwdQTable[[#This Row],[prop_id]],"eJ")</f>
        <v>eJ</v>
      </c>
      <c r="Q588" s="8" t="s">
        <v>2871</v>
      </c>
      <c r="R588" t="s">
        <v>2407</v>
      </c>
      <c r="S588" t="s">
        <v>2408</v>
      </c>
      <c r="T588" t="s">
        <v>4952</v>
      </c>
      <c r="U588" s="8" t="s">
        <v>3481</v>
      </c>
      <c r="V588" t="s">
        <v>2972</v>
      </c>
      <c r="W588" s="111" t="str">
        <f>HYPERLINK("mailto:"&amp; ckAwdQTable[[#This Row],[email]]&amp;"&amp;subject=Your NSF Proposal:  "&amp;ckAwdQTable[[#This Row],[prop_id]], ckAwdQTable[[#This Row],[email]])</f>
        <v>ionvcs@rit.edu</v>
      </c>
      <c r="X588" s="30">
        <v>43252</v>
      </c>
      <c r="Y588">
        <v>48</v>
      </c>
      <c r="Z588" t="s">
        <v>6131</v>
      </c>
      <c r="AA588" s="21" t="s">
        <v>753</v>
      </c>
      <c r="AB588" s="21" t="s">
        <v>4825</v>
      </c>
      <c r="AC588"/>
      <c r="AD588" s="21" t="s">
        <v>753</v>
      </c>
      <c r="AF588" s="13">
        <v>902770</v>
      </c>
      <c r="AG588" s="121">
        <v>0</v>
      </c>
      <c r="AH588" s="1">
        <v>902770</v>
      </c>
      <c r="AI588" s="1"/>
      <c r="AJ588" s="1"/>
      <c r="AM588" s="21">
        <v>15</v>
      </c>
      <c r="AN588" s="21">
        <v>16</v>
      </c>
      <c r="AO588" s="21">
        <v>8</v>
      </c>
      <c r="AP588" s="21"/>
      <c r="AQ588" s="21"/>
      <c r="AR588" s="123" t="s">
        <v>2829</v>
      </c>
      <c r="AS588" s="21" t="s">
        <v>2834</v>
      </c>
      <c r="AT588" s="21" t="str">
        <f>SummarizeQuestMarks(ckAwdQTable[[#This Row],[abst_narr_txt]])</f>
        <v xml:space="preserve"> </v>
      </c>
      <c r="AU588" s="124"/>
      <c r="AV588" t="s">
        <v>4953</v>
      </c>
      <c r="AW588" t="b">
        <f>AND(ckAwdQTable[[#This Row],[ILN]]&gt;"M", SUBSTITUTE(ckAwdQTable[[#This Row],[prop_titl_txt]]," ","")&lt;&gt;SUBSTITUTE(AV587," ",""))</f>
        <v>0</v>
      </c>
      <c r="AX588" s="8" t="s">
        <v>4954</v>
      </c>
    </row>
    <row r="589" spans="2:50" ht="15" customHeight="1" x14ac:dyDescent="0.35">
      <c r="B589" s="30">
        <v>43005.504166666666</v>
      </c>
      <c r="C589" t="s">
        <v>2868</v>
      </c>
      <c r="D589" t="s">
        <v>2869</v>
      </c>
      <c r="E589" t="s">
        <v>468</v>
      </c>
      <c r="F589" t="s">
        <v>807</v>
      </c>
      <c r="G589" s="8" t="s">
        <v>2819</v>
      </c>
      <c r="H589" s="8" t="s">
        <v>2820</v>
      </c>
      <c r="I589" s="21" t="s">
        <v>6127</v>
      </c>
      <c r="J589" t="s">
        <v>2821</v>
      </c>
      <c r="K589" t="s">
        <v>2911</v>
      </c>
      <c r="L589" s="22"/>
      <c r="M589" s="107">
        <f xml:space="preserve"> M588+(ckAwdQTable[ILN]&lt;"M")</f>
        <v>323</v>
      </c>
      <c r="N589" t="s">
        <v>2834</v>
      </c>
      <c r="O589" t="s">
        <v>2407</v>
      </c>
      <c r="P589" s="15" t="str">
        <f>HYPERLINK("https://www.ejacket.nsf.gov/ej/showProposal.do?ID="&amp;ckAwdQTable[[#This Row],[prop_id]],"eJ")</f>
        <v>eJ</v>
      </c>
      <c r="Q589" s="8" t="s">
        <v>2871</v>
      </c>
      <c r="R589" t="s">
        <v>4955</v>
      </c>
      <c r="S589" t="s">
        <v>4956</v>
      </c>
      <c r="T589" t="s">
        <v>4957</v>
      </c>
      <c r="U589" s="8" t="s">
        <v>4958</v>
      </c>
      <c r="V589" t="s">
        <v>2862</v>
      </c>
      <c r="W589" s="111" t="str">
        <f>HYPERLINK("mailto:"&amp; ckAwdQTable[[#This Row],[email]]&amp;"&amp;subject=Your NSF Proposal:  "&amp;ckAwdQTable[[#This Row],[prop_id]], ckAwdQTable[[#This Row],[email]])</f>
        <v>emilypx@rit.edu</v>
      </c>
      <c r="X589" s="30">
        <v>43252</v>
      </c>
      <c r="Y589">
        <v>48</v>
      </c>
      <c r="Z589" t="s">
        <v>6131</v>
      </c>
      <c r="AA589" s="21" t="s">
        <v>6306</v>
      </c>
      <c r="AB589" s="21" t="s">
        <v>4825</v>
      </c>
      <c r="AC589"/>
      <c r="AD589" s="21" t="s">
        <v>753</v>
      </c>
      <c r="AF589" s="13">
        <v>147360</v>
      </c>
      <c r="AG589" s="121">
        <v>0</v>
      </c>
      <c r="AH589" s="1">
        <v>147360</v>
      </c>
      <c r="AI589" s="1"/>
      <c r="AJ589" s="1"/>
      <c r="AM589" s="21"/>
      <c r="AN589" s="21">
        <v>4</v>
      </c>
      <c r="AO589" s="21">
        <v>4</v>
      </c>
      <c r="AP589" s="21"/>
      <c r="AQ589" s="21"/>
      <c r="AR589" s="123" t="s">
        <v>2829</v>
      </c>
      <c r="AS589" s="21" t="s">
        <v>2834</v>
      </c>
      <c r="AT589" s="21" t="str">
        <f>SummarizeQuestMarks(ckAwdQTable[[#This Row],[abst_narr_txt]])</f>
        <v xml:space="preserve"> </v>
      </c>
      <c r="AU589" s="124"/>
      <c r="AV589" t="s">
        <v>4953</v>
      </c>
      <c r="AW589" t="b">
        <f>AND(ckAwdQTable[[#This Row],[ILN]]&gt;"M", SUBSTITUTE(ckAwdQTable[[#This Row],[prop_titl_txt]]," ","")&lt;&gt;SUBSTITUTE(AV588," ",""))</f>
        <v>0</v>
      </c>
      <c r="AX589" s="8" t="s">
        <v>4959</v>
      </c>
    </row>
    <row r="590" spans="2:50" ht="15" customHeight="1" x14ac:dyDescent="0.35">
      <c r="B590" s="30">
        <v>43005.538194444445</v>
      </c>
      <c r="C590" t="s">
        <v>2868</v>
      </c>
      <c r="D590" t="s">
        <v>2869</v>
      </c>
      <c r="E590" t="s">
        <v>468</v>
      </c>
      <c r="F590" t="s">
        <v>807</v>
      </c>
      <c r="G590" s="8" t="s">
        <v>2819</v>
      </c>
      <c r="H590" s="8" t="s">
        <v>2820</v>
      </c>
      <c r="I590" s="21" t="s">
        <v>6127</v>
      </c>
      <c r="J590" t="s">
        <v>2821</v>
      </c>
      <c r="K590" t="s">
        <v>2911</v>
      </c>
      <c r="L590" s="22"/>
      <c r="M590" s="107">
        <f xml:space="preserve"> M589+(ckAwdQTable[ILN]&lt;"M")</f>
        <v>323</v>
      </c>
      <c r="N590" t="s">
        <v>2834</v>
      </c>
      <c r="O590" t="s">
        <v>2407</v>
      </c>
      <c r="P590" s="15" t="str">
        <f>HYPERLINK("https://www.ejacket.nsf.gov/ej/showProposal.do?ID="&amp;ckAwdQTable[[#This Row],[prop_id]],"eJ")</f>
        <v>eJ</v>
      </c>
      <c r="Q590" s="8" t="s">
        <v>2871</v>
      </c>
      <c r="R590" t="s">
        <v>4960</v>
      </c>
      <c r="S590" t="s">
        <v>4807</v>
      </c>
      <c r="T590" t="s">
        <v>4680</v>
      </c>
      <c r="U590" s="8" t="s">
        <v>3418</v>
      </c>
      <c r="V590" t="s">
        <v>2972</v>
      </c>
      <c r="W590" s="111" t="str">
        <f>HYPERLINK("mailto:"&amp; ckAwdQTable[[#This Row],[email]]&amp;"&amp;subject=Your NSF Proposal:  "&amp;ckAwdQTable[[#This Row],[prop_id]], ckAwdQTable[[#This Row],[email]])</f>
        <v>mfrank83@buffalo.edu</v>
      </c>
      <c r="X590" s="30">
        <v>43252</v>
      </c>
      <c r="Y590">
        <v>36</v>
      </c>
      <c r="Z590" t="s">
        <v>6131</v>
      </c>
      <c r="AA590" s="21" t="s">
        <v>6307</v>
      </c>
      <c r="AB590" s="21" t="s">
        <v>4825</v>
      </c>
      <c r="AC590"/>
      <c r="AD590" s="21" t="s">
        <v>753</v>
      </c>
      <c r="AE590" s="21" t="s">
        <v>6308</v>
      </c>
      <c r="AF590" s="13">
        <v>149339</v>
      </c>
      <c r="AG590" s="121">
        <v>0</v>
      </c>
      <c r="AH590" s="1">
        <v>149339</v>
      </c>
      <c r="AI590" s="1"/>
      <c r="AJ590" s="1">
        <v>4163</v>
      </c>
      <c r="AK590" s="1">
        <v>38255</v>
      </c>
      <c r="AM590" s="21">
        <v>2</v>
      </c>
      <c r="AN590" s="21">
        <v>3</v>
      </c>
      <c r="AO590" s="21">
        <v>1.5</v>
      </c>
      <c r="AP590" s="21"/>
      <c r="AQ590" s="21"/>
      <c r="AR590" s="123" t="s">
        <v>2829</v>
      </c>
      <c r="AS590" s="21" t="s">
        <v>2834</v>
      </c>
      <c r="AT590" s="21" t="str">
        <f>SummarizeQuestMarks(ckAwdQTable[[#This Row],[abst_narr_txt]])</f>
        <v xml:space="preserve"> </v>
      </c>
      <c r="AU590" s="124"/>
      <c r="AV590" t="s">
        <v>4953</v>
      </c>
      <c r="AW590" t="b">
        <f>AND(ckAwdQTable[[#This Row],[ILN]]&gt;"M", SUBSTITUTE(ckAwdQTable[[#This Row],[prop_titl_txt]]," ","")&lt;&gt;SUBSTITUTE(AV589," ",""))</f>
        <v>0</v>
      </c>
      <c r="AX590" s="8" t="s">
        <v>4961</v>
      </c>
    </row>
    <row r="591" spans="2:50" ht="15" customHeight="1" x14ac:dyDescent="0.35">
      <c r="B591" s="30">
        <v>43005.688194444447</v>
      </c>
      <c r="C591" t="s">
        <v>2868</v>
      </c>
      <c r="D591" t="s">
        <v>2869</v>
      </c>
      <c r="E591" t="s">
        <v>470</v>
      </c>
      <c r="F591" t="s">
        <v>793</v>
      </c>
      <c r="G591" s="8" t="s">
        <v>2819</v>
      </c>
      <c r="H591" s="8" t="s">
        <v>4962</v>
      </c>
      <c r="I591" s="21" t="s">
        <v>6127</v>
      </c>
      <c r="J591" t="s">
        <v>2821</v>
      </c>
      <c r="K591" t="s">
        <v>2902</v>
      </c>
      <c r="L591" s="22"/>
      <c r="M591" s="107">
        <f xml:space="preserve"> M590+(ckAwdQTable[ILN]&lt;"M")</f>
        <v>324</v>
      </c>
      <c r="N591" t="s">
        <v>2863</v>
      </c>
      <c r="O591" t="s">
        <v>2410</v>
      </c>
      <c r="P591" s="15" t="str">
        <f>HYPERLINK("https://www.ejacket.nsf.gov/ej/showProposal.do?ID="&amp;ckAwdQTable[[#This Row],[prop_id]],"eJ")</f>
        <v>eJ</v>
      </c>
      <c r="Q591" s="8" t="s">
        <v>2871</v>
      </c>
      <c r="R591" t="s">
        <v>2410</v>
      </c>
      <c r="S591" t="s">
        <v>2411</v>
      </c>
      <c r="T591" t="s">
        <v>4236</v>
      </c>
      <c r="U591" s="8" t="s">
        <v>2899</v>
      </c>
      <c r="V591" t="s">
        <v>2851</v>
      </c>
      <c r="W591" s="111" t="str">
        <f>HYPERLINK("mailto:"&amp; ckAwdQTable[[#This Row],[email]]&amp;"&amp;subject=Your NSF Proposal:  "&amp;ckAwdQTable[[#This Row],[prop_id]], ckAwdQTable[[#This Row],[email]])</f>
        <v>ihler@ics.uci.edu</v>
      </c>
      <c r="X591" s="30">
        <v>43160</v>
      </c>
      <c r="Y591">
        <v>48</v>
      </c>
      <c r="AA591" s="21" t="s">
        <v>753</v>
      </c>
      <c r="AB591" s="21" t="s">
        <v>4825</v>
      </c>
      <c r="AC591"/>
      <c r="AD591" s="21" t="s">
        <v>753</v>
      </c>
      <c r="AE591" s="21" t="s">
        <v>6128</v>
      </c>
      <c r="AF591" s="13">
        <v>1200000</v>
      </c>
      <c r="AG591" s="121">
        <v>0</v>
      </c>
      <c r="AH591" s="1">
        <v>1200000</v>
      </c>
      <c r="AI591" s="1"/>
      <c r="AJ591" s="1">
        <v>22424</v>
      </c>
      <c r="AM591" s="21">
        <v>12</v>
      </c>
      <c r="AN591" s="21">
        <v>8</v>
      </c>
      <c r="AO591" s="21">
        <v>12</v>
      </c>
      <c r="AP591" s="21"/>
      <c r="AQ591" s="21"/>
      <c r="AR591" s="123" t="s">
        <v>2829</v>
      </c>
      <c r="AS591" s="21" t="s">
        <v>2834</v>
      </c>
      <c r="AT591" s="21" t="str">
        <f>SummarizeQuestMarks(ckAwdQTable[[#This Row],[abst_narr_txt]])</f>
        <v xml:space="preserve"> </v>
      </c>
      <c r="AU591" s="124"/>
      <c r="AV591" t="s">
        <v>4963</v>
      </c>
      <c r="AW591" t="b">
        <f>AND(ckAwdQTable[[#This Row],[ILN]]&gt;"M", SUBSTITUTE(ckAwdQTable[[#This Row],[prop_titl_txt]]," ","")&lt;&gt;SUBSTITUTE(AV590," ",""))</f>
        <v>0</v>
      </c>
      <c r="AX591" s="8" t="s">
        <v>4964</v>
      </c>
    </row>
    <row r="592" spans="2:50" ht="15" customHeight="1" x14ac:dyDescent="0.35">
      <c r="B592" s="30">
        <v>43005.688194444447</v>
      </c>
      <c r="C592" t="s">
        <v>2839</v>
      </c>
      <c r="D592" t="s">
        <v>2840</v>
      </c>
      <c r="E592" t="s">
        <v>464</v>
      </c>
      <c r="F592" t="s">
        <v>1119</v>
      </c>
      <c r="G592" s="8" t="s">
        <v>2819</v>
      </c>
      <c r="H592" s="8" t="s">
        <v>2820</v>
      </c>
      <c r="I592" s="21" t="s">
        <v>6127</v>
      </c>
      <c r="J592" t="s">
        <v>2821</v>
      </c>
      <c r="L592" s="22"/>
      <c r="M592" s="107">
        <f xml:space="preserve"> M591+(ckAwdQTable[ILN]&lt;"M")</f>
        <v>325</v>
      </c>
      <c r="N592" t="s">
        <v>2863</v>
      </c>
      <c r="O592" t="s">
        <v>2413</v>
      </c>
      <c r="P592" s="15" t="str">
        <f>HYPERLINK("https://www.ejacket.nsf.gov/ej/showProposal.do?ID="&amp;ckAwdQTable[[#This Row],[prop_id]],"eJ")</f>
        <v>eJ</v>
      </c>
      <c r="Q592" s="8" t="s">
        <v>2841</v>
      </c>
      <c r="R592" t="s">
        <v>2413</v>
      </c>
      <c r="S592" t="s">
        <v>962</v>
      </c>
      <c r="T592" t="s">
        <v>4965</v>
      </c>
      <c r="U592" s="8" t="s">
        <v>3384</v>
      </c>
      <c r="V592" t="s">
        <v>2856</v>
      </c>
      <c r="W592" s="111" t="str">
        <f>HYPERLINK("mailto:"&amp; ckAwdQTable[[#This Row],[email]]&amp;"&amp;subject=Your NSF Proposal:  "&amp;ckAwdQTable[[#This Row],[prop_id]], ckAwdQTable[[#This Row],[email]])</f>
        <v>yyang8@vt.edu</v>
      </c>
      <c r="X592" s="30">
        <v>43282</v>
      </c>
      <c r="Y592">
        <v>48</v>
      </c>
      <c r="AA592" s="21" t="s">
        <v>753</v>
      </c>
      <c r="AB592" s="21" t="s">
        <v>4825</v>
      </c>
      <c r="AC592"/>
      <c r="AD592" s="21" t="s">
        <v>753</v>
      </c>
      <c r="AF592" s="13">
        <v>1199998</v>
      </c>
      <c r="AG592" s="121">
        <v>0</v>
      </c>
      <c r="AH592" s="1">
        <v>1199998</v>
      </c>
      <c r="AI592" s="1"/>
      <c r="AJ592" s="1"/>
      <c r="AM592" s="21">
        <v>12</v>
      </c>
      <c r="AN592" s="21">
        <v>12</v>
      </c>
      <c r="AO592" s="21">
        <v>9</v>
      </c>
      <c r="AP592" s="21">
        <v>4.29</v>
      </c>
      <c r="AQ592" s="21"/>
      <c r="AR592" s="123" t="s">
        <v>2829</v>
      </c>
      <c r="AS592" s="21" t="s">
        <v>2834</v>
      </c>
      <c r="AT592" s="21" t="str">
        <f>SummarizeQuestMarks(ckAwdQTable[[#This Row],[abst_narr_txt]])</f>
        <v xml:space="preserve"> </v>
      </c>
      <c r="AU592" s="124"/>
      <c r="AV592" t="s">
        <v>4966</v>
      </c>
      <c r="AW592" t="b">
        <f>AND(ckAwdQTable[[#This Row],[ILN]]&gt;"M", SUBSTITUTE(ckAwdQTable[[#This Row],[prop_titl_txt]]," ","")&lt;&gt;SUBSTITUTE(AV591," ",""))</f>
        <v>0</v>
      </c>
      <c r="AX592" s="8" t="s">
        <v>4967</v>
      </c>
    </row>
    <row r="593" spans="2:50" ht="15" customHeight="1" x14ac:dyDescent="0.35">
      <c r="B593" s="30">
        <v>43005.688888888886</v>
      </c>
      <c r="C593" t="s">
        <v>2817</v>
      </c>
      <c r="D593" t="s">
        <v>2818</v>
      </c>
      <c r="E593" t="s">
        <v>476</v>
      </c>
      <c r="F593" t="s">
        <v>1069</v>
      </c>
      <c r="G593" s="8" t="s">
        <v>2819</v>
      </c>
      <c r="H593" s="8" t="s">
        <v>2820</v>
      </c>
      <c r="I593" s="21" t="s">
        <v>6127</v>
      </c>
      <c r="J593" t="s">
        <v>2821</v>
      </c>
      <c r="K593" t="s">
        <v>2822</v>
      </c>
      <c r="L593" s="22"/>
      <c r="M593" s="107">
        <f xml:space="preserve"> M592+(ckAwdQTable[ILN]&lt;"M")</f>
        <v>326</v>
      </c>
      <c r="N593" t="s">
        <v>2824</v>
      </c>
      <c r="O593" t="s">
        <v>2415</v>
      </c>
      <c r="P593" s="15" t="str">
        <f>HYPERLINK("https://www.ejacket.nsf.gov/ej/showProposal.do?ID="&amp;ckAwdQTable[[#This Row],[prop_id]],"eJ")</f>
        <v>eJ</v>
      </c>
      <c r="Q593" s="8" t="s">
        <v>2825</v>
      </c>
      <c r="R593" t="s">
        <v>2415</v>
      </c>
      <c r="S593" t="s">
        <v>2416</v>
      </c>
      <c r="T593" t="s">
        <v>4968</v>
      </c>
      <c r="U593" s="8" t="s">
        <v>603</v>
      </c>
      <c r="V593" t="s">
        <v>3386</v>
      </c>
      <c r="W593" s="111" t="str">
        <f>HYPERLINK("mailto:"&amp; ckAwdQTable[[#This Row],[email]]&amp;"&amp;subject=Your NSF Proposal:  "&amp;ckAwdQTable[[#This Row],[prop_id]], ckAwdQTable[[#This Row],[email]])</f>
        <v>sadayappan.1@osu.edu</v>
      </c>
      <c r="X593" s="30">
        <v>43252</v>
      </c>
      <c r="Y593">
        <v>36</v>
      </c>
      <c r="AA593" s="21" t="s">
        <v>753</v>
      </c>
      <c r="AB593" s="21" t="s">
        <v>4825</v>
      </c>
      <c r="AC593"/>
      <c r="AD593" s="21" t="s">
        <v>753</v>
      </c>
      <c r="AE593" s="21" t="s">
        <v>6128</v>
      </c>
      <c r="AF593" s="13">
        <v>399968</v>
      </c>
      <c r="AG593" s="121">
        <v>0</v>
      </c>
      <c r="AH593" s="1">
        <v>399968</v>
      </c>
      <c r="AI593" s="1"/>
      <c r="AJ593" s="1">
        <v>9000</v>
      </c>
      <c r="AM593" s="21">
        <v>6</v>
      </c>
      <c r="AN593" s="21">
        <v>3</v>
      </c>
      <c r="AO593" s="21">
        <v>2.25</v>
      </c>
      <c r="AP593" s="21"/>
      <c r="AQ593" s="21"/>
      <c r="AR593" s="123" t="s">
        <v>2829</v>
      </c>
      <c r="AS593" s="21" t="s">
        <v>2834</v>
      </c>
      <c r="AT593" s="21" t="str">
        <f>SummarizeQuestMarks(ckAwdQTable[[#This Row],[abst_narr_txt]])</f>
        <v xml:space="preserve"> </v>
      </c>
      <c r="AU593" s="124"/>
      <c r="AV593" t="s">
        <v>4969</v>
      </c>
      <c r="AW593" t="b">
        <f>AND(ckAwdQTable[[#This Row],[ILN]]&gt;"M", SUBSTITUTE(ckAwdQTable[[#This Row],[prop_titl_txt]]," ","")&lt;&gt;SUBSTITUTE(AV592," ",""))</f>
        <v>0</v>
      </c>
      <c r="AX593" s="8" t="s">
        <v>4970</v>
      </c>
    </row>
    <row r="594" spans="2:50" ht="15" customHeight="1" x14ac:dyDescent="0.35">
      <c r="B594" s="30">
        <v>43005.574999999997</v>
      </c>
      <c r="C594" t="s">
        <v>2817</v>
      </c>
      <c r="D594" t="s">
        <v>2818</v>
      </c>
      <c r="E594" t="s">
        <v>476</v>
      </c>
      <c r="F594" t="s">
        <v>1069</v>
      </c>
      <c r="G594" s="8" t="s">
        <v>2819</v>
      </c>
      <c r="H594" s="8" t="s">
        <v>2820</v>
      </c>
      <c r="I594" s="21" t="s">
        <v>6127</v>
      </c>
      <c r="J594" t="s">
        <v>2821</v>
      </c>
      <c r="K594" t="s">
        <v>2822</v>
      </c>
      <c r="L594" s="22"/>
      <c r="M594" s="107">
        <f xml:space="preserve"> M593+(ckAwdQTable[ILN]&lt;"M")</f>
        <v>326</v>
      </c>
      <c r="N594" t="s">
        <v>2834</v>
      </c>
      <c r="O594" t="s">
        <v>2415</v>
      </c>
      <c r="P594" s="15" t="str">
        <f>HYPERLINK("https://www.ejacket.nsf.gov/ej/showProposal.do?ID="&amp;ckAwdQTable[[#This Row],[prop_id]],"eJ")</f>
        <v>eJ</v>
      </c>
      <c r="Q594" s="8" t="s">
        <v>2825</v>
      </c>
      <c r="R594" t="s">
        <v>4971</v>
      </c>
      <c r="S594" t="s">
        <v>4972</v>
      </c>
      <c r="T594" t="s">
        <v>4973</v>
      </c>
      <c r="U594" s="8" t="s">
        <v>3284</v>
      </c>
      <c r="V594" t="s">
        <v>3061</v>
      </c>
      <c r="W594" s="111" t="str">
        <f>HYPERLINK("mailto:"&amp; ckAwdQTable[[#This Row],[email]]&amp;"&amp;subject=Your NSF Proposal:  "&amp;ckAwdQTable[[#This Row],[prop_id]], ckAwdQTable[[#This Row],[email]])</f>
        <v>umit@gatech.edu</v>
      </c>
      <c r="X594" s="30">
        <v>43252</v>
      </c>
      <c r="Y594">
        <v>36</v>
      </c>
      <c r="AA594" s="21" t="s">
        <v>753</v>
      </c>
      <c r="AB594" s="21" t="s">
        <v>4825</v>
      </c>
      <c r="AC594"/>
      <c r="AD594" s="21" t="s">
        <v>753</v>
      </c>
      <c r="AE594" s="21" t="s">
        <v>6309</v>
      </c>
      <c r="AF594" s="13">
        <v>400000</v>
      </c>
      <c r="AG594" s="121">
        <v>0</v>
      </c>
      <c r="AH594" s="1">
        <v>400000</v>
      </c>
      <c r="AI594" s="1"/>
      <c r="AJ594" s="1">
        <v>12000</v>
      </c>
      <c r="AM594" s="21">
        <v>3</v>
      </c>
      <c r="AN594" s="21">
        <v>3</v>
      </c>
      <c r="AO594" s="21">
        <v>3</v>
      </c>
      <c r="AP594" s="21"/>
      <c r="AQ594" s="21"/>
      <c r="AR594" s="123" t="s">
        <v>2829</v>
      </c>
      <c r="AS594" s="21" t="s">
        <v>2834</v>
      </c>
      <c r="AT594" s="21" t="str">
        <f>SummarizeQuestMarks(ckAwdQTable[[#This Row],[abst_narr_txt]])</f>
        <v xml:space="preserve"> </v>
      </c>
      <c r="AU594" s="124"/>
      <c r="AV594" t="s">
        <v>4969</v>
      </c>
      <c r="AW594" t="b">
        <f>AND(ckAwdQTable[[#This Row],[ILN]]&gt;"M", SUBSTITUTE(ckAwdQTable[[#This Row],[prop_titl_txt]]," ","")&lt;&gt;SUBSTITUTE(AV593," ",""))</f>
        <v>0</v>
      </c>
      <c r="AX594" s="8" t="s">
        <v>4974</v>
      </c>
    </row>
    <row r="595" spans="2:50" ht="15" customHeight="1" x14ac:dyDescent="0.35">
      <c r="B595" s="30">
        <v>43005.703472222223</v>
      </c>
      <c r="C595" t="s">
        <v>2817</v>
      </c>
      <c r="D595" t="s">
        <v>2818</v>
      </c>
      <c r="E595" t="s">
        <v>476</v>
      </c>
      <c r="F595" t="s">
        <v>1069</v>
      </c>
      <c r="G595" s="8" t="s">
        <v>2819</v>
      </c>
      <c r="H595" s="8" t="s">
        <v>2820</v>
      </c>
      <c r="I595" s="21" t="s">
        <v>6127</v>
      </c>
      <c r="J595" t="s">
        <v>2821</v>
      </c>
      <c r="K595" t="s">
        <v>2822</v>
      </c>
      <c r="L595" s="22"/>
      <c r="M595" s="107">
        <f xml:space="preserve"> M594+(ckAwdQTable[ILN]&lt;"M")</f>
        <v>326</v>
      </c>
      <c r="N595" t="s">
        <v>2834</v>
      </c>
      <c r="O595" t="s">
        <v>2415</v>
      </c>
      <c r="P595" s="15" t="str">
        <f>HYPERLINK("https://www.ejacket.nsf.gov/ej/showProposal.do?ID="&amp;ckAwdQTable[[#This Row],[prop_id]],"eJ")</f>
        <v>eJ</v>
      </c>
      <c r="Q595" s="8" t="s">
        <v>2825</v>
      </c>
      <c r="R595" t="s">
        <v>4975</v>
      </c>
      <c r="S595" t="s">
        <v>4976</v>
      </c>
      <c r="T595" t="s">
        <v>4977</v>
      </c>
      <c r="U595" s="8" t="s">
        <v>3158</v>
      </c>
      <c r="V595" t="s">
        <v>2944</v>
      </c>
      <c r="W595" s="111" t="str">
        <f>HYPERLINK("mailto:"&amp; ckAwdQTable[[#This Row],[email]]&amp;"&amp;subject=Your NSF Proposal:  "&amp;ckAwdQTable[[#This Row],[prop_id]], ckAwdQTable[[#This Row],[email]])</f>
        <v>pouchet@cs.colostate.edu</v>
      </c>
      <c r="X595" s="30">
        <v>43252</v>
      </c>
      <c r="Y595">
        <v>36</v>
      </c>
      <c r="AA595" s="21" t="s">
        <v>753</v>
      </c>
      <c r="AB595" s="21" t="s">
        <v>4825</v>
      </c>
      <c r="AC595"/>
      <c r="AD595" s="21" t="s">
        <v>753</v>
      </c>
      <c r="AE595" s="21" t="s">
        <v>6128</v>
      </c>
      <c r="AF595" s="13">
        <v>399998</v>
      </c>
      <c r="AG595" s="121">
        <v>0</v>
      </c>
      <c r="AH595" s="1">
        <v>399998</v>
      </c>
      <c r="AI595" s="1"/>
      <c r="AJ595" s="1">
        <v>12364</v>
      </c>
      <c r="AM595" s="21">
        <v>6</v>
      </c>
      <c r="AN595" s="21">
        <v>3</v>
      </c>
      <c r="AO595" s="21"/>
      <c r="AP595" s="21"/>
      <c r="AQ595" s="21">
        <v>3</v>
      </c>
      <c r="AR595" s="123" t="s">
        <v>2829</v>
      </c>
      <c r="AS595" s="21" t="s">
        <v>2834</v>
      </c>
      <c r="AT595" s="21" t="str">
        <f>SummarizeQuestMarks(ckAwdQTable[[#This Row],[abst_narr_txt]])</f>
        <v xml:space="preserve"> </v>
      </c>
      <c r="AU595" s="124"/>
      <c r="AV595" t="s">
        <v>4969</v>
      </c>
      <c r="AW595" t="b">
        <f>AND(ckAwdQTable[[#This Row],[ILN]]&gt;"M", SUBSTITUTE(ckAwdQTable[[#This Row],[prop_titl_txt]]," ","")&lt;&gt;SUBSTITUTE(AV594," ",""))</f>
        <v>0</v>
      </c>
      <c r="AX595" s="8" t="s">
        <v>4978</v>
      </c>
    </row>
    <row r="596" spans="2:50" ht="15" customHeight="1" x14ac:dyDescent="0.35">
      <c r="B596" s="30">
        <v>43005.689583333333</v>
      </c>
      <c r="C596" t="s">
        <v>2868</v>
      </c>
      <c r="D596" t="s">
        <v>2869</v>
      </c>
      <c r="E596" t="s">
        <v>470</v>
      </c>
      <c r="F596" t="s">
        <v>935</v>
      </c>
      <c r="G596" s="8" t="s">
        <v>2819</v>
      </c>
      <c r="H596" s="8" t="s">
        <v>2820</v>
      </c>
      <c r="I596" s="21" t="s">
        <v>6127</v>
      </c>
      <c r="J596" t="s">
        <v>2821</v>
      </c>
      <c r="K596" t="s">
        <v>2902</v>
      </c>
      <c r="L596" s="22"/>
      <c r="M596" s="107">
        <f xml:space="preserve"> M595+(ckAwdQTable[ILN]&lt;"M")</f>
        <v>327</v>
      </c>
      <c r="N596" t="s">
        <v>2863</v>
      </c>
      <c r="O596" t="s">
        <v>2423</v>
      </c>
      <c r="P596" s="15" t="str">
        <f>HYPERLINK("https://www.ejacket.nsf.gov/ej/showProposal.do?ID="&amp;ckAwdQTable[[#This Row],[prop_id]],"eJ")</f>
        <v>eJ</v>
      </c>
      <c r="Q596" s="8" t="s">
        <v>2871</v>
      </c>
      <c r="R596" t="s">
        <v>2423</v>
      </c>
      <c r="S596" t="s">
        <v>1453</v>
      </c>
      <c r="T596" t="s">
        <v>4979</v>
      </c>
      <c r="U596" s="8" t="s">
        <v>650</v>
      </c>
      <c r="V596" t="s">
        <v>2972</v>
      </c>
      <c r="W596" s="111" t="str">
        <f>HYPERLINK("mailto:"&amp; ckAwdQTable[[#This Row],[email]]&amp;"&amp;subject=Your NSF Proposal:  "&amp;ckAwdQTable[[#This Row],[prop_id]], ckAwdQTable[[#This Row],[email]])</f>
        <v>minhhoai@cs.stonybrook.edu</v>
      </c>
      <c r="X596" s="30">
        <v>43266</v>
      </c>
      <c r="Y596">
        <v>48</v>
      </c>
      <c r="Z596" t="s">
        <v>6131</v>
      </c>
      <c r="AA596" s="21" t="s">
        <v>6310</v>
      </c>
      <c r="AB596" s="21" t="s">
        <v>4825</v>
      </c>
      <c r="AC596"/>
      <c r="AD596" s="21" t="s">
        <v>753</v>
      </c>
      <c r="AE596" s="21" t="s">
        <v>6128</v>
      </c>
      <c r="AF596" s="13">
        <v>1198950</v>
      </c>
      <c r="AG596" s="121">
        <v>0</v>
      </c>
      <c r="AH596" s="1">
        <v>1198950</v>
      </c>
      <c r="AI596" s="1"/>
      <c r="AJ596" s="1">
        <v>24000</v>
      </c>
      <c r="AM596" s="21">
        <v>12</v>
      </c>
      <c r="AN596" s="21">
        <v>12</v>
      </c>
      <c r="AO596" s="21">
        <v>12</v>
      </c>
      <c r="AP596" s="21"/>
      <c r="AQ596" s="21"/>
      <c r="AR596" s="123" t="s">
        <v>2829</v>
      </c>
      <c r="AS596" s="21" t="s">
        <v>2834</v>
      </c>
      <c r="AT596" s="21" t="str">
        <f>SummarizeQuestMarks(ckAwdQTable[[#This Row],[abst_narr_txt]])</f>
        <v xml:space="preserve"> </v>
      </c>
      <c r="AU596" s="124"/>
      <c r="AV596" t="s">
        <v>4980</v>
      </c>
      <c r="AW596" t="b">
        <f>AND(ckAwdQTable[[#This Row],[ILN]]&gt;"M", SUBSTITUTE(ckAwdQTable[[#This Row],[prop_titl_txt]]," ","")&lt;&gt;SUBSTITUTE(AV595," ",""))</f>
        <v>0</v>
      </c>
      <c r="AX596" s="8" t="s">
        <v>4981</v>
      </c>
    </row>
    <row r="597" spans="2:50" ht="15" customHeight="1" x14ac:dyDescent="0.35">
      <c r="B597" s="30">
        <v>43005.693055555559</v>
      </c>
      <c r="C597" t="s">
        <v>2868</v>
      </c>
      <c r="D597" t="s">
        <v>2869</v>
      </c>
      <c r="E597" t="s">
        <v>468</v>
      </c>
      <c r="F597" t="s">
        <v>1185</v>
      </c>
      <c r="G597" s="8" t="s">
        <v>2819</v>
      </c>
      <c r="H597" s="8" t="s">
        <v>2820</v>
      </c>
      <c r="I597" s="21" t="s">
        <v>6127</v>
      </c>
      <c r="J597" t="s">
        <v>2821</v>
      </c>
      <c r="K597" t="s">
        <v>2911</v>
      </c>
      <c r="L597" s="22"/>
      <c r="M597" s="107">
        <f xml:space="preserve"> M596+(ckAwdQTable[ILN]&lt;"M")</f>
        <v>328</v>
      </c>
      <c r="N597" t="s">
        <v>2863</v>
      </c>
      <c r="O597" t="s">
        <v>2425</v>
      </c>
      <c r="P597" s="15" t="str">
        <f>HYPERLINK("https://www.ejacket.nsf.gov/ej/showProposal.do?ID="&amp;ckAwdQTable[[#This Row],[prop_id]],"eJ")</f>
        <v>eJ</v>
      </c>
      <c r="Q597" s="8" t="s">
        <v>2871</v>
      </c>
      <c r="R597" t="s">
        <v>2425</v>
      </c>
      <c r="S597" t="s">
        <v>2426</v>
      </c>
      <c r="T597" t="s">
        <v>4982</v>
      </c>
      <c r="U597" s="8" t="s">
        <v>662</v>
      </c>
      <c r="V597" t="s">
        <v>2851</v>
      </c>
      <c r="W597" s="111" t="str">
        <f>HYPERLINK("mailto:"&amp; ckAwdQTable[[#This Row],[email]]&amp;"&amp;subject=Your NSF Proposal:  "&amp;ckAwdQTable[[#This Row],[prop_id]], ckAwdQTable[[#This Row],[email]])</f>
        <v>bajcsy@eecs.berkeley.edu</v>
      </c>
      <c r="X597" s="30">
        <v>43160</v>
      </c>
      <c r="Y597">
        <v>36</v>
      </c>
      <c r="Z597" t="s">
        <v>6131</v>
      </c>
      <c r="AA597" s="21" t="s">
        <v>753</v>
      </c>
      <c r="AB597" s="21" t="s">
        <v>4825</v>
      </c>
      <c r="AC597"/>
      <c r="AD597" s="21" t="s">
        <v>753</v>
      </c>
      <c r="AF597" s="13">
        <v>882483</v>
      </c>
      <c r="AG597" s="121">
        <v>0</v>
      </c>
      <c r="AH597" s="1">
        <v>882483</v>
      </c>
      <c r="AI597" s="1">
        <v>277425</v>
      </c>
      <c r="AJ597" s="1"/>
      <c r="AM597" s="21">
        <v>3</v>
      </c>
      <c r="AN597" s="21">
        <v>6</v>
      </c>
      <c r="AO597" s="21">
        <v>1.5</v>
      </c>
      <c r="AP597" s="21"/>
      <c r="AQ597" s="21">
        <v>9</v>
      </c>
      <c r="AR597" s="123" t="s">
        <v>2881</v>
      </c>
      <c r="AS597" s="21" t="s">
        <v>2834</v>
      </c>
      <c r="AT597" s="21" t="str">
        <f>SummarizeQuestMarks(ckAwdQTable[[#This Row],[abst_narr_txt]])</f>
        <v xml:space="preserve"> </v>
      </c>
      <c r="AU597" s="124"/>
      <c r="AV597" t="s">
        <v>4983</v>
      </c>
      <c r="AW597" t="b">
        <f>AND(ckAwdQTable[[#This Row],[ILN]]&gt;"M", SUBSTITUTE(ckAwdQTable[[#This Row],[prop_titl_txt]]," ","")&lt;&gt;SUBSTITUTE(AV596," ",""))</f>
        <v>0</v>
      </c>
      <c r="AX597" s="8" t="s">
        <v>4984</v>
      </c>
    </row>
    <row r="598" spans="2:50" ht="15" customHeight="1" x14ac:dyDescent="0.35">
      <c r="B598" s="30">
        <v>43005.693749999999</v>
      </c>
      <c r="C598" t="s">
        <v>2868</v>
      </c>
      <c r="D598" t="s">
        <v>2869</v>
      </c>
      <c r="E598" t="s">
        <v>470</v>
      </c>
      <c r="F598" t="s">
        <v>1229</v>
      </c>
      <c r="G598" s="8" t="s">
        <v>2819</v>
      </c>
      <c r="H598" s="8" t="s">
        <v>2820</v>
      </c>
      <c r="I598" s="21" t="s">
        <v>6127</v>
      </c>
      <c r="J598" t="s">
        <v>2821</v>
      </c>
      <c r="K598" t="s">
        <v>3687</v>
      </c>
      <c r="L598" s="22"/>
      <c r="M598" s="107">
        <f xml:space="preserve"> M597+(ckAwdQTable[ILN]&lt;"M")</f>
        <v>329</v>
      </c>
      <c r="N598" t="s">
        <v>2824</v>
      </c>
      <c r="O598" t="s">
        <v>2428</v>
      </c>
      <c r="P598" s="15" t="str">
        <f>HYPERLINK("https://www.ejacket.nsf.gov/ej/showProposal.do?ID="&amp;ckAwdQTable[[#This Row],[prop_id]],"eJ")</f>
        <v>eJ</v>
      </c>
      <c r="Q598" s="8" t="s">
        <v>2871</v>
      </c>
      <c r="R598" t="s">
        <v>2428</v>
      </c>
      <c r="S598" t="s">
        <v>2429</v>
      </c>
      <c r="T598" t="s">
        <v>3136</v>
      </c>
      <c r="U598" s="8" t="s">
        <v>3284</v>
      </c>
      <c r="V598" t="s">
        <v>3061</v>
      </c>
      <c r="W598" s="111" t="str">
        <f>HYPERLINK("mailto:"&amp; ckAwdQTable[[#This Row],[email]]&amp;"&amp;subject=Your NSF Proposal:  "&amp;ckAwdQTable[[#This Row],[prop_id]], ckAwdQTable[[#This Row],[email]])</f>
        <v>rehg@cc.gatech.edu</v>
      </c>
      <c r="X598" s="30">
        <v>43221</v>
      </c>
      <c r="Y598">
        <v>48</v>
      </c>
      <c r="Z598" t="s">
        <v>6131</v>
      </c>
      <c r="AA598" s="21" t="s">
        <v>6170</v>
      </c>
      <c r="AB598" s="21" t="s">
        <v>4825</v>
      </c>
      <c r="AC598"/>
      <c r="AD598" s="21" t="s">
        <v>753</v>
      </c>
      <c r="AE598" s="21" t="s">
        <v>6311</v>
      </c>
      <c r="AF598" s="13">
        <v>1600000</v>
      </c>
      <c r="AG598" s="121">
        <v>0</v>
      </c>
      <c r="AH598" s="1">
        <v>1600000</v>
      </c>
      <c r="AI598" s="1"/>
      <c r="AJ598" s="1">
        <v>20000</v>
      </c>
      <c r="AK598" s="1">
        <v>202075</v>
      </c>
      <c r="AM598" s="21">
        <v>8</v>
      </c>
      <c r="AN598" s="21">
        <v>8</v>
      </c>
      <c r="AO598" s="21"/>
      <c r="AP598" s="21">
        <v>8</v>
      </c>
      <c r="AQ598" s="21"/>
      <c r="AR598" s="123" t="s">
        <v>2829</v>
      </c>
      <c r="AS598" s="21" t="s">
        <v>2834</v>
      </c>
      <c r="AT598" s="21" t="str">
        <f>SummarizeQuestMarks(ckAwdQTable[[#This Row],[abst_narr_txt]])</f>
        <v xml:space="preserve"> </v>
      </c>
      <c r="AU598" s="124"/>
      <c r="AV598" t="s">
        <v>4985</v>
      </c>
      <c r="AW598" t="b">
        <f>AND(ckAwdQTable[[#This Row],[ILN]]&gt;"M", SUBSTITUTE(ckAwdQTable[[#This Row],[prop_titl_txt]]," ","")&lt;&gt;SUBSTITUTE(AV597," ",""))</f>
        <v>0</v>
      </c>
      <c r="AX598" s="8" t="s">
        <v>4986</v>
      </c>
    </row>
    <row r="599" spans="2:50" ht="15" customHeight="1" x14ac:dyDescent="0.35">
      <c r="B599" s="30">
        <v>43005.701388888891</v>
      </c>
      <c r="C599" t="s">
        <v>2868</v>
      </c>
      <c r="D599" t="s">
        <v>2869</v>
      </c>
      <c r="E599" t="s">
        <v>470</v>
      </c>
      <c r="F599" t="s">
        <v>1229</v>
      </c>
      <c r="G599" s="8" t="s">
        <v>2819</v>
      </c>
      <c r="H599" s="8" t="s">
        <v>2820</v>
      </c>
      <c r="I599" s="21" t="s">
        <v>6127</v>
      </c>
      <c r="J599" t="s">
        <v>2821</v>
      </c>
      <c r="K599" t="s">
        <v>3687</v>
      </c>
      <c r="L599" s="22"/>
      <c r="M599" s="107">
        <f xml:space="preserve"> M598+(ckAwdQTable[ILN]&lt;"M")</f>
        <v>329</v>
      </c>
      <c r="N599" t="s">
        <v>2834</v>
      </c>
      <c r="O599" t="s">
        <v>2428</v>
      </c>
      <c r="P599" s="15" t="str">
        <f>HYPERLINK("https://www.ejacket.nsf.gov/ej/showProposal.do?ID="&amp;ckAwdQTable[[#This Row],[prop_id]],"eJ")</f>
        <v>eJ</v>
      </c>
      <c r="Q599" s="8" t="s">
        <v>2871</v>
      </c>
      <c r="R599" t="s">
        <v>4987</v>
      </c>
      <c r="S599" t="s">
        <v>4988</v>
      </c>
      <c r="T599" t="s">
        <v>1345</v>
      </c>
      <c r="U599" s="8" t="s">
        <v>2827</v>
      </c>
      <c r="V599" t="s">
        <v>2823</v>
      </c>
      <c r="W599" s="111" t="str">
        <f>HYPERLINK("mailto:"&amp; ckAwdQTable[[#This Row],[email]]&amp;"&amp;subject=Your NSF Proposal:  "&amp;ckAwdQTable[[#This Row],[prop_id]], ckAwdQTable[[#This Row],[email]])</f>
        <v>sniekum@cs.utexas.edu</v>
      </c>
      <c r="X599" s="30">
        <v>43221</v>
      </c>
      <c r="Y599">
        <v>48</v>
      </c>
      <c r="AA599" s="21" t="s">
        <v>753</v>
      </c>
      <c r="AB599" s="21" t="s">
        <v>4825</v>
      </c>
      <c r="AC599"/>
      <c r="AD599" s="21" t="s">
        <v>753</v>
      </c>
      <c r="AE599" s="21" t="s">
        <v>6128</v>
      </c>
      <c r="AF599" s="13">
        <v>1400000</v>
      </c>
      <c r="AG599" s="121">
        <v>0</v>
      </c>
      <c r="AH599" s="1">
        <v>1400000</v>
      </c>
      <c r="AI599" s="1"/>
      <c r="AJ599" s="1">
        <v>32000</v>
      </c>
      <c r="AM599" s="21">
        <v>12</v>
      </c>
      <c r="AN599" s="21">
        <v>8</v>
      </c>
      <c r="AO599" s="21"/>
      <c r="AP599" s="21"/>
      <c r="AQ599" s="21">
        <v>10</v>
      </c>
      <c r="AR599" s="123" t="s">
        <v>2829</v>
      </c>
      <c r="AS599" s="21" t="s">
        <v>2834</v>
      </c>
      <c r="AT599" s="21" t="str">
        <f>SummarizeQuestMarks(ckAwdQTable[[#This Row],[abst_narr_txt]])</f>
        <v xml:space="preserve"> </v>
      </c>
      <c r="AU599" s="124"/>
      <c r="AV599" t="s">
        <v>4989</v>
      </c>
      <c r="AW599" t="b">
        <f>AND(ckAwdQTable[[#This Row],[ILN]]&gt;"M", SUBSTITUTE(ckAwdQTable[[#This Row],[prop_titl_txt]]," ","")&lt;&gt;SUBSTITUTE(AV598," ",""))</f>
        <v>0</v>
      </c>
      <c r="AX599" s="8" t="s">
        <v>4990</v>
      </c>
    </row>
    <row r="600" spans="2:50" ht="15" customHeight="1" x14ac:dyDescent="0.35">
      <c r="B600" s="30">
        <v>43005.693749999999</v>
      </c>
      <c r="C600" t="s">
        <v>2868</v>
      </c>
      <c r="D600" t="s">
        <v>2869</v>
      </c>
      <c r="E600" t="s">
        <v>468</v>
      </c>
      <c r="F600" t="s">
        <v>807</v>
      </c>
      <c r="G600" s="8" t="s">
        <v>2819</v>
      </c>
      <c r="H600" s="8" t="s">
        <v>2820</v>
      </c>
      <c r="I600" s="21" t="s">
        <v>6127</v>
      </c>
      <c r="J600" t="s">
        <v>2821</v>
      </c>
      <c r="K600" t="s">
        <v>2911</v>
      </c>
      <c r="L600" s="22"/>
      <c r="M600" s="107">
        <f xml:space="preserve"> M599+(ckAwdQTable[ILN]&lt;"M")</f>
        <v>330</v>
      </c>
      <c r="N600" t="s">
        <v>2824</v>
      </c>
      <c r="O600" t="s">
        <v>2431</v>
      </c>
      <c r="P600" s="15" t="str">
        <f>HYPERLINK("https://www.ejacket.nsf.gov/ej/showProposal.do?ID="&amp;ckAwdQTable[[#This Row],[prop_id]],"eJ")</f>
        <v>eJ</v>
      </c>
      <c r="Q600" s="8" t="s">
        <v>2871</v>
      </c>
      <c r="R600" t="s">
        <v>2431</v>
      </c>
      <c r="S600" t="s">
        <v>1728</v>
      </c>
      <c r="T600" t="s">
        <v>4991</v>
      </c>
      <c r="U600" s="8" t="s">
        <v>2947</v>
      </c>
      <c r="V600" t="s">
        <v>2944</v>
      </c>
      <c r="W600" s="111" t="str">
        <f>HYPERLINK("mailto:"&amp; ckAwdQTable[[#This Row],[email]]&amp;"&amp;subject=Your NSF Proposal:  "&amp;ckAwdQTable[[#This Row],[prop_id]], ckAwdQTable[[#This Row],[email]])</f>
        <v>svoida@colorado.edu</v>
      </c>
      <c r="X600" s="30">
        <v>43282</v>
      </c>
      <c r="Y600">
        <v>36</v>
      </c>
      <c r="Z600" t="s">
        <v>6131</v>
      </c>
      <c r="AA600" s="21" t="s">
        <v>6241</v>
      </c>
      <c r="AB600" s="21" t="s">
        <v>4825</v>
      </c>
      <c r="AC600"/>
      <c r="AD600" s="21" t="s">
        <v>753</v>
      </c>
      <c r="AF600" s="13">
        <v>535218</v>
      </c>
      <c r="AG600" s="121">
        <v>0</v>
      </c>
      <c r="AH600" s="1">
        <v>535218</v>
      </c>
      <c r="AI600" s="1"/>
      <c r="AJ600" s="1"/>
      <c r="AM600" s="21">
        <v>3</v>
      </c>
      <c r="AN600" s="21">
        <v>3</v>
      </c>
      <c r="AO600" s="21">
        <v>4.5</v>
      </c>
      <c r="AP600" s="21"/>
      <c r="AQ600" s="21"/>
      <c r="AR600" s="123" t="s">
        <v>2881</v>
      </c>
      <c r="AS600" s="21" t="s">
        <v>2834</v>
      </c>
      <c r="AT600" s="21" t="str">
        <f>SummarizeQuestMarks(ckAwdQTable[[#This Row],[abst_narr_txt]])</f>
        <v xml:space="preserve"> </v>
      </c>
      <c r="AU600" s="124"/>
      <c r="AV600" t="s">
        <v>4992</v>
      </c>
      <c r="AW600" t="b">
        <f>AND(ckAwdQTable[[#This Row],[ILN]]&gt;"M", SUBSTITUTE(ckAwdQTable[[#This Row],[prop_titl_txt]]," ","")&lt;&gt;SUBSTITUTE(AV599," ",""))</f>
        <v>0</v>
      </c>
      <c r="AX600" s="8" t="s">
        <v>4993</v>
      </c>
    </row>
    <row r="601" spans="2:50" ht="15" customHeight="1" x14ac:dyDescent="0.35">
      <c r="B601" s="30">
        <v>43003.638194444444</v>
      </c>
      <c r="C601" t="s">
        <v>2868</v>
      </c>
      <c r="D601" t="s">
        <v>2869</v>
      </c>
      <c r="E601" t="s">
        <v>468</v>
      </c>
      <c r="F601" t="s">
        <v>807</v>
      </c>
      <c r="G601" s="8" t="s">
        <v>2819</v>
      </c>
      <c r="H601" s="8" t="s">
        <v>2820</v>
      </c>
      <c r="I601" s="21" t="s">
        <v>6127</v>
      </c>
      <c r="J601" t="s">
        <v>2821</v>
      </c>
      <c r="K601" t="s">
        <v>2911</v>
      </c>
      <c r="L601" s="22"/>
      <c r="M601" s="107">
        <f xml:space="preserve"> M600+(ckAwdQTable[ILN]&lt;"M")</f>
        <v>330</v>
      </c>
      <c r="N601" t="s">
        <v>2834</v>
      </c>
      <c r="O601" t="s">
        <v>2431</v>
      </c>
      <c r="P601" s="15" t="str">
        <f>HYPERLINK("https://www.ejacket.nsf.gov/ej/showProposal.do?ID="&amp;ckAwdQTable[[#This Row],[prop_id]],"eJ")</f>
        <v>eJ</v>
      </c>
      <c r="Q601" s="8" t="s">
        <v>2871</v>
      </c>
      <c r="R601" t="s">
        <v>4994</v>
      </c>
      <c r="S601" t="s">
        <v>4995</v>
      </c>
      <c r="T601" t="s">
        <v>4232</v>
      </c>
      <c r="U601" s="8" t="s">
        <v>2848</v>
      </c>
      <c r="V601" t="s">
        <v>2845</v>
      </c>
      <c r="W601" s="111" t="str">
        <f>HYPERLINK("mailto:"&amp; ckAwdQTable[[#This Row],[email]]&amp;"&amp;subject=Your NSF Proposal:  "&amp;ckAwdQTable[[#This Row],[prop_id]], ckAwdQTable[[#This Row],[email]])</f>
        <v>Jas1208@uw.edu</v>
      </c>
      <c r="X601" s="30">
        <v>43282</v>
      </c>
      <c r="Y601">
        <v>36</v>
      </c>
      <c r="Z601" t="s">
        <v>6131</v>
      </c>
      <c r="AA601" s="21" t="s">
        <v>6138</v>
      </c>
      <c r="AB601" s="21" t="s">
        <v>4825</v>
      </c>
      <c r="AC601"/>
      <c r="AD601" s="21" t="s">
        <v>753</v>
      </c>
      <c r="AF601" s="13">
        <v>549709</v>
      </c>
      <c r="AG601" s="121">
        <v>0</v>
      </c>
      <c r="AH601" s="1">
        <v>549709</v>
      </c>
      <c r="AI601" s="1">
        <v>18538</v>
      </c>
      <c r="AJ601" s="1"/>
      <c r="AL601" s="1">
        <v>15250</v>
      </c>
      <c r="AM601" s="21">
        <v>3</v>
      </c>
      <c r="AN601" s="21">
        <v>9</v>
      </c>
      <c r="AO601" s="21">
        <v>5.4</v>
      </c>
      <c r="AP601" s="21"/>
      <c r="AQ601" s="21"/>
      <c r="AR601" s="123" t="s">
        <v>2881</v>
      </c>
      <c r="AS601" s="21" t="s">
        <v>2834</v>
      </c>
      <c r="AT601" s="21" t="str">
        <f>SummarizeQuestMarks(ckAwdQTable[[#This Row],[abst_narr_txt]])</f>
        <v xml:space="preserve"> </v>
      </c>
      <c r="AU601" s="124"/>
      <c r="AV601" t="s">
        <v>4992</v>
      </c>
      <c r="AW601" t="b">
        <f>AND(ckAwdQTable[[#This Row],[ILN]]&gt;"M", SUBSTITUTE(ckAwdQTable[[#This Row],[prop_titl_txt]]," ","")&lt;&gt;SUBSTITUTE(AV600," ",""))</f>
        <v>0</v>
      </c>
      <c r="AX601" s="8" t="s">
        <v>4996</v>
      </c>
    </row>
    <row r="602" spans="2:50" ht="15" customHeight="1" x14ac:dyDescent="0.35">
      <c r="B602" s="30">
        <v>43005.695138888892</v>
      </c>
      <c r="C602" t="s">
        <v>2839</v>
      </c>
      <c r="D602" t="s">
        <v>2840</v>
      </c>
      <c r="E602" t="s">
        <v>462</v>
      </c>
      <c r="F602" t="s">
        <v>761</v>
      </c>
      <c r="G602" s="8" t="s">
        <v>2819</v>
      </c>
      <c r="H602" s="8" t="s">
        <v>2820</v>
      </c>
      <c r="I602" s="21" t="s">
        <v>6127</v>
      </c>
      <c r="J602" t="s">
        <v>2821</v>
      </c>
      <c r="L602" s="22"/>
      <c r="M602" s="107">
        <f xml:space="preserve"> M601+(ckAwdQTable[ILN]&lt;"M")</f>
        <v>331</v>
      </c>
      <c r="N602" t="s">
        <v>2863</v>
      </c>
      <c r="O602" t="s">
        <v>2433</v>
      </c>
      <c r="P602" s="15" t="str">
        <f>HYPERLINK("https://www.ejacket.nsf.gov/ej/showProposal.do?ID="&amp;ckAwdQTable[[#This Row],[prop_id]],"eJ")</f>
        <v>eJ</v>
      </c>
      <c r="Q602" s="8" t="s">
        <v>2841</v>
      </c>
      <c r="R602" t="s">
        <v>2433</v>
      </c>
      <c r="S602" t="s">
        <v>2434</v>
      </c>
      <c r="T602" t="s">
        <v>3492</v>
      </c>
      <c r="U602" s="8" t="s">
        <v>2926</v>
      </c>
      <c r="V602" t="s">
        <v>2922</v>
      </c>
      <c r="W602" s="111" t="str">
        <f>HYPERLINK("mailto:"&amp; ckAwdQTable[[#This Row],[email]]&amp;"&amp;subject=Your NSF Proposal:  "&amp;ckAwdQTable[[#This Row],[prop_id]], ckAwdQTable[[#This Row],[email]])</f>
        <v>barua@eng.umd.edu</v>
      </c>
      <c r="X602" s="30">
        <v>43191</v>
      </c>
      <c r="Y602">
        <v>48</v>
      </c>
      <c r="Z602" t="s">
        <v>6131</v>
      </c>
      <c r="AA602" s="21" t="s">
        <v>6312</v>
      </c>
      <c r="AB602" s="21" t="s">
        <v>4825</v>
      </c>
      <c r="AC602"/>
      <c r="AD602" s="21" t="s">
        <v>753</v>
      </c>
      <c r="AE602" s="21" t="s">
        <v>6275</v>
      </c>
      <c r="AF602" s="13">
        <v>1199155</v>
      </c>
      <c r="AG602" s="121">
        <v>0</v>
      </c>
      <c r="AH602" s="1">
        <v>1199155</v>
      </c>
      <c r="AI602" s="1"/>
      <c r="AJ602" s="1">
        <v>12000</v>
      </c>
      <c r="AM602" s="21">
        <v>8</v>
      </c>
      <c r="AN602" s="21">
        <v>8</v>
      </c>
      <c r="AO602" s="21">
        <v>16</v>
      </c>
      <c r="AP602" s="21"/>
      <c r="AQ602" s="21"/>
      <c r="AR602" s="123" t="s">
        <v>2829</v>
      </c>
      <c r="AS602" s="21" t="s">
        <v>2834</v>
      </c>
      <c r="AT602" s="21" t="str">
        <f>SummarizeQuestMarks(ckAwdQTable[[#This Row],[abst_narr_txt]])</f>
        <v xml:space="preserve"> </v>
      </c>
      <c r="AU602" s="124"/>
      <c r="AV602" t="s">
        <v>4997</v>
      </c>
      <c r="AW602" t="b">
        <f>AND(ckAwdQTable[[#This Row],[ILN]]&gt;"M", SUBSTITUTE(ckAwdQTable[[#This Row],[prop_titl_txt]]," ","")&lt;&gt;SUBSTITUTE(AV601," ",""))</f>
        <v>0</v>
      </c>
      <c r="AX602" s="8" t="s">
        <v>4998</v>
      </c>
    </row>
    <row r="603" spans="2:50" ht="15" customHeight="1" x14ac:dyDescent="0.35">
      <c r="B603" s="30">
        <v>43005.695138888892</v>
      </c>
      <c r="C603" t="s">
        <v>2839</v>
      </c>
      <c r="D603" t="s">
        <v>2840</v>
      </c>
      <c r="E603" t="s">
        <v>464</v>
      </c>
      <c r="F603" t="s">
        <v>1119</v>
      </c>
      <c r="G603" s="8" t="s">
        <v>2819</v>
      </c>
      <c r="H603" s="8" t="s">
        <v>2820</v>
      </c>
      <c r="I603" s="21" t="s">
        <v>6127</v>
      </c>
      <c r="J603" t="s">
        <v>2821</v>
      </c>
      <c r="L603" s="22"/>
      <c r="M603" s="107">
        <f xml:space="preserve"> M602+(ckAwdQTable[ILN]&lt;"M")</f>
        <v>332</v>
      </c>
      <c r="N603" t="s">
        <v>2863</v>
      </c>
      <c r="O603" t="s">
        <v>2436</v>
      </c>
      <c r="P603" s="15" t="str">
        <f>HYPERLINK("https://www.ejacket.nsf.gov/ej/showProposal.do?ID="&amp;ckAwdQTable[[#This Row],[prop_id]],"eJ")</f>
        <v>eJ</v>
      </c>
      <c r="Q603" s="8" t="s">
        <v>2841</v>
      </c>
      <c r="R603" t="s">
        <v>2436</v>
      </c>
      <c r="S603" t="s">
        <v>1445</v>
      </c>
      <c r="T603" t="s">
        <v>4999</v>
      </c>
      <c r="U603" s="8" t="s">
        <v>589</v>
      </c>
      <c r="V603" t="s">
        <v>2972</v>
      </c>
      <c r="W603" s="111" t="str">
        <f>HYPERLINK("mailto:"&amp; ckAwdQTable[[#This Row],[email]]&amp;"&amp;subject=Your NSF Proposal:  "&amp;ckAwdQTable[[#This Row],[prop_id]], ckAwdQTable[[#This Row],[email]])</f>
        <v>yongliu@nyu.edu</v>
      </c>
      <c r="X603" s="30">
        <v>43313</v>
      </c>
      <c r="Y603">
        <v>48</v>
      </c>
      <c r="AA603" s="21" t="s">
        <v>753</v>
      </c>
      <c r="AB603" s="21" t="s">
        <v>4825</v>
      </c>
      <c r="AC603"/>
      <c r="AD603" s="21" t="s">
        <v>753</v>
      </c>
      <c r="AE603" s="21" t="s">
        <v>6128</v>
      </c>
      <c r="AF603" s="13">
        <v>1199954</v>
      </c>
      <c r="AG603" s="121">
        <v>0</v>
      </c>
      <c r="AH603" s="1">
        <v>1199954</v>
      </c>
      <c r="AI603" s="1"/>
      <c r="AJ603" s="1">
        <v>20000</v>
      </c>
      <c r="AM603" s="21">
        <v>12</v>
      </c>
      <c r="AN603" s="21">
        <v>12</v>
      </c>
      <c r="AO603" s="21">
        <v>8</v>
      </c>
      <c r="AP603" s="21"/>
      <c r="AQ603" s="21">
        <v>12</v>
      </c>
      <c r="AR603" s="123" t="s">
        <v>2829</v>
      </c>
      <c r="AS603" s="21" t="s">
        <v>2834</v>
      </c>
      <c r="AT603" s="21" t="str">
        <f>SummarizeQuestMarks(ckAwdQTable[[#This Row],[abst_narr_txt]])</f>
        <v xml:space="preserve"> </v>
      </c>
      <c r="AU603" s="124"/>
      <c r="AV603" t="s">
        <v>5000</v>
      </c>
      <c r="AW603" t="b">
        <f>AND(ckAwdQTable[[#This Row],[ILN]]&gt;"M", SUBSTITUTE(ckAwdQTable[[#This Row],[prop_titl_txt]]," ","")&lt;&gt;SUBSTITUTE(AV602," ",""))</f>
        <v>0</v>
      </c>
      <c r="AX603" s="8" t="s">
        <v>5001</v>
      </c>
    </row>
    <row r="604" spans="2:50" ht="15" customHeight="1" x14ac:dyDescent="0.35">
      <c r="B604" s="30">
        <v>43005.695833333331</v>
      </c>
      <c r="C604" t="s">
        <v>2868</v>
      </c>
      <c r="D604" t="s">
        <v>2869</v>
      </c>
      <c r="E604" t="s">
        <v>468</v>
      </c>
      <c r="F604" t="s">
        <v>807</v>
      </c>
      <c r="G604" s="8" t="s">
        <v>2819</v>
      </c>
      <c r="H604" s="8" t="s">
        <v>2820</v>
      </c>
      <c r="I604" s="21" t="s">
        <v>6127</v>
      </c>
      <c r="J604" t="s">
        <v>2821</v>
      </c>
      <c r="K604" t="s">
        <v>2911</v>
      </c>
      <c r="L604" s="22"/>
      <c r="M604" s="107">
        <f xml:space="preserve"> M603+(ckAwdQTable[ILN]&lt;"M")</f>
        <v>333</v>
      </c>
      <c r="N604" t="s">
        <v>2863</v>
      </c>
      <c r="O604" t="s">
        <v>2438</v>
      </c>
      <c r="P604" s="15" t="str">
        <f>HYPERLINK("https://www.ejacket.nsf.gov/ej/showProposal.do?ID="&amp;ckAwdQTable[[#This Row],[prop_id]],"eJ")</f>
        <v>eJ</v>
      </c>
      <c r="Q604" s="8" t="s">
        <v>2871</v>
      </c>
      <c r="R604" t="s">
        <v>2438</v>
      </c>
      <c r="S604" t="s">
        <v>2439</v>
      </c>
      <c r="T604" t="s">
        <v>5002</v>
      </c>
      <c r="U604" s="8" t="s">
        <v>713</v>
      </c>
      <c r="V604" t="s">
        <v>2907</v>
      </c>
      <c r="W604" s="111" t="str">
        <f>HYPERLINK("mailto:"&amp; ckAwdQTable[[#This Row],[email]]&amp;"&amp;subject=Your NSF Proposal:  "&amp;ckAwdQTable[[#This Row],[prop_id]], ckAwdQTable[[#This Row],[email]])</f>
        <v>seyram@umich.edu</v>
      </c>
      <c r="X604" s="30">
        <v>43344</v>
      </c>
      <c r="Y604">
        <v>48</v>
      </c>
      <c r="Z604" t="s">
        <v>6131</v>
      </c>
      <c r="AA604" s="21" t="s">
        <v>6313</v>
      </c>
      <c r="AB604" s="21" t="s">
        <v>4825</v>
      </c>
      <c r="AC604"/>
      <c r="AD604" s="21" t="s">
        <v>753</v>
      </c>
      <c r="AE604" s="21" t="s">
        <v>6314</v>
      </c>
      <c r="AF604" s="13">
        <v>1199417</v>
      </c>
      <c r="AG604" s="121">
        <v>0</v>
      </c>
      <c r="AH604" s="1">
        <v>1199417</v>
      </c>
      <c r="AI604" s="1"/>
      <c r="AJ604" s="1">
        <v>67520</v>
      </c>
      <c r="AL604" s="1">
        <v>23800</v>
      </c>
      <c r="AM604" s="21">
        <v>5</v>
      </c>
      <c r="AN604" s="21">
        <v>12</v>
      </c>
      <c r="AO604" s="21">
        <v>9.5</v>
      </c>
      <c r="AP604" s="21">
        <v>9</v>
      </c>
      <c r="AQ604" s="21">
        <v>10</v>
      </c>
      <c r="AR604" s="123" t="s">
        <v>2881</v>
      </c>
      <c r="AS604" s="21" t="s">
        <v>2834</v>
      </c>
      <c r="AT604" s="21" t="str">
        <f>SummarizeQuestMarks(ckAwdQTable[[#This Row],[abst_narr_txt]])</f>
        <v xml:space="preserve"> </v>
      </c>
      <c r="AU604" s="124"/>
      <c r="AV604" t="s">
        <v>5003</v>
      </c>
      <c r="AW604" t="b">
        <f>AND(ckAwdQTable[[#This Row],[ILN]]&gt;"M", SUBSTITUTE(ckAwdQTable[[#This Row],[prop_titl_txt]]," ","")&lt;&gt;SUBSTITUTE(AV603," ",""))</f>
        <v>0</v>
      </c>
      <c r="AX604" s="8" t="s">
        <v>5004</v>
      </c>
    </row>
    <row r="605" spans="2:50" ht="15" customHeight="1" x14ac:dyDescent="0.35">
      <c r="B605" s="30">
        <v>43005.696527777778</v>
      </c>
      <c r="C605" t="s">
        <v>2839</v>
      </c>
      <c r="D605" t="s">
        <v>2840</v>
      </c>
      <c r="E605" t="s">
        <v>462</v>
      </c>
      <c r="F605" t="s">
        <v>761</v>
      </c>
      <c r="G605" s="8" t="s">
        <v>2819</v>
      </c>
      <c r="H605" s="8" t="s">
        <v>2820</v>
      </c>
      <c r="I605" s="21" t="s">
        <v>6127</v>
      </c>
      <c r="J605" t="s">
        <v>2821</v>
      </c>
      <c r="L605" s="22"/>
      <c r="M605" s="107">
        <f xml:space="preserve"> M604+(ckAwdQTable[ILN]&lt;"M")</f>
        <v>334</v>
      </c>
      <c r="N605" t="s">
        <v>2824</v>
      </c>
      <c r="O605" t="s">
        <v>2441</v>
      </c>
      <c r="P605" s="15" t="str">
        <f>HYPERLINK("https://www.ejacket.nsf.gov/ej/showProposal.do?ID="&amp;ckAwdQTable[[#This Row],[prop_id]],"eJ")</f>
        <v>eJ</v>
      </c>
      <c r="Q605" s="8" t="s">
        <v>2841</v>
      </c>
      <c r="R605" t="s">
        <v>2441</v>
      </c>
      <c r="S605" t="s">
        <v>2442</v>
      </c>
      <c r="T605" t="s">
        <v>5005</v>
      </c>
      <c r="U605" s="8" t="s">
        <v>603</v>
      </c>
      <c r="V605" t="s">
        <v>3386</v>
      </c>
      <c r="W605" s="111" t="str">
        <f>HYPERLINK("mailto:"&amp; ckAwdQTable[[#This Row],[email]]&amp;"&amp;subject=Your NSF Proposal:  "&amp;ckAwdQTable[[#This Row],[prop_id]], ckAwdQTable[[#This Row],[email]])</f>
        <v>panda@cse.ohio-state.edu</v>
      </c>
      <c r="X605" s="30">
        <v>43191</v>
      </c>
      <c r="Y605">
        <v>36</v>
      </c>
      <c r="AA605" s="21" t="s">
        <v>753</v>
      </c>
      <c r="AB605" s="21" t="s">
        <v>4825</v>
      </c>
      <c r="AC605"/>
      <c r="AD605" s="21" t="s">
        <v>753</v>
      </c>
      <c r="AE605" s="21" t="s">
        <v>6128</v>
      </c>
      <c r="AF605" s="13">
        <v>675000</v>
      </c>
      <c r="AG605" s="121">
        <v>0</v>
      </c>
      <c r="AH605" s="1">
        <v>675000</v>
      </c>
      <c r="AI605" s="1"/>
      <c r="AJ605" s="1">
        <v>9000</v>
      </c>
      <c r="AM605" s="21">
        <v>6</v>
      </c>
      <c r="AN605" s="21">
        <v>9</v>
      </c>
      <c r="AO605" s="21">
        <v>0.9</v>
      </c>
      <c r="AP605" s="21"/>
      <c r="AQ605" s="21">
        <v>11.58</v>
      </c>
      <c r="AR605" s="123" t="s">
        <v>2829</v>
      </c>
      <c r="AS605" s="21" t="s">
        <v>2834</v>
      </c>
      <c r="AT605" s="21" t="str">
        <f>SummarizeQuestMarks(ckAwdQTable[[#This Row],[abst_narr_txt]])</f>
        <v xml:space="preserve"> </v>
      </c>
      <c r="AU605" s="124"/>
      <c r="AV605" t="s">
        <v>5006</v>
      </c>
      <c r="AW605" t="b">
        <f>AND(ckAwdQTable[[#This Row],[ILN]]&gt;"M", SUBSTITUTE(ckAwdQTable[[#This Row],[prop_titl_txt]]," ","")&lt;&gt;SUBSTITUTE(AV604," ",""))</f>
        <v>0</v>
      </c>
      <c r="AX605" s="8" t="s">
        <v>5007</v>
      </c>
    </row>
    <row r="606" spans="2:50" ht="15" customHeight="1" x14ac:dyDescent="0.35">
      <c r="B606" s="30">
        <v>43005.454861111109</v>
      </c>
      <c r="C606" t="s">
        <v>2839</v>
      </c>
      <c r="D606" t="s">
        <v>2840</v>
      </c>
      <c r="E606" t="s">
        <v>462</v>
      </c>
      <c r="F606" t="s">
        <v>761</v>
      </c>
      <c r="G606" s="8" t="s">
        <v>2819</v>
      </c>
      <c r="H606" s="8" t="s">
        <v>2820</v>
      </c>
      <c r="I606" s="21" t="s">
        <v>6127</v>
      </c>
      <c r="J606" t="s">
        <v>2821</v>
      </c>
      <c r="L606" s="22"/>
      <c r="M606" s="107">
        <f xml:space="preserve"> M605+(ckAwdQTable[ILN]&lt;"M")</f>
        <v>334</v>
      </c>
      <c r="N606" t="s">
        <v>2834</v>
      </c>
      <c r="O606" t="s">
        <v>2441</v>
      </c>
      <c r="P606" s="15" t="str">
        <f>HYPERLINK("https://www.ejacket.nsf.gov/ej/showProposal.do?ID="&amp;ckAwdQTable[[#This Row],[prop_id]],"eJ")</f>
        <v>eJ</v>
      </c>
      <c r="Q606" s="8" t="s">
        <v>2841</v>
      </c>
      <c r="R606" t="s">
        <v>5008</v>
      </c>
      <c r="S606" t="s">
        <v>984</v>
      </c>
      <c r="T606" t="s">
        <v>5009</v>
      </c>
      <c r="U606" s="8" t="s">
        <v>545</v>
      </c>
      <c r="V606" t="s">
        <v>3386</v>
      </c>
      <c r="W606" s="111" t="str">
        <f>HYPERLINK("mailto:"&amp; ckAwdQTable[[#This Row],[email]]&amp;"&amp;subject=Your NSF Proposal:  "&amp;ckAwdQTable[[#This Row],[prop_id]], ckAwdQTable[[#This Row],[email]])</f>
        <v>satya.sahoo@case.edu</v>
      </c>
      <c r="X606" s="30">
        <v>43191</v>
      </c>
      <c r="Y606">
        <v>36</v>
      </c>
      <c r="AA606" s="21" t="s">
        <v>753</v>
      </c>
      <c r="AB606" s="21" t="s">
        <v>4825</v>
      </c>
      <c r="AC606"/>
      <c r="AD606" s="21" t="s">
        <v>753</v>
      </c>
      <c r="AF606" s="13">
        <v>150000</v>
      </c>
      <c r="AG606" s="121">
        <v>0</v>
      </c>
      <c r="AH606" s="1">
        <v>150000</v>
      </c>
      <c r="AI606" s="1"/>
      <c r="AJ606" s="1"/>
      <c r="AM606" s="21">
        <v>3</v>
      </c>
      <c r="AN606" s="21">
        <v>3</v>
      </c>
      <c r="AO606" s="21"/>
      <c r="AP606" s="21"/>
      <c r="AQ606" s="21">
        <v>1.8</v>
      </c>
      <c r="AR606" s="123" t="s">
        <v>2829</v>
      </c>
      <c r="AS606" s="21" t="s">
        <v>2834</v>
      </c>
      <c r="AT606" s="21" t="str">
        <f>SummarizeQuestMarks(ckAwdQTable[[#This Row],[abst_narr_txt]])</f>
        <v xml:space="preserve"> </v>
      </c>
      <c r="AU606" s="124"/>
      <c r="AV606" t="s">
        <v>5006</v>
      </c>
      <c r="AW606" t="b">
        <f>AND(ckAwdQTable[[#This Row],[ILN]]&gt;"M", SUBSTITUTE(ckAwdQTable[[#This Row],[prop_titl_txt]]," ","")&lt;&gt;SUBSTITUTE(AV605," ",""))</f>
        <v>0</v>
      </c>
      <c r="AX606" s="8" t="s">
        <v>985</v>
      </c>
    </row>
    <row r="607" spans="2:50" ht="15" customHeight="1" x14ac:dyDescent="0.35">
      <c r="B607" s="30">
        <v>43005.659722222219</v>
      </c>
      <c r="C607" t="s">
        <v>2839</v>
      </c>
      <c r="D607" t="s">
        <v>2840</v>
      </c>
      <c r="E607" t="s">
        <v>462</v>
      </c>
      <c r="F607" t="s">
        <v>761</v>
      </c>
      <c r="G607" s="8" t="s">
        <v>2819</v>
      </c>
      <c r="H607" s="8" t="s">
        <v>2820</v>
      </c>
      <c r="I607" s="21" t="s">
        <v>6127</v>
      </c>
      <c r="J607" t="s">
        <v>2821</v>
      </c>
      <c r="L607" s="22"/>
      <c r="M607" s="107">
        <f xml:space="preserve"> M606+(ckAwdQTable[ILN]&lt;"M")</f>
        <v>334</v>
      </c>
      <c r="N607" t="s">
        <v>2834</v>
      </c>
      <c r="O607" t="s">
        <v>2441</v>
      </c>
      <c r="P607" s="15" t="str">
        <f>HYPERLINK("https://www.ejacket.nsf.gov/ej/showProposal.do?ID="&amp;ckAwdQTable[[#This Row],[prop_id]],"eJ")</f>
        <v>eJ</v>
      </c>
      <c r="Q607" s="8" t="s">
        <v>2841</v>
      </c>
      <c r="R607" t="s">
        <v>5010</v>
      </c>
      <c r="S607" t="s">
        <v>5011</v>
      </c>
      <c r="T607" t="s">
        <v>5012</v>
      </c>
      <c r="U607" s="8" t="s">
        <v>668</v>
      </c>
      <c r="V607" t="s">
        <v>2851</v>
      </c>
      <c r="W607" s="111" t="str">
        <f>HYPERLINK("mailto:"&amp; ckAwdQTable[[#This Row],[email]]&amp;"&amp;subject=Your NSF Proposal:  "&amp;ckAwdQTable[[#This Row],[prop_id]], ckAwdQTable[[#This Row],[email]])</f>
        <v>majumdar@sdsc.edu</v>
      </c>
      <c r="X607" s="30">
        <v>43191</v>
      </c>
      <c r="Y607">
        <v>36</v>
      </c>
      <c r="AA607" s="21" t="s">
        <v>753</v>
      </c>
      <c r="AB607" s="21" t="s">
        <v>4825</v>
      </c>
      <c r="AC607"/>
      <c r="AD607" s="21" t="s">
        <v>753</v>
      </c>
      <c r="AF607" s="13">
        <v>374634</v>
      </c>
      <c r="AG607" s="121">
        <v>0</v>
      </c>
      <c r="AH607" s="1">
        <v>374634</v>
      </c>
      <c r="AI607" s="1"/>
      <c r="AJ607" s="1"/>
      <c r="AM607" s="21"/>
      <c r="AN607" s="21">
        <v>12</v>
      </c>
      <c r="AO607" s="21"/>
      <c r="AP607" s="21"/>
      <c r="AQ607" s="21">
        <v>15.48</v>
      </c>
      <c r="AR607" s="123" t="s">
        <v>2829</v>
      </c>
      <c r="AS607" s="21" t="s">
        <v>2834</v>
      </c>
      <c r="AT607" s="21" t="str">
        <f>SummarizeQuestMarks(ckAwdQTable[[#This Row],[abst_narr_txt]])</f>
        <v xml:space="preserve"> </v>
      </c>
      <c r="AU607" s="124"/>
      <c r="AV607" t="s">
        <v>5006</v>
      </c>
      <c r="AW607" t="b">
        <f>AND(ckAwdQTable[[#This Row],[ILN]]&gt;"M", SUBSTITUTE(ckAwdQTable[[#This Row],[prop_titl_txt]]," ","")&lt;&gt;SUBSTITUTE(AV606," ",""))</f>
        <v>0</v>
      </c>
      <c r="AX607" s="8" t="s">
        <v>5013</v>
      </c>
    </row>
    <row r="608" spans="2:50" ht="15" customHeight="1" x14ac:dyDescent="0.35">
      <c r="B608" s="30">
        <v>43005.697222222225</v>
      </c>
      <c r="C608" t="s">
        <v>2868</v>
      </c>
      <c r="D608" t="s">
        <v>2869</v>
      </c>
      <c r="E608" t="s">
        <v>470</v>
      </c>
      <c r="F608" t="s">
        <v>859</v>
      </c>
      <c r="G608" s="8" t="s">
        <v>2819</v>
      </c>
      <c r="H608" s="8" t="s">
        <v>2820</v>
      </c>
      <c r="I608" s="21" t="s">
        <v>6127</v>
      </c>
      <c r="J608" t="s">
        <v>2821</v>
      </c>
      <c r="K608" t="s">
        <v>2902</v>
      </c>
      <c r="L608" s="22"/>
      <c r="M608" s="107">
        <f xml:space="preserve"> M607+(ckAwdQTable[ILN]&lt;"M")</f>
        <v>335</v>
      </c>
      <c r="N608" t="s">
        <v>2863</v>
      </c>
      <c r="O608" t="s">
        <v>2444</v>
      </c>
      <c r="P608" s="15" t="str">
        <f>HYPERLINK("https://www.ejacket.nsf.gov/ej/showProposal.do?ID="&amp;ckAwdQTable[[#This Row],[prop_id]],"eJ")</f>
        <v>eJ</v>
      </c>
      <c r="Q608" s="8" t="s">
        <v>2871</v>
      </c>
      <c r="R608" t="s">
        <v>2444</v>
      </c>
      <c r="S608" t="s">
        <v>2445</v>
      </c>
      <c r="T608" t="s">
        <v>5014</v>
      </c>
      <c r="U608" s="8" t="s">
        <v>589</v>
      </c>
      <c r="V608" t="s">
        <v>2972</v>
      </c>
      <c r="W608" s="111" t="str">
        <f>HYPERLINK("mailto:"&amp; ckAwdQTable[[#This Row],[email]]&amp;"&amp;subject=Your NSF Proposal:  "&amp;ckAwdQTable[[#This Row],[prop_id]], ckAwdQTable[[#This Row],[email]])</f>
        <v>kc119@nyu.edu</v>
      </c>
      <c r="X608" s="30">
        <v>43160</v>
      </c>
      <c r="Y608">
        <v>48</v>
      </c>
      <c r="AA608" s="21" t="s">
        <v>753</v>
      </c>
      <c r="AB608" s="21" t="s">
        <v>4825</v>
      </c>
      <c r="AC608"/>
      <c r="AD608" s="21" t="s">
        <v>753</v>
      </c>
      <c r="AE608" s="21" t="s">
        <v>6315</v>
      </c>
      <c r="AF608" s="13">
        <v>1197423</v>
      </c>
      <c r="AG608" s="121">
        <v>0</v>
      </c>
      <c r="AH608" s="1">
        <v>1197423</v>
      </c>
      <c r="AI608" s="1"/>
      <c r="AJ608" s="1">
        <v>48000</v>
      </c>
      <c r="AM608" s="21">
        <v>12</v>
      </c>
      <c r="AN608" s="21">
        <v>8</v>
      </c>
      <c r="AO608" s="21">
        <v>8</v>
      </c>
      <c r="AP608" s="21"/>
      <c r="AQ608" s="21"/>
      <c r="AR608" s="123" t="s">
        <v>2829</v>
      </c>
      <c r="AS608" s="21" t="s">
        <v>2834</v>
      </c>
      <c r="AT608" s="21" t="str">
        <f>SummarizeQuestMarks(ckAwdQTable[[#This Row],[abst_narr_txt]])</f>
        <v xml:space="preserve"> </v>
      </c>
      <c r="AU608" s="124"/>
      <c r="AV608" t="s">
        <v>5016</v>
      </c>
      <c r="AW608" t="b">
        <f>AND(ckAwdQTable[[#This Row],[ILN]]&gt;"M", SUBSTITUTE(ckAwdQTable[[#This Row],[prop_titl_txt]]," ","")&lt;&gt;SUBSTITUTE(AV607," ",""))</f>
        <v>0</v>
      </c>
      <c r="AX608" s="8" t="s">
        <v>5017</v>
      </c>
    </row>
    <row r="609" spans="2:50" ht="15" customHeight="1" x14ac:dyDescent="0.35">
      <c r="B609" s="30">
        <v>43005.697916666664</v>
      </c>
      <c r="C609" t="s">
        <v>2839</v>
      </c>
      <c r="D609" t="s">
        <v>2840</v>
      </c>
      <c r="E609" t="s">
        <v>464</v>
      </c>
      <c r="F609" t="s">
        <v>1006</v>
      </c>
      <c r="G609" s="8" t="s">
        <v>2819</v>
      </c>
      <c r="H609" s="8" t="s">
        <v>2820</v>
      </c>
      <c r="I609" s="21" t="s">
        <v>6127</v>
      </c>
      <c r="J609" t="s">
        <v>2821</v>
      </c>
      <c r="K609" t="s">
        <v>3097</v>
      </c>
      <c r="L609" s="22">
        <v>43083.583101851851</v>
      </c>
      <c r="M609" s="107">
        <f xml:space="preserve"> M608+(ckAwdQTable[ILN]&lt;"M")</f>
        <v>336</v>
      </c>
      <c r="N609" t="s">
        <v>2863</v>
      </c>
      <c r="O609" t="s">
        <v>2450</v>
      </c>
      <c r="P609" s="15" t="str">
        <f>HYPERLINK("https://www.ejacket.nsf.gov/ej/showProposal.do?ID="&amp;ckAwdQTable[[#This Row],[prop_id]],"eJ")</f>
        <v>eJ</v>
      </c>
      <c r="Q609" s="8" t="s">
        <v>2841</v>
      </c>
      <c r="R609" t="s">
        <v>2450</v>
      </c>
      <c r="S609" t="s">
        <v>2451</v>
      </c>
      <c r="T609" t="s">
        <v>756</v>
      </c>
      <c r="U609" s="8" t="s">
        <v>542</v>
      </c>
      <c r="V609" t="s">
        <v>2833</v>
      </c>
      <c r="W609" s="111" t="str">
        <f>HYPERLINK("mailto:"&amp; ckAwdQTable[[#This Row],[email]]&amp;"&amp;subject=Your NSF Proposal:  "&amp;ckAwdQTable[[#This Row],[prop_id]], ckAwdQTable[[#This Row],[email]])</f>
        <v>prs@cs.cmu.edu</v>
      </c>
      <c r="X609" s="30">
        <v>43252</v>
      </c>
      <c r="Y609">
        <v>60</v>
      </c>
      <c r="AA609" s="21" t="s">
        <v>753</v>
      </c>
      <c r="AB609" s="21" t="s">
        <v>4825</v>
      </c>
      <c r="AC609"/>
      <c r="AD609" s="21" t="s">
        <v>753</v>
      </c>
      <c r="AF609" s="13">
        <v>2995762</v>
      </c>
      <c r="AG609" s="121">
        <v>0</v>
      </c>
      <c r="AH609" s="1">
        <v>2995762</v>
      </c>
      <c r="AI609" s="1"/>
      <c r="AJ609" s="1"/>
      <c r="AK609" s="1">
        <v>257936</v>
      </c>
      <c r="AM609" s="21">
        <v>15</v>
      </c>
      <c r="AN609" s="21">
        <v>15</v>
      </c>
      <c r="AO609" s="21">
        <v>15</v>
      </c>
      <c r="AP609" s="21"/>
      <c r="AQ609" s="21"/>
      <c r="AR609" s="123" t="s">
        <v>2829</v>
      </c>
      <c r="AS609" s="21" t="s">
        <v>2834</v>
      </c>
      <c r="AT609" s="21" t="str">
        <f>SummarizeQuestMarks(ckAwdQTable[[#This Row],[abst_narr_txt]])</f>
        <v xml:space="preserve"> </v>
      </c>
      <c r="AU609" s="124"/>
      <c r="AV609" t="s">
        <v>5019</v>
      </c>
      <c r="AW609" t="b">
        <f>AND(ckAwdQTable[[#This Row],[ILN]]&gt;"M", SUBSTITUTE(ckAwdQTable[[#This Row],[prop_titl_txt]]," ","")&lt;&gt;SUBSTITUTE(AV608," ",""))</f>
        <v>0</v>
      </c>
      <c r="AX609" s="8" t="s">
        <v>5020</v>
      </c>
    </row>
    <row r="610" spans="2:50" ht="15" customHeight="1" x14ac:dyDescent="0.35">
      <c r="B610" s="30">
        <v>43005.698611111111</v>
      </c>
      <c r="C610" t="s">
        <v>2817</v>
      </c>
      <c r="D610" t="s">
        <v>2818</v>
      </c>
      <c r="E610" t="s">
        <v>474</v>
      </c>
      <c r="F610" t="s">
        <v>885</v>
      </c>
      <c r="G610" s="8" t="s">
        <v>2819</v>
      </c>
      <c r="H610" s="8" t="s">
        <v>2820</v>
      </c>
      <c r="I610" s="21" t="s">
        <v>6127</v>
      </c>
      <c r="J610" t="s">
        <v>2821</v>
      </c>
      <c r="K610" t="s">
        <v>2822</v>
      </c>
      <c r="L610" s="22"/>
      <c r="M610" s="107">
        <f xml:space="preserve"> M609+(ckAwdQTable[ILN]&lt;"M")</f>
        <v>337</v>
      </c>
      <c r="N610" t="s">
        <v>2863</v>
      </c>
      <c r="O610" t="s">
        <v>2460</v>
      </c>
      <c r="P610" s="15" t="str">
        <f>HYPERLINK("https://www.ejacket.nsf.gov/ej/showProposal.do?ID="&amp;ckAwdQTable[[#This Row],[prop_id]],"eJ")</f>
        <v>eJ</v>
      </c>
      <c r="Q610" s="8" t="s">
        <v>2825</v>
      </c>
      <c r="R610" t="s">
        <v>2460</v>
      </c>
      <c r="S610" t="s">
        <v>2461</v>
      </c>
      <c r="T610" t="s">
        <v>5021</v>
      </c>
      <c r="U610" s="8" t="s">
        <v>542</v>
      </c>
      <c r="V610" t="s">
        <v>2833</v>
      </c>
      <c r="W610" s="111" t="str">
        <f>HYPERLINK("mailto:"&amp; ckAwdQTable[[#This Row],[email]]&amp;"&amp;subject=Your NSF Proposal:  "&amp;ckAwdQTable[[#This Row],[prop_id]], ckAwdQTable[[#This Row],[email]])</f>
        <v>soummyak@andrew.cmu.edu</v>
      </c>
      <c r="X610" s="30">
        <v>43252</v>
      </c>
      <c r="Y610">
        <v>48</v>
      </c>
      <c r="AA610" s="21" t="s">
        <v>753</v>
      </c>
      <c r="AB610" s="21" t="s">
        <v>4825</v>
      </c>
      <c r="AC610"/>
      <c r="AD610" s="21" t="s">
        <v>753</v>
      </c>
      <c r="AF610" s="13">
        <v>1200000</v>
      </c>
      <c r="AG610" s="121">
        <v>0</v>
      </c>
      <c r="AH610" s="1">
        <v>1200000</v>
      </c>
      <c r="AI610" s="1"/>
      <c r="AJ610" s="1"/>
      <c r="AK610" s="1">
        <v>108044</v>
      </c>
      <c r="AM610" s="21">
        <v>8</v>
      </c>
      <c r="AN610" s="21">
        <v>8</v>
      </c>
      <c r="AO610" s="21">
        <v>3.6</v>
      </c>
      <c r="AP610" s="21"/>
      <c r="AQ610" s="21"/>
      <c r="AR610" s="123" t="s">
        <v>2829</v>
      </c>
      <c r="AS610" s="21" t="s">
        <v>2834</v>
      </c>
      <c r="AT610" s="21" t="str">
        <f>SummarizeQuestMarks(ckAwdQTable[[#This Row],[abst_narr_txt]])</f>
        <v xml:space="preserve"> </v>
      </c>
      <c r="AU610" s="124"/>
      <c r="AV610" t="s">
        <v>5022</v>
      </c>
      <c r="AW610" t="b">
        <f>AND(ckAwdQTable[[#This Row],[ILN]]&gt;"M", SUBSTITUTE(ckAwdQTable[[#This Row],[prop_titl_txt]]," ","")&lt;&gt;SUBSTITUTE(AV609," ",""))</f>
        <v>0</v>
      </c>
      <c r="AX610" s="8" t="s">
        <v>5023</v>
      </c>
    </row>
    <row r="611" spans="2:50" ht="15" customHeight="1" x14ac:dyDescent="0.35">
      <c r="B611" s="30">
        <v>43005.698611111111</v>
      </c>
      <c r="C611" t="s">
        <v>2839</v>
      </c>
      <c r="D611" t="s">
        <v>2840</v>
      </c>
      <c r="E611" t="s">
        <v>464</v>
      </c>
      <c r="F611" t="s">
        <v>1119</v>
      </c>
      <c r="G611" s="8" t="s">
        <v>2819</v>
      </c>
      <c r="H611" s="8" t="s">
        <v>2820</v>
      </c>
      <c r="I611" s="21" t="s">
        <v>6127</v>
      </c>
      <c r="J611" t="s">
        <v>2821</v>
      </c>
      <c r="L611" s="22"/>
      <c r="M611" s="107">
        <f xml:space="preserve"> M610+(ckAwdQTable[ILN]&lt;"M")</f>
        <v>338</v>
      </c>
      <c r="N611" t="s">
        <v>2824</v>
      </c>
      <c r="O611" t="s">
        <v>2463</v>
      </c>
      <c r="P611" s="15" t="str">
        <f>HYPERLINK("https://www.ejacket.nsf.gov/ej/showProposal.do?ID="&amp;ckAwdQTable[[#This Row],[prop_id]],"eJ")</f>
        <v>eJ</v>
      </c>
      <c r="Q611" s="8" t="s">
        <v>2841</v>
      </c>
      <c r="R611" t="s">
        <v>2463</v>
      </c>
      <c r="S611" t="s">
        <v>2464</v>
      </c>
      <c r="T611" t="s">
        <v>3426</v>
      </c>
      <c r="U611" s="8" t="s">
        <v>630</v>
      </c>
      <c r="V611" t="s">
        <v>3098</v>
      </c>
      <c r="W611" s="111" t="str">
        <f>HYPERLINK("mailto:"&amp; ckAwdQTable[[#This Row],[email]]&amp;"&amp;subject=Your NSF Proposal:  "&amp;ckAwdQTable[[#This Row],[prop_id]], ckAwdQTable[[#This Row],[email]])</f>
        <v>gruteser@winlab.rutgers.edu</v>
      </c>
      <c r="X611" s="30">
        <v>43282</v>
      </c>
      <c r="Y611">
        <v>48</v>
      </c>
      <c r="AA611" s="21" t="s">
        <v>753</v>
      </c>
      <c r="AB611" s="21" t="s">
        <v>4825</v>
      </c>
      <c r="AC611"/>
      <c r="AD611" s="21" t="s">
        <v>753</v>
      </c>
      <c r="AE611" s="21" t="s">
        <v>6128</v>
      </c>
      <c r="AF611" s="13">
        <v>800000</v>
      </c>
      <c r="AG611" s="121">
        <v>0</v>
      </c>
      <c r="AH611" s="1">
        <v>800000</v>
      </c>
      <c r="AI611" s="1"/>
      <c r="AJ611" s="1">
        <v>14000</v>
      </c>
      <c r="AM611" s="21">
        <v>7</v>
      </c>
      <c r="AN611" s="21">
        <v>11</v>
      </c>
      <c r="AO611" s="21">
        <v>7.5</v>
      </c>
      <c r="AP611" s="21"/>
      <c r="AQ611" s="21"/>
      <c r="AR611" s="123" t="s">
        <v>2829</v>
      </c>
      <c r="AS611" s="21" t="s">
        <v>2834</v>
      </c>
      <c r="AT611" s="21" t="str">
        <f>SummarizeQuestMarks(ckAwdQTable[[#This Row],[abst_narr_txt]])</f>
        <v xml:space="preserve"> </v>
      </c>
      <c r="AU611" s="124"/>
      <c r="AV611" t="s">
        <v>5024</v>
      </c>
      <c r="AW611" t="b">
        <f>AND(ckAwdQTable[[#This Row],[ILN]]&gt;"M", SUBSTITUTE(ckAwdQTable[[#This Row],[prop_titl_txt]]," ","")&lt;&gt;SUBSTITUTE(AV610," ",""))</f>
        <v>0</v>
      </c>
      <c r="AX611" s="8" t="s">
        <v>5025</v>
      </c>
    </row>
    <row r="612" spans="2:50" ht="15" customHeight="1" x14ac:dyDescent="0.35">
      <c r="B612" s="30">
        <v>43005.574999999997</v>
      </c>
      <c r="C612" t="s">
        <v>2839</v>
      </c>
      <c r="D612" t="s">
        <v>2840</v>
      </c>
      <c r="E612" t="s">
        <v>464</v>
      </c>
      <c r="F612" t="s">
        <v>1119</v>
      </c>
      <c r="G612" s="8" t="s">
        <v>2819</v>
      </c>
      <c r="H612" s="8" t="s">
        <v>2820</v>
      </c>
      <c r="I612" s="21" t="s">
        <v>6127</v>
      </c>
      <c r="J612" t="s">
        <v>2821</v>
      </c>
      <c r="L612" s="22"/>
      <c r="M612" s="107">
        <f xml:space="preserve"> M611+(ckAwdQTable[ILN]&lt;"M")</f>
        <v>338</v>
      </c>
      <c r="N612" t="s">
        <v>2834</v>
      </c>
      <c r="O612" t="s">
        <v>2463</v>
      </c>
      <c r="P612" s="15" t="str">
        <f>HYPERLINK("https://www.ejacket.nsf.gov/ej/showProposal.do?ID="&amp;ckAwdQTable[[#This Row],[prop_id]],"eJ")</f>
        <v>eJ</v>
      </c>
      <c r="Q612" s="8" t="s">
        <v>2841</v>
      </c>
      <c r="R612" t="s">
        <v>5026</v>
      </c>
      <c r="S612" t="s">
        <v>5027</v>
      </c>
      <c r="T612" t="s">
        <v>5028</v>
      </c>
      <c r="U612" s="8" t="s">
        <v>5029</v>
      </c>
      <c r="V612" t="s">
        <v>2856</v>
      </c>
      <c r="W612" s="111" t="str">
        <f>HYPERLINK("mailto:"&amp; ckAwdQTable[[#This Row],[email]]&amp;"&amp;subject=Your NSF Proposal:  "&amp;ckAwdQTable[[#This Row],[prop_id]], ckAwdQTable[[#This Row],[email]])</f>
        <v>jain@cs.odu.edu</v>
      </c>
      <c r="X612" s="30">
        <v>43282</v>
      </c>
      <c r="Y612">
        <v>48</v>
      </c>
      <c r="AA612" s="21" t="s">
        <v>753</v>
      </c>
      <c r="AB612" s="21" t="s">
        <v>4825</v>
      </c>
      <c r="AC612"/>
      <c r="AD612" s="21" t="s">
        <v>753</v>
      </c>
      <c r="AE612" s="21" t="s">
        <v>6128</v>
      </c>
      <c r="AF612" s="13">
        <v>199942</v>
      </c>
      <c r="AG612" s="121">
        <v>0</v>
      </c>
      <c r="AH612" s="1">
        <v>199942</v>
      </c>
      <c r="AI612" s="1"/>
      <c r="AJ612" s="1">
        <v>10000</v>
      </c>
      <c r="AM612" s="21">
        <v>4</v>
      </c>
      <c r="AN612" s="21">
        <v>4</v>
      </c>
      <c r="AO612" s="21">
        <v>2</v>
      </c>
      <c r="AP612" s="21"/>
      <c r="AQ612" s="21"/>
      <c r="AR612" s="123" t="s">
        <v>2829</v>
      </c>
      <c r="AS612" s="21" t="s">
        <v>2834</v>
      </c>
      <c r="AT612" s="21" t="str">
        <f>SummarizeQuestMarks(ckAwdQTable[[#This Row],[abst_narr_txt]])</f>
        <v xml:space="preserve"> </v>
      </c>
      <c r="AU612" s="124"/>
      <c r="AV612" t="s">
        <v>5024</v>
      </c>
      <c r="AW612" t="b">
        <f>AND(ckAwdQTable[[#This Row],[ILN]]&gt;"M", SUBSTITUTE(ckAwdQTable[[#This Row],[prop_titl_txt]]," ","")&lt;&gt;SUBSTITUTE(AV611," ",""))</f>
        <v>0</v>
      </c>
      <c r="AX612" s="8" t="s">
        <v>5030</v>
      </c>
    </row>
    <row r="613" spans="2:50" ht="15" customHeight="1" x14ac:dyDescent="0.35">
      <c r="B613" s="30">
        <v>43005.606944444444</v>
      </c>
      <c r="C613" t="s">
        <v>2839</v>
      </c>
      <c r="D613" t="s">
        <v>2840</v>
      </c>
      <c r="E613" t="s">
        <v>464</v>
      </c>
      <c r="F613" t="s">
        <v>1119</v>
      </c>
      <c r="G613" s="8" t="s">
        <v>2819</v>
      </c>
      <c r="H613" s="8" t="s">
        <v>2820</v>
      </c>
      <c r="I613" s="21" t="s">
        <v>6127</v>
      </c>
      <c r="J613" t="s">
        <v>2821</v>
      </c>
      <c r="L613" s="22"/>
      <c r="M613" s="107">
        <f xml:space="preserve"> M612+(ckAwdQTable[ILN]&lt;"M")</f>
        <v>338</v>
      </c>
      <c r="N613" t="s">
        <v>2834</v>
      </c>
      <c r="O613" t="s">
        <v>2463</v>
      </c>
      <c r="P613" s="15" t="str">
        <f>HYPERLINK("https://www.ejacket.nsf.gov/ej/showProposal.do?ID="&amp;ckAwdQTable[[#This Row],[prop_id]],"eJ")</f>
        <v>eJ</v>
      </c>
      <c r="Q613" s="8" t="s">
        <v>2841</v>
      </c>
      <c r="R613" t="s">
        <v>5031</v>
      </c>
      <c r="S613" t="s">
        <v>5032</v>
      </c>
      <c r="T613" t="s">
        <v>5033</v>
      </c>
      <c r="U613" s="8" t="s">
        <v>4086</v>
      </c>
      <c r="V613" t="s">
        <v>3061</v>
      </c>
      <c r="W613" s="111" t="str">
        <f>HYPERLINK("mailto:"&amp; ckAwdQTable[[#This Row],[email]]&amp;"&amp;subject=Your NSF Proposal:  "&amp;ckAwdQTable[[#This Row],[prop_id]], ckAwdQTable[[#This Row],[email]])</f>
        <v>aashok@gsu.edu</v>
      </c>
      <c r="X613" s="30">
        <v>43282</v>
      </c>
      <c r="Y613">
        <v>48</v>
      </c>
      <c r="AA613" s="21" t="s">
        <v>753</v>
      </c>
      <c r="AB613" s="21" t="s">
        <v>4825</v>
      </c>
      <c r="AC613"/>
      <c r="AD613" s="21" t="s">
        <v>753</v>
      </c>
      <c r="AE613" s="21" t="s">
        <v>6128</v>
      </c>
      <c r="AF613" s="13">
        <v>199979</v>
      </c>
      <c r="AG613" s="121">
        <v>0</v>
      </c>
      <c r="AH613" s="1">
        <v>199979</v>
      </c>
      <c r="AI613" s="1"/>
      <c r="AJ613" s="1">
        <v>8000</v>
      </c>
      <c r="AM613" s="21">
        <v>4</v>
      </c>
      <c r="AN613" s="21">
        <v>4</v>
      </c>
      <c r="AO613" s="21">
        <v>2.4</v>
      </c>
      <c r="AP613" s="21"/>
      <c r="AQ613" s="21"/>
      <c r="AR613" s="123" t="s">
        <v>2829</v>
      </c>
      <c r="AS613" s="21" t="s">
        <v>2834</v>
      </c>
      <c r="AT613" s="21" t="str">
        <f>SummarizeQuestMarks(ckAwdQTable[[#This Row],[abst_narr_txt]])</f>
        <v xml:space="preserve"> </v>
      </c>
      <c r="AU613" s="124"/>
      <c r="AV613" t="s">
        <v>5024</v>
      </c>
      <c r="AW613" t="b">
        <f>AND(ckAwdQTable[[#This Row],[ILN]]&gt;"M", SUBSTITUTE(ckAwdQTable[[#This Row],[prop_titl_txt]]," ","")&lt;&gt;SUBSTITUTE(AV612," ",""))</f>
        <v>0</v>
      </c>
      <c r="AX613" s="8" t="s">
        <v>5034</v>
      </c>
    </row>
    <row r="614" spans="2:50" ht="15" customHeight="1" x14ac:dyDescent="0.35">
      <c r="B614" s="30">
        <v>43005.698611111111</v>
      </c>
      <c r="C614" t="s">
        <v>2839</v>
      </c>
      <c r="D614" t="s">
        <v>2840</v>
      </c>
      <c r="E614" t="s">
        <v>462</v>
      </c>
      <c r="F614" t="s">
        <v>1032</v>
      </c>
      <c r="G614" s="8" t="s">
        <v>2819</v>
      </c>
      <c r="H614" s="8" t="s">
        <v>2820</v>
      </c>
      <c r="I614" s="21" t="s">
        <v>6127</v>
      </c>
      <c r="J614" t="s">
        <v>2821</v>
      </c>
      <c r="L614" s="22"/>
      <c r="M614" s="107">
        <f xml:space="preserve"> M613+(ckAwdQTable[ILN]&lt;"M")</f>
        <v>339</v>
      </c>
      <c r="N614" t="s">
        <v>2824</v>
      </c>
      <c r="O614" t="s">
        <v>2466</v>
      </c>
      <c r="P614" s="15" t="str">
        <f>HYPERLINK("https://www.ejacket.nsf.gov/ej/showProposal.do?ID="&amp;ckAwdQTable[[#This Row],[prop_id]],"eJ")</f>
        <v>eJ</v>
      </c>
      <c r="Q614" s="8" t="s">
        <v>2841</v>
      </c>
      <c r="R614" t="s">
        <v>2466</v>
      </c>
      <c r="S614" t="s">
        <v>2467</v>
      </c>
      <c r="T614" t="s">
        <v>5035</v>
      </c>
      <c r="U614" s="8" t="s">
        <v>4693</v>
      </c>
      <c r="V614" t="s">
        <v>4689</v>
      </c>
      <c r="W614" s="111" t="str">
        <f>HYPERLINK("mailto:"&amp; ckAwdQTable[[#This Row],[email]]&amp;"&amp;subject=Your NSF Proposal:  "&amp;ckAwdQTable[[#This Row],[prop_id]], ckAwdQTable[[#This Row],[email]])</f>
        <v>dongarra@icl.utk.edu</v>
      </c>
      <c r="X614" s="30">
        <v>43160</v>
      </c>
      <c r="Y614">
        <v>36</v>
      </c>
      <c r="AA614" s="21" t="s">
        <v>753</v>
      </c>
      <c r="AB614" s="21" t="s">
        <v>4825</v>
      </c>
      <c r="AC614"/>
      <c r="AD614" s="21" t="s">
        <v>753</v>
      </c>
      <c r="AE614" s="21" t="s">
        <v>6128</v>
      </c>
      <c r="AF614" s="13">
        <v>900000</v>
      </c>
      <c r="AG614" s="121">
        <v>0</v>
      </c>
      <c r="AH614" s="1">
        <v>900000</v>
      </c>
      <c r="AI614" s="1"/>
      <c r="AJ614" s="1">
        <v>13066</v>
      </c>
      <c r="AK614" s="1">
        <v>105091</v>
      </c>
      <c r="AM614" s="21">
        <v>6</v>
      </c>
      <c r="AN614" s="21">
        <v>6</v>
      </c>
      <c r="AO614" s="21">
        <v>3.75</v>
      </c>
      <c r="AP614" s="21"/>
      <c r="AQ614" s="21"/>
      <c r="AR614" s="123" t="s">
        <v>2829</v>
      </c>
      <c r="AS614" s="21" t="s">
        <v>2834</v>
      </c>
      <c r="AT614" s="21" t="str">
        <f>SummarizeQuestMarks(ckAwdQTable[[#This Row],[abst_narr_txt]])</f>
        <v xml:space="preserve"> </v>
      </c>
      <c r="AU614" s="124"/>
      <c r="AV614" t="s">
        <v>5036</v>
      </c>
      <c r="AW614" t="b">
        <f>AND(ckAwdQTable[[#This Row],[ILN]]&gt;"M", SUBSTITUTE(ckAwdQTable[[#This Row],[prop_titl_txt]]," ","")&lt;&gt;SUBSTITUTE(AV613," ",""))</f>
        <v>0</v>
      </c>
      <c r="AX614" s="8" t="s">
        <v>5037</v>
      </c>
    </row>
    <row r="615" spans="2:50" ht="15" customHeight="1" x14ac:dyDescent="0.35">
      <c r="B615" s="30">
        <v>42999.401388888888</v>
      </c>
      <c r="C615" t="s">
        <v>2839</v>
      </c>
      <c r="D615" t="s">
        <v>2840</v>
      </c>
      <c r="E615" t="s">
        <v>462</v>
      </c>
      <c r="F615" t="s">
        <v>1032</v>
      </c>
      <c r="G615" s="8" t="s">
        <v>2819</v>
      </c>
      <c r="H615" s="8" t="s">
        <v>2820</v>
      </c>
      <c r="I615" s="21" t="s">
        <v>6127</v>
      </c>
      <c r="J615" t="s">
        <v>2821</v>
      </c>
      <c r="L615" s="22"/>
      <c r="M615" s="107">
        <f xml:space="preserve"> M614+(ckAwdQTable[ILN]&lt;"M")</f>
        <v>339</v>
      </c>
      <c r="N615" t="s">
        <v>2834</v>
      </c>
      <c r="O615" t="s">
        <v>2466</v>
      </c>
      <c r="P615" s="15" t="str">
        <f>HYPERLINK("https://www.ejacket.nsf.gov/ej/showProposal.do?ID="&amp;ckAwdQTable[[#This Row],[prop_id]],"eJ")</f>
        <v>eJ</v>
      </c>
      <c r="Q615" s="8" t="s">
        <v>2841</v>
      </c>
      <c r="R615" t="s">
        <v>5038</v>
      </c>
      <c r="S615" t="s">
        <v>3945</v>
      </c>
      <c r="T615" t="s">
        <v>3758</v>
      </c>
      <c r="U615" s="8" t="s">
        <v>5039</v>
      </c>
      <c r="V615" t="s">
        <v>3115</v>
      </c>
      <c r="W615" s="111" t="str">
        <f>HYPERLINK("mailto:"&amp; ckAwdQTable[[#This Row],[email]]&amp;"&amp;subject=Your NSF Proposal:  "&amp;ckAwdQTable[[#This Row],[prop_id]], ckAwdQTable[[#This Row],[email]])</f>
        <v>dan-reed@uiowa.edu</v>
      </c>
      <c r="X615" s="30">
        <v>43160</v>
      </c>
      <c r="Y615">
        <v>36</v>
      </c>
      <c r="AA615" s="21" t="s">
        <v>753</v>
      </c>
      <c r="AB615" s="21" t="s">
        <v>4825</v>
      </c>
      <c r="AC615"/>
      <c r="AD615" s="21" t="s">
        <v>753</v>
      </c>
      <c r="AE615" s="21" t="s">
        <v>6128</v>
      </c>
      <c r="AF615" s="13">
        <v>299986</v>
      </c>
      <c r="AG615" s="121">
        <v>0</v>
      </c>
      <c r="AH615" s="1">
        <v>299986</v>
      </c>
      <c r="AI615" s="1"/>
      <c r="AJ615" s="1">
        <v>7000</v>
      </c>
      <c r="AM615" s="21"/>
      <c r="AN615" s="21">
        <v>3</v>
      </c>
      <c r="AO615" s="21"/>
      <c r="AP615" s="21"/>
      <c r="AQ615" s="21">
        <v>1.5</v>
      </c>
      <c r="AR615" s="123" t="s">
        <v>2829</v>
      </c>
      <c r="AS615" s="21" t="s">
        <v>2834</v>
      </c>
      <c r="AT615" s="21" t="str">
        <f>SummarizeQuestMarks(ckAwdQTable[[#This Row],[abst_narr_txt]])</f>
        <v xml:space="preserve"> </v>
      </c>
      <c r="AU615" s="124"/>
      <c r="AV615" t="s">
        <v>5036</v>
      </c>
      <c r="AW615" t="b">
        <f>AND(ckAwdQTable[[#This Row],[ILN]]&gt;"M", SUBSTITUTE(ckAwdQTable[[#This Row],[prop_titl_txt]]," ","")&lt;&gt;SUBSTITUTE(AV614," ",""))</f>
        <v>0</v>
      </c>
      <c r="AX615" s="8" t="s">
        <v>5040</v>
      </c>
    </row>
    <row r="616" spans="2:50" ht="15" customHeight="1" x14ac:dyDescent="0.35">
      <c r="B616" s="30">
        <v>43005.698611111111</v>
      </c>
      <c r="C616" t="s">
        <v>2868</v>
      </c>
      <c r="D616" t="s">
        <v>2869</v>
      </c>
      <c r="E616" t="s">
        <v>468</v>
      </c>
      <c r="F616" t="s">
        <v>800</v>
      </c>
      <c r="G616" s="8" t="s">
        <v>2819</v>
      </c>
      <c r="H616" s="8" t="s">
        <v>2820</v>
      </c>
      <c r="I616" s="21" t="s">
        <v>6127</v>
      </c>
      <c r="J616" t="s">
        <v>2821</v>
      </c>
      <c r="K616" t="s">
        <v>2911</v>
      </c>
      <c r="L616" s="22"/>
      <c r="M616" s="107">
        <f xml:space="preserve"> M615+(ckAwdQTable[ILN]&lt;"M")</f>
        <v>340</v>
      </c>
      <c r="N616" t="s">
        <v>2824</v>
      </c>
      <c r="O616" t="s">
        <v>2469</v>
      </c>
      <c r="P616" s="15" t="str">
        <f>HYPERLINK("https://www.ejacket.nsf.gov/ej/showProposal.do?ID="&amp;ckAwdQTable[[#This Row],[prop_id]],"eJ")</f>
        <v>eJ</v>
      </c>
      <c r="Q616" s="8" t="s">
        <v>2871</v>
      </c>
      <c r="R616" t="s">
        <v>2469</v>
      </c>
      <c r="S616" t="s">
        <v>2470</v>
      </c>
      <c r="T616" t="s">
        <v>5041</v>
      </c>
      <c r="U616" s="8" t="s">
        <v>589</v>
      </c>
      <c r="V616" t="s">
        <v>2972</v>
      </c>
      <c r="W616" s="111" t="str">
        <f>HYPERLINK("mailto:"&amp; ckAwdQTable[[#This Row],[email]]&amp;"&amp;subject=Your NSF Proposal:  "&amp;ckAwdQTable[[#This Row],[prop_id]], ckAwdQTable[[#This Row],[email]])</f>
        <v>panozzo@nyu.edu</v>
      </c>
      <c r="X616" s="30">
        <v>43160</v>
      </c>
      <c r="Y616">
        <v>36</v>
      </c>
      <c r="AA616" s="21" t="s">
        <v>753</v>
      </c>
      <c r="AB616" s="21" t="s">
        <v>4825</v>
      </c>
      <c r="AC616"/>
      <c r="AD616" s="21" t="s">
        <v>753</v>
      </c>
      <c r="AE616" s="21" t="s">
        <v>6128</v>
      </c>
      <c r="AF616" s="13">
        <v>901994</v>
      </c>
      <c r="AG616" s="121">
        <v>0</v>
      </c>
      <c r="AH616" s="1">
        <v>901994</v>
      </c>
      <c r="AI616" s="1"/>
      <c r="AJ616" s="1">
        <v>21532</v>
      </c>
      <c r="AM616" s="21">
        <v>6</v>
      </c>
      <c r="AN616" s="21">
        <v>9</v>
      </c>
      <c r="AO616" s="21">
        <v>7.5</v>
      </c>
      <c r="AP616" s="21"/>
      <c r="AQ616" s="21"/>
      <c r="AR616" s="123" t="s">
        <v>2829</v>
      </c>
      <c r="AS616" s="21" t="s">
        <v>2834</v>
      </c>
      <c r="AT616" s="21" t="str">
        <f>SummarizeQuestMarks(ckAwdQTable[[#This Row],[abst_narr_txt]])</f>
        <v xml:space="preserve"> </v>
      </c>
      <c r="AU616" s="124"/>
      <c r="AV616" t="s">
        <v>5042</v>
      </c>
      <c r="AW616" t="b">
        <f>AND(ckAwdQTable[[#This Row],[ILN]]&gt;"M", SUBSTITUTE(ckAwdQTable[[#This Row],[prop_titl_txt]]," ","")&lt;&gt;SUBSTITUTE(AV615," ",""))</f>
        <v>0</v>
      </c>
      <c r="AX616" s="8" t="s">
        <v>5043</v>
      </c>
    </row>
    <row r="617" spans="2:50" ht="15" customHeight="1" x14ac:dyDescent="0.35">
      <c r="B617" s="30">
        <v>43005.648611111108</v>
      </c>
      <c r="C617" t="s">
        <v>2868</v>
      </c>
      <c r="D617" t="s">
        <v>2869</v>
      </c>
      <c r="E617" t="s">
        <v>468</v>
      </c>
      <c r="F617" t="s">
        <v>800</v>
      </c>
      <c r="G617" s="8" t="s">
        <v>2819</v>
      </c>
      <c r="H617" s="8" t="s">
        <v>2820</v>
      </c>
      <c r="I617" s="21" t="s">
        <v>6127</v>
      </c>
      <c r="J617" t="s">
        <v>2821</v>
      </c>
      <c r="K617" t="s">
        <v>2911</v>
      </c>
      <c r="L617" s="22"/>
      <c r="M617" s="107">
        <f xml:space="preserve"> M616+(ckAwdQTable[ILN]&lt;"M")</f>
        <v>340</v>
      </c>
      <c r="N617" t="s">
        <v>2834</v>
      </c>
      <c r="O617" t="s">
        <v>2469</v>
      </c>
      <c r="P617" s="15" t="str">
        <f>HYPERLINK("https://www.ejacket.nsf.gov/ej/showProposal.do?ID="&amp;ckAwdQTable[[#This Row],[prop_id]],"eJ")</f>
        <v>eJ</v>
      </c>
      <c r="Q617" s="8" t="s">
        <v>2871</v>
      </c>
      <c r="R617" t="s">
        <v>5044</v>
      </c>
      <c r="S617" t="s">
        <v>2665</v>
      </c>
      <c r="T617" t="s">
        <v>5045</v>
      </c>
      <c r="U617" s="8" t="s">
        <v>722</v>
      </c>
      <c r="V617" t="s">
        <v>2885</v>
      </c>
      <c r="W617" s="111" t="str">
        <f>HYPERLINK("mailto:"&amp; ckAwdQTable[[#This Row],[email]]&amp;"&amp;subject=Your NSF Proposal:  "&amp;ckAwdQTable[[#This Row],[prop_id]], ckAwdQTable[[#This Row],[email]])</f>
        <v>ladislav.kavan@gmail.com</v>
      </c>
      <c r="X617" s="30">
        <v>43160</v>
      </c>
      <c r="Y617">
        <v>36</v>
      </c>
      <c r="AA617" s="21" t="s">
        <v>753</v>
      </c>
      <c r="AB617" s="21" t="s">
        <v>4825</v>
      </c>
      <c r="AC617"/>
      <c r="AD617" s="21" t="s">
        <v>753</v>
      </c>
      <c r="AE617" s="21" t="s">
        <v>6128</v>
      </c>
      <c r="AF617" s="13">
        <v>288251</v>
      </c>
      <c r="AG617" s="121">
        <v>0</v>
      </c>
      <c r="AH617" s="1">
        <v>288251</v>
      </c>
      <c r="AI617" s="1"/>
      <c r="AJ617" s="1">
        <v>6000</v>
      </c>
      <c r="AM617" s="21">
        <v>3</v>
      </c>
      <c r="AN617" s="21">
        <v>3</v>
      </c>
      <c r="AO617" s="21">
        <v>3</v>
      </c>
      <c r="AP617" s="21"/>
      <c r="AQ617" s="21"/>
      <c r="AR617" s="123" t="s">
        <v>2829</v>
      </c>
      <c r="AS617" s="21" t="s">
        <v>2834</v>
      </c>
      <c r="AT617" s="21" t="str">
        <f>SummarizeQuestMarks(ckAwdQTable[[#This Row],[abst_narr_txt]])</f>
        <v xml:space="preserve"> </v>
      </c>
      <c r="AU617" s="124"/>
      <c r="AV617" t="s">
        <v>5046</v>
      </c>
      <c r="AW617" t="b">
        <f>AND(ckAwdQTable[[#This Row],[ILN]]&gt;"M", SUBSTITUTE(ckAwdQTable[[#This Row],[prop_titl_txt]]," ","")&lt;&gt;SUBSTITUTE(AV616," ",""))</f>
        <v>0</v>
      </c>
      <c r="AX617" s="8" t="s">
        <v>5047</v>
      </c>
    </row>
    <row r="618" spans="2:50" ht="15" customHeight="1" x14ac:dyDescent="0.35">
      <c r="B618" s="30">
        <v>43005.7</v>
      </c>
      <c r="C618" t="s">
        <v>2817</v>
      </c>
      <c r="D618" t="s">
        <v>2818</v>
      </c>
      <c r="E618" t="s">
        <v>476</v>
      </c>
      <c r="F618" t="s">
        <v>912</v>
      </c>
      <c r="G618" s="8" t="s">
        <v>2819</v>
      </c>
      <c r="H618" s="8" t="s">
        <v>2820</v>
      </c>
      <c r="I618" s="21" t="s">
        <v>6127</v>
      </c>
      <c r="J618" t="s">
        <v>2821</v>
      </c>
      <c r="K618" t="s">
        <v>2822</v>
      </c>
      <c r="L618" s="22"/>
      <c r="M618" s="107">
        <f xml:space="preserve"> M617+(ckAwdQTable[ILN]&lt;"M")</f>
        <v>341</v>
      </c>
      <c r="N618" t="s">
        <v>2824</v>
      </c>
      <c r="O618" t="s">
        <v>2472</v>
      </c>
      <c r="P618" s="15" t="str">
        <f>HYPERLINK("https://www.ejacket.nsf.gov/ej/showProposal.do?ID="&amp;ckAwdQTable[[#This Row],[prop_id]],"eJ")</f>
        <v>eJ</v>
      </c>
      <c r="Q618" s="8" t="s">
        <v>2825</v>
      </c>
      <c r="R618" t="s">
        <v>2472</v>
      </c>
      <c r="S618" t="s">
        <v>2473</v>
      </c>
      <c r="T618" t="s">
        <v>5048</v>
      </c>
      <c r="U618" s="8" t="s">
        <v>2976</v>
      </c>
      <c r="V618" t="s">
        <v>2972</v>
      </c>
      <c r="W618" s="111" t="str">
        <f>HYPERLINK("mailto:"&amp; ckAwdQTable[[#This Row],[email]]&amp;"&amp;subject=Your NSF Proposal:  "&amp;ckAwdQTable[[#This Row],[prop_id]], ckAwdQTable[[#This Row],[email]])</f>
        <v>luca@cs.columbia.edu</v>
      </c>
      <c r="X618" s="30">
        <v>43344</v>
      </c>
      <c r="Y618">
        <v>48</v>
      </c>
      <c r="AA618" s="21" t="s">
        <v>753</v>
      </c>
      <c r="AB618" s="21" t="s">
        <v>4825</v>
      </c>
      <c r="AC618"/>
      <c r="AD618" s="21" t="s">
        <v>753</v>
      </c>
      <c r="AE618" s="21" t="s">
        <v>6202</v>
      </c>
      <c r="AF618" s="13">
        <v>600000</v>
      </c>
      <c r="AG618" s="121">
        <v>0</v>
      </c>
      <c r="AH618" s="1">
        <v>600000</v>
      </c>
      <c r="AI618" s="1"/>
      <c r="AJ618" s="1">
        <v>5600</v>
      </c>
      <c r="AM618" s="21">
        <v>4</v>
      </c>
      <c r="AN618" s="21">
        <v>4</v>
      </c>
      <c r="AO618" s="21"/>
      <c r="AP618" s="21"/>
      <c r="AQ618" s="21">
        <v>4</v>
      </c>
      <c r="AR618" s="123" t="s">
        <v>2829</v>
      </c>
      <c r="AS618" s="21" t="s">
        <v>2834</v>
      </c>
      <c r="AT618" s="21" t="str">
        <f>SummarizeQuestMarks(ckAwdQTable[[#This Row],[abst_narr_txt]])</f>
        <v xml:space="preserve"> </v>
      </c>
      <c r="AU618" s="124"/>
      <c r="AV618" t="s">
        <v>5049</v>
      </c>
      <c r="AW618" t="b">
        <f>AND(ckAwdQTable[[#This Row],[ILN]]&gt;"M", SUBSTITUTE(ckAwdQTable[[#This Row],[prop_titl_txt]]," ","")&lt;&gt;SUBSTITUTE(AV617," ",""))</f>
        <v>0</v>
      </c>
      <c r="AX618" s="8" t="s">
        <v>5050</v>
      </c>
    </row>
    <row r="619" spans="2:50" ht="15" customHeight="1" x14ac:dyDescent="0.35">
      <c r="B619" s="30">
        <v>43005.636111111111</v>
      </c>
      <c r="C619" t="s">
        <v>2817</v>
      </c>
      <c r="D619" t="s">
        <v>2818</v>
      </c>
      <c r="E619" t="s">
        <v>476</v>
      </c>
      <c r="F619" t="s">
        <v>912</v>
      </c>
      <c r="G619" s="8" t="s">
        <v>2819</v>
      </c>
      <c r="H619" s="8" t="s">
        <v>2820</v>
      </c>
      <c r="I619" s="21" t="s">
        <v>6127</v>
      </c>
      <c r="J619" t="s">
        <v>2821</v>
      </c>
      <c r="K619" t="s">
        <v>2822</v>
      </c>
      <c r="L619" s="22"/>
      <c r="M619" s="107">
        <f xml:space="preserve"> M618+(ckAwdQTable[ILN]&lt;"M")</f>
        <v>341</v>
      </c>
      <c r="N619" t="s">
        <v>2834</v>
      </c>
      <c r="O619" t="s">
        <v>2472</v>
      </c>
      <c r="P619" s="15" t="str">
        <f>HYPERLINK("https://www.ejacket.nsf.gov/ej/showProposal.do?ID="&amp;ckAwdQTable[[#This Row],[prop_id]],"eJ")</f>
        <v>eJ</v>
      </c>
      <c r="Q619" s="8" t="s">
        <v>2825</v>
      </c>
      <c r="R619" t="s">
        <v>5051</v>
      </c>
      <c r="S619" t="s">
        <v>5052</v>
      </c>
      <c r="T619" t="s">
        <v>5053</v>
      </c>
      <c r="U619" s="8" t="s">
        <v>609</v>
      </c>
      <c r="V619" t="s">
        <v>3098</v>
      </c>
      <c r="W619" s="111" t="str">
        <f>HYPERLINK("mailto:"&amp; ckAwdQTable[[#This Row],[email]]&amp;"&amp;subject=Your NSF Proposal:  "&amp;ckAwdQTable[[#This Row],[prop_id]], ckAwdQTable[[#This Row],[email]])</f>
        <v>martonosi@princeton.edu</v>
      </c>
      <c r="X619" s="30">
        <v>43344</v>
      </c>
      <c r="Y619">
        <v>48</v>
      </c>
      <c r="AA619" s="21" t="s">
        <v>753</v>
      </c>
      <c r="AB619" s="21" t="s">
        <v>4825</v>
      </c>
      <c r="AC619"/>
      <c r="AD619" s="21" t="s">
        <v>753</v>
      </c>
      <c r="AF619" s="13">
        <v>600000</v>
      </c>
      <c r="AG619" s="121">
        <v>0</v>
      </c>
      <c r="AH619" s="1">
        <v>600000</v>
      </c>
      <c r="AI619" s="1"/>
      <c r="AJ619" s="1"/>
      <c r="AM619" s="21">
        <v>4</v>
      </c>
      <c r="AN619" s="21">
        <v>4</v>
      </c>
      <c r="AO619" s="21">
        <v>3.2</v>
      </c>
      <c r="AP619" s="21"/>
      <c r="AQ619" s="21"/>
      <c r="AR619" s="123" t="s">
        <v>2829</v>
      </c>
      <c r="AS619" s="21" t="s">
        <v>2834</v>
      </c>
      <c r="AT619" s="21" t="str">
        <f>SummarizeQuestMarks(ckAwdQTable[[#This Row],[abst_narr_txt]])</f>
        <v xml:space="preserve"> </v>
      </c>
      <c r="AU619" s="124"/>
      <c r="AV619" t="s">
        <v>5054</v>
      </c>
      <c r="AW619" t="b">
        <f>AND(ckAwdQTable[[#This Row],[ILN]]&gt;"M", SUBSTITUTE(ckAwdQTable[[#This Row],[prop_titl_txt]]," ","")&lt;&gt;SUBSTITUTE(AV618," ",""))</f>
        <v>0</v>
      </c>
      <c r="AX619" s="8" t="s">
        <v>5055</v>
      </c>
    </row>
    <row r="620" spans="2:50" ht="15" customHeight="1" x14ac:dyDescent="0.35">
      <c r="B620" s="30">
        <v>43005.7</v>
      </c>
      <c r="C620" t="s">
        <v>2839</v>
      </c>
      <c r="D620" t="s">
        <v>2840</v>
      </c>
      <c r="E620" t="s">
        <v>462</v>
      </c>
      <c r="F620" t="s">
        <v>1032</v>
      </c>
      <c r="G620" s="8" t="s">
        <v>2819</v>
      </c>
      <c r="H620" s="8" t="s">
        <v>2820</v>
      </c>
      <c r="I620" s="21" t="s">
        <v>6127</v>
      </c>
      <c r="J620" t="s">
        <v>2821</v>
      </c>
      <c r="L620" s="22"/>
      <c r="M620" s="107">
        <f xml:space="preserve"> M619+(ckAwdQTable[ILN]&lt;"M")</f>
        <v>342</v>
      </c>
      <c r="N620" t="s">
        <v>2863</v>
      </c>
      <c r="O620" t="s">
        <v>2480</v>
      </c>
      <c r="P620" s="15" t="str">
        <f>HYPERLINK("https://www.ejacket.nsf.gov/ej/showProposal.do?ID="&amp;ckAwdQTable[[#This Row],[prop_id]],"eJ")</f>
        <v>eJ</v>
      </c>
      <c r="Q620" s="8" t="s">
        <v>2841</v>
      </c>
      <c r="R620" t="s">
        <v>2480</v>
      </c>
      <c r="S620" t="s">
        <v>2481</v>
      </c>
      <c r="T620" t="s">
        <v>5056</v>
      </c>
      <c r="U620" s="8" t="s">
        <v>534</v>
      </c>
      <c r="V620" t="s">
        <v>2893</v>
      </c>
      <c r="W620" s="111" t="str">
        <f>HYPERLINK("mailto:"&amp; ckAwdQTable[[#This Row],[email]]&amp;"&amp;subject=Your NSF Proposal:  "&amp;ckAwdQTable[[#This Row],[prop_id]], ckAwdQTable[[#This Row],[email]])</f>
        <v>karam@asu.edu</v>
      </c>
      <c r="X620" s="30">
        <v>43313</v>
      </c>
      <c r="Y620">
        <v>48</v>
      </c>
      <c r="AA620" s="21" t="s">
        <v>753</v>
      </c>
      <c r="AB620" s="21" t="s">
        <v>4825</v>
      </c>
      <c r="AC620"/>
      <c r="AD620" s="21" t="s">
        <v>753</v>
      </c>
      <c r="AE620" s="21" t="s">
        <v>6128</v>
      </c>
      <c r="AF620" s="13">
        <v>1199135</v>
      </c>
      <c r="AG620" s="121">
        <v>0</v>
      </c>
      <c r="AH620" s="1">
        <v>1199135</v>
      </c>
      <c r="AI620" s="1"/>
      <c r="AJ620" s="1">
        <v>12000</v>
      </c>
      <c r="AL620" s="1">
        <v>2400</v>
      </c>
      <c r="AM620" s="21">
        <v>12</v>
      </c>
      <c r="AN620" s="21">
        <v>12</v>
      </c>
      <c r="AO620" s="21">
        <v>9.1999999999999993</v>
      </c>
      <c r="AP620" s="21"/>
      <c r="AQ620" s="21"/>
      <c r="AR620" s="123" t="s">
        <v>2829</v>
      </c>
      <c r="AS620" s="21" t="s">
        <v>2834</v>
      </c>
      <c r="AT620" s="21" t="str">
        <f>SummarizeQuestMarks(ckAwdQTable[[#This Row],[abst_narr_txt]])</f>
        <v xml:space="preserve"> </v>
      </c>
      <c r="AU620" s="124"/>
      <c r="AV620" t="s">
        <v>5057</v>
      </c>
      <c r="AW620" t="b">
        <f>AND(ckAwdQTable[[#This Row],[ILN]]&gt;"M", SUBSTITUTE(ckAwdQTable[[#This Row],[prop_titl_txt]]," ","")&lt;&gt;SUBSTITUTE(AV619," ",""))</f>
        <v>0</v>
      </c>
      <c r="AX620" s="8" t="s">
        <v>5058</v>
      </c>
    </row>
    <row r="621" spans="2:50" ht="15" customHeight="1" x14ac:dyDescent="0.35">
      <c r="B621" s="30">
        <v>43005.7</v>
      </c>
      <c r="C621" t="s">
        <v>2868</v>
      </c>
      <c r="D621" t="s">
        <v>2869</v>
      </c>
      <c r="E621" t="s">
        <v>466</v>
      </c>
      <c r="F621" t="s">
        <v>786</v>
      </c>
      <c r="G621" s="8" t="s">
        <v>2819</v>
      </c>
      <c r="H621" s="8" t="s">
        <v>2820</v>
      </c>
      <c r="I621" s="21" t="s">
        <v>6127</v>
      </c>
      <c r="J621" t="s">
        <v>2821</v>
      </c>
      <c r="K621" t="s">
        <v>2883</v>
      </c>
      <c r="L621" s="22"/>
      <c r="M621" s="107">
        <f xml:space="preserve"> M620+(ckAwdQTable[ILN]&lt;"M")</f>
        <v>343</v>
      </c>
      <c r="N621" t="s">
        <v>2863</v>
      </c>
      <c r="O621" t="s">
        <v>2483</v>
      </c>
      <c r="P621" s="15" t="str">
        <f>HYPERLINK("https://www.ejacket.nsf.gov/ej/showProposal.do?ID="&amp;ckAwdQTable[[#This Row],[prop_id]],"eJ")</f>
        <v>eJ</v>
      </c>
      <c r="Q621" s="8" t="s">
        <v>2871</v>
      </c>
      <c r="R621" t="s">
        <v>2483</v>
      </c>
      <c r="S621" t="s">
        <v>2484</v>
      </c>
      <c r="T621" t="s">
        <v>5059</v>
      </c>
      <c r="U621" s="8" t="s">
        <v>647</v>
      </c>
      <c r="V621" t="s">
        <v>2972</v>
      </c>
      <c r="W621" s="111" t="str">
        <f>HYPERLINK("mailto:"&amp; ckAwdQTable[[#This Row],[email]]&amp;"&amp;subject=Your NSF Proposal:  "&amp;ckAwdQTable[[#This Row],[prop_id]], ckAwdQTable[[#This Row],[email]])</f>
        <v>jgil-garcia@ctg.albany.edu</v>
      </c>
      <c r="X621" s="30">
        <v>43252</v>
      </c>
      <c r="Y621">
        <v>36</v>
      </c>
      <c r="Z621" t="s">
        <v>6131</v>
      </c>
      <c r="AA621" s="21" t="s">
        <v>6316</v>
      </c>
      <c r="AB621" s="21" t="s">
        <v>4825</v>
      </c>
      <c r="AC621"/>
      <c r="AD621" s="21" t="s">
        <v>753</v>
      </c>
      <c r="AE621" s="21" t="s">
        <v>6317</v>
      </c>
      <c r="AF621" s="13">
        <v>1079052</v>
      </c>
      <c r="AG621" s="121">
        <v>0</v>
      </c>
      <c r="AH621" s="1">
        <v>1079052</v>
      </c>
      <c r="AI621" s="1">
        <v>282206</v>
      </c>
      <c r="AJ621" s="1">
        <v>47700</v>
      </c>
      <c r="AM621" s="21">
        <v>6</v>
      </c>
      <c r="AN621" s="21">
        <v>9</v>
      </c>
      <c r="AO621" s="21"/>
      <c r="AP621" s="21"/>
      <c r="AQ621" s="21">
        <v>9</v>
      </c>
      <c r="AR621" s="123" t="s">
        <v>2881</v>
      </c>
      <c r="AS621" s="21" t="s">
        <v>2834</v>
      </c>
      <c r="AT621" s="21" t="str">
        <f>SummarizeQuestMarks(ckAwdQTable[[#This Row],[abst_narr_txt]])</f>
        <v xml:space="preserve"> </v>
      </c>
      <c r="AU621" s="124"/>
      <c r="AV621" t="s">
        <v>5060</v>
      </c>
      <c r="AW621" t="b">
        <f>AND(ckAwdQTable[[#This Row],[ILN]]&gt;"M", SUBSTITUTE(ckAwdQTable[[#This Row],[prop_titl_txt]]," ","")&lt;&gt;SUBSTITUTE(AV620," ",""))</f>
        <v>0</v>
      </c>
      <c r="AX621" s="8" t="s">
        <v>5061</v>
      </c>
    </row>
    <row r="622" spans="2:50" ht="15" customHeight="1" x14ac:dyDescent="0.35">
      <c r="B622" s="30">
        <v>43005.700694444444</v>
      </c>
      <c r="C622" t="s">
        <v>2839</v>
      </c>
      <c r="D622" t="s">
        <v>2840</v>
      </c>
      <c r="E622" t="s">
        <v>462</v>
      </c>
      <c r="F622" t="s">
        <v>757</v>
      </c>
      <c r="G622" s="8" t="s">
        <v>2819</v>
      </c>
      <c r="H622" s="8" t="s">
        <v>2820</v>
      </c>
      <c r="I622" s="21" t="s">
        <v>6127</v>
      </c>
      <c r="J622" t="s">
        <v>2821</v>
      </c>
      <c r="L622" s="22"/>
      <c r="M622" s="107">
        <f xml:space="preserve"> M621+(ckAwdQTable[ILN]&lt;"M")</f>
        <v>344</v>
      </c>
      <c r="N622" t="s">
        <v>2863</v>
      </c>
      <c r="O622" t="s">
        <v>2486</v>
      </c>
      <c r="P622" s="15" t="str">
        <f>HYPERLINK("https://www.ejacket.nsf.gov/ej/showProposal.do?ID="&amp;ckAwdQTable[[#This Row],[prop_id]],"eJ")</f>
        <v>eJ</v>
      </c>
      <c r="Q622" s="8" t="s">
        <v>2841</v>
      </c>
      <c r="R622" t="s">
        <v>2486</v>
      </c>
      <c r="S622" t="s">
        <v>2487</v>
      </c>
      <c r="T622" t="s">
        <v>5062</v>
      </c>
      <c r="U622" s="8" t="s">
        <v>603</v>
      </c>
      <c r="V622" t="s">
        <v>3386</v>
      </c>
      <c r="W622" s="111" t="str">
        <f>HYPERLINK("mailto:"&amp; ckAwdQTable[[#This Row],[email]]&amp;"&amp;subject=Your NSF Proposal:  "&amp;ckAwdQTable[[#This Row],[prop_id]], ckAwdQTable[[#This Row],[email]])</f>
        <v>blanas.2@osu.edu</v>
      </c>
      <c r="X622" s="30">
        <v>43344</v>
      </c>
      <c r="Y622">
        <v>48</v>
      </c>
      <c r="AA622" s="21" t="s">
        <v>753</v>
      </c>
      <c r="AB622" s="21" t="s">
        <v>4825</v>
      </c>
      <c r="AC622"/>
      <c r="AD622" s="21" t="s">
        <v>753</v>
      </c>
      <c r="AE622" s="21" t="s">
        <v>6128</v>
      </c>
      <c r="AF622" s="13">
        <v>1200000</v>
      </c>
      <c r="AG622" s="121">
        <v>0</v>
      </c>
      <c r="AH622" s="1">
        <v>1200000</v>
      </c>
      <c r="AI622" s="1"/>
      <c r="AJ622" s="1">
        <v>32000</v>
      </c>
      <c r="AM622" s="21">
        <v>8</v>
      </c>
      <c r="AN622" s="21">
        <v>12</v>
      </c>
      <c r="AO622" s="21">
        <v>12</v>
      </c>
      <c r="AP622" s="21"/>
      <c r="AQ622" s="21"/>
      <c r="AR622" s="123" t="s">
        <v>2829</v>
      </c>
      <c r="AS622" s="21" t="s">
        <v>2834</v>
      </c>
      <c r="AT622" s="21" t="str">
        <f>SummarizeQuestMarks(ckAwdQTable[[#This Row],[abst_narr_txt]])</f>
        <v xml:space="preserve"> </v>
      </c>
      <c r="AU622" s="124"/>
      <c r="AV622" t="s">
        <v>5063</v>
      </c>
      <c r="AW622" t="b">
        <f>AND(ckAwdQTable[[#This Row],[ILN]]&gt;"M", SUBSTITUTE(ckAwdQTable[[#This Row],[prop_titl_txt]]," ","")&lt;&gt;SUBSTITUTE(AV621," ",""))</f>
        <v>0</v>
      </c>
      <c r="AX622" s="8" t="s">
        <v>5064</v>
      </c>
    </row>
    <row r="623" spans="2:50" ht="15" customHeight="1" x14ac:dyDescent="0.35">
      <c r="B623" s="30">
        <v>43005.701388888891</v>
      </c>
      <c r="C623" t="s">
        <v>2817</v>
      </c>
      <c r="D623" t="s">
        <v>2818</v>
      </c>
      <c r="E623" t="s">
        <v>476</v>
      </c>
      <c r="F623" t="s">
        <v>1358</v>
      </c>
      <c r="G623" s="8" t="s">
        <v>2819</v>
      </c>
      <c r="H623" s="8" t="s">
        <v>2820</v>
      </c>
      <c r="I623" s="21" t="s">
        <v>6127</v>
      </c>
      <c r="J623" t="s">
        <v>2821</v>
      </c>
      <c r="K623" t="s">
        <v>2822</v>
      </c>
      <c r="L623" s="22"/>
      <c r="M623" s="107">
        <f xml:space="preserve"> M622+(ckAwdQTable[ILN]&lt;"M")</f>
        <v>345</v>
      </c>
      <c r="N623" t="s">
        <v>2824</v>
      </c>
      <c r="O623" t="s">
        <v>2489</v>
      </c>
      <c r="P623" s="15" t="str">
        <f>HYPERLINK("https://www.ejacket.nsf.gov/ej/showProposal.do?ID="&amp;ckAwdQTable[[#This Row],[prop_id]],"eJ")</f>
        <v>eJ</v>
      </c>
      <c r="Q623" s="8" t="s">
        <v>2825</v>
      </c>
      <c r="R623" t="s">
        <v>2489</v>
      </c>
      <c r="S623" t="s">
        <v>2442</v>
      </c>
      <c r="T623" t="s">
        <v>5005</v>
      </c>
      <c r="U623" s="8" t="s">
        <v>603</v>
      </c>
      <c r="V623" t="s">
        <v>3386</v>
      </c>
      <c r="W623" s="111" t="str">
        <f>HYPERLINK("mailto:"&amp; ckAwdQTable[[#This Row],[email]]&amp;"&amp;subject=Your NSF Proposal:  "&amp;ckAwdQTable[[#This Row],[prop_id]], ckAwdQTable[[#This Row],[email]])</f>
        <v>panda@cse.ohio-state.edu</v>
      </c>
      <c r="X623" s="30">
        <v>43191</v>
      </c>
      <c r="Y623">
        <v>36</v>
      </c>
      <c r="AA623" s="21" t="s">
        <v>753</v>
      </c>
      <c r="AB623" s="21" t="s">
        <v>4825</v>
      </c>
      <c r="AC623"/>
      <c r="AD623" s="21" t="s">
        <v>753</v>
      </c>
      <c r="AE623" s="21" t="s">
        <v>6128</v>
      </c>
      <c r="AF623" s="13">
        <v>800000</v>
      </c>
      <c r="AG623" s="121">
        <v>0</v>
      </c>
      <c r="AH623" s="1">
        <v>800000</v>
      </c>
      <c r="AI623" s="1"/>
      <c r="AJ623" s="1">
        <v>15000</v>
      </c>
      <c r="AK623" s="1">
        <v>37149</v>
      </c>
      <c r="AM623" s="21">
        <v>6</v>
      </c>
      <c r="AN623" s="21">
        <v>6</v>
      </c>
      <c r="AO623" s="21">
        <v>1.5</v>
      </c>
      <c r="AP623" s="21"/>
      <c r="AQ623" s="21">
        <v>12.6</v>
      </c>
      <c r="AR623" s="123" t="s">
        <v>2829</v>
      </c>
      <c r="AS623" s="21" t="s">
        <v>2834</v>
      </c>
      <c r="AT623" s="21" t="str">
        <f>SummarizeQuestMarks(ckAwdQTable[[#This Row],[abst_narr_txt]])</f>
        <v xml:space="preserve"> </v>
      </c>
      <c r="AU623" s="124"/>
      <c r="AV623" t="s">
        <v>5066</v>
      </c>
      <c r="AW623" t="b">
        <f>AND(ckAwdQTable[[#This Row],[ILN]]&gt;"M", SUBSTITUTE(ckAwdQTable[[#This Row],[prop_titl_txt]]," ","")&lt;&gt;SUBSTITUTE(AV622," ",""))</f>
        <v>0</v>
      </c>
      <c r="AX623" s="8" t="s">
        <v>5007</v>
      </c>
    </row>
    <row r="624" spans="2:50" ht="15" customHeight="1" x14ac:dyDescent="0.35">
      <c r="B624" s="30">
        <v>43005.707638888889</v>
      </c>
      <c r="C624" t="s">
        <v>2817</v>
      </c>
      <c r="D624" t="s">
        <v>2818</v>
      </c>
      <c r="E624" t="s">
        <v>476</v>
      </c>
      <c r="F624" t="s">
        <v>1358</v>
      </c>
      <c r="G624" s="8" t="s">
        <v>2819</v>
      </c>
      <c r="H624" s="8" t="s">
        <v>2820</v>
      </c>
      <c r="I624" s="21" t="s">
        <v>6127</v>
      </c>
      <c r="J624" t="s">
        <v>2821</v>
      </c>
      <c r="K624" t="s">
        <v>2822</v>
      </c>
      <c r="L624" s="22"/>
      <c r="M624" s="107">
        <f xml:space="preserve"> M623+(ckAwdQTable[ILN]&lt;"M")</f>
        <v>345</v>
      </c>
      <c r="N624" t="s">
        <v>2834</v>
      </c>
      <c r="O624" t="s">
        <v>2489</v>
      </c>
      <c r="P624" s="15" t="str">
        <f>HYPERLINK("https://www.ejacket.nsf.gov/ej/showProposal.do?ID="&amp;ckAwdQTable[[#This Row],[prop_id]],"eJ")</f>
        <v>eJ</v>
      </c>
      <c r="Q624" s="8" t="s">
        <v>2825</v>
      </c>
      <c r="R624" t="s">
        <v>5067</v>
      </c>
      <c r="S624" t="s">
        <v>5068</v>
      </c>
      <c r="T624" t="s">
        <v>3312</v>
      </c>
      <c r="U624" s="8" t="s">
        <v>2827</v>
      </c>
      <c r="V624" t="s">
        <v>2823</v>
      </c>
      <c r="W624" s="111" t="str">
        <f>HYPERLINK("mailto:"&amp; ckAwdQTable[[#This Row],[email]]&amp;"&amp;subject=Your NSF Proposal:  "&amp;ckAwdQTable[[#This Row],[prop_id]], ckAwdQTable[[#This Row],[email]])</f>
        <v>pnav@tacc.utexas.edu</v>
      </c>
      <c r="X624" s="30">
        <v>43191</v>
      </c>
      <c r="Y624">
        <v>36</v>
      </c>
      <c r="AA624" s="21" t="s">
        <v>753</v>
      </c>
      <c r="AB624" s="21" t="s">
        <v>4825</v>
      </c>
      <c r="AC624"/>
      <c r="AD624" s="21" t="s">
        <v>753</v>
      </c>
      <c r="AF624" s="13">
        <v>399215</v>
      </c>
      <c r="AG624" s="121">
        <v>0</v>
      </c>
      <c r="AH624" s="1">
        <v>399215</v>
      </c>
      <c r="AI624" s="1"/>
      <c r="AJ624" s="1"/>
      <c r="AM624" s="21"/>
      <c r="AN624" s="21">
        <v>3</v>
      </c>
      <c r="AO624" s="21"/>
      <c r="AP624" s="21"/>
      <c r="AQ624" s="21">
        <v>3.6</v>
      </c>
      <c r="AR624" s="123" t="s">
        <v>2829</v>
      </c>
      <c r="AS624" s="21" t="s">
        <v>2834</v>
      </c>
      <c r="AT624" s="21" t="str">
        <f>SummarizeQuestMarks(ckAwdQTable[[#This Row],[abst_narr_txt]])</f>
        <v xml:space="preserve"> </v>
      </c>
      <c r="AU624" s="124"/>
      <c r="AV624" t="s">
        <v>5066</v>
      </c>
      <c r="AW624" t="b">
        <f>AND(ckAwdQTable[[#This Row],[ILN]]&gt;"M", SUBSTITUTE(ckAwdQTable[[#This Row],[prop_titl_txt]]," ","")&lt;&gt;SUBSTITUTE(AV623," ",""))</f>
        <v>0</v>
      </c>
      <c r="AX624" s="8" t="s">
        <v>5069</v>
      </c>
    </row>
    <row r="625" spans="2:50" ht="15" customHeight="1" x14ac:dyDescent="0.35">
      <c r="B625" s="30">
        <v>43005.702777777777</v>
      </c>
      <c r="C625" t="s">
        <v>2868</v>
      </c>
      <c r="D625" t="s">
        <v>2869</v>
      </c>
      <c r="E625" t="s">
        <v>466</v>
      </c>
      <c r="F625" t="s">
        <v>1882</v>
      </c>
      <c r="G625" s="8" t="s">
        <v>2819</v>
      </c>
      <c r="H625" s="8" t="s">
        <v>2820</v>
      </c>
      <c r="I625" s="21" t="s">
        <v>6127</v>
      </c>
      <c r="J625" t="s">
        <v>2821</v>
      </c>
      <c r="K625" t="s">
        <v>2883</v>
      </c>
      <c r="L625" s="22"/>
      <c r="M625" s="107">
        <f xml:space="preserve"> M624+(ckAwdQTable[ILN]&lt;"M")</f>
        <v>346</v>
      </c>
      <c r="N625" t="s">
        <v>2824</v>
      </c>
      <c r="O625" t="s">
        <v>2496</v>
      </c>
      <c r="P625" s="15" t="str">
        <f>HYPERLINK("https://www.ejacket.nsf.gov/ej/showProposal.do?ID="&amp;ckAwdQTable[[#This Row],[prop_id]],"eJ")</f>
        <v>eJ</v>
      </c>
      <c r="Q625" s="8" t="s">
        <v>2871</v>
      </c>
      <c r="R625" t="s">
        <v>2496</v>
      </c>
      <c r="S625" t="s">
        <v>2497</v>
      </c>
      <c r="T625" t="s">
        <v>5070</v>
      </c>
      <c r="U625" s="8" t="s">
        <v>612</v>
      </c>
      <c r="V625" t="s">
        <v>3037</v>
      </c>
      <c r="W625" s="111" t="str">
        <f>HYPERLINK("mailto:"&amp; ckAwdQTable[[#This Row],[email]]&amp;"&amp;subject=Your NSF Proposal:  "&amp;ckAwdQTable[[#This Row],[prop_id]], ckAwdQTable[[#This Row],[email]])</f>
        <v>ribeiro@cs.purdue.edu</v>
      </c>
      <c r="X625" s="30">
        <v>43252</v>
      </c>
      <c r="Y625">
        <v>48</v>
      </c>
      <c r="AA625" s="21" t="s">
        <v>753</v>
      </c>
      <c r="AB625" s="21" t="s">
        <v>4825</v>
      </c>
      <c r="AC625"/>
      <c r="AD625" s="21" t="s">
        <v>753</v>
      </c>
      <c r="AE625" s="21" t="s">
        <v>6128</v>
      </c>
      <c r="AF625" s="13">
        <v>799658</v>
      </c>
      <c r="AG625" s="121">
        <v>0</v>
      </c>
      <c r="AH625" s="1">
        <v>799658</v>
      </c>
      <c r="AI625" s="1"/>
      <c r="AJ625" s="1">
        <v>20000</v>
      </c>
      <c r="AM625" s="21">
        <v>8</v>
      </c>
      <c r="AN625" s="21">
        <v>8</v>
      </c>
      <c r="AO625" s="21">
        <v>6.72</v>
      </c>
      <c r="AP625" s="21"/>
      <c r="AQ625" s="21"/>
      <c r="AR625" s="123" t="s">
        <v>2829</v>
      </c>
      <c r="AS625" s="21" t="s">
        <v>2834</v>
      </c>
      <c r="AT625" s="21" t="str">
        <f>SummarizeQuestMarks(ckAwdQTable[[#This Row],[abst_narr_txt]])</f>
        <v xml:space="preserve"> </v>
      </c>
      <c r="AU625" s="124"/>
      <c r="AV625" t="s">
        <v>5071</v>
      </c>
      <c r="AW625" t="b">
        <f>AND(ckAwdQTable[[#This Row],[ILN]]&gt;"M", SUBSTITUTE(ckAwdQTable[[#This Row],[prop_titl_txt]]," ","")&lt;&gt;SUBSTITUTE(AV624," ",""))</f>
        <v>0</v>
      </c>
      <c r="AX625" s="8" t="s">
        <v>5072</v>
      </c>
    </row>
    <row r="626" spans="2:50" ht="15" customHeight="1" x14ac:dyDescent="0.35">
      <c r="B626" s="30">
        <v>43005.598611111112</v>
      </c>
      <c r="C626" t="s">
        <v>2868</v>
      </c>
      <c r="D626" t="s">
        <v>2869</v>
      </c>
      <c r="E626" t="s">
        <v>466</v>
      </c>
      <c r="F626" t="s">
        <v>1882</v>
      </c>
      <c r="G626" s="8" t="s">
        <v>2819</v>
      </c>
      <c r="H626" s="8" t="s">
        <v>2820</v>
      </c>
      <c r="I626" s="21" t="s">
        <v>6127</v>
      </c>
      <c r="J626" t="s">
        <v>2821</v>
      </c>
      <c r="K626" t="s">
        <v>2883</v>
      </c>
      <c r="L626" s="22"/>
      <c r="M626" s="107">
        <f xml:space="preserve"> M625+(ckAwdQTable[ILN]&lt;"M")</f>
        <v>346</v>
      </c>
      <c r="N626" t="s">
        <v>2834</v>
      </c>
      <c r="O626" t="s">
        <v>2496</v>
      </c>
      <c r="P626" s="15" t="str">
        <f>HYPERLINK("https://www.ejacket.nsf.gov/ej/showProposal.do?ID="&amp;ckAwdQTable[[#This Row],[prop_id]],"eJ")</f>
        <v>eJ</v>
      </c>
      <c r="Q626" s="8" t="s">
        <v>2871</v>
      </c>
      <c r="R626" t="s">
        <v>5073</v>
      </c>
      <c r="S626" t="s">
        <v>5074</v>
      </c>
      <c r="T626" t="s">
        <v>5075</v>
      </c>
      <c r="U626" s="8" t="s">
        <v>603</v>
      </c>
      <c r="V626" t="s">
        <v>3386</v>
      </c>
      <c r="W626" s="111" t="str">
        <f>HYPERLINK("mailto:"&amp; ckAwdQTable[[#This Row],[email]]&amp;"&amp;subject=Your NSF Proposal:  "&amp;ckAwdQTable[[#This Row],[prop_id]], ckAwdQTable[[#This Row],[email]])</f>
        <v>srini@cse.ohio-state.edu</v>
      </c>
      <c r="X626" s="30">
        <v>43252</v>
      </c>
      <c r="Y626">
        <v>48</v>
      </c>
      <c r="AA626" s="21" t="s">
        <v>753</v>
      </c>
      <c r="AB626" s="21" t="s">
        <v>4825</v>
      </c>
      <c r="AC626"/>
      <c r="AD626" s="21" t="s">
        <v>753</v>
      </c>
      <c r="AE626" s="21" t="s">
        <v>6128</v>
      </c>
      <c r="AF626" s="13">
        <v>400000</v>
      </c>
      <c r="AG626" s="121">
        <v>0</v>
      </c>
      <c r="AH626" s="1">
        <v>400000</v>
      </c>
      <c r="AI626" s="1"/>
      <c r="AJ626" s="1">
        <v>6000</v>
      </c>
      <c r="AM626" s="21">
        <v>4</v>
      </c>
      <c r="AN626" s="21">
        <v>4</v>
      </c>
      <c r="AO626" s="21">
        <v>4</v>
      </c>
      <c r="AP626" s="21"/>
      <c r="AQ626" s="21"/>
      <c r="AR626" s="123" t="s">
        <v>2829</v>
      </c>
      <c r="AS626" s="21" t="s">
        <v>2834</v>
      </c>
      <c r="AT626" s="21" t="str">
        <f>SummarizeQuestMarks(ckAwdQTable[[#This Row],[abst_narr_txt]])</f>
        <v xml:space="preserve"> </v>
      </c>
      <c r="AU626" s="124"/>
      <c r="AV626" t="s">
        <v>5071</v>
      </c>
      <c r="AW626" t="b">
        <f>AND(ckAwdQTable[[#This Row],[ILN]]&gt;"M", SUBSTITUTE(ckAwdQTable[[#This Row],[prop_titl_txt]]," ","")&lt;&gt;SUBSTITUTE(AV625," ",""))</f>
        <v>0</v>
      </c>
      <c r="AX626" s="8" t="s">
        <v>5076</v>
      </c>
    </row>
    <row r="627" spans="2:50" ht="15" customHeight="1" x14ac:dyDescent="0.35">
      <c r="B627" s="30">
        <v>43005.702777777777</v>
      </c>
      <c r="C627" t="s">
        <v>2868</v>
      </c>
      <c r="D627" t="s">
        <v>2869</v>
      </c>
      <c r="E627" t="s">
        <v>470</v>
      </c>
      <c r="F627" t="s">
        <v>1192</v>
      </c>
      <c r="G627" s="8" t="s">
        <v>2819</v>
      </c>
      <c r="H627" s="8" t="s">
        <v>2820</v>
      </c>
      <c r="I627" s="21" t="s">
        <v>6127</v>
      </c>
      <c r="J627" t="s">
        <v>2821</v>
      </c>
      <c r="L627" s="22"/>
      <c r="M627" s="107">
        <f xml:space="preserve"> M626+(ckAwdQTable[ILN]&lt;"M")</f>
        <v>347</v>
      </c>
      <c r="N627" t="s">
        <v>2863</v>
      </c>
      <c r="O627" t="s">
        <v>2499</v>
      </c>
      <c r="P627" s="15" t="str">
        <f>HYPERLINK("https://www.ejacket.nsf.gov/ej/showProposal.do?ID="&amp;ckAwdQTable[[#This Row],[prop_id]],"eJ")</f>
        <v>eJ</v>
      </c>
      <c r="Q627" s="8" t="s">
        <v>2871</v>
      </c>
      <c r="R627" t="s">
        <v>2499</v>
      </c>
      <c r="S627" t="s">
        <v>2500</v>
      </c>
      <c r="T627" t="s">
        <v>5077</v>
      </c>
      <c r="U627" s="8" t="s">
        <v>2926</v>
      </c>
      <c r="V627" t="s">
        <v>2922</v>
      </c>
      <c r="W627" s="111" t="str">
        <f>HYPERLINK("mailto:"&amp; ckAwdQTable[[#This Row],[email]]&amp;"&amp;subject=Your NSF Proposal:  "&amp;ckAwdQTable[[#This Row],[prop_id]], ckAwdQTable[[#This Row],[email]])</f>
        <v>sas@isr.umd.edu</v>
      </c>
      <c r="X627" s="30">
        <v>43191</v>
      </c>
      <c r="Y627">
        <v>36</v>
      </c>
      <c r="Z627" t="s">
        <v>6131</v>
      </c>
      <c r="AA627" s="21" t="s">
        <v>6312</v>
      </c>
      <c r="AB627" s="21" t="s">
        <v>4825</v>
      </c>
      <c r="AC627"/>
      <c r="AD627" s="21" t="s">
        <v>753</v>
      </c>
      <c r="AE627" s="21" t="s">
        <v>6128</v>
      </c>
      <c r="AF627" s="13">
        <v>962209</v>
      </c>
      <c r="AG627" s="121">
        <v>0</v>
      </c>
      <c r="AH627" s="1">
        <v>962209</v>
      </c>
      <c r="AI627" s="1"/>
      <c r="AJ627" s="1">
        <v>9000</v>
      </c>
      <c r="AK627" s="1">
        <v>220675</v>
      </c>
      <c r="AM627" s="21">
        <v>3</v>
      </c>
      <c r="AN627" s="21">
        <v>6</v>
      </c>
      <c r="AO627" s="21"/>
      <c r="AP627" s="21"/>
      <c r="AQ627" s="21">
        <v>6</v>
      </c>
      <c r="AR627" s="123" t="s">
        <v>2829</v>
      </c>
      <c r="AS627" s="21" t="s">
        <v>2834</v>
      </c>
      <c r="AT627" s="21" t="str">
        <f>SummarizeQuestMarks(ckAwdQTable[[#This Row],[abst_narr_txt]])</f>
        <v xml:space="preserve"> </v>
      </c>
      <c r="AU627" s="124"/>
      <c r="AV627" t="s">
        <v>5078</v>
      </c>
      <c r="AW627" t="b">
        <f>AND(ckAwdQTable[[#This Row],[ILN]]&gt;"M", SUBSTITUTE(ckAwdQTable[[#This Row],[prop_titl_txt]]," ","")&lt;&gt;SUBSTITUTE(AV626," ",""))</f>
        <v>0</v>
      </c>
      <c r="AX627" s="8" t="s">
        <v>5079</v>
      </c>
    </row>
    <row r="628" spans="2:50" ht="15" customHeight="1" x14ac:dyDescent="0.35">
      <c r="B628" s="30">
        <v>43005.703472222223</v>
      </c>
      <c r="C628" t="s">
        <v>2817</v>
      </c>
      <c r="D628" t="s">
        <v>2818</v>
      </c>
      <c r="E628" t="s">
        <v>476</v>
      </c>
      <c r="F628" t="s">
        <v>948</v>
      </c>
      <c r="G628" s="8" t="s">
        <v>2819</v>
      </c>
      <c r="H628" s="8" t="s">
        <v>2820</v>
      </c>
      <c r="I628" s="21" t="s">
        <v>6127</v>
      </c>
      <c r="J628" t="s">
        <v>2821</v>
      </c>
      <c r="K628" t="s">
        <v>2822</v>
      </c>
      <c r="L628" s="22"/>
      <c r="M628" s="107">
        <f xml:space="preserve"> M627+(ckAwdQTable[ILN]&lt;"M")</f>
        <v>348</v>
      </c>
      <c r="N628" t="s">
        <v>2824</v>
      </c>
      <c r="O628" t="s">
        <v>2502</v>
      </c>
      <c r="P628" s="15" t="str">
        <f>HYPERLINK("https://www.ejacket.nsf.gov/ej/showProposal.do?ID="&amp;ckAwdQTable[[#This Row],[prop_id]],"eJ")</f>
        <v>eJ</v>
      </c>
      <c r="Q628" s="8" t="s">
        <v>2825</v>
      </c>
      <c r="R628" t="s">
        <v>2502</v>
      </c>
      <c r="S628" t="s">
        <v>2503</v>
      </c>
      <c r="T628" t="s">
        <v>5080</v>
      </c>
      <c r="U628" s="8" t="s">
        <v>2990</v>
      </c>
      <c r="V628" t="s">
        <v>2823</v>
      </c>
      <c r="W628" s="111" t="str">
        <f>HYPERLINK("mailto:"&amp; ckAwdQTable[[#This Row],[email]]&amp;"&amp;subject=Your NSF Proposal:  "&amp;ckAwdQTable[[#This Row],[prop_id]], ckAwdQTable[[#This Row],[email]])</f>
        <v>amarcus@utdallas.edu</v>
      </c>
      <c r="X628" s="30">
        <v>43313</v>
      </c>
      <c r="Y628">
        <v>48</v>
      </c>
      <c r="AA628" s="21" t="s">
        <v>753</v>
      </c>
      <c r="AB628" s="21" t="s">
        <v>4825</v>
      </c>
      <c r="AC628"/>
      <c r="AD628" s="21" t="s">
        <v>753</v>
      </c>
      <c r="AE628" s="21" t="s">
        <v>6128</v>
      </c>
      <c r="AF628" s="13">
        <v>820080</v>
      </c>
      <c r="AG628" s="121">
        <v>0</v>
      </c>
      <c r="AH628" s="1">
        <v>820080</v>
      </c>
      <c r="AI628" s="1"/>
      <c r="AJ628" s="1">
        <v>40000</v>
      </c>
      <c r="AM628" s="21">
        <v>8</v>
      </c>
      <c r="AN628" s="21">
        <v>8</v>
      </c>
      <c r="AO628" s="21">
        <v>8</v>
      </c>
      <c r="AP628" s="21"/>
      <c r="AQ628" s="21"/>
      <c r="AR628" s="123" t="s">
        <v>2829</v>
      </c>
      <c r="AS628" s="21" t="s">
        <v>2834</v>
      </c>
      <c r="AT628" s="21" t="str">
        <f>SummarizeQuestMarks(ckAwdQTable[[#This Row],[abst_narr_txt]])</f>
        <v xml:space="preserve"> </v>
      </c>
      <c r="AU628" s="124"/>
      <c r="AV628" t="s">
        <v>5082</v>
      </c>
      <c r="AW628" t="b">
        <f>AND(ckAwdQTable[[#This Row],[ILN]]&gt;"M", SUBSTITUTE(ckAwdQTable[[#This Row],[prop_titl_txt]]," ","")&lt;&gt;SUBSTITUTE(AV627," ",""))</f>
        <v>0</v>
      </c>
      <c r="AX628" s="8" t="s">
        <v>5083</v>
      </c>
    </row>
    <row r="629" spans="2:50" ht="15" customHeight="1" x14ac:dyDescent="0.35">
      <c r="B629" s="30">
        <v>43005.561111111114</v>
      </c>
      <c r="C629" t="s">
        <v>2817</v>
      </c>
      <c r="D629" t="s">
        <v>2818</v>
      </c>
      <c r="E629" t="s">
        <v>476</v>
      </c>
      <c r="F629" t="s">
        <v>948</v>
      </c>
      <c r="G629" s="8" t="s">
        <v>2819</v>
      </c>
      <c r="H629" s="8" t="s">
        <v>2820</v>
      </c>
      <c r="I629" s="21" t="s">
        <v>6127</v>
      </c>
      <c r="J629" t="s">
        <v>2821</v>
      </c>
      <c r="K629" t="s">
        <v>2822</v>
      </c>
      <c r="L629" s="22"/>
      <c r="M629" s="107">
        <f xml:space="preserve"> M628+(ckAwdQTable[ILN]&lt;"M")</f>
        <v>348</v>
      </c>
      <c r="N629" t="s">
        <v>2834</v>
      </c>
      <c r="O629" t="s">
        <v>2502</v>
      </c>
      <c r="P629" s="15" t="str">
        <f>HYPERLINK("https://www.ejacket.nsf.gov/ej/showProposal.do?ID="&amp;ckAwdQTable[[#This Row],[prop_id]],"eJ")</f>
        <v>eJ</v>
      </c>
      <c r="Q629" s="8" t="s">
        <v>2825</v>
      </c>
      <c r="R629" t="s">
        <v>5084</v>
      </c>
      <c r="S629" t="s">
        <v>5085</v>
      </c>
      <c r="T629" t="s">
        <v>5086</v>
      </c>
      <c r="U629" s="8" t="s">
        <v>5087</v>
      </c>
      <c r="V629" t="s">
        <v>2856</v>
      </c>
      <c r="W629" s="111" t="str">
        <f>HYPERLINK("mailto:"&amp; ckAwdQTable[[#This Row],[email]]&amp;"&amp;subject=Your NSF Proposal:  "&amp;ckAwdQTable[[#This Row],[prop_id]], ckAwdQTable[[#This Row],[email]])</f>
        <v>dposhyvanyk@wm.edu</v>
      </c>
      <c r="X629" s="30">
        <v>43313</v>
      </c>
      <c r="Y629">
        <v>48</v>
      </c>
      <c r="AA629" s="21" t="s">
        <v>753</v>
      </c>
      <c r="AB629" s="21" t="s">
        <v>4825</v>
      </c>
      <c r="AC629"/>
      <c r="AD629" s="21" t="s">
        <v>753</v>
      </c>
      <c r="AE629" s="21" t="s">
        <v>6128</v>
      </c>
      <c r="AF629" s="13">
        <v>379919</v>
      </c>
      <c r="AG629" s="121">
        <v>0</v>
      </c>
      <c r="AH629" s="1">
        <v>379919</v>
      </c>
      <c r="AI629" s="1"/>
      <c r="AJ629" s="1">
        <v>16735</v>
      </c>
      <c r="AM629" s="21">
        <v>4</v>
      </c>
      <c r="AN629" s="21">
        <v>4</v>
      </c>
      <c r="AO629" s="21">
        <v>4</v>
      </c>
      <c r="AP629" s="21"/>
      <c r="AQ629" s="21"/>
      <c r="AR629" s="123" t="s">
        <v>2829</v>
      </c>
      <c r="AS629" s="21" t="s">
        <v>2834</v>
      </c>
      <c r="AT629" s="21" t="str">
        <f>SummarizeQuestMarks(ckAwdQTable[[#This Row],[abst_narr_txt]])</f>
        <v xml:space="preserve"> </v>
      </c>
      <c r="AU629" s="124"/>
      <c r="AV629" t="s">
        <v>5082</v>
      </c>
      <c r="AW629" t="b">
        <f>AND(ckAwdQTable[[#This Row],[ILN]]&gt;"M", SUBSTITUTE(ckAwdQTable[[#This Row],[prop_titl_txt]]," ","")&lt;&gt;SUBSTITUTE(AV628," ",""))</f>
        <v>0</v>
      </c>
      <c r="AX629" s="8" t="s">
        <v>5088</v>
      </c>
    </row>
    <row r="630" spans="2:50" ht="15" customHeight="1" x14ac:dyDescent="0.35">
      <c r="B630" s="30">
        <v>43005.703472222223</v>
      </c>
      <c r="C630" t="s">
        <v>2817</v>
      </c>
      <c r="D630" t="s">
        <v>2818</v>
      </c>
      <c r="E630" t="s">
        <v>474</v>
      </c>
      <c r="F630" t="s">
        <v>1201</v>
      </c>
      <c r="G630" s="8" t="s">
        <v>2819</v>
      </c>
      <c r="H630" s="8" t="s">
        <v>2820</v>
      </c>
      <c r="I630" s="21" t="s">
        <v>6127</v>
      </c>
      <c r="J630" t="s">
        <v>2821</v>
      </c>
      <c r="K630" t="s">
        <v>2822</v>
      </c>
      <c r="L630" s="22"/>
      <c r="M630" s="107">
        <f xml:space="preserve"> M629+(ckAwdQTable[ILN]&lt;"M")</f>
        <v>349</v>
      </c>
      <c r="N630" t="s">
        <v>2863</v>
      </c>
      <c r="O630" t="s">
        <v>2509</v>
      </c>
      <c r="P630" s="15" t="str">
        <f>HYPERLINK("https://www.ejacket.nsf.gov/ej/showProposal.do?ID="&amp;ckAwdQTable[[#This Row],[prop_id]],"eJ")</f>
        <v>eJ</v>
      </c>
      <c r="Q630" s="8" t="s">
        <v>2825</v>
      </c>
      <c r="R630" t="s">
        <v>2509</v>
      </c>
      <c r="S630" t="s">
        <v>2510</v>
      </c>
      <c r="T630" t="s">
        <v>4494</v>
      </c>
      <c r="U630" s="8" t="s">
        <v>612</v>
      </c>
      <c r="V630" t="s">
        <v>3037</v>
      </c>
      <c r="W630" s="111" t="str">
        <f>HYPERLINK("mailto:"&amp; ckAwdQTable[[#This Row],[email]]&amp;"&amp;subject=Your NSF Proposal:  "&amp;ckAwdQTable[[#This Row],[prop_id]], ckAwdQTable[[#This Row],[email]])</f>
        <v>webb@purdue.edu</v>
      </c>
      <c r="X630" s="30">
        <v>43160</v>
      </c>
      <c r="Y630">
        <v>36</v>
      </c>
      <c r="AA630" s="21" t="s">
        <v>753</v>
      </c>
      <c r="AB630" s="21" t="s">
        <v>4825</v>
      </c>
      <c r="AC630"/>
      <c r="AD630" s="21" t="s">
        <v>753</v>
      </c>
      <c r="AF630" s="13">
        <v>1175130</v>
      </c>
      <c r="AG630" s="121">
        <v>0</v>
      </c>
      <c r="AH630" s="1">
        <v>1175130</v>
      </c>
      <c r="AI630" s="1"/>
      <c r="AJ630" s="1"/>
      <c r="AK630" s="1">
        <v>147307</v>
      </c>
      <c r="AM630" s="21">
        <v>6</v>
      </c>
      <c r="AN630" s="21">
        <v>12</v>
      </c>
      <c r="AO630" s="21">
        <v>12</v>
      </c>
      <c r="AP630" s="21"/>
      <c r="AQ630" s="21"/>
      <c r="AR630" s="123" t="s">
        <v>2829</v>
      </c>
      <c r="AS630" s="21" t="s">
        <v>2834</v>
      </c>
      <c r="AT630" s="21" t="str">
        <f>SummarizeQuestMarks(ckAwdQTable[[#This Row],[abst_narr_txt]])</f>
        <v xml:space="preserve"> </v>
      </c>
      <c r="AU630" s="124"/>
      <c r="AV630" t="s">
        <v>5089</v>
      </c>
      <c r="AW630" t="b">
        <f>AND(ckAwdQTable[[#This Row],[ILN]]&gt;"M", SUBSTITUTE(ckAwdQTable[[#This Row],[prop_titl_txt]]," ","")&lt;&gt;SUBSTITUTE(AV629," ",""))</f>
        <v>0</v>
      </c>
      <c r="AX630" s="8" t="s">
        <v>5090</v>
      </c>
    </row>
    <row r="631" spans="2:50" ht="15" customHeight="1" x14ac:dyDescent="0.35">
      <c r="B631" s="30">
        <v>43005.704861111109</v>
      </c>
      <c r="C631" t="s">
        <v>2868</v>
      </c>
      <c r="D631" t="s">
        <v>2869</v>
      </c>
      <c r="E631" t="s">
        <v>470</v>
      </c>
      <c r="F631" t="s">
        <v>1094</v>
      </c>
      <c r="G631" s="8" t="s">
        <v>2819</v>
      </c>
      <c r="H631" s="8" t="s">
        <v>2820</v>
      </c>
      <c r="I631" s="21" t="s">
        <v>6127</v>
      </c>
      <c r="J631" t="s">
        <v>2821</v>
      </c>
      <c r="K631" t="s">
        <v>2902</v>
      </c>
      <c r="L631" s="22"/>
      <c r="M631" s="107">
        <f xml:space="preserve"> M630+(ckAwdQTable[ILN]&lt;"M")</f>
        <v>350</v>
      </c>
      <c r="N631" t="s">
        <v>2863</v>
      </c>
      <c r="O631" t="s">
        <v>2513</v>
      </c>
      <c r="P631" s="15" t="str">
        <f>HYPERLINK("https://www.ejacket.nsf.gov/ej/showProposal.do?ID="&amp;ckAwdQTable[[#This Row],[prop_id]],"eJ")</f>
        <v>eJ</v>
      </c>
      <c r="Q631" s="8" t="s">
        <v>2871</v>
      </c>
      <c r="R631" t="s">
        <v>2513</v>
      </c>
      <c r="S631" t="s">
        <v>2514</v>
      </c>
      <c r="T631" t="s">
        <v>3468</v>
      </c>
      <c r="U631" s="8" t="s">
        <v>545</v>
      </c>
      <c r="V631" t="s">
        <v>3386</v>
      </c>
      <c r="W631" s="111" t="str">
        <f>HYPERLINK("mailto:"&amp; ckAwdQTable[[#This Row],[email]]&amp;"&amp;subject=Your NSF Proposal:  "&amp;ckAwdQTable[[#This Row],[prop_id]], ckAwdQTable[[#This Row],[email]])</f>
        <v>rdq@po.cwru.edu</v>
      </c>
      <c r="X631" s="30">
        <v>43282</v>
      </c>
      <c r="Y631">
        <v>48</v>
      </c>
      <c r="AA631" s="21" t="s">
        <v>753</v>
      </c>
      <c r="AB631" s="21" t="s">
        <v>6318</v>
      </c>
      <c r="AC631"/>
      <c r="AD631" s="21" t="s">
        <v>753</v>
      </c>
      <c r="AE631" s="21" t="s">
        <v>6128</v>
      </c>
      <c r="AF631" s="13">
        <v>1198501</v>
      </c>
      <c r="AG631" s="121">
        <v>0</v>
      </c>
      <c r="AH631" s="1">
        <v>1198501</v>
      </c>
      <c r="AI631" s="1">
        <v>135000</v>
      </c>
      <c r="AJ631" s="1">
        <v>12000</v>
      </c>
      <c r="AK631" s="1">
        <v>199624</v>
      </c>
      <c r="AM631" s="21">
        <v>4</v>
      </c>
      <c r="AN631" s="21">
        <v>12</v>
      </c>
      <c r="AO631" s="21">
        <v>9</v>
      </c>
      <c r="AP631" s="21"/>
      <c r="AQ631" s="21"/>
      <c r="AR631" s="123" t="s">
        <v>2829</v>
      </c>
      <c r="AS631" s="21" t="s">
        <v>2834</v>
      </c>
      <c r="AT631" s="21" t="str">
        <f>SummarizeQuestMarks(ckAwdQTable[[#This Row],[abst_narr_txt]])</f>
        <v xml:space="preserve"> </v>
      </c>
      <c r="AU631" s="124"/>
      <c r="AV631" t="s">
        <v>5091</v>
      </c>
      <c r="AW631" t="b">
        <f>AND(ckAwdQTable[[#This Row],[ILN]]&gt;"M", SUBSTITUTE(ckAwdQTable[[#This Row],[prop_titl_txt]]," ","")&lt;&gt;SUBSTITUTE(AV630," ",""))</f>
        <v>0</v>
      </c>
      <c r="AX631" s="8" t="s">
        <v>5092</v>
      </c>
    </row>
    <row r="632" spans="2:50" ht="15" customHeight="1" x14ac:dyDescent="0.35">
      <c r="B632" s="30">
        <v>43005.704861111109</v>
      </c>
      <c r="C632" t="s">
        <v>2817</v>
      </c>
      <c r="D632" t="s">
        <v>2818</v>
      </c>
      <c r="E632" t="s">
        <v>476</v>
      </c>
      <c r="F632" t="s">
        <v>727</v>
      </c>
      <c r="G632" s="8" t="s">
        <v>2819</v>
      </c>
      <c r="H632" s="8" t="s">
        <v>2820</v>
      </c>
      <c r="I632" s="21" t="s">
        <v>6127</v>
      </c>
      <c r="J632" t="s">
        <v>2821</v>
      </c>
      <c r="K632" t="s">
        <v>2822</v>
      </c>
      <c r="L632" s="22"/>
      <c r="M632" s="107">
        <f xml:space="preserve"> M631+(ckAwdQTable[ILN]&lt;"M")</f>
        <v>351</v>
      </c>
      <c r="N632" t="s">
        <v>2863</v>
      </c>
      <c r="O632" t="s">
        <v>2516</v>
      </c>
      <c r="P632" s="15" t="str">
        <f>HYPERLINK("https://www.ejacket.nsf.gov/ej/showProposal.do?ID="&amp;ckAwdQTable[[#This Row],[prop_id]],"eJ")</f>
        <v>eJ</v>
      </c>
      <c r="Q632" s="8" t="s">
        <v>2825</v>
      </c>
      <c r="R632" t="s">
        <v>2516</v>
      </c>
      <c r="S632" t="s">
        <v>2517</v>
      </c>
      <c r="T632" t="s">
        <v>5093</v>
      </c>
      <c r="U632" s="8" t="s">
        <v>3081</v>
      </c>
      <c r="V632" t="s">
        <v>2823</v>
      </c>
      <c r="W632" s="111" t="str">
        <f>HYPERLINK("mailto:"&amp; ckAwdQTable[[#This Row],[email]]&amp;"&amp;subject=Your NSF Proposal:  "&amp;ckAwdQTable[[#This Row],[prop_id]], ckAwdQTable[[#This Row],[email]])</f>
        <v>swarat@rice.edu</v>
      </c>
      <c r="X632" s="30">
        <v>43313</v>
      </c>
      <c r="Y632">
        <v>36</v>
      </c>
      <c r="AA632" s="21" t="s">
        <v>753</v>
      </c>
      <c r="AB632" s="21" t="s">
        <v>4825</v>
      </c>
      <c r="AC632"/>
      <c r="AD632" s="21" t="s">
        <v>753</v>
      </c>
      <c r="AF632" s="13">
        <v>1200000</v>
      </c>
      <c r="AG632" s="121">
        <v>0</v>
      </c>
      <c r="AH632" s="1">
        <v>1200000</v>
      </c>
      <c r="AI632" s="1"/>
      <c r="AJ632" s="1"/>
      <c r="AK632" s="1">
        <v>231818</v>
      </c>
      <c r="AM632" s="21">
        <v>7</v>
      </c>
      <c r="AN632" s="21">
        <v>6</v>
      </c>
      <c r="AO632" s="21">
        <v>6</v>
      </c>
      <c r="AP632" s="21"/>
      <c r="AQ632" s="21"/>
      <c r="AR632" s="123" t="s">
        <v>2829</v>
      </c>
      <c r="AS632" s="21" t="s">
        <v>2834</v>
      </c>
      <c r="AT632" s="21" t="str">
        <f>SummarizeQuestMarks(ckAwdQTable[[#This Row],[abst_narr_txt]])</f>
        <v xml:space="preserve"> </v>
      </c>
      <c r="AU632" s="124"/>
      <c r="AV632" t="s">
        <v>5095</v>
      </c>
      <c r="AW632" t="b">
        <f>AND(ckAwdQTable[[#This Row],[ILN]]&gt;"M", SUBSTITUTE(ckAwdQTable[[#This Row],[prop_titl_txt]]," ","")&lt;&gt;SUBSTITUTE(AV631," ",""))</f>
        <v>0</v>
      </c>
      <c r="AX632" s="8" t="s">
        <v>5096</v>
      </c>
    </row>
    <row r="633" spans="2:50" ht="15" customHeight="1" x14ac:dyDescent="0.35">
      <c r="B633" s="30">
        <v>43005.704861111109</v>
      </c>
      <c r="C633" t="s">
        <v>2868</v>
      </c>
      <c r="D633" t="s">
        <v>2869</v>
      </c>
      <c r="E633" t="s">
        <v>468</v>
      </c>
      <c r="F633" t="s">
        <v>807</v>
      </c>
      <c r="G633" s="8" t="s">
        <v>2819</v>
      </c>
      <c r="H633" s="8" t="s">
        <v>2820</v>
      </c>
      <c r="I633" s="21" t="s">
        <v>6127</v>
      </c>
      <c r="J633" t="s">
        <v>2821</v>
      </c>
      <c r="K633" t="s">
        <v>2911</v>
      </c>
      <c r="L633" s="22"/>
      <c r="M633" s="107">
        <f xml:space="preserve"> M632+(ckAwdQTable[ILN]&lt;"M")</f>
        <v>352</v>
      </c>
      <c r="N633" t="s">
        <v>2824</v>
      </c>
      <c r="O633" t="s">
        <v>2527</v>
      </c>
      <c r="P633" s="15" t="str">
        <f>HYPERLINK("https://www.ejacket.nsf.gov/ej/showProposal.do?ID="&amp;ckAwdQTable[[#This Row],[prop_id]],"eJ")</f>
        <v>eJ</v>
      </c>
      <c r="Q633" s="8" t="s">
        <v>2871</v>
      </c>
      <c r="R633" t="s">
        <v>2527</v>
      </c>
      <c r="S633" t="s">
        <v>2528</v>
      </c>
      <c r="T633" t="s">
        <v>5097</v>
      </c>
      <c r="U633" s="8" t="s">
        <v>3620</v>
      </c>
      <c r="V633" t="s">
        <v>2972</v>
      </c>
      <c r="W633" s="111" t="str">
        <f>HYPERLINK("mailto:"&amp; ckAwdQTable[[#This Row],[email]]&amp;"&amp;subject=Your NSF Proposal:  "&amp;ckAwdQTable[[#This Row],[prop_id]], ckAwdQTable[[#This Row],[email]])</f>
        <v>sim@rpi.edu</v>
      </c>
      <c r="X633" s="30">
        <v>43466</v>
      </c>
      <c r="Y633">
        <v>48</v>
      </c>
      <c r="AA633" s="21" t="s">
        <v>753</v>
      </c>
      <c r="AB633" s="21" t="s">
        <v>4825</v>
      </c>
      <c r="AC633"/>
      <c r="AD633" s="21" t="s">
        <v>753</v>
      </c>
      <c r="AE633" s="21" t="s">
        <v>6167</v>
      </c>
      <c r="AF633" s="13">
        <v>552251</v>
      </c>
      <c r="AG633" s="121">
        <v>0</v>
      </c>
      <c r="AH633" s="1">
        <v>552251</v>
      </c>
      <c r="AI633" s="1"/>
      <c r="AJ633" s="1">
        <v>12000</v>
      </c>
      <c r="AM633" s="21">
        <v>4</v>
      </c>
      <c r="AN633" s="21">
        <v>4</v>
      </c>
      <c r="AO633" s="21">
        <v>2</v>
      </c>
      <c r="AP633" s="21">
        <v>3.6</v>
      </c>
      <c r="AQ633" s="21"/>
      <c r="AR633" s="123" t="s">
        <v>2829</v>
      </c>
      <c r="AS633" s="21" t="s">
        <v>2834</v>
      </c>
      <c r="AT633" s="21" t="str">
        <f>SummarizeQuestMarks(ckAwdQTable[[#This Row],[abst_narr_txt]])</f>
        <v xml:space="preserve"> </v>
      </c>
      <c r="AU633" s="124"/>
      <c r="AV633" t="s">
        <v>5098</v>
      </c>
      <c r="AW633" t="b">
        <f>AND(ckAwdQTable[[#This Row],[ILN]]&gt;"M", SUBSTITUTE(ckAwdQTable[[#This Row],[prop_titl_txt]]," ","")&lt;&gt;SUBSTITUTE(AV632," ",""))</f>
        <v>0</v>
      </c>
      <c r="AX633" s="8" t="s">
        <v>5099</v>
      </c>
    </row>
    <row r="634" spans="2:50" ht="15" customHeight="1" x14ac:dyDescent="0.35">
      <c r="B634" s="30">
        <v>43005.672222222223</v>
      </c>
      <c r="C634" t="s">
        <v>2868</v>
      </c>
      <c r="D634" t="s">
        <v>2869</v>
      </c>
      <c r="E634" t="s">
        <v>468</v>
      </c>
      <c r="F634" t="s">
        <v>807</v>
      </c>
      <c r="G634" s="8" t="s">
        <v>2819</v>
      </c>
      <c r="H634" s="8" t="s">
        <v>2820</v>
      </c>
      <c r="I634" s="21" t="s">
        <v>6127</v>
      </c>
      <c r="J634" t="s">
        <v>2821</v>
      </c>
      <c r="K634" t="s">
        <v>2911</v>
      </c>
      <c r="L634" s="22"/>
      <c r="M634" s="107">
        <f xml:space="preserve"> M633+(ckAwdQTable[ILN]&lt;"M")</f>
        <v>352</v>
      </c>
      <c r="N634" t="s">
        <v>2834</v>
      </c>
      <c r="O634" t="s">
        <v>2527</v>
      </c>
      <c r="P634" s="15" t="str">
        <f>HYPERLINK("https://www.ejacket.nsf.gov/ej/showProposal.do?ID="&amp;ckAwdQTable[[#This Row],[prop_id]],"eJ")</f>
        <v>eJ</v>
      </c>
      <c r="Q634" s="8" t="s">
        <v>2871</v>
      </c>
      <c r="R634" t="s">
        <v>5100</v>
      </c>
      <c r="S634" t="s">
        <v>962</v>
      </c>
      <c r="T634" t="s">
        <v>5101</v>
      </c>
      <c r="U634" s="8" t="s">
        <v>644</v>
      </c>
      <c r="V634" t="s">
        <v>3098</v>
      </c>
      <c r="W634" s="111" t="str">
        <f>HYPERLINK("mailto:"&amp; ckAwdQTable[[#This Row],[email]]&amp;"&amp;subject=Your NSF Proposal:  "&amp;ckAwdQTable[[#This Row],[prop_id]], ckAwdQTable[[#This Row],[email]])</f>
        <v>yyang4@stevens.edu</v>
      </c>
      <c r="X634" s="30">
        <v>43344</v>
      </c>
      <c r="Y634">
        <v>48</v>
      </c>
      <c r="Z634" t="s">
        <v>6131</v>
      </c>
      <c r="AA634" s="21" t="s">
        <v>6272</v>
      </c>
      <c r="AB634" s="21" t="s">
        <v>4825</v>
      </c>
      <c r="AC634"/>
      <c r="AD634" s="21" t="s">
        <v>753</v>
      </c>
      <c r="AE634" s="21" t="s">
        <v>6319</v>
      </c>
      <c r="AF634" s="13">
        <v>408914</v>
      </c>
      <c r="AG634" s="121">
        <v>0</v>
      </c>
      <c r="AH634" s="1">
        <v>408914</v>
      </c>
      <c r="AI634" s="1"/>
      <c r="AJ634" s="1">
        <v>26000</v>
      </c>
      <c r="AM634" s="21">
        <v>4</v>
      </c>
      <c r="AN634" s="21">
        <v>4</v>
      </c>
      <c r="AO634" s="21">
        <v>4</v>
      </c>
      <c r="AP634" s="21"/>
      <c r="AQ634" s="21"/>
      <c r="AR634" s="123" t="s">
        <v>2829</v>
      </c>
      <c r="AS634" s="21" t="s">
        <v>2834</v>
      </c>
      <c r="AT634" s="21" t="str">
        <f>SummarizeQuestMarks(ckAwdQTable[[#This Row],[abst_narr_txt]])</f>
        <v xml:space="preserve"> </v>
      </c>
      <c r="AU634" s="124"/>
      <c r="AV634" t="s">
        <v>5098</v>
      </c>
      <c r="AW634" t="b">
        <f>AND(ckAwdQTable[[#This Row],[ILN]]&gt;"M", SUBSTITUTE(ckAwdQTable[[#This Row],[prop_titl_txt]]," ","")&lt;&gt;SUBSTITUTE(AV633," ",""))</f>
        <v>0</v>
      </c>
      <c r="AX634" s="8" t="s">
        <v>5102</v>
      </c>
    </row>
    <row r="635" spans="2:50" ht="15" customHeight="1" x14ac:dyDescent="0.35">
      <c r="B635" s="30">
        <v>43005.705555555556</v>
      </c>
      <c r="C635" t="s">
        <v>2868</v>
      </c>
      <c r="D635" t="s">
        <v>2869</v>
      </c>
      <c r="E635" t="s">
        <v>466</v>
      </c>
      <c r="F635" t="s">
        <v>811</v>
      </c>
      <c r="G635" s="8" t="s">
        <v>2819</v>
      </c>
      <c r="H635" s="8" t="s">
        <v>2820</v>
      </c>
      <c r="I635" s="21" t="s">
        <v>6127</v>
      </c>
      <c r="J635" t="s">
        <v>2821</v>
      </c>
      <c r="K635" t="s">
        <v>2883</v>
      </c>
      <c r="L635" s="22"/>
      <c r="M635" s="107">
        <f xml:space="preserve"> M634+(ckAwdQTable[ILN]&lt;"M")</f>
        <v>353</v>
      </c>
      <c r="N635" t="s">
        <v>2824</v>
      </c>
      <c r="O635" t="s">
        <v>2530</v>
      </c>
      <c r="P635" s="15" t="str">
        <f>HYPERLINK("https://www.ejacket.nsf.gov/ej/showProposal.do?ID="&amp;ckAwdQTable[[#This Row],[prop_id]],"eJ")</f>
        <v>eJ</v>
      </c>
      <c r="Q635" s="8" t="s">
        <v>2871</v>
      </c>
      <c r="R635" t="s">
        <v>2530</v>
      </c>
      <c r="S635" t="s">
        <v>2531</v>
      </c>
      <c r="T635" t="s">
        <v>3807</v>
      </c>
      <c r="U635" s="8" t="s">
        <v>553</v>
      </c>
      <c r="V635" t="s">
        <v>2972</v>
      </c>
      <c r="W635" s="111" t="str">
        <f>HYPERLINK("mailto:"&amp; ckAwdQTable[[#This Row],[email]]&amp;"&amp;subject=Your NSF Proposal:  "&amp;ckAwdQTable[[#This Row],[prop_id]], ckAwdQTable[[#This Row],[email]])</f>
        <v>mor.naaman@cornell.edu</v>
      </c>
      <c r="X635" s="30">
        <v>43344</v>
      </c>
      <c r="Y635">
        <v>48</v>
      </c>
      <c r="AA635" s="21" t="s">
        <v>753</v>
      </c>
      <c r="AB635" s="21" t="s">
        <v>4825</v>
      </c>
      <c r="AC635"/>
      <c r="AD635" s="21" t="s">
        <v>753</v>
      </c>
      <c r="AF635" s="13">
        <v>1010720</v>
      </c>
      <c r="AG635" s="121">
        <v>0</v>
      </c>
      <c r="AH635" s="1">
        <v>1010720</v>
      </c>
      <c r="AI635" s="1">
        <v>15000</v>
      </c>
      <c r="AJ635" s="1"/>
      <c r="AM635" s="21">
        <v>9</v>
      </c>
      <c r="AN635" s="21">
        <v>12</v>
      </c>
      <c r="AO635" s="21">
        <v>3.75</v>
      </c>
      <c r="AP635" s="21"/>
      <c r="AQ635" s="21"/>
      <c r="AR635" s="123" t="s">
        <v>2829</v>
      </c>
      <c r="AS635" s="21" t="s">
        <v>2834</v>
      </c>
      <c r="AT635" s="21" t="str">
        <f>SummarizeQuestMarks(ckAwdQTable[[#This Row],[abst_narr_txt]])</f>
        <v xml:space="preserve"> </v>
      </c>
      <c r="AU635" s="124"/>
      <c r="AV635" t="s">
        <v>5103</v>
      </c>
      <c r="AW635" t="b">
        <f>AND(ckAwdQTable[[#This Row],[ILN]]&gt;"M", SUBSTITUTE(ckAwdQTable[[#This Row],[prop_titl_txt]]," ","")&lt;&gt;SUBSTITUTE(AV634," ",""))</f>
        <v>0</v>
      </c>
      <c r="AX635" s="8" t="s">
        <v>5104</v>
      </c>
    </row>
    <row r="636" spans="2:50" ht="15" customHeight="1" x14ac:dyDescent="0.35">
      <c r="B636" s="30">
        <v>43005.695138888892</v>
      </c>
      <c r="C636" t="s">
        <v>2868</v>
      </c>
      <c r="D636" t="s">
        <v>2869</v>
      </c>
      <c r="E636" t="s">
        <v>466</v>
      </c>
      <c r="F636" t="s">
        <v>811</v>
      </c>
      <c r="G636" s="8" t="s">
        <v>2819</v>
      </c>
      <c r="H636" s="8" t="s">
        <v>2820</v>
      </c>
      <c r="I636" s="21" t="s">
        <v>6127</v>
      </c>
      <c r="J636" t="s">
        <v>2821</v>
      </c>
      <c r="K636" t="s">
        <v>2883</v>
      </c>
      <c r="L636" s="22"/>
      <c r="M636" s="107">
        <f xml:space="preserve"> M635+(ckAwdQTable[ILN]&lt;"M")</f>
        <v>353</v>
      </c>
      <c r="N636" t="s">
        <v>2834</v>
      </c>
      <c r="O636" t="s">
        <v>2530</v>
      </c>
      <c r="P636" s="15" t="str">
        <f>HYPERLINK("https://www.ejacket.nsf.gov/ej/showProposal.do?ID="&amp;ckAwdQTable[[#This Row],[prop_id]],"eJ")</f>
        <v>eJ</v>
      </c>
      <c r="Q636" s="8" t="s">
        <v>2871</v>
      </c>
      <c r="R636" t="s">
        <v>5105</v>
      </c>
      <c r="S636" t="s">
        <v>5106</v>
      </c>
      <c r="T636" t="s">
        <v>5107</v>
      </c>
      <c r="U636" s="8" t="s">
        <v>2976</v>
      </c>
      <c r="V636" t="s">
        <v>2972</v>
      </c>
      <c r="W636" s="111" t="str">
        <f>HYPERLINK("mailto:"&amp; ckAwdQTable[[#This Row],[email]]&amp;"&amp;subject=Your NSF Proposal:  "&amp;ckAwdQTable[[#This Row],[prop_id]], ckAwdQTable[[#This Row],[email]])</f>
        <v>sem2196@columbia.edu</v>
      </c>
      <c r="X636" s="30">
        <v>43344</v>
      </c>
      <c r="Y636">
        <v>48</v>
      </c>
      <c r="AA636" s="21" t="s">
        <v>753</v>
      </c>
      <c r="AB636" s="21" t="s">
        <v>4825</v>
      </c>
      <c r="AC636"/>
      <c r="AD636" s="21" t="s">
        <v>753</v>
      </c>
      <c r="AE636" s="21" t="s">
        <v>6128</v>
      </c>
      <c r="AF636" s="13">
        <v>198880</v>
      </c>
      <c r="AG636" s="121">
        <v>0</v>
      </c>
      <c r="AH636" s="1">
        <v>198880</v>
      </c>
      <c r="AI636" s="1"/>
      <c r="AJ636" s="1">
        <v>10000</v>
      </c>
      <c r="AM636" s="21">
        <v>3</v>
      </c>
      <c r="AN636" s="21">
        <v>8</v>
      </c>
      <c r="AO636" s="21">
        <v>0.66</v>
      </c>
      <c r="AP636" s="21"/>
      <c r="AQ636" s="21"/>
      <c r="AR636" s="123" t="s">
        <v>2829</v>
      </c>
      <c r="AS636" s="21" t="s">
        <v>2834</v>
      </c>
      <c r="AT636" s="21" t="str">
        <f>SummarizeQuestMarks(ckAwdQTable[[#This Row],[abst_narr_txt]])</f>
        <v xml:space="preserve"> </v>
      </c>
      <c r="AU636" s="124"/>
      <c r="AV636" t="s">
        <v>5103</v>
      </c>
      <c r="AW636" t="b">
        <f>AND(ckAwdQTable[[#This Row],[ILN]]&gt;"M", SUBSTITUTE(ckAwdQTable[[#This Row],[prop_titl_txt]]," ","")&lt;&gt;SUBSTITUTE(AV635," ",""))</f>
        <v>0</v>
      </c>
      <c r="AX636" s="8" t="s">
        <v>5108</v>
      </c>
    </row>
    <row r="637" spans="2:50" ht="15" customHeight="1" x14ac:dyDescent="0.35">
      <c r="B637" s="30">
        <v>43005.705555555556</v>
      </c>
      <c r="C637" t="s">
        <v>2839</v>
      </c>
      <c r="D637" t="s">
        <v>2840</v>
      </c>
      <c r="E637" t="s">
        <v>462</v>
      </c>
      <c r="F637" t="s">
        <v>1032</v>
      </c>
      <c r="G637" s="8" t="s">
        <v>2819</v>
      </c>
      <c r="H637" s="8" t="s">
        <v>2820</v>
      </c>
      <c r="I637" s="21" t="s">
        <v>6127</v>
      </c>
      <c r="J637" t="s">
        <v>2821</v>
      </c>
      <c r="L637" s="22"/>
      <c r="M637" s="107">
        <f xml:space="preserve"> M636+(ckAwdQTable[ILN]&lt;"M")</f>
        <v>354</v>
      </c>
      <c r="N637" t="s">
        <v>2863</v>
      </c>
      <c r="O637" t="s">
        <v>2537</v>
      </c>
      <c r="P637" s="15" t="str">
        <f>HYPERLINK("https://www.ejacket.nsf.gov/ej/showProposal.do?ID="&amp;ckAwdQTable[[#This Row],[prop_id]],"eJ")</f>
        <v>eJ</v>
      </c>
      <c r="Q637" s="8" t="s">
        <v>2841</v>
      </c>
      <c r="R637" t="s">
        <v>2537</v>
      </c>
      <c r="S637" t="s">
        <v>1026</v>
      </c>
      <c r="T637" t="s">
        <v>2928</v>
      </c>
      <c r="U637" s="8" t="s">
        <v>542</v>
      </c>
      <c r="V637" t="s">
        <v>2833</v>
      </c>
      <c r="W637" s="111" t="str">
        <f>HYPERLINK("mailto:"&amp; ckAwdQTable[[#This Row],[email]]&amp;"&amp;subject=Your NSF Proposal:  "&amp;ckAwdQTable[[#This Row],[prop_id]], ckAwdQTable[[#This Row],[email]])</f>
        <v>jia.zhang@sv.cmu.edu</v>
      </c>
      <c r="X637" s="30">
        <v>43160</v>
      </c>
      <c r="Y637">
        <v>48</v>
      </c>
      <c r="AA637" s="21" t="s">
        <v>753</v>
      </c>
      <c r="AB637" s="21" t="s">
        <v>4825</v>
      </c>
      <c r="AC637"/>
      <c r="AD637" s="21" t="s">
        <v>753</v>
      </c>
      <c r="AF637" s="13">
        <v>1197435</v>
      </c>
      <c r="AG637" s="121">
        <v>0</v>
      </c>
      <c r="AH637" s="1">
        <v>1197435</v>
      </c>
      <c r="AI637" s="1"/>
      <c r="AJ637" s="1"/>
      <c r="AM637" s="21">
        <v>16</v>
      </c>
      <c r="AN637" s="21">
        <v>4</v>
      </c>
      <c r="AO637" s="21">
        <v>4</v>
      </c>
      <c r="AP637" s="21"/>
      <c r="AQ637" s="21"/>
      <c r="AR637" s="123" t="s">
        <v>2829</v>
      </c>
      <c r="AS637" s="21" t="s">
        <v>2834</v>
      </c>
      <c r="AT637" s="21" t="str">
        <f>SummarizeQuestMarks(ckAwdQTable[[#This Row],[abst_narr_txt]])</f>
        <v xml:space="preserve"> </v>
      </c>
      <c r="AU637" s="124"/>
      <c r="AV637" t="s">
        <v>5109</v>
      </c>
      <c r="AW637" t="b">
        <f>AND(ckAwdQTable[[#This Row],[ILN]]&gt;"M", SUBSTITUTE(ckAwdQTable[[#This Row],[prop_titl_txt]]," ","")&lt;&gt;SUBSTITUTE(AV636," ",""))</f>
        <v>0</v>
      </c>
      <c r="AX637" s="8" t="s">
        <v>5110</v>
      </c>
    </row>
    <row r="638" spans="2:50" ht="15" customHeight="1" x14ac:dyDescent="0.35">
      <c r="B638" s="30">
        <v>43005.706944444442</v>
      </c>
      <c r="C638" t="s">
        <v>2839</v>
      </c>
      <c r="D638" t="s">
        <v>2840</v>
      </c>
      <c r="E638" t="s">
        <v>464</v>
      </c>
      <c r="F638" t="s">
        <v>1119</v>
      </c>
      <c r="G638" s="8" t="s">
        <v>2819</v>
      </c>
      <c r="H638" s="8" t="s">
        <v>2820</v>
      </c>
      <c r="I638" s="21" t="s">
        <v>6127</v>
      </c>
      <c r="J638" t="s">
        <v>2821</v>
      </c>
      <c r="L638" s="22"/>
      <c r="M638" s="107">
        <f xml:space="preserve"> M637+(ckAwdQTable[ILN]&lt;"M")</f>
        <v>355</v>
      </c>
      <c r="N638" t="s">
        <v>2824</v>
      </c>
      <c r="O638" t="s">
        <v>5111</v>
      </c>
      <c r="P638" s="15" t="str">
        <f>HYPERLINK("https://www.ejacket.nsf.gov/ej/showProposal.do?ID="&amp;ckAwdQTable[[#This Row],[prop_id]],"eJ")</f>
        <v>eJ</v>
      </c>
      <c r="Q638" s="8" t="s">
        <v>2841</v>
      </c>
      <c r="R638" t="s">
        <v>5111</v>
      </c>
      <c r="S638" t="s">
        <v>5112</v>
      </c>
      <c r="T638" t="s">
        <v>3488</v>
      </c>
      <c r="U638" s="8" t="s">
        <v>3918</v>
      </c>
      <c r="V638" t="s">
        <v>3914</v>
      </c>
      <c r="W638" s="111" t="str">
        <f>HYPERLINK("mailto:"&amp; ckAwdQTable[[#This Row],[email]]&amp;"&amp;subject=Your NSF Proposal:  "&amp;ckAwdQTable[[#This Row],[prop_id]], ckAwdQTable[[#This Row],[email]])</f>
        <v>tianhe@cs.umn.edu</v>
      </c>
      <c r="X638" s="30">
        <v>43191</v>
      </c>
      <c r="Y638">
        <v>48</v>
      </c>
      <c r="AA638" s="21" t="s">
        <v>753</v>
      </c>
      <c r="AB638" s="21" t="s">
        <v>4825</v>
      </c>
      <c r="AC638"/>
      <c r="AD638" s="21" t="s">
        <v>753</v>
      </c>
      <c r="AE638" s="21" t="s">
        <v>6320</v>
      </c>
      <c r="AF638" s="13">
        <v>850000</v>
      </c>
      <c r="AG638" s="121">
        <v>0</v>
      </c>
      <c r="AH638" s="1">
        <v>850000</v>
      </c>
      <c r="AI638" s="1"/>
      <c r="AJ638" s="1">
        <v>48000</v>
      </c>
      <c r="AM638" s="21">
        <v>8</v>
      </c>
      <c r="AN638" s="21">
        <v>4</v>
      </c>
      <c r="AO638" s="21">
        <v>4</v>
      </c>
      <c r="AP638" s="21"/>
      <c r="AQ638" s="21"/>
      <c r="AR638" s="123" t="s">
        <v>2829</v>
      </c>
      <c r="AS638" s="21" t="s">
        <v>2834</v>
      </c>
      <c r="AT638" s="21" t="str">
        <f>SummarizeQuestMarks(ckAwdQTable[[#This Row],[abst_narr_txt]])</f>
        <v xml:space="preserve"> </v>
      </c>
      <c r="AU638" s="124"/>
      <c r="AV638" t="s">
        <v>5113</v>
      </c>
      <c r="AW638" t="b">
        <f>AND(ckAwdQTable[[#This Row],[ILN]]&gt;"M", SUBSTITUTE(ckAwdQTable[[#This Row],[prop_titl_txt]]," ","")&lt;&gt;SUBSTITUTE(AV637," ",""))</f>
        <v>0</v>
      </c>
      <c r="AX638" s="8" t="s">
        <v>5114</v>
      </c>
    </row>
    <row r="639" spans="2:50" ht="15" customHeight="1" x14ac:dyDescent="0.35">
      <c r="B639" s="30">
        <v>43005.488888888889</v>
      </c>
      <c r="C639" t="s">
        <v>2839</v>
      </c>
      <c r="D639" t="s">
        <v>2840</v>
      </c>
      <c r="E639" t="s">
        <v>464</v>
      </c>
      <c r="F639" t="s">
        <v>1119</v>
      </c>
      <c r="G639" s="8" t="s">
        <v>2819</v>
      </c>
      <c r="H639" s="8" t="s">
        <v>2820</v>
      </c>
      <c r="I639" s="21" t="s">
        <v>6127</v>
      </c>
      <c r="J639" t="s">
        <v>2821</v>
      </c>
      <c r="L639" s="22"/>
      <c r="M639" s="107">
        <f xml:space="preserve"> M638+(ckAwdQTable[ILN]&lt;"M")</f>
        <v>355</v>
      </c>
      <c r="N639" t="s">
        <v>2834</v>
      </c>
      <c r="O639" t="s">
        <v>5111</v>
      </c>
      <c r="P639" s="15" t="str">
        <f>HYPERLINK("https://www.ejacket.nsf.gov/ej/showProposal.do?ID="&amp;ckAwdQTable[[#This Row],[prop_id]],"eJ")</f>
        <v>eJ</v>
      </c>
      <c r="Q639" s="8" t="s">
        <v>2841</v>
      </c>
      <c r="R639" t="s">
        <v>5115</v>
      </c>
      <c r="S639" t="s">
        <v>1857</v>
      </c>
      <c r="T639" t="s">
        <v>5116</v>
      </c>
      <c r="U639" s="8" t="s">
        <v>2960</v>
      </c>
      <c r="V639" t="s">
        <v>2856</v>
      </c>
      <c r="W639" s="111" t="str">
        <f>HYPERLINK("mailto:"&amp; ckAwdQTable[[#This Row],[email]]&amp;"&amp;subject=Your NSF Proposal:  "&amp;ckAwdQTable[[#This Row],[prop_id]], ckAwdQTable[[#This Row],[email]])</f>
        <v>song@gmu.edu</v>
      </c>
      <c r="X639" s="30">
        <v>43191</v>
      </c>
      <c r="Y639">
        <v>48</v>
      </c>
      <c r="AA639" s="21" t="s">
        <v>753</v>
      </c>
      <c r="AB639" s="21" t="s">
        <v>4825</v>
      </c>
      <c r="AC639"/>
      <c r="AD639" s="21" t="s">
        <v>753</v>
      </c>
      <c r="AE639" s="21" t="s">
        <v>6128</v>
      </c>
      <c r="AF639" s="13">
        <v>350000</v>
      </c>
      <c r="AG639" s="121">
        <v>0</v>
      </c>
      <c r="AH639" s="1">
        <v>350000</v>
      </c>
      <c r="AI639" s="1"/>
      <c r="AJ639" s="1">
        <v>9000</v>
      </c>
      <c r="AM639" s="21">
        <v>4</v>
      </c>
      <c r="AN639" s="21">
        <v>4</v>
      </c>
      <c r="AO639" s="21">
        <v>4</v>
      </c>
      <c r="AP639" s="21"/>
      <c r="AQ639" s="21"/>
      <c r="AR639" s="123" t="s">
        <v>2829</v>
      </c>
      <c r="AS639" s="21" t="s">
        <v>2834</v>
      </c>
      <c r="AT639" s="21" t="str">
        <f>SummarizeQuestMarks(ckAwdQTable[[#This Row],[abst_narr_txt]])</f>
        <v xml:space="preserve"> </v>
      </c>
      <c r="AU639" s="124"/>
      <c r="AV639" t="s">
        <v>5117</v>
      </c>
      <c r="AW639" t="b">
        <f>AND(ckAwdQTable[[#This Row],[ILN]]&gt;"M", SUBSTITUTE(ckAwdQTable[[#This Row],[prop_titl_txt]]," ","")&lt;&gt;SUBSTITUTE(AV638," ",""))</f>
        <v>0</v>
      </c>
      <c r="AX639" s="8" t="s">
        <v>5118</v>
      </c>
    </row>
    <row r="640" spans="2:50" ht="15" customHeight="1" x14ac:dyDescent="0.35">
      <c r="B640" s="30">
        <v>43005.707638888889</v>
      </c>
      <c r="C640" t="s">
        <v>2839</v>
      </c>
      <c r="D640" t="s">
        <v>2840</v>
      </c>
      <c r="E640" t="s">
        <v>462</v>
      </c>
      <c r="F640" t="s">
        <v>1032</v>
      </c>
      <c r="G640" s="8" t="s">
        <v>2819</v>
      </c>
      <c r="H640" s="8" t="s">
        <v>2820</v>
      </c>
      <c r="I640" s="21" t="s">
        <v>6127</v>
      </c>
      <c r="J640" t="s">
        <v>2821</v>
      </c>
      <c r="L640" s="22"/>
      <c r="M640" s="107">
        <f xml:space="preserve"> M639+(ckAwdQTable[ILN]&lt;"M")</f>
        <v>356</v>
      </c>
      <c r="N640" t="s">
        <v>2863</v>
      </c>
      <c r="O640" t="s">
        <v>2539</v>
      </c>
      <c r="P640" s="15" t="str">
        <f>HYPERLINK("https://www.ejacket.nsf.gov/ej/showProposal.do?ID="&amp;ckAwdQTable[[#This Row],[prop_id]],"eJ")</f>
        <v>eJ</v>
      </c>
      <c r="Q640" s="8" t="s">
        <v>2841</v>
      </c>
      <c r="R640" t="s">
        <v>2539</v>
      </c>
      <c r="S640" t="s">
        <v>2540</v>
      </c>
      <c r="T640" t="s">
        <v>5119</v>
      </c>
      <c r="U640" s="8" t="s">
        <v>592</v>
      </c>
      <c r="V640" t="s">
        <v>1276</v>
      </c>
      <c r="W640" s="111" t="str">
        <f>HYPERLINK("mailto:"&amp; ckAwdQTable[[#This Row],[email]]&amp;"&amp;subject=Your NSF Proposal:  "&amp;ckAwdQTable[[#This Row],[prop_id]], ckAwdQTable[[#This Row],[email]])</f>
        <v>kogan@ncsu.edu</v>
      </c>
      <c r="X640" s="30">
        <v>43252</v>
      </c>
      <c r="Y640">
        <v>42</v>
      </c>
      <c r="AA640" s="21" t="s">
        <v>753</v>
      </c>
      <c r="AB640" s="21" t="s">
        <v>4825</v>
      </c>
      <c r="AC640"/>
      <c r="AD640" s="21" t="s">
        <v>753</v>
      </c>
      <c r="AE640" s="21" t="s">
        <v>6128</v>
      </c>
      <c r="AF640" s="13">
        <v>1198919</v>
      </c>
      <c r="AG640" s="121">
        <v>0</v>
      </c>
      <c r="AH640" s="1">
        <v>1198919</v>
      </c>
      <c r="AI640" s="1"/>
      <c r="AJ640" s="1">
        <v>33000</v>
      </c>
      <c r="AM640" s="21">
        <v>11</v>
      </c>
      <c r="AN640" s="21">
        <v>9</v>
      </c>
      <c r="AO640" s="21">
        <v>6.2</v>
      </c>
      <c r="AP640" s="21">
        <v>1.96</v>
      </c>
      <c r="AQ640" s="21"/>
      <c r="AR640" s="123" t="s">
        <v>2829</v>
      </c>
      <c r="AS640" s="21" t="s">
        <v>2834</v>
      </c>
      <c r="AT640" s="21" t="str">
        <f>SummarizeQuestMarks(ckAwdQTable[[#This Row],[abst_narr_txt]])</f>
        <v xml:space="preserve"> </v>
      </c>
      <c r="AU640" s="124"/>
      <c r="AV640" t="s">
        <v>5120</v>
      </c>
      <c r="AW640" t="b">
        <f>AND(ckAwdQTable[[#This Row],[ILN]]&gt;"M", SUBSTITUTE(ckAwdQTable[[#This Row],[prop_titl_txt]]," ","")&lt;&gt;SUBSTITUTE(AV639," ",""))</f>
        <v>0</v>
      </c>
      <c r="AX640" s="8" t="s">
        <v>5121</v>
      </c>
    </row>
    <row r="641" spans="2:50" ht="15" customHeight="1" x14ac:dyDescent="0.35">
      <c r="B641" s="30">
        <v>43005.713194444441</v>
      </c>
      <c r="C641" t="s">
        <v>2817</v>
      </c>
      <c r="D641" t="s">
        <v>2818</v>
      </c>
      <c r="E641" t="s">
        <v>472</v>
      </c>
      <c r="F641" t="s">
        <v>892</v>
      </c>
      <c r="G641" s="8" t="s">
        <v>2819</v>
      </c>
      <c r="H641" s="8" t="s">
        <v>2820</v>
      </c>
      <c r="I641" s="21" t="s">
        <v>6127</v>
      </c>
      <c r="J641" t="s">
        <v>2821</v>
      </c>
      <c r="K641" t="s">
        <v>2902</v>
      </c>
      <c r="L641" s="22"/>
      <c r="M641" s="107">
        <f xml:space="preserve"> M640+(ckAwdQTable[ILN]&lt;"M")</f>
        <v>357</v>
      </c>
      <c r="N641" t="s">
        <v>2824</v>
      </c>
      <c r="O641" t="s">
        <v>2542</v>
      </c>
      <c r="P641" s="15" t="str">
        <f>HYPERLINK("https://www.ejacket.nsf.gov/ej/showProposal.do?ID="&amp;ckAwdQTable[[#This Row],[prop_id]],"eJ")</f>
        <v>eJ</v>
      </c>
      <c r="Q641" s="8" t="s">
        <v>2825</v>
      </c>
      <c r="R641" t="s">
        <v>2542</v>
      </c>
      <c r="S641" t="s">
        <v>2543</v>
      </c>
      <c r="T641" t="s">
        <v>4135</v>
      </c>
      <c r="U641" s="8" t="s">
        <v>3695</v>
      </c>
      <c r="V641" t="s">
        <v>3162</v>
      </c>
      <c r="W641" s="111" t="str">
        <f>HYPERLINK("mailto:"&amp; ckAwdQTable[[#This Row],[email]]&amp;"&amp;subject=Your NSF Proposal:  "&amp;ckAwdQTable[[#This Row],[prop_id]], ckAwdQTable[[#This Row],[email]])</f>
        <v>nati@ttic.edu</v>
      </c>
      <c r="X641" s="30">
        <v>43313</v>
      </c>
      <c r="Y641">
        <v>36</v>
      </c>
      <c r="AA641" s="21" t="s">
        <v>753</v>
      </c>
      <c r="AB641" s="21" t="s">
        <v>4825</v>
      </c>
      <c r="AC641"/>
      <c r="AD641" s="21" t="s">
        <v>753</v>
      </c>
      <c r="AE641" s="21" t="s">
        <v>6128</v>
      </c>
      <c r="AF641" s="13">
        <v>541101</v>
      </c>
      <c r="AG641" s="121">
        <v>0</v>
      </c>
      <c r="AH641" s="1">
        <v>541101</v>
      </c>
      <c r="AI641" s="1"/>
      <c r="AJ641" s="1">
        <v>24727</v>
      </c>
      <c r="AK641" s="1">
        <v>92000</v>
      </c>
      <c r="AM641" s="21">
        <v>3</v>
      </c>
      <c r="AN641" s="21">
        <v>6</v>
      </c>
      <c r="AO641" s="21">
        <v>5</v>
      </c>
      <c r="AP641" s="21"/>
      <c r="AQ641" s="21"/>
      <c r="AR641" s="123" t="s">
        <v>2829</v>
      </c>
      <c r="AS641" s="21" t="s">
        <v>2834</v>
      </c>
      <c r="AT641" s="21" t="str">
        <f>SummarizeQuestMarks(ckAwdQTable[[#This Row],[abst_narr_txt]])</f>
        <v xml:space="preserve"> </v>
      </c>
      <c r="AU641" s="124"/>
      <c r="AV641" t="s">
        <v>5122</v>
      </c>
      <c r="AW641" t="b">
        <f>AND(ckAwdQTable[[#This Row],[ILN]]&gt;"M", SUBSTITUTE(ckAwdQTable[[#This Row],[prop_titl_txt]]," ","")&lt;&gt;SUBSTITUTE(AV640," ",""))</f>
        <v>0</v>
      </c>
      <c r="AX641" s="8" t="s">
        <v>5123</v>
      </c>
    </row>
    <row r="642" spans="2:50" ht="15" customHeight="1" x14ac:dyDescent="0.35">
      <c r="B642" s="30">
        <v>43005.481944444444</v>
      </c>
      <c r="C642" t="s">
        <v>2817</v>
      </c>
      <c r="D642" t="s">
        <v>2818</v>
      </c>
      <c r="E642" t="s">
        <v>472</v>
      </c>
      <c r="F642" t="s">
        <v>892</v>
      </c>
      <c r="G642" s="8" t="s">
        <v>2819</v>
      </c>
      <c r="H642" s="8" t="s">
        <v>2820</v>
      </c>
      <c r="I642" s="21" t="s">
        <v>6127</v>
      </c>
      <c r="J642" t="s">
        <v>2821</v>
      </c>
      <c r="K642" t="s">
        <v>2902</v>
      </c>
      <c r="L642" s="22"/>
      <c r="M642" s="107">
        <f xml:space="preserve"> M641+(ckAwdQTable[ILN]&lt;"M")</f>
        <v>357</v>
      </c>
      <c r="N642" t="s">
        <v>2834</v>
      </c>
      <c r="O642" t="s">
        <v>2542</v>
      </c>
      <c r="P642" s="15" t="str">
        <f>HYPERLINK("https://www.ejacket.nsf.gov/ej/showProposal.do?ID="&amp;ckAwdQTable[[#This Row],[prop_id]],"eJ")</f>
        <v>eJ</v>
      </c>
      <c r="Q642" s="8" t="s">
        <v>2825</v>
      </c>
      <c r="R642" t="s">
        <v>5124</v>
      </c>
      <c r="S642" t="s">
        <v>5125</v>
      </c>
      <c r="T642" t="s">
        <v>5126</v>
      </c>
      <c r="U642" s="8" t="s">
        <v>542</v>
      </c>
      <c r="V642" t="s">
        <v>2833</v>
      </c>
      <c r="W642" s="111" t="str">
        <f>HYPERLINK("mailto:"&amp; ckAwdQTable[[#This Row],[email]]&amp;"&amp;subject=Your NSF Proposal:  "&amp;ckAwdQTable[[#This Row],[prop_id]], ckAwdQTable[[#This Row],[email]])</f>
        <v>rsalakhu@cs.cmu.edu</v>
      </c>
      <c r="X642" s="30">
        <v>43313</v>
      </c>
      <c r="Y642">
        <v>36</v>
      </c>
      <c r="AA642" s="21" t="s">
        <v>753</v>
      </c>
      <c r="AB642" s="21" t="s">
        <v>4825</v>
      </c>
      <c r="AC642"/>
      <c r="AD642" s="21" t="s">
        <v>753</v>
      </c>
      <c r="AE642" s="21" t="s">
        <v>6128</v>
      </c>
      <c r="AF642" s="13">
        <v>329074</v>
      </c>
      <c r="AG642" s="121">
        <v>0</v>
      </c>
      <c r="AH642" s="1">
        <v>329074</v>
      </c>
      <c r="AI642" s="1"/>
      <c r="AJ642" s="1">
        <v>16345</v>
      </c>
      <c r="AM642" s="21">
        <v>3</v>
      </c>
      <c r="AN642" s="21">
        <v>3</v>
      </c>
      <c r="AO642" s="21">
        <v>2.1</v>
      </c>
      <c r="AP642" s="21"/>
      <c r="AQ642" s="21"/>
      <c r="AR642" s="123" t="s">
        <v>2829</v>
      </c>
      <c r="AS642" s="21" t="s">
        <v>2834</v>
      </c>
      <c r="AT642" s="21" t="str">
        <f>SummarizeQuestMarks(ckAwdQTable[[#This Row],[abst_narr_txt]])</f>
        <v xml:space="preserve"> </v>
      </c>
      <c r="AU642" s="124"/>
      <c r="AV642" t="s">
        <v>5122</v>
      </c>
      <c r="AW642" t="b">
        <f>AND(ckAwdQTable[[#This Row],[ILN]]&gt;"M", SUBSTITUTE(ckAwdQTable[[#This Row],[prop_titl_txt]]," ","")&lt;&gt;SUBSTITUTE(AV641," ",""))</f>
        <v>0</v>
      </c>
      <c r="AX642" s="8" t="s">
        <v>5127</v>
      </c>
    </row>
    <row r="643" spans="2:50" ht="15" customHeight="1" x14ac:dyDescent="0.35">
      <c r="B643" s="30">
        <v>43005.713888888888</v>
      </c>
      <c r="C643" t="s">
        <v>2817</v>
      </c>
      <c r="D643" t="s">
        <v>2818</v>
      </c>
      <c r="E643" t="s">
        <v>472</v>
      </c>
      <c r="F643" t="s">
        <v>892</v>
      </c>
      <c r="G643" s="8" t="s">
        <v>2819</v>
      </c>
      <c r="H643" s="8" t="s">
        <v>2820</v>
      </c>
      <c r="I643" s="21" t="s">
        <v>6127</v>
      </c>
      <c r="J643" t="s">
        <v>2821</v>
      </c>
      <c r="K643" t="s">
        <v>2902</v>
      </c>
      <c r="L643" s="22"/>
      <c r="M643" s="107">
        <f xml:space="preserve"> M642+(ckAwdQTable[ILN]&lt;"M")</f>
        <v>357</v>
      </c>
      <c r="N643" t="s">
        <v>2834</v>
      </c>
      <c r="O643" t="s">
        <v>2542</v>
      </c>
      <c r="P643" s="15" t="str">
        <f>HYPERLINK("https://www.ejacket.nsf.gov/ej/showProposal.do?ID="&amp;ckAwdQTable[[#This Row],[prop_id]],"eJ")</f>
        <v>eJ</v>
      </c>
      <c r="Q643" s="8" t="s">
        <v>2825</v>
      </c>
      <c r="R643" t="s">
        <v>5128</v>
      </c>
      <c r="S643" t="s">
        <v>5129</v>
      </c>
      <c r="T643" t="s">
        <v>911</v>
      </c>
      <c r="U643" s="8" t="s">
        <v>662</v>
      </c>
      <c r="V643" t="s">
        <v>2851</v>
      </c>
      <c r="W643" s="111" t="str">
        <f>HYPERLINK("mailto:"&amp; ckAwdQTable[[#This Row],[email]]&amp;"&amp;subject=Your NSF Proposal:  "&amp;ckAwdQTable[[#This Row],[prop_id]], ckAwdQTable[[#This Row],[email]])</f>
        <v xml:space="preserve"> hardt@eecs.berkeley.edu</v>
      </c>
      <c r="X643" s="30">
        <v>43313</v>
      </c>
      <c r="Y643">
        <v>36</v>
      </c>
      <c r="AA643" s="21" t="s">
        <v>753</v>
      </c>
      <c r="AB643" s="21" t="s">
        <v>4825</v>
      </c>
      <c r="AC643"/>
      <c r="AD643" s="21" t="s">
        <v>753</v>
      </c>
      <c r="AF643" s="13">
        <v>328204</v>
      </c>
      <c r="AG643" s="121">
        <v>0</v>
      </c>
      <c r="AH643" s="1">
        <v>328204</v>
      </c>
      <c r="AI643" s="1"/>
      <c r="AJ643" s="1"/>
      <c r="AM643" s="21">
        <v>3</v>
      </c>
      <c r="AN643" s="21">
        <v>3</v>
      </c>
      <c r="AO643" s="21">
        <v>1.5</v>
      </c>
      <c r="AP643" s="21"/>
      <c r="AQ643" s="21"/>
      <c r="AR643" s="123" t="s">
        <v>2829</v>
      </c>
      <c r="AS643" s="21" t="s">
        <v>2834</v>
      </c>
      <c r="AT643" s="21" t="str">
        <f>SummarizeQuestMarks(ckAwdQTable[[#This Row],[abst_narr_txt]])</f>
        <v xml:space="preserve"> </v>
      </c>
      <c r="AU643" s="124"/>
      <c r="AV643" t="s">
        <v>5122</v>
      </c>
      <c r="AW643" t="b">
        <f>AND(ckAwdQTable[[#This Row],[ILN]]&gt;"M", SUBSTITUTE(ckAwdQTable[[#This Row],[prop_titl_txt]]," ","")&lt;&gt;SUBSTITUTE(AV642," ",""))</f>
        <v>0</v>
      </c>
      <c r="AX643" s="8" t="s">
        <v>5130</v>
      </c>
    </row>
    <row r="644" spans="2:50" ht="15" customHeight="1" x14ac:dyDescent="0.35">
      <c r="B644" s="30">
        <v>43005.71597222222</v>
      </c>
      <c r="C644" t="s">
        <v>2817</v>
      </c>
      <c r="D644" t="s">
        <v>2818</v>
      </c>
      <c r="E644" t="s">
        <v>474</v>
      </c>
      <c r="F644" t="s">
        <v>1201</v>
      </c>
      <c r="G644" s="8" t="s">
        <v>2819</v>
      </c>
      <c r="H644" s="8" t="s">
        <v>2820</v>
      </c>
      <c r="I644" s="21" t="s">
        <v>6127</v>
      </c>
      <c r="J644" t="s">
        <v>2821</v>
      </c>
      <c r="K644" t="s">
        <v>2822</v>
      </c>
      <c r="L644" s="22"/>
      <c r="M644" s="107">
        <f xml:space="preserve"> M643+(ckAwdQTable[ILN]&lt;"M")</f>
        <v>358</v>
      </c>
      <c r="N644" t="s">
        <v>2824</v>
      </c>
      <c r="O644" t="s">
        <v>2550</v>
      </c>
      <c r="P644" s="15" t="str">
        <f>HYPERLINK("https://www.ejacket.nsf.gov/ej/showProposal.do?ID="&amp;ckAwdQTable[[#This Row],[prop_id]],"eJ")</f>
        <v>eJ</v>
      </c>
      <c r="Q644" s="8" t="s">
        <v>2825</v>
      </c>
      <c r="R644" t="s">
        <v>2550</v>
      </c>
      <c r="S644" t="s">
        <v>2551</v>
      </c>
      <c r="T644" t="s">
        <v>5131</v>
      </c>
      <c r="U644" s="8" t="s">
        <v>3918</v>
      </c>
      <c r="V644" t="s">
        <v>3914</v>
      </c>
      <c r="W644" s="111" t="str">
        <f>HYPERLINK("mailto:"&amp; ckAwdQTable[[#This Row],[email]]&amp;"&amp;subject=Your NSF Proposal:  "&amp;ckAwdQTable[[#This Row],[prop_id]], ckAwdQTable[[#This Row],[email]])</f>
        <v>mhong@umn.edu</v>
      </c>
      <c r="X644" s="30">
        <v>43282</v>
      </c>
      <c r="Y644">
        <v>36</v>
      </c>
      <c r="AA644" s="21" t="s">
        <v>753</v>
      </c>
      <c r="AB644" s="21" t="s">
        <v>4825</v>
      </c>
      <c r="AC644"/>
      <c r="AD644" s="21" t="s">
        <v>753</v>
      </c>
      <c r="AF644" s="13">
        <v>349958</v>
      </c>
      <c r="AG644" s="121">
        <v>0</v>
      </c>
      <c r="AH644" s="1">
        <v>349958</v>
      </c>
      <c r="AI644" s="1"/>
      <c r="AJ644" s="1"/>
      <c r="AM644" s="21">
        <v>6</v>
      </c>
      <c r="AN644" s="21">
        <v>3</v>
      </c>
      <c r="AO644" s="21">
        <v>1.5</v>
      </c>
      <c r="AP644" s="21"/>
      <c r="AQ644" s="21"/>
      <c r="AR644" s="123" t="s">
        <v>2829</v>
      </c>
      <c r="AS644" s="21" t="s">
        <v>2834</v>
      </c>
      <c r="AT644" s="21" t="str">
        <f>SummarizeQuestMarks(ckAwdQTable[[#This Row],[abst_narr_txt]])</f>
        <v xml:space="preserve"> </v>
      </c>
      <c r="AU644" s="124"/>
      <c r="AV644" t="s">
        <v>5132</v>
      </c>
      <c r="AW644" t="b">
        <f>AND(ckAwdQTable[[#This Row],[ILN]]&gt;"M", SUBSTITUTE(ckAwdQTable[[#This Row],[prop_titl_txt]]," ","")&lt;&gt;SUBSTITUTE(AV643," ",""))</f>
        <v>0</v>
      </c>
      <c r="AX644" s="8" t="s">
        <v>5133</v>
      </c>
    </row>
    <row r="645" spans="2:50" ht="15" customHeight="1" x14ac:dyDescent="0.35">
      <c r="B645" s="30">
        <v>43005.477083333331</v>
      </c>
      <c r="C645" t="s">
        <v>2817</v>
      </c>
      <c r="D645" t="s">
        <v>2818</v>
      </c>
      <c r="E645" t="s">
        <v>474</v>
      </c>
      <c r="F645" t="s">
        <v>1201</v>
      </c>
      <c r="G645" s="8" t="s">
        <v>2819</v>
      </c>
      <c r="H645" s="8" t="s">
        <v>2820</v>
      </c>
      <c r="I645" s="21" t="s">
        <v>6127</v>
      </c>
      <c r="J645" t="s">
        <v>2821</v>
      </c>
      <c r="K645" t="s">
        <v>2822</v>
      </c>
      <c r="L645" s="22"/>
      <c r="M645" s="107">
        <f xml:space="preserve"> M644+(ckAwdQTable[ILN]&lt;"M")</f>
        <v>358</v>
      </c>
      <c r="N645" t="s">
        <v>2834</v>
      </c>
      <c r="O645" t="s">
        <v>2550</v>
      </c>
      <c r="P645" s="15" t="str">
        <f>HYPERLINK("https://www.ejacket.nsf.gov/ej/showProposal.do?ID="&amp;ckAwdQTable[[#This Row],[prop_id]],"eJ")</f>
        <v>eJ</v>
      </c>
      <c r="Q645" s="8" t="s">
        <v>2825</v>
      </c>
      <c r="R645" t="s">
        <v>5134</v>
      </c>
      <c r="S645" t="s">
        <v>5135</v>
      </c>
      <c r="T645" t="s">
        <v>5136</v>
      </c>
      <c r="U645" s="8" t="s">
        <v>2860</v>
      </c>
      <c r="V645" t="s">
        <v>2856</v>
      </c>
      <c r="W645" s="111" t="str">
        <f>HYPERLINK("mailto:"&amp; ckAwdQTable[[#This Row],[email]]&amp;"&amp;subject=Your NSF Proposal:  "&amp;ckAwdQTable[[#This Row],[prop_id]], ckAwdQTable[[#This Row],[email]])</f>
        <v>nikos@virginia.edu</v>
      </c>
      <c r="X645" s="30">
        <v>43282</v>
      </c>
      <c r="Y645">
        <v>36</v>
      </c>
      <c r="AA645" s="21" t="s">
        <v>753</v>
      </c>
      <c r="AB645" s="21" t="s">
        <v>4825</v>
      </c>
      <c r="AC645"/>
      <c r="AD645" s="21" t="s">
        <v>753</v>
      </c>
      <c r="AE645" s="21" t="s">
        <v>6128</v>
      </c>
      <c r="AF645" s="13">
        <v>349842</v>
      </c>
      <c r="AG645" s="121">
        <v>0</v>
      </c>
      <c r="AH645" s="1">
        <v>349842</v>
      </c>
      <c r="AI645" s="1"/>
      <c r="AJ645" s="1">
        <v>7500</v>
      </c>
      <c r="AM645" s="21">
        <v>3</v>
      </c>
      <c r="AN645" s="21">
        <v>3</v>
      </c>
      <c r="AO645" s="21"/>
      <c r="AP645" s="21"/>
      <c r="AQ645" s="21">
        <v>2.25</v>
      </c>
      <c r="AR645" s="123" t="s">
        <v>2829</v>
      </c>
      <c r="AS645" s="21" t="s">
        <v>2834</v>
      </c>
      <c r="AT645" s="21" t="str">
        <f>SummarizeQuestMarks(ckAwdQTable[[#This Row],[abst_narr_txt]])</f>
        <v xml:space="preserve"> </v>
      </c>
      <c r="AU645" s="124"/>
      <c r="AV645" t="s">
        <v>5132</v>
      </c>
      <c r="AW645" t="b">
        <f>AND(ckAwdQTable[[#This Row],[ILN]]&gt;"M", SUBSTITUTE(ckAwdQTable[[#This Row],[prop_titl_txt]]," ","")&lt;&gt;SUBSTITUTE(AV644," ",""))</f>
        <v>0</v>
      </c>
      <c r="AX645" s="8" t="s">
        <v>5137</v>
      </c>
    </row>
    <row r="646" spans="2:50" ht="15" customHeight="1" x14ac:dyDescent="0.35">
      <c r="B646" s="30">
        <v>43005.556944444441</v>
      </c>
      <c r="C646" t="s">
        <v>2817</v>
      </c>
      <c r="D646" t="s">
        <v>2818</v>
      </c>
      <c r="E646" t="s">
        <v>474</v>
      </c>
      <c r="F646" t="s">
        <v>1201</v>
      </c>
      <c r="G646" s="8" t="s">
        <v>2819</v>
      </c>
      <c r="H646" s="8" t="s">
        <v>2820</v>
      </c>
      <c r="I646" s="21" t="s">
        <v>6127</v>
      </c>
      <c r="J646" t="s">
        <v>2821</v>
      </c>
      <c r="K646" t="s">
        <v>2822</v>
      </c>
      <c r="L646" s="22"/>
      <c r="M646" s="107">
        <f xml:space="preserve"> M645+(ckAwdQTable[ILN]&lt;"M")</f>
        <v>358</v>
      </c>
      <c r="N646" t="s">
        <v>2834</v>
      </c>
      <c r="O646" t="s">
        <v>2550</v>
      </c>
      <c r="P646" s="15" t="str">
        <f>HYPERLINK("https://www.ejacket.nsf.gov/ej/showProposal.do?ID="&amp;ckAwdQTable[[#This Row],[prop_id]],"eJ")</f>
        <v>eJ</v>
      </c>
      <c r="Q646" s="8" t="s">
        <v>2825</v>
      </c>
      <c r="R646" t="s">
        <v>5138</v>
      </c>
      <c r="S646" t="s">
        <v>5139</v>
      </c>
      <c r="T646" t="s">
        <v>5140</v>
      </c>
      <c r="U646" s="8" t="s">
        <v>4621</v>
      </c>
      <c r="V646" t="s">
        <v>4244</v>
      </c>
      <c r="W646" s="111" t="str">
        <f>HYPERLINK("mailto:"&amp; ckAwdQTable[[#This Row],[email]]&amp;"&amp;subject=Your NSF Proposal:  "&amp;ckAwdQTable[[#This Row],[prop_id]], ckAwdQTable[[#This Row],[email]])</f>
        <v>xiao.fu@oregonstate.edu</v>
      </c>
      <c r="X646" s="30">
        <v>43282</v>
      </c>
      <c r="Y646">
        <v>36</v>
      </c>
      <c r="AA646" s="21" t="s">
        <v>753</v>
      </c>
      <c r="AB646" s="21" t="s">
        <v>4825</v>
      </c>
      <c r="AC646"/>
      <c r="AD646" s="21" t="s">
        <v>753</v>
      </c>
      <c r="AE646" s="21" t="s">
        <v>6154</v>
      </c>
      <c r="AF646" s="13">
        <v>331415</v>
      </c>
      <c r="AG646" s="121">
        <v>0</v>
      </c>
      <c r="AH646" s="1">
        <v>331415</v>
      </c>
      <c r="AI646" s="1"/>
      <c r="AJ646" s="1">
        <v>6929</v>
      </c>
      <c r="AM646" s="21">
        <v>3</v>
      </c>
      <c r="AN646" s="21">
        <v>3</v>
      </c>
      <c r="AO646" s="21">
        <v>3.4</v>
      </c>
      <c r="AP646" s="21"/>
      <c r="AQ646" s="21"/>
      <c r="AR646" s="123" t="s">
        <v>2829</v>
      </c>
      <c r="AS646" s="21" t="s">
        <v>2834</v>
      </c>
      <c r="AT646" s="21" t="str">
        <f>SummarizeQuestMarks(ckAwdQTable[[#This Row],[abst_narr_txt]])</f>
        <v xml:space="preserve"> </v>
      </c>
      <c r="AU646" s="124"/>
      <c r="AV646" t="s">
        <v>5132</v>
      </c>
      <c r="AW646" t="b">
        <f>AND(ckAwdQTable[[#This Row],[ILN]]&gt;"M", SUBSTITUTE(ckAwdQTable[[#This Row],[prop_titl_txt]]," ","")&lt;&gt;SUBSTITUTE(AV645," ",""))</f>
        <v>0</v>
      </c>
      <c r="AX646" s="8" t="s">
        <v>5141</v>
      </c>
    </row>
    <row r="647" spans="2:50" ht="15" customHeight="1" x14ac:dyDescent="0.35">
      <c r="B647" s="30">
        <v>43005.720138888886</v>
      </c>
      <c r="C647" t="s">
        <v>2817</v>
      </c>
      <c r="D647" t="s">
        <v>2818</v>
      </c>
      <c r="E647" t="s">
        <v>476</v>
      </c>
      <c r="F647" t="s">
        <v>1069</v>
      </c>
      <c r="G647" s="8" t="s">
        <v>2819</v>
      </c>
      <c r="H647" s="8" t="s">
        <v>2820</v>
      </c>
      <c r="I647" s="21" t="s">
        <v>6127</v>
      </c>
      <c r="J647" t="s">
        <v>2821</v>
      </c>
      <c r="K647" t="s">
        <v>2822</v>
      </c>
      <c r="L647" s="22"/>
      <c r="M647" s="107">
        <f xml:space="preserve"> M646+(ckAwdQTable[ILN]&lt;"M")</f>
        <v>359</v>
      </c>
      <c r="N647" t="s">
        <v>2863</v>
      </c>
      <c r="O647" t="s">
        <v>2554</v>
      </c>
      <c r="P647" s="15" t="str">
        <f>HYPERLINK("https://www.ejacket.nsf.gov/ej/showProposal.do?ID="&amp;ckAwdQTable[[#This Row],[prop_id]],"eJ")</f>
        <v>eJ</v>
      </c>
      <c r="Q647" s="8" t="s">
        <v>2825</v>
      </c>
      <c r="R647" t="s">
        <v>2554</v>
      </c>
      <c r="S647" t="s">
        <v>2555</v>
      </c>
      <c r="T647" t="s">
        <v>5142</v>
      </c>
      <c r="U647" s="8" t="s">
        <v>2827</v>
      </c>
      <c r="V647" t="s">
        <v>2823</v>
      </c>
      <c r="W647" s="111" t="str">
        <f>HYPERLINK("mailto:"&amp; ckAwdQTable[[#This Row],[email]]&amp;"&amp;subject=Your NSF Proposal:  "&amp;ckAwdQTable[[#This Row],[prop_id]], ckAwdQTable[[#This Row],[email]])</f>
        <v>mattan.erez@mail.utexas.edu</v>
      </c>
      <c r="X647" s="30">
        <v>43344</v>
      </c>
      <c r="Y647">
        <v>48</v>
      </c>
      <c r="AA647" s="21" t="s">
        <v>753</v>
      </c>
      <c r="AB647" s="21" t="s">
        <v>4825</v>
      </c>
      <c r="AC647"/>
      <c r="AD647" s="21" t="s">
        <v>753</v>
      </c>
      <c r="AE647" s="21" t="s">
        <v>6128</v>
      </c>
      <c r="AF647" s="13">
        <v>1197466</v>
      </c>
      <c r="AG647" s="121">
        <v>0</v>
      </c>
      <c r="AH647" s="1">
        <v>1197466</v>
      </c>
      <c r="AI647" s="1"/>
      <c r="AJ647" s="1">
        <v>14000</v>
      </c>
      <c r="AM647" s="21">
        <v>16</v>
      </c>
      <c r="AN647" s="21">
        <v>8</v>
      </c>
      <c r="AO647" s="21">
        <v>8</v>
      </c>
      <c r="AP647" s="21"/>
      <c r="AQ647" s="21"/>
      <c r="AR647" s="123" t="s">
        <v>2829</v>
      </c>
      <c r="AS647" s="21" t="s">
        <v>2834</v>
      </c>
      <c r="AT647" s="21" t="str">
        <f>SummarizeQuestMarks(ckAwdQTable[[#This Row],[abst_narr_txt]])</f>
        <v xml:space="preserve"> </v>
      </c>
      <c r="AU647" s="124"/>
      <c r="AV647" t="s">
        <v>5144</v>
      </c>
      <c r="AW647" t="b">
        <f>AND(ckAwdQTable[[#This Row],[ILN]]&gt;"M", SUBSTITUTE(ckAwdQTable[[#This Row],[prop_titl_txt]]," ","")&lt;&gt;SUBSTITUTE(AV646," ",""))</f>
        <v>0</v>
      </c>
      <c r="AX647" s="8" t="s">
        <v>5145</v>
      </c>
    </row>
    <row r="648" spans="2:50" ht="15" customHeight="1" x14ac:dyDescent="0.35">
      <c r="B648" s="30">
        <v>43005.722916666666</v>
      </c>
      <c r="C648" t="s">
        <v>2817</v>
      </c>
      <c r="D648" t="s">
        <v>2818</v>
      </c>
      <c r="E648" t="s">
        <v>476</v>
      </c>
      <c r="F648" t="s">
        <v>912</v>
      </c>
      <c r="G648" s="8" t="s">
        <v>2819</v>
      </c>
      <c r="H648" s="8" t="s">
        <v>2820</v>
      </c>
      <c r="I648" s="21" t="s">
        <v>6127</v>
      </c>
      <c r="J648" t="s">
        <v>2821</v>
      </c>
      <c r="K648" t="s">
        <v>2822</v>
      </c>
      <c r="L648" s="22"/>
      <c r="M648" s="107">
        <f xml:space="preserve"> M647+(ckAwdQTable[ILN]&lt;"M")</f>
        <v>360</v>
      </c>
      <c r="N648" t="s">
        <v>2824</v>
      </c>
      <c r="O648" t="s">
        <v>2562</v>
      </c>
      <c r="P648" s="15" t="str">
        <f>HYPERLINK("https://www.ejacket.nsf.gov/ej/showProposal.do?ID="&amp;ckAwdQTable[[#This Row],[prop_id]],"eJ")</f>
        <v>eJ</v>
      </c>
      <c r="Q648" s="8" t="s">
        <v>2825</v>
      </c>
      <c r="R648" t="s">
        <v>2562</v>
      </c>
      <c r="S648" t="s">
        <v>2563</v>
      </c>
      <c r="T648" t="s">
        <v>5146</v>
      </c>
      <c r="U648" s="8" t="s">
        <v>2899</v>
      </c>
      <c r="V648" t="s">
        <v>2851</v>
      </c>
      <c r="W648" s="111" t="str">
        <f>HYPERLINK("mailto:"&amp; ckAwdQTable[[#This Row],[email]]&amp;"&amp;subject=Your NSF Proposal:  "&amp;ckAwdQTable[[#This Row],[prop_id]], ckAwdQTable[[#This Row],[email]])</f>
        <v>eneftci@uci.edu</v>
      </c>
      <c r="X648" s="30">
        <v>43282</v>
      </c>
      <c r="Y648">
        <v>36</v>
      </c>
      <c r="AA648" s="21" t="s">
        <v>753</v>
      </c>
      <c r="AB648" s="21" t="s">
        <v>4825</v>
      </c>
      <c r="AC648"/>
      <c r="AD648" s="21" t="s">
        <v>753</v>
      </c>
      <c r="AF648" s="13">
        <v>574608</v>
      </c>
      <c r="AG648" s="121">
        <v>0</v>
      </c>
      <c r="AH648" s="1">
        <v>574608</v>
      </c>
      <c r="AI648" s="1"/>
      <c r="AJ648" s="1"/>
      <c r="AM648" s="21">
        <v>6</v>
      </c>
      <c r="AN648" s="21">
        <v>9</v>
      </c>
      <c r="AO648" s="21">
        <v>4.5</v>
      </c>
      <c r="AP648" s="21"/>
      <c r="AQ648" s="21"/>
      <c r="AR648" s="123" t="s">
        <v>2829</v>
      </c>
      <c r="AS648" s="21" t="s">
        <v>2834</v>
      </c>
      <c r="AT648" s="21" t="str">
        <f>SummarizeQuestMarks(ckAwdQTable[[#This Row],[abst_narr_txt]])</f>
        <v xml:space="preserve"> </v>
      </c>
      <c r="AU648" s="124"/>
      <c r="AV648" t="s">
        <v>5147</v>
      </c>
      <c r="AW648" t="b">
        <f>AND(ckAwdQTable[[#This Row],[ILN]]&gt;"M", SUBSTITUTE(ckAwdQTable[[#This Row],[prop_titl_txt]]," ","")&lt;&gt;SUBSTITUTE(AV647," ",""))</f>
        <v>0</v>
      </c>
      <c r="AX648" s="8" t="s">
        <v>5148</v>
      </c>
    </row>
    <row r="649" spans="2:50" ht="15" customHeight="1" x14ac:dyDescent="0.35">
      <c r="B649" s="30">
        <v>43005.785416666666</v>
      </c>
      <c r="C649" t="s">
        <v>2817</v>
      </c>
      <c r="D649" t="s">
        <v>2818</v>
      </c>
      <c r="E649" t="s">
        <v>476</v>
      </c>
      <c r="F649" t="s">
        <v>912</v>
      </c>
      <c r="G649" s="8" t="s">
        <v>2819</v>
      </c>
      <c r="H649" s="8" t="s">
        <v>2820</v>
      </c>
      <c r="I649" s="21" t="s">
        <v>6127</v>
      </c>
      <c r="J649" t="s">
        <v>2821</v>
      </c>
      <c r="K649" t="s">
        <v>2822</v>
      </c>
      <c r="L649" s="22"/>
      <c r="M649" s="107">
        <f xml:space="preserve"> M648+(ckAwdQTable[ILN]&lt;"M")</f>
        <v>360</v>
      </c>
      <c r="N649" t="s">
        <v>2834</v>
      </c>
      <c r="O649" t="s">
        <v>2562</v>
      </c>
      <c r="P649" s="15" t="str">
        <f>HYPERLINK("https://www.ejacket.nsf.gov/ej/showProposal.do?ID="&amp;ckAwdQTable[[#This Row],[prop_id]],"eJ")</f>
        <v>eJ</v>
      </c>
      <c r="Q649" s="8" t="s">
        <v>2825</v>
      </c>
      <c r="R649" t="s">
        <v>5149</v>
      </c>
      <c r="S649" t="s">
        <v>5150</v>
      </c>
      <c r="T649" t="s">
        <v>5151</v>
      </c>
      <c r="U649" s="8" t="s">
        <v>668</v>
      </c>
      <c r="V649" t="s">
        <v>2851</v>
      </c>
      <c r="W649" s="111" t="str">
        <f>HYPERLINK("mailto:"&amp; ckAwdQTable[[#This Row],[email]]&amp;"&amp;subject=Your NSF Proposal:  "&amp;ckAwdQTable[[#This Row],[prop_id]], ckAwdQTable[[#This Row],[email]])</f>
        <v>gert@ucsd.edu</v>
      </c>
      <c r="X649" s="30">
        <v>43282</v>
      </c>
      <c r="Y649">
        <v>36</v>
      </c>
      <c r="AA649" s="21" t="s">
        <v>753</v>
      </c>
      <c r="AB649" s="21" t="s">
        <v>4825</v>
      </c>
      <c r="AC649"/>
      <c r="AD649" s="21" t="s">
        <v>753</v>
      </c>
      <c r="AF649" s="13">
        <v>588192</v>
      </c>
      <c r="AG649" s="121">
        <v>0</v>
      </c>
      <c r="AH649" s="1">
        <v>588192</v>
      </c>
      <c r="AI649" s="1"/>
      <c r="AJ649" s="1"/>
      <c r="AM649" s="21">
        <v>6</v>
      </c>
      <c r="AN649" s="21">
        <v>6</v>
      </c>
      <c r="AO649" s="21">
        <v>2.4</v>
      </c>
      <c r="AP649" s="21"/>
      <c r="AQ649" s="21">
        <v>6</v>
      </c>
      <c r="AR649" s="123" t="s">
        <v>2829</v>
      </c>
      <c r="AS649" s="21" t="s">
        <v>2834</v>
      </c>
      <c r="AT649" s="21" t="str">
        <f>SummarizeQuestMarks(ckAwdQTable[[#This Row],[abst_narr_txt]])</f>
        <v xml:space="preserve"> </v>
      </c>
      <c r="AU649" s="124"/>
      <c r="AV649" t="s">
        <v>5147</v>
      </c>
      <c r="AW649" t="b">
        <f>AND(ckAwdQTable[[#This Row],[ILN]]&gt;"M", SUBSTITUTE(ckAwdQTable[[#This Row],[prop_titl_txt]]," ","")&lt;&gt;SUBSTITUTE(AV648," ",""))</f>
        <v>0</v>
      </c>
      <c r="AX649" s="8" t="s">
        <v>5152</v>
      </c>
    </row>
    <row r="650" spans="2:50" ht="15" customHeight="1" x14ac:dyDescent="0.35">
      <c r="B650" s="30">
        <v>43005.723611111112</v>
      </c>
      <c r="C650" t="s">
        <v>2839</v>
      </c>
      <c r="D650" t="s">
        <v>2840</v>
      </c>
      <c r="E650" t="s">
        <v>462</v>
      </c>
      <c r="F650" t="s">
        <v>757</v>
      </c>
      <c r="G650" s="8" t="s">
        <v>2819</v>
      </c>
      <c r="H650" s="8" t="s">
        <v>2820</v>
      </c>
      <c r="I650" s="21" t="s">
        <v>6127</v>
      </c>
      <c r="J650" t="s">
        <v>2821</v>
      </c>
      <c r="L650" s="22"/>
      <c r="M650" s="107">
        <f xml:space="preserve"> M649+(ckAwdQTable[ILN]&lt;"M")</f>
        <v>361</v>
      </c>
      <c r="N650" t="s">
        <v>2863</v>
      </c>
      <c r="O650" t="s">
        <v>2569</v>
      </c>
      <c r="P650" s="15" t="str">
        <f>HYPERLINK("https://www.ejacket.nsf.gov/ej/showProposal.do?ID="&amp;ckAwdQTable[[#This Row],[prop_id]],"eJ")</f>
        <v>eJ</v>
      </c>
      <c r="Q650" s="8" t="s">
        <v>2841</v>
      </c>
      <c r="R650" t="s">
        <v>2569</v>
      </c>
      <c r="S650" t="s">
        <v>2570</v>
      </c>
      <c r="T650" t="s">
        <v>5153</v>
      </c>
      <c r="U650" s="8" t="s">
        <v>707</v>
      </c>
      <c r="V650" t="s">
        <v>3162</v>
      </c>
      <c r="W650" s="111" t="str">
        <f>HYPERLINK("mailto:"&amp; ckAwdQTable[[#This Row],[email]]&amp;"&amp;subject=Your NSF Proposal:  "&amp;ckAwdQTable[[#This Row],[prop_id]], ckAwdQTable[[#This Row],[email]])</f>
        <v>hankhoffmann@cs.uchicago.edu</v>
      </c>
      <c r="X650" s="30">
        <v>43344</v>
      </c>
      <c r="Y650">
        <v>48</v>
      </c>
      <c r="AA650" s="21" t="s">
        <v>753</v>
      </c>
      <c r="AB650" s="21" t="s">
        <v>4825</v>
      </c>
      <c r="AC650"/>
      <c r="AD650" s="21" t="s">
        <v>753</v>
      </c>
      <c r="AE650" s="21" t="s">
        <v>6128</v>
      </c>
      <c r="AF650" s="13">
        <v>1200000</v>
      </c>
      <c r="AG650" s="121">
        <v>0</v>
      </c>
      <c r="AH650" s="1">
        <v>1200000</v>
      </c>
      <c r="AI650" s="1"/>
      <c r="AJ650" s="1">
        <v>40000</v>
      </c>
      <c r="AM650" s="21">
        <v>12</v>
      </c>
      <c r="AN650" s="21">
        <v>8</v>
      </c>
      <c r="AO650" s="21">
        <v>4</v>
      </c>
      <c r="AP650" s="21"/>
      <c r="AQ650" s="21"/>
      <c r="AR650" s="123" t="s">
        <v>2829</v>
      </c>
      <c r="AS650" s="21" t="s">
        <v>2834</v>
      </c>
      <c r="AT650" s="21" t="str">
        <f>SummarizeQuestMarks(ckAwdQTable[[#This Row],[abst_narr_txt]])</f>
        <v xml:space="preserve"> </v>
      </c>
      <c r="AU650" s="124"/>
      <c r="AV650" t="s">
        <v>5154</v>
      </c>
      <c r="AW650" t="b">
        <f>AND(ckAwdQTable[[#This Row],[ILN]]&gt;"M", SUBSTITUTE(ckAwdQTable[[#This Row],[prop_titl_txt]]," ","")&lt;&gt;SUBSTITUTE(AV649," ",""))</f>
        <v>0</v>
      </c>
      <c r="AX650" s="8" t="s">
        <v>5155</v>
      </c>
    </row>
    <row r="651" spans="2:50" ht="15" customHeight="1" x14ac:dyDescent="0.35">
      <c r="B651" s="30">
        <v>43005.724999999999</v>
      </c>
      <c r="C651" t="s">
        <v>2868</v>
      </c>
      <c r="D651" t="s">
        <v>2869</v>
      </c>
      <c r="E651" t="s">
        <v>466</v>
      </c>
      <c r="F651" t="s">
        <v>811</v>
      </c>
      <c r="G651" s="8" t="s">
        <v>2819</v>
      </c>
      <c r="H651" s="8" t="s">
        <v>2820</v>
      </c>
      <c r="I651" s="21" t="s">
        <v>6127</v>
      </c>
      <c r="J651" t="s">
        <v>2821</v>
      </c>
      <c r="K651" t="s">
        <v>2883</v>
      </c>
      <c r="L651" s="22"/>
      <c r="M651" s="107">
        <f xml:space="preserve"> M650+(ckAwdQTable[ILN]&lt;"M")</f>
        <v>362</v>
      </c>
      <c r="N651" t="s">
        <v>2863</v>
      </c>
      <c r="O651" t="s">
        <v>2572</v>
      </c>
      <c r="P651" s="15" t="str">
        <f>HYPERLINK("https://www.ejacket.nsf.gov/ej/showProposal.do?ID="&amp;ckAwdQTable[[#This Row],[prop_id]],"eJ")</f>
        <v>eJ</v>
      </c>
      <c r="Q651" s="8" t="s">
        <v>2871</v>
      </c>
      <c r="R651" t="s">
        <v>2572</v>
      </c>
      <c r="S651" t="s">
        <v>2573</v>
      </c>
      <c r="T651" t="s">
        <v>5156</v>
      </c>
      <c r="U651" s="8" t="s">
        <v>3984</v>
      </c>
      <c r="V651" t="s">
        <v>2823</v>
      </c>
      <c r="W651" s="111" t="str">
        <f>HYPERLINK("mailto:"&amp; ckAwdQTable[[#This Row],[email]]&amp;"&amp;subject=Your NSF Proposal:  "&amp;ckAwdQTable[[#This Row],[prop_id]], ckAwdQTable[[#This Row],[email]])</f>
        <v>jaspal@cs.uh.edu</v>
      </c>
      <c r="X651" s="30">
        <v>43221</v>
      </c>
      <c r="Y651">
        <v>36</v>
      </c>
      <c r="AA651" s="21" t="s">
        <v>753</v>
      </c>
      <c r="AB651" s="21" t="s">
        <v>4825</v>
      </c>
      <c r="AC651"/>
      <c r="AD651" s="21" t="s">
        <v>753</v>
      </c>
      <c r="AF651" s="13">
        <v>1199574</v>
      </c>
      <c r="AG651" s="121">
        <v>0</v>
      </c>
      <c r="AH651" s="1">
        <v>1199574</v>
      </c>
      <c r="AI651" s="1"/>
      <c r="AJ651" s="1"/>
      <c r="AK651" s="1">
        <v>170029</v>
      </c>
      <c r="AL651" s="1">
        <v>25000</v>
      </c>
      <c r="AM651" s="21">
        <v>9</v>
      </c>
      <c r="AN651" s="21">
        <v>12</v>
      </c>
      <c r="AO651" s="21">
        <v>10.5</v>
      </c>
      <c r="AP651" s="21"/>
      <c r="AQ651" s="21">
        <v>3</v>
      </c>
      <c r="AR651" s="123" t="s">
        <v>2829</v>
      </c>
      <c r="AS651" s="21" t="s">
        <v>2834</v>
      </c>
      <c r="AT651" s="21" t="str">
        <f>SummarizeQuestMarks(ckAwdQTable[[#This Row],[abst_narr_txt]])</f>
        <v xml:space="preserve"> </v>
      </c>
      <c r="AU651" s="124"/>
      <c r="AV651" t="s">
        <v>5158</v>
      </c>
      <c r="AW651" t="b">
        <f>AND(ckAwdQTable[[#This Row],[ILN]]&gt;"M", SUBSTITUTE(ckAwdQTable[[#This Row],[prop_titl_txt]]," ","")&lt;&gt;SUBSTITUTE(AV650," ",""))</f>
        <v>0</v>
      </c>
      <c r="AX651" s="8" t="s">
        <v>5159</v>
      </c>
    </row>
    <row r="652" spans="2:50" ht="15" customHeight="1" x14ac:dyDescent="0.35">
      <c r="B652" s="30">
        <v>43005.729166666664</v>
      </c>
      <c r="C652" t="s">
        <v>2839</v>
      </c>
      <c r="D652" t="s">
        <v>2840</v>
      </c>
      <c r="E652" t="s">
        <v>462</v>
      </c>
      <c r="F652" t="s">
        <v>757</v>
      </c>
      <c r="G652" s="8" t="s">
        <v>2819</v>
      </c>
      <c r="H652" s="8" t="s">
        <v>2820</v>
      </c>
      <c r="I652" s="21" t="s">
        <v>6127</v>
      </c>
      <c r="J652" t="s">
        <v>2821</v>
      </c>
      <c r="L652" s="22"/>
      <c r="M652" s="107">
        <f xml:space="preserve"> M651+(ckAwdQTable[ILN]&lt;"M")</f>
        <v>363</v>
      </c>
      <c r="N652" t="s">
        <v>2824</v>
      </c>
      <c r="O652" t="s">
        <v>5160</v>
      </c>
      <c r="P652" s="15" t="str">
        <f>HYPERLINK("https://www.ejacket.nsf.gov/ej/showProposal.do?ID="&amp;ckAwdQTable[[#This Row],[prop_id]],"eJ")</f>
        <v>eJ</v>
      </c>
      <c r="Q652" s="8" t="s">
        <v>2841</v>
      </c>
      <c r="R652" t="s">
        <v>5160</v>
      </c>
      <c r="S652" t="s">
        <v>803</v>
      </c>
      <c r="T652" t="s">
        <v>5161</v>
      </c>
      <c r="U652" s="8" t="s">
        <v>4791</v>
      </c>
      <c r="V652" t="s">
        <v>2851</v>
      </c>
      <c r="W652" s="111" t="str">
        <f>HYPERLINK("mailto:"&amp; ckAwdQTable[[#This Row],[email]]&amp;"&amp;subject=Your NSF Proposal:  "&amp;ckAwdQTable[[#This Row],[prop_id]], ckAwdQTable[[#This Row],[email]])</f>
        <v>dli35@ucmerced.edu</v>
      </c>
      <c r="X652" s="30">
        <v>43344</v>
      </c>
      <c r="Y652">
        <v>36</v>
      </c>
      <c r="AA652" s="21" t="s">
        <v>753</v>
      </c>
      <c r="AB652" s="21" t="s">
        <v>4825</v>
      </c>
      <c r="AC652"/>
      <c r="AD652" s="21" t="s">
        <v>753</v>
      </c>
      <c r="AF652" s="13">
        <v>400000</v>
      </c>
      <c r="AG652" s="121">
        <v>0</v>
      </c>
      <c r="AH652" s="1">
        <v>400000</v>
      </c>
      <c r="AI652" s="1"/>
      <c r="AJ652" s="1"/>
      <c r="AM652" s="21">
        <v>6</v>
      </c>
      <c r="AN652" s="21">
        <v>2</v>
      </c>
      <c r="AO652" s="21">
        <v>2</v>
      </c>
      <c r="AP652" s="21"/>
      <c r="AQ652" s="21"/>
      <c r="AR652" s="123" t="s">
        <v>2829</v>
      </c>
      <c r="AS652" s="21" t="s">
        <v>2834</v>
      </c>
      <c r="AT652" s="21" t="str">
        <f>SummarizeQuestMarks(ckAwdQTable[[#This Row],[abst_narr_txt]])</f>
        <v xml:space="preserve"> </v>
      </c>
      <c r="AU652" s="124"/>
      <c r="AV652" t="s">
        <v>5162</v>
      </c>
      <c r="AW652" t="b">
        <f>AND(ckAwdQTable[[#This Row],[ILN]]&gt;"M", SUBSTITUTE(ckAwdQTable[[#This Row],[prop_titl_txt]]," ","")&lt;&gt;SUBSTITUTE(AV651," ",""))</f>
        <v>0</v>
      </c>
      <c r="AX652" s="8" t="s">
        <v>5163</v>
      </c>
    </row>
    <row r="653" spans="2:50" ht="15" customHeight="1" x14ac:dyDescent="0.35">
      <c r="B653" s="30">
        <v>43005.71597222222</v>
      </c>
      <c r="C653" t="s">
        <v>2839</v>
      </c>
      <c r="D653" t="s">
        <v>2840</v>
      </c>
      <c r="E653" t="s">
        <v>462</v>
      </c>
      <c r="F653" t="s">
        <v>757</v>
      </c>
      <c r="G653" s="8" t="s">
        <v>2819</v>
      </c>
      <c r="H653" s="8" t="s">
        <v>2820</v>
      </c>
      <c r="I653" s="21" t="s">
        <v>6127</v>
      </c>
      <c r="J653" t="s">
        <v>2821</v>
      </c>
      <c r="L653" s="22"/>
      <c r="M653" s="107">
        <f xml:space="preserve"> M652+(ckAwdQTable[ILN]&lt;"M")</f>
        <v>363</v>
      </c>
      <c r="N653" t="s">
        <v>2834</v>
      </c>
      <c r="O653" t="s">
        <v>5160</v>
      </c>
      <c r="P653" s="15" t="str">
        <f>HYPERLINK("https://www.ejacket.nsf.gov/ej/showProposal.do?ID="&amp;ckAwdQTable[[#This Row],[prop_id]],"eJ")</f>
        <v>eJ</v>
      </c>
      <c r="Q653" s="8" t="s">
        <v>2841</v>
      </c>
      <c r="R653" t="s">
        <v>5164</v>
      </c>
      <c r="S653" t="s">
        <v>1645</v>
      </c>
      <c r="T653" t="s">
        <v>1697</v>
      </c>
      <c r="U653" s="8" t="s">
        <v>3659</v>
      </c>
      <c r="V653" t="s">
        <v>105</v>
      </c>
      <c r="W653" s="111" t="str">
        <f>HYPERLINK("mailto:"&amp; ckAwdQTable[[#This Row],[email]]&amp;"&amp;subject=Your NSF Proposal:  "&amp;ckAwdQTable[[#This Row],[prop_id]], ckAwdQTable[[#This Row],[email]])</f>
        <v>fchen15@lsu.edu</v>
      </c>
      <c r="X653" s="30">
        <v>43344</v>
      </c>
      <c r="Y653">
        <v>36</v>
      </c>
      <c r="AA653" s="21" t="s">
        <v>753</v>
      </c>
      <c r="AB653" s="21" t="s">
        <v>4825</v>
      </c>
      <c r="AC653"/>
      <c r="AD653" s="21" t="s">
        <v>753</v>
      </c>
      <c r="AE653" s="21" t="s">
        <v>6128</v>
      </c>
      <c r="AF653" s="13">
        <v>399973</v>
      </c>
      <c r="AG653" s="121">
        <v>0</v>
      </c>
      <c r="AH653" s="1">
        <v>399973</v>
      </c>
      <c r="AI653" s="1"/>
      <c r="AJ653" s="1">
        <v>15000</v>
      </c>
      <c r="AM653" s="21">
        <v>6</v>
      </c>
      <c r="AN653" s="21">
        <v>3</v>
      </c>
      <c r="AO653" s="21">
        <v>3</v>
      </c>
      <c r="AP653" s="21"/>
      <c r="AQ653" s="21"/>
      <c r="AR653" s="123" t="s">
        <v>2829</v>
      </c>
      <c r="AS653" s="21" t="s">
        <v>2834</v>
      </c>
      <c r="AT653" s="21" t="str">
        <f>SummarizeQuestMarks(ckAwdQTable[[#This Row],[abst_narr_txt]])</f>
        <v xml:space="preserve"> </v>
      </c>
      <c r="AU653" s="124"/>
      <c r="AV653" t="s">
        <v>5162</v>
      </c>
      <c r="AW653" t="b">
        <f>AND(ckAwdQTable[[#This Row],[ILN]]&gt;"M", SUBSTITUTE(ckAwdQTable[[#This Row],[prop_titl_txt]]," ","")&lt;&gt;SUBSTITUTE(AV652," ",""))</f>
        <v>0</v>
      </c>
      <c r="AX653" s="8" t="s">
        <v>5165</v>
      </c>
    </row>
    <row r="654" spans="2:50" ht="15" customHeight="1" x14ac:dyDescent="0.35">
      <c r="B654" s="30">
        <v>43005.729861111111</v>
      </c>
      <c r="C654" t="s">
        <v>2839</v>
      </c>
      <c r="D654" t="s">
        <v>2840</v>
      </c>
      <c r="E654" t="s">
        <v>462</v>
      </c>
      <c r="F654" t="s">
        <v>761</v>
      </c>
      <c r="G654" s="8" t="s">
        <v>2819</v>
      </c>
      <c r="H654" s="8" t="s">
        <v>2820</v>
      </c>
      <c r="I654" s="21" t="s">
        <v>6127</v>
      </c>
      <c r="J654" t="s">
        <v>2821</v>
      </c>
      <c r="L654" s="22"/>
      <c r="M654" s="107">
        <f xml:space="preserve"> M653+(ckAwdQTable[ILN]&lt;"M")</f>
        <v>364</v>
      </c>
      <c r="N654" t="s">
        <v>2863</v>
      </c>
      <c r="O654" t="s">
        <v>2583</v>
      </c>
      <c r="P654" s="15" t="str">
        <f>HYPERLINK("https://www.ejacket.nsf.gov/ej/showProposal.do?ID="&amp;ckAwdQTable[[#This Row],[prop_id]],"eJ")</f>
        <v>eJ</v>
      </c>
      <c r="Q654" s="8" t="s">
        <v>2841</v>
      </c>
      <c r="R654" t="s">
        <v>2583</v>
      </c>
      <c r="S654" t="s">
        <v>2584</v>
      </c>
      <c r="T654" t="s">
        <v>5166</v>
      </c>
      <c r="U654" s="8" t="s">
        <v>534</v>
      </c>
      <c r="V654" t="s">
        <v>2893</v>
      </c>
      <c r="W654" s="111" t="str">
        <f>HYPERLINK("mailto:"&amp; ckAwdQTable[[#This Row],[email]]&amp;"&amp;subject=Your NSF Proposal:  "&amp;ckAwdQTable[[#This Row],[prop_id]], ckAwdQTable[[#This Row],[email]])</f>
        <v>mingzhao@asu.edu</v>
      </c>
      <c r="X654" s="30">
        <v>43252</v>
      </c>
      <c r="Y654">
        <v>48</v>
      </c>
      <c r="AA654" s="21" t="s">
        <v>753</v>
      </c>
      <c r="AB654" s="21" t="s">
        <v>4825</v>
      </c>
      <c r="AC654"/>
      <c r="AD654" s="21" t="s">
        <v>753</v>
      </c>
      <c r="AE654" s="21" t="s">
        <v>6275</v>
      </c>
      <c r="AF654" s="13">
        <v>1199130</v>
      </c>
      <c r="AG654" s="121">
        <v>0</v>
      </c>
      <c r="AH654" s="1">
        <v>1199130</v>
      </c>
      <c r="AI654" s="1"/>
      <c r="AJ654" s="1">
        <v>24000</v>
      </c>
      <c r="AM654" s="21">
        <v>12</v>
      </c>
      <c r="AN654" s="21">
        <v>16</v>
      </c>
      <c r="AO654" s="21">
        <v>12</v>
      </c>
      <c r="AP654" s="21"/>
      <c r="AQ654" s="21"/>
      <c r="AR654" s="123" t="s">
        <v>2829</v>
      </c>
      <c r="AS654" s="21" t="s">
        <v>2834</v>
      </c>
      <c r="AT654" s="21" t="str">
        <f>SummarizeQuestMarks(ckAwdQTable[[#This Row],[abst_narr_txt]])</f>
        <v xml:space="preserve"> </v>
      </c>
      <c r="AU654" s="124"/>
      <c r="AV654" t="s">
        <v>5167</v>
      </c>
      <c r="AW654" t="b">
        <f>AND(ckAwdQTable[[#This Row],[ILN]]&gt;"M", SUBSTITUTE(ckAwdQTable[[#This Row],[prop_titl_txt]]," ","")&lt;&gt;SUBSTITUTE(AV653," ",""))</f>
        <v>0</v>
      </c>
      <c r="AX654" s="8" t="s">
        <v>5168</v>
      </c>
    </row>
    <row r="655" spans="2:50" ht="15" customHeight="1" x14ac:dyDescent="0.35">
      <c r="B655" s="30">
        <v>43005.729861111111</v>
      </c>
      <c r="C655" t="s">
        <v>2839</v>
      </c>
      <c r="D655" t="s">
        <v>2840</v>
      </c>
      <c r="E655" t="s">
        <v>464</v>
      </c>
      <c r="F655" t="s">
        <v>1119</v>
      </c>
      <c r="G655" s="8" t="s">
        <v>2819</v>
      </c>
      <c r="H655" s="8" t="s">
        <v>2820</v>
      </c>
      <c r="I655" s="21" t="s">
        <v>6127</v>
      </c>
      <c r="J655" t="s">
        <v>2821</v>
      </c>
      <c r="L655" s="22"/>
      <c r="M655" s="107">
        <f xml:space="preserve"> M654+(ckAwdQTable[ILN]&lt;"M")</f>
        <v>365</v>
      </c>
      <c r="N655" t="s">
        <v>2863</v>
      </c>
      <c r="O655" t="s">
        <v>2586</v>
      </c>
      <c r="P655" s="15" t="str">
        <f>HYPERLINK("https://www.ejacket.nsf.gov/ej/showProposal.do?ID="&amp;ckAwdQTable[[#This Row],[prop_id]],"eJ")</f>
        <v>eJ</v>
      </c>
      <c r="Q655" s="8" t="s">
        <v>2841</v>
      </c>
      <c r="R655" t="s">
        <v>2586</v>
      </c>
      <c r="S655" t="s">
        <v>2587</v>
      </c>
      <c r="T655" t="s">
        <v>5169</v>
      </c>
      <c r="U655" s="8" t="s">
        <v>676</v>
      </c>
      <c r="V655" t="s">
        <v>3162</v>
      </c>
      <c r="W655" s="111" t="str">
        <f>HYPERLINK("mailto:"&amp; ckAwdQTable[[#This Row],[email]]&amp;"&amp;subject=Your NSF Proposal:  "&amp;ckAwdQTable[[#This Row],[prop_id]], ckAwdQTable[[#This Row],[email]])</f>
        <v>croy@illinois.edu</v>
      </c>
      <c r="X655" s="30">
        <v>43327</v>
      </c>
      <c r="Y655">
        <v>36</v>
      </c>
      <c r="AA655" s="21" t="s">
        <v>753</v>
      </c>
      <c r="AB655" s="21" t="s">
        <v>4825</v>
      </c>
      <c r="AC655"/>
      <c r="AD655" s="21" t="s">
        <v>753</v>
      </c>
      <c r="AE655" s="21" t="s">
        <v>6128</v>
      </c>
      <c r="AF655" s="13">
        <v>1161720</v>
      </c>
      <c r="AG655" s="121">
        <v>0</v>
      </c>
      <c r="AH655" s="1">
        <v>1161720</v>
      </c>
      <c r="AI655" s="1"/>
      <c r="AJ655" s="1">
        <v>15000</v>
      </c>
      <c r="AM655" s="21">
        <v>15</v>
      </c>
      <c r="AN655" s="21">
        <v>9</v>
      </c>
      <c r="AO655" s="21">
        <v>7.5</v>
      </c>
      <c r="AP655" s="21"/>
      <c r="AQ655" s="21"/>
      <c r="AR655" s="123" t="s">
        <v>2829</v>
      </c>
      <c r="AS655" s="21" t="s">
        <v>2834</v>
      </c>
      <c r="AT655" s="21" t="str">
        <f>SummarizeQuestMarks(ckAwdQTable[[#This Row],[abst_narr_txt]])</f>
        <v xml:space="preserve"> </v>
      </c>
      <c r="AU655" s="124"/>
      <c r="AV655" t="s">
        <v>5170</v>
      </c>
      <c r="AW655" t="b">
        <f>AND(ckAwdQTable[[#This Row],[ILN]]&gt;"M", SUBSTITUTE(ckAwdQTable[[#This Row],[prop_titl_txt]]," ","")&lt;&gt;SUBSTITUTE(AV654," ",""))</f>
        <v>0</v>
      </c>
      <c r="AX655" s="8" t="s">
        <v>5171</v>
      </c>
    </row>
    <row r="656" spans="2:50" ht="15" customHeight="1" x14ac:dyDescent="0.35">
      <c r="B656" s="30">
        <v>43005.732638888891</v>
      </c>
      <c r="C656" t="s">
        <v>2817</v>
      </c>
      <c r="D656" t="s">
        <v>2818</v>
      </c>
      <c r="E656" t="s">
        <v>476</v>
      </c>
      <c r="F656" t="s">
        <v>1069</v>
      </c>
      <c r="G656" s="8" t="s">
        <v>2819</v>
      </c>
      <c r="H656" s="8" t="s">
        <v>2820</v>
      </c>
      <c r="I656" s="21" t="s">
        <v>6127</v>
      </c>
      <c r="J656" t="s">
        <v>2821</v>
      </c>
      <c r="K656" t="s">
        <v>2822</v>
      </c>
      <c r="L656" s="22"/>
      <c r="M656" s="107">
        <f xml:space="preserve"> M655+(ckAwdQTable[ILN]&lt;"M")</f>
        <v>366</v>
      </c>
      <c r="N656" t="s">
        <v>2863</v>
      </c>
      <c r="O656" t="s">
        <v>2589</v>
      </c>
      <c r="P656" s="15" t="str">
        <f>HYPERLINK("https://www.ejacket.nsf.gov/ej/showProposal.do?ID="&amp;ckAwdQTable[[#This Row],[prop_id]],"eJ")</f>
        <v>eJ</v>
      </c>
      <c r="Q656" s="8" t="s">
        <v>2825</v>
      </c>
      <c r="R656" t="s">
        <v>2589</v>
      </c>
      <c r="S656" t="s">
        <v>1389</v>
      </c>
      <c r="T656" t="s">
        <v>3498</v>
      </c>
      <c r="U656" s="8" t="s">
        <v>665</v>
      </c>
      <c r="V656" t="s">
        <v>2851</v>
      </c>
      <c r="W656" s="111" t="str">
        <f>HYPERLINK("mailto:"&amp; ckAwdQTable[[#This Row],[email]]&amp;"&amp;subject=Your NSF Proposal:  "&amp;ckAwdQTable[[#This Row],[prop_id]], ckAwdQTable[[#This Row],[email]])</f>
        <v>tsotras@cs.ucr.edu</v>
      </c>
      <c r="X656" s="30">
        <v>43252</v>
      </c>
      <c r="Y656">
        <v>48</v>
      </c>
      <c r="AA656" s="21" t="s">
        <v>753</v>
      </c>
      <c r="AB656" s="21" t="s">
        <v>4825</v>
      </c>
      <c r="AC656"/>
      <c r="AD656" s="21" t="s">
        <v>753</v>
      </c>
      <c r="AE656" s="21" t="s">
        <v>6128</v>
      </c>
      <c r="AF656" s="13">
        <v>1216000</v>
      </c>
      <c r="AG656" s="121">
        <v>0</v>
      </c>
      <c r="AH656" s="1">
        <v>1216000</v>
      </c>
      <c r="AI656" s="1"/>
      <c r="AJ656" s="1">
        <v>24000</v>
      </c>
      <c r="AL656" s="1">
        <v>16000</v>
      </c>
      <c r="AM656" s="21">
        <v>12</v>
      </c>
      <c r="AN656" s="21">
        <v>12</v>
      </c>
      <c r="AO656" s="21">
        <v>12</v>
      </c>
      <c r="AP656" s="21"/>
      <c r="AQ656" s="21"/>
      <c r="AR656" s="123" t="s">
        <v>2829</v>
      </c>
      <c r="AS656" s="21" t="s">
        <v>2834</v>
      </c>
      <c r="AT656" s="21" t="str">
        <f>SummarizeQuestMarks(ckAwdQTable[[#This Row],[abst_narr_txt]])</f>
        <v xml:space="preserve"> </v>
      </c>
      <c r="AU656" s="124"/>
      <c r="AV656" t="s">
        <v>5173</v>
      </c>
      <c r="AW656" t="b">
        <f>AND(ckAwdQTable[[#This Row],[ILN]]&gt;"M", SUBSTITUTE(ckAwdQTable[[#This Row],[prop_titl_txt]]," ","")&lt;&gt;SUBSTITUTE(AV655," ",""))</f>
        <v>0</v>
      </c>
      <c r="AX656" s="8" t="s">
        <v>3500</v>
      </c>
    </row>
    <row r="657" spans="2:50" ht="15" customHeight="1" x14ac:dyDescent="0.35">
      <c r="B657" s="30">
        <v>43005.732638888891</v>
      </c>
      <c r="C657" t="s">
        <v>2868</v>
      </c>
      <c r="D657" t="s">
        <v>2869</v>
      </c>
      <c r="E657" t="s">
        <v>470</v>
      </c>
      <c r="F657" t="s">
        <v>935</v>
      </c>
      <c r="G657" s="8" t="s">
        <v>2819</v>
      </c>
      <c r="H657" s="8" t="s">
        <v>2820</v>
      </c>
      <c r="I657" s="21" t="s">
        <v>6127</v>
      </c>
      <c r="J657" t="s">
        <v>2821</v>
      </c>
      <c r="K657" t="s">
        <v>2902</v>
      </c>
      <c r="L657" s="22"/>
      <c r="M657" s="107">
        <f xml:space="preserve"> M656+(ckAwdQTable[ILN]&lt;"M")</f>
        <v>367</v>
      </c>
      <c r="N657" t="s">
        <v>2863</v>
      </c>
      <c r="O657" t="s">
        <v>2596</v>
      </c>
      <c r="P657" s="15" t="str">
        <f>HYPERLINK("https://www.ejacket.nsf.gov/ej/showProposal.do?ID="&amp;ckAwdQTable[[#This Row],[prop_id]],"eJ")</f>
        <v>eJ</v>
      </c>
      <c r="Q657" s="8" t="s">
        <v>2871</v>
      </c>
      <c r="R657" t="s">
        <v>2596</v>
      </c>
      <c r="S657" t="s">
        <v>2597</v>
      </c>
      <c r="T657" t="s">
        <v>5070</v>
      </c>
      <c r="U657" s="8" t="s">
        <v>662</v>
      </c>
      <c r="V657" t="s">
        <v>2851</v>
      </c>
      <c r="W657" s="111" t="str">
        <f>HYPERLINK("mailto:"&amp; ckAwdQTable[[#This Row],[email]]&amp;"&amp;subject=Your NSF Proposal:  "&amp;ckAwdQTable[[#This Row],[prop_id]], ckAwdQTable[[#This Row],[email]])</f>
        <v>baolshausen@berkeley.edu</v>
      </c>
      <c r="X657" s="30">
        <v>43282</v>
      </c>
      <c r="Y657">
        <v>48</v>
      </c>
      <c r="AA657" s="21" t="s">
        <v>753</v>
      </c>
      <c r="AB657" s="21" t="s">
        <v>4825</v>
      </c>
      <c r="AC657"/>
      <c r="AD657" s="21" t="s">
        <v>753</v>
      </c>
      <c r="AF657" s="13">
        <v>1134710</v>
      </c>
      <c r="AG657" s="121">
        <v>0</v>
      </c>
      <c r="AH657" s="1">
        <v>1134710</v>
      </c>
      <c r="AI657" s="1"/>
      <c r="AJ657" s="1"/>
      <c r="AM657" s="21">
        <v>8</v>
      </c>
      <c r="AN657" s="21">
        <v>12</v>
      </c>
      <c r="AO657" s="21">
        <v>4</v>
      </c>
      <c r="AP657" s="21">
        <v>8</v>
      </c>
      <c r="AQ657" s="21"/>
      <c r="AR657" s="123" t="s">
        <v>2829</v>
      </c>
      <c r="AS657" s="21" t="s">
        <v>2834</v>
      </c>
      <c r="AT657" s="21" t="str">
        <f>SummarizeQuestMarks(ckAwdQTable[[#This Row],[abst_narr_txt]])</f>
        <v xml:space="preserve"> </v>
      </c>
      <c r="AU657" s="124"/>
      <c r="AV657" t="s">
        <v>5174</v>
      </c>
      <c r="AW657" t="b">
        <f>AND(ckAwdQTable[[#This Row],[ILN]]&gt;"M", SUBSTITUTE(ckAwdQTable[[#This Row],[prop_titl_txt]]," ","")&lt;&gt;SUBSTITUTE(AV656," ",""))</f>
        <v>0</v>
      </c>
      <c r="AX657" s="8" t="s">
        <v>5175</v>
      </c>
    </row>
    <row r="658" spans="2:50" ht="15" customHeight="1" x14ac:dyDescent="0.35">
      <c r="B658" s="30">
        <v>43005.734722222223</v>
      </c>
      <c r="C658" t="s">
        <v>2868</v>
      </c>
      <c r="D658" t="s">
        <v>2869</v>
      </c>
      <c r="E658" t="s">
        <v>466</v>
      </c>
      <c r="F658" t="s">
        <v>811</v>
      </c>
      <c r="G658" s="8" t="s">
        <v>2819</v>
      </c>
      <c r="H658" s="8" t="s">
        <v>2820</v>
      </c>
      <c r="I658" s="21" t="s">
        <v>6127</v>
      </c>
      <c r="J658" t="s">
        <v>2821</v>
      </c>
      <c r="K658" t="s">
        <v>3496</v>
      </c>
      <c r="L658" s="22"/>
      <c r="M658" s="107">
        <f xml:space="preserve"> M657+(ckAwdQTable[ILN]&lt;"M")</f>
        <v>368</v>
      </c>
      <c r="N658" t="s">
        <v>2824</v>
      </c>
      <c r="O658" t="s">
        <v>2599</v>
      </c>
      <c r="P658" s="15" t="str">
        <f>HYPERLINK("https://www.ejacket.nsf.gov/ej/showProposal.do?ID="&amp;ckAwdQTable[[#This Row],[prop_id]],"eJ")</f>
        <v>eJ</v>
      </c>
      <c r="Q658" s="8" t="s">
        <v>2871</v>
      </c>
      <c r="R658" t="s">
        <v>2599</v>
      </c>
      <c r="S658" t="s">
        <v>2600</v>
      </c>
      <c r="T658" t="s">
        <v>5176</v>
      </c>
      <c r="U658" s="8" t="s">
        <v>3119</v>
      </c>
      <c r="V658" t="s">
        <v>3115</v>
      </c>
      <c r="W658" s="111" t="str">
        <f>HYPERLINK("mailto:"&amp; ckAwdQTable[[#This Row],[email]]&amp;"&amp;subject=Your NSF Proposal:  "&amp;ckAwdQTable[[#This Row],[prop_id]], ckAwdQTable[[#This Row],[email]])</f>
        <v>goce@eecs.northwestern.edu</v>
      </c>
      <c r="X658" s="30">
        <v>43344</v>
      </c>
      <c r="Y658">
        <v>60</v>
      </c>
      <c r="AA658" s="21" t="s">
        <v>753</v>
      </c>
      <c r="AB658" s="21" t="s">
        <v>4825</v>
      </c>
      <c r="AC658"/>
      <c r="AD658" s="21" t="s">
        <v>753</v>
      </c>
      <c r="AF658" s="13">
        <v>1897343</v>
      </c>
      <c r="AG658" s="121">
        <v>0</v>
      </c>
      <c r="AH658" s="1">
        <v>1897343</v>
      </c>
      <c r="AI658" s="1"/>
      <c r="AJ658" s="1"/>
      <c r="AM658" s="21">
        <v>18</v>
      </c>
      <c r="AN658" s="21">
        <v>25</v>
      </c>
      <c r="AO658" s="21">
        <v>8</v>
      </c>
      <c r="AP658" s="21">
        <v>6.75</v>
      </c>
      <c r="AQ658" s="21">
        <v>2</v>
      </c>
      <c r="AR658" s="123" t="s">
        <v>2881</v>
      </c>
      <c r="AS658" s="21" t="s">
        <v>2834</v>
      </c>
      <c r="AT658" s="21" t="str">
        <f>SummarizeQuestMarks(ckAwdQTable[[#This Row],[abst_narr_txt]])</f>
        <v xml:space="preserve"> </v>
      </c>
      <c r="AU658" s="124"/>
      <c r="AV658" t="s">
        <v>5177</v>
      </c>
      <c r="AW658" t="b">
        <f>AND(ckAwdQTable[[#This Row],[ILN]]&gt;"M", SUBSTITUTE(ckAwdQTable[[#This Row],[prop_titl_txt]]," ","")&lt;&gt;SUBSTITUTE(AV657," ",""))</f>
        <v>0</v>
      </c>
      <c r="AX658" s="8" t="s">
        <v>5178</v>
      </c>
    </row>
    <row r="659" spans="2:50" ht="15" customHeight="1" x14ac:dyDescent="0.35">
      <c r="B659" s="30">
        <v>43005.538888888892</v>
      </c>
      <c r="C659" t="s">
        <v>2868</v>
      </c>
      <c r="D659" t="s">
        <v>2869</v>
      </c>
      <c r="E659" t="s">
        <v>466</v>
      </c>
      <c r="F659" t="s">
        <v>811</v>
      </c>
      <c r="G659" s="8" t="s">
        <v>2819</v>
      </c>
      <c r="H659" s="8" t="s">
        <v>2820</v>
      </c>
      <c r="I659" s="21" t="s">
        <v>6127</v>
      </c>
      <c r="J659" t="s">
        <v>2821</v>
      </c>
      <c r="K659" t="s">
        <v>3496</v>
      </c>
      <c r="L659" s="22"/>
      <c r="M659" s="107">
        <f xml:space="preserve"> M658+(ckAwdQTable[ILN]&lt;"M")</f>
        <v>368</v>
      </c>
      <c r="N659" t="s">
        <v>2834</v>
      </c>
      <c r="O659" t="s">
        <v>2599</v>
      </c>
      <c r="P659" s="15" t="str">
        <f>HYPERLINK("https://www.ejacket.nsf.gov/ej/showProposal.do?ID="&amp;ckAwdQTable[[#This Row],[prop_id]],"eJ")</f>
        <v>eJ</v>
      </c>
      <c r="Q659" s="8" t="s">
        <v>2871</v>
      </c>
      <c r="R659" t="s">
        <v>5179</v>
      </c>
      <c r="S659" t="s">
        <v>5180</v>
      </c>
      <c r="T659" t="s">
        <v>5181</v>
      </c>
      <c r="U659" s="8" t="s">
        <v>630</v>
      </c>
      <c r="V659" t="s">
        <v>3098</v>
      </c>
      <c r="W659" s="111" t="str">
        <f>HYPERLINK("mailto:"&amp; ckAwdQTable[[#This Row],[email]]&amp;"&amp;subject=Your NSF Proposal:  "&amp;ckAwdQTable[[#This Row],[prop_id]], ckAwdQTable[[#This Row],[email]])</f>
        <v>vladimir@cs.rutgers.edu</v>
      </c>
      <c r="X659" s="30">
        <v>43344</v>
      </c>
      <c r="Y659">
        <v>60</v>
      </c>
      <c r="AA659" s="21" t="s">
        <v>753</v>
      </c>
      <c r="AB659" s="21" t="s">
        <v>4825</v>
      </c>
      <c r="AC659"/>
      <c r="AD659" s="21" t="s">
        <v>753</v>
      </c>
      <c r="AE659" s="21" t="s">
        <v>6321</v>
      </c>
      <c r="AF659" s="13">
        <v>453320</v>
      </c>
      <c r="AG659" s="121">
        <v>0</v>
      </c>
      <c r="AH659" s="1">
        <v>453320</v>
      </c>
      <c r="AI659" s="1"/>
      <c r="AJ659" s="1">
        <v>10180</v>
      </c>
      <c r="AM659" s="21">
        <v>10</v>
      </c>
      <c r="AN659" s="21">
        <v>5</v>
      </c>
      <c r="AO659" s="21">
        <v>2.5</v>
      </c>
      <c r="AP659" s="21"/>
      <c r="AQ659" s="21"/>
      <c r="AR659" s="123" t="s">
        <v>2881</v>
      </c>
      <c r="AS659" s="21" t="s">
        <v>2834</v>
      </c>
      <c r="AT659" s="21" t="str">
        <f>SummarizeQuestMarks(ckAwdQTable[[#This Row],[abst_narr_txt]])</f>
        <v xml:space="preserve"> </v>
      </c>
      <c r="AU659" s="124"/>
      <c r="AV659" t="s">
        <v>5182</v>
      </c>
      <c r="AW659" t="b">
        <f>AND(ckAwdQTable[[#This Row],[ILN]]&gt;"M", SUBSTITUTE(ckAwdQTable[[#This Row],[prop_titl_txt]]," ","")&lt;&gt;SUBSTITUTE(AV658," ",""))</f>
        <v>1</v>
      </c>
      <c r="AX659" s="8" t="s">
        <v>5183</v>
      </c>
    </row>
    <row r="660" spans="2:50" ht="15" customHeight="1" x14ac:dyDescent="0.35">
      <c r="B660" s="30">
        <v>43005.668055555558</v>
      </c>
      <c r="C660" t="s">
        <v>2868</v>
      </c>
      <c r="D660" t="s">
        <v>2869</v>
      </c>
      <c r="E660" t="s">
        <v>466</v>
      </c>
      <c r="F660" t="s">
        <v>811</v>
      </c>
      <c r="G660" s="8" t="s">
        <v>2819</v>
      </c>
      <c r="H660" s="8" t="s">
        <v>2820</v>
      </c>
      <c r="I660" s="21" t="s">
        <v>6127</v>
      </c>
      <c r="J660" t="s">
        <v>2821</v>
      </c>
      <c r="K660" t="s">
        <v>3496</v>
      </c>
      <c r="L660" s="22"/>
      <c r="M660" s="107">
        <f xml:space="preserve"> M659+(ckAwdQTable[ILN]&lt;"M")</f>
        <v>368</v>
      </c>
      <c r="N660" t="s">
        <v>2834</v>
      </c>
      <c r="O660" t="s">
        <v>2599</v>
      </c>
      <c r="P660" s="15" t="str">
        <f>HYPERLINK("https://www.ejacket.nsf.gov/ej/showProposal.do?ID="&amp;ckAwdQTable[[#This Row],[prop_id]],"eJ")</f>
        <v>eJ</v>
      </c>
      <c r="Q660" s="8" t="s">
        <v>2871</v>
      </c>
      <c r="R660" t="s">
        <v>5184</v>
      </c>
      <c r="S660" t="s">
        <v>5185</v>
      </c>
      <c r="T660" t="s">
        <v>3002</v>
      </c>
      <c r="U660" s="8" t="s">
        <v>5186</v>
      </c>
      <c r="V660" t="s">
        <v>104</v>
      </c>
      <c r="W660" s="111" t="str">
        <f>HYPERLINK("mailto:"&amp; ckAwdQTable[[#This Row],[email]]&amp;"&amp;subject=Your NSF Proposal:  "&amp;ckAwdQTable[[#This Row],[prop_id]], ckAwdQTable[[#This Row],[email]])</f>
        <v>amariucai@ksu.edu</v>
      </c>
      <c r="X660" s="30">
        <v>43344</v>
      </c>
      <c r="Y660">
        <v>60</v>
      </c>
      <c r="AA660" s="21" t="s">
        <v>753</v>
      </c>
      <c r="AB660" s="21" t="s">
        <v>4825</v>
      </c>
      <c r="AC660"/>
      <c r="AD660" s="21" t="s">
        <v>753</v>
      </c>
      <c r="AE660" s="21" t="s">
        <v>6128</v>
      </c>
      <c r="AF660" s="13">
        <v>625000</v>
      </c>
      <c r="AG660" s="121">
        <v>0</v>
      </c>
      <c r="AH660" s="1">
        <v>625000</v>
      </c>
      <c r="AI660" s="1"/>
      <c r="AJ660" s="1">
        <v>10000</v>
      </c>
      <c r="AM660" s="21">
        <v>10</v>
      </c>
      <c r="AN660" s="21">
        <v>5</v>
      </c>
      <c r="AO660" s="21">
        <v>5</v>
      </c>
      <c r="AP660" s="21"/>
      <c r="AQ660" s="21"/>
      <c r="AR660" s="123" t="s">
        <v>2881</v>
      </c>
      <c r="AS660" s="21" t="s">
        <v>2834</v>
      </c>
      <c r="AT660" s="21" t="str">
        <f>SummarizeQuestMarks(ckAwdQTable[[#This Row],[abst_narr_txt]])</f>
        <v xml:space="preserve"> </v>
      </c>
      <c r="AU660" s="124"/>
      <c r="AV660" t="s">
        <v>5177</v>
      </c>
      <c r="AW660" t="b">
        <f>AND(ckAwdQTable[[#This Row],[ILN]]&gt;"M", SUBSTITUTE(ckAwdQTable[[#This Row],[prop_titl_txt]]," ","")&lt;&gt;SUBSTITUTE(AV659," ",""))</f>
        <v>1</v>
      </c>
      <c r="AX660" s="8" t="s">
        <v>5187</v>
      </c>
    </row>
    <row r="661" spans="2:50" ht="15" customHeight="1" x14ac:dyDescent="0.35">
      <c r="B661" s="30">
        <v>43005.736805555556</v>
      </c>
      <c r="C661" t="s">
        <v>2817</v>
      </c>
      <c r="D661" t="s">
        <v>2818</v>
      </c>
      <c r="E661" t="s">
        <v>476</v>
      </c>
      <c r="F661" t="s">
        <v>1069</v>
      </c>
      <c r="G661" s="8" t="s">
        <v>2819</v>
      </c>
      <c r="H661" s="8" t="s">
        <v>2820</v>
      </c>
      <c r="I661" s="21" t="s">
        <v>6127</v>
      </c>
      <c r="J661" t="s">
        <v>2821</v>
      </c>
      <c r="K661" t="s">
        <v>2822</v>
      </c>
      <c r="L661" s="22"/>
      <c r="M661" s="107">
        <f xml:space="preserve"> M660+(ckAwdQTable[ILN]&lt;"M")</f>
        <v>369</v>
      </c>
      <c r="N661" t="s">
        <v>2863</v>
      </c>
      <c r="O661" t="s">
        <v>2602</v>
      </c>
      <c r="P661" s="15" t="str">
        <f>HYPERLINK("https://www.ejacket.nsf.gov/ej/showProposal.do?ID="&amp;ckAwdQTable[[#This Row],[prop_id]],"eJ")</f>
        <v>eJ</v>
      </c>
      <c r="Q661" s="8" t="s">
        <v>2825</v>
      </c>
      <c r="R661" t="s">
        <v>2602</v>
      </c>
      <c r="S661" t="s">
        <v>2603</v>
      </c>
      <c r="T661" t="s">
        <v>3048</v>
      </c>
      <c r="U661" s="8" t="s">
        <v>676</v>
      </c>
      <c r="V661" t="s">
        <v>3162</v>
      </c>
      <c r="W661" s="111" t="str">
        <f>HYPERLINK("mailto:"&amp; ckAwdQTable[[#This Row],[email]]&amp;"&amp;subject=Your NSF Proposal:  "&amp;ckAwdQTable[[#This Row],[prop_id]], ckAwdQTable[[#This Row],[email]])</f>
        <v>sadve@cs.uiuc.edu</v>
      </c>
      <c r="X661" s="30">
        <v>43313</v>
      </c>
      <c r="Y661">
        <v>48</v>
      </c>
      <c r="AA661" s="21" t="s">
        <v>753</v>
      </c>
      <c r="AB661" s="21" t="s">
        <v>4825</v>
      </c>
      <c r="AC661"/>
      <c r="AD661" s="21" t="s">
        <v>753</v>
      </c>
      <c r="AE661" s="21" t="s">
        <v>6128</v>
      </c>
      <c r="AF661" s="13">
        <v>1200000</v>
      </c>
      <c r="AG661" s="121">
        <v>0</v>
      </c>
      <c r="AH661" s="1">
        <v>1200000</v>
      </c>
      <c r="AI661" s="1"/>
      <c r="AJ661" s="1">
        <v>20000</v>
      </c>
      <c r="AM661" s="21">
        <v>16</v>
      </c>
      <c r="AN661" s="21">
        <v>16</v>
      </c>
      <c r="AO661" s="21">
        <v>6.5</v>
      </c>
      <c r="AP661" s="21"/>
      <c r="AQ661" s="21"/>
      <c r="AR661" s="123" t="s">
        <v>2829</v>
      </c>
      <c r="AS661" s="21" t="s">
        <v>2834</v>
      </c>
      <c r="AT661" s="21" t="str">
        <f>SummarizeQuestMarks(ckAwdQTable[[#This Row],[abst_narr_txt]])</f>
        <v xml:space="preserve"> </v>
      </c>
      <c r="AU661" s="124"/>
      <c r="AV661" t="s">
        <v>5188</v>
      </c>
      <c r="AW661" t="b">
        <f>AND(ckAwdQTable[[#This Row],[ILN]]&gt;"M", SUBSTITUTE(ckAwdQTable[[#This Row],[prop_titl_txt]]," ","")&lt;&gt;SUBSTITUTE(AV660," ",""))</f>
        <v>0</v>
      </c>
      <c r="AX661" s="8" t="s">
        <v>5189</v>
      </c>
    </row>
    <row r="662" spans="2:50" ht="15" customHeight="1" x14ac:dyDescent="0.35">
      <c r="B662" s="30">
        <v>43005.737500000003</v>
      </c>
      <c r="C662" t="s">
        <v>2817</v>
      </c>
      <c r="D662" t="s">
        <v>2818</v>
      </c>
      <c r="E662" t="s">
        <v>476</v>
      </c>
      <c r="F662" t="s">
        <v>948</v>
      </c>
      <c r="G662" s="8" t="s">
        <v>2819</v>
      </c>
      <c r="H662" s="8" t="s">
        <v>2820</v>
      </c>
      <c r="I662" s="21" t="s">
        <v>6127</v>
      </c>
      <c r="J662" t="s">
        <v>2821</v>
      </c>
      <c r="K662" t="s">
        <v>2822</v>
      </c>
      <c r="L662" s="22"/>
      <c r="M662" s="107">
        <f xml:space="preserve"> M661+(ckAwdQTable[ILN]&lt;"M")</f>
        <v>370</v>
      </c>
      <c r="N662" t="s">
        <v>2863</v>
      </c>
      <c r="O662" t="s">
        <v>2610</v>
      </c>
      <c r="P662" s="15" t="str">
        <f>HYPERLINK("https://www.ejacket.nsf.gov/ej/showProposal.do?ID="&amp;ckAwdQTable[[#This Row],[prop_id]],"eJ")</f>
        <v>eJ</v>
      </c>
      <c r="Q662" s="8" t="s">
        <v>2825</v>
      </c>
      <c r="R662" t="s">
        <v>2610</v>
      </c>
      <c r="S662" t="s">
        <v>2611</v>
      </c>
      <c r="T662" t="s">
        <v>5190</v>
      </c>
      <c r="U662" s="8" t="s">
        <v>668</v>
      </c>
      <c r="V662" t="s">
        <v>2851</v>
      </c>
      <c r="W662" s="111" t="str">
        <f>HYPERLINK("mailto:"&amp; ckAwdQTable[[#This Row],[email]]&amp;"&amp;subject=Your NSF Proposal:  "&amp;ckAwdQTable[[#This Row],[prop_id]], ckAwdQTable[[#This Row],[email]])</f>
        <v>lerner@cs.ucsd.edu</v>
      </c>
      <c r="X662" s="30">
        <v>43282</v>
      </c>
      <c r="Y662">
        <v>48</v>
      </c>
      <c r="AA662" s="21" t="s">
        <v>753</v>
      </c>
      <c r="AB662" s="21" t="s">
        <v>4825</v>
      </c>
      <c r="AC662"/>
      <c r="AD662" s="21" t="s">
        <v>753</v>
      </c>
      <c r="AE662" s="21" t="s">
        <v>6322</v>
      </c>
      <c r="AF662" s="13">
        <v>1200000</v>
      </c>
      <c r="AG662" s="121">
        <v>0</v>
      </c>
      <c r="AH662" s="1">
        <v>1200000</v>
      </c>
      <c r="AI662" s="1"/>
      <c r="AJ662" s="1">
        <v>10000</v>
      </c>
      <c r="AM662" s="21">
        <v>9</v>
      </c>
      <c r="AN662" s="21">
        <v>12</v>
      </c>
      <c r="AO662" s="21">
        <v>4</v>
      </c>
      <c r="AP662" s="21"/>
      <c r="AQ662" s="21">
        <v>12</v>
      </c>
      <c r="AR662" s="123" t="s">
        <v>2829</v>
      </c>
      <c r="AS662" s="21" t="s">
        <v>2834</v>
      </c>
      <c r="AT662" s="21" t="str">
        <f>SummarizeQuestMarks(ckAwdQTable[[#This Row],[abst_narr_txt]])</f>
        <v xml:space="preserve"> </v>
      </c>
      <c r="AU662" s="124"/>
      <c r="AV662" t="s">
        <v>5191</v>
      </c>
      <c r="AW662" t="b">
        <f>AND(ckAwdQTable[[#This Row],[ILN]]&gt;"M", SUBSTITUTE(ckAwdQTable[[#This Row],[prop_titl_txt]]," ","")&lt;&gt;SUBSTITUTE(AV661," ",""))</f>
        <v>0</v>
      </c>
      <c r="AX662" s="8" t="s">
        <v>5192</v>
      </c>
    </row>
    <row r="663" spans="2:50" ht="15" customHeight="1" x14ac:dyDescent="0.35">
      <c r="B663" s="30">
        <v>43005.739583333336</v>
      </c>
      <c r="C663" t="s">
        <v>2839</v>
      </c>
      <c r="D663" t="s">
        <v>2840</v>
      </c>
      <c r="E663" t="s">
        <v>464</v>
      </c>
      <c r="F663" t="s">
        <v>1188</v>
      </c>
      <c r="G663" s="8" t="s">
        <v>2819</v>
      </c>
      <c r="H663" s="8" t="s">
        <v>2820</v>
      </c>
      <c r="I663" s="21" t="s">
        <v>6127</v>
      </c>
      <c r="J663" t="s">
        <v>2821</v>
      </c>
      <c r="L663" s="22"/>
      <c r="M663" s="107">
        <f xml:space="preserve"> M662+(ckAwdQTable[ILN]&lt;"M")</f>
        <v>371</v>
      </c>
      <c r="N663" t="s">
        <v>2824</v>
      </c>
      <c r="O663" t="s">
        <v>2618</v>
      </c>
      <c r="P663" s="15" t="str">
        <f>HYPERLINK("https://www.ejacket.nsf.gov/ej/showProposal.do?ID="&amp;ckAwdQTable[[#This Row],[prop_id]],"eJ")</f>
        <v>eJ</v>
      </c>
      <c r="Q663" s="8" t="s">
        <v>2841</v>
      </c>
      <c r="R663" t="s">
        <v>2618</v>
      </c>
      <c r="S663" t="s">
        <v>2619</v>
      </c>
      <c r="T663" t="s">
        <v>5193</v>
      </c>
      <c r="U663" s="8" t="s">
        <v>668</v>
      </c>
      <c r="V663" t="s">
        <v>2851</v>
      </c>
      <c r="W663" s="111" t="str">
        <f>HYPERLINK("mailto:"&amp; ckAwdQTable[[#This Row],[email]]&amp;"&amp;subject=Your NSF Proposal:  "&amp;ckAwdQTable[[#This Row],[prop_id]], ckAwdQTable[[#This Row],[email]])</f>
        <v>klevchen@cs.ucsd.edu</v>
      </c>
      <c r="X663" s="30">
        <v>43344</v>
      </c>
      <c r="Y663">
        <v>36</v>
      </c>
      <c r="AA663" s="21" t="s">
        <v>753</v>
      </c>
      <c r="AB663" s="21" t="s">
        <v>4825</v>
      </c>
      <c r="AC663"/>
      <c r="AD663" s="21" t="s">
        <v>753</v>
      </c>
      <c r="AE663" s="21" t="s">
        <v>6128</v>
      </c>
      <c r="AF663" s="13">
        <v>900000</v>
      </c>
      <c r="AG663" s="121">
        <v>0</v>
      </c>
      <c r="AH663" s="1">
        <v>900000</v>
      </c>
      <c r="AI663" s="1"/>
      <c r="AJ663" s="1">
        <v>10000</v>
      </c>
      <c r="AM663" s="21">
        <v>3</v>
      </c>
      <c r="AN663" s="21">
        <v>12</v>
      </c>
      <c r="AO663" s="21"/>
      <c r="AP663" s="21">
        <v>3</v>
      </c>
      <c r="AQ663" s="21">
        <v>18</v>
      </c>
      <c r="AR663" s="123" t="s">
        <v>2829</v>
      </c>
      <c r="AS663" s="21" t="s">
        <v>2834</v>
      </c>
      <c r="AT663" s="21" t="str">
        <f>SummarizeQuestMarks(ckAwdQTable[[#This Row],[abst_narr_txt]])</f>
        <v xml:space="preserve"> </v>
      </c>
      <c r="AU663" s="124"/>
      <c r="AV663" t="s">
        <v>5194</v>
      </c>
      <c r="AW663" t="b">
        <f>AND(ckAwdQTable[[#This Row],[ILN]]&gt;"M", SUBSTITUTE(ckAwdQTable[[#This Row],[prop_titl_txt]]," ","")&lt;&gt;SUBSTITUTE(AV662," ",""))</f>
        <v>0</v>
      </c>
      <c r="AX663" s="8" t="s">
        <v>5195</v>
      </c>
    </row>
    <row r="664" spans="2:50" ht="15" customHeight="1" x14ac:dyDescent="0.35">
      <c r="B664" s="30">
        <v>43005.65347222222</v>
      </c>
      <c r="C664" t="s">
        <v>2839</v>
      </c>
      <c r="D664" t="s">
        <v>2840</v>
      </c>
      <c r="E664" t="s">
        <v>464</v>
      </c>
      <c r="F664" t="s">
        <v>1188</v>
      </c>
      <c r="G664" s="8" t="s">
        <v>2819</v>
      </c>
      <c r="H664" s="8" t="s">
        <v>2820</v>
      </c>
      <c r="I664" s="21" t="s">
        <v>6127</v>
      </c>
      <c r="J664" t="s">
        <v>2821</v>
      </c>
      <c r="L664" s="22"/>
      <c r="M664" s="107">
        <f xml:space="preserve"> M663+(ckAwdQTable[ILN]&lt;"M")</f>
        <v>371</v>
      </c>
      <c r="N664" t="s">
        <v>2834</v>
      </c>
      <c r="O664" t="s">
        <v>2618</v>
      </c>
      <c r="P664" s="15" t="str">
        <f>HYPERLINK("https://www.ejacket.nsf.gov/ej/showProposal.do?ID="&amp;ckAwdQTable[[#This Row],[prop_id]],"eJ")</f>
        <v>eJ</v>
      </c>
      <c r="Q664" s="8" t="s">
        <v>2841</v>
      </c>
      <c r="R664" t="s">
        <v>5196</v>
      </c>
      <c r="S664" t="s">
        <v>5197</v>
      </c>
      <c r="T664" t="s">
        <v>5198</v>
      </c>
      <c r="U664" s="8" t="s">
        <v>577</v>
      </c>
      <c r="V664" t="s">
        <v>2851</v>
      </c>
      <c r="W664" s="111" t="str">
        <f>HYPERLINK("mailto:"&amp; ckAwdQTable[[#This Row],[email]]&amp;"&amp;subject=Your NSF Proposal:  "&amp;ckAwdQTable[[#This Row],[prop_id]], ckAwdQTable[[#This Row],[email]])</f>
        <v>vern@icsi.berkeley.edu</v>
      </c>
      <c r="X664" s="30">
        <v>43344</v>
      </c>
      <c r="Y664">
        <v>36</v>
      </c>
      <c r="AA664" s="21" t="s">
        <v>753</v>
      </c>
      <c r="AB664" s="21" t="s">
        <v>4825</v>
      </c>
      <c r="AC664"/>
      <c r="AD664" s="21" t="s">
        <v>753</v>
      </c>
      <c r="AF664" s="13">
        <v>300000</v>
      </c>
      <c r="AG664" s="121">
        <v>0</v>
      </c>
      <c r="AH664" s="1">
        <v>300000</v>
      </c>
      <c r="AI664" s="1"/>
      <c r="AJ664" s="1"/>
      <c r="AM664" s="21">
        <v>3</v>
      </c>
      <c r="AN664" s="21">
        <v>3</v>
      </c>
      <c r="AO664" s="21"/>
      <c r="AP664" s="21"/>
      <c r="AQ664" s="21">
        <v>2.91</v>
      </c>
      <c r="AR664" s="123" t="s">
        <v>2829</v>
      </c>
      <c r="AS664" s="21" t="s">
        <v>2834</v>
      </c>
      <c r="AT664" s="21" t="str">
        <f>SummarizeQuestMarks(ckAwdQTable[[#This Row],[abst_narr_txt]])</f>
        <v xml:space="preserve"> </v>
      </c>
      <c r="AU664" s="124"/>
      <c r="AV664" t="s">
        <v>5194</v>
      </c>
      <c r="AW664" t="b">
        <f>AND(ckAwdQTable[[#This Row],[ILN]]&gt;"M", SUBSTITUTE(ckAwdQTable[[#This Row],[prop_titl_txt]]," ","")&lt;&gt;SUBSTITUTE(AV663," ",""))</f>
        <v>0</v>
      </c>
      <c r="AX664" s="8" t="s">
        <v>5199</v>
      </c>
    </row>
    <row r="665" spans="2:50" ht="15" customHeight="1" x14ac:dyDescent="0.35">
      <c r="B665" s="30">
        <v>43005.740277777775</v>
      </c>
      <c r="C665" t="s">
        <v>2868</v>
      </c>
      <c r="D665" t="s">
        <v>2869</v>
      </c>
      <c r="E665" t="s">
        <v>470</v>
      </c>
      <c r="F665" t="s">
        <v>793</v>
      </c>
      <c r="G665" s="8" t="s">
        <v>2819</v>
      </c>
      <c r="H665" s="8" t="s">
        <v>2820</v>
      </c>
      <c r="I665" s="21" t="s">
        <v>6127</v>
      </c>
      <c r="J665" t="s">
        <v>2821</v>
      </c>
      <c r="K665" t="s">
        <v>2902</v>
      </c>
      <c r="L665" s="22"/>
      <c r="M665" s="107">
        <f xml:space="preserve"> M664+(ckAwdQTable[ILN]&lt;"M")</f>
        <v>372</v>
      </c>
      <c r="N665" t="s">
        <v>2863</v>
      </c>
      <c r="O665" t="s">
        <v>2621</v>
      </c>
      <c r="P665" s="15" t="str">
        <f>HYPERLINK("https://www.ejacket.nsf.gov/ej/showProposal.do?ID="&amp;ckAwdQTable[[#This Row],[prop_id]],"eJ")</f>
        <v>eJ</v>
      </c>
      <c r="Q665" s="8" t="s">
        <v>2871</v>
      </c>
      <c r="R665" t="s">
        <v>2621</v>
      </c>
      <c r="S665" t="s">
        <v>2622</v>
      </c>
      <c r="T665" t="s">
        <v>3005</v>
      </c>
      <c r="U665" s="8" t="s">
        <v>577</v>
      </c>
      <c r="V665" t="s">
        <v>2851</v>
      </c>
      <c r="W665" s="111" t="str">
        <f>HYPERLINK("mailto:"&amp; ckAwdQTable[[#This Row],[email]]&amp;"&amp;subject=Your NSF Proposal:  "&amp;ckAwdQTable[[#This Row],[prop_id]], ckAwdQTable[[#This Row],[email]])</f>
        <v>mmahoney@icsi.berkeley.edu</v>
      </c>
      <c r="X665" s="30">
        <v>43160</v>
      </c>
      <c r="Y665">
        <v>48</v>
      </c>
      <c r="AA665" s="21" t="s">
        <v>753</v>
      </c>
      <c r="AB665" s="21" t="s">
        <v>4825</v>
      </c>
      <c r="AC665"/>
      <c r="AD665" s="21" t="s">
        <v>753</v>
      </c>
      <c r="AE665" s="21" t="s">
        <v>6275</v>
      </c>
      <c r="AF665" s="13">
        <v>1200000</v>
      </c>
      <c r="AG665" s="121">
        <v>0</v>
      </c>
      <c r="AH665" s="1">
        <v>1200000</v>
      </c>
      <c r="AI665" s="1"/>
      <c r="AJ665" s="1">
        <v>48000</v>
      </c>
      <c r="AM665" s="21">
        <v>16</v>
      </c>
      <c r="AN665" s="21">
        <v>4</v>
      </c>
      <c r="AO665" s="21"/>
      <c r="AP665" s="21"/>
      <c r="AQ665" s="21">
        <v>4</v>
      </c>
      <c r="AR665" s="123" t="s">
        <v>2829</v>
      </c>
      <c r="AS665" s="21" t="s">
        <v>2834</v>
      </c>
      <c r="AT665" s="21" t="str">
        <f>SummarizeQuestMarks(ckAwdQTable[[#This Row],[abst_narr_txt]])</f>
        <v xml:space="preserve"> </v>
      </c>
      <c r="AU665" s="124"/>
      <c r="AV665" t="s">
        <v>5200</v>
      </c>
      <c r="AW665" t="b">
        <f>AND(ckAwdQTable[[#This Row],[ILN]]&gt;"M", SUBSTITUTE(ckAwdQTable[[#This Row],[prop_titl_txt]]," ","")&lt;&gt;SUBSTITUTE(AV664," ",""))</f>
        <v>0</v>
      </c>
      <c r="AX665" s="8" t="s">
        <v>5201</v>
      </c>
    </row>
    <row r="666" spans="2:50" ht="15" customHeight="1" x14ac:dyDescent="0.35">
      <c r="B666" s="30">
        <v>43005.740972222222</v>
      </c>
      <c r="C666" t="s">
        <v>2868</v>
      </c>
      <c r="D666" t="s">
        <v>2869</v>
      </c>
      <c r="E666" t="s">
        <v>468</v>
      </c>
      <c r="F666" t="s">
        <v>807</v>
      </c>
      <c r="G666" s="8" t="s">
        <v>2819</v>
      </c>
      <c r="H666" s="8" t="s">
        <v>2820</v>
      </c>
      <c r="I666" s="21" t="s">
        <v>6127</v>
      </c>
      <c r="J666" t="s">
        <v>2821</v>
      </c>
      <c r="K666" t="s">
        <v>2911</v>
      </c>
      <c r="L666" s="22"/>
      <c r="M666" s="107">
        <f xml:space="preserve"> M665+(ckAwdQTable[ILN]&lt;"M")</f>
        <v>373</v>
      </c>
      <c r="N666" t="s">
        <v>2863</v>
      </c>
      <c r="O666" t="s">
        <v>2629</v>
      </c>
      <c r="P666" s="15" t="str">
        <f>HYPERLINK("https://www.ejacket.nsf.gov/ej/showProposal.do?ID="&amp;ckAwdQTable[[#This Row],[prop_id]],"eJ")</f>
        <v>eJ</v>
      </c>
      <c r="Q666" s="8" t="s">
        <v>2871</v>
      </c>
      <c r="R666" t="s">
        <v>2629</v>
      </c>
      <c r="S666" t="s">
        <v>2630</v>
      </c>
      <c r="T666" t="s">
        <v>3699</v>
      </c>
      <c r="U666" s="8" t="s">
        <v>722</v>
      </c>
      <c r="V666" t="s">
        <v>2885</v>
      </c>
      <c r="W666" s="111" t="str">
        <f>HYPERLINK("mailto:"&amp; ckAwdQTable[[#This Row],[email]]&amp;"&amp;subject=Your NSF Proposal:  "&amp;ckAwdQTable[[#This Row],[prop_id]], ckAwdQTable[[#This Row],[email]])</f>
        <v>young@cs.utah.edu</v>
      </c>
      <c r="X666" s="30">
        <v>43236</v>
      </c>
      <c r="Y666">
        <v>36</v>
      </c>
      <c r="Z666" t="s">
        <v>6323</v>
      </c>
      <c r="AA666" s="21" t="s">
        <v>753</v>
      </c>
      <c r="AB666" s="21" t="s">
        <v>4825</v>
      </c>
      <c r="AC666"/>
      <c r="AD666" s="21" t="s">
        <v>753</v>
      </c>
      <c r="AF666" s="13">
        <v>786145</v>
      </c>
      <c r="AG666" s="121">
        <v>0</v>
      </c>
      <c r="AH666" s="1">
        <v>786145</v>
      </c>
      <c r="AI666" s="1"/>
      <c r="AJ666" s="1"/>
      <c r="AL666" s="1">
        <v>8100</v>
      </c>
      <c r="AM666" s="21">
        <v>8</v>
      </c>
      <c r="AN666" s="21">
        <v>6</v>
      </c>
      <c r="AO666" s="21">
        <v>6</v>
      </c>
      <c r="AP666" s="21"/>
      <c r="AQ666" s="21"/>
      <c r="AR666" s="123" t="s">
        <v>2829</v>
      </c>
      <c r="AS666" s="21" t="s">
        <v>2834</v>
      </c>
      <c r="AT666" s="21" t="str">
        <f>SummarizeQuestMarks(ckAwdQTable[[#This Row],[abst_narr_txt]])</f>
        <v xml:space="preserve"> </v>
      </c>
      <c r="AU666" s="124"/>
      <c r="AV666" t="s">
        <v>5202</v>
      </c>
      <c r="AW666" t="b">
        <f>AND(ckAwdQTable[[#This Row],[ILN]]&gt;"M", SUBSTITUTE(ckAwdQTable[[#This Row],[prop_titl_txt]]," ","")&lt;&gt;SUBSTITUTE(AV665," ",""))</f>
        <v>0</v>
      </c>
      <c r="AX666" s="8" t="s">
        <v>5203</v>
      </c>
    </row>
    <row r="667" spans="2:50" ht="15" customHeight="1" x14ac:dyDescent="0.35">
      <c r="B667" s="30">
        <v>43005.742361111108</v>
      </c>
      <c r="C667" t="s">
        <v>2868</v>
      </c>
      <c r="D667" t="s">
        <v>2869</v>
      </c>
      <c r="E667" t="s">
        <v>468</v>
      </c>
      <c r="F667" t="s">
        <v>807</v>
      </c>
      <c r="G667" s="8" t="s">
        <v>2819</v>
      </c>
      <c r="H667" s="8" t="s">
        <v>2820</v>
      </c>
      <c r="I667" s="21" t="s">
        <v>6127</v>
      </c>
      <c r="J667" t="s">
        <v>2821</v>
      </c>
      <c r="K667" t="s">
        <v>2911</v>
      </c>
      <c r="L667" s="22"/>
      <c r="M667" s="107">
        <f xml:space="preserve"> M666+(ckAwdQTable[ILN]&lt;"M")</f>
        <v>374</v>
      </c>
      <c r="N667" t="s">
        <v>2863</v>
      </c>
      <c r="O667" t="s">
        <v>2632</v>
      </c>
      <c r="P667" s="15" t="str">
        <f>HYPERLINK("https://www.ejacket.nsf.gov/ej/showProposal.do?ID="&amp;ckAwdQTable[[#This Row],[prop_id]],"eJ")</f>
        <v>eJ</v>
      </c>
      <c r="Q667" s="8" t="s">
        <v>2871</v>
      </c>
      <c r="R667" t="s">
        <v>2632</v>
      </c>
      <c r="S667" t="s">
        <v>2633</v>
      </c>
      <c r="T667" t="s">
        <v>4991</v>
      </c>
      <c r="U667" s="8" t="s">
        <v>5205</v>
      </c>
      <c r="V667" t="s">
        <v>105</v>
      </c>
      <c r="W667" s="111" t="str">
        <f>HYPERLINK("mailto:"&amp; ckAwdQTable[[#This Row],[email]]&amp;"&amp;subject=Your NSF Proposal:  "&amp;ckAwdQTable[[#This Row],[prop_id]], ckAwdQTable[[#This Row],[email]])</f>
        <v>sgware@uno.edu</v>
      </c>
      <c r="X667" s="30">
        <v>43221</v>
      </c>
      <c r="Y667">
        <v>48</v>
      </c>
      <c r="Z667" t="s">
        <v>6324</v>
      </c>
      <c r="AA667" s="21" t="s">
        <v>753</v>
      </c>
      <c r="AB667" s="21" t="s">
        <v>767</v>
      </c>
      <c r="AC667"/>
      <c r="AD667" s="21" t="s">
        <v>753</v>
      </c>
      <c r="AE667" s="21" t="s">
        <v>6325</v>
      </c>
      <c r="AF667" s="13">
        <v>697062</v>
      </c>
      <c r="AG667" s="121">
        <v>0</v>
      </c>
      <c r="AH667" s="1">
        <v>697062</v>
      </c>
      <c r="AI667" s="1"/>
      <c r="AJ667" s="1">
        <v>60000</v>
      </c>
      <c r="AL667" s="1">
        <v>87364</v>
      </c>
      <c r="AM667" s="21">
        <v>8</v>
      </c>
      <c r="AN667" s="21">
        <v>8</v>
      </c>
      <c r="AO667" s="21">
        <v>7.5</v>
      </c>
      <c r="AP667" s="21"/>
      <c r="AQ667" s="21"/>
      <c r="AR667" s="123" t="s">
        <v>2829</v>
      </c>
      <c r="AS667" s="21" t="s">
        <v>2834</v>
      </c>
      <c r="AT667" s="21" t="str">
        <f>SummarizeQuestMarks(ckAwdQTable[[#This Row],[abst_narr_txt]])</f>
        <v xml:space="preserve"> </v>
      </c>
      <c r="AU667" s="124"/>
      <c r="AV667" t="s">
        <v>5206</v>
      </c>
      <c r="AW667" t="b">
        <f>AND(ckAwdQTable[[#This Row],[ILN]]&gt;"M", SUBSTITUTE(ckAwdQTable[[#This Row],[prop_titl_txt]]," ","")&lt;&gt;SUBSTITUTE(AV666," ",""))</f>
        <v>0</v>
      </c>
      <c r="AX667" s="8" t="s">
        <v>5207</v>
      </c>
    </row>
    <row r="668" spans="2:50" ht="15" customHeight="1" x14ac:dyDescent="0.35">
      <c r="B668" s="30">
        <v>43005.743055555555</v>
      </c>
      <c r="C668" t="s">
        <v>2839</v>
      </c>
      <c r="D668" t="s">
        <v>2840</v>
      </c>
      <c r="E668" t="s">
        <v>462</v>
      </c>
      <c r="F668" t="s">
        <v>757</v>
      </c>
      <c r="G668" s="8" t="s">
        <v>2819</v>
      </c>
      <c r="H668" s="8" t="s">
        <v>2820</v>
      </c>
      <c r="I668" s="21" t="s">
        <v>6127</v>
      </c>
      <c r="J668" t="s">
        <v>2821</v>
      </c>
      <c r="L668" s="22"/>
      <c r="M668" s="107">
        <f xml:space="preserve"> M667+(ckAwdQTable[ILN]&lt;"M")</f>
        <v>375</v>
      </c>
      <c r="N668" t="s">
        <v>2824</v>
      </c>
      <c r="O668" t="s">
        <v>2635</v>
      </c>
      <c r="P668" s="15" t="str">
        <f>HYPERLINK("https://www.ejacket.nsf.gov/ej/showProposal.do?ID="&amp;ckAwdQTable[[#This Row],[prop_id]],"eJ")</f>
        <v>eJ</v>
      </c>
      <c r="Q668" s="8" t="s">
        <v>2841</v>
      </c>
      <c r="R668" t="s">
        <v>2635</v>
      </c>
      <c r="S668" t="s">
        <v>2636</v>
      </c>
      <c r="T668" t="s">
        <v>5208</v>
      </c>
      <c r="U668" s="8" t="s">
        <v>4151</v>
      </c>
      <c r="V668" t="s">
        <v>3162</v>
      </c>
      <c r="W668" s="111" t="str">
        <f>HYPERLINK("mailto:"&amp; ckAwdQTable[[#This Row],[email]]&amp;"&amp;subject=Your NSF Proposal:  "&amp;ckAwdQTable[[#This Row],[prop_id]], ckAwdQTable[[#This Row],[email]])</f>
        <v>iraicu@iit.edu</v>
      </c>
      <c r="X668" s="30">
        <v>43252</v>
      </c>
      <c r="Y668">
        <v>36</v>
      </c>
      <c r="AA668" s="21" t="s">
        <v>753</v>
      </c>
      <c r="AB668" s="21" t="s">
        <v>4825</v>
      </c>
      <c r="AC668"/>
      <c r="AD668" s="21" t="s">
        <v>753</v>
      </c>
      <c r="AF668" s="13">
        <v>462291</v>
      </c>
      <c r="AG668" s="121">
        <v>0</v>
      </c>
      <c r="AH668" s="1">
        <v>462291</v>
      </c>
      <c r="AI668" s="1"/>
      <c r="AJ668" s="1"/>
      <c r="AL668" s="1">
        <v>12000</v>
      </c>
      <c r="AM668" s="21">
        <v>6</v>
      </c>
      <c r="AN668" s="21">
        <v>6</v>
      </c>
      <c r="AO668" s="21">
        <v>6</v>
      </c>
      <c r="AP668" s="21"/>
      <c r="AQ668" s="21"/>
      <c r="AR668" s="123" t="s">
        <v>2829</v>
      </c>
      <c r="AS668" s="21" t="s">
        <v>2834</v>
      </c>
      <c r="AT668" s="21" t="str">
        <f>SummarizeQuestMarks(ckAwdQTable[[#This Row],[abst_narr_txt]])</f>
        <v xml:space="preserve"> </v>
      </c>
      <c r="AU668" s="124"/>
      <c r="AV668" t="s">
        <v>5209</v>
      </c>
      <c r="AW668" t="b">
        <f>AND(ckAwdQTable[[#This Row],[ILN]]&gt;"M", SUBSTITUTE(ckAwdQTable[[#This Row],[prop_titl_txt]]," ","")&lt;&gt;SUBSTITUTE(AV667," ",""))</f>
        <v>0</v>
      </c>
      <c r="AX668" s="8" t="s">
        <v>5210</v>
      </c>
    </row>
    <row r="669" spans="2:50" ht="15" customHeight="1" x14ac:dyDescent="0.35">
      <c r="B669" s="30">
        <v>43004.692361111112</v>
      </c>
      <c r="C669" t="s">
        <v>2839</v>
      </c>
      <c r="D669" t="s">
        <v>2840</v>
      </c>
      <c r="E669" t="s">
        <v>462</v>
      </c>
      <c r="F669" t="s">
        <v>757</v>
      </c>
      <c r="G669" s="8" t="s">
        <v>2819</v>
      </c>
      <c r="H669" s="8" t="s">
        <v>2820</v>
      </c>
      <c r="I669" s="21" t="s">
        <v>6127</v>
      </c>
      <c r="J669" t="s">
        <v>2821</v>
      </c>
      <c r="L669" s="22"/>
      <c r="M669" s="107">
        <f xml:space="preserve"> M668+(ckAwdQTable[ILN]&lt;"M")</f>
        <v>375</v>
      </c>
      <c r="N669" t="s">
        <v>2834</v>
      </c>
      <c r="O669" t="s">
        <v>2635</v>
      </c>
      <c r="P669" s="15" t="str">
        <f>HYPERLINK("https://www.ejacket.nsf.gov/ej/showProposal.do?ID="&amp;ckAwdQTable[[#This Row],[prop_id]],"eJ")</f>
        <v>eJ</v>
      </c>
      <c r="Q669" s="8" t="s">
        <v>2841</v>
      </c>
      <c r="R669" t="s">
        <v>5211</v>
      </c>
      <c r="S669" t="s">
        <v>1810</v>
      </c>
      <c r="T669" t="s">
        <v>756</v>
      </c>
      <c r="U669" s="8" t="s">
        <v>600</v>
      </c>
      <c r="V669" t="s">
        <v>3162</v>
      </c>
      <c r="W669" s="111" t="str">
        <f>HYPERLINK("mailto:"&amp; ckAwdQTable[[#This Row],[email]]&amp;"&amp;subject=Your NSF Proposal:  "&amp;ckAwdQTable[[#This Row],[prop_id]], ckAwdQTable[[#This Row],[email]])</f>
        <v>pdinda@northwestern.edu</v>
      </c>
      <c r="X669" s="30">
        <v>43252</v>
      </c>
      <c r="Y669">
        <v>36</v>
      </c>
      <c r="AA669" s="21" t="s">
        <v>753</v>
      </c>
      <c r="AB669" s="21" t="s">
        <v>4825</v>
      </c>
      <c r="AC669"/>
      <c r="AD669" s="21" t="s">
        <v>753</v>
      </c>
      <c r="AE669" s="21" t="s">
        <v>6128</v>
      </c>
      <c r="AF669" s="13">
        <v>303905</v>
      </c>
      <c r="AG669" s="121">
        <v>0</v>
      </c>
      <c r="AH669" s="1">
        <v>303905</v>
      </c>
      <c r="AI669" s="1"/>
      <c r="AJ669" s="1">
        <v>9000</v>
      </c>
      <c r="AL669" s="1">
        <v>12000</v>
      </c>
      <c r="AM669" s="21">
        <v>3</v>
      </c>
      <c r="AN669" s="21">
        <v>3</v>
      </c>
      <c r="AO669" s="21">
        <v>3</v>
      </c>
      <c r="AP669" s="21"/>
      <c r="AQ669" s="21"/>
      <c r="AR669" s="123" t="s">
        <v>2829</v>
      </c>
      <c r="AS669" s="21" t="s">
        <v>2834</v>
      </c>
      <c r="AT669" s="21" t="str">
        <f>SummarizeQuestMarks(ckAwdQTable[[#This Row],[abst_narr_txt]])</f>
        <v xml:space="preserve"> </v>
      </c>
      <c r="AU669" s="124"/>
      <c r="AV669" t="s">
        <v>5212</v>
      </c>
      <c r="AW669" t="b">
        <f>AND(ckAwdQTable[[#This Row],[ILN]]&gt;"M", SUBSTITUTE(ckAwdQTable[[#This Row],[prop_titl_txt]]," ","")&lt;&gt;SUBSTITUTE(AV668," ",""))</f>
        <v>0</v>
      </c>
      <c r="AX669" s="8" t="s">
        <v>4148</v>
      </c>
    </row>
    <row r="670" spans="2:50" ht="15" customHeight="1" x14ac:dyDescent="0.35">
      <c r="B670" s="30">
        <v>43005.600694444445</v>
      </c>
      <c r="C670" t="s">
        <v>2839</v>
      </c>
      <c r="D670" t="s">
        <v>2840</v>
      </c>
      <c r="E670" t="s">
        <v>462</v>
      </c>
      <c r="F670" t="s">
        <v>757</v>
      </c>
      <c r="G670" s="8" t="s">
        <v>2819</v>
      </c>
      <c r="H670" s="8" t="s">
        <v>2820</v>
      </c>
      <c r="I670" s="21" t="s">
        <v>6127</v>
      </c>
      <c r="J670" t="s">
        <v>2821</v>
      </c>
      <c r="L670" s="22"/>
      <c r="M670" s="107">
        <f xml:space="preserve"> M669+(ckAwdQTable[ILN]&lt;"M")</f>
        <v>375</v>
      </c>
      <c r="N670" t="s">
        <v>2834</v>
      </c>
      <c r="O670" t="s">
        <v>2635</v>
      </c>
      <c r="P670" s="15" t="str">
        <f>HYPERLINK("https://www.ejacket.nsf.gov/ej/showProposal.do?ID="&amp;ckAwdQTable[[#This Row],[prop_id]],"eJ")</f>
        <v>eJ</v>
      </c>
      <c r="Q670" s="8" t="s">
        <v>2841</v>
      </c>
      <c r="R670" t="s">
        <v>5213</v>
      </c>
      <c r="S670" t="s">
        <v>5214</v>
      </c>
      <c r="T670" t="s">
        <v>3099</v>
      </c>
      <c r="U670" s="8" t="s">
        <v>707</v>
      </c>
      <c r="V670" t="s">
        <v>3162</v>
      </c>
      <c r="W670" s="111" t="str">
        <f>HYPERLINK("mailto:"&amp; ckAwdQTable[[#This Row],[email]]&amp;"&amp;subject=Your NSF Proposal:  "&amp;ckAwdQTable[[#This Row],[prop_id]], ckAwdQTable[[#This Row],[email]])</f>
        <v>chard@uchicago.edu</v>
      </c>
      <c r="X670" s="30">
        <v>43252</v>
      </c>
      <c r="Y670">
        <v>36</v>
      </c>
      <c r="AA670" s="21" t="s">
        <v>753</v>
      </c>
      <c r="AB670" s="21" t="s">
        <v>4825</v>
      </c>
      <c r="AC670"/>
      <c r="AD670" s="21" t="s">
        <v>753</v>
      </c>
      <c r="AF670" s="13">
        <v>450000</v>
      </c>
      <c r="AG670" s="121">
        <v>0</v>
      </c>
      <c r="AH670" s="1">
        <v>450000</v>
      </c>
      <c r="AI670" s="1"/>
      <c r="AJ670" s="1"/>
      <c r="AM670" s="21">
        <v>3</v>
      </c>
      <c r="AN670" s="21">
        <v>6</v>
      </c>
      <c r="AO670" s="21"/>
      <c r="AP670" s="21"/>
      <c r="AQ670" s="21">
        <v>5.01</v>
      </c>
      <c r="AR670" s="123" t="s">
        <v>2829</v>
      </c>
      <c r="AS670" s="21" t="s">
        <v>2834</v>
      </c>
      <c r="AT670" s="21" t="str">
        <f>SummarizeQuestMarks(ckAwdQTable[[#This Row],[abst_narr_txt]])</f>
        <v xml:space="preserve"> </v>
      </c>
      <c r="AU670" s="124"/>
      <c r="AV670" t="s">
        <v>5209</v>
      </c>
      <c r="AW670" t="b">
        <f>AND(ckAwdQTable[[#This Row],[ILN]]&gt;"M", SUBSTITUTE(ckAwdQTable[[#This Row],[prop_titl_txt]]," ","")&lt;&gt;SUBSTITUTE(AV669," ",""))</f>
        <v>0</v>
      </c>
      <c r="AX670" s="8" t="s">
        <v>5215</v>
      </c>
    </row>
    <row r="671" spans="2:50" ht="15" customHeight="1" x14ac:dyDescent="0.35">
      <c r="B671" s="30">
        <v>43005.743750000001</v>
      </c>
      <c r="C671" t="s">
        <v>2868</v>
      </c>
      <c r="D671" t="s">
        <v>2869</v>
      </c>
      <c r="E671" t="s">
        <v>470</v>
      </c>
      <c r="F671" t="s">
        <v>1094</v>
      </c>
      <c r="G671" s="8" t="s">
        <v>2819</v>
      </c>
      <c r="H671" s="8" t="s">
        <v>2820</v>
      </c>
      <c r="I671" s="21" t="s">
        <v>6127</v>
      </c>
      <c r="J671" t="s">
        <v>2821</v>
      </c>
      <c r="K671" t="s">
        <v>2902</v>
      </c>
      <c r="L671" s="22"/>
      <c r="M671" s="107">
        <f xml:space="preserve"> M670+(ckAwdQTable[ILN]&lt;"M")</f>
        <v>376</v>
      </c>
      <c r="N671" t="s">
        <v>2863</v>
      </c>
      <c r="O671" t="s">
        <v>2638</v>
      </c>
      <c r="P671" s="15" t="str">
        <f>HYPERLINK("https://www.ejacket.nsf.gov/ej/showProposal.do?ID="&amp;ckAwdQTable[[#This Row],[prop_id]],"eJ")</f>
        <v>eJ</v>
      </c>
      <c r="Q671" s="8" t="s">
        <v>2871</v>
      </c>
      <c r="R671" t="s">
        <v>2638</v>
      </c>
      <c r="S671" t="s">
        <v>2639</v>
      </c>
      <c r="T671" t="s">
        <v>5216</v>
      </c>
      <c r="U671" s="8" t="s">
        <v>4192</v>
      </c>
      <c r="V671" t="s">
        <v>113</v>
      </c>
      <c r="W671" s="111" t="str">
        <f>HYPERLINK("mailto:"&amp; ckAwdQTable[[#This Row],[email]]&amp;"&amp;subject=Your NSF Proposal:  "&amp;ckAwdQTable[[#This Row],[prop_id]], ckAwdQTable[[#This Row],[email]])</f>
        <v>weihua.sheng@okstate.edu</v>
      </c>
      <c r="X671" s="30">
        <v>43221</v>
      </c>
      <c r="Y671">
        <v>36</v>
      </c>
      <c r="AA671" s="21" t="s">
        <v>753</v>
      </c>
      <c r="AB671" s="21" t="s">
        <v>4825</v>
      </c>
      <c r="AC671"/>
      <c r="AD671" s="21" t="s">
        <v>753</v>
      </c>
      <c r="AE671" s="21" t="s">
        <v>6326</v>
      </c>
      <c r="AF671" s="13">
        <v>775599</v>
      </c>
      <c r="AG671" s="121">
        <v>0</v>
      </c>
      <c r="AH671" s="1">
        <v>775599</v>
      </c>
      <c r="AI671" s="1"/>
      <c r="AJ671" s="1">
        <v>9000</v>
      </c>
      <c r="AK671" s="1">
        <v>148363</v>
      </c>
      <c r="AL671" s="1">
        <v>3000</v>
      </c>
      <c r="AM671" s="21">
        <v>6</v>
      </c>
      <c r="AN671" s="21">
        <v>6</v>
      </c>
      <c r="AO671" s="21">
        <v>6</v>
      </c>
      <c r="AP671" s="21"/>
      <c r="AQ671" s="21"/>
      <c r="AR671" s="123" t="s">
        <v>2829</v>
      </c>
      <c r="AS671" s="21" t="s">
        <v>2834</v>
      </c>
      <c r="AT671" s="21" t="str">
        <f>SummarizeQuestMarks(ckAwdQTable[[#This Row],[abst_narr_txt]])</f>
        <v xml:space="preserve"> </v>
      </c>
      <c r="AU671" s="124"/>
      <c r="AV671" t="s">
        <v>5217</v>
      </c>
      <c r="AW671" t="b">
        <f>AND(ckAwdQTable[[#This Row],[ILN]]&gt;"M", SUBSTITUTE(ckAwdQTable[[#This Row],[prop_titl_txt]]," ","")&lt;&gt;SUBSTITUTE(AV670," ",""))</f>
        <v>0</v>
      </c>
      <c r="AX671" s="8" t="s">
        <v>5218</v>
      </c>
    </row>
    <row r="672" spans="2:50" ht="15" customHeight="1" x14ac:dyDescent="0.35">
      <c r="B672" s="30">
        <v>43005.743750000001</v>
      </c>
      <c r="C672" t="s">
        <v>2817</v>
      </c>
      <c r="D672" t="s">
        <v>2818</v>
      </c>
      <c r="E672" t="s">
        <v>472</v>
      </c>
      <c r="F672" t="s">
        <v>863</v>
      </c>
      <c r="G672" s="8" t="s">
        <v>2819</v>
      </c>
      <c r="H672" s="8" t="s">
        <v>2820</v>
      </c>
      <c r="I672" s="21" t="s">
        <v>6127</v>
      </c>
      <c r="J672" t="s">
        <v>2821</v>
      </c>
      <c r="K672" t="s">
        <v>2822</v>
      </c>
      <c r="L672" s="22">
        <v>43082.530312499999</v>
      </c>
      <c r="M672" s="107">
        <f xml:space="preserve"> M671+(ckAwdQTable[ILN]&lt;"M")</f>
        <v>377</v>
      </c>
      <c r="N672" t="s">
        <v>2824</v>
      </c>
      <c r="O672" t="s">
        <v>2641</v>
      </c>
      <c r="P672" s="15" t="str">
        <f>HYPERLINK("https://www.ejacket.nsf.gov/ej/showProposal.do?ID="&amp;ckAwdQTable[[#This Row],[prop_id]],"eJ")</f>
        <v>eJ</v>
      </c>
      <c r="Q672" s="8" t="s">
        <v>2825</v>
      </c>
      <c r="R672" t="s">
        <v>2641</v>
      </c>
      <c r="S672" t="s">
        <v>1392</v>
      </c>
      <c r="T672" t="s">
        <v>5219</v>
      </c>
      <c r="U672" s="8" t="s">
        <v>707</v>
      </c>
      <c r="V672" t="s">
        <v>3162</v>
      </c>
      <c r="W672" s="111" t="str">
        <f>HYPERLINK("mailto:"&amp; ckAwdQTable[[#This Row],[email]]&amp;"&amp;subject=Your NSF Proposal:  "&amp;ckAwdQTable[[#This Row],[prop_id]], ckAwdQTable[[#This Row],[email]])</f>
        <v>wbwu@galton.uchicago.edu</v>
      </c>
      <c r="X672" s="30">
        <v>43282</v>
      </c>
      <c r="Y672">
        <v>48</v>
      </c>
      <c r="AA672" s="21" t="s">
        <v>753</v>
      </c>
      <c r="AB672" s="21" t="s">
        <v>4825</v>
      </c>
      <c r="AC672"/>
      <c r="AD672" s="21" t="s">
        <v>753</v>
      </c>
      <c r="AE672" s="21" t="s">
        <v>6128</v>
      </c>
      <c r="AF672" s="13">
        <v>399414</v>
      </c>
      <c r="AG672" s="121">
        <v>0</v>
      </c>
      <c r="AH672" s="1">
        <v>399414</v>
      </c>
      <c r="AI672" s="1"/>
      <c r="AJ672" s="1">
        <v>12551</v>
      </c>
      <c r="AM672" s="21">
        <v>8</v>
      </c>
      <c r="AN672" s="21">
        <v>4</v>
      </c>
      <c r="AO672" s="21">
        <v>6.5</v>
      </c>
      <c r="AP672" s="21"/>
      <c r="AQ672" s="21"/>
      <c r="AR672" s="123" t="s">
        <v>2829</v>
      </c>
      <c r="AS672" s="21" t="s">
        <v>2834</v>
      </c>
      <c r="AT672" s="21" t="str">
        <f>SummarizeQuestMarks(ckAwdQTable[[#This Row],[abst_narr_txt]])</f>
        <v xml:space="preserve"> </v>
      </c>
      <c r="AU672" s="124"/>
      <c r="AV672" t="s">
        <v>5221</v>
      </c>
      <c r="AW672" t="b">
        <f>AND(ckAwdQTable[[#This Row],[ILN]]&gt;"M", SUBSTITUTE(ckAwdQTable[[#This Row],[prop_titl_txt]]," ","")&lt;&gt;SUBSTITUTE(AV671," ",""))</f>
        <v>0</v>
      </c>
      <c r="AX672" s="8" t="s">
        <v>5222</v>
      </c>
    </row>
    <row r="673" spans="2:50" ht="15" customHeight="1" x14ac:dyDescent="0.35">
      <c r="B673" s="30">
        <v>43005.654166666667</v>
      </c>
      <c r="C673" t="s">
        <v>2817</v>
      </c>
      <c r="D673" t="s">
        <v>2818</v>
      </c>
      <c r="E673" t="s">
        <v>472</v>
      </c>
      <c r="F673" t="s">
        <v>863</v>
      </c>
      <c r="G673" s="8" t="s">
        <v>2819</v>
      </c>
      <c r="H673" s="8" t="s">
        <v>2820</v>
      </c>
      <c r="I673" s="21" t="s">
        <v>6127</v>
      </c>
      <c r="J673" t="s">
        <v>2821</v>
      </c>
      <c r="K673" t="s">
        <v>2822</v>
      </c>
      <c r="L673" s="22">
        <v>43082.530312499999</v>
      </c>
      <c r="M673" s="107">
        <f xml:space="preserve"> M672+(ckAwdQTable[ILN]&lt;"M")</f>
        <v>377</v>
      </c>
      <c r="N673" t="s">
        <v>2834</v>
      </c>
      <c r="O673" t="s">
        <v>2641</v>
      </c>
      <c r="P673" s="15" t="str">
        <f>HYPERLINK("https://www.ejacket.nsf.gov/ej/showProposal.do?ID="&amp;ckAwdQTable[[#This Row],[prop_id]],"eJ")</f>
        <v>eJ</v>
      </c>
      <c r="Q673" s="8" t="s">
        <v>2825</v>
      </c>
      <c r="R673" t="s">
        <v>5223</v>
      </c>
      <c r="S673" t="s">
        <v>1731</v>
      </c>
      <c r="T673" t="s">
        <v>5224</v>
      </c>
      <c r="U673" s="8" t="s">
        <v>3273</v>
      </c>
      <c r="V673" t="s">
        <v>3098</v>
      </c>
      <c r="W673" s="111" t="str">
        <f>HYPERLINK("mailto:"&amp; ckAwdQTable[[#This Row],[email]]&amp;"&amp;subject=Your NSF Proposal:  "&amp;ckAwdQTable[[#This Row],[prop_id]], ckAwdQTable[[#This Row],[email]])</f>
        <v>maggie.cheng@njit.edu</v>
      </c>
      <c r="X673" s="30">
        <v>43282</v>
      </c>
      <c r="Y673">
        <v>48</v>
      </c>
      <c r="AA673" s="21" t="s">
        <v>753</v>
      </c>
      <c r="AB673" s="21" t="s">
        <v>4825</v>
      </c>
      <c r="AC673"/>
      <c r="AD673" s="21" t="s">
        <v>753</v>
      </c>
      <c r="AE673" s="21" t="s">
        <v>6128</v>
      </c>
      <c r="AF673" s="13">
        <v>398685</v>
      </c>
      <c r="AG673" s="121">
        <v>0</v>
      </c>
      <c r="AH673" s="1">
        <v>398685</v>
      </c>
      <c r="AI673" s="1"/>
      <c r="AJ673" s="1">
        <v>8000</v>
      </c>
      <c r="AM673" s="21">
        <v>4</v>
      </c>
      <c r="AN673" s="21">
        <v>4</v>
      </c>
      <c r="AO673" s="21">
        <v>4</v>
      </c>
      <c r="AP673" s="21"/>
      <c r="AQ673" s="21"/>
      <c r="AR673" s="123" t="s">
        <v>2829</v>
      </c>
      <c r="AS673" s="21" t="s">
        <v>2834</v>
      </c>
      <c r="AT673" s="21" t="str">
        <f>SummarizeQuestMarks(ckAwdQTable[[#This Row],[abst_narr_txt]])</f>
        <v xml:space="preserve"> </v>
      </c>
      <c r="AU673" s="124"/>
      <c r="AV673" t="s">
        <v>5221</v>
      </c>
      <c r="AW673" t="b">
        <f>AND(ckAwdQTable[[#This Row],[ILN]]&gt;"M", SUBSTITUTE(ckAwdQTable[[#This Row],[prop_titl_txt]]," ","")&lt;&gt;SUBSTITUTE(AV672," ",""))</f>
        <v>0</v>
      </c>
      <c r="AX673" s="8" t="s">
        <v>5225</v>
      </c>
    </row>
    <row r="674" spans="2:50" ht="15" customHeight="1" x14ac:dyDescent="0.35">
      <c r="B674" s="30">
        <v>43005.743750000001</v>
      </c>
      <c r="C674" t="s">
        <v>2868</v>
      </c>
      <c r="D674" t="s">
        <v>2869</v>
      </c>
      <c r="E674" t="s">
        <v>470</v>
      </c>
      <c r="F674" t="s">
        <v>1229</v>
      </c>
      <c r="G674" s="8" t="s">
        <v>2819</v>
      </c>
      <c r="H674" s="8" t="s">
        <v>2820</v>
      </c>
      <c r="I674" s="21" t="s">
        <v>6127</v>
      </c>
      <c r="J674" t="s">
        <v>2821</v>
      </c>
      <c r="K674" t="s">
        <v>2902</v>
      </c>
      <c r="L674" s="22"/>
      <c r="M674" s="107">
        <f xml:space="preserve"> M673+(ckAwdQTable[ILN]&lt;"M")</f>
        <v>378</v>
      </c>
      <c r="N674" t="s">
        <v>2824</v>
      </c>
      <c r="O674" t="s">
        <v>2650</v>
      </c>
      <c r="P674" s="15" t="str">
        <f>HYPERLINK("https://www.ejacket.nsf.gov/ej/showProposal.do?ID="&amp;ckAwdQTable[[#This Row],[prop_id]],"eJ")</f>
        <v>eJ</v>
      </c>
      <c r="Q674" s="8" t="s">
        <v>2871</v>
      </c>
      <c r="R674" t="s">
        <v>2650</v>
      </c>
      <c r="S674" t="s">
        <v>2651</v>
      </c>
      <c r="T674" t="s">
        <v>5226</v>
      </c>
      <c r="U674" s="8" t="s">
        <v>3594</v>
      </c>
      <c r="V674" t="s">
        <v>109</v>
      </c>
      <c r="W674" s="111" t="str">
        <f>HYPERLINK("mailto:"&amp; ckAwdQTable[[#This Row],[email]]&amp;"&amp;subject=Your NSF Proposal:  "&amp;ckAwdQTable[[#This Row],[prop_id]], ckAwdQTable[[#This Row],[email]])</f>
        <v>kalexis@unr.edu</v>
      </c>
      <c r="X674" s="30">
        <v>43132</v>
      </c>
      <c r="Y674">
        <v>36</v>
      </c>
      <c r="AA674" s="21" t="s">
        <v>753</v>
      </c>
      <c r="AB674" s="21" t="s">
        <v>4825</v>
      </c>
      <c r="AC674"/>
      <c r="AD674" s="21" t="s">
        <v>753</v>
      </c>
      <c r="AF674" s="13">
        <v>330558</v>
      </c>
      <c r="AG674" s="121">
        <v>0</v>
      </c>
      <c r="AH674" s="1">
        <v>330558</v>
      </c>
      <c r="AI674" s="1"/>
      <c r="AJ674" s="1"/>
      <c r="AM674" s="21">
        <v>6</v>
      </c>
      <c r="AN674" s="21">
        <v>3</v>
      </c>
      <c r="AO674" s="21">
        <v>1.5</v>
      </c>
      <c r="AP674" s="21"/>
      <c r="AQ674" s="21"/>
      <c r="AR674" s="123" t="s">
        <v>2829</v>
      </c>
      <c r="AS674" s="21" t="s">
        <v>2834</v>
      </c>
      <c r="AT674" s="21" t="str">
        <f>SummarizeQuestMarks(ckAwdQTable[[#This Row],[abst_narr_txt]])</f>
        <v xml:space="preserve"> </v>
      </c>
      <c r="AU674" s="124"/>
      <c r="AV674" t="s">
        <v>5227</v>
      </c>
      <c r="AW674" t="b">
        <f>AND(ckAwdQTable[[#This Row],[ILN]]&gt;"M", SUBSTITUTE(ckAwdQTable[[#This Row],[prop_titl_txt]]," ","")&lt;&gt;SUBSTITUTE(AV673," ",""))</f>
        <v>0</v>
      </c>
      <c r="AX674" s="8" t="s">
        <v>5228</v>
      </c>
    </row>
    <row r="675" spans="2:50" ht="15" customHeight="1" x14ac:dyDescent="0.35">
      <c r="B675" s="30">
        <v>43005.462500000001</v>
      </c>
      <c r="C675" t="s">
        <v>2868</v>
      </c>
      <c r="D675" t="s">
        <v>2869</v>
      </c>
      <c r="E675" t="s">
        <v>470</v>
      </c>
      <c r="F675" t="s">
        <v>1229</v>
      </c>
      <c r="G675" s="8" t="s">
        <v>2819</v>
      </c>
      <c r="H675" s="8" t="s">
        <v>2820</v>
      </c>
      <c r="I675" s="21" t="s">
        <v>6127</v>
      </c>
      <c r="J675" t="s">
        <v>2821</v>
      </c>
      <c r="K675" t="s">
        <v>2902</v>
      </c>
      <c r="L675" s="22"/>
      <c r="M675" s="107">
        <f xml:space="preserve"> M674+(ckAwdQTable[ILN]&lt;"M")</f>
        <v>378</v>
      </c>
      <c r="N675" t="s">
        <v>2834</v>
      </c>
      <c r="O675" t="s">
        <v>2650</v>
      </c>
      <c r="P675" s="15" t="str">
        <f>HYPERLINK("https://www.ejacket.nsf.gov/ej/showProposal.do?ID="&amp;ckAwdQTable[[#This Row],[prop_id]],"eJ")</f>
        <v>eJ</v>
      </c>
      <c r="Q675" s="8" t="s">
        <v>2871</v>
      </c>
      <c r="R675" t="s">
        <v>5229</v>
      </c>
      <c r="S675" t="s">
        <v>5230</v>
      </c>
      <c r="T675" t="s">
        <v>5231</v>
      </c>
      <c r="U675" s="8" t="s">
        <v>542</v>
      </c>
      <c r="V675" t="s">
        <v>2833</v>
      </c>
      <c r="W675" s="111" t="str">
        <f>HYPERLINK("mailto:"&amp; ckAwdQTable[[#This Row],[email]]&amp;"&amp;subject=Your NSF Proposal:  "&amp;ckAwdQTable[[#This Row],[prop_id]], ckAwdQTable[[#This Row],[email]])</f>
        <v>basti@andrew.cmu.edu</v>
      </c>
      <c r="X675" s="30">
        <v>43132</v>
      </c>
      <c r="Y675">
        <v>36</v>
      </c>
      <c r="AA675" s="21" t="s">
        <v>753</v>
      </c>
      <c r="AB675" s="21" t="s">
        <v>4825</v>
      </c>
      <c r="AC675"/>
      <c r="AD675" s="21" t="s">
        <v>753</v>
      </c>
      <c r="AE675" s="21" t="s">
        <v>6327</v>
      </c>
      <c r="AF675" s="13">
        <v>482544</v>
      </c>
      <c r="AG675" s="121">
        <v>0</v>
      </c>
      <c r="AH675" s="1">
        <v>482544</v>
      </c>
      <c r="AI675" s="1"/>
      <c r="AJ675" s="1">
        <v>16671</v>
      </c>
      <c r="AM675" s="21">
        <v>3</v>
      </c>
      <c r="AN675" s="21">
        <v>3</v>
      </c>
      <c r="AO675" s="21">
        <v>3</v>
      </c>
      <c r="AP675" s="21"/>
      <c r="AQ675" s="21"/>
      <c r="AR675" s="123" t="s">
        <v>2829</v>
      </c>
      <c r="AS675" s="21" t="s">
        <v>2834</v>
      </c>
      <c r="AT675" s="21" t="str">
        <f>SummarizeQuestMarks(ckAwdQTable[[#This Row],[abst_narr_txt]])</f>
        <v xml:space="preserve"> </v>
      </c>
      <c r="AU675" s="124"/>
      <c r="AV675" t="s">
        <v>5227</v>
      </c>
      <c r="AW675" t="b">
        <f>AND(ckAwdQTable[[#This Row],[ILN]]&gt;"M", SUBSTITUTE(ckAwdQTable[[#This Row],[prop_titl_txt]]," ","")&lt;&gt;SUBSTITUTE(AV674," ",""))</f>
        <v>0</v>
      </c>
      <c r="AX675" s="8" t="s">
        <v>5232</v>
      </c>
    </row>
    <row r="676" spans="2:50" ht="15" customHeight="1" x14ac:dyDescent="0.35">
      <c r="B676" s="30">
        <v>43005.527083333334</v>
      </c>
      <c r="C676" t="s">
        <v>2868</v>
      </c>
      <c r="D676" t="s">
        <v>2869</v>
      </c>
      <c r="E676" t="s">
        <v>470</v>
      </c>
      <c r="F676" t="s">
        <v>1229</v>
      </c>
      <c r="G676" s="8" t="s">
        <v>2819</v>
      </c>
      <c r="H676" s="8" t="s">
        <v>2820</v>
      </c>
      <c r="I676" s="21" t="s">
        <v>6127</v>
      </c>
      <c r="J676" t="s">
        <v>2821</v>
      </c>
      <c r="K676" t="s">
        <v>2902</v>
      </c>
      <c r="L676" s="22"/>
      <c r="M676" s="107">
        <f xml:space="preserve"> M675+(ckAwdQTable[ILN]&lt;"M")</f>
        <v>378</v>
      </c>
      <c r="N676" t="s">
        <v>2834</v>
      </c>
      <c r="O676" t="s">
        <v>2650</v>
      </c>
      <c r="P676" s="15" t="str">
        <f>HYPERLINK("https://www.ejacket.nsf.gov/ej/showProposal.do?ID="&amp;ckAwdQTable[[#This Row],[prop_id]],"eJ")</f>
        <v>eJ</v>
      </c>
      <c r="Q676" s="8" t="s">
        <v>2871</v>
      </c>
      <c r="R676" t="s">
        <v>5233</v>
      </c>
      <c r="S676" t="s">
        <v>5234</v>
      </c>
      <c r="T676" t="s">
        <v>5235</v>
      </c>
      <c r="U676" s="8" t="s">
        <v>5236</v>
      </c>
      <c r="V676" t="s">
        <v>2885</v>
      </c>
      <c r="W676" s="111" t="str">
        <f>HYPERLINK("mailto:"&amp; ckAwdQTable[[#This Row],[email]]&amp;"&amp;subject=Your NSF Proposal:  "&amp;ckAwdQTable[[#This Row],[prop_id]], ckAwdQTable[[#This Row],[email]])</f>
        <v>beard@byu.edu</v>
      </c>
      <c r="X676" s="30">
        <v>43132</v>
      </c>
      <c r="Y676">
        <v>36</v>
      </c>
      <c r="AA676" s="21" t="s">
        <v>753</v>
      </c>
      <c r="AB676" s="21" t="s">
        <v>4825</v>
      </c>
      <c r="AC676"/>
      <c r="AD676" s="21" t="s">
        <v>753</v>
      </c>
      <c r="AF676" s="13">
        <v>359339</v>
      </c>
      <c r="AG676" s="121">
        <v>0</v>
      </c>
      <c r="AH676" s="1">
        <v>359339</v>
      </c>
      <c r="AI676" s="1"/>
      <c r="AJ676" s="1"/>
      <c r="AM676" s="21">
        <v>6</v>
      </c>
      <c r="AN676" s="21">
        <v>6</v>
      </c>
      <c r="AO676" s="21">
        <v>3</v>
      </c>
      <c r="AP676" s="21"/>
      <c r="AQ676" s="21"/>
      <c r="AR676" s="123" t="s">
        <v>2829</v>
      </c>
      <c r="AS676" s="21" t="s">
        <v>2834</v>
      </c>
      <c r="AT676" s="21" t="str">
        <f>SummarizeQuestMarks(ckAwdQTable[[#This Row],[abst_narr_txt]])</f>
        <v xml:space="preserve"> </v>
      </c>
      <c r="AU676" s="124"/>
      <c r="AV676" t="s">
        <v>5227</v>
      </c>
      <c r="AW676" t="b">
        <f>AND(ckAwdQTable[[#This Row],[ILN]]&gt;"M", SUBSTITUTE(ckAwdQTable[[#This Row],[prop_titl_txt]]," ","")&lt;&gt;SUBSTITUTE(AV675," ",""))</f>
        <v>0</v>
      </c>
      <c r="AX676" s="8" t="s">
        <v>5237</v>
      </c>
    </row>
    <row r="677" spans="2:50" ht="15" customHeight="1" x14ac:dyDescent="0.35">
      <c r="B677" s="30">
        <v>43005.744444444441</v>
      </c>
      <c r="C677" t="s">
        <v>2839</v>
      </c>
      <c r="D677" t="s">
        <v>2840</v>
      </c>
      <c r="E677" t="s">
        <v>464</v>
      </c>
      <c r="F677" t="s">
        <v>1119</v>
      </c>
      <c r="G677" s="8" t="s">
        <v>2819</v>
      </c>
      <c r="H677" s="8" t="s">
        <v>2820</v>
      </c>
      <c r="I677" s="21" t="s">
        <v>6127</v>
      </c>
      <c r="J677" t="s">
        <v>2821</v>
      </c>
      <c r="L677" s="22"/>
      <c r="M677" s="107">
        <f xml:space="preserve"> M676+(ckAwdQTable[ILN]&lt;"M")</f>
        <v>379</v>
      </c>
      <c r="N677" t="s">
        <v>2824</v>
      </c>
      <c r="O677" t="s">
        <v>2653</v>
      </c>
      <c r="P677" s="15" t="str">
        <f>HYPERLINK("https://www.ejacket.nsf.gov/ej/showProposal.do?ID="&amp;ckAwdQTable[[#This Row],[prop_id]],"eJ")</f>
        <v>eJ</v>
      </c>
      <c r="Q677" s="8" t="s">
        <v>2841</v>
      </c>
      <c r="R677" t="s">
        <v>2653</v>
      </c>
      <c r="S677" t="s">
        <v>2654</v>
      </c>
      <c r="T677" t="s">
        <v>4483</v>
      </c>
      <c r="U677" s="8" t="s">
        <v>3795</v>
      </c>
      <c r="V677" t="s">
        <v>2851</v>
      </c>
      <c r="W677" s="111" t="str">
        <f>HYPERLINK("mailto:"&amp; ckAwdQTable[[#This Row],[email]]&amp;"&amp;subject=Your NSF Proposal:  "&amp;ckAwdQTable[[#This Row],[prop_id]], ckAwdQTable[[#This Row],[email]])</f>
        <v>molisch@usc.edu</v>
      </c>
      <c r="X677" s="30">
        <v>43344</v>
      </c>
      <c r="Y677">
        <v>48</v>
      </c>
      <c r="AA677" s="21" t="s">
        <v>753</v>
      </c>
      <c r="AB677" s="21" t="s">
        <v>4825</v>
      </c>
      <c r="AC677"/>
      <c r="AD677" s="21" t="s">
        <v>753</v>
      </c>
      <c r="AE677" s="21" t="s">
        <v>6328</v>
      </c>
      <c r="AF677" s="13">
        <v>638974</v>
      </c>
      <c r="AG677" s="121">
        <v>0</v>
      </c>
      <c r="AH677" s="1">
        <v>638974</v>
      </c>
      <c r="AI677" s="1"/>
      <c r="AJ677" s="1">
        <v>8000</v>
      </c>
      <c r="AK677" s="1">
        <v>41830</v>
      </c>
      <c r="AM677" s="21">
        <v>8</v>
      </c>
      <c r="AN677" s="21">
        <v>4</v>
      </c>
      <c r="AO677" s="21">
        <v>1.32</v>
      </c>
      <c r="AP677" s="21"/>
      <c r="AQ677" s="21"/>
      <c r="AR677" s="123" t="s">
        <v>2829</v>
      </c>
      <c r="AS677" s="21" t="s">
        <v>2834</v>
      </c>
      <c r="AT677" s="21" t="str">
        <f>SummarizeQuestMarks(ckAwdQTable[[#This Row],[abst_narr_txt]])</f>
        <v xml:space="preserve"> </v>
      </c>
      <c r="AU677" s="124"/>
      <c r="AV677" t="s">
        <v>5238</v>
      </c>
      <c r="AW677" t="b">
        <f>AND(ckAwdQTable[[#This Row],[ILN]]&gt;"M", SUBSTITUTE(ckAwdQTable[[#This Row],[prop_titl_txt]]," ","")&lt;&gt;SUBSTITUTE(AV676," ",""))</f>
        <v>0</v>
      </c>
      <c r="AX677" s="8" t="s">
        <v>5239</v>
      </c>
    </row>
    <row r="678" spans="2:50" ht="15" customHeight="1" x14ac:dyDescent="0.35">
      <c r="B678" s="30">
        <v>43005.741666666669</v>
      </c>
      <c r="C678" t="s">
        <v>2839</v>
      </c>
      <c r="D678" t="s">
        <v>2840</v>
      </c>
      <c r="E678" t="s">
        <v>464</v>
      </c>
      <c r="F678" t="s">
        <v>1119</v>
      </c>
      <c r="G678" s="8" t="s">
        <v>2819</v>
      </c>
      <c r="H678" s="8" t="s">
        <v>2820</v>
      </c>
      <c r="I678" s="21" t="s">
        <v>6127</v>
      </c>
      <c r="J678" t="s">
        <v>2821</v>
      </c>
      <c r="L678" s="22"/>
      <c r="M678" s="107">
        <f xml:space="preserve"> M677+(ckAwdQTable[ILN]&lt;"M")</f>
        <v>379</v>
      </c>
      <c r="N678" t="s">
        <v>2834</v>
      </c>
      <c r="O678" t="s">
        <v>2653</v>
      </c>
      <c r="P678" s="15" t="str">
        <f>HYPERLINK("https://www.ejacket.nsf.gov/ej/showProposal.do?ID="&amp;ckAwdQTable[[#This Row],[prop_id]],"eJ")</f>
        <v>eJ</v>
      </c>
      <c r="Q678" s="8" t="s">
        <v>2841</v>
      </c>
      <c r="R678" t="s">
        <v>5240</v>
      </c>
      <c r="S678" t="s">
        <v>5241</v>
      </c>
      <c r="T678" t="s">
        <v>5242</v>
      </c>
      <c r="U678" s="8" t="s">
        <v>722</v>
      </c>
      <c r="V678" t="s">
        <v>2885</v>
      </c>
      <c r="W678" s="111" t="str">
        <f>HYPERLINK("mailto:"&amp; ckAwdQTable[[#This Row],[email]]&amp;"&amp;subject=Your NSF Proposal:  "&amp;ckAwdQTable[[#This Row],[prop_id]], ckAwdQTable[[#This Row],[email]])</f>
        <v>mingyue.ji@utah.edu</v>
      </c>
      <c r="X678" s="30">
        <v>43344</v>
      </c>
      <c r="Y678">
        <v>48</v>
      </c>
      <c r="AA678" s="21" t="s">
        <v>753</v>
      </c>
      <c r="AB678" s="21" t="s">
        <v>4825</v>
      </c>
      <c r="AC678"/>
      <c r="AD678" s="21" t="s">
        <v>753</v>
      </c>
      <c r="AE678" s="21" t="s">
        <v>6329</v>
      </c>
      <c r="AF678" s="13">
        <v>239564</v>
      </c>
      <c r="AG678" s="121">
        <v>0</v>
      </c>
      <c r="AH678" s="1">
        <v>239564</v>
      </c>
      <c r="AI678" s="1"/>
      <c r="AJ678" s="1">
        <v>9000</v>
      </c>
      <c r="AM678" s="21">
        <v>4</v>
      </c>
      <c r="AN678" s="21">
        <v>8</v>
      </c>
      <c r="AO678" s="21"/>
      <c r="AP678" s="21"/>
      <c r="AQ678" s="21">
        <v>2</v>
      </c>
      <c r="AR678" s="123" t="s">
        <v>2829</v>
      </c>
      <c r="AS678" s="21" t="s">
        <v>2834</v>
      </c>
      <c r="AT678" s="21" t="str">
        <f>SummarizeQuestMarks(ckAwdQTable[[#This Row],[abst_narr_txt]])</f>
        <v xml:space="preserve"> </v>
      </c>
      <c r="AU678" s="124"/>
      <c r="AV678" t="s">
        <v>5243</v>
      </c>
      <c r="AW678" t="b">
        <f>AND(ckAwdQTable[[#This Row],[ILN]]&gt;"M", SUBSTITUTE(ckAwdQTable[[#This Row],[prop_titl_txt]]," ","")&lt;&gt;SUBSTITUTE(AV677," ",""))</f>
        <v>0</v>
      </c>
      <c r="AX678" s="8" t="s">
        <v>5244</v>
      </c>
    </row>
    <row r="679" spans="2:50" ht="15" customHeight="1" x14ac:dyDescent="0.35">
      <c r="B679" s="30">
        <v>43005.745833333334</v>
      </c>
      <c r="C679" t="s">
        <v>2868</v>
      </c>
      <c r="D679" t="s">
        <v>2869</v>
      </c>
      <c r="E679" t="s">
        <v>466</v>
      </c>
      <c r="F679" t="s">
        <v>786</v>
      </c>
      <c r="G679" s="8" t="s">
        <v>2819</v>
      </c>
      <c r="H679" s="8" t="s">
        <v>2820</v>
      </c>
      <c r="I679" s="21" t="s">
        <v>6127</v>
      </c>
      <c r="J679" t="s">
        <v>2821</v>
      </c>
      <c r="K679" t="s">
        <v>2883</v>
      </c>
      <c r="L679" s="22"/>
      <c r="M679" s="107">
        <f xml:space="preserve"> M678+(ckAwdQTable[ILN]&lt;"M")</f>
        <v>380</v>
      </c>
      <c r="N679" t="s">
        <v>2824</v>
      </c>
      <c r="O679" t="s">
        <v>2656</v>
      </c>
      <c r="P679" s="15" t="str">
        <f>HYPERLINK("https://www.ejacket.nsf.gov/ej/showProposal.do?ID="&amp;ckAwdQTable[[#This Row],[prop_id]],"eJ")</f>
        <v>eJ</v>
      </c>
      <c r="Q679" s="8" t="s">
        <v>2871</v>
      </c>
      <c r="R679" t="s">
        <v>2656</v>
      </c>
      <c r="S679" t="s">
        <v>785</v>
      </c>
      <c r="T679" t="s">
        <v>5245</v>
      </c>
      <c r="U679" s="8" t="s">
        <v>722</v>
      </c>
      <c r="V679" t="s">
        <v>2885</v>
      </c>
      <c r="W679" s="111" t="str">
        <f>HYPERLINK("mailto:"&amp; ckAwdQTable[[#This Row],[email]]&amp;"&amp;subject=Your NSF Proposal:  "&amp;ckAwdQTable[[#This Row],[prop_id]], ckAwdQTable[[#This Row],[email]])</f>
        <v>beiwang@sci.utah.edu</v>
      </c>
      <c r="X679" s="30">
        <v>43191</v>
      </c>
      <c r="Y679">
        <v>48</v>
      </c>
      <c r="AA679" s="21" t="s">
        <v>6302</v>
      </c>
      <c r="AB679" s="21" t="s">
        <v>6227</v>
      </c>
      <c r="AC679"/>
      <c r="AD679" s="21" t="s">
        <v>753</v>
      </c>
      <c r="AF679" s="13">
        <v>848375</v>
      </c>
      <c r="AG679" s="121">
        <v>0</v>
      </c>
      <c r="AH679" s="1">
        <v>848375</v>
      </c>
      <c r="AI679" s="1"/>
      <c r="AJ679" s="1"/>
      <c r="AM679" s="21">
        <v>8</v>
      </c>
      <c r="AN679" s="21">
        <v>8</v>
      </c>
      <c r="AO679" s="21"/>
      <c r="AP679" s="21"/>
      <c r="AQ679" s="21">
        <v>8</v>
      </c>
      <c r="AR679" s="123" t="s">
        <v>2881</v>
      </c>
      <c r="AS679" s="21" t="s">
        <v>2834</v>
      </c>
      <c r="AT679" s="21" t="str">
        <f>SummarizeQuestMarks(ckAwdQTable[[#This Row],[abst_narr_txt]])</f>
        <v xml:space="preserve"> </v>
      </c>
      <c r="AU679" s="124"/>
      <c r="AV679" t="s">
        <v>5246</v>
      </c>
      <c r="AW679" t="b">
        <f>AND(ckAwdQTable[[#This Row],[ILN]]&gt;"M", SUBSTITUTE(ckAwdQTable[[#This Row],[prop_titl_txt]]," ","")&lt;&gt;SUBSTITUTE(AV678," ",""))</f>
        <v>0</v>
      </c>
      <c r="AX679" s="8" t="s">
        <v>5247</v>
      </c>
    </row>
    <row r="680" spans="2:50" ht="15" customHeight="1" x14ac:dyDescent="0.35">
      <c r="B680" s="30">
        <v>43005.681250000001</v>
      </c>
      <c r="C680" t="s">
        <v>2868</v>
      </c>
      <c r="D680" t="s">
        <v>2869</v>
      </c>
      <c r="E680" t="s">
        <v>466</v>
      </c>
      <c r="F680" t="s">
        <v>786</v>
      </c>
      <c r="G680" s="8" t="s">
        <v>2819</v>
      </c>
      <c r="H680" s="8" t="s">
        <v>2820</v>
      </c>
      <c r="I680" s="21" t="s">
        <v>6127</v>
      </c>
      <c r="J680" t="s">
        <v>2821</v>
      </c>
      <c r="K680" t="s">
        <v>2883</v>
      </c>
      <c r="L680" s="22"/>
      <c r="M680" s="107">
        <f xml:space="preserve"> M679+(ckAwdQTable[ILN]&lt;"M")</f>
        <v>380</v>
      </c>
      <c r="N680" t="s">
        <v>2834</v>
      </c>
      <c r="O680" t="s">
        <v>2656</v>
      </c>
      <c r="P680" s="15" t="str">
        <f>HYPERLINK("https://www.ejacket.nsf.gov/ej/showProposal.do?ID="&amp;ckAwdQTable[[#This Row],[prop_id]],"eJ")</f>
        <v>eJ</v>
      </c>
      <c r="Q680" s="8" t="s">
        <v>2871</v>
      </c>
      <c r="R680" t="s">
        <v>5248</v>
      </c>
      <c r="S680" t="s">
        <v>5249</v>
      </c>
      <c r="T680" t="s">
        <v>5250</v>
      </c>
      <c r="U680" s="8" t="s">
        <v>4583</v>
      </c>
      <c r="V680" t="s">
        <v>1276</v>
      </c>
      <c r="W680" s="111" t="str">
        <f>HYPERLINK("mailto:"&amp; ckAwdQTable[[#This Row],[email]]&amp;"&amp;subject=Your NSF Proposal:  "&amp;ckAwdQTable[[#This Row],[prop_id]], ckAwdQTable[[#This Row],[email]])</f>
        <v>wdou1@uncc.edu</v>
      </c>
      <c r="X680" s="30">
        <v>43191</v>
      </c>
      <c r="Y680">
        <v>48</v>
      </c>
      <c r="Z680" t="s">
        <v>6131</v>
      </c>
      <c r="AA680" s="21" t="s">
        <v>6278</v>
      </c>
      <c r="AB680" s="21" t="s">
        <v>4825</v>
      </c>
      <c r="AC680"/>
      <c r="AD680" s="21" t="s">
        <v>753</v>
      </c>
      <c r="AF680" s="13">
        <v>349747</v>
      </c>
      <c r="AG680" s="121">
        <v>0</v>
      </c>
      <c r="AH680" s="1">
        <v>349747</v>
      </c>
      <c r="AI680" s="1"/>
      <c r="AJ680" s="1"/>
      <c r="AM680" s="21">
        <v>4</v>
      </c>
      <c r="AN680" s="21">
        <v>8</v>
      </c>
      <c r="AO680" s="21">
        <v>5.86</v>
      </c>
      <c r="AP680" s="21"/>
      <c r="AQ680" s="21"/>
      <c r="AR680" s="123" t="s">
        <v>2881</v>
      </c>
      <c r="AS680" s="21" t="s">
        <v>2834</v>
      </c>
      <c r="AT680" s="21" t="str">
        <f>SummarizeQuestMarks(ckAwdQTable[[#This Row],[abst_narr_txt]])</f>
        <v xml:space="preserve"> </v>
      </c>
      <c r="AU680" s="124"/>
      <c r="AV680" t="s">
        <v>5251</v>
      </c>
      <c r="AW680" t="b">
        <f>AND(ckAwdQTable[[#This Row],[ILN]]&gt;"M", SUBSTITUTE(ckAwdQTable[[#This Row],[prop_titl_txt]]," ","")&lt;&gt;SUBSTITUTE(AV679," ",""))</f>
        <v>1</v>
      </c>
      <c r="AX680" s="8" t="s">
        <v>5252</v>
      </c>
    </row>
    <row r="681" spans="2:50" ht="15" customHeight="1" x14ac:dyDescent="0.35">
      <c r="B681" s="30">
        <v>43005.74722222222</v>
      </c>
      <c r="C681" t="s">
        <v>2868</v>
      </c>
      <c r="D681" t="s">
        <v>2869</v>
      </c>
      <c r="E681" t="s">
        <v>468</v>
      </c>
      <c r="F681" t="s">
        <v>807</v>
      </c>
      <c r="G681" s="8" t="s">
        <v>2819</v>
      </c>
      <c r="H681" s="8" t="s">
        <v>2820</v>
      </c>
      <c r="I681" s="21" t="s">
        <v>6127</v>
      </c>
      <c r="J681" t="s">
        <v>2821</v>
      </c>
      <c r="K681" t="s">
        <v>2911</v>
      </c>
      <c r="L681" s="22"/>
      <c r="M681" s="107">
        <f xml:space="preserve"> M680+(ckAwdQTable[ILN]&lt;"M")</f>
        <v>381</v>
      </c>
      <c r="N681" t="s">
        <v>2863</v>
      </c>
      <c r="O681" t="s">
        <v>5253</v>
      </c>
      <c r="P681" s="15" t="str">
        <f>HYPERLINK("https://www.ejacket.nsf.gov/ej/showProposal.do?ID="&amp;ckAwdQTable[[#This Row],[prop_id]],"eJ")</f>
        <v>eJ</v>
      </c>
      <c r="Q681" s="8" t="s">
        <v>2871</v>
      </c>
      <c r="R681" t="s">
        <v>5253</v>
      </c>
      <c r="S681" t="s">
        <v>5254</v>
      </c>
      <c r="T681" t="s">
        <v>5255</v>
      </c>
      <c r="U681" s="8" t="s">
        <v>2990</v>
      </c>
      <c r="V681" t="s">
        <v>2823</v>
      </c>
      <c r="W681" s="111" t="str">
        <f>HYPERLINK("mailto:"&amp; ckAwdQTable[[#This Row],[email]]&amp;"&amp;subject=Your NSF Proposal:  "&amp;ckAwdQTable[[#This Row],[prop_id]], ckAwdQTable[[#This Row],[email]])</f>
        <v>praba@utdallas.edu</v>
      </c>
      <c r="X681" s="30">
        <v>43327</v>
      </c>
      <c r="Y681">
        <v>48</v>
      </c>
      <c r="Z681" t="s">
        <v>6131</v>
      </c>
      <c r="AA681" s="21" t="s">
        <v>753</v>
      </c>
      <c r="AB681" s="21" t="s">
        <v>4825</v>
      </c>
      <c r="AC681"/>
      <c r="AD681" s="21" t="s">
        <v>753</v>
      </c>
      <c r="AF681" s="13">
        <v>1199999</v>
      </c>
      <c r="AG681" s="121">
        <v>0</v>
      </c>
      <c r="AH681" s="1">
        <v>1199999</v>
      </c>
      <c r="AI681" s="1">
        <v>95292</v>
      </c>
      <c r="AJ681" s="1"/>
      <c r="AM681" s="21">
        <v>8</v>
      </c>
      <c r="AN681" s="21">
        <v>12</v>
      </c>
      <c r="AO681" s="21">
        <v>6.8</v>
      </c>
      <c r="AP681" s="21"/>
      <c r="AQ681" s="21"/>
      <c r="AR681" s="123" t="s">
        <v>2829</v>
      </c>
      <c r="AS681" s="21" t="s">
        <v>2834</v>
      </c>
      <c r="AT681" s="21" t="str">
        <f>SummarizeQuestMarks(ckAwdQTable[[#This Row],[abst_narr_txt]])</f>
        <v xml:space="preserve"> </v>
      </c>
      <c r="AU681" s="124"/>
      <c r="AV681" t="s">
        <v>5256</v>
      </c>
      <c r="AW681" t="b">
        <f>AND(ckAwdQTable[[#This Row],[ILN]]&gt;"M", SUBSTITUTE(ckAwdQTable[[#This Row],[prop_titl_txt]]," ","")&lt;&gt;SUBSTITUTE(AV680," ",""))</f>
        <v>0</v>
      </c>
      <c r="AX681" s="8" t="s">
        <v>5257</v>
      </c>
    </row>
    <row r="682" spans="2:50" ht="15" customHeight="1" x14ac:dyDescent="0.35">
      <c r="B682" s="30">
        <v>43005.74722222222</v>
      </c>
      <c r="C682" t="s">
        <v>2868</v>
      </c>
      <c r="D682" t="s">
        <v>2869</v>
      </c>
      <c r="E682" t="s">
        <v>468</v>
      </c>
      <c r="F682" t="s">
        <v>807</v>
      </c>
      <c r="G682" s="8" t="s">
        <v>2819</v>
      </c>
      <c r="H682" s="8" t="s">
        <v>2820</v>
      </c>
      <c r="I682" s="21" t="s">
        <v>6127</v>
      </c>
      <c r="J682" t="s">
        <v>2821</v>
      </c>
      <c r="K682" t="s">
        <v>2911</v>
      </c>
      <c r="L682" s="22"/>
      <c r="M682" s="107">
        <f xml:space="preserve"> M681+(ckAwdQTable[ILN]&lt;"M")</f>
        <v>382</v>
      </c>
      <c r="N682" t="s">
        <v>2863</v>
      </c>
      <c r="O682" t="s">
        <v>2658</v>
      </c>
      <c r="P682" s="15" t="str">
        <f>HYPERLINK("https://www.ejacket.nsf.gov/ej/showProposal.do?ID="&amp;ckAwdQTable[[#This Row],[prop_id]],"eJ")</f>
        <v>eJ</v>
      </c>
      <c r="Q682" s="8" t="s">
        <v>2871</v>
      </c>
      <c r="R682" t="s">
        <v>2658</v>
      </c>
      <c r="S682" t="s">
        <v>2659</v>
      </c>
      <c r="T682" t="s">
        <v>2847</v>
      </c>
      <c r="U682" s="8" t="s">
        <v>3795</v>
      </c>
      <c r="V682" t="s">
        <v>2851</v>
      </c>
      <c r="W682" s="111" t="str">
        <f>HYPERLINK("mailto:"&amp; ckAwdQTable[[#This Row],[email]]&amp;"&amp;subject=Your NSF Proposal:  "&amp;ckAwdQTable[[#This Row],[prop_id]], ckAwdQTable[[#This Row],[email]])</f>
        <v>tlyon@law.usc.edu</v>
      </c>
      <c r="X682" s="30">
        <v>43221</v>
      </c>
      <c r="Y682">
        <v>48</v>
      </c>
      <c r="Z682" t="s">
        <v>6330</v>
      </c>
      <c r="AA682" s="21" t="s">
        <v>6331</v>
      </c>
      <c r="AB682" s="21" t="s">
        <v>6332</v>
      </c>
      <c r="AC682"/>
      <c r="AD682" s="21" t="s">
        <v>753</v>
      </c>
      <c r="AE682" s="21" t="s">
        <v>6333</v>
      </c>
      <c r="AF682" s="13">
        <v>1193594</v>
      </c>
      <c r="AG682" s="121">
        <v>0</v>
      </c>
      <c r="AH682" s="1">
        <v>1193594</v>
      </c>
      <c r="AI682" s="1"/>
      <c r="AJ682" s="1">
        <v>11874</v>
      </c>
      <c r="AK682" s="1">
        <v>320806</v>
      </c>
      <c r="AM682" s="21">
        <v>4</v>
      </c>
      <c r="AN682" s="21">
        <v>8</v>
      </c>
      <c r="AO682" s="21"/>
      <c r="AP682" s="21">
        <v>2.16</v>
      </c>
      <c r="AQ682" s="21"/>
      <c r="AR682" s="123" t="s">
        <v>2829</v>
      </c>
      <c r="AS682" s="21" t="s">
        <v>2834</v>
      </c>
      <c r="AT682" s="21" t="str">
        <f>SummarizeQuestMarks(ckAwdQTable[[#This Row],[abst_narr_txt]])</f>
        <v xml:space="preserve"> </v>
      </c>
      <c r="AU682" s="124"/>
      <c r="AV682" t="s">
        <v>5258</v>
      </c>
      <c r="AW682" t="b">
        <f>AND(ckAwdQTable[[#This Row],[ILN]]&gt;"M", SUBSTITUTE(ckAwdQTable[[#This Row],[prop_titl_txt]]," ","")&lt;&gt;SUBSTITUTE(AV681," ",""))</f>
        <v>0</v>
      </c>
      <c r="AX682" s="8" t="s">
        <v>5259</v>
      </c>
    </row>
    <row r="683" spans="2:50" ht="15" customHeight="1" x14ac:dyDescent="0.35">
      <c r="B683" s="30">
        <v>43005.748611111114</v>
      </c>
      <c r="C683" t="s">
        <v>2868</v>
      </c>
      <c r="D683" t="s">
        <v>2869</v>
      </c>
      <c r="E683" t="s">
        <v>468</v>
      </c>
      <c r="F683" t="s">
        <v>807</v>
      </c>
      <c r="G683" s="8" t="s">
        <v>2819</v>
      </c>
      <c r="H683" s="8" t="s">
        <v>2820</v>
      </c>
      <c r="I683" s="21" t="s">
        <v>6127</v>
      </c>
      <c r="J683" t="s">
        <v>2821</v>
      </c>
      <c r="L683" s="22"/>
      <c r="M683" s="107">
        <f xml:space="preserve"> M682+(ckAwdQTable[ILN]&lt;"M")</f>
        <v>383</v>
      </c>
      <c r="N683" t="s">
        <v>2824</v>
      </c>
      <c r="O683" t="s">
        <v>2661</v>
      </c>
      <c r="P683" s="15" t="str">
        <f>HYPERLINK("https://www.ejacket.nsf.gov/ej/showProposal.do?ID="&amp;ckAwdQTable[[#This Row],[prop_id]],"eJ")</f>
        <v>eJ</v>
      </c>
      <c r="Q683" s="8" t="s">
        <v>2871</v>
      </c>
      <c r="R683" t="s">
        <v>2661</v>
      </c>
      <c r="S683" t="s">
        <v>2662</v>
      </c>
      <c r="T683" t="s">
        <v>5260</v>
      </c>
      <c r="U683" s="8" t="s">
        <v>600</v>
      </c>
      <c r="V683" t="s">
        <v>3162</v>
      </c>
      <c r="W683" s="111" t="str">
        <f>HYPERLINK("mailto:"&amp; ckAwdQTable[[#This Row],[email]]&amp;"&amp;subject=Your NSF Proposal:  "&amp;ckAwdQTable[[#This Row],[prop_id]], ckAwdQTable[[#This Row],[email]])</f>
        <v>nosh@northwestern.edu</v>
      </c>
      <c r="X683" s="30">
        <v>43313</v>
      </c>
      <c r="Y683">
        <v>60</v>
      </c>
      <c r="Z683" t="s">
        <v>6131</v>
      </c>
      <c r="AA683" s="21" t="s">
        <v>6334</v>
      </c>
      <c r="AB683" s="21" t="s">
        <v>6189</v>
      </c>
      <c r="AC683"/>
      <c r="AD683" s="21" t="s">
        <v>753</v>
      </c>
      <c r="AE683" s="21" t="s">
        <v>6128</v>
      </c>
      <c r="AF683" s="13">
        <v>1766008</v>
      </c>
      <c r="AG683" s="121">
        <v>0</v>
      </c>
      <c r="AH683" s="1">
        <v>1766008</v>
      </c>
      <c r="AI683" s="1"/>
      <c r="AJ683" s="1">
        <v>15000</v>
      </c>
      <c r="AK683" s="1">
        <v>248099</v>
      </c>
      <c r="AM683" s="21">
        <v>5</v>
      </c>
      <c r="AN683" s="21">
        <v>10</v>
      </c>
      <c r="AO683" s="21">
        <v>10</v>
      </c>
      <c r="AP683" s="21"/>
      <c r="AQ683" s="21"/>
      <c r="AR683" s="123" t="s">
        <v>2829</v>
      </c>
      <c r="AS683" s="21" t="s">
        <v>2834</v>
      </c>
      <c r="AT683" s="21" t="str">
        <f>SummarizeQuestMarks(ckAwdQTable[[#This Row],[abst_narr_txt]])</f>
        <v xml:space="preserve"> </v>
      </c>
      <c r="AU683" s="124"/>
      <c r="AV683" t="s">
        <v>5261</v>
      </c>
      <c r="AW683" t="b">
        <f>AND(ckAwdQTable[[#This Row],[ILN]]&gt;"M", SUBSTITUTE(ckAwdQTable[[#This Row],[prop_titl_txt]]," ","")&lt;&gt;SUBSTITUTE(AV682," ",""))</f>
        <v>0</v>
      </c>
      <c r="AX683" s="8" t="s">
        <v>5262</v>
      </c>
    </row>
    <row r="684" spans="2:50" ht="15" customHeight="1" x14ac:dyDescent="0.35">
      <c r="B684" s="30">
        <v>43005.631249999999</v>
      </c>
      <c r="C684" t="s">
        <v>2868</v>
      </c>
      <c r="D684" t="s">
        <v>2869</v>
      </c>
      <c r="E684" t="s">
        <v>468</v>
      </c>
      <c r="F684" t="s">
        <v>807</v>
      </c>
      <c r="G684" s="8" t="s">
        <v>2819</v>
      </c>
      <c r="H684" s="8" t="s">
        <v>2820</v>
      </c>
      <c r="I684" s="21" t="s">
        <v>6127</v>
      </c>
      <c r="J684" t="s">
        <v>2821</v>
      </c>
      <c r="L684" s="22"/>
      <c r="M684" s="107">
        <f xml:space="preserve"> M683+(ckAwdQTable[ILN]&lt;"M")</f>
        <v>383</v>
      </c>
      <c r="N684" t="s">
        <v>2834</v>
      </c>
      <c r="O684" t="s">
        <v>2661</v>
      </c>
      <c r="P684" s="15" t="str">
        <f>HYPERLINK("https://www.ejacket.nsf.gov/ej/showProposal.do?ID="&amp;ckAwdQTable[[#This Row],[prop_id]],"eJ")</f>
        <v>eJ</v>
      </c>
      <c r="Q684" s="8" t="s">
        <v>2871</v>
      </c>
      <c r="R684" t="s">
        <v>5263</v>
      </c>
      <c r="S684" t="s">
        <v>5264</v>
      </c>
      <c r="T684" t="s">
        <v>3312</v>
      </c>
      <c r="U684" s="8" t="s">
        <v>2853</v>
      </c>
      <c r="V684" t="s">
        <v>2851</v>
      </c>
      <c r="W684" s="111" t="str">
        <f>HYPERLINK("mailto:"&amp; ckAwdQTable[[#This Row],[email]]&amp;"&amp;subject=Your NSF Proposal:  "&amp;ckAwdQTable[[#This Row],[prop_id]], ckAwdQTable[[#This Row],[email]])</f>
        <v>leonardi@tmp.ucsb.edu</v>
      </c>
      <c r="X684" s="30">
        <v>43313</v>
      </c>
      <c r="Y684">
        <v>60</v>
      </c>
      <c r="AA684" s="21" t="s">
        <v>753</v>
      </c>
      <c r="AB684" s="21" t="s">
        <v>4825</v>
      </c>
      <c r="AC684"/>
      <c r="AD684" s="21" t="s">
        <v>753</v>
      </c>
      <c r="AE684" s="21" t="s">
        <v>6335</v>
      </c>
      <c r="AF684" s="13">
        <v>789093</v>
      </c>
      <c r="AG684" s="121">
        <v>0</v>
      </c>
      <c r="AH684" s="1">
        <v>789093</v>
      </c>
      <c r="AI684" s="1"/>
      <c r="AJ684" s="1">
        <v>16512</v>
      </c>
      <c r="AM684" s="21">
        <v>5</v>
      </c>
      <c r="AN684" s="21">
        <v>5</v>
      </c>
      <c r="AO684" s="21">
        <v>5</v>
      </c>
      <c r="AP684" s="21"/>
      <c r="AQ684" s="21"/>
      <c r="AR684" s="123" t="s">
        <v>2829</v>
      </c>
      <c r="AS684" s="21" t="s">
        <v>2834</v>
      </c>
      <c r="AT684" s="21" t="str">
        <f>SummarizeQuestMarks(ckAwdQTable[[#This Row],[abst_narr_txt]])</f>
        <v xml:space="preserve"> </v>
      </c>
      <c r="AU684" s="124"/>
      <c r="AV684" t="s">
        <v>5261</v>
      </c>
      <c r="AW684" t="b">
        <f>AND(ckAwdQTable[[#This Row],[ILN]]&gt;"M", SUBSTITUTE(ckAwdQTable[[#This Row],[prop_titl_txt]]," ","")&lt;&gt;SUBSTITUTE(AV683," ",""))</f>
        <v>0</v>
      </c>
      <c r="AX684" s="8" t="s">
        <v>5265</v>
      </c>
    </row>
    <row r="685" spans="2:50" ht="15" customHeight="1" x14ac:dyDescent="0.35">
      <c r="B685" s="30">
        <v>43005.748611111114</v>
      </c>
      <c r="C685" t="s">
        <v>2868</v>
      </c>
      <c r="D685" t="s">
        <v>2869</v>
      </c>
      <c r="E685" t="s">
        <v>468</v>
      </c>
      <c r="F685" t="s">
        <v>800</v>
      </c>
      <c r="G685" s="8" t="s">
        <v>2819</v>
      </c>
      <c r="H685" s="8" t="s">
        <v>2820</v>
      </c>
      <c r="I685" s="21" t="s">
        <v>6127</v>
      </c>
      <c r="J685" t="s">
        <v>2821</v>
      </c>
      <c r="K685" t="s">
        <v>2911</v>
      </c>
      <c r="L685" s="22"/>
      <c r="M685" s="107">
        <f xml:space="preserve"> M684+(ckAwdQTable[ILN]&lt;"M")</f>
        <v>384</v>
      </c>
      <c r="N685" t="s">
        <v>2824</v>
      </c>
      <c r="O685" t="s">
        <v>2664</v>
      </c>
      <c r="P685" s="15" t="str">
        <f>HYPERLINK("https://www.ejacket.nsf.gov/ej/showProposal.do?ID="&amp;ckAwdQTable[[#This Row],[prop_id]],"eJ")</f>
        <v>eJ</v>
      </c>
      <c r="Q685" s="8" t="s">
        <v>2871</v>
      </c>
      <c r="R685" t="s">
        <v>2664</v>
      </c>
      <c r="S685" t="s">
        <v>2665</v>
      </c>
      <c r="T685" t="s">
        <v>5045</v>
      </c>
      <c r="U685" s="8" t="s">
        <v>722</v>
      </c>
      <c r="V685" t="s">
        <v>2885</v>
      </c>
      <c r="W685" s="111" t="str">
        <f>HYPERLINK("mailto:"&amp; ckAwdQTable[[#This Row],[email]]&amp;"&amp;subject=Your NSF Proposal:  "&amp;ckAwdQTable[[#This Row],[prop_id]], ckAwdQTable[[#This Row],[email]])</f>
        <v>ladislav.kavan@gmail.com</v>
      </c>
      <c r="X685" s="30">
        <v>43282</v>
      </c>
      <c r="Y685">
        <v>48</v>
      </c>
      <c r="Z685" t="s">
        <v>6131</v>
      </c>
      <c r="AA685" s="21" t="s">
        <v>753</v>
      </c>
      <c r="AB685" s="21" t="s">
        <v>4825</v>
      </c>
      <c r="AC685"/>
      <c r="AD685" s="21" t="s">
        <v>753</v>
      </c>
      <c r="AE685" s="21" t="s">
        <v>6128</v>
      </c>
      <c r="AF685" s="13">
        <v>889173</v>
      </c>
      <c r="AG685" s="121">
        <v>0</v>
      </c>
      <c r="AH685" s="1">
        <v>889173</v>
      </c>
      <c r="AI685" s="1">
        <v>182641</v>
      </c>
      <c r="AJ685" s="1">
        <v>12000</v>
      </c>
      <c r="AM685" s="21">
        <v>8</v>
      </c>
      <c r="AN685" s="21">
        <v>8</v>
      </c>
      <c r="AO685" s="21">
        <v>8</v>
      </c>
      <c r="AP685" s="21"/>
      <c r="AQ685" s="21"/>
      <c r="AR685" s="123" t="s">
        <v>2829</v>
      </c>
      <c r="AS685" s="21" t="s">
        <v>2834</v>
      </c>
      <c r="AT685" s="21" t="str">
        <f>SummarizeQuestMarks(ckAwdQTable[[#This Row],[abst_narr_txt]])</f>
        <v xml:space="preserve"> </v>
      </c>
      <c r="AU685" s="124"/>
      <c r="AV685" t="s">
        <v>5266</v>
      </c>
      <c r="AW685" t="b">
        <f>AND(ckAwdQTable[[#This Row],[ILN]]&gt;"M", SUBSTITUTE(ckAwdQTable[[#This Row],[prop_titl_txt]]," ","")&lt;&gt;SUBSTITUTE(AV684," ",""))</f>
        <v>0</v>
      </c>
      <c r="AX685" s="8" t="s">
        <v>5047</v>
      </c>
    </row>
    <row r="686" spans="2:50" ht="15" customHeight="1" x14ac:dyDescent="0.35">
      <c r="B686" s="30">
        <v>43005.538194444445</v>
      </c>
      <c r="C686" t="s">
        <v>2868</v>
      </c>
      <c r="D686" t="s">
        <v>2869</v>
      </c>
      <c r="E686" t="s">
        <v>468</v>
      </c>
      <c r="F686" t="s">
        <v>800</v>
      </c>
      <c r="G686" s="8" t="s">
        <v>2819</v>
      </c>
      <c r="H686" s="8" t="s">
        <v>2820</v>
      </c>
      <c r="I686" s="21" t="s">
        <v>6127</v>
      </c>
      <c r="J686" t="s">
        <v>2821</v>
      </c>
      <c r="K686" t="s">
        <v>2911</v>
      </c>
      <c r="L686" s="22"/>
      <c r="M686" s="107">
        <f xml:space="preserve"> M685+(ckAwdQTable[ILN]&lt;"M")</f>
        <v>384</v>
      </c>
      <c r="N686" t="s">
        <v>2834</v>
      </c>
      <c r="O686" t="s">
        <v>2664</v>
      </c>
      <c r="P686" s="15" t="str">
        <f>HYPERLINK("https://www.ejacket.nsf.gov/ej/showProposal.do?ID="&amp;ckAwdQTable[[#This Row],[prop_id]],"eJ")</f>
        <v>eJ</v>
      </c>
      <c r="Q686" s="8" t="s">
        <v>2871</v>
      </c>
      <c r="R686" t="s">
        <v>5267</v>
      </c>
      <c r="S686" t="s">
        <v>5268</v>
      </c>
      <c r="T686" t="s">
        <v>5269</v>
      </c>
      <c r="U686" s="8" t="s">
        <v>3257</v>
      </c>
      <c r="V686" t="s">
        <v>3254</v>
      </c>
      <c r="W686" s="111" t="str">
        <f>HYPERLINK("mailto:"&amp; ckAwdQTable[[#This Row],[email]]&amp;"&amp;subject=Your NSF Proposal:  "&amp;ckAwdQTable[[#This Row],[prop_id]], ckAwdQTable[[#This Row],[email]])</f>
        <v>sifakis@wisc.edu</v>
      </c>
      <c r="X686" s="30">
        <v>43282</v>
      </c>
      <c r="Y686">
        <v>48</v>
      </c>
      <c r="Z686" t="s">
        <v>6131</v>
      </c>
      <c r="AA686" s="21" t="s">
        <v>753</v>
      </c>
      <c r="AB686" s="21" t="s">
        <v>4825</v>
      </c>
      <c r="AC686"/>
      <c r="AD686" s="21" t="s">
        <v>753</v>
      </c>
      <c r="AE686" s="21" t="s">
        <v>6273</v>
      </c>
      <c r="AF686" s="13">
        <v>309957</v>
      </c>
      <c r="AG686" s="121">
        <v>0</v>
      </c>
      <c r="AH686" s="1">
        <v>309957</v>
      </c>
      <c r="AI686" s="1"/>
      <c r="AJ686" s="1">
        <v>4000</v>
      </c>
      <c r="AM686" s="21">
        <v>4</v>
      </c>
      <c r="AN686" s="21">
        <v>4</v>
      </c>
      <c r="AO686" s="21">
        <v>2</v>
      </c>
      <c r="AP686" s="21"/>
      <c r="AQ686" s="21"/>
      <c r="AR686" s="123" t="s">
        <v>2829</v>
      </c>
      <c r="AS686" s="21" t="s">
        <v>2834</v>
      </c>
      <c r="AT686" s="21" t="str">
        <f>SummarizeQuestMarks(ckAwdQTable[[#This Row],[abst_narr_txt]])</f>
        <v xml:space="preserve"> </v>
      </c>
      <c r="AU686" s="124"/>
      <c r="AV686" t="s">
        <v>5266</v>
      </c>
      <c r="AW686" t="b">
        <f>AND(ckAwdQTable[[#This Row],[ILN]]&gt;"M", SUBSTITUTE(ckAwdQTable[[#This Row],[prop_titl_txt]]," ","")&lt;&gt;SUBSTITUTE(AV685," ",""))</f>
        <v>0</v>
      </c>
      <c r="AX686" s="8" t="s">
        <v>5270</v>
      </c>
    </row>
    <row r="687" spans="2:50" ht="15" customHeight="1" x14ac:dyDescent="0.35">
      <c r="B687" s="30">
        <v>43005.75</v>
      </c>
      <c r="C687" t="s">
        <v>2868</v>
      </c>
      <c r="D687" t="s">
        <v>2869</v>
      </c>
      <c r="E687" t="s">
        <v>470</v>
      </c>
      <c r="F687" t="s">
        <v>1229</v>
      </c>
      <c r="G687" s="8" t="s">
        <v>2819</v>
      </c>
      <c r="H687" s="8" t="s">
        <v>2820</v>
      </c>
      <c r="I687" s="21" t="s">
        <v>6127</v>
      </c>
      <c r="J687" t="s">
        <v>2821</v>
      </c>
      <c r="L687" s="22"/>
      <c r="M687" s="107">
        <f xml:space="preserve"> M686+(ckAwdQTable[ILN]&lt;"M")</f>
        <v>385</v>
      </c>
      <c r="N687" t="s">
        <v>2863</v>
      </c>
      <c r="O687" t="s">
        <v>2667</v>
      </c>
      <c r="P687" s="15" t="str">
        <f>HYPERLINK("https://www.ejacket.nsf.gov/ej/showProposal.do?ID="&amp;ckAwdQTable[[#This Row],[prop_id]],"eJ")</f>
        <v>eJ</v>
      </c>
      <c r="Q687" s="8" t="s">
        <v>2871</v>
      </c>
      <c r="R687" t="s">
        <v>2667</v>
      </c>
      <c r="S687" t="s">
        <v>2668</v>
      </c>
      <c r="T687" t="s">
        <v>5271</v>
      </c>
      <c r="U687" s="8" t="s">
        <v>722</v>
      </c>
      <c r="V687" t="s">
        <v>2885</v>
      </c>
      <c r="W687" s="111" t="str">
        <f>HYPERLINK("mailto:"&amp; ckAwdQTable[[#This Row],[email]]&amp;"&amp;subject=Your NSF Proposal:  "&amp;ckAwdQTable[[#This Row],[prop_id]], ckAwdQTable[[#This Row],[email]])</f>
        <v>svivek@cs.utah.edu</v>
      </c>
      <c r="X687" s="30">
        <v>43282</v>
      </c>
      <c r="Y687">
        <v>48</v>
      </c>
      <c r="Z687" t="s">
        <v>6131</v>
      </c>
      <c r="AA687" s="21" t="s">
        <v>753</v>
      </c>
      <c r="AB687" s="21" t="s">
        <v>4825</v>
      </c>
      <c r="AC687"/>
      <c r="AD687" s="21" t="s">
        <v>753</v>
      </c>
      <c r="AE687" s="21" t="s">
        <v>6128</v>
      </c>
      <c r="AF687" s="13">
        <v>1199924</v>
      </c>
      <c r="AG687" s="121">
        <v>0</v>
      </c>
      <c r="AH687" s="1">
        <v>1199924</v>
      </c>
      <c r="AI687" s="1"/>
      <c r="AJ687" s="1">
        <v>20000</v>
      </c>
      <c r="AM687" s="21">
        <v>12</v>
      </c>
      <c r="AN687" s="21">
        <v>12</v>
      </c>
      <c r="AO687" s="21">
        <v>12</v>
      </c>
      <c r="AP687" s="21"/>
      <c r="AQ687" s="21"/>
      <c r="AR687" s="123" t="s">
        <v>2881</v>
      </c>
      <c r="AS687" s="21" t="s">
        <v>2834</v>
      </c>
      <c r="AT687" s="21" t="str">
        <f>SummarizeQuestMarks(ckAwdQTable[[#This Row],[abst_narr_txt]])</f>
        <v xml:space="preserve"> </v>
      </c>
      <c r="AU687" s="124"/>
      <c r="AV687" t="s">
        <v>5272</v>
      </c>
      <c r="AW687" t="b">
        <f>AND(ckAwdQTable[[#This Row],[ILN]]&gt;"M", SUBSTITUTE(ckAwdQTable[[#This Row],[prop_titl_txt]]," ","")&lt;&gt;SUBSTITUTE(AV686," ",""))</f>
        <v>0</v>
      </c>
      <c r="AX687" s="8" t="s">
        <v>5273</v>
      </c>
    </row>
    <row r="688" spans="2:50" ht="15" customHeight="1" x14ac:dyDescent="0.35">
      <c r="B688" s="30">
        <v>43005.754166666666</v>
      </c>
      <c r="C688" t="s">
        <v>2868</v>
      </c>
      <c r="D688" t="s">
        <v>2869</v>
      </c>
      <c r="E688" t="s">
        <v>466</v>
      </c>
      <c r="F688" t="s">
        <v>786</v>
      </c>
      <c r="G688" s="8" t="s">
        <v>2819</v>
      </c>
      <c r="H688" s="8" t="s">
        <v>2820</v>
      </c>
      <c r="I688" s="21" t="s">
        <v>6127</v>
      </c>
      <c r="J688" t="s">
        <v>2821</v>
      </c>
      <c r="K688" t="s">
        <v>2883</v>
      </c>
      <c r="L688" s="22"/>
      <c r="M688" s="107">
        <f xml:space="preserve"> M687+(ckAwdQTable[ILN]&lt;"M")</f>
        <v>386</v>
      </c>
      <c r="N688" t="s">
        <v>2863</v>
      </c>
      <c r="O688" t="s">
        <v>2670</v>
      </c>
      <c r="P688" s="15" t="str">
        <f>HYPERLINK("https://www.ejacket.nsf.gov/ej/showProposal.do?ID="&amp;ckAwdQTable[[#This Row],[prop_id]],"eJ")</f>
        <v>eJ</v>
      </c>
      <c r="Q688" s="8" t="s">
        <v>2871</v>
      </c>
      <c r="R688" t="s">
        <v>2670</v>
      </c>
      <c r="S688" t="s">
        <v>803</v>
      </c>
      <c r="T688" t="s">
        <v>5274</v>
      </c>
      <c r="U688" s="8" t="s">
        <v>722</v>
      </c>
      <c r="V688" t="s">
        <v>2885</v>
      </c>
      <c r="W688" s="111" t="str">
        <f>HYPERLINK("mailto:"&amp; ckAwdQTable[[#This Row],[email]]&amp;"&amp;subject=Your NSF Proposal:  "&amp;ckAwdQTable[[#This Row],[prop_id]], ckAwdQTable[[#This Row],[email]])</f>
        <v>lifeifei@cs.utah.edu</v>
      </c>
      <c r="X688" s="30">
        <v>43344</v>
      </c>
      <c r="Y688">
        <v>48</v>
      </c>
      <c r="AA688" s="21" t="s">
        <v>753</v>
      </c>
      <c r="AB688" s="21" t="s">
        <v>4825</v>
      </c>
      <c r="AC688"/>
      <c r="AD688" s="21" t="s">
        <v>753</v>
      </c>
      <c r="AE688" s="21" t="s">
        <v>6128</v>
      </c>
      <c r="AF688" s="13">
        <v>1194692</v>
      </c>
      <c r="AG688" s="121">
        <v>0</v>
      </c>
      <c r="AH688" s="1">
        <v>1194692</v>
      </c>
      <c r="AI688" s="1"/>
      <c r="AJ688" s="1">
        <v>36000</v>
      </c>
      <c r="AM688" s="21">
        <v>16</v>
      </c>
      <c r="AN688" s="21">
        <v>12</v>
      </c>
      <c r="AO688" s="21">
        <v>8</v>
      </c>
      <c r="AP688" s="21"/>
      <c r="AQ688" s="21"/>
      <c r="AR688" s="123" t="s">
        <v>2881</v>
      </c>
      <c r="AS688" s="21" t="s">
        <v>2834</v>
      </c>
      <c r="AT688" s="21" t="str">
        <f>SummarizeQuestMarks(ckAwdQTable[[#This Row],[abst_narr_txt]])</f>
        <v xml:space="preserve"> </v>
      </c>
      <c r="AU688" s="124"/>
      <c r="AV688" t="s">
        <v>5275</v>
      </c>
      <c r="AW688" t="b">
        <f>AND(ckAwdQTable[[#This Row],[ILN]]&gt;"M", SUBSTITUTE(ckAwdQTable[[#This Row],[prop_titl_txt]]," ","")&lt;&gt;SUBSTITUTE(AV687," ",""))</f>
        <v>0</v>
      </c>
      <c r="AX688" s="8" t="s">
        <v>5276</v>
      </c>
    </row>
    <row r="689" spans="2:50" ht="15" customHeight="1" x14ac:dyDescent="0.35">
      <c r="B689" s="30">
        <v>43005.756249999999</v>
      </c>
      <c r="C689" t="s">
        <v>2817</v>
      </c>
      <c r="D689" t="s">
        <v>2818</v>
      </c>
      <c r="E689" t="s">
        <v>476</v>
      </c>
      <c r="F689" t="s">
        <v>948</v>
      </c>
      <c r="G689" s="8" t="s">
        <v>2819</v>
      </c>
      <c r="H689" s="8" t="s">
        <v>2820</v>
      </c>
      <c r="I689" s="21" t="s">
        <v>6127</v>
      </c>
      <c r="J689" t="s">
        <v>2821</v>
      </c>
      <c r="K689" t="s">
        <v>2822</v>
      </c>
      <c r="L689" s="22"/>
      <c r="M689" s="107">
        <f xml:space="preserve"> M688+(ckAwdQTable[ILN]&lt;"M")</f>
        <v>387</v>
      </c>
      <c r="N689" t="s">
        <v>2863</v>
      </c>
      <c r="O689" t="s">
        <v>2672</v>
      </c>
      <c r="P689" s="15" t="str">
        <f>HYPERLINK("https://www.ejacket.nsf.gov/ej/showProposal.do?ID="&amp;ckAwdQTable[[#This Row],[prop_id]],"eJ")</f>
        <v>eJ</v>
      </c>
      <c r="Q689" s="8" t="s">
        <v>2825</v>
      </c>
      <c r="R689" t="s">
        <v>2672</v>
      </c>
      <c r="S689" t="s">
        <v>1857</v>
      </c>
      <c r="T689" t="s">
        <v>5277</v>
      </c>
      <c r="U689" s="8" t="s">
        <v>4468</v>
      </c>
      <c r="V689" t="s">
        <v>2851</v>
      </c>
      <c r="W689" s="111" t="str">
        <f>HYPERLINK("mailto:"&amp; ckAwdQTable[[#This Row],[email]]&amp;"&amp;subject=Your NSF Proposal:  "&amp;ckAwdQTable[[#This Row],[prop_id]], ckAwdQTable[[#This Row],[email]])</f>
        <v>miryung@cs.ucla.edu</v>
      </c>
      <c r="X689" s="30">
        <v>43282</v>
      </c>
      <c r="Y689">
        <v>48</v>
      </c>
      <c r="AA689" s="21" t="s">
        <v>753</v>
      </c>
      <c r="AB689" s="21" t="s">
        <v>4825</v>
      </c>
      <c r="AC689"/>
      <c r="AD689" s="21" t="s">
        <v>753</v>
      </c>
      <c r="AF689" s="13">
        <v>1195615</v>
      </c>
      <c r="AG689" s="121">
        <v>0</v>
      </c>
      <c r="AH689" s="1">
        <v>1195615</v>
      </c>
      <c r="AI689" s="1"/>
      <c r="AJ689" s="1"/>
      <c r="AM689" s="21">
        <v>12</v>
      </c>
      <c r="AN689" s="21">
        <v>8</v>
      </c>
      <c r="AO689" s="21">
        <v>8</v>
      </c>
      <c r="AP689" s="21"/>
      <c r="AQ689" s="21"/>
      <c r="AR689" s="123" t="s">
        <v>2829</v>
      </c>
      <c r="AS689" s="21" t="s">
        <v>2834</v>
      </c>
      <c r="AT689" s="21" t="str">
        <f>SummarizeQuestMarks(ckAwdQTable[[#This Row],[abst_narr_txt]])</f>
        <v xml:space="preserve"> </v>
      </c>
      <c r="AU689" s="124"/>
      <c r="AV689" t="s">
        <v>5279</v>
      </c>
      <c r="AW689" t="b">
        <f>AND(ckAwdQTable[[#This Row],[ILN]]&gt;"M", SUBSTITUTE(ckAwdQTable[[#This Row],[prop_titl_txt]]," ","")&lt;&gt;SUBSTITUTE(AV688," ",""))</f>
        <v>0</v>
      </c>
      <c r="AX689" s="8" t="s">
        <v>5280</v>
      </c>
    </row>
    <row r="690" spans="2:50" ht="15" customHeight="1" x14ac:dyDescent="0.35">
      <c r="B690" s="30">
        <v>43005.76666666667</v>
      </c>
      <c r="C690" t="s">
        <v>2817</v>
      </c>
      <c r="D690" t="s">
        <v>2818</v>
      </c>
      <c r="E690" t="s">
        <v>476</v>
      </c>
      <c r="F690" t="s">
        <v>765</v>
      </c>
      <c r="G690" s="8" t="s">
        <v>2819</v>
      </c>
      <c r="H690" s="8" t="s">
        <v>2820</v>
      </c>
      <c r="I690" s="21" t="s">
        <v>6127</v>
      </c>
      <c r="J690" t="s">
        <v>2821</v>
      </c>
      <c r="K690" t="s">
        <v>2822</v>
      </c>
      <c r="L690" s="22">
        <v>43082.502175925925</v>
      </c>
      <c r="M690" s="107">
        <f xml:space="preserve"> M689+(ckAwdQTable[ILN]&lt;"M")</f>
        <v>388</v>
      </c>
      <c r="N690" t="s">
        <v>2863</v>
      </c>
      <c r="O690" t="s">
        <v>2679</v>
      </c>
      <c r="P690" s="15" t="str">
        <f>HYPERLINK("https://www.ejacket.nsf.gov/ej/showProposal.do?ID="&amp;ckAwdQTable[[#This Row],[prop_id]],"eJ")</f>
        <v>eJ</v>
      </c>
      <c r="Q690" s="8" t="s">
        <v>2825</v>
      </c>
      <c r="R690" t="s">
        <v>2679</v>
      </c>
      <c r="S690" t="s">
        <v>2680</v>
      </c>
      <c r="T690" t="s">
        <v>5281</v>
      </c>
      <c r="U690" s="8" t="s">
        <v>4468</v>
      </c>
      <c r="V690" t="s">
        <v>2851</v>
      </c>
      <c r="W690" s="111" t="str">
        <f>HYPERLINK("mailto:"&amp; ckAwdQTable[[#This Row],[email]]&amp;"&amp;subject=Your NSF Proposal:  "&amp;ckAwdQTable[[#This Row],[prop_id]], ckAwdQTable[[#This Row],[email]])</f>
        <v>todd@cs.ucla.edu</v>
      </c>
      <c r="X690" s="30">
        <v>43282</v>
      </c>
      <c r="Y690">
        <v>48</v>
      </c>
      <c r="AA690" s="21" t="s">
        <v>753</v>
      </c>
      <c r="AB690" s="21" t="s">
        <v>4825</v>
      </c>
      <c r="AC690"/>
      <c r="AD690" s="21" t="s">
        <v>753</v>
      </c>
      <c r="AF690" s="13">
        <v>935636</v>
      </c>
      <c r="AG690" s="121">
        <v>0</v>
      </c>
      <c r="AH690" s="1">
        <v>935636</v>
      </c>
      <c r="AI690" s="1"/>
      <c r="AJ690" s="1"/>
      <c r="AM690" s="21">
        <v>8</v>
      </c>
      <c r="AN690" s="21">
        <v>8</v>
      </c>
      <c r="AO690" s="21">
        <v>8</v>
      </c>
      <c r="AP690" s="21"/>
      <c r="AQ690" s="21"/>
      <c r="AR690" s="123" t="s">
        <v>2829</v>
      </c>
      <c r="AS690" s="21" t="s">
        <v>2834</v>
      </c>
      <c r="AT690" s="21" t="str">
        <f>SummarizeQuestMarks(ckAwdQTable[[#This Row],[abst_narr_txt]])</f>
        <v xml:space="preserve"> </v>
      </c>
      <c r="AU690" s="124"/>
      <c r="AV690" t="s">
        <v>5283</v>
      </c>
      <c r="AW690" t="b">
        <f>AND(ckAwdQTable[[#This Row],[ILN]]&gt;"M", SUBSTITUTE(ckAwdQTable[[#This Row],[prop_titl_txt]]," ","")&lt;&gt;SUBSTITUTE(AV689," ",""))</f>
        <v>0</v>
      </c>
      <c r="AX690" s="8" t="s">
        <v>5284</v>
      </c>
    </row>
    <row r="691" spans="2:50" ht="15" customHeight="1" x14ac:dyDescent="0.35">
      <c r="B691" s="30">
        <v>43005.767361111109</v>
      </c>
      <c r="C691" t="s">
        <v>2817</v>
      </c>
      <c r="D691" t="s">
        <v>2818</v>
      </c>
      <c r="E691" t="s">
        <v>474</v>
      </c>
      <c r="F691" t="s">
        <v>885</v>
      </c>
      <c r="G691" s="8" t="s">
        <v>2819</v>
      </c>
      <c r="H691" s="8" t="s">
        <v>2820</v>
      </c>
      <c r="I691" s="21" t="s">
        <v>6127</v>
      </c>
      <c r="J691" t="s">
        <v>2821</v>
      </c>
      <c r="K691" t="s">
        <v>2822</v>
      </c>
      <c r="L691" s="22"/>
      <c r="M691" s="107">
        <f xml:space="preserve"> M690+(ckAwdQTable[ILN]&lt;"M")</f>
        <v>389</v>
      </c>
      <c r="N691" t="s">
        <v>2824</v>
      </c>
      <c r="O691" t="s">
        <v>2688</v>
      </c>
      <c r="P691" s="15" t="str">
        <f>HYPERLINK("https://www.ejacket.nsf.gov/ej/showProposal.do?ID="&amp;ckAwdQTable[[#This Row],[prop_id]],"eJ")</f>
        <v>eJ</v>
      </c>
      <c r="Q691" s="8" t="s">
        <v>2825</v>
      </c>
      <c r="R691" t="s">
        <v>2688</v>
      </c>
      <c r="S691" t="s">
        <v>2689</v>
      </c>
      <c r="T691" t="s">
        <v>3868</v>
      </c>
      <c r="U691" s="8" t="s">
        <v>539</v>
      </c>
      <c r="V691" t="s">
        <v>2851</v>
      </c>
      <c r="W691" s="111" t="str">
        <f>HYPERLINK("mailto:"&amp; ckAwdQTable[[#This Row],[email]]&amp;"&amp;subject=Your NSF Proposal:  "&amp;ckAwdQTable[[#This Row],[prop_id]], ckAwdQTable[[#This Row],[email]])</f>
        <v>effros@caltech.edu</v>
      </c>
      <c r="X691" s="30">
        <v>43191</v>
      </c>
      <c r="Y691">
        <v>48</v>
      </c>
      <c r="AA691" s="21" t="s">
        <v>753</v>
      </c>
      <c r="AB691" s="21" t="s">
        <v>4825</v>
      </c>
      <c r="AC691"/>
      <c r="AD691" s="21" t="s">
        <v>753</v>
      </c>
      <c r="AE691" s="21" t="s">
        <v>6128</v>
      </c>
      <c r="AF691" s="13">
        <v>599999</v>
      </c>
      <c r="AG691" s="121">
        <v>0</v>
      </c>
      <c r="AH691" s="1">
        <v>599999</v>
      </c>
      <c r="AI691" s="1"/>
      <c r="AJ691" s="1">
        <v>10000</v>
      </c>
      <c r="AM691" s="21">
        <v>8</v>
      </c>
      <c r="AN691" s="21">
        <v>4</v>
      </c>
      <c r="AO691" s="21"/>
      <c r="AP691" s="21"/>
      <c r="AQ691" s="21">
        <v>1.92</v>
      </c>
      <c r="AR691" s="123" t="s">
        <v>2829</v>
      </c>
      <c r="AS691" s="21" t="s">
        <v>2834</v>
      </c>
      <c r="AT691" s="21" t="str">
        <f>SummarizeQuestMarks(ckAwdQTable[[#This Row],[abst_narr_txt]])</f>
        <v xml:space="preserve"> </v>
      </c>
      <c r="AU691" s="124"/>
      <c r="AV691" t="s">
        <v>5285</v>
      </c>
      <c r="AW691" t="b">
        <f>AND(ckAwdQTable[[#This Row],[ILN]]&gt;"M", SUBSTITUTE(ckAwdQTable[[#This Row],[prop_titl_txt]]," ","")&lt;&gt;SUBSTITUTE(AV690," ",""))</f>
        <v>0</v>
      </c>
      <c r="AX691" s="8" t="s">
        <v>5286</v>
      </c>
    </row>
    <row r="692" spans="2:50" ht="15" customHeight="1" x14ac:dyDescent="0.35">
      <c r="B692" s="30">
        <v>43005.592361111114</v>
      </c>
      <c r="C692" t="s">
        <v>2817</v>
      </c>
      <c r="D692" t="s">
        <v>2818</v>
      </c>
      <c r="E692" t="s">
        <v>474</v>
      </c>
      <c r="F692" t="s">
        <v>885</v>
      </c>
      <c r="G692" s="8" t="s">
        <v>2819</v>
      </c>
      <c r="H692" s="8" t="s">
        <v>2820</v>
      </c>
      <c r="I692" s="21" t="s">
        <v>6127</v>
      </c>
      <c r="J692" t="s">
        <v>2821</v>
      </c>
      <c r="K692" t="s">
        <v>2822</v>
      </c>
      <c r="L692" s="22"/>
      <c r="M692" s="107">
        <f xml:space="preserve"> M691+(ckAwdQTable[ILN]&lt;"M")</f>
        <v>389</v>
      </c>
      <c r="N692" t="s">
        <v>2834</v>
      </c>
      <c r="O692" t="s">
        <v>2688</v>
      </c>
      <c r="P692" s="15" t="str">
        <f>HYPERLINK("https://www.ejacket.nsf.gov/ej/showProposal.do?ID="&amp;ckAwdQTable[[#This Row],[prop_id]],"eJ")</f>
        <v>eJ</v>
      </c>
      <c r="Q692" s="8" t="s">
        <v>2825</v>
      </c>
      <c r="R692" t="s">
        <v>5287</v>
      </c>
      <c r="S692" t="s">
        <v>5288</v>
      </c>
      <c r="T692" t="s">
        <v>3005</v>
      </c>
      <c r="U692" s="8" t="s">
        <v>3418</v>
      </c>
      <c r="V692" t="s">
        <v>2972</v>
      </c>
      <c r="W692" s="111" t="str">
        <f>HYPERLINK("mailto:"&amp; ckAwdQTable[[#This Row],[email]]&amp;"&amp;subject=Your NSF Proposal:  "&amp;ckAwdQTable[[#This Row],[prop_id]], ckAwdQTable[[#This Row],[email]])</f>
        <v>mikel@buffalo.edu</v>
      </c>
      <c r="X692" s="30">
        <v>43191</v>
      </c>
      <c r="Y692">
        <v>48</v>
      </c>
      <c r="AA692" s="21" t="s">
        <v>753</v>
      </c>
      <c r="AB692" s="21" t="s">
        <v>4825</v>
      </c>
      <c r="AC692"/>
      <c r="AD692" s="21" t="s">
        <v>753</v>
      </c>
      <c r="AE692" s="21" t="s">
        <v>6128</v>
      </c>
      <c r="AF692" s="13">
        <v>600000</v>
      </c>
      <c r="AG692" s="121">
        <v>0</v>
      </c>
      <c r="AH692" s="1">
        <v>600000</v>
      </c>
      <c r="AI692" s="1"/>
      <c r="AJ692" s="1">
        <v>20000</v>
      </c>
      <c r="AM692" s="21">
        <v>8</v>
      </c>
      <c r="AN692" s="21">
        <v>4</v>
      </c>
      <c r="AO692" s="21">
        <v>6</v>
      </c>
      <c r="AP692" s="21">
        <v>1</v>
      </c>
      <c r="AQ692" s="21"/>
      <c r="AR692" s="123" t="s">
        <v>2829</v>
      </c>
      <c r="AS692" s="21" t="s">
        <v>2834</v>
      </c>
      <c r="AT692" s="21" t="str">
        <f>SummarizeQuestMarks(ckAwdQTable[[#This Row],[abst_narr_txt]])</f>
        <v xml:space="preserve"> </v>
      </c>
      <c r="AU692" s="124"/>
      <c r="AV692" t="s">
        <v>5285</v>
      </c>
      <c r="AW692" t="b">
        <f>AND(ckAwdQTable[[#This Row],[ILN]]&gt;"M", SUBSTITUTE(ckAwdQTable[[#This Row],[prop_titl_txt]]," ","")&lt;&gt;SUBSTITUTE(AV691," ",""))</f>
        <v>0</v>
      </c>
      <c r="AX692" s="8" t="s">
        <v>5289</v>
      </c>
    </row>
    <row r="693" spans="2:50" ht="15" customHeight="1" x14ac:dyDescent="0.35">
      <c r="B693" s="30">
        <v>43005.768055555556</v>
      </c>
      <c r="C693" t="s">
        <v>2868</v>
      </c>
      <c r="D693" t="s">
        <v>2869</v>
      </c>
      <c r="E693" t="s">
        <v>468</v>
      </c>
      <c r="F693" t="s">
        <v>1185</v>
      </c>
      <c r="G693" s="8" t="s">
        <v>2819</v>
      </c>
      <c r="H693" s="8" t="s">
        <v>2820</v>
      </c>
      <c r="I693" s="21" t="s">
        <v>6127</v>
      </c>
      <c r="J693" t="s">
        <v>2821</v>
      </c>
      <c r="K693" t="s">
        <v>2911</v>
      </c>
      <c r="L693" s="22"/>
      <c r="M693" s="107">
        <f xml:space="preserve"> M692+(ckAwdQTable[ILN]&lt;"M")</f>
        <v>390</v>
      </c>
      <c r="N693" t="s">
        <v>2863</v>
      </c>
      <c r="O693" t="s">
        <v>2691</v>
      </c>
      <c r="P693" s="15" t="str">
        <f>HYPERLINK("https://www.ejacket.nsf.gov/ej/showProposal.do?ID="&amp;ckAwdQTable[[#This Row],[prop_id]],"eJ")</f>
        <v>eJ</v>
      </c>
      <c r="Q693" s="8" t="s">
        <v>2871</v>
      </c>
      <c r="R693" t="s">
        <v>2691</v>
      </c>
      <c r="S693" t="s">
        <v>2692</v>
      </c>
      <c r="T693" t="s">
        <v>3312</v>
      </c>
      <c r="U693" s="8" t="s">
        <v>2899</v>
      </c>
      <c r="V693" t="s">
        <v>2851</v>
      </c>
      <c r="W693" s="111" t="str">
        <f>HYPERLINK("mailto:"&amp; ckAwdQTable[[#This Row],[email]]&amp;"&amp;subject=Your NSF Proposal:  "&amp;ckAwdQTable[[#This Row],[prop_id]], ckAwdQTable[[#This Row],[email]])</f>
        <v>jpd@ics.uci.edu</v>
      </c>
      <c r="X693" s="30">
        <v>43282</v>
      </c>
      <c r="Y693">
        <v>36</v>
      </c>
      <c r="Z693" t="s">
        <v>6131</v>
      </c>
      <c r="AA693" s="21" t="s">
        <v>6336</v>
      </c>
      <c r="AB693" s="21" t="s">
        <v>4825</v>
      </c>
      <c r="AC693"/>
      <c r="AD693" s="21" t="s">
        <v>753</v>
      </c>
      <c r="AE693" s="21" t="s">
        <v>6128</v>
      </c>
      <c r="AF693" s="13">
        <v>711672</v>
      </c>
      <c r="AG693" s="121">
        <v>0</v>
      </c>
      <c r="AH693" s="1">
        <v>711672</v>
      </c>
      <c r="AI693" s="1"/>
      <c r="AJ693" s="1">
        <v>47000</v>
      </c>
      <c r="AM693" s="21">
        <v>6</v>
      </c>
      <c r="AN693" s="21">
        <v>6</v>
      </c>
      <c r="AO693" s="21">
        <v>3</v>
      </c>
      <c r="AP693" s="21"/>
      <c r="AQ693" s="21">
        <v>6</v>
      </c>
      <c r="AR693" s="123" t="s">
        <v>2881</v>
      </c>
      <c r="AS693" s="21" t="s">
        <v>2834</v>
      </c>
      <c r="AT693" s="21" t="str">
        <f>SummarizeQuestMarks(ckAwdQTable[[#This Row],[abst_narr_txt]])</f>
        <v xml:space="preserve"> </v>
      </c>
      <c r="AU693" s="124"/>
      <c r="AV693" t="s">
        <v>5290</v>
      </c>
      <c r="AW693" t="b">
        <f>AND(ckAwdQTable[[#This Row],[ILN]]&gt;"M", SUBSTITUTE(ckAwdQTable[[#This Row],[prop_titl_txt]]," ","")&lt;&gt;SUBSTITUTE(AV692," ",""))</f>
        <v>0</v>
      </c>
      <c r="AX693" s="8" t="s">
        <v>5291</v>
      </c>
    </row>
    <row r="694" spans="2:50" ht="15" customHeight="1" x14ac:dyDescent="0.35">
      <c r="B694" s="30">
        <v>43005.768750000003</v>
      </c>
      <c r="C694" t="s">
        <v>2868</v>
      </c>
      <c r="D694" t="s">
        <v>2869</v>
      </c>
      <c r="E694" t="s">
        <v>470</v>
      </c>
      <c r="F694" t="s">
        <v>1094</v>
      </c>
      <c r="G694" s="8" t="s">
        <v>2819</v>
      </c>
      <c r="H694" s="8" t="s">
        <v>2820</v>
      </c>
      <c r="I694" s="21" t="s">
        <v>6127</v>
      </c>
      <c r="J694" t="s">
        <v>2821</v>
      </c>
      <c r="K694" t="s">
        <v>2902</v>
      </c>
      <c r="L694" s="22"/>
      <c r="M694" s="107">
        <f xml:space="preserve"> M693+(ckAwdQTable[ILN]&lt;"M")</f>
        <v>391</v>
      </c>
      <c r="N694" t="s">
        <v>2824</v>
      </c>
      <c r="O694" t="s">
        <v>2694</v>
      </c>
      <c r="P694" s="15" t="str">
        <f>HYPERLINK("https://www.ejacket.nsf.gov/ej/showProposal.do?ID="&amp;ckAwdQTable[[#This Row],[prop_id]],"eJ")</f>
        <v>eJ</v>
      </c>
      <c r="Q694" s="8" t="s">
        <v>2871</v>
      </c>
      <c r="R694" t="s">
        <v>2694</v>
      </c>
      <c r="S694" t="s">
        <v>2695</v>
      </c>
      <c r="T694" t="s">
        <v>2873</v>
      </c>
      <c r="U694" s="8" t="s">
        <v>2947</v>
      </c>
      <c r="V694" t="s">
        <v>2944</v>
      </c>
      <c r="W694" s="111" t="str">
        <f>HYPERLINK("mailto:"&amp; ckAwdQTable[[#This Row],[email]]&amp;"&amp;subject=Your NSF Proposal:  "&amp;ckAwdQTable[[#This Row],[prop_id]], ckAwdQTable[[#This Row],[email]])</f>
        <v>eric.frew@colorado.edu</v>
      </c>
      <c r="X694" s="30">
        <v>43344</v>
      </c>
      <c r="Y694">
        <v>36</v>
      </c>
      <c r="AA694" s="21" t="s">
        <v>753</v>
      </c>
      <c r="AB694" s="21" t="s">
        <v>4825</v>
      </c>
      <c r="AC694" t="s">
        <v>6131</v>
      </c>
      <c r="AD694" s="21" t="s">
        <v>6337</v>
      </c>
      <c r="AF694" s="13">
        <v>599999</v>
      </c>
      <c r="AG694" s="121">
        <v>0</v>
      </c>
      <c r="AH694" s="1">
        <v>599999</v>
      </c>
      <c r="AI694" s="1"/>
      <c r="AJ694" s="1"/>
      <c r="AM694" s="21">
        <v>3</v>
      </c>
      <c r="AN694" s="21">
        <v>3</v>
      </c>
      <c r="AO694" s="21">
        <v>3</v>
      </c>
      <c r="AP694" s="21"/>
      <c r="AQ694" s="21"/>
      <c r="AR694" s="123" t="s">
        <v>2829</v>
      </c>
      <c r="AS694" s="21" t="s">
        <v>2834</v>
      </c>
      <c r="AT694" s="21" t="str">
        <f>SummarizeQuestMarks(ckAwdQTable[[#This Row],[abst_narr_txt]])</f>
        <v xml:space="preserve"> </v>
      </c>
      <c r="AU694" s="124"/>
      <c r="AV694" t="s">
        <v>5292</v>
      </c>
      <c r="AW694" t="b">
        <f>AND(ckAwdQTable[[#This Row],[ILN]]&gt;"M", SUBSTITUTE(ckAwdQTable[[#This Row],[prop_titl_txt]]," ","")&lt;&gt;SUBSTITUTE(AV693," ",""))</f>
        <v>0</v>
      </c>
      <c r="AX694" s="8" t="s">
        <v>5293</v>
      </c>
    </row>
    <row r="695" spans="2:50" ht="15" customHeight="1" x14ac:dyDescent="0.35">
      <c r="B695" s="30">
        <v>43005.597916666666</v>
      </c>
      <c r="C695" t="s">
        <v>2868</v>
      </c>
      <c r="D695" t="s">
        <v>2869</v>
      </c>
      <c r="E695" t="s">
        <v>470</v>
      </c>
      <c r="F695" t="s">
        <v>1094</v>
      </c>
      <c r="G695" s="8" t="s">
        <v>2819</v>
      </c>
      <c r="H695" s="8" t="s">
        <v>2820</v>
      </c>
      <c r="I695" s="21" t="s">
        <v>6127</v>
      </c>
      <c r="J695" t="s">
        <v>2821</v>
      </c>
      <c r="K695" t="s">
        <v>2902</v>
      </c>
      <c r="L695" s="22"/>
      <c r="M695" s="107">
        <f xml:space="preserve"> M694+(ckAwdQTable[ILN]&lt;"M")</f>
        <v>391</v>
      </c>
      <c r="N695" t="s">
        <v>2834</v>
      </c>
      <c r="O695" t="s">
        <v>2694</v>
      </c>
      <c r="P695" s="15" t="str">
        <f>HYPERLINK("https://www.ejacket.nsf.gov/ej/showProposal.do?ID="&amp;ckAwdQTable[[#This Row],[prop_id]],"eJ")</f>
        <v>eJ</v>
      </c>
      <c r="Q695" s="8" t="s">
        <v>2871</v>
      </c>
      <c r="R695" t="s">
        <v>5294</v>
      </c>
      <c r="S695" t="s">
        <v>5295</v>
      </c>
      <c r="T695" t="s">
        <v>5296</v>
      </c>
      <c r="U695" s="8" t="s">
        <v>3918</v>
      </c>
      <c r="V695" t="s">
        <v>3914</v>
      </c>
      <c r="W695" s="111" t="str">
        <f>HYPERLINK("mailto:"&amp; ckAwdQTable[[#This Row],[email]]&amp;"&amp;subject=Your NSF Proposal:  "&amp;ckAwdQTable[[#This Row],[prop_id]], ckAwdQTable[[#This Row],[email]])</f>
        <v>isler@cs.umn.edu</v>
      </c>
      <c r="X695" s="30">
        <v>43344</v>
      </c>
      <c r="Y695">
        <v>36</v>
      </c>
      <c r="AA695" s="21" t="s">
        <v>753</v>
      </c>
      <c r="AB695" s="21" t="s">
        <v>4825</v>
      </c>
      <c r="AC695"/>
      <c r="AD695" s="21" t="s">
        <v>753</v>
      </c>
      <c r="AE695" s="21" t="s">
        <v>6214</v>
      </c>
      <c r="AF695" s="13">
        <v>600000</v>
      </c>
      <c r="AG695" s="121">
        <v>0</v>
      </c>
      <c r="AH695" s="1">
        <v>600000</v>
      </c>
      <c r="AI695" s="1"/>
      <c r="AJ695" s="1">
        <v>9000</v>
      </c>
      <c r="AK695" s="1">
        <v>89871</v>
      </c>
      <c r="AM695" s="21">
        <v>3</v>
      </c>
      <c r="AN695" s="21">
        <v>6</v>
      </c>
      <c r="AO695" s="21">
        <v>3</v>
      </c>
      <c r="AP695" s="21"/>
      <c r="AQ695" s="21">
        <v>3</v>
      </c>
      <c r="AR695" s="123" t="s">
        <v>2829</v>
      </c>
      <c r="AS695" s="21" t="s">
        <v>2834</v>
      </c>
      <c r="AT695" s="21" t="str">
        <f>SummarizeQuestMarks(ckAwdQTable[[#This Row],[abst_narr_txt]])</f>
        <v xml:space="preserve"> </v>
      </c>
      <c r="AU695" s="124"/>
      <c r="AV695" t="s">
        <v>5292</v>
      </c>
      <c r="AW695" t="b">
        <f>AND(ckAwdQTable[[#This Row],[ILN]]&gt;"M", SUBSTITUTE(ckAwdQTable[[#This Row],[prop_titl_txt]]," ","")&lt;&gt;SUBSTITUTE(AV694," ",""))</f>
        <v>0</v>
      </c>
      <c r="AX695" s="8" t="s">
        <v>5297</v>
      </c>
    </row>
    <row r="696" spans="2:50" ht="15" customHeight="1" x14ac:dyDescent="0.35">
      <c r="B696" s="30">
        <v>43005.772222222222</v>
      </c>
      <c r="C696" t="s">
        <v>2817</v>
      </c>
      <c r="D696" t="s">
        <v>2818</v>
      </c>
      <c r="E696" t="s">
        <v>476</v>
      </c>
      <c r="F696" t="s">
        <v>948</v>
      </c>
      <c r="G696" s="8" t="s">
        <v>2819</v>
      </c>
      <c r="H696" s="8" t="s">
        <v>2820</v>
      </c>
      <c r="I696" s="21" t="s">
        <v>6127</v>
      </c>
      <c r="J696" t="s">
        <v>2821</v>
      </c>
      <c r="K696" t="s">
        <v>2822</v>
      </c>
      <c r="L696" s="22"/>
      <c r="M696" s="107">
        <f xml:space="preserve"> M695+(ckAwdQTable[ILN]&lt;"M")</f>
        <v>392</v>
      </c>
      <c r="N696" t="s">
        <v>2824</v>
      </c>
      <c r="O696" t="s">
        <v>2697</v>
      </c>
      <c r="P696" s="15" t="str">
        <f>HYPERLINK("https://www.ejacket.nsf.gov/ej/showProposal.do?ID="&amp;ckAwdQTable[[#This Row],[prop_id]],"eJ")</f>
        <v>eJ</v>
      </c>
      <c r="Q696" s="8" t="s">
        <v>2825</v>
      </c>
      <c r="R696" t="s">
        <v>2697</v>
      </c>
      <c r="S696" t="s">
        <v>2698</v>
      </c>
      <c r="T696" t="s">
        <v>5298</v>
      </c>
      <c r="U696" s="8" t="s">
        <v>4621</v>
      </c>
      <c r="V696" t="s">
        <v>4244</v>
      </c>
      <c r="W696" s="111" t="str">
        <f>HYPERLINK("mailto:"&amp; ckAwdQTable[[#This Row],[email]]&amp;"&amp;subject=Your NSF Proposal:  "&amp;ckAwdQTable[[#This Row],[prop_id]], ckAwdQTable[[#This Row],[email]])</f>
        <v>anita.sarma@oregonstate.edu</v>
      </c>
      <c r="X696" s="30">
        <v>43252</v>
      </c>
      <c r="Y696">
        <v>36</v>
      </c>
      <c r="AA696" s="21" t="s">
        <v>753</v>
      </c>
      <c r="AB696" s="21" t="s">
        <v>6338</v>
      </c>
      <c r="AC696"/>
      <c r="AD696" s="21" t="s">
        <v>753</v>
      </c>
      <c r="AE696" s="21" t="s">
        <v>6128</v>
      </c>
      <c r="AF696" s="13">
        <v>616000</v>
      </c>
      <c r="AG696" s="121">
        <v>0</v>
      </c>
      <c r="AH696" s="1">
        <v>616000</v>
      </c>
      <c r="AI696" s="1"/>
      <c r="AJ696" s="1">
        <v>19532</v>
      </c>
      <c r="AL696" s="1">
        <v>16000</v>
      </c>
      <c r="AM696" s="21">
        <v>6</v>
      </c>
      <c r="AN696" s="21">
        <v>3</v>
      </c>
      <c r="AO696" s="21">
        <v>2.5</v>
      </c>
      <c r="AP696" s="21"/>
      <c r="AQ696" s="21"/>
      <c r="AR696" s="123" t="s">
        <v>2829</v>
      </c>
      <c r="AS696" s="21" t="s">
        <v>2834</v>
      </c>
      <c r="AT696" s="21" t="str">
        <f>SummarizeQuestMarks(ckAwdQTable[[#This Row],[abst_narr_txt]])</f>
        <v xml:space="preserve"> </v>
      </c>
      <c r="AU696" s="124"/>
      <c r="AV696" t="s">
        <v>5300</v>
      </c>
      <c r="AW696" t="b">
        <f>AND(ckAwdQTable[[#This Row],[ILN]]&gt;"M", SUBSTITUTE(ckAwdQTable[[#This Row],[prop_titl_txt]]," ","")&lt;&gt;SUBSTITUTE(AV695," ",""))</f>
        <v>0</v>
      </c>
      <c r="AX696" s="8" t="s">
        <v>5301</v>
      </c>
    </row>
    <row r="697" spans="2:50" ht="15" customHeight="1" x14ac:dyDescent="0.35">
      <c r="B697" s="30">
        <v>43005.647916666669</v>
      </c>
      <c r="C697" t="s">
        <v>2817</v>
      </c>
      <c r="D697" t="s">
        <v>2818</v>
      </c>
      <c r="E697" t="s">
        <v>476</v>
      </c>
      <c r="F697" t="s">
        <v>948</v>
      </c>
      <c r="G697" s="8" t="s">
        <v>2819</v>
      </c>
      <c r="H697" s="8" t="s">
        <v>2820</v>
      </c>
      <c r="I697" s="21" t="s">
        <v>6127</v>
      </c>
      <c r="J697" t="s">
        <v>2821</v>
      </c>
      <c r="K697" t="s">
        <v>2822</v>
      </c>
      <c r="L697" s="22"/>
      <c r="M697" s="107">
        <f xml:space="preserve"> M696+(ckAwdQTable[ILN]&lt;"M")</f>
        <v>392</v>
      </c>
      <c r="N697" t="s">
        <v>2834</v>
      </c>
      <c r="O697" t="s">
        <v>2697</v>
      </c>
      <c r="P697" s="15" t="str">
        <f>HYPERLINK("https://www.ejacket.nsf.gov/ej/showProposal.do?ID="&amp;ckAwdQTable[[#This Row],[prop_id]],"eJ")</f>
        <v>eJ</v>
      </c>
      <c r="Q697" s="8" t="s">
        <v>2825</v>
      </c>
      <c r="R697" t="s">
        <v>5302</v>
      </c>
      <c r="S697" t="s">
        <v>5303</v>
      </c>
      <c r="T697" t="s">
        <v>5304</v>
      </c>
      <c r="U697" s="8" t="s">
        <v>2899</v>
      </c>
      <c r="V697" t="s">
        <v>2851</v>
      </c>
      <c r="W697" s="111" t="str">
        <f>HYPERLINK("mailto:"&amp; ckAwdQTable[[#This Row],[email]]&amp;"&amp;subject=Your NSF Proposal:  "&amp;ckAwdQTable[[#This Row],[prop_id]], ckAwdQTable[[#This Row],[email]])</f>
        <v>andre@ics.uci.edu</v>
      </c>
      <c r="X697" s="30">
        <v>43252</v>
      </c>
      <c r="Y697">
        <v>36</v>
      </c>
      <c r="Z697" t="s">
        <v>6131</v>
      </c>
      <c r="AA697" s="21" t="s">
        <v>6339</v>
      </c>
      <c r="AB697" s="21" t="s">
        <v>4825</v>
      </c>
      <c r="AC697"/>
      <c r="AD697" s="21" t="s">
        <v>753</v>
      </c>
      <c r="AE697" s="21" t="s">
        <v>6128</v>
      </c>
      <c r="AF697" s="13">
        <v>615999</v>
      </c>
      <c r="AG697" s="121">
        <v>0</v>
      </c>
      <c r="AH697" s="1">
        <v>615999</v>
      </c>
      <c r="AI697" s="1"/>
      <c r="AJ697" s="1">
        <v>19744</v>
      </c>
      <c r="AL697" s="1">
        <v>16000</v>
      </c>
      <c r="AM697" s="21">
        <v>6</v>
      </c>
      <c r="AN697" s="21">
        <v>3</v>
      </c>
      <c r="AO697" s="21">
        <v>3</v>
      </c>
      <c r="AP697" s="21"/>
      <c r="AQ697" s="21"/>
      <c r="AR697" s="123" t="s">
        <v>2829</v>
      </c>
      <c r="AS697" s="21" t="s">
        <v>2834</v>
      </c>
      <c r="AT697" s="21" t="str">
        <f>SummarizeQuestMarks(ckAwdQTable[[#This Row],[abst_narr_txt]])</f>
        <v xml:space="preserve"> </v>
      </c>
      <c r="AU697" s="124"/>
      <c r="AV697" t="s">
        <v>5305</v>
      </c>
      <c r="AW697" t="b">
        <f>AND(ckAwdQTable[[#This Row],[ILN]]&gt;"M", SUBSTITUTE(ckAwdQTable[[#This Row],[prop_titl_txt]]," ","")&lt;&gt;SUBSTITUTE(AV696," ",""))</f>
        <v>1</v>
      </c>
      <c r="AX697" s="8" t="s">
        <v>5306</v>
      </c>
    </row>
    <row r="698" spans="2:50" ht="15" customHeight="1" x14ac:dyDescent="0.35">
      <c r="B698" s="30">
        <v>43005.784722222219</v>
      </c>
      <c r="C698" t="s">
        <v>2868</v>
      </c>
      <c r="D698" t="s">
        <v>2869</v>
      </c>
      <c r="E698" t="s">
        <v>468</v>
      </c>
      <c r="F698" t="s">
        <v>1185</v>
      </c>
      <c r="G698" s="8" t="s">
        <v>2819</v>
      </c>
      <c r="H698" s="8" t="s">
        <v>2820</v>
      </c>
      <c r="I698" s="21" t="s">
        <v>6127</v>
      </c>
      <c r="J698" t="s">
        <v>2821</v>
      </c>
      <c r="K698" t="s">
        <v>2911</v>
      </c>
      <c r="L698" s="22"/>
      <c r="M698" s="107">
        <f xml:space="preserve"> M697+(ckAwdQTable[ILN]&lt;"M")</f>
        <v>393</v>
      </c>
      <c r="N698" t="s">
        <v>2863</v>
      </c>
      <c r="O698" t="s">
        <v>2705</v>
      </c>
      <c r="P698" s="15" t="str">
        <f>HYPERLINK("https://www.ejacket.nsf.gov/ej/showProposal.do?ID="&amp;ckAwdQTable[[#This Row],[prop_id]],"eJ")</f>
        <v>eJ</v>
      </c>
      <c r="Q698" s="8" t="s">
        <v>2871</v>
      </c>
      <c r="R698" t="s">
        <v>2705</v>
      </c>
      <c r="S698" t="s">
        <v>2706</v>
      </c>
      <c r="T698" t="s">
        <v>5307</v>
      </c>
      <c r="U698" s="8" t="s">
        <v>2947</v>
      </c>
      <c r="V698" t="s">
        <v>2944</v>
      </c>
      <c r="W698" s="111" t="str">
        <f>HYPERLINK("mailto:"&amp; ckAwdQTable[[#This Row],[email]]&amp;"&amp;subject=Your NSF Proposal:  "&amp;ckAwdQTable[[#This Row],[prop_id]], ckAwdQTable[[#This Row],[email]])</f>
        <v>danielle.szafir@colorado.edu</v>
      </c>
      <c r="X698" s="30">
        <v>43313</v>
      </c>
      <c r="Y698">
        <v>36</v>
      </c>
      <c r="Z698" t="s">
        <v>6340</v>
      </c>
      <c r="AA698" s="21" t="s">
        <v>6241</v>
      </c>
      <c r="AB698" s="21" t="s">
        <v>4825</v>
      </c>
      <c r="AC698"/>
      <c r="AD698" s="21" t="s">
        <v>753</v>
      </c>
      <c r="AF698" s="13">
        <v>1081143</v>
      </c>
      <c r="AG698" s="121">
        <v>0</v>
      </c>
      <c r="AH698" s="1">
        <v>1081143</v>
      </c>
      <c r="AI698" s="1"/>
      <c r="AJ698" s="1"/>
      <c r="AM698" s="21">
        <v>9</v>
      </c>
      <c r="AN698" s="21">
        <v>12</v>
      </c>
      <c r="AO698" s="21">
        <v>12</v>
      </c>
      <c r="AP698" s="21"/>
      <c r="AQ698" s="21"/>
      <c r="AR698" s="123" t="s">
        <v>2881</v>
      </c>
      <c r="AS698" s="21" t="s">
        <v>2834</v>
      </c>
      <c r="AT698" s="21" t="str">
        <f>SummarizeQuestMarks(ckAwdQTable[[#This Row],[abst_narr_txt]])</f>
        <v xml:space="preserve"> </v>
      </c>
      <c r="AU698" s="124"/>
      <c r="AV698" t="s">
        <v>5308</v>
      </c>
      <c r="AW698" t="b">
        <f>AND(ckAwdQTable[[#This Row],[ILN]]&gt;"M", SUBSTITUTE(ckAwdQTable[[#This Row],[prop_titl_txt]]," ","")&lt;&gt;SUBSTITUTE(AV697," ",""))</f>
        <v>0</v>
      </c>
      <c r="AX698" s="8" t="s">
        <v>5309</v>
      </c>
    </row>
    <row r="699" spans="2:50" ht="15" customHeight="1" x14ac:dyDescent="0.35">
      <c r="B699" s="30">
        <v>43005.788888888892</v>
      </c>
      <c r="C699" t="s">
        <v>2868</v>
      </c>
      <c r="D699" t="s">
        <v>2869</v>
      </c>
      <c r="E699" t="s">
        <v>468</v>
      </c>
      <c r="F699" t="s">
        <v>807</v>
      </c>
      <c r="G699" s="8" t="s">
        <v>2819</v>
      </c>
      <c r="H699" s="8" t="s">
        <v>2820</v>
      </c>
      <c r="I699" s="21" t="s">
        <v>6127</v>
      </c>
      <c r="J699" t="s">
        <v>2821</v>
      </c>
      <c r="K699" t="s">
        <v>2911</v>
      </c>
      <c r="L699" s="22"/>
      <c r="M699" s="107">
        <f xml:space="preserve"> M698+(ckAwdQTable[ILN]&lt;"M")</f>
        <v>394</v>
      </c>
      <c r="N699" t="s">
        <v>2863</v>
      </c>
      <c r="O699" t="s">
        <v>2708</v>
      </c>
      <c r="P699" s="15" t="str">
        <f>HYPERLINK("https://www.ejacket.nsf.gov/ej/showProposal.do?ID="&amp;ckAwdQTable[[#This Row],[prop_id]],"eJ")</f>
        <v>eJ</v>
      </c>
      <c r="Q699" s="8" t="s">
        <v>2871</v>
      </c>
      <c r="R699" t="s">
        <v>2708</v>
      </c>
      <c r="S699" t="s">
        <v>2706</v>
      </c>
      <c r="T699" t="s">
        <v>3758</v>
      </c>
      <c r="U699" s="8" t="s">
        <v>2947</v>
      </c>
      <c r="V699" t="s">
        <v>2944</v>
      </c>
      <c r="W699" s="111" t="str">
        <f>HYPERLINK("mailto:"&amp; ckAwdQTable[[#This Row],[email]]&amp;"&amp;subject=Your NSF Proposal:  "&amp;ckAwdQTable[[#This Row],[prop_id]], ckAwdQTable[[#This Row],[email]])</f>
        <v>daniel.szafir@colorado.edu</v>
      </c>
      <c r="X699" s="30">
        <v>43344</v>
      </c>
      <c r="Y699">
        <v>36</v>
      </c>
      <c r="Z699" t="s">
        <v>6131</v>
      </c>
      <c r="AA699" s="21" t="s">
        <v>6241</v>
      </c>
      <c r="AB699" s="21" t="s">
        <v>4825</v>
      </c>
      <c r="AC699"/>
      <c r="AD699" s="21" t="s">
        <v>753</v>
      </c>
      <c r="AE699" s="21" t="s">
        <v>6128</v>
      </c>
      <c r="AF699" s="13">
        <v>1194056</v>
      </c>
      <c r="AG699" s="121">
        <v>0</v>
      </c>
      <c r="AH699" s="1">
        <v>1194056</v>
      </c>
      <c r="AI699" s="1"/>
      <c r="AJ699" s="1">
        <v>27623</v>
      </c>
      <c r="AM699" s="21">
        <v>6</v>
      </c>
      <c r="AN699" s="21">
        <v>9</v>
      </c>
      <c r="AO699" s="21">
        <v>9</v>
      </c>
      <c r="AP699" s="21"/>
      <c r="AQ699" s="21"/>
      <c r="AR699" s="123" t="s">
        <v>2829</v>
      </c>
      <c r="AS699" s="21" t="s">
        <v>2834</v>
      </c>
      <c r="AT699" s="21" t="str">
        <f>SummarizeQuestMarks(ckAwdQTable[[#This Row],[abst_narr_txt]])</f>
        <v xml:space="preserve"> </v>
      </c>
      <c r="AU699" s="124"/>
      <c r="AV699" t="s">
        <v>5310</v>
      </c>
      <c r="AW699" t="b">
        <f>AND(ckAwdQTable[[#This Row],[ILN]]&gt;"M", SUBSTITUTE(ckAwdQTable[[#This Row],[prop_titl_txt]]," ","")&lt;&gt;SUBSTITUTE(AV698," ",""))</f>
        <v>0</v>
      </c>
      <c r="AX699" s="8" t="s">
        <v>5311</v>
      </c>
    </row>
    <row r="700" spans="2:50" ht="15" customHeight="1" x14ac:dyDescent="0.35">
      <c r="B700" s="30">
        <v>43005.793055555558</v>
      </c>
      <c r="C700" t="s">
        <v>2868</v>
      </c>
      <c r="D700" t="s">
        <v>2869</v>
      </c>
      <c r="E700" t="s">
        <v>470</v>
      </c>
      <c r="F700" t="s">
        <v>1229</v>
      </c>
      <c r="G700" s="8" t="s">
        <v>2819</v>
      </c>
      <c r="H700" s="8" t="s">
        <v>2820</v>
      </c>
      <c r="I700" s="21" t="s">
        <v>6127</v>
      </c>
      <c r="J700" t="s">
        <v>2821</v>
      </c>
      <c r="K700" t="s">
        <v>3687</v>
      </c>
      <c r="L700" s="22"/>
      <c r="M700" s="107">
        <f xml:space="preserve"> M699+(ckAwdQTable[ILN]&lt;"M")</f>
        <v>395</v>
      </c>
      <c r="N700" t="s">
        <v>2863</v>
      </c>
      <c r="O700" t="s">
        <v>2710</v>
      </c>
      <c r="P700" s="15" t="str">
        <f>HYPERLINK("https://www.ejacket.nsf.gov/ej/showProposal.do?ID="&amp;ckAwdQTable[[#This Row],[prop_id]],"eJ")</f>
        <v>eJ</v>
      </c>
      <c r="Q700" s="8" t="s">
        <v>2871</v>
      </c>
      <c r="R700" t="s">
        <v>2710</v>
      </c>
      <c r="S700" t="s">
        <v>1122</v>
      </c>
      <c r="T700" t="s">
        <v>4440</v>
      </c>
      <c r="U700" s="8" t="s">
        <v>668</v>
      </c>
      <c r="V700" t="s">
        <v>2851</v>
      </c>
      <c r="W700" s="111" t="str">
        <f>HYPERLINK("mailto:"&amp; ckAwdQTable[[#This Row],[email]]&amp;"&amp;subject=Your NSF Proposal:  "&amp;ckAwdQTable[[#This Row],[prop_id]], ckAwdQTable[[#This Row],[email]])</f>
        <v>kastner@ucsd.edu</v>
      </c>
      <c r="X700" s="30">
        <v>43191</v>
      </c>
      <c r="Y700">
        <v>60</v>
      </c>
      <c r="AA700" s="21" t="s">
        <v>753</v>
      </c>
      <c r="AB700" s="21" t="s">
        <v>4825</v>
      </c>
      <c r="AC700"/>
      <c r="AD700" s="21" t="s">
        <v>753</v>
      </c>
      <c r="AE700" s="21" t="s">
        <v>6341</v>
      </c>
      <c r="AF700" s="13">
        <v>2804696</v>
      </c>
      <c r="AG700" s="121">
        <v>0</v>
      </c>
      <c r="AH700" s="1">
        <v>2804696</v>
      </c>
      <c r="AI700" s="1">
        <v>250000</v>
      </c>
      <c r="AJ700" s="1">
        <v>98000</v>
      </c>
      <c r="AK700" s="1">
        <v>259737</v>
      </c>
      <c r="AL700" s="1">
        <v>16000</v>
      </c>
      <c r="AM700" s="21">
        <v>15</v>
      </c>
      <c r="AN700" s="21">
        <v>20</v>
      </c>
      <c r="AO700" s="21">
        <v>10</v>
      </c>
      <c r="AP700" s="21"/>
      <c r="AQ700" s="21"/>
      <c r="AR700" s="123" t="s">
        <v>2829</v>
      </c>
      <c r="AS700" s="21" t="s">
        <v>2834</v>
      </c>
      <c r="AT700" s="21" t="str">
        <f>SummarizeQuestMarks(ckAwdQTable[[#This Row],[abst_narr_txt]])</f>
        <v xml:space="preserve"> </v>
      </c>
      <c r="AU700" s="124"/>
      <c r="AV700" t="s">
        <v>5312</v>
      </c>
      <c r="AW700" t="b">
        <f>AND(ckAwdQTable[[#This Row],[ILN]]&gt;"M", SUBSTITUTE(ckAwdQTable[[#This Row],[prop_titl_txt]]," ","")&lt;&gt;SUBSTITUTE(AV699," ",""))</f>
        <v>0</v>
      </c>
      <c r="AX700" s="8" t="s">
        <v>5313</v>
      </c>
    </row>
    <row r="701" spans="2:50" ht="15" customHeight="1" x14ac:dyDescent="0.35">
      <c r="B701" s="30">
        <v>43005.79583333333</v>
      </c>
      <c r="C701" t="s">
        <v>2868</v>
      </c>
      <c r="D701" t="s">
        <v>2869</v>
      </c>
      <c r="E701" t="s">
        <v>468</v>
      </c>
      <c r="F701" t="s">
        <v>800</v>
      </c>
      <c r="G701" s="8" t="s">
        <v>2819</v>
      </c>
      <c r="H701" s="8" t="s">
        <v>2820</v>
      </c>
      <c r="I701" s="21" t="s">
        <v>6127</v>
      </c>
      <c r="J701" t="s">
        <v>2821</v>
      </c>
      <c r="L701" s="22"/>
      <c r="M701" s="107">
        <f xml:space="preserve"> M700+(ckAwdQTable[ILN]&lt;"M")</f>
        <v>396</v>
      </c>
      <c r="N701" t="s">
        <v>2863</v>
      </c>
      <c r="O701" t="s">
        <v>2712</v>
      </c>
      <c r="P701" s="15" t="str">
        <f>HYPERLINK("https://www.ejacket.nsf.gov/ej/showProposal.do?ID="&amp;ckAwdQTable[[#This Row],[prop_id]],"eJ")</f>
        <v>eJ</v>
      </c>
      <c r="Q701" s="8" t="s">
        <v>2871</v>
      </c>
      <c r="R701" t="s">
        <v>2712</v>
      </c>
      <c r="S701" t="s">
        <v>2713</v>
      </c>
      <c r="T701" t="s">
        <v>5314</v>
      </c>
      <c r="U701" s="8" t="s">
        <v>3795</v>
      </c>
      <c r="V701" t="s">
        <v>2851</v>
      </c>
      <c r="W701" s="111" t="str">
        <f>HYPERLINK("mailto:"&amp; ckAwdQTable[[#This Row],[email]]&amp;"&amp;subject=Your NSF Proposal:  "&amp;ckAwdQTable[[#This Row],[prop_id]], ckAwdQTable[[#This Row],[email]])</f>
        <v>jnb@usc.edu</v>
      </c>
      <c r="X701" s="30">
        <v>43221</v>
      </c>
      <c r="Y701">
        <v>36</v>
      </c>
      <c r="AA701" s="21" t="s">
        <v>753</v>
      </c>
      <c r="AB701" s="21" t="s">
        <v>4825</v>
      </c>
      <c r="AC701"/>
      <c r="AD701" s="21" t="s">
        <v>753</v>
      </c>
      <c r="AE701" s="21" t="s">
        <v>6128</v>
      </c>
      <c r="AF701" s="13">
        <v>1195137</v>
      </c>
      <c r="AG701" s="121">
        <v>0</v>
      </c>
      <c r="AH701" s="1">
        <v>1195137</v>
      </c>
      <c r="AI701" s="1"/>
      <c r="AJ701" s="1">
        <v>28000</v>
      </c>
      <c r="AK701" s="1">
        <v>142800</v>
      </c>
      <c r="AM701" s="21">
        <v>6</v>
      </c>
      <c r="AN701" s="21">
        <v>3</v>
      </c>
      <c r="AO701" s="21">
        <v>6</v>
      </c>
      <c r="AP701" s="21"/>
      <c r="AQ701" s="21"/>
      <c r="AR701" s="123" t="s">
        <v>2829</v>
      </c>
      <c r="AS701" s="21" t="s">
        <v>2834</v>
      </c>
      <c r="AT701" s="21" t="str">
        <f>SummarizeQuestMarks(ckAwdQTable[[#This Row],[abst_narr_txt]])</f>
        <v xml:space="preserve"> </v>
      </c>
      <c r="AU701" s="124"/>
      <c r="AV701" t="s">
        <v>5315</v>
      </c>
      <c r="AW701" t="b">
        <f>AND(ckAwdQTable[[#This Row],[ILN]]&gt;"M", SUBSTITUTE(ckAwdQTable[[#This Row],[prop_titl_txt]]," ","")&lt;&gt;SUBSTITUTE(AV700," ",""))</f>
        <v>0</v>
      </c>
      <c r="AX701" s="8" t="s">
        <v>5316</v>
      </c>
    </row>
    <row r="702" spans="2:50" ht="15" customHeight="1" x14ac:dyDescent="0.35">
      <c r="B702" s="30">
        <v>43005.8</v>
      </c>
      <c r="C702" t="s">
        <v>2868</v>
      </c>
      <c r="D702" t="s">
        <v>2869</v>
      </c>
      <c r="E702" t="s">
        <v>470</v>
      </c>
      <c r="F702" t="s">
        <v>793</v>
      </c>
      <c r="G702" s="8" t="s">
        <v>2819</v>
      </c>
      <c r="H702" s="8" t="s">
        <v>2820</v>
      </c>
      <c r="I702" s="21" t="s">
        <v>6127</v>
      </c>
      <c r="J702" t="s">
        <v>2821</v>
      </c>
      <c r="K702" t="s">
        <v>2902</v>
      </c>
      <c r="L702" s="22"/>
      <c r="M702" s="107">
        <f xml:space="preserve"> M701+(ckAwdQTable[ILN]&lt;"M")</f>
        <v>397</v>
      </c>
      <c r="N702" t="s">
        <v>2824</v>
      </c>
      <c r="O702" t="s">
        <v>2715</v>
      </c>
      <c r="P702" s="15" t="str">
        <f>HYPERLINK("https://www.ejacket.nsf.gov/ej/showProposal.do?ID="&amp;ckAwdQTable[[#This Row],[prop_id]],"eJ")</f>
        <v>eJ</v>
      </c>
      <c r="Q702" s="8" t="s">
        <v>2871</v>
      </c>
      <c r="R702" t="s">
        <v>2715</v>
      </c>
      <c r="S702" t="s">
        <v>2716</v>
      </c>
      <c r="T702" t="s">
        <v>4525</v>
      </c>
      <c r="U702" s="8" t="s">
        <v>2899</v>
      </c>
      <c r="V702" t="s">
        <v>2851</v>
      </c>
      <c r="W702" s="111" t="str">
        <f>HYPERLINK("mailto:"&amp; ckAwdQTable[[#This Row],[email]]&amp;"&amp;subject=Your NSF Proposal:  "&amp;ckAwdQTable[[#This Row],[prop_id]], ckAwdQTable[[#This Row],[email]])</f>
        <v>sameer@uci.edu</v>
      </c>
      <c r="X702" s="30">
        <v>43282</v>
      </c>
      <c r="Y702">
        <v>48</v>
      </c>
      <c r="Z702" t="s">
        <v>6131</v>
      </c>
      <c r="AA702" s="21" t="s">
        <v>6336</v>
      </c>
      <c r="AB702" s="21" t="s">
        <v>4825</v>
      </c>
      <c r="AC702"/>
      <c r="AD702" s="21" t="s">
        <v>753</v>
      </c>
      <c r="AE702" s="21" t="s">
        <v>6342</v>
      </c>
      <c r="AF702" s="13">
        <v>699754</v>
      </c>
      <c r="AG702" s="121">
        <v>0</v>
      </c>
      <c r="AH702" s="1">
        <v>699754</v>
      </c>
      <c r="AI702" s="1"/>
      <c r="AJ702" s="1">
        <v>30583</v>
      </c>
      <c r="AM702" s="21">
        <v>8</v>
      </c>
      <c r="AN702" s="21">
        <v>4</v>
      </c>
      <c r="AO702" s="21">
        <v>4</v>
      </c>
      <c r="AP702" s="21"/>
      <c r="AQ702" s="21"/>
      <c r="AR702" s="123" t="s">
        <v>2829</v>
      </c>
      <c r="AS702" s="21" t="s">
        <v>2834</v>
      </c>
      <c r="AT702" s="21" t="str">
        <f>SummarizeQuestMarks(ckAwdQTable[[#This Row],[abst_narr_txt]])</f>
        <v xml:space="preserve"> </v>
      </c>
      <c r="AU702" s="124"/>
      <c r="AV702" t="s">
        <v>5317</v>
      </c>
      <c r="AW702" t="b">
        <f>AND(ckAwdQTable[[#This Row],[ILN]]&gt;"M", SUBSTITUTE(ckAwdQTable[[#This Row],[prop_titl_txt]]," ","")&lt;&gt;SUBSTITUTE(AV701," ",""))</f>
        <v>0</v>
      </c>
      <c r="AX702" s="8" t="s">
        <v>5318</v>
      </c>
    </row>
    <row r="703" spans="2:50" ht="15" customHeight="1" x14ac:dyDescent="0.35">
      <c r="B703" s="30">
        <v>43003.655555555553</v>
      </c>
      <c r="C703" t="s">
        <v>2868</v>
      </c>
      <c r="D703" t="s">
        <v>2869</v>
      </c>
      <c r="E703" t="s">
        <v>470</v>
      </c>
      <c r="F703" t="s">
        <v>793</v>
      </c>
      <c r="G703" s="8" t="s">
        <v>2819</v>
      </c>
      <c r="H703" s="8" t="s">
        <v>2820</v>
      </c>
      <c r="I703" s="21" t="s">
        <v>6127</v>
      </c>
      <c r="J703" t="s">
        <v>2821</v>
      </c>
      <c r="K703" t="s">
        <v>2902</v>
      </c>
      <c r="L703" s="22"/>
      <c r="M703" s="107">
        <f xml:space="preserve"> M702+(ckAwdQTable[ILN]&lt;"M")</f>
        <v>397</v>
      </c>
      <c r="N703" t="s">
        <v>2834</v>
      </c>
      <c r="O703" t="s">
        <v>2715</v>
      </c>
      <c r="P703" s="15" t="str">
        <f>HYPERLINK("https://www.ejacket.nsf.gov/ej/showProposal.do?ID="&amp;ckAwdQTable[[#This Row],[prop_id]],"eJ")</f>
        <v>eJ</v>
      </c>
      <c r="Q703" s="8" t="s">
        <v>2871</v>
      </c>
      <c r="R703" t="s">
        <v>5319</v>
      </c>
      <c r="S703" t="s">
        <v>5320</v>
      </c>
      <c r="T703" t="s">
        <v>4835</v>
      </c>
      <c r="U703" s="8" t="s">
        <v>2848</v>
      </c>
      <c r="V703" t="s">
        <v>2845</v>
      </c>
      <c r="W703" s="111" t="str">
        <f>HYPERLINK("mailto:"&amp; ckAwdQTable[[#This Row],[email]]&amp;"&amp;subject=Your NSF Proposal:  "&amp;ckAwdQTable[[#This Row],[prop_id]], ckAwdQTable[[#This Row],[email]])</f>
        <v>guestrin@cs.washington.edu</v>
      </c>
      <c r="X703" s="30">
        <v>43282</v>
      </c>
      <c r="Y703">
        <v>48</v>
      </c>
      <c r="AA703" s="21" t="s">
        <v>753</v>
      </c>
      <c r="AB703" s="21" t="s">
        <v>4825</v>
      </c>
      <c r="AC703"/>
      <c r="AD703" s="21" t="s">
        <v>753</v>
      </c>
      <c r="AF703" s="13">
        <v>500246</v>
      </c>
      <c r="AG703" s="121">
        <v>0</v>
      </c>
      <c r="AH703" s="1">
        <v>500246</v>
      </c>
      <c r="AI703" s="1"/>
      <c r="AJ703" s="1"/>
      <c r="AM703" s="21">
        <v>4</v>
      </c>
      <c r="AN703" s="21">
        <v>4</v>
      </c>
      <c r="AO703" s="21">
        <v>2</v>
      </c>
      <c r="AP703" s="21"/>
      <c r="AQ703" s="21"/>
      <c r="AR703" s="123" t="s">
        <v>2829</v>
      </c>
      <c r="AS703" s="21" t="s">
        <v>2834</v>
      </c>
      <c r="AT703" s="21" t="str">
        <f>SummarizeQuestMarks(ckAwdQTable[[#This Row],[abst_narr_txt]])</f>
        <v xml:space="preserve"> </v>
      </c>
      <c r="AU703" s="124"/>
      <c r="AV703" t="s">
        <v>5317</v>
      </c>
      <c r="AW703" t="b">
        <f>AND(ckAwdQTable[[#This Row],[ILN]]&gt;"M", SUBSTITUTE(ckAwdQTable[[#This Row],[prop_titl_txt]]," ","")&lt;&gt;SUBSTITUTE(AV702," ",""))</f>
        <v>0</v>
      </c>
      <c r="AX703" s="8" t="s">
        <v>5321</v>
      </c>
    </row>
    <row r="704" spans="2:50" ht="15" customHeight="1" x14ac:dyDescent="0.35">
      <c r="B704" s="30">
        <v>43005.800694444442</v>
      </c>
      <c r="C704" t="s">
        <v>2868</v>
      </c>
      <c r="D704" t="s">
        <v>2869</v>
      </c>
      <c r="E704" t="s">
        <v>468</v>
      </c>
      <c r="F704" t="s">
        <v>807</v>
      </c>
      <c r="G704" s="8" t="s">
        <v>2819</v>
      </c>
      <c r="H704" s="8" t="s">
        <v>2820</v>
      </c>
      <c r="I704" s="21" t="s">
        <v>6127</v>
      </c>
      <c r="J704" t="s">
        <v>2821</v>
      </c>
      <c r="K704" t="s">
        <v>2911</v>
      </c>
      <c r="L704" s="22"/>
      <c r="M704" s="107">
        <f xml:space="preserve"> M703+(ckAwdQTable[ILN]&lt;"M")</f>
        <v>398</v>
      </c>
      <c r="N704" t="s">
        <v>2824</v>
      </c>
      <c r="O704" t="s">
        <v>2718</v>
      </c>
      <c r="P704" s="15" t="str">
        <f>HYPERLINK("https://www.ejacket.nsf.gov/ej/showProposal.do?ID="&amp;ckAwdQTable[[#This Row],[prop_id]],"eJ")</f>
        <v>eJ</v>
      </c>
      <c r="Q704" s="8" t="s">
        <v>2871</v>
      </c>
      <c r="R704" t="s">
        <v>2718</v>
      </c>
      <c r="S704" t="s">
        <v>2719</v>
      </c>
      <c r="T704" t="s">
        <v>2951</v>
      </c>
      <c r="U704" s="8" t="s">
        <v>5322</v>
      </c>
      <c r="V704" t="s">
        <v>2893</v>
      </c>
      <c r="W704" s="111" t="str">
        <f>HYPERLINK("mailto:"&amp; ckAwdQTable[[#This Row],[email]]&amp;"&amp;subject=Your NSF Proposal:  "&amp;ckAwdQTable[[#This Row],[prop_id]], ckAwdQTable[[#This Row],[email]])</f>
        <v>Jeffrey.Downard@nau.edu</v>
      </c>
      <c r="X704" s="30">
        <v>43221</v>
      </c>
      <c r="Y704">
        <v>48</v>
      </c>
      <c r="AA704" s="21" t="s">
        <v>753</v>
      </c>
      <c r="AB704" s="21" t="s">
        <v>4825</v>
      </c>
      <c r="AC704"/>
      <c r="AD704" s="21" t="s">
        <v>753</v>
      </c>
      <c r="AF704" s="13">
        <v>892366</v>
      </c>
      <c r="AG704" s="121">
        <v>0</v>
      </c>
      <c r="AH704" s="1">
        <v>892366</v>
      </c>
      <c r="AI704" s="1">
        <v>287342</v>
      </c>
      <c r="AJ704" s="1"/>
      <c r="AM704" s="21"/>
      <c r="AN704" s="21">
        <v>4</v>
      </c>
      <c r="AO704" s="21">
        <v>8</v>
      </c>
      <c r="AP704" s="21"/>
      <c r="AQ704" s="21"/>
      <c r="AR704" s="123" t="s">
        <v>2881</v>
      </c>
      <c r="AS704" s="21" t="s">
        <v>2834</v>
      </c>
      <c r="AT704" s="21" t="str">
        <f>SummarizeQuestMarks(ckAwdQTable[[#This Row],[abst_narr_txt]])</f>
        <v xml:space="preserve"> </v>
      </c>
      <c r="AU704" s="124"/>
      <c r="AV704" t="s">
        <v>5323</v>
      </c>
      <c r="AW704" t="b">
        <f>AND(ckAwdQTable[[#This Row],[ILN]]&gt;"M", SUBSTITUTE(ckAwdQTable[[#This Row],[prop_titl_txt]]," ","")&lt;&gt;SUBSTITUTE(AV703," ",""))</f>
        <v>0</v>
      </c>
      <c r="AX704" s="8" t="s">
        <v>5324</v>
      </c>
    </row>
    <row r="705" spans="2:50" ht="15" customHeight="1" x14ac:dyDescent="0.35">
      <c r="B705" s="30">
        <v>43005.665277777778</v>
      </c>
      <c r="C705" t="s">
        <v>2868</v>
      </c>
      <c r="D705" t="s">
        <v>2869</v>
      </c>
      <c r="E705" t="s">
        <v>468</v>
      </c>
      <c r="F705" t="s">
        <v>807</v>
      </c>
      <c r="G705" s="8" t="s">
        <v>2819</v>
      </c>
      <c r="H705" s="8" t="s">
        <v>2820</v>
      </c>
      <c r="I705" s="21" t="s">
        <v>6127</v>
      </c>
      <c r="J705" t="s">
        <v>2821</v>
      </c>
      <c r="K705" t="s">
        <v>2911</v>
      </c>
      <c r="L705" s="22"/>
      <c r="M705" s="107">
        <f xml:space="preserve"> M704+(ckAwdQTable[ILN]&lt;"M")</f>
        <v>398</v>
      </c>
      <c r="N705" t="s">
        <v>2834</v>
      </c>
      <c r="O705" t="s">
        <v>2718</v>
      </c>
      <c r="P705" s="15" t="str">
        <f>HYPERLINK("https://www.ejacket.nsf.gov/ej/showProposal.do?ID="&amp;ckAwdQTable[[#This Row],[prop_id]],"eJ")</f>
        <v>eJ</v>
      </c>
      <c r="Q705" s="8" t="s">
        <v>2871</v>
      </c>
      <c r="R705" t="s">
        <v>5325</v>
      </c>
      <c r="S705" t="s">
        <v>5326</v>
      </c>
      <c r="T705" t="s">
        <v>5327</v>
      </c>
      <c r="U705" s="8" t="s">
        <v>4693</v>
      </c>
      <c r="V705" t="s">
        <v>4689</v>
      </c>
      <c r="W705" s="111" t="str">
        <f>HYPERLINK("mailto:"&amp; ckAwdQTable[[#This Row],[email]]&amp;"&amp;subject=Your NSF Proposal:  "&amp;ckAwdQTable[[#This Row],[prop_id]], ckAwdQTable[[#This Row],[email]])</f>
        <v>tmoore@icl.utk.edu</v>
      </c>
      <c r="X705" s="30">
        <v>43221</v>
      </c>
      <c r="Y705">
        <v>48</v>
      </c>
      <c r="AA705" s="21" t="s">
        <v>753</v>
      </c>
      <c r="AB705" s="21" t="s">
        <v>4825</v>
      </c>
      <c r="AC705"/>
      <c r="AD705" s="21" t="s">
        <v>753</v>
      </c>
      <c r="AF705" s="13">
        <v>307616</v>
      </c>
      <c r="AG705" s="121">
        <v>0</v>
      </c>
      <c r="AH705" s="1">
        <v>307616</v>
      </c>
      <c r="AI705" s="1"/>
      <c r="AJ705" s="1"/>
      <c r="AL705" s="1">
        <v>66521</v>
      </c>
      <c r="AM705" s="21"/>
      <c r="AN705" s="21">
        <v>8</v>
      </c>
      <c r="AO705" s="21">
        <v>2</v>
      </c>
      <c r="AP705" s="21"/>
      <c r="AQ705" s="21">
        <v>4</v>
      </c>
      <c r="AR705" s="123" t="s">
        <v>2881</v>
      </c>
      <c r="AS705" s="21" t="s">
        <v>2834</v>
      </c>
      <c r="AT705" s="21" t="str">
        <f>SummarizeQuestMarks(ckAwdQTable[[#This Row],[abst_narr_txt]])</f>
        <v xml:space="preserve"> </v>
      </c>
      <c r="AU705" s="124"/>
      <c r="AV705" t="s">
        <v>5328</v>
      </c>
      <c r="AW705" t="b">
        <f>AND(ckAwdQTable[[#This Row],[ILN]]&gt;"M", SUBSTITUTE(ckAwdQTable[[#This Row],[prop_titl_txt]]," ","")&lt;&gt;SUBSTITUTE(AV704," ",""))</f>
        <v>0</v>
      </c>
      <c r="AX705" s="8" t="s">
        <v>5329</v>
      </c>
    </row>
    <row r="706" spans="2:50" ht="15" customHeight="1" x14ac:dyDescent="0.35">
      <c r="B706" s="30">
        <v>43005.806944444441</v>
      </c>
      <c r="C706" t="s">
        <v>2817</v>
      </c>
      <c r="D706" t="s">
        <v>2818</v>
      </c>
      <c r="E706" t="s">
        <v>474</v>
      </c>
      <c r="F706" t="s">
        <v>885</v>
      </c>
      <c r="G706" s="8" t="s">
        <v>2819</v>
      </c>
      <c r="H706" s="8" t="s">
        <v>2820</v>
      </c>
      <c r="I706" s="21" t="s">
        <v>6127</v>
      </c>
      <c r="J706" t="s">
        <v>2821</v>
      </c>
      <c r="K706" t="s">
        <v>2822</v>
      </c>
      <c r="L706" s="22"/>
      <c r="M706" s="107">
        <f xml:space="preserve"> M705+(ckAwdQTable[ILN]&lt;"M")</f>
        <v>399</v>
      </c>
      <c r="N706" t="s">
        <v>2824</v>
      </c>
      <c r="O706" t="s">
        <v>2721</v>
      </c>
      <c r="P706" s="15" t="str">
        <f>HYPERLINK("https://www.ejacket.nsf.gov/ej/showProposal.do?ID="&amp;ckAwdQTable[[#This Row],[prop_id]],"eJ")</f>
        <v>eJ</v>
      </c>
      <c r="Q706" s="8" t="s">
        <v>2825</v>
      </c>
      <c r="R706" t="s">
        <v>2721</v>
      </c>
      <c r="S706" t="s">
        <v>2722</v>
      </c>
      <c r="T706" t="s">
        <v>5330</v>
      </c>
      <c r="U706" s="8" t="s">
        <v>3795</v>
      </c>
      <c r="V706" t="s">
        <v>2851</v>
      </c>
      <c r="W706" s="111" t="str">
        <f>HYPERLINK("mailto:"&amp; ckAwdQTable[[#This Row],[email]]&amp;"&amp;subject=Your NSF Proposal:  "&amp;ckAwdQTable[[#This Row],[prop_id]], ckAwdQTable[[#This Row],[email]])</f>
        <v>ubli@usc.edu</v>
      </c>
      <c r="X706" s="30">
        <v>43344</v>
      </c>
      <c r="Y706">
        <v>36</v>
      </c>
      <c r="AA706" s="21" t="s">
        <v>753</v>
      </c>
      <c r="AB706" s="21" t="s">
        <v>4825</v>
      </c>
      <c r="AC706"/>
      <c r="AD706" s="21" t="s">
        <v>753</v>
      </c>
      <c r="AE706" s="21" t="s">
        <v>6328</v>
      </c>
      <c r="AF706" s="13">
        <v>899986</v>
      </c>
      <c r="AG706" s="121">
        <v>0</v>
      </c>
      <c r="AH706" s="1">
        <v>899986</v>
      </c>
      <c r="AI706" s="1"/>
      <c r="AJ706" s="1">
        <v>6510</v>
      </c>
      <c r="AM706" s="21">
        <v>7</v>
      </c>
      <c r="AN706" s="21">
        <v>6</v>
      </c>
      <c r="AO706" s="21">
        <v>5.2</v>
      </c>
      <c r="AP706" s="21"/>
      <c r="AQ706" s="21"/>
      <c r="AR706" s="123" t="s">
        <v>2829</v>
      </c>
      <c r="AS706" s="21" t="s">
        <v>2834</v>
      </c>
      <c r="AT706" s="21" t="str">
        <f>SummarizeQuestMarks(ckAwdQTable[[#This Row],[abst_narr_txt]])</f>
        <v xml:space="preserve"> </v>
      </c>
      <c r="AU706" s="124"/>
      <c r="AV706" t="s">
        <v>5331</v>
      </c>
      <c r="AW706" t="b">
        <f>AND(ckAwdQTable[[#This Row],[ILN]]&gt;"M", SUBSTITUTE(ckAwdQTable[[#This Row],[prop_titl_txt]]," ","")&lt;&gt;SUBSTITUTE(AV705," ",""))</f>
        <v>0</v>
      </c>
      <c r="AX706" s="8" t="s">
        <v>5332</v>
      </c>
    </row>
    <row r="707" spans="2:50" ht="15" customHeight="1" x14ac:dyDescent="0.35">
      <c r="B707" s="30">
        <v>43005.804166666669</v>
      </c>
      <c r="C707" t="s">
        <v>2817</v>
      </c>
      <c r="D707" t="s">
        <v>2818</v>
      </c>
      <c r="E707" t="s">
        <v>474</v>
      </c>
      <c r="F707" t="s">
        <v>885</v>
      </c>
      <c r="G707" s="8" t="s">
        <v>2819</v>
      </c>
      <c r="H707" s="8" t="s">
        <v>2820</v>
      </c>
      <c r="I707" s="21" t="s">
        <v>6127</v>
      </c>
      <c r="J707" t="s">
        <v>2821</v>
      </c>
      <c r="K707" t="s">
        <v>2822</v>
      </c>
      <c r="L707" s="22"/>
      <c r="M707" s="107">
        <f xml:space="preserve"> M706+(ckAwdQTable[ILN]&lt;"M")</f>
        <v>399</v>
      </c>
      <c r="N707" t="s">
        <v>2834</v>
      </c>
      <c r="O707" t="s">
        <v>2721</v>
      </c>
      <c r="P707" s="15" t="str">
        <f>HYPERLINK("https://www.ejacket.nsf.gov/ej/showProposal.do?ID="&amp;ckAwdQTable[[#This Row],[prop_id]],"eJ")</f>
        <v>eJ</v>
      </c>
      <c r="Q707" s="8" t="s">
        <v>2825</v>
      </c>
      <c r="R707" t="s">
        <v>5333</v>
      </c>
      <c r="S707" t="s">
        <v>5334</v>
      </c>
      <c r="T707" t="s">
        <v>5335</v>
      </c>
      <c r="U707" s="8" t="s">
        <v>534</v>
      </c>
      <c r="V707" t="s">
        <v>2893</v>
      </c>
      <c r="W707" s="111" t="str">
        <f>HYPERLINK("mailto:"&amp; ckAwdQTable[[#This Row],[email]]&amp;"&amp;subject=Your NSF Proposal:  "&amp;ckAwdQTable[[#This Row],[prop_id]], ckAwdQTable[[#This Row],[email]])</f>
        <v>Anna.Scaglione@asu.edu</v>
      </c>
      <c r="X707" s="30">
        <v>43344</v>
      </c>
      <c r="Y707">
        <v>36</v>
      </c>
      <c r="AA707" s="21" t="s">
        <v>753</v>
      </c>
      <c r="AB707" s="21" t="s">
        <v>4825</v>
      </c>
      <c r="AC707"/>
      <c r="AD707" s="21" t="s">
        <v>753</v>
      </c>
      <c r="AF707" s="13">
        <v>299999</v>
      </c>
      <c r="AG707" s="121">
        <v>0</v>
      </c>
      <c r="AH707" s="1">
        <v>299999</v>
      </c>
      <c r="AI707" s="1"/>
      <c r="AJ707" s="1"/>
      <c r="AM707" s="21">
        <v>3</v>
      </c>
      <c r="AN707" s="21">
        <v>3</v>
      </c>
      <c r="AO707" s="21">
        <v>2.75</v>
      </c>
      <c r="AP707" s="21"/>
      <c r="AQ707" s="21"/>
      <c r="AR707" s="123" t="s">
        <v>2829</v>
      </c>
      <c r="AS707" s="21" t="s">
        <v>2834</v>
      </c>
      <c r="AT707" s="21" t="str">
        <f>SummarizeQuestMarks(ckAwdQTable[[#This Row],[abst_narr_txt]])</f>
        <v xml:space="preserve"> </v>
      </c>
      <c r="AU707" s="124"/>
      <c r="AV707" t="s">
        <v>5331</v>
      </c>
      <c r="AW707" t="b">
        <f>AND(ckAwdQTable[[#This Row],[ILN]]&gt;"M", SUBSTITUTE(ckAwdQTable[[#This Row],[prop_titl_txt]]," ","")&lt;&gt;SUBSTITUTE(AV706," ",""))</f>
        <v>0</v>
      </c>
      <c r="AX707" s="8" t="s">
        <v>5336</v>
      </c>
    </row>
    <row r="708" spans="2:50" ht="15" customHeight="1" x14ac:dyDescent="0.35">
      <c r="B708" s="30">
        <v>43005.814583333333</v>
      </c>
      <c r="C708" t="s">
        <v>2839</v>
      </c>
      <c r="D708" t="s">
        <v>2840</v>
      </c>
      <c r="E708" t="s">
        <v>462</v>
      </c>
      <c r="F708" t="s">
        <v>757</v>
      </c>
      <c r="G708" s="8" t="s">
        <v>2819</v>
      </c>
      <c r="H708" s="8" t="s">
        <v>2820</v>
      </c>
      <c r="I708" s="21" t="s">
        <v>6127</v>
      </c>
      <c r="J708" t="s">
        <v>2821</v>
      </c>
      <c r="L708" s="22"/>
      <c r="M708" s="107">
        <f xml:space="preserve"> M707+(ckAwdQTable[ILN]&lt;"M")</f>
        <v>400</v>
      </c>
      <c r="N708" t="s">
        <v>2863</v>
      </c>
      <c r="O708" t="s">
        <v>2724</v>
      </c>
      <c r="P708" s="15" t="str">
        <f>HYPERLINK("https://www.ejacket.nsf.gov/ej/showProposal.do?ID="&amp;ckAwdQTable[[#This Row],[prop_id]],"eJ")</f>
        <v>eJ</v>
      </c>
      <c r="Q708" s="8" t="s">
        <v>2841</v>
      </c>
      <c r="R708" t="s">
        <v>2724</v>
      </c>
      <c r="S708" t="s">
        <v>2725</v>
      </c>
      <c r="T708" t="s">
        <v>756</v>
      </c>
      <c r="U708" s="8" t="s">
        <v>5337</v>
      </c>
      <c r="V708" t="s">
        <v>2851</v>
      </c>
      <c r="W708" s="111" t="str">
        <f>HYPERLINK("mailto:"&amp; ckAwdQTable[[#This Row],[email]]&amp;"&amp;subject=Your NSF Proposal:  "&amp;ckAwdQTable[[#This Row],[prop_id]], ckAwdQTable[[#This Row],[email]])</f>
        <v>palvaro@ucsc.edu</v>
      </c>
      <c r="X708" s="30">
        <v>43191</v>
      </c>
      <c r="Y708">
        <v>36</v>
      </c>
      <c r="AA708" s="21" t="s">
        <v>753</v>
      </c>
      <c r="AB708" s="21" t="s">
        <v>4825</v>
      </c>
      <c r="AC708"/>
      <c r="AD708" s="21" t="s">
        <v>753</v>
      </c>
      <c r="AE708" s="21" t="s">
        <v>6343</v>
      </c>
      <c r="AF708" s="13">
        <v>899700</v>
      </c>
      <c r="AG708" s="121">
        <v>0</v>
      </c>
      <c r="AH708" s="1">
        <v>899700</v>
      </c>
      <c r="AI708" s="1"/>
      <c r="AJ708" s="1">
        <v>24000</v>
      </c>
      <c r="AM708" s="21">
        <v>6</v>
      </c>
      <c r="AN708" s="21">
        <v>6</v>
      </c>
      <c r="AO708" s="21">
        <v>3</v>
      </c>
      <c r="AP708" s="21"/>
      <c r="AQ708" s="21">
        <v>7.2</v>
      </c>
      <c r="AR708" s="123" t="s">
        <v>2829</v>
      </c>
      <c r="AS708" s="21" t="s">
        <v>2834</v>
      </c>
      <c r="AT708" s="21" t="str">
        <f>SummarizeQuestMarks(ckAwdQTable[[#This Row],[abst_narr_txt]])</f>
        <v xml:space="preserve"> </v>
      </c>
      <c r="AU708" s="124"/>
      <c r="AV708" t="s">
        <v>5338</v>
      </c>
      <c r="AW708" t="b">
        <f>AND(ckAwdQTable[[#This Row],[ILN]]&gt;"M", SUBSTITUTE(ckAwdQTable[[#This Row],[prop_titl_txt]]," ","")&lt;&gt;SUBSTITUTE(AV707," ",""))</f>
        <v>0</v>
      </c>
      <c r="AX708" s="8" t="s">
        <v>5339</v>
      </c>
    </row>
    <row r="709" spans="2:50" ht="15" customHeight="1" x14ac:dyDescent="0.35">
      <c r="B709" s="30">
        <v>43005.820833333331</v>
      </c>
      <c r="C709" t="s">
        <v>2817</v>
      </c>
      <c r="D709" t="s">
        <v>2818</v>
      </c>
      <c r="E709" t="s">
        <v>474</v>
      </c>
      <c r="F709" t="s">
        <v>885</v>
      </c>
      <c r="G709" s="8" t="s">
        <v>2819</v>
      </c>
      <c r="H709" s="8" t="s">
        <v>2820</v>
      </c>
      <c r="I709" s="21" t="s">
        <v>6127</v>
      </c>
      <c r="J709" t="s">
        <v>2821</v>
      </c>
      <c r="K709" t="s">
        <v>2822</v>
      </c>
      <c r="L709" s="22"/>
      <c r="M709" s="107">
        <f xml:space="preserve"> M708+(ckAwdQTable[ILN]&lt;"M")</f>
        <v>401</v>
      </c>
      <c r="N709" t="s">
        <v>2824</v>
      </c>
      <c r="O709" t="s">
        <v>5340</v>
      </c>
      <c r="P709" s="15" t="str">
        <f>HYPERLINK("https://www.ejacket.nsf.gov/ej/showProposal.do?ID="&amp;ckAwdQTable[[#This Row],[prop_id]],"eJ")</f>
        <v>eJ</v>
      </c>
      <c r="Q709" s="8" t="s">
        <v>2825</v>
      </c>
      <c r="R709" t="s">
        <v>5340</v>
      </c>
      <c r="S709" t="s">
        <v>5341</v>
      </c>
      <c r="T709" t="s">
        <v>4236</v>
      </c>
      <c r="U709" s="8" t="s">
        <v>668</v>
      </c>
      <c r="V709" t="s">
        <v>2851</v>
      </c>
      <c r="W709" s="111" t="str">
        <f>HYPERLINK("mailto:"&amp; ckAwdQTable[[#This Row],[email]]&amp;"&amp;subject=Your NSF Proposal:  "&amp;ckAwdQTable[[#This Row],[prop_id]], ckAwdQTable[[#This Row],[email]])</f>
        <v>vardy@ece.ucsd.edu</v>
      </c>
      <c r="X709" s="30">
        <v>43313</v>
      </c>
      <c r="Y709">
        <v>48</v>
      </c>
      <c r="AA709" s="21" t="s">
        <v>753</v>
      </c>
      <c r="AB709" s="21" t="s">
        <v>4825</v>
      </c>
      <c r="AC709"/>
      <c r="AD709" s="21" t="s">
        <v>753</v>
      </c>
      <c r="AE709" s="21" t="s">
        <v>6344</v>
      </c>
      <c r="AF709" s="13">
        <v>624841</v>
      </c>
      <c r="AG709" s="121">
        <v>0</v>
      </c>
      <c r="AH709" s="1">
        <v>624841</v>
      </c>
      <c r="AI709" s="1"/>
      <c r="AJ709" s="1">
        <v>28000</v>
      </c>
      <c r="AM709" s="21">
        <v>3</v>
      </c>
      <c r="AN709" s="21">
        <v>7</v>
      </c>
      <c r="AO709" s="21">
        <v>4</v>
      </c>
      <c r="AP709" s="21"/>
      <c r="AQ709" s="21"/>
      <c r="AR709" s="123" t="s">
        <v>2829</v>
      </c>
      <c r="AS709" s="21" t="s">
        <v>2834</v>
      </c>
      <c r="AT709" s="21" t="str">
        <f>SummarizeQuestMarks(ckAwdQTable[[#This Row],[abst_narr_txt]])</f>
        <v xml:space="preserve"> </v>
      </c>
      <c r="AU709" s="124"/>
      <c r="AV709" t="s">
        <v>5342</v>
      </c>
      <c r="AW709" t="b">
        <f>AND(ckAwdQTable[[#This Row],[ILN]]&gt;"M", SUBSTITUTE(ckAwdQTable[[#This Row],[prop_titl_txt]]," ","")&lt;&gt;SUBSTITUTE(AV708," ",""))</f>
        <v>0</v>
      </c>
      <c r="AX709" s="8" t="s">
        <v>5343</v>
      </c>
    </row>
    <row r="710" spans="2:50" ht="15" customHeight="1" x14ac:dyDescent="0.35">
      <c r="B710" s="30">
        <v>43004.598611111112</v>
      </c>
      <c r="C710" t="s">
        <v>2817</v>
      </c>
      <c r="D710" t="s">
        <v>2818</v>
      </c>
      <c r="E710" t="s">
        <v>474</v>
      </c>
      <c r="F710" t="s">
        <v>885</v>
      </c>
      <c r="G710" s="8" t="s">
        <v>2819</v>
      </c>
      <c r="H710" s="8" t="s">
        <v>2820</v>
      </c>
      <c r="I710" s="21" t="s">
        <v>6127</v>
      </c>
      <c r="J710" t="s">
        <v>2821</v>
      </c>
      <c r="K710" t="s">
        <v>2822</v>
      </c>
      <c r="L710" s="22"/>
      <c r="M710" s="107">
        <f xml:space="preserve"> M709+(ckAwdQTable[ILN]&lt;"M")</f>
        <v>401</v>
      </c>
      <c r="N710" t="s">
        <v>2834</v>
      </c>
      <c r="O710" t="s">
        <v>5340</v>
      </c>
      <c r="P710" s="15" t="str">
        <f>HYPERLINK("https://www.ejacket.nsf.gov/ej/showProposal.do?ID="&amp;ckAwdQTable[[#This Row],[prop_id]],"eJ")</f>
        <v>eJ</v>
      </c>
      <c r="Q710" s="8" t="s">
        <v>2825</v>
      </c>
      <c r="R710" t="s">
        <v>5344</v>
      </c>
      <c r="S710" t="s">
        <v>5345</v>
      </c>
      <c r="T710" t="s">
        <v>5346</v>
      </c>
      <c r="U710" s="8" t="s">
        <v>713</v>
      </c>
      <c r="V710" t="s">
        <v>2907</v>
      </c>
      <c r="W710" s="111" t="str">
        <f>HYPERLINK("mailto:"&amp; ckAwdQTable[[#This Row],[email]]&amp;"&amp;subject=Your NSF Proposal:  "&amp;ckAwdQTable[[#This Row],[prop_id]], ckAwdQTable[[#This Row],[email]])</f>
        <v>hessam@umich.edu</v>
      </c>
      <c r="X710" s="30">
        <v>43313</v>
      </c>
      <c r="Y710">
        <v>48</v>
      </c>
      <c r="AA710" s="21" t="s">
        <v>753</v>
      </c>
      <c r="AB710" s="21" t="s">
        <v>4825</v>
      </c>
      <c r="AC710"/>
      <c r="AD710" s="21" t="s">
        <v>753</v>
      </c>
      <c r="AE710" s="21" t="s">
        <v>6345</v>
      </c>
      <c r="AF710" s="13">
        <v>575159</v>
      </c>
      <c r="AG710" s="121">
        <v>0</v>
      </c>
      <c r="AH710" s="1">
        <v>575159</v>
      </c>
      <c r="AI710" s="1"/>
      <c r="AJ710" s="1">
        <v>20000</v>
      </c>
      <c r="AM710" s="21">
        <v>5</v>
      </c>
      <c r="AN710" s="21">
        <v>4</v>
      </c>
      <c r="AO710" s="21">
        <v>4</v>
      </c>
      <c r="AP710" s="21"/>
      <c r="AQ710" s="21"/>
      <c r="AR710" s="123" t="s">
        <v>2829</v>
      </c>
      <c r="AS710" s="21" t="s">
        <v>2834</v>
      </c>
      <c r="AT710" s="21" t="str">
        <f>SummarizeQuestMarks(ckAwdQTable[[#This Row],[abst_narr_txt]])</f>
        <v xml:space="preserve"> </v>
      </c>
      <c r="AU710" s="124"/>
      <c r="AV710" t="s">
        <v>5342</v>
      </c>
      <c r="AW710" t="b">
        <f>AND(ckAwdQTable[[#This Row],[ILN]]&gt;"M", SUBSTITUTE(ckAwdQTable[[#This Row],[prop_titl_txt]]," ","")&lt;&gt;SUBSTITUTE(AV709," ",""))</f>
        <v>0</v>
      </c>
      <c r="AX710" s="8" t="s">
        <v>5347</v>
      </c>
    </row>
    <row r="711" spans="2:50" ht="15" customHeight="1" x14ac:dyDescent="0.35">
      <c r="B711" s="30">
        <v>43005.933333333334</v>
      </c>
      <c r="C711" t="s">
        <v>2817</v>
      </c>
      <c r="D711" t="s">
        <v>2818</v>
      </c>
      <c r="E711" t="s">
        <v>474</v>
      </c>
      <c r="F711" t="s">
        <v>1201</v>
      </c>
      <c r="G711" s="8" t="s">
        <v>2819</v>
      </c>
      <c r="H711" s="8" t="s">
        <v>2820</v>
      </c>
      <c r="I711" s="21" t="s">
        <v>6127</v>
      </c>
      <c r="J711" t="s">
        <v>2821</v>
      </c>
      <c r="K711" t="s">
        <v>2822</v>
      </c>
      <c r="L711" s="22"/>
      <c r="M711" s="107">
        <f xml:space="preserve"> M710+(ckAwdQTable[ILN]&lt;"M")</f>
        <v>402</v>
      </c>
      <c r="N711" t="s">
        <v>2824</v>
      </c>
      <c r="O711" t="s">
        <v>5349</v>
      </c>
      <c r="P711" s="15" t="str">
        <f>HYPERLINK("https://www.ejacket.nsf.gov/ej/showProposal.do?ID="&amp;ckAwdQTable[[#This Row],[prop_id]],"eJ")</f>
        <v>eJ</v>
      </c>
      <c r="Q711" s="8" t="s">
        <v>2825</v>
      </c>
      <c r="R711" t="s">
        <v>5349</v>
      </c>
      <c r="S711" t="s">
        <v>5350</v>
      </c>
      <c r="T711" t="s">
        <v>5351</v>
      </c>
      <c r="U711" s="8" t="s">
        <v>3477</v>
      </c>
      <c r="V711" t="s">
        <v>96</v>
      </c>
      <c r="W711" s="111" t="str">
        <f>HYPERLINK("mailto:"&amp; ckAwdQTable[[#This Row],[email]]&amp;"&amp;subject=Your NSF Proposal:  "&amp;ckAwdQTable[[#This Row],[prop_id]], ckAwdQTable[[#This Row],[email]])</f>
        <v>nsanthan@hawaii.edu</v>
      </c>
      <c r="X711" s="30">
        <v>43235</v>
      </c>
      <c r="Y711">
        <v>48</v>
      </c>
      <c r="AA711" s="21" t="s">
        <v>6346</v>
      </c>
      <c r="AB711" s="21" t="s">
        <v>6347</v>
      </c>
      <c r="AC711"/>
      <c r="AD711" s="21" t="s">
        <v>753</v>
      </c>
      <c r="AE711" s="21" t="s">
        <v>6348</v>
      </c>
      <c r="AF711" s="13">
        <v>399989</v>
      </c>
      <c r="AG711" s="121">
        <v>0</v>
      </c>
      <c r="AH711" s="1">
        <v>399989</v>
      </c>
      <c r="AI711" s="1"/>
      <c r="AJ711" s="1">
        <v>23000</v>
      </c>
      <c r="AM711" s="21">
        <v>8</v>
      </c>
      <c r="AN711" s="21">
        <v>4</v>
      </c>
      <c r="AO711" s="21">
        <v>4</v>
      </c>
      <c r="AP711" s="21"/>
      <c r="AQ711" s="21"/>
      <c r="AR711" s="123" t="s">
        <v>2829</v>
      </c>
      <c r="AS711" s="21" t="s">
        <v>2834</v>
      </c>
      <c r="AT711" s="21" t="str">
        <f>SummarizeQuestMarks(ckAwdQTable[[#This Row],[abst_narr_txt]])</f>
        <v xml:space="preserve"> </v>
      </c>
      <c r="AU711" s="124"/>
      <c r="AV711" t="s">
        <v>5352</v>
      </c>
      <c r="AW711" t="b">
        <f>AND(ckAwdQTable[[#This Row],[ILN]]&gt;"M", SUBSTITUTE(ckAwdQTable[[#This Row],[prop_titl_txt]]," ","")&lt;&gt;SUBSTITUTE(AV710," ",""))</f>
        <v>0</v>
      </c>
      <c r="AX711" s="8" t="s">
        <v>5353</v>
      </c>
    </row>
    <row r="712" spans="2:50" ht="15" customHeight="1" x14ac:dyDescent="0.35">
      <c r="B712" s="30">
        <v>43005.48333333333</v>
      </c>
      <c r="C712" t="s">
        <v>2817</v>
      </c>
      <c r="D712" t="s">
        <v>2818</v>
      </c>
      <c r="E712" t="s">
        <v>474</v>
      </c>
      <c r="F712" t="s">
        <v>1201</v>
      </c>
      <c r="G712" s="8" t="s">
        <v>2819</v>
      </c>
      <c r="H712" s="8" t="s">
        <v>2820</v>
      </c>
      <c r="I712" s="21" t="s">
        <v>6127</v>
      </c>
      <c r="J712" t="s">
        <v>2821</v>
      </c>
      <c r="K712" t="s">
        <v>2822</v>
      </c>
      <c r="L712" s="22"/>
      <c r="M712" s="107">
        <f xml:space="preserve"> M711+(ckAwdQTable[ILN]&lt;"M")</f>
        <v>402</v>
      </c>
      <c r="N712" t="s">
        <v>2834</v>
      </c>
      <c r="O712" t="s">
        <v>5349</v>
      </c>
      <c r="P712" s="15" t="str">
        <f>HYPERLINK("https://www.ejacket.nsf.gov/ej/showProposal.do?ID="&amp;ckAwdQTable[[#This Row],[prop_id]],"eJ")</f>
        <v>eJ</v>
      </c>
      <c r="Q712" s="8" t="s">
        <v>2825</v>
      </c>
      <c r="R712" t="s">
        <v>5354</v>
      </c>
      <c r="S712" t="s">
        <v>5355</v>
      </c>
      <c r="T712" t="s">
        <v>5356</v>
      </c>
      <c r="U712" s="8" t="s">
        <v>662</v>
      </c>
      <c r="V712" t="s">
        <v>2851</v>
      </c>
      <c r="W712" s="111" t="str">
        <f>HYPERLINK("mailto:"&amp; ckAwdQTable[[#This Row],[email]]&amp;"&amp;subject=Your NSF Proposal:  "&amp;ckAwdQTable[[#This Row],[prop_id]], ckAwdQTable[[#This Row],[email]])</f>
        <v>ananth@eecs.berkeley.edu</v>
      </c>
      <c r="X712" s="30">
        <v>43235</v>
      </c>
      <c r="Y712">
        <v>48</v>
      </c>
      <c r="AA712" s="21" t="s">
        <v>753</v>
      </c>
      <c r="AB712" s="21" t="s">
        <v>4825</v>
      </c>
      <c r="AC712"/>
      <c r="AD712" s="21" t="s">
        <v>753</v>
      </c>
      <c r="AE712" s="21" t="s">
        <v>6192</v>
      </c>
      <c r="AF712" s="13">
        <v>400000</v>
      </c>
      <c r="AG712" s="121">
        <v>0</v>
      </c>
      <c r="AH712" s="1">
        <v>400000</v>
      </c>
      <c r="AI712" s="1"/>
      <c r="AJ712" s="1">
        <v>13000</v>
      </c>
      <c r="AM712" s="21">
        <v>4</v>
      </c>
      <c r="AN712" s="21">
        <v>4</v>
      </c>
      <c r="AO712" s="21">
        <v>2</v>
      </c>
      <c r="AP712" s="21"/>
      <c r="AQ712" s="21"/>
      <c r="AR712" s="123" t="s">
        <v>2829</v>
      </c>
      <c r="AS712" s="21" t="s">
        <v>2834</v>
      </c>
      <c r="AT712" s="21" t="str">
        <f>SummarizeQuestMarks(ckAwdQTable[[#This Row],[abst_narr_txt]])</f>
        <v xml:space="preserve"> </v>
      </c>
      <c r="AU712" s="124"/>
      <c r="AV712" t="s">
        <v>5352</v>
      </c>
      <c r="AW712" t="b">
        <f>AND(ckAwdQTable[[#This Row],[ILN]]&gt;"M", SUBSTITUTE(ckAwdQTable[[#This Row],[prop_titl_txt]]," ","")&lt;&gt;SUBSTITUTE(AV711," ",""))</f>
        <v>0</v>
      </c>
      <c r="AX712" s="8" t="s">
        <v>5357</v>
      </c>
    </row>
    <row r="713" spans="2:50" ht="15" customHeight="1" x14ac:dyDescent="0.35">
      <c r="B713" s="30">
        <v>43005.629861111112</v>
      </c>
      <c r="C713" t="s">
        <v>2817</v>
      </c>
      <c r="D713" t="s">
        <v>2818</v>
      </c>
      <c r="E713" t="s">
        <v>474</v>
      </c>
      <c r="F713" t="s">
        <v>1201</v>
      </c>
      <c r="G713" s="8" t="s">
        <v>2819</v>
      </c>
      <c r="H713" s="8" t="s">
        <v>2820</v>
      </c>
      <c r="I713" s="21" t="s">
        <v>6127</v>
      </c>
      <c r="J713" t="s">
        <v>2821</v>
      </c>
      <c r="K713" t="s">
        <v>2822</v>
      </c>
      <c r="L713" s="22"/>
      <c r="M713" s="107">
        <f xml:space="preserve"> M712+(ckAwdQTable[ILN]&lt;"M")</f>
        <v>402</v>
      </c>
      <c r="N713" t="s">
        <v>2834</v>
      </c>
      <c r="O713" t="s">
        <v>5349</v>
      </c>
      <c r="P713" s="15" t="str">
        <f>HYPERLINK("https://www.ejacket.nsf.gov/ej/showProposal.do?ID="&amp;ckAwdQTable[[#This Row],[prop_id]],"eJ")</f>
        <v>eJ</v>
      </c>
      <c r="Q713" s="8" t="s">
        <v>2825</v>
      </c>
      <c r="R713" t="s">
        <v>5358</v>
      </c>
      <c r="S713" t="s">
        <v>5359</v>
      </c>
      <c r="T713" t="s">
        <v>5360</v>
      </c>
      <c r="U713" s="8" t="s">
        <v>612</v>
      </c>
      <c r="V713" t="s">
        <v>3037</v>
      </c>
      <c r="W713" s="111" t="str">
        <f>HYPERLINK("mailto:"&amp; ckAwdQTable[[#This Row],[email]]&amp;"&amp;subject=Your NSF Proposal:  "&amp;ckAwdQTable[[#This Row],[prop_id]], ckAwdQTable[[#This Row],[email]])</f>
        <v>spa@cs.purdue.edu</v>
      </c>
      <c r="X713" s="30">
        <v>43235</v>
      </c>
      <c r="Y713">
        <v>48</v>
      </c>
      <c r="AA713" s="21" t="s">
        <v>753</v>
      </c>
      <c r="AB713" s="21" t="s">
        <v>4825</v>
      </c>
      <c r="AC713"/>
      <c r="AD713" s="21" t="s">
        <v>753</v>
      </c>
      <c r="AE713" s="21" t="s">
        <v>6128</v>
      </c>
      <c r="AF713" s="13">
        <v>400000</v>
      </c>
      <c r="AG713" s="121">
        <v>0</v>
      </c>
      <c r="AH713" s="1">
        <v>400000</v>
      </c>
      <c r="AI713" s="1"/>
      <c r="AJ713" s="1">
        <v>24000</v>
      </c>
      <c r="AM713" s="21">
        <v>4</v>
      </c>
      <c r="AN713" s="21">
        <v>4</v>
      </c>
      <c r="AO713" s="21">
        <v>2</v>
      </c>
      <c r="AP713" s="21"/>
      <c r="AQ713" s="21"/>
      <c r="AR713" s="123" t="s">
        <v>2829</v>
      </c>
      <c r="AS713" s="21" t="s">
        <v>2834</v>
      </c>
      <c r="AT713" s="21" t="str">
        <f>SummarizeQuestMarks(ckAwdQTable[[#This Row],[abst_narr_txt]])</f>
        <v xml:space="preserve"> </v>
      </c>
      <c r="AU713" s="124"/>
      <c r="AV713" t="s">
        <v>5352</v>
      </c>
      <c r="AW713" t="b">
        <f>AND(ckAwdQTable[[#This Row],[ILN]]&gt;"M", SUBSTITUTE(ckAwdQTable[[#This Row],[prop_titl_txt]]," ","")&lt;&gt;SUBSTITUTE(AV712," ",""))</f>
        <v>0</v>
      </c>
      <c r="AX713" s="8" t="s">
        <v>5361</v>
      </c>
    </row>
    <row r="714" spans="2:50" ht="15" customHeight="1" x14ac:dyDescent="0.35">
      <c r="B714" s="30">
        <v>43007.679166666669</v>
      </c>
      <c r="C714" t="s">
        <v>2839</v>
      </c>
      <c r="D714" t="s">
        <v>2840</v>
      </c>
      <c r="E714" t="s">
        <v>462</v>
      </c>
      <c r="F714" t="s">
        <v>761</v>
      </c>
      <c r="G714" s="8" t="s">
        <v>2819</v>
      </c>
      <c r="H714" s="8" t="s">
        <v>2820</v>
      </c>
      <c r="I714" s="21" t="s">
        <v>6127</v>
      </c>
      <c r="J714" t="s">
        <v>2821</v>
      </c>
      <c r="L714" s="22"/>
      <c r="M714" s="107">
        <f xml:space="preserve"> M713+(ckAwdQTable[ILN]&lt;"M")</f>
        <v>403</v>
      </c>
      <c r="N714" t="s">
        <v>2824</v>
      </c>
      <c r="O714" t="s">
        <v>2727</v>
      </c>
      <c r="P714" s="15" t="str">
        <f>HYPERLINK("https://www.ejacket.nsf.gov/ej/showProposal.do?ID="&amp;ckAwdQTable[[#This Row],[prop_id]],"eJ")</f>
        <v>eJ</v>
      </c>
      <c r="Q714" s="8" t="s">
        <v>2841</v>
      </c>
      <c r="R714" t="s">
        <v>2727</v>
      </c>
      <c r="S714" t="s">
        <v>1761</v>
      </c>
      <c r="T714" t="s">
        <v>5362</v>
      </c>
      <c r="U714" s="8" t="s">
        <v>4100</v>
      </c>
      <c r="V714" t="s">
        <v>3167</v>
      </c>
      <c r="W714" s="111" t="str">
        <f>HYPERLINK("mailto:"&amp; ckAwdQTable[[#This Row],[email]]&amp;"&amp;subject=Your NSF Proposal:  "&amp;ckAwdQTable[[#This Row],[prop_id]], ckAwdQTable[[#This Row],[email]])</f>
        <v>asarwat@fiu.edu</v>
      </c>
      <c r="X714" s="30">
        <v>43191</v>
      </c>
      <c r="Y714">
        <v>36</v>
      </c>
      <c r="AA714" s="21" t="s">
        <v>753</v>
      </c>
      <c r="AB714" s="21" t="s">
        <v>4825</v>
      </c>
      <c r="AC714"/>
      <c r="AD714" s="21" t="s">
        <v>753</v>
      </c>
      <c r="AF714" s="13">
        <v>497749</v>
      </c>
      <c r="AG714" s="121">
        <v>0</v>
      </c>
      <c r="AH714" s="1">
        <v>497749</v>
      </c>
      <c r="AI714" s="1"/>
      <c r="AJ714" s="1"/>
      <c r="AM714" s="21">
        <v>6</v>
      </c>
      <c r="AN714" s="21">
        <v>6</v>
      </c>
      <c r="AO714" s="21">
        <v>3</v>
      </c>
      <c r="AP714" s="21"/>
      <c r="AQ714" s="21">
        <v>1.26</v>
      </c>
      <c r="AR714" s="123" t="s">
        <v>2829</v>
      </c>
      <c r="AS714" s="21" t="s">
        <v>2834</v>
      </c>
      <c r="AT714" s="21" t="str">
        <f>SummarizeQuestMarks(ckAwdQTable[[#This Row],[abst_narr_txt]])</f>
        <v xml:space="preserve"> </v>
      </c>
      <c r="AU714" s="124"/>
      <c r="AV714" t="s">
        <v>5363</v>
      </c>
      <c r="AW714" t="b">
        <f>AND(ckAwdQTable[[#This Row],[ILN]]&gt;"M", SUBSTITUTE(ckAwdQTable[[#This Row],[prop_titl_txt]]," ","")&lt;&gt;SUBSTITUTE(AV713," ",""))</f>
        <v>0</v>
      </c>
      <c r="AX714" s="8" t="s">
        <v>5364</v>
      </c>
    </row>
    <row r="715" spans="2:50" ht="15" customHeight="1" x14ac:dyDescent="0.35">
      <c r="B715" s="30">
        <v>43005.618055555555</v>
      </c>
      <c r="C715" t="s">
        <v>2839</v>
      </c>
      <c r="D715" t="s">
        <v>2840</v>
      </c>
      <c r="E715" t="s">
        <v>462</v>
      </c>
      <c r="F715" t="s">
        <v>761</v>
      </c>
      <c r="G715" s="8" t="s">
        <v>2819</v>
      </c>
      <c r="H715" s="8" t="s">
        <v>2820</v>
      </c>
      <c r="I715" s="21" t="s">
        <v>6127</v>
      </c>
      <c r="J715" t="s">
        <v>2821</v>
      </c>
      <c r="L715" s="22"/>
      <c r="M715" s="107">
        <f xml:space="preserve"> M714+(ckAwdQTable[ILN]&lt;"M")</f>
        <v>403</v>
      </c>
      <c r="N715" t="s">
        <v>2834</v>
      </c>
      <c r="O715" t="s">
        <v>2727</v>
      </c>
      <c r="P715" s="15" t="str">
        <f>HYPERLINK("https://www.ejacket.nsf.gov/ej/showProposal.do?ID="&amp;ckAwdQTable[[#This Row],[prop_id]],"eJ")</f>
        <v>eJ</v>
      </c>
      <c r="Q715" s="8" t="s">
        <v>2841</v>
      </c>
      <c r="R715" t="s">
        <v>5365</v>
      </c>
      <c r="S715" t="s">
        <v>5366</v>
      </c>
      <c r="T715" t="s">
        <v>5367</v>
      </c>
      <c r="U715" s="8" t="s">
        <v>4203</v>
      </c>
      <c r="V715" t="s">
        <v>3167</v>
      </c>
      <c r="W715" s="111" t="str">
        <f>HYPERLINK("mailto:"&amp; ckAwdQTable[[#This Row],[email]]&amp;"&amp;subject=Your NSF Proposal:  "&amp;ckAwdQTable[[#This Row],[prop_id]], ckAwdQTable[[#This Row],[email]])</f>
        <v>sahni@cise.ufl.edu</v>
      </c>
      <c r="X715" s="30">
        <v>43191</v>
      </c>
      <c r="Y715">
        <v>36</v>
      </c>
      <c r="AA715" s="21" t="s">
        <v>753</v>
      </c>
      <c r="AB715" s="21" t="s">
        <v>4825</v>
      </c>
      <c r="AC715"/>
      <c r="AD715" s="21" t="s">
        <v>753</v>
      </c>
      <c r="AF715" s="13">
        <v>490307</v>
      </c>
      <c r="AG715" s="121">
        <v>0</v>
      </c>
      <c r="AH715" s="1">
        <v>490307</v>
      </c>
      <c r="AI715" s="1"/>
      <c r="AJ715" s="1"/>
      <c r="AM715" s="21">
        <v>3</v>
      </c>
      <c r="AN715" s="21">
        <v>6</v>
      </c>
      <c r="AO715" s="21">
        <v>6</v>
      </c>
      <c r="AP715" s="21"/>
      <c r="AQ715" s="21"/>
      <c r="AR715" s="123" t="s">
        <v>2829</v>
      </c>
      <c r="AS715" s="21" t="s">
        <v>2834</v>
      </c>
      <c r="AT715" s="21" t="str">
        <f>SummarizeQuestMarks(ckAwdQTable[[#This Row],[abst_narr_txt]])</f>
        <v xml:space="preserve"> </v>
      </c>
      <c r="AU715" s="124"/>
      <c r="AV715" t="s">
        <v>5363</v>
      </c>
      <c r="AW715" t="b">
        <f>AND(ckAwdQTable[[#This Row],[ILN]]&gt;"M", SUBSTITUTE(ckAwdQTable[[#This Row],[prop_titl_txt]]," ","")&lt;&gt;SUBSTITUTE(AV714," ",""))</f>
        <v>0</v>
      </c>
      <c r="AX715" s="8" t="s">
        <v>5368</v>
      </c>
    </row>
    <row r="716" spans="2:50" ht="15" customHeight="1" x14ac:dyDescent="0.35">
      <c r="B716" s="30">
        <v>43010.707638888889</v>
      </c>
      <c r="C716" t="s">
        <v>2817</v>
      </c>
      <c r="D716" t="s">
        <v>2818</v>
      </c>
      <c r="E716" t="s">
        <v>476</v>
      </c>
      <c r="F716" t="s">
        <v>765</v>
      </c>
      <c r="G716" s="8" t="s">
        <v>2819</v>
      </c>
      <c r="H716" s="8" t="s">
        <v>2820</v>
      </c>
      <c r="I716" s="21" t="s">
        <v>6127</v>
      </c>
      <c r="J716" t="s">
        <v>2821</v>
      </c>
      <c r="K716" t="s">
        <v>2822</v>
      </c>
      <c r="L716" s="22">
        <v>43082.496782407405</v>
      </c>
      <c r="M716" s="107">
        <f xml:space="preserve"> M715+(ckAwdQTable[ILN]&lt;"M")</f>
        <v>404</v>
      </c>
      <c r="N716" t="s">
        <v>2824</v>
      </c>
      <c r="O716" t="s">
        <v>2729</v>
      </c>
      <c r="P716" s="15" t="str">
        <f>HYPERLINK("https://www.ejacket.nsf.gov/ej/showProposal.do?ID="&amp;ckAwdQTable[[#This Row],[prop_id]],"eJ")</f>
        <v>eJ</v>
      </c>
      <c r="Q716" s="8" t="s">
        <v>2825</v>
      </c>
      <c r="R716" t="s">
        <v>2729</v>
      </c>
      <c r="S716" t="s">
        <v>2730</v>
      </c>
      <c r="T716" t="s">
        <v>5369</v>
      </c>
      <c r="U716" s="8" t="s">
        <v>3119</v>
      </c>
      <c r="V716" t="s">
        <v>3115</v>
      </c>
      <c r="W716" s="111" t="str">
        <f>HYPERLINK("mailto:"&amp; ckAwdQTable[[#This Row],[email]]&amp;"&amp;subject=Your NSF Proposal:  "&amp;ckAwdQTable[[#This Row],[prop_id]], ckAwdQTable[[#This Row],[email]])</f>
        <v>kyrozier@iastate.edu</v>
      </c>
      <c r="X716" s="30">
        <v>43174</v>
      </c>
      <c r="Y716">
        <v>36</v>
      </c>
      <c r="AA716" s="21" t="s">
        <v>753</v>
      </c>
      <c r="AB716" s="21" t="s">
        <v>4825</v>
      </c>
      <c r="AC716"/>
      <c r="AD716" s="21" t="s">
        <v>753</v>
      </c>
      <c r="AE716" s="21" t="s">
        <v>6128</v>
      </c>
      <c r="AF716" s="13">
        <v>572949</v>
      </c>
      <c r="AG716" s="121">
        <v>0</v>
      </c>
      <c r="AH716" s="1">
        <v>572949</v>
      </c>
      <c r="AI716" s="1">
        <v>249768</v>
      </c>
      <c r="AJ716" s="1">
        <v>25710</v>
      </c>
      <c r="AL716" s="1">
        <v>14000</v>
      </c>
      <c r="AM716" s="21">
        <v>3</v>
      </c>
      <c r="AN716" s="21">
        <v>3</v>
      </c>
      <c r="AO716" s="21">
        <v>3</v>
      </c>
      <c r="AP716" s="21"/>
      <c r="AQ716" s="21"/>
      <c r="AR716" s="123" t="s">
        <v>2829</v>
      </c>
      <c r="AS716" s="21" t="s">
        <v>2834</v>
      </c>
      <c r="AT716" s="21" t="str">
        <f>SummarizeQuestMarks(ckAwdQTable[[#This Row],[abst_narr_txt]])</f>
        <v xml:space="preserve"> </v>
      </c>
      <c r="AU716" s="124"/>
      <c r="AV716" t="s">
        <v>5371</v>
      </c>
      <c r="AW716" t="b">
        <f>AND(ckAwdQTable[[#This Row],[ILN]]&gt;"M", SUBSTITUTE(ckAwdQTable[[#This Row],[prop_titl_txt]]," ","")&lt;&gt;SUBSTITUTE(AV715," ",""))</f>
        <v>0</v>
      </c>
      <c r="AX716" s="8" t="s">
        <v>5372</v>
      </c>
    </row>
    <row r="717" spans="2:50" ht="15" customHeight="1" x14ac:dyDescent="0.35">
      <c r="B717" s="30">
        <v>43010.706944444442</v>
      </c>
      <c r="C717" t="s">
        <v>2817</v>
      </c>
      <c r="D717" t="s">
        <v>2818</v>
      </c>
      <c r="E717" t="s">
        <v>476</v>
      </c>
      <c r="F717" t="s">
        <v>765</v>
      </c>
      <c r="G717" s="8" t="s">
        <v>2819</v>
      </c>
      <c r="H717" s="8" t="s">
        <v>2820</v>
      </c>
      <c r="I717" s="21" t="s">
        <v>6127</v>
      </c>
      <c r="J717" t="s">
        <v>2821</v>
      </c>
      <c r="K717" t="s">
        <v>2822</v>
      </c>
      <c r="L717" s="22">
        <v>43082.496782407405</v>
      </c>
      <c r="M717" s="107">
        <f xml:space="preserve"> M716+(ckAwdQTable[ILN]&lt;"M")</f>
        <v>404</v>
      </c>
      <c r="N717" t="s">
        <v>2834</v>
      </c>
      <c r="O717" t="s">
        <v>2729</v>
      </c>
      <c r="P717" s="15" t="str">
        <f>HYPERLINK("https://www.ejacket.nsf.gov/ej/showProposal.do?ID="&amp;ckAwdQTable[[#This Row],[prop_id]],"eJ")</f>
        <v>eJ</v>
      </c>
      <c r="Q717" s="8" t="s">
        <v>2825</v>
      </c>
      <c r="R717" t="s">
        <v>2738</v>
      </c>
      <c r="S717" t="s">
        <v>2737</v>
      </c>
      <c r="T717" t="s">
        <v>5373</v>
      </c>
      <c r="U717" s="8" t="s">
        <v>3081</v>
      </c>
      <c r="V717" t="s">
        <v>2823</v>
      </c>
      <c r="W717" s="111" t="str">
        <f>HYPERLINK("mailto:"&amp; ckAwdQTable[[#This Row],[email]]&amp;"&amp;subject=Your NSF Proposal:  "&amp;ckAwdQTable[[#This Row],[prop_id]], ckAwdQTable[[#This Row],[email]])</f>
        <v>vardi@rice.edu</v>
      </c>
      <c r="X717" s="30">
        <v>43174</v>
      </c>
      <c r="Y717">
        <v>36</v>
      </c>
      <c r="AA717" s="21" t="s">
        <v>753</v>
      </c>
      <c r="AB717" s="21" t="s">
        <v>4825</v>
      </c>
      <c r="AC717"/>
      <c r="AD717" s="21" t="s">
        <v>753</v>
      </c>
      <c r="AF717" s="13">
        <v>266148</v>
      </c>
      <c r="AG717" s="121">
        <v>0</v>
      </c>
      <c r="AH717" s="1">
        <v>266148</v>
      </c>
      <c r="AI717" s="1"/>
      <c r="AJ717" s="1"/>
      <c r="AL717" s="1">
        <v>20000</v>
      </c>
      <c r="AM717" s="21">
        <v>3</v>
      </c>
      <c r="AN717" s="21">
        <v>3</v>
      </c>
      <c r="AO717" s="21">
        <v>0.75</v>
      </c>
      <c r="AP717" s="21"/>
      <c r="AQ717" s="21"/>
      <c r="AR717" s="123" t="s">
        <v>2829</v>
      </c>
      <c r="AS717" s="21" t="s">
        <v>2834</v>
      </c>
      <c r="AT717" s="21" t="str">
        <f>SummarizeQuestMarks(ckAwdQTable[[#This Row],[abst_narr_txt]])</f>
        <v xml:space="preserve"> </v>
      </c>
      <c r="AU717" s="124"/>
      <c r="AV717" t="s">
        <v>5371</v>
      </c>
      <c r="AW717" t="b">
        <f>AND(ckAwdQTable[[#This Row],[ILN]]&gt;"M", SUBSTITUTE(ckAwdQTable[[#This Row],[prop_titl_txt]]," ","")&lt;&gt;SUBSTITUTE(AV716," ",""))</f>
        <v>0</v>
      </c>
      <c r="AX717" s="8" t="s">
        <v>5374</v>
      </c>
    </row>
    <row r="718" spans="2:50" ht="15" customHeight="1" x14ac:dyDescent="0.35">
      <c r="B718" s="30">
        <v>43011.439583333333</v>
      </c>
      <c r="C718" t="s">
        <v>2839</v>
      </c>
      <c r="D718" t="s">
        <v>2840</v>
      </c>
      <c r="E718" t="s">
        <v>462</v>
      </c>
      <c r="F718" t="s">
        <v>2743</v>
      </c>
      <c r="G718" s="8" t="s">
        <v>2819</v>
      </c>
      <c r="H718" s="8" t="s">
        <v>2820</v>
      </c>
      <c r="I718" s="21" t="s">
        <v>6127</v>
      </c>
      <c r="J718" t="s">
        <v>5375</v>
      </c>
      <c r="K718" t="s">
        <v>4825</v>
      </c>
      <c r="L718" s="22">
        <v>43083.648645833331</v>
      </c>
      <c r="M718" s="107">
        <f xml:space="preserve"> M717+(ckAwdQTable[ILN]&lt;"M")</f>
        <v>405</v>
      </c>
      <c r="N718" t="s">
        <v>2824</v>
      </c>
      <c r="O718" t="s">
        <v>2741</v>
      </c>
      <c r="P718" s="15" t="str">
        <f>HYPERLINK("https://www.ejacket.nsf.gov/ej/showProposal.do?ID="&amp;ckAwdQTable[[#This Row],[prop_id]],"eJ")</f>
        <v>eJ</v>
      </c>
      <c r="Q718" s="8" t="s">
        <v>2841</v>
      </c>
      <c r="R718" t="s">
        <v>2741</v>
      </c>
      <c r="S718" t="s">
        <v>2742</v>
      </c>
      <c r="T718" t="s">
        <v>5376</v>
      </c>
      <c r="U718" s="8" t="s">
        <v>3918</v>
      </c>
      <c r="V718" t="s">
        <v>3914</v>
      </c>
      <c r="W718" s="111" t="str">
        <f>HYPERLINK("mailto:"&amp; ckAwdQTable[[#This Row],[email]]&amp;"&amp;subject=Your NSF Proposal:  "&amp;ckAwdQTable[[#This Row],[prop_id]], ckAwdQTable[[#This Row],[email]])</f>
        <v>ukarpuzc@umn.edu</v>
      </c>
      <c r="X718" s="30">
        <v>43040</v>
      </c>
      <c r="Y718">
        <v>10</v>
      </c>
      <c r="AA718" s="21" t="s">
        <v>753</v>
      </c>
      <c r="AB718" s="21" t="s">
        <v>4825</v>
      </c>
      <c r="AC718"/>
      <c r="AD718" s="21" t="s">
        <v>753</v>
      </c>
      <c r="AF718" s="13">
        <v>18000</v>
      </c>
      <c r="AG718" s="121">
        <v>0</v>
      </c>
      <c r="AH718" s="1">
        <v>18000</v>
      </c>
      <c r="AI718" s="1"/>
      <c r="AJ718" s="1"/>
      <c r="AL718" s="1">
        <v>18000</v>
      </c>
      <c r="AM718" s="21"/>
      <c r="AN718" s="21"/>
      <c r="AO718" s="21"/>
      <c r="AP718" s="21"/>
      <c r="AQ718" s="21"/>
      <c r="AR718" s="123" t="s">
        <v>2829</v>
      </c>
      <c r="AS718" s="21" t="s">
        <v>2834</v>
      </c>
      <c r="AT718" s="21" t="str">
        <f>SummarizeQuestMarks(ckAwdQTable[[#This Row],[abst_narr_txt]])</f>
        <v xml:space="preserve"> </v>
      </c>
      <c r="AU718" s="124" t="s">
        <v>2745</v>
      </c>
      <c r="AV718" t="s">
        <v>5377</v>
      </c>
      <c r="AW718" t="b">
        <f>AND(ckAwdQTable[[#This Row],[ILN]]&gt;"M", SUBSTITUTE(ckAwdQTable[[#This Row],[prop_titl_txt]]," ","")&lt;&gt;SUBSTITUTE(AV717," ",""))</f>
        <v>0</v>
      </c>
      <c r="AX718" s="8" t="s">
        <v>5378</v>
      </c>
    </row>
    <row r="719" spans="2:50" ht="15" customHeight="1" x14ac:dyDescent="0.35">
      <c r="B719" s="30">
        <v>43011.619444444441</v>
      </c>
      <c r="C719" t="s">
        <v>2839</v>
      </c>
      <c r="D719" t="s">
        <v>2840</v>
      </c>
      <c r="E719" t="s">
        <v>462</v>
      </c>
      <c r="F719" t="s">
        <v>2743</v>
      </c>
      <c r="G719" s="8" t="s">
        <v>2819</v>
      </c>
      <c r="H719" s="8" t="s">
        <v>2820</v>
      </c>
      <c r="I719" s="21" t="s">
        <v>6127</v>
      </c>
      <c r="J719" t="s">
        <v>5375</v>
      </c>
      <c r="K719" t="s">
        <v>4825</v>
      </c>
      <c r="L719" s="22">
        <v>43083.648645833331</v>
      </c>
      <c r="M719" s="107">
        <f xml:space="preserve"> M718+(ckAwdQTable[ILN]&lt;"M")</f>
        <v>405</v>
      </c>
      <c r="N719" t="s">
        <v>2834</v>
      </c>
      <c r="O719" t="s">
        <v>2741</v>
      </c>
      <c r="P719" s="15" t="str">
        <f>HYPERLINK("https://www.ejacket.nsf.gov/ej/showProposal.do?ID="&amp;ckAwdQTable[[#This Row],[prop_id]],"eJ")</f>
        <v>eJ</v>
      </c>
      <c r="Q719" s="8" t="s">
        <v>2841</v>
      </c>
      <c r="R719" t="s">
        <v>2749</v>
      </c>
      <c r="S719" t="s">
        <v>2748</v>
      </c>
      <c r="T719" t="s">
        <v>2847</v>
      </c>
      <c r="U719" s="8" t="s">
        <v>713</v>
      </c>
      <c r="V719" t="s">
        <v>2907</v>
      </c>
      <c r="W719" s="111" t="str">
        <f>HYPERLINK("mailto:"&amp; ckAwdQTable[[#This Row],[email]]&amp;"&amp;subject=Your NSF Proposal:  "&amp;ckAwdQTable[[#This Row],[prop_id]], ckAwdQTable[[#This Row],[email]])</f>
        <v>twenisch@umich.edu</v>
      </c>
      <c r="X719" s="30">
        <v>43040</v>
      </c>
      <c r="Y719">
        <v>10</v>
      </c>
      <c r="AA719" s="21" t="s">
        <v>753</v>
      </c>
      <c r="AB719" s="21" t="s">
        <v>4825</v>
      </c>
      <c r="AC719"/>
      <c r="AD719" s="21" t="s">
        <v>753</v>
      </c>
      <c r="AF719" s="13">
        <v>7000</v>
      </c>
      <c r="AG719" s="121">
        <v>0</v>
      </c>
      <c r="AH719" s="1">
        <v>7000</v>
      </c>
      <c r="AI719" s="1"/>
      <c r="AJ719" s="1"/>
      <c r="AL719" s="1">
        <v>6416</v>
      </c>
      <c r="AM719" s="21"/>
      <c r="AN719" s="21"/>
      <c r="AO719" s="21"/>
      <c r="AP719" s="21"/>
      <c r="AQ719" s="21"/>
      <c r="AR719" s="123" t="s">
        <v>2829</v>
      </c>
      <c r="AS719" s="21" t="s">
        <v>2834</v>
      </c>
      <c r="AT719" s="21" t="str">
        <f>SummarizeQuestMarks(ckAwdQTable[[#This Row],[abst_narr_txt]])</f>
        <v xml:space="preserve"> </v>
      </c>
      <c r="AU719" s="124" t="s">
        <v>2745</v>
      </c>
      <c r="AV719" t="s">
        <v>5377</v>
      </c>
      <c r="AW719" t="b">
        <f>AND(ckAwdQTable[[#This Row],[ILN]]&gt;"M", SUBSTITUTE(ckAwdQTable[[#This Row],[prop_titl_txt]]," ","")&lt;&gt;SUBSTITUTE(AV718," ",""))</f>
        <v>0</v>
      </c>
      <c r="AX719" s="8" t="s">
        <v>5379</v>
      </c>
    </row>
    <row r="720" spans="2:50" ht="15" customHeight="1" x14ac:dyDescent="0.35">
      <c r="B720" s="30">
        <v>43011.542361111111</v>
      </c>
      <c r="C720" t="s">
        <v>2817</v>
      </c>
      <c r="D720" t="s">
        <v>2818</v>
      </c>
      <c r="E720" t="s">
        <v>480</v>
      </c>
      <c r="F720" t="s">
        <v>1741</v>
      </c>
      <c r="G720" s="8" t="s">
        <v>2819</v>
      </c>
      <c r="H720" s="8" t="s">
        <v>2820</v>
      </c>
      <c r="I720" s="21" t="s">
        <v>6127</v>
      </c>
      <c r="J720" t="s">
        <v>2821</v>
      </c>
      <c r="K720" t="s">
        <v>2822</v>
      </c>
      <c r="L720" s="22"/>
      <c r="M720" s="107">
        <f xml:space="preserve"> M719+(ckAwdQTable[ILN]&lt;"M")</f>
        <v>406</v>
      </c>
      <c r="N720" t="s">
        <v>2863</v>
      </c>
      <c r="O720" t="s">
        <v>2755</v>
      </c>
      <c r="P720" s="15" t="str">
        <f>HYPERLINK("https://www.ejacket.nsf.gov/ej/showProposal.do?ID="&amp;ckAwdQTable[[#This Row],[prop_id]],"eJ")</f>
        <v>eJ</v>
      </c>
      <c r="Q720" s="8" t="s">
        <v>2825</v>
      </c>
      <c r="R720" t="s">
        <v>2755</v>
      </c>
      <c r="S720" t="s">
        <v>2756</v>
      </c>
      <c r="T720" t="s">
        <v>5380</v>
      </c>
      <c r="U720" s="8" t="s">
        <v>3081</v>
      </c>
      <c r="V720" t="s">
        <v>2823</v>
      </c>
      <c r="W720" s="111" t="str">
        <f>HYPERLINK("mailto:"&amp; ckAwdQTable[[#This Row],[email]]&amp;"&amp;subject=Your NSF Proposal:  "&amp;ckAwdQTable[[#This Row],[prop_id]], ckAwdQTable[[#This Row],[email]])</f>
        <v>nakhleh@rice.edu</v>
      </c>
      <c r="X720" s="30">
        <v>43221</v>
      </c>
      <c r="Y720">
        <v>48</v>
      </c>
      <c r="AA720" s="21" t="s">
        <v>753</v>
      </c>
      <c r="AB720" s="21" t="s">
        <v>4825</v>
      </c>
      <c r="AC720"/>
      <c r="AD720" s="21" t="s">
        <v>753</v>
      </c>
      <c r="AF720" s="13">
        <v>1199917</v>
      </c>
      <c r="AG720" s="121">
        <v>0</v>
      </c>
      <c r="AH720" s="1">
        <v>1199917</v>
      </c>
      <c r="AI720" s="1"/>
      <c r="AJ720" s="1"/>
      <c r="AK720" s="1">
        <v>230100</v>
      </c>
      <c r="AM720" s="21">
        <v>8</v>
      </c>
      <c r="AN720" s="21">
        <v>4</v>
      </c>
      <c r="AO720" s="21">
        <v>4</v>
      </c>
      <c r="AP720" s="21"/>
      <c r="AQ720" s="21"/>
      <c r="AR720" s="123" t="s">
        <v>2881</v>
      </c>
      <c r="AS720" s="21" t="s">
        <v>2834</v>
      </c>
      <c r="AT720" s="21" t="str">
        <f>SummarizeQuestMarks(ckAwdQTable[[#This Row],[abst_narr_txt]])</f>
        <v xml:space="preserve"> </v>
      </c>
      <c r="AU720" s="124"/>
      <c r="AV720" t="s">
        <v>5381</v>
      </c>
      <c r="AW720" t="b">
        <f>AND(ckAwdQTable[[#This Row],[ILN]]&gt;"M", SUBSTITUTE(ckAwdQTable[[#This Row],[prop_titl_txt]]," ","")&lt;&gt;SUBSTITUTE(AV719," ",""))</f>
        <v>0</v>
      </c>
      <c r="AX720" s="8" t="s">
        <v>5382</v>
      </c>
    </row>
    <row r="721" spans="2:50" ht="15" customHeight="1" x14ac:dyDescent="0.35">
      <c r="B721" s="30">
        <v>43011.6</v>
      </c>
      <c r="C721" t="s">
        <v>2839</v>
      </c>
      <c r="D721" t="s">
        <v>2840</v>
      </c>
      <c r="E721" t="s">
        <v>462</v>
      </c>
      <c r="F721" t="s">
        <v>761</v>
      </c>
      <c r="G721" s="8" t="s">
        <v>2819</v>
      </c>
      <c r="H721" s="8" t="s">
        <v>2820</v>
      </c>
      <c r="I721" s="21" t="s">
        <v>6127</v>
      </c>
      <c r="J721" t="s">
        <v>2821</v>
      </c>
      <c r="L721" s="22"/>
      <c r="M721" s="107">
        <f xml:space="preserve"> M720+(ckAwdQTable[ILN]&lt;"M")</f>
        <v>407</v>
      </c>
      <c r="N721" t="s">
        <v>2863</v>
      </c>
      <c r="O721" t="s">
        <v>2758</v>
      </c>
      <c r="P721" s="15" t="str">
        <f>HYPERLINK("https://www.ejacket.nsf.gov/ej/showProposal.do?ID="&amp;ckAwdQTable[[#This Row],[prop_id]],"eJ")</f>
        <v>eJ</v>
      </c>
      <c r="Q721" s="8" t="s">
        <v>2841</v>
      </c>
      <c r="R721" t="s">
        <v>2758</v>
      </c>
      <c r="S721" t="s">
        <v>2759</v>
      </c>
      <c r="T721" t="s">
        <v>3424</v>
      </c>
      <c r="U721" s="8" t="s">
        <v>3081</v>
      </c>
      <c r="V721" t="s">
        <v>2823</v>
      </c>
      <c r="W721" s="111" t="str">
        <f>HYPERLINK("mailto:"&amp; ckAwdQTable[[#This Row],[email]]&amp;"&amp;subject=Your NSF Proposal:  "&amp;ckAwdQTable[[#This Row],[prop_id]], ckAwdQTable[[#This Row],[email]])</f>
        <v>Christopher.m.jermaine@rice.edu</v>
      </c>
      <c r="X721" s="30">
        <v>43191</v>
      </c>
      <c r="Y721">
        <v>36</v>
      </c>
      <c r="AA721" s="21" t="s">
        <v>753</v>
      </c>
      <c r="AB721" s="21" t="s">
        <v>4825</v>
      </c>
      <c r="AC721"/>
      <c r="AD721" s="21" t="s">
        <v>753</v>
      </c>
      <c r="AF721" s="13">
        <v>1182396</v>
      </c>
      <c r="AG721" s="121">
        <v>0</v>
      </c>
      <c r="AH721" s="1">
        <v>1182396</v>
      </c>
      <c r="AI721" s="1"/>
      <c r="AJ721" s="1"/>
      <c r="AK721" s="1">
        <v>231818</v>
      </c>
      <c r="AM721" s="21">
        <v>8</v>
      </c>
      <c r="AN721" s="21">
        <v>3</v>
      </c>
      <c r="AO721" s="21">
        <v>3</v>
      </c>
      <c r="AP721" s="21"/>
      <c r="AQ721" s="21"/>
      <c r="AR721" s="123" t="s">
        <v>2829</v>
      </c>
      <c r="AS721" s="21" t="s">
        <v>2834</v>
      </c>
      <c r="AT721" s="21" t="str">
        <f>SummarizeQuestMarks(ckAwdQTable[[#This Row],[abst_narr_txt]])</f>
        <v xml:space="preserve"> </v>
      </c>
      <c r="AU721" s="124"/>
      <c r="AV721" t="s">
        <v>5383</v>
      </c>
      <c r="AW721" t="b">
        <f>AND(ckAwdQTable[[#This Row],[ILN]]&gt;"M", SUBSTITUTE(ckAwdQTable[[#This Row],[prop_titl_txt]]," ","")&lt;&gt;SUBSTITUTE(AV720," ",""))</f>
        <v>0</v>
      </c>
      <c r="AX721" s="8" t="s">
        <v>5384</v>
      </c>
    </row>
    <row r="722" spans="2:50" ht="15" customHeight="1" x14ac:dyDescent="0.35">
      <c r="B722" s="30">
        <v>43011.757638888892</v>
      </c>
      <c r="C722" t="s">
        <v>5385</v>
      </c>
      <c r="D722" t="s">
        <v>2840</v>
      </c>
      <c r="E722" t="s">
        <v>458</v>
      </c>
      <c r="F722" t="s">
        <v>2763</v>
      </c>
      <c r="G722" s="8" t="s">
        <v>2819</v>
      </c>
      <c r="H722" s="8" t="s">
        <v>2820</v>
      </c>
      <c r="I722" s="21" t="s">
        <v>6127</v>
      </c>
      <c r="J722" t="s">
        <v>2821</v>
      </c>
      <c r="L722" s="22"/>
      <c r="M722" s="107">
        <f xml:space="preserve"> M721+(ckAwdQTable[ILN]&lt;"M")</f>
        <v>408</v>
      </c>
      <c r="N722" t="s">
        <v>2824</v>
      </c>
      <c r="O722" t="s">
        <v>2761</v>
      </c>
      <c r="P722" s="15" t="str">
        <f>HYPERLINK("https://www.ejacket.nsf.gov/ej/showProposal.do?ID="&amp;ckAwdQTable[[#This Row],[prop_id]],"eJ")</f>
        <v>eJ</v>
      </c>
      <c r="Q722" s="8" t="s">
        <v>2841</v>
      </c>
      <c r="R722" t="s">
        <v>2761</v>
      </c>
      <c r="S722" t="s">
        <v>2762</v>
      </c>
      <c r="T722" t="s">
        <v>5386</v>
      </c>
      <c r="U722" s="8" t="s">
        <v>4614</v>
      </c>
      <c r="V722" t="s">
        <v>2823</v>
      </c>
      <c r="W722" s="111" t="str">
        <f>HYPERLINK("mailto:"&amp; ckAwdQTable[[#This Row],[email]]&amp;"&amp;subject=Your NSF Proposal:  "&amp;ckAwdQTable[[#This Row],[prop_id]], ckAwdQTable[[#This Row],[email]])</f>
        <v>stoleru@cse.tamu.edu</v>
      </c>
      <c r="X722" s="30">
        <v>43016</v>
      </c>
      <c r="Y722">
        <v>12</v>
      </c>
      <c r="AA722" s="21" t="s">
        <v>753</v>
      </c>
      <c r="AB722" s="21" t="s">
        <v>4825</v>
      </c>
      <c r="AC722"/>
      <c r="AD722" s="21" t="s">
        <v>753</v>
      </c>
      <c r="AE722" s="21" t="s">
        <v>6128</v>
      </c>
      <c r="AF722" s="13">
        <v>98237</v>
      </c>
      <c r="AG722" s="121">
        <v>0</v>
      </c>
      <c r="AH722" s="1">
        <v>98237</v>
      </c>
      <c r="AI722" s="1"/>
      <c r="AJ722" s="1">
        <v>17916</v>
      </c>
      <c r="AM722" s="21"/>
      <c r="AN722" s="21">
        <v>3</v>
      </c>
      <c r="AO722" s="21"/>
      <c r="AP722" s="21"/>
      <c r="AQ722" s="21">
        <v>1</v>
      </c>
      <c r="AR722" s="123" t="s">
        <v>2881</v>
      </c>
      <c r="AS722" s="21" t="s">
        <v>2834</v>
      </c>
      <c r="AT722" s="21" t="str">
        <f>SummarizeQuestMarks(ckAwdQTable[[#This Row],[abst_narr_txt]])</f>
        <v xml:space="preserve"> </v>
      </c>
      <c r="AU722" s="124"/>
      <c r="AV722" t="s">
        <v>5387</v>
      </c>
      <c r="AW722" t="b">
        <f>AND(ckAwdQTable[[#This Row],[ILN]]&gt;"M", SUBSTITUTE(ckAwdQTable[[#This Row],[prop_titl_txt]]," ","")&lt;&gt;SUBSTITUTE(AV721," ",""))</f>
        <v>0</v>
      </c>
      <c r="AX722" s="8" t="s">
        <v>5388</v>
      </c>
    </row>
    <row r="723" spans="2:50" ht="15" customHeight="1" x14ac:dyDescent="0.35">
      <c r="B723" s="30">
        <v>43011.784722222219</v>
      </c>
      <c r="C723" t="s">
        <v>2839</v>
      </c>
      <c r="D723" t="s">
        <v>2840</v>
      </c>
      <c r="E723" t="s">
        <v>456</v>
      </c>
      <c r="F723" t="s">
        <v>2763</v>
      </c>
      <c r="G723" s="8" t="s">
        <v>2819</v>
      </c>
      <c r="H723" s="8" t="s">
        <v>2820</v>
      </c>
      <c r="I723" s="21" t="s">
        <v>6127</v>
      </c>
      <c r="J723" t="s">
        <v>2821</v>
      </c>
      <c r="L723" s="22"/>
      <c r="M723" s="107">
        <f xml:space="preserve"> M722+(ckAwdQTable[ILN]&lt;"M")</f>
        <v>408</v>
      </c>
      <c r="N723" t="s">
        <v>2834</v>
      </c>
      <c r="O723" t="s">
        <v>2761</v>
      </c>
      <c r="P723" s="15" t="str">
        <f>HYPERLINK("https://www.ejacket.nsf.gov/ej/showProposal.do?ID="&amp;ckAwdQTable[[#This Row],[prop_id]],"eJ")</f>
        <v>eJ</v>
      </c>
      <c r="Q723" s="8" t="s">
        <v>2841</v>
      </c>
      <c r="R723" t="s">
        <v>5389</v>
      </c>
      <c r="S723" t="s">
        <v>5390</v>
      </c>
      <c r="T723" t="s">
        <v>2908</v>
      </c>
      <c r="U723" s="8" t="s">
        <v>5391</v>
      </c>
      <c r="V723" t="s">
        <v>3386</v>
      </c>
      <c r="W723" s="111" t="str">
        <f>HYPERLINK("mailto:"&amp; ckAwdQTable[[#This Row],[email]]&amp;"&amp;subject=Your NSF Proposal:  "&amp;ckAwdQTable[[#This Row],[prop_id]], ckAwdQTable[[#This Row],[email]])</f>
        <v>chenji@ohio.edu</v>
      </c>
      <c r="X723" s="30">
        <v>43014</v>
      </c>
      <c r="Y723">
        <v>6</v>
      </c>
      <c r="AA723" s="21" t="s">
        <v>753</v>
      </c>
      <c r="AB723" s="21" t="s">
        <v>4825</v>
      </c>
      <c r="AC723"/>
      <c r="AD723" s="21" t="s">
        <v>753</v>
      </c>
      <c r="AF723" s="13">
        <v>8359</v>
      </c>
      <c r="AG723" s="121">
        <v>0</v>
      </c>
      <c r="AH723" s="1">
        <v>8359</v>
      </c>
      <c r="AI723" s="1"/>
      <c r="AJ723" s="1"/>
      <c r="AM723" s="21"/>
      <c r="AN723" s="21">
        <v>1</v>
      </c>
      <c r="AO723" s="21"/>
      <c r="AP723" s="21">
        <v>0.25</v>
      </c>
      <c r="AQ723" s="21"/>
      <c r="AR723" s="123" t="s">
        <v>2881</v>
      </c>
      <c r="AS723" s="21" t="s">
        <v>2834</v>
      </c>
      <c r="AT723" s="21" t="str">
        <f>SummarizeQuestMarks(ckAwdQTable[[#This Row],[abst_narr_txt]])</f>
        <v xml:space="preserve"> </v>
      </c>
      <c r="AU723" s="124"/>
      <c r="AV723" t="s">
        <v>5387</v>
      </c>
      <c r="AW723" t="b">
        <f>AND(ckAwdQTable[[#This Row],[ILN]]&gt;"M", SUBSTITUTE(ckAwdQTable[[#This Row],[prop_titl_txt]]," ","")&lt;&gt;SUBSTITUTE(AV722," ",""))</f>
        <v>0</v>
      </c>
      <c r="AX723" s="8" t="s">
        <v>5392</v>
      </c>
    </row>
    <row r="724" spans="2:50" ht="15" customHeight="1" x14ac:dyDescent="0.35">
      <c r="B724" s="30">
        <v>43012.585416666669</v>
      </c>
      <c r="C724" t="s">
        <v>2839</v>
      </c>
      <c r="D724" t="s">
        <v>2840</v>
      </c>
      <c r="E724" t="s">
        <v>464</v>
      </c>
      <c r="F724" t="s">
        <v>1119</v>
      </c>
      <c r="G724" s="8" t="s">
        <v>2819</v>
      </c>
      <c r="H724" s="8" t="s">
        <v>2820</v>
      </c>
      <c r="I724" s="21" t="s">
        <v>6127</v>
      </c>
      <c r="J724" t="s">
        <v>2821</v>
      </c>
      <c r="L724" s="22"/>
      <c r="M724" s="107">
        <f xml:space="preserve"> M723+(ckAwdQTable[ILN]&lt;"M")</f>
        <v>409</v>
      </c>
      <c r="N724" t="s">
        <v>2824</v>
      </c>
      <c r="O724" t="s">
        <v>2765</v>
      </c>
      <c r="P724" s="15" t="str">
        <f>HYPERLINK("https://www.ejacket.nsf.gov/ej/showProposal.do?ID="&amp;ckAwdQTable[[#This Row],[prop_id]],"eJ")</f>
        <v>eJ</v>
      </c>
      <c r="Q724" s="8" t="s">
        <v>2841</v>
      </c>
      <c r="R724" t="s">
        <v>2765</v>
      </c>
      <c r="S724" t="s">
        <v>2766</v>
      </c>
      <c r="T724" t="s">
        <v>5393</v>
      </c>
      <c r="U724" s="8" t="s">
        <v>3284</v>
      </c>
      <c r="V724" t="s">
        <v>3061</v>
      </c>
      <c r="W724" s="111" t="str">
        <f>HYPERLINK("mailto:"&amp; ckAwdQTable[[#This Row],[email]]&amp;"&amp;subject=Your NSF Proposal:  "&amp;ckAwdQTable[[#This Row],[prop_id]], ckAwdQTable[[#This Row],[email]])</f>
        <v>ewz@cc.gatech.edu</v>
      </c>
      <c r="X724" s="30">
        <v>43282</v>
      </c>
      <c r="Y724">
        <v>36</v>
      </c>
      <c r="Z724" t="s">
        <v>6131</v>
      </c>
      <c r="AA724" s="21" t="s">
        <v>753</v>
      </c>
      <c r="AB724" s="21" t="s">
        <v>4825</v>
      </c>
      <c r="AC724"/>
      <c r="AD724" s="21" t="s">
        <v>753</v>
      </c>
      <c r="AE724" s="21" t="s">
        <v>6128</v>
      </c>
      <c r="AF724" s="13">
        <v>800000</v>
      </c>
      <c r="AG724" s="121">
        <v>0</v>
      </c>
      <c r="AH724" s="1">
        <v>800000</v>
      </c>
      <c r="AI724" s="1"/>
      <c r="AJ724" s="1">
        <v>12000</v>
      </c>
      <c r="AM724" s="21">
        <v>6</v>
      </c>
      <c r="AN724" s="21">
        <v>6</v>
      </c>
      <c r="AO724" s="21">
        <v>7.2</v>
      </c>
      <c r="AP724" s="21"/>
      <c r="AQ724" s="21"/>
      <c r="AR724" s="123" t="s">
        <v>2829</v>
      </c>
      <c r="AS724" s="21" t="s">
        <v>2834</v>
      </c>
      <c r="AT724" s="21" t="str">
        <f>SummarizeQuestMarks(ckAwdQTable[[#This Row],[abst_narr_txt]])</f>
        <v xml:space="preserve"> </v>
      </c>
      <c r="AU724" s="124"/>
      <c r="AV724" t="s">
        <v>5394</v>
      </c>
      <c r="AW724" t="b">
        <f>AND(ckAwdQTable[[#This Row],[ILN]]&gt;"M", SUBSTITUTE(ckAwdQTable[[#This Row],[prop_titl_txt]]," ","")&lt;&gt;SUBSTITUTE(AV723," ",""))</f>
        <v>0</v>
      </c>
      <c r="AX724" s="8" t="s">
        <v>5395</v>
      </c>
    </row>
    <row r="725" spans="2:50" ht="15" customHeight="1" x14ac:dyDescent="0.35">
      <c r="B725" s="30">
        <v>43012.743750000001</v>
      </c>
      <c r="C725" t="s">
        <v>2839</v>
      </c>
      <c r="D725" t="s">
        <v>2840</v>
      </c>
      <c r="E725" t="s">
        <v>464</v>
      </c>
      <c r="F725" t="s">
        <v>1119</v>
      </c>
      <c r="G725" s="8" t="s">
        <v>2819</v>
      </c>
      <c r="H725" s="8" t="s">
        <v>2820</v>
      </c>
      <c r="I725" s="21" t="s">
        <v>6127</v>
      </c>
      <c r="J725" t="s">
        <v>2821</v>
      </c>
      <c r="L725" s="22"/>
      <c r="M725" s="107">
        <f xml:space="preserve"> M724+(ckAwdQTable[ILN]&lt;"M")</f>
        <v>409</v>
      </c>
      <c r="N725" t="s">
        <v>2834</v>
      </c>
      <c r="O725" t="s">
        <v>2765</v>
      </c>
      <c r="P725" s="15" t="str">
        <f>HYPERLINK("https://www.ejacket.nsf.gov/ej/showProposal.do?ID="&amp;ckAwdQTable[[#This Row],[prop_id]],"eJ")</f>
        <v>eJ</v>
      </c>
      <c r="Q725" s="8" t="s">
        <v>2841</v>
      </c>
      <c r="R725" t="s">
        <v>5396</v>
      </c>
      <c r="S725" t="s">
        <v>938</v>
      </c>
      <c r="T725" t="s">
        <v>3025</v>
      </c>
      <c r="U725" s="8" t="s">
        <v>2853</v>
      </c>
      <c r="V725" t="s">
        <v>2851</v>
      </c>
      <c r="W725" s="111" t="str">
        <f>HYPERLINK("mailto:"&amp; ckAwdQTable[[#This Row],[email]]&amp;"&amp;subject=Your NSF Proposal:  "&amp;ckAwdQTable[[#This Row],[prop_id]], ckAwdQTable[[#This Row],[email]])</f>
        <v>ebelding@cs.ucsb.edu</v>
      </c>
      <c r="X725" s="30">
        <v>43282</v>
      </c>
      <c r="Y725">
        <v>36</v>
      </c>
      <c r="Z725" t="s">
        <v>6141</v>
      </c>
      <c r="AA725" s="21" t="s">
        <v>6349</v>
      </c>
      <c r="AB725" s="21" t="s">
        <v>6227</v>
      </c>
      <c r="AC725"/>
      <c r="AD725" s="21" t="s">
        <v>753</v>
      </c>
      <c r="AF725" s="13">
        <v>399553</v>
      </c>
      <c r="AG725" s="121">
        <v>0</v>
      </c>
      <c r="AH725" s="1">
        <v>399553</v>
      </c>
      <c r="AI725" s="1"/>
      <c r="AJ725" s="1"/>
      <c r="AM725" s="21">
        <v>3</v>
      </c>
      <c r="AN725" s="21">
        <v>3</v>
      </c>
      <c r="AO725" s="21">
        <v>3</v>
      </c>
      <c r="AP725" s="21"/>
      <c r="AQ725" s="21"/>
      <c r="AR725" s="123" t="s">
        <v>2829</v>
      </c>
      <c r="AS725" s="21" t="s">
        <v>2834</v>
      </c>
      <c r="AT725" s="21" t="str">
        <f>SummarizeQuestMarks(ckAwdQTable[[#This Row],[abst_narr_txt]])</f>
        <v xml:space="preserve"> </v>
      </c>
      <c r="AU725" s="124"/>
      <c r="AV725" t="s">
        <v>5394</v>
      </c>
      <c r="AW725" t="b">
        <f>AND(ckAwdQTable[[#This Row],[ILN]]&gt;"M", SUBSTITUTE(ckAwdQTable[[#This Row],[prop_titl_txt]]," ","")&lt;&gt;SUBSTITUTE(AV724," ",""))</f>
        <v>0</v>
      </c>
      <c r="AX725" s="8" t="s">
        <v>3027</v>
      </c>
    </row>
    <row r="726" spans="2:50" ht="15" customHeight="1" x14ac:dyDescent="0.35">
      <c r="B726" s="30">
        <v>43012.667361111111</v>
      </c>
      <c r="C726" t="s">
        <v>2868</v>
      </c>
      <c r="D726" t="s">
        <v>2869</v>
      </c>
      <c r="E726" t="s">
        <v>468</v>
      </c>
      <c r="F726" t="s">
        <v>807</v>
      </c>
      <c r="G726" s="8" t="s">
        <v>2819</v>
      </c>
      <c r="H726" s="8" t="s">
        <v>2820</v>
      </c>
      <c r="I726" s="21" t="s">
        <v>6127</v>
      </c>
      <c r="J726" t="s">
        <v>2821</v>
      </c>
      <c r="L726" s="22"/>
      <c r="M726" s="107">
        <f xml:space="preserve"> M725+(ckAwdQTable[ILN]&lt;"M")</f>
        <v>410</v>
      </c>
      <c r="N726" t="s">
        <v>2824</v>
      </c>
      <c r="O726" t="s">
        <v>2768</v>
      </c>
      <c r="P726" s="15" t="str">
        <f>HYPERLINK("https://www.ejacket.nsf.gov/ej/showProposal.do?ID="&amp;ckAwdQTable[[#This Row],[prop_id]],"eJ")</f>
        <v>eJ</v>
      </c>
      <c r="Q726" s="8" t="s">
        <v>2871</v>
      </c>
      <c r="R726" t="s">
        <v>2768</v>
      </c>
      <c r="S726" t="s">
        <v>2769</v>
      </c>
      <c r="T726" t="s">
        <v>3694</v>
      </c>
      <c r="U726" s="8" t="s">
        <v>671</v>
      </c>
      <c r="V726" t="s">
        <v>3167</v>
      </c>
      <c r="W726" s="111" t="str">
        <f>HYPERLINK("mailto:"&amp; ckAwdQTable[[#This Row],[email]]&amp;"&amp;subject=Your NSF Proposal:  "&amp;ckAwdQTable[[#This Row],[prop_id]], ckAwdQTable[[#This Row],[email]])</f>
        <v>welch@ucf.edu</v>
      </c>
      <c r="X726" s="30">
        <v>43252</v>
      </c>
      <c r="Y726">
        <v>36</v>
      </c>
      <c r="Z726" t="s">
        <v>6131</v>
      </c>
      <c r="AA726" s="21" t="s">
        <v>6350</v>
      </c>
      <c r="AB726" s="21" t="s">
        <v>4825</v>
      </c>
      <c r="AC726"/>
      <c r="AD726" s="21" t="s">
        <v>753</v>
      </c>
      <c r="AE726" s="21" t="s">
        <v>6128</v>
      </c>
      <c r="AF726" s="13">
        <v>674264</v>
      </c>
      <c r="AG726" s="121">
        <v>0</v>
      </c>
      <c r="AH726" s="1">
        <v>674264</v>
      </c>
      <c r="AI726" s="1"/>
      <c r="AJ726" s="1">
        <v>14796</v>
      </c>
      <c r="AM726" s="21">
        <v>9</v>
      </c>
      <c r="AN726" s="21">
        <v>12</v>
      </c>
      <c r="AO726" s="21"/>
      <c r="AP726" s="21"/>
      <c r="AQ726" s="21">
        <v>10.5</v>
      </c>
      <c r="AR726" s="123" t="s">
        <v>2829</v>
      </c>
      <c r="AS726" s="21" t="s">
        <v>2834</v>
      </c>
      <c r="AT726" s="21" t="str">
        <f>SummarizeQuestMarks(ckAwdQTable[[#This Row],[abst_narr_txt]])</f>
        <v xml:space="preserve"> </v>
      </c>
      <c r="AU726" s="124"/>
      <c r="AV726" t="s">
        <v>5397</v>
      </c>
      <c r="AW726" t="b">
        <f>AND(ckAwdQTable[[#This Row],[ILN]]&gt;"M", SUBSTITUTE(ckAwdQTable[[#This Row],[prop_titl_txt]]," ","")&lt;&gt;SUBSTITUTE(AV725," ",""))</f>
        <v>0</v>
      </c>
      <c r="AX726" s="8" t="s">
        <v>5398</v>
      </c>
    </row>
    <row r="727" spans="2:50" ht="15" customHeight="1" x14ac:dyDescent="0.35">
      <c r="B727" s="30">
        <v>43012.558333333334</v>
      </c>
      <c r="C727" t="s">
        <v>2868</v>
      </c>
      <c r="D727" t="s">
        <v>2869</v>
      </c>
      <c r="E727" t="s">
        <v>468</v>
      </c>
      <c r="F727" t="s">
        <v>807</v>
      </c>
      <c r="G727" s="8" t="s">
        <v>2819</v>
      </c>
      <c r="H727" s="8" t="s">
        <v>2820</v>
      </c>
      <c r="I727" s="21" t="s">
        <v>6127</v>
      </c>
      <c r="J727" t="s">
        <v>2821</v>
      </c>
      <c r="L727" s="22"/>
      <c r="M727" s="107">
        <f xml:space="preserve"> M726+(ckAwdQTable[ILN]&lt;"M")</f>
        <v>410</v>
      </c>
      <c r="N727" t="s">
        <v>2834</v>
      </c>
      <c r="O727" t="s">
        <v>2768</v>
      </c>
      <c r="P727" s="15" t="str">
        <f>HYPERLINK("https://www.ejacket.nsf.gov/ej/showProposal.do?ID="&amp;ckAwdQTable[[#This Row],[prop_id]],"eJ")</f>
        <v>eJ</v>
      </c>
      <c r="Q727" s="8" t="s">
        <v>2871</v>
      </c>
      <c r="R727" t="s">
        <v>5399</v>
      </c>
      <c r="S727" t="s">
        <v>5400</v>
      </c>
      <c r="T727" t="s">
        <v>3109</v>
      </c>
      <c r="U727" s="8" t="s">
        <v>641</v>
      </c>
      <c r="V727" t="s">
        <v>2851</v>
      </c>
      <c r="W727" s="111" t="str">
        <f>HYPERLINK("mailto:"&amp; ckAwdQTable[[#This Row],[email]]&amp;"&amp;subject=Your NSF Proposal:  "&amp;ckAwdQTable[[#This Row],[prop_id]], ckAwdQTable[[#This Row],[email]])</f>
        <v>bailenso@stanford.edu</v>
      </c>
      <c r="X727" s="30">
        <v>43252</v>
      </c>
      <c r="Y727">
        <v>36</v>
      </c>
      <c r="AA727" s="21" t="s">
        <v>753</v>
      </c>
      <c r="AB727" s="21" t="s">
        <v>4825</v>
      </c>
      <c r="AC727"/>
      <c r="AD727" s="21" t="s">
        <v>753</v>
      </c>
      <c r="AF727" s="13">
        <v>262727</v>
      </c>
      <c r="AG727" s="121">
        <v>0</v>
      </c>
      <c r="AH727" s="1">
        <v>262727</v>
      </c>
      <c r="AI727" s="1"/>
      <c r="AJ727" s="1"/>
      <c r="AL727" s="1">
        <v>26443</v>
      </c>
      <c r="AM727" s="21">
        <v>3</v>
      </c>
      <c r="AN727" s="21">
        <v>3</v>
      </c>
      <c r="AO727" s="21">
        <v>3</v>
      </c>
      <c r="AP727" s="21"/>
      <c r="AQ727" s="21"/>
      <c r="AR727" s="123" t="s">
        <v>2829</v>
      </c>
      <c r="AS727" s="21" t="s">
        <v>2834</v>
      </c>
      <c r="AT727" s="21" t="str">
        <f>SummarizeQuestMarks(ckAwdQTable[[#This Row],[abst_narr_txt]])</f>
        <v xml:space="preserve"> </v>
      </c>
      <c r="AU727" s="124"/>
      <c r="AV727" t="s">
        <v>5401</v>
      </c>
      <c r="AW727" t="b">
        <f>AND(ckAwdQTable[[#This Row],[ILN]]&gt;"M", SUBSTITUTE(ckAwdQTable[[#This Row],[prop_titl_txt]]," ","")&lt;&gt;SUBSTITUTE(AV726," ",""))</f>
        <v>1</v>
      </c>
      <c r="AX727" s="8" t="s">
        <v>5402</v>
      </c>
    </row>
    <row r="728" spans="2:50" ht="15" customHeight="1" x14ac:dyDescent="0.35">
      <c r="B728" s="30">
        <v>43012.63958333333</v>
      </c>
      <c r="C728" t="s">
        <v>2868</v>
      </c>
      <c r="D728" t="s">
        <v>2869</v>
      </c>
      <c r="E728" t="s">
        <v>468</v>
      </c>
      <c r="F728" t="s">
        <v>807</v>
      </c>
      <c r="G728" s="8" t="s">
        <v>2819</v>
      </c>
      <c r="H728" s="8" t="s">
        <v>2820</v>
      </c>
      <c r="I728" s="21" t="s">
        <v>6127</v>
      </c>
      <c r="J728" t="s">
        <v>2821</v>
      </c>
      <c r="L728" s="22"/>
      <c r="M728" s="107">
        <f xml:space="preserve"> M727+(ckAwdQTable[ILN]&lt;"M")</f>
        <v>410</v>
      </c>
      <c r="N728" t="s">
        <v>2834</v>
      </c>
      <c r="O728" t="s">
        <v>2768</v>
      </c>
      <c r="P728" s="15" t="str">
        <f>HYPERLINK("https://www.ejacket.nsf.gov/ej/showProposal.do?ID="&amp;ckAwdQTable[[#This Row],[prop_id]],"eJ")</f>
        <v>eJ</v>
      </c>
      <c r="Q728" s="8" t="s">
        <v>2871</v>
      </c>
      <c r="R728" t="s">
        <v>5403</v>
      </c>
      <c r="S728" t="s">
        <v>5404</v>
      </c>
      <c r="T728" t="s">
        <v>5405</v>
      </c>
      <c r="U728" s="8" t="s">
        <v>4203</v>
      </c>
      <c r="V728" t="s">
        <v>3167</v>
      </c>
      <c r="W728" s="111" t="str">
        <f>HYPERLINK("mailto:"&amp; ckAwdQTable[[#This Row],[email]]&amp;"&amp;subject=Your NSF Proposal:  "&amp;ckAwdQTable[[#This Row],[prop_id]], ckAwdQTable[[#This Row],[email]])</f>
        <v>lok@cise.ufl.edu</v>
      </c>
      <c r="X728" s="30">
        <v>43252</v>
      </c>
      <c r="Y728">
        <v>36</v>
      </c>
      <c r="AA728" s="21" t="s">
        <v>753</v>
      </c>
      <c r="AB728" s="21" t="s">
        <v>4825</v>
      </c>
      <c r="AC728"/>
      <c r="AD728" s="21" t="s">
        <v>753</v>
      </c>
      <c r="AF728" s="13">
        <v>262726</v>
      </c>
      <c r="AG728" s="121">
        <v>0</v>
      </c>
      <c r="AH728" s="1">
        <v>262726</v>
      </c>
      <c r="AI728" s="1"/>
      <c r="AJ728" s="1"/>
      <c r="AM728" s="21">
        <v>3</v>
      </c>
      <c r="AN728" s="21">
        <v>3</v>
      </c>
      <c r="AO728" s="21"/>
      <c r="AP728" s="21"/>
      <c r="AQ728" s="21">
        <v>3</v>
      </c>
      <c r="AR728" s="123" t="s">
        <v>2829</v>
      </c>
      <c r="AS728" s="21" t="s">
        <v>2834</v>
      </c>
      <c r="AT728" s="21" t="str">
        <f>SummarizeQuestMarks(ckAwdQTable[[#This Row],[abst_narr_txt]])</f>
        <v xml:space="preserve"> </v>
      </c>
      <c r="AU728" s="124"/>
      <c r="AV728" t="s">
        <v>5397</v>
      </c>
      <c r="AW728" t="b">
        <f>AND(ckAwdQTable[[#This Row],[ILN]]&gt;"M", SUBSTITUTE(ckAwdQTable[[#This Row],[prop_titl_txt]]," ","")&lt;&gt;SUBSTITUTE(AV727," ",""))</f>
        <v>1</v>
      </c>
      <c r="AX728" s="8" t="s">
        <v>5406</v>
      </c>
    </row>
    <row r="729" spans="2:50" ht="15" customHeight="1" x14ac:dyDescent="0.35">
      <c r="B729" s="30">
        <v>43012.668055555558</v>
      </c>
      <c r="C729" t="s">
        <v>2839</v>
      </c>
      <c r="D729" t="s">
        <v>2840</v>
      </c>
      <c r="E729" t="s">
        <v>464</v>
      </c>
      <c r="F729" t="s">
        <v>1119</v>
      </c>
      <c r="G729" s="8" t="s">
        <v>2819</v>
      </c>
      <c r="H729" s="8" t="s">
        <v>2820</v>
      </c>
      <c r="I729" s="21" t="s">
        <v>6127</v>
      </c>
      <c r="J729" t="s">
        <v>2821</v>
      </c>
      <c r="L729" s="22"/>
      <c r="M729" s="107">
        <f xml:space="preserve"> M728+(ckAwdQTable[ILN]&lt;"M")</f>
        <v>411</v>
      </c>
      <c r="N729" t="s">
        <v>2824</v>
      </c>
      <c r="O729" t="s">
        <v>2771</v>
      </c>
      <c r="P729" s="15" t="str">
        <f>HYPERLINK("https://www.ejacket.nsf.gov/ej/showProposal.do?ID="&amp;ckAwdQTable[[#This Row],[prop_id]],"eJ")</f>
        <v>eJ</v>
      </c>
      <c r="Q729" s="8" t="s">
        <v>2841</v>
      </c>
      <c r="R729" t="s">
        <v>2771</v>
      </c>
      <c r="S729" t="s">
        <v>2772</v>
      </c>
      <c r="T729" t="s">
        <v>5407</v>
      </c>
      <c r="U729" s="8" t="s">
        <v>4203</v>
      </c>
      <c r="V729" t="s">
        <v>3167</v>
      </c>
      <c r="W729" s="111" t="str">
        <f>HYPERLINK("mailto:"&amp; ckAwdQTable[[#This Row],[email]]&amp;"&amp;subject=Your NSF Proposal:  "&amp;ckAwdQTable[[#This Row],[prop_id]], ckAwdQTable[[#This Row],[email]])</f>
        <v>fang@ece.ufl.edu</v>
      </c>
      <c r="X729" s="30">
        <v>43282</v>
      </c>
      <c r="Y729">
        <v>48</v>
      </c>
      <c r="AA729" s="21" t="s">
        <v>753</v>
      </c>
      <c r="AB729" s="21" t="s">
        <v>4825</v>
      </c>
      <c r="AC729"/>
      <c r="AD729" s="21" t="s">
        <v>753</v>
      </c>
      <c r="AE729" s="21" t="s">
        <v>6128</v>
      </c>
      <c r="AF729" s="13">
        <v>500000</v>
      </c>
      <c r="AG729" s="121">
        <v>0</v>
      </c>
      <c r="AH729" s="1">
        <v>500000</v>
      </c>
      <c r="AI729" s="1"/>
      <c r="AJ729" s="1">
        <v>9000</v>
      </c>
      <c r="AM729" s="21">
        <v>5</v>
      </c>
      <c r="AN729" s="21">
        <v>4</v>
      </c>
      <c r="AO729" s="21"/>
      <c r="AP729" s="21"/>
      <c r="AQ729" s="21">
        <v>4</v>
      </c>
      <c r="AR729" s="123" t="s">
        <v>2829</v>
      </c>
      <c r="AS729" s="21" t="s">
        <v>2834</v>
      </c>
      <c r="AT729" s="21" t="str">
        <f>SummarizeQuestMarks(ckAwdQTable[[#This Row],[abst_narr_txt]])</f>
        <v xml:space="preserve"> </v>
      </c>
      <c r="AU729" s="124"/>
      <c r="AV729" t="s">
        <v>5408</v>
      </c>
      <c r="AW729" t="b">
        <f>AND(ckAwdQTable[[#This Row],[ILN]]&gt;"M", SUBSTITUTE(ckAwdQTable[[#This Row],[prop_titl_txt]]," ","")&lt;&gt;SUBSTITUTE(AV728," ",""))</f>
        <v>0</v>
      </c>
      <c r="AX729" s="8" t="s">
        <v>5409</v>
      </c>
    </row>
    <row r="730" spans="2:50" ht="15" customHeight="1" x14ac:dyDescent="0.35">
      <c r="B730" s="30">
        <v>43005.582638888889</v>
      </c>
      <c r="C730" t="s">
        <v>2839</v>
      </c>
      <c r="D730" t="s">
        <v>2840</v>
      </c>
      <c r="E730" t="s">
        <v>464</v>
      </c>
      <c r="F730" t="s">
        <v>1119</v>
      </c>
      <c r="G730" s="8" t="s">
        <v>2819</v>
      </c>
      <c r="H730" s="8" t="s">
        <v>2820</v>
      </c>
      <c r="I730" s="21" t="s">
        <v>6127</v>
      </c>
      <c r="J730" t="s">
        <v>2821</v>
      </c>
      <c r="L730" s="22"/>
      <c r="M730" s="107">
        <f xml:space="preserve"> M729+(ckAwdQTable[ILN]&lt;"M")</f>
        <v>411</v>
      </c>
      <c r="N730" t="s">
        <v>2834</v>
      </c>
      <c r="O730" t="s">
        <v>2771</v>
      </c>
      <c r="P730" s="15" t="str">
        <f>HYPERLINK("https://www.ejacket.nsf.gov/ej/showProposal.do?ID="&amp;ckAwdQTable[[#This Row],[prop_id]],"eJ")</f>
        <v>eJ</v>
      </c>
      <c r="Q730" s="8" t="s">
        <v>2841</v>
      </c>
      <c r="R730" t="s">
        <v>5410</v>
      </c>
      <c r="S730" t="s">
        <v>803</v>
      </c>
      <c r="T730" t="s">
        <v>2808</v>
      </c>
      <c r="U730" s="8" t="s">
        <v>545</v>
      </c>
      <c r="V730" t="s">
        <v>3386</v>
      </c>
      <c r="W730" s="111" t="str">
        <f>HYPERLINK("mailto:"&amp; ckAwdQTable[[#This Row],[email]]&amp;"&amp;subject=Your NSF Proposal:  "&amp;ckAwdQTable[[#This Row],[prop_id]], ckAwdQTable[[#This Row],[email]])</f>
        <v>lipan@case.edu</v>
      </c>
      <c r="X730" s="30">
        <v>43282</v>
      </c>
      <c r="Y730">
        <v>48</v>
      </c>
      <c r="AA730" s="21" t="s">
        <v>753</v>
      </c>
      <c r="AB730" s="21" t="s">
        <v>4825</v>
      </c>
      <c r="AC730"/>
      <c r="AD730" s="21" t="s">
        <v>753</v>
      </c>
      <c r="AE730" s="21" t="s">
        <v>6351</v>
      </c>
      <c r="AF730" s="13">
        <v>400000</v>
      </c>
      <c r="AG730" s="121">
        <v>0</v>
      </c>
      <c r="AH730" s="1">
        <v>400000</v>
      </c>
      <c r="AI730" s="1"/>
      <c r="AJ730" s="1"/>
      <c r="AM730" s="21">
        <v>4</v>
      </c>
      <c r="AN730" s="21">
        <v>4</v>
      </c>
      <c r="AO730" s="21">
        <v>5.5</v>
      </c>
      <c r="AP730" s="21"/>
      <c r="AQ730" s="21"/>
      <c r="AR730" s="123" t="s">
        <v>2829</v>
      </c>
      <c r="AS730" s="21" t="s">
        <v>2834</v>
      </c>
      <c r="AT730" s="21" t="str">
        <f>SummarizeQuestMarks(ckAwdQTable[[#This Row],[abst_narr_txt]])</f>
        <v xml:space="preserve"> </v>
      </c>
      <c r="AU730" s="124"/>
      <c r="AV730" t="s">
        <v>5408</v>
      </c>
      <c r="AW730" t="b">
        <f>AND(ckAwdQTable[[#This Row],[ILN]]&gt;"M", SUBSTITUTE(ckAwdQTable[[#This Row],[prop_titl_txt]]," ","")&lt;&gt;SUBSTITUTE(AV729," ",""))</f>
        <v>0</v>
      </c>
      <c r="AX730" s="8" t="s">
        <v>5411</v>
      </c>
    </row>
    <row r="731" spans="2:50" ht="15" customHeight="1" x14ac:dyDescent="0.35">
      <c r="B731" s="30">
        <v>43005.630555555559</v>
      </c>
      <c r="C731" t="s">
        <v>2839</v>
      </c>
      <c r="D731" t="s">
        <v>2840</v>
      </c>
      <c r="E731" t="s">
        <v>464</v>
      </c>
      <c r="F731" t="s">
        <v>1119</v>
      </c>
      <c r="G731" s="8" t="s">
        <v>2819</v>
      </c>
      <c r="H731" s="8" t="s">
        <v>2820</v>
      </c>
      <c r="I731" s="21" t="s">
        <v>6127</v>
      </c>
      <c r="J731" t="s">
        <v>2821</v>
      </c>
      <c r="L731" s="22"/>
      <c r="M731" s="107">
        <f xml:space="preserve"> M730+(ckAwdQTable[ILN]&lt;"M")</f>
        <v>411</v>
      </c>
      <c r="N731" t="s">
        <v>2834</v>
      </c>
      <c r="O731" t="s">
        <v>2771</v>
      </c>
      <c r="P731" s="15" t="str">
        <f>HYPERLINK("https://www.ejacket.nsf.gov/ej/showProposal.do?ID="&amp;ckAwdQTable[[#This Row],[prop_id]],"eJ")</f>
        <v>eJ</v>
      </c>
      <c r="Q731" s="8" t="s">
        <v>2841</v>
      </c>
      <c r="R731" t="s">
        <v>5412</v>
      </c>
      <c r="S731" t="s">
        <v>5413</v>
      </c>
      <c r="T731" t="s">
        <v>5414</v>
      </c>
      <c r="U731" s="8" t="s">
        <v>4192</v>
      </c>
      <c r="V731" t="s">
        <v>113</v>
      </c>
      <c r="W731" s="111" t="str">
        <f>HYPERLINK("mailto:"&amp; ckAwdQTable[[#This Row],[email]]&amp;"&amp;subject=Your NSF Proposal:  "&amp;ckAwdQTable[[#This Row],[prop_id]], ckAwdQTable[[#This Row],[email]])</f>
        <v>richard.guo@okstate.edu</v>
      </c>
      <c r="X731" s="30">
        <v>43282</v>
      </c>
      <c r="Y731">
        <v>48</v>
      </c>
      <c r="AA731" s="21" t="s">
        <v>753</v>
      </c>
      <c r="AB731" s="21" t="s">
        <v>4825</v>
      </c>
      <c r="AC731"/>
      <c r="AD731" s="21" t="s">
        <v>753</v>
      </c>
      <c r="AF731" s="13">
        <v>300000</v>
      </c>
      <c r="AG731" s="121">
        <v>0</v>
      </c>
      <c r="AH731" s="1">
        <v>300000</v>
      </c>
      <c r="AI731" s="1"/>
      <c r="AJ731" s="1"/>
      <c r="AM731" s="21">
        <v>4</v>
      </c>
      <c r="AN731" s="21">
        <v>4</v>
      </c>
      <c r="AO731" s="21"/>
      <c r="AP731" s="21"/>
      <c r="AQ731" s="21"/>
      <c r="AR731" s="123" t="s">
        <v>2829</v>
      </c>
      <c r="AS731" s="21" t="s">
        <v>2834</v>
      </c>
      <c r="AT731" s="21" t="str">
        <f>SummarizeQuestMarks(ckAwdQTable[[#This Row],[abst_narr_txt]])</f>
        <v xml:space="preserve"> </v>
      </c>
      <c r="AU731" s="124"/>
      <c r="AV731" t="s">
        <v>5408</v>
      </c>
      <c r="AW731" t="b">
        <f>AND(ckAwdQTable[[#This Row],[ILN]]&gt;"M", SUBSTITUTE(ckAwdQTable[[#This Row],[prop_titl_txt]]," ","")&lt;&gt;SUBSTITUTE(AV730," ",""))</f>
        <v>0</v>
      </c>
      <c r="AX731" s="8" t="s">
        <v>5415</v>
      </c>
    </row>
    <row r="732" spans="2:50" ht="15" customHeight="1" x14ac:dyDescent="0.35">
      <c r="B732" s="30">
        <v>43014.645833333336</v>
      </c>
      <c r="C732" t="s">
        <v>2839</v>
      </c>
      <c r="D732" t="s">
        <v>2840</v>
      </c>
      <c r="E732" t="s">
        <v>464</v>
      </c>
      <c r="F732" t="s">
        <v>1006</v>
      </c>
      <c r="G732" s="8" t="s">
        <v>2819</v>
      </c>
      <c r="H732" s="8" t="s">
        <v>2820</v>
      </c>
      <c r="I732" s="21" t="s">
        <v>6127</v>
      </c>
      <c r="J732" t="s">
        <v>2821</v>
      </c>
      <c r="K732" t="s">
        <v>3097</v>
      </c>
      <c r="L732" s="22">
        <v>43083.583171296297</v>
      </c>
      <c r="M732" s="107">
        <f xml:space="preserve"> M731+(ckAwdQTable[ILN]&lt;"M")</f>
        <v>412</v>
      </c>
      <c r="N732" t="s">
        <v>2824</v>
      </c>
      <c r="O732" t="s">
        <v>2774</v>
      </c>
      <c r="P732" s="15" t="str">
        <f>HYPERLINK("https://www.ejacket.nsf.gov/ej/showProposal.do?ID="&amp;ckAwdQTable[[#This Row],[prop_id]],"eJ")</f>
        <v>eJ</v>
      </c>
      <c r="Q732" s="8" t="s">
        <v>2841</v>
      </c>
      <c r="R732" t="s">
        <v>2774</v>
      </c>
      <c r="S732" t="s">
        <v>2775</v>
      </c>
      <c r="T732" t="s">
        <v>4016</v>
      </c>
      <c r="U732" s="8" t="s">
        <v>603</v>
      </c>
      <c r="V732" t="s">
        <v>3386</v>
      </c>
      <c r="W732" s="111" t="str">
        <f>HYPERLINK("mailto:"&amp; ckAwdQTable[[#This Row],[email]]&amp;"&amp;subject=Your NSF Proposal:  "&amp;ckAwdQTable[[#This Row],[prop_id]], ckAwdQTable[[#This Row],[email]])</f>
        <v>shroff@ece.osu.edu</v>
      </c>
      <c r="X732" s="30">
        <v>43344</v>
      </c>
      <c r="Y732">
        <v>60</v>
      </c>
      <c r="AA732" s="21" t="s">
        <v>753</v>
      </c>
      <c r="AB732" s="21" t="s">
        <v>4825</v>
      </c>
      <c r="AC732"/>
      <c r="AD732" s="21" t="s">
        <v>753</v>
      </c>
      <c r="AE732" s="21" t="s">
        <v>6128</v>
      </c>
      <c r="AF732" s="13">
        <v>600000</v>
      </c>
      <c r="AG732" s="121">
        <v>0</v>
      </c>
      <c r="AH732" s="1">
        <v>600000</v>
      </c>
      <c r="AI732" s="1"/>
      <c r="AJ732" s="1">
        <v>15000</v>
      </c>
      <c r="AM732" s="21">
        <v>5</v>
      </c>
      <c r="AN732" s="21">
        <v>5</v>
      </c>
      <c r="AO732" s="21">
        <v>3.31</v>
      </c>
      <c r="AP732" s="21"/>
      <c r="AQ732" s="21"/>
      <c r="AR732" s="123" t="s">
        <v>4406</v>
      </c>
      <c r="AS732" s="21" t="s">
        <v>2834</v>
      </c>
      <c r="AT732" s="21" t="str">
        <f>SummarizeQuestMarks(ckAwdQTable[[#This Row],[abst_narr_txt]])</f>
        <v xml:space="preserve"> </v>
      </c>
      <c r="AU732" s="124"/>
      <c r="AV732" t="s">
        <v>5417</v>
      </c>
      <c r="AW732" t="b">
        <f>AND(ckAwdQTable[[#This Row],[ILN]]&gt;"M", SUBSTITUTE(ckAwdQTable[[#This Row],[prop_titl_txt]]," ","")&lt;&gt;SUBSTITUTE(AV731," ",""))</f>
        <v>0</v>
      </c>
      <c r="AX732" s="8" t="s">
        <v>4017</v>
      </c>
    </row>
    <row r="733" spans="2:50" ht="15" customHeight="1" x14ac:dyDescent="0.35">
      <c r="B733" s="30">
        <v>43005.4375</v>
      </c>
      <c r="C733" t="s">
        <v>2839</v>
      </c>
      <c r="D733" t="s">
        <v>2840</v>
      </c>
      <c r="E733" t="s">
        <v>464</v>
      </c>
      <c r="F733" t="s">
        <v>1006</v>
      </c>
      <c r="G733" s="8" t="s">
        <v>2819</v>
      </c>
      <c r="H733" s="8" t="s">
        <v>2820</v>
      </c>
      <c r="I733" s="21" t="s">
        <v>6127</v>
      </c>
      <c r="J733" t="s">
        <v>2821</v>
      </c>
      <c r="K733" t="s">
        <v>3097</v>
      </c>
      <c r="L733" s="22">
        <v>43083.583171296297</v>
      </c>
      <c r="M733" s="107">
        <f xml:space="preserve"> M732+(ckAwdQTable[ILN]&lt;"M")</f>
        <v>412</v>
      </c>
      <c r="N733" t="s">
        <v>2834</v>
      </c>
      <c r="O733" t="s">
        <v>2774</v>
      </c>
      <c r="P733" s="15" t="str">
        <f>HYPERLINK("https://www.ejacket.nsf.gov/ej/showProposal.do?ID="&amp;ckAwdQTable[[#This Row],[prop_id]],"eJ")</f>
        <v>eJ</v>
      </c>
      <c r="Q733" s="8" t="s">
        <v>2841</v>
      </c>
      <c r="R733" t="s">
        <v>5418</v>
      </c>
      <c r="S733" t="s">
        <v>3153</v>
      </c>
      <c r="T733" t="s">
        <v>5419</v>
      </c>
      <c r="U733" s="8" t="s">
        <v>3257</v>
      </c>
      <c r="V733" t="s">
        <v>3254</v>
      </c>
      <c r="W733" s="111" t="str">
        <f>HYPERLINK("mailto:"&amp; ckAwdQTable[[#This Row],[email]]&amp;"&amp;subject=Your NSF Proposal:  "&amp;ckAwdQTable[[#This Row],[prop_id]], ckAwdQTable[[#This Row],[email]])</f>
        <v>suman@cs.wisc.edu</v>
      </c>
      <c r="X733" s="30">
        <v>43344</v>
      </c>
      <c r="Y733">
        <v>60</v>
      </c>
      <c r="AA733" s="21" t="s">
        <v>753</v>
      </c>
      <c r="AB733" s="21" t="s">
        <v>4825</v>
      </c>
      <c r="AC733"/>
      <c r="AD733" s="21" t="s">
        <v>753</v>
      </c>
      <c r="AE733" s="21" t="s">
        <v>6352</v>
      </c>
      <c r="AF733" s="13">
        <v>600000</v>
      </c>
      <c r="AG733" s="121">
        <v>0</v>
      </c>
      <c r="AH733" s="1">
        <v>600000</v>
      </c>
      <c r="AI733" s="1"/>
      <c r="AJ733" s="1">
        <v>10000</v>
      </c>
      <c r="AM733" s="21">
        <v>5</v>
      </c>
      <c r="AN733" s="21">
        <v>5</v>
      </c>
      <c r="AO733" s="21">
        <v>2</v>
      </c>
      <c r="AP733" s="21"/>
      <c r="AQ733" s="21"/>
      <c r="AR733" s="123" t="s">
        <v>4406</v>
      </c>
      <c r="AS733" s="21" t="s">
        <v>2834</v>
      </c>
      <c r="AT733" s="21" t="str">
        <f>SummarizeQuestMarks(ckAwdQTable[[#This Row],[abst_narr_txt]])</f>
        <v xml:space="preserve"> </v>
      </c>
      <c r="AU733" s="124"/>
      <c r="AV733" t="s">
        <v>5417</v>
      </c>
      <c r="AW733" t="b">
        <f>AND(ckAwdQTable[[#This Row],[ILN]]&gt;"M", SUBSTITUTE(ckAwdQTable[[#This Row],[prop_titl_txt]]," ","")&lt;&gt;SUBSTITUTE(AV732," ",""))</f>
        <v>0</v>
      </c>
      <c r="AX733" s="8" t="s">
        <v>5420</v>
      </c>
    </row>
    <row r="734" spans="2:50" ht="15" customHeight="1" x14ac:dyDescent="0.35">
      <c r="B734" s="30">
        <v>43005.642361111109</v>
      </c>
      <c r="C734" t="s">
        <v>2839</v>
      </c>
      <c r="D734" t="s">
        <v>2840</v>
      </c>
      <c r="E734" t="s">
        <v>464</v>
      </c>
      <c r="F734" t="s">
        <v>1006</v>
      </c>
      <c r="G734" s="8" t="s">
        <v>2819</v>
      </c>
      <c r="H734" s="8" t="s">
        <v>2820</v>
      </c>
      <c r="I734" s="21" t="s">
        <v>6127</v>
      </c>
      <c r="J734" t="s">
        <v>2821</v>
      </c>
      <c r="K734" t="s">
        <v>3097</v>
      </c>
      <c r="L734" s="22">
        <v>43083.583171296297</v>
      </c>
      <c r="M734" s="107">
        <f xml:space="preserve"> M733+(ckAwdQTable[ILN]&lt;"M")</f>
        <v>412</v>
      </c>
      <c r="N734" t="s">
        <v>2834</v>
      </c>
      <c r="O734" t="s">
        <v>2774</v>
      </c>
      <c r="P734" s="15" t="str">
        <f>HYPERLINK("https://www.ejacket.nsf.gov/ej/showProposal.do?ID="&amp;ckAwdQTable[[#This Row],[prop_id]],"eJ")</f>
        <v>eJ</v>
      </c>
      <c r="Q734" s="8" t="s">
        <v>2841</v>
      </c>
      <c r="R734" t="s">
        <v>5421</v>
      </c>
      <c r="S734" t="s">
        <v>2082</v>
      </c>
      <c r="T734" t="s">
        <v>5422</v>
      </c>
      <c r="U734" s="8" t="s">
        <v>4614</v>
      </c>
      <c r="V734" t="s">
        <v>2823</v>
      </c>
      <c r="W734" s="111" t="str">
        <f>HYPERLINK("mailto:"&amp; ckAwdQTable[[#This Row],[email]]&amp;"&amp;subject=Your NSF Proposal:  "&amp;ckAwdQTable[[#This Row],[prop_id]], ckAwdQTable[[#This Row],[email]])</f>
        <v>prk@tamu.edu</v>
      </c>
      <c r="X734" s="30">
        <v>43344</v>
      </c>
      <c r="Y734">
        <v>60</v>
      </c>
      <c r="AA734" s="21" t="s">
        <v>753</v>
      </c>
      <c r="AB734" s="21" t="s">
        <v>4825</v>
      </c>
      <c r="AC734"/>
      <c r="AD734" s="21" t="s">
        <v>753</v>
      </c>
      <c r="AF734" s="13">
        <v>600000</v>
      </c>
      <c r="AG734" s="121">
        <v>0</v>
      </c>
      <c r="AH734" s="1">
        <v>600000</v>
      </c>
      <c r="AI734" s="1"/>
      <c r="AJ734" s="1"/>
      <c r="AM734" s="21">
        <v>5</v>
      </c>
      <c r="AN734" s="21">
        <v>5</v>
      </c>
      <c r="AO734" s="21"/>
      <c r="AP734" s="21"/>
      <c r="AQ734" s="21">
        <v>4.2699999999999996</v>
      </c>
      <c r="AR734" s="123" t="s">
        <v>4406</v>
      </c>
      <c r="AS734" s="21" t="s">
        <v>2834</v>
      </c>
      <c r="AT734" s="21" t="str">
        <f>SummarizeQuestMarks(ckAwdQTable[[#This Row],[abst_narr_txt]])</f>
        <v xml:space="preserve"> </v>
      </c>
      <c r="AU734" s="124"/>
      <c r="AV734" t="s">
        <v>5423</v>
      </c>
      <c r="AW734" t="b">
        <f>AND(ckAwdQTable[[#This Row],[ILN]]&gt;"M", SUBSTITUTE(ckAwdQTable[[#This Row],[prop_titl_txt]]," ","")&lt;&gt;SUBSTITUTE(AV733," ",""))</f>
        <v>0</v>
      </c>
      <c r="AX734" s="8" t="s">
        <v>5424</v>
      </c>
    </row>
    <row r="735" spans="2:50" ht="15" customHeight="1" x14ac:dyDescent="0.35">
      <c r="B735" s="30">
        <v>43014.45416666667</v>
      </c>
      <c r="C735" t="s">
        <v>2839</v>
      </c>
      <c r="D735" t="s">
        <v>2840</v>
      </c>
      <c r="E735" t="s">
        <v>464</v>
      </c>
      <c r="F735" t="s">
        <v>1006</v>
      </c>
      <c r="G735" s="8" t="s">
        <v>2819</v>
      </c>
      <c r="H735" s="8" t="s">
        <v>2820</v>
      </c>
      <c r="I735" s="21" t="s">
        <v>6127</v>
      </c>
      <c r="J735" t="s">
        <v>2821</v>
      </c>
      <c r="K735" t="s">
        <v>3097</v>
      </c>
      <c r="L735" s="22">
        <v>43083.583171296297</v>
      </c>
      <c r="M735" s="107">
        <f xml:space="preserve"> M734+(ckAwdQTable[ILN]&lt;"M")</f>
        <v>412</v>
      </c>
      <c r="N735" t="s">
        <v>2834</v>
      </c>
      <c r="O735" t="s">
        <v>2774</v>
      </c>
      <c r="P735" s="15" t="str">
        <f>HYPERLINK("https://www.ejacket.nsf.gov/ej/showProposal.do?ID="&amp;ckAwdQTable[[#This Row],[prop_id]],"eJ")</f>
        <v>eJ</v>
      </c>
      <c r="Q735" s="8" t="s">
        <v>2841</v>
      </c>
      <c r="R735" t="s">
        <v>5425</v>
      </c>
      <c r="S735" t="s">
        <v>4179</v>
      </c>
      <c r="T735" t="s">
        <v>5426</v>
      </c>
      <c r="U735" s="8" t="s">
        <v>5427</v>
      </c>
      <c r="V735" t="s">
        <v>94</v>
      </c>
      <c r="W735" s="111" t="str">
        <f>HYPERLINK("mailto:"&amp; ckAwdQTable[[#This Row],[email]]&amp;"&amp;subject=Your NSF Proposal:  "&amp;ckAwdQTable[[#This Row],[prop_id]], ckAwdQTable[[#This Row],[email]])</f>
        <v>yzs0078@auburn.edu</v>
      </c>
      <c r="X735" s="30">
        <v>43344</v>
      </c>
      <c r="Y735">
        <v>60</v>
      </c>
      <c r="AA735" s="21" t="s">
        <v>753</v>
      </c>
      <c r="AB735" s="21" t="s">
        <v>4825</v>
      </c>
      <c r="AC735"/>
      <c r="AD735" s="21" t="s">
        <v>753</v>
      </c>
      <c r="AE735" s="21" t="s">
        <v>6128</v>
      </c>
      <c r="AF735" s="13">
        <v>600000</v>
      </c>
      <c r="AG735" s="121">
        <v>0</v>
      </c>
      <c r="AH735" s="1">
        <v>600000</v>
      </c>
      <c r="AI735" s="1"/>
      <c r="AJ735" s="1">
        <v>35000</v>
      </c>
      <c r="AM735" s="21">
        <v>5</v>
      </c>
      <c r="AN735" s="21">
        <v>5</v>
      </c>
      <c r="AO735" s="21">
        <v>10</v>
      </c>
      <c r="AP735" s="21"/>
      <c r="AQ735" s="21"/>
      <c r="AR735" s="123" t="s">
        <v>4406</v>
      </c>
      <c r="AS735" s="21" t="s">
        <v>2834</v>
      </c>
      <c r="AT735" s="21" t="str">
        <f>SummarizeQuestMarks(ckAwdQTable[[#This Row],[abst_narr_txt]])</f>
        <v xml:space="preserve"> </v>
      </c>
      <c r="AU735" s="124"/>
      <c r="AV735" t="s">
        <v>5428</v>
      </c>
      <c r="AW735" t="b">
        <f>AND(ckAwdQTable[[#This Row],[ILN]]&gt;"M", SUBSTITUTE(ckAwdQTable[[#This Row],[prop_titl_txt]]," ","")&lt;&gt;SUBSTITUTE(AV734," ",""))</f>
        <v>1</v>
      </c>
      <c r="AX735" s="8" t="s">
        <v>5429</v>
      </c>
    </row>
    <row r="736" spans="2:50" ht="15" customHeight="1" x14ac:dyDescent="0.35">
      <c r="B736" s="30">
        <v>43014.633333333331</v>
      </c>
      <c r="C736" t="s">
        <v>2839</v>
      </c>
      <c r="D736" t="s">
        <v>2840</v>
      </c>
      <c r="E736" t="s">
        <v>464</v>
      </c>
      <c r="F736" t="s">
        <v>1006</v>
      </c>
      <c r="G736" s="8" t="s">
        <v>2819</v>
      </c>
      <c r="H736" s="8" t="s">
        <v>2820</v>
      </c>
      <c r="I736" s="21" t="s">
        <v>6127</v>
      </c>
      <c r="J736" t="s">
        <v>2821</v>
      </c>
      <c r="K736" t="s">
        <v>3097</v>
      </c>
      <c r="L736" s="22">
        <v>43083.583171296297</v>
      </c>
      <c r="M736" s="107">
        <f xml:space="preserve"> M735+(ckAwdQTable[ILN]&lt;"M")</f>
        <v>412</v>
      </c>
      <c r="N736" t="s">
        <v>2834</v>
      </c>
      <c r="O736" t="s">
        <v>2774</v>
      </c>
      <c r="P736" s="15" t="str">
        <f>HYPERLINK("https://www.ejacket.nsf.gov/ej/showProposal.do?ID="&amp;ckAwdQTable[[#This Row],[prop_id]],"eJ")</f>
        <v>eJ</v>
      </c>
      <c r="Q736" s="8" t="s">
        <v>2841</v>
      </c>
      <c r="R736" t="s">
        <v>5430</v>
      </c>
      <c r="S736" t="s">
        <v>5431</v>
      </c>
      <c r="T736" t="s">
        <v>5432</v>
      </c>
      <c r="U736" s="8" t="s">
        <v>3081</v>
      </c>
      <c r="V736" t="s">
        <v>2823</v>
      </c>
      <c r="W736" s="111" t="str">
        <f>HYPERLINK("mailto:"&amp; ckAwdQTable[[#This Row],[email]]&amp;"&amp;subject=Your NSF Proposal:  "&amp;ckAwdQTable[[#This Row],[prop_id]], ckAwdQTable[[#This Row],[email]])</f>
        <v>ashu@rice.edu</v>
      </c>
      <c r="X736" s="30">
        <v>43344</v>
      </c>
      <c r="Y736">
        <v>60</v>
      </c>
      <c r="AA736" s="21" t="s">
        <v>753</v>
      </c>
      <c r="AB736" s="21" t="s">
        <v>4825</v>
      </c>
      <c r="AC736"/>
      <c r="AD736" s="21" t="s">
        <v>753</v>
      </c>
      <c r="AF736" s="13">
        <v>600000</v>
      </c>
      <c r="AG736" s="121">
        <v>0</v>
      </c>
      <c r="AH736" s="1">
        <v>600000</v>
      </c>
      <c r="AI736" s="1"/>
      <c r="AJ736" s="1"/>
      <c r="AM736" s="21">
        <v>8</v>
      </c>
      <c r="AN736" s="21">
        <v>5</v>
      </c>
      <c r="AO736" s="21">
        <v>2.5</v>
      </c>
      <c r="AP736" s="21"/>
      <c r="AQ736" s="21"/>
      <c r="AR736" s="123" t="s">
        <v>4406</v>
      </c>
      <c r="AS736" s="21" t="s">
        <v>2834</v>
      </c>
      <c r="AT736" s="21" t="str">
        <f>SummarizeQuestMarks(ckAwdQTable[[#This Row],[abst_narr_txt]])</f>
        <v xml:space="preserve"> </v>
      </c>
      <c r="AU736" s="124"/>
      <c r="AV736" t="s">
        <v>5417</v>
      </c>
      <c r="AW736" t="b">
        <f>AND(ckAwdQTable[[#This Row],[ILN]]&gt;"M", SUBSTITUTE(ckAwdQTable[[#This Row],[prop_titl_txt]]," ","")&lt;&gt;SUBSTITUTE(AV735," ",""))</f>
        <v>1</v>
      </c>
      <c r="AX736" s="8" t="s">
        <v>5433</v>
      </c>
    </row>
    <row r="737" spans="2:50" ht="15" customHeight="1" x14ac:dyDescent="0.35">
      <c r="B737" s="30">
        <v>43018.384722222225</v>
      </c>
      <c r="C737" t="s">
        <v>2839</v>
      </c>
      <c r="D737" t="s">
        <v>2840</v>
      </c>
      <c r="E737" t="s">
        <v>462</v>
      </c>
      <c r="F737" t="s">
        <v>761</v>
      </c>
      <c r="G737" s="8" t="s">
        <v>2819</v>
      </c>
      <c r="H737" s="8" t="s">
        <v>2820</v>
      </c>
      <c r="I737" s="21" t="s">
        <v>6127</v>
      </c>
      <c r="J737" t="s">
        <v>2821</v>
      </c>
      <c r="L737" s="22"/>
      <c r="M737" s="107">
        <f xml:space="preserve"> M736+(ckAwdQTable[ILN]&lt;"M")</f>
        <v>413</v>
      </c>
      <c r="N737" t="s">
        <v>2824</v>
      </c>
      <c r="O737" t="s">
        <v>2788</v>
      </c>
      <c r="P737" s="15" t="str">
        <f>HYPERLINK("https://www.ejacket.nsf.gov/ej/showProposal.do?ID="&amp;ckAwdQTable[[#This Row],[prop_id]],"eJ")</f>
        <v>eJ</v>
      </c>
      <c r="Q737" s="8" t="s">
        <v>2841</v>
      </c>
      <c r="R737" t="s">
        <v>2788</v>
      </c>
      <c r="S737" t="s">
        <v>1929</v>
      </c>
      <c r="T737" t="s">
        <v>5434</v>
      </c>
      <c r="U737" s="8" t="s">
        <v>3170</v>
      </c>
      <c r="V737" t="s">
        <v>3167</v>
      </c>
      <c r="W737" s="111" t="str">
        <f>HYPERLINK("mailto:"&amp; ckAwdQTable[[#This Row],[email]]&amp;"&amp;subject=Your NSF Proposal:  "&amp;ckAwdQTable[[#This Row],[prop_id]], ckAwdQTable[[#This Row],[email]])</f>
        <v>xyuan@cs.fsu.edu</v>
      </c>
      <c r="X737" s="30">
        <v>43282</v>
      </c>
      <c r="Y737">
        <v>48</v>
      </c>
      <c r="AA737" s="21" t="s">
        <v>753</v>
      </c>
      <c r="AB737" s="21" t="s">
        <v>4825</v>
      </c>
      <c r="AC737"/>
      <c r="AD737" s="21" t="s">
        <v>753</v>
      </c>
      <c r="AE737" s="21" t="s">
        <v>6128</v>
      </c>
      <c r="AF737" s="13">
        <v>629966</v>
      </c>
      <c r="AG737" s="121">
        <v>0</v>
      </c>
      <c r="AH737" s="1">
        <v>629966</v>
      </c>
      <c r="AI737" s="1"/>
      <c r="AJ737" s="1">
        <v>12000</v>
      </c>
      <c r="AM737" s="21">
        <v>8</v>
      </c>
      <c r="AN737" s="21">
        <v>4</v>
      </c>
      <c r="AO737" s="21">
        <v>3.99</v>
      </c>
      <c r="AP737" s="21"/>
      <c r="AQ737" s="21"/>
      <c r="AR737" s="123" t="s">
        <v>2829</v>
      </c>
      <c r="AS737" s="21" t="s">
        <v>2834</v>
      </c>
      <c r="AT737" s="21" t="str">
        <f>SummarizeQuestMarks(ckAwdQTable[[#This Row],[abst_narr_txt]])</f>
        <v xml:space="preserve"> </v>
      </c>
      <c r="AU737" s="124"/>
      <c r="AV737" t="s">
        <v>5435</v>
      </c>
      <c r="AW737" t="b">
        <f>AND(ckAwdQTable[[#This Row],[ILN]]&gt;"M", SUBSTITUTE(ckAwdQTable[[#This Row],[prop_titl_txt]]," ","")&lt;&gt;SUBSTITUTE(AV736," ",""))</f>
        <v>0</v>
      </c>
      <c r="AX737" s="8" t="s">
        <v>5436</v>
      </c>
    </row>
    <row r="738" spans="2:50" ht="15" customHeight="1" x14ac:dyDescent="0.35">
      <c r="B738" s="30">
        <v>43018.480555555558</v>
      </c>
      <c r="C738" t="s">
        <v>2839</v>
      </c>
      <c r="D738" t="s">
        <v>2840</v>
      </c>
      <c r="E738" t="s">
        <v>462</v>
      </c>
      <c r="F738" t="s">
        <v>761</v>
      </c>
      <c r="G738" s="8" t="s">
        <v>2819</v>
      </c>
      <c r="H738" s="8" t="s">
        <v>2820</v>
      </c>
      <c r="I738" s="21" t="s">
        <v>6127</v>
      </c>
      <c r="J738" t="s">
        <v>2821</v>
      </c>
      <c r="L738" s="22"/>
      <c r="M738" s="107">
        <f xml:space="preserve"> M737+(ckAwdQTable[ILN]&lt;"M")</f>
        <v>413</v>
      </c>
      <c r="N738" t="s">
        <v>2834</v>
      </c>
      <c r="O738" t="s">
        <v>2788</v>
      </c>
      <c r="P738" s="15" t="str">
        <f>HYPERLINK("https://www.ejacket.nsf.gov/ej/showProposal.do?ID="&amp;ckAwdQTable[[#This Row],[prop_id]],"eJ")</f>
        <v>eJ</v>
      </c>
      <c r="Q738" s="8" t="s">
        <v>2841</v>
      </c>
      <c r="R738" t="s">
        <v>5437</v>
      </c>
      <c r="S738" t="s">
        <v>5438</v>
      </c>
      <c r="T738" t="s">
        <v>3378</v>
      </c>
      <c r="U738" s="8" t="s">
        <v>3071</v>
      </c>
      <c r="V738" t="s">
        <v>2893</v>
      </c>
      <c r="W738" s="111" t="str">
        <f>HYPERLINK("mailto:"&amp; ckAwdQTable[[#This Row],[email]]&amp;"&amp;subject=Your NSF Proposal:  "&amp;ckAwdQTable[[#This Row],[prop_id]], ckAwdQTable[[#This Row],[email]])</f>
        <v>dkl@cs.arizona.edu</v>
      </c>
      <c r="X738" s="30">
        <v>43282</v>
      </c>
      <c r="Y738">
        <v>48</v>
      </c>
      <c r="AA738" s="21" t="s">
        <v>753</v>
      </c>
      <c r="AB738" s="21" t="s">
        <v>4825</v>
      </c>
      <c r="AC738"/>
      <c r="AD738" s="21" t="s">
        <v>753</v>
      </c>
      <c r="AF738" s="13">
        <v>568158</v>
      </c>
      <c r="AG738" s="121">
        <v>0</v>
      </c>
      <c r="AH738" s="1">
        <v>568158</v>
      </c>
      <c r="AI738" s="1"/>
      <c r="AJ738" s="1"/>
      <c r="AM738" s="21">
        <v>6</v>
      </c>
      <c r="AN738" s="21">
        <v>4</v>
      </c>
      <c r="AO738" s="21">
        <v>4</v>
      </c>
      <c r="AP738" s="21"/>
      <c r="AQ738" s="21"/>
      <c r="AR738" s="123" t="s">
        <v>2829</v>
      </c>
      <c r="AS738" s="21" t="s">
        <v>2834</v>
      </c>
      <c r="AT738" s="21" t="str">
        <f>SummarizeQuestMarks(ckAwdQTable[[#This Row],[abst_narr_txt]])</f>
        <v xml:space="preserve"> </v>
      </c>
      <c r="AU738" s="124"/>
      <c r="AV738" t="s">
        <v>5439</v>
      </c>
      <c r="AW738" t="b">
        <f>AND(ckAwdQTable[[#This Row],[ILN]]&gt;"M", SUBSTITUTE(ckAwdQTable[[#This Row],[prop_titl_txt]]," ","")&lt;&gt;SUBSTITUTE(AV737," ",""))</f>
        <v>1</v>
      </c>
      <c r="AX738" s="8" t="s">
        <v>5440</v>
      </c>
    </row>
    <row r="739" spans="2:50" ht="15" customHeight="1" x14ac:dyDescent="0.35">
      <c r="B739" s="30">
        <v>43018.579861111109</v>
      </c>
      <c r="C739" t="s">
        <v>2839</v>
      </c>
      <c r="D739" t="s">
        <v>2840</v>
      </c>
      <c r="E739" t="s">
        <v>462</v>
      </c>
      <c r="F739" t="s">
        <v>757</v>
      </c>
      <c r="G739" s="8" t="s">
        <v>2819</v>
      </c>
      <c r="H739" s="8" t="s">
        <v>2820</v>
      </c>
      <c r="I739" s="21" t="s">
        <v>6127</v>
      </c>
      <c r="J739" t="s">
        <v>2821</v>
      </c>
      <c r="L739" s="22"/>
      <c r="M739" s="107">
        <f xml:space="preserve"> M738+(ckAwdQTable[ILN]&lt;"M")</f>
        <v>414</v>
      </c>
      <c r="N739" t="s">
        <v>2863</v>
      </c>
      <c r="O739" t="s">
        <v>2790</v>
      </c>
      <c r="P739" s="15" t="str">
        <f>HYPERLINK("https://www.ejacket.nsf.gov/ej/showProposal.do?ID="&amp;ckAwdQTable[[#This Row],[prop_id]],"eJ")</f>
        <v>eJ</v>
      </c>
      <c r="Q739" s="8" t="s">
        <v>2841</v>
      </c>
      <c r="R739" t="s">
        <v>2790</v>
      </c>
      <c r="S739" t="s">
        <v>2791</v>
      </c>
      <c r="T739" t="s">
        <v>1550</v>
      </c>
      <c r="U739" s="8" t="s">
        <v>3081</v>
      </c>
      <c r="V739" t="s">
        <v>2823</v>
      </c>
      <c r="W739" s="111" t="str">
        <f>HYPERLINK("mailto:"&amp; ckAwdQTable[[#This Row],[email]]&amp;"&amp;subject=Your NSF Proposal:  "&amp;ckAwdQTable[[#This Row],[prop_id]], ckAwdQTable[[#This Row],[email]])</f>
        <v>LZhong@rice.edu</v>
      </c>
      <c r="X739" s="30">
        <v>43344</v>
      </c>
      <c r="Y739">
        <v>48</v>
      </c>
      <c r="AA739" s="21" t="s">
        <v>753</v>
      </c>
      <c r="AB739" s="21" t="s">
        <v>6353</v>
      </c>
      <c r="AC739"/>
      <c r="AD739" s="21" t="s">
        <v>753</v>
      </c>
      <c r="AF739" s="13">
        <v>1043638</v>
      </c>
      <c r="AG739" s="121">
        <v>0</v>
      </c>
      <c r="AH739" s="1">
        <v>1043638</v>
      </c>
      <c r="AI739" s="1"/>
      <c r="AJ739" s="1"/>
      <c r="AM739" s="21">
        <v>8</v>
      </c>
      <c r="AN739" s="21">
        <v>4</v>
      </c>
      <c r="AO739" s="21">
        <v>4</v>
      </c>
      <c r="AP739" s="21"/>
      <c r="AQ739" s="21"/>
      <c r="AR739" s="123" t="s">
        <v>2829</v>
      </c>
      <c r="AS739" s="21" t="s">
        <v>2834</v>
      </c>
      <c r="AT739" s="21" t="str">
        <f>SummarizeQuestMarks(ckAwdQTable[[#This Row],[abst_narr_txt]])</f>
        <v xml:space="preserve"> </v>
      </c>
      <c r="AU739" s="124"/>
      <c r="AV739" t="s">
        <v>5441</v>
      </c>
      <c r="AW739" t="b">
        <f>AND(ckAwdQTable[[#This Row],[ILN]]&gt;"M", SUBSTITUTE(ckAwdQTable[[#This Row],[prop_titl_txt]]," ","")&lt;&gt;SUBSTITUTE(AV738," ",""))</f>
        <v>0</v>
      </c>
      <c r="AX739" s="8" t="s">
        <v>5442</v>
      </c>
    </row>
    <row r="740" spans="2:50" ht="15" customHeight="1" x14ac:dyDescent="0.35">
      <c r="B740" s="30">
        <v>43019.618055555555</v>
      </c>
      <c r="C740" t="s">
        <v>2839</v>
      </c>
      <c r="D740" t="s">
        <v>2840</v>
      </c>
      <c r="E740" t="s">
        <v>464</v>
      </c>
      <c r="F740" t="s">
        <v>1006</v>
      </c>
      <c r="G740" s="8" t="s">
        <v>2819</v>
      </c>
      <c r="H740" s="8" t="s">
        <v>2820</v>
      </c>
      <c r="I740" s="21" t="s">
        <v>6127</v>
      </c>
      <c r="J740" t="s">
        <v>2821</v>
      </c>
      <c r="K740" t="s">
        <v>3097</v>
      </c>
      <c r="L740" s="22"/>
      <c r="M740" s="107">
        <f xml:space="preserve"> M739+(ckAwdQTable[ILN]&lt;"M")</f>
        <v>415</v>
      </c>
      <c r="N740" t="s">
        <v>2863</v>
      </c>
      <c r="O740" t="s">
        <v>2793</v>
      </c>
      <c r="P740" s="15" t="str">
        <f>HYPERLINK("https://www.ejacket.nsf.gov/ej/showProposal.do?ID="&amp;ckAwdQTable[[#This Row],[prop_id]],"eJ")</f>
        <v>eJ</v>
      </c>
      <c r="Q740" s="8" t="s">
        <v>2841</v>
      </c>
      <c r="R740" t="s">
        <v>2793</v>
      </c>
      <c r="S740" t="s">
        <v>2794</v>
      </c>
      <c r="T740" t="s">
        <v>5443</v>
      </c>
      <c r="U740" s="8" t="s">
        <v>3081</v>
      </c>
      <c r="V740" t="s">
        <v>2823</v>
      </c>
      <c r="W740" s="111" t="str">
        <f>HYPERLINK("mailto:"&amp; ckAwdQTable[[#This Row],[email]]&amp;"&amp;subject=Your NSF Proposal:  "&amp;ckAwdQTable[[#This Row],[prop_id]], ckAwdQTable[[#This Row],[email]])</f>
        <v>knightly@ece.rice.edu</v>
      </c>
      <c r="X740" s="30">
        <v>43252</v>
      </c>
      <c r="Y740">
        <v>60</v>
      </c>
      <c r="AA740" s="21" t="s">
        <v>753</v>
      </c>
      <c r="AB740" s="21" t="s">
        <v>4825</v>
      </c>
      <c r="AC740"/>
      <c r="AD740" s="21" t="s">
        <v>753</v>
      </c>
      <c r="AE740" s="21" t="s">
        <v>6128</v>
      </c>
      <c r="AF740" s="13">
        <v>3000000</v>
      </c>
      <c r="AG740" s="121">
        <v>0</v>
      </c>
      <c r="AH740" s="1">
        <v>3000000</v>
      </c>
      <c r="AI740" s="1">
        <v>672931</v>
      </c>
      <c r="AJ740" s="1">
        <v>14000</v>
      </c>
      <c r="AK740" s="1">
        <v>192000</v>
      </c>
      <c r="AM740" s="21">
        <v>13</v>
      </c>
      <c r="AN740" s="21">
        <v>18</v>
      </c>
      <c r="AO740" s="21">
        <v>12.5</v>
      </c>
      <c r="AP740" s="21"/>
      <c r="AQ740" s="21"/>
      <c r="AR740" s="123" t="s">
        <v>2829</v>
      </c>
      <c r="AS740" s="21" t="s">
        <v>2834</v>
      </c>
      <c r="AT740" s="21" t="str">
        <f>SummarizeQuestMarks(ckAwdQTable[[#This Row],[abst_narr_txt]])</f>
        <v xml:space="preserve"> </v>
      </c>
      <c r="AU740" s="124"/>
      <c r="AV740" t="s">
        <v>5445</v>
      </c>
      <c r="AW740" t="b">
        <f>AND(ckAwdQTable[[#This Row],[ILN]]&gt;"M", SUBSTITUTE(ckAwdQTable[[#This Row],[prop_titl_txt]]," ","")&lt;&gt;SUBSTITUTE(AV739," ",""))</f>
        <v>0</v>
      </c>
      <c r="AX740" s="8" t="s">
        <v>5446</v>
      </c>
    </row>
    <row r="741" spans="2:50" ht="15" customHeight="1" x14ac:dyDescent="0.35">
      <c r="B741" s="30">
        <v>43019.654166666667</v>
      </c>
      <c r="C741" t="s">
        <v>2839</v>
      </c>
      <c r="D741" t="s">
        <v>2840</v>
      </c>
      <c r="E741" t="s">
        <v>464</v>
      </c>
      <c r="F741" t="s">
        <v>1188</v>
      </c>
      <c r="G741" s="8" t="s">
        <v>2819</v>
      </c>
      <c r="H741" s="8" t="s">
        <v>2820</v>
      </c>
      <c r="I741" s="21" t="s">
        <v>6127</v>
      </c>
      <c r="J741" t="s">
        <v>2821</v>
      </c>
      <c r="K741" t="s">
        <v>4825</v>
      </c>
      <c r="L741" s="22"/>
      <c r="M741" s="107">
        <f xml:space="preserve"> M740+(ckAwdQTable[ILN]&lt;"M")</f>
        <v>416</v>
      </c>
      <c r="N741" t="s">
        <v>2863</v>
      </c>
      <c r="O741" t="s">
        <v>2802</v>
      </c>
      <c r="P741" s="15" t="str">
        <f>HYPERLINK("https://www.ejacket.nsf.gov/ej/showProposal.do?ID="&amp;ckAwdQTable[[#This Row],[prop_id]],"eJ")</f>
        <v>eJ</v>
      </c>
      <c r="Q741" s="8" t="s">
        <v>2841</v>
      </c>
      <c r="R741" t="s">
        <v>2802</v>
      </c>
      <c r="S741" t="s">
        <v>1645</v>
      </c>
      <c r="T741" t="s">
        <v>5447</v>
      </c>
      <c r="U741" s="8" t="s">
        <v>3081</v>
      </c>
      <c r="V741" t="s">
        <v>2823</v>
      </c>
      <c r="W741" s="111" t="str">
        <f>HYPERLINK("mailto:"&amp; ckAwdQTable[[#This Row],[email]]&amp;"&amp;subject=Your NSF Proposal:  "&amp;ckAwdQTable[[#This Row],[prop_id]], ckAwdQTable[[#This Row],[email]])</f>
        <v>angchen@rice.edu</v>
      </c>
      <c r="X741" s="30">
        <v>43191</v>
      </c>
      <c r="Y741">
        <v>36</v>
      </c>
      <c r="AA741" s="21" t="s">
        <v>753</v>
      </c>
      <c r="AB741" s="21" t="s">
        <v>4825</v>
      </c>
      <c r="AC741"/>
      <c r="AD741" s="21" t="s">
        <v>753</v>
      </c>
      <c r="AF741" s="13">
        <v>1200000</v>
      </c>
      <c r="AG741" s="121">
        <v>0</v>
      </c>
      <c r="AH741" s="1">
        <v>1200000</v>
      </c>
      <c r="AI741" s="1"/>
      <c r="AJ741" s="1"/>
      <c r="AK741" s="1">
        <v>198926</v>
      </c>
      <c r="AM741" s="21">
        <v>6</v>
      </c>
      <c r="AN741" s="21">
        <v>6</v>
      </c>
      <c r="AO741" s="21">
        <v>12</v>
      </c>
      <c r="AP741" s="21"/>
      <c r="AQ741" s="21"/>
      <c r="AR741" s="123" t="s">
        <v>3637</v>
      </c>
      <c r="AS741" s="21" t="s">
        <v>2834</v>
      </c>
      <c r="AT741" s="21" t="str">
        <f>SummarizeQuestMarks(ckAwdQTable[[#This Row],[abst_narr_txt]])</f>
        <v xml:space="preserve"> </v>
      </c>
      <c r="AU741" s="124"/>
      <c r="AV741" t="s">
        <v>5448</v>
      </c>
      <c r="AW741" t="b">
        <f>AND(ckAwdQTable[[#This Row],[ILN]]&gt;"M", SUBSTITUTE(ckAwdQTable[[#This Row],[prop_titl_txt]]," ","")&lt;&gt;SUBSTITUTE(AV740," ",""))</f>
        <v>0</v>
      </c>
      <c r="AX741" s="8" t="s">
        <v>5449</v>
      </c>
    </row>
    <row r="742" spans="2:50" ht="15" customHeight="1" x14ac:dyDescent="0.35">
      <c r="B742" s="30">
        <v>43019.676388888889</v>
      </c>
      <c r="C742" t="s">
        <v>2839</v>
      </c>
      <c r="D742" t="s">
        <v>2840</v>
      </c>
      <c r="E742" t="s">
        <v>464</v>
      </c>
      <c r="F742" t="s">
        <v>1119</v>
      </c>
      <c r="G742" s="8" t="s">
        <v>2819</v>
      </c>
      <c r="H742" s="8" t="s">
        <v>2820</v>
      </c>
      <c r="I742" s="21" t="s">
        <v>6127</v>
      </c>
      <c r="J742" t="s">
        <v>2821</v>
      </c>
      <c r="L742" s="22"/>
      <c r="M742" s="107">
        <f xml:space="preserve"> M741+(ckAwdQTable[ILN]&lt;"M")</f>
        <v>417</v>
      </c>
      <c r="N742" t="s">
        <v>2824</v>
      </c>
      <c r="O742" t="s">
        <v>2804</v>
      </c>
      <c r="P742" s="15" t="str">
        <f>HYPERLINK("https://www.ejacket.nsf.gov/ej/showProposal.do?ID="&amp;ckAwdQTable[[#This Row],[prop_id]],"eJ")</f>
        <v>eJ</v>
      </c>
      <c r="Q742" s="8" t="s">
        <v>2841</v>
      </c>
      <c r="R742" t="s">
        <v>2804</v>
      </c>
      <c r="S742" t="s">
        <v>2805</v>
      </c>
      <c r="T742" t="s">
        <v>5450</v>
      </c>
      <c r="U742" s="8" t="s">
        <v>3418</v>
      </c>
      <c r="V742" t="s">
        <v>2972</v>
      </c>
      <c r="W742" s="111" t="str">
        <f>HYPERLINK("mailto:"&amp; ckAwdQTable[[#This Row],[email]]&amp;"&amp;subject=Your NSF Proposal:  "&amp;ckAwdQTable[[#This Row],[prop_id]], ckAwdQTable[[#This Row],[email]])</f>
        <v>dimitrio@buffalo.edu</v>
      </c>
      <c r="X742" s="30">
        <v>43252</v>
      </c>
      <c r="Y742">
        <v>48</v>
      </c>
      <c r="AA742" s="21" t="s">
        <v>753</v>
      </c>
      <c r="AB742" s="21" t="s">
        <v>4825</v>
      </c>
      <c r="AC742"/>
      <c r="AD742" s="21" t="s">
        <v>753</v>
      </c>
      <c r="AE742" s="21" t="s">
        <v>6181</v>
      </c>
      <c r="AF742" s="13">
        <v>806383</v>
      </c>
      <c r="AG742" s="121">
        <v>0</v>
      </c>
      <c r="AH742" s="1">
        <v>806383</v>
      </c>
      <c r="AI742" s="1"/>
      <c r="AJ742" s="1">
        <v>16000</v>
      </c>
      <c r="AM742" s="21">
        <v>8</v>
      </c>
      <c r="AN742" s="21">
        <v>8</v>
      </c>
      <c r="AO742" s="21">
        <v>5.25</v>
      </c>
      <c r="AP742" s="21">
        <v>0.76</v>
      </c>
      <c r="AQ742" s="21"/>
      <c r="AR742" s="123" t="s">
        <v>2829</v>
      </c>
      <c r="AS742" s="21" t="s">
        <v>2834</v>
      </c>
      <c r="AT742" s="21" t="str">
        <f>SummarizeQuestMarks(ckAwdQTable[[#This Row],[abst_narr_txt]])</f>
        <v xml:space="preserve"> </v>
      </c>
      <c r="AU742" s="124"/>
      <c r="AV742" t="s">
        <v>5451</v>
      </c>
      <c r="AW742" t="b">
        <f>AND(ckAwdQTable[[#This Row],[ILN]]&gt;"M", SUBSTITUTE(ckAwdQTable[[#This Row],[prop_titl_txt]]," ","")&lt;&gt;SUBSTITUTE(AV741," ",""))</f>
        <v>0</v>
      </c>
      <c r="AX742" s="8" t="s">
        <v>5452</v>
      </c>
    </row>
    <row r="743" spans="2:50" ht="15" customHeight="1" x14ac:dyDescent="0.35">
      <c r="B743" s="30">
        <v>43019.615277777775</v>
      </c>
      <c r="C743" t="s">
        <v>2839</v>
      </c>
      <c r="D743" t="s">
        <v>2840</v>
      </c>
      <c r="E743" t="s">
        <v>464</v>
      </c>
      <c r="F743" t="s">
        <v>1119</v>
      </c>
      <c r="G743" s="8" t="s">
        <v>2819</v>
      </c>
      <c r="H743" s="8" t="s">
        <v>2820</v>
      </c>
      <c r="I743" s="21" t="s">
        <v>6127</v>
      </c>
      <c r="J743" t="s">
        <v>2821</v>
      </c>
      <c r="L743" s="22"/>
      <c r="M743" s="107">
        <f xml:space="preserve"> M742+(ckAwdQTable[ILN]&lt;"M")</f>
        <v>417</v>
      </c>
      <c r="N743" t="s">
        <v>2834</v>
      </c>
      <c r="O743" t="s">
        <v>2804</v>
      </c>
      <c r="P743" s="15" t="str">
        <f>HYPERLINK("https://www.ejacket.nsf.gov/ej/showProposal.do?ID="&amp;ckAwdQTable[[#This Row],[prop_id]],"eJ")</f>
        <v>eJ</v>
      </c>
      <c r="Q743" s="8" t="s">
        <v>2841</v>
      </c>
      <c r="R743" t="s">
        <v>5453</v>
      </c>
      <c r="S743" t="s">
        <v>2794</v>
      </c>
      <c r="T743" t="s">
        <v>5443</v>
      </c>
      <c r="U743" s="8" t="s">
        <v>3081</v>
      </c>
      <c r="V743" t="s">
        <v>2823</v>
      </c>
      <c r="W743" s="111" t="str">
        <f>HYPERLINK("mailto:"&amp; ckAwdQTable[[#This Row],[email]]&amp;"&amp;subject=Your NSF Proposal:  "&amp;ckAwdQTable[[#This Row],[prop_id]], ckAwdQTable[[#This Row],[email]])</f>
        <v>knightly@ece.rice.edu</v>
      </c>
      <c r="X743" s="30">
        <v>43252</v>
      </c>
      <c r="Y743">
        <v>48</v>
      </c>
      <c r="AA743" s="21" t="s">
        <v>753</v>
      </c>
      <c r="AB743" s="21" t="s">
        <v>4825</v>
      </c>
      <c r="AC743"/>
      <c r="AD743" s="21" t="s">
        <v>753</v>
      </c>
      <c r="AE743" s="21" t="s">
        <v>6128</v>
      </c>
      <c r="AF743" s="13">
        <v>393617</v>
      </c>
      <c r="AG743" s="121">
        <v>0</v>
      </c>
      <c r="AH743" s="1">
        <v>393617</v>
      </c>
      <c r="AI743" s="1"/>
      <c r="AJ743" s="1">
        <v>8000</v>
      </c>
      <c r="AM743" s="21">
        <v>4</v>
      </c>
      <c r="AN743" s="21">
        <v>4</v>
      </c>
      <c r="AO743" s="21">
        <v>1.5</v>
      </c>
      <c r="AP743" s="21"/>
      <c r="AQ743" s="21"/>
      <c r="AR743" s="123" t="s">
        <v>2829</v>
      </c>
      <c r="AS743" s="21" t="s">
        <v>2834</v>
      </c>
      <c r="AT743" s="21" t="str">
        <f>SummarizeQuestMarks(ckAwdQTable[[#This Row],[abst_narr_txt]])</f>
        <v xml:space="preserve"> </v>
      </c>
      <c r="AU743" s="124"/>
      <c r="AV743" t="s">
        <v>5451</v>
      </c>
      <c r="AW743" t="b">
        <f>AND(ckAwdQTable[[#This Row],[ILN]]&gt;"M", SUBSTITUTE(ckAwdQTable[[#This Row],[prop_titl_txt]]," ","")&lt;&gt;SUBSTITUTE(AV742," ",""))</f>
        <v>0</v>
      </c>
      <c r="AX743" s="8" t="s">
        <v>5446</v>
      </c>
    </row>
    <row r="744" spans="2:50" ht="15" customHeight="1" x14ac:dyDescent="0.35">
      <c r="B744" s="30">
        <v>43019.7</v>
      </c>
      <c r="C744" t="s">
        <v>2839</v>
      </c>
      <c r="D744" t="s">
        <v>2840</v>
      </c>
      <c r="E744" t="s">
        <v>464</v>
      </c>
      <c r="F744" t="s">
        <v>1119</v>
      </c>
      <c r="G744" s="8" t="s">
        <v>2819</v>
      </c>
      <c r="H744" s="8" t="s">
        <v>2820</v>
      </c>
      <c r="I744" s="21" t="s">
        <v>6127</v>
      </c>
      <c r="J744" t="s">
        <v>2821</v>
      </c>
      <c r="L744" s="22"/>
      <c r="M744" s="107">
        <f xml:space="preserve"> M743+(ckAwdQTable[ILN]&lt;"M")</f>
        <v>418</v>
      </c>
      <c r="N744" t="s">
        <v>2824</v>
      </c>
      <c r="O744" t="s">
        <v>2807</v>
      </c>
      <c r="P744" s="15" t="str">
        <f>HYPERLINK("https://www.ejacket.nsf.gov/ej/showProposal.do?ID="&amp;ckAwdQTable[[#This Row],[prop_id]],"eJ")</f>
        <v>eJ</v>
      </c>
      <c r="Q744" s="8" t="s">
        <v>2841</v>
      </c>
      <c r="R744" t="s">
        <v>2807</v>
      </c>
      <c r="S744" t="s">
        <v>2808</v>
      </c>
      <c r="T744" t="s">
        <v>5454</v>
      </c>
      <c r="U744" s="8" t="s">
        <v>3984</v>
      </c>
      <c r="V744" t="s">
        <v>2823</v>
      </c>
      <c r="W744" s="111" t="str">
        <f>HYPERLINK("mailto:"&amp; ckAwdQTable[[#This Row],[email]]&amp;"&amp;subject=Your NSF Proposal:  "&amp;ckAwdQTable[[#This Row],[prop_id]], ckAwdQTable[[#This Row],[email]])</f>
        <v>mpan2@central.uh.edu</v>
      </c>
      <c r="X744" s="30">
        <v>43344</v>
      </c>
      <c r="Y744">
        <v>36</v>
      </c>
      <c r="AA744" s="21" t="s">
        <v>753</v>
      </c>
      <c r="AB744" s="21" t="s">
        <v>4825</v>
      </c>
      <c r="AC744"/>
      <c r="AD744" s="21" t="s">
        <v>753</v>
      </c>
      <c r="AF744" s="13">
        <v>750000</v>
      </c>
      <c r="AG744" s="121">
        <v>0</v>
      </c>
      <c r="AH744" s="1">
        <v>750000</v>
      </c>
      <c r="AI744" s="1"/>
      <c r="AJ744" s="1"/>
      <c r="AM744" s="21">
        <v>12</v>
      </c>
      <c r="AN744" s="21">
        <v>9</v>
      </c>
      <c r="AO744" s="21">
        <v>5.25</v>
      </c>
      <c r="AP744" s="21"/>
      <c r="AQ744" s="21"/>
      <c r="AR744" s="123" t="s">
        <v>2829</v>
      </c>
      <c r="AS744" s="21" t="s">
        <v>2834</v>
      </c>
      <c r="AT744" s="21" t="str">
        <f>SummarizeQuestMarks(ckAwdQTable[[#This Row],[abst_narr_txt]])</f>
        <v xml:space="preserve"> </v>
      </c>
      <c r="AU744" s="124"/>
      <c r="AV744" t="s">
        <v>5455</v>
      </c>
      <c r="AW744" t="b">
        <f>AND(ckAwdQTable[[#This Row],[ILN]]&gt;"M", SUBSTITUTE(ckAwdQTable[[#This Row],[prop_titl_txt]]," ","")&lt;&gt;SUBSTITUTE(AV743," ",""))</f>
        <v>0</v>
      </c>
      <c r="AX744" s="8" t="s">
        <v>5456</v>
      </c>
    </row>
    <row r="745" spans="2:50" ht="15" customHeight="1" x14ac:dyDescent="0.35">
      <c r="B745" s="30">
        <v>43019.527777777781</v>
      </c>
      <c r="C745" t="s">
        <v>2839</v>
      </c>
      <c r="D745" t="s">
        <v>2840</v>
      </c>
      <c r="E745" t="s">
        <v>464</v>
      </c>
      <c r="F745" t="s">
        <v>1119</v>
      </c>
      <c r="G745" s="8" t="s">
        <v>2819</v>
      </c>
      <c r="H745" s="8" t="s">
        <v>2820</v>
      </c>
      <c r="I745" s="21" t="s">
        <v>6127</v>
      </c>
      <c r="J745" t="s">
        <v>2821</v>
      </c>
      <c r="L745" s="22"/>
      <c r="M745" s="107">
        <f xml:space="preserve"> M744+(ckAwdQTable[ILN]&lt;"M")</f>
        <v>418</v>
      </c>
      <c r="N745" t="s">
        <v>2834</v>
      </c>
      <c r="O745" t="s">
        <v>2807</v>
      </c>
      <c r="P745" s="15" t="str">
        <f>HYPERLINK("https://www.ejacket.nsf.gov/ej/showProposal.do?ID="&amp;ckAwdQTable[[#This Row],[prop_id]],"eJ")</f>
        <v>eJ</v>
      </c>
      <c r="Q745" s="8" t="s">
        <v>2841</v>
      </c>
      <c r="R745" t="s">
        <v>5457</v>
      </c>
      <c r="S745" t="s">
        <v>1645</v>
      </c>
      <c r="T745" t="s">
        <v>5458</v>
      </c>
      <c r="U745" s="8" t="s">
        <v>5459</v>
      </c>
      <c r="V745" t="s">
        <v>2823</v>
      </c>
      <c r="W745" s="111" t="str">
        <f>HYPERLINK("mailto:"&amp; ckAwdQTable[[#This Row],[email]]&amp;"&amp;subject=Your NSF Proposal:  "&amp;ckAwdQTable[[#This Row],[prop_id]], ckAwdQTable[[#This Row],[email]])</f>
        <v>chenxm@tsu.edu</v>
      </c>
      <c r="X745" s="30">
        <v>43344</v>
      </c>
      <c r="Y745">
        <v>36</v>
      </c>
      <c r="AA745" s="21" t="s">
        <v>753</v>
      </c>
      <c r="AB745" s="21" t="s">
        <v>4825</v>
      </c>
      <c r="AC745"/>
      <c r="AD745" s="21" t="s">
        <v>753</v>
      </c>
      <c r="AF745" s="13">
        <v>150000</v>
      </c>
      <c r="AG745" s="121">
        <v>0</v>
      </c>
      <c r="AH745" s="1">
        <v>150000</v>
      </c>
      <c r="AI745" s="1"/>
      <c r="AJ745" s="1"/>
      <c r="AM745" s="21">
        <v>3</v>
      </c>
      <c r="AN745" s="21">
        <v>3</v>
      </c>
      <c r="AO745" s="21">
        <v>3</v>
      </c>
      <c r="AP745" s="21"/>
      <c r="AQ745" s="21"/>
      <c r="AR745" s="123" t="s">
        <v>2829</v>
      </c>
      <c r="AS745" s="21" t="s">
        <v>2834</v>
      </c>
      <c r="AT745" s="21" t="str">
        <f>SummarizeQuestMarks(ckAwdQTable[[#This Row],[abst_narr_txt]])</f>
        <v xml:space="preserve"> </v>
      </c>
      <c r="AU745" s="124"/>
      <c r="AV745" t="s">
        <v>5455</v>
      </c>
      <c r="AW745" t="b">
        <f>AND(ckAwdQTable[[#This Row],[ILN]]&gt;"M", SUBSTITUTE(ckAwdQTable[[#This Row],[prop_titl_txt]]," ","")&lt;&gt;SUBSTITUTE(AV744," ",""))</f>
        <v>0</v>
      </c>
      <c r="AX745" s="8" t="s">
        <v>5460</v>
      </c>
    </row>
    <row r="746" spans="2:50" ht="15" customHeight="1" x14ac:dyDescent="0.35">
      <c r="B746" s="30">
        <v>43019.617361111108</v>
      </c>
      <c r="C746" t="s">
        <v>2839</v>
      </c>
      <c r="D746" t="s">
        <v>2840</v>
      </c>
      <c r="E746" t="s">
        <v>464</v>
      </c>
      <c r="F746" t="s">
        <v>1119</v>
      </c>
      <c r="G746" s="8" t="s">
        <v>2819</v>
      </c>
      <c r="H746" s="8" t="s">
        <v>2820</v>
      </c>
      <c r="I746" s="21" t="s">
        <v>6127</v>
      </c>
      <c r="J746" t="s">
        <v>2821</v>
      </c>
      <c r="L746" s="22"/>
      <c r="M746" s="107">
        <f xml:space="preserve"> M745+(ckAwdQTable[ILN]&lt;"M")</f>
        <v>418</v>
      </c>
      <c r="N746" t="s">
        <v>2834</v>
      </c>
      <c r="O746" t="s">
        <v>2807</v>
      </c>
      <c r="P746" s="15" t="str">
        <f>HYPERLINK("https://www.ejacket.nsf.gov/ej/showProposal.do?ID="&amp;ckAwdQTable[[#This Row],[prop_id]],"eJ")</f>
        <v>eJ</v>
      </c>
      <c r="Q746" s="8" t="s">
        <v>2841</v>
      </c>
      <c r="R746" t="s">
        <v>5461</v>
      </c>
      <c r="S746" t="s">
        <v>2218</v>
      </c>
      <c r="T746" t="s">
        <v>5462</v>
      </c>
      <c r="U746" s="8" t="s">
        <v>4252</v>
      </c>
      <c r="V746" t="s">
        <v>94</v>
      </c>
      <c r="W746" s="111" t="str">
        <f>HYPERLINK("mailto:"&amp; ckAwdQTable[[#This Row],[email]]&amp;"&amp;subject=Your NSF Proposal:  "&amp;ckAwdQTable[[#This Row],[prop_id]], ckAwdQTable[[#This Row],[email]])</f>
        <v>song@eng.ua.edu</v>
      </c>
      <c r="X746" s="30">
        <v>43344</v>
      </c>
      <c r="Y746">
        <v>36</v>
      </c>
      <c r="AA746" s="21" t="s">
        <v>753</v>
      </c>
      <c r="AB746" s="21" t="s">
        <v>4825</v>
      </c>
      <c r="AC746"/>
      <c r="AD746" s="21" t="s">
        <v>753</v>
      </c>
      <c r="AF746" s="13">
        <v>249981</v>
      </c>
      <c r="AG746" s="121">
        <v>0</v>
      </c>
      <c r="AH746" s="1">
        <v>249981</v>
      </c>
      <c r="AI746" s="1"/>
      <c r="AJ746" s="1"/>
      <c r="AM746" s="21">
        <v>3</v>
      </c>
      <c r="AN746" s="21">
        <v>3</v>
      </c>
      <c r="AO746" s="21">
        <v>3</v>
      </c>
      <c r="AP746" s="21"/>
      <c r="AQ746" s="21"/>
      <c r="AR746" s="123" t="s">
        <v>2829</v>
      </c>
      <c r="AS746" s="21" t="s">
        <v>2834</v>
      </c>
      <c r="AT746" s="21" t="str">
        <f>SummarizeQuestMarks(ckAwdQTable[[#This Row],[abst_narr_txt]])</f>
        <v xml:space="preserve"> </v>
      </c>
      <c r="AU746" s="124"/>
      <c r="AV746" t="s">
        <v>5455</v>
      </c>
      <c r="AW746" t="b">
        <f>AND(ckAwdQTable[[#This Row],[ILN]]&gt;"M", SUBSTITUTE(ckAwdQTable[[#This Row],[prop_titl_txt]]," ","")&lt;&gt;SUBSTITUTE(AV745," ",""))</f>
        <v>0</v>
      </c>
      <c r="AX746" s="8" t="s">
        <v>5463</v>
      </c>
    </row>
    <row r="747" spans="2:50" ht="15" customHeight="1" x14ac:dyDescent="0.35">
      <c r="B747" s="30">
        <v>43031.609027777777</v>
      </c>
      <c r="C747" t="s">
        <v>2817</v>
      </c>
      <c r="D747" t="s">
        <v>2818</v>
      </c>
      <c r="E747" t="s">
        <v>476</v>
      </c>
      <c r="F747" t="s">
        <v>912</v>
      </c>
      <c r="G747" s="8" t="s">
        <v>2819</v>
      </c>
      <c r="H747" s="8" t="s">
        <v>2820</v>
      </c>
      <c r="I747" s="21" t="s">
        <v>6127</v>
      </c>
      <c r="J747" t="s">
        <v>2821</v>
      </c>
      <c r="K747" t="s">
        <v>2822</v>
      </c>
      <c r="L747" s="22"/>
      <c r="M747" s="107">
        <f xml:space="preserve"> M746+(ckAwdQTable[ILN]&lt;"M")</f>
        <v>419</v>
      </c>
      <c r="N747" t="s">
        <v>2863</v>
      </c>
      <c r="O747" t="s">
        <v>2810</v>
      </c>
      <c r="P747" s="15" t="str">
        <f>HYPERLINK("https://www.ejacket.nsf.gov/ej/showProposal.do?ID="&amp;ckAwdQTable[[#This Row],[prop_id]],"eJ")</f>
        <v>eJ</v>
      </c>
      <c r="Q747" s="8" t="s">
        <v>2825</v>
      </c>
      <c r="R747" t="s">
        <v>2810</v>
      </c>
      <c r="S747" t="s">
        <v>803</v>
      </c>
      <c r="T747" t="s">
        <v>5464</v>
      </c>
      <c r="U747" s="8" t="s">
        <v>3257</v>
      </c>
      <c r="V747" t="s">
        <v>3254</v>
      </c>
      <c r="W747" s="111" t="str">
        <f>HYPERLINK("mailto:"&amp; ckAwdQTable[[#This Row],[email]]&amp;"&amp;subject=Your NSF Proposal:  "&amp;ckAwdQTable[[#This Row],[prop_id]], ckAwdQTable[[#This Row],[email]])</f>
        <v>jli587@wisc.edu</v>
      </c>
      <c r="X747" s="30">
        <v>43344</v>
      </c>
      <c r="Y747">
        <v>36</v>
      </c>
      <c r="AA747" s="21" t="s">
        <v>753</v>
      </c>
      <c r="AB747" s="21" t="s">
        <v>4825</v>
      </c>
      <c r="AC747"/>
      <c r="AD747" s="21" t="s">
        <v>753</v>
      </c>
      <c r="AE747" s="21" t="s">
        <v>6354</v>
      </c>
      <c r="AF747" s="13">
        <v>499999</v>
      </c>
      <c r="AG747" s="121">
        <v>0</v>
      </c>
      <c r="AH747" s="1">
        <v>499999</v>
      </c>
      <c r="AI747" s="1"/>
      <c r="AJ747" s="1">
        <v>15000</v>
      </c>
      <c r="AM747" s="21">
        <v>6</v>
      </c>
      <c r="AN747" s="21">
        <v>3</v>
      </c>
      <c r="AO747" s="21">
        <v>3</v>
      </c>
      <c r="AP747" s="21"/>
      <c r="AQ747" s="21"/>
      <c r="AR747" s="123" t="s">
        <v>2829</v>
      </c>
      <c r="AS747" s="21" t="s">
        <v>2834</v>
      </c>
      <c r="AT747" s="21" t="str">
        <f>SummarizeQuestMarks(ckAwdQTable[[#This Row],[abst_narr_txt]])</f>
        <v xml:space="preserve"> </v>
      </c>
      <c r="AU747" s="124"/>
      <c r="AV747" t="s">
        <v>5465</v>
      </c>
      <c r="AW747" t="b">
        <f>AND(ckAwdQTable[[#This Row],[ILN]]&gt;"M", SUBSTITUTE(ckAwdQTable[[#This Row],[prop_titl_txt]]," ","")&lt;&gt;SUBSTITUTE(AV746," ",""))</f>
        <v>0</v>
      </c>
      <c r="AX747" s="8" t="s">
        <v>5466</v>
      </c>
    </row>
    <row r="748" spans="2:50" ht="15" customHeight="1" x14ac:dyDescent="0.35">
      <c r="B748" s="30">
        <v>43035.986805555556</v>
      </c>
      <c r="C748" t="s">
        <v>2817</v>
      </c>
      <c r="D748" t="s">
        <v>2818</v>
      </c>
      <c r="E748" t="s">
        <v>474</v>
      </c>
      <c r="F748" t="s">
        <v>885</v>
      </c>
      <c r="G748" s="8" t="s">
        <v>2819</v>
      </c>
      <c r="H748" s="8" t="s">
        <v>2820</v>
      </c>
      <c r="I748" s="21" t="s">
        <v>6127</v>
      </c>
      <c r="J748" t="s">
        <v>2821</v>
      </c>
      <c r="L748" s="22"/>
      <c r="M748" s="107">
        <f xml:space="preserve"> M747+(ckAwdQTable[ILN]&lt;"M")</f>
        <v>420</v>
      </c>
      <c r="N748" t="s">
        <v>2824</v>
      </c>
      <c r="O748" t="s">
        <v>2812</v>
      </c>
      <c r="P748" s="15" t="str">
        <f>HYPERLINK("https://www.ejacket.nsf.gov/ej/showProposal.do?ID="&amp;ckAwdQTable[[#This Row],[prop_id]],"eJ")</f>
        <v>eJ</v>
      </c>
      <c r="Q748" s="8" t="s">
        <v>2825</v>
      </c>
      <c r="R748" t="s">
        <v>2812</v>
      </c>
      <c r="S748" t="s">
        <v>2813</v>
      </c>
      <c r="T748" t="s">
        <v>5467</v>
      </c>
      <c r="U748" s="8" t="s">
        <v>3477</v>
      </c>
      <c r="V748" t="s">
        <v>96</v>
      </c>
      <c r="W748" s="111" t="str">
        <f>HYPERLINK("mailto:"&amp; ckAwdQTable[[#This Row],[email]]&amp;"&amp;subject=Your NSF Proposal:  "&amp;ckAwdQTable[[#This Row],[prop_id]], ckAwdQTable[[#This Row],[email]])</f>
        <v>ahm@hawaii.edu</v>
      </c>
      <c r="X748" s="30">
        <v>43282</v>
      </c>
      <c r="Y748">
        <v>36</v>
      </c>
      <c r="AA748" s="21" t="s">
        <v>753</v>
      </c>
      <c r="AB748" s="21" t="s">
        <v>4825</v>
      </c>
      <c r="AC748"/>
      <c r="AD748" s="21" t="s">
        <v>753</v>
      </c>
      <c r="AE748" s="21" t="s">
        <v>6214</v>
      </c>
      <c r="AF748" s="13">
        <v>236107</v>
      </c>
      <c r="AG748" s="121">
        <v>0</v>
      </c>
      <c r="AH748" s="1">
        <v>236107</v>
      </c>
      <c r="AI748" s="1"/>
      <c r="AJ748" s="1">
        <v>12000</v>
      </c>
      <c r="AM748" s="21">
        <v>3</v>
      </c>
      <c r="AN748" s="21">
        <v>3</v>
      </c>
      <c r="AO748" s="21">
        <v>3</v>
      </c>
      <c r="AP748" s="21"/>
      <c r="AQ748" s="21"/>
      <c r="AR748" s="123" t="s">
        <v>2881</v>
      </c>
      <c r="AS748" s="21" t="s">
        <v>2834</v>
      </c>
      <c r="AT748" s="21" t="str">
        <f>SummarizeQuestMarks(ckAwdQTable[[#This Row],[abst_narr_txt]])</f>
        <v xml:space="preserve"> </v>
      </c>
      <c r="AU748" s="124"/>
      <c r="AV748" t="s">
        <v>5468</v>
      </c>
      <c r="AW748" t="b">
        <f>AND(ckAwdQTable[[#This Row],[ILN]]&gt;"M", SUBSTITUTE(ckAwdQTable[[#This Row],[prop_titl_txt]]," ","")&lt;&gt;SUBSTITUTE(AV747," ",""))</f>
        <v>0</v>
      </c>
      <c r="AX748" s="8" t="s">
        <v>5469</v>
      </c>
    </row>
    <row r="749" spans="2:50" ht="15" customHeight="1" x14ac:dyDescent="0.35">
      <c r="B749" s="30">
        <v>43035.4</v>
      </c>
      <c r="C749" t="s">
        <v>2817</v>
      </c>
      <c r="D749" t="s">
        <v>2818</v>
      </c>
      <c r="E749" t="s">
        <v>474</v>
      </c>
      <c r="F749" t="s">
        <v>885</v>
      </c>
      <c r="G749" s="8" t="s">
        <v>2819</v>
      </c>
      <c r="H749" s="8" t="s">
        <v>2820</v>
      </c>
      <c r="I749" s="21" t="s">
        <v>6127</v>
      </c>
      <c r="J749" t="s">
        <v>2821</v>
      </c>
      <c r="L749" s="22"/>
      <c r="M749" s="107">
        <f xml:space="preserve"> M748+(ckAwdQTable[ILN]&lt;"M")</f>
        <v>420</v>
      </c>
      <c r="N749" t="s">
        <v>2834</v>
      </c>
      <c r="O749" t="s">
        <v>2812</v>
      </c>
      <c r="P749" s="15" t="str">
        <f>HYPERLINK("https://www.ejacket.nsf.gov/ej/showProposal.do?ID="&amp;ckAwdQTable[[#This Row],[prop_id]],"eJ")</f>
        <v>eJ</v>
      </c>
      <c r="Q749" s="8" t="s">
        <v>2825</v>
      </c>
      <c r="R749" t="s">
        <v>5470</v>
      </c>
      <c r="S749" t="s">
        <v>5471</v>
      </c>
      <c r="T749" t="s">
        <v>5472</v>
      </c>
      <c r="U749" s="8" t="s">
        <v>4614</v>
      </c>
      <c r="V749" t="s">
        <v>2823</v>
      </c>
      <c r="W749" s="111" t="str">
        <f>HYPERLINK("mailto:"&amp; ckAwdQTable[[#This Row],[email]]&amp;"&amp;subject=Your NSF Proposal:  "&amp;ckAwdQTable[[#This Row],[prop_id]], ckAwdQTable[[#This Row],[email]])</f>
        <v>zx@ece.tamu.edu</v>
      </c>
      <c r="X749" s="30">
        <v>43282</v>
      </c>
      <c r="Y749">
        <v>36</v>
      </c>
      <c r="AA749" s="21" t="s">
        <v>753</v>
      </c>
      <c r="AB749" s="21" t="s">
        <v>4825</v>
      </c>
      <c r="AC749"/>
      <c r="AD749" s="21" t="s">
        <v>753</v>
      </c>
      <c r="AF749" s="13">
        <v>230000</v>
      </c>
      <c r="AG749" s="121">
        <v>0</v>
      </c>
      <c r="AH749" s="1">
        <v>230000</v>
      </c>
      <c r="AI749" s="1"/>
      <c r="AJ749" s="1"/>
      <c r="AM749" s="21">
        <v>3</v>
      </c>
      <c r="AN749" s="21">
        <v>3</v>
      </c>
      <c r="AO749" s="21"/>
      <c r="AP749" s="21"/>
      <c r="AQ749" s="21">
        <v>3</v>
      </c>
      <c r="AR749" s="123" t="s">
        <v>2881</v>
      </c>
      <c r="AS749" s="21" t="s">
        <v>2834</v>
      </c>
      <c r="AT749" s="21" t="str">
        <f>SummarizeQuestMarks(ckAwdQTable[[#This Row],[abst_narr_txt]])</f>
        <v xml:space="preserve"> </v>
      </c>
      <c r="AU749" s="124"/>
      <c r="AV749" t="s">
        <v>5468</v>
      </c>
      <c r="AW749" t="b">
        <f>AND(ckAwdQTable[[#This Row],[ILN]]&gt;"M", SUBSTITUTE(ckAwdQTable[[#This Row],[prop_titl_txt]]," ","")&lt;&gt;SUBSTITUTE(AV748," ",""))</f>
        <v>0</v>
      </c>
      <c r="AX749" s="8" t="s">
        <v>5473</v>
      </c>
    </row>
  </sheetData>
  <conditionalFormatting sqref="A2:AX749">
    <cfRule type="expression" dxfId="40" priority="4">
      <formula>MOD($M2,2)</formula>
    </cfRule>
  </conditionalFormatting>
  <conditionalFormatting sqref="C2:K749">
    <cfRule type="expression" dxfId="39" priority="3">
      <formula>AND($N2="N",C2&lt;&gt;C1)</formula>
    </cfRule>
  </conditionalFormatting>
  <conditionalFormatting sqref="X2:AE749">
    <cfRule type="expression" dxfId="38" priority="2">
      <formula>AND($N2="N",TRIM(X2)&lt;&gt;TRIM(X1))</formula>
    </cfRule>
  </conditionalFormatting>
  <conditionalFormatting sqref="AV2:AV749">
    <cfRule type="expression" dxfId="37"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3494"/>
  <sheetViews>
    <sheetView tabSelected="1" topLeftCell="I1" workbookViewId="0">
      <selection activeCell="N1" sqref="N1"/>
    </sheetView>
  </sheetViews>
  <sheetFormatPr defaultRowHeight="14.5" x14ac:dyDescent="0.35"/>
  <cols>
    <col min="1" max="1" width="6.453125" style="6" hidden="1" customWidth="1"/>
    <col min="2" max="2" width="1.7265625" hidden="1" customWidth="1"/>
    <col min="3" max="3" width="2.81640625" hidden="1" customWidth="1"/>
    <col min="4" max="4" width="2.1796875" hidden="1" customWidth="1"/>
    <col min="5" max="5" width="9.26953125" customWidth="1"/>
    <col min="6" max="6" width="11.81640625" customWidth="1"/>
    <col min="7" max="7" width="9" style="30" customWidth="1"/>
    <col min="8" max="8" width="5.81640625" customWidth="1"/>
    <col min="9" max="9" width="6.7265625" customWidth="1"/>
    <col min="10" max="10" width="5.81640625" hidden="1" customWidth="1"/>
    <col min="11" max="11" width="8.453125" customWidth="1"/>
    <col min="12" max="12" width="8.7265625" customWidth="1"/>
    <col min="13" max="13" width="7.81640625" customWidth="1"/>
    <col min="14" max="14" width="7.26953125" customWidth="1"/>
    <col min="15" max="15" width="4.7265625" customWidth="1"/>
    <col min="16" max="16" width="3.26953125" customWidth="1"/>
    <col min="17" max="17" width="2.453125" customWidth="1"/>
    <col min="18" max="18" width="10.26953125" style="13" customWidth="1"/>
    <col min="19" max="20" width="10.26953125" customWidth="1"/>
    <col min="21" max="21" width="10.54296875" customWidth="1"/>
    <col min="22" max="22" width="3.7265625" customWidth="1"/>
    <col min="23" max="23" width="3.7265625" style="6" customWidth="1"/>
    <col min="24" max="24" width="4.26953125" customWidth="1"/>
    <col min="25" max="25" width="11.1796875" customWidth="1"/>
    <col min="26" max="26" width="9.1796875" customWidth="1"/>
    <col min="27" max="27" width="6.1796875" customWidth="1"/>
    <col min="28" max="28" width="6.453125" customWidth="1"/>
    <col min="29" max="29" width="19.54296875" customWidth="1"/>
  </cols>
  <sheetData>
    <row r="1" spans="1:29" x14ac:dyDescent="0.35">
      <c r="A1" s="6" t="s">
        <v>125</v>
      </c>
      <c r="P1" s="3"/>
    </row>
    <row r="2" spans="1:29" s="98" customFormat="1" x14ac:dyDescent="0.35">
      <c r="A2" s="97"/>
      <c r="F2" s="99" t="s">
        <v>13</v>
      </c>
      <c r="G2" s="99"/>
      <c r="I2" s="100"/>
      <c r="K2" s="100" t="s">
        <v>12</v>
      </c>
      <c r="L2" s="98">
        <f ca="1">YEAR(NOW())+(MONTH(NOW())&gt;9)-2000</f>
        <v>18</v>
      </c>
      <c r="P2" s="99" t="s">
        <v>123</v>
      </c>
      <c r="Q2" s="99"/>
      <c r="R2" s="101"/>
      <c r="T2" s="98" t="s">
        <v>124</v>
      </c>
      <c r="X2" s="98" t="s">
        <v>358</v>
      </c>
    </row>
    <row r="3" spans="1:29" ht="33" customHeight="1" x14ac:dyDescent="0.35">
      <c r="A3" s="6" t="s">
        <v>0</v>
      </c>
      <c r="B3" t="s">
        <v>86</v>
      </c>
      <c r="C3" t="s">
        <v>285</v>
      </c>
      <c r="D3" t="s">
        <v>97</v>
      </c>
      <c r="E3" s="30" t="s">
        <v>6</v>
      </c>
      <c r="F3" t="s">
        <v>7</v>
      </c>
      <c r="G3" t="s">
        <v>4</v>
      </c>
      <c r="H3" t="s">
        <v>3</v>
      </c>
      <c r="I3" t="s">
        <v>89</v>
      </c>
      <c r="J3" t="s">
        <v>309</v>
      </c>
      <c r="K3" t="s">
        <v>8</v>
      </c>
      <c r="L3" t="s">
        <v>1</v>
      </c>
      <c r="M3" t="s">
        <v>9</v>
      </c>
      <c r="N3" s="14" t="s">
        <v>338</v>
      </c>
      <c r="O3" t="s">
        <v>10</v>
      </c>
      <c r="P3" t="s">
        <v>286</v>
      </c>
      <c r="Q3" t="s">
        <v>287</v>
      </c>
      <c r="R3" s="13" t="s">
        <v>288</v>
      </c>
      <c r="S3" t="s">
        <v>289</v>
      </c>
      <c r="T3" t="s">
        <v>290</v>
      </c>
      <c r="U3" s="6" t="s">
        <v>291</v>
      </c>
      <c r="V3" t="s">
        <v>292</v>
      </c>
      <c r="W3" t="s">
        <v>293</v>
      </c>
      <c r="X3" t="s">
        <v>5</v>
      </c>
      <c r="Y3" t="s">
        <v>294</v>
      </c>
      <c r="Z3" t="s">
        <v>295</v>
      </c>
      <c r="AA3" t="s">
        <v>296</v>
      </c>
      <c r="AB3" t="s">
        <v>367</v>
      </c>
      <c r="AC3" t="s">
        <v>11</v>
      </c>
    </row>
    <row r="4" spans="1:29" x14ac:dyDescent="0.35">
      <c r="A4" s="10" t="s">
        <v>724</v>
      </c>
      <c r="B4" s="76" t="s">
        <v>2824</v>
      </c>
      <c r="C4" s="76">
        <f>C3+(BudgetsQTable[[#This Row],[lead]]&lt;&gt;K3)</f>
        <v>11</v>
      </c>
      <c r="D4" s="76">
        <f>D3*(BudgetsQTable[[#This Row],[lead]]=K3)+(BudgetsQTable[[#This Row],[prop_id]]&lt;&gt;A3)</f>
        <v>1</v>
      </c>
      <c r="E4" s="77">
        <v>42998.693055555559</v>
      </c>
      <c r="F4" s="78" t="s">
        <v>2817</v>
      </c>
      <c r="G4" s="78" t="s">
        <v>2818</v>
      </c>
      <c r="H4" s="78" t="s">
        <v>476</v>
      </c>
      <c r="I4" s="76" t="s">
        <v>727</v>
      </c>
      <c r="J4" s="76" t="s">
        <v>2831</v>
      </c>
      <c r="K4" s="78" t="s">
        <v>724</v>
      </c>
      <c r="L4" s="7" t="str">
        <f>IF(BudgetsQTable[[#This Row],[pi_last_name]]=" ","",HYPERLINK("https://www.ejacket.nsf.gov/ej/showProposal.do?Continue=Y&amp;ID="&amp;BudgetsQTable[[#This Row],[prop_id]],BudgetsQTable[[#This Row],[prop_id]]))</f>
        <v>1762299</v>
      </c>
      <c r="M4" s="78" t="s">
        <v>725</v>
      </c>
      <c r="N4" s="7" t="str">
        <f>IF(BudgetsQTable[[#This Row],[pi_last_name]]=" ","",HYPERLINK("mailto:"&amp;BudgetsQTable[[#This Row],[pi_email]]&amp;"&amp;subject=Your NSF Proposal:  "&amp;BudgetsQTable[[#This Row],[prop_id]],BudgetsQTable[[#This Row],[pi_email]]))</f>
        <v>isil@cs.utexas.edu</v>
      </c>
      <c r="O4" s="78" t="s">
        <v>2827</v>
      </c>
      <c r="P4" s="78"/>
      <c r="Q4" s="78"/>
      <c r="R4" s="79"/>
      <c r="S4" s="79"/>
      <c r="T4" s="79"/>
      <c r="U4" s="80"/>
      <c r="V4" s="78">
        <v>0</v>
      </c>
      <c r="W4" s="78"/>
      <c r="X4" s="11" t="str">
        <f ca="1">IF(ISBLANK(BudgetsQTable[[#This Row],[budg_seq_yr]]),"FY"&amp;fiscalyear,"FY"&amp;fiscalyear-1+BudgetsQTable[[#This Row],[budg_seq_yr]])</f>
        <v>FY18</v>
      </c>
      <c r="Y4" s="79">
        <v>1050000</v>
      </c>
      <c r="Z4" s="78" t="s">
        <v>2818</v>
      </c>
      <c r="AA4" s="78" t="s">
        <v>476</v>
      </c>
      <c r="AB4" s="102" t="s">
        <v>2821</v>
      </c>
      <c r="AC4" s="78"/>
    </row>
    <row r="5" spans="1:29" x14ac:dyDescent="0.35">
      <c r="A5" s="10" t="s">
        <v>724</v>
      </c>
      <c r="B5" s="76" t="s">
        <v>2824</v>
      </c>
      <c r="C5" s="76">
        <f>C4+(BudgetsQTable[[#This Row],[lead]]&lt;&gt;K4)</f>
        <v>11</v>
      </c>
      <c r="D5" s="76">
        <f>D4*(BudgetsQTable[[#This Row],[lead]]=K4)+(BudgetsQTable[[#This Row],[prop_id]]&lt;&gt;A4)</f>
        <v>1</v>
      </c>
      <c r="E5" s="77">
        <v>42998.693055555559</v>
      </c>
      <c r="F5" s="78" t="s">
        <v>2817</v>
      </c>
      <c r="G5" s="78" t="s">
        <v>2818</v>
      </c>
      <c r="H5" s="78" t="s">
        <v>476</v>
      </c>
      <c r="I5" s="76" t="s">
        <v>727</v>
      </c>
      <c r="J5" s="76" t="s">
        <v>753</v>
      </c>
      <c r="K5" s="78" t="s">
        <v>724</v>
      </c>
      <c r="L5" s="7" t="str">
        <f>IF(BudgetsQTable[[#This Row],[pi_last_name]]=" ","",HYPERLINK("https://www.ejacket.nsf.gov/ej/showProposal.do?Continue=Y&amp;ID="&amp;BudgetsQTable[[#This Row],[prop_id]],BudgetsQTable[[#This Row],[prop_id]]))</f>
        <v/>
      </c>
      <c r="M5" s="78" t="s">
        <v>753</v>
      </c>
      <c r="N5" s="7" t="str">
        <f>IF(BudgetsQTable[[#This Row],[pi_last_name]]=" ","",HYPERLINK("mailto:"&amp;BudgetsQTable[[#This Row],[pi_email]]&amp;"&amp;subject=Your NSF Proposal:  "&amp;BudgetsQTable[[#This Row],[prop_id]],BudgetsQTable[[#This Row],[pi_email]]))</f>
        <v/>
      </c>
      <c r="O5" s="78" t="s">
        <v>753</v>
      </c>
      <c r="P5" s="78">
        <v>2</v>
      </c>
      <c r="Q5" s="78">
        <v>1</v>
      </c>
      <c r="R5" s="79">
        <v>0</v>
      </c>
      <c r="S5" s="79">
        <v>12620</v>
      </c>
      <c r="T5" s="79">
        <v>0</v>
      </c>
      <c r="U5" s="80">
        <v>202989</v>
      </c>
      <c r="V5" s="78">
        <v>0</v>
      </c>
      <c r="W5" s="78">
        <v>1</v>
      </c>
      <c r="X5" s="11" t="str">
        <f ca="1">IF(ISBLANK(BudgetsQTable[[#This Row],[budg_seq_yr]]),"FY"&amp;fiscalyear,"FY"&amp;fiscalyear-1+BudgetsQTable[[#This Row],[budg_seq_yr]])</f>
        <v>FY18</v>
      </c>
      <c r="Y5" s="79">
        <v>202989</v>
      </c>
      <c r="Z5" s="78" t="s">
        <v>2818</v>
      </c>
      <c r="AA5" s="78" t="s">
        <v>476</v>
      </c>
      <c r="AB5" s="76" t="s">
        <v>2821</v>
      </c>
      <c r="AC5" s="78"/>
    </row>
    <row r="6" spans="1:29" x14ac:dyDescent="0.35">
      <c r="A6" s="10" t="s">
        <v>724</v>
      </c>
      <c r="B6" s="76" t="s">
        <v>2824</v>
      </c>
      <c r="C6" s="76">
        <f>C5+(BudgetsQTable[[#This Row],[lead]]&lt;&gt;K5)</f>
        <v>11</v>
      </c>
      <c r="D6" s="76">
        <f>D5*(BudgetsQTable[[#This Row],[lead]]=K5)+(BudgetsQTable[[#This Row],[prop_id]]&lt;&gt;A5)</f>
        <v>1</v>
      </c>
      <c r="E6" s="77">
        <v>42998.693055555559</v>
      </c>
      <c r="F6" s="78" t="s">
        <v>2817</v>
      </c>
      <c r="G6" s="78" t="s">
        <v>2818</v>
      </c>
      <c r="H6" s="78" t="s">
        <v>476</v>
      </c>
      <c r="I6" s="76" t="s">
        <v>727</v>
      </c>
      <c r="J6" s="76" t="s">
        <v>753</v>
      </c>
      <c r="K6" s="78" t="s">
        <v>724</v>
      </c>
      <c r="L6" s="7" t="str">
        <f>IF(BudgetsQTable[[#This Row],[pi_last_name]]=" ","",HYPERLINK("https://www.ejacket.nsf.gov/ej/showProposal.do?Continue=Y&amp;ID="&amp;BudgetsQTable[[#This Row],[prop_id]],BudgetsQTable[[#This Row],[prop_id]]))</f>
        <v/>
      </c>
      <c r="M6" s="78" t="s">
        <v>753</v>
      </c>
      <c r="N6" s="7" t="str">
        <f>IF(BudgetsQTable[[#This Row],[pi_last_name]]=" ","",HYPERLINK("mailto:"&amp;BudgetsQTable[[#This Row],[pi_email]]&amp;"&amp;subject=Your NSF Proposal:  "&amp;BudgetsQTable[[#This Row],[prop_id]],BudgetsQTable[[#This Row],[pi_email]]))</f>
        <v/>
      </c>
      <c r="O6" s="78" t="s">
        <v>753</v>
      </c>
      <c r="P6" s="78">
        <v>2</v>
      </c>
      <c r="Q6" s="78">
        <v>1</v>
      </c>
      <c r="R6" s="79">
        <v>0</v>
      </c>
      <c r="S6" s="79">
        <v>12620</v>
      </c>
      <c r="T6" s="79">
        <v>0</v>
      </c>
      <c r="U6" s="80">
        <v>206982</v>
      </c>
      <c r="V6" s="78">
        <v>0</v>
      </c>
      <c r="W6" s="78">
        <v>2</v>
      </c>
      <c r="X6" s="11" t="str">
        <f ca="1">IF(ISBLANK(BudgetsQTable[[#This Row],[budg_seq_yr]]),"FY"&amp;fiscalyear,"FY"&amp;fiscalyear-1+BudgetsQTable[[#This Row],[budg_seq_yr]])</f>
        <v>FY19</v>
      </c>
      <c r="Y6" s="79">
        <v>206982</v>
      </c>
      <c r="Z6" s="78" t="s">
        <v>2818</v>
      </c>
      <c r="AA6" s="78" t="s">
        <v>476</v>
      </c>
      <c r="AB6" s="76" t="s">
        <v>2821</v>
      </c>
      <c r="AC6" s="78"/>
    </row>
    <row r="7" spans="1:29" x14ac:dyDescent="0.35">
      <c r="A7" s="10" t="s">
        <v>724</v>
      </c>
      <c r="B7" s="76" t="s">
        <v>2824</v>
      </c>
      <c r="C7" s="76">
        <f>C6+(BudgetsQTable[[#This Row],[lead]]&lt;&gt;K6)</f>
        <v>11</v>
      </c>
      <c r="D7" s="76">
        <f>D6*(BudgetsQTable[[#This Row],[lead]]=K6)+(BudgetsQTable[[#This Row],[prop_id]]&lt;&gt;A6)</f>
        <v>1</v>
      </c>
      <c r="E7" s="77">
        <v>42998.693055555559</v>
      </c>
      <c r="F7" s="78" t="s">
        <v>2817</v>
      </c>
      <c r="G7" s="78" t="s">
        <v>2818</v>
      </c>
      <c r="H7" s="78" t="s">
        <v>476</v>
      </c>
      <c r="I7" s="76" t="s">
        <v>727</v>
      </c>
      <c r="J7" s="76" t="s">
        <v>753</v>
      </c>
      <c r="K7" s="78" t="s">
        <v>724</v>
      </c>
      <c r="L7" s="7" t="str">
        <f>IF(BudgetsQTable[[#This Row],[pi_last_name]]=" ","",HYPERLINK("https://www.ejacket.nsf.gov/ej/showProposal.do?Continue=Y&amp;ID="&amp;BudgetsQTable[[#This Row],[prop_id]],BudgetsQTable[[#This Row],[prop_id]]))</f>
        <v/>
      </c>
      <c r="M7" s="78" t="s">
        <v>753</v>
      </c>
      <c r="N7" s="7" t="str">
        <f>IF(BudgetsQTable[[#This Row],[pi_last_name]]=" ","",HYPERLINK("mailto:"&amp;BudgetsQTable[[#This Row],[pi_email]]&amp;"&amp;subject=Your NSF Proposal:  "&amp;BudgetsQTable[[#This Row],[prop_id]],BudgetsQTable[[#This Row],[pi_email]]))</f>
        <v/>
      </c>
      <c r="O7" s="78" t="s">
        <v>753</v>
      </c>
      <c r="P7" s="78">
        <v>2</v>
      </c>
      <c r="Q7" s="78">
        <v>1</v>
      </c>
      <c r="R7" s="79">
        <v>64500</v>
      </c>
      <c r="S7" s="79">
        <v>12620</v>
      </c>
      <c r="T7" s="79">
        <v>0</v>
      </c>
      <c r="U7" s="80">
        <v>318082</v>
      </c>
      <c r="V7" s="78">
        <v>0</v>
      </c>
      <c r="W7" s="78">
        <v>3</v>
      </c>
      <c r="X7" s="11" t="str">
        <f ca="1">IF(ISBLANK(BudgetsQTable[[#This Row],[budg_seq_yr]]),"FY"&amp;fiscalyear,"FY"&amp;fiscalyear-1+BudgetsQTable[[#This Row],[budg_seq_yr]])</f>
        <v>FY20</v>
      </c>
      <c r="Y7" s="79">
        <v>318082</v>
      </c>
      <c r="Z7" s="78" t="s">
        <v>2818</v>
      </c>
      <c r="AA7" s="78" t="s">
        <v>476</v>
      </c>
      <c r="AB7" s="76" t="s">
        <v>2821</v>
      </c>
      <c r="AC7" s="78"/>
    </row>
    <row r="8" spans="1:29" x14ac:dyDescent="0.35">
      <c r="A8" s="10" t="s">
        <v>724</v>
      </c>
      <c r="B8" s="76" t="s">
        <v>2824</v>
      </c>
      <c r="C8" s="76">
        <f>C7+(BudgetsQTable[[#This Row],[lead]]&lt;&gt;K7)</f>
        <v>11</v>
      </c>
      <c r="D8" s="76">
        <f>D7*(BudgetsQTable[[#This Row],[lead]]=K7)+(BudgetsQTable[[#This Row],[prop_id]]&lt;&gt;A7)</f>
        <v>1</v>
      </c>
      <c r="E8" s="77">
        <v>42998.693055555559</v>
      </c>
      <c r="F8" s="78" t="s">
        <v>2817</v>
      </c>
      <c r="G8" s="78" t="s">
        <v>2818</v>
      </c>
      <c r="H8" s="78" t="s">
        <v>476</v>
      </c>
      <c r="I8" s="76" t="s">
        <v>727</v>
      </c>
      <c r="J8" s="76" t="s">
        <v>753</v>
      </c>
      <c r="K8" s="78" t="s">
        <v>724</v>
      </c>
      <c r="L8" s="7" t="str">
        <f>IF(BudgetsQTable[[#This Row],[pi_last_name]]=" ","",HYPERLINK("https://www.ejacket.nsf.gov/ej/showProposal.do?Continue=Y&amp;ID="&amp;BudgetsQTable[[#This Row],[prop_id]],BudgetsQTable[[#This Row],[prop_id]]))</f>
        <v/>
      </c>
      <c r="M8" s="78" t="s">
        <v>753</v>
      </c>
      <c r="N8" s="7" t="str">
        <f>IF(BudgetsQTable[[#This Row],[pi_last_name]]=" ","",HYPERLINK("mailto:"&amp;BudgetsQTable[[#This Row],[pi_email]]&amp;"&amp;subject=Your NSF Proposal:  "&amp;BudgetsQTable[[#This Row],[prop_id]],BudgetsQTable[[#This Row],[pi_email]]))</f>
        <v/>
      </c>
      <c r="O8" s="78" t="s">
        <v>753</v>
      </c>
      <c r="P8" s="78">
        <v>2</v>
      </c>
      <c r="Q8" s="78">
        <v>1</v>
      </c>
      <c r="R8" s="79">
        <v>64500</v>
      </c>
      <c r="S8" s="79">
        <v>12620</v>
      </c>
      <c r="T8" s="79">
        <v>0</v>
      </c>
      <c r="U8" s="80">
        <v>321947</v>
      </c>
      <c r="V8" s="78">
        <v>0</v>
      </c>
      <c r="W8" s="78">
        <v>4</v>
      </c>
      <c r="X8" s="11" t="str">
        <f ca="1">IF(ISBLANK(BudgetsQTable[[#This Row],[budg_seq_yr]]),"FY"&amp;fiscalyear,"FY"&amp;fiscalyear-1+BudgetsQTable[[#This Row],[budg_seq_yr]])</f>
        <v>FY21</v>
      </c>
      <c r="Y8" s="79">
        <v>321947</v>
      </c>
      <c r="Z8" s="78" t="s">
        <v>2818</v>
      </c>
      <c r="AA8" s="78" t="s">
        <v>476</v>
      </c>
      <c r="AB8" s="76" t="s">
        <v>2821</v>
      </c>
      <c r="AC8" s="78"/>
    </row>
    <row r="9" spans="1:29" x14ac:dyDescent="0.35">
      <c r="A9" s="10" t="s">
        <v>2835</v>
      </c>
      <c r="B9" s="76" t="s">
        <v>2834</v>
      </c>
      <c r="C9" s="76">
        <f>C8+(BudgetsQTable[[#This Row],[lead]]&lt;&gt;K8)</f>
        <v>11</v>
      </c>
      <c r="D9" s="76">
        <f>D8*(BudgetsQTable[[#This Row],[lead]]=K8)+(BudgetsQTable[[#This Row],[prop_id]]&lt;&gt;A8)</f>
        <v>2</v>
      </c>
      <c r="E9" s="77">
        <v>42999.456944444442</v>
      </c>
      <c r="F9" s="78" t="s">
        <v>2817</v>
      </c>
      <c r="G9" s="78" t="s">
        <v>2818</v>
      </c>
      <c r="H9" s="78" t="s">
        <v>476</v>
      </c>
      <c r="I9" s="76" t="s">
        <v>727</v>
      </c>
      <c r="J9" s="76" t="s">
        <v>2838</v>
      </c>
      <c r="K9" s="78" t="s">
        <v>724</v>
      </c>
      <c r="L9" s="7" t="str">
        <f>IF(BudgetsQTable[[#This Row],[pi_last_name]]=" ","",HYPERLINK("https://www.ejacket.nsf.gov/ej/showProposal.do?Continue=Y&amp;ID="&amp;BudgetsQTable[[#This Row],[prop_id]],BudgetsQTable[[#This Row],[prop_id]]))</f>
        <v>1762363</v>
      </c>
      <c r="M9" s="78" t="s">
        <v>2836</v>
      </c>
      <c r="N9" s="7" t="str">
        <f>IF(BudgetsQTable[[#This Row],[pi_last_name]]=" ","",HYPERLINK("mailto:"&amp;BudgetsQTable[[#This Row],[pi_email]]&amp;"&amp;subject=Your NSF Proposal:  "&amp;BudgetsQTable[[#This Row],[prop_id]],BudgetsQTable[[#This Row],[pi_email]]))</f>
        <v>rubenm@andrew.cmu.edu</v>
      </c>
      <c r="O9" s="78" t="s">
        <v>542</v>
      </c>
      <c r="P9" s="78"/>
      <c r="Q9" s="78"/>
      <c r="R9" s="79"/>
      <c r="S9" s="79"/>
      <c r="T9" s="79"/>
      <c r="U9" s="80"/>
      <c r="V9" s="78">
        <v>0</v>
      </c>
      <c r="W9" s="78"/>
      <c r="X9" s="11" t="str">
        <f ca="1">IF(ISBLANK(BudgetsQTable[[#This Row],[budg_seq_yr]]),"FY"&amp;fiscalyear,"FY"&amp;fiscalyear-1+BudgetsQTable[[#This Row],[budg_seq_yr]])</f>
        <v>FY18</v>
      </c>
      <c r="Y9" s="79">
        <v>150000</v>
      </c>
      <c r="Z9" s="78" t="s">
        <v>2818</v>
      </c>
      <c r="AA9" s="78" t="s">
        <v>476</v>
      </c>
      <c r="AB9" s="76" t="s">
        <v>2821</v>
      </c>
      <c r="AC9" s="78" t="s">
        <v>2832</v>
      </c>
    </row>
    <row r="10" spans="1:29" x14ac:dyDescent="0.35">
      <c r="A10" s="10" t="s">
        <v>2835</v>
      </c>
      <c r="B10" s="76" t="s">
        <v>2834</v>
      </c>
      <c r="C10" s="76">
        <f>C9+(BudgetsQTable[[#This Row],[lead]]&lt;&gt;K9)</f>
        <v>11</v>
      </c>
      <c r="D10" s="76">
        <f>D9*(BudgetsQTable[[#This Row],[lead]]=K9)+(BudgetsQTable[[#This Row],[prop_id]]&lt;&gt;A9)</f>
        <v>2</v>
      </c>
      <c r="E10" s="77">
        <v>42999.456944444442</v>
      </c>
      <c r="F10" s="78" t="s">
        <v>2817</v>
      </c>
      <c r="G10" s="78" t="s">
        <v>2818</v>
      </c>
      <c r="H10" s="78" t="s">
        <v>476</v>
      </c>
      <c r="I10" s="76" t="s">
        <v>727</v>
      </c>
      <c r="J10" s="76" t="s">
        <v>753</v>
      </c>
      <c r="K10" s="78" t="s">
        <v>724</v>
      </c>
      <c r="L10" s="7" t="str">
        <f>IF(BudgetsQTable[[#This Row],[pi_last_name]]=" ","",HYPERLINK("https://www.ejacket.nsf.gov/ej/showProposal.do?Continue=Y&amp;ID="&amp;BudgetsQTable[[#This Row],[prop_id]],BudgetsQTable[[#This Row],[prop_id]]))</f>
        <v/>
      </c>
      <c r="M10" s="78" t="s">
        <v>753</v>
      </c>
      <c r="N10" s="7" t="str">
        <f>IF(BudgetsQTable[[#This Row],[pi_last_name]]=" ","",HYPERLINK("mailto:"&amp;BudgetsQTable[[#This Row],[pi_email]]&amp;"&amp;subject=Your NSF Proposal:  "&amp;BudgetsQTable[[#This Row],[prop_id]],BudgetsQTable[[#This Row],[pi_email]]))</f>
        <v/>
      </c>
      <c r="O10" s="78" t="s">
        <v>753</v>
      </c>
      <c r="P10" s="78">
        <v>1</v>
      </c>
      <c r="Q10" s="78">
        <v>0</v>
      </c>
      <c r="R10" s="79">
        <v>0</v>
      </c>
      <c r="S10" s="79">
        <v>0</v>
      </c>
      <c r="T10" s="79">
        <v>0</v>
      </c>
      <c r="U10" s="80">
        <v>38267</v>
      </c>
      <c r="V10" s="78">
        <v>0</v>
      </c>
      <c r="W10" s="78">
        <v>1</v>
      </c>
      <c r="X10" s="11" t="str">
        <f ca="1">IF(ISBLANK(BudgetsQTable[[#This Row],[budg_seq_yr]]),"FY"&amp;fiscalyear,"FY"&amp;fiscalyear-1+BudgetsQTable[[#This Row],[budg_seq_yr]])</f>
        <v>FY18</v>
      </c>
      <c r="Y10" s="79">
        <v>38267</v>
      </c>
      <c r="Z10" s="78" t="s">
        <v>2818</v>
      </c>
      <c r="AA10" s="78" t="s">
        <v>476</v>
      </c>
      <c r="AB10" s="76" t="s">
        <v>2821</v>
      </c>
      <c r="AC10" s="78" t="s">
        <v>2832</v>
      </c>
    </row>
    <row r="11" spans="1:29" x14ac:dyDescent="0.35">
      <c r="A11" s="10" t="s">
        <v>2835</v>
      </c>
      <c r="B11" s="76" t="s">
        <v>2834</v>
      </c>
      <c r="C11" s="76">
        <f>C10+(BudgetsQTable[[#This Row],[lead]]&lt;&gt;K10)</f>
        <v>11</v>
      </c>
      <c r="D11" s="76">
        <f>D10*(BudgetsQTable[[#This Row],[lead]]=K10)+(BudgetsQTable[[#This Row],[prop_id]]&lt;&gt;A10)</f>
        <v>2</v>
      </c>
      <c r="E11" s="77">
        <v>42999.456944444442</v>
      </c>
      <c r="F11" s="78" t="s">
        <v>2817</v>
      </c>
      <c r="G11" s="78" t="s">
        <v>2818</v>
      </c>
      <c r="H11" s="78" t="s">
        <v>476</v>
      </c>
      <c r="I11" s="76" t="s">
        <v>727</v>
      </c>
      <c r="J11" s="76" t="s">
        <v>753</v>
      </c>
      <c r="K11" s="78" t="s">
        <v>724</v>
      </c>
      <c r="L11" s="7" t="str">
        <f>IF(BudgetsQTable[[#This Row],[pi_last_name]]=" ","",HYPERLINK("https://www.ejacket.nsf.gov/ej/showProposal.do?Continue=Y&amp;ID="&amp;BudgetsQTable[[#This Row],[prop_id]],BudgetsQTable[[#This Row],[prop_id]]))</f>
        <v/>
      </c>
      <c r="M11" s="78" t="s">
        <v>753</v>
      </c>
      <c r="N11" s="7" t="str">
        <f>IF(BudgetsQTable[[#This Row],[pi_last_name]]=" ","",HYPERLINK("mailto:"&amp;BudgetsQTable[[#This Row],[pi_email]]&amp;"&amp;subject=Your NSF Proposal:  "&amp;BudgetsQTable[[#This Row],[prop_id]],BudgetsQTable[[#This Row],[pi_email]]))</f>
        <v/>
      </c>
      <c r="O11" s="78" t="s">
        <v>753</v>
      </c>
      <c r="P11" s="78">
        <v>1</v>
      </c>
      <c r="Q11" s="78">
        <v>0</v>
      </c>
      <c r="R11" s="79">
        <v>0</v>
      </c>
      <c r="S11" s="79">
        <v>0</v>
      </c>
      <c r="T11" s="79">
        <v>0</v>
      </c>
      <c r="U11" s="80">
        <v>36149</v>
      </c>
      <c r="V11" s="78">
        <v>0</v>
      </c>
      <c r="W11" s="78">
        <v>2</v>
      </c>
      <c r="X11" s="11" t="str">
        <f ca="1">IF(ISBLANK(BudgetsQTable[[#This Row],[budg_seq_yr]]),"FY"&amp;fiscalyear,"FY"&amp;fiscalyear-1+BudgetsQTable[[#This Row],[budg_seq_yr]])</f>
        <v>FY19</v>
      </c>
      <c r="Y11" s="79">
        <v>36149</v>
      </c>
      <c r="Z11" s="78" t="s">
        <v>2818</v>
      </c>
      <c r="AA11" s="78" t="s">
        <v>476</v>
      </c>
      <c r="AB11" s="76" t="s">
        <v>2821</v>
      </c>
      <c r="AC11" s="78" t="s">
        <v>2832</v>
      </c>
    </row>
    <row r="12" spans="1:29" x14ac:dyDescent="0.35">
      <c r="A12" s="10" t="s">
        <v>2835</v>
      </c>
      <c r="B12" s="76" t="s">
        <v>2834</v>
      </c>
      <c r="C12" s="76">
        <f>C11+(BudgetsQTable[[#This Row],[lead]]&lt;&gt;K11)</f>
        <v>11</v>
      </c>
      <c r="D12" s="76">
        <f>D11*(BudgetsQTable[[#This Row],[lead]]=K11)+(BudgetsQTable[[#This Row],[prop_id]]&lt;&gt;A11)</f>
        <v>2</v>
      </c>
      <c r="E12" s="77">
        <v>42999.456944444442</v>
      </c>
      <c r="F12" s="78" t="s">
        <v>2817</v>
      </c>
      <c r="G12" s="78" t="s">
        <v>2818</v>
      </c>
      <c r="H12" s="78" t="s">
        <v>476</v>
      </c>
      <c r="I12" s="76" t="s">
        <v>727</v>
      </c>
      <c r="J12" s="76" t="s">
        <v>753</v>
      </c>
      <c r="K12" s="78" t="s">
        <v>724</v>
      </c>
      <c r="L12" s="7" t="str">
        <f>IF(BudgetsQTable[[#This Row],[pi_last_name]]=" ","",HYPERLINK("https://www.ejacket.nsf.gov/ej/showProposal.do?Continue=Y&amp;ID="&amp;BudgetsQTable[[#This Row],[prop_id]],BudgetsQTable[[#This Row],[prop_id]]))</f>
        <v/>
      </c>
      <c r="M12" s="78" t="s">
        <v>753</v>
      </c>
      <c r="N12" s="7" t="str">
        <f>IF(BudgetsQTable[[#This Row],[pi_last_name]]=" ","",HYPERLINK("mailto:"&amp;BudgetsQTable[[#This Row],[pi_email]]&amp;"&amp;subject=Your NSF Proposal:  "&amp;BudgetsQTable[[#This Row],[prop_id]],BudgetsQTable[[#This Row],[pi_email]]))</f>
        <v/>
      </c>
      <c r="O12" s="78" t="s">
        <v>753</v>
      </c>
      <c r="P12" s="78">
        <v>1</v>
      </c>
      <c r="Q12" s="78">
        <v>0</v>
      </c>
      <c r="R12" s="79">
        <v>0</v>
      </c>
      <c r="S12" s="79">
        <v>0</v>
      </c>
      <c r="T12" s="79">
        <v>0</v>
      </c>
      <c r="U12" s="80">
        <v>37223</v>
      </c>
      <c r="V12" s="78">
        <v>0</v>
      </c>
      <c r="W12" s="78">
        <v>3</v>
      </c>
      <c r="X12" s="11" t="str">
        <f ca="1">IF(ISBLANK(BudgetsQTable[[#This Row],[budg_seq_yr]]),"FY"&amp;fiscalyear,"FY"&amp;fiscalyear-1+BudgetsQTable[[#This Row],[budg_seq_yr]])</f>
        <v>FY20</v>
      </c>
      <c r="Y12" s="79">
        <v>37223</v>
      </c>
      <c r="Z12" s="78" t="s">
        <v>2818</v>
      </c>
      <c r="AA12" s="78" t="s">
        <v>476</v>
      </c>
      <c r="AB12" s="76" t="s">
        <v>2821</v>
      </c>
      <c r="AC12" s="78" t="s">
        <v>2832</v>
      </c>
    </row>
    <row r="13" spans="1:29" x14ac:dyDescent="0.35">
      <c r="A13" s="10" t="s">
        <v>2835</v>
      </c>
      <c r="B13" s="76" t="s">
        <v>2834</v>
      </c>
      <c r="C13" s="76">
        <f>C12+(BudgetsQTable[[#This Row],[lead]]&lt;&gt;K12)</f>
        <v>11</v>
      </c>
      <c r="D13" s="76">
        <f>D12*(BudgetsQTable[[#This Row],[lead]]=K12)+(BudgetsQTable[[#This Row],[prop_id]]&lt;&gt;A12)</f>
        <v>2</v>
      </c>
      <c r="E13" s="77">
        <v>42999.456944444442</v>
      </c>
      <c r="F13" s="78" t="s">
        <v>2817</v>
      </c>
      <c r="G13" s="78" t="s">
        <v>2818</v>
      </c>
      <c r="H13" s="78" t="s">
        <v>476</v>
      </c>
      <c r="I13" s="76" t="s">
        <v>727</v>
      </c>
      <c r="J13" s="76" t="s">
        <v>753</v>
      </c>
      <c r="K13" s="78" t="s">
        <v>724</v>
      </c>
      <c r="L13" s="7" t="str">
        <f>IF(BudgetsQTable[[#This Row],[pi_last_name]]=" ","",HYPERLINK("https://www.ejacket.nsf.gov/ej/showProposal.do?Continue=Y&amp;ID="&amp;BudgetsQTable[[#This Row],[prop_id]],BudgetsQTable[[#This Row],[prop_id]]))</f>
        <v/>
      </c>
      <c r="M13" s="78" t="s">
        <v>753</v>
      </c>
      <c r="N13" s="7" t="str">
        <f>IF(BudgetsQTable[[#This Row],[pi_last_name]]=" ","",HYPERLINK("mailto:"&amp;BudgetsQTable[[#This Row],[pi_email]]&amp;"&amp;subject=Your NSF Proposal:  "&amp;BudgetsQTable[[#This Row],[prop_id]],BudgetsQTable[[#This Row],[pi_email]]))</f>
        <v/>
      </c>
      <c r="O13" s="78" t="s">
        <v>753</v>
      </c>
      <c r="P13" s="78">
        <v>1</v>
      </c>
      <c r="Q13" s="78">
        <v>0</v>
      </c>
      <c r="R13" s="79">
        <v>0</v>
      </c>
      <c r="S13" s="79">
        <v>0</v>
      </c>
      <c r="T13" s="79">
        <v>0</v>
      </c>
      <c r="U13" s="80">
        <v>38361</v>
      </c>
      <c r="V13" s="78">
        <v>0</v>
      </c>
      <c r="W13" s="78">
        <v>4</v>
      </c>
      <c r="X13" s="11" t="str">
        <f ca="1">IF(ISBLANK(BudgetsQTable[[#This Row],[budg_seq_yr]]),"FY"&amp;fiscalyear,"FY"&amp;fiscalyear-1+BudgetsQTable[[#This Row],[budg_seq_yr]])</f>
        <v>FY21</v>
      </c>
      <c r="Y13" s="79">
        <v>38361</v>
      </c>
      <c r="Z13" s="78" t="s">
        <v>2818</v>
      </c>
      <c r="AA13" s="78" t="s">
        <v>476</v>
      </c>
      <c r="AB13" s="76" t="s">
        <v>2821</v>
      </c>
      <c r="AC13" s="78" t="s">
        <v>2832</v>
      </c>
    </row>
    <row r="14" spans="1:29" x14ac:dyDescent="0.35">
      <c r="A14" s="10" t="s">
        <v>755</v>
      </c>
      <c r="B14" s="76" t="s">
        <v>2824</v>
      </c>
      <c r="C14" s="76">
        <f>C13+(BudgetsQTable[[#This Row],[lead]]&lt;&gt;K13)</f>
        <v>12</v>
      </c>
      <c r="D14" s="76">
        <f>D13*(BudgetsQTable[[#This Row],[lead]]=K13)+(BudgetsQTable[[#This Row],[prop_id]]&lt;&gt;A13)</f>
        <v>1</v>
      </c>
      <c r="E14" s="77">
        <v>43000.479166666664</v>
      </c>
      <c r="F14" s="78" t="s">
        <v>2839</v>
      </c>
      <c r="G14" s="78" t="s">
        <v>2840</v>
      </c>
      <c r="H14" s="78" t="s">
        <v>462</v>
      </c>
      <c r="I14" s="76" t="s">
        <v>757</v>
      </c>
      <c r="J14" s="76" t="s">
        <v>2844</v>
      </c>
      <c r="K14" s="78" t="s">
        <v>755</v>
      </c>
      <c r="L14" s="7" t="str">
        <f>IF(BudgetsQTable[[#This Row],[pi_last_name]]=" ","",HYPERLINK("https://www.ejacket.nsf.gov/ej/showProposal.do?Continue=Y&amp;ID="&amp;BudgetsQTable[[#This Row],[prop_id]],BudgetsQTable[[#This Row],[prop_id]]))</f>
        <v>1762689</v>
      </c>
      <c r="M14" s="78" t="s">
        <v>756</v>
      </c>
      <c r="N14" s="7" t="str">
        <f>IF(BudgetsQTable[[#This Row],[pi_last_name]]=" ","",HYPERLINK("mailto:"&amp;BudgetsQTable[[#This Row],[pi_email]]&amp;"&amp;subject=Your NSF Proposal:  "&amp;BudgetsQTable[[#This Row],[prop_id]],BudgetsQTable[[#This Row],[pi_email]]))</f>
        <v>simon@cs.utexas.edu</v>
      </c>
      <c r="O14" s="78" t="s">
        <v>2827</v>
      </c>
      <c r="P14" s="78"/>
      <c r="Q14" s="78"/>
      <c r="R14" s="79"/>
      <c r="S14" s="79"/>
      <c r="T14" s="79"/>
      <c r="U14" s="80"/>
      <c r="V14" s="78">
        <v>0</v>
      </c>
      <c r="W14" s="78"/>
      <c r="X14" s="11" t="str">
        <f ca="1">IF(ISBLANK(BudgetsQTable[[#This Row],[budg_seq_yr]]),"FY"&amp;fiscalyear,"FY"&amp;fiscalyear-1+BudgetsQTable[[#This Row],[budg_seq_yr]])</f>
        <v>FY18</v>
      </c>
      <c r="Y14" s="79">
        <v>775000</v>
      </c>
      <c r="Z14" s="78" t="s">
        <v>2840</v>
      </c>
      <c r="AA14" s="78" t="s">
        <v>462</v>
      </c>
      <c r="AB14" s="76" t="s">
        <v>2821</v>
      </c>
      <c r="AC14" s="78" t="s">
        <v>485</v>
      </c>
    </row>
    <row r="15" spans="1:29" x14ac:dyDescent="0.35">
      <c r="A15" s="10" t="s">
        <v>755</v>
      </c>
      <c r="B15" s="76" t="s">
        <v>2824</v>
      </c>
      <c r="C15" s="76">
        <f>C14+(BudgetsQTable[[#This Row],[lead]]&lt;&gt;K14)</f>
        <v>12</v>
      </c>
      <c r="D15" s="76">
        <f>D14*(BudgetsQTable[[#This Row],[lead]]=K14)+(BudgetsQTable[[#This Row],[prop_id]]&lt;&gt;A14)</f>
        <v>1</v>
      </c>
      <c r="E15" s="77">
        <v>43000.479166666664</v>
      </c>
      <c r="F15" s="78" t="s">
        <v>2839</v>
      </c>
      <c r="G15" s="78" t="s">
        <v>2840</v>
      </c>
      <c r="H15" s="78" t="s">
        <v>462</v>
      </c>
      <c r="I15" s="76" t="s">
        <v>757</v>
      </c>
      <c r="J15" s="76" t="s">
        <v>753</v>
      </c>
      <c r="K15" s="78" t="s">
        <v>755</v>
      </c>
      <c r="L15" s="7" t="str">
        <f>IF(BudgetsQTable[[#This Row],[pi_last_name]]=" ","",HYPERLINK("https://www.ejacket.nsf.gov/ej/showProposal.do?Continue=Y&amp;ID="&amp;BudgetsQTable[[#This Row],[prop_id]],BudgetsQTable[[#This Row],[prop_id]]))</f>
        <v/>
      </c>
      <c r="M15" s="78" t="s">
        <v>753</v>
      </c>
      <c r="N15" s="7" t="str">
        <f>IF(BudgetsQTable[[#This Row],[pi_last_name]]=" ","",HYPERLINK("mailto:"&amp;BudgetsQTable[[#This Row],[pi_email]]&amp;"&amp;subject=Your NSF Proposal:  "&amp;BudgetsQTable[[#This Row],[prop_id]],BudgetsQTable[[#This Row],[pi_email]]))</f>
        <v/>
      </c>
      <c r="O15" s="78" t="s">
        <v>753</v>
      </c>
      <c r="P15" s="78">
        <v>2</v>
      </c>
      <c r="Q15" s="78">
        <v>1</v>
      </c>
      <c r="R15" s="79">
        <v>0</v>
      </c>
      <c r="S15" s="79">
        <v>13020</v>
      </c>
      <c r="T15" s="79">
        <v>0</v>
      </c>
      <c r="U15" s="80">
        <v>198938</v>
      </c>
      <c r="V15" s="78">
        <v>0</v>
      </c>
      <c r="W15" s="78">
        <v>1</v>
      </c>
      <c r="X15" s="11" t="str">
        <f ca="1">IF(ISBLANK(BudgetsQTable[[#This Row],[budg_seq_yr]]),"FY"&amp;fiscalyear,"FY"&amp;fiscalyear-1+BudgetsQTable[[#This Row],[budg_seq_yr]])</f>
        <v>FY18</v>
      </c>
      <c r="Y15" s="79">
        <v>198938</v>
      </c>
      <c r="Z15" s="78" t="s">
        <v>2840</v>
      </c>
      <c r="AA15" s="78" t="s">
        <v>462</v>
      </c>
      <c r="AB15" s="76" t="s">
        <v>2821</v>
      </c>
      <c r="AC15" s="78" t="s">
        <v>485</v>
      </c>
    </row>
    <row r="16" spans="1:29" x14ac:dyDescent="0.35">
      <c r="A16" s="10" t="s">
        <v>755</v>
      </c>
      <c r="B16" s="76" t="s">
        <v>2824</v>
      </c>
      <c r="C16" s="76">
        <f>C15+(BudgetsQTable[[#This Row],[lead]]&lt;&gt;K15)</f>
        <v>12</v>
      </c>
      <c r="D16" s="76">
        <f>D15*(BudgetsQTable[[#This Row],[lead]]=K15)+(BudgetsQTable[[#This Row],[prop_id]]&lt;&gt;A15)</f>
        <v>1</v>
      </c>
      <c r="E16" s="77">
        <v>43000.479166666664</v>
      </c>
      <c r="F16" s="78" t="s">
        <v>2839</v>
      </c>
      <c r="G16" s="78" t="s">
        <v>2840</v>
      </c>
      <c r="H16" s="78" t="s">
        <v>462</v>
      </c>
      <c r="I16" s="76" t="s">
        <v>757</v>
      </c>
      <c r="J16" s="76" t="s">
        <v>753</v>
      </c>
      <c r="K16" s="78" t="s">
        <v>755</v>
      </c>
      <c r="L16" s="7" t="str">
        <f>IF(BudgetsQTable[[#This Row],[pi_last_name]]=" ","",HYPERLINK("https://www.ejacket.nsf.gov/ej/showProposal.do?Continue=Y&amp;ID="&amp;BudgetsQTable[[#This Row],[prop_id]],BudgetsQTable[[#This Row],[prop_id]]))</f>
        <v/>
      </c>
      <c r="M16" s="78" t="s">
        <v>753</v>
      </c>
      <c r="N16" s="7" t="str">
        <f>IF(BudgetsQTable[[#This Row],[pi_last_name]]=" ","",HYPERLINK("mailto:"&amp;BudgetsQTable[[#This Row],[pi_email]]&amp;"&amp;subject=Your NSF Proposal:  "&amp;BudgetsQTable[[#This Row],[prop_id]],BudgetsQTable[[#This Row],[pi_email]]))</f>
        <v/>
      </c>
      <c r="O16" s="78" t="s">
        <v>753</v>
      </c>
      <c r="P16" s="78">
        <v>2</v>
      </c>
      <c r="Q16" s="78">
        <v>1</v>
      </c>
      <c r="R16" s="79">
        <v>0</v>
      </c>
      <c r="S16" s="79">
        <v>6510</v>
      </c>
      <c r="T16" s="79">
        <v>0</v>
      </c>
      <c r="U16" s="80">
        <v>190206</v>
      </c>
      <c r="V16" s="78">
        <v>0</v>
      </c>
      <c r="W16" s="78">
        <v>2</v>
      </c>
      <c r="X16" s="11" t="str">
        <f ca="1">IF(ISBLANK(BudgetsQTable[[#This Row],[budg_seq_yr]]),"FY"&amp;fiscalyear,"FY"&amp;fiscalyear-1+BudgetsQTable[[#This Row],[budg_seq_yr]])</f>
        <v>FY19</v>
      </c>
      <c r="Y16" s="79">
        <v>190206</v>
      </c>
      <c r="Z16" s="78" t="s">
        <v>2840</v>
      </c>
      <c r="AA16" s="78" t="s">
        <v>462</v>
      </c>
      <c r="AB16" s="76" t="s">
        <v>2821</v>
      </c>
      <c r="AC16" s="78" t="s">
        <v>485</v>
      </c>
    </row>
    <row r="17" spans="1:29" x14ac:dyDescent="0.35">
      <c r="A17" s="10" t="s">
        <v>755</v>
      </c>
      <c r="B17" s="76" t="s">
        <v>2824</v>
      </c>
      <c r="C17" s="76">
        <f>C16+(BudgetsQTable[[#This Row],[lead]]&lt;&gt;K16)</f>
        <v>12</v>
      </c>
      <c r="D17" s="76">
        <f>D16*(BudgetsQTable[[#This Row],[lead]]=K16)+(BudgetsQTable[[#This Row],[prop_id]]&lt;&gt;A16)</f>
        <v>1</v>
      </c>
      <c r="E17" s="77">
        <v>43000.479166666664</v>
      </c>
      <c r="F17" s="78" t="s">
        <v>2839</v>
      </c>
      <c r="G17" s="78" t="s">
        <v>2840</v>
      </c>
      <c r="H17" s="78" t="s">
        <v>462</v>
      </c>
      <c r="I17" s="76" t="s">
        <v>757</v>
      </c>
      <c r="J17" s="76" t="s">
        <v>753</v>
      </c>
      <c r="K17" s="78" t="s">
        <v>755</v>
      </c>
      <c r="L17" s="7" t="str">
        <f>IF(BudgetsQTable[[#This Row],[pi_last_name]]=" ","",HYPERLINK("https://www.ejacket.nsf.gov/ej/showProposal.do?Continue=Y&amp;ID="&amp;BudgetsQTable[[#This Row],[prop_id]],BudgetsQTable[[#This Row],[prop_id]]))</f>
        <v/>
      </c>
      <c r="M17" s="78" t="s">
        <v>753</v>
      </c>
      <c r="N17" s="7" t="str">
        <f>IF(BudgetsQTable[[#This Row],[pi_last_name]]=" ","",HYPERLINK("mailto:"&amp;BudgetsQTable[[#This Row],[pi_email]]&amp;"&amp;subject=Your NSF Proposal:  "&amp;BudgetsQTable[[#This Row],[prop_id]],BudgetsQTable[[#This Row],[pi_email]]))</f>
        <v/>
      </c>
      <c r="O17" s="78" t="s">
        <v>753</v>
      </c>
      <c r="P17" s="78">
        <v>2</v>
      </c>
      <c r="Q17" s="78">
        <v>1</v>
      </c>
      <c r="R17" s="79">
        <v>0</v>
      </c>
      <c r="S17" s="79">
        <v>6510</v>
      </c>
      <c r="T17" s="79">
        <v>0</v>
      </c>
      <c r="U17" s="80">
        <v>192876</v>
      </c>
      <c r="V17" s="78">
        <v>0</v>
      </c>
      <c r="W17" s="78">
        <v>3</v>
      </c>
      <c r="X17" s="11" t="str">
        <f ca="1">IF(ISBLANK(BudgetsQTable[[#This Row],[budg_seq_yr]]),"FY"&amp;fiscalyear,"FY"&amp;fiscalyear-1+BudgetsQTable[[#This Row],[budg_seq_yr]])</f>
        <v>FY20</v>
      </c>
      <c r="Y17" s="79">
        <v>192876</v>
      </c>
      <c r="Z17" s="78" t="s">
        <v>2840</v>
      </c>
      <c r="AA17" s="78" t="s">
        <v>462</v>
      </c>
      <c r="AB17" s="76" t="s">
        <v>2821</v>
      </c>
      <c r="AC17" s="78" t="s">
        <v>485</v>
      </c>
    </row>
    <row r="18" spans="1:29" x14ac:dyDescent="0.35">
      <c r="A18" s="10" t="s">
        <v>755</v>
      </c>
      <c r="B18" s="76" t="s">
        <v>2824</v>
      </c>
      <c r="C18" s="76">
        <f>C17+(BudgetsQTable[[#This Row],[lead]]&lt;&gt;K17)</f>
        <v>12</v>
      </c>
      <c r="D18" s="76">
        <f>D17*(BudgetsQTable[[#This Row],[lead]]=K17)+(BudgetsQTable[[#This Row],[prop_id]]&lt;&gt;A17)</f>
        <v>1</v>
      </c>
      <c r="E18" s="77">
        <v>43000.479166666664</v>
      </c>
      <c r="F18" s="78" t="s">
        <v>2839</v>
      </c>
      <c r="G18" s="78" t="s">
        <v>2840</v>
      </c>
      <c r="H18" s="78" t="s">
        <v>462</v>
      </c>
      <c r="I18" s="76" t="s">
        <v>757</v>
      </c>
      <c r="J18" s="76" t="s">
        <v>753</v>
      </c>
      <c r="K18" s="78" t="s">
        <v>755</v>
      </c>
      <c r="L18" s="7" t="str">
        <f>IF(BudgetsQTable[[#This Row],[pi_last_name]]=" ","",HYPERLINK("https://www.ejacket.nsf.gov/ej/showProposal.do?Continue=Y&amp;ID="&amp;BudgetsQTable[[#This Row],[prop_id]],BudgetsQTable[[#This Row],[prop_id]]))</f>
        <v/>
      </c>
      <c r="M18" s="78" t="s">
        <v>753</v>
      </c>
      <c r="N18" s="7" t="str">
        <f>IF(BudgetsQTable[[#This Row],[pi_last_name]]=" ","",HYPERLINK("mailto:"&amp;BudgetsQTable[[#This Row],[pi_email]]&amp;"&amp;subject=Your NSF Proposal:  "&amp;BudgetsQTable[[#This Row],[prop_id]],BudgetsQTable[[#This Row],[pi_email]]))</f>
        <v/>
      </c>
      <c r="O18" s="78" t="s">
        <v>753</v>
      </c>
      <c r="P18" s="78">
        <v>2</v>
      </c>
      <c r="Q18" s="78">
        <v>1</v>
      </c>
      <c r="R18" s="79">
        <v>0</v>
      </c>
      <c r="S18" s="79">
        <v>6510</v>
      </c>
      <c r="T18" s="79">
        <v>0</v>
      </c>
      <c r="U18" s="80">
        <v>192980</v>
      </c>
      <c r="V18" s="78">
        <v>0</v>
      </c>
      <c r="W18" s="78">
        <v>4</v>
      </c>
      <c r="X18" s="11" t="str">
        <f ca="1">IF(ISBLANK(BudgetsQTable[[#This Row],[budg_seq_yr]]),"FY"&amp;fiscalyear,"FY"&amp;fiscalyear-1+BudgetsQTable[[#This Row],[budg_seq_yr]])</f>
        <v>FY21</v>
      </c>
      <c r="Y18" s="79">
        <v>192980</v>
      </c>
      <c r="Z18" s="78" t="s">
        <v>2840</v>
      </c>
      <c r="AA18" s="78" t="s">
        <v>462</v>
      </c>
      <c r="AB18" s="76" t="s">
        <v>2821</v>
      </c>
      <c r="AC18" s="78" t="s">
        <v>485</v>
      </c>
    </row>
    <row r="19" spans="1:29" x14ac:dyDescent="0.35">
      <c r="A19" s="10" t="s">
        <v>2846</v>
      </c>
      <c r="B19" s="76" t="s">
        <v>2834</v>
      </c>
      <c r="C19" s="76">
        <f>C18+(BudgetsQTable[[#This Row],[lead]]&lt;&gt;K18)</f>
        <v>12</v>
      </c>
      <c r="D19" s="76">
        <f>D18*(BudgetsQTable[[#This Row],[lead]]=K18)+(BudgetsQTable[[#This Row],[prop_id]]&lt;&gt;A18)</f>
        <v>2</v>
      </c>
      <c r="E19" s="77">
        <v>43003.615972222222</v>
      </c>
      <c r="F19" s="78" t="s">
        <v>2839</v>
      </c>
      <c r="G19" s="78" t="s">
        <v>2840</v>
      </c>
      <c r="H19" s="78" t="s">
        <v>462</v>
      </c>
      <c r="I19" s="76" t="s">
        <v>757</v>
      </c>
      <c r="J19" s="76" t="s">
        <v>2850</v>
      </c>
      <c r="K19" s="78" t="s">
        <v>755</v>
      </c>
      <c r="L19" s="7" t="str">
        <f>IF(BudgetsQTable[[#This Row],[pi_last_name]]=" ","",HYPERLINK("https://www.ejacket.nsf.gov/ej/showProposal.do?Continue=Y&amp;ID="&amp;BudgetsQTable[[#This Row],[prop_id]],BudgetsQTable[[#This Row],[prop_id]]))</f>
        <v>1763214</v>
      </c>
      <c r="M19" s="78" t="s">
        <v>1409</v>
      </c>
      <c r="N19" s="7" t="str">
        <f>IF(BudgetsQTable[[#This Row],[pi_last_name]]=" ","",HYPERLINK("mailto:"&amp;BudgetsQTable[[#This Row],[pi_email]]&amp;"&amp;subject=Your NSF Proposal:  "&amp;BudgetsQTable[[#This Row],[prop_id]],BudgetsQTable[[#This Row],[pi_email]]))</f>
        <v>tom@cs.washington.edu</v>
      </c>
      <c r="O19" s="78" t="s">
        <v>2848</v>
      </c>
      <c r="P19" s="78"/>
      <c r="Q19" s="78"/>
      <c r="R19" s="79"/>
      <c r="S19" s="79"/>
      <c r="T19" s="79"/>
      <c r="U19" s="80"/>
      <c r="V19" s="78">
        <v>0</v>
      </c>
      <c r="W19" s="78"/>
      <c r="X19" s="11" t="str">
        <f ca="1">IF(ISBLANK(BudgetsQTable[[#This Row],[budg_seq_yr]]),"FY"&amp;fiscalyear,"FY"&amp;fiscalyear-1+BudgetsQTable[[#This Row],[budg_seq_yr]])</f>
        <v>FY18</v>
      </c>
      <c r="Y19" s="79">
        <v>423757</v>
      </c>
      <c r="Z19" s="78" t="s">
        <v>2840</v>
      </c>
      <c r="AA19" s="78" t="s">
        <v>462</v>
      </c>
      <c r="AB19" s="76" t="s">
        <v>2821</v>
      </c>
      <c r="AC19" s="78" t="s">
        <v>485</v>
      </c>
    </row>
    <row r="20" spans="1:29" x14ac:dyDescent="0.35">
      <c r="A20" s="10" t="s">
        <v>2846</v>
      </c>
      <c r="B20" s="76" t="s">
        <v>2834</v>
      </c>
      <c r="C20" s="76">
        <f>C19+(BudgetsQTable[[#This Row],[lead]]&lt;&gt;K19)</f>
        <v>12</v>
      </c>
      <c r="D20" s="76">
        <f>D19*(BudgetsQTable[[#This Row],[lead]]=K19)+(BudgetsQTable[[#This Row],[prop_id]]&lt;&gt;A19)</f>
        <v>2</v>
      </c>
      <c r="E20" s="77">
        <v>43003.615972222222</v>
      </c>
      <c r="F20" s="78" t="s">
        <v>2839</v>
      </c>
      <c r="G20" s="78" t="s">
        <v>2840</v>
      </c>
      <c r="H20" s="78" t="s">
        <v>462</v>
      </c>
      <c r="I20" s="76" t="s">
        <v>757</v>
      </c>
      <c r="J20" s="76" t="s">
        <v>753</v>
      </c>
      <c r="K20" s="78" t="s">
        <v>755</v>
      </c>
      <c r="L20" s="7" t="str">
        <f>IF(BudgetsQTable[[#This Row],[pi_last_name]]=" ","",HYPERLINK("https://www.ejacket.nsf.gov/ej/showProposal.do?Continue=Y&amp;ID="&amp;BudgetsQTable[[#This Row],[prop_id]],BudgetsQTable[[#This Row],[prop_id]]))</f>
        <v/>
      </c>
      <c r="M20" s="78" t="s">
        <v>753</v>
      </c>
      <c r="N20" s="7" t="str">
        <f>IF(BudgetsQTable[[#This Row],[pi_last_name]]=" ","",HYPERLINK("mailto:"&amp;BudgetsQTable[[#This Row],[pi_email]]&amp;"&amp;subject=Your NSF Proposal:  "&amp;BudgetsQTable[[#This Row],[prop_id]],BudgetsQTable[[#This Row],[pi_email]]))</f>
        <v/>
      </c>
      <c r="O20" s="78" t="s">
        <v>753</v>
      </c>
      <c r="P20" s="78">
        <v>1</v>
      </c>
      <c r="Q20" s="78">
        <v>0.5</v>
      </c>
      <c r="R20" s="79">
        <v>0</v>
      </c>
      <c r="S20" s="79">
        <v>0</v>
      </c>
      <c r="T20" s="79">
        <v>0</v>
      </c>
      <c r="U20" s="80">
        <v>102932</v>
      </c>
      <c r="V20" s="78">
        <v>0</v>
      </c>
      <c r="W20" s="78">
        <v>1</v>
      </c>
      <c r="X20" s="11" t="str">
        <f ca="1">IF(ISBLANK(BudgetsQTable[[#This Row],[budg_seq_yr]]),"FY"&amp;fiscalyear,"FY"&amp;fiscalyear-1+BudgetsQTable[[#This Row],[budg_seq_yr]])</f>
        <v>FY18</v>
      </c>
      <c r="Y20" s="79">
        <v>102932</v>
      </c>
      <c r="Z20" s="78" t="s">
        <v>2840</v>
      </c>
      <c r="AA20" s="78" t="s">
        <v>462</v>
      </c>
      <c r="AB20" s="76" t="s">
        <v>2821</v>
      </c>
      <c r="AC20" s="78" t="s">
        <v>485</v>
      </c>
    </row>
    <row r="21" spans="1:29" x14ac:dyDescent="0.35">
      <c r="A21" s="10" t="s">
        <v>2846</v>
      </c>
      <c r="B21" s="76" t="s">
        <v>2834</v>
      </c>
      <c r="C21" s="76">
        <f>C20+(BudgetsQTable[[#This Row],[lead]]&lt;&gt;K20)</f>
        <v>12</v>
      </c>
      <c r="D21" s="76">
        <f>D20*(BudgetsQTable[[#This Row],[lead]]=K20)+(BudgetsQTable[[#This Row],[prop_id]]&lt;&gt;A20)</f>
        <v>2</v>
      </c>
      <c r="E21" s="77">
        <v>43003.615972222222</v>
      </c>
      <c r="F21" s="78" t="s">
        <v>2839</v>
      </c>
      <c r="G21" s="78" t="s">
        <v>2840</v>
      </c>
      <c r="H21" s="78" t="s">
        <v>462</v>
      </c>
      <c r="I21" s="76" t="s">
        <v>757</v>
      </c>
      <c r="J21" s="76" t="s">
        <v>753</v>
      </c>
      <c r="K21" s="78" t="s">
        <v>755</v>
      </c>
      <c r="L21" s="7" t="str">
        <f>IF(BudgetsQTable[[#This Row],[pi_last_name]]=" ","",HYPERLINK("https://www.ejacket.nsf.gov/ej/showProposal.do?Continue=Y&amp;ID="&amp;BudgetsQTable[[#This Row],[prop_id]],BudgetsQTable[[#This Row],[prop_id]]))</f>
        <v/>
      </c>
      <c r="M21" s="78" t="s">
        <v>753</v>
      </c>
      <c r="N21" s="7" t="str">
        <f>IF(BudgetsQTable[[#This Row],[pi_last_name]]=" ","",HYPERLINK("mailto:"&amp;BudgetsQTable[[#This Row],[pi_email]]&amp;"&amp;subject=Your NSF Proposal:  "&amp;BudgetsQTable[[#This Row],[prop_id]],BudgetsQTable[[#This Row],[pi_email]]))</f>
        <v/>
      </c>
      <c r="O21" s="78" t="s">
        <v>753</v>
      </c>
      <c r="P21" s="78">
        <v>1</v>
      </c>
      <c r="Q21" s="78">
        <v>0.5</v>
      </c>
      <c r="R21" s="79">
        <v>0</v>
      </c>
      <c r="S21" s="79">
        <v>0</v>
      </c>
      <c r="T21" s="79">
        <v>0</v>
      </c>
      <c r="U21" s="80">
        <v>102903</v>
      </c>
      <c r="V21" s="78">
        <v>0</v>
      </c>
      <c r="W21" s="78">
        <v>2</v>
      </c>
      <c r="X21" s="11" t="str">
        <f ca="1">IF(ISBLANK(BudgetsQTable[[#This Row],[budg_seq_yr]]),"FY"&amp;fiscalyear,"FY"&amp;fiscalyear-1+BudgetsQTable[[#This Row],[budg_seq_yr]])</f>
        <v>FY19</v>
      </c>
      <c r="Y21" s="79">
        <v>102903</v>
      </c>
      <c r="Z21" s="78" t="s">
        <v>2840</v>
      </c>
      <c r="AA21" s="78" t="s">
        <v>462</v>
      </c>
      <c r="AB21" s="76" t="s">
        <v>2821</v>
      </c>
      <c r="AC21" s="78" t="s">
        <v>485</v>
      </c>
    </row>
    <row r="22" spans="1:29" x14ac:dyDescent="0.35">
      <c r="A22" s="10" t="s">
        <v>2846</v>
      </c>
      <c r="B22" s="76" t="s">
        <v>2834</v>
      </c>
      <c r="C22" s="76">
        <f>C21+(BudgetsQTable[[#This Row],[lead]]&lt;&gt;K21)</f>
        <v>12</v>
      </c>
      <c r="D22" s="76">
        <f>D21*(BudgetsQTable[[#This Row],[lead]]=K21)+(BudgetsQTable[[#This Row],[prop_id]]&lt;&gt;A21)</f>
        <v>2</v>
      </c>
      <c r="E22" s="77">
        <v>43003.615972222222</v>
      </c>
      <c r="F22" s="78" t="s">
        <v>2839</v>
      </c>
      <c r="G22" s="78" t="s">
        <v>2840</v>
      </c>
      <c r="H22" s="78" t="s">
        <v>462</v>
      </c>
      <c r="I22" s="76" t="s">
        <v>757</v>
      </c>
      <c r="J22" s="76" t="s">
        <v>753</v>
      </c>
      <c r="K22" s="78" t="s">
        <v>755</v>
      </c>
      <c r="L22" s="7" t="str">
        <f>IF(BudgetsQTable[[#This Row],[pi_last_name]]=" ","",HYPERLINK("https://www.ejacket.nsf.gov/ej/showProposal.do?Continue=Y&amp;ID="&amp;BudgetsQTable[[#This Row],[prop_id]],BudgetsQTable[[#This Row],[prop_id]]))</f>
        <v/>
      </c>
      <c r="M22" s="78" t="s">
        <v>753</v>
      </c>
      <c r="N22" s="7" t="str">
        <f>IF(BudgetsQTable[[#This Row],[pi_last_name]]=" ","",HYPERLINK("mailto:"&amp;BudgetsQTable[[#This Row],[pi_email]]&amp;"&amp;subject=Your NSF Proposal:  "&amp;BudgetsQTable[[#This Row],[prop_id]],BudgetsQTable[[#This Row],[pi_email]]))</f>
        <v/>
      </c>
      <c r="O22" s="78" t="s">
        <v>753</v>
      </c>
      <c r="P22" s="78">
        <v>1</v>
      </c>
      <c r="Q22" s="78">
        <v>0.5</v>
      </c>
      <c r="R22" s="79">
        <v>0</v>
      </c>
      <c r="S22" s="79">
        <v>0</v>
      </c>
      <c r="T22" s="79">
        <v>0</v>
      </c>
      <c r="U22" s="80">
        <v>106885</v>
      </c>
      <c r="V22" s="78">
        <v>0</v>
      </c>
      <c r="W22" s="78">
        <v>3</v>
      </c>
      <c r="X22" s="11" t="str">
        <f ca="1">IF(ISBLANK(BudgetsQTable[[#This Row],[budg_seq_yr]]),"FY"&amp;fiscalyear,"FY"&amp;fiscalyear-1+BudgetsQTable[[#This Row],[budg_seq_yr]])</f>
        <v>FY20</v>
      </c>
      <c r="Y22" s="79">
        <v>106885</v>
      </c>
      <c r="Z22" s="78" t="s">
        <v>2840</v>
      </c>
      <c r="AA22" s="78" t="s">
        <v>462</v>
      </c>
      <c r="AB22" s="76" t="s">
        <v>2821</v>
      </c>
      <c r="AC22" s="78" t="s">
        <v>485</v>
      </c>
    </row>
    <row r="23" spans="1:29" x14ac:dyDescent="0.35">
      <c r="A23" s="10" t="s">
        <v>2846</v>
      </c>
      <c r="B23" s="76" t="s">
        <v>2834</v>
      </c>
      <c r="C23" s="76">
        <f>C22+(BudgetsQTable[[#This Row],[lead]]&lt;&gt;K22)</f>
        <v>12</v>
      </c>
      <c r="D23" s="76">
        <f>D22*(BudgetsQTable[[#This Row],[lead]]=K22)+(BudgetsQTable[[#This Row],[prop_id]]&lt;&gt;A22)</f>
        <v>2</v>
      </c>
      <c r="E23" s="77">
        <v>43003.615972222222</v>
      </c>
      <c r="F23" s="78" t="s">
        <v>2839</v>
      </c>
      <c r="G23" s="78" t="s">
        <v>2840</v>
      </c>
      <c r="H23" s="78" t="s">
        <v>462</v>
      </c>
      <c r="I23" s="76" t="s">
        <v>757</v>
      </c>
      <c r="J23" s="76" t="s">
        <v>753</v>
      </c>
      <c r="K23" s="78" t="s">
        <v>755</v>
      </c>
      <c r="L23" s="7" t="str">
        <f>IF(BudgetsQTable[[#This Row],[pi_last_name]]=" ","",HYPERLINK("https://www.ejacket.nsf.gov/ej/showProposal.do?Continue=Y&amp;ID="&amp;BudgetsQTable[[#This Row],[prop_id]],BudgetsQTable[[#This Row],[prop_id]]))</f>
        <v/>
      </c>
      <c r="M23" s="78" t="s">
        <v>753</v>
      </c>
      <c r="N23" s="7" t="str">
        <f>IF(BudgetsQTable[[#This Row],[pi_last_name]]=" ","",HYPERLINK("mailto:"&amp;BudgetsQTable[[#This Row],[pi_email]]&amp;"&amp;subject=Your NSF Proposal:  "&amp;BudgetsQTable[[#This Row],[prop_id]],BudgetsQTable[[#This Row],[pi_email]]))</f>
        <v/>
      </c>
      <c r="O23" s="78" t="s">
        <v>753</v>
      </c>
      <c r="P23" s="78">
        <v>1</v>
      </c>
      <c r="Q23" s="78">
        <v>0.5</v>
      </c>
      <c r="R23" s="79">
        <v>0</v>
      </c>
      <c r="S23" s="79">
        <v>0</v>
      </c>
      <c r="T23" s="79">
        <v>0</v>
      </c>
      <c r="U23" s="80">
        <v>111037</v>
      </c>
      <c r="V23" s="78">
        <v>0</v>
      </c>
      <c r="W23" s="78">
        <v>4</v>
      </c>
      <c r="X23" s="11" t="str">
        <f ca="1">IF(ISBLANK(BudgetsQTable[[#This Row],[budg_seq_yr]]),"FY"&amp;fiscalyear,"FY"&amp;fiscalyear-1+BudgetsQTable[[#This Row],[budg_seq_yr]])</f>
        <v>FY21</v>
      </c>
      <c r="Y23" s="79">
        <v>111037</v>
      </c>
      <c r="Z23" s="78" t="s">
        <v>2840</v>
      </c>
      <c r="AA23" s="78" t="s">
        <v>462</v>
      </c>
      <c r="AB23" s="76" t="s">
        <v>2821</v>
      </c>
      <c r="AC23" s="78" t="s">
        <v>485</v>
      </c>
    </row>
    <row r="24" spans="1:29" x14ac:dyDescent="0.35">
      <c r="A24" s="10" t="s">
        <v>759</v>
      </c>
      <c r="B24" s="76" t="s">
        <v>2824</v>
      </c>
      <c r="C24" s="76">
        <f>C23+(BudgetsQTable[[#This Row],[lead]]&lt;&gt;K23)</f>
        <v>13</v>
      </c>
      <c r="D24" s="76">
        <f>D23*(BudgetsQTable[[#This Row],[lead]]=K23)+(BudgetsQTable[[#This Row],[prop_id]]&lt;&gt;A23)</f>
        <v>1</v>
      </c>
      <c r="E24" s="77">
        <v>43000.568055555559</v>
      </c>
      <c r="F24" s="78" t="s">
        <v>2839</v>
      </c>
      <c r="G24" s="78" t="s">
        <v>2840</v>
      </c>
      <c r="H24" s="78" t="s">
        <v>462</v>
      </c>
      <c r="I24" s="76" t="s">
        <v>761</v>
      </c>
      <c r="J24" s="76" t="s">
        <v>2855</v>
      </c>
      <c r="K24" s="78" t="s">
        <v>759</v>
      </c>
      <c r="L24" s="7" t="str">
        <f>IF(BudgetsQTable[[#This Row],[pi_last_name]]=" ","",HYPERLINK("https://www.ejacket.nsf.gov/ej/showProposal.do?Continue=Y&amp;ID="&amp;BudgetsQTable[[#This Row],[prop_id]],BudgetsQTable[[#This Row],[prop_id]]))</f>
        <v>1762793</v>
      </c>
      <c r="M24" s="78" t="s">
        <v>760</v>
      </c>
      <c r="N24" s="7" t="str">
        <f>IF(BudgetsQTable[[#This Row],[pi_last_name]]=" ","",HYPERLINK("mailto:"&amp;BudgetsQTable[[#This Row],[pi_email]]&amp;"&amp;subject=Your NSF Proposal:  "&amp;BudgetsQTable[[#This Row],[prop_id]],BudgetsQTable[[#This Row],[pi_email]]))</f>
        <v>rich@cs.ucsb.edu</v>
      </c>
      <c r="O24" s="78" t="s">
        <v>2853</v>
      </c>
      <c r="P24" s="78"/>
      <c r="Q24" s="78"/>
      <c r="R24" s="79"/>
      <c r="S24" s="79"/>
      <c r="T24" s="79"/>
      <c r="U24" s="80"/>
      <c r="V24" s="78">
        <v>0</v>
      </c>
      <c r="W24" s="78"/>
      <c r="X24" s="11" t="str">
        <f ca="1">IF(ISBLANK(BudgetsQTable[[#This Row],[budg_seq_yr]]),"FY"&amp;fiscalyear,"FY"&amp;fiscalyear-1+BudgetsQTable[[#This Row],[budg_seq_yr]])</f>
        <v>FY18</v>
      </c>
      <c r="Y24" s="79">
        <v>849791</v>
      </c>
      <c r="Z24" s="78" t="s">
        <v>2840</v>
      </c>
      <c r="AA24" s="78" t="s">
        <v>462</v>
      </c>
      <c r="AB24" s="76" t="s">
        <v>2821</v>
      </c>
      <c r="AC24" s="78" t="s">
        <v>485</v>
      </c>
    </row>
    <row r="25" spans="1:29" x14ac:dyDescent="0.35">
      <c r="A25" s="10" t="s">
        <v>759</v>
      </c>
      <c r="B25" s="76" t="s">
        <v>2824</v>
      </c>
      <c r="C25" s="76">
        <f>C24+(BudgetsQTable[[#This Row],[lead]]&lt;&gt;K24)</f>
        <v>13</v>
      </c>
      <c r="D25" s="76">
        <f>D24*(BudgetsQTable[[#This Row],[lead]]=K24)+(BudgetsQTable[[#This Row],[prop_id]]&lt;&gt;A24)</f>
        <v>1</v>
      </c>
      <c r="E25" s="77">
        <v>43000.568055555559</v>
      </c>
      <c r="F25" s="78" t="s">
        <v>2839</v>
      </c>
      <c r="G25" s="78" t="s">
        <v>2840</v>
      </c>
      <c r="H25" s="78" t="s">
        <v>462</v>
      </c>
      <c r="I25" s="76" t="s">
        <v>761</v>
      </c>
      <c r="J25" s="76" t="s">
        <v>753</v>
      </c>
      <c r="K25" s="78" t="s">
        <v>759</v>
      </c>
      <c r="L25" s="7" t="str">
        <f>IF(BudgetsQTable[[#This Row],[pi_last_name]]=" ","",HYPERLINK("https://www.ejacket.nsf.gov/ej/showProposal.do?Continue=Y&amp;ID="&amp;BudgetsQTable[[#This Row],[prop_id]],BudgetsQTable[[#This Row],[prop_id]]))</f>
        <v/>
      </c>
      <c r="M25" s="78" t="s">
        <v>753</v>
      </c>
      <c r="N25" s="7" t="str">
        <f>IF(BudgetsQTable[[#This Row],[pi_last_name]]=" ","",HYPERLINK("mailto:"&amp;BudgetsQTable[[#This Row],[pi_email]]&amp;"&amp;subject=Your NSF Proposal:  "&amp;BudgetsQTable[[#This Row],[prop_id]],BudgetsQTable[[#This Row],[pi_email]]))</f>
        <v/>
      </c>
      <c r="O25" s="78" t="s">
        <v>753</v>
      </c>
      <c r="P25" s="78">
        <v>2</v>
      </c>
      <c r="Q25" s="78">
        <v>1.6</v>
      </c>
      <c r="R25" s="79">
        <v>0</v>
      </c>
      <c r="S25" s="79">
        <v>0</v>
      </c>
      <c r="T25" s="79">
        <v>8000</v>
      </c>
      <c r="U25" s="80">
        <v>244677</v>
      </c>
      <c r="V25" s="78">
        <v>0</v>
      </c>
      <c r="W25" s="78">
        <v>1</v>
      </c>
      <c r="X25" s="11" t="str">
        <f ca="1">IF(ISBLANK(BudgetsQTable[[#This Row],[budg_seq_yr]]),"FY"&amp;fiscalyear,"FY"&amp;fiscalyear-1+BudgetsQTable[[#This Row],[budg_seq_yr]])</f>
        <v>FY18</v>
      </c>
      <c r="Y25" s="79">
        <v>244677</v>
      </c>
      <c r="Z25" s="78" t="s">
        <v>2840</v>
      </c>
      <c r="AA25" s="78" t="s">
        <v>462</v>
      </c>
      <c r="AB25" s="76" t="s">
        <v>2821</v>
      </c>
      <c r="AC25" s="78" t="s">
        <v>485</v>
      </c>
    </row>
    <row r="26" spans="1:29" x14ac:dyDescent="0.35">
      <c r="A26" s="10" t="s">
        <v>759</v>
      </c>
      <c r="B26" s="76" t="s">
        <v>2824</v>
      </c>
      <c r="C26" s="76">
        <f>C25+(BudgetsQTable[[#This Row],[lead]]&lt;&gt;K25)</f>
        <v>13</v>
      </c>
      <c r="D26" s="76">
        <f>D25*(BudgetsQTable[[#This Row],[lead]]=K25)+(BudgetsQTable[[#This Row],[prop_id]]&lt;&gt;A25)</f>
        <v>1</v>
      </c>
      <c r="E26" s="77">
        <v>43000.568055555559</v>
      </c>
      <c r="F26" s="78" t="s">
        <v>2839</v>
      </c>
      <c r="G26" s="78" t="s">
        <v>2840</v>
      </c>
      <c r="H26" s="78" t="s">
        <v>462</v>
      </c>
      <c r="I26" s="76" t="s">
        <v>761</v>
      </c>
      <c r="J26" s="76" t="s">
        <v>753</v>
      </c>
      <c r="K26" s="78" t="s">
        <v>759</v>
      </c>
      <c r="L26" s="7" t="str">
        <f>IF(BudgetsQTable[[#This Row],[pi_last_name]]=" ","",HYPERLINK("https://www.ejacket.nsf.gov/ej/showProposal.do?Continue=Y&amp;ID="&amp;BudgetsQTable[[#This Row],[prop_id]],BudgetsQTable[[#This Row],[prop_id]]))</f>
        <v/>
      </c>
      <c r="M26" s="78" t="s">
        <v>753</v>
      </c>
      <c r="N26" s="7" t="str">
        <f>IF(BudgetsQTable[[#This Row],[pi_last_name]]=" ","",HYPERLINK("mailto:"&amp;BudgetsQTable[[#This Row],[pi_email]]&amp;"&amp;subject=Your NSF Proposal:  "&amp;BudgetsQTable[[#This Row],[prop_id]],BudgetsQTable[[#This Row],[pi_email]]))</f>
        <v/>
      </c>
      <c r="O26" s="78" t="s">
        <v>753</v>
      </c>
      <c r="P26" s="78">
        <v>2</v>
      </c>
      <c r="Q26" s="78">
        <v>2</v>
      </c>
      <c r="R26" s="79">
        <v>0</v>
      </c>
      <c r="S26" s="79">
        <v>0</v>
      </c>
      <c r="T26" s="79">
        <v>0</v>
      </c>
      <c r="U26" s="80">
        <v>239098</v>
      </c>
      <c r="V26" s="78">
        <v>0</v>
      </c>
      <c r="W26" s="78">
        <v>2</v>
      </c>
      <c r="X26" s="11" t="str">
        <f ca="1">IF(ISBLANK(BudgetsQTable[[#This Row],[budg_seq_yr]]),"FY"&amp;fiscalyear,"FY"&amp;fiscalyear-1+BudgetsQTable[[#This Row],[budg_seq_yr]])</f>
        <v>FY19</v>
      </c>
      <c r="Y26" s="79">
        <v>239098</v>
      </c>
      <c r="Z26" s="78" t="s">
        <v>2840</v>
      </c>
      <c r="AA26" s="78" t="s">
        <v>462</v>
      </c>
      <c r="AB26" s="76" t="s">
        <v>2821</v>
      </c>
      <c r="AC26" s="78" t="s">
        <v>485</v>
      </c>
    </row>
    <row r="27" spans="1:29" x14ac:dyDescent="0.35">
      <c r="A27" s="10" t="s">
        <v>759</v>
      </c>
      <c r="B27" s="76" t="s">
        <v>2824</v>
      </c>
      <c r="C27" s="76">
        <f>C26+(BudgetsQTable[[#This Row],[lead]]&lt;&gt;K26)</f>
        <v>13</v>
      </c>
      <c r="D27" s="76">
        <f>D26*(BudgetsQTable[[#This Row],[lead]]=K26)+(BudgetsQTable[[#This Row],[prop_id]]&lt;&gt;A26)</f>
        <v>1</v>
      </c>
      <c r="E27" s="77">
        <v>43000.568055555559</v>
      </c>
      <c r="F27" s="78" t="s">
        <v>2839</v>
      </c>
      <c r="G27" s="78" t="s">
        <v>2840</v>
      </c>
      <c r="H27" s="78" t="s">
        <v>462</v>
      </c>
      <c r="I27" s="76" t="s">
        <v>761</v>
      </c>
      <c r="J27" s="76" t="s">
        <v>753</v>
      </c>
      <c r="K27" s="78" t="s">
        <v>759</v>
      </c>
      <c r="L27" s="7" t="str">
        <f>IF(BudgetsQTable[[#This Row],[pi_last_name]]=" ","",HYPERLINK("https://www.ejacket.nsf.gov/ej/showProposal.do?Continue=Y&amp;ID="&amp;BudgetsQTable[[#This Row],[prop_id]],BudgetsQTable[[#This Row],[prop_id]]))</f>
        <v/>
      </c>
      <c r="M27" s="78" t="s">
        <v>753</v>
      </c>
      <c r="N27" s="7" t="str">
        <f>IF(BudgetsQTable[[#This Row],[pi_last_name]]=" ","",HYPERLINK("mailto:"&amp;BudgetsQTable[[#This Row],[pi_email]]&amp;"&amp;subject=Your NSF Proposal:  "&amp;BudgetsQTable[[#This Row],[prop_id]],BudgetsQTable[[#This Row],[pi_email]]))</f>
        <v/>
      </c>
      <c r="O27" s="78" t="s">
        <v>753</v>
      </c>
      <c r="P27" s="78">
        <v>1</v>
      </c>
      <c r="Q27" s="78">
        <v>1</v>
      </c>
      <c r="R27" s="79">
        <v>0</v>
      </c>
      <c r="S27" s="79">
        <v>0</v>
      </c>
      <c r="T27" s="79">
        <v>0</v>
      </c>
      <c r="U27" s="80">
        <v>192128</v>
      </c>
      <c r="V27" s="78">
        <v>0</v>
      </c>
      <c r="W27" s="78">
        <v>3</v>
      </c>
      <c r="X27" s="11" t="str">
        <f ca="1">IF(ISBLANK(BudgetsQTable[[#This Row],[budg_seq_yr]]),"FY"&amp;fiscalyear,"FY"&amp;fiscalyear-1+BudgetsQTable[[#This Row],[budg_seq_yr]])</f>
        <v>FY20</v>
      </c>
      <c r="Y27" s="79">
        <v>192128</v>
      </c>
      <c r="Z27" s="78" t="s">
        <v>2840</v>
      </c>
      <c r="AA27" s="78" t="s">
        <v>462</v>
      </c>
      <c r="AB27" s="76" t="s">
        <v>2821</v>
      </c>
      <c r="AC27" s="78" t="s">
        <v>485</v>
      </c>
    </row>
    <row r="28" spans="1:29" x14ac:dyDescent="0.35">
      <c r="A28" s="10" t="s">
        <v>759</v>
      </c>
      <c r="B28" s="76" t="s">
        <v>2824</v>
      </c>
      <c r="C28" s="76">
        <f>C27+(BudgetsQTable[[#This Row],[lead]]&lt;&gt;K27)</f>
        <v>13</v>
      </c>
      <c r="D28" s="76">
        <f>D27*(BudgetsQTable[[#This Row],[lead]]=K27)+(BudgetsQTable[[#This Row],[prop_id]]&lt;&gt;A27)</f>
        <v>1</v>
      </c>
      <c r="E28" s="77">
        <v>43000.568055555559</v>
      </c>
      <c r="F28" s="78" t="s">
        <v>2839</v>
      </c>
      <c r="G28" s="78" t="s">
        <v>2840</v>
      </c>
      <c r="H28" s="78" t="s">
        <v>462</v>
      </c>
      <c r="I28" s="76" t="s">
        <v>761</v>
      </c>
      <c r="J28" s="76" t="s">
        <v>753</v>
      </c>
      <c r="K28" s="78" t="s">
        <v>759</v>
      </c>
      <c r="L28" s="7" t="str">
        <f>IF(BudgetsQTable[[#This Row],[pi_last_name]]=" ","",HYPERLINK("https://www.ejacket.nsf.gov/ej/showProposal.do?Continue=Y&amp;ID="&amp;BudgetsQTable[[#This Row],[prop_id]],BudgetsQTable[[#This Row],[prop_id]]))</f>
        <v/>
      </c>
      <c r="M28" s="78" t="s">
        <v>753</v>
      </c>
      <c r="N28" s="7" t="str">
        <f>IF(BudgetsQTable[[#This Row],[pi_last_name]]=" ","",HYPERLINK("mailto:"&amp;BudgetsQTable[[#This Row],[pi_email]]&amp;"&amp;subject=Your NSF Proposal:  "&amp;BudgetsQTable[[#This Row],[prop_id]],BudgetsQTable[[#This Row],[pi_email]]))</f>
        <v/>
      </c>
      <c r="O28" s="78" t="s">
        <v>753</v>
      </c>
      <c r="P28" s="78">
        <v>2</v>
      </c>
      <c r="Q28" s="78">
        <v>1.1000000000000001</v>
      </c>
      <c r="R28" s="79">
        <v>0</v>
      </c>
      <c r="S28" s="79">
        <v>0</v>
      </c>
      <c r="T28" s="79">
        <v>0</v>
      </c>
      <c r="U28" s="80">
        <v>173888</v>
      </c>
      <c r="V28" s="78">
        <v>0</v>
      </c>
      <c r="W28" s="78">
        <v>4</v>
      </c>
      <c r="X28" s="11" t="str">
        <f ca="1">IF(ISBLANK(BudgetsQTable[[#This Row],[budg_seq_yr]]),"FY"&amp;fiscalyear,"FY"&amp;fiscalyear-1+BudgetsQTable[[#This Row],[budg_seq_yr]])</f>
        <v>FY21</v>
      </c>
      <c r="Y28" s="79">
        <v>173888</v>
      </c>
      <c r="Z28" s="78" t="s">
        <v>2840</v>
      </c>
      <c r="AA28" s="78" t="s">
        <v>462</v>
      </c>
      <c r="AB28" s="76" t="s">
        <v>2821</v>
      </c>
      <c r="AC28" s="78" t="s">
        <v>485</v>
      </c>
    </row>
    <row r="29" spans="1:29" x14ac:dyDescent="0.35">
      <c r="A29" s="10" t="s">
        <v>2857</v>
      </c>
      <c r="B29" s="76" t="s">
        <v>2834</v>
      </c>
      <c r="C29" s="76">
        <f>C28+(BudgetsQTable[[#This Row],[lead]]&lt;&gt;K28)</f>
        <v>13</v>
      </c>
      <c r="D29" s="76">
        <f>D28*(BudgetsQTable[[#This Row],[lead]]=K28)+(BudgetsQTable[[#This Row],[prop_id]]&lt;&gt;A28)</f>
        <v>2</v>
      </c>
      <c r="E29" s="77">
        <v>43004.357638888891</v>
      </c>
      <c r="F29" s="78" t="s">
        <v>2839</v>
      </c>
      <c r="G29" s="78" t="s">
        <v>2840</v>
      </c>
      <c r="H29" s="78" t="s">
        <v>462</v>
      </c>
      <c r="I29" s="76" t="s">
        <v>761</v>
      </c>
      <c r="J29" s="76" t="s">
        <v>2861</v>
      </c>
      <c r="K29" s="78" t="s">
        <v>759</v>
      </c>
      <c r="L29" s="7" t="str">
        <f>IF(BudgetsQTable[[#This Row],[pi_last_name]]=" ","",HYPERLINK("https://www.ejacket.nsf.gov/ej/showProposal.do?Continue=Y&amp;ID="&amp;BudgetsQTable[[#This Row],[prop_id]],BudgetsQTable[[#This Row],[prop_id]]))</f>
        <v>1763279</v>
      </c>
      <c r="M29" s="78" t="s">
        <v>2858</v>
      </c>
      <c r="N29" s="7" t="str">
        <f>IF(BudgetsQTable[[#This Row],[pi_last_name]]=" ","",HYPERLINK("mailto:"&amp;BudgetsQTable[[#This Row],[pi_email]]&amp;"&amp;subject=Your NSF Proposal:  "&amp;BudgetsQTable[[#This Row],[prop_id]],BudgetsQTable[[#This Row],[pi_email]]))</f>
        <v>humphrey@cs.virginia.edu</v>
      </c>
      <c r="O29" s="78" t="s">
        <v>2860</v>
      </c>
      <c r="P29" s="78"/>
      <c r="Q29" s="78"/>
      <c r="R29" s="79"/>
      <c r="S29" s="79"/>
      <c r="T29" s="79"/>
      <c r="U29" s="80"/>
      <c r="V29" s="78">
        <v>0</v>
      </c>
      <c r="W29" s="78"/>
      <c r="X29" s="11" t="str">
        <f ca="1">IF(ISBLANK(BudgetsQTable[[#This Row],[budg_seq_yr]]),"FY"&amp;fiscalyear,"FY"&amp;fiscalyear-1+BudgetsQTable[[#This Row],[budg_seq_yr]])</f>
        <v>FY18</v>
      </c>
      <c r="Y29" s="79">
        <v>349210</v>
      </c>
      <c r="Z29" s="78" t="s">
        <v>2840</v>
      </c>
      <c r="AA29" s="78" t="s">
        <v>462</v>
      </c>
      <c r="AB29" s="76" t="s">
        <v>2821</v>
      </c>
      <c r="AC29" s="78" t="s">
        <v>485</v>
      </c>
    </row>
    <row r="30" spans="1:29" x14ac:dyDescent="0.35">
      <c r="A30" s="10" t="s">
        <v>2857</v>
      </c>
      <c r="B30" s="76" t="s">
        <v>2834</v>
      </c>
      <c r="C30" s="76">
        <f>C29+(BudgetsQTable[[#This Row],[lead]]&lt;&gt;K29)</f>
        <v>13</v>
      </c>
      <c r="D30" s="76">
        <f>D29*(BudgetsQTable[[#This Row],[lead]]=K29)+(BudgetsQTable[[#This Row],[prop_id]]&lt;&gt;A29)</f>
        <v>2</v>
      </c>
      <c r="E30" s="77">
        <v>43004.357638888891</v>
      </c>
      <c r="F30" s="78" t="s">
        <v>2839</v>
      </c>
      <c r="G30" s="78" t="s">
        <v>2840</v>
      </c>
      <c r="H30" s="78" t="s">
        <v>462</v>
      </c>
      <c r="I30" s="76" t="s">
        <v>761</v>
      </c>
      <c r="J30" s="76" t="s">
        <v>753</v>
      </c>
      <c r="K30" s="78" t="s">
        <v>759</v>
      </c>
      <c r="L30" s="7" t="str">
        <f>IF(BudgetsQTable[[#This Row],[pi_last_name]]=" ","",HYPERLINK("https://www.ejacket.nsf.gov/ej/showProposal.do?Continue=Y&amp;ID="&amp;BudgetsQTable[[#This Row],[prop_id]],BudgetsQTable[[#This Row],[prop_id]]))</f>
        <v/>
      </c>
      <c r="M30" s="78" t="s">
        <v>753</v>
      </c>
      <c r="N30" s="7" t="str">
        <f>IF(BudgetsQTable[[#This Row],[pi_last_name]]=" ","",HYPERLINK("mailto:"&amp;BudgetsQTable[[#This Row],[pi_email]]&amp;"&amp;subject=Your NSF Proposal:  "&amp;BudgetsQTable[[#This Row],[prop_id]],BudgetsQTable[[#This Row],[pi_email]]))</f>
        <v/>
      </c>
      <c r="O30" s="78" t="s">
        <v>753</v>
      </c>
      <c r="P30" s="78">
        <v>1</v>
      </c>
      <c r="Q30" s="78">
        <v>0</v>
      </c>
      <c r="R30" s="79">
        <v>0</v>
      </c>
      <c r="S30" s="79">
        <v>0</v>
      </c>
      <c r="T30" s="79">
        <v>0</v>
      </c>
      <c r="U30" s="80">
        <v>83877</v>
      </c>
      <c r="V30" s="78">
        <v>0</v>
      </c>
      <c r="W30" s="78">
        <v>1</v>
      </c>
      <c r="X30" s="11" t="str">
        <f ca="1">IF(ISBLANK(BudgetsQTable[[#This Row],[budg_seq_yr]]),"FY"&amp;fiscalyear,"FY"&amp;fiscalyear-1+BudgetsQTable[[#This Row],[budg_seq_yr]])</f>
        <v>FY18</v>
      </c>
      <c r="Y30" s="79">
        <v>83877</v>
      </c>
      <c r="Z30" s="78" t="s">
        <v>2840</v>
      </c>
      <c r="AA30" s="78" t="s">
        <v>462</v>
      </c>
      <c r="AB30" s="76" t="s">
        <v>2821</v>
      </c>
      <c r="AC30" s="78" t="s">
        <v>485</v>
      </c>
    </row>
    <row r="31" spans="1:29" x14ac:dyDescent="0.35">
      <c r="A31" s="10" t="s">
        <v>2857</v>
      </c>
      <c r="B31" s="76" t="s">
        <v>2834</v>
      </c>
      <c r="C31" s="76">
        <f>C30+(BudgetsQTable[[#This Row],[lead]]&lt;&gt;K30)</f>
        <v>13</v>
      </c>
      <c r="D31" s="76">
        <f>D30*(BudgetsQTable[[#This Row],[lead]]=K30)+(BudgetsQTable[[#This Row],[prop_id]]&lt;&gt;A30)</f>
        <v>2</v>
      </c>
      <c r="E31" s="77">
        <v>43004.357638888891</v>
      </c>
      <c r="F31" s="78" t="s">
        <v>2839</v>
      </c>
      <c r="G31" s="78" t="s">
        <v>2840</v>
      </c>
      <c r="H31" s="78" t="s">
        <v>462</v>
      </c>
      <c r="I31" s="76" t="s">
        <v>761</v>
      </c>
      <c r="J31" s="76" t="s">
        <v>753</v>
      </c>
      <c r="K31" s="78" t="s">
        <v>759</v>
      </c>
      <c r="L31" s="7" t="str">
        <f>IF(BudgetsQTable[[#This Row],[pi_last_name]]=" ","",HYPERLINK("https://www.ejacket.nsf.gov/ej/showProposal.do?Continue=Y&amp;ID="&amp;BudgetsQTable[[#This Row],[prop_id]],BudgetsQTable[[#This Row],[prop_id]]))</f>
        <v/>
      </c>
      <c r="M31" s="78" t="s">
        <v>753</v>
      </c>
      <c r="N31" s="7" t="str">
        <f>IF(BudgetsQTable[[#This Row],[pi_last_name]]=" ","",HYPERLINK("mailto:"&amp;BudgetsQTable[[#This Row],[pi_email]]&amp;"&amp;subject=Your NSF Proposal:  "&amp;BudgetsQTable[[#This Row],[prop_id]],BudgetsQTable[[#This Row],[pi_email]]))</f>
        <v/>
      </c>
      <c r="O31" s="78" t="s">
        <v>753</v>
      </c>
      <c r="P31" s="78">
        <v>1</v>
      </c>
      <c r="Q31" s="78">
        <v>0</v>
      </c>
      <c r="R31" s="79">
        <v>0</v>
      </c>
      <c r="S31" s="79">
        <v>0</v>
      </c>
      <c r="T31" s="79">
        <v>0</v>
      </c>
      <c r="U31" s="80">
        <v>86112</v>
      </c>
      <c r="V31" s="78">
        <v>0</v>
      </c>
      <c r="W31" s="78">
        <v>2</v>
      </c>
      <c r="X31" s="11" t="str">
        <f ca="1">IF(ISBLANK(BudgetsQTable[[#This Row],[budg_seq_yr]]),"FY"&amp;fiscalyear,"FY"&amp;fiscalyear-1+BudgetsQTable[[#This Row],[budg_seq_yr]])</f>
        <v>FY19</v>
      </c>
      <c r="Y31" s="79">
        <v>86112</v>
      </c>
      <c r="Z31" s="78" t="s">
        <v>2840</v>
      </c>
      <c r="AA31" s="78" t="s">
        <v>462</v>
      </c>
      <c r="AB31" s="76" t="s">
        <v>2821</v>
      </c>
      <c r="AC31" s="78" t="s">
        <v>485</v>
      </c>
    </row>
    <row r="32" spans="1:29" x14ac:dyDescent="0.35">
      <c r="A32" s="10" t="s">
        <v>2857</v>
      </c>
      <c r="B32" s="76" t="s">
        <v>2834</v>
      </c>
      <c r="C32" s="76">
        <f>C31+(BudgetsQTable[[#This Row],[lead]]&lt;&gt;K31)</f>
        <v>13</v>
      </c>
      <c r="D32" s="76">
        <f>D31*(BudgetsQTable[[#This Row],[lead]]=K31)+(BudgetsQTable[[#This Row],[prop_id]]&lt;&gt;A31)</f>
        <v>2</v>
      </c>
      <c r="E32" s="77">
        <v>43004.357638888891</v>
      </c>
      <c r="F32" s="78" t="s">
        <v>2839</v>
      </c>
      <c r="G32" s="78" t="s">
        <v>2840</v>
      </c>
      <c r="H32" s="78" t="s">
        <v>462</v>
      </c>
      <c r="I32" s="76" t="s">
        <v>761</v>
      </c>
      <c r="J32" s="76" t="s">
        <v>753</v>
      </c>
      <c r="K32" s="78" t="s">
        <v>759</v>
      </c>
      <c r="L32" s="7" t="str">
        <f>IF(BudgetsQTable[[#This Row],[pi_last_name]]=" ","",HYPERLINK("https://www.ejacket.nsf.gov/ej/showProposal.do?Continue=Y&amp;ID="&amp;BudgetsQTable[[#This Row],[prop_id]],BudgetsQTable[[#This Row],[prop_id]]))</f>
        <v/>
      </c>
      <c r="M32" s="78" t="s">
        <v>753</v>
      </c>
      <c r="N32" s="7" t="str">
        <f>IF(BudgetsQTable[[#This Row],[pi_last_name]]=" ","",HYPERLINK("mailto:"&amp;BudgetsQTable[[#This Row],[pi_email]]&amp;"&amp;subject=Your NSF Proposal:  "&amp;BudgetsQTable[[#This Row],[prop_id]],BudgetsQTable[[#This Row],[pi_email]]))</f>
        <v/>
      </c>
      <c r="O32" s="78" t="s">
        <v>753</v>
      </c>
      <c r="P32" s="78">
        <v>1</v>
      </c>
      <c r="Q32" s="78">
        <v>0</v>
      </c>
      <c r="R32" s="79">
        <v>0</v>
      </c>
      <c r="S32" s="79">
        <v>0</v>
      </c>
      <c r="T32" s="79">
        <v>0</v>
      </c>
      <c r="U32" s="80">
        <v>88419</v>
      </c>
      <c r="V32" s="78">
        <v>0</v>
      </c>
      <c r="W32" s="78">
        <v>3</v>
      </c>
      <c r="X32" s="11" t="str">
        <f ca="1">IF(ISBLANK(BudgetsQTable[[#This Row],[budg_seq_yr]]),"FY"&amp;fiscalyear,"FY"&amp;fiscalyear-1+BudgetsQTable[[#This Row],[budg_seq_yr]])</f>
        <v>FY20</v>
      </c>
      <c r="Y32" s="79">
        <v>88419</v>
      </c>
      <c r="Z32" s="78" t="s">
        <v>2840</v>
      </c>
      <c r="AA32" s="78" t="s">
        <v>462</v>
      </c>
      <c r="AB32" s="76" t="s">
        <v>2821</v>
      </c>
      <c r="AC32" s="78" t="s">
        <v>485</v>
      </c>
    </row>
    <row r="33" spans="1:29" x14ac:dyDescent="0.35">
      <c r="A33" s="10" t="s">
        <v>2857</v>
      </c>
      <c r="B33" s="76" t="s">
        <v>2834</v>
      </c>
      <c r="C33" s="76">
        <f>C32+(BudgetsQTable[[#This Row],[lead]]&lt;&gt;K32)</f>
        <v>13</v>
      </c>
      <c r="D33" s="76">
        <f>D32*(BudgetsQTable[[#This Row],[lead]]=K32)+(BudgetsQTable[[#This Row],[prop_id]]&lt;&gt;A32)</f>
        <v>2</v>
      </c>
      <c r="E33" s="77">
        <v>43004.357638888891</v>
      </c>
      <c r="F33" s="78" t="s">
        <v>2839</v>
      </c>
      <c r="G33" s="78" t="s">
        <v>2840</v>
      </c>
      <c r="H33" s="78" t="s">
        <v>462</v>
      </c>
      <c r="I33" s="76" t="s">
        <v>761</v>
      </c>
      <c r="J33" s="76" t="s">
        <v>753</v>
      </c>
      <c r="K33" s="78" t="s">
        <v>759</v>
      </c>
      <c r="L33" s="7" t="str">
        <f>IF(BudgetsQTable[[#This Row],[pi_last_name]]=" ","",HYPERLINK("https://www.ejacket.nsf.gov/ej/showProposal.do?Continue=Y&amp;ID="&amp;BudgetsQTable[[#This Row],[prop_id]],BudgetsQTable[[#This Row],[prop_id]]))</f>
        <v/>
      </c>
      <c r="M33" s="78" t="s">
        <v>753</v>
      </c>
      <c r="N33" s="7" t="str">
        <f>IF(BudgetsQTable[[#This Row],[pi_last_name]]=" ","",HYPERLINK("mailto:"&amp;BudgetsQTable[[#This Row],[pi_email]]&amp;"&amp;subject=Your NSF Proposal:  "&amp;BudgetsQTable[[#This Row],[prop_id]],BudgetsQTable[[#This Row],[pi_email]]))</f>
        <v/>
      </c>
      <c r="O33" s="78" t="s">
        <v>753</v>
      </c>
      <c r="P33" s="78">
        <v>1</v>
      </c>
      <c r="Q33" s="78">
        <v>0</v>
      </c>
      <c r="R33" s="79">
        <v>0</v>
      </c>
      <c r="S33" s="79">
        <v>0</v>
      </c>
      <c r="T33" s="79">
        <v>0</v>
      </c>
      <c r="U33" s="80">
        <v>90802</v>
      </c>
      <c r="V33" s="78">
        <v>0</v>
      </c>
      <c r="W33" s="78">
        <v>4</v>
      </c>
      <c r="X33" s="11" t="str">
        <f ca="1">IF(ISBLANK(BudgetsQTable[[#This Row],[budg_seq_yr]]),"FY"&amp;fiscalyear,"FY"&amp;fiscalyear-1+BudgetsQTable[[#This Row],[budg_seq_yr]])</f>
        <v>FY21</v>
      </c>
      <c r="Y33" s="79">
        <v>90802</v>
      </c>
      <c r="Z33" s="78" t="s">
        <v>2840</v>
      </c>
      <c r="AA33" s="78" t="s">
        <v>462</v>
      </c>
      <c r="AB33" s="76" t="s">
        <v>2821</v>
      </c>
      <c r="AC33" s="78" t="s">
        <v>485</v>
      </c>
    </row>
    <row r="34" spans="1:29" x14ac:dyDescent="0.35">
      <c r="A34" s="10" t="s">
        <v>763</v>
      </c>
      <c r="B34" s="76" t="s">
        <v>2863</v>
      </c>
      <c r="C34" s="76">
        <f>C33+(BudgetsQTable[[#This Row],[lead]]&lt;&gt;K33)</f>
        <v>14</v>
      </c>
      <c r="D34" s="76">
        <f>D33*(BudgetsQTable[[#This Row],[lead]]=K33)+(BudgetsQTable[[#This Row],[prop_id]]&lt;&gt;A33)</f>
        <v>1</v>
      </c>
      <c r="E34" s="77">
        <v>43000.635416666664</v>
      </c>
      <c r="F34" s="78" t="s">
        <v>2817</v>
      </c>
      <c r="G34" s="78" t="s">
        <v>2818</v>
      </c>
      <c r="H34" s="78" t="s">
        <v>476</v>
      </c>
      <c r="I34" s="76" t="s">
        <v>765</v>
      </c>
      <c r="J34" s="76" t="s">
        <v>2867</v>
      </c>
      <c r="K34" s="78" t="s">
        <v>763</v>
      </c>
      <c r="L34" s="7" t="str">
        <f>IF(BudgetsQTable[[#This Row],[pi_last_name]]=" ","",HYPERLINK("https://www.ejacket.nsf.gov/ej/showProposal.do?Continue=Y&amp;ID="&amp;BudgetsQTable[[#This Row],[prop_id]],BudgetsQTable[[#This Row],[prop_id]]))</f>
        <v>1762907</v>
      </c>
      <c r="M34" s="78" t="s">
        <v>764</v>
      </c>
      <c r="N34" s="7" t="str">
        <f>IF(BudgetsQTable[[#This Row],[pi_last_name]]=" ","",HYPERLINK("mailto:"&amp;BudgetsQTable[[#This Row],[pi_email]]&amp;"&amp;subject=Your NSF Proposal:  "&amp;BudgetsQTable[[#This Row],[prop_id]],BudgetsQTable[[#This Row],[pi_email]]))</f>
        <v>matthias@ccs.neu.edu</v>
      </c>
      <c r="O34" s="78" t="s">
        <v>597</v>
      </c>
      <c r="P34" s="78"/>
      <c r="Q34" s="78"/>
      <c r="R34" s="79"/>
      <c r="S34" s="79"/>
      <c r="T34" s="79"/>
      <c r="U34" s="80"/>
      <c r="V34" s="78">
        <v>0</v>
      </c>
      <c r="W34" s="78"/>
      <c r="X34" s="11" t="str">
        <f ca="1">IF(ISBLANK(BudgetsQTable[[#This Row],[budg_seq_yr]]),"FY"&amp;fiscalyear,"FY"&amp;fiscalyear-1+BudgetsQTable[[#This Row],[budg_seq_yr]])</f>
        <v>FY18</v>
      </c>
      <c r="Y34" s="79">
        <v>1181269</v>
      </c>
      <c r="Z34" s="78" t="s">
        <v>2818</v>
      </c>
      <c r="AA34" s="78" t="s">
        <v>476</v>
      </c>
      <c r="AB34" s="76" t="s">
        <v>2821</v>
      </c>
      <c r="AC34" s="78"/>
    </row>
    <row r="35" spans="1:29" x14ac:dyDescent="0.35">
      <c r="A35" s="10" t="s">
        <v>763</v>
      </c>
      <c r="B35" s="76" t="s">
        <v>2863</v>
      </c>
      <c r="C35" s="76">
        <f>C34+(BudgetsQTable[[#This Row],[lead]]&lt;&gt;K34)</f>
        <v>14</v>
      </c>
      <c r="D35" s="76">
        <f>D34*(BudgetsQTable[[#This Row],[lead]]=K34)+(BudgetsQTable[[#This Row],[prop_id]]&lt;&gt;A34)</f>
        <v>1</v>
      </c>
      <c r="E35" s="77">
        <v>43000.635416666664</v>
      </c>
      <c r="F35" s="78" t="s">
        <v>2817</v>
      </c>
      <c r="G35" s="78" t="s">
        <v>2818</v>
      </c>
      <c r="H35" s="78" t="s">
        <v>476</v>
      </c>
      <c r="I35" s="76" t="s">
        <v>765</v>
      </c>
      <c r="J35" s="76" t="s">
        <v>753</v>
      </c>
      <c r="K35" s="78" t="s">
        <v>763</v>
      </c>
      <c r="L35" s="7" t="str">
        <f>IF(BudgetsQTable[[#This Row],[pi_last_name]]=" ","",HYPERLINK("https://www.ejacket.nsf.gov/ej/showProposal.do?Continue=Y&amp;ID="&amp;BudgetsQTable[[#This Row],[prop_id]],BudgetsQTable[[#This Row],[prop_id]]))</f>
        <v/>
      </c>
      <c r="M35" s="78" t="s">
        <v>753</v>
      </c>
      <c r="N35" s="7" t="str">
        <f>IF(BudgetsQTable[[#This Row],[pi_last_name]]=" ","",HYPERLINK("mailto:"&amp;BudgetsQTable[[#This Row],[pi_email]]&amp;"&amp;subject=Your NSF Proposal:  "&amp;BudgetsQTable[[#This Row],[prop_id]],BudgetsQTable[[#This Row],[pi_email]]))</f>
        <v/>
      </c>
      <c r="O35" s="78" t="s">
        <v>753</v>
      </c>
      <c r="P35" s="78">
        <v>1</v>
      </c>
      <c r="Q35" s="78">
        <v>1</v>
      </c>
      <c r="R35" s="79">
        <v>0</v>
      </c>
      <c r="S35" s="79">
        <v>0</v>
      </c>
      <c r="T35" s="79">
        <v>0</v>
      </c>
      <c r="U35" s="80">
        <v>444255</v>
      </c>
      <c r="V35" s="78">
        <v>0</v>
      </c>
      <c r="W35" s="78">
        <v>1</v>
      </c>
      <c r="X35" s="11" t="str">
        <f ca="1">IF(ISBLANK(BudgetsQTable[[#This Row],[budg_seq_yr]]),"FY"&amp;fiscalyear,"FY"&amp;fiscalyear-1+BudgetsQTable[[#This Row],[budg_seq_yr]])</f>
        <v>FY18</v>
      </c>
      <c r="Y35" s="79">
        <v>444255</v>
      </c>
      <c r="Z35" s="78" t="s">
        <v>2818</v>
      </c>
      <c r="AA35" s="78" t="s">
        <v>476</v>
      </c>
      <c r="AB35" s="76" t="s">
        <v>2821</v>
      </c>
      <c r="AC35" s="78"/>
    </row>
    <row r="36" spans="1:29" x14ac:dyDescent="0.35">
      <c r="A36" s="10" t="s">
        <v>763</v>
      </c>
      <c r="B36" s="76" t="s">
        <v>2863</v>
      </c>
      <c r="C36" s="76">
        <f>C35+(BudgetsQTable[[#This Row],[lead]]&lt;&gt;K35)</f>
        <v>14</v>
      </c>
      <c r="D36" s="76">
        <f>D35*(BudgetsQTable[[#This Row],[lead]]=K35)+(BudgetsQTable[[#This Row],[prop_id]]&lt;&gt;A35)</f>
        <v>1</v>
      </c>
      <c r="E36" s="77">
        <v>43000.635416666664</v>
      </c>
      <c r="F36" s="78" t="s">
        <v>2817</v>
      </c>
      <c r="G36" s="78" t="s">
        <v>2818</v>
      </c>
      <c r="H36" s="78" t="s">
        <v>476</v>
      </c>
      <c r="I36" s="76" t="s">
        <v>765</v>
      </c>
      <c r="J36" s="76" t="s">
        <v>753</v>
      </c>
      <c r="K36" s="78" t="s">
        <v>763</v>
      </c>
      <c r="L36" s="7" t="str">
        <f>IF(BudgetsQTable[[#This Row],[pi_last_name]]=" ","",HYPERLINK("https://www.ejacket.nsf.gov/ej/showProposal.do?Continue=Y&amp;ID="&amp;BudgetsQTable[[#This Row],[prop_id]],BudgetsQTable[[#This Row],[prop_id]]))</f>
        <v/>
      </c>
      <c r="M36" s="78" t="s">
        <v>753</v>
      </c>
      <c r="N36" s="7" t="str">
        <f>IF(BudgetsQTable[[#This Row],[pi_last_name]]=" ","",HYPERLINK("mailto:"&amp;BudgetsQTable[[#This Row],[pi_email]]&amp;"&amp;subject=Your NSF Proposal:  "&amp;BudgetsQTable[[#This Row],[prop_id]],BudgetsQTable[[#This Row],[pi_email]]))</f>
        <v/>
      </c>
      <c r="O36" s="78" t="s">
        <v>753</v>
      </c>
      <c r="P36" s="78">
        <v>1</v>
      </c>
      <c r="Q36" s="78">
        <v>1</v>
      </c>
      <c r="R36" s="79">
        <v>0</v>
      </c>
      <c r="S36" s="79">
        <v>0</v>
      </c>
      <c r="T36" s="79">
        <v>0</v>
      </c>
      <c r="U36" s="80">
        <v>427953</v>
      </c>
      <c r="V36" s="78">
        <v>0</v>
      </c>
      <c r="W36" s="78">
        <v>2</v>
      </c>
      <c r="X36" s="11" t="str">
        <f ca="1">IF(ISBLANK(BudgetsQTable[[#This Row],[budg_seq_yr]]),"FY"&amp;fiscalyear,"FY"&amp;fiscalyear-1+BudgetsQTable[[#This Row],[budg_seq_yr]])</f>
        <v>FY19</v>
      </c>
      <c r="Y36" s="79">
        <v>427953</v>
      </c>
      <c r="Z36" s="78" t="s">
        <v>2818</v>
      </c>
      <c r="AA36" s="78" t="s">
        <v>476</v>
      </c>
      <c r="AB36" s="76" t="s">
        <v>2821</v>
      </c>
      <c r="AC36" s="78"/>
    </row>
    <row r="37" spans="1:29" x14ac:dyDescent="0.35">
      <c r="A37" s="10" t="s">
        <v>763</v>
      </c>
      <c r="B37" s="76" t="s">
        <v>2863</v>
      </c>
      <c r="C37" s="76">
        <f>C36+(BudgetsQTable[[#This Row],[lead]]&lt;&gt;K36)</f>
        <v>14</v>
      </c>
      <c r="D37" s="76">
        <f>D36*(BudgetsQTable[[#This Row],[lead]]=K36)+(BudgetsQTable[[#This Row],[prop_id]]&lt;&gt;A36)</f>
        <v>1</v>
      </c>
      <c r="E37" s="77">
        <v>43000.635416666664</v>
      </c>
      <c r="F37" s="78" t="s">
        <v>2817</v>
      </c>
      <c r="G37" s="78" t="s">
        <v>2818</v>
      </c>
      <c r="H37" s="78" t="s">
        <v>476</v>
      </c>
      <c r="I37" s="76" t="s">
        <v>765</v>
      </c>
      <c r="J37" s="76" t="s">
        <v>753</v>
      </c>
      <c r="K37" s="78" t="s">
        <v>763</v>
      </c>
      <c r="L37" s="7" t="str">
        <f>IF(BudgetsQTable[[#This Row],[pi_last_name]]=" ","",HYPERLINK("https://www.ejacket.nsf.gov/ej/showProposal.do?Continue=Y&amp;ID="&amp;BudgetsQTable[[#This Row],[prop_id]],BudgetsQTable[[#This Row],[prop_id]]))</f>
        <v/>
      </c>
      <c r="M37" s="78" t="s">
        <v>753</v>
      </c>
      <c r="N37" s="7" t="str">
        <f>IF(BudgetsQTable[[#This Row],[pi_last_name]]=" ","",HYPERLINK("mailto:"&amp;BudgetsQTable[[#This Row],[pi_email]]&amp;"&amp;subject=Your NSF Proposal:  "&amp;BudgetsQTable[[#This Row],[prop_id]],BudgetsQTable[[#This Row],[pi_email]]))</f>
        <v/>
      </c>
      <c r="O37" s="78" t="s">
        <v>753</v>
      </c>
      <c r="P37" s="78">
        <v>1</v>
      </c>
      <c r="Q37" s="78">
        <v>0.5</v>
      </c>
      <c r="R37" s="79">
        <v>0</v>
      </c>
      <c r="S37" s="79">
        <v>0</v>
      </c>
      <c r="T37" s="79">
        <v>0</v>
      </c>
      <c r="U37" s="80">
        <v>309061</v>
      </c>
      <c r="V37" s="78">
        <v>0</v>
      </c>
      <c r="W37" s="78">
        <v>3</v>
      </c>
      <c r="X37" s="11" t="str">
        <f ca="1">IF(ISBLANK(BudgetsQTable[[#This Row],[budg_seq_yr]]),"FY"&amp;fiscalyear,"FY"&amp;fiscalyear-1+BudgetsQTable[[#This Row],[budg_seq_yr]])</f>
        <v>FY20</v>
      </c>
      <c r="Y37" s="79">
        <v>309061</v>
      </c>
      <c r="Z37" s="78" t="s">
        <v>2818</v>
      </c>
      <c r="AA37" s="78" t="s">
        <v>476</v>
      </c>
      <c r="AB37" s="76" t="s">
        <v>2821</v>
      </c>
      <c r="AC37" s="78"/>
    </row>
    <row r="38" spans="1:29" x14ac:dyDescent="0.35">
      <c r="A38" s="10" t="s">
        <v>2870</v>
      </c>
      <c r="B38" s="76" t="s">
        <v>2824</v>
      </c>
      <c r="C38" s="76">
        <f>C37+(BudgetsQTable[[#This Row],[lead]]&lt;&gt;K37)</f>
        <v>15</v>
      </c>
      <c r="D38" s="76">
        <f>D37*(BudgetsQTable[[#This Row],[lead]]=K37)+(BudgetsQTable[[#This Row],[prop_id]]&lt;&gt;A37)</f>
        <v>1</v>
      </c>
      <c r="E38" s="77">
        <v>43000.685416666667</v>
      </c>
      <c r="F38" s="78" t="s">
        <v>2868</v>
      </c>
      <c r="G38" s="78" t="s">
        <v>2869</v>
      </c>
      <c r="H38" s="78" t="s">
        <v>470</v>
      </c>
      <c r="I38" s="76" t="s">
        <v>1229</v>
      </c>
      <c r="J38" s="76" t="s">
        <v>2876</v>
      </c>
      <c r="K38" s="78" t="s">
        <v>2870</v>
      </c>
      <c r="L38" s="7" t="str">
        <f>IF(BudgetsQTable[[#This Row],[pi_last_name]]=" ","",HYPERLINK("https://www.ejacket.nsf.gov/ej/showProposal.do?Continue=Y&amp;ID="&amp;BudgetsQTable[[#This Row],[prop_id]],BudgetsQTable[[#This Row],[prop_id]]))</f>
        <v>1763012</v>
      </c>
      <c r="M38" s="78" t="s">
        <v>2872</v>
      </c>
      <c r="N38" s="7" t="str">
        <f>IF(BudgetsQTable[[#This Row],[pi_last_name]]=" ","",HYPERLINK("mailto:"&amp;BudgetsQTable[[#This Row],[pi_email]]&amp;"&amp;subject=Your NSF Proposal:  "&amp;BudgetsQTable[[#This Row],[prop_id]],BudgetsQTable[[#This Row],[pi_email]]))</f>
        <v>eclarson@smu.edu</v>
      </c>
      <c r="O38" s="78" t="s">
        <v>2874</v>
      </c>
      <c r="P38" s="78"/>
      <c r="Q38" s="78"/>
      <c r="R38" s="79"/>
      <c r="S38" s="79"/>
      <c r="T38" s="79"/>
      <c r="U38" s="80"/>
      <c r="V38" s="78">
        <v>0</v>
      </c>
      <c r="W38" s="78"/>
      <c r="X38" s="11" t="str">
        <f ca="1">IF(ISBLANK(BudgetsQTable[[#This Row],[budg_seq_yr]]),"FY"&amp;fiscalyear,"FY"&amp;fiscalyear-1+BudgetsQTable[[#This Row],[budg_seq_yr]])</f>
        <v>FY18</v>
      </c>
      <c r="Y38" s="79">
        <v>669846</v>
      </c>
      <c r="Z38" s="78" t="s">
        <v>2869</v>
      </c>
      <c r="AA38" s="78" t="s">
        <v>470</v>
      </c>
      <c r="AB38" s="76" t="s">
        <v>2821</v>
      </c>
      <c r="AC38" s="78"/>
    </row>
    <row r="39" spans="1:29" x14ac:dyDescent="0.35">
      <c r="A39" s="10" t="s">
        <v>2870</v>
      </c>
      <c r="B39" s="76" t="s">
        <v>2824</v>
      </c>
      <c r="C39" s="76">
        <f>C38+(BudgetsQTable[[#This Row],[lead]]&lt;&gt;K38)</f>
        <v>15</v>
      </c>
      <c r="D39" s="76">
        <f>D38*(BudgetsQTable[[#This Row],[lead]]=K38)+(BudgetsQTable[[#This Row],[prop_id]]&lt;&gt;A38)</f>
        <v>1</v>
      </c>
      <c r="E39" s="77">
        <v>43000.685416666667</v>
      </c>
      <c r="F39" s="78" t="s">
        <v>2868</v>
      </c>
      <c r="G39" s="78" t="s">
        <v>2869</v>
      </c>
      <c r="H39" s="78" t="s">
        <v>470</v>
      </c>
      <c r="I39" s="76" t="s">
        <v>1229</v>
      </c>
      <c r="J39" s="76" t="s">
        <v>753</v>
      </c>
      <c r="K39" s="78" t="s">
        <v>2870</v>
      </c>
      <c r="L39" s="7" t="str">
        <f>IF(BudgetsQTable[[#This Row],[pi_last_name]]=" ","",HYPERLINK("https://www.ejacket.nsf.gov/ej/showProposal.do?Continue=Y&amp;ID="&amp;BudgetsQTable[[#This Row],[prop_id]],BudgetsQTable[[#This Row],[prop_id]]))</f>
        <v/>
      </c>
      <c r="M39" s="78" t="s">
        <v>753</v>
      </c>
      <c r="N39" s="7" t="str">
        <f>IF(BudgetsQTable[[#This Row],[pi_last_name]]=" ","",HYPERLINK("mailto:"&amp;BudgetsQTable[[#This Row],[pi_email]]&amp;"&amp;subject=Your NSF Proposal:  "&amp;BudgetsQTable[[#This Row],[prop_id]],BudgetsQTable[[#This Row],[pi_email]]))</f>
        <v/>
      </c>
      <c r="O39" s="78" t="s">
        <v>753</v>
      </c>
      <c r="P39" s="78">
        <v>2</v>
      </c>
      <c r="Q39" s="78">
        <v>2.5</v>
      </c>
      <c r="R39" s="79">
        <v>0</v>
      </c>
      <c r="S39" s="79">
        <v>0</v>
      </c>
      <c r="T39" s="79">
        <v>0</v>
      </c>
      <c r="U39" s="80">
        <v>173893</v>
      </c>
      <c r="V39" s="78">
        <v>0</v>
      </c>
      <c r="W39" s="78">
        <v>1</v>
      </c>
      <c r="X39" s="11" t="str">
        <f ca="1">IF(ISBLANK(BudgetsQTable[[#This Row],[budg_seq_yr]]),"FY"&amp;fiscalyear,"FY"&amp;fiscalyear-1+BudgetsQTable[[#This Row],[budg_seq_yr]])</f>
        <v>FY18</v>
      </c>
      <c r="Y39" s="79">
        <v>173893</v>
      </c>
      <c r="Z39" s="78" t="s">
        <v>2869</v>
      </c>
      <c r="AA39" s="78" t="s">
        <v>470</v>
      </c>
      <c r="AB39" s="76" t="s">
        <v>2821</v>
      </c>
      <c r="AC39" s="78"/>
    </row>
    <row r="40" spans="1:29" x14ac:dyDescent="0.35">
      <c r="A40" s="10" t="s">
        <v>2870</v>
      </c>
      <c r="B40" s="76" t="s">
        <v>2824</v>
      </c>
      <c r="C40" s="76">
        <f>C39+(BudgetsQTable[[#This Row],[lead]]&lt;&gt;K39)</f>
        <v>15</v>
      </c>
      <c r="D40" s="76">
        <f>D39*(BudgetsQTable[[#This Row],[lead]]=K39)+(BudgetsQTable[[#This Row],[prop_id]]&lt;&gt;A39)</f>
        <v>1</v>
      </c>
      <c r="E40" s="77">
        <v>43000.685416666667</v>
      </c>
      <c r="F40" s="78" t="s">
        <v>2868</v>
      </c>
      <c r="G40" s="78" t="s">
        <v>2869</v>
      </c>
      <c r="H40" s="78" t="s">
        <v>470</v>
      </c>
      <c r="I40" s="76" t="s">
        <v>1229</v>
      </c>
      <c r="J40" s="76" t="s">
        <v>753</v>
      </c>
      <c r="K40" s="78" t="s">
        <v>2870</v>
      </c>
      <c r="L40" s="7" t="str">
        <f>IF(BudgetsQTable[[#This Row],[pi_last_name]]=" ","",HYPERLINK("https://www.ejacket.nsf.gov/ej/showProposal.do?Continue=Y&amp;ID="&amp;BudgetsQTable[[#This Row],[prop_id]],BudgetsQTable[[#This Row],[prop_id]]))</f>
        <v/>
      </c>
      <c r="M40" s="78" t="s">
        <v>753</v>
      </c>
      <c r="N40" s="7" t="str">
        <f>IF(BudgetsQTable[[#This Row],[pi_last_name]]=" ","",HYPERLINK("mailto:"&amp;BudgetsQTable[[#This Row],[pi_email]]&amp;"&amp;subject=Your NSF Proposal:  "&amp;BudgetsQTable[[#This Row],[prop_id]],BudgetsQTable[[#This Row],[pi_email]]))</f>
        <v/>
      </c>
      <c r="O40" s="78" t="s">
        <v>753</v>
      </c>
      <c r="P40" s="78">
        <v>2</v>
      </c>
      <c r="Q40" s="78">
        <v>2.5</v>
      </c>
      <c r="R40" s="79">
        <v>0</v>
      </c>
      <c r="S40" s="79">
        <v>0</v>
      </c>
      <c r="T40" s="79">
        <v>0</v>
      </c>
      <c r="U40" s="80">
        <v>163532</v>
      </c>
      <c r="V40" s="78">
        <v>0</v>
      </c>
      <c r="W40" s="78">
        <v>2</v>
      </c>
      <c r="X40" s="11" t="str">
        <f ca="1">IF(ISBLANK(BudgetsQTable[[#This Row],[budg_seq_yr]]),"FY"&amp;fiscalyear,"FY"&amp;fiscalyear-1+BudgetsQTable[[#This Row],[budg_seq_yr]])</f>
        <v>FY19</v>
      </c>
      <c r="Y40" s="79">
        <v>163532</v>
      </c>
      <c r="Z40" s="78" t="s">
        <v>2869</v>
      </c>
      <c r="AA40" s="78" t="s">
        <v>470</v>
      </c>
      <c r="AB40" s="76" t="s">
        <v>2821</v>
      </c>
      <c r="AC40" s="78"/>
    </row>
    <row r="41" spans="1:29" x14ac:dyDescent="0.35">
      <c r="A41" s="10" t="s">
        <v>2870</v>
      </c>
      <c r="B41" s="76" t="s">
        <v>2824</v>
      </c>
      <c r="C41" s="76">
        <f>C40+(BudgetsQTable[[#This Row],[lead]]&lt;&gt;K40)</f>
        <v>15</v>
      </c>
      <c r="D41" s="76">
        <f>D40*(BudgetsQTable[[#This Row],[lead]]=K40)+(BudgetsQTable[[#This Row],[prop_id]]&lt;&gt;A40)</f>
        <v>1</v>
      </c>
      <c r="E41" s="77">
        <v>43000.685416666667</v>
      </c>
      <c r="F41" s="78" t="s">
        <v>2868</v>
      </c>
      <c r="G41" s="78" t="s">
        <v>2869</v>
      </c>
      <c r="H41" s="78" t="s">
        <v>470</v>
      </c>
      <c r="I41" s="76" t="s">
        <v>1229</v>
      </c>
      <c r="J41" s="76" t="s">
        <v>753</v>
      </c>
      <c r="K41" s="78" t="s">
        <v>2870</v>
      </c>
      <c r="L41" s="7" t="str">
        <f>IF(BudgetsQTable[[#This Row],[pi_last_name]]=" ","",HYPERLINK("https://www.ejacket.nsf.gov/ej/showProposal.do?Continue=Y&amp;ID="&amp;BudgetsQTable[[#This Row],[prop_id]],BudgetsQTable[[#This Row],[prop_id]]))</f>
        <v/>
      </c>
      <c r="M41" s="78" t="s">
        <v>753</v>
      </c>
      <c r="N41" s="7" t="str">
        <f>IF(BudgetsQTable[[#This Row],[pi_last_name]]=" ","",HYPERLINK("mailto:"&amp;BudgetsQTable[[#This Row],[pi_email]]&amp;"&amp;subject=Your NSF Proposal:  "&amp;BudgetsQTable[[#This Row],[prop_id]],BudgetsQTable[[#This Row],[pi_email]]))</f>
        <v/>
      </c>
      <c r="O41" s="78" t="s">
        <v>753</v>
      </c>
      <c r="P41" s="78">
        <v>2</v>
      </c>
      <c r="Q41" s="78">
        <v>2.5</v>
      </c>
      <c r="R41" s="79">
        <v>0</v>
      </c>
      <c r="S41" s="79">
        <v>0</v>
      </c>
      <c r="T41" s="79">
        <v>0</v>
      </c>
      <c r="U41" s="80">
        <v>165300</v>
      </c>
      <c r="V41" s="78">
        <v>0</v>
      </c>
      <c r="W41" s="78">
        <v>3</v>
      </c>
      <c r="X41" s="11" t="str">
        <f ca="1">IF(ISBLANK(BudgetsQTable[[#This Row],[budg_seq_yr]]),"FY"&amp;fiscalyear,"FY"&amp;fiscalyear-1+BudgetsQTable[[#This Row],[budg_seq_yr]])</f>
        <v>FY20</v>
      </c>
      <c r="Y41" s="79">
        <v>165300</v>
      </c>
      <c r="Z41" s="78" t="s">
        <v>2869</v>
      </c>
      <c r="AA41" s="78" t="s">
        <v>470</v>
      </c>
      <c r="AB41" s="76" t="s">
        <v>2821</v>
      </c>
      <c r="AC41" s="78"/>
    </row>
    <row r="42" spans="1:29" x14ac:dyDescent="0.35">
      <c r="A42" s="10" t="s">
        <v>2870</v>
      </c>
      <c r="B42" s="76" t="s">
        <v>2824</v>
      </c>
      <c r="C42" s="76">
        <f>C41+(BudgetsQTable[[#This Row],[lead]]&lt;&gt;K41)</f>
        <v>15</v>
      </c>
      <c r="D42" s="76">
        <f>D41*(BudgetsQTable[[#This Row],[lead]]=K41)+(BudgetsQTable[[#This Row],[prop_id]]&lt;&gt;A41)</f>
        <v>1</v>
      </c>
      <c r="E42" s="77">
        <v>43000.685416666667</v>
      </c>
      <c r="F42" s="78" t="s">
        <v>2868</v>
      </c>
      <c r="G42" s="78" t="s">
        <v>2869</v>
      </c>
      <c r="H42" s="78" t="s">
        <v>470</v>
      </c>
      <c r="I42" s="76" t="s">
        <v>1229</v>
      </c>
      <c r="J42" s="76" t="s">
        <v>753</v>
      </c>
      <c r="K42" s="78" t="s">
        <v>2870</v>
      </c>
      <c r="L42" s="7" t="str">
        <f>IF(BudgetsQTable[[#This Row],[pi_last_name]]=" ","",HYPERLINK("https://www.ejacket.nsf.gov/ej/showProposal.do?Continue=Y&amp;ID="&amp;BudgetsQTable[[#This Row],[prop_id]],BudgetsQTable[[#This Row],[prop_id]]))</f>
        <v/>
      </c>
      <c r="M42" s="78" t="s">
        <v>753</v>
      </c>
      <c r="N42" s="7" t="str">
        <f>IF(BudgetsQTable[[#This Row],[pi_last_name]]=" ","",HYPERLINK("mailto:"&amp;BudgetsQTable[[#This Row],[pi_email]]&amp;"&amp;subject=Your NSF Proposal:  "&amp;BudgetsQTable[[#This Row],[prop_id]],BudgetsQTable[[#This Row],[pi_email]]))</f>
        <v/>
      </c>
      <c r="O42" s="78" t="s">
        <v>753</v>
      </c>
      <c r="P42" s="78">
        <v>2</v>
      </c>
      <c r="Q42" s="78">
        <v>2.5</v>
      </c>
      <c r="R42" s="79">
        <v>0</v>
      </c>
      <c r="S42" s="79">
        <v>0</v>
      </c>
      <c r="T42" s="79">
        <v>0</v>
      </c>
      <c r="U42" s="80">
        <v>167121</v>
      </c>
      <c r="V42" s="78">
        <v>0</v>
      </c>
      <c r="W42" s="78">
        <v>4</v>
      </c>
      <c r="X42" s="11" t="str">
        <f ca="1">IF(ISBLANK(BudgetsQTable[[#This Row],[budg_seq_yr]]),"FY"&amp;fiscalyear,"FY"&amp;fiscalyear-1+BudgetsQTable[[#This Row],[budg_seq_yr]])</f>
        <v>FY21</v>
      </c>
      <c r="Y42" s="79">
        <v>167121</v>
      </c>
      <c r="Z42" s="78" t="s">
        <v>2869</v>
      </c>
      <c r="AA42" s="78" t="s">
        <v>470</v>
      </c>
      <c r="AB42" s="76" t="s">
        <v>2821</v>
      </c>
      <c r="AC42" s="78"/>
    </row>
    <row r="43" spans="1:29" x14ac:dyDescent="0.35">
      <c r="A43" s="10" t="s">
        <v>2877</v>
      </c>
      <c r="B43" s="76" t="s">
        <v>2834</v>
      </c>
      <c r="C43" s="76">
        <f>C42+(BudgetsQTable[[#This Row],[lead]]&lt;&gt;K42)</f>
        <v>15</v>
      </c>
      <c r="D43" s="76">
        <f>D42*(BudgetsQTable[[#This Row],[lead]]=K42)+(BudgetsQTable[[#This Row],[prop_id]]&lt;&gt;A42)</f>
        <v>2</v>
      </c>
      <c r="E43" s="77">
        <v>43000.649305555555</v>
      </c>
      <c r="F43" s="78" t="s">
        <v>2868</v>
      </c>
      <c r="G43" s="78" t="s">
        <v>2869</v>
      </c>
      <c r="H43" s="78" t="s">
        <v>470</v>
      </c>
      <c r="I43" s="76" t="s">
        <v>1229</v>
      </c>
      <c r="J43" s="76" t="s">
        <v>2882</v>
      </c>
      <c r="K43" s="78" t="s">
        <v>2870</v>
      </c>
      <c r="L43" s="7" t="str">
        <f>IF(BudgetsQTable[[#This Row],[pi_last_name]]=" ","",HYPERLINK("https://www.ejacket.nsf.gov/ej/showProposal.do?Continue=Y&amp;ID="&amp;BudgetsQTable[[#This Row],[prop_id]],BudgetsQTable[[#This Row],[prop_id]]))</f>
        <v>1762927</v>
      </c>
      <c r="M43" s="78" t="s">
        <v>2878</v>
      </c>
      <c r="N43" s="7" t="str">
        <f>IF(BudgetsQTable[[#This Row],[pi_last_name]]=" ","",HYPERLINK("mailto:"&amp;BudgetsQTable[[#This Row],[pi_email]]&amp;"&amp;subject=Your NSF Proposal:  "&amp;BudgetsQTable[[#This Row],[prop_id]],BudgetsQTable[[#This Row],[pi_email]]))</f>
        <v>ephrem.fernandez@utsa.edu</v>
      </c>
      <c r="O43" s="78" t="s">
        <v>2880</v>
      </c>
      <c r="P43" s="78"/>
      <c r="Q43" s="78"/>
      <c r="R43" s="79"/>
      <c r="S43" s="79"/>
      <c r="T43" s="79"/>
      <c r="U43" s="80"/>
      <c r="V43" s="78">
        <v>0</v>
      </c>
      <c r="W43" s="78"/>
      <c r="X43" s="11" t="str">
        <f ca="1">IF(ISBLANK(BudgetsQTable[[#This Row],[budg_seq_yr]]),"FY"&amp;fiscalyear,"FY"&amp;fiscalyear-1+BudgetsQTable[[#This Row],[budg_seq_yr]])</f>
        <v>FY18</v>
      </c>
      <c r="Y43" s="79">
        <v>315050</v>
      </c>
      <c r="Z43" s="78" t="s">
        <v>2869</v>
      </c>
      <c r="AA43" s="78" t="s">
        <v>470</v>
      </c>
      <c r="AB43" s="76" t="s">
        <v>2821</v>
      </c>
      <c r="AC43" s="78"/>
    </row>
    <row r="44" spans="1:29" x14ac:dyDescent="0.35">
      <c r="A44" s="10" t="s">
        <v>2877</v>
      </c>
      <c r="B44" s="76" t="s">
        <v>2834</v>
      </c>
      <c r="C44" s="76">
        <f>C43+(BudgetsQTable[[#This Row],[lead]]&lt;&gt;K43)</f>
        <v>15</v>
      </c>
      <c r="D44" s="76">
        <f>D43*(BudgetsQTable[[#This Row],[lead]]=K43)+(BudgetsQTable[[#This Row],[prop_id]]&lt;&gt;A43)</f>
        <v>2</v>
      </c>
      <c r="E44" s="77">
        <v>43000.649305555555</v>
      </c>
      <c r="F44" s="78" t="s">
        <v>2868</v>
      </c>
      <c r="G44" s="78" t="s">
        <v>2869</v>
      </c>
      <c r="H44" s="78" t="s">
        <v>470</v>
      </c>
      <c r="I44" s="76" t="s">
        <v>1229</v>
      </c>
      <c r="J44" s="76" t="s">
        <v>753</v>
      </c>
      <c r="K44" s="78" t="s">
        <v>2870</v>
      </c>
      <c r="L44" s="7" t="str">
        <f>IF(BudgetsQTable[[#This Row],[pi_last_name]]=" ","",HYPERLINK("https://www.ejacket.nsf.gov/ej/showProposal.do?Continue=Y&amp;ID="&amp;BudgetsQTable[[#This Row],[prop_id]],BudgetsQTable[[#This Row],[prop_id]]))</f>
        <v/>
      </c>
      <c r="M44" s="78" t="s">
        <v>753</v>
      </c>
      <c r="N44" s="7" t="str">
        <f>IF(BudgetsQTable[[#This Row],[pi_last_name]]=" ","",HYPERLINK("mailto:"&amp;BudgetsQTable[[#This Row],[pi_email]]&amp;"&amp;subject=Your NSF Proposal:  "&amp;BudgetsQTable[[#This Row],[prop_id]],BudgetsQTable[[#This Row],[pi_email]]))</f>
        <v/>
      </c>
      <c r="O44" s="78" t="s">
        <v>753</v>
      </c>
      <c r="P44" s="78">
        <v>1</v>
      </c>
      <c r="Q44" s="78">
        <v>1.6</v>
      </c>
      <c r="R44" s="79">
        <v>0</v>
      </c>
      <c r="S44" s="79">
        <v>0</v>
      </c>
      <c r="T44" s="79">
        <v>0</v>
      </c>
      <c r="U44" s="80">
        <v>79298</v>
      </c>
      <c r="V44" s="78">
        <v>0</v>
      </c>
      <c r="W44" s="78">
        <v>1</v>
      </c>
      <c r="X44" s="11" t="str">
        <f ca="1">IF(ISBLANK(BudgetsQTable[[#This Row],[budg_seq_yr]]),"FY"&amp;fiscalyear,"FY"&amp;fiscalyear-1+BudgetsQTable[[#This Row],[budg_seq_yr]])</f>
        <v>FY18</v>
      </c>
      <c r="Y44" s="79">
        <v>79298</v>
      </c>
      <c r="Z44" s="78" t="s">
        <v>2869</v>
      </c>
      <c r="AA44" s="78" t="s">
        <v>470</v>
      </c>
      <c r="AB44" s="76" t="s">
        <v>2821</v>
      </c>
      <c r="AC44" s="78"/>
    </row>
    <row r="45" spans="1:29" x14ac:dyDescent="0.35">
      <c r="A45" s="10" t="s">
        <v>2877</v>
      </c>
      <c r="B45" s="76" t="s">
        <v>2834</v>
      </c>
      <c r="C45" s="76">
        <f>C44+(BudgetsQTable[[#This Row],[lead]]&lt;&gt;K44)</f>
        <v>15</v>
      </c>
      <c r="D45" s="76">
        <f>D44*(BudgetsQTable[[#This Row],[lead]]=K44)+(BudgetsQTable[[#This Row],[prop_id]]&lt;&gt;A44)</f>
        <v>2</v>
      </c>
      <c r="E45" s="77">
        <v>43000.649305555555</v>
      </c>
      <c r="F45" s="78" t="s">
        <v>2868</v>
      </c>
      <c r="G45" s="78" t="s">
        <v>2869</v>
      </c>
      <c r="H45" s="78" t="s">
        <v>470</v>
      </c>
      <c r="I45" s="76" t="s">
        <v>1229</v>
      </c>
      <c r="J45" s="76" t="s">
        <v>753</v>
      </c>
      <c r="K45" s="78" t="s">
        <v>2870</v>
      </c>
      <c r="L45" s="7" t="str">
        <f>IF(BudgetsQTable[[#This Row],[pi_last_name]]=" ","",HYPERLINK("https://www.ejacket.nsf.gov/ej/showProposal.do?Continue=Y&amp;ID="&amp;BudgetsQTable[[#This Row],[prop_id]],BudgetsQTable[[#This Row],[prop_id]]))</f>
        <v/>
      </c>
      <c r="M45" s="78" t="s">
        <v>753</v>
      </c>
      <c r="N45" s="7" t="str">
        <f>IF(BudgetsQTable[[#This Row],[pi_last_name]]=" ","",HYPERLINK("mailto:"&amp;BudgetsQTable[[#This Row],[pi_email]]&amp;"&amp;subject=Your NSF Proposal:  "&amp;BudgetsQTable[[#This Row],[prop_id]],BudgetsQTable[[#This Row],[pi_email]]))</f>
        <v/>
      </c>
      <c r="O45" s="78" t="s">
        <v>753</v>
      </c>
      <c r="P45" s="78">
        <v>1</v>
      </c>
      <c r="Q45" s="78">
        <v>1.6</v>
      </c>
      <c r="R45" s="79">
        <v>0</v>
      </c>
      <c r="S45" s="79">
        <v>0</v>
      </c>
      <c r="T45" s="79">
        <v>0</v>
      </c>
      <c r="U45" s="80">
        <v>74973</v>
      </c>
      <c r="V45" s="78">
        <v>0</v>
      </c>
      <c r="W45" s="78">
        <v>2</v>
      </c>
      <c r="X45" s="11" t="str">
        <f ca="1">IF(ISBLANK(BudgetsQTable[[#This Row],[budg_seq_yr]]),"FY"&amp;fiscalyear,"FY"&amp;fiscalyear-1+BudgetsQTable[[#This Row],[budg_seq_yr]])</f>
        <v>FY19</v>
      </c>
      <c r="Y45" s="79">
        <v>74973</v>
      </c>
      <c r="Z45" s="78" t="s">
        <v>2869</v>
      </c>
      <c r="AA45" s="78" t="s">
        <v>470</v>
      </c>
      <c r="AB45" s="76" t="s">
        <v>2821</v>
      </c>
      <c r="AC45" s="78"/>
    </row>
    <row r="46" spans="1:29" x14ac:dyDescent="0.35">
      <c r="A46" s="10" t="s">
        <v>2877</v>
      </c>
      <c r="B46" s="76" t="s">
        <v>2834</v>
      </c>
      <c r="C46" s="76">
        <f>C45+(BudgetsQTable[[#This Row],[lead]]&lt;&gt;K45)</f>
        <v>15</v>
      </c>
      <c r="D46" s="76">
        <f>D45*(BudgetsQTable[[#This Row],[lead]]=K45)+(BudgetsQTable[[#This Row],[prop_id]]&lt;&gt;A45)</f>
        <v>2</v>
      </c>
      <c r="E46" s="77">
        <v>43000.649305555555</v>
      </c>
      <c r="F46" s="78" t="s">
        <v>2868</v>
      </c>
      <c r="G46" s="78" t="s">
        <v>2869</v>
      </c>
      <c r="H46" s="78" t="s">
        <v>470</v>
      </c>
      <c r="I46" s="76" t="s">
        <v>1229</v>
      </c>
      <c r="J46" s="76" t="s">
        <v>753</v>
      </c>
      <c r="K46" s="78" t="s">
        <v>2870</v>
      </c>
      <c r="L46" s="7" t="str">
        <f>IF(BudgetsQTable[[#This Row],[pi_last_name]]=" ","",HYPERLINK("https://www.ejacket.nsf.gov/ej/showProposal.do?Continue=Y&amp;ID="&amp;BudgetsQTable[[#This Row],[prop_id]],BudgetsQTable[[#This Row],[prop_id]]))</f>
        <v/>
      </c>
      <c r="M46" s="78" t="s">
        <v>753</v>
      </c>
      <c r="N46" s="7" t="str">
        <f>IF(BudgetsQTable[[#This Row],[pi_last_name]]=" ","",HYPERLINK("mailto:"&amp;BudgetsQTable[[#This Row],[pi_email]]&amp;"&amp;subject=Your NSF Proposal:  "&amp;BudgetsQTable[[#This Row],[prop_id]],BudgetsQTable[[#This Row],[pi_email]]))</f>
        <v/>
      </c>
      <c r="O46" s="78" t="s">
        <v>753</v>
      </c>
      <c r="P46" s="78">
        <v>1</v>
      </c>
      <c r="Q46" s="78">
        <v>1.6</v>
      </c>
      <c r="R46" s="79">
        <v>0</v>
      </c>
      <c r="S46" s="79">
        <v>0</v>
      </c>
      <c r="T46" s="79">
        <v>0</v>
      </c>
      <c r="U46" s="80">
        <v>82909</v>
      </c>
      <c r="V46" s="78">
        <v>0</v>
      </c>
      <c r="W46" s="78">
        <v>3</v>
      </c>
      <c r="X46" s="11" t="str">
        <f ca="1">IF(ISBLANK(BudgetsQTable[[#This Row],[budg_seq_yr]]),"FY"&amp;fiscalyear,"FY"&amp;fiscalyear-1+BudgetsQTable[[#This Row],[budg_seq_yr]])</f>
        <v>FY20</v>
      </c>
      <c r="Y46" s="79">
        <v>82909</v>
      </c>
      <c r="Z46" s="78" t="s">
        <v>2869</v>
      </c>
      <c r="AA46" s="78" t="s">
        <v>470</v>
      </c>
      <c r="AB46" s="76" t="s">
        <v>2821</v>
      </c>
      <c r="AC46" s="78"/>
    </row>
    <row r="47" spans="1:29" x14ac:dyDescent="0.35">
      <c r="A47" s="10" t="s">
        <v>2877</v>
      </c>
      <c r="B47" s="76" t="s">
        <v>2834</v>
      </c>
      <c r="C47" s="76">
        <f>C46+(BudgetsQTable[[#This Row],[lead]]&lt;&gt;K46)</f>
        <v>15</v>
      </c>
      <c r="D47" s="76">
        <f>D46*(BudgetsQTable[[#This Row],[lead]]=K46)+(BudgetsQTable[[#This Row],[prop_id]]&lt;&gt;A46)</f>
        <v>2</v>
      </c>
      <c r="E47" s="77">
        <v>43000.649305555555</v>
      </c>
      <c r="F47" s="78" t="s">
        <v>2868</v>
      </c>
      <c r="G47" s="78" t="s">
        <v>2869</v>
      </c>
      <c r="H47" s="78" t="s">
        <v>470</v>
      </c>
      <c r="I47" s="76" t="s">
        <v>1229</v>
      </c>
      <c r="J47" s="76" t="s">
        <v>753</v>
      </c>
      <c r="K47" s="78" t="s">
        <v>2870</v>
      </c>
      <c r="L47" s="7" t="str">
        <f>IF(BudgetsQTable[[#This Row],[pi_last_name]]=" ","",HYPERLINK("https://www.ejacket.nsf.gov/ej/showProposal.do?Continue=Y&amp;ID="&amp;BudgetsQTable[[#This Row],[prop_id]],BudgetsQTable[[#This Row],[prop_id]]))</f>
        <v/>
      </c>
      <c r="M47" s="78" t="s">
        <v>753</v>
      </c>
      <c r="N47" s="7" t="str">
        <f>IF(BudgetsQTable[[#This Row],[pi_last_name]]=" ","",HYPERLINK("mailto:"&amp;BudgetsQTable[[#This Row],[pi_email]]&amp;"&amp;subject=Your NSF Proposal:  "&amp;BudgetsQTable[[#This Row],[prop_id]],BudgetsQTable[[#This Row],[pi_email]]))</f>
        <v/>
      </c>
      <c r="O47" s="78" t="s">
        <v>753</v>
      </c>
      <c r="P47" s="78">
        <v>1</v>
      </c>
      <c r="Q47" s="78">
        <v>1.6</v>
      </c>
      <c r="R47" s="79">
        <v>0</v>
      </c>
      <c r="S47" s="79">
        <v>3200</v>
      </c>
      <c r="T47" s="79">
        <v>0</v>
      </c>
      <c r="U47" s="80">
        <v>77870</v>
      </c>
      <c r="V47" s="78">
        <v>0</v>
      </c>
      <c r="W47" s="78">
        <v>4</v>
      </c>
      <c r="X47" s="11" t="str">
        <f ca="1">IF(ISBLANK(BudgetsQTable[[#This Row],[budg_seq_yr]]),"FY"&amp;fiscalyear,"FY"&amp;fiscalyear-1+BudgetsQTable[[#This Row],[budg_seq_yr]])</f>
        <v>FY21</v>
      </c>
      <c r="Y47" s="79">
        <v>77870</v>
      </c>
      <c r="Z47" s="78" t="s">
        <v>2869</v>
      </c>
      <c r="AA47" s="78" t="s">
        <v>470</v>
      </c>
      <c r="AB47" s="76" t="s">
        <v>2821</v>
      </c>
      <c r="AC47" s="78"/>
    </row>
    <row r="48" spans="1:29" x14ac:dyDescent="0.35">
      <c r="A48" s="10" t="s">
        <v>784</v>
      </c>
      <c r="B48" s="76" t="s">
        <v>2824</v>
      </c>
      <c r="C48" s="76">
        <f>C47+(BudgetsQTable[[#This Row],[lead]]&lt;&gt;K47)</f>
        <v>16</v>
      </c>
      <c r="D48" s="76">
        <f>D47*(BudgetsQTable[[#This Row],[lead]]=K47)+(BudgetsQTable[[#This Row],[prop_id]]&lt;&gt;A47)</f>
        <v>1</v>
      </c>
      <c r="E48" s="77">
        <v>43000.75</v>
      </c>
      <c r="F48" s="78" t="s">
        <v>2868</v>
      </c>
      <c r="G48" s="78" t="s">
        <v>2869</v>
      </c>
      <c r="H48" s="78" t="s">
        <v>466</v>
      </c>
      <c r="I48" s="76" t="s">
        <v>786</v>
      </c>
      <c r="J48" s="76" t="s">
        <v>2888</v>
      </c>
      <c r="K48" s="78" t="s">
        <v>784</v>
      </c>
      <c r="L48" s="7" t="str">
        <f>IF(BudgetsQTable[[#This Row],[pi_last_name]]=" ","",HYPERLINK("https://www.ejacket.nsf.gov/ej/showProposal.do?Continue=Y&amp;ID="&amp;BudgetsQTable[[#This Row],[prop_id]],BudgetsQTable[[#This Row],[prop_id]]))</f>
        <v>1763119</v>
      </c>
      <c r="M48" s="78" t="s">
        <v>785</v>
      </c>
      <c r="N48" s="7" t="str">
        <f>IF(BudgetsQTable[[#This Row],[pi_last_name]]=" ","",HYPERLINK("mailto:"&amp;BudgetsQTable[[#This Row],[pi_email]]&amp;"&amp;subject=Your NSF Proposal:  "&amp;BudgetsQTable[[#This Row],[prop_id]],BudgetsQTable[[#This Row],[pi_email]]))</f>
        <v>jeffp@cs.utah.edu</v>
      </c>
      <c r="O48" s="78" t="s">
        <v>722</v>
      </c>
      <c r="P48" s="78"/>
      <c r="Q48" s="78"/>
      <c r="R48" s="79"/>
      <c r="S48" s="79"/>
      <c r="T48" s="79"/>
      <c r="U48" s="80"/>
      <c r="V48" s="78">
        <v>0</v>
      </c>
      <c r="W48" s="78"/>
      <c r="X48" s="11" t="str">
        <f ca="1">IF(ISBLANK(BudgetsQTable[[#This Row],[budg_seq_yr]]),"FY"&amp;fiscalyear,"FY"&amp;fiscalyear-1+BudgetsQTable[[#This Row],[budg_seq_yr]])</f>
        <v>FY18</v>
      </c>
      <c r="Y48" s="79">
        <v>399490</v>
      </c>
      <c r="Z48" s="78" t="s">
        <v>2869</v>
      </c>
      <c r="AA48" s="78" t="s">
        <v>466</v>
      </c>
      <c r="AB48" s="76" t="s">
        <v>2821</v>
      </c>
      <c r="AC48" s="78" t="s">
        <v>2884</v>
      </c>
    </row>
    <row r="49" spans="1:29" x14ac:dyDescent="0.35">
      <c r="A49" s="10" t="s">
        <v>784</v>
      </c>
      <c r="B49" s="76" t="s">
        <v>2824</v>
      </c>
      <c r="C49" s="76">
        <f>C48+(BudgetsQTable[[#This Row],[lead]]&lt;&gt;K48)</f>
        <v>16</v>
      </c>
      <c r="D49" s="76">
        <f>D48*(BudgetsQTable[[#This Row],[lead]]=K48)+(BudgetsQTable[[#This Row],[prop_id]]&lt;&gt;A48)</f>
        <v>1</v>
      </c>
      <c r="E49" s="77">
        <v>43000.75</v>
      </c>
      <c r="F49" s="78" t="s">
        <v>2868</v>
      </c>
      <c r="G49" s="78" t="s">
        <v>2869</v>
      </c>
      <c r="H49" s="78" t="s">
        <v>466</v>
      </c>
      <c r="I49" s="76" t="s">
        <v>786</v>
      </c>
      <c r="J49" s="76" t="s">
        <v>753</v>
      </c>
      <c r="K49" s="78" t="s">
        <v>784</v>
      </c>
      <c r="L49" s="7" t="str">
        <f>IF(BudgetsQTable[[#This Row],[pi_last_name]]=" ","",HYPERLINK("https://www.ejacket.nsf.gov/ej/showProposal.do?Continue=Y&amp;ID="&amp;BudgetsQTable[[#This Row],[prop_id]],BudgetsQTable[[#This Row],[prop_id]]))</f>
        <v/>
      </c>
      <c r="M49" s="78" t="s">
        <v>753</v>
      </c>
      <c r="N49" s="7" t="str">
        <f>IF(BudgetsQTable[[#This Row],[pi_last_name]]=" ","",HYPERLINK("mailto:"&amp;BudgetsQTable[[#This Row],[pi_email]]&amp;"&amp;subject=Your NSF Proposal:  "&amp;BudgetsQTable[[#This Row],[prop_id]],BudgetsQTable[[#This Row],[pi_email]]))</f>
        <v/>
      </c>
      <c r="O49" s="78" t="s">
        <v>753</v>
      </c>
      <c r="P49" s="78">
        <v>1</v>
      </c>
      <c r="Q49" s="78">
        <v>1</v>
      </c>
      <c r="R49" s="79">
        <v>0</v>
      </c>
      <c r="S49" s="79">
        <v>2500</v>
      </c>
      <c r="T49" s="79">
        <v>0</v>
      </c>
      <c r="U49" s="80">
        <v>97971</v>
      </c>
      <c r="V49" s="78">
        <v>0</v>
      </c>
      <c r="W49" s="78">
        <v>1</v>
      </c>
      <c r="X49" s="11" t="str">
        <f ca="1">IF(ISBLANK(BudgetsQTable[[#This Row],[budg_seq_yr]]),"FY"&amp;fiscalyear,"FY"&amp;fiscalyear-1+BudgetsQTable[[#This Row],[budg_seq_yr]])</f>
        <v>FY18</v>
      </c>
      <c r="Y49" s="79">
        <v>97971</v>
      </c>
      <c r="Z49" s="78" t="s">
        <v>2869</v>
      </c>
      <c r="AA49" s="78" t="s">
        <v>466</v>
      </c>
      <c r="AB49" s="76" t="s">
        <v>2821</v>
      </c>
      <c r="AC49" s="78" t="s">
        <v>2884</v>
      </c>
    </row>
    <row r="50" spans="1:29" x14ac:dyDescent="0.35">
      <c r="A50" s="10" t="s">
        <v>784</v>
      </c>
      <c r="B50" s="76" t="s">
        <v>2824</v>
      </c>
      <c r="C50" s="76">
        <f>C49+(BudgetsQTable[[#This Row],[lead]]&lt;&gt;K49)</f>
        <v>16</v>
      </c>
      <c r="D50" s="76">
        <f>D49*(BudgetsQTable[[#This Row],[lead]]=K49)+(BudgetsQTable[[#This Row],[prop_id]]&lt;&gt;A49)</f>
        <v>1</v>
      </c>
      <c r="E50" s="77">
        <v>43000.75</v>
      </c>
      <c r="F50" s="78" t="s">
        <v>2868</v>
      </c>
      <c r="G50" s="78" t="s">
        <v>2869</v>
      </c>
      <c r="H50" s="78" t="s">
        <v>466</v>
      </c>
      <c r="I50" s="76" t="s">
        <v>786</v>
      </c>
      <c r="J50" s="76" t="s">
        <v>753</v>
      </c>
      <c r="K50" s="78" t="s">
        <v>784</v>
      </c>
      <c r="L50" s="7" t="str">
        <f>IF(BudgetsQTable[[#This Row],[pi_last_name]]=" ","",HYPERLINK("https://www.ejacket.nsf.gov/ej/showProposal.do?Continue=Y&amp;ID="&amp;BudgetsQTable[[#This Row],[prop_id]],BudgetsQTable[[#This Row],[prop_id]]))</f>
        <v/>
      </c>
      <c r="M50" s="78" t="s">
        <v>753</v>
      </c>
      <c r="N50" s="7" t="str">
        <f>IF(BudgetsQTable[[#This Row],[pi_last_name]]=" ","",HYPERLINK("mailto:"&amp;BudgetsQTable[[#This Row],[pi_email]]&amp;"&amp;subject=Your NSF Proposal:  "&amp;BudgetsQTable[[#This Row],[prop_id]],BudgetsQTable[[#This Row],[pi_email]]))</f>
        <v/>
      </c>
      <c r="O50" s="78" t="s">
        <v>753</v>
      </c>
      <c r="P50" s="78">
        <v>1</v>
      </c>
      <c r="Q50" s="78">
        <v>1</v>
      </c>
      <c r="R50" s="79">
        <v>0</v>
      </c>
      <c r="S50" s="79">
        <v>2500</v>
      </c>
      <c r="T50" s="79">
        <v>0</v>
      </c>
      <c r="U50" s="80">
        <v>98120</v>
      </c>
      <c r="V50" s="78">
        <v>0</v>
      </c>
      <c r="W50" s="78">
        <v>2</v>
      </c>
      <c r="X50" s="11" t="str">
        <f ca="1">IF(ISBLANK(BudgetsQTable[[#This Row],[budg_seq_yr]]),"FY"&amp;fiscalyear,"FY"&amp;fiscalyear-1+BudgetsQTable[[#This Row],[budg_seq_yr]])</f>
        <v>FY19</v>
      </c>
      <c r="Y50" s="79">
        <v>98120</v>
      </c>
      <c r="Z50" s="78" t="s">
        <v>2869</v>
      </c>
      <c r="AA50" s="78" t="s">
        <v>466</v>
      </c>
      <c r="AB50" s="76" t="s">
        <v>2821</v>
      </c>
      <c r="AC50" s="78" t="s">
        <v>2884</v>
      </c>
    </row>
    <row r="51" spans="1:29" x14ac:dyDescent="0.35">
      <c r="A51" s="10" t="s">
        <v>784</v>
      </c>
      <c r="B51" s="76" t="s">
        <v>2824</v>
      </c>
      <c r="C51" s="76">
        <f>C50+(BudgetsQTable[[#This Row],[lead]]&lt;&gt;K50)</f>
        <v>16</v>
      </c>
      <c r="D51" s="76">
        <f>D50*(BudgetsQTable[[#This Row],[lead]]=K50)+(BudgetsQTable[[#This Row],[prop_id]]&lt;&gt;A50)</f>
        <v>1</v>
      </c>
      <c r="E51" s="77">
        <v>43000.75</v>
      </c>
      <c r="F51" s="78" t="s">
        <v>2868</v>
      </c>
      <c r="G51" s="78" t="s">
        <v>2869</v>
      </c>
      <c r="H51" s="78" t="s">
        <v>466</v>
      </c>
      <c r="I51" s="76" t="s">
        <v>786</v>
      </c>
      <c r="J51" s="76" t="s">
        <v>753</v>
      </c>
      <c r="K51" s="78" t="s">
        <v>784</v>
      </c>
      <c r="L51" s="7" t="str">
        <f>IF(BudgetsQTable[[#This Row],[pi_last_name]]=" ","",HYPERLINK("https://www.ejacket.nsf.gov/ej/showProposal.do?Continue=Y&amp;ID="&amp;BudgetsQTable[[#This Row],[prop_id]],BudgetsQTable[[#This Row],[prop_id]]))</f>
        <v/>
      </c>
      <c r="M51" s="78" t="s">
        <v>753</v>
      </c>
      <c r="N51" s="7" t="str">
        <f>IF(BudgetsQTable[[#This Row],[pi_last_name]]=" ","",HYPERLINK("mailto:"&amp;BudgetsQTable[[#This Row],[pi_email]]&amp;"&amp;subject=Your NSF Proposal:  "&amp;BudgetsQTable[[#This Row],[prop_id]],BudgetsQTable[[#This Row],[pi_email]]))</f>
        <v/>
      </c>
      <c r="O51" s="78" t="s">
        <v>753</v>
      </c>
      <c r="P51" s="78">
        <v>1</v>
      </c>
      <c r="Q51" s="78">
        <v>1</v>
      </c>
      <c r="R51" s="79">
        <v>0</v>
      </c>
      <c r="S51" s="79">
        <v>2500</v>
      </c>
      <c r="T51" s="79">
        <v>0</v>
      </c>
      <c r="U51" s="80">
        <v>100491</v>
      </c>
      <c r="V51" s="78">
        <v>0</v>
      </c>
      <c r="W51" s="78">
        <v>3</v>
      </c>
      <c r="X51" s="11" t="str">
        <f ca="1">IF(ISBLANK(BudgetsQTable[[#This Row],[budg_seq_yr]]),"FY"&amp;fiscalyear,"FY"&amp;fiscalyear-1+BudgetsQTable[[#This Row],[budg_seq_yr]])</f>
        <v>FY20</v>
      </c>
      <c r="Y51" s="79">
        <v>100491</v>
      </c>
      <c r="Z51" s="78" t="s">
        <v>2869</v>
      </c>
      <c r="AA51" s="78" t="s">
        <v>466</v>
      </c>
      <c r="AB51" s="76" t="s">
        <v>2821</v>
      </c>
      <c r="AC51" s="78" t="s">
        <v>2884</v>
      </c>
    </row>
    <row r="52" spans="1:29" x14ac:dyDescent="0.35">
      <c r="A52" s="10" t="s">
        <v>784</v>
      </c>
      <c r="B52" s="76" t="s">
        <v>2824</v>
      </c>
      <c r="C52" s="76">
        <f>C51+(BudgetsQTable[[#This Row],[lead]]&lt;&gt;K51)</f>
        <v>16</v>
      </c>
      <c r="D52" s="76">
        <f>D51*(BudgetsQTable[[#This Row],[lead]]=K51)+(BudgetsQTable[[#This Row],[prop_id]]&lt;&gt;A51)</f>
        <v>1</v>
      </c>
      <c r="E52" s="77">
        <v>43000.75</v>
      </c>
      <c r="F52" s="78" t="s">
        <v>2868</v>
      </c>
      <c r="G52" s="78" t="s">
        <v>2869</v>
      </c>
      <c r="H52" s="78" t="s">
        <v>466</v>
      </c>
      <c r="I52" s="76" t="s">
        <v>786</v>
      </c>
      <c r="J52" s="76" t="s">
        <v>753</v>
      </c>
      <c r="K52" s="78" t="s">
        <v>784</v>
      </c>
      <c r="L52" s="7" t="str">
        <f>IF(BudgetsQTable[[#This Row],[pi_last_name]]=" ","",HYPERLINK("https://www.ejacket.nsf.gov/ej/showProposal.do?Continue=Y&amp;ID="&amp;BudgetsQTable[[#This Row],[prop_id]],BudgetsQTable[[#This Row],[prop_id]]))</f>
        <v/>
      </c>
      <c r="M52" s="78" t="s">
        <v>753</v>
      </c>
      <c r="N52" s="7" t="str">
        <f>IF(BudgetsQTable[[#This Row],[pi_last_name]]=" ","",HYPERLINK("mailto:"&amp;BudgetsQTable[[#This Row],[pi_email]]&amp;"&amp;subject=Your NSF Proposal:  "&amp;BudgetsQTable[[#This Row],[prop_id]],BudgetsQTable[[#This Row],[pi_email]]))</f>
        <v/>
      </c>
      <c r="O52" s="78" t="s">
        <v>753</v>
      </c>
      <c r="P52" s="78">
        <v>1</v>
      </c>
      <c r="Q52" s="78">
        <v>1</v>
      </c>
      <c r="R52" s="79">
        <v>0</v>
      </c>
      <c r="S52" s="79">
        <v>2500</v>
      </c>
      <c r="T52" s="79">
        <v>0</v>
      </c>
      <c r="U52" s="80">
        <v>102908</v>
      </c>
      <c r="V52" s="78">
        <v>0</v>
      </c>
      <c r="W52" s="78">
        <v>4</v>
      </c>
      <c r="X52" s="11" t="str">
        <f ca="1">IF(ISBLANK(BudgetsQTable[[#This Row],[budg_seq_yr]]),"FY"&amp;fiscalyear,"FY"&amp;fiscalyear-1+BudgetsQTable[[#This Row],[budg_seq_yr]])</f>
        <v>FY21</v>
      </c>
      <c r="Y52" s="79">
        <v>102908</v>
      </c>
      <c r="Z52" s="78" t="s">
        <v>2869</v>
      </c>
      <c r="AA52" s="78" t="s">
        <v>466</v>
      </c>
      <c r="AB52" s="76" t="s">
        <v>2821</v>
      </c>
      <c r="AC52" s="78" t="s">
        <v>2884</v>
      </c>
    </row>
    <row r="53" spans="1:29" x14ac:dyDescent="0.35">
      <c r="A53" s="10" t="s">
        <v>2889</v>
      </c>
      <c r="B53" s="76" t="s">
        <v>2834</v>
      </c>
      <c r="C53" s="76">
        <f>C52+(BudgetsQTable[[#This Row],[lead]]&lt;&gt;K52)</f>
        <v>16</v>
      </c>
      <c r="D53" s="76">
        <f>D52*(BudgetsQTable[[#This Row],[lead]]=K52)+(BudgetsQTable[[#This Row],[prop_id]]&lt;&gt;A52)</f>
        <v>2</v>
      </c>
      <c r="E53" s="77">
        <v>43000.788888888892</v>
      </c>
      <c r="F53" s="78" t="s">
        <v>2868</v>
      </c>
      <c r="G53" s="78" t="s">
        <v>2869</v>
      </c>
      <c r="H53" s="78" t="s">
        <v>466</v>
      </c>
      <c r="I53" s="76" t="s">
        <v>786</v>
      </c>
      <c r="J53" s="76" t="s">
        <v>2892</v>
      </c>
      <c r="K53" s="78" t="s">
        <v>784</v>
      </c>
      <c r="L53" s="7" t="str">
        <f>IF(BudgetsQTable[[#This Row],[pi_last_name]]=" ","",HYPERLINK("https://www.ejacket.nsf.gov/ej/showProposal.do?Continue=Y&amp;ID="&amp;BudgetsQTable[[#This Row],[prop_id]],BudgetsQTable[[#This Row],[prop_id]]))</f>
        <v>1763136</v>
      </c>
      <c r="M53" s="78" t="s">
        <v>2890</v>
      </c>
      <c r="N53" s="7" t="str">
        <f>IF(BudgetsQTable[[#This Row],[pi_last_name]]=" ","",HYPERLINK("mailto:"&amp;BudgetsQTable[[#This Row],[pi_email]]&amp;"&amp;subject=Your NSF Proposal:  "&amp;BudgetsQTable[[#This Row],[prop_id]],BudgetsQTable[[#This Row],[pi_email]]))</f>
        <v>ran.wei@ucr.edu</v>
      </c>
      <c r="O53" s="78" t="s">
        <v>665</v>
      </c>
      <c r="P53" s="78"/>
      <c r="Q53" s="78"/>
      <c r="R53" s="79"/>
      <c r="S53" s="79"/>
      <c r="T53" s="79"/>
      <c r="U53" s="80"/>
      <c r="V53" s="78">
        <v>0</v>
      </c>
      <c r="W53" s="78"/>
      <c r="X53" s="11" t="str">
        <f ca="1">IF(ISBLANK(BudgetsQTable[[#This Row],[budg_seq_yr]]),"FY"&amp;fiscalyear,"FY"&amp;fiscalyear-1+BudgetsQTable[[#This Row],[budg_seq_yr]])</f>
        <v>FY18</v>
      </c>
      <c r="Y53" s="79">
        <v>321096</v>
      </c>
      <c r="Z53" s="78" t="s">
        <v>2869</v>
      </c>
      <c r="AA53" s="78" t="s">
        <v>466</v>
      </c>
      <c r="AB53" s="76" t="s">
        <v>2821</v>
      </c>
      <c r="AC53" s="78" t="s">
        <v>2884</v>
      </c>
    </row>
    <row r="54" spans="1:29" x14ac:dyDescent="0.35">
      <c r="A54" s="10" t="s">
        <v>2889</v>
      </c>
      <c r="B54" s="76" t="s">
        <v>2834</v>
      </c>
      <c r="C54" s="76">
        <f>C53+(BudgetsQTable[[#This Row],[lead]]&lt;&gt;K53)</f>
        <v>16</v>
      </c>
      <c r="D54" s="76">
        <f>D53*(BudgetsQTable[[#This Row],[lead]]=K53)+(BudgetsQTable[[#This Row],[prop_id]]&lt;&gt;A53)</f>
        <v>2</v>
      </c>
      <c r="E54" s="77">
        <v>43000.788888888892</v>
      </c>
      <c r="F54" s="78" t="s">
        <v>2868</v>
      </c>
      <c r="G54" s="78" t="s">
        <v>2869</v>
      </c>
      <c r="H54" s="78" t="s">
        <v>466</v>
      </c>
      <c r="I54" s="76" t="s">
        <v>786</v>
      </c>
      <c r="J54" s="76" t="s">
        <v>753</v>
      </c>
      <c r="K54" s="78" t="s">
        <v>784</v>
      </c>
      <c r="L54" s="7" t="str">
        <f>IF(BudgetsQTable[[#This Row],[pi_last_name]]=" ","",HYPERLINK("https://www.ejacket.nsf.gov/ej/showProposal.do?Continue=Y&amp;ID="&amp;BudgetsQTable[[#This Row],[prop_id]],BudgetsQTable[[#This Row],[prop_id]]))</f>
        <v/>
      </c>
      <c r="M54" s="78" t="s">
        <v>753</v>
      </c>
      <c r="N54" s="7" t="str">
        <f>IF(BudgetsQTable[[#This Row],[pi_last_name]]=" ","",HYPERLINK("mailto:"&amp;BudgetsQTable[[#This Row],[pi_email]]&amp;"&amp;subject=Your NSF Proposal:  "&amp;BudgetsQTable[[#This Row],[prop_id]],BudgetsQTable[[#This Row],[pi_email]]))</f>
        <v/>
      </c>
      <c r="O54" s="78" t="s">
        <v>753</v>
      </c>
      <c r="P54" s="78">
        <v>1</v>
      </c>
      <c r="Q54" s="78">
        <v>1</v>
      </c>
      <c r="R54" s="79">
        <v>0</v>
      </c>
      <c r="S54" s="79">
        <v>0</v>
      </c>
      <c r="T54" s="79">
        <v>0</v>
      </c>
      <c r="U54" s="80">
        <v>81267</v>
      </c>
      <c r="V54" s="78">
        <v>0</v>
      </c>
      <c r="W54" s="78">
        <v>1</v>
      </c>
      <c r="X54" s="11" t="str">
        <f ca="1">IF(ISBLANK(BudgetsQTable[[#This Row],[budg_seq_yr]]),"FY"&amp;fiscalyear,"FY"&amp;fiscalyear-1+BudgetsQTable[[#This Row],[budg_seq_yr]])</f>
        <v>FY18</v>
      </c>
      <c r="Y54" s="79">
        <v>81267</v>
      </c>
      <c r="Z54" s="78" t="s">
        <v>2869</v>
      </c>
      <c r="AA54" s="78" t="s">
        <v>466</v>
      </c>
      <c r="AB54" s="76" t="s">
        <v>2821</v>
      </c>
      <c r="AC54" s="78" t="s">
        <v>2884</v>
      </c>
    </row>
    <row r="55" spans="1:29" x14ac:dyDescent="0.35">
      <c r="A55" s="10" t="s">
        <v>2889</v>
      </c>
      <c r="B55" s="76" t="s">
        <v>2834</v>
      </c>
      <c r="C55" s="76">
        <f>C54+(BudgetsQTable[[#This Row],[lead]]&lt;&gt;K54)</f>
        <v>16</v>
      </c>
      <c r="D55" s="76">
        <f>D54*(BudgetsQTable[[#This Row],[lead]]=K54)+(BudgetsQTable[[#This Row],[prop_id]]&lt;&gt;A54)</f>
        <v>2</v>
      </c>
      <c r="E55" s="77">
        <v>43000.788888888892</v>
      </c>
      <c r="F55" s="78" t="s">
        <v>2868</v>
      </c>
      <c r="G55" s="78" t="s">
        <v>2869</v>
      </c>
      <c r="H55" s="78" t="s">
        <v>466</v>
      </c>
      <c r="I55" s="76" t="s">
        <v>786</v>
      </c>
      <c r="J55" s="76" t="s">
        <v>753</v>
      </c>
      <c r="K55" s="78" t="s">
        <v>784</v>
      </c>
      <c r="L55" s="7" t="str">
        <f>IF(BudgetsQTable[[#This Row],[pi_last_name]]=" ","",HYPERLINK("https://www.ejacket.nsf.gov/ej/showProposal.do?Continue=Y&amp;ID="&amp;BudgetsQTable[[#This Row],[prop_id]],BudgetsQTable[[#This Row],[prop_id]]))</f>
        <v/>
      </c>
      <c r="M55" s="78" t="s">
        <v>753</v>
      </c>
      <c r="N55" s="7" t="str">
        <f>IF(BudgetsQTable[[#This Row],[pi_last_name]]=" ","",HYPERLINK("mailto:"&amp;BudgetsQTable[[#This Row],[pi_email]]&amp;"&amp;subject=Your NSF Proposal:  "&amp;BudgetsQTable[[#This Row],[prop_id]],BudgetsQTable[[#This Row],[pi_email]]))</f>
        <v/>
      </c>
      <c r="O55" s="78" t="s">
        <v>753</v>
      </c>
      <c r="P55" s="78">
        <v>1</v>
      </c>
      <c r="Q55" s="78">
        <v>1</v>
      </c>
      <c r="R55" s="79">
        <v>0</v>
      </c>
      <c r="S55" s="79">
        <v>0</v>
      </c>
      <c r="T55" s="79">
        <v>0</v>
      </c>
      <c r="U55" s="80">
        <v>78628</v>
      </c>
      <c r="V55" s="78">
        <v>0</v>
      </c>
      <c r="W55" s="78">
        <v>2</v>
      </c>
      <c r="X55" s="11" t="str">
        <f ca="1">IF(ISBLANK(BudgetsQTable[[#This Row],[budg_seq_yr]]),"FY"&amp;fiscalyear,"FY"&amp;fiscalyear-1+BudgetsQTable[[#This Row],[budg_seq_yr]])</f>
        <v>FY19</v>
      </c>
      <c r="Y55" s="79">
        <v>78628</v>
      </c>
      <c r="Z55" s="78" t="s">
        <v>2869</v>
      </c>
      <c r="AA55" s="78" t="s">
        <v>466</v>
      </c>
      <c r="AB55" s="76" t="s">
        <v>2821</v>
      </c>
      <c r="AC55" s="78" t="s">
        <v>2884</v>
      </c>
    </row>
    <row r="56" spans="1:29" x14ac:dyDescent="0.35">
      <c r="A56" s="10" t="s">
        <v>2889</v>
      </c>
      <c r="B56" s="76" t="s">
        <v>2834</v>
      </c>
      <c r="C56" s="76">
        <f>C55+(BudgetsQTable[[#This Row],[lead]]&lt;&gt;K55)</f>
        <v>16</v>
      </c>
      <c r="D56" s="76">
        <f>D55*(BudgetsQTable[[#This Row],[lead]]=K55)+(BudgetsQTable[[#This Row],[prop_id]]&lt;&gt;A55)</f>
        <v>2</v>
      </c>
      <c r="E56" s="77">
        <v>43000.788888888892</v>
      </c>
      <c r="F56" s="78" t="s">
        <v>2868</v>
      </c>
      <c r="G56" s="78" t="s">
        <v>2869</v>
      </c>
      <c r="H56" s="78" t="s">
        <v>466</v>
      </c>
      <c r="I56" s="76" t="s">
        <v>786</v>
      </c>
      <c r="J56" s="76" t="s">
        <v>753</v>
      </c>
      <c r="K56" s="78" t="s">
        <v>784</v>
      </c>
      <c r="L56" s="7" t="str">
        <f>IF(BudgetsQTable[[#This Row],[pi_last_name]]=" ","",HYPERLINK("https://www.ejacket.nsf.gov/ej/showProposal.do?Continue=Y&amp;ID="&amp;BudgetsQTable[[#This Row],[prop_id]],BudgetsQTable[[#This Row],[prop_id]]))</f>
        <v/>
      </c>
      <c r="M56" s="78" t="s">
        <v>753</v>
      </c>
      <c r="N56" s="7" t="str">
        <f>IF(BudgetsQTable[[#This Row],[pi_last_name]]=" ","",HYPERLINK("mailto:"&amp;BudgetsQTable[[#This Row],[pi_email]]&amp;"&amp;subject=Your NSF Proposal:  "&amp;BudgetsQTable[[#This Row],[prop_id]],BudgetsQTable[[#This Row],[pi_email]]))</f>
        <v/>
      </c>
      <c r="O56" s="78" t="s">
        <v>753</v>
      </c>
      <c r="P56" s="78">
        <v>1</v>
      </c>
      <c r="Q56" s="78">
        <v>1</v>
      </c>
      <c r="R56" s="79">
        <v>0</v>
      </c>
      <c r="S56" s="79">
        <v>0</v>
      </c>
      <c r="T56" s="79">
        <v>0</v>
      </c>
      <c r="U56" s="80">
        <v>79925</v>
      </c>
      <c r="V56" s="78">
        <v>0</v>
      </c>
      <c r="W56" s="78">
        <v>3</v>
      </c>
      <c r="X56" s="11" t="str">
        <f ca="1">IF(ISBLANK(BudgetsQTable[[#This Row],[budg_seq_yr]]),"FY"&amp;fiscalyear,"FY"&amp;fiscalyear-1+BudgetsQTable[[#This Row],[budg_seq_yr]])</f>
        <v>FY20</v>
      </c>
      <c r="Y56" s="79">
        <v>79925</v>
      </c>
      <c r="Z56" s="78" t="s">
        <v>2869</v>
      </c>
      <c r="AA56" s="78" t="s">
        <v>466</v>
      </c>
      <c r="AB56" s="76" t="s">
        <v>2821</v>
      </c>
      <c r="AC56" s="78" t="s">
        <v>2884</v>
      </c>
    </row>
    <row r="57" spans="1:29" x14ac:dyDescent="0.35">
      <c r="A57" s="10" t="s">
        <v>2889</v>
      </c>
      <c r="B57" s="76" t="s">
        <v>2834</v>
      </c>
      <c r="C57" s="76">
        <f>C56+(BudgetsQTable[[#This Row],[lead]]&lt;&gt;K56)</f>
        <v>16</v>
      </c>
      <c r="D57" s="76">
        <f>D56*(BudgetsQTable[[#This Row],[lead]]=K56)+(BudgetsQTable[[#This Row],[prop_id]]&lt;&gt;A56)</f>
        <v>2</v>
      </c>
      <c r="E57" s="77">
        <v>43000.788888888892</v>
      </c>
      <c r="F57" s="78" t="s">
        <v>2868</v>
      </c>
      <c r="G57" s="78" t="s">
        <v>2869</v>
      </c>
      <c r="H57" s="78" t="s">
        <v>466</v>
      </c>
      <c r="I57" s="76" t="s">
        <v>786</v>
      </c>
      <c r="J57" s="76" t="s">
        <v>753</v>
      </c>
      <c r="K57" s="78" t="s">
        <v>784</v>
      </c>
      <c r="L57" s="7" t="str">
        <f>IF(BudgetsQTable[[#This Row],[pi_last_name]]=" ","",HYPERLINK("https://www.ejacket.nsf.gov/ej/showProposal.do?Continue=Y&amp;ID="&amp;BudgetsQTable[[#This Row],[prop_id]],BudgetsQTable[[#This Row],[prop_id]]))</f>
        <v/>
      </c>
      <c r="M57" s="78" t="s">
        <v>753</v>
      </c>
      <c r="N57" s="7" t="str">
        <f>IF(BudgetsQTable[[#This Row],[pi_last_name]]=" ","",HYPERLINK("mailto:"&amp;BudgetsQTable[[#This Row],[pi_email]]&amp;"&amp;subject=Your NSF Proposal:  "&amp;BudgetsQTable[[#This Row],[prop_id]],BudgetsQTable[[#This Row],[pi_email]]))</f>
        <v/>
      </c>
      <c r="O57" s="78" t="s">
        <v>753</v>
      </c>
      <c r="P57" s="78">
        <v>1</v>
      </c>
      <c r="Q57" s="78">
        <v>1</v>
      </c>
      <c r="R57" s="79">
        <v>0</v>
      </c>
      <c r="S57" s="79">
        <v>0</v>
      </c>
      <c r="T57" s="79">
        <v>0</v>
      </c>
      <c r="U57" s="80">
        <v>81276</v>
      </c>
      <c r="V57" s="78">
        <v>0</v>
      </c>
      <c r="W57" s="78">
        <v>4</v>
      </c>
      <c r="X57" s="11" t="str">
        <f ca="1">IF(ISBLANK(BudgetsQTable[[#This Row],[budg_seq_yr]]),"FY"&amp;fiscalyear,"FY"&amp;fiscalyear-1+BudgetsQTable[[#This Row],[budg_seq_yr]])</f>
        <v>FY21</v>
      </c>
      <c r="Y57" s="79">
        <v>81276</v>
      </c>
      <c r="Z57" s="78" t="s">
        <v>2869</v>
      </c>
      <c r="AA57" s="78" t="s">
        <v>466</v>
      </c>
      <c r="AB57" s="76" t="s">
        <v>2821</v>
      </c>
      <c r="AC57" s="78" t="s">
        <v>2884</v>
      </c>
    </row>
    <row r="58" spans="1:29" x14ac:dyDescent="0.35">
      <c r="A58" s="10" t="s">
        <v>2894</v>
      </c>
      <c r="B58" s="76" t="s">
        <v>2834</v>
      </c>
      <c r="C58" s="76">
        <f>C57+(BudgetsQTable[[#This Row],[lead]]&lt;&gt;K57)</f>
        <v>16</v>
      </c>
      <c r="D58" s="76">
        <f>D57*(BudgetsQTable[[#This Row],[lead]]=K57)+(BudgetsQTable[[#This Row],[prop_id]]&lt;&gt;A57)</f>
        <v>3</v>
      </c>
      <c r="E58" s="77">
        <v>43000.810416666667</v>
      </c>
      <c r="F58" s="78" t="s">
        <v>2868</v>
      </c>
      <c r="G58" s="78" t="s">
        <v>2869</v>
      </c>
      <c r="H58" s="78" t="s">
        <v>466</v>
      </c>
      <c r="I58" s="76" t="s">
        <v>786</v>
      </c>
      <c r="J58" s="76" t="s">
        <v>2897</v>
      </c>
      <c r="K58" s="78" t="s">
        <v>784</v>
      </c>
      <c r="L58" s="7" t="str">
        <f>IF(BudgetsQTable[[#This Row],[pi_last_name]]=" ","",HYPERLINK("https://www.ejacket.nsf.gov/ej/showProposal.do?Continue=Y&amp;ID="&amp;BudgetsQTable[[#This Row],[prop_id]],BudgetsQTable[[#This Row],[prop_id]]))</f>
        <v>1763144</v>
      </c>
      <c r="M58" s="78" t="s">
        <v>2895</v>
      </c>
      <c r="N58" s="7" t="str">
        <f>IF(BudgetsQTable[[#This Row],[pi_last_name]]=" ","",HYPERLINK("mailto:"&amp;BudgetsQTable[[#This Row],[pi_email]]&amp;"&amp;subject=Your NSF Proposal:  "&amp;BudgetsQTable[[#This Row],[prop_id]],BudgetsQTable[[#This Row],[pi_email]]))</f>
        <v>agrubesi@asu.edu</v>
      </c>
      <c r="O58" s="78" t="s">
        <v>534</v>
      </c>
      <c r="P58" s="78"/>
      <c r="Q58" s="78"/>
      <c r="R58" s="79"/>
      <c r="S58" s="79"/>
      <c r="T58" s="79"/>
      <c r="U58" s="80"/>
      <c r="V58" s="78">
        <v>0</v>
      </c>
      <c r="W58" s="78"/>
      <c r="X58" s="11" t="str">
        <f ca="1">IF(ISBLANK(BudgetsQTable[[#This Row],[budg_seq_yr]]),"FY"&amp;fiscalyear,"FY"&amp;fiscalyear-1+BudgetsQTable[[#This Row],[budg_seq_yr]])</f>
        <v>FY18</v>
      </c>
      <c r="Y58" s="79">
        <v>475161</v>
      </c>
      <c r="Z58" s="78" t="s">
        <v>2869</v>
      </c>
      <c r="AA58" s="78" t="s">
        <v>466</v>
      </c>
      <c r="AB58" s="76" t="s">
        <v>2821</v>
      </c>
      <c r="AC58" s="78" t="s">
        <v>2884</v>
      </c>
    </row>
    <row r="59" spans="1:29" x14ac:dyDescent="0.35">
      <c r="A59" s="10" t="s">
        <v>2894</v>
      </c>
      <c r="B59" s="76" t="s">
        <v>2834</v>
      </c>
      <c r="C59" s="76">
        <f>C58+(BudgetsQTable[[#This Row],[lead]]&lt;&gt;K58)</f>
        <v>16</v>
      </c>
      <c r="D59" s="76">
        <f>D58*(BudgetsQTable[[#This Row],[lead]]=K58)+(BudgetsQTable[[#This Row],[prop_id]]&lt;&gt;A58)</f>
        <v>3</v>
      </c>
      <c r="E59" s="77">
        <v>43000.810416666667</v>
      </c>
      <c r="F59" s="78" t="s">
        <v>2868</v>
      </c>
      <c r="G59" s="78" t="s">
        <v>2869</v>
      </c>
      <c r="H59" s="78" t="s">
        <v>466</v>
      </c>
      <c r="I59" s="76" t="s">
        <v>786</v>
      </c>
      <c r="J59" s="76" t="s">
        <v>753</v>
      </c>
      <c r="K59" s="78" t="s">
        <v>784</v>
      </c>
      <c r="L59" s="7" t="str">
        <f>IF(BudgetsQTable[[#This Row],[pi_last_name]]=" ","",HYPERLINK("https://www.ejacket.nsf.gov/ej/showProposal.do?Continue=Y&amp;ID="&amp;BudgetsQTable[[#This Row],[prop_id]],BudgetsQTable[[#This Row],[prop_id]]))</f>
        <v/>
      </c>
      <c r="M59" s="78" t="s">
        <v>753</v>
      </c>
      <c r="N59" s="7" t="str">
        <f>IF(BudgetsQTable[[#This Row],[pi_last_name]]=" ","",HYPERLINK("mailto:"&amp;BudgetsQTable[[#This Row],[pi_email]]&amp;"&amp;subject=Your NSF Proposal:  "&amp;BudgetsQTable[[#This Row],[prop_id]],BudgetsQTable[[#This Row],[pi_email]]))</f>
        <v/>
      </c>
      <c r="O59" s="78" t="s">
        <v>753</v>
      </c>
      <c r="P59" s="78">
        <v>1</v>
      </c>
      <c r="Q59" s="78">
        <v>1</v>
      </c>
      <c r="R59" s="79">
        <v>0</v>
      </c>
      <c r="S59" s="79">
        <v>0</v>
      </c>
      <c r="T59" s="79">
        <v>0</v>
      </c>
      <c r="U59" s="80">
        <v>103314</v>
      </c>
      <c r="V59" s="78">
        <v>0</v>
      </c>
      <c r="W59" s="78">
        <v>1</v>
      </c>
      <c r="X59" s="11" t="str">
        <f ca="1">IF(ISBLANK(BudgetsQTable[[#This Row],[budg_seq_yr]]),"FY"&amp;fiscalyear,"FY"&amp;fiscalyear-1+BudgetsQTable[[#This Row],[budg_seq_yr]])</f>
        <v>FY18</v>
      </c>
      <c r="Y59" s="79">
        <v>103314</v>
      </c>
      <c r="Z59" s="78" t="s">
        <v>2869</v>
      </c>
      <c r="AA59" s="78" t="s">
        <v>466</v>
      </c>
      <c r="AB59" s="76" t="s">
        <v>2821</v>
      </c>
      <c r="AC59" s="78" t="s">
        <v>2884</v>
      </c>
    </row>
    <row r="60" spans="1:29" x14ac:dyDescent="0.35">
      <c r="A60" s="10" t="s">
        <v>2894</v>
      </c>
      <c r="B60" s="76" t="s">
        <v>2834</v>
      </c>
      <c r="C60" s="76">
        <f>C59+(BudgetsQTable[[#This Row],[lead]]&lt;&gt;K59)</f>
        <v>16</v>
      </c>
      <c r="D60" s="76">
        <f>D59*(BudgetsQTable[[#This Row],[lead]]=K59)+(BudgetsQTable[[#This Row],[prop_id]]&lt;&gt;A59)</f>
        <v>3</v>
      </c>
      <c r="E60" s="77">
        <v>43000.810416666667</v>
      </c>
      <c r="F60" s="78" t="s">
        <v>2868</v>
      </c>
      <c r="G60" s="78" t="s">
        <v>2869</v>
      </c>
      <c r="H60" s="78" t="s">
        <v>466</v>
      </c>
      <c r="I60" s="76" t="s">
        <v>786</v>
      </c>
      <c r="J60" s="76" t="s">
        <v>753</v>
      </c>
      <c r="K60" s="78" t="s">
        <v>784</v>
      </c>
      <c r="L60" s="7" t="str">
        <f>IF(BudgetsQTable[[#This Row],[pi_last_name]]=" ","",HYPERLINK("https://www.ejacket.nsf.gov/ej/showProposal.do?Continue=Y&amp;ID="&amp;BudgetsQTable[[#This Row],[prop_id]],BudgetsQTable[[#This Row],[prop_id]]))</f>
        <v/>
      </c>
      <c r="M60" s="78" t="s">
        <v>753</v>
      </c>
      <c r="N60" s="7" t="str">
        <f>IF(BudgetsQTable[[#This Row],[pi_last_name]]=" ","",HYPERLINK("mailto:"&amp;BudgetsQTable[[#This Row],[pi_email]]&amp;"&amp;subject=Your NSF Proposal:  "&amp;BudgetsQTable[[#This Row],[prop_id]],BudgetsQTable[[#This Row],[pi_email]]))</f>
        <v/>
      </c>
      <c r="O60" s="78" t="s">
        <v>753</v>
      </c>
      <c r="P60" s="78">
        <v>1</v>
      </c>
      <c r="Q60" s="78">
        <v>1</v>
      </c>
      <c r="R60" s="79">
        <v>0</v>
      </c>
      <c r="S60" s="79">
        <v>0</v>
      </c>
      <c r="T60" s="79">
        <v>0</v>
      </c>
      <c r="U60" s="80">
        <v>109103</v>
      </c>
      <c r="V60" s="78">
        <v>0</v>
      </c>
      <c r="W60" s="78">
        <v>2</v>
      </c>
      <c r="X60" s="11" t="str">
        <f ca="1">IF(ISBLANK(BudgetsQTable[[#This Row],[budg_seq_yr]]),"FY"&amp;fiscalyear,"FY"&amp;fiscalyear-1+BudgetsQTable[[#This Row],[budg_seq_yr]])</f>
        <v>FY19</v>
      </c>
      <c r="Y60" s="79">
        <v>109103</v>
      </c>
      <c r="Z60" s="78" t="s">
        <v>2869</v>
      </c>
      <c r="AA60" s="78" t="s">
        <v>466</v>
      </c>
      <c r="AB60" s="76" t="s">
        <v>2821</v>
      </c>
      <c r="AC60" s="78" t="s">
        <v>2884</v>
      </c>
    </row>
    <row r="61" spans="1:29" x14ac:dyDescent="0.35">
      <c r="A61" s="10" t="s">
        <v>2894</v>
      </c>
      <c r="B61" s="76" t="s">
        <v>2834</v>
      </c>
      <c r="C61" s="76">
        <f>C60+(BudgetsQTable[[#This Row],[lead]]&lt;&gt;K60)</f>
        <v>16</v>
      </c>
      <c r="D61" s="76">
        <f>D60*(BudgetsQTable[[#This Row],[lead]]=K60)+(BudgetsQTable[[#This Row],[prop_id]]&lt;&gt;A60)</f>
        <v>3</v>
      </c>
      <c r="E61" s="77">
        <v>43000.810416666667</v>
      </c>
      <c r="F61" s="78" t="s">
        <v>2868</v>
      </c>
      <c r="G61" s="78" t="s">
        <v>2869</v>
      </c>
      <c r="H61" s="78" t="s">
        <v>466</v>
      </c>
      <c r="I61" s="76" t="s">
        <v>786</v>
      </c>
      <c r="J61" s="76" t="s">
        <v>753</v>
      </c>
      <c r="K61" s="78" t="s">
        <v>784</v>
      </c>
      <c r="L61" s="7" t="str">
        <f>IF(BudgetsQTable[[#This Row],[pi_last_name]]=" ","",HYPERLINK("https://www.ejacket.nsf.gov/ej/showProposal.do?Continue=Y&amp;ID="&amp;BudgetsQTable[[#This Row],[prop_id]],BudgetsQTable[[#This Row],[prop_id]]))</f>
        <v/>
      </c>
      <c r="M61" s="78" t="s">
        <v>753</v>
      </c>
      <c r="N61" s="7" t="str">
        <f>IF(BudgetsQTable[[#This Row],[pi_last_name]]=" ","",HYPERLINK("mailto:"&amp;BudgetsQTable[[#This Row],[pi_email]]&amp;"&amp;subject=Your NSF Proposal:  "&amp;BudgetsQTable[[#This Row],[prop_id]],BudgetsQTable[[#This Row],[pi_email]]))</f>
        <v/>
      </c>
      <c r="O61" s="78" t="s">
        <v>753</v>
      </c>
      <c r="P61" s="78">
        <v>1</v>
      </c>
      <c r="Q61" s="78">
        <v>1</v>
      </c>
      <c r="R61" s="79">
        <v>0</v>
      </c>
      <c r="S61" s="79">
        <v>0</v>
      </c>
      <c r="T61" s="79">
        <v>0</v>
      </c>
      <c r="U61" s="80">
        <v>128649</v>
      </c>
      <c r="V61" s="78">
        <v>0</v>
      </c>
      <c r="W61" s="78">
        <v>3</v>
      </c>
      <c r="X61" s="11" t="str">
        <f ca="1">IF(ISBLANK(BudgetsQTable[[#This Row],[budg_seq_yr]]),"FY"&amp;fiscalyear,"FY"&amp;fiscalyear-1+BudgetsQTable[[#This Row],[budg_seq_yr]])</f>
        <v>FY20</v>
      </c>
      <c r="Y61" s="79">
        <v>128649</v>
      </c>
      <c r="Z61" s="78" t="s">
        <v>2869</v>
      </c>
      <c r="AA61" s="78" t="s">
        <v>466</v>
      </c>
      <c r="AB61" s="76" t="s">
        <v>2821</v>
      </c>
      <c r="AC61" s="78" t="s">
        <v>2884</v>
      </c>
    </row>
    <row r="62" spans="1:29" x14ac:dyDescent="0.35">
      <c r="A62" s="10" t="s">
        <v>2894</v>
      </c>
      <c r="B62" s="76" t="s">
        <v>2834</v>
      </c>
      <c r="C62" s="76">
        <f>C61+(BudgetsQTable[[#This Row],[lead]]&lt;&gt;K61)</f>
        <v>16</v>
      </c>
      <c r="D62" s="76">
        <f>D61*(BudgetsQTable[[#This Row],[lead]]=K61)+(BudgetsQTable[[#This Row],[prop_id]]&lt;&gt;A61)</f>
        <v>3</v>
      </c>
      <c r="E62" s="77">
        <v>43000.810416666667</v>
      </c>
      <c r="F62" s="78" t="s">
        <v>2868</v>
      </c>
      <c r="G62" s="78" t="s">
        <v>2869</v>
      </c>
      <c r="H62" s="78" t="s">
        <v>466</v>
      </c>
      <c r="I62" s="76" t="s">
        <v>786</v>
      </c>
      <c r="J62" s="76" t="s">
        <v>753</v>
      </c>
      <c r="K62" s="78" t="s">
        <v>784</v>
      </c>
      <c r="L62" s="7" t="str">
        <f>IF(BudgetsQTable[[#This Row],[pi_last_name]]=" ","",HYPERLINK("https://www.ejacket.nsf.gov/ej/showProposal.do?Continue=Y&amp;ID="&amp;BudgetsQTable[[#This Row],[prop_id]],BudgetsQTable[[#This Row],[prop_id]]))</f>
        <v/>
      </c>
      <c r="M62" s="78" t="s">
        <v>753</v>
      </c>
      <c r="N62" s="7" t="str">
        <f>IF(BudgetsQTable[[#This Row],[pi_last_name]]=" ","",HYPERLINK("mailto:"&amp;BudgetsQTable[[#This Row],[pi_email]]&amp;"&amp;subject=Your NSF Proposal:  "&amp;BudgetsQTable[[#This Row],[prop_id]],BudgetsQTable[[#This Row],[pi_email]]))</f>
        <v/>
      </c>
      <c r="O62" s="78" t="s">
        <v>753</v>
      </c>
      <c r="P62" s="78">
        <v>1</v>
      </c>
      <c r="Q62" s="78">
        <v>1</v>
      </c>
      <c r="R62" s="79">
        <v>0</v>
      </c>
      <c r="S62" s="79">
        <v>0</v>
      </c>
      <c r="T62" s="79">
        <v>0</v>
      </c>
      <c r="U62" s="80">
        <v>134095</v>
      </c>
      <c r="V62" s="78">
        <v>0</v>
      </c>
      <c r="W62" s="78">
        <v>4</v>
      </c>
      <c r="X62" s="11" t="str">
        <f ca="1">IF(ISBLANK(BudgetsQTable[[#This Row],[budg_seq_yr]]),"FY"&amp;fiscalyear,"FY"&amp;fiscalyear-1+BudgetsQTable[[#This Row],[budg_seq_yr]])</f>
        <v>FY21</v>
      </c>
      <c r="Y62" s="79">
        <v>134095</v>
      </c>
      <c r="Z62" s="78" t="s">
        <v>2869</v>
      </c>
      <c r="AA62" s="78" t="s">
        <v>466</v>
      </c>
      <c r="AB62" s="76" t="s">
        <v>2821</v>
      </c>
      <c r="AC62" s="78" t="s">
        <v>2884</v>
      </c>
    </row>
    <row r="63" spans="1:29" x14ac:dyDescent="0.35">
      <c r="A63" s="10" t="s">
        <v>788</v>
      </c>
      <c r="B63" s="76" t="s">
        <v>2863</v>
      </c>
      <c r="C63" s="76">
        <f>C62+(BudgetsQTable[[#This Row],[lead]]&lt;&gt;K62)</f>
        <v>17</v>
      </c>
      <c r="D63" s="76">
        <f>D62*(BudgetsQTable[[#This Row],[lead]]=K62)+(BudgetsQTable[[#This Row],[prop_id]]&lt;&gt;A62)</f>
        <v>1</v>
      </c>
      <c r="E63" s="77">
        <v>43003.445138888892</v>
      </c>
      <c r="F63" s="78" t="s">
        <v>2839</v>
      </c>
      <c r="G63" s="78" t="s">
        <v>2840</v>
      </c>
      <c r="H63" s="78" t="s">
        <v>462</v>
      </c>
      <c r="I63" s="76" t="s">
        <v>757</v>
      </c>
      <c r="J63" s="76" t="s">
        <v>2901</v>
      </c>
      <c r="K63" s="78" t="s">
        <v>788</v>
      </c>
      <c r="L63" s="7" t="str">
        <f>IF(BudgetsQTable[[#This Row],[pi_last_name]]=" ","",HYPERLINK("https://www.ejacket.nsf.gov/ej/showProposal.do?Continue=Y&amp;ID="&amp;BudgetsQTable[[#This Row],[prop_id]],BudgetsQTable[[#This Row],[prop_id]]))</f>
        <v>1763172</v>
      </c>
      <c r="M63" s="78" t="s">
        <v>789</v>
      </c>
      <c r="N63" s="7" t="str">
        <f>IF(BudgetsQTable[[#This Row],[pi_last_name]]=" ","",HYPERLINK("mailto:"&amp;BudgetsQTable[[#This Row],[pi_email]]&amp;"&amp;subject=Your NSF Proposal:  "&amp;BudgetsQTable[[#This Row],[prop_id]],BudgetsQTable[[#This Row],[pi_email]]))</f>
        <v>harry.g.xu@uci.edu</v>
      </c>
      <c r="O63" s="78" t="s">
        <v>2899</v>
      </c>
      <c r="P63" s="78"/>
      <c r="Q63" s="78"/>
      <c r="R63" s="79"/>
      <c r="S63" s="79"/>
      <c r="T63" s="79"/>
      <c r="U63" s="80"/>
      <c r="V63" s="78">
        <v>0</v>
      </c>
      <c r="W63" s="78"/>
      <c r="X63" s="11" t="str">
        <f ca="1">IF(ISBLANK(BudgetsQTable[[#This Row],[budg_seq_yr]]),"FY"&amp;fiscalyear,"FY"&amp;fiscalyear-1+BudgetsQTable[[#This Row],[budg_seq_yr]])</f>
        <v>FY18</v>
      </c>
      <c r="Y63" s="79">
        <v>1199665</v>
      </c>
      <c r="Z63" s="78" t="s">
        <v>2840</v>
      </c>
      <c r="AA63" s="78" t="s">
        <v>462</v>
      </c>
      <c r="AB63" s="76" t="s">
        <v>2821</v>
      </c>
      <c r="AC63" s="78" t="s">
        <v>485</v>
      </c>
    </row>
    <row r="64" spans="1:29" x14ac:dyDescent="0.35">
      <c r="A64" s="10" t="s">
        <v>788</v>
      </c>
      <c r="B64" s="76" t="s">
        <v>2863</v>
      </c>
      <c r="C64" s="76">
        <f>C63+(BudgetsQTable[[#This Row],[lead]]&lt;&gt;K63)</f>
        <v>17</v>
      </c>
      <c r="D64" s="76">
        <f>D63*(BudgetsQTable[[#This Row],[lead]]=K63)+(BudgetsQTable[[#This Row],[prop_id]]&lt;&gt;A63)</f>
        <v>1</v>
      </c>
      <c r="E64" s="77">
        <v>43003.445138888892</v>
      </c>
      <c r="F64" s="78" t="s">
        <v>2839</v>
      </c>
      <c r="G64" s="78" t="s">
        <v>2840</v>
      </c>
      <c r="H64" s="78" t="s">
        <v>462</v>
      </c>
      <c r="I64" s="76" t="s">
        <v>757</v>
      </c>
      <c r="J64" s="76" t="s">
        <v>753</v>
      </c>
      <c r="K64" s="78" t="s">
        <v>788</v>
      </c>
      <c r="L64" s="7" t="str">
        <f>IF(BudgetsQTable[[#This Row],[pi_last_name]]=" ","",HYPERLINK("https://www.ejacket.nsf.gov/ej/showProposal.do?Continue=Y&amp;ID="&amp;BudgetsQTable[[#This Row],[prop_id]],BudgetsQTable[[#This Row],[prop_id]]))</f>
        <v/>
      </c>
      <c r="M64" s="78" t="s">
        <v>753</v>
      </c>
      <c r="N64" s="7" t="str">
        <f>IF(BudgetsQTable[[#This Row],[pi_last_name]]=" ","",HYPERLINK("mailto:"&amp;BudgetsQTable[[#This Row],[pi_email]]&amp;"&amp;subject=Your NSF Proposal:  "&amp;BudgetsQTable[[#This Row],[prop_id]],BudgetsQTable[[#This Row],[pi_email]]))</f>
        <v/>
      </c>
      <c r="O64" s="78" t="s">
        <v>753</v>
      </c>
      <c r="P64" s="78">
        <v>2</v>
      </c>
      <c r="Q64" s="78">
        <v>2</v>
      </c>
      <c r="R64" s="79">
        <v>0</v>
      </c>
      <c r="S64" s="79">
        <v>0</v>
      </c>
      <c r="T64" s="79">
        <v>0</v>
      </c>
      <c r="U64" s="80">
        <v>283275</v>
      </c>
      <c r="V64" s="78">
        <v>0</v>
      </c>
      <c r="W64" s="78">
        <v>1</v>
      </c>
      <c r="X64" s="11" t="str">
        <f ca="1">IF(ISBLANK(BudgetsQTable[[#This Row],[budg_seq_yr]]),"FY"&amp;fiscalyear,"FY"&amp;fiscalyear-1+BudgetsQTable[[#This Row],[budg_seq_yr]])</f>
        <v>FY18</v>
      </c>
      <c r="Y64" s="79">
        <v>283275</v>
      </c>
      <c r="Z64" s="78" t="s">
        <v>2840</v>
      </c>
      <c r="AA64" s="78" t="s">
        <v>462</v>
      </c>
      <c r="AB64" s="76" t="s">
        <v>2821</v>
      </c>
      <c r="AC64" s="78" t="s">
        <v>485</v>
      </c>
    </row>
    <row r="65" spans="1:29" x14ac:dyDescent="0.35">
      <c r="A65" s="10" t="s">
        <v>788</v>
      </c>
      <c r="B65" s="76" t="s">
        <v>2863</v>
      </c>
      <c r="C65" s="76">
        <f>C64+(BudgetsQTable[[#This Row],[lead]]&lt;&gt;K64)</f>
        <v>17</v>
      </c>
      <c r="D65" s="76">
        <f>D64*(BudgetsQTable[[#This Row],[lead]]=K64)+(BudgetsQTable[[#This Row],[prop_id]]&lt;&gt;A64)</f>
        <v>1</v>
      </c>
      <c r="E65" s="77">
        <v>43003.445138888892</v>
      </c>
      <c r="F65" s="78" t="s">
        <v>2839</v>
      </c>
      <c r="G65" s="78" t="s">
        <v>2840</v>
      </c>
      <c r="H65" s="78" t="s">
        <v>462</v>
      </c>
      <c r="I65" s="76" t="s">
        <v>757</v>
      </c>
      <c r="J65" s="76" t="s">
        <v>753</v>
      </c>
      <c r="K65" s="78" t="s">
        <v>788</v>
      </c>
      <c r="L65" s="7" t="str">
        <f>IF(BudgetsQTable[[#This Row],[pi_last_name]]=" ","",HYPERLINK("https://www.ejacket.nsf.gov/ej/showProposal.do?Continue=Y&amp;ID="&amp;BudgetsQTable[[#This Row],[prop_id]],BudgetsQTable[[#This Row],[prop_id]]))</f>
        <v/>
      </c>
      <c r="M65" s="78" t="s">
        <v>753</v>
      </c>
      <c r="N65" s="7" t="str">
        <f>IF(BudgetsQTable[[#This Row],[pi_last_name]]=" ","",HYPERLINK("mailto:"&amp;BudgetsQTable[[#This Row],[pi_email]]&amp;"&amp;subject=Your NSF Proposal:  "&amp;BudgetsQTable[[#This Row],[prop_id]],BudgetsQTable[[#This Row],[pi_email]]))</f>
        <v/>
      </c>
      <c r="O65" s="78" t="s">
        <v>753</v>
      </c>
      <c r="P65" s="78">
        <v>2</v>
      </c>
      <c r="Q65" s="78">
        <v>2</v>
      </c>
      <c r="R65" s="79">
        <v>0</v>
      </c>
      <c r="S65" s="79">
        <v>0</v>
      </c>
      <c r="T65" s="79">
        <v>0</v>
      </c>
      <c r="U65" s="80">
        <v>303452</v>
      </c>
      <c r="V65" s="78">
        <v>0</v>
      </c>
      <c r="W65" s="78">
        <v>2</v>
      </c>
      <c r="X65" s="11" t="str">
        <f ca="1">IF(ISBLANK(BudgetsQTable[[#This Row],[budg_seq_yr]]),"FY"&amp;fiscalyear,"FY"&amp;fiscalyear-1+BudgetsQTable[[#This Row],[budg_seq_yr]])</f>
        <v>FY19</v>
      </c>
      <c r="Y65" s="79">
        <v>303452</v>
      </c>
      <c r="Z65" s="78" t="s">
        <v>2840</v>
      </c>
      <c r="AA65" s="78" t="s">
        <v>462</v>
      </c>
      <c r="AB65" s="76" t="s">
        <v>2821</v>
      </c>
      <c r="AC65" s="78" t="s">
        <v>485</v>
      </c>
    </row>
    <row r="66" spans="1:29" x14ac:dyDescent="0.35">
      <c r="A66" s="10" t="s">
        <v>788</v>
      </c>
      <c r="B66" s="76" t="s">
        <v>2863</v>
      </c>
      <c r="C66" s="76">
        <f>C65+(BudgetsQTable[[#This Row],[lead]]&lt;&gt;K65)</f>
        <v>17</v>
      </c>
      <c r="D66" s="76">
        <f>D65*(BudgetsQTable[[#This Row],[lead]]=K65)+(BudgetsQTable[[#This Row],[prop_id]]&lt;&gt;A65)</f>
        <v>1</v>
      </c>
      <c r="E66" s="77">
        <v>43003.445138888892</v>
      </c>
      <c r="F66" s="78" t="s">
        <v>2839</v>
      </c>
      <c r="G66" s="78" t="s">
        <v>2840</v>
      </c>
      <c r="H66" s="78" t="s">
        <v>462</v>
      </c>
      <c r="I66" s="76" t="s">
        <v>757</v>
      </c>
      <c r="J66" s="76" t="s">
        <v>753</v>
      </c>
      <c r="K66" s="78" t="s">
        <v>788</v>
      </c>
      <c r="L66" s="7" t="str">
        <f>IF(BudgetsQTable[[#This Row],[pi_last_name]]=" ","",HYPERLINK("https://www.ejacket.nsf.gov/ej/showProposal.do?Continue=Y&amp;ID="&amp;BudgetsQTable[[#This Row],[prop_id]],BudgetsQTable[[#This Row],[prop_id]]))</f>
        <v/>
      </c>
      <c r="M66" s="78" t="s">
        <v>753</v>
      </c>
      <c r="N66" s="7" t="str">
        <f>IF(BudgetsQTable[[#This Row],[pi_last_name]]=" ","",HYPERLINK("mailto:"&amp;BudgetsQTable[[#This Row],[pi_email]]&amp;"&amp;subject=Your NSF Proposal:  "&amp;BudgetsQTable[[#This Row],[prop_id]],BudgetsQTable[[#This Row],[pi_email]]))</f>
        <v/>
      </c>
      <c r="O66" s="78" t="s">
        <v>753</v>
      </c>
      <c r="P66" s="78">
        <v>2</v>
      </c>
      <c r="Q66" s="78">
        <v>2</v>
      </c>
      <c r="R66" s="79">
        <v>0</v>
      </c>
      <c r="S66" s="79">
        <v>0</v>
      </c>
      <c r="T66" s="79">
        <v>0</v>
      </c>
      <c r="U66" s="80">
        <v>318109</v>
      </c>
      <c r="V66" s="78">
        <v>0</v>
      </c>
      <c r="W66" s="78">
        <v>3</v>
      </c>
      <c r="X66" s="11" t="str">
        <f ca="1">IF(ISBLANK(BudgetsQTable[[#This Row],[budg_seq_yr]]),"FY"&amp;fiscalyear,"FY"&amp;fiscalyear-1+BudgetsQTable[[#This Row],[budg_seq_yr]])</f>
        <v>FY20</v>
      </c>
      <c r="Y66" s="79">
        <v>318109</v>
      </c>
      <c r="Z66" s="78" t="s">
        <v>2840</v>
      </c>
      <c r="AA66" s="78" t="s">
        <v>462</v>
      </c>
      <c r="AB66" s="76" t="s">
        <v>2821</v>
      </c>
      <c r="AC66" s="78" t="s">
        <v>485</v>
      </c>
    </row>
    <row r="67" spans="1:29" x14ac:dyDescent="0.35">
      <c r="A67" s="10" t="s">
        <v>788</v>
      </c>
      <c r="B67" s="76" t="s">
        <v>2863</v>
      </c>
      <c r="C67" s="76">
        <f>C66+(BudgetsQTable[[#This Row],[lead]]&lt;&gt;K66)</f>
        <v>17</v>
      </c>
      <c r="D67" s="76">
        <f>D66*(BudgetsQTable[[#This Row],[lead]]=K66)+(BudgetsQTable[[#This Row],[prop_id]]&lt;&gt;A66)</f>
        <v>1</v>
      </c>
      <c r="E67" s="77">
        <v>43003.445138888892</v>
      </c>
      <c r="F67" s="78" t="s">
        <v>2839</v>
      </c>
      <c r="G67" s="78" t="s">
        <v>2840</v>
      </c>
      <c r="H67" s="78" t="s">
        <v>462</v>
      </c>
      <c r="I67" s="76" t="s">
        <v>757</v>
      </c>
      <c r="J67" s="76" t="s">
        <v>753</v>
      </c>
      <c r="K67" s="78" t="s">
        <v>788</v>
      </c>
      <c r="L67" s="7" t="str">
        <f>IF(BudgetsQTable[[#This Row],[pi_last_name]]=" ","",HYPERLINK("https://www.ejacket.nsf.gov/ej/showProposal.do?Continue=Y&amp;ID="&amp;BudgetsQTable[[#This Row],[prop_id]],BudgetsQTable[[#This Row],[prop_id]]))</f>
        <v/>
      </c>
      <c r="M67" s="78" t="s">
        <v>753</v>
      </c>
      <c r="N67" s="7" t="str">
        <f>IF(BudgetsQTable[[#This Row],[pi_last_name]]=" ","",HYPERLINK("mailto:"&amp;BudgetsQTable[[#This Row],[pi_email]]&amp;"&amp;subject=Your NSF Proposal:  "&amp;BudgetsQTable[[#This Row],[prop_id]],BudgetsQTable[[#This Row],[pi_email]]))</f>
        <v/>
      </c>
      <c r="O67" s="78" t="s">
        <v>753</v>
      </c>
      <c r="P67" s="78">
        <v>2</v>
      </c>
      <c r="Q67" s="78">
        <v>2</v>
      </c>
      <c r="R67" s="79">
        <v>0</v>
      </c>
      <c r="S67" s="79">
        <v>0</v>
      </c>
      <c r="T67" s="79">
        <v>0</v>
      </c>
      <c r="U67" s="80">
        <v>294829</v>
      </c>
      <c r="V67" s="78">
        <v>0</v>
      </c>
      <c r="W67" s="78">
        <v>4</v>
      </c>
      <c r="X67" s="11" t="str">
        <f ca="1">IF(ISBLANK(BudgetsQTable[[#This Row],[budg_seq_yr]]),"FY"&amp;fiscalyear,"FY"&amp;fiscalyear-1+BudgetsQTable[[#This Row],[budg_seq_yr]])</f>
        <v>FY21</v>
      </c>
      <c r="Y67" s="79">
        <v>294829</v>
      </c>
      <c r="Z67" s="78" t="s">
        <v>2840</v>
      </c>
      <c r="AA67" s="78" t="s">
        <v>462</v>
      </c>
      <c r="AB67" s="76" t="s">
        <v>2821</v>
      </c>
      <c r="AC67" s="78" t="s">
        <v>485</v>
      </c>
    </row>
    <row r="68" spans="1:29" x14ac:dyDescent="0.35">
      <c r="A68" s="10" t="s">
        <v>791</v>
      </c>
      <c r="B68" s="76" t="s">
        <v>2863</v>
      </c>
      <c r="C68" s="76">
        <f>C67+(BudgetsQTable[[#This Row],[lead]]&lt;&gt;K67)</f>
        <v>18</v>
      </c>
      <c r="D68" s="76">
        <f>D67*(BudgetsQTable[[#This Row],[lead]]=K67)+(BudgetsQTable[[#This Row],[prop_id]]&lt;&gt;A67)</f>
        <v>1</v>
      </c>
      <c r="E68" s="77">
        <v>43003.546527777777</v>
      </c>
      <c r="F68" s="78" t="s">
        <v>2868</v>
      </c>
      <c r="G68" s="78" t="s">
        <v>2869</v>
      </c>
      <c r="H68" s="78" t="s">
        <v>470</v>
      </c>
      <c r="I68" s="76" t="s">
        <v>793</v>
      </c>
      <c r="J68" s="76" t="s">
        <v>2906</v>
      </c>
      <c r="K68" s="78" t="s">
        <v>791</v>
      </c>
      <c r="L68" s="7" t="str">
        <f>IF(BudgetsQTable[[#This Row],[pi_last_name]]=" ","",HYPERLINK("https://www.ejacket.nsf.gov/ej/showProposal.do?Continue=Y&amp;ID="&amp;BudgetsQTable[[#This Row],[prop_id]],BudgetsQTable[[#This Row],[prop_id]]))</f>
        <v>1763194</v>
      </c>
      <c r="M68" s="78" t="s">
        <v>792</v>
      </c>
      <c r="N68" s="7" t="str">
        <f>IF(BudgetsQTable[[#This Row],[pi_last_name]]=" ","",HYPERLINK("mailto:"&amp;BudgetsQTable[[#This Row],[pi_email]]&amp;"&amp;subject=Your NSF Proposal:  "&amp;BudgetsQTable[[#This Row],[prop_id]],BudgetsQTable[[#This Row],[pi_email]]))</f>
        <v>talwalkar@cmu.edu</v>
      </c>
      <c r="O68" s="78" t="s">
        <v>542</v>
      </c>
      <c r="P68" s="78"/>
      <c r="Q68" s="78"/>
      <c r="R68" s="79"/>
      <c r="S68" s="79"/>
      <c r="T68" s="79"/>
      <c r="U68" s="80"/>
      <c r="V68" s="78">
        <v>0</v>
      </c>
      <c r="W68" s="78"/>
      <c r="X68" s="11" t="str">
        <f ca="1">IF(ISBLANK(BudgetsQTable[[#This Row],[budg_seq_yr]]),"FY"&amp;fiscalyear,"FY"&amp;fiscalyear-1+BudgetsQTable[[#This Row],[budg_seq_yr]])</f>
        <v>FY18</v>
      </c>
      <c r="Y68" s="79">
        <v>1142246</v>
      </c>
      <c r="Z68" s="78" t="s">
        <v>2869</v>
      </c>
      <c r="AA68" s="78" t="s">
        <v>470</v>
      </c>
      <c r="AB68" s="76" t="s">
        <v>2821</v>
      </c>
      <c r="AC68" s="78" t="s">
        <v>2903</v>
      </c>
    </row>
    <row r="69" spans="1:29" x14ac:dyDescent="0.35">
      <c r="A69" s="10" t="s">
        <v>791</v>
      </c>
      <c r="B69" s="76" t="s">
        <v>2863</v>
      </c>
      <c r="C69" s="76">
        <f>C68+(BudgetsQTable[[#This Row],[lead]]&lt;&gt;K68)</f>
        <v>18</v>
      </c>
      <c r="D69" s="76">
        <f>D68*(BudgetsQTable[[#This Row],[lead]]=K68)+(BudgetsQTable[[#This Row],[prop_id]]&lt;&gt;A68)</f>
        <v>1</v>
      </c>
      <c r="E69" s="77">
        <v>43003.546527777777</v>
      </c>
      <c r="F69" s="78" t="s">
        <v>2868</v>
      </c>
      <c r="G69" s="78" t="s">
        <v>2869</v>
      </c>
      <c r="H69" s="78" t="s">
        <v>470</v>
      </c>
      <c r="I69" s="76" t="s">
        <v>793</v>
      </c>
      <c r="J69" s="76" t="s">
        <v>753</v>
      </c>
      <c r="K69" s="78" t="s">
        <v>791</v>
      </c>
      <c r="L69" s="7" t="str">
        <f>IF(BudgetsQTable[[#This Row],[pi_last_name]]=" ","",HYPERLINK("https://www.ejacket.nsf.gov/ej/showProposal.do?Continue=Y&amp;ID="&amp;BudgetsQTable[[#This Row],[prop_id]],BudgetsQTable[[#This Row],[prop_id]]))</f>
        <v/>
      </c>
      <c r="M69" s="78" t="s">
        <v>753</v>
      </c>
      <c r="N69" s="7" t="str">
        <f>IF(BudgetsQTable[[#This Row],[pi_last_name]]=" ","",HYPERLINK("mailto:"&amp;BudgetsQTable[[#This Row],[pi_email]]&amp;"&amp;subject=Your NSF Proposal:  "&amp;BudgetsQTable[[#This Row],[prop_id]],BudgetsQTable[[#This Row],[pi_email]]))</f>
        <v/>
      </c>
      <c r="O69" s="78" t="s">
        <v>753</v>
      </c>
      <c r="P69" s="78">
        <v>2</v>
      </c>
      <c r="Q69" s="78">
        <v>2</v>
      </c>
      <c r="R69" s="79">
        <v>0</v>
      </c>
      <c r="S69" s="79">
        <v>5288</v>
      </c>
      <c r="T69" s="79">
        <v>0</v>
      </c>
      <c r="U69" s="80">
        <v>273027</v>
      </c>
      <c r="V69" s="78">
        <v>0</v>
      </c>
      <c r="W69" s="78">
        <v>1</v>
      </c>
      <c r="X69" s="11" t="str">
        <f ca="1">IF(ISBLANK(BudgetsQTable[[#This Row],[budg_seq_yr]]),"FY"&amp;fiscalyear,"FY"&amp;fiscalyear-1+BudgetsQTable[[#This Row],[budg_seq_yr]])</f>
        <v>FY18</v>
      </c>
      <c r="Y69" s="79">
        <v>273027</v>
      </c>
      <c r="Z69" s="78" t="s">
        <v>2869</v>
      </c>
      <c r="AA69" s="78" t="s">
        <v>470</v>
      </c>
      <c r="AB69" s="76" t="s">
        <v>2821</v>
      </c>
      <c r="AC69" s="78" t="s">
        <v>2903</v>
      </c>
    </row>
    <row r="70" spans="1:29" x14ac:dyDescent="0.35">
      <c r="A70" s="10" t="s">
        <v>791</v>
      </c>
      <c r="B70" s="76" t="s">
        <v>2863</v>
      </c>
      <c r="C70" s="76">
        <f>C69+(BudgetsQTable[[#This Row],[lead]]&lt;&gt;K69)</f>
        <v>18</v>
      </c>
      <c r="D70" s="76">
        <f>D69*(BudgetsQTable[[#This Row],[lead]]=K69)+(BudgetsQTable[[#This Row],[prop_id]]&lt;&gt;A69)</f>
        <v>1</v>
      </c>
      <c r="E70" s="77">
        <v>43003.546527777777</v>
      </c>
      <c r="F70" s="78" t="s">
        <v>2868</v>
      </c>
      <c r="G70" s="78" t="s">
        <v>2869</v>
      </c>
      <c r="H70" s="78" t="s">
        <v>470</v>
      </c>
      <c r="I70" s="76" t="s">
        <v>793</v>
      </c>
      <c r="J70" s="76" t="s">
        <v>753</v>
      </c>
      <c r="K70" s="78" t="s">
        <v>791</v>
      </c>
      <c r="L70" s="7" t="str">
        <f>IF(BudgetsQTable[[#This Row],[pi_last_name]]=" ","",HYPERLINK("https://www.ejacket.nsf.gov/ej/showProposal.do?Continue=Y&amp;ID="&amp;BudgetsQTable[[#This Row],[prop_id]],BudgetsQTable[[#This Row],[prop_id]]))</f>
        <v/>
      </c>
      <c r="M70" s="78" t="s">
        <v>753</v>
      </c>
      <c r="N70" s="7" t="str">
        <f>IF(BudgetsQTable[[#This Row],[pi_last_name]]=" ","",HYPERLINK("mailto:"&amp;BudgetsQTable[[#This Row],[pi_email]]&amp;"&amp;subject=Your NSF Proposal:  "&amp;BudgetsQTable[[#This Row],[prop_id]],BudgetsQTable[[#This Row],[pi_email]]))</f>
        <v/>
      </c>
      <c r="O70" s="78" t="s">
        <v>753</v>
      </c>
      <c r="P70" s="78">
        <v>2</v>
      </c>
      <c r="Q70" s="78">
        <v>2</v>
      </c>
      <c r="R70" s="79">
        <v>0</v>
      </c>
      <c r="S70" s="79">
        <v>5447</v>
      </c>
      <c r="T70" s="79">
        <v>0</v>
      </c>
      <c r="U70" s="80">
        <v>281220</v>
      </c>
      <c r="V70" s="78">
        <v>0</v>
      </c>
      <c r="W70" s="78">
        <v>2</v>
      </c>
      <c r="X70" s="11" t="str">
        <f ca="1">IF(ISBLANK(BudgetsQTable[[#This Row],[budg_seq_yr]]),"FY"&amp;fiscalyear,"FY"&amp;fiscalyear-1+BudgetsQTable[[#This Row],[budg_seq_yr]])</f>
        <v>FY19</v>
      </c>
      <c r="Y70" s="79">
        <v>281220</v>
      </c>
      <c r="Z70" s="78" t="s">
        <v>2869</v>
      </c>
      <c r="AA70" s="78" t="s">
        <v>470</v>
      </c>
      <c r="AB70" s="76" t="s">
        <v>2821</v>
      </c>
      <c r="AC70" s="78" t="s">
        <v>2903</v>
      </c>
    </row>
    <row r="71" spans="1:29" x14ac:dyDescent="0.35">
      <c r="A71" s="10" t="s">
        <v>791</v>
      </c>
      <c r="B71" s="76" t="s">
        <v>2863</v>
      </c>
      <c r="C71" s="76">
        <f>C70+(BudgetsQTable[[#This Row],[lead]]&lt;&gt;K70)</f>
        <v>18</v>
      </c>
      <c r="D71" s="76">
        <f>D70*(BudgetsQTable[[#This Row],[lead]]=K70)+(BudgetsQTable[[#This Row],[prop_id]]&lt;&gt;A70)</f>
        <v>1</v>
      </c>
      <c r="E71" s="77">
        <v>43003.546527777777</v>
      </c>
      <c r="F71" s="78" t="s">
        <v>2868</v>
      </c>
      <c r="G71" s="78" t="s">
        <v>2869</v>
      </c>
      <c r="H71" s="78" t="s">
        <v>470</v>
      </c>
      <c r="I71" s="76" t="s">
        <v>793</v>
      </c>
      <c r="J71" s="76" t="s">
        <v>753</v>
      </c>
      <c r="K71" s="78" t="s">
        <v>791</v>
      </c>
      <c r="L71" s="7" t="str">
        <f>IF(BudgetsQTable[[#This Row],[pi_last_name]]=" ","",HYPERLINK("https://www.ejacket.nsf.gov/ej/showProposal.do?Continue=Y&amp;ID="&amp;BudgetsQTable[[#This Row],[prop_id]],BudgetsQTable[[#This Row],[prop_id]]))</f>
        <v/>
      </c>
      <c r="M71" s="78" t="s">
        <v>753</v>
      </c>
      <c r="N71" s="7" t="str">
        <f>IF(BudgetsQTable[[#This Row],[pi_last_name]]=" ","",HYPERLINK("mailto:"&amp;BudgetsQTable[[#This Row],[pi_email]]&amp;"&amp;subject=Your NSF Proposal:  "&amp;BudgetsQTable[[#This Row],[prop_id]],BudgetsQTable[[#This Row],[pi_email]]))</f>
        <v/>
      </c>
      <c r="O71" s="78" t="s">
        <v>753</v>
      </c>
      <c r="P71" s="78">
        <v>2</v>
      </c>
      <c r="Q71" s="78">
        <v>2</v>
      </c>
      <c r="R71" s="79">
        <v>0</v>
      </c>
      <c r="S71" s="79">
        <v>5610</v>
      </c>
      <c r="T71" s="79">
        <v>0</v>
      </c>
      <c r="U71" s="80">
        <v>289654</v>
      </c>
      <c r="V71" s="78">
        <v>0</v>
      </c>
      <c r="W71" s="78">
        <v>3</v>
      </c>
      <c r="X71" s="11" t="str">
        <f ca="1">IF(ISBLANK(BudgetsQTable[[#This Row],[budg_seq_yr]]),"FY"&amp;fiscalyear,"FY"&amp;fiscalyear-1+BudgetsQTable[[#This Row],[budg_seq_yr]])</f>
        <v>FY20</v>
      </c>
      <c r="Y71" s="79">
        <v>289654</v>
      </c>
      <c r="Z71" s="78" t="s">
        <v>2869</v>
      </c>
      <c r="AA71" s="78" t="s">
        <v>470</v>
      </c>
      <c r="AB71" s="76" t="s">
        <v>2821</v>
      </c>
      <c r="AC71" s="78" t="s">
        <v>2903</v>
      </c>
    </row>
    <row r="72" spans="1:29" x14ac:dyDescent="0.35">
      <c r="A72" s="10" t="s">
        <v>791</v>
      </c>
      <c r="B72" s="76" t="s">
        <v>2863</v>
      </c>
      <c r="C72" s="76">
        <f>C71+(BudgetsQTable[[#This Row],[lead]]&lt;&gt;K71)</f>
        <v>18</v>
      </c>
      <c r="D72" s="76">
        <f>D71*(BudgetsQTable[[#This Row],[lead]]=K71)+(BudgetsQTable[[#This Row],[prop_id]]&lt;&gt;A71)</f>
        <v>1</v>
      </c>
      <c r="E72" s="77">
        <v>43003.546527777777</v>
      </c>
      <c r="F72" s="78" t="s">
        <v>2868</v>
      </c>
      <c r="G72" s="78" t="s">
        <v>2869</v>
      </c>
      <c r="H72" s="78" t="s">
        <v>470</v>
      </c>
      <c r="I72" s="76" t="s">
        <v>793</v>
      </c>
      <c r="J72" s="76" t="s">
        <v>753</v>
      </c>
      <c r="K72" s="78" t="s">
        <v>791</v>
      </c>
      <c r="L72" s="7" t="str">
        <f>IF(BudgetsQTable[[#This Row],[pi_last_name]]=" ","",HYPERLINK("https://www.ejacket.nsf.gov/ej/showProposal.do?Continue=Y&amp;ID="&amp;BudgetsQTable[[#This Row],[prop_id]],BudgetsQTable[[#This Row],[prop_id]]))</f>
        <v/>
      </c>
      <c r="M72" s="78" t="s">
        <v>753</v>
      </c>
      <c r="N72" s="7" t="str">
        <f>IF(BudgetsQTable[[#This Row],[pi_last_name]]=" ","",HYPERLINK("mailto:"&amp;BudgetsQTable[[#This Row],[pi_email]]&amp;"&amp;subject=Your NSF Proposal:  "&amp;BudgetsQTable[[#This Row],[prop_id]],BudgetsQTable[[#This Row],[pi_email]]))</f>
        <v/>
      </c>
      <c r="O72" s="78" t="s">
        <v>753</v>
      </c>
      <c r="P72" s="78">
        <v>2</v>
      </c>
      <c r="Q72" s="78">
        <v>2</v>
      </c>
      <c r="R72" s="79">
        <v>0</v>
      </c>
      <c r="S72" s="79">
        <v>5778</v>
      </c>
      <c r="T72" s="79">
        <v>0</v>
      </c>
      <c r="U72" s="80">
        <v>298345</v>
      </c>
      <c r="V72" s="78">
        <v>0</v>
      </c>
      <c r="W72" s="78">
        <v>4</v>
      </c>
      <c r="X72" s="11" t="str">
        <f ca="1">IF(ISBLANK(BudgetsQTable[[#This Row],[budg_seq_yr]]),"FY"&amp;fiscalyear,"FY"&amp;fiscalyear-1+BudgetsQTable[[#This Row],[budg_seq_yr]])</f>
        <v>FY21</v>
      </c>
      <c r="Y72" s="79">
        <v>298345</v>
      </c>
      <c r="Z72" s="78" t="s">
        <v>2869</v>
      </c>
      <c r="AA72" s="78" t="s">
        <v>470</v>
      </c>
      <c r="AB72" s="76" t="s">
        <v>2821</v>
      </c>
      <c r="AC72" s="78" t="s">
        <v>2903</v>
      </c>
    </row>
    <row r="73" spans="1:29" x14ac:dyDescent="0.35">
      <c r="A73" s="10" t="s">
        <v>795</v>
      </c>
      <c r="B73" s="76" t="s">
        <v>2863</v>
      </c>
      <c r="C73" s="76">
        <f>C72+(BudgetsQTable[[#This Row],[lead]]&lt;&gt;K72)</f>
        <v>19</v>
      </c>
      <c r="D73" s="76">
        <f>D72*(BudgetsQTable[[#This Row],[lead]]=K72)+(BudgetsQTable[[#This Row],[prop_id]]&lt;&gt;A72)</f>
        <v>1</v>
      </c>
      <c r="E73" s="77">
        <v>43003.55</v>
      </c>
      <c r="F73" s="78" t="s">
        <v>2839</v>
      </c>
      <c r="G73" s="78" t="s">
        <v>2840</v>
      </c>
      <c r="H73" s="78" t="s">
        <v>462</v>
      </c>
      <c r="I73" s="76" t="s">
        <v>761</v>
      </c>
      <c r="J73" s="76" t="s">
        <v>2910</v>
      </c>
      <c r="K73" s="78" t="s">
        <v>795</v>
      </c>
      <c r="L73" s="7" t="str">
        <f>IF(BudgetsQTable[[#This Row],[pi_last_name]]=" ","",HYPERLINK("https://www.ejacket.nsf.gov/ej/showProposal.do?Continue=Y&amp;ID="&amp;BudgetsQTable[[#This Row],[prop_id]],BudgetsQTable[[#This Row],[prop_id]]))</f>
        <v>1763195</v>
      </c>
      <c r="M73" s="78" t="s">
        <v>796</v>
      </c>
      <c r="N73" s="7" t="str">
        <f>IF(BudgetsQTable[[#This Row],[pi_last_name]]=" ","",HYPERLINK("mailto:"&amp;BudgetsQTable[[#This Row],[pi_email]]&amp;"&amp;subject=Your NSF Proposal:  "&amp;BudgetsQTable[[#This Row],[prop_id]],BudgetsQTable[[#This Row],[pi_email]]))</f>
        <v>harshavm@umich.edu</v>
      </c>
      <c r="O73" s="78" t="s">
        <v>713</v>
      </c>
      <c r="P73" s="78"/>
      <c r="Q73" s="78"/>
      <c r="R73" s="79"/>
      <c r="S73" s="79"/>
      <c r="T73" s="79"/>
      <c r="U73" s="80"/>
      <c r="V73" s="78">
        <v>0</v>
      </c>
      <c r="W73" s="78"/>
      <c r="X73" s="11" t="str">
        <f ca="1">IF(ISBLANK(BudgetsQTable[[#This Row],[budg_seq_yr]]),"FY"&amp;fiscalyear,"FY"&amp;fiscalyear-1+BudgetsQTable[[#This Row],[budg_seq_yr]])</f>
        <v>FY18</v>
      </c>
      <c r="Y73" s="79">
        <v>1200000</v>
      </c>
      <c r="Z73" s="78" t="s">
        <v>2840</v>
      </c>
      <c r="AA73" s="78" t="s">
        <v>462</v>
      </c>
      <c r="AB73" s="76" t="s">
        <v>2821</v>
      </c>
      <c r="AC73" s="78" t="s">
        <v>485</v>
      </c>
    </row>
    <row r="74" spans="1:29" x14ac:dyDescent="0.35">
      <c r="A74" s="10" t="s">
        <v>795</v>
      </c>
      <c r="B74" s="76" t="s">
        <v>2863</v>
      </c>
      <c r="C74" s="76">
        <f>C73+(BudgetsQTable[[#This Row],[lead]]&lt;&gt;K73)</f>
        <v>19</v>
      </c>
      <c r="D74" s="76">
        <f>D73*(BudgetsQTable[[#This Row],[lead]]=K73)+(BudgetsQTable[[#This Row],[prop_id]]&lt;&gt;A73)</f>
        <v>1</v>
      </c>
      <c r="E74" s="77">
        <v>43003.55</v>
      </c>
      <c r="F74" s="78" t="s">
        <v>2839</v>
      </c>
      <c r="G74" s="78" t="s">
        <v>2840</v>
      </c>
      <c r="H74" s="78" t="s">
        <v>462</v>
      </c>
      <c r="I74" s="76" t="s">
        <v>761</v>
      </c>
      <c r="J74" s="76" t="s">
        <v>753</v>
      </c>
      <c r="K74" s="78" t="s">
        <v>795</v>
      </c>
      <c r="L74" s="7" t="str">
        <f>IF(BudgetsQTable[[#This Row],[pi_last_name]]=" ","",HYPERLINK("https://www.ejacket.nsf.gov/ej/showProposal.do?Continue=Y&amp;ID="&amp;BudgetsQTable[[#This Row],[prop_id]],BudgetsQTable[[#This Row],[prop_id]]))</f>
        <v/>
      </c>
      <c r="M74" s="78" t="s">
        <v>753</v>
      </c>
      <c r="N74" s="7" t="str">
        <f>IF(BudgetsQTable[[#This Row],[pi_last_name]]=" ","",HYPERLINK("mailto:"&amp;BudgetsQTable[[#This Row],[pi_email]]&amp;"&amp;subject=Your NSF Proposal:  "&amp;BudgetsQTable[[#This Row],[prop_id]],BudgetsQTable[[#This Row],[pi_email]]))</f>
        <v/>
      </c>
      <c r="O74" s="78" t="s">
        <v>753</v>
      </c>
      <c r="P74" s="78">
        <v>3</v>
      </c>
      <c r="Q74" s="78">
        <v>3</v>
      </c>
      <c r="R74" s="79">
        <v>0</v>
      </c>
      <c r="S74" s="79">
        <v>0</v>
      </c>
      <c r="T74" s="79">
        <v>0</v>
      </c>
      <c r="U74" s="80">
        <v>299729</v>
      </c>
      <c r="V74" s="78">
        <v>0</v>
      </c>
      <c r="W74" s="78">
        <v>1</v>
      </c>
      <c r="X74" s="11" t="str">
        <f ca="1">IF(ISBLANK(BudgetsQTable[[#This Row],[budg_seq_yr]]),"FY"&amp;fiscalyear,"FY"&amp;fiscalyear-1+BudgetsQTable[[#This Row],[budg_seq_yr]])</f>
        <v>FY18</v>
      </c>
      <c r="Y74" s="79">
        <v>299729</v>
      </c>
      <c r="Z74" s="78" t="s">
        <v>2840</v>
      </c>
      <c r="AA74" s="78" t="s">
        <v>462</v>
      </c>
      <c r="AB74" s="76" t="s">
        <v>2821</v>
      </c>
      <c r="AC74" s="78" t="s">
        <v>485</v>
      </c>
    </row>
    <row r="75" spans="1:29" x14ac:dyDescent="0.35">
      <c r="A75" s="10" t="s">
        <v>795</v>
      </c>
      <c r="B75" s="76" t="s">
        <v>2863</v>
      </c>
      <c r="C75" s="76">
        <f>C74+(BudgetsQTable[[#This Row],[lead]]&lt;&gt;K74)</f>
        <v>19</v>
      </c>
      <c r="D75" s="76">
        <f>D74*(BudgetsQTable[[#This Row],[lead]]=K74)+(BudgetsQTable[[#This Row],[prop_id]]&lt;&gt;A74)</f>
        <v>1</v>
      </c>
      <c r="E75" s="77">
        <v>43003.55</v>
      </c>
      <c r="F75" s="78" t="s">
        <v>2839</v>
      </c>
      <c r="G75" s="78" t="s">
        <v>2840</v>
      </c>
      <c r="H75" s="78" t="s">
        <v>462</v>
      </c>
      <c r="I75" s="76" t="s">
        <v>761</v>
      </c>
      <c r="J75" s="76" t="s">
        <v>753</v>
      </c>
      <c r="K75" s="78" t="s">
        <v>795</v>
      </c>
      <c r="L75" s="7" t="str">
        <f>IF(BudgetsQTable[[#This Row],[pi_last_name]]=" ","",HYPERLINK("https://www.ejacket.nsf.gov/ej/showProposal.do?Continue=Y&amp;ID="&amp;BudgetsQTable[[#This Row],[prop_id]],BudgetsQTable[[#This Row],[prop_id]]))</f>
        <v/>
      </c>
      <c r="M75" s="78" t="s">
        <v>753</v>
      </c>
      <c r="N75" s="7" t="str">
        <f>IF(BudgetsQTable[[#This Row],[pi_last_name]]=" ","",HYPERLINK("mailto:"&amp;BudgetsQTable[[#This Row],[pi_email]]&amp;"&amp;subject=Your NSF Proposal:  "&amp;BudgetsQTable[[#This Row],[prop_id]],BudgetsQTable[[#This Row],[pi_email]]))</f>
        <v/>
      </c>
      <c r="O75" s="78" t="s">
        <v>753</v>
      </c>
      <c r="P75" s="78">
        <v>3</v>
      </c>
      <c r="Q75" s="78">
        <v>3</v>
      </c>
      <c r="R75" s="79">
        <v>0</v>
      </c>
      <c r="S75" s="79">
        <v>0</v>
      </c>
      <c r="T75" s="79">
        <v>0</v>
      </c>
      <c r="U75" s="80">
        <v>309717</v>
      </c>
      <c r="V75" s="78">
        <v>0</v>
      </c>
      <c r="W75" s="78">
        <v>2</v>
      </c>
      <c r="X75" s="11" t="str">
        <f ca="1">IF(ISBLANK(BudgetsQTable[[#This Row],[budg_seq_yr]]),"FY"&amp;fiscalyear,"FY"&amp;fiscalyear-1+BudgetsQTable[[#This Row],[budg_seq_yr]])</f>
        <v>FY19</v>
      </c>
      <c r="Y75" s="79">
        <v>309717</v>
      </c>
      <c r="Z75" s="78" t="s">
        <v>2840</v>
      </c>
      <c r="AA75" s="78" t="s">
        <v>462</v>
      </c>
      <c r="AB75" s="76" t="s">
        <v>2821</v>
      </c>
      <c r="AC75" s="78" t="s">
        <v>485</v>
      </c>
    </row>
    <row r="76" spans="1:29" x14ac:dyDescent="0.35">
      <c r="A76" s="10" t="s">
        <v>795</v>
      </c>
      <c r="B76" s="76" t="s">
        <v>2863</v>
      </c>
      <c r="C76" s="76">
        <f>C75+(BudgetsQTable[[#This Row],[lead]]&lt;&gt;K75)</f>
        <v>19</v>
      </c>
      <c r="D76" s="76">
        <f>D75*(BudgetsQTable[[#This Row],[lead]]=K75)+(BudgetsQTable[[#This Row],[prop_id]]&lt;&gt;A75)</f>
        <v>1</v>
      </c>
      <c r="E76" s="77">
        <v>43003.55</v>
      </c>
      <c r="F76" s="78" t="s">
        <v>2839</v>
      </c>
      <c r="G76" s="78" t="s">
        <v>2840</v>
      </c>
      <c r="H76" s="78" t="s">
        <v>462</v>
      </c>
      <c r="I76" s="76" t="s">
        <v>761</v>
      </c>
      <c r="J76" s="76" t="s">
        <v>753</v>
      </c>
      <c r="K76" s="78" t="s">
        <v>795</v>
      </c>
      <c r="L76" s="7" t="str">
        <f>IF(BudgetsQTable[[#This Row],[pi_last_name]]=" ","",HYPERLINK("https://www.ejacket.nsf.gov/ej/showProposal.do?Continue=Y&amp;ID="&amp;BudgetsQTable[[#This Row],[prop_id]],BudgetsQTable[[#This Row],[prop_id]]))</f>
        <v/>
      </c>
      <c r="M76" s="78" t="s">
        <v>753</v>
      </c>
      <c r="N76" s="7" t="str">
        <f>IF(BudgetsQTable[[#This Row],[pi_last_name]]=" ","",HYPERLINK("mailto:"&amp;BudgetsQTable[[#This Row],[pi_email]]&amp;"&amp;subject=Your NSF Proposal:  "&amp;BudgetsQTable[[#This Row],[prop_id]],BudgetsQTable[[#This Row],[pi_email]]))</f>
        <v/>
      </c>
      <c r="O76" s="78" t="s">
        <v>753</v>
      </c>
      <c r="P76" s="78">
        <v>3</v>
      </c>
      <c r="Q76" s="78">
        <v>3</v>
      </c>
      <c r="R76" s="79">
        <v>0</v>
      </c>
      <c r="S76" s="79">
        <v>0</v>
      </c>
      <c r="T76" s="79">
        <v>0</v>
      </c>
      <c r="U76" s="80">
        <v>290640</v>
      </c>
      <c r="V76" s="78">
        <v>0</v>
      </c>
      <c r="W76" s="78">
        <v>3</v>
      </c>
      <c r="X76" s="11" t="str">
        <f ca="1">IF(ISBLANK(BudgetsQTable[[#This Row],[budg_seq_yr]]),"FY"&amp;fiscalyear,"FY"&amp;fiscalyear-1+BudgetsQTable[[#This Row],[budg_seq_yr]])</f>
        <v>FY20</v>
      </c>
      <c r="Y76" s="79">
        <v>290640</v>
      </c>
      <c r="Z76" s="78" t="s">
        <v>2840</v>
      </c>
      <c r="AA76" s="78" t="s">
        <v>462</v>
      </c>
      <c r="AB76" s="76" t="s">
        <v>2821</v>
      </c>
      <c r="AC76" s="78" t="s">
        <v>485</v>
      </c>
    </row>
    <row r="77" spans="1:29" x14ac:dyDescent="0.35">
      <c r="A77" s="10" t="s">
        <v>795</v>
      </c>
      <c r="B77" s="76" t="s">
        <v>2863</v>
      </c>
      <c r="C77" s="76">
        <f>C76+(BudgetsQTable[[#This Row],[lead]]&lt;&gt;K76)</f>
        <v>19</v>
      </c>
      <c r="D77" s="76">
        <f>D76*(BudgetsQTable[[#This Row],[lead]]=K76)+(BudgetsQTable[[#This Row],[prop_id]]&lt;&gt;A76)</f>
        <v>1</v>
      </c>
      <c r="E77" s="77">
        <v>43003.55</v>
      </c>
      <c r="F77" s="78" t="s">
        <v>2839</v>
      </c>
      <c r="G77" s="78" t="s">
        <v>2840</v>
      </c>
      <c r="H77" s="78" t="s">
        <v>462</v>
      </c>
      <c r="I77" s="76" t="s">
        <v>761</v>
      </c>
      <c r="J77" s="76" t="s">
        <v>753</v>
      </c>
      <c r="K77" s="78" t="s">
        <v>795</v>
      </c>
      <c r="L77" s="7" t="str">
        <f>IF(BudgetsQTable[[#This Row],[pi_last_name]]=" ","",HYPERLINK("https://www.ejacket.nsf.gov/ej/showProposal.do?Continue=Y&amp;ID="&amp;BudgetsQTable[[#This Row],[prop_id]],BudgetsQTable[[#This Row],[prop_id]]))</f>
        <v/>
      </c>
      <c r="M77" s="78" t="s">
        <v>753</v>
      </c>
      <c r="N77" s="7" t="str">
        <f>IF(BudgetsQTable[[#This Row],[pi_last_name]]=" ","",HYPERLINK("mailto:"&amp;BudgetsQTable[[#This Row],[pi_email]]&amp;"&amp;subject=Your NSF Proposal:  "&amp;BudgetsQTable[[#This Row],[prop_id]],BudgetsQTable[[#This Row],[pi_email]]))</f>
        <v/>
      </c>
      <c r="O77" s="78" t="s">
        <v>753</v>
      </c>
      <c r="P77" s="78">
        <v>3</v>
      </c>
      <c r="Q77" s="78">
        <v>3</v>
      </c>
      <c r="R77" s="79">
        <v>0</v>
      </c>
      <c r="S77" s="79">
        <v>0</v>
      </c>
      <c r="T77" s="79">
        <v>0</v>
      </c>
      <c r="U77" s="80">
        <v>299914</v>
      </c>
      <c r="V77" s="78">
        <v>0</v>
      </c>
      <c r="W77" s="78">
        <v>4</v>
      </c>
      <c r="X77" s="11" t="str">
        <f ca="1">IF(ISBLANK(BudgetsQTable[[#This Row],[budg_seq_yr]]),"FY"&amp;fiscalyear,"FY"&amp;fiscalyear-1+BudgetsQTable[[#This Row],[budg_seq_yr]])</f>
        <v>FY21</v>
      </c>
      <c r="Y77" s="79">
        <v>299914</v>
      </c>
      <c r="Z77" s="78" t="s">
        <v>2840</v>
      </c>
      <c r="AA77" s="78" t="s">
        <v>462</v>
      </c>
      <c r="AB77" s="76" t="s">
        <v>2821</v>
      </c>
      <c r="AC77" s="78" t="s">
        <v>485</v>
      </c>
    </row>
    <row r="78" spans="1:29" x14ac:dyDescent="0.35">
      <c r="A78" s="10" t="s">
        <v>798</v>
      </c>
      <c r="B78" s="76" t="s">
        <v>2824</v>
      </c>
      <c r="C78" s="76">
        <f>C77+(BudgetsQTable[[#This Row],[lead]]&lt;&gt;K77)</f>
        <v>20</v>
      </c>
      <c r="D78" s="76">
        <f>D77*(BudgetsQTable[[#This Row],[lead]]=K77)+(BudgetsQTable[[#This Row],[prop_id]]&lt;&gt;A77)</f>
        <v>1</v>
      </c>
      <c r="E78" s="77">
        <v>43003.581944444442</v>
      </c>
      <c r="F78" s="78" t="s">
        <v>2868</v>
      </c>
      <c r="G78" s="78" t="s">
        <v>2869</v>
      </c>
      <c r="H78" s="78" t="s">
        <v>468</v>
      </c>
      <c r="I78" s="76" t="s">
        <v>800</v>
      </c>
      <c r="J78" s="76" t="s">
        <v>2915</v>
      </c>
      <c r="K78" s="78" t="s">
        <v>798</v>
      </c>
      <c r="L78" s="7" t="str">
        <f>IF(BudgetsQTable[[#This Row],[pi_last_name]]=" ","",HYPERLINK("https://www.ejacket.nsf.gov/ej/showProposal.do?Continue=Y&amp;ID="&amp;BudgetsQTable[[#This Row],[prop_id]],BudgetsQTable[[#This Row],[prop_id]]))</f>
        <v>1763199</v>
      </c>
      <c r="M78" s="78" t="s">
        <v>799</v>
      </c>
      <c r="N78" s="7" t="str">
        <f>IF(BudgetsQTable[[#This Row],[pi_last_name]]=" ","",HYPERLINK("mailto:"&amp;BudgetsQTable[[#This Row],[pi_email]]&amp;"&amp;subject=Your NSF Proposal:  "&amp;BudgetsQTable[[#This Row],[prop_id]],BudgetsQTable[[#This Row],[pi_email]]))</f>
        <v>leahkf@uw.edu</v>
      </c>
      <c r="O78" s="78" t="s">
        <v>2848</v>
      </c>
      <c r="P78" s="78"/>
      <c r="Q78" s="78"/>
      <c r="R78" s="79"/>
      <c r="S78" s="79"/>
      <c r="T78" s="79"/>
      <c r="U78" s="80"/>
      <c r="V78" s="78">
        <v>0</v>
      </c>
      <c r="W78" s="78"/>
      <c r="X78" s="11" t="str">
        <f ca="1">IF(ISBLANK(BudgetsQTable[[#This Row],[budg_seq_yr]]),"FY"&amp;fiscalyear,"FY"&amp;fiscalyear-1+BudgetsQTable[[#This Row],[budg_seq_yr]])</f>
        <v>FY18</v>
      </c>
      <c r="Y78" s="79">
        <v>899994</v>
      </c>
      <c r="Z78" s="78" t="s">
        <v>2869</v>
      </c>
      <c r="AA78" s="78" t="s">
        <v>468</v>
      </c>
      <c r="AB78" s="76" t="s">
        <v>2821</v>
      </c>
      <c r="AC78" s="78" t="s">
        <v>2912</v>
      </c>
    </row>
    <row r="79" spans="1:29" x14ac:dyDescent="0.35">
      <c r="A79" s="10" t="s">
        <v>798</v>
      </c>
      <c r="B79" s="76" t="s">
        <v>2824</v>
      </c>
      <c r="C79" s="76">
        <f>C78+(BudgetsQTable[[#This Row],[lead]]&lt;&gt;K78)</f>
        <v>20</v>
      </c>
      <c r="D79" s="76">
        <f>D78*(BudgetsQTable[[#This Row],[lead]]=K78)+(BudgetsQTable[[#This Row],[prop_id]]&lt;&gt;A78)</f>
        <v>1</v>
      </c>
      <c r="E79" s="77">
        <v>43003.581944444442</v>
      </c>
      <c r="F79" s="78" t="s">
        <v>2868</v>
      </c>
      <c r="G79" s="78" t="s">
        <v>2869</v>
      </c>
      <c r="H79" s="78" t="s">
        <v>468</v>
      </c>
      <c r="I79" s="76" t="s">
        <v>800</v>
      </c>
      <c r="J79" s="76" t="s">
        <v>753</v>
      </c>
      <c r="K79" s="78" t="s">
        <v>798</v>
      </c>
      <c r="L79" s="7" t="str">
        <f>IF(BudgetsQTable[[#This Row],[pi_last_name]]=" ","",HYPERLINK("https://www.ejacket.nsf.gov/ej/showProposal.do?Continue=Y&amp;ID="&amp;BudgetsQTable[[#This Row],[prop_id]],BudgetsQTable[[#This Row],[prop_id]]))</f>
        <v/>
      </c>
      <c r="M79" s="78" t="s">
        <v>753</v>
      </c>
      <c r="N79" s="7" t="str">
        <f>IF(BudgetsQTable[[#This Row],[pi_last_name]]=" ","",HYPERLINK("mailto:"&amp;BudgetsQTable[[#This Row],[pi_email]]&amp;"&amp;subject=Your NSF Proposal:  "&amp;BudgetsQTable[[#This Row],[prop_id]],BudgetsQTable[[#This Row],[pi_email]]))</f>
        <v/>
      </c>
      <c r="O79" s="78" t="s">
        <v>753</v>
      </c>
      <c r="P79" s="78">
        <v>2</v>
      </c>
      <c r="Q79" s="78">
        <v>2</v>
      </c>
      <c r="R79" s="79">
        <v>0</v>
      </c>
      <c r="S79" s="79">
        <v>3400</v>
      </c>
      <c r="T79" s="79">
        <v>0</v>
      </c>
      <c r="U79" s="80">
        <v>213406</v>
      </c>
      <c r="V79" s="78">
        <v>0</v>
      </c>
      <c r="W79" s="78">
        <v>1</v>
      </c>
      <c r="X79" s="11" t="str">
        <f ca="1">IF(ISBLANK(BudgetsQTable[[#This Row],[budg_seq_yr]]),"FY"&amp;fiscalyear,"FY"&amp;fiscalyear-1+BudgetsQTable[[#This Row],[budg_seq_yr]])</f>
        <v>FY18</v>
      </c>
      <c r="Y79" s="79">
        <v>213406</v>
      </c>
      <c r="Z79" s="78" t="s">
        <v>2869</v>
      </c>
      <c r="AA79" s="78" t="s">
        <v>468</v>
      </c>
      <c r="AB79" s="76" t="s">
        <v>2821</v>
      </c>
      <c r="AC79" s="78" t="s">
        <v>2912</v>
      </c>
    </row>
    <row r="80" spans="1:29" x14ac:dyDescent="0.35">
      <c r="A80" s="10" t="s">
        <v>798</v>
      </c>
      <c r="B80" s="76" t="s">
        <v>2824</v>
      </c>
      <c r="C80" s="76">
        <f>C79+(BudgetsQTable[[#This Row],[lead]]&lt;&gt;K79)</f>
        <v>20</v>
      </c>
      <c r="D80" s="76">
        <f>D79*(BudgetsQTable[[#This Row],[lead]]=K79)+(BudgetsQTable[[#This Row],[prop_id]]&lt;&gt;A79)</f>
        <v>1</v>
      </c>
      <c r="E80" s="77">
        <v>43003.581944444442</v>
      </c>
      <c r="F80" s="78" t="s">
        <v>2868</v>
      </c>
      <c r="G80" s="78" t="s">
        <v>2869</v>
      </c>
      <c r="H80" s="78" t="s">
        <v>468</v>
      </c>
      <c r="I80" s="76" t="s">
        <v>800</v>
      </c>
      <c r="J80" s="76" t="s">
        <v>753</v>
      </c>
      <c r="K80" s="78" t="s">
        <v>798</v>
      </c>
      <c r="L80" s="7" t="str">
        <f>IF(BudgetsQTable[[#This Row],[pi_last_name]]=" ","",HYPERLINK("https://www.ejacket.nsf.gov/ej/showProposal.do?Continue=Y&amp;ID="&amp;BudgetsQTable[[#This Row],[prop_id]],BudgetsQTable[[#This Row],[prop_id]]))</f>
        <v/>
      </c>
      <c r="M80" s="78" t="s">
        <v>753</v>
      </c>
      <c r="N80" s="7" t="str">
        <f>IF(BudgetsQTable[[#This Row],[pi_last_name]]=" ","",HYPERLINK("mailto:"&amp;BudgetsQTable[[#This Row],[pi_email]]&amp;"&amp;subject=Your NSF Proposal:  "&amp;BudgetsQTable[[#This Row],[prop_id]],BudgetsQTable[[#This Row],[pi_email]]))</f>
        <v/>
      </c>
      <c r="O80" s="78" t="s">
        <v>753</v>
      </c>
      <c r="P80" s="78">
        <v>2</v>
      </c>
      <c r="Q80" s="78">
        <v>2</v>
      </c>
      <c r="R80" s="79">
        <v>0</v>
      </c>
      <c r="S80" s="79">
        <v>3400</v>
      </c>
      <c r="T80" s="79">
        <v>0</v>
      </c>
      <c r="U80" s="80">
        <v>220465</v>
      </c>
      <c r="V80" s="78">
        <v>0</v>
      </c>
      <c r="W80" s="78">
        <v>2</v>
      </c>
      <c r="X80" s="11" t="str">
        <f ca="1">IF(ISBLANK(BudgetsQTable[[#This Row],[budg_seq_yr]]),"FY"&amp;fiscalyear,"FY"&amp;fiscalyear-1+BudgetsQTable[[#This Row],[budg_seq_yr]])</f>
        <v>FY19</v>
      </c>
      <c r="Y80" s="79">
        <v>220465</v>
      </c>
      <c r="Z80" s="78" t="s">
        <v>2869</v>
      </c>
      <c r="AA80" s="78" t="s">
        <v>468</v>
      </c>
      <c r="AB80" s="76" t="s">
        <v>2821</v>
      </c>
      <c r="AC80" s="78" t="s">
        <v>2912</v>
      </c>
    </row>
    <row r="81" spans="1:29" x14ac:dyDescent="0.35">
      <c r="A81" s="10" t="s">
        <v>798</v>
      </c>
      <c r="B81" s="76" t="s">
        <v>2824</v>
      </c>
      <c r="C81" s="76">
        <f>C80+(BudgetsQTable[[#This Row],[lead]]&lt;&gt;K80)</f>
        <v>20</v>
      </c>
      <c r="D81" s="76">
        <f>D80*(BudgetsQTable[[#This Row],[lead]]=K80)+(BudgetsQTable[[#This Row],[prop_id]]&lt;&gt;A80)</f>
        <v>1</v>
      </c>
      <c r="E81" s="77">
        <v>43003.581944444442</v>
      </c>
      <c r="F81" s="78" t="s">
        <v>2868</v>
      </c>
      <c r="G81" s="78" t="s">
        <v>2869</v>
      </c>
      <c r="H81" s="78" t="s">
        <v>468</v>
      </c>
      <c r="I81" s="76" t="s">
        <v>800</v>
      </c>
      <c r="J81" s="76" t="s">
        <v>753</v>
      </c>
      <c r="K81" s="78" t="s">
        <v>798</v>
      </c>
      <c r="L81" s="7" t="str">
        <f>IF(BudgetsQTable[[#This Row],[pi_last_name]]=" ","",HYPERLINK("https://www.ejacket.nsf.gov/ej/showProposal.do?Continue=Y&amp;ID="&amp;BudgetsQTable[[#This Row],[prop_id]],BudgetsQTable[[#This Row],[prop_id]]))</f>
        <v/>
      </c>
      <c r="M81" s="78" t="s">
        <v>753</v>
      </c>
      <c r="N81" s="7" t="str">
        <f>IF(BudgetsQTable[[#This Row],[pi_last_name]]=" ","",HYPERLINK("mailto:"&amp;BudgetsQTable[[#This Row],[pi_email]]&amp;"&amp;subject=Your NSF Proposal:  "&amp;BudgetsQTable[[#This Row],[prop_id]],BudgetsQTable[[#This Row],[pi_email]]))</f>
        <v/>
      </c>
      <c r="O81" s="78" t="s">
        <v>753</v>
      </c>
      <c r="P81" s="78">
        <v>2</v>
      </c>
      <c r="Q81" s="78">
        <v>2</v>
      </c>
      <c r="R81" s="79">
        <v>0</v>
      </c>
      <c r="S81" s="79">
        <v>3400</v>
      </c>
      <c r="T81" s="79">
        <v>0</v>
      </c>
      <c r="U81" s="80">
        <v>228745</v>
      </c>
      <c r="V81" s="78">
        <v>0</v>
      </c>
      <c r="W81" s="78">
        <v>3</v>
      </c>
      <c r="X81" s="11" t="str">
        <f ca="1">IF(ISBLANK(BudgetsQTable[[#This Row],[budg_seq_yr]]),"FY"&amp;fiscalyear,"FY"&amp;fiscalyear-1+BudgetsQTable[[#This Row],[budg_seq_yr]])</f>
        <v>FY20</v>
      </c>
      <c r="Y81" s="79">
        <v>228745</v>
      </c>
      <c r="Z81" s="78" t="s">
        <v>2869</v>
      </c>
      <c r="AA81" s="78" t="s">
        <v>468</v>
      </c>
      <c r="AB81" s="76" t="s">
        <v>2821</v>
      </c>
      <c r="AC81" s="78" t="s">
        <v>2912</v>
      </c>
    </row>
    <row r="82" spans="1:29" x14ac:dyDescent="0.35">
      <c r="A82" s="10" t="s">
        <v>798</v>
      </c>
      <c r="B82" s="76" t="s">
        <v>2824</v>
      </c>
      <c r="C82" s="76">
        <f>C81+(BudgetsQTable[[#This Row],[lead]]&lt;&gt;K81)</f>
        <v>20</v>
      </c>
      <c r="D82" s="76">
        <f>D81*(BudgetsQTable[[#This Row],[lead]]=K81)+(BudgetsQTable[[#This Row],[prop_id]]&lt;&gt;A81)</f>
        <v>1</v>
      </c>
      <c r="E82" s="77">
        <v>43003.581944444442</v>
      </c>
      <c r="F82" s="78" t="s">
        <v>2868</v>
      </c>
      <c r="G82" s="78" t="s">
        <v>2869</v>
      </c>
      <c r="H82" s="78" t="s">
        <v>468</v>
      </c>
      <c r="I82" s="76" t="s">
        <v>800</v>
      </c>
      <c r="J82" s="76" t="s">
        <v>753</v>
      </c>
      <c r="K82" s="78" t="s">
        <v>798</v>
      </c>
      <c r="L82" s="7" t="str">
        <f>IF(BudgetsQTable[[#This Row],[pi_last_name]]=" ","",HYPERLINK("https://www.ejacket.nsf.gov/ej/showProposal.do?Continue=Y&amp;ID="&amp;BudgetsQTable[[#This Row],[prop_id]],BudgetsQTable[[#This Row],[prop_id]]))</f>
        <v/>
      </c>
      <c r="M82" s="78" t="s">
        <v>753</v>
      </c>
      <c r="N82" s="7" t="str">
        <f>IF(BudgetsQTable[[#This Row],[pi_last_name]]=" ","",HYPERLINK("mailto:"&amp;BudgetsQTable[[#This Row],[pi_email]]&amp;"&amp;subject=Your NSF Proposal:  "&amp;BudgetsQTable[[#This Row],[prop_id]],BudgetsQTable[[#This Row],[pi_email]]))</f>
        <v/>
      </c>
      <c r="O82" s="78" t="s">
        <v>753</v>
      </c>
      <c r="P82" s="78">
        <v>2</v>
      </c>
      <c r="Q82" s="78">
        <v>2</v>
      </c>
      <c r="R82" s="79">
        <v>0</v>
      </c>
      <c r="S82" s="79">
        <v>3400</v>
      </c>
      <c r="T82" s="79">
        <v>0</v>
      </c>
      <c r="U82" s="80">
        <v>237378</v>
      </c>
      <c r="V82" s="78">
        <v>0</v>
      </c>
      <c r="W82" s="78">
        <v>4</v>
      </c>
      <c r="X82" s="11" t="str">
        <f ca="1">IF(ISBLANK(BudgetsQTable[[#This Row],[budg_seq_yr]]),"FY"&amp;fiscalyear,"FY"&amp;fiscalyear-1+BudgetsQTable[[#This Row],[budg_seq_yr]])</f>
        <v>FY21</v>
      </c>
      <c r="Y82" s="79">
        <v>237378</v>
      </c>
      <c r="Z82" s="78" t="s">
        <v>2869</v>
      </c>
      <c r="AA82" s="78" t="s">
        <v>468</v>
      </c>
      <c r="AB82" s="76" t="s">
        <v>2821</v>
      </c>
      <c r="AC82" s="78" t="s">
        <v>2912</v>
      </c>
    </row>
    <row r="83" spans="1:29" x14ac:dyDescent="0.35">
      <c r="A83" s="10" t="s">
        <v>2917</v>
      </c>
      <c r="B83" s="76" t="s">
        <v>2834</v>
      </c>
      <c r="C83" s="76">
        <f>C82+(BudgetsQTable[[#This Row],[lead]]&lt;&gt;K82)</f>
        <v>20</v>
      </c>
      <c r="D83" s="76">
        <f>D82*(BudgetsQTable[[#This Row],[lead]]=K82)+(BudgetsQTable[[#This Row],[prop_id]]&lt;&gt;A82)</f>
        <v>2</v>
      </c>
      <c r="E83" s="77">
        <v>43003.624305555553</v>
      </c>
      <c r="F83" s="78" t="s">
        <v>2868</v>
      </c>
      <c r="G83" s="78" t="s">
        <v>2869</v>
      </c>
      <c r="H83" s="78" t="s">
        <v>468</v>
      </c>
      <c r="I83" s="76" t="s">
        <v>800</v>
      </c>
      <c r="J83" s="76" t="s">
        <v>2921</v>
      </c>
      <c r="K83" s="78" t="s">
        <v>798</v>
      </c>
      <c r="L83" s="7" t="str">
        <f>IF(BudgetsQTable[[#This Row],[pi_last_name]]=" ","",HYPERLINK("https://www.ejacket.nsf.gov/ej/showProposal.do?Continue=Y&amp;ID="&amp;BudgetsQTable[[#This Row],[prop_id]],BudgetsQTable[[#This Row],[prop_id]]))</f>
        <v>1763219</v>
      </c>
      <c r="M83" s="78" t="s">
        <v>2918</v>
      </c>
      <c r="N83" s="7" t="str">
        <f>IF(BudgetsQTable[[#This Row],[pi_last_name]]=" ","",HYPERLINK("mailto:"&amp;BudgetsQTable[[#This Row],[pi_email]]&amp;"&amp;subject=Your NSF Proposal:  "&amp;BudgetsQTable[[#This Row],[prop_id]],BudgetsQTable[[#This Row],[pi_email]]))</f>
        <v>raja.kushalnagar@gallaudet.edu</v>
      </c>
      <c r="O83" s="78" t="s">
        <v>2920</v>
      </c>
      <c r="P83" s="78"/>
      <c r="Q83" s="78"/>
      <c r="R83" s="79"/>
      <c r="S83" s="79"/>
      <c r="T83" s="79"/>
      <c r="U83" s="80"/>
      <c r="V83" s="78">
        <v>0</v>
      </c>
      <c r="W83" s="78"/>
      <c r="X83" s="11" t="str">
        <f ca="1">IF(ISBLANK(BudgetsQTable[[#This Row],[budg_seq_yr]]),"FY"&amp;fiscalyear,"FY"&amp;fiscalyear-1+BudgetsQTable[[#This Row],[budg_seq_yr]])</f>
        <v>FY18</v>
      </c>
      <c r="Y83" s="79">
        <v>100000</v>
      </c>
      <c r="Z83" s="78" t="s">
        <v>2869</v>
      </c>
      <c r="AA83" s="78" t="s">
        <v>468</v>
      </c>
      <c r="AB83" s="76" t="s">
        <v>2821</v>
      </c>
      <c r="AC83" s="78" t="s">
        <v>2912</v>
      </c>
    </row>
    <row r="84" spans="1:29" x14ac:dyDescent="0.35">
      <c r="A84" s="10" t="s">
        <v>2917</v>
      </c>
      <c r="B84" s="76" t="s">
        <v>2834</v>
      </c>
      <c r="C84" s="76">
        <f>C83+(BudgetsQTable[[#This Row],[lead]]&lt;&gt;K83)</f>
        <v>20</v>
      </c>
      <c r="D84" s="76">
        <f>D83*(BudgetsQTable[[#This Row],[lead]]=K83)+(BudgetsQTable[[#This Row],[prop_id]]&lt;&gt;A83)</f>
        <v>2</v>
      </c>
      <c r="E84" s="77">
        <v>43003.624305555553</v>
      </c>
      <c r="F84" s="78" t="s">
        <v>2868</v>
      </c>
      <c r="G84" s="78" t="s">
        <v>2869</v>
      </c>
      <c r="H84" s="78" t="s">
        <v>468</v>
      </c>
      <c r="I84" s="76" t="s">
        <v>800</v>
      </c>
      <c r="J84" s="76" t="s">
        <v>753</v>
      </c>
      <c r="K84" s="78" t="s">
        <v>798</v>
      </c>
      <c r="L84" s="7" t="str">
        <f>IF(BudgetsQTable[[#This Row],[pi_last_name]]=" ","",HYPERLINK("https://www.ejacket.nsf.gov/ej/showProposal.do?Continue=Y&amp;ID="&amp;BudgetsQTable[[#This Row],[prop_id]],BudgetsQTable[[#This Row],[prop_id]]))</f>
        <v/>
      </c>
      <c r="M84" s="78" t="s">
        <v>753</v>
      </c>
      <c r="N84" s="7" t="str">
        <f>IF(BudgetsQTable[[#This Row],[pi_last_name]]=" ","",HYPERLINK("mailto:"&amp;BudgetsQTable[[#This Row],[pi_email]]&amp;"&amp;subject=Your NSF Proposal:  "&amp;BudgetsQTable[[#This Row],[prop_id]],BudgetsQTable[[#This Row],[pi_email]]))</f>
        <v/>
      </c>
      <c r="O84" s="78" t="s">
        <v>753</v>
      </c>
      <c r="P84" s="78">
        <v>1</v>
      </c>
      <c r="Q84" s="78">
        <v>0.7</v>
      </c>
      <c r="R84" s="79">
        <v>0</v>
      </c>
      <c r="S84" s="79">
        <v>0</v>
      </c>
      <c r="T84" s="79">
        <v>0</v>
      </c>
      <c r="U84" s="80">
        <v>24507</v>
      </c>
      <c r="V84" s="78">
        <v>0</v>
      </c>
      <c r="W84" s="78">
        <v>1</v>
      </c>
      <c r="X84" s="11" t="str">
        <f ca="1">IF(ISBLANK(BudgetsQTable[[#This Row],[budg_seq_yr]]),"FY"&amp;fiscalyear,"FY"&amp;fiscalyear-1+BudgetsQTable[[#This Row],[budg_seq_yr]])</f>
        <v>FY18</v>
      </c>
      <c r="Y84" s="79">
        <v>24507</v>
      </c>
      <c r="Z84" s="78" t="s">
        <v>2869</v>
      </c>
      <c r="AA84" s="78" t="s">
        <v>468</v>
      </c>
      <c r="AB84" s="76" t="s">
        <v>2821</v>
      </c>
      <c r="AC84" s="78" t="s">
        <v>2912</v>
      </c>
    </row>
    <row r="85" spans="1:29" x14ac:dyDescent="0.35">
      <c r="A85" s="10" t="s">
        <v>2917</v>
      </c>
      <c r="B85" s="76" t="s">
        <v>2834</v>
      </c>
      <c r="C85" s="76">
        <f>C84+(BudgetsQTable[[#This Row],[lead]]&lt;&gt;K84)</f>
        <v>20</v>
      </c>
      <c r="D85" s="76">
        <f>D84*(BudgetsQTable[[#This Row],[lead]]=K84)+(BudgetsQTable[[#This Row],[prop_id]]&lt;&gt;A84)</f>
        <v>2</v>
      </c>
      <c r="E85" s="77">
        <v>43003.624305555553</v>
      </c>
      <c r="F85" s="78" t="s">
        <v>2868</v>
      </c>
      <c r="G85" s="78" t="s">
        <v>2869</v>
      </c>
      <c r="H85" s="78" t="s">
        <v>468</v>
      </c>
      <c r="I85" s="76" t="s">
        <v>800</v>
      </c>
      <c r="J85" s="76" t="s">
        <v>753</v>
      </c>
      <c r="K85" s="78" t="s">
        <v>798</v>
      </c>
      <c r="L85" s="7" t="str">
        <f>IF(BudgetsQTable[[#This Row],[pi_last_name]]=" ","",HYPERLINK("https://www.ejacket.nsf.gov/ej/showProposal.do?Continue=Y&amp;ID="&amp;BudgetsQTable[[#This Row],[prop_id]],BudgetsQTable[[#This Row],[prop_id]]))</f>
        <v/>
      </c>
      <c r="M85" s="78" t="s">
        <v>753</v>
      </c>
      <c r="N85" s="7" t="str">
        <f>IF(BudgetsQTable[[#This Row],[pi_last_name]]=" ","",HYPERLINK("mailto:"&amp;BudgetsQTable[[#This Row],[pi_email]]&amp;"&amp;subject=Your NSF Proposal:  "&amp;BudgetsQTable[[#This Row],[prop_id]],BudgetsQTable[[#This Row],[pi_email]]))</f>
        <v/>
      </c>
      <c r="O85" s="78" t="s">
        <v>753</v>
      </c>
      <c r="P85" s="78">
        <v>1</v>
      </c>
      <c r="Q85" s="78">
        <v>0.7</v>
      </c>
      <c r="R85" s="79">
        <v>0</v>
      </c>
      <c r="S85" s="79">
        <v>0</v>
      </c>
      <c r="T85" s="79">
        <v>0</v>
      </c>
      <c r="U85" s="80">
        <v>24848</v>
      </c>
      <c r="V85" s="78">
        <v>0</v>
      </c>
      <c r="W85" s="78">
        <v>2</v>
      </c>
      <c r="X85" s="11" t="str">
        <f ca="1">IF(ISBLANK(BudgetsQTable[[#This Row],[budg_seq_yr]]),"FY"&amp;fiscalyear,"FY"&amp;fiscalyear-1+BudgetsQTable[[#This Row],[budg_seq_yr]])</f>
        <v>FY19</v>
      </c>
      <c r="Y85" s="79">
        <v>24848</v>
      </c>
      <c r="Z85" s="78" t="s">
        <v>2869</v>
      </c>
      <c r="AA85" s="78" t="s">
        <v>468</v>
      </c>
      <c r="AB85" s="76" t="s">
        <v>2821</v>
      </c>
      <c r="AC85" s="78" t="s">
        <v>2912</v>
      </c>
    </row>
    <row r="86" spans="1:29" x14ac:dyDescent="0.35">
      <c r="A86" s="10" t="s">
        <v>2917</v>
      </c>
      <c r="B86" s="76" t="s">
        <v>2834</v>
      </c>
      <c r="C86" s="76">
        <f>C85+(BudgetsQTable[[#This Row],[lead]]&lt;&gt;K85)</f>
        <v>20</v>
      </c>
      <c r="D86" s="76">
        <f>D85*(BudgetsQTable[[#This Row],[lead]]=K85)+(BudgetsQTable[[#This Row],[prop_id]]&lt;&gt;A85)</f>
        <v>2</v>
      </c>
      <c r="E86" s="77">
        <v>43003.624305555553</v>
      </c>
      <c r="F86" s="78" t="s">
        <v>2868</v>
      </c>
      <c r="G86" s="78" t="s">
        <v>2869</v>
      </c>
      <c r="H86" s="78" t="s">
        <v>468</v>
      </c>
      <c r="I86" s="76" t="s">
        <v>800</v>
      </c>
      <c r="J86" s="76" t="s">
        <v>753</v>
      </c>
      <c r="K86" s="78" t="s">
        <v>798</v>
      </c>
      <c r="L86" s="7" t="str">
        <f>IF(BudgetsQTable[[#This Row],[pi_last_name]]=" ","",HYPERLINK("https://www.ejacket.nsf.gov/ej/showProposal.do?Continue=Y&amp;ID="&amp;BudgetsQTable[[#This Row],[prop_id]],BudgetsQTable[[#This Row],[prop_id]]))</f>
        <v/>
      </c>
      <c r="M86" s="78" t="s">
        <v>753</v>
      </c>
      <c r="N86" s="7" t="str">
        <f>IF(BudgetsQTable[[#This Row],[pi_last_name]]=" ","",HYPERLINK("mailto:"&amp;BudgetsQTable[[#This Row],[pi_email]]&amp;"&amp;subject=Your NSF Proposal:  "&amp;BudgetsQTable[[#This Row],[prop_id]],BudgetsQTable[[#This Row],[pi_email]]))</f>
        <v/>
      </c>
      <c r="O86" s="78" t="s">
        <v>753</v>
      </c>
      <c r="P86" s="78">
        <v>1</v>
      </c>
      <c r="Q86" s="78">
        <v>0.7</v>
      </c>
      <c r="R86" s="79">
        <v>0</v>
      </c>
      <c r="S86" s="79">
        <v>0</v>
      </c>
      <c r="T86" s="79">
        <v>0</v>
      </c>
      <c r="U86" s="80">
        <v>25197</v>
      </c>
      <c r="V86" s="78">
        <v>0</v>
      </c>
      <c r="W86" s="78">
        <v>3</v>
      </c>
      <c r="X86" s="11" t="str">
        <f ca="1">IF(ISBLANK(BudgetsQTable[[#This Row],[budg_seq_yr]]),"FY"&amp;fiscalyear,"FY"&amp;fiscalyear-1+BudgetsQTable[[#This Row],[budg_seq_yr]])</f>
        <v>FY20</v>
      </c>
      <c r="Y86" s="79">
        <v>25197</v>
      </c>
      <c r="Z86" s="78" t="s">
        <v>2869</v>
      </c>
      <c r="AA86" s="78" t="s">
        <v>468</v>
      </c>
      <c r="AB86" s="76" t="s">
        <v>2821</v>
      </c>
      <c r="AC86" s="78" t="s">
        <v>2912</v>
      </c>
    </row>
    <row r="87" spans="1:29" x14ac:dyDescent="0.35">
      <c r="A87" s="10" t="s">
        <v>2917</v>
      </c>
      <c r="B87" s="76" t="s">
        <v>2834</v>
      </c>
      <c r="C87" s="76">
        <f>C86+(BudgetsQTable[[#This Row],[lead]]&lt;&gt;K86)</f>
        <v>20</v>
      </c>
      <c r="D87" s="76">
        <f>D86*(BudgetsQTable[[#This Row],[lead]]=K86)+(BudgetsQTable[[#This Row],[prop_id]]&lt;&gt;A86)</f>
        <v>2</v>
      </c>
      <c r="E87" s="77">
        <v>43003.624305555553</v>
      </c>
      <c r="F87" s="78" t="s">
        <v>2868</v>
      </c>
      <c r="G87" s="78" t="s">
        <v>2869</v>
      </c>
      <c r="H87" s="78" t="s">
        <v>468</v>
      </c>
      <c r="I87" s="76" t="s">
        <v>800</v>
      </c>
      <c r="J87" s="76" t="s">
        <v>753</v>
      </c>
      <c r="K87" s="78" t="s">
        <v>798</v>
      </c>
      <c r="L87" s="7" t="str">
        <f>IF(BudgetsQTable[[#This Row],[pi_last_name]]=" ","",HYPERLINK("https://www.ejacket.nsf.gov/ej/showProposal.do?Continue=Y&amp;ID="&amp;BudgetsQTable[[#This Row],[prop_id]],BudgetsQTable[[#This Row],[prop_id]]))</f>
        <v/>
      </c>
      <c r="M87" s="78" t="s">
        <v>753</v>
      </c>
      <c r="N87" s="7" t="str">
        <f>IF(BudgetsQTable[[#This Row],[pi_last_name]]=" ","",HYPERLINK("mailto:"&amp;BudgetsQTable[[#This Row],[pi_email]]&amp;"&amp;subject=Your NSF Proposal:  "&amp;BudgetsQTable[[#This Row],[prop_id]],BudgetsQTable[[#This Row],[pi_email]]))</f>
        <v/>
      </c>
      <c r="O87" s="78" t="s">
        <v>753</v>
      </c>
      <c r="P87" s="78">
        <v>1</v>
      </c>
      <c r="Q87" s="78">
        <v>0.7</v>
      </c>
      <c r="R87" s="79">
        <v>0</v>
      </c>
      <c r="S87" s="79">
        <v>0</v>
      </c>
      <c r="T87" s="79">
        <v>0</v>
      </c>
      <c r="U87" s="80">
        <v>25448</v>
      </c>
      <c r="V87" s="78">
        <v>0</v>
      </c>
      <c r="W87" s="78">
        <v>4</v>
      </c>
      <c r="X87" s="11" t="str">
        <f ca="1">IF(ISBLANK(BudgetsQTable[[#This Row],[budg_seq_yr]]),"FY"&amp;fiscalyear,"FY"&amp;fiscalyear-1+BudgetsQTable[[#This Row],[budg_seq_yr]])</f>
        <v>FY21</v>
      </c>
      <c r="Y87" s="79">
        <v>25448</v>
      </c>
      <c r="Z87" s="78" t="s">
        <v>2869</v>
      </c>
      <c r="AA87" s="78" t="s">
        <v>468</v>
      </c>
      <c r="AB87" s="76" t="s">
        <v>2821</v>
      </c>
      <c r="AC87" s="78" t="s">
        <v>2912</v>
      </c>
    </row>
    <row r="88" spans="1:29" x14ac:dyDescent="0.35">
      <c r="A88" s="10" t="s">
        <v>2923</v>
      </c>
      <c r="B88" s="76" t="s">
        <v>2834</v>
      </c>
      <c r="C88" s="76">
        <f>C87+(BudgetsQTable[[#This Row],[lead]]&lt;&gt;K87)</f>
        <v>20</v>
      </c>
      <c r="D88" s="76">
        <f>D87*(BudgetsQTable[[#This Row],[lead]]=K87)+(BudgetsQTable[[#This Row],[prop_id]]&lt;&gt;A87)</f>
        <v>3</v>
      </c>
      <c r="E88" s="77">
        <v>43003.669444444444</v>
      </c>
      <c r="F88" s="78" t="s">
        <v>2868</v>
      </c>
      <c r="G88" s="78" t="s">
        <v>2869</v>
      </c>
      <c r="H88" s="78" t="s">
        <v>468</v>
      </c>
      <c r="I88" s="76" t="s">
        <v>800</v>
      </c>
      <c r="J88" s="76" t="s">
        <v>2927</v>
      </c>
      <c r="K88" s="78" t="s">
        <v>798</v>
      </c>
      <c r="L88" s="7" t="str">
        <f>IF(BudgetsQTable[[#This Row],[pi_last_name]]=" ","",HYPERLINK("https://www.ejacket.nsf.gov/ej/showProposal.do?Continue=Y&amp;ID="&amp;BudgetsQTable[[#This Row],[prop_id]],BudgetsQTable[[#This Row],[prop_id]]))</f>
        <v>1763235</v>
      </c>
      <c r="M88" s="78" t="s">
        <v>2924</v>
      </c>
      <c r="N88" s="7" t="str">
        <f>IF(BudgetsQTable[[#This Row],[pi_last_name]]=" ","",HYPERLINK("mailto:"&amp;BudgetsQTable[[#This Row],[pi_email]]&amp;"&amp;subject=Your NSF Proposal:  "&amp;BudgetsQTable[[#This Row],[prop_id]],BudgetsQTable[[#This Row],[pi_email]]))</f>
        <v>ramani@umiacs.umd.edu</v>
      </c>
      <c r="O88" s="78" t="s">
        <v>2926</v>
      </c>
      <c r="P88" s="78"/>
      <c r="Q88" s="78"/>
      <c r="R88" s="79"/>
      <c r="S88" s="79"/>
      <c r="T88" s="79"/>
      <c r="U88" s="80"/>
      <c r="V88" s="78">
        <v>0</v>
      </c>
      <c r="W88" s="78"/>
      <c r="X88" s="11" t="str">
        <f ca="1">IF(ISBLANK(BudgetsQTable[[#This Row],[budg_seq_yr]]),"FY"&amp;fiscalyear,"FY"&amp;fiscalyear-1+BudgetsQTable[[#This Row],[budg_seq_yr]])</f>
        <v>FY18</v>
      </c>
      <c r="Y88" s="79">
        <v>200000</v>
      </c>
      <c r="Z88" s="78" t="s">
        <v>2869</v>
      </c>
      <c r="AA88" s="78" t="s">
        <v>468</v>
      </c>
      <c r="AB88" s="76" t="s">
        <v>2821</v>
      </c>
      <c r="AC88" s="78" t="s">
        <v>2912</v>
      </c>
    </row>
    <row r="89" spans="1:29" x14ac:dyDescent="0.35">
      <c r="A89" s="10" t="s">
        <v>2923</v>
      </c>
      <c r="B89" s="76" t="s">
        <v>2834</v>
      </c>
      <c r="C89" s="76">
        <f>C88+(BudgetsQTable[[#This Row],[lead]]&lt;&gt;K88)</f>
        <v>20</v>
      </c>
      <c r="D89" s="76">
        <f>D88*(BudgetsQTable[[#This Row],[lead]]=K88)+(BudgetsQTable[[#This Row],[prop_id]]&lt;&gt;A88)</f>
        <v>3</v>
      </c>
      <c r="E89" s="77">
        <v>43003.669444444444</v>
      </c>
      <c r="F89" s="78" t="s">
        <v>2868</v>
      </c>
      <c r="G89" s="78" t="s">
        <v>2869</v>
      </c>
      <c r="H89" s="78" t="s">
        <v>468</v>
      </c>
      <c r="I89" s="76" t="s">
        <v>800</v>
      </c>
      <c r="J89" s="76" t="s">
        <v>753</v>
      </c>
      <c r="K89" s="78" t="s">
        <v>798</v>
      </c>
      <c r="L89" s="7" t="str">
        <f>IF(BudgetsQTable[[#This Row],[pi_last_name]]=" ","",HYPERLINK("https://www.ejacket.nsf.gov/ej/showProposal.do?Continue=Y&amp;ID="&amp;BudgetsQTable[[#This Row],[prop_id]],BudgetsQTable[[#This Row],[prop_id]]))</f>
        <v/>
      </c>
      <c r="M89" s="78" t="s">
        <v>753</v>
      </c>
      <c r="N89" s="7" t="str">
        <f>IF(BudgetsQTable[[#This Row],[pi_last_name]]=" ","",HYPERLINK("mailto:"&amp;BudgetsQTable[[#This Row],[pi_email]]&amp;"&amp;subject=Your NSF Proposal:  "&amp;BudgetsQTable[[#This Row],[prop_id]],BudgetsQTable[[#This Row],[pi_email]]))</f>
        <v/>
      </c>
      <c r="O89" s="78" t="s">
        <v>753</v>
      </c>
      <c r="P89" s="78">
        <v>1</v>
      </c>
      <c r="Q89" s="78">
        <v>0</v>
      </c>
      <c r="R89" s="79">
        <v>0</v>
      </c>
      <c r="S89" s="79">
        <v>0</v>
      </c>
      <c r="T89" s="79">
        <v>0</v>
      </c>
      <c r="U89" s="80">
        <v>73457</v>
      </c>
      <c r="V89" s="78">
        <v>0</v>
      </c>
      <c r="W89" s="78">
        <v>1</v>
      </c>
      <c r="X89" s="11" t="str">
        <f ca="1">IF(ISBLANK(BudgetsQTable[[#This Row],[budg_seq_yr]]),"FY"&amp;fiscalyear,"FY"&amp;fiscalyear-1+BudgetsQTable[[#This Row],[budg_seq_yr]])</f>
        <v>FY18</v>
      </c>
      <c r="Y89" s="79">
        <v>73457</v>
      </c>
      <c r="Z89" s="78" t="s">
        <v>2869</v>
      </c>
      <c r="AA89" s="78" t="s">
        <v>468</v>
      </c>
      <c r="AB89" s="76" t="s">
        <v>2821</v>
      </c>
      <c r="AC89" s="78" t="s">
        <v>2912</v>
      </c>
    </row>
    <row r="90" spans="1:29" x14ac:dyDescent="0.35">
      <c r="A90" s="10" t="s">
        <v>2923</v>
      </c>
      <c r="B90" s="76" t="s">
        <v>2834</v>
      </c>
      <c r="C90" s="76">
        <f>C89+(BudgetsQTable[[#This Row],[lead]]&lt;&gt;K89)</f>
        <v>20</v>
      </c>
      <c r="D90" s="76">
        <f>D89*(BudgetsQTable[[#This Row],[lead]]=K89)+(BudgetsQTable[[#This Row],[prop_id]]&lt;&gt;A89)</f>
        <v>3</v>
      </c>
      <c r="E90" s="77">
        <v>43003.669444444444</v>
      </c>
      <c r="F90" s="78" t="s">
        <v>2868</v>
      </c>
      <c r="G90" s="78" t="s">
        <v>2869</v>
      </c>
      <c r="H90" s="78" t="s">
        <v>468</v>
      </c>
      <c r="I90" s="76" t="s">
        <v>800</v>
      </c>
      <c r="J90" s="76" t="s">
        <v>753</v>
      </c>
      <c r="K90" s="78" t="s">
        <v>798</v>
      </c>
      <c r="L90" s="7" t="str">
        <f>IF(BudgetsQTable[[#This Row],[pi_last_name]]=" ","",HYPERLINK("https://www.ejacket.nsf.gov/ej/showProposal.do?Continue=Y&amp;ID="&amp;BudgetsQTable[[#This Row],[prop_id]],BudgetsQTable[[#This Row],[prop_id]]))</f>
        <v/>
      </c>
      <c r="M90" s="78" t="s">
        <v>753</v>
      </c>
      <c r="N90" s="7" t="str">
        <f>IF(BudgetsQTable[[#This Row],[pi_last_name]]=" ","",HYPERLINK("mailto:"&amp;BudgetsQTable[[#This Row],[pi_email]]&amp;"&amp;subject=Your NSF Proposal:  "&amp;BudgetsQTable[[#This Row],[prop_id]],BudgetsQTable[[#This Row],[pi_email]]))</f>
        <v/>
      </c>
      <c r="O90" s="78" t="s">
        <v>753</v>
      </c>
      <c r="P90" s="78">
        <v>1</v>
      </c>
      <c r="Q90" s="78">
        <v>0</v>
      </c>
      <c r="R90" s="79">
        <v>0</v>
      </c>
      <c r="S90" s="79">
        <v>0</v>
      </c>
      <c r="T90" s="79">
        <v>0</v>
      </c>
      <c r="U90" s="80">
        <v>85114</v>
      </c>
      <c r="V90" s="78">
        <v>0</v>
      </c>
      <c r="W90" s="78">
        <v>2</v>
      </c>
      <c r="X90" s="11" t="str">
        <f ca="1">IF(ISBLANK(BudgetsQTable[[#This Row],[budg_seq_yr]]),"FY"&amp;fiscalyear,"FY"&amp;fiscalyear-1+BudgetsQTable[[#This Row],[budg_seq_yr]])</f>
        <v>FY19</v>
      </c>
      <c r="Y90" s="79">
        <v>85114</v>
      </c>
      <c r="Z90" s="78" t="s">
        <v>2869</v>
      </c>
      <c r="AA90" s="78" t="s">
        <v>468</v>
      </c>
      <c r="AB90" s="76" t="s">
        <v>2821</v>
      </c>
      <c r="AC90" s="78" t="s">
        <v>2912</v>
      </c>
    </row>
    <row r="91" spans="1:29" x14ac:dyDescent="0.35">
      <c r="A91" s="10" t="s">
        <v>2923</v>
      </c>
      <c r="B91" s="76" t="s">
        <v>2834</v>
      </c>
      <c r="C91" s="76">
        <f>C90+(BudgetsQTable[[#This Row],[lead]]&lt;&gt;K90)</f>
        <v>20</v>
      </c>
      <c r="D91" s="76">
        <f>D90*(BudgetsQTable[[#This Row],[lead]]=K90)+(BudgetsQTable[[#This Row],[prop_id]]&lt;&gt;A90)</f>
        <v>3</v>
      </c>
      <c r="E91" s="77">
        <v>43003.669444444444</v>
      </c>
      <c r="F91" s="78" t="s">
        <v>2868</v>
      </c>
      <c r="G91" s="78" t="s">
        <v>2869</v>
      </c>
      <c r="H91" s="78" t="s">
        <v>468</v>
      </c>
      <c r="I91" s="76" t="s">
        <v>800</v>
      </c>
      <c r="J91" s="76" t="s">
        <v>753</v>
      </c>
      <c r="K91" s="78" t="s">
        <v>798</v>
      </c>
      <c r="L91" s="7" t="str">
        <f>IF(BudgetsQTable[[#This Row],[pi_last_name]]=" ","",HYPERLINK("https://www.ejacket.nsf.gov/ej/showProposal.do?Continue=Y&amp;ID="&amp;BudgetsQTable[[#This Row],[prop_id]],BudgetsQTable[[#This Row],[prop_id]]))</f>
        <v/>
      </c>
      <c r="M91" s="78" t="s">
        <v>753</v>
      </c>
      <c r="N91" s="7" t="str">
        <f>IF(BudgetsQTable[[#This Row],[pi_last_name]]=" ","",HYPERLINK("mailto:"&amp;BudgetsQTable[[#This Row],[pi_email]]&amp;"&amp;subject=Your NSF Proposal:  "&amp;BudgetsQTable[[#This Row],[prop_id]],BudgetsQTable[[#This Row],[pi_email]]))</f>
        <v/>
      </c>
      <c r="O91" s="78" t="s">
        <v>753</v>
      </c>
      <c r="P91" s="78">
        <v>1</v>
      </c>
      <c r="Q91" s="78">
        <v>0</v>
      </c>
      <c r="R91" s="79">
        <v>0</v>
      </c>
      <c r="S91" s="79">
        <v>0</v>
      </c>
      <c r="T91" s="79">
        <v>0</v>
      </c>
      <c r="U91" s="80">
        <v>20465</v>
      </c>
      <c r="V91" s="78">
        <v>0</v>
      </c>
      <c r="W91" s="78">
        <v>3</v>
      </c>
      <c r="X91" s="11" t="str">
        <f ca="1">IF(ISBLANK(BudgetsQTable[[#This Row],[budg_seq_yr]]),"FY"&amp;fiscalyear,"FY"&amp;fiscalyear-1+BudgetsQTable[[#This Row],[budg_seq_yr]])</f>
        <v>FY20</v>
      </c>
      <c r="Y91" s="79">
        <v>20465</v>
      </c>
      <c r="Z91" s="78" t="s">
        <v>2869</v>
      </c>
      <c r="AA91" s="78" t="s">
        <v>468</v>
      </c>
      <c r="AB91" s="76" t="s">
        <v>2821</v>
      </c>
      <c r="AC91" s="78" t="s">
        <v>2912</v>
      </c>
    </row>
    <row r="92" spans="1:29" x14ac:dyDescent="0.35">
      <c r="A92" s="10" t="s">
        <v>2923</v>
      </c>
      <c r="B92" s="76" t="s">
        <v>2834</v>
      </c>
      <c r="C92" s="76">
        <f>C91+(BudgetsQTable[[#This Row],[lead]]&lt;&gt;K91)</f>
        <v>20</v>
      </c>
      <c r="D92" s="76">
        <f>D91*(BudgetsQTable[[#This Row],[lead]]=K91)+(BudgetsQTable[[#This Row],[prop_id]]&lt;&gt;A91)</f>
        <v>3</v>
      </c>
      <c r="E92" s="77">
        <v>43003.669444444444</v>
      </c>
      <c r="F92" s="78" t="s">
        <v>2868</v>
      </c>
      <c r="G92" s="78" t="s">
        <v>2869</v>
      </c>
      <c r="H92" s="78" t="s">
        <v>468</v>
      </c>
      <c r="I92" s="76" t="s">
        <v>800</v>
      </c>
      <c r="J92" s="76" t="s">
        <v>753</v>
      </c>
      <c r="K92" s="78" t="s">
        <v>798</v>
      </c>
      <c r="L92" s="7" t="str">
        <f>IF(BudgetsQTable[[#This Row],[pi_last_name]]=" ","",HYPERLINK("https://www.ejacket.nsf.gov/ej/showProposal.do?Continue=Y&amp;ID="&amp;BudgetsQTable[[#This Row],[prop_id]],BudgetsQTable[[#This Row],[prop_id]]))</f>
        <v/>
      </c>
      <c r="M92" s="78" t="s">
        <v>753</v>
      </c>
      <c r="N92" s="7" t="str">
        <f>IF(BudgetsQTable[[#This Row],[pi_last_name]]=" ","",HYPERLINK("mailto:"&amp;BudgetsQTable[[#This Row],[pi_email]]&amp;"&amp;subject=Your NSF Proposal:  "&amp;BudgetsQTable[[#This Row],[prop_id]],BudgetsQTable[[#This Row],[pi_email]]))</f>
        <v/>
      </c>
      <c r="O92" s="78" t="s">
        <v>753</v>
      </c>
      <c r="P92" s="78">
        <v>1</v>
      </c>
      <c r="Q92" s="78">
        <v>0</v>
      </c>
      <c r="R92" s="79">
        <v>0</v>
      </c>
      <c r="S92" s="79">
        <v>0</v>
      </c>
      <c r="T92" s="79">
        <v>0</v>
      </c>
      <c r="U92" s="80">
        <v>20964</v>
      </c>
      <c r="V92" s="78">
        <v>0</v>
      </c>
      <c r="W92" s="78">
        <v>4</v>
      </c>
      <c r="X92" s="11" t="str">
        <f ca="1">IF(ISBLANK(BudgetsQTable[[#This Row],[budg_seq_yr]]),"FY"&amp;fiscalyear,"FY"&amp;fiscalyear-1+BudgetsQTable[[#This Row],[budg_seq_yr]])</f>
        <v>FY21</v>
      </c>
      <c r="Y92" s="79">
        <v>20964</v>
      </c>
      <c r="Z92" s="78" t="s">
        <v>2869</v>
      </c>
      <c r="AA92" s="78" t="s">
        <v>468</v>
      </c>
      <c r="AB92" s="76" t="s">
        <v>2821</v>
      </c>
      <c r="AC92" s="78" t="s">
        <v>2912</v>
      </c>
    </row>
    <row r="93" spans="1:29" x14ac:dyDescent="0.35">
      <c r="A93" s="10" t="s">
        <v>802</v>
      </c>
      <c r="B93" s="76" t="s">
        <v>2863</v>
      </c>
      <c r="C93" s="76">
        <f>C92+(BudgetsQTable[[#This Row],[lead]]&lt;&gt;K92)</f>
        <v>21</v>
      </c>
      <c r="D93" s="76">
        <f>D92*(BudgetsQTable[[#This Row],[lead]]=K92)+(BudgetsQTable[[#This Row],[prop_id]]&lt;&gt;A92)</f>
        <v>1</v>
      </c>
      <c r="E93" s="77">
        <v>43003.585416666669</v>
      </c>
      <c r="F93" s="78" t="s">
        <v>2868</v>
      </c>
      <c r="G93" s="78" t="s">
        <v>2869</v>
      </c>
      <c r="H93" s="78" t="s">
        <v>470</v>
      </c>
      <c r="I93" s="76" t="s">
        <v>793</v>
      </c>
      <c r="J93" s="76" t="s">
        <v>2931</v>
      </c>
      <c r="K93" s="78" t="s">
        <v>802</v>
      </c>
      <c r="L93" s="7" t="str">
        <f>IF(BudgetsQTable[[#This Row],[pi_last_name]]=" ","",HYPERLINK("https://www.ejacket.nsf.gov/ej/showProposal.do?Continue=Y&amp;ID="&amp;BudgetsQTable[[#This Row],[prop_id]],BudgetsQTable[[#This Row],[prop_id]]))</f>
        <v>1763200</v>
      </c>
      <c r="M93" s="78" t="s">
        <v>803</v>
      </c>
      <c r="N93" s="7" t="str">
        <f>IF(BudgetsQTable[[#This Row],[pi_last_name]]=" ","",HYPERLINK("mailto:"&amp;BudgetsQTable[[#This Row],[pi_email]]&amp;"&amp;subject=Your NSF Proposal:  "&amp;BudgetsQTable[[#This Row],[prop_id]],BudgetsQTable[[#This Row],[pi_email]]))</f>
        <v>jiali@psu.edu</v>
      </c>
      <c r="O93" s="78" t="s">
        <v>2929</v>
      </c>
      <c r="P93" s="78"/>
      <c r="Q93" s="78"/>
      <c r="R93" s="79"/>
      <c r="S93" s="79"/>
      <c r="T93" s="79"/>
      <c r="U93" s="80"/>
      <c r="V93" s="78">
        <v>0</v>
      </c>
      <c r="W93" s="78"/>
      <c r="X93" s="11" t="str">
        <f ca="1">IF(ISBLANK(BudgetsQTable[[#This Row],[budg_seq_yr]]),"FY"&amp;fiscalyear,"FY"&amp;fiscalyear-1+BudgetsQTable[[#This Row],[budg_seq_yr]])</f>
        <v>FY18</v>
      </c>
      <c r="Y93" s="79">
        <v>997926</v>
      </c>
      <c r="Z93" s="78" t="s">
        <v>2869</v>
      </c>
      <c r="AA93" s="78" t="s">
        <v>470</v>
      </c>
      <c r="AB93" s="76" t="s">
        <v>2821</v>
      </c>
      <c r="AC93" s="78" t="s">
        <v>2903</v>
      </c>
    </row>
    <row r="94" spans="1:29" x14ac:dyDescent="0.35">
      <c r="A94" s="10" t="s">
        <v>802</v>
      </c>
      <c r="B94" s="76" t="s">
        <v>2863</v>
      </c>
      <c r="C94" s="76">
        <f>C93+(BudgetsQTable[[#This Row],[lead]]&lt;&gt;K93)</f>
        <v>21</v>
      </c>
      <c r="D94" s="76">
        <f>D93*(BudgetsQTable[[#This Row],[lead]]=K93)+(BudgetsQTable[[#This Row],[prop_id]]&lt;&gt;A93)</f>
        <v>1</v>
      </c>
      <c r="E94" s="77">
        <v>43003.585416666669</v>
      </c>
      <c r="F94" s="78" t="s">
        <v>2868</v>
      </c>
      <c r="G94" s="78" t="s">
        <v>2869</v>
      </c>
      <c r="H94" s="78" t="s">
        <v>470</v>
      </c>
      <c r="I94" s="76" t="s">
        <v>793</v>
      </c>
      <c r="J94" s="76" t="s">
        <v>753</v>
      </c>
      <c r="K94" s="78" t="s">
        <v>802</v>
      </c>
      <c r="L94" s="7" t="str">
        <f>IF(BudgetsQTable[[#This Row],[pi_last_name]]=" ","",HYPERLINK("https://www.ejacket.nsf.gov/ej/showProposal.do?Continue=Y&amp;ID="&amp;BudgetsQTable[[#This Row],[prop_id]],BudgetsQTable[[#This Row],[prop_id]]))</f>
        <v/>
      </c>
      <c r="M94" s="78" t="s">
        <v>753</v>
      </c>
      <c r="N94" s="7" t="str">
        <f>IF(BudgetsQTable[[#This Row],[pi_last_name]]=" ","",HYPERLINK("mailto:"&amp;BudgetsQTable[[#This Row],[pi_email]]&amp;"&amp;subject=Your NSF Proposal:  "&amp;BudgetsQTable[[#This Row],[prop_id]],BudgetsQTable[[#This Row],[pi_email]]))</f>
        <v/>
      </c>
      <c r="O94" s="78" t="s">
        <v>753</v>
      </c>
      <c r="P94" s="78">
        <v>2</v>
      </c>
      <c r="Q94" s="78">
        <v>0</v>
      </c>
      <c r="R94" s="79">
        <v>0</v>
      </c>
      <c r="S94" s="79">
        <v>0</v>
      </c>
      <c r="T94" s="79">
        <v>32000</v>
      </c>
      <c r="U94" s="80">
        <v>264726</v>
      </c>
      <c r="V94" s="78">
        <v>0</v>
      </c>
      <c r="W94" s="78">
        <v>1</v>
      </c>
      <c r="X94" s="11" t="str">
        <f ca="1">IF(ISBLANK(BudgetsQTable[[#This Row],[budg_seq_yr]]),"FY"&amp;fiscalyear,"FY"&amp;fiscalyear-1+BudgetsQTable[[#This Row],[budg_seq_yr]])</f>
        <v>FY18</v>
      </c>
      <c r="Y94" s="79">
        <v>264726</v>
      </c>
      <c r="Z94" s="78" t="s">
        <v>2869</v>
      </c>
      <c r="AA94" s="78" t="s">
        <v>470</v>
      </c>
      <c r="AB94" s="76" t="s">
        <v>2821</v>
      </c>
      <c r="AC94" s="78" t="s">
        <v>2903</v>
      </c>
    </row>
    <row r="95" spans="1:29" x14ac:dyDescent="0.35">
      <c r="A95" s="10" t="s">
        <v>802</v>
      </c>
      <c r="B95" s="76" t="s">
        <v>2863</v>
      </c>
      <c r="C95" s="76">
        <f>C94+(BudgetsQTable[[#This Row],[lead]]&lt;&gt;K94)</f>
        <v>21</v>
      </c>
      <c r="D95" s="76">
        <f>D94*(BudgetsQTable[[#This Row],[lead]]=K94)+(BudgetsQTable[[#This Row],[prop_id]]&lt;&gt;A94)</f>
        <v>1</v>
      </c>
      <c r="E95" s="77">
        <v>43003.585416666669</v>
      </c>
      <c r="F95" s="78" t="s">
        <v>2868</v>
      </c>
      <c r="G95" s="78" t="s">
        <v>2869</v>
      </c>
      <c r="H95" s="78" t="s">
        <v>470</v>
      </c>
      <c r="I95" s="76" t="s">
        <v>793</v>
      </c>
      <c r="J95" s="76" t="s">
        <v>753</v>
      </c>
      <c r="K95" s="78" t="s">
        <v>802</v>
      </c>
      <c r="L95" s="7" t="str">
        <f>IF(BudgetsQTable[[#This Row],[pi_last_name]]=" ","",HYPERLINK("https://www.ejacket.nsf.gov/ej/showProposal.do?Continue=Y&amp;ID="&amp;BudgetsQTable[[#This Row],[prop_id]],BudgetsQTable[[#This Row],[prop_id]]))</f>
        <v/>
      </c>
      <c r="M95" s="78" t="s">
        <v>753</v>
      </c>
      <c r="N95" s="7" t="str">
        <f>IF(BudgetsQTable[[#This Row],[pi_last_name]]=" ","",HYPERLINK("mailto:"&amp;BudgetsQTable[[#This Row],[pi_email]]&amp;"&amp;subject=Your NSF Proposal:  "&amp;BudgetsQTable[[#This Row],[prop_id]],BudgetsQTable[[#This Row],[pi_email]]))</f>
        <v/>
      </c>
      <c r="O95" s="78" t="s">
        <v>753</v>
      </c>
      <c r="P95" s="78">
        <v>2</v>
      </c>
      <c r="Q95" s="78">
        <v>0</v>
      </c>
      <c r="R95" s="79">
        <v>0</v>
      </c>
      <c r="S95" s="79">
        <v>0</v>
      </c>
      <c r="T95" s="79">
        <v>0</v>
      </c>
      <c r="U95" s="80">
        <v>241700</v>
      </c>
      <c r="V95" s="78">
        <v>0</v>
      </c>
      <c r="W95" s="78">
        <v>2</v>
      </c>
      <c r="X95" s="11" t="str">
        <f ca="1">IF(ISBLANK(BudgetsQTable[[#This Row],[budg_seq_yr]]),"FY"&amp;fiscalyear,"FY"&amp;fiscalyear-1+BudgetsQTable[[#This Row],[budg_seq_yr]])</f>
        <v>FY19</v>
      </c>
      <c r="Y95" s="79">
        <v>241700</v>
      </c>
      <c r="Z95" s="78" t="s">
        <v>2869</v>
      </c>
      <c r="AA95" s="78" t="s">
        <v>470</v>
      </c>
      <c r="AB95" s="76" t="s">
        <v>2821</v>
      </c>
      <c r="AC95" s="78" t="s">
        <v>2903</v>
      </c>
    </row>
    <row r="96" spans="1:29" x14ac:dyDescent="0.35">
      <c r="A96" s="10" t="s">
        <v>802</v>
      </c>
      <c r="B96" s="76" t="s">
        <v>2863</v>
      </c>
      <c r="C96" s="76">
        <f>C95+(BudgetsQTable[[#This Row],[lead]]&lt;&gt;K95)</f>
        <v>21</v>
      </c>
      <c r="D96" s="76">
        <f>D95*(BudgetsQTable[[#This Row],[lead]]=K95)+(BudgetsQTable[[#This Row],[prop_id]]&lt;&gt;A95)</f>
        <v>1</v>
      </c>
      <c r="E96" s="77">
        <v>43003.585416666669</v>
      </c>
      <c r="F96" s="78" t="s">
        <v>2868</v>
      </c>
      <c r="G96" s="78" t="s">
        <v>2869</v>
      </c>
      <c r="H96" s="78" t="s">
        <v>470</v>
      </c>
      <c r="I96" s="76" t="s">
        <v>793</v>
      </c>
      <c r="J96" s="76" t="s">
        <v>753</v>
      </c>
      <c r="K96" s="78" t="s">
        <v>802</v>
      </c>
      <c r="L96" s="7" t="str">
        <f>IF(BudgetsQTable[[#This Row],[pi_last_name]]=" ","",HYPERLINK("https://www.ejacket.nsf.gov/ej/showProposal.do?Continue=Y&amp;ID="&amp;BudgetsQTable[[#This Row],[prop_id]],BudgetsQTable[[#This Row],[prop_id]]))</f>
        <v/>
      </c>
      <c r="M96" s="78" t="s">
        <v>753</v>
      </c>
      <c r="N96" s="7" t="str">
        <f>IF(BudgetsQTable[[#This Row],[pi_last_name]]=" ","",HYPERLINK("mailto:"&amp;BudgetsQTable[[#This Row],[pi_email]]&amp;"&amp;subject=Your NSF Proposal:  "&amp;BudgetsQTable[[#This Row],[prop_id]],BudgetsQTable[[#This Row],[pi_email]]))</f>
        <v/>
      </c>
      <c r="O96" s="78" t="s">
        <v>753</v>
      </c>
      <c r="P96" s="78">
        <v>2</v>
      </c>
      <c r="Q96" s="78">
        <v>0</v>
      </c>
      <c r="R96" s="79">
        <v>0</v>
      </c>
      <c r="S96" s="79">
        <v>0</v>
      </c>
      <c r="T96" s="79">
        <v>0</v>
      </c>
      <c r="U96" s="80">
        <v>242680</v>
      </c>
      <c r="V96" s="78">
        <v>0</v>
      </c>
      <c r="W96" s="78">
        <v>3</v>
      </c>
      <c r="X96" s="11" t="str">
        <f ca="1">IF(ISBLANK(BudgetsQTable[[#This Row],[budg_seq_yr]]),"FY"&amp;fiscalyear,"FY"&amp;fiscalyear-1+BudgetsQTable[[#This Row],[budg_seq_yr]])</f>
        <v>FY20</v>
      </c>
      <c r="Y96" s="79">
        <v>242680</v>
      </c>
      <c r="Z96" s="78" t="s">
        <v>2869</v>
      </c>
      <c r="AA96" s="78" t="s">
        <v>470</v>
      </c>
      <c r="AB96" s="76" t="s">
        <v>2821</v>
      </c>
      <c r="AC96" s="78" t="s">
        <v>2903</v>
      </c>
    </row>
    <row r="97" spans="1:29" x14ac:dyDescent="0.35">
      <c r="A97" s="10" t="s">
        <v>802</v>
      </c>
      <c r="B97" s="76" t="s">
        <v>2863</v>
      </c>
      <c r="C97" s="76">
        <f>C96+(BudgetsQTable[[#This Row],[lead]]&lt;&gt;K96)</f>
        <v>21</v>
      </c>
      <c r="D97" s="76">
        <f>D96*(BudgetsQTable[[#This Row],[lead]]=K96)+(BudgetsQTable[[#This Row],[prop_id]]&lt;&gt;A96)</f>
        <v>1</v>
      </c>
      <c r="E97" s="77">
        <v>43003.585416666669</v>
      </c>
      <c r="F97" s="78" t="s">
        <v>2868</v>
      </c>
      <c r="G97" s="78" t="s">
        <v>2869</v>
      </c>
      <c r="H97" s="78" t="s">
        <v>470</v>
      </c>
      <c r="I97" s="76" t="s">
        <v>793</v>
      </c>
      <c r="J97" s="76" t="s">
        <v>753</v>
      </c>
      <c r="K97" s="78" t="s">
        <v>802</v>
      </c>
      <c r="L97" s="7" t="str">
        <f>IF(BudgetsQTable[[#This Row],[pi_last_name]]=" ","",HYPERLINK("https://www.ejacket.nsf.gov/ej/showProposal.do?Continue=Y&amp;ID="&amp;BudgetsQTable[[#This Row],[prop_id]],BudgetsQTable[[#This Row],[prop_id]]))</f>
        <v/>
      </c>
      <c r="M97" s="78" t="s">
        <v>753</v>
      </c>
      <c r="N97" s="7" t="str">
        <f>IF(BudgetsQTable[[#This Row],[pi_last_name]]=" ","",HYPERLINK("mailto:"&amp;BudgetsQTable[[#This Row],[pi_email]]&amp;"&amp;subject=Your NSF Proposal:  "&amp;BudgetsQTable[[#This Row],[prop_id]],BudgetsQTable[[#This Row],[pi_email]]))</f>
        <v/>
      </c>
      <c r="O97" s="78" t="s">
        <v>753</v>
      </c>
      <c r="P97" s="78">
        <v>2</v>
      </c>
      <c r="Q97" s="78">
        <v>0</v>
      </c>
      <c r="R97" s="79">
        <v>0</v>
      </c>
      <c r="S97" s="79">
        <v>0</v>
      </c>
      <c r="T97" s="79">
        <v>0</v>
      </c>
      <c r="U97" s="80">
        <v>248820</v>
      </c>
      <c r="V97" s="78">
        <v>0</v>
      </c>
      <c r="W97" s="78">
        <v>4</v>
      </c>
      <c r="X97" s="11" t="str">
        <f ca="1">IF(ISBLANK(BudgetsQTable[[#This Row],[budg_seq_yr]]),"FY"&amp;fiscalyear,"FY"&amp;fiscalyear-1+BudgetsQTable[[#This Row],[budg_seq_yr]])</f>
        <v>FY21</v>
      </c>
      <c r="Y97" s="79">
        <v>248820</v>
      </c>
      <c r="Z97" s="78" t="s">
        <v>2869</v>
      </c>
      <c r="AA97" s="78" t="s">
        <v>470</v>
      </c>
      <c r="AB97" s="76" t="s">
        <v>2821</v>
      </c>
      <c r="AC97" s="78" t="s">
        <v>2903</v>
      </c>
    </row>
    <row r="98" spans="1:29" x14ac:dyDescent="0.35">
      <c r="A98" s="10" t="s">
        <v>805</v>
      </c>
      <c r="B98" s="76" t="s">
        <v>2824</v>
      </c>
      <c r="C98" s="76">
        <f>C97+(BudgetsQTable[[#This Row],[lead]]&lt;&gt;K97)</f>
        <v>22</v>
      </c>
      <c r="D98" s="76">
        <f>D97*(BudgetsQTable[[#This Row],[lead]]=K97)+(BudgetsQTable[[#This Row],[prop_id]]&lt;&gt;A97)</f>
        <v>1</v>
      </c>
      <c r="E98" s="77">
        <v>43003.598611111112</v>
      </c>
      <c r="F98" s="78" t="s">
        <v>2868</v>
      </c>
      <c r="G98" s="78" t="s">
        <v>2869</v>
      </c>
      <c r="H98" s="78" t="s">
        <v>468</v>
      </c>
      <c r="I98" s="76" t="s">
        <v>807</v>
      </c>
      <c r="J98" s="76" t="s">
        <v>2934</v>
      </c>
      <c r="K98" s="78" t="s">
        <v>805</v>
      </c>
      <c r="L98" s="7" t="str">
        <f>IF(BudgetsQTable[[#This Row],[pi_last_name]]=" ","",HYPERLINK("https://www.ejacket.nsf.gov/ej/showProposal.do?Continue=Y&amp;ID="&amp;BudgetsQTable[[#This Row],[prop_id]],BudgetsQTable[[#This Row],[prop_id]]))</f>
        <v>1763206</v>
      </c>
      <c r="M98" s="78" t="s">
        <v>806</v>
      </c>
      <c r="N98" s="7" t="str">
        <f>IF(BudgetsQTable[[#This Row],[pi_last_name]]=" ","",HYPERLINK("mailto:"&amp;BudgetsQTable[[#This Row],[pi_email]]&amp;"&amp;subject=Your NSF Proposal:  "&amp;BudgetsQTable[[#This Row],[prop_id]],BudgetsQTable[[#This Row],[pi_email]]))</f>
        <v>reinecke@cs.washington.edu</v>
      </c>
      <c r="O98" s="78" t="s">
        <v>2848</v>
      </c>
      <c r="P98" s="78"/>
      <c r="Q98" s="78"/>
      <c r="R98" s="79"/>
      <c r="S98" s="79"/>
      <c r="T98" s="79"/>
      <c r="U98" s="80"/>
      <c r="V98" s="78">
        <v>0</v>
      </c>
      <c r="W98" s="78"/>
      <c r="X98" s="11" t="str">
        <f ca="1">IF(ISBLANK(BudgetsQTable[[#This Row],[budg_seq_yr]]),"FY"&amp;fiscalyear,"FY"&amp;fiscalyear-1+BudgetsQTable[[#This Row],[budg_seq_yr]])</f>
        <v>FY18</v>
      </c>
      <c r="Y98" s="79">
        <v>750000</v>
      </c>
      <c r="Z98" s="78" t="s">
        <v>2869</v>
      </c>
      <c r="AA98" s="78" t="s">
        <v>468</v>
      </c>
      <c r="AB98" s="76" t="s">
        <v>2821</v>
      </c>
      <c r="AC98" s="78" t="s">
        <v>468</v>
      </c>
    </row>
    <row r="99" spans="1:29" x14ac:dyDescent="0.35">
      <c r="A99" s="10" t="s">
        <v>805</v>
      </c>
      <c r="B99" s="76" t="s">
        <v>2824</v>
      </c>
      <c r="C99" s="76">
        <f>C98+(BudgetsQTable[[#This Row],[lead]]&lt;&gt;K98)</f>
        <v>22</v>
      </c>
      <c r="D99" s="76">
        <f>D98*(BudgetsQTable[[#This Row],[lead]]=K98)+(BudgetsQTable[[#This Row],[prop_id]]&lt;&gt;A98)</f>
        <v>1</v>
      </c>
      <c r="E99" s="77">
        <v>43003.598611111112</v>
      </c>
      <c r="F99" s="78" t="s">
        <v>2868</v>
      </c>
      <c r="G99" s="78" t="s">
        <v>2869</v>
      </c>
      <c r="H99" s="78" t="s">
        <v>468</v>
      </c>
      <c r="I99" s="76" t="s">
        <v>807</v>
      </c>
      <c r="J99" s="76" t="s">
        <v>753</v>
      </c>
      <c r="K99" s="78" t="s">
        <v>805</v>
      </c>
      <c r="L99" s="7" t="str">
        <f>IF(BudgetsQTable[[#This Row],[pi_last_name]]=" ","",HYPERLINK("https://www.ejacket.nsf.gov/ej/showProposal.do?Continue=Y&amp;ID="&amp;BudgetsQTable[[#This Row],[prop_id]],BudgetsQTable[[#This Row],[prop_id]]))</f>
        <v/>
      </c>
      <c r="M99" s="78" t="s">
        <v>753</v>
      </c>
      <c r="N99" s="7" t="str">
        <f>IF(BudgetsQTable[[#This Row],[pi_last_name]]=" ","",HYPERLINK("mailto:"&amp;BudgetsQTable[[#This Row],[pi_email]]&amp;"&amp;subject=Your NSF Proposal:  "&amp;BudgetsQTable[[#This Row],[prop_id]],BudgetsQTable[[#This Row],[pi_email]]))</f>
        <v/>
      </c>
      <c r="O99" s="78" t="s">
        <v>753</v>
      </c>
      <c r="P99" s="78">
        <v>1</v>
      </c>
      <c r="Q99" s="78">
        <v>0</v>
      </c>
      <c r="R99" s="79">
        <v>24942</v>
      </c>
      <c r="S99" s="79">
        <v>2000</v>
      </c>
      <c r="T99" s="79">
        <v>0</v>
      </c>
      <c r="U99" s="80">
        <v>195088</v>
      </c>
      <c r="V99" s="78">
        <v>0</v>
      </c>
      <c r="W99" s="78">
        <v>1</v>
      </c>
      <c r="X99" s="11" t="str">
        <f ca="1">IF(ISBLANK(BudgetsQTable[[#This Row],[budg_seq_yr]]),"FY"&amp;fiscalyear,"FY"&amp;fiscalyear-1+BudgetsQTable[[#This Row],[budg_seq_yr]])</f>
        <v>FY18</v>
      </c>
      <c r="Y99" s="79">
        <v>195088</v>
      </c>
      <c r="Z99" s="78" t="s">
        <v>2869</v>
      </c>
      <c r="AA99" s="78" t="s">
        <v>468</v>
      </c>
      <c r="AB99" s="76" t="s">
        <v>2821</v>
      </c>
      <c r="AC99" s="78" t="s">
        <v>468</v>
      </c>
    </row>
    <row r="100" spans="1:29" x14ac:dyDescent="0.35">
      <c r="A100" s="10" t="s">
        <v>805</v>
      </c>
      <c r="B100" s="76" t="s">
        <v>2824</v>
      </c>
      <c r="C100" s="76">
        <f>C99+(BudgetsQTable[[#This Row],[lead]]&lt;&gt;K99)</f>
        <v>22</v>
      </c>
      <c r="D100" s="76">
        <f>D99*(BudgetsQTable[[#This Row],[lead]]=K99)+(BudgetsQTable[[#This Row],[prop_id]]&lt;&gt;A99)</f>
        <v>1</v>
      </c>
      <c r="E100" s="77">
        <v>43003.598611111112</v>
      </c>
      <c r="F100" s="78" t="s">
        <v>2868</v>
      </c>
      <c r="G100" s="78" t="s">
        <v>2869</v>
      </c>
      <c r="H100" s="78" t="s">
        <v>468</v>
      </c>
      <c r="I100" s="76" t="s">
        <v>807</v>
      </c>
      <c r="J100" s="76" t="s">
        <v>753</v>
      </c>
      <c r="K100" s="78" t="s">
        <v>805</v>
      </c>
      <c r="L100" s="7" t="str">
        <f>IF(BudgetsQTable[[#This Row],[pi_last_name]]=" ","",HYPERLINK("https://www.ejacket.nsf.gov/ej/showProposal.do?Continue=Y&amp;ID="&amp;BudgetsQTable[[#This Row],[prop_id]],BudgetsQTable[[#This Row],[prop_id]]))</f>
        <v/>
      </c>
      <c r="M100" s="78" t="s">
        <v>753</v>
      </c>
      <c r="N100" s="7" t="str">
        <f>IF(BudgetsQTable[[#This Row],[pi_last_name]]=" ","",HYPERLINK("mailto:"&amp;BudgetsQTable[[#This Row],[pi_email]]&amp;"&amp;subject=Your NSF Proposal:  "&amp;BudgetsQTable[[#This Row],[prop_id]],BudgetsQTable[[#This Row],[pi_email]]))</f>
        <v/>
      </c>
      <c r="O100" s="78" t="s">
        <v>753</v>
      </c>
      <c r="P100" s="78">
        <v>1</v>
      </c>
      <c r="Q100" s="78">
        <v>0</v>
      </c>
      <c r="R100" s="79">
        <v>25440</v>
      </c>
      <c r="S100" s="79">
        <v>2000</v>
      </c>
      <c r="T100" s="79">
        <v>0</v>
      </c>
      <c r="U100" s="80">
        <v>190943</v>
      </c>
      <c r="V100" s="78">
        <v>0</v>
      </c>
      <c r="W100" s="78">
        <v>2</v>
      </c>
      <c r="X100" s="11" t="str">
        <f ca="1">IF(ISBLANK(BudgetsQTable[[#This Row],[budg_seq_yr]]),"FY"&amp;fiscalyear,"FY"&amp;fiscalyear-1+BudgetsQTable[[#This Row],[budg_seq_yr]])</f>
        <v>FY19</v>
      </c>
      <c r="Y100" s="79">
        <v>190943</v>
      </c>
      <c r="Z100" s="78" t="s">
        <v>2869</v>
      </c>
      <c r="AA100" s="78" t="s">
        <v>468</v>
      </c>
      <c r="AB100" s="76" t="s">
        <v>2821</v>
      </c>
      <c r="AC100" s="78" t="s">
        <v>468</v>
      </c>
    </row>
    <row r="101" spans="1:29" x14ac:dyDescent="0.35">
      <c r="A101" s="10" t="s">
        <v>805</v>
      </c>
      <c r="B101" s="76" t="s">
        <v>2824</v>
      </c>
      <c r="C101" s="76">
        <f>C100+(BudgetsQTable[[#This Row],[lead]]&lt;&gt;K100)</f>
        <v>22</v>
      </c>
      <c r="D101" s="76">
        <f>D100*(BudgetsQTable[[#This Row],[lead]]=K100)+(BudgetsQTable[[#This Row],[prop_id]]&lt;&gt;A100)</f>
        <v>1</v>
      </c>
      <c r="E101" s="77">
        <v>43003.598611111112</v>
      </c>
      <c r="F101" s="78" t="s">
        <v>2868</v>
      </c>
      <c r="G101" s="78" t="s">
        <v>2869</v>
      </c>
      <c r="H101" s="78" t="s">
        <v>468</v>
      </c>
      <c r="I101" s="76" t="s">
        <v>807</v>
      </c>
      <c r="J101" s="76" t="s">
        <v>753</v>
      </c>
      <c r="K101" s="78" t="s">
        <v>805</v>
      </c>
      <c r="L101" s="7" t="str">
        <f>IF(BudgetsQTable[[#This Row],[pi_last_name]]=" ","",HYPERLINK("https://www.ejacket.nsf.gov/ej/showProposal.do?Continue=Y&amp;ID="&amp;BudgetsQTable[[#This Row],[prop_id]],BudgetsQTable[[#This Row],[prop_id]]))</f>
        <v/>
      </c>
      <c r="M101" s="78" t="s">
        <v>753</v>
      </c>
      <c r="N101" s="7" t="str">
        <f>IF(BudgetsQTable[[#This Row],[pi_last_name]]=" ","",HYPERLINK("mailto:"&amp;BudgetsQTable[[#This Row],[pi_email]]&amp;"&amp;subject=Your NSF Proposal:  "&amp;BudgetsQTable[[#This Row],[prop_id]],BudgetsQTable[[#This Row],[pi_email]]))</f>
        <v/>
      </c>
      <c r="O101" s="78" t="s">
        <v>753</v>
      </c>
      <c r="P101" s="78">
        <v>1</v>
      </c>
      <c r="Q101" s="78">
        <v>0</v>
      </c>
      <c r="R101" s="79">
        <v>25950</v>
      </c>
      <c r="S101" s="79">
        <v>2000</v>
      </c>
      <c r="T101" s="79">
        <v>0</v>
      </c>
      <c r="U101" s="80">
        <v>197219</v>
      </c>
      <c r="V101" s="78">
        <v>0</v>
      </c>
      <c r="W101" s="78">
        <v>3</v>
      </c>
      <c r="X101" s="11" t="str">
        <f ca="1">IF(ISBLANK(BudgetsQTable[[#This Row],[budg_seq_yr]]),"FY"&amp;fiscalyear,"FY"&amp;fiscalyear-1+BudgetsQTable[[#This Row],[budg_seq_yr]])</f>
        <v>FY20</v>
      </c>
      <c r="Y101" s="79">
        <v>197219</v>
      </c>
      <c r="Z101" s="78" t="s">
        <v>2869</v>
      </c>
      <c r="AA101" s="78" t="s">
        <v>468</v>
      </c>
      <c r="AB101" s="76" t="s">
        <v>2821</v>
      </c>
      <c r="AC101" s="78" t="s">
        <v>468</v>
      </c>
    </row>
    <row r="102" spans="1:29" x14ac:dyDescent="0.35">
      <c r="A102" s="10" t="s">
        <v>805</v>
      </c>
      <c r="B102" s="76" t="s">
        <v>2824</v>
      </c>
      <c r="C102" s="76">
        <f>C101+(BudgetsQTable[[#This Row],[lead]]&lt;&gt;K101)</f>
        <v>22</v>
      </c>
      <c r="D102" s="76">
        <f>D101*(BudgetsQTable[[#This Row],[lead]]=K101)+(BudgetsQTable[[#This Row],[prop_id]]&lt;&gt;A101)</f>
        <v>1</v>
      </c>
      <c r="E102" s="77">
        <v>43003.598611111112</v>
      </c>
      <c r="F102" s="78" t="s">
        <v>2868</v>
      </c>
      <c r="G102" s="78" t="s">
        <v>2869</v>
      </c>
      <c r="H102" s="78" t="s">
        <v>468</v>
      </c>
      <c r="I102" s="76" t="s">
        <v>807</v>
      </c>
      <c r="J102" s="76" t="s">
        <v>753</v>
      </c>
      <c r="K102" s="78" t="s">
        <v>805</v>
      </c>
      <c r="L102" s="7" t="str">
        <f>IF(BudgetsQTable[[#This Row],[pi_last_name]]=" ","",HYPERLINK("https://www.ejacket.nsf.gov/ej/showProposal.do?Continue=Y&amp;ID="&amp;BudgetsQTable[[#This Row],[prop_id]],BudgetsQTable[[#This Row],[prop_id]]))</f>
        <v/>
      </c>
      <c r="M102" s="78" t="s">
        <v>753</v>
      </c>
      <c r="N102" s="7" t="str">
        <f>IF(BudgetsQTable[[#This Row],[pi_last_name]]=" ","",HYPERLINK("mailto:"&amp;BudgetsQTable[[#This Row],[pi_email]]&amp;"&amp;subject=Your NSF Proposal:  "&amp;BudgetsQTable[[#This Row],[prop_id]],BudgetsQTable[[#This Row],[pi_email]]))</f>
        <v/>
      </c>
      <c r="O102" s="78" t="s">
        <v>753</v>
      </c>
      <c r="P102" s="78">
        <v>1</v>
      </c>
      <c r="Q102" s="78">
        <v>0</v>
      </c>
      <c r="R102" s="79">
        <v>8824</v>
      </c>
      <c r="S102" s="79">
        <v>2000</v>
      </c>
      <c r="T102" s="79">
        <v>0</v>
      </c>
      <c r="U102" s="80">
        <v>166750</v>
      </c>
      <c r="V102" s="78">
        <v>0</v>
      </c>
      <c r="W102" s="78">
        <v>4</v>
      </c>
      <c r="X102" s="11" t="str">
        <f ca="1">IF(ISBLANK(BudgetsQTable[[#This Row],[budg_seq_yr]]),"FY"&amp;fiscalyear,"FY"&amp;fiscalyear-1+BudgetsQTable[[#This Row],[budg_seq_yr]])</f>
        <v>FY21</v>
      </c>
      <c r="Y102" s="79">
        <v>166750</v>
      </c>
      <c r="Z102" s="78" t="s">
        <v>2869</v>
      </c>
      <c r="AA102" s="78" t="s">
        <v>468</v>
      </c>
      <c r="AB102" s="76" t="s">
        <v>2821</v>
      </c>
      <c r="AC102" s="78" t="s">
        <v>468</v>
      </c>
    </row>
    <row r="103" spans="1:29" x14ac:dyDescent="0.35">
      <c r="A103" s="10" t="s">
        <v>2935</v>
      </c>
      <c r="B103" s="76" t="s">
        <v>2834</v>
      </c>
      <c r="C103" s="76">
        <f>C102+(BudgetsQTable[[#This Row],[lead]]&lt;&gt;K102)</f>
        <v>22</v>
      </c>
      <c r="D103" s="76">
        <f>D102*(BudgetsQTable[[#This Row],[lead]]=K102)+(BudgetsQTable[[#This Row],[prop_id]]&lt;&gt;A102)</f>
        <v>2</v>
      </c>
      <c r="E103" s="77">
        <v>43004.436805555553</v>
      </c>
      <c r="F103" s="78" t="s">
        <v>2868</v>
      </c>
      <c r="G103" s="78" t="s">
        <v>2869</v>
      </c>
      <c r="H103" s="78" t="s">
        <v>468</v>
      </c>
      <c r="I103" s="76" t="s">
        <v>807</v>
      </c>
      <c r="J103" s="76" t="s">
        <v>2939</v>
      </c>
      <c r="K103" s="78" t="s">
        <v>805</v>
      </c>
      <c r="L103" s="7" t="str">
        <f>IF(BudgetsQTable[[#This Row],[pi_last_name]]=" ","",HYPERLINK("https://www.ejacket.nsf.gov/ej/showProposal.do?Continue=Y&amp;ID="&amp;BudgetsQTable[[#This Row],[prop_id]],BudgetsQTable[[#This Row],[prop_id]]))</f>
        <v>1763295</v>
      </c>
      <c r="M103" s="78" t="s">
        <v>2936</v>
      </c>
      <c r="N103" s="7" t="str">
        <f>IF(BudgetsQTable[[#This Row],[pi_last_name]]=" ","",HYPERLINK("mailto:"&amp;BudgetsQTable[[#This Row],[pi_email]]&amp;"&amp;subject=Your NSF Proposal:  "&amp;BudgetsQTable[[#This Row],[prop_id]],BudgetsQTable[[#This Row],[pi_email]]))</f>
        <v>kgajos@eecs.harvard.edu</v>
      </c>
      <c r="O103" s="78" t="s">
        <v>2938</v>
      </c>
      <c r="P103" s="78"/>
      <c r="Q103" s="78"/>
      <c r="R103" s="79"/>
      <c r="S103" s="79"/>
      <c r="T103" s="79"/>
      <c r="U103" s="80"/>
      <c r="V103" s="78">
        <v>0</v>
      </c>
      <c r="W103" s="78"/>
      <c r="X103" s="11" t="str">
        <f ca="1">IF(ISBLANK(BudgetsQTable[[#This Row],[budg_seq_yr]]),"FY"&amp;fiscalyear,"FY"&amp;fiscalyear-1+BudgetsQTable[[#This Row],[budg_seq_yr]])</f>
        <v>FY18</v>
      </c>
      <c r="Y103" s="79">
        <v>450000</v>
      </c>
      <c r="Z103" s="78" t="s">
        <v>2869</v>
      </c>
      <c r="AA103" s="78" t="s">
        <v>468</v>
      </c>
      <c r="AB103" s="76" t="s">
        <v>2821</v>
      </c>
      <c r="AC103" s="78" t="s">
        <v>468</v>
      </c>
    </row>
    <row r="104" spans="1:29" x14ac:dyDescent="0.35">
      <c r="A104" s="10" t="s">
        <v>2935</v>
      </c>
      <c r="B104" s="76" t="s">
        <v>2834</v>
      </c>
      <c r="C104" s="76">
        <f>C103+(BudgetsQTable[[#This Row],[lead]]&lt;&gt;K103)</f>
        <v>22</v>
      </c>
      <c r="D104" s="76">
        <f>D103*(BudgetsQTable[[#This Row],[lead]]=K103)+(BudgetsQTable[[#This Row],[prop_id]]&lt;&gt;A103)</f>
        <v>2</v>
      </c>
      <c r="E104" s="77">
        <v>43004.436805555553</v>
      </c>
      <c r="F104" s="78" t="s">
        <v>2868</v>
      </c>
      <c r="G104" s="78" t="s">
        <v>2869</v>
      </c>
      <c r="H104" s="78" t="s">
        <v>468</v>
      </c>
      <c r="I104" s="76" t="s">
        <v>807</v>
      </c>
      <c r="J104" s="76" t="s">
        <v>753</v>
      </c>
      <c r="K104" s="78" t="s">
        <v>805</v>
      </c>
      <c r="L104" s="7" t="str">
        <f>IF(BudgetsQTable[[#This Row],[pi_last_name]]=" ","",HYPERLINK("https://www.ejacket.nsf.gov/ej/showProposal.do?Continue=Y&amp;ID="&amp;BudgetsQTable[[#This Row],[prop_id]],BudgetsQTable[[#This Row],[prop_id]]))</f>
        <v/>
      </c>
      <c r="M104" s="78" t="s">
        <v>753</v>
      </c>
      <c r="N104" s="7" t="str">
        <f>IF(BudgetsQTable[[#This Row],[pi_last_name]]=" ","",HYPERLINK("mailto:"&amp;BudgetsQTable[[#This Row],[pi_email]]&amp;"&amp;subject=Your NSF Proposal:  "&amp;BudgetsQTable[[#This Row],[prop_id]],BudgetsQTable[[#This Row],[pi_email]]))</f>
        <v/>
      </c>
      <c r="O104" s="78" t="s">
        <v>753</v>
      </c>
      <c r="P104" s="78">
        <v>1</v>
      </c>
      <c r="Q104" s="78">
        <v>0</v>
      </c>
      <c r="R104" s="79">
        <v>0</v>
      </c>
      <c r="S104" s="79">
        <v>2125</v>
      </c>
      <c r="T104" s="79">
        <v>0</v>
      </c>
      <c r="U104" s="80">
        <v>113325</v>
      </c>
      <c r="V104" s="78">
        <v>0</v>
      </c>
      <c r="W104" s="78">
        <v>1</v>
      </c>
      <c r="X104" s="11" t="str">
        <f ca="1">IF(ISBLANK(BudgetsQTable[[#This Row],[budg_seq_yr]]),"FY"&amp;fiscalyear,"FY"&amp;fiscalyear-1+BudgetsQTable[[#This Row],[budg_seq_yr]])</f>
        <v>FY18</v>
      </c>
      <c r="Y104" s="79">
        <v>113325</v>
      </c>
      <c r="Z104" s="78" t="s">
        <v>2869</v>
      </c>
      <c r="AA104" s="78" t="s">
        <v>468</v>
      </c>
      <c r="AB104" s="76" t="s">
        <v>2821</v>
      </c>
      <c r="AC104" s="78" t="s">
        <v>468</v>
      </c>
    </row>
    <row r="105" spans="1:29" x14ac:dyDescent="0.35">
      <c r="A105" s="10" t="s">
        <v>2935</v>
      </c>
      <c r="B105" s="76" t="s">
        <v>2834</v>
      </c>
      <c r="C105" s="76">
        <f>C104+(BudgetsQTable[[#This Row],[lead]]&lt;&gt;K104)</f>
        <v>22</v>
      </c>
      <c r="D105" s="76">
        <f>D104*(BudgetsQTable[[#This Row],[lead]]=K104)+(BudgetsQTable[[#This Row],[prop_id]]&lt;&gt;A104)</f>
        <v>2</v>
      </c>
      <c r="E105" s="77">
        <v>43004.436805555553</v>
      </c>
      <c r="F105" s="78" t="s">
        <v>2868</v>
      </c>
      <c r="G105" s="78" t="s">
        <v>2869</v>
      </c>
      <c r="H105" s="78" t="s">
        <v>468</v>
      </c>
      <c r="I105" s="76" t="s">
        <v>807</v>
      </c>
      <c r="J105" s="76" t="s">
        <v>753</v>
      </c>
      <c r="K105" s="78" t="s">
        <v>805</v>
      </c>
      <c r="L105" s="7" t="str">
        <f>IF(BudgetsQTable[[#This Row],[pi_last_name]]=" ","",HYPERLINK("https://www.ejacket.nsf.gov/ej/showProposal.do?Continue=Y&amp;ID="&amp;BudgetsQTable[[#This Row],[prop_id]],BudgetsQTable[[#This Row],[prop_id]]))</f>
        <v/>
      </c>
      <c r="M105" s="78" t="s">
        <v>753</v>
      </c>
      <c r="N105" s="7" t="str">
        <f>IF(BudgetsQTable[[#This Row],[pi_last_name]]=" ","",HYPERLINK("mailto:"&amp;BudgetsQTable[[#This Row],[pi_email]]&amp;"&amp;subject=Your NSF Proposal:  "&amp;BudgetsQTable[[#This Row],[prop_id]],BudgetsQTable[[#This Row],[pi_email]]))</f>
        <v/>
      </c>
      <c r="O105" s="78" t="s">
        <v>753</v>
      </c>
      <c r="P105" s="78">
        <v>1</v>
      </c>
      <c r="Q105" s="78">
        <v>0</v>
      </c>
      <c r="R105" s="79">
        <v>0</v>
      </c>
      <c r="S105" s="79">
        <v>2125</v>
      </c>
      <c r="T105" s="79">
        <v>0</v>
      </c>
      <c r="U105" s="80">
        <v>111665</v>
      </c>
      <c r="V105" s="78">
        <v>0</v>
      </c>
      <c r="W105" s="78">
        <v>2</v>
      </c>
      <c r="X105" s="11" t="str">
        <f ca="1">IF(ISBLANK(BudgetsQTable[[#This Row],[budg_seq_yr]]),"FY"&amp;fiscalyear,"FY"&amp;fiscalyear-1+BudgetsQTable[[#This Row],[budg_seq_yr]])</f>
        <v>FY19</v>
      </c>
      <c r="Y105" s="79">
        <v>111665</v>
      </c>
      <c r="Z105" s="78" t="s">
        <v>2869</v>
      </c>
      <c r="AA105" s="78" t="s">
        <v>468</v>
      </c>
      <c r="AB105" s="76" t="s">
        <v>2821</v>
      </c>
      <c r="AC105" s="78" t="s">
        <v>468</v>
      </c>
    </row>
    <row r="106" spans="1:29" x14ac:dyDescent="0.35">
      <c r="A106" s="10" t="s">
        <v>2935</v>
      </c>
      <c r="B106" s="76" t="s">
        <v>2834</v>
      </c>
      <c r="C106" s="76">
        <f>C105+(BudgetsQTable[[#This Row],[lead]]&lt;&gt;K105)</f>
        <v>22</v>
      </c>
      <c r="D106" s="76">
        <f>D105*(BudgetsQTable[[#This Row],[lead]]=K105)+(BudgetsQTable[[#This Row],[prop_id]]&lt;&gt;A105)</f>
        <v>2</v>
      </c>
      <c r="E106" s="77">
        <v>43004.436805555553</v>
      </c>
      <c r="F106" s="78" t="s">
        <v>2868</v>
      </c>
      <c r="G106" s="78" t="s">
        <v>2869</v>
      </c>
      <c r="H106" s="78" t="s">
        <v>468</v>
      </c>
      <c r="I106" s="76" t="s">
        <v>807</v>
      </c>
      <c r="J106" s="76" t="s">
        <v>753</v>
      </c>
      <c r="K106" s="78" t="s">
        <v>805</v>
      </c>
      <c r="L106" s="7" t="str">
        <f>IF(BudgetsQTable[[#This Row],[pi_last_name]]=" ","",HYPERLINK("https://www.ejacket.nsf.gov/ej/showProposal.do?Continue=Y&amp;ID="&amp;BudgetsQTable[[#This Row],[prop_id]],BudgetsQTable[[#This Row],[prop_id]]))</f>
        <v/>
      </c>
      <c r="M106" s="78" t="s">
        <v>753</v>
      </c>
      <c r="N106" s="7" t="str">
        <f>IF(BudgetsQTable[[#This Row],[pi_last_name]]=" ","",HYPERLINK("mailto:"&amp;BudgetsQTable[[#This Row],[pi_email]]&amp;"&amp;subject=Your NSF Proposal:  "&amp;BudgetsQTable[[#This Row],[prop_id]],BudgetsQTable[[#This Row],[pi_email]]))</f>
        <v/>
      </c>
      <c r="O106" s="78" t="s">
        <v>753</v>
      </c>
      <c r="P106" s="78">
        <v>1</v>
      </c>
      <c r="Q106" s="78">
        <v>0</v>
      </c>
      <c r="R106" s="79">
        <v>0</v>
      </c>
      <c r="S106" s="79">
        <v>2125</v>
      </c>
      <c r="T106" s="79">
        <v>0</v>
      </c>
      <c r="U106" s="80">
        <v>116805</v>
      </c>
      <c r="V106" s="78">
        <v>0</v>
      </c>
      <c r="W106" s="78">
        <v>3</v>
      </c>
      <c r="X106" s="11" t="str">
        <f ca="1">IF(ISBLANK(BudgetsQTable[[#This Row],[budg_seq_yr]]),"FY"&amp;fiscalyear,"FY"&amp;fiscalyear-1+BudgetsQTable[[#This Row],[budg_seq_yr]])</f>
        <v>FY20</v>
      </c>
      <c r="Y106" s="79">
        <v>116805</v>
      </c>
      <c r="Z106" s="78" t="s">
        <v>2869</v>
      </c>
      <c r="AA106" s="78" t="s">
        <v>468</v>
      </c>
      <c r="AB106" s="76" t="s">
        <v>2821</v>
      </c>
      <c r="AC106" s="78" t="s">
        <v>468</v>
      </c>
    </row>
    <row r="107" spans="1:29" x14ac:dyDescent="0.35">
      <c r="A107" s="10" t="s">
        <v>2935</v>
      </c>
      <c r="B107" s="76" t="s">
        <v>2834</v>
      </c>
      <c r="C107" s="76">
        <f>C106+(BudgetsQTable[[#This Row],[lead]]&lt;&gt;K106)</f>
        <v>22</v>
      </c>
      <c r="D107" s="76">
        <f>D106*(BudgetsQTable[[#This Row],[lead]]=K106)+(BudgetsQTable[[#This Row],[prop_id]]&lt;&gt;A106)</f>
        <v>2</v>
      </c>
      <c r="E107" s="77">
        <v>43004.436805555553</v>
      </c>
      <c r="F107" s="78" t="s">
        <v>2868</v>
      </c>
      <c r="G107" s="78" t="s">
        <v>2869</v>
      </c>
      <c r="H107" s="78" t="s">
        <v>468</v>
      </c>
      <c r="I107" s="76" t="s">
        <v>807</v>
      </c>
      <c r="J107" s="76" t="s">
        <v>753</v>
      </c>
      <c r="K107" s="78" t="s">
        <v>805</v>
      </c>
      <c r="L107" s="7" t="str">
        <f>IF(BudgetsQTable[[#This Row],[pi_last_name]]=" ","",HYPERLINK("https://www.ejacket.nsf.gov/ej/showProposal.do?Continue=Y&amp;ID="&amp;BudgetsQTable[[#This Row],[prop_id]],BudgetsQTable[[#This Row],[prop_id]]))</f>
        <v/>
      </c>
      <c r="M107" s="78" t="s">
        <v>753</v>
      </c>
      <c r="N107" s="7" t="str">
        <f>IF(BudgetsQTable[[#This Row],[pi_last_name]]=" ","",HYPERLINK("mailto:"&amp;BudgetsQTable[[#This Row],[pi_email]]&amp;"&amp;subject=Your NSF Proposal:  "&amp;BudgetsQTable[[#This Row],[prop_id]],BudgetsQTable[[#This Row],[pi_email]]))</f>
        <v/>
      </c>
      <c r="O107" s="78" t="s">
        <v>753</v>
      </c>
      <c r="P107" s="78">
        <v>1</v>
      </c>
      <c r="Q107" s="78">
        <v>0</v>
      </c>
      <c r="R107" s="79">
        <v>0</v>
      </c>
      <c r="S107" s="79">
        <v>2125</v>
      </c>
      <c r="T107" s="79">
        <v>0</v>
      </c>
      <c r="U107" s="80">
        <v>108205</v>
      </c>
      <c r="V107" s="78">
        <v>0</v>
      </c>
      <c r="W107" s="78">
        <v>4</v>
      </c>
      <c r="X107" s="11" t="str">
        <f ca="1">IF(ISBLANK(BudgetsQTable[[#This Row],[budg_seq_yr]]),"FY"&amp;fiscalyear,"FY"&amp;fiscalyear-1+BudgetsQTable[[#This Row],[budg_seq_yr]])</f>
        <v>FY21</v>
      </c>
      <c r="Y107" s="79">
        <v>108205</v>
      </c>
      <c r="Z107" s="78" t="s">
        <v>2869</v>
      </c>
      <c r="AA107" s="78" t="s">
        <v>468</v>
      </c>
      <c r="AB107" s="76" t="s">
        <v>2821</v>
      </c>
      <c r="AC107" s="78" t="s">
        <v>468</v>
      </c>
    </row>
    <row r="108" spans="1:29" x14ac:dyDescent="0.35">
      <c r="A108" s="10" t="s">
        <v>809</v>
      </c>
      <c r="B108" s="76" t="s">
        <v>2824</v>
      </c>
      <c r="C108" s="76">
        <f>C107+(BudgetsQTable[[#This Row],[lead]]&lt;&gt;K107)</f>
        <v>23</v>
      </c>
      <c r="D108" s="76">
        <f>D107*(BudgetsQTable[[#This Row],[lead]]=K107)+(BudgetsQTable[[#This Row],[prop_id]]&lt;&gt;A107)</f>
        <v>1</v>
      </c>
      <c r="E108" s="77">
        <v>43003.611805555556</v>
      </c>
      <c r="F108" s="78" t="s">
        <v>2868</v>
      </c>
      <c r="G108" s="78" t="s">
        <v>2869</v>
      </c>
      <c r="H108" s="78" t="s">
        <v>466</v>
      </c>
      <c r="I108" s="76" t="s">
        <v>811</v>
      </c>
      <c r="J108" s="76" t="s">
        <v>2943</v>
      </c>
      <c r="K108" s="78" t="s">
        <v>809</v>
      </c>
      <c r="L108" s="7" t="str">
        <f>IF(BudgetsQTable[[#This Row],[pi_last_name]]=" ","",HYPERLINK("https://www.ejacket.nsf.gov/ej/showProposal.do?Continue=Y&amp;ID="&amp;BudgetsQTable[[#This Row],[prop_id]],BudgetsQTable[[#This Row],[prop_id]]))</f>
        <v>1763213</v>
      </c>
      <c r="M108" s="78" t="s">
        <v>810</v>
      </c>
      <c r="N108" s="7" t="str">
        <f>IF(BudgetsQTable[[#This Row],[pi_last_name]]=" ","",HYPERLINK("mailto:"&amp;BudgetsQTable[[#This Row],[pi_email]]&amp;"&amp;subject=Your NSF Proposal:  "&amp;BudgetsQTable[[#This Row],[prop_id]],BudgetsQTable[[#This Row],[pi_email]]))</f>
        <v>nasmith@cs.cmu.edu</v>
      </c>
      <c r="O108" s="78" t="s">
        <v>2848</v>
      </c>
      <c r="P108" s="78"/>
      <c r="Q108" s="78"/>
      <c r="R108" s="79"/>
      <c r="S108" s="79"/>
      <c r="T108" s="79"/>
      <c r="U108" s="80"/>
      <c r="V108" s="78">
        <v>0</v>
      </c>
      <c r="W108" s="78"/>
      <c r="X108" s="11" t="str">
        <f ca="1">IF(ISBLANK(BudgetsQTable[[#This Row],[budg_seq_yr]]),"FY"&amp;fiscalyear,"FY"&amp;fiscalyear-1+BudgetsQTable[[#This Row],[budg_seq_yr]])</f>
        <v>FY18</v>
      </c>
      <c r="Y108" s="79">
        <v>693500</v>
      </c>
      <c r="Z108" s="78" t="s">
        <v>2869</v>
      </c>
      <c r="AA108" s="78" t="s">
        <v>466</v>
      </c>
      <c r="AB108" s="76" t="s">
        <v>2821</v>
      </c>
      <c r="AC108" s="78" t="s">
        <v>2884</v>
      </c>
    </row>
    <row r="109" spans="1:29" x14ac:dyDescent="0.35">
      <c r="A109" s="10" t="s">
        <v>809</v>
      </c>
      <c r="B109" s="76" t="s">
        <v>2824</v>
      </c>
      <c r="C109" s="76">
        <f>C108+(BudgetsQTable[[#This Row],[lead]]&lt;&gt;K108)</f>
        <v>23</v>
      </c>
      <c r="D109" s="76">
        <f>D108*(BudgetsQTable[[#This Row],[lead]]=K108)+(BudgetsQTable[[#This Row],[prop_id]]&lt;&gt;A108)</f>
        <v>1</v>
      </c>
      <c r="E109" s="77">
        <v>43003.611805555556</v>
      </c>
      <c r="F109" s="78" t="s">
        <v>2868</v>
      </c>
      <c r="G109" s="78" t="s">
        <v>2869</v>
      </c>
      <c r="H109" s="78" t="s">
        <v>466</v>
      </c>
      <c r="I109" s="76" t="s">
        <v>811</v>
      </c>
      <c r="J109" s="76" t="s">
        <v>753</v>
      </c>
      <c r="K109" s="78" t="s">
        <v>809</v>
      </c>
      <c r="L109" s="7" t="str">
        <f>IF(BudgetsQTable[[#This Row],[pi_last_name]]=" ","",HYPERLINK("https://www.ejacket.nsf.gov/ej/showProposal.do?Continue=Y&amp;ID="&amp;BudgetsQTable[[#This Row],[prop_id]],BudgetsQTable[[#This Row],[prop_id]]))</f>
        <v/>
      </c>
      <c r="M109" s="78" t="s">
        <v>753</v>
      </c>
      <c r="N109" s="7" t="str">
        <f>IF(BudgetsQTable[[#This Row],[pi_last_name]]=" ","",HYPERLINK("mailto:"&amp;BudgetsQTable[[#This Row],[pi_email]]&amp;"&amp;subject=Your NSF Proposal:  "&amp;BudgetsQTable[[#This Row],[prop_id]],BudgetsQTable[[#This Row],[pi_email]]))</f>
        <v/>
      </c>
      <c r="O109" s="78" t="s">
        <v>753</v>
      </c>
      <c r="P109" s="78">
        <v>1</v>
      </c>
      <c r="Q109" s="78">
        <v>0</v>
      </c>
      <c r="R109" s="79">
        <v>0</v>
      </c>
      <c r="S109" s="79">
        <v>4000</v>
      </c>
      <c r="T109" s="79">
        <v>0</v>
      </c>
      <c r="U109" s="80">
        <v>176487</v>
      </c>
      <c r="V109" s="78">
        <v>0</v>
      </c>
      <c r="W109" s="78">
        <v>1</v>
      </c>
      <c r="X109" s="11" t="str">
        <f ca="1">IF(ISBLANK(BudgetsQTable[[#This Row],[budg_seq_yr]]),"FY"&amp;fiscalyear,"FY"&amp;fiscalyear-1+BudgetsQTable[[#This Row],[budg_seq_yr]])</f>
        <v>FY18</v>
      </c>
      <c r="Y109" s="79">
        <v>176487</v>
      </c>
      <c r="Z109" s="78" t="s">
        <v>2869</v>
      </c>
      <c r="AA109" s="78" t="s">
        <v>466</v>
      </c>
      <c r="AB109" s="76" t="s">
        <v>2821</v>
      </c>
      <c r="AC109" s="78" t="s">
        <v>2884</v>
      </c>
    </row>
    <row r="110" spans="1:29" x14ac:dyDescent="0.35">
      <c r="A110" s="10" t="s">
        <v>809</v>
      </c>
      <c r="B110" s="76" t="s">
        <v>2824</v>
      </c>
      <c r="C110" s="76">
        <f>C109+(BudgetsQTable[[#This Row],[lead]]&lt;&gt;K109)</f>
        <v>23</v>
      </c>
      <c r="D110" s="76">
        <f>D109*(BudgetsQTable[[#This Row],[lead]]=K109)+(BudgetsQTable[[#This Row],[prop_id]]&lt;&gt;A109)</f>
        <v>1</v>
      </c>
      <c r="E110" s="77">
        <v>43003.611805555556</v>
      </c>
      <c r="F110" s="78" t="s">
        <v>2868</v>
      </c>
      <c r="G110" s="78" t="s">
        <v>2869</v>
      </c>
      <c r="H110" s="78" t="s">
        <v>466</v>
      </c>
      <c r="I110" s="76" t="s">
        <v>811</v>
      </c>
      <c r="J110" s="76" t="s">
        <v>753</v>
      </c>
      <c r="K110" s="78" t="s">
        <v>809</v>
      </c>
      <c r="L110" s="7" t="str">
        <f>IF(BudgetsQTable[[#This Row],[pi_last_name]]=" ","",HYPERLINK("https://www.ejacket.nsf.gov/ej/showProposal.do?Continue=Y&amp;ID="&amp;BudgetsQTable[[#This Row],[prop_id]],BudgetsQTable[[#This Row],[prop_id]]))</f>
        <v/>
      </c>
      <c r="M110" s="78" t="s">
        <v>753</v>
      </c>
      <c r="N110" s="7" t="str">
        <f>IF(BudgetsQTable[[#This Row],[pi_last_name]]=" ","",HYPERLINK("mailto:"&amp;BudgetsQTable[[#This Row],[pi_email]]&amp;"&amp;subject=Your NSF Proposal:  "&amp;BudgetsQTable[[#This Row],[prop_id]],BudgetsQTable[[#This Row],[pi_email]]))</f>
        <v/>
      </c>
      <c r="O110" s="78" t="s">
        <v>753</v>
      </c>
      <c r="P110" s="78">
        <v>1</v>
      </c>
      <c r="Q110" s="78">
        <v>0</v>
      </c>
      <c r="R110" s="79">
        <v>0</v>
      </c>
      <c r="S110" s="79">
        <v>4000</v>
      </c>
      <c r="T110" s="79">
        <v>0</v>
      </c>
      <c r="U110" s="80">
        <v>167982</v>
      </c>
      <c r="V110" s="78">
        <v>0</v>
      </c>
      <c r="W110" s="78">
        <v>2</v>
      </c>
      <c r="X110" s="11" t="str">
        <f ca="1">IF(ISBLANK(BudgetsQTable[[#This Row],[budg_seq_yr]]),"FY"&amp;fiscalyear,"FY"&amp;fiscalyear-1+BudgetsQTable[[#This Row],[budg_seq_yr]])</f>
        <v>FY19</v>
      </c>
      <c r="Y110" s="79">
        <v>167982</v>
      </c>
      <c r="Z110" s="78" t="s">
        <v>2869</v>
      </c>
      <c r="AA110" s="78" t="s">
        <v>466</v>
      </c>
      <c r="AB110" s="76" t="s">
        <v>2821</v>
      </c>
      <c r="AC110" s="78" t="s">
        <v>2884</v>
      </c>
    </row>
    <row r="111" spans="1:29" x14ac:dyDescent="0.35">
      <c r="A111" s="10" t="s">
        <v>809</v>
      </c>
      <c r="B111" s="76" t="s">
        <v>2824</v>
      </c>
      <c r="C111" s="76">
        <f>C110+(BudgetsQTable[[#This Row],[lead]]&lt;&gt;K110)</f>
        <v>23</v>
      </c>
      <c r="D111" s="76">
        <f>D110*(BudgetsQTable[[#This Row],[lead]]=K110)+(BudgetsQTable[[#This Row],[prop_id]]&lt;&gt;A110)</f>
        <v>1</v>
      </c>
      <c r="E111" s="77">
        <v>43003.611805555556</v>
      </c>
      <c r="F111" s="78" t="s">
        <v>2868</v>
      </c>
      <c r="G111" s="78" t="s">
        <v>2869</v>
      </c>
      <c r="H111" s="78" t="s">
        <v>466</v>
      </c>
      <c r="I111" s="76" t="s">
        <v>811</v>
      </c>
      <c r="J111" s="76" t="s">
        <v>753</v>
      </c>
      <c r="K111" s="78" t="s">
        <v>809</v>
      </c>
      <c r="L111" s="7" t="str">
        <f>IF(BudgetsQTable[[#This Row],[pi_last_name]]=" ","",HYPERLINK("https://www.ejacket.nsf.gov/ej/showProposal.do?Continue=Y&amp;ID="&amp;BudgetsQTable[[#This Row],[prop_id]],BudgetsQTable[[#This Row],[prop_id]]))</f>
        <v/>
      </c>
      <c r="M111" s="78" t="s">
        <v>753</v>
      </c>
      <c r="N111" s="7" t="str">
        <f>IF(BudgetsQTable[[#This Row],[pi_last_name]]=" ","",HYPERLINK("mailto:"&amp;BudgetsQTable[[#This Row],[pi_email]]&amp;"&amp;subject=Your NSF Proposal:  "&amp;BudgetsQTable[[#This Row],[prop_id]],BudgetsQTable[[#This Row],[pi_email]]))</f>
        <v/>
      </c>
      <c r="O111" s="78" t="s">
        <v>753</v>
      </c>
      <c r="P111" s="78">
        <v>1</v>
      </c>
      <c r="Q111" s="78">
        <v>0</v>
      </c>
      <c r="R111" s="79">
        <v>0</v>
      </c>
      <c r="S111" s="79">
        <v>4000</v>
      </c>
      <c r="T111" s="79">
        <v>0</v>
      </c>
      <c r="U111" s="80">
        <v>174252</v>
      </c>
      <c r="V111" s="78">
        <v>0</v>
      </c>
      <c r="W111" s="78">
        <v>3</v>
      </c>
      <c r="X111" s="11" t="str">
        <f ca="1">IF(ISBLANK(BudgetsQTable[[#This Row],[budg_seq_yr]]),"FY"&amp;fiscalyear,"FY"&amp;fiscalyear-1+BudgetsQTable[[#This Row],[budg_seq_yr]])</f>
        <v>FY20</v>
      </c>
      <c r="Y111" s="79">
        <v>174252</v>
      </c>
      <c r="Z111" s="78" t="s">
        <v>2869</v>
      </c>
      <c r="AA111" s="78" t="s">
        <v>466</v>
      </c>
      <c r="AB111" s="76" t="s">
        <v>2821</v>
      </c>
      <c r="AC111" s="78" t="s">
        <v>2884</v>
      </c>
    </row>
    <row r="112" spans="1:29" x14ac:dyDescent="0.35">
      <c r="A112" s="10" t="s">
        <v>809</v>
      </c>
      <c r="B112" s="76" t="s">
        <v>2824</v>
      </c>
      <c r="C112" s="76">
        <f>C111+(BudgetsQTable[[#This Row],[lead]]&lt;&gt;K111)</f>
        <v>23</v>
      </c>
      <c r="D112" s="76">
        <f>D111*(BudgetsQTable[[#This Row],[lead]]=K111)+(BudgetsQTable[[#This Row],[prop_id]]&lt;&gt;A111)</f>
        <v>1</v>
      </c>
      <c r="E112" s="77">
        <v>43003.611805555556</v>
      </c>
      <c r="F112" s="78" t="s">
        <v>2868</v>
      </c>
      <c r="G112" s="78" t="s">
        <v>2869</v>
      </c>
      <c r="H112" s="78" t="s">
        <v>466</v>
      </c>
      <c r="I112" s="76" t="s">
        <v>811</v>
      </c>
      <c r="J112" s="76" t="s">
        <v>753</v>
      </c>
      <c r="K112" s="78" t="s">
        <v>809</v>
      </c>
      <c r="L112" s="7" t="str">
        <f>IF(BudgetsQTable[[#This Row],[pi_last_name]]=" ","",HYPERLINK("https://www.ejacket.nsf.gov/ej/showProposal.do?Continue=Y&amp;ID="&amp;BudgetsQTable[[#This Row],[prop_id]],BudgetsQTable[[#This Row],[prop_id]]))</f>
        <v/>
      </c>
      <c r="M112" s="78" t="s">
        <v>753</v>
      </c>
      <c r="N112" s="7" t="str">
        <f>IF(BudgetsQTable[[#This Row],[pi_last_name]]=" ","",HYPERLINK("mailto:"&amp;BudgetsQTable[[#This Row],[pi_email]]&amp;"&amp;subject=Your NSF Proposal:  "&amp;BudgetsQTable[[#This Row],[prop_id]],BudgetsQTable[[#This Row],[pi_email]]))</f>
        <v/>
      </c>
      <c r="O112" s="78" t="s">
        <v>753</v>
      </c>
      <c r="P112" s="78">
        <v>1</v>
      </c>
      <c r="Q112" s="78">
        <v>0</v>
      </c>
      <c r="R112" s="79">
        <v>0</v>
      </c>
      <c r="S112" s="79">
        <v>4000</v>
      </c>
      <c r="T112" s="79">
        <v>0</v>
      </c>
      <c r="U112" s="80">
        <v>174779</v>
      </c>
      <c r="V112" s="78">
        <v>0</v>
      </c>
      <c r="W112" s="78">
        <v>4</v>
      </c>
      <c r="X112" s="11" t="str">
        <f ca="1">IF(ISBLANK(BudgetsQTable[[#This Row],[budg_seq_yr]]),"FY"&amp;fiscalyear,"FY"&amp;fiscalyear-1+BudgetsQTable[[#This Row],[budg_seq_yr]])</f>
        <v>FY21</v>
      </c>
      <c r="Y112" s="79">
        <v>174779</v>
      </c>
      <c r="Z112" s="78" t="s">
        <v>2869</v>
      </c>
      <c r="AA112" s="78" t="s">
        <v>466</v>
      </c>
      <c r="AB112" s="76" t="s">
        <v>2821</v>
      </c>
      <c r="AC112" s="78" t="s">
        <v>2884</v>
      </c>
    </row>
    <row r="113" spans="1:29" x14ac:dyDescent="0.35">
      <c r="A113" s="10" t="s">
        <v>2945</v>
      </c>
      <c r="B113" s="76" t="s">
        <v>2834</v>
      </c>
      <c r="C113" s="76">
        <f>C112+(BudgetsQTable[[#This Row],[lead]]&lt;&gt;K112)</f>
        <v>23</v>
      </c>
      <c r="D113" s="76">
        <f>D112*(BudgetsQTable[[#This Row],[lead]]=K112)+(BudgetsQTable[[#This Row],[prop_id]]&lt;&gt;A112)</f>
        <v>2</v>
      </c>
      <c r="E113" s="77">
        <v>43004.646527777775</v>
      </c>
      <c r="F113" s="78" t="s">
        <v>2868</v>
      </c>
      <c r="G113" s="78" t="s">
        <v>2869</v>
      </c>
      <c r="H113" s="78" t="s">
        <v>466</v>
      </c>
      <c r="I113" s="76" t="s">
        <v>811</v>
      </c>
      <c r="J113" s="76" t="s">
        <v>2948</v>
      </c>
      <c r="K113" s="78" t="s">
        <v>809</v>
      </c>
      <c r="L113" s="7" t="str">
        <f>IF(BudgetsQTable[[#This Row],[pi_last_name]]=" ","",HYPERLINK("https://www.ejacket.nsf.gov/ej/showProposal.do?Continue=Y&amp;ID="&amp;BudgetsQTable[[#This Row],[prop_id]],BudgetsQTable[[#This Row],[prop_id]]))</f>
        <v>1763374</v>
      </c>
      <c r="M113" s="78" t="s">
        <v>1354</v>
      </c>
      <c r="N113" s="7" t="str">
        <f>IF(BudgetsQTable[[#This Row],[pi_last_name]]=" ","",HYPERLINK("mailto:"&amp;BudgetsQTable[[#This Row],[pi_email]]&amp;"&amp;subject=Your NSF Proposal:  "&amp;BudgetsQTable[[#This Row],[prop_id]],BudgetsQTable[[#This Row],[pi_email]]))</f>
        <v>chenhao@chenhaot.com</v>
      </c>
      <c r="O113" s="78" t="s">
        <v>2947</v>
      </c>
      <c r="P113" s="78"/>
      <c r="Q113" s="78"/>
      <c r="R113" s="79"/>
      <c r="S113" s="79"/>
      <c r="T113" s="79"/>
      <c r="U113" s="80"/>
      <c r="V113" s="78">
        <v>0</v>
      </c>
      <c r="W113" s="78"/>
      <c r="X113" s="11" t="str">
        <f ca="1">IF(ISBLANK(BudgetsQTable[[#This Row],[budg_seq_yr]]),"FY"&amp;fiscalyear,"FY"&amp;fiscalyear-1+BudgetsQTable[[#This Row],[budg_seq_yr]])</f>
        <v>FY18</v>
      </c>
      <c r="Y113" s="79">
        <v>506500</v>
      </c>
      <c r="Z113" s="78" t="s">
        <v>2869</v>
      </c>
      <c r="AA113" s="78" t="s">
        <v>466</v>
      </c>
      <c r="AB113" s="76" t="s">
        <v>2821</v>
      </c>
      <c r="AC113" s="78" t="s">
        <v>2884</v>
      </c>
    </row>
    <row r="114" spans="1:29" x14ac:dyDescent="0.35">
      <c r="A114" s="10" t="s">
        <v>2945</v>
      </c>
      <c r="B114" s="76" t="s">
        <v>2834</v>
      </c>
      <c r="C114" s="76">
        <f>C113+(BudgetsQTable[[#This Row],[lead]]&lt;&gt;K113)</f>
        <v>23</v>
      </c>
      <c r="D114" s="76">
        <f>D113*(BudgetsQTable[[#This Row],[lead]]=K113)+(BudgetsQTable[[#This Row],[prop_id]]&lt;&gt;A113)</f>
        <v>2</v>
      </c>
      <c r="E114" s="77">
        <v>43004.646527777775</v>
      </c>
      <c r="F114" s="78" t="s">
        <v>2868</v>
      </c>
      <c r="G114" s="78" t="s">
        <v>2869</v>
      </c>
      <c r="H114" s="78" t="s">
        <v>466</v>
      </c>
      <c r="I114" s="76" t="s">
        <v>811</v>
      </c>
      <c r="J114" s="76" t="s">
        <v>753</v>
      </c>
      <c r="K114" s="78" t="s">
        <v>809</v>
      </c>
      <c r="L114" s="7" t="str">
        <f>IF(BudgetsQTable[[#This Row],[pi_last_name]]=" ","",HYPERLINK("https://www.ejacket.nsf.gov/ej/showProposal.do?Continue=Y&amp;ID="&amp;BudgetsQTable[[#This Row],[prop_id]],BudgetsQTable[[#This Row],[prop_id]]))</f>
        <v/>
      </c>
      <c r="M114" s="78" t="s">
        <v>753</v>
      </c>
      <c r="N114" s="7" t="str">
        <f>IF(BudgetsQTable[[#This Row],[pi_last_name]]=" ","",HYPERLINK("mailto:"&amp;BudgetsQTable[[#This Row],[pi_email]]&amp;"&amp;subject=Your NSF Proposal:  "&amp;BudgetsQTable[[#This Row],[prop_id]],BudgetsQTable[[#This Row],[pi_email]]))</f>
        <v/>
      </c>
      <c r="O114" s="78" t="s">
        <v>753</v>
      </c>
      <c r="P114" s="78">
        <v>1</v>
      </c>
      <c r="Q114" s="78">
        <v>1</v>
      </c>
      <c r="R114" s="79">
        <v>0</v>
      </c>
      <c r="S114" s="79">
        <v>6340</v>
      </c>
      <c r="T114" s="79">
        <v>0</v>
      </c>
      <c r="U114" s="80">
        <v>139285</v>
      </c>
      <c r="V114" s="78">
        <v>0</v>
      </c>
      <c r="W114" s="78">
        <v>1</v>
      </c>
      <c r="X114" s="11" t="str">
        <f ca="1">IF(ISBLANK(BudgetsQTable[[#This Row],[budg_seq_yr]]),"FY"&amp;fiscalyear,"FY"&amp;fiscalyear-1+BudgetsQTable[[#This Row],[budg_seq_yr]])</f>
        <v>FY18</v>
      </c>
      <c r="Y114" s="79">
        <v>139285</v>
      </c>
      <c r="Z114" s="78" t="s">
        <v>2869</v>
      </c>
      <c r="AA114" s="78" t="s">
        <v>466</v>
      </c>
      <c r="AB114" s="76" t="s">
        <v>2821</v>
      </c>
      <c r="AC114" s="78" t="s">
        <v>2884</v>
      </c>
    </row>
    <row r="115" spans="1:29" x14ac:dyDescent="0.35">
      <c r="A115" s="10" t="s">
        <v>2945</v>
      </c>
      <c r="B115" s="76" t="s">
        <v>2834</v>
      </c>
      <c r="C115" s="76">
        <f>C114+(BudgetsQTable[[#This Row],[lead]]&lt;&gt;K114)</f>
        <v>23</v>
      </c>
      <c r="D115" s="76">
        <f>D114*(BudgetsQTable[[#This Row],[lead]]=K114)+(BudgetsQTable[[#This Row],[prop_id]]&lt;&gt;A114)</f>
        <v>2</v>
      </c>
      <c r="E115" s="77">
        <v>43004.646527777775</v>
      </c>
      <c r="F115" s="78" t="s">
        <v>2868</v>
      </c>
      <c r="G115" s="78" t="s">
        <v>2869</v>
      </c>
      <c r="H115" s="78" t="s">
        <v>466</v>
      </c>
      <c r="I115" s="76" t="s">
        <v>811</v>
      </c>
      <c r="J115" s="76" t="s">
        <v>753</v>
      </c>
      <c r="K115" s="78" t="s">
        <v>809</v>
      </c>
      <c r="L115" s="7" t="str">
        <f>IF(BudgetsQTable[[#This Row],[pi_last_name]]=" ","",HYPERLINK("https://www.ejacket.nsf.gov/ej/showProposal.do?Continue=Y&amp;ID="&amp;BudgetsQTable[[#This Row],[prop_id]],BudgetsQTable[[#This Row],[prop_id]]))</f>
        <v/>
      </c>
      <c r="M115" s="78" t="s">
        <v>753</v>
      </c>
      <c r="N115" s="7" t="str">
        <f>IF(BudgetsQTable[[#This Row],[pi_last_name]]=" ","",HYPERLINK("mailto:"&amp;BudgetsQTable[[#This Row],[pi_email]]&amp;"&amp;subject=Your NSF Proposal:  "&amp;BudgetsQTable[[#This Row],[prop_id]],BudgetsQTable[[#This Row],[pi_email]]))</f>
        <v/>
      </c>
      <c r="O115" s="78" t="s">
        <v>753</v>
      </c>
      <c r="P115" s="78">
        <v>1</v>
      </c>
      <c r="Q115" s="78">
        <v>1</v>
      </c>
      <c r="R115" s="79">
        <v>0</v>
      </c>
      <c r="S115" s="79">
        <v>6463</v>
      </c>
      <c r="T115" s="79">
        <v>0</v>
      </c>
      <c r="U115" s="80">
        <v>132262</v>
      </c>
      <c r="V115" s="78">
        <v>0</v>
      </c>
      <c r="W115" s="78">
        <v>2</v>
      </c>
      <c r="X115" s="11" t="str">
        <f ca="1">IF(ISBLANK(BudgetsQTable[[#This Row],[budg_seq_yr]]),"FY"&amp;fiscalyear,"FY"&amp;fiscalyear-1+BudgetsQTable[[#This Row],[budg_seq_yr]])</f>
        <v>FY19</v>
      </c>
      <c r="Y115" s="79">
        <v>132262</v>
      </c>
      <c r="Z115" s="78" t="s">
        <v>2869</v>
      </c>
      <c r="AA115" s="78" t="s">
        <v>466</v>
      </c>
      <c r="AB115" s="76" t="s">
        <v>2821</v>
      </c>
      <c r="AC115" s="78" t="s">
        <v>2884</v>
      </c>
    </row>
    <row r="116" spans="1:29" x14ac:dyDescent="0.35">
      <c r="A116" s="10" t="s">
        <v>2945</v>
      </c>
      <c r="B116" s="76" t="s">
        <v>2834</v>
      </c>
      <c r="C116" s="76">
        <f>C115+(BudgetsQTable[[#This Row],[lead]]&lt;&gt;K115)</f>
        <v>23</v>
      </c>
      <c r="D116" s="76">
        <f>D115*(BudgetsQTable[[#This Row],[lead]]=K115)+(BudgetsQTable[[#This Row],[prop_id]]&lt;&gt;A115)</f>
        <v>2</v>
      </c>
      <c r="E116" s="77">
        <v>43004.646527777775</v>
      </c>
      <c r="F116" s="78" t="s">
        <v>2868</v>
      </c>
      <c r="G116" s="78" t="s">
        <v>2869</v>
      </c>
      <c r="H116" s="78" t="s">
        <v>466</v>
      </c>
      <c r="I116" s="76" t="s">
        <v>811</v>
      </c>
      <c r="J116" s="76" t="s">
        <v>753</v>
      </c>
      <c r="K116" s="78" t="s">
        <v>809</v>
      </c>
      <c r="L116" s="7" t="str">
        <f>IF(BudgetsQTable[[#This Row],[pi_last_name]]=" ","",HYPERLINK("https://www.ejacket.nsf.gov/ej/showProposal.do?Continue=Y&amp;ID="&amp;BudgetsQTable[[#This Row],[prop_id]],BudgetsQTable[[#This Row],[prop_id]]))</f>
        <v/>
      </c>
      <c r="M116" s="78" t="s">
        <v>753</v>
      </c>
      <c r="N116" s="7" t="str">
        <f>IF(BudgetsQTable[[#This Row],[pi_last_name]]=" ","",HYPERLINK("mailto:"&amp;BudgetsQTable[[#This Row],[pi_email]]&amp;"&amp;subject=Your NSF Proposal:  "&amp;BudgetsQTable[[#This Row],[prop_id]],BudgetsQTable[[#This Row],[pi_email]]))</f>
        <v/>
      </c>
      <c r="O116" s="78" t="s">
        <v>753</v>
      </c>
      <c r="P116" s="78">
        <v>1</v>
      </c>
      <c r="Q116" s="78">
        <v>1</v>
      </c>
      <c r="R116" s="79">
        <v>0</v>
      </c>
      <c r="S116" s="79">
        <v>6586</v>
      </c>
      <c r="T116" s="79">
        <v>0</v>
      </c>
      <c r="U116" s="80">
        <v>136738</v>
      </c>
      <c r="V116" s="78">
        <v>0</v>
      </c>
      <c r="W116" s="78">
        <v>3</v>
      </c>
      <c r="X116" s="11" t="str">
        <f ca="1">IF(ISBLANK(BudgetsQTable[[#This Row],[budg_seq_yr]]),"FY"&amp;fiscalyear,"FY"&amp;fiscalyear-1+BudgetsQTable[[#This Row],[budg_seq_yr]])</f>
        <v>FY20</v>
      </c>
      <c r="Y116" s="79">
        <v>136738</v>
      </c>
      <c r="Z116" s="78" t="s">
        <v>2869</v>
      </c>
      <c r="AA116" s="78" t="s">
        <v>466</v>
      </c>
      <c r="AB116" s="76" t="s">
        <v>2821</v>
      </c>
      <c r="AC116" s="78" t="s">
        <v>2884</v>
      </c>
    </row>
    <row r="117" spans="1:29" x14ac:dyDescent="0.35">
      <c r="A117" s="10" t="s">
        <v>2945</v>
      </c>
      <c r="B117" s="76" t="s">
        <v>2834</v>
      </c>
      <c r="C117" s="76">
        <f>C116+(BudgetsQTable[[#This Row],[lead]]&lt;&gt;K116)</f>
        <v>23</v>
      </c>
      <c r="D117" s="76">
        <f>D116*(BudgetsQTable[[#This Row],[lead]]=K116)+(BudgetsQTable[[#This Row],[prop_id]]&lt;&gt;A116)</f>
        <v>2</v>
      </c>
      <c r="E117" s="77">
        <v>43004.646527777775</v>
      </c>
      <c r="F117" s="78" t="s">
        <v>2868</v>
      </c>
      <c r="G117" s="78" t="s">
        <v>2869</v>
      </c>
      <c r="H117" s="78" t="s">
        <v>466</v>
      </c>
      <c r="I117" s="76" t="s">
        <v>811</v>
      </c>
      <c r="J117" s="76" t="s">
        <v>753</v>
      </c>
      <c r="K117" s="78" t="s">
        <v>809</v>
      </c>
      <c r="L117" s="7" t="str">
        <f>IF(BudgetsQTable[[#This Row],[pi_last_name]]=" ","",HYPERLINK("https://www.ejacket.nsf.gov/ej/showProposal.do?Continue=Y&amp;ID="&amp;BudgetsQTable[[#This Row],[prop_id]],BudgetsQTable[[#This Row],[prop_id]]))</f>
        <v/>
      </c>
      <c r="M117" s="78" t="s">
        <v>753</v>
      </c>
      <c r="N117" s="7" t="str">
        <f>IF(BudgetsQTable[[#This Row],[pi_last_name]]=" ","",HYPERLINK("mailto:"&amp;BudgetsQTable[[#This Row],[pi_email]]&amp;"&amp;subject=Your NSF Proposal:  "&amp;BudgetsQTable[[#This Row],[prop_id]],BudgetsQTable[[#This Row],[pi_email]]))</f>
        <v/>
      </c>
      <c r="O117" s="78" t="s">
        <v>753</v>
      </c>
      <c r="P117" s="78">
        <v>1</v>
      </c>
      <c r="Q117" s="78">
        <v>1</v>
      </c>
      <c r="R117" s="79">
        <v>0</v>
      </c>
      <c r="S117" s="79">
        <v>0</v>
      </c>
      <c r="T117" s="79">
        <v>0</v>
      </c>
      <c r="U117" s="80">
        <v>98215</v>
      </c>
      <c r="V117" s="78">
        <v>0</v>
      </c>
      <c r="W117" s="78">
        <v>4</v>
      </c>
      <c r="X117" s="11" t="str">
        <f ca="1">IF(ISBLANK(BudgetsQTable[[#This Row],[budg_seq_yr]]),"FY"&amp;fiscalyear,"FY"&amp;fiscalyear-1+BudgetsQTable[[#This Row],[budg_seq_yr]])</f>
        <v>FY21</v>
      </c>
      <c r="Y117" s="79">
        <v>98215</v>
      </c>
      <c r="Z117" s="78" t="s">
        <v>2869</v>
      </c>
      <c r="AA117" s="78" t="s">
        <v>466</v>
      </c>
      <c r="AB117" s="76" t="s">
        <v>2821</v>
      </c>
      <c r="AC117" s="78" t="s">
        <v>2884</v>
      </c>
    </row>
    <row r="118" spans="1:29" x14ac:dyDescent="0.35">
      <c r="A118" s="10" t="s">
        <v>2949</v>
      </c>
      <c r="B118" s="76" t="s">
        <v>2824</v>
      </c>
      <c r="C118" s="76">
        <f>C117+(BudgetsQTable[[#This Row],[lead]]&lt;&gt;K117)</f>
        <v>24</v>
      </c>
      <c r="D118" s="76">
        <f>D117*(BudgetsQTable[[#This Row],[lead]]=K117)+(BudgetsQTable[[#This Row],[prop_id]]&lt;&gt;A117)</f>
        <v>1</v>
      </c>
      <c r="E118" s="77">
        <v>43003.633333333331</v>
      </c>
      <c r="F118" s="78" t="s">
        <v>2868</v>
      </c>
      <c r="G118" s="78" t="s">
        <v>2869</v>
      </c>
      <c r="H118" s="78" t="s">
        <v>470</v>
      </c>
      <c r="I118" s="76" t="s">
        <v>793</v>
      </c>
      <c r="J118" s="76" t="s">
        <v>2953</v>
      </c>
      <c r="K118" s="78" t="s">
        <v>2949</v>
      </c>
      <c r="L118" s="7" t="str">
        <f>IF(BudgetsQTable[[#This Row],[pi_last_name]]=" ","",HYPERLINK("https://www.ejacket.nsf.gov/ej/showProposal.do?Continue=Y&amp;ID="&amp;BudgetsQTable[[#This Row],[prop_id]],BudgetsQTable[[#This Row],[prop_id]]))</f>
        <v>1763222</v>
      </c>
      <c r="M118" s="78" t="s">
        <v>2950</v>
      </c>
      <c r="N118" s="7" t="str">
        <f>IF(BudgetsQTable[[#This Row],[pi_last_name]]=" ","",HYPERLINK("mailto:"&amp;BudgetsQTable[[#This Row],[pi_email]]&amp;"&amp;subject=Your NSF Proposal:  "&amp;BudgetsQTable[[#This Row],[prop_id]],BudgetsQTable[[#This Row],[pi_email]]))</f>
        <v>bilmes@ee.washington.edu</v>
      </c>
      <c r="O118" s="78" t="s">
        <v>2848</v>
      </c>
      <c r="P118" s="78"/>
      <c r="Q118" s="78"/>
      <c r="R118" s="79"/>
      <c r="S118" s="79"/>
      <c r="T118" s="79"/>
      <c r="U118" s="80"/>
      <c r="V118" s="78">
        <v>0</v>
      </c>
      <c r="W118" s="78"/>
      <c r="X118" s="11" t="str">
        <f ca="1">IF(ISBLANK(BudgetsQTable[[#This Row],[budg_seq_yr]]),"FY"&amp;fiscalyear,"FY"&amp;fiscalyear-1+BudgetsQTable[[#This Row],[budg_seq_yr]])</f>
        <v>FY18</v>
      </c>
      <c r="Y118" s="79">
        <v>600000</v>
      </c>
      <c r="Z118" s="78" t="s">
        <v>2869</v>
      </c>
      <c r="AA118" s="78" t="s">
        <v>470</v>
      </c>
      <c r="AB118" s="76" t="s">
        <v>2821</v>
      </c>
      <c r="AC118" s="78" t="s">
        <v>2903</v>
      </c>
    </row>
    <row r="119" spans="1:29" x14ac:dyDescent="0.35">
      <c r="A119" s="10" t="s">
        <v>2949</v>
      </c>
      <c r="B119" s="76" t="s">
        <v>2824</v>
      </c>
      <c r="C119" s="76">
        <f>C118+(BudgetsQTable[[#This Row],[lead]]&lt;&gt;K118)</f>
        <v>24</v>
      </c>
      <c r="D119" s="76">
        <f>D118*(BudgetsQTable[[#This Row],[lead]]=K118)+(BudgetsQTable[[#This Row],[prop_id]]&lt;&gt;A118)</f>
        <v>1</v>
      </c>
      <c r="E119" s="77">
        <v>43003.633333333331</v>
      </c>
      <c r="F119" s="78" t="s">
        <v>2868</v>
      </c>
      <c r="G119" s="78" t="s">
        <v>2869</v>
      </c>
      <c r="H119" s="78" t="s">
        <v>470</v>
      </c>
      <c r="I119" s="76" t="s">
        <v>793</v>
      </c>
      <c r="J119" s="76" t="s">
        <v>753</v>
      </c>
      <c r="K119" s="78" t="s">
        <v>2949</v>
      </c>
      <c r="L119" s="7" t="str">
        <f>IF(BudgetsQTable[[#This Row],[pi_last_name]]=" ","",HYPERLINK("https://www.ejacket.nsf.gov/ej/showProposal.do?Continue=Y&amp;ID="&amp;BudgetsQTable[[#This Row],[prop_id]],BudgetsQTable[[#This Row],[prop_id]]))</f>
        <v/>
      </c>
      <c r="M119" s="78" t="s">
        <v>753</v>
      </c>
      <c r="N119" s="7" t="str">
        <f>IF(BudgetsQTable[[#This Row],[pi_last_name]]=" ","",HYPERLINK("mailto:"&amp;BudgetsQTable[[#This Row],[pi_email]]&amp;"&amp;subject=Your NSF Proposal:  "&amp;BudgetsQTable[[#This Row],[prop_id]],BudgetsQTable[[#This Row],[pi_email]]))</f>
        <v/>
      </c>
      <c r="O119" s="78" t="s">
        <v>753</v>
      </c>
      <c r="P119" s="78">
        <v>1</v>
      </c>
      <c r="Q119" s="78">
        <v>0</v>
      </c>
      <c r="R119" s="79">
        <v>0</v>
      </c>
      <c r="S119" s="79">
        <v>5000</v>
      </c>
      <c r="T119" s="79">
        <v>0</v>
      </c>
      <c r="U119" s="80">
        <v>200000</v>
      </c>
      <c r="V119" s="78">
        <v>0</v>
      </c>
      <c r="W119" s="78">
        <v>1</v>
      </c>
      <c r="X119" s="11" t="str">
        <f ca="1">IF(ISBLANK(BudgetsQTable[[#This Row],[budg_seq_yr]]),"FY"&amp;fiscalyear,"FY"&amp;fiscalyear-1+BudgetsQTable[[#This Row],[budg_seq_yr]])</f>
        <v>FY18</v>
      </c>
      <c r="Y119" s="79">
        <v>200000</v>
      </c>
      <c r="Z119" s="78" t="s">
        <v>2869</v>
      </c>
      <c r="AA119" s="78" t="s">
        <v>470</v>
      </c>
      <c r="AB119" s="76" t="s">
        <v>2821</v>
      </c>
      <c r="AC119" s="78" t="s">
        <v>2903</v>
      </c>
    </row>
    <row r="120" spans="1:29" x14ac:dyDescent="0.35">
      <c r="A120" s="10" t="s">
        <v>2949</v>
      </c>
      <c r="B120" s="76" t="s">
        <v>2824</v>
      </c>
      <c r="C120" s="76">
        <f>C119+(BudgetsQTable[[#This Row],[lead]]&lt;&gt;K119)</f>
        <v>24</v>
      </c>
      <c r="D120" s="76">
        <f>D119*(BudgetsQTable[[#This Row],[lead]]=K119)+(BudgetsQTable[[#This Row],[prop_id]]&lt;&gt;A119)</f>
        <v>1</v>
      </c>
      <c r="E120" s="77">
        <v>43003.633333333331</v>
      </c>
      <c r="F120" s="78" t="s">
        <v>2868</v>
      </c>
      <c r="G120" s="78" t="s">
        <v>2869</v>
      </c>
      <c r="H120" s="78" t="s">
        <v>470</v>
      </c>
      <c r="I120" s="76" t="s">
        <v>793</v>
      </c>
      <c r="J120" s="76" t="s">
        <v>753</v>
      </c>
      <c r="K120" s="78" t="s">
        <v>2949</v>
      </c>
      <c r="L120" s="7" t="str">
        <f>IF(BudgetsQTable[[#This Row],[pi_last_name]]=" ","",HYPERLINK("https://www.ejacket.nsf.gov/ej/showProposal.do?Continue=Y&amp;ID="&amp;BudgetsQTable[[#This Row],[prop_id]],BudgetsQTable[[#This Row],[prop_id]]))</f>
        <v/>
      </c>
      <c r="M120" s="78" t="s">
        <v>753</v>
      </c>
      <c r="N120" s="7" t="str">
        <f>IF(BudgetsQTable[[#This Row],[pi_last_name]]=" ","",HYPERLINK("mailto:"&amp;BudgetsQTable[[#This Row],[pi_email]]&amp;"&amp;subject=Your NSF Proposal:  "&amp;BudgetsQTable[[#This Row],[prop_id]],BudgetsQTable[[#This Row],[pi_email]]))</f>
        <v/>
      </c>
      <c r="O120" s="78" t="s">
        <v>753</v>
      </c>
      <c r="P120" s="78">
        <v>1</v>
      </c>
      <c r="Q120" s="78">
        <v>0</v>
      </c>
      <c r="R120" s="79">
        <v>0</v>
      </c>
      <c r="S120" s="79">
        <v>5000</v>
      </c>
      <c r="T120" s="79">
        <v>0</v>
      </c>
      <c r="U120" s="80">
        <v>200000</v>
      </c>
      <c r="V120" s="78">
        <v>0</v>
      </c>
      <c r="W120" s="78">
        <v>2</v>
      </c>
      <c r="X120" s="11" t="str">
        <f ca="1">IF(ISBLANK(BudgetsQTable[[#This Row],[budg_seq_yr]]),"FY"&amp;fiscalyear,"FY"&amp;fiscalyear-1+BudgetsQTable[[#This Row],[budg_seq_yr]])</f>
        <v>FY19</v>
      </c>
      <c r="Y120" s="79">
        <v>200000</v>
      </c>
      <c r="Z120" s="78" t="s">
        <v>2869</v>
      </c>
      <c r="AA120" s="78" t="s">
        <v>470</v>
      </c>
      <c r="AB120" s="76" t="s">
        <v>2821</v>
      </c>
      <c r="AC120" s="78" t="s">
        <v>2903</v>
      </c>
    </row>
    <row r="121" spans="1:29" x14ac:dyDescent="0.35">
      <c r="A121" s="10" t="s">
        <v>2949</v>
      </c>
      <c r="B121" s="76" t="s">
        <v>2824</v>
      </c>
      <c r="C121" s="76">
        <f>C120+(BudgetsQTable[[#This Row],[lead]]&lt;&gt;K120)</f>
        <v>24</v>
      </c>
      <c r="D121" s="76">
        <f>D120*(BudgetsQTable[[#This Row],[lead]]=K120)+(BudgetsQTable[[#This Row],[prop_id]]&lt;&gt;A120)</f>
        <v>1</v>
      </c>
      <c r="E121" s="77">
        <v>43003.633333333331</v>
      </c>
      <c r="F121" s="78" t="s">
        <v>2868</v>
      </c>
      <c r="G121" s="78" t="s">
        <v>2869</v>
      </c>
      <c r="H121" s="78" t="s">
        <v>470</v>
      </c>
      <c r="I121" s="76" t="s">
        <v>793</v>
      </c>
      <c r="J121" s="76" t="s">
        <v>753</v>
      </c>
      <c r="K121" s="78" t="s">
        <v>2949</v>
      </c>
      <c r="L121" s="7" t="str">
        <f>IF(BudgetsQTable[[#This Row],[pi_last_name]]=" ","",HYPERLINK("https://www.ejacket.nsf.gov/ej/showProposal.do?Continue=Y&amp;ID="&amp;BudgetsQTable[[#This Row],[prop_id]],BudgetsQTable[[#This Row],[prop_id]]))</f>
        <v/>
      </c>
      <c r="M121" s="78" t="s">
        <v>753</v>
      </c>
      <c r="N121" s="7" t="str">
        <f>IF(BudgetsQTable[[#This Row],[pi_last_name]]=" ","",HYPERLINK("mailto:"&amp;BudgetsQTable[[#This Row],[pi_email]]&amp;"&amp;subject=Your NSF Proposal:  "&amp;BudgetsQTable[[#This Row],[prop_id]],BudgetsQTable[[#This Row],[pi_email]]))</f>
        <v/>
      </c>
      <c r="O121" s="78" t="s">
        <v>753</v>
      </c>
      <c r="P121" s="78">
        <v>1</v>
      </c>
      <c r="Q121" s="78">
        <v>0</v>
      </c>
      <c r="R121" s="79">
        <v>0</v>
      </c>
      <c r="S121" s="79">
        <v>5000</v>
      </c>
      <c r="T121" s="79">
        <v>0</v>
      </c>
      <c r="U121" s="80">
        <v>200000</v>
      </c>
      <c r="V121" s="78">
        <v>0</v>
      </c>
      <c r="W121" s="78">
        <v>3</v>
      </c>
      <c r="X121" s="11" t="str">
        <f ca="1">IF(ISBLANK(BudgetsQTable[[#This Row],[budg_seq_yr]]),"FY"&amp;fiscalyear,"FY"&amp;fiscalyear-1+BudgetsQTable[[#This Row],[budg_seq_yr]])</f>
        <v>FY20</v>
      </c>
      <c r="Y121" s="79">
        <v>200000</v>
      </c>
      <c r="Z121" s="78" t="s">
        <v>2869</v>
      </c>
      <c r="AA121" s="78" t="s">
        <v>470</v>
      </c>
      <c r="AB121" s="76" t="s">
        <v>2821</v>
      </c>
      <c r="AC121" s="78" t="s">
        <v>2903</v>
      </c>
    </row>
    <row r="122" spans="1:29" x14ac:dyDescent="0.35">
      <c r="A122" s="10" t="s">
        <v>2954</v>
      </c>
      <c r="B122" s="76" t="s">
        <v>2834</v>
      </c>
      <c r="C122" s="76">
        <f>C121+(BudgetsQTable[[#This Row],[lead]]&lt;&gt;K121)</f>
        <v>24</v>
      </c>
      <c r="D122" s="76">
        <f>D121*(BudgetsQTable[[#This Row],[lead]]=K121)+(BudgetsQTable[[#This Row],[prop_id]]&lt;&gt;A121)</f>
        <v>2</v>
      </c>
      <c r="E122" s="77">
        <v>43005.577777777777</v>
      </c>
      <c r="F122" s="78" t="s">
        <v>2868</v>
      </c>
      <c r="G122" s="78" t="s">
        <v>2869</v>
      </c>
      <c r="H122" s="78" t="s">
        <v>470</v>
      </c>
      <c r="I122" s="76" t="s">
        <v>793</v>
      </c>
      <c r="J122" s="76" t="s">
        <v>2958</v>
      </c>
      <c r="K122" s="78" t="s">
        <v>2949</v>
      </c>
      <c r="L122" s="7" t="str">
        <f>IF(BudgetsQTable[[#This Row],[pi_last_name]]=" ","",HYPERLINK("https://www.ejacket.nsf.gov/ej/showProposal.do?Continue=Y&amp;ID="&amp;BudgetsQTable[[#This Row],[prop_id]],BudgetsQTable[[#This Row],[prop_id]]))</f>
        <v>1763700</v>
      </c>
      <c r="M122" s="78" t="s">
        <v>1561</v>
      </c>
      <c r="N122" s="7" t="str">
        <f>IF(BudgetsQTable[[#This Row],[pi_last_name]]=" ","",HYPERLINK("mailto:"&amp;BudgetsQTable[[#This Row],[pi_email]]&amp;"&amp;subject=Your NSF Proposal:  "&amp;BudgetsQTable[[#This Row],[prop_id]],BudgetsQTable[[#This Row],[pi_email]]))</f>
        <v>mccallum@cs.umass.edu</v>
      </c>
      <c r="O122" s="78" t="s">
        <v>2956</v>
      </c>
      <c r="P122" s="78"/>
      <c r="Q122" s="78"/>
      <c r="R122" s="79"/>
      <c r="S122" s="79"/>
      <c r="T122" s="79"/>
      <c r="U122" s="80"/>
      <c r="V122" s="78">
        <v>0</v>
      </c>
      <c r="W122" s="78"/>
      <c r="X122" s="11" t="str">
        <f ca="1">IF(ISBLANK(BudgetsQTable[[#This Row],[budg_seq_yr]]),"FY"&amp;fiscalyear,"FY"&amp;fiscalyear-1+BudgetsQTable[[#This Row],[budg_seq_yr]])</f>
        <v>FY18</v>
      </c>
      <c r="Y122" s="79">
        <v>599446</v>
      </c>
      <c r="Z122" s="78" t="s">
        <v>2869</v>
      </c>
      <c r="AA122" s="78" t="s">
        <v>470</v>
      </c>
      <c r="AB122" s="76" t="s">
        <v>2821</v>
      </c>
      <c r="AC122" s="78" t="s">
        <v>2903</v>
      </c>
    </row>
    <row r="123" spans="1:29" x14ac:dyDescent="0.35">
      <c r="A123" s="10" t="s">
        <v>2954</v>
      </c>
      <c r="B123" s="76" t="s">
        <v>2834</v>
      </c>
      <c r="C123" s="76">
        <f>C122+(BudgetsQTable[[#This Row],[lead]]&lt;&gt;K122)</f>
        <v>24</v>
      </c>
      <c r="D123" s="76">
        <f>D122*(BudgetsQTable[[#This Row],[lead]]=K122)+(BudgetsQTable[[#This Row],[prop_id]]&lt;&gt;A122)</f>
        <v>2</v>
      </c>
      <c r="E123" s="77">
        <v>43005.577777777777</v>
      </c>
      <c r="F123" s="78" t="s">
        <v>2868</v>
      </c>
      <c r="G123" s="78" t="s">
        <v>2869</v>
      </c>
      <c r="H123" s="78" t="s">
        <v>470</v>
      </c>
      <c r="I123" s="76" t="s">
        <v>793</v>
      </c>
      <c r="J123" s="76" t="s">
        <v>753</v>
      </c>
      <c r="K123" s="78" t="s">
        <v>2949</v>
      </c>
      <c r="L123" s="7" t="str">
        <f>IF(BudgetsQTable[[#This Row],[pi_last_name]]=" ","",HYPERLINK("https://www.ejacket.nsf.gov/ej/showProposal.do?Continue=Y&amp;ID="&amp;BudgetsQTable[[#This Row],[prop_id]],BudgetsQTable[[#This Row],[prop_id]]))</f>
        <v/>
      </c>
      <c r="M123" s="78" t="s">
        <v>753</v>
      </c>
      <c r="N123" s="7" t="str">
        <f>IF(BudgetsQTable[[#This Row],[pi_last_name]]=" ","",HYPERLINK("mailto:"&amp;BudgetsQTable[[#This Row],[pi_email]]&amp;"&amp;subject=Your NSF Proposal:  "&amp;BudgetsQTable[[#This Row],[prop_id]],BudgetsQTable[[#This Row],[pi_email]]))</f>
        <v/>
      </c>
      <c r="O123" s="78" t="s">
        <v>753</v>
      </c>
      <c r="P123" s="78">
        <v>1</v>
      </c>
      <c r="Q123" s="78">
        <v>0.5</v>
      </c>
      <c r="R123" s="79">
        <v>0</v>
      </c>
      <c r="S123" s="79">
        <v>7640</v>
      </c>
      <c r="T123" s="79">
        <v>0</v>
      </c>
      <c r="U123" s="80">
        <v>199486</v>
      </c>
      <c r="V123" s="78">
        <v>0</v>
      </c>
      <c r="W123" s="78">
        <v>1</v>
      </c>
      <c r="X123" s="11" t="str">
        <f ca="1">IF(ISBLANK(BudgetsQTable[[#This Row],[budg_seq_yr]]),"FY"&amp;fiscalyear,"FY"&amp;fiscalyear-1+BudgetsQTable[[#This Row],[budg_seq_yr]])</f>
        <v>FY18</v>
      </c>
      <c r="Y123" s="79">
        <v>199486</v>
      </c>
      <c r="Z123" s="78" t="s">
        <v>2869</v>
      </c>
      <c r="AA123" s="78" t="s">
        <v>470</v>
      </c>
      <c r="AB123" s="76" t="s">
        <v>2821</v>
      </c>
      <c r="AC123" s="78" t="s">
        <v>2903</v>
      </c>
    </row>
    <row r="124" spans="1:29" x14ac:dyDescent="0.35">
      <c r="A124" s="10" t="s">
        <v>2954</v>
      </c>
      <c r="B124" s="76" t="s">
        <v>2834</v>
      </c>
      <c r="C124" s="76">
        <f>C123+(BudgetsQTable[[#This Row],[lead]]&lt;&gt;K123)</f>
        <v>24</v>
      </c>
      <c r="D124" s="76">
        <f>D123*(BudgetsQTable[[#This Row],[lead]]=K123)+(BudgetsQTable[[#This Row],[prop_id]]&lt;&gt;A123)</f>
        <v>2</v>
      </c>
      <c r="E124" s="77">
        <v>43005.577777777777</v>
      </c>
      <c r="F124" s="78" t="s">
        <v>2868</v>
      </c>
      <c r="G124" s="78" t="s">
        <v>2869</v>
      </c>
      <c r="H124" s="78" t="s">
        <v>470</v>
      </c>
      <c r="I124" s="76" t="s">
        <v>793</v>
      </c>
      <c r="J124" s="76" t="s">
        <v>753</v>
      </c>
      <c r="K124" s="78" t="s">
        <v>2949</v>
      </c>
      <c r="L124" s="7" t="str">
        <f>IF(BudgetsQTable[[#This Row],[pi_last_name]]=" ","",HYPERLINK("https://www.ejacket.nsf.gov/ej/showProposal.do?Continue=Y&amp;ID="&amp;BudgetsQTable[[#This Row],[prop_id]],BudgetsQTable[[#This Row],[prop_id]]))</f>
        <v/>
      </c>
      <c r="M124" s="78" t="s">
        <v>753</v>
      </c>
      <c r="N124" s="7" t="str">
        <f>IF(BudgetsQTable[[#This Row],[pi_last_name]]=" ","",HYPERLINK("mailto:"&amp;BudgetsQTable[[#This Row],[pi_email]]&amp;"&amp;subject=Your NSF Proposal:  "&amp;BudgetsQTable[[#This Row],[prop_id]],BudgetsQTable[[#This Row],[pi_email]]))</f>
        <v/>
      </c>
      <c r="O124" s="78" t="s">
        <v>753</v>
      </c>
      <c r="P124" s="78">
        <v>1</v>
      </c>
      <c r="Q124" s="78">
        <v>0.5</v>
      </c>
      <c r="R124" s="79">
        <v>0</v>
      </c>
      <c r="S124" s="79">
        <v>7640</v>
      </c>
      <c r="T124" s="79">
        <v>0</v>
      </c>
      <c r="U124" s="80">
        <v>197100</v>
      </c>
      <c r="V124" s="78">
        <v>0</v>
      </c>
      <c r="W124" s="78">
        <v>2</v>
      </c>
      <c r="X124" s="11" t="str">
        <f ca="1">IF(ISBLANK(BudgetsQTable[[#This Row],[budg_seq_yr]]),"FY"&amp;fiscalyear,"FY"&amp;fiscalyear-1+BudgetsQTable[[#This Row],[budg_seq_yr]])</f>
        <v>FY19</v>
      </c>
      <c r="Y124" s="79">
        <v>197100</v>
      </c>
      <c r="Z124" s="78" t="s">
        <v>2869</v>
      </c>
      <c r="AA124" s="78" t="s">
        <v>470</v>
      </c>
      <c r="AB124" s="76" t="s">
        <v>2821</v>
      </c>
      <c r="AC124" s="78" t="s">
        <v>2903</v>
      </c>
    </row>
    <row r="125" spans="1:29" x14ac:dyDescent="0.35">
      <c r="A125" s="10" t="s">
        <v>2954</v>
      </c>
      <c r="B125" s="76" t="s">
        <v>2834</v>
      </c>
      <c r="C125" s="76">
        <f>C124+(BudgetsQTable[[#This Row],[lead]]&lt;&gt;K124)</f>
        <v>24</v>
      </c>
      <c r="D125" s="76">
        <f>D124*(BudgetsQTable[[#This Row],[lead]]=K124)+(BudgetsQTable[[#This Row],[prop_id]]&lt;&gt;A124)</f>
        <v>2</v>
      </c>
      <c r="E125" s="77">
        <v>43005.577777777777</v>
      </c>
      <c r="F125" s="78" t="s">
        <v>2868</v>
      </c>
      <c r="G125" s="78" t="s">
        <v>2869</v>
      </c>
      <c r="H125" s="78" t="s">
        <v>470</v>
      </c>
      <c r="I125" s="76" t="s">
        <v>793</v>
      </c>
      <c r="J125" s="76" t="s">
        <v>753</v>
      </c>
      <c r="K125" s="78" t="s">
        <v>2949</v>
      </c>
      <c r="L125" s="7" t="str">
        <f>IF(BudgetsQTable[[#This Row],[pi_last_name]]=" ","",HYPERLINK("https://www.ejacket.nsf.gov/ej/showProposal.do?Continue=Y&amp;ID="&amp;BudgetsQTable[[#This Row],[prop_id]],BudgetsQTable[[#This Row],[prop_id]]))</f>
        <v/>
      </c>
      <c r="M125" s="78" t="s">
        <v>753</v>
      </c>
      <c r="N125" s="7" t="str">
        <f>IF(BudgetsQTable[[#This Row],[pi_last_name]]=" ","",HYPERLINK("mailto:"&amp;BudgetsQTable[[#This Row],[pi_email]]&amp;"&amp;subject=Your NSF Proposal:  "&amp;BudgetsQTable[[#This Row],[prop_id]],BudgetsQTable[[#This Row],[pi_email]]))</f>
        <v/>
      </c>
      <c r="O125" s="78" t="s">
        <v>753</v>
      </c>
      <c r="P125" s="78">
        <v>1</v>
      </c>
      <c r="Q125" s="78">
        <v>0.5</v>
      </c>
      <c r="R125" s="79">
        <v>0</v>
      </c>
      <c r="S125" s="79">
        <v>7640</v>
      </c>
      <c r="T125" s="79">
        <v>0</v>
      </c>
      <c r="U125" s="80">
        <v>202860</v>
      </c>
      <c r="V125" s="78">
        <v>0</v>
      </c>
      <c r="W125" s="78">
        <v>3</v>
      </c>
      <c r="X125" s="11" t="str">
        <f ca="1">IF(ISBLANK(BudgetsQTable[[#This Row],[budg_seq_yr]]),"FY"&amp;fiscalyear,"FY"&amp;fiscalyear-1+BudgetsQTable[[#This Row],[budg_seq_yr]])</f>
        <v>FY20</v>
      </c>
      <c r="Y125" s="79">
        <v>202860</v>
      </c>
      <c r="Z125" s="78" t="s">
        <v>2869</v>
      </c>
      <c r="AA125" s="78" t="s">
        <v>470</v>
      </c>
      <c r="AB125" s="76" t="s">
        <v>2821</v>
      </c>
      <c r="AC125" s="78" t="s">
        <v>2903</v>
      </c>
    </row>
    <row r="126" spans="1:29" x14ac:dyDescent="0.35">
      <c r="A126" s="10" t="s">
        <v>836</v>
      </c>
      <c r="B126" s="76" t="s">
        <v>2824</v>
      </c>
      <c r="C126" s="76">
        <f>C125+(BudgetsQTable[[#This Row],[lead]]&lt;&gt;K125)</f>
        <v>25</v>
      </c>
      <c r="D126" s="76">
        <f>D125*(BudgetsQTable[[#This Row],[lead]]=K125)+(BudgetsQTable[[#This Row],[prop_id]]&lt;&gt;A125)</f>
        <v>1</v>
      </c>
      <c r="E126" s="77">
        <v>43003.666666666664</v>
      </c>
      <c r="F126" s="78" t="s">
        <v>2868</v>
      </c>
      <c r="G126" s="78" t="s">
        <v>2869</v>
      </c>
      <c r="H126" s="78" t="s">
        <v>466</v>
      </c>
      <c r="I126" s="76" t="s">
        <v>838</v>
      </c>
      <c r="J126" s="76" t="s">
        <v>2963</v>
      </c>
      <c r="K126" s="78" t="s">
        <v>836</v>
      </c>
      <c r="L126" s="7" t="str">
        <f>IF(BudgetsQTable[[#This Row],[pi_last_name]]=" ","",HYPERLINK("https://www.ejacket.nsf.gov/ej/showProposal.do?Continue=Y&amp;ID="&amp;BudgetsQTable[[#This Row],[prop_id]],BudgetsQTable[[#This Row],[prop_id]]))</f>
        <v>1763233</v>
      </c>
      <c r="M126" s="78" t="s">
        <v>837</v>
      </c>
      <c r="N126" s="7" t="str">
        <f>IF(BudgetsQTable[[#This Row],[pi_last_name]]=" ","",HYPERLINK("mailto:"&amp;BudgetsQTable[[#This Row],[pi_email]]&amp;"&amp;subject=Your NSF Proposal:  "&amp;BudgetsQTable[[#This Row],[prop_id]],BudgetsQTable[[#This Row],[pi_email]]))</f>
        <v>ashehu@gmu.edu</v>
      </c>
      <c r="O126" s="78" t="s">
        <v>2960</v>
      </c>
      <c r="P126" s="78"/>
      <c r="Q126" s="78"/>
      <c r="R126" s="79"/>
      <c r="S126" s="79"/>
      <c r="T126" s="79"/>
      <c r="U126" s="80"/>
      <c r="V126" s="78">
        <v>0</v>
      </c>
      <c r="W126" s="78"/>
      <c r="X126" s="11" t="str">
        <f ca="1">IF(ISBLANK(BudgetsQTable[[#This Row],[budg_seq_yr]]),"FY"&amp;fiscalyear,"FY"&amp;fiscalyear-1+BudgetsQTable[[#This Row],[budg_seq_yr]])</f>
        <v>FY18</v>
      </c>
      <c r="Y126" s="79">
        <v>499074</v>
      </c>
      <c r="Z126" s="78" t="s">
        <v>2869</v>
      </c>
      <c r="AA126" s="78" t="s">
        <v>466</v>
      </c>
      <c r="AB126" s="76" t="s">
        <v>2821</v>
      </c>
      <c r="AC126" s="78" t="s">
        <v>2884</v>
      </c>
    </row>
    <row r="127" spans="1:29" x14ac:dyDescent="0.35">
      <c r="A127" s="10" t="s">
        <v>836</v>
      </c>
      <c r="B127" s="76" t="s">
        <v>2824</v>
      </c>
      <c r="C127" s="76">
        <f>C126+(BudgetsQTable[[#This Row],[lead]]&lt;&gt;K126)</f>
        <v>25</v>
      </c>
      <c r="D127" s="76">
        <f>D126*(BudgetsQTable[[#This Row],[lead]]=K126)+(BudgetsQTable[[#This Row],[prop_id]]&lt;&gt;A126)</f>
        <v>1</v>
      </c>
      <c r="E127" s="77">
        <v>43003.666666666664</v>
      </c>
      <c r="F127" s="78" t="s">
        <v>2868</v>
      </c>
      <c r="G127" s="78" t="s">
        <v>2869</v>
      </c>
      <c r="H127" s="78" t="s">
        <v>466</v>
      </c>
      <c r="I127" s="76" t="s">
        <v>838</v>
      </c>
      <c r="J127" s="76" t="s">
        <v>753</v>
      </c>
      <c r="K127" s="78" t="s">
        <v>836</v>
      </c>
      <c r="L127" s="7" t="str">
        <f>IF(BudgetsQTable[[#This Row],[pi_last_name]]=" ","",HYPERLINK("https://www.ejacket.nsf.gov/ej/showProposal.do?Continue=Y&amp;ID="&amp;BudgetsQTable[[#This Row],[prop_id]],BudgetsQTable[[#This Row],[prop_id]]))</f>
        <v/>
      </c>
      <c r="M127" s="78" t="s">
        <v>753</v>
      </c>
      <c r="N127" s="7" t="str">
        <f>IF(BudgetsQTable[[#This Row],[pi_last_name]]=" ","",HYPERLINK("mailto:"&amp;BudgetsQTable[[#This Row],[pi_email]]&amp;"&amp;subject=Your NSF Proposal:  "&amp;BudgetsQTable[[#This Row],[prop_id]],BudgetsQTable[[#This Row],[pi_email]]))</f>
        <v/>
      </c>
      <c r="O127" s="78" t="s">
        <v>753</v>
      </c>
      <c r="P127" s="78">
        <v>1</v>
      </c>
      <c r="Q127" s="78">
        <v>1</v>
      </c>
      <c r="R127" s="79">
        <v>49500</v>
      </c>
      <c r="S127" s="79">
        <v>0</v>
      </c>
      <c r="T127" s="79">
        <v>0</v>
      </c>
      <c r="U127" s="80">
        <v>194417</v>
      </c>
      <c r="V127" s="78">
        <v>0</v>
      </c>
      <c r="W127" s="78">
        <v>1</v>
      </c>
      <c r="X127" s="11" t="str">
        <f ca="1">IF(ISBLANK(BudgetsQTable[[#This Row],[budg_seq_yr]]),"FY"&amp;fiscalyear,"FY"&amp;fiscalyear-1+BudgetsQTable[[#This Row],[budg_seq_yr]])</f>
        <v>FY18</v>
      </c>
      <c r="Y127" s="79">
        <v>194417</v>
      </c>
      <c r="Z127" s="78" t="s">
        <v>2869</v>
      </c>
      <c r="AA127" s="78" t="s">
        <v>466</v>
      </c>
      <c r="AB127" s="76" t="s">
        <v>2821</v>
      </c>
      <c r="AC127" s="78" t="s">
        <v>2884</v>
      </c>
    </row>
    <row r="128" spans="1:29" x14ac:dyDescent="0.35">
      <c r="A128" s="10" t="s">
        <v>836</v>
      </c>
      <c r="B128" s="76" t="s">
        <v>2824</v>
      </c>
      <c r="C128" s="76">
        <f>C127+(BudgetsQTable[[#This Row],[lead]]&lt;&gt;K127)</f>
        <v>25</v>
      </c>
      <c r="D128" s="76">
        <f>D127*(BudgetsQTable[[#This Row],[lead]]=K127)+(BudgetsQTable[[#This Row],[prop_id]]&lt;&gt;A127)</f>
        <v>1</v>
      </c>
      <c r="E128" s="77">
        <v>43003.666666666664</v>
      </c>
      <c r="F128" s="78" t="s">
        <v>2868</v>
      </c>
      <c r="G128" s="78" t="s">
        <v>2869</v>
      </c>
      <c r="H128" s="78" t="s">
        <v>466</v>
      </c>
      <c r="I128" s="76" t="s">
        <v>838</v>
      </c>
      <c r="J128" s="76" t="s">
        <v>753</v>
      </c>
      <c r="K128" s="78" t="s">
        <v>836</v>
      </c>
      <c r="L128" s="7" t="str">
        <f>IF(BudgetsQTable[[#This Row],[pi_last_name]]=" ","",HYPERLINK("https://www.ejacket.nsf.gov/ej/showProposal.do?Continue=Y&amp;ID="&amp;BudgetsQTable[[#This Row],[prop_id]],BudgetsQTable[[#This Row],[prop_id]]))</f>
        <v/>
      </c>
      <c r="M128" s="78" t="s">
        <v>753</v>
      </c>
      <c r="N128" s="7" t="str">
        <f>IF(BudgetsQTable[[#This Row],[pi_last_name]]=" ","",HYPERLINK("mailto:"&amp;BudgetsQTable[[#This Row],[pi_email]]&amp;"&amp;subject=Your NSF Proposal:  "&amp;BudgetsQTable[[#This Row],[prop_id]],BudgetsQTable[[#This Row],[pi_email]]))</f>
        <v/>
      </c>
      <c r="O128" s="78" t="s">
        <v>753</v>
      </c>
      <c r="P128" s="78">
        <v>1</v>
      </c>
      <c r="Q128" s="78">
        <v>1</v>
      </c>
      <c r="R128" s="79">
        <v>51496</v>
      </c>
      <c r="S128" s="79">
        <v>0</v>
      </c>
      <c r="T128" s="79">
        <v>0</v>
      </c>
      <c r="U128" s="80">
        <v>202826</v>
      </c>
      <c r="V128" s="78">
        <v>0</v>
      </c>
      <c r="W128" s="78">
        <v>2</v>
      </c>
      <c r="X128" s="11" t="str">
        <f ca="1">IF(ISBLANK(BudgetsQTable[[#This Row],[budg_seq_yr]]),"FY"&amp;fiscalyear,"FY"&amp;fiscalyear-1+BudgetsQTable[[#This Row],[budg_seq_yr]])</f>
        <v>FY19</v>
      </c>
      <c r="Y128" s="79">
        <v>202826</v>
      </c>
      <c r="Z128" s="78" t="s">
        <v>2869</v>
      </c>
      <c r="AA128" s="78" t="s">
        <v>466</v>
      </c>
      <c r="AB128" s="76" t="s">
        <v>2821</v>
      </c>
      <c r="AC128" s="78" t="s">
        <v>2884</v>
      </c>
    </row>
    <row r="129" spans="1:29" x14ac:dyDescent="0.35">
      <c r="A129" s="10" t="s">
        <v>836</v>
      </c>
      <c r="B129" s="76" t="s">
        <v>2824</v>
      </c>
      <c r="C129" s="76">
        <f>C128+(BudgetsQTable[[#This Row],[lead]]&lt;&gt;K128)</f>
        <v>25</v>
      </c>
      <c r="D129" s="76">
        <f>D128*(BudgetsQTable[[#This Row],[lead]]=K128)+(BudgetsQTable[[#This Row],[prop_id]]&lt;&gt;A128)</f>
        <v>1</v>
      </c>
      <c r="E129" s="77">
        <v>43003.666666666664</v>
      </c>
      <c r="F129" s="78" t="s">
        <v>2868</v>
      </c>
      <c r="G129" s="78" t="s">
        <v>2869</v>
      </c>
      <c r="H129" s="78" t="s">
        <v>466</v>
      </c>
      <c r="I129" s="76" t="s">
        <v>838</v>
      </c>
      <c r="J129" s="76" t="s">
        <v>753</v>
      </c>
      <c r="K129" s="78" t="s">
        <v>836</v>
      </c>
      <c r="L129" s="7" t="str">
        <f>IF(BudgetsQTable[[#This Row],[pi_last_name]]=" ","",HYPERLINK("https://www.ejacket.nsf.gov/ej/showProposal.do?Continue=Y&amp;ID="&amp;BudgetsQTable[[#This Row],[prop_id]],BudgetsQTable[[#This Row],[prop_id]]))</f>
        <v/>
      </c>
      <c r="M129" s="78" t="s">
        <v>753</v>
      </c>
      <c r="N129" s="7" t="str">
        <f>IF(BudgetsQTable[[#This Row],[pi_last_name]]=" ","",HYPERLINK("mailto:"&amp;BudgetsQTable[[#This Row],[pi_email]]&amp;"&amp;subject=Your NSF Proposal:  "&amp;BudgetsQTable[[#This Row],[prop_id]],BudgetsQTable[[#This Row],[pi_email]]))</f>
        <v/>
      </c>
      <c r="O129" s="78" t="s">
        <v>753</v>
      </c>
      <c r="P129" s="78">
        <v>1</v>
      </c>
      <c r="Q129" s="78">
        <v>1</v>
      </c>
      <c r="R129" s="79">
        <v>0</v>
      </c>
      <c r="S129" s="79">
        <v>0</v>
      </c>
      <c r="T129" s="79">
        <v>0</v>
      </c>
      <c r="U129" s="80">
        <v>101831</v>
      </c>
      <c r="V129" s="78">
        <v>0</v>
      </c>
      <c r="W129" s="78">
        <v>3</v>
      </c>
      <c r="X129" s="11" t="str">
        <f ca="1">IF(ISBLANK(BudgetsQTable[[#This Row],[budg_seq_yr]]),"FY"&amp;fiscalyear,"FY"&amp;fiscalyear-1+BudgetsQTable[[#This Row],[budg_seq_yr]])</f>
        <v>FY20</v>
      </c>
      <c r="Y129" s="79">
        <v>101831</v>
      </c>
      <c r="Z129" s="78" t="s">
        <v>2869</v>
      </c>
      <c r="AA129" s="78" t="s">
        <v>466</v>
      </c>
      <c r="AB129" s="76" t="s">
        <v>2821</v>
      </c>
      <c r="AC129" s="78" t="s">
        <v>2884</v>
      </c>
    </row>
    <row r="130" spans="1:29" x14ac:dyDescent="0.35">
      <c r="A130" s="10" t="s">
        <v>2965</v>
      </c>
      <c r="B130" s="76" t="s">
        <v>2834</v>
      </c>
      <c r="C130" s="76">
        <f>C129+(BudgetsQTable[[#This Row],[lead]]&lt;&gt;K129)</f>
        <v>25</v>
      </c>
      <c r="D130" s="76">
        <f>D129*(BudgetsQTable[[#This Row],[lead]]=K129)+(BudgetsQTable[[#This Row],[prop_id]]&lt;&gt;A129)</f>
        <v>2</v>
      </c>
      <c r="E130" s="77">
        <v>43003.705555555556</v>
      </c>
      <c r="F130" s="78" t="s">
        <v>2868</v>
      </c>
      <c r="G130" s="78" t="s">
        <v>2869</v>
      </c>
      <c r="H130" s="78" t="s">
        <v>466</v>
      </c>
      <c r="I130" s="76" t="s">
        <v>838</v>
      </c>
      <c r="J130" s="76" t="s">
        <v>2968</v>
      </c>
      <c r="K130" s="78" t="s">
        <v>836</v>
      </c>
      <c r="L130" s="7" t="str">
        <f>IF(BudgetsQTable[[#This Row],[pi_last_name]]=" ","",HYPERLINK("https://www.ejacket.nsf.gov/ej/showProposal.do?Continue=Y&amp;ID="&amp;BudgetsQTable[[#This Row],[prop_id]],BudgetsQTable[[#This Row],[prop_id]]))</f>
        <v>1763246</v>
      </c>
      <c r="M130" s="78" t="s">
        <v>1731</v>
      </c>
      <c r="N130" s="7" t="str">
        <f>IF(BudgetsQTable[[#This Row],[pi_last_name]]=" ","",HYPERLINK("mailto:"&amp;BudgetsQTable[[#This Row],[pi_email]]&amp;"&amp;subject=Your NSF Proposal:  "&amp;BudgetsQTable[[#This Row],[prop_id]],BudgetsQTable[[#This Row],[pi_email]]))</f>
        <v>chengji@missouri.edu</v>
      </c>
      <c r="O130" s="78" t="s">
        <v>2967</v>
      </c>
      <c r="P130" s="78"/>
      <c r="Q130" s="78"/>
      <c r="R130" s="79"/>
      <c r="S130" s="79"/>
      <c r="T130" s="79"/>
      <c r="U130" s="80"/>
      <c r="V130" s="78">
        <v>0</v>
      </c>
      <c r="W130" s="78"/>
      <c r="X130" s="11" t="str">
        <f ca="1">IF(ISBLANK(BudgetsQTable[[#This Row],[budg_seq_yr]]),"FY"&amp;fiscalyear,"FY"&amp;fiscalyear-1+BudgetsQTable[[#This Row],[budg_seq_yr]])</f>
        <v>FY18</v>
      </c>
      <c r="Y130" s="79">
        <v>448040</v>
      </c>
      <c r="Z130" s="78" t="s">
        <v>2869</v>
      </c>
      <c r="AA130" s="78" t="s">
        <v>466</v>
      </c>
      <c r="AB130" s="76" t="s">
        <v>2821</v>
      </c>
      <c r="AC130" s="78" t="s">
        <v>2884</v>
      </c>
    </row>
    <row r="131" spans="1:29" x14ac:dyDescent="0.35">
      <c r="A131" s="10" t="s">
        <v>2965</v>
      </c>
      <c r="B131" s="76" t="s">
        <v>2834</v>
      </c>
      <c r="C131" s="76">
        <f>C130+(BudgetsQTable[[#This Row],[lead]]&lt;&gt;K130)</f>
        <v>25</v>
      </c>
      <c r="D131" s="76">
        <f>D130*(BudgetsQTable[[#This Row],[lead]]=K130)+(BudgetsQTable[[#This Row],[prop_id]]&lt;&gt;A130)</f>
        <v>2</v>
      </c>
      <c r="E131" s="77">
        <v>43003.705555555556</v>
      </c>
      <c r="F131" s="78" t="s">
        <v>2868</v>
      </c>
      <c r="G131" s="78" t="s">
        <v>2869</v>
      </c>
      <c r="H131" s="78" t="s">
        <v>466</v>
      </c>
      <c r="I131" s="76" t="s">
        <v>838</v>
      </c>
      <c r="J131" s="76" t="s">
        <v>753</v>
      </c>
      <c r="K131" s="78" t="s">
        <v>836</v>
      </c>
      <c r="L131" s="7" t="str">
        <f>IF(BudgetsQTable[[#This Row],[pi_last_name]]=" ","",HYPERLINK("https://www.ejacket.nsf.gov/ej/showProposal.do?Continue=Y&amp;ID="&amp;BudgetsQTable[[#This Row],[prop_id]],BudgetsQTable[[#This Row],[prop_id]]))</f>
        <v/>
      </c>
      <c r="M131" s="78" t="s">
        <v>753</v>
      </c>
      <c r="N131" s="7" t="str">
        <f>IF(BudgetsQTable[[#This Row],[pi_last_name]]=" ","",HYPERLINK("mailto:"&amp;BudgetsQTable[[#This Row],[pi_email]]&amp;"&amp;subject=Your NSF Proposal:  "&amp;BudgetsQTable[[#This Row],[prop_id]],BudgetsQTable[[#This Row],[pi_email]]))</f>
        <v/>
      </c>
      <c r="O131" s="78" t="s">
        <v>753</v>
      </c>
      <c r="P131" s="78">
        <v>1</v>
      </c>
      <c r="Q131" s="78">
        <v>1</v>
      </c>
      <c r="R131" s="79">
        <v>0</v>
      </c>
      <c r="S131" s="79">
        <v>0</v>
      </c>
      <c r="T131" s="79">
        <v>0</v>
      </c>
      <c r="U131" s="80">
        <v>145469</v>
      </c>
      <c r="V131" s="78">
        <v>0</v>
      </c>
      <c r="W131" s="78">
        <v>1</v>
      </c>
      <c r="X131" s="11" t="str">
        <f ca="1">IF(ISBLANK(BudgetsQTable[[#This Row],[budg_seq_yr]]),"FY"&amp;fiscalyear,"FY"&amp;fiscalyear-1+BudgetsQTable[[#This Row],[budg_seq_yr]])</f>
        <v>FY18</v>
      </c>
      <c r="Y131" s="79">
        <v>145469</v>
      </c>
      <c r="Z131" s="78" t="s">
        <v>2869</v>
      </c>
      <c r="AA131" s="78" t="s">
        <v>466</v>
      </c>
      <c r="AB131" s="76" t="s">
        <v>2821</v>
      </c>
      <c r="AC131" s="78" t="s">
        <v>2884</v>
      </c>
    </row>
    <row r="132" spans="1:29" x14ac:dyDescent="0.35">
      <c r="A132" s="10" t="s">
        <v>2965</v>
      </c>
      <c r="B132" s="76" t="s">
        <v>2834</v>
      </c>
      <c r="C132" s="76">
        <f>C131+(BudgetsQTable[[#This Row],[lead]]&lt;&gt;K131)</f>
        <v>25</v>
      </c>
      <c r="D132" s="76">
        <f>D131*(BudgetsQTable[[#This Row],[lead]]=K131)+(BudgetsQTable[[#This Row],[prop_id]]&lt;&gt;A131)</f>
        <v>2</v>
      </c>
      <c r="E132" s="77">
        <v>43003.705555555556</v>
      </c>
      <c r="F132" s="78" t="s">
        <v>2868</v>
      </c>
      <c r="G132" s="78" t="s">
        <v>2869</v>
      </c>
      <c r="H132" s="78" t="s">
        <v>466</v>
      </c>
      <c r="I132" s="76" t="s">
        <v>838</v>
      </c>
      <c r="J132" s="76" t="s">
        <v>753</v>
      </c>
      <c r="K132" s="78" t="s">
        <v>836</v>
      </c>
      <c r="L132" s="7" t="str">
        <f>IF(BudgetsQTable[[#This Row],[pi_last_name]]=" ","",HYPERLINK("https://www.ejacket.nsf.gov/ej/showProposal.do?Continue=Y&amp;ID="&amp;BudgetsQTable[[#This Row],[prop_id]],BudgetsQTable[[#This Row],[prop_id]]))</f>
        <v/>
      </c>
      <c r="M132" s="78" t="s">
        <v>753</v>
      </c>
      <c r="N132" s="7" t="str">
        <f>IF(BudgetsQTable[[#This Row],[pi_last_name]]=" ","",HYPERLINK("mailto:"&amp;BudgetsQTable[[#This Row],[pi_email]]&amp;"&amp;subject=Your NSF Proposal:  "&amp;BudgetsQTable[[#This Row],[prop_id]],BudgetsQTable[[#This Row],[pi_email]]))</f>
        <v/>
      </c>
      <c r="O132" s="78" t="s">
        <v>753</v>
      </c>
      <c r="P132" s="78">
        <v>1</v>
      </c>
      <c r="Q132" s="78">
        <v>1</v>
      </c>
      <c r="R132" s="79">
        <v>0</v>
      </c>
      <c r="S132" s="79">
        <v>0</v>
      </c>
      <c r="T132" s="79">
        <v>0</v>
      </c>
      <c r="U132" s="80">
        <v>149301</v>
      </c>
      <c r="V132" s="78">
        <v>0</v>
      </c>
      <c r="W132" s="78">
        <v>2</v>
      </c>
      <c r="X132" s="11" t="str">
        <f ca="1">IF(ISBLANK(BudgetsQTable[[#This Row],[budg_seq_yr]]),"FY"&amp;fiscalyear,"FY"&amp;fiscalyear-1+BudgetsQTable[[#This Row],[budg_seq_yr]])</f>
        <v>FY19</v>
      </c>
      <c r="Y132" s="79">
        <v>149301</v>
      </c>
      <c r="Z132" s="78" t="s">
        <v>2869</v>
      </c>
      <c r="AA132" s="78" t="s">
        <v>466</v>
      </c>
      <c r="AB132" s="76" t="s">
        <v>2821</v>
      </c>
      <c r="AC132" s="78" t="s">
        <v>2884</v>
      </c>
    </row>
    <row r="133" spans="1:29" x14ac:dyDescent="0.35">
      <c r="A133" s="10" t="s">
        <v>2965</v>
      </c>
      <c r="B133" s="76" t="s">
        <v>2834</v>
      </c>
      <c r="C133" s="76">
        <f>C132+(BudgetsQTable[[#This Row],[lead]]&lt;&gt;K132)</f>
        <v>25</v>
      </c>
      <c r="D133" s="76">
        <f>D132*(BudgetsQTable[[#This Row],[lead]]=K132)+(BudgetsQTable[[#This Row],[prop_id]]&lt;&gt;A132)</f>
        <v>2</v>
      </c>
      <c r="E133" s="77">
        <v>43003.705555555556</v>
      </c>
      <c r="F133" s="78" t="s">
        <v>2868</v>
      </c>
      <c r="G133" s="78" t="s">
        <v>2869</v>
      </c>
      <c r="H133" s="78" t="s">
        <v>466</v>
      </c>
      <c r="I133" s="76" t="s">
        <v>838</v>
      </c>
      <c r="J133" s="76" t="s">
        <v>753</v>
      </c>
      <c r="K133" s="78" t="s">
        <v>836</v>
      </c>
      <c r="L133" s="7" t="str">
        <f>IF(BudgetsQTable[[#This Row],[pi_last_name]]=" ","",HYPERLINK("https://www.ejacket.nsf.gov/ej/showProposal.do?Continue=Y&amp;ID="&amp;BudgetsQTable[[#This Row],[prop_id]],BudgetsQTable[[#This Row],[prop_id]]))</f>
        <v/>
      </c>
      <c r="M133" s="78" t="s">
        <v>753</v>
      </c>
      <c r="N133" s="7" t="str">
        <f>IF(BudgetsQTable[[#This Row],[pi_last_name]]=" ","",HYPERLINK("mailto:"&amp;BudgetsQTable[[#This Row],[pi_email]]&amp;"&amp;subject=Your NSF Proposal:  "&amp;BudgetsQTable[[#This Row],[prop_id]],BudgetsQTable[[#This Row],[pi_email]]))</f>
        <v/>
      </c>
      <c r="O133" s="78" t="s">
        <v>753</v>
      </c>
      <c r="P133" s="78">
        <v>1</v>
      </c>
      <c r="Q133" s="78">
        <v>1</v>
      </c>
      <c r="R133" s="79">
        <v>0</v>
      </c>
      <c r="S133" s="79">
        <v>0</v>
      </c>
      <c r="T133" s="79">
        <v>0</v>
      </c>
      <c r="U133" s="80">
        <v>153270</v>
      </c>
      <c r="V133" s="78">
        <v>0</v>
      </c>
      <c r="W133" s="78">
        <v>3</v>
      </c>
      <c r="X133" s="11" t="str">
        <f ca="1">IF(ISBLANK(BudgetsQTable[[#This Row],[budg_seq_yr]]),"FY"&amp;fiscalyear,"FY"&amp;fiscalyear-1+BudgetsQTable[[#This Row],[budg_seq_yr]])</f>
        <v>FY20</v>
      </c>
      <c r="Y133" s="79">
        <v>153270</v>
      </c>
      <c r="Z133" s="78" t="s">
        <v>2869</v>
      </c>
      <c r="AA133" s="78" t="s">
        <v>466</v>
      </c>
      <c r="AB133" s="76" t="s">
        <v>2821</v>
      </c>
      <c r="AC133" s="78" t="s">
        <v>2884</v>
      </c>
    </row>
    <row r="134" spans="1:29" x14ac:dyDescent="0.35">
      <c r="A134" s="10" t="s">
        <v>857</v>
      </c>
      <c r="B134" s="76" t="s">
        <v>2824</v>
      </c>
      <c r="C134" s="76">
        <f>C133+(BudgetsQTable[[#This Row],[lead]]&lt;&gt;K133)</f>
        <v>26</v>
      </c>
      <c r="D134" s="76">
        <f>D133*(BudgetsQTable[[#This Row],[lead]]=K133)+(BudgetsQTable[[#This Row],[prop_id]]&lt;&gt;A133)</f>
        <v>1</v>
      </c>
      <c r="E134" s="77">
        <v>43003.673611111109</v>
      </c>
      <c r="F134" s="78" t="s">
        <v>2868</v>
      </c>
      <c r="G134" s="78" t="s">
        <v>2869</v>
      </c>
      <c r="H134" s="78" t="s">
        <v>470</v>
      </c>
      <c r="I134" s="76" t="s">
        <v>859</v>
      </c>
      <c r="J134" s="76" t="s">
        <v>2971</v>
      </c>
      <c r="K134" s="78" t="s">
        <v>857</v>
      </c>
      <c r="L134" s="7" t="str">
        <f>IF(BudgetsQTable[[#This Row],[pi_last_name]]=" ","",HYPERLINK("https://www.ejacket.nsf.gov/ej/showProposal.do?Continue=Y&amp;ID="&amp;BudgetsQTable[[#This Row],[prop_id]],BudgetsQTable[[#This Row],[prop_id]]))</f>
        <v>1763236</v>
      </c>
      <c r="M134" s="78" t="s">
        <v>858</v>
      </c>
      <c r="N134" s="7" t="str">
        <f>IF(BudgetsQTable[[#This Row],[pi_last_name]]=" ","",HYPERLINK("mailto:"&amp;BudgetsQTable[[#This Row],[pi_email]]&amp;"&amp;subject=Your NSF Proposal:  "&amp;BudgetsQTable[[#This Row],[prop_id]],BudgetsQTable[[#This Row],[pi_email]]))</f>
        <v>rjp49@cse.psu.edu</v>
      </c>
      <c r="O134" s="78" t="s">
        <v>2929</v>
      </c>
      <c r="P134" s="78"/>
      <c r="Q134" s="78"/>
      <c r="R134" s="79"/>
      <c r="S134" s="79"/>
      <c r="T134" s="79"/>
      <c r="U134" s="80"/>
      <c r="V134" s="78">
        <v>0</v>
      </c>
      <c r="W134" s="78"/>
      <c r="X134" s="11" t="str">
        <f ca="1">IF(ISBLANK(BudgetsQTable[[#This Row],[budg_seq_yr]]),"FY"&amp;fiscalyear,"FY"&amp;fiscalyear-1+BudgetsQTable[[#This Row],[budg_seq_yr]])</f>
        <v>FY18</v>
      </c>
      <c r="Y134" s="79">
        <v>698534</v>
      </c>
      <c r="Z134" s="78" t="s">
        <v>2869</v>
      </c>
      <c r="AA134" s="78" t="s">
        <v>470</v>
      </c>
      <c r="AB134" s="76" t="s">
        <v>2821</v>
      </c>
      <c r="AC134" s="78" t="s">
        <v>2903</v>
      </c>
    </row>
    <row r="135" spans="1:29" x14ac:dyDescent="0.35">
      <c r="A135" s="10" t="s">
        <v>857</v>
      </c>
      <c r="B135" s="76" t="s">
        <v>2824</v>
      </c>
      <c r="C135" s="76">
        <f>C134+(BudgetsQTable[[#This Row],[lead]]&lt;&gt;K134)</f>
        <v>26</v>
      </c>
      <c r="D135" s="76">
        <f>D134*(BudgetsQTable[[#This Row],[lead]]=K134)+(BudgetsQTable[[#This Row],[prop_id]]&lt;&gt;A134)</f>
        <v>1</v>
      </c>
      <c r="E135" s="77">
        <v>43003.673611111109</v>
      </c>
      <c r="F135" s="78" t="s">
        <v>2868</v>
      </c>
      <c r="G135" s="78" t="s">
        <v>2869</v>
      </c>
      <c r="H135" s="78" t="s">
        <v>470</v>
      </c>
      <c r="I135" s="76" t="s">
        <v>859</v>
      </c>
      <c r="J135" s="76" t="s">
        <v>753</v>
      </c>
      <c r="K135" s="78" t="s">
        <v>857</v>
      </c>
      <c r="L135" s="7" t="str">
        <f>IF(BudgetsQTable[[#This Row],[pi_last_name]]=" ","",HYPERLINK("https://www.ejacket.nsf.gov/ej/showProposal.do?Continue=Y&amp;ID="&amp;BudgetsQTable[[#This Row],[prop_id]],BudgetsQTable[[#This Row],[prop_id]]))</f>
        <v/>
      </c>
      <c r="M135" s="78" t="s">
        <v>753</v>
      </c>
      <c r="N135" s="7" t="str">
        <f>IF(BudgetsQTable[[#This Row],[pi_last_name]]=" ","",HYPERLINK("mailto:"&amp;BudgetsQTable[[#This Row],[pi_email]]&amp;"&amp;subject=Your NSF Proposal:  "&amp;BudgetsQTable[[#This Row],[prop_id]],BudgetsQTable[[#This Row],[pi_email]]))</f>
        <v/>
      </c>
      <c r="O135" s="78" t="s">
        <v>753</v>
      </c>
      <c r="P135" s="78">
        <v>2</v>
      </c>
      <c r="Q135" s="78">
        <v>3</v>
      </c>
      <c r="R135" s="79">
        <v>0</v>
      </c>
      <c r="S135" s="79">
        <v>8000</v>
      </c>
      <c r="T135" s="79">
        <v>0</v>
      </c>
      <c r="U135" s="80">
        <v>255406</v>
      </c>
      <c r="V135" s="78">
        <v>0</v>
      </c>
      <c r="W135" s="78">
        <v>1</v>
      </c>
      <c r="X135" s="11" t="str">
        <f ca="1">IF(ISBLANK(BudgetsQTable[[#This Row],[budg_seq_yr]]),"FY"&amp;fiscalyear,"FY"&amp;fiscalyear-1+BudgetsQTable[[#This Row],[budg_seq_yr]])</f>
        <v>FY18</v>
      </c>
      <c r="Y135" s="79">
        <v>255406</v>
      </c>
      <c r="Z135" s="78" t="s">
        <v>2869</v>
      </c>
      <c r="AA135" s="78" t="s">
        <v>470</v>
      </c>
      <c r="AB135" s="76" t="s">
        <v>2821</v>
      </c>
      <c r="AC135" s="78" t="s">
        <v>2903</v>
      </c>
    </row>
    <row r="136" spans="1:29" x14ac:dyDescent="0.35">
      <c r="A136" s="10" t="s">
        <v>857</v>
      </c>
      <c r="B136" s="76" t="s">
        <v>2824</v>
      </c>
      <c r="C136" s="76">
        <f>C135+(BudgetsQTable[[#This Row],[lead]]&lt;&gt;K135)</f>
        <v>26</v>
      </c>
      <c r="D136" s="76">
        <f>D135*(BudgetsQTable[[#This Row],[lead]]=K135)+(BudgetsQTable[[#This Row],[prop_id]]&lt;&gt;A135)</f>
        <v>1</v>
      </c>
      <c r="E136" s="77">
        <v>43003.673611111109</v>
      </c>
      <c r="F136" s="78" t="s">
        <v>2868</v>
      </c>
      <c r="G136" s="78" t="s">
        <v>2869</v>
      </c>
      <c r="H136" s="78" t="s">
        <v>470</v>
      </c>
      <c r="I136" s="76" t="s">
        <v>859</v>
      </c>
      <c r="J136" s="76" t="s">
        <v>753</v>
      </c>
      <c r="K136" s="78" t="s">
        <v>857</v>
      </c>
      <c r="L136" s="7" t="str">
        <f>IF(BudgetsQTable[[#This Row],[pi_last_name]]=" ","",HYPERLINK("https://www.ejacket.nsf.gov/ej/showProposal.do?Continue=Y&amp;ID="&amp;BudgetsQTable[[#This Row],[prop_id]],BudgetsQTable[[#This Row],[prop_id]]))</f>
        <v/>
      </c>
      <c r="M136" s="78" t="s">
        <v>753</v>
      </c>
      <c r="N136" s="7" t="str">
        <f>IF(BudgetsQTable[[#This Row],[pi_last_name]]=" ","",HYPERLINK("mailto:"&amp;BudgetsQTable[[#This Row],[pi_email]]&amp;"&amp;subject=Your NSF Proposal:  "&amp;BudgetsQTable[[#This Row],[prop_id]],BudgetsQTable[[#This Row],[pi_email]]))</f>
        <v/>
      </c>
      <c r="O136" s="78" t="s">
        <v>753</v>
      </c>
      <c r="P136" s="78">
        <v>2</v>
      </c>
      <c r="Q136" s="78">
        <v>3</v>
      </c>
      <c r="R136" s="79">
        <v>0</v>
      </c>
      <c r="S136" s="79">
        <v>8240</v>
      </c>
      <c r="T136" s="79">
        <v>0</v>
      </c>
      <c r="U136" s="80">
        <v>225787</v>
      </c>
      <c r="V136" s="78">
        <v>0</v>
      </c>
      <c r="W136" s="78">
        <v>2</v>
      </c>
      <c r="X136" s="11" t="str">
        <f ca="1">IF(ISBLANK(BudgetsQTable[[#This Row],[budg_seq_yr]]),"FY"&amp;fiscalyear,"FY"&amp;fiscalyear-1+BudgetsQTable[[#This Row],[budg_seq_yr]])</f>
        <v>FY19</v>
      </c>
      <c r="Y136" s="79">
        <v>225787</v>
      </c>
      <c r="Z136" s="78" t="s">
        <v>2869</v>
      </c>
      <c r="AA136" s="78" t="s">
        <v>470</v>
      </c>
      <c r="AB136" s="76" t="s">
        <v>2821</v>
      </c>
      <c r="AC136" s="78" t="s">
        <v>2903</v>
      </c>
    </row>
    <row r="137" spans="1:29" x14ac:dyDescent="0.35">
      <c r="A137" s="10" t="s">
        <v>857</v>
      </c>
      <c r="B137" s="76" t="s">
        <v>2824</v>
      </c>
      <c r="C137" s="76">
        <f>C136+(BudgetsQTable[[#This Row],[lead]]&lt;&gt;K136)</f>
        <v>26</v>
      </c>
      <c r="D137" s="76">
        <f>D136*(BudgetsQTable[[#This Row],[lead]]=K136)+(BudgetsQTable[[#This Row],[prop_id]]&lt;&gt;A136)</f>
        <v>1</v>
      </c>
      <c r="E137" s="77">
        <v>43003.673611111109</v>
      </c>
      <c r="F137" s="78" t="s">
        <v>2868</v>
      </c>
      <c r="G137" s="78" t="s">
        <v>2869</v>
      </c>
      <c r="H137" s="78" t="s">
        <v>470</v>
      </c>
      <c r="I137" s="76" t="s">
        <v>859</v>
      </c>
      <c r="J137" s="76" t="s">
        <v>753</v>
      </c>
      <c r="K137" s="78" t="s">
        <v>857</v>
      </c>
      <c r="L137" s="7" t="str">
        <f>IF(BudgetsQTable[[#This Row],[pi_last_name]]=" ","",HYPERLINK("https://www.ejacket.nsf.gov/ej/showProposal.do?Continue=Y&amp;ID="&amp;BudgetsQTable[[#This Row],[prop_id]],BudgetsQTable[[#This Row],[prop_id]]))</f>
        <v/>
      </c>
      <c r="M137" s="78" t="s">
        <v>753</v>
      </c>
      <c r="N137" s="7" t="str">
        <f>IF(BudgetsQTable[[#This Row],[pi_last_name]]=" ","",HYPERLINK("mailto:"&amp;BudgetsQTable[[#This Row],[pi_email]]&amp;"&amp;subject=Your NSF Proposal:  "&amp;BudgetsQTable[[#This Row],[prop_id]],BudgetsQTable[[#This Row],[pi_email]]))</f>
        <v/>
      </c>
      <c r="O137" s="78" t="s">
        <v>753</v>
      </c>
      <c r="P137" s="78">
        <v>2</v>
      </c>
      <c r="Q137" s="78">
        <v>3</v>
      </c>
      <c r="R137" s="79">
        <v>0</v>
      </c>
      <c r="S137" s="79">
        <v>8487</v>
      </c>
      <c r="T137" s="79">
        <v>0</v>
      </c>
      <c r="U137" s="80">
        <v>217341</v>
      </c>
      <c r="V137" s="78">
        <v>0</v>
      </c>
      <c r="W137" s="78">
        <v>3</v>
      </c>
      <c r="X137" s="11" t="str">
        <f ca="1">IF(ISBLANK(BudgetsQTable[[#This Row],[budg_seq_yr]]),"FY"&amp;fiscalyear,"FY"&amp;fiscalyear-1+BudgetsQTable[[#This Row],[budg_seq_yr]])</f>
        <v>FY20</v>
      </c>
      <c r="Y137" s="79">
        <v>217341</v>
      </c>
      <c r="Z137" s="78" t="s">
        <v>2869</v>
      </c>
      <c r="AA137" s="78" t="s">
        <v>470</v>
      </c>
      <c r="AB137" s="76" t="s">
        <v>2821</v>
      </c>
      <c r="AC137" s="78" t="s">
        <v>2903</v>
      </c>
    </row>
    <row r="138" spans="1:29" x14ac:dyDescent="0.35">
      <c r="A138" s="10" t="s">
        <v>2973</v>
      </c>
      <c r="B138" s="76" t="s">
        <v>2834</v>
      </c>
      <c r="C138" s="76">
        <f>C137+(BudgetsQTable[[#This Row],[lead]]&lt;&gt;K137)</f>
        <v>26</v>
      </c>
      <c r="D138" s="76">
        <f>D137*(BudgetsQTable[[#This Row],[lead]]=K137)+(BudgetsQTable[[#This Row],[prop_id]]&lt;&gt;A137)</f>
        <v>2</v>
      </c>
      <c r="E138" s="77">
        <v>43003.694444444445</v>
      </c>
      <c r="F138" s="78" t="s">
        <v>2868</v>
      </c>
      <c r="G138" s="78" t="s">
        <v>2869</v>
      </c>
      <c r="H138" s="78" t="s">
        <v>470</v>
      </c>
      <c r="I138" s="76" t="s">
        <v>859</v>
      </c>
      <c r="J138" s="76" t="s">
        <v>2978</v>
      </c>
      <c r="K138" s="78" t="s">
        <v>857</v>
      </c>
      <c r="L138" s="7" t="str">
        <f>IF(BudgetsQTable[[#This Row],[pi_last_name]]=" ","",HYPERLINK("https://www.ejacket.nsf.gov/ej/showProposal.do?Continue=Y&amp;ID="&amp;BudgetsQTable[[#This Row],[prop_id]],BudgetsQTable[[#This Row],[prop_id]]))</f>
        <v>1763242</v>
      </c>
      <c r="M138" s="78" t="s">
        <v>2974</v>
      </c>
      <c r="N138" s="7" t="str">
        <f>IF(BudgetsQTable[[#This Row],[pi_last_name]]=" ","",HYPERLINK("mailto:"&amp;BudgetsQTable[[#This Row],[pi_email]]&amp;"&amp;subject=Your NSF Proposal:  "&amp;BudgetsQTable[[#This Row],[prop_id]],BudgetsQTable[[#This Row],[pi_email]]))</f>
        <v>smara@columbia.edu</v>
      </c>
      <c r="O138" s="78" t="s">
        <v>2976</v>
      </c>
      <c r="P138" s="78"/>
      <c r="Q138" s="78"/>
      <c r="R138" s="79"/>
      <c r="S138" s="79"/>
      <c r="T138" s="79"/>
      <c r="U138" s="80"/>
      <c r="V138" s="78">
        <v>0</v>
      </c>
      <c r="W138" s="78"/>
      <c r="X138" s="11" t="str">
        <f ca="1">IF(ISBLANK(BudgetsQTable[[#This Row],[budg_seq_yr]]),"FY"&amp;fiscalyear,"FY"&amp;fiscalyear-1+BudgetsQTable[[#This Row],[budg_seq_yr]])</f>
        <v>FY18</v>
      </c>
      <c r="Y138" s="79">
        <v>499027</v>
      </c>
      <c r="Z138" s="78" t="s">
        <v>2869</v>
      </c>
      <c r="AA138" s="78" t="s">
        <v>470</v>
      </c>
      <c r="AB138" s="76" t="s">
        <v>2821</v>
      </c>
      <c r="AC138" s="78" t="s">
        <v>2903</v>
      </c>
    </row>
    <row r="139" spans="1:29" x14ac:dyDescent="0.35">
      <c r="A139" s="10" t="s">
        <v>2973</v>
      </c>
      <c r="B139" s="76" t="s">
        <v>2834</v>
      </c>
      <c r="C139" s="76">
        <f>C138+(BudgetsQTable[[#This Row],[lead]]&lt;&gt;K138)</f>
        <v>26</v>
      </c>
      <c r="D139" s="76">
        <f>D138*(BudgetsQTable[[#This Row],[lead]]=K138)+(BudgetsQTable[[#This Row],[prop_id]]&lt;&gt;A138)</f>
        <v>2</v>
      </c>
      <c r="E139" s="77">
        <v>43003.694444444445</v>
      </c>
      <c r="F139" s="78" t="s">
        <v>2868</v>
      </c>
      <c r="G139" s="78" t="s">
        <v>2869</v>
      </c>
      <c r="H139" s="78" t="s">
        <v>470</v>
      </c>
      <c r="I139" s="76" t="s">
        <v>859</v>
      </c>
      <c r="J139" s="76" t="s">
        <v>753</v>
      </c>
      <c r="K139" s="78" t="s">
        <v>857</v>
      </c>
      <c r="L139" s="7" t="str">
        <f>IF(BudgetsQTable[[#This Row],[pi_last_name]]=" ","",HYPERLINK("https://www.ejacket.nsf.gov/ej/showProposal.do?Continue=Y&amp;ID="&amp;BudgetsQTable[[#This Row],[prop_id]],BudgetsQTable[[#This Row],[prop_id]]))</f>
        <v/>
      </c>
      <c r="M139" s="78" t="s">
        <v>753</v>
      </c>
      <c r="N139" s="7" t="str">
        <f>IF(BudgetsQTable[[#This Row],[pi_last_name]]=" ","",HYPERLINK("mailto:"&amp;BudgetsQTable[[#This Row],[pi_email]]&amp;"&amp;subject=Your NSF Proposal:  "&amp;BudgetsQTable[[#This Row],[prop_id]],BudgetsQTable[[#This Row],[pi_email]]))</f>
        <v/>
      </c>
      <c r="O139" s="78" t="s">
        <v>753</v>
      </c>
      <c r="P139" s="78">
        <v>1</v>
      </c>
      <c r="Q139" s="78">
        <v>0</v>
      </c>
      <c r="R139" s="79">
        <v>0</v>
      </c>
      <c r="S139" s="79">
        <v>2800</v>
      </c>
      <c r="T139" s="79">
        <v>0</v>
      </c>
      <c r="U139" s="80">
        <v>168158</v>
      </c>
      <c r="V139" s="78">
        <v>0</v>
      </c>
      <c r="W139" s="78">
        <v>1</v>
      </c>
      <c r="X139" s="11" t="str">
        <f ca="1">IF(ISBLANK(BudgetsQTable[[#This Row],[budg_seq_yr]]),"FY"&amp;fiscalyear,"FY"&amp;fiscalyear-1+BudgetsQTable[[#This Row],[budg_seq_yr]])</f>
        <v>FY18</v>
      </c>
      <c r="Y139" s="79">
        <v>168158</v>
      </c>
      <c r="Z139" s="78" t="s">
        <v>2869</v>
      </c>
      <c r="AA139" s="78" t="s">
        <v>470</v>
      </c>
      <c r="AB139" s="76" t="s">
        <v>2821</v>
      </c>
      <c r="AC139" s="78" t="s">
        <v>2903</v>
      </c>
    </row>
    <row r="140" spans="1:29" x14ac:dyDescent="0.35">
      <c r="A140" s="10" t="s">
        <v>2973</v>
      </c>
      <c r="B140" s="76" t="s">
        <v>2834</v>
      </c>
      <c r="C140" s="76">
        <f>C139+(BudgetsQTable[[#This Row],[lead]]&lt;&gt;K139)</f>
        <v>26</v>
      </c>
      <c r="D140" s="76">
        <f>D139*(BudgetsQTable[[#This Row],[lead]]=K139)+(BudgetsQTable[[#This Row],[prop_id]]&lt;&gt;A139)</f>
        <v>2</v>
      </c>
      <c r="E140" s="77">
        <v>43003.694444444445</v>
      </c>
      <c r="F140" s="78" t="s">
        <v>2868</v>
      </c>
      <c r="G140" s="78" t="s">
        <v>2869</v>
      </c>
      <c r="H140" s="78" t="s">
        <v>470</v>
      </c>
      <c r="I140" s="76" t="s">
        <v>859</v>
      </c>
      <c r="J140" s="76" t="s">
        <v>753</v>
      </c>
      <c r="K140" s="78" t="s">
        <v>857</v>
      </c>
      <c r="L140" s="7" t="str">
        <f>IF(BudgetsQTable[[#This Row],[pi_last_name]]=" ","",HYPERLINK("https://www.ejacket.nsf.gov/ej/showProposal.do?Continue=Y&amp;ID="&amp;BudgetsQTable[[#This Row],[prop_id]],BudgetsQTable[[#This Row],[prop_id]]))</f>
        <v/>
      </c>
      <c r="M140" s="78" t="s">
        <v>753</v>
      </c>
      <c r="N140" s="7" t="str">
        <f>IF(BudgetsQTable[[#This Row],[pi_last_name]]=" ","",HYPERLINK("mailto:"&amp;BudgetsQTable[[#This Row],[pi_email]]&amp;"&amp;subject=Your NSF Proposal:  "&amp;BudgetsQTable[[#This Row],[prop_id]],BudgetsQTable[[#This Row],[pi_email]]))</f>
        <v/>
      </c>
      <c r="O140" s="78" t="s">
        <v>753</v>
      </c>
      <c r="P140" s="78">
        <v>1</v>
      </c>
      <c r="Q140" s="78">
        <v>0</v>
      </c>
      <c r="R140" s="79">
        <v>0</v>
      </c>
      <c r="S140" s="79">
        <v>2800</v>
      </c>
      <c r="T140" s="79">
        <v>0</v>
      </c>
      <c r="U140" s="80">
        <v>168776</v>
      </c>
      <c r="V140" s="78">
        <v>0</v>
      </c>
      <c r="W140" s="78">
        <v>2</v>
      </c>
      <c r="X140" s="11" t="str">
        <f ca="1">IF(ISBLANK(BudgetsQTable[[#This Row],[budg_seq_yr]]),"FY"&amp;fiscalyear,"FY"&amp;fiscalyear-1+BudgetsQTable[[#This Row],[budg_seq_yr]])</f>
        <v>FY19</v>
      </c>
      <c r="Y140" s="79">
        <v>168776</v>
      </c>
      <c r="Z140" s="78" t="s">
        <v>2869</v>
      </c>
      <c r="AA140" s="78" t="s">
        <v>470</v>
      </c>
      <c r="AB140" s="76" t="s">
        <v>2821</v>
      </c>
      <c r="AC140" s="78" t="s">
        <v>2903</v>
      </c>
    </row>
    <row r="141" spans="1:29" x14ac:dyDescent="0.35">
      <c r="A141" s="10" t="s">
        <v>2973</v>
      </c>
      <c r="B141" s="76" t="s">
        <v>2834</v>
      </c>
      <c r="C141" s="76">
        <f>C140+(BudgetsQTable[[#This Row],[lead]]&lt;&gt;K140)</f>
        <v>26</v>
      </c>
      <c r="D141" s="76">
        <f>D140*(BudgetsQTable[[#This Row],[lead]]=K140)+(BudgetsQTable[[#This Row],[prop_id]]&lt;&gt;A140)</f>
        <v>2</v>
      </c>
      <c r="E141" s="77">
        <v>43003.694444444445</v>
      </c>
      <c r="F141" s="78" t="s">
        <v>2868</v>
      </c>
      <c r="G141" s="78" t="s">
        <v>2869</v>
      </c>
      <c r="H141" s="78" t="s">
        <v>470</v>
      </c>
      <c r="I141" s="76" t="s">
        <v>859</v>
      </c>
      <c r="J141" s="76" t="s">
        <v>753</v>
      </c>
      <c r="K141" s="78" t="s">
        <v>857</v>
      </c>
      <c r="L141" s="7" t="str">
        <f>IF(BudgetsQTable[[#This Row],[pi_last_name]]=" ","",HYPERLINK("https://www.ejacket.nsf.gov/ej/showProposal.do?Continue=Y&amp;ID="&amp;BudgetsQTable[[#This Row],[prop_id]],BudgetsQTable[[#This Row],[prop_id]]))</f>
        <v/>
      </c>
      <c r="M141" s="78" t="s">
        <v>753</v>
      </c>
      <c r="N141" s="7" t="str">
        <f>IF(BudgetsQTable[[#This Row],[pi_last_name]]=" ","",HYPERLINK("mailto:"&amp;BudgetsQTable[[#This Row],[pi_email]]&amp;"&amp;subject=Your NSF Proposal:  "&amp;BudgetsQTable[[#This Row],[prop_id]],BudgetsQTable[[#This Row],[pi_email]]))</f>
        <v/>
      </c>
      <c r="O141" s="78" t="s">
        <v>753</v>
      </c>
      <c r="P141" s="78">
        <v>1</v>
      </c>
      <c r="Q141" s="78">
        <v>0</v>
      </c>
      <c r="R141" s="79">
        <v>0</v>
      </c>
      <c r="S141" s="79">
        <v>2800</v>
      </c>
      <c r="T141" s="79">
        <v>0</v>
      </c>
      <c r="U141" s="80">
        <v>162093</v>
      </c>
      <c r="V141" s="78">
        <v>0</v>
      </c>
      <c r="W141" s="78">
        <v>3</v>
      </c>
      <c r="X141" s="11" t="str">
        <f ca="1">IF(ISBLANK(BudgetsQTable[[#This Row],[budg_seq_yr]]),"FY"&amp;fiscalyear,"FY"&amp;fiscalyear-1+BudgetsQTable[[#This Row],[budg_seq_yr]])</f>
        <v>FY20</v>
      </c>
      <c r="Y141" s="79">
        <v>162093</v>
      </c>
      <c r="Z141" s="78" t="s">
        <v>2869</v>
      </c>
      <c r="AA141" s="78" t="s">
        <v>470</v>
      </c>
      <c r="AB141" s="76" t="s">
        <v>2821</v>
      </c>
      <c r="AC141" s="78" t="s">
        <v>2903</v>
      </c>
    </row>
    <row r="142" spans="1:29" x14ac:dyDescent="0.35">
      <c r="A142" s="10" t="s">
        <v>861</v>
      </c>
      <c r="B142" s="76" t="s">
        <v>2824</v>
      </c>
      <c r="C142" s="76">
        <f>C141+(BudgetsQTable[[#This Row],[lead]]&lt;&gt;K141)</f>
        <v>27</v>
      </c>
      <c r="D142" s="76">
        <f>D141*(BudgetsQTable[[#This Row],[lead]]=K141)+(BudgetsQTable[[#This Row],[prop_id]]&lt;&gt;A141)</f>
        <v>1</v>
      </c>
      <c r="E142" s="77">
        <v>43003.681944444441</v>
      </c>
      <c r="F142" s="78" t="s">
        <v>2817</v>
      </c>
      <c r="G142" s="78" t="s">
        <v>2818</v>
      </c>
      <c r="H142" s="78" t="s">
        <v>472</v>
      </c>
      <c r="I142" s="76" t="s">
        <v>863</v>
      </c>
      <c r="J142" s="76" t="s">
        <v>2983</v>
      </c>
      <c r="K142" s="78" t="s">
        <v>861</v>
      </c>
      <c r="L142" s="7" t="str">
        <f>IF(BudgetsQTable[[#This Row],[pi_last_name]]=" ","",HYPERLINK("https://www.ejacket.nsf.gov/ej/showProposal.do?Continue=Y&amp;ID="&amp;BudgetsQTable[[#This Row],[prop_id]],BudgetsQTable[[#This Row],[prop_id]]))</f>
        <v>1763240</v>
      </c>
      <c r="M142" s="78" t="s">
        <v>862</v>
      </c>
      <c r="N142" s="7" t="str">
        <f>IF(BudgetsQTable[[#This Row],[pi_last_name]]=" ","",HYPERLINK("mailto:"&amp;BudgetsQTable[[#This Row],[pi_email]]&amp;"&amp;subject=Your NSF Proposal:  "&amp;BudgetsQTable[[#This Row],[prop_id]],BudgetsQTable[[#This Row],[pi_email]]))</f>
        <v>anupamg@cs.cmu.edu</v>
      </c>
      <c r="O142" s="78" t="s">
        <v>542</v>
      </c>
      <c r="P142" s="78"/>
      <c r="Q142" s="78"/>
      <c r="R142" s="79"/>
      <c r="S142" s="79"/>
      <c r="T142" s="79"/>
      <c r="U142" s="80"/>
      <c r="V142" s="78">
        <v>0</v>
      </c>
      <c r="W142" s="78"/>
      <c r="X142" s="11" t="str">
        <f ca="1">IF(ISBLANK(BudgetsQTable[[#This Row],[budg_seq_yr]]),"FY"&amp;fiscalyear,"FY"&amp;fiscalyear-1+BudgetsQTable[[#This Row],[budg_seq_yr]])</f>
        <v>FY18</v>
      </c>
      <c r="Y142" s="79">
        <v>600000</v>
      </c>
      <c r="Z142" s="78" t="s">
        <v>2818</v>
      </c>
      <c r="AA142" s="78" t="s">
        <v>472</v>
      </c>
      <c r="AB142" s="76" t="s">
        <v>2821</v>
      </c>
      <c r="AC142" s="78" t="s">
        <v>2979</v>
      </c>
    </row>
    <row r="143" spans="1:29" x14ac:dyDescent="0.35">
      <c r="A143" s="10" t="s">
        <v>861</v>
      </c>
      <c r="B143" s="76" t="s">
        <v>2824</v>
      </c>
      <c r="C143" s="76">
        <f>C142+(BudgetsQTable[[#This Row],[lead]]&lt;&gt;K142)</f>
        <v>27</v>
      </c>
      <c r="D143" s="76">
        <f>D142*(BudgetsQTable[[#This Row],[lead]]=K142)+(BudgetsQTable[[#This Row],[prop_id]]&lt;&gt;A142)</f>
        <v>1</v>
      </c>
      <c r="E143" s="77">
        <v>43003.681944444441</v>
      </c>
      <c r="F143" s="78" t="s">
        <v>2817</v>
      </c>
      <c r="G143" s="78" t="s">
        <v>2818</v>
      </c>
      <c r="H143" s="78" t="s">
        <v>472</v>
      </c>
      <c r="I143" s="76" t="s">
        <v>863</v>
      </c>
      <c r="J143" s="76" t="s">
        <v>753</v>
      </c>
      <c r="K143" s="78" t="s">
        <v>861</v>
      </c>
      <c r="L143" s="7" t="str">
        <f>IF(BudgetsQTable[[#This Row],[pi_last_name]]=" ","",HYPERLINK("https://www.ejacket.nsf.gov/ej/showProposal.do?Continue=Y&amp;ID="&amp;BudgetsQTable[[#This Row],[prop_id]],BudgetsQTable[[#This Row],[prop_id]]))</f>
        <v/>
      </c>
      <c r="M143" s="78" t="s">
        <v>753</v>
      </c>
      <c r="N143" s="7" t="str">
        <f>IF(BudgetsQTable[[#This Row],[pi_last_name]]=" ","",HYPERLINK("mailto:"&amp;BudgetsQTable[[#This Row],[pi_email]]&amp;"&amp;subject=Your NSF Proposal:  "&amp;BudgetsQTable[[#This Row],[prop_id]],BudgetsQTable[[#This Row],[pi_email]]))</f>
        <v/>
      </c>
      <c r="O143" s="78" t="s">
        <v>753</v>
      </c>
      <c r="P143" s="78">
        <v>1</v>
      </c>
      <c r="Q143" s="78">
        <v>1</v>
      </c>
      <c r="R143" s="79">
        <v>0</v>
      </c>
      <c r="S143" s="79">
        <v>0</v>
      </c>
      <c r="T143" s="79">
        <v>0</v>
      </c>
      <c r="U143" s="80">
        <v>143405</v>
      </c>
      <c r="V143" s="78">
        <v>0</v>
      </c>
      <c r="W143" s="78">
        <v>1</v>
      </c>
      <c r="X143" s="11" t="str">
        <f ca="1">IF(ISBLANK(BudgetsQTable[[#This Row],[budg_seq_yr]]),"FY"&amp;fiscalyear,"FY"&amp;fiscalyear-1+BudgetsQTable[[#This Row],[budg_seq_yr]])</f>
        <v>FY18</v>
      </c>
      <c r="Y143" s="79">
        <v>143405</v>
      </c>
      <c r="Z143" s="78" t="s">
        <v>2818</v>
      </c>
      <c r="AA143" s="78" t="s">
        <v>472</v>
      </c>
      <c r="AB143" s="76" t="s">
        <v>2821</v>
      </c>
      <c r="AC143" s="78" t="s">
        <v>2979</v>
      </c>
    </row>
    <row r="144" spans="1:29" x14ac:dyDescent="0.35">
      <c r="A144" s="10" t="s">
        <v>861</v>
      </c>
      <c r="B144" s="76" t="s">
        <v>2824</v>
      </c>
      <c r="C144" s="76">
        <f>C143+(BudgetsQTable[[#This Row],[lead]]&lt;&gt;K143)</f>
        <v>27</v>
      </c>
      <c r="D144" s="76">
        <f>D143*(BudgetsQTable[[#This Row],[lead]]=K143)+(BudgetsQTable[[#This Row],[prop_id]]&lt;&gt;A143)</f>
        <v>1</v>
      </c>
      <c r="E144" s="77">
        <v>43003.681944444441</v>
      </c>
      <c r="F144" s="78" t="s">
        <v>2817</v>
      </c>
      <c r="G144" s="78" t="s">
        <v>2818</v>
      </c>
      <c r="H144" s="78" t="s">
        <v>472</v>
      </c>
      <c r="I144" s="76" t="s">
        <v>863</v>
      </c>
      <c r="J144" s="76" t="s">
        <v>753</v>
      </c>
      <c r="K144" s="78" t="s">
        <v>861</v>
      </c>
      <c r="L144" s="7" t="str">
        <f>IF(BudgetsQTable[[#This Row],[pi_last_name]]=" ","",HYPERLINK("https://www.ejacket.nsf.gov/ej/showProposal.do?Continue=Y&amp;ID="&amp;BudgetsQTable[[#This Row],[prop_id]],BudgetsQTable[[#This Row],[prop_id]]))</f>
        <v/>
      </c>
      <c r="M144" s="78" t="s">
        <v>753</v>
      </c>
      <c r="N144" s="7" t="str">
        <f>IF(BudgetsQTable[[#This Row],[pi_last_name]]=" ","",HYPERLINK("mailto:"&amp;BudgetsQTable[[#This Row],[pi_email]]&amp;"&amp;subject=Your NSF Proposal:  "&amp;BudgetsQTable[[#This Row],[prop_id]],BudgetsQTable[[#This Row],[pi_email]]))</f>
        <v/>
      </c>
      <c r="O144" s="78" t="s">
        <v>753</v>
      </c>
      <c r="P144" s="78">
        <v>1</v>
      </c>
      <c r="Q144" s="78">
        <v>1</v>
      </c>
      <c r="R144" s="79">
        <v>0</v>
      </c>
      <c r="S144" s="79">
        <v>0</v>
      </c>
      <c r="T144" s="79">
        <v>0</v>
      </c>
      <c r="U144" s="80">
        <v>147716</v>
      </c>
      <c r="V144" s="78">
        <v>0</v>
      </c>
      <c r="W144" s="78">
        <v>2</v>
      </c>
      <c r="X144" s="11" t="str">
        <f ca="1">IF(ISBLANK(BudgetsQTable[[#This Row],[budg_seq_yr]]),"FY"&amp;fiscalyear,"FY"&amp;fiscalyear-1+BudgetsQTable[[#This Row],[budg_seq_yr]])</f>
        <v>FY19</v>
      </c>
      <c r="Y144" s="79">
        <v>147716</v>
      </c>
      <c r="Z144" s="78" t="s">
        <v>2818</v>
      </c>
      <c r="AA144" s="78" t="s">
        <v>472</v>
      </c>
      <c r="AB144" s="76" t="s">
        <v>2821</v>
      </c>
      <c r="AC144" s="78" t="s">
        <v>2979</v>
      </c>
    </row>
    <row r="145" spans="1:29" x14ac:dyDescent="0.35">
      <c r="A145" s="10" t="s">
        <v>861</v>
      </c>
      <c r="B145" s="76" t="s">
        <v>2824</v>
      </c>
      <c r="C145" s="76">
        <f>C144+(BudgetsQTable[[#This Row],[lead]]&lt;&gt;K144)</f>
        <v>27</v>
      </c>
      <c r="D145" s="76">
        <f>D144*(BudgetsQTable[[#This Row],[lead]]=K144)+(BudgetsQTable[[#This Row],[prop_id]]&lt;&gt;A144)</f>
        <v>1</v>
      </c>
      <c r="E145" s="77">
        <v>43003.681944444441</v>
      </c>
      <c r="F145" s="78" t="s">
        <v>2817</v>
      </c>
      <c r="G145" s="78" t="s">
        <v>2818</v>
      </c>
      <c r="H145" s="78" t="s">
        <v>472</v>
      </c>
      <c r="I145" s="76" t="s">
        <v>863</v>
      </c>
      <c r="J145" s="76" t="s">
        <v>753</v>
      </c>
      <c r="K145" s="78" t="s">
        <v>861</v>
      </c>
      <c r="L145" s="7" t="str">
        <f>IF(BudgetsQTable[[#This Row],[pi_last_name]]=" ","",HYPERLINK("https://www.ejacket.nsf.gov/ej/showProposal.do?Continue=Y&amp;ID="&amp;BudgetsQTable[[#This Row],[prop_id]],BudgetsQTable[[#This Row],[prop_id]]))</f>
        <v/>
      </c>
      <c r="M145" s="78" t="s">
        <v>753</v>
      </c>
      <c r="N145" s="7" t="str">
        <f>IF(BudgetsQTable[[#This Row],[pi_last_name]]=" ","",HYPERLINK("mailto:"&amp;BudgetsQTable[[#This Row],[pi_email]]&amp;"&amp;subject=Your NSF Proposal:  "&amp;BudgetsQTable[[#This Row],[prop_id]],BudgetsQTable[[#This Row],[pi_email]]))</f>
        <v/>
      </c>
      <c r="O145" s="78" t="s">
        <v>753</v>
      </c>
      <c r="P145" s="78">
        <v>1</v>
      </c>
      <c r="Q145" s="78">
        <v>1</v>
      </c>
      <c r="R145" s="79">
        <v>0</v>
      </c>
      <c r="S145" s="79">
        <v>0</v>
      </c>
      <c r="T145" s="79">
        <v>0</v>
      </c>
      <c r="U145" s="80">
        <v>152157</v>
      </c>
      <c r="V145" s="78">
        <v>0</v>
      </c>
      <c r="W145" s="78">
        <v>3</v>
      </c>
      <c r="X145" s="11" t="str">
        <f ca="1">IF(ISBLANK(BudgetsQTable[[#This Row],[budg_seq_yr]]),"FY"&amp;fiscalyear,"FY"&amp;fiscalyear-1+BudgetsQTable[[#This Row],[budg_seq_yr]])</f>
        <v>FY20</v>
      </c>
      <c r="Y145" s="79">
        <v>152157</v>
      </c>
      <c r="Z145" s="78" t="s">
        <v>2818</v>
      </c>
      <c r="AA145" s="78" t="s">
        <v>472</v>
      </c>
      <c r="AB145" s="76" t="s">
        <v>2821</v>
      </c>
      <c r="AC145" s="78" t="s">
        <v>2979</v>
      </c>
    </row>
    <row r="146" spans="1:29" x14ac:dyDescent="0.35">
      <c r="A146" s="10" t="s">
        <v>861</v>
      </c>
      <c r="B146" s="76" t="s">
        <v>2824</v>
      </c>
      <c r="C146" s="76">
        <f>C145+(BudgetsQTable[[#This Row],[lead]]&lt;&gt;K145)</f>
        <v>27</v>
      </c>
      <c r="D146" s="76">
        <f>D145*(BudgetsQTable[[#This Row],[lead]]=K145)+(BudgetsQTable[[#This Row],[prop_id]]&lt;&gt;A145)</f>
        <v>1</v>
      </c>
      <c r="E146" s="77">
        <v>43003.681944444441</v>
      </c>
      <c r="F146" s="78" t="s">
        <v>2817</v>
      </c>
      <c r="G146" s="78" t="s">
        <v>2818</v>
      </c>
      <c r="H146" s="78" t="s">
        <v>472</v>
      </c>
      <c r="I146" s="76" t="s">
        <v>863</v>
      </c>
      <c r="J146" s="76" t="s">
        <v>753</v>
      </c>
      <c r="K146" s="78" t="s">
        <v>861</v>
      </c>
      <c r="L146" s="7" t="str">
        <f>IF(BudgetsQTable[[#This Row],[pi_last_name]]=" ","",HYPERLINK("https://www.ejacket.nsf.gov/ej/showProposal.do?Continue=Y&amp;ID="&amp;BudgetsQTable[[#This Row],[prop_id]],BudgetsQTable[[#This Row],[prop_id]]))</f>
        <v/>
      </c>
      <c r="M146" s="78" t="s">
        <v>753</v>
      </c>
      <c r="N146" s="7" t="str">
        <f>IF(BudgetsQTable[[#This Row],[pi_last_name]]=" ","",HYPERLINK("mailto:"&amp;BudgetsQTable[[#This Row],[pi_email]]&amp;"&amp;subject=Your NSF Proposal:  "&amp;BudgetsQTable[[#This Row],[prop_id]],BudgetsQTable[[#This Row],[pi_email]]))</f>
        <v/>
      </c>
      <c r="O146" s="78" t="s">
        <v>753</v>
      </c>
      <c r="P146" s="78">
        <v>1</v>
      </c>
      <c r="Q146" s="78">
        <v>1</v>
      </c>
      <c r="R146" s="79">
        <v>0</v>
      </c>
      <c r="S146" s="79">
        <v>0</v>
      </c>
      <c r="T146" s="79">
        <v>0</v>
      </c>
      <c r="U146" s="80">
        <v>156722</v>
      </c>
      <c r="V146" s="78">
        <v>0</v>
      </c>
      <c r="W146" s="78">
        <v>4</v>
      </c>
      <c r="X146" s="11" t="str">
        <f ca="1">IF(ISBLANK(BudgetsQTable[[#This Row],[budg_seq_yr]]),"FY"&amp;fiscalyear,"FY"&amp;fiscalyear-1+BudgetsQTable[[#This Row],[budg_seq_yr]])</f>
        <v>FY21</v>
      </c>
      <c r="Y146" s="79">
        <v>156722</v>
      </c>
      <c r="Z146" s="78" t="s">
        <v>2818</v>
      </c>
      <c r="AA146" s="78" t="s">
        <v>472</v>
      </c>
      <c r="AB146" s="76" t="s">
        <v>2821</v>
      </c>
      <c r="AC146" s="78" t="s">
        <v>2979</v>
      </c>
    </row>
    <row r="147" spans="1:29" x14ac:dyDescent="0.35">
      <c r="A147" s="10" t="s">
        <v>2984</v>
      </c>
      <c r="B147" s="76" t="s">
        <v>2834</v>
      </c>
      <c r="C147" s="76">
        <f>C146+(BudgetsQTable[[#This Row],[lead]]&lt;&gt;K146)</f>
        <v>27</v>
      </c>
      <c r="D147" s="76">
        <f>D146*(BudgetsQTable[[#This Row],[lead]]=K146)+(BudgetsQTable[[#This Row],[prop_id]]&lt;&gt;A146)</f>
        <v>2</v>
      </c>
      <c r="E147" s="77">
        <v>43004.43472222222</v>
      </c>
      <c r="F147" s="78" t="s">
        <v>2817</v>
      </c>
      <c r="G147" s="78" t="s">
        <v>2818</v>
      </c>
      <c r="H147" s="78" t="s">
        <v>472</v>
      </c>
      <c r="I147" s="76" t="s">
        <v>863</v>
      </c>
      <c r="J147" s="76" t="s">
        <v>2987</v>
      </c>
      <c r="K147" s="78" t="s">
        <v>861</v>
      </c>
      <c r="L147" s="7" t="str">
        <f>IF(BudgetsQTable[[#This Row],[pi_last_name]]=" ","",HYPERLINK("https://www.ejacket.nsf.gov/ej/showProposal.do?Continue=Y&amp;ID="&amp;BudgetsQTable[[#This Row],[prop_id]],BudgetsQTable[[#This Row],[prop_id]]))</f>
        <v>1763293</v>
      </c>
      <c r="M147" s="78" t="s">
        <v>2985</v>
      </c>
      <c r="N147" s="7" t="str">
        <f>IF(BudgetsQTable[[#This Row],[pi_last_name]]=" ","",HYPERLINK("mailto:"&amp;BudgetsQTable[[#This Row],[pi_email]]&amp;"&amp;subject=Your NSF Proposal:  "&amp;BudgetsQTable[[#This Row],[prop_id]],BudgetsQTable[[#This Row],[pi_email]]))</f>
        <v>viswa@umich.edu</v>
      </c>
      <c r="O147" s="78" t="s">
        <v>713</v>
      </c>
      <c r="P147" s="78"/>
      <c r="Q147" s="78"/>
      <c r="R147" s="79"/>
      <c r="S147" s="79"/>
      <c r="T147" s="79"/>
      <c r="U147" s="80"/>
      <c r="V147" s="78">
        <v>0</v>
      </c>
      <c r="W147" s="78"/>
      <c r="X147" s="11" t="str">
        <f ca="1">IF(ISBLANK(BudgetsQTable[[#This Row],[budg_seq_yr]]),"FY"&amp;fiscalyear,"FY"&amp;fiscalyear-1+BudgetsQTable[[#This Row],[budg_seq_yr]])</f>
        <v>FY18</v>
      </c>
      <c r="Y147" s="79">
        <v>599999</v>
      </c>
      <c r="Z147" s="78" t="s">
        <v>2818</v>
      </c>
      <c r="AA147" s="78" t="s">
        <v>472</v>
      </c>
      <c r="AB147" s="76" t="s">
        <v>2821</v>
      </c>
      <c r="AC147" s="78" t="s">
        <v>2979</v>
      </c>
    </row>
    <row r="148" spans="1:29" x14ac:dyDescent="0.35">
      <c r="A148" s="10" t="s">
        <v>2984</v>
      </c>
      <c r="B148" s="76" t="s">
        <v>2834</v>
      </c>
      <c r="C148" s="76">
        <f>C147+(BudgetsQTable[[#This Row],[lead]]&lt;&gt;K147)</f>
        <v>27</v>
      </c>
      <c r="D148" s="76">
        <f>D147*(BudgetsQTable[[#This Row],[lead]]=K147)+(BudgetsQTable[[#This Row],[prop_id]]&lt;&gt;A147)</f>
        <v>2</v>
      </c>
      <c r="E148" s="77">
        <v>43004.43472222222</v>
      </c>
      <c r="F148" s="78" t="s">
        <v>2817</v>
      </c>
      <c r="G148" s="78" t="s">
        <v>2818</v>
      </c>
      <c r="H148" s="78" t="s">
        <v>472</v>
      </c>
      <c r="I148" s="76" t="s">
        <v>863</v>
      </c>
      <c r="J148" s="76" t="s">
        <v>753</v>
      </c>
      <c r="K148" s="78" t="s">
        <v>861</v>
      </c>
      <c r="L148" s="7" t="str">
        <f>IF(BudgetsQTable[[#This Row],[pi_last_name]]=" ","",HYPERLINK("https://www.ejacket.nsf.gov/ej/showProposal.do?Continue=Y&amp;ID="&amp;BudgetsQTable[[#This Row],[prop_id]],BudgetsQTable[[#This Row],[prop_id]]))</f>
        <v/>
      </c>
      <c r="M148" s="78" t="s">
        <v>753</v>
      </c>
      <c r="N148" s="7" t="str">
        <f>IF(BudgetsQTable[[#This Row],[pi_last_name]]=" ","",HYPERLINK("mailto:"&amp;BudgetsQTable[[#This Row],[pi_email]]&amp;"&amp;subject=Your NSF Proposal:  "&amp;BudgetsQTable[[#This Row],[prop_id]],BudgetsQTable[[#This Row],[pi_email]]))</f>
        <v/>
      </c>
      <c r="O148" s="78" t="s">
        <v>753</v>
      </c>
      <c r="P148" s="78">
        <v>1</v>
      </c>
      <c r="Q148" s="78">
        <v>0</v>
      </c>
      <c r="R148" s="79">
        <v>0</v>
      </c>
      <c r="S148" s="79">
        <v>0</v>
      </c>
      <c r="T148" s="79">
        <v>0</v>
      </c>
      <c r="U148" s="80">
        <v>119833</v>
      </c>
      <c r="V148" s="78">
        <v>0</v>
      </c>
      <c r="W148" s="78">
        <v>1</v>
      </c>
      <c r="X148" s="11" t="str">
        <f ca="1">IF(ISBLANK(BudgetsQTable[[#This Row],[budg_seq_yr]]),"FY"&amp;fiscalyear,"FY"&amp;fiscalyear-1+BudgetsQTable[[#This Row],[budg_seq_yr]])</f>
        <v>FY18</v>
      </c>
      <c r="Y148" s="79">
        <v>119833</v>
      </c>
      <c r="Z148" s="78" t="s">
        <v>2818</v>
      </c>
      <c r="AA148" s="78" t="s">
        <v>472</v>
      </c>
      <c r="AB148" s="76" t="s">
        <v>2821</v>
      </c>
      <c r="AC148" s="78" t="s">
        <v>2979</v>
      </c>
    </row>
    <row r="149" spans="1:29" x14ac:dyDescent="0.35">
      <c r="A149" s="10" t="s">
        <v>2984</v>
      </c>
      <c r="B149" s="76" t="s">
        <v>2834</v>
      </c>
      <c r="C149" s="76">
        <f>C148+(BudgetsQTable[[#This Row],[lead]]&lt;&gt;K148)</f>
        <v>27</v>
      </c>
      <c r="D149" s="76">
        <f>D148*(BudgetsQTable[[#This Row],[lead]]=K148)+(BudgetsQTable[[#This Row],[prop_id]]&lt;&gt;A148)</f>
        <v>2</v>
      </c>
      <c r="E149" s="77">
        <v>43004.43472222222</v>
      </c>
      <c r="F149" s="78" t="s">
        <v>2817</v>
      </c>
      <c r="G149" s="78" t="s">
        <v>2818</v>
      </c>
      <c r="H149" s="78" t="s">
        <v>472</v>
      </c>
      <c r="I149" s="76" t="s">
        <v>863</v>
      </c>
      <c r="J149" s="76" t="s">
        <v>753</v>
      </c>
      <c r="K149" s="78" t="s">
        <v>861</v>
      </c>
      <c r="L149" s="7" t="str">
        <f>IF(BudgetsQTable[[#This Row],[pi_last_name]]=" ","",HYPERLINK("https://www.ejacket.nsf.gov/ej/showProposal.do?Continue=Y&amp;ID="&amp;BudgetsQTable[[#This Row],[prop_id]],BudgetsQTable[[#This Row],[prop_id]]))</f>
        <v/>
      </c>
      <c r="M149" s="78" t="s">
        <v>753</v>
      </c>
      <c r="N149" s="7" t="str">
        <f>IF(BudgetsQTable[[#This Row],[pi_last_name]]=" ","",HYPERLINK("mailto:"&amp;BudgetsQTable[[#This Row],[pi_email]]&amp;"&amp;subject=Your NSF Proposal:  "&amp;BudgetsQTable[[#This Row],[prop_id]],BudgetsQTable[[#This Row],[pi_email]]))</f>
        <v/>
      </c>
      <c r="O149" s="78" t="s">
        <v>753</v>
      </c>
      <c r="P149" s="78">
        <v>1</v>
      </c>
      <c r="Q149" s="78">
        <v>0</v>
      </c>
      <c r="R149" s="79">
        <v>0</v>
      </c>
      <c r="S149" s="79">
        <v>0</v>
      </c>
      <c r="T149" s="79">
        <v>0</v>
      </c>
      <c r="U149" s="80">
        <v>153654</v>
      </c>
      <c r="V149" s="78">
        <v>0</v>
      </c>
      <c r="W149" s="78">
        <v>2</v>
      </c>
      <c r="X149" s="11" t="str">
        <f ca="1">IF(ISBLANK(BudgetsQTable[[#This Row],[budg_seq_yr]]),"FY"&amp;fiscalyear,"FY"&amp;fiscalyear-1+BudgetsQTable[[#This Row],[budg_seq_yr]])</f>
        <v>FY19</v>
      </c>
      <c r="Y149" s="79">
        <v>153654</v>
      </c>
      <c r="Z149" s="78" t="s">
        <v>2818</v>
      </c>
      <c r="AA149" s="78" t="s">
        <v>472</v>
      </c>
      <c r="AB149" s="76" t="s">
        <v>2821</v>
      </c>
      <c r="AC149" s="78" t="s">
        <v>2979</v>
      </c>
    </row>
    <row r="150" spans="1:29" x14ac:dyDescent="0.35">
      <c r="A150" s="10" t="s">
        <v>2984</v>
      </c>
      <c r="B150" s="76" t="s">
        <v>2834</v>
      </c>
      <c r="C150" s="76">
        <f>C149+(BudgetsQTable[[#This Row],[lead]]&lt;&gt;K149)</f>
        <v>27</v>
      </c>
      <c r="D150" s="76">
        <f>D149*(BudgetsQTable[[#This Row],[lead]]=K149)+(BudgetsQTable[[#This Row],[prop_id]]&lt;&gt;A149)</f>
        <v>2</v>
      </c>
      <c r="E150" s="77">
        <v>43004.43472222222</v>
      </c>
      <c r="F150" s="78" t="s">
        <v>2817</v>
      </c>
      <c r="G150" s="78" t="s">
        <v>2818</v>
      </c>
      <c r="H150" s="78" t="s">
        <v>472</v>
      </c>
      <c r="I150" s="76" t="s">
        <v>863</v>
      </c>
      <c r="J150" s="76" t="s">
        <v>753</v>
      </c>
      <c r="K150" s="78" t="s">
        <v>861</v>
      </c>
      <c r="L150" s="7" t="str">
        <f>IF(BudgetsQTable[[#This Row],[pi_last_name]]=" ","",HYPERLINK("https://www.ejacket.nsf.gov/ej/showProposal.do?Continue=Y&amp;ID="&amp;BudgetsQTable[[#This Row],[prop_id]],BudgetsQTable[[#This Row],[prop_id]]))</f>
        <v/>
      </c>
      <c r="M150" s="78" t="s">
        <v>753</v>
      </c>
      <c r="N150" s="7" t="str">
        <f>IF(BudgetsQTable[[#This Row],[pi_last_name]]=" ","",HYPERLINK("mailto:"&amp;BudgetsQTable[[#This Row],[pi_email]]&amp;"&amp;subject=Your NSF Proposal:  "&amp;BudgetsQTable[[#This Row],[prop_id]],BudgetsQTable[[#This Row],[pi_email]]))</f>
        <v/>
      </c>
      <c r="O150" s="78" t="s">
        <v>753</v>
      </c>
      <c r="P150" s="78">
        <v>1</v>
      </c>
      <c r="Q150" s="78">
        <v>0</v>
      </c>
      <c r="R150" s="79">
        <v>0</v>
      </c>
      <c r="S150" s="79">
        <v>0</v>
      </c>
      <c r="T150" s="79">
        <v>0</v>
      </c>
      <c r="U150" s="80">
        <v>159940</v>
      </c>
      <c r="V150" s="78">
        <v>0</v>
      </c>
      <c r="W150" s="78">
        <v>3</v>
      </c>
      <c r="X150" s="11" t="str">
        <f ca="1">IF(ISBLANK(BudgetsQTable[[#This Row],[budg_seq_yr]]),"FY"&amp;fiscalyear,"FY"&amp;fiscalyear-1+BudgetsQTable[[#This Row],[budg_seq_yr]])</f>
        <v>FY20</v>
      </c>
      <c r="Y150" s="79">
        <v>159940</v>
      </c>
      <c r="Z150" s="78" t="s">
        <v>2818</v>
      </c>
      <c r="AA150" s="78" t="s">
        <v>472</v>
      </c>
      <c r="AB150" s="76" t="s">
        <v>2821</v>
      </c>
      <c r="AC150" s="78" t="s">
        <v>2979</v>
      </c>
    </row>
    <row r="151" spans="1:29" x14ac:dyDescent="0.35">
      <c r="A151" s="10" t="s">
        <v>2984</v>
      </c>
      <c r="B151" s="76" t="s">
        <v>2834</v>
      </c>
      <c r="C151" s="76">
        <f>C150+(BudgetsQTable[[#This Row],[lead]]&lt;&gt;K150)</f>
        <v>27</v>
      </c>
      <c r="D151" s="76">
        <f>D150*(BudgetsQTable[[#This Row],[lead]]=K150)+(BudgetsQTable[[#This Row],[prop_id]]&lt;&gt;A150)</f>
        <v>2</v>
      </c>
      <c r="E151" s="77">
        <v>43004.43472222222</v>
      </c>
      <c r="F151" s="78" t="s">
        <v>2817</v>
      </c>
      <c r="G151" s="78" t="s">
        <v>2818</v>
      </c>
      <c r="H151" s="78" t="s">
        <v>472</v>
      </c>
      <c r="I151" s="76" t="s">
        <v>863</v>
      </c>
      <c r="J151" s="76" t="s">
        <v>753</v>
      </c>
      <c r="K151" s="78" t="s">
        <v>861</v>
      </c>
      <c r="L151" s="7" t="str">
        <f>IF(BudgetsQTable[[#This Row],[pi_last_name]]=" ","",HYPERLINK("https://www.ejacket.nsf.gov/ej/showProposal.do?Continue=Y&amp;ID="&amp;BudgetsQTable[[#This Row],[prop_id]],BudgetsQTable[[#This Row],[prop_id]]))</f>
        <v/>
      </c>
      <c r="M151" s="78" t="s">
        <v>753</v>
      </c>
      <c r="N151" s="7" t="str">
        <f>IF(BudgetsQTable[[#This Row],[pi_last_name]]=" ","",HYPERLINK("mailto:"&amp;BudgetsQTable[[#This Row],[pi_email]]&amp;"&amp;subject=Your NSF Proposal:  "&amp;BudgetsQTable[[#This Row],[prop_id]],BudgetsQTable[[#This Row],[pi_email]]))</f>
        <v/>
      </c>
      <c r="O151" s="78" t="s">
        <v>753</v>
      </c>
      <c r="P151" s="78">
        <v>1</v>
      </c>
      <c r="Q151" s="78">
        <v>0</v>
      </c>
      <c r="R151" s="79">
        <v>0</v>
      </c>
      <c r="S151" s="79">
        <v>0</v>
      </c>
      <c r="T151" s="79">
        <v>0</v>
      </c>
      <c r="U151" s="80">
        <v>166572</v>
      </c>
      <c r="V151" s="78">
        <v>0</v>
      </c>
      <c r="W151" s="78">
        <v>4</v>
      </c>
      <c r="X151" s="11" t="str">
        <f ca="1">IF(ISBLANK(BudgetsQTable[[#This Row],[budg_seq_yr]]),"FY"&amp;fiscalyear,"FY"&amp;fiscalyear-1+BudgetsQTable[[#This Row],[budg_seq_yr]])</f>
        <v>FY21</v>
      </c>
      <c r="Y151" s="79">
        <v>166572</v>
      </c>
      <c r="Z151" s="78" t="s">
        <v>2818</v>
      </c>
      <c r="AA151" s="78" t="s">
        <v>472</v>
      </c>
      <c r="AB151" s="76" t="s">
        <v>2821</v>
      </c>
      <c r="AC151" s="78" t="s">
        <v>2979</v>
      </c>
    </row>
    <row r="152" spans="1:29" x14ac:dyDescent="0.35">
      <c r="A152" s="10" t="s">
        <v>883</v>
      </c>
      <c r="B152" s="76" t="s">
        <v>2863</v>
      </c>
      <c r="C152" s="76">
        <f>C151+(BudgetsQTable[[#This Row],[lead]]&lt;&gt;K151)</f>
        <v>28</v>
      </c>
      <c r="D152" s="76">
        <f>D151*(BudgetsQTable[[#This Row],[lead]]=K151)+(BudgetsQTable[[#This Row],[prop_id]]&lt;&gt;A151)</f>
        <v>1</v>
      </c>
      <c r="E152" s="77">
        <v>43003.707638888889</v>
      </c>
      <c r="F152" s="78" t="s">
        <v>2817</v>
      </c>
      <c r="G152" s="78" t="s">
        <v>2818</v>
      </c>
      <c r="H152" s="78" t="s">
        <v>474</v>
      </c>
      <c r="I152" s="76" t="s">
        <v>885</v>
      </c>
      <c r="J152" s="76" t="s">
        <v>2992</v>
      </c>
      <c r="K152" s="78" t="s">
        <v>883</v>
      </c>
      <c r="L152" s="7" t="str">
        <f>IF(BudgetsQTable[[#This Row],[pi_last_name]]=" ","",HYPERLINK("https://www.ejacket.nsf.gov/ej/showProposal.do?Continue=Y&amp;ID="&amp;BudgetsQTable[[#This Row],[prop_id]],BudgetsQTable[[#This Row],[prop_id]]))</f>
        <v>1763247</v>
      </c>
      <c r="M152" s="78" t="s">
        <v>884</v>
      </c>
      <c r="N152" s="7" t="str">
        <f>IF(BudgetsQTable[[#This Row],[pi_last_name]]=" ","",HYPERLINK("mailto:"&amp;BudgetsQTable[[#This Row],[pi_email]]&amp;"&amp;subject=Your NSF Proposal:  "&amp;BudgetsQTable[[#This Row],[prop_id]],BudgetsQTable[[#This Row],[pi_email]]))</f>
        <v>hlaing.minn@utdallas.edu</v>
      </c>
      <c r="O152" s="78" t="s">
        <v>2990</v>
      </c>
      <c r="P152" s="78"/>
      <c r="Q152" s="78"/>
      <c r="R152" s="79"/>
      <c r="S152" s="79"/>
      <c r="T152" s="79"/>
      <c r="U152" s="80"/>
      <c r="V152" s="78">
        <v>0</v>
      </c>
      <c r="W152" s="78"/>
      <c r="X152" s="11" t="str">
        <f ca="1">IF(ISBLANK(BudgetsQTable[[#This Row],[budg_seq_yr]]),"FY"&amp;fiscalyear,"FY"&amp;fiscalyear-1+BudgetsQTable[[#This Row],[budg_seq_yr]])</f>
        <v>FY18</v>
      </c>
      <c r="Y152" s="79">
        <v>696019</v>
      </c>
      <c r="Z152" s="78" t="s">
        <v>2818</v>
      </c>
      <c r="AA152" s="78" t="s">
        <v>474</v>
      </c>
      <c r="AB152" s="76" t="s">
        <v>2821</v>
      </c>
      <c r="AC152" s="78" t="s">
        <v>2988</v>
      </c>
    </row>
    <row r="153" spans="1:29" x14ac:dyDescent="0.35">
      <c r="A153" s="10" t="s">
        <v>883</v>
      </c>
      <c r="B153" s="76" t="s">
        <v>2863</v>
      </c>
      <c r="C153" s="76">
        <f>C152+(BudgetsQTable[[#This Row],[lead]]&lt;&gt;K152)</f>
        <v>28</v>
      </c>
      <c r="D153" s="76">
        <f>D152*(BudgetsQTable[[#This Row],[lead]]=K152)+(BudgetsQTable[[#This Row],[prop_id]]&lt;&gt;A152)</f>
        <v>1</v>
      </c>
      <c r="E153" s="77">
        <v>43003.707638888889</v>
      </c>
      <c r="F153" s="78" t="s">
        <v>2817</v>
      </c>
      <c r="G153" s="78" t="s">
        <v>2818</v>
      </c>
      <c r="H153" s="78" t="s">
        <v>474</v>
      </c>
      <c r="I153" s="76" t="s">
        <v>885</v>
      </c>
      <c r="J153" s="76" t="s">
        <v>753</v>
      </c>
      <c r="K153" s="78" t="s">
        <v>883</v>
      </c>
      <c r="L153" s="7" t="str">
        <f>IF(BudgetsQTable[[#This Row],[pi_last_name]]=" ","",HYPERLINK("https://www.ejacket.nsf.gov/ej/showProposal.do?Continue=Y&amp;ID="&amp;BudgetsQTable[[#This Row],[prop_id]],BudgetsQTable[[#This Row],[prop_id]]))</f>
        <v/>
      </c>
      <c r="M153" s="78" t="s">
        <v>753</v>
      </c>
      <c r="N153" s="7" t="str">
        <f>IF(BudgetsQTable[[#This Row],[pi_last_name]]=" ","",HYPERLINK("mailto:"&amp;BudgetsQTable[[#This Row],[pi_email]]&amp;"&amp;subject=Your NSF Proposal:  "&amp;BudgetsQTable[[#This Row],[prop_id]],BudgetsQTable[[#This Row],[pi_email]]))</f>
        <v/>
      </c>
      <c r="O153" s="78" t="s">
        <v>753</v>
      </c>
      <c r="P153" s="78">
        <v>3</v>
      </c>
      <c r="Q153" s="78">
        <v>3</v>
      </c>
      <c r="R153" s="79">
        <v>0</v>
      </c>
      <c r="S153" s="79">
        <v>0</v>
      </c>
      <c r="T153" s="79">
        <v>0</v>
      </c>
      <c r="U153" s="80">
        <v>223514</v>
      </c>
      <c r="V153" s="78">
        <v>0</v>
      </c>
      <c r="W153" s="78">
        <v>1</v>
      </c>
      <c r="X153" s="11" t="str">
        <f ca="1">IF(ISBLANK(BudgetsQTable[[#This Row],[budg_seq_yr]]),"FY"&amp;fiscalyear,"FY"&amp;fiscalyear-1+BudgetsQTable[[#This Row],[budg_seq_yr]])</f>
        <v>FY18</v>
      </c>
      <c r="Y153" s="79">
        <v>223514</v>
      </c>
      <c r="Z153" s="78" t="s">
        <v>2818</v>
      </c>
      <c r="AA153" s="78" t="s">
        <v>474</v>
      </c>
      <c r="AB153" s="76" t="s">
        <v>2821</v>
      </c>
      <c r="AC153" s="78" t="s">
        <v>2988</v>
      </c>
    </row>
    <row r="154" spans="1:29" x14ac:dyDescent="0.35">
      <c r="A154" s="10" t="s">
        <v>883</v>
      </c>
      <c r="B154" s="76" t="s">
        <v>2863</v>
      </c>
      <c r="C154" s="76">
        <f>C153+(BudgetsQTable[[#This Row],[lead]]&lt;&gt;K153)</f>
        <v>28</v>
      </c>
      <c r="D154" s="76">
        <f>D153*(BudgetsQTable[[#This Row],[lead]]=K153)+(BudgetsQTable[[#This Row],[prop_id]]&lt;&gt;A153)</f>
        <v>1</v>
      </c>
      <c r="E154" s="77">
        <v>43003.707638888889</v>
      </c>
      <c r="F154" s="78" t="s">
        <v>2817</v>
      </c>
      <c r="G154" s="78" t="s">
        <v>2818</v>
      </c>
      <c r="H154" s="78" t="s">
        <v>474</v>
      </c>
      <c r="I154" s="76" t="s">
        <v>885</v>
      </c>
      <c r="J154" s="76" t="s">
        <v>753</v>
      </c>
      <c r="K154" s="78" t="s">
        <v>883</v>
      </c>
      <c r="L154" s="7" t="str">
        <f>IF(BudgetsQTable[[#This Row],[pi_last_name]]=" ","",HYPERLINK("https://www.ejacket.nsf.gov/ej/showProposal.do?Continue=Y&amp;ID="&amp;BudgetsQTable[[#This Row],[prop_id]],BudgetsQTable[[#This Row],[prop_id]]))</f>
        <v/>
      </c>
      <c r="M154" s="78" t="s">
        <v>753</v>
      </c>
      <c r="N154" s="7" t="str">
        <f>IF(BudgetsQTable[[#This Row],[pi_last_name]]=" ","",HYPERLINK("mailto:"&amp;BudgetsQTable[[#This Row],[pi_email]]&amp;"&amp;subject=Your NSF Proposal:  "&amp;BudgetsQTable[[#This Row],[prop_id]],BudgetsQTable[[#This Row],[pi_email]]))</f>
        <v/>
      </c>
      <c r="O154" s="78" t="s">
        <v>753</v>
      </c>
      <c r="P154" s="78">
        <v>3</v>
      </c>
      <c r="Q154" s="78">
        <v>3.25</v>
      </c>
      <c r="R154" s="79">
        <v>0</v>
      </c>
      <c r="S154" s="79">
        <v>3500</v>
      </c>
      <c r="T154" s="79">
        <v>0</v>
      </c>
      <c r="U154" s="80">
        <v>232384</v>
      </c>
      <c r="V154" s="78">
        <v>0</v>
      </c>
      <c r="W154" s="78">
        <v>2</v>
      </c>
      <c r="X154" s="11" t="str">
        <f ca="1">IF(ISBLANK(BudgetsQTable[[#This Row],[budg_seq_yr]]),"FY"&amp;fiscalyear,"FY"&amp;fiscalyear-1+BudgetsQTable[[#This Row],[budg_seq_yr]])</f>
        <v>FY19</v>
      </c>
      <c r="Y154" s="79">
        <v>232384</v>
      </c>
      <c r="Z154" s="78" t="s">
        <v>2818</v>
      </c>
      <c r="AA154" s="78" t="s">
        <v>474</v>
      </c>
      <c r="AB154" s="76" t="s">
        <v>2821</v>
      </c>
      <c r="AC154" s="78" t="s">
        <v>2988</v>
      </c>
    </row>
    <row r="155" spans="1:29" x14ac:dyDescent="0.35">
      <c r="A155" s="10" t="s">
        <v>883</v>
      </c>
      <c r="B155" s="76" t="s">
        <v>2863</v>
      </c>
      <c r="C155" s="76">
        <f>C154+(BudgetsQTable[[#This Row],[lead]]&lt;&gt;K154)</f>
        <v>28</v>
      </c>
      <c r="D155" s="76">
        <f>D154*(BudgetsQTable[[#This Row],[lead]]=K154)+(BudgetsQTable[[#This Row],[prop_id]]&lt;&gt;A154)</f>
        <v>1</v>
      </c>
      <c r="E155" s="77">
        <v>43003.707638888889</v>
      </c>
      <c r="F155" s="78" t="s">
        <v>2817</v>
      </c>
      <c r="G155" s="78" t="s">
        <v>2818</v>
      </c>
      <c r="H155" s="78" t="s">
        <v>474</v>
      </c>
      <c r="I155" s="76" t="s">
        <v>885</v>
      </c>
      <c r="J155" s="76" t="s">
        <v>753</v>
      </c>
      <c r="K155" s="78" t="s">
        <v>883</v>
      </c>
      <c r="L155" s="7" t="str">
        <f>IF(BudgetsQTable[[#This Row],[pi_last_name]]=" ","",HYPERLINK("https://www.ejacket.nsf.gov/ej/showProposal.do?Continue=Y&amp;ID="&amp;BudgetsQTable[[#This Row],[prop_id]],BudgetsQTable[[#This Row],[prop_id]]))</f>
        <v/>
      </c>
      <c r="M155" s="78" t="s">
        <v>753</v>
      </c>
      <c r="N155" s="7" t="str">
        <f>IF(BudgetsQTable[[#This Row],[pi_last_name]]=" ","",HYPERLINK("mailto:"&amp;BudgetsQTable[[#This Row],[pi_email]]&amp;"&amp;subject=Your NSF Proposal:  "&amp;BudgetsQTable[[#This Row],[prop_id]],BudgetsQTable[[#This Row],[pi_email]]))</f>
        <v/>
      </c>
      <c r="O155" s="78" t="s">
        <v>753</v>
      </c>
      <c r="P155" s="78">
        <v>3</v>
      </c>
      <c r="Q155" s="78">
        <v>3.25</v>
      </c>
      <c r="R155" s="79">
        <v>0</v>
      </c>
      <c r="S155" s="79">
        <v>3500</v>
      </c>
      <c r="T155" s="79">
        <v>0</v>
      </c>
      <c r="U155" s="80">
        <v>240121</v>
      </c>
      <c r="V155" s="78">
        <v>0</v>
      </c>
      <c r="W155" s="78">
        <v>3</v>
      </c>
      <c r="X155" s="11" t="str">
        <f ca="1">IF(ISBLANK(BudgetsQTable[[#This Row],[budg_seq_yr]]),"FY"&amp;fiscalyear,"FY"&amp;fiscalyear-1+BudgetsQTable[[#This Row],[budg_seq_yr]])</f>
        <v>FY20</v>
      </c>
      <c r="Y155" s="79">
        <v>240121</v>
      </c>
      <c r="Z155" s="78" t="s">
        <v>2818</v>
      </c>
      <c r="AA155" s="78" t="s">
        <v>474</v>
      </c>
      <c r="AB155" s="76" t="s">
        <v>2821</v>
      </c>
      <c r="AC155" s="78" t="s">
        <v>2988</v>
      </c>
    </row>
    <row r="156" spans="1:29" x14ac:dyDescent="0.35">
      <c r="A156" s="10" t="s">
        <v>2993</v>
      </c>
      <c r="B156" s="76" t="s">
        <v>2863</v>
      </c>
      <c r="C156" s="76">
        <f>C155+(BudgetsQTable[[#This Row],[lead]]&lt;&gt;K155)</f>
        <v>29</v>
      </c>
      <c r="D156" s="76">
        <f>D155*(BudgetsQTable[[#This Row],[lead]]=K155)+(BudgetsQTable[[#This Row],[prop_id]]&lt;&gt;A155)</f>
        <v>1</v>
      </c>
      <c r="E156" s="77">
        <v>43003.71597222222</v>
      </c>
      <c r="F156" s="78" t="s">
        <v>2868</v>
      </c>
      <c r="G156" s="78" t="s">
        <v>2869</v>
      </c>
      <c r="H156" s="78" t="s">
        <v>468</v>
      </c>
      <c r="I156" s="76" t="s">
        <v>807</v>
      </c>
      <c r="J156" s="76" t="s">
        <v>2997</v>
      </c>
      <c r="K156" s="78" t="s">
        <v>2993</v>
      </c>
      <c r="L156" s="7" t="str">
        <f>IF(BudgetsQTable[[#This Row],[pi_last_name]]=" ","",HYPERLINK("https://www.ejacket.nsf.gov/ej/showProposal.do?Continue=Y&amp;ID="&amp;BudgetsQTable[[#This Row],[prop_id]],BudgetsQTable[[#This Row],[prop_id]]))</f>
        <v>1763251</v>
      </c>
      <c r="M156" s="78" t="s">
        <v>2994</v>
      </c>
      <c r="N156" s="7" t="str">
        <f>IF(BudgetsQTable[[#This Row],[pi_last_name]]=" ","",HYPERLINK("mailto:"&amp;BudgetsQTable[[#This Row],[pi_email]]&amp;"&amp;subject=Your NSF Proposal:  "&amp;BudgetsQTable[[#This Row],[prop_id]],BudgetsQTable[[#This Row],[pi_email]]))</f>
        <v>jkientz@uw.edu</v>
      </c>
      <c r="O156" s="78" t="s">
        <v>2848</v>
      </c>
      <c r="P156" s="78"/>
      <c r="Q156" s="78"/>
      <c r="R156" s="79"/>
      <c r="S156" s="79"/>
      <c r="T156" s="79"/>
      <c r="U156" s="80"/>
      <c r="V156" s="78">
        <v>0</v>
      </c>
      <c r="W156" s="78"/>
      <c r="X156" s="11" t="str">
        <f ca="1">IF(ISBLANK(BudgetsQTable[[#This Row],[budg_seq_yr]]),"FY"&amp;fiscalyear,"FY"&amp;fiscalyear-1+BudgetsQTable[[#This Row],[budg_seq_yr]])</f>
        <v>FY18</v>
      </c>
      <c r="Y156" s="79">
        <v>1215988</v>
      </c>
      <c r="Z156" s="78" t="s">
        <v>2869</v>
      </c>
      <c r="AA156" s="78" t="s">
        <v>468</v>
      </c>
      <c r="AB156" s="76" t="s">
        <v>2821</v>
      </c>
      <c r="AC156" s="78" t="s">
        <v>468</v>
      </c>
    </row>
    <row r="157" spans="1:29" x14ac:dyDescent="0.35">
      <c r="A157" s="10" t="s">
        <v>2993</v>
      </c>
      <c r="B157" s="76" t="s">
        <v>2863</v>
      </c>
      <c r="C157" s="76">
        <f>C156+(BudgetsQTable[[#This Row],[lead]]&lt;&gt;K156)</f>
        <v>29</v>
      </c>
      <c r="D157" s="76">
        <f>D156*(BudgetsQTable[[#This Row],[lead]]=K156)+(BudgetsQTable[[#This Row],[prop_id]]&lt;&gt;A156)</f>
        <v>1</v>
      </c>
      <c r="E157" s="77">
        <v>43003.71597222222</v>
      </c>
      <c r="F157" s="78" t="s">
        <v>2868</v>
      </c>
      <c r="G157" s="78" t="s">
        <v>2869</v>
      </c>
      <c r="H157" s="78" t="s">
        <v>468</v>
      </c>
      <c r="I157" s="76" t="s">
        <v>807</v>
      </c>
      <c r="J157" s="76" t="s">
        <v>753</v>
      </c>
      <c r="K157" s="78" t="s">
        <v>2993</v>
      </c>
      <c r="L157" s="7" t="str">
        <f>IF(BudgetsQTable[[#This Row],[pi_last_name]]=" ","",HYPERLINK("https://www.ejacket.nsf.gov/ej/showProposal.do?Continue=Y&amp;ID="&amp;BudgetsQTable[[#This Row],[prop_id]],BudgetsQTable[[#This Row],[prop_id]]))</f>
        <v/>
      </c>
      <c r="M157" s="78" t="s">
        <v>753</v>
      </c>
      <c r="N157" s="7" t="str">
        <f>IF(BudgetsQTable[[#This Row],[pi_last_name]]=" ","",HYPERLINK("mailto:"&amp;BudgetsQTable[[#This Row],[pi_email]]&amp;"&amp;subject=Your NSF Proposal:  "&amp;BudgetsQTable[[#This Row],[prop_id]],BudgetsQTable[[#This Row],[pi_email]]))</f>
        <v/>
      </c>
      <c r="O157" s="78" t="s">
        <v>753</v>
      </c>
      <c r="P157" s="78">
        <v>7</v>
      </c>
      <c r="Q157" s="78">
        <v>3.85</v>
      </c>
      <c r="R157" s="79">
        <v>0</v>
      </c>
      <c r="S157" s="79">
        <v>3100</v>
      </c>
      <c r="T157" s="79">
        <v>16000</v>
      </c>
      <c r="U157" s="80">
        <v>421068</v>
      </c>
      <c r="V157" s="78">
        <v>0</v>
      </c>
      <c r="W157" s="78">
        <v>1</v>
      </c>
      <c r="X157" s="11" t="str">
        <f ca="1">IF(ISBLANK(BudgetsQTable[[#This Row],[budg_seq_yr]]),"FY"&amp;fiscalyear,"FY"&amp;fiscalyear-1+BudgetsQTable[[#This Row],[budg_seq_yr]])</f>
        <v>FY18</v>
      </c>
      <c r="Y157" s="79">
        <v>421068</v>
      </c>
      <c r="Z157" s="78" t="s">
        <v>2869</v>
      </c>
      <c r="AA157" s="78" t="s">
        <v>468</v>
      </c>
      <c r="AB157" s="76" t="s">
        <v>2821</v>
      </c>
      <c r="AC157" s="78" t="s">
        <v>468</v>
      </c>
    </row>
    <row r="158" spans="1:29" x14ac:dyDescent="0.35">
      <c r="A158" s="10" t="s">
        <v>2993</v>
      </c>
      <c r="B158" s="76" t="s">
        <v>2863</v>
      </c>
      <c r="C158" s="76">
        <f>C157+(BudgetsQTable[[#This Row],[lead]]&lt;&gt;K157)</f>
        <v>29</v>
      </c>
      <c r="D158" s="76">
        <f>D157*(BudgetsQTable[[#This Row],[lead]]=K157)+(BudgetsQTable[[#This Row],[prop_id]]&lt;&gt;A157)</f>
        <v>1</v>
      </c>
      <c r="E158" s="77">
        <v>43003.71597222222</v>
      </c>
      <c r="F158" s="78" t="s">
        <v>2868</v>
      </c>
      <c r="G158" s="78" t="s">
        <v>2869</v>
      </c>
      <c r="H158" s="78" t="s">
        <v>468</v>
      </c>
      <c r="I158" s="76" t="s">
        <v>807</v>
      </c>
      <c r="J158" s="76" t="s">
        <v>753</v>
      </c>
      <c r="K158" s="78" t="s">
        <v>2993</v>
      </c>
      <c r="L158" s="7" t="str">
        <f>IF(BudgetsQTable[[#This Row],[pi_last_name]]=" ","",HYPERLINK("https://www.ejacket.nsf.gov/ej/showProposal.do?Continue=Y&amp;ID="&amp;BudgetsQTable[[#This Row],[prop_id]],BudgetsQTable[[#This Row],[prop_id]]))</f>
        <v/>
      </c>
      <c r="M158" s="78" t="s">
        <v>753</v>
      </c>
      <c r="N158" s="7" t="str">
        <f>IF(BudgetsQTable[[#This Row],[pi_last_name]]=" ","",HYPERLINK("mailto:"&amp;BudgetsQTable[[#This Row],[pi_email]]&amp;"&amp;subject=Your NSF Proposal:  "&amp;BudgetsQTable[[#This Row],[prop_id]],BudgetsQTable[[#This Row],[pi_email]]))</f>
        <v/>
      </c>
      <c r="O158" s="78" t="s">
        <v>753</v>
      </c>
      <c r="P158" s="78">
        <v>7</v>
      </c>
      <c r="Q158" s="78">
        <v>3.85</v>
      </c>
      <c r="R158" s="79">
        <v>0</v>
      </c>
      <c r="S158" s="79">
        <v>3100</v>
      </c>
      <c r="T158" s="79">
        <v>0</v>
      </c>
      <c r="U158" s="80">
        <v>402163</v>
      </c>
      <c r="V158" s="78">
        <v>0</v>
      </c>
      <c r="W158" s="78">
        <v>2</v>
      </c>
      <c r="X158" s="11" t="str">
        <f ca="1">IF(ISBLANK(BudgetsQTable[[#This Row],[budg_seq_yr]]),"FY"&amp;fiscalyear,"FY"&amp;fiscalyear-1+BudgetsQTable[[#This Row],[budg_seq_yr]])</f>
        <v>FY19</v>
      </c>
      <c r="Y158" s="79">
        <v>402163</v>
      </c>
      <c r="Z158" s="78" t="s">
        <v>2869</v>
      </c>
      <c r="AA158" s="78" t="s">
        <v>468</v>
      </c>
      <c r="AB158" s="76" t="s">
        <v>2821</v>
      </c>
      <c r="AC158" s="78" t="s">
        <v>468</v>
      </c>
    </row>
    <row r="159" spans="1:29" x14ac:dyDescent="0.35">
      <c r="A159" s="10" t="s">
        <v>2993</v>
      </c>
      <c r="B159" s="76" t="s">
        <v>2863</v>
      </c>
      <c r="C159" s="76">
        <f>C158+(BudgetsQTable[[#This Row],[lead]]&lt;&gt;K158)</f>
        <v>29</v>
      </c>
      <c r="D159" s="76">
        <f>D158*(BudgetsQTable[[#This Row],[lead]]=K158)+(BudgetsQTable[[#This Row],[prop_id]]&lt;&gt;A158)</f>
        <v>1</v>
      </c>
      <c r="E159" s="77">
        <v>43003.71597222222</v>
      </c>
      <c r="F159" s="78" t="s">
        <v>2868</v>
      </c>
      <c r="G159" s="78" t="s">
        <v>2869</v>
      </c>
      <c r="H159" s="78" t="s">
        <v>468</v>
      </c>
      <c r="I159" s="76" t="s">
        <v>807</v>
      </c>
      <c r="J159" s="76" t="s">
        <v>753</v>
      </c>
      <c r="K159" s="78" t="s">
        <v>2993</v>
      </c>
      <c r="L159" s="7" t="str">
        <f>IF(BudgetsQTable[[#This Row],[pi_last_name]]=" ","",HYPERLINK("https://www.ejacket.nsf.gov/ej/showProposal.do?Continue=Y&amp;ID="&amp;BudgetsQTable[[#This Row],[prop_id]],BudgetsQTable[[#This Row],[prop_id]]))</f>
        <v/>
      </c>
      <c r="M159" s="78" t="s">
        <v>753</v>
      </c>
      <c r="N159" s="7" t="str">
        <f>IF(BudgetsQTable[[#This Row],[pi_last_name]]=" ","",HYPERLINK("mailto:"&amp;BudgetsQTable[[#This Row],[pi_email]]&amp;"&amp;subject=Your NSF Proposal:  "&amp;BudgetsQTable[[#This Row],[prop_id]],BudgetsQTable[[#This Row],[pi_email]]))</f>
        <v/>
      </c>
      <c r="O159" s="78" t="s">
        <v>753</v>
      </c>
      <c r="P159" s="78">
        <v>7</v>
      </c>
      <c r="Q159" s="78">
        <v>3.85</v>
      </c>
      <c r="R159" s="79">
        <v>0</v>
      </c>
      <c r="S159" s="79">
        <v>3100</v>
      </c>
      <c r="T159" s="79">
        <v>0</v>
      </c>
      <c r="U159" s="80">
        <v>392757</v>
      </c>
      <c r="V159" s="78">
        <v>0</v>
      </c>
      <c r="W159" s="78">
        <v>3</v>
      </c>
      <c r="X159" s="11" t="str">
        <f ca="1">IF(ISBLANK(BudgetsQTable[[#This Row],[budg_seq_yr]]),"FY"&amp;fiscalyear,"FY"&amp;fiscalyear-1+BudgetsQTable[[#This Row],[budg_seq_yr]])</f>
        <v>FY20</v>
      </c>
      <c r="Y159" s="79">
        <v>392757</v>
      </c>
      <c r="Z159" s="78" t="s">
        <v>2869</v>
      </c>
      <c r="AA159" s="78" t="s">
        <v>468</v>
      </c>
      <c r="AB159" s="76" t="s">
        <v>2821</v>
      </c>
      <c r="AC159" s="78" t="s">
        <v>468</v>
      </c>
    </row>
    <row r="160" spans="1:29" x14ac:dyDescent="0.35">
      <c r="A160" s="10" t="s">
        <v>887</v>
      </c>
      <c r="B160" s="76" t="s">
        <v>2824</v>
      </c>
      <c r="C160" s="76">
        <f>C159+(BudgetsQTable[[#This Row],[lead]]&lt;&gt;K159)</f>
        <v>30</v>
      </c>
      <c r="D160" s="76">
        <f>D159*(BudgetsQTable[[#This Row],[lead]]=K159)+(BudgetsQTable[[#This Row],[prop_id]]&lt;&gt;A159)</f>
        <v>1</v>
      </c>
      <c r="E160" s="77">
        <v>43003.729166666664</v>
      </c>
      <c r="F160" s="78" t="s">
        <v>2839</v>
      </c>
      <c r="G160" s="78" t="s">
        <v>2840</v>
      </c>
      <c r="H160" s="78" t="s">
        <v>462</v>
      </c>
      <c r="I160" s="76" t="s">
        <v>761</v>
      </c>
      <c r="J160" s="76" t="s">
        <v>3000</v>
      </c>
      <c r="K160" s="78" t="s">
        <v>887</v>
      </c>
      <c r="L160" s="7" t="str">
        <f>IF(BudgetsQTable[[#This Row],[pi_last_name]]=" ","",HYPERLINK("https://www.ejacket.nsf.gov/ej/showProposal.do?Continue=Y&amp;ID="&amp;BudgetsQTable[[#This Row],[prop_id]],BudgetsQTable[[#This Row],[prop_id]]))</f>
        <v>1763256</v>
      </c>
      <c r="M160" s="78" t="s">
        <v>888</v>
      </c>
      <c r="N160" s="7" t="str">
        <f>IF(BudgetsQTable[[#This Row],[pi_last_name]]=" ","",HYPERLINK("mailto:"&amp;BudgetsQTable[[#This Row],[pi_email]]&amp;"&amp;subject=Your NSF Proposal:  "&amp;BudgetsQTable[[#This Row],[prop_id]],BudgetsQTable[[#This Row],[pi_email]]))</f>
        <v>keithw@cs.stanford.edu</v>
      </c>
      <c r="O160" s="78" t="s">
        <v>641</v>
      </c>
      <c r="P160" s="78"/>
      <c r="Q160" s="78"/>
      <c r="R160" s="79"/>
      <c r="S160" s="79"/>
      <c r="T160" s="79"/>
      <c r="U160" s="80"/>
      <c r="V160" s="78">
        <v>0</v>
      </c>
      <c r="W160" s="78"/>
      <c r="X160" s="11" t="str">
        <f ca="1">IF(ISBLANK(BudgetsQTable[[#This Row],[budg_seq_yr]]),"FY"&amp;fiscalyear,"FY"&amp;fiscalyear-1+BudgetsQTable[[#This Row],[budg_seq_yr]])</f>
        <v>FY18</v>
      </c>
      <c r="Y160" s="79">
        <v>800000</v>
      </c>
      <c r="Z160" s="78" t="s">
        <v>2840</v>
      </c>
      <c r="AA160" s="78" t="s">
        <v>462</v>
      </c>
      <c r="AB160" s="76" t="s">
        <v>2821</v>
      </c>
      <c r="AC160" s="78" t="s">
        <v>485</v>
      </c>
    </row>
    <row r="161" spans="1:29" x14ac:dyDescent="0.35">
      <c r="A161" s="10" t="s">
        <v>887</v>
      </c>
      <c r="B161" s="76" t="s">
        <v>2824</v>
      </c>
      <c r="C161" s="76">
        <f>C160+(BudgetsQTable[[#This Row],[lead]]&lt;&gt;K160)</f>
        <v>30</v>
      </c>
      <c r="D161" s="76">
        <f>D160*(BudgetsQTable[[#This Row],[lead]]=K160)+(BudgetsQTable[[#This Row],[prop_id]]&lt;&gt;A160)</f>
        <v>1</v>
      </c>
      <c r="E161" s="77">
        <v>43003.729166666664</v>
      </c>
      <c r="F161" s="78" t="s">
        <v>2839</v>
      </c>
      <c r="G161" s="78" t="s">
        <v>2840</v>
      </c>
      <c r="H161" s="78" t="s">
        <v>462</v>
      </c>
      <c r="I161" s="76" t="s">
        <v>761</v>
      </c>
      <c r="J161" s="76" t="s">
        <v>753</v>
      </c>
      <c r="K161" s="78" t="s">
        <v>887</v>
      </c>
      <c r="L161" s="7" t="str">
        <f>IF(BudgetsQTable[[#This Row],[pi_last_name]]=" ","",HYPERLINK("https://www.ejacket.nsf.gov/ej/showProposal.do?Continue=Y&amp;ID="&amp;BudgetsQTable[[#This Row],[prop_id]],BudgetsQTable[[#This Row],[prop_id]]))</f>
        <v/>
      </c>
      <c r="M161" s="78" t="s">
        <v>753</v>
      </c>
      <c r="N161" s="7" t="str">
        <f>IF(BudgetsQTable[[#This Row],[pi_last_name]]=" ","",HYPERLINK("mailto:"&amp;BudgetsQTable[[#This Row],[pi_email]]&amp;"&amp;subject=Your NSF Proposal:  "&amp;BudgetsQTable[[#This Row],[prop_id]],BudgetsQTable[[#This Row],[pi_email]]))</f>
        <v/>
      </c>
      <c r="O161" s="78" t="s">
        <v>753</v>
      </c>
      <c r="P161" s="78">
        <v>1</v>
      </c>
      <c r="Q161" s="78">
        <v>1</v>
      </c>
      <c r="R161" s="79">
        <v>0</v>
      </c>
      <c r="S161" s="79">
        <v>3000</v>
      </c>
      <c r="T161" s="79">
        <v>0</v>
      </c>
      <c r="U161" s="80">
        <v>251256</v>
      </c>
      <c r="V161" s="78">
        <v>0</v>
      </c>
      <c r="W161" s="78">
        <v>1</v>
      </c>
      <c r="X161" s="11" t="str">
        <f ca="1">IF(ISBLANK(BudgetsQTable[[#This Row],[budg_seq_yr]]),"FY"&amp;fiscalyear,"FY"&amp;fiscalyear-1+BudgetsQTable[[#This Row],[budg_seq_yr]])</f>
        <v>FY18</v>
      </c>
      <c r="Y161" s="79">
        <v>251256</v>
      </c>
      <c r="Z161" s="78" t="s">
        <v>2840</v>
      </c>
      <c r="AA161" s="78" t="s">
        <v>462</v>
      </c>
      <c r="AB161" s="76" t="s">
        <v>2821</v>
      </c>
      <c r="AC161" s="78" t="s">
        <v>485</v>
      </c>
    </row>
    <row r="162" spans="1:29" x14ac:dyDescent="0.35">
      <c r="A162" s="10" t="s">
        <v>887</v>
      </c>
      <c r="B162" s="76" t="s">
        <v>2824</v>
      </c>
      <c r="C162" s="76">
        <f>C161+(BudgetsQTable[[#This Row],[lead]]&lt;&gt;K161)</f>
        <v>30</v>
      </c>
      <c r="D162" s="76">
        <f>D161*(BudgetsQTable[[#This Row],[lead]]=K161)+(BudgetsQTable[[#This Row],[prop_id]]&lt;&gt;A161)</f>
        <v>1</v>
      </c>
      <c r="E162" s="77">
        <v>43003.729166666664</v>
      </c>
      <c r="F162" s="78" t="s">
        <v>2839</v>
      </c>
      <c r="G162" s="78" t="s">
        <v>2840</v>
      </c>
      <c r="H162" s="78" t="s">
        <v>462</v>
      </c>
      <c r="I162" s="76" t="s">
        <v>761</v>
      </c>
      <c r="J162" s="76" t="s">
        <v>753</v>
      </c>
      <c r="K162" s="78" t="s">
        <v>887</v>
      </c>
      <c r="L162" s="7" t="str">
        <f>IF(BudgetsQTable[[#This Row],[pi_last_name]]=" ","",HYPERLINK("https://www.ejacket.nsf.gov/ej/showProposal.do?Continue=Y&amp;ID="&amp;BudgetsQTable[[#This Row],[prop_id]],BudgetsQTable[[#This Row],[prop_id]]))</f>
        <v/>
      </c>
      <c r="M162" s="78" t="s">
        <v>753</v>
      </c>
      <c r="N162" s="7" t="str">
        <f>IF(BudgetsQTable[[#This Row],[pi_last_name]]=" ","",HYPERLINK("mailto:"&amp;BudgetsQTable[[#This Row],[pi_email]]&amp;"&amp;subject=Your NSF Proposal:  "&amp;BudgetsQTable[[#This Row],[prop_id]],BudgetsQTable[[#This Row],[pi_email]]))</f>
        <v/>
      </c>
      <c r="O162" s="78" t="s">
        <v>753</v>
      </c>
      <c r="P162" s="78">
        <v>1</v>
      </c>
      <c r="Q162" s="78">
        <v>1</v>
      </c>
      <c r="R162" s="79">
        <v>0</v>
      </c>
      <c r="S162" s="79">
        <v>9000</v>
      </c>
      <c r="T162" s="79">
        <v>0</v>
      </c>
      <c r="U162" s="80">
        <v>276632</v>
      </c>
      <c r="V162" s="78">
        <v>0</v>
      </c>
      <c r="W162" s="78">
        <v>2</v>
      </c>
      <c r="X162" s="11" t="str">
        <f ca="1">IF(ISBLANK(BudgetsQTable[[#This Row],[budg_seq_yr]]),"FY"&amp;fiscalyear,"FY"&amp;fiscalyear-1+BudgetsQTable[[#This Row],[budg_seq_yr]])</f>
        <v>FY19</v>
      </c>
      <c r="Y162" s="79">
        <v>276632</v>
      </c>
      <c r="Z162" s="78" t="s">
        <v>2840</v>
      </c>
      <c r="AA162" s="78" t="s">
        <v>462</v>
      </c>
      <c r="AB162" s="76" t="s">
        <v>2821</v>
      </c>
      <c r="AC162" s="78" t="s">
        <v>485</v>
      </c>
    </row>
    <row r="163" spans="1:29" x14ac:dyDescent="0.35">
      <c r="A163" s="10" t="s">
        <v>887</v>
      </c>
      <c r="B163" s="76" t="s">
        <v>2824</v>
      </c>
      <c r="C163" s="76">
        <f>C162+(BudgetsQTable[[#This Row],[lead]]&lt;&gt;K162)</f>
        <v>30</v>
      </c>
      <c r="D163" s="76">
        <f>D162*(BudgetsQTable[[#This Row],[lead]]=K162)+(BudgetsQTable[[#This Row],[prop_id]]&lt;&gt;A162)</f>
        <v>1</v>
      </c>
      <c r="E163" s="77">
        <v>43003.729166666664</v>
      </c>
      <c r="F163" s="78" t="s">
        <v>2839</v>
      </c>
      <c r="G163" s="78" t="s">
        <v>2840</v>
      </c>
      <c r="H163" s="78" t="s">
        <v>462</v>
      </c>
      <c r="I163" s="76" t="s">
        <v>761</v>
      </c>
      <c r="J163" s="76" t="s">
        <v>753</v>
      </c>
      <c r="K163" s="78" t="s">
        <v>887</v>
      </c>
      <c r="L163" s="7" t="str">
        <f>IF(BudgetsQTable[[#This Row],[pi_last_name]]=" ","",HYPERLINK("https://www.ejacket.nsf.gov/ej/showProposal.do?Continue=Y&amp;ID="&amp;BudgetsQTable[[#This Row],[prop_id]],BudgetsQTable[[#This Row],[prop_id]]))</f>
        <v/>
      </c>
      <c r="M163" s="78" t="s">
        <v>753</v>
      </c>
      <c r="N163" s="7" t="str">
        <f>IF(BudgetsQTable[[#This Row],[pi_last_name]]=" ","",HYPERLINK("mailto:"&amp;BudgetsQTable[[#This Row],[pi_email]]&amp;"&amp;subject=Your NSF Proposal:  "&amp;BudgetsQTable[[#This Row],[prop_id]],BudgetsQTable[[#This Row],[pi_email]]))</f>
        <v/>
      </c>
      <c r="O163" s="78" t="s">
        <v>753</v>
      </c>
      <c r="P163" s="78">
        <v>1</v>
      </c>
      <c r="Q163" s="78">
        <v>1</v>
      </c>
      <c r="R163" s="79">
        <v>0</v>
      </c>
      <c r="S163" s="79">
        <v>6000</v>
      </c>
      <c r="T163" s="79">
        <v>0</v>
      </c>
      <c r="U163" s="80">
        <v>272112</v>
      </c>
      <c r="V163" s="78">
        <v>0</v>
      </c>
      <c r="W163" s="78">
        <v>3</v>
      </c>
      <c r="X163" s="11" t="str">
        <f ca="1">IF(ISBLANK(BudgetsQTable[[#This Row],[budg_seq_yr]]),"FY"&amp;fiscalyear,"FY"&amp;fiscalyear-1+BudgetsQTable[[#This Row],[budg_seq_yr]])</f>
        <v>FY20</v>
      </c>
      <c r="Y163" s="79">
        <v>272112</v>
      </c>
      <c r="Z163" s="78" t="s">
        <v>2840</v>
      </c>
      <c r="AA163" s="78" t="s">
        <v>462</v>
      </c>
      <c r="AB163" s="76" t="s">
        <v>2821</v>
      </c>
      <c r="AC163" s="78" t="s">
        <v>485</v>
      </c>
    </row>
    <row r="164" spans="1:29" x14ac:dyDescent="0.35">
      <c r="A164" s="10" t="s">
        <v>3001</v>
      </c>
      <c r="B164" s="76" t="s">
        <v>2834</v>
      </c>
      <c r="C164" s="76">
        <f>C163+(BudgetsQTable[[#This Row],[lead]]&lt;&gt;K163)</f>
        <v>30</v>
      </c>
      <c r="D164" s="76">
        <f>D163*(BudgetsQTable[[#This Row],[lead]]=K163)+(BudgetsQTable[[#This Row],[prop_id]]&lt;&gt;A163)</f>
        <v>2</v>
      </c>
      <c r="E164" s="77">
        <v>43003.740972222222</v>
      </c>
      <c r="F164" s="78" t="s">
        <v>2839</v>
      </c>
      <c r="G164" s="78" t="s">
        <v>2840</v>
      </c>
      <c r="H164" s="78" t="s">
        <v>462</v>
      </c>
      <c r="I164" s="76" t="s">
        <v>761</v>
      </c>
      <c r="J164" s="76" t="s">
        <v>3004</v>
      </c>
      <c r="K164" s="78" t="s">
        <v>887</v>
      </c>
      <c r="L164" s="7" t="str">
        <f>IF(BudgetsQTable[[#This Row],[pi_last_name]]=" ","",HYPERLINK("https://www.ejacket.nsf.gov/ej/showProposal.do?Continue=Y&amp;ID="&amp;BudgetsQTable[[#This Row],[prop_id]],BudgetsQTable[[#This Row],[prop_id]]))</f>
        <v>1763260</v>
      </c>
      <c r="M164" s="78" t="s">
        <v>1503</v>
      </c>
      <c r="N164" s="7" t="str">
        <f>IF(BudgetsQTable[[#This Row],[pi_last_name]]=" ","",HYPERLINK("mailto:"&amp;BudgetsQTable[[#This Row],[pi_email]]&amp;"&amp;subject=Your NSF Proposal:  "&amp;BudgetsQTable[[#This Row],[prop_id]],BudgetsQTable[[#This Row],[pi_email]]))</f>
        <v>gmporter@cs.ucsd.edu</v>
      </c>
      <c r="O164" s="78" t="s">
        <v>668</v>
      </c>
      <c r="P164" s="78"/>
      <c r="Q164" s="78"/>
      <c r="R164" s="79"/>
      <c r="S164" s="79"/>
      <c r="T164" s="79"/>
      <c r="U164" s="80"/>
      <c r="V164" s="78">
        <v>0</v>
      </c>
      <c r="W164" s="78"/>
      <c r="X164" s="11" t="str">
        <f ca="1">IF(ISBLANK(BudgetsQTable[[#This Row],[budg_seq_yr]]),"FY"&amp;fiscalyear,"FY"&amp;fiscalyear-1+BudgetsQTable[[#This Row],[budg_seq_yr]])</f>
        <v>FY18</v>
      </c>
      <c r="Y164" s="79">
        <v>400000</v>
      </c>
      <c r="Z164" s="78" t="s">
        <v>2840</v>
      </c>
      <c r="AA164" s="78" t="s">
        <v>462</v>
      </c>
      <c r="AB164" s="76" t="s">
        <v>2821</v>
      </c>
      <c r="AC164" s="78" t="s">
        <v>485</v>
      </c>
    </row>
    <row r="165" spans="1:29" x14ac:dyDescent="0.35">
      <c r="A165" s="10" t="s">
        <v>3001</v>
      </c>
      <c r="B165" s="76" t="s">
        <v>2834</v>
      </c>
      <c r="C165" s="76">
        <f>C164+(BudgetsQTable[[#This Row],[lead]]&lt;&gt;K164)</f>
        <v>30</v>
      </c>
      <c r="D165" s="76">
        <f>D164*(BudgetsQTable[[#This Row],[lead]]=K164)+(BudgetsQTable[[#This Row],[prop_id]]&lt;&gt;A164)</f>
        <v>2</v>
      </c>
      <c r="E165" s="77">
        <v>43003.740972222222</v>
      </c>
      <c r="F165" s="78" t="s">
        <v>2839</v>
      </c>
      <c r="G165" s="78" t="s">
        <v>2840</v>
      </c>
      <c r="H165" s="78" t="s">
        <v>462</v>
      </c>
      <c r="I165" s="76" t="s">
        <v>761</v>
      </c>
      <c r="J165" s="76" t="s">
        <v>753</v>
      </c>
      <c r="K165" s="78" t="s">
        <v>887</v>
      </c>
      <c r="L165" s="7" t="str">
        <f>IF(BudgetsQTable[[#This Row],[pi_last_name]]=" ","",HYPERLINK("https://www.ejacket.nsf.gov/ej/showProposal.do?Continue=Y&amp;ID="&amp;BudgetsQTable[[#This Row],[prop_id]],BudgetsQTable[[#This Row],[prop_id]]))</f>
        <v/>
      </c>
      <c r="M165" s="78" t="s">
        <v>753</v>
      </c>
      <c r="N165" s="7" t="str">
        <f>IF(BudgetsQTable[[#This Row],[pi_last_name]]=" ","",HYPERLINK("mailto:"&amp;BudgetsQTable[[#This Row],[pi_email]]&amp;"&amp;subject=Your NSF Proposal:  "&amp;BudgetsQTable[[#This Row],[prop_id]],BudgetsQTable[[#This Row],[pi_email]]))</f>
        <v/>
      </c>
      <c r="O165" s="78" t="s">
        <v>753</v>
      </c>
      <c r="P165" s="78">
        <v>2</v>
      </c>
      <c r="Q165" s="78">
        <v>0.6</v>
      </c>
      <c r="R165" s="79">
        <v>0</v>
      </c>
      <c r="S165" s="79">
        <v>5000</v>
      </c>
      <c r="T165" s="79">
        <v>0</v>
      </c>
      <c r="U165" s="80">
        <v>133333</v>
      </c>
      <c r="V165" s="78">
        <v>0</v>
      </c>
      <c r="W165" s="78">
        <v>1</v>
      </c>
      <c r="X165" s="11" t="str">
        <f ca="1">IF(ISBLANK(BudgetsQTable[[#This Row],[budg_seq_yr]]),"FY"&amp;fiscalyear,"FY"&amp;fiscalyear-1+BudgetsQTable[[#This Row],[budg_seq_yr]])</f>
        <v>FY18</v>
      </c>
      <c r="Y165" s="79">
        <v>133333</v>
      </c>
      <c r="Z165" s="78" t="s">
        <v>2840</v>
      </c>
      <c r="AA165" s="78" t="s">
        <v>462</v>
      </c>
      <c r="AB165" s="76" t="s">
        <v>2821</v>
      </c>
      <c r="AC165" s="78" t="s">
        <v>485</v>
      </c>
    </row>
    <row r="166" spans="1:29" x14ac:dyDescent="0.35">
      <c r="A166" s="10" t="s">
        <v>3001</v>
      </c>
      <c r="B166" s="76" t="s">
        <v>2834</v>
      </c>
      <c r="C166" s="76">
        <f>C165+(BudgetsQTable[[#This Row],[lead]]&lt;&gt;K165)</f>
        <v>30</v>
      </c>
      <c r="D166" s="76">
        <f>D165*(BudgetsQTable[[#This Row],[lead]]=K165)+(BudgetsQTable[[#This Row],[prop_id]]&lt;&gt;A165)</f>
        <v>2</v>
      </c>
      <c r="E166" s="77">
        <v>43003.740972222222</v>
      </c>
      <c r="F166" s="78" t="s">
        <v>2839</v>
      </c>
      <c r="G166" s="78" t="s">
        <v>2840</v>
      </c>
      <c r="H166" s="78" t="s">
        <v>462</v>
      </c>
      <c r="I166" s="76" t="s">
        <v>761</v>
      </c>
      <c r="J166" s="76" t="s">
        <v>753</v>
      </c>
      <c r="K166" s="78" t="s">
        <v>887</v>
      </c>
      <c r="L166" s="7" t="str">
        <f>IF(BudgetsQTable[[#This Row],[pi_last_name]]=" ","",HYPERLINK("https://www.ejacket.nsf.gov/ej/showProposal.do?Continue=Y&amp;ID="&amp;BudgetsQTable[[#This Row],[prop_id]],BudgetsQTable[[#This Row],[prop_id]]))</f>
        <v/>
      </c>
      <c r="M166" s="78" t="s">
        <v>753</v>
      </c>
      <c r="N166" s="7" t="str">
        <f>IF(BudgetsQTable[[#This Row],[pi_last_name]]=" ","",HYPERLINK("mailto:"&amp;BudgetsQTable[[#This Row],[pi_email]]&amp;"&amp;subject=Your NSF Proposal:  "&amp;BudgetsQTable[[#This Row],[prop_id]],BudgetsQTable[[#This Row],[pi_email]]))</f>
        <v/>
      </c>
      <c r="O166" s="78" t="s">
        <v>753</v>
      </c>
      <c r="P166" s="78">
        <v>2</v>
      </c>
      <c r="Q166" s="78">
        <v>0.6</v>
      </c>
      <c r="R166" s="79">
        <v>0</v>
      </c>
      <c r="S166" s="79">
        <v>2500</v>
      </c>
      <c r="T166" s="79">
        <v>0</v>
      </c>
      <c r="U166" s="80">
        <v>133334</v>
      </c>
      <c r="V166" s="78">
        <v>0</v>
      </c>
      <c r="W166" s="78">
        <v>2</v>
      </c>
      <c r="X166" s="11" t="str">
        <f ca="1">IF(ISBLANK(BudgetsQTable[[#This Row],[budg_seq_yr]]),"FY"&amp;fiscalyear,"FY"&amp;fiscalyear-1+BudgetsQTable[[#This Row],[budg_seq_yr]])</f>
        <v>FY19</v>
      </c>
      <c r="Y166" s="79">
        <v>133334</v>
      </c>
      <c r="Z166" s="78" t="s">
        <v>2840</v>
      </c>
      <c r="AA166" s="78" t="s">
        <v>462</v>
      </c>
      <c r="AB166" s="76" t="s">
        <v>2821</v>
      </c>
      <c r="AC166" s="78" t="s">
        <v>485</v>
      </c>
    </row>
    <row r="167" spans="1:29" x14ac:dyDescent="0.35">
      <c r="A167" s="10" t="s">
        <v>3001</v>
      </c>
      <c r="B167" s="76" t="s">
        <v>2834</v>
      </c>
      <c r="C167" s="76">
        <f>C166+(BudgetsQTable[[#This Row],[lead]]&lt;&gt;K166)</f>
        <v>30</v>
      </c>
      <c r="D167" s="76">
        <f>D166*(BudgetsQTable[[#This Row],[lead]]=K166)+(BudgetsQTable[[#This Row],[prop_id]]&lt;&gt;A166)</f>
        <v>2</v>
      </c>
      <c r="E167" s="77">
        <v>43003.740972222222</v>
      </c>
      <c r="F167" s="78" t="s">
        <v>2839</v>
      </c>
      <c r="G167" s="78" t="s">
        <v>2840</v>
      </c>
      <c r="H167" s="78" t="s">
        <v>462</v>
      </c>
      <c r="I167" s="76" t="s">
        <v>761</v>
      </c>
      <c r="J167" s="76" t="s">
        <v>753</v>
      </c>
      <c r="K167" s="78" t="s">
        <v>887</v>
      </c>
      <c r="L167" s="7" t="str">
        <f>IF(BudgetsQTable[[#This Row],[pi_last_name]]=" ","",HYPERLINK("https://www.ejacket.nsf.gov/ej/showProposal.do?Continue=Y&amp;ID="&amp;BudgetsQTable[[#This Row],[prop_id]],BudgetsQTable[[#This Row],[prop_id]]))</f>
        <v/>
      </c>
      <c r="M167" s="78" t="s">
        <v>753</v>
      </c>
      <c r="N167" s="7" t="str">
        <f>IF(BudgetsQTable[[#This Row],[pi_last_name]]=" ","",HYPERLINK("mailto:"&amp;BudgetsQTable[[#This Row],[pi_email]]&amp;"&amp;subject=Your NSF Proposal:  "&amp;BudgetsQTable[[#This Row],[prop_id]],BudgetsQTable[[#This Row],[pi_email]]))</f>
        <v/>
      </c>
      <c r="O167" s="78" t="s">
        <v>753</v>
      </c>
      <c r="P167" s="78">
        <v>2</v>
      </c>
      <c r="Q167" s="78">
        <v>0.6</v>
      </c>
      <c r="R167" s="79">
        <v>0</v>
      </c>
      <c r="S167" s="79">
        <v>1800</v>
      </c>
      <c r="T167" s="79">
        <v>0</v>
      </c>
      <c r="U167" s="80">
        <v>133333</v>
      </c>
      <c r="V167" s="78">
        <v>0</v>
      </c>
      <c r="W167" s="78">
        <v>3</v>
      </c>
      <c r="X167" s="11" t="str">
        <f ca="1">IF(ISBLANK(BudgetsQTable[[#This Row],[budg_seq_yr]]),"FY"&amp;fiscalyear,"FY"&amp;fiscalyear-1+BudgetsQTable[[#This Row],[budg_seq_yr]])</f>
        <v>FY20</v>
      </c>
      <c r="Y167" s="79">
        <v>133333</v>
      </c>
      <c r="Z167" s="78" t="s">
        <v>2840</v>
      </c>
      <c r="AA167" s="78" t="s">
        <v>462</v>
      </c>
      <c r="AB167" s="76" t="s">
        <v>2821</v>
      </c>
      <c r="AC167" s="78" t="s">
        <v>485</v>
      </c>
    </row>
    <row r="168" spans="1:29" x14ac:dyDescent="0.35">
      <c r="A168" s="10" t="s">
        <v>890</v>
      </c>
      <c r="B168" s="76" t="s">
        <v>2863</v>
      </c>
      <c r="C168" s="76">
        <f>C167+(BudgetsQTable[[#This Row],[lead]]&lt;&gt;K167)</f>
        <v>31</v>
      </c>
      <c r="D168" s="76">
        <f>D167*(BudgetsQTable[[#This Row],[lead]]=K167)+(BudgetsQTable[[#This Row],[prop_id]]&lt;&gt;A167)</f>
        <v>1</v>
      </c>
      <c r="E168" s="77">
        <v>43003.736805555556</v>
      </c>
      <c r="F168" s="78" t="s">
        <v>2817</v>
      </c>
      <c r="G168" s="78" t="s">
        <v>2818</v>
      </c>
      <c r="H168" s="78" t="s">
        <v>472</v>
      </c>
      <c r="I168" s="76" t="s">
        <v>892</v>
      </c>
      <c r="J168" s="76" t="s">
        <v>3008</v>
      </c>
      <c r="K168" s="78" t="s">
        <v>890</v>
      </c>
      <c r="L168" s="7" t="str">
        <f>IF(BudgetsQTable[[#This Row],[pi_last_name]]=" ","",HYPERLINK("https://www.ejacket.nsf.gov/ej/showProposal.do?Continue=Y&amp;ID="&amp;BudgetsQTable[[#This Row],[prop_id]],BudgetsQTable[[#This Row],[prop_id]]))</f>
        <v>1763258</v>
      </c>
      <c r="M168" s="78" t="s">
        <v>891</v>
      </c>
      <c r="N168" s="7" t="str">
        <f>IF(BudgetsQTable[[#This Row],[pi_last_name]]=" ","",HYPERLINK("mailto:"&amp;BudgetsQTable[[#This Row],[pi_email]]&amp;"&amp;subject=Your NSF Proposal:  "&amp;BudgetsQTable[[#This Row],[prop_id]],BudgetsQTable[[#This Row],[pi_email]]))</f>
        <v>goodrich@acm.org</v>
      </c>
      <c r="O168" s="78" t="s">
        <v>2899</v>
      </c>
      <c r="P168" s="78"/>
      <c r="Q168" s="78"/>
      <c r="R168" s="79"/>
      <c r="S168" s="79"/>
      <c r="T168" s="79"/>
      <c r="U168" s="80"/>
      <c r="V168" s="78">
        <v>0</v>
      </c>
      <c r="W168" s="78"/>
      <c r="X168" s="11" t="str">
        <f ca="1">IF(ISBLANK(BudgetsQTable[[#This Row],[budg_seq_yr]]),"FY"&amp;fiscalyear,"FY"&amp;fiscalyear-1+BudgetsQTable[[#This Row],[budg_seq_yr]])</f>
        <v>FY18</v>
      </c>
      <c r="Y168" s="79">
        <v>1199544</v>
      </c>
      <c r="Z168" s="78" t="s">
        <v>2818</v>
      </c>
      <c r="AA168" s="78" t="s">
        <v>472</v>
      </c>
      <c r="AB168" s="76" t="s">
        <v>2821</v>
      </c>
      <c r="AC168" s="78" t="s">
        <v>2979</v>
      </c>
    </row>
    <row r="169" spans="1:29" x14ac:dyDescent="0.35">
      <c r="A169" s="10" t="s">
        <v>890</v>
      </c>
      <c r="B169" s="76" t="s">
        <v>2863</v>
      </c>
      <c r="C169" s="76">
        <f>C168+(BudgetsQTable[[#This Row],[lead]]&lt;&gt;K168)</f>
        <v>31</v>
      </c>
      <c r="D169" s="76">
        <f>D168*(BudgetsQTable[[#This Row],[lead]]=K168)+(BudgetsQTable[[#This Row],[prop_id]]&lt;&gt;A168)</f>
        <v>1</v>
      </c>
      <c r="E169" s="77">
        <v>43003.736805555556</v>
      </c>
      <c r="F169" s="78" t="s">
        <v>2817</v>
      </c>
      <c r="G169" s="78" t="s">
        <v>2818</v>
      </c>
      <c r="H169" s="78" t="s">
        <v>472</v>
      </c>
      <c r="I169" s="76" t="s">
        <v>892</v>
      </c>
      <c r="J169" s="76" t="s">
        <v>753</v>
      </c>
      <c r="K169" s="78" t="s">
        <v>890</v>
      </c>
      <c r="L169" s="7" t="str">
        <f>IF(BudgetsQTable[[#This Row],[pi_last_name]]=" ","",HYPERLINK("https://www.ejacket.nsf.gov/ej/showProposal.do?Continue=Y&amp;ID="&amp;BudgetsQTable[[#This Row],[prop_id]],BudgetsQTable[[#This Row],[prop_id]]))</f>
        <v/>
      </c>
      <c r="M169" s="78" t="s">
        <v>753</v>
      </c>
      <c r="N169" s="7" t="str">
        <f>IF(BudgetsQTable[[#This Row],[pi_last_name]]=" ","",HYPERLINK("mailto:"&amp;BudgetsQTable[[#This Row],[pi_email]]&amp;"&amp;subject=Your NSF Proposal:  "&amp;BudgetsQTable[[#This Row],[prop_id]],BudgetsQTable[[#This Row],[pi_email]]))</f>
        <v/>
      </c>
      <c r="O169" s="78" t="s">
        <v>753</v>
      </c>
      <c r="P169" s="78">
        <v>3</v>
      </c>
      <c r="Q169" s="78">
        <v>2.5</v>
      </c>
      <c r="R169" s="79">
        <v>0</v>
      </c>
      <c r="S169" s="79">
        <v>7950</v>
      </c>
      <c r="T169" s="79">
        <v>0</v>
      </c>
      <c r="U169" s="80">
        <v>264254</v>
      </c>
      <c r="V169" s="78">
        <v>0</v>
      </c>
      <c r="W169" s="78">
        <v>1</v>
      </c>
      <c r="X169" s="11" t="str">
        <f ca="1">IF(ISBLANK(BudgetsQTable[[#This Row],[budg_seq_yr]]),"FY"&amp;fiscalyear,"FY"&amp;fiscalyear-1+BudgetsQTable[[#This Row],[budg_seq_yr]])</f>
        <v>FY18</v>
      </c>
      <c r="Y169" s="79">
        <v>264254</v>
      </c>
      <c r="Z169" s="78" t="s">
        <v>2818</v>
      </c>
      <c r="AA169" s="78" t="s">
        <v>472</v>
      </c>
      <c r="AB169" s="76" t="s">
        <v>2821</v>
      </c>
      <c r="AC169" s="78" t="s">
        <v>2979</v>
      </c>
    </row>
    <row r="170" spans="1:29" x14ac:dyDescent="0.35">
      <c r="A170" s="10" t="s">
        <v>890</v>
      </c>
      <c r="B170" s="76" t="s">
        <v>2863</v>
      </c>
      <c r="C170" s="76">
        <f>C169+(BudgetsQTable[[#This Row],[lead]]&lt;&gt;K169)</f>
        <v>31</v>
      </c>
      <c r="D170" s="76">
        <f>D169*(BudgetsQTable[[#This Row],[lead]]=K169)+(BudgetsQTable[[#This Row],[prop_id]]&lt;&gt;A169)</f>
        <v>1</v>
      </c>
      <c r="E170" s="77">
        <v>43003.736805555556</v>
      </c>
      <c r="F170" s="78" t="s">
        <v>2817</v>
      </c>
      <c r="G170" s="78" t="s">
        <v>2818</v>
      </c>
      <c r="H170" s="78" t="s">
        <v>472</v>
      </c>
      <c r="I170" s="76" t="s">
        <v>892</v>
      </c>
      <c r="J170" s="76" t="s">
        <v>753</v>
      </c>
      <c r="K170" s="78" t="s">
        <v>890</v>
      </c>
      <c r="L170" s="7" t="str">
        <f>IF(BudgetsQTable[[#This Row],[pi_last_name]]=" ","",HYPERLINK("https://www.ejacket.nsf.gov/ej/showProposal.do?Continue=Y&amp;ID="&amp;BudgetsQTable[[#This Row],[prop_id]],BudgetsQTable[[#This Row],[prop_id]]))</f>
        <v/>
      </c>
      <c r="M170" s="78" t="s">
        <v>753</v>
      </c>
      <c r="N170" s="7" t="str">
        <f>IF(BudgetsQTable[[#This Row],[pi_last_name]]=" ","",HYPERLINK("mailto:"&amp;BudgetsQTable[[#This Row],[pi_email]]&amp;"&amp;subject=Your NSF Proposal:  "&amp;BudgetsQTable[[#This Row],[prop_id]],BudgetsQTable[[#This Row],[pi_email]]))</f>
        <v/>
      </c>
      <c r="O170" s="78" t="s">
        <v>753</v>
      </c>
      <c r="P170" s="78">
        <v>3</v>
      </c>
      <c r="Q170" s="78">
        <v>2.5</v>
      </c>
      <c r="R170" s="79">
        <v>0</v>
      </c>
      <c r="S170" s="79">
        <v>8190</v>
      </c>
      <c r="T170" s="79">
        <v>0</v>
      </c>
      <c r="U170" s="80">
        <v>272689</v>
      </c>
      <c r="V170" s="78">
        <v>0</v>
      </c>
      <c r="W170" s="78">
        <v>2</v>
      </c>
      <c r="X170" s="11" t="str">
        <f ca="1">IF(ISBLANK(BudgetsQTable[[#This Row],[budg_seq_yr]]),"FY"&amp;fiscalyear,"FY"&amp;fiscalyear-1+BudgetsQTable[[#This Row],[budg_seq_yr]])</f>
        <v>FY19</v>
      </c>
      <c r="Y170" s="79">
        <v>272689</v>
      </c>
      <c r="Z170" s="78" t="s">
        <v>2818</v>
      </c>
      <c r="AA170" s="78" t="s">
        <v>472</v>
      </c>
      <c r="AB170" s="76" t="s">
        <v>2821</v>
      </c>
      <c r="AC170" s="78" t="s">
        <v>2979</v>
      </c>
    </row>
    <row r="171" spans="1:29" x14ac:dyDescent="0.35">
      <c r="A171" s="10" t="s">
        <v>890</v>
      </c>
      <c r="B171" s="76" t="s">
        <v>2863</v>
      </c>
      <c r="C171" s="76">
        <f>C170+(BudgetsQTable[[#This Row],[lead]]&lt;&gt;K170)</f>
        <v>31</v>
      </c>
      <c r="D171" s="76">
        <f>D170*(BudgetsQTable[[#This Row],[lead]]=K170)+(BudgetsQTable[[#This Row],[prop_id]]&lt;&gt;A170)</f>
        <v>1</v>
      </c>
      <c r="E171" s="77">
        <v>43003.736805555556</v>
      </c>
      <c r="F171" s="78" t="s">
        <v>2817</v>
      </c>
      <c r="G171" s="78" t="s">
        <v>2818</v>
      </c>
      <c r="H171" s="78" t="s">
        <v>472</v>
      </c>
      <c r="I171" s="76" t="s">
        <v>892</v>
      </c>
      <c r="J171" s="76" t="s">
        <v>753</v>
      </c>
      <c r="K171" s="78" t="s">
        <v>890</v>
      </c>
      <c r="L171" s="7" t="str">
        <f>IF(BudgetsQTable[[#This Row],[pi_last_name]]=" ","",HYPERLINK("https://www.ejacket.nsf.gov/ej/showProposal.do?Continue=Y&amp;ID="&amp;BudgetsQTable[[#This Row],[prop_id]],BudgetsQTable[[#This Row],[prop_id]]))</f>
        <v/>
      </c>
      <c r="M171" s="78" t="s">
        <v>753</v>
      </c>
      <c r="N171" s="7" t="str">
        <f>IF(BudgetsQTable[[#This Row],[pi_last_name]]=" ","",HYPERLINK("mailto:"&amp;BudgetsQTable[[#This Row],[pi_email]]&amp;"&amp;subject=Your NSF Proposal:  "&amp;BudgetsQTable[[#This Row],[prop_id]],BudgetsQTable[[#This Row],[pi_email]]))</f>
        <v/>
      </c>
      <c r="O171" s="78" t="s">
        <v>753</v>
      </c>
      <c r="P171" s="78">
        <v>3</v>
      </c>
      <c r="Q171" s="78">
        <v>3.5</v>
      </c>
      <c r="R171" s="79">
        <v>0</v>
      </c>
      <c r="S171" s="79">
        <v>8435</v>
      </c>
      <c r="T171" s="79">
        <v>0</v>
      </c>
      <c r="U171" s="80">
        <v>326266</v>
      </c>
      <c r="V171" s="78">
        <v>0</v>
      </c>
      <c r="W171" s="78">
        <v>3</v>
      </c>
      <c r="X171" s="11" t="str">
        <f ca="1">IF(ISBLANK(BudgetsQTable[[#This Row],[budg_seq_yr]]),"FY"&amp;fiscalyear,"FY"&amp;fiscalyear-1+BudgetsQTable[[#This Row],[budg_seq_yr]])</f>
        <v>FY20</v>
      </c>
      <c r="Y171" s="79">
        <v>326266</v>
      </c>
      <c r="Z171" s="78" t="s">
        <v>2818</v>
      </c>
      <c r="AA171" s="78" t="s">
        <v>472</v>
      </c>
      <c r="AB171" s="76" t="s">
        <v>2821</v>
      </c>
      <c r="AC171" s="78" t="s">
        <v>2979</v>
      </c>
    </row>
    <row r="172" spans="1:29" x14ac:dyDescent="0.35">
      <c r="A172" s="10" t="s">
        <v>890</v>
      </c>
      <c r="B172" s="76" t="s">
        <v>2863</v>
      </c>
      <c r="C172" s="76">
        <f>C171+(BudgetsQTable[[#This Row],[lead]]&lt;&gt;K171)</f>
        <v>31</v>
      </c>
      <c r="D172" s="76">
        <f>D171*(BudgetsQTable[[#This Row],[lead]]=K171)+(BudgetsQTable[[#This Row],[prop_id]]&lt;&gt;A171)</f>
        <v>1</v>
      </c>
      <c r="E172" s="77">
        <v>43003.736805555556</v>
      </c>
      <c r="F172" s="78" t="s">
        <v>2817</v>
      </c>
      <c r="G172" s="78" t="s">
        <v>2818</v>
      </c>
      <c r="H172" s="78" t="s">
        <v>472</v>
      </c>
      <c r="I172" s="76" t="s">
        <v>892</v>
      </c>
      <c r="J172" s="76" t="s">
        <v>753</v>
      </c>
      <c r="K172" s="78" t="s">
        <v>890</v>
      </c>
      <c r="L172" s="7" t="str">
        <f>IF(BudgetsQTable[[#This Row],[pi_last_name]]=" ","",HYPERLINK("https://www.ejacket.nsf.gov/ej/showProposal.do?Continue=Y&amp;ID="&amp;BudgetsQTable[[#This Row],[prop_id]],BudgetsQTable[[#This Row],[prop_id]]))</f>
        <v/>
      </c>
      <c r="M172" s="78" t="s">
        <v>753</v>
      </c>
      <c r="N172" s="7" t="str">
        <f>IF(BudgetsQTable[[#This Row],[pi_last_name]]=" ","",HYPERLINK("mailto:"&amp;BudgetsQTable[[#This Row],[pi_email]]&amp;"&amp;subject=Your NSF Proposal:  "&amp;BudgetsQTable[[#This Row],[prop_id]],BudgetsQTable[[#This Row],[pi_email]]))</f>
        <v/>
      </c>
      <c r="O172" s="78" t="s">
        <v>753</v>
      </c>
      <c r="P172" s="78">
        <v>3</v>
      </c>
      <c r="Q172" s="78">
        <v>3.5</v>
      </c>
      <c r="R172" s="79">
        <v>0</v>
      </c>
      <c r="S172" s="79">
        <v>8690</v>
      </c>
      <c r="T172" s="79">
        <v>0</v>
      </c>
      <c r="U172" s="80">
        <v>336335</v>
      </c>
      <c r="V172" s="78">
        <v>0</v>
      </c>
      <c r="W172" s="78">
        <v>4</v>
      </c>
      <c r="X172" s="11" t="str">
        <f ca="1">IF(ISBLANK(BudgetsQTable[[#This Row],[budg_seq_yr]]),"FY"&amp;fiscalyear,"FY"&amp;fiscalyear-1+BudgetsQTable[[#This Row],[budg_seq_yr]])</f>
        <v>FY21</v>
      </c>
      <c r="Y172" s="79">
        <v>336335</v>
      </c>
      <c r="Z172" s="78" t="s">
        <v>2818</v>
      </c>
      <c r="AA172" s="78" t="s">
        <v>472</v>
      </c>
      <c r="AB172" s="76" t="s">
        <v>2821</v>
      </c>
      <c r="AC172" s="78" t="s">
        <v>2979</v>
      </c>
    </row>
    <row r="173" spans="1:29" x14ac:dyDescent="0.35">
      <c r="A173" s="10" t="s">
        <v>910</v>
      </c>
      <c r="B173" s="76" t="s">
        <v>2863</v>
      </c>
      <c r="C173" s="76">
        <f>C172+(BudgetsQTable[[#This Row],[lead]]&lt;&gt;K172)</f>
        <v>32</v>
      </c>
      <c r="D173" s="76">
        <f>D172*(BudgetsQTable[[#This Row],[lead]]=K172)+(BudgetsQTable[[#This Row],[prop_id]]&lt;&gt;A172)</f>
        <v>1</v>
      </c>
      <c r="E173" s="77">
        <v>43003.74722222222</v>
      </c>
      <c r="F173" s="78" t="s">
        <v>2817</v>
      </c>
      <c r="G173" s="78" t="s">
        <v>2818</v>
      </c>
      <c r="H173" s="78" t="s">
        <v>476</v>
      </c>
      <c r="I173" s="76" t="s">
        <v>912</v>
      </c>
      <c r="J173" s="76" t="s">
        <v>3013</v>
      </c>
      <c r="K173" s="78" t="s">
        <v>910</v>
      </c>
      <c r="L173" s="7" t="str">
        <f>IF(BudgetsQTable[[#This Row],[pi_last_name]]=" ","",HYPERLINK("https://www.ejacket.nsf.gov/ej/showProposal.do?Continue=Y&amp;ID="&amp;BudgetsQTable[[#This Row],[prop_id]],BudgetsQTable[[#This Row],[prop_id]]))</f>
        <v>1763261</v>
      </c>
      <c r="M173" s="78" t="s">
        <v>911</v>
      </c>
      <c r="N173" s="7" t="str">
        <f>IF(BudgetsQTable[[#This Row],[pi_last_name]]=" ","",HYPERLINK("mailto:"&amp;BudgetsQTable[[#This Row],[pi_email]]&amp;"&amp;subject=Your NSF Proposal:  "&amp;BudgetsQTable[[#This Row],[prop_id]],BudgetsQTable[[#This Row],[pi_email]]))</f>
        <v>andras@ecs.umass.edu</v>
      </c>
      <c r="O173" s="78" t="s">
        <v>2956</v>
      </c>
      <c r="P173" s="78"/>
      <c r="Q173" s="78"/>
      <c r="R173" s="79"/>
      <c r="S173" s="79"/>
      <c r="T173" s="79"/>
      <c r="U173" s="80"/>
      <c r="V173" s="78">
        <v>0</v>
      </c>
      <c r="W173" s="78"/>
      <c r="X173" s="11" t="str">
        <f ca="1">IF(ISBLANK(BudgetsQTable[[#This Row],[budg_seq_yr]]),"FY"&amp;fiscalyear,"FY"&amp;fiscalyear-1+BudgetsQTable[[#This Row],[budg_seq_yr]])</f>
        <v>FY18</v>
      </c>
      <c r="Y173" s="79">
        <v>885002</v>
      </c>
      <c r="Z173" s="78" t="s">
        <v>2818</v>
      </c>
      <c r="AA173" s="78" t="s">
        <v>476</v>
      </c>
      <c r="AB173" s="76" t="s">
        <v>2821</v>
      </c>
      <c r="AC173" s="78" t="s">
        <v>3009</v>
      </c>
    </row>
    <row r="174" spans="1:29" x14ac:dyDescent="0.35">
      <c r="A174" s="10" t="s">
        <v>910</v>
      </c>
      <c r="B174" s="76" t="s">
        <v>2863</v>
      </c>
      <c r="C174" s="76">
        <f>C173+(BudgetsQTable[[#This Row],[lead]]&lt;&gt;K173)</f>
        <v>32</v>
      </c>
      <c r="D174" s="76">
        <f>D173*(BudgetsQTable[[#This Row],[lead]]=K173)+(BudgetsQTable[[#This Row],[prop_id]]&lt;&gt;A173)</f>
        <v>1</v>
      </c>
      <c r="E174" s="77">
        <v>43003.74722222222</v>
      </c>
      <c r="F174" s="78" t="s">
        <v>2817</v>
      </c>
      <c r="G174" s="78" t="s">
        <v>2818</v>
      </c>
      <c r="H174" s="78" t="s">
        <v>476</v>
      </c>
      <c r="I174" s="76" t="s">
        <v>912</v>
      </c>
      <c r="J174" s="76" t="s">
        <v>753</v>
      </c>
      <c r="K174" s="78" t="s">
        <v>910</v>
      </c>
      <c r="L174" s="7" t="str">
        <f>IF(BudgetsQTable[[#This Row],[pi_last_name]]=" ","",HYPERLINK("https://www.ejacket.nsf.gov/ej/showProposal.do?Continue=Y&amp;ID="&amp;BudgetsQTable[[#This Row],[prop_id]],BudgetsQTable[[#This Row],[prop_id]]))</f>
        <v/>
      </c>
      <c r="M174" s="78" t="s">
        <v>753</v>
      </c>
      <c r="N174" s="7" t="str">
        <f>IF(BudgetsQTable[[#This Row],[pi_last_name]]=" ","",HYPERLINK("mailto:"&amp;BudgetsQTable[[#This Row],[pi_email]]&amp;"&amp;subject=Your NSF Proposal:  "&amp;BudgetsQTable[[#This Row],[prop_id]],BudgetsQTable[[#This Row],[pi_email]]))</f>
        <v/>
      </c>
      <c r="O174" s="78" t="s">
        <v>753</v>
      </c>
      <c r="P174" s="78">
        <v>1</v>
      </c>
      <c r="Q174" s="78">
        <v>1.7</v>
      </c>
      <c r="R174" s="79">
        <v>0</v>
      </c>
      <c r="S174" s="79">
        <v>3000</v>
      </c>
      <c r="T174" s="79">
        <v>0</v>
      </c>
      <c r="U174" s="80">
        <v>207970</v>
      </c>
      <c r="V174" s="78">
        <v>0</v>
      </c>
      <c r="W174" s="78">
        <v>1</v>
      </c>
      <c r="X174" s="11" t="str">
        <f ca="1">IF(ISBLANK(BudgetsQTable[[#This Row],[budg_seq_yr]]),"FY"&amp;fiscalyear,"FY"&amp;fiscalyear-1+BudgetsQTable[[#This Row],[budg_seq_yr]])</f>
        <v>FY18</v>
      </c>
      <c r="Y174" s="79">
        <v>207970</v>
      </c>
      <c r="Z174" s="78" t="s">
        <v>2818</v>
      </c>
      <c r="AA174" s="78" t="s">
        <v>476</v>
      </c>
      <c r="AB174" s="76" t="s">
        <v>2821</v>
      </c>
      <c r="AC174" s="78" t="s">
        <v>3009</v>
      </c>
    </row>
    <row r="175" spans="1:29" x14ac:dyDescent="0.35">
      <c r="A175" s="10" t="s">
        <v>910</v>
      </c>
      <c r="B175" s="76" t="s">
        <v>2863</v>
      </c>
      <c r="C175" s="76">
        <f>C174+(BudgetsQTable[[#This Row],[lead]]&lt;&gt;K174)</f>
        <v>32</v>
      </c>
      <c r="D175" s="76">
        <f>D174*(BudgetsQTable[[#This Row],[lead]]=K174)+(BudgetsQTable[[#This Row],[prop_id]]&lt;&gt;A174)</f>
        <v>1</v>
      </c>
      <c r="E175" s="77">
        <v>43003.74722222222</v>
      </c>
      <c r="F175" s="78" t="s">
        <v>2817</v>
      </c>
      <c r="G175" s="78" t="s">
        <v>2818</v>
      </c>
      <c r="H175" s="78" t="s">
        <v>476</v>
      </c>
      <c r="I175" s="76" t="s">
        <v>912</v>
      </c>
      <c r="J175" s="76" t="s">
        <v>753</v>
      </c>
      <c r="K175" s="78" t="s">
        <v>910</v>
      </c>
      <c r="L175" s="7" t="str">
        <f>IF(BudgetsQTable[[#This Row],[pi_last_name]]=" ","",HYPERLINK("https://www.ejacket.nsf.gov/ej/showProposal.do?Continue=Y&amp;ID="&amp;BudgetsQTable[[#This Row],[prop_id]],BudgetsQTable[[#This Row],[prop_id]]))</f>
        <v/>
      </c>
      <c r="M175" s="78" t="s">
        <v>753</v>
      </c>
      <c r="N175" s="7" t="str">
        <f>IF(BudgetsQTable[[#This Row],[pi_last_name]]=" ","",HYPERLINK("mailto:"&amp;BudgetsQTable[[#This Row],[pi_email]]&amp;"&amp;subject=Your NSF Proposal:  "&amp;BudgetsQTable[[#This Row],[prop_id]],BudgetsQTable[[#This Row],[pi_email]]))</f>
        <v/>
      </c>
      <c r="O175" s="78" t="s">
        <v>753</v>
      </c>
      <c r="P175" s="78">
        <v>1</v>
      </c>
      <c r="Q175" s="78">
        <v>1.8</v>
      </c>
      <c r="R175" s="79">
        <v>0</v>
      </c>
      <c r="S175" s="79">
        <v>3000</v>
      </c>
      <c r="T175" s="79">
        <v>0</v>
      </c>
      <c r="U175" s="80">
        <v>219145</v>
      </c>
      <c r="V175" s="78">
        <v>0</v>
      </c>
      <c r="W175" s="78">
        <v>2</v>
      </c>
      <c r="X175" s="11" t="str">
        <f ca="1">IF(ISBLANK(BudgetsQTable[[#This Row],[budg_seq_yr]]),"FY"&amp;fiscalyear,"FY"&amp;fiscalyear-1+BudgetsQTable[[#This Row],[budg_seq_yr]])</f>
        <v>FY19</v>
      </c>
      <c r="Y175" s="79">
        <v>219145</v>
      </c>
      <c r="Z175" s="78" t="s">
        <v>2818</v>
      </c>
      <c r="AA175" s="78" t="s">
        <v>476</v>
      </c>
      <c r="AB175" s="76" t="s">
        <v>2821</v>
      </c>
      <c r="AC175" s="78" t="s">
        <v>3009</v>
      </c>
    </row>
    <row r="176" spans="1:29" x14ac:dyDescent="0.35">
      <c r="A176" s="10" t="s">
        <v>910</v>
      </c>
      <c r="B176" s="76" t="s">
        <v>2863</v>
      </c>
      <c r="C176" s="76">
        <f>C175+(BudgetsQTable[[#This Row],[lead]]&lt;&gt;K175)</f>
        <v>32</v>
      </c>
      <c r="D176" s="76">
        <f>D175*(BudgetsQTable[[#This Row],[lead]]=K175)+(BudgetsQTable[[#This Row],[prop_id]]&lt;&gt;A175)</f>
        <v>1</v>
      </c>
      <c r="E176" s="77">
        <v>43003.74722222222</v>
      </c>
      <c r="F176" s="78" t="s">
        <v>2817</v>
      </c>
      <c r="G176" s="78" t="s">
        <v>2818</v>
      </c>
      <c r="H176" s="78" t="s">
        <v>476</v>
      </c>
      <c r="I176" s="76" t="s">
        <v>912</v>
      </c>
      <c r="J176" s="76" t="s">
        <v>753</v>
      </c>
      <c r="K176" s="78" t="s">
        <v>910</v>
      </c>
      <c r="L176" s="7" t="str">
        <f>IF(BudgetsQTable[[#This Row],[pi_last_name]]=" ","",HYPERLINK("https://www.ejacket.nsf.gov/ej/showProposal.do?Continue=Y&amp;ID="&amp;BudgetsQTable[[#This Row],[prop_id]],BudgetsQTable[[#This Row],[prop_id]]))</f>
        <v/>
      </c>
      <c r="M176" s="78" t="s">
        <v>753</v>
      </c>
      <c r="N176" s="7" t="str">
        <f>IF(BudgetsQTable[[#This Row],[pi_last_name]]=" ","",HYPERLINK("mailto:"&amp;BudgetsQTable[[#This Row],[pi_email]]&amp;"&amp;subject=Your NSF Proposal:  "&amp;BudgetsQTable[[#This Row],[prop_id]],BudgetsQTable[[#This Row],[pi_email]]))</f>
        <v/>
      </c>
      <c r="O176" s="78" t="s">
        <v>753</v>
      </c>
      <c r="P176" s="78">
        <v>1</v>
      </c>
      <c r="Q176" s="78">
        <v>1.7</v>
      </c>
      <c r="R176" s="79">
        <v>0</v>
      </c>
      <c r="S176" s="79">
        <v>3000</v>
      </c>
      <c r="T176" s="79">
        <v>0</v>
      </c>
      <c r="U176" s="80">
        <v>224521</v>
      </c>
      <c r="V176" s="78">
        <v>0</v>
      </c>
      <c r="W176" s="78">
        <v>3</v>
      </c>
      <c r="X176" s="11" t="str">
        <f ca="1">IF(ISBLANK(BudgetsQTable[[#This Row],[budg_seq_yr]]),"FY"&amp;fiscalyear,"FY"&amp;fiscalyear-1+BudgetsQTable[[#This Row],[budg_seq_yr]])</f>
        <v>FY20</v>
      </c>
      <c r="Y176" s="79">
        <v>224521</v>
      </c>
      <c r="Z176" s="78" t="s">
        <v>2818</v>
      </c>
      <c r="AA176" s="78" t="s">
        <v>476</v>
      </c>
      <c r="AB176" s="76" t="s">
        <v>2821</v>
      </c>
      <c r="AC176" s="78" t="s">
        <v>3009</v>
      </c>
    </row>
    <row r="177" spans="1:29" x14ac:dyDescent="0.35">
      <c r="A177" s="10" t="s">
        <v>910</v>
      </c>
      <c r="B177" s="76" t="s">
        <v>2863</v>
      </c>
      <c r="C177" s="76">
        <f>C176+(BudgetsQTable[[#This Row],[lead]]&lt;&gt;K176)</f>
        <v>32</v>
      </c>
      <c r="D177" s="76">
        <f>D176*(BudgetsQTable[[#This Row],[lead]]=K176)+(BudgetsQTable[[#This Row],[prop_id]]&lt;&gt;A176)</f>
        <v>1</v>
      </c>
      <c r="E177" s="77">
        <v>43003.74722222222</v>
      </c>
      <c r="F177" s="78" t="s">
        <v>2817</v>
      </c>
      <c r="G177" s="78" t="s">
        <v>2818</v>
      </c>
      <c r="H177" s="78" t="s">
        <v>476</v>
      </c>
      <c r="I177" s="76" t="s">
        <v>912</v>
      </c>
      <c r="J177" s="76" t="s">
        <v>753</v>
      </c>
      <c r="K177" s="78" t="s">
        <v>910</v>
      </c>
      <c r="L177" s="7" t="str">
        <f>IF(BudgetsQTable[[#This Row],[pi_last_name]]=" ","",HYPERLINK("https://www.ejacket.nsf.gov/ej/showProposal.do?Continue=Y&amp;ID="&amp;BudgetsQTable[[#This Row],[prop_id]],BudgetsQTable[[#This Row],[prop_id]]))</f>
        <v/>
      </c>
      <c r="M177" s="78" t="s">
        <v>753</v>
      </c>
      <c r="N177" s="7" t="str">
        <f>IF(BudgetsQTable[[#This Row],[pi_last_name]]=" ","",HYPERLINK("mailto:"&amp;BudgetsQTable[[#This Row],[pi_email]]&amp;"&amp;subject=Your NSF Proposal:  "&amp;BudgetsQTable[[#This Row],[prop_id]],BudgetsQTable[[#This Row],[pi_email]]))</f>
        <v/>
      </c>
      <c r="O177" s="78" t="s">
        <v>753</v>
      </c>
      <c r="P177" s="78">
        <v>1</v>
      </c>
      <c r="Q177" s="78">
        <v>1.7</v>
      </c>
      <c r="R177" s="79">
        <v>0</v>
      </c>
      <c r="S177" s="79">
        <v>3000</v>
      </c>
      <c r="T177" s="79">
        <v>0</v>
      </c>
      <c r="U177" s="80">
        <v>233366</v>
      </c>
      <c r="V177" s="78">
        <v>0</v>
      </c>
      <c r="W177" s="78">
        <v>4</v>
      </c>
      <c r="X177" s="11" t="str">
        <f ca="1">IF(ISBLANK(BudgetsQTable[[#This Row],[budg_seq_yr]]),"FY"&amp;fiscalyear,"FY"&amp;fiscalyear-1+BudgetsQTable[[#This Row],[budg_seq_yr]])</f>
        <v>FY21</v>
      </c>
      <c r="Y177" s="79">
        <v>233366</v>
      </c>
      <c r="Z177" s="78" t="s">
        <v>2818</v>
      </c>
      <c r="AA177" s="78" t="s">
        <v>476</v>
      </c>
      <c r="AB177" s="76" t="s">
        <v>2821</v>
      </c>
      <c r="AC177" s="78" t="s">
        <v>3009</v>
      </c>
    </row>
    <row r="178" spans="1:29" x14ac:dyDescent="0.35">
      <c r="A178" s="10" t="s">
        <v>929</v>
      </c>
      <c r="B178" s="76" t="s">
        <v>2863</v>
      </c>
      <c r="C178" s="76">
        <f>C177+(BudgetsQTable[[#This Row],[lead]]&lt;&gt;K177)</f>
        <v>33</v>
      </c>
      <c r="D178" s="76">
        <f>D177*(BudgetsQTable[[#This Row],[lead]]=K177)+(BudgetsQTable[[#This Row],[prop_id]]&lt;&gt;A177)</f>
        <v>1</v>
      </c>
      <c r="E178" s="77">
        <v>43003.765277777777</v>
      </c>
      <c r="F178" s="78" t="s">
        <v>2868</v>
      </c>
      <c r="G178" s="78" t="s">
        <v>2869</v>
      </c>
      <c r="H178" s="78" t="s">
        <v>466</v>
      </c>
      <c r="I178" s="76" t="s">
        <v>931</v>
      </c>
      <c r="J178" s="76" t="s">
        <v>3016</v>
      </c>
      <c r="K178" s="78" t="s">
        <v>929</v>
      </c>
      <c r="L178" s="7" t="str">
        <f>IF(BudgetsQTable[[#This Row],[pi_last_name]]=" ","",HYPERLINK("https://www.ejacket.nsf.gov/ej/showProposal.do?Continue=Y&amp;ID="&amp;BudgetsQTable[[#This Row],[prop_id]],BudgetsQTable[[#This Row],[prop_id]]))</f>
        <v>1763266</v>
      </c>
      <c r="M178" s="78" t="s">
        <v>930</v>
      </c>
      <c r="N178" s="7" t="str">
        <f>IF(BudgetsQTable[[#This Row],[pi_last_name]]=" ","",HYPERLINK("mailto:"&amp;BudgetsQTable[[#This Row],[pi_email]]&amp;"&amp;subject=Your NSF Proposal:  "&amp;BudgetsQTable[[#This Row],[prop_id]],BudgetsQTable[[#This Row],[pi_email]]))</f>
        <v>matei@cs.stanford.edu</v>
      </c>
      <c r="O178" s="78" t="s">
        <v>641</v>
      </c>
      <c r="P178" s="78"/>
      <c r="Q178" s="78"/>
      <c r="R178" s="79"/>
      <c r="S178" s="79"/>
      <c r="T178" s="79"/>
      <c r="U178" s="80"/>
      <c r="V178" s="78">
        <v>0</v>
      </c>
      <c r="W178" s="78"/>
      <c r="X178" s="11" t="str">
        <f ca="1">IF(ISBLANK(BudgetsQTable[[#This Row],[budg_seq_yr]]),"FY"&amp;fiscalyear,"FY"&amp;fiscalyear-1+BudgetsQTable[[#This Row],[budg_seq_yr]])</f>
        <v>FY18</v>
      </c>
      <c r="Y178" s="79">
        <v>1198235</v>
      </c>
      <c r="Z178" s="78" t="s">
        <v>2869</v>
      </c>
      <c r="AA178" s="78" t="s">
        <v>466</v>
      </c>
      <c r="AB178" s="76" t="s">
        <v>2821</v>
      </c>
      <c r="AC178" s="78" t="s">
        <v>2884</v>
      </c>
    </row>
    <row r="179" spans="1:29" x14ac:dyDescent="0.35">
      <c r="A179" s="10" t="s">
        <v>929</v>
      </c>
      <c r="B179" s="76" t="s">
        <v>2863</v>
      </c>
      <c r="C179" s="76">
        <f>C178+(BudgetsQTable[[#This Row],[lead]]&lt;&gt;K178)</f>
        <v>33</v>
      </c>
      <c r="D179" s="76">
        <f>D178*(BudgetsQTable[[#This Row],[lead]]=K178)+(BudgetsQTable[[#This Row],[prop_id]]&lt;&gt;A178)</f>
        <v>1</v>
      </c>
      <c r="E179" s="77">
        <v>43003.765277777777</v>
      </c>
      <c r="F179" s="78" t="s">
        <v>2868</v>
      </c>
      <c r="G179" s="78" t="s">
        <v>2869</v>
      </c>
      <c r="H179" s="78" t="s">
        <v>466</v>
      </c>
      <c r="I179" s="76" t="s">
        <v>931</v>
      </c>
      <c r="J179" s="76" t="s">
        <v>753</v>
      </c>
      <c r="K179" s="78" t="s">
        <v>929</v>
      </c>
      <c r="L179" s="7" t="str">
        <f>IF(BudgetsQTable[[#This Row],[pi_last_name]]=" ","",HYPERLINK("https://www.ejacket.nsf.gov/ej/showProposal.do?Continue=Y&amp;ID="&amp;BudgetsQTable[[#This Row],[prop_id]],BudgetsQTable[[#This Row],[prop_id]]))</f>
        <v/>
      </c>
      <c r="M179" s="78" t="s">
        <v>753</v>
      </c>
      <c r="N179" s="7" t="str">
        <f>IF(BudgetsQTable[[#This Row],[pi_last_name]]=" ","",HYPERLINK("mailto:"&amp;BudgetsQTable[[#This Row],[pi_email]]&amp;"&amp;subject=Your NSF Proposal:  "&amp;BudgetsQTable[[#This Row],[prop_id]],BudgetsQTable[[#This Row],[pi_email]]))</f>
        <v/>
      </c>
      <c r="O179" s="78" t="s">
        <v>753</v>
      </c>
      <c r="P179" s="78">
        <v>2</v>
      </c>
      <c r="Q179" s="78">
        <v>0.6</v>
      </c>
      <c r="R179" s="79">
        <v>0</v>
      </c>
      <c r="S179" s="79">
        <v>0</v>
      </c>
      <c r="T179" s="79">
        <v>0</v>
      </c>
      <c r="U179" s="80">
        <v>291163</v>
      </c>
      <c r="V179" s="78">
        <v>0</v>
      </c>
      <c r="W179" s="78">
        <v>1</v>
      </c>
      <c r="X179" s="11" t="str">
        <f ca="1">IF(ISBLANK(BudgetsQTable[[#This Row],[budg_seq_yr]]),"FY"&amp;fiscalyear,"FY"&amp;fiscalyear-1+BudgetsQTable[[#This Row],[budg_seq_yr]])</f>
        <v>FY18</v>
      </c>
      <c r="Y179" s="79">
        <v>291163</v>
      </c>
      <c r="Z179" s="78" t="s">
        <v>2869</v>
      </c>
      <c r="AA179" s="78" t="s">
        <v>466</v>
      </c>
      <c r="AB179" s="76" t="s">
        <v>2821</v>
      </c>
      <c r="AC179" s="78" t="s">
        <v>2884</v>
      </c>
    </row>
    <row r="180" spans="1:29" x14ac:dyDescent="0.35">
      <c r="A180" s="10" t="s">
        <v>929</v>
      </c>
      <c r="B180" s="76" t="s">
        <v>2863</v>
      </c>
      <c r="C180" s="76">
        <f>C179+(BudgetsQTable[[#This Row],[lead]]&lt;&gt;K179)</f>
        <v>33</v>
      </c>
      <c r="D180" s="76">
        <f>D179*(BudgetsQTable[[#This Row],[lead]]=K179)+(BudgetsQTable[[#This Row],[prop_id]]&lt;&gt;A179)</f>
        <v>1</v>
      </c>
      <c r="E180" s="77">
        <v>43003.765277777777</v>
      </c>
      <c r="F180" s="78" t="s">
        <v>2868</v>
      </c>
      <c r="G180" s="78" t="s">
        <v>2869</v>
      </c>
      <c r="H180" s="78" t="s">
        <v>466</v>
      </c>
      <c r="I180" s="76" t="s">
        <v>931</v>
      </c>
      <c r="J180" s="76" t="s">
        <v>753</v>
      </c>
      <c r="K180" s="78" t="s">
        <v>929</v>
      </c>
      <c r="L180" s="7" t="str">
        <f>IF(BudgetsQTable[[#This Row],[pi_last_name]]=" ","",HYPERLINK("https://www.ejacket.nsf.gov/ej/showProposal.do?Continue=Y&amp;ID="&amp;BudgetsQTable[[#This Row],[prop_id]],BudgetsQTable[[#This Row],[prop_id]]))</f>
        <v/>
      </c>
      <c r="M180" s="78" t="s">
        <v>753</v>
      </c>
      <c r="N180" s="7" t="str">
        <f>IF(BudgetsQTable[[#This Row],[pi_last_name]]=" ","",HYPERLINK("mailto:"&amp;BudgetsQTable[[#This Row],[pi_email]]&amp;"&amp;subject=Your NSF Proposal:  "&amp;BudgetsQTable[[#This Row],[prop_id]],BudgetsQTable[[#This Row],[pi_email]]))</f>
        <v/>
      </c>
      <c r="O180" s="78" t="s">
        <v>753</v>
      </c>
      <c r="P180" s="78">
        <v>2</v>
      </c>
      <c r="Q180" s="78">
        <v>0.6</v>
      </c>
      <c r="R180" s="79">
        <v>0</v>
      </c>
      <c r="S180" s="79">
        <v>0</v>
      </c>
      <c r="T180" s="79">
        <v>0</v>
      </c>
      <c r="U180" s="80">
        <v>293755</v>
      </c>
      <c r="V180" s="78">
        <v>0</v>
      </c>
      <c r="W180" s="78">
        <v>2</v>
      </c>
      <c r="X180" s="11" t="str">
        <f ca="1">IF(ISBLANK(BudgetsQTable[[#This Row],[budg_seq_yr]]),"FY"&amp;fiscalyear,"FY"&amp;fiscalyear-1+BudgetsQTable[[#This Row],[budg_seq_yr]])</f>
        <v>FY19</v>
      </c>
      <c r="Y180" s="79">
        <v>293755</v>
      </c>
      <c r="Z180" s="78" t="s">
        <v>2869</v>
      </c>
      <c r="AA180" s="78" t="s">
        <v>466</v>
      </c>
      <c r="AB180" s="76" t="s">
        <v>2821</v>
      </c>
      <c r="AC180" s="78" t="s">
        <v>2884</v>
      </c>
    </row>
    <row r="181" spans="1:29" x14ac:dyDescent="0.35">
      <c r="A181" s="10" t="s">
        <v>929</v>
      </c>
      <c r="B181" s="76" t="s">
        <v>2863</v>
      </c>
      <c r="C181" s="76">
        <f>C180+(BudgetsQTable[[#This Row],[lead]]&lt;&gt;K180)</f>
        <v>33</v>
      </c>
      <c r="D181" s="76">
        <f>D180*(BudgetsQTable[[#This Row],[lead]]=K180)+(BudgetsQTable[[#This Row],[prop_id]]&lt;&gt;A180)</f>
        <v>1</v>
      </c>
      <c r="E181" s="77">
        <v>43003.765277777777</v>
      </c>
      <c r="F181" s="78" t="s">
        <v>2868</v>
      </c>
      <c r="G181" s="78" t="s">
        <v>2869</v>
      </c>
      <c r="H181" s="78" t="s">
        <v>466</v>
      </c>
      <c r="I181" s="76" t="s">
        <v>931</v>
      </c>
      <c r="J181" s="76" t="s">
        <v>753</v>
      </c>
      <c r="K181" s="78" t="s">
        <v>929</v>
      </c>
      <c r="L181" s="7" t="str">
        <f>IF(BudgetsQTable[[#This Row],[pi_last_name]]=" ","",HYPERLINK("https://www.ejacket.nsf.gov/ej/showProposal.do?Continue=Y&amp;ID="&amp;BudgetsQTable[[#This Row],[prop_id]],BudgetsQTable[[#This Row],[prop_id]]))</f>
        <v/>
      </c>
      <c r="M181" s="78" t="s">
        <v>753</v>
      </c>
      <c r="N181" s="7" t="str">
        <f>IF(BudgetsQTable[[#This Row],[pi_last_name]]=" ","",HYPERLINK("mailto:"&amp;BudgetsQTable[[#This Row],[pi_email]]&amp;"&amp;subject=Your NSF Proposal:  "&amp;BudgetsQTable[[#This Row],[prop_id]],BudgetsQTable[[#This Row],[pi_email]]))</f>
        <v/>
      </c>
      <c r="O181" s="78" t="s">
        <v>753</v>
      </c>
      <c r="P181" s="78">
        <v>2</v>
      </c>
      <c r="Q181" s="78">
        <v>0.6</v>
      </c>
      <c r="R181" s="79">
        <v>0</v>
      </c>
      <c r="S181" s="79">
        <v>0</v>
      </c>
      <c r="T181" s="79">
        <v>0</v>
      </c>
      <c r="U181" s="80">
        <v>302265</v>
      </c>
      <c r="V181" s="78">
        <v>0</v>
      </c>
      <c r="W181" s="78">
        <v>3</v>
      </c>
      <c r="X181" s="11" t="str">
        <f ca="1">IF(ISBLANK(BudgetsQTable[[#This Row],[budg_seq_yr]]),"FY"&amp;fiscalyear,"FY"&amp;fiscalyear-1+BudgetsQTable[[#This Row],[budg_seq_yr]])</f>
        <v>FY20</v>
      </c>
      <c r="Y181" s="79">
        <v>302265</v>
      </c>
      <c r="Z181" s="78" t="s">
        <v>2869</v>
      </c>
      <c r="AA181" s="78" t="s">
        <v>466</v>
      </c>
      <c r="AB181" s="76" t="s">
        <v>2821</v>
      </c>
      <c r="AC181" s="78" t="s">
        <v>2884</v>
      </c>
    </row>
    <row r="182" spans="1:29" x14ac:dyDescent="0.35">
      <c r="A182" s="10" t="s">
        <v>929</v>
      </c>
      <c r="B182" s="76" t="s">
        <v>2863</v>
      </c>
      <c r="C182" s="76">
        <f>C181+(BudgetsQTable[[#This Row],[lead]]&lt;&gt;K181)</f>
        <v>33</v>
      </c>
      <c r="D182" s="76">
        <f>D181*(BudgetsQTable[[#This Row],[lead]]=K181)+(BudgetsQTable[[#This Row],[prop_id]]&lt;&gt;A181)</f>
        <v>1</v>
      </c>
      <c r="E182" s="77">
        <v>43003.765277777777</v>
      </c>
      <c r="F182" s="78" t="s">
        <v>2868</v>
      </c>
      <c r="G182" s="78" t="s">
        <v>2869</v>
      </c>
      <c r="H182" s="78" t="s">
        <v>466</v>
      </c>
      <c r="I182" s="76" t="s">
        <v>931</v>
      </c>
      <c r="J182" s="76" t="s">
        <v>753</v>
      </c>
      <c r="K182" s="78" t="s">
        <v>929</v>
      </c>
      <c r="L182" s="7" t="str">
        <f>IF(BudgetsQTable[[#This Row],[pi_last_name]]=" ","",HYPERLINK("https://www.ejacket.nsf.gov/ej/showProposal.do?Continue=Y&amp;ID="&amp;BudgetsQTable[[#This Row],[prop_id]],BudgetsQTable[[#This Row],[prop_id]]))</f>
        <v/>
      </c>
      <c r="M182" s="78" t="s">
        <v>753</v>
      </c>
      <c r="N182" s="7" t="str">
        <f>IF(BudgetsQTable[[#This Row],[pi_last_name]]=" ","",HYPERLINK("mailto:"&amp;BudgetsQTable[[#This Row],[pi_email]]&amp;"&amp;subject=Your NSF Proposal:  "&amp;BudgetsQTable[[#This Row],[prop_id]],BudgetsQTable[[#This Row],[pi_email]]))</f>
        <v/>
      </c>
      <c r="O182" s="78" t="s">
        <v>753</v>
      </c>
      <c r="P182" s="78">
        <v>2</v>
      </c>
      <c r="Q182" s="78">
        <v>0.6</v>
      </c>
      <c r="R182" s="79">
        <v>0</v>
      </c>
      <c r="S182" s="79">
        <v>0</v>
      </c>
      <c r="T182" s="79">
        <v>0</v>
      </c>
      <c r="U182" s="80">
        <v>311052</v>
      </c>
      <c r="V182" s="78">
        <v>0</v>
      </c>
      <c r="W182" s="78">
        <v>4</v>
      </c>
      <c r="X182" s="11" t="str">
        <f ca="1">IF(ISBLANK(BudgetsQTable[[#This Row],[budg_seq_yr]]),"FY"&amp;fiscalyear,"FY"&amp;fiscalyear-1+BudgetsQTable[[#This Row],[budg_seq_yr]])</f>
        <v>FY21</v>
      </c>
      <c r="Y182" s="79">
        <v>311052</v>
      </c>
      <c r="Z182" s="78" t="s">
        <v>2869</v>
      </c>
      <c r="AA182" s="78" t="s">
        <v>466</v>
      </c>
      <c r="AB182" s="76" t="s">
        <v>2821</v>
      </c>
      <c r="AC182" s="78" t="s">
        <v>2884</v>
      </c>
    </row>
    <row r="183" spans="1:29" x14ac:dyDescent="0.35">
      <c r="A183" s="10" t="s">
        <v>933</v>
      </c>
      <c r="B183" s="76" t="s">
        <v>2824</v>
      </c>
      <c r="C183" s="76">
        <f>C182+(BudgetsQTable[[#This Row],[lead]]&lt;&gt;K182)</f>
        <v>34</v>
      </c>
      <c r="D183" s="76">
        <f>D182*(BudgetsQTable[[#This Row],[lead]]=K182)+(BudgetsQTable[[#This Row],[prop_id]]&lt;&gt;A182)</f>
        <v>1</v>
      </c>
      <c r="E183" s="77">
        <v>43003.779861111114</v>
      </c>
      <c r="F183" s="78" t="s">
        <v>2868</v>
      </c>
      <c r="G183" s="78" t="s">
        <v>2869</v>
      </c>
      <c r="H183" s="78" t="s">
        <v>470</v>
      </c>
      <c r="I183" s="76" t="s">
        <v>935</v>
      </c>
      <c r="J183" s="76" t="s">
        <v>3019</v>
      </c>
      <c r="K183" s="78" t="s">
        <v>933</v>
      </c>
      <c r="L183" s="7" t="str">
        <f>IF(BudgetsQTable[[#This Row],[pi_last_name]]=" ","",HYPERLINK("https://www.ejacket.nsf.gov/ej/showProposal.do?Continue=Y&amp;ID="&amp;BudgetsQTable[[#This Row],[prop_id]],BudgetsQTable[[#This Row],[prop_id]]))</f>
        <v>1763268</v>
      </c>
      <c r="M183" s="78" t="s">
        <v>934</v>
      </c>
      <c r="N183" s="7" t="str">
        <f>IF(BudgetsQTable[[#This Row],[pi_last_name]]=" ","",HYPERLINK("mailto:"&amp;BudgetsQTable[[#This Row],[pi_email]]&amp;"&amp;subject=Your NSF Proposal:  "&amp;BudgetsQTable[[#This Row],[prop_id]],BudgetsQTable[[#This Row],[pi_email]]))</f>
        <v>guibas@cs.stanford.edu</v>
      </c>
      <c r="O183" s="78" t="s">
        <v>641</v>
      </c>
      <c r="P183" s="78"/>
      <c r="Q183" s="78"/>
      <c r="R183" s="79"/>
      <c r="S183" s="79"/>
      <c r="T183" s="79"/>
      <c r="U183" s="80"/>
      <c r="V183" s="78">
        <v>0</v>
      </c>
      <c r="W183" s="78"/>
      <c r="X183" s="11" t="str">
        <f ca="1">IF(ISBLANK(BudgetsQTable[[#This Row],[budg_seq_yr]]),"FY"&amp;fiscalyear,"FY"&amp;fiscalyear-1+BudgetsQTable[[#This Row],[budg_seq_yr]])</f>
        <v>FY18</v>
      </c>
      <c r="Y183" s="79">
        <v>551547</v>
      </c>
      <c r="Z183" s="78" t="s">
        <v>2869</v>
      </c>
      <c r="AA183" s="78" t="s">
        <v>470</v>
      </c>
      <c r="AB183" s="76" t="s">
        <v>2821</v>
      </c>
      <c r="AC183" s="78" t="s">
        <v>2903</v>
      </c>
    </row>
    <row r="184" spans="1:29" x14ac:dyDescent="0.35">
      <c r="A184" s="10" t="s">
        <v>933</v>
      </c>
      <c r="B184" s="76" t="s">
        <v>2824</v>
      </c>
      <c r="C184" s="76">
        <f>C183+(BudgetsQTable[[#This Row],[lead]]&lt;&gt;K183)</f>
        <v>34</v>
      </c>
      <c r="D184" s="76">
        <f>D183*(BudgetsQTable[[#This Row],[lead]]=K183)+(BudgetsQTable[[#This Row],[prop_id]]&lt;&gt;A183)</f>
        <v>1</v>
      </c>
      <c r="E184" s="77">
        <v>43003.779861111114</v>
      </c>
      <c r="F184" s="78" t="s">
        <v>2868</v>
      </c>
      <c r="G184" s="78" t="s">
        <v>2869</v>
      </c>
      <c r="H184" s="78" t="s">
        <v>470</v>
      </c>
      <c r="I184" s="76" t="s">
        <v>935</v>
      </c>
      <c r="J184" s="76" t="s">
        <v>753</v>
      </c>
      <c r="K184" s="78" t="s">
        <v>933</v>
      </c>
      <c r="L184" s="7" t="str">
        <f>IF(BudgetsQTable[[#This Row],[pi_last_name]]=" ","",HYPERLINK("https://www.ejacket.nsf.gov/ej/showProposal.do?Continue=Y&amp;ID="&amp;BudgetsQTable[[#This Row],[prop_id]],BudgetsQTable[[#This Row],[prop_id]]))</f>
        <v/>
      </c>
      <c r="M184" s="78" t="s">
        <v>753</v>
      </c>
      <c r="N184" s="7" t="str">
        <f>IF(BudgetsQTable[[#This Row],[pi_last_name]]=" ","",HYPERLINK("mailto:"&amp;BudgetsQTable[[#This Row],[pi_email]]&amp;"&amp;subject=Your NSF Proposal:  "&amp;BudgetsQTable[[#This Row],[prop_id]],BudgetsQTable[[#This Row],[pi_email]]))</f>
        <v/>
      </c>
      <c r="O184" s="78" t="s">
        <v>753</v>
      </c>
      <c r="P184" s="78">
        <v>1</v>
      </c>
      <c r="Q184" s="78">
        <v>0</v>
      </c>
      <c r="R184" s="79">
        <v>37041</v>
      </c>
      <c r="S184" s="79">
        <v>3000</v>
      </c>
      <c r="T184" s="79">
        <v>0</v>
      </c>
      <c r="U184" s="80">
        <v>195292</v>
      </c>
      <c r="V184" s="78">
        <v>0</v>
      </c>
      <c r="W184" s="78">
        <v>1</v>
      </c>
      <c r="X184" s="11" t="str">
        <f ca="1">IF(ISBLANK(BudgetsQTable[[#This Row],[budg_seq_yr]]),"FY"&amp;fiscalyear,"FY"&amp;fiscalyear-1+BudgetsQTable[[#This Row],[budg_seq_yr]])</f>
        <v>FY18</v>
      </c>
      <c r="Y184" s="79">
        <v>195292</v>
      </c>
      <c r="Z184" s="78" t="s">
        <v>2869</v>
      </c>
      <c r="AA184" s="78" t="s">
        <v>470</v>
      </c>
      <c r="AB184" s="76" t="s">
        <v>2821</v>
      </c>
      <c r="AC184" s="78" t="s">
        <v>2903</v>
      </c>
    </row>
    <row r="185" spans="1:29" x14ac:dyDescent="0.35">
      <c r="A185" s="10" t="s">
        <v>933</v>
      </c>
      <c r="B185" s="76" t="s">
        <v>2824</v>
      </c>
      <c r="C185" s="76">
        <f>C184+(BudgetsQTable[[#This Row],[lead]]&lt;&gt;K184)</f>
        <v>34</v>
      </c>
      <c r="D185" s="76">
        <f>D184*(BudgetsQTable[[#This Row],[lead]]=K184)+(BudgetsQTable[[#This Row],[prop_id]]&lt;&gt;A184)</f>
        <v>1</v>
      </c>
      <c r="E185" s="77">
        <v>43003.779861111114</v>
      </c>
      <c r="F185" s="78" t="s">
        <v>2868</v>
      </c>
      <c r="G185" s="78" t="s">
        <v>2869</v>
      </c>
      <c r="H185" s="78" t="s">
        <v>470</v>
      </c>
      <c r="I185" s="76" t="s">
        <v>935</v>
      </c>
      <c r="J185" s="76" t="s">
        <v>753</v>
      </c>
      <c r="K185" s="78" t="s">
        <v>933</v>
      </c>
      <c r="L185" s="7" t="str">
        <f>IF(BudgetsQTable[[#This Row],[pi_last_name]]=" ","",HYPERLINK("https://www.ejacket.nsf.gov/ej/showProposal.do?Continue=Y&amp;ID="&amp;BudgetsQTable[[#This Row],[prop_id]],BudgetsQTable[[#This Row],[prop_id]]))</f>
        <v/>
      </c>
      <c r="M185" s="78" t="s">
        <v>753</v>
      </c>
      <c r="N185" s="7" t="str">
        <f>IF(BudgetsQTable[[#This Row],[pi_last_name]]=" ","",HYPERLINK("mailto:"&amp;BudgetsQTable[[#This Row],[pi_email]]&amp;"&amp;subject=Your NSF Proposal:  "&amp;BudgetsQTable[[#This Row],[prop_id]],BudgetsQTable[[#This Row],[pi_email]]))</f>
        <v/>
      </c>
      <c r="O185" s="78" t="s">
        <v>753</v>
      </c>
      <c r="P185" s="78">
        <v>1</v>
      </c>
      <c r="Q185" s="78">
        <v>0</v>
      </c>
      <c r="R185" s="79">
        <v>38153</v>
      </c>
      <c r="S185" s="79">
        <v>3000</v>
      </c>
      <c r="T185" s="79">
        <v>0</v>
      </c>
      <c r="U185" s="80">
        <v>190620</v>
      </c>
      <c r="V185" s="78">
        <v>0</v>
      </c>
      <c r="W185" s="78">
        <v>2</v>
      </c>
      <c r="X185" s="11" t="str">
        <f ca="1">IF(ISBLANK(BudgetsQTable[[#This Row],[budg_seq_yr]]),"FY"&amp;fiscalyear,"FY"&amp;fiscalyear-1+BudgetsQTable[[#This Row],[budg_seq_yr]])</f>
        <v>FY19</v>
      </c>
      <c r="Y185" s="79">
        <v>190620</v>
      </c>
      <c r="Z185" s="78" t="s">
        <v>2869</v>
      </c>
      <c r="AA185" s="78" t="s">
        <v>470</v>
      </c>
      <c r="AB185" s="76" t="s">
        <v>2821</v>
      </c>
      <c r="AC185" s="78" t="s">
        <v>2903</v>
      </c>
    </row>
    <row r="186" spans="1:29" x14ac:dyDescent="0.35">
      <c r="A186" s="10" t="s">
        <v>933</v>
      </c>
      <c r="B186" s="76" t="s">
        <v>2824</v>
      </c>
      <c r="C186" s="76">
        <f>C185+(BudgetsQTable[[#This Row],[lead]]&lt;&gt;K185)</f>
        <v>34</v>
      </c>
      <c r="D186" s="76">
        <f>D185*(BudgetsQTable[[#This Row],[lead]]=K185)+(BudgetsQTable[[#This Row],[prop_id]]&lt;&gt;A185)</f>
        <v>1</v>
      </c>
      <c r="E186" s="77">
        <v>43003.779861111114</v>
      </c>
      <c r="F186" s="78" t="s">
        <v>2868</v>
      </c>
      <c r="G186" s="78" t="s">
        <v>2869</v>
      </c>
      <c r="H186" s="78" t="s">
        <v>470</v>
      </c>
      <c r="I186" s="76" t="s">
        <v>935</v>
      </c>
      <c r="J186" s="76" t="s">
        <v>753</v>
      </c>
      <c r="K186" s="78" t="s">
        <v>933</v>
      </c>
      <c r="L186" s="7" t="str">
        <f>IF(BudgetsQTable[[#This Row],[pi_last_name]]=" ","",HYPERLINK("https://www.ejacket.nsf.gov/ej/showProposal.do?Continue=Y&amp;ID="&amp;BudgetsQTable[[#This Row],[prop_id]],BudgetsQTable[[#This Row],[prop_id]]))</f>
        <v/>
      </c>
      <c r="M186" s="78" t="s">
        <v>753</v>
      </c>
      <c r="N186" s="7" t="str">
        <f>IF(BudgetsQTable[[#This Row],[pi_last_name]]=" ","",HYPERLINK("mailto:"&amp;BudgetsQTable[[#This Row],[pi_email]]&amp;"&amp;subject=Your NSF Proposal:  "&amp;BudgetsQTable[[#This Row],[prop_id]],BudgetsQTable[[#This Row],[pi_email]]))</f>
        <v/>
      </c>
      <c r="O186" s="78" t="s">
        <v>753</v>
      </c>
      <c r="P186" s="78">
        <v>1</v>
      </c>
      <c r="Q186" s="78">
        <v>0</v>
      </c>
      <c r="R186" s="79">
        <v>23578</v>
      </c>
      <c r="S186" s="79">
        <v>3000</v>
      </c>
      <c r="T186" s="79">
        <v>0</v>
      </c>
      <c r="U186" s="80">
        <v>165635</v>
      </c>
      <c r="V186" s="78">
        <v>0</v>
      </c>
      <c r="W186" s="78">
        <v>3</v>
      </c>
      <c r="X186" s="11" t="str">
        <f ca="1">IF(ISBLANK(BudgetsQTable[[#This Row],[budg_seq_yr]]),"FY"&amp;fiscalyear,"FY"&amp;fiscalyear-1+BudgetsQTable[[#This Row],[budg_seq_yr]])</f>
        <v>FY20</v>
      </c>
      <c r="Y186" s="79">
        <v>165635</v>
      </c>
      <c r="Z186" s="78" t="s">
        <v>2869</v>
      </c>
      <c r="AA186" s="78" t="s">
        <v>470</v>
      </c>
      <c r="AB186" s="76" t="s">
        <v>2821</v>
      </c>
      <c r="AC186" s="78" t="s">
        <v>2903</v>
      </c>
    </row>
    <row r="187" spans="1:29" x14ac:dyDescent="0.35">
      <c r="A187" s="10" t="s">
        <v>3021</v>
      </c>
      <c r="B187" s="76" t="s">
        <v>2834</v>
      </c>
      <c r="C187" s="76">
        <f>C186+(BudgetsQTable[[#This Row],[lead]]&lt;&gt;K186)</f>
        <v>34</v>
      </c>
      <c r="D187" s="76">
        <f>D186*(BudgetsQTable[[#This Row],[lead]]=K186)+(BudgetsQTable[[#This Row],[prop_id]]&lt;&gt;A186)</f>
        <v>2</v>
      </c>
      <c r="E187" s="77">
        <v>43005.756944444445</v>
      </c>
      <c r="F187" s="78" t="s">
        <v>2868</v>
      </c>
      <c r="G187" s="78" t="s">
        <v>2869</v>
      </c>
      <c r="H187" s="78" t="s">
        <v>470</v>
      </c>
      <c r="I187" s="76" t="s">
        <v>935</v>
      </c>
      <c r="J187" s="76" t="s">
        <v>3024</v>
      </c>
      <c r="K187" s="78" t="s">
        <v>933</v>
      </c>
      <c r="L187" s="7" t="str">
        <f>IF(BudgetsQTable[[#This Row],[pi_last_name]]=" ","",HYPERLINK("https://www.ejacket.nsf.gov/ej/showProposal.do?Continue=Y&amp;ID="&amp;BudgetsQTable[[#This Row],[prop_id]],BudgetsQTable[[#This Row],[prop_id]]))</f>
        <v>1764078</v>
      </c>
      <c r="M187" s="78" t="s">
        <v>3022</v>
      </c>
      <c r="N187" s="7" t="str">
        <f>IF(BudgetsQTable[[#This Row],[pi_last_name]]=" ","",HYPERLINK("mailto:"&amp;BudgetsQTable[[#This Row],[pi_email]]&amp;"&amp;subject=Your NSF Proposal:  "&amp;BudgetsQTable[[#This Row],[prop_id]],BudgetsQTable[[#This Row],[pi_email]]))</f>
        <v>haosu@ucsd.edu</v>
      </c>
      <c r="O187" s="78" t="s">
        <v>668</v>
      </c>
      <c r="P187" s="78"/>
      <c r="Q187" s="78"/>
      <c r="R187" s="79"/>
      <c r="S187" s="79"/>
      <c r="T187" s="79"/>
      <c r="U187" s="80"/>
      <c r="V187" s="78">
        <v>0</v>
      </c>
      <c r="W187" s="78"/>
      <c r="X187" s="11" t="str">
        <f ca="1">IF(ISBLANK(BudgetsQTable[[#This Row],[budg_seq_yr]]),"FY"&amp;fiscalyear,"FY"&amp;fiscalyear-1+BudgetsQTable[[#This Row],[budg_seq_yr]])</f>
        <v>FY18</v>
      </c>
      <c r="Y187" s="79">
        <v>529520</v>
      </c>
      <c r="Z187" s="78" t="s">
        <v>2869</v>
      </c>
      <c r="AA187" s="78" t="s">
        <v>470</v>
      </c>
      <c r="AB187" s="76" t="s">
        <v>2821</v>
      </c>
      <c r="AC187" s="78" t="s">
        <v>3020</v>
      </c>
    </row>
    <row r="188" spans="1:29" x14ac:dyDescent="0.35">
      <c r="A188" s="10" t="s">
        <v>3021</v>
      </c>
      <c r="B188" s="76" t="s">
        <v>2834</v>
      </c>
      <c r="C188" s="76">
        <f>C187+(BudgetsQTable[[#This Row],[lead]]&lt;&gt;K187)</f>
        <v>34</v>
      </c>
      <c r="D188" s="76">
        <f>D187*(BudgetsQTable[[#This Row],[lead]]=K187)+(BudgetsQTable[[#This Row],[prop_id]]&lt;&gt;A187)</f>
        <v>2</v>
      </c>
      <c r="E188" s="77">
        <v>43005.756944444445</v>
      </c>
      <c r="F188" s="78" t="s">
        <v>2868</v>
      </c>
      <c r="G188" s="78" t="s">
        <v>2869</v>
      </c>
      <c r="H188" s="78" t="s">
        <v>470</v>
      </c>
      <c r="I188" s="76" t="s">
        <v>935</v>
      </c>
      <c r="J188" s="76" t="s">
        <v>753</v>
      </c>
      <c r="K188" s="78" t="s">
        <v>933</v>
      </c>
      <c r="L188" s="7" t="str">
        <f>IF(BudgetsQTable[[#This Row],[pi_last_name]]=" ","",HYPERLINK("https://www.ejacket.nsf.gov/ej/showProposal.do?Continue=Y&amp;ID="&amp;BudgetsQTable[[#This Row],[prop_id]],BudgetsQTable[[#This Row],[prop_id]]))</f>
        <v/>
      </c>
      <c r="M188" s="78" t="s">
        <v>753</v>
      </c>
      <c r="N188" s="7" t="str">
        <f>IF(BudgetsQTable[[#This Row],[pi_last_name]]=" ","",HYPERLINK("mailto:"&amp;BudgetsQTable[[#This Row],[pi_email]]&amp;"&amp;subject=Your NSF Proposal:  "&amp;BudgetsQTable[[#This Row],[prop_id]],BudgetsQTable[[#This Row],[pi_email]]))</f>
        <v/>
      </c>
      <c r="O188" s="78" t="s">
        <v>753</v>
      </c>
      <c r="P188" s="78">
        <v>1</v>
      </c>
      <c r="Q188" s="78">
        <v>0.5</v>
      </c>
      <c r="R188" s="79">
        <v>0</v>
      </c>
      <c r="S188" s="79">
        <v>6000</v>
      </c>
      <c r="T188" s="79">
        <v>0</v>
      </c>
      <c r="U188" s="80">
        <v>176546</v>
      </c>
      <c r="V188" s="78">
        <v>0</v>
      </c>
      <c r="W188" s="78">
        <v>1</v>
      </c>
      <c r="X188" s="11" t="str">
        <f ca="1">IF(ISBLANK(BudgetsQTable[[#This Row],[budg_seq_yr]]),"FY"&amp;fiscalyear,"FY"&amp;fiscalyear-1+BudgetsQTable[[#This Row],[budg_seq_yr]])</f>
        <v>FY18</v>
      </c>
      <c r="Y188" s="79">
        <v>176546</v>
      </c>
      <c r="Z188" s="78" t="s">
        <v>2869</v>
      </c>
      <c r="AA188" s="78" t="s">
        <v>470</v>
      </c>
      <c r="AB188" s="76" t="s">
        <v>2821</v>
      </c>
      <c r="AC188" s="78" t="s">
        <v>3020</v>
      </c>
    </row>
    <row r="189" spans="1:29" x14ac:dyDescent="0.35">
      <c r="A189" s="10" t="s">
        <v>3021</v>
      </c>
      <c r="B189" s="76" t="s">
        <v>2834</v>
      </c>
      <c r="C189" s="76">
        <f>C188+(BudgetsQTable[[#This Row],[lead]]&lt;&gt;K188)</f>
        <v>34</v>
      </c>
      <c r="D189" s="76">
        <f>D188*(BudgetsQTable[[#This Row],[lead]]=K188)+(BudgetsQTable[[#This Row],[prop_id]]&lt;&gt;A188)</f>
        <v>2</v>
      </c>
      <c r="E189" s="77">
        <v>43005.756944444445</v>
      </c>
      <c r="F189" s="78" t="s">
        <v>2868</v>
      </c>
      <c r="G189" s="78" t="s">
        <v>2869</v>
      </c>
      <c r="H189" s="78" t="s">
        <v>470</v>
      </c>
      <c r="I189" s="76" t="s">
        <v>935</v>
      </c>
      <c r="J189" s="76" t="s">
        <v>753</v>
      </c>
      <c r="K189" s="78" t="s">
        <v>933</v>
      </c>
      <c r="L189" s="7" t="str">
        <f>IF(BudgetsQTable[[#This Row],[pi_last_name]]=" ","",HYPERLINK("https://www.ejacket.nsf.gov/ej/showProposal.do?Continue=Y&amp;ID="&amp;BudgetsQTable[[#This Row],[prop_id]],BudgetsQTable[[#This Row],[prop_id]]))</f>
        <v/>
      </c>
      <c r="M189" s="78" t="s">
        <v>753</v>
      </c>
      <c r="N189" s="7" t="str">
        <f>IF(BudgetsQTable[[#This Row],[pi_last_name]]=" ","",HYPERLINK("mailto:"&amp;BudgetsQTable[[#This Row],[pi_email]]&amp;"&amp;subject=Your NSF Proposal:  "&amp;BudgetsQTable[[#This Row],[prop_id]],BudgetsQTable[[#This Row],[pi_email]]))</f>
        <v/>
      </c>
      <c r="O189" s="78" t="s">
        <v>753</v>
      </c>
      <c r="P189" s="78">
        <v>1</v>
      </c>
      <c r="Q189" s="78">
        <v>0.5</v>
      </c>
      <c r="R189" s="79">
        <v>0</v>
      </c>
      <c r="S189" s="79">
        <v>6000</v>
      </c>
      <c r="T189" s="79">
        <v>0</v>
      </c>
      <c r="U189" s="80">
        <v>172681</v>
      </c>
      <c r="V189" s="78">
        <v>0</v>
      </c>
      <c r="W189" s="78">
        <v>2</v>
      </c>
      <c r="X189" s="11" t="str">
        <f ca="1">IF(ISBLANK(BudgetsQTable[[#This Row],[budg_seq_yr]]),"FY"&amp;fiscalyear,"FY"&amp;fiscalyear-1+BudgetsQTable[[#This Row],[budg_seq_yr]])</f>
        <v>FY19</v>
      </c>
      <c r="Y189" s="79">
        <v>172681</v>
      </c>
      <c r="Z189" s="78" t="s">
        <v>2869</v>
      </c>
      <c r="AA189" s="78" t="s">
        <v>470</v>
      </c>
      <c r="AB189" s="76" t="s">
        <v>2821</v>
      </c>
      <c r="AC189" s="78" t="s">
        <v>3020</v>
      </c>
    </row>
    <row r="190" spans="1:29" x14ac:dyDescent="0.35">
      <c r="A190" s="10" t="s">
        <v>3021</v>
      </c>
      <c r="B190" s="76" t="s">
        <v>2834</v>
      </c>
      <c r="C190" s="76">
        <f>C189+(BudgetsQTable[[#This Row],[lead]]&lt;&gt;K189)</f>
        <v>34</v>
      </c>
      <c r="D190" s="76">
        <f>D189*(BudgetsQTable[[#This Row],[lead]]=K189)+(BudgetsQTable[[#This Row],[prop_id]]&lt;&gt;A189)</f>
        <v>2</v>
      </c>
      <c r="E190" s="77">
        <v>43005.756944444445</v>
      </c>
      <c r="F190" s="78" t="s">
        <v>2868</v>
      </c>
      <c r="G190" s="78" t="s">
        <v>2869</v>
      </c>
      <c r="H190" s="78" t="s">
        <v>470</v>
      </c>
      <c r="I190" s="76" t="s">
        <v>935</v>
      </c>
      <c r="J190" s="76" t="s">
        <v>753</v>
      </c>
      <c r="K190" s="78" t="s">
        <v>933</v>
      </c>
      <c r="L190" s="7" t="str">
        <f>IF(BudgetsQTable[[#This Row],[pi_last_name]]=" ","",HYPERLINK("https://www.ejacket.nsf.gov/ej/showProposal.do?Continue=Y&amp;ID="&amp;BudgetsQTable[[#This Row],[prop_id]],BudgetsQTable[[#This Row],[prop_id]]))</f>
        <v/>
      </c>
      <c r="M190" s="78" t="s">
        <v>753</v>
      </c>
      <c r="N190" s="7" t="str">
        <f>IF(BudgetsQTable[[#This Row],[pi_last_name]]=" ","",HYPERLINK("mailto:"&amp;BudgetsQTable[[#This Row],[pi_email]]&amp;"&amp;subject=Your NSF Proposal:  "&amp;BudgetsQTable[[#This Row],[prop_id]],BudgetsQTable[[#This Row],[pi_email]]))</f>
        <v/>
      </c>
      <c r="O190" s="78" t="s">
        <v>753</v>
      </c>
      <c r="P190" s="78">
        <v>1</v>
      </c>
      <c r="Q190" s="78">
        <v>0.5</v>
      </c>
      <c r="R190" s="79">
        <v>0</v>
      </c>
      <c r="S190" s="79">
        <v>6000</v>
      </c>
      <c r="T190" s="79">
        <v>0</v>
      </c>
      <c r="U190" s="80">
        <v>180293</v>
      </c>
      <c r="V190" s="78">
        <v>0</v>
      </c>
      <c r="W190" s="78">
        <v>3</v>
      </c>
      <c r="X190" s="11" t="str">
        <f ca="1">IF(ISBLANK(BudgetsQTable[[#This Row],[budg_seq_yr]]),"FY"&amp;fiscalyear,"FY"&amp;fiscalyear-1+BudgetsQTable[[#This Row],[budg_seq_yr]])</f>
        <v>FY20</v>
      </c>
      <c r="Y190" s="79">
        <v>180293</v>
      </c>
      <c r="Z190" s="78" t="s">
        <v>2869</v>
      </c>
      <c r="AA190" s="78" t="s">
        <v>470</v>
      </c>
      <c r="AB190" s="76" t="s">
        <v>2821</v>
      </c>
      <c r="AC190" s="78" t="s">
        <v>3020</v>
      </c>
    </row>
    <row r="191" spans="1:29" x14ac:dyDescent="0.35">
      <c r="A191" s="10" t="s">
        <v>937</v>
      </c>
      <c r="B191" s="76" t="s">
        <v>2863</v>
      </c>
      <c r="C191" s="76">
        <f>C190+(BudgetsQTable[[#This Row],[lead]]&lt;&gt;K190)</f>
        <v>35</v>
      </c>
      <c r="D191" s="76">
        <f>D190*(BudgetsQTable[[#This Row],[lead]]=K190)+(BudgetsQTable[[#This Row],[prop_id]]&lt;&gt;A190)</f>
        <v>1</v>
      </c>
      <c r="E191" s="77">
        <v>43003.794444444444</v>
      </c>
      <c r="F191" s="78" t="s">
        <v>2868</v>
      </c>
      <c r="G191" s="78" t="s">
        <v>2869</v>
      </c>
      <c r="H191" s="78" t="s">
        <v>466</v>
      </c>
      <c r="I191" s="76" t="s">
        <v>786</v>
      </c>
      <c r="J191" s="76" t="s">
        <v>3027</v>
      </c>
      <c r="K191" s="78" t="s">
        <v>937</v>
      </c>
      <c r="L191" s="7" t="str">
        <f>IF(BudgetsQTable[[#This Row],[pi_last_name]]=" ","",HYPERLINK("https://www.ejacket.nsf.gov/ej/showProposal.do?Continue=Y&amp;ID="&amp;BudgetsQTable[[#This Row],[prop_id]],BudgetsQTable[[#This Row],[prop_id]]))</f>
        <v>1763271</v>
      </c>
      <c r="M191" s="78" t="s">
        <v>938</v>
      </c>
      <c r="N191" s="7" t="str">
        <f>IF(BudgetsQTable[[#This Row],[pi_last_name]]=" ","",HYPERLINK("mailto:"&amp;BudgetsQTable[[#This Row],[pi_email]]&amp;"&amp;subject=Your NSF Proposal:  "&amp;BudgetsQTable[[#This Row],[prop_id]],BudgetsQTable[[#This Row],[pi_email]]))</f>
        <v>ebelding@cs.ucsb.edu</v>
      </c>
      <c r="O191" s="78" t="s">
        <v>2853</v>
      </c>
      <c r="P191" s="78"/>
      <c r="Q191" s="78"/>
      <c r="R191" s="79"/>
      <c r="S191" s="79"/>
      <c r="T191" s="79"/>
      <c r="U191" s="80"/>
      <c r="V191" s="78">
        <v>0</v>
      </c>
      <c r="W191" s="78"/>
      <c r="X191" s="11" t="str">
        <f ca="1">IF(ISBLANK(BudgetsQTable[[#This Row],[budg_seq_yr]]),"FY"&amp;fiscalyear,"FY"&amp;fiscalyear-1+BudgetsQTable[[#This Row],[budg_seq_yr]])</f>
        <v>FY18</v>
      </c>
      <c r="Y191" s="79">
        <v>1079967</v>
      </c>
      <c r="Z191" s="78" t="s">
        <v>2869</v>
      </c>
      <c r="AA191" s="78" t="s">
        <v>466</v>
      </c>
      <c r="AB191" s="76" t="s">
        <v>2821</v>
      </c>
      <c r="AC191" s="78" t="s">
        <v>2884</v>
      </c>
    </row>
    <row r="192" spans="1:29" x14ac:dyDescent="0.35">
      <c r="A192" s="10" t="s">
        <v>937</v>
      </c>
      <c r="B192" s="76" t="s">
        <v>2863</v>
      </c>
      <c r="C192" s="76">
        <f>C191+(BudgetsQTable[[#This Row],[lead]]&lt;&gt;K191)</f>
        <v>35</v>
      </c>
      <c r="D192" s="76">
        <f>D191*(BudgetsQTable[[#This Row],[lead]]=K191)+(BudgetsQTable[[#This Row],[prop_id]]&lt;&gt;A191)</f>
        <v>1</v>
      </c>
      <c r="E192" s="77">
        <v>43003.794444444444</v>
      </c>
      <c r="F192" s="78" t="s">
        <v>2868</v>
      </c>
      <c r="G192" s="78" t="s">
        <v>2869</v>
      </c>
      <c r="H192" s="78" t="s">
        <v>466</v>
      </c>
      <c r="I192" s="76" t="s">
        <v>786</v>
      </c>
      <c r="J192" s="76" t="s">
        <v>753</v>
      </c>
      <c r="K192" s="78" t="s">
        <v>937</v>
      </c>
      <c r="L192" s="7" t="str">
        <f>IF(BudgetsQTable[[#This Row],[pi_last_name]]=" ","",HYPERLINK("https://www.ejacket.nsf.gov/ej/showProposal.do?Continue=Y&amp;ID="&amp;BudgetsQTable[[#This Row],[prop_id]],BudgetsQTable[[#This Row],[prop_id]]))</f>
        <v/>
      </c>
      <c r="M192" s="78" t="s">
        <v>753</v>
      </c>
      <c r="N192" s="7" t="str">
        <f>IF(BudgetsQTable[[#This Row],[pi_last_name]]=" ","",HYPERLINK("mailto:"&amp;BudgetsQTable[[#This Row],[pi_email]]&amp;"&amp;subject=Your NSF Proposal:  "&amp;BudgetsQTable[[#This Row],[prop_id]],BudgetsQTable[[#This Row],[pi_email]]))</f>
        <v/>
      </c>
      <c r="O192" s="78" t="s">
        <v>753</v>
      </c>
      <c r="P192" s="78">
        <v>2</v>
      </c>
      <c r="Q192" s="78">
        <v>2</v>
      </c>
      <c r="R192" s="79">
        <v>0</v>
      </c>
      <c r="S192" s="79">
        <v>0</v>
      </c>
      <c r="T192" s="79">
        <v>0</v>
      </c>
      <c r="U192" s="80">
        <v>308899</v>
      </c>
      <c r="V192" s="78">
        <v>0</v>
      </c>
      <c r="W192" s="78">
        <v>1</v>
      </c>
      <c r="X192" s="11" t="str">
        <f ca="1">IF(ISBLANK(BudgetsQTable[[#This Row],[budg_seq_yr]]),"FY"&amp;fiscalyear,"FY"&amp;fiscalyear-1+BudgetsQTable[[#This Row],[budg_seq_yr]])</f>
        <v>FY18</v>
      </c>
      <c r="Y192" s="79">
        <v>308899</v>
      </c>
      <c r="Z192" s="78" t="s">
        <v>2869</v>
      </c>
      <c r="AA192" s="78" t="s">
        <v>466</v>
      </c>
      <c r="AB192" s="76" t="s">
        <v>2821</v>
      </c>
      <c r="AC192" s="78" t="s">
        <v>2884</v>
      </c>
    </row>
    <row r="193" spans="1:29" x14ac:dyDescent="0.35">
      <c r="A193" s="10" t="s">
        <v>937</v>
      </c>
      <c r="B193" s="76" t="s">
        <v>2863</v>
      </c>
      <c r="C193" s="76">
        <f>C192+(BudgetsQTable[[#This Row],[lead]]&lt;&gt;K192)</f>
        <v>35</v>
      </c>
      <c r="D193" s="76">
        <f>D192*(BudgetsQTable[[#This Row],[lead]]=K192)+(BudgetsQTable[[#This Row],[prop_id]]&lt;&gt;A192)</f>
        <v>1</v>
      </c>
      <c r="E193" s="77">
        <v>43003.794444444444</v>
      </c>
      <c r="F193" s="78" t="s">
        <v>2868</v>
      </c>
      <c r="G193" s="78" t="s">
        <v>2869</v>
      </c>
      <c r="H193" s="78" t="s">
        <v>466</v>
      </c>
      <c r="I193" s="76" t="s">
        <v>786</v>
      </c>
      <c r="J193" s="76" t="s">
        <v>753</v>
      </c>
      <c r="K193" s="78" t="s">
        <v>937</v>
      </c>
      <c r="L193" s="7" t="str">
        <f>IF(BudgetsQTable[[#This Row],[pi_last_name]]=" ","",HYPERLINK("https://www.ejacket.nsf.gov/ej/showProposal.do?Continue=Y&amp;ID="&amp;BudgetsQTable[[#This Row],[prop_id]],BudgetsQTable[[#This Row],[prop_id]]))</f>
        <v/>
      </c>
      <c r="M193" s="78" t="s">
        <v>753</v>
      </c>
      <c r="N193" s="7" t="str">
        <f>IF(BudgetsQTable[[#This Row],[pi_last_name]]=" ","",HYPERLINK("mailto:"&amp;BudgetsQTable[[#This Row],[pi_email]]&amp;"&amp;subject=Your NSF Proposal:  "&amp;BudgetsQTable[[#This Row],[prop_id]],BudgetsQTable[[#This Row],[pi_email]]))</f>
        <v/>
      </c>
      <c r="O193" s="78" t="s">
        <v>753</v>
      </c>
      <c r="P193" s="78">
        <v>2</v>
      </c>
      <c r="Q193" s="78">
        <v>2</v>
      </c>
      <c r="R193" s="79">
        <v>0</v>
      </c>
      <c r="S193" s="79">
        <v>0</v>
      </c>
      <c r="T193" s="79">
        <v>0</v>
      </c>
      <c r="U193" s="80">
        <v>380341</v>
      </c>
      <c r="V193" s="78">
        <v>0</v>
      </c>
      <c r="W193" s="78">
        <v>2</v>
      </c>
      <c r="X193" s="11" t="str">
        <f ca="1">IF(ISBLANK(BudgetsQTable[[#This Row],[budg_seq_yr]]),"FY"&amp;fiscalyear,"FY"&amp;fiscalyear-1+BudgetsQTable[[#This Row],[budg_seq_yr]])</f>
        <v>FY19</v>
      </c>
      <c r="Y193" s="79">
        <v>380341</v>
      </c>
      <c r="Z193" s="78" t="s">
        <v>2869</v>
      </c>
      <c r="AA193" s="78" t="s">
        <v>466</v>
      </c>
      <c r="AB193" s="76" t="s">
        <v>2821</v>
      </c>
      <c r="AC193" s="78" t="s">
        <v>2884</v>
      </c>
    </row>
    <row r="194" spans="1:29" x14ac:dyDescent="0.35">
      <c r="A194" s="10" t="s">
        <v>937</v>
      </c>
      <c r="B194" s="76" t="s">
        <v>2863</v>
      </c>
      <c r="C194" s="76">
        <f>C193+(BudgetsQTable[[#This Row],[lead]]&lt;&gt;K193)</f>
        <v>35</v>
      </c>
      <c r="D194" s="76">
        <f>D193*(BudgetsQTable[[#This Row],[lead]]=K193)+(BudgetsQTable[[#This Row],[prop_id]]&lt;&gt;A193)</f>
        <v>1</v>
      </c>
      <c r="E194" s="77">
        <v>43003.794444444444</v>
      </c>
      <c r="F194" s="78" t="s">
        <v>2868</v>
      </c>
      <c r="G194" s="78" t="s">
        <v>2869</v>
      </c>
      <c r="H194" s="78" t="s">
        <v>466</v>
      </c>
      <c r="I194" s="76" t="s">
        <v>786</v>
      </c>
      <c r="J194" s="76" t="s">
        <v>753</v>
      </c>
      <c r="K194" s="78" t="s">
        <v>937</v>
      </c>
      <c r="L194" s="7" t="str">
        <f>IF(BudgetsQTable[[#This Row],[pi_last_name]]=" ","",HYPERLINK("https://www.ejacket.nsf.gov/ej/showProposal.do?Continue=Y&amp;ID="&amp;BudgetsQTable[[#This Row],[prop_id]],BudgetsQTable[[#This Row],[prop_id]]))</f>
        <v/>
      </c>
      <c r="M194" s="78" t="s">
        <v>753</v>
      </c>
      <c r="N194" s="7" t="str">
        <f>IF(BudgetsQTable[[#This Row],[pi_last_name]]=" ","",HYPERLINK("mailto:"&amp;BudgetsQTable[[#This Row],[pi_email]]&amp;"&amp;subject=Your NSF Proposal:  "&amp;BudgetsQTable[[#This Row],[prop_id]],BudgetsQTable[[#This Row],[pi_email]]))</f>
        <v/>
      </c>
      <c r="O194" s="78" t="s">
        <v>753</v>
      </c>
      <c r="P194" s="78">
        <v>2</v>
      </c>
      <c r="Q194" s="78">
        <v>2</v>
      </c>
      <c r="R194" s="79">
        <v>0</v>
      </c>
      <c r="S194" s="79">
        <v>0</v>
      </c>
      <c r="T194" s="79">
        <v>0</v>
      </c>
      <c r="U194" s="80">
        <v>390727</v>
      </c>
      <c r="V194" s="78">
        <v>0</v>
      </c>
      <c r="W194" s="78">
        <v>3</v>
      </c>
      <c r="X194" s="11" t="str">
        <f ca="1">IF(ISBLANK(BudgetsQTable[[#This Row],[budg_seq_yr]]),"FY"&amp;fiscalyear,"FY"&amp;fiscalyear-1+BudgetsQTable[[#This Row],[budg_seq_yr]])</f>
        <v>FY20</v>
      </c>
      <c r="Y194" s="79">
        <v>390727</v>
      </c>
      <c r="Z194" s="78" t="s">
        <v>2869</v>
      </c>
      <c r="AA194" s="78" t="s">
        <v>466</v>
      </c>
      <c r="AB194" s="76" t="s">
        <v>2821</v>
      </c>
      <c r="AC194" s="78" t="s">
        <v>2884</v>
      </c>
    </row>
    <row r="195" spans="1:29" x14ac:dyDescent="0.35">
      <c r="A195" s="10" t="s">
        <v>940</v>
      </c>
      <c r="B195" s="76" t="s">
        <v>2863</v>
      </c>
      <c r="C195" s="76">
        <f>C194+(BudgetsQTable[[#This Row],[lead]]&lt;&gt;K194)</f>
        <v>36</v>
      </c>
      <c r="D195" s="76">
        <f>D194*(BudgetsQTable[[#This Row],[lead]]=K194)+(BudgetsQTable[[#This Row],[prop_id]]&lt;&gt;A194)</f>
        <v>1</v>
      </c>
      <c r="E195" s="77">
        <v>43003.845138888886</v>
      </c>
      <c r="F195" s="78" t="s">
        <v>2868</v>
      </c>
      <c r="G195" s="78" t="s">
        <v>2869</v>
      </c>
      <c r="H195" s="78" t="s">
        <v>470</v>
      </c>
      <c r="I195" s="76" t="s">
        <v>793</v>
      </c>
      <c r="J195" s="76" t="s">
        <v>3030</v>
      </c>
      <c r="K195" s="78" t="s">
        <v>940</v>
      </c>
      <c r="L195" s="7" t="str">
        <f>IF(BudgetsQTable[[#This Row],[pi_last_name]]=" ","",HYPERLINK("https://www.ejacket.nsf.gov/ej/showProposal.do?Continue=Y&amp;ID="&amp;BudgetsQTable[[#This Row],[prop_id]],BudgetsQTable[[#This Row],[prop_id]]))</f>
        <v>1763275</v>
      </c>
      <c r="M195" s="78" t="s">
        <v>941</v>
      </c>
      <c r="N195" s="7" t="str">
        <f>IF(BudgetsQTable[[#This Row],[pi_last_name]]=" ","",HYPERLINK("mailto:"&amp;BudgetsQTable[[#This Row],[pi_email]]&amp;"&amp;subject=Your NSF Proposal:  "&amp;BudgetsQTable[[#This Row],[prop_id]],BudgetsQTable[[#This Row],[pi_email]]))</f>
        <v>zaid@uw.edu</v>
      </c>
      <c r="O195" s="78" t="s">
        <v>2848</v>
      </c>
      <c r="P195" s="78"/>
      <c r="Q195" s="78"/>
      <c r="R195" s="79"/>
      <c r="S195" s="79"/>
      <c r="T195" s="79"/>
      <c r="U195" s="80"/>
      <c r="V195" s="78">
        <v>0</v>
      </c>
      <c r="W195" s="78"/>
      <c r="X195" s="11" t="str">
        <f ca="1">IF(ISBLANK(BudgetsQTable[[#This Row],[budg_seq_yr]]),"FY"&amp;fiscalyear,"FY"&amp;fiscalyear-1+BudgetsQTable[[#This Row],[budg_seq_yr]])</f>
        <v>FY18</v>
      </c>
      <c r="Y195" s="79">
        <v>1192406</v>
      </c>
      <c r="Z195" s="78" t="s">
        <v>2869</v>
      </c>
      <c r="AA195" s="78" t="s">
        <v>470</v>
      </c>
      <c r="AB195" s="76" t="s">
        <v>2821</v>
      </c>
      <c r="AC195" s="78" t="s">
        <v>2903</v>
      </c>
    </row>
    <row r="196" spans="1:29" x14ac:dyDescent="0.35">
      <c r="A196" s="10" t="s">
        <v>940</v>
      </c>
      <c r="B196" s="76" t="s">
        <v>2863</v>
      </c>
      <c r="C196" s="76">
        <f>C195+(BudgetsQTable[[#This Row],[lead]]&lt;&gt;K195)</f>
        <v>36</v>
      </c>
      <c r="D196" s="76">
        <f>D195*(BudgetsQTable[[#This Row],[lead]]=K195)+(BudgetsQTable[[#This Row],[prop_id]]&lt;&gt;A195)</f>
        <v>1</v>
      </c>
      <c r="E196" s="77">
        <v>43003.845138888886</v>
      </c>
      <c r="F196" s="78" t="s">
        <v>2868</v>
      </c>
      <c r="G196" s="78" t="s">
        <v>2869</v>
      </c>
      <c r="H196" s="78" t="s">
        <v>470</v>
      </c>
      <c r="I196" s="76" t="s">
        <v>793</v>
      </c>
      <c r="J196" s="76" t="s">
        <v>753</v>
      </c>
      <c r="K196" s="78" t="s">
        <v>940</v>
      </c>
      <c r="L196" s="7" t="str">
        <f>IF(BudgetsQTable[[#This Row],[pi_last_name]]=" ","",HYPERLINK("https://www.ejacket.nsf.gov/ej/showProposal.do?Continue=Y&amp;ID="&amp;BudgetsQTable[[#This Row],[prop_id]],BudgetsQTable[[#This Row],[prop_id]]))</f>
        <v/>
      </c>
      <c r="M196" s="78" t="s">
        <v>753</v>
      </c>
      <c r="N196" s="7" t="str">
        <f>IF(BudgetsQTable[[#This Row],[pi_last_name]]=" ","",HYPERLINK("mailto:"&amp;BudgetsQTable[[#This Row],[pi_email]]&amp;"&amp;subject=Your NSF Proposal:  "&amp;BudgetsQTable[[#This Row],[prop_id]],BudgetsQTable[[#This Row],[pi_email]]))</f>
        <v/>
      </c>
      <c r="O196" s="78" t="s">
        <v>753</v>
      </c>
      <c r="P196" s="78">
        <v>2</v>
      </c>
      <c r="Q196" s="78">
        <v>1.3</v>
      </c>
      <c r="R196" s="79">
        <v>81000</v>
      </c>
      <c r="S196" s="79">
        <v>4000</v>
      </c>
      <c r="T196" s="79">
        <v>0</v>
      </c>
      <c r="U196" s="80">
        <v>413293</v>
      </c>
      <c r="V196" s="78">
        <v>0</v>
      </c>
      <c r="W196" s="78">
        <v>1</v>
      </c>
      <c r="X196" s="11" t="str">
        <f ca="1">IF(ISBLANK(BudgetsQTable[[#This Row],[budg_seq_yr]]),"FY"&amp;fiscalyear,"FY"&amp;fiscalyear-1+BudgetsQTable[[#This Row],[budg_seq_yr]])</f>
        <v>FY18</v>
      </c>
      <c r="Y196" s="79">
        <v>413293</v>
      </c>
      <c r="Z196" s="78" t="s">
        <v>2869</v>
      </c>
      <c r="AA196" s="78" t="s">
        <v>470</v>
      </c>
      <c r="AB196" s="76" t="s">
        <v>2821</v>
      </c>
      <c r="AC196" s="78" t="s">
        <v>2903</v>
      </c>
    </row>
    <row r="197" spans="1:29" x14ac:dyDescent="0.35">
      <c r="A197" s="10" t="s">
        <v>940</v>
      </c>
      <c r="B197" s="76" t="s">
        <v>2863</v>
      </c>
      <c r="C197" s="76">
        <f>C196+(BudgetsQTable[[#This Row],[lead]]&lt;&gt;K196)</f>
        <v>36</v>
      </c>
      <c r="D197" s="76">
        <f>D196*(BudgetsQTable[[#This Row],[lead]]=K196)+(BudgetsQTable[[#This Row],[prop_id]]&lt;&gt;A196)</f>
        <v>1</v>
      </c>
      <c r="E197" s="77">
        <v>43003.845138888886</v>
      </c>
      <c r="F197" s="78" t="s">
        <v>2868</v>
      </c>
      <c r="G197" s="78" t="s">
        <v>2869</v>
      </c>
      <c r="H197" s="78" t="s">
        <v>470</v>
      </c>
      <c r="I197" s="76" t="s">
        <v>793</v>
      </c>
      <c r="J197" s="76" t="s">
        <v>753</v>
      </c>
      <c r="K197" s="78" t="s">
        <v>940</v>
      </c>
      <c r="L197" s="7" t="str">
        <f>IF(BudgetsQTable[[#This Row],[pi_last_name]]=" ","",HYPERLINK("https://www.ejacket.nsf.gov/ej/showProposal.do?Continue=Y&amp;ID="&amp;BudgetsQTable[[#This Row],[prop_id]],BudgetsQTable[[#This Row],[prop_id]]))</f>
        <v/>
      </c>
      <c r="M197" s="78" t="s">
        <v>753</v>
      </c>
      <c r="N197" s="7" t="str">
        <f>IF(BudgetsQTable[[#This Row],[pi_last_name]]=" ","",HYPERLINK("mailto:"&amp;BudgetsQTable[[#This Row],[pi_email]]&amp;"&amp;subject=Your NSF Proposal:  "&amp;BudgetsQTable[[#This Row],[prop_id]],BudgetsQTable[[#This Row],[pi_email]]))</f>
        <v/>
      </c>
      <c r="O197" s="78" t="s">
        <v>753</v>
      </c>
      <c r="P197" s="78">
        <v>2</v>
      </c>
      <c r="Q197" s="78">
        <v>1.3</v>
      </c>
      <c r="R197" s="79">
        <v>42120</v>
      </c>
      <c r="S197" s="79">
        <v>4000</v>
      </c>
      <c r="T197" s="79">
        <v>0</v>
      </c>
      <c r="U197" s="80">
        <v>348378</v>
      </c>
      <c r="V197" s="78">
        <v>0</v>
      </c>
      <c r="W197" s="78">
        <v>2</v>
      </c>
      <c r="X197" s="11" t="str">
        <f ca="1">IF(ISBLANK(BudgetsQTable[[#This Row],[budg_seq_yr]]),"FY"&amp;fiscalyear,"FY"&amp;fiscalyear-1+BudgetsQTable[[#This Row],[budg_seq_yr]])</f>
        <v>FY19</v>
      </c>
      <c r="Y197" s="79">
        <v>348378</v>
      </c>
      <c r="Z197" s="78" t="s">
        <v>2869</v>
      </c>
      <c r="AA197" s="78" t="s">
        <v>470</v>
      </c>
      <c r="AB197" s="76" t="s">
        <v>2821</v>
      </c>
      <c r="AC197" s="78" t="s">
        <v>2903</v>
      </c>
    </row>
    <row r="198" spans="1:29" x14ac:dyDescent="0.35">
      <c r="A198" s="10" t="s">
        <v>940</v>
      </c>
      <c r="B198" s="76" t="s">
        <v>2863</v>
      </c>
      <c r="C198" s="76">
        <f>C197+(BudgetsQTable[[#This Row],[lead]]&lt;&gt;K197)</f>
        <v>36</v>
      </c>
      <c r="D198" s="76">
        <f>D197*(BudgetsQTable[[#This Row],[lead]]=K197)+(BudgetsQTable[[#This Row],[prop_id]]&lt;&gt;A197)</f>
        <v>1</v>
      </c>
      <c r="E198" s="77">
        <v>43003.845138888886</v>
      </c>
      <c r="F198" s="78" t="s">
        <v>2868</v>
      </c>
      <c r="G198" s="78" t="s">
        <v>2869</v>
      </c>
      <c r="H198" s="78" t="s">
        <v>470</v>
      </c>
      <c r="I198" s="76" t="s">
        <v>793</v>
      </c>
      <c r="J198" s="76" t="s">
        <v>753</v>
      </c>
      <c r="K198" s="78" t="s">
        <v>940</v>
      </c>
      <c r="L198" s="7" t="str">
        <f>IF(BudgetsQTable[[#This Row],[pi_last_name]]=" ","",HYPERLINK("https://www.ejacket.nsf.gov/ej/showProposal.do?Continue=Y&amp;ID="&amp;BudgetsQTable[[#This Row],[prop_id]],BudgetsQTable[[#This Row],[prop_id]]))</f>
        <v/>
      </c>
      <c r="M198" s="78" t="s">
        <v>753</v>
      </c>
      <c r="N198" s="7" t="str">
        <f>IF(BudgetsQTable[[#This Row],[pi_last_name]]=" ","",HYPERLINK("mailto:"&amp;BudgetsQTable[[#This Row],[pi_email]]&amp;"&amp;subject=Your NSF Proposal:  "&amp;BudgetsQTable[[#This Row],[prop_id]],BudgetsQTable[[#This Row],[pi_email]]))</f>
        <v/>
      </c>
      <c r="O198" s="78" t="s">
        <v>753</v>
      </c>
      <c r="P198" s="78">
        <v>2</v>
      </c>
      <c r="Q198" s="78">
        <v>1.3</v>
      </c>
      <c r="R198" s="79">
        <v>0</v>
      </c>
      <c r="S198" s="79">
        <v>4000</v>
      </c>
      <c r="T198" s="79">
        <v>0</v>
      </c>
      <c r="U198" s="80">
        <v>211439</v>
      </c>
      <c r="V198" s="78">
        <v>0</v>
      </c>
      <c r="W198" s="78">
        <v>3</v>
      </c>
      <c r="X198" s="11" t="str">
        <f ca="1">IF(ISBLANK(BudgetsQTable[[#This Row],[budg_seq_yr]]),"FY"&amp;fiscalyear,"FY"&amp;fiscalyear-1+BudgetsQTable[[#This Row],[budg_seq_yr]])</f>
        <v>FY20</v>
      </c>
      <c r="Y198" s="79">
        <v>211439</v>
      </c>
      <c r="Z198" s="78" t="s">
        <v>2869</v>
      </c>
      <c r="AA198" s="78" t="s">
        <v>470</v>
      </c>
      <c r="AB198" s="76" t="s">
        <v>2821</v>
      </c>
      <c r="AC198" s="78" t="s">
        <v>2903</v>
      </c>
    </row>
    <row r="199" spans="1:29" x14ac:dyDescent="0.35">
      <c r="A199" s="10" t="s">
        <v>940</v>
      </c>
      <c r="B199" s="76" t="s">
        <v>2863</v>
      </c>
      <c r="C199" s="76">
        <f>C198+(BudgetsQTable[[#This Row],[lead]]&lt;&gt;K198)</f>
        <v>36</v>
      </c>
      <c r="D199" s="76">
        <f>D198*(BudgetsQTable[[#This Row],[lead]]=K198)+(BudgetsQTable[[#This Row],[prop_id]]&lt;&gt;A198)</f>
        <v>1</v>
      </c>
      <c r="E199" s="77">
        <v>43003.845138888886</v>
      </c>
      <c r="F199" s="78" t="s">
        <v>2868</v>
      </c>
      <c r="G199" s="78" t="s">
        <v>2869</v>
      </c>
      <c r="H199" s="78" t="s">
        <v>470</v>
      </c>
      <c r="I199" s="76" t="s">
        <v>793</v>
      </c>
      <c r="J199" s="76" t="s">
        <v>753</v>
      </c>
      <c r="K199" s="78" t="s">
        <v>940</v>
      </c>
      <c r="L199" s="7" t="str">
        <f>IF(BudgetsQTable[[#This Row],[pi_last_name]]=" ","",HYPERLINK("https://www.ejacket.nsf.gov/ej/showProposal.do?Continue=Y&amp;ID="&amp;BudgetsQTable[[#This Row],[prop_id]],BudgetsQTable[[#This Row],[prop_id]]))</f>
        <v/>
      </c>
      <c r="M199" s="78" t="s">
        <v>753</v>
      </c>
      <c r="N199" s="7" t="str">
        <f>IF(BudgetsQTable[[#This Row],[pi_last_name]]=" ","",HYPERLINK("mailto:"&amp;BudgetsQTable[[#This Row],[pi_email]]&amp;"&amp;subject=Your NSF Proposal:  "&amp;BudgetsQTable[[#This Row],[prop_id]],BudgetsQTable[[#This Row],[pi_email]]))</f>
        <v/>
      </c>
      <c r="O199" s="78" t="s">
        <v>753</v>
      </c>
      <c r="P199" s="78">
        <v>2</v>
      </c>
      <c r="Q199" s="78">
        <v>1.3</v>
      </c>
      <c r="R199" s="79">
        <v>0</v>
      </c>
      <c r="S199" s="79">
        <v>4000</v>
      </c>
      <c r="T199" s="79">
        <v>0</v>
      </c>
      <c r="U199" s="80">
        <v>219296</v>
      </c>
      <c r="V199" s="78">
        <v>0</v>
      </c>
      <c r="W199" s="78">
        <v>4</v>
      </c>
      <c r="X199" s="11" t="str">
        <f ca="1">IF(ISBLANK(BudgetsQTable[[#This Row],[budg_seq_yr]]),"FY"&amp;fiscalyear,"FY"&amp;fiscalyear-1+BudgetsQTable[[#This Row],[budg_seq_yr]])</f>
        <v>FY21</v>
      </c>
      <c r="Y199" s="79">
        <v>219296</v>
      </c>
      <c r="Z199" s="78" t="s">
        <v>2869</v>
      </c>
      <c r="AA199" s="78" t="s">
        <v>470</v>
      </c>
      <c r="AB199" s="76" t="s">
        <v>2821</v>
      </c>
      <c r="AC199" s="78" t="s">
        <v>2903</v>
      </c>
    </row>
    <row r="200" spans="1:29" x14ac:dyDescent="0.35">
      <c r="A200" s="10" t="s">
        <v>943</v>
      </c>
      <c r="B200" s="76" t="s">
        <v>2863</v>
      </c>
      <c r="C200" s="76">
        <f>C199+(BudgetsQTable[[#This Row],[lead]]&lt;&gt;K199)</f>
        <v>37</v>
      </c>
      <c r="D200" s="76">
        <f>D199*(BudgetsQTable[[#This Row],[lead]]=K199)+(BudgetsQTable[[#This Row],[prop_id]]&lt;&gt;A199)</f>
        <v>1</v>
      </c>
      <c r="E200" s="77">
        <v>43004.378472222219</v>
      </c>
      <c r="F200" s="78" t="s">
        <v>2868</v>
      </c>
      <c r="G200" s="78" t="s">
        <v>2869</v>
      </c>
      <c r="H200" s="78" t="s">
        <v>468</v>
      </c>
      <c r="I200" s="76" t="s">
        <v>800</v>
      </c>
      <c r="J200" s="76" t="s">
        <v>3035</v>
      </c>
      <c r="K200" s="78" t="s">
        <v>943</v>
      </c>
      <c r="L200" s="7" t="str">
        <f>IF(BudgetsQTable[[#This Row],[pi_last_name]]=" ","",HYPERLINK("https://www.ejacket.nsf.gov/ej/showProposal.do?Continue=Y&amp;ID="&amp;BudgetsQTable[[#This Row],[prop_id]],BudgetsQTable[[#This Row],[prop_id]]))</f>
        <v>1763283</v>
      </c>
      <c r="M200" s="78" t="s">
        <v>944</v>
      </c>
      <c r="N200" s="7" t="str">
        <f>IF(BudgetsQTable[[#This Row],[pi_last_name]]=" ","",HYPERLINK("mailto:"&amp;BudgetsQTable[[#This Row],[pi_email]]&amp;"&amp;subject=Your NSF Proposal:  "&amp;BudgetsQTable[[#This Row],[prop_id]],BudgetsQTable[[#This Row],[pi_email]]))</f>
        <v>rushmeier@cs.yale.edu</v>
      </c>
      <c r="O200" s="78" t="s">
        <v>3033</v>
      </c>
      <c r="P200" s="78"/>
      <c r="Q200" s="78"/>
      <c r="R200" s="79"/>
      <c r="S200" s="79"/>
      <c r="T200" s="79"/>
      <c r="U200" s="80"/>
      <c r="V200" s="78">
        <v>0</v>
      </c>
      <c r="W200" s="78"/>
      <c r="X200" s="11" t="str">
        <f ca="1">IF(ISBLANK(BudgetsQTable[[#This Row],[budg_seq_yr]]),"FY"&amp;fiscalyear,"FY"&amp;fiscalyear-1+BudgetsQTable[[#This Row],[budg_seq_yr]])</f>
        <v>FY18</v>
      </c>
      <c r="Y200" s="79">
        <v>1120409</v>
      </c>
      <c r="Z200" s="78" t="s">
        <v>2869</v>
      </c>
      <c r="AA200" s="78" t="s">
        <v>468</v>
      </c>
      <c r="AB200" s="76" t="s">
        <v>2821</v>
      </c>
      <c r="AC200" s="78" t="s">
        <v>2912</v>
      </c>
    </row>
    <row r="201" spans="1:29" x14ac:dyDescent="0.35">
      <c r="A201" s="10" t="s">
        <v>943</v>
      </c>
      <c r="B201" s="76" t="s">
        <v>2863</v>
      </c>
      <c r="C201" s="76">
        <f>C200+(BudgetsQTable[[#This Row],[lead]]&lt;&gt;K200)</f>
        <v>37</v>
      </c>
      <c r="D201" s="76">
        <f>D200*(BudgetsQTable[[#This Row],[lead]]=K200)+(BudgetsQTable[[#This Row],[prop_id]]&lt;&gt;A200)</f>
        <v>1</v>
      </c>
      <c r="E201" s="77">
        <v>43004.378472222219</v>
      </c>
      <c r="F201" s="78" t="s">
        <v>2868</v>
      </c>
      <c r="G201" s="78" t="s">
        <v>2869</v>
      </c>
      <c r="H201" s="78" t="s">
        <v>468</v>
      </c>
      <c r="I201" s="76" t="s">
        <v>800</v>
      </c>
      <c r="J201" s="76" t="s">
        <v>753</v>
      </c>
      <c r="K201" s="78" t="s">
        <v>943</v>
      </c>
      <c r="L201" s="7" t="str">
        <f>IF(BudgetsQTable[[#This Row],[pi_last_name]]=" ","",HYPERLINK("https://www.ejacket.nsf.gov/ej/showProposal.do?Continue=Y&amp;ID="&amp;BudgetsQTable[[#This Row],[prop_id]],BudgetsQTable[[#This Row],[prop_id]]))</f>
        <v/>
      </c>
      <c r="M201" s="78" t="s">
        <v>753</v>
      </c>
      <c r="N201" s="7" t="str">
        <f>IF(BudgetsQTable[[#This Row],[pi_last_name]]=" ","",HYPERLINK("mailto:"&amp;BudgetsQTable[[#This Row],[pi_email]]&amp;"&amp;subject=Your NSF Proposal:  "&amp;BudgetsQTable[[#This Row],[prop_id]],BudgetsQTable[[#This Row],[pi_email]]))</f>
        <v/>
      </c>
      <c r="O201" s="78" t="s">
        <v>753</v>
      </c>
      <c r="P201" s="78">
        <v>2</v>
      </c>
      <c r="Q201" s="78">
        <v>2</v>
      </c>
      <c r="R201" s="79">
        <v>48909</v>
      </c>
      <c r="S201" s="79">
        <v>3600</v>
      </c>
      <c r="T201" s="79">
        <v>0</v>
      </c>
      <c r="U201" s="80">
        <v>402723</v>
      </c>
      <c r="V201" s="78">
        <v>0</v>
      </c>
      <c r="W201" s="78">
        <v>1</v>
      </c>
      <c r="X201" s="11" t="str">
        <f ca="1">IF(ISBLANK(BudgetsQTable[[#This Row],[budg_seq_yr]]),"FY"&amp;fiscalyear,"FY"&amp;fiscalyear-1+BudgetsQTable[[#This Row],[budg_seq_yr]])</f>
        <v>FY18</v>
      </c>
      <c r="Y201" s="79">
        <v>402723</v>
      </c>
      <c r="Z201" s="78" t="s">
        <v>2869</v>
      </c>
      <c r="AA201" s="78" t="s">
        <v>468</v>
      </c>
      <c r="AB201" s="76" t="s">
        <v>2821</v>
      </c>
      <c r="AC201" s="78" t="s">
        <v>2912</v>
      </c>
    </row>
    <row r="202" spans="1:29" x14ac:dyDescent="0.35">
      <c r="A202" s="10" t="s">
        <v>943</v>
      </c>
      <c r="B202" s="76" t="s">
        <v>2863</v>
      </c>
      <c r="C202" s="76">
        <f>C201+(BudgetsQTable[[#This Row],[lead]]&lt;&gt;K201)</f>
        <v>37</v>
      </c>
      <c r="D202" s="76">
        <f>D201*(BudgetsQTable[[#This Row],[lead]]=K201)+(BudgetsQTable[[#This Row],[prop_id]]&lt;&gt;A201)</f>
        <v>1</v>
      </c>
      <c r="E202" s="77">
        <v>43004.378472222219</v>
      </c>
      <c r="F202" s="78" t="s">
        <v>2868</v>
      </c>
      <c r="G202" s="78" t="s">
        <v>2869</v>
      </c>
      <c r="H202" s="78" t="s">
        <v>468</v>
      </c>
      <c r="I202" s="76" t="s">
        <v>800</v>
      </c>
      <c r="J202" s="76" t="s">
        <v>753</v>
      </c>
      <c r="K202" s="78" t="s">
        <v>943</v>
      </c>
      <c r="L202" s="7" t="str">
        <f>IF(BudgetsQTable[[#This Row],[pi_last_name]]=" ","",HYPERLINK("https://www.ejacket.nsf.gov/ej/showProposal.do?Continue=Y&amp;ID="&amp;BudgetsQTable[[#This Row],[prop_id]],BudgetsQTable[[#This Row],[prop_id]]))</f>
        <v/>
      </c>
      <c r="M202" s="78" t="s">
        <v>753</v>
      </c>
      <c r="N202" s="7" t="str">
        <f>IF(BudgetsQTable[[#This Row],[pi_last_name]]=" ","",HYPERLINK("mailto:"&amp;BudgetsQTable[[#This Row],[pi_email]]&amp;"&amp;subject=Your NSF Proposal:  "&amp;BudgetsQTable[[#This Row],[prop_id]],BudgetsQTable[[#This Row],[pi_email]]))</f>
        <v/>
      </c>
      <c r="O202" s="78" t="s">
        <v>753</v>
      </c>
      <c r="P202" s="78">
        <v>2</v>
      </c>
      <c r="Q202" s="78">
        <v>2</v>
      </c>
      <c r="R202" s="79">
        <v>50376</v>
      </c>
      <c r="S202" s="79">
        <v>3600</v>
      </c>
      <c r="T202" s="79">
        <v>0</v>
      </c>
      <c r="U202" s="80">
        <v>409988</v>
      </c>
      <c r="V202" s="78">
        <v>0</v>
      </c>
      <c r="W202" s="78">
        <v>2</v>
      </c>
      <c r="X202" s="11" t="str">
        <f ca="1">IF(ISBLANK(BudgetsQTable[[#This Row],[budg_seq_yr]]),"FY"&amp;fiscalyear,"FY"&amp;fiscalyear-1+BudgetsQTable[[#This Row],[budg_seq_yr]])</f>
        <v>FY19</v>
      </c>
      <c r="Y202" s="79">
        <v>409988</v>
      </c>
      <c r="Z202" s="78" t="s">
        <v>2869</v>
      </c>
      <c r="AA202" s="78" t="s">
        <v>468</v>
      </c>
      <c r="AB202" s="76" t="s">
        <v>2821</v>
      </c>
      <c r="AC202" s="78" t="s">
        <v>2912</v>
      </c>
    </row>
    <row r="203" spans="1:29" x14ac:dyDescent="0.35">
      <c r="A203" s="10" t="s">
        <v>943</v>
      </c>
      <c r="B203" s="76" t="s">
        <v>2863</v>
      </c>
      <c r="C203" s="76">
        <f>C202+(BudgetsQTable[[#This Row],[lead]]&lt;&gt;K202)</f>
        <v>37</v>
      </c>
      <c r="D203" s="76">
        <f>D202*(BudgetsQTable[[#This Row],[lead]]=K202)+(BudgetsQTable[[#This Row],[prop_id]]&lt;&gt;A202)</f>
        <v>1</v>
      </c>
      <c r="E203" s="77">
        <v>43004.378472222219</v>
      </c>
      <c r="F203" s="78" t="s">
        <v>2868</v>
      </c>
      <c r="G203" s="78" t="s">
        <v>2869</v>
      </c>
      <c r="H203" s="78" t="s">
        <v>468</v>
      </c>
      <c r="I203" s="76" t="s">
        <v>800</v>
      </c>
      <c r="J203" s="76" t="s">
        <v>753</v>
      </c>
      <c r="K203" s="78" t="s">
        <v>943</v>
      </c>
      <c r="L203" s="7" t="str">
        <f>IF(BudgetsQTable[[#This Row],[pi_last_name]]=" ","",HYPERLINK("https://www.ejacket.nsf.gov/ej/showProposal.do?Continue=Y&amp;ID="&amp;BudgetsQTable[[#This Row],[prop_id]],BudgetsQTable[[#This Row],[prop_id]]))</f>
        <v/>
      </c>
      <c r="M203" s="78" t="s">
        <v>753</v>
      </c>
      <c r="N203" s="7" t="str">
        <f>IF(BudgetsQTable[[#This Row],[pi_last_name]]=" ","",HYPERLINK("mailto:"&amp;BudgetsQTable[[#This Row],[pi_email]]&amp;"&amp;subject=Your NSF Proposal:  "&amp;BudgetsQTable[[#This Row],[prop_id]],BudgetsQTable[[#This Row],[pi_email]]))</f>
        <v/>
      </c>
      <c r="O203" s="78" t="s">
        <v>753</v>
      </c>
      <c r="P203" s="78">
        <v>2</v>
      </c>
      <c r="Q203" s="78">
        <v>2</v>
      </c>
      <c r="R203" s="79">
        <v>0</v>
      </c>
      <c r="S203" s="79">
        <v>3600</v>
      </c>
      <c r="T203" s="79">
        <v>0</v>
      </c>
      <c r="U203" s="80">
        <v>307698</v>
      </c>
      <c r="V203" s="78">
        <v>0</v>
      </c>
      <c r="W203" s="78">
        <v>3</v>
      </c>
      <c r="X203" s="11" t="str">
        <f ca="1">IF(ISBLANK(BudgetsQTable[[#This Row],[budg_seq_yr]]),"FY"&amp;fiscalyear,"FY"&amp;fiscalyear-1+BudgetsQTable[[#This Row],[budg_seq_yr]])</f>
        <v>FY20</v>
      </c>
      <c r="Y203" s="79">
        <v>307698</v>
      </c>
      <c r="Z203" s="78" t="s">
        <v>2869</v>
      </c>
      <c r="AA203" s="78" t="s">
        <v>468</v>
      </c>
      <c r="AB203" s="76" t="s">
        <v>2821</v>
      </c>
      <c r="AC203" s="78" t="s">
        <v>2912</v>
      </c>
    </row>
    <row r="204" spans="1:29" x14ac:dyDescent="0.35">
      <c r="A204" s="10" t="s">
        <v>946</v>
      </c>
      <c r="B204" s="76" t="s">
        <v>2824</v>
      </c>
      <c r="C204" s="76">
        <f>C203+(BudgetsQTable[[#This Row],[lead]]&lt;&gt;K203)</f>
        <v>38</v>
      </c>
      <c r="D204" s="76">
        <f>D203*(BudgetsQTable[[#This Row],[lead]]=K203)+(BudgetsQTable[[#This Row],[prop_id]]&lt;&gt;A203)</f>
        <v>1</v>
      </c>
      <c r="E204" s="77">
        <v>43004.397222222222</v>
      </c>
      <c r="F204" s="78" t="s">
        <v>2817</v>
      </c>
      <c r="G204" s="78" t="s">
        <v>2818</v>
      </c>
      <c r="H204" s="78" t="s">
        <v>476</v>
      </c>
      <c r="I204" s="76" t="s">
        <v>948</v>
      </c>
      <c r="J204" s="76" t="s">
        <v>3042</v>
      </c>
      <c r="K204" s="78" t="s">
        <v>946</v>
      </c>
      <c r="L204" s="7" t="str">
        <f>IF(BudgetsQTable[[#This Row],[pi_last_name]]=" ","",HYPERLINK("https://www.ejacket.nsf.gov/ej/showProposal.do?Continue=Y&amp;ID="&amp;BudgetsQTable[[#This Row],[prop_id]],BudgetsQTable[[#This Row],[prop_id]]))</f>
        <v>1763285</v>
      </c>
      <c r="M204" s="78" t="s">
        <v>947</v>
      </c>
      <c r="N204" s="7" t="str">
        <f>IF(BudgetsQTable[[#This Row],[pi_last_name]]=" ","",HYPERLINK("mailto:"&amp;BudgetsQTable[[#This Row],[pi_email]]&amp;"&amp;subject=Your NSF Proposal:  "&amp;BudgetsQTable[[#This Row],[prop_id]],BudgetsQTable[[#This Row],[pi_email]]))</f>
        <v>JaneClelandHuang@nd.edu</v>
      </c>
      <c r="O204" s="78" t="s">
        <v>3039</v>
      </c>
      <c r="P204" s="78"/>
      <c r="Q204" s="78"/>
      <c r="R204" s="79"/>
      <c r="S204" s="79"/>
      <c r="T204" s="79"/>
      <c r="U204" s="80"/>
      <c r="V204" s="78">
        <v>0</v>
      </c>
      <c r="W204" s="78"/>
      <c r="X204" s="11" t="str">
        <f ca="1">IF(ISBLANK(BudgetsQTable[[#This Row],[budg_seq_yr]]),"FY"&amp;fiscalyear,"FY"&amp;fiscalyear-1+BudgetsQTable[[#This Row],[budg_seq_yr]])</f>
        <v>FY18</v>
      </c>
      <c r="Y204" s="79">
        <v>1017896</v>
      </c>
      <c r="Z204" s="78" t="s">
        <v>2818</v>
      </c>
      <c r="AA204" s="78" t="s">
        <v>476</v>
      </c>
      <c r="AB204" s="76" t="s">
        <v>2821</v>
      </c>
      <c r="AC204" s="78" t="s">
        <v>3036</v>
      </c>
    </row>
    <row r="205" spans="1:29" x14ac:dyDescent="0.35">
      <c r="A205" s="10" t="s">
        <v>946</v>
      </c>
      <c r="B205" s="76" t="s">
        <v>2824</v>
      </c>
      <c r="C205" s="76">
        <f>C204+(BudgetsQTable[[#This Row],[lead]]&lt;&gt;K204)</f>
        <v>38</v>
      </c>
      <c r="D205" s="76">
        <f>D204*(BudgetsQTable[[#This Row],[lead]]=K204)+(BudgetsQTable[[#This Row],[prop_id]]&lt;&gt;A204)</f>
        <v>1</v>
      </c>
      <c r="E205" s="77">
        <v>43004.397222222222</v>
      </c>
      <c r="F205" s="78" t="s">
        <v>2817</v>
      </c>
      <c r="G205" s="78" t="s">
        <v>2818</v>
      </c>
      <c r="H205" s="78" t="s">
        <v>476</v>
      </c>
      <c r="I205" s="76" t="s">
        <v>948</v>
      </c>
      <c r="J205" s="76" t="s">
        <v>753</v>
      </c>
      <c r="K205" s="78" t="s">
        <v>946</v>
      </c>
      <c r="L205" s="7" t="str">
        <f>IF(BudgetsQTable[[#This Row],[pi_last_name]]=" ","",HYPERLINK("https://www.ejacket.nsf.gov/ej/showProposal.do?Continue=Y&amp;ID="&amp;BudgetsQTable[[#This Row],[prop_id]],BudgetsQTable[[#This Row],[prop_id]]))</f>
        <v/>
      </c>
      <c r="M205" s="78" t="s">
        <v>753</v>
      </c>
      <c r="N205" s="7" t="str">
        <f>IF(BudgetsQTable[[#This Row],[pi_last_name]]=" ","",HYPERLINK("mailto:"&amp;BudgetsQTable[[#This Row],[pi_email]]&amp;"&amp;subject=Your NSF Proposal:  "&amp;BudgetsQTable[[#This Row],[prop_id]],BudgetsQTable[[#This Row],[pi_email]]))</f>
        <v/>
      </c>
      <c r="O205" s="78" t="s">
        <v>753</v>
      </c>
      <c r="P205" s="78">
        <v>3</v>
      </c>
      <c r="Q205" s="78">
        <v>3</v>
      </c>
      <c r="R205" s="79">
        <v>0</v>
      </c>
      <c r="S205" s="79">
        <v>5000</v>
      </c>
      <c r="T205" s="79">
        <v>48500</v>
      </c>
      <c r="U205" s="80">
        <v>266371</v>
      </c>
      <c r="V205" s="78">
        <v>0</v>
      </c>
      <c r="W205" s="78">
        <v>1</v>
      </c>
      <c r="X205" s="11" t="str">
        <f ca="1">IF(ISBLANK(BudgetsQTable[[#This Row],[budg_seq_yr]]),"FY"&amp;fiscalyear,"FY"&amp;fiscalyear-1+BudgetsQTable[[#This Row],[budg_seq_yr]])</f>
        <v>FY18</v>
      </c>
      <c r="Y205" s="79">
        <v>266371</v>
      </c>
      <c r="Z205" s="78" t="s">
        <v>2818</v>
      </c>
      <c r="AA205" s="78" t="s">
        <v>476</v>
      </c>
      <c r="AB205" s="76" t="s">
        <v>2821</v>
      </c>
      <c r="AC205" s="78" t="s">
        <v>3036</v>
      </c>
    </row>
    <row r="206" spans="1:29" x14ac:dyDescent="0.35">
      <c r="A206" s="10" t="s">
        <v>946</v>
      </c>
      <c r="B206" s="76" t="s">
        <v>2824</v>
      </c>
      <c r="C206" s="76">
        <f>C205+(BudgetsQTable[[#This Row],[lead]]&lt;&gt;K205)</f>
        <v>38</v>
      </c>
      <c r="D206" s="76">
        <f>D205*(BudgetsQTable[[#This Row],[lead]]=K205)+(BudgetsQTable[[#This Row],[prop_id]]&lt;&gt;A205)</f>
        <v>1</v>
      </c>
      <c r="E206" s="77">
        <v>43004.397222222222</v>
      </c>
      <c r="F206" s="78" t="s">
        <v>2817</v>
      </c>
      <c r="G206" s="78" t="s">
        <v>2818</v>
      </c>
      <c r="H206" s="78" t="s">
        <v>476</v>
      </c>
      <c r="I206" s="76" t="s">
        <v>948</v>
      </c>
      <c r="J206" s="76" t="s">
        <v>753</v>
      </c>
      <c r="K206" s="78" t="s">
        <v>946</v>
      </c>
      <c r="L206" s="7" t="str">
        <f>IF(BudgetsQTable[[#This Row],[pi_last_name]]=" ","",HYPERLINK("https://www.ejacket.nsf.gov/ej/showProposal.do?Continue=Y&amp;ID="&amp;BudgetsQTable[[#This Row],[prop_id]],BudgetsQTable[[#This Row],[prop_id]]))</f>
        <v/>
      </c>
      <c r="M206" s="78" t="s">
        <v>753</v>
      </c>
      <c r="N206" s="7" t="str">
        <f>IF(BudgetsQTable[[#This Row],[pi_last_name]]=" ","",HYPERLINK("mailto:"&amp;BudgetsQTable[[#This Row],[pi_email]]&amp;"&amp;subject=Your NSF Proposal:  "&amp;BudgetsQTable[[#This Row],[prop_id]],BudgetsQTable[[#This Row],[pi_email]]))</f>
        <v/>
      </c>
      <c r="O206" s="78" t="s">
        <v>753</v>
      </c>
      <c r="P206" s="78">
        <v>3</v>
      </c>
      <c r="Q206" s="78">
        <v>3</v>
      </c>
      <c r="R206" s="79">
        <v>0</v>
      </c>
      <c r="S206" s="79">
        <v>5000</v>
      </c>
      <c r="T206" s="79">
        <v>500</v>
      </c>
      <c r="U206" s="80">
        <v>280985</v>
      </c>
      <c r="V206" s="78">
        <v>0</v>
      </c>
      <c r="W206" s="78">
        <v>2</v>
      </c>
      <c r="X206" s="11" t="str">
        <f ca="1">IF(ISBLANK(BudgetsQTable[[#This Row],[budg_seq_yr]]),"FY"&amp;fiscalyear,"FY"&amp;fiscalyear-1+BudgetsQTable[[#This Row],[budg_seq_yr]])</f>
        <v>FY19</v>
      </c>
      <c r="Y206" s="79">
        <v>280985</v>
      </c>
      <c r="Z206" s="78" t="s">
        <v>2818</v>
      </c>
      <c r="AA206" s="78" t="s">
        <v>476</v>
      </c>
      <c r="AB206" s="76" t="s">
        <v>2821</v>
      </c>
      <c r="AC206" s="78" t="s">
        <v>3036</v>
      </c>
    </row>
    <row r="207" spans="1:29" x14ac:dyDescent="0.35">
      <c r="A207" s="10" t="s">
        <v>946</v>
      </c>
      <c r="B207" s="76" t="s">
        <v>2824</v>
      </c>
      <c r="C207" s="76">
        <f>C206+(BudgetsQTable[[#This Row],[lead]]&lt;&gt;K206)</f>
        <v>38</v>
      </c>
      <c r="D207" s="76">
        <f>D206*(BudgetsQTable[[#This Row],[lead]]=K206)+(BudgetsQTable[[#This Row],[prop_id]]&lt;&gt;A206)</f>
        <v>1</v>
      </c>
      <c r="E207" s="77">
        <v>43004.397222222222</v>
      </c>
      <c r="F207" s="78" t="s">
        <v>2817</v>
      </c>
      <c r="G207" s="78" t="s">
        <v>2818</v>
      </c>
      <c r="H207" s="78" t="s">
        <v>476</v>
      </c>
      <c r="I207" s="76" t="s">
        <v>948</v>
      </c>
      <c r="J207" s="76" t="s">
        <v>753</v>
      </c>
      <c r="K207" s="78" t="s">
        <v>946</v>
      </c>
      <c r="L207" s="7" t="str">
        <f>IF(BudgetsQTable[[#This Row],[pi_last_name]]=" ","",HYPERLINK("https://www.ejacket.nsf.gov/ej/showProposal.do?Continue=Y&amp;ID="&amp;BudgetsQTable[[#This Row],[prop_id]],BudgetsQTable[[#This Row],[prop_id]]))</f>
        <v/>
      </c>
      <c r="M207" s="78" t="s">
        <v>753</v>
      </c>
      <c r="N207" s="7" t="str">
        <f>IF(BudgetsQTable[[#This Row],[pi_last_name]]=" ","",HYPERLINK("mailto:"&amp;BudgetsQTable[[#This Row],[pi_email]]&amp;"&amp;subject=Your NSF Proposal:  "&amp;BudgetsQTable[[#This Row],[prop_id]],BudgetsQTable[[#This Row],[pi_email]]))</f>
        <v/>
      </c>
      <c r="O207" s="78" t="s">
        <v>753</v>
      </c>
      <c r="P207" s="78">
        <v>3</v>
      </c>
      <c r="Q207" s="78">
        <v>3</v>
      </c>
      <c r="R207" s="79">
        <v>0</v>
      </c>
      <c r="S207" s="79">
        <v>5000</v>
      </c>
      <c r="T207" s="79">
        <v>1500</v>
      </c>
      <c r="U207" s="80">
        <v>290761</v>
      </c>
      <c r="V207" s="78">
        <v>0</v>
      </c>
      <c r="W207" s="78">
        <v>3</v>
      </c>
      <c r="X207" s="11" t="str">
        <f ca="1">IF(ISBLANK(BudgetsQTable[[#This Row],[budg_seq_yr]]),"FY"&amp;fiscalyear,"FY"&amp;fiscalyear-1+BudgetsQTable[[#This Row],[budg_seq_yr]])</f>
        <v>FY20</v>
      </c>
      <c r="Y207" s="79">
        <v>290761</v>
      </c>
      <c r="Z207" s="78" t="s">
        <v>2818</v>
      </c>
      <c r="AA207" s="78" t="s">
        <v>476</v>
      </c>
      <c r="AB207" s="76" t="s">
        <v>2821</v>
      </c>
      <c r="AC207" s="78" t="s">
        <v>3036</v>
      </c>
    </row>
    <row r="208" spans="1:29" x14ac:dyDescent="0.35">
      <c r="A208" s="10" t="s">
        <v>946</v>
      </c>
      <c r="B208" s="76" t="s">
        <v>2824</v>
      </c>
      <c r="C208" s="76">
        <f>C207+(BudgetsQTable[[#This Row],[lead]]&lt;&gt;K207)</f>
        <v>38</v>
      </c>
      <c r="D208" s="76">
        <f>D207*(BudgetsQTable[[#This Row],[lead]]=K207)+(BudgetsQTable[[#This Row],[prop_id]]&lt;&gt;A207)</f>
        <v>1</v>
      </c>
      <c r="E208" s="77">
        <v>43004.397222222222</v>
      </c>
      <c r="F208" s="78" t="s">
        <v>2817</v>
      </c>
      <c r="G208" s="78" t="s">
        <v>2818</v>
      </c>
      <c r="H208" s="78" t="s">
        <v>476</v>
      </c>
      <c r="I208" s="76" t="s">
        <v>948</v>
      </c>
      <c r="J208" s="76" t="s">
        <v>753</v>
      </c>
      <c r="K208" s="78" t="s">
        <v>946</v>
      </c>
      <c r="L208" s="7" t="str">
        <f>IF(BudgetsQTable[[#This Row],[pi_last_name]]=" ","",HYPERLINK("https://www.ejacket.nsf.gov/ej/showProposal.do?Continue=Y&amp;ID="&amp;BudgetsQTable[[#This Row],[prop_id]],BudgetsQTable[[#This Row],[prop_id]]))</f>
        <v/>
      </c>
      <c r="M208" s="78" t="s">
        <v>753</v>
      </c>
      <c r="N208" s="7" t="str">
        <f>IF(BudgetsQTable[[#This Row],[pi_last_name]]=" ","",HYPERLINK("mailto:"&amp;BudgetsQTable[[#This Row],[pi_email]]&amp;"&amp;subject=Your NSF Proposal:  "&amp;BudgetsQTable[[#This Row],[prop_id]],BudgetsQTable[[#This Row],[pi_email]]))</f>
        <v/>
      </c>
      <c r="O208" s="78" t="s">
        <v>753</v>
      </c>
      <c r="P208" s="78">
        <v>3</v>
      </c>
      <c r="Q208" s="78">
        <v>3</v>
      </c>
      <c r="R208" s="79">
        <v>0</v>
      </c>
      <c r="S208" s="79">
        <v>5000</v>
      </c>
      <c r="T208" s="79">
        <v>1500</v>
      </c>
      <c r="U208" s="80">
        <v>179779</v>
      </c>
      <c r="V208" s="78">
        <v>0</v>
      </c>
      <c r="W208" s="78">
        <v>4</v>
      </c>
      <c r="X208" s="11" t="str">
        <f ca="1">IF(ISBLANK(BudgetsQTable[[#This Row],[budg_seq_yr]]),"FY"&amp;fiscalyear,"FY"&amp;fiscalyear-1+BudgetsQTable[[#This Row],[budg_seq_yr]])</f>
        <v>FY21</v>
      </c>
      <c r="Y208" s="79">
        <v>179779</v>
      </c>
      <c r="Z208" s="78" t="s">
        <v>2818</v>
      </c>
      <c r="AA208" s="78" t="s">
        <v>476</v>
      </c>
      <c r="AB208" s="76" t="s">
        <v>2821</v>
      </c>
      <c r="AC208" s="78" t="s">
        <v>3036</v>
      </c>
    </row>
    <row r="209" spans="1:29" x14ac:dyDescent="0.35">
      <c r="A209" s="10" t="s">
        <v>3043</v>
      </c>
      <c r="B209" s="76" t="s">
        <v>2834</v>
      </c>
      <c r="C209" s="76">
        <f>C208+(BudgetsQTable[[#This Row],[lead]]&lt;&gt;K208)</f>
        <v>38</v>
      </c>
      <c r="D209" s="76">
        <f>D208*(BudgetsQTable[[#This Row],[lead]]=K208)+(BudgetsQTable[[#This Row],[prop_id]]&lt;&gt;A208)</f>
        <v>2</v>
      </c>
      <c r="E209" s="77">
        <v>43000.741666666669</v>
      </c>
      <c r="F209" s="78" t="s">
        <v>2817</v>
      </c>
      <c r="G209" s="78" t="s">
        <v>2818</v>
      </c>
      <c r="H209" s="78" t="s">
        <v>476</v>
      </c>
      <c r="I209" s="76" t="s">
        <v>948</v>
      </c>
      <c r="J209" s="76" t="s">
        <v>3047</v>
      </c>
      <c r="K209" s="78" t="s">
        <v>946</v>
      </c>
      <c r="L209" s="7" t="str">
        <f>IF(BudgetsQTable[[#This Row],[pi_last_name]]=" ","",HYPERLINK("https://www.ejacket.nsf.gov/ej/showProposal.do?Continue=Y&amp;ID="&amp;BudgetsQTable[[#This Row],[prop_id]],BudgetsQTable[[#This Row],[prop_id]]))</f>
        <v>1763106</v>
      </c>
      <c r="M209" s="78" t="s">
        <v>3044</v>
      </c>
      <c r="N209" s="7" t="str">
        <f>IF(BudgetsQTable[[#This Row],[pi_last_name]]=" ","",HYPERLINK("mailto:"&amp;BudgetsQTable[[#This Row],[pi_email]]&amp;"&amp;subject=Your NSF Proposal:  "&amp;BudgetsQTable[[#This Row],[prop_id]],BudgetsQTable[[#This Row],[pi_email]]))</f>
        <v>dfalessi@calpoly.edu</v>
      </c>
      <c r="O209" s="78" t="s">
        <v>3046</v>
      </c>
      <c r="P209" s="78"/>
      <c r="Q209" s="78"/>
      <c r="R209" s="79"/>
      <c r="S209" s="79"/>
      <c r="T209" s="79"/>
      <c r="U209" s="80"/>
      <c r="V209" s="78">
        <v>0</v>
      </c>
      <c r="W209" s="78"/>
      <c r="X209" s="11" t="str">
        <f ca="1">IF(ISBLANK(BudgetsQTable[[#This Row],[budg_seq_yr]]),"FY"&amp;fiscalyear,"FY"&amp;fiscalyear-1+BudgetsQTable[[#This Row],[budg_seq_yr]])</f>
        <v>FY18</v>
      </c>
      <c r="Y209" s="79">
        <v>172670</v>
      </c>
      <c r="Z209" s="78" t="s">
        <v>2818</v>
      </c>
      <c r="AA209" s="78" t="s">
        <v>476</v>
      </c>
      <c r="AB209" s="76" t="s">
        <v>2821</v>
      </c>
      <c r="AC209" s="78" t="s">
        <v>3036</v>
      </c>
    </row>
    <row r="210" spans="1:29" x14ac:dyDescent="0.35">
      <c r="A210" s="10" t="s">
        <v>3043</v>
      </c>
      <c r="B210" s="76" t="s">
        <v>2834</v>
      </c>
      <c r="C210" s="76">
        <f>C209+(BudgetsQTable[[#This Row],[lead]]&lt;&gt;K209)</f>
        <v>38</v>
      </c>
      <c r="D210" s="76">
        <f>D209*(BudgetsQTable[[#This Row],[lead]]=K209)+(BudgetsQTable[[#This Row],[prop_id]]&lt;&gt;A209)</f>
        <v>2</v>
      </c>
      <c r="E210" s="77">
        <v>43000.741666666669</v>
      </c>
      <c r="F210" s="78" t="s">
        <v>2817</v>
      </c>
      <c r="G210" s="78" t="s">
        <v>2818</v>
      </c>
      <c r="H210" s="78" t="s">
        <v>476</v>
      </c>
      <c r="I210" s="76" t="s">
        <v>948</v>
      </c>
      <c r="J210" s="76" t="s">
        <v>753</v>
      </c>
      <c r="K210" s="78" t="s">
        <v>946</v>
      </c>
      <c r="L210" s="7" t="str">
        <f>IF(BudgetsQTable[[#This Row],[pi_last_name]]=" ","",HYPERLINK("https://www.ejacket.nsf.gov/ej/showProposal.do?Continue=Y&amp;ID="&amp;BudgetsQTable[[#This Row],[prop_id]],BudgetsQTable[[#This Row],[prop_id]]))</f>
        <v/>
      </c>
      <c r="M210" s="78" t="s">
        <v>753</v>
      </c>
      <c r="N210" s="7" t="str">
        <f>IF(BudgetsQTable[[#This Row],[pi_last_name]]=" ","",HYPERLINK("mailto:"&amp;BudgetsQTable[[#This Row],[pi_email]]&amp;"&amp;subject=Your NSF Proposal:  "&amp;BudgetsQTable[[#This Row],[prop_id]],BudgetsQTable[[#This Row],[pi_email]]))</f>
        <v/>
      </c>
      <c r="O210" s="78" t="s">
        <v>753</v>
      </c>
      <c r="P210" s="78">
        <v>1</v>
      </c>
      <c r="Q210" s="78">
        <v>1</v>
      </c>
      <c r="R210" s="79">
        <v>0</v>
      </c>
      <c r="S210" s="79">
        <v>5120</v>
      </c>
      <c r="T210" s="79">
        <v>0</v>
      </c>
      <c r="U210" s="80">
        <v>42641</v>
      </c>
      <c r="V210" s="78">
        <v>0</v>
      </c>
      <c r="W210" s="78">
        <v>1</v>
      </c>
      <c r="X210" s="11" t="str">
        <f ca="1">IF(ISBLANK(BudgetsQTable[[#This Row],[budg_seq_yr]]),"FY"&amp;fiscalyear,"FY"&amp;fiscalyear-1+BudgetsQTable[[#This Row],[budg_seq_yr]])</f>
        <v>FY18</v>
      </c>
      <c r="Y210" s="79">
        <v>42641</v>
      </c>
      <c r="Z210" s="78" t="s">
        <v>2818</v>
      </c>
      <c r="AA210" s="78" t="s">
        <v>476</v>
      </c>
      <c r="AB210" s="76" t="s">
        <v>2821</v>
      </c>
      <c r="AC210" s="78" t="s">
        <v>3036</v>
      </c>
    </row>
    <row r="211" spans="1:29" x14ac:dyDescent="0.35">
      <c r="A211" s="10" t="s">
        <v>3043</v>
      </c>
      <c r="B211" s="76" t="s">
        <v>2834</v>
      </c>
      <c r="C211" s="76">
        <f>C210+(BudgetsQTable[[#This Row],[lead]]&lt;&gt;K210)</f>
        <v>38</v>
      </c>
      <c r="D211" s="76">
        <f>D210*(BudgetsQTable[[#This Row],[lead]]=K210)+(BudgetsQTable[[#This Row],[prop_id]]&lt;&gt;A210)</f>
        <v>2</v>
      </c>
      <c r="E211" s="77">
        <v>43000.741666666669</v>
      </c>
      <c r="F211" s="78" t="s">
        <v>2817</v>
      </c>
      <c r="G211" s="78" t="s">
        <v>2818</v>
      </c>
      <c r="H211" s="78" t="s">
        <v>476</v>
      </c>
      <c r="I211" s="76" t="s">
        <v>948</v>
      </c>
      <c r="J211" s="76" t="s">
        <v>753</v>
      </c>
      <c r="K211" s="78" t="s">
        <v>946</v>
      </c>
      <c r="L211" s="7" t="str">
        <f>IF(BudgetsQTable[[#This Row],[pi_last_name]]=" ","",HYPERLINK("https://www.ejacket.nsf.gov/ej/showProposal.do?Continue=Y&amp;ID="&amp;BudgetsQTable[[#This Row],[prop_id]],BudgetsQTable[[#This Row],[prop_id]]))</f>
        <v/>
      </c>
      <c r="M211" s="78" t="s">
        <v>753</v>
      </c>
      <c r="N211" s="7" t="str">
        <f>IF(BudgetsQTable[[#This Row],[pi_last_name]]=" ","",HYPERLINK("mailto:"&amp;BudgetsQTable[[#This Row],[pi_email]]&amp;"&amp;subject=Your NSF Proposal:  "&amp;BudgetsQTable[[#This Row],[prop_id]],BudgetsQTable[[#This Row],[pi_email]]))</f>
        <v/>
      </c>
      <c r="O211" s="78" t="s">
        <v>753</v>
      </c>
      <c r="P211" s="78">
        <v>1</v>
      </c>
      <c r="Q211" s="78">
        <v>1</v>
      </c>
      <c r="R211" s="79">
        <v>0</v>
      </c>
      <c r="S211" s="79">
        <v>5120</v>
      </c>
      <c r="T211" s="79">
        <v>0</v>
      </c>
      <c r="U211" s="80">
        <v>43429</v>
      </c>
      <c r="V211" s="78">
        <v>0</v>
      </c>
      <c r="W211" s="78">
        <v>2</v>
      </c>
      <c r="X211" s="11" t="str">
        <f ca="1">IF(ISBLANK(BudgetsQTable[[#This Row],[budg_seq_yr]]),"FY"&amp;fiscalyear,"FY"&amp;fiscalyear-1+BudgetsQTable[[#This Row],[budg_seq_yr]])</f>
        <v>FY19</v>
      </c>
      <c r="Y211" s="79">
        <v>43429</v>
      </c>
      <c r="Z211" s="78" t="s">
        <v>2818</v>
      </c>
      <c r="AA211" s="78" t="s">
        <v>476</v>
      </c>
      <c r="AB211" s="76" t="s">
        <v>2821</v>
      </c>
      <c r="AC211" s="78" t="s">
        <v>3036</v>
      </c>
    </row>
    <row r="212" spans="1:29" x14ac:dyDescent="0.35">
      <c r="A212" s="10" t="s">
        <v>3043</v>
      </c>
      <c r="B212" s="76" t="s">
        <v>2834</v>
      </c>
      <c r="C212" s="76">
        <f>C211+(BudgetsQTable[[#This Row],[lead]]&lt;&gt;K211)</f>
        <v>38</v>
      </c>
      <c r="D212" s="76">
        <f>D211*(BudgetsQTable[[#This Row],[lead]]=K211)+(BudgetsQTable[[#This Row],[prop_id]]&lt;&gt;A211)</f>
        <v>2</v>
      </c>
      <c r="E212" s="77">
        <v>43000.741666666669</v>
      </c>
      <c r="F212" s="78" t="s">
        <v>2817</v>
      </c>
      <c r="G212" s="78" t="s">
        <v>2818</v>
      </c>
      <c r="H212" s="78" t="s">
        <v>476</v>
      </c>
      <c r="I212" s="76" t="s">
        <v>948</v>
      </c>
      <c r="J212" s="76" t="s">
        <v>753</v>
      </c>
      <c r="K212" s="78" t="s">
        <v>946</v>
      </c>
      <c r="L212" s="7" t="str">
        <f>IF(BudgetsQTable[[#This Row],[pi_last_name]]=" ","",HYPERLINK("https://www.ejacket.nsf.gov/ej/showProposal.do?Continue=Y&amp;ID="&amp;BudgetsQTable[[#This Row],[prop_id]],BudgetsQTable[[#This Row],[prop_id]]))</f>
        <v/>
      </c>
      <c r="M212" s="78" t="s">
        <v>753</v>
      </c>
      <c r="N212" s="7" t="str">
        <f>IF(BudgetsQTable[[#This Row],[pi_last_name]]=" ","",HYPERLINK("mailto:"&amp;BudgetsQTable[[#This Row],[pi_email]]&amp;"&amp;subject=Your NSF Proposal:  "&amp;BudgetsQTable[[#This Row],[prop_id]],BudgetsQTable[[#This Row],[pi_email]]))</f>
        <v/>
      </c>
      <c r="O212" s="78" t="s">
        <v>753</v>
      </c>
      <c r="P212" s="78">
        <v>1</v>
      </c>
      <c r="Q212" s="78">
        <v>1</v>
      </c>
      <c r="R212" s="79">
        <v>0</v>
      </c>
      <c r="S212" s="79">
        <v>5120</v>
      </c>
      <c r="T212" s="79">
        <v>0</v>
      </c>
      <c r="U212" s="80">
        <v>44255</v>
      </c>
      <c r="V212" s="78">
        <v>0</v>
      </c>
      <c r="W212" s="78">
        <v>3</v>
      </c>
      <c r="X212" s="11" t="str">
        <f ca="1">IF(ISBLANK(BudgetsQTable[[#This Row],[budg_seq_yr]]),"FY"&amp;fiscalyear,"FY"&amp;fiscalyear-1+BudgetsQTable[[#This Row],[budg_seq_yr]])</f>
        <v>FY20</v>
      </c>
      <c r="Y212" s="79">
        <v>44255</v>
      </c>
      <c r="Z212" s="78" t="s">
        <v>2818</v>
      </c>
      <c r="AA212" s="78" t="s">
        <v>476</v>
      </c>
      <c r="AB212" s="76" t="s">
        <v>2821</v>
      </c>
      <c r="AC212" s="78" t="s">
        <v>3036</v>
      </c>
    </row>
    <row r="213" spans="1:29" x14ac:dyDescent="0.35">
      <c r="A213" s="10" t="s">
        <v>3043</v>
      </c>
      <c r="B213" s="76" t="s">
        <v>2834</v>
      </c>
      <c r="C213" s="76">
        <f>C212+(BudgetsQTable[[#This Row],[lead]]&lt;&gt;K212)</f>
        <v>38</v>
      </c>
      <c r="D213" s="76">
        <f>D212*(BudgetsQTable[[#This Row],[lead]]=K212)+(BudgetsQTable[[#This Row],[prop_id]]&lt;&gt;A212)</f>
        <v>2</v>
      </c>
      <c r="E213" s="77">
        <v>43000.741666666669</v>
      </c>
      <c r="F213" s="78" t="s">
        <v>2817</v>
      </c>
      <c r="G213" s="78" t="s">
        <v>2818</v>
      </c>
      <c r="H213" s="78" t="s">
        <v>476</v>
      </c>
      <c r="I213" s="76" t="s">
        <v>948</v>
      </c>
      <c r="J213" s="76" t="s">
        <v>753</v>
      </c>
      <c r="K213" s="78" t="s">
        <v>946</v>
      </c>
      <c r="L213" s="7" t="str">
        <f>IF(BudgetsQTable[[#This Row],[pi_last_name]]=" ","",HYPERLINK("https://www.ejacket.nsf.gov/ej/showProposal.do?Continue=Y&amp;ID="&amp;BudgetsQTable[[#This Row],[prop_id]],BudgetsQTable[[#This Row],[prop_id]]))</f>
        <v/>
      </c>
      <c r="M213" s="78" t="s">
        <v>753</v>
      </c>
      <c r="N213" s="7" t="str">
        <f>IF(BudgetsQTable[[#This Row],[pi_last_name]]=" ","",HYPERLINK("mailto:"&amp;BudgetsQTable[[#This Row],[pi_email]]&amp;"&amp;subject=Your NSF Proposal:  "&amp;BudgetsQTable[[#This Row],[prop_id]],BudgetsQTable[[#This Row],[pi_email]]))</f>
        <v/>
      </c>
      <c r="O213" s="78" t="s">
        <v>753</v>
      </c>
      <c r="P213" s="78">
        <v>1</v>
      </c>
      <c r="Q213" s="78">
        <v>1</v>
      </c>
      <c r="R213" s="79">
        <v>0</v>
      </c>
      <c r="S213" s="79">
        <v>5120</v>
      </c>
      <c r="T213" s="79">
        <v>0</v>
      </c>
      <c r="U213" s="80">
        <v>42345</v>
      </c>
      <c r="V213" s="78">
        <v>0</v>
      </c>
      <c r="W213" s="78">
        <v>4</v>
      </c>
      <c r="X213" s="11" t="str">
        <f ca="1">IF(ISBLANK(BudgetsQTable[[#This Row],[budg_seq_yr]]),"FY"&amp;fiscalyear,"FY"&amp;fiscalyear-1+BudgetsQTable[[#This Row],[budg_seq_yr]])</f>
        <v>FY21</v>
      </c>
      <c r="Y213" s="79">
        <v>42345</v>
      </c>
      <c r="Z213" s="78" t="s">
        <v>2818</v>
      </c>
      <c r="AA213" s="78" t="s">
        <v>476</v>
      </c>
      <c r="AB213" s="76" t="s">
        <v>2821</v>
      </c>
      <c r="AC213" s="78" t="s">
        <v>3036</v>
      </c>
    </row>
    <row r="214" spans="1:29" x14ac:dyDescent="0.35">
      <c r="A214" s="10" t="s">
        <v>966</v>
      </c>
      <c r="B214" s="76" t="s">
        <v>2863</v>
      </c>
      <c r="C214" s="76">
        <f>C213+(BudgetsQTable[[#This Row],[lead]]&lt;&gt;K213)</f>
        <v>39</v>
      </c>
      <c r="D214" s="76">
        <f>D213*(BudgetsQTable[[#This Row],[lead]]=K213)+(BudgetsQTable[[#This Row],[prop_id]]&lt;&gt;A213)</f>
        <v>1</v>
      </c>
      <c r="E214" s="77">
        <v>43004.440972222219</v>
      </c>
      <c r="F214" s="78" t="s">
        <v>2868</v>
      </c>
      <c r="G214" s="78" t="s">
        <v>2869</v>
      </c>
      <c r="H214" s="78" t="s">
        <v>468</v>
      </c>
      <c r="I214" s="76" t="s">
        <v>807</v>
      </c>
      <c r="J214" s="76" t="s">
        <v>3050</v>
      </c>
      <c r="K214" s="78" t="s">
        <v>966</v>
      </c>
      <c r="L214" s="7" t="str">
        <f>IF(BudgetsQTable[[#This Row],[pi_last_name]]=" ","",HYPERLINK("https://www.ejacket.nsf.gov/ej/showProposal.do?Continue=Y&amp;ID="&amp;BudgetsQTable[[#This Row],[prop_id]],BudgetsQTable[[#This Row],[prop_id]]))</f>
        <v>1763297</v>
      </c>
      <c r="M214" s="78" t="s">
        <v>967</v>
      </c>
      <c r="N214" s="7" t="str">
        <f>IF(BudgetsQTable[[#This Row],[pi_last_name]]=" ","",HYPERLINK("mailto:"&amp;BudgetsQTable[[#This Row],[pi_email]]&amp;"&amp;subject=Your NSF Proposal:  "&amp;BudgetsQTable[[#This Row],[prop_id]],BudgetsQTable[[#This Row],[pi_email]]))</f>
        <v>yardi@umich.edu</v>
      </c>
      <c r="O214" s="78" t="s">
        <v>713</v>
      </c>
      <c r="P214" s="78"/>
      <c r="Q214" s="78"/>
      <c r="R214" s="79"/>
      <c r="S214" s="79"/>
      <c r="T214" s="79"/>
      <c r="U214" s="80"/>
      <c r="V214" s="78">
        <v>0</v>
      </c>
      <c r="W214" s="78"/>
      <c r="X214" s="11" t="str">
        <f ca="1">IF(ISBLANK(BudgetsQTable[[#This Row],[budg_seq_yr]]),"FY"&amp;fiscalyear,"FY"&amp;fiscalyear-1+BudgetsQTable[[#This Row],[budg_seq_yr]])</f>
        <v>FY18</v>
      </c>
      <c r="Y214" s="79">
        <v>909213</v>
      </c>
      <c r="Z214" s="78" t="s">
        <v>2869</v>
      </c>
      <c r="AA214" s="78" t="s">
        <v>468</v>
      </c>
      <c r="AB214" s="76" t="s">
        <v>2821</v>
      </c>
      <c r="AC214" s="78" t="s">
        <v>468</v>
      </c>
    </row>
    <row r="215" spans="1:29" x14ac:dyDescent="0.35">
      <c r="A215" s="10" t="s">
        <v>966</v>
      </c>
      <c r="B215" s="76" t="s">
        <v>2863</v>
      </c>
      <c r="C215" s="76">
        <f>C214+(BudgetsQTable[[#This Row],[lead]]&lt;&gt;K214)</f>
        <v>39</v>
      </c>
      <c r="D215" s="76">
        <f>D214*(BudgetsQTable[[#This Row],[lead]]=K214)+(BudgetsQTable[[#This Row],[prop_id]]&lt;&gt;A214)</f>
        <v>1</v>
      </c>
      <c r="E215" s="77">
        <v>43004.440972222219</v>
      </c>
      <c r="F215" s="78" t="s">
        <v>2868</v>
      </c>
      <c r="G215" s="78" t="s">
        <v>2869</v>
      </c>
      <c r="H215" s="78" t="s">
        <v>468</v>
      </c>
      <c r="I215" s="76" t="s">
        <v>807</v>
      </c>
      <c r="J215" s="76" t="s">
        <v>753</v>
      </c>
      <c r="K215" s="78" t="s">
        <v>966</v>
      </c>
      <c r="L215" s="7" t="str">
        <f>IF(BudgetsQTable[[#This Row],[pi_last_name]]=" ","",HYPERLINK("https://www.ejacket.nsf.gov/ej/showProposal.do?Continue=Y&amp;ID="&amp;BudgetsQTable[[#This Row],[prop_id]],BudgetsQTable[[#This Row],[prop_id]]))</f>
        <v/>
      </c>
      <c r="M215" s="78" t="s">
        <v>753</v>
      </c>
      <c r="N215" s="7" t="str">
        <f>IF(BudgetsQTable[[#This Row],[pi_last_name]]=" ","",HYPERLINK("mailto:"&amp;BudgetsQTable[[#This Row],[pi_email]]&amp;"&amp;subject=Your NSF Proposal:  "&amp;BudgetsQTable[[#This Row],[prop_id]],BudgetsQTable[[#This Row],[pi_email]]))</f>
        <v/>
      </c>
      <c r="O215" s="78" t="s">
        <v>753</v>
      </c>
      <c r="P215" s="78">
        <v>3</v>
      </c>
      <c r="Q215" s="78">
        <v>2.25</v>
      </c>
      <c r="R215" s="79">
        <v>0</v>
      </c>
      <c r="S215" s="79">
        <v>0</v>
      </c>
      <c r="T215" s="79">
        <v>0</v>
      </c>
      <c r="U215" s="80">
        <v>258398</v>
      </c>
      <c r="V215" s="78">
        <v>0</v>
      </c>
      <c r="W215" s="78">
        <v>1</v>
      </c>
      <c r="X215" s="11" t="str">
        <f ca="1">IF(ISBLANK(BudgetsQTable[[#This Row],[budg_seq_yr]]),"FY"&amp;fiscalyear,"FY"&amp;fiscalyear-1+BudgetsQTable[[#This Row],[budg_seq_yr]])</f>
        <v>FY18</v>
      </c>
      <c r="Y215" s="79">
        <v>258398</v>
      </c>
      <c r="Z215" s="78" t="s">
        <v>2869</v>
      </c>
      <c r="AA215" s="78" t="s">
        <v>468</v>
      </c>
      <c r="AB215" s="76" t="s">
        <v>2821</v>
      </c>
      <c r="AC215" s="78" t="s">
        <v>468</v>
      </c>
    </row>
    <row r="216" spans="1:29" x14ac:dyDescent="0.35">
      <c r="A216" s="10" t="s">
        <v>966</v>
      </c>
      <c r="B216" s="76" t="s">
        <v>2863</v>
      </c>
      <c r="C216" s="76">
        <f>C215+(BudgetsQTable[[#This Row],[lead]]&lt;&gt;K215)</f>
        <v>39</v>
      </c>
      <c r="D216" s="76">
        <f>D215*(BudgetsQTable[[#This Row],[lead]]=K215)+(BudgetsQTable[[#This Row],[prop_id]]&lt;&gt;A215)</f>
        <v>1</v>
      </c>
      <c r="E216" s="77">
        <v>43004.440972222219</v>
      </c>
      <c r="F216" s="78" t="s">
        <v>2868</v>
      </c>
      <c r="G216" s="78" t="s">
        <v>2869</v>
      </c>
      <c r="H216" s="78" t="s">
        <v>468</v>
      </c>
      <c r="I216" s="76" t="s">
        <v>807</v>
      </c>
      <c r="J216" s="76" t="s">
        <v>753</v>
      </c>
      <c r="K216" s="78" t="s">
        <v>966</v>
      </c>
      <c r="L216" s="7" t="str">
        <f>IF(BudgetsQTable[[#This Row],[pi_last_name]]=" ","",HYPERLINK("https://www.ejacket.nsf.gov/ej/showProposal.do?Continue=Y&amp;ID="&amp;BudgetsQTable[[#This Row],[prop_id]],BudgetsQTable[[#This Row],[prop_id]]))</f>
        <v/>
      </c>
      <c r="M216" s="78" t="s">
        <v>753</v>
      </c>
      <c r="N216" s="7" t="str">
        <f>IF(BudgetsQTable[[#This Row],[pi_last_name]]=" ","",HYPERLINK("mailto:"&amp;BudgetsQTable[[#This Row],[pi_email]]&amp;"&amp;subject=Your NSF Proposal:  "&amp;BudgetsQTable[[#This Row],[prop_id]],BudgetsQTable[[#This Row],[pi_email]]))</f>
        <v/>
      </c>
      <c r="O216" s="78" t="s">
        <v>753</v>
      </c>
      <c r="P216" s="78">
        <v>2</v>
      </c>
      <c r="Q216" s="78">
        <v>2</v>
      </c>
      <c r="R216" s="79">
        <v>0</v>
      </c>
      <c r="S216" s="79">
        <v>5000</v>
      </c>
      <c r="T216" s="79">
        <v>0</v>
      </c>
      <c r="U216" s="80">
        <v>167965</v>
      </c>
      <c r="V216" s="78">
        <v>0</v>
      </c>
      <c r="W216" s="78">
        <v>2</v>
      </c>
      <c r="X216" s="11" t="str">
        <f ca="1">IF(ISBLANK(BudgetsQTable[[#This Row],[budg_seq_yr]]),"FY"&amp;fiscalyear,"FY"&amp;fiscalyear-1+BudgetsQTable[[#This Row],[budg_seq_yr]])</f>
        <v>FY19</v>
      </c>
      <c r="Y216" s="79">
        <v>167965</v>
      </c>
      <c r="Z216" s="78" t="s">
        <v>2869</v>
      </c>
      <c r="AA216" s="78" t="s">
        <v>468</v>
      </c>
      <c r="AB216" s="76" t="s">
        <v>2821</v>
      </c>
      <c r="AC216" s="78" t="s">
        <v>468</v>
      </c>
    </row>
    <row r="217" spans="1:29" x14ac:dyDescent="0.35">
      <c r="A217" s="10" t="s">
        <v>966</v>
      </c>
      <c r="B217" s="76" t="s">
        <v>2863</v>
      </c>
      <c r="C217" s="76">
        <f>C216+(BudgetsQTable[[#This Row],[lead]]&lt;&gt;K216)</f>
        <v>39</v>
      </c>
      <c r="D217" s="76">
        <f>D216*(BudgetsQTable[[#This Row],[lead]]=K216)+(BudgetsQTable[[#This Row],[prop_id]]&lt;&gt;A216)</f>
        <v>1</v>
      </c>
      <c r="E217" s="77">
        <v>43004.440972222219</v>
      </c>
      <c r="F217" s="78" t="s">
        <v>2868</v>
      </c>
      <c r="G217" s="78" t="s">
        <v>2869</v>
      </c>
      <c r="H217" s="78" t="s">
        <v>468</v>
      </c>
      <c r="I217" s="76" t="s">
        <v>807</v>
      </c>
      <c r="J217" s="76" t="s">
        <v>753</v>
      </c>
      <c r="K217" s="78" t="s">
        <v>966</v>
      </c>
      <c r="L217" s="7" t="str">
        <f>IF(BudgetsQTable[[#This Row],[pi_last_name]]=" ","",HYPERLINK("https://www.ejacket.nsf.gov/ej/showProposal.do?Continue=Y&amp;ID="&amp;BudgetsQTable[[#This Row],[prop_id]],BudgetsQTable[[#This Row],[prop_id]]))</f>
        <v/>
      </c>
      <c r="M217" s="78" t="s">
        <v>753</v>
      </c>
      <c r="N217" s="7" t="str">
        <f>IF(BudgetsQTable[[#This Row],[pi_last_name]]=" ","",HYPERLINK("mailto:"&amp;BudgetsQTable[[#This Row],[pi_email]]&amp;"&amp;subject=Your NSF Proposal:  "&amp;BudgetsQTable[[#This Row],[prop_id]],BudgetsQTable[[#This Row],[pi_email]]))</f>
        <v/>
      </c>
      <c r="O217" s="78" t="s">
        <v>753</v>
      </c>
      <c r="P217" s="78">
        <v>3</v>
      </c>
      <c r="Q217" s="78">
        <v>2.25</v>
      </c>
      <c r="R217" s="79">
        <v>0</v>
      </c>
      <c r="S217" s="79">
        <v>0</v>
      </c>
      <c r="T217" s="79">
        <v>0</v>
      </c>
      <c r="U217" s="80">
        <v>305820</v>
      </c>
      <c r="V217" s="78">
        <v>0</v>
      </c>
      <c r="W217" s="78">
        <v>3</v>
      </c>
      <c r="X217" s="11" t="str">
        <f ca="1">IF(ISBLANK(BudgetsQTable[[#This Row],[budg_seq_yr]]),"FY"&amp;fiscalyear,"FY"&amp;fiscalyear-1+BudgetsQTable[[#This Row],[budg_seq_yr]])</f>
        <v>FY20</v>
      </c>
      <c r="Y217" s="79">
        <v>305820</v>
      </c>
      <c r="Z217" s="78" t="s">
        <v>2869</v>
      </c>
      <c r="AA217" s="78" t="s">
        <v>468</v>
      </c>
      <c r="AB217" s="76" t="s">
        <v>2821</v>
      </c>
      <c r="AC217" s="78" t="s">
        <v>468</v>
      </c>
    </row>
    <row r="218" spans="1:29" x14ac:dyDescent="0.35">
      <c r="A218" s="10" t="s">
        <v>966</v>
      </c>
      <c r="B218" s="76" t="s">
        <v>2863</v>
      </c>
      <c r="C218" s="76">
        <f>C217+(BudgetsQTable[[#This Row],[lead]]&lt;&gt;K217)</f>
        <v>39</v>
      </c>
      <c r="D218" s="76">
        <f>D217*(BudgetsQTable[[#This Row],[lead]]=K217)+(BudgetsQTable[[#This Row],[prop_id]]&lt;&gt;A217)</f>
        <v>1</v>
      </c>
      <c r="E218" s="77">
        <v>43004.440972222219</v>
      </c>
      <c r="F218" s="78" t="s">
        <v>2868</v>
      </c>
      <c r="G218" s="78" t="s">
        <v>2869</v>
      </c>
      <c r="H218" s="78" t="s">
        <v>468</v>
      </c>
      <c r="I218" s="76" t="s">
        <v>807</v>
      </c>
      <c r="J218" s="76" t="s">
        <v>753</v>
      </c>
      <c r="K218" s="78" t="s">
        <v>966</v>
      </c>
      <c r="L218" s="7" t="str">
        <f>IF(BudgetsQTable[[#This Row],[pi_last_name]]=" ","",HYPERLINK("https://www.ejacket.nsf.gov/ej/showProposal.do?Continue=Y&amp;ID="&amp;BudgetsQTable[[#This Row],[prop_id]],BudgetsQTable[[#This Row],[prop_id]]))</f>
        <v/>
      </c>
      <c r="M218" s="78" t="s">
        <v>753</v>
      </c>
      <c r="N218" s="7" t="str">
        <f>IF(BudgetsQTable[[#This Row],[pi_last_name]]=" ","",HYPERLINK("mailto:"&amp;BudgetsQTable[[#This Row],[pi_email]]&amp;"&amp;subject=Your NSF Proposal:  "&amp;BudgetsQTable[[#This Row],[prop_id]],BudgetsQTable[[#This Row],[pi_email]]))</f>
        <v/>
      </c>
      <c r="O218" s="78" t="s">
        <v>753</v>
      </c>
      <c r="P218" s="78">
        <v>2</v>
      </c>
      <c r="Q218" s="78">
        <v>2</v>
      </c>
      <c r="R218" s="79">
        <v>0</v>
      </c>
      <c r="S218" s="79">
        <v>5000</v>
      </c>
      <c r="T218" s="79">
        <v>0</v>
      </c>
      <c r="U218" s="80">
        <v>177030</v>
      </c>
      <c r="V218" s="78">
        <v>0</v>
      </c>
      <c r="W218" s="78">
        <v>4</v>
      </c>
      <c r="X218" s="11" t="str">
        <f ca="1">IF(ISBLANK(BudgetsQTable[[#This Row],[budg_seq_yr]]),"FY"&amp;fiscalyear,"FY"&amp;fiscalyear-1+BudgetsQTable[[#This Row],[budg_seq_yr]])</f>
        <v>FY21</v>
      </c>
      <c r="Y218" s="79">
        <v>177030</v>
      </c>
      <c r="Z218" s="78" t="s">
        <v>2869</v>
      </c>
      <c r="AA218" s="78" t="s">
        <v>468</v>
      </c>
      <c r="AB218" s="76" t="s">
        <v>2821</v>
      </c>
      <c r="AC218" s="78" t="s">
        <v>468</v>
      </c>
    </row>
    <row r="219" spans="1:29" x14ac:dyDescent="0.35">
      <c r="A219" s="10" t="s">
        <v>969</v>
      </c>
      <c r="B219" s="76" t="s">
        <v>2863</v>
      </c>
      <c r="C219" s="76">
        <f>C218+(BudgetsQTable[[#This Row],[lead]]&lt;&gt;K218)</f>
        <v>40</v>
      </c>
      <c r="D219" s="76">
        <f>D218*(BudgetsQTable[[#This Row],[lead]]=K218)+(BudgetsQTable[[#This Row],[prop_id]]&lt;&gt;A218)</f>
        <v>1</v>
      </c>
      <c r="E219" s="77">
        <v>43004.441666666666</v>
      </c>
      <c r="F219" s="78" t="s">
        <v>2868</v>
      </c>
      <c r="G219" s="78" t="s">
        <v>2869</v>
      </c>
      <c r="H219" s="78" t="s">
        <v>466</v>
      </c>
      <c r="I219" s="76" t="s">
        <v>786</v>
      </c>
      <c r="J219" s="76" t="s">
        <v>3053</v>
      </c>
      <c r="K219" s="78" t="s">
        <v>969</v>
      </c>
      <c r="L219" s="7" t="str">
        <f>IF(BudgetsQTable[[#This Row],[pi_last_name]]=" ","",HYPERLINK("https://www.ejacket.nsf.gov/ej/showProposal.do?Continue=Y&amp;ID="&amp;BudgetsQTable[[#This Row],[prop_id]],BudgetsQTable[[#This Row],[prop_id]]))</f>
        <v>1763298</v>
      </c>
      <c r="M219" s="78" t="s">
        <v>970</v>
      </c>
      <c r="N219" s="7" t="str">
        <f>IF(BudgetsQTable[[#This Row],[pi_last_name]]=" ","",HYPERLINK("mailto:"&amp;BudgetsQTable[[#This Row],[pi_email]]&amp;"&amp;subject=Your NSF Proposal:  "&amp;BudgetsQTable[[#This Row],[prop_id]],BudgetsQTable[[#This Row],[pi_email]]))</f>
        <v>ptbremer@sci.utah.edu</v>
      </c>
      <c r="O219" s="78" t="s">
        <v>722</v>
      </c>
      <c r="P219" s="78"/>
      <c r="Q219" s="78"/>
      <c r="R219" s="79"/>
      <c r="S219" s="79"/>
      <c r="T219" s="79"/>
      <c r="U219" s="80"/>
      <c r="V219" s="78">
        <v>0</v>
      </c>
      <c r="W219" s="78"/>
      <c r="X219" s="11" t="str">
        <f ca="1">IF(ISBLANK(BudgetsQTable[[#This Row],[budg_seq_yr]]),"FY"&amp;fiscalyear,"FY"&amp;fiscalyear-1+BudgetsQTable[[#This Row],[budg_seq_yr]])</f>
        <v>FY18</v>
      </c>
      <c r="Y219" s="79">
        <v>1198921</v>
      </c>
      <c r="Z219" s="78" t="s">
        <v>2869</v>
      </c>
      <c r="AA219" s="78" t="s">
        <v>466</v>
      </c>
      <c r="AB219" s="76" t="s">
        <v>2821</v>
      </c>
      <c r="AC219" s="78" t="s">
        <v>2884</v>
      </c>
    </row>
    <row r="220" spans="1:29" x14ac:dyDescent="0.35">
      <c r="A220" s="10" t="s">
        <v>969</v>
      </c>
      <c r="B220" s="76" t="s">
        <v>2863</v>
      </c>
      <c r="C220" s="76">
        <f>C219+(BudgetsQTable[[#This Row],[lead]]&lt;&gt;K219)</f>
        <v>40</v>
      </c>
      <c r="D220" s="76">
        <f>D219*(BudgetsQTable[[#This Row],[lead]]=K219)+(BudgetsQTable[[#This Row],[prop_id]]&lt;&gt;A219)</f>
        <v>1</v>
      </c>
      <c r="E220" s="77">
        <v>43004.441666666666</v>
      </c>
      <c r="F220" s="78" t="s">
        <v>2868</v>
      </c>
      <c r="G220" s="78" t="s">
        <v>2869</v>
      </c>
      <c r="H220" s="78" t="s">
        <v>466</v>
      </c>
      <c r="I220" s="76" t="s">
        <v>786</v>
      </c>
      <c r="J220" s="76" t="s">
        <v>753</v>
      </c>
      <c r="K220" s="78" t="s">
        <v>969</v>
      </c>
      <c r="L220" s="7" t="str">
        <f>IF(BudgetsQTable[[#This Row],[pi_last_name]]=" ","",HYPERLINK("https://www.ejacket.nsf.gov/ej/showProposal.do?Continue=Y&amp;ID="&amp;BudgetsQTable[[#This Row],[prop_id]],BudgetsQTable[[#This Row],[prop_id]]))</f>
        <v/>
      </c>
      <c r="M220" s="78" t="s">
        <v>753</v>
      </c>
      <c r="N220" s="7" t="str">
        <f>IF(BudgetsQTable[[#This Row],[pi_last_name]]=" ","",HYPERLINK("mailto:"&amp;BudgetsQTable[[#This Row],[pi_email]]&amp;"&amp;subject=Your NSF Proposal:  "&amp;BudgetsQTable[[#This Row],[prop_id]],BudgetsQTable[[#This Row],[pi_email]]))</f>
        <v/>
      </c>
      <c r="O220" s="78" t="s">
        <v>753</v>
      </c>
      <c r="P220" s="78">
        <v>2</v>
      </c>
      <c r="Q220" s="78">
        <v>0</v>
      </c>
      <c r="R220" s="79">
        <v>30000</v>
      </c>
      <c r="S220" s="79">
        <v>4000</v>
      </c>
      <c r="T220" s="79">
        <v>0</v>
      </c>
      <c r="U220" s="80">
        <v>295386</v>
      </c>
      <c r="V220" s="78">
        <v>0</v>
      </c>
      <c r="W220" s="78">
        <v>1</v>
      </c>
      <c r="X220" s="11" t="str">
        <f ca="1">IF(ISBLANK(BudgetsQTable[[#This Row],[budg_seq_yr]]),"FY"&amp;fiscalyear,"FY"&amp;fiscalyear-1+BudgetsQTable[[#This Row],[budg_seq_yr]])</f>
        <v>FY18</v>
      </c>
      <c r="Y220" s="79">
        <v>295386</v>
      </c>
      <c r="Z220" s="78" t="s">
        <v>2869</v>
      </c>
      <c r="AA220" s="78" t="s">
        <v>466</v>
      </c>
      <c r="AB220" s="76" t="s">
        <v>2821</v>
      </c>
      <c r="AC220" s="78" t="s">
        <v>2884</v>
      </c>
    </row>
    <row r="221" spans="1:29" x14ac:dyDescent="0.35">
      <c r="A221" s="10" t="s">
        <v>969</v>
      </c>
      <c r="B221" s="76" t="s">
        <v>2863</v>
      </c>
      <c r="C221" s="76">
        <f>C220+(BudgetsQTable[[#This Row],[lead]]&lt;&gt;K220)</f>
        <v>40</v>
      </c>
      <c r="D221" s="76">
        <f>D220*(BudgetsQTable[[#This Row],[lead]]=K220)+(BudgetsQTable[[#This Row],[prop_id]]&lt;&gt;A220)</f>
        <v>1</v>
      </c>
      <c r="E221" s="77">
        <v>43004.441666666666</v>
      </c>
      <c r="F221" s="78" t="s">
        <v>2868</v>
      </c>
      <c r="G221" s="78" t="s">
        <v>2869</v>
      </c>
      <c r="H221" s="78" t="s">
        <v>466</v>
      </c>
      <c r="I221" s="76" t="s">
        <v>786</v>
      </c>
      <c r="J221" s="76" t="s">
        <v>753</v>
      </c>
      <c r="K221" s="78" t="s">
        <v>969</v>
      </c>
      <c r="L221" s="7" t="str">
        <f>IF(BudgetsQTable[[#This Row],[pi_last_name]]=" ","",HYPERLINK("https://www.ejacket.nsf.gov/ej/showProposal.do?Continue=Y&amp;ID="&amp;BudgetsQTable[[#This Row],[prop_id]],BudgetsQTable[[#This Row],[prop_id]]))</f>
        <v/>
      </c>
      <c r="M221" s="78" t="s">
        <v>753</v>
      </c>
      <c r="N221" s="7" t="str">
        <f>IF(BudgetsQTable[[#This Row],[pi_last_name]]=" ","",HYPERLINK("mailto:"&amp;BudgetsQTable[[#This Row],[pi_email]]&amp;"&amp;subject=Your NSF Proposal:  "&amp;BudgetsQTable[[#This Row],[prop_id]],BudgetsQTable[[#This Row],[pi_email]]))</f>
        <v/>
      </c>
      <c r="O221" s="78" t="s">
        <v>753</v>
      </c>
      <c r="P221" s="78">
        <v>2</v>
      </c>
      <c r="Q221" s="78">
        <v>0</v>
      </c>
      <c r="R221" s="79">
        <v>30900</v>
      </c>
      <c r="S221" s="79">
        <v>4120</v>
      </c>
      <c r="T221" s="79">
        <v>0</v>
      </c>
      <c r="U221" s="80">
        <v>294188</v>
      </c>
      <c r="V221" s="78">
        <v>0</v>
      </c>
      <c r="W221" s="78">
        <v>2</v>
      </c>
      <c r="X221" s="11" t="str">
        <f ca="1">IF(ISBLANK(BudgetsQTable[[#This Row],[budg_seq_yr]]),"FY"&amp;fiscalyear,"FY"&amp;fiscalyear-1+BudgetsQTable[[#This Row],[budg_seq_yr]])</f>
        <v>FY19</v>
      </c>
      <c r="Y221" s="79">
        <v>294188</v>
      </c>
      <c r="Z221" s="78" t="s">
        <v>2869</v>
      </c>
      <c r="AA221" s="78" t="s">
        <v>466</v>
      </c>
      <c r="AB221" s="76" t="s">
        <v>2821</v>
      </c>
      <c r="AC221" s="78" t="s">
        <v>2884</v>
      </c>
    </row>
    <row r="222" spans="1:29" x14ac:dyDescent="0.35">
      <c r="A222" s="10" t="s">
        <v>969</v>
      </c>
      <c r="B222" s="76" t="s">
        <v>2863</v>
      </c>
      <c r="C222" s="76">
        <f>C221+(BudgetsQTable[[#This Row],[lead]]&lt;&gt;K221)</f>
        <v>40</v>
      </c>
      <c r="D222" s="76">
        <f>D221*(BudgetsQTable[[#This Row],[lead]]=K221)+(BudgetsQTable[[#This Row],[prop_id]]&lt;&gt;A221)</f>
        <v>1</v>
      </c>
      <c r="E222" s="77">
        <v>43004.441666666666</v>
      </c>
      <c r="F222" s="78" t="s">
        <v>2868</v>
      </c>
      <c r="G222" s="78" t="s">
        <v>2869</v>
      </c>
      <c r="H222" s="78" t="s">
        <v>466</v>
      </c>
      <c r="I222" s="76" t="s">
        <v>786</v>
      </c>
      <c r="J222" s="76" t="s">
        <v>753</v>
      </c>
      <c r="K222" s="78" t="s">
        <v>969</v>
      </c>
      <c r="L222" s="7" t="str">
        <f>IF(BudgetsQTable[[#This Row],[pi_last_name]]=" ","",HYPERLINK("https://www.ejacket.nsf.gov/ej/showProposal.do?Continue=Y&amp;ID="&amp;BudgetsQTable[[#This Row],[prop_id]],BudgetsQTable[[#This Row],[prop_id]]))</f>
        <v/>
      </c>
      <c r="M222" s="78" t="s">
        <v>753</v>
      </c>
      <c r="N222" s="7" t="str">
        <f>IF(BudgetsQTable[[#This Row],[pi_last_name]]=" ","",HYPERLINK("mailto:"&amp;BudgetsQTable[[#This Row],[pi_email]]&amp;"&amp;subject=Your NSF Proposal:  "&amp;BudgetsQTable[[#This Row],[prop_id]],BudgetsQTable[[#This Row],[pi_email]]))</f>
        <v/>
      </c>
      <c r="O222" s="78" t="s">
        <v>753</v>
      </c>
      <c r="P222" s="78">
        <v>2</v>
      </c>
      <c r="Q222" s="78">
        <v>0</v>
      </c>
      <c r="R222" s="79">
        <v>31827</v>
      </c>
      <c r="S222" s="79">
        <v>4244</v>
      </c>
      <c r="T222" s="79">
        <v>0</v>
      </c>
      <c r="U222" s="80">
        <v>301134</v>
      </c>
      <c r="V222" s="78">
        <v>0</v>
      </c>
      <c r="W222" s="78">
        <v>3</v>
      </c>
      <c r="X222" s="11" t="str">
        <f ca="1">IF(ISBLANK(BudgetsQTable[[#This Row],[budg_seq_yr]]),"FY"&amp;fiscalyear,"FY"&amp;fiscalyear-1+BudgetsQTable[[#This Row],[budg_seq_yr]])</f>
        <v>FY20</v>
      </c>
      <c r="Y222" s="79">
        <v>301134</v>
      </c>
      <c r="Z222" s="78" t="s">
        <v>2869</v>
      </c>
      <c r="AA222" s="78" t="s">
        <v>466</v>
      </c>
      <c r="AB222" s="76" t="s">
        <v>2821</v>
      </c>
      <c r="AC222" s="78" t="s">
        <v>2884</v>
      </c>
    </row>
    <row r="223" spans="1:29" x14ac:dyDescent="0.35">
      <c r="A223" s="10" t="s">
        <v>969</v>
      </c>
      <c r="B223" s="76" t="s">
        <v>2863</v>
      </c>
      <c r="C223" s="76">
        <f>C222+(BudgetsQTable[[#This Row],[lead]]&lt;&gt;K222)</f>
        <v>40</v>
      </c>
      <c r="D223" s="76">
        <f>D222*(BudgetsQTable[[#This Row],[lead]]=K222)+(BudgetsQTable[[#This Row],[prop_id]]&lt;&gt;A222)</f>
        <v>1</v>
      </c>
      <c r="E223" s="77">
        <v>43004.441666666666</v>
      </c>
      <c r="F223" s="78" t="s">
        <v>2868</v>
      </c>
      <c r="G223" s="78" t="s">
        <v>2869</v>
      </c>
      <c r="H223" s="78" t="s">
        <v>466</v>
      </c>
      <c r="I223" s="76" t="s">
        <v>786</v>
      </c>
      <c r="J223" s="76" t="s">
        <v>753</v>
      </c>
      <c r="K223" s="78" t="s">
        <v>969</v>
      </c>
      <c r="L223" s="7" t="str">
        <f>IF(BudgetsQTable[[#This Row],[pi_last_name]]=" ","",HYPERLINK("https://www.ejacket.nsf.gov/ej/showProposal.do?Continue=Y&amp;ID="&amp;BudgetsQTable[[#This Row],[prop_id]],BudgetsQTable[[#This Row],[prop_id]]))</f>
        <v/>
      </c>
      <c r="M223" s="78" t="s">
        <v>753</v>
      </c>
      <c r="N223" s="7" t="str">
        <f>IF(BudgetsQTable[[#This Row],[pi_last_name]]=" ","",HYPERLINK("mailto:"&amp;BudgetsQTable[[#This Row],[pi_email]]&amp;"&amp;subject=Your NSF Proposal:  "&amp;BudgetsQTable[[#This Row],[prop_id]],BudgetsQTable[[#This Row],[pi_email]]))</f>
        <v/>
      </c>
      <c r="O223" s="78" t="s">
        <v>753</v>
      </c>
      <c r="P223" s="78">
        <v>2</v>
      </c>
      <c r="Q223" s="78">
        <v>0</v>
      </c>
      <c r="R223" s="79">
        <v>32782</v>
      </c>
      <c r="S223" s="79">
        <v>4371</v>
      </c>
      <c r="T223" s="79">
        <v>0</v>
      </c>
      <c r="U223" s="80">
        <v>308213</v>
      </c>
      <c r="V223" s="78">
        <v>0</v>
      </c>
      <c r="W223" s="78">
        <v>4</v>
      </c>
      <c r="X223" s="11" t="str">
        <f ca="1">IF(ISBLANK(BudgetsQTable[[#This Row],[budg_seq_yr]]),"FY"&amp;fiscalyear,"FY"&amp;fiscalyear-1+BudgetsQTable[[#This Row],[budg_seq_yr]])</f>
        <v>FY21</v>
      </c>
      <c r="Y223" s="79">
        <v>308213</v>
      </c>
      <c r="Z223" s="78" t="s">
        <v>2869</v>
      </c>
      <c r="AA223" s="78" t="s">
        <v>466</v>
      </c>
      <c r="AB223" s="76" t="s">
        <v>2821</v>
      </c>
      <c r="AC223" s="78" t="s">
        <v>2884</v>
      </c>
    </row>
    <row r="224" spans="1:29" x14ac:dyDescent="0.35">
      <c r="A224" s="10" t="s">
        <v>972</v>
      </c>
      <c r="B224" s="76" t="s">
        <v>2863</v>
      </c>
      <c r="C224" s="76">
        <f>C223+(BudgetsQTable[[#This Row],[lead]]&lt;&gt;K223)</f>
        <v>41</v>
      </c>
      <c r="D224" s="76">
        <f>D223*(BudgetsQTable[[#This Row],[lead]]=K223)+(BudgetsQTable[[#This Row],[prop_id]]&lt;&gt;A223)</f>
        <v>1</v>
      </c>
      <c r="E224" s="77">
        <v>43004.446527777778</v>
      </c>
      <c r="F224" s="78" t="s">
        <v>2868</v>
      </c>
      <c r="G224" s="78" t="s">
        <v>2840</v>
      </c>
      <c r="H224" s="78" t="s">
        <v>462</v>
      </c>
      <c r="I224" s="76" t="s">
        <v>761</v>
      </c>
      <c r="J224" s="76" t="s">
        <v>3056</v>
      </c>
      <c r="K224" s="78" t="s">
        <v>972</v>
      </c>
      <c r="L224" s="7" t="str">
        <f>IF(BudgetsQTable[[#This Row],[pi_last_name]]=" ","",HYPERLINK("https://www.ejacket.nsf.gov/ej/showProposal.do?Continue=Y&amp;ID="&amp;BudgetsQTable[[#This Row],[prop_id]],BudgetsQTable[[#This Row],[prop_id]]))</f>
        <v>1763301</v>
      </c>
      <c r="M224" s="78" t="s">
        <v>973</v>
      </c>
      <c r="N224" s="7" t="str">
        <f>IF(BudgetsQTable[[#This Row],[pi_last_name]]=" ","",HYPERLINK("mailto:"&amp;BudgetsQTable[[#This Row],[pi_email]]&amp;"&amp;subject=Your NSF Proposal:  "&amp;BudgetsQTable[[#This Row],[prop_id]],BudgetsQTable[[#This Row],[pi_email]]))</f>
        <v>cem@cs.utah.edu</v>
      </c>
      <c r="O224" s="78" t="s">
        <v>722</v>
      </c>
      <c r="P224" s="78"/>
      <c r="Q224" s="78"/>
      <c r="R224" s="79"/>
      <c r="S224" s="79"/>
      <c r="T224" s="79"/>
      <c r="U224" s="80"/>
      <c r="V224" s="78">
        <v>0</v>
      </c>
      <c r="W224" s="78"/>
      <c r="X224" s="11" t="str">
        <f ca="1">IF(ISBLANK(BudgetsQTable[[#This Row],[budg_seq_yr]]),"FY"&amp;fiscalyear,"FY"&amp;fiscalyear-1+BudgetsQTable[[#This Row],[budg_seq_yr]])</f>
        <v>FY18</v>
      </c>
      <c r="Y224" s="79">
        <v>1077013</v>
      </c>
      <c r="Z224" s="78" t="s">
        <v>2840</v>
      </c>
      <c r="AA224" s="78" t="s">
        <v>462</v>
      </c>
      <c r="AB224" s="76" t="s">
        <v>2821</v>
      </c>
      <c r="AC224" s="78"/>
    </row>
    <row r="225" spans="1:29" x14ac:dyDescent="0.35">
      <c r="A225" s="10" t="s">
        <v>972</v>
      </c>
      <c r="B225" s="76" t="s">
        <v>2863</v>
      </c>
      <c r="C225" s="76">
        <f>C224+(BudgetsQTable[[#This Row],[lead]]&lt;&gt;K224)</f>
        <v>41</v>
      </c>
      <c r="D225" s="76">
        <f>D224*(BudgetsQTable[[#This Row],[lead]]=K224)+(BudgetsQTable[[#This Row],[prop_id]]&lt;&gt;A224)</f>
        <v>1</v>
      </c>
      <c r="E225" s="77">
        <v>43004.446527777778</v>
      </c>
      <c r="F225" s="78" t="s">
        <v>2868</v>
      </c>
      <c r="G225" s="78" t="s">
        <v>2840</v>
      </c>
      <c r="H225" s="78" t="s">
        <v>462</v>
      </c>
      <c r="I225" s="76" t="s">
        <v>761</v>
      </c>
      <c r="J225" s="76" t="s">
        <v>753</v>
      </c>
      <c r="K225" s="78" t="s">
        <v>972</v>
      </c>
      <c r="L225" s="7" t="str">
        <f>IF(BudgetsQTable[[#This Row],[pi_last_name]]=" ","",HYPERLINK("https://www.ejacket.nsf.gov/ej/showProposal.do?Continue=Y&amp;ID="&amp;BudgetsQTable[[#This Row],[prop_id]],BudgetsQTable[[#This Row],[prop_id]]))</f>
        <v/>
      </c>
      <c r="M225" s="78" t="s">
        <v>753</v>
      </c>
      <c r="N225" s="7" t="str">
        <f>IF(BudgetsQTable[[#This Row],[pi_last_name]]=" ","",HYPERLINK("mailto:"&amp;BudgetsQTable[[#This Row],[pi_email]]&amp;"&amp;subject=Your NSF Proposal:  "&amp;BudgetsQTable[[#This Row],[prop_id]],BudgetsQTable[[#This Row],[pi_email]]))</f>
        <v/>
      </c>
      <c r="O225" s="78" t="s">
        <v>753</v>
      </c>
      <c r="P225" s="78">
        <v>2</v>
      </c>
      <c r="Q225" s="78">
        <v>2</v>
      </c>
      <c r="R225" s="79">
        <v>0</v>
      </c>
      <c r="S225" s="79">
        <v>3000</v>
      </c>
      <c r="T225" s="79">
        <v>0</v>
      </c>
      <c r="U225" s="80">
        <v>277890</v>
      </c>
      <c r="V225" s="78">
        <v>0</v>
      </c>
      <c r="W225" s="78">
        <v>1</v>
      </c>
      <c r="X225" s="11" t="str">
        <f ca="1">IF(ISBLANK(BudgetsQTable[[#This Row],[budg_seq_yr]]),"FY"&amp;fiscalyear,"FY"&amp;fiscalyear-1+BudgetsQTable[[#This Row],[budg_seq_yr]])</f>
        <v>FY18</v>
      </c>
      <c r="Y225" s="79">
        <v>277890</v>
      </c>
      <c r="Z225" s="78" t="s">
        <v>2840</v>
      </c>
      <c r="AA225" s="78" t="s">
        <v>462</v>
      </c>
      <c r="AB225" s="76" t="s">
        <v>2821</v>
      </c>
      <c r="AC225" s="78"/>
    </row>
    <row r="226" spans="1:29" x14ac:dyDescent="0.35">
      <c r="A226" s="10" t="s">
        <v>972</v>
      </c>
      <c r="B226" s="76" t="s">
        <v>2863</v>
      </c>
      <c r="C226" s="76">
        <f>C225+(BudgetsQTable[[#This Row],[lead]]&lt;&gt;K225)</f>
        <v>41</v>
      </c>
      <c r="D226" s="76">
        <f>D225*(BudgetsQTable[[#This Row],[lead]]=K225)+(BudgetsQTable[[#This Row],[prop_id]]&lt;&gt;A225)</f>
        <v>1</v>
      </c>
      <c r="E226" s="77">
        <v>43004.446527777778</v>
      </c>
      <c r="F226" s="78" t="s">
        <v>2868</v>
      </c>
      <c r="G226" s="78" t="s">
        <v>2840</v>
      </c>
      <c r="H226" s="78" t="s">
        <v>462</v>
      </c>
      <c r="I226" s="76" t="s">
        <v>761</v>
      </c>
      <c r="J226" s="76" t="s">
        <v>753</v>
      </c>
      <c r="K226" s="78" t="s">
        <v>972</v>
      </c>
      <c r="L226" s="7" t="str">
        <f>IF(BudgetsQTable[[#This Row],[pi_last_name]]=" ","",HYPERLINK("https://www.ejacket.nsf.gov/ej/showProposal.do?Continue=Y&amp;ID="&amp;BudgetsQTable[[#This Row],[prop_id]],BudgetsQTable[[#This Row],[prop_id]]))</f>
        <v/>
      </c>
      <c r="M226" s="78" t="s">
        <v>753</v>
      </c>
      <c r="N226" s="7" t="str">
        <f>IF(BudgetsQTable[[#This Row],[pi_last_name]]=" ","",HYPERLINK("mailto:"&amp;BudgetsQTable[[#This Row],[pi_email]]&amp;"&amp;subject=Your NSF Proposal:  "&amp;BudgetsQTable[[#This Row],[prop_id]],BudgetsQTable[[#This Row],[pi_email]]))</f>
        <v/>
      </c>
      <c r="O226" s="78" t="s">
        <v>753</v>
      </c>
      <c r="P226" s="78">
        <v>2</v>
      </c>
      <c r="Q226" s="78">
        <v>2</v>
      </c>
      <c r="R226" s="79">
        <v>0</v>
      </c>
      <c r="S226" s="79">
        <v>3000</v>
      </c>
      <c r="T226" s="79">
        <v>0</v>
      </c>
      <c r="U226" s="80">
        <v>258089</v>
      </c>
      <c r="V226" s="78">
        <v>0</v>
      </c>
      <c r="W226" s="78">
        <v>2</v>
      </c>
      <c r="X226" s="11" t="str">
        <f ca="1">IF(ISBLANK(BudgetsQTable[[#This Row],[budg_seq_yr]]),"FY"&amp;fiscalyear,"FY"&amp;fiscalyear-1+BudgetsQTable[[#This Row],[budg_seq_yr]])</f>
        <v>FY19</v>
      </c>
      <c r="Y226" s="79">
        <v>258089</v>
      </c>
      <c r="Z226" s="78" t="s">
        <v>2840</v>
      </c>
      <c r="AA226" s="78" t="s">
        <v>462</v>
      </c>
      <c r="AB226" s="76" t="s">
        <v>2821</v>
      </c>
      <c r="AC226" s="78"/>
    </row>
    <row r="227" spans="1:29" x14ac:dyDescent="0.35">
      <c r="A227" s="10" t="s">
        <v>972</v>
      </c>
      <c r="B227" s="76" t="s">
        <v>2863</v>
      </c>
      <c r="C227" s="76">
        <f>C226+(BudgetsQTable[[#This Row],[lead]]&lt;&gt;K226)</f>
        <v>41</v>
      </c>
      <c r="D227" s="76">
        <f>D226*(BudgetsQTable[[#This Row],[lead]]=K226)+(BudgetsQTable[[#This Row],[prop_id]]&lt;&gt;A226)</f>
        <v>1</v>
      </c>
      <c r="E227" s="77">
        <v>43004.446527777778</v>
      </c>
      <c r="F227" s="78" t="s">
        <v>2868</v>
      </c>
      <c r="G227" s="78" t="s">
        <v>2840</v>
      </c>
      <c r="H227" s="78" t="s">
        <v>462</v>
      </c>
      <c r="I227" s="76" t="s">
        <v>761</v>
      </c>
      <c r="J227" s="76" t="s">
        <v>753</v>
      </c>
      <c r="K227" s="78" t="s">
        <v>972</v>
      </c>
      <c r="L227" s="7" t="str">
        <f>IF(BudgetsQTable[[#This Row],[pi_last_name]]=" ","",HYPERLINK("https://www.ejacket.nsf.gov/ej/showProposal.do?Continue=Y&amp;ID="&amp;BudgetsQTable[[#This Row],[prop_id]],BudgetsQTable[[#This Row],[prop_id]]))</f>
        <v/>
      </c>
      <c r="M227" s="78" t="s">
        <v>753</v>
      </c>
      <c r="N227" s="7" t="str">
        <f>IF(BudgetsQTable[[#This Row],[pi_last_name]]=" ","",HYPERLINK("mailto:"&amp;BudgetsQTable[[#This Row],[pi_email]]&amp;"&amp;subject=Your NSF Proposal:  "&amp;BudgetsQTable[[#This Row],[prop_id]],BudgetsQTable[[#This Row],[pi_email]]))</f>
        <v/>
      </c>
      <c r="O227" s="78" t="s">
        <v>753</v>
      </c>
      <c r="P227" s="78">
        <v>2</v>
      </c>
      <c r="Q227" s="78">
        <v>2</v>
      </c>
      <c r="R227" s="79">
        <v>0</v>
      </c>
      <c r="S227" s="79">
        <v>3000</v>
      </c>
      <c r="T227" s="79">
        <v>0</v>
      </c>
      <c r="U227" s="80">
        <v>264406</v>
      </c>
      <c r="V227" s="78">
        <v>0</v>
      </c>
      <c r="W227" s="78">
        <v>3</v>
      </c>
      <c r="X227" s="11" t="str">
        <f ca="1">IF(ISBLANK(BudgetsQTable[[#This Row],[budg_seq_yr]]),"FY"&amp;fiscalyear,"FY"&amp;fiscalyear-1+BudgetsQTable[[#This Row],[budg_seq_yr]])</f>
        <v>FY20</v>
      </c>
      <c r="Y227" s="79">
        <v>264406</v>
      </c>
      <c r="Z227" s="78" t="s">
        <v>2840</v>
      </c>
      <c r="AA227" s="78" t="s">
        <v>462</v>
      </c>
      <c r="AB227" s="76" t="s">
        <v>2821</v>
      </c>
      <c r="AC227" s="78"/>
    </row>
    <row r="228" spans="1:29" x14ac:dyDescent="0.35">
      <c r="A228" s="10" t="s">
        <v>972</v>
      </c>
      <c r="B228" s="76" t="s">
        <v>2863</v>
      </c>
      <c r="C228" s="76">
        <f>C227+(BudgetsQTable[[#This Row],[lead]]&lt;&gt;K227)</f>
        <v>41</v>
      </c>
      <c r="D228" s="76">
        <f>D227*(BudgetsQTable[[#This Row],[lead]]=K227)+(BudgetsQTable[[#This Row],[prop_id]]&lt;&gt;A227)</f>
        <v>1</v>
      </c>
      <c r="E228" s="77">
        <v>43004.446527777778</v>
      </c>
      <c r="F228" s="78" t="s">
        <v>2868</v>
      </c>
      <c r="G228" s="78" t="s">
        <v>2840</v>
      </c>
      <c r="H228" s="78" t="s">
        <v>462</v>
      </c>
      <c r="I228" s="76" t="s">
        <v>761</v>
      </c>
      <c r="J228" s="76" t="s">
        <v>753</v>
      </c>
      <c r="K228" s="78" t="s">
        <v>972</v>
      </c>
      <c r="L228" s="7" t="str">
        <f>IF(BudgetsQTable[[#This Row],[pi_last_name]]=" ","",HYPERLINK("https://www.ejacket.nsf.gov/ej/showProposal.do?Continue=Y&amp;ID="&amp;BudgetsQTable[[#This Row],[prop_id]],BudgetsQTable[[#This Row],[prop_id]]))</f>
        <v/>
      </c>
      <c r="M228" s="78" t="s">
        <v>753</v>
      </c>
      <c r="N228" s="7" t="str">
        <f>IF(BudgetsQTable[[#This Row],[pi_last_name]]=" ","",HYPERLINK("mailto:"&amp;BudgetsQTable[[#This Row],[pi_email]]&amp;"&amp;subject=Your NSF Proposal:  "&amp;BudgetsQTable[[#This Row],[prop_id]],BudgetsQTable[[#This Row],[pi_email]]))</f>
        <v/>
      </c>
      <c r="O228" s="78" t="s">
        <v>753</v>
      </c>
      <c r="P228" s="78">
        <v>2</v>
      </c>
      <c r="Q228" s="78">
        <v>2</v>
      </c>
      <c r="R228" s="79">
        <v>0</v>
      </c>
      <c r="S228" s="79">
        <v>3000</v>
      </c>
      <c r="T228" s="79">
        <v>0</v>
      </c>
      <c r="U228" s="80">
        <v>276628</v>
      </c>
      <c r="V228" s="78">
        <v>0</v>
      </c>
      <c r="W228" s="78">
        <v>4</v>
      </c>
      <c r="X228" s="11" t="str">
        <f ca="1">IF(ISBLANK(BudgetsQTable[[#This Row],[budg_seq_yr]]),"FY"&amp;fiscalyear,"FY"&amp;fiscalyear-1+BudgetsQTable[[#This Row],[budg_seq_yr]])</f>
        <v>FY21</v>
      </c>
      <c r="Y228" s="79">
        <v>276628</v>
      </c>
      <c r="Z228" s="78" t="s">
        <v>2840</v>
      </c>
      <c r="AA228" s="78" t="s">
        <v>462</v>
      </c>
      <c r="AB228" s="76" t="s">
        <v>2821</v>
      </c>
      <c r="AC228" s="78"/>
    </row>
    <row r="229" spans="1:29" x14ac:dyDescent="0.35">
      <c r="A229" s="10" t="s">
        <v>975</v>
      </c>
      <c r="B229" s="76" t="s">
        <v>2824</v>
      </c>
      <c r="C229" s="76">
        <f>C228+(BudgetsQTable[[#This Row],[lead]]&lt;&gt;K228)</f>
        <v>42</v>
      </c>
      <c r="D229" s="76">
        <f>D228*(BudgetsQTable[[#This Row],[lead]]=K228)+(BudgetsQTable[[#This Row],[prop_id]]&lt;&gt;A228)</f>
        <v>1</v>
      </c>
      <c r="E229" s="77">
        <v>43004.450694444444</v>
      </c>
      <c r="F229" s="78" t="s">
        <v>2868</v>
      </c>
      <c r="G229" s="78" t="s">
        <v>2869</v>
      </c>
      <c r="H229" s="78" t="s">
        <v>466</v>
      </c>
      <c r="I229" s="76" t="s">
        <v>838</v>
      </c>
      <c r="J229" s="76" t="s">
        <v>3060</v>
      </c>
      <c r="K229" s="78" t="s">
        <v>975</v>
      </c>
      <c r="L229" s="7" t="str">
        <f>IF(BudgetsQTable[[#This Row],[pi_last_name]]=" ","",HYPERLINK("https://www.ejacket.nsf.gov/ej/showProposal.do?Continue=Y&amp;ID="&amp;BudgetsQTable[[#This Row],[prop_id]],BudgetsQTable[[#This Row],[prop_id]]))</f>
        <v>1763302</v>
      </c>
      <c r="M229" s="78" t="s">
        <v>976</v>
      </c>
      <c r="N229" s="7" t="str">
        <f>IF(BudgetsQTable[[#This Row],[pi_last_name]]=" ","",HYPERLINK("mailto:"&amp;BudgetsQTable[[#This Row],[pi_email]]&amp;"&amp;subject=Your NSF Proposal:  "&amp;BudgetsQTable[[#This Row],[prop_id]],BudgetsQTable[[#This Row],[pi_email]]))</f>
        <v>fusheng.wang@stonybrook.edu</v>
      </c>
      <c r="O229" s="78" t="s">
        <v>650</v>
      </c>
      <c r="P229" s="78"/>
      <c r="Q229" s="78"/>
      <c r="R229" s="79"/>
      <c r="S229" s="79"/>
      <c r="T229" s="79"/>
      <c r="U229" s="80"/>
      <c r="V229" s="78">
        <v>0</v>
      </c>
      <c r="W229" s="78"/>
      <c r="X229" s="11" t="str">
        <f ca="1">IF(ISBLANK(BudgetsQTable[[#This Row],[budg_seq_yr]]),"FY"&amp;fiscalyear,"FY"&amp;fiscalyear-1+BudgetsQTable[[#This Row],[budg_seq_yr]])</f>
        <v>FY18</v>
      </c>
      <c r="Y229" s="79">
        <v>607844</v>
      </c>
      <c r="Z229" s="78" t="s">
        <v>2869</v>
      </c>
      <c r="AA229" s="78" t="s">
        <v>466</v>
      </c>
      <c r="AB229" s="76" t="s">
        <v>2821</v>
      </c>
      <c r="AC229" s="78" t="s">
        <v>2884</v>
      </c>
    </row>
    <row r="230" spans="1:29" x14ac:dyDescent="0.35">
      <c r="A230" s="10" t="s">
        <v>975</v>
      </c>
      <c r="B230" s="76" t="s">
        <v>2824</v>
      </c>
      <c r="C230" s="76">
        <f>C229+(BudgetsQTable[[#This Row],[lead]]&lt;&gt;K229)</f>
        <v>42</v>
      </c>
      <c r="D230" s="76">
        <f>D229*(BudgetsQTable[[#This Row],[lead]]=K229)+(BudgetsQTable[[#This Row],[prop_id]]&lt;&gt;A229)</f>
        <v>1</v>
      </c>
      <c r="E230" s="77">
        <v>43004.450694444444</v>
      </c>
      <c r="F230" s="78" t="s">
        <v>2868</v>
      </c>
      <c r="G230" s="78" t="s">
        <v>2869</v>
      </c>
      <c r="H230" s="78" t="s">
        <v>466</v>
      </c>
      <c r="I230" s="76" t="s">
        <v>838</v>
      </c>
      <c r="J230" s="76" t="s">
        <v>753</v>
      </c>
      <c r="K230" s="78" t="s">
        <v>975</v>
      </c>
      <c r="L230" s="7" t="str">
        <f>IF(BudgetsQTable[[#This Row],[pi_last_name]]=" ","",HYPERLINK("https://www.ejacket.nsf.gov/ej/showProposal.do?Continue=Y&amp;ID="&amp;BudgetsQTable[[#This Row],[prop_id]],BudgetsQTable[[#This Row],[prop_id]]))</f>
        <v/>
      </c>
      <c r="M230" s="78" t="s">
        <v>753</v>
      </c>
      <c r="N230" s="7" t="str">
        <f>IF(BudgetsQTable[[#This Row],[pi_last_name]]=" ","",HYPERLINK("mailto:"&amp;BudgetsQTable[[#This Row],[pi_email]]&amp;"&amp;subject=Your NSF Proposal:  "&amp;BudgetsQTable[[#This Row],[prop_id]],BudgetsQTable[[#This Row],[pi_email]]))</f>
        <v/>
      </c>
      <c r="O230" s="78" t="s">
        <v>753</v>
      </c>
      <c r="P230" s="78">
        <v>1</v>
      </c>
      <c r="Q230" s="78">
        <v>0</v>
      </c>
      <c r="R230" s="79">
        <v>0</v>
      </c>
      <c r="S230" s="79">
        <v>3000</v>
      </c>
      <c r="T230" s="79">
        <v>0</v>
      </c>
      <c r="U230" s="80">
        <v>136451</v>
      </c>
      <c r="V230" s="78">
        <v>0</v>
      </c>
      <c r="W230" s="78">
        <v>1</v>
      </c>
      <c r="X230" s="11" t="str">
        <f ca="1">IF(ISBLANK(BudgetsQTable[[#This Row],[budg_seq_yr]]),"FY"&amp;fiscalyear,"FY"&amp;fiscalyear-1+BudgetsQTable[[#This Row],[budg_seq_yr]])</f>
        <v>FY18</v>
      </c>
      <c r="Y230" s="79">
        <v>136451</v>
      </c>
      <c r="Z230" s="78" t="s">
        <v>2869</v>
      </c>
      <c r="AA230" s="78" t="s">
        <v>466</v>
      </c>
      <c r="AB230" s="76" t="s">
        <v>2821</v>
      </c>
      <c r="AC230" s="78" t="s">
        <v>2884</v>
      </c>
    </row>
    <row r="231" spans="1:29" x14ac:dyDescent="0.35">
      <c r="A231" s="10" t="s">
        <v>975</v>
      </c>
      <c r="B231" s="76" t="s">
        <v>2824</v>
      </c>
      <c r="C231" s="76">
        <f>C230+(BudgetsQTable[[#This Row],[lead]]&lt;&gt;K230)</f>
        <v>42</v>
      </c>
      <c r="D231" s="76">
        <f>D230*(BudgetsQTable[[#This Row],[lead]]=K230)+(BudgetsQTable[[#This Row],[prop_id]]&lt;&gt;A230)</f>
        <v>1</v>
      </c>
      <c r="E231" s="77">
        <v>43004.450694444444</v>
      </c>
      <c r="F231" s="78" t="s">
        <v>2868</v>
      </c>
      <c r="G231" s="78" t="s">
        <v>2869</v>
      </c>
      <c r="H231" s="78" t="s">
        <v>466</v>
      </c>
      <c r="I231" s="76" t="s">
        <v>838</v>
      </c>
      <c r="J231" s="76" t="s">
        <v>753</v>
      </c>
      <c r="K231" s="78" t="s">
        <v>975</v>
      </c>
      <c r="L231" s="7" t="str">
        <f>IF(BudgetsQTable[[#This Row],[pi_last_name]]=" ","",HYPERLINK("https://www.ejacket.nsf.gov/ej/showProposal.do?Continue=Y&amp;ID="&amp;BudgetsQTable[[#This Row],[prop_id]],BudgetsQTable[[#This Row],[prop_id]]))</f>
        <v/>
      </c>
      <c r="M231" s="78" t="s">
        <v>753</v>
      </c>
      <c r="N231" s="7" t="str">
        <f>IF(BudgetsQTable[[#This Row],[pi_last_name]]=" ","",HYPERLINK("mailto:"&amp;BudgetsQTable[[#This Row],[pi_email]]&amp;"&amp;subject=Your NSF Proposal:  "&amp;BudgetsQTable[[#This Row],[prop_id]],BudgetsQTable[[#This Row],[pi_email]]))</f>
        <v/>
      </c>
      <c r="O231" s="78" t="s">
        <v>753</v>
      </c>
      <c r="P231" s="78">
        <v>1</v>
      </c>
      <c r="Q231" s="78">
        <v>2</v>
      </c>
      <c r="R231" s="79">
        <v>0</v>
      </c>
      <c r="S231" s="79">
        <v>3000</v>
      </c>
      <c r="T231" s="79">
        <v>0</v>
      </c>
      <c r="U231" s="80">
        <v>153387</v>
      </c>
      <c r="V231" s="78">
        <v>0</v>
      </c>
      <c r="W231" s="78">
        <v>2</v>
      </c>
      <c r="X231" s="11" t="str">
        <f ca="1">IF(ISBLANK(BudgetsQTable[[#This Row],[budg_seq_yr]]),"FY"&amp;fiscalyear,"FY"&amp;fiscalyear-1+BudgetsQTable[[#This Row],[budg_seq_yr]])</f>
        <v>FY19</v>
      </c>
      <c r="Y231" s="79">
        <v>153387</v>
      </c>
      <c r="Z231" s="78" t="s">
        <v>2869</v>
      </c>
      <c r="AA231" s="78" t="s">
        <v>466</v>
      </c>
      <c r="AB231" s="76" t="s">
        <v>2821</v>
      </c>
      <c r="AC231" s="78" t="s">
        <v>2884</v>
      </c>
    </row>
    <row r="232" spans="1:29" x14ac:dyDescent="0.35">
      <c r="A232" s="10" t="s">
        <v>975</v>
      </c>
      <c r="B232" s="76" t="s">
        <v>2824</v>
      </c>
      <c r="C232" s="76">
        <f>C231+(BudgetsQTable[[#This Row],[lead]]&lt;&gt;K231)</f>
        <v>42</v>
      </c>
      <c r="D232" s="76">
        <f>D231*(BudgetsQTable[[#This Row],[lead]]=K231)+(BudgetsQTable[[#This Row],[prop_id]]&lt;&gt;A231)</f>
        <v>1</v>
      </c>
      <c r="E232" s="77">
        <v>43004.450694444444</v>
      </c>
      <c r="F232" s="78" t="s">
        <v>2868</v>
      </c>
      <c r="G232" s="78" t="s">
        <v>2869</v>
      </c>
      <c r="H232" s="78" t="s">
        <v>466</v>
      </c>
      <c r="I232" s="76" t="s">
        <v>838</v>
      </c>
      <c r="J232" s="76" t="s">
        <v>753</v>
      </c>
      <c r="K232" s="78" t="s">
        <v>975</v>
      </c>
      <c r="L232" s="7" t="str">
        <f>IF(BudgetsQTable[[#This Row],[pi_last_name]]=" ","",HYPERLINK("https://www.ejacket.nsf.gov/ej/showProposal.do?Continue=Y&amp;ID="&amp;BudgetsQTable[[#This Row],[prop_id]],BudgetsQTable[[#This Row],[prop_id]]))</f>
        <v/>
      </c>
      <c r="M232" s="78" t="s">
        <v>753</v>
      </c>
      <c r="N232" s="7" t="str">
        <f>IF(BudgetsQTable[[#This Row],[pi_last_name]]=" ","",HYPERLINK("mailto:"&amp;BudgetsQTable[[#This Row],[pi_email]]&amp;"&amp;subject=Your NSF Proposal:  "&amp;BudgetsQTable[[#This Row],[prop_id]],BudgetsQTable[[#This Row],[pi_email]]))</f>
        <v/>
      </c>
      <c r="O232" s="78" t="s">
        <v>753</v>
      </c>
      <c r="P232" s="78">
        <v>1</v>
      </c>
      <c r="Q232" s="78">
        <v>2</v>
      </c>
      <c r="R232" s="79">
        <v>0</v>
      </c>
      <c r="S232" s="79">
        <v>3000</v>
      </c>
      <c r="T232" s="79">
        <v>0</v>
      </c>
      <c r="U232" s="80">
        <v>157034</v>
      </c>
      <c r="V232" s="78">
        <v>0</v>
      </c>
      <c r="W232" s="78">
        <v>3</v>
      </c>
      <c r="X232" s="11" t="str">
        <f ca="1">IF(ISBLANK(BudgetsQTable[[#This Row],[budg_seq_yr]]),"FY"&amp;fiscalyear,"FY"&amp;fiscalyear-1+BudgetsQTable[[#This Row],[budg_seq_yr]])</f>
        <v>FY20</v>
      </c>
      <c r="Y232" s="79">
        <v>157034</v>
      </c>
      <c r="Z232" s="78" t="s">
        <v>2869</v>
      </c>
      <c r="AA232" s="78" t="s">
        <v>466</v>
      </c>
      <c r="AB232" s="76" t="s">
        <v>2821</v>
      </c>
      <c r="AC232" s="78" t="s">
        <v>2884</v>
      </c>
    </row>
    <row r="233" spans="1:29" x14ac:dyDescent="0.35">
      <c r="A233" s="10" t="s">
        <v>975</v>
      </c>
      <c r="B233" s="76" t="s">
        <v>2824</v>
      </c>
      <c r="C233" s="76">
        <f>C232+(BudgetsQTable[[#This Row],[lead]]&lt;&gt;K232)</f>
        <v>42</v>
      </c>
      <c r="D233" s="76">
        <f>D232*(BudgetsQTable[[#This Row],[lead]]=K232)+(BudgetsQTable[[#This Row],[prop_id]]&lt;&gt;A232)</f>
        <v>1</v>
      </c>
      <c r="E233" s="77">
        <v>43004.450694444444</v>
      </c>
      <c r="F233" s="78" t="s">
        <v>2868</v>
      </c>
      <c r="G233" s="78" t="s">
        <v>2869</v>
      </c>
      <c r="H233" s="78" t="s">
        <v>466</v>
      </c>
      <c r="I233" s="76" t="s">
        <v>838</v>
      </c>
      <c r="J233" s="76" t="s">
        <v>753</v>
      </c>
      <c r="K233" s="78" t="s">
        <v>975</v>
      </c>
      <c r="L233" s="7" t="str">
        <f>IF(BudgetsQTable[[#This Row],[pi_last_name]]=" ","",HYPERLINK("https://www.ejacket.nsf.gov/ej/showProposal.do?Continue=Y&amp;ID="&amp;BudgetsQTable[[#This Row],[prop_id]],BudgetsQTable[[#This Row],[prop_id]]))</f>
        <v/>
      </c>
      <c r="M233" s="78" t="s">
        <v>753</v>
      </c>
      <c r="N233" s="7" t="str">
        <f>IF(BudgetsQTable[[#This Row],[pi_last_name]]=" ","",HYPERLINK("mailto:"&amp;BudgetsQTable[[#This Row],[pi_email]]&amp;"&amp;subject=Your NSF Proposal:  "&amp;BudgetsQTable[[#This Row],[prop_id]],BudgetsQTable[[#This Row],[pi_email]]))</f>
        <v/>
      </c>
      <c r="O233" s="78" t="s">
        <v>753</v>
      </c>
      <c r="P233" s="78">
        <v>1</v>
      </c>
      <c r="Q233" s="78">
        <v>2</v>
      </c>
      <c r="R233" s="79">
        <v>0</v>
      </c>
      <c r="S233" s="79">
        <v>3000</v>
      </c>
      <c r="T233" s="79">
        <v>0</v>
      </c>
      <c r="U233" s="80">
        <v>160972</v>
      </c>
      <c r="V233" s="78">
        <v>0</v>
      </c>
      <c r="W233" s="78">
        <v>4</v>
      </c>
      <c r="X233" s="11" t="str">
        <f ca="1">IF(ISBLANK(BudgetsQTable[[#This Row],[budg_seq_yr]]),"FY"&amp;fiscalyear,"FY"&amp;fiscalyear-1+BudgetsQTable[[#This Row],[budg_seq_yr]])</f>
        <v>FY21</v>
      </c>
      <c r="Y233" s="79">
        <v>160972</v>
      </c>
      <c r="Z233" s="78" t="s">
        <v>2869</v>
      </c>
      <c r="AA233" s="78" t="s">
        <v>466</v>
      </c>
      <c r="AB233" s="76" t="s">
        <v>2821</v>
      </c>
      <c r="AC233" s="78" t="s">
        <v>2884</v>
      </c>
    </row>
    <row r="234" spans="1:29" x14ac:dyDescent="0.35">
      <c r="A234" s="10" t="s">
        <v>3062</v>
      </c>
      <c r="B234" s="76" t="s">
        <v>2834</v>
      </c>
      <c r="C234" s="76">
        <f>C233+(BudgetsQTable[[#This Row],[lead]]&lt;&gt;K233)</f>
        <v>42</v>
      </c>
      <c r="D234" s="76">
        <f>D233*(BudgetsQTable[[#This Row],[lead]]=K233)+(BudgetsQTable[[#This Row],[prop_id]]&lt;&gt;A233)</f>
        <v>2</v>
      </c>
      <c r="E234" s="77">
        <v>43003.594444444447</v>
      </c>
      <c r="F234" s="78" t="s">
        <v>2868</v>
      </c>
      <c r="G234" s="78" t="s">
        <v>2869</v>
      </c>
      <c r="H234" s="78" t="s">
        <v>466</v>
      </c>
      <c r="I234" s="76" t="s">
        <v>838</v>
      </c>
      <c r="J234" s="76" t="s">
        <v>3066</v>
      </c>
      <c r="K234" s="78" t="s">
        <v>975</v>
      </c>
      <c r="L234" s="7" t="str">
        <f>IF(BudgetsQTable[[#This Row],[pi_last_name]]=" ","",HYPERLINK("https://www.ejacket.nsf.gov/ej/showProposal.do?Continue=Y&amp;ID="&amp;BudgetsQTable[[#This Row],[prop_id]],BudgetsQTable[[#This Row],[prop_id]]))</f>
        <v>1763205</v>
      </c>
      <c r="M234" s="78" t="s">
        <v>3063</v>
      </c>
      <c r="N234" s="7" t="str">
        <f>IF(BudgetsQTable[[#This Row],[pi_last_name]]=" ","",HYPERLINK("mailto:"&amp;BudgetsQTable[[#This Row],[pi_email]]&amp;"&amp;subject=Your NSF Proposal:  "&amp;BudgetsQTable[[#This Row],[prop_id]],BudgetsQTable[[#This Row],[pi_email]]))</f>
        <v>jun.kong@emory.edu</v>
      </c>
      <c r="O234" s="78" t="s">
        <v>3065</v>
      </c>
      <c r="P234" s="78"/>
      <c r="Q234" s="78"/>
      <c r="R234" s="79"/>
      <c r="S234" s="79"/>
      <c r="T234" s="79"/>
      <c r="U234" s="80"/>
      <c r="V234" s="78">
        <v>0</v>
      </c>
      <c r="W234" s="78"/>
      <c r="X234" s="11" t="str">
        <f ca="1">IF(ISBLANK(BudgetsQTable[[#This Row],[budg_seq_yr]]),"FY"&amp;fiscalyear,"FY"&amp;fiscalyear-1+BudgetsQTable[[#This Row],[budg_seq_yr]])</f>
        <v>FY18</v>
      </c>
      <c r="Y234" s="79">
        <v>428539</v>
      </c>
      <c r="Z234" s="78" t="s">
        <v>2869</v>
      </c>
      <c r="AA234" s="78" t="s">
        <v>466</v>
      </c>
      <c r="AB234" s="76" t="s">
        <v>2821</v>
      </c>
      <c r="AC234" s="78" t="s">
        <v>2884</v>
      </c>
    </row>
    <row r="235" spans="1:29" x14ac:dyDescent="0.35">
      <c r="A235" s="10" t="s">
        <v>3062</v>
      </c>
      <c r="B235" s="76" t="s">
        <v>2834</v>
      </c>
      <c r="C235" s="76">
        <f>C234+(BudgetsQTable[[#This Row],[lead]]&lt;&gt;K234)</f>
        <v>42</v>
      </c>
      <c r="D235" s="76">
        <f>D234*(BudgetsQTable[[#This Row],[lead]]=K234)+(BudgetsQTable[[#This Row],[prop_id]]&lt;&gt;A234)</f>
        <v>2</v>
      </c>
      <c r="E235" s="77">
        <v>43003.594444444447</v>
      </c>
      <c r="F235" s="78" t="s">
        <v>2868</v>
      </c>
      <c r="G235" s="78" t="s">
        <v>2869</v>
      </c>
      <c r="H235" s="78" t="s">
        <v>466</v>
      </c>
      <c r="I235" s="76" t="s">
        <v>838</v>
      </c>
      <c r="J235" s="76" t="s">
        <v>753</v>
      </c>
      <c r="K235" s="78" t="s">
        <v>975</v>
      </c>
      <c r="L235" s="7" t="str">
        <f>IF(BudgetsQTable[[#This Row],[pi_last_name]]=" ","",HYPERLINK("https://www.ejacket.nsf.gov/ej/showProposal.do?Continue=Y&amp;ID="&amp;BudgetsQTable[[#This Row],[prop_id]],BudgetsQTable[[#This Row],[prop_id]]))</f>
        <v/>
      </c>
      <c r="M235" s="78" t="s">
        <v>753</v>
      </c>
      <c r="N235" s="7" t="str">
        <f>IF(BudgetsQTable[[#This Row],[pi_last_name]]=" ","",HYPERLINK("mailto:"&amp;BudgetsQTable[[#This Row],[pi_email]]&amp;"&amp;subject=Your NSF Proposal:  "&amp;BudgetsQTable[[#This Row],[prop_id]],BudgetsQTable[[#This Row],[pi_email]]))</f>
        <v/>
      </c>
      <c r="O235" s="78" t="s">
        <v>753</v>
      </c>
      <c r="P235" s="78">
        <v>1</v>
      </c>
      <c r="Q235" s="78">
        <v>0</v>
      </c>
      <c r="R235" s="79">
        <v>0</v>
      </c>
      <c r="S235" s="79">
        <v>2000</v>
      </c>
      <c r="T235" s="79">
        <v>0</v>
      </c>
      <c r="U235" s="80">
        <v>102973</v>
      </c>
      <c r="V235" s="78">
        <v>0</v>
      </c>
      <c r="W235" s="78">
        <v>1</v>
      </c>
      <c r="X235" s="11" t="str">
        <f ca="1">IF(ISBLANK(BudgetsQTable[[#This Row],[budg_seq_yr]]),"FY"&amp;fiscalyear,"FY"&amp;fiscalyear-1+BudgetsQTable[[#This Row],[budg_seq_yr]])</f>
        <v>FY18</v>
      </c>
      <c r="Y235" s="79">
        <v>102973</v>
      </c>
      <c r="Z235" s="78" t="s">
        <v>2869</v>
      </c>
      <c r="AA235" s="78" t="s">
        <v>466</v>
      </c>
      <c r="AB235" s="76" t="s">
        <v>2821</v>
      </c>
      <c r="AC235" s="78" t="s">
        <v>2884</v>
      </c>
    </row>
    <row r="236" spans="1:29" x14ac:dyDescent="0.35">
      <c r="A236" s="10" t="s">
        <v>3062</v>
      </c>
      <c r="B236" s="76" t="s">
        <v>2834</v>
      </c>
      <c r="C236" s="76">
        <f>C235+(BudgetsQTable[[#This Row],[lead]]&lt;&gt;K235)</f>
        <v>42</v>
      </c>
      <c r="D236" s="76">
        <f>D235*(BudgetsQTable[[#This Row],[lead]]=K235)+(BudgetsQTable[[#This Row],[prop_id]]&lt;&gt;A235)</f>
        <v>2</v>
      </c>
      <c r="E236" s="77">
        <v>43003.594444444447</v>
      </c>
      <c r="F236" s="78" t="s">
        <v>2868</v>
      </c>
      <c r="G236" s="78" t="s">
        <v>2869</v>
      </c>
      <c r="H236" s="78" t="s">
        <v>466</v>
      </c>
      <c r="I236" s="76" t="s">
        <v>838</v>
      </c>
      <c r="J236" s="76" t="s">
        <v>753</v>
      </c>
      <c r="K236" s="78" t="s">
        <v>975</v>
      </c>
      <c r="L236" s="7" t="str">
        <f>IF(BudgetsQTable[[#This Row],[pi_last_name]]=" ","",HYPERLINK("https://www.ejacket.nsf.gov/ej/showProposal.do?Continue=Y&amp;ID="&amp;BudgetsQTable[[#This Row],[prop_id]],BudgetsQTable[[#This Row],[prop_id]]))</f>
        <v/>
      </c>
      <c r="M236" s="78" t="s">
        <v>753</v>
      </c>
      <c r="N236" s="7" t="str">
        <f>IF(BudgetsQTable[[#This Row],[pi_last_name]]=" ","",HYPERLINK("mailto:"&amp;BudgetsQTable[[#This Row],[pi_email]]&amp;"&amp;subject=Your NSF Proposal:  "&amp;BudgetsQTable[[#This Row],[prop_id]],BudgetsQTable[[#This Row],[pi_email]]))</f>
        <v/>
      </c>
      <c r="O236" s="78" t="s">
        <v>753</v>
      </c>
      <c r="P236" s="78">
        <v>1</v>
      </c>
      <c r="Q236" s="78">
        <v>0</v>
      </c>
      <c r="R236" s="79">
        <v>0</v>
      </c>
      <c r="S236" s="79">
        <v>2000</v>
      </c>
      <c r="T236" s="79">
        <v>0</v>
      </c>
      <c r="U236" s="80">
        <v>105682</v>
      </c>
      <c r="V236" s="78">
        <v>0</v>
      </c>
      <c r="W236" s="78">
        <v>2</v>
      </c>
      <c r="X236" s="11" t="str">
        <f ca="1">IF(ISBLANK(BudgetsQTable[[#This Row],[budg_seq_yr]]),"FY"&amp;fiscalyear,"FY"&amp;fiscalyear-1+BudgetsQTable[[#This Row],[budg_seq_yr]])</f>
        <v>FY19</v>
      </c>
      <c r="Y236" s="79">
        <v>105682</v>
      </c>
      <c r="Z236" s="78" t="s">
        <v>2869</v>
      </c>
      <c r="AA236" s="78" t="s">
        <v>466</v>
      </c>
      <c r="AB236" s="76" t="s">
        <v>2821</v>
      </c>
      <c r="AC236" s="78" t="s">
        <v>2884</v>
      </c>
    </row>
    <row r="237" spans="1:29" x14ac:dyDescent="0.35">
      <c r="A237" s="10" t="s">
        <v>3062</v>
      </c>
      <c r="B237" s="76" t="s">
        <v>2834</v>
      </c>
      <c r="C237" s="76">
        <f>C236+(BudgetsQTable[[#This Row],[lead]]&lt;&gt;K236)</f>
        <v>42</v>
      </c>
      <c r="D237" s="76">
        <f>D236*(BudgetsQTable[[#This Row],[lead]]=K236)+(BudgetsQTable[[#This Row],[prop_id]]&lt;&gt;A236)</f>
        <v>2</v>
      </c>
      <c r="E237" s="77">
        <v>43003.594444444447</v>
      </c>
      <c r="F237" s="78" t="s">
        <v>2868</v>
      </c>
      <c r="G237" s="78" t="s">
        <v>2869</v>
      </c>
      <c r="H237" s="78" t="s">
        <v>466</v>
      </c>
      <c r="I237" s="76" t="s">
        <v>838</v>
      </c>
      <c r="J237" s="76" t="s">
        <v>753</v>
      </c>
      <c r="K237" s="78" t="s">
        <v>975</v>
      </c>
      <c r="L237" s="7" t="str">
        <f>IF(BudgetsQTable[[#This Row],[pi_last_name]]=" ","",HYPERLINK("https://www.ejacket.nsf.gov/ej/showProposal.do?Continue=Y&amp;ID="&amp;BudgetsQTable[[#This Row],[prop_id]],BudgetsQTable[[#This Row],[prop_id]]))</f>
        <v/>
      </c>
      <c r="M237" s="78" t="s">
        <v>753</v>
      </c>
      <c r="N237" s="7" t="str">
        <f>IF(BudgetsQTable[[#This Row],[pi_last_name]]=" ","",HYPERLINK("mailto:"&amp;BudgetsQTable[[#This Row],[pi_email]]&amp;"&amp;subject=Your NSF Proposal:  "&amp;BudgetsQTable[[#This Row],[prop_id]],BudgetsQTable[[#This Row],[pi_email]]))</f>
        <v/>
      </c>
      <c r="O237" s="78" t="s">
        <v>753</v>
      </c>
      <c r="P237" s="78">
        <v>1</v>
      </c>
      <c r="Q237" s="78">
        <v>0</v>
      </c>
      <c r="R237" s="79">
        <v>0</v>
      </c>
      <c r="S237" s="79">
        <v>2000</v>
      </c>
      <c r="T237" s="79">
        <v>0</v>
      </c>
      <c r="U237" s="80">
        <v>108488</v>
      </c>
      <c r="V237" s="78">
        <v>0</v>
      </c>
      <c r="W237" s="78">
        <v>3</v>
      </c>
      <c r="X237" s="11" t="str">
        <f ca="1">IF(ISBLANK(BudgetsQTable[[#This Row],[budg_seq_yr]]),"FY"&amp;fiscalyear,"FY"&amp;fiscalyear-1+BudgetsQTable[[#This Row],[budg_seq_yr]])</f>
        <v>FY20</v>
      </c>
      <c r="Y237" s="79">
        <v>108488</v>
      </c>
      <c r="Z237" s="78" t="s">
        <v>2869</v>
      </c>
      <c r="AA237" s="78" t="s">
        <v>466</v>
      </c>
      <c r="AB237" s="76" t="s">
        <v>2821</v>
      </c>
      <c r="AC237" s="78" t="s">
        <v>2884</v>
      </c>
    </row>
    <row r="238" spans="1:29" x14ac:dyDescent="0.35">
      <c r="A238" s="10" t="s">
        <v>3062</v>
      </c>
      <c r="B238" s="76" t="s">
        <v>2834</v>
      </c>
      <c r="C238" s="76">
        <f>C237+(BudgetsQTable[[#This Row],[lead]]&lt;&gt;K237)</f>
        <v>42</v>
      </c>
      <c r="D238" s="76">
        <f>D237*(BudgetsQTable[[#This Row],[lead]]=K237)+(BudgetsQTable[[#This Row],[prop_id]]&lt;&gt;A237)</f>
        <v>2</v>
      </c>
      <c r="E238" s="77">
        <v>43003.594444444447</v>
      </c>
      <c r="F238" s="78" t="s">
        <v>2868</v>
      </c>
      <c r="G238" s="78" t="s">
        <v>2869</v>
      </c>
      <c r="H238" s="78" t="s">
        <v>466</v>
      </c>
      <c r="I238" s="76" t="s">
        <v>838</v>
      </c>
      <c r="J238" s="76" t="s">
        <v>753</v>
      </c>
      <c r="K238" s="78" t="s">
        <v>975</v>
      </c>
      <c r="L238" s="7" t="str">
        <f>IF(BudgetsQTable[[#This Row],[pi_last_name]]=" ","",HYPERLINK("https://www.ejacket.nsf.gov/ej/showProposal.do?Continue=Y&amp;ID="&amp;BudgetsQTable[[#This Row],[prop_id]],BudgetsQTable[[#This Row],[prop_id]]))</f>
        <v/>
      </c>
      <c r="M238" s="78" t="s">
        <v>753</v>
      </c>
      <c r="N238" s="7" t="str">
        <f>IF(BudgetsQTable[[#This Row],[pi_last_name]]=" ","",HYPERLINK("mailto:"&amp;BudgetsQTable[[#This Row],[pi_email]]&amp;"&amp;subject=Your NSF Proposal:  "&amp;BudgetsQTable[[#This Row],[prop_id]],BudgetsQTable[[#This Row],[pi_email]]))</f>
        <v/>
      </c>
      <c r="O238" s="78" t="s">
        <v>753</v>
      </c>
      <c r="P238" s="78">
        <v>1</v>
      </c>
      <c r="Q238" s="78">
        <v>0</v>
      </c>
      <c r="R238" s="79">
        <v>0</v>
      </c>
      <c r="S238" s="79">
        <v>2000</v>
      </c>
      <c r="T238" s="79">
        <v>0</v>
      </c>
      <c r="U238" s="80">
        <v>111396</v>
      </c>
      <c r="V238" s="78">
        <v>0</v>
      </c>
      <c r="W238" s="78">
        <v>4</v>
      </c>
      <c r="X238" s="11" t="str">
        <f ca="1">IF(ISBLANK(BudgetsQTable[[#This Row],[budg_seq_yr]]),"FY"&amp;fiscalyear,"FY"&amp;fiscalyear-1+BudgetsQTable[[#This Row],[budg_seq_yr]])</f>
        <v>FY21</v>
      </c>
      <c r="Y238" s="79">
        <v>111396</v>
      </c>
      <c r="Z238" s="78" t="s">
        <v>2869</v>
      </c>
      <c r="AA238" s="78" t="s">
        <v>466</v>
      </c>
      <c r="AB238" s="76" t="s">
        <v>2821</v>
      </c>
      <c r="AC238" s="78" t="s">
        <v>2884</v>
      </c>
    </row>
    <row r="239" spans="1:29" x14ac:dyDescent="0.35">
      <c r="A239" s="10" t="s">
        <v>989</v>
      </c>
      <c r="B239" s="76" t="s">
        <v>2824</v>
      </c>
      <c r="C239" s="76">
        <f>C238+(BudgetsQTable[[#This Row],[lead]]&lt;&gt;K238)</f>
        <v>43</v>
      </c>
      <c r="D239" s="76">
        <f>D238*(BudgetsQTable[[#This Row],[lead]]=K238)+(BudgetsQTable[[#This Row],[prop_id]]&lt;&gt;A238)</f>
        <v>1</v>
      </c>
      <c r="E239" s="77">
        <v>43004.460416666669</v>
      </c>
      <c r="F239" s="78" t="s">
        <v>2868</v>
      </c>
      <c r="G239" s="78" t="s">
        <v>2869</v>
      </c>
      <c r="H239" s="78" t="s">
        <v>468</v>
      </c>
      <c r="I239" s="76" t="s">
        <v>800</v>
      </c>
      <c r="J239" s="76" t="s">
        <v>3056</v>
      </c>
      <c r="K239" s="78" t="s">
        <v>989</v>
      </c>
      <c r="L239" s="7" t="str">
        <f>IF(BudgetsQTable[[#This Row],[pi_last_name]]=" ","",HYPERLINK("https://www.ejacket.nsf.gov/ej/showProposal.do?Continue=Y&amp;ID="&amp;BudgetsQTable[[#This Row],[prop_id]],BudgetsQTable[[#This Row],[prop_id]]))</f>
        <v>1763304</v>
      </c>
      <c r="M239" s="78" t="s">
        <v>973</v>
      </c>
      <c r="N239" s="7" t="str">
        <f>IF(BudgetsQTable[[#This Row],[pi_last_name]]=" ","",HYPERLINK("mailto:"&amp;BudgetsQTable[[#This Row],[pi_email]]&amp;"&amp;subject=Your NSF Proposal:  "&amp;BudgetsQTable[[#This Row],[prop_id]],BudgetsQTable[[#This Row],[pi_email]]))</f>
        <v>cem@cs.utah.edu</v>
      </c>
      <c r="O239" s="78" t="s">
        <v>722</v>
      </c>
      <c r="P239" s="78"/>
      <c r="Q239" s="78"/>
      <c r="R239" s="79"/>
      <c r="S239" s="79"/>
      <c r="T239" s="79"/>
      <c r="U239" s="80"/>
      <c r="V239" s="78">
        <v>0</v>
      </c>
      <c r="W239" s="78"/>
      <c r="X239" s="11" t="str">
        <f ca="1">IF(ISBLANK(BudgetsQTable[[#This Row],[budg_seq_yr]]),"FY"&amp;fiscalyear,"FY"&amp;fiscalyear-1+BudgetsQTable[[#This Row],[budg_seq_yr]])</f>
        <v>FY18</v>
      </c>
      <c r="Y239" s="79">
        <v>834799</v>
      </c>
      <c r="Z239" s="78" t="s">
        <v>2869</v>
      </c>
      <c r="AA239" s="78" t="s">
        <v>468</v>
      </c>
      <c r="AB239" s="76" t="s">
        <v>2821</v>
      </c>
      <c r="AC239" s="78" t="s">
        <v>468</v>
      </c>
    </row>
    <row r="240" spans="1:29" x14ac:dyDescent="0.35">
      <c r="A240" s="10" t="s">
        <v>989</v>
      </c>
      <c r="B240" s="76" t="s">
        <v>2824</v>
      </c>
      <c r="C240" s="76">
        <f>C239+(BudgetsQTable[[#This Row],[lead]]&lt;&gt;K239)</f>
        <v>43</v>
      </c>
      <c r="D240" s="76">
        <f>D239*(BudgetsQTable[[#This Row],[lead]]=K239)+(BudgetsQTable[[#This Row],[prop_id]]&lt;&gt;A239)</f>
        <v>1</v>
      </c>
      <c r="E240" s="77">
        <v>43004.460416666669</v>
      </c>
      <c r="F240" s="78" t="s">
        <v>2868</v>
      </c>
      <c r="G240" s="78" t="s">
        <v>2869</v>
      </c>
      <c r="H240" s="78" t="s">
        <v>468</v>
      </c>
      <c r="I240" s="76" t="s">
        <v>800</v>
      </c>
      <c r="J240" s="76" t="s">
        <v>753</v>
      </c>
      <c r="K240" s="78" t="s">
        <v>989</v>
      </c>
      <c r="L240" s="7" t="str">
        <f>IF(BudgetsQTable[[#This Row],[pi_last_name]]=" ","",HYPERLINK("https://www.ejacket.nsf.gov/ej/showProposal.do?Continue=Y&amp;ID="&amp;BudgetsQTable[[#This Row],[prop_id]],BudgetsQTable[[#This Row],[prop_id]]))</f>
        <v/>
      </c>
      <c r="M240" s="78" t="s">
        <v>753</v>
      </c>
      <c r="N240" s="7" t="str">
        <f>IF(BudgetsQTable[[#This Row],[pi_last_name]]=" ","",HYPERLINK("mailto:"&amp;BudgetsQTable[[#This Row],[pi_email]]&amp;"&amp;subject=Your NSF Proposal:  "&amp;BudgetsQTable[[#This Row],[prop_id]],BudgetsQTable[[#This Row],[pi_email]]))</f>
        <v/>
      </c>
      <c r="O240" s="78" t="s">
        <v>753</v>
      </c>
      <c r="P240" s="78">
        <v>2</v>
      </c>
      <c r="Q240" s="78">
        <v>1.75</v>
      </c>
      <c r="R240" s="79">
        <v>0</v>
      </c>
      <c r="S240" s="79">
        <v>3000</v>
      </c>
      <c r="T240" s="79">
        <v>0</v>
      </c>
      <c r="U240" s="80">
        <v>201688</v>
      </c>
      <c r="V240" s="78">
        <v>0</v>
      </c>
      <c r="W240" s="78">
        <v>1</v>
      </c>
      <c r="X240" s="11" t="str">
        <f ca="1">IF(ISBLANK(BudgetsQTable[[#This Row],[budg_seq_yr]]),"FY"&amp;fiscalyear,"FY"&amp;fiscalyear-1+BudgetsQTable[[#This Row],[budg_seq_yr]])</f>
        <v>FY18</v>
      </c>
      <c r="Y240" s="79">
        <v>201688</v>
      </c>
      <c r="Z240" s="78" t="s">
        <v>2869</v>
      </c>
      <c r="AA240" s="78" t="s">
        <v>468</v>
      </c>
      <c r="AB240" s="76" t="s">
        <v>2821</v>
      </c>
      <c r="AC240" s="78" t="s">
        <v>468</v>
      </c>
    </row>
    <row r="241" spans="1:29" x14ac:dyDescent="0.35">
      <c r="A241" s="10" t="s">
        <v>989</v>
      </c>
      <c r="B241" s="76" t="s">
        <v>2824</v>
      </c>
      <c r="C241" s="76">
        <f>C240+(BudgetsQTable[[#This Row],[lead]]&lt;&gt;K240)</f>
        <v>43</v>
      </c>
      <c r="D241" s="76">
        <f>D240*(BudgetsQTable[[#This Row],[lead]]=K240)+(BudgetsQTable[[#This Row],[prop_id]]&lt;&gt;A240)</f>
        <v>1</v>
      </c>
      <c r="E241" s="77">
        <v>43004.460416666669</v>
      </c>
      <c r="F241" s="78" t="s">
        <v>2868</v>
      </c>
      <c r="G241" s="78" t="s">
        <v>2869</v>
      </c>
      <c r="H241" s="78" t="s">
        <v>468</v>
      </c>
      <c r="I241" s="76" t="s">
        <v>800</v>
      </c>
      <c r="J241" s="76" t="s">
        <v>753</v>
      </c>
      <c r="K241" s="78" t="s">
        <v>989</v>
      </c>
      <c r="L241" s="7" t="str">
        <f>IF(BudgetsQTable[[#This Row],[pi_last_name]]=" ","",HYPERLINK("https://www.ejacket.nsf.gov/ej/showProposal.do?Continue=Y&amp;ID="&amp;BudgetsQTable[[#This Row],[prop_id]],BudgetsQTable[[#This Row],[prop_id]]))</f>
        <v/>
      </c>
      <c r="M241" s="78" t="s">
        <v>753</v>
      </c>
      <c r="N241" s="7" t="str">
        <f>IF(BudgetsQTable[[#This Row],[pi_last_name]]=" ","",HYPERLINK("mailto:"&amp;BudgetsQTable[[#This Row],[pi_email]]&amp;"&amp;subject=Your NSF Proposal:  "&amp;BudgetsQTable[[#This Row],[prop_id]],BudgetsQTable[[#This Row],[pi_email]]))</f>
        <v/>
      </c>
      <c r="O241" s="78" t="s">
        <v>753</v>
      </c>
      <c r="P241" s="78">
        <v>2</v>
      </c>
      <c r="Q241" s="78">
        <v>1.75</v>
      </c>
      <c r="R241" s="79">
        <v>0</v>
      </c>
      <c r="S241" s="79">
        <v>3000</v>
      </c>
      <c r="T241" s="79">
        <v>0</v>
      </c>
      <c r="U241" s="80">
        <v>206226</v>
      </c>
      <c r="V241" s="78">
        <v>0</v>
      </c>
      <c r="W241" s="78">
        <v>2</v>
      </c>
      <c r="X241" s="11" t="str">
        <f ca="1">IF(ISBLANK(BudgetsQTable[[#This Row],[budg_seq_yr]]),"FY"&amp;fiscalyear,"FY"&amp;fiscalyear-1+BudgetsQTable[[#This Row],[budg_seq_yr]])</f>
        <v>FY19</v>
      </c>
      <c r="Y241" s="79">
        <v>206226</v>
      </c>
      <c r="Z241" s="78" t="s">
        <v>2869</v>
      </c>
      <c r="AA241" s="78" t="s">
        <v>468</v>
      </c>
      <c r="AB241" s="76" t="s">
        <v>2821</v>
      </c>
      <c r="AC241" s="78" t="s">
        <v>468</v>
      </c>
    </row>
    <row r="242" spans="1:29" x14ac:dyDescent="0.35">
      <c r="A242" s="10" t="s">
        <v>989</v>
      </c>
      <c r="B242" s="76" t="s">
        <v>2824</v>
      </c>
      <c r="C242" s="76">
        <f>C241+(BudgetsQTable[[#This Row],[lead]]&lt;&gt;K241)</f>
        <v>43</v>
      </c>
      <c r="D242" s="76">
        <f>D241*(BudgetsQTable[[#This Row],[lead]]=K241)+(BudgetsQTable[[#This Row],[prop_id]]&lt;&gt;A241)</f>
        <v>1</v>
      </c>
      <c r="E242" s="77">
        <v>43004.460416666669</v>
      </c>
      <c r="F242" s="78" t="s">
        <v>2868</v>
      </c>
      <c r="G242" s="78" t="s">
        <v>2869</v>
      </c>
      <c r="H242" s="78" t="s">
        <v>468</v>
      </c>
      <c r="I242" s="76" t="s">
        <v>800</v>
      </c>
      <c r="J242" s="76" t="s">
        <v>753</v>
      </c>
      <c r="K242" s="78" t="s">
        <v>989</v>
      </c>
      <c r="L242" s="7" t="str">
        <f>IF(BudgetsQTable[[#This Row],[pi_last_name]]=" ","",HYPERLINK("https://www.ejacket.nsf.gov/ej/showProposal.do?Continue=Y&amp;ID="&amp;BudgetsQTable[[#This Row],[prop_id]],BudgetsQTable[[#This Row],[prop_id]]))</f>
        <v/>
      </c>
      <c r="M242" s="78" t="s">
        <v>753</v>
      </c>
      <c r="N242" s="7" t="str">
        <f>IF(BudgetsQTable[[#This Row],[pi_last_name]]=" ","",HYPERLINK("mailto:"&amp;BudgetsQTable[[#This Row],[pi_email]]&amp;"&amp;subject=Your NSF Proposal:  "&amp;BudgetsQTable[[#This Row],[prop_id]],BudgetsQTable[[#This Row],[pi_email]]))</f>
        <v/>
      </c>
      <c r="O242" s="78" t="s">
        <v>753</v>
      </c>
      <c r="P242" s="78">
        <v>2</v>
      </c>
      <c r="Q242" s="78">
        <v>1.75</v>
      </c>
      <c r="R242" s="79">
        <v>0</v>
      </c>
      <c r="S242" s="79">
        <v>3000</v>
      </c>
      <c r="T242" s="79">
        <v>0</v>
      </c>
      <c r="U242" s="80">
        <v>211007</v>
      </c>
      <c r="V242" s="78">
        <v>0</v>
      </c>
      <c r="W242" s="78">
        <v>3</v>
      </c>
      <c r="X242" s="11" t="str">
        <f ca="1">IF(ISBLANK(BudgetsQTable[[#This Row],[budg_seq_yr]]),"FY"&amp;fiscalyear,"FY"&amp;fiscalyear-1+BudgetsQTable[[#This Row],[budg_seq_yr]])</f>
        <v>FY20</v>
      </c>
      <c r="Y242" s="79">
        <v>211007</v>
      </c>
      <c r="Z242" s="78" t="s">
        <v>2869</v>
      </c>
      <c r="AA242" s="78" t="s">
        <v>468</v>
      </c>
      <c r="AB242" s="76" t="s">
        <v>2821</v>
      </c>
      <c r="AC242" s="78" t="s">
        <v>468</v>
      </c>
    </row>
    <row r="243" spans="1:29" x14ac:dyDescent="0.35">
      <c r="A243" s="10" t="s">
        <v>989</v>
      </c>
      <c r="B243" s="76" t="s">
        <v>2824</v>
      </c>
      <c r="C243" s="76">
        <f>C242+(BudgetsQTable[[#This Row],[lead]]&lt;&gt;K242)</f>
        <v>43</v>
      </c>
      <c r="D243" s="76">
        <f>D242*(BudgetsQTable[[#This Row],[lead]]=K242)+(BudgetsQTable[[#This Row],[prop_id]]&lt;&gt;A242)</f>
        <v>1</v>
      </c>
      <c r="E243" s="77">
        <v>43004.460416666669</v>
      </c>
      <c r="F243" s="78" t="s">
        <v>2868</v>
      </c>
      <c r="G243" s="78" t="s">
        <v>2869</v>
      </c>
      <c r="H243" s="78" t="s">
        <v>468</v>
      </c>
      <c r="I243" s="76" t="s">
        <v>800</v>
      </c>
      <c r="J243" s="76" t="s">
        <v>753</v>
      </c>
      <c r="K243" s="78" t="s">
        <v>989</v>
      </c>
      <c r="L243" s="7" t="str">
        <f>IF(BudgetsQTable[[#This Row],[pi_last_name]]=" ","",HYPERLINK("https://www.ejacket.nsf.gov/ej/showProposal.do?Continue=Y&amp;ID="&amp;BudgetsQTable[[#This Row],[prop_id]],BudgetsQTable[[#This Row],[prop_id]]))</f>
        <v/>
      </c>
      <c r="M243" s="78" t="s">
        <v>753</v>
      </c>
      <c r="N243" s="7" t="str">
        <f>IF(BudgetsQTable[[#This Row],[pi_last_name]]=" ","",HYPERLINK("mailto:"&amp;BudgetsQTable[[#This Row],[pi_email]]&amp;"&amp;subject=Your NSF Proposal:  "&amp;BudgetsQTable[[#This Row],[prop_id]],BudgetsQTable[[#This Row],[pi_email]]))</f>
        <v/>
      </c>
      <c r="O243" s="78" t="s">
        <v>753</v>
      </c>
      <c r="P243" s="78">
        <v>2</v>
      </c>
      <c r="Q243" s="78">
        <v>1.75</v>
      </c>
      <c r="R243" s="79">
        <v>0</v>
      </c>
      <c r="S243" s="79">
        <v>3000</v>
      </c>
      <c r="T243" s="79">
        <v>0</v>
      </c>
      <c r="U243" s="80">
        <v>215878</v>
      </c>
      <c r="V243" s="78">
        <v>0</v>
      </c>
      <c r="W243" s="78">
        <v>4</v>
      </c>
      <c r="X243" s="11" t="str">
        <f ca="1">IF(ISBLANK(BudgetsQTable[[#This Row],[budg_seq_yr]]),"FY"&amp;fiscalyear,"FY"&amp;fiscalyear-1+BudgetsQTable[[#This Row],[budg_seq_yr]])</f>
        <v>FY21</v>
      </c>
      <c r="Y243" s="79">
        <v>215878</v>
      </c>
      <c r="Z243" s="78" t="s">
        <v>2869</v>
      </c>
      <c r="AA243" s="78" t="s">
        <v>468</v>
      </c>
      <c r="AB243" s="76" t="s">
        <v>2821</v>
      </c>
      <c r="AC243" s="78" t="s">
        <v>468</v>
      </c>
    </row>
    <row r="244" spans="1:29" x14ac:dyDescent="0.35">
      <c r="A244" s="10" t="s">
        <v>3068</v>
      </c>
      <c r="B244" s="76" t="s">
        <v>2834</v>
      </c>
      <c r="C244" s="76">
        <f>C243+(BudgetsQTable[[#This Row],[lead]]&lt;&gt;K243)</f>
        <v>43</v>
      </c>
      <c r="D244" s="76">
        <f>D243*(BudgetsQTable[[#This Row],[lead]]=K243)+(BudgetsQTable[[#This Row],[prop_id]]&lt;&gt;A243)</f>
        <v>2</v>
      </c>
      <c r="E244" s="77">
        <v>43004.609722222223</v>
      </c>
      <c r="F244" s="78" t="s">
        <v>2868</v>
      </c>
      <c r="G244" s="78" t="s">
        <v>2869</v>
      </c>
      <c r="H244" s="78" t="s">
        <v>468</v>
      </c>
      <c r="I244" s="76" t="s">
        <v>800</v>
      </c>
      <c r="J244" s="76" t="s">
        <v>3072</v>
      </c>
      <c r="K244" s="78" t="s">
        <v>989</v>
      </c>
      <c r="L244" s="7" t="str">
        <f>IF(BudgetsQTable[[#This Row],[pi_last_name]]=" ","",HYPERLINK("https://www.ejacket.nsf.gov/ej/showProposal.do?Continue=Y&amp;ID="&amp;BudgetsQTable[[#This Row],[prop_id]],BudgetsQTable[[#This Row],[prop_id]]))</f>
        <v>1763351</v>
      </c>
      <c r="M244" s="78" t="s">
        <v>3069</v>
      </c>
      <c r="N244" s="7" t="str">
        <f>IF(BudgetsQTable[[#This Row],[pi_last_name]]=" ","",HYPERLINK("mailto:"&amp;BudgetsQTable[[#This Row],[pi_email]]&amp;"&amp;subject=Your NSF Proposal:  "&amp;BudgetsQTable[[#This Row],[prop_id]],BudgetsQTable[[#This Row],[pi_email]]))</f>
        <v>josh@email.arizona.edu</v>
      </c>
      <c r="O244" s="78" t="s">
        <v>3071</v>
      </c>
      <c r="P244" s="78"/>
      <c r="Q244" s="78"/>
      <c r="R244" s="79"/>
      <c r="S244" s="79"/>
      <c r="T244" s="79"/>
      <c r="U244" s="80"/>
      <c r="V244" s="78">
        <v>0</v>
      </c>
      <c r="W244" s="78"/>
      <c r="X244" s="11" t="str">
        <f ca="1">IF(ISBLANK(BudgetsQTable[[#This Row],[budg_seq_yr]]),"FY"&amp;fiscalyear,"FY"&amp;fiscalyear-1+BudgetsQTable[[#This Row],[budg_seq_yr]])</f>
        <v>FY18</v>
      </c>
      <c r="Y244" s="79">
        <v>365147</v>
      </c>
      <c r="Z244" s="78" t="s">
        <v>2869</v>
      </c>
      <c r="AA244" s="78" t="s">
        <v>468</v>
      </c>
      <c r="AB244" s="76" t="s">
        <v>2821</v>
      </c>
      <c r="AC244" s="78" t="s">
        <v>468</v>
      </c>
    </row>
    <row r="245" spans="1:29" x14ac:dyDescent="0.35">
      <c r="A245" s="10" t="s">
        <v>3068</v>
      </c>
      <c r="B245" s="76" t="s">
        <v>2834</v>
      </c>
      <c r="C245" s="76">
        <f>C244+(BudgetsQTable[[#This Row],[lead]]&lt;&gt;K244)</f>
        <v>43</v>
      </c>
      <c r="D245" s="76">
        <f>D244*(BudgetsQTable[[#This Row],[lead]]=K244)+(BudgetsQTable[[#This Row],[prop_id]]&lt;&gt;A244)</f>
        <v>2</v>
      </c>
      <c r="E245" s="77">
        <v>43004.609722222223</v>
      </c>
      <c r="F245" s="78" t="s">
        <v>2868</v>
      </c>
      <c r="G245" s="78" t="s">
        <v>2869</v>
      </c>
      <c r="H245" s="78" t="s">
        <v>468</v>
      </c>
      <c r="I245" s="76" t="s">
        <v>800</v>
      </c>
      <c r="J245" s="76" t="s">
        <v>753</v>
      </c>
      <c r="K245" s="78" t="s">
        <v>989</v>
      </c>
      <c r="L245" s="7" t="str">
        <f>IF(BudgetsQTable[[#This Row],[pi_last_name]]=" ","",HYPERLINK("https://www.ejacket.nsf.gov/ej/showProposal.do?Continue=Y&amp;ID="&amp;BudgetsQTable[[#This Row],[prop_id]],BudgetsQTable[[#This Row],[prop_id]]))</f>
        <v/>
      </c>
      <c r="M245" s="78" t="s">
        <v>753</v>
      </c>
      <c r="N245" s="7" t="str">
        <f>IF(BudgetsQTable[[#This Row],[pi_last_name]]=" ","",HYPERLINK("mailto:"&amp;BudgetsQTable[[#This Row],[pi_email]]&amp;"&amp;subject=Your NSF Proposal:  "&amp;BudgetsQTable[[#This Row],[prop_id]],BudgetsQTable[[#This Row],[pi_email]]))</f>
        <v/>
      </c>
      <c r="O245" s="78" t="s">
        <v>753</v>
      </c>
      <c r="P245" s="78">
        <v>1</v>
      </c>
      <c r="Q245" s="78">
        <v>1</v>
      </c>
      <c r="R245" s="79">
        <v>0</v>
      </c>
      <c r="S245" s="79">
        <v>2500</v>
      </c>
      <c r="T245" s="79">
        <v>0</v>
      </c>
      <c r="U245" s="80">
        <v>89068</v>
      </c>
      <c r="V245" s="78">
        <v>0</v>
      </c>
      <c r="W245" s="78">
        <v>1</v>
      </c>
      <c r="X245" s="11" t="str">
        <f ca="1">IF(ISBLANK(BudgetsQTable[[#This Row],[budg_seq_yr]]),"FY"&amp;fiscalyear,"FY"&amp;fiscalyear-1+BudgetsQTable[[#This Row],[budg_seq_yr]])</f>
        <v>FY18</v>
      </c>
      <c r="Y245" s="79">
        <v>89068</v>
      </c>
      <c r="Z245" s="78" t="s">
        <v>2869</v>
      </c>
      <c r="AA245" s="78" t="s">
        <v>468</v>
      </c>
      <c r="AB245" s="76" t="s">
        <v>2821</v>
      </c>
      <c r="AC245" s="78" t="s">
        <v>468</v>
      </c>
    </row>
    <row r="246" spans="1:29" x14ac:dyDescent="0.35">
      <c r="A246" s="10" t="s">
        <v>3068</v>
      </c>
      <c r="B246" s="76" t="s">
        <v>2834</v>
      </c>
      <c r="C246" s="76">
        <f>C245+(BudgetsQTable[[#This Row],[lead]]&lt;&gt;K245)</f>
        <v>43</v>
      </c>
      <c r="D246" s="76">
        <f>D245*(BudgetsQTable[[#This Row],[lead]]=K245)+(BudgetsQTable[[#This Row],[prop_id]]&lt;&gt;A245)</f>
        <v>2</v>
      </c>
      <c r="E246" s="77">
        <v>43004.609722222223</v>
      </c>
      <c r="F246" s="78" t="s">
        <v>2868</v>
      </c>
      <c r="G246" s="78" t="s">
        <v>2869</v>
      </c>
      <c r="H246" s="78" t="s">
        <v>468</v>
      </c>
      <c r="I246" s="76" t="s">
        <v>800</v>
      </c>
      <c r="J246" s="76" t="s">
        <v>753</v>
      </c>
      <c r="K246" s="78" t="s">
        <v>989</v>
      </c>
      <c r="L246" s="7" t="str">
        <f>IF(BudgetsQTable[[#This Row],[pi_last_name]]=" ","",HYPERLINK("https://www.ejacket.nsf.gov/ej/showProposal.do?Continue=Y&amp;ID="&amp;BudgetsQTable[[#This Row],[prop_id]],BudgetsQTable[[#This Row],[prop_id]]))</f>
        <v/>
      </c>
      <c r="M246" s="78" t="s">
        <v>753</v>
      </c>
      <c r="N246" s="7" t="str">
        <f>IF(BudgetsQTable[[#This Row],[pi_last_name]]=" ","",HYPERLINK("mailto:"&amp;BudgetsQTable[[#This Row],[pi_email]]&amp;"&amp;subject=Your NSF Proposal:  "&amp;BudgetsQTable[[#This Row],[prop_id]],BudgetsQTable[[#This Row],[pi_email]]))</f>
        <v/>
      </c>
      <c r="O246" s="78" t="s">
        <v>753</v>
      </c>
      <c r="P246" s="78">
        <v>1</v>
      </c>
      <c r="Q246" s="78">
        <v>1</v>
      </c>
      <c r="R246" s="79">
        <v>0</v>
      </c>
      <c r="S246" s="79">
        <v>2500</v>
      </c>
      <c r="T246" s="79">
        <v>0</v>
      </c>
      <c r="U246" s="80">
        <v>87388</v>
      </c>
      <c r="V246" s="78">
        <v>0</v>
      </c>
      <c r="W246" s="78">
        <v>2</v>
      </c>
      <c r="X246" s="11" t="str">
        <f ca="1">IF(ISBLANK(BudgetsQTable[[#This Row],[budg_seq_yr]]),"FY"&amp;fiscalyear,"FY"&amp;fiscalyear-1+BudgetsQTable[[#This Row],[budg_seq_yr]])</f>
        <v>FY19</v>
      </c>
      <c r="Y246" s="79">
        <v>87388</v>
      </c>
      <c r="Z246" s="78" t="s">
        <v>2869</v>
      </c>
      <c r="AA246" s="78" t="s">
        <v>468</v>
      </c>
      <c r="AB246" s="76" t="s">
        <v>2821</v>
      </c>
      <c r="AC246" s="78" t="s">
        <v>468</v>
      </c>
    </row>
    <row r="247" spans="1:29" x14ac:dyDescent="0.35">
      <c r="A247" s="10" t="s">
        <v>3068</v>
      </c>
      <c r="B247" s="76" t="s">
        <v>2834</v>
      </c>
      <c r="C247" s="76">
        <f>C246+(BudgetsQTable[[#This Row],[lead]]&lt;&gt;K246)</f>
        <v>43</v>
      </c>
      <c r="D247" s="76">
        <f>D246*(BudgetsQTable[[#This Row],[lead]]=K246)+(BudgetsQTable[[#This Row],[prop_id]]&lt;&gt;A246)</f>
        <v>2</v>
      </c>
      <c r="E247" s="77">
        <v>43004.609722222223</v>
      </c>
      <c r="F247" s="78" t="s">
        <v>2868</v>
      </c>
      <c r="G247" s="78" t="s">
        <v>2869</v>
      </c>
      <c r="H247" s="78" t="s">
        <v>468</v>
      </c>
      <c r="I247" s="76" t="s">
        <v>800</v>
      </c>
      <c r="J247" s="76" t="s">
        <v>753</v>
      </c>
      <c r="K247" s="78" t="s">
        <v>989</v>
      </c>
      <c r="L247" s="7" t="str">
        <f>IF(BudgetsQTable[[#This Row],[pi_last_name]]=" ","",HYPERLINK("https://www.ejacket.nsf.gov/ej/showProposal.do?Continue=Y&amp;ID="&amp;BudgetsQTable[[#This Row],[prop_id]],BudgetsQTable[[#This Row],[prop_id]]))</f>
        <v/>
      </c>
      <c r="M247" s="78" t="s">
        <v>753</v>
      </c>
      <c r="N247" s="7" t="str">
        <f>IF(BudgetsQTable[[#This Row],[pi_last_name]]=" ","",HYPERLINK("mailto:"&amp;BudgetsQTable[[#This Row],[pi_email]]&amp;"&amp;subject=Your NSF Proposal:  "&amp;BudgetsQTable[[#This Row],[prop_id]],BudgetsQTable[[#This Row],[pi_email]]))</f>
        <v/>
      </c>
      <c r="O247" s="78" t="s">
        <v>753</v>
      </c>
      <c r="P247" s="78">
        <v>1</v>
      </c>
      <c r="Q247" s="78">
        <v>1</v>
      </c>
      <c r="R247" s="79">
        <v>0</v>
      </c>
      <c r="S247" s="79">
        <v>2500</v>
      </c>
      <c r="T247" s="79">
        <v>0</v>
      </c>
      <c r="U247" s="80">
        <v>95049</v>
      </c>
      <c r="V247" s="78">
        <v>0</v>
      </c>
      <c r="W247" s="78">
        <v>3</v>
      </c>
      <c r="X247" s="11" t="str">
        <f ca="1">IF(ISBLANK(BudgetsQTable[[#This Row],[budg_seq_yr]]),"FY"&amp;fiscalyear,"FY"&amp;fiscalyear-1+BudgetsQTable[[#This Row],[budg_seq_yr]])</f>
        <v>FY20</v>
      </c>
      <c r="Y247" s="79">
        <v>95049</v>
      </c>
      <c r="Z247" s="78" t="s">
        <v>2869</v>
      </c>
      <c r="AA247" s="78" t="s">
        <v>468</v>
      </c>
      <c r="AB247" s="76" t="s">
        <v>2821</v>
      </c>
      <c r="AC247" s="78" t="s">
        <v>468</v>
      </c>
    </row>
    <row r="248" spans="1:29" x14ac:dyDescent="0.35">
      <c r="A248" s="10" t="s">
        <v>3068</v>
      </c>
      <c r="B248" s="76" t="s">
        <v>2834</v>
      </c>
      <c r="C248" s="76">
        <f>C247+(BudgetsQTable[[#This Row],[lead]]&lt;&gt;K247)</f>
        <v>43</v>
      </c>
      <c r="D248" s="76">
        <f>D247*(BudgetsQTable[[#This Row],[lead]]=K247)+(BudgetsQTable[[#This Row],[prop_id]]&lt;&gt;A247)</f>
        <v>2</v>
      </c>
      <c r="E248" s="77">
        <v>43004.609722222223</v>
      </c>
      <c r="F248" s="78" t="s">
        <v>2868</v>
      </c>
      <c r="G248" s="78" t="s">
        <v>2869</v>
      </c>
      <c r="H248" s="78" t="s">
        <v>468</v>
      </c>
      <c r="I248" s="76" t="s">
        <v>800</v>
      </c>
      <c r="J248" s="76" t="s">
        <v>753</v>
      </c>
      <c r="K248" s="78" t="s">
        <v>989</v>
      </c>
      <c r="L248" s="7" t="str">
        <f>IF(BudgetsQTable[[#This Row],[pi_last_name]]=" ","",HYPERLINK("https://www.ejacket.nsf.gov/ej/showProposal.do?Continue=Y&amp;ID="&amp;BudgetsQTable[[#This Row],[prop_id]],BudgetsQTable[[#This Row],[prop_id]]))</f>
        <v/>
      </c>
      <c r="M248" s="78" t="s">
        <v>753</v>
      </c>
      <c r="N248" s="7" t="str">
        <f>IF(BudgetsQTable[[#This Row],[pi_last_name]]=" ","",HYPERLINK("mailto:"&amp;BudgetsQTable[[#This Row],[pi_email]]&amp;"&amp;subject=Your NSF Proposal:  "&amp;BudgetsQTable[[#This Row],[prop_id]],BudgetsQTable[[#This Row],[pi_email]]))</f>
        <v/>
      </c>
      <c r="O248" s="78" t="s">
        <v>753</v>
      </c>
      <c r="P248" s="78">
        <v>1</v>
      </c>
      <c r="Q248" s="78">
        <v>1</v>
      </c>
      <c r="R248" s="79">
        <v>0</v>
      </c>
      <c r="S248" s="79">
        <v>2500</v>
      </c>
      <c r="T248" s="79">
        <v>0</v>
      </c>
      <c r="U248" s="80">
        <v>93642</v>
      </c>
      <c r="V248" s="78">
        <v>0</v>
      </c>
      <c r="W248" s="78">
        <v>4</v>
      </c>
      <c r="X248" s="11" t="str">
        <f ca="1">IF(ISBLANK(BudgetsQTable[[#This Row],[budg_seq_yr]]),"FY"&amp;fiscalyear,"FY"&amp;fiscalyear-1+BudgetsQTable[[#This Row],[budg_seq_yr]])</f>
        <v>FY21</v>
      </c>
      <c r="Y248" s="79">
        <v>93642</v>
      </c>
      <c r="Z248" s="78" t="s">
        <v>2869</v>
      </c>
      <c r="AA248" s="78" t="s">
        <v>468</v>
      </c>
      <c r="AB248" s="76" t="s">
        <v>2821</v>
      </c>
      <c r="AC248" s="78" t="s">
        <v>468</v>
      </c>
    </row>
    <row r="249" spans="1:29" x14ac:dyDescent="0.35">
      <c r="A249" s="10" t="s">
        <v>991</v>
      </c>
      <c r="B249" s="76" t="s">
        <v>2824</v>
      </c>
      <c r="C249" s="76">
        <f>C248+(BudgetsQTable[[#This Row],[lead]]&lt;&gt;K248)</f>
        <v>44</v>
      </c>
      <c r="D249" s="76">
        <f>D248*(BudgetsQTable[[#This Row],[lead]]=K248)+(BudgetsQTable[[#This Row],[prop_id]]&lt;&gt;A248)</f>
        <v>1</v>
      </c>
      <c r="E249" s="77">
        <v>43004.474999999999</v>
      </c>
      <c r="F249" s="78" t="s">
        <v>2817</v>
      </c>
      <c r="G249" s="78" t="s">
        <v>2818</v>
      </c>
      <c r="H249" s="78" t="s">
        <v>472</v>
      </c>
      <c r="I249" s="76" t="s">
        <v>863</v>
      </c>
      <c r="J249" s="76" t="s">
        <v>3077</v>
      </c>
      <c r="K249" s="78" t="s">
        <v>991</v>
      </c>
      <c r="L249" s="7" t="str">
        <f>IF(BudgetsQTable[[#This Row],[pi_last_name]]=" ","",HYPERLINK("https://www.ejacket.nsf.gov/ej/showProposal.do?Continue=Y&amp;ID="&amp;BudgetsQTable[[#This Row],[prop_id]],BudgetsQTable[[#This Row],[prop_id]]))</f>
        <v>1763307</v>
      </c>
      <c r="M249" s="78" t="s">
        <v>992</v>
      </c>
      <c r="N249" s="7" t="str">
        <f>IF(BudgetsQTable[[#This Row],[pi_last_name]]=" ","",HYPERLINK("mailto:"&amp;BudgetsQTable[[#This Row],[pi_email]]&amp;"&amp;subject=Your NSF Proposal:  "&amp;BudgetsQTable[[#This Row],[prop_id]],BudgetsQTable[[#This Row],[pi_email]]))</f>
        <v>aaroth@cis.upenn.edu</v>
      </c>
      <c r="O249" s="78" t="s">
        <v>689</v>
      </c>
      <c r="P249" s="78"/>
      <c r="Q249" s="78"/>
      <c r="R249" s="79"/>
      <c r="S249" s="79"/>
      <c r="T249" s="79"/>
      <c r="U249" s="80"/>
      <c r="V249" s="78">
        <v>0</v>
      </c>
      <c r="W249" s="78"/>
      <c r="X249" s="11" t="str">
        <f ca="1">IF(ISBLANK(BudgetsQTable[[#This Row],[budg_seq_yr]]),"FY"&amp;fiscalyear,"FY"&amp;fiscalyear-1+BudgetsQTable[[#This Row],[budg_seq_yr]])</f>
        <v>FY18</v>
      </c>
      <c r="Y249" s="79">
        <v>950000</v>
      </c>
      <c r="Z249" s="78" t="s">
        <v>2818</v>
      </c>
      <c r="AA249" s="78" t="s">
        <v>472</v>
      </c>
      <c r="AB249" s="76" t="s">
        <v>2821</v>
      </c>
      <c r="AC249" s="78" t="s">
        <v>3073</v>
      </c>
    </row>
    <row r="250" spans="1:29" x14ac:dyDescent="0.35">
      <c r="A250" s="10" t="s">
        <v>991</v>
      </c>
      <c r="B250" s="76" t="s">
        <v>2824</v>
      </c>
      <c r="C250" s="76">
        <f>C249+(BudgetsQTable[[#This Row],[lead]]&lt;&gt;K249)</f>
        <v>44</v>
      </c>
      <c r="D250" s="76">
        <f>D249*(BudgetsQTable[[#This Row],[lead]]=K249)+(BudgetsQTable[[#This Row],[prop_id]]&lt;&gt;A249)</f>
        <v>1</v>
      </c>
      <c r="E250" s="77">
        <v>43004.474999999999</v>
      </c>
      <c r="F250" s="78" t="s">
        <v>2817</v>
      </c>
      <c r="G250" s="78" t="s">
        <v>2818</v>
      </c>
      <c r="H250" s="78" t="s">
        <v>472</v>
      </c>
      <c r="I250" s="76" t="s">
        <v>863</v>
      </c>
      <c r="J250" s="76" t="s">
        <v>753</v>
      </c>
      <c r="K250" s="78" t="s">
        <v>991</v>
      </c>
      <c r="L250" s="7" t="str">
        <f>IF(BudgetsQTable[[#This Row],[pi_last_name]]=" ","",HYPERLINK("https://www.ejacket.nsf.gov/ej/showProposal.do?Continue=Y&amp;ID="&amp;BudgetsQTable[[#This Row],[prop_id]],BudgetsQTable[[#This Row],[prop_id]]))</f>
        <v/>
      </c>
      <c r="M250" s="78" t="s">
        <v>753</v>
      </c>
      <c r="N250" s="7" t="str">
        <f>IF(BudgetsQTable[[#This Row],[pi_last_name]]=" ","",HYPERLINK("mailto:"&amp;BudgetsQTable[[#This Row],[pi_email]]&amp;"&amp;subject=Your NSF Proposal:  "&amp;BudgetsQTable[[#This Row],[prop_id]],BudgetsQTable[[#This Row],[pi_email]]))</f>
        <v/>
      </c>
      <c r="O250" s="78" t="s">
        <v>753</v>
      </c>
      <c r="P250" s="78">
        <v>3</v>
      </c>
      <c r="Q250" s="78">
        <v>1.75</v>
      </c>
      <c r="R250" s="79">
        <v>0</v>
      </c>
      <c r="S250" s="79">
        <v>0</v>
      </c>
      <c r="T250" s="79">
        <v>0</v>
      </c>
      <c r="U250" s="80">
        <v>181622</v>
      </c>
      <c r="V250" s="78">
        <v>0</v>
      </c>
      <c r="W250" s="78">
        <v>1</v>
      </c>
      <c r="X250" s="11" t="str">
        <f ca="1">IF(ISBLANK(BudgetsQTable[[#This Row],[budg_seq_yr]]),"FY"&amp;fiscalyear,"FY"&amp;fiscalyear-1+BudgetsQTable[[#This Row],[budg_seq_yr]])</f>
        <v>FY18</v>
      </c>
      <c r="Y250" s="79">
        <v>181622</v>
      </c>
      <c r="Z250" s="78" t="s">
        <v>2818</v>
      </c>
      <c r="AA250" s="78" t="s">
        <v>472</v>
      </c>
      <c r="AB250" s="76" t="s">
        <v>2821</v>
      </c>
      <c r="AC250" s="78" t="s">
        <v>3073</v>
      </c>
    </row>
    <row r="251" spans="1:29" x14ac:dyDescent="0.35">
      <c r="A251" s="10" t="s">
        <v>991</v>
      </c>
      <c r="B251" s="76" t="s">
        <v>2824</v>
      </c>
      <c r="C251" s="76">
        <f>C250+(BudgetsQTable[[#This Row],[lead]]&lt;&gt;K250)</f>
        <v>44</v>
      </c>
      <c r="D251" s="76">
        <f>D250*(BudgetsQTable[[#This Row],[lead]]=K250)+(BudgetsQTable[[#This Row],[prop_id]]&lt;&gt;A250)</f>
        <v>1</v>
      </c>
      <c r="E251" s="77">
        <v>43004.474999999999</v>
      </c>
      <c r="F251" s="78" t="s">
        <v>2817</v>
      </c>
      <c r="G251" s="78" t="s">
        <v>2818</v>
      </c>
      <c r="H251" s="78" t="s">
        <v>472</v>
      </c>
      <c r="I251" s="76" t="s">
        <v>863</v>
      </c>
      <c r="J251" s="76" t="s">
        <v>753</v>
      </c>
      <c r="K251" s="78" t="s">
        <v>991</v>
      </c>
      <c r="L251" s="7" t="str">
        <f>IF(BudgetsQTable[[#This Row],[pi_last_name]]=" ","",HYPERLINK("https://www.ejacket.nsf.gov/ej/showProposal.do?Continue=Y&amp;ID="&amp;BudgetsQTable[[#This Row],[prop_id]],BudgetsQTable[[#This Row],[prop_id]]))</f>
        <v/>
      </c>
      <c r="M251" s="78" t="s">
        <v>753</v>
      </c>
      <c r="N251" s="7" t="str">
        <f>IF(BudgetsQTable[[#This Row],[pi_last_name]]=" ","",HYPERLINK("mailto:"&amp;BudgetsQTable[[#This Row],[pi_email]]&amp;"&amp;subject=Your NSF Proposal:  "&amp;BudgetsQTable[[#This Row],[prop_id]],BudgetsQTable[[#This Row],[pi_email]]))</f>
        <v/>
      </c>
      <c r="O251" s="78" t="s">
        <v>753</v>
      </c>
      <c r="P251" s="78">
        <v>3</v>
      </c>
      <c r="Q251" s="78">
        <v>1.75</v>
      </c>
      <c r="R251" s="79">
        <v>0</v>
      </c>
      <c r="S251" s="79">
        <v>0</v>
      </c>
      <c r="T251" s="79">
        <v>0</v>
      </c>
      <c r="U251" s="80">
        <v>223997</v>
      </c>
      <c r="V251" s="78">
        <v>0</v>
      </c>
      <c r="W251" s="78">
        <v>2</v>
      </c>
      <c r="X251" s="11" t="str">
        <f ca="1">IF(ISBLANK(BudgetsQTable[[#This Row],[budg_seq_yr]]),"FY"&amp;fiscalyear,"FY"&amp;fiscalyear-1+BudgetsQTable[[#This Row],[budg_seq_yr]])</f>
        <v>FY19</v>
      </c>
      <c r="Y251" s="79">
        <v>223997</v>
      </c>
      <c r="Z251" s="78" t="s">
        <v>2818</v>
      </c>
      <c r="AA251" s="78" t="s">
        <v>472</v>
      </c>
      <c r="AB251" s="76" t="s">
        <v>2821</v>
      </c>
      <c r="AC251" s="78" t="s">
        <v>3073</v>
      </c>
    </row>
    <row r="252" spans="1:29" x14ac:dyDescent="0.35">
      <c r="A252" s="10" t="s">
        <v>991</v>
      </c>
      <c r="B252" s="76" t="s">
        <v>2824</v>
      </c>
      <c r="C252" s="76">
        <f>C251+(BudgetsQTable[[#This Row],[lead]]&lt;&gt;K251)</f>
        <v>44</v>
      </c>
      <c r="D252" s="76">
        <f>D251*(BudgetsQTable[[#This Row],[lead]]=K251)+(BudgetsQTable[[#This Row],[prop_id]]&lt;&gt;A251)</f>
        <v>1</v>
      </c>
      <c r="E252" s="77">
        <v>43004.474999999999</v>
      </c>
      <c r="F252" s="78" t="s">
        <v>2817</v>
      </c>
      <c r="G252" s="78" t="s">
        <v>2818</v>
      </c>
      <c r="H252" s="78" t="s">
        <v>472</v>
      </c>
      <c r="I252" s="76" t="s">
        <v>863</v>
      </c>
      <c r="J252" s="76" t="s">
        <v>753</v>
      </c>
      <c r="K252" s="78" t="s">
        <v>991</v>
      </c>
      <c r="L252" s="7" t="str">
        <f>IF(BudgetsQTable[[#This Row],[pi_last_name]]=" ","",HYPERLINK("https://www.ejacket.nsf.gov/ej/showProposal.do?Continue=Y&amp;ID="&amp;BudgetsQTable[[#This Row],[prop_id]],BudgetsQTable[[#This Row],[prop_id]]))</f>
        <v/>
      </c>
      <c r="M252" s="78" t="s">
        <v>753</v>
      </c>
      <c r="N252" s="7" t="str">
        <f>IF(BudgetsQTable[[#This Row],[pi_last_name]]=" ","",HYPERLINK("mailto:"&amp;BudgetsQTable[[#This Row],[pi_email]]&amp;"&amp;subject=Your NSF Proposal:  "&amp;BudgetsQTable[[#This Row],[prop_id]],BudgetsQTable[[#This Row],[pi_email]]))</f>
        <v/>
      </c>
      <c r="O252" s="78" t="s">
        <v>753</v>
      </c>
      <c r="P252" s="78">
        <v>3</v>
      </c>
      <c r="Q252" s="78">
        <v>1.75</v>
      </c>
      <c r="R252" s="79">
        <v>0</v>
      </c>
      <c r="S252" s="79">
        <v>0</v>
      </c>
      <c r="T252" s="79">
        <v>0</v>
      </c>
      <c r="U252" s="80">
        <v>267615</v>
      </c>
      <c r="V252" s="78">
        <v>0</v>
      </c>
      <c r="W252" s="78">
        <v>3</v>
      </c>
      <c r="X252" s="11" t="str">
        <f ca="1">IF(ISBLANK(BudgetsQTable[[#This Row],[budg_seq_yr]]),"FY"&amp;fiscalyear,"FY"&amp;fiscalyear-1+BudgetsQTable[[#This Row],[budg_seq_yr]])</f>
        <v>FY20</v>
      </c>
      <c r="Y252" s="79">
        <v>267615</v>
      </c>
      <c r="Z252" s="78" t="s">
        <v>2818</v>
      </c>
      <c r="AA252" s="78" t="s">
        <v>472</v>
      </c>
      <c r="AB252" s="76" t="s">
        <v>2821</v>
      </c>
      <c r="AC252" s="78" t="s">
        <v>3073</v>
      </c>
    </row>
    <row r="253" spans="1:29" x14ac:dyDescent="0.35">
      <c r="A253" s="10" t="s">
        <v>991</v>
      </c>
      <c r="B253" s="76" t="s">
        <v>2824</v>
      </c>
      <c r="C253" s="76">
        <f>C252+(BudgetsQTable[[#This Row],[lead]]&lt;&gt;K252)</f>
        <v>44</v>
      </c>
      <c r="D253" s="76">
        <f>D252*(BudgetsQTable[[#This Row],[lead]]=K252)+(BudgetsQTable[[#This Row],[prop_id]]&lt;&gt;A252)</f>
        <v>1</v>
      </c>
      <c r="E253" s="77">
        <v>43004.474999999999</v>
      </c>
      <c r="F253" s="78" t="s">
        <v>2817</v>
      </c>
      <c r="G253" s="78" t="s">
        <v>2818</v>
      </c>
      <c r="H253" s="78" t="s">
        <v>472</v>
      </c>
      <c r="I253" s="76" t="s">
        <v>863</v>
      </c>
      <c r="J253" s="76" t="s">
        <v>753</v>
      </c>
      <c r="K253" s="78" t="s">
        <v>991</v>
      </c>
      <c r="L253" s="7" t="str">
        <f>IF(BudgetsQTable[[#This Row],[pi_last_name]]=" ","",HYPERLINK("https://www.ejacket.nsf.gov/ej/showProposal.do?Continue=Y&amp;ID="&amp;BudgetsQTable[[#This Row],[prop_id]],BudgetsQTable[[#This Row],[prop_id]]))</f>
        <v/>
      </c>
      <c r="M253" s="78" t="s">
        <v>753</v>
      </c>
      <c r="N253" s="7" t="str">
        <f>IF(BudgetsQTable[[#This Row],[pi_last_name]]=" ","",HYPERLINK("mailto:"&amp;BudgetsQTable[[#This Row],[pi_email]]&amp;"&amp;subject=Your NSF Proposal:  "&amp;BudgetsQTable[[#This Row],[prop_id]],BudgetsQTable[[#This Row],[pi_email]]))</f>
        <v/>
      </c>
      <c r="O253" s="78" t="s">
        <v>753</v>
      </c>
      <c r="P253" s="78">
        <v>3</v>
      </c>
      <c r="Q253" s="78">
        <v>1.75</v>
      </c>
      <c r="R253" s="79">
        <v>0</v>
      </c>
      <c r="S253" s="79">
        <v>0</v>
      </c>
      <c r="T253" s="79">
        <v>0</v>
      </c>
      <c r="U253" s="80">
        <v>276766</v>
      </c>
      <c r="V253" s="78">
        <v>0</v>
      </c>
      <c r="W253" s="78">
        <v>4</v>
      </c>
      <c r="X253" s="11" t="str">
        <f ca="1">IF(ISBLANK(BudgetsQTable[[#This Row],[budg_seq_yr]]),"FY"&amp;fiscalyear,"FY"&amp;fiscalyear-1+BudgetsQTable[[#This Row],[budg_seq_yr]])</f>
        <v>FY21</v>
      </c>
      <c r="Y253" s="79">
        <v>276766</v>
      </c>
      <c r="Z253" s="78" t="s">
        <v>2818</v>
      </c>
      <c r="AA253" s="78" t="s">
        <v>472</v>
      </c>
      <c r="AB253" s="76" t="s">
        <v>2821</v>
      </c>
      <c r="AC253" s="78" t="s">
        <v>3073</v>
      </c>
    </row>
    <row r="254" spans="1:29" x14ac:dyDescent="0.35">
      <c r="A254" s="10" t="s">
        <v>3078</v>
      </c>
      <c r="B254" s="76" t="s">
        <v>2834</v>
      </c>
      <c r="C254" s="76">
        <f>C253+(BudgetsQTable[[#This Row],[lead]]&lt;&gt;K253)</f>
        <v>44</v>
      </c>
      <c r="D254" s="76">
        <f>D253*(BudgetsQTable[[#This Row],[lead]]=K253)+(BudgetsQTable[[#This Row],[prop_id]]&lt;&gt;A253)</f>
        <v>2</v>
      </c>
      <c r="E254" s="77">
        <v>43004.605555555558</v>
      </c>
      <c r="F254" s="78" t="s">
        <v>2817</v>
      </c>
      <c r="G254" s="78" t="s">
        <v>2818</v>
      </c>
      <c r="H254" s="78" t="s">
        <v>472</v>
      </c>
      <c r="I254" s="76" t="s">
        <v>863</v>
      </c>
      <c r="J254" s="76" t="s">
        <v>3083</v>
      </c>
      <c r="K254" s="78" t="s">
        <v>991</v>
      </c>
      <c r="L254" s="7" t="str">
        <f>IF(BudgetsQTable[[#This Row],[pi_last_name]]=" ","",HYPERLINK("https://www.ejacket.nsf.gov/ej/showProposal.do?Continue=Y&amp;ID="&amp;BudgetsQTable[[#This Row],[prop_id]],BudgetsQTable[[#This Row],[prop_id]]))</f>
        <v>1763349</v>
      </c>
      <c r="M254" s="78" t="s">
        <v>3079</v>
      </c>
      <c r="N254" s="7" t="str">
        <f>IF(BudgetsQTable[[#This Row],[pi_last_name]]=" ","",HYPERLINK("mailto:"&amp;BudgetsQTable[[#This Row],[pi_email]]&amp;"&amp;subject=Your NSF Proposal:  "&amp;BudgetsQTable[[#This Row],[prop_id]],BudgetsQTable[[#This Row],[pi_email]]))</f>
        <v>Mallesh.Pai@rice.edu</v>
      </c>
      <c r="O254" s="78" t="s">
        <v>3081</v>
      </c>
      <c r="P254" s="78"/>
      <c r="Q254" s="78"/>
      <c r="R254" s="79"/>
      <c r="S254" s="79"/>
      <c r="T254" s="79"/>
      <c r="U254" s="80"/>
      <c r="V254" s="78">
        <v>0</v>
      </c>
      <c r="W254" s="78"/>
      <c r="X254" s="11" t="str">
        <f ca="1">IF(ISBLANK(BudgetsQTable[[#This Row],[budg_seq_yr]]),"FY"&amp;fiscalyear,"FY"&amp;fiscalyear-1+BudgetsQTable[[#This Row],[budg_seq_yr]])</f>
        <v>FY18</v>
      </c>
      <c r="Y254" s="79">
        <v>250000</v>
      </c>
      <c r="Z254" s="78" t="s">
        <v>2818</v>
      </c>
      <c r="AA254" s="78" t="s">
        <v>472</v>
      </c>
      <c r="AB254" s="76" t="s">
        <v>2821</v>
      </c>
      <c r="AC254" s="78" t="s">
        <v>3073</v>
      </c>
    </row>
    <row r="255" spans="1:29" x14ac:dyDescent="0.35">
      <c r="A255" s="10" t="s">
        <v>3078</v>
      </c>
      <c r="B255" s="76" t="s">
        <v>2834</v>
      </c>
      <c r="C255" s="76">
        <f>C254+(BudgetsQTable[[#This Row],[lead]]&lt;&gt;K254)</f>
        <v>44</v>
      </c>
      <c r="D255" s="76">
        <f>D254*(BudgetsQTable[[#This Row],[lead]]=K254)+(BudgetsQTable[[#This Row],[prop_id]]&lt;&gt;A254)</f>
        <v>2</v>
      </c>
      <c r="E255" s="77">
        <v>43004.605555555558</v>
      </c>
      <c r="F255" s="78" t="s">
        <v>2817</v>
      </c>
      <c r="G255" s="78" t="s">
        <v>2818</v>
      </c>
      <c r="H255" s="78" t="s">
        <v>472</v>
      </c>
      <c r="I255" s="76" t="s">
        <v>863</v>
      </c>
      <c r="J255" s="76" t="s">
        <v>753</v>
      </c>
      <c r="K255" s="78" t="s">
        <v>991</v>
      </c>
      <c r="L255" s="7" t="str">
        <f>IF(BudgetsQTable[[#This Row],[pi_last_name]]=" ","",HYPERLINK("https://www.ejacket.nsf.gov/ej/showProposal.do?Continue=Y&amp;ID="&amp;BudgetsQTable[[#This Row],[prop_id]],BudgetsQTable[[#This Row],[prop_id]]))</f>
        <v/>
      </c>
      <c r="M255" s="78" t="s">
        <v>753</v>
      </c>
      <c r="N255" s="7" t="str">
        <f>IF(BudgetsQTable[[#This Row],[pi_last_name]]=" ","",HYPERLINK("mailto:"&amp;BudgetsQTable[[#This Row],[pi_email]]&amp;"&amp;subject=Your NSF Proposal:  "&amp;BudgetsQTable[[#This Row],[prop_id]],BudgetsQTable[[#This Row],[pi_email]]))</f>
        <v/>
      </c>
      <c r="O255" s="78" t="s">
        <v>753</v>
      </c>
      <c r="P255" s="78">
        <v>1</v>
      </c>
      <c r="Q255" s="78">
        <v>0.5</v>
      </c>
      <c r="R255" s="79">
        <v>0</v>
      </c>
      <c r="S255" s="79">
        <v>0</v>
      </c>
      <c r="T255" s="79">
        <v>0</v>
      </c>
      <c r="U255" s="80">
        <v>63168</v>
      </c>
      <c r="V255" s="78">
        <v>0</v>
      </c>
      <c r="W255" s="78">
        <v>1</v>
      </c>
      <c r="X255" s="11" t="str">
        <f ca="1">IF(ISBLANK(BudgetsQTable[[#This Row],[budg_seq_yr]]),"FY"&amp;fiscalyear,"FY"&amp;fiscalyear-1+BudgetsQTable[[#This Row],[budg_seq_yr]])</f>
        <v>FY18</v>
      </c>
      <c r="Y255" s="79">
        <v>63168</v>
      </c>
      <c r="Z255" s="78" t="s">
        <v>2818</v>
      </c>
      <c r="AA255" s="78" t="s">
        <v>472</v>
      </c>
      <c r="AB255" s="76" t="s">
        <v>2821</v>
      </c>
      <c r="AC255" s="78" t="s">
        <v>3073</v>
      </c>
    </row>
    <row r="256" spans="1:29" x14ac:dyDescent="0.35">
      <c r="A256" s="10" t="s">
        <v>3078</v>
      </c>
      <c r="B256" s="76" t="s">
        <v>2834</v>
      </c>
      <c r="C256" s="76">
        <f>C255+(BudgetsQTable[[#This Row],[lead]]&lt;&gt;K255)</f>
        <v>44</v>
      </c>
      <c r="D256" s="76">
        <f>D255*(BudgetsQTable[[#This Row],[lead]]=K255)+(BudgetsQTable[[#This Row],[prop_id]]&lt;&gt;A255)</f>
        <v>2</v>
      </c>
      <c r="E256" s="77">
        <v>43004.605555555558</v>
      </c>
      <c r="F256" s="78" t="s">
        <v>2817</v>
      </c>
      <c r="G256" s="78" t="s">
        <v>2818</v>
      </c>
      <c r="H256" s="78" t="s">
        <v>472</v>
      </c>
      <c r="I256" s="76" t="s">
        <v>863</v>
      </c>
      <c r="J256" s="76" t="s">
        <v>753</v>
      </c>
      <c r="K256" s="78" t="s">
        <v>991</v>
      </c>
      <c r="L256" s="7" t="str">
        <f>IF(BudgetsQTable[[#This Row],[pi_last_name]]=" ","",HYPERLINK("https://www.ejacket.nsf.gov/ej/showProposal.do?Continue=Y&amp;ID="&amp;BudgetsQTable[[#This Row],[prop_id]],BudgetsQTable[[#This Row],[prop_id]]))</f>
        <v/>
      </c>
      <c r="M256" s="78" t="s">
        <v>753</v>
      </c>
      <c r="N256" s="7" t="str">
        <f>IF(BudgetsQTable[[#This Row],[pi_last_name]]=" ","",HYPERLINK("mailto:"&amp;BudgetsQTable[[#This Row],[pi_email]]&amp;"&amp;subject=Your NSF Proposal:  "&amp;BudgetsQTable[[#This Row],[prop_id]],BudgetsQTable[[#This Row],[pi_email]]))</f>
        <v/>
      </c>
      <c r="O256" s="78" t="s">
        <v>753</v>
      </c>
      <c r="P256" s="78">
        <v>1</v>
      </c>
      <c r="Q256" s="78">
        <v>0.5</v>
      </c>
      <c r="R256" s="79">
        <v>0</v>
      </c>
      <c r="S256" s="79">
        <v>0</v>
      </c>
      <c r="T256" s="79">
        <v>0</v>
      </c>
      <c r="U256" s="80">
        <v>61902</v>
      </c>
      <c r="V256" s="78">
        <v>0</v>
      </c>
      <c r="W256" s="78">
        <v>2</v>
      </c>
      <c r="X256" s="11" t="str">
        <f ca="1">IF(ISBLANK(BudgetsQTable[[#This Row],[budg_seq_yr]]),"FY"&amp;fiscalyear,"FY"&amp;fiscalyear-1+BudgetsQTable[[#This Row],[budg_seq_yr]])</f>
        <v>FY19</v>
      </c>
      <c r="Y256" s="79">
        <v>61902</v>
      </c>
      <c r="Z256" s="78" t="s">
        <v>2818</v>
      </c>
      <c r="AA256" s="78" t="s">
        <v>472</v>
      </c>
      <c r="AB256" s="76" t="s">
        <v>2821</v>
      </c>
      <c r="AC256" s="78" t="s">
        <v>3073</v>
      </c>
    </row>
    <row r="257" spans="1:29" x14ac:dyDescent="0.35">
      <c r="A257" s="10" t="s">
        <v>3078</v>
      </c>
      <c r="B257" s="76" t="s">
        <v>2834</v>
      </c>
      <c r="C257" s="76">
        <f>C256+(BudgetsQTable[[#This Row],[lead]]&lt;&gt;K256)</f>
        <v>44</v>
      </c>
      <c r="D257" s="76">
        <f>D256*(BudgetsQTable[[#This Row],[lead]]=K256)+(BudgetsQTable[[#This Row],[prop_id]]&lt;&gt;A256)</f>
        <v>2</v>
      </c>
      <c r="E257" s="77">
        <v>43004.605555555558</v>
      </c>
      <c r="F257" s="78" t="s">
        <v>2817</v>
      </c>
      <c r="G257" s="78" t="s">
        <v>2818</v>
      </c>
      <c r="H257" s="78" t="s">
        <v>472</v>
      </c>
      <c r="I257" s="76" t="s">
        <v>863</v>
      </c>
      <c r="J257" s="76" t="s">
        <v>753</v>
      </c>
      <c r="K257" s="78" t="s">
        <v>991</v>
      </c>
      <c r="L257" s="7" t="str">
        <f>IF(BudgetsQTable[[#This Row],[pi_last_name]]=" ","",HYPERLINK("https://www.ejacket.nsf.gov/ej/showProposal.do?Continue=Y&amp;ID="&amp;BudgetsQTable[[#This Row],[prop_id]],BudgetsQTable[[#This Row],[prop_id]]))</f>
        <v/>
      </c>
      <c r="M257" s="78" t="s">
        <v>753</v>
      </c>
      <c r="N257" s="7" t="str">
        <f>IF(BudgetsQTable[[#This Row],[pi_last_name]]=" ","",HYPERLINK("mailto:"&amp;BudgetsQTable[[#This Row],[pi_email]]&amp;"&amp;subject=Your NSF Proposal:  "&amp;BudgetsQTable[[#This Row],[prop_id]],BudgetsQTable[[#This Row],[pi_email]]))</f>
        <v/>
      </c>
      <c r="O257" s="78" t="s">
        <v>753</v>
      </c>
      <c r="P257" s="78">
        <v>1</v>
      </c>
      <c r="Q257" s="78">
        <v>0.5</v>
      </c>
      <c r="R257" s="79">
        <v>0</v>
      </c>
      <c r="S257" s="79">
        <v>0</v>
      </c>
      <c r="T257" s="79">
        <v>0</v>
      </c>
      <c r="U257" s="80">
        <v>62275</v>
      </c>
      <c r="V257" s="78">
        <v>0</v>
      </c>
      <c r="W257" s="78">
        <v>3</v>
      </c>
      <c r="X257" s="11" t="str">
        <f ca="1">IF(ISBLANK(BudgetsQTable[[#This Row],[budg_seq_yr]]),"FY"&amp;fiscalyear,"FY"&amp;fiscalyear-1+BudgetsQTable[[#This Row],[budg_seq_yr]])</f>
        <v>FY20</v>
      </c>
      <c r="Y257" s="79">
        <v>62275</v>
      </c>
      <c r="Z257" s="78" t="s">
        <v>2818</v>
      </c>
      <c r="AA257" s="78" t="s">
        <v>472</v>
      </c>
      <c r="AB257" s="76" t="s">
        <v>2821</v>
      </c>
      <c r="AC257" s="78" t="s">
        <v>3073</v>
      </c>
    </row>
    <row r="258" spans="1:29" x14ac:dyDescent="0.35">
      <c r="A258" s="10" t="s">
        <v>3078</v>
      </c>
      <c r="B258" s="76" t="s">
        <v>2834</v>
      </c>
      <c r="C258" s="76">
        <f>C257+(BudgetsQTable[[#This Row],[lead]]&lt;&gt;K257)</f>
        <v>44</v>
      </c>
      <c r="D258" s="76">
        <f>D257*(BudgetsQTable[[#This Row],[lead]]=K257)+(BudgetsQTable[[#This Row],[prop_id]]&lt;&gt;A257)</f>
        <v>2</v>
      </c>
      <c r="E258" s="77">
        <v>43004.605555555558</v>
      </c>
      <c r="F258" s="78" t="s">
        <v>2817</v>
      </c>
      <c r="G258" s="78" t="s">
        <v>2818</v>
      </c>
      <c r="H258" s="78" t="s">
        <v>472</v>
      </c>
      <c r="I258" s="76" t="s">
        <v>863</v>
      </c>
      <c r="J258" s="76" t="s">
        <v>753</v>
      </c>
      <c r="K258" s="78" t="s">
        <v>991</v>
      </c>
      <c r="L258" s="7" t="str">
        <f>IF(BudgetsQTable[[#This Row],[pi_last_name]]=" ","",HYPERLINK("https://www.ejacket.nsf.gov/ej/showProposal.do?Continue=Y&amp;ID="&amp;BudgetsQTable[[#This Row],[prop_id]],BudgetsQTable[[#This Row],[prop_id]]))</f>
        <v/>
      </c>
      <c r="M258" s="78" t="s">
        <v>753</v>
      </c>
      <c r="N258" s="7" t="str">
        <f>IF(BudgetsQTable[[#This Row],[pi_last_name]]=" ","",HYPERLINK("mailto:"&amp;BudgetsQTable[[#This Row],[pi_email]]&amp;"&amp;subject=Your NSF Proposal:  "&amp;BudgetsQTable[[#This Row],[prop_id]],BudgetsQTable[[#This Row],[pi_email]]))</f>
        <v/>
      </c>
      <c r="O258" s="78" t="s">
        <v>753</v>
      </c>
      <c r="P258" s="78">
        <v>1</v>
      </c>
      <c r="Q258" s="78">
        <v>0.5</v>
      </c>
      <c r="R258" s="79">
        <v>0</v>
      </c>
      <c r="S258" s="79">
        <v>0</v>
      </c>
      <c r="T258" s="79">
        <v>0</v>
      </c>
      <c r="U258" s="80">
        <v>62655</v>
      </c>
      <c r="V258" s="78">
        <v>0</v>
      </c>
      <c r="W258" s="78">
        <v>4</v>
      </c>
      <c r="X258" s="11" t="str">
        <f ca="1">IF(ISBLANK(BudgetsQTable[[#This Row],[budg_seq_yr]]),"FY"&amp;fiscalyear,"FY"&amp;fiscalyear-1+BudgetsQTable[[#This Row],[budg_seq_yr]])</f>
        <v>FY21</v>
      </c>
      <c r="Y258" s="79">
        <v>62655</v>
      </c>
      <c r="Z258" s="78" t="s">
        <v>2818</v>
      </c>
      <c r="AA258" s="78" t="s">
        <v>472</v>
      </c>
      <c r="AB258" s="76" t="s">
        <v>2821</v>
      </c>
      <c r="AC258" s="78" t="s">
        <v>3073</v>
      </c>
    </row>
    <row r="259" spans="1:29" x14ac:dyDescent="0.35">
      <c r="A259" s="10" t="s">
        <v>1001</v>
      </c>
      <c r="B259" s="76" t="s">
        <v>2824</v>
      </c>
      <c r="C259" s="76">
        <f>C258+(BudgetsQTable[[#This Row],[lead]]&lt;&gt;K258)</f>
        <v>45</v>
      </c>
      <c r="D259" s="76">
        <f>D258*(BudgetsQTable[[#This Row],[lead]]=K258)+(BudgetsQTable[[#This Row],[prop_id]]&lt;&gt;A258)</f>
        <v>1</v>
      </c>
      <c r="E259" s="77">
        <v>43004.48541666667</v>
      </c>
      <c r="F259" s="78" t="s">
        <v>2868</v>
      </c>
      <c r="G259" s="78" t="s">
        <v>2869</v>
      </c>
      <c r="H259" s="78" t="s">
        <v>468</v>
      </c>
      <c r="I259" s="76" t="s">
        <v>807</v>
      </c>
      <c r="J259" s="76" t="s">
        <v>3086</v>
      </c>
      <c r="K259" s="78" t="s">
        <v>1001</v>
      </c>
      <c r="L259" s="7" t="str">
        <f>IF(BudgetsQTable[[#This Row],[pi_last_name]]=" ","",HYPERLINK("https://www.ejacket.nsf.gov/ej/showProposal.do?Continue=Y&amp;ID="&amp;BudgetsQTable[[#This Row],[prop_id]],BudgetsQTable[[#This Row],[prop_id]]))</f>
        <v>1763308</v>
      </c>
      <c r="M259" s="78" t="s">
        <v>1002</v>
      </c>
      <c r="N259" s="7" t="str">
        <f>IF(BudgetsQTable[[#This Row],[pi_last_name]]=" ","",HYPERLINK("mailto:"&amp;BudgetsQTable[[#This Row],[pi_email]]&amp;"&amp;subject=Your NSF Proposal:  "&amp;BudgetsQTable[[#This Row],[prop_id]],BudgetsQTable[[#This Row],[pi_email]]))</f>
        <v>erdogmus@ece.neu.edu</v>
      </c>
      <c r="O259" s="78" t="s">
        <v>597</v>
      </c>
      <c r="P259" s="78"/>
      <c r="Q259" s="78"/>
      <c r="R259" s="79"/>
      <c r="S259" s="79"/>
      <c r="T259" s="79"/>
      <c r="U259" s="80"/>
      <c r="V259" s="78">
        <v>0</v>
      </c>
      <c r="W259" s="78"/>
      <c r="X259" s="11" t="str">
        <f ca="1">IF(ISBLANK(BudgetsQTable[[#This Row],[budg_seq_yr]]),"FY"&amp;fiscalyear,"FY"&amp;fiscalyear-1+BudgetsQTable[[#This Row],[budg_seq_yr]])</f>
        <v>FY18</v>
      </c>
      <c r="Y259" s="79">
        <v>1399999</v>
      </c>
      <c r="Z259" s="78" t="s">
        <v>2869</v>
      </c>
      <c r="AA259" s="78" t="s">
        <v>468</v>
      </c>
      <c r="AB259" s="76" t="s">
        <v>2821</v>
      </c>
      <c r="AC259" s="78" t="s">
        <v>468</v>
      </c>
    </row>
    <row r="260" spans="1:29" x14ac:dyDescent="0.35">
      <c r="A260" s="10" t="s">
        <v>1001</v>
      </c>
      <c r="B260" s="76" t="s">
        <v>2824</v>
      </c>
      <c r="C260" s="76">
        <f>C259+(BudgetsQTable[[#This Row],[lead]]&lt;&gt;K259)</f>
        <v>45</v>
      </c>
      <c r="D260" s="76">
        <f>D259*(BudgetsQTable[[#This Row],[lead]]=K259)+(BudgetsQTable[[#This Row],[prop_id]]&lt;&gt;A259)</f>
        <v>1</v>
      </c>
      <c r="E260" s="77">
        <v>43004.48541666667</v>
      </c>
      <c r="F260" s="78" t="s">
        <v>2868</v>
      </c>
      <c r="G260" s="78" t="s">
        <v>2869</v>
      </c>
      <c r="H260" s="78" t="s">
        <v>468</v>
      </c>
      <c r="I260" s="76" t="s">
        <v>807</v>
      </c>
      <c r="J260" s="76" t="s">
        <v>753</v>
      </c>
      <c r="K260" s="78" t="s">
        <v>1001</v>
      </c>
      <c r="L260" s="7" t="str">
        <f>IF(BudgetsQTable[[#This Row],[pi_last_name]]=" ","",HYPERLINK("https://www.ejacket.nsf.gov/ej/showProposal.do?Continue=Y&amp;ID="&amp;BudgetsQTable[[#This Row],[prop_id]],BudgetsQTable[[#This Row],[prop_id]]))</f>
        <v/>
      </c>
      <c r="M260" s="78" t="s">
        <v>753</v>
      </c>
      <c r="N260" s="7" t="str">
        <f>IF(BudgetsQTable[[#This Row],[pi_last_name]]=" ","",HYPERLINK("mailto:"&amp;BudgetsQTable[[#This Row],[pi_email]]&amp;"&amp;subject=Your NSF Proposal:  "&amp;BudgetsQTable[[#This Row],[prop_id]],BudgetsQTable[[#This Row],[pi_email]]))</f>
        <v/>
      </c>
      <c r="O260" s="78" t="s">
        <v>753</v>
      </c>
      <c r="P260" s="78">
        <v>2</v>
      </c>
      <c r="Q260" s="78">
        <v>1</v>
      </c>
      <c r="R260" s="79">
        <v>50000</v>
      </c>
      <c r="S260" s="79">
        <v>0</v>
      </c>
      <c r="T260" s="79">
        <v>0</v>
      </c>
      <c r="U260" s="80">
        <v>303192</v>
      </c>
      <c r="V260" s="78">
        <v>0</v>
      </c>
      <c r="W260" s="78">
        <v>1</v>
      </c>
      <c r="X260" s="11" t="str">
        <f ca="1">IF(ISBLANK(BudgetsQTable[[#This Row],[budg_seq_yr]]),"FY"&amp;fiscalyear,"FY"&amp;fiscalyear-1+BudgetsQTable[[#This Row],[budg_seq_yr]])</f>
        <v>FY18</v>
      </c>
      <c r="Y260" s="79">
        <v>303192</v>
      </c>
      <c r="Z260" s="78" t="s">
        <v>2869</v>
      </c>
      <c r="AA260" s="78" t="s">
        <v>468</v>
      </c>
      <c r="AB260" s="76" t="s">
        <v>2821</v>
      </c>
      <c r="AC260" s="78" t="s">
        <v>468</v>
      </c>
    </row>
    <row r="261" spans="1:29" x14ac:dyDescent="0.35">
      <c r="A261" s="10" t="s">
        <v>1001</v>
      </c>
      <c r="B261" s="76" t="s">
        <v>2824</v>
      </c>
      <c r="C261" s="76">
        <f>C260+(BudgetsQTable[[#This Row],[lead]]&lt;&gt;K260)</f>
        <v>45</v>
      </c>
      <c r="D261" s="76">
        <f>D260*(BudgetsQTable[[#This Row],[lead]]=K260)+(BudgetsQTable[[#This Row],[prop_id]]&lt;&gt;A260)</f>
        <v>1</v>
      </c>
      <c r="E261" s="77">
        <v>43004.48541666667</v>
      </c>
      <c r="F261" s="78" t="s">
        <v>2868</v>
      </c>
      <c r="G261" s="78" t="s">
        <v>2869</v>
      </c>
      <c r="H261" s="78" t="s">
        <v>468</v>
      </c>
      <c r="I261" s="76" t="s">
        <v>807</v>
      </c>
      <c r="J261" s="76" t="s">
        <v>753</v>
      </c>
      <c r="K261" s="78" t="s">
        <v>1001</v>
      </c>
      <c r="L261" s="7" t="str">
        <f>IF(BudgetsQTable[[#This Row],[pi_last_name]]=" ","",HYPERLINK("https://www.ejacket.nsf.gov/ej/showProposal.do?Continue=Y&amp;ID="&amp;BudgetsQTable[[#This Row],[prop_id]],BudgetsQTable[[#This Row],[prop_id]]))</f>
        <v/>
      </c>
      <c r="M261" s="78" t="s">
        <v>753</v>
      </c>
      <c r="N261" s="7" t="str">
        <f>IF(BudgetsQTable[[#This Row],[pi_last_name]]=" ","",HYPERLINK("mailto:"&amp;BudgetsQTable[[#This Row],[pi_email]]&amp;"&amp;subject=Your NSF Proposal:  "&amp;BudgetsQTable[[#This Row],[prop_id]],BudgetsQTable[[#This Row],[pi_email]]))</f>
        <v/>
      </c>
      <c r="O261" s="78" t="s">
        <v>753</v>
      </c>
      <c r="P261" s="78">
        <v>2</v>
      </c>
      <c r="Q261" s="78">
        <v>1</v>
      </c>
      <c r="R261" s="79">
        <v>51500</v>
      </c>
      <c r="S261" s="79">
        <v>0</v>
      </c>
      <c r="T261" s="79">
        <v>0</v>
      </c>
      <c r="U261" s="80">
        <v>262856</v>
      </c>
      <c r="V261" s="78">
        <v>0</v>
      </c>
      <c r="W261" s="78">
        <v>2</v>
      </c>
      <c r="X261" s="11" t="str">
        <f ca="1">IF(ISBLANK(BudgetsQTable[[#This Row],[budg_seq_yr]]),"FY"&amp;fiscalyear,"FY"&amp;fiscalyear-1+BudgetsQTable[[#This Row],[budg_seq_yr]])</f>
        <v>FY19</v>
      </c>
      <c r="Y261" s="79">
        <v>262856</v>
      </c>
      <c r="Z261" s="78" t="s">
        <v>2869</v>
      </c>
      <c r="AA261" s="78" t="s">
        <v>468</v>
      </c>
      <c r="AB261" s="76" t="s">
        <v>2821</v>
      </c>
      <c r="AC261" s="78" t="s">
        <v>468</v>
      </c>
    </row>
    <row r="262" spans="1:29" x14ac:dyDescent="0.35">
      <c r="A262" s="10" t="s">
        <v>1001</v>
      </c>
      <c r="B262" s="76" t="s">
        <v>2824</v>
      </c>
      <c r="C262" s="76">
        <f>C261+(BudgetsQTable[[#This Row],[lead]]&lt;&gt;K261)</f>
        <v>45</v>
      </c>
      <c r="D262" s="76">
        <f>D261*(BudgetsQTable[[#This Row],[lead]]=K261)+(BudgetsQTable[[#This Row],[prop_id]]&lt;&gt;A261)</f>
        <v>1</v>
      </c>
      <c r="E262" s="77">
        <v>43004.48541666667</v>
      </c>
      <c r="F262" s="78" t="s">
        <v>2868</v>
      </c>
      <c r="G262" s="78" t="s">
        <v>2869</v>
      </c>
      <c r="H262" s="78" t="s">
        <v>468</v>
      </c>
      <c r="I262" s="76" t="s">
        <v>807</v>
      </c>
      <c r="J262" s="76" t="s">
        <v>753</v>
      </c>
      <c r="K262" s="78" t="s">
        <v>1001</v>
      </c>
      <c r="L262" s="7" t="str">
        <f>IF(BudgetsQTable[[#This Row],[pi_last_name]]=" ","",HYPERLINK("https://www.ejacket.nsf.gov/ej/showProposal.do?Continue=Y&amp;ID="&amp;BudgetsQTable[[#This Row],[prop_id]],BudgetsQTable[[#This Row],[prop_id]]))</f>
        <v/>
      </c>
      <c r="M262" s="78" t="s">
        <v>753</v>
      </c>
      <c r="N262" s="7" t="str">
        <f>IF(BudgetsQTable[[#This Row],[pi_last_name]]=" ","",HYPERLINK("mailto:"&amp;BudgetsQTable[[#This Row],[pi_email]]&amp;"&amp;subject=Your NSF Proposal:  "&amp;BudgetsQTable[[#This Row],[prop_id]],BudgetsQTable[[#This Row],[pi_email]]))</f>
        <v/>
      </c>
      <c r="O262" s="78" t="s">
        <v>753</v>
      </c>
      <c r="P262" s="78">
        <v>2</v>
      </c>
      <c r="Q262" s="78">
        <v>1</v>
      </c>
      <c r="R262" s="79">
        <v>53045</v>
      </c>
      <c r="S262" s="79">
        <v>0</v>
      </c>
      <c r="T262" s="79">
        <v>0</v>
      </c>
      <c r="U262" s="80">
        <v>270269</v>
      </c>
      <c r="V262" s="78">
        <v>0</v>
      </c>
      <c r="W262" s="78">
        <v>3</v>
      </c>
      <c r="X262" s="11" t="str">
        <f ca="1">IF(ISBLANK(BudgetsQTable[[#This Row],[budg_seq_yr]]),"FY"&amp;fiscalyear,"FY"&amp;fiscalyear-1+BudgetsQTable[[#This Row],[budg_seq_yr]])</f>
        <v>FY20</v>
      </c>
      <c r="Y262" s="79">
        <v>270269</v>
      </c>
      <c r="Z262" s="78" t="s">
        <v>2869</v>
      </c>
      <c r="AA262" s="78" t="s">
        <v>468</v>
      </c>
      <c r="AB262" s="76" t="s">
        <v>2821</v>
      </c>
      <c r="AC262" s="78" t="s">
        <v>468</v>
      </c>
    </row>
    <row r="263" spans="1:29" x14ac:dyDescent="0.35">
      <c r="A263" s="10" t="s">
        <v>1001</v>
      </c>
      <c r="B263" s="76" t="s">
        <v>2824</v>
      </c>
      <c r="C263" s="76">
        <f>C262+(BudgetsQTable[[#This Row],[lead]]&lt;&gt;K262)</f>
        <v>45</v>
      </c>
      <c r="D263" s="76">
        <f>D262*(BudgetsQTable[[#This Row],[lead]]=K262)+(BudgetsQTable[[#This Row],[prop_id]]&lt;&gt;A262)</f>
        <v>1</v>
      </c>
      <c r="E263" s="77">
        <v>43004.48541666667</v>
      </c>
      <c r="F263" s="78" t="s">
        <v>2868</v>
      </c>
      <c r="G263" s="78" t="s">
        <v>2869</v>
      </c>
      <c r="H263" s="78" t="s">
        <v>468</v>
      </c>
      <c r="I263" s="76" t="s">
        <v>807</v>
      </c>
      <c r="J263" s="76" t="s">
        <v>753</v>
      </c>
      <c r="K263" s="78" t="s">
        <v>1001</v>
      </c>
      <c r="L263" s="7" t="str">
        <f>IF(BudgetsQTable[[#This Row],[pi_last_name]]=" ","",HYPERLINK("https://www.ejacket.nsf.gov/ej/showProposal.do?Continue=Y&amp;ID="&amp;BudgetsQTable[[#This Row],[prop_id]],BudgetsQTable[[#This Row],[prop_id]]))</f>
        <v/>
      </c>
      <c r="M263" s="78" t="s">
        <v>753</v>
      </c>
      <c r="N263" s="7" t="str">
        <f>IF(BudgetsQTable[[#This Row],[pi_last_name]]=" ","",HYPERLINK("mailto:"&amp;BudgetsQTable[[#This Row],[pi_email]]&amp;"&amp;subject=Your NSF Proposal:  "&amp;BudgetsQTable[[#This Row],[prop_id]],BudgetsQTable[[#This Row],[pi_email]]))</f>
        <v/>
      </c>
      <c r="O263" s="78" t="s">
        <v>753</v>
      </c>
      <c r="P263" s="78">
        <v>2</v>
      </c>
      <c r="Q263" s="78">
        <v>1</v>
      </c>
      <c r="R263" s="79">
        <v>54636</v>
      </c>
      <c r="S263" s="79">
        <v>0</v>
      </c>
      <c r="T263" s="79">
        <v>0</v>
      </c>
      <c r="U263" s="80">
        <v>277909</v>
      </c>
      <c r="V263" s="78">
        <v>0</v>
      </c>
      <c r="W263" s="78">
        <v>4</v>
      </c>
      <c r="X263" s="11" t="str">
        <f ca="1">IF(ISBLANK(BudgetsQTable[[#This Row],[budg_seq_yr]]),"FY"&amp;fiscalyear,"FY"&amp;fiscalyear-1+BudgetsQTable[[#This Row],[budg_seq_yr]])</f>
        <v>FY21</v>
      </c>
      <c r="Y263" s="79">
        <v>277909</v>
      </c>
      <c r="Z263" s="78" t="s">
        <v>2869</v>
      </c>
      <c r="AA263" s="78" t="s">
        <v>468</v>
      </c>
      <c r="AB263" s="76" t="s">
        <v>2821</v>
      </c>
      <c r="AC263" s="78" t="s">
        <v>468</v>
      </c>
    </row>
    <row r="264" spans="1:29" x14ac:dyDescent="0.35">
      <c r="A264" s="10" t="s">
        <v>1001</v>
      </c>
      <c r="B264" s="76" t="s">
        <v>2824</v>
      </c>
      <c r="C264" s="76">
        <f>C263+(BudgetsQTable[[#This Row],[lead]]&lt;&gt;K263)</f>
        <v>45</v>
      </c>
      <c r="D264" s="76">
        <f>D263*(BudgetsQTable[[#This Row],[lead]]=K263)+(BudgetsQTable[[#This Row],[prop_id]]&lt;&gt;A263)</f>
        <v>1</v>
      </c>
      <c r="E264" s="77">
        <v>43004.48541666667</v>
      </c>
      <c r="F264" s="78" t="s">
        <v>2868</v>
      </c>
      <c r="G264" s="78" t="s">
        <v>2869</v>
      </c>
      <c r="H264" s="78" t="s">
        <v>468</v>
      </c>
      <c r="I264" s="76" t="s">
        <v>807</v>
      </c>
      <c r="J264" s="76" t="s">
        <v>753</v>
      </c>
      <c r="K264" s="78" t="s">
        <v>1001</v>
      </c>
      <c r="L264" s="7" t="str">
        <f>IF(BudgetsQTable[[#This Row],[pi_last_name]]=" ","",HYPERLINK("https://www.ejacket.nsf.gov/ej/showProposal.do?Continue=Y&amp;ID="&amp;BudgetsQTable[[#This Row],[prop_id]],BudgetsQTable[[#This Row],[prop_id]]))</f>
        <v/>
      </c>
      <c r="M264" s="78" t="s">
        <v>753</v>
      </c>
      <c r="N264" s="7" t="str">
        <f>IF(BudgetsQTable[[#This Row],[pi_last_name]]=" ","",HYPERLINK("mailto:"&amp;BudgetsQTable[[#This Row],[pi_email]]&amp;"&amp;subject=Your NSF Proposal:  "&amp;BudgetsQTable[[#This Row],[prop_id]],BudgetsQTable[[#This Row],[pi_email]]))</f>
        <v/>
      </c>
      <c r="O264" s="78" t="s">
        <v>753</v>
      </c>
      <c r="P264" s="78">
        <v>2</v>
      </c>
      <c r="Q264" s="78">
        <v>1</v>
      </c>
      <c r="R264" s="79">
        <v>56275</v>
      </c>
      <c r="S264" s="79">
        <v>0</v>
      </c>
      <c r="T264" s="79">
        <v>0</v>
      </c>
      <c r="U264" s="80">
        <v>285773</v>
      </c>
      <c r="V264" s="78">
        <v>0</v>
      </c>
      <c r="W264" s="78">
        <v>5</v>
      </c>
      <c r="X264" s="11" t="str">
        <f ca="1">IF(ISBLANK(BudgetsQTable[[#This Row],[budg_seq_yr]]),"FY"&amp;fiscalyear,"FY"&amp;fiscalyear-1+BudgetsQTable[[#This Row],[budg_seq_yr]])</f>
        <v>FY22</v>
      </c>
      <c r="Y264" s="79">
        <v>285773</v>
      </c>
      <c r="Z264" s="78" t="s">
        <v>2869</v>
      </c>
      <c r="AA264" s="78" t="s">
        <v>468</v>
      </c>
      <c r="AB264" s="76" t="s">
        <v>2821</v>
      </c>
      <c r="AC264" s="78" t="s">
        <v>468</v>
      </c>
    </row>
    <row r="265" spans="1:29" x14ac:dyDescent="0.35">
      <c r="A265" s="10" t="s">
        <v>3087</v>
      </c>
      <c r="B265" s="76" t="s">
        <v>2834</v>
      </c>
      <c r="C265" s="76">
        <f>C264+(BudgetsQTable[[#This Row],[lead]]&lt;&gt;K264)</f>
        <v>45</v>
      </c>
      <c r="D265" s="76">
        <f>D264*(BudgetsQTable[[#This Row],[lead]]=K264)+(BudgetsQTable[[#This Row],[prop_id]]&lt;&gt;A264)</f>
        <v>2</v>
      </c>
      <c r="E265" s="77">
        <v>43003.412499999999</v>
      </c>
      <c r="F265" s="78" t="s">
        <v>2868</v>
      </c>
      <c r="G265" s="78" t="s">
        <v>2869</v>
      </c>
      <c r="H265" s="78" t="s">
        <v>468</v>
      </c>
      <c r="I265" s="76" t="s">
        <v>807</v>
      </c>
      <c r="J265" s="76" t="s">
        <v>3091</v>
      </c>
      <c r="K265" s="78" t="s">
        <v>1001</v>
      </c>
      <c r="L265" s="7" t="str">
        <f>IF(BudgetsQTable[[#This Row],[pi_last_name]]=" ","",HYPERLINK("https://www.ejacket.nsf.gov/ej/showProposal.do?Continue=Y&amp;ID="&amp;BudgetsQTable[[#This Row],[prop_id]],BudgetsQTable[[#This Row],[prop_id]]))</f>
        <v>1763165</v>
      </c>
      <c r="M265" s="78" t="s">
        <v>3088</v>
      </c>
      <c r="N265" s="7" t="str">
        <f>IF(BudgetsQTable[[#This Row],[pi_last_name]]=" ","",HYPERLINK("mailto:"&amp;BudgetsQTable[[#This Row],[pi_email]]&amp;"&amp;subject=Your NSF Proposal:  "&amp;BudgetsQTable[[#This Row],[prop_id]],BudgetsQTable[[#This Row],[pi_email]]))</f>
        <v>kdd5@psu.edu</v>
      </c>
      <c r="O265" s="78" t="s">
        <v>2929</v>
      </c>
      <c r="P265" s="78"/>
      <c r="Q265" s="78"/>
      <c r="R265" s="79"/>
      <c r="S265" s="79"/>
      <c r="T265" s="79"/>
      <c r="U265" s="80"/>
      <c r="V265" s="78">
        <v>0</v>
      </c>
      <c r="W265" s="78"/>
      <c r="X265" s="11" t="str">
        <f ca="1">IF(ISBLANK(BudgetsQTable[[#This Row],[budg_seq_yr]]),"FY"&amp;fiscalyear,"FY"&amp;fiscalyear-1+BudgetsQTable[[#This Row],[budg_seq_yr]])</f>
        <v>FY18</v>
      </c>
      <c r="Y265" s="79">
        <v>500000</v>
      </c>
      <c r="Z265" s="78" t="s">
        <v>2869</v>
      </c>
      <c r="AA265" s="78" t="s">
        <v>468</v>
      </c>
      <c r="AB265" s="76" t="s">
        <v>2821</v>
      </c>
      <c r="AC265" s="78" t="s">
        <v>468</v>
      </c>
    </row>
    <row r="266" spans="1:29" x14ac:dyDescent="0.35">
      <c r="A266" s="10" t="s">
        <v>3087</v>
      </c>
      <c r="B266" s="76" t="s">
        <v>2834</v>
      </c>
      <c r="C266" s="76">
        <f>C265+(BudgetsQTable[[#This Row],[lead]]&lt;&gt;K265)</f>
        <v>45</v>
      </c>
      <c r="D266" s="76">
        <f>D265*(BudgetsQTable[[#This Row],[lead]]=K265)+(BudgetsQTable[[#This Row],[prop_id]]&lt;&gt;A265)</f>
        <v>2</v>
      </c>
      <c r="E266" s="77">
        <v>43003.412499999999</v>
      </c>
      <c r="F266" s="78" t="s">
        <v>2868</v>
      </c>
      <c r="G266" s="78" t="s">
        <v>2869</v>
      </c>
      <c r="H266" s="78" t="s">
        <v>468</v>
      </c>
      <c r="I266" s="76" t="s">
        <v>807</v>
      </c>
      <c r="J266" s="76" t="s">
        <v>753</v>
      </c>
      <c r="K266" s="78" t="s">
        <v>1001</v>
      </c>
      <c r="L266" s="7" t="str">
        <f>IF(BudgetsQTable[[#This Row],[pi_last_name]]=" ","",HYPERLINK("https://www.ejacket.nsf.gov/ej/showProposal.do?Continue=Y&amp;ID="&amp;BudgetsQTable[[#This Row],[prop_id]],BudgetsQTable[[#This Row],[prop_id]]))</f>
        <v/>
      </c>
      <c r="M266" s="78" t="s">
        <v>753</v>
      </c>
      <c r="N266" s="7" t="str">
        <f>IF(BudgetsQTable[[#This Row],[pi_last_name]]=" ","",HYPERLINK("mailto:"&amp;BudgetsQTable[[#This Row],[pi_email]]&amp;"&amp;subject=Your NSF Proposal:  "&amp;BudgetsQTable[[#This Row],[prop_id]],BudgetsQTable[[#This Row],[pi_email]]))</f>
        <v/>
      </c>
      <c r="O266" s="78" t="s">
        <v>753</v>
      </c>
      <c r="P266" s="78">
        <v>1</v>
      </c>
      <c r="Q266" s="78">
        <v>0</v>
      </c>
      <c r="R266" s="79">
        <v>0</v>
      </c>
      <c r="S266" s="79">
        <v>0</v>
      </c>
      <c r="T266" s="79">
        <v>0</v>
      </c>
      <c r="U266" s="80">
        <v>93027</v>
      </c>
      <c r="V266" s="78">
        <v>0</v>
      </c>
      <c r="W266" s="78">
        <v>1</v>
      </c>
      <c r="X266" s="11" t="str">
        <f ca="1">IF(ISBLANK(BudgetsQTable[[#This Row],[budg_seq_yr]]),"FY"&amp;fiscalyear,"FY"&amp;fiscalyear-1+BudgetsQTable[[#This Row],[budg_seq_yr]])</f>
        <v>FY18</v>
      </c>
      <c r="Y266" s="79">
        <v>93027</v>
      </c>
      <c r="Z266" s="78" t="s">
        <v>2869</v>
      </c>
      <c r="AA266" s="78" t="s">
        <v>468</v>
      </c>
      <c r="AB266" s="76" t="s">
        <v>2821</v>
      </c>
      <c r="AC266" s="78" t="s">
        <v>468</v>
      </c>
    </row>
    <row r="267" spans="1:29" x14ac:dyDescent="0.35">
      <c r="A267" s="10" t="s">
        <v>3087</v>
      </c>
      <c r="B267" s="76" t="s">
        <v>2834</v>
      </c>
      <c r="C267" s="76">
        <f>C266+(BudgetsQTable[[#This Row],[lead]]&lt;&gt;K266)</f>
        <v>45</v>
      </c>
      <c r="D267" s="76">
        <f>D266*(BudgetsQTable[[#This Row],[lead]]=K266)+(BudgetsQTable[[#This Row],[prop_id]]&lt;&gt;A266)</f>
        <v>2</v>
      </c>
      <c r="E267" s="77">
        <v>43003.412499999999</v>
      </c>
      <c r="F267" s="78" t="s">
        <v>2868</v>
      </c>
      <c r="G267" s="78" t="s">
        <v>2869</v>
      </c>
      <c r="H267" s="78" t="s">
        <v>468</v>
      </c>
      <c r="I267" s="76" t="s">
        <v>807</v>
      </c>
      <c r="J267" s="76" t="s">
        <v>753</v>
      </c>
      <c r="K267" s="78" t="s">
        <v>1001</v>
      </c>
      <c r="L267" s="7" t="str">
        <f>IF(BudgetsQTable[[#This Row],[pi_last_name]]=" ","",HYPERLINK("https://www.ejacket.nsf.gov/ej/showProposal.do?Continue=Y&amp;ID="&amp;BudgetsQTable[[#This Row],[prop_id]],BudgetsQTable[[#This Row],[prop_id]]))</f>
        <v/>
      </c>
      <c r="M267" s="78" t="s">
        <v>753</v>
      </c>
      <c r="N267" s="7" t="str">
        <f>IF(BudgetsQTable[[#This Row],[pi_last_name]]=" ","",HYPERLINK("mailto:"&amp;BudgetsQTable[[#This Row],[pi_email]]&amp;"&amp;subject=Your NSF Proposal:  "&amp;BudgetsQTable[[#This Row],[prop_id]],BudgetsQTable[[#This Row],[pi_email]]))</f>
        <v/>
      </c>
      <c r="O267" s="78" t="s">
        <v>753</v>
      </c>
      <c r="P267" s="78">
        <v>1</v>
      </c>
      <c r="Q267" s="78">
        <v>0</v>
      </c>
      <c r="R267" s="79">
        <v>0</v>
      </c>
      <c r="S267" s="79">
        <v>0</v>
      </c>
      <c r="T267" s="79">
        <v>0</v>
      </c>
      <c r="U267" s="80">
        <v>97868</v>
      </c>
      <c r="V267" s="78">
        <v>0</v>
      </c>
      <c r="W267" s="78">
        <v>2</v>
      </c>
      <c r="X267" s="11" t="str">
        <f ca="1">IF(ISBLANK(BudgetsQTable[[#This Row],[budg_seq_yr]]),"FY"&amp;fiscalyear,"FY"&amp;fiscalyear-1+BudgetsQTable[[#This Row],[budg_seq_yr]])</f>
        <v>FY19</v>
      </c>
      <c r="Y267" s="79">
        <v>97868</v>
      </c>
      <c r="Z267" s="78" t="s">
        <v>2869</v>
      </c>
      <c r="AA267" s="78" t="s">
        <v>468</v>
      </c>
      <c r="AB267" s="76" t="s">
        <v>2821</v>
      </c>
      <c r="AC267" s="78" t="s">
        <v>468</v>
      </c>
    </row>
    <row r="268" spans="1:29" x14ac:dyDescent="0.35">
      <c r="A268" s="10" t="s">
        <v>3087</v>
      </c>
      <c r="B268" s="76" t="s">
        <v>2834</v>
      </c>
      <c r="C268" s="76">
        <f>C267+(BudgetsQTable[[#This Row],[lead]]&lt;&gt;K267)</f>
        <v>45</v>
      </c>
      <c r="D268" s="76">
        <f>D267*(BudgetsQTable[[#This Row],[lead]]=K267)+(BudgetsQTable[[#This Row],[prop_id]]&lt;&gt;A267)</f>
        <v>2</v>
      </c>
      <c r="E268" s="77">
        <v>43003.412499999999</v>
      </c>
      <c r="F268" s="78" t="s">
        <v>2868</v>
      </c>
      <c r="G268" s="78" t="s">
        <v>2869</v>
      </c>
      <c r="H268" s="78" t="s">
        <v>468</v>
      </c>
      <c r="I268" s="76" t="s">
        <v>807</v>
      </c>
      <c r="J268" s="76" t="s">
        <v>753</v>
      </c>
      <c r="K268" s="78" t="s">
        <v>1001</v>
      </c>
      <c r="L268" s="7" t="str">
        <f>IF(BudgetsQTable[[#This Row],[pi_last_name]]=" ","",HYPERLINK("https://www.ejacket.nsf.gov/ej/showProposal.do?Continue=Y&amp;ID="&amp;BudgetsQTable[[#This Row],[prop_id]],BudgetsQTable[[#This Row],[prop_id]]))</f>
        <v/>
      </c>
      <c r="M268" s="78" t="s">
        <v>753</v>
      </c>
      <c r="N268" s="7" t="str">
        <f>IF(BudgetsQTable[[#This Row],[pi_last_name]]=" ","",HYPERLINK("mailto:"&amp;BudgetsQTable[[#This Row],[pi_email]]&amp;"&amp;subject=Your NSF Proposal:  "&amp;BudgetsQTable[[#This Row],[prop_id]],BudgetsQTable[[#This Row],[pi_email]]))</f>
        <v/>
      </c>
      <c r="O268" s="78" t="s">
        <v>753</v>
      </c>
      <c r="P268" s="78">
        <v>1</v>
      </c>
      <c r="Q268" s="78">
        <v>0</v>
      </c>
      <c r="R268" s="79">
        <v>0</v>
      </c>
      <c r="S268" s="79">
        <v>0</v>
      </c>
      <c r="T268" s="79">
        <v>0</v>
      </c>
      <c r="U268" s="80">
        <v>100398</v>
      </c>
      <c r="V268" s="78">
        <v>0</v>
      </c>
      <c r="W268" s="78">
        <v>3</v>
      </c>
      <c r="X268" s="11" t="str">
        <f ca="1">IF(ISBLANK(BudgetsQTable[[#This Row],[budg_seq_yr]]),"FY"&amp;fiscalyear,"FY"&amp;fiscalyear-1+BudgetsQTable[[#This Row],[budg_seq_yr]])</f>
        <v>FY20</v>
      </c>
      <c r="Y268" s="79">
        <v>100398</v>
      </c>
      <c r="Z268" s="78" t="s">
        <v>2869</v>
      </c>
      <c r="AA268" s="78" t="s">
        <v>468</v>
      </c>
      <c r="AB268" s="76" t="s">
        <v>2821</v>
      </c>
      <c r="AC268" s="78" t="s">
        <v>468</v>
      </c>
    </row>
    <row r="269" spans="1:29" x14ac:dyDescent="0.35">
      <c r="A269" s="10" t="s">
        <v>3087</v>
      </c>
      <c r="B269" s="76" t="s">
        <v>2834</v>
      </c>
      <c r="C269" s="76">
        <f>C268+(BudgetsQTable[[#This Row],[lead]]&lt;&gt;K268)</f>
        <v>45</v>
      </c>
      <c r="D269" s="76">
        <f>D268*(BudgetsQTable[[#This Row],[lead]]=K268)+(BudgetsQTable[[#This Row],[prop_id]]&lt;&gt;A268)</f>
        <v>2</v>
      </c>
      <c r="E269" s="77">
        <v>43003.412499999999</v>
      </c>
      <c r="F269" s="78" t="s">
        <v>2868</v>
      </c>
      <c r="G269" s="78" t="s">
        <v>2869</v>
      </c>
      <c r="H269" s="78" t="s">
        <v>468</v>
      </c>
      <c r="I269" s="76" t="s">
        <v>807</v>
      </c>
      <c r="J269" s="76" t="s">
        <v>753</v>
      </c>
      <c r="K269" s="78" t="s">
        <v>1001</v>
      </c>
      <c r="L269" s="7" t="str">
        <f>IF(BudgetsQTable[[#This Row],[pi_last_name]]=" ","",HYPERLINK("https://www.ejacket.nsf.gov/ej/showProposal.do?Continue=Y&amp;ID="&amp;BudgetsQTable[[#This Row],[prop_id]],BudgetsQTable[[#This Row],[prop_id]]))</f>
        <v/>
      </c>
      <c r="M269" s="78" t="s">
        <v>753</v>
      </c>
      <c r="N269" s="7" t="str">
        <f>IF(BudgetsQTable[[#This Row],[pi_last_name]]=" ","",HYPERLINK("mailto:"&amp;BudgetsQTable[[#This Row],[pi_email]]&amp;"&amp;subject=Your NSF Proposal:  "&amp;BudgetsQTable[[#This Row],[prop_id]],BudgetsQTable[[#This Row],[pi_email]]))</f>
        <v/>
      </c>
      <c r="O269" s="78" t="s">
        <v>753</v>
      </c>
      <c r="P269" s="78">
        <v>1</v>
      </c>
      <c r="Q269" s="78">
        <v>0</v>
      </c>
      <c r="R269" s="79">
        <v>0</v>
      </c>
      <c r="S269" s="79">
        <v>0</v>
      </c>
      <c r="T269" s="79">
        <v>0</v>
      </c>
      <c r="U269" s="80">
        <v>103009</v>
      </c>
      <c r="V269" s="78">
        <v>0</v>
      </c>
      <c r="W269" s="78">
        <v>4</v>
      </c>
      <c r="X269" s="11" t="str">
        <f ca="1">IF(ISBLANK(BudgetsQTable[[#This Row],[budg_seq_yr]]),"FY"&amp;fiscalyear,"FY"&amp;fiscalyear-1+BudgetsQTable[[#This Row],[budg_seq_yr]])</f>
        <v>FY21</v>
      </c>
      <c r="Y269" s="79">
        <v>103009</v>
      </c>
      <c r="Z269" s="78" t="s">
        <v>2869</v>
      </c>
      <c r="AA269" s="78" t="s">
        <v>468</v>
      </c>
      <c r="AB269" s="76" t="s">
        <v>2821</v>
      </c>
      <c r="AC269" s="78" t="s">
        <v>468</v>
      </c>
    </row>
    <row r="270" spans="1:29" x14ac:dyDescent="0.35">
      <c r="A270" s="10" t="s">
        <v>3087</v>
      </c>
      <c r="B270" s="76" t="s">
        <v>2834</v>
      </c>
      <c r="C270" s="76">
        <f>C269+(BudgetsQTable[[#This Row],[lead]]&lt;&gt;K269)</f>
        <v>45</v>
      </c>
      <c r="D270" s="76">
        <f>D269*(BudgetsQTable[[#This Row],[lead]]=K269)+(BudgetsQTable[[#This Row],[prop_id]]&lt;&gt;A269)</f>
        <v>2</v>
      </c>
      <c r="E270" s="77">
        <v>43003.412499999999</v>
      </c>
      <c r="F270" s="78" t="s">
        <v>2868</v>
      </c>
      <c r="G270" s="78" t="s">
        <v>2869</v>
      </c>
      <c r="H270" s="78" t="s">
        <v>468</v>
      </c>
      <c r="I270" s="76" t="s">
        <v>807</v>
      </c>
      <c r="J270" s="76" t="s">
        <v>753</v>
      </c>
      <c r="K270" s="78" t="s">
        <v>1001</v>
      </c>
      <c r="L270" s="7" t="str">
        <f>IF(BudgetsQTable[[#This Row],[pi_last_name]]=" ","",HYPERLINK("https://www.ejacket.nsf.gov/ej/showProposal.do?Continue=Y&amp;ID="&amp;BudgetsQTable[[#This Row],[prop_id]],BudgetsQTable[[#This Row],[prop_id]]))</f>
        <v/>
      </c>
      <c r="M270" s="78" t="s">
        <v>753</v>
      </c>
      <c r="N270" s="7" t="str">
        <f>IF(BudgetsQTable[[#This Row],[pi_last_name]]=" ","",HYPERLINK("mailto:"&amp;BudgetsQTable[[#This Row],[pi_email]]&amp;"&amp;subject=Your NSF Proposal:  "&amp;BudgetsQTable[[#This Row],[prop_id]],BudgetsQTable[[#This Row],[pi_email]]))</f>
        <v/>
      </c>
      <c r="O270" s="78" t="s">
        <v>753</v>
      </c>
      <c r="P270" s="78">
        <v>1</v>
      </c>
      <c r="Q270" s="78">
        <v>0</v>
      </c>
      <c r="R270" s="79">
        <v>0</v>
      </c>
      <c r="S270" s="79">
        <v>0</v>
      </c>
      <c r="T270" s="79">
        <v>0</v>
      </c>
      <c r="U270" s="80">
        <v>105698</v>
      </c>
      <c r="V270" s="78">
        <v>0</v>
      </c>
      <c r="W270" s="78">
        <v>5</v>
      </c>
      <c r="X270" s="11" t="str">
        <f ca="1">IF(ISBLANK(BudgetsQTable[[#This Row],[budg_seq_yr]]),"FY"&amp;fiscalyear,"FY"&amp;fiscalyear-1+BudgetsQTable[[#This Row],[budg_seq_yr]])</f>
        <v>FY22</v>
      </c>
      <c r="Y270" s="79">
        <v>105698</v>
      </c>
      <c r="Z270" s="78" t="s">
        <v>2869</v>
      </c>
      <c r="AA270" s="78" t="s">
        <v>468</v>
      </c>
      <c r="AB270" s="76" t="s">
        <v>2821</v>
      </c>
      <c r="AC270" s="78" t="s">
        <v>468</v>
      </c>
    </row>
    <row r="271" spans="1:29" x14ac:dyDescent="0.35">
      <c r="A271" s="10" t="s">
        <v>3092</v>
      </c>
      <c r="B271" s="76" t="s">
        <v>2834</v>
      </c>
      <c r="C271" s="76">
        <f>C270+(BudgetsQTable[[#This Row],[lead]]&lt;&gt;K270)</f>
        <v>45</v>
      </c>
      <c r="D271" s="76">
        <f>D270*(BudgetsQTable[[#This Row],[lead]]=K270)+(BudgetsQTable[[#This Row],[prop_id]]&lt;&gt;A270)</f>
        <v>3</v>
      </c>
      <c r="E271" s="77">
        <v>43003.679861111108</v>
      </c>
      <c r="F271" s="78" t="s">
        <v>2868</v>
      </c>
      <c r="G271" s="78" t="s">
        <v>2869</v>
      </c>
      <c r="H271" s="78" t="s">
        <v>468</v>
      </c>
      <c r="I271" s="76" t="s">
        <v>807</v>
      </c>
      <c r="J271" s="76" t="s">
        <v>3096</v>
      </c>
      <c r="K271" s="78" t="s">
        <v>1001</v>
      </c>
      <c r="L271" s="7" t="str">
        <f>IF(BudgetsQTable[[#This Row],[pi_last_name]]=" ","",HYPERLINK("https://www.ejacket.nsf.gov/ej/showProposal.do?Continue=Y&amp;ID="&amp;BudgetsQTable[[#This Row],[prop_id]],BudgetsQTable[[#This Row],[prop_id]]))</f>
        <v>1763238</v>
      </c>
      <c r="M271" s="78" t="s">
        <v>3093</v>
      </c>
      <c r="N271" s="7" t="str">
        <f>IF(BudgetsQTable[[#This Row],[pi_last_name]]=" ","",HYPERLINK("mailto:"&amp;BudgetsQTable[[#This Row],[pi_email]]&amp;"&amp;subject=Your NSF Proposal:  "&amp;BudgetsQTable[[#This Row],[prop_id]],BudgetsQTable[[#This Row],[pi_email]]))</f>
        <v>akcakaya@pitt.edu</v>
      </c>
      <c r="O271" s="78" t="s">
        <v>3095</v>
      </c>
      <c r="P271" s="78"/>
      <c r="Q271" s="78"/>
      <c r="R271" s="79"/>
      <c r="S271" s="79"/>
      <c r="T271" s="79"/>
      <c r="U271" s="80"/>
      <c r="V271" s="78">
        <v>0</v>
      </c>
      <c r="W271" s="78"/>
      <c r="X271" s="11" t="str">
        <f ca="1">IF(ISBLANK(BudgetsQTable[[#This Row],[budg_seq_yr]]),"FY"&amp;fiscalyear,"FY"&amp;fiscalyear-1+BudgetsQTable[[#This Row],[budg_seq_yr]])</f>
        <v>FY18</v>
      </c>
      <c r="Y271" s="79">
        <v>1099496</v>
      </c>
      <c r="Z271" s="78" t="s">
        <v>2869</v>
      </c>
      <c r="AA271" s="78" t="s">
        <v>468</v>
      </c>
      <c r="AB271" s="76" t="s">
        <v>2821</v>
      </c>
      <c r="AC271" s="78" t="s">
        <v>468</v>
      </c>
    </row>
    <row r="272" spans="1:29" x14ac:dyDescent="0.35">
      <c r="A272" s="10" t="s">
        <v>3092</v>
      </c>
      <c r="B272" s="76" t="s">
        <v>2834</v>
      </c>
      <c r="C272" s="76">
        <f>C271+(BudgetsQTable[[#This Row],[lead]]&lt;&gt;K271)</f>
        <v>45</v>
      </c>
      <c r="D272" s="76">
        <f>D271*(BudgetsQTable[[#This Row],[lead]]=K271)+(BudgetsQTable[[#This Row],[prop_id]]&lt;&gt;A271)</f>
        <v>3</v>
      </c>
      <c r="E272" s="77">
        <v>43003.679861111108</v>
      </c>
      <c r="F272" s="78" t="s">
        <v>2868</v>
      </c>
      <c r="G272" s="78" t="s">
        <v>2869</v>
      </c>
      <c r="H272" s="78" t="s">
        <v>468</v>
      </c>
      <c r="I272" s="76" t="s">
        <v>807</v>
      </c>
      <c r="J272" s="76" t="s">
        <v>753</v>
      </c>
      <c r="K272" s="78" t="s">
        <v>1001</v>
      </c>
      <c r="L272" s="7" t="str">
        <f>IF(BudgetsQTable[[#This Row],[pi_last_name]]=" ","",HYPERLINK("https://www.ejacket.nsf.gov/ej/showProposal.do?Continue=Y&amp;ID="&amp;BudgetsQTable[[#This Row],[prop_id]],BudgetsQTable[[#This Row],[prop_id]]))</f>
        <v/>
      </c>
      <c r="M272" s="78" t="s">
        <v>753</v>
      </c>
      <c r="N272" s="7" t="str">
        <f>IF(BudgetsQTable[[#This Row],[pi_last_name]]=" ","",HYPERLINK("mailto:"&amp;BudgetsQTable[[#This Row],[pi_email]]&amp;"&amp;subject=Your NSF Proposal:  "&amp;BudgetsQTable[[#This Row],[prop_id]],BudgetsQTable[[#This Row],[pi_email]]))</f>
        <v/>
      </c>
      <c r="O272" s="78" t="s">
        <v>753</v>
      </c>
      <c r="P272" s="78">
        <v>3</v>
      </c>
      <c r="Q272" s="78">
        <v>2.6</v>
      </c>
      <c r="R272" s="79">
        <v>0</v>
      </c>
      <c r="S272" s="79">
        <v>0</v>
      </c>
      <c r="T272" s="79">
        <v>0</v>
      </c>
      <c r="U272" s="80">
        <v>264646</v>
      </c>
      <c r="V272" s="78">
        <v>0</v>
      </c>
      <c r="W272" s="78">
        <v>1</v>
      </c>
      <c r="X272" s="11" t="str">
        <f ca="1">IF(ISBLANK(BudgetsQTable[[#This Row],[budg_seq_yr]]),"FY"&amp;fiscalyear,"FY"&amp;fiscalyear-1+BudgetsQTable[[#This Row],[budg_seq_yr]])</f>
        <v>FY18</v>
      </c>
      <c r="Y272" s="79">
        <v>264646</v>
      </c>
      <c r="Z272" s="78" t="s">
        <v>2869</v>
      </c>
      <c r="AA272" s="78" t="s">
        <v>468</v>
      </c>
      <c r="AB272" s="76" t="s">
        <v>2821</v>
      </c>
      <c r="AC272" s="78" t="s">
        <v>468</v>
      </c>
    </row>
    <row r="273" spans="1:29" x14ac:dyDescent="0.35">
      <c r="A273" s="10" t="s">
        <v>3092</v>
      </c>
      <c r="B273" s="76" t="s">
        <v>2834</v>
      </c>
      <c r="C273" s="76">
        <f>C272+(BudgetsQTable[[#This Row],[lead]]&lt;&gt;K272)</f>
        <v>45</v>
      </c>
      <c r="D273" s="76">
        <f>D272*(BudgetsQTable[[#This Row],[lead]]=K272)+(BudgetsQTable[[#This Row],[prop_id]]&lt;&gt;A272)</f>
        <v>3</v>
      </c>
      <c r="E273" s="77">
        <v>43003.679861111108</v>
      </c>
      <c r="F273" s="78" t="s">
        <v>2868</v>
      </c>
      <c r="G273" s="78" t="s">
        <v>2869</v>
      </c>
      <c r="H273" s="78" t="s">
        <v>468</v>
      </c>
      <c r="I273" s="76" t="s">
        <v>807</v>
      </c>
      <c r="J273" s="76" t="s">
        <v>753</v>
      </c>
      <c r="K273" s="78" t="s">
        <v>1001</v>
      </c>
      <c r="L273" s="7" t="str">
        <f>IF(BudgetsQTable[[#This Row],[pi_last_name]]=" ","",HYPERLINK("https://www.ejacket.nsf.gov/ej/showProposal.do?Continue=Y&amp;ID="&amp;BudgetsQTable[[#This Row],[prop_id]],BudgetsQTable[[#This Row],[prop_id]]))</f>
        <v/>
      </c>
      <c r="M273" s="78" t="s">
        <v>753</v>
      </c>
      <c r="N273" s="7" t="str">
        <f>IF(BudgetsQTable[[#This Row],[pi_last_name]]=" ","",HYPERLINK("mailto:"&amp;BudgetsQTable[[#This Row],[pi_email]]&amp;"&amp;subject=Your NSF Proposal:  "&amp;BudgetsQTable[[#This Row],[prop_id]],BudgetsQTable[[#This Row],[pi_email]]))</f>
        <v/>
      </c>
      <c r="O273" s="78" t="s">
        <v>753</v>
      </c>
      <c r="P273" s="78">
        <v>3</v>
      </c>
      <c r="Q273" s="78">
        <v>2.6</v>
      </c>
      <c r="R273" s="79">
        <v>0</v>
      </c>
      <c r="S273" s="79">
        <v>0</v>
      </c>
      <c r="T273" s="79">
        <v>0</v>
      </c>
      <c r="U273" s="80">
        <v>209833</v>
      </c>
      <c r="V273" s="78">
        <v>0</v>
      </c>
      <c r="W273" s="78">
        <v>2</v>
      </c>
      <c r="X273" s="11" t="str">
        <f ca="1">IF(ISBLANK(BudgetsQTable[[#This Row],[budg_seq_yr]]),"FY"&amp;fiscalyear,"FY"&amp;fiscalyear-1+BudgetsQTable[[#This Row],[budg_seq_yr]])</f>
        <v>FY19</v>
      </c>
      <c r="Y273" s="79">
        <v>209833</v>
      </c>
      <c r="Z273" s="78" t="s">
        <v>2869</v>
      </c>
      <c r="AA273" s="78" t="s">
        <v>468</v>
      </c>
      <c r="AB273" s="76" t="s">
        <v>2821</v>
      </c>
      <c r="AC273" s="78" t="s">
        <v>468</v>
      </c>
    </row>
    <row r="274" spans="1:29" x14ac:dyDescent="0.35">
      <c r="A274" s="10" t="s">
        <v>3092</v>
      </c>
      <c r="B274" s="76" t="s">
        <v>2834</v>
      </c>
      <c r="C274" s="76">
        <f>C273+(BudgetsQTable[[#This Row],[lead]]&lt;&gt;K273)</f>
        <v>45</v>
      </c>
      <c r="D274" s="76">
        <f>D273*(BudgetsQTable[[#This Row],[lead]]=K273)+(BudgetsQTable[[#This Row],[prop_id]]&lt;&gt;A273)</f>
        <v>3</v>
      </c>
      <c r="E274" s="77">
        <v>43003.679861111108</v>
      </c>
      <c r="F274" s="78" t="s">
        <v>2868</v>
      </c>
      <c r="G274" s="78" t="s">
        <v>2869</v>
      </c>
      <c r="H274" s="78" t="s">
        <v>468</v>
      </c>
      <c r="I274" s="76" t="s">
        <v>807</v>
      </c>
      <c r="J274" s="76" t="s">
        <v>753</v>
      </c>
      <c r="K274" s="78" t="s">
        <v>1001</v>
      </c>
      <c r="L274" s="7" t="str">
        <f>IF(BudgetsQTable[[#This Row],[pi_last_name]]=" ","",HYPERLINK("https://www.ejacket.nsf.gov/ej/showProposal.do?Continue=Y&amp;ID="&amp;BudgetsQTable[[#This Row],[prop_id]],BudgetsQTable[[#This Row],[prop_id]]))</f>
        <v/>
      </c>
      <c r="M274" s="78" t="s">
        <v>753</v>
      </c>
      <c r="N274" s="7" t="str">
        <f>IF(BudgetsQTable[[#This Row],[pi_last_name]]=" ","",HYPERLINK("mailto:"&amp;BudgetsQTable[[#This Row],[pi_email]]&amp;"&amp;subject=Your NSF Proposal:  "&amp;BudgetsQTable[[#This Row],[prop_id]],BudgetsQTable[[#This Row],[pi_email]]))</f>
        <v/>
      </c>
      <c r="O274" s="78" t="s">
        <v>753</v>
      </c>
      <c r="P274" s="78">
        <v>3</v>
      </c>
      <c r="Q274" s="78">
        <v>2.6</v>
      </c>
      <c r="R274" s="79">
        <v>0</v>
      </c>
      <c r="S274" s="79">
        <v>0</v>
      </c>
      <c r="T274" s="79">
        <v>0</v>
      </c>
      <c r="U274" s="80">
        <v>187968</v>
      </c>
      <c r="V274" s="78">
        <v>0</v>
      </c>
      <c r="W274" s="78">
        <v>3</v>
      </c>
      <c r="X274" s="11" t="str">
        <f ca="1">IF(ISBLANK(BudgetsQTable[[#This Row],[budg_seq_yr]]),"FY"&amp;fiscalyear,"FY"&amp;fiscalyear-1+BudgetsQTable[[#This Row],[budg_seq_yr]])</f>
        <v>FY20</v>
      </c>
      <c r="Y274" s="79">
        <v>187968</v>
      </c>
      <c r="Z274" s="78" t="s">
        <v>2869</v>
      </c>
      <c r="AA274" s="78" t="s">
        <v>468</v>
      </c>
      <c r="AB274" s="76" t="s">
        <v>2821</v>
      </c>
      <c r="AC274" s="78" t="s">
        <v>468</v>
      </c>
    </row>
    <row r="275" spans="1:29" x14ac:dyDescent="0.35">
      <c r="A275" s="10" t="s">
        <v>3092</v>
      </c>
      <c r="B275" s="76" t="s">
        <v>2834</v>
      </c>
      <c r="C275" s="76">
        <f>C274+(BudgetsQTable[[#This Row],[lead]]&lt;&gt;K274)</f>
        <v>45</v>
      </c>
      <c r="D275" s="76">
        <f>D274*(BudgetsQTable[[#This Row],[lead]]=K274)+(BudgetsQTable[[#This Row],[prop_id]]&lt;&gt;A274)</f>
        <v>3</v>
      </c>
      <c r="E275" s="77">
        <v>43003.679861111108</v>
      </c>
      <c r="F275" s="78" t="s">
        <v>2868</v>
      </c>
      <c r="G275" s="78" t="s">
        <v>2869</v>
      </c>
      <c r="H275" s="78" t="s">
        <v>468</v>
      </c>
      <c r="I275" s="76" t="s">
        <v>807</v>
      </c>
      <c r="J275" s="76" t="s">
        <v>753</v>
      </c>
      <c r="K275" s="78" t="s">
        <v>1001</v>
      </c>
      <c r="L275" s="7" t="str">
        <f>IF(BudgetsQTable[[#This Row],[pi_last_name]]=" ","",HYPERLINK("https://www.ejacket.nsf.gov/ej/showProposal.do?Continue=Y&amp;ID="&amp;BudgetsQTable[[#This Row],[prop_id]],BudgetsQTable[[#This Row],[prop_id]]))</f>
        <v/>
      </c>
      <c r="M275" s="78" t="s">
        <v>753</v>
      </c>
      <c r="N275" s="7" t="str">
        <f>IF(BudgetsQTable[[#This Row],[pi_last_name]]=" ","",HYPERLINK("mailto:"&amp;BudgetsQTable[[#This Row],[pi_email]]&amp;"&amp;subject=Your NSF Proposal:  "&amp;BudgetsQTable[[#This Row],[prop_id]],BudgetsQTable[[#This Row],[pi_email]]))</f>
        <v/>
      </c>
      <c r="O275" s="78" t="s">
        <v>753</v>
      </c>
      <c r="P275" s="78">
        <v>3</v>
      </c>
      <c r="Q275" s="78">
        <v>2.6</v>
      </c>
      <c r="R275" s="79">
        <v>0</v>
      </c>
      <c r="S275" s="79">
        <v>0</v>
      </c>
      <c r="T275" s="79">
        <v>0</v>
      </c>
      <c r="U275" s="80">
        <v>217581</v>
      </c>
      <c r="V275" s="78">
        <v>0</v>
      </c>
      <c r="W275" s="78">
        <v>4</v>
      </c>
      <c r="X275" s="11" t="str">
        <f ca="1">IF(ISBLANK(BudgetsQTable[[#This Row],[budg_seq_yr]]),"FY"&amp;fiscalyear,"FY"&amp;fiscalyear-1+BudgetsQTable[[#This Row],[budg_seq_yr]])</f>
        <v>FY21</v>
      </c>
      <c r="Y275" s="79">
        <v>217581</v>
      </c>
      <c r="Z275" s="78" t="s">
        <v>2869</v>
      </c>
      <c r="AA275" s="78" t="s">
        <v>468</v>
      </c>
      <c r="AB275" s="76" t="s">
        <v>2821</v>
      </c>
      <c r="AC275" s="78" t="s">
        <v>468</v>
      </c>
    </row>
    <row r="276" spans="1:29" x14ac:dyDescent="0.35">
      <c r="A276" s="10" t="s">
        <v>3092</v>
      </c>
      <c r="B276" s="76" t="s">
        <v>2834</v>
      </c>
      <c r="C276" s="76">
        <f>C275+(BudgetsQTable[[#This Row],[lead]]&lt;&gt;K275)</f>
        <v>45</v>
      </c>
      <c r="D276" s="76">
        <f>D275*(BudgetsQTable[[#This Row],[lead]]=K275)+(BudgetsQTable[[#This Row],[prop_id]]&lt;&gt;A275)</f>
        <v>3</v>
      </c>
      <c r="E276" s="77">
        <v>43003.679861111108</v>
      </c>
      <c r="F276" s="78" t="s">
        <v>2868</v>
      </c>
      <c r="G276" s="78" t="s">
        <v>2869</v>
      </c>
      <c r="H276" s="78" t="s">
        <v>468</v>
      </c>
      <c r="I276" s="76" t="s">
        <v>807</v>
      </c>
      <c r="J276" s="76" t="s">
        <v>753</v>
      </c>
      <c r="K276" s="78" t="s">
        <v>1001</v>
      </c>
      <c r="L276" s="7" t="str">
        <f>IF(BudgetsQTable[[#This Row],[pi_last_name]]=" ","",HYPERLINK("https://www.ejacket.nsf.gov/ej/showProposal.do?Continue=Y&amp;ID="&amp;BudgetsQTable[[#This Row],[prop_id]],BudgetsQTable[[#This Row],[prop_id]]))</f>
        <v/>
      </c>
      <c r="M276" s="78" t="s">
        <v>753</v>
      </c>
      <c r="N276" s="7" t="str">
        <f>IF(BudgetsQTable[[#This Row],[pi_last_name]]=" ","",HYPERLINK("mailto:"&amp;BudgetsQTable[[#This Row],[pi_email]]&amp;"&amp;subject=Your NSF Proposal:  "&amp;BudgetsQTable[[#This Row],[prop_id]],BudgetsQTable[[#This Row],[pi_email]]))</f>
        <v/>
      </c>
      <c r="O276" s="78" t="s">
        <v>753</v>
      </c>
      <c r="P276" s="78">
        <v>3</v>
      </c>
      <c r="Q276" s="78">
        <v>2.6</v>
      </c>
      <c r="R276" s="79">
        <v>0</v>
      </c>
      <c r="S276" s="79">
        <v>0</v>
      </c>
      <c r="T276" s="79">
        <v>0</v>
      </c>
      <c r="U276" s="80">
        <v>219468</v>
      </c>
      <c r="V276" s="78">
        <v>0</v>
      </c>
      <c r="W276" s="78">
        <v>5</v>
      </c>
      <c r="X276" s="11" t="str">
        <f ca="1">IF(ISBLANK(BudgetsQTable[[#This Row],[budg_seq_yr]]),"FY"&amp;fiscalyear,"FY"&amp;fiscalyear-1+BudgetsQTable[[#This Row],[budg_seq_yr]])</f>
        <v>FY22</v>
      </c>
      <c r="Y276" s="79">
        <v>219468</v>
      </c>
      <c r="Z276" s="78" t="s">
        <v>2869</v>
      </c>
      <c r="AA276" s="78" t="s">
        <v>468</v>
      </c>
      <c r="AB276" s="76" t="s">
        <v>2821</v>
      </c>
      <c r="AC276" s="78" t="s">
        <v>468</v>
      </c>
    </row>
    <row r="277" spans="1:29" x14ac:dyDescent="0.35">
      <c r="A277" s="10" t="s">
        <v>1004</v>
      </c>
      <c r="B277" s="76" t="s">
        <v>2824</v>
      </c>
      <c r="C277" s="76">
        <f>C276+(BudgetsQTable[[#This Row],[lead]]&lt;&gt;K276)</f>
        <v>46</v>
      </c>
      <c r="D277" s="76">
        <f>D276*(BudgetsQTable[[#This Row],[lead]]=K276)+(BudgetsQTable[[#This Row],[prop_id]]&lt;&gt;A276)</f>
        <v>1</v>
      </c>
      <c r="E277" s="77">
        <v>43004.487500000003</v>
      </c>
      <c r="F277" s="78" t="s">
        <v>2839</v>
      </c>
      <c r="G277" s="78" t="s">
        <v>2840</v>
      </c>
      <c r="H277" s="78" t="s">
        <v>464</v>
      </c>
      <c r="I277" s="76" t="s">
        <v>1006</v>
      </c>
      <c r="J277" s="76" t="s">
        <v>3102</v>
      </c>
      <c r="K277" s="78" t="s">
        <v>1004</v>
      </c>
      <c r="L277" s="7" t="str">
        <f>IF(BudgetsQTable[[#This Row],[pi_last_name]]=" ","",HYPERLINK("https://www.ejacket.nsf.gov/ej/showProposal.do?Continue=Y&amp;ID="&amp;BudgetsQTable[[#This Row],[prop_id]],BudgetsQTable[[#This Row],[prop_id]]))</f>
        <v>1763309</v>
      </c>
      <c r="M277" s="78" t="s">
        <v>1005</v>
      </c>
      <c r="N277" s="7" t="str">
        <f>IF(BudgetsQTable[[#This Row],[pi_last_name]]=" ","",HYPERLINK("mailto:"&amp;BudgetsQTable[[#This Row],[pi_email]]&amp;"&amp;subject=Your NSF Proposal:  "&amp;BudgetsQTable[[#This Row],[prop_id]],BudgetsQTable[[#This Row],[pi_email]]))</f>
        <v>kylej@cs.princeton.edu</v>
      </c>
      <c r="O277" s="78" t="s">
        <v>609</v>
      </c>
      <c r="P277" s="78"/>
      <c r="Q277" s="78"/>
      <c r="R277" s="79"/>
      <c r="S277" s="79"/>
      <c r="T277" s="79"/>
      <c r="U277" s="80"/>
      <c r="V277" s="78">
        <v>0</v>
      </c>
      <c r="W277" s="78"/>
      <c r="X277" s="11" t="str">
        <f ca="1">IF(ISBLANK(BudgetsQTable[[#This Row],[budg_seq_yr]]),"FY"&amp;fiscalyear,"FY"&amp;fiscalyear-1+BudgetsQTable[[#This Row],[budg_seq_yr]])</f>
        <v>FY18</v>
      </c>
      <c r="Y277" s="79">
        <v>1441210</v>
      </c>
      <c r="Z277" s="78" t="s">
        <v>2840</v>
      </c>
      <c r="AA277" s="78" t="s">
        <v>464</v>
      </c>
      <c r="AB277" s="76" t="s">
        <v>2821</v>
      </c>
      <c r="AC277" s="78"/>
    </row>
    <row r="278" spans="1:29" x14ac:dyDescent="0.35">
      <c r="A278" s="10" t="s">
        <v>1004</v>
      </c>
      <c r="B278" s="76" t="s">
        <v>2824</v>
      </c>
      <c r="C278" s="76">
        <f>C277+(BudgetsQTable[[#This Row],[lead]]&lt;&gt;K277)</f>
        <v>46</v>
      </c>
      <c r="D278" s="76">
        <f>D277*(BudgetsQTable[[#This Row],[lead]]=K277)+(BudgetsQTable[[#This Row],[prop_id]]&lt;&gt;A277)</f>
        <v>1</v>
      </c>
      <c r="E278" s="77">
        <v>43004.487500000003</v>
      </c>
      <c r="F278" s="78" t="s">
        <v>2839</v>
      </c>
      <c r="G278" s="78" t="s">
        <v>2840</v>
      </c>
      <c r="H278" s="78" t="s">
        <v>464</v>
      </c>
      <c r="I278" s="76" t="s">
        <v>1006</v>
      </c>
      <c r="J278" s="76" t="s">
        <v>753</v>
      </c>
      <c r="K278" s="78" t="s">
        <v>1004</v>
      </c>
      <c r="L278" s="7" t="str">
        <f>IF(BudgetsQTable[[#This Row],[pi_last_name]]=" ","",HYPERLINK("https://www.ejacket.nsf.gov/ej/showProposal.do?Continue=Y&amp;ID="&amp;BudgetsQTable[[#This Row],[prop_id]],BudgetsQTable[[#This Row],[prop_id]]))</f>
        <v/>
      </c>
      <c r="M278" s="78" t="s">
        <v>753</v>
      </c>
      <c r="N278" s="7" t="str">
        <f>IF(BudgetsQTable[[#This Row],[pi_last_name]]=" ","",HYPERLINK("mailto:"&amp;BudgetsQTable[[#This Row],[pi_email]]&amp;"&amp;subject=Your NSF Proposal:  "&amp;BudgetsQTable[[#This Row],[prop_id]],BudgetsQTable[[#This Row],[pi_email]]))</f>
        <v/>
      </c>
      <c r="O278" s="78" t="s">
        <v>753</v>
      </c>
      <c r="P278" s="78">
        <v>1</v>
      </c>
      <c r="Q278" s="78">
        <v>1</v>
      </c>
      <c r="R278" s="79">
        <v>65000</v>
      </c>
      <c r="S278" s="79">
        <v>5000</v>
      </c>
      <c r="T278" s="79">
        <v>0</v>
      </c>
      <c r="U278" s="80">
        <v>270591</v>
      </c>
      <c r="V278" s="78">
        <v>0</v>
      </c>
      <c r="W278" s="78">
        <v>1</v>
      </c>
      <c r="X278" s="11" t="str">
        <f ca="1">IF(ISBLANK(BudgetsQTable[[#This Row],[budg_seq_yr]]),"FY"&amp;fiscalyear,"FY"&amp;fiscalyear-1+BudgetsQTable[[#This Row],[budg_seq_yr]])</f>
        <v>FY18</v>
      </c>
      <c r="Y278" s="79">
        <v>270591</v>
      </c>
      <c r="Z278" s="78" t="s">
        <v>2840</v>
      </c>
      <c r="AA278" s="78" t="s">
        <v>464</v>
      </c>
      <c r="AB278" s="76" t="s">
        <v>2821</v>
      </c>
      <c r="AC278" s="78"/>
    </row>
    <row r="279" spans="1:29" x14ac:dyDescent="0.35">
      <c r="A279" s="10" t="s">
        <v>1004</v>
      </c>
      <c r="B279" s="76" t="s">
        <v>2824</v>
      </c>
      <c r="C279" s="76">
        <f>C278+(BudgetsQTable[[#This Row],[lead]]&lt;&gt;K278)</f>
        <v>46</v>
      </c>
      <c r="D279" s="76">
        <f>D278*(BudgetsQTable[[#This Row],[lead]]=K278)+(BudgetsQTable[[#This Row],[prop_id]]&lt;&gt;A278)</f>
        <v>1</v>
      </c>
      <c r="E279" s="77">
        <v>43004.487500000003</v>
      </c>
      <c r="F279" s="78" t="s">
        <v>2839</v>
      </c>
      <c r="G279" s="78" t="s">
        <v>2840</v>
      </c>
      <c r="H279" s="78" t="s">
        <v>464</v>
      </c>
      <c r="I279" s="76" t="s">
        <v>1006</v>
      </c>
      <c r="J279" s="76" t="s">
        <v>753</v>
      </c>
      <c r="K279" s="78" t="s">
        <v>1004</v>
      </c>
      <c r="L279" s="7" t="str">
        <f>IF(BudgetsQTable[[#This Row],[pi_last_name]]=" ","",HYPERLINK("https://www.ejacket.nsf.gov/ej/showProposal.do?Continue=Y&amp;ID="&amp;BudgetsQTable[[#This Row],[prop_id]],BudgetsQTable[[#This Row],[prop_id]]))</f>
        <v/>
      </c>
      <c r="M279" s="78" t="s">
        <v>753</v>
      </c>
      <c r="N279" s="7" t="str">
        <f>IF(BudgetsQTable[[#This Row],[pi_last_name]]=" ","",HYPERLINK("mailto:"&amp;BudgetsQTable[[#This Row],[pi_email]]&amp;"&amp;subject=Your NSF Proposal:  "&amp;BudgetsQTable[[#This Row],[prop_id]],BudgetsQTable[[#This Row],[pi_email]]))</f>
        <v/>
      </c>
      <c r="O279" s="78" t="s">
        <v>753</v>
      </c>
      <c r="P279" s="78">
        <v>1</v>
      </c>
      <c r="Q279" s="78">
        <v>1</v>
      </c>
      <c r="R279" s="79">
        <v>67600</v>
      </c>
      <c r="S279" s="79">
        <v>5000</v>
      </c>
      <c r="T279" s="79">
        <v>0</v>
      </c>
      <c r="U279" s="80">
        <v>423706</v>
      </c>
      <c r="V279" s="78">
        <v>0</v>
      </c>
      <c r="W279" s="78">
        <v>2</v>
      </c>
      <c r="X279" s="11" t="str">
        <f ca="1">IF(ISBLANK(BudgetsQTable[[#This Row],[budg_seq_yr]]),"FY"&amp;fiscalyear,"FY"&amp;fiscalyear-1+BudgetsQTable[[#This Row],[budg_seq_yr]])</f>
        <v>FY19</v>
      </c>
      <c r="Y279" s="79">
        <v>423706</v>
      </c>
      <c r="Z279" s="78" t="s">
        <v>2840</v>
      </c>
      <c r="AA279" s="78" t="s">
        <v>464</v>
      </c>
      <c r="AB279" s="76" t="s">
        <v>2821</v>
      </c>
      <c r="AC279" s="78"/>
    </row>
    <row r="280" spans="1:29" x14ac:dyDescent="0.35">
      <c r="A280" s="10" t="s">
        <v>1004</v>
      </c>
      <c r="B280" s="76" t="s">
        <v>2824</v>
      </c>
      <c r="C280" s="76">
        <f>C279+(BudgetsQTable[[#This Row],[lead]]&lt;&gt;K279)</f>
        <v>46</v>
      </c>
      <c r="D280" s="76">
        <f>D279*(BudgetsQTable[[#This Row],[lead]]=K279)+(BudgetsQTable[[#This Row],[prop_id]]&lt;&gt;A279)</f>
        <v>1</v>
      </c>
      <c r="E280" s="77">
        <v>43004.487500000003</v>
      </c>
      <c r="F280" s="78" t="s">
        <v>2839</v>
      </c>
      <c r="G280" s="78" t="s">
        <v>2840</v>
      </c>
      <c r="H280" s="78" t="s">
        <v>464</v>
      </c>
      <c r="I280" s="76" t="s">
        <v>1006</v>
      </c>
      <c r="J280" s="76" t="s">
        <v>753</v>
      </c>
      <c r="K280" s="78" t="s">
        <v>1004</v>
      </c>
      <c r="L280" s="7" t="str">
        <f>IF(BudgetsQTable[[#This Row],[pi_last_name]]=" ","",HYPERLINK("https://www.ejacket.nsf.gov/ej/showProposal.do?Continue=Y&amp;ID="&amp;BudgetsQTable[[#This Row],[prop_id]],BudgetsQTable[[#This Row],[prop_id]]))</f>
        <v/>
      </c>
      <c r="M280" s="78" t="s">
        <v>753</v>
      </c>
      <c r="N280" s="7" t="str">
        <f>IF(BudgetsQTable[[#This Row],[pi_last_name]]=" ","",HYPERLINK("mailto:"&amp;BudgetsQTable[[#This Row],[pi_email]]&amp;"&amp;subject=Your NSF Proposal:  "&amp;BudgetsQTable[[#This Row],[prop_id]],BudgetsQTable[[#This Row],[pi_email]]))</f>
        <v/>
      </c>
      <c r="O280" s="78" t="s">
        <v>753</v>
      </c>
      <c r="P280" s="78">
        <v>1</v>
      </c>
      <c r="Q280" s="78">
        <v>1</v>
      </c>
      <c r="R280" s="79">
        <v>35152</v>
      </c>
      <c r="S280" s="79">
        <v>5000</v>
      </c>
      <c r="T280" s="79">
        <v>0</v>
      </c>
      <c r="U280" s="80">
        <v>250731</v>
      </c>
      <c r="V280" s="78">
        <v>0</v>
      </c>
      <c r="W280" s="78">
        <v>3</v>
      </c>
      <c r="X280" s="11" t="str">
        <f ca="1">IF(ISBLANK(BudgetsQTable[[#This Row],[budg_seq_yr]]),"FY"&amp;fiscalyear,"FY"&amp;fiscalyear-1+BudgetsQTable[[#This Row],[budg_seq_yr]])</f>
        <v>FY20</v>
      </c>
      <c r="Y280" s="79">
        <v>250731</v>
      </c>
      <c r="Z280" s="78" t="s">
        <v>2840</v>
      </c>
      <c r="AA280" s="78" t="s">
        <v>464</v>
      </c>
      <c r="AB280" s="76" t="s">
        <v>2821</v>
      </c>
      <c r="AC280" s="78"/>
    </row>
    <row r="281" spans="1:29" x14ac:dyDescent="0.35">
      <c r="A281" s="10" t="s">
        <v>1004</v>
      </c>
      <c r="B281" s="76" t="s">
        <v>2824</v>
      </c>
      <c r="C281" s="76">
        <f>C280+(BudgetsQTable[[#This Row],[lead]]&lt;&gt;K280)</f>
        <v>46</v>
      </c>
      <c r="D281" s="76">
        <f>D280*(BudgetsQTable[[#This Row],[lead]]=K280)+(BudgetsQTable[[#This Row],[prop_id]]&lt;&gt;A280)</f>
        <v>1</v>
      </c>
      <c r="E281" s="77">
        <v>43004.487500000003</v>
      </c>
      <c r="F281" s="78" t="s">
        <v>2839</v>
      </c>
      <c r="G281" s="78" t="s">
        <v>2840</v>
      </c>
      <c r="H281" s="78" t="s">
        <v>464</v>
      </c>
      <c r="I281" s="76" t="s">
        <v>1006</v>
      </c>
      <c r="J281" s="76" t="s">
        <v>753</v>
      </c>
      <c r="K281" s="78" t="s">
        <v>1004</v>
      </c>
      <c r="L281" s="7" t="str">
        <f>IF(BudgetsQTable[[#This Row],[pi_last_name]]=" ","",HYPERLINK("https://www.ejacket.nsf.gov/ej/showProposal.do?Continue=Y&amp;ID="&amp;BudgetsQTable[[#This Row],[prop_id]],BudgetsQTable[[#This Row],[prop_id]]))</f>
        <v/>
      </c>
      <c r="M281" s="78" t="s">
        <v>753</v>
      </c>
      <c r="N281" s="7" t="str">
        <f>IF(BudgetsQTable[[#This Row],[pi_last_name]]=" ","",HYPERLINK("mailto:"&amp;BudgetsQTable[[#This Row],[pi_email]]&amp;"&amp;subject=Your NSF Proposal:  "&amp;BudgetsQTable[[#This Row],[prop_id]],BudgetsQTable[[#This Row],[pi_email]]))</f>
        <v/>
      </c>
      <c r="O281" s="78" t="s">
        <v>753</v>
      </c>
      <c r="P281" s="78">
        <v>1</v>
      </c>
      <c r="Q281" s="78">
        <v>1</v>
      </c>
      <c r="R281" s="79">
        <v>0</v>
      </c>
      <c r="S281" s="79">
        <v>5000</v>
      </c>
      <c r="T281" s="79">
        <v>0</v>
      </c>
      <c r="U281" s="80">
        <v>244325</v>
      </c>
      <c r="V281" s="78">
        <v>0</v>
      </c>
      <c r="W281" s="78">
        <v>4</v>
      </c>
      <c r="X281" s="11" t="str">
        <f ca="1">IF(ISBLANK(BudgetsQTable[[#This Row],[budg_seq_yr]]),"FY"&amp;fiscalyear,"FY"&amp;fiscalyear-1+BudgetsQTable[[#This Row],[budg_seq_yr]])</f>
        <v>FY21</v>
      </c>
      <c r="Y281" s="79">
        <v>244325</v>
      </c>
      <c r="Z281" s="78" t="s">
        <v>2840</v>
      </c>
      <c r="AA281" s="78" t="s">
        <v>464</v>
      </c>
      <c r="AB281" s="76" t="s">
        <v>2821</v>
      </c>
      <c r="AC281" s="78"/>
    </row>
    <row r="282" spans="1:29" x14ac:dyDescent="0.35">
      <c r="A282" s="10" t="s">
        <v>1004</v>
      </c>
      <c r="B282" s="76" t="s">
        <v>2824</v>
      </c>
      <c r="C282" s="76">
        <f>C281+(BudgetsQTable[[#This Row],[lead]]&lt;&gt;K281)</f>
        <v>46</v>
      </c>
      <c r="D282" s="76">
        <f>D281*(BudgetsQTable[[#This Row],[lead]]=K281)+(BudgetsQTable[[#This Row],[prop_id]]&lt;&gt;A281)</f>
        <v>1</v>
      </c>
      <c r="E282" s="77">
        <v>43004.487500000003</v>
      </c>
      <c r="F282" s="78" t="s">
        <v>2839</v>
      </c>
      <c r="G282" s="78" t="s">
        <v>2840</v>
      </c>
      <c r="H282" s="78" t="s">
        <v>464</v>
      </c>
      <c r="I282" s="76" t="s">
        <v>1006</v>
      </c>
      <c r="J282" s="76" t="s">
        <v>753</v>
      </c>
      <c r="K282" s="78" t="s">
        <v>1004</v>
      </c>
      <c r="L282" s="7" t="str">
        <f>IF(BudgetsQTable[[#This Row],[pi_last_name]]=" ","",HYPERLINK("https://www.ejacket.nsf.gov/ej/showProposal.do?Continue=Y&amp;ID="&amp;BudgetsQTable[[#This Row],[prop_id]],BudgetsQTable[[#This Row],[prop_id]]))</f>
        <v/>
      </c>
      <c r="M282" s="78" t="s">
        <v>753</v>
      </c>
      <c r="N282" s="7" t="str">
        <f>IF(BudgetsQTable[[#This Row],[pi_last_name]]=" ","",HYPERLINK("mailto:"&amp;BudgetsQTable[[#This Row],[pi_email]]&amp;"&amp;subject=Your NSF Proposal:  "&amp;BudgetsQTable[[#This Row],[prop_id]],BudgetsQTable[[#This Row],[pi_email]]))</f>
        <v/>
      </c>
      <c r="O282" s="78" t="s">
        <v>753</v>
      </c>
      <c r="P282" s="78">
        <v>1</v>
      </c>
      <c r="Q282" s="78">
        <v>1</v>
      </c>
      <c r="R282" s="79">
        <v>0</v>
      </c>
      <c r="S282" s="79">
        <v>5000</v>
      </c>
      <c r="T282" s="79">
        <v>0</v>
      </c>
      <c r="U282" s="80">
        <v>251857</v>
      </c>
      <c r="V282" s="78">
        <v>0</v>
      </c>
      <c r="W282" s="78">
        <v>5</v>
      </c>
      <c r="X282" s="11" t="str">
        <f ca="1">IF(ISBLANK(BudgetsQTable[[#This Row],[budg_seq_yr]]),"FY"&amp;fiscalyear,"FY"&amp;fiscalyear-1+BudgetsQTable[[#This Row],[budg_seq_yr]])</f>
        <v>FY22</v>
      </c>
      <c r="Y282" s="79">
        <v>251857</v>
      </c>
      <c r="Z282" s="78" t="s">
        <v>2840</v>
      </c>
      <c r="AA282" s="78" t="s">
        <v>464</v>
      </c>
      <c r="AB282" s="76" t="s">
        <v>2821</v>
      </c>
      <c r="AC282" s="78"/>
    </row>
    <row r="283" spans="1:29" x14ac:dyDescent="0.35">
      <c r="A283" s="10" t="s">
        <v>3103</v>
      </c>
      <c r="B283" s="76" t="s">
        <v>2834</v>
      </c>
      <c r="C283" s="76">
        <f>C282+(BudgetsQTable[[#This Row],[lead]]&lt;&gt;K282)</f>
        <v>46</v>
      </c>
      <c r="D283" s="76">
        <f>D282*(BudgetsQTable[[#This Row],[lead]]=K282)+(BudgetsQTable[[#This Row],[prop_id]]&lt;&gt;A282)</f>
        <v>2</v>
      </c>
      <c r="E283" s="77">
        <v>43003.60833333333</v>
      </c>
      <c r="F283" s="78" t="s">
        <v>2839</v>
      </c>
      <c r="G283" s="78" t="s">
        <v>2840</v>
      </c>
      <c r="H283" s="78" t="s">
        <v>464</v>
      </c>
      <c r="I283" s="76" t="s">
        <v>1006</v>
      </c>
      <c r="J283" s="76" t="s">
        <v>3106</v>
      </c>
      <c r="K283" s="78" t="s">
        <v>1004</v>
      </c>
      <c r="L283" s="7" t="str">
        <f>IF(BudgetsQTable[[#This Row],[pi_last_name]]=" ","",HYPERLINK("https://www.ejacket.nsf.gov/ej/showProposal.do?Continue=Y&amp;ID="&amp;BudgetsQTable[[#This Row],[prop_id]],BudgetsQTable[[#This Row],[prop_id]]))</f>
        <v>1763212</v>
      </c>
      <c r="M283" s="78" t="s">
        <v>3104</v>
      </c>
      <c r="N283" s="7" t="str">
        <f>IF(BudgetsQTable[[#This Row],[pi_last_name]]=" ","",HYPERLINK("mailto:"&amp;BudgetsQTable[[#This Row],[pi_email]]&amp;"&amp;subject=Your NSF Proposal:  "&amp;BudgetsQTable[[#This Row],[prop_id]],BudgetsQTable[[#This Row],[pi_email]]))</f>
        <v>wenjun.hu@yale.edu</v>
      </c>
      <c r="O283" s="78" t="s">
        <v>3033</v>
      </c>
      <c r="P283" s="78"/>
      <c r="Q283" s="78"/>
      <c r="R283" s="79"/>
      <c r="S283" s="79"/>
      <c r="T283" s="79"/>
      <c r="U283" s="80"/>
      <c r="V283" s="78">
        <v>0</v>
      </c>
      <c r="W283" s="78"/>
      <c r="X283" s="11" t="str">
        <f ca="1">IF(ISBLANK(BudgetsQTable[[#This Row],[budg_seq_yr]]),"FY"&amp;fiscalyear,"FY"&amp;fiscalyear-1+BudgetsQTable[[#This Row],[budg_seq_yr]])</f>
        <v>FY18</v>
      </c>
      <c r="Y283" s="79">
        <v>988557</v>
      </c>
      <c r="Z283" s="78" t="s">
        <v>2840</v>
      </c>
      <c r="AA283" s="78" t="s">
        <v>464</v>
      </c>
      <c r="AB283" s="76" t="s">
        <v>2821</v>
      </c>
      <c r="AC283" s="78"/>
    </row>
    <row r="284" spans="1:29" x14ac:dyDescent="0.35">
      <c r="A284" s="10" t="s">
        <v>3103</v>
      </c>
      <c r="B284" s="76" t="s">
        <v>2834</v>
      </c>
      <c r="C284" s="76">
        <f>C283+(BudgetsQTable[[#This Row],[lead]]&lt;&gt;K283)</f>
        <v>46</v>
      </c>
      <c r="D284" s="76">
        <f>D283*(BudgetsQTable[[#This Row],[lead]]=K283)+(BudgetsQTable[[#This Row],[prop_id]]&lt;&gt;A283)</f>
        <v>2</v>
      </c>
      <c r="E284" s="77">
        <v>43003.60833333333</v>
      </c>
      <c r="F284" s="78" t="s">
        <v>2839</v>
      </c>
      <c r="G284" s="78" t="s">
        <v>2840</v>
      </c>
      <c r="H284" s="78" t="s">
        <v>464</v>
      </c>
      <c r="I284" s="76" t="s">
        <v>1006</v>
      </c>
      <c r="J284" s="76" t="s">
        <v>753</v>
      </c>
      <c r="K284" s="78" t="s">
        <v>1004</v>
      </c>
      <c r="L284" s="7" t="str">
        <f>IF(BudgetsQTable[[#This Row],[pi_last_name]]=" ","",HYPERLINK("https://www.ejacket.nsf.gov/ej/showProposal.do?Continue=Y&amp;ID="&amp;BudgetsQTable[[#This Row],[prop_id]],BudgetsQTable[[#This Row],[prop_id]]))</f>
        <v/>
      </c>
      <c r="M284" s="78" t="s">
        <v>753</v>
      </c>
      <c r="N284" s="7" t="str">
        <f>IF(BudgetsQTable[[#This Row],[pi_last_name]]=" ","",HYPERLINK("mailto:"&amp;BudgetsQTable[[#This Row],[pi_email]]&amp;"&amp;subject=Your NSF Proposal:  "&amp;BudgetsQTable[[#This Row],[prop_id]],BudgetsQTable[[#This Row],[pi_email]]))</f>
        <v/>
      </c>
      <c r="O284" s="78" t="s">
        <v>753</v>
      </c>
      <c r="P284" s="78">
        <v>1</v>
      </c>
      <c r="Q284" s="78">
        <v>1</v>
      </c>
      <c r="R284" s="79">
        <v>0</v>
      </c>
      <c r="S284" s="79">
        <v>4358</v>
      </c>
      <c r="T284" s="79">
        <v>0</v>
      </c>
      <c r="U284" s="80">
        <v>221237</v>
      </c>
      <c r="V284" s="78">
        <v>0</v>
      </c>
      <c r="W284" s="78">
        <v>1</v>
      </c>
      <c r="X284" s="11" t="str">
        <f ca="1">IF(ISBLANK(BudgetsQTable[[#This Row],[budg_seq_yr]]),"FY"&amp;fiscalyear,"FY"&amp;fiscalyear-1+BudgetsQTable[[#This Row],[budg_seq_yr]])</f>
        <v>FY18</v>
      </c>
      <c r="Y284" s="79">
        <v>221237</v>
      </c>
      <c r="Z284" s="78" t="s">
        <v>2840</v>
      </c>
      <c r="AA284" s="78" t="s">
        <v>464</v>
      </c>
      <c r="AB284" s="76" t="s">
        <v>2821</v>
      </c>
      <c r="AC284" s="78"/>
    </row>
    <row r="285" spans="1:29" x14ac:dyDescent="0.35">
      <c r="A285" s="10" t="s">
        <v>3103</v>
      </c>
      <c r="B285" s="76" t="s">
        <v>2834</v>
      </c>
      <c r="C285" s="76">
        <f>C284+(BudgetsQTable[[#This Row],[lead]]&lt;&gt;K284)</f>
        <v>46</v>
      </c>
      <c r="D285" s="76">
        <f>D284*(BudgetsQTable[[#This Row],[lead]]=K284)+(BudgetsQTable[[#This Row],[prop_id]]&lt;&gt;A284)</f>
        <v>2</v>
      </c>
      <c r="E285" s="77">
        <v>43003.60833333333</v>
      </c>
      <c r="F285" s="78" t="s">
        <v>2839</v>
      </c>
      <c r="G285" s="78" t="s">
        <v>2840</v>
      </c>
      <c r="H285" s="78" t="s">
        <v>464</v>
      </c>
      <c r="I285" s="76" t="s">
        <v>1006</v>
      </c>
      <c r="J285" s="76" t="s">
        <v>753</v>
      </c>
      <c r="K285" s="78" t="s">
        <v>1004</v>
      </c>
      <c r="L285" s="7" t="str">
        <f>IF(BudgetsQTable[[#This Row],[pi_last_name]]=" ","",HYPERLINK("https://www.ejacket.nsf.gov/ej/showProposal.do?Continue=Y&amp;ID="&amp;BudgetsQTable[[#This Row],[prop_id]],BudgetsQTable[[#This Row],[prop_id]]))</f>
        <v/>
      </c>
      <c r="M285" s="78" t="s">
        <v>753</v>
      </c>
      <c r="N285" s="7" t="str">
        <f>IF(BudgetsQTable[[#This Row],[pi_last_name]]=" ","",HYPERLINK("mailto:"&amp;BudgetsQTable[[#This Row],[pi_email]]&amp;"&amp;subject=Your NSF Proposal:  "&amp;BudgetsQTable[[#This Row],[prop_id]],BudgetsQTable[[#This Row],[pi_email]]))</f>
        <v/>
      </c>
      <c r="O285" s="78" t="s">
        <v>753</v>
      </c>
      <c r="P285" s="78">
        <v>1</v>
      </c>
      <c r="Q285" s="78">
        <v>1</v>
      </c>
      <c r="R285" s="79">
        <v>0</v>
      </c>
      <c r="S285" s="79">
        <v>4358</v>
      </c>
      <c r="T285" s="79">
        <v>0</v>
      </c>
      <c r="U285" s="80">
        <v>194428</v>
      </c>
      <c r="V285" s="78">
        <v>0</v>
      </c>
      <c r="W285" s="78">
        <v>2</v>
      </c>
      <c r="X285" s="11" t="str">
        <f ca="1">IF(ISBLANK(BudgetsQTable[[#This Row],[budg_seq_yr]]),"FY"&amp;fiscalyear,"FY"&amp;fiscalyear-1+BudgetsQTable[[#This Row],[budg_seq_yr]])</f>
        <v>FY19</v>
      </c>
      <c r="Y285" s="79">
        <v>194428</v>
      </c>
      <c r="Z285" s="78" t="s">
        <v>2840</v>
      </c>
      <c r="AA285" s="78" t="s">
        <v>464</v>
      </c>
      <c r="AB285" s="76" t="s">
        <v>2821</v>
      </c>
      <c r="AC285" s="78"/>
    </row>
    <row r="286" spans="1:29" x14ac:dyDescent="0.35">
      <c r="A286" s="10" t="s">
        <v>3103</v>
      </c>
      <c r="B286" s="76" t="s">
        <v>2834</v>
      </c>
      <c r="C286" s="76">
        <f>C285+(BudgetsQTable[[#This Row],[lead]]&lt;&gt;K285)</f>
        <v>46</v>
      </c>
      <c r="D286" s="76">
        <f>D285*(BudgetsQTable[[#This Row],[lead]]=K285)+(BudgetsQTable[[#This Row],[prop_id]]&lt;&gt;A285)</f>
        <v>2</v>
      </c>
      <c r="E286" s="77">
        <v>43003.60833333333</v>
      </c>
      <c r="F286" s="78" t="s">
        <v>2839</v>
      </c>
      <c r="G286" s="78" t="s">
        <v>2840</v>
      </c>
      <c r="H286" s="78" t="s">
        <v>464</v>
      </c>
      <c r="I286" s="76" t="s">
        <v>1006</v>
      </c>
      <c r="J286" s="76" t="s">
        <v>753</v>
      </c>
      <c r="K286" s="78" t="s">
        <v>1004</v>
      </c>
      <c r="L286" s="7" t="str">
        <f>IF(BudgetsQTable[[#This Row],[pi_last_name]]=" ","",HYPERLINK("https://www.ejacket.nsf.gov/ej/showProposal.do?Continue=Y&amp;ID="&amp;BudgetsQTable[[#This Row],[prop_id]],BudgetsQTable[[#This Row],[prop_id]]))</f>
        <v/>
      </c>
      <c r="M286" s="78" t="s">
        <v>753</v>
      </c>
      <c r="N286" s="7" t="str">
        <f>IF(BudgetsQTable[[#This Row],[pi_last_name]]=" ","",HYPERLINK("mailto:"&amp;BudgetsQTable[[#This Row],[pi_email]]&amp;"&amp;subject=Your NSF Proposal:  "&amp;BudgetsQTable[[#This Row],[prop_id]],BudgetsQTable[[#This Row],[pi_email]]))</f>
        <v/>
      </c>
      <c r="O286" s="78" t="s">
        <v>753</v>
      </c>
      <c r="P286" s="78">
        <v>1</v>
      </c>
      <c r="Q286" s="78">
        <v>1</v>
      </c>
      <c r="R286" s="79">
        <v>0</v>
      </c>
      <c r="S286" s="79">
        <v>4358</v>
      </c>
      <c r="T286" s="79">
        <v>0</v>
      </c>
      <c r="U286" s="80">
        <v>200430</v>
      </c>
      <c r="V286" s="78">
        <v>0</v>
      </c>
      <c r="W286" s="78">
        <v>3</v>
      </c>
      <c r="X286" s="11" t="str">
        <f ca="1">IF(ISBLANK(BudgetsQTable[[#This Row],[budg_seq_yr]]),"FY"&amp;fiscalyear,"FY"&amp;fiscalyear-1+BudgetsQTable[[#This Row],[budg_seq_yr]])</f>
        <v>FY20</v>
      </c>
      <c r="Y286" s="79">
        <v>200430</v>
      </c>
      <c r="Z286" s="78" t="s">
        <v>2840</v>
      </c>
      <c r="AA286" s="78" t="s">
        <v>464</v>
      </c>
      <c r="AB286" s="76" t="s">
        <v>2821</v>
      </c>
      <c r="AC286" s="78"/>
    </row>
    <row r="287" spans="1:29" x14ac:dyDescent="0.35">
      <c r="A287" s="10" t="s">
        <v>3103</v>
      </c>
      <c r="B287" s="76" t="s">
        <v>2834</v>
      </c>
      <c r="C287" s="76">
        <f>C286+(BudgetsQTable[[#This Row],[lead]]&lt;&gt;K286)</f>
        <v>46</v>
      </c>
      <c r="D287" s="76">
        <f>D286*(BudgetsQTable[[#This Row],[lead]]=K286)+(BudgetsQTable[[#This Row],[prop_id]]&lt;&gt;A286)</f>
        <v>2</v>
      </c>
      <c r="E287" s="77">
        <v>43003.60833333333</v>
      </c>
      <c r="F287" s="78" t="s">
        <v>2839</v>
      </c>
      <c r="G287" s="78" t="s">
        <v>2840</v>
      </c>
      <c r="H287" s="78" t="s">
        <v>464</v>
      </c>
      <c r="I287" s="76" t="s">
        <v>1006</v>
      </c>
      <c r="J287" s="76" t="s">
        <v>753</v>
      </c>
      <c r="K287" s="78" t="s">
        <v>1004</v>
      </c>
      <c r="L287" s="7" t="str">
        <f>IF(BudgetsQTable[[#This Row],[pi_last_name]]=" ","",HYPERLINK("https://www.ejacket.nsf.gov/ej/showProposal.do?Continue=Y&amp;ID="&amp;BudgetsQTable[[#This Row],[prop_id]],BudgetsQTable[[#This Row],[prop_id]]))</f>
        <v/>
      </c>
      <c r="M287" s="78" t="s">
        <v>753</v>
      </c>
      <c r="N287" s="7" t="str">
        <f>IF(BudgetsQTable[[#This Row],[pi_last_name]]=" ","",HYPERLINK("mailto:"&amp;BudgetsQTable[[#This Row],[pi_email]]&amp;"&amp;subject=Your NSF Proposal:  "&amp;BudgetsQTable[[#This Row],[prop_id]],BudgetsQTable[[#This Row],[pi_email]]))</f>
        <v/>
      </c>
      <c r="O287" s="78" t="s">
        <v>753</v>
      </c>
      <c r="P287" s="78">
        <v>1</v>
      </c>
      <c r="Q287" s="78">
        <v>1</v>
      </c>
      <c r="R287" s="79">
        <v>0</v>
      </c>
      <c r="S287" s="79">
        <v>4358</v>
      </c>
      <c r="T287" s="79">
        <v>0</v>
      </c>
      <c r="U287" s="80">
        <v>183546</v>
      </c>
      <c r="V287" s="78">
        <v>0</v>
      </c>
      <c r="W287" s="78">
        <v>4</v>
      </c>
      <c r="X287" s="11" t="str">
        <f ca="1">IF(ISBLANK(BudgetsQTable[[#This Row],[budg_seq_yr]]),"FY"&amp;fiscalyear,"FY"&amp;fiscalyear-1+BudgetsQTable[[#This Row],[budg_seq_yr]])</f>
        <v>FY21</v>
      </c>
      <c r="Y287" s="79">
        <v>183546</v>
      </c>
      <c r="Z287" s="78" t="s">
        <v>2840</v>
      </c>
      <c r="AA287" s="78" t="s">
        <v>464</v>
      </c>
      <c r="AB287" s="76" t="s">
        <v>2821</v>
      </c>
      <c r="AC287" s="78"/>
    </row>
    <row r="288" spans="1:29" x14ac:dyDescent="0.35">
      <c r="A288" s="10" t="s">
        <v>3103</v>
      </c>
      <c r="B288" s="76" t="s">
        <v>2834</v>
      </c>
      <c r="C288" s="76">
        <f>C287+(BudgetsQTable[[#This Row],[lead]]&lt;&gt;K287)</f>
        <v>46</v>
      </c>
      <c r="D288" s="76">
        <f>D287*(BudgetsQTable[[#This Row],[lead]]=K287)+(BudgetsQTable[[#This Row],[prop_id]]&lt;&gt;A287)</f>
        <v>2</v>
      </c>
      <c r="E288" s="77">
        <v>43003.60833333333</v>
      </c>
      <c r="F288" s="78" t="s">
        <v>2839</v>
      </c>
      <c r="G288" s="78" t="s">
        <v>2840</v>
      </c>
      <c r="H288" s="78" t="s">
        <v>464</v>
      </c>
      <c r="I288" s="76" t="s">
        <v>1006</v>
      </c>
      <c r="J288" s="76" t="s">
        <v>753</v>
      </c>
      <c r="K288" s="78" t="s">
        <v>1004</v>
      </c>
      <c r="L288" s="7" t="str">
        <f>IF(BudgetsQTable[[#This Row],[pi_last_name]]=" ","",HYPERLINK("https://www.ejacket.nsf.gov/ej/showProposal.do?Continue=Y&amp;ID="&amp;BudgetsQTable[[#This Row],[prop_id]],BudgetsQTable[[#This Row],[prop_id]]))</f>
        <v/>
      </c>
      <c r="M288" s="78" t="s">
        <v>753</v>
      </c>
      <c r="N288" s="7" t="str">
        <f>IF(BudgetsQTable[[#This Row],[pi_last_name]]=" ","",HYPERLINK("mailto:"&amp;BudgetsQTable[[#This Row],[pi_email]]&amp;"&amp;subject=Your NSF Proposal:  "&amp;BudgetsQTable[[#This Row],[prop_id]],BudgetsQTable[[#This Row],[pi_email]]))</f>
        <v/>
      </c>
      <c r="O288" s="78" t="s">
        <v>753</v>
      </c>
      <c r="P288" s="78">
        <v>1</v>
      </c>
      <c r="Q288" s="78">
        <v>1</v>
      </c>
      <c r="R288" s="79">
        <v>0</v>
      </c>
      <c r="S288" s="79">
        <v>4358</v>
      </c>
      <c r="T288" s="79">
        <v>0</v>
      </c>
      <c r="U288" s="80">
        <v>188916</v>
      </c>
      <c r="V288" s="78">
        <v>0</v>
      </c>
      <c r="W288" s="78">
        <v>5</v>
      </c>
      <c r="X288" s="11" t="str">
        <f ca="1">IF(ISBLANK(BudgetsQTable[[#This Row],[budg_seq_yr]]),"FY"&amp;fiscalyear,"FY"&amp;fiscalyear-1+BudgetsQTable[[#This Row],[budg_seq_yr]])</f>
        <v>FY22</v>
      </c>
      <c r="Y288" s="79">
        <v>188916</v>
      </c>
      <c r="Z288" s="78" t="s">
        <v>2840</v>
      </c>
      <c r="AA288" s="78" t="s">
        <v>464</v>
      </c>
      <c r="AB288" s="76" t="s">
        <v>2821</v>
      </c>
      <c r="AC288" s="78"/>
    </row>
    <row r="289" spans="1:29" x14ac:dyDescent="0.35">
      <c r="A289" s="10" t="s">
        <v>3107</v>
      </c>
      <c r="B289" s="76" t="s">
        <v>2834</v>
      </c>
      <c r="C289" s="76">
        <f>C288+(BudgetsQTable[[#This Row],[lead]]&lt;&gt;K288)</f>
        <v>46</v>
      </c>
      <c r="D289" s="76">
        <f>D288*(BudgetsQTable[[#This Row],[lead]]=K288)+(BudgetsQTable[[#This Row],[prop_id]]&lt;&gt;A288)</f>
        <v>3</v>
      </c>
      <c r="E289" s="77">
        <v>43004.772222222222</v>
      </c>
      <c r="F289" s="78" t="s">
        <v>2839</v>
      </c>
      <c r="G289" s="78" t="s">
        <v>2840</v>
      </c>
      <c r="H289" s="78" t="s">
        <v>464</v>
      </c>
      <c r="I289" s="76" t="s">
        <v>1006</v>
      </c>
      <c r="J289" s="76" t="s">
        <v>3110</v>
      </c>
      <c r="K289" s="78" t="s">
        <v>1004</v>
      </c>
      <c r="L289" s="7" t="str">
        <f>IF(BudgetsQTable[[#This Row],[pi_last_name]]=" ","",HYPERLINK("https://www.ejacket.nsf.gov/ej/showProposal.do?Continue=Y&amp;ID="&amp;BudgetsQTable[[#This Row],[prop_id]],BudgetsQTable[[#This Row],[prop_id]]))</f>
        <v>1763425</v>
      </c>
      <c r="M289" s="78" t="s">
        <v>3108</v>
      </c>
      <c r="N289" s="7" t="str">
        <f>IF(BudgetsQTable[[#This Row],[pi_last_name]]=" ","",HYPERLINK("mailto:"&amp;BudgetsQTable[[#This Row],[pi_email]]&amp;"&amp;subject=Your NSF Proposal:  "&amp;BudgetsQTable[[#This Row],[prop_id]],BudgetsQTable[[#This Row],[pi_email]]))</f>
        <v>gummeson@cs.umass.edu</v>
      </c>
      <c r="O289" s="78" t="s">
        <v>2956</v>
      </c>
      <c r="P289" s="78"/>
      <c r="Q289" s="78"/>
      <c r="R289" s="79"/>
      <c r="S289" s="79"/>
      <c r="T289" s="79"/>
      <c r="U289" s="80"/>
      <c r="V289" s="78">
        <v>0</v>
      </c>
      <c r="W289" s="78"/>
      <c r="X289" s="11" t="str">
        <f ca="1">IF(ISBLANK(BudgetsQTable[[#This Row],[budg_seq_yr]]),"FY"&amp;fiscalyear,"FY"&amp;fiscalyear-1+BudgetsQTable[[#This Row],[budg_seq_yr]])</f>
        <v>FY18</v>
      </c>
      <c r="Y289" s="79">
        <v>569807</v>
      </c>
      <c r="Z289" s="78" t="s">
        <v>2840</v>
      </c>
      <c r="AA289" s="78" t="s">
        <v>464</v>
      </c>
      <c r="AB289" s="76" t="s">
        <v>2821</v>
      </c>
      <c r="AC289" s="78"/>
    </row>
    <row r="290" spans="1:29" x14ac:dyDescent="0.35">
      <c r="A290" s="10" t="s">
        <v>3107</v>
      </c>
      <c r="B290" s="76" t="s">
        <v>2834</v>
      </c>
      <c r="C290" s="76">
        <f>C289+(BudgetsQTable[[#This Row],[lead]]&lt;&gt;K289)</f>
        <v>46</v>
      </c>
      <c r="D290" s="76">
        <f>D289*(BudgetsQTable[[#This Row],[lead]]=K289)+(BudgetsQTable[[#This Row],[prop_id]]&lt;&gt;A289)</f>
        <v>3</v>
      </c>
      <c r="E290" s="77">
        <v>43004.772222222222</v>
      </c>
      <c r="F290" s="78" t="s">
        <v>2839</v>
      </c>
      <c r="G290" s="78" t="s">
        <v>2840</v>
      </c>
      <c r="H290" s="78" t="s">
        <v>464</v>
      </c>
      <c r="I290" s="76" t="s">
        <v>1006</v>
      </c>
      <c r="J290" s="76" t="s">
        <v>753</v>
      </c>
      <c r="K290" s="78" t="s">
        <v>1004</v>
      </c>
      <c r="L290" s="7" t="str">
        <f>IF(BudgetsQTable[[#This Row],[pi_last_name]]=" ","",HYPERLINK("https://www.ejacket.nsf.gov/ej/showProposal.do?Continue=Y&amp;ID="&amp;BudgetsQTable[[#This Row],[prop_id]],BudgetsQTable[[#This Row],[prop_id]]))</f>
        <v/>
      </c>
      <c r="M290" s="78" t="s">
        <v>753</v>
      </c>
      <c r="N290" s="7" t="str">
        <f>IF(BudgetsQTable[[#This Row],[pi_last_name]]=" ","",HYPERLINK("mailto:"&amp;BudgetsQTable[[#This Row],[pi_email]]&amp;"&amp;subject=Your NSF Proposal:  "&amp;BudgetsQTable[[#This Row],[prop_id]],BudgetsQTable[[#This Row],[pi_email]]))</f>
        <v/>
      </c>
      <c r="O290" s="78" t="s">
        <v>753</v>
      </c>
      <c r="P290" s="78">
        <v>1</v>
      </c>
      <c r="Q290" s="78">
        <v>0</v>
      </c>
      <c r="R290" s="79">
        <v>0</v>
      </c>
      <c r="S290" s="79">
        <v>0</v>
      </c>
      <c r="T290" s="79">
        <v>0</v>
      </c>
      <c r="U290" s="80">
        <v>81275</v>
      </c>
      <c r="V290" s="78">
        <v>0</v>
      </c>
      <c r="W290" s="78">
        <v>1</v>
      </c>
      <c r="X290" s="11" t="str">
        <f ca="1">IF(ISBLANK(BudgetsQTable[[#This Row],[budg_seq_yr]]),"FY"&amp;fiscalyear,"FY"&amp;fiscalyear-1+BudgetsQTable[[#This Row],[budg_seq_yr]])</f>
        <v>FY18</v>
      </c>
      <c r="Y290" s="79">
        <v>81275</v>
      </c>
      <c r="Z290" s="78" t="s">
        <v>2840</v>
      </c>
      <c r="AA290" s="78" t="s">
        <v>464</v>
      </c>
      <c r="AB290" s="76" t="s">
        <v>2821</v>
      </c>
      <c r="AC290" s="78"/>
    </row>
    <row r="291" spans="1:29" x14ac:dyDescent="0.35">
      <c r="A291" s="10" t="s">
        <v>3107</v>
      </c>
      <c r="B291" s="76" t="s">
        <v>2834</v>
      </c>
      <c r="C291" s="76">
        <f>C290+(BudgetsQTable[[#This Row],[lead]]&lt;&gt;K290)</f>
        <v>46</v>
      </c>
      <c r="D291" s="76">
        <f>D290*(BudgetsQTable[[#This Row],[lead]]=K290)+(BudgetsQTable[[#This Row],[prop_id]]&lt;&gt;A290)</f>
        <v>3</v>
      </c>
      <c r="E291" s="77">
        <v>43004.772222222222</v>
      </c>
      <c r="F291" s="78" t="s">
        <v>2839</v>
      </c>
      <c r="G291" s="78" t="s">
        <v>2840</v>
      </c>
      <c r="H291" s="78" t="s">
        <v>464</v>
      </c>
      <c r="I291" s="76" t="s">
        <v>1006</v>
      </c>
      <c r="J291" s="76" t="s">
        <v>753</v>
      </c>
      <c r="K291" s="78" t="s">
        <v>1004</v>
      </c>
      <c r="L291" s="7" t="str">
        <f>IF(BudgetsQTable[[#This Row],[pi_last_name]]=" ","",HYPERLINK("https://www.ejacket.nsf.gov/ej/showProposal.do?Continue=Y&amp;ID="&amp;BudgetsQTable[[#This Row],[prop_id]],BudgetsQTable[[#This Row],[prop_id]]))</f>
        <v/>
      </c>
      <c r="M291" s="78" t="s">
        <v>753</v>
      </c>
      <c r="N291" s="7" t="str">
        <f>IF(BudgetsQTable[[#This Row],[pi_last_name]]=" ","",HYPERLINK("mailto:"&amp;BudgetsQTable[[#This Row],[pi_email]]&amp;"&amp;subject=Your NSF Proposal:  "&amp;BudgetsQTable[[#This Row],[prop_id]],BudgetsQTable[[#This Row],[pi_email]]))</f>
        <v/>
      </c>
      <c r="O291" s="78" t="s">
        <v>753</v>
      </c>
      <c r="P291" s="78">
        <v>1</v>
      </c>
      <c r="Q291" s="78">
        <v>0</v>
      </c>
      <c r="R291" s="79">
        <v>0</v>
      </c>
      <c r="S291" s="79">
        <v>0</v>
      </c>
      <c r="T291" s="79">
        <v>0</v>
      </c>
      <c r="U291" s="80">
        <v>91518</v>
      </c>
      <c r="V291" s="78">
        <v>0</v>
      </c>
      <c r="W291" s="78">
        <v>2</v>
      </c>
      <c r="X291" s="11" t="str">
        <f ca="1">IF(ISBLANK(BudgetsQTable[[#This Row],[budg_seq_yr]]),"FY"&amp;fiscalyear,"FY"&amp;fiscalyear-1+BudgetsQTable[[#This Row],[budg_seq_yr]])</f>
        <v>FY19</v>
      </c>
      <c r="Y291" s="79">
        <v>91518</v>
      </c>
      <c r="Z291" s="78" t="s">
        <v>2840</v>
      </c>
      <c r="AA291" s="78" t="s">
        <v>464</v>
      </c>
      <c r="AB291" s="76" t="s">
        <v>2821</v>
      </c>
      <c r="AC291" s="78"/>
    </row>
    <row r="292" spans="1:29" x14ac:dyDescent="0.35">
      <c r="A292" s="10" t="s">
        <v>3107</v>
      </c>
      <c r="B292" s="76" t="s">
        <v>2834</v>
      </c>
      <c r="C292" s="76">
        <f>C291+(BudgetsQTable[[#This Row],[lead]]&lt;&gt;K291)</f>
        <v>46</v>
      </c>
      <c r="D292" s="76">
        <f>D291*(BudgetsQTable[[#This Row],[lead]]=K291)+(BudgetsQTable[[#This Row],[prop_id]]&lt;&gt;A291)</f>
        <v>3</v>
      </c>
      <c r="E292" s="77">
        <v>43004.772222222222</v>
      </c>
      <c r="F292" s="78" t="s">
        <v>2839</v>
      </c>
      <c r="G292" s="78" t="s">
        <v>2840</v>
      </c>
      <c r="H292" s="78" t="s">
        <v>464</v>
      </c>
      <c r="I292" s="76" t="s">
        <v>1006</v>
      </c>
      <c r="J292" s="76" t="s">
        <v>753</v>
      </c>
      <c r="K292" s="78" t="s">
        <v>1004</v>
      </c>
      <c r="L292" s="7" t="str">
        <f>IF(BudgetsQTable[[#This Row],[pi_last_name]]=" ","",HYPERLINK("https://www.ejacket.nsf.gov/ej/showProposal.do?Continue=Y&amp;ID="&amp;BudgetsQTable[[#This Row],[prop_id]],BudgetsQTable[[#This Row],[prop_id]]))</f>
        <v/>
      </c>
      <c r="M292" s="78" t="s">
        <v>753</v>
      </c>
      <c r="N292" s="7" t="str">
        <f>IF(BudgetsQTable[[#This Row],[pi_last_name]]=" ","",HYPERLINK("mailto:"&amp;BudgetsQTable[[#This Row],[pi_email]]&amp;"&amp;subject=Your NSF Proposal:  "&amp;BudgetsQTable[[#This Row],[prop_id]],BudgetsQTable[[#This Row],[pi_email]]))</f>
        <v/>
      </c>
      <c r="O292" s="78" t="s">
        <v>753</v>
      </c>
      <c r="P292" s="78">
        <v>1</v>
      </c>
      <c r="Q292" s="78">
        <v>0</v>
      </c>
      <c r="R292" s="79">
        <v>0</v>
      </c>
      <c r="S292" s="79">
        <v>0</v>
      </c>
      <c r="T292" s="79">
        <v>0</v>
      </c>
      <c r="U292" s="80">
        <v>130085</v>
      </c>
      <c r="V292" s="78">
        <v>0</v>
      </c>
      <c r="W292" s="78">
        <v>3</v>
      </c>
      <c r="X292" s="11" t="str">
        <f ca="1">IF(ISBLANK(BudgetsQTable[[#This Row],[budg_seq_yr]]),"FY"&amp;fiscalyear,"FY"&amp;fiscalyear-1+BudgetsQTable[[#This Row],[budg_seq_yr]])</f>
        <v>FY20</v>
      </c>
      <c r="Y292" s="79">
        <v>130085</v>
      </c>
      <c r="Z292" s="78" t="s">
        <v>2840</v>
      </c>
      <c r="AA292" s="78" t="s">
        <v>464</v>
      </c>
      <c r="AB292" s="76" t="s">
        <v>2821</v>
      </c>
      <c r="AC292" s="78"/>
    </row>
    <row r="293" spans="1:29" x14ac:dyDescent="0.35">
      <c r="A293" s="10" t="s">
        <v>3107</v>
      </c>
      <c r="B293" s="76" t="s">
        <v>2834</v>
      </c>
      <c r="C293" s="76">
        <f>C292+(BudgetsQTable[[#This Row],[lead]]&lt;&gt;K292)</f>
        <v>46</v>
      </c>
      <c r="D293" s="76">
        <f>D292*(BudgetsQTable[[#This Row],[lead]]=K292)+(BudgetsQTable[[#This Row],[prop_id]]&lt;&gt;A292)</f>
        <v>3</v>
      </c>
      <c r="E293" s="77">
        <v>43004.772222222222</v>
      </c>
      <c r="F293" s="78" t="s">
        <v>2839</v>
      </c>
      <c r="G293" s="78" t="s">
        <v>2840</v>
      </c>
      <c r="H293" s="78" t="s">
        <v>464</v>
      </c>
      <c r="I293" s="76" t="s">
        <v>1006</v>
      </c>
      <c r="J293" s="76" t="s">
        <v>753</v>
      </c>
      <c r="K293" s="78" t="s">
        <v>1004</v>
      </c>
      <c r="L293" s="7" t="str">
        <f>IF(BudgetsQTable[[#This Row],[pi_last_name]]=" ","",HYPERLINK("https://www.ejacket.nsf.gov/ej/showProposal.do?Continue=Y&amp;ID="&amp;BudgetsQTable[[#This Row],[prop_id]],BudgetsQTable[[#This Row],[prop_id]]))</f>
        <v/>
      </c>
      <c r="M293" s="78" t="s">
        <v>753</v>
      </c>
      <c r="N293" s="7" t="str">
        <f>IF(BudgetsQTable[[#This Row],[pi_last_name]]=" ","",HYPERLINK("mailto:"&amp;BudgetsQTable[[#This Row],[pi_email]]&amp;"&amp;subject=Your NSF Proposal:  "&amp;BudgetsQTable[[#This Row],[prop_id]],BudgetsQTable[[#This Row],[pi_email]]))</f>
        <v/>
      </c>
      <c r="O293" s="78" t="s">
        <v>753</v>
      </c>
      <c r="P293" s="78">
        <v>1</v>
      </c>
      <c r="Q293" s="78">
        <v>0</v>
      </c>
      <c r="R293" s="79">
        <v>0</v>
      </c>
      <c r="S293" s="79">
        <v>0</v>
      </c>
      <c r="T293" s="79">
        <v>0</v>
      </c>
      <c r="U293" s="80">
        <v>130673</v>
      </c>
      <c r="V293" s="78">
        <v>0</v>
      </c>
      <c r="W293" s="78">
        <v>4</v>
      </c>
      <c r="X293" s="11" t="str">
        <f ca="1">IF(ISBLANK(BudgetsQTable[[#This Row],[budg_seq_yr]]),"FY"&amp;fiscalyear,"FY"&amp;fiscalyear-1+BudgetsQTable[[#This Row],[budg_seq_yr]])</f>
        <v>FY21</v>
      </c>
      <c r="Y293" s="79">
        <v>130673</v>
      </c>
      <c r="Z293" s="78" t="s">
        <v>2840</v>
      </c>
      <c r="AA293" s="78" t="s">
        <v>464</v>
      </c>
      <c r="AB293" s="76" t="s">
        <v>2821</v>
      </c>
      <c r="AC293" s="78"/>
    </row>
    <row r="294" spans="1:29" x14ac:dyDescent="0.35">
      <c r="A294" s="10" t="s">
        <v>3107</v>
      </c>
      <c r="B294" s="76" t="s">
        <v>2834</v>
      </c>
      <c r="C294" s="76">
        <f>C293+(BudgetsQTable[[#This Row],[lead]]&lt;&gt;K293)</f>
        <v>46</v>
      </c>
      <c r="D294" s="76">
        <f>D293*(BudgetsQTable[[#This Row],[lead]]=K293)+(BudgetsQTable[[#This Row],[prop_id]]&lt;&gt;A293)</f>
        <v>3</v>
      </c>
      <c r="E294" s="77">
        <v>43004.772222222222</v>
      </c>
      <c r="F294" s="78" t="s">
        <v>2839</v>
      </c>
      <c r="G294" s="78" t="s">
        <v>2840</v>
      </c>
      <c r="H294" s="78" t="s">
        <v>464</v>
      </c>
      <c r="I294" s="76" t="s">
        <v>1006</v>
      </c>
      <c r="J294" s="76" t="s">
        <v>753</v>
      </c>
      <c r="K294" s="78" t="s">
        <v>1004</v>
      </c>
      <c r="L294" s="7" t="str">
        <f>IF(BudgetsQTable[[#This Row],[pi_last_name]]=" ","",HYPERLINK("https://www.ejacket.nsf.gov/ej/showProposal.do?Continue=Y&amp;ID="&amp;BudgetsQTable[[#This Row],[prop_id]],BudgetsQTable[[#This Row],[prop_id]]))</f>
        <v/>
      </c>
      <c r="M294" s="78" t="s">
        <v>753</v>
      </c>
      <c r="N294" s="7" t="str">
        <f>IF(BudgetsQTable[[#This Row],[pi_last_name]]=" ","",HYPERLINK("mailto:"&amp;BudgetsQTable[[#This Row],[pi_email]]&amp;"&amp;subject=Your NSF Proposal:  "&amp;BudgetsQTable[[#This Row],[prop_id]],BudgetsQTable[[#This Row],[pi_email]]))</f>
        <v/>
      </c>
      <c r="O294" s="78" t="s">
        <v>753</v>
      </c>
      <c r="P294" s="78">
        <v>1</v>
      </c>
      <c r="Q294" s="78">
        <v>0</v>
      </c>
      <c r="R294" s="79">
        <v>0</v>
      </c>
      <c r="S294" s="79">
        <v>0</v>
      </c>
      <c r="T294" s="79">
        <v>0</v>
      </c>
      <c r="U294" s="80">
        <v>136256</v>
      </c>
      <c r="V294" s="78">
        <v>0</v>
      </c>
      <c r="W294" s="78">
        <v>5</v>
      </c>
      <c r="X294" s="11" t="str">
        <f ca="1">IF(ISBLANK(BudgetsQTable[[#This Row],[budg_seq_yr]]),"FY"&amp;fiscalyear,"FY"&amp;fiscalyear-1+BudgetsQTable[[#This Row],[budg_seq_yr]])</f>
        <v>FY22</v>
      </c>
      <c r="Y294" s="79">
        <v>136256</v>
      </c>
      <c r="Z294" s="78" t="s">
        <v>2840</v>
      </c>
      <c r="AA294" s="78" t="s">
        <v>464</v>
      </c>
      <c r="AB294" s="76" t="s">
        <v>2821</v>
      </c>
      <c r="AC294" s="78"/>
    </row>
    <row r="295" spans="1:29" x14ac:dyDescent="0.35">
      <c r="A295" s="10" t="s">
        <v>1030</v>
      </c>
      <c r="B295" s="76" t="s">
        <v>2824</v>
      </c>
      <c r="C295" s="76">
        <f>C294+(BudgetsQTable[[#This Row],[lead]]&lt;&gt;K294)</f>
        <v>47</v>
      </c>
      <c r="D295" s="76">
        <f>D294*(BudgetsQTable[[#This Row],[lead]]=K294)+(BudgetsQTable[[#This Row],[prop_id]]&lt;&gt;A294)</f>
        <v>1</v>
      </c>
      <c r="E295" s="77">
        <v>43004.490972222222</v>
      </c>
      <c r="F295" s="78" t="s">
        <v>2839</v>
      </c>
      <c r="G295" s="78" t="s">
        <v>2840</v>
      </c>
      <c r="H295" s="78" t="s">
        <v>462</v>
      </c>
      <c r="I295" s="76" t="s">
        <v>1032</v>
      </c>
      <c r="J295" s="76" t="s">
        <v>3114</v>
      </c>
      <c r="K295" s="78" t="s">
        <v>1030</v>
      </c>
      <c r="L295" s="7" t="str">
        <f>IF(BudgetsQTable[[#This Row],[pi_last_name]]=" ","",HYPERLINK("https://www.ejacket.nsf.gov/ej/showProposal.do?Continue=Y&amp;ID="&amp;BudgetsQTable[[#This Row],[prop_id]],BudgetsQTable[[#This Row],[prop_id]]))</f>
        <v>1763310</v>
      </c>
      <c r="M295" s="78" t="s">
        <v>1031</v>
      </c>
      <c r="N295" s="7" t="str">
        <f>IF(BudgetsQTable[[#This Row],[pi_last_name]]=" ","",HYPERLINK("mailto:"&amp;BudgetsQTable[[#This Row],[pi_email]]&amp;"&amp;subject=Your NSF Proposal:  "&amp;BudgetsQTable[[#This Row],[prop_id]],BudgetsQTable[[#This Row],[pi_email]]))</f>
        <v>sandeep@cse.msu.edu</v>
      </c>
      <c r="O295" s="78" t="s">
        <v>3112</v>
      </c>
      <c r="P295" s="78"/>
      <c r="Q295" s="78"/>
      <c r="R295" s="79"/>
      <c r="S295" s="79"/>
      <c r="T295" s="79"/>
      <c r="U295" s="80"/>
      <c r="V295" s="78">
        <v>0</v>
      </c>
      <c r="W295" s="78"/>
      <c r="X295" s="11" t="str">
        <f ca="1">IF(ISBLANK(BudgetsQTable[[#This Row],[budg_seq_yr]]),"FY"&amp;fiscalyear,"FY"&amp;fiscalyear-1+BudgetsQTable[[#This Row],[budg_seq_yr]])</f>
        <v>FY18</v>
      </c>
      <c r="Y295" s="79">
        <v>762765</v>
      </c>
      <c r="Z295" s="78" t="s">
        <v>2840</v>
      </c>
      <c r="AA295" s="78" t="s">
        <v>462</v>
      </c>
      <c r="AB295" s="76" t="s">
        <v>2821</v>
      </c>
      <c r="AC295" s="78" t="s">
        <v>485</v>
      </c>
    </row>
    <row r="296" spans="1:29" x14ac:dyDescent="0.35">
      <c r="A296" s="10" t="s">
        <v>1030</v>
      </c>
      <c r="B296" s="76" t="s">
        <v>2824</v>
      </c>
      <c r="C296" s="76">
        <f>C295+(BudgetsQTable[[#This Row],[lead]]&lt;&gt;K295)</f>
        <v>47</v>
      </c>
      <c r="D296" s="76">
        <f>D295*(BudgetsQTable[[#This Row],[lead]]=K295)+(BudgetsQTable[[#This Row],[prop_id]]&lt;&gt;A295)</f>
        <v>1</v>
      </c>
      <c r="E296" s="77">
        <v>43004.490972222222</v>
      </c>
      <c r="F296" s="78" t="s">
        <v>2839</v>
      </c>
      <c r="G296" s="78" t="s">
        <v>2840</v>
      </c>
      <c r="H296" s="78" t="s">
        <v>462</v>
      </c>
      <c r="I296" s="76" t="s">
        <v>1032</v>
      </c>
      <c r="J296" s="76" t="s">
        <v>753</v>
      </c>
      <c r="K296" s="78" t="s">
        <v>1030</v>
      </c>
      <c r="L296" s="7" t="str">
        <f>IF(BudgetsQTable[[#This Row],[pi_last_name]]=" ","",HYPERLINK("https://www.ejacket.nsf.gov/ej/showProposal.do?Continue=Y&amp;ID="&amp;BudgetsQTable[[#This Row],[prop_id]],BudgetsQTable[[#This Row],[prop_id]]))</f>
        <v/>
      </c>
      <c r="M296" s="78" t="s">
        <v>753</v>
      </c>
      <c r="N296" s="7" t="str">
        <f>IF(BudgetsQTable[[#This Row],[pi_last_name]]=" ","",HYPERLINK("mailto:"&amp;BudgetsQTable[[#This Row],[pi_email]]&amp;"&amp;subject=Your NSF Proposal:  "&amp;BudgetsQTable[[#This Row],[prop_id]],BudgetsQTable[[#This Row],[pi_email]]))</f>
        <v/>
      </c>
      <c r="O296" s="78" t="s">
        <v>753</v>
      </c>
      <c r="P296" s="78">
        <v>2</v>
      </c>
      <c r="Q296" s="78">
        <v>2</v>
      </c>
      <c r="R296" s="79">
        <v>0</v>
      </c>
      <c r="S296" s="79">
        <v>3000</v>
      </c>
      <c r="T296" s="79">
        <v>0</v>
      </c>
      <c r="U296" s="80">
        <v>189629</v>
      </c>
      <c r="V296" s="78">
        <v>0</v>
      </c>
      <c r="W296" s="78">
        <v>1</v>
      </c>
      <c r="X296" s="11" t="str">
        <f ca="1">IF(ISBLANK(BudgetsQTable[[#This Row],[budg_seq_yr]]),"FY"&amp;fiscalyear,"FY"&amp;fiscalyear-1+BudgetsQTable[[#This Row],[budg_seq_yr]])</f>
        <v>FY18</v>
      </c>
      <c r="Y296" s="79">
        <v>189629</v>
      </c>
      <c r="Z296" s="78" t="s">
        <v>2840</v>
      </c>
      <c r="AA296" s="78" t="s">
        <v>462</v>
      </c>
      <c r="AB296" s="76" t="s">
        <v>2821</v>
      </c>
      <c r="AC296" s="78" t="s">
        <v>485</v>
      </c>
    </row>
    <row r="297" spans="1:29" x14ac:dyDescent="0.35">
      <c r="A297" s="10" t="s">
        <v>1030</v>
      </c>
      <c r="B297" s="76" t="s">
        <v>2824</v>
      </c>
      <c r="C297" s="76">
        <f>C296+(BudgetsQTable[[#This Row],[lead]]&lt;&gt;K296)</f>
        <v>47</v>
      </c>
      <c r="D297" s="76">
        <f>D296*(BudgetsQTable[[#This Row],[lead]]=K296)+(BudgetsQTable[[#This Row],[prop_id]]&lt;&gt;A296)</f>
        <v>1</v>
      </c>
      <c r="E297" s="77">
        <v>43004.490972222222</v>
      </c>
      <c r="F297" s="78" t="s">
        <v>2839</v>
      </c>
      <c r="G297" s="78" t="s">
        <v>2840</v>
      </c>
      <c r="H297" s="78" t="s">
        <v>462</v>
      </c>
      <c r="I297" s="76" t="s">
        <v>1032</v>
      </c>
      <c r="J297" s="76" t="s">
        <v>753</v>
      </c>
      <c r="K297" s="78" t="s">
        <v>1030</v>
      </c>
      <c r="L297" s="7" t="str">
        <f>IF(BudgetsQTable[[#This Row],[pi_last_name]]=" ","",HYPERLINK("https://www.ejacket.nsf.gov/ej/showProposal.do?Continue=Y&amp;ID="&amp;BudgetsQTable[[#This Row],[prop_id]],BudgetsQTable[[#This Row],[prop_id]]))</f>
        <v/>
      </c>
      <c r="M297" s="78" t="s">
        <v>753</v>
      </c>
      <c r="N297" s="7" t="str">
        <f>IF(BudgetsQTable[[#This Row],[pi_last_name]]=" ","",HYPERLINK("mailto:"&amp;BudgetsQTable[[#This Row],[pi_email]]&amp;"&amp;subject=Your NSF Proposal:  "&amp;BudgetsQTable[[#This Row],[prop_id]],BudgetsQTable[[#This Row],[pi_email]]))</f>
        <v/>
      </c>
      <c r="O297" s="78" t="s">
        <v>753</v>
      </c>
      <c r="P297" s="78">
        <v>2</v>
      </c>
      <c r="Q297" s="78">
        <v>2</v>
      </c>
      <c r="R297" s="79">
        <v>0</v>
      </c>
      <c r="S297" s="79">
        <v>3000</v>
      </c>
      <c r="T297" s="79">
        <v>0</v>
      </c>
      <c r="U297" s="80">
        <v>185156</v>
      </c>
      <c r="V297" s="78">
        <v>0</v>
      </c>
      <c r="W297" s="78">
        <v>2</v>
      </c>
      <c r="X297" s="11" t="str">
        <f ca="1">IF(ISBLANK(BudgetsQTable[[#This Row],[budg_seq_yr]]),"FY"&amp;fiscalyear,"FY"&amp;fiscalyear-1+BudgetsQTable[[#This Row],[budg_seq_yr]])</f>
        <v>FY19</v>
      </c>
      <c r="Y297" s="79">
        <v>185156</v>
      </c>
      <c r="Z297" s="78" t="s">
        <v>2840</v>
      </c>
      <c r="AA297" s="78" t="s">
        <v>462</v>
      </c>
      <c r="AB297" s="76" t="s">
        <v>2821</v>
      </c>
      <c r="AC297" s="78" t="s">
        <v>485</v>
      </c>
    </row>
    <row r="298" spans="1:29" x14ac:dyDescent="0.35">
      <c r="A298" s="10" t="s">
        <v>1030</v>
      </c>
      <c r="B298" s="76" t="s">
        <v>2824</v>
      </c>
      <c r="C298" s="76">
        <f>C297+(BudgetsQTable[[#This Row],[lead]]&lt;&gt;K297)</f>
        <v>47</v>
      </c>
      <c r="D298" s="76">
        <f>D297*(BudgetsQTable[[#This Row],[lead]]=K297)+(BudgetsQTable[[#This Row],[prop_id]]&lt;&gt;A297)</f>
        <v>1</v>
      </c>
      <c r="E298" s="77">
        <v>43004.490972222222</v>
      </c>
      <c r="F298" s="78" t="s">
        <v>2839</v>
      </c>
      <c r="G298" s="78" t="s">
        <v>2840</v>
      </c>
      <c r="H298" s="78" t="s">
        <v>462</v>
      </c>
      <c r="I298" s="76" t="s">
        <v>1032</v>
      </c>
      <c r="J298" s="76" t="s">
        <v>753</v>
      </c>
      <c r="K298" s="78" t="s">
        <v>1030</v>
      </c>
      <c r="L298" s="7" t="str">
        <f>IF(BudgetsQTable[[#This Row],[pi_last_name]]=" ","",HYPERLINK("https://www.ejacket.nsf.gov/ej/showProposal.do?Continue=Y&amp;ID="&amp;BudgetsQTable[[#This Row],[prop_id]],BudgetsQTable[[#This Row],[prop_id]]))</f>
        <v/>
      </c>
      <c r="M298" s="78" t="s">
        <v>753</v>
      </c>
      <c r="N298" s="7" t="str">
        <f>IF(BudgetsQTable[[#This Row],[pi_last_name]]=" ","",HYPERLINK("mailto:"&amp;BudgetsQTable[[#This Row],[pi_email]]&amp;"&amp;subject=Your NSF Proposal:  "&amp;BudgetsQTable[[#This Row],[prop_id]],BudgetsQTable[[#This Row],[pi_email]]))</f>
        <v/>
      </c>
      <c r="O298" s="78" t="s">
        <v>753</v>
      </c>
      <c r="P298" s="78">
        <v>2</v>
      </c>
      <c r="Q298" s="78">
        <v>2</v>
      </c>
      <c r="R298" s="79">
        <v>0</v>
      </c>
      <c r="S298" s="79">
        <v>3000</v>
      </c>
      <c r="T298" s="79">
        <v>0</v>
      </c>
      <c r="U298" s="80">
        <v>190971</v>
      </c>
      <c r="V298" s="78">
        <v>0</v>
      </c>
      <c r="W298" s="78">
        <v>3</v>
      </c>
      <c r="X298" s="11" t="str">
        <f ca="1">IF(ISBLANK(BudgetsQTable[[#This Row],[budg_seq_yr]]),"FY"&amp;fiscalyear,"FY"&amp;fiscalyear-1+BudgetsQTable[[#This Row],[budg_seq_yr]])</f>
        <v>FY20</v>
      </c>
      <c r="Y298" s="79">
        <v>190971</v>
      </c>
      <c r="Z298" s="78" t="s">
        <v>2840</v>
      </c>
      <c r="AA298" s="78" t="s">
        <v>462</v>
      </c>
      <c r="AB298" s="76" t="s">
        <v>2821</v>
      </c>
      <c r="AC298" s="78" t="s">
        <v>485</v>
      </c>
    </row>
    <row r="299" spans="1:29" x14ac:dyDescent="0.35">
      <c r="A299" s="10" t="s">
        <v>1030</v>
      </c>
      <c r="B299" s="76" t="s">
        <v>2824</v>
      </c>
      <c r="C299" s="76">
        <f>C298+(BudgetsQTable[[#This Row],[lead]]&lt;&gt;K298)</f>
        <v>47</v>
      </c>
      <c r="D299" s="76">
        <f>D298*(BudgetsQTable[[#This Row],[lead]]=K298)+(BudgetsQTable[[#This Row],[prop_id]]&lt;&gt;A298)</f>
        <v>1</v>
      </c>
      <c r="E299" s="77">
        <v>43004.490972222222</v>
      </c>
      <c r="F299" s="78" t="s">
        <v>2839</v>
      </c>
      <c r="G299" s="78" t="s">
        <v>2840</v>
      </c>
      <c r="H299" s="78" t="s">
        <v>462</v>
      </c>
      <c r="I299" s="76" t="s">
        <v>1032</v>
      </c>
      <c r="J299" s="76" t="s">
        <v>753</v>
      </c>
      <c r="K299" s="78" t="s">
        <v>1030</v>
      </c>
      <c r="L299" s="7" t="str">
        <f>IF(BudgetsQTable[[#This Row],[pi_last_name]]=" ","",HYPERLINK("https://www.ejacket.nsf.gov/ej/showProposal.do?Continue=Y&amp;ID="&amp;BudgetsQTable[[#This Row],[prop_id]],BudgetsQTable[[#This Row],[prop_id]]))</f>
        <v/>
      </c>
      <c r="M299" s="78" t="s">
        <v>753</v>
      </c>
      <c r="N299" s="7" t="str">
        <f>IF(BudgetsQTable[[#This Row],[pi_last_name]]=" ","",HYPERLINK("mailto:"&amp;BudgetsQTable[[#This Row],[pi_email]]&amp;"&amp;subject=Your NSF Proposal:  "&amp;BudgetsQTable[[#This Row],[prop_id]],BudgetsQTable[[#This Row],[pi_email]]))</f>
        <v/>
      </c>
      <c r="O299" s="78" t="s">
        <v>753</v>
      </c>
      <c r="P299" s="78">
        <v>2</v>
      </c>
      <c r="Q299" s="78">
        <v>2</v>
      </c>
      <c r="R299" s="79">
        <v>0</v>
      </c>
      <c r="S299" s="79">
        <v>3000</v>
      </c>
      <c r="T299" s="79">
        <v>0</v>
      </c>
      <c r="U299" s="80">
        <v>197009</v>
      </c>
      <c r="V299" s="78">
        <v>0</v>
      </c>
      <c r="W299" s="78">
        <v>4</v>
      </c>
      <c r="X299" s="11" t="str">
        <f ca="1">IF(ISBLANK(BudgetsQTable[[#This Row],[budg_seq_yr]]),"FY"&amp;fiscalyear,"FY"&amp;fiscalyear-1+BudgetsQTable[[#This Row],[budg_seq_yr]])</f>
        <v>FY21</v>
      </c>
      <c r="Y299" s="79">
        <v>197009</v>
      </c>
      <c r="Z299" s="78" t="s">
        <v>2840</v>
      </c>
      <c r="AA299" s="78" t="s">
        <v>462</v>
      </c>
      <c r="AB299" s="76" t="s">
        <v>2821</v>
      </c>
      <c r="AC299" s="78" t="s">
        <v>485</v>
      </c>
    </row>
    <row r="300" spans="1:29" x14ac:dyDescent="0.35">
      <c r="A300" s="10" t="s">
        <v>3116</v>
      </c>
      <c r="B300" s="76" t="s">
        <v>2834</v>
      </c>
      <c r="C300" s="76">
        <f>C299+(BudgetsQTable[[#This Row],[lead]]&lt;&gt;K299)</f>
        <v>47</v>
      </c>
      <c r="D300" s="76">
        <f>D299*(BudgetsQTable[[#This Row],[lead]]=K299)+(BudgetsQTable[[#This Row],[prop_id]]&lt;&gt;A299)</f>
        <v>2</v>
      </c>
      <c r="E300" s="77">
        <v>43005.655555555553</v>
      </c>
      <c r="F300" s="78" t="s">
        <v>2839</v>
      </c>
      <c r="G300" s="78" t="s">
        <v>2840</v>
      </c>
      <c r="H300" s="78" t="s">
        <v>462</v>
      </c>
      <c r="I300" s="76" t="s">
        <v>1032</v>
      </c>
      <c r="J300" s="76" t="s">
        <v>3121</v>
      </c>
      <c r="K300" s="78" t="s">
        <v>1030</v>
      </c>
      <c r="L300" s="7" t="str">
        <f>IF(BudgetsQTable[[#This Row],[pi_last_name]]=" ","",HYPERLINK("https://www.ejacket.nsf.gov/ej/showProposal.do?Continue=Y&amp;ID="&amp;BudgetsQTable[[#This Row],[prop_id]],BudgetsQTable[[#This Row],[prop_id]]))</f>
        <v>1763890</v>
      </c>
      <c r="M300" s="78" t="s">
        <v>3117</v>
      </c>
      <c r="N300" s="7" t="str">
        <f>IF(BudgetsQTable[[#This Row],[pi_last_name]]=" ","",HYPERLINK("mailto:"&amp;BudgetsQTable[[#This Row],[pi_email]]&amp;"&amp;subject=Your NSF Proposal:  "&amp;BudgetsQTable[[#This Row],[prop_id]],BudgetsQTable[[#This Row],[pi_email]]))</f>
        <v>borzoo@iastate.edu</v>
      </c>
      <c r="O300" s="78" t="s">
        <v>3119</v>
      </c>
      <c r="P300" s="78"/>
      <c r="Q300" s="78"/>
      <c r="R300" s="79"/>
      <c r="S300" s="79"/>
      <c r="T300" s="79"/>
      <c r="U300" s="80"/>
      <c r="V300" s="78">
        <v>0</v>
      </c>
      <c r="W300" s="78"/>
      <c r="X300" s="11" t="str">
        <f ca="1">IF(ISBLANK(BudgetsQTable[[#This Row],[budg_seq_yr]]),"FY"&amp;fiscalyear,"FY"&amp;fiscalyear-1+BudgetsQTable[[#This Row],[budg_seq_yr]])</f>
        <v>FY18</v>
      </c>
      <c r="Y300" s="79">
        <v>436989</v>
      </c>
      <c r="Z300" s="78" t="s">
        <v>2840</v>
      </c>
      <c r="AA300" s="78" t="s">
        <v>462</v>
      </c>
      <c r="AB300" s="76" t="s">
        <v>2821</v>
      </c>
      <c r="AC300" s="78" t="s">
        <v>485</v>
      </c>
    </row>
    <row r="301" spans="1:29" x14ac:dyDescent="0.35">
      <c r="A301" s="10" t="s">
        <v>3116</v>
      </c>
      <c r="B301" s="76" t="s">
        <v>2834</v>
      </c>
      <c r="C301" s="76">
        <f>C300+(BudgetsQTable[[#This Row],[lead]]&lt;&gt;K300)</f>
        <v>47</v>
      </c>
      <c r="D301" s="76">
        <f>D300*(BudgetsQTable[[#This Row],[lead]]=K300)+(BudgetsQTable[[#This Row],[prop_id]]&lt;&gt;A300)</f>
        <v>2</v>
      </c>
      <c r="E301" s="77">
        <v>43005.655555555553</v>
      </c>
      <c r="F301" s="78" t="s">
        <v>2839</v>
      </c>
      <c r="G301" s="78" t="s">
        <v>2840</v>
      </c>
      <c r="H301" s="78" t="s">
        <v>462</v>
      </c>
      <c r="I301" s="76" t="s">
        <v>1032</v>
      </c>
      <c r="J301" s="76" t="s">
        <v>753</v>
      </c>
      <c r="K301" s="78" t="s">
        <v>1030</v>
      </c>
      <c r="L301" s="7" t="str">
        <f>IF(BudgetsQTable[[#This Row],[pi_last_name]]=" ","",HYPERLINK("https://www.ejacket.nsf.gov/ej/showProposal.do?Continue=Y&amp;ID="&amp;BudgetsQTable[[#This Row],[prop_id]],BudgetsQTable[[#This Row],[prop_id]]))</f>
        <v/>
      </c>
      <c r="M301" s="78" t="s">
        <v>753</v>
      </c>
      <c r="N301" s="7" t="str">
        <f>IF(BudgetsQTable[[#This Row],[pi_last_name]]=" ","",HYPERLINK("mailto:"&amp;BudgetsQTable[[#This Row],[pi_email]]&amp;"&amp;subject=Your NSF Proposal:  "&amp;BudgetsQTable[[#This Row],[prop_id]],BudgetsQTable[[#This Row],[pi_email]]))</f>
        <v/>
      </c>
      <c r="O301" s="78" t="s">
        <v>753</v>
      </c>
      <c r="P301" s="78">
        <v>1</v>
      </c>
      <c r="Q301" s="78">
        <v>1</v>
      </c>
      <c r="R301" s="79">
        <v>0</v>
      </c>
      <c r="S301" s="79">
        <v>3000</v>
      </c>
      <c r="T301" s="79">
        <v>0</v>
      </c>
      <c r="U301" s="80">
        <v>105624</v>
      </c>
      <c r="V301" s="78">
        <v>0</v>
      </c>
      <c r="W301" s="78">
        <v>1</v>
      </c>
      <c r="X301" s="11" t="str">
        <f ca="1">IF(ISBLANK(BudgetsQTable[[#This Row],[budg_seq_yr]]),"FY"&amp;fiscalyear,"FY"&amp;fiscalyear-1+BudgetsQTable[[#This Row],[budg_seq_yr]])</f>
        <v>FY18</v>
      </c>
      <c r="Y301" s="79">
        <v>105624</v>
      </c>
      <c r="Z301" s="78" t="s">
        <v>2840</v>
      </c>
      <c r="AA301" s="78" t="s">
        <v>462</v>
      </c>
      <c r="AB301" s="76" t="s">
        <v>2821</v>
      </c>
      <c r="AC301" s="78" t="s">
        <v>485</v>
      </c>
    </row>
    <row r="302" spans="1:29" x14ac:dyDescent="0.35">
      <c r="A302" s="10" t="s">
        <v>3116</v>
      </c>
      <c r="B302" s="76" t="s">
        <v>2834</v>
      </c>
      <c r="C302" s="76">
        <f>C301+(BudgetsQTable[[#This Row],[lead]]&lt;&gt;K301)</f>
        <v>47</v>
      </c>
      <c r="D302" s="76">
        <f>D301*(BudgetsQTable[[#This Row],[lead]]=K301)+(BudgetsQTable[[#This Row],[prop_id]]&lt;&gt;A301)</f>
        <v>2</v>
      </c>
      <c r="E302" s="77">
        <v>43005.655555555553</v>
      </c>
      <c r="F302" s="78" t="s">
        <v>2839</v>
      </c>
      <c r="G302" s="78" t="s">
        <v>2840</v>
      </c>
      <c r="H302" s="78" t="s">
        <v>462</v>
      </c>
      <c r="I302" s="76" t="s">
        <v>1032</v>
      </c>
      <c r="J302" s="76" t="s">
        <v>753</v>
      </c>
      <c r="K302" s="78" t="s">
        <v>1030</v>
      </c>
      <c r="L302" s="7" t="str">
        <f>IF(BudgetsQTable[[#This Row],[pi_last_name]]=" ","",HYPERLINK("https://www.ejacket.nsf.gov/ej/showProposal.do?Continue=Y&amp;ID="&amp;BudgetsQTable[[#This Row],[prop_id]],BudgetsQTable[[#This Row],[prop_id]]))</f>
        <v/>
      </c>
      <c r="M302" s="78" t="s">
        <v>753</v>
      </c>
      <c r="N302" s="7" t="str">
        <f>IF(BudgetsQTable[[#This Row],[pi_last_name]]=" ","",HYPERLINK("mailto:"&amp;BudgetsQTable[[#This Row],[pi_email]]&amp;"&amp;subject=Your NSF Proposal:  "&amp;BudgetsQTable[[#This Row],[prop_id]],BudgetsQTable[[#This Row],[pi_email]]))</f>
        <v/>
      </c>
      <c r="O302" s="78" t="s">
        <v>753</v>
      </c>
      <c r="P302" s="78">
        <v>1</v>
      </c>
      <c r="Q302" s="78">
        <v>1</v>
      </c>
      <c r="R302" s="79">
        <v>0</v>
      </c>
      <c r="S302" s="79">
        <v>3000</v>
      </c>
      <c r="T302" s="79">
        <v>0</v>
      </c>
      <c r="U302" s="80">
        <v>108095</v>
      </c>
      <c r="V302" s="78">
        <v>0</v>
      </c>
      <c r="W302" s="78">
        <v>2</v>
      </c>
      <c r="X302" s="11" t="str">
        <f ca="1">IF(ISBLANK(BudgetsQTable[[#This Row],[budg_seq_yr]]),"FY"&amp;fiscalyear,"FY"&amp;fiscalyear-1+BudgetsQTable[[#This Row],[budg_seq_yr]])</f>
        <v>FY19</v>
      </c>
      <c r="Y302" s="79">
        <v>108095</v>
      </c>
      <c r="Z302" s="78" t="s">
        <v>2840</v>
      </c>
      <c r="AA302" s="78" t="s">
        <v>462</v>
      </c>
      <c r="AB302" s="76" t="s">
        <v>2821</v>
      </c>
      <c r="AC302" s="78" t="s">
        <v>485</v>
      </c>
    </row>
    <row r="303" spans="1:29" x14ac:dyDescent="0.35">
      <c r="A303" s="10" t="s">
        <v>3116</v>
      </c>
      <c r="B303" s="76" t="s">
        <v>2834</v>
      </c>
      <c r="C303" s="76">
        <f>C302+(BudgetsQTable[[#This Row],[lead]]&lt;&gt;K302)</f>
        <v>47</v>
      </c>
      <c r="D303" s="76">
        <f>D302*(BudgetsQTable[[#This Row],[lead]]=K302)+(BudgetsQTable[[#This Row],[prop_id]]&lt;&gt;A302)</f>
        <v>2</v>
      </c>
      <c r="E303" s="77">
        <v>43005.655555555553</v>
      </c>
      <c r="F303" s="78" t="s">
        <v>2839</v>
      </c>
      <c r="G303" s="78" t="s">
        <v>2840</v>
      </c>
      <c r="H303" s="78" t="s">
        <v>462</v>
      </c>
      <c r="I303" s="76" t="s">
        <v>1032</v>
      </c>
      <c r="J303" s="76" t="s">
        <v>753</v>
      </c>
      <c r="K303" s="78" t="s">
        <v>1030</v>
      </c>
      <c r="L303" s="7" t="str">
        <f>IF(BudgetsQTable[[#This Row],[pi_last_name]]=" ","",HYPERLINK("https://www.ejacket.nsf.gov/ej/showProposal.do?Continue=Y&amp;ID="&amp;BudgetsQTable[[#This Row],[prop_id]],BudgetsQTable[[#This Row],[prop_id]]))</f>
        <v/>
      </c>
      <c r="M303" s="78" t="s">
        <v>753</v>
      </c>
      <c r="N303" s="7" t="str">
        <f>IF(BudgetsQTable[[#This Row],[pi_last_name]]=" ","",HYPERLINK("mailto:"&amp;BudgetsQTable[[#This Row],[pi_email]]&amp;"&amp;subject=Your NSF Proposal:  "&amp;BudgetsQTable[[#This Row],[prop_id]],BudgetsQTable[[#This Row],[pi_email]]))</f>
        <v/>
      </c>
      <c r="O303" s="78" t="s">
        <v>753</v>
      </c>
      <c r="P303" s="78">
        <v>1</v>
      </c>
      <c r="Q303" s="78">
        <v>1</v>
      </c>
      <c r="R303" s="79">
        <v>0</v>
      </c>
      <c r="S303" s="79">
        <v>3000</v>
      </c>
      <c r="T303" s="79">
        <v>0</v>
      </c>
      <c r="U303" s="80">
        <v>110649</v>
      </c>
      <c r="V303" s="78">
        <v>0</v>
      </c>
      <c r="W303" s="78">
        <v>3</v>
      </c>
      <c r="X303" s="11" t="str">
        <f ca="1">IF(ISBLANK(BudgetsQTable[[#This Row],[budg_seq_yr]]),"FY"&amp;fiscalyear,"FY"&amp;fiscalyear-1+BudgetsQTable[[#This Row],[budg_seq_yr]])</f>
        <v>FY20</v>
      </c>
      <c r="Y303" s="79">
        <v>110649</v>
      </c>
      <c r="Z303" s="78" t="s">
        <v>2840</v>
      </c>
      <c r="AA303" s="78" t="s">
        <v>462</v>
      </c>
      <c r="AB303" s="76" t="s">
        <v>2821</v>
      </c>
      <c r="AC303" s="78" t="s">
        <v>485</v>
      </c>
    </row>
    <row r="304" spans="1:29" x14ac:dyDescent="0.35">
      <c r="A304" s="10" t="s">
        <v>3116</v>
      </c>
      <c r="B304" s="76" t="s">
        <v>2834</v>
      </c>
      <c r="C304" s="76">
        <f>C303+(BudgetsQTable[[#This Row],[lead]]&lt;&gt;K303)</f>
        <v>47</v>
      </c>
      <c r="D304" s="76">
        <f>D303*(BudgetsQTable[[#This Row],[lead]]=K303)+(BudgetsQTable[[#This Row],[prop_id]]&lt;&gt;A303)</f>
        <v>2</v>
      </c>
      <c r="E304" s="77">
        <v>43005.655555555553</v>
      </c>
      <c r="F304" s="78" t="s">
        <v>2839</v>
      </c>
      <c r="G304" s="78" t="s">
        <v>2840</v>
      </c>
      <c r="H304" s="78" t="s">
        <v>462</v>
      </c>
      <c r="I304" s="76" t="s">
        <v>1032</v>
      </c>
      <c r="J304" s="76" t="s">
        <v>753</v>
      </c>
      <c r="K304" s="78" t="s">
        <v>1030</v>
      </c>
      <c r="L304" s="7" t="str">
        <f>IF(BudgetsQTable[[#This Row],[pi_last_name]]=" ","",HYPERLINK("https://www.ejacket.nsf.gov/ej/showProposal.do?Continue=Y&amp;ID="&amp;BudgetsQTable[[#This Row],[prop_id]],BudgetsQTable[[#This Row],[prop_id]]))</f>
        <v/>
      </c>
      <c r="M304" s="78" t="s">
        <v>753</v>
      </c>
      <c r="N304" s="7" t="str">
        <f>IF(BudgetsQTable[[#This Row],[pi_last_name]]=" ","",HYPERLINK("mailto:"&amp;BudgetsQTable[[#This Row],[pi_email]]&amp;"&amp;subject=Your NSF Proposal:  "&amp;BudgetsQTable[[#This Row],[prop_id]],BudgetsQTable[[#This Row],[pi_email]]))</f>
        <v/>
      </c>
      <c r="O304" s="78" t="s">
        <v>753</v>
      </c>
      <c r="P304" s="78">
        <v>1</v>
      </c>
      <c r="Q304" s="78">
        <v>1</v>
      </c>
      <c r="R304" s="79">
        <v>0</v>
      </c>
      <c r="S304" s="79">
        <v>3000</v>
      </c>
      <c r="T304" s="79">
        <v>0</v>
      </c>
      <c r="U304" s="80">
        <v>112621</v>
      </c>
      <c r="V304" s="78">
        <v>0</v>
      </c>
      <c r="W304" s="78">
        <v>4</v>
      </c>
      <c r="X304" s="11" t="str">
        <f ca="1">IF(ISBLANK(BudgetsQTable[[#This Row],[budg_seq_yr]]),"FY"&amp;fiscalyear,"FY"&amp;fiscalyear-1+BudgetsQTable[[#This Row],[budg_seq_yr]])</f>
        <v>FY21</v>
      </c>
      <c r="Y304" s="79">
        <v>112621</v>
      </c>
      <c r="Z304" s="78" t="s">
        <v>2840</v>
      </c>
      <c r="AA304" s="78" t="s">
        <v>462</v>
      </c>
      <c r="AB304" s="76" t="s">
        <v>2821</v>
      </c>
      <c r="AC304" s="78" t="s">
        <v>485</v>
      </c>
    </row>
    <row r="305" spans="1:29" x14ac:dyDescent="0.35">
      <c r="A305" s="10" t="s">
        <v>1034</v>
      </c>
      <c r="B305" s="76" t="s">
        <v>2824</v>
      </c>
      <c r="C305" s="76">
        <f>C304+(BudgetsQTable[[#This Row],[lead]]&lt;&gt;K304)</f>
        <v>48</v>
      </c>
      <c r="D305" s="76">
        <f>D304*(BudgetsQTable[[#This Row],[lead]]=K304)+(BudgetsQTable[[#This Row],[prop_id]]&lt;&gt;A304)</f>
        <v>1</v>
      </c>
      <c r="E305" s="77">
        <v>43004.490972222222</v>
      </c>
      <c r="F305" s="78" t="s">
        <v>2817</v>
      </c>
      <c r="G305" s="78" t="s">
        <v>2818</v>
      </c>
      <c r="H305" s="78" t="s">
        <v>472</v>
      </c>
      <c r="I305" s="76" t="s">
        <v>863</v>
      </c>
      <c r="J305" s="76" t="s">
        <v>3126</v>
      </c>
      <c r="K305" s="78" t="s">
        <v>1034</v>
      </c>
      <c r="L305" s="7" t="str">
        <f>IF(BudgetsQTable[[#This Row],[pi_last_name]]=" ","",HYPERLINK("https://www.ejacket.nsf.gov/ej/showProposal.do?Continue=Y&amp;ID="&amp;BudgetsQTable[[#This Row],[prop_id]],BudgetsQTable[[#This Row],[prop_id]]))</f>
        <v>1763311</v>
      </c>
      <c r="M305" s="78" t="s">
        <v>1035</v>
      </c>
      <c r="N305" s="7" t="str">
        <f>IF(BudgetsQTable[[#This Row],[pi_last_name]]=" ","",HYPERLINK("mailto:"&amp;BudgetsQTable[[#This Row],[pi_email]]&amp;"&amp;subject=Your NSF Proposal:  "&amp;BudgetsQTable[[#This Row],[prop_id]],BudgetsQTable[[#This Row],[pi_email]]))</f>
        <v>omreing@stanford.edu</v>
      </c>
      <c r="O305" s="78" t="s">
        <v>641</v>
      </c>
      <c r="P305" s="78"/>
      <c r="Q305" s="78"/>
      <c r="R305" s="79"/>
      <c r="S305" s="79"/>
      <c r="T305" s="79"/>
      <c r="U305" s="80"/>
      <c r="V305" s="78">
        <v>0</v>
      </c>
      <c r="W305" s="78"/>
      <c r="X305" s="11" t="str">
        <f ca="1">IF(ISBLANK(BudgetsQTable[[#This Row],[budg_seq_yr]]),"FY"&amp;fiscalyear,"FY"&amp;fiscalyear-1+BudgetsQTable[[#This Row],[budg_seq_yr]])</f>
        <v>FY18</v>
      </c>
      <c r="Y305" s="79">
        <v>650000</v>
      </c>
      <c r="Z305" s="78" t="s">
        <v>2818</v>
      </c>
      <c r="AA305" s="78" t="s">
        <v>472</v>
      </c>
      <c r="AB305" s="76" t="s">
        <v>2821</v>
      </c>
      <c r="AC305" s="78" t="s">
        <v>3122</v>
      </c>
    </row>
    <row r="306" spans="1:29" x14ac:dyDescent="0.35">
      <c r="A306" s="10" t="s">
        <v>1034</v>
      </c>
      <c r="B306" s="76" t="s">
        <v>2824</v>
      </c>
      <c r="C306" s="76">
        <f>C305+(BudgetsQTable[[#This Row],[lead]]&lt;&gt;K305)</f>
        <v>48</v>
      </c>
      <c r="D306" s="76">
        <f>D305*(BudgetsQTable[[#This Row],[lead]]=K305)+(BudgetsQTable[[#This Row],[prop_id]]&lt;&gt;A305)</f>
        <v>1</v>
      </c>
      <c r="E306" s="77">
        <v>43004.490972222222</v>
      </c>
      <c r="F306" s="78" t="s">
        <v>2817</v>
      </c>
      <c r="G306" s="78" t="s">
        <v>2818</v>
      </c>
      <c r="H306" s="78" t="s">
        <v>472</v>
      </c>
      <c r="I306" s="76" t="s">
        <v>863</v>
      </c>
      <c r="J306" s="76" t="s">
        <v>753</v>
      </c>
      <c r="K306" s="78" t="s">
        <v>1034</v>
      </c>
      <c r="L306" s="7" t="str">
        <f>IF(BudgetsQTable[[#This Row],[pi_last_name]]=" ","",HYPERLINK("https://www.ejacket.nsf.gov/ej/showProposal.do?Continue=Y&amp;ID="&amp;BudgetsQTable[[#This Row],[prop_id]],BudgetsQTable[[#This Row],[prop_id]]))</f>
        <v/>
      </c>
      <c r="M306" s="78" t="s">
        <v>753</v>
      </c>
      <c r="N306" s="7" t="str">
        <f>IF(BudgetsQTable[[#This Row],[pi_last_name]]=" ","",HYPERLINK("mailto:"&amp;BudgetsQTable[[#This Row],[pi_email]]&amp;"&amp;subject=Your NSF Proposal:  "&amp;BudgetsQTable[[#This Row],[prop_id]],BudgetsQTable[[#This Row],[pi_email]]))</f>
        <v/>
      </c>
      <c r="O306" s="78" t="s">
        <v>753</v>
      </c>
      <c r="P306" s="78">
        <v>1</v>
      </c>
      <c r="Q306" s="78">
        <v>1</v>
      </c>
      <c r="R306" s="79">
        <v>0</v>
      </c>
      <c r="S306" s="79">
        <v>3000</v>
      </c>
      <c r="T306" s="79">
        <v>0</v>
      </c>
      <c r="U306" s="80">
        <v>160167</v>
      </c>
      <c r="V306" s="78">
        <v>0</v>
      </c>
      <c r="W306" s="78">
        <v>1</v>
      </c>
      <c r="X306" s="11" t="str">
        <f ca="1">IF(ISBLANK(BudgetsQTable[[#This Row],[budg_seq_yr]]),"FY"&amp;fiscalyear,"FY"&amp;fiscalyear-1+BudgetsQTable[[#This Row],[budg_seq_yr]])</f>
        <v>FY18</v>
      </c>
      <c r="Y306" s="79">
        <v>160167</v>
      </c>
      <c r="Z306" s="78" t="s">
        <v>2818</v>
      </c>
      <c r="AA306" s="78" t="s">
        <v>472</v>
      </c>
      <c r="AB306" s="76" t="s">
        <v>2821</v>
      </c>
      <c r="AC306" s="78" t="s">
        <v>3122</v>
      </c>
    </row>
    <row r="307" spans="1:29" x14ac:dyDescent="0.35">
      <c r="A307" s="10" t="s">
        <v>1034</v>
      </c>
      <c r="B307" s="76" t="s">
        <v>2824</v>
      </c>
      <c r="C307" s="76">
        <f>C306+(BudgetsQTable[[#This Row],[lead]]&lt;&gt;K306)</f>
        <v>48</v>
      </c>
      <c r="D307" s="76">
        <f>D306*(BudgetsQTable[[#This Row],[lead]]=K306)+(BudgetsQTable[[#This Row],[prop_id]]&lt;&gt;A306)</f>
        <v>1</v>
      </c>
      <c r="E307" s="77">
        <v>43004.490972222222</v>
      </c>
      <c r="F307" s="78" t="s">
        <v>2817</v>
      </c>
      <c r="G307" s="78" t="s">
        <v>2818</v>
      </c>
      <c r="H307" s="78" t="s">
        <v>472</v>
      </c>
      <c r="I307" s="76" t="s">
        <v>863</v>
      </c>
      <c r="J307" s="76" t="s">
        <v>753</v>
      </c>
      <c r="K307" s="78" t="s">
        <v>1034</v>
      </c>
      <c r="L307" s="7" t="str">
        <f>IF(BudgetsQTable[[#This Row],[pi_last_name]]=" ","",HYPERLINK("https://www.ejacket.nsf.gov/ej/showProposal.do?Continue=Y&amp;ID="&amp;BudgetsQTable[[#This Row],[prop_id]],BudgetsQTable[[#This Row],[prop_id]]))</f>
        <v/>
      </c>
      <c r="M307" s="78" t="s">
        <v>753</v>
      </c>
      <c r="N307" s="7" t="str">
        <f>IF(BudgetsQTable[[#This Row],[pi_last_name]]=" ","",HYPERLINK("mailto:"&amp;BudgetsQTable[[#This Row],[pi_email]]&amp;"&amp;subject=Your NSF Proposal:  "&amp;BudgetsQTable[[#This Row],[prop_id]],BudgetsQTable[[#This Row],[pi_email]]))</f>
        <v/>
      </c>
      <c r="O307" s="78" t="s">
        <v>753</v>
      </c>
      <c r="P307" s="78">
        <v>1</v>
      </c>
      <c r="Q307" s="78">
        <v>1</v>
      </c>
      <c r="R307" s="79">
        <v>0</v>
      </c>
      <c r="S307" s="79">
        <v>3000</v>
      </c>
      <c r="T307" s="79">
        <v>0</v>
      </c>
      <c r="U307" s="80">
        <v>158647</v>
      </c>
      <c r="V307" s="78">
        <v>0</v>
      </c>
      <c r="W307" s="78">
        <v>2</v>
      </c>
      <c r="X307" s="11" t="str">
        <f ca="1">IF(ISBLANK(BudgetsQTable[[#This Row],[budg_seq_yr]]),"FY"&amp;fiscalyear,"FY"&amp;fiscalyear-1+BudgetsQTable[[#This Row],[budg_seq_yr]])</f>
        <v>FY19</v>
      </c>
      <c r="Y307" s="79">
        <v>158647</v>
      </c>
      <c r="Z307" s="78" t="s">
        <v>2818</v>
      </c>
      <c r="AA307" s="78" t="s">
        <v>472</v>
      </c>
      <c r="AB307" s="76" t="s">
        <v>2821</v>
      </c>
      <c r="AC307" s="78" t="s">
        <v>3122</v>
      </c>
    </row>
    <row r="308" spans="1:29" x14ac:dyDescent="0.35">
      <c r="A308" s="10" t="s">
        <v>1034</v>
      </c>
      <c r="B308" s="76" t="s">
        <v>2824</v>
      </c>
      <c r="C308" s="76">
        <f>C307+(BudgetsQTable[[#This Row],[lead]]&lt;&gt;K307)</f>
        <v>48</v>
      </c>
      <c r="D308" s="76">
        <f>D307*(BudgetsQTable[[#This Row],[lead]]=K307)+(BudgetsQTable[[#This Row],[prop_id]]&lt;&gt;A307)</f>
        <v>1</v>
      </c>
      <c r="E308" s="77">
        <v>43004.490972222222</v>
      </c>
      <c r="F308" s="78" t="s">
        <v>2817</v>
      </c>
      <c r="G308" s="78" t="s">
        <v>2818</v>
      </c>
      <c r="H308" s="78" t="s">
        <v>472</v>
      </c>
      <c r="I308" s="76" t="s">
        <v>863</v>
      </c>
      <c r="J308" s="76" t="s">
        <v>753</v>
      </c>
      <c r="K308" s="78" t="s">
        <v>1034</v>
      </c>
      <c r="L308" s="7" t="str">
        <f>IF(BudgetsQTable[[#This Row],[pi_last_name]]=" ","",HYPERLINK("https://www.ejacket.nsf.gov/ej/showProposal.do?Continue=Y&amp;ID="&amp;BudgetsQTable[[#This Row],[prop_id]],BudgetsQTable[[#This Row],[prop_id]]))</f>
        <v/>
      </c>
      <c r="M308" s="78" t="s">
        <v>753</v>
      </c>
      <c r="N308" s="7" t="str">
        <f>IF(BudgetsQTable[[#This Row],[pi_last_name]]=" ","",HYPERLINK("mailto:"&amp;BudgetsQTable[[#This Row],[pi_email]]&amp;"&amp;subject=Your NSF Proposal:  "&amp;BudgetsQTable[[#This Row],[prop_id]],BudgetsQTable[[#This Row],[pi_email]]))</f>
        <v/>
      </c>
      <c r="O308" s="78" t="s">
        <v>753</v>
      </c>
      <c r="P308" s="78">
        <v>1</v>
      </c>
      <c r="Q308" s="78">
        <v>1</v>
      </c>
      <c r="R308" s="79">
        <v>0</v>
      </c>
      <c r="S308" s="79">
        <v>3000</v>
      </c>
      <c r="T308" s="79">
        <v>0</v>
      </c>
      <c r="U308" s="80">
        <v>163230</v>
      </c>
      <c r="V308" s="78">
        <v>0</v>
      </c>
      <c r="W308" s="78">
        <v>3</v>
      </c>
      <c r="X308" s="11" t="str">
        <f ca="1">IF(ISBLANK(BudgetsQTable[[#This Row],[budg_seq_yr]]),"FY"&amp;fiscalyear,"FY"&amp;fiscalyear-1+BudgetsQTable[[#This Row],[budg_seq_yr]])</f>
        <v>FY20</v>
      </c>
      <c r="Y308" s="79">
        <v>163230</v>
      </c>
      <c r="Z308" s="78" t="s">
        <v>2818</v>
      </c>
      <c r="AA308" s="78" t="s">
        <v>472</v>
      </c>
      <c r="AB308" s="76" t="s">
        <v>2821</v>
      </c>
      <c r="AC308" s="78" t="s">
        <v>3122</v>
      </c>
    </row>
    <row r="309" spans="1:29" x14ac:dyDescent="0.35">
      <c r="A309" s="10" t="s">
        <v>1034</v>
      </c>
      <c r="B309" s="76" t="s">
        <v>2824</v>
      </c>
      <c r="C309" s="76">
        <f>C308+(BudgetsQTable[[#This Row],[lead]]&lt;&gt;K308)</f>
        <v>48</v>
      </c>
      <c r="D309" s="76">
        <f>D308*(BudgetsQTable[[#This Row],[lead]]=K308)+(BudgetsQTable[[#This Row],[prop_id]]&lt;&gt;A308)</f>
        <v>1</v>
      </c>
      <c r="E309" s="77">
        <v>43004.490972222222</v>
      </c>
      <c r="F309" s="78" t="s">
        <v>2817</v>
      </c>
      <c r="G309" s="78" t="s">
        <v>2818</v>
      </c>
      <c r="H309" s="78" t="s">
        <v>472</v>
      </c>
      <c r="I309" s="76" t="s">
        <v>863</v>
      </c>
      <c r="J309" s="76" t="s">
        <v>753</v>
      </c>
      <c r="K309" s="78" t="s">
        <v>1034</v>
      </c>
      <c r="L309" s="7" t="str">
        <f>IF(BudgetsQTable[[#This Row],[pi_last_name]]=" ","",HYPERLINK("https://www.ejacket.nsf.gov/ej/showProposal.do?Continue=Y&amp;ID="&amp;BudgetsQTable[[#This Row],[prop_id]],BudgetsQTable[[#This Row],[prop_id]]))</f>
        <v/>
      </c>
      <c r="M309" s="78" t="s">
        <v>753</v>
      </c>
      <c r="N309" s="7" t="str">
        <f>IF(BudgetsQTable[[#This Row],[pi_last_name]]=" ","",HYPERLINK("mailto:"&amp;BudgetsQTable[[#This Row],[pi_email]]&amp;"&amp;subject=Your NSF Proposal:  "&amp;BudgetsQTable[[#This Row],[prop_id]],BudgetsQTable[[#This Row],[pi_email]]))</f>
        <v/>
      </c>
      <c r="O309" s="78" t="s">
        <v>753</v>
      </c>
      <c r="P309" s="78">
        <v>1</v>
      </c>
      <c r="Q309" s="78">
        <v>1</v>
      </c>
      <c r="R309" s="79">
        <v>0</v>
      </c>
      <c r="S309" s="79">
        <v>3000</v>
      </c>
      <c r="T309" s="79">
        <v>0</v>
      </c>
      <c r="U309" s="80">
        <v>167956</v>
      </c>
      <c r="V309" s="78">
        <v>0</v>
      </c>
      <c r="W309" s="78">
        <v>4</v>
      </c>
      <c r="X309" s="11" t="str">
        <f ca="1">IF(ISBLANK(BudgetsQTable[[#This Row],[budg_seq_yr]]),"FY"&amp;fiscalyear,"FY"&amp;fiscalyear-1+BudgetsQTable[[#This Row],[budg_seq_yr]])</f>
        <v>FY21</v>
      </c>
      <c r="Y309" s="79">
        <v>167956</v>
      </c>
      <c r="Z309" s="78" t="s">
        <v>2818</v>
      </c>
      <c r="AA309" s="78" t="s">
        <v>472</v>
      </c>
      <c r="AB309" s="76" t="s">
        <v>2821</v>
      </c>
      <c r="AC309" s="78" t="s">
        <v>3122</v>
      </c>
    </row>
    <row r="310" spans="1:29" x14ac:dyDescent="0.35">
      <c r="A310" s="10" t="s">
        <v>3127</v>
      </c>
      <c r="B310" s="76" t="s">
        <v>2834</v>
      </c>
      <c r="C310" s="76">
        <f>C309+(BudgetsQTable[[#This Row],[lead]]&lt;&gt;K309)</f>
        <v>48</v>
      </c>
      <c r="D310" s="76">
        <f>D309*(BudgetsQTable[[#This Row],[lead]]=K309)+(BudgetsQTable[[#This Row],[prop_id]]&lt;&gt;A309)</f>
        <v>2</v>
      </c>
      <c r="E310" s="77">
        <v>43004.444444444445</v>
      </c>
      <c r="F310" s="78" t="s">
        <v>2817</v>
      </c>
      <c r="G310" s="78" t="s">
        <v>2818</v>
      </c>
      <c r="H310" s="78" t="s">
        <v>472</v>
      </c>
      <c r="I310" s="76" t="s">
        <v>863</v>
      </c>
      <c r="J310" s="76" t="s">
        <v>3131</v>
      </c>
      <c r="K310" s="78" t="s">
        <v>1034</v>
      </c>
      <c r="L310" s="7" t="str">
        <f>IF(BudgetsQTable[[#This Row],[pi_last_name]]=" ","",HYPERLINK("https://www.ejacket.nsf.gov/ej/showProposal.do?Continue=Y&amp;ID="&amp;BudgetsQTable[[#This Row],[prop_id]],BudgetsQTable[[#This Row],[prop_id]]))</f>
        <v>1763299</v>
      </c>
      <c r="M310" s="78" t="s">
        <v>3128</v>
      </c>
      <c r="N310" s="7" t="str">
        <f>IF(BudgetsQTable[[#This Row],[pi_last_name]]=" ","",HYPERLINK("mailto:"&amp;BudgetsQTable[[#This Row],[pi_email]]&amp;"&amp;subject=Your NSF Proposal:  "&amp;BudgetsQTable[[#This Row],[prop_id]],BudgetsQTable[[#This Row],[pi_email]]))</f>
        <v>salil_vadhan@harvard.edu</v>
      </c>
      <c r="O310" s="78" t="s">
        <v>2938</v>
      </c>
      <c r="P310" s="78"/>
      <c r="Q310" s="78"/>
      <c r="R310" s="79"/>
      <c r="S310" s="79"/>
      <c r="T310" s="79"/>
      <c r="U310" s="80"/>
      <c r="V310" s="78">
        <v>0</v>
      </c>
      <c r="W310" s="78"/>
      <c r="X310" s="11" t="str">
        <f ca="1">IF(ISBLANK(BudgetsQTable[[#This Row],[budg_seq_yr]]),"FY"&amp;fiscalyear,"FY"&amp;fiscalyear-1+BudgetsQTable[[#This Row],[budg_seq_yr]])</f>
        <v>FY18</v>
      </c>
      <c r="Y310" s="79">
        <v>550000</v>
      </c>
      <c r="Z310" s="78" t="s">
        <v>2818</v>
      </c>
      <c r="AA310" s="78" t="s">
        <v>472</v>
      </c>
      <c r="AB310" s="76" t="s">
        <v>2821</v>
      </c>
      <c r="AC310" s="78" t="s">
        <v>3122</v>
      </c>
    </row>
    <row r="311" spans="1:29" x14ac:dyDescent="0.35">
      <c r="A311" s="10" t="s">
        <v>3127</v>
      </c>
      <c r="B311" s="76" t="s">
        <v>2834</v>
      </c>
      <c r="C311" s="76">
        <f>C310+(BudgetsQTable[[#This Row],[lead]]&lt;&gt;K310)</f>
        <v>48</v>
      </c>
      <c r="D311" s="76">
        <f>D310*(BudgetsQTable[[#This Row],[lead]]=K310)+(BudgetsQTable[[#This Row],[prop_id]]&lt;&gt;A310)</f>
        <v>2</v>
      </c>
      <c r="E311" s="77">
        <v>43004.444444444445</v>
      </c>
      <c r="F311" s="78" t="s">
        <v>2817</v>
      </c>
      <c r="G311" s="78" t="s">
        <v>2818</v>
      </c>
      <c r="H311" s="78" t="s">
        <v>472</v>
      </c>
      <c r="I311" s="76" t="s">
        <v>863</v>
      </c>
      <c r="J311" s="76" t="s">
        <v>753</v>
      </c>
      <c r="K311" s="78" t="s">
        <v>1034</v>
      </c>
      <c r="L311" s="7" t="str">
        <f>IF(BudgetsQTable[[#This Row],[pi_last_name]]=" ","",HYPERLINK("https://www.ejacket.nsf.gov/ej/showProposal.do?Continue=Y&amp;ID="&amp;BudgetsQTable[[#This Row],[prop_id]],BudgetsQTable[[#This Row],[prop_id]]))</f>
        <v/>
      </c>
      <c r="M311" s="78" t="s">
        <v>753</v>
      </c>
      <c r="N311" s="7" t="str">
        <f>IF(BudgetsQTable[[#This Row],[pi_last_name]]=" ","",HYPERLINK("mailto:"&amp;BudgetsQTable[[#This Row],[pi_email]]&amp;"&amp;subject=Your NSF Proposal:  "&amp;BudgetsQTable[[#This Row],[prop_id]],BudgetsQTable[[#This Row],[pi_email]]))</f>
        <v/>
      </c>
      <c r="O311" s="78" t="s">
        <v>753</v>
      </c>
      <c r="P311" s="78">
        <v>1</v>
      </c>
      <c r="Q311" s="78">
        <v>0</v>
      </c>
      <c r="R311" s="79">
        <v>0</v>
      </c>
      <c r="S311" s="79">
        <v>3550</v>
      </c>
      <c r="T311" s="79">
        <v>0</v>
      </c>
      <c r="U311" s="80">
        <v>172252</v>
      </c>
      <c r="V311" s="78">
        <v>0</v>
      </c>
      <c r="W311" s="78">
        <v>1</v>
      </c>
      <c r="X311" s="11" t="str">
        <f ca="1">IF(ISBLANK(BudgetsQTable[[#This Row],[budg_seq_yr]]),"FY"&amp;fiscalyear,"FY"&amp;fiscalyear-1+BudgetsQTable[[#This Row],[budg_seq_yr]])</f>
        <v>FY18</v>
      </c>
      <c r="Y311" s="79">
        <v>172252</v>
      </c>
      <c r="Z311" s="78" t="s">
        <v>2818</v>
      </c>
      <c r="AA311" s="78" t="s">
        <v>472</v>
      </c>
      <c r="AB311" s="76" t="s">
        <v>2821</v>
      </c>
      <c r="AC311" s="78" t="s">
        <v>3122</v>
      </c>
    </row>
    <row r="312" spans="1:29" x14ac:dyDescent="0.35">
      <c r="A312" s="10" t="s">
        <v>3127</v>
      </c>
      <c r="B312" s="76" t="s">
        <v>2834</v>
      </c>
      <c r="C312" s="76">
        <f>C311+(BudgetsQTable[[#This Row],[lead]]&lt;&gt;K311)</f>
        <v>48</v>
      </c>
      <c r="D312" s="76">
        <f>D311*(BudgetsQTable[[#This Row],[lead]]=K311)+(BudgetsQTable[[#This Row],[prop_id]]&lt;&gt;A311)</f>
        <v>2</v>
      </c>
      <c r="E312" s="77">
        <v>43004.444444444445</v>
      </c>
      <c r="F312" s="78" t="s">
        <v>2817</v>
      </c>
      <c r="G312" s="78" t="s">
        <v>2818</v>
      </c>
      <c r="H312" s="78" t="s">
        <v>472</v>
      </c>
      <c r="I312" s="76" t="s">
        <v>863</v>
      </c>
      <c r="J312" s="76" t="s">
        <v>753</v>
      </c>
      <c r="K312" s="78" t="s">
        <v>1034</v>
      </c>
      <c r="L312" s="7" t="str">
        <f>IF(BudgetsQTable[[#This Row],[pi_last_name]]=" ","",HYPERLINK("https://www.ejacket.nsf.gov/ej/showProposal.do?Continue=Y&amp;ID="&amp;BudgetsQTable[[#This Row],[prop_id]],BudgetsQTable[[#This Row],[prop_id]]))</f>
        <v/>
      </c>
      <c r="M312" s="78" t="s">
        <v>753</v>
      </c>
      <c r="N312" s="7" t="str">
        <f>IF(BudgetsQTable[[#This Row],[pi_last_name]]=" ","",HYPERLINK("mailto:"&amp;BudgetsQTable[[#This Row],[pi_email]]&amp;"&amp;subject=Your NSF Proposal:  "&amp;BudgetsQTable[[#This Row],[prop_id]],BudgetsQTable[[#This Row],[pi_email]]))</f>
        <v/>
      </c>
      <c r="O312" s="78" t="s">
        <v>753</v>
      </c>
      <c r="P312" s="78">
        <v>1</v>
      </c>
      <c r="Q312" s="78">
        <v>0</v>
      </c>
      <c r="R312" s="79">
        <v>0</v>
      </c>
      <c r="S312" s="79">
        <v>3550</v>
      </c>
      <c r="T312" s="79">
        <v>0</v>
      </c>
      <c r="U312" s="80">
        <v>137080</v>
      </c>
      <c r="V312" s="78">
        <v>0</v>
      </c>
      <c r="W312" s="78">
        <v>2</v>
      </c>
      <c r="X312" s="11" t="str">
        <f ca="1">IF(ISBLANK(BudgetsQTable[[#This Row],[budg_seq_yr]]),"FY"&amp;fiscalyear,"FY"&amp;fiscalyear-1+BudgetsQTable[[#This Row],[budg_seq_yr]])</f>
        <v>FY19</v>
      </c>
      <c r="Y312" s="79">
        <v>137080</v>
      </c>
      <c r="Z312" s="78" t="s">
        <v>2818</v>
      </c>
      <c r="AA312" s="78" t="s">
        <v>472</v>
      </c>
      <c r="AB312" s="76" t="s">
        <v>2821</v>
      </c>
      <c r="AC312" s="78" t="s">
        <v>3122</v>
      </c>
    </row>
    <row r="313" spans="1:29" x14ac:dyDescent="0.35">
      <c r="A313" s="10" t="s">
        <v>3127</v>
      </c>
      <c r="B313" s="76" t="s">
        <v>2834</v>
      </c>
      <c r="C313" s="76">
        <f>C312+(BudgetsQTable[[#This Row],[lead]]&lt;&gt;K312)</f>
        <v>48</v>
      </c>
      <c r="D313" s="76">
        <f>D312*(BudgetsQTable[[#This Row],[lead]]=K312)+(BudgetsQTable[[#This Row],[prop_id]]&lt;&gt;A312)</f>
        <v>2</v>
      </c>
      <c r="E313" s="77">
        <v>43004.444444444445</v>
      </c>
      <c r="F313" s="78" t="s">
        <v>2817</v>
      </c>
      <c r="G313" s="78" t="s">
        <v>2818</v>
      </c>
      <c r="H313" s="78" t="s">
        <v>472</v>
      </c>
      <c r="I313" s="76" t="s">
        <v>863</v>
      </c>
      <c r="J313" s="76" t="s">
        <v>753</v>
      </c>
      <c r="K313" s="78" t="s">
        <v>1034</v>
      </c>
      <c r="L313" s="7" t="str">
        <f>IF(BudgetsQTable[[#This Row],[pi_last_name]]=" ","",HYPERLINK("https://www.ejacket.nsf.gov/ej/showProposal.do?Continue=Y&amp;ID="&amp;BudgetsQTable[[#This Row],[prop_id]],BudgetsQTable[[#This Row],[prop_id]]))</f>
        <v/>
      </c>
      <c r="M313" s="78" t="s">
        <v>753</v>
      </c>
      <c r="N313" s="7" t="str">
        <f>IF(BudgetsQTable[[#This Row],[pi_last_name]]=" ","",HYPERLINK("mailto:"&amp;BudgetsQTable[[#This Row],[pi_email]]&amp;"&amp;subject=Your NSF Proposal:  "&amp;BudgetsQTable[[#This Row],[prop_id]],BudgetsQTable[[#This Row],[pi_email]]))</f>
        <v/>
      </c>
      <c r="O313" s="78" t="s">
        <v>753</v>
      </c>
      <c r="P313" s="78">
        <v>1</v>
      </c>
      <c r="Q313" s="78">
        <v>0</v>
      </c>
      <c r="R313" s="79">
        <v>0</v>
      </c>
      <c r="S313" s="79">
        <v>3550</v>
      </c>
      <c r="T313" s="79">
        <v>0</v>
      </c>
      <c r="U313" s="80">
        <v>87395</v>
      </c>
      <c r="V313" s="78">
        <v>0</v>
      </c>
      <c r="W313" s="78">
        <v>3</v>
      </c>
      <c r="X313" s="11" t="str">
        <f ca="1">IF(ISBLANK(BudgetsQTable[[#This Row],[budg_seq_yr]]),"FY"&amp;fiscalyear,"FY"&amp;fiscalyear-1+BudgetsQTable[[#This Row],[budg_seq_yr]])</f>
        <v>FY20</v>
      </c>
      <c r="Y313" s="79">
        <v>87395</v>
      </c>
      <c r="Z313" s="78" t="s">
        <v>2818</v>
      </c>
      <c r="AA313" s="78" t="s">
        <v>472</v>
      </c>
      <c r="AB313" s="76" t="s">
        <v>2821</v>
      </c>
      <c r="AC313" s="78" t="s">
        <v>3122</v>
      </c>
    </row>
    <row r="314" spans="1:29" x14ac:dyDescent="0.35">
      <c r="A314" s="10" t="s">
        <v>3127</v>
      </c>
      <c r="B314" s="76" t="s">
        <v>2834</v>
      </c>
      <c r="C314" s="76">
        <f>C313+(BudgetsQTable[[#This Row],[lead]]&lt;&gt;K313)</f>
        <v>48</v>
      </c>
      <c r="D314" s="76">
        <f>D313*(BudgetsQTable[[#This Row],[lead]]=K313)+(BudgetsQTable[[#This Row],[prop_id]]&lt;&gt;A313)</f>
        <v>2</v>
      </c>
      <c r="E314" s="77">
        <v>43004.444444444445</v>
      </c>
      <c r="F314" s="78" t="s">
        <v>2817</v>
      </c>
      <c r="G314" s="78" t="s">
        <v>2818</v>
      </c>
      <c r="H314" s="78" t="s">
        <v>472</v>
      </c>
      <c r="I314" s="76" t="s">
        <v>863</v>
      </c>
      <c r="J314" s="76" t="s">
        <v>753</v>
      </c>
      <c r="K314" s="78" t="s">
        <v>1034</v>
      </c>
      <c r="L314" s="7" t="str">
        <f>IF(BudgetsQTable[[#This Row],[pi_last_name]]=" ","",HYPERLINK("https://www.ejacket.nsf.gov/ej/showProposal.do?Continue=Y&amp;ID="&amp;BudgetsQTable[[#This Row],[prop_id]],BudgetsQTable[[#This Row],[prop_id]]))</f>
        <v/>
      </c>
      <c r="M314" s="78" t="s">
        <v>753</v>
      </c>
      <c r="N314" s="7" t="str">
        <f>IF(BudgetsQTable[[#This Row],[pi_last_name]]=" ","",HYPERLINK("mailto:"&amp;BudgetsQTable[[#This Row],[pi_email]]&amp;"&amp;subject=Your NSF Proposal:  "&amp;BudgetsQTable[[#This Row],[prop_id]],BudgetsQTable[[#This Row],[pi_email]]))</f>
        <v/>
      </c>
      <c r="O314" s="78" t="s">
        <v>753</v>
      </c>
      <c r="P314" s="78">
        <v>1</v>
      </c>
      <c r="Q314" s="78">
        <v>0</v>
      </c>
      <c r="R314" s="79">
        <v>0</v>
      </c>
      <c r="S314" s="79">
        <v>3550</v>
      </c>
      <c r="T314" s="79">
        <v>0</v>
      </c>
      <c r="U314" s="80">
        <v>153273</v>
      </c>
      <c r="V314" s="78">
        <v>0</v>
      </c>
      <c r="W314" s="78">
        <v>4</v>
      </c>
      <c r="X314" s="11" t="str">
        <f ca="1">IF(ISBLANK(BudgetsQTable[[#This Row],[budg_seq_yr]]),"FY"&amp;fiscalyear,"FY"&amp;fiscalyear-1+BudgetsQTable[[#This Row],[budg_seq_yr]])</f>
        <v>FY21</v>
      </c>
      <c r="Y314" s="79">
        <v>153273</v>
      </c>
      <c r="Z314" s="78" t="s">
        <v>2818</v>
      </c>
      <c r="AA314" s="78" t="s">
        <v>472</v>
      </c>
      <c r="AB314" s="76" t="s">
        <v>2821</v>
      </c>
      <c r="AC314" s="78" t="s">
        <v>3122</v>
      </c>
    </row>
    <row r="315" spans="1:29" x14ac:dyDescent="0.35">
      <c r="A315" s="10" t="s">
        <v>1048</v>
      </c>
      <c r="B315" s="76" t="s">
        <v>2824</v>
      </c>
      <c r="C315" s="76">
        <f>C314+(BudgetsQTable[[#This Row],[lead]]&lt;&gt;K314)</f>
        <v>49</v>
      </c>
      <c r="D315" s="76">
        <f>D314*(BudgetsQTable[[#This Row],[lead]]=K314)+(BudgetsQTable[[#This Row],[prop_id]]&lt;&gt;A314)</f>
        <v>1</v>
      </c>
      <c r="E315" s="77">
        <v>43004.497916666667</v>
      </c>
      <c r="F315" s="78" t="s">
        <v>2817</v>
      </c>
      <c r="G315" s="78" t="s">
        <v>2818</v>
      </c>
      <c r="H315" s="78" t="s">
        <v>472</v>
      </c>
      <c r="I315" s="76" t="s">
        <v>863</v>
      </c>
      <c r="J315" s="76" t="s">
        <v>3077</v>
      </c>
      <c r="K315" s="78" t="s">
        <v>1048</v>
      </c>
      <c r="L315" s="7" t="str">
        <f>IF(BudgetsQTable[[#This Row],[pi_last_name]]=" ","",HYPERLINK("https://www.ejacket.nsf.gov/ej/showProposal.do?Continue=Y&amp;ID="&amp;BudgetsQTable[[#This Row],[prop_id]],BudgetsQTable[[#This Row],[prop_id]]))</f>
        <v>1763314</v>
      </c>
      <c r="M315" s="78" t="s">
        <v>992</v>
      </c>
      <c r="N315" s="7" t="str">
        <f>IF(BudgetsQTable[[#This Row],[pi_last_name]]=" ","",HYPERLINK("mailto:"&amp;BudgetsQTable[[#This Row],[pi_email]]&amp;"&amp;subject=Your NSF Proposal:  "&amp;BudgetsQTable[[#This Row],[prop_id]],BudgetsQTable[[#This Row],[pi_email]]))</f>
        <v>aaroth@cis.upenn.edu</v>
      </c>
      <c r="O315" s="78" t="s">
        <v>689</v>
      </c>
      <c r="P315" s="78"/>
      <c r="Q315" s="78"/>
      <c r="R315" s="79"/>
      <c r="S315" s="79"/>
      <c r="T315" s="79"/>
      <c r="U315" s="80"/>
      <c r="V315" s="78">
        <v>0</v>
      </c>
      <c r="W315" s="78"/>
      <c r="X315" s="11" t="str">
        <f ca="1">IF(ISBLANK(BudgetsQTable[[#This Row],[budg_seq_yr]]),"FY"&amp;fiscalyear,"FY"&amp;fiscalyear-1+BudgetsQTable[[#This Row],[budg_seq_yr]])</f>
        <v>FY18</v>
      </c>
      <c r="Y315" s="79">
        <v>378000</v>
      </c>
      <c r="Z315" s="78" t="s">
        <v>2818</v>
      </c>
      <c r="AA315" s="78" t="s">
        <v>472</v>
      </c>
      <c r="AB315" s="76" t="s">
        <v>2821</v>
      </c>
      <c r="AC315" s="78" t="s">
        <v>2979</v>
      </c>
    </row>
    <row r="316" spans="1:29" x14ac:dyDescent="0.35">
      <c r="A316" s="10" t="s">
        <v>1048</v>
      </c>
      <c r="B316" s="76" t="s">
        <v>2824</v>
      </c>
      <c r="C316" s="76">
        <f>C315+(BudgetsQTable[[#This Row],[lead]]&lt;&gt;K315)</f>
        <v>49</v>
      </c>
      <c r="D316" s="76">
        <f>D315*(BudgetsQTable[[#This Row],[lead]]=K315)+(BudgetsQTable[[#This Row],[prop_id]]&lt;&gt;A315)</f>
        <v>1</v>
      </c>
      <c r="E316" s="77">
        <v>43004.497916666667</v>
      </c>
      <c r="F316" s="78" t="s">
        <v>2817</v>
      </c>
      <c r="G316" s="78" t="s">
        <v>2818</v>
      </c>
      <c r="H316" s="78" t="s">
        <v>472</v>
      </c>
      <c r="I316" s="76" t="s">
        <v>863</v>
      </c>
      <c r="J316" s="76" t="s">
        <v>753</v>
      </c>
      <c r="K316" s="78" t="s">
        <v>1048</v>
      </c>
      <c r="L316" s="7" t="str">
        <f>IF(BudgetsQTable[[#This Row],[pi_last_name]]=" ","",HYPERLINK("https://www.ejacket.nsf.gov/ej/showProposal.do?Continue=Y&amp;ID="&amp;BudgetsQTable[[#This Row],[prop_id]],BudgetsQTable[[#This Row],[prop_id]]))</f>
        <v/>
      </c>
      <c r="M316" s="78" t="s">
        <v>753</v>
      </c>
      <c r="N316" s="7" t="str">
        <f>IF(BudgetsQTable[[#This Row],[pi_last_name]]=" ","",HYPERLINK("mailto:"&amp;BudgetsQTable[[#This Row],[pi_email]]&amp;"&amp;subject=Your NSF Proposal:  "&amp;BudgetsQTable[[#This Row],[prop_id]],BudgetsQTable[[#This Row],[pi_email]]))</f>
        <v/>
      </c>
      <c r="O316" s="78" t="s">
        <v>753</v>
      </c>
      <c r="P316" s="78">
        <v>2</v>
      </c>
      <c r="Q316" s="78">
        <v>1.31</v>
      </c>
      <c r="R316" s="79">
        <v>0</v>
      </c>
      <c r="S316" s="79">
        <v>0</v>
      </c>
      <c r="T316" s="79">
        <v>0</v>
      </c>
      <c r="U316" s="80">
        <v>123490</v>
      </c>
      <c r="V316" s="78">
        <v>0</v>
      </c>
      <c r="W316" s="78">
        <v>1</v>
      </c>
      <c r="X316" s="11" t="str">
        <f ca="1">IF(ISBLANK(BudgetsQTable[[#This Row],[budg_seq_yr]]),"FY"&amp;fiscalyear,"FY"&amp;fiscalyear-1+BudgetsQTable[[#This Row],[budg_seq_yr]])</f>
        <v>FY18</v>
      </c>
      <c r="Y316" s="79">
        <v>123490</v>
      </c>
      <c r="Z316" s="78" t="s">
        <v>2818</v>
      </c>
      <c r="AA316" s="78" t="s">
        <v>472</v>
      </c>
      <c r="AB316" s="76" t="s">
        <v>2821</v>
      </c>
      <c r="AC316" s="78" t="s">
        <v>2979</v>
      </c>
    </row>
    <row r="317" spans="1:29" x14ac:dyDescent="0.35">
      <c r="A317" s="10" t="s">
        <v>1048</v>
      </c>
      <c r="B317" s="76" t="s">
        <v>2824</v>
      </c>
      <c r="C317" s="76">
        <f>C316+(BudgetsQTable[[#This Row],[lead]]&lt;&gt;K316)</f>
        <v>49</v>
      </c>
      <c r="D317" s="76">
        <f>D316*(BudgetsQTable[[#This Row],[lead]]=K316)+(BudgetsQTable[[#This Row],[prop_id]]&lt;&gt;A316)</f>
        <v>1</v>
      </c>
      <c r="E317" s="77">
        <v>43004.497916666667</v>
      </c>
      <c r="F317" s="78" t="s">
        <v>2817</v>
      </c>
      <c r="G317" s="78" t="s">
        <v>2818</v>
      </c>
      <c r="H317" s="78" t="s">
        <v>472</v>
      </c>
      <c r="I317" s="76" t="s">
        <v>863</v>
      </c>
      <c r="J317" s="76" t="s">
        <v>753</v>
      </c>
      <c r="K317" s="78" t="s">
        <v>1048</v>
      </c>
      <c r="L317" s="7" t="str">
        <f>IF(BudgetsQTable[[#This Row],[pi_last_name]]=" ","",HYPERLINK("https://www.ejacket.nsf.gov/ej/showProposal.do?Continue=Y&amp;ID="&amp;BudgetsQTable[[#This Row],[prop_id]],BudgetsQTable[[#This Row],[prop_id]]))</f>
        <v/>
      </c>
      <c r="M317" s="78" t="s">
        <v>753</v>
      </c>
      <c r="N317" s="7" t="str">
        <f>IF(BudgetsQTable[[#This Row],[pi_last_name]]=" ","",HYPERLINK("mailto:"&amp;BudgetsQTable[[#This Row],[pi_email]]&amp;"&amp;subject=Your NSF Proposal:  "&amp;BudgetsQTable[[#This Row],[prop_id]],BudgetsQTable[[#This Row],[pi_email]]))</f>
        <v/>
      </c>
      <c r="O317" s="78" t="s">
        <v>753</v>
      </c>
      <c r="P317" s="78">
        <v>2</v>
      </c>
      <c r="Q317" s="78">
        <v>1.31</v>
      </c>
      <c r="R317" s="79">
        <v>0</v>
      </c>
      <c r="S317" s="79">
        <v>0</v>
      </c>
      <c r="T317" s="79">
        <v>0</v>
      </c>
      <c r="U317" s="80">
        <v>125809</v>
      </c>
      <c r="V317" s="78">
        <v>0</v>
      </c>
      <c r="W317" s="78">
        <v>2</v>
      </c>
      <c r="X317" s="11" t="str">
        <f ca="1">IF(ISBLANK(BudgetsQTable[[#This Row],[budg_seq_yr]]),"FY"&amp;fiscalyear,"FY"&amp;fiscalyear-1+BudgetsQTable[[#This Row],[budg_seq_yr]])</f>
        <v>FY19</v>
      </c>
      <c r="Y317" s="79">
        <v>125809</v>
      </c>
      <c r="Z317" s="78" t="s">
        <v>2818</v>
      </c>
      <c r="AA317" s="78" t="s">
        <v>472</v>
      </c>
      <c r="AB317" s="76" t="s">
        <v>2821</v>
      </c>
      <c r="AC317" s="78" t="s">
        <v>2979</v>
      </c>
    </row>
    <row r="318" spans="1:29" x14ac:dyDescent="0.35">
      <c r="A318" s="10" t="s">
        <v>1048</v>
      </c>
      <c r="B318" s="76" t="s">
        <v>2824</v>
      </c>
      <c r="C318" s="76">
        <f>C317+(BudgetsQTable[[#This Row],[lead]]&lt;&gt;K317)</f>
        <v>49</v>
      </c>
      <c r="D318" s="76">
        <f>D317*(BudgetsQTable[[#This Row],[lead]]=K317)+(BudgetsQTable[[#This Row],[prop_id]]&lt;&gt;A317)</f>
        <v>1</v>
      </c>
      <c r="E318" s="77">
        <v>43004.497916666667</v>
      </c>
      <c r="F318" s="78" t="s">
        <v>2817</v>
      </c>
      <c r="G318" s="78" t="s">
        <v>2818</v>
      </c>
      <c r="H318" s="78" t="s">
        <v>472</v>
      </c>
      <c r="I318" s="76" t="s">
        <v>863</v>
      </c>
      <c r="J318" s="76" t="s">
        <v>753</v>
      </c>
      <c r="K318" s="78" t="s">
        <v>1048</v>
      </c>
      <c r="L318" s="7" t="str">
        <f>IF(BudgetsQTable[[#This Row],[pi_last_name]]=" ","",HYPERLINK("https://www.ejacket.nsf.gov/ej/showProposal.do?Continue=Y&amp;ID="&amp;BudgetsQTable[[#This Row],[prop_id]],BudgetsQTable[[#This Row],[prop_id]]))</f>
        <v/>
      </c>
      <c r="M318" s="78" t="s">
        <v>753</v>
      </c>
      <c r="N318" s="7" t="str">
        <f>IF(BudgetsQTable[[#This Row],[pi_last_name]]=" ","",HYPERLINK("mailto:"&amp;BudgetsQTable[[#This Row],[pi_email]]&amp;"&amp;subject=Your NSF Proposal:  "&amp;BudgetsQTable[[#This Row],[prop_id]],BudgetsQTable[[#This Row],[pi_email]]))</f>
        <v/>
      </c>
      <c r="O318" s="78" t="s">
        <v>753</v>
      </c>
      <c r="P318" s="78">
        <v>2</v>
      </c>
      <c r="Q318" s="78">
        <v>1.31</v>
      </c>
      <c r="R318" s="79">
        <v>0</v>
      </c>
      <c r="S318" s="79">
        <v>0</v>
      </c>
      <c r="T318" s="79">
        <v>0</v>
      </c>
      <c r="U318" s="80">
        <v>128701</v>
      </c>
      <c r="V318" s="78">
        <v>0</v>
      </c>
      <c r="W318" s="78">
        <v>3</v>
      </c>
      <c r="X318" s="11" t="str">
        <f ca="1">IF(ISBLANK(BudgetsQTable[[#This Row],[budg_seq_yr]]),"FY"&amp;fiscalyear,"FY"&amp;fiscalyear-1+BudgetsQTable[[#This Row],[budg_seq_yr]])</f>
        <v>FY20</v>
      </c>
      <c r="Y318" s="79">
        <v>128701</v>
      </c>
      <c r="Z318" s="78" t="s">
        <v>2818</v>
      </c>
      <c r="AA318" s="78" t="s">
        <v>472</v>
      </c>
      <c r="AB318" s="76" t="s">
        <v>2821</v>
      </c>
      <c r="AC318" s="78" t="s">
        <v>2979</v>
      </c>
    </row>
    <row r="319" spans="1:29" x14ac:dyDescent="0.35">
      <c r="A319" s="10" t="s">
        <v>3134</v>
      </c>
      <c r="B319" s="76" t="s">
        <v>2834</v>
      </c>
      <c r="C319" s="76">
        <f>C318+(BudgetsQTable[[#This Row],[lead]]&lt;&gt;K318)</f>
        <v>49</v>
      </c>
      <c r="D319" s="76">
        <f>D318*(BudgetsQTable[[#This Row],[lead]]=K318)+(BudgetsQTable[[#This Row],[prop_id]]&lt;&gt;A318)</f>
        <v>2</v>
      </c>
      <c r="E319" s="77">
        <v>43003.538194444445</v>
      </c>
      <c r="F319" s="78" t="s">
        <v>2817</v>
      </c>
      <c r="G319" s="78" t="s">
        <v>2818</v>
      </c>
      <c r="H319" s="78" t="s">
        <v>472</v>
      </c>
      <c r="I319" s="76" t="s">
        <v>863</v>
      </c>
      <c r="J319" s="76" t="s">
        <v>3137</v>
      </c>
      <c r="K319" s="78" t="s">
        <v>1048</v>
      </c>
      <c r="L319" s="7" t="str">
        <f>IF(BudgetsQTable[[#This Row],[pi_last_name]]=" ","",HYPERLINK("https://www.ejacket.nsf.gov/ej/showProposal.do?Continue=Y&amp;ID="&amp;BudgetsQTable[[#This Row],[prop_id]],BudgetsQTable[[#This Row],[prop_id]]))</f>
        <v>1763191</v>
      </c>
      <c r="M319" s="78" t="s">
        <v>3135</v>
      </c>
      <c r="N319" s="7" t="str">
        <f>IF(BudgetsQTable[[#This Row],[pi_last_name]]=" ","",HYPERLINK("mailto:"&amp;BudgetsQTable[[#This Row],[pi_email]]&amp;"&amp;subject=Your NSF Proposal:  "&amp;BudgetsQTable[[#This Row],[prop_id]],BudgetsQTable[[#This Row],[pi_email]]))</f>
        <v>jamesz@stanford.edu</v>
      </c>
      <c r="O319" s="78" t="s">
        <v>641</v>
      </c>
      <c r="P319" s="78"/>
      <c r="Q319" s="78"/>
      <c r="R319" s="79"/>
      <c r="S319" s="79"/>
      <c r="T319" s="79"/>
      <c r="U319" s="80"/>
      <c r="V319" s="78">
        <v>0</v>
      </c>
      <c r="W319" s="78"/>
      <c r="X319" s="11" t="str">
        <f ca="1">IF(ISBLANK(BudgetsQTable[[#This Row],[budg_seq_yr]]),"FY"&amp;fiscalyear,"FY"&amp;fiscalyear-1+BudgetsQTable[[#This Row],[budg_seq_yr]])</f>
        <v>FY18</v>
      </c>
      <c r="Y319" s="79">
        <v>276000</v>
      </c>
      <c r="Z319" s="78" t="s">
        <v>2818</v>
      </c>
      <c r="AA319" s="78" t="s">
        <v>472</v>
      </c>
      <c r="AB319" s="76" t="s">
        <v>2821</v>
      </c>
      <c r="AC319" s="78" t="s">
        <v>2979</v>
      </c>
    </row>
    <row r="320" spans="1:29" x14ac:dyDescent="0.35">
      <c r="A320" s="10" t="s">
        <v>3134</v>
      </c>
      <c r="B320" s="76" t="s">
        <v>2834</v>
      </c>
      <c r="C320" s="76">
        <f>C319+(BudgetsQTable[[#This Row],[lead]]&lt;&gt;K319)</f>
        <v>49</v>
      </c>
      <c r="D320" s="76">
        <f>D319*(BudgetsQTable[[#This Row],[lead]]=K319)+(BudgetsQTable[[#This Row],[prop_id]]&lt;&gt;A319)</f>
        <v>2</v>
      </c>
      <c r="E320" s="77">
        <v>43003.538194444445</v>
      </c>
      <c r="F320" s="78" t="s">
        <v>2817</v>
      </c>
      <c r="G320" s="78" t="s">
        <v>2818</v>
      </c>
      <c r="H320" s="78" t="s">
        <v>472</v>
      </c>
      <c r="I320" s="76" t="s">
        <v>863</v>
      </c>
      <c r="J320" s="76" t="s">
        <v>753</v>
      </c>
      <c r="K320" s="78" t="s">
        <v>1048</v>
      </c>
      <c r="L320" s="7" t="str">
        <f>IF(BudgetsQTable[[#This Row],[pi_last_name]]=" ","",HYPERLINK("https://www.ejacket.nsf.gov/ej/showProposal.do?Continue=Y&amp;ID="&amp;BudgetsQTable[[#This Row],[prop_id]],BudgetsQTable[[#This Row],[prop_id]]))</f>
        <v/>
      </c>
      <c r="M320" s="78" t="s">
        <v>753</v>
      </c>
      <c r="N320" s="7" t="str">
        <f>IF(BudgetsQTable[[#This Row],[pi_last_name]]=" ","",HYPERLINK("mailto:"&amp;BudgetsQTable[[#This Row],[pi_email]]&amp;"&amp;subject=Your NSF Proposal:  "&amp;BudgetsQTable[[#This Row],[prop_id]],BudgetsQTable[[#This Row],[pi_email]]))</f>
        <v/>
      </c>
      <c r="O320" s="78" t="s">
        <v>753</v>
      </c>
      <c r="P320" s="78">
        <v>1</v>
      </c>
      <c r="Q320" s="78">
        <v>0</v>
      </c>
      <c r="R320" s="79">
        <v>0</v>
      </c>
      <c r="S320" s="79">
        <v>0</v>
      </c>
      <c r="T320" s="79">
        <v>0</v>
      </c>
      <c r="U320" s="80">
        <v>89310</v>
      </c>
      <c r="V320" s="78">
        <v>0</v>
      </c>
      <c r="W320" s="78">
        <v>1</v>
      </c>
      <c r="X320" s="11" t="str">
        <f ca="1">IF(ISBLANK(BudgetsQTable[[#This Row],[budg_seq_yr]]),"FY"&amp;fiscalyear,"FY"&amp;fiscalyear-1+BudgetsQTable[[#This Row],[budg_seq_yr]])</f>
        <v>FY18</v>
      </c>
      <c r="Y320" s="79">
        <v>89310</v>
      </c>
      <c r="Z320" s="78" t="s">
        <v>2818</v>
      </c>
      <c r="AA320" s="78" t="s">
        <v>472</v>
      </c>
      <c r="AB320" s="76" t="s">
        <v>2821</v>
      </c>
      <c r="AC320" s="78" t="s">
        <v>2979</v>
      </c>
    </row>
    <row r="321" spans="1:29" x14ac:dyDescent="0.35">
      <c r="A321" s="10" t="s">
        <v>3134</v>
      </c>
      <c r="B321" s="76" t="s">
        <v>2834</v>
      </c>
      <c r="C321" s="76">
        <f>C320+(BudgetsQTable[[#This Row],[lead]]&lt;&gt;K320)</f>
        <v>49</v>
      </c>
      <c r="D321" s="76">
        <f>D320*(BudgetsQTable[[#This Row],[lead]]=K320)+(BudgetsQTable[[#This Row],[prop_id]]&lt;&gt;A320)</f>
        <v>2</v>
      </c>
      <c r="E321" s="77">
        <v>43003.538194444445</v>
      </c>
      <c r="F321" s="78" t="s">
        <v>2817</v>
      </c>
      <c r="G321" s="78" t="s">
        <v>2818</v>
      </c>
      <c r="H321" s="78" t="s">
        <v>472</v>
      </c>
      <c r="I321" s="76" t="s">
        <v>863</v>
      </c>
      <c r="J321" s="76" t="s">
        <v>753</v>
      </c>
      <c r="K321" s="78" t="s">
        <v>1048</v>
      </c>
      <c r="L321" s="7" t="str">
        <f>IF(BudgetsQTable[[#This Row],[pi_last_name]]=" ","",HYPERLINK("https://www.ejacket.nsf.gov/ej/showProposal.do?Continue=Y&amp;ID="&amp;BudgetsQTable[[#This Row],[prop_id]],BudgetsQTable[[#This Row],[prop_id]]))</f>
        <v/>
      </c>
      <c r="M321" s="78" t="s">
        <v>753</v>
      </c>
      <c r="N321" s="7" t="str">
        <f>IF(BudgetsQTable[[#This Row],[pi_last_name]]=" ","",HYPERLINK("mailto:"&amp;BudgetsQTable[[#This Row],[pi_email]]&amp;"&amp;subject=Your NSF Proposal:  "&amp;BudgetsQTable[[#This Row],[prop_id]],BudgetsQTable[[#This Row],[pi_email]]))</f>
        <v/>
      </c>
      <c r="O321" s="78" t="s">
        <v>753</v>
      </c>
      <c r="P321" s="78">
        <v>1</v>
      </c>
      <c r="Q321" s="78">
        <v>0</v>
      </c>
      <c r="R321" s="79">
        <v>0</v>
      </c>
      <c r="S321" s="79">
        <v>0</v>
      </c>
      <c r="T321" s="79">
        <v>0</v>
      </c>
      <c r="U321" s="80">
        <v>91970</v>
      </c>
      <c r="V321" s="78">
        <v>0</v>
      </c>
      <c r="W321" s="78">
        <v>2</v>
      </c>
      <c r="X321" s="11" t="str">
        <f ca="1">IF(ISBLANK(BudgetsQTable[[#This Row],[budg_seq_yr]]),"FY"&amp;fiscalyear,"FY"&amp;fiscalyear-1+BudgetsQTable[[#This Row],[budg_seq_yr]])</f>
        <v>FY19</v>
      </c>
      <c r="Y321" s="79">
        <v>91970</v>
      </c>
      <c r="Z321" s="78" t="s">
        <v>2818</v>
      </c>
      <c r="AA321" s="78" t="s">
        <v>472</v>
      </c>
      <c r="AB321" s="76" t="s">
        <v>2821</v>
      </c>
      <c r="AC321" s="78" t="s">
        <v>2979</v>
      </c>
    </row>
    <row r="322" spans="1:29" x14ac:dyDescent="0.35">
      <c r="A322" s="10" t="s">
        <v>3134</v>
      </c>
      <c r="B322" s="76" t="s">
        <v>2834</v>
      </c>
      <c r="C322" s="76">
        <f>C321+(BudgetsQTable[[#This Row],[lead]]&lt;&gt;K321)</f>
        <v>49</v>
      </c>
      <c r="D322" s="76">
        <f>D321*(BudgetsQTable[[#This Row],[lead]]=K321)+(BudgetsQTable[[#This Row],[prop_id]]&lt;&gt;A321)</f>
        <v>2</v>
      </c>
      <c r="E322" s="77">
        <v>43003.538194444445</v>
      </c>
      <c r="F322" s="78" t="s">
        <v>2817</v>
      </c>
      <c r="G322" s="78" t="s">
        <v>2818</v>
      </c>
      <c r="H322" s="78" t="s">
        <v>472</v>
      </c>
      <c r="I322" s="76" t="s">
        <v>863</v>
      </c>
      <c r="J322" s="76" t="s">
        <v>753</v>
      </c>
      <c r="K322" s="78" t="s">
        <v>1048</v>
      </c>
      <c r="L322" s="7" t="str">
        <f>IF(BudgetsQTable[[#This Row],[pi_last_name]]=" ","",HYPERLINK("https://www.ejacket.nsf.gov/ej/showProposal.do?Continue=Y&amp;ID="&amp;BudgetsQTable[[#This Row],[prop_id]],BudgetsQTable[[#This Row],[prop_id]]))</f>
        <v/>
      </c>
      <c r="M322" s="78" t="s">
        <v>753</v>
      </c>
      <c r="N322" s="7" t="str">
        <f>IF(BudgetsQTable[[#This Row],[pi_last_name]]=" ","",HYPERLINK("mailto:"&amp;BudgetsQTable[[#This Row],[pi_email]]&amp;"&amp;subject=Your NSF Proposal:  "&amp;BudgetsQTable[[#This Row],[prop_id]],BudgetsQTable[[#This Row],[pi_email]]))</f>
        <v/>
      </c>
      <c r="O322" s="78" t="s">
        <v>753</v>
      </c>
      <c r="P322" s="78">
        <v>1</v>
      </c>
      <c r="Q322" s="78">
        <v>0</v>
      </c>
      <c r="R322" s="79">
        <v>0</v>
      </c>
      <c r="S322" s="79">
        <v>0</v>
      </c>
      <c r="T322" s="79">
        <v>0</v>
      </c>
      <c r="U322" s="80">
        <v>94720</v>
      </c>
      <c r="V322" s="78">
        <v>0</v>
      </c>
      <c r="W322" s="78">
        <v>3</v>
      </c>
      <c r="X322" s="11" t="str">
        <f ca="1">IF(ISBLANK(BudgetsQTable[[#This Row],[budg_seq_yr]]),"FY"&amp;fiscalyear,"FY"&amp;fiscalyear-1+BudgetsQTable[[#This Row],[budg_seq_yr]])</f>
        <v>FY20</v>
      </c>
      <c r="Y322" s="79">
        <v>94720</v>
      </c>
      <c r="Z322" s="78" t="s">
        <v>2818</v>
      </c>
      <c r="AA322" s="78" t="s">
        <v>472</v>
      </c>
      <c r="AB322" s="76" t="s">
        <v>2821</v>
      </c>
      <c r="AC322" s="78" t="s">
        <v>2979</v>
      </c>
    </row>
    <row r="323" spans="1:29" x14ac:dyDescent="0.35">
      <c r="A323" s="10" t="s">
        <v>3138</v>
      </c>
      <c r="B323" s="76" t="s">
        <v>2834</v>
      </c>
      <c r="C323" s="76">
        <f>C322+(BudgetsQTable[[#This Row],[lead]]&lt;&gt;K322)</f>
        <v>49</v>
      </c>
      <c r="D323" s="76">
        <f>D322*(BudgetsQTable[[#This Row],[lead]]=K322)+(BudgetsQTable[[#This Row],[prop_id]]&lt;&gt;A322)</f>
        <v>3</v>
      </c>
      <c r="E323" s="77">
        <v>43005.559027777781</v>
      </c>
      <c r="F323" s="78" t="s">
        <v>2817</v>
      </c>
      <c r="G323" s="78" t="s">
        <v>2818</v>
      </c>
      <c r="H323" s="78" t="s">
        <v>472</v>
      </c>
      <c r="I323" s="76" t="s">
        <v>863</v>
      </c>
      <c r="J323" s="76" t="s">
        <v>3142</v>
      </c>
      <c r="K323" s="78" t="s">
        <v>1048</v>
      </c>
      <c r="L323" s="7" t="str">
        <f>IF(BudgetsQTable[[#This Row],[pi_last_name]]=" ","",HYPERLINK("https://www.ejacket.nsf.gov/ej/showProposal.do?Continue=Y&amp;ID="&amp;BudgetsQTable[[#This Row],[prop_id]],BudgetsQTable[[#This Row],[prop_id]]))</f>
        <v>1763665</v>
      </c>
      <c r="M323" s="78" t="s">
        <v>3139</v>
      </c>
      <c r="N323" s="7" t="str">
        <f>IF(BudgetsQTable[[#This Row],[pi_last_name]]=" ","",HYPERLINK("mailto:"&amp;BudgetsQTable[[#This Row],[pi_email]]&amp;"&amp;subject=Your NSF Proposal:  "&amp;BudgetsQTable[[#This Row],[prop_id]],BudgetsQTable[[#This Row],[pi_email]]))</f>
        <v>dwork@seas.harvard.edu</v>
      </c>
      <c r="O323" s="78" t="s">
        <v>2938</v>
      </c>
      <c r="P323" s="78"/>
      <c r="Q323" s="78"/>
      <c r="R323" s="79"/>
      <c r="S323" s="79"/>
      <c r="T323" s="79"/>
      <c r="U323" s="80"/>
      <c r="V323" s="78">
        <v>0</v>
      </c>
      <c r="W323" s="78"/>
      <c r="X323" s="11" t="str">
        <f ca="1">IF(ISBLANK(BudgetsQTable[[#This Row],[budg_seq_yr]]),"FY"&amp;fiscalyear,"FY"&amp;fiscalyear-1+BudgetsQTable[[#This Row],[budg_seq_yr]])</f>
        <v>FY18</v>
      </c>
      <c r="Y323" s="79">
        <v>286000</v>
      </c>
      <c r="Z323" s="78" t="s">
        <v>2818</v>
      </c>
      <c r="AA323" s="78" t="s">
        <v>472</v>
      </c>
      <c r="AB323" s="76" t="s">
        <v>2821</v>
      </c>
      <c r="AC323" s="78" t="s">
        <v>2979</v>
      </c>
    </row>
    <row r="324" spans="1:29" x14ac:dyDescent="0.35">
      <c r="A324" s="10" t="s">
        <v>3138</v>
      </c>
      <c r="B324" s="76" t="s">
        <v>2834</v>
      </c>
      <c r="C324" s="76">
        <f>C323+(BudgetsQTable[[#This Row],[lead]]&lt;&gt;K323)</f>
        <v>49</v>
      </c>
      <c r="D324" s="76">
        <f>D323*(BudgetsQTable[[#This Row],[lead]]=K323)+(BudgetsQTable[[#This Row],[prop_id]]&lt;&gt;A323)</f>
        <v>3</v>
      </c>
      <c r="E324" s="77">
        <v>43005.559027777781</v>
      </c>
      <c r="F324" s="78" t="s">
        <v>2817</v>
      </c>
      <c r="G324" s="78" t="s">
        <v>2818</v>
      </c>
      <c r="H324" s="78" t="s">
        <v>472</v>
      </c>
      <c r="I324" s="76" t="s">
        <v>863</v>
      </c>
      <c r="J324" s="76" t="s">
        <v>753</v>
      </c>
      <c r="K324" s="78" t="s">
        <v>1048</v>
      </c>
      <c r="L324" s="7" t="str">
        <f>IF(BudgetsQTable[[#This Row],[pi_last_name]]=" ","",HYPERLINK("https://www.ejacket.nsf.gov/ej/showProposal.do?Continue=Y&amp;ID="&amp;BudgetsQTable[[#This Row],[prop_id]],BudgetsQTable[[#This Row],[prop_id]]))</f>
        <v/>
      </c>
      <c r="M324" s="78" t="s">
        <v>753</v>
      </c>
      <c r="N324" s="7" t="str">
        <f>IF(BudgetsQTable[[#This Row],[pi_last_name]]=" ","",HYPERLINK("mailto:"&amp;BudgetsQTable[[#This Row],[pi_email]]&amp;"&amp;subject=Your NSF Proposal:  "&amp;BudgetsQTable[[#This Row],[prop_id]],BudgetsQTable[[#This Row],[pi_email]]))</f>
        <v/>
      </c>
      <c r="O324" s="78" t="s">
        <v>753</v>
      </c>
      <c r="P324" s="78">
        <v>1</v>
      </c>
      <c r="Q324" s="78">
        <v>0</v>
      </c>
      <c r="R324" s="79">
        <v>0</v>
      </c>
      <c r="S324" s="79">
        <v>0</v>
      </c>
      <c r="T324" s="79">
        <v>0</v>
      </c>
      <c r="U324" s="80">
        <v>109142</v>
      </c>
      <c r="V324" s="78">
        <v>0</v>
      </c>
      <c r="W324" s="78">
        <v>1</v>
      </c>
      <c r="X324" s="11" t="str">
        <f ca="1">IF(ISBLANK(BudgetsQTable[[#This Row],[budg_seq_yr]]),"FY"&amp;fiscalyear,"FY"&amp;fiscalyear-1+BudgetsQTable[[#This Row],[budg_seq_yr]])</f>
        <v>FY18</v>
      </c>
      <c r="Y324" s="79">
        <v>109142</v>
      </c>
      <c r="Z324" s="78" t="s">
        <v>2818</v>
      </c>
      <c r="AA324" s="78" t="s">
        <v>472</v>
      </c>
      <c r="AB324" s="76" t="s">
        <v>2821</v>
      </c>
      <c r="AC324" s="78" t="s">
        <v>2979</v>
      </c>
    </row>
    <row r="325" spans="1:29" x14ac:dyDescent="0.35">
      <c r="A325" s="10" t="s">
        <v>3138</v>
      </c>
      <c r="B325" s="76" t="s">
        <v>2834</v>
      </c>
      <c r="C325" s="76">
        <f>C324+(BudgetsQTable[[#This Row],[lead]]&lt;&gt;K324)</f>
        <v>49</v>
      </c>
      <c r="D325" s="76">
        <f>D324*(BudgetsQTable[[#This Row],[lead]]=K324)+(BudgetsQTable[[#This Row],[prop_id]]&lt;&gt;A324)</f>
        <v>3</v>
      </c>
      <c r="E325" s="77">
        <v>43005.559027777781</v>
      </c>
      <c r="F325" s="78" t="s">
        <v>2817</v>
      </c>
      <c r="G325" s="78" t="s">
        <v>2818</v>
      </c>
      <c r="H325" s="78" t="s">
        <v>472</v>
      </c>
      <c r="I325" s="76" t="s">
        <v>863</v>
      </c>
      <c r="J325" s="76" t="s">
        <v>753</v>
      </c>
      <c r="K325" s="78" t="s">
        <v>1048</v>
      </c>
      <c r="L325" s="7" t="str">
        <f>IF(BudgetsQTable[[#This Row],[pi_last_name]]=" ","",HYPERLINK("https://www.ejacket.nsf.gov/ej/showProposal.do?Continue=Y&amp;ID="&amp;BudgetsQTable[[#This Row],[prop_id]],BudgetsQTable[[#This Row],[prop_id]]))</f>
        <v/>
      </c>
      <c r="M325" s="78" t="s">
        <v>753</v>
      </c>
      <c r="N325" s="7" t="str">
        <f>IF(BudgetsQTable[[#This Row],[pi_last_name]]=" ","",HYPERLINK("mailto:"&amp;BudgetsQTable[[#This Row],[pi_email]]&amp;"&amp;subject=Your NSF Proposal:  "&amp;BudgetsQTable[[#This Row],[prop_id]],BudgetsQTable[[#This Row],[pi_email]]))</f>
        <v/>
      </c>
      <c r="O325" s="78" t="s">
        <v>753</v>
      </c>
      <c r="P325" s="78">
        <v>1</v>
      </c>
      <c r="Q325" s="78">
        <v>0</v>
      </c>
      <c r="R325" s="79">
        <v>0</v>
      </c>
      <c r="S325" s="79">
        <v>0</v>
      </c>
      <c r="T325" s="79">
        <v>0</v>
      </c>
      <c r="U325" s="80">
        <v>87720</v>
      </c>
      <c r="V325" s="78">
        <v>0</v>
      </c>
      <c r="W325" s="78">
        <v>2</v>
      </c>
      <c r="X325" s="11" t="str">
        <f ca="1">IF(ISBLANK(BudgetsQTable[[#This Row],[budg_seq_yr]]),"FY"&amp;fiscalyear,"FY"&amp;fiscalyear-1+BudgetsQTable[[#This Row],[budg_seq_yr]])</f>
        <v>FY19</v>
      </c>
      <c r="Y325" s="79">
        <v>87720</v>
      </c>
      <c r="Z325" s="78" t="s">
        <v>2818</v>
      </c>
      <c r="AA325" s="78" t="s">
        <v>472</v>
      </c>
      <c r="AB325" s="76" t="s">
        <v>2821</v>
      </c>
      <c r="AC325" s="78" t="s">
        <v>2979</v>
      </c>
    </row>
    <row r="326" spans="1:29" x14ac:dyDescent="0.35">
      <c r="A326" s="10" t="s">
        <v>3138</v>
      </c>
      <c r="B326" s="76" t="s">
        <v>2834</v>
      </c>
      <c r="C326" s="76">
        <f>C325+(BudgetsQTable[[#This Row],[lead]]&lt;&gt;K325)</f>
        <v>49</v>
      </c>
      <c r="D326" s="76">
        <f>D325*(BudgetsQTable[[#This Row],[lead]]=K325)+(BudgetsQTable[[#This Row],[prop_id]]&lt;&gt;A325)</f>
        <v>3</v>
      </c>
      <c r="E326" s="77">
        <v>43005.559027777781</v>
      </c>
      <c r="F326" s="78" t="s">
        <v>2817</v>
      </c>
      <c r="G326" s="78" t="s">
        <v>2818</v>
      </c>
      <c r="H326" s="78" t="s">
        <v>472</v>
      </c>
      <c r="I326" s="76" t="s">
        <v>863</v>
      </c>
      <c r="J326" s="76" t="s">
        <v>753</v>
      </c>
      <c r="K326" s="78" t="s">
        <v>1048</v>
      </c>
      <c r="L326" s="7" t="str">
        <f>IF(BudgetsQTable[[#This Row],[pi_last_name]]=" ","",HYPERLINK("https://www.ejacket.nsf.gov/ej/showProposal.do?Continue=Y&amp;ID="&amp;BudgetsQTable[[#This Row],[prop_id]],BudgetsQTable[[#This Row],[prop_id]]))</f>
        <v/>
      </c>
      <c r="M326" s="78" t="s">
        <v>753</v>
      </c>
      <c r="N326" s="7" t="str">
        <f>IF(BudgetsQTable[[#This Row],[pi_last_name]]=" ","",HYPERLINK("mailto:"&amp;BudgetsQTable[[#This Row],[pi_email]]&amp;"&amp;subject=Your NSF Proposal:  "&amp;BudgetsQTable[[#This Row],[prop_id]],BudgetsQTable[[#This Row],[pi_email]]))</f>
        <v/>
      </c>
      <c r="O326" s="78" t="s">
        <v>753</v>
      </c>
      <c r="P326" s="78">
        <v>1</v>
      </c>
      <c r="Q326" s="78">
        <v>0</v>
      </c>
      <c r="R326" s="79">
        <v>0</v>
      </c>
      <c r="S326" s="79">
        <v>0</v>
      </c>
      <c r="T326" s="79">
        <v>0</v>
      </c>
      <c r="U326" s="80">
        <v>89138</v>
      </c>
      <c r="V326" s="78">
        <v>0</v>
      </c>
      <c r="W326" s="78">
        <v>3</v>
      </c>
      <c r="X326" s="11" t="str">
        <f ca="1">IF(ISBLANK(BudgetsQTable[[#This Row],[budg_seq_yr]]),"FY"&amp;fiscalyear,"FY"&amp;fiscalyear-1+BudgetsQTable[[#This Row],[budg_seq_yr]])</f>
        <v>FY20</v>
      </c>
      <c r="Y326" s="79">
        <v>89138</v>
      </c>
      <c r="Z326" s="78" t="s">
        <v>2818</v>
      </c>
      <c r="AA326" s="78" t="s">
        <v>472</v>
      </c>
      <c r="AB326" s="76" t="s">
        <v>2821</v>
      </c>
      <c r="AC326" s="78" t="s">
        <v>2979</v>
      </c>
    </row>
    <row r="327" spans="1:29" x14ac:dyDescent="0.35">
      <c r="A327" s="10" t="s">
        <v>3143</v>
      </c>
      <c r="B327" s="76" t="s">
        <v>2834</v>
      </c>
      <c r="C327" s="76">
        <f>C326+(BudgetsQTable[[#This Row],[lead]]&lt;&gt;K326)</f>
        <v>49</v>
      </c>
      <c r="D327" s="76">
        <f>D326*(BudgetsQTable[[#This Row],[lead]]=K326)+(BudgetsQTable[[#This Row],[prop_id]]&lt;&gt;A326)</f>
        <v>4</v>
      </c>
      <c r="E327" s="77">
        <v>43005.611111111109</v>
      </c>
      <c r="F327" s="78" t="s">
        <v>2817</v>
      </c>
      <c r="G327" s="78" t="s">
        <v>2818</v>
      </c>
      <c r="H327" s="78" t="s">
        <v>472</v>
      </c>
      <c r="I327" s="76" t="s">
        <v>863</v>
      </c>
      <c r="J327" s="76" t="s">
        <v>3147</v>
      </c>
      <c r="K327" s="78" t="s">
        <v>1048</v>
      </c>
      <c r="L327" s="7" t="str">
        <f>IF(BudgetsQTable[[#This Row],[pi_last_name]]=" ","",HYPERLINK("https://www.ejacket.nsf.gov/ej/showProposal.do?Continue=Y&amp;ID="&amp;BudgetsQTable[[#This Row],[prop_id]],BudgetsQTable[[#This Row],[prop_id]]))</f>
        <v>1763786</v>
      </c>
      <c r="M327" s="78" t="s">
        <v>810</v>
      </c>
      <c r="N327" s="7" t="str">
        <f>IF(BudgetsQTable[[#This Row],[pi_last_name]]=" ","",HYPERLINK("mailto:"&amp;BudgetsQTable[[#This Row],[pi_email]]&amp;"&amp;subject=Your NSF Proposal:  "&amp;BudgetsQTable[[#This Row],[prop_id]],BudgetsQTable[[#This Row],[pi_email]]))</f>
        <v>ads22@bu.edu</v>
      </c>
      <c r="O327" s="78" t="s">
        <v>3145</v>
      </c>
      <c r="P327" s="78"/>
      <c r="Q327" s="78"/>
      <c r="R327" s="79"/>
      <c r="S327" s="79"/>
      <c r="T327" s="79"/>
      <c r="U327" s="80"/>
      <c r="V327" s="78">
        <v>0</v>
      </c>
      <c r="W327" s="78"/>
      <c r="X327" s="11" t="str">
        <f ca="1">IF(ISBLANK(BudgetsQTable[[#This Row],[budg_seq_yr]]),"FY"&amp;fiscalyear,"FY"&amp;fiscalyear-1+BudgetsQTable[[#This Row],[budg_seq_yr]])</f>
        <v>FY18</v>
      </c>
      <c r="Y327" s="79">
        <v>260000</v>
      </c>
      <c r="Z327" s="78" t="s">
        <v>2818</v>
      </c>
      <c r="AA327" s="78" t="s">
        <v>472</v>
      </c>
      <c r="AB327" s="76" t="s">
        <v>2821</v>
      </c>
      <c r="AC327" s="78" t="s">
        <v>2979</v>
      </c>
    </row>
    <row r="328" spans="1:29" x14ac:dyDescent="0.35">
      <c r="A328" s="10" t="s">
        <v>3143</v>
      </c>
      <c r="B328" s="76" t="s">
        <v>2834</v>
      </c>
      <c r="C328" s="76">
        <f>C327+(BudgetsQTable[[#This Row],[lead]]&lt;&gt;K327)</f>
        <v>49</v>
      </c>
      <c r="D328" s="76">
        <f>D327*(BudgetsQTable[[#This Row],[lead]]=K327)+(BudgetsQTable[[#This Row],[prop_id]]&lt;&gt;A327)</f>
        <v>4</v>
      </c>
      <c r="E328" s="77">
        <v>43005.611111111109</v>
      </c>
      <c r="F328" s="78" t="s">
        <v>2817</v>
      </c>
      <c r="G328" s="78" t="s">
        <v>2818</v>
      </c>
      <c r="H328" s="78" t="s">
        <v>472</v>
      </c>
      <c r="I328" s="76" t="s">
        <v>863</v>
      </c>
      <c r="J328" s="76" t="s">
        <v>753</v>
      </c>
      <c r="K328" s="78" t="s">
        <v>1048</v>
      </c>
      <c r="L328" s="7" t="str">
        <f>IF(BudgetsQTable[[#This Row],[pi_last_name]]=" ","",HYPERLINK("https://www.ejacket.nsf.gov/ej/showProposal.do?Continue=Y&amp;ID="&amp;BudgetsQTable[[#This Row],[prop_id]],BudgetsQTable[[#This Row],[prop_id]]))</f>
        <v/>
      </c>
      <c r="M328" s="78" t="s">
        <v>753</v>
      </c>
      <c r="N328" s="7" t="str">
        <f>IF(BudgetsQTable[[#This Row],[pi_last_name]]=" ","",HYPERLINK("mailto:"&amp;BudgetsQTable[[#This Row],[pi_email]]&amp;"&amp;subject=Your NSF Proposal:  "&amp;BudgetsQTable[[#This Row],[prop_id]],BudgetsQTable[[#This Row],[pi_email]]))</f>
        <v/>
      </c>
      <c r="O328" s="78" t="s">
        <v>753</v>
      </c>
      <c r="P328" s="78">
        <v>1</v>
      </c>
      <c r="Q328" s="78">
        <v>0.55000000000000004</v>
      </c>
      <c r="R328" s="79">
        <v>0</v>
      </c>
      <c r="S328" s="79">
        <v>0</v>
      </c>
      <c r="T328" s="79">
        <v>0</v>
      </c>
      <c r="U328" s="80">
        <v>86913</v>
      </c>
      <c r="V328" s="78">
        <v>0</v>
      </c>
      <c r="W328" s="78">
        <v>1</v>
      </c>
      <c r="X328" s="11" t="str">
        <f ca="1">IF(ISBLANK(BudgetsQTable[[#This Row],[budg_seq_yr]]),"FY"&amp;fiscalyear,"FY"&amp;fiscalyear-1+BudgetsQTable[[#This Row],[budg_seq_yr]])</f>
        <v>FY18</v>
      </c>
      <c r="Y328" s="79">
        <v>86913</v>
      </c>
      <c r="Z328" s="78" t="s">
        <v>2818</v>
      </c>
      <c r="AA328" s="78" t="s">
        <v>472</v>
      </c>
      <c r="AB328" s="76" t="s">
        <v>2821</v>
      </c>
      <c r="AC328" s="78" t="s">
        <v>2979</v>
      </c>
    </row>
    <row r="329" spans="1:29" x14ac:dyDescent="0.35">
      <c r="A329" s="10" t="s">
        <v>3143</v>
      </c>
      <c r="B329" s="76" t="s">
        <v>2834</v>
      </c>
      <c r="C329" s="76">
        <f>C328+(BudgetsQTable[[#This Row],[lead]]&lt;&gt;K328)</f>
        <v>49</v>
      </c>
      <c r="D329" s="76">
        <f>D328*(BudgetsQTable[[#This Row],[lead]]=K328)+(BudgetsQTable[[#This Row],[prop_id]]&lt;&gt;A328)</f>
        <v>4</v>
      </c>
      <c r="E329" s="77">
        <v>43005.611111111109</v>
      </c>
      <c r="F329" s="78" t="s">
        <v>2817</v>
      </c>
      <c r="G329" s="78" t="s">
        <v>2818</v>
      </c>
      <c r="H329" s="78" t="s">
        <v>472</v>
      </c>
      <c r="I329" s="76" t="s">
        <v>863</v>
      </c>
      <c r="J329" s="76" t="s">
        <v>753</v>
      </c>
      <c r="K329" s="78" t="s">
        <v>1048</v>
      </c>
      <c r="L329" s="7" t="str">
        <f>IF(BudgetsQTable[[#This Row],[pi_last_name]]=" ","",HYPERLINK("https://www.ejacket.nsf.gov/ej/showProposal.do?Continue=Y&amp;ID="&amp;BudgetsQTable[[#This Row],[prop_id]],BudgetsQTable[[#This Row],[prop_id]]))</f>
        <v/>
      </c>
      <c r="M329" s="78" t="s">
        <v>753</v>
      </c>
      <c r="N329" s="7" t="str">
        <f>IF(BudgetsQTable[[#This Row],[pi_last_name]]=" ","",HYPERLINK("mailto:"&amp;BudgetsQTable[[#This Row],[pi_email]]&amp;"&amp;subject=Your NSF Proposal:  "&amp;BudgetsQTable[[#This Row],[prop_id]],BudgetsQTable[[#This Row],[pi_email]]))</f>
        <v/>
      </c>
      <c r="O329" s="78" t="s">
        <v>753</v>
      </c>
      <c r="P329" s="78">
        <v>1</v>
      </c>
      <c r="Q329" s="78">
        <v>0.55000000000000004</v>
      </c>
      <c r="R329" s="79">
        <v>0</v>
      </c>
      <c r="S329" s="79">
        <v>0</v>
      </c>
      <c r="T329" s="79">
        <v>0</v>
      </c>
      <c r="U329" s="80">
        <v>85338</v>
      </c>
      <c r="V329" s="78">
        <v>0</v>
      </c>
      <c r="W329" s="78">
        <v>2</v>
      </c>
      <c r="X329" s="11" t="str">
        <f ca="1">IF(ISBLANK(BudgetsQTable[[#This Row],[budg_seq_yr]]),"FY"&amp;fiscalyear,"FY"&amp;fiscalyear-1+BudgetsQTable[[#This Row],[budg_seq_yr]])</f>
        <v>FY19</v>
      </c>
      <c r="Y329" s="79">
        <v>85338</v>
      </c>
      <c r="Z329" s="78" t="s">
        <v>2818</v>
      </c>
      <c r="AA329" s="78" t="s">
        <v>472</v>
      </c>
      <c r="AB329" s="76" t="s">
        <v>2821</v>
      </c>
      <c r="AC329" s="78" t="s">
        <v>2979</v>
      </c>
    </row>
    <row r="330" spans="1:29" x14ac:dyDescent="0.35">
      <c r="A330" s="10" t="s">
        <v>3143</v>
      </c>
      <c r="B330" s="76" t="s">
        <v>2834</v>
      </c>
      <c r="C330" s="76">
        <f>C329+(BudgetsQTable[[#This Row],[lead]]&lt;&gt;K329)</f>
        <v>49</v>
      </c>
      <c r="D330" s="76">
        <f>D329*(BudgetsQTable[[#This Row],[lead]]=K329)+(BudgetsQTable[[#This Row],[prop_id]]&lt;&gt;A329)</f>
        <v>4</v>
      </c>
      <c r="E330" s="77">
        <v>43005.611111111109</v>
      </c>
      <c r="F330" s="78" t="s">
        <v>2817</v>
      </c>
      <c r="G330" s="78" t="s">
        <v>2818</v>
      </c>
      <c r="H330" s="78" t="s">
        <v>472</v>
      </c>
      <c r="I330" s="76" t="s">
        <v>863</v>
      </c>
      <c r="J330" s="76" t="s">
        <v>753</v>
      </c>
      <c r="K330" s="78" t="s">
        <v>1048</v>
      </c>
      <c r="L330" s="7" t="str">
        <f>IF(BudgetsQTable[[#This Row],[pi_last_name]]=" ","",HYPERLINK("https://www.ejacket.nsf.gov/ej/showProposal.do?Continue=Y&amp;ID="&amp;BudgetsQTable[[#This Row],[prop_id]],BudgetsQTable[[#This Row],[prop_id]]))</f>
        <v/>
      </c>
      <c r="M330" s="78" t="s">
        <v>753</v>
      </c>
      <c r="N330" s="7" t="str">
        <f>IF(BudgetsQTable[[#This Row],[pi_last_name]]=" ","",HYPERLINK("mailto:"&amp;BudgetsQTable[[#This Row],[pi_email]]&amp;"&amp;subject=Your NSF Proposal:  "&amp;BudgetsQTable[[#This Row],[prop_id]],BudgetsQTable[[#This Row],[pi_email]]))</f>
        <v/>
      </c>
      <c r="O330" s="78" t="s">
        <v>753</v>
      </c>
      <c r="P330" s="78">
        <v>1</v>
      </c>
      <c r="Q330" s="78">
        <v>0.55000000000000004</v>
      </c>
      <c r="R330" s="79">
        <v>0</v>
      </c>
      <c r="S330" s="79">
        <v>0</v>
      </c>
      <c r="T330" s="79">
        <v>0</v>
      </c>
      <c r="U330" s="80">
        <v>87749</v>
      </c>
      <c r="V330" s="78">
        <v>0</v>
      </c>
      <c r="W330" s="78">
        <v>3</v>
      </c>
      <c r="X330" s="11" t="str">
        <f ca="1">IF(ISBLANK(BudgetsQTable[[#This Row],[budg_seq_yr]]),"FY"&amp;fiscalyear,"FY"&amp;fiscalyear-1+BudgetsQTable[[#This Row],[budg_seq_yr]])</f>
        <v>FY20</v>
      </c>
      <c r="Y330" s="79">
        <v>87749</v>
      </c>
      <c r="Z330" s="78" t="s">
        <v>2818</v>
      </c>
      <c r="AA330" s="78" t="s">
        <v>472</v>
      </c>
      <c r="AB330" s="76" t="s">
        <v>2821</v>
      </c>
      <c r="AC330" s="78" t="s">
        <v>2979</v>
      </c>
    </row>
    <row r="331" spans="1:29" x14ac:dyDescent="0.35">
      <c r="A331" s="10" t="s">
        <v>1055</v>
      </c>
      <c r="B331" s="76" t="s">
        <v>2824</v>
      </c>
      <c r="C331" s="76">
        <f>C330+(BudgetsQTable[[#This Row],[lead]]&lt;&gt;K330)</f>
        <v>50</v>
      </c>
      <c r="D331" s="76">
        <f>D330*(BudgetsQTable[[#This Row],[lead]]=K330)+(BudgetsQTable[[#This Row],[prop_id]]&lt;&gt;A330)</f>
        <v>1</v>
      </c>
      <c r="E331" s="77">
        <v>43004.525694444441</v>
      </c>
      <c r="F331" s="78" t="s">
        <v>2817</v>
      </c>
      <c r="G331" s="78" t="s">
        <v>2818</v>
      </c>
      <c r="H331" s="78" t="s">
        <v>472</v>
      </c>
      <c r="I331" s="76" t="s">
        <v>863</v>
      </c>
      <c r="J331" s="76" t="s">
        <v>3151</v>
      </c>
      <c r="K331" s="78" t="s">
        <v>1055</v>
      </c>
      <c r="L331" s="7" t="str">
        <f>IF(BudgetsQTable[[#This Row],[pi_last_name]]=" ","",HYPERLINK("https://www.ejacket.nsf.gov/ej/showProposal.do?Continue=Y&amp;ID="&amp;BudgetsQTable[[#This Row],[prop_id]],BudgetsQTable[[#This Row],[prop_id]]))</f>
        <v>1763320</v>
      </c>
      <c r="M331" s="78" t="s">
        <v>1056</v>
      </c>
      <c r="N331" s="7" t="str">
        <f>IF(BudgetsQTable[[#This Row],[pi_last_name]]=" ","",HYPERLINK("mailto:"&amp;BudgetsQTable[[#This Row],[pi_email]]&amp;"&amp;subject=Your NSF Proposal:  "&amp;BudgetsQTable[[#This Row],[prop_id]],BudgetsQTable[[#This Row],[pi_email]]))</f>
        <v>kamesh@cs.duke.edu</v>
      </c>
      <c r="O331" s="78" t="s">
        <v>565</v>
      </c>
      <c r="P331" s="78"/>
      <c r="Q331" s="78"/>
      <c r="R331" s="79"/>
      <c r="S331" s="79"/>
      <c r="T331" s="79"/>
      <c r="U331" s="80"/>
      <c r="V331" s="78">
        <v>0</v>
      </c>
      <c r="W331" s="78"/>
      <c r="X331" s="11" t="str">
        <f ca="1">IF(ISBLANK(BudgetsQTable[[#This Row],[budg_seq_yr]]),"FY"&amp;fiscalyear,"FY"&amp;fiscalyear-1+BudgetsQTable[[#This Row],[budg_seq_yr]])</f>
        <v>FY18</v>
      </c>
      <c r="Y331" s="79">
        <v>599974</v>
      </c>
      <c r="Z331" s="78" t="s">
        <v>2818</v>
      </c>
      <c r="AA331" s="78" t="s">
        <v>472</v>
      </c>
      <c r="AB331" s="76" t="s">
        <v>2821</v>
      </c>
      <c r="AC331" s="78" t="s">
        <v>3073</v>
      </c>
    </row>
    <row r="332" spans="1:29" x14ac:dyDescent="0.35">
      <c r="A332" s="10" t="s">
        <v>1055</v>
      </c>
      <c r="B332" s="76" t="s">
        <v>2824</v>
      </c>
      <c r="C332" s="76">
        <f>C331+(BudgetsQTable[[#This Row],[lead]]&lt;&gt;K331)</f>
        <v>50</v>
      </c>
      <c r="D332" s="76">
        <f>D331*(BudgetsQTable[[#This Row],[lead]]=K331)+(BudgetsQTable[[#This Row],[prop_id]]&lt;&gt;A331)</f>
        <v>1</v>
      </c>
      <c r="E332" s="77">
        <v>43004.525694444441</v>
      </c>
      <c r="F332" s="78" t="s">
        <v>2817</v>
      </c>
      <c r="G332" s="78" t="s">
        <v>2818</v>
      </c>
      <c r="H332" s="78" t="s">
        <v>472</v>
      </c>
      <c r="I332" s="76" t="s">
        <v>863</v>
      </c>
      <c r="J332" s="76" t="s">
        <v>753</v>
      </c>
      <c r="K332" s="78" t="s">
        <v>1055</v>
      </c>
      <c r="L332" s="7" t="str">
        <f>IF(BudgetsQTable[[#This Row],[pi_last_name]]=" ","",HYPERLINK("https://www.ejacket.nsf.gov/ej/showProposal.do?Continue=Y&amp;ID="&amp;BudgetsQTable[[#This Row],[prop_id]],BudgetsQTable[[#This Row],[prop_id]]))</f>
        <v/>
      </c>
      <c r="M332" s="78" t="s">
        <v>753</v>
      </c>
      <c r="N332" s="7" t="str">
        <f>IF(BudgetsQTable[[#This Row],[pi_last_name]]=" ","",HYPERLINK("mailto:"&amp;BudgetsQTable[[#This Row],[pi_email]]&amp;"&amp;subject=Your NSF Proposal:  "&amp;BudgetsQTable[[#This Row],[prop_id]],BudgetsQTable[[#This Row],[pi_email]]))</f>
        <v/>
      </c>
      <c r="O332" s="78" t="s">
        <v>753</v>
      </c>
      <c r="P332" s="78">
        <v>1</v>
      </c>
      <c r="Q332" s="78">
        <v>1</v>
      </c>
      <c r="R332" s="79">
        <v>0</v>
      </c>
      <c r="S332" s="79">
        <v>3350</v>
      </c>
      <c r="T332" s="79">
        <v>0</v>
      </c>
      <c r="U332" s="80">
        <v>108561</v>
      </c>
      <c r="V332" s="78">
        <v>0</v>
      </c>
      <c r="W332" s="78">
        <v>1</v>
      </c>
      <c r="X332" s="11" t="str">
        <f ca="1">IF(ISBLANK(BudgetsQTable[[#This Row],[budg_seq_yr]]),"FY"&amp;fiscalyear,"FY"&amp;fiscalyear-1+BudgetsQTable[[#This Row],[budg_seq_yr]])</f>
        <v>FY18</v>
      </c>
      <c r="Y332" s="79">
        <v>108561</v>
      </c>
      <c r="Z332" s="78" t="s">
        <v>2818</v>
      </c>
      <c r="AA332" s="78" t="s">
        <v>472</v>
      </c>
      <c r="AB332" s="76" t="s">
        <v>2821</v>
      </c>
      <c r="AC332" s="78" t="s">
        <v>3073</v>
      </c>
    </row>
    <row r="333" spans="1:29" x14ac:dyDescent="0.35">
      <c r="A333" s="10" t="s">
        <v>1055</v>
      </c>
      <c r="B333" s="76" t="s">
        <v>2824</v>
      </c>
      <c r="C333" s="76">
        <f>C332+(BudgetsQTable[[#This Row],[lead]]&lt;&gt;K332)</f>
        <v>50</v>
      </c>
      <c r="D333" s="76">
        <f>D332*(BudgetsQTable[[#This Row],[lead]]=K332)+(BudgetsQTable[[#This Row],[prop_id]]&lt;&gt;A332)</f>
        <v>1</v>
      </c>
      <c r="E333" s="77">
        <v>43004.525694444441</v>
      </c>
      <c r="F333" s="78" t="s">
        <v>2817</v>
      </c>
      <c r="G333" s="78" t="s">
        <v>2818</v>
      </c>
      <c r="H333" s="78" t="s">
        <v>472</v>
      </c>
      <c r="I333" s="76" t="s">
        <v>863</v>
      </c>
      <c r="J333" s="76" t="s">
        <v>753</v>
      </c>
      <c r="K333" s="78" t="s">
        <v>1055</v>
      </c>
      <c r="L333" s="7" t="str">
        <f>IF(BudgetsQTable[[#This Row],[pi_last_name]]=" ","",HYPERLINK("https://www.ejacket.nsf.gov/ej/showProposal.do?Continue=Y&amp;ID="&amp;BudgetsQTable[[#This Row],[prop_id]],BudgetsQTable[[#This Row],[prop_id]]))</f>
        <v/>
      </c>
      <c r="M333" s="78" t="s">
        <v>753</v>
      </c>
      <c r="N333" s="7" t="str">
        <f>IF(BudgetsQTable[[#This Row],[pi_last_name]]=" ","",HYPERLINK("mailto:"&amp;BudgetsQTable[[#This Row],[pi_email]]&amp;"&amp;subject=Your NSF Proposal:  "&amp;BudgetsQTable[[#This Row],[prop_id]],BudgetsQTable[[#This Row],[pi_email]]))</f>
        <v/>
      </c>
      <c r="O333" s="78" t="s">
        <v>753</v>
      </c>
      <c r="P333" s="78">
        <v>1</v>
      </c>
      <c r="Q333" s="78">
        <v>2</v>
      </c>
      <c r="R333" s="79">
        <v>0</v>
      </c>
      <c r="S333" s="79">
        <v>3434</v>
      </c>
      <c r="T333" s="79">
        <v>0</v>
      </c>
      <c r="U333" s="80">
        <v>141852</v>
      </c>
      <c r="V333" s="78">
        <v>0</v>
      </c>
      <c r="W333" s="78">
        <v>2</v>
      </c>
      <c r="X333" s="11" t="str">
        <f ca="1">IF(ISBLANK(BudgetsQTable[[#This Row],[budg_seq_yr]]),"FY"&amp;fiscalyear,"FY"&amp;fiscalyear-1+BudgetsQTable[[#This Row],[budg_seq_yr]])</f>
        <v>FY19</v>
      </c>
      <c r="Y333" s="79">
        <v>141852</v>
      </c>
      <c r="Z333" s="78" t="s">
        <v>2818</v>
      </c>
      <c r="AA333" s="78" t="s">
        <v>472</v>
      </c>
      <c r="AB333" s="76" t="s">
        <v>2821</v>
      </c>
      <c r="AC333" s="78" t="s">
        <v>3073</v>
      </c>
    </row>
    <row r="334" spans="1:29" x14ac:dyDescent="0.35">
      <c r="A334" s="10" t="s">
        <v>1055</v>
      </c>
      <c r="B334" s="76" t="s">
        <v>2824</v>
      </c>
      <c r="C334" s="76">
        <f>C333+(BudgetsQTable[[#This Row],[lead]]&lt;&gt;K333)</f>
        <v>50</v>
      </c>
      <c r="D334" s="76">
        <f>D333*(BudgetsQTable[[#This Row],[lead]]=K333)+(BudgetsQTable[[#This Row],[prop_id]]&lt;&gt;A333)</f>
        <v>1</v>
      </c>
      <c r="E334" s="77">
        <v>43004.525694444441</v>
      </c>
      <c r="F334" s="78" t="s">
        <v>2817</v>
      </c>
      <c r="G334" s="78" t="s">
        <v>2818</v>
      </c>
      <c r="H334" s="78" t="s">
        <v>472</v>
      </c>
      <c r="I334" s="76" t="s">
        <v>863</v>
      </c>
      <c r="J334" s="76" t="s">
        <v>753</v>
      </c>
      <c r="K334" s="78" t="s">
        <v>1055</v>
      </c>
      <c r="L334" s="7" t="str">
        <f>IF(BudgetsQTable[[#This Row],[pi_last_name]]=" ","",HYPERLINK("https://www.ejacket.nsf.gov/ej/showProposal.do?Continue=Y&amp;ID="&amp;BudgetsQTable[[#This Row],[prop_id]],BudgetsQTable[[#This Row],[prop_id]]))</f>
        <v/>
      </c>
      <c r="M334" s="78" t="s">
        <v>753</v>
      </c>
      <c r="N334" s="7" t="str">
        <f>IF(BudgetsQTable[[#This Row],[pi_last_name]]=" ","",HYPERLINK("mailto:"&amp;BudgetsQTable[[#This Row],[pi_email]]&amp;"&amp;subject=Your NSF Proposal:  "&amp;BudgetsQTable[[#This Row],[prop_id]],BudgetsQTable[[#This Row],[pi_email]]))</f>
        <v/>
      </c>
      <c r="O334" s="78" t="s">
        <v>753</v>
      </c>
      <c r="P334" s="78">
        <v>1</v>
      </c>
      <c r="Q334" s="78">
        <v>2</v>
      </c>
      <c r="R334" s="79">
        <v>0</v>
      </c>
      <c r="S334" s="79">
        <v>3520</v>
      </c>
      <c r="T334" s="79">
        <v>0</v>
      </c>
      <c r="U334" s="80">
        <v>145589</v>
      </c>
      <c r="V334" s="78">
        <v>0</v>
      </c>
      <c r="W334" s="78">
        <v>3</v>
      </c>
      <c r="X334" s="11" t="str">
        <f ca="1">IF(ISBLANK(BudgetsQTable[[#This Row],[budg_seq_yr]]),"FY"&amp;fiscalyear,"FY"&amp;fiscalyear-1+BudgetsQTable[[#This Row],[budg_seq_yr]])</f>
        <v>FY20</v>
      </c>
      <c r="Y334" s="79">
        <v>145589</v>
      </c>
      <c r="Z334" s="78" t="s">
        <v>2818</v>
      </c>
      <c r="AA334" s="78" t="s">
        <v>472</v>
      </c>
      <c r="AB334" s="76" t="s">
        <v>2821</v>
      </c>
      <c r="AC334" s="78" t="s">
        <v>3073</v>
      </c>
    </row>
    <row r="335" spans="1:29" x14ac:dyDescent="0.35">
      <c r="A335" s="10" t="s">
        <v>1055</v>
      </c>
      <c r="B335" s="76" t="s">
        <v>2824</v>
      </c>
      <c r="C335" s="76">
        <f>C334+(BudgetsQTable[[#This Row],[lead]]&lt;&gt;K334)</f>
        <v>50</v>
      </c>
      <c r="D335" s="76">
        <f>D334*(BudgetsQTable[[#This Row],[lead]]=K334)+(BudgetsQTable[[#This Row],[prop_id]]&lt;&gt;A334)</f>
        <v>1</v>
      </c>
      <c r="E335" s="77">
        <v>43004.525694444441</v>
      </c>
      <c r="F335" s="78" t="s">
        <v>2817</v>
      </c>
      <c r="G335" s="78" t="s">
        <v>2818</v>
      </c>
      <c r="H335" s="78" t="s">
        <v>472</v>
      </c>
      <c r="I335" s="76" t="s">
        <v>863</v>
      </c>
      <c r="J335" s="76" t="s">
        <v>753</v>
      </c>
      <c r="K335" s="78" t="s">
        <v>1055</v>
      </c>
      <c r="L335" s="7" t="str">
        <f>IF(BudgetsQTable[[#This Row],[pi_last_name]]=" ","",HYPERLINK("https://www.ejacket.nsf.gov/ej/showProposal.do?Continue=Y&amp;ID="&amp;BudgetsQTable[[#This Row],[prop_id]],BudgetsQTable[[#This Row],[prop_id]]))</f>
        <v/>
      </c>
      <c r="M335" s="78" t="s">
        <v>753</v>
      </c>
      <c r="N335" s="7" t="str">
        <f>IF(BudgetsQTable[[#This Row],[pi_last_name]]=" ","",HYPERLINK("mailto:"&amp;BudgetsQTable[[#This Row],[pi_email]]&amp;"&amp;subject=Your NSF Proposal:  "&amp;BudgetsQTable[[#This Row],[prop_id]],BudgetsQTable[[#This Row],[pi_email]]))</f>
        <v/>
      </c>
      <c r="O335" s="78" t="s">
        <v>753</v>
      </c>
      <c r="P335" s="78">
        <v>1</v>
      </c>
      <c r="Q335" s="78">
        <v>2</v>
      </c>
      <c r="R335" s="79">
        <v>0</v>
      </c>
      <c r="S335" s="79">
        <v>3608</v>
      </c>
      <c r="T335" s="79">
        <v>0</v>
      </c>
      <c r="U335" s="80">
        <v>203972</v>
      </c>
      <c r="V335" s="78">
        <v>0</v>
      </c>
      <c r="W335" s="78">
        <v>4</v>
      </c>
      <c r="X335" s="11" t="str">
        <f ca="1">IF(ISBLANK(BudgetsQTable[[#This Row],[budg_seq_yr]]),"FY"&amp;fiscalyear,"FY"&amp;fiscalyear-1+BudgetsQTable[[#This Row],[budg_seq_yr]])</f>
        <v>FY21</v>
      </c>
      <c r="Y335" s="79">
        <v>203972</v>
      </c>
      <c r="Z335" s="78" t="s">
        <v>2818</v>
      </c>
      <c r="AA335" s="78" t="s">
        <v>472</v>
      </c>
      <c r="AB335" s="76" t="s">
        <v>2821</v>
      </c>
      <c r="AC335" s="78" t="s">
        <v>3073</v>
      </c>
    </row>
    <row r="336" spans="1:29" x14ac:dyDescent="0.35">
      <c r="A336" s="10" t="s">
        <v>3152</v>
      </c>
      <c r="B336" s="76" t="s">
        <v>2834</v>
      </c>
      <c r="C336" s="76">
        <f>C335+(BudgetsQTable[[#This Row],[lead]]&lt;&gt;K335)</f>
        <v>50</v>
      </c>
      <c r="D336" s="76">
        <f>D335*(BudgetsQTable[[#This Row],[lead]]=K335)+(BudgetsQTable[[#This Row],[prop_id]]&lt;&gt;A335)</f>
        <v>2</v>
      </c>
      <c r="E336" s="77">
        <v>43004.724999999999</v>
      </c>
      <c r="F336" s="78" t="s">
        <v>2817</v>
      </c>
      <c r="G336" s="78" t="s">
        <v>2818</v>
      </c>
      <c r="H336" s="78" t="s">
        <v>472</v>
      </c>
      <c r="I336" s="76" t="s">
        <v>863</v>
      </c>
      <c r="J336" s="76" t="s">
        <v>3155</v>
      </c>
      <c r="K336" s="78" t="s">
        <v>1055</v>
      </c>
      <c r="L336" s="7" t="str">
        <f>IF(BudgetsQTable[[#This Row],[pi_last_name]]=" ","",HYPERLINK("https://www.ejacket.nsf.gov/ej/showProposal.do?Continue=Y&amp;ID="&amp;BudgetsQTable[[#This Row],[prop_id]],BudgetsQTable[[#This Row],[prop_id]]))</f>
        <v>1763417</v>
      </c>
      <c r="M336" s="78" t="s">
        <v>3153</v>
      </c>
      <c r="N336" s="7" t="str">
        <f>IF(BudgetsQTable[[#This Row],[pi_last_name]]=" ","",HYPERLINK("mailto:"&amp;BudgetsQTable[[#This Row],[pi_email]]&amp;"&amp;subject=Your NSF Proposal:  "&amp;BudgetsQTable[[#This Row],[prop_id]],BudgetsQTable[[#This Row],[pi_email]]))</f>
        <v>sbanerjee@cornell.edu</v>
      </c>
      <c r="O336" s="78" t="s">
        <v>553</v>
      </c>
      <c r="P336" s="78"/>
      <c r="Q336" s="78"/>
      <c r="R336" s="79"/>
      <c r="S336" s="79"/>
      <c r="T336" s="79"/>
      <c r="U336" s="80"/>
      <c r="V336" s="78">
        <v>0</v>
      </c>
      <c r="W336" s="78"/>
      <c r="X336" s="11" t="str">
        <f ca="1">IF(ISBLANK(BudgetsQTable[[#This Row],[budg_seq_yr]]),"FY"&amp;fiscalyear,"FY"&amp;fiscalyear-1+BudgetsQTable[[#This Row],[budg_seq_yr]])</f>
        <v>FY18</v>
      </c>
      <c r="Y336" s="79">
        <v>599070</v>
      </c>
      <c r="Z336" s="78" t="s">
        <v>2818</v>
      </c>
      <c r="AA336" s="78" t="s">
        <v>472</v>
      </c>
      <c r="AB336" s="76" t="s">
        <v>2821</v>
      </c>
      <c r="AC336" s="78" t="s">
        <v>3073</v>
      </c>
    </row>
    <row r="337" spans="1:29" x14ac:dyDescent="0.35">
      <c r="A337" s="10" t="s">
        <v>3152</v>
      </c>
      <c r="B337" s="76" t="s">
        <v>2834</v>
      </c>
      <c r="C337" s="76">
        <f>C336+(BudgetsQTable[[#This Row],[lead]]&lt;&gt;K336)</f>
        <v>50</v>
      </c>
      <c r="D337" s="76">
        <f>D336*(BudgetsQTable[[#This Row],[lead]]=K336)+(BudgetsQTable[[#This Row],[prop_id]]&lt;&gt;A336)</f>
        <v>2</v>
      </c>
      <c r="E337" s="77">
        <v>43004.724999999999</v>
      </c>
      <c r="F337" s="78" t="s">
        <v>2817</v>
      </c>
      <c r="G337" s="78" t="s">
        <v>2818</v>
      </c>
      <c r="H337" s="78" t="s">
        <v>472</v>
      </c>
      <c r="I337" s="76" t="s">
        <v>863</v>
      </c>
      <c r="J337" s="76" t="s">
        <v>753</v>
      </c>
      <c r="K337" s="78" t="s">
        <v>1055</v>
      </c>
      <c r="L337" s="7" t="str">
        <f>IF(BudgetsQTable[[#This Row],[pi_last_name]]=" ","",HYPERLINK("https://www.ejacket.nsf.gov/ej/showProposal.do?Continue=Y&amp;ID="&amp;BudgetsQTable[[#This Row],[prop_id]],BudgetsQTable[[#This Row],[prop_id]]))</f>
        <v/>
      </c>
      <c r="M337" s="78" t="s">
        <v>753</v>
      </c>
      <c r="N337" s="7" t="str">
        <f>IF(BudgetsQTable[[#This Row],[pi_last_name]]=" ","",HYPERLINK("mailto:"&amp;BudgetsQTable[[#This Row],[pi_email]]&amp;"&amp;subject=Your NSF Proposal:  "&amp;BudgetsQTable[[#This Row],[prop_id]],BudgetsQTable[[#This Row],[pi_email]]))</f>
        <v/>
      </c>
      <c r="O337" s="78" t="s">
        <v>753</v>
      </c>
      <c r="P337" s="78">
        <v>1</v>
      </c>
      <c r="Q337" s="78">
        <v>1.5</v>
      </c>
      <c r="R337" s="79">
        <v>0</v>
      </c>
      <c r="S337" s="79">
        <v>6000</v>
      </c>
      <c r="T337" s="79">
        <v>0</v>
      </c>
      <c r="U337" s="80">
        <v>145986</v>
      </c>
      <c r="V337" s="78">
        <v>0</v>
      </c>
      <c r="W337" s="78">
        <v>1</v>
      </c>
      <c r="X337" s="11" t="str">
        <f ca="1">IF(ISBLANK(BudgetsQTable[[#This Row],[budg_seq_yr]]),"FY"&amp;fiscalyear,"FY"&amp;fiscalyear-1+BudgetsQTable[[#This Row],[budg_seq_yr]])</f>
        <v>FY18</v>
      </c>
      <c r="Y337" s="79">
        <v>145986</v>
      </c>
      <c r="Z337" s="78" t="s">
        <v>2818</v>
      </c>
      <c r="AA337" s="78" t="s">
        <v>472</v>
      </c>
      <c r="AB337" s="76" t="s">
        <v>2821</v>
      </c>
      <c r="AC337" s="78" t="s">
        <v>3073</v>
      </c>
    </row>
    <row r="338" spans="1:29" x14ac:dyDescent="0.35">
      <c r="A338" s="10" t="s">
        <v>3152</v>
      </c>
      <c r="B338" s="76" t="s">
        <v>2834</v>
      </c>
      <c r="C338" s="76">
        <f>C337+(BudgetsQTable[[#This Row],[lead]]&lt;&gt;K337)</f>
        <v>50</v>
      </c>
      <c r="D338" s="76">
        <f>D337*(BudgetsQTable[[#This Row],[lead]]=K337)+(BudgetsQTable[[#This Row],[prop_id]]&lt;&gt;A337)</f>
        <v>2</v>
      </c>
      <c r="E338" s="77">
        <v>43004.724999999999</v>
      </c>
      <c r="F338" s="78" t="s">
        <v>2817</v>
      </c>
      <c r="G338" s="78" t="s">
        <v>2818</v>
      </c>
      <c r="H338" s="78" t="s">
        <v>472</v>
      </c>
      <c r="I338" s="76" t="s">
        <v>863</v>
      </c>
      <c r="J338" s="76" t="s">
        <v>753</v>
      </c>
      <c r="K338" s="78" t="s">
        <v>1055</v>
      </c>
      <c r="L338" s="7" t="str">
        <f>IF(BudgetsQTable[[#This Row],[pi_last_name]]=" ","",HYPERLINK("https://www.ejacket.nsf.gov/ej/showProposal.do?Continue=Y&amp;ID="&amp;BudgetsQTable[[#This Row],[prop_id]],BudgetsQTable[[#This Row],[prop_id]]))</f>
        <v/>
      </c>
      <c r="M338" s="78" t="s">
        <v>753</v>
      </c>
      <c r="N338" s="7" t="str">
        <f>IF(BudgetsQTable[[#This Row],[pi_last_name]]=" ","",HYPERLINK("mailto:"&amp;BudgetsQTable[[#This Row],[pi_email]]&amp;"&amp;subject=Your NSF Proposal:  "&amp;BudgetsQTable[[#This Row],[prop_id]],BudgetsQTable[[#This Row],[pi_email]]))</f>
        <v/>
      </c>
      <c r="O338" s="78" t="s">
        <v>753</v>
      </c>
      <c r="P338" s="78">
        <v>1</v>
      </c>
      <c r="Q338" s="78">
        <v>1.5</v>
      </c>
      <c r="R338" s="79">
        <v>0</v>
      </c>
      <c r="S338" s="79">
        <v>6000</v>
      </c>
      <c r="T338" s="79">
        <v>0</v>
      </c>
      <c r="U338" s="80">
        <v>147607</v>
      </c>
      <c r="V338" s="78">
        <v>0</v>
      </c>
      <c r="W338" s="78">
        <v>2</v>
      </c>
      <c r="X338" s="11" t="str">
        <f ca="1">IF(ISBLANK(BudgetsQTable[[#This Row],[budg_seq_yr]]),"FY"&amp;fiscalyear,"FY"&amp;fiscalyear-1+BudgetsQTable[[#This Row],[budg_seq_yr]])</f>
        <v>FY19</v>
      </c>
      <c r="Y338" s="79">
        <v>147607</v>
      </c>
      <c r="Z338" s="78" t="s">
        <v>2818</v>
      </c>
      <c r="AA338" s="78" t="s">
        <v>472</v>
      </c>
      <c r="AB338" s="76" t="s">
        <v>2821</v>
      </c>
      <c r="AC338" s="78" t="s">
        <v>3073</v>
      </c>
    </row>
    <row r="339" spans="1:29" x14ac:dyDescent="0.35">
      <c r="A339" s="10" t="s">
        <v>3152</v>
      </c>
      <c r="B339" s="76" t="s">
        <v>2834</v>
      </c>
      <c r="C339" s="76">
        <f>C338+(BudgetsQTable[[#This Row],[lead]]&lt;&gt;K338)</f>
        <v>50</v>
      </c>
      <c r="D339" s="76">
        <f>D338*(BudgetsQTable[[#This Row],[lead]]=K338)+(BudgetsQTable[[#This Row],[prop_id]]&lt;&gt;A338)</f>
        <v>2</v>
      </c>
      <c r="E339" s="77">
        <v>43004.724999999999</v>
      </c>
      <c r="F339" s="78" t="s">
        <v>2817</v>
      </c>
      <c r="G339" s="78" t="s">
        <v>2818</v>
      </c>
      <c r="H339" s="78" t="s">
        <v>472</v>
      </c>
      <c r="I339" s="76" t="s">
        <v>863</v>
      </c>
      <c r="J339" s="76" t="s">
        <v>753</v>
      </c>
      <c r="K339" s="78" t="s">
        <v>1055</v>
      </c>
      <c r="L339" s="7" t="str">
        <f>IF(BudgetsQTable[[#This Row],[pi_last_name]]=" ","",HYPERLINK("https://www.ejacket.nsf.gov/ej/showProposal.do?Continue=Y&amp;ID="&amp;BudgetsQTable[[#This Row],[prop_id]],BudgetsQTable[[#This Row],[prop_id]]))</f>
        <v/>
      </c>
      <c r="M339" s="78" t="s">
        <v>753</v>
      </c>
      <c r="N339" s="7" t="str">
        <f>IF(BudgetsQTable[[#This Row],[pi_last_name]]=" ","",HYPERLINK("mailto:"&amp;BudgetsQTable[[#This Row],[pi_email]]&amp;"&amp;subject=Your NSF Proposal:  "&amp;BudgetsQTable[[#This Row],[prop_id]],BudgetsQTable[[#This Row],[pi_email]]))</f>
        <v/>
      </c>
      <c r="O339" s="78" t="s">
        <v>753</v>
      </c>
      <c r="P339" s="78">
        <v>1</v>
      </c>
      <c r="Q339" s="78">
        <v>1.5</v>
      </c>
      <c r="R339" s="79">
        <v>0</v>
      </c>
      <c r="S339" s="79">
        <v>6000</v>
      </c>
      <c r="T339" s="79">
        <v>0</v>
      </c>
      <c r="U339" s="80">
        <v>150987</v>
      </c>
      <c r="V339" s="78">
        <v>0</v>
      </c>
      <c r="W339" s="78">
        <v>3</v>
      </c>
      <c r="X339" s="11" t="str">
        <f ca="1">IF(ISBLANK(BudgetsQTable[[#This Row],[budg_seq_yr]]),"FY"&amp;fiscalyear,"FY"&amp;fiscalyear-1+BudgetsQTable[[#This Row],[budg_seq_yr]])</f>
        <v>FY20</v>
      </c>
      <c r="Y339" s="79">
        <v>150987</v>
      </c>
      <c r="Z339" s="78" t="s">
        <v>2818</v>
      </c>
      <c r="AA339" s="78" t="s">
        <v>472</v>
      </c>
      <c r="AB339" s="76" t="s">
        <v>2821</v>
      </c>
      <c r="AC339" s="78" t="s">
        <v>3073</v>
      </c>
    </row>
    <row r="340" spans="1:29" x14ac:dyDescent="0.35">
      <c r="A340" s="10" t="s">
        <v>3152</v>
      </c>
      <c r="B340" s="76" t="s">
        <v>2834</v>
      </c>
      <c r="C340" s="76">
        <f>C339+(BudgetsQTable[[#This Row],[lead]]&lt;&gt;K339)</f>
        <v>50</v>
      </c>
      <c r="D340" s="76">
        <f>D339*(BudgetsQTable[[#This Row],[lead]]=K339)+(BudgetsQTable[[#This Row],[prop_id]]&lt;&gt;A339)</f>
        <v>2</v>
      </c>
      <c r="E340" s="77">
        <v>43004.724999999999</v>
      </c>
      <c r="F340" s="78" t="s">
        <v>2817</v>
      </c>
      <c r="G340" s="78" t="s">
        <v>2818</v>
      </c>
      <c r="H340" s="78" t="s">
        <v>472</v>
      </c>
      <c r="I340" s="76" t="s">
        <v>863</v>
      </c>
      <c r="J340" s="76" t="s">
        <v>753</v>
      </c>
      <c r="K340" s="78" t="s">
        <v>1055</v>
      </c>
      <c r="L340" s="7" t="str">
        <f>IF(BudgetsQTable[[#This Row],[pi_last_name]]=" ","",HYPERLINK("https://www.ejacket.nsf.gov/ej/showProposal.do?Continue=Y&amp;ID="&amp;BudgetsQTable[[#This Row],[prop_id]],BudgetsQTable[[#This Row],[prop_id]]))</f>
        <v/>
      </c>
      <c r="M340" s="78" t="s">
        <v>753</v>
      </c>
      <c r="N340" s="7" t="str">
        <f>IF(BudgetsQTable[[#This Row],[pi_last_name]]=" ","",HYPERLINK("mailto:"&amp;BudgetsQTable[[#This Row],[pi_email]]&amp;"&amp;subject=Your NSF Proposal:  "&amp;BudgetsQTable[[#This Row],[prop_id]],BudgetsQTable[[#This Row],[pi_email]]))</f>
        <v/>
      </c>
      <c r="O340" s="78" t="s">
        <v>753</v>
      </c>
      <c r="P340" s="78">
        <v>1</v>
      </c>
      <c r="Q340" s="78">
        <v>1.5</v>
      </c>
      <c r="R340" s="79">
        <v>0</v>
      </c>
      <c r="S340" s="79">
        <v>6000</v>
      </c>
      <c r="T340" s="79">
        <v>0</v>
      </c>
      <c r="U340" s="80">
        <v>154490</v>
      </c>
      <c r="V340" s="78">
        <v>0</v>
      </c>
      <c r="W340" s="78">
        <v>4</v>
      </c>
      <c r="X340" s="11" t="str">
        <f ca="1">IF(ISBLANK(BudgetsQTable[[#This Row],[budg_seq_yr]]),"FY"&amp;fiscalyear,"FY"&amp;fiscalyear-1+BudgetsQTable[[#This Row],[budg_seq_yr]])</f>
        <v>FY21</v>
      </c>
      <c r="Y340" s="79">
        <v>154490</v>
      </c>
      <c r="Z340" s="78" t="s">
        <v>2818</v>
      </c>
      <c r="AA340" s="78" t="s">
        <v>472</v>
      </c>
      <c r="AB340" s="76" t="s">
        <v>2821</v>
      </c>
      <c r="AC340" s="78" t="s">
        <v>3073</v>
      </c>
    </row>
    <row r="341" spans="1:29" x14ac:dyDescent="0.35">
      <c r="A341" s="10" t="s">
        <v>1067</v>
      </c>
      <c r="B341" s="76" t="s">
        <v>2863</v>
      </c>
      <c r="C341" s="76">
        <f>C340+(BudgetsQTable[[#This Row],[lead]]&lt;&gt;K340)</f>
        <v>51</v>
      </c>
      <c r="D341" s="76">
        <f>D340*(BudgetsQTable[[#This Row],[lead]]=K340)+(BudgetsQTable[[#This Row],[prop_id]]&lt;&gt;A340)</f>
        <v>1</v>
      </c>
      <c r="E341" s="77">
        <v>43004.53402777778</v>
      </c>
      <c r="F341" s="78" t="s">
        <v>2817</v>
      </c>
      <c r="G341" s="78" t="s">
        <v>2818</v>
      </c>
      <c r="H341" s="78" t="s">
        <v>476</v>
      </c>
      <c r="I341" s="76" t="s">
        <v>1069</v>
      </c>
      <c r="J341" s="76" t="s">
        <v>3161</v>
      </c>
      <c r="K341" s="78" t="s">
        <v>1067</v>
      </c>
      <c r="L341" s="7" t="str">
        <f>IF(BudgetsQTable[[#This Row],[pi_last_name]]=" ","",HYPERLINK("https://www.ejacket.nsf.gov/ej/showProposal.do?Continue=Y&amp;ID="&amp;BudgetsQTable[[#This Row],[prop_id]],BudgetsQTable[[#This Row],[prop_id]]))</f>
        <v>1763324</v>
      </c>
      <c r="M341" s="78" t="s">
        <v>1068</v>
      </c>
      <c r="N341" s="7" t="str">
        <f>IF(BudgetsQTable[[#This Row],[pi_last_name]]=" ","",HYPERLINK("mailto:"&amp;BudgetsQTable[[#This Row],[pi_email]]&amp;"&amp;subject=Your NSF Proposal:  "&amp;BudgetsQTable[[#This Row],[prop_id]],BudgetsQTable[[#This Row],[pi_email]]))</f>
        <v>sudeep@colostate.edu</v>
      </c>
      <c r="O341" s="78" t="s">
        <v>3158</v>
      </c>
      <c r="P341" s="78"/>
      <c r="Q341" s="78"/>
      <c r="R341" s="79"/>
      <c r="S341" s="79"/>
      <c r="T341" s="79"/>
      <c r="U341" s="80"/>
      <c r="V341" s="78">
        <v>0</v>
      </c>
      <c r="W341" s="78"/>
      <c r="X341" s="11" t="str">
        <f ca="1">IF(ISBLANK(BudgetsQTable[[#This Row],[budg_seq_yr]]),"FY"&amp;fiscalyear,"FY"&amp;fiscalyear-1+BudgetsQTable[[#This Row],[budg_seq_yr]])</f>
        <v>FY18</v>
      </c>
      <c r="Y341" s="79">
        <v>1200000</v>
      </c>
      <c r="Z341" s="78" t="s">
        <v>2818</v>
      </c>
      <c r="AA341" s="78" t="s">
        <v>476</v>
      </c>
      <c r="AB341" s="76" t="s">
        <v>2821</v>
      </c>
      <c r="AC341" s="78" t="s">
        <v>3156</v>
      </c>
    </row>
    <row r="342" spans="1:29" x14ac:dyDescent="0.35">
      <c r="A342" s="10" t="s">
        <v>1067</v>
      </c>
      <c r="B342" s="76" t="s">
        <v>2863</v>
      </c>
      <c r="C342" s="76">
        <f>C341+(BudgetsQTable[[#This Row],[lead]]&lt;&gt;K341)</f>
        <v>51</v>
      </c>
      <c r="D342" s="76">
        <f>D341*(BudgetsQTable[[#This Row],[lead]]=K341)+(BudgetsQTable[[#This Row],[prop_id]]&lt;&gt;A341)</f>
        <v>1</v>
      </c>
      <c r="E342" s="77">
        <v>43004.53402777778</v>
      </c>
      <c r="F342" s="78" t="s">
        <v>2817</v>
      </c>
      <c r="G342" s="78" t="s">
        <v>2818</v>
      </c>
      <c r="H342" s="78" t="s">
        <v>476</v>
      </c>
      <c r="I342" s="76" t="s">
        <v>1069</v>
      </c>
      <c r="J342" s="76" t="s">
        <v>753</v>
      </c>
      <c r="K342" s="78" t="s">
        <v>1067</v>
      </c>
      <c r="L342" s="7" t="str">
        <f>IF(BudgetsQTable[[#This Row],[pi_last_name]]=" ","",HYPERLINK("https://www.ejacket.nsf.gov/ej/showProposal.do?Continue=Y&amp;ID="&amp;BudgetsQTable[[#This Row],[prop_id]],BudgetsQTable[[#This Row],[prop_id]]))</f>
        <v/>
      </c>
      <c r="M342" s="78" t="s">
        <v>753</v>
      </c>
      <c r="N342" s="7" t="str">
        <f>IF(BudgetsQTable[[#This Row],[pi_last_name]]=" ","",HYPERLINK("mailto:"&amp;BudgetsQTable[[#This Row],[pi_email]]&amp;"&amp;subject=Your NSF Proposal:  "&amp;BudgetsQTable[[#This Row],[prop_id]],BudgetsQTable[[#This Row],[pi_email]]))</f>
        <v/>
      </c>
      <c r="O342" s="78" t="s">
        <v>753</v>
      </c>
      <c r="P342" s="78">
        <v>3</v>
      </c>
      <c r="Q342" s="78">
        <v>2.94</v>
      </c>
      <c r="R342" s="79">
        <v>0</v>
      </c>
      <c r="S342" s="79">
        <v>32000</v>
      </c>
      <c r="T342" s="79">
        <v>8000</v>
      </c>
      <c r="U342" s="80">
        <v>386450</v>
      </c>
      <c r="V342" s="78">
        <v>0</v>
      </c>
      <c r="W342" s="78">
        <v>1</v>
      </c>
      <c r="X342" s="11" t="str">
        <f ca="1">IF(ISBLANK(BudgetsQTable[[#This Row],[budg_seq_yr]]),"FY"&amp;fiscalyear,"FY"&amp;fiscalyear-1+BudgetsQTable[[#This Row],[budg_seq_yr]])</f>
        <v>FY18</v>
      </c>
      <c r="Y342" s="79">
        <v>386450</v>
      </c>
      <c r="Z342" s="78" t="s">
        <v>2818</v>
      </c>
      <c r="AA342" s="78" t="s">
        <v>476</v>
      </c>
      <c r="AB342" s="76" t="s">
        <v>2821</v>
      </c>
      <c r="AC342" s="78" t="s">
        <v>3156</v>
      </c>
    </row>
    <row r="343" spans="1:29" x14ac:dyDescent="0.35">
      <c r="A343" s="10" t="s">
        <v>1067</v>
      </c>
      <c r="B343" s="76" t="s">
        <v>2863</v>
      </c>
      <c r="C343" s="76">
        <f>C342+(BudgetsQTable[[#This Row],[lead]]&lt;&gt;K342)</f>
        <v>51</v>
      </c>
      <c r="D343" s="76">
        <f>D342*(BudgetsQTable[[#This Row],[lead]]=K342)+(BudgetsQTable[[#This Row],[prop_id]]&lt;&gt;A342)</f>
        <v>1</v>
      </c>
      <c r="E343" s="77">
        <v>43004.53402777778</v>
      </c>
      <c r="F343" s="78" t="s">
        <v>2817</v>
      </c>
      <c r="G343" s="78" t="s">
        <v>2818</v>
      </c>
      <c r="H343" s="78" t="s">
        <v>476</v>
      </c>
      <c r="I343" s="76" t="s">
        <v>1069</v>
      </c>
      <c r="J343" s="76" t="s">
        <v>753</v>
      </c>
      <c r="K343" s="78" t="s">
        <v>1067</v>
      </c>
      <c r="L343" s="7" t="str">
        <f>IF(BudgetsQTable[[#This Row],[pi_last_name]]=" ","",HYPERLINK("https://www.ejacket.nsf.gov/ej/showProposal.do?Continue=Y&amp;ID="&amp;BudgetsQTable[[#This Row],[prop_id]],BudgetsQTable[[#This Row],[prop_id]]))</f>
        <v/>
      </c>
      <c r="M343" s="78" t="s">
        <v>753</v>
      </c>
      <c r="N343" s="7" t="str">
        <f>IF(BudgetsQTable[[#This Row],[pi_last_name]]=" ","",HYPERLINK("mailto:"&amp;BudgetsQTable[[#This Row],[pi_email]]&amp;"&amp;subject=Your NSF Proposal:  "&amp;BudgetsQTable[[#This Row],[prop_id]],BudgetsQTable[[#This Row],[pi_email]]))</f>
        <v/>
      </c>
      <c r="O343" s="78" t="s">
        <v>753</v>
      </c>
      <c r="P343" s="78">
        <v>3</v>
      </c>
      <c r="Q343" s="78">
        <v>2.94</v>
      </c>
      <c r="R343" s="79">
        <v>0</v>
      </c>
      <c r="S343" s="79">
        <v>32960</v>
      </c>
      <c r="T343" s="79">
        <v>8240</v>
      </c>
      <c r="U343" s="80">
        <v>399829</v>
      </c>
      <c r="V343" s="78">
        <v>0</v>
      </c>
      <c r="W343" s="78">
        <v>2</v>
      </c>
      <c r="X343" s="11" t="str">
        <f ca="1">IF(ISBLANK(BudgetsQTable[[#This Row],[budg_seq_yr]]),"FY"&amp;fiscalyear,"FY"&amp;fiscalyear-1+BudgetsQTable[[#This Row],[budg_seq_yr]])</f>
        <v>FY19</v>
      </c>
      <c r="Y343" s="79">
        <v>399829</v>
      </c>
      <c r="Z343" s="78" t="s">
        <v>2818</v>
      </c>
      <c r="AA343" s="78" t="s">
        <v>476</v>
      </c>
      <c r="AB343" s="76" t="s">
        <v>2821</v>
      </c>
      <c r="AC343" s="78" t="s">
        <v>3156</v>
      </c>
    </row>
    <row r="344" spans="1:29" x14ac:dyDescent="0.35">
      <c r="A344" s="10" t="s">
        <v>1067</v>
      </c>
      <c r="B344" s="76" t="s">
        <v>2863</v>
      </c>
      <c r="C344" s="76">
        <f>C343+(BudgetsQTable[[#This Row],[lead]]&lt;&gt;K343)</f>
        <v>51</v>
      </c>
      <c r="D344" s="76">
        <f>D343*(BudgetsQTable[[#This Row],[lead]]=K343)+(BudgetsQTable[[#This Row],[prop_id]]&lt;&gt;A343)</f>
        <v>1</v>
      </c>
      <c r="E344" s="77">
        <v>43004.53402777778</v>
      </c>
      <c r="F344" s="78" t="s">
        <v>2817</v>
      </c>
      <c r="G344" s="78" t="s">
        <v>2818</v>
      </c>
      <c r="H344" s="78" t="s">
        <v>476</v>
      </c>
      <c r="I344" s="76" t="s">
        <v>1069</v>
      </c>
      <c r="J344" s="76" t="s">
        <v>753</v>
      </c>
      <c r="K344" s="78" t="s">
        <v>1067</v>
      </c>
      <c r="L344" s="7" t="str">
        <f>IF(BudgetsQTable[[#This Row],[pi_last_name]]=" ","",HYPERLINK("https://www.ejacket.nsf.gov/ej/showProposal.do?Continue=Y&amp;ID="&amp;BudgetsQTable[[#This Row],[prop_id]],BudgetsQTable[[#This Row],[prop_id]]))</f>
        <v/>
      </c>
      <c r="M344" s="78" t="s">
        <v>753</v>
      </c>
      <c r="N344" s="7" t="str">
        <f>IF(BudgetsQTable[[#This Row],[pi_last_name]]=" ","",HYPERLINK("mailto:"&amp;BudgetsQTable[[#This Row],[pi_email]]&amp;"&amp;subject=Your NSF Proposal:  "&amp;BudgetsQTable[[#This Row],[prop_id]],BudgetsQTable[[#This Row],[pi_email]]))</f>
        <v/>
      </c>
      <c r="O344" s="78" t="s">
        <v>753</v>
      </c>
      <c r="P344" s="78">
        <v>3</v>
      </c>
      <c r="Q344" s="78">
        <v>2.94</v>
      </c>
      <c r="R344" s="79">
        <v>0</v>
      </c>
      <c r="S344" s="79">
        <v>33949</v>
      </c>
      <c r="T344" s="79">
        <v>8487</v>
      </c>
      <c r="U344" s="80">
        <v>413721</v>
      </c>
      <c r="V344" s="78">
        <v>0</v>
      </c>
      <c r="W344" s="78">
        <v>3</v>
      </c>
      <c r="X344" s="11" t="str">
        <f ca="1">IF(ISBLANK(BudgetsQTable[[#This Row],[budg_seq_yr]]),"FY"&amp;fiscalyear,"FY"&amp;fiscalyear-1+BudgetsQTable[[#This Row],[budg_seq_yr]])</f>
        <v>FY20</v>
      </c>
      <c r="Y344" s="79">
        <v>413721</v>
      </c>
      <c r="Z344" s="78" t="s">
        <v>2818</v>
      </c>
      <c r="AA344" s="78" t="s">
        <v>476</v>
      </c>
      <c r="AB344" s="76" t="s">
        <v>2821</v>
      </c>
      <c r="AC344" s="78" t="s">
        <v>3156</v>
      </c>
    </row>
    <row r="345" spans="1:29" x14ac:dyDescent="0.35">
      <c r="A345" s="10" t="s">
        <v>1087</v>
      </c>
      <c r="B345" s="76" t="s">
        <v>2824</v>
      </c>
      <c r="C345" s="76">
        <f>C344+(BudgetsQTable[[#This Row],[lead]]&lt;&gt;K344)</f>
        <v>52</v>
      </c>
      <c r="D345" s="76">
        <f>D344*(BudgetsQTable[[#This Row],[lead]]=K344)+(BudgetsQTable[[#This Row],[prop_id]]&lt;&gt;A344)</f>
        <v>1</v>
      </c>
      <c r="E345" s="77">
        <v>43004.540972222225</v>
      </c>
      <c r="F345" s="78" t="s">
        <v>2868</v>
      </c>
      <c r="G345" s="78" t="s">
        <v>2869</v>
      </c>
      <c r="H345" s="78" t="s">
        <v>466</v>
      </c>
      <c r="I345" s="76" t="s">
        <v>786</v>
      </c>
      <c r="J345" s="76" t="s">
        <v>3166</v>
      </c>
      <c r="K345" s="78" t="s">
        <v>1087</v>
      </c>
      <c r="L345" s="7" t="str">
        <f>IF(BudgetsQTable[[#This Row],[pi_last_name]]=" ","",HYPERLINK("https://www.ejacket.nsf.gov/ej/showProposal.do?Continue=Y&amp;ID="&amp;BudgetsQTable[[#This Row],[prop_id]],BudgetsQTable[[#This Row],[prop_id]]))</f>
        <v>1763325</v>
      </c>
      <c r="M345" s="78" t="s">
        <v>925</v>
      </c>
      <c r="N345" s="7" t="str">
        <f>IF(BudgetsQTable[[#This Row],[pi_last_name]]=" ","",HYPERLINK("mailto:"&amp;BudgetsQTable[[#This Row],[pi_email]]&amp;"&amp;subject=Your NSF Proposal:  "&amp;BudgetsQTable[[#This Row],[prop_id]],BudgetsQTable[[#This Row],[pi_email]]))</f>
        <v>psyu@cs.uic.edu</v>
      </c>
      <c r="O345" s="78" t="s">
        <v>3164</v>
      </c>
      <c r="P345" s="78"/>
      <c r="Q345" s="78"/>
      <c r="R345" s="79"/>
      <c r="S345" s="79"/>
      <c r="T345" s="79"/>
      <c r="U345" s="80"/>
      <c r="V345" s="78">
        <v>0</v>
      </c>
      <c r="W345" s="78"/>
      <c r="X345" s="11" t="str">
        <f ca="1">IF(ISBLANK(BudgetsQTable[[#This Row],[budg_seq_yr]]),"FY"&amp;fiscalyear,"FY"&amp;fiscalyear-1+BudgetsQTable[[#This Row],[budg_seq_yr]])</f>
        <v>FY18</v>
      </c>
      <c r="Y345" s="79">
        <v>650000</v>
      </c>
      <c r="Z345" s="78" t="s">
        <v>2869</v>
      </c>
      <c r="AA345" s="78" t="s">
        <v>466</v>
      </c>
      <c r="AB345" s="76" t="s">
        <v>2821</v>
      </c>
      <c r="AC345" s="78" t="s">
        <v>2884</v>
      </c>
    </row>
    <row r="346" spans="1:29" x14ac:dyDescent="0.35">
      <c r="A346" s="10" t="s">
        <v>1087</v>
      </c>
      <c r="B346" s="76" t="s">
        <v>2824</v>
      </c>
      <c r="C346" s="76">
        <f>C345+(BudgetsQTable[[#This Row],[lead]]&lt;&gt;K345)</f>
        <v>52</v>
      </c>
      <c r="D346" s="76">
        <f>D345*(BudgetsQTable[[#This Row],[lead]]=K345)+(BudgetsQTable[[#This Row],[prop_id]]&lt;&gt;A345)</f>
        <v>1</v>
      </c>
      <c r="E346" s="77">
        <v>43004.540972222225</v>
      </c>
      <c r="F346" s="78" t="s">
        <v>2868</v>
      </c>
      <c r="G346" s="78" t="s">
        <v>2869</v>
      </c>
      <c r="H346" s="78" t="s">
        <v>466</v>
      </c>
      <c r="I346" s="76" t="s">
        <v>786</v>
      </c>
      <c r="J346" s="76" t="s">
        <v>753</v>
      </c>
      <c r="K346" s="78" t="s">
        <v>1087</v>
      </c>
      <c r="L346" s="7" t="str">
        <f>IF(BudgetsQTable[[#This Row],[pi_last_name]]=" ","",HYPERLINK("https://www.ejacket.nsf.gov/ej/showProposal.do?Continue=Y&amp;ID="&amp;BudgetsQTable[[#This Row],[prop_id]],BudgetsQTable[[#This Row],[prop_id]]))</f>
        <v/>
      </c>
      <c r="M346" s="78" t="s">
        <v>753</v>
      </c>
      <c r="N346" s="7" t="str">
        <f>IF(BudgetsQTable[[#This Row],[pi_last_name]]=" ","",HYPERLINK("mailto:"&amp;BudgetsQTable[[#This Row],[pi_email]]&amp;"&amp;subject=Your NSF Proposal:  "&amp;BudgetsQTable[[#This Row],[prop_id]],BudgetsQTable[[#This Row],[pi_email]]))</f>
        <v/>
      </c>
      <c r="O346" s="78" t="s">
        <v>753</v>
      </c>
      <c r="P346" s="78">
        <v>1</v>
      </c>
      <c r="Q346" s="78">
        <v>1</v>
      </c>
      <c r="R346" s="79">
        <v>0</v>
      </c>
      <c r="S346" s="79">
        <v>3000</v>
      </c>
      <c r="T346" s="79">
        <v>0</v>
      </c>
      <c r="U346" s="80">
        <v>158745</v>
      </c>
      <c r="V346" s="78">
        <v>0</v>
      </c>
      <c r="W346" s="78">
        <v>1</v>
      </c>
      <c r="X346" s="11" t="str">
        <f ca="1">IF(ISBLANK(BudgetsQTable[[#This Row],[budg_seq_yr]]),"FY"&amp;fiscalyear,"FY"&amp;fiscalyear-1+BudgetsQTable[[#This Row],[budg_seq_yr]])</f>
        <v>FY18</v>
      </c>
      <c r="Y346" s="79">
        <v>158745</v>
      </c>
      <c r="Z346" s="78" t="s">
        <v>2869</v>
      </c>
      <c r="AA346" s="78" t="s">
        <v>466</v>
      </c>
      <c r="AB346" s="76" t="s">
        <v>2821</v>
      </c>
      <c r="AC346" s="78" t="s">
        <v>2884</v>
      </c>
    </row>
    <row r="347" spans="1:29" x14ac:dyDescent="0.35">
      <c r="A347" s="10" t="s">
        <v>1087</v>
      </c>
      <c r="B347" s="76" t="s">
        <v>2824</v>
      </c>
      <c r="C347" s="76">
        <f>C346+(BudgetsQTable[[#This Row],[lead]]&lt;&gt;K346)</f>
        <v>52</v>
      </c>
      <c r="D347" s="76">
        <f>D346*(BudgetsQTable[[#This Row],[lead]]=K346)+(BudgetsQTable[[#This Row],[prop_id]]&lt;&gt;A346)</f>
        <v>1</v>
      </c>
      <c r="E347" s="77">
        <v>43004.540972222225</v>
      </c>
      <c r="F347" s="78" t="s">
        <v>2868</v>
      </c>
      <c r="G347" s="78" t="s">
        <v>2869</v>
      </c>
      <c r="H347" s="78" t="s">
        <v>466</v>
      </c>
      <c r="I347" s="76" t="s">
        <v>786</v>
      </c>
      <c r="J347" s="76" t="s">
        <v>753</v>
      </c>
      <c r="K347" s="78" t="s">
        <v>1087</v>
      </c>
      <c r="L347" s="7" t="str">
        <f>IF(BudgetsQTable[[#This Row],[pi_last_name]]=" ","",HYPERLINK("https://www.ejacket.nsf.gov/ej/showProposal.do?Continue=Y&amp;ID="&amp;BudgetsQTable[[#This Row],[prop_id]],BudgetsQTable[[#This Row],[prop_id]]))</f>
        <v/>
      </c>
      <c r="M347" s="78" t="s">
        <v>753</v>
      </c>
      <c r="N347" s="7" t="str">
        <f>IF(BudgetsQTable[[#This Row],[pi_last_name]]=" ","",HYPERLINK("mailto:"&amp;BudgetsQTable[[#This Row],[pi_email]]&amp;"&amp;subject=Your NSF Proposal:  "&amp;BudgetsQTable[[#This Row],[prop_id]],BudgetsQTable[[#This Row],[pi_email]]))</f>
        <v/>
      </c>
      <c r="O347" s="78" t="s">
        <v>753</v>
      </c>
      <c r="P347" s="78">
        <v>1</v>
      </c>
      <c r="Q347" s="78">
        <v>1</v>
      </c>
      <c r="R347" s="79">
        <v>0</v>
      </c>
      <c r="S347" s="79">
        <v>3000</v>
      </c>
      <c r="T347" s="79">
        <v>0</v>
      </c>
      <c r="U347" s="80">
        <v>158745</v>
      </c>
      <c r="V347" s="78">
        <v>0</v>
      </c>
      <c r="W347" s="78">
        <v>2</v>
      </c>
      <c r="X347" s="11" t="str">
        <f ca="1">IF(ISBLANK(BudgetsQTable[[#This Row],[budg_seq_yr]]),"FY"&amp;fiscalyear,"FY"&amp;fiscalyear-1+BudgetsQTable[[#This Row],[budg_seq_yr]])</f>
        <v>FY19</v>
      </c>
      <c r="Y347" s="79">
        <v>158745</v>
      </c>
      <c r="Z347" s="78" t="s">
        <v>2869</v>
      </c>
      <c r="AA347" s="78" t="s">
        <v>466</v>
      </c>
      <c r="AB347" s="76" t="s">
        <v>2821</v>
      </c>
      <c r="AC347" s="78" t="s">
        <v>2884</v>
      </c>
    </row>
    <row r="348" spans="1:29" x14ac:dyDescent="0.35">
      <c r="A348" s="10" t="s">
        <v>1087</v>
      </c>
      <c r="B348" s="76" t="s">
        <v>2824</v>
      </c>
      <c r="C348" s="76">
        <f>C347+(BudgetsQTable[[#This Row],[lead]]&lt;&gt;K347)</f>
        <v>52</v>
      </c>
      <c r="D348" s="76">
        <f>D347*(BudgetsQTable[[#This Row],[lead]]=K347)+(BudgetsQTable[[#This Row],[prop_id]]&lt;&gt;A347)</f>
        <v>1</v>
      </c>
      <c r="E348" s="77">
        <v>43004.540972222225</v>
      </c>
      <c r="F348" s="78" t="s">
        <v>2868</v>
      </c>
      <c r="G348" s="78" t="s">
        <v>2869</v>
      </c>
      <c r="H348" s="78" t="s">
        <v>466</v>
      </c>
      <c r="I348" s="76" t="s">
        <v>786</v>
      </c>
      <c r="J348" s="76" t="s">
        <v>753</v>
      </c>
      <c r="K348" s="78" t="s">
        <v>1087</v>
      </c>
      <c r="L348" s="7" t="str">
        <f>IF(BudgetsQTable[[#This Row],[pi_last_name]]=" ","",HYPERLINK("https://www.ejacket.nsf.gov/ej/showProposal.do?Continue=Y&amp;ID="&amp;BudgetsQTable[[#This Row],[prop_id]],BudgetsQTable[[#This Row],[prop_id]]))</f>
        <v/>
      </c>
      <c r="M348" s="78" t="s">
        <v>753</v>
      </c>
      <c r="N348" s="7" t="str">
        <f>IF(BudgetsQTable[[#This Row],[pi_last_name]]=" ","",HYPERLINK("mailto:"&amp;BudgetsQTable[[#This Row],[pi_email]]&amp;"&amp;subject=Your NSF Proposal:  "&amp;BudgetsQTable[[#This Row],[prop_id]],BudgetsQTable[[#This Row],[pi_email]]))</f>
        <v/>
      </c>
      <c r="O348" s="78" t="s">
        <v>753</v>
      </c>
      <c r="P348" s="78">
        <v>1</v>
      </c>
      <c r="Q348" s="78">
        <v>1</v>
      </c>
      <c r="R348" s="79">
        <v>0</v>
      </c>
      <c r="S348" s="79">
        <v>3000</v>
      </c>
      <c r="T348" s="79">
        <v>0</v>
      </c>
      <c r="U348" s="80">
        <v>163690</v>
      </c>
      <c r="V348" s="78">
        <v>0</v>
      </c>
      <c r="W348" s="78">
        <v>3</v>
      </c>
      <c r="X348" s="11" t="str">
        <f ca="1">IF(ISBLANK(BudgetsQTable[[#This Row],[budg_seq_yr]]),"FY"&amp;fiscalyear,"FY"&amp;fiscalyear-1+BudgetsQTable[[#This Row],[budg_seq_yr]])</f>
        <v>FY20</v>
      </c>
      <c r="Y348" s="79">
        <v>163690</v>
      </c>
      <c r="Z348" s="78" t="s">
        <v>2869</v>
      </c>
      <c r="AA348" s="78" t="s">
        <v>466</v>
      </c>
      <c r="AB348" s="76" t="s">
        <v>2821</v>
      </c>
      <c r="AC348" s="78" t="s">
        <v>2884</v>
      </c>
    </row>
    <row r="349" spans="1:29" x14ac:dyDescent="0.35">
      <c r="A349" s="10" t="s">
        <v>1087</v>
      </c>
      <c r="B349" s="76" t="s">
        <v>2824</v>
      </c>
      <c r="C349" s="76">
        <f>C348+(BudgetsQTable[[#This Row],[lead]]&lt;&gt;K348)</f>
        <v>52</v>
      </c>
      <c r="D349" s="76">
        <f>D348*(BudgetsQTable[[#This Row],[lead]]=K348)+(BudgetsQTable[[#This Row],[prop_id]]&lt;&gt;A348)</f>
        <v>1</v>
      </c>
      <c r="E349" s="77">
        <v>43004.540972222225</v>
      </c>
      <c r="F349" s="78" t="s">
        <v>2868</v>
      </c>
      <c r="G349" s="78" t="s">
        <v>2869</v>
      </c>
      <c r="H349" s="78" t="s">
        <v>466</v>
      </c>
      <c r="I349" s="76" t="s">
        <v>786</v>
      </c>
      <c r="J349" s="76" t="s">
        <v>753</v>
      </c>
      <c r="K349" s="78" t="s">
        <v>1087</v>
      </c>
      <c r="L349" s="7" t="str">
        <f>IF(BudgetsQTable[[#This Row],[pi_last_name]]=" ","",HYPERLINK("https://www.ejacket.nsf.gov/ej/showProposal.do?Continue=Y&amp;ID="&amp;BudgetsQTable[[#This Row],[prop_id]],BudgetsQTable[[#This Row],[prop_id]]))</f>
        <v/>
      </c>
      <c r="M349" s="78" t="s">
        <v>753</v>
      </c>
      <c r="N349" s="7" t="str">
        <f>IF(BudgetsQTable[[#This Row],[pi_last_name]]=" ","",HYPERLINK("mailto:"&amp;BudgetsQTable[[#This Row],[pi_email]]&amp;"&amp;subject=Your NSF Proposal:  "&amp;BudgetsQTable[[#This Row],[prop_id]],BudgetsQTable[[#This Row],[pi_email]]))</f>
        <v/>
      </c>
      <c r="O349" s="78" t="s">
        <v>753</v>
      </c>
      <c r="P349" s="78">
        <v>1</v>
      </c>
      <c r="Q349" s="78">
        <v>1</v>
      </c>
      <c r="R349" s="79">
        <v>0</v>
      </c>
      <c r="S349" s="79">
        <v>3000</v>
      </c>
      <c r="T349" s="79">
        <v>0</v>
      </c>
      <c r="U349" s="80">
        <v>168820</v>
      </c>
      <c r="V349" s="78">
        <v>0</v>
      </c>
      <c r="W349" s="78">
        <v>4</v>
      </c>
      <c r="X349" s="11" t="str">
        <f ca="1">IF(ISBLANK(BudgetsQTable[[#This Row],[budg_seq_yr]]),"FY"&amp;fiscalyear,"FY"&amp;fiscalyear-1+BudgetsQTable[[#This Row],[budg_seq_yr]])</f>
        <v>FY21</v>
      </c>
      <c r="Y349" s="79">
        <v>168820</v>
      </c>
      <c r="Z349" s="78" t="s">
        <v>2869</v>
      </c>
      <c r="AA349" s="78" t="s">
        <v>466</v>
      </c>
      <c r="AB349" s="76" t="s">
        <v>2821</v>
      </c>
      <c r="AC349" s="78" t="s">
        <v>2884</v>
      </c>
    </row>
    <row r="350" spans="1:29" x14ac:dyDescent="0.35">
      <c r="A350" s="10" t="s">
        <v>3168</v>
      </c>
      <c r="B350" s="76" t="s">
        <v>2834</v>
      </c>
      <c r="C350" s="76">
        <f>C349+(BudgetsQTable[[#This Row],[lead]]&lt;&gt;K349)</f>
        <v>52</v>
      </c>
      <c r="D350" s="76">
        <f>D349*(BudgetsQTable[[#This Row],[lead]]=K349)+(BudgetsQTable[[#This Row],[prop_id]]&lt;&gt;A349)</f>
        <v>2</v>
      </c>
      <c r="E350" s="77">
        <v>43004.627083333333</v>
      </c>
      <c r="F350" s="78" t="s">
        <v>2868</v>
      </c>
      <c r="G350" s="78" t="s">
        <v>2869</v>
      </c>
      <c r="H350" s="78" t="s">
        <v>466</v>
      </c>
      <c r="I350" s="76" t="s">
        <v>786</v>
      </c>
      <c r="J350" s="76" t="s">
        <v>3171</v>
      </c>
      <c r="K350" s="78" t="s">
        <v>1087</v>
      </c>
      <c r="L350" s="7" t="str">
        <f>IF(BudgetsQTable[[#This Row],[pi_last_name]]=" ","",HYPERLINK("https://www.ejacket.nsf.gov/ej/showProposal.do?Continue=Y&amp;ID="&amp;BudgetsQTable[[#This Row],[prop_id]],BudgetsQTable[[#This Row],[prop_id]]))</f>
        <v>1763365</v>
      </c>
      <c r="M350" s="78" t="s">
        <v>1026</v>
      </c>
      <c r="N350" s="7" t="str">
        <f>IF(BudgetsQTable[[#This Row],[pi_last_name]]=" ","",HYPERLINK("mailto:"&amp;BudgetsQTable[[#This Row],[pi_email]]&amp;"&amp;subject=Your NSF Proposal:  "&amp;BudgetsQTable[[#This Row],[prop_id]],BudgetsQTable[[#This Row],[pi_email]]))</f>
        <v>jzhang@cs.fsu.edu</v>
      </c>
      <c r="O350" s="78" t="s">
        <v>3170</v>
      </c>
      <c r="P350" s="78"/>
      <c r="Q350" s="78"/>
      <c r="R350" s="79"/>
      <c r="S350" s="79"/>
      <c r="T350" s="79"/>
      <c r="U350" s="80"/>
      <c r="V350" s="78">
        <v>0</v>
      </c>
      <c r="W350" s="78"/>
      <c r="X350" s="11" t="str">
        <f ca="1">IF(ISBLANK(BudgetsQTable[[#This Row],[budg_seq_yr]]),"FY"&amp;fiscalyear,"FY"&amp;fiscalyear-1+BudgetsQTable[[#This Row],[budg_seq_yr]])</f>
        <v>FY18</v>
      </c>
      <c r="Y350" s="79">
        <v>550000</v>
      </c>
      <c r="Z350" s="78" t="s">
        <v>2869</v>
      </c>
      <c r="AA350" s="78" t="s">
        <v>466</v>
      </c>
      <c r="AB350" s="76" t="s">
        <v>2821</v>
      </c>
      <c r="AC350" s="78" t="s">
        <v>2884</v>
      </c>
    </row>
    <row r="351" spans="1:29" x14ac:dyDescent="0.35">
      <c r="A351" s="10" t="s">
        <v>3168</v>
      </c>
      <c r="B351" s="76" t="s">
        <v>2834</v>
      </c>
      <c r="C351" s="76">
        <f>C350+(BudgetsQTable[[#This Row],[lead]]&lt;&gt;K350)</f>
        <v>52</v>
      </c>
      <c r="D351" s="76">
        <f>D350*(BudgetsQTable[[#This Row],[lead]]=K350)+(BudgetsQTable[[#This Row],[prop_id]]&lt;&gt;A350)</f>
        <v>2</v>
      </c>
      <c r="E351" s="77">
        <v>43004.627083333333</v>
      </c>
      <c r="F351" s="78" t="s">
        <v>2868</v>
      </c>
      <c r="G351" s="78" t="s">
        <v>2869</v>
      </c>
      <c r="H351" s="78" t="s">
        <v>466</v>
      </c>
      <c r="I351" s="76" t="s">
        <v>786</v>
      </c>
      <c r="J351" s="76" t="s">
        <v>753</v>
      </c>
      <c r="K351" s="78" t="s">
        <v>1087</v>
      </c>
      <c r="L351" s="7" t="str">
        <f>IF(BudgetsQTable[[#This Row],[pi_last_name]]=" ","",HYPERLINK("https://www.ejacket.nsf.gov/ej/showProposal.do?Continue=Y&amp;ID="&amp;BudgetsQTable[[#This Row],[prop_id]],BudgetsQTable[[#This Row],[prop_id]]))</f>
        <v/>
      </c>
      <c r="M351" s="78" t="s">
        <v>753</v>
      </c>
      <c r="N351" s="7" t="str">
        <f>IF(BudgetsQTable[[#This Row],[pi_last_name]]=" ","",HYPERLINK("mailto:"&amp;BudgetsQTable[[#This Row],[pi_email]]&amp;"&amp;subject=Your NSF Proposal:  "&amp;BudgetsQTable[[#This Row],[prop_id]],BudgetsQTable[[#This Row],[pi_email]]))</f>
        <v/>
      </c>
      <c r="O351" s="78" t="s">
        <v>753</v>
      </c>
      <c r="P351" s="78">
        <v>1</v>
      </c>
      <c r="Q351" s="78">
        <v>1</v>
      </c>
      <c r="R351" s="79">
        <v>0</v>
      </c>
      <c r="S351" s="79">
        <v>2653</v>
      </c>
      <c r="T351" s="79">
        <v>0</v>
      </c>
      <c r="U351" s="80">
        <v>131592</v>
      </c>
      <c r="V351" s="78">
        <v>0</v>
      </c>
      <c r="W351" s="78">
        <v>1</v>
      </c>
      <c r="X351" s="11" t="str">
        <f ca="1">IF(ISBLANK(BudgetsQTable[[#This Row],[budg_seq_yr]]),"FY"&amp;fiscalyear,"FY"&amp;fiscalyear-1+BudgetsQTable[[#This Row],[budg_seq_yr]])</f>
        <v>FY18</v>
      </c>
      <c r="Y351" s="79">
        <v>131592</v>
      </c>
      <c r="Z351" s="78" t="s">
        <v>2869</v>
      </c>
      <c r="AA351" s="78" t="s">
        <v>466</v>
      </c>
      <c r="AB351" s="76" t="s">
        <v>2821</v>
      </c>
      <c r="AC351" s="78" t="s">
        <v>2884</v>
      </c>
    </row>
    <row r="352" spans="1:29" x14ac:dyDescent="0.35">
      <c r="A352" s="10" t="s">
        <v>3168</v>
      </c>
      <c r="B352" s="76" t="s">
        <v>2834</v>
      </c>
      <c r="C352" s="76">
        <f>C351+(BudgetsQTable[[#This Row],[lead]]&lt;&gt;K351)</f>
        <v>52</v>
      </c>
      <c r="D352" s="76">
        <f>D351*(BudgetsQTable[[#This Row],[lead]]=K351)+(BudgetsQTable[[#This Row],[prop_id]]&lt;&gt;A351)</f>
        <v>2</v>
      </c>
      <c r="E352" s="77">
        <v>43004.627083333333</v>
      </c>
      <c r="F352" s="78" t="s">
        <v>2868</v>
      </c>
      <c r="G352" s="78" t="s">
        <v>2869</v>
      </c>
      <c r="H352" s="78" t="s">
        <v>466</v>
      </c>
      <c r="I352" s="76" t="s">
        <v>786</v>
      </c>
      <c r="J352" s="76" t="s">
        <v>753</v>
      </c>
      <c r="K352" s="78" t="s">
        <v>1087</v>
      </c>
      <c r="L352" s="7" t="str">
        <f>IF(BudgetsQTable[[#This Row],[pi_last_name]]=" ","",HYPERLINK("https://www.ejacket.nsf.gov/ej/showProposal.do?Continue=Y&amp;ID="&amp;BudgetsQTable[[#This Row],[prop_id]],BudgetsQTable[[#This Row],[prop_id]]))</f>
        <v/>
      </c>
      <c r="M352" s="78" t="s">
        <v>753</v>
      </c>
      <c r="N352" s="7" t="str">
        <f>IF(BudgetsQTable[[#This Row],[pi_last_name]]=" ","",HYPERLINK("mailto:"&amp;BudgetsQTable[[#This Row],[pi_email]]&amp;"&amp;subject=Your NSF Proposal:  "&amp;BudgetsQTable[[#This Row],[prop_id]],BudgetsQTable[[#This Row],[pi_email]]))</f>
        <v/>
      </c>
      <c r="O352" s="78" t="s">
        <v>753</v>
      </c>
      <c r="P352" s="78">
        <v>1</v>
      </c>
      <c r="Q352" s="78">
        <v>1</v>
      </c>
      <c r="R352" s="79">
        <v>0</v>
      </c>
      <c r="S352" s="79">
        <v>2786</v>
      </c>
      <c r="T352" s="79">
        <v>0</v>
      </c>
      <c r="U352" s="80">
        <v>135817</v>
      </c>
      <c r="V352" s="78">
        <v>0</v>
      </c>
      <c r="W352" s="78">
        <v>2</v>
      </c>
      <c r="X352" s="11" t="str">
        <f ca="1">IF(ISBLANK(BudgetsQTable[[#This Row],[budg_seq_yr]]),"FY"&amp;fiscalyear,"FY"&amp;fiscalyear-1+BudgetsQTable[[#This Row],[budg_seq_yr]])</f>
        <v>FY19</v>
      </c>
      <c r="Y352" s="79">
        <v>135817</v>
      </c>
      <c r="Z352" s="78" t="s">
        <v>2869</v>
      </c>
      <c r="AA352" s="78" t="s">
        <v>466</v>
      </c>
      <c r="AB352" s="76" t="s">
        <v>2821</v>
      </c>
      <c r="AC352" s="78" t="s">
        <v>2884</v>
      </c>
    </row>
    <row r="353" spans="1:29" x14ac:dyDescent="0.35">
      <c r="A353" s="10" t="s">
        <v>3168</v>
      </c>
      <c r="B353" s="76" t="s">
        <v>2834</v>
      </c>
      <c r="C353" s="76">
        <f>C352+(BudgetsQTable[[#This Row],[lead]]&lt;&gt;K352)</f>
        <v>52</v>
      </c>
      <c r="D353" s="76">
        <f>D352*(BudgetsQTable[[#This Row],[lead]]=K352)+(BudgetsQTable[[#This Row],[prop_id]]&lt;&gt;A352)</f>
        <v>2</v>
      </c>
      <c r="E353" s="77">
        <v>43004.627083333333</v>
      </c>
      <c r="F353" s="78" t="s">
        <v>2868</v>
      </c>
      <c r="G353" s="78" t="s">
        <v>2869</v>
      </c>
      <c r="H353" s="78" t="s">
        <v>466</v>
      </c>
      <c r="I353" s="76" t="s">
        <v>786</v>
      </c>
      <c r="J353" s="76" t="s">
        <v>753</v>
      </c>
      <c r="K353" s="78" t="s">
        <v>1087</v>
      </c>
      <c r="L353" s="7" t="str">
        <f>IF(BudgetsQTable[[#This Row],[pi_last_name]]=" ","",HYPERLINK("https://www.ejacket.nsf.gov/ej/showProposal.do?Continue=Y&amp;ID="&amp;BudgetsQTable[[#This Row],[prop_id]],BudgetsQTable[[#This Row],[prop_id]]))</f>
        <v/>
      </c>
      <c r="M353" s="78" t="s">
        <v>753</v>
      </c>
      <c r="N353" s="7" t="str">
        <f>IF(BudgetsQTable[[#This Row],[pi_last_name]]=" ","",HYPERLINK("mailto:"&amp;BudgetsQTable[[#This Row],[pi_email]]&amp;"&amp;subject=Your NSF Proposal:  "&amp;BudgetsQTable[[#This Row],[prop_id]],BudgetsQTable[[#This Row],[pi_email]]))</f>
        <v/>
      </c>
      <c r="O353" s="78" t="s">
        <v>753</v>
      </c>
      <c r="P353" s="78">
        <v>1</v>
      </c>
      <c r="Q353" s="78">
        <v>1</v>
      </c>
      <c r="R353" s="79">
        <v>0</v>
      </c>
      <c r="S353" s="79">
        <v>2925</v>
      </c>
      <c r="T353" s="79">
        <v>0</v>
      </c>
      <c r="U353" s="80">
        <v>139432</v>
      </c>
      <c r="V353" s="78">
        <v>0</v>
      </c>
      <c r="W353" s="78">
        <v>3</v>
      </c>
      <c r="X353" s="11" t="str">
        <f ca="1">IF(ISBLANK(BudgetsQTable[[#This Row],[budg_seq_yr]]),"FY"&amp;fiscalyear,"FY"&amp;fiscalyear-1+BudgetsQTable[[#This Row],[budg_seq_yr]])</f>
        <v>FY20</v>
      </c>
      <c r="Y353" s="79">
        <v>139432</v>
      </c>
      <c r="Z353" s="78" t="s">
        <v>2869</v>
      </c>
      <c r="AA353" s="78" t="s">
        <v>466</v>
      </c>
      <c r="AB353" s="76" t="s">
        <v>2821</v>
      </c>
      <c r="AC353" s="78" t="s">
        <v>2884</v>
      </c>
    </row>
    <row r="354" spans="1:29" x14ac:dyDescent="0.35">
      <c r="A354" s="10" t="s">
        <v>3168</v>
      </c>
      <c r="B354" s="76" t="s">
        <v>2834</v>
      </c>
      <c r="C354" s="76">
        <f>C353+(BudgetsQTable[[#This Row],[lead]]&lt;&gt;K353)</f>
        <v>52</v>
      </c>
      <c r="D354" s="76">
        <f>D353*(BudgetsQTable[[#This Row],[lead]]=K353)+(BudgetsQTable[[#This Row],[prop_id]]&lt;&gt;A353)</f>
        <v>2</v>
      </c>
      <c r="E354" s="77">
        <v>43004.627083333333</v>
      </c>
      <c r="F354" s="78" t="s">
        <v>2868</v>
      </c>
      <c r="G354" s="78" t="s">
        <v>2869</v>
      </c>
      <c r="H354" s="78" t="s">
        <v>466</v>
      </c>
      <c r="I354" s="76" t="s">
        <v>786</v>
      </c>
      <c r="J354" s="76" t="s">
        <v>753</v>
      </c>
      <c r="K354" s="78" t="s">
        <v>1087</v>
      </c>
      <c r="L354" s="7" t="str">
        <f>IF(BudgetsQTable[[#This Row],[pi_last_name]]=" ","",HYPERLINK("https://www.ejacket.nsf.gov/ej/showProposal.do?Continue=Y&amp;ID="&amp;BudgetsQTable[[#This Row],[prop_id]],BudgetsQTable[[#This Row],[prop_id]]))</f>
        <v/>
      </c>
      <c r="M354" s="78" t="s">
        <v>753</v>
      </c>
      <c r="N354" s="7" t="str">
        <f>IF(BudgetsQTable[[#This Row],[pi_last_name]]=" ","",HYPERLINK("mailto:"&amp;BudgetsQTable[[#This Row],[pi_email]]&amp;"&amp;subject=Your NSF Proposal:  "&amp;BudgetsQTable[[#This Row],[prop_id]],BudgetsQTable[[#This Row],[pi_email]]))</f>
        <v/>
      </c>
      <c r="O354" s="78" t="s">
        <v>753</v>
      </c>
      <c r="P354" s="78">
        <v>1</v>
      </c>
      <c r="Q354" s="78">
        <v>1</v>
      </c>
      <c r="R354" s="79">
        <v>0</v>
      </c>
      <c r="S354" s="79">
        <v>3071</v>
      </c>
      <c r="T354" s="79">
        <v>0</v>
      </c>
      <c r="U354" s="80">
        <v>143159</v>
      </c>
      <c r="V354" s="78">
        <v>0</v>
      </c>
      <c r="W354" s="78">
        <v>4</v>
      </c>
      <c r="X354" s="11" t="str">
        <f ca="1">IF(ISBLANK(BudgetsQTable[[#This Row],[budg_seq_yr]]),"FY"&amp;fiscalyear,"FY"&amp;fiscalyear-1+BudgetsQTable[[#This Row],[budg_seq_yr]])</f>
        <v>FY21</v>
      </c>
      <c r="Y354" s="79">
        <v>143159</v>
      </c>
      <c r="Z354" s="78" t="s">
        <v>2869</v>
      </c>
      <c r="AA354" s="78" t="s">
        <v>466</v>
      </c>
      <c r="AB354" s="76" t="s">
        <v>2821</v>
      </c>
      <c r="AC354" s="78" t="s">
        <v>2884</v>
      </c>
    </row>
    <row r="355" spans="1:29" x14ac:dyDescent="0.35">
      <c r="A355" s="10" t="s">
        <v>3172</v>
      </c>
      <c r="B355" s="76" t="s">
        <v>2863</v>
      </c>
      <c r="C355" s="76">
        <f>C354+(BudgetsQTable[[#This Row],[lead]]&lt;&gt;K354)</f>
        <v>53</v>
      </c>
      <c r="D355" s="76">
        <f>D354*(BudgetsQTable[[#This Row],[lead]]=K354)+(BudgetsQTable[[#This Row],[prop_id]]&lt;&gt;A354)</f>
        <v>1</v>
      </c>
      <c r="E355" s="77">
        <v>43004.557638888888</v>
      </c>
      <c r="F355" s="78" t="s">
        <v>2868</v>
      </c>
      <c r="G355" s="78" t="s">
        <v>2869</v>
      </c>
      <c r="H355" s="78" t="s">
        <v>468</v>
      </c>
      <c r="I355" s="76" t="s">
        <v>1185</v>
      </c>
      <c r="J355" s="76" t="s">
        <v>3176</v>
      </c>
      <c r="K355" s="78" t="s">
        <v>3172</v>
      </c>
      <c r="L355" s="7" t="str">
        <f>IF(BudgetsQTable[[#This Row],[pi_last_name]]=" ","",HYPERLINK("https://www.ejacket.nsf.gov/ej/showProposal.do?Continue=Y&amp;ID="&amp;BudgetsQTable[[#This Row],[prop_id]],BudgetsQTable[[#This Row],[prop_id]]))</f>
        <v>1763330</v>
      </c>
      <c r="M355" s="78" t="s">
        <v>3173</v>
      </c>
      <c r="N355" s="7" t="str">
        <f>IF(BudgetsQTable[[#This Row],[pi_last_name]]=" ","",HYPERLINK("mailto:"&amp;BudgetsQTable[[#This Row],[pi_email]]&amp;"&amp;subject=Your NSF Proposal:  "&amp;BudgetsQTable[[#This Row],[prop_id]],BudgetsQTable[[#This Row],[pi_email]]))</f>
        <v>elm@umd.edu</v>
      </c>
      <c r="O355" s="78" t="s">
        <v>2926</v>
      </c>
      <c r="P355" s="78"/>
      <c r="Q355" s="78"/>
      <c r="R355" s="79"/>
      <c r="S355" s="79"/>
      <c r="T355" s="79"/>
      <c r="U355" s="80"/>
      <c r="V355" s="78">
        <v>0</v>
      </c>
      <c r="W355" s="78"/>
      <c r="X355" s="11" t="str">
        <f ca="1">IF(ISBLANK(BudgetsQTable[[#This Row],[budg_seq_yr]]),"FY"&amp;fiscalyear,"FY"&amp;fiscalyear-1+BudgetsQTable[[#This Row],[budg_seq_yr]])</f>
        <v>FY18</v>
      </c>
      <c r="Y355" s="79">
        <v>959555</v>
      </c>
      <c r="Z355" s="78" t="s">
        <v>2869</v>
      </c>
      <c r="AA355" s="78" t="s">
        <v>468</v>
      </c>
      <c r="AB355" s="76" t="s">
        <v>2821</v>
      </c>
      <c r="AC355" s="78" t="s">
        <v>468</v>
      </c>
    </row>
    <row r="356" spans="1:29" x14ac:dyDescent="0.35">
      <c r="A356" s="10" t="s">
        <v>3172</v>
      </c>
      <c r="B356" s="76" t="s">
        <v>2863</v>
      </c>
      <c r="C356" s="76">
        <f>C355+(BudgetsQTable[[#This Row],[lead]]&lt;&gt;K355)</f>
        <v>53</v>
      </c>
      <c r="D356" s="76">
        <f>D355*(BudgetsQTable[[#This Row],[lead]]=K355)+(BudgetsQTable[[#This Row],[prop_id]]&lt;&gt;A355)</f>
        <v>1</v>
      </c>
      <c r="E356" s="77">
        <v>43004.557638888888</v>
      </c>
      <c r="F356" s="78" t="s">
        <v>2868</v>
      </c>
      <c r="G356" s="78" t="s">
        <v>2869</v>
      </c>
      <c r="H356" s="78" t="s">
        <v>468</v>
      </c>
      <c r="I356" s="76" t="s">
        <v>1185</v>
      </c>
      <c r="J356" s="76" t="s">
        <v>753</v>
      </c>
      <c r="K356" s="78" t="s">
        <v>3172</v>
      </c>
      <c r="L356" s="7" t="str">
        <f>IF(BudgetsQTable[[#This Row],[pi_last_name]]=" ","",HYPERLINK("https://www.ejacket.nsf.gov/ej/showProposal.do?Continue=Y&amp;ID="&amp;BudgetsQTable[[#This Row],[prop_id]],BudgetsQTable[[#This Row],[prop_id]]))</f>
        <v/>
      </c>
      <c r="M356" s="78" t="s">
        <v>753</v>
      </c>
      <c r="N356" s="7" t="str">
        <f>IF(BudgetsQTable[[#This Row],[pi_last_name]]=" ","",HYPERLINK("mailto:"&amp;BudgetsQTable[[#This Row],[pi_email]]&amp;"&amp;subject=Your NSF Proposal:  "&amp;BudgetsQTable[[#This Row],[prop_id]],BudgetsQTable[[#This Row],[pi_email]]))</f>
        <v/>
      </c>
      <c r="O356" s="78" t="s">
        <v>753</v>
      </c>
      <c r="P356" s="78">
        <v>2</v>
      </c>
      <c r="Q356" s="78">
        <v>3</v>
      </c>
      <c r="R356" s="79">
        <v>0</v>
      </c>
      <c r="S356" s="79">
        <v>4000</v>
      </c>
      <c r="T356" s="79">
        <v>10000</v>
      </c>
      <c r="U356" s="80">
        <v>311945</v>
      </c>
      <c r="V356" s="78">
        <v>0</v>
      </c>
      <c r="W356" s="78">
        <v>1</v>
      </c>
      <c r="X356" s="11" t="str">
        <f ca="1">IF(ISBLANK(BudgetsQTable[[#This Row],[budg_seq_yr]]),"FY"&amp;fiscalyear,"FY"&amp;fiscalyear-1+BudgetsQTable[[#This Row],[budg_seq_yr]])</f>
        <v>FY18</v>
      </c>
      <c r="Y356" s="79">
        <v>311945</v>
      </c>
      <c r="Z356" s="78" t="s">
        <v>2869</v>
      </c>
      <c r="AA356" s="78" t="s">
        <v>468</v>
      </c>
      <c r="AB356" s="76" t="s">
        <v>2821</v>
      </c>
      <c r="AC356" s="78" t="s">
        <v>468</v>
      </c>
    </row>
    <row r="357" spans="1:29" x14ac:dyDescent="0.35">
      <c r="A357" s="10" t="s">
        <v>3172</v>
      </c>
      <c r="B357" s="76" t="s">
        <v>2863</v>
      </c>
      <c r="C357" s="76">
        <f>C356+(BudgetsQTable[[#This Row],[lead]]&lt;&gt;K356)</f>
        <v>53</v>
      </c>
      <c r="D357" s="76">
        <f>D356*(BudgetsQTable[[#This Row],[lead]]=K356)+(BudgetsQTable[[#This Row],[prop_id]]&lt;&gt;A356)</f>
        <v>1</v>
      </c>
      <c r="E357" s="77">
        <v>43004.557638888888</v>
      </c>
      <c r="F357" s="78" t="s">
        <v>2868</v>
      </c>
      <c r="G357" s="78" t="s">
        <v>2869</v>
      </c>
      <c r="H357" s="78" t="s">
        <v>468</v>
      </c>
      <c r="I357" s="76" t="s">
        <v>1185</v>
      </c>
      <c r="J357" s="76" t="s">
        <v>753</v>
      </c>
      <c r="K357" s="78" t="s">
        <v>3172</v>
      </c>
      <c r="L357" s="7" t="str">
        <f>IF(BudgetsQTable[[#This Row],[pi_last_name]]=" ","",HYPERLINK("https://www.ejacket.nsf.gov/ej/showProposal.do?Continue=Y&amp;ID="&amp;BudgetsQTable[[#This Row],[prop_id]],BudgetsQTable[[#This Row],[prop_id]]))</f>
        <v/>
      </c>
      <c r="M357" s="78" t="s">
        <v>753</v>
      </c>
      <c r="N357" s="7" t="str">
        <f>IF(BudgetsQTable[[#This Row],[pi_last_name]]=" ","",HYPERLINK("mailto:"&amp;BudgetsQTable[[#This Row],[pi_email]]&amp;"&amp;subject=Your NSF Proposal:  "&amp;BudgetsQTable[[#This Row],[prop_id]],BudgetsQTable[[#This Row],[pi_email]]))</f>
        <v/>
      </c>
      <c r="O357" s="78" t="s">
        <v>753</v>
      </c>
      <c r="P357" s="78">
        <v>2</v>
      </c>
      <c r="Q357" s="78">
        <v>3</v>
      </c>
      <c r="R357" s="79">
        <v>0</v>
      </c>
      <c r="S357" s="79">
        <v>4000</v>
      </c>
      <c r="T357" s="79">
        <v>10000</v>
      </c>
      <c r="U357" s="80">
        <v>319774</v>
      </c>
      <c r="V357" s="78">
        <v>0</v>
      </c>
      <c r="W357" s="78">
        <v>2</v>
      </c>
      <c r="X357" s="11" t="str">
        <f ca="1">IF(ISBLANK(BudgetsQTable[[#This Row],[budg_seq_yr]]),"FY"&amp;fiscalyear,"FY"&amp;fiscalyear-1+BudgetsQTable[[#This Row],[budg_seq_yr]])</f>
        <v>FY19</v>
      </c>
      <c r="Y357" s="79">
        <v>319774</v>
      </c>
      <c r="Z357" s="78" t="s">
        <v>2869</v>
      </c>
      <c r="AA357" s="78" t="s">
        <v>468</v>
      </c>
      <c r="AB357" s="76" t="s">
        <v>2821</v>
      </c>
      <c r="AC357" s="78" t="s">
        <v>468</v>
      </c>
    </row>
    <row r="358" spans="1:29" x14ac:dyDescent="0.35">
      <c r="A358" s="10" t="s">
        <v>3172</v>
      </c>
      <c r="B358" s="76" t="s">
        <v>2863</v>
      </c>
      <c r="C358" s="76">
        <f>C357+(BudgetsQTable[[#This Row],[lead]]&lt;&gt;K357)</f>
        <v>53</v>
      </c>
      <c r="D358" s="76">
        <f>D357*(BudgetsQTable[[#This Row],[lead]]=K357)+(BudgetsQTable[[#This Row],[prop_id]]&lt;&gt;A357)</f>
        <v>1</v>
      </c>
      <c r="E358" s="77">
        <v>43004.557638888888</v>
      </c>
      <c r="F358" s="78" t="s">
        <v>2868</v>
      </c>
      <c r="G358" s="78" t="s">
        <v>2869</v>
      </c>
      <c r="H358" s="78" t="s">
        <v>468</v>
      </c>
      <c r="I358" s="76" t="s">
        <v>1185</v>
      </c>
      <c r="J358" s="76" t="s">
        <v>753</v>
      </c>
      <c r="K358" s="78" t="s">
        <v>3172</v>
      </c>
      <c r="L358" s="7" t="str">
        <f>IF(BudgetsQTable[[#This Row],[pi_last_name]]=" ","",HYPERLINK("https://www.ejacket.nsf.gov/ej/showProposal.do?Continue=Y&amp;ID="&amp;BudgetsQTable[[#This Row],[prop_id]],BudgetsQTable[[#This Row],[prop_id]]))</f>
        <v/>
      </c>
      <c r="M358" s="78" t="s">
        <v>753</v>
      </c>
      <c r="N358" s="7" t="str">
        <f>IF(BudgetsQTable[[#This Row],[pi_last_name]]=" ","",HYPERLINK("mailto:"&amp;BudgetsQTable[[#This Row],[pi_email]]&amp;"&amp;subject=Your NSF Proposal:  "&amp;BudgetsQTable[[#This Row],[prop_id]],BudgetsQTable[[#This Row],[pi_email]]))</f>
        <v/>
      </c>
      <c r="O358" s="78" t="s">
        <v>753</v>
      </c>
      <c r="P358" s="78">
        <v>2</v>
      </c>
      <c r="Q358" s="78">
        <v>3</v>
      </c>
      <c r="R358" s="79">
        <v>0</v>
      </c>
      <c r="S358" s="79">
        <v>4000</v>
      </c>
      <c r="T358" s="79">
        <v>10000</v>
      </c>
      <c r="U358" s="80">
        <v>327836</v>
      </c>
      <c r="V358" s="78">
        <v>0</v>
      </c>
      <c r="W358" s="78">
        <v>3</v>
      </c>
      <c r="X358" s="11" t="str">
        <f ca="1">IF(ISBLANK(BudgetsQTable[[#This Row],[budg_seq_yr]]),"FY"&amp;fiscalyear,"FY"&amp;fiscalyear-1+BudgetsQTable[[#This Row],[budg_seq_yr]])</f>
        <v>FY20</v>
      </c>
      <c r="Y358" s="79">
        <v>327836</v>
      </c>
      <c r="Z358" s="78" t="s">
        <v>2869</v>
      </c>
      <c r="AA358" s="78" t="s">
        <v>468</v>
      </c>
      <c r="AB358" s="76" t="s">
        <v>2821</v>
      </c>
      <c r="AC358" s="78" t="s">
        <v>468</v>
      </c>
    </row>
    <row r="359" spans="1:29" x14ac:dyDescent="0.35">
      <c r="A359" s="10" t="s">
        <v>1089</v>
      </c>
      <c r="B359" s="76" t="s">
        <v>2863</v>
      </c>
      <c r="C359" s="76">
        <f>C358+(BudgetsQTable[[#This Row],[lead]]&lt;&gt;K358)</f>
        <v>54</v>
      </c>
      <c r="D359" s="76">
        <f>D358*(BudgetsQTable[[#This Row],[lead]]=K358)+(BudgetsQTable[[#This Row],[prop_id]]&lt;&gt;A358)</f>
        <v>1</v>
      </c>
      <c r="E359" s="77">
        <v>43004.577777777777</v>
      </c>
      <c r="F359" s="78" t="s">
        <v>2868</v>
      </c>
      <c r="G359" s="78" t="s">
        <v>2869</v>
      </c>
      <c r="H359" s="78" t="s">
        <v>466</v>
      </c>
      <c r="I359" s="76" t="s">
        <v>931</v>
      </c>
      <c r="J359" s="76" t="s">
        <v>3179</v>
      </c>
      <c r="K359" s="78" t="s">
        <v>1089</v>
      </c>
      <c r="L359" s="7" t="str">
        <f>IF(BudgetsQTable[[#This Row],[pi_last_name]]=" ","",HYPERLINK("https://www.ejacket.nsf.gov/ej/showProposal.do?Continue=Y&amp;ID="&amp;BudgetsQTable[[#This Row],[prop_id]],BudgetsQTable[[#This Row],[prop_id]]))</f>
        <v>1763340</v>
      </c>
      <c r="M359" s="78" t="s">
        <v>1090</v>
      </c>
      <c r="N359" s="7" t="str">
        <f>IF(BudgetsQTable[[#This Row],[pi_last_name]]=" ","",HYPERLINK("mailto:"&amp;BudgetsQTable[[#This Row],[pi_email]]&amp;"&amp;subject=Your NSF Proposal:  "&amp;BudgetsQTable[[#This Row],[prop_id]],BudgetsQTable[[#This Row],[pi_email]]))</f>
        <v>zives@cis.upenn.edu</v>
      </c>
      <c r="O359" s="78" t="s">
        <v>689</v>
      </c>
      <c r="P359" s="78"/>
      <c r="Q359" s="78"/>
      <c r="R359" s="79"/>
      <c r="S359" s="79"/>
      <c r="T359" s="79"/>
      <c r="U359" s="80"/>
      <c r="V359" s="78">
        <v>0</v>
      </c>
      <c r="W359" s="78"/>
      <c r="X359" s="11" t="str">
        <f ca="1">IF(ISBLANK(BudgetsQTable[[#This Row],[budg_seq_yr]]),"FY"&amp;fiscalyear,"FY"&amp;fiscalyear-1+BudgetsQTable[[#This Row],[budg_seq_yr]])</f>
        <v>FY18</v>
      </c>
      <c r="Y359" s="79">
        <v>1200000</v>
      </c>
      <c r="Z359" s="78" t="s">
        <v>2869</v>
      </c>
      <c r="AA359" s="78" t="s">
        <v>466</v>
      </c>
      <c r="AB359" s="76" t="s">
        <v>2821</v>
      </c>
      <c r="AC359" s="78" t="s">
        <v>2884</v>
      </c>
    </row>
    <row r="360" spans="1:29" x14ac:dyDescent="0.35">
      <c r="A360" s="10" t="s">
        <v>1089</v>
      </c>
      <c r="B360" s="76" t="s">
        <v>2863</v>
      </c>
      <c r="C360" s="76">
        <f>C359+(BudgetsQTable[[#This Row],[lead]]&lt;&gt;K359)</f>
        <v>54</v>
      </c>
      <c r="D360" s="76">
        <f>D359*(BudgetsQTable[[#This Row],[lead]]=K359)+(BudgetsQTable[[#This Row],[prop_id]]&lt;&gt;A359)</f>
        <v>1</v>
      </c>
      <c r="E360" s="77">
        <v>43004.577777777777</v>
      </c>
      <c r="F360" s="78" t="s">
        <v>2868</v>
      </c>
      <c r="G360" s="78" t="s">
        <v>2869</v>
      </c>
      <c r="H360" s="78" t="s">
        <v>466</v>
      </c>
      <c r="I360" s="76" t="s">
        <v>931</v>
      </c>
      <c r="J360" s="76" t="s">
        <v>753</v>
      </c>
      <c r="K360" s="78" t="s">
        <v>1089</v>
      </c>
      <c r="L360" s="7" t="str">
        <f>IF(BudgetsQTable[[#This Row],[pi_last_name]]=" ","",HYPERLINK("https://www.ejacket.nsf.gov/ej/showProposal.do?Continue=Y&amp;ID="&amp;BudgetsQTable[[#This Row],[prop_id]],BudgetsQTable[[#This Row],[prop_id]]))</f>
        <v/>
      </c>
      <c r="M360" s="78" t="s">
        <v>753</v>
      </c>
      <c r="N360" s="7" t="str">
        <f>IF(BudgetsQTable[[#This Row],[pi_last_name]]=" ","",HYPERLINK("mailto:"&amp;BudgetsQTable[[#This Row],[pi_email]]&amp;"&amp;subject=Your NSF Proposal:  "&amp;BudgetsQTable[[#This Row],[prop_id]],BudgetsQTable[[#This Row],[pi_email]]))</f>
        <v/>
      </c>
      <c r="O360" s="78" t="s">
        <v>753</v>
      </c>
      <c r="P360" s="78">
        <v>3</v>
      </c>
      <c r="Q360" s="78">
        <v>2.7</v>
      </c>
      <c r="R360" s="79">
        <v>0</v>
      </c>
      <c r="S360" s="79">
        <v>4500</v>
      </c>
      <c r="T360" s="79">
        <v>0</v>
      </c>
      <c r="U360" s="80">
        <v>285610</v>
      </c>
      <c r="V360" s="78">
        <v>0</v>
      </c>
      <c r="W360" s="78">
        <v>1</v>
      </c>
      <c r="X360" s="11" t="str">
        <f ca="1">IF(ISBLANK(BudgetsQTable[[#This Row],[budg_seq_yr]]),"FY"&amp;fiscalyear,"FY"&amp;fiscalyear-1+BudgetsQTable[[#This Row],[budg_seq_yr]])</f>
        <v>FY18</v>
      </c>
      <c r="Y360" s="79">
        <v>285610</v>
      </c>
      <c r="Z360" s="78" t="s">
        <v>2869</v>
      </c>
      <c r="AA360" s="78" t="s">
        <v>466</v>
      </c>
      <c r="AB360" s="76" t="s">
        <v>2821</v>
      </c>
      <c r="AC360" s="78" t="s">
        <v>2884</v>
      </c>
    </row>
    <row r="361" spans="1:29" x14ac:dyDescent="0.35">
      <c r="A361" s="10" t="s">
        <v>1089</v>
      </c>
      <c r="B361" s="76" t="s">
        <v>2863</v>
      </c>
      <c r="C361" s="76">
        <f>C360+(BudgetsQTable[[#This Row],[lead]]&lt;&gt;K360)</f>
        <v>54</v>
      </c>
      <c r="D361" s="76">
        <f>D360*(BudgetsQTable[[#This Row],[lead]]=K360)+(BudgetsQTable[[#This Row],[prop_id]]&lt;&gt;A360)</f>
        <v>1</v>
      </c>
      <c r="E361" s="77">
        <v>43004.577777777777</v>
      </c>
      <c r="F361" s="78" t="s">
        <v>2868</v>
      </c>
      <c r="G361" s="78" t="s">
        <v>2869</v>
      </c>
      <c r="H361" s="78" t="s">
        <v>466</v>
      </c>
      <c r="I361" s="76" t="s">
        <v>931</v>
      </c>
      <c r="J361" s="76" t="s">
        <v>753</v>
      </c>
      <c r="K361" s="78" t="s">
        <v>1089</v>
      </c>
      <c r="L361" s="7" t="str">
        <f>IF(BudgetsQTable[[#This Row],[pi_last_name]]=" ","",HYPERLINK("https://www.ejacket.nsf.gov/ej/showProposal.do?Continue=Y&amp;ID="&amp;BudgetsQTable[[#This Row],[prop_id]],BudgetsQTable[[#This Row],[prop_id]]))</f>
        <v/>
      </c>
      <c r="M361" s="78" t="s">
        <v>753</v>
      </c>
      <c r="N361" s="7" t="str">
        <f>IF(BudgetsQTable[[#This Row],[pi_last_name]]=" ","",HYPERLINK("mailto:"&amp;BudgetsQTable[[#This Row],[pi_email]]&amp;"&amp;subject=Your NSF Proposal:  "&amp;BudgetsQTable[[#This Row],[prop_id]],BudgetsQTable[[#This Row],[pi_email]]))</f>
        <v/>
      </c>
      <c r="O361" s="78" t="s">
        <v>753</v>
      </c>
      <c r="P361" s="78">
        <v>3</v>
      </c>
      <c r="Q361" s="78">
        <v>2.7</v>
      </c>
      <c r="R361" s="79">
        <v>0</v>
      </c>
      <c r="S361" s="79">
        <v>4500</v>
      </c>
      <c r="T361" s="79">
        <v>0</v>
      </c>
      <c r="U361" s="80">
        <v>295810</v>
      </c>
      <c r="V361" s="78">
        <v>0</v>
      </c>
      <c r="W361" s="78">
        <v>2</v>
      </c>
      <c r="X361" s="11" t="str">
        <f ca="1">IF(ISBLANK(BudgetsQTable[[#This Row],[budg_seq_yr]]),"FY"&amp;fiscalyear,"FY"&amp;fiscalyear-1+BudgetsQTable[[#This Row],[budg_seq_yr]])</f>
        <v>FY19</v>
      </c>
      <c r="Y361" s="79">
        <v>295810</v>
      </c>
      <c r="Z361" s="78" t="s">
        <v>2869</v>
      </c>
      <c r="AA361" s="78" t="s">
        <v>466</v>
      </c>
      <c r="AB361" s="76" t="s">
        <v>2821</v>
      </c>
      <c r="AC361" s="78" t="s">
        <v>2884</v>
      </c>
    </row>
    <row r="362" spans="1:29" x14ac:dyDescent="0.35">
      <c r="A362" s="10" t="s">
        <v>1089</v>
      </c>
      <c r="B362" s="76" t="s">
        <v>2863</v>
      </c>
      <c r="C362" s="76">
        <f>C361+(BudgetsQTable[[#This Row],[lead]]&lt;&gt;K361)</f>
        <v>54</v>
      </c>
      <c r="D362" s="76">
        <f>D361*(BudgetsQTable[[#This Row],[lead]]=K361)+(BudgetsQTable[[#This Row],[prop_id]]&lt;&gt;A361)</f>
        <v>1</v>
      </c>
      <c r="E362" s="77">
        <v>43004.577777777777</v>
      </c>
      <c r="F362" s="78" t="s">
        <v>2868</v>
      </c>
      <c r="G362" s="78" t="s">
        <v>2869</v>
      </c>
      <c r="H362" s="78" t="s">
        <v>466</v>
      </c>
      <c r="I362" s="76" t="s">
        <v>931</v>
      </c>
      <c r="J362" s="76" t="s">
        <v>753</v>
      </c>
      <c r="K362" s="78" t="s">
        <v>1089</v>
      </c>
      <c r="L362" s="7" t="str">
        <f>IF(BudgetsQTable[[#This Row],[pi_last_name]]=" ","",HYPERLINK("https://www.ejacket.nsf.gov/ej/showProposal.do?Continue=Y&amp;ID="&amp;BudgetsQTable[[#This Row],[prop_id]],BudgetsQTable[[#This Row],[prop_id]]))</f>
        <v/>
      </c>
      <c r="M362" s="78" t="s">
        <v>753</v>
      </c>
      <c r="N362" s="7" t="str">
        <f>IF(BudgetsQTable[[#This Row],[pi_last_name]]=" ","",HYPERLINK("mailto:"&amp;BudgetsQTable[[#This Row],[pi_email]]&amp;"&amp;subject=Your NSF Proposal:  "&amp;BudgetsQTable[[#This Row],[prop_id]],BudgetsQTable[[#This Row],[pi_email]]))</f>
        <v/>
      </c>
      <c r="O362" s="78" t="s">
        <v>753</v>
      </c>
      <c r="P362" s="78">
        <v>3</v>
      </c>
      <c r="Q362" s="78">
        <v>2.7</v>
      </c>
      <c r="R362" s="79">
        <v>0</v>
      </c>
      <c r="S362" s="79">
        <v>4500</v>
      </c>
      <c r="T362" s="79">
        <v>0</v>
      </c>
      <c r="U362" s="80">
        <v>304512</v>
      </c>
      <c r="V362" s="78">
        <v>0</v>
      </c>
      <c r="W362" s="78">
        <v>3</v>
      </c>
      <c r="X362" s="11" t="str">
        <f ca="1">IF(ISBLANK(BudgetsQTable[[#This Row],[budg_seq_yr]]),"FY"&amp;fiscalyear,"FY"&amp;fiscalyear-1+BudgetsQTable[[#This Row],[budg_seq_yr]])</f>
        <v>FY20</v>
      </c>
      <c r="Y362" s="79">
        <v>304512</v>
      </c>
      <c r="Z362" s="78" t="s">
        <v>2869</v>
      </c>
      <c r="AA362" s="78" t="s">
        <v>466</v>
      </c>
      <c r="AB362" s="76" t="s">
        <v>2821</v>
      </c>
      <c r="AC362" s="78" t="s">
        <v>2884</v>
      </c>
    </row>
    <row r="363" spans="1:29" x14ac:dyDescent="0.35">
      <c r="A363" s="10" t="s">
        <v>1089</v>
      </c>
      <c r="B363" s="76" t="s">
        <v>2863</v>
      </c>
      <c r="C363" s="76">
        <f>C362+(BudgetsQTable[[#This Row],[lead]]&lt;&gt;K362)</f>
        <v>54</v>
      </c>
      <c r="D363" s="76">
        <f>D362*(BudgetsQTable[[#This Row],[lead]]=K362)+(BudgetsQTable[[#This Row],[prop_id]]&lt;&gt;A362)</f>
        <v>1</v>
      </c>
      <c r="E363" s="77">
        <v>43004.577777777777</v>
      </c>
      <c r="F363" s="78" t="s">
        <v>2868</v>
      </c>
      <c r="G363" s="78" t="s">
        <v>2869</v>
      </c>
      <c r="H363" s="78" t="s">
        <v>466</v>
      </c>
      <c r="I363" s="76" t="s">
        <v>931</v>
      </c>
      <c r="J363" s="76" t="s">
        <v>753</v>
      </c>
      <c r="K363" s="78" t="s">
        <v>1089</v>
      </c>
      <c r="L363" s="7" t="str">
        <f>IF(BudgetsQTable[[#This Row],[pi_last_name]]=" ","",HYPERLINK("https://www.ejacket.nsf.gov/ej/showProposal.do?Continue=Y&amp;ID="&amp;BudgetsQTable[[#This Row],[prop_id]],BudgetsQTable[[#This Row],[prop_id]]))</f>
        <v/>
      </c>
      <c r="M363" s="78" t="s">
        <v>753</v>
      </c>
      <c r="N363" s="7" t="str">
        <f>IF(BudgetsQTable[[#This Row],[pi_last_name]]=" ","",HYPERLINK("mailto:"&amp;BudgetsQTable[[#This Row],[pi_email]]&amp;"&amp;subject=Your NSF Proposal:  "&amp;BudgetsQTable[[#This Row],[prop_id]],BudgetsQTable[[#This Row],[pi_email]]))</f>
        <v/>
      </c>
      <c r="O363" s="78" t="s">
        <v>753</v>
      </c>
      <c r="P363" s="78">
        <v>3</v>
      </c>
      <c r="Q363" s="78">
        <v>2.7</v>
      </c>
      <c r="R363" s="79">
        <v>0</v>
      </c>
      <c r="S363" s="79">
        <v>4500</v>
      </c>
      <c r="T363" s="79">
        <v>0</v>
      </c>
      <c r="U363" s="80">
        <v>314068</v>
      </c>
      <c r="V363" s="78">
        <v>0</v>
      </c>
      <c r="W363" s="78">
        <v>4</v>
      </c>
      <c r="X363" s="11" t="str">
        <f ca="1">IF(ISBLANK(BudgetsQTable[[#This Row],[budg_seq_yr]]),"FY"&amp;fiscalyear,"FY"&amp;fiscalyear-1+BudgetsQTable[[#This Row],[budg_seq_yr]])</f>
        <v>FY21</v>
      </c>
      <c r="Y363" s="79">
        <v>314068</v>
      </c>
      <c r="Z363" s="78" t="s">
        <v>2869</v>
      </c>
      <c r="AA363" s="78" t="s">
        <v>466</v>
      </c>
      <c r="AB363" s="76" t="s">
        <v>2821</v>
      </c>
      <c r="AC363" s="78" t="s">
        <v>2884</v>
      </c>
    </row>
    <row r="364" spans="1:29" x14ac:dyDescent="0.35">
      <c r="A364" s="10" t="s">
        <v>3180</v>
      </c>
      <c r="B364" s="76" t="s">
        <v>2863</v>
      </c>
      <c r="C364" s="76">
        <f>C363+(BudgetsQTable[[#This Row],[lead]]&lt;&gt;K363)</f>
        <v>55</v>
      </c>
      <c r="D364" s="76">
        <f>D363*(BudgetsQTable[[#This Row],[lead]]=K363)+(BudgetsQTable[[#This Row],[prop_id]]&lt;&gt;A363)</f>
        <v>1</v>
      </c>
      <c r="E364" s="77">
        <v>43004.587500000001</v>
      </c>
      <c r="F364" s="78" t="s">
        <v>2868</v>
      </c>
      <c r="G364" s="78" t="s">
        <v>2869</v>
      </c>
      <c r="H364" s="78" t="s">
        <v>468</v>
      </c>
      <c r="I364" s="76" t="s">
        <v>807</v>
      </c>
      <c r="J364" s="76" t="s">
        <v>3184</v>
      </c>
      <c r="K364" s="78" t="s">
        <v>3180</v>
      </c>
      <c r="L364" s="7" t="str">
        <f>IF(BudgetsQTable[[#This Row],[pi_last_name]]=" ","",HYPERLINK("https://www.ejacket.nsf.gov/ej/showProposal.do?Continue=Y&amp;ID="&amp;BudgetsQTable[[#This Row],[prop_id]],BudgetsQTable[[#This Row],[prop_id]]))</f>
        <v>1763342</v>
      </c>
      <c r="M364" s="78" t="s">
        <v>3181</v>
      </c>
      <c r="N364" s="7" t="str">
        <f>IF(BudgetsQTable[[#This Row],[pi_last_name]]=" ","",HYPERLINK("mailto:"&amp;BudgetsQTable[[#This Row],[pi_email]]&amp;"&amp;subject=Your NSF Proposal:  "&amp;BudgetsQTable[[#This Row],[prop_id]],BudgetsQTable[[#This Row],[pi_email]]))</f>
        <v>cplee@uw.edu</v>
      </c>
      <c r="O364" s="78" t="s">
        <v>2848</v>
      </c>
      <c r="P364" s="78"/>
      <c r="Q364" s="78"/>
      <c r="R364" s="79"/>
      <c r="S364" s="79"/>
      <c r="T364" s="79"/>
      <c r="U364" s="80"/>
      <c r="V364" s="78">
        <v>0</v>
      </c>
      <c r="W364" s="78"/>
      <c r="X364" s="11" t="str">
        <f ca="1">IF(ISBLANK(BudgetsQTable[[#This Row],[budg_seq_yr]]),"FY"&amp;fiscalyear,"FY"&amp;fiscalyear-1+BudgetsQTable[[#This Row],[budg_seq_yr]])</f>
        <v>FY18</v>
      </c>
      <c r="Y364" s="79">
        <v>613304</v>
      </c>
      <c r="Z364" s="78" t="s">
        <v>2869</v>
      </c>
      <c r="AA364" s="78" t="s">
        <v>468</v>
      </c>
      <c r="AB364" s="76" t="s">
        <v>2821</v>
      </c>
      <c r="AC364" s="78" t="s">
        <v>468</v>
      </c>
    </row>
    <row r="365" spans="1:29" x14ac:dyDescent="0.35">
      <c r="A365" s="10" t="s">
        <v>3180</v>
      </c>
      <c r="B365" s="76" t="s">
        <v>2863</v>
      </c>
      <c r="C365" s="76">
        <f>C364+(BudgetsQTable[[#This Row],[lead]]&lt;&gt;K364)</f>
        <v>55</v>
      </c>
      <c r="D365" s="76">
        <f>D364*(BudgetsQTable[[#This Row],[lead]]=K364)+(BudgetsQTable[[#This Row],[prop_id]]&lt;&gt;A364)</f>
        <v>1</v>
      </c>
      <c r="E365" s="77">
        <v>43004.587500000001</v>
      </c>
      <c r="F365" s="78" t="s">
        <v>2868</v>
      </c>
      <c r="G365" s="78" t="s">
        <v>2869</v>
      </c>
      <c r="H365" s="78" t="s">
        <v>468</v>
      </c>
      <c r="I365" s="76" t="s">
        <v>807</v>
      </c>
      <c r="J365" s="76" t="s">
        <v>753</v>
      </c>
      <c r="K365" s="78" t="s">
        <v>3180</v>
      </c>
      <c r="L365" s="7" t="str">
        <f>IF(BudgetsQTable[[#This Row],[pi_last_name]]=" ","",HYPERLINK("https://www.ejacket.nsf.gov/ej/showProposal.do?Continue=Y&amp;ID="&amp;BudgetsQTable[[#This Row],[prop_id]],BudgetsQTable[[#This Row],[prop_id]]))</f>
        <v/>
      </c>
      <c r="M365" s="78" t="s">
        <v>753</v>
      </c>
      <c r="N365" s="7" t="str">
        <f>IF(BudgetsQTable[[#This Row],[pi_last_name]]=" ","",HYPERLINK("mailto:"&amp;BudgetsQTable[[#This Row],[pi_email]]&amp;"&amp;subject=Your NSF Proposal:  "&amp;BudgetsQTable[[#This Row],[prop_id]],BudgetsQTable[[#This Row],[pi_email]]))</f>
        <v/>
      </c>
      <c r="O365" s="78" t="s">
        <v>753</v>
      </c>
      <c r="P365" s="78">
        <v>2</v>
      </c>
      <c r="Q365" s="78">
        <v>2</v>
      </c>
      <c r="R365" s="79">
        <v>0</v>
      </c>
      <c r="S365" s="79">
        <v>0</v>
      </c>
      <c r="T365" s="79">
        <v>0</v>
      </c>
      <c r="U365" s="80">
        <v>218668</v>
      </c>
      <c r="V365" s="78">
        <v>0</v>
      </c>
      <c r="W365" s="78">
        <v>1</v>
      </c>
      <c r="X365" s="11" t="str">
        <f ca="1">IF(ISBLANK(BudgetsQTable[[#This Row],[budg_seq_yr]]),"FY"&amp;fiscalyear,"FY"&amp;fiscalyear-1+BudgetsQTable[[#This Row],[budg_seq_yr]])</f>
        <v>FY18</v>
      </c>
      <c r="Y365" s="79">
        <v>218668</v>
      </c>
      <c r="Z365" s="78" t="s">
        <v>2869</v>
      </c>
      <c r="AA365" s="78" t="s">
        <v>468</v>
      </c>
      <c r="AB365" s="76" t="s">
        <v>2821</v>
      </c>
      <c r="AC365" s="78" t="s">
        <v>468</v>
      </c>
    </row>
    <row r="366" spans="1:29" x14ac:dyDescent="0.35">
      <c r="A366" s="10" t="s">
        <v>3180</v>
      </c>
      <c r="B366" s="76" t="s">
        <v>2863</v>
      </c>
      <c r="C366" s="76">
        <f>C365+(BudgetsQTable[[#This Row],[lead]]&lt;&gt;K365)</f>
        <v>55</v>
      </c>
      <c r="D366" s="76">
        <f>D365*(BudgetsQTable[[#This Row],[lead]]=K365)+(BudgetsQTable[[#This Row],[prop_id]]&lt;&gt;A365)</f>
        <v>1</v>
      </c>
      <c r="E366" s="77">
        <v>43004.587500000001</v>
      </c>
      <c r="F366" s="78" t="s">
        <v>2868</v>
      </c>
      <c r="G366" s="78" t="s">
        <v>2869</v>
      </c>
      <c r="H366" s="78" t="s">
        <v>468</v>
      </c>
      <c r="I366" s="76" t="s">
        <v>807</v>
      </c>
      <c r="J366" s="76" t="s">
        <v>753</v>
      </c>
      <c r="K366" s="78" t="s">
        <v>3180</v>
      </c>
      <c r="L366" s="7" t="str">
        <f>IF(BudgetsQTable[[#This Row],[pi_last_name]]=" ","",HYPERLINK("https://www.ejacket.nsf.gov/ej/showProposal.do?Continue=Y&amp;ID="&amp;BudgetsQTable[[#This Row],[prop_id]],BudgetsQTable[[#This Row],[prop_id]]))</f>
        <v/>
      </c>
      <c r="M366" s="78" t="s">
        <v>753</v>
      </c>
      <c r="N366" s="7" t="str">
        <f>IF(BudgetsQTable[[#This Row],[pi_last_name]]=" ","",HYPERLINK("mailto:"&amp;BudgetsQTable[[#This Row],[pi_email]]&amp;"&amp;subject=Your NSF Proposal:  "&amp;BudgetsQTable[[#This Row],[prop_id]],BudgetsQTable[[#This Row],[pi_email]]))</f>
        <v/>
      </c>
      <c r="O366" s="78" t="s">
        <v>753</v>
      </c>
      <c r="P366" s="78">
        <v>2</v>
      </c>
      <c r="Q366" s="78">
        <v>2</v>
      </c>
      <c r="R366" s="79">
        <v>0</v>
      </c>
      <c r="S366" s="79">
        <v>0</v>
      </c>
      <c r="T366" s="79">
        <v>0</v>
      </c>
      <c r="U366" s="80">
        <v>197266</v>
      </c>
      <c r="V366" s="78">
        <v>0</v>
      </c>
      <c r="W366" s="78">
        <v>2</v>
      </c>
      <c r="X366" s="11" t="str">
        <f ca="1">IF(ISBLANK(BudgetsQTable[[#This Row],[budg_seq_yr]]),"FY"&amp;fiscalyear,"FY"&amp;fiscalyear-1+BudgetsQTable[[#This Row],[budg_seq_yr]])</f>
        <v>FY19</v>
      </c>
      <c r="Y366" s="79">
        <v>197266</v>
      </c>
      <c r="Z366" s="78" t="s">
        <v>2869</v>
      </c>
      <c r="AA366" s="78" t="s">
        <v>468</v>
      </c>
      <c r="AB366" s="76" t="s">
        <v>2821</v>
      </c>
      <c r="AC366" s="78" t="s">
        <v>468</v>
      </c>
    </row>
    <row r="367" spans="1:29" x14ac:dyDescent="0.35">
      <c r="A367" s="10" t="s">
        <v>3180</v>
      </c>
      <c r="B367" s="76" t="s">
        <v>2863</v>
      </c>
      <c r="C367" s="76">
        <f>C366+(BudgetsQTable[[#This Row],[lead]]&lt;&gt;K366)</f>
        <v>55</v>
      </c>
      <c r="D367" s="76">
        <f>D366*(BudgetsQTable[[#This Row],[lead]]=K366)+(BudgetsQTable[[#This Row],[prop_id]]&lt;&gt;A366)</f>
        <v>1</v>
      </c>
      <c r="E367" s="77">
        <v>43004.587500000001</v>
      </c>
      <c r="F367" s="78" t="s">
        <v>2868</v>
      </c>
      <c r="G367" s="78" t="s">
        <v>2869</v>
      </c>
      <c r="H367" s="78" t="s">
        <v>468</v>
      </c>
      <c r="I367" s="76" t="s">
        <v>807</v>
      </c>
      <c r="J367" s="76" t="s">
        <v>753</v>
      </c>
      <c r="K367" s="78" t="s">
        <v>3180</v>
      </c>
      <c r="L367" s="7" t="str">
        <f>IF(BudgetsQTable[[#This Row],[pi_last_name]]=" ","",HYPERLINK("https://www.ejacket.nsf.gov/ej/showProposal.do?Continue=Y&amp;ID="&amp;BudgetsQTable[[#This Row],[prop_id]],BudgetsQTable[[#This Row],[prop_id]]))</f>
        <v/>
      </c>
      <c r="M367" s="78" t="s">
        <v>753</v>
      </c>
      <c r="N367" s="7" t="str">
        <f>IF(BudgetsQTable[[#This Row],[pi_last_name]]=" ","",HYPERLINK("mailto:"&amp;BudgetsQTable[[#This Row],[pi_email]]&amp;"&amp;subject=Your NSF Proposal:  "&amp;BudgetsQTable[[#This Row],[prop_id]],BudgetsQTable[[#This Row],[pi_email]]))</f>
        <v/>
      </c>
      <c r="O367" s="78" t="s">
        <v>753</v>
      </c>
      <c r="P367" s="78">
        <v>2</v>
      </c>
      <c r="Q367" s="78">
        <v>2</v>
      </c>
      <c r="R367" s="79">
        <v>0</v>
      </c>
      <c r="S367" s="79">
        <v>0</v>
      </c>
      <c r="T367" s="79">
        <v>0</v>
      </c>
      <c r="U367" s="80">
        <v>197370</v>
      </c>
      <c r="V367" s="78">
        <v>0</v>
      </c>
      <c r="W367" s="78">
        <v>3</v>
      </c>
      <c r="X367" s="11" t="str">
        <f ca="1">IF(ISBLANK(BudgetsQTable[[#This Row],[budg_seq_yr]]),"FY"&amp;fiscalyear,"FY"&amp;fiscalyear-1+BudgetsQTable[[#This Row],[budg_seq_yr]])</f>
        <v>FY20</v>
      </c>
      <c r="Y367" s="79">
        <v>197370</v>
      </c>
      <c r="Z367" s="78" t="s">
        <v>2869</v>
      </c>
      <c r="AA367" s="78" t="s">
        <v>468</v>
      </c>
      <c r="AB367" s="76" t="s">
        <v>2821</v>
      </c>
      <c r="AC367" s="78" t="s">
        <v>468</v>
      </c>
    </row>
    <row r="368" spans="1:29" x14ac:dyDescent="0.35">
      <c r="A368" s="10" t="s">
        <v>1092</v>
      </c>
      <c r="B368" s="76" t="s">
        <v>2863</v>
      </c>
      <c r="C368" s="76">
        <f>C367+(BudgetsQTable[[#This Row],[lead]]&lt;&gt;K367)</f>
        <v>56</v>
      </c>
      <c r="D368" s="76">
        <f>D367*(BudgetsQTable[[#This Row],[lead]]=K367)+(BudgetsQTable[[#This Row],[prop_id]]&lt;&gt;A367)</f>
        <v>1</v>
      </c>
      <c r="E368" s="77">
        <v>43004.593055555553</v>
      </c>
      <c r="F368" s="78" t="s">
        <v>2868</v>
      </c>
      <c r="G368" s="78" t="s">
        <v>2869</v>
      </c>
      <c r="H368" s="78" t="s">
        <v>470</v>
      </c>
      <c r="I368" s="76" t="s">
        <v>1094</v>
      </c>
      <c r="J368" s="76" t="s">
        <v>3187</v>
      </c>
      <c r="K368" s="78" t="s">
        <v>1092</v>
      </c>
      <c r="L368" s="7" t="str">
        <f>IF(BudgetsQTable[[#This Row],[pi_last_name]]=" ","",HYPERLINK("https://www.ejacket.nsf.gov/ej/showProposal.do?Continue=Y&amp;ID="&amp;BudgetsQTable[[#This Row],[prop_id]],BudgetsQTable[[#This Row],[prop_id]]))</f>
        <v>1763344</v>
      </c>
      <c r="M368" s="78" t="s">
        <v>1093</v>
      </c>
      <c r="N368" s="7" t="str">
        <f>IF(BudgetsQTable[[#This Row],[pi_last_name]]=" ","",HYPERLINK("mailto:"&amp;BudgetsQTable[[#This Row],[pi_email]]&amp;"&amp;subject=Your NSF Proposal:  "&amp;BudgetsQTable[[#This Row],[prop_id]],BudgetsQTable[[#This Row],[pi_email]]))</f>
        <v>schwager@stanford.edu</v>
      </c>
      <c r="O368" s="78" t="s">
        <v>641</v>
      </c>
      <c r="P368" s="78"/>
      <c r="Q368" s="78"/>
      <c r="R368" s="79"/>
      <c r="S368" s="79"/>
      <c r="T368" s="79"/>
      <c r="U368" s="80"/>
      <c r="V368" s="78">
        <v>0</v>
      </c>
      <c r="W368" s="78"/>
      <c r="X368" s="11" t="str">
        <f ca="1">IF(ISBLANK(BudgetsQTable[[#This Row],[budg_seq_yr]]),"FY"&amp;fiscalyear,"FY"&amp;fiscalyear-1+BudgetsQTable[[#This Row],[budg_seq_yr]])</f>
        <v>FY18</v>
      </c>
      <c r="Y368" s="79">
        <v>1029780</v>
      </c>
      <c r="Z368" s="78" t="s">
        <v>2869</v>
      </c>
      <c r="AA368" s="78" t="s">
        <v>470</v>
      </c>
      <c r="AB368" s="76" t="s">
        <v>2821</v>
      </c>
      <c r="AC368" s="78" t="s">
        <v>2903</v>
      </c>
    </row>
    <row r="369" spans="1:29" x14ac:dyDescent="0.35">
      <c r="A369" s="10" t="s">
        <v>1092</v>
      </c>
      <c r="B369" s="76" t="s">
        <v>2863</v>
      </c>
      <c r="C369" s="76">
        <f>C368+(BudgetsQTable[[#This Row],[lead]]&lt;&gt;K368)</f>
        <v>56</v>
      </c>
      <c r="D369" s="76">
        <f>D368*(BudgetsQTable[[#This Row],[lead]]=K368)+(BudgetsQTable[[#This Row],[prop_id]]&lt;&gt;A368)</f>
        <v>1</v>
      </c>
      <c r="E369" s="77">
        <v>43004.593055555553</v>
      </c>
      <c r="F369" s="78" t="s">
        <v>2868</v>
      </c>
      <c r="G369" s="78" t="s">
        <v>2869</v>
      </c>
      <c r="H369" s="78" t="s">
        <v>470</v>
      </c>
      <c r="I369" s="76" t="s">
        <v>1094</v>
      </c>
      <c r="J369" s="76" t="s">
        <v>753</v>
      </c>
      <c r="K369" s="78" t="s">
        <v>1092</v>
      </c>
      <c r="L369" s="7" t="str">
        <f>IF(BudgetsQTable[[#This Row],[pi_last_name]]=" ","",HYPERLINK("https://www.ejacket.nsf.gov/ej/showProposal.do?Continue=Y&amp;ID="&amp;BudgetsQTable[[#This Row],[prop_id]],BudgetsQTable[[#This Row],[prop_id]]))</f>
        <v/>
      </c>
      <c r="M369" s="78" t="s">
        <v>753</v>
      </c>
      <c r="N369" s="7" t="str">
        <f>IF(BudgetsQTable[[#This Row],[pi_last_name]]=" ","",HYPERLINK("mailto:"&amp;BudgetsQTable[[#This Row],[pi_email]]&amp;"&amp;subject=Your NSF Proposal:  "&amp;BudgetsQTable[[#This Row],[prop_id]],BudgetsQTable[[#This Row],[pi_email]]))</f>
        <v/>
      </c>
      <c r="O369" s="78" t="s">
        <v>753</v>
      </c>
      <c r="P369" s="78">
        <v>1</v>
      </c>
      <c r="Q369" s="78">
        <v>0.5</v>
      </c>
      <c r="R369" s="79">
        <v>0</v>
      </c>
      <c r="S369" s="79">
        <v>0</v>
      </c>
      <c r="T369" s="79">
        <v>0</v>
      </c>
      <c r="U369" s="80">
        <v>246891</v>
      </c>
      <c r="V369" s="78">
        <v>0</v>
      </c>
      <c r="W369" s="78">
        <v>1</v>
      </c>
      <c r="X369" s="11" t="str">
        <f ca="1">IF(ISBLANK(BudgetsQTable[[#This Row],[budg_seq_yr]]),"FY"&amp;fiscalyear,"FY"&amp;fiscalyear-1+BudgetsQTable[[#This Row],[budg_seq_yr]])</f>
        <v>FY18</v>
      </c>
      <c r="Y369" s="79">
        <v>246891</v>
      </c>
      <c r="Z369" s="78" t="s">
        <v>2869</v>
      </c>
      <c r="AA369" s="78" t="s">
        <v>470</v>
      </c>
      <c r="AB369" s="76" t="s">
        <v>2821</v>
      </c>
      <c r="AC369" s="78" t="s">
        <v>2903</v>
      </c>
    </row>
    <row r="370" spans="1:29" x14ac:dyDescent="0.35">
      <c r="A370" s="10" t="s">
        <v>1092</v>
      </c>
      <c r="B370" s="76" t="s">
        <v>2863</v>
      </c>
      <c r="C370" s="76">
        <f>C369+(BudgetsQTable[[#This Row],[lead]]&lt;&gt;K369)</f>
        <v>56</v>
      </c>
      <c r="D370" s="76">
        <f>D369*(BudgetsQTable[[#This Row],[lead]]=K369)+(BudgetsQTable[[#This Row],[prop_id]]&lt;&gt;A369)</f>
        <v>1</v>
      </c>
      <c r="E370" s="77">
        <v>43004.593055555553</v>
      </c>
      <c r="F370" s="78" t="s">
        <v>2868</v>
      </c>
      <c r="G370" s="78" t="s">
        <v>2869</v>
      </c>
      <c r="H370" s="78" t="s">
        <v>470</v>
      </c>
      <c r="I370" s="76" t="s">
        <v>1094</v>
      </c>
      <c r="J370" s="76" t="s">
        <v>753</v>
      </c>
      <c r="K370" s="78" t="s">
        <v>1092</v>
      </c>
      <c r="L370" s="7" t="str">
        <f>IF(BudgetsQTable[[#This Row],[pi_last_name]]=" ","",HYPERLINK("https://www.ejacket.nsf.gov/ej/showProposal.do?Continue=Y&amp;ID="&amp;BudgetsQTable[[#This Row],[prop_id]],BudgetsQTable[[#This Row],[prop_id]]))</f>
        <v/>
      </c>
      <c r="M370" s="78" t="s">
        <v>753</v>
      </c>
      <c r="N370" s="7" t="str">
        <f>IF(BudgetsQTable[[#This Row],[pi_last_name]]=" ","",HYPERLINK("mailto:"&amp;BudgetsQTable[[#This Row],[pi_email]]&amp;"&amp;subject=Your NSF Proposal:  "&amp;BudgetsQTable[[#This Row],[prop_id]],BudgetsQTable[[#This Row],[pi_email]]))</f>
        <v/>
      </c>
      <c r="O370" s="78" t="s">
        <v>753</v>
      </c>
      <c r="P370" s="78">
        <v>1</v>
      </c>
      <c r="Q370" s="78">
        <v>0.5</v>
      </c>
      <c r="R370" s="79">
        <v>0</v>
      </c>
      <c r="S370" s="79">
        <v>0</v>
      </c>
      <c r="T370" s="79">
        <v>0</v>
      </c>
      <c r="U370" s="80">
        <v>252969</v>
      </c>
      <c r="V370" s="78">
        <v>0</v>
      </c>
      <c r="W370" s="78">
        <v>2</v>
      </c>
      <c r="X370" s="11" t="str">
        <f ca="1">IF(ISBLANK(BudgetsQTable[[#This Row],[budg_seq_yr]]),"FY"&amp;fiscalyear,"FY"&amp;fiscalyear-1+BudgetsQTable[[#This Row],[budg_seq_yr]])</f>
        <v>FY19</v>
      </c>
      <c r="Y370" s="79">
        <v>252969</v>
      </c>
      <c r="Z370" s="78" t="s">
        <v>2869</v>
      </c>
      <c r="AA370" s="78" t="s">
        <v>470</v>
      </c>
      <c r="AB370" s="76" t="s">
        <v>2821</v>
      </c>
      <c r="AC370" s="78" t="s">
        <v>2903</v>
      </c>
    </row>
    <row r="371" spans="1:29" x14ac:dyDescent="0.35">
      <c r="A371" s="10" t="s">
        <v>1092</v>
      </c>
      <c r="B371" s="76" t="s">
        <v>2863</v>
      </c>
      <c r="C371" s="76">
        <f>C370+(BudgetsQTable[[#This Row],[lead]]&lt;&gt;K370)</f>
        <v>56</v>
      </c>
      <c r="D371" s="76">
        <f>D370*(BudgetsQTable[[#This Row],[lead]]=K370)+(BudgetsQTable[[#This Row],[prop_id]]&lt;&gt;A370)</f>
        <v>1</v>
      </c>
      <c r="E371" s="77">
        <v>43004.593055555553</v>
      </c>
      <c r="F371" s="78" t="s">
        <v>2868</v>
      </c>
      <c r="G371" s="78" t="s">
        <v>2869</v>
      </c>
      <c r="H371" s="78" t="s">
        <v>470</v>
      </c>
      <c r="I371" s="76" t="s">
        <v>1094</v>
      </c>
      <c r="J371" s="76" t="s">
        <v>753</v>
      </c>
      <c r="K371" s="78" t="s">
        <v>1092</v>
      </c>
      <c r="L371" s="7" t="str">
        <f>IF(BudgetsQTable[[#This Row],[pi_last_name]]=" ","",HYPERLINK("https://www.ejacket.nsf.gov/ej/showProposal.do?Continue=Y&amp;ID="&amp;BudgetsQTable[[#This Row],[prop_id]],BudgetsQTable[[#This Row],[prop_id]]))</f>
        <v/>
      </c>
      <c r="M371" s="78" t="s">
        <v>753</v>
      </c>
      <c r="N371" s="7" t="str">
        <f>IF(BudgetsQTable[[#This Row],[pi_last_name]]=" ","",HYPERLINK("mailto:"&amp;BudgetsQTable[[#This Row],[pi_email]]&amp;"&amp;subject=Your NSF Proposal:  "&amp;BudgetsQTable[[#This Row],[prop_id]],BudgetsQTable[[#This Row],[pi_email]]))</f>
        <v/>
      </c>
      <c r="O371" s="78" t="s">
        <v>753</v>
      </c>
      <c r="P371" s="78">
        <v>1</v>
      </c>
      <c r="Q371" s="78">
        <v>0.5</v>
      </c>
      <c r="R371" s="79">
        <v>0</v>
      </c>
      <c r="S371" s="79">
        <v>0</v>
      </c>
      <c r="T371" s="79">
        <v>0</v>
      </c>
      <c r="U371" s="80">
        <v>260877</v>
      </c>
      <c r="V371" s="78">
        <v>0</v>
      </c>
      <c r="W371" s="78">
        <v>3</v>
      </c>
      <c r="X371" s="11" t="str">
        <f ca="1">IF(ISBLANK(BudgetsQTable[[#This Row],[budg_seq_yr]]),"FY"&amp;fiscalyear,"FY"&amp;fiscalyear-1+BudgetsQTable[[#This Row],[budg_seq_yr]])</f>
        <v>FY20</v>
      </c>
      <c r="Y371" s="79">
        <v>260877</v>
      </c>
      <c r="Z371" s="78" t="s">
        <v>2869</v>
      </c>
      <c r="AA371" s="78" t="s">
        <v>470</v>
      </c>
      <c r="AB371" s="76" t="s">
        <v>2821</v>
      </c>
      <c r="AC371" s="78" t="s">
        <v>2903</v>
      </c>
    </row>
    <row r="372" spans="1:29" x14ac:dyDescent="0.35">
      <c r="A372" s="10" t="s">
        <v>1092</v>
      </c>
      <c r="B372" s="76" t="s">
        <v>2863</v>
      </c>
      <c r="C372" s="76">
        <f>C371+(BudgetsQTable[[#This Row],[lead]]&lt;&gt;K371)</f>
        <v>56</v>
      </c>
      <c r="D372" s="76">
        <f>D371*(BudgetsQTable[[#This Row],[lead]]=K371)+(BudgetsQTable[[#This Row],[prop_id]]&lt;&gt;A371)</f>
        <v>1</v>
      </c>
      <c r="E372" s="77">
        <v>43004.593055555553</v>
      </c>
      <c r="F372" s="78" t="s">
        <v>2868</v>
      </c>
      <c r="G372" s="78" t="s">
        <v>2869</v>
      </c>
      <c r="H372" s="78" t="s">
        <v>470</v>
      </c>
      <c r="I372" s="76" t="s">
        <v>1094</v>
      </c>
      <c r="J372" s="76" t="s">
        <v>753</v>
      </c>
      <c r="K372" s="78" t="s">
        <v>1092</v>
      </c>
      <c r="L372" s="7" t="str">
        <f>IF(BudgetsQTable[[#This Row],[pi_last_name]]=" ","",HYPERLINK("https://www.ejacket.nsf.gov/ej/showProposal.do?Continue=Y&amp;ID="&amp;BudgetsQTable[[#This Row],[prop_id]],BudgetsQTable[[#This Row],[prop_id]]))</f>
        <v/>
      </c>
      <c r="M372" s="78" t="s">
        <v>753</v>
      </c>
      <c r="N372" s="7" t="str">
        <f>IF(BudgetsQTable[[#This Row],[pi_last_name]]=" ","",HYPERLINK("mailto:"&amp;BudgetsQTable[[#This Row],[pi_email]]&amp;"&amp;subject=Your NSF Proposal:  "&amp;BudgetsQTable[[#This Row],[prop_id]],BudgetsQTable[[#This Row],[pi_email]]))</f>
        <v/>
      </c>
      <c r="O372" s="78" t="s">
        <v>753</v>
      </c>
      <c r="P372" s="78">
        <v>1</v>
      </c>
      <c r="Q372" s="78">
        <v>0.5</v>
      </c>
      <c r="R372" s="79">
        <v>0</v>
      </c>
      <c r="S372" s="79">
        <v>0</v>
      </c>
      <c r="T372" s="79">
        <v>0</v>
      </c>
      <c r="U372" s="80">
        <v>269043</v>
      </c>
      <c r="V372" s="78">
        <v>0</v>
      </c>
      <c r="W372" s="78">
        <v>4</v>
      </c>
      <c r="X372" s="11" t="str">
        <f ca="1">IF(ISBLANK(BudgetsQTable[[#This Row],[budg_seq_yr]]),"FY"&amp;fiscalyear,"FY"&amp;fiscalyear-1+BudgetsQTable[[#This Row],[budg_seq_yr]])</f>
        <v>FY21</v>
      </c>
      <c r="Y372" s="79">
        <v>269043</v>
      </c>
      <c r="Z372" s="78" t="s">
        <v>2869</v>
      </c>
      <c r="AA372" s="78" t="s">
        <v>470</v>
      </c>
      <c r="AB372" s="76" t="s">
        <v>2821</v>
      </c>
      <c r="AC372" s="78" t="s">
        <v>2903</v>
      </c>
    </row>
    <row r="373" spans="1:29" x14ac:dyDescent="0.35">
      <c r="A373" s="10" t="s">
        <v>1096</v>
      </c>
      <c r="B373" s="76" t="s">
        <v>2824</v>
      </c>
      <c r="C373" s="76">
        <f>C372+(BudgetsQTable[[#This Row],[lead]]&lt;&gt;K372)</f>
        <v>57</v>
      </c>
      <c r="D373" s="76">
        <f>D372*(BudgetsQTable[[#This Row],[lead]]=K372)+(BudgetsQTable[[#This Row],[prop_id]]&lt;&gt;A372)</f>
        <v>1</v>
      </c>
      <c r="E373" s="77">
        <v>43004.595833333333</v>
      </c>
      <c r="F373" s="78" t="s">
        <v>2868</v>
      </c>
      <c r="G373" s="78" t="s">
        <v>2869</v>
      </c>
      <c r="H373" s="78" t="s">
        <v>468</v>
      </c>
      <c r="I373" s="76" t="s">
        <v>800</v>
      </c>
      <c r="J373" s="76" t="s">
        <v>3190</v>
      </c>
      <c r="K373" s="78" t="s">
        <v>1096</v>
      </c>
      <c r="L373" s="7" t="str">
        <f>IF(BudgetsQTable[[#This Row],[pi_last_name]]=" ","",HYPERLINK("https://www.ejacket.nsf.gov/ej/showProposal.do?Continue=Y&amp;ID="&amp;BudgetsQTable[[#This Row],[prop_id]],BudgetsQTable[[#This Row],[prop_id]]))</f>
        <v>1763347</v>
      </c>
      <c r="M373" s="78" t="s">
        <v>1097</v>
      </c>
      <c r="N373" s="7" t="str">
        <f>IF(BudgetsQTable[[#This Row],[pi_last_name]]=" ","",HYPERLINK("mailto:"&amp;BudgetsQTable[[#This Row],[pi_email]]&amp;"&amp;subject=Your NSF Proposal:  "&amp;BudgetsQTable[[#This Row],[prop_id]],BudgetsQTable[[#This Row],[pi_email]]))</f>
        <v>hadmoni@andrew.cmu.edu</v>
      </c>
      <c r="O373" s="78" t="s">
        <v>542</v>
      </c>
      <c r="P373" s="78"/>
      <c r="Q373" s="78"/>
      <c r="R373" s="79"/>
      <c r="S373" s="79"/>
      <c r="T373" s="79"/>
      <c r="U373" s="80"/>
      <c r="V373" s="78">
        <v>0</v>
      </c>
      <c r="W373" s="78"/>
      <c r="X373" s="11" t="str">
        <f ca="1">IF(ISBLANK(BudgetsQTable[[#This Row],[budg_seq_yr]]),"FY"&amp;fiscalyear,"FY"&amp;fiscalyear-1+BudgetsQTable[[#This Row],[budg_seq_yr]])</f>
        <v>FY18</v>
      </c>
      <c r="Y373" s="79">
        <v>599616</v>
      </c>
      <c r="Z373" s="78" t="s">
        <v>2869</v>
      </c>
      <c r="AA373" s="78" t="s">
        <v>468</v>
      </c>
      <c r="AB373" s="76" t="s">
        <v>2821</v>
      </c>
      <c r="AC373" s="78" t="s">
        <v>468</v>
      </c>
    </row>
    <row r="374" spans="1:29" x14ac:dyDescent="0.35">
      <c r="A374" s="10" t="s">
        <v>1096</v>
      </c>
      <c r="B374" s="76" t="s">
        <v>2824</v>
      </c>
      <c r="C374" s="76">
        <f>C373+(BudgetsQTable[[#This Row],[lead]]&lt;&gt;K373)</f>
        <v>57</v>
      </c>
      <c r="D374" s="76">
        <f>D373*(BudgetsQTable[[#This Row],[lead]]=K373)+(BudgetsQTable[[#This Row],[prop_id]]&lt;&gt;A373)</f>
        <v>1</v>
      </c>
      <c r="E374" s="77">
        <v>43004.595833333333</v>
      </c>
      <c r="F374" s="78" t="s">
        <v>2868</v>
      </c>
      <c r="G374" s="78" t="s">
        <v>2869</v>
      </c>
      <c r="H374" s="78" t="s">
        <v>468</v>
      </c>
      <c r="I374" s="76" t="s">
        <v>800</v>
      </c>
      <c r="J374" s="76" t="s">
        <v>753</v>
      </c>
      <c r="K374" s="78" t="s">
        <v>1096</v>
      </c>
      <c r="L374" s="7" t="str">
        <f>IF(BudgetsQTable[[#This Row],[pi_last_name]]=" ","",HYPERLINK("https://www.ejacket.nsf.gov/ej/showProposal.do?Continue=Y&amp;ID="&amp;BudgetsQTable[[#This Row],[prop_id]],BudgetsQTable[[#This Row],[prop_id]]))</f>
        <v/>
      </c>
      <c r="M374" s="78" t="s">
        <v>753</v>
      </c>
      <c r="N374" s="7" t="str">
        <f>IF(BudgetsQTable[[#This Row],[pi_last_name]]=" ","",HYPERLINK("mailto:"&amp;BudgetsQTable[[#This Row],[pi_email]]&amp;"&amp;subject=Your NSF Proposal:  "&amp;BudgetsQTable[[#This Row],[prop_id]],BudgetsQTable[[#This Row],[pi_email]]))</f>
        <v/>
      </c>
      <c r="O374" s="78" t="s">
        <v>753</v>
      </c>
      <c r="P374" s="78">
        <v>1</v>
      </c>
      <c r="Q374" s="78">
        <v>1</v>
      </c>
      <c r="R374" s="79">
        <v>0</v>
      </c>
      <c r="S374" s="79">
        <v>0</v>
      </c>
      <c r="T374" s="79">
        <v>0</v>
      </c>
      <c r="U374" s="80">
        <v>147247</v>
      </c>
      <c r="V374" s="78">
        <v>0</v>
      </c>
      <c r="W374" s="78">
        <v>1</v>
      </c>
      <c r="X374" s="11" t="str">
        <f ca="1">IF(ISBLANK(BudgetsQTable[[#This Row],[budg_seq_yr]]),"FY"&amp;fiscalyear,"FY"&amp;fiscalyear-1+BudgetsQTable[[#This Row],[budg_seq_yr]])</f>
        <v>FY18</v>
      </c>
      <c r="Y374" s="79">
        <v>147247</v>
      </c>
      <c r="Z374" s="78" t="s">
        <v>2869</v>
      </c>
      <c r="AA374" s="78" t="s">
        <v>468</v>
      </c>
      <c r="AB374" s="76" t="s">
        <v>2821</v>
      </c>
      <c r="AC374" s="78" t="s">
        <v>468</v>
      </c>
    </row>
    <row r="375" spans="1:29" x14ac:dyDescent="0.35">
      <c r="A375" s="10" t="s">
        <v>1096</v>
      </c>
      <c r="B375" s="76" t="s">
        <v>2824</v>
      </c>
      <c r="C375" s="76">
        <f>C374+(BudgetsQTable[[#This Row],[lead]]&lt;&gt;K374)</f>
        <v>57</v>
      </c>
      <c r="D375" s="76">
        <f>D374*(BudgetsQTable[[#This Row],[lead]]=K374)+(BudgetsQTable[[#This Row],[prop_id]]&lt;&gt;A374)</f>
        <v>1</v>
      </c>
      <c r="E375" s="77">
        <v>43004.595833333333</v>
      </c>
      <c r="F375" s="78" t="s">
        <v>2868</v>
      </c>
      <c r="G375" s="78" t="s">
        <v>2869</v>
      </c>
      <c r="H375" s="78" t="s">
        <v>468</v>
      </c>
      <c r="I375" s="76" t="s">
        <v>800</v>
      </c>
      <c r="J375" s="76" t="s">
        <v>753</v>
      </c>
      <c r="K375" s="78" t="s">
        <v>1096</v>
      </c>
      <c r="L375" s="7" t="str">
        <f>IF(BudgetsQTable[[#This Row],[pi_last_name]]=" ","",HYPERLINK("https://www.ejacket.nsf.gov/ej/showProposal.do?Continue=Y&amp;ID="&amp;BudgetsQTable[[#This Row],[prop_id]],BudgetsQTable[[#This Row],[prop_id]]))</f>
        <v/>
      </c>
      <c r="M375" s="78" t="s">
        <v>753</v>
      </c>
      <c r="N375" s="7" t="str">
        <f>IF(BudgetsQTable[[#This Row],[pi_last_name]]=" ","",HYPERLINK("mailto:"&amp;BudgetsQTable[[#This Row],[pi_email]]&amp;"&amp;subject=Your NSF Proposal:  "&amp;BudgetsQTable[[#This Row],[prop_id]],BudgetsQTable[[#This Row],[pi_email]]))</f>
        <v/>
      </c>
      <c r="O375" s="78" t="s">
        <v>753</v>
      </c>
      <c r="P375" s="78">
        <v>1</v>
      </c>
      <c r="Q375" s="78">
        <v>1</v>
      </c>
      <c r="R375" s="79">
        <v>0</v>
      </c>
      <c r="S375" s="79">
        <v>0</v>
      </c>
      <c r="T375" s="79">
        <v>0</v>
      </c>
      <c r="U375" s="80">
        <v>146563</v>
      </c>
      <c r="V375" s="78">
        <v>0</v>
      </c>
      <c r="W375" s="78">
        <v>2</v>
      </c>
      <c r="X375" s="11" t="str">
        <f ca="1">IF(ISBLANK(BudgetsQTable[[#This Row],[budg_seq_yr]]),"FY"&amp;fiscalyear,"FY"&amp;fiscalyear-1+BudgetsQTable[[#This Row],[budg_seq_yr]])</f>
        <v>FY19</v>
      </c>
      <c r="Y375" s="79">
        <v>146563</v>
      </c>
      <c r="Z375" s="78" t="s">
        <v>2869</v>
      </c>
      <c r="AA375" s="78" t="s">
        <v>468</v>
      </c>
      <c r="AB375" s="76" t="s">
        <v>2821</v>
      </c>
      <c r="AC375" s="78" t="s">
        <v>468</v>
      </c>
    </row>
    <row r="376" spans="1:29" x14ac:dyDescent="0.35">
      <c r="A376" s="10" t="s">
        <v>1096</v>
      </c>
      <c r="B376" s="76" t="s">
        <v>2824</v>
      </c>
      <c r="C376" s="76">
        <f>C375+(BudgetsQTable[[#This Row],[lead]]&lt;&gt;K375)</f>
        <v>57</v>
      </c>
      <c r="D376" s="76">
        <f>D375*(BudgetsQTable[[#This Row],[lead]]=K375)+(BudgetsQTable[[#This Row],[prop_id]]&lt;&gt;A375)</f>
        <v>1</v>
      </c>
      <c r="E376" s="77">
        <v>43004.595833333333</v>
      </c>
      <c r="F376" s="78" t="s">
        <v>2868</v>
      </c>
      <c r="G376" s="78" t="s">
        <v>2869</v>
      </c>
      <c r="H376" s="78" t="s">
        <v>468</v>
      </c>
      <c r="I376" s="76" t="s">
        <v>800</v>
      </c>
      <c r="J376" s="76" t="s">
        <v>753</v>
      </c>
      <c r="K376" s="78" t="s">
        <v>1096</v>
      </c>
      <c r="L376" s="7" t="str">
        <f>IF(BudgetsQTable[[#This Row],[pi_last_name]]=" ","",HYPERLINK("https://www.ejacket.nsf.gov/ej/showProposal.do?Continue=Y&amp;ID="&amp;BudgetsQTable[[#This Row],[prop_id]],BudgetsQTable[[#This Row],[prop_id]]))</f>
        <v/>
      </c>
      <c r="M376" s="78" t="s">
        <v>753</v>
      </c>
      <c r="N376" s="7" t="str">
        <f>IF(BudgetsQTable[[#This Row],[pi_last_name]]=" ","",HYPERLINK("mailto:"&amp;BudgetsQTable[[#This Row],[pi_email]]&amp;"&amp;subject=Your NSF Proposal:  "&amp;BudgetsQTable[[#This Row],[prop_id]],BudgetsQTable[[#This Row],[pi_email]]))</f>
        <v/>
      </c>
      <c r="O376" s="78" t="s">
        <v>753</v>
      </c>
      <c r="P376" s="78">
        <v>1</v>
      </c>
      <c r="Q376" s="78">
        <v>1</v>
      </c>
      <c r="R376" s="79">
        <v>0</v>
      </c>
      <c r="S376" s="79">
        <v>0</v>
      </c>
      <c r="T376" s="79">
        <v>0</v>
      </c>
      <c r="U376" s="80">
        <v>150748</v>
      </c>
      <c r="V376" s="78">
        <v>0</v>
      </c>
      <c r="W376" s="78">
        <v>3</v>
      </c>
      <c r="X376" s="11" t="str">
        <f ca="1">IF(ISBLANK(BudgetsQTable[[#This Row],[budg_seq_yr]]),"FY"&amp;fiscalyear,"FY"&amp;fiscalyear-1+BudgetsQTable[[#This Row],[budg_seq_yr]])</f>
        <v>FY20</v>
      </c>
      <c r="Y376" s="79">
        <v>150748</v>
      </c>
      <c r="Z376" s="78" t="s">
        <v>2869</v>
      </c>
      <c r="AA376" s="78" t="s">
        <v>468</v>
      </c>
      <c r="AB376" s="76" t="s">
        <v>2821</v>
      </c>
      <c r="AC376" s="78" t="s">
        <v>468</v>
      </c>
    </row>
    <row r="377" spans="1:29" x14ac:dyDescent="0.35">
      <c r="A377" s="10" t="s">
        <v>1096</v>
      </c>
      <c r="B377" s="76" t="s">
        <v>2824</v>
      </c>
      <c r="C377" s="76">
        <f>C376+(BudgetsQTable[[#This Row],[lead]]&lt;&gt;K376)</f>
        <v>57</v>
      </c>
      <c r="D377" s="76">
        <f>D376*(BudgetsQTable[[#This Row],[lead]]=K376)+(BudgetsQTable[[#This Row],[prop_id]]&lt;&gt;A376)</f>
        <v>1</v>
      </c>
      <c r="E377" s="77">
        <v>43004.595833333333</v>
      </c>
      <c r="F377" s="78" t="s">
        <v>2868</v>
      </c>
      <c r="G377" s="78" t="s">
        <v>2869</v>
      </c>
      <c r="H377" s="78" t="s">
        <v>468</v>
      </c>
      <c r="I377" s="76" t="s">
        <v>800</v>
      </c>
      <c r="J377" s="76" t="s">
        <v>753</v>
      </c>
      <c r="K377" s="78" t="s">
        <v>1096</v>
      </c>
      <c r="L377" s="7" t="str">
        <f>IF(BudgetsQTable[[#This Row],[pi_last_name]]=" ","",HYPERLINK("https://www.ejacket.nsf.gov/ej/showProposal.do?Continue=Y&amp;ID="&amp;BudgetsQTable[[#This Row],[prop_id]],BudgetsQTable[[#This Row],[prop_id]]))</f>
        <v/>
      </c>
      <c r="M377" s="78" t="s">
        <v>753</v>
      </c>
      <c r="N377" s="7" t="str">
        <f>IF(BudgetsQTable[[#This Row],[pi_last_name]]=" ","",HYPERLINK("mailto:"&amp;BudgetsQTable[[#This Row],[pi_email]]&amp;"&amp;subject=Your NSF Proposal:  "&amp;BudgetsQTable[[#This Row],[prop_id]],BudgetsQTable[[#This Row],[pi_email]]))</f>
        <v/>
      </c>
      <c r="O377" s="78" t="s">
        <v>753</v>
      </c>
      <c r="P377" s="78">
        <v>1</v>
      </c>
      <c r="Q377" s="78">
        <v>1</v>
      </c>
      <c r="R377" s="79">
        <v>0</v>
      </c>
      <c r="S377" s="79">
        <v>0</v>
      </c>
      <c r="T377" s="79">
        <v>0</v>
      </c>
      <c r="U377" s="80">
        <v>155058</v>
      </c>
      <c r="V377" s="78">
        <v>0</v>
      </c>
      <c r="W377" s="78">
        <v>4</v>
      </c>
      <c r="X377" s="11" t="str">
        <f ca="1">IF(ISBLANK(BudgetsQTable[[#This Row],[budg_seq_yr]]),"FY"&amp;fiscalyear,"FY"&amp;fiscalyear-1+BudgetsQTable[[#This Row],[budg_seq_yr]])</f>
        <v>FY21</v>
      </c>
      <c r="Y377" s="79">
        <v>155058</v>
      </c>
      <c r="Z377" s="78" t="s">
        <v>2869</v>
      </c>
      <c r="AA377" s="78" t="s">
        <v>468</v>
      </c>
      <c r="AB377" s="76" t="s">
        <v>2821</v>
      </c>
      <c r="AC377" s="78" t="s">
        <v>468</v>
      </c>
    </row>
    <row r="378" spans="1:29" x14ac:dyDescent="0.35">
      <c r="A378" s="10" t="s">
        <v>3191</v>
      </c>
      <c r="B378" s="76" t="s">
        <v>2834</v>
      </c>
      <c r="C378" s="76">
        <f>C377+(BudgetsQTable[[#This Row],[lead]]&lt;&gt;K377)</f>
        <v>57</v>
      </c>
      <c r="D378" s="76">
        <f>D377*(BudgetsQTable[[#This Row],[lead]]=K377)+(BudgetsQTable[[#This Row],[prop_id]]&lt;&gt;A377)</f>
        <v>2</v>
      </c>
      <c r="E378" s="77">
        <v>43003.663888888892</v>
      </c>
      <c r="F378" s="78" t="s">
        <v>2868</v>
      </c>
      <c r="G378" s="78" t="s">
        <v>2869</v>
      </c>
      <c r="H378" s="78" t="s">
        <v>468</v>
      </c>
      <c r="I378" s="76" t="s">
        <v>800</v>
      </c>
      <c r="J378" s="76" t="s">
        <v>3193</v>
      </c>
      <c r="K378" s="78" t="s">
        <v>1096</v>
      </c>
      <c r="L378" s="7" t="str">
        <f>IF(BudgetsQTable[[#This Row],[pi_last_name]]=" ","",HYPERLINK("https://www.ejacket.nsf.gov/ej/showProposal.do?Continue=Y&amp;ID="&amp;BudgetsQTable[[#This Row],[prop_id]],BudgetsQTable[[#This Row],[prop_id]]))</f>
        <v>1763232</v>
      </c>
      <c r="M378" s="78" t="s">
        <v>3192</v>
      </c>
      <c r="N378" s="7" t="str">
        <f>IF(BudgetsQTable[[#This Row],[pi_last_name]]=" ","",HYPERLINK("mailto:"&amp;BudgetsQTable[[#This Row],[pi_email]]&amp;"&amp;subject=Your NSF Proposal:  "&amp;BudgetsQTable[[#This Row],[prop_id]],BudgetsQTable[[#This Row],[pi_email]]))</f>
        <v>siddh@cs.cmu.edu</v>
      </c>
      <c r="O378" s="78" t="s">
        <v>2848</v>
      </c>
      <c r="P378" s="78"/>
      <c r="Q378" s="78"/>
      <c r="R378" s="79"/>
      <c r="S378" s="79"/>
      <c r="T378" s="79"/>
      <c r="U378" s="80"/>
      <c r="V378" s="78">
        <v>0</v>
      </c>
      <c r="W378" s="78"/>
      <c r="X378" s="11" t="str">
        <f ca="1">IF(ISBLANK(BudgetsQTable[[#This Row],[budg_seq_yr]]),"FY"&amp;fiscalyear,"FY"&amp;fiscalyear-1+BudgetsQTable[[#This Row],[budg_seq_yr]])</f>
        <v>FY18</v>
      </c>
      <c r="Y378" s="79">
        <v>599207</v>
      </c>
      <c r="Z378" s="78" t="s">
        <v>2869</v>
      </c>
      <c r="AA378" s="78" t="s">
        <v>468</v>
      </c>
      <c r="AB378" s="76" t="s">
        <v>2821</v>
      </c>
      <c r="AC378" s="78" t="s">
        <v>468</v>
      </c>
    </row>
    <row r="379" spans="1:29" x14ac:dyDescent="0.35">
      <c r="A379" s="10" t="s">
        <v>3191</v>
      </c>
      <c r="B379" s="76" t="s">
        <v>2834</v>
      </c>
      <c r="C379" s="76">
        <f>C378+(BudgetsQTable[[#This Row],[lead]]&lt;&gt;K378)</f>
        <v>57</v>
      </c>
      <c r="D379" s="76">
        <f>D378*(BudgetsQTable[[#This Row],[lead]]=K378)+(BudgetsQTable[[#This Row],[prop_id]]&lt;&gt;A378)</f>
        <v>2</v>
      </c>
      <c r="E379" s="77">
        <v>43003.663888888892</v>
      </c>
      <c r="F379" s="78" t="s">
        <v>2868</v>
      </c>
      <c r="G379" s="78" t="s">
        <v>2869</v>
      </c>
      <c r="H379" s="78" t="s">
        <v>468</v>
      </c>
      <c r="I379" s="76" t="s">
        <v>800</v>
      </c>
      <c r="J379" s="76" t="s">
        <v>753</v>
      </c>
      <c r="K379" s="78" t="s">
        <v>1096</v>
      </c>
      <c r="L379" s="7" t="str">
        <f>IF(BudgetsQTable[[#This Row],[pi_last_name]]=" ","",HYPERLINK("https://www.ejacket.nsf.gov/ej/showProposal.do?Continue=Y&amp;ID="&amp;BudgetsQTable[[#This Row],[prop_id]],BudgetsQTable[[#This Row],[prop_id]]))</f>
        <v/>
      </c>
      <c r="M379" s="78" t="s">
        <v>753</v>
      </c>
      <c r="N379" s="7" t="str">
        <f>IF(BudgetsQTable[[#This Row],[pi_last_name]]=" ","",HYPERLINK("mailto:"&amp;BudgetsQTable[[#This Row],[pi_email]]&amp;"&amp;subject=Your NSF Proposal:  "&amp;BudgetsQTable[[#This Row],[prop_id]],BudgetsQTable[[#This Row],[pi_email]]))</f>
        <v/>
      </c>
      <c r="O379" s="78" t="s">
        <v>753</v>
      </c>
      <c r="P379" s="78">
        <v>1</v>
      </c>
      <c r="Q379" s="78">
        <v>1</v>
      </c>
      <c r="R379" s="79">
        <v>0</v>
      </c>
      <c r="S379" s="79">
        <v>0</v>
      </c>
      <c r="T379" s="79">
        <v>0</v>
      </c>
      <c r="U379" s="80">
        <v>156191</v>
      </c>
      <c r="V379" s="78">
        <v>0</v>
      </c>
      <c r="W379" s="78">
        <v>1</v>
      </c>
      <c r="X379" s="11" t="str">
        <f ca="1">IF(ISBLANK(BudgetsQTable[[#This Row],[budg_seq_yr]]),"FY"&amp;fiscalyear,"FY"&amp;fiscalyear-1+BudgetsQTable[[#This Row],[budg_seq_yr]])</f>
        <v>FY18</v>
      </c>
      <c r="Y379" s="79">
        <v>156191</v>
      </c>
      <c r="Z379" s="78" t="s">
        <v>2869</v>
      </c>
      <c r="AA379" s="78" t="s">
        <v>468</v>
      </c>
      <c r="AB379" s="76" t="s">
        <v>2821</v>
      </c>
      <c r="AC379" s="78" t="s">
        <v>468</v>
      </c>
    </row>
    <row r="380" spans="1:29" x14ac:dyDescent="0.35">
      <c r="A380" s="10" t="s">
        <v>3191</v>
      </c>
      <c r="B380" s="76" t="s">
        <v>2834</v>
      </c>
      <c r="C380" s="76">
        <f>C379+(BudgetsQTable[[#This Row],[lead]]&lt;&gt;K379)</f>
        <v>57</v>
      </c>
      <c r="D380" s="76">
        <f>D379*(BudgetsQTable[[#This Row],[lead]]=K379)+(BudgetsQTable[[#This Row],[prop_id]]&lt;&gt;A379)</f>
        <v>2</v>
      </c>
      <c r="E380" s="77">
        <v>43003.663888888892</v>
      </c>
      <c r="F380" s="78" t="s">
        <v>2868</v>
      </c>
      <c r="G380" s="78" t="s">
        <v>2869</v>
      </c>
      <c r="H380" s="78" t="s">
        <v>468</v>
      </c>
      <c r="I380" s="76" t="s">
        <v>800</v>
      </c>
      <c r="J380" s="76" t="s">
        <v>753</v>
      </c>
      <c r="K380" s="78" t="s">
        <v>1096</v>
      </c>
      <c r="L380" s="7" t="str">
        <f>IF(BudgetsQTable[[#This Row],[pi_last_name]]=" ","",HYPERLINK("https://www.ejacket.nsf.gov/ej/showProposal.do?Continue=Y&amp;ID="&amp;BudgetsQTable[[#This Row],[prop_id]],BudgetsQTable[[#This Row],[prop_id]]))</f>
        <v/>
      </c>
      <c r="M380" s="78" t="s">
        <v>753</v>
      </c>
      <c r="N380" s="7" t="str">
        <f>IF(BudgetsQTable[[#This Row],[pi_last_name]]=" ","",HYPERLINK("mailto:"&amp;BudgetsQTable[[#This Row],[pi_email]]&amp;"&amp;subject=Your NSF Proposal:  "&amp;BudgetsQTable[[#This Row],[prop_id]],BudgetsQTable[[#This Row],[pi_email]]))</f>
        <v/>
      </c>
      <c r="O380" s="78" t="s">
        <v>753</v>
      </c>
      <c r="P380" s="78">
        <v>1</v>
      </c>
      <c r="Q380" s="78">
        <v>1</v>
      </c>
      <c r="R380" s="79">
        <v>0</v>
      </c>
      <c r="S380" s="79">
        <v>0</v>
      </c>
      <c r="T380" s="79">
        <v>0</v>
      </c>
      <c r="U380" s="80">
        <v>154706</v>
      </c>
      <c r="V380" s="78">
        <v>0</v>
      </c>
      <c r="W380" s="78">
        <v>2</v>
      </c>
      <c r="X380" s="11" t="str">
        <f ca="1">IF(ISBLANK(BudgetsQTable[[#This Row],[budg_seq_yr]]),"FY"&amp;fiscalyear,"FY"&amp;fiscalyear-1+BudgetsQTable[[#This Row],[budg_seq_yr]])</f>
        <v>FY19</v>
      </c>
      <c r="Y380" s="79">
        <v>154706</v>
      </c>
      <c r="Z380" s="78" t="s">
        <v>2869</v>
      </c>
      <c r="AA380" s="78" t="s">
        <v>468</v>
      </c>
      <c r="AB380" s="76" t="s">
        <v>2821</v>
      </c>
      <c r="AC380" s="78" t="s">
        <v>468</v>
      </c>
    </row>
    <row r="381" spans="1:29" x14ac:dyDescent="0.35">
      <c r="A381" s="10" t="s">
        <v>3191</v>
      </c>
      <c r="B381" s="76" t="s">
        <v>2834</v>
      </c>
      <c r="C381" s="76">
        <f>C380+(BudgetsQTable[[#This Row],[lead]]&lt;&gt;K380)</f>
        <v>57</v>
      </c>
      <c r="D381" s="76">
        <f>D380*(BudgetsQTable[[#This Row],[lead]]=K380)+(BudgetsQTable[[#This Row],[prop_id]]&lt;&gt;A380)</f>
        <v>2</v>
      </c>
      <c r="E381" s="77">
        <v>43003.663888888892</v>
      </c>
      <c r="F381" s="78" t="s">
        <v>2868</v>
      </c>
      <c r="G381" s="78" t="s">
        <v>2869</v>
      </c>
      <c r="H381" s="78" t="s">
        <v>468</v>
      </c>
      <c r="I381" s="76" t="s">
        <v>800</v>
      </c>
      <c r="J381" s="76" t="s">
        <v>753</v>
      </c>
      <c r="K381" s="78" t="s">
        <v>1096</v>
      </c>
      <c r="L381" s="7" t="str">
        <f>IF(BudgetsQTable[[#This Row],[pi_last_name]]=" ","",HYPERLINK("https://www.ejacket.nsf.gov/ej/showProposal.do?Continue=Y&amp;ID="&amp;BudgetsQTable[[#This Row],[prop_id]],BudgetsQTable[[#This Row],[prop_id]]))</f>
        <v/>
      </c>
      <c r="M381" s="78" t="s">
        <v>753</v>
      </c>
      <c r="N381" s="7" t="str">
        <f>IF(BudgetsQTable[[#This Row],[pi_last_name]]=" ","",HYPERLINK("mailto:"&amp;BudgetsQTable[[#This Row],[pi_email]]&amp;"&amp;subject=Your NSF Proposal:  "&amp;BudgetsQTable[[#This Row],[prop_id]],BudgetsQTable[[#This Row],[pi_email]]))</f>
        <v/>
      </c>
      <c r="O381" s="78" t="s">
        <v>753</v>
      </c>
      <c r="P381" s="78">
        <v>1</v>
      </c>
      <c r="Q381" s="78">
        <v>1</v>
      </c>
      <c r="R381" s="79">
        <v>0</v>
      </c>
      <c r="S381" s="79">
        <v>0</v>
      </c>
      <c r="T381" s="79">
        <v>0</v>
      </c>
      <c r="U381" s="80">
        <v>160594</v>
      </c>
      <c r="V381" s="78">
        <v>0</v>
      </c>
      <c r="W381" s="78">
        <v>3</v>
      </c>
      <c r="X381" s="11" t="str">
        <f ca="1">IF(ISBLANK(BudgetsQTable[[#This Row],[budg_seq_yr]]),"FY"&amp;fiscalyear,"FY"&amp;fiscalyear-1+BudgetsQTable[[#This Row],[budg_seq_yr]])</f>
        <v>FY20</v>
      </c>
      <c r="Y381" s="79">
        <v>160594</v>
      </c>
      <c r="Z381" s="78" t="s">
        <v>2869</v>
      </c>
      <c r="AA381" s="78" t="s">
        <v>468</v>
      </c>
      <c r="AB381" s="76" t="s">
        <v>2821</v>
      </c>
      <c r="AC381" s="78" t="s">
        <v>468</v>
      </c>
    </row>
    <row r="382" spans="1:29" x14ac:dyDescent="0.35">
      <c r="A382" s="10" t="s">
        <v>3191</v>
      </c>
      <c r="B382" s="76" t="s">
        <v>2834</v>
      </c>
      <c r="C382" s="76">
        <f>C381+(BudgetsQTable[[#This Row],[lead]]&lt;&gt;K381)</f>
        <v>57</v>
      </c>
      <c r="D382" s="76">
        <f>D381*(BudgetsQTable[[#This Row],[lead]]=K381)+(BudgetsQTable[[#This Row],[prop_id]]&lt;&gt;A381)</f>
        <v>2</v>
      </c>
      <c r="E382" s="77">
        <v>43003.663888888892</v>
      </c>
      <c r="F382" s="78" t="s">
        <v>2868</v>
      </c>
      <c r="G382" s="78" t="s">
        <v>2869</v>
      </c>
      <c r="H382" s="78" t="s">
        <v>468</v>
      </c>
      <c r="I382" s="76" t="s">
        <v>800</v>
      </c>
      <c r="J382" s="76" t="s">
        <v>753</v>
      </c>
      <c r="K382" s="78" t="s">
        <v>1096</v>
      </c>
      <c r="L382" s="7" t="str">
        <f>IF(BudgetsQTable[[#This Row],[pi_last_name]]=" ","",HYPERLINK("https://www.ejacket.nsf.gov/ej/showProposal.do?Continue=Y&amp;ID="&amp;BudgetsQTable[[#This Row],[prop_id]],BudgetsQTable[[#This Row],[prop_id]]))</f>
        <v/>
      </c>
      <c r="M382" s="78" t="s">
        <v>753</v>
      </c>
      <c r="N382" s="7" t="str">
        <f>IF(BudgetsQTable[[#This Row],[pi_last_name]]=" ","",HYPERLINK("mailto:"&amp;BudgetsQTable[[#This Row],[pi_email]]&amp;"&amp;subject=Your NSF Proposal:  "&amp;BudgetsQTable[[#This Row],[prop_id]],BudgetsQTable[[#This Row],[pi_email]]))</f>
        <v/>
      </c>
      <c r="O382" s="78" t="s">
        <v>753</v>
      </c>
      <c r="P382" s="78">
        <v>1</v>
      </c>
      <c r="Q382" s="78">
        <v>1</v>
      </c>
      <c r="R382" s="79">
        <v>0</v>
      </c>
      <c r="S382" s="79">
        <v>0</v>
      </c>
      <c r="T382" s="79">
        <v>0</v>
      </c>
      <c r="U382" s="80">
        <v>127716</v>
      </c>
      <c r="V382" s="78">
        <v>0</v>
      </c>
      <c r="W382" s="78">
        <v>4</v>
      </c>
      <c r="X382" s="11" t="str">
        <f ca="1">IF(ISBLANK(BudgetsQTable[[#This Row],[budg_seq_yr]]),"FY"&amp;fiscalyear,"FY"&amp;fiscalyear-1+BudgetsQTable[[#This Row],[budg_seq_yr]])</f>
        <v>FY21</v>
      </c>
      <c r="Y382" s="79">
        <v>127716</v>
      </c>
      <c r="Z382" s="78" t="s">
        <v>2869</v>
      </c>
      <c r="AA382" s="78" t="s">
        <v>468</v>
      </c>
      <c r="AB382" s="76" t="s">
        <v>2821</v>
      </c>
      <c r="AC382" s="78" t="s">
        <v>468</v>
      </c>
    </row>
    <row r="383" spans="1:29" x14ac:dyDescent="0.35">
      <c r="A383" s="10" t="s">
        <v>1099</v>
      </c>
      <c r="B383" s="76" t="s">
        <v>2824</v>
      </c>
      <c r="C383" s="76">
        <f>C382+(BudgetsQTable[[#This Row],[lead]]&lt;&gt;K382)</f>
        <v>58</v>
      </c>
      <c r="D383" s="76">
        <f>D382*(BudgetsQTable[[#This Row],[lead]]=K382)+(BudgetsQTable[[#This Row],[prop_id]]&lt;&gt;A382)</f>
        <v>1</v>
      </c>
      <c r="E383" s="77">
        <v>43004.611805555556</v>
      </c>
      <c r="F383" s="78" t="s">
        <v>2868</v>
      </c>
      <c r="G383" s="78" t="s">
        <v>2869</v>
      </c>
      <c r="H383" s="78" t="s">
        <v>468</v>
      </c>
      <c r="I383" s="76" t="s">
        <v>800</v>
      </c>
      <c r="J383" s="76" t="s">
        <v>3196</v>
      </c>
      <c r="K383" s="78" t="s">
        <v>1099</v>
      </c>
      <c r="L383" s="7" t="str">
        <f>IF(BudgetsQTable[[#This Row],[pi_last_name]]=" ","",HYPERLINK("https://www.ejacket.nsf.gov/ej/showProposal.do?Continue=Y&amp;ID="&amp;BudgetsQTable[[#This Row],[prop_id]],BudgetsQTable[[#This Row],[prop_id]]))</f>
        <v>1763353</v>
      </c>
      <c r="M383" s="78" t="s">
        <v>1100</v>
      </c>
      <c r="N383" s="7" t="str">
        <f>IF(BudgetsQTable[[#This Row],[pi_last_name]]=" ","",HYPERLINK("mailto:"&amp;BudgetsQTable[[#This Row],[pi_email]]&amp;"&amp;subject=Your NSF Proposal:  "&amp;BudgetsQTable[[#This Row],[prop_id]],BudgetsQTable[[#This Row],[pi_email]]))</f>
        <v>phpathak@gmu.edu</v>
      </c>
      <c r="O383" s="78" t="s">
        <v>2960</v>
      </c>
      <c r="P383" s="78"/>
      <c r="Q383" s="78"/>
      <c r="R383" s="79"/>
      <c r="S383" s="79"/>
      <c r="T383" s="79"/>
      <c r="U383" s="80"/>
      <c r="V383" s="78">
        <v>0</v>
      </c>
      <c r="W383" s="78"/>
      <c r="X383" s="11" t="str">
        <f ca="1">IF(ISBLANK(BudgetsQTable[[#This Row],[budg_seq_yr]]),"FY"&amp;fiscalyear,"FY"&amp;fiscalyear-1+BudgetsQTable[[#This Row],[budg_seq_yr]])</f>
        <v>FY18</v>
      </c>
      <c r="Y383" s="79">
        <v>768845</v>
      </c>
      <c r="Z383" s="78" t="s">
        <v>2869</v>
      </c>
      <c r="AA383" s="78" t="s">
        <v>468</v>
      </c>
      <c r="AB383" s="76" t="s">
        <v>2821</v>
      </c>
      <c r="AC383" s="78" t="s">
        <v>468</v>
      </c>
    </row>
    <row r="384" spans="1:29" x14ac:dyDescent="0.35">
      <c r="A384" s="10" t="s">
        <v>1099</v>
      </c>
      <c r="B384" s="76" t="s">
        <v>2824</v>
      </c>
      <c r="C384" s="76">
        <f>C383+(BudgetsQTable[[#This Row],[lead]]&lt;&gt;K383)</f>
        <v>58</v>
      </c>
      <c r="D384" s="76">
        <f>D383*(BudgetsQTable[[#This Row],[lead]]=K383)+(BudgetsQTable[[#This Row],[prop_id]]&lt;&gt;A383)</f>
        <v>1</v>
      </c>
      <c r="E384" s="77">
        <v>43004.611805555556</v>
      </c>
      <c r="F384" s="78" t="s">
        <v>2868</v>
      </c>
      <c r="G384" s="78" t="s">
        <v>2869</v>
      </c>
      <c r="H384" s="78" t="s">
        <v>468</v>
      </c>
      <c r="I384" s="76" t="s">
        <v>800</v>
      </c>
      <c r="J384" s="76" t="s">
        <v>753</v>
      </c>
      <c r="K384" s="78" t="s">
        <v>1099</v>
      </c>
      <c r="L384" s="7" t="str">
        <f>IF(BudgetsQTable[[#This Row],[pi_last_name]]=" ","",HYPERLINK("https://www.ejacket.nsf.gov/ej/showProposal.do?Continue=Y&amp;ID="&amp;BudgetsQTable[[#This Row],[prop_id]],BudgetsQTable[[#This Row],[prop_id]]))</f>
        <v/>
      </c>
      <c r="M384" s="78" t="s">
        <v>753</v>
      </c>
      <c r="N384" s="7" t="str">
        <f>IF(BudgetsQTable[[#This Row],[pi_last_name]]=" ","",HYPERLINK("mailto:"&amp;BudgetsQTable[[#This Row],[pi_email]]&amp;"&amp;subject=Your NSF Proposal:  "&amp;BudgetsQTable[[#This Row],[prop_id]],BudgetsQTable[[#This Row],[pi_email]]))</f>
        <v/>
      </c>
      <c r="O384" s="78" t="s">
        <v>753</v>
      </c>
      <c r="P384" s="78">
        <v>2</v>
      </c>
      <c r="Q384" s="78">
        <v>1.75</v>
      </c>
      <c r="R384" s="79">
        <v>0</v>
      </c>
      <c r="S384" s="79">
        <v>6000</v>
      </c>
      <c r="T384" s="79">
        <v>0</v>
      </c>
      <c r="U384" s="80">
        <v>249099</v>
      </c>
      <c r="V384" s="78">
        <v>0</v>
      </c>
      <c r="W384" s="78">
        <v>1</v>
      </c>
      <c r="X384" s="11" t="str">
        <f ca="1">IF(ISBLANK(BudgetsQTable[[#This Row],[budg_seq_yr]]),"FY"&amp;fiscalyear,"FY"&amp;fiscalyear-1+BudgetsQTable[[#This Row],[budg_seq_yr]])</f>
        <v>FY18</v>
      </c>
      <c r="Y384" s="79">
        <v>249099</v>
      </c>
      <c r="Z384" s="78" t="s">
        <v>2869</v>
      </c>
      <c r="AA384" s="78" t="s">
        <v>468</v>
      </c>
      <c r="AB384" s="76" t="s">
        <v>2821</v>
      </c>
      <c r="AC384" s="78" t="s">
        <v>468</v>
      </c>
    </row>
    <row r="385" spans="1:29" x14ac:dyDescent="0.35">
      <c r="A385" s="10" t="s">
        <v>1099</v>
      </c>
      <c r="B385" s="76" t="s">
        <v>2824</v>
      </c>
      <c r="C385" s="76">
        <f>C384+(BudgetsQTable[[#This Row],[lead]]&lt;&gt;K384)</f>
        <v>58</v>
      </c>
      <c r="D385" s="76">
        <f>D384*(BudgetsQTable[[#This Row],[lead]]=K384)+(BudgetsQTable[[#This Row],[prop_id]]&lt;&gt;A384)</f>
        <v>1</v>
      </c>
      <c r="E385" s="77">
        <v>43004.611805555556</v>
      </c>
      <c r="F385" s="78" t="s">
        <v>2868</v>
      </c>
      <c r="G385" s="78" t="s">
        <v>2869</v>
      </c>
      <c r="H385" s="78" t="s">
        <v>468</v>
      </c>
      <c r="I385" s="76" t="s">
        <v>800</v>
      </c>
      <c r="J385" s="76" t="s">
        <v>753</v>
      </c>
      <c r="K385" s="78" t="s">
        <v>1099</v>
      </c>
      <c r="L385" s="7" t="str">
        <f>IF(BudgetsQTable[[#This Row],[pi_last_name]]=" ","",HYPERLINK("https://www.ejacket.nsf.gov/ej/showProposal.do?Continue=Y&amp;ID="&amp;BudgetsQTable[[#This Row],[prop_id]],BudgetsQTable[[#This Row],[prop_id]]))</f>
        <v/>
      </c>
      <c r="M385" s="78" t="s">
        <v>753</v>
      </c>
      <c r="N385" s="7" t="str">
        <f>IF(BudgetsQTable[[#This Row],[pi_last_name]]=" ","",HYPERLINK("mailto:"&amp;BudgetsQTable[[#This Row],[pi_email]]&amp;"&amp;subject=Your NSF Proposal:  "&amp;BudgetsQTable[[#This Row],[prop_id]],BudgetsQTable[[#This Row],[pi_email]]))</f>
        <v/>
      </c>
      <c r="O385" s="78" t="s">
        <v>753</v>
      </c>
      <c r="P385" s="78">
        <v>2</v>
      </c>
      <c r="Q385" s="78">
        <v>1.75</v>
      </c>
      <c r="R385" s="79">
        <v>0</v>
      </c>
      <c r="S385" s="79">
        <v>6000</v>
      </c>
      <c r="T385" s="79">
        <v>0</v>
      </c>
      <c r="U385" s="80">
        <v>261241</v>
      </c>
      <c r="V385" s="78">
        <v>0</v>
      </c>
      <c r="W385" s="78">
        <v>2</v>
      </c>
      <c r="X385" s="11" t="str">
        <f ca="1">IF(ISBLANK(BudgetsQTable[[#This Row],[budg_seq_yr]]),"FY"&amp;fiscalyear,"FY"&amp;fiscalyear-1+BudgetsQTable[[#This Row],[budg_seq_yr]])</f>
        <v>FY19</v>
      </c>
      <c r="Y385" s="79">
        <v>261241</v>
      </c>
      <c r="Z385" s="78" t="s">
        <v>2869</v>
      </c>
      <c r="AA385" s="78" t="s">
        <v>468</v>
      </c>
      <c r="AB385" s="76" t="s">
        <v>2821</v>
      </c>
      <c r="AC385" s="78" t="s">
        <v>468</v>
      </c>
    </row>
    <row r="386" spans="1:29" x14ac:dyDescent="0.35">
      <c r="A386" s="10" t="s">
        <v>1099</v>
      </c>
      <c r="B386" s="76" t="s">
        <v>2824</v>
      </c>
      <c r="C386" s="76">
        <f>C385+(BudgetsQTable[[#This Row],[lead]]&lt;&gt;K385)</f>
        <v>58</v>
      </c>
      <c r="D386" s="76">
        <f>D385*(BudgetsQTable[[#This Row],[lead]]=K385)+(BudgetsQTable[[#This Row],[prop_id]]&lt;&gt;A385)</f>
        <v>1</v>
      </c>
      <c r="E386" s="77">
        <v>43004.611805555556</v>
      </c>
      <c r="F386" s="78" t="s">
        <v>2868</v>
      </c>
      <c r="G386" s="78" t="s">
        <v>2869</v>
      </c>
      <c r="H386" s="78" t="s">
        <v>468</v>
      </c>
      <c r="I386" s="76" t="s">
        <v>800</v>
      </c>
      <c r="J386" s="76" t="s">
        <v>753</v>
      </c>
      <c r="K386" s="78" t="s">
        <v>1099</v>
      </c>
      <c r="L386" s="7" t="str">
        <f>IF(BudgetsQTable[[#This Row],[pi_last_name]]=" ","",HYPERLINK("https://www.ejacket.nsf.gov/ej/showProposal.do?Continue=Y&amp;ID="&amp;BudgetsQTable[[#This Row],[prop_id]],BudgetsQTable[[#This Row],[prop_id]]))</f>
        <v/>
      </c>
      <c r="M386" s="78" t="s">
        <v>753</v>
      </c>
      <c r="N386" s="7" t="str">
        <f>IF(BudgetsQTable[[#This Row],[pi_last_name]]=" ","",HYPERLINK("mailto:"&amp;BudgetsQTable[[#This Row],[pi_email]]&amp;"&amp;subject=Your NSF Proposal:  "&amp;BudgetsQTable[[#This Row],[prop_id]],BudgetsQTable[[#This Row],[pi_email]]))</f>
        <v/>
      </c>
      <c r="O386" s="78" t="s">
        <v>753</v>
      </c>
      <c r="P386" s="78">
        <v>2</v>
      </c>
      <c r="Q386" s="78">
        <v>1.75</v>
      </c>
      <c r="R386" s="79">
        <v>0</v>
      </c>
      <c r="S386" s="79">
        <v>6000</v>
      </c>
      <c r="T386" s="79">
        <v>0</v>
      </c>
      <c r="U386" s="80">
        <v>258505</v>
      </c>
      <c r="V386" s="78">
        <v>0</v>
      </c>
      <c r="W386" s="78">
        <v>3</v>
      </c>
      <c r="X386" s="11" t="str">
        <f ca="1">IF(ISBLANK(BudgetsQTable[[#This Row],[budg_seq_yr]]),"FY"&amp;fiscalyear,"FY"&amp;fiscalyear-1+BudgetsQTable[[#This Row],[budg_seq_yr]])</f>
        <v>FY20</v>
      </c>
      <c r="Y386" s="79">
        <v>258505</v>
      </c>
      <c r="Z386" s="78" t="s">
        <v>2869</v>
      </c>
      <c r="AA386" s="78" t="s">
        <v>468</v>
      </c>
      <c r="AB386" s="76" t="s">
        <v>2821</v>
      </c>
      <c r="AC386" s="78" t="s">
        <v>468</v>
      </c>
    </row>
    <row r="387" spans="1:29" x14ac:dyDescent="0.35">
      <c r="A387" s="10" t="s">
        <v>3197</v>
      </c>
      <c r="B387" s="76" t="s">
        <v>2834</v>
      </c>
      <c r="C387" s="76">
        <f>C386+(BudgetsQTable[[#This Row],[lead]]&lt;&gt;K386)</f>
        <v>58</v>
      </c>
      <c r="D387" s="76">
        <f>D386*(BudgetsQTable[[#This Row],[lead]]=K386)+(BudgetsQTable[[#This Row],[prop_id]]&lt;&gt;A386)</f>
        <v>2</v>
      </c>
      <c r="E387" s="77">
        <v>43004.704861111109</v>
      </c>
      <c r="F387" s="78" t="s">
        <v>2868</v>
      </c>
      <c r="G387" s="78" t="s">
        <v>2869</v>
      </c>
      <c r="H387" s="78" t="s">
        <v>468</v>
      </c>
      <c r="I387" s="76" t="s">
        <v>800</v>
      </c>
      <c r="J387" s="76" t="s">
        <v>2921</v>
      </c>
      <c r="K387" s="78" t="s">
        <v>1099</v>
      </c>
      <c r="L387" s="7" t="str">
        <f>IF(BudgetsQTable[[#This Row],[pi_last_name]]=" ","",HYPERLINK("https://www.ejacket.nsf.gov/ej/showProposal.do?Continue=Y&amp;ID="&amp;BudgetsQTable[[#This Row],[prop_id]],BudgetsQTable[[#This Row],[prop_id]]))</f>
        <v>1763403</v>
      </c>
      <c r="M387" s="78" t="s">
        <v>2918</v>
      </c>
      <c r="N387" s="7" t="str">
        <f>IF(BudgetsQTable[[#This Row],[pi_last_name]]=" ","",HYPERLINK("mailto:"&amp;BudgetsQTable[[#This Row],[pi_email]]&amp;"&amp;subject=Your NSF Proposal:  "&amp;BudgetsQTable[[#This Row],[prop_id]],BudgetsQTable[[#This Row],[pi_email]]))</f>
        <v>raja.kushalnagar@gallaudet.edu</v>
      </c>
      <c r="O387" s="78" t="s">
        <v>2920</v>
      </c>
      <c r="P387" s="78"/>
      <c r="Q387" s="78"/>
      <c r="R387" s="79"/>
      <c r="S387" s="79"/>
      <c r="T387" s="79"/>
      <c r="U387" s="80"/>
      <c r="V387" s="78">
        <v>0</v>
      </c>
      <c r="W387" s="78"/>
      <c r="X387" s="11" t="str">
        <f ca="1">IF(ISBLANK(BudgetsQTable[[#This Row],[budg_seq_yr]]),"FY"&amp;fiscalyear,"FY"&amp;fiscalyear-1+BudgetsQTable[[#This Row],[budg_seq_yr]])</f>
        <v>FY18</v>
      </c>
      <c r="Y387" s="79">
        <v>394775</v>
      </c>
      <c r="Z387" s="78" t="s">
        <v>2869</v>
      </c>
      <c r="AA387" s="78" t="s">
        <v>468</v>
      </c>
      <c r="AB387" s="76" t="s">
        <v>2821</v>
      </c>
      <c r="AC387" s="78" t="s">
        <v>468</v>
      </c>
    </row>
    <row r="388" spans="1:29" x14ac:dyDescent="0.35">
      <c r="A388" s="10" t="s">
        <v>3197</v>
      </c>
      <c r="B388" s="76" t="s">
        <v>2834</v>
      </c>
      <c r="C388" s="76">
        <f>C387+(BudgetsQTable[[#This Row],[lead]]&lt;&gt;K387)</f>
        <v>58</v>
      </c>
      <c r="D388" s="76">
        <f>D387*(BudgetsQTable[[#This Row],[lead]]=K387)+(BudgetsQTable[[#This Row],[prop_id]]&lt;&gt;A387)</f>
        <v>2</v>
      </c>
      <c r="E388" s="77">
        <v>43004.704861111109</v>
      </c>
      <c r="F388" s="78" t="s">
        <v>2868</v>
      </c>
      <c r="G388" s="78" t="s">
        <v>2869</v>
      </c>
      <c r="H388" s="78" t="s">
        <v>468</v>
      </c>
      <c r="I388" s="76" t="s">
        <v>800</v>
      </c>
      <c r="J388" s="76" t="s">
        <v>753</v>
      </c>
      <c r="K388" s="78" t="s">
        <v>1099</v>
      </c>
      <c r="L388" s="7" t="str">
        <f>IF(BudgetsQTable[[#This Row],[pi_last_name]]=" ","",HYPERLINK("https://www.ejacket.nsf.gov/ej/showProposal.do?Continue=Y&amp;ID="&amp;BudgetsQTable[[#This Row],[prop_id]],BudgetsQTable[[#This Row],[prop_id]]))</f>
        <v/>
      </c>
      <c r="M388" s="78" t="s">
        <v>753</v>
      </c>
      <c r="N388" s="7" t="str">
        <f>IF(BudgetsQTable[[#This Row],[pi_last_name]]=" ","",HYPERLINK("mailto:"&amp;BudgetsQTable[[#This Row],[pi_email]]&amp;"&amp;subject=Your NSF Proposal:  "&amp;BudgetsQTable[[#This Row],[prop_id]],BudgetsQTable[[#This Row],[pi_email]]))</f>
        <v/>
      </c>
      <c r="O388" s="78" t="s">
        <v>753</v>
      </c>
      <c r="P388" s="78">
        <v>1</v>
      </c>
      <c r="Q388" s="78">
        <v>2</v>
      </c>
      <c r="R388" s="79">
        <v>0</v>
      </c>
      <c r="S388" s="79">
        <v>0</v>
      </c>
      <c r="T388" s="79">
        <v>0</v>
      </c>
      <c r="U388" s="80">
        <v>130234</v>
      </c>
      <c r="V388" s="78">
        <v>0</v>
      </c>
      <c r="W388" s="78">
        <v>1</v>
      </c>
      <c r="X388" s="11" t="str">
        <f ca="1">IF(ISBLANK(BudgetsQTable[[#This Row],[budg_seq_yr]]),"FY"&amp;fiscalyear,"FY"&amp;fiscalyear-1+BudgetsQTable[[#This Row],[budg_seq_yr]])</f>
        <v>FY18</v>
      </c>
      <c r="Y388" s="79">
        <v>130234</v>
      </c>
      <c r="Z388" s="78" t="s">
        <v>2869</v>
      </c>
      <c r="AA388" s="78" t="s">
        <v>468</v>
      </c>
      <c r="AB388" s="76" t="s">
        <v>2821</v>
      </c>
      <c r="AC388" s="78" t="s">
        <v>468</v>
      </c>
    </row>
    <row r="389" spans="1:29" x14ac:dyDescent="0.35">
      <c r="A389" s="10" t="s">
        <v>3197</v>
      </c>
      <c r="B389" s="76" t="s">
        <v>2834</v>
      </c>
      <c r="C389" s="76">
        <f>C388+(BudgetsQTable[[#This Row],[lead]]&lt;&gt;K388)</f>
        <v>58</v>
      </c>
      <c r="D389" s="76">
        <f>D388*(BudgetsQTable[[#This Row],[lead]]=K388)+(BudgetsQTable[[#This Row],[prop_id]]&lt;&gt;A388)</f>
        <v>2</v>
      </c>
      <c r="E389" s="77">
        <v>43004.704861111109</v>
      </c>
      <c r="F389" s="78" t="s">
        <v>2868</v>
      </c>
      <c r="G389" s="78" t="s">
        <v>2869</v>
      </c>
      <c r="H389" s="78" t="s">
        <v>468</v>
      </c>
      <c r="I389" s="76" t="s">
        <v>800</v>
      </c>
      <c r="J389" s="76" t="s">
        <v>753</v>
      </c>
      <c r="K389" s="78" t="s">
        <v>1099</v>
      </c>
      <c r="L389" s="7" t="str">
        <f>IF(BudgetsQTable[[#This Row],[pi_last_name]]=" ","",HYPERLINK("https://www.ejacket.nsf.gov/ej/showProposal.do?Continue=Y&amp;ID="&amp;BudgetsQTable[[#This Row],[prop_id]],BudgetsQTable[[#This Row],[prop_id]]))</f>
        <v/>
      </c>
      <c r="M389" s="78" t="s">
        <v>753</v>
      </c>
      <c r="N389" s="7" t="str">
        <f>IF(BudgetsQTable[[#This Row],[pi_last_name]]=" ","",HYPERLINK("mailto:"&amp;BudgetsQTable[[#This Row],[pi_email]]&amp;"&amp;subject=Your NSF Proposal:  "&amp;BudgetsQTable[[#This Row],[prop_id]],BudgetsQTable[[#This Row],[pi_email]]))</f>
        <v/>
      </c>
      <c r="O389" s="78" t="s">
        <v>753</v>
      </c>
      <c r="P389" s="78">
        <v>1</v>
      </c>
      <c r="Q389" s="78">
        <v>2</v>
      </c>
      <c r="R389" s="79">
        <v>0</v>
      </c>
      <c r="S389" s="79">
        <v>0</v>
      </c>
      <c r="T389" s="79">
        <v>0</v>
      </c>
      <c r="U389" s="80">
        <v>131581</v>
      </c>
      <c r="V389" s="78">
        <v>0</v>
      </c>
      <c r="W389" s="78">
        <v>2</v>
      </c>
      <c r="X389" s="11" t="str">
        <f ca="1">IF(ISBLANK(BudgetsQTable[[#This Row],[budg_seq_yr]]),"FY"&amp;fiscalyear,"FY"&amp;fiscalyear-1+BudgetsQTable[[#This Row],[budg_seq_yr]])</f>
        <v>FY19</v>
      </c>
      <c r="Y389" s="79">
        <v>131581</v>
      </c>
      <c r="Z389" s="78" t="s">
        <v>2869</v>
      </c>
      <c r="AA389" s="78" t="s">
        <v>468</v>
      </c>
      <c r="AB389" s="76" t="s">
        <v>2821</v>
      </c>
      <c r="AC389" s="78" t="s">
        <v>468</v>
      </c>
    </row>
    <row r="390" spans="1:29" x14ac:dyDescent="0.35">
      <c r="A390" s="10" t="s">
        <v>3197</v>
      </c>
      <c r="B390" s="76" t="s">
        <v>2834</v>
      </c>
      <c r="C390" s="76">
        <f>C389+(BudgetsQTable[[#This Row],[lead]]&lt;&gt;K389)</f>
        <v>58</v>
      </c>
      <c r="D390" s="76">
        <f>D389*(BudgetsQTable[[#This Row],[lead]]=K389)+(BudgetsQTable[[#This Row],[prop_id]]&lt;&gt;A389)</f>
        <v>2</v>
      </c>
      <c r="E390" s="77">
        <v>43004.704861111109</v>
      </c>
      <c r="F390" s="78" t="s">
        <v>2868</v>
      </c>
      <c r="G390" s="78" t="s">
        <v>2869</v>
      </c>
      <c r="H390" s="78" t="s">
        <v>468</v>
      </c>
      <c r="I390" s="76" t="s">
        <v>800</v>
      </c>
      <c r="J390" s="76" t="s">
        <v>753</v>
      </c>
      <c r="K390" s="78" t="s">
        <v>1099</v>
      </c>
      <c r="L390" s="7" t="str">
        <f>IF(BudgetsQTable[[#This Row],[pi_last_name]]=" ","",HYPERLINK("https://www.ejacket.nsf.gov/ej/showProposal.do?Continue=Y&amp;ID="&amp;BudgetsQTable[[#This Row],[prop_id]],BudgetsQTable[[#This Row],[prop_id]]))</f>
        <v/>
      </c>
      <c r="M390" s="78" t="s">
        <v>753</v>
      </c>
      <c r="N390" s="7" t="str">
        <f>IF(BudgetsQTable[[#This Row],[pi_last_name]]=" ","",HYPERLINK("mailto:"&amp;BudgetsQTable[[#This Row],[pi_email]]&amp;"&amp;subject=Your NSF Proposal:  "&amp;BudgetsQTable[[#This Row],[prop_id]],BudgetsQTable[[#This Row],[pi_email]]))</f>
        <v/>
      </c>
      <c r="O390" s="78" t="s">
        <v>753</v>
      </c>
      <c r="P390" s="78">
        <v>1</v>
      </c>
      <c r="Q390" s="78">
        <v>2</v>
      </c>
      <c r="R390" s="79">
        <v>0</v>
      </c>
      <c r="S390" s="79">
        <v>0</v>
      </c>
      <c r="T390" s="79">
        <v>0</v>
      </c>
      <c r="U390" s="80">
        <v>132960</v>
      </c>
      <c r="V390" s="78">
        <v>0</v>
      </c>
      <c r="W390" s="78">
        <v>3</v>
      </c>
      <c r="X390" s="11" t="str">
        <f ca="1">IF(ISBLANK(BudgetsQTable[[#This Row],[budg_seq_yr]]),"FY"&amp;fiscalyear,"FY"&amp;fiscalyear-1+BudgetsQTable[[#This Row],[budg_seq_yr]])</f>
        <v>FY20</v>
      </c>
      <c r="Y390" s="79">
        <v>132960</v>
      </c>
      <c r="Z390" s="78" t="s">
        <v>2869</v>
      </c>
      <c r="AA390" s="78" t="s">
        <v>468</v>
      </c>
      <c r="AB390" s="76" t="s">
        <v>2821</v>
      </c>
      <c r="AC390" s="78" t="s">
        <v>468</v>
      </c>
    </row>
    <row r="391" spans="1:29" x14ac:dyDescent="0.35">
      <c r="A391" s="10" t="s">
        <v>1102</v>
      </c>
      <c r="B391" s="76" t="s">
        <v>2824</v>
      </c>
      <c r="C391" s="76">
        <f>C390+(BudgetsQTable[[#This Row],[lead]]&lt;&gt;K390)</f>
        <v>59</v>
      </c>
      <c r="D391" s="76">
        <f>D390*(BudgetsQTable[[#This Row],[lead]]=K390)+(BudgetsQTable[[#This Row],[prop_id]]&lt;&gt;A390)</f>
        <v>1</v>
      </c>
      <c r="E391" s="77">
        <v>43004.619444444441</v>
      </c>
      <c r="F391" s="78" t="s">
        <v>2868</v>
      </c>
      <c r="G391" s="78" t="s">
        <v>2869</v>
      </c>
      <c r="H391" s="78" t="s">
        <v>468</v>
      </c>
      <c r="I391" s="76" t="s">
        <v>807</v>
      </c>
      <c r="J391" s="76" t="s">
        <v>3200</v>
      </c>
      <c r="K391" s="78" t="s">
        <v>1102</v>
      </c>
      <c r="L391" s="7" t="str">
        <f>IF(BudgetsQTable[[#This Row],[pi_last_name]]=" ","",HYPERLINK("https://www.ejacket.nsf.gov/ej/showProposal.do?Continue=Y&amp;ID="&amp;BudgetsQTable[[#This Row],[prop_id]],BudgetsQTable[[#This Row],[prop_id]]))</f>
        <v>1763358</v>
      </c>
      <c r="M391" s="78" t="s">
        <v>1103</v>
      </c>
      <c r="N391" s="7" t="str">
        <f>IF(BudgetsQTable[[#This Row],[pi_last_name]]=" ","",HYPERLINK("mailto:"&amp;BudgetsQTable[[#This Row],[pi_email]]&amp;"&amp;subject=Your NSF Proposal:  "&amp;BudgetsQTable[[#This Row],[prop_id]],BudgetsQTable[[#This Row],[pi_email]]))</f>
        <v>jintrone@msu.edu</v>
      </c>
      <c r="O391" s="78" t="s">
        <v>3112</v>
      </c>
      <c r="P391" s="78"/>
      <c r="Q391" s="78"/>
      <c r="R391" s="79"/>
      <c r="S391" s="79"/>
      <c r="T391" s="79"/>
      <c r="U391" s="80"/>
      <c r="V391" s="78">
        <v>0</v>
      </c>
      <c r="W391" s="78"/>
      <c r="X391" s="11" t="str">
        <f ca="1">IF(ISBLANK(BudgetsQTable[[#This Row],[budg_seq_yr]]),"FY"&amp;fiscalyear,"FY"&amp;fiscalyear-1+BudgetsQTable[[#This Row],[budg_seq_yr]])</f>
        <v>FY18</v>
      </c>
      <c r="Y391" s="79">
        <v>471076</v>
      </c>
      <c r="Z391" s="78" t="s">
        <v>2869</v>
      </c>
      <c r="AA391" s="78" t="s">
        <v>468</v>
      </c>
      <c r="AB391" s="76" t="s">
        <v>2821</v>
      </c>
      <c r="AC391" s="78" t="s">
        <v>468</v>
      </c>
    </row>
    <row r="392" spans="1:29" x14ac:dyDescent="0.35">
      <c r="A392" s="10" t="s">
        <v>1102</v>
      </c>
      <c r="B392" s="76" t="s">
        <v>2824</v>
      </c>
      <c r="C392" s="76">
        <f>C391+(BudgetsQTable[[#This Row],[lead]]&lt;&gt;K391)</f>
        <v>59</v>
      </c>
      <c r="D392" s="76">
        <f>D391*(BudgetsQTable[[#This Row],[lead]]=K391)+(BudgetsQTable[[#This Row],[prop_id]]&lt;&gt;A391)</f>
        <v>1</v>
      </c>
      <c r="E392" s="77">
        <v>43004.619444444441</v>
      </c>
      <c r="F392" s="78" t="s">
        <v>2868</v>
      </c>
      <c r="G392" s="78" t="s">
        <v>2869</v>
      </c>
      <c r="H392" s="78" t="s">
        <v>468</v>
      </c>
      <c r="I392" s="76" t="s">
        <v>807</v>
      </c>
      <c r="J392" s="76" t="s">
        <v>753</v>
      </c>
      <c r="K392" s="78" t="s">
        <v>1102</v>
      </c>
      <c r="L392" s="7" t="str">
        <f>IF(BudgetsQTable[[#This Row],[pi_last_name]]=" ","",HYPERLINK("https://www.ejacket.nsf.gov/ej/showProposal.do?Continue=Y&amp;ID="&amp;BudgetsQTable[[#This Row],[prop_id]],BudgetsQTable[[#This Row],[prop_id]]))</f>
        <v/>
      </c>
      <c r="M392" s="78" t="s">
        <v>753</v>
      </c>
      <c r="N392" s="7" t="str">
        <f>IF(BudgetsQTable[[#This Row],[pi_last_name]]=" ","",HYPERLINK("mailto:"&amp;BudgetsQTable[[#This Row],[pi_email]]&amp;"&amp;subject=Your NSF Proposal:  "&amp;BudgetsQTable[[#This Row],[prop_id]],BudgetsQTable[[#This Row],[pi_email]]))</f>
        <v/>
      </c>
      <c r="O392" s="78" t="s">
        <v>753</v>
      </c>
      <c r="P392" s="78">
        <v>1</v>
      </c>
      <c r="Q392" s="78">
        <v>1</v>
      </c>
      <c r="R392" s="79">
        <v>0</v>
      </c>
      <c r="S392" s="79">
        <v>4000</v>
      </c>
      <c r="T392" s="79">
        <v>0</v>
      </c>
      <c r="U392" s="80">
        <v>151626</v>
      </c>
      <c r="V392" s="78">
        <v>0</v>
      </c>
      <c r="W392" s="78">
        <v>1</v>
      </c>
      <c r="X392" s="11" t="str">
        <f ca="1">IF(ISBLANK(BudgetsQTable[[#This Row],[budg_seq_yr]]),"FY"&amp;fiscalyear,"FY"&amp;fiscalyear-1+BudgetsQTable[[#This Row],[budg_seq_yr]])</f>
        <v>FY18</v>
      </c>
      <c r="Y392" s="79">
        <v>151626</v>
      </c>
      <c r="Z392" s="78" t="s">
        <v>2869</v>
      </c>
      <c r="AA392" s="78" t="s">
        <v>468</v>
      </c>
      <c r="AB392" s="76" t="s">
        <v>2821</v>
      </c>
      <c r="AC392" s="78" t="s">
        <v>468</v>
      </c>
    </row>
    <row r="393" spans="1:29" x14ac:dyDescent="0.35">
      <c r="A393" s="10" t="s">
        <v>1102</v>
      </c>
      <c r="B393" s="76" t="s">
        <v>2824</v>
      </c>
      <c r="C393" s="76">
        <f>C392+(BudgetsQTable[[#This Row],[lead]]&lt;&gt;K392)</f>
        <v>59</v>
      </c>
      <c r="D393" s="76">
        <f>D392*(BudgetsQTable[[#This Row],[lead]]=K392)+(BudgetsQTable[[#This Row],[prop_id]]&lt;&gt;A392)</f>
        <v>1</v>
      </c>
      <c r="E393" s="77">
        <v>43004.619444444441</v>
      </c>
      <c r="F393" s="78" t="s">
        <v>2868</v>
      </c>
      <c r="G393" s="78" t="s">
        <v>2869</v>
      </c>
      <c r="H393" s="78" t="s">
        <v>468</v>
      </c>
      <c r="I393" s="76" t="s">
        <v>807</v>
      </c>
      <c r="J393" s="76" t="s">
        <v>753</v>
      </c>
      <c r="K393" s="78" t="s">
        <v>1102</v>
      </c>
      <c r="L393" s="7" t="str">
        <f>IF(BudgetsQTable[[#This Row],[pi_last_name]]=" ","",HYPERLINK("https://www.ejacket.nsf.gov/ej/showProposal.do?Continue=Y&amp;ID="&amp;BudgetsQTable[[#This Row],[prop_id]],BudgetsQTable[[#This Row],[prop_id]]))</f>
        <v/>
      </c>
      <c r="M393" s="78" t="s">
        <v>753</v>
      </c>
      <c r="N393" s="7" t="str">
        <f>IF(BudgetsQTable[[#This Row],[pi_last_name]]=" ","",HYPERLINK("mailto:"&amp;BudgetsQTable[[#This Row],[pi_email]]&amp;"&amp;subject=Your NSF Proposal:  "&amp;BudgetsQTable[[#This Row],[prop_id]],BudgetsQTable[[#This Row],[pi_email]]))</f>
        <v/>
      </c>
      <c r="O393" s="78" t="s">
        <v>753</v>
      </c>
      <c r="P393" s="78">
        <v>1</v>
      </c>
      <c r="Q393" s="78">
        <v>1</v>
      </c>
      <c r="R393" s="79">
        <v>0</v>
      </c>
      <c r="S393" s="79">
        <v>4000</v>
      </c>
      <c r="T393" s="79">
        <v>0</v>
      </c>
      <c r="U393" s="80">
        <v>156023</v>
      </c>
      <c r="V393" s="78">
        <v>0</v>
      </c>
      <c r="W393" s="78">
        <v>2</v>
      </c>
      <c r="X393" s="11" t="str">
        <f ca="1">IF(ISBLANK(BudgetsQTable[[#This Row],[budg_seq_yr]]),"FY"&amp;fiscalyear,"FY"&amp;fiscalyear-1+BudgetsQTable[[#This Row],[budg_seq_yr]])</f>
        <v>FY19</v>
      </c>
      <c r="Y393" s="79">
        <v>156023</v>
      </c>
      <c r="Z393" s="78" t="s">
        <v>2869</v>
      </c>
      <c r="AA393" s="78" t="s">
        <v>468</v>
      </c>
      <c r="AB393" s="76" t="s">
        <v>2821</v>
      </c>
      <c r="AC393" s="78" t="s">
        <v>468</v>
      </c>
    </row>
    <row r="394" spans="1:29" x14ac:dyDescent="0.35">
      <c r="A394" s="10" t="s">
        <v>1102</v>
      </c>
      <c r="B394" s="76" t="s">
        <v>2824</v>
      </c>
      <c r="C394" s="76">
        <f>C393+(BudgetsQTable[[#This Row],[lead]]&lt;&gt;K393)</f>
        <v>59</v>
      </c>
      <c r="D394" s="76">
        <f>D393*(BudgetsQTable[[#This Row],[lead]]=K393)+(BudgetsQTable[[#This Row],[prop_id]]&lt;&gt;A393)</f>
        <v>1</v>
      </c>
      <c r="E394" s="77">
        <v>43004.619444444441</v>
      </c>
      <c r="F394" s="78" t="s">
        <v>2868</v>
      </c>
      <c r="G394" s="78" t="s">
        <v>2869</v>
      </c>
      <c r="H394" s="78" t="s">
        <v>468</v>
      </c>
      <c r="I394" s="76" t="s">
        <v>807</v>
      </c>
      <c r="J394" s="76" t="s">
        <v>753</v>
      </c>
      <c r="K394" s="78" t="s">
        <v>1102</v>
      </c>
      <c r="L394" s="7" t="str">
        <f>IF(BudgetsQTable[[#This Row],[pi_last_name]]=" ","",HYPERLINK("https://www.ejacket.nsf.gov/ej/showProposal.do?Continue=Y&amp;ID="&amp;BudgetsQTable[[#This Row],[prop_id]],BudgetsQTable[[#This Row],[prop_id]]))</f>
        <v/>
      </c>
      <c r="M394" s="78" t="s">
        <v>753</v>
      </c>
      <c r="N394" s="7" t="str">
        <f>IF(BudgetsQTable[[#This Row],[pi_last_name]]=" ","",HYPERLINK("mailto:"&amp;BudgetsQTable[[#This Row],[pi_email]]&amp;"&amp;subject=Your NSF Proposal:  "&amp;BudgetsQTable[[#This Row],[prop_id]],BudgetsQTable[[#This Row],[pi_email]]))</f>
        <v/>
      </c>
      <c r="O394" s="78" t="s">
        <v>753</v>
      </c>
      <c r="P394" s="78">
        <v>1</v>
      </c>
      <c r="Q394" s="78">
        <v>1</v>
      </c>
      <c r="R394" s="79">
        <v>0</v>
      </c>
      <c r="S394" s="79">
        <v>4000</v>
      </c>
      <c r="T394" s="79">
        <v>0</v>
      </c>
      <c r="U394" s="80">
        <v>163427</v>
      </c>
      <c r="V394" s="78">
        <v>0</v>
      </c>
      <c r="W394" s="78">
        <v>3</v>
      </c>
      <c r="X394" s="11" t="str">
        <f ca="1">IF(ISBLANK(BudgetsQTable[[#This Row],[budg_seq_yr]]),"FY"&amp;fiscalyear,"FY"&amp;fiscalyear-1+BudgetsQTable[[#This Row],[budg_seq_yr]])</f>
        <v>FY20</v>
      </c>
      <c r="Y394" s="79">
        <v>163427</v>
      </c>
      <c r="Z394" s="78" t="s">
        <v>2869</v>
      </c>
      <c r="AA394" s="78" t="s">
        <v>468</v>
      </c>
      <c r="AB394" s="76" t="s">
        <v>2821</v>
      </c>
      <c r="AC394" s="78" t="s">
        <v>468</v>
      </c>
    </row>
    <row r="395" spans="1:29" x14ac:dyDescent="0.35">
      <c r="A395" s="10" t="s">
        <v>3201</v>
      </c>
      <c r="B395" s="76" t="s">
        <v>2834</v>
      </c>
      <c r="C395" s="76">
        <f>C394+(BudgetsQTable[[#This Row],[lead]]&lt;&gt;K394)</f>
        <v>59</v>
      </c>
      <c r="D395" s="76">
        <f>D394*(BudgetsQTable[[#This Row],[lead]]=K394)+(BudgetsQTable[[#This Row],[prop_id]]&lt;&gt;A394)</f>
        <v>2</v>
      </c>
      <c r="E395" s="77">
        <v>43005.457638888889</v>
      </c>
      <c r="F395" s="78" t="s">
        <v>2868</v>
      </c>
      <c r="G395" s="78" t="s">
        <v>2869</v>
      </c>
      <c r="H395" s="78" t="s">
        <v>468</v>
      </c>
      <c r="I395" s="76" t="s">
        <v>807</v>
      </c>
      <c r="J395" s="76" t="s">
        <v>3204</v>
      </c>
      <c r="K395" s="78" t="s">
        <v>1102</v>
      </c>
      <c r="L395" s="7" t="str">
        <f>IF(BudgetsQTable[[#This Row],[pi_last_name]]=" ","",HYPERLINK("https://www.ejacket.nsf.gov/ej/showProposal.do?Continue=Y&amp;ID="&amp;BudgetsQTable[[#This Row],[prop_id]],BudgetsQTable[[#This Row],[prop_id]]))</f>
        <v>1763533</v>
      </c>
      <c r="M395" s="78" t="s">
        <v>3202</v>
      </c>
      <c r="N395" s="7" t="str">
        <f>IF(BudgetsQTable[[#This Row],[pi_last_name]]=" ","",HYPERLINK("mailto:"&amp;BudgetsQTable[[#This Row],[pi_email]]&amp;"&amp;subject=Your NSF Proposal:  "&amp;BudgetsQTable[[#This Row],[prop_id]],BudgetsQTable[[#This Row],[pi_email]]))</f>
        <v>gogginss@missouri.edu</v>
      </c>
      <c r="O395" s="78" t="s">
        <v>2967</v>
      </c>
      <c r="P395" s="78"/>
      <c r="Q395" s="78"/>
      <c r="R395" s="79"/>
      <c r="S395" s="79"/>
      <c r="T395" s="79"/>
      <c r="U395" s="80"/>
      <c r="V395" s="78">
        <v>0</v>
      </c>
      <c r="W395" s="78"/>
      <c r="X395" s="11" t="str">
        <f ca="1">IF(ISBLANK(BudgetsQTable[[#This Row],[budg_seq_yr]]),"FY"&amp;fiscalyear,"FY"&amp;fiscalyear-1+BudgetsQTable[[#This Row],[budg_seq_yr]])</f>
        <v>FY18</v>
      </c>
      <c r="Y395" s="79">
        <v>232789</v>
      </c>
      <c r="Z395" s="78" t="s">
        <v>2869</v>
      </c>
      <c r="AA395" s="78" t="s">
        <v>468</v>
      </c>
      <c r="AB395" s="76" t="s">
        <v>2821</v>
      </c>
      <c r="AC395" s="78" t="s">
        <v>468</v>
      </c>
    </row>
    <row r="396" spans="1:29" x14ac:dyDescent="0.35">
      <c r="A396" s="10" t="s">
        <v>3201</v>
      </c>
      <c r="B396" s="76" t="s">
        <v>2834</v>
      </c>
      <c r="C396" s="76">
        <f>C395+(BudgetsQTable[[#This Row],[lead]]&lt;&gt;K395)</f>
        <v>59</v>
      </c>
      <c r="D396" s="76">
        <f>D395*(BudgetsQTable[[#This Row],[lead]]=K395)+(BudgetsQTable[[#This Row],[prop_id]]&lt;&gt;A395)</f>
        <v>2</v>
      </c>
      <c r="E396" s="77">
        <v>43005.457638888889</v>
      </c>
      <c r="F396" s="78" t="s">
        <v>2868</v>
      </c>
      <c r="G396" s="78" t="s">
        <v>2869</v>
      </c>
      <c r="H396" s="78" t="s">
        <v>468</v>
      </c>
      <c r="I396" s="76" t="s">
        <v>807</v>
      </c>
      <c r="J396" s="76" t="s">
        <v>753</v>
      </c>
      <c r="K396" s="78" t="s">
        <v>1102</v>
      </c>
      <c r="L396" s="7" t="str">
        <f>IF(BudgetsQTable[[#This Row],[pi_last_name]]=" ","",HYPERLINK("https://www.ejacket.nsf.gov/ej/showProposal.do?Continue=Y&amp;ID="&amp;BudgetsQTable[[#This Row],[prop_id]],BudgetsQTable[[#This Row],[prop_id]]))</f>
        <v/>
      </c>
      <c r="M396" s="78" t="s">
        <v>753</v>
      </c>
      <c r="N396" s="7" t="str">
        <f>IF(BudgetsQTable[[#This Row],[pi_last_name]]=" ","",HYPERLINK("mailto:"&amp;BudgetsQTable[[#This Row],[pi_email]]&amp;"&amp;subject=Your NSF Proposal:  "&amp;BudgetsQTable[[#This Row],[prop_id]],BudgetsQTable[[#This Row],[pi_email]]))</f>
        <v/>
      </c>
      <c r="O396" s="78" t="s">
        <v>753</v>
      </c>
      <c r="P396" s="78">
        <v>1</v>
      </c>
      <c r="Q396" s="78">
        <v>1</v>
      </c>
      <c r="R396" s="79">
        <v>0</v>
      </c>
      <c r="S396" s="79">
        <v>1000</v>
      </c>
      <c r="T396" s="79">
        <v>0</v>
      </c>
      <c r="U396" s="80">
        <v>100503</v>
      </c>
      <c r="V396" s="78">
        <v>0</v>
      </c>
      <c r="W396" s="78">
        <v>1</v>
      </c>
      <c r="X396" s="11" t="str">
        <f ca="1">IF(ISBLANK(BudgetsQTable[[#This Row],[budg_seq_yr]]),"FY"&amp;fiscalyear,"FY"&amp;fiscalyear-1+BudgetsQTable[[#This Row],[budg_seq_yr]])</f>
        <v>FY18</v>
      </c>
      <c r="Y396" s="79">
        <v>100503</v>
      </c>
      <c r="Z396" s="78" t="s">
        <v>2869</v>
      </c>
      <c r="AA396" s="78" t="s">
        <v>468</v>
      </c>
      <c r="AB396" s="76" t="s">
        <v>2821</v>
      </c>
      <c r="AC396" s="78" t="s">
        <v>468</v>
      </c>
    </row>
    <row r="397" spans="1:29" x14ac:dyDescent="0.35">
      <c r="A397" s="10" t="s">
        <v>3201</v>
      </c>
      <c r="B397" s="76" t="s">
        <v>2834</v>
      </c>
      <c r="C397" s="76">
        <f>C396+(BudgetsQTable[[#This Row],[lead]]&lt;&gt;K396)</f>
        <v>59</v>
      </c>
      <c r="D397" s="76">
        <f>D396*(BudgetsQTable[[#This Row],[lead]]=K396)+(BudgetsQTable[[#This Row],[prop_id]]&lt;&gt;A396)</f>
        <v>2</v>
      </c>
      <c r="E397" s="77">
        <v>43005.457638888889</v>
      </c>
      <c r="F397" s="78" t="s">
        <v>2868</v>
      </c>
      <c r="G397" s="78" t="s">
        <v>2869</v>
      </c>
      <c r="H397" s="78" t="s">
        <v>468</v>
      </c>
      <c r="I397" s="76" t="s">
        <v>807</v>
      </c>
      <c r="J397" s="76" t="s">
        <v>753</v>
      </c>
      <c r="K397" s="78" t="s">
        <v>1102</v>
      </c>
      <c r="L397" s="7" t="str">
        <f>IF(BudgetsQTable[[#This Row],[pi_last_name]]=" ","",HYPERLINK("https://www.ejacket.nsf.gov/ej/showProposal.do?Continue=Y&amp;ID="&amp;BudgetsQTable[[#This Row],[prop_id]],BudgetsQTable[[#This Row],[prop_id]]))</f>
        <v/>
      </c>
      <c r="M397" s="78" t="s">
        <v>753</v>
      </c>
      <c r="N397" s="7" t="str">
        <f>IF(BudgetsQTable[[#This Row],[pi_last_name]]=" ","",HYPERLINK("mailto:"&amp;BudgetsQTable[[#This Row],[pi_email]]&amp;"&amp;subject=Your NSF Proposal:  "&amp;BudgetsQTable[[#This Row],[prop_id]],BudgetsQTable[[#This Row],[pi_email]]))</f>
        <v/>
      </c>
      <c r="O397" s="78" t="s">
        <v>753</v>
      </c>
      <c r="P397" s="78">
        <v>1</v>
      </c>
      <c r="Q397" s="78">
        <v>1</v>
      </c>
      <c r="R397" s="79">
        <v>0</v>
      </c>
      <c r="S397" s="79">
        <v>2000</v>
      </c>
      <c r="T397" s="79">
        <v>0</v>
      </c>
      <c r="U397" s="80">
        <v>96338</v>
      </c>
      <c r="V397" s="78">
        <v>0</v>
      </c>
      <c r="W397" s="78">
        <v>2</v>
      </c>
      <c r="X397" s="11" t="str">
        <f ca="1">IF(ISBLANK(BudgetsQTable[[#This Row],[budg_seq_yr]]),"FY"&amp;fiscalyear,"FY"&amp;fiscalyear-1+BudgetsQTable[[#This Row],[budg_seq_yr]])</f>
        <v>FY19</v>
      </c>
      <c r="Y397" s="79">
        <v>96338</v>
      </c>
      <c r="Z397" s="78" t="s">
        <v>2869</v>
      </c>
      <c r="AA397" s="78" t="s">
        <v>468</v>
      </c>
      <c r="AB397" s="76" t="s">
        <v>2821</v>
      </c>
      <c r="AC397" s="78" t="s">
        <v>468</v>
      </c>
    </row>
    <row r="398" spans="1:29" x14ac:dyDescent="0.35">
      <c r="A398" s="10" t="s">
        <v>3201</v>
      </c>
      <c r="B398" s="76" t="s">
        <v>2834</v>
      </c>
      <c r="C398" s="76">
        <f>C397+(BudgetsQTable[[#This Row],[lead]]&lt;&gt;K397)</f>
        <v>59</v>
      </c>
      <c r="D398" s="76">
        <f>D397*(BudgetsQTable[[#This Row],[lead]]=K397)+(BudgetsQTable[[#This Row],[prop_id]]&lt;&gt;A397)</f>
        <v>2</v>
      </c>
      <c r="E398" s="77">
        <v>43005.457638888889</v>
      </c>
      <c r="F398" s="78" t="s">
        <v>2868</v>
      </c>
      <c r="G398" s="78" t="s">
        <v>2869</v>
      </c>
      <c r="H398" s="78" t="s">
        <v>468</v>
      </c>
      <c r="I398" s="76" t="s">
        <v>807</v>
      </c>
      <c r="J398" s="76" t="s">
        <v>753</v>
      </c>
      <c r="K398" s="78" t="s">
        <v>1102</v>
      </c>
      <c r="L398" s="7" t="str">
        <f>IF(BudgetsQTable[[#This Row],[pi_last_name]]=" ","",HYPERLINK("https://www.ejacket.nsf.gov/ej/showProposal.do?Continue=Y&amp;ID="&amp;BudgetsQTable[[#This Row],[prop_id]],BudgetsQTable[[#This Row],[prop_id]]))</f>
        <v/>
      </c>
      <c r="M398" s="78" t="s">
        <v>753</v>
      </c>
      <c r="N398" s="7" t="str">
        <f>IF(BudgetsQTable[[#This Row],[pi_last_name]]=" ","",HYPERLINK("mailto:"&amp;BudgetsQTable[[#This Row],[pi_email]]&amp;"&amp;subject=Your NSF Proposal:  "&amp;BudgetsQTable[[#This Row],[prop_id]],BudgetsQTable[[#This Row],[pi_email]]))</f>
        <v/>
      </c>
      <c r="O398" s="78" t="s">
        <v>753</v>
      </c>
      <c r="P398" s="78">
        <v>1</v>
      </c>
      <c r="Q398" s="78">
        <v>1</v>
      </c>
      <c r="R398" s="79">
        <v>0</v>
      </c>
      <c r="S398" s="79">
        <v>2000</v>
      </c>
      <c r="T398" s="79">
        <v>0</v>
      </c>
      <c r="U398" s="80">
        <v>35948</v>
      </c>
      <c r="V398" s="78">
        <v>0</v>
      </c>
      <c r="W398" s="78">
        <v>3</v>
      </c>
      <c r="X398" s="11" t="str">
        <f ca="1">IF(ISBLANK(BudgetsQTable[[#This Row],[budg_seq_yr]]),"FY"&amp;fiscalyear,"FY"&amp;fiscalyear-1+BudgetsQTable[[#This Row],[budg_seq_yr]])</f>
        <v>FY20</v>
      </c>
      <c r="Y398" s="79">
        <v>35948</v>
      </c>
      <c r="Z398" s="78" t="s">
        <v>2869</v>
      </c>
      <c r="AA398" s="78" t="s">
        <v>468</v>
      </c>
      <c r="AB398" s="76" t="s">
        <v>2821</v>
      </c>
      <c r="AC398" s="78" t="s">
        <v>468</v>
      </c>
    </row>
    <row r="399" spans="1:29" x14ac:dyDescent="0.35">
      <c r="A399" s="10" t="s">
        <v>3205</v>
      </c>
      <c r="B399" s="76" t="s">
        <v>2834</v>
      </c>
      <c r="C399" s="76">
        <f>C398+(BudgetsQTable[[#This Row],[lead]]&lt;&gt;K398)</f>
        <v>59</v>
      </c>
      <c r="D399" s="76">
        <f>D398*(BudgetsQTable[[#This Row],[lead]]=K398)+(BudgetsQTable[[#This Row],[prop_id]]&lt;&gt;A398)</f>
        <v>3</v>
      </c>
      <c r="E399" s="77">
        <v>43005.607638888891</v>
      </c>
      <c r="F399" s="78" t="s">
        <v>2868</v>
      </c>
      <c r="G399" s="78" t="s">
        <v>2869</v>
      </c>
      <c r="H399" s="78" t="s">
        <v>468</v>
      </c>
      <c r="I399" s="76" t="s">
        <v>807</v>
      </c>
      <c r="J399" s="76" t="s">
        <v>3209</v>
      </c>
      <c r="K399" s="78" t="s">
        <v>1102</v>
      </c>
      <c r="L399" s="7" t="str">
        <f>IF(BudgetsQTable[[#This Row],[pi_last_name]]=" ","",HYPERLINK("https://www.ejacket.nsf.gov/ej/showProposal.do?Continue=Y&amp;ID="&amp;BudgetsQTable[[#This Row],[prop_id]],BudgetsQTable[[#This Row],[prop_id]]))</f>
        <v>1763778</v>
      </c>
      <c r="M399" s="78" t="s">
        <v>3206</v>
      </c>
      <c r="N399" s="7" t="str">
        <f>IF(BudgetsQTable[[#This Row],[pi_last_name]]=" ","",HYPERLINK("mailto:"&amp;BudgetsQTable[[#This Row],[pi_email]]&amp;"&amp;subject=Your NSF Proposal:  "&amp;BudgetsQTable[[#This Row],[prop_id]],BudgetsQTable[[#This Row],[pi_email]]))</f>
        <v>bsemaan@syr.edu</v>
      </c>
      <c r="O399" s="78" t="s">
        <v>3208</v>
      </c>
      <c r="P399" s="78"/>
      <c r="Q399" s="78"/>
      <c r="R399" s="79"/>
      <c r="S399" s="79"/>
      <c r="T399" s="79"/>
      <c r="U399" s="80"/>
      <c r="V399" s="78">
        <v>0</v>
      </c>
      <c r="W399" s="78"/>
      <c r="X399" s="11" t="str">
        <f ca="1">IF(ISBLANK(BudgetsQTable[[#This Row],[budg_seq_yr]]),"FY"&amp;fiscalyear,"FY"&amp;fiscalyear-1+BudgetsQTable[[#This Row],[budg_seq_yr]])</f>
        <v>FY18</v>
      </c>
      <c r="Y399" s="79">
        <v>491132</v>
      </c>
      <c r="Z399" s="78" t="s">
        <v>2869</v>
      </c>
      <c r="AA399" s="78" t="s">
        <v>468</v>
      </c>
      <c r="AB399" s="76" t="s">
        <v>2821</v>
      </c>
      <c r="AC399" s="78" t="s">
        <v>468</v>
      </c>
    </row>
    <row r="400" spans="1:29" x14ac:dyDescent="0.35">
      <c r="A400" s="10" t="s">
        <v>3205</v>
      </c>
      <c r="B400" s="76" t="s">
        <v>2834</v>
      </c>
      <c r="C400" s="76">
        <f>C399+(BudgetsQTable[[#This Row],[lead]]&lt;&gt;K399)</f>
        <v>59</v>
      </c>
      <c r="D400" s="76">
        <f>D399*(BudgetsQTable[[#This Row],[lead]]=K399)+(BudgetsQTable[[#This Row],[prop_id]]&lt;&gt;A399)</f>
        <v>3</v>
      </c>
      <c r="E400" s="77">
        <v>43005.607638888891</v>
      </c>
      <c r="F400" s="78" t="s">
        <v>2868</v>
      </c>
      <c r="G400" s="78" t="s">
        <v>2869</v>
      </c>
      <c r="H400" s="78" t="s">
        <v>468</v>
      </c>
      <c r="I400" s="76" t="s">
        <v>807</v>
      </c>
      <c r="J400" s="76" t="s">
        <v>753</v>
      </c>
      <c r="K400" s="78" t="s">
        <v>1102</v>
      </c>
      <c r="L400" s="7" t="str">
        <f>IF(BudgetsQTable[[#This Row],[pi_last_name]]=" ","",HYPERLINK("https://www.ejacket.nsf.gov/ej/showProposal.do?Continue=Y&amp;ID="&amp;BudgetsQTable[[#This Row],[prop_id]],BudgetsQTable[[#This Row],[prop_id]]))</f>
        <v/>
      </c>
      <c r="M400" s="78" t="s">
        <v>753</v>
      </c>
      <c r="N400" s="7" t="str">
        <f>IF(BudgetsQTable[[#This Row],[pi_last_name]]=" ","",HYPERLINK("mailto:"&amp;BudgetsQTable[[#This Row],[pi_email]]&amp;"&amp;subject=Your NSF Proposal:  "&amp;BudgetsQTable[[#This Row],[prop_id]],BudgetsQTable[[#This Row],[pi_email]]))</f>
        <v/>
      </c>
      <c r="O400" s="78" t="s">
        <v>753</v>
      </c>
      <c r="P400" s="78">
        <v>2</v>
      </c>
      <c r="Q400" s="78">
        <v>3</v>
      </c>
      <c r="R400" s="79">
        <v>0</v>
      </c>
      <c r="S400" s="79">
        <v>2975</v>
      </c>
      <c r="T400" s="79">
        <v>0</v>
      </c>
      <c r="U400" s="80">
        <v>77232</v>
      </c>
      <c r="V400" s="78">
        <v>0</v>
      </c>
      <c r="W400" s="78">
        <v>1</v>
      </c>
      <c r="X400" s="11" t="str">
        <f ca="1">IF(ISBLANK(BudgetsQTable[[#This Row],[budg_seq_yr]]),"FY"&amp;fiscalyear,"FY"&amp;fiscalyear-1+BudgetsQTable[[#This Row],[budg_seq_yr]])</f>
        <v>FY18</v>
      </c>
      <c r="Y400" s="79">
        <v>77232</v>
      </c>
      <c r="Z400" s="78" t="s">
        <v>2869</v>
      </c>
      <c r="AA400" s="78" t="s">
        <v>468</v>
      </c>
      <c r="AB400" s="76" t="s">
        <v>2821</v>
      </c>
      <c r="AC400" s="78" t="s">
        <v>468</v>
      </c>
    </row>
    <row r="401" spans="1:29" x14ac:dyDescent="0.35">
      <c r="A401" s="10" t="s">
        <v>3205</v>
      </c>
      <c r="B401" s="76" t="s">
        <v>2834</v>
      </c>
      <c r="C401" s="76">
        <f>C400+(BudgetsQTable[[#This Row],[lead]]&lt;&gt;K400)</f>
        <v>59</v>
      </c>
      <c r="D401" s="76">
        <f>D400*(BudgetsQTable[[#This Row],[lead]]=K400)+(BudgetsQTable[[#This Row],[prop_id]]&lt;&gt;A400)</f>
        <v>3</v>
      </c>
      <c r="E401" s="77">
        <v>43005.607638888891</v>
      </c>
      <c r="F401" s="78" t="s">
        <v>2868</v>
      </c>
      <c r="G401" s="78" t="s">
        <v>2869</v>
      </c>
      <c r="H401" s="78" t="s">
        <v>468</v>
      </c>
      <c r="I401" s="76" t="s">
        <v>807</v>
      </c>
      <c r="J401" s="76" t="s">
        <v>753</v>
      </c>
      <c r="K401" s="78" t="s">
        <v>1102</v>
      </c>
      <c r="L401" s="7" t="str">
        <f>IF(BudgetsQTable[[#This Row],[pi_last_name]]=" ","",HYPERLINK("https://www.ejacket.nsf.gov/ej/showProposal.do?Continue=Y&amp;ID="&amp;BudgetsQTable[[#This Row],[prop_id]],BudgetsQTable[[#This Row],[prop_id]]))</f>
        <v/>
      </c>
      <c r="M401" s="78" t="s">
        <v>753</v>
      </c>
      <c r="N401" s="7" t="str">
        <f>IF(BudgetsQTable[[#This Row],[pi_last_name]]=" ","",HYPERLINK("mailto:"&amp;BudgetsQTable[[#This Row],[pi_email]]&amp;"&amp;subject=Your NSF Proposal:  "&amp;BudgetsQTable[[#This Row],[prop_id]],BudgetsQTable[[#This Row],[pi_email]]))</f>
        <v/>
      </c>
      <c r="O401" s="78" t="s">
        <v>753</v>
      </c>
      <c r="P401" s="78">
        <v>2</v>
      </c>
      <c r="Q401" s="78">
        <v>3</v>
      </c>
      <c r="R401" s="79">
        <v>60000</v>
      </c>
      <c r="S401" s="79">
        <v>2975</v>
      </c>
      <c r="T401" s="79">
        <v>0</v>
      </c>
      <c r="U401" s="80">
        <v>205476</v>
      </c>
      <c r="V401" s="78">
        <v>0</v>
      </c>
      <c r="W401" s="78">
        <v>2</v>
      </c>
      <c r="X401" s="11" t="str">
        <f ca="1">IF(ISBLANK(BudgetsQTable[[#This Row],[budg_seq_yr]]),"FY"&amp;fiscalyear,"FY"&amp;fiscalyear-1+BudgetsQTable[[#This Row],[budg_seq_yr]])</f>
        <v>FY19</v>
      </c>
      <c r="Y401" s="79">
        <v>205476</v>
      </c>
      <c r="Z401" s="78" t="s">
        <v>2869</v>
      </c>
      <c r="AA401" s="78" t="s">
        <v>468</v>
      </c>
      <c r="AB401" s="76" t="s">
        <v>2821</v>
      </c>
      <c r="AC401" s="78" t="s">
        <v>468</v>
      </c>
    </row>
    <row r="402" spans="1:29" x14ac:dyDescent="0.35">
      <c r="A402" s="10" t="s">
        <v>3205</v>
      </c>
      <c r="B402" s="76" t="s">
        <v>2834</v>
      </c>
      <c r="C402" s="76">
        <f>C401+(BudgetsQTable[[#This Row],[lead]]&lt;&gt;K401)</f>
        <v>59</v>
      </c>
      <c r="D402" s="76">
        <f>D401*(BudgetsQTable[[#This Row],[lead]]=K401)+(BudgetsQTable[[#This Row],[prop_id]]&lt;&gt;A401)</f>
        <v>3</v>
      </c>
      <c r="E402" s="77">
        <v>43005.607638888891</v>
      </c>
      <c r="F402" s="78" t="s">
        <v>2868</v>
      </c>
      <c r="G402" s="78" t="s">
        <v>2869</v>
      </c>
      <c r="H402" s="78" t="s">
        <v>468</v>
      </c>
      <c r="I402" s="76" t="s">
        <v>807</v>
      </c>
      <c r="J402" s="76" t="s">
        <v>753</v>
      </c>
      <c r="K402" s="78" t="s">
        <v>1102</v>
      </c>
      <c r="L402" s="7" t="str">
        <f>IF(BudgetsQTable[[#This Row],[pi_last_name]]=" ","",HYPERLINK("https://www.ejacket.nsf.gov/ej/showProposal.do?Continue=Y&amp;ID="&amp;BudgetsQTable[[#This Row],[prop_id]],BudgetsQTable[[#This Row],[prop_id]]))</f>
        <v/>
      </c>
      <c r="M402" s="78" t="s">
        <v>753</v>
      </c>
      <c r="N402" s="7" t="str">
        <f>IF(BudgetsQTable[[#This Row],[pi_last_name]]=" ","",HYPERLINK("mailto:"&amp;BudgetsQTable[[#This Row],[pi_email]]&amp;"&amp;subject=Your NSF Proposal:  "&amp;BudgetsQTable[[#This Row],[prop_id]],BudgetsQTable[[#This Row],[pi_email]]))</f>
        <v/>
      </c>
      <c r="O402" s="78" t="s">
        <v>753</v>
      </c>
      <c r="P402" s="78">
        <v>2</v>
      </c>
      <c r="Q402" s="78">
        <v>3</v>
      </c>
      <c r="R402" s="79">
        <v>61800</v>
      </c>
      <c r="S402" s="79">
        <v>2975</v>
      </c>
      <c r="T402" s="79">
        <v>0</v>
      </c>
      <c r="U402" s="80">
        <v>208424</v>
      </c>
      <c r="V402" s="78">
        <v>0</v>
      </c>
      <c r="W402" s="78">
        <v>3</v>
      </c>
      <c r="X402" s="11" t="str">
        <f ca="1">IF(ISBLANK(BudgetsQTable[[#This Row],[budg_seq_yr]]),"FY"&amp;fiscalyear,"FY"&amp;fiscalyear-1+BudgetsQTable[[#This Row],[budg_seq_yr]])</f>
        <v>FY20</v>
      </c>
      <c r="Y402" s="79">
        <v>208424</v>
      </c>
      <c r="Z402" s="78" t="s">
        <v>2869</v>
      </c>
      <c r="AA402" s="78" t="s">
        <v>468</v>
      </c>
      <c r="AB402" s="76" t="s">
        <v>2821</v>
      </c>
      <c r="AC402" s="78" t="s">
        <v>468</v>
      </c>
    </row>
    <row r="403" spans="1:29" x14ac:dyDescent="0.35">
      <c r="A403" s="10" t="s">
        <v>1105</v>
      </c>
      <c r="B403" s="76" t="s">
        <v>2863</v>
      </c>
      <c r="C403" s="76">
        <f>C402+(BudgetsQTable[[#This Row],[lead]]&lt;&gt;K402)</f>
        <v>60</v>
      </c>
      <c r="D403" s="76">
        <f>D402*(BudgetsQTable[[#This Row],[lead]]=K402)+(BudgetsQTable[[#This Row],[prop_id]]&lt;&gt;A402)</f>
        <v>1</v>
      </c>
      <c r="E403" s="77">
        <v>43004.625</v>
      </c>
      <c r="F403" s="78" t="s">
        <v>2817</v>
      </c>
      <c r="G403" s="78" t="s">
        <v>2818</v>
      </c>
      <c r="H403" s="78" t="s">
        <v>476</v>
      </c>
      <c r="I403" s="76" t="s">
        <v>1069</v>
      </c>
      <c r="J403" s="76" t="s">
        <v>3212</v>
      </c>
      <c r="K403" s="78" t="s">
        <v>1105</v>
      </c>
      <c r="L403" s="7" t="str">
        <f>IF(BudgetsQTable[[#This Row],[pi_last_name]]=" ","",HYPERLINK("https://www.ejacket.nsf.gov/ej/showProposal.do?Continue=Y&amp;ID="&amp;BudgetsQTable[[#This Row],[prop_id]],BudgetsQTable[[#This Row],[prop_id]]))</f>
        <v>1763363</v>
      </c>
      <c r="M403" s="78" t="s">
        <v>1106</v>
      </c>
      <c r="N403" s="7" t="str">
        <f>IF(BudgetsQTable[[#This Row],[pi_last_name]]=" ","",HYPERLINK("mailto:"&amp;BudgetsQTable[[#This Row],[pi_email]]&amp;"&amp;subject=Your NSF Proposal:  "&amp;BudgetsQTable[[#This Row],[prop_id]],BudgetsQTable[[#This Row],[pi_email]]))</f>
        <v>xshen5@ncsu.edu</v>
      </c>
      <c r="O403" s="78" t="s">
        <v>592</v>
      </c>
      <c r="P403" s="78"/>
      <c r="Q403" s="78"/>
      <c r="R403" s="79"/>
      <c r="S403" s="79"/>
      <c r="T403" s="79"/>
      <c r="U403" s="80"/>
      <c r="V403" s="78">
        <v>0</v>
      </c>
      <c r="W403" s="78"/>
      <c r="X403" s="11" t="str">
        <f ca="1">IF(ISBLANK(BudgetsQTable[[#This Row],[budg_seq_yr]]),"FY"&amp;fiscalyear,"FY"&amp;fiscalyear-1+BudgetsQTable[[#This Row],[budg_seq_yr]])</f>
        <v>FY18</v>
      </c>
      <c r="Y403" s="79">
        <v>1199841</v>
      </c>
      <c r="Z403" s="78" t="s">
        <v>2818</v>
      </c>
      <c r="AA403" s="78" t="s">
        <v>476</v>
      </c>
      <c r="AB403" s="76" t="s">
        <v>2821</v>
      </c>
      <c r="AC403" s="78" t="s">
        <v>3156</v>
      </c>
    </row>
    <row r="404" spans="1:29" x14ac:dyDescent="0.35">
      <c r="A404" s="10" t="s">
        <v>1105</v>
      </c>
      <c r="B404" s="76" t="s">
        <v>2863</v>
      </c>
      <c r="C404" s="76">
        <f>C403+(BudgetsQTable[[#This Row],[lead]]&lt;&gt;K403)</f>
        <v>60</v>
      </c>
      <c r="D404" s="76">
        <f>D403*(BudgetsQTable[[#This Row],[lead]]=K403)+(BudgetsQTable[[#This Row],[prop_id]]&lt;&gt;A403)</f>
        <v>1</v>
      </c>
      <c r="E404" s="77">
        <v>43004.625</v>
      </c>
      <c r="F404" s="78" t="s">
        <v>2817</v>
      </c>
      <c r="G404" s="78" t="s">
        <v>2818</v>
      </c>
      <c r="H404" s="78" t="s">
        <v>476</v>
      </c>
      <c r="I404" s="76" t="s">
        <v>1069</v>
      </c>
      <c r="J404" s="76" t="s">
        <v>753</v>
      </c>
      <c r="K404" s="78" t="s">
        <v>1105</v>
      </c>
      <c r="L404" s="7" t="str">
        <f>IF(BudgetsQTable[[#This Row],[pi_last_name]]=" ","",HYPERLINK("https://www.ejacket.nsf.gov/ej/showProposal.do?Continue=Y&amp;ID="&amp;BudgetsQTable[[#This Row],[prop_id]],BudgetsQTable[[#This Row],[prop_id]]))</f>
        <v/>
      </c>
      <c r="M404" s="78" t="s">
        <v>753</v>
      </c>
      <c r="N404" s="7" t="str">
        <f>IF(BudgetsQTable[[#This Row],[pi_last_name]]=" ","",HYPERLINK("mailto:"&amp;BudgetsQTable[[#This Row],[pi_email]]&amp;"&amp;subject=Your NSF Proposal:  "&amp;BudgetsQTable[[#This Row],[prop_id]],BudgetsQTable[[#This Row],[pi_email]]))</f>
        <v/>
      </c>
      <c r="O404" s="78" t="s">
        <v>753</v>
      </c>
      <c r="P404" s="78">
        <v>2</v>
      </c>
      <c r="Q404" s="78">
        <v>1.5</v>
      </c>
      <c r="R404" s="79">
        <v>0</v>
      </c>
      <c r="S404" s="79">
        <v>4000</v>
      </c>
      <c r="T404" s="79">
        <v>0</v>
      </c>
      <c r="U404" s="80">
        <v>274049</v>
      </c>
      <c r="V404" s="78">
        <v>0</v>
      </c>
      <c r="W404" s="78">
        <v>1</v>
      </c>
      <c r="X404" s="11" t="str">
        <f ca="1">IF(ISBLANK(BudgetsQTable[[#This Row],[budg_seq_yr]]),"FY"&amp;fiscalyear,"FY"&amp;fiscalyear-1+BudgetsQTable[[#This Row],[budg_seq_yr]])</f>
        <v>FY18</v>
      </c>
      <c r="Y404" s="79">
        <v>274049</v>
      </c>
      <c r="Z404" s="78" t="s">
        <v>2818</v>
      </c>
      <c r="AA404" s="78" t="s">
        <v>476</v>
      </c>
      <c r="AB404" s="76" t="s">
        <v>2821</v>
      </c>
      <c r="AC404" s="78" t="s">
        <v>3156</v>
      </c>
    </row>
    <row r="405" spans="1:29" x14ac:dyDescent="0.35">
      <c r="A405" s="10" t="s">
        <v>1105</v>
      </c>
      <c r="B405" s="76" t="s">
        <v>2863</v>
      </c>
      <c r="C405" s="76">
        <f>C404+(BudgetsQTable[[#This Row],[lead]]&lt;&gt;K404)</f>
        <v>60</v>
      </c>
      <c r="D405" s="76">
        <f>D404*(BudgetsQTable[[#This Row],[lead]]=K404)+(BudgetsQTable[[#This Row],[prop_id]]&lt;&gt;A404)</f>
        <v>1</v>
      </c>
      <c r="E405" s="77">
        <v>43004.625</v>
      </c>
      <c r="F405" s="78" t="s">
        <v>2817</v>
      </c>
      <c r="G405" s="78" t="s">
        <v>2818</v>
      </c>
      <c r="H405" s="78" t="s">
        <v>476</v>
      </c>
      <c r="I405" s="76" t="s">
        <v>1069</v>
      </c>
      <c r="J405" s="76" t="s">
        <v>753</v>
      </c>
      <c r="K405" s="78" t="s">
        <v>1105</v>
      </c>
      <c r="L405" s="7" t="str">
        <f>IF(BudgetsQTable[[#This Row],[pi_last_name]]=" ","",HYPERLINK("https://www.ejacket.nsf.gov/ej/showProposal.do?Continue=Y&amp;ID="&amp;BudgetsQTable[[#This Row],[prop_id]],BudgetsQTable[[#This Row],[prop_id]]))</f>
        <v/>
      </c>
      <c r="M405" s="78" t="s">
        <v>753</v>
      </c>
      <c r="N405" s="7" t="str">
        <f>IF(BudgetsQTable[[#This Row],[pi_last_name]]=" ","",HYPERLINK("mailto:"&amp;BudgetsQTable[[#This Row],[pi_email]]&amp;"&amp;subject=Your NSF Proposal:  "&amp;BudgetsQTable[[#This Row],[prop_id]],BudgetsQTable[[#This Row],[pi_email]]))</f>
        <v/>
      </c>
      <c r="O405" s="78" t="s">
        <v>753</v>
      </c>
      <c r="P405" s="78">
        <v>2</v>
      </c>
      <c r="Q405" s="78">
        <v>2</v>
      </c>
      <c r="R405" s="79">
        <v>0</v>
      </c>
      <c r="S405" s="79">
        <v>3000</v>
      </c>
      <c r="T405" s="79">
        <v>0</v>
      </c>
      <c r="U405" s="80">
        <v>294697</v>
      </c>
      <c r="V405" s="78">
        <v>0</v>
      </c>
      <c r="W405" s="78">
        <v>2</v>
      </c>
      <c r="X405" s="11" t="str">
        <f ca="1">IF(ISBLANK(BudgetsQTable[[#This Row],[budg_seq_yr]]),"FY"&amp;fiscalyear,"FY"&amp;fiscalyear-1+BudgetsQTable[[#This Row],[budg_seq_yr]])</f>
        <v>FY19</v>
      </c>
      <c r="Y405" s="79">
        <v>294697</v>
      </c>
      <c r="Z405" s="78" t="s">
        <v>2818</v>
      </c>
      <c r="AA405" s="78" t="s">
        <v>476</v>
      </c>
      <c r="AB405" s="76" t="s">
        <v>2821</v>
      </c>
      <c r="AC405" s="78" t="s">
        <v>3156</v>
      </c>
    </row>
    <row r="406" spans="1:29" x14ac:dyDescent="0.35">
      <c r="A406" s="10" t="s">
        <v>1105</v>
      </c>
      <c r="B406" s="76" t="s">
        <v>2863</v>
      </c>
      <c r="C406" s="76">
        <f>C405+(BudgetsQTable[[#This Row],[lead]]&lt;&gt;K405)</f>
        <v>60</v>
      </c>
      <c r="D406" s="76">
        <f>D405*(BudgetsQTable[[#This Row],[lead]]=K405)+(BudgetsQTable[[#This Row],[prop_id]]&lt;&gt;A405)</f>
        <v>1</v>
      </c>
      <c r="E406" s="77">
        <v>43004.625</v>
      </c>
      <c r="F406" s="78" t="s">
        <v>2817</v>
      </c>
      <c r="G406" s="78" t="s">
        <v>2818</v>
      </c>
      <c r="H406" s="78" t="s">
        <v>476</v>
      </c>
      <c r="I406" s="76" t="s">
        <v>1069</v>
      </c>
      <c r="J406" s="76" t="s">
        <v>753</v>
      </c>
      <c r="K406" s="78" t="s">
        <v>1105</v>
      </c>
      <c r="L406" s="7" t="str">
        <f>IF(BudgetsQTable[[#This Row],[pi_last_name]]=" ","",HYPERLINK("https://www.ejacket.nsf.gov/ej/showProposal.do?Continue=Y&amp;ID="&amp;BudgetsQTable[[#This Row],[prop_id]],BudgetsQTable[[#This Row],[prop_id]]))</f>
        <v/>
      </c>
      <c r="M406" s="78" t="s">
        <v>753</v>
      </c>
      <c r="N406" s="7" t="str">
        <f>IF(BudgetsQTable[[#This Row],[pi_last_name]]=" ","",HYPERLINK("mailto:"&amp;BudgetsQTable[[#This Row],[pi_email]]&amp;"&amp;subject=Your NSF Proposal:  "&amp;BudgetsQTable[[#This Row],[prop_id]],BudgetsQTable[[#This Row],[pi_email]]))</f>
        <v/>
      </c>
      <c r="O406" s="78" t="s">
        <v>753</v>
      </c>
      <c r="P406" s="78">
        <v>2</v>
      </c>
      <c r="Q406" s="78">
        <v>2</v>
      </c>
      <c r="R406" s="79">
        <v>0</v>
      </c>
      <c r="S406" s="79">
        <v>3000</v>
      </c>
      <c r="T406" s="79">
        <v>0</v>
      </c>
      <c r="U406" s="80">
        <v>307928</v>
      </c>
      <c r="V406" s="78">
        <v>0</v>
      </c>
      <c r="W406" s="78">
        <v>3</v>
      </c>
      <c r="X406" s="11" t="str">
        <f ca="1">IF(ISBLANK(BudgetsQTable[[#This Row],[budg_seq_yr]]),"FY"&amp;fiscalyear,"FY"&amp;fiscalyear-1+BudgetsQTable[[#This Row],[budg_seq_yr]])</f>
        <v>FY20</v>
      </c>
      <c r="Y406" s="79">
        <v>307928</v>
      </c>
      <c r="Z406" s="78" t="s">
        <v>2818</v>
      </c>
      <c r="AA406" s="78" t="s">
        <v>476</v>
      </c>
      <c r="AB406" s="76" t="s">
        <v>2821</v>
      </c>
      <c r="AC406" s="78" t="s">
        <v>3156</v>
      </c>
    </row>
    <row r="407" spans="1:29" x14ac:dyDescent="0.35">
      <c r="A407" s="10" t="s">
        <v>1105</v>
      </c>
      <c r="B407" s="76" t="s">
        <v>2863</v>
      </c>
      <c r="C407" s="76">
        <f>C406+(BudgetsQTable[[#This Row],[lead]]&lt;&gt;K406)</f>
        <v>60</v>
      </c>
      <c r="D407" s="76">
        <f>D406*(BudgetsQTable[[#This Row],[lead]]=K406)+(BudgetsQTable[[#This Row],[prop_id]]&lt;&gt;A406)</f>
        <v>1</v>
      </c>
      <c r="E407" s="77">
        <v>43004.625</v>
      </c>
      <c r="F407" s="78" t="s">
        <v>2817</v>
      </c>
      <c r="G407" s="78" t="s">
        <v>2818</v>
      </c>
      <c r="H407" s="78" t="s">
        <v>476</v>
      </c>
      <c r="I407" s="76" t="s">
        <v>1069</v>
      </c>
      <c r="J407" s="76" t="s">
        <v>753</v>
      </c>
      <c r="K407" s="78" t="s">
        <v>1105</v>
      </c>
      <c r="L407" s="7" t="str">
        <f>IF(BudgetsQTable[[#This Row],[pi_last_name]]=" ","",HYPERLINK("https://www.ejacket.nsf.gov/ej/showProposal.do?Continue=Y&amp;ID="&amp;BudgetsQTable[[#This Row],[prop_id]],BudgetsQTable[[#This Row],[prop_id]]))</f>
        <v/>
      </c>
      <c r="M407" s="78" t="s">
        <v>753</v>
      </c>
      <c r="N407" s="7" t="str">
        <f>IF(BudgetsQTable[[#This Row],[pi_last_name]]=" ","",HYPERLINK("mailto:"&amp;BudgetsQTable[[#This Row],[pi_email]]&amp;"&amp;subject=Your NSF Proposal:  "&amp;BudgetsQTable[[#This Row],[prop_id]],BudgetsQTable[[#This Row],[pi_email]]))</f>
        <v/>
      </c>
      <c r="O407" s="78" t="s">
        <v>753</v>
      </c>
      <c r="P407" s="78">
        <v>2</v>
      </c>
      <c r="Q407" s="78">
        <v>2</v>
      </c>
      <c r="R407" s="79">
        <v>0</v>
      </c>
      <c r="S407" s="79">
        <v>3000</v>
      </c>
      <c r="T407" s="79">
        <v>0</v>
      </c>
      <c r="U407" s="80">
        <v>323167</v>
      </c>
      <c r="V407" s="78">
        <v>0</v>
      </c>
      <c r="W407" s="78">
        <v>4</v>
      </c>
      <c r="X407" s="11" t="str">
        <f ca="1">IF(ISBLANK(BudgetsQTable[[#This Row],[budg_seq_yr]]),"FY"&amp;fiscalyear,"FY"&amp;fiscalyear-1+BudgetsQTable[[#This Row],[budg_seq_yr]])</f>
        <v>FY21</v>
      </c>
      <c r="Y407" s="79">
        <v>323167</v>
      </c>
      <c r="Z407" s="78" t="s">
        <v>2818</v>
      </c>
      <c r="AA407" s="78" t="s">
        <v>476</v>
      </c>
      <c r="AB407" s="76" t="s">
        <v>2821</v>
      </c>
      <c r="AC407" s="78" t="s">
        <v>3156</v>
      </c>
    </row>
    <row r="408" spans="1:29" x14ac:dyDescent="0.35">
      <c r="A408" s="10" t="s">
        <v>3213</v>
      </c>
      <c r="B408" s="76" t="s">
        <v>2824</v>
      </c>
      <c r="C408" s="76">
        <f>C407+(BudgetsQTable[[#This Row],[lead]]&lt;&gt;K407)</f>
        <v>61</v>
      </c>
      <c r="D408" s="76">
        <f>D407*(BudgetsQTable[[#This Row],[lead]]=K407)+(BudgetsQTable[[#This Row],[prop_id]]&lt;&gt;A407)</f>
        <v>1</v>
      </c>
      <c r="E408" s="77">
        <v>43004.627083333333</v>
      </c>
      <c r="F408" s="78" t="s">
        <v>2868</v>
      </c>
      <c r="G408" s="78" t="s">
        <v>2869</v>
      </c>
      <c r="H408" s="78" t="s">
        <v>468</v>
      </c>
      <c r="I408" s="76" t="s">
        <v>800</v>
      </c>
      <c r="J408" s="76" t="s">
        <v>3217</v>
      </c>
      <c r="K408" s="78" t="s">
        <v>3213</v>
      </c>
      <c r="L408" s="7" t="str">
        <f>IF(BudgetsQTable[[#This Row],[pi_last_name]]=" ","",HYPERLINK("https://www.ejacket.nsf.gov/ej/showProposal.do?Continue=Y&amp;ID="&amp;BudgetsQTable[[#This Row],[prop_id]],BudgetsQTable[[#This Row],[prop_id]]))</f>
        <v>1763364</v>
      </c>
      <c r="M408" s="78" t="s">
        <v>3214</v>
      </c>
      <c r="N408" s="7" t="str">
        <f>IF(BudgetsQTable[[#This Row],[pi_last_name]]=" ","",HYPERLINK("mailto:"&amp;BudgetsQTable[[#This Row],[pi_email]]&amp;"&amp;subject=Your NSF Proposal:  "&amp;BudgetsQTable[[#This Row],[prop_id]],BudgetsQTable[[#This Row],[pi_email]]))</f>
        <v>misha@cs.jhu.edu</v>
      </c>
      <c r="O408" s="78" t="s">
        <v>3215</v>
      </c>
      <c r="P408" s="78"/>
      <c r="Q408" s="78"/>
      <c r="R408" s="79"/>
      <c r="S408" s="79"/>
      <c r="T408" s="79"/>
      <c r="U408" s="80"/>
      <c r="V408" s="78">
        <v>0</v>
      </c>
      <c r="W408" s="78"/>
      <c r="X408" s="11" t="str">
        <f ca="1">IF(ISBLANK(BudgetsQTable[[#This Row],[budg_seq_yr]]),"FY"&amp;fiscalyear,"FY"&amp;fiscalyear-1+BudgetsQTable[[#This Row],[budg_seq_yr]])</f>
        <v>FY18</v>
      </c>
      <c r="Y408" s="79">
        <v>603519</v>
      </c>
      <c r="Z408" s="78" t="s">
        <v>2869</v>
      </c>
      <c r="AA408" s="78" t="s">
        <v>468</v>
      </c>
      <c r="AB408" s="76" t="s">
        <v>2821</v>
      </c>
      <c r="AC408" s="78" t="s">
        <v>468</v>
      </c>
    </row>
    <row r="409" spans="1:29" x14ac:dyDescent="0.35">
      <c r="A409" s="10" t="s">
        <v>3213</v>
      </c>
      <c r="B409" s="76" t="s">
        <v>2824</v>
      </c>
      <c r="C409" s="76">
        <f>C408+(BudgetsQTable[[#This Row],[lead]]&lt;&gt;K408)</f>
        <v>61</v>
      </c>
      <c r="D409" s="76">
        <f>D408*(BudgetsQTable[[#This Row],[lead]]=K408)+(BudgetsQTable[[#This Row],[prop_id]]&lt;&gt;A408)</f>
        <v>1</v>
      </c>
      <c r="E409" s="77">
        <v>43004.627083333333</v>
      </c>
      <c r="F409" s="78" t="s">
        <v>2868</v>
      </c>
      <c r="G409" s="78" t="s">
        <v>2869</v>
      </c>
      <c r="H409" s="78" t="s">
        <v>468</v>
      </c>
      <c r="I409" s="76" t="s">
        <v>800</v>
      </c>
      <c r="J409" s="76" t="s">
        <v>753</v>
      </c>
      <c r="K409" s="78" t="s">
        <v>3213</v>
      </c>
      <c r="L409" s="7" t="str">
        <f>IF(BudgetsQTable[[#This Row],[pi_last_name]]=" ","",HYPERLINK("https://www.ejacket.nsf.gov/ej/showProposal.do?Continue=Y&amp;ID="&amp;BudgetsQTable[[#This Row],[prop_id]],BudgetsQTable[[#This Row],[prop_id]]))</f>
        <v/>
      </c>
      <c r="M409" s="78" t="s">
        <v>753</v>
      </c>
      <c r="N409" s="7" t="str">
        <f>IF(BudgetsQTable[[#This Row],[pi_last_name]]=" ","",HYPERLINK("mailto:"&amp;BudgetsQTable[[#This Row],[pi_email]]&amp;"&amp;subject=Your NSF Proposal:  "&amp;BudgetsQTable[[#This Row],[prop_id]],BudgetsQTable[[#This Row],[pi_email]]))</f>
        <v/>
      </c>
      <c r="O409" s="78" t="s">
        <v>753</v>
      </c>
      <c r="P409" s="78">
        <v>1</v>
      </c>
      <c r="Q409" s="78">
        <v>0</v>
      </c>
      <c r="R409" s="79">
        <v>0</v>
      </c>
      <c r="S409" s="79">
        <v>2200</v>
      </c>
      <c r="T409" s="79">
        <v>0</v>
      </c>
      <c r="U409" s="80">
        <v>147278</v>
      </c>
      <c r="V409" s="78">
        <v>0</v>
      </c>
      <c r="W409" s="78">
        <v>1</v>
      </c>
      <c r="X409" s="11" t="str">
        <f ca="1">IF(ISBLANK(BudgetsQTable[[#This Row],[budg_seq_yr]]),"FY"&amp;fiscalyear,"FY"&amp;fiscalyear-1+BudgetsQTable[[#This Row],[budg_seq_yr]])</f>
        <v>FY18</v>
      </c>
      <c r="Y409" s="79">
        <v>147278</v>
      </c>
      <c r="Z409" s="78" t="s">
        <v>2869</v>
      </c>
      <c r="AA409" s="78" t="s">
        <v>468</v>
      </c>
      <c r="AB409" s="76" t="s">
        <v>2821</v>
      </c>
      <c r="AC409" s="78" t="s">
        <v>468</v>
      </c>
    </row>
    <row r="410" spans="1:29" x14ac:dyDescent="0.35">
      <c r="A410" s="10" t="s">
        <v>3213</v>
      </c>
      <c r="B410" s="76" t="s">
        <v>2824</v>
      </c>
      <c r="C410" s="76">
        <f>C409+(BudgetsQTable[[#This Row],[lead]]&lt;&gt;K409)</f>
        <v>61</v>
      </c>
      <c r="D410" s="76">
        <f>D409*(BudgetsQTable[[#This Row],[lead]]=K409)+(BudgetsQTable[[#This Row],[prop_id]]&lt;&gt;A409)</f>
        <v>1</v>
      </c>
      <c r="E410" s="77">
        <v>43004.627083333333</v>
      </c>
      <c r="F410" s="78" t="s">
        <v>2868</v>
      </c>
      <c r="G410" s="78" t="s">
        <v>2869</v>
      </c>
      <c r="H410" s="78" t="s">
        <v>468</v>
      </c>
      <c r="I410" s="76" t="s">
        <v>800</v>
      </c>
      <c r="J410" s="76" t="s">
        <v>753</v>
      </c>
      <c r="K410" s="78" t="s">
        <v>3213</v>
      </c>
      <c r="L410" s="7" t="str">
        <f>IF(BudgetsQTable[[#This Row],[pi_last_name]]=" ","",HYPERLINK("https://www.ejacket.nsf.gov/ej/showProposal.do?Continue=Y&amp;ID="&amp;BudgetsQTable[[#This Row],[prop_id]],BudgetsQTable[[#This Row],[prop_id]]))</f>
        <v/>
      </c>
      <c r="M410" s="78" t="s">
        <v>753</v>
      </c>
      <c r="N410" s="7" t="str">
        <f>IF(BudgetsQTable[[#This Row],[pi_last_name]]=" ","",HYPERLINK("mailto:"&amp;BudgetsQTable[[#This Row],[pi_email]]&amp;"&amp;subject=Your NSF Proposal:  "&amp;BudgetsQTable[[#This Row],[prop_id]],BudgetsQTable[[#This Row],[pi_email]]))</f>
        <v/>
      </c>
      <c r="O410" s="78" t="s">
        <v>753</v>
      </c>
      <c r="P410" s="78">
        <v>1</v>
      </c>
      <c r="Q410" s="78">
        <v>0</v>
      </c>
      <c r="R410" s="79">
        <v>0</v>
      </c>
      <c r="S410" s="79">
        <v>2288</v>
      </c>
      <c r="T410" s="79">
        <v>0</v>
      </c>
      <c r="U410" s="80">
        <v>147542</v>
      </c>
      <c r="V410" s="78">
        <v>0</v>
      </c>
      <c r="W410" s="78">
        <v>2</v>
      </c>
      <c r="X410" s="11" t="str">
        <f ca="1">IF(ISBLANK(BudgetsQTable[[#This Row],[budg_seq_yr]]),"FY"&amp;fiscalyear,"FY"&amp;fiscalyear-1+BudgetsQTable[[#This Row],[budg_seq_yr]])</f>
        <v>FY19</v>
      </c>
      <c r="Y410" s="79">
        <v>147542</v>
      </c>
      <c r="Z410" s="78" t="s">
        <v>2869</v>
      </c>
      <c r="AA410" s="78" t="s">
        <v>468</v>
      </c>
      <c r="AB410" s="76" t="s">
        <v>2821</v>
      </c>
      <c r="AC410" s="78" t="s">
        <v>468</v>
      </c>
    </row>
    <row r="411" spans="1:29" x14ac:dyDescent="0.35">
      <c r="A411" s="10" t="s">
        <v>3213</v>
      </c>
      <c r="B411" s="76" t="s">
        <v>2824</v>
      </c>
      <c r="C411" s="76">
        <f>C410+(BudgetsQTable[[#This Row],[lead]]&lt;&gt;K410)</f>
        <v>61</v>
      </c>
      <c r="D411" s="76">
        <f>D410*(BudgetsQTable[[#This Row],[lead]]=K410)+(BudgetsQTable[[#This Row],[prop_id]]&lt;&gt;A410)</f>
        <v>1</v>
      </c>
      <c r="E411" s="77">
        <v>43004.627083333333</v>
      </c>
      <c r="F411" s="78" t="s">
        <v>2868</v>
      </c>
      <c r="G411" s="78" t="s">
        <v>2869</v>
      </c>
      <c r="H411" s="78" t="s">
        <v>468</v>
      </c>
      <c r="I411" s="76" t="s">
        <v>800</v>
      </c>
      <c r="J411" s="76" t="s">
        <v>753</v>
      </c>
      <c r="K411" s="78" t="s">
        <v>3213</v>
      </c>
      <c r="L411" s="7" t="str">
        <f>IF(BudgetsQTable[[#This Row],[pi_last_name]]=" ","",HYPERLINK("https://www.ejacket.nsf.gov/ej/showProposal.do?Continue=Y&amp;ID="&amp;BudgetsQTable[[#This Row],[prop_id]],BudgetsQTable[[#This Row],[prop_id]]))</f>
        <v/>
      </c>
      <c r="M411" s="78" t="s">
        <v>753</v>
      </c>
      <c r="N411" s="7" t="str">
        <f>IF(BudgetsQTable[[#This Row],[pi_last_name]]=" ","",HYPERLINK("mailto:"&amp;BudgetsQTable[[#This Row],[pi_email]]&amp;"&amp;subject=Your NSF Proposal:  "&amp;BudgetsQTable[[#This Row],[prop_id]],BudgetsQTable[[#This Row],[pi_email]]))</f>
        <v/>
      </c>
      <c r="O411" s="78" t="s">
        <v>753</v>
      </c>
      <c r="P411" s="78">
        <v>1</v>
      </c>
      <c r="Q411" s="78">
        <v>0</v>
      </c>
      <c r="R411" s="79">
        <v>0</v>
      </c>
      <c r="S411" s="79">
        <v>2380</v>
      </c>
      <c r="T411" s="79">
        <v>0</v>
      </c>
      <c r="U411" s="80">
        <v>152036</v>
      </c>
      <c r="V411" s="78">
        <v>0</v>
      </c>
      <c r="W411" s="78">
        <v>3</v>
      </c>
      <c r="X411" s="11" t="str">
        <f ca="1">IF(ISBLANK(BudgetsQTable[[#This Row],[budg_seq_yr]]),"FY"&amp;fiscalyear,"FY"&amp;fiscalyear-1+BudgetsQTable[[#This Row],[budg_seq_yr]])</f>
        <v>FY20</v>
      </c>
      <c r="Y411" s="79">
        <v>152036</v>
      </c>
      <c r="Z411" s="78" t="s">
        <v>2869</v>
      </c>
      <c r="AA411" s="78" t="s">
        <v>468</v>
      </c>
      <c r="AB411" s="76" t="s">
        <v>2821</v>
      </c>
      <c r="AC411" s="78" t="s">
        <v>468</v>
      </c>
    </row>
    <row r="412" spans="1:29" x14ac:dyDescent="0.35">
      <c r="A412" s="10" t="s">
        <v>3213</v>
      </c>
      <c r="B412" s="76" t="s">
        <v>2824</v>
      </c>
      <c r="C412" s="76">
        <f>C411+(BudgetsQTable[[#This Row],[lead]]&lt;&gt;K411)</f>
        <v>61</v>
      </c>
      <c r="D412" s="76">
        <f>D411*(BudgetsQTable[[#This Row],[lead]]=K411)+(BudgetsQTable[[#This Row],[prop_id]]&lt;&gt;A411)</f>
        <v>1</v>
      </c>
      <c r="E412" s="77">
        <v>43004.627083333333</v>
      </c>
      <c r="F412" s="78" t="s">
        <v>2868</v>
      </c>
      <c r="G412" s="78" t="s">
        <v>2869</v>
      </c>
      <c r="H412" s="78" t="s">
        <v>468</v>
      </c>
      <c r="I412" s="76" t="s">
        <v>800</v>
      </c>
      <c r="J412" s="76" t="s">
        <v>753</v>
      </c>
      <c r="K412" s="78" t="s">
        <v>3213</v>
      </c>
      <c r="L412" s="7" t="str">
        <f>IF(BudgetsQTable[[#This Row],[pi_last_name]]=" ","",HYPERLINK("https://www.ejacket.nsf.gov/ej/showProposal.do?Continue=Y&amp;ID="&amp;BudgetsQTable[[#This Row],[prop_id]],BudgetsQTable[[#This Row],[prop_id]]))</f>
        <v/>
      </c>
      <c r="M412" s="78" t="s">
        <v>753</v>
      </c>
      <c r="N412" s="7" t="str">
        <f>IF(BudgetsQTable[[#This Row],[pi_last_name]]=" ","",HYPERLINK("mailto:"&amp;BudgetsQTable[[#This Row],[pi_email]]&amp;"&amp;subject=Your NSF Proposal:  "&amp;BudgetsQTable[[#This Row],[prop_id]],BudgetsQTable[[#This Row],[pi_email]]))</f>
        <v/>
      </c>
      <c r="O412" s="78" t="s">
        <v>753</v>
      </c>
      <c r="P412" s="78">
        <v>1</v>
      </c>
      <c r="Q412" s="78">
        <v>0</v>
      </c>
      <c r="R412" s="79">
        <v>0</v>
      </c>
      <c r="S412" s="79">
        <v>2475</v>
      </c>
      <c r="T412" s="79">
        <v>0</v>
      </c>
      <c r="U412" s="80">
        <v>156663</v>
      </c>
      <c r="V412" s="78">
        <v>0</v>
      </c>
      <c r="W412" s="78">
        <v>4</v>
      </c>
      <c r="X412" s="11" t="str">
        <f ca="1">IF(ISBLANK(BudgetsQTable[[#This Row],[budg_seq_yr]]),"FY"&amp;fiscalyear,"FY"&amp;fiscalyear-1+BudgetsQTable[[#This Row],[budg_seq_yr]])</f>
        <v>FY21</v>
      </c>
      <c r="Y412" s="79">
        <v>156663</v>
      </c>
      <c r="Z412" s="78" t="s">
        <v>2869</v>
      </c>
      <c r="AA412" s="78" t="s">
        <v>468</v>
      </c>
      <c r="AB412" s="76" t="s">
        <v>2821</v>
      </c>
      <c r="AC412" s="78" t="s">
        <v>468</v>
      </c>
    </row>
    <row r="413" spans="1:29" x14ac:dyDescent="0.35">
      <c r="A413" s="10" t="s">
        <v>3218</v>
      </c>
      <c r="B413" s="76" t="s">
        <v>2834</v>
      </c>
      <c r="C413" s="76">
        <f>C412+(BudgetsQTable[[#This Row],[lead]]&lt;&gt;K412)</f>
        <v>61</v>
      </c>
      <c r="D413" s="76">
        <f>D412*(BudgetsQTable[[#This Row],[lead]]=K412)+(BudgetsQTable[[#This Row],[prop_id]]&lt;&gt;A412)</f>
        <v>2</v>
      </c>
      <c r="E413" s="77">
        <v>43004.633333333331</v>
      </c>
      <c r="F413" s="78" t="s">
        <v>2868</v>
      </c>
      <c r="G413" s="78" t="s">
        <v>2869</v>
      </c>
      <c r="H413" s="78" t="s">
        <v>468</v>
      </c>
      <c r="I413" s="76" t="s">
        <v>800</v>
      </c>
      <c r="J413" s="76" t="s">
        <v>3221</v>
      </c>
      <c r="K413" s="78" t="s">
        <v>3213</v>
      </c>
      <c r="L413" s="7" t="str">
        <f>IF(BudgetsQTable[[#This Row],[pi_last_name]]=" ","",HYPERLINK("https://www.ejacket.nsf.gov/ej/showProposal.do?Continue=Y&amp;ID="&amp;BudgetsQTable[[#This Row],[prop_id]],BudgetsQTable[[#This Row],[prop_id]]))</f>
        <v>1763368</v>
      </c>
      <c r="M413" s="78" t="s">
        <v>3219</v>
      </c>
      <c r="N413" s="7" t="str">
        <f>IF(BudgetsQTable[[#This Row],[pi_last_name]]=" ","",HYPERLINK("mailto:"&amp;BudgetsQTable[[#This Row],[pi_email]]&amp;"&amp;subject=Your NSF Proposal:  "&amp;BudgetsQTable[[#This Row],[prop_id]],BudgetsQTable[[#This Row],[pi_email]]))</f>
        <v>smr@princeton.edu</v>
      </c>
      <c r="O413" s="78" t="s">
        <v>609</v>
      </c>
      <c r="P413" s="78"/>
      <c r="Q413" s="78"/>
      <c r="R413" s="79"/>
      <c r="S413" s="79"/>
      <c r="T413" s="79"/>
      <c r="U413" s="80"/>
      <c r="V413" s="78">
        <v>0</v>
      </c>
      <c r="W413" s="78"/>
      <c r="X413" s="11" t="str">
        <f ca="1">IF(ISBLANK(BudgetsQTable[[#This Row],[budg_seq_yr]]),"FY"&amp;fiscalyear,"FY"&amp;fiscalyear-1+BudgetsQTable[[#This Row],[budg_seq_yr]])</f>
        <v>FY18</v>
      </c>
      <c r="Y413" s="79">
        <v>586000</v>
      </c>
      <c r="Z413" s="78" t="s">
        <v>2869</v>
      </c>
      <c r="AA413" s="78" t="s">
        <v>468</v>
      </c>
      <c r="AB413" s="76" t="s">
        <v>2821</v>
      </c>
      <c r="AC413" s="78" t="s">
        <v>468</v>
      </c>
    </row>
    <row r="414" spans="1:29" x14ac:dyDescent="0.35">
      <c r="A414" s="10" t="s">
        <v>3218</v>
      </c>
      <c r="B414" s="76" t="s">
        <v>2834</v>
      </c>
      <c r="C414" s="76">
        <f>C413+(BudgetsQTable[[#This Row],[lead]]&lt;&gt;K413)</f>
        <v>61</v>
      </c>
      <c r="D414" s="76">
        <f>D413*(BudgetsQTable[[#This Row],[lead]]=K413)+(BudgetsQTable[[#This Row],[prop_id]]&lt;&gt;A413)</f>
        <v>2</v>
      </c>
      <c r="E414" s="77">
        <v>43004.633333333331</v>
      </c>
      <c r="F414" s="78" t="s">
        <v>2868</v>
      </c>
      <c r="G414" s="78" t="s">
        <v>2869</v>
      </c>
      <c r="H414" s="78" t="s">
        <v>468</v>
      </c>
      <c r="I414" s="76" t="s">
        <v>800</v>
      </c>
      <c r="J414" s="76" t="s">
        <v>753</v>
      </c>
      <c r="K414" s="78" t="s">
        <v>3213</v>
      </c>
      <c r="L414" s="7" t="str">
        <f>IF(BudgetsQTable[[#This Row],[pi_last_name]]=" ","",HYPERLINK("https://www.ejacket.nsf.gov/ej/showProposal.do?Continue=Y&amp;ID="&amp;BudgetsQTable[[#This Row],[prop_id]],BudgetsQTable[[#This Row],[prop_id]]))</f>
        <v/>
      </c>
      <c r="M414" s="78" t="s">
        <v>753</v>
      </c>
      <c r="N414" s="7" t="str">
        <f>IF(BudgetsQTable[[#This Row],[pi_last_name]]=" ","",HYPERLINK("mailto:"&amp;BudgetsQTable[[#This Row],[pi_email]]&amp;"&amp;subject=Your NSF Proposal:  "&amp;BudgetsQTable[[#This Row],[prop_id]],BudgetsQTable[[#This Row],[pi_email]]))</f>
        <v/>
      </c>
      <c r="O414" s="78" t="s">
        <v>753</v>
      </c>
      <c r="P414" s="78">
        <v>1</v>
      </c>
      <c r="Q414" s="78">
        <v>1</v>
      </c>
      <c r="R414" s="79">
        <v>0</v>
      </c>
      <c r="S414" s="79">
        <v>0</v>
      </c>
      <c r="T414" s="79">
        <v>0</v>
      </c>
      <c r="U414" s="80">
        <v>139378</v>
      </c>
      <c r="V414" s="78">
        <v>0</v>
      </c>
      <c r="W414" s="78">
        <v>1</v>
      </c>
      <c r="X414" s="11" t="str">
        <f ca="1">IF(ISBLANK(BudgetsQTable[[#This Row],[budg_seq_yr]]),"FY"&amp;fiscalyear,"FY"&amp;fiscalyear-1+BudgetsQTable[[#This Row],[budg_seq_yr]])</f>
        <v>FY18</v>
      </c>
      <c r="Y414" s="79">
        <v>139378</v>
      </c>
      <c r="Z414" s="78" t="s">
        <v>2869</v>
      </c>
      <c r="AA414" s="78" t="s">
        <v>468</v>
      </c>
      <c r="AB414" s="76" t="s">
        <v>2821</v>
      </c>
      <c r="AC414" s="78" t="s">
        <v>468</v>
      </c>
    </row>
    <row r="415" spans="1:29" x14ac:dyDescent="0.35">
      <c r="A415" s="10" t="s">
        <v>3218</v>
      </c>
      <c r="B415" s="76" t="s">
        <v>2834</v>
      </c>
      <c r="C415" s="76">
        <f>C414+(BudgetsQTable[[#This Row],[lead]]&lt;&gt;K414)</f>
        <v>61</v>
      </c>
      <c r="D415" s="76">
        <f>D414*(BudgetsQTable[[#This Row],[lead]]=K414)+(BudgetsQTable[[#This Row],[prop_id]]&lt;&gt;A414)</f>
        <v>2</v>
      </c>
      <c r="E415" s="77">
        <v>43004.633333333331</v>
      </c>
      <c r="F415" s="78" t="s">
        <v>2868</v>
      </c>
      <c r="G415" s="78" t="s">
        <v>2869</v>
      </c>
      <c r="H415" s="78" t="s">
        <v>468</v>
      </c>
      <c r="I415" s="76" t="s">
        <v>800</v>
      </c>
      <c r="J415" s="76" t="s">
        <v>753</v>
      </c>
      <c r="K415" s="78" t="s">
        <v>3213</v>
      </c>
      <c r="L415" s="7" t="str">
        <f>IF(BudgetsQTable[[#This Row],[pi_last_name]]=" ","",HYPERLINK("https://www.ejacket.nsf.gov/ej/showProposal.do?Continue=Y&amp;ID="&amp;BudgetsQTable[[#This Row],[prop_id]],BudgetsQTable[[#This Row],[prop_id]]))</f>
        <v/>
      </c>
      <c r="M415" s="78" t="s">
        <v>753</v>
      </c>
      <c r="N415" s="7" t="str">
        <f>IF(BudgetsQTable[[#This Row],[pi_last_name]]=" ","",HYPERLINK("mailto:"&amp;BudgetsQTable[[#This Row],[pi_email]]&amp;"&amp;subject=Your NSF Proposal:  "&amp;BudgetsQTable[[#This Row],[prop_id]],BudgetsQTable[[#This Row],[pi_email]]))</f>
        <v/>
      </c>
      <c r="O415" s="78" t="s">
        <v>753</v>
      </c>
      <c r="P415" s="78">
        <v>1</v>
      </c>
      <c r="Q415" s="78">
        <v>1</v>
      </c>
      <c r="R415" s="79">
        <v>0</v>
      </c>
      <c r="S415" s="79">
        <v>0</v>
      </c>
      <c r="T415" s="79">
        <v>0</v>
      </c>
      <c r="U415" s="80">
        <v>144011</v>
      </c>
      <c r="V415" s="78">
        <v>0</v>
      </c>
      <c r="W415" s="78">
        <v>2</v>
      </c>
      <c r="X415" s="11" t="str">
        <f ca="1">IF(ISBLANK(BudgetsQTable[[#This Row],[budg_seq_yr]]),"FY"&amp;fiscalyear,"FY"&amp;fiscalyear-1+BudgetsQTable[[#This Row],[budg_seq_yr]])</f>
        <v>FY19</v>
      </c>
      <c r="Y415" s="79">
        <v>144011</v>
      </c>
      <c r="Z415" s="78" t="s">
        <v>2869</v>
      </c>
      <c r="AA415" s="78" t="s">
        <v>468</v>
      </c>
      <c r="AB415" s="76" t="s">
        <v>2821</v>
      </c>
      <c r="AC415" s="78" t="s">
        <v>468</v>
      </c>
    </row>
    <row r="416" spans="1:29" x14ac:dyDescent="0.35">
      <c r="A416" s="10" t="s">
        <v>3218</v>
      </c>
      <c r="B416" s="76" t="s">
        <v>2834</v>
      </c>
      <c r="C416" s="76">
        <f>C415+(BudgetsQTable[[#This Row],[lead]]&lt;&gt;K415)</f>
        <v>61</v>
      </c>
      <c r="D416" s="76">
        <f>D415*(BudgetsQTable[[#This Row],[lead]]=K415)+(BudgetsQTable[[#This Row],[prop_id]]&lt;&gt;A415)</f>
        <v>2</v>
      </c>
      <c r="E416" s="77">
        <v>43004.633333333331</v>
      </c>
      <c r="F416" s="78" t="s">
        <v>2868</v>
      </c>
      <c r="G416" s="78" t="s">
        <v>2869</v>
      </c>
      <c r="H416" s="78" t="s">
        <v>468</v>
      </c>
      <c r="I416" s="76" t="s">
        <v>800</v>
      </c>
      <c r="J416" s="76" t="s">
        <v>753</v>
      </c>
      <c r="K416" s="78" t="s">
        <v>3213</v>
      </c>
      <c r="L416" s="7" t="str">
        <f>IF(BudgetsQTable[[#This Row],[pi_last_name]]=" ","",HYPERLINK("https://www.ejacket.nsf.gov/ej/showProposal.do?Continue=Y&amp;ID="&amp;BudgetsQTable[[#This Row],[prop_id]],BudgetsQTable[[#This Row],[prop_id]]))</f>
        <v/>
      </c>
      <c r="M416" s="78" t="s">
        <v>753</v>
      </c>
      <c r="N416" s="7" t="str">
        <f>IF(BudgetsQTable[[#This Row],[pi_last_name]]=" ","",HYPERLINK("mailto:"&amp;BudgetsQTable[[#This Row],[pi_email]]&amp;"&amp;subject=Your NSF Proposal:  "&amp;BudgetsQTable[[#This Row],[prop_id]],BudgetsQTable[[#This Row],[pi_email]]))</f>
        <v/>
      </c>
      <c r="O416" s="78" t="s">
        <v>753</v>
      </c>
      <c r="P416" s="78">
        <v>1</v>
      </c>
      <c r="Q416" s="78">
        <v>1</v>
      </c>
      <c r="R416" s="79">
        <v>0</v>
      </c>
      <c r="S416" s="79">
        <v>0</v>
      </c>
      <c r="T416" s="79">
        <v>0</v>
      </c>
      <c r="U416" s="80">
        <v>148815</v>
      </c>
      <c r="V416" s="78">
        <v>0</v>
      </c>
      <c r="W416" s="78">
        <v>3</v>
      </c>
      <c r="X416" s="11" t="str">
        <f ca="1">IF(ISBLANK(BudgetsQTable[[#This Row],[budg_seq_yr]]),"FY"&amp;fiscalyear,"FY"&amp;fiscalyear-1+BudgetsQTable[[#This Row],[budg_seq_yr]])</f>
        <v>FY20</v>
      </c>
      <c r="Y416" s="79">
        <v>148815</v>
      </c>
      <c r="Z416" s="78" t="s">
        <v>2869</v>
      </c>
      <c r="AA416" s="78" t="s">
        <v>468</v>
      </c>
      <c r="AB416" s="76" t="s">
        <v>2821</v>
      </c>
      <c r="AC416" s="78" t="s">
        <v>468</v>
      </c>
    </row>
    <row r="417" spans="1:29" x14ac:dyDescent="0.35">
      <c r="A417" s="10" t="s">
        <v>3218</v>
      </c>
      <c r="B417" s="76" t="s">
        <v>2834</v>
      </c>
      <c r="C417" s="76">
        <f>C416+(BudgetsQTable[[#This Row],[lead]]&lt;&gt;K416)</f>
        <v>61</v>
      </c>
      <c r="D417" s="76">
        <f>D416*(BudgetsQTable[[#This Row],[lead]]=K416)+(BudgetsQTable[[#This Row],[prop_id]]&lt;&gt;A416)</f>
        <v>2</v>
      </c>
      <c r="E417" s="77">
        <v>43004.633333333331</v>
      </c>
      <c r="F417" s="78" t="s">
        <v>2868</v>
      </c>
      <c r="G417" s="78" t="s">
        <v>2869</v>
      </c>
      <c r="H417" s="78" t="s">
        <v>468</v>
      </c>
      <c r="I417" s="76" t="s">
        <v>800</v>
      </c>
      <c r="J417" s="76" t="s">
        <v>753</v>
      </c>
      <c r="K417" s="78" t="s">
        <v>3213</v>
      </c>
      <c r="L417" s="7" t="str">
        <f>IF(BudgetsQTable[[#This Row],[pi_last_name]]=" ","",HYPERLINK("https://www.ejacket.nsf.gov/ej/showProposal.do?Continue=Y&amp;ID="&amp;BudgetsQTable[[#This Row],[prop_id]],BudgetsQTable[[#This Row],[prop_id]]))</f>
        <v/>
      </c>
      <c r="M417" s="78" t="s">
        <v>753</v>
      </c>
      <c r="N417" s="7" t="str">
        <f>IF(BudgetsQTable[[#This Row],[pi_last_name]]=" ","",HYPERLINK("mailto:"&amp;BudgetsQTable[[#This Row],[pi_email]]&amp;"&amp;subject=Your NSF Proposal:  "&amp;BudgetsQTable[[#This Row],[prop_id]],BudgetsQTable[[#This Row],[pi_email]]))</f>
        <v/>
      </c>
      <c r="O417" s="78" t="s">
        <v>753</v>
      </c>
      <c r="P417" s="78">
        <v>1</v>
      </c>
      <c r="Q417" s="78">
        <v>1</v>
      </c>
      <c r="R417" s="79">
        <v>0</v>
      </c>
      <c r="S417" s="79">
        <v>0</v>
      </c>
      <c r="T417" s="79">
        <v>0</v>
      </c>
      <c r="U417" s="80">
        <v>153796</v>
      </c>
      <c r="V417" s="78">
        <v>0</v>
      </c>
      <c r="W417" s="78">
        <v>4</v>
      </c>
      <c r="X417" s="11" t="str">
        <f ca="1">IF(ISBLANK(BudgetsQTable[[#This Row],[budg_seq_yr]]),"FY"&amp;fiscalyear,"FY"&amp;fiscalyear-1+BudgetsQTable[[#This Row],[budg_seq_yr]])</f>
        <v>FY21</v>
      </c>
      <c r="Y417" s="79">
        <v>153796</v>
      </c>
      <c r="Z417" s="78" t="s">
        <v>2869</v>
      </c>
      <c r="AA417" s="78" t="s">
        <v>468</v>
      </c>
      <c r="AB417" s="76" t="s">
        <v>2821</v>
      </c>
      <c r="AC417" s="78" t="s">
        <v>468</v>
      </c>
    </row>
    <row r="418" spans="1:29" x14ac:dyDescent="0.35">
      <c r="A418" s="10" t="s">
        <v>1117</v>
      </c>
      <c r="B418" s="76" t="s">
        <v>2863</v>
      </c>
      <c r="C418" s="76">
        <f>C417+(BudgetsQTable[[#This Row],[lead]]&lt;&gt;K417)</f>
        <v>62</v>
      </c>
      <c r="D418" s="76">
        <f>D417*(BudgetsQTable[[#This Row],[lead]]=K417)+(BudgetsQTable[[#This Row],[prop_id]]&lt;&gt;A417)</f>
        <v>1</v>
      </c>
      <c r="E418" s="77">
        <v>43004.629166666666</v>
      </c>
      <c r="F418" s="78" t="s">
        <v>2839</v>
      </c>
      <c r="G418" s="78" t="s">
        <v>2840</v>
      </c>
      <c r="H418" s="78" t="s">
        <v>464</v>
      </c>
      <c r="I418" s="76" t="s">
        <v>1119</v>
      </c>
      <c r="J418" s="76" t="s">
        <v>3224</v>
      </c>
      <c r="K418" s="78" t="s">
        <v>1117</v>
      </c>
      <c r="L418" s="7" t="str">
        <f>IF(BudgetsQTable[[#This Row],[pi_last_name]]=" ","",HYPERLINK("https://www.ejacket.nsf.gov/ej/showProposal.do?Continue=Y&amp;ID="&amp;BudgetsQTable[[#This Row],[prop_id]],BudgetsQTable[[#This Row],[prop_id]]))</f>
        <v>1763366</v>
      </c>
      <c r="M418" s="78" t="s">
        <v>1118</v>
      </c>
      <c r="N418" s="7" t="str">
        <f>IF(BudgetsQTable[[#This Row],[pi_last_name]]=" ","",HYPERLINK("mailto:"&amp;BudgetsQTable[[#This Row],[pi_email]]&amp;"&amp;subject=Your NSF Proposal:  "&amp;BudgetsQTable[[#This Row],[prop_id]],BudgetsQTable[[#This Row],[pi_email]]))</f>
        <v>yyao@stevens.edu</v>
      </c>
      <c r="O418" s="78" t="s">
        <v>644</v>
      </c>
      <c r="P418" s="78"/>
      <c r="Q418" s="78"/>
      <c r="R418" s="79"/>
      <c r="S418" s="79"/>
      <c r="T418" s="79"/>
      <c r="U418" s="80"/>
      <c r="V418" s="78">
        <v>0</v>
      </c>
      <c r="W418" s="78"/>
      <c r="X418" s="11" t="str">
        <f ca="1">IF(ISBLANK(BudgetsQTable[[#This Row],[budg_seq_yr]]),"FY"&amp;fiscalyear,"FY"&amp;fiscalyear-1+BudgetsQTable[[#This Row],[budg_seq_yr]])</f>
        <v>FY18</v>
      </c>
      <c r="Y418" s="79">
        <v>1183684</v>
      </c>
      <c r="Z418" s="78" t="s">
        <v>2840</v>
      </c>
      <c r="AA418" s="78" t="s">
        <v>464</v>
      </c>
      <c r="AB418" s="76" t="s">
        <v>2821</v>
      </c>
      <c r="AC418" s="78" t="s">
        <v>485</v>
      </c>
    </row>
    <row r="419" spans="1:29" x14ac:dyDescent="0.35">
      <c r="A419" s="10" t="s">
        <v>1117</v>
      </c>
      <c r="B419" s="76" t="s">
        <v>2863</v>
      </c>
      <c r="C419" s="76">
        <f>C418+(BudgetsQTable[[#This Row],[lead]]&lt;&gt;K418)</f>
        <v>62</v>
      </c>
      <c r="D419" s="76">
        <f>D418*(BudgetsQTable[[#This Row],[lead]]=K418)+(BudgetsQTable[[#This Row],[prop_id]]&lt;&gt;A418)</f>
        <v>1</v>
      </c>
      <c r="E419" s="77">
        <v>43004.629166666666</v>
      </c>
      <c r="F419" s="78" t="s">
        <v>2839</v>
      </c>
      <c r="G419" s="78" t="s">
        <v>2840</v>
      </c>
      <c r="H419" s="78" t="s">
        <v>464</v>
      </c>
      <c r="I419" s="76" t="s">
        <v>1119</v>
      </c>
      <c r="J419" s="76" t="s">
        <v>753</v>
      </c>
      <c r="K419" s="78" t="s">
        <v>1117</v>
      </c>
      <c r="L419" s="7" t="str">
        <f>IF(BudgetsQTable[[#This Row],[pi_last_name]]=" ","",HYPERLINK("https://www.ejacket.nsf.gov/ej/showProposal.do?Continue=Y&amp;ID="&amp;BudgetsQTable[[#This Row],[prop_id]],BudgetsQTable[[#This Row],[prop_id]]))</f>
        <v/>
      </c>
      <c r="M419" s="78" t="s">
        <v>753</v>
      </c>
      <c r="N419" s="7" t="str">
        <f>IF(BudgetsQTable[[#This Row],[pi_last_name]]=" ","",HYPERLINK("mailto:"&amp;BudgetsQTable[[#This Row],[pi_email]]&amp;"&amp;subject=Your NSF Proposal:  "&amp;BudgetsQTable[[#This Row],[prop_id]],BudgetsQTable[[#This Row],[pi_email]]))</f>
        <v/>
      </c>
      <c r="O419" s="78" t="s">
        <v>753</v>
      </c>
      <c r="P419" s="78">
        <v>2</v>
      </c>
      <c r="Q419" s="78">
        <v>2</v>
      </c>
      <c r="R419" s="79">
        <v>0</v>
      </c>
      <c r="S419" s="79">
        <v>6900</v>
      </c>
      <c r="T419" s="79">
        <v>0</v>
      </c>
      <c r="U419" s="80">
        <v>271832</v>
      </c>
      <c r="V419" s="78">
        <v>0</v>
      </c>
      <c r="W419" s="78">
        <v>1</v>
      </c>
      <c r="X419" s="11" t="str">
        <f ca="1">IF(ISBLANK(BudgetsQTable[[#This Row],[budg_seq_yr]]),"FY"&amp;fiscalyear,"FY"&amp;fiscalyear-1+BudgetsQTable[[#This Row],[budg_seq_yr]])</f>
        <v>FY18</v>
      </c>
      <c r="Y419" s="79">
        <v>271832</v>
      </c>
      <c r="Z419" s="78" t="s">
        <v>2840</v>
      </c>
      <c r="AA419" s="78" t="s">
        <v>464</v>
      </c>
      <c r="AB419" s="76" t="s">
        <v>2821</v>
      </c>
      <c r="AC419" s="78" t="s">
        <v>485</v>
      </c>
    </row>
    <row r="420" spans="1:29" x14ac:dyDescent="0.35">
      <c r="A420" s="10" t="s">
        <v>1117</v>
      </c>
      <c r="B420" s="76" t="s">
        <v>2863</v>
      </c>
      <c r="C420" s="76">
        <f>C419+(BudgetsQTable[[#This Row],[lead]]&lt;&gt;K419)</f>
        <v>62</v>
      </c>
      <c r="D420" s="76">
        <f>D419*(BudgetsQTable[[#This Row],[lead]]=K419)+(BudgetsQTable[[#This Row],[prop_id]]&lt;&gt;A419)</f>
        <v>1</v>
      </c>
      <c r="E420" s="77">
        <v>43004.629166666666</v>
      </c>
      <c r="F420" s="78" t="s">
        <v>2839</v>
      </c>
      <c r="G420" s="78" t="s">
        <v>2840</v>
      </c>
      <c r="H420" s="78" t="s">
        <v>464</v>
      </c>
      <c r="I420" s="76" t="s">
        <v>1119</v>
      </c>
      <c r="J420" s="76" t="s">
        <v>753</v>
      </c>
      <c r="K420" s="78" t="s">
        <v>1117</v>
      </c>
      <c r="L420" s="7" t="str">
        <f>IF(BudgetsQTable[[#This Row],[pi_last_name]]=" ","",HYPERLINK("https://www.ejacket.nsf.gov/ej/showProposal.do?Continue=Y&amp;ID="&amp;BudgetsQTable[[#This Row],[prop_id]],BudgetsQTable[[#This Row],[prop_id]]))</f>
        <v/>
      </c>
      <c r="M420" s="78" t="s">
        <v>753</v>
      </c>
      <c r="N420" s="7" t="str">
        <f>IF(BudgetsQTable[[#This Row],[pi_last_name]]=" ","",HYPERLINK("mailto:"&amp;BudgetsQTable[[#This Row],[pi_email]]&amp;"&amp;subject=Your NSF Proposal:  "&amp;BudgetsQTable[[#This Row],[prop_id]],BudgetsQTable[[#This Row],[pi_email]]))</f>
        <v/>
      </c>
      <c r="O420" s="78" t="s">
        <v>753</v>
      </c>
      <c r="P420" s="78">
        <v>2</v>
      </c>
      <c r="Q420" s="78">
        <v>2</v>
      </c>
      <c r="R420" s="79">
        <v>0</v>
      </c>
      <c r="S420" s="79">
        <v>6900</v>
      </c>
      <c r="T420" s="79">
        <v>0</v>
      </c>
      <c r="U420" s="80">
        <v>292889</v>
      </c>
      <c r="V420" s="78">
        <v>0</v>
      </c>
      <c r="W420" s="78">
        <v>2</v>
      </c>
      <c r="X420" s="11" t="str">
        <f ca="1">IF(ISBLANK(BudgetsQTable[[#This Row],[budg_seq_yr]]),"FY"&amp;fiscalyear,"FY"&amp;fiscalyear-1+BudgetsQTable[[#This Row],[budg_seq_yr]])</f>
        <v>FY19</v>
      </c>
      <c r="Y420" s="79">
        <v>292889</v>
      </c>
      <c r="Z420" s="78" t="s">
        <v>2840</v>
      </c>
      <c r="AA420" s="78" t="s">
        <v>464</v>
      </c>
      <c r="AB420" s="76" t="s">
        <v>2821</v>
      </c>
      <c r="AC420" s="78" t="s">
        <v>485</v>
      </c>
    </row>
    <row r="421" spans="1:29" x14ac:dyDescent="0.35">
      <c r="A421" s="10" t="s">
        <v>1117</v>
      </c>
      <c r="B421" s="76" t="s">
        <v>2863</v>
      </c>
      <c r="C421" s="76">
        <f>C420+(BudgetsQTable[[#This Row],[lead]]&lt;&gt;K420)</f>
        <v>62</v>
      </c>
      <c r="D421" s="76">
        <f>D420*(BudgetsQTable[[#This Row],[lead]]=K420)+(BudgetsQTable[[#This Row],[prop_id]]&lt;&gt;A420)</f>
        <v>1</v>
      </c>
      <c r="E421" s="77">
        <v>43004.629166666666</v>
      </c>
      <c r="F421" s="78" t="s">
        <v>2839</v>
      </c>
      <c r="G421" s="78" t="s">
        <v>2840</v>
      </c>
      <c r="H421" s="78" t="s">
        <v>464</v>
      </c>
      <c r="I421" s="76" t="s">
        <v>1119</v>
      </c>
      <c r="J421" s="76" t="s">
        <v>753</v>
      </c>
      <c r="K421" s="78" t="s">
        <v>1117</v>
      </c>
      <c r="L421" s="7" t="str">
        <f>IF(BudgetsQTable[[#This Row],[pi_last_name]]=" ","",HYPERLINK("https://www.ejacket.nsf.gov/ej/showProposal.do?Continue=Y&amp;ID="&amp;BudgetsQTable[[#This Row],[prop_id]],BudgetsQTable[[#This Row],[prop_id]]))</f>
        <v/>
      </c>
      <c r="M421" s="78" t="s">
        <v>753</v>
      </c>
      <c r="N421" s="7" t="str">
        <f>IF(BudgetsQTable[[#This Row],[pi_last_name]]=" ","",HYPERLINK("mailto:"&amp;BudgetsQTable[[#This Row],[pi_email]]&amp;"&amp;subject=Your NSF Proposal:  "&amp;BudgetsQTable[[#This Row],[prop_id]],BudgetsQTable[[#This Row],[pi_email]]))</f>
        <v/>
      </c>
      <c r="O421" s="78" t="s">
        <v>753</v>
      </c>
      <c r="P421" s="78">
        <v>2</v>
      </c>
      <c r="Q421" s="78">
        <v>2</v>
      </c>
      <c r="R421" s="79">
        <v>0</v>
      </c>
      <c r="S421" s="79">
        <v>6900</v>
      </c>
      <c r="T421" s="79">
        <v>0</v>
      </c>
      <c r="U421" s="80">
        <v>298798</v>
      </c>
      <c r="V421" s="78">
        <v>0</v>
      </c>
      <c r="W421" s="78">
        <v>3</v>
      </c>
      <c r="X421" s="11" t="str">
        <f ca="1">IF(ISBLANK(BudgetsQTable[[#This Row],[budg_seq_yr]]),"FY"&amp;fiscalyear,"FY"&amp;fiscalyear-1+BudgetsQTable[[#This Row],[budg_seq_yr]])</f>
        <v>FY20</v>
      </c>
      <c r="Y421" s="79">
        <v>298798</v>
      </c>
      <c r="Z421" s="78" t="s">
        <v>2840</v>
      </c>
      <c r="AA421" s="78" t="s">
        <v>464</v>
      </c>
      <c r="AB421" s="76" t="s">
        <v>2821</v>
      </c>
      <c r="AC421" s="78" t="s">
        <v>485</v>
      </c>
    </row>
    <row r="422" spans="1:29" x14ac:dyDescent="0.35">
      <c r="A422" s="10" t="s">
        <v>1117</v>
      </c>
      <c r="B422" s="76" t="s">
        <v>2863</v>
      </c>
      <c r="C422" s="76">
        <f>C421+(BudgetsQTable[[#This Row],[lead]]&lt;&gt;K421)</f>
        <v>62</v>
      </c>
      <c r="D422" s="76">
        <f>D421*(BudgetsQTable[[#This Row],[lead]]=K421)+(BudgetsQTable[[#This Row],[prop_id]]&lt;&gt;A421)</f>
        <v>1</v>
      </c>
      <c r="E422" s="77">
        <v>43004.629166666666</v>
      </c>
      <c r="F422" s="78" t="s">
        <v>2839</v>
      </c>
      <c r="G422" s="78" t="s">
        <v>2840</v>
      </c>
      <c r="H422" s="78" t="s">
        <v>464</v>
      </c>
      <c r="I422" s="76" t="s">
        <v>1119</v>
      </c>
      <c r="J422" s="76" t="s">
        <v>753</v>
      </c>
      <c r="K422" s="78" t="s">
        <v>1117</v>
      </c>
      <c r="L422" s="7" t="str">
        <f>IF(BudgetsQTable[[#This Row],[pi_last_name]]=" ","",HYPERLINK("https://www.ejacket.nsf.gov/ej/showProposal.do?Continue=Y&amp;ID="&amp;BudgetsQTable[[#This Row],[prop_id]],BudgetsQTable[[#This Row],[prop_id]]))</f>
        <v/>
      </c>
      <c r="M422" s="78" t="s">
        <v>753</v>
      </c>
      <c r="N422" s="7" t="str">
        <f>IF(BudgetsQTable[[#This Row],[pi_last_name]]=" ","",HYPERLINK("mailto:"&amp;BudgetsQTable[[#This Row],[pi_email]]&amp;"&amp;subject=Your NSF Proposal:  "&amp;BudgetsQTable[[#This Row],[prop_id]],BudgetsQTable[[#This Row],[pi_email]]))</f>
        <v/>
      </c>
      <c r="O422" s="78" t="s">
        <v>753</v>
      </c>
      <c r="P422" s="78">
        <v>2</v>
      </c>
      <c r="Q422" s="78">
        <v>2</v>
      </c>
      <c r="R422" s="79">
        <v>0</v>
      </c>
      <c r="S422" s="79">
        <v>6900</v>
      </c>
      <c r="T422" s="79">
        <v>0</v>
      </c>
      <c r="U422" s="80">
        <v>320165</v>
      </c>
      <c r="V422" s="78">
        <v>0</v>
      </c>
      <c r="W422" s="78">
        <v>4</v>
      </c>
      <c r="X422" s="11" t="str">
        <f ca="1">IF(ISBLANK(BudgetsQTable[[#This Row],[budg_seq_yr]]),"FY"&amp;fiscalyear,"FY"&amp;fiscalyear-1+BudgetsQTable[[#This Row],[budg_seq_yr]])</f>
        <v>FY21</v>
      </c>
      <c r="Y422" s="79">
        <v>320165</v>
      </c>
      <c r="Z422" s="78" t="s">
        <v>2840</v>
      </c>
      <c r="AA422" s="78" t="s">
        <v>464</v>
      </c>
      <c r="AB422" s="76" t="s">
        <v>2821</v>
      </c>
      <c r="AC422" s="78" t="s">
        <v>485</v>
      </c>
    </row>
    <row r="423" spans="1:29" x14ac:dyDescent="0.35">
      <c r="A423" s="10" t="s">
        <v>1121</v>
      </c>
      <c r="B423" s="76" t="s">
        <v>2863</v>
      </c>
      <c r="C423" s="76">
        <f>C422+(BudgetsQTable[[#This Row],[lead]]&lt;&gt;K422)</f>
        <v>63</v>
      </c>
      <c r="D423" s="76">
        <f>D422*(BudgetsQTable[[#This Row],[lead]]=K422)+(BudgetsQTable[[#This Row],[prop_id]]&lt;&gt;A422)</f>
        <v>1</v>
      </c>
      <c r="E423" s="77">
        <v>43004.645833333336</v>
      </c>
      <c r="F423" s="78" t="s">
        <v>2817</v>
      </c>
      <c r="G423" s="78" t="s">
        <v>2818</v>
      </c>
      <c r="H423" s="78" t="s">
        <v>476</v>
      </c>
      <c r="I423" s="76" t="s">
        <v>948</v>
      </c>
      <c r="J423" s="76" t="s">
        <v>3228</v>
      </c>
      <c r="K423" s="78" t="s">
        <v>1121</v>
      </c>
      <c r="L423" s="7" t="str">
        <f>IF(BudgetsQTable[[#This Row],[pi_last_name]]=" ","",HYPERLINK("https://www.ejacket.nsf.gov/ej/showProposal.do?Continue=Y&amp;ID="&amp;BudgetsQTable[[#This Row],[prop_id]],BudgetsQTable[[#This Row],[prop_id]]))</f>
        <v>1763373</v>
      </c>
      <c r="M423" s="78" t="s">
        <v>1122</v>
      </c>
      <c r="N423" s="7" t="str">
        <f>IF(BudgetsQTable[[#This Row],[pi_last_name]]=" ","",HYPERLINK("mailto:"&amp;BudgetsQTable[[#This Row],[pi_email]]&amp;"&amp;subject=Your NSF Proposal:  "&amp;BudgetsQTable[[#This Row],[prop_id]],BudgetsQTable[[#This Row],[pi_email]]))</f>
        <v>kaestner@cmu.edu</v>
      </c>
      <c r="O423" s="78" t="s">
        <v>542</v>
      </c>
      <c r="P423" s="78"/>
      <c r="Q423" s="78"/>
      <c r="R423" s="79"/>
      <c r="S423" s="79"/>
      <c r="T423" s="79"/>
      <c r="U423" s="80"/>
      <c r="V423" s="78">
        <v>0</v>
      </c>
      <c r="W423" s="78"/>
      <c r="X423" s="11" t="str">
        <f ca="1">IF(ISBLANK(BudgetsQTable[[#This Row],[budg_seq_yr]]),"FY"&amp;fiscalyear,"FY"&amp;fiscalyear-1+BudgetsQTable[[#This Row],[budg_seq_yr]])</f>
        <v>FY18</v>
      </c>
      <c r="Y423" s="79">
        <v>1199961</v>
      </c>
      <c r="Z423" s="78" t="s">
        <v>2818</v>
      </c>
      <c r="AA423" s="78" t="s">
        <v>476</v>
      </c>
      <c r="AB423" s="76" t="s">
        <v>2821</v>
      </c>
      <c r="AC423" s="78"/>
    </row>
    <row r="424" spans="1:29" x14ac:dyDescent="0.35">
      <c r="A424" s="10" t="s">
        <v>1121</v>
      </c>
      <c r="B424" s="76" t="s">
        <v>2863</v>
      </c>
      <c r="C424" s="76">
        <f>C423+(BudgetsQTable[[#This Row],[lead]]&lt;&gt;K423)</f>
        <v>63</v>
      </c>
      <c r="D424" s="76">
        <f>D423*(BudgetsQTable[[#This Row],[lead]]=K423)+(BudgetsQTable[[#This Row],[prop_id]]&lt;&gt;A423)</f>
        <v>1</v>
      </c>
      <c r="E424" s="77">
        <v>43004.645833333336</v>
      </c>
      <c r="F424" s="78" t="s">
        <v>2817</v>
      </c>
      <c r="G424" s="78" t="s">
        <v>2818</v>
      </c>
      <c r="H424" s="78" t="s">
        <v>476</v>
      </c>
      <c r="I424" s="76" t="s">
        <v>948</v>
      </c>
      <c r="J424" s="76" t="s">
        <v>753</v>
      </c>
      <c r="K424" s="78" t="s">
        <v>1121</v>
      </c>
      <c r="L424" s="7" t="str">
        <f>IF(BudgetsQTable[[#This Row],[pi_last_name]]=" ","",HYPERLINK("https://www.ejacket.nsf.gov/ej/showProposal.do?Continue=Y&amp;ID="&amp;BudgetsQTable[[#This Row],[prop_id]],BudgetsQTable[[#This Row],[prop_id]]))</f>
        <v/>
      </c>
      <c r="M424" s="78" t="s">
        <v>753</v>
      </c>
      <c r="N424" s="7" t="str">
        <f>IF(BudgetsQTable[[#This Row],[pi_last_name]]=" ","",HYPERLINK("mailto:"&amp;BudgetsQTable[[#This Row],[pi_email]]&amp;"&amp;subject=Your NSF Proposal:  "&amp;BudgetsQTable[[#This Row],[prop_id]],BudgetsQTable[[#This Row],[pi_email]]))</f>
        <v/>
      </c>
      <c r="O424" s="78" t="s">
        <v>753</v>
      </c>
      <c r="P424" s="78">
        <v>2</v>
      </c>
      <c r="Q424" s="78">
        <v>1.9</v>
      </c>
      <c r="R424" s="79">
        <v>0</v>
      </c>
      <c r="S424" s="79">
        <v>19620</v>
      </c>
      <c r="T424" s="79">
        <v>0</v>
      </c>
      <c r="U424" s="80">
        <v>309010</v>
      </c>
      <c r="V424" s="78">
        <v>0</v>
      </c>
      <c r="W424" s="78">
        <v>1</v>
      </c>
      <c r="X424" s="11" t="str">
        <f ca="1">IF(ISBLANK(BudgetsQTable[[#This Row],[budg_seq_yr]]),"FY"&amp;fiscalyear,"FY"&amp;fiscalyear-1+BudgetsQTable[[#This Row],[budg_seq_yr]])</f>
        <v>FY18</v>
      </c>
      <c r="Y424" s="79">
        <v>309010</v>
      </c>
      <c r="Z424" s="78" t="s">
        <v>2818</v>
      </c>
      <c r="AA424" s="78" t="s">
        <v>476</v>
      </c>
      <c r="AB424" s="76" t="s">
        <v>2821</v>
      </c>
      <c r="AC424" s="78"/>
    </row>
    <row r="425" spans="1:29" x14ac:dyDescent="0.35">
      <c r="A425" s="10" t="s">
        <v>1121</v>
      </c>
      <c r="B425" s="76" t="s">
        <v>2863</v>
      </c>
      <c r="C425" s="76">
        <f>C424+(BudgetsQTable[[#This Row],[lead]]&lt;&gt;K424)</f>
        <v>63</v>
      </c>
      <c r="D425" s="76">
        <f>D424*(BudgetsQTable[[#This Row],[lead]]=K424)+(BudgetsQTable[[#This Row],[prop_id]]&lt;&gt;A424)</f>
        <v>1</v>
      </c>
      <c r="E425" s="77">
        <v>43004.645833333336</v>
      </c>
      <c r="F425" s="78" t="s">
        <v>2817</v>
      </c>
      <c r="G425" s="78" t="s">
        <v>2818</v>
      </c>
      <c r="H425" s="78" t="s">
        <v>476</v>
      </c>
      <c r="I425" s="76" t="s">
        <v>948</v>
      </c>
      <c r="J425" s="76" t="s">
        <v>753</v>
      </c>
      <c r="K425" s="78" t="s">
        <v>1121</v>
      </c>
      <c r="L425" s="7" t="str">
        <f>IF(BudgetsQTable[[#This Row],[pi_last_name]]=" ","",HYPERLINK("https://www.ejacket.nsf.gov/ej/showProposal.do?Continue=Y&amp;ID="&amp;BudgetsQTable[[#This Row],[prop_id]],BudgetsQTable[[#This Row],[prop_id]]))</f>
        <v/>
      </c>
      <c r="M425" s="78" t="s">
        <v>753</v>
      </c>
      <c r="N425" s="7" t="str">
        <f>IF(BudgetsQTable[[#This Row],[pi_last_name]]=" ","",HYPERLINK("mailto:"&amp;BudgetsQTable[[#This Row],[pi_email]]&amp;"&amp;subject=Your NSF Proposal:  "&amp;BudgetsQTable[[#This Row],[prop_id]],BudgetsQTable[[#This Row],[pi_email]]))</f>
        <v/>
      </c>
      <c r="O425" s="78" t="s">
        <v>753</v>
      </c>
      <c r="P425" s="78">
        <v>2</v>
      </c>
      <c r="Q425" s="78">
        <v>1.9</v>
      </c>
      <c r="R425" s="79">
        <v>0</v>
      </c>
      <c r="S425" s="79">
        <v>20307</v>
      </c>
      <c r="T425" s="79">
        <v>0</v>
      </c>
      <c r="U425" s="80">
        <v>322427</v>
      </c>
      <c r="V425" s="78">
        <v>0</v>
      </c>
      <c r="W425" s="78">
        <v>2</v>
      </c>
      <c r="X425" s="11" t="str">
        <f ca="1">IF(ISBLANK(BudgetsQTable[[#This Row],[budg_seq_yr]]),"FY"&amp;fiscalyear,"FY"&amp;fiscalyear-1+BudgetsQTable[[#This Row],[budg_seq_yr]])</f>
        <v>FY19</v>
      </c>
      <c r="Y425" s="79">
        <v>322427</v>
      </c>
      <c r="Z425" s="78" t="s">
        <v>2818</v>
      </c>
      <c r="AA425" s="78" t="s">
        <v>476</v>
      </c>
      <c r="AB425" s="76" t="s">
        <v>2821</v>
      </c>
      <c r="AC425" s="78"/>
    </row>
    <row r="426" spans="1:29" x14ac:dyDescent="0.35">
      <c r="A426" s="10" t="s">
        <v>1121</v>
      </c>
      <c r="B426" s="76" t="s">
        <v>2863</v>
      </c>
      <c r="C426" s="76">
        <f>C425+(BudgetsQTable[[#This Row],[lead]]&lt;&gt;K425)</f>
        <v>63</v>
      </c>
      <c r="D426" s="76">
        <f>D425*(BudgetsQTable[[#This Row],[lead]]=K425)+(BudgetsQTable[[#This Row],[prop_id]]&lt;&gt;A425)</f>
        <v>1</v>
      </c>
      <c r="E426" s="77">
        <v>43004.645833333336</v>
      </c>
      <c r="F426" s="78" t="s">
        <v>2817</v>
      </c>
      <c r="G426" s="78" t="s">
        <v>2818</v>
      </c>
      <c r="H426" s="78" t="s">
        <v>476</v>
      </c>
      <c r="I426" s="76" t="s">
        <v>948</v>
      </c>
      <c r="J426" s="76" t="s">
        <v>753</v>
      </c>
      <c r="K426" s="78" t="s">
        <v>1121</v>
      </c>
      <c r="L426" s="7" t="str">
        <f>IF(BudgetsQTable[[#This Row],[pi_last_name]]=" ","",HYPERLINK("https://www.ejacket.nsf.gov/ej/showProposal.do?Continue=Y&amp;ID="&amp;BudgetsQTable[[#This Row],[prop_id]],BudgetsQTable[[#This Row],[prop_id]]))</f>
        <v/>
      </c>
      <c r="M426" s="78" t="s">
        <v>753</v>
      </c>
      <c r="N426" s="7" t="str">
        <f>IF(BudgetsQTable[[#This Row],[pi_last_name]]=" ","",HYPERLINK("mailto:"&amp;BudgetsQTable[[#This Row],[pi_email]]&amp;"&amp;subject=Your NSF Proposal:  "&amp;BudgetsQTable[[#This Row],[prop_id]],BudgetsQTable[[#This Row],[pi_email]]))</f>
        <v/>
      </c>
      <c r="O426" s="78" t="s">
        <v>753</v>
      </c>
      <c r="P426" s="78">
        <v>2</v>
      </c>
      <c r="Q426" s="78">
        <v>1.9</v>
      </c>
      <c r="R426" s="79">
        <v>0</v>
      </c>
      <c r="S426" s="79">
        <v>21017</v>
      </c>
      <c r="T426" s="79">
        <v>0</v>
      </c>
      <c r="U426" s="80">
        <v>334381</v>
      </c>
      <c r="V426" s="78">
        <v>0</v>
      </c>
      <c r="W426" s="78">
        <v>3</v>
      </c>
      <c r="X426" s="11" t="str">
        <f ca="1">IF(ISBLANK(BudgetsQTable[[#This Row],[budg_seq_yr]]),"FY"&amp;fiscalyear,"FY"&amp;fiscalyear-1+BudgetsQTable[[#This Row],[budg_seq_yr]])</f>
        <v>FY20</v>
      </c>
      <c r="Y426" s="79">
        <v>334381</v>
      </c>
      <c r="Z426" s="78" t="s">
        <v>2818</v>
      </c>
      <c r="AA426" s="78" t="s">
        <v>476</v>
      </c>
      <c r="AB426" s="76" t="s">
        <v>2821</v>
      </c>
      <c r="AC426" s="78"/>
    </row>
    <row r="427" spans="1:29" x14ac:dyDescent="0.35">
      <c r="A427" s="10" t="s">
        <v>1121</v>
      </c>
      <c r="B427" s="76" t="s">
        <v>2863</v>
      </c>
      <c r="C427" s="76">
        <f>C426+(BudgetsQTable[[#This Row],[lead]]&lt;&gt;K426)</f>
        <v>63</v>
      </c>
      <c r="D427" s="76">
        <f>D426*(BudgetsQTable[[#This Row],[lead]]=K426)+(BudgetsQTable[[#This Row],[prop_id]]&lt;&gt;A426)</f>
        <v>1</v>
      </c>
      <c r="E427" s="77">
        <v>43004.645833333336</v>
      </c>
      <c r="F427" s="78" t="s">
        <v>2817</v>
      </c>
      <c r="G427" s="78" t="s">
        <v>2818</v>
      </c>
      <c r="H427" s="78" t="s">
        <v>476</v>
      </c>
      <c r="I427" s="76" t="s">
        <v>948</v>
      </c>
      <c r="J427" s="76" t="s">
        <v>753</v>
      </c>
      <c r="K427" s="78" t="s">
        <v>1121</v>
      </c>
      <c r="L427" s="7" t="str">
        <f>IF(BudgetsQTable[[#This Row],[pi_last_name]]=" ","",HYPERLINK("https://www.ejacket.nsf.gov/ej/showProposal.do?Continue=Y&amp;ID="&amp;BudgetsQTable[[#This Row],[prop_id]],BudgetsQTable[[#This Row],[prop_id]]))</f>
        <v/>
      </c>
      <c r="M427" s="78" t="s">
        <v>753</v>
      </c>
      <c r="N427" s="7" t="str">
        <f>IF(BudgetsQTable[[#This Row],[pi_last_name]]=" ","",HYPERLINK("mailto:"&amp;BudgetsQTable[[#This Row],[pi_email]]&amp;"&amp;subject=Your NSF Proposal:  "&amp;BudgetsQTable[[#This Row],[prop_id]],BudgetsQTable[[#This Row],[pi_email]]))</f>
        <v/>
      </c>
      <c r="O427" s="78" t="s">
        <v>753</v>
      </c>
      <c r="P427" s="78">
        <v>2</v>
      </c>
      <c r="Q427" s="78">
        <v>1.9</v>
      </c>
      <c r="R427" s="79">
        <v>0</v>
      </c>
      <c r="S427" s="79">
        <v>21753</v>
      </c>
      <c r="T427" s="79">
        <v>0</v>
      </c>
      <c r="U427" s="80">
        <v>234143</v>
      </c>
      <c r="V427" s="78">
        <v>0</v>
      </c>
      <c r="W427" s="78">
        <v>4</v>
      </c>
      <c r="X427" s="11" t="str">
        <f ca="1">IF(ISBLANK(BudgetsQTable[[#This Row],[budg_seq_yr]]),"FY"&amp;fiscalyear,"FY"&amp;fiscalyear-1+BudgetsQTable[[#This Row],[budg_seq_yr]])</f>
        <v>FY21</v>
      </c>
      <c r="Y427" s="79">
        <v>234143</v>
      </c>
      <c r="Z427" s="78" t="s">
        <v>2818</v>
      </c>
      <c r="AA427" s="78" t="s">
        <v>476</v>
      </c>
      <c r="AB427" s="76" t="s">
        <v>2821</v>
      </c>
      <c r="AC427" s="78"/>
    </row>
    <row r="428" spans="1:29" x14ac:dyDescent="0.35">
      <c r="A428" s="10" t="s">
        <v>1135</v>
      </c>
      <c r="B428" s="76" t="s">
        <v>2824</v>
      </c>
      <c r="C428" s="76">
        <f>C427+(BudgetsQTable[[#This Row],[lead]]&lt;&gt;K427)</f>
        <v>64</v>
      </c>
      <c r="D428" s="76">
        <f>D427*(BudgetsQTable[[#This Row],[lead]]=K427)+(BudgetsQTable[[#This Row],[prop_id]]&lt;&gt;A427)</f>
        <v>1</v>
      </c>
      <c r="E428" s="77">
        <v>43004.658333333333</v>
      </c>
      <c r="F428" s="78" t="s">
        <v>2868</v>
      </c>
      <c r="G428" s="78" t="s">
        <v>2869</v>
      </c>
      <c r="H428" s="78" t="s">
        <v>468</v>
      </c>
      <c r="I428" s="76" t="s">
        <v>800</v>
      </c>
      <c r="J428" s="76" t="s">
        <v>3231</v>
      </c>
      <c r="K428" s="78" t="s">
        <v>1135</v>
      </c>
      <c r="L428" s="7" t="str">
        <f>IF(BudgetsQTable[[#This Row],[pi_last_name]]=" ","",HYPERLINK("https://www.ejacket.nsf.gov/ej/showProposal.do?Continue=Y&amp;ID="&amp;BudgetsQTable[[#This Row],[prop_id]],BudgetsQTable[[#This Row],[prop_id]]))</f>
        <v>1763379</v>
      </c>
      <c r="M428" s="78" t="s">
        <v>1136</v>
      </c>
      <c r="N428" s="7" t="str">
        <f>IF(BudgetsQTable[[#This Row],[pi_last_name]]=" ","",HYPERLINK("mailto:"&amp;BudgetsQTable[[#This Row],[pi_email]]&amp;"&amp;subject=Your NSF Proposal:  "&amp;BudgetsQTable[[#This Row],[prop_id]],BudgetsQTable[[#This Row],[pi_email]]))</f>
        <v>igkioule@andrew.cmu.edu</v>
      </c>
      <c r="O428" s="78" t="s">
        <v>542</v>
      </c>
      <c r="P428" s="78"/>
      <c r="Q428" s="78"/>
      <c r="R428" s="79"/>
      <c r="S428" s="79"/>
      <c r="T428" s="79"/>
      <c r="U428" s="80"/>
      <c r="V428" s="78">
        <v>0</v>
      </c>
      <c r="W428" s="78"/>
      <c r="X428" s="11" t="str">
        <f ca="1">IF(ISBLANK(BudgetsQTable[[#This Row],[budg_seq_yr]]),"FY"&amp;fiscalyear,"FY"&amp;fiscalyear-1+BudgetsQTable[[#This Row],[budg_seq_yr]])</f>
        <v>FY18</v>
      </c>
      <c r="Y428" s="79">
        <v>400000</v>
      </c>
      <c r="Z428" s="78" t="s">
        <v>2869</v>
      </c>
      <c r="AA428" s="78" t="s">
        <v>468</v>
      </c>
      <c r="AB428" s="76" t="s">
        <v>2821</v>
      </c>
      <c r="AC428" s="78"/>
    </row>
    <row r="429" spans="1:29" x14ac:dyDescent="0.35">
      <c r="A429" s="10" t="s">
        <v>1135</v>
      </c>
      <c r="B429" s="76" t="s">
        <v>2824</v>
      </c>
      <c r="C429" s="76">
        <f>C428+(BudgetsQTable[[#This Row],[lead]]&lt;&gt;K428)</f>
        <v>64</v>
      </c>
      <c r="D429" s="76">
        <f>D428*(BudgetsQTable[[#This Row],[lead]]=K428)+(BudgetsQTable[[#This Row],[prop_id]]&lt;&gt;A428)</f>
        <v>1</v>
      </c>
      <c r="E429" s="77">
        <v>43004.658333333333</v>
      </c>
      <c r="F429" s="78" t="s">
        <v>2868</v>
      </c>
      <c r="G429" s="78" t="s">
        <v>2869</v>
      </c>
      <c r="H429" s="78" t="s">
        <v>468</v>
      </c>
      <c r="I429" s="76" t="s">
        <v>800</v>
      </c>
      <c r="J429" s="76" t="s">
        <v>753</v>
      </c>
      <c r="K429" s="78" t="s">
        <v>1135</v>
      </c>
      <c r="L429" s="7" t="str">
        <f>IF(BudgetsQTable[[#This Row],[pi_last_name]]=" ","",HYPERLINK("https://www.ejacket.nsf.gov/ej/showProposal.do?Continue=Y&amp;ID="&amp;BudgetsQTable[[#This Row],[prop_id]],BudgetsQTable[[#This Row],[prop_id]]))</f>
        <v/>
      </c>
      <c r="M429" s="78" t="s">
        <v>753</v>
      </c>
      <c r="N429" s="7" t="str">
        <f>IF(BudgetsQTable[[#This Row],[pi_last_name]]=" ","",HYPERLINK("mailto:"&amp;BudgetsQTable[[#This Row],[pi_email]]&amp;"&amp;subject=Your NSF Proposal:  "&amp;BudgetsQTable[[#This Row],[prop_id]],BudgetsQTable[[#This Row],[pi_email]]))</f>
        <v/>
      </c>
      <c r="O429" s="78" t="s">
        <v>753</v>
      </c>
      <c r="P429" s="78">
        <v>1</v>
      </c>
      <c r="Q429" s="78">
        <v>0.5</v>
      </c>
      <c r="R429" s="79">
        <v>0</v>
      </c>
      <c r="S429" s="79">
        <v>0</v>
      </c>
      <c r="T429" s="79">
        <v>0</v>
      </c>
      <c r="U429" s="80">
        <v>135903</v>
      </c>
      <c r="V429" s="78">
        <v>0</v>
      </c>
      <c r="W429" s="78">
        <v>1</v>
      </c>
      <c r="X429" s="11" t="str">
        <f ca="1">IF(ISBLANK(BudgetsQTable[[#This Row],[budg_seq_yr]]),"FY"&amp;fiscalyear,"FY"&amp;fiscalyear-1+BudgetsQTable[[#This Row],[budg_seq_yr]])</f>
        <v>FY18</v>
      </c>
      <c r="Y429" s="79">
        <v>135903</v>
      </c>
      <c r="Z429" s="78" t="s">
        <v>2869</v>
      </c>
      <c r="AA429" s="78" t="s">
        <v>468</v>
      </c>
      <c r="AB429" s="76" t="s">
        <v>2821</v>
      </c>
      <c r="AC429" s="78"/>
    </row>
    <row r="430" spans="1:29" x14ac:dyDescent="0.35">
      <c r="A430" s="10" t="s">
        <v>1135</v>
      </c>
      <c r="B430" s="76" t="s">
        <v>2824</v>
      </c>
      <c r="C430" s="76">
        <f>C429+(BudgetsQTable[[#This Row],[lead]]&lt;&gt;K429)</f>
        <v>64</v>
      </c>
      <c r="D430" s="76">
        <f>D429*(BudgetsQTable[[#This Row],[lead]]=K429)+(BudgetsQTable[[#This Row],[prop_id]]&lt;&gt;A429)</f>
        <v>1</v>
      </c>
      <c r="E430" s="77">
        <v>43004.658333333333</v>
      </c>
      <c r="F430" s="78" t="s">
        <v>2868</v>
      </c>
      <c r="G430" s="78" t="s">
        <v>2869</v>
      </c>
      <c r="H430" s="78" t="s">
        <v>468</v>
      </c>
      <c r="I430" s="76" t="s">
        <v>800</v>
      </c>
      <c r="J430" s="76" t="s">
        <v>753</v>
      </c>
      <c r="K430" s="78" t="s">
        <v>1135</v>
      </c>
      <c r="L430" s="7" t="str">
        <f>IF(BudgetsQTable[[#This Row],[pi_last_name]]=" ","",HYPERLINK("https://www.ejacket.nsf.gov/ej/showProposal.do?Continue=Y&amp;ID="&amp;BudgetsQTable[[#This Row],[prop_id]],BudgetsQTable[[#This Row],[prop_id]]))</f>
        <v/>
      </c>
      <c r="M430" s="78" t="s">
        <v>753</v>
      </c>
      <c r="N430" s="7" t="str">
        <f>IF(BudgetsQTable[[#This Row],[pi_last_name]]=" ","",HYPERLINK("mailto:"&amp;BudgetsQTable[[#This Row],[pi_email]]&amp;"&amp;subject=Your NSF Proposal:  "&amp;BudgetsQTable[[#This Row],[prop_id]],BudgetsQTable[[#This Row],[pi_email]]))</f>
        <v/>
      </c>
      <c r="O430" s="78" t="s">
        <v>753</v>
      </c>
      <c r="P430" s="78">
        <v>1</v>
      </c>
      <c r="Q430" s="78">
        <v>0.5</v>
      </c>
      <c r="R430" s="79">
        <v>0</v>
      </c>
      <c r="S430" s="79">
        <v>0</v>
      </c>
      <c r="T430" s="79">
        <v>0</v>
      </c>
      <c r="U430" s="80">
        <v>139505</v>
      </c>
      <c r="V430" s="78">
        <v>0</v>
      </c>
      <c r="W430" s="78">
        <v>2</v>
      </c>
      <c r="X430" s="11" t="str">
        <f ca="1">IF(ISBLANK(BudgetsQTable[[#This Row],[budg_seq_yr]]),"FY"&amp;fiscalyear,"FY"&amp;fiscalyear-1+BudgetsQTable[[#This Row],[budg_seq_yr]])</f>
        <v>FY19</v>
      </c>
      <c r="Y430" s="79">
        <v>139505</v>
      </c>
      <c r="Z430" s="78" t="s">
        <v>2869</v>
      </c>
      <c r="AA430" s="78" t="s">
        <v>468</v>
      </c>
      <c r="AB430" s="76" t="s">
        <v>2821</v>
      </c>
      <c r="AC430" s="78"/>
    </row>
    <row r="431" spans="1:29" x14ac:dyDescent="0.35">
      <c r="A431" s="10" t="s">
        <v>1135</v>
      </c>
      <c r="B431" s="76" t="s">
        <v>2824</v>
      </c>
      <c r="C431" s="76">
        <f>C430+(BudgetsQTable[[#This Row],[lead]]&lt;&gt;K430)</f>
        <v>64</v>
      </c>
      <c r="D431" s="76">
        <f>D430*(BudgetsQTable[[#This Row],[lead]]=K430)+(BudgetsQTable[[#This Row],[prop_id]]&lt;&gt;A430)</f>
        <v>1</v>
      </c>
      <c r="E431" s="77">
        <v>43004.658333333333</v>
      </c>
      <c r="F431" s="78" t="s">
        <v>2868</v>
      </c>
      <c r="G431" s="78" t="s">
        <v>2869</v>
      </c>
      <c r="H431" s="78" t="s">
        <v>468</v>
      </c>
      <c r="I431" s="76" t="s">
        <v>800</v>
      </c>
      <c r="J431" s="76" t="s">
        <v>753</v>
      </c>
      <c r="K431" s="78" t="s">
        <v>1135</v>
      </c>
      <c r="L431" s="7" t="str">
        <f>IF(BudgetsQTable[[#This Row],[pi_last_name]]=" ","",HYPERLINK("https://www.ejacket.nsf.gov/ej/showProposal.do?Continue=Y&amp;ID="&amp;BudgetsQTable[[#This Row],[prop_id]],BudgetsQTable[[#This Row],[prop_id]]))</f>
        <v/>
      </c>
      <c r="M431" s="78" t="s">
        <v>753</v>
      </c>
      <c r="N431" s="7" t="str">
        <f>IF(BudgetsQTable[[#This Row],[pi_last_name]]=" ","",HYPERLINK("mailto:"&amp;BudgetsQTable[[#This Row],[pi_email]]&amp;"&amp;subject=Your NSF Proposal:  "&amp;BudgetsQTable[[#This Row],[prop_id]],BudgetsQTable[[#This Row],[pi_email]]))</f>
        <v/>
      </c>
      <c r="O431" s="78" t="s">
        <v>753</v>
      </c>
      <c r="P431" s="78">
        <v>1</v>
      </c>
      <c r="Q431" s="78">
        <v>0.5</v>
      </c>
      <c r="R431" s="79">
        <v>0</v>
      </c>
      <c r="S431" s="79">
        <v>0</v>
      </c>
      <c r="T431" s="79">
        <v>0</v>
      </c>
      <c r="U431" s="80">
        <v>124592</v>
      </c>
      <c r="V431" s="78">
        <v>0</v>
      </c>
      <c r="W431" s="78">
        <v>3</v>
      </c>
      <c r="X431" s="11" t="str">
        <f ca="1">IF(ISBLANK(BudgetsQTable[[#This Row],[budg_seq_yr]]),"FY"&amp;fiscalyear,"FY"&amp;fiscalyear-1+BudgetsQTable[[#This Row],[budg_seq_yr]])</f>
        <v>FY20</v>
      </c>
      <c r="Y431" s="79">
        <v>124592</v>
      </c>
      <c r="Z431" s="78" t="s">
        <v>2869</v>
      </c>
      <c r="AA431" s="78" t="s">
        <v>468</v>
      </c>
      <c r="AB431" s="76" t="s">
        <v>2821</v>
      </c>
      <c r="AC431" s="78"/>
    </row>
    <row r="432" spans="1:29" x14ac:dyDescent="0.35">
      <c r="A432" s="10" t="s">
        <v>3232</v>
      </c>
      <c r="B432" s="76" t="s">
        <v>2834</v>
      </c>
      <c r="C432" s="76">
        <f>C431+(BudgetsQTable[[#This Row],[lead]]&lt;&gt;K431)</f>
        <v>64</v>
      </c>
      <c r="D432" s="76">
        <f>D431*(BudgetsQTable[[#This Row],[lead]]=K431)+(BudgetsQTable[[#This Row],[prop_id]]&lt;&gt;A431)</f>
        <v>2</v>
      </c>
      <c r="E432" s="77">
        <v>43004.79791666667</v>
      </c>
      <c r="F432" s="78" t="s">
        <v>2868</v>
      </c>
      <c r="G432" s="78" t="s">
        <v>2869</v>
      </c>
      <c r="H432" s="78" t="s">
        <v>468</v>
      </c>
      <c r="I432" s="76" t="s">
        <v>800</v>
      </c>
      <c r="J432" s="76" t="s">
        <v>3234</v>
      </c>
      <c r="K432" s="78" t="s">
        <v>1135</v>
      </c>
      <c r="L432" s="7" t="str">
        <f>IF(BudgetsQTable[[#This Row],[pi_last_name]]=" ","",HYPERLINK("https://www.ejacket.nsf.gov/ej/showProposal.do?Continue=Y&amp;ID="&amp;BudgetsQTable[[#This Row],[prop_id]],BudgetsQTable[[#This Row],[prop_id]]))</f>
        <v>1763431</v>
      </c>
      <c r="M432" s="78" t="s">
        <v>2584</v>
      </c>
      <c r="N432" s="7" t="str">
        <f>IF(BudgetsQTable[[#This Row],[pi_last_name]]=" ","",HYPERLINK("mailto:"&amp;BudgetsQTable[[#This Row],[pi_email]]&amp;"&amp;subject=Your NSF Proposal:  "&amp;BudgetsQTable[[#This Row],[prop_id]],BudgetsQTable[[#This Row],[pi_email]]))</f>
        <v>shz@ics.uci.edu</v>
      </c>
      <c r="O432" s="78" t="s">
        <v>2899</v>
      </c>
      <c r="P432" s="78"/>
      <c r="Q432" s="78"/>
      <c r="R432" s="79"/>
      <c r="S432" s="79"/>
      <c r="T432" s="79"/>
      <c r="U432" s="80"/>
      <c r="V432" s="78">
        <v>0</v>
      </c>
      <c r="W432" s="78"/>
      <c r="X432" s="11" t="str">
        <f ca="1">IF(ISBLANK(BudgetsQTable[[#This Row],[budg_seq_yr]]),"FY"&amp;fiscalyear,"FY"&amp;fiscalyear-1+BudgetsQTable[[#This Row],[budg_seq_yr]])</f>
        <v>FY18</v>
      </c>
      <c r="Y432" s="79">
        <v>399729</v>
      </c>
      <c r="Z432" s="78" t="s">
        <v>2869</v>
      </c>
      <c r="AA432" s="78" t="s">
        <v>468</v>
      </c>
      <c r="AB432" s="76" t="s">
        <v>2821</v>
      </c>
      <c r="AC432" s="78"/>
    </row>
    <row r="433" spans="1:29" x14ac:dyDescent="0.35">
      <c r="A433" s="10" t="s">
        <v>3232</v>
      </c>
      <c r="B433" s="76" t="s">
        <v>2834</v>
      </c>
      <c r="C433" s="76">
        <f>C432+(BudgetsQTable[[#This Row],[lead]]&lt;&gt;K432)</f>
        <v>64</v>
      </c>
      <c r="D433" s="76">
        <f>D432*(BudgetsQTable[[#This Row],[lead]]=K432)+(BudgetsQTable[[#This Row],[prop_id]]&lt;&gt;A432)</f>
        <v>2</v>
      </c>
      <c r="E433" s="77">
        <v>43004.79791666667</v>
      </c>
      <c r="F433" s="78" t="s">
        <v>2868</v>
      </c>
      <c r="G433" s="78" t="s">
        <v>2869</v>
      </c>
      <c r="H433" s="78" t="s">
        <v>468</v>
      </c>
      <c r="I433" s="76" t="s">
        <v>800</v>
      </c>
      <c r="J433" s="76" t="s">
        <v>753</v>
      </c>
      <c r="K433" s="78" t="s">
        <v>1135</v>
      </c>
      <c r="L433" s="7" t="str">
        <f>IF(BudgetsQTable[[#This Row],[pi_last_name]]=" ","",HYPERLINK("https://www.ejacket.nsf.gov/ej/showProposal.do?Continue=Y&amp;ID="&amp;BudgetsQTable[[#This Row],[prop_id]],BudgetsQTable[[#This Row],[prop_id]]))</f>
        <v/>
      </c>
      <c r="M433" s="78" t="s">
        <v>753</v>
      </c>
      <c r="N433" s="7" t="str">
        <f>IF(BudgetsQTable[[#This Row],[pi_last_name]]=" ","",HYPERLINK("mailto:"&amp;BudgetsQTable[[#This Row],[pi_email]]&amp;"&amp;subject=Your NSF Proposal:  "&amp;BudgetsQTable[[#This Row],[prop_id]],BudgetsQTable[[#This Row],[pi_email]]))</f>
        <v/>
      </c>
      <c r="O433" s="78" t="s">
        <v>753</v>
      </c>
      <c r="P433" s="78">
        <v>1</v>
      </c>
      <c r="Q433" s="78">
        <v>1</v>
      </c>
      <c r="R433" s="79">
        <v>0</v>
      </c>
      <c r="S433" s="79">
        <v>2000</v>
      </c>
      <c r="T433" s="79">
        <v>0</v>
      </c>
      <c r="U433" s="80">
        <v>127830</v>
      </c>
      <c r="V433" s="78">
        <v>0</v>
      </c>
      <c r="W433" s="78">
        <v>1</v>
      </c>
      <c r="X433" s="11" t="str">
        <f ca="1">IF(ISBLANK(BudgetsQTable[[#This Row],[budg_seq_yr]]),"FY"&amp;fiscalyear,"FY"&amp;fiscalyear-1+BudgetsQTable[[#This Row],[budg_seq_yr]])</f>
        <v>FY18</v>
      </c>
      <c r="Y433" s="79">
        <v>127830</v>
      </c>
      <c r="Z433" s="78" t="s">
        <v>2869</v>
      </c>
      <c r="AA433" s="78" t="s">
        <v>468</v>
      </c>
      <c r="AB433" s="76" t="s">
        <v>2821</v>
      </c>
      <c r="AC433" s="78"/>
    </row>
    <row r="434" spans="1:29" x14ac:dyDescent="0.35">
      <c r="A434" s="10" t="s">
        <v>3232</v>
      </c>
      <c r="B434" s="76" t="s">
        <v>2834</v>
      </c>
      <c r="C434" s="76">
        <f>C433+(BudgetsQTable[[#This Row],[lead]]&lt;&gt;K433)</f>
        <v>64</v>
      </c>
      <c r="D434" s="76">
        <f>D433*(BudgetsQTable[[#This Row],[lead]]=K433)+(BudgetsQTable[[#This Row],[prop_id]]&lt;&gt;A433)</f>
        <v>2</v>
      </c>
      <c r="E434" s="77">
        <v>43004.79791666667</v>
      </c>
      <c r="F434" s="78" t="s">
        <v>2868</v>
      </c>
      <c r="G434" s="78" t="s">
        <v>2869</v>
      </c>
      <c r="H434" s="78" t="s">
        <v>468</v>
      </c>
      <c r="I434" s="76" t="s">
        <v>800</v>
      </c>
      <c r="J434" s="76" t="s">
        <v>753</v>
      </c>
      <c r="K434" s="78" t="s">
        <v>1135</v>
      </c>
      <c r="L434" s="7" t="str">
        <f>IF(BudgetsQTable[[#This Row],[pi_last_name]]=" ","",HYPERLINK("https://www.ejacket.nsf.gov/ej/showProposal.do?Continue=Y&amp;ID="&amp;BudgetsQTable[[#This Row],[prop_id]],BudgetsQTable[[#This Row],[prop_id]]))</f>
        <v/>
      </c>
      <c r="M434" s="78" t="s">
        <v>753</v>
      </c>
      <c r="N434" s="7" t="str">
        <f>IF(BudgetsQTable[[#This Row],[pi_last_name]]=" ","",HYPERLINK("mailto:"&amp;BudgetsQTable[[#This Row],[pi_email]]&amp;"&amp;subject=Your NSF Proposal:  "&amp;BudgetsQTable[[#This Row],[prop_id]],BudgetsQTable[[#This Row],[pi_email]]))</f>
        <v/>
      </c>
      <c r="O434" s="78" t="s">
        <v>753</v>
      </c>
      <c r="P434" s="78">
        <v>1</v>
      </c>
      <c r="Q434" s="78">
        <v>1</v>
      </c>
      <c r="R434" s="79">
        <v>0</v>
      </c>
      <c r="S434" s="79">
        <v>2000</v>
      </c>
      <c r="T434" s="79">
        <v>0</v>
      </c>
      <c r="U434" s="80">
        <v>132825</v>
      </c>
      <c r="V434" s="78">
        <v>0</v>
      </c>
      <c r="W434" s="78">
        <v>2</v>
      </c>
      <c r="X434" s="11" t="str">
        <f ca="1">IF(ISBLANK(BudgetsQTable[[#This Row],[budg_seq_yr]]),"FY"&amp;fiscalyear,"FY"&amp;fiscalyear-1+BudgetsQTable[[#This Row],[budg_seq_yr]])</f>
        <v>FY19</v>
      </c>
      <c r="Y434" s="79">
        <v>132825</v>
      </c>
      <c r="Z434" s="78" t="s">
        <v>2869</v>
      </c>
      <c r="AA434" s="78" t="s">
        <v>468</v>
      </c>
      <c r="AB434" s="76" t="s">
        <v>2821</v>
      </c>
      <c r="AC434" s="78"/>
    </row>
    <row r="435" spans="1:29" x14ac:dyDescent="0.35">
      <c r="A435" s="10" t="s">
        <v>3232</v>
      </c>
      <c r="B435" s="76" t="s">
        <v>2834</v>
      </c>
      <c r="C435" s="76">
        <f>C434+(BudgetsQTable[[#This Row],[lead]]&lt;&gt;K434)</f>
        <v>64</v>
      </c>
      <c r="D435" s="76">
        <f>D434*(BudgetsQTable[[#This Row],[lead]]=K434)+(BudgetsQTable[[#This Row],[prop_id]]&lt;&gt;A434)</f>
        <v>2</v>
      </c>
      <c r="E435" s="77">
        <v>43004.79791666667</v>
      </c>
      <c r="F435" s="78" t="s">
        <v>2868</v>
      </c>
      <c r="G435" s="78" t="s">
        <v>2869</v>
      </c>
      <c r="H435" s="78" t="s">
        <v>468</v>
      </c>
      <c r="I435" s="76" t="s">
        <v>800</v>
      </c>
      <c r="J435" s="76" t="s">
        <v>753</v>
      </c>
      <c r="K435" s="78" t="s">
        <v>1135</v>
      </c>
      <c r="L435" s="7" t="str">
        <f>IF(BudgetsQTable[[#This Row],[pi_last_name]]=" ","",HYPERLINK("https://www.ejacket.nsf.gov/ej/showProposal.do?Continue=Y&amp;ID="&amp;BudgetsQTable[[#This Row],[prop_id]],BudgetsQTable[[#This Row],[prop_id]]))</f>
        <v/>
      </c>
      <c r="M435" s="78" t="s">
        <v>753</v>
      </c>
      <c r="N435" s="7" t="str">
        <f>IF(BudgetsQTable[[#This Row],[pi_last_name]]=" ","",HYPERLINK("mailto:"&amp;BudgetsQTable[[#This Row],[pi_email]]&amp;"&amp;subject=Your NSF Proposal:  "&amp;BudgetsQTable[[#This Row],[prop_id]],BudgetsQTable[[#This Row],[pi_email]]))</f>
        <v/>
      </c>
      <c r="O435" s="78" t="s">
        <v>753</v>
      </c>
      <c r="P435" s="78">
        <v>1</v>
      </c>
      <c r="Q435" s="78">
        <v>1</v>
      </c>
      <c r="R435" s="79">
        <v>0</v>
      </c>
      <c r="S435" s="79">
        <v>2000</v>
      </c>
      <c r="T435" s="79">
        <v>0</v>
      </c>
      <c r="U435" s="80">
        <v>139074</v>
      </c>
      <c r="V435" s="78">
        <v>0</v>
      </c>
      <c r="W435" s="78">
        <v>3</v>
      </c>
      <c r="X435" s="11" t="str">
        <f ca="1">IF(ISBLANK(BudgetsQTable[[#This Row],[budg_seq_yr]]),"FY"&amp;fiscalyear,"FY"&amp;fiscalyear-1+BudgetsQTable[[#This Row],[budg_seq_yr]])</f>
        <v>FY20</v>
      </c>
      <c r="Y435" s="79">
        <v>139074</v>
      </c>
      <c r="Z435" s="78" t="s">
        <v>2869</v>
      </c>
      <c r="AA435" s="78" t="s">
        <v>468</v>
      </c>
      <c r="AB435" s="76" t="s">
        <v>2821</v>
      </c>
      <c r="AC435" s="78"/>
    </row>
    <row r="436" spans="1:29" x14ac:dyDescent="0.35">
      <c r="A436" s="10" t="s">
        <v>3235</v>
      </c>
      <c r="B436" s="76" t="s">
        <v>2834</v>
      </c>
      <c r="C436" s="76">
        <f>C435+(BudgetsQTable[[#This Row],[lead]]&lt;&gt;K435)</f>
        <v>64</v>
      </c>
      <c r="D436" s="76">
        <f>D435*(BudgetsQTable[[#This Row],[lead]]=K435)+(BudgetsQTable[[#This Row],[prop_id]]&lt;&gt;A435)</f>
        <v>3</v>
      </c>
      <c r="E436" s="77">
        <v>43005.429166666669</v>
      </c>
      <c r="F436" s="78" t="s">
        <v>2868</v>
      </c>
      <c r="G436" s="78" t="s">
        <v>2869</v>
      </c>
      <c r="H436" s="78" t="s">
        <v>468</v>
      </c>
      <c r="I436" s="76" t="s">
        <v>800</v>
      </c>
      <c r="J436" s="76" t="s">
        <v>3238</v>
      </c>
      <c r="K436" s="78" t="s">
        <v>1135</v>
      </c>
      <c r="L436" s="7" t="str">
        <f>IF(BudgetsQTable[[#This Row],[pi_last_name]]=" ","",HYPERLINK("https://www.ejacket.nsf.gov/ej/showProposal.do?Continue=Y&amp;ID="&amp;BudgetsQTable[[#This Row],[prop_id]],BudgetsQTable[[#This Row],[prop_id]]))</f>
        <v>1763501</v>
      </c>
      <c r="M436" s="78" t="s">
        <v>3236</v>
      </c>
      <c r="N436" s="7" t="str">
        <f>IF(BudgetsQTable[[#This Row],[pi_last_name]]=" ","",HYPERLINK("mailto:"&amp;BudgetsQTable[[#This Row],[pi_email]]&amp;"&amp;subject=Your NSF Proposal:  "&amp;BudgetsQTable[[#This Row],[prop_id]],BudgetsQTable[[#This Row],[pi_email]]))</f>
        <v>kb@cs.cornell.edu</v>
      </c>
      <c r="O436" s="78" t="s">
        <v>553</v>
      </c>
      <c r="P436" s="78"/>
      <c r="Q436" s="78"/>
      <c r="R436" s="79"/>
      <c r="S436" s="79"/>
      <c r="T436" s="79"/>
      <c r="U436" s="80"/>
      <c r="V436" s="78">
        <v>0</v>
      </c>
      <c r="W436" s="78"/>
      <c r="X436" s="11" t="str">
        <f ca="1">IF(ISBLANK(BudgetsQTable[[#This Row],[budg_seq_yr]]),"FY"&amp;fiscalyear,"FY"&amp;fiscalyear-1+BudgetsQTable[[#This Row],[budg_seq_yr]])</f>
        <v>FY18</v>
      </c>
      <c r="Y436" s="79">
        <v>399999</v>
      </c>
      <c r="Z436" s="78" t="s">
        <v>2869</v>
      </c>
      <c r="AA436" s="78" t="s">
        <v>468</v>
      </c>
      <c r="AB436" s="76" t="s">
        <v>2821</v>
      </c>
      <c r="AC436" s="78"/>
    </row>
    <row r="437" spans="1:29" x14ac:dyDescent="0.35">
      <c r="A437" s="10" t="s">
        <v>3235</v>
      </c>
      <c r="B437" s="76" t="s">
        <v>2834</v>
      </c>
      <c r="C437" s="76">
        <f>C436+(BudgetsQTable[[#This Row],[lead]]&lt;&gt;K436)</f>
        <v>64</v>
      </c>
      <c r="D437" s="76">
        <f>D436*(BudgetsQTable[[#This Row],[lead]]=K436)+(BudgetsQTable[[#This Row],[prop_id]]&lt;&gt;A436)</f>
        <v>3</v>
      </c>
      <c r="E437" s="77">
        <v>43005.429166666669</v>
      </c>
      <c r="F437" s="78" t="s">
        <v>2868</v>
      </c>
      <c r="G437" s="78" t="s">
        <v>2869</v>
      </c>
      <c r="H437" s="78" t="s">
        <v>468</v>
      </c>
      <c r="I437" s="76" t="s">
        <v>800</v>
      </c>
      <c r="J437" s="76" t="s">
        <v>753</v>
      </c>
      <c r="K437" s="78" t="s">
        <v>1135</v>
      </c>
      <c r="L437" s="7" t="str">
        <f>IF(BudgetsQTable[[#This Row],[pi_last_name]]=" ","",HYPERLINK("https://www.ejacket.nsf.gov/ej/showProposal.do?Continue=Y&amp;ID="&amp;BudgetsQTable[[#This Row],[prop_id]],BudgetsQTable[[#This Row],[prop_id]]))</f>
        <v/>
      </c>
      <c r="M437" s="78" t="s">
        <v>753</v>
      </c>
      <c r="N437" s="7" t="str">
        <f>IF(BudgetsQTable[[#This Row],[pi_last_name]]=" ","",HYPERLINK("mailto:"&amp;BudgetsQTable[[#This Row],[pi_email]]&amp;"&amp;subject=Your NSF Proposal:  "&amp;BudgetsQTable[[#This Row],[prop_id]],BudgetsQTable[[#This Row],[pi_email]]))</f>
        <v/>
      </c>
      <c r="O437" s="78" t="s">
        <v>753</v>
      </c>
      <c r="P437" s="78">
        <v>1</v>
      </c>
      <c r="Q437" s="78">
        <v>0.5</v>
      </c>
      <c r="R437" s="79">
        <v>0</v>
      </c>
      <c r="S437" s="79">
        <v>0</v>
      </c>
      <c r="T437" s="79">
        <v>0</v>
      </c>
      <c r="U437" s="80">
        <v>130089</v>
      </c>
      <c r="V437" s="78">
        <v>0</v>
      </c>
      <c r="W437" s="78">
        <v>1</v>
      </c>
      <c r="X437" s="11" t="str">
        <f ca="1">IF(ISBLANK(BudgetsQTable[[#This Row],[budg_seq_yr]]),"FY"&amp;fiscalyear,"FY"&amp;fiscalyear-1+BudgetsQTable[[#This Row],[budg_seq_yr]])</f>
        <v>FY18</v>
      </c>
      <c r="Y437" s="79">
        <v>130089</v>
      </c>
      <c r="Z437" s="78" t="s">
        <v>2869</v>
      </c>
      <c r="AA437" s="78" t="s">
        <v>468</v>
      </c>
      <c r="AB437" s="76" t="s">
        <v>2821</v>
      </c>
      <c r="AC437" s="78"/>
    </row>
    <row r="438" spans="1:29" x14ac:dyDescent="0.35">
      <c r="A438" s="10" t="s">
        <v>3235</v>
      </c>
      <c r="B438" s="76" t="s">
        <v>2834</v>
      </c>
      <c r="C438" s="76">
        <f>C437+(BudgetsQTable[[#This Row],[lead]]&lt;&gt;K437)</f>
        <v>64</v>
      </c>
      <c r="D438" s="76">
        <f>D437*(BudgetsQTable[[#This Row],[lead]]=K437)+(BudgetsQTable[[#This Row],[prop_id]]&lt;&gt;A437)</f>
        <v>3</v>
      </c>
      <c r="E438" s="77">
        <v>43005.429166666669</v>
      </c>
      <c r="F438" s="78" t="s">
        <v>2868</v>
      </c>
      <c r="G438" s="78" t="s">
        <v>2869</v>
      </c>
      <c r="H438" s="78" t="s">
        <v>468</v>
      </c>
      <c r="I438" s="76" t="s">
        <v>800</v>
      </c>
      <c r="J438" s="76" t="s">
        <v>753</v>
      </c>
      <c r="K438" s="78" t="s">
        <v>1135</v>
      </c>
      <c r="L438" s="7" t="str">
        <f>IF(BudgetsQTable[[#This Row],[pi_last_name]]=" ","",HYPERLINK("https://www.ejacket.nsf.gov/ej/showProposal.do?Continue=Y&amp;ID="&amp;BudgetsQTable[[#This Row],[prop_id]],BudgetsQTable[[#This Row],[prop_id]]))</f>
        <v/>
      </c>
      <c r="M438" s="78" t="s">
        <v>753</v>
      </c>
      <c r="N438" s="7" t="str">
        <f>IF(BudgetsQTable[[#This Row],[pi_last_name]]=" ","",HYPERLINK("mailto:"&amp;BudgetsQTable[[#This Row],[pi_email]]&amp;"&amp;subject=Your NSF Proposal:  "&amp;BudgetsQTable[[#This Row],[prop_id]],BudgetsQTable[[#This Row],[pi_email]]))</f>
        <v/>
      </c>
      <c r="O438" s="78" t="s">
        <v>753</v>
      </c>
      <c r="P438" s="78">
        <v>1</v>
      </c>
      <c r="Q438" s="78">
        <v>0.5</v>
      </c>
      <c r="R438" s="79">
        <v>0</v>
      </c>
      <c r="S438" s="79">
        <v>0</v>
      </c>
      <c r="T438" s="79">
        <v>0</v>
      </c>
      <c r="U438" s="80">
        <v>133300</v>
      </c>
      <c r="V438" s="78">
        <v>0</v>
      </c>
      <c r="W438" s="78">
        <v>2</v>
      </c>
      <c r="X438" s="11" t="str">
        <f ca="1">IF(ISBLANK(BudgetsQTable[[#This Row],[budg_seq_yr]]),"FY"&amp;fiscalyear,"FY"&amp;fiscalyear-1+BudgetsQTable[[#This Row],[budg_seq_yr]])</f>
        <v>FY19</v>
      </c>
      <c r="Y438" s="79">
        <v>133300</v>
      </c>
      <c r="Z438" s="78" t="s">
        <v>2869</v>
      </c>
      <c r="AA438" s="78" t="s">
        <v>468</v>
      </c>
      <c r="AB438" s="76" t="s">
        <v>2821</v>
      </c>
      <c r="AC438" s="78"/>
    </row>
    <row r="439" spans="1:29" x14ac:dyDescent="0.35">
      <c r="A439" s="10" t="s">
        <v>3235</v>
      </c>
      <c r="B439" s="76" t="s">
        <v>2834</v>
      </c>
      <c r="C439" s="76">
        <f>C438+(BudgetsQTable[[#This Row],[lead]]&lt;&gt;K438)</f>
        <v>64</v>
      </c>
      <c r="D439" s="76">
        <f>D438*(BudgetsQTable[[#This Row],[lead]]=K438)+(BudgetsQTable[[#This Row],[prop_id]]&lt;&gt;A438)</f>
        <v>3</v>
      </c>
      <c r="E439" s="77">
        <v>43005.429166666669</v>
      </c>
      <c r="F439" s="78" t="s">
        <v>2868</v>
      </c>
      <c r="G439" s="78" t="s">
        <v>2869</v>
      </c>
      <c r="H439" s="78" t="s">
        <v>468</v>
      </c>
      <c r="I439" s="76" t="s">
        <v>800</v>
      </c>
      <c r="J439" s="76" t="s">
        <v>753</v>
      </c>
      <c r="K439" s="78" t="s">
        <v>1135</v>
      </c>
      <c r="L439" s="7" t="str">
        <f>IF(BudgetsQTable[[#This Row],[pi_last_name]]=" ","",HYPERLINK("https://www.ejacket.nsf.gov/ej/showProposal.do?Continue=Y&amp;ID="&amp;BudgetsQTable[[#This Row],[prop_id]],BudgetsQTable[[#This Row],[prop_id]]))</f>
        <v/>
      </c>
      <c r="M439" s="78" t="s">
        <v>753</v>
      </c>
      <c r="N439" s="7" t="str">
        <f>IF(BudgetsQTable[[#This Row],[pi_last_name]]=" ","",HYPERLINK("mailto:"&amp;BudgetsQTable[[#This Row],[pi_email]]&amp;"&amp;subject=Your NSF Proposal:  "&amp;BudgetsQTable[[#This Row],[prop_id]],BudgetsQTable[[#This Row],[pi_email]]))</f>
        <v/>
      </c>
      <c r="O439" s="78" t="s">
        <v>753</v>
      </c>
      <c r="P439" s="78">
        <v>1</v>
      </c>
      <c r="Q439" s="78">
        <v>0.5</v>
      </c>
      <c r="R439" s="79">
        <v>0</v>
      </c>
      <c r="S439" s="79">
        <v>0</v>
      </c>
      <c r="T439" s="79">
        <v>0</v>
      </c>
      <c r="U439" s="80">
        <v>136610</v>
      </c>
      <c r="V439" s="78">
        <v>0</v>
      </c>
      <c r="W439" s="78">
        <v>3</v>
      </c>
      <c r="X439" s="11" t="str">
        <f ca="1">IF(ISBLANK(BudgetsQTable[[#This Row],[budg_seq_yr]]),"FY"&amp;fiscalyear,"FY"&amp;fiscalyear-1+BudgetsQTable[[#This Row],[budg_seq_yr]])</f>
        <v>FY20</v>
      </c>
      <c r="Y439" s="79">
        <v>136610</v>
      </c>
      <c r="Z439" s="78" t="s">
        <v>2869</v>
      </c>
      <c r="AA439" s="78" t="s">
        <v>468</v>
      </c>
      <c r="AB439" s="76" t="s">
        <v>2821</v>
      </c>
      <c r="AC439" s="78"/>
    </row>
    <row r="440" spans="1:29" x14ac:dyDescent="0.35">
      <c r="A440" s="10" t="s">
        <v>1138</v>
      </c>
      <c r="B440" s="76" t="s">
        <v>2824</v>
      </c>
      <c r="C440" s="76">
        <f>C439+(BudgetsQTable[[#This Row],[lead]]&lt;&gt;K439)</f>
        <v>65</v>
      </c>
      <c r="D440" s="76">
        <f>D439*(BudgetsQTable[[#This Row],[lead]]=K439)+(BudgetsQTable[[#This Row],[prop_id]]&lt;&gt;A439)</f>
        <v>1</v>
      </c>
      <c r="E440" s="77">
        <v>43004.665277777778</v>
      </c>
      <c r="F440" s="78" t="s">
        <v>2817</v>
      </c>
      <c r="G440" s="78" t="s">
        <v>2818</v>
      </c>
      <c r="H440" s="78" t="s">
        <v>476</v>
      </c>
      <c r="I440" s="76" t="s">
        <v>912</v>
      </c>
      <c r="J440" s="76" t="s">
        <v>3242</v>
      </c>
      <c r="K440" s="78" t="s">
        <v>1138</v>
      </c>
      <c r="L440" s="7" t="str">
        <f>IF(BudgetsQTable[[#This Row],[pi_last_name]]=" ","",HYPERLINK("https://www.ejacket.nsf.gov/ej/showProposal.do?Continue=Y&amp;ID="&amp;BudgetsQTable[[#This Row],[prop_id]],BudgetsQTable[[#This Row],[prop_id]]))</f>
        <v>1763381</v>
      </c>
      <c r="M440" s="78" t="s">
        <v>1139</v>
      </c>
      <c r="N440" s="7" t="str">
        <f>IF(BudgetsQTable[[#This Row],[pi_last_name]]=" ","",HYPERLINK("mailto:"&amp;BudgetsQTable[[#This Row],[pi_email]]&amp;"&amp;subject=Your NSF Proposal:  "&amp;BudgetsQTable[[#This Row],[prop_id]],BudgetsQTable[[#This Row],[pi_email]]))</f>
        <v>jtheron@umich.edu</v>
      </c>
      <c r="O440" s="78" t="s">
        <v>713</v>
      </c>
      <c r="P440" s="78"/>
      <c r="Q440" s="78"/>
      <c r="R440" s="79"/>
      <c r="S440" s="79"/>
      <c r="T440" s="79"/>
      <c r="U440" s="80"/>
      <c r="V440" s="78">
        <v>0</v>
      </c>
      <c r="W440" s="78"/>
      <c r="X440" s="11" t="str">
        <f ca="1">IF(ISBLANK(BudgetsQTable[[#This Row],[budg_seq_yr]]),"FY"&amp;fiscalyear,"FY"&amp;fiscalyear-1+BudgetsQTable[[#This Row],[budg_seq_yr]])</f>
        <v>FY18</v>
      </c>
      <c r="Y440" s="79">
        <v>400000</v>
      </c>
      <c r="Z440" s="78" t="s">
        <v>2818</v>
      </c>
      <c r="AA440" s="78" t="s">
        <v>476</v>
      </c>
      <c r="AB440" s="76" t="s">
        <v>2821</v>
      </c>
      <c r="AC440" s="78" t="s">
        <v>3009</v>
      </c>
    </row>
    <row r="441" spans="1:29" x14ac:dyDescent="0.35">
      <c r="A441" s="10" t="s">
        <v>1138</v>
      </c>
      <c r="B441" s="76" t="s">
        <v>2824</v>
      </c>
      <c r="C441" s="76">
        <f>C440+(BudgetsQTable[[#This Row],[lead]]&lt;&gt;K440)</f>
        <v>65</v>
      </c>
      <c r="D441" s="76">
        <f>D440*(BudgetsQTable[[#This Row],[lead]]=K440)+(BudgetsQTable[[#This Row],[prop_id]]&lt;&gt;A440)</f>
        <v>1</v>
      </c>
      <c r="E441" s="77">
        <v>43004.665277777778</v>
      </c>
      <c r="F441" s="78" t="s">
        <v>2817</v>
      </c>
      <c r="G441" s="78" t="s">
        <v>2818</v>
      </c>
      <c r="H441" s="78" t="s">
        <v>476</v>
      </c>
      <c r="I441" s="76" t="s">
        <v>912</v>
      </c>
      <c r="J441" s="76" t="s">
        <v>753</v>
      </c>
      <c r="K441" s="78" t="s">
        <v>1138</v>
      </c>
      <c r="L441" s="7" t="str">
        <f>IF(BudgetsQTable[[#This Row],[pi_last_name]]=" ","",HYPERLINK("https://www.ejacket.nsf.gov/ej/showProposal.do?Continue=Y&amp;ID="&amp;BudgetsQTable[[#This Row],[prop_id]],BudgetsQTable[[#This Row],[prop_id]]))</f>
        <v/>
      </c>
      <c r="M441" s="78" t="s">
        <v>753</v>
      </c>
      <c r="N441" s="7" t="str">
        <f>IF(BudgetsQTable[[#This Row],[pi_last_name]]=" ","",HYPERLINK("mailto:"&amp;BudgetsQTable[[#This Row],[pi_email]]&amp;"&amp;subject=Your NSF Proposal:  "&amp;BudgetsQTable[[#This Row],[prop_id]],BudgetsQTable[[#This Row],[pi_email]]))</f>
        <v/>
      </c>
      <c r="O441" s="78" t="s">
        <v>753</v>
      </c>
      <c r="P441" s="78">
        <v>1</v>
      </c>
      <c r="Q441" s="78">
        <v>1</v>
      </c>
      <c r="R441" s="79">
        <v>0</v>
      </c>
      <c r="S441" s="79">
        <v>0</v>
      </c>
      <c r="T441" s="79">
        <v>0</v>
      </c>
      <c r="U441" s="80">
        <v>179221</v>
      </c>
      <c r="V441" s="78">
        <v>0</v>
      </c>
      <c r="W441" s="78">
        <v>1</v>
      </c>
      <c r="X441" s="11" t="str">
        <f ca="1">IF(ISBLANK(BudgetsQTable[[#This Row],[budg_seq_yr]]),"FY"&amp;fiscalyear,"FY"&amp;fiscalyear-1+BudgetsQTable[[#This Row],[budg_seq_yr]])</f>
        <v>FY18</v>
      </c>
      <c r="Y441" s="79">
        <v>179221</v>
      </c>
      <c r="Z441" s="78" t="s">
        <v>2818</v>
      </c>
      <c r="AA441" s="78" t="s">
        <v>476</v>
      </c>
      <c r="AB441" s="76" t="s">
        <v>2821</v>
      </c>
      <c r="AC441" s="78" t="s">
        <v>3009</v>
      </c>
    </row>
    <row r="442" spans="1:29" x14ac:dyDescent="0.35">
      <c r="A442" s="10" t="s">
        <v>1138</v>
      </c>
      <c r="B442" s="76" t="s">
        <v>2824</v>
      </c>
      <c r="C442" s="76">
        <f>C441+(BudgetsQTable[[#This Row],[lead]]&lt;&gt;K441)</f>
        <v>65</v>
      </c>
      <c r="D442" s="76">
        <f>D441*(BudgetsQTable[[#This Row],[lead]]=K441)+(BudgetsQTable[[#This Row],[prop_id]]&lt;&gt;A441)</f>
        <v>1</v>
      </c>
      <c r="E442" s="77">
        <v>43004.665277777778</v>
      </c>
      <c r="F442" s="78" t="s">
        <v>2817</v>
      </c>
      <c r="G442" s="78" t="s">
        <v>2818</v>
      </c>
      <c r="H442" s="78" t="s">
        <v>476</v>
      </c>
      <c r="I442" s="76" t="s">
        <v>912</v>
      </c>
      <c r="J442" s="76" t="s">
        <v>753</v>
      </c>
      <c r="K442" s="78" t="s">
        <v>1138</v>
      </c>
      <c r="L442" s="7" t="str">
        <f>IF(BudgetsQTable[[#This Row],[pi_last_name]]=" ","",HYPERLINK("https://www.ejacket.nsf.gov/ej/showProposal.do?Continue=Y&amp;ID="&amp;BudgetsQTable[[#This Row],[prop_id]],BudgetsQTable[[#This Row],[prop_id]]))</f>
        <v/>
      </c>
      <c r="M442" s="78" t="s">
        <v>753</v>
      </c>
      <c r="N442" s="7" t="str">
        <f>IF(BudgetsQTable[[#This Row],[pi_last_name]]=" ","",HYPERLINK("mailto:"&amp;BudgetsQTable[[#This Row],[pi_email]]&amp;"&amp;subject=Your NSF Proposal:  "&amp;BudgetsQTable[[#This Row],[prop_id]],BudgetsQTable[[#This Row],[pi_email]]))</f>
        <v/>
      </c>
      <c r="O442" s="78" t="s">
        <v>753</v>
      </c>
      <c r="P442" s="78">
        <v>1</v>
      </c>
      <c r="Q442" s="78">
        <v>1</v>
      </c>
      <c r="R442" s="79">
        <v>0</v>
      </c>
      <c r="S442" s="79">
        <v>0</v>
      </c>
      <c r="T442" s="79">
        <v>0</v>
      </c>
      <c r="U442" s="80">
        <v>109299</v>
      </c>
      <c r="V442" s="78">
        <v>0</v>
      </c>
      <c r="W442" s="78">
        <v>2</v>
      </c>
      <c r="X442" s="11" t="str">
        <f ca="1">IF(ISBLANK(BudgetsQTable[[#This Row],[budg_seq_yr]]),"FY"&amp;fiscalyear,"FY"&amp;fiscalyear-1+BudgetsQTable[[#This Row],[budg_seq_yr]])</f>
        <v>FY19</v>
      </c>
      <c r="Y442" s="79">
        <v>109299</v>
      </c>
      <c r="Z442" s="78" t="s">
        <v>2818</v>
      </c>
      <c r="AA442" s="78" t="s">
        <v>476</v>
      </c>
      <c r="AB442" s="76" t="s">
        <v>2821</v>
      </c>
      <c r="AC442" s="78" t="s">
        <v>3009</v>
      </c>
    </row>
    <row r="443" spans="1:29" x14ac:dyDescent="0.35">
      <c r="A443" s="10" t="s">
        <v>1138</v>
      </c>
      <c r="B443" s="76" t="s">
        <v>2824</v>
      </c>
      <c r="C443" s="76">
        <f>C442+(BudgetsQTable[[#This Row],[lead]]&lt;&gt;K442)</f>
        <v>65</v>
      </c>
      <c r="D443" s="76">
        <f>D442*(BudgetsQTable[[#This Row],[lead]]=K442)+(BudgetsQTable[[#This Row],[prop_id]]&lt;&gt;A442)</f>
        <v>1</v>
      </c>
      <c r="E443" s="77">
        <v>43004.665277777778</v>
      </c>
      <c r="F443" s="78" t="s">
        <v>2817</v>
      </c>
      <c r="G443" s="78" t="s">
        <v>2818</v>
      </c>
      <c r="H443" s="78" t="s">
        <v>476</v>
      </c>
      <c r="I443" s="76" t="s">
        <v>912</v>
      </c>
      <c r="J443" s="76" t="s">
        <v>753</v>
      </c>
      <c r="K443" s="78" t="s">
        <v>1138</v>
      </c>
      <c r="L443" s="7" t="str">
        <f>IF(BudgetsQTable[[#This Row],[pi_last_name]]=" ","",HYPERLINK("https://www.ejacket.nsf.gov/ej/showProposal.do?Continue=Y&amp;ID="&amp;BudgetsQTable[[#This Row],[prop_id]],BudgetsQTable[[#This Row],[prop_id]]))</f>
        <v/>
      </c>
      <c r="M443" s="78" t="s">
        <v>753</v>
      </c>
      <c r="N443" s="7" t="str">
        <f>IF(BudgetsQTable[[#This Row],[pi_last_name]]=" ","",HYPERLINK("mailto:"&amp;BudgetsQTable[[#This Row],[pi_email]]&amp;"&amp;subject=Your NSF Proposal:  "&amp;BudgetsQTable[[#This Row],[prop_id]],BudgetsQTable[[#This Row],[pi_email]]))</f>
        <v/>
      </c>
      <c r="O443" s="78" t="s">
        <v>753</v>
      </c>
      <c r="P443" s="78">
        <v>1</v>
      </c>
      <c r="Q443" s="78">
        <v>1</v>
      </c>
      <c r="R443" s="79">
        <v>0</v>
      </c>
      <c r="S443" s="79">
        <v>0</v>
      </c>
      <c r="T443" s="79">
        <v>0</v>
      </c>
      <c r="U443" s="80">
        <v>111480</v>
      </c>
      <c r="V443" s="78">
        <v>0</v>
      </c>
      <c r="W443" s="78">
        <v>3</v>
      </c>
      <c r="X443" s="11" t="str">
        <f ca="1">IF(ISBLANK(BudgetsQTable[[#This Row],[budg_seq_yr]]),"FY"&amp;fiscalyear,"FY"&amp;fiscalyear-1+BudgetsQTable[[#This Row],[budg_seq_yr]])</f>
        <v>FY20</v>
      </c>
      <c r="Y443" s="79">
        <v>111480</v>
      </c>
      <c r="Z443" s="78" t="s">
        <v>2818</v>
      </c>
      <c r="AA443" s="78" t="s">
        <v>476</v>
      </c>
      <c r="AB443" s="76" t="s">
        <v>2821</v>
      </c>
      <c r="AC443" s="78" t="s">
        <v>3009</v>
      </c>
    </row>
    <row r="444" spans="1:29" x14ac:dyDescent="0.35">
      <c r="A444" s="10" t="s">
        <v>3243</v>
      </c>
      <c r="B444" s="76" t="s">
        <v>2834</v>
      </c>
      <c r="C444" s="76">
        <f>C443+(BudgetsQTable[[#This Row],[lead]]&lt;&gt;K443)</f>
        <v>65</v>
      </c>
      <c r="D444" s="76">
        <f>D443*(BudgetsQTable[[#This Row],[lead]]=K443)+(BudgetsQTable[[#This Row],[prop_id]]&lt;&gt;A443)</f>
        <v>2</v>
      </c>
      <c r="E444" s="77">
        <v>43004.55972222222</v>
      </c>
      <c r="F444" s="78" t="s">
        <v>2817</v>
      </c>
      <c r="G444" s="78" t="s">
        <v>2818</v>
      </c>
      <c r="H444" s="78" t="s">
        <v>476</v>
      </c>
      <c r="I444" s="76" t="s">
        <v>912</v>
      </c>
      <c r="J444" s="76" t="s">
        <v>3247</v>
      </c>
      <c r="K444" s="78" t="s">
        <v>1138</v>
      </c>
      <c r="L444" s="7" t="str">
        <f>IF(BudgetsQTable[[#This Row],[pi_last_name]]=" ","",HYPERLINK("https://www.ejacket.nsf.gov/ej/showProposal.do?Continue=Y&amp;ID="&amp;BudgetsQTable[[#This Row],[prop_id]],BudgetsQTable[[#This Row],[prop_id]]))</f>
        <v>1763331</v>
      </c>
      <c r="M444" s="78" t="s">
        <v>3244</v>
      </c>
      <c r="N444" s="7" t="str">
        <f>IF(BudgetsQTable[[#This Row],[pi_last_name]]=" ","",HYPERLINK("mailto:"&amp;BudgetsQTable[[#This Row],[pi_email]]&amp;"&amp;subject=Your NSF Proposal:  "&amp;BudgetsQTable[[#This Row],[prop_id]],BudgetsQTable[[#This Row],[pi_email]]))</f>
        <v>schlom@cornell.edu</v>
      </c>
      <c r="O444" s="78" t="s">
        <v>553</v>
      </c>
      <c r="P444" s="78"/>
      <c r="Q444" s="78"/>
      <c r="R444" s="79"/>
      <c r="S444" s="79"/>
      <c r="T444" s="79"/>
      <c r="U444" s="80"/>
      <c r="V444" s="78">
        <v>0</v>
      </c>
      <c r="W444" s="78"/>
      <c r="X444" s="11" t="str">
        <f ca="1">IF(ISBLANK(BudgetsQTable[[#This Row],[budg_seq_yr]]),"FY"&amp;fiscalyear,"FY"&amp;fiscalyear-1+BudgetsQTable[[#This Row],[budg_seq_yr]])</f>
        <v>FY18</v>
      </c>
      <c r="Y444" s="79">
        <v>400000</v>
      </c>
      <c r="Z444" s="78" t="s">
        <v>2818</v>
      </c>
      <c r="AA444" s="78" t="s">
        <v>476</v>
      </c>
      <c r="AB444" s="76" t="s">
        <v>2821</v>
      </c>
      <c r="AC444" s="78" t="s">
        <v>3009</v>
      </c>
    </row>
    <row r="445" spans="1:29" x14ac:dyDescent="0.35">
      <c r="A445" s="10" t="s">
        <v>3243</v>
      </c>
      <c r="B445" s="76" t="s">
        <v>2834</v>
      </c>
      <c r="C445" s="76">
        <f>C444+(BudgetsQTable[[#This Row],[lead]]&lt;&gt;K444)</f>
        <v>65</v>
      </c>
      <c r="D445" s="76">
        <f>D444*(BudgetsQTable[[#This Row],[lead]]=K444)+(BudgetsQTable[[#This Row],[prop_id]]&lt;&gt;A444)</f>
        <v>2</v>
      </c>
      <c r="E445" s="77">
        <v>43004.55972222222</v>
      </c>
      <c r="F445" s="78" t="s">
        <v>2817</v>
      </c>
      <c r="G445" s="78" t="s">
        <v>2818</v>
      </c>
      <c r="H445" s="78" t="s">
        <v>476</v>
      </c>
      <c r="I445" s="76" t="s">
        <v>912</v>
      </c>
      <c r="J445" s="76" t="s">
        <v>753</v>
      </c>
      <c r="K445" s="78" t="s">
        <v>1138</v>
      </c>
      <c r="L445" s="7" t="str">
        <f>IF(BudgetsQTable[[#This Row],[pi_last_name]]=" ","",HYPERLINK("https://www.ejacket.nsf.gov/ej/showProposal.do?Continue=Y&amp;ID="&amp;BudgetsQTable[[#This Row],[prop_id]],BudgetsQTable[[#This Row],[prop_id]]))</f>
        <v/>
      </c>
      <c r="M445" s="78" t="s">
        <v>753</v>
      </c>
      <c r="N445" s="7" t="str">
        <f>IF(BudgetsQTable[[#This Row],[pi_last_name]]=" ","",HYPERLINK("mailto:"&amp;BudgetsQTable[[#This Row],[pi_email]]&amp;"&amp;subject=Your NSF Proposal:  "&amp;BudgetsQTable[[#This Row],[prop_id]],BudgetsQTable[[#This Row],[pi_email]]))</f>
        <v/>
      </c>
      <c r="O445" s="78" t="s">
        <v>753</v>
      </c>
      <c r="P445" s="78">
        <v>0</v>
      </c>
      <c r="Q445" s="78">
        <v>0</v>
      </c>
      <c r="R445" s="79">
        <v>0</v>
      </c>
      <c r="S445" s="79">
        <v>0</v>
      </c>
      <c r="T445" s="79">
        <v>0</v>
      </c>
      <c r="U445" s="80">
        <v>140000</v>
      </c>
      <c r="V445" s="78">
        <v>0</v>
      </c>
      <c r="W445" s="78">
        <v>1</v>
      </c>
      <c r="X445" s="11" t="str">
        <f ca="1">IF(ISBLANK(BudgetsQTable[[#This Row],[budg_seq_yr]]),"FY"&amp;fiscalyear,"FY"&amp;fiscalyear-1+BudgetsQTable[[#This Row],[budg_seq_yr]])</f>
        <v>FY18</v>
      </c>
      <c r="Y445" s="79">
        <v>140000</v>
      </c>
      <c r="Z445" s="78" t="s">
        <v>2818</v>
      </c>
      <c r="AA445" s="78" t="s">
        <v>476</v>
      </c>
      <c r="AB445" s="76" t="s">
        <v>2821</v>
      </c>
      <c r="AC445" s="78" t="s">
        <v>3009</v>
      </c>
    </row>
    <row r="446" spans="1:29" x14ac:dyDescent="0.35">
      <c r="A446" s="10" t="s">
        <v>3243</v>
      </c>
      <c r="B446" s="76" t="s">
        <v>2834</v>
      </c>
      <c r="C446" s="76">
        <f>C445+(BudgetsQTable[[#This Row],[lead]]&lt;&gt;K445)</f>
        <v>65</v>
      </c>
      <c r="D446" s="76">
        <f>D445*(BudgetsQTable[[#This Row],[lead]]=K445)+(BudgetsQTable[[#This Row],[prop_id]]&lt;&gt;A445)</f>
        <v>2</v>
      </c>
      <c r="E446" s="77">
        <v>43004.55972222222</v>
      </c>
      <c r="F446" s="78" t="s">
        <v>2817</v>
      </c>
      <c r="G446" s="78" t="s">
        <v>2818</v>
      </c>
      <c r="H446" s="78" t="s">
        <v>476</v>
      </c>
      <c r="I446" s="76" t="s">
        <v>912</v>
      </c>
      <c r="J446" s="76" t="s">
        <v>753</v>
      </c>
      <c r="K446" s="78" t="s">
        <v>1138</v>
      </c>
      <c r="L446" s="7" t="str">
        <f>IF(BudgetsQTable[[#This Row],[pi_last_name]]=" ","",HYPERLINK("https://www.ejacket.nsf.gov/ej/showProposal.do?Continue=Y&amp;ID="&amp;BudgetsQTable[[#This Row],[prop_id]],BudgetsQTable[[#This Row],[prop_id]]))</f>
        <v/>
      </c>
      <c r="M446" s="78" t="s">
        <v>753</v>
      </c>
      <c r="N446" s="7" t="str">
        <f>IF(BudgetsQTable[[#This Row],[pi_last_name]]=" ","",HYPERLINK("mailto:"&amp;BudgetsQTable[[#This Row],[pi_email]]&amp;"&amp;subject=Your NSF Proposal:  "&amp;BudgetsQTable[[#This Row],[prop_id]],BudgetsQTable[[#This Row],[pi_email]]))</f>
        <v/>
      </c>
      <c r="O446" s="78" t="s">
        <v>753</v>
      </c>
      <c r="P446" s="78">
        <v>0</v>
      </c>
      <c r="Q446" s="78">
        <v>0</v>
      </c>
      <c r="R446" s="79">
        <v>0</v>
      </c>
      <c r="S446" s="79">
        <v>0</v>
      </c>
      <c r="T446" s="79">
        <v>0</v>
      </c>
      <c r="U446" s="80">
        <v>130000</v>
      </c>
      <c r="V446" s="78">
        <v>0</v>
      </c>
      <c r="W446" s="78">
        <v>2</v>
      </c>
      <c r="X446" s="11" t="str">
        <f ca="1">IF(ISBLANK(BudgetsQTable[[#This Row],[budg_seq_yr]]),"FY"&amp;fiscalyear,"FY"&amp;fiscalyear-1+BudgetsQTable[[#This Row],[budg_seq_yr]])</f>
        <v>FY19</v>
      </c>
      <c r="Y446" s="79">
        <v>130000</v>
      </c>
      <c r="Z446" s="78" t="s">
        <v>2818</v>
      </c>
      <c r="AA446" s="78" t="s">
        <v>476</v>
      </c>
      <c r="AB446" s="76" t="s">
        <v>2821</v>
      </c>
      <c r="AC446" s="78" t="s">
        <v>3009</v>
      </c>
    </row>
    <row r="447" spans="1:29" x14ac:dyDescent="0.35">
      <c r="A447" s="10" t="s">
        <v>3243</v>
      </c>
      <c r="B447" s="76" t="s">
        <v>2834</v>
      </c>
      <c r="C447" s="76">
        <f>C446+(BudgetsQTable[[#This Row],[lead]]&lt;&gt;K446)</f>
        <v>65</v>
      </c>
      <c r="D447" s="76">
        <f>D446*(BudgetsQTable[[#This Row],[lead]]=K446)+(BudgetsQTable[[#This Row],[prop_id]]&lt;&gt;A446)</f>
        <v>2</v>
      </c>
      <c r="E447" s="77">
        <v>43004.55972222222</v>
      </c>
      <c r="F447" s="78" t="s">
        <v>2817</v>
      </c>
      <c r="G447" s="78" t="s">
        <v>2818</v>
      </c>
      <c r="H447" s="78" t="s">
        <v>476</v>
      </c>
      <c r="I447" s="76" t="s">
        <v>912</v>
      </c>
      <c r="J447" s="76" t="s">
        <v>753</v>
      </c>
      <c r="K447" s="78" t="s">
        <v>1138</v>
      </c>
      <c r="L447" s="7" t="str">
        <f>IF(BudgetsQTable[[#This Row],[pi_last_name]]=" ","",HYPERLINK("https://www.ejacket.nsf.gov/ej/showProposal.do?Continue=Y&amp;ID="&amp;BudgetsQTable[[#This Row],[prop_id]],BudgetsQTable[[#This Row],[prop_id]]))</f>
        <v/>
      </c>
      <c r="M447" s="78" t="s">
        <v>753</v>
      </c>
      <c r="N447" s="7" t="str">
        <f>IF(BudgetsQTable[[#This Row],[pi_last_name]]=" ","",HYPERLINK("mailto:"&amp;BudgetsQTable[[#This Row],[pi_email]]&amp;"&amp;subject=Your NSF Proposal:  "&amp;BudgetsQTable[[#This Row],[prop_id]],BudgetsQTable[[#This Row],[pi_email]]))</f>
        <v/>
      </c>
      <c r="O447" s="78" t="s">
        <v>753</v>
      </c>
      <c r="P447" s="78">
        <v>0</v>
      </c>
      <c r="Q447" s="78">
        <v>0</v>
      </c>
      <c r="R447" s="79">
        <v>0</v>
      </c>
      <c r="S447" s="79">
        <v>0</v>
      </c>
      <c r="T447" s="79">
        <v>0</v>
      </c>
      <c r="U447" s="80">
        <v>130000</v>
      </c>
      <c r="V447" s="78">
        <v>0</v>
      </c>
      <c r="W447" s="78">
        <v>3</v>
      </c>
      <c r="X447" s="11" t="str">
        <f ca="1">IF(ISBLANK(BudgetsQTable[[#This Row],[budg_seq_yr]]),"FY"&amp;fiscalyear,"FY"&amp;fiscalyear-1+BudgetsQTable[[#This Row],[budg_seq_yr]])</f>
        <v>FY20</v>
      </c>
      <c r="Y447" s="79">
        <v>130000</v>
      </c>
      <c r="Z447" s="78" t="s">
        <v>2818</v>
      </c>
      <c r="AA447" s="78" t="s">
        <v>476</v>
      </c>
      <c r="AB447" s="76" t="s">
        <v>2821</v>
      </c>
      <c r="AC447" s="78" t="s">
        <v>3009</v>
      </c>
    </row>
    <row r="448" spans="1:29" x14ac:dyDescent="0.35">
      <c r="A448" s="10" t="s">
        <v>3248</v>
      </c>
      <c r="B448" s="76" t="s">
        <v>2834</v>
      </c>
      <c r="C448" s="76">
        <f>C447+(BudgetsQTable[[#This Row],[lead]]&lt;&gt;K447)</f>
        <v>65</v>
      </c>
      <c r="D448" s="76">
        <f>D447*(BudgetsQTable[[#This Row],[lead]]=K447)+(BudgetsQTable[[#This Row],[prop_id]]&lt;&gt;A447)</f>
        <v>3</v>
      </c>
      <c r="E448" s="77">
        <v>43004.665972222225</v>
      </c>
      <c r="F448" s="78" t="s">
        <v>2817</v>
      </c>
      <c r="G448" s="78" t="s">
        <v>2818</v>
      </c>
      <c r="H448" s="78" t="s">
        <v>476</v>
      </c>
      <c r="I448" s="76" t="s">
        <v>912</v>
      </c>
      <c r="J448" s="76" t="s">
        <v>3251</v>
      </c>
      <c r="K448" s="78" t="s">
        <v>1138</v>
      </c>
      <c r="L448" s="7" t="str">
        <f>IF(BudgetsQTable[[#This Row],[pi_last_name]]=" ","",HYPERLINK("https://www.ejacket.nsf.gov/ej/showProposal.do?Continue=Y&amp;ID="&amp;BudgetsQTable[[#This Row],[prop_id]],BudgetsQTable[[#This Row],[prop_id]]))</f>
        <v>1763382</v>
      </c>
      <c r="M448" s="78" t="s">
        <v>2127</v>
      </c>
      <c r="N448" s="7" t="str">
        <f>IF(BudgetsQTable[[#This Row],[pi_last_name]]=" ","",HYPERLINK("mailto:"&amp;BudgetsQTable[[#This Row],[pi_email]]&amp;"&amp;subject=Your NSF Proposal:  "&amp;BudgetsQTable[[#This Row],[prop_id]],BudgetsQTable[[#This Row],[pi_email]]))</f>
        <v>rahmanmo@umkc.edu</v>
      </c>
      <c r="O448" s="78" t="s">
        <v>3250</v>
      </c>
      <c r="P448" s="78"/>
      <c r="Q448" s="78"/>
      <c r="R448" s="79"/>
      <c r="S448" s="79"/>
      <c r="T448" s="79"/>
      <c r="U448" s="80"/>
      <c r="V448" s="78">
        <v>0</v>
      </c>
      <c r="W448" s="78"/>
      <c r="X448" s="11" t="str">
        <f ca="1">IF(ISBLANK(BudgetsQTable[[#This Row],[budg_seq_yr]]),"FY"&amp;fiscalyear,"FY"&amp;fiscalyear-1+BudgetsQTable[[#This Row],[budg_seq_yr]])</f>
        <v>FY18</v>
      </c>
      <c r="Y448" s="79">
        <v>399915</v>
      </c>
      <c r="Z448" s="78" t="s">
        <v>2818</v>
      </c>
      <c r="AA448" s="78" t="s">
        <v>476</v>
      </c>
      <c r="AB448" s="76" t="s">
        <v>2821</v>
      </c>
      <c r="AC448" s="78" t="s">
        <v>3009</v>
      </c>
    </row>
    <row r="449" spans="1:29" x14ac:dyDescent="0.35">
      <c r="A449" s="10" t="s">
        <v>3248</v>
      </c>
      <c r="B449" s="76" t="s">
        <v>2834</v>
      </c>
      <c r="C449" s="76">
        <f>C448+(BudgetsQTable[[#This Row],[lead]]&lt;&gt;K448)</f>
        <v>65</v>
      </c>
      <c r="D449" s="76">
        <f>D448*(BudgetsQTable[[#This Row],[lead]]=K448)+(BudgetsQTable[[#This Row],[prop_id]]&lt;&gt;A448)</f>
        <v>3</v>
      </c>
      <c r="E449" s="77">
        <v>43004.665972222225</v>
      </c>
      <c r="F449" s="78" t="s">
        <v>2817</v>
      </c>
      <c r="G449" s="78" t="s">
        <v>2818</v>
      </c>
      <c r="H449" s="78" t="s">
        <v>476</v>
      </c>
      <c r="I449" s="76" t="s">
        <v>912</v>
      </c>
      <c r="J449" s="76" t="s">
        <v>753</v>
      </c>
      <c r="K449" s="78" t="s">
        <v>1138</v>
      </c>
      <c r="L449" s="7" t="str">
        <f>IF(BudgetsQTable[[#This Row],[pi_last_name]]=" ","",HYPERLINK("https://www.ejacket.nsf.gov/ej/showProposal.do?Continue=Y&amp;ID="&amp;BudgetsQTable[[#This Row],[prop_id]],BudgetsQTable[[#This Row],[prop_id]]))</f>
        <v/>
      </c>
      <c r="M449" s="78" t="s">
        <v>753</v>
      </c>
      <c r="N449" s="7" t="str">
        <f>IF(BudgetsQTable[[#This Row],[pi_last_name]]=" ","",HYPERLINK("mailto:"&amp;BudgetsQTable[[#This Row],[pi_email]]&amp;"&amp;subject=Your NSF Proposal:  "&amp;BudgetsQTable[[#This Row],[prop_id]],BudgetsQTable[[#This Row],[pi_email]]))</f>
        <v/>
      </c>
      <c r="O449" s="78" t="s">
        <v>753</v>
      </c>
      <c r="P449" s="78">
        <v>1</v>
      </c>
      <c r="Q449" s="78">
        <v>1</v>
      </c>
      <c r="R449" s="79">
        <v>0</v>
      </c>
      <c r="S449" s="79">
        <v>5000</v>
      </c>
      <c r="T449" s="79">
        <v>0</v>
      </c>
      <c r="U449" s="80">
        <v>135141</v>
      </c>
      <c r="V449" s="78">
        <v>0</v>
      </c>
      <c r="W449" s="78">
        <v>1</v>
      </c>
      <c r="X449" s="11" t="str">
        <f ca="1">IF(ISBLANK(BudgetsQTable[[#This Row],[budg_seq_yr]]),"FY"&amp;fiscalyear,"FY"&amp;fiscalyear-1+BudgetsQTable[[#This Row],[budg_seq_yr]])</f>
        <v>FY18</v>
      </c>
      <c r="Y449" s="79">
        <v>135141</v>
      </c>
      <c r="Z449" s="78" t="s">
        <v>2818</v>
      </c>
      <c r="AA449" s="78" t="s">
        <v>476</v>
      </c>
      <c r="AB449" s="76" t="s">
        <v>2821</v>
      </c>
      <c r="AC449" s="78" t="s">
        <v>3009</v>
      </c>
    </row>
    <row r="450" spans="1:29" x14ac:dyDescent="0.35">
      <c r="A450" s="10" t="s">
        <v>3248</v>
      </c>
      <c r="B450" s="76" t="s">
        <v>2834</v>
      </c>
      <c r="C450" s="76">
        <f>C449+(BudgetsQTable[[#This Row],[lead]]&lt;&gt;K449)</f>
        <v>65</v>
      </c>
      <c r="D450" s="76">
        <f>D449*(BudgetsQTable[[#This Row],[lead]]=K449)+(BudgetsQTable[[#This Row],[prop_id]]&lt;&gt;A449)</f>
        <v>3</v>
      </c>
      <c r="E450" s="77">
        <v>43004.665972222225</v>
      </c>
      <c r="F450" s="78" t="s">
        <v>2817</v>
      </c>
      <c r="G450" s="78" t="s">
        <v>2818</v>
      </c>
      <c r="H450" s="78" t="s">
        <v>476</v>
      </c>
      <c r="I450" s="76" t="s">
        <v>912</v>
      </c>
      <c r="J450" s="76" t="s">
        <v>753</v>
      </c>
      <c r="K450" s="78" t="s">
        <v>1138</v>
      </c>
      <c r="L450" s="7" t="str">
        <f>IF(BudgetsQTable[[#This Row],[pi_last_name]]=" ","",HYPERLINK("https://www.ejacket.nsf.gov/ej/showProposal.do?Continue=Y&amp;ID="&amp;BudgetsQTable[[#This Row],[prop_id]],BudgetsQTable[[#This Row],[prop_id]]))</f>
        <v/>
      </c>
      <c r="M450" s="78" t="s">
        <v>753</v>
      </c>
      <c r="N450" s="7" t="str">
        <f>IF(BudgetsQTable[[#This Row],[pi_last_name]]=" ","",HYPERLINK("mailto:"&amp;BudgetsQTable[[#This Row],[pi_email]]&amp;"&amp;subject=Your NSF Proposal:  "&amp;BudgetsQTable[[#This Row],[prop_id]],BudgetsQTable[[#This Row],[pi_email]]))</f>
        <v/>
      </c>
      <c r="O450" s="78" t="s">
        <v>753</v>
      </c>
      <c r="P450" s="78">
        <v>1</v>
      </c>
      <c r="Q450" s="78">
        <v>1</v>
      </c>
      <c r="R450" s="79">
        <v>0</v>
      </c>
      <c r="S450" s="79">
        <v>5000</v>
      </c>
      <c r="T450" s="79">
        <v>3000</v>
      </c>
      <c r="U450" s="80">
        <v>130127</v>
      </c>
      <c r="V450" s="78">
        <v>0</v>
      </c>
      <c r="W450" s="78">
        <v>2</v>
      </c>
      <c r="X450" s="11" t="str">
        <f ca="1">IF(ISBLANK(BudgetsQTable[[#This Row],[budg_seq_yr]]),"FY"&amp;fiscalyear,"FY"&amp;fiscalyear-1+BudgetsQTable[[#This Row],[budg_seq_yr]])</f>
        <v>FY19</v>
      </c>
      <c r="Y450" s="79">
        <v>130127</v>
      </c>
      <c r="Z450" s="78" t="s">
        <v>2818</v>
      </c>
      <c r="AA450" s="78" t="s">
        <v>476</v>
      </c>
      <c r="AB450" s="76" t="s">
        <v>2821</v>
      </c>
      <c r="AC450" s="78" t="s">
        <v>3009</v>
      </c>
    </row>
    <row r="451" spans="1:29" x14ac:dyDescent="0.35">
      <c r="A451" s="10" t="s">
        <v>3248</v>
      </c>
      <c r="B451" s="76" t="s">
        <v>2834</v>
      </c>
      <c r="C451" s="76">
        <f>C450+(BudgetsQTable[[#This Row],[lead]]&lt;&gt;K450)</f>
        <v>65</v>
      </c>
      <c r="D451" s="76">
        <f>D450*(BudgetsQTable[[#This Row],[lead]]=K450)+(BudgetsQTable[[#This Row],[prop_id]]&lt;&gt;A450)</f>
        <v>3</v>
      </c>
      <c r="E451" s="77">
        <v>43004.665972222225</v>
      </c>
      <c r="F451" s="78" t="s">
        <v>2817</v>
      </c>
      <c r="G451" s="78" t="s">
        <v>2818</v>
      </c>
      <c r="H451" s="78" t="s">
        <v>476</v>
      </c>
      <c r="I451" s="76" t="s">
        <v>912</v>
      </c>
      <c r="J451" s="76" t="s">
        <v>753</v>
      </c>
      <c r="K451" s="78" t="s">
        <v>1138</v>
      </c>
      <c r="L451" s="7" t="str">
        <f>IF(BudgetsQTable[[#This Row],[pi_last_name]]=" ","",HYPERLINK("https://www.ejacket.nsf.gov/ej/showProposal.do?Continue=Y&amp;ID="&amp;BudgetsQTable[[#This Row],[prop_id]],BudgetsQTable[[#This Row],[prop_id]]))</f>
        <v/>
      </c>
      <c r="M451" s="78" t="s">
        <v>753</v>
      </c>
      <c r="N451" s="7" t="str">
        <f>IF(BudgetsQTable[[#This Row],[pi_last_name]]=" ","",HYPERLINK("mailto:"&amp;BudgetsQTable[[#This Row],[pi_email]]&amp;"&amp;subject=Your NSF Proposal:  "&amp;BudgetsQTable[[#This Row],[prop_id]],BudgetsQTable[[#This Row],[pi_email]]))</f>
        <v/>
      </c>
      <c r="O451" s="78" t="s">
        <v>753</v>
      </c>
      <c r="P451" s="78">
        <v>1</v>
      </c>
      <c r="Q451" s="78">
        <v>1</v>
      </c>
      <c r="R451" s="79">
        <v>0</v>
      </c>
      <c r="S451" s="79">
        <v>5000</v>
      </c>
      <c r="T451" s="79">
        <v>3000</v>
      </c>
      <c r="U451" s="80">
        <v>134647</v>
      </c>
      <c r="V451" s="78">
        <v>0</v>
      </c>
      <c r="W451" s="78">
        <v>3</v>
      </c>
      <c r="X451" s="11" t="str">
        <f ca="1">IF(ISBLANK(BudgetsQTable[[#This Row],[budg_seq_yr]]),"FY"&amp;fiscalyear,"FY"&amp;fiscalyear-1+BudgetsQTable[[#This Row],[budg_seq_yr]])</f>
        <v>FY20</v>
      </c>
      <c r="Y451" s="79">
        <v>134647</v>
      </c>
      <c r="Z451" s="78" t="s">
        <v>2818</v>
      </c>
      <c r="AA451" s="78" t="s">
        <v>476</v>
      </c>
      <c r="AB451" s="76" t="s">
        <v>2821</v>
      </c>
      <c r="AC451" s="78" t="s">
        <v>3009</v>
      </c>
    </row>
    <row r="452" spans="1:29" x14ac:dyDescent="0.35">
      <c r="A452" s="10" t="s">
        <v>1149</v>
      </c>
      <c r="B452" s="76" t="s">
        <v>2824</v>
      </c>
      <c r="C452" s="76">
        <f>C451+(BudgetsQTable[[#This Row],[lead]]&lt;&gt;K451)</f>
        <v>66</v>
      </c>
      <c r="D452" s="76">
        <f>D451*(BudgetsQTable[[#This Row],[lead]]=K451)+(BudgetsQTable[[#This Row],[prop_id]]&lt;&gt;A451)</f>
        <v>1</v>
      </c>
      <c r="E452" s="77">
        <v>43004.67083333333</v>
      </c>
      <c r="F452" s="78" t="s">
        <v>2817</v>
      </c>
      <c r="G452" s="78" t="s">
        <v>2818</v>
      </c>
      <c r="H452" s="78" t="s">
        <v>476</v>
      </c>
      <c r="I452" s="76" t="s">
        <v>727</v>
      </c>
      <c r="J452" s="76" t="s">
        <v>3253</v>
      </c>
      <c r="K452" s="78" t="s">
        <v>1149</v>
      </c>
      <c r="L452" s="7" t="str">
        <f>IF(BudgetsQTable[[#This Row],[pi_last_name]]=" ","",HYPERLINK("https://www.ejacket.nsf.gov/ej/showProposal.do?Continue=Y&amp;ID="&amp;BudgetsQTable[[#This Row],[prop_id]],BudgetsQTable[[#This Row],[prop_id]]))</f>
        <v>1763384</v>
      </c>
      <c r="M452" s="78" t="s">
        <v>1150</v>
      </c>
      <c r="N452" s="7" t="str">
        <f>IF(BudgetsQTable[[#This Row],[pi_last_name]]=" ","",HYPERLINK("mailto:"&amp;BudgetsQTable[[#This Row],[pi_email]]&amp;"&amp;subject=Your NSF Proposal:  "&amp;BudgetsQTable[[#This Row],[prop_id]],BudgetsQTable[[#This Row],[pi_email]]))</f>
        <v>zkincaid@cs.princeton.edu</v>
      </c>
      <c r="O452" s="78" t="s">
        <v>609</v>
      </c>
      <c r="P452" s="78"/>
      <c r="Q452" s="78"/>
      <c r="R452" s="79"/>
      <c r="S452" s="79"/>
      <c r="T452" s="79"/>
      <c r="U452" s="80"/>
      <c r="V452" s="78">
        <v>0</v>
      </c>
      <c r="W452" s="78"/>
      <c r="X452" s="11" t="str">
        <f ca="1">IF(ISBLANK(BudgetsQTable[[#This Row],[budg_seq_yr]]),"FY"&amp;fiscalyear,"FY"&amp;fiscalyear-1+BudgetsQTable[[#This Row],[budg_seq_yr]])</f>
        <v>FY18</v>
      </c>
      <c r="Y452" s="79">
        <v>600000</v>
      </c>
      <c r="Z452" s="78" t="s">
        <v>2818</v>
      </c>
      <c r="AA452" s="78" t="s">
        <v>476</v>
      </c>
      <c r="AB452" s="76" t="s">
        <v>2821</v>
      </c>
      <c r="AC452" s="78"/>
    </row>
    <row r="453" spans="1:29" x14ac:dyDescent="0.35">
      <c r="A453" s="10" t="s">
        <v>1149</v>
      </c>
      <c r="B453" s="76" t="s">
        <v>2824</v>
      </c>
      <c r="C453" s="76">
        <f>C452+(BudgetsQTable[[#This Row],[lead]]&lt;&gt;K452)</f>
        <v>66</v>
      </c>
      <c r="D453" s="76">
        <f>D452*(BudgetsQTable[[#This Row],[lead]]=K452)+(BudgetsQTable[[#This Row],[prop_id]]&lt;&gt;A452)</f>
        <v>1</v>
      </c>
      <c r="E453" s="77">
        <v>43004.67083333333</v>
      </c>
      <c r="F453" s="78" t="s">
        <v>2817</v>
      </c>
      <c r="G453" s="78" t="s">
        <v>2818</v>
      </c>
      <c r="H453" s="78" t="s">
        <v>476</v>
      </c>
      <c r="I453" s="76" t="s">
        <v>727</v>
      </c>
      <c r="J453" s="76" t="s">
        <v>753</v>
      </c>
      <c r="K453" s="78" t="s">
        <v>1149</v>
      </c>
      <c r="L453" s="7" t="str">
        <f>IF(BudgetsQTable[[#This Row],[pi_last_name]]=" ","",HYPERLINK("https://www.ejacket.nsf.gov/ej/showProposal.do?Continue=Y&amp;ID="&amp;BudgetsQTable[[#This Row],[prop_id]],BudgetsQTable[[#This Row],[prop_id]]))</f>
        <v/>
      </c>
      <c r="M453" s="78" t="s">
        <v>753</v>
      </c>
      <c r="N453" s="7" t="str">
        <f>IF(BudgetsQTable[[#This Row],[pi_last_name]]=" ","",HYPERLINK("mailto:"&amp;BudgetsQTable[[#This Row],[pi_email]]&amp;"&amp;subject=Your NSF Proposal:  "&amp;BudgetsQTable[[#This Row],[prop_id]],BudgetsQTable[[#This Row],[pi_email]]))</f>
        <v/>
      </c>
      <c r="O453" s="78" t="s">
        <v>753</v>
      </c>
      <c r="P453" s="78">
        <v>1</v>
      </c>
      <c r="Q453" s="78">
        <v>1</v>
      </c>
      <c r="R453" s="79">
        <v>0</v>
      </c>
      <c r="S453" s="79">
        <v>3787</v>
      </c>
      <c r="T453" s="79">
        <v>0</v>
      </c>
      <c r="U453" s="80">
        <v>143995</v>
      </c>
      <c r="V453" s="78">
        <v>0</v>
      </c>
      <c r="W453" s="78">
        <v>1</v>
      </c>
      <c r="X453" s="11" t="str">
        <f ca="1">IF(ISBLANK(BudgetsQTable[[#This Row],[budg_seq_yr]]),"FY"&amp;fiscalyear,"FY"&amp;fiscalyear-1+BudgetsQTable[[#This Row],[budg_seq_yr]])</f>
        <v>FY18</v>
      </c>
      <c r="Y453" s="79">
        <v>143995</v>
      </c>
      <c r="Z453" s="78" t="s">
        <v>2818</v>
      </c>
      <c r="AA453" s="78" t="s">
        <v>476</v>
      </c>
      <c r="AB453" s="76" t="s">
        <v>2821</v>
      </c>
      <c r="AC453" s="78"/>
    </row>
    <row r="454" spans="1:29" x14ac:dyDescent="0.35">
      <c r="A454" s="10" t="s">
        <v>1149</v>
      </c>
      <c r="B454" s="76" t="s">
        <v>2824</v>
      </c>
      <c r="C454" s="76">
        <f>C453+(BudgetsQTable[[#This Row],[lead]]&lt;&gt;K453)</f>
        <v>66</v>
      </c>
      <c r="D454" s="76">
        <f>D453*(BudgetsQTable[[#This Row],[lead]]=K453)+(BudgetsQTable[[#This Row],[prop_id]]&lt;&gt;A453)</f>
        <v>1</v>
      </c>
      <c r="E454" s="77">
        <v>43004.67083333333</v>
      </c>
      <c r="F454" s="78" t="s">
        <v>2817</v>
      </c>
      <c r="G454" s="78" t="s">
        <v>2818</v>
      </c>
      <c r="H454" s="78" t="s">
        <v>476</v>
      </c>
      <c r="I454" s="76" t="s">
        <v>727</v>
      </c>
      <c r="J454" s="76" t="s">
        <v>753</v>
      </c>
      <c r="K454" s="78" t="s">
        <v>1149</v>
      </c>
      <c r="L454" s="7" t="str">
        <f>IF(BudgetsQTable[[#This Row],[pi_last_name]]=" ","",HYPERLINK("https://www.ejacket.nsf.gov/ej/showProposal.do?Continue=Y&amp;ID="&amp;BudgetsQTable[[#This Row],[prop_id]],BudgetsQTable[[#This Row],[prop_id]]))</f>
        <v/>
      </c>
      <c r="M454" s="78" t="s">
        <v>753</v>
      </c>
      <c r="N454" s="7" t="str">
        <f>IF(BudgetsQTable[[#This Row],[pi_last_name]]=" ","",HYPERLINK("mailto:"&amp;BudgetsQTable[[#This Row],[pi_email]]&amp;"&amp;subject=Your NSF Proposal:  "&amp;BudgetsQTable[[#This Row],[prop_id]],BudgetsQTable[[#This Row],[pi_email]]))</f>
        <v/>
      </c>
      <c r="O454" s="78" t="s">
        <v>753</v>
      </c>
      <c r="P454" s="78">
        <v>1</v>
      </c>
      <c r="Q454" s="78">
        <v>1</v>
      </c>
      <c r="R454" s="79">
        <v>0</v>
      </c>
      <c r="S454" s="79">
        <v>3787</v>
      </c>
      <c r="T454" s="79">
        <v>0</v>
      </c>
      <c r="U454" s="80">
        <v>147903</v>
      </c>
      <c r="V454" s="78">
        <v>0</v>
      </c>
      <c r="W454" s="78">
        <v>2</v>
      </c>
      <c r="X454" s="11" t="str">
        <f ca="1">IF(ISBLANK(BudgetsQTable[[#This Row],[budg_seq_yr]]),"FY"&amp;fiscalyear,"FY"&amp;fiscalyear-1+BudgetsQTable[[#This Row],[budg_seq_yr]])</f>
        <v>FY19</v>
      </c>
      <c r="Y454" s="79">
        <v>147903</v>
      </c>
      <c r="Z454" s="78" t="s">
        <v>2818</v>
      </c>
      <c r="AA454" s="78" t="s">
        <v>476</v>
      </c>
      <c r="AB454" s="76" t="s">
        <v>2821</v>
      </c>
      <c r="AC454" s="78"/>
    </row>
    <row r="455" spans="1:29" x14ac:dyDescent="0.35">
      <c r="A455" s="10" t="s">
        <v>1149</v>
      </c>
      <c r="B455" s="76" t="s">
        <v>2824</v>
      </c>
      <c r="C455" s="76">
        <f>C454+(BudgetsQTable[[#This Row],[lead]]&lt;&gt;K454)</f>
        <v>66</v>
      </c>
      <c r="D455" s="76">
        <f>D454*(BudgetsQTable[[#This Row],[lead]]=K454)+(BudgetsQTable[[#This Row],[prop_id]]&lt;&gt;A454)</f>
        <v>1</v>
      </c>
      <c r="E455" s="77">
        <v>43004.67083333333</v>
      </c>
      <c r="F455" s="78" t="s">
        <v>2817</v>
      </c>
      <c r="G455" s="78" t="s">
        <v>2818</v>
      </c>
      <c r="H455" s="78" t="s">
        <v>476</v>
      </c>
      <c r="I455" s="76" t="s">
        <v>727</v>
      </c>
      <c r="J455" s="76" t="s">
        <v>753</v>
      </c>
      <c r="K455" s="78" t="s">
        <v>1149</v>
      </c>
      <c r="L455" s="7" t="str">
        <f>IF(BudgetsQTable[[#This Row],[pi_last_name]]=" ","",HYPERLINK("https://www.ejacket.nsf.gov/ej/showProposal.do?Continue=Y&amp;ID="&amp;BudgetsQTable[[#This Row],[prop_id]],BudgetsQTable[[#This Row],[prop_id]]))</f>
        <v/>
      </c>
      <c r="M455" s="78" t="s">
        <v>753</v>
      </c>
      <c r="N455" s="7" t="str">
        <f>IF(BudgetsQTable[[#This Row],[pi_last_name]]=" ","",HYPERLINK("mailto:"&amp;BudgetsQTable[[#This Row],[pi_email]]&amp;"&amp;subject=Your NSF Proposal:  "&amp;BudgetsQTable[[#This Row],[prop_id]],BudgetsQTable[[#This Row],[pi_email]]))</f>
        <v/>
      </c>
      <c r="O455" s="78" t="s">
        <v>753</v>
      </c>
      <c r="P455" s="78">
        <v>1</v>
      </c>
      <c r="Q455" s="78">
        <v>1</v>
      </c>
      <c r="R455" s="79">
        <v>0</v>
      </c>
      <c r="S455" s="79">
        <v>3787</v>
      </c>
      <c r="T455" s="79">
        <v>0</v>
      </c>
      <c r="U455" s="80">
        <v>151952</v>
      </c>
      <c r="V455" s="78">
        <v>0</v>
      </c>
      <c r="W455" s="78">
        <v>3</v>
      </c>
      <c r="X455" s="11" t="str">
        <f ca="1">IF(ISBLANK(BudgetsQTable[[#This Row],[budg_seq_yr]]),"FY"&amp;fiscalyear,"FY"&amp;fiscalyear-1+BudgetsQTable[[#This Row],[budg_seq_yr]])</f>
        <v>FY20</v>
      </c>
      <c r="Y455" s="79">
        <v>151952</v>
      </c>
      <c r="Z455" s="78" t="s">
        <v>2818</v>
      </c>
      <c r="AA455" s="78" t="s">
        <v>476</v>
      </c>
      <c r="AB455" s="76" t="s">
        <v>2821</v>
      </c>
      <c r="AC455" s="78"/>
    </row>
    <row r="456" spans="1:29" x14ac:dyDescent="0.35">
      <c r="A456" s="10" t="s">
        <v>1149</v>
      </c>
      <c r="B456" s="76" t="s">
        <v>2824</v>
      </c>
      <c r="C456" s="76">
        <f>C455+(BudgetsQTable[[#This Row],[lead]]&lt;&gt;K455)</f>
        <v>66</v>
      </c>
      <c r="D456" s="76">
        <f>D455*(BudgetsQTable[[#This Row],[lead]]=K455)+(BudgetsQTable[[#This Row],[prop_id]]&lt;&gt;A455)</f>
        <v>1</v>
      </c>
      <c r="E456" s="77">
        <v>43004.67083333333</v>
      </c>
      <c r="F456" s="78" t="s">
        <v>2817</v>
      </c>
      <c r="G456" s="78" t="s">
        <v>2818</v>
      </c>
      <c r="H456" s="78" t="s">
        <v>476</v>
      </c>
      <c r="I456" s="76" t="s">
        <v>727</v>
      </c>
      <c r="J456" s="76" t="s">
        <v>753</v>
      </c>
      <c r="K456" s="78" t="s">
        <v>1149</v>
      </c>
      <c r="L456" s="7" t="str">
        <f>IF(BudgetsQTable[[#This Row],[pi_last_name]]=" ","",HYPERLINK("https://www.ejacket.nsf.gov/ej/showProposal.do?Continue=Y&amp;ID="&amp;BudgetsQTable[[#This Row],[prop_id]],BudgetsQTable[[#This Row],[prop_id]]))</f>
        <v/>
      </c>
      <c r="M456" s="78" t="s">
        <v>753</v>
      </c>
      <c r="N456" s="7" t="str">
        <f>IF(BudgetsQTable[[#This Row],[pi_last_name]]=" ","",HYPERLINK("mailto:"&amp;BudgetsQTable[[#This Row],[pi_email]]&amp;"&amp;subject=Your NSF Proposal:  "&amp;BudgetsQTable[[#This Row],[prop_id]],BudgetsQTable[[#This Row],[pi_email]]))</f>
        <v/>
      </c>
      <c r="O456" s="78" t="s">
        <v>753</v>
      </c>
      <c r="P456" s="78">
        <v>1</v>
      </c>
      <c r="Q456" s="78">
        <v>1</v>
      </c>
      <c r="R456" s="79">
        <v>0</v>
      </c>
      <c r="S456" s="79">
        <v>3787</v>
      </c>
      <c r="T456" s="79">
        <v>0</v>
      </c>
      <c r="U456" s="80">
        <v>156150</v>
      </c>
      <c r="V456" s="78">
        <v>0</v>
      </c>
      <c r="W456" s="78">
        <v>4</v>
      </c>
      <c r="X456" s="11" t="str">
        <f ca="1">IF(ISBLANK(BudgetsQTable[[#This Row],[budg_seq_yr]]),"FY"&amp;fiscalyear,"FY"&amp;fiscalyear-1+BudgetsQTable[[#This Row],[budg_seq_yr]])</f>
        <v>FY21</v>
      </c>
      <c r="Y456" s="79">
        <v>156150</v>
      </c>
      <c r="Z456" s="78" t="s">
        <v>2818</v>
      </c>
      <c r="AA456" s="78" t="s">
        <v>476</v>
      </c>
      <c r="AB456" s="76" t="s">
        <v>2821</v>
      </c>
      <c r="AC456" s="78"/>
    </row>
    <row r="457" spans="1:29" x14ac:dyDescent="0.35">
      <c r="A457" s="10" t="s">
        <v>3255</v>
      </c>
      <c r="B457" s="76" t="s">
        <v>2834</v>
      </c>
      <c r="C457" s="76">
        <f>C456+(BudgetsQTable[[#This Row],[lead]]&lt;&gt;K456)</f>
        <v>66</v>
      </c>
      <c r="D457" s="76">
        <f>D456*(BudgetsQTable[[#This Row],[lead]]=K456)+(BudgetsQTable[[#This Row],[prop_id]]&lt;&gt;A456)</f>
        <v>2</v>
      </c>
      <c r="E457" s="77">
        <v>43003.4375</v>
      </c>
      <c r="F457" s="78" t="s">
        <v>2817</v>
      </c>
      <c r="G457" s="78" t="s">
        <v>2818</v>
      </c>
      <c r="H457" s="78" t="s">
        <v>476</v>
      </c>
      <c r="I457" s="76" t="s">
        <v>727</v>
      </c>
      <c r="J457" s="76" t="s">
        <v>3258</v>
      </c>
      <c r="K457" s="78" t="s">
        <v>1149</v>
      </c>
      <c r="L457" s="7" t="str">
        <f>IF(BudgetsQTable[[#This Row],[pi_last_name]]=" ","",HYPERLINK("https://www.ejacket.nsf.gov/ej/showProposal.do?Continue=Y&amp;ID="&amp;BudgetsQTable[[#This Row],[prop_id]],BudgetsQTable[[#This Row],[prop_id]]))</f>
        <v>1763170</v>
      </c>
      <c r="M457" s="78" t="s">
        <v>3256</v>
      </c>
      <c r="N457" s="7" t="str">
        <f>IF(BudgetsQTable[[#This Row],[pi_last_name]]=" ","",HYPERLINK("mailto:"&amp;BudgetsQTable[[#This Row],[pi_email]]&amp;"&amp;subject=Your NSF Proposal:  "&amp;BudgetsQTable[[#This Row],[prop_id]],BudgetsQTable[[#This Row],[pi_email]]))</f>
        <v>reps@cs.wisc.edu</v>
      </c>
      <c r="O457" s="78" t="s">
        <v>3257</v>
      </c>
      <c r="P457" s="78"/>
      <c r="Q457" s="78"/>
      <c r="R457" s="79"/>
      <c r="S457" s="79"/>
      <c r="T457" s="79"/>
      <c r="U457" s="80"/>
      <c r="V457" s="78">
        <v>0</v>
      </c>
      <c r="W457" s="78"/>
      <c r="X457" s="11" t="str">
        <f ca="1">IF(ISBLANK(BudgetsQTable[[#This Row],[budg_seq_yr]]),"FY"&amp;fiscalyear,"FY"&amp;fiscalyear-1+BudgetsQTable[[#This Row],[budg_seq_yr]])</f>
        <v>FY18</v>
      </c>
      <c r="Y457" s="79">
        <v>600000</v>
      </c>
      <c r="Z457" s="78" t="s">
        <v>2818</v>
      </c>
      <c r="AA457" s="78" t="s">
        <v>476</v>
      </c>
      <c r="AB457" s="76" t="s">
        <v>2821</v>
      </c>
      <c r="AC457" s="78" t="s">
        <v>2832</v>
      </c>
    </row>
    <row r="458" spans="1:29" x14ac:dyDescent="0.35">
      <c r="A458" s="10" t="s">
        <v>3255</v>
      </c>
      <c r="B458" s="76" t="s">
        <v>2834</v>
      </c>
      <c r="C458" s="76">
        <f>C457+(BudgetsQTable[[#This Row],[lead]]&lt;&gt;K457)</f>
        <v>66</v>
      </c>
      <c r="D458" s="76">
        <f>D457*(BudgetsQTable[[#This Row],[lead]]=K457)+(BudgetsQTable[[#This Row],[prop_id]]&lt;&gt;A457)</f>
        <v>2</v>
      </c>
      <c r="E458" s="77">
        <v>43003.4375</v>
      </c>
      <c r="F458" s="78" t="s">
        <v>2817</v>
      </c>
      <c r="G458" s="78" t="s">
        <v>2818</v>
      </c>
      <c r="H458" s="78" t="s">
        <v>476</v>
      </c>
      <c r="I458" s="76" t="s">
        <v>727</v>
      </c>
      <c r="J458" s="76" t="s">
        <v>753</v>
      </c>
      <c r="K458" s="78" t="s">
        <v>1149</v>
      </c>
      <c r="L458" s="7" t="str">
        <f>IF(BudgetsQTable[[#This Row],[pi_last_name]]=" ","",HYPERLINK("https://www.ejacket.nsf.gov/ej/showProposal.do?Continue=Y&amp;ID="&amp;BudgetsQTable[[#This Row],[prop_id]],BudgetsQTable[[#This Row],[prop_id]]))</f>
        <v/>
      </c>
      <c r="M458" s="78" t="s">
        <v>753</v>
      </c>
      <c r="N458" s="7" t="str">
        <f>IF(BudgetsQTable[[#This Row],[pi_last_name]]=" ","",HYPERLINK("mailto:"&amp;BudgetsQTable[[#This Row],[pi_email]]&amp;"&amp;subject=Your NSF Proposal:  "&amp;BudgetsQTable[[#This Row],[prop_id]],BudgetsQTable[[#This Row],[pi_email]]))</f>
        <v/>
      </c>
      <c r="O458" s="78" t="s">
        <v>753</v>
      </c>
      <c r="P458" s="78">
        <v>1</v>
      </c>
      <c r="Q458" s="78">
        <v>1</v>
      </c>
      <c r="R458" s="79">
        <v>0</v>
      </c>
      <c r="S458" s="79">
        <v>5400</v>
      </c>
      <c r="T458" s="79">
        <v>0</v>
      </c>
      <c r="U458" s="80">
        <v>114910</v>
      </c>
      <c r="V458" s="78">
        <v>0</v>
      </c>
      <c r="W458" s="78">
        <v>1</v>
      </c>
      <c r="X458" s="11" t="str">
        <f ca="1">IF(ISBLANK(BudgetsQTable[[#This Row],[budg_seq_yr]]),"FY"&amp;fiscalyear,"FY"&amp;fiscalyear-1+BudgetsQTable[[#This Row],[budg_seq_yr]])</f>
        <v>FY18</v>
      </c>
      <c r="Y458" s="79">
        <v>114910</v>
      </c>
      <c r="Z458" s="78" t="s">
        <v>2818</v>
      </c>
      <c r="AA458" s="78" t="s">
        <v>476</v>
      </c>
      <c r="AB458" s="76" t="s">
        <v>2821</v>
      </c>
      <c r="AC458" s="78" t="s">
        <v>2832</v>
      </c>
    </row>
    <row r="459" spans="1:29" x14ac:dyDescent="0.35">
      <c r="A459" s="10" t="s">
        <v>3255</v>
      </c>
      <c r="B459" s="76" t="s">
        <v>2834</v>
      </c>
      <c r="C459" s="76">
        <f>C458+(BudgetsQTable[[#This Row],[lead]]&lt;&gt;K458)</f>
        <v>66</v>
      </c>
      <c r="D459" s="76">
        <f>D458*(BudgetsQTable[[#This Row],[lead]]=K458)+(BudgetsQTable[[#This Row],[prop_id]]&lt;&gt;A458)</f>
        <v>2</v>
      </c>
      <c r="E459" s="77">
        <v>43003.4375</v>
      </c>
      <c r="F459" s="78" t="s">
        <v>2817</v>
      </c>
      <c r="G459" s="78" t="s">
        <v>2818</v>
      </c>
      <c r="H459" s="78" t="s">
        <v>476</v>
      </c>
      <c r="I459" s="76" t="s">
        <v>727</v>
      </c>
      <c r="J459" s="76" t="s">
        <v>753</v>
      </c>
      <c r="K459" s="78" t="s">
        <v>1149</v>
      </c>
      <c r="L459" s="7" t="str">
        <f>IF(BudgetsQTable[[#This Row],[pi_last_name]]=" ","",HYPERLINK("https://www.ejacket.nsf.gov/ej/showProposal.do?Continue=Y&amp;ID="&amp;BudgetsQTable[[#This Row],[prop_id]],BudgetsQTable[[#This Row],[prop_id]]))</f>
        <v/>
      </c>
      <c r="M459" s="78" t="s">
        <v>753</v>
      </c>
      <c r="N459" s="7" t="str">
        <f>IF(BudgetsQTable[[#This Row],[pi_last_name]]=" ","",HYPERLINK("mailto:"&amp;BudgetsQTable[[#This Row],[pi_email]]&amp;"&amp;subject=Your NSF Proposal:  "&amp;BudgetsQTable[[#This Row],[prop_id]],BudgetsQTable[[#This Row],[pi_email]]))</f>
        <v/>
      </c>
      <c r="O459" s="78" t="s">
        <v>753</v>
      </c>
      <c r="P459" s="78">
        <v>1</v>
      </c>
      <c r="Q459" s="78">
        <v>1</v>
      </c>
      <c r="R459" s="79">
        <v>0</v>
      </c>
      <c r="S459" s="79">
        <v>5400</v>
      </c>
      <c r="T459" s="79">
        <v>0</v>
      </c>
      <c r="U459" s="80">
        <v>204754</v>
      </c>
      <c r="V459" s="78">
        <v>0</v>
      </c>
      <c r="W459" s="78">
        <v>2</v>
      </c>
      <c r="X459" s="11" t="str">
        <f ca="1">IF(ISBLANK(BudgetsQTable[[#This Row],[budg_seq_yr]]),"FY"&amp;fiscalyear,"FY"&amp;fiscalyear-1+BudgetsQTable[[#This Row],[budg_seq_yr]])</f>
        <v>FY19</v>
      </c>
      <c r="Y459" s="79">
        <v>204754</v>
      </c>
      <c r="Z459" s="78" t="s">
        <v>2818</v>
      </c>
      <c r="AA459" s="78" t="s">
        <v>476</v>
      </c>
      <c r="AB459" s="76" t="s">
        <v>2821</v>
      </c>
      <c r="AC459" s="78" t="s">
        <v>2832</v>
      </c>
    </row>
    <row r="460" spans="1:29" x14ac:dyDescent="0.35">
      <c r="A460" s="10" t="s">
        <v>3255</v>
      </c>
      <c r="B460" s="76" t="s">
        <v>2834</v>
      </c>
      <c r="C460" s="76">
        <f>C459+(BudgetsQTable[[#This Row],[lead]]&lt;&gt;K459)</f>
        <v>66</v>
      </c>
      <c r="D460" s="76">
        <f>D459*(BudgetsQTable[[#This Row],[lead]]=K459)+(BudgetsQTable[[#This Row],[prop_id]]&lt;&gt;A459)</f>
        <v>2</v>
      </c>
      <c r="E460" s="77">
        <v>43003.4375</v>
      </c>
      <c r="F460" s="78" t="s">
        <v>2817</v>
      </c>
      <c r="G460" s="78" t="s">
        <v>2818</v>
      </c>
      <c r="H460" s="78" t="s">
        <v>476</v>
      </c>
      <c r="I460" s="76" t="s">
        <v>727</v>
      </c>
      <c r="J460" s="76" t="s">
        <v>753</v>
      </c>
      <c r="K460" s="78" t="s">
        <v>1149</v>
      </c>
      <c r="L460" s="7" t="str">
        <f>IF(BudgetsQTable[[#This Row],[pi_last_name]]=" ","",HYPERLINK("https://www.ejacket.nsf.gov/ej/showProposal.do?Continue=Y&amp;ID="&amp;BudgetsQTable[[#This Row],[prop_id]],BudgetsQTable[[#This Row],[prop_id]]))</f>
        <v/>
      </c>
      <c r="M460" s="78" t="s">
        <v>753</v>
      </c>
      <c r="N460" s="7" t="str">
        <f>IF(BudgetsQTable[[#This Row],[pi_last_name]]=" ","",HYPERLINK("mailto:"&amp;BudgetsQTable[[#This Row],[pi_email]]&amp;"&amp;subject=Your NSF Proposal:  "&amp;BudgetsQTable[[#This Row],[prop_id]],BudgetsQTable[[#This Row],[pi_email]]))</f>
        <v/>
      </c>
      <c r="O460" s="78" t="s">
        <v>753</v>
      </c>
      <c r="P460" s="78">
        <v>1</v>
      </c>
      <c r="Q460" s="78">
        <v>1</v>
      </c>
      <c r="R460" s="79">
        <v>0</v>
      </c>
      <c r="S460" s="79">
        <v>5400</v>
      </c>
      <c r="T460" s="79">
        <v>0</v>
      </c>
      <c r="U460" s="80">
        <v>138280</v>
      </c>
      <c r="V460" s="78">
        <v>0</v>
      </c>
      <c r="W460" s="78">
        <v>3</v>
      </c>
      <c r="X460" s="11" t="str">
        <f ca="1">IF(ISBLANK(BudgetsQTable[[#This Row],[budg_seq_yr]]),"FY"&amp;fiscalyear,"FY"&amp;fiscalyear-1+BudgetsQTable[[#This Row],[budg_seq_yr]])</f>
        <v>FY20</v>
      </c>
      <c r="Y460" s="79">
        <v>138280</v>
      </c>
      <c r="Z460" s="78" t="s">
        <v>2818</v>
      </c>
      <c r="AA460" s="78" t="s">
        <v>476</v>
      </c>
      <c r="AB460" s="76" t="s">
        <v>2821</v>
      </c>
      <c r="AC460" s="78" t="s">
        <v>2832</v>
      </c>
    </row>
    <row r="461" spans="1:29" x14ac:dyDescent="0.35">
      <c r="A461" s="10" t="s">
        <v>3255</v>
      </c>
      <c r="B461" s="76" t="s">
        <v>2834</v>
      </c>
      <c r="C461" s="76">
        <f>C460+(BudgetsQTable[[#This Row],[lead]]&lt;&gt;K460)</f>
        <v>66</v>
      </c>
      <c r="D461" s="76">
        <f>D460*(BudgetsQTable[[#This Row],[lead]]=K460)+(BudgetsQTable[[#This Row],[prop_id]]&lt;&gt;A460)</f>
        <v>2</v>
      </c>
      <c r="E461" s="77">
        <v>43003.4375</v>
      </c>
      <c r="F461" s="78" t="s">
        <v>2817</v>
      </c>
      <c r="G461" s="78" t="s">
        <v>2818</v>
      </c>
      <c r="H461" s="78" t="s">
        <v>476</v>
      </c>
      <c r="I461" s="76" t="s">
        <v>727</v>
      </c>
      <c r="J461" s="76" t="s">
        <v>753</v>
      </c>
      <c r="K461" s="78" t="s">
        <v>1149</v>
      </c>
      <c r="L461" s="7" t="str">
        <f>IF(BudgetsQTable[[#This Row],[pi_last_name]]=" ","",HYPERLINK("https://www.ejacket.nsf.gov/ej/showProposal.do?Continue=Y&amp;ID="&amp;BudgetsQTable[[#This Row],[prop_id]],BudgetsQTable[[#This Row],[prop_id]]))</f>
        <v/>
      </c>
      <c r="M461" s="78" t="s">
        <v>753</v>
      </c>
      <c r="N461" s="7" t="str">
        <f>IF(BudgetsQTable[[#This Row],[pi_last_name]]=" ","",HYPERLINK("mailto:"&amp;BudgetsQTable[[#This Row],[pi_email]]&amp;"&amp;subject=Your NSF Proposal:  "&amp;BudgetsQTable[[#This Row],[prop_id]],BudgetsQTable[[#This Row],[pi_email]]))</f>
        <v/>
      </c>
      <c r="O461" s="78" t="s">
        <v>753</v>
      </c>
      <c r="P461" s="78">
        <v>1</v>
      </c>
      <c r="Q461" s="78">
        <v>1</v>
      </c>
      <c r="R461" s="79">
        <v>0</v>
      </c>
      <c r="S461" s="79">
        <v>5400</v>
      </c>
      <c r="T461" s="79">
        <v>0</v>
      </c>
      <c r="U461" s="80">
        <v>142056</v>
      </c>
      <c r="V461" s="78">
        <v>0</v>
      </c>
      <c r="W461" s="78">
        <v>4</v>
      </c>
      <c r="X461" s="11" t="str">
        <f ca="1">IF(ISBLANK(BudgetsQTable[[#This Row],[budg_seq_yr]]),"FY"&amp;fiscalyear,"FY"&amp;fiscalyear-1+BudgetsQTable[[#This Row],[budg_seq_yr]])</f>
        <v>FY21</v>
      </c>
      <c r="Y461" s="79">
        <v>142056</v>
      </c>
      <c r="Z461" s="78" t="s">
        <v>2818</v>
      </c>
      <c r="AA461" s="78" t="s">
        <v>476</v>
      </c>
      <c r="AB461" s="76" t="s">
        <v>2821</v>
      </c>
      <c r="AC461" s="78" t="s">
        <v>2832</v>
      </c>
    </row>
    <row r="462" spans="1:29" x14ac:dyDescent="0.35">
      <c r="A462" s="10" t="s">
        <v>1157</v>
      </c>
      <c r="B462" s="76" t="s">
        <v>2863</v>
      </c>
      <c r="C462" s="76">
        <f>C461+(BudgetsQTable[[#This Row],[lead]]&lt;&gt;K461)</f>
        <v>67</v>
      </c>
      <c r="D462" s="76">
        <f>D461*(BudgetsQTable[[#This Row],[lead]]=K461)+(BudgetsQTable[[#This Row],[prop_id]]&lt;&gt;A461)</f>
        <v>1</v>
      </c>
      <c r="E462" s="77">
        <v>43004.67291666667</v>
      </c>
      <c r="F462" s="78" t="s">
        <v>2868</v>
      </c>
      <c r="G462" s="78" t="s">
        <v>2869</v>
      </c>
      <c r="H462" s="78" t="s">
        <v>466</v>
      </c>
      <c r="I462" s="76" t="s">
        <v>931</v>
      </c>
      <c r="J462" s="76" t="s">
        <v>3261</v>
      </c>
      <c r="K462" s="78" t="s">
        <v>1157</v>
      </c>
      <c r="L462" s="7" t="str">
        <f>IF(BudgetsQTable[[#This Row],[pi_last_name]]=" ","",HYPERLINK("https://www.ejacket.nsf.gov/ej/showProposal.do?Continue=Y&amp;ID="&amp;BudgetsQTable[[#This Row],[prop_id]],BudgetsQTable[[#This Row],[prop_id]]))</f>
        <v>1763386</v>
      </c>
      <c r="M462" s="78" t="s">
        <v>1158</v>
      </c>
      <c r="N462" s="7" t="str">
        <f>IF(BudgetsQTable[[#This Row],[pi_last_name]]=" ","",HYPERLINK("mailto:"&amp;BudgetsQTable[[#This Row],[pi_email]]&amp;"&amp;subject=Your NSF Proposal:  "&amp;BudgetsQTable[[#This Row],[prop_id]],BudgetsQTable[[#This Row],[pi_email]]))</f>
        <v>jignesh@cs.wisc.edu</v>
      </c>
      <c r="O462" s="78" t="s">
        <v>3257</v>
      </c>
      <c r="P462" s="78"/>
      <c r="Q462" s="78"/>
      <c r="R462" s="79"/>
      <c r="S462" s="79"/>
      <c r="T462" s="79"/>
      <c r="U462" s="80"/>
      <c r="V462" s="78">
        <v>0</v>
      </c>
      <c r="W462" s="78"/>
      <c r="X462" s="11" t="str">
        <f ca="1">IF(ISBLANK(BudgetsQTable[[#This Row],[budg_seq_yr]]),"FY"&amp;fiscalyear,"FY"&amp;fiscalyear-1+BudgetsQTable[[#This Row],[budg_seq_yr]])</f>
        <v>FY18</v>
      </c>
      <c r="Y462" s="79">
        <v>736605</v>
      </c>
      <c r="Z462" s="78" t="s">
        <v>2869</v>
      </c>
      <c r="AA462" s="78" t="s">
        <v>466</v>
      </c>
      <c r="AB462" s="76" t="s">
        <v>2821</v>
      </c>
      <c r="AC462" s="78" t="s">
        <v>2884</v>
      </c>
    </row>
    <row r="463" spans="1:29" x14ac:dyDescent="0.35">
      <c r="A463" s="10" t="s">
        <v>1157</v>
      </c>
      <c r="B463" s="76" t="s">
        <v>2863</v>
      </c>
      <c r="C463" s="76">
        <f>C462+(BudgetsQTable[[#This Row],[lead]]&lt;&gt;K462)</f>
        <v>67</v>
      </c>
      <c r="D463" s="76">
        <f>D462*(BudgetsQTable[[#This Row],[lead]]=K462)+(BudgetsQTable[[#This Row],[prop_id]]&lt;&gt;A462)</f>
        <v>1</v>
      </c>
      <c r="E463" s="77">
        <v>43004.67291666667</v>
      </c>
      <c r="F463" s="78" t="s">
        <v>2868</v>
      </c>
      <c r="G463" s="78" t="s">
        <v>2869</v>
      </c>
      <c r="H463" s="78" t="s">
        <v>466</v>
      </c>
      <c r="I463" s="76" t="s">
        <v>931</v>
      </c>
      <c r="J463" s="76" t="s">
        <v>753</v>
      </c>
      <c r="K463" s="78" t="s">
        <v>1157</v>
      </c>
      <c r="L463" s="7" t="str">
        <f>IF(BudgetsQTable[[#This Row],[pi_last_name]]=" ","",HYPERLINK("https://www.ejacket.nsf.gov/ej/showProposal.do?Continue=Y&amp;ID="&amp;BudgetsQTable[[#This Row],[prop_id]],BudgetsQTable[[#This Row],[prop_id]]))</f>
        <v/>
      </c>
      <c r="M463" s="78" t="s">
        <v>753</v>
      </c>
      <c r="N463" s="7" t="str">
        <f>IF(BudgetsQTable[[#This Row],[pi_last_name]]=" ","",HYPERLINK("mailto:"&amp;BudgetsQTable[[#This Row],[pi_email]]&amp;"&amp;subject=Your NSF Proposal:  "&amp;BudgetsQTable[[#This Row],[prop_id]],BudgetsQTable[[#This Row],[pi_email]]))</f>
        <v/>
      </c>
      <c r="O463" s="78" t="s">
        <v>753</v>
      </c>
      <c r="P463" s="78">
        <v>1</v>
      </c>
      <c r="Q463" s="78">
        <v>1</v>
      </c>
      <c r="R463" s="79">
        <v>0</v>
      </c>
      <c r="S463" s="79">
        <v>3000</v>
      </c>
      <c r="T463" s="79">
        <v>0</v>
      </c>
      <c r="U463" s="80">
        <v>232052</v>
      </c>
      <c r="V463" s="78">
        <v>0</v>
      </c>
      <c r="W463" s="78">
        <v>1</v>
      </c>
      <c r="X463" s="11" t="str">
        <f ca="1">IF(ISBLANK(BudgetsQTable[[#This Row],[budg_seq_yr]]),"FY"&amp;fiscalyear,"FY"&amp;fiscalyear-1+BudgetsQTable[[#This Row],[budg_seq_yr]])</f>
        <v>FY18</v>
      </c>
      <c r="Y463" s="79">
        <v>232052</v>
      </c>
      <c r="Z463" s="78" t="s">
        <v>2869</v>
      </c>
      <c r="AA463" s="78" t="s">
        <v>466</v>
      </c>
      <c r="AB463" s="76" t="s">
        <v>2821</v>
      </c>
      <c r="AC463" s="78" t="s">
        <v>2884</v>
      </c>
    </row>
    <row r="464" spans="1:29" x14ac:dyDescent="0.35">
      <c r="A464" s="10" t="s">
        <v>1157</v>
      </c>
      <c r="B464" s="76" t="s">
        <v>2863</v>
      </c>
      <c r="C464" s="76">
        <f>C463+(BudgetsQTable[[#This Row],[lead]]&lt;&gt;K463)</f>
        <v>67</v>
      </c>
      <c r="D464" s="76">
        <f>D463*(BudgetsQTable[[#This Row],[lead]]=K463)+(BudgetsQTable[[#This Row],[prop_id]]&lt;&gt;A463)</f>
        <v>1</v>
      </c>
      <c r="E464" s="77">
        <v>43004.67291666667</v>
      </c>
      <c r="F464" s="78" t="s">
        <v>2868</v>
      </c>
      <c r="G464" s="78" t="s">
        <v>2869</v>
      </c>
      <c r="H464" s="78" t="s">
        <v>466</v>
      </c>
      <c r="I464" s="76" t="s">
        <v>931</v>
      </c>
      <c r="J464" s="76" t="s">
        <v>753</v>
      </c>
      <c r="K464" s="78" t="s">
        <v>1157</v>
      </c>
      <c r="L464" s="7" t="str">
        <f>IF(BudgetsQTable[[#This Row],[pi_last_name]]=" ","",HYPERLINK("https://www.ejacket.nsf.gov/ej/showProposal.do?Continue=Y&amp;ID="&amp;BudgetsQTable[[#This Row],[prop_id]],BudgetsQTable[[#This Row],[prop_id]]))</f>
        <v/>
      </c>
      <c r="M464" s="78" t="s">
        <v>753</v>
      </c>
      <c r="N464" s="7" t="str">
        <f>IF(BudgetsQTable[[#This Row],[pi_last_name]]=" ","",HYPERLINK("mailto:"&amp;BudgetsQTable[[#This Row],[pi_email]]&amp;"&amp;subject=Your NSF Proposal:  "&amp;BudgetsQTable[[#This Row],[prop_id]],BudgetsQTable[[#This Row],[pi_email]]))</f>
        <v/>
      </c>
      <c r="O464" s="78" t="s">
        <v>753</v>
      </c>
      <c r="P464" s="78">
        <v>2</v>
      </c>
      <c r="Q464" s="78">
        <v>1.5</v>
      </c>
      <c r="R464" s="79">
        <v>0</v>
      </c>
      <c r="S464" s="79">
        <v>3000</v>
      </c>
      <c r="T464" s="79">
        <v>0</v>
      </c>
      <c r="U464" s="80">
        <v>263988</v>
      </c>
      <c r="V464" s="78">
        <v>0</v>
      </c>
      <c r="W464" s="78">
        <v>2</v>
      </c>
      <c r="X464" s="11" t="str">
        <f ca="1">IF(ISBLANK(BudgetsQTable[[#This Row],[budg_seq_yr]]),"FY"&amp;fiscalyear,"FY"&amp;fiscalyear-1+BudgetsQTable[[#This Row],[budg_seq_yr]])</f>
        <v>FY19</v>
      </c>
      <c r="Y464" s="79">
        <v>263988</v>
      </c>
      <c r="Z464" s="78" t="s">
        <v>2869</v>
      </c>
      <c r="AA464" s="78" t="s">
        <v>466</v>
      </c>
      <c r="AB464" s="76" t="s">
        <v>2821</v>
      </c>
      <c r="AC464" s="78" t="s">
        <v>2884</v>
      </c>
    </row>
    <row r="465" spans="1:29" x14ac:dyDescent="0.35">
      <c r="A465" s="10" t="s">
        <v>1157</v>
      </c>
      <c r="B465" s="76" t="s">
        <v>2863</v>
      </c>
      <c r="C465" s="76">
        <f>C464+(BudgetsQTable[[#This Row],[lead]]&lt;&gt;K464)</f>
        <v>67</v>
      </c>
      <c r="D465" s="76">
        <f>D464*(BudgetsQTable[[#This Row],[lead]]=K464)+(BudgetsQTable[[#This Row],[prop_id]]&lt;&gt;A464)</f>
        <v>1</v>
      </c>
      <c r="E465" s="77">
        <v>43004.67291666667</v>
      </c>
      <c r="F465" s="78" t="s">
        <v>2868</v>
      </c>
      <c r="G465" s="78" t="s">
        <v>2869</v>
      </c>
      <c r="H465" s="78" t="s">
        <v>466</v>
      </c>
      <c r="I465" s="76" t="s">
        <v>931</v>
      </c>
      <c r="J465" s="76" t="s">
        <v>753</v>
      </c>
      <c r="K465" s="78" t="s">
        <v>1157</v>
      </c>
      <c r="L465" s="7" t="str">
        <f>IF(BudgetsQTable[[#This Row],[pi_last_name]]=" ","",HYPERLINK("https://www.ejacket.nsf.gov/ej/showProposal.do?Continue=Y&amp;ID="&amp;BudgetsQTable[[#This Row],[prop_id]],BudgetsQTable[[#This Row],[prop_id]]))</f>
        <v/>
      </c>
      <c r="M465" s="78" t="s">
        <v>753</v>
      </c>
      <c r="N465" s="7" t="str">
        <f>IF(BudgetsQTable[[#This Row],[pi_last_name]]=" ","",HYPERLINK("mailto:"&amp;BudgetsQTable[[#This Row],[pi_email]]&amp;"&amp;subject=Your NSF Proposal:  "&amp;BudgetsQTable[[#This Row],[prop_id]],BudgetsQTable[[#This Row],[pi_email]]))</f>
        <v/>
      </c>
      <c r="O465" s="78" t="s">
        <v>753</v>
      </c>
      <c r="P465" s="78">
        <v>2</v>
      </c>
      <c r="Q465" s="78">
        <v>1.5</v>
      </c>
      <c r="R465" s="79">
        <v>0</v>
      </c>
      <c r="S465" s="79">
        <v>3000</v>
      </c>
      <c r="T465" s="79">
        <v>0</v>
      </c>
      <c r="U465" s="80">
        <v>240565</v>
      </c>
      <c r="V465" s="78">
        <v>0</v>
      </c>
      <c r="W465" s="78">
        <v>3</v>
      </c>
      <c r="X465" s="11" t="str">
        <f ca="1">IF(ISBLANK(BudgetsQTable[[#This Row],[budg_seq_yr]]),"FY"&amp;fiscalyear,"FY"&amp;fiscalyear-1+BudgetsQTable[[#This Row],[budg_seq_yr]])</f>
        <v>FY20</v>
      </c>
      <c r="Y465" s="79">
        <v>240565</v>
      </c>
      <c r="Z465" s="78" t="s">
        <v>2869</v>
      </c>
      <c r="AA465" s="78" t="s">
        <v>466</v>
      </c>
      <c r="AB465" s="76" t="s">
        <v>2821</v>
      </c>
      <c r="AC465" s="78" t="s">
        <v>2884</v>
      </c>
    </row>
    <row r="466" spans="1:29" x14ac:dyDescent="0.35">
      <c r="A466" s="10" t="s">
        <v>1160</v>
      </c>
      <c r="B466" s="76" t="s">
        <v>2863</v>
      </c>
      <c r="C466" s="76">
        <f>C465+(BudgetsQTable[[#This Row],[lead]]&lt;&gt;K465)</f>
        <v>68</v>
      </c>
      <c r="D466" s="76">
        <f>D465*(BudgetsQTable[[#This Row],[lead]]=K465)+(BudgetsQTable[[#This Row],[prop_id]]&lt;&gt;A465)</f>
        <v>1</v>
      </c>
      <c r="E466" s="77">
        <v>43004.683333333334</v>
      </c>
      <c r="F466" s="78" t="s">
        <v>2868</v>
      </c>
      <c r="G466" s="78" t="s">
        <v>2869</v>
      </c>
      <c r="H466" s="78" t="s">
        <v>466</v>
      </c>
      <c r="I466" s="76" t="s">
        <v>786</v>
      </c>
      <c r="J466" s="76" t="s">
        <v>3264</v>
      </c>
      <c r="K466" s="78" t="s">
        <v>1160</v>
      </c>
      <c r="L466" s="7" t="str">
        <f>IF(BudgetsQTable[[#This Row],[pi_last_name]]=" ","",HYPERLINK("https://www.ejacket.nsf.gov/ej/showProposal.do?Continue=Y&amp;ID="&amp;BudgetsQTable[[#This Row],[prop_id]],BudgetsQTable[[#This Row],[prop_id]]))</f>
        <v>1763391</v>
      </c>
      <c r="M466" s="78" t="s">
        <v>1161</v>
      </c>
      <c r="N466" s="7" t="str">
        <f>IF(BudgetsQTable[[#This Row],[pi_last_name]]=" ","",HYPERLINK("mailto:"&amp;BudgetsQTable[[#This Row],[pi_email]]&amp;"&amp;subject=Your NSF Proposal:  "&amp;BudgetsQTable[[#This Row],[prop_id]],BudgetsQTable[[#This Row],[pi_email]]))</f>
        <v>finale@seas.harvard.edu</v>
      </c>
      <c r="O466" s="78" t="s">
        <v>2938</v>
      </c>
      <c r="P466" s="78"/>
      <c r="Q466" s="78"/>
      <c r="R466" s="79"/>
      <c r="S466" s="79"/>
      <c r="T466" s="79"/>
      <c r="U466" s="80"/>
      <c r="V466" s="78">
        <v>0</v>
      </c>
      <c r="W466" s="78"/>
      <c r="X466" s="11" t="str">
        <f ca="1">IF(ISBLANK(BudgetsQTable[[#This Row],[budg_seq_yr]]),"FY"&amp;fiscalyear,"FY"&amp;fiscalyear-1+BudgetsQTable[[#This Row],[budg_seq_yr]])</f>
        <v>FY18</v>
      </c>
      <c r="Y466" s="79">
        <v>1200000</v>
      </c>
      <c r="Z466" s="78" t="s">
        <v>2869</v>
      </c>
      <c r="AA466" s="78" t="s">
        <v>466</v>
      </c>
      <c r="AB466" s="76" t="s">
        <v>2821</v>
      </c>
      <c r="AC466" s="78" t="s">
        <v>2884</v>
      </c>
    </row>
    <row r="467" spans="1:29" x14ac:dyDescent="0.35">
      <c r="A467" s="10" t="s">
        <v>1160</v>
      </c>
      <c r="B467" s="76" t="s">
        <v>2863</v>
      </c>
      <c r="C467" s="76">
        <f>C466+(BudgetsQTable[[#This Row],[lead]]&lt;&gt;K466)</f>
        <v>68</v>
      </c>
      <c r="D467" s="76">
        <f>D466*(BudgetsQTable[[#This Row],[lead]]=K466)+(BudgetsQTable[[#This Row],[prop_id]]&lt;&gt;A466)</f>
        <v>1</v>
      </c>
      <c r="E467" s="77">
        <v>43004.683333333334</v>
      </c>
      <c r="F467" s="78" t="s">
        <v>2868</v>
      </c>
      <c r="G467" s="78" t="s">
        <v>2869</v>
      </c>
      <c r="H467" s="78" t="s">
        <v>466</v>
      </c>
      <c r="I467" s="76" t="s">
        <v>786</v>
      </c>
      <c r="J467" s="76" t="s">
        <v>753</v>
      </c>
      <c r="K467" s="78" t="s">
        <v>1160</v>
      </c>
      <c r="L467" s="7" t="str">
        <f>IF(BudgetsQTable[[#This Row],[pi_last_name]]=" ","",HYPERLINK("https://www.ejacket.nsf.gov/ej/showProposal.do?Continue=Y&amp;ID="&amp;BudgetsQTable[[#This Row],[prop_id]],BudgetsQTable[[#This Row],[prop_id]]))</f>
        <v/>
      </c>
      <c r="M467" s="78" t="s">
        <v>753</v>
      </c>
      <c r="N467" s="7" t="str">
        <f>IF(BudgetsQTable[[#This Row],[pi_last_name]]=" ","",HYPERLINK("mailto:"&amp;BudgetsQTable[[#This Row],[pi_email]]&amp;"&amp;subject=Your NSF Proposal:  "&amp;BudgetsQTable[[#This Row],[prop_id]],BudgetsQTable[[#This Row],[pi_email]]))</f>
        <v/>
      </c>
      <c r="O467" s="78" t="s">
        <v>753</v>
      </c>
      <c r="P467" s="78">
        <v>2</v>
      </c>
      <c r="Q467" s="78">
        <v>0</v>
      </c>
      <c r="R467" s="79">
        <v>96664</v>
      </c>
      <c r="S467" s="79">
        <v>3000</v>
      </c>
      <c r="T467" s="79">
        <v>0</v>
      </c>
      <c r="U467" s="80">
        <v>288316</v>
      </c>
      <c r="V467" s="78">
        <v>0</v>
      </c>
      <c r="W467" s="78">
        <v>1</v>
      </c>
      <c r="X467" s="11" t="str">
        <f ca="1">IF(ISBLANK(BudgetsQTable[[#This Row],[budg_seq_yr]]),"FY"&amp;fiscalyear,"FY"&amp;fiscalyear-1+BudgetsQTable[[#This Row],[budg_seq_yr]])</f>
        <v>FY18</v>
      </c>
      <c r="Y467" s="79">
        <v>288316</v>
      </c>
      <c r="Z467" s="78" t="s">
        <v>2869</v>
      </c>
      <c r="AA467" s="78" t="s">
        <v>466</v>
      </c>
      <c r="AB467" s="76" t="s">
        <v>2821</v>
      </c>
      <c r="AC467" s="78" t="s">
        <v>2884</v>
      </c>
    </row>
    <row r="468" spans="1:29" x14ac:dyDescent="0.35">
      <c r="A468" s="10" t="s">
        <v>1160</v>
      </c>
      <c r="B468" s="76" t="s">
        <v>2863</v>
      </c>
      <c r="C468" s="76">
        <f>C467+(BudgetsQTable[[#This Row],[lead]]&lt;&gt;K467)</f>
        <v>68</v>
      </c>
      <c r="D468" s="76">
        <f>D467*(BudgetsQTable[[#This Row],[lead]]=K467)+(BudgetsQTable[[#This Row],[prop_id]]&lt;&gt;A467)</f>
        <v>1</v>
      </c>
      <c r="E468" s="77">
        <v>43004.683333333334</v>
      </c>
      <c r="F468" s="78" t="s">
        <v>2868</v>
      </c>
      <c r="G468" s="78" t="s">
        <v>2869</v>
      </c>
      <c r="H468" s="78" t="s">
        <v>466</v>
      </c>
      <c r="I468" s="76" t="s">
        <v>786</v>
      </c>
      <c r="J468" s="76" t="s">
        <v>753</v>
      </c>
      <c r="K468" s="78" t="s">
        <v>1160</v>
      </c>
      <c r="L468" s="7" t="str">
        <f>IF(BudgetsQTable[[#This Row],[pi_last_name]]=" ","",HYPERLINK("https://www.ejacket.nsf.gov/ej/showProposal.do?Continue=Y&amp;ID="&amp;BudgetsQTable[[#This Row],[prop_id]],BudgetsQTable[[#This Row],[prop_id]]))</f>
        <v/>
      </c>
      <c r="M468" s="78" t="s">
        <v>753</v>
      </c>
      <c r="N468" s="7" t="str">
        <f>IF(BudgetsQTable[[#This Row],[pi_last_name]]=" ","",HYPERLINK("mailto:"&amp;BudgetsQTable[[#This Row],[pi_email]]&amp;"&amp;subject=Your NSF Proposal:  "&amp;BudgetsQTable[[#This Row],[prop_id]],BudgetsQTable[[#This Row],[pi_email]]))</f>
        <v/>
      </c>
      <c r="O468" s="78" t="s">
        <v>753</v>
      </c>
      <c r="P468" s="78">
        <v>2</v>
      </c>
      <c r="Q468" s="78">
        <v>0</v>
      </c>
      <c r="R468" s="79">
        <v>99563</v>
      </c>
      <c r="S468" s="79">
        <v>3000</v>
      </c>
      <c r="T468" s="79">
        <v>0</v>
      </c>
      <c r="U468" s="80">
        <v>295951</v>
      </c>
      <c r="V468" s="78">
        <v>0</v>
      </c>
      <c r="W468" s="78">
        <v>2</v>
      </c>
      <c r="X468" s="11" t="str">
        <f ca="1">IF(ISBLANK(BudgetsQTable[[#This Row],[budg_seq_yr]]),"FY"&amp;fiscalyear,"FY"&amp;fiscalyear-1+BudgetsQTable[[#This Row],[budg_seq_yr]])</f>
        <v>FY19</v>
      </c>
      <c r="Y468" s="79">
        <v>295951</v>
      </c>
      <c r="Z468" s="78" t="s">
        <v>2869</v>
      </c>
      <c r="AA468" s="78" t="s">
        <v>466</v>
      </c>
      <c r="AB468" s="76" t="s">
        <v>2821</v>
      </c>
      <c r="AC468" s="78" t="s">
        <v>2884</v>
      </c>
    </row>
    <row r="469" spans="1:29" x14ac:dyDescent="0.35">
      <c r="A469" s="10" t="s">
        <v>1160</v>
      </c>
      <c r="B469" s="76" t="s">
        <v>2863</v>
      </c>
      <c r="C469" s="76">
        <f>C468+(BudgetsQTable[[#This Row],[lead]]&lt;&gt;K468)</f>
        <v>68</v>
      </c>
      <c r="D469" s="76">
        <f>D468*(BudgetsQTable[[#This Row],[lead]]=K468)+(BudgetsQTable[[#This Row],[prop_id]]&lt;&gt;A468)</f>
        <v>1</v>
      </c>
      <c r="E469" s="77">
        <v>43004.683333333334</v>
      </c>
      <c r="F469" s="78" t="s">
        <v>2868</v>
      </c>
      <c r="G469" s="78" t="s">
        <v>2869</v>
      </c>
      <c r="H469" s="78" t="s">
        <v>466</v>
      </c>
      <c r="I469" s="76" t="s">
        <v>786</v>
      </c>
      <c r="J469" s="76" t="s">
        <v>753</v>
      </c>
      <c r="K469" s="78" t="s">
        <v>1160</v>
      </c>
      <c r="L469" s="7" t="str">
        <f>IF(BudgetsQTable[[#This Row],[pi_last_name]]=" ","",HYPERLINK("https://www.ejacket.nsf.gov/ej/showProposal.do?Continue=Y&amp;ID="&amp;BudgetsQTable[[#This Row],[prop_id]],BudgetsQTable[[#This Row],[prop_id]]))</f>
        <v/>
      </c>
      <c r="M469" s="78" t="s">
        <v>753</v>
      </c>
      <c r="N469" s="7" t="str">
        <f>IF(BudgetsQTable[[#This Row],[pi_last_name]]=" ","",HYPERLINK("mailto:"&amp;BudgetsQTable[[#This Row],[pi_email]]&amp;"&amp;subject=Your NSF Proposal:  "&amp;BudgetsQTable[[#This Row],[prop_id]],BudgetsQTable[[#This Row],[pi_email]]))</f>
        <v/>
      </c>
      <c r="O469" s="78" t="s">
        <v>753</v>
      </c>
      <c r="P469" s="78">
        <v>2</v>
      </c>
      <c r="Q469" s="78">
        <v>0</v>
      </c>
      <c r="R469" s="79">
        <v>102550</v>
      </c>
      <c r="S469" s="79">
        <v>3000</v>
      </c>
      <c r="T469" s="79">
        <v>0</v>
      </c>
      <c r="U469" s="80">
        <v>303816</v>
      </c>
      <c r="V469" s="78">
        <v>0</v>
      </c>
      <c r="W469" s="78">
        <v>3</v>
      </c>
      <c r="X469" s="11" t="str">
        <f ca="1">IF(ISBLANK(BudgetsQTable[[#This Row],[budg_seq_yr]]),"FY"&amp;fiscalyear,"FY"&amp;fiscalyear-1+BudgetsQTable[[#This Row],[budg_seq_yr]])</f>
        <v>FY20</v>
      </c>
      <c r="Y469" s="79">
        <v>303816</v>
      </c>
      <c r="Z469" s="78" t="s">
        <v>2869</v>
      </c>
      <c r="AA469" s="78" t="s">
        <v>466</v>
      </c>
      <c r="AB469" s="76" t="s">
        <v>2821</v>
      </c>
      <c r="AC469" s="78" t="s">
        <v>2884</v>
      </c>
    </row>
    <row r="470" spans="1:29" x14ac:dyDescent="0.35">
      <c r="A470" s="10" t="s">
        <v>1160</v>
      </c>
      <c r="B470" s="76" t="s">
        <v>2863</v>
      </c>
      <c r="C470" s="76">
        <f>C469+(BudgetsQTable[[#This Row],[lead]]&lt;&gt;K469)</f>
        <v>68</v>
      </c>
      <c r="D470" s="76">
        <f>D469*(BudgetsQTable[[#This Row],[lead]]=K469)+(BudgetsQTable[[#This Row],[prop_id]]&lt;&gt;A469)</f>
        <v>1</v>
      </c>
      <c r="E470" s="77">
        <v>43004.683333333334</v>
      </c>
      <c r="F470" s="78" t="s">
        <v>2868</v>
      </c>
      <c r="G470" s="78" t="s">
        <v>2869</v>
      </c>
      <c r="H470" s="78" t="s">
        <v>466</v>
      </c>
      <c r="I470" s="76" t="s">
        <v>786</v>
      </c>
      <c r="J470" s="76" t="s">
        <v>753</v>
      </c>
      <c r="K470" s="78" t="s">
        <v>1160</v>
      </c>
      <c r="L470" s="7" t="str">
        <f>IF(BudgetsQTable[[#This Row],[pi_last_name]]=" ","",HYPERLINK("https://www.ejacket.nsf.gov/ej/showProposal.do?Continue=Y&amp;ID="&amp;BudgetsQTable[[#This Row],[prop_id]],BudgetsQTable[[#This Row],[prop_id]]))</f>
        <v/>
      </c>
      <c r="M470" s="78" t="s">
        <v>753</v>
      </c>
      <c r="N470" s="7" t="str">
        <f>IF(BudgetsQTable[[#This Row],[pi_last_name]]=" ","",HYPERLINK("mailto:"&amp;BudgetsQTable[[#This Row],[pi_email]]&amp;"&amp;subject=Your NSF Proposal:  "&amp;BudgetsQTable[[#This Row],[prop_id]],BudgetsQTable[[#This Row],[pi_email]]))</f>
        <v/>
      </c>
      <c r="O470" s="78" t="s">
        <v>753</v>
      </c>
      <c r="P470" s="78">
        <v>2</v>
      </c>
      <c r="Q470" s="78">
        <v>0</v>
      </c>
      <c r="R470" s="79">
        <v>105627</v>
      </c>
      <c r="S470" s="79">
        <v>3000</v>
      </c>
      <c r="T470" s="79">
        <v>0</v>
      </c>
      <c r="U470" s="80">
        <v>311917</v>
      </c>
      <c r="V470" s="78">
        <v>0</v>
      </c>
      <c r="W470" s="78">
        <v>4</v>
      </c>
      <c r="X470" s="11" t="str">
        <f ca="1">IF(ISBLANK(BudgetsQTable[[#This Row],[budg_seq_yr]]),"FY"&amp;fiscalyear,"FY"&amp;fiscalyear-1+BudgetsQTable[[#This Row],[budg_seq_yr]])</f>
        <v>FY21</v>
      </c>
      <c r="Y470" s="79">
        <v>311917</v>
      </c>
      <c r="Z470" s="78" t="s">
        <v>2869</v>
      </c>
      <c r="AA470" s="78" t="s">
        <v>466</v>
      </c>
      <c r="AB470" s="76" t="s">
        <v>2821</v>
      </c>
      <c r="AC470" s="78" t="s">
        <v>2884</v>
      </c>
    </row>
    <row r="471" spans="1:29" x14ac:dyDescent="0.35">
      <c r="A471" s="10" t="s">
        <v>1163</v>
      </c>
      <c r="B471" s="76" t="s">
        <v>2824</v>
      </c>
      <c r="C471" s="76">
        <f>C470+(BudgetsQTable[[#This Row],[lead]]&lt;&gt;K470)</f>
        <v>69</v>
      </c>
      <c r="D471" s="76">
        <f>D470*(BudgetsQTable[[#This Row],[lead]]=K470)+(BudgetsQTable[[#This Row],[prop_id]]&lt;&gt;A470)</f>
        <v>1</v>
      </c>
      <c r="E471" s="77">
        <v>43004.7</v>
      </c>
      <c r="F471" s="78" t="s">
        <v>2868</v>
      </c>
      <c r="G471" s="78" t="s">
        <v>2869</v>
      </c>
      <c r="H471" s="78" t="s">
        <v>470</v>
      </c>
      <c r="I471" s="76" t="s">
        <v>1094</v>
      </c>
      <c r="J471" s="76" t="s">
        <v>3266</v>
      </c>
      <c r="K471" s="78" t="s">
        <v>1163</v>
      </c>
      <c r="L471" s="7" t="str">
        <f>IF(BudgetsQTable[[#This Row],[pi_last_name]]=" ","",HYPERLINK("https://www.ejacket.nsf.gov/ej/showProposal.do?Continue=Y&amp;ID="&amp;BudgetsQTable[[#This Row],[prop_id]],BudgetsQTable[[#This Row],[prop_id]]))</f>
        <v>1763396</v>
      </c>
      <c r="M471" s="78" t="s">
        <v>1164</v>
      </c>
      <c r="N471" s="7" t="str">
        <f>IF(BudgetsQTable[[#This Row],[pi_last_name]]=" ","",HYPERLINK("mailto:"&amp;BudgetsQTable[[#This Row],[pi_email]]&amp;"&amp;subject=Your NSF Proposal:  "&amp;BudgetsQTable[[#This Row],[prop_id]],BudgetsQTable[[#This Row],[pi_email]]))</f>
        <v>rubenstein@northwestern.edu</v>
      </c>
      <c r="O471" s="78" t="s">
        <v>600</v>
      </c>
      <c r="P471" s="78"/>
      <c r="Q471" s="78"/>
      <c r="R471" s="79"/>
      <c r="S471" s="79"/>
      <c r="T471" s="79"/>
      <c r="U471" s="80"/>
      <c r="V471" s="78">
        <v>0</v>
      </c>
      <c r="W471" s="78"/>
      <c r="X471" s="11" t="str">
        <f ca="1">IF(ISBLANK(BudgetsQTable[[#This Row],[budg_seq_yr]]),"FY"&amp;fiscalyear,"FY"&amp;fiscalyear-1+BudgetsQTable[[#This Row],[budg_seq_yr]])</f>
        <v>FY18</v>
      </c>
      <c r="Y471" s="79">
        <v>647418</v>
      </c>
      <c r="Z471" s="78" t="s">
        <v>2869</v>
      </c>
      <c r="AA471" s="78" t="s">
        <v>470</v>
      </c>
      <c r="AB471" s="76" t="s">
        <v>2821</v>
      </c>
      <c r="AC471" s="78" t="s">
        <v>2903</v>
      </c>
    </row>
    <row r="472" spans="1:29" x14ac:dyDescent="0.35">
      <c r="A472" s="10" t="s">
        <v>1163</v>
      </c>
      <c r="B472" s="76" t="s">
        <v>2824</v>
      </c>
      <c r="C472" s="76">
        <f>C471+(BudgetsQTable[[#This Row],[lead]]&lt;&gt;K471)</f>
        <v>69</v>
      </c>
      <c r="D472" s="76">
        <f>D471*(BudgetsQTable[[#This Row],[lead]]=K471)+(BudgetsQTable[[#This Row],[prop_id]]&lt;&gt;A471)</f>
        <v>1</v>
      </c>
      <c r="E472" s="77">
        <v>43004.7</v>
      </c>
      <c r="F472" s="78" t="s">
        <v>2868</v>
      </c>
      <c r="G472" s="78" t="s">
        <v>2869</v>
      </c>
      <c r="H472" s="78" t="s">
        <v>470</v>
      </c>
      <c r="I472" s="76" t="s">
        <v>1094</v>
      </c>
      <c r="J472" s="76" t="s">
        <v>753</v>
      </c>
      <c r="K472" s="78" t="s">
        <v>1163</v>
      </c>
      <c r="L472" s="7" t="str">
        <f>IF(BudgetsQTable[[#This Row],[pi_last_name]]=" ","",HYPERLINK("https://www.ejacket.nsf.gov/ej/showProposal.do?Continue=Y&amp;ID="&amp;BudgetsQTable[[#This Row],[prop_id]],BudgetsQTable[[#This Row],[prop_id]]))</f>
        <v/>
      </c>
      <c r="M472" s="78" t="s">
        <v>753</v>
      </c>
      <c r="N472" s="7" t="str">
        <f>IF(BudgetsQTable[[#This Row],[pi_last_name]]=" ","",HYPERLINK("mailto:"&amp;BudgetsQTable[[#This Row],[pi_email]]&amp;"&amp;subject=Your NSF Proposal:  "&amp;BudgetsQTable[[#This Row],[prop_id]],BudgetsQTable[[#This Row],[pi_email]]))</f>
        <v/>
      </c>
      <c r="O472" s="78" t="s">
        <v>753</v>
      </c>
      <c r="P472" s="78">
        <v>1</v>
      </c>
      <c r="Q472" s="78">
        <v>1</v>
      </c>
      <c r="R472" s="79">
        <v>50000</v>
      </c>
      <c r="S472" s="79">
        <v>5000</v>
      </c>
      <c r="T472" s="79">
        <v>0</v>
      </c>
      <c r="U472" s="80">
        <v>218819</v>
      </c>
      <c r="V472" s="78">
        <v>0</v>
      </c>
      <c r="W472" s="78">
        <v>1</v>
      </c>
      <c r="X472" s="11" t="str">
        <f ca="1">IF(ISBLANK(BudgetsQTable[[#This Row],[budg_seq_yr]]),"FY"&amp;fiscalyear,"FY"&amp;fiscalyear-1+BudgetsQTable[[#This Row],[budg_seq_yr]])</f>
        <v>FY18</v>
      </c>
      <c r="Y472" s="79">
        <v>218819</v>
      </c>
      <c r="Z472" s="78" t="s">
        <v>2869</v>
      </c>
      <c r="AA472" s="78" t="s">
        <v>470</v>
      </c>
      <c r="AB472" s="76" t="s">
        <v>2821</v>
      </c>
      <c r="AC472" s="78" t="s">
        <v>2903</v>
      </c>
    </row>
    <row r="473" spans="1:29" x14ac:dyDescent="0.35">
      <c r="A473" s="10" t="s">
        <v>1163</v>
      </c>
      <c r="B473" s="76" t="s">
        <v>2824</v>
      </c>
      <c r="C473" s="76">
        <f>C472+(BudgetsQTable[[#This Row],[lead]]&lt;&gt;K472)</f>
        <v>69</v>
      </c>
      <c r="D473" s="76">
        <f>D472*(BudgetsQTable[[#This Row],[lead]]=K472)+(BudgetsQTable[[#This Row],[prop_id]]&lt;&gt;A472)</f>
        <v>1</v>
      </c>
      <c r="E473" s="77">
        <v>43004.7</v>
      </c>
      <c r="F473" s="78" t="s">
        <v>2868</v>
      </c>
      <c r="G473" s="78" t="s">
        <v>2869</v>
      </c>
      <c r="H473" s="78" t="s">
        <v>470</v>
      </c>
      <c r="I473" s="76" t="s">
        <v>1094</v>
      </c>
      <c r="J473" s="76" t="s">
        <v>753</v>
      </c>
      <c r="K473" s="78" t="s">
        <v>1163</v>
      </c>
      <c r="L473" s="7" t="str">
        <f>IF(BudgetsQTable[[#This Row],[pi_last_name]]=" ","",HYPERLINK("https://www.ejacket.nsf.gov/ej/showProposal.do?Continue=Y&amp;ID="&amp;BudgetsQTable[[#This Row],[prop_id]],BudgetsQTable[[#This Row],[prop_id]]))</f>
        <v/>
      </c>
      <c r="M473" s="78" t="s">
        <v>753</v>
      </c>
      <c r="N473" s="7" t="str">
        <f>IF(BudgetsQTable[[#This Row],[pi_last_name]]=" ","",HYPERLINK("mailto:"&amp;BudgetsQTable[[#This Row],[pi_email]]&amp;"&amp;subject=Your NSF Proposal:  "&amp;BudgetsQTable[[#This Row],[prop_id]],BudgetsQTable[[#This Row],[pi_email]]))</f>
        <v/>
      </c>
      <c r="O473" s="78" t="s">
        <v>753</v>
      </c>
      <c r="P473" s="78">
        <v>1</v>
      </c>
      <c r="Q473" s="78">
        <v>1</v>
      </c>
      <c r="R473" s="79">
        <v>25750</v>
      </c>
      <c r="S473" s="79">
        <v>5000</v>
      </c>
      <c r="T473" s="79">
        <v>0</v>
      </c>
      <c r="U473" s="80">
        <v>173738</v>
      </c>
      <c r="V473" s="78">
        <v>0</v>
      </c>
      <c r="W473" s="78">
        <v>2</v>
      </c>
      <c r="X473" s="11" t="str">
        <f ca="1">IF(ISBLANK(BudgetsQTable[[#This Row],[budg_seq_yr]]),"FY"&amp;fiscalyear,"FY"&amp;fiscalyear-1+BudgetsQTable[[#This Row],[budg_seq_yr]])</f>
        <v>FY19</v>
      </c>
      <c r="Y473" s="79">
        <v>173738</v>
      </c>
      <c r="Z473" s="78" t="s">
        <v>2869</v>
      </c>
      <c r="AA473" s="78" t="s">
        <v>470</v>
      </c>
      <c r="AB473" s="76" t="s">
        <v>2821</v>
      </c>
      <c r="AC473" s="78" t="s">
        <v>2903</v>
      </c>
    </row>
    <row r="474" spans="1:29" x14ac:dyDescent="0.35">
      <c r="A474" s="10" t="s">
        <v>1163</v>
      </c>
      <c r="B474" s="76" t="s">
        <v>2824</v>
      </c>
      <c r="C474" s="76">
        <f>C473+(BudgetsQTable[[#This Row],[lead]]&lt;&gt;K473)</f>
        <v>69</v>
      </c>
      <c r="D474" s="76">
        <f>D473*(BudgetsQTable[[#This Row],[lead]]=K473)+(BudgetsQTable[[#This Row],[prop_id]]&lt;&gt;A473)</f>
        <v>1</v>
      </c>
      <c r="E474" s="77">
        <v>43004.7</v>
      </c>
      <c r="F474" s="78" t="s">
        <v>2868</v>
      </c>
      <c r="G474" s="78" t="s">
        <v>2869</v>
      </c>
      <c r="H474" s="78" t="s">
        <v>470</v>
      </c>
      <c r="I474" s="76" t="s">
        <v>1094</v>
      </c>
      <c r="J474" s="76" t="s">
        <v>753</v>
      </c>
      <c r="K474" s="78" t="s">
        <v>1163</v>
      </c>
      <c r="L474" s="7" t="str">
        <f>IF(BudgetsQTable[[#This Row],[pi_last_name]]=" ","",HYPERLINK("https://www.ejacket.nsf.gov/ej/showProposal.do?Continue=Y&amp;ID="&amp;BudgetsQTable[[#This Row],[prop_id]],BudgetsQTable[[#This Row],[prop_id]]))</f>
        <v/>
      </c>
      <c r="M474" s="78" t="s">
        <v>753</v>
      </c>
      <c r="N474" s="7" t="str">
        <f>IF(BudgetsQTable[[#This Row],[pi_last_name]]=" ","",HYPERLINK("mailto:"&amp;BudgetsQTable[[#This Row],[pi_email]]&amp;"&amp;subject=Your NSF Proposal:  "&amp;BudgetsQTable[[#This Row],[prop_id]],BudgetsQTable[[#This Row],[pi_email]]))</f>
        <v/>
      </c>
      <c r="O474" s="78" t="s">
        <v>753</v>
      </c>
      <c r="P474" s="78">
        <v>1</v>
      </c>
      <c r="Q474" s="78">
        <v>1</v>
      </c>
      <c r="R474" s="79">
        <v>0</v>
      </c>
      <c r="S474" s="79">
        <v>5000</v>
      </c>
      <c r="T474" s="79">
        <v>0</v>
      </c>
      <c r="U474" s="80">
        <v>125781</v>
      </c>
      <c r="V474" s="78">
        <v>0</v>
      </c>
      <c r="W474" s="78">
        <v>3</v>
      </c>
      <c r="X474" s="11" t="str">
        <f ca="1">IF(ISBLANK(BudgetsQTable[[#This Row],[budg_seq_yr]]),"FY"&amp;fiscalyear,"FY"&amp;fiscalyear-1+BudgetsQTable[[#This Row],[budg_seq_yr]])</f>
        <v>FY20</v>
      </c>
      <c r="Y474" s="79">
        <v>125781</v>
      </c>
      <c r="Z474" s="78" t="s">
        <v>2869</v>
      </c>
      <c r="AA474" s="78" t="s">
        <v>470</v>
      </c>
      <c r="AB474" s="76" t="s">
        <v>2821</v>
      </c>
      <c r="AC474" s="78" t="s">
        <v>2903</v>
      </c>
    </row>
    <row r="475" spans="1:29" x14ac:dyDescent="0.35">
      <c r="A475" s="10" t="s">
        <v>1163</v>
      </c>
      <c r="B475" s="76" t="s">
        <v>2824</v>
      </c>
      <c r="C475" s="76">
        <f>C474+(BudgetsQTable[[#This Row],[lead]]&lt;&gt;K474)</f>
        <v>69</v>
      </c>
      <c r="D475" s="76">
        <f>D474*(BudgetsQTable[[#This Row],[lead]]=K474)+(BudgetsQTable[[#This Row],[prop_id]]&lt;&gt;A474)</f>
        <v>1</v>
      </c>
      <c r="E475" s="77">
        <v>43004.7</v>
      </c>
      <c r="F475" s="78" t="s">
        <v>2868</v>
      </c>
      <c r="G475" s="78" t="s">
        <v>2869</v>
      </c>
      <c r="H475" s="78" t="s">
        <v>470</v>
      </c>
      <c r="I475" s="76" t="s">
        <v>1094</v>
      </c>
      <c r="J475" s="76" t="s">
        <v>753</v>
      </c>
      <c r="K475" s="78" t="s">
        <v>1163</v>
      </c>
      <c r="L475" s="7" t="str">
        <f>IF(BudgetsQTable[[#This Row],[pi_last_name]]=" ","",HYPERLINK("https://www.ejacket.nsf.gov/ej/showProposal.do?Continue=Y&amp;ID="&amp;BudgetsQTable[[#This Row],[prop_id]],BudgetsQTable[[#This Row],[prop_id]]))</f>
        <v/>
      </c>
      <c r="M475" s="78" t="s">
        <v>753</v>
      </c>
      <c r="N475" s="7" t="str">
        <f>IF(BudgetsQTable[[#This Row],[pi_last_name]]=" ","",HYPERLINK("mailto:"&amp;BudgetsQTable[[#This Row],[pi_email]]&amp;"&amp;subject=Your NSF Proposal:  "&amp;BudgetsQTable[[#This Row],[prop_id]],BudgetsQTable[[#This Row],[pi_email]]))</f>
        <v/>
      </c>
      <c r="O475" s="78" t="s">
        <v>753</v>
      </c>
      <c r="P475" s="78">
        <v>1</v>
      </c>
      <c r="Q475" s="78">
        <v>1</v>
      </c>
      <c r="R475" s="79">
        <v>0</v>
      </c>
      <c r="S475" s="79">
        <v>5000</v>
      </c>
      <c r="T475" s="79">
        <v>0</v>
      </c>
      <c r="U475" s="80">
        <v>129080</v>
      </c>
      <c r="V475" s="78">
        <v>0</v>
      </c>
      <c r="W475" s="78">
        <v>4</v>
      </c>
      <c r="X475" s="11" t="str">
        <f ca="1">IF(ISBLANK(BudgetsQTable[[#This Row],[budg_seq_yr]]),"FY"&amp;fiscalyear,"FY"&amp;fiscalyear-1+BudgetsQTable[[#This Row],[budg_seq_yr]])</f>
        <v>FY21</v>
      </c>
      <c r="Y475" s="79">
        <v>129080</v>
      </c>
      <c r="Z475" s="78" t="s">
        <v>2869</v>
      </c>
      <c r="AA475" s="78" t="s">
        <v>470</v>
      </c>
      <c r="AB475" s="76" t="s">
        <v>2821</v>
      </c>
      <c r="AC475" s="78" t="s">
        <v>2903</v>
      </c>
    </row>
    <row r="476" spans="1:29" x14ac:dyDescent="0.35">
      <c r="A476" s="10" t="s">
        <v>3267</v>
      </c>
      <c r="B476" s="76" t="s">
        <v>2834</v>
      </c>
      <c r="C476" s="76">
        <f>C475+(BudgetsQTable[[#This Row],[lead]]&lt;&gt;K475)</f>
        <v>69</v>
      </c>
      <c r="D476" s="76">
        <f>D475*(BudgetsQTable[[#This Row],[lead]]=K475)+(BudgetsQTable[[#This Row],[prop_id]]&lt;&gt;A475)</f>
        <v>2</v>
      </c>
      <c r="E476" s="77">
        <v>43004.47152777778</v>
      </c>
      <c r="F476" s="78" t="s">
        <v>2868</v>
      </c>
      <c r="G476" s="78" t="s">
        <v>2869</v>
      </c>
      <c r="H476" s="78" t="s">
        <v>470</v>
      </c>
      <c r="I476" s="76" t="s">
        <v>1094</v>
      </c>
      <c r="J476" s="76" t="s">
        <v>3270</v>
      </c>
      <c r="K476" s="78" t="s">
        <v>1163</v>
      </c>
      <c r="L476" s="7" t="str">
        <f>IF(BudgetsQTable[[#This Row],[pi_last_name]]=" ","",HYPERLINK("https://www.ejacket.nsf.gov/ej/showProposal.do?Continue=Y&amp;ID="&amp;BudgetsQTable[[#This Row],[prop_id]],BudgetsQTable[[#This Row],[prop_id]]))</f>
        <v>1763306</v>
      </c>
      <c r="M476" s="78" t="s">
        <v>3268</v>
      </c>
      <c r="N476" s="7" t="str">
        <f>IF(BudgetsQTable[[#This Row],[pi_last_name]]=" ","",HYPERLINK("mailto:"&amp;BudgetsQTable[[#This Row],[pi_email]]&amp;"&amp;subject=Your NSF Proposal:  "&amp;BudgetsQTable[[#This Row],[prop_id]],BudgetsQTable[[#This Row],[pi_email]]))</f>
        <v>scottpowell@gwu.edu</v>
      </c>
      <c r="O476" s="78" t="s">
        <v>568</v>
      </c>
      <c r="P476" s="78"/>
      <c r="Q476" s="78"/>
      <c r="R476" s="79"/>
      <c r="S476" s="79"/>
      <c r="T476" s="79"/>
      <c r="U476" s="80"/>
      <c r="V476" s="78">
        <v>0</v>
      </c>
      <c r="W476" s="78"/>
      <c r="X476" s="11" t="str">
        <f ca="1">IF(ISBLANK(BudgetsQTable[[#This Row],[budg_seq_yr]]),"FY"&amp;fiscalyear,"FY"&amp;fiscalyear-1+BudgetsQTable[[#This Row],[budg_seq_yr]])</f>
        <v>FY18</v>
      </c>
      <c r="Y476" s="79">
        <v>245571</v>
      </c>
      <c r="Z476" s="78" t="s">
        <v>2869</v>
      </c>
      <c r="AA476" s="78" t="s">
        <v>470</v>
      </c>
      <c r="AB476" s="76" t="s">
        <v>2821</v>
      </c>
      <c r="AC476" s="78" t="s">
        <v>2903</v>
      </c>
    </row>
    <row r="477" spans="1:29" x14ac:dyDescent="0.35">
      <c r="A477" s="10" t="s">
        <v>3267</v>
      </c>
      <c r="B477" s="76" t="s">
        <v>2834</v>
      </c>
      <c r="C477" s="76">
        <f>C476+(BudgetsQTable[[#This Row],[lead]]&lt;&gt;K476)</f>
        <v>69</v>
      </c>
      <c r="D477" s="76">
        <f>D476*(BudgetsQTable[[#This Row],[lead]]=K476)+(BudgetsQTable[[#This Row],[prop_id]]&lt;&gt;A476)</f>
        <v>2</v>
      </c>
      <c r="E477" s="77">
        <v>43004.47152777778</v>
      </c>
      <c r="F477" s="78" t="s">
        <v>2868</v>
      </c>
      <c r="G477" s="78" t="s">
        <v>2869</v>
      </c>
      <c r="H477" s="78" t="s">
        <v>470</v>
      </c>
      <c r="I477" s="76" t="s">
        <v>1094</v>
      </c>
      <c r="J477" s="76" t="s">
        <v>753</v>
      </c>
      <c r="K477" s="78" t="s">
        <v>1163</v>
      </c>
      <c r="L477" s="7" t="str">
        <f>IF(BudgetsQTable[[#This Row],[pi_last_name]]=" ","",HYPERLINK("https://www.ejacket.nsf.gov/ej/showProposal.do?Continue=Y&amp;ID="&amp;BudgetsQTable[[#This Row],[prop_id]],BudgetsQTable[[#This Row],[prop_id]]))</f>
        <v/>
      </c>
      <c r="M477" s="78" t="s">
        <v>753</v>
      </c>
      <c r="N477" s="7" t="str">
        <f>IF(BudgetsQTable[[#This Row],[pi_last_name]]=" ","",HYPERLINK("mailto:"&amp;BudgetsQTable[[#This Row],[pi_email]]&amp;"&amp;subject=Your NSF Proposal:  "&amp;BudgetsQTable[[#This Row],[prop_id]],BudgetsQTable[[#This Row],[pi_email]]))</f>
        <v/>
      </c>
      <c r="O477" s="78" t="s">
        <v>753</v>
      </c>
      <c r="P477" s="78">
        <v>1</v>
      </c>
      <c r="Q477" s="78">
        <v>1</v>
      </c>
      <c r="R477" s="79">
        <v>47500</v>
      </c>
      <c r="S477" s="79">
        <v>9850</v>
      </c>
      <c r="T477" s="79">
        <v>0</v>
      </c>
      <c r="U477" s="80">
        <v>114395</v>
      </c>
      <c r="V477" s="78">
        <v>0</v>
      </c>
      <c r="W477" s="78">
        <v>1</v>
      </c>
      <c r="X477" s="11" t="str">
        <f ca="1">IF(ISBLANK(BudgetsQTable[[#This Row],[budg_seq_yr]]),"FY"&amp;fiscalyear,"FY"&amp;fiscalyear-1+BudgetsQTable[[#This Row],[budg_seq_yr]])</f>
        <v>FY18</v>
      </c>
      <c r="Y477" s="79">
        <v>114395</v>
      </c>
      <c r="Z477" s="78" t="s">
        <v>2869</v>
      </c>
      <c r="AA477" s="78" t="s">
        <v>470</v>
      </c>
      <c r="AB477" s="76" t="s">
        <v>2821</v>
      </c>
      <c r="AC477" s="78" t="s">
        <v>2903</v>
      </c>
    </row>
    <row r="478" spans="1:29" x14ac:dyDescent="0.35">
      <c r="A478" s="10" t="s">
        <v>3267</v>
      </c>
      <c r="B478" s="76" t="s">
        <v>2834</v>
      </c>
      <c r="C478" s="76">
        <f>C477+(BudgetsQTable[[#This Row],[lead]]&lt;&gt;K477)</f>
        <v>69</v>
      </c>
      <c r="D478" s="76">
        <f>D477*(BudgetsQTable[[#This Row],[lead]]=K477)+(BudgetsQTable[[#This Row],[prop_id]]&lt;&gt;A477)</f>
        <v>2</v>
      </c>
      <c r="E478" s="77">
        <v>43004.47152777778</v>
      </c>
      <c r="F478" s="78" t="s">
        <v>2868</v>
      </c>
      <c r="G478" s="78" t="s">
        <v>2869</v>
      </c>
      <c r="H478" s="78" t="s">
        <v>470</v>
      </c>
      <c r="I478" s="76" t="s">
        <v>1094</v>
      </c>
      <c r="J478" s="76" t="s">
        <v>753</v>
      </c>
      <c r="K478" s="78" t="s">
        <v>1163</v>
      </c>
      <c r="L478" s="7" t="str">
        <f>IF(BudgetsQTable[[#This Row],[pi_last_name]]=" ","",HYPERLINK("https://www.ejacket.nsf.gov/ej/showProposal.do?Continue=Y&amp;ID="&amp;BudgetsQTable[[#This Row],[prop_id]],BudgetsQTable[[#This Row],[prop_id]]))</f>
        <v/>
      </c>
      <c r="M478" s="78" t="s">
        <v>753</v>
      </c>
      <c r="N478" s="7" t="str">
        <f>IF(BudgetsQTable[[#This Row],[pi_last_name]]=" ","",HYPERLINK("mailto:"&amp;BudgetsQTable[[#This Row],[pi_email]]&amp;"&amp;subject=Your NSF Proposal:  "&amp;BudgetsQTable[[#This Row],[prop_id]],BudgetsQTable[[#This Row],[pi_email]]))</f>
        <v/>
      </c>
      <c r="O478" s="78" t="s">
        <v>753</v>
      </c>
      <c r="P478" s="78">
        <v>1</v>
      </c>
      <c r="Q478" s="78">
        <v>1</v>
      </c>
      <c r="R478" s="79">
        <v>49400</v>
      </c>
      <c r="S478" s="79">
        <v>8120</v>
      </c>
      <c r="T478" s="79">
        <v>0</v>
      </c>
      <c r="U478" s="80">
        <v>112042</v>
      </c>
      <c r="V478" s="78">
        <v>0</v>
      </c>
      <c r="W478" s="78">
        <v>2</v>
      </c>
      <c r="X478" s="11" t="str">
        <f ca="1">IF(ISBLANK(BudgetsQTable[[#This Row],[budg_seq_yr]]),"FY"&amp;fiscalyear,"FY"&amp;fiscalyear-1+BudgetsQTable[[#This Row],[budg_seq_yr]])</f>
        <v>FY19</v>
      </c>
      <c r="Y478" s="79">
        <v>112042</v>
      </c>
      <c r="Z478" s="78" t="s">
        <v>2869</v>
      </c>
      <c r="AA478" s="78" t="s">
        <v>470</v>
      </c>
      <c r="AB478" s="76" t="s">
        <v>2821</v>
      </c>
      <c r="AC478" s="78" t="s">
        <v>2903</v>
      </c>
    </row>
    <row r="479" spans="1:29" x14ac:dyDescent="0.35">
      <c r="A479" s="10" t="s">
        <v>3267</v>
      </c>
      <c r="B479" s="76" t="s">
        <v>2834</v>
      </c>
      <c r="C479" s="76">
        <f>C478+(BudgetsQTable[[#This Row],[lead]]&lt;&gt;K478)</f>
        <v>69</v>
      </c>
      <c r="D479" s="76">
        <f>D478*(BudgetsQTable[[#This Row],[lead]]=K478)+(BudgetsQTable[[#This Row],[prop_id]]&lt;&gt;A478)</f>
        <v>2</v>
      </c>
      <c r="E479" s="77">
        <v>43004.47152777778</v>
      </c>
      <c r="F479" s="78" t="s">
        <v>2868</v>
      </c>
      <c r="G479" s="78" t="s">
        <v>2869</v>
      </c>
      <c r="H479" s="78" t="s">
        <v>470</v>
      </c>
      <c r="I479" s="76" t="s">
        <v>1094</v>
      </c>
      <c r="J479" s="76" t="s">
        <v>753</v>
      </c>
      <c r="K479" s="78" t="s">
        <v>1163</v>
      </c>
      <c r="L479" s="7" t="str">
        <f>IF(BudgetsQTable[[#This Row],[pi_last_name]]=" ","",HYPERLINK("https://www.ejacket.nsf.gov/ej/showProposal.do?Continue=Y&amp;ID="&amp;BudgetsQTable[[#This Row],[prop_id]],BudgetsQTable[[#This Row],[prop_id]]))</f>
        <v/>
      </c>
      <c r="M479" s="78" t="s">
        <v>753</v>
      </c>
      <c r="N479" s="7" t="str">
        <f>IF(BudgetsQTable[[#This Row],[pi_last_name]]=" ","",HYPERLINK("mailto:"&amp;BudgetsQTable[[#This Row],[pi_email]]&amp;"&amp;subject=Your NSF Proposal:  "&amp;BudgetsQTable[[#This Row],[prop_id]],BudgetsQTable[[#This Row],[pi_email]]))</f>
        <v/>
      </c>
      <c r="O479" s="78" t="s">
        <v>753</v>
      </c>
      <c r="P479" s="78">
        <v>1</v>
      </c>
      <c r="Q479" s="78">
        <v>1</v>
      </c>
      <c r="R479" s="79">
        <v>0</v>
      </c>
      <c r="S479" s="79">
        <v>0</v>
      </c>
      <c r="T479" s="79">
        <v>0</v>
      </c>
      <c r="U479" s="80">
        <v>18979</v>
      </c>
      <c r="V479" s="78">
        <v>0</v>
      </c>
      <c r="W479" s="78">
        <v>3</v>
      </c>
      <c r="X479" s="11" t="str">
        <f ca="1">IF(ISBLANK(BudgetsQTable[[#This Row],[budg_seq_yr]]),"FY"&amp;fiscalyear,"FY"&amp;fiscalyear-1+BudgetsQTable[[#This Row],[budg_seq_yr]])</f>
        <v>FY20</v>
      </c>
      <c r="Y479" s="79">
        <v>18979</v>
      </c>
      <c r="Z479" s="78" t="s">
        <v>2869</v>
      </c>
      <c r="AA479" s="78" t="s">
        <v>470</v>
      </c>
      <c r="AB479" s="76" t="s">
        <v>2821</v>
      </c>
      <c r="AC479" s="78" t="s">
        <v>2903</v>
      </c>
    </row>
    <row r="480" spans="1:29" x14ac:dyDescent="0.35">
      <c r="A480" s="10" t="s">
        <v>3267</v>
      </c>
      <c r="B480" s="76" t="s">
        <v>2834</v>
      </c>
      <c r="C480" s="76">
        <f>C479+(BudgetsQTable[[#This Row],[lead]]&lt;&gt;K479)</f>
        <v>69</v>
      </c>
      <c r="D480" s="76">
        <f>D479*(BudgetsQTable[[#This Row],[lead]]=K479)+(BudgetsQTable[[#This Row],[prop_id]]&lt;&gt;A479)</f>
        <v>2</v>
      </c>
      <c r="E480" s="77">
        <v>43004.47152777778</v>
      </c>
      <c r="F480" s="78" t="s">
        <v>2868</v>
      </c>
      <c r="G480" s="78" t="s">
        <v>2869</v>
      </c>
      <c r="H480" s="78" t="s">
        <v>470</v>
      </c>
      <c r="I480" s="76" t="s">
        <v>1094</v>
      </c>
      <c r="J480" s="76" t="s">
        <v>753</v>
      </c>
      <c r="K480" s="78" t="s">
        <v>1163</v>
      </c>
      <c r="L480" s="7" t="str">
        <f>IF(BudgetsQTable[[#This Row],[pi_last_name]]=" ","",HYPERLINK("https://www.ejacket.nsf.gov/ej/showProposal.do?Continue=Y&amp;ID="&amp;BudgetsQTable[[#This Row],[prop_id]],BudgetsQTable[[#This Row],[prop_id]]))</f>
        <v/>
      </c>
      <c r="M480" s="78" t="s">
        <v>753</v>
      </c>
      <c r="N480" s="7" t="str">
        <f>IF(BudgetsQTable[[#This Row],[pi_last_name]]=" ","",HYPERLINK("mailto:"&amp;BudgetsQTable[[#This Row],[pi_email]]&amp;"&amp;subject=Your NSF Proposal:  "&amp;BudgetsQTable[[#This Row],[prop_id]],BudgetsQTable[[#This Row],[pi_email]]))</f>
        <v/>
      </c>
      <c r="O480" s="78" t="s">
        <v>753</v>
      </c>
      <c r="P480" s="78">
        <v>1</v>
      </c>
      <c r="Q480" s="78">
        <v>0.01</v>
      </c>
      <c r="R480" s="79">
        <v>0</v>
      </c>
      <c r="S480" s="79">
        <v>0</v>
      </c>
      <c r="T480" s="79">
        <v>0</v>
      </c>
      <c r="U480" s="80">
        <v>155</v>
      </c>
      <c r="V480" s="78">
        <v>0</v>
      </c>
      <c r="W480" s="78">
        <v>4</v>
      </c>
      <c r="X480" s="11" t="str">
        <f ca="1">IF(ISBLANK(BudgetsQTable[[#This Row],[budg_seq_yr]]),"FY"&amp;fiscalyear,"FY"&amp;fiscalyear-1+BudgetsQTable[[#This Row],[budg_seq_yr]])</f>
        <v>FY21</v>
      </c>
      <c r="Y480" s="79">
        <v>155</v>
      </c>
      <c r="Z480" s="78" t="s">
        <v>2869</v>
      </c>
      <c r="AA480" s="78" t="s">
        <v>470</v>
      </c>
      <c r="AB480" s="76" t="s">
        <v>2821</v>
      </c>
      <c r="AC480" s="78" t="s">
        <v>2903</v>
      </c>
    </row>
    <row r="481" spans="1:29" x14ac:dyDescent="0.35">
      <c r="A481" s="10" t="s">
        <v>3271</v>
      </c>
      <c r="B481" s="76" t="s">
        <v>2834</v>
      </c>
      <c r="C481" s="76">
        <f>C480+(BudgetsQTable[[#This Row],[lead]]&lt;&gt;K480)</f>
        <v>69</v>
      </c>
      <c r="D481" s="76">
        <f>D480*(BudgetsQTable[[#This Row],[lead]]=K480)+(BudgetsQTable[[#This Row],[prop_id]]&lt;&gt;A480)</f>
        <v>3</v>
      </c>
      <c r="E481" s="77">
        <v>43004.689583333333</v>
      </c>
      <c r="F481" s="78" t="s">
        <v>2868</v>
      </c>
      <c r="G481" s="78" t="s">
        <v>2869</v>
      </c>
      <c r="H481" s="78" t="s">
        <v>470</v>
      </c>
      <c r="I481" s="76" t="s">
        <v>1094</v>
      </c>
      <c r="J481" s="76" t="s">
        <v>3274</v>
      </c>
      <c r="K481" s="78" t="s">
        <v>1163</v>
      </c>
      <c r="L481" s="7" t="str">
        <f>IF(BudgetsQTable[[#This Row],[pi_last_name]]=" ","",HYPERLINK("https://www.ejacket.nsf.gov/ej/showProposal.do?Continue=Y&amp;ID="&amp;BudgetsQTable[[#This Row],[prop_id]],BudgetsQTable[[#This Row],[prop_id]]))</f>
        <v>1763393</v>
      </c>
      <c r="M481" s="78" t="s">
        <v>3272</v>
      </c>
      <c r="N481" s="7" t="str">
        <f>IF(BudgetsQTable[[#This Row],[pi_last_name]]=" ","",HYPERLINK("mailto:"&amp;BudgetsQTable[[#This Row],[pi_email]]&amp;"&amp;subject=Your NSF Proposal:  "&amp;BudgetsQTable[[#This Row],[prop_id]],BudgetsQTable[[#This Row],[pi_email]]))</f>
        <v>garnier@njit.edu</v>
      </c>
      <c r="O481" s="78" t="s">
        <v>3273</v>
      </c>
      <c r="P481" s="78"/>
      <c r="Q481" s="78"/>
      <c r="R481" s="79"/>
      <c r="S481" s="79"/>
      <c r="T481" s="79"/>
      <c r="U481" s="80"/>
      <c r="V481" s="78">
        <v>0</v>
      </c>
      <c r="W481" s="78"/>
      <c r="X481" s="11" t="str">
        <f ca="1">IF(ISBLANK(BudgetsQTable[[#This Row],[budg_seq_yr]]),"FY"&amp;fiscalyear,"FY"&amp;fiscalyear-1+BudgetsQTable[[#This Row],[budg_seq_yr]])</f>
        <v>FY18</v>
      </c>
      <c r="Y481" s="79">
        <v>299481</v>
      </c>
      <c r="Z481" s="78" t="s">
        <v>2869</v>
      </c>
      <c r="AA481" s="78" t="s">
        <v>470</v>
      </c>
      <c r="AB481" s="76" t="s">
        <v>2821</v>
      </c>
      <c r="AC481" s="78" t="s">
        <v>2903</v>
      </c>
    </row>
    <row r="482" spans="1:29" x14ac:dyDescent="0.35">
      <c r="A482" s="10" t="s">
        <v>3271</v>
      </c>
      <c r="B482" s="76" t="s">
        <v>2834</v>
      </c>
      <c r="C482" s="76">
        <f>C481+(BudgetsQTable[[#This Row],[lead]]&lt;&gt;K481)</f>
        <v>69</v>
      </c>
      <c r="D482" s="76">
        <f>D481*(BudgetsQTable[[#This Row],[lead]]=K481)+(BudgetsQTable[[#This Row],[prop_id]]&lt;&gt;A481)</f>
        <v>3</v>
      </c>
      <c r="E482" s="77">
        <v>43004.689583333333</v>
      </c>
      <c r="F482" s="78" t="s">
        <v>2868</v>
      </c>
      <c r="G482" s="78" t="s">
        <v>2869</v>
      </c>
      <c r="H482" s="78" t="s">
        <v>470</v>
      </c>
      <c r="I482" s="76" t="s">
        <v>1094</v>
      </c>
      <c r="J482" s="76" t="s">
        <v>753</v>
      </c>
      <c r="K482" s="78" t="s">
        <v>1163</v>
      </c>
      <c r="L482" s="7" t="str">
        <f>IF(BudgetsQTable[[#This Row],[pi_last_name]]=" ","",HYPERLINK("https://www.ejacket.nsf.gov/ej/showProposal.do?Continue=Y&amp;ID="&amp;BudgetsQTable[[#This Row],[prop_id]],BudgetsQTable[[#This Row],[prop_id]]))</f>
        <v/>
      </c>
      <c r="M482" s="78" t="s">
        <v>753</v>
      </c>
      <c r="N482" s="7" t="str">
        <f>IF(BudgetsQTable[[#This Row],[pi_last_name]]=" ","",HYPERLINK("mailto:"&amp;BudgetsQTable[[#This Row],[pi_email]]&amp;"&amp;subject=Your NSF Proposal:  "&amp;BudgetsQTable[[#This Row],[prop_id]],BudgetsQTable[[#This Row],[pi_email]]))</f>
        <v/>
      </c>
      <c r="O482" s="78" t="s">
        <v>753</v>
      </c>
      <c r="P482" s="78">
        <v>1</v>
      </c>
      <c r="Q482" s="78">
        <v>1</v>
      </c>
      <c r="R482" s="79">
        <v>0</v>
      </c>
      <c r="S482" s="79">
        <v>9000</v>
      </c>
      <c r="T482" s="79">
        <v>0</v>
      </c>
      <c r="U482" s="80">
        <v>131324</v>
      </c>
      <c r="V482" s="78">
        <v>0</v>
      </c>
      <c r="W482" s="78">
        <v>1</v>
      </c>
      <c r="X482" s="11" t="str">
        <f ca="1">IF(ISBLANK(BudgetsQTable[[#This Row],[budg_seq_yr]]),"FY"&amp;fiscalyear,"FY"&amp;fiscalyear-1+BudgetsQTable[[#This Row],[budg_seq_yr]])</f>
        <v>FY18</v>
      </c>
      <c r="Y482" s="79">
        <v>131324</v>
      </c>
      <c r="Z482" s="78" t="s">
        <v>2869</v>
      </c>
      <c r="AA482" s="78" t="s">
        <v>470</v>
      </c>
      <c r="AB482" s="76" t="s">
        <v>2821</v>
      </c>
      <c r="AC482" s="78" t="s">
        <v>2903</v>
      </c>
    </row>
    <row r="483" spans="1:29" x14ac:dyDescent="0.35">
      <c r="A483" s="10" t="s">
        <v>3271</v>
      </c>
      <c r="B483" s="76" t="s">
        <v>2834</v>
      </c>
      <c r="C483" s="76">
        <f>C482+(BudgetsQTable[[#This Row],[lead]]&lt;&gt;K482)</f>
        <v>69</v>
      </c>
      <c r="D483" s="76">
        <f>D482*(BudgetsQTable[[#This Row],[lead]]=K482)+(BudgetsQTable[[#This Row],[prop_id]]&lt;&gt;A482)</f>
        <v>3</v>
      </c>
      <c r="E483" s="77">
        <v>43004.689583333333</v>
      </c>
      <c r="F483" s="78" t="s">
        <v>2868</v>
      </c>
      <c r="G483" s="78" t="s">
        <v>2869</v>
      </c>
      <c r="H483" s="78" t="s">
        <v>470</v>
      </c>
      <c r="I483" s="76" t="s">
        <v>1094</v>
      </c>
      <c r="J483" s="76" t="s">
        <v>753</v>
      </c>
      <c r="K483" s="78" t="s">
        <v>1163</v>
      </c>
      <c r="L483" s="7" t="str">
        <f>IF(BudgetsQTable[[#This Row],[pi_last_name]]=" ","",HYPERLINK("https://www.ejacket.nsf.gov/ej/showProposal.do?Continue=Y&amp;ID="&amp;BudgetsQTable[[#This Row],[prop_id]],BudgetsQTable[[#This Row],[prop_id]]))</f>
        <v/>
      </c>
      <c r="M483" s="78" t="s">
        <v>753</v>
      </c>
      <c r="N483" s="7" t="str">
        <f>IF(BudgetsQTable[[#This Row],[pi_last_name]]=" ","",HYPERLINK("mailto:"&amp;BudgetsQTable[[#This Row],[pi_email]]&amp;"&amp;subject=Your NSF Proposal:  "&amp;BudgetsQTable[[#This Row],[prop_id]],BudgetsQTable[[#This Row],[pi_email]]))</f>
        <v/>
      </c>
      <c r="O483" s="78" t="s">
        <v>753</v>
      </c>
      <c r="P483" s="78">
        <v>1</v>
      </c>
      <c r="Q483" s="78">
        <v>1</v>
      </c>
      <c r="R483" s="79">
        <v>0</v>
      </c>
      <c r="S483" s="79">
        <v>9000</v>
      </c>
      <c r="T483" s="79">
        <v>0</v>
      </c>
      <c r="U483" s="80">
        <v>135865</v>
      </c>
      <c r="V483" s="78">
        <v>0</v>
      </c>
      <c r="W483" s="78">
        <v>2</v>
      </c>
      <c r="X483" s="11" t="str">
        <f ca="1">IF(ISBLANK(BudgetsQTable[[#This Row],[budg_seq_yr]]),"FY"&amp;fiscalyear,"FY"&amp;fiscalyear-1+BudgetsQTable[[#This Row],[budg_seq_yr]])</f>
        <v>FY19</v>
      </c>
      <c r="Y483" s="79">
        <v>135865</v>
      </c>
      <c r="Z483" s="78" t="s">
        <v>2869</v>
      </c>
      <c r="AA483" s="78" t="s">
        <v>470</v>
      </c>
      <c r="AB483" s="76" t="s">
        <v>2821</v>
      </c>
      <c r="AC483" s="78" t="s">
        <v>2903</v>
      </c>
    </row>
    <row r="484" spans="1:29" x14ac:dyDescent="0.35">
      <c r="A484" s="10" t="s">
        <v>3271</v>
      </c>
      <c r="B484" s="76" t="s">
        <v>2834</v>
      </c>
      <c r="C484" s="76">
        <f>C483+(BudgetsQTable[[#This Row],[lead]]&lt;&gt;K483)</f>
        <v>69</v>
      </c>
      <c r="D484" s="76">
        <f>D483*(BudgetsQTable[[#This Row],[lead]]=K483)+(BudgetsQTable[[#This Row],[prop_id]]&lt;&gt;A483)</f>
        <v>3</v>
      </c>
      <c r="E484" s="77">
        <v>43004.689583333333</v>
      </c>
      <c r="F484" s="78" t="s">
        <v>2868</v>
      </c>
      <c r="G484" s="78" t="s">
        <v>2869</v>
      </c>
      <c r="H484" s="78" t="s">
        <v>470</v>
      </c>
      <c r="I484" s="76" t="s">
        <v>1094</v>
      </c>
      <c r="J484" s="76" t="s">
        <v>753</v>
      </c>
      <c r="K484" s="78" t="s">
        <v>1163</v>
      </c>
      <c r="L484" s="7" t="str">
        <f>IF(BudgetsQTable[[#This Row],[pi_last_name]]=" ","",HYPERLINK("https://www.ejacket.nsf.gov/ej/showProposal.do?Continue=Y&amp;ID="&amp;BudgetsQTable[[#This Row],[prop_id]],BudgetsQTable[[#This Row],[prop_id]]))</f>
        <v/>
      </c>
      <c r="M484" s="78" t="s">
        <v>753</v>
      </c>
      <c r="N484" s="7" t="str">
        <f>IF(BudgetsQTable[[#This Row],[pi_last_name]]=" ","",HYPERLINK("mailto:"&amp;BudgetsQTable[[#This Row],[pi_email]]&amp;"&amp;subject=Your NSF Proposal:  "&amp;BudgetsQTable[[#This Row],[prop_id]],BudgetsQTable[[#This Row],[pi_email]]))</f>
        <v/>
      </c>
      <c r="O484" s="78" t="s">
        <v>753</v>
      </c>
      <c r="P484" s="78">
        <v>1</v>
      </c>
      <c r="Q484" s="78">
        <v>0.5</v>
      </c>
      <c r="R484" s="79">
        <v>0</v>
      </c>
      <c r="S484" s="79">
        <v>1500</v>
      </c>
      <c r="T484" s="79">
        <v>0</v>
      </c>
      <c r="U484" s="80">
        <v>18290</v>
      </c>
      <c r="V484" s="78">
        <v>0</v>
      </c>
      <c r="W484" s="78">
        <v>3</v>
      </c>
      <c r="X484" s="11" t="str">
        <f ca="1">IF(ISBLANK(BudgetsQTable[[#This Row],[budg_seq_yr]]),"FY"&amp;fiscalyear,"FY"&amp;fiscalyear-1+BudgetsQTable[[#This Row],[budg_seq_yr]])</f>
        <v>FY20</v>
      </c>
      <c r="Y484" s="79">
        <v>18290</v>
      </c>
      <c r="Z484" s="78" t="s">
        <v>2869</v>
      </c>
      <c r="AA484" s="78" t="s">
        <v>470</v>
      </c>
      <c r="AB484" s="76" t="s">
        <v>2821</v>
      </c>
      <c r="AC484" s="78" t="s">
        <v>2903</v>
      </c>
    </row>
    <row r="485" spans="1:29" x14ac:dyDescent="0.35">
      <c r="A485" s="10" t="s">
        <v>3271</v>
      </c>
      <c r="B485" s="76" t="s">
        <v>2834</v>
      </c>
      <c r="C485" s="76">
        <f>C484+(BudgetsQTable[[#This Row],[lead]]&lt;&gt;K484)</f>
        <v>69</v>
      </c>
      <c r="D485" s="76">
        <f>D484*(BudgetsQTable[[#This Row],[lead]]=K484)+(BudgetsQTable[[#This Row],[prop_id]]&lt;&gt;A484)</f>
        <v>3</v>
      </c>
      <c r="E485" s="77">
        <v>43004.689583333333</v>
      </c>
      <c r="F485" s="78" t="s">
        <v>2868</v>
      </c>
      <c r="G485" s="78" t="s">
        <v>2869</v>
      </c>
      <c r="H485" s="78" t="s">
        <v>470</v>
      </c>
      <c r="I485" s="76" t="s">
        <v>1094</v>
      </c>
      <c r="J485" s="76" t="s">
        <v>753</v>
      </c>
      <c r="K485" s="78" t="s">
        <v>1163</v>
      </c>
      <c r="L485" s="7" t="str">
        <f>IF(BudgetsQTable[[#This Row],[pi_last_name]]=" ","",HYPERLINK("https://www.ejacket.nsf.gov/ej/showProposal.do?Continue=Y&amp;ID="&amp;BudgetsQTable[[#This Row],[prop_id]],BudgetsQTable[[#This Row],[prop_id]]))</f>
        <v/>
      </c>
      <c r="M485" s="78" t="s">
        <v>753</v>
      </c>
      <c r="N485" s="7" t="str">
        <f>IF(BudgetsQTable[[#This Row],[pi_last_name]]=" ","",HYPERLINK("mailto:"&amp;BudgetsQTable[[#This Row],[pi_email]]&amp;"&amp;subject=Your NSF Proposal:  "&amp;BudgetsQTable[[#This Row],[prop_id]],BudgetsQTable[[#This Row],[pi_email]]))</f>
        <v/>
      </c>
      <c r="O485" s="78" t="s">
        <v>753</v>
      </c>
      <c r="P485" s="78">
        <v>1</v>
      </c>
      <c r="Q485" s="78">
        <v>0.5</v>
      </c>
      <c r="R485" s="79">
        <v>0</v>
      </c>
      <c r="S485" s="79">
        <v>1500</v>
      </c>
      <c r="T485" s="79">
        <v>0</v>
      </c>
      <c r="U485" s="80">
        <v>14002</v>
      </c>
      <c r="V485" s="78">
        <v>0</v>
      </c>
      <c r="W485" s="78">
        <v>4</v>
      </c>
      <c r="X485" s="11" t="str">
        <f ca="1">IF(ISBLANK(BudgetsQTable[[#This Row],[budg_seq_yr]]),"FY"&amp;fiscalyear,"FY"&amp;fiscalyear-1+BudgetsQTable[[#This Row],[budg_seq_yr]])</f>
        <v>FY21</v>
      </c>
      <c r="Y485" s="79">
        <v>14002</v>
      </c>
      <c r="Z485" s="78" t="s">
        <v>2869</v>
      </c>
      <c r="AA485" s="78" t="s">
        <v>470</v>
      </c>
      <c r="AB485" s="76" t="s">
        <v>2821</v>
      </c>
      <c r="AC485" s="78" t="s">
        <v>2903</v>
      </c>
    </row>
    <row r="486" spans="1:29" x14ac:dyDescent="0.35">
      <c r="A486" s="10" t="s">
        <v>1166</v>
      </c>
      <c r="B486" s="76" t="s">
        <v>2863</v>
      </c>
      <c r="C486" s="76">
        <f>C485+(BudgetsQTable[[#This Row],[lead]]&lt;&gt;K485)</f>
        <v>70</v>
      </c>
      <c r="D486" s="76">
        <f>D485*(BudgetsQTable[[#This Row],[lead]]=K485)+(BudgetsQTable[[#This Row],[prop_id]]&lt;&gt;A485)</f>
        <v>1</v>
      </c>
      <c r="E486" s="77">
        <v>43004.7</v>
      </c>
      <c r="F486" s="78" t="s">
        <v>2868</v>
      </c>
      <c r="G486" s="78" t="s">
        <v>2869</v>
      </c>
      <c r="H486" s="78" t="s">
        <v>466</v>
      </c>
      <c r="I486" s="76" t="s">
        <v>786</v>
      </c>
      <c r="J486" s="76" t="s">
        <v>3278</v>
      </c>
      <c r="K486" s="78" t="s">
        <v>1166</v>
      </c>
      <c r="L486" s="7" t="str">
        <f>IF(BudgetsQTable[[#This Row],[pi_last_name]]=" ","",HYPERLINK("https://www.ejacket.nsf.gov/ej/showProposal.do?Continue=Y&amp;ID="&amp;BudgetsQTable[[#This Row],[prop_id]],BudgetsQTable[[#This Row],[prop_id]]))</f>
        <v>1763397</v>
      </c>
      <c r="M486" s="78" t="s">
        <v>1167</v>
      </c>
      <c r="N486" s="7" t="str">
        <f>IF(BudgetsQTable[[#This Row],[pi_last_name]]=" ","",HYPERLINK("mailto:"&amp;BudgetsQTable[[#This Row],[pi_email]]&amp;"&amp;subject=Your NSF Proposal:  "&amp;BudgetsQTable[[#This Row],[prop_id]],BudgetsQTable[[#This Row],[pi_email]]))</f>
        <v>zoran.obradovic@temple.edu</v>
      </c>
      <c r="O486" s="78" t="s">
        <v>3276</v>
      </c>
      <c r="P486" s="78"/>
      <c r="Q486" s="78"/>
      <c r="R486" s="79"/>
      <c r="S486" s="79"/>
      <c r="T486" s="79"/>
      <c r="U486" s="80"/>
      <c r="V486" s="78">
        <v>0</v>
      </c>
      <c r="W486" s="78"/>
      <c r="X486" s="11" t="str">
        <f ca="1">IF(ISBLANK(BudgetsQTable[[#This Row],[budg_seq_yr]]),"FY"&amp;fiscalyear,"FY"&amp;fiscalyear-1+BudgetsQTable[[#This Row],[budg_seq_yr]])</f>
        <v>FY18</v>
      </c>
      <c r="Y486" s="79">
        <v>1200000</v>
      </c>
      <c r="Z486" s="78" t="s">
        <v>2869</v>
      </c>
      <c r="AA486" s="78" t="s">
        <v>466</v>
      </c>
      <c r="AB486" s="76" t="s">
        <v>2821</v>
      </c>
      <c r="AC486" s="78" t="s">
        <v>2884</v>
      </c>
    </row>
    <row r="487" spans="1:29" x14ac:dyDescent="0.35">
      <c r="A487" s="10" t="s">
        <v>1166</v>
      </c>
      <c r="B487" s="76" t="s">
        <v>2863</v>
      </c>
      <c r="C487" s="76">
        <f>C486+(BudgetsQTable[[#This Row],[lead]]&lt;&gt;K486)</f>
        <v>70</v>
      </c>
      <c r="D487" s="76">
        <f>D486*(BudgetsQTable[[#This Row],[lead]]=K486)+(BudgetsQTable[[#This Row],[prop_id]]&lt;&gt;A486)</f>
        <v>1</v>
      </c>
      <c r="E487" s="77">
        <v>43004.7</v>
      </c>
      <c r="F487" s="78" t="s">
        <v>2868</v>
      </c>
      <c r="G487" s="78" t="s">
        <v>2869</v>
      </c>
      <c r="H487" s="78" t="s">
        <v>466</v>
      </c>
      <c r="I487" s="76" t="s">
        <v>786</v>
      </c>
      <c r="J487" s="76" t="s">
        <v>753</v>
      </c>
      <c r="K487" s="78" t="s">
        <v>1166</v>
      </c>
      <c r="L487" s="7" t="str">
        <f>IF(BudgetsQTable[[#This Row],[pi_last_name]]=" ","",HYPERLINK("https://www.ejacket.nsf.gov/ej/showProposal.do?Continue=Y&amp;ID="&amp;BudgetsQTable[[#This Row],[prop_id]],BudgetsQTable[[#This Row],[prop_id]]))</f>
        <v/>
      </c>
      <c r="M487" s="78" t="s">
        <v>753</v>
      </c>
      <c r="N487" s="7" t="str">
        <f>IF(BudgetsQTable[[#This Row],[pi_last_name]]=" ","",HYPERLINK("mailto:"&amp;BudgetsQTable[[#This Row],[pi_email]]&amp;"&amp;subject=Your NSF Proposal:  "&amp;BudgetsQTable[[#This Row],[prop_id]],BudgetsQTable[[#This Row],[pi_email]]))</f>
        <v/>
      </c>
      <c r="O487" s="78" t="s">
        <v>753</v>
      </c>
      <c r="P487" s="78">
        <v>2</v>
      </c>
      <c r="Q487" s="78">
        <v>2</v>
      </c>
      <c r="R487" s="79">
        <v>55000</v>
      </c>
      <c r="S487" s="79">
        <v>0</v>
      </c>
      <c r="T487" s="79">
        <v>0</v>
      </c>
      <c r="U487" s="80">
        <v>301557</v>
      </c>
      <c r="V487" s="78">
        <v>0</v>
      </c>
      <c r="W487" s="78">
        <v>1</v>
      </c>
      <c r="X487" s="11" t="str">
        <f ca="1">IF(ISBLANK(BudgetsQTable[[#This Row],[budg_seq_yr]]),"FY"&amp;fiscalyear,"FY"&amp;fiscalyear-1+BudgetsQTable[[#This Row],[budg_seq_yr]])</f>
        <v>FY18</v>
      </c>
      <c r="Y487" s="79">
        <v>301557</v>
      </c>
      <c r="Z487" s="78" t="s">
        <v>2869</v>
      </c>
      <c r="AA487" s="78" t="s">
        <v>466</v>
      </c>
      <c r="AB487" s="76" t="s">
        <v>2821</v>
      </c>
      <c r="AC487" s="78" t="s">
        <v>2884</v>
      </c>
    </row>
    <row r="488" spans="1:29" x14ac:dyDescent="0.35">
      <c r="A488" s="10" t="s">
        <v>1166</v>
      </c>
      <c r="B488" s="76" t="s">
        <v>2863</v>
      </c>
      <c r="C488" s="76">
        <f>C487+(BudgetsQTable[[#This Row],[lead]]&lt;&gt;K487)</f>
        <v>70</v>
      </c>
      <c r="D488" s="76">
        <f>D487*(BudgetsQTable[[#This Row],[lead]]=K487)+(BudgetsQTable[[#This Row],[prop_id]]&lt;&gt;A487)</f>
        <v>1</v>
      </c>
      <c r="E488" s="77">
        <v>43004.7</v>
      </c>
      <c r="F488" s="78" t="s">
        <v>2868</v>
      </c>
      <c r="G488" s="78" t="s">
        <v>2869</v>
      </c>
      <c r="H488" s="78" t="s">
        <v>466</v>
      </c>
      <c r="I488" s="76" t="s">
        <v>786</v>
      </c>
      <c r="J488" s="76" t="s">
        <v>753</v>
      </c>
      <c r="K488" s="78" t="s">
        <v>1166</v>
      </c>
      <c r="L488" s="7" t="str">
        <f>IF(BudgetsQTable[[#This Row],[pi_last_name]]=" ","",HYPERLINK("https://www.ejacket.nsf.gov/ej/showProposal.do?Continue=Y&amp;ID="&amp;BudgetsQTable[[#This Row],[prop_id]],BudgetsQTable[[#This Row],[prop_id]]))</f>
        <v/>
      </c>
      <c r="M488" s="78" t="s">
        <v>753</v>
      </c>
      <c r="N488" s="7" t="str">
        <f>IF(BudgetsQTable[[#This Row],[pi_last_name]]=" ","",HYPERLINK("mailto:"&amp;BudgetsQTable[[#This Row],[pi_email]]&amp;"&amp;subject=Your NSF Proposal:  "&amp;BudgetsQTable[[#This Row],[prop_id]],BudgetsQTable[[#This Row],[pi_email]]))</f>
        <v/>
      </c>
      <c r="O488" s="78" t="s">
        <v>753</v>
      </c>
      <c r="P488" s="78">
        <v>2</v>
      </c>
      <c r="Q488" s="78">
        <v>2</v>
      </c>
      <c r="R488" s="79">
        <v>56650</v>
      </c>
      <c r="S488" s="79">
        <v>0</v>
      </c>
      <c r="T488" s="79">
        <v>0</v>
      </c>
      <c r="U488" s="80">
        <v>297410</v>
      </c>
      <c r="V488" s="78">
        <v>0</v>
      </c>
      <c r="W488" s="78">
        <v>2</v>
      </c>
      <c r="X488" s="11" t="str">
        <f ca="1">IF(ISBLANK(BudgetsQTable[[#This Row],[budg_seq_yr]]),"FY"&amp;fiscalyear,"FY"&amp;fiscalyear-1+BudgetsQTable[[#This Row],[budg_seq_yr]])</f>
        <v>FY19</v>
      </c>
      <c r="Y488" s="79">
        <v>297410</v>
      </c>
      <c r="Z488" s="78" t="s">
        <v>2869</v>
      </c>
      <c r="AA488" s="78" t="s">
        <v>466</v>
      </c>
      <c r="AB488" s="76" t="s">
        <v>2821</v>
      </c>
      <c r="AC488" s="78" t="s">
        <v>2884</v>
      </c>
    </row>
    <row r="489" spans="1:29" x14ac:dyDescent="0.35">
      <c r="A489" s="10" t="s">
        <v>1166</v>
      </c>
      <c r="B489" s="76" t="s">
        <v>2863</v>
      </c>
      <c r="C489" s="76">
        <f>C488+(BudgetsQTable[[#This Row],[lead]]&lt;&gt;K488)</f>
        <v>70</v>
      </c>
      <c r="D489" s="76">
        <f>D488*(BudgetsQTable[[#This Row],[lead]]=K488)+(BudgetsQTable[[#This Row],[prop_id]]&lt;&gt;A488)</f>
        <v>1</v>
      </c>
      <c r="E489" s="77">
        <v>43004.7</v>
      </c>
      <c r="F489" s="78" t="s">
        <v>2868</v>
      </c>
      <c r="G489" s="78" t="s">
        <v>2869</v>
      </c>
      <c r="H489" s="78" t="s">
        <v>466</v>
      </c>
      <c r="I489" s="76" t="s">
        <v>786</v>
      </c>
      <c r="J489" s="76" t="s">
        <v>753</v>
      </c>
      <c r="K489" s="78" t="s">
        <v>1166</v>
      </c>
      <c r="L489" s="7" t="str">
        <f>IF(BudgetsQTable[[#This Row],[pi_last_name]]=" ","",HYPERLINK("https://www.ejacket.nsf.gov/ej/showProposal.do?Continue=Y&amp;ID="&amp;BudgetsQTable[[#This Row],[prop_id]],BudgetsQTable[[#This Row],[prop_id]]))</f>
        <v/>
      </c>
      <c r="M489" s="78" t="s">
        <v>753</v>
      </c>
      <c r="N489" s="7" t="str">
        <f>IF(BudgetsQTable[[#This Row],[pi_last_name]]=" ","",HYPERLINK("mailto:"&amp;BudgetsQTable[[#This Row],[pi_email]]&amp;"&amp;subject=Your NSF Proposal:  "&amp;BudgetsQTable[[#This Row],[prop_id]],BudgetsQTable[[#This Row],[pi_email]]))</f>
        <v/>
      </c>
      <c r="O489" s="78" t="s">
        <v>753</v>
      </c>
      <c r="P489" s="78">
        <v>2</v>
      </c>
      <c r="Q489" s="78">
        <v>2</v>
      </c>
      <c r="R489" s="79">
        <v>58350</v>
      </c>
      <c r="S489" s="79">
        <v>0</v>
      </c>
      <c r="T489" s="79">
        <v>0</v>
      </c>
      <c r="U489" s="80">
        <v>296611</v>
      </c>
      <c r="V489" s="78">
        <v>0</v>
      </c>
      <c r="W489" s="78">
        <v>3</v>
      </c>
      <c r="X489" s="11" t="str">
        <f ca="1">IF(ISBLANK(BudgetsQTable[[#This Row],[budg_seq_yr]]),"FY"&amp;fiscalyear,"FY"&amp;fiscalyear-1+BudgetsQTable[[#This Row],[budg_seq_yr]])</f>
        <v>FY20</v>
      </c>
      <c r="Y489" s="79">
        <v>296611</v>
      </c>
      <c r="Z489" s="78" t="s">
        <v>2869</v>
      </c>
      <c r="AA489" s="78" t="s">
        <v>466</v>
      </c>
      <c r="AB489" s="76" t="s">
        <v>2821</v>
      </c>
      <c r="AC489" s="78" t="s">
        <v>2884</v>
      </c>
    </row>
    <row r="490" spans="1:29" x14ac:dyDescent="0.35">
      <c r="A490" s="10" t="s">
        <v>1166</v>
      </c>
      <c r="B490" s="76" t="s">
        <v>2863</v>
      </c>
      <c r="C490" s="76">
        <f>C489+(BudgetsQTable[[#This Row],[lead]]&lt;&gt;K489)</f>
        <v>70</v>
      </c>
      <c r="D490" s="76">
        <f>D489*(BudgetsQTable[[#This Row],[lead]]=K489)+(BudgetsQTable[[#This Row],[prop_id]]&lt;&gt;A489)</f>
        <v>1</v>
      </c>
      <c r="E490" s="77">
        <v>43004.7</v>
      </c>
      <c r="F490" s="78" t="s">
        <v>2868</v>
      </c>
      <c r="G490" s="78" t="s">
        <v>2869</v>
      </c>
      <c r="H490" s="78" t="s">
        <v>466</v>
      </c>
      <c r="I490" s="76" t="s">
        <v>786</v>
      </c>
      <c r="J490" s="76" t="s">
        <v>753</v>
      </c>
      <c r="K490" s="78" t="s">
        <v>1166</v>
      </c>
      <c r="L490" s="7" t="str">
        <f>IF(BudgetsQTable[[#This Row],[pi_last_name]]=" ","",HYPERLINK("https://www.ejacket.nsf.gov/ej/showProposal.do?Continue=Y&amp;ID="&amp;BudgetsQTable[[#This Row],[prop_id]],BudgetsQTable[[#This Row],[prop_id]]))</f>
        <v/>
      </c>
      <c r="M490" s="78" t="s">
        <v>753</v>
      </c>
      <c r="N490" s="7" t="str">
        <f>IF(BudgetsQTable[[#This Row],[pi_last_name]]=" ","",HYPERLINK("mailto:"&amp;BudgetsQTable[[#This Row],[pi_email]]&amp;"&amp;subject=Your NSF Proposal:  "&amp;BudgetsQTable[[#This Row],[prop_id]],BudgetsQTable[[#This Row],[pi_email]]))</f>
        <v/>
      </c>
      <c r="O490" s="78" t="s">
        <v>753</v>
      </c>
      <c r="P490" s="78">
        <v>2</v>
      </c>
      <c r="Q490" s="78">
        <v>2</v>
      </c>
      <c r="R490" s="79">
        <v>60100</v>
      </c>
      <c r="S490" s="79">
        <v>0</v>
      </c>
      <c r="T490" s="79">
        <v>0</v>
      </c>
      <c r="U490" s="80">
        <v>304422</v>
      </c>
      <c r="V490" s="78">
        <v>0</v>
      </c>
      <c r="W490" s="78">
        <v>4</v>
      </c>
      <c r="X490" s="11" t="str">
        <f ca="1">IF(ISBLANK(BudgetsQTable[[#This Row],[budg_seq_yr]]),"FY"&amp;fiscalyear,"FY"&amp;fiscalyear-1+BudgetsQTable[[#This Row],[budg_seq_yr]])</f>
        <v>FY21</v>
      </c>
      <c r="Y490" s="79">
        <v>304422</v>
      </c>
      <c r="Z490" s="78" t="s">
        <v>2869</v>
      </c>
      <c r="AA490" s="78" t="s">
        <v>466</v>
      </c>
      <c r="AB490" s="76" t="s">
        <v>2821</v>
      </c>
      <c r="AC490" s="78" t="s">
        <v>2884</v>
      </c>
    </row>
    <row r="491" spans="1:29" x14ac:dyDescent="0.35">
      <c r="A491" s="10" t="s">
        <v>1169</v>
      </c>
      <c r="B491" s="76" t="s">
        <v>2863</v>
      </c>
      <c r="C491" s="76">
        <f>C490+(BudgetsQTable[[#This Row],[lead]]&lt;&gt;K490)</f>
        <v>71</v>
      </c>
      <c r="D491" s="76">
        <f>D490*(BudgetsQTable[[#This Row],[lead]]=K490)+(BudgetsQTable[[#This Row],[prop_id]]&lt;&gt;A490)</f>
        <v>1</v>
      </c>
      <c r="E491" s="77">
        <v>43004.70208333333</v>
      </c>
      <c r="F491" s="78" t="s">
        <v>2817</v>
      </c>
      <c r="G491" s="78" t="s">
        <v>2818</v>
      </c>
      <c r="H491" s="78" t="s">
        <v>476</v>
      </c>
      <c r="I491" s="76" t="s">
        <v>765</v>
      </c>
      <c r="J491" s="76" t="s">
        <v>3282</v>
      </c>
      <c r="K491" s="78" t="s">
        <v>1169</v>
      </c>
      <c r="L491" s="7" t="str">
        <f>IF(BudgetsQTable[[#This Row],[pi_last_name]]=" ","",HYPERLINK("https://www.ejacket.nsf.gov/ej/showProposal.do?Continue=Y&amp;ID="&amp;BudgetsQTable[[#This Row],[prop_id]],BudgetsQTable[[#This Row],[prop_id]]))</f>
        <v>1763399</v>
      </c>
      <c r="M491" s="78" t="s">
        <v>1170</v>
      </c>
      <c r="N491" s="7" t="str">
        <f>IF(BudgetsQTable[[#This Row],[pi_last_name]]=" ","",HYPERLINK("mailto:"&amp;BudgetsQTable[[#This Row],[pi_email]]&amp;"&amp;subject=Your NSF Proposal:  "&amp;BudgetsQTable[[#This Row],[prop_id]],BudgetsQTable[[#This Row],[pi_email]]))</f>
        <v>shao@cs.yale.edu</v>
      </c>
      <c r="O491" s="78" t="s">
        <v>3033</v>
      </c>
      <c r="P491" s="78"/>
      <c r="Q491" s="78"/>
      <c r="R491" s="79"/>
      <c r="S491" s="79"/>
      <c r="T491" s="79"/>
      <c r="U491" s="80"/>
      <c r="V491" s="78">
        <v>1</v>
      </c>
      <c r="W491" s="78"/>
      <c r="X491" s="11" t="str">
        <f ca="1">IF(ISBLANK(BudgetsQTable[[#This Row],[budg_seq_yr]]),"FY"&amp;fiscalyear,"FY"&amp;fiscalyear-1+BudgetsQTable[[#This Row],[budg_seq_yr]])</f>
        <v>FY18</v>
      </c>
      <c r="Y491" s="79">
        <v>800000</v>
      </c>
      <c r="Z491" s="78" t="s">
        <v>2818</v>
      </c>
      <c r="AA491" s="78" t="s">
        <v>476</v>
      </c>
      <c r="AB491" s="76" t="s">
        <v>2821</v>
      </c>
      <c r="AC491" s="78" t="s">
        <v>3279</v>
      </c>
    </row>
    <row r="492" spans="1:29" x14ac:dyDescent="0.35">
      <c r="A492" s="10" t="s">
        <v>1169</v>
      </c>
      <c r="B492" s="76" t="s">
        <v>2863</v>
      </c>
      <c r="C492" s="76">
        <f>C491+(BudgetsQTable[[#This Row],[lead]]&lt;&gt;K491)</f>
        <v>71</v>
      </c>
      <c r="D492" s="76">
        <f>D491*(BudgetsQTable[[#This Row],[lead]]=K491)+(BudgetsQTable[[#This Row],[prop_id]]&lt;&gt;A491)</f>
        <v>1</v>
      </c>
      <c r="E492" s="77">
        <v>43004.70208333333</v>
      </c>
      <c r="F492" s="78" t="s">
        <v>2817</v>
      </c>
      <c r="G492" s="78" t="s">
        <v>2818</v>
      </c>
      <c r="H492" s="78" t="s">
        <v>476</v>
      </c>
      <c r="I492" s="76" t="s">
        <v>765</v>
      </c>
      <c r="J492" s="76" t="s">
        <v>753</v>
      </c>
      <c r="K492" s="78" t="s">
        <v>1169</v>
      </c>
      <c r="L492" s="7" t="str">
        <f>IF(BudgetsQTable[[#This Row],[pi_last_name]]=" ","",HYPERLINK("https://www.ejacket.nsf.gov/ej/showProposal.do?Continue=Y&amp;ID="&amp;BudgetsQTable[[#This Row],[prop_id]],BudgetsQTable[[#This Row],[prop_id]]))</f>
        <v/>
      </c>
      <c r="M492" s="78" t="s">
        <v>753</v>
      </c>
      <c r="N492" s="7" t="str">
        <f>IF(BudgetsQTable[[#This Row],[pi_last_name]]=" ","",HYPERLINK("mailto:"&amp;BudgetsQTable[[#This Row],[pi_email]]&amp;"&amp;subject=Your NSF Proposal:  "&amp;BudgetsQTable[[#This Row],[prop_id]],BudgetsQTable[[#This Row],[pi_email]]))</f>
        <v/>
      </c>
      <c r="O492" s="78" t="s">
        <v>753</v>
      </c>
      <c r="P492" s="78">
        <v>3</v>
      </c>
      <c r="Q492" s="78">
        <v>0.8</v>
      </c>
      <c r="R492" s="79">
        <v>0</v>
      </c>
      <c r="S492" s="79">
        <v>3500</v>
      </c>
      <c r="T492" s="79">
        <v>0</v>
      </c>
      <c r="U492" s="80">
        <v>191469</v>
      </c>
      <c r="V492" s="78">
        <v>1</v>
      </c>
      <c r="W492" s="78">
        <v>1</v>
      </c>
      <c r="X492" s="11" t="str">
        <f ca="1">IF(ISBLANK(BudgetsQTable[[#This Row],[budg_seq_yr]]),"FY"&amp;fiscalyear,"FY"&amp;fiscalyear-1+BudgetsQTable[[#This Row],[budg_seq_yr]])</f>
        <v>FY18</v>
      </c>
      <c r="Y492" s="79">
        <v>191469</v>
      </c>
      <c r="Z492" s="78" t="s">
        <v>2818</v>
      </c>
      <c r="AA492" s="78" t="s">
        <v>476</v>
      </c>
      <c r="AB492" s="76" t="s">
        <v>2821</v>
      </c>
      <c r="AC492" s="78" t="s">
        <v>3279</v>
      </c>
    </row>
    <row r="493" spans="1:29" x14ac:dyDescent="0.35">
      <c r="A493" s="10" t="s">
        <v>1169</v>
      </c>
      <c r="B493" s="76" t="s">
        <v>2863</v>
      </c>
      <c r="C493" s="76">
        <f>C492+(BudgetsQTable[[#This Row],[lead]]&lt;&gt;K492)</f>
        <v>71</v>
      </c>
      <c r="D493" s="76">
        <f>D492*(BudgetsQTable[[#This Row],[lead]]=K492)+(BudgetsQTable[[#This Row],[prop_id]]&lt;&gt;A492)</f>
        <v>1</v>
      </c>
      <c r="E493" s="77">
        <v>43004.70208333333</v>
      </c>
      <c r="F493" s="78" t="s">
        <v>2817</v>
      </c>
      <c r="G493" s="78" t="s">
        <v>2818</v>
      </c>
      <c r="H493" s="78" t="s">
        <v>476</v>
      </c>
      <c r="I493" s="76" t="s">
        <v>765</v>
      </c>
      <c r="J493" s="76" t="s">
        <v>753</v>
      </c>
      <c r="K493" s="78" t="s">
        <v>1169</v>
      </c>
      <c r="L493" s="7" t="str">
        <f>IF(BudgetsQTable[[#This Row],[pi_last_name]]=" ","",HYPERLINK("https://www.ejacket.nsf.gov/ej/showProposal.do?Continue=Y&amp;ID="&amp;BudgetsQTable[[#This Row],[prop_id]],BudgetsQTable[[#This Row],[prop_id]]))</f>
        <v/>
      </c>
      <c r="M493" s="78" t="s">
        <v>753</v>
      </c>
      <c r="N493" s="7" t="str">
        <f>IF(BudgetsQTable[[#This Row],[pi_last_name]]=" ","",HYPERLINK("mailto:"&amp;BudgetsQTable[[#This Row],[pi_email]]&amp;"&amp;subject=Your NSF Proposal:  "&amp;BudgetsQTable[[#This Row],[prop_id]],BudgetsQTable[[#This Row],[pi_email]]))</f>
        <v/>
      </c>
      <c r="O493" s="78" t="s">
        <v>753</v>
      </c>
      <c r="P493" s="78">
        <v>3</v>
      </c>
      <c r="Q493" s="78">
        <v>0.8</v>
      </c>
      <c r="R493" s="79">
        <v>0</v>
      </c>
      <c r="S493" s="79">
        <v>3500</v>
      </c>
      <c r="T493" s="79">
        <v>0</v>
      </c>
      <c r="U493" s="80">
        <v>197034</v>
      </c>
      <c r="V493" s="78">
        <v>1</v>
      </c>
      <c r="W493" s="78">
        <v>2</v>
      </c>
      <c r="X493" s="11" t="str">
        <f ca="1">IF(ISBLANK(BudgetsQTable[[#This Row],[budg_seq_yr]]),"FY"&amp;fiscalyear,"FY"&amp;fiscalyear-1+BudgetsQTable[[#This Row],[budg_seq_yr]])</f>
        <v>FY19</v>
      </c>
      <c r="Y493" s="79">
        <v>197034</v>
      </c>
      <c r="Z493" s="78" t="s">
        <v>2818</v>
      </c>
      <c r="AA493" s="78" t="s">
        <v>476</v>
      </c>
      <c r="AB493" s="76" t="s">
        <v>2821</v>
      </c>
      <c r="AC493" s="78" t="s">
        <v>3279</v>
      </c>
    </row>
    <row r="494" spans="1:29" x14ac:dyDescent="0.35">
      <c r="A494" s="10" t="s">
        <v>1169</v>
      </c>
      <c r="B494" s="76" t="s">
        <v>2863</v>
      </c>
      <c r="C494" s="76">
        <f>C493+(BudgetsQTable[[#This Row],[lead]]&lt;&gt;K493)</f>
        <v>71</v>
      </c>
      <c r="D494" s="76">
        <f>D493*(BudgetsQTable[[#This Row],[lead]]=K493)+(BudgetsQTable[[#This Row],[prop_id]]&lt;&gt;A493)</f>
        <v>1</v>
      </c>
      <c r="E494" s="77">
        <v>43004.70208333333</v>
      </c>
      <c r="F494" s="78" t="s">
        <v>2817</v>
      </c>
      <c r="G494" s="78" t="s">
        <v>2818</v>
      </c>
      <c r="H494" s="78" t="s">
        <v>476</v>
      </c>
      <c r="I494" s="76" t="s">
        <v>765</v>
      </c>
      <c r="J494" s="76" t="s">
        <v>753</v>
      </c>
      <c r="K494" s="78" t="s">
        <v>1169</v>
      </c>
      <c r="L494" s="7" t="str">
        <f>IF(BudgetsQTable[[#This Row],[pi_last_name]]=" ","",HYPERLINK("https://www.ejacket.nsf.gov/ej/showProposal.do?Continue=Y&amp;ID="&amp;BudgetsQTable[[#This Row],[prop_id]],BudgetsQTable[[#This Row],[prop_id]]))</f>
        <v/>
      </c>
      <c r="M494" s="78" t="s">
        <v>753</v>
      </c>
      <c r="N494" s="7" t="str">
        <f>IF(BudgetsQTable[[#This Row],[pi_last_name]]=" ","",HYPERLINK("mailto:"&amp;BudgetsQTable[[#This Row],[pi_email]]&amp;"&amp;subject=Your NSF Proposal:  "&amp;BudgetsQTable[[#This Row],[prop_id]],BudgetsQTable[[#This Row],[pi_email]]))</f>
        <v/>
      </c>
      <c r="O494" s="78" t="s">
        <v>753</v>
      </c>
      <c r="P494" s="78">
        <v>3</v>
      </c>
      <c r="Q494" s="78">
        <v>0.8</v>
      </c>
      <c r="R494" s="79">
        <v>0</v>
      </c>
      <c r="S494" s="79">
        <v>3500</v>
      </c>
      <c r="T494" s="79">
        <v>0</v>
      </c>
      <c r="U494" s="80">
        <v>202781</v>
      </c>
      <c r="V494" s="78">
        <v>1</v>
      </c>
      <c r="W494" s="78">
        <v>3</v>
      </c>
      <c r="X494" s="11" t="str">
        <f ca="1">IF(ISBLANK(BudgetsQTable[[#This Row],[budg_seq_yr]]),"FY"&amp;fiscalyear,"FY"&amp;fiscalyear-1+BudgetsQTable[[#This Row],[budg_seq_yr]])</f>
        <v>FY20</v>
      </c>
      <c r="Y494" s="79">
        <v>202781</v>
      </c>
      <c r="Z494" s="78" t="s">
        <v>2818</v>
      </c>
      <c r="AA494" s="78" t="s">
        <v>476</v>
      </c>
      <c r="AB494" s="76" t="s">
        <v>2821</v>
      </c>
      <c r="AC494" s="78" t="s">
        <v>3279</v>
      </c>
    </row>
    <row r="495" spans="1:29" x14ac:dyDescent="0.35">
      <c r="A495" s="10" t="s">
        <v>1169</v>
      </c>
      <c r="B495" s="76" t="s">
        <v>2863</v>
      </c>
      <c r="C495" s="76">
        <f>C494+(BudgetsQTable[[#This Row],[lead]]&lt;&gt;K494)</f>
        <v>71</v>
      </c>
      <c r="D495" s="76">
        <f>D494*(BudgetsQTable[[#This Row],[lead]]=K494)+(BudgetsQTable[[#This Row],[prop_id]]&lt;&gt;A494)</f>
        <v>1</v>
      </c>
      <c r="E495" s="77">
        <v>43004.70208333333</v>
      </c>
      <c r="F495" s="78" t="s">
        <v>2817</v>
      </c>
      <c r="G495" s="78" t="s">
        <v>2818</v>
      </c>
      <c r="H495" s="78" t="s">
        <v>476</v>
      </c>
      <c r="I495" s="76" t="s">
        <v>765</v>
      </c>
      <c r="J495" s="76" t="s">
        <v>753</v>
      </c>
      <c r="K495" s="78" t="s">
        <v>1169</v>
      </c>
      <c r="L495" s="7" t="str">
        <f>IF(BudgetsQTable[[#This Row],[pi_last_name]]=" ","",HYPERLINK("https://www.ejacket.nsf.gov/ej/showProposal.do?Continue=Y&amp;ID="&amp;BudgetsQTable[[#This Row],[prop_id]],BudgetsQTable[[#This Row],[prop_id]]))</f>
        <v/>
      </c>
      <c r="M495" s="78" t="s">
        <v>753</v>
      </c>
      <c r="N495" s="7" t="str">
        <f>IF(BudgetsQTable[[#This Row],[pi_last_name]]=" ","",HYPERLINK("mailto:"&amp;BudgetsQTable[[#This Row],[pi_email]]&amp;"&amp;subject=Your NSF Proposal:  "&amp;BudgetsQTable[[#This Row],[prop_id]],BudgetsQTable[[#This Row],[pi_email]]))</f>
        <v/>
      </c>
      <c r="O495" s="78" t="s">
        <v>753</v>
      </c>
      <c r="P495" s="78">
        <v>3</v>
      </c>
      <c r="Q495" s="78">
        <v>0.8</v>
      </c>
      <c r="R495" s="79">
        <v>0</v>
      </c>
      <c r="S495" s="79">
        <v>3500</v>
      </c>
      <c r="T495" s="79">
        <v>0</v>
      </c>
      <c r="U495" s="80">
        <v>208716</v>
      </c>
      <c r="V495" s="78">
        <v>1</v>
      </c>
      <c r="W495" s="78">
        <v>4</v>
      </c>
      <c r="X495" s="11" t="str">
        <f ca="1">IF(ISBLANK(BudgetsQTable[[#This Row],[budg_seq_yr]]),"FY"&amp;fiscalyear,"FY"&amp;fiscalyear-1+BudgetsQTable[[#This Row],[budg_seq_yr]])</f>
        <v>FY21</v>
      </c>
      <c r="Y495" s="79">
        <v>208716</v>
      </c>
      <c r="Z495" s="78" t="s">
        <v>2818</v>
      </c>
      <c r="AA495" s="78" t="s">
        <v>476</v>
      </c>
      <c r="AB495" s="76" t="s">
        <v>2821</v>
      </c>
      <c r="AC495" s="78" t="s">
        <v>3279</v>
      </c>
    </row>
    <row r="496" spans="1:29" x14ac:dyDescent="0.35">
      <c r="A496" s="10" t="s">
        <v>1183</v>
      </c>
      <c r="B496" s="76" t="s">
        <v>2863</v>
      </c>
      <c r="C496" s="76">
        <f>C495+(BudgetsQTable[[#This Row],[lead]]&lt;&gt;K495)</f>
        <v>72</v>
      </c>
      <c r="D496" s="76">
        <f>D495*(BudgetsQTable[[#This Row],[lead]]=K495)+(BudgetsQTable[[#This Row],[prop_id]]&lt;&gt;A495)</f>
        <v>1</v>
      </c>
      <c r="E496" s="77">
        <v>43004.70416666667</v>
      </c>
      <c r="F496" s="78" t="s">
        <v>2868</v>
      </c>
      <c r="G496" s="78" t="s">
        <v>2869</v>
      </c>
      <c r="H496" s="78" t="s">
        <v>468</v>
      </c>
      <c r="I496" s="76" t="s">
        <v>1185</v>
      </c>
      <c r="J496" s="76" t="s">
        <v>3286</v>
      </c>
      <c r="K496" s="78" t="s">
        <v>1183</v>
      </c>
      <c r="L496" s="7" t="str">
        <f>IF(BudgetsQTable[[#This Row],[pi_last_name]]=" ","",HYPERLINK("https://www.ejacket.nsf.gov/ej/showProposal.do?Continue=Y&amp;ID="&amp;BudgetsQTable[[#This Row],[prop_id]],BudgetsQTable[[#This Row],[prop_id]]))</f>
        <v>1763400</v>
      </c>
      <c r="M496" s="78" t="s">
        <v>1184</v>
      </c>
      <c r="N496" s="7" t="str">
        <f>IF(BudgetsQTable[[#This Row],[pi_last_name]]=" ","",HYPERLINK("mailto:"&amp;BudgetsQTable[[#This Row],[pi_email]]&amp;"&amp;subject=Your NSF Proposal:  "&amp;BudgetsQTable[[#This Row],[prop_id]],BudgetsQTable[[#This Row],[pi_email]]))</f>
        <v>melody@cc.gatech.edu</v>
      </c>
      <c r="O496" s="78" t="s">
        <v>3284</v>
      </c>
      <c r="P496" s="78"/>
      <c r="Q496" s="78"/>
      <c r="R496" s="79"/>
      <c r="S496" s="79"/>
      <c r="T496" s="79"/>
      <c r="U496" s="80"/>
      <c r="V496" s="78">
        <v>0</v>
      </c>
      <c r="W496" s="78"/>
      <c r="X496" s="11" t="str">
        <f ca="1">IF(ISBLANK(BudgetsQTable[[#This Row],[budg_seq_yr]]),"FY"&amp;fiscalyear,"FY"&amp;fiscalyear-1+BudgetsQTable[[#This Row],[budg_seq_yr]])</f>
        <v>FY18</v>
      </c>
      <c r="Y496" s="79">
        <v>1196298</v>
      </c>
      <c r="Z496" s="78" t="s">
        <v>2869</v>
      </c>
      <c r="AA496" s="78" t="s">
        <v>468</v>
      </c>
      <c r="AB496" s="76" t="s">
        <v>2821</v>
      </c>
      <c r="AC496" s="78" t="s">
        <v>468</v>
      </c>
    </row>
    <row r="497" spans="1:29" x14ac:dyDescent="0.35">
      <c r="A497" s="10" t="s">
        <v>1183</v>
      </c>
      <c r="B497" s="76" t="s">
        <v>2863</v>
      </c>
      <c r="C497" s="76">
        <f>C496+(BudgetsQTable[[#This Row],[lead]]&lt;&gt;K496)</f>
        <v>72</v>
      </c>
      <c r="D497" s="76">
        <f>D496*(BudgetsQTable[[#This Row],[lead]]=K496)+(BudgetsQTable[[#This Row],[prop_id]]&lt;&gt;A496)</f>
        <v>1</v>
      </c>
      <c r="E497" s="77">
        <v>43004.70416666667</v>
      </c>
      <c r="F497" s="78" t="s">
        <v>2868</v>
      </c>
      <c r="G497" s="78" t="s">
        <v>2869</v>
      </c>
      <c r="H497" s="78" t="s">
        <v>468</v>
      </c>
      <c r="I497" s="76" t="s">
        <v>1185</v>
      </c>
      <c r="J497" s="76" t="s">
        <v>753</v>
      </c>
      <c r="K497" s="78" t="s">
        <v>1183</v>
      </c>
      <c r="L497" s="7" t="str">
        <f>IF(BudgetsQTable[[#This Row],[pi_last_name]]=" ","",HYPERLINK("https://www.ejacket.nsf.gov/ej/showProposal.do?Continue=Y&amp;ID="&amp;BudgetsQTable[[#This Row],[prop_id]],BudgetsQTable[[#This Row],[prop_id]]))</f>
        <v/>
      </c>
      <c r="M497" s="78" t="s">
        <v>753</v>
      </c>
      <c r="N497" s="7" t="str">
        <f>IF(BudgetsQTable[[#This Row],[pi_last_name]]=" ","",HYPERLINK("mailto:"&amp;BudgetsQTable[[#This Row],[pi_email]]&amp;"&amp;subject=Your NSF Proposal:  "&amp;BudgetsQTable[[#This Row],[prop_id]],BudgetsQTable[[#This Row],[pi_email]]))</f>
        <v/>
      </c>
      <c r="O497" s="78" t="s">
        <v>753</v>
      </c>
      <c r="P497" s="78">
        <v>2</v>
      </c>
      <c r="Q497" s="78">
        <v>0</v>
      </c>
      <c r="R497" s="79">
        <v>0</v>
      </c>
      <c r="S497" s="79">
        <v>2000</v>
      </c>
      <c r="T497" s="79">
        <v>0</v>
      </c>
      <c r="U497" s="80">
        <v>301799</v>
      </c>
      <c r="V497" s="78">
        <v>0</v>
      </c>
      <c r="W497" s="78">
        <v>1</v>
      </c>
      <c r="X497" s="11" t="str">
        <f ca="1">IF(ISBLANK(BudgetsQTable[[#This Row],[budg_seq_yr]]),"FY"&amp;fiscalyear,"FY"&amp;fiscalyear-1+BudgetsQTable[[#This Row],[budg_seq_yr]])</f>
        <v>FY18</v>
      </c>
      <c r="Y497" s="79">
        <v>301799</v>
      </c>
      <c r="Z497" s="78" t="s">
        <v>2869</v>
      </c>
      <c r="AA497" s="78" t="s">
        <v>468</v>
      </c>
      <c r="AB497" s="76" t="s">
        <v>2821</v>
      </c>
      <c r="AC497" s="78" t="s">
        <v>468</v>
      </c>
    </row>
    <row r="498" spans="1:29" x14ac:dyDescent="0.35">
      <c r="A498" s="10" t="s">
        <v>1183</v>
      </c>
      <c r="B498" s="76" t="s">
        <v>2863</v>
      </c>
      <c r="C498" s="76">
        <f>C497+(BudgetsQTable[[#This Row],[lead]]&lt;&gt;K497)</f>
        <v>72</v>
      </c>
      <c r="D498" s="76">
        <f>D497*(BudgetsQTable[[#This Row],[lead]]=K497)+(BudgetsQTable[[#This Row],[prop_id]]&lt;&gt;A497)</f>
        <v>1</v>
      </c>
      <c r="E498" s="77">
        <v>43004.70416666667</v>
      </c>
      <c r="F498" s="78" t="s">
        <v>2868</v>
      </c>
      <c r="G498" s="78" t="s">
        <v>2869</v>
      </c>
      <c r="H498" s="78" t="s">
        <v>468</v>
      </c>
      <c r="I498" s="76" t="s">
        <v>1185</v>
      </c>
      <c r="J498" s="76" t="s">
        <v>753</v>
      </c>
      <c r="K498" s="78" t="s">
        <v>1183</v>
      </c>
      <c r="L498" s="7" t="str">
        <f>IF(BudgetsQTable[[#This Row],[pi_last_name]]=" ","",HYPERLINK("https://www.ejacket.nsf.gov/ej/showProposal.do?Continue=Y&amp;ID="&amp;BudgetsQTable[[#This Row],[prop_id]],BudgetsQTable[[#This Row],[prop_id]]))</f>
        <v/>
      </c>
      <c r="M498" s="78" t="s">
        <v>753</v>
      </c>
      <c r="N498" s="7" t="str">
        <f>IF(BudgetsQTable[[#This Row],[pi_last_name]]=" ","",HYPERLINK("mailto:"&amp;BudgetsQTable[[#This Row],[pi_email]]&amp;"&amp;subject=Your NSF Proposal:  "&amp;BudgetsQTable[[#This Row],[prop_id]],BudgetsQTable[[#This Row],[pi_email]]))</f>
        <v/>
      </c>
      <c r="O498" s="78" t="s">
        <v>753</v>
      </c>
      <c r="P498" s="78">
        <v>2</v>
      </c>
      <c r="Q498" s="78">
        <v>0</v>
      </c>
      <c r="R498" s="79">
        <v>0</v>
      </c>
      <c r="S498" s="79">
        <v>2000</v>
      </c>
      <c r="T498" s="79">
        <v>0</v>
      </c>
      <c r="U498" s="80">
        <v>293945</v>
      </c>
      <c r="V498" s="78">
        <v>0</v>
      </c>
      <c r="W498" s="78">
        <v>2</v>
      </c>
      <c r="X498" s="11" t="str">
        <f ca="1">IF(ISBLANK(BudgetsQTable[[#This Row],[budg_seq_yr]]),"FY"&amp;fiscalyear,"FY"&amp;fiscalyear-1+BudgetsQTable[[#This Row],[budg_seq_yr]])</f>
        <v>FY19</v>
      </c>
      <c r="Y498" s="79">
        <v>293945</v>
      </c>
      <c r="Z498" s="78" t="s">
        <v>2869</v>
      </c>
      <c r="AA498" s="78" t="s">
        <v>468</v>
      </c>
      <c r="AB498" s="76" t="s">
        <v>2821</v>
      </c>
      <c r="AC498" s="78" t="s">
        <v>468</v>
      </c>
    </row>
    <row r="499" spans="1:29" x14ac:dyDescent="0.35">
      <c r="A499" s="10" t="s">
        <v>1183</v>
      </c>
      <c r="B499" s="76" t="s">
        <v>2863</v>
      </c>
      <c r="C499" s="76">
        <f>C498+(BudgetsQTable[[#This Row],[lead]]&lt;&gt;K498)</f>
        <v>72</v>
      </c>
      <c r="D499" s="76">
        <f>D498*(BudgetsQTable[[#This Row],[lead]]=K498)+(BudgetsQTable[[#This Row],[prop_id]]&lt;&gt;A498)</f>
        <v>1</v>
      </c>
      <c r="E499" s="77">
        <v>43004.70416666667</v>
      </c>
      <c r="F499" s="78" t="s">
        <v>2868</v>
      </c>
      <c r="G499" s="78" t="s">
        <v>2869</v>
      </c>
      <c r="H499" s="78" t="s">
        <v>468</v>
      </c>
      <c r="I499" s="76" t="s">
        <v>1185</v>
      </c>
      <c r="J499" s="76" t="s">
        <v>753</v>
      </c>
      <c r="K499" s="78" t="s">
        <v>1183</v>
      </c>
      <c r="L499" s="7" t="str">
        <f>IF(BudgetsQTable[[#This Row],[pi_last_name]]=" ","",HYPERLINK("https://www.ejacket.nsf.gov/ej/showProposal.do?Continue=Y&amp;ID="&amp;BudgetsQTable[[#This Row],[prop_id]],BudgetsQTable[[#This Row],[prop_id]]))</f>
        <v/>
      </c>
      <c r="M499" s="78" t="s">
        <v>753</v>
      </c>
      <c r="N499" s="7" t="str">
        <f>IF(BudgetsQTable[[#This Row],[pi_last_name]]=" ","",HYPERLINK("mailto:"&amp;BudgetsQTable[[#This Row],[pi_email]]&amp;"&amp;subject=Your NSF Proposal:  "&amp;BudgetsQTable[[#This Row],[prop_id]],BudgetsQTable[[#This Row],[pi_email]]))</f>
        <v/>
      </c>
      <c r="O499" s="78" t="s">
        <v>753</v>
      </c>
      <c r="P499" s="78">
        <v>2</v>
      </c>
      <c r="Q499" s="78">
        <v>0</v>
      </c>
      <c r="R499" s="79">
        <v>0</v>
      </c>
      <c r="S499" s="79">
        <v>2000</v>
      </c>
      <c r="T499" s="79">
        <v>0</v>
      </c>
      <c r="U499" s="80">
        <v>294195</v>
      </c>
      <c r="V499" s="78">
        <v>0</v>
      </c>
      <c r="W499" s="78">
        <v>3</v>
      </c>
      <c r="X499" s="11" t="str">
        <f ca="1">IF(ISBLANK(BudgetsQTable[[#This Row],[budg_seq_yr]]),"FY"&amp;fiscalyear,"FY"&amp;fiscalyear-1+BudgetsQTable[[#This Row],[budg_seq_yr]])</f>
        <v>FY20</v>
      </c>
      <c r="Y499" s="79">
        <v>294195</v>
      </c>
      <c r="Z499" s="78" t="s">
        <v>2869</v>
      </c>
      <c r="AA499" s="78" t="s">
        <v>468</v>
      </c>
      <c r="AB499" s="76" t="s">
        <v>2821</v>
      </c>
      <c r="AC499" s="78" t="s">
        <v>468</v>
      </c>
    </row>
    <row r="500" spans="1:29" x14ac:dyDescent="0.35">
      <c r="A500" s="10" t="s">
        <v>1183</v>
      </c>
      <c r="B500" s="76" t="s">
        <v>2863</v>
      </c>
      <c r="C500" s="76">
        <f>C499+(BudgetsQTable[[#This Row],[lead]]&lt;&gt;K499)</f>
        <v>72</v>
      </c>
      <c r="D500" s="76">
        <f>D499*(BudgetsQTable[[#This Row],[lead]]=K499)+(BudgetsQTable[[#This Row],[prop_id]]&lt;&gt;A499)</f>
        <v>1</v>
      </c>
      <c r="E500" s="77">
        <v>43004.70416666667</v>
      </c>
      <c r="F500" s="78" t="s">
        <v>2868</v>
      </c>
      <c r="G500" s="78" t="s">
        <v>2869</v>
      </c>
      <c r="H500" s="78" t="s">
        <v>468</v>
      </c>
      <c r="I500" s="76" t="s">
        <v>1185</v>
      </c>
      <c r="J500" s="76" t="s">
        <v>753</v>
      </c>
      <c r="K500" s="78" t="s">
        <v>1183</v>
      </c>
      <c r="L500" s="7" t="str">
        <f>IF(BudgetsQTable[[#This Row],[pi_last_name]]=" ","",HYPERLINK("https://www.ejacket.nsf.gov/ej/showProposal.do?Continue=Y&amp;ID="&amp;BudgetsQTable[[#This Row],[prop_id]],BudgetsQTable[[#This Row],[prop_id]]))</f>
        <v/>
      </c>
      <c r="M500" s="78" t="s">
        <v>753</v>
      </c>
      <c r="N500" s="7" t="str">
        <f>IF(BudgetsQTable[[#This Row],[pi_last_name]]=" ","",HYPERLINK("mailto:"&amp;BudgetsQTable[[#This Row],[pi_email]]&amp;"&amp;subject=Your NSF Proposal:  "&amp;BudgetsQTable[[#This Row],[prop_id]],BudgetsQTable[[#This Row],[pi_email]]))</f>
        <v/>
      </c>
      <c r="O500" s="78" t="s">
        <v>753</v>
      </c>
      <c r="P500" s="78">
        <v>2</v>
      </c>
      <c r="Q500" s="78">
        <v>0</v>
      </c>
      <c r="R500" s="79">
        <v>0</v>
      </c>
      <c r="S500" s="79">
        <v>2000</v>
      </c>
      <c r="T500" s="79">
        <v>0</v>
      </c>
      <c r="U500" s="80">
        <v>306359</v>
      </c>
      <c r="V500" s="78">
        <v>0</v>
      </c>
      <c r="W500" s="78">
        <v>4</v>
      </c>
      <c r="X500" s="11" t="str">
        <f ca="1">IF(ISBLANK(BudgetsQTable[[#This Row],[budg_seq_yr]]),"FY"&amp;fiscalyear,"FY"&amp;fiscalyear-1+BudgetsQTable[[#This Row],[budg_seq_yr]])</f>
        <v>FY21</v>
      </c>
      <c r="Y500" s="79">
        <v>306359</v>
      </c>
      <c r="Z500" s="78" t="s">
        <v>2869</v>
      </c>
      <c r="AA500" s="78" t="s">
        <v>468</v>
      </c>
      <c r="AB500" s="76" t="s">
        <v>2821</v>
      </c>
      <c r="AC500" s="78" t="s">
        <v>468</v>
      </c>
    </row>
    <row r="501" spans="1:29" x14ac:dyDescent="0.35">
      <c r="A501" s="10" t="s">
        <v>1187</v>
      </c>
      <c r="B501" s="76" t="s">
        <v>2863</v>
      </c>
      <c r="C501" s="76">
        <f>C500+(BudgetsQTable[[#This Row],[lead]]&lt;&gt;K500)</f>
        <v>73</v>
      </c>
      <c r="D501" s="76">
        <f>D500*(BudgetsQTable[[#This Row],[lead]]=K500)+(BudgetsQTable[[#This Row],[prop_id]]&lt;&gt;A500)</f>
        <v>1</v>
      </c>
      <c r="E501" s="77">
        <v>43004.711805555555</v>
      </c>
      <c r="F501" s="78" t="s">
        <v>2839</v>
      </c>
      <c r="G501" s="78" t="s">
        <v>2840</v>
      </c>
      <c r="H501" s="78" t="s">
        <v>464</v>
      </c>
      <c r="I501" s="76" t="s">
        <v>1188</v>
      </c>
      <c r="J501" s="76" t="s">
        <v>3114</v>
      </c>
      <c r="K501" s="78" t="s">
        <v>1187</v>
      </c>
      <c r="L501" s="7" t="str">
        <f>IF(BudgetsQTable[[#This Row],[pi_last_name]]=" ","",HYPERLINK("https://www.ejacket.nsf.gov/ej/showProposal.do?Continue=Y&amp;ID="&amp;BudgetsQTable[[#This Row],[prop_id]],BudgetsQTable[[#This Row],[prop_id]]))</f>
        <v>1763407</v>
      </c>
      <c r="M501" s="78" t="s">
        <v>1031</v>
      </c>
      <c r="N501" s="7" t="str">
        <f>IF(BudgetsQTable[[#This Row],[pi_last_name]]=" ","",HYPERLINK("mailto:"&amp;BudgetsQTable[[#This Row],[pi_email]]&amp;"&amp;subject=Your NSF Proposal:  "&amp;BudgetsQTable[[#This Row],[prop_id]],BudgetsQTable[[#This Row],[pi_email]]))</f>
        <v>sandeep@cse.msu.edu</v>
      </c>
      <c r="O501" s="78" t="s">
        <v>3112</v>
      </c>
      <c r="P501" s="78"/>
      <c r="Q501" s="78"/>
      <c r="R501" s="79"/>
      <c r="S501" s="79"/>
      <c r="T501" s="79"/>
      <c r="U501" s="80"/>
      <c r="V501" s="78">
        <v>0</v>
      </c>
      <c r="W501" s="78"/>
      <c r="X501" s="11" t="str">
        <f ca="1">IF(ISBLANK(BudgetsQTable[[#This Row],[budg_seq_yr]]),"FY"&amp;fiscalyear,"FY"&amp;fiscalyear-1+BudgetsQTable[[#This Row],[budg_seq_yr]])</f>
        <v>FY18</v>
      </c>
      <c r="Y501" s="79">
        <v>1197152</v>
      </c>
      <c r="Z501" s="78" t="s">
        <v>2840</v>
      </c>
      <c r="AA501" s="78" t="s">
        <v>464</v>
      </c>
      <c r="AB501" s="76" t="s">
        <v>2821</v>
      </c>
      <c r="AC501" s="78" t="s">
        <v>485</v>
      </c>
    </row>
    <row r="502" spans="1:29" x14ac:dyDescent="0.35">
      <c r="A502" s="10" t="s">
        <v>1187</v>
      </c>
      <c r="B502" s="76" t="s">
        <v>2863</v>
      </c>
      <c r="C502" s="76">
        <f>C501+(BudgetsQTable[[#This Row],[lead]]&lt;&gt;K501)</f>
        <v>73</v>
      </c>
      <c r="D502" s="76">
        <f>D501*(BudgetsQTable[[#This Row],[lead]]=K501)+(BudgetsQTable[[#This Row],[prop_id]]&lt;&gt;A501)</f>
        <v>1</v>
      </c>
      <c r="E502" s="77">
        <v>43004.711805555555</v>
      </c>
      <c r="F502" s="78" t="s">
        <v>2839</v>
      </c>
      <c r="G502" s="78" t="s">
        <v>2840</v>
      </c>
      <c r="H502" s="78" t="s">
        <v>464</v>
      </c>
      <c r="I502" s="76" t="s">
        <v>1188</v>
      </c>
      <c r="J502" s="76" t="s">
        <v>753</v>
      </c>
      <c r="K502" s="78" t="s">
        <v>1187</v>
      </c>
      <c r="L502" s="7" t="str">
        <f>IF(BudgetsQTable[[#This Row],[pi_last_name]]=" ","",HYPERLINK("https://www.ejacket.nsf.gov/ej/showProposal.do?Continue=Y&amp;ID="&amp;BudgetsQTable[[#This Row],[prop_id]],BudgetsQTable[[#This Row],[prop_id]]))</f>
        <v/>
      </c>
      <c r="M502" s="78" t="s">
        <v>753</v>
      </c>
      <c r="N502" s="7" t="str">
        <f>IF(BudgetsQTable[[#This Row],[pi_last_name]]=" ","",HYPERLINK("mailto:"&amp;BudgetsQTable[[#This Row],[pi_email]]&amp;"&amp;subject=Your NSF Proposal:  "&amp;BudgetsQTable[[#This Row],[prop_id]],BudgetsQTable[[#This Row],[pi_email]]))</f>
        <v/>
      </c>
      <c r="O502" s="78" t="s">
        <v>753</v>
      </c>
      <c r="P502" s="78">
        <v>3</v>
      </c>
      <c r="Q502" s="78">
        <v>3</v>
      </c>
      <c r="R502" s="79">
        <v>0</v>
      </c>
      <c r="S502" s="79">
        <v>4000</v>
      </c>
      <c r="T502" s="79">
        <v>0</v>
      </c>
      <c r="U502" s="80">
        <v>306277</v>
      </c>
      <c r="V502" s="78">
        <v>0</v>
      </c>
      <c r="W502" s="78">
        <v>1</v>
      </c>
      <c r="X502" s="11" t="str">
        <f ca="1">IF(ISBLANK(BudgetsQTable[[#This Row],[budg_seq_yr]]),"FY"&amp;fiscalyear,"FY"&amp;fiscalyear-1+BudgetsQTable[[#This Row],[budg_seq_yr]])</f>
        <v>FY18</v>
      </c>
      <c r="Y502" s="79">
        <v>306277</v>
      </c>
      <c r="Z502" s="78" t="s">
        <v>2840</v>
      </c>
      <c r="AA502" s="78" t="s">
        <v>464</v>
      </c>
      <c r="AB502" s="76" t="s">
        <v>2821</v>
      </c>
      <c r="AC502" s="78" t="s">
        <v>485</v>
      </c>
    </row>
    <row r="503" spans="1:29" x14ac:dyDescent="0.35">
      <c r="A503" s="10" t="s">
        <v>1187</v>
      </c>
      <c r="B503" s="76" t="s">
        <v>2863</v>
      </c>
      <c r="C503" s="76">
        <f>C502+(BudgetsQTable[[#This Row],[lead]]&lt;&gt;K502)</f>
        <v>73</v>
      </c>
      <c r="D503" s="76">
        <f>D502*(BudgetsQTable[[#This Row],[lead]]=K502)+(BudgetsQTable[[#This Row],[prop_id]]&lt;&gt;A502)</f>
        <v>1</v>
      </c>
      <c r="E503" s="77">
        <v>43004.711805555555</v>
      </c>
      <c r="F503" s="78" t="s">
        <v>2839</v>
      </c>
      <c r="G503" s="78" t="s">
        <v>2840</v>
      </c>
      <c r="H503" s="78" t="s">
        <v>464</v>
      </c>
      <c r="I503" s="76" t="s">
        <v>1188</v>
      </c>
      <c r="J503" s="76" t="s">
        <v>753</v>
      </c>
      <c r="K503" s="78" t="s">
        <v>1187</v>
      </c>
      <c r="L503" s="7" t="str">
        <f>IF(BudgetsQTable[[#This Row],[pi_last_name]]=" ","",HYPERLINK("https://www.ejacket.nsf.gov/ej/showProposal.do?Continue=Y&amp;ID="&amp;BudgetsQTable[[#This Row],[prop_id]],BudgetsQTable[[#This Row],[prop_id]]))</f>
        <v/>
      </c>
      <c r="M503" s="78" t="s">
        <v>753</v>
      </c>
      <c r="N503" s="7" t="str">
        <f>IF(BudgetsQTable[[#This Row],[pi_last_name]]=" ","",HYPERLINK("mailto:"&amp;BudgetsQTable[[#This Row],[pi_email]]&amp;"&amp;subject=Your NSF Proposal:  "&amp;BudgetsQTable[[#This Row],[prop_id]],BudgetsQTable[[#This Row],[pi_email]]))</f>
        <v/>
      </c>
      <c r="O503" s="78" t="s">
        <v>753</v>
      </c>
      <c r="P503" s="78">
        <v>3</v>
      </c>
      <c r="Q503" s="78">
        <v>3</v>
      </c>
      <c r="R503" s="79">
        <v>0</v>
      </c>
      <c r="S503" s="79">
        <v>4000</v>
      </c>
      <c r="T503" s="79">
        <v>0</v>
      </c>
      <c r="U503" s="80">
        <v>298036</v>
      </c>
      <c r="V503" s="78">
        <v>0</v>
      </c>
      <c r="W503" s="78">
        <v>2</v>
      </c>
      <c r="X503" s="11" t="str">
        <f ca="1">IF(ISBLANK(BudgetsQTable[[#This Row],[budg_seq_yr]]),"FY"&amp;fiscalyear,"FY"&amp;fiscalyear-1+BudgetsQTable[[#This Row],[budg_seq_yr]])</f>
        <v>FY19</v>
      </c>
      <c r="Y503" s="79">
        <v>298036</v>
      </c>
      <c r="Z503" s="78" t="s">
        <v>2840</v>
      </c>
      <c r="AA503" s="78" t="s">
        <v>464</v>
      </c>
      <c r="AB503" s="76" t="s">
        <v>2821</v>
      </c>
      <c r="AC503" s="78" t="s">
        <v>485</v>
      </c>
    </row>
    <row r="504" spans="1:29" x14ac:dyDescent="0.35">
      <c r="A504" s="10" t="s">
        <v>1187</v>
      </c>
      <c r="B504" s="76" t="s">
        <v>2863</v>
      </c>
      <c r="C504" s="76">
        <f>C503+(BudgetsQTable[[#This Row],[lead]]&lt;&gt;K503)</f>
        <v>73</v>
      </c>
      <c r="D504" s="76">
        <f>D503*(BudgetsQTable[[#This Row],[lead]]=K503)+(BudgetsQTable[[#This Row],[prop_id]]&lt;&gt;A503)</f>
        <v>1</v>
      </c>
      <c r="E504" s="77">
        <v>43004.711805555555</v>
      </c>
      <c r="F504" s="78" t="s">
        <v>2839</v>
      </c>
      <c r="G504" s="78" t="s">
        <v>2840</v>
      </c>
      <c r="H504" s="78" t="s">
        <v>464</v>
      </c>
      <c r="I504" s="76" t="s">
        <v>1188</v>
      </c>
      <c r="J504" s="76" t="s">
        <v>753</v>
      </c>
      <c r="K504" s="78" t="s">
        <v>1187</v>
      </c>
      <c r="L504" s="7" t="str">
        <f>IF(BudgetsQTable[[#This Row],[pi_last_name]]=" ","",HYPERLINK("https://www.ejacket.nsf.gov/ej/showProposal.do?Continue=Y&amp;ID="&amp;BudgetsQTable[[#This Row],[prop_id]],BudgetsQTable[[#This Row],[prop_id]]))</f>
        <v/>
      </c>
      <c r="M504" s="78" t="s">
        <v>753</v>
      </c>
      <c r="N504" s="7" t="str">
        <f>IF(BudgetsQTable[[#This Row],[pi_last_name]]=" ","",HYPERLINK("mailto:"&amp;BudgetsQTable[[#This Row],[pi_email]]&amp;"&amp;subject=Your NSF Proposal:  "&amp;BudgetsQTable[[#This Row],[prop_id]],BudgetsQTable[[#This Row],[pi_email]]))</f>
        <v/>
      </c>
      <c r="O504" s="78" t="s">
        <v>753</v>
      </c>
      <c r="P504" s="78">
        <v>3</v>
      </c>
      <c r="Q504" s="78">
        <v>3</v>
      </c>
      <c r="R504" s="79">
        <v>0</v>
      </c>
      <c r="S504" s="79">
        <v>4000</v>
      </c>
      <c r="T504" s="79">
        <v>0</v>
      </c>
      <c r="U504" s="80">
        <v>307495</v>
      </c>
      <c r="V504" s="78">
        <v>0</v>
      </c>
      <c r="W504" s="78">
        <v>3</v>
      </c>
      <c r="X504" s="11" t="str">
        <f ca="1">IF(ISBLANK(BudgetsQTable[[#This Row],[budg_seq_yr]]),"FY"&amp;fiscalyear,"FY"&amp;fiscalyear-1+BudgetsQTable[[#This Row],[budg_seq_yr]])</f>
        <v>FY20</v>
      </c>
      <c r="Y504" s="79">
        <v>307495</v>
      </c>
      <c r="Z504" s="78" t="s">
        <v>2840</v>
      </c>
      <c r="AA504" s="78" t="s">
        <v>464</v>
      </c>
      <c r="AB504" s="76" t="s">
        <v>2821</v>
      </c>
      <c r="AC504" s="78" t="s">
        <v>485</v>
      </c>
    </row>
    <row r="505" spans="1:29" x14ac:dyDescent="0.35">
      <c r="A505" s="10" t="s">
        <v>1187</v>
      </c>
      <c r="B505" s="76" t="s">
        <v>2863</v>
      </c>
      <c r="C505" s="76">
        <f>C504+(BudgetsQTable[[#This Row],[lead]]&lt;&gt;K504)</f>
        <v>73</v>
      </c>
      <c r="D505" s="76">
        <f>D504*(BudgetsQTable[[#This Row],[lead]]=K504)+(BudgetsQTable[[#This Row],[prop_id]]&lt;&gt;A504)</f>
        <v>1</v>
      </c>
      <c r="E505" s="77">
        <v>43004.711805555555</v>
      </c>
      <c r="F505" s="78" t="s">
        <v>2839</v>
      </c>
      <c r="G505" s="78" t="s">
        <v>2840</v>
      </c>
      <c r="H505" s="78" t="s">
        <v>464</v>
      </c>
      <c r="I505" s="76" t="s">
        <v>1188</v>
      </c>
      <c r="J505" s="76" t="s">
        <v>753</v>
      </c>
      <c r="K505" s="78" t="s">
        <v>1187</v>
      </c>
      <c r="L505" s="7" t="str">
        <f>IF(BudgetsQTable[[#This Row],[pi_last_name]]=" ","",HYPERLINK("https://www.ejacket.nsf.gov/ej/showProposal.do?Continue=Y&amp;ID="&amp;BudgetsQTable[[#This Row],[prop_id]],BudgetsQTable[[#This Row],[prop_id]]))</f>
        <v/>
      </c>
      <c r="M505" s="78" t="s">
        <v>753</v>
      </c>
      <c r="N505" s="7" t="str">
        <f>IF(BudgetsQTable[[#This Row],[pi_last_name]]=" ","",HYPERLINK("mailto:"&amp;BudgetsQTable[[#This Row],[pi_email]]&amp;"&amp;subject=Your NSF Proposal:  "&amp;BudgetsQTable[[#This Row],[prop_id]],BudgetsQTable[[#This Row],[pi_email]]))</f>
        <v/>
      </c>
      <c r="O505" s="78" t="s">
        <v>753</v>
      </c>
      <c r="P505" s="78">
        <v>3</v>
      </c>
      <c r="Q505" s="78">
        <v>3</v>
      </c>
      <c r="R505" s="79">
        <v>0</v>
      </c>
      <c r="S505" s="79">
        <v>4000</v>
      </c>
      <c r="T505" s="79">
        <v>0</v>
      </c>
      <c r="U505" s="80">
        <v>285344</v>
      </c>
      <c r="V505" s="78">
        <v>0</v>
      </c>
      <c r="W505" s="78">
        <v>4</v>
      </c>
      <c r="X505" s="11" t="str">
        <f ca="1">IF(ISBLANK(BudgetsQTable[[#This Row],[budg_seq_yr]]),"FY"&amp;fiscalyear,"FY"&amp;fiscalyear-1+BudgetsQTable[[#This Row],[budg_seq_yr]])</f>
        <v>FY21</v>
      </c>
      <c r="Y505" s="79">
        <v>285344</v>
      </c>
      <c r="Z505" s="78" t="s">
        <v>2840</v>
      </c>
      <c r="AA505" s="78" t="s">
        <v>464</v>
      </c>
      <c r="AB505" s="76" t="s">
        <v>2821</v>
      </c>
      <c r="AC505" s="78" t="s">
        <v>485</v>
      </c>
    </row>
    <row r="506" spans="1:29" x14ac:dyDescent="0.35">
      <c r="A506" s="10" t="s">
        <v>1190</v>
      </c>
      <c r="B506" s="76" t="s">
        <v>2863</v>
      </c>
      <c r="C506" s="76">
        <f>C505+(BudgetsQTable[[#This Row],[lead]]&lt;&gt;K505)</f>
        <v>74</v>
      </c>
      <c r="D506" s="76">
        <f>D505*(BudgetsQTable[[#This Row],[lead]]=K505)+(BudgetsQTable[[#This Row],[prop_id]]&lt;&gt;A505)</f>
        <v>1</v>
      </c>
      <c r="E506" s="77">
        <v>43004.712500000001</v>
      </c>
      <c r="F506" s="78" t="s">
        <v>2868</v>
      </c>
      <c r="G506" s="78" t="s">
        <v>2869</v>
      </c>
      <c r="H506" s="78" t="s">
        <v>470</v>
      </c>
      <c r="I506" s="76" t="s">
        <v>1192</v>
      </c>
      <c r="J506" s="76" t="s">
        <v>3289</v>
      </c>
      <c r="K506" s="78" t="s">
        <v>1190</v>
      </c>
      <c r="L506" s="7" t="str">
        <f>IF(BudgetsQTable[[#This Row],[pi_last_name]]=" ","",HYPERLINK("https://www.ejacket.nsf.gov/ej/showProposal.do?Continue=Y&amp;ID="&amp;BudgetsQTable[[#This Row],[prop_id]],BudgetsQTable[[#This Row],[prop_id]]))</f>
        <v>1763408</v>
      </c>
      <c r="M506" s="78" t="s">
        <v>1191</v>
      </c>
      <c r="N506" s="7" t="str">
        <f>IF(BudgetsQTable[[#This Row],[pi_last_name]]=" ","",HYPERLINK("mailto:"&amp;BudgetsQTable[[#This Row],[pi_email]]&amp;"&amp;subject=Your NSF Proposal:  "&amp;BudgetsQTable[[#This Row],[prop_id]],BudgetsQTable[[#This Row],[pi_email]]))</f>
        <v>deweese@berkeley.edu</v>
      </c>
      <c r="O506" s="78" t="s">
        <v>662</v>
      </c>
      <c r="P506" s="78"/>
      <c r="Q506" s="78"/>
      <c r="R506" s="79"/>
      <c r="S506" s="79"/>
      <c r="T506" s="79"/>
      <c r="U506" s="80"/>
      <c r="V506" s="78">
        <v>0</v>
      </c>
      <c r="W506" s="78"/>
      <c r="X506" s="11" t="str">
        <f ca="1">IF(ISBLANK(BudgetsQTable[[#This Row],[budg_seq_yr]]),"FY"&amp;fiscalyear,"FY"&amp;fiscalyear-1+BudgetsQTable[[#This Row],[budg_seq_yr]])</f>
        <v>FY18</v>
      </c>
      <c r="Y506" s="79">
        <v>1197318</v>
      </c>
      <c r="Z506" s="78" t="s">
        <v>2869</v>
      </c>
      <c r="AA506" s="78" t="s">
        <v>470</v>
      </c>
      <c r="AB506" s="76" t="s">
        <v>2821</v>
      </c>
      <c r="AC506" s="78" t="s">
        <v>2903</v>
      </c>
    </row>
    <row r="507" spans="1:29" x14ac:dyDescent="0.35">
      <c r="A507" s="10" t="s">
        <v>1190</v>
      </c>
      <c r="B507" s="76" t="s">
        <v>2863</v>
      </c>
      <c r="C507" s="76">
        <f>C506+(BudgetsQTable[[#This Row],[lead]]&lt;&gt;K506)</f>
        <v>74</v>
      </c>
      <c r="D507" s="76">
        <f>D506*(BudgetsQTable[[#This Row],[lead]]=K506)+(BudgetsQTable[[#This Row],[prop_id]]&lt;&gt;A506)</f>
        <v>1</v>
      </c>
      <c r="E507" s="77">
        <v>43004.712500000001</v>
      </c>
      <c r="F507" s="78" t="s">
        <v>2868</v>
      </c>
      <c r="G507" s="78" t="s">
        <v>2869</v>
      </c>
      <c r="H507" s="78" t="s">
        <v>470</v>
      </c>
      <c r="I507" s="76" t="s">
        <v>1192</v>
      </c>
      <c r="J507" s="76" t="s">
        <v>753</v>
      </c>
      <c r="K507" s="78" t="s">
        <v>1190</v>
      </c>
      <c r="L507" s="7" t="str">
        <f>IF(BudgetsQTable[[#This Row],[pi_last_name]]=" ","",HYPERLINK("https://www.ejacket.nsf.gov/ej/showProposal.do?Continue=Y&amp;ID="&amp;BudgetsQTable[[#This Row],[prop_id]],BudgetsQTable[[#This Row],[prop_id]]))</f>
        <v/>
      </c>
      <c r="M507" s="78" t="s">
        <v>753</v>
      </c>
      <c r="N507" s="7" t="str">
        <f>IF(BudgetsQTable[[#This Row],[pi_last_name]]=" ","",HYPERLINK("mailto:"&amp;BudgetsQTable[[#This Row],[pi_email]]&amp;"&amp;subject=Your NSF Proposal:  "&amp;BudgetsQTable[[#This Row],[prop_id]],BudgetsQTable[[#This Row],[pi_email]]))</f>
        <v/>
      </c>
      <c r="O507" s="78" t="s">
        <v>753</v>
      </c>
      <c r="P507" s="78">
        <v>1</v>
      </c>
      <c r="Q507" s="78">
        <v>1</v>
      </c>
      <c r="R507" s="79">
        <v>47268</v>
      </c>
      <c r="S507" s="79">
        <v>0</v>
      </c>
      <c r="T507" s="79">
        <v>0</v>
      </c>
      <c r="U507" s="80">
        <v>292688</v>
      </c>
      <c r="V507" s="78">
        <v>0</v>
      </c>
      <c r="W507" s="78">
        <v>1</v>
      </c>
      <c r="X507" s="11" t="str">
        <f ca="1">IF(ISBLANK(BudgetsQTable[[#This Row],[budg_seq_yr]]),"FY"&amp;fiscalyear,"FY"&amp;fiscalyear-1+BudgetsQTable[[#This Row],[budg_seq_yr]])</f>
        <v>FY18</v>
      </c>
      <c r="Y507" s="79">
        <v>292688</v>
      </c>
      <c r="Z507" s="78" t="s">
        <v>2869</v>
      </c>
      <c r="AA507" s="78" t="s">
        <v>470</v>
      </c>
      <c r="AB507" s="76" t="s">
        <v>2821</v>
      </c>
      <c r="AC507" s="78" t="s">
        <v>2903</v>
      </c>
    </row>
    <row r="508" spans="1:29" x14ac:dyDescent="0.35">
      <c r="A508" s="10" t="s">
        <v>1190</v>
      </c>
      <c r="B508" s="76" t="s">
        <v>2863</v>
      </c>
      <c r="C508" s="76">
        <f>C507+(BudgetsQTable[[#This Row],[lead]]&lt;&gt;K507)</f>
        <v>74</v>
      </c>
      <c r="D508" s="76">
        <f>D507*(BudgetsQTable[[#This Row],[lead]]=K507)+(BudgetsQTable[[#This Row],[prop_id]]&lt;&gt;A507)</f>
        <v>1</v>
      </c>
      <c r="E508" s="77">
        <v>43004.712500000001</v>
      </c>
      <c r="F508" s="78" t="s">
        <v>2868</v>
      </c>
      <c r="G508" s="78" t="s">
        <v>2869</v>
      </c>
      <c r="H508" s="78" t="s">
        <v>470</v>
      </c>
      <c r="I508" s="76" t="s">
        <v>1192</v>
      </c>
      <c r="J508" s="76" t="s">
        <v>753</v>
      </c>
      <c r="K508" s="78" t="s">
        <v>1190</v>
      </c>
      <c r="L508" s="7" t="str">
        <f>IF(BudgetsQTable[[#This Row],[pi_last_name]]=" ","",HYPERLINK("https://www.ejacket.nsf.gov/ej/showProposal.do?Continue=Y&amp;ID="&amp;BudgetsQTable[[#This Row],[prop_id]],BudgetsQTable[[#This Row],[prop_id]]))</f>
        <v/>
      </c>
      <c r="M508" s="78" t="s">
        <v>753</v>
      </c>
      <c r="N508" s="7" t="str">
        <f>IF(BudgetsQTable[[#This Row],[pi_last_name]]=" ","",HYPERLINK("mailto:"&amp;BudgetsQTable[[#This Row],[pi_email]]&amp;"&amp;subject=Your NSF Proposal:  "&amp;BudgetsQTable[[#This Row],[prop_id]],BudgetsQTable[[#This Row],[pi_email]]))</f>
        <v/>
      </c>
      <c r="O508" s="78" t="s">
        <v>753</v>
      </c>
      <c r="P508" s="78">
        <v>1</v>
      </c>
      <c r="Q508" s="78">
        <v>1</v>
      </c>
      <c r="R508" s="79">
        <v>49152</v>
      </c>
      <c r="S508" s="79">
        <v>0</v>
      </c>
      <c r="T508" s="79">
        <v>0</v>
      </c>
      <c r="U508" s="80">
        <v>296126</v>
      </c>
      <c r="V508" s="78">
        <v>0</v>
      </c>
      <c r="W508" s="78">
        <v>2</v>
      </c>
      <c r="X508" s="11" t="str">
        <f ca="1">IF(ISBLANK(BudgetsQTable[[#This Row],[budg_seq_yr]]),"FY"&amp;fiscalyear,"FY"&amp;fiscalyear-1+BudgetsQTable[[#This Row],[budg_seq_yr]])</f>
        <v>FY19</v>
      </c>
      <c r="Y508" s="79">
        <v>296126</v>
      </c>
      <c r="Z508" s="78" t="s">
        <v>2869</v>
      </c>
      <c r="AA508" s="78" t="s">
        <v>470</v>
      </c>
      <c r="AB508" s="76" t="s">
        <v>2821</v>
      </c>
      <c r="AC508" s="78" t="s">
        <v>2903</v>
      </c>
    </row>
    <row r="509" spans="1:29" x14ac:dyDescent="0.35">
      <c r="A509" s="10" t="s">
        <v>1190</v>
      </c>
      <c r="B509" s="76" t="s">
        <v>2863</v>
      </c>
      <c r="C509" s="76">
        <f>C508+(BudgetsQTable[[#This Row],[lead]]&lt;&gt;K508)</f>
        <v>74</v>
      </c>
      <c r="D509" s="76">
        <f>D508*(BudgetsQTable[[#This Row],[lead]]=K508)+(BudgetsQTable[[#This Row],[prop_id]]&lt;&gt;A508)</f>
        <v>1</v>
      </c>
      <c r="E509" s="77">
        <v>43004.712500000001</v>
      </c>
      <c r="F509" s="78" t="s">
        <v>2868</v>
      </c>
      <c r="G509" s="78" t="s">
        <v>2869</v>
      </c>
      <c r="H509" s="78" t="s">
        <v>470</v>
      </c>
      <c r="I509" s="76" t="s">
        <v>1192</v>
      </c>
      <c r="J509" s="76" t="s">
        <v>753</v>
      </c>
      <c r="K509" s="78" t="s">
        <v>1190</v>
      </c>
      <c r="L509" s="7" t="str">
        <f>IF(BudgetsQTable[[#This Row],[pi_last_name]]=" ","",HYPERLINK("https://www.ejacket.nsf.gov/ej/showProposal.do?Continue=Y&amp;ID="&amp;BudgetsQTable[[#This Row],[prop_id]],BudgetsQTable[[#This Row],[prop_id]]))</f>
        <v/>
      </c>
      <c r="M509" s="78" t="s">
        <v>753</v>
      </c>
      <c r="N509" s="7" t="str">
        <f>IF(BudgetsQTable[[#This Row],[pi_last_name]]=" ","",HYPERLINK("mailto:"&amp;BudgetsQTable[[#This Row],[pi_email]]&amp;"&amp;subject=Your NSF Proposal:  "&amp;BudgetsQTable[[#This Row],[prop_id]],BudgetsQTable[[#This Row],[pi_email]]))</f>
        <v/>
      </c>
      <c r="O509" s="78" t="s">
        <v>753</v>
      </c>
      <c r="P509" s="78">
        <v>1</v>
      </c>
      <c r="Q509" s="78">
        <v>1</v>
      </c>
      <c r="R509" s="79">
        <v>51120</v>
      </c>
      <c r="S509" s="79">
        <v>0</v>
      </c>
      <c r="T509" s="79">
        <v>0</v>
      </c>
      <c r="U509" s="80">
        <v>299881</v>
      </c>
      <c r="V509" s="78">
        <v>0</v>
      </c>
      <c r="W509" s="78">
        <v>3</v>
      </c>
      <c r="X509" s="11" t="str">
        <f ca="1">IF(ISBLANK(BudgetsQTable[[#This Row],[budg_seq_yr]]),"FY"&amp;fiscalyear,"FY"&amp;fiscalyear-1+BudgetsQTable[[#This Row],[budg_seq_yr]])</f>
        <v>FY20</v>
      </c>
      <c r="Y509" s="79">
        <v>299881</v>
      </c>
      <c r="Z509" s="78" t="s">
        <v>2869</v>
      </c>
      <c r="AA509" s="78" t="s">
        <v>470</v>
      </c>
      <c r="AB509" s="76" t="s">
        <v>2821</v>
      </c>
      <c r="AC509" s="78" t="s">
        <v>2903</v>
      </c>
    </row>
    <row r="510" spans="1:29" x14ac:dyDescent="0.35">
      <c r="A510" s="10" t="s">
        <v>1190</v>
      </c>
      <c r="B510" s="76" t="s">
        <v>2863</v>
      </c>
      <c r="C510" s="76">
        <f>C509+(BudgetsQTable[[#This Row],[lead]]&lt;&gt;K509)</f>
        <v>74</v>
      </c>
      <c r="D510" s="76">
        <f>D509*(BudgetsQTable[[#This Row],[lead]]=K509)+(BudgetsQTable[[#This Row],[prop_id]]&lt;&gt;A509)</f>
        <v>1</v>
      </c>
      <c r="E510" s="77">
        <v>43004.712500000001</v>
      </c>
      <c r="F510" s="78" t="s">
        <v>2868</v>
      </c>
      <c r="G510" s="78" t="s">
        <v>2869</v>
      </c>
      <c r="H510" s="78" t="s">
        <v>470</v>
      </c>
      <c r="I510" s="76" t="s">
        <v>1192</v>
      </c>
      <c r="J510" s="76" t="s">
        <v>753</v>
      </c>
      <c r="K510" s="78" t="s">
        <v>1190</v>
      </c>
      <c r="L510" s="7" t="str">
        <f>IF(BudgetsQTable[[#This Row],[pi_last_name]]=" ","",HYPERLINK("https://www.ejacket.nsf.gov/ej/showProposal.do?Continue=Y&amp;ID="&amp;BudgetsQTable[[#This Row],[prop_id]],BudgetsQTable[[#This Row],[prop_id]]))</f>
        <v/>
      </c>
      <c r="M510" s="78" t="s">
        <v>753</v>
      </c>
      <c r="N510" s="7" t="str">
        <f>IF(BudgetsQTable[[#This Row],[pi_last_name]]=" ","",HYPERLINK("mailto:"&amp;BudgetsQTable[[#This Row],[pi_email]]&amp;"&amp;subject=Your NSF Proposal:  "&amp;BudgetsQTable[[#This Row],[prop_id]],BudgetsQTable[[#This Row],[pi_email]]))</f>
        <v/>
      </c>
      <c r="O510" s="78" t="s">
        <v>753</v>
      </c>
      <c r="P510" s="78">
        <v>1</v>
      </c>
      <c r="Q510" s="78">
        <v>1</v>
      </c>
      <c r="R510" s="79">
        <v>53160</v>
      </c>
      <c r="S510" s="79">
        <v>0</v>
      </c>
      <c r="T510" s="79">
        <v>0</v>
      </c>
      <c r="U510" s="80">
        <v>308623</v>
      </c>
      <c r="V510" s="78">
        <v>0</v>
      </c>
      <c r="W510" s="78">
        <v>4</v>
      </c>
      <c r="X510" s="11" t="str">
        <f ca="1">IF(ISBLANK(BudgetsQTable[[#This Row],[budg_seq_yr]]),"FY"&amp;fiscalyear,"FY"&amp;fiscalyear-1+BudgetsQTable[[#This Row],[budg_seq_yr]])</f>
        <v>FY21</v>
      </c>
      <c r="Y510" s="79">
        <v>308623</v>
      </c>
      <c r="Z510" s="78" t="s">
        <v>2869</v>
      </c>
      <c r="AA510" s="78" t="s">
        <v>470</v>
      </c>
      <c r="AB510" s="76" t="s">
        <v>2821</v>
      </c>
      <c r="AC510" s="78" t="s">
        <v>2903</v>
      </c>
    </row>
    <row r="511" spans="1:29" x14ac:dyDescent="0.35">
      <c r="A511" s="10" t="s">
        <v>1194</v>
      </c>
      <c r="B511" s="76" t="s">
        <v>2824</v>
      </c>
      <c r="C511" s="76">
        <f>C510+(BudgetsQTable[[#This Row],[lead]]&lt;&gt;K510)</f>
        <v>75</v>
      </c>
      <c r="D511" s="76">
        <f>D510*(BudgetsQTable[[#This Row],[lead]]=K510)+(BudgetsQTable[[#This Row],[prop_id]]&lt;&gt;A510)</f>
        <v>1</v>
      </c>
      <c r="E511" s="77">
        <v>43004.713194444441</v>
      </c>
      <c r="F511" s="78" t="s">
        <v>2817</v>
      </c>
      <c r="G511" s="78" t="s">
        <v>2818</v>
      </c>
      <c r="H511" s="78" t="s">
        <v>474</v>
      </c>
      <c r="I511" s="76" t="s">
        <v>885</v>
      </c>
      <c r="J511" s="76" t="s">
        <v>3292</v>
      </c>
      <c r="K511" s="78" t="s">
        <v>1194</v>
      </c>
      <c r="L511" s="7" t="str">
        <f>IF(BudgetsQTable[[#This Row],[pi_last_name]]=" ","",HYPERLINK("https://www.ejacket.nsf.gov/ej/showProposal.do?Continue=Y&amp;ID="&amp;BudgetsQTable[[#This Row],[prop_id]],BudgetsQTable[[#This Row],[prop_id]]))</f>
        <v>1763409</v>
      </c>
      <c r="M511" s="78" t="s">
        <v>1195</v>
      </c>
      <c r="N511" s="7" t="str">
        <f>IF(BudgetsQTable[[#This Row],[pi_last_name]]=" ","",HYPERLINK("mailto:"&amp;BudgetsQTable[[#This Row],[pi_email]]&amp;"&amp;subject=Your NSF Proposal:  "&amp;BudgetsQTable[[#This Row],[prop_id]],BudgetsQTable[[#This Row],[pi_email]]))</f>
        <v>vgsubram@umich.edu</v>
      </c>
      <c r="O511" s="78" t="s">
        <v>713</v>
      </c>
      <c r="P511" s="78"/>
      <c r="Q511" s="78"/>
      <c r="R511" s="79"/>
      <c r="S511" s="79"/>
      <c r="T511" s="79"/>
      <c r="U511" s="80"/>
      <c r="V511" s="78">
        <v>0</v>
      </c>
      <c r="W511" s="78"/>
      <c r="X511" s="11" t="str">
        <f ca="1">IF(ISBLANK(BudgetsQTable[[#This Row],[budg_seq_yr]]),"FY"&amp;fiscalyear,"FY"&amp;fiscalyear-1+BudgetsQTable[[#This Row],[budg_seq_yr]])</f>
        <v>FY18</v>
      </c>
      <c r="Y511" s="79">
        <v>823243</v>
      </c>
      <c r="Z511" s="78" t="s">
        <v>2818</v>
      </c>
      <c r="AA511" s="78" t="s">
        <v>474</v>
      </c>
      <c r="AB511" s="76" t="s">
        <v>2821</v>
      </c>
      <c r="AC511" s="78" t="s">
        <v>2988</v>
      </c>
    </row>
    <row r="512" spans="1:29" x14ac:dyDescent="0.35">
      <c r="A512" s="10" t="s">
        <v>1194</v>
      </c>
      <c r="B512" s="76" t="s">
        <v>2824</v>
      </c>
      <c r="C512" s="76">
        <f>C511+(BudgetsQTable[[#This Row],[lead]]&lt;&gt;K511)</f>
        <v>75</v>
      </c>
      <c r="D512" s="76">
        <f>D511*(BudgetsQTable[[#This Row],[lead]]=K511)+(BudgetsQTable[[#This Row],[prop_id]]&lt;&gt;A511)</f>
        <v>1</v>
      </c>
      <c r="E512" s="77">
        <v>43004.713194444441</v>
      </c>
      <c r="F512" s="78" t="s">
        <v>2817</v>
      </c>
      <c r="G512" s="78" t="s">
        <v>2818</v>
      </c>
      <c r="H512" s="78" t="s">
        <v>474</v>
      </c>
      <c r="I512" s="76" t="s">
        <v>885</v>
      </c>
      <c r="J512" s="76" t="s">
        <v>753</v>
      </c>
      <c r="K512" s="78" t="s">
        <v>1194</v>
      </c>
      <c r="L512" s="7" t="str">
        <f>IF(BudgetsQTable[[#This Row],[pi_last_name]]=" ","",HYPERLINK("https://www.ejacket.nsf.gov/ej/showProposal.do?Continue=Y&amp;ID="&amp;BudgetsQTable[[#This Row],[prop_id]],BudgetsQTable[[#This Row],[prop_id]]))</f>
        <v/>
      </c>
      <c r="M512" s="78" t="s">
        <v>753</v>
      </c>
      <c r="N512" s="7" t="str">
        <f>IF(BudgetsQTable[[#This Row],[pi_last_name]]=" ","",HYPERLINK("mailto:"&amp;BudgetsQTable[[#This Row],[pi_email]]&amp;"&amp;subject=Your NSF Proposal:  "&amp;BudgetsQTable[[#This Row],[prop_id]],BudgetsQTable[[#This Row],[pi_email]]))</f>
        <v/>
      </c>
      <c r="O512" s="78" t="s">
        <v>753</v>
      </c>
      <c r="P512" s="78">
        <v>2</v>
      </c>
      <c r="Q512" s="78">
        <v>0.68</v>
      </c>
      <c r="R512" s="79">
        <v>0</v>
      </c>
      <c r="S512" s="79">
        <v>3646</v>
      </c>
      <c r="T512" s="79">
        <v>0</v>
      </c>
      <c r="U512" s="80">
        <v>195694</v>
      </c>
      <c r="V512" s="78">
        <v>0</v>
      </c>
      <c r="W512" s="78">
        <v>1</v>
      </c>
      <c r="X512" s="11" t="str">
        <f ca="1">IF(ISBLANK(BudgetsQTable[[#This Row],[budg_seq_yr]]),"FY"&amp;fiscalyear,"FY"&amp;fiscalyear-1+BudgetsQTable[[#This Row],[budg_seq_yr]])</f>
        <v>FY18</v>
      </c>
      <c r="Y512" s="79">
        <v>195694</v>
      </c>
      <c r="Z512" s="78" t="s">
        <v>2818</v>
      </c>
      <c r="AA512" s="78" t="s">
        <v>474</v>
      </c>
      <c r="AB512" s="76" t="s">
        <v>2821</v>
      </c>
      <c r="AC512" s="78" t="s">
        <v>2988</v>
      </c>
    </row>
    <row r="513" spans="1:29" x14ac:dyDescent="0.35">
      <c r="A513" s="10" t="s">
        <v>1194</v>
      </c>
      <c r="B513" s="76" t="s">
        <v>2824</v>
      </c>
      <c r="C513" s="76">
        <f>C512+(BudgetsQTable[[#This Row],[lead]]&lt;&gt;K512)</f>
        <v>75</v>
      </c>
      <c r="D513" s="76">
        <f>D512*(BudgetsQTable[[#This Row],[lead]]=K512)+(BudgetsQTable[[#This Row],[prop_id]]&lt;&gt;A512)</f>
        <v>1</v>
      </c>
      <c r="E513" s="77">
        <v>43004.713194444441</v>
      </c>
      <c r="F513" s="78" t="s">
        <v>2817</v>
      </c>
      <c r="G513" s="78" t="s">
        <v>2818</v>
      </c>
      <c r="H513" s="78" t="s">
        <v>474</v>
      </c>
      <c r="I513" s="76" t="s">
        <v>885</v>
      </c>
      <c r="J513" s="76" t="s">
        <v>753</v>
      </c>
      <c r="K513" s="78" t="s">
        <v>1194</v>
      </c>
      <c r="L513" s="7" t="str">
        <f>IF(BudgetsQTable[[#This Row],[pi_last_name]]=" ","",HYPERLINK("https://www.ejacket.nsf.gov/ej/showProposal.do?Continue=Y&amp;ID="&amp;BudgetsQTable[[#This Row],[prop_id]],BudgetsQTable[[#This Row],[prop_id]]))</f>
        <v/>
      </c>
      <c r="M513" s="78" t="s">
        <v>753</v>
      </c>
      <c r="N513" s="7" t="str">
        <f>IF(BudgetsQTable[[#This Row],[pi_last_name]]=" ","",HYPERLINK("mailto:"&amp;BudgetsQTable[[#This Row],[pi_email]]&amp;"&amp;subject=Your NSF Proposal:  "&amp;BudgetsQTable[[#This Row],[prop_id]],BudgetsQTable[[#This Row],[pi_email]]))</f>
        <v/>
      </c>
      <c r="O513" s="78" t="s">
        <v>753</v>
      </c>
      <c r="P513" s="78">
        <v>2</v>
      </c>
      <c r="Q513" s="78">
        <v>0.68</v>
      </c>
      <c r="R513" s="79">
        <v>0</v>
      </c>
      <c r="S513" s="79">
        <v>3646</v>
      </c>
      <c r="T513" s="79">
        <v>0</v>
      </c>
      <c r="U513" s="80">
        <v>202276</v>
      </c>
      <c r="V513" s="78">
        <v>0</v>
      </c>
      <c r="W513" s="78">
        <v>2</v>
      </c>
      <c r="X513" s="11" t="str">
        <f ca="1">IF(ISBLANK(BudgetsQTable[[#This Row],[budg_seq_yr]]),"FY"&amp;fiscalyear,"FY"&amp;fiscalyear-1+BudgetsQTable[[#This Row],[budg_seq_yr]])</f>
        <v>FY19</v>
      </c>
      <c r="Y513" s="79">
        <v>202276</v>
      </c>
      <c r="Z513" s="78" t="s">
        <v>2818</v>
      </c>
      <c r="AA513" s="78" t="s">
        <v>474</v>
      </c>
      <c r="AB513" s="76" t="s">
        <v>2821</v>
      </c>
      <c r="AC513" s="78" t="s">
        <v>2988</v>
      </c>
    </row>
    <row r="514" spans="1:29" x14ac:dyDescent="0.35">
      <c r="A514" s="10" t="s">
        <v>1194</v>
      </c>
      <c r="B514" s="76" t="s">
        <v>2824</v>
      </c>
      <c r="C514" s="76">
        <f>C513+(BudgetsQTable[[#This Row],[lead]]&lt;&gt;K513)</f>
        <v>75</v>
      </c>
      <c r="D514" s="76">
        <f>D513*(BudgetsQTable[[#This Row],[lead]]=K513)+(BudgetsQTable[[#This Row],[prop_id]]&lt;&gt;A513)</f>
        <v>1</v>
      </c>
      <c r="E514" s="77">
        <v>43004.713194444441</v>
      </c>
      <c r="F514" s="78" t="s">
        <v>2817</v>
      </c>
      <c r="G514" s="78" t="s">
        <v>2818</v>
      </c>
      <c r="H514" s="78" t="s">
        <v>474</v>
      </c>
      <c r="I514" s="76" t="s">
        <v>885</v>
      </c>
      <c r="J514" s="76" t="s">
        <v>753</v>
      </c>
      <c r="K514" s="78" t="s">
        <v>1194</v>
      </c>
      <c r="L514" s="7" t="str">
        <f>IF(BudgetsQTable[[#This Row],[pi_last_name]]=" ","",HYPERLINK("https://www.ejacket.nsf.gov/ej/showProposal.do?Continue=Y&amp;ID="&amp;BudgetsQTable[[#This Row],[prop_id]],BudgetsQTable[[#This Row],[prop_id]]))</f>
        <v/>
      </c>
      <c r="M514" s="78" t="s">
        <v>753</v>
      </c>
      <c r="N514" s="7" t="str">
        <f>IF(BudgetsQTable[[#This Row],[pi_last_name]]=" ","",HYPERLINK("mailto:"&amp;BudgetsQTable[[#This Row],[pi_email]]&amp;"&amp;subject=Your NSF Proposal:  "&amp;BudgetsQTable[[#This Row],[prop_id]],BudgetsQTable[[#This Row],[pi_email]]))</f>
        <v/>
      </c>
      <c r="O514" s="78" t="s">
        <v>753</v>
      </c>
      <c r="P514" s="78">
        <v>2</v>
      </c>
      <c r="Q514" s="78">
        <v>0.68</v>
      </c>
      <c r="R514" s="79">
        <v>0</v>
      </c>
      <c r="S514" s="79">
        <v>3646</v>
      </c>
      <c r="T514" s="79">
        <v>0</v>
      </c>
      <c r="U514" s="80">
        <v>209098</v>
      </c>
      <c r="V514" s="78">
        <v>0</v>
      </c>
      <c r="W514" s="78">
        <v>3</v>
      </c>
      <c r="X514" s="11" t="str">
        <f ca="1">IF(ISBLANK(BudgetsQTable[[#This Row],[budg_seq_yr]]),"FY"&amp;fiscalyear,"FY"&amp;fiscalyear-1+BudgetsQTable[[#This Row],[budg_seq_yr]])</f>
        <v>FY20</v>
      </c>
      <c r="Y514" s="79">
        <v>209098</v>
      </c>
      <c r="Z514" s="78" t="s">
        <v>2818</v>
      </c>
      <c r="AA514" s="78" t="s">
        <v>474</v>
      </c>
      <c r="AB514" s="76" t="s">
        <v>2821</v>
      </c>
      <c r="AC514" s="78" t="s">
        <v>2988</v>
      </c>
    </row>
    <row r="515" spans="1:29" x14ac:dyDescent="0.35">
      <c r="A515" s="10" t="s">
        <v>1194</v>
      </c>
      <c r="B515" s="76" t="s">
        <v>2824</v>
      </c>
      <c r="C515" s="76">
        <f>C514+(BudgetsQTable[[#This Row],[lead]]&lt;&gt;K514)</f>
        <v>75</v>
      </c>
      <c r="D515" s="76">
        <f>D514*(BudgetsQTable[[#This Row],[lead]]=K514)+(BudgetsQTable[[#This Row],[prop_id]]&lt;&gt;A514)</f>
        <v>1</v>
      </c>
      <c r="E515" s="77">
        <v>43004.713194444441</v>
      </c>
      <c r="F515" s="78" t="s">
        <v>2817</v>
      </c>
      <c r="G515" s="78" t="s">
        <v>2818</v>
      </c>
      <c r="H515" s="78" t="s">
        <v>474</v>
      </c>
      <c r="I515" s="76" t="s">
        <v>885</v>
      </c>
      <c r="J515" s="76" t="s">
        <v>753</v>
      </c>
      <c r="K515" s="78" t="s">
        <v>1194</v>
      </c>
      <c r="L515" s="7" t="str">
        <f>IF(BudgetsQTable[[#This Row],[pi_last_name]]=" ","",HYPERLINK("https://www.ejacket.nsf.gov/ej/showProposal.do?Continue=Y&amp;ID="&amp;BudgetsQTable[[#This Row],[prop_id]],BudgetsQTable[[#This Row],[prop_id]]))</f>
        <v/>
      </c>
      <c r="M515" s="78" t="s">
        <v>753</v>
      </c>
      <c r="N515" s="7" t="str">
        <f>IF(BudgetsQTable[[#This Row],[pi_last_name]]=" ","",HYPERLINK("mailto:"&amp;BudgetsQTable[[#This Row],[pi_email]]&amp;"&amp;subject=Your NSF Proposal:  "&amp;BudgetsQTable[[#This Row],[prop_id]],BudgetsQTable[[#This Row],[pi_email]]))</f>
        <v/>
      </c>
      <c r="O515" s="78" t="s">
        <v>753</v>
      </c>
      <c r="P515" s="78">
        <v>2</v>
      </c>
      <c r="Q515" s="78">
        <v>0.68</v>
      </c>
      <c r="R515" s="79">
        <v>0</v>
      </c>
      <c r="S515" s="79">
        <v>3646</v>
      </c>
      <c r="T515" s="79">
        <v>0</v>
      </c>
      <c r="U515" s="80">
        <v>216175</v>
      </c>
      <c r="V515" s="78">
        <v>0</v>
      </c>
      <c r="W515" s="78">
        <v>4</v>
      </c>
      <c r="X515" s="11" t="str">
        <f ca="1">IF(ISBLANK(BudgetsQTable[[#This Row],[budg_seq_yr]]),"FY"&amp;fiscalyear,"FY"&amp;fiscalyear-1+BudgetsQTable[[#This Row],[budg_seq_yr]])</f>
        <v>FY21</v>
      </c>
      <c r="Y515" s="79">
        <v>216175</v>
      </c>
      <c r="Z515" s="78" t="s">
        <v>2818</v>
      </c>
      <c r="AA515" s="78" t="s">
        <v>474</v>
      </c>
      <c r="AB515" s="76" t="s">
        <v>2821</v>
      </c>
      <c r="AC515" s="78" t="s">
        <v>2988</v>
      </c>
    </row>
    <row r="516" spans="1:29" x14ac:dyDescent="0.35">
      <c r="A516" s="10" t="s">
        <v>3293</v>
      </c>
      <c r="B516" s="76" t="s">
        <v>2834</v>
      </c>
      <c r="C516" s="76">
        <f>C515+(BudgetsQTable[[#This Row],[lead]]&lt;&gt;K515)</f>
        <v>75</v>
      </c>
      <c r="D516" s="76">
        <f>D515*(BudgetsQTable[[#This Row],[lead]]=K515)+(BudgetsQTable[[#This Row],[prop_id]]&lt;&gt;A515)</f>
        <v>2</v>
      </c>
      <c r="E516" s="77">
        <v>43004.732638888891</v>
      </c>
      <c r="F516" s="78" t="s">
        <v>2817</v>
      </c>
      <c r="G516" s="78" t="s">
        <v>2818</v>
      </c>
      <c r="H516" s="78" t="s">
        <v>474</v>
      </c>
      <c r="I516" s="76" t="s">
        <v>885</v>
      </c>
      <c r="J516" s="76" t="s">
        <v>3295</v>
      </c>
      <c r="K516" s="78" t="s">
        <v>1194</v>
      </c>
      <c r="L516" s="7" t="str">
        <f>IF(BudgetsQTable[[#This Row],[pi_last_name]]=" ","",HYPERLINK("https://www.ejacket.nsf.gov/ej/showProposal.do?Continue=Y&amp;ID="&amp;BudgetsQTable[[#This Row],[prop_id]],BudgetsQTable[[#This Row],[prop_id]]))</f>
        <v>1763419</v>
      </c>
      <c r="M516" s="78" t="s">
        <v>2259</v>
      </c>
      <c r="N516" s="7" t="str">
        <f>IF(BudgetsQTable[[#This Row],[pi_last_name]]=" ","",HYPERLINK("mailto:"&amp;BudgetsQTable[[#This Row],[pi_email]]&amp;"&amp;subject=Your NSF Proposal:  "&amp;BudgetsQTable[[#This Row],[prop_id]],BudgetsQTable[[#This Row],[pi_email]]))</f>
        <v>rberry@ece.northwestern.edu</v>
      </c>
      <c r="O516" s="78" t="s">
        <v>600</v>
      </c>
      <c r="P516" s="78"/>
      <c r="Q516" s="78"/>
      <c r="R516" s="79"/>
      <c r="S516" s="79"/>
      <c r="T516" s="79"/>
      <c r="U516" s="80"/>
      <c r="V516" s="78">
        <v>0</v>
      </c>
      <c r="W516" s="78"/>
      <c r="X516" s="11" t="str">
        <f ca="1">IF(ISBLANK(BudgetsQTable[[#This Row],[budg_seq_yr]]),"FY"&amp;fiscalyear,"FY"&amp;fiscalyear-1+BudgetsQTable[[#This Row],[budg_seq_yr]])</f>
        <v>FY18</v>
      </c>
      <c r="Y516" s="79">
        <v>375999</v>
      </c>
      <c r="Z516" s="78" t="s">
        <v>2818</v>
      </c>
      <c r="AA516" s="78" t="s">
        <v>474</v>
      </c>
      <c r="AB516" s="76" t="s">
        <v>2821</v>
      </c>
      <c r="AC516" s="78" t="s">
        <v>2988</v>
      </c>
    </row>
    <row r="517" spans="1:29" x14ac:dyDescent="0.35">
      <c r="A517" s="10" t="s">
        <v>3293</v>
      </c>
      <c r="B517" s="76" t="s">
        <v>2834</v>
      </c>
      <c r="C517" s="76">
        <f>C516+(BudgetsQTable[[#This Row],[lead]]&lt;&gt;K516)</f>
        <v>75</v>
      </c>
      <c r="D517" s="76">
        <f>D516*(BudgetsQTable[[#This Row],[lead]]=K516)+(BudgetsQTable[[#This Row],[prop_id]]&lt;&gt;A516)</f>
        <v>2</v>
      </c>
      <c r="E517" s="77">
        <v>43004.732638888891</v>
      </c>
      <c r="F517" s="78" t="s">
        <v>2817</v>
      </c>
      <c r="G517" s="78" t="s">
        <v>2818</v>
      </c>
      <c r="H517" s="78" t="s">
        <v>474</v>
      </c>
      <c r="I517" s="76" t="s">
        <v>885</v>
      </c>
      <c r="J517" s="76" t="s">
        <v>753</v>
      </c>
      <c r="K517" s="78" t="s">
        <v>1194</v>
      </c>
      <c r="L517" s="7" t="str">
        <f>IF(BudgetsQTable[[#This Row],[pi_last_name]]=" ","",HYPERLINK("https://www.ejacket.nsf.gov/ej/showProposal.do?Continue=Y&amp;ID="&amp;BudgetsQTable[[#This Row],[prop_id]],BudgetsQTable[[#This Row],[prop_id]]))</f>
        <v/>
      </c>
      <c r="M517" s="78" t="s">
        <v>753</v>
      </c>
      <c r="N517" s="7" t="str">
        <f>IF(BudgetsQTable[[#This Row],[pi_last_name]]=" ","",HYPERLINK("mailto:"&amp;BudgetsQTable[[#This Row],[pi_email]]&amp;"&amp;subject=Your NSF Proposal:  "&amp;BudgetsQTable[[#This Row],[prop_id]],BudgetsQTable[[#This Row],[pi_email]]))</f>
        <v/>
      </c>
      <c r="O517" s="78" t="s">
        <v>753</v>
      </c>
      <c r="P517" s="78">
        <v>1</v>
      </c>
      <c r="Q517" s="78">
        <v>0.5</v>
      </c>
      <c r="R517" s="79">
        <v>0</v>
      </c>
      <c r="S517" s="79">
        <v>0</v>
      </c>
      <c r="T517" s="79">
        <v>0</v>
      </c>
      <c r="U517" s="80">
        <v>89433</v>
      </c>
      <c r="V517" s="78">
        <v>0</v>
      </c>
      <c r="W517" s="78">
        <v>1</v>
      </c>
      <c r="X517" s="11" t="str">
        <f ca="1">IF(ISBLANK(BudgetsQTable[[#This Row],[budg_seq_yr]]),"FY"&amp;fiscalyear,"FY"&amp;fiscalyear-1+BudgetsQTable[[#This Row],[budg_seq_yr]])</f>
        <v>FY18</v>
      </c>
      <c r="Y517" s="79">
        <v>89433</v>
      </c>
      <c r="Z517" s="78" t="s">
        <v>2818</v>
      </c>
      <c r="AA517" s="78" t="s">
        <v>474</v>
      </c>
      <c r="AB517" s="76" t="s">
        <v>2821</v>
      </c>
      <c r="AC517" s="78" t="s">
        <v>2988</v>
      </c>
    </row>
    <row r="518" spans="1:29" x14ac:dyDescent="0.35">
      <c r="A518" s="10" t="s">
        <v>3293</v>
      </c>
      <c r="B518" s="76" t="s">
        <v>2834</v>
      </c>
      <c r="C518" s="76">
        <f>C517+(BudgetsQTable[[#This Row],[lead]]&lt;&gt;K517)</f>
        <v>75</v>
      </c>
      <c r="D518" s="76">
        <f>D517*(BudgetsQTable[[#This Row],[lead]]=K517)+(BudgetsQTable[[#This Row],[prop_id]]&lt;&gt;A517)</f>
        <v>2</v>
      </c>
      <c r="E518" s="77">
        <v>43004.732638888891</v>
      </c>
      <c r="F518" s="78" t="s">
        <v>2817</v>
      </c>
      <c r="G518" s="78" t="s">
        <v>2818</v>
      </c>
      <c r="H518" s="78" t="s">
        <v>474</v>
      </c>
      <c r="I518" s="76" t="s">
        <v>885</v>
      </c>
      <c r="J518" s="76" t="s">
        <v>753</v>
      </c>
      <c r="K518" s="78" t="s">
        <v>1194</v>
      </c>
      <c r="L518" s="7" t="str">
        <f>IF(BudgetsQTable[[#This Row],[pi_last_name]]=" ","",HYPERLINK("https://www.ejacket.nsf.gov/ej/showProposal.do?Continue=Y&amp;ID="&amp;BudgetsQTable[[#This Row],[prop_id]],BudgetsQTable[[#This Row],[prop_id]]))</f>
        <v/>
      </c>
      <c r="M518" s="78" t="s">
        <v>753</v>
      </c>
      <c r="N518" s="7" t="str">
        <f>IF(BudgetsQTable[[#This Row],[pi_last_name]]=" ","",HYPERLINK("mailto:"&amp;BudgetsQTable[[#This Row],[pi_email]]&amp;"&amp;subject=Your NSF Proposal:  "&amp;BudgetsQTable[[#This Row],[prop_id]],BudgetsQTable[[#This Row],[pi_email]]))</f>
        <v/>
      </c>
      <c r="O518" s="78" t="s">
        <v>753</v>
      </c>
      <c r="P518" s="78">
        <v>1</v>
      </c>
      <c r="Q518" s="78">
        <v>0.5</v>
      </c>
      <c r="R518" s="79">
        <v>0</v>
      </c>
      <c r="S518" s="79">
        <v>0</v>
      </c>
      <c r="T518" s="79">
        <v>0</v>
      </c>
      <c r="U518" s="80">
        <v>92299</v>
      </c>
      <c r="V518" s="78">
        <v>0</v>
      </c>
      <c r="W518" s="78">
        <v>2</v>
      </c>
      <c r="X518" s="11" t="str">
        <f ca="1">IF(ISBLANK(BudgetsQTable[[#This Row],[budg_seq_yr]]),"FY"&amp;fiscalyear,"FY"&amp;fiscalyear-1+BudgetsQTable[[#This Row],[budg_seq_yr]])</f>
        <v>FY19</v>
      </c>
      <c r="Y518" s="79">
        <v>92299</v>
      </c>
      <c r="Z518" s="78" t="s">
        <v>2818</v>
      </c>
      <c r="AA518" s="78" t="s">
        <v>474</v>
      </c>
      <c r="AB518" s="76" t="s">
        <v>2821</v>
      </c>
      <c r="AC518" s="78" t="s">
        <v>2988</v>
      </c>
    </row>
    <row r="519" spans="1:29" x14ac:dyDescent="0.35">
      <c r="A519" s="10" t="s">
        <v>3293</v>
      </c>
      <c r="B519" s="76" t="s">
        <v>2834</v>
      </c>
      <c r="C519" s="76">
        <f>C518+(BudgetsQTable[[#This Row],[lead]]&lt;&gt;K518)</f>
        <v>75</v>
      </c>
      <c r="D519" s="76">
        <f>D518*(BudgetsQTable[[#This Row],[lead]]=K518)+(BudgetsQTable[[#This Row],[prop_id]]&lt;&gt;A518)</f>
        <v>2</v>
      </c>
      <c r="E519" s="77">
        <v>43004.732638888891</v>
      </c>
      <c r="F519" s="78" t="s">
        <v>2817</v>
      </c>
      <c r="G519" s="78" t="s">
        <v>2818</v>
      </c>
      <c r="H519" s="78" t="s">
        <v>474</v>
      </c>
      <c r="I519" s="76" t="s">
        <v>885</v>
      </c>
      <c r="J519" s="76" t="s">
        <v>753</v>
      </c>
      <c r="K519" s="78" t="s">
        <v>1194</v>
      </c>
      <c r="L519" s="7" t="str">
        <f>IF(BudgetsQTable[[#This Row],[pi_last_name]]=" ","",HYPERLINK("https://www.ejacket.nsf.gov/ej/showProposal.do?Continue=Y&amp;ID="&amp;BudgetsQTable[[#This Row],[prop_id]],BudgetsQTable[[#This Row],[prop_id]]))</f>
        <v/>
      </c>
      <c r="M519" s="78" t="s">
        <v>753</v>
      </c>
      <c r="N519" s="7" t="str">
        <f>IF(BudgetsQTable[[#This Row],[pi_last_name]]=" ","",HYPERLINK("mailto:"&amp;BudgetsQTable[[#This Row],[pi_email]]&amp;"&amp;subject=Your NSF Proposal:  "&amp;BudgetsQTable[[#This Row],[prop_id]],BudgetsQTable[[#This Row],[pi_email]]))</f>
        <v/>
      </c>
      <c r="O519" s="78" t="s">
        <v>753</v>
      </c>
      <c r="P519" s="78">
        <v>1</v>
      </c>
      <c r="Q519" s="78">
        <v>0.5</v>
      </c>
      <c r="R519" s="79">
        <v>0</v>
      </c>
      <c r="S519" s="79">
        <v>0</v>
      </c>
      <c r="T519" s="79">
        <v>0</v>
      </c>
      <c r="U519" s="80">
        <v>95597</v>
      </c>
      <c r="V519" s="78">
        <v>0</v>
      </c>
      <c r="W519" s="78">
        <v>3</v>
      </c>
      <c r="X519" s="11" t="str">
        <f ca="1">IF(ISBLANK(BudgetsQTable[[#This Row],[budg_seq_yr]]),"FY"&amp;fiscalyear,"FY"&amp;fiscalyear-1+BudgetsQTable[[#This Row],[budg_seq_yr]])</f>
        <v>FY20</v>
      </c>
      <c r="Y519" s="79">
        <v>95597</v>
      </c>
      <c r="Z519" s="78" t="s">
        <v>2818</v>
      </c>
      <c r="AA519" s="78" t="s">
        <v>474</v>
      </c>
      <c r="AB519" s="76" t="s">
        <v>2821</v>
      </c>
      <c r="AC519" s="78" t="s">
        <v>2988</v>
      </c>
    </row>
    <row r="520" spans="1:29" x14ac:dyDescent="0.35">
      <c r="A520" s="10" t="s">
        <v>3293</v>
      </c>
      <c r="B520" s="76" t="s">
        <v>2834</v>
      </c>
      <c r="C520" s="76">
        <f>C519+(BudgetsQTable[[#This Row],[lead]]&lt;&gt;K519)</f>
        <v>75</v>
      </c>
      <c r="D520" s="76">
        <f>D519*(BudgetsQTable[[#This Row],[lead]]=K519)+(BudgetsQTable[[#This Row],[prop_id]]&lt;&gt;A519)</f>
        <v>2</v>
      </c>
      <c r="E520" s="77">
        <v>43004.732638888891</v>
      </c>
      <c r="F520" s="78" t="s">
        <v>2817</v>
      </c>
      <c r="G520" s="78" t="s">
        <v>2818</v>
      </c>
      <c r="H520" s="78" t="s">
        <v>474</v>
      </c>
      <c r="I520" s="76" t="s">
        <v>885</v>
      </c>
      <c r="J520" s="76" t="s">
        <v>753</v>
      </c>
      <c r="K520" s="78" t="s">
        <v>1194</v>
      </c>
      <c r="L520" s="7" t="str">
        <f>IF(BudgetsQTable[[#This Row],[pi_last_name]]=" ","",HYPERLINK("https://www.ejacket.nsf.gov/ej/showProposal.do?Continue=Y&amp;ID="&amp;BudgetsQTable[[#This Row],[prop_id]],BudgetsQTable[[#This Row],[prop_id]]))</f>
        <v/>
      </c>
      <c r="M520" s="78" t="s">
        <v>753</v>
      </c>
      <c r="N520" s="7" t="str">
        <f>IF(BudgetsQTable[[#This Row],[pi_last_name]]=" ","",HYPERLINK("mailto:"&amp;BudgetsQTable[[#This Row],[pi_email]]&amp;"&amp;subject=Your NSF Proposal:  "&amp;BudgetsQTable[[#This Row],[prop_id]],BudgetsQTable[[#This Row],[pi_email]]))</f>
        <v/>
      </c>
      <c r="O520" s="78" t="s">
        <v>753</v>
      </c>
      <c r="P520" s="78">
        <v>1</v>
      </c>
      <c r="Q520" s="78">
        <v>0.5</v>
      </c>
      <c r="R520" s="79">
        <v>0</v>
      </c>
      <c r="S520" s="79">
        <v>0</v>
      </c>
      <c r="T520" s="79">
        <v>0</v>
      </c>
      <c r="U520" s="80">
        <v>98670</v>
      </c>
      <c r="V520" s="78">
        <v>0</v>
      </c>
      <c r="W520" s="78">
        <v>4</v>
      </c>
      <c r="X520" s="11" t="str">
        <f ca="1">IF(ISBLANK(BudgetsQTable[[#This Row],[budg_seq_yr]]),"FY"&amp;fiscalyear,"FY"&amp;fiscalyear-1+BudgetsQTable[[#This Row],[budg_seq_yr]])</f>
        <v>FY21</v>
      </c>
      <c r="Y520" s="79">
        <v>98670</v>
      </c>
      <c r="Z520" s="78" t="s">
        <v>2818</v>
      </c>
      <c r="AA520" s="78" t="s">
        <v>474</v>
      </c>
      <c r="AB520" s="76" t="s">
        <v>2821</v>
      </c>
      <c r="AC520" s="78" t="s">
        <v>2988</v>
      </c>
    </row>
    <row r="521" spans="1:29" x14ac:dyDescent="0.35">
      <c r="A521" s="10" t="s">
        <v>1197</v>
      </c>
      <c r="B521" s="76" t="s">
        <v>2863</v>
      </c>
      <c r="C521" s="76">
        <f>C520+(BudgetsQTable[[#This Row],[lead]]&lt;&gt;K520)</f>
        <v>76</v>
      </c>
      <c r="D521" s="76">
        <f>D520*(BudgetsQTable[[#This Row],[lead]]=K520)+(BudgetsQTable[[#This Row],[prop_id]]&lt;&gt;A520)</f>
        <v>1</v>
      </c>
      <c r="E521" s="77">
        <v>43004.717361111114</v>
      </c>
      <c r="F521" s="78" t="s">
        <v>2839</v>
      </c>
      <c r="G521" s="78" t="s">
        <v>2840</v>
      </c>
      <c r="H521" s="78" t="s">
        <v>462</v>
      </c>
      <c r="I521" s="76" t="s">
        <v>761</v>
      </c>
      <c r="J521" s="76" t="s">
        <v>3298</v>
      </c>
      <c r="K521" s="78" t="s">
        <v>1197</v>
      </c>
      <c r="L521" s="7" t="str">
        <f>IF(BudgetsQTable[[#This Row],[pi_last_name]]=" ","",HYPERLINK("https://www.ejacket.nsf.gov/ej/showProposal.do?Continue=Y&amp;ID="&amp;BudgetsQTable[[#This Row],[prop_id]],BudgetsQTable[[#This Row],[prop_id]]))</f>
        <v>1763411</v>
      </c>
      <c r="M521" s="78" t="s">
        <v>862</v>
      </c>
      <c r="N521" s="7" t="str">
        <f>IF(BudgetsQTable[[#This Row],[pi_last_name]]=" ","",HYPERLINK("mailto:"&amp;BudgetsQTable[[#This Row],[pi_email]]&amp;"&amp;subject=Your NSF Proposal:  "&amp;BudgetsQTable[[#This Row],[prop_id]],BudgetsQTable[[#This Row],[pi_email]]))</f>
        <v>indy@illinois.edu</v>
      </c>
      <c r="O521" s="78" t="s">
        <v>676</v>
      </c>
      <c r="P521" s="78"/>
      <c r="Q521" s="78"/>
      <c r="R521" s="79"/>
      <c r="S521" s="79"/>
      <c r="T521" s="79"/>
      <c r="U521" s="80"/>
      <c r="V521" s="78">
        <v>0</v>
      </c>
      <c r="W521" s="78"/>
      <c r="X521" s="11" t="str">
        <f ca="1">IF(ISBLANK(BudgetsQTable[[#This Row],[budg_seq_yr]]),"FY"&amp;fiscalyear,"FY"&amp;fiscalyear-1+BudgetsQTable[[#This Row],[budg_seq_yr]])</f>
        <v>FY18</v>
      </c>
      <c r="Y521" s="79">
        <v>1200000</v>
      </c>
      <c r="Z521" s="78" t="s">
        <v>2840</v>
      </c>
      <c r="AA521" s="78" t="s">
        <v>462</v>
      </c>
      <c r="AB521" s="76" t="s">
        <v>2821</v>
      </c>
      <c r="AC521" s="78" t="s">
        <v>485</v>
      </c>
    </row>
    <row r="522" spans="1:29" x14ac:dyDescent="0.35">
      <c r="A522" s="10" t="s">
        <v>1197</v>
      </c>
      <c r="B522" s="76" t="s">
        <v>2863</v>
      </c>
      <c r="C522" s="76">
        <f>C521+(BudgetsQTable[[#This Row],[lead]]&lt;&gt;K521)</f>
        <v>76</v>
      </c>
      <c r="D522" s="76">
        <f>D521*(BudgetsQTable[[#This Row],[lead]]=K521)+(BudgetsQTable[[#This Row],[prop_id]]&lt;&gt;A521)</f>
        <v>1</v>
      </c>
      <c r="E522" s="77">
        <v>43004.717361111114</v>
      </c>
      <c r="F522" s="78" t="s">
        <v>2839</v>
      </c>
      <c r="G522" s="78" t="s">
        <v>2840</v>
      </c>
      <c r="H522" s="78" t="s">
        <v>462</v>
      </c>
      <c r="I522" s="76" t="s">
        <v>761</v>
      </c>
      <c r="J522" s="76" t="s">
        <v>753</v>
      </c>
      <c r="K522" s="78" t="s">
        <v>1197</v>
      </c>
      <c r="L522" s="7" t="str">
        <f>IF(BudgetsQTable[[#This Row],[pi_last_name]]=" ","",HYPERLINK("https://www.ejacket.nsf.gov/ej/showProposal.do?Continue=Y&amp;ID="&amp;BudgetsQTable[[#This Row],[prop_id]],BudgetsQTable[[#This Row],[prop_id]]))</f>
        <v/>
      </c>
      <c r="M522" s="78" t="s">
        <v>753</v>
      </c>
      <c r="N522" s="7" t="str">
        <f>IF(BudgetsQTable[[#This Row],[pi_last_name]]=" ","",HYPERLINK("mailto:"&amp;BudgetsQTable[[#This Row],[pi_email]]&amp;"&amp;subject=Your NSF Proposal:  "&amp;BudgetsQTable[[#This Row],[prop_id]],BudgetsQTable[[#This Row],[pi_email]]))</f>
        <v/>
      </c>
      <c r="O522" s="78" t="s">
        <v>753</v>
      </c>
      <c r="P522" s="78">
        <v>2</v>
      </c>
      <c r="Q522" s="78">
        <v>2</v>
      </c>
      <c r="R522" s="79">
        <v>0</v>
      </c>
      <c r="S522" s="79">
        <v>5000</v>
      </c>
      <c r="T522" s="79">
        <v>0</v>
      </c>
      <c r="U522" s="80">
        <v>291915</v>
      </c>
      <c r="V522" s="78">
        <v>0</v>
      </c>
      <c r="W522" s="78">
        <v>1</v>
      </c>
      <c r="X522" s="11" t="str">
        <f ca="1">IF(ISBLANK(BudgetsQTable[[#This Row],[budg_seq_yr]]),"FY"&amp;fiscalyear,"FY"&amp;fiscalyear-1+BudgetsQTable[[#This Row],[budg_seq_yr]])</f>
        <v>FY18</v>
      </c>
      <c r="Y522" s="79">
        <v>291915</v>
      </c>
      <c r="Z522" s="78" t="s">
        <v>2840</v>
      </c>
      <c r="AA522" s="78" t="s">
        <v>462</v>
      </c>
      <c r="AB522" s="76" t="s">
        <v>2821</v>
      </c>
      <c r="AC522" s="78" t="s">
        <v>485</v>
      </c>
    </row>
    <row r="523" spans="1:29" x14ac:dyDescent="0.35">
      <c r="A523" s="10" t="s">
        <v>1197</v>
      </c>
      <c r="B523" s="76" t="s">
        <v>2863</v>
      </c>
      <c r="C523" s="76">
        <f>C522+(BudgetsQTable[[#This Row],[lead]]&lt;&gt;K522)</f>
        <v>76</v>
      </c>
      <c r="D523" s="76">
        <f>D522*(BudgetsQTable[[#This Row],[lead]]=K522)+(BudgetsQTable[[#This Row],[prop_id]]&lt;&gt;A522)</f>
        <v>1</v>
      </c>
      <c r="E523" s="77">
        <v>43004.717361111114</v>
      </c>
      <c r="F523" s="78" t="s">
        <v>2839</v>
      </c>
      <c r="G523" s="78" t="s">
        <v>2840</v>
      </c>
      <c r="H523" s="78" t="s">
        <v>462</v>
      </c>
      <c r="I523" s="76" t="s">
        <v>761</v>
      </c>
      <c r="J523" s="76" t="s">
        <v>753</v>
      </c>
      <c r="K523" s="78" t="s">
        <v>1197</v>
      </c>
      <c r="L523" s="7" t="str">
        <f>IF(BudgetsQTable[[#This Row],[pi_last_name]]=" ","",HYPERLINK("https://www.ejacket.nsf.gov/ej/showProposal.do?Continue=Y&amp;ID="&amp;BudgetsQTable[[#This Row],[prop_id]],BudgetsQTable[[#This Row],[prop_id]]))</f>
        <v/>
      </c>
      <c r="M523" s="78" t="s">
        <v>753</v>
      </c>
      <c r="N523" s="7" t="str">
        <f>IF(BudgetsQTable[[#This Row],[pi_last_name]]=" ","",HYPERLINK("mailto:"&amp;BudgetsQTable[[#This Row],[pi_email]]&amp;"&amp;subject=Your NSF Proposal:  "&amp;BudgetsQTable[[#This Row],[prop_id]],BudgetsQTable[[#This Row],[pi_email]]))</f>
        <v/>
      </c>
      <c r="O523" s="78" t="s">
        <v>753</v>
      </c>
      <c r="P523" s="78">
        <v>2</v>
      </c>
      <c r="Q523" s="78">
        <v>2</v>
      </c>
      <c r="R523" s="79">
        <v>0</v>
      </c>
      <c r="S523" s="79">
        <v>5000</v>
      </c>
      <c r="T523" s="79">
        <v>0</v>
      </c>
      <c r="U523" s="80">
        <v>292267</v>
      </c>
      <c r="V523" s="78">
        <v>0</v>
      </c>
      <c r="W523" s="78">
        <v>2</v>
      </c>
      <c r="X523" s="11" t="str">
        <f ca="1">IF(ISBLANK(BudgetsQTable[[#This Row],[budg_seq_yr]]),"FY"&amp;fiscalyear,"FY"&amp;fiscalyear-1+BudgetsQTable[[#This Row],[budg_seq_yr]])</f>
        <v>FY19</v>
      </c>
      <c r="Y523" s="79">
        <v>292267</v>
      </c>
      <c r="Z523" s="78" t="s">
        <v>2840</v>
      </c>
      <c r="AA523" s="78" t="s">
        <v>462</v>
      </c>
      <c r="AB523" s="76" t="s">
        <v>2821</v>
      </c>
      <c r="AC523" s="78" t="s">
        <v>485</v>
      </c>
    </row>
    <row r="524" spans="1:29" x14ac:dyDescent="0.35">
      <c r="A524" s="10" t="s">
        <v>1197</v>
      </c>
      <c r="B524" s="76" t="s">
        <v>2863</v>
      </c>
      <c r="C524" s="76">
        <f>C523+(BudgetsQTable[[#This Row],[lead]]&lt;&gt;K523)</f>
        <v>76</v>
      </c>
      <c r="D524" s="76">
        <f>D523*(BudgetsQTable[[#This Row],[lead]]=K523)+(BudgetsQTable[[#This Row],[prop_id]]&lt;&gt;A523)</f>
        <v>1</v>
      </c>
      <c r="E524" s="77">
        <v>43004.717361111114</v>
      </c>
      <c r="F524" s="78" t="s">
        <v>2839</v>
      </c>
      <c r="G524" s="78" t="s">
        <v>2840</v>
      </c>
      <c r="H524" s="78" t="s">
        <v>462</v>
      </c>
      <c r="I524" s="76" t="s">
        <v>761</v>
      </c>
      <c r="J524" s="76" t="s">
        <v>753</v>
      </c>
      <c r="K524" s="78" t="s">
        <v>1197</v>
      </c>
      <c r="L524" s="7" t="str">
        <f>IF(BudgetsQTable[[#This Row],[pi_last_name]]=" ","",HYPERLINK("https://www.ejacket.nsf.gov/ej/showProposal.do?Continue=Y&amp;ID="&amp;BudgetsQTable[[#This Row],[prop_id]],BudgetsQTable[[#This Row],[prop_id]]))</f>
        <v/>
      </c>
      <c r="M524" s="78" t="s">
        <v>753</v>
      </c>
      <c r="N524" s="7" t="str">
        <f>IF(BudgetsQTable[[#This Row],[pi_last_name]]=" ","",HYPERLINK("mailto:"&amp;BudgetsQTable[[#This Row],[pi_email]]&amp;"&amp;subject=Your NSF Proposal:  "&amp;BudgetsQTable[[#This Row],[prop_id]],BudgetsQTable[[#This Row],[pi_email]]))</f>
        <v/>
      </c>
      <c r="O524" s="78" t="s">
        <v>753</v>
      </c>
      <c r="P524" s="78">
        <v>2</v>
      </c>
      <c r="Q524" s="78">
        <v>2</v>
      </c>
      <c r="R524" s="79">
        <v>0</v>
      </c>
      <c r="S524" s="79">
        <v>5000</v>
      </c>
      <c r="T524" s="79">
        <v>0</v>
      </c>
      <c r="U524" s="80">
        <v>302556</v>
      </c>
      <c r="V524" s="78">
        <v>0</v>
      </c>
      <c r="W524" s="78">
        <v>3</v>
      </c>
      <c r="X524" s="11" t="str">
        <f ca="1">IF(ISBLANK(BudgetsQTable[[#This Row],[budg_seq_yr]]),"FY"&amp;fiscalyear,"FY"&amp;fiscalyear-1+BudgetsQTable[[#This Row],[budg_seq_yr]])</f>
        <v>FY20</v>
      </c>
      <c r="Y524" s="79">
        <v>302556</v>
      </c>
      <c r="Z524" s="78" t="s">
        <v>2840</v>
      </c>
      <c r="AA524" s="78" t="s">
        <v>462</v>
      </c>
      <c r="AB524" s="76" t="s">
        <v>2821</v>
      </c>
      <c r="AC524" s="78" t="s">
        <v>485</v>
      </c>
    </row>
    <row r="525" spans="1:29" x14ac:dyDescent="0.35">
      <c r="A525" s="10" t="s">
        <v>1197</v>
      </c>
      <c r="B525" s="76" t="s">
        <v>2863</v>
      </c>
      <c r="C525" s="76">
        <f>C524+(BudgetsQTable[[#This Row],[lead]]&lt;&gt;K524)</f>
        <v>76</v>
      </c>
      <c r="D525" s="76">
        <f>D524*(BudgetsQTable[[#This Row],[lead]]=K524)+(BudgetsQTable[[#This Row],[prop_id]]&lt;&gt;A524)</f>
        <v>1</v>
      </c>
      <c r="E525" s="77">
        <v>43004.717361111114</v>
      </c>
      <c r="F525" s="78" t="s">
        <v>2839</v>
      </c>
      <c r="G525" s="78" t="s">
        <v>2840</v>
      </c>
      <c r="H525" s="78" t="s">
        <v>462</v>
      </c>
      <c r="I525" s="76" t="s">
        <v>761</v>
      </c>
      <c r="J525" s="76" t="s">
        <v>753</v>
      </c>
      <c r="K525" s="78" t="s">
        <v>1197</v>
      </c>
      <c r="L525" s="7" t="str">
        <f>IF(BudgetsQTable[[#This Row],[pi_last_name]]=" ","",HYPERLINK("https://www.ejacket.nsf.gov/ej/showProposal.do?Continue=Y&amp;ID="&amp;BudgetsQTable[[#This Row],[prop_id]],BudgetsQTable[[#This Row],[prop_id]]))</f>
        <v/>
      </c>
      <c r="M525" s="78" t="s">
        <v>753</v>
      </c>
      <c r="N525" s="7" t="str">
        <f>IF(BudgetsQTable[[#This Row],[pi_last_name]]=" ","",HYPERLINK("mailto:"&amp;BudgetsQTable[[#This Row],[pi_email]]&amp;"&amp;subject=Your NSF Proposal:  "&amp;BudgetsQTable[[#This Row],[prop_id]],BudgetsQTable[[#This Row],[pi_email]]))</f>
        <v/>
      </c>
      <c r="O525" s="78" t="s">
        <v>753</v>
      </c>
      <c r="P525" s="78">
        <v>2</v>
      </c>
      <c r="Q525" s="78">
        <v>2</v>
      </c>
      <c r="R525" s="79">
        <v>0</v>
      </c>
      <c r="S525" s="79">
        <v>5000</v>
      </c>
      <c r="T525" s="79">
        <v>0</v>
      </c>
      <c r="U525" s="80">
        <v>313262</v>
      </c>
      <c r="V525" s="78">
        <v>0</v>
      </c>
      <c r="W525" s="78">
        <v>4</v>
      </c>
      <c r="X525" s="11" t="str">
        <f ca="1">IF(ISBLANK(BudgetsQTable[[#This Row],[budg_seq_yr]]),"FY"&amp;fiscalyear,"FY"&amp;fiscalyear-1+BudgetsQTable[[#This Row],[budg_seq_yr]])</f>
        <v>FY21</v>
      </c>
      <c r="Y525" s="79">
        <v>313262</v>
      </c>
      <c r="Z525" s="78" t="s">
        <v>2840</v>
      </c>
      <c r="AA525" s="78" t="s">
        <v>462</v>
      </c>
      <c r="AB525" s="76" t="s">
        <v>2821</v>
      </c>
      <c r="AC525" s="78" t="s">
        <v>485</v>
      </c>
    </row>
    <row r="526" spans="1:29" x14ac:dyDescent="0.35">
      <c r="A526" s="10" t="s">
        <v>1199</v>
      </c>
      <c r="B526" s="76" t="s">
        <v>2824</v>
      </c>
      <c r="C526" s="76">
        <f>C525+(BudgetsQTable[[#This Row],[lead]]&lt;&gt;K525)</f>
        <v>77</v>
      </c>
      <c r="D526" s="76">
        <f>D525*(BudgetsQTable[[#This Row],[lead]]=K525)+(BudgetsQTable[[#This Row],[prop_id]]&lt;&gt;A525)</f>
        <v>1</v>
      </c>
      <c r="E526" s="77">
        <v>43004.720833333333</v>
      </c>
      <c r="F526" s="78" t="s">
        <v>2817</v>
      </c>
      <c r="G526" s="78" t="s">
        <v>2818</v>
      </c>
      <c r="H526" s="78" t="s">
        <v>474</v>
      </c>
      <c r="I526" s="76" t="s">
        <v>1201</v>
      </c>
      <c r="J526" s="76" t="s">
        <v>3302</v>
      </c>
      <c r="K526" s="78" t="s">
        <v>1199</v>
      </c>
      <c r="L526" s="7" t="str">
        <f>IF(BudgetsQTable[[#This Row],[pi_last_name]]=" ","",HYPERLINK("https://www.ejacket.nsf.gov/ej/showProposal.do?Continue=Y&amp;ID="&amp;BudgetsQTable[[#This Row],[prop_id]],BudgetsQTable[[#This Row],[prop_id]]))</f>
        <v>1763413</v>
      </c>
      <c r="M526" s="78" t="s">
        <v>1200</v>
      </c>
      <c r="N526" s="7" t="str">
        <f>IF(BudgetsQTable[[#This Row],[pi_last_name]]=" ","",HYPERLINK("mailto:"&amp;BudgetsQTable[[#This Row],[pi_email]]&amp;"&amp;subject=Your NSF Proposal:  "&amp;BudgetsQTable[[#This Row],[prop_id]],BudgetsQTable[[#This Row],[pi_email]]))</f>
        <v>gtang@mines.edu</v>
      </c>
      <c r="O526" s="78" t="s">
        <v>3300</v>
      </c>
      <c r="P526" s="78"/>
      <c r="Q526" s="78"/>
      <c r="R526" s="79"/>
      <c r="S526" s="79"/>
      <c r="T526" s="79"/>
      <c r="U526" s="80"/>
      <c r="V526" s="78">
        <v>0</v>
      </c>
      <c r="W526" s="78"/>
      <c r="X526" s="11" t="str">
        <f ca="1">IF(ISBLANK(BudgetsQTable[[#This Row],[budg_seq_yr]]),"FY"&amp;fiscalyear,"FY"&amp;fiscalyear-1+BudgetsQTable[[#This Row],[budg_seq_yr]])</f>
        <v>FY18</v>
      </c>
      <c r="Y526" s="79">
        <v>443871</v>
      </c>
      <c r="Z526" s="78" t="s">
        <v>2818</v>
      </c>
      <c r="AA526" s="78" t="s">
        <v>474</v>
      </c>
      <c r="AB526" s="76" t="s">
        <v>2821</v>
      </c>
      <c r="AC526" s="78"/>
    </row>
    <row r="527" spans="1:29" x14ac:dyDescent="0.35">
      <c r="A527" s="10" t="s">
        <v>1199</v>
      </c>
      <c r="B527" s="76" t="s">
        <v>2824</v>
      </c>
      <c r="C527" s="76">
        <f>C526+(BudgetsQTable[[#This Row],[lead]]&lt;&gt;K526)</f>
        <v>77</v>
      </c>
      <c r="D527" s="76">
        <f>D526*(BudgetsQTable[[#This Row],[lead]]=K526)+(BudgetsQTable[[#This Row],[prop_id]]&lt;&gt;A526)</f>
        <v>1</v>
      </c>
      <c r="E527" s="77">
        <v>43004.720833333333</v>
      </c>
      <c r="F527" s="78" t="s">
        <v>2817</v>
      </c>
      <c r="G527" s="78" t="s">
        <v>2818</v>
      </c>
      <c r="H527" s="78" t="s">
        <v>474</v>
      </c>
      <c r="I527" s="76" t="s">
        <v>1201</v>
      </c>
      <c r="J527" s="76" t="s">
        <v>753</v>
      </c>
      <c r="K527" s="78" t="s">
        <v>1199</v>
      </c>
      <c r="L527" s="7" t="str">
        <f>IF(BudgetsQTable[[#This Row],[pi_last_name]]=" ","",HYPERLINK("https://www.ejacket.nsf.gov/ej/showProposal.do?Continue=Y&amp;ID="&amp;BudgetsQTable[[#This Row],[prop_id]],BudgetsQTable[[#This Row],[prop_id]]))</f>
        <v/>
      </c>
      <c r="M527" s="78" t="s">
        <v>753</v>
      </c>
      <c r="N527" s="7" t="str">
        <f>IF(BudgetsQTable[[#This Row],[pi_last_name]]=" ","",HYPERLINK("mailto:"&amp;BudgetsQTable[[#This Row],[pi_email]]&amp;"&amp;subject=Your NSF Proposal:  "&amp;BudgetsQTable[[#This Row],[prop_id]],BudgetsQTable[[#This Row],[pi_email]]))</f>
        <v/>
      </c>
      <c r="O527" s="78" t="s">
        <v>753</v>
      </c>
      <c r="P527" s="78">
        <v>1</v>
      </c>
      <c r="Q527" s="78">
        <v>1</v>
      </c>
      <c r="R527" s="79">
        <v>0</v>
      </c>
      <c r="S527" s="79">
        <v>5000</v>
      </c>
      <c r="T527" s="79">
        <v>0</v>
      </c>
      <c r="U527" s="80">
        <v>108082</v>
      </c>
      <c r="V527" s="78">
        <v>0</v>
      </c>
      <c r="W527" s="78">
        <v>1</v>
      </c>
      <c r="X527" s="11" t="str">
        <f ca="1">IF(ISBLANK(BudgetsQTable[[#This Row],[budg_seq_yr]]),"FY"&amp;fiscalyear,"FY"&amp;fiscalyear-1+BudgetsQTable[[#This Row],[budg_seq_yr]])</f>
        <v>FY18</v>
      </c>
      <c r="Y527" s="79">
        <v>108082</v>
      </c>
      <c r="Z527" s="78" t="s">
        <v>2818</v>
      </c>
      <c r="AA527" s="78" t="s">
        <v>474</v>
      </c>
      <c r="AB527" s="76" t="s">
        <v>2821</v>
      </c>
      <c r="AC527" s="78"/>
    </row>
    <row r="528" spans="1:29" x14ac:dyDescent="0.35">
      <c r="A528" s="10" t="s">
        <v>1199</v>
      </c>
      <c r="B528" s="76" t="s">
        <v>2824</v>
      </c>
      <c r="C528" s="76">
        <f>C527+(BudgetsQTable[[#This Row],[lead]]&lt;&gt;K527)</f>
        <v>77</v>
      </c>
      <c r="D528" s="76">
        <f>D527*(BudgetsQTable[[#This Row],[lead]]=K527)+(BudgetsQTable[[#This Row],[prop_id]]&lt;&gt;A527)</f>
        <v>1</v>
      </c>
      <c r="E528" s="77">
        <v>43004.720833333333</v>
      </c>
      <c r="F528" s="78" t="s">
        <v>2817</v>
      </c>
      <c r="G528" s="78" t="s">
        <v>2818</v>
      </c>
      <c r="H528" s="78" t="s">
        <v>474</v>
      </c>
      <c r="I528" s="76" t="s">
        <v>1201</v>
      </c>
      <c r="J528" s="76" t="s">
        <v>753</v>
      </c>
      <c r="K528" s="78" t="s">
        <v>1199</v>
      </c>
      <c r="L528" s="7" t="str">
        <f>IF(BudgetsQTable[[#This Row],[pi_last_name]]=" ","",HYPERLINK("https://www.ejacket.nsf.gov/ej/showProposal.do?Continue=Y&amp;ID="&amp;BudgetsQTable[[#This Row],[prop_id]],BudgetsQTable[[#This Row],[prop_id]]))</f>
        <v/>
      </c>
      <c r="M528" s="78" t="s">
        <v>753</v>
      </c>
      <c r="N528" s="7" t="str">
        <f>IF(BudgetsQTable[[#This Row],[pi_last_name]]=" ","",HYPERLINK("mailto:"&amp;BudgetsQTable[[#This Row],[pi_email]]&amp;"&amp;subject=Your NSF Proposal:  "&amp;BudgetsQTable[[#This Row],[prop_id]],BudgetsQTable[[#This Row],[pi_email]]))</f>
        <v/>
      </c>
      <c r="O528" s="78" t="s">
        <v>753</v>
      </c>
      <c r="P528" s="78">
        <v>1</v>
      </c>
      <c r="Q528" s="78">
        <v>1</v>
      </c>
      <c r="R528" s="79">
        <v>0</v>
      </c>
      <c r="S528" s="79">
        <v>5000</v>
      </c>
      <c r="T528" s="79">
        <v>0</v>
      </c>
      <c r="U528" s="80">
        <v>108405</v>
      </c>
      <c r="V528" s="78">
        <v>0</v>
      </c>
      <c r="W528" s="78">
        <v>2</v>
      </c>
      <c r="X528" s="11" t="str">
        <f ca="1">IF(ISBLANK(BudgetsQTable[[#This Row],[budg_seq_yr]]),"FY"&amp;fiscalyear,"FY"&amp;fiscalyear-1+BudgetsQTable[[#This Row],[budg_seq_yr]])</f>
        <v>FY19</v>
      </c>
      <c r="Y528" s="79">
        <v>108405</v>
      </c>
      <c r="Z528" s="78" t="s">
        <v>2818</v>
      </c>
      <c r="AA528" s="78" t="s">
        <v>474</v>
      </c>
      <c r="AB528" s="76" t="s">
        <v>2821</v>
      </c>
      <c r="AC528" s="78"/>
    </row>
    <row r="529" spans="1:29" x14ac:dyDescent="0.35">
      <c r="A529" s="10" t="s">
        <v>1199</v>
      </c>
      <c r="B529" s="76" t="s">
        <v>2824</v>
      </c>
      <c r="C529" s="76">
        <f>C528+(BudgetsQTable[[#This Row],[lead]]&lt;&gt;K528)</f>
        <v>77</v>
      </c>
      <c r="D529" s="76">
        <f>D528*(BudgetsQTable[[#This Row],[lead]]=K528)+(BudgetsQTable[[#This Row],[prop_id]]&lt;&gt;A528)</f>
        <v>1</v>
      </c>
      <c r="E529" s="77">
        <v>43004.720833333333</v>
      </c>
      <c r="F529" s="78" t="s">
        <v>2817</v>
      </c>
      <c r="G529" s="78" t="s">
        <v>2818</v>
      </c>
      <c r="H529" s="78" t="s">
        <v>474</v>
      </c>
      <c r="I529" s="76" t="s">
        <v>1201</v>
      </c>
      <c r="J529" s="76" t="s">
        <v>753</v>
      </c>
      <c r="K529" s="78" t="s">
        <v>1199</v>
      </c>
      <c r="L529" s="7" t="str">
        <f>IF(BudgetsQTable[[#This Row],[pi_last_name]]=" ","",HYPERLINK("https://www.ejacket.nsf.gov/ej/showProposal.do?Continue=Y&amp;ID="&amp;BudgetsQTable[[#This Row],[prop_id]],BudgetsQTable[[#This Row],[prop_id]]))</f>
        <v/>
      </c>
      <c r="M529" s="78" t="s">
        <v>753</v>
      </c>
      <c r="N529" s="7" t="str">
        <f>IF(BudgetsQTable[[#This Row],[pi_last_name]]=" ","",HYPERLINK("mailto:"&amp;BudgetsQTable[[#This Row],[pi_email]]&amp;"&amp;subject=Your NSF Proposal:  "&amp;BudgetsQTable[[#This Row],[prop_id]],BudgetsQTable[[#This Row],[pi_email]]))</f>
        <v/>
      </c>
      <c r="O529" s="78" t="s">
        <v>753</v>
      </c>
      <c r="P529" s="78">
        <v>1</v>
      </c>
      <c r="Q529" s="78">
        <v>1</v>
      </c>
      <c r="R529" s="79">
        <v>0</v>
      </c>
      <c r="S529" s="79">
        <v>5000</v>
      </c>
      <c r="T529" s="79">
        <v>0</v>
      </c>
      <c r="U529" s="80">
        <v>111879</v>
      </c>
      <c r="V529" s="78">
        <v>0</v>
      </c>
      <c r="W529" s="78">
        <v>3</v>
      </c>
      <c r="X529" s="11" t="str">
        <f ca="1">IF(ISBLANK(BudgetsQTable[[#This Row],[budg_seq_yr]]),"FY"&amp;fiscalyear,"FY"&amp;fiscalyear-1+BudgetsQTable[[#This Row],[budg_seq_yr]])</f>
        <v>FY20</v>
      </c>
      <c r="Y529" s="79">
        <v>111879</v>
      </c>
      <c r="Z529" s="78" t="s">
        <v>2818</v>
      </c>
      <c r="AA529" s="78" t="s">
        <v>474</v>
      </c>
      <c r="AB529" s="76" t="s">
        <v>2821</v>
      </c>
      <c r="AC529" s="78"/>
    </row>
    <row r="530" spans="1:29" x14ac:dyDescent="0.35">
      <c r="A530" s="10" t="s">
        <v>1199</v>
      </c>
      <c r="B530" s="76" t="s">
        <v>2824</v>
      </c>
      <c r="C530" s="76">
        <f>C529+(BudgetsQTable[[#This Row],[lead]]&lt;&gt;K529)</f>
        <v>77</v>
      </c>
      <c r="D530" s="76">
        <f>D529*(BudgetsQTable[[#This Row],[lead]]=K529)+(BudgetsQTable[[#This Row],[prop_id]]&lt;&gt;A529)</f>
        <v>1</v>
      </c>
      <c r="E530" s="77">
        <v>43004.720833333333</v>
      </c>
      <c r="F530" s="78" t="s">
        <v>2817</v>
      </c>
      <c r="G530" s="78" t="s">
        <v>2818</v>
      </c>
      <c r="H530" s="78" t="s">
        <v>474</v>
      </c>
      <c r="I530" s="76" t="s">
        <v>1201</v>
      </c>
      <c r="J530" s="76" t="s">
        <v>753</v>
      </c>
      <c r="K530" s="78" t="s">
        <v>1199</v>
      </c>
      <c r="L530" s="7" t="str">
        <f>IF(BudgetsQTable[[#This Row],[pi_last_name]]=" ","",HYPERLINK("https://www.ejacket.nsf.gov/ej/showProposal.do?Continue=Y&amp;ID="&amp;BudgetsQTable[[#This Row],[prop_id]],BudgetsQTable[[#This Row],[prop_id]]))</f>
        <v/>
      </c>
      <c r="M530" s="78" t="s">
        <v>753</v>
      </c>
      <c r="N530" s="7" t="str">
        <f>IF(BudgetsQTable[[#This Row],[pi_last_name]]=" ","",HYPERLINK("mailto:"&amp;BudgetsQTable[[#This Row],[pi_email]]&amp;"&amp;subject=Your NSF Proposal:  "&amp;BudgetsQTable[[#This Row],[prop_id]],BudgetsQTable[[#This Row],[pi_email]]))</f>
        <v/>
      </c>
      <c r="O530" s="78" t="s">
        <v>753</v>
      </c>
      <c r="P530" s="78">
        <v>1</v>
      </c>
      <c r="Q530" s="78">
        <v>1</v>
      </c>
      <c r="R530" s="79">
        <v>0</v>
      </c>
      <c r="S530" s="79">
        <v>5000</v>
      </c>
      <c r="T530" s="79">
        <v>0</v>
      </c>
      <c r="U530" s="80">
        <v>115505</v>
      </c>
      <c r="V530" s="78">
        <v>0</v>
      </c>
      <c r="W530" s="78">
        <v>4</v>
      </c>
      <c r="X530" s="11" t="str">
        <f ca="1">IF(ISBLANK(BudgetsQTable[[#This Row],[budg_seq_yr]]),"FY"&amp;fiscalyear,"FY"&amp;fiscalyear-1+BudgetsQTable[[#This Row],[budg_seq_yr]])</f>
        <v>FY21</v>
      </c>
      <c r="Y530" s="79">
        <v>115505</v>
      </c>
      <c r="Z530" s="78" t="s">
        <v>2818</v>
      </c>
      <c r="AA530" s="78" t="s">
        <v>474</v>
      </c>
      <c r="AB530" s="76" t="s">
        <v>2821</v>
      </c>
      <c r="AC530" s="78"/>
    </row>
    <row r="531" spans="1:29" x14ac:dyDescent="0.35">
      <c r="A531" s="10" t="s">
        <v>3303</v>
      </c>
      <c r="B531" s="76" t="s">
        <v>2834</v>
      </c>
      <c r="C531" s="76">
        <f>C530+(BudgetsQTable[[#This Row],[lead]]&lt;&gt;K530)</f>
        <v>77</v>
      </c>
      <c r="D531" s="76">
        <f>D530*(BudgetsQTable[[#This Row],[lead]]=K530)+(BudgetsQTable[[#This Row],[prop_id]]&lt;&gt;A530)</f>
        <v>2</v>
      </c>
      <c r="E531" s="77">
        <v>43004.45208333333</v>
      </c>
      <c r="F531" s="78" t="s">
        <v>2817</v>
      </c>
      <c r="G531" s="78" t="s">
        <v>2818</v>
      </c>
      <c r="H531" s="78" t="s">
        <v>474</v>
      </c>
      <c r="I531" s="76" t="s">
        <v>1201</v>
      </c>
      <c r="J531" s="76" t="s">
        <v>3305</v>
      </c>
      <c r="K531" s="78" t="s">
        <v>1199</v>
      </c>
      <c r="L531" s="7" t="str">
        <f>IF(BudgetsQTable[[#This Row],[pi_last_name]]=" ","",HYPERLINK("https://www.ejacket.nsf.gov/ej/showProposal.do?Continue=Y&amp;ID="&amp;BudgetsQTable[[#This Row],[prop_id]],BudgetsQTable[[#This Row],[prop_id]]))</f>
        <v>1763303</v>
      </c>
      <c r="M531" s="78" t="s">
        <v>976</v>
      </c>
      <c r="N531" s="7" t="str">
        <f>IF(BudgetsQTable[[#This Row],[pi_last_name]]=" ","",HYPERLINK("mailto:"&amp;BudgetsQTable[[#This Row],[pi_email]]&amp;"&amp;subject=Your NSF Proposal:  "&amp;BudgetsQTable[[#This Row],[prop_id]],BudgetsQTable[[#This Row],[pi_email]]))</f>
        <v>wangx@ee.columbia.edu</v>
      </c>
      <c r="O531" s="78" t="s">
        <v>2976</v>
      </c>
      <c r="P531" s="78"/>
      <c r="Q531" s="78"/>
      <c r="R531" s="79"/>
      <c r="S531" s="79"/>
      <c r="T531" s="79"/>
      <c r="U531" s="80"/>
      <c r="V531" s="78">
        <v>0</v>
      </c>
      <c r="W531" s="78"/>
      <c r="X531" s="11" t="str">
        <f ca="1">IF(ISBLANK(BudgetsQTable[[#This Row],[budg_seq_yr]]),"FY"&amp;fiscalyear,"FY"&amp;fiscalyear-1+BudgetsQTable[[#This Row],[budg_seq_yr]])</f>
        <v>FY18</v>
      </c>
      <c r="Y531" s="79">
        <v>593352</v>
      </c>
      <c r="Z531" s="78" t="s">
        <v>2818</v>
      </c>
      <c r="AA531" s="78" t="s">
        <v>474</v>
      </c>
      <c r="AB531" s="76" t="s">
        <v>2821</v>
      </c>
      <c r="AC531" s="78" t="s">
        <v>2988</v>
      </c>
    </row>
    <row r="532" spans="1:29" x14ac:dyDescent="0.35">
      <c r="A532" s="10" t="s">
        <v>3303</v>
      </c>
      <c r="B532" s="76" t="s">
        <v>2834</v>
      </c>
      <c r="C532" s="76">
        <f>C531+(BudgetsQTable[[#This Row],[lead]]&lt;&gt;K531)</f>
        <v>77</v>
      </c>
      <c r="D532" s="76">
        <f>D531*(BudgetsQTable[[#This Row],[lead]]=K531)+(BudgetsQTable[[#This Row],[prop_id]]&lt;&gt;A531)</f>
        <v>2</v>
      </c>
      <c r="E532" s="77">
        <v>43004.45208333333</v>
      </c>
      <c r="F532" s="78" t="s">
        <v>2817</v>
      </c>
      <c r="G532" s="78" t="s">
        <v>2818</v>
      </c>
      <c r="H532" s="78" t="s">
        <v>474</v>
      </c>
      <c r="I532" s="76" t="s">
        <v>1201</v>
      </c>
      <c r="J532" s="76" t="s">
        <v>753</v>
      </c>
      <c r="K532" s="78" t="s">
        <v>1199</v>
      </c>
      <c r="L532" s="7" t="str">
        <f>IF(BudgetsQTable[[#This Row],[pi_last_name]]=" ","",HYPERLINK("https://www.ejacket.nsf.gov/ej/showProposal.do?Continue=Y&amp;ID="&amp;BudgetsQTable[[#This Row],[prop_id]],BudgetsQTable[[#This Row],[prop_id]]))</f>
        <v/>
      </c>
      <c r="M532" s="78" t="s">
        <v>753</v>
      </c>
      <c r="N532" s="7" t="str">
        <f>IF(BudgetsQTable[[#This Row],[pi_last_name]]=" ","",HYPERLINK("mailto:"&amp;BudgetsQTable[[#This Row],[pi_email]]&amp;"&amp;subject=Your NSF Proposal:  "&amp;BudgetsQTable[[#This Row],[prop_id]],BudgetsQTable[[#This Row],[pi_email]]))</f>
        <v/>
      </c>
      <c r="O532" s="78" t="s">
        <v>753</v>
      </c>
      <c r="P532" s="78">
        <v>1</v>
      </c>
      <c r="Q532" s="78">
        <v>1</v>
      </c>
      <c r="R532" s="79">
        <v>0</v>
      </c>
      <c r="S532" s="79">
        <v>4000</v>
      </c>
      <c r="T532" s="79">
        <v>0</v>
      </c>
      <c r="U532" s="80">
        <v>142670</v>
      </c>
      <c r="V532" s="78">
        <v>0</v>
      </c>
      <c r="W532" s="78">
        <v>1</v>
      </c>
      <c r="X532" s="11" t="str">
        <f ca="1">IF(ISBLANK(BudgetsQTable[[#This Row],[budg_seq_yr]]),"FY"&amp;fiscalyear,"FY"&amp;fiscalyear-1+BudgetsQTable[[#This Row],[budg_seq_yr]])</f>
        <v>FY18</v>
      </c>
      <c r="Y532" s="79">
        <v>142670</v>
      </c>
      <c r="Z532" s="78" t="s">
        <v>2818</v>
      </c>
      <c r="AA532" s="78" t="s">
        <v>474</v>
      </c>
      <c r="AB532" s="76" t="s">
        <v>2821</v>
      </c>
      <c r="AC532" s="78" t="s">
        <v>2988</v>
      </c>
    </row>
    <row r="533" spans="1:29" x14ac:dyDescent="0.35">
      <c r="A533" s="10" t="s">
        <v>3303</v>
      </c>
      <c r="B533" s="76" t="s">
        <v>2834</v>
      </c>
      <c r="C533" s="76">
        <f>C532+(BudgetsQTable[[#This Row],[lead]]&lt;&gt;K532)</f>
        <v>77</v>
      </c>
      <c r="D533" s="76">
        <f>D532*(BudgetsQTable[[#This Row],[lead]]=K532)+(BudgetsQTable[[#This Row],[prop_id]]&lt;&gt;A532)</f>
        <v>2</v>
      </c>
      <c r="E533" s="77">
        <v>43004.45208333333</v>
      </c>
      <c r="F533" s="78" t="s">
        <v>2817</v>
      </c>
      <c r="G533" s="78" t="s">
        <v>2818</v>
      </c>
      <c r="H533" s="78" t="s">
        <v>474</v>
      </c>
      <c r="I533" s="76" t="s">
        <v>1201</v>
      </c>
      <c r="J533" s="76" t="s">
        <v>753</v>
      </c>
      <c r="K533" s="78" t="s">
        <v>1199</v>
      </c>
      <c r="L533" s="7" t="str">
        <f>IF(BudgetsQTable[[#This Row],[pi_last_name]]=" ","",HYPERLINK("https://www.ejacket.nsf.gov/ej/showProposal.do?Continue=Y&amp;ID="&amp;BudgetsQTable[[#This Row],[prop_id]],BudgetsQTable[[#This Row],[prop_id]]))</f>
        <v/>
      </c>
      <c r="M533" s="78" t="s">
        <v>753</v>
      </c>
      <c r="N533" s="7" t="str">
        <f>IF(BudgetsQTable[[#This Row],[pi_last_name]]=" ","",HYPERLINK("mailto:"&amp;BudgetsQTable[[#This Row],[pi_email]]&amp;"&amp;subject=Your NSF Proposal:  "&amp;BudgetsQTable[[#This Row],[prop_id]],BudgetsQTable[[#This Row],[pi_email]]))</f>
        <v/>
      </c>
      <c r="O533" s="78" t="s">
        <v>753</v>
      </c>
      <c r="P533" s="78">
        <v>1</v>
      </c>
      <c r="Q533" s="78">
        <v>1</v>
      </c>
      <c r="R533" s="79">
        <v>0</v>
      </c>
      <c r="S533" s="79">
        <v>4000</v>
      </c>
      <c r="T533" s="79">
        <v>0</v>
      </c>
      <c r="U533" s="80">
        <v>146374</v>
      </c>
      <c r="V533" s="78">
        <v>0</v>
      </c>
      <c r="W533" s="78">
        <v>2</v>
      </c>
      <c r="X533" s="11" t="str">
        <f ca="1">IF(ISBLANK(BudgetsQTable[[#This Row],[budg_seq_yr]]),"FY"&amp;fiscalyear,"FY"&amp;fiscalyear-1+BudgetsQTable[[#This Row],[budg_seq_yr]])</f>
        <v>FY19</v>
      </c>
      <c r="Y533" s="79">
        <v>146374</v>
      </c>
      <c r="Z533" s="78" t="s">
        <v>2818</v>
      </c>
      <c r="AA533" s="78" t="s">
        <v>474</v>
      </c>
      <c r="AB533" s="76" t="s">
        <v>2821</v>
      </c>
      <c r="AC533" s="78" t="s">
        <v>2988</v>
      </c>
    </row>
    <row r="534" spans="1:29" x14ac:dyDescent="0.35">
      <c r="A534" s="10" t="s">
        <v>3303</v>
      </c>
      <c r="B534" s="76" t="s">
        <v>2834</v>
      </c>
      <c r="C534" s="76">
        <f>C533+(BudgetsQTable[[#This Row],[lead]]&lt;&gt;K533)</f>
        <v>77</v>
      </c>
      <c r="D534" s="76">
        <f>D533*(BudgetsQTable[[#This Row],[lead]]=K533)+(BudgetsQTable[[#This Row],[prop_id]]&lt;&gt;A533)</f>
        <v>2</v>
      </c>
      <c r="E534" s="77">
        <v>43004.45208333333</v>
      </c>
      <c r="F534" s="78" t="s">
        <v>2817</v>
      </c>
      <c r="G534" s="78" t="s">
        <v>2818</v>
      </c>
      <c r="H534" s="78" t="s">
        <v>474</v>
      </c>
      <c r="I534" s="76" t="s">
        <v>1201</v>
      </c>
      <c r="J534" s="76" t="s">
        <v>753</v>
      </c>
      <c r="K534" s="78" t="s">
        <v>1199</v>
      </c>
      <c r="L534" s="7" t="str">
        <f>IF(BudgetsQTable[[#This Row],[pi_last_name]]=" ","",HYPERLINK("https://www.ejacket.nsf.gov/ej/showProposal.do?Continue=Y&amp;ID="&amp;BudgetsQTable[[#This Row],[prop_id]],BudgetsQTable[[#This Row],[prop_id]]))</f>
        <v/>
      </c>
      <c r="M534" s="78" t="s">
        <v>753</v>
      </c>
      <c r="N534" s="7" t="str">
        <f>IF(BudgetsQTable[[#This Row],[pi_last_name]]=" ","",HYPERLINK("mailto:"&amp;BudgetsQTable[[#This Row],[pi_email]]&amp;"&amp;subject=Your NSF Proposal:  "&amp;BudgetsQTable[[#This Row],[prop_id]],BudgetsQTable[[#This Row],[pi_email]]))</f>
        <v/>
      </c>
      <c r="O534" s="78" t="s">
        <v>753</v>
      </c>
      <c r="P534" s="78">
        <v>1</v>
      </c>
      <c r="Q534" s="78">
        <v>1</v>
      </c>
      <c r="R534" s="79">
        <v>0</v>
      </c>
      <c r="S534" s="79">
        <v>4000</v>
      </c>
      <c r="T534" s="79">
        <v>0</v>
      </c>
      <c r="U534" s="80">
        <v>150189</v>
      </c>
      <c r="V534" s="78">
        <v>0</v>
      </c>
      <c r="W534" s="78">
        <v>3</v>
      </c>
      <c r="X534" s="11" t="str">
        <f ca="1">IF(ISBLANK(BudgetsQTable[[#This Row],[budg_seq_yr]]),"FY"&amp;fiscalyear,"FY"&amp;fiscalyear-1+BudgetsQTable[[#This Row],[budg_seq_yr]])</f>
        <v>FY20</v>
      </c>
      <c r="Y534" s="79">
        <v>150189</v>
      </c>
      <c r="Z534" s="78" t="s">
        <v>2818</v>
      </c>
      <c r="AA534" s="78" t="s">
        <v>474</v>
      </c>
      <c r="AB534" s="76" t="s">
        <v>2821</v>
      </c>
      <c r="AC534" s="78" t="s">
        <v>2988</v>
      </c>
    </row>
    <row r="535" spans="1:29" x14ac:dyDescent="0.35">
      <c r="A535" s="10" t="s">
        <v>3303</v>
      </c>
      <c r="B535" s="76" t="s">
        <v>2834</v>
      </c>
      <c r="C535" s="76">
        <f>C534+(BudgetsQTable[[#This Row],[lead]]&lt;&gt;K534)</f>
        <v>77</v>
      </c>
      <c r="D535" s="76">
        <f>D534*(BudgetsQTable[[#This Row],[lead]]=K534)+(BudgetsQTable[[#This Row],[prop_id]]&lt;&gt;A534)</f>
        <v>2</v>
      </c>
      <c r="E535" s="77">
        <v>43004.45208333333</v>
      </c>
      <c r="F535" s="78" t="s">
        <v>2817</v>
      </c>
      <c r="G535" s="78" t="s">
        <v>2818</v>
      </c>
      <c r="H535" s="78" t="s">
        <v>474</v>
      </c>
      <c r="I535" s="76" t="s">
        <v>1201</v>
      </c>
      <c r="J535" s="76" t="s">
        <v>753</v>
      </c>
      <c r="K535" s="78" t="s">
        <v>1199</v>
      </c>
      <c r="L535" s="7" t="str">
        <f>IF(BudgetsQTable[[#This Row],[pi_last_name]]=" ","",HYPERLINK("https://www.ejacket.nsf.gov/ej/showProposal.do?Continue=Y&amp;ID="&amp;BudgetsQTable[[#This Row],[prop_id]],BudgetsQTable[[#This Row],[prop_id]]))</f>
        <v/>
      </c>
      <c r="M535" s="78" t="s">
        <v>753</v>
      </c>
      <c r="N535" s="7" t="str">
        <f>IF(BudgetsQTable[[#This Row],[pi_last_name]]=" ","",HYPERLINK("mailto:"&amp;BudgetsQTable[[#This Row],[pi_email]]&amp;"&amp;subject=Your NSF Proposal:  "&amp;BudgetsQTable[[#This Row],[prop_id]],BudgetsQTable[[#This Row],[pi_email]]))</f>
        <v/>
      </c>
      <c r="O535" s="78" t="s">
        <v>753</v>
      </c>
      <c r="P535" s="78">
        <v>1</v>
      </c>
      <c r="Q535" s="78">
        <v>1</v>
      </c>
      <c r="R535" s="79">
        <v>0</v>
      </c>
      <c r="S535" s="79">
        <v>4000</v>
      </c>
      <c r="T535" s="79">
        <v>0</v>
      </c>
      <c r="U535" s="80">
        <v>154119</v>
      </c>
      <c r="V535" s="78">
        <v>0</v>
      </c>
      <c r="W535" s="78">
        <v>4</v>
      </c>
      <c r="X535" s="11" t="str">
        <f ca="1">IF(ISBLANK(BudgetsQTable[[#This Row],[budg_seq_yr]]),"FY"&amp;fiscalyear,"FY"&amp;fiscalyear-1+BudgetsQTable[[#This Row],[budg_seq_yr]])</f>
        <v>FY21</v>
      </c>
      <c r="Y535" s="79">
        <v>154119</v>
      </c>
      <c r="Z535" s="78" t="s">
        <v>2818</v>
      </c>
      <c r="AA535" s="78" t="s">
        <v>474</v>
      </c>
      <c r="AB535" s="76" t="s">
        <v>2821</v>
      </c>
      <c r="AC535" s="78" t="s">
        <v>2988</v>
      </c>
    </row>
    <row r="536" spans="1:29" x14ac:dyDescent="0.35">
      <c r="A536" s="10" t="s">
        <v>1206</v>
      </c>
      <c r="B536" s="76" t="s">
        <v>2824</v>
      </c>
      <c r="C536" s="76">
        <f>C535+(BudgetsQTable[[#This Row],[lead]]&lt;&gt;K535)</f>
        <v>78</v>
      </c>
      <c r="D536" s="76">
        <f>D535*(BudgetsQTable[[#This Row],[lead]]=K535)+(BudgetsQTable[[#This Row],[prop_id]]&lt;&gt;A535)</f>
        <v>1</v>
      </c>
      <c r="E536" s="77">
        <v>43004.72152777778</v>
      </c>
      <c r="F536" s="78" t="s">
        <v>2817</v>
      </c>
      <c r="G536" s="78" t="s">
        <v>2818</v>
      </c>
      <c r="H536" s="78" t="s">
        <v>476</v>
      </c>
      <c r="I536" s="76" t="s">
        <v>948</v>
      </c>
      <c r="J536" s="76" t="s">
        <v>3309</v>
      </c>
      <c r="K536" s="78" t="s">
        <v>1206</v>
      </c>
      <c r="L536" s="7" t="str">
        <f>IF(BudgetsQTable[[#This Row],[pi_last_name]]=" ","",HYPERLINK("https://www.ejacket.nsf.gov/ej/showProposal.do?Continue=Y&amp;ID="&amp;BudgetsQTable[[#This Row],[prop_id]],BudgetsQTable[[#This Row],[prop_id]]))</f>
        <v>1763414</v>
      </c>
      <c r="M536" s="78" t="s">
        <v>1207</v>
      </c>
      <c r="N536" s="7" t="str">
        <f>IF(BudgetsQTable[[#This Row],[pi_last_name]]=" ","",HYPERLINK("mailto:"&amp;BudgetsQTable[[#This Row],[pi_email]]&amp;"&amp;subject=Your NSF Proposal:  "&amp;BudgetsQTable[[#This Row],[prop_id]],BudgetsQTable[[#This Row],[pi_email]]))</f>
        <v>rjust@cs.umass.edu</v>
      </c>
      <c r="O536" s="78" t="s">
        <v>2956</v>
      </c>
      <c r="P536" s="78"/>
      <c r="Q536" s="78"/>
      <c r="R536" s="79"/>
      <c r="S536" s="79"/>
      <c r="T536" s="79"/>
      <c r="U536" s="80"/>
      <c r="V536" s="78">
        <v>0</v>
      </c>
      <c r="W536" s="78"/>
      <c r="X536" s="11" t="str">
        <f ca="1">IF(ISBLANK(BudgetsQTable[[#This Row],[budg_seq_yr]]),"FY"&amp;fiscalyear,"FY"&amp;fiscalyear-1+BudgetsQTable[[#This Row],[budg_seq_yr]])</f>
        <v>FY18</v>
      </c>
      <c r="Y536" s="79">
        <v>558352</v>
      </c>
      <c r="Z536" s="78" t="s">
        <v>2818</v>
      </c>
      <c r="AA536" s="78" t="s">
        <v>476</v>
      </c>
      <c r="AB536" s="76" t="s">
        <v>2821</v>
      </c>
      <c r="AC536" s="78"/>
    </row>
    <row r="537" spans="1:29" x14ac:dyDescent="0.35">
      <c r="A537" s="10" t="s">
        <v>1206</v>
      </c>
      <c r="B537" s="76" t="s">
        <v>2824</v>
      </c>
      <c r="C537" s="76">
        <f>C536+(BudgetsQTable[[#This Row],[lead]]&lt;&gt;K536)</f>
        <v>78</v>
      </c>
      <c r="D537" s="76">
        <f>D536*(BudgetsQTable[[#This Row],[lead]]=K536)+(BudgetsQTable[[#This Row],[prop_id]]&lt;&gt;A536)</f>
        <v>1</v>
      </c>
      <c r="E537" s="77">
        <v>43004.72152777778</v>
      </c>
      <c r="F537" s="78" t="s">
        <v>2817</v>
      </c>
      <c r="G537" s="78" t="s">
        <v>2818</v>
      </c>
      <c r="H537" s="78" t="s">
        <v>476</v>
      </c>
      <c r="I537" s="76" t="s">
        <v>948</v>
      </c>
      <c r="J537" s="76" t="s">
        <v>753</v>
      </c>
      <c r="K537" s="78" t="s">
        <v>1206</v>
      </c>
      <c r="L537" s="7" t="str">
        <f>IF(BudgetsQTable[[#This Row],[pi_last_name]]=" ","",HYPERLINK("https://www.ejacket.nsf.gov/ej/showProposal.do?Continue=Y&amp;ID="&amp;BudgetsQTable[[#This Row],[prop_id]],BudgetsQTable[[#This Row],[prop_id]]))</f>
        <v/>
      </c>
      <c r="M537" s="78" t="s">
        <v>753</v>
      </c>
      <c r="N537" s="7" t="str">
        <f>IF(BudgetsQTable[[#This Row],[pi_last_name]]=" ","",HYPERLINK("mailto:"&amp;BudgetsQTable[[#This Row],[pi_email]]&amp;"&amp;subject=Your NSF Proposal:  "&amp;BudgetsQTable[[#This Row],[prop_id]],BudgetsQTable[[#This Row],[pi_email]]))</f>
        <v/>
      </c>
      <c r="O537" s="78" t="s">
        <v>753</v>
      </c>
      <c r="P537" s="78">
        <v>2</v>
      </c>
      <c r="Q537" s="78">
        <v>1.25</v>
      </c>
      <c r="R537" s="79">
        <v>0</v>
      </c>
      <c r="S537" s="79">
        <v>0</v>
      </c>
      <c r="T537" s="79">
        <v>0</v>
      </c>
      <c r="U537" s="80">
        <v>183427</v>
      </c>
      <c r="V537" s="78">
        <v>0</v>
      </c>
      <c r="W537" s="78">
        <v>1</v>
      </c>
      <c r="X537" s="11" t="str">
        <f ca="1">IF(ISBLANK(BudgetsQTable[[#This Row],[budg_seq_yr]]),"FY"&amp;fiscalyear,"FY"&amp;fiscalyear-1+BudgetsQTable[[#This Row],[budg_seq_yr]])</f>
        <v>FY18</v>
      </c>
      <c r="Y537" s="79">
        <v>183427</v>
      </c>
      <c r="Z537" s="78" t="s">
        <v>2818</v>
      </c>
      <c r="AA537" s="78" t="s">
        <v>476</v>
      </c>
      <c r="AB537" s="76" t="s">
        <v>2821</v>
      </c>
      <c r="AC537" s="78"/>
    </row>
    <row r="538" spans="1:29" x14ac:dyDescent="0.35">
      <c r="A538" s="10" t="s">
        <v>1206</v>
      </c>
      <c r="B538" s="76" t="s">
        <v>2824</v>
      </c>
      <c r="C538" s="76">
        <f>C537+(BudgetsQTable[[#This Row],[lead]]&lt;&gt;K537)</f>
        <v>78</v>
      </c>
      <c r="D538" s="76">
        <f>D537*(BudgetsQTable[[#This Row],[lead]]=K537)+(BudgetsQTable[[#This Row],[prop_id]]&lt;&gt;A537)</f>
        <v>1</v>
      </c>
      <c r="E538" s="77">
        <v>43004.72152777778</v>
      </c>
      <c r="F538" s="78" t="s">
        <v>2817</v>
      </c>
      <c r="G538" s="78" t="s">
        <v>2818</v>
      </c>
      <c r="H538" s="78" t="s">
        <v>476</v>
      </c>
      <c r="I538" s="76" t="s">
        <v>948</v>
      </c>
      <c r="J538" s="76" t="s">
        <v>753</v>
      </c>
      <c r="K538" s="78" t="s">
        <v>1206</v>
      </c>
      <c r="L538" s="7" t="str">
        <f>IF(BudgetsQTable[[#This Row],[pi_last_name]]=" ","",HYPERLINK("https://www.ejacket.nsf.gov/ej/showProposal.do?Continue=Y&amp;ID="&amp;BudgetsQTable[[#This Row],[prop_id]],BudgetsQTable[[#This Row],[prop_id]]))</f>
        <v/>
      </c>
      <c r="M538" s="78" t="s">
        <v>753</v>
      </c>
      <c r="N538" s="7" t="str">
        <f>IF(BudgetsQTable[[#This Row],[pi_last_name]]=" ","",HYPERLINK("mailto:"&amp;BudgetsQTable[[#This Row],[pi_email]]&amp;"&amp;subject=Your NSF Proposal:  "&amp;BudgetsQTable[[#This Row],[prop_id]],BudgetsQTable[[#This Row],[pi_email]]))</f>
        <v/>
      </c>
      <c r="O538" s="78" t="s">
        <v>753</v>
      </c>
      <c r="P538" s="78">
        <v>2</v>
      </c>
      <c r="Q538" s="78">
        <v>1.25</v>
      </c>
      <c r="R538" s="79">
        <v>0</v>
      </c>
      <c r="S538" s="79">
        <v>0</v>
      </c>
      <c r="T538" s="79">
        <v>0</v>
      </c>
      <c r="U538" s="80">
        <v>185340</v>
      </c>
      <c r="V538" s="78">
        <v>0</v>
      </c>
      <c r="W538" s="78">
        <v>2</v>
      </c>
      <c r="X538" s="11" t="str">
        <f ca="1">IF(ISBLANK(BudgetsQTable[[#This Row],[budg_seq_yr]]),"FY"&amp;fiscalyear,"FY"&amp;fiscalyear-1+BudgetsQTable[[#This Row],[budg_seq_yr]])</f>
        <v>FY19</v>
      </c>
      <c r="Y538" s="79">
        <v>185340</v>
      </c>
      <c r="Z538" s="78" t="s">
        <v>2818</v>
      </c>
      <c r="AA538" s="78" t="s">
        <v>476</v>
      </c>
      <c r="AB538" s="76" t="s">
        <v>2821</v>
      </c>
      <c r="AC538" s="78"/>
    </row>
    <row r="539" spans="1:29" x14ac:dyDescent="0.35">
      <c r="A539" s="10" t="s">
        <v>1206</v>
      </c>
      <c r="B539" s="76" t="s">
        <v>2824</v>
      </c>
      <c r="C539" s="76">
        <f>C538+(BudgetsQTable[[#This Row],[lead]]&lt;&gt;K538)</f>
        <v>78</v>
      </c>
      <c r="D539" s="76">
        <f>D538*(BudgetsQTable[[#This Row],[lead]]=K538)+(BudgetsQTable[[#This Row],[prop_id]]&lt;&gt;A538)</f>
        <v>1</v>
      </c>
      <c r="E539" s="77">
        <v>43004.72152777778</v>
      </c>
      <c r="F539" s="78" t="s">
        <v>2817</v>
      </c>
      <c r="G539" s="78" t="s">
        <v>2818</v>
      </c>
      <c r="H539" s="78" t="s">
        <v>476</v>
      </c>
      <c r="I539" s="76" t="s">
        <v>948</v>
      </c>
      <c r="J539" s="76" t="s">
        <v>753</v>
      </c>
      <c r="K539" s="78" t="s">
        <v>1206</v>
      </c>
      <c r="L539" s="7" t="str">
        <f>IF(BudgetsQTable[[#This Row],[pi_last_name]]=" ","",HYPERLINK("https://www.ejacket.nsf.gov/ej/showProposal.do?Continue=Y&amp;ID="&amp;BudgetsQTable[[#This Row],[prop_id]],BudgetsQTable[[#This Row],[prop_id]]))</f>
        <v/>
      </c>
      <c r="M539" s="78" t="s">
        <v>753</v>
      </c>
      <c r="N539" s="7" t="str">
        <f>IF(BudgetsQTable[[#This Row],[pi_last_name]]=" ","",HYPERLINK("mailto:"&amp;BudgetsQTable[[#This Row],[pi_email]]&amp;"&amp;subject=Your NSF Proposal:  "&amp;BudgetsQTable[[#This Row],[prop_id]],BudgetsQTable[[#This Row],[pi_email]]))</f>
        <v/>
      </c>
      <c r="O539" s="78" t="s">
        <v>753</v>
      </c>
      <c r="P539" s="78">
        <v>2</v>
      </c>
      <c r="Q539" s="78">
        <v>1.25</v>
      </c>
      <c r="R539" s="79">
        <v>0</v>
      </c>
      <c r="S539" s="79">
        <v>0</v>
      </c>
      <c r="T539" s="79">
        <v>0</v>
      </c>
      <c r="U539" s="80">
        <v>189585</v>
      </c>
      <c r="V539" s="78">
        <v>0</v>
      </c>
      <c r="W539" s="78">
        <v>3</v>
      </c>
      <c r="X539" s="11" t="str">
        <f ca="1">IF(ISBLANK(BudgetsQTable[[#This Row],[budg_seq_yr]]),"FY"&amp;fiscalyear,"FY"&amp;fiscalyear-1+BudgetsQTable[[#This Row],[budg_seq_yr]])</f>
        <v>FY20</v>
      </c>
      <c r="Y539" s="79">
        <v>189585</v>
      </c>
      <c r="Z539" s="78" t="s">
        <v>2818</v>
      </c>
      <c r="AA539" s="78" t="s">
        <v>476</v>
      </c>
      <c r="AB539" s="76" t="s">
        <v>2821</v>
      </c>
      <c r="AC539" s="78"/>
    </row>
    <row r="540" spans="1:29" x14ac:dyDescent="0.35">
      <c r="A540" s="10" t="s">
        <v>3310</v>
      </c>
      <c r="B540" s="76" t="s">
        <v>2834</v>
      </c>
      <c r="C540" s="76">
        <f>C539+(BudgetsQTable[[#This Row],[lead]]&lt;&gt;K539)</f>
        <v>78</v>
      </c>
      <c r="D540" s="76">
        <f>D539*(BudgetsQTable[[#This Row],[lead]]=K539)+(BudgetsQTable[[#This Row],[prop_id]]&lt;&gt;A539)</f>
        <v>2</v>
      </c>
      <c r="E540" s="77">
        <v>43004.611805555556</v>
      </c>
      <c r="F540" s="78" t="s">
        <v>2817</v>
      </c>
      <c r="G540" s="78" t="s">
        <v>2818</v>
      </c>
      <c r="H540" s="78" t="s">
        <v>476</v>
      </c>
      <c r="I540" s="76" t="s">
        <v>948</v>
      </c>
      <c r="J540" s="76" t="s">
        <v>3313</v>
      </c>
      <c r="K540" s="78" t="s">
        <v>1206</v>
      </c>
      <c r="L540" s="7" t="str">
        <f>IF(BudgetsQTable[[#This Row],[pi_last_name]]=" ","",HYPERLINK("https://www.ejacket.nsf.gov/ej/showProposal.do?Continue=Y&amp;ID="&amp;BudgetsQTable[[#This Row],[prop_id]],BudgetsQTable[[#This Row],[prop_id]]))</f>
        <v>1763352</v>
      </c>
      <c r="M540" s="78" t="s">
        <v>3311</v>
      </c>
      <c r="N540" s="7" t="str">
        <f>IF(BudgetsQTable[[#This Row],[pi_last_name]]=" ","",HYPERLINK("mailto:"&amp;BudgetsQTable[[#This Row],[pi_email]]&amp;"&amp;subject=Your NSF Proposal:  "&amp;BudgetsQTable[[#This Row],[prop_id]],BudgetsQTable[[#This Row],[pi_email]]))</f>
        <v>pammann@gmu.edu</v>
      </c>
      <c r="O540" s="78" t="s">
        <v>2960</v>
      </c>
      <c r="P540" s="78"/>
      <c r="Q540" s="78"/>
      <c r="R540" s="79"/>
      <c r="S540" s="79"/>
      <c r="T540" s="79"/>
      <c r="U540" s="80"/>
      <c r="V540" s="78">
        <v>0</v>
      </c>
      <c r="W540" s="78"/>
      <c r="X540" s="11" t="str">
        <f ca="1">IF(ISBLANK(BudgetsQTable[[#This Row],[budg_seq_yr]]),"FY"&amp;fiscalyear,"FY"&amp;fiscalyear-1+BudgetsQTable[[#This Row],[budg_seq_yr]])</f>
        <v>FY18</v>
      </c>
      <c r="Y540" s="79">
        <v>290166</v>
      </c>
      <c r="Z540" s="78" t="s">
        <v>2818</v>
      </c>
      <c r="AA540" s="78" t="s">
        <v>476</v>
      </c>
      <c r="AB540" s="76" t="s">
        <v>2821</v>
      </c>
      <c r="AC540" s="78" t="s">
        <v>3036</v>
      </c>
    </row>
    <row r="541" spans="1:29" x14ac:dyDescent="0.35">
      <c r="A541" s="10" t="s">
        <v>3310</v>
      </c>
      <c r="B541" s="76" t="s">
        <v>2834</v>
      </c>
      <c r="C541" s="76">
        <f>C540+(BudgetsQTable[[#This Row],[lead]]&lt;&gt;K540)</f>
        <v>78</v>
      </c>
      <c r="D541" s="76">
        <f>D540*(BudgetsQTable[[#This Row],[lead]]=K540)+(BudgetsQTable[[#This Row],[prop_id]]&lt;&gt;A540)</f>
        <v>2</v>
      </c>
      <c r="E541" s="77">
        <v>43004.611805555556</v>
      </c>
      <c r="F541" s="78" t="s">
        <v>2817</v>
      </c>
      <c r="G541" s="78" t="s">
        <v>2818</v>
      </c>
      <c r="H541" s="78" t="s">
        <v>476</v>
      </c>
      <c r="I541" s="76" t="s">
        <v>948</v>
      </c>
      <c r="J541" s="76" t="s">
        <v>753</v>
      </c>
      <c r="K541" s="78" t="s">
        <v>1206</v>
      </c>
      <c r="L541" s="7" t="str">
        <f>IF(BudgetsQTable[[#This Row],[pi_last_name]]=" ","",HYPERLINK("https://www.ejacket.nsf.gov/ej/showProposal.do?Continue=Y&amp;ID="&amp;BudgetsQTable[[#This Row],[prop_id]],BudgetsQTable[[#This Row],[prop_id]]))</f>
        <v/>
      </c>
      <c r="M541" s="78" t="s">
        <v>753</v>
      </c>
      <c r="N541" s="7" t="str">
        <f>IF(BudgetsQTable[[#This Row],[pi_last_name]]=" ","",HYPERLINK("mailto:"&amp;BudgetsQTable[[#This Row],[pi_email]]&amp;"&amp;subject=Your NSF Proposal:  "&amp;BudgetsQTable[[#This Row],[prop_id]],BudgetsQTable[[#This Row],[pi_email]]))</f>
        <v/>
      </c>
      <c r="O541" s="78" t="s">
        <v>753</v>
      </c>
      <c r="P541" s="78">
        <v>2</v>
      </c>
      <c r="Q541" s="78">
        <v>0.75</v>
      </c>
      <c r="R541" s="79">
        <v>0</v>
      </c>
      <c r="S541" s="79">
        <v>3500</v>
      </c>
      <c r="T541" s="79">
        <v>0</v>
      </c>
      <c r="U541" s="80">
        <v>94525</v>
      </c>
      <c r="V541" s="78">
        <v>0</v>
      </c>
      <c r="W541" s="78">
        <v>1</v>
      </c>
      <c r="X541" s="11" t="str">
        <f ca="1">IF(ISBLANK(BudgetsQTable[[#This Row],[budg_seq_yr]]),"FY"&amp;fiscalyear,"FY"&amp;fiscalyear-1+BudgetsQTable[[#This Row],[budg_seq_yr]])</f>
        <v>FY18</v>
      </c>
      <c r="Y541" s="79">
        <v>94525</v>
      </c>
      <c r="Z541" s="78" t="s">
        <v>2818</v>
      </c>
      <c r="AA541" s="78" t="s">
        <v>476</v>
      </c>
      <c r="AB541" s="76" t="s">
        <v>2821</v>
      </c>
      <c r="AC541" s="78" t="s">
        <v>3036</v>
      </c>
    </row>
    <row r="542" spans="1:29" x14ac:dyDescent="0.35">
      <c r="A542" s="10" t="s">
        <v>3310</v>
      </c>
      <c r="B542" s="76" t="s">
        <v>2834</v>
      </c>
      <c r="C542" s="76">
        <f>C541+(BudgetsQTable[[#This Row],[lead]]&lt;&gt;K541)</f>
        <v>78</v>
      </c>
      <c r="D542" s="76">
        <f>D541*(BudgetsQTable[[#This Row],[lead]]=K541)+(BudgetsQTable[[#This Row],[prop_id]]&lt;&gt;A541)</f>
        <v>2</v>
      </c>
      <c r="E542" s="77">
        <v>43004.611805555556</v>
      </c>
      <c r="F542" s="78" t="s">
        <v>2817</v>
      </c>
      <c r="G542" s="78" t="s">
        <v>2818</v>
      </c>
      <c r="H542" s="78" t="s">
        <v>476</v>
      </c>
      <c r="I542" s="76" t="s">
        <v>948</v>
      </c>
      <c r="J542" s="76" t="s">
        <v>753</v>
      </c>
      <c r="K542" s="78" t="s">
        <v>1206</v>
      </c>
      <c r="L542" s="7" t="str">
        <f>IF(BudgetsQTable[[#This Row],[pi_last_name]]=" ","",HYPERLINK("https://www.ejacket.nsf.gov/ej/showProposal.do?Continue=Y&amp;ID="&amp;BudgetsQTable[[#This Row],[prop_id]],BudgetsQTable[[#This Row],[prop_id]]))</f>
        <v/>
      </c>
      <c r="M542" s="78" t="s">
        <v>753</v>
      </c>
      <c r="N542" s="7" t="str">
        <f>IF(BudgetsQTable[[#This Row],[pi_last_name]]=" ","",HYPERLINK("mailto:"&amp;BudgetsQTable[[#This Row],[pi_email]]&amp;"&amp;subject=Your NSF Proposal:  "&amp;BudgetsQTable[[#This Row],[prop_id]],BudgetsQTable[[#This Row],[pi_email]]))</f>
        <v/>
      </c>
      <c r="O542" s="78" t="s">
        <v>753</v>
      </c>
      <c r="P542" s="78">
        <v>2</v>
      </c>
      <c r="Q542" s="78">
        <v>0.75</v>
      </c>
      <c r="R542" s="79">
        <v>0</v>
      </c>
      <c r="S542" s="79">
        <v>3500</v>
      </c>
      <c r="T542" s="79">
        <v>0</v>
      </c>
      <c r="U542" s="80">
        <v>95672</v>
      </c>
      <c r="V542" s="78">
        <v>0</v>
      </c>
      <c r="W542" s="78">
        <v>2</v>
      </c>
      <c r="X542" s="11" t="str">
        <f ca="1">IF(ISBLANK(BudgetsQTable[[#This Row],[budg_seq_yr]]),"FY"&amp;fiscalyear,"FY"&amp;fiscalyear-1+BudgetsQTable[[#This Row],[budg_seq_yr]])</f>
        <v>FY19</v>
      </c>
      <c r="Y542" s="79">
        <v>95672</v>
      </c>
      <c r="Z542" s="78" t="s">
        <v>2818</v>
      </c>
      <c r="AA542" s="78" t="s">
        <v>476</v>
      </c>
      <c r="AB542" s="76" t="s">
        <v>2821</v>
      </c>
      <c r="AC542" s="78" t="s">
        <v>3036</v>
      </c>
    </row>
    <row r="543" spans="1:29" x14ac:dyDescent="0.35">
      <c r="A543" s="10" t="s">
        <v>3310</v>
      </c>
      <c r="B543" s="76" t="s">
        <v>2834</v>
      </c>
      <c r="C543" s="76">
        <f>C542+(BudgetsQTable[[#This Row],[lead]]&lt;&gt;K542)</f>
        <v>78</v>
      </c>
      <c r="D543" s="76">
        <f>D542*(BudgetsQTable[[#This Row],[lead]]=K542)+(BudgetsQTable[[#This Row],[prop_id]]&lt;&gt;A542)</f>
        <v>2</v>
      </c>
      <c r="E543" s="77">
        <v>43004.611805555556</v>
      </c>
      <c r="F543" s="78" t="s">
        <v>2817</v>
      </c>
      <c r="G543" s="78" t="s">
        <v>2818</v>
      </c>
      <c r="H543" s="78" t="s">
        <v>476</v>
      </c>
      <c r="I543" s="76" t="s">
        <v>948</v>
      </c>
      <c r="J543" s="76" t="s">
        <v>753</v>
      </c>
      <c r="K543" s="78" t="s">
        <v>1206</v>
      </c>
      <c r="L543" s="7" t="str">
        <f>IF(BudgetsQTable[[#This Row],[pi_last_name]]=" ","",HYPERLINK("https://www.ejacket.nsf.gov/ej/showProposal.do?Continue=Y&amp;ID="&amp;BudgetsQTable[[#This Row],[prop_id]],BudgetsQTable[[#This Row],[prop_id]]))</f>
        <v/>
      </c>
      <c r="M543" s="78" t="s">
        <v>753</v>
      </c>
      <c r="N543" s="7" t="str">
        <f>IF(BudgetsQTable[[#This Row],[pi_last_name]]=" ","",HYPERLINK("mailto:"&amp;BudgetsQTable[[#This Row],[pi_email]]&amp;"&amp;subject=Your NSF Proposal:  "&amp;BudgetsQTable[[#This Row],[prop_id]],BudgetsQTable[[#This Row],[pi_email]]))</f>
        <v/>
      </c>
      <c r="O543" s="78" t="s">
        <v>753</v>
      </c>
      <c r="P543" s="78">
        <v>2</v>
      </c>
      <c r="Q543" s="78">
        <v>0.75</v>
      </c>
      <c r="R543" s="79">
        <v>0</v>
      </c>
      <c r="S543" s="79">
        <v>3500</v>
      </c>
      <c r="T543" s="79">
        <v>0</v>
      </c>
      <c r="U543" s="80">
        <v>99969</v>
      </c>
      <c r="V543" s="78">
        <v>0</v>
      </c>
      <c r="W543" s="78">
        <v>3</v>
      </c>
      <c r="X543" s="11" t="str">
        <f ca="1">IF(ISBLANK(BudgetsQTable[[#This Row],[budg_seq_yr]]),"FY"&amp;fiscalyear,"FY"&amp;fiscalyear-1+BudgetsQTable[[#This Row],[budg_seq_yr]])</f>
        <v>FY20</v>
      </c>
      <c r="Y543" s="79">
        <v>99969</v>
      </c>
      <c r="Z543" s="78" t="s">
        <v>2818</v>
      </c>
      <c r="AA543" s="78" t="s">
        <v>476</v>
      </c>
      <c r="AB543" s="76" t="s">
        <v>2821</v>
      </c>
      <c r="AC543" s="78" t="s">
        <v>3036</v>
      </c>
    </row>
    <row r="544" spans="1:29" x14ac:dyDescent="0.35">
      <c r="A544" s="10" t="s">
        <v>1216</v>
      </c>
      <c r="B544" s="76" t="s">
        <v>2863</v>
      </c>
      <c r="C544" s="76">
        <f>C543+(BudgetsQTable[[#This Row],[lead]]&lt;&gt;K543)</f>
        <v>79</v>
      </c>
      <c r="D544" s="76">
        <f>D543*(BudgetsQTable[[#This Row],[lead]]=K543)+(BudgetsQTable[[#This Row],[prop_id]]&lt;&gt;A543)</f>
        <v>1</v>
      </c>
      <c r="E544" s="77">
        <v>43004.722916666666</v>
      </c>
      <c r="F544" s="78" t="s">
        <v>2817</v>
      </c>
      <c r="G544" s="78" t="s">
        <v>2818</v>
      </c>
      <c r="H544" s="78" t="s">
        <v>476</v>
      </c>
      <c r="I544" s="76" t="s">
        <v>765</v>
      </c>
      <c r="J544" s="76" t="s">
        <v>3317</v>
      </c>
      <c r="K544" s="78" t="s">
        <v>1216</v>
      </c>
      <c r="L544" s="7" t="str">
        <f>IF(BudgetsQTable[[#This Row],[pi_last_name]]=" ","",HYPERLINK("https://www.ejacket.nsf.gov/ej/showProposal.do?Continue=Y&amp;ID="&amp;BudgetsQTable[[#This Row],[prop_id]],BudgetsQTable[[#This Row],[prop_id]]))</f>
        <v>1763415</v>
      </c>
      <c r="M544" s="78" t="s">
        <v>1217</v>
      </c>
      <c r="N544" s="7" t="str">
        <f>IF(BudgetsQTable[[#This Row],[pi_last_name]]=" ","",HYPERLINK("mailto:"&amp;BudgetsQTable[[#This Row],[pi_email]]&amp;"&amp;subject=Your NSF Proposal:  "&amp;BudgetsQTable[[#This Row],[prop_id]],BudgetsQTable[[#This Row],[pi_email]]))</f>
        <v>moss@cs.umass.edu</v>
      </c>
      <c r="O544" s="78" t="s">
        <v>2956</v>
      </c>
      <c r="P544" s="78"/>
      <c r="Q544" s="78"/>
      <c r="R544" s="79"/>
      <c r="S544" s="79"/>
      <c r="T544" s="79"/>
      <c r="U544" s="80"/>
      <c r="V544" s="78">
        <v>0</v>
      </c>
      <c r="W544" s="78"/>
      <c r="X544" s="11" t="str">
        <f ca="1">IF(ISBLANK(BudgetsQTable[[#This Row],[budg_seq_yr]]),"FY"&amp;fiscalyear,"FY"&amp;fiscalyear-1+BudgetsQTable[[#This Row],[budg_seq_yr]])</f>
        <v>FY18</v>
      </c>
      <c r="Y544" s="79">
        <v>1199719</v>
      </c>
      <c r="Z544" s="78" t="s">
        <v>2818</v>
      </c>
      <c r="AA544" s="78" t="s">
        <v>476</v>
      </c>
      <c r="AB544" s="76" t="s">
        <v>2821</v>
      </c>
      <c r="AC544" s="78"/>
    </row>
    <row r="545" spans="1:29" x14ac:dyDescent="0.35">
      <c r="A545" s="10" t="s">
        <v>1216</v>
      </c>
      <c r="B545" s="76" t="s">
        <v>2863</v>
      </c>
      <c r="C545" s="76">
        <f>C544+(BudgetsQTable[[#This Row],[lead]]&lt;&gt;K544)</f>
        <v>79</v>
      </c>
      <c r="D545" s="76">
        <f>D544*(BudgetsQTable[[#This Row],[lead]]=K544)+(BudgetsQTable[[#This Row],[prop_id]]&lt;&gt;A544)</f>
        <v>1</v>
      </c>
      <c r="E545" s="77">
        <v>43004.722916666666</v>
      </c>
      <c r="F545" s="78" t="s">
        <v>2817</v>
      </c>
      <c r="G545" s="78" t="s">
        <v>2818</v>
      </c>
      <c r="H545" s="78" t="s">
        <v>476</v>
      </c>
      <c r="I545" s="76" t="s">
        <v>765</v>
      </c>
      <c r="J545" s="76" t="s">
        <v>753</v>
      </c>
      <c r="K545" s="78" t="s">
        <v>1216</v>
      </c>
      <c r="L545" s="7" t="str">
        <f>IF(BudgetsQTable[[#This Row],[pi_last_name]]=" ","",HYPERLINK("https://www.ejacket.nsf.gov/ej/showProposal.do?Continue=Y&amp;ID="&amp;BudgetsQTable[[#This Row],[prop_id]],BudgetsQTable[[#This Row],[prop_id]]))</f>
        <v/>
      </c>
      <c r="M545" s="78" t="s">
        <v>753</v>
      </c>
      <c r="N545" s="7" t="str">
        <f>IF(BudgetsQTable[[#This Row],[pi_last_name]]=" ","",HYPERLINK("mailto:"&amp;BudgetsQTable[[#This Row],[pi_email]]&amp;"&amp;subject=Your NSF Proposal:  "&amp;BudgetsQTable[[#This Row],[prop_id]],BudgetsQTable[[#This Row],[pi_email]]))</f>
        <v/>
      </c>
      <c r="O545" s="78" t="s">
        <v>753</v>
      </c>
      <c r="P545" s="78">
        <v>1</v>
      </c>
      <c r="Q545" s="78">
        <v>2</v>
      </c>
      <c r="R545" s="79">
        <v>75000</v>
      </c>
      <c r="S545" s="79">
        <v>12000</v>
      </c>
      <c r="T545" s="79">
        <v>0</v>
      </c>
      <c r="U545" s="80">
        <v>243395</v>
      </c>
      <c r="V545" s="78">
        <v>0</v>
      </c>
      <c r="W545" s="78">
        <v>1</v>
      </c>
      <c r="X545" s="11" t="str">
        <f ca="1">IF(ISBLANK(BudgetsQTable[[#This Row],[budg_seq_yr]]),"FY"&amp;fiscalyear,"FY"&amp;fiscalyear-1+BudgetsQTable[[#This Row],[budg_seq_yr]])</f>
        <v>FY18</v>
      </c>
      <c r="Y545" s="79">
        <v>243395</v>
      </c>
      <c r="Z545" s="78" t="s">
        <v>2818</v>
      </c>
      <c r="AA545" s="78" t="s">
        <v>476</v>
      </c>
      <c r="AB545" s="76" t="s">
        <v>2821</v>
      </c>
      <c r="AC545" s="78"/>
    </row>
    <row r="546" spans="1:29" x14ac:dyDescent="0.35">
      <c r="A546" s="10" t="s">
        <v>1216</v>
      </c>
      <c r="B546" s="76" t="s">
        <v>2863</v>
      </c>
      <c r="C546" s="76">
        <f>C545+(BudgetsQTable[[#This Row],[lead]]&lt;&gt;K545)</f>
        <v>79</v>
      </c>
      <c r="D546" s="76">
        <f>D545*(BudgetsQTable[[#This Row],[lead]]=K545)+(BudgetsQTable[[#This Row],[prop_id]]&lt;&gt;A545)</f>
        <v>1</v>
      </c>
      <c r="E546" s="77">
        <v>43004.722916666666</v>
      </c>
      <c r="F546" s="78" t="s">
        <v>2817</v>
      </c>
      <c r="G546" s="78" t="s">
        <v>2818</v>
      </c>
      <c r="H546" s="78" t="s">
        <v>476</v>
      </c>
      <c r="I546" s="76" t="s">
        <v>765</v>
      </c>
      <c r="J546" s="76" t="s">
        <v>753</v>
      </c>
      <c r="K546" s="78" t="s">
        <v>1216</v>
      </c>
      <c r="L546" s="7" t="str">
        <f>IF(BudgetsQTable[[#This Row],[pi_last_name]]=" ","",HYPERLINK("https://www.ejacket.nsf.gov/ej/showProposal.do?Continue=Y&amp;ID="&amp;BudgetsQTable[[#This Row],[prop_id]],BudgetsQTable[[#This Row],[prop_id]]))</f>
        <v/>
      </c>
      <c r="M546" s="78" t="s">
        <v>753</v>
      </c>
      <c r="N546" s="7" t="str">
        <f>IF(BudgetsQTable[[#This Row],[pi_last_name]]=" ","",HYPERLINK("mailto:"&amp;BudgetsQTable[[#This Row],[pi_email]]&amp;"&amp;subject=Your NSF Proposal:  "&amp;BudgetsQTable[[#This Row],[prop_id]],BudgetsQTable[[#This Row],[pi_email]]))</f>
        <v/>
      </c>
      <c r="O546" s="78" t="s">
        <v>753</v>
      </c>
      <c r="P546" s="78">
        <v>1</v>
      </c>
      <c r="Q546" s="78">
        <v>2</v>
      </c>
      <c r="R546" s="79">
        <v>77625</v>
      </c>
      <c r="S546" s="79">
        <v>12000</v>
      </c>
      <c r="T546" s="79">
        <v>0</v>
      </c>
      <c r="U546" s="80">
        <v>339313</v>
      </c>
      <c r="V546" s="78">
        <v>0</v>
      </c>
      <c r="W546" s="78">
        <v>2</v>
      </c>
      <c r="X546" s="11" t="str">
        <f ca="1">IF(ISBLANK(BudgetsQTable[[#This Row],[budg_seq_yr]]),"FY"&amp;fiscalyear,"FY"&amp;fiscalyear-1+BudgetsQTable[[#This Row],[budg_seq_yr]])</f>
        <v>FY19</v>
      </c>
      <c r="Y546" s="79">
        <v>339313</v>
      </c>
      <c r="Z546" s="78" t="s">
        <v>2818</v>
      </c>
      <c r="AA546" s="78" t="s">
        <v>476</v>
      </c>
      <c r="AB546" s="76" t="s">
        <v>2821</v>
      </c>
      <c r="AC546" s="78"/>
    </row>
    <row r="547" spans="1:29" x14ac:dyDescent="0.35">
      <c r="A547" s="10" t="s">
        <v>1216</v>
      </c>
      <c r="B547" s="76" t="s">
        <v>2863</v>
      </c>
      <c r="C547" s="76">
        <f>C546+(BudgetsQTable[[#This Row],[lead]]&lt;&gt;K546)</f>
        <v>79</v>
      </c>
      <c r="D547" s="76">
        <f>D546*(BudgetsQTable[[#This Row],[lead]]=K546)+(BudgetsQTable[[#This Row],[prop_id]]&lt;&gt;A546)</f>
        <v>1</v>
      </c>
      <c r="E547" s="77">
        <v>43004.722916666666</v>
      </c>
      <c r="F547" s="78" t="s">
        <v>2817</v>
      </c>
      <c r="G547" s="78" t="s">
        <v>2818</v>
      </c>
      <c r="H547" s="78" t="s">
        <v>476</v>
      </c>
      <c r="I547" s="76" t="s">
        <v>765</v>
      </c>
      <c r="J547" s="76" t="s">
        <v>753</v>
      </c>
      <c r="K547" s="78" t="s">
        <v>1216</v>
      </c>
      <c r="L547" s="7" t="str">
        <f>IF(BudgetsQTable[[#This Row],[pi_last_name]]=" ","",HYPERLINK("https://www.ejacket.nsf.gov/ej/showProposal.do?Continue=Y&amp;ID="&amp;BudgetsQTable[[#This Row],[prop_id]],BudgetsQTable[[#This Row],[prop_id]]))</f>
        <v/>
      </c>
      <c r="M547" s="78" t="s">
        <v>753</v>
      </c>
      <c r="N547" s="7" t="str">
        <f>IF(BudgetsQTable[[#This Row],[pi_last_name]]=" ","",HYPERLINK("mailto:"&amp;BudgetsQTable[[#This Row],[pi_email]]&amp;"&amp;subject=Your NSF Proposal:  "&amp;BudgetsQTable[[#This Row],[prop_id]],BudgetsQTable[[#This Row],[pi_email]]))</f>
        <v/>
      </c>
      <c r="O547" s="78" t="s">
        <v>753</v>
      </c>
      <c r="P547" s="78">
        <v>1</v>
      </c>
      <c r="Q547" s="78">
        <v>2</v>
      </c>
      <c r="R547" s="79">
        <v>80342</v>
      </c>
      <c r="S547" s="79">
        <v>12000</v>
      </c>
      <c r="T547" s="79">
        <v>0</v>
      </c>
      <c r="U547" s="80">
        <v>350630</v>
      </c>
      <c r="V547" s="78">
        <v>0</v>
      </c>
      <c r="W547" s="78">
        <v>3</v>
      </c>
      <c r="X547" s="11" t="str">
        <f ca="1">IF(ISBLANK(BudgetsQTable[[#This Row],[budg_seq_yr]]),"FY"&amp;fiscalyear,"FY"&amp;fiscalyear-1+BudgetsQTable[[#This Row],[budg_seq_yr]])</f>
        <v>FY20</v>
      </c>
      <c r="Y547" s="79">
        <v>350630</v>
      </c>
      <c r="Z547" s="78" t="s">
        <v>2818</v>
      </c>
      <c r="AA547" s="78" t="s">
        <v>476</v>
      </c>
      <c r="AB547" s="76" t="s">
        <v>2821</v>
      </c>
      <c r="AC547" s="78"/>
    </row>
    <row r="548" spans="1:29" x14ac:dyDescent="0.35">
      <c r="A548" s="10" t="s">
        <v>1216</v>
      </c>
      <c r="B548" s="76" t="s">
        <v>2863</v>
      </c>
      <c r="C548" s="76">
        <f>C547+(BudgetsQTable[[#This Row],[lead]]&lt;&gt;K547)</f>
        <v>79</v>
      </c>
      <c r="D548" s="76">
        <f>D547*(BudgetsQTable[[#This Row],[lead]]=K547)+(BudgetsQTable[[#This Row],[prop_id]]&lt;&gt;A547)</f>
        <v>1</v>
      </c>
      <c r="E548" s="77">
        <v>43004.722916666666</v>
      </c>
      <c r="F548" s="78" t="s">
        <v>2817</v>
      </c>
      <c r="G548" s="78" t="s">
        <v>2818</v>
      </c>
      <c r="H548" s="78" t="s">
        <v>476</v>
      </c>
      <c r="I548" s="76" t="s">
        <v>765</v>
      </c>
      <c r="J548" s="76" t="s">
        <v>753</v>
      </c>
      <c r="K548" s="78" t="s">
        <v>1216</v>
      </c>
      <c r="L548" s="7" t="str">
        <f>IF(BudgetsQTable[[#This Row],[pi_last_name]]=" ","",HYPERLINK("https://www.ejacket.nsf.gov/ej/showProposal.do?Continue=Y&amp;ID="&amp;BudgetsQTable[[#This Row],[prop_id]],BudgetsQTable[[#This Row],[prop_id]]))</f>
        <v/>
      </c>
      <c r="M548" s="78" t="s">
        <v>753</v>
      </c>
      <c r="N548" s="7" t="str">
        <f>IF(BudgetsQTable[[#This Row],[pi_last_name]]=" ","",HYPERLINK("mailto:"&amp;BudgetsQTable[[#This Row],[pi_email]]&amp;"&amp;subject=Your NSF Proposal:  "&amp;BudgetsQTable[[#This Row],[prop_id]],BudgetsQTable[[#This Row],[pi_email]]))</f>
        <v/>
      </c>
      <c r="O548" s="78" t="s">
        <v>753</v>
      </c>
      <c r="P548" s="78">
        <v>1</v>
      </c>
      <c r="Q548" s="78">
        <v>2</v>
      </c>
      <c r="R548" s="79">
        <v>83154</v>
      </c>
      <c r="S548" s="79">
        <v>12000</v>
      </c>
      <c r="T548" s="79">
        <v>0</v>
      </c>
      <c r="U548" s="80">
        <v>266381</v>
      </c>
      <c r="V548" s="78">
        <v>0</v>
      </c>
      <c r="W548" s="78">
        <v>4</v>
      </c>
      <c r="X548" s="11" t="str">
        <f ca="1">IF(ISBLANK(BudgetsQTable[[#This Row],[budg_seq_yr]]),"FY"&amp;fiscalyear,"FY"&amp;fiscalyear-1+BudgetsQTable[[#This Row],[budg_seq_yr]])</f>
        <v>FY21</v>
      </c>
      <c r="Y548" s="79">
        <v>266381</v>
      </c>
      <c r="Z548" s="78" t="s">
        <v>2818</v>
      </c>
      <c r="AA548" s="78" t="s">
        <v>476</v>
      </c>
      <c r="AB548" s="76" t="s">
        <v>2821</v>
      </c>
      <c r="AC548" s="78"/>
    </row>
    <row r="549" spans="1:29" x14ac:dyDescent="0.35">
      <c r="A549" s="10" t="s">
        <v>1225</v>
      </c>
      <c r="B549" s="76" t="s">
        <v>2863</v>
      </c>
      <c r="C549" s="76">
        <f>C548+(BudgetsQTable[[#This Row],[lead]]&lt;&gt;K548)</f>
        <v>80</v>
      </c>
      <c r="D549" s="76">
        <f>D548*(BudgetsQTable[[#This Row],[lead]]=K548)+(BudgetsQTable[[#This Row],[prop_id]]&lt;&gt;A548)</f>
        <v>1</v>
      </c>
      <c r="E549" s="77">
        <v>43004.740277777775</v>
      </c>
      <c r="F549" s="78" t="s">
        <v>2839</v>
      </c>
      <c r="G549" s="78" t="s">
        <v>2840</v>
      </c>
      <c r="H549" s="78" t="s">
        <v>462</v>
      </c>
      <c r="I549" s="76" t="s">
        <v>1032</v>
      </c>
      <c r="J549" s="76" t="s">
        <v>3317</v>
      </c>
      <c r="K549" s="78" t="s">
        <v>1225</v>
      </c>
      <c r="L549" s="7" t="str">
        <f>IF(BudgetsQTable[[#This Row],[pi_last_name]]=" ","",HYPERLINK("https://www.ejacket.nsf.gov/ej/showProposal.do?Continue=Y&amp;ID="&amp;BudgetsQTable[[#This Row],[prop_id]],BudgetsQTable[[#This Row],[prop_id]]))</f>
        <v>1763420</v>
      </c>
      <c r="M549" s="78" t="s">
        <v>1217</v>
      </c>
      <c r="N549" s="7" t="str">
        <f>IF(BudgetsQTable[[#This Row],[pi_last_name]]=" ","",HYPERLINK("mailto:"&amp;BudgetsQTable[[#This Row],[pi_email]]&amp;"&amp;subject=Your NSF Proposal:  "&amp;BudgetsQTable[[#This Row],[prop_id]],BudgetsQTable[[#This Row],[pi_email]]))</f>
        <v>moss@cs.umass.edu</v>
      </c>
      <c r="O549" s="78" t="s">
        <v>2956</v>
      </c>
      <c r="P549" s="78"/>
      <c r="Q549" s="78"/>
      <c r="R549" s="79"/>
      <c r="S549" s="79"/>
      <c r="T549" s="79"/>
      <c r="U549" s="80"/>
      <c r="V549" s="78">
        <v>0</v>
      </c>
      <c r="W549" s="78"/>
      <c r="X549" s="11" t="str">
        <f ca="1">IF(ISBLANK(BudgetsQTable[[#This Row],[budg_seq_yr]]),"FY"&amp;fiscalyear,"FY"&amp;fiscalyear-1+BudgetsQTable[[#This Row],[budg_seq_yr]])</f>
        <v>FY18</v>
      </c>
      <c r="Y549" s="79">
        <v>1164931</v>
      </c>
      <c r="Z549" s="78" t="s">
        <v>2840</v>
      </c>
      <c r="AA549" s="78" t="s">
        <v>462</v>
      </c>
      <c r="AB549" s="76" t="s">
        <v>2821</v>
      </c>
      <c r="AC549" s="78" t="s">
        <v>485</v>
      </c>
    </row>
    <row r="550" spans="1:29" x14ac:dyDescent="0.35">
      <c r="A550" s="10" t="s">
        <v>1225</v>
      </c>
      <c r="B550" s="76" t="s">
        <v>2863</v>
      </c>
      <c r="C550" s="76">
        <f>C549+(BudgetsQTable[[#This Row],[lead]]&lt;&gt;K549)</f>
        <v>80</v>
      </c>
      <c r="D550" s="76">
        <f>D549*(BudgetsQTable[[#This Row],[lead]]=K549)+(BudgetsQTable[[#This Row],[prop_id]]&lt;&gt;A549)</f>
        <v>1</v>
      </c>
      <c r="E550" s="77">
        <v>43004.740277777775</v>
      </c>
      <c r="F550" s="78" t="s">
        <v>2839</v>
      </c>
      <c r="G550" s="78" t="s">
        <v>2840</v>
      </c>
      <c r="H550" s="78" t="s">
        <v>462</v>
      </c>
      <c r="I550" s="76" t="s">
        <v>1032</v>
      </c>
      <c r="J550" s="76" t="s">
        <v>753</v>
      </c>
      <c r="K550" s="78" t="s">
        <v>1225</v>
      </c>
      <c r="L550" s="7" t="str">
        <f>IF(BudgetsQTable[[#This Row],[pi_last_name]]=" ","",HYPERLINK("https://www.ejacket.nsf.gov/ej/showProposal.do?Continue=Y&amp;ID="&amp;BudgetsQTable[[#This Row],[prop_id]],BudgetsQTable[[#This Row],[prop_id]]))</f>
        <v/>
      </c>
      <c r="M550" s="78" t="s">
        <v>753</v>
      </c>
      <c r="N550" s="7" t="str">
        <f>IF(BudgetsQTable[[#This Row],[pi_last_name]]=" ","",HYPERLINK("mailto:"&amp;BudgetsQTable[[#This Row],[pi_email]]&amp;"&amp;subject=Your NSF Proposal:  "&amp;BudgetsQTable[[#This Row],[prop_id]],BudgetsQTable[[#This Row],[pi_email]]))</f>
        <v/>
      </c>
      <c r="O550" s="78" t="s">
        <v>753</v>
      </c>
      <c r="P550" s="78">
        <v>1</v>
      </c>
      <c r="Q550" s="78">
        <v>2</v>
      </c>
      <c r="R550" s="79">
        <v>0</v>
      </c>
      <c r="S550" s="79">
        <v>12000</v>
      </c>
      <c r="T550" s="79">
        <v>0</v>
      </c>
      <c r="U550" s="80">
        <v>270192</v>
      </c>
      <c r="V550" s="78">
        <v>0</v>
      </c>
      <c r="W550" s="78">
        <v>1</v>
      </c>
      <c r="X550" s="11" t="str">
        <f ca="1">IF(ISBLANK(BudgetsQTable[[#This Row],[budg_seq_yr]]),"FY"&amp;fiscalyear,"FY"&amp;fiscalyear-1+BudgetsQTable[[#This Row],[budg_seq_yr]])</f>
        <v>FY18</v>
      </c>
      <c r="Y550" s="79">
        <v>270192</v>
      </c>
      <c r="Z550" s="78" t="s">
        <v>2840</v>
      </c>
      <c r="AA550" s="78" t="s">
        <v>462</v>
      </c>
      <c r="AB550" s="76" t="s">
        <v>2821</v>
      </c>
      <c r="AC550" s="78" t="s">
        <v>485</v>
      </c>
    </row>
    <row r="551" spans="1:29" x14ac:dyDescent="0.35">
      <c r="A551" s="10" t="s">
        <v>1225</v>
      </c>
      <c r="B551" s="76" t="s">
        <v>2863</v>
      </c>
      <c r="C551" s="76">
        <f>C550+(BudgetsQTable[[#This Row],[lead]]&lt;&gt;K550)</f>
        <v>80</v>
      </c>
      <c r="D551" s="76">
        <f>D550*(BudgetsQTable[[#This Row],[lead]]=K550)+(BudgetsQTable[[#This Row],[prop_id]]&lt;&gt;A550)</f>
        <v>1</v>
      </c>
      <c r="E551" s="77">
        <v>43004.740277777775</v>
      </c>
      <c r="F551" s="78" t="s">
        <v>2839</v>
      </c>
      <c r="G551" s="78" t="s">
        <v>2840</v>
      </c>
      <c r="H551" s="78" t="s">
        <v>462</v>
      </c>
      <c r="I551" s="76" t="s">
        <v>1032</v>
      </c>
      <c r="J551" s="76" t="s">
        <v>753</v>
      </c>
      <c r="K551" s="78" t="s">
        <v>1225</v>
      </c>
      <c r="L551" s="7" t="str">
        <f>IF(BudgetsQTable[[#This Row],[pi_last_name]]=" ","",HYPERLINK("https://www.ejacket.nsf.gov/ej/showProposal.do?Continue=Y&amp;ID="&amp;BudgetsQTable[[#This Row],[prop_id]],BudgetsQTable[[#This Row],[prop_id]]))</f>
        <v/>
      </c>
      <c r="M551" s="78" t="s">
        <v>753</v>
      </c>
      <c r="N551" s="7" t="str">
        <f>IF(BudgetsQTable[[#This Row],[pi_last_name]]=" ","",HYPERLINK("mailto:"&amp;BudgetsQTable[[#This Row],[pi_email]]&amp;"&amp;subject=Your NSF Proposal:  "&amp;BudgetsQTable[[#This Row],[prop_id]],BudgetsQTable[[#This Row],[pi_email]]))</f>
        <v/>
      </c>
      <c r="O551" s="78" t="s">
        <v>753</v>
      </c>
      <c r="P551" s="78">
        <v>1</v>
      </c>
      <c r="Q551" s="78">
        <v>2</v>
      </c>
      <c r="R551" s="79">
        <v>0</v>
      </c>
      <c r="S551" s="79">
        <v>12000</v>
      </c>
      <c r="T551" s="79">
        <v>0</v>
      </c>
      <c r="U551" s="80">
        <v>292542</v>
      </c>
      <c r="V551" s="78">
        <v>0</v>
      </c>
      <c r="W551" s="78">
        <v>2</v>
      </c>
      <c r="X551" s="11" t="str">
        <f ca="1">IF(ISBLANK(BudgetsQTable[[#This Row],[budg_seq_yr]]),"FY"&amp;fiscalyear,"FY"&amp;fiscalyear-1+BudgetsQTable[[#This Row],[budg_seq_yr]])</f>
        <v>FY19</v>
      </c>
      <c r="Y551" s="79">
        <v>292542</v>
      </c>
      <c r="Z551" s="78" t="s">
        <v>2840</v>
      </c>
      <c r="AA551" s="78" t="s">
        <v>462</v>
      </c>
      <c r="AB551" s="76" t="s">
        <v>2821</v>
      </c>
      <c r="AC551" s="78" t="s">
        <v>485</v>
      </c>
    </row>
    <row r="552" spans="1:29" x14ac:dyDescent="0.35">
      <c r="A552" s="10" t="s">
        <v>1225</v>
      </c>
      <c r="B552" s="76" t="s">
        <v>2863</v>
      </c>
      <c r="C552" s="76">
        <f>C551+(BudgetsQTable[[#This Row],[lead]]&lt;&gt;K551)</f>
        <v>80</v>
      </c>
      <c r="D552" s="76">
        <f>D551*(BudgetsQTable[[#This Row],[lead]]=K551)+(BudgetsQTable[[#This Row],[prop_id]]&lt;&gt;A551)</f>
        <v>1</v>
      </c>
      <c r="E552" s="77">
        <v>43004.740277777775</v>
      </c>
      <c r="F552" s="78" t="s">
        <v>2839</v>
      </c>
      <c r="G552" s="78" t="s">
        <v>2840</v>
      </c>
      <c r="H552" s="78" t="s">
        <v>462</v>
      </c>
      <c r="I552" s="76" t="s">
        <v>1032</v>
      </c>
      <c r="J552" s="76" t="s">
        <v>753</v>
      </c>
      <c r="K552" s="78" t="s">
        <v>1225</v>
      </c>
      <c r="L552" s="7" t="str">
        <f>IF(BudgetsQTable[[#This Row],[pi_last_name]]=" ","",HYPERLINK("https://www.ejacket.nsf.gov/ej/showProposal.do?Continue=Y&amp;ID="&amp;BudgetsQTable[[#This Row],[prop_id]],BudgetsQTable[[#This Row],[prop_id]]))</f>
        <v/>
      </c>
      <c r="M552" s="78" t="s">
        <v>753</v>
      </c>
      <c r="N552" s="7" t="str">
        <f>IF(BudgetsQTable[[#This Row],[pi_last_name]]=" ","",HYPERLINK("mailto:"&amp;BudgetsQTable[[#This Row],[pi_email]]&amp;"&amp;subject=Your NSF Proposal:  "&amp;BudgetsQTable[[#This Row],[prop_id]],BudgetsQTable[[#This Row],[pi_email]]))</f>
        <v/>
      </c>
      <c r="O552" s="78" t="s">
        <v>753</v>
      </c>
      <c r="P552" s="78">
        <v>1</v>
      </c>
      <c r="Q552" s="78">
        <v>2</v>
      </c>
      <c r="R552" s="79">
        <v>0</v>
      </c>
      <c r="S552" s="79">
        <v>12000</v>
      </c>
      <c r="T552" s="79">
        <v>0</v>
      </c>
      <c r="U552" s="80">
        <v>289645</v>
      </c>
      <c r="V552" s="78">
        <v>0</v>
      </c>
      <c r="W552" s="78">
        <v>3</v>
      </c>
      <c r="X552" s="11" t="str">
        <f ca="1">IF(ISBLANK(BudgetsQTable[[#This Row],[budg_seq_yr]]),"FY"&amp;fiscalyear,"FY"&amp;fiscalyear-1+BudgetsQTable[[#This Row],[budg_seq_yr]])</f>
        <v>FY20</v>
      </c>
      <c r="Y552" s="79">
        <v>289645</v>
      </c>
      <c r="Z552" s="78" t="s">
        <v>2840</v>
      </c>
      <c r="AA552" s="78" t="s">
        <v>462</v>
      </c>
      <c r="AB552" s="76" t="s">
        <v>2821</v>
      </c>
      <c r="AC552" s="78" t="s">
        <v>485</v>
      </c>
    </row>
    <row r="553" spans="1:29" x14ac:dyDescent="0.35">
      <c r="A553" s="10" t="s">
        <v>1225</v>
      </c>
      <c r="B553" s="76" t="s">
        <v>2863</v>
      </c>
      <c r="C553" s="76">
        <f>C552+(BudgetsQTable[[#This Row],[lead]]&lt;&gt;K552)</f>
        <v>80</v>
      </c>
      <c r="D553" s="76">
        <f>D552*(BudgetsQTable[[#This Row],[lead]]=K552)+(BudgetsQTable[[#This Row],[prop_id]]&lt;&gt;A552)</f>
        <v>1</v>
      </c>
      <c r="E553" s="77">
        <v>43004.740277777775</v>
      </c>
      <c r="F553" s="78" t="s">
        <v>2839</v>
      </c>
      <c r="G553" s="78" t="s">
        <v>2840</v>
      </c>
      <c r="H553" s="78" t="s">
        <v>462</v>
      </c>
      <c r="I553" s="76" t="s">
        <v>1032</v>
      </c>
      <c r="J553" s="76" t="s">
        <v>753</v>
      </c>
      <c r="K553" s="78" t="s">
        <v>1225</v>
      </c>
      <c r="L553" s="7" t="str">
        <f>IF(BudgetsQTable[[#This Row],[pi_last_name]]=" ","",HYPERLINK("https://www.ejacket.nsf.gov/ej/showProposal.do?Continue=Y&amp;ID="&amp;BudgetsQTable[[#This Row],[prop_id]],BudgetsQTable[[#This Row],[prop_id]]))</f>
        <v/>
      </c>
      <c r="M553" s="78" t="s">
        <v>753</v>
      </c>
      <c r="N553" s="7" t="str">
        <f>IF(BudgetsQTable[[#This Row],[pi_last_name]]=" ","",HYPERLINK("mailto:"&amp;BudgetsQTable[[#This Row],[pi_email]]&amp;"&amp;subject=Your NSF Proposal:  "&amp;BudgetsQTable[[#This Row],[prop_id]],BudgetsQTable[[#This Row],[pi_email]]))</f>
        <v/>
      </c>
      <c r="O553" s="78" t="s">
        <v>753</v>
      </c>
      <c r="P553" s="78">
        <v>1</v>
      </c>
      <c r="Q553" s="78">
        <v>2</v>
      </c>
      <c r="R553" s="79">
        <v>0</v>
      </c>
      <c r="S553" s="79">
        <v>12000</v>
      </c>
      <c r="T553" s="79">
        <v>0</v>
      </c>
      <c r="U553" s="80">
        <v>312552</v>
      </c>
      <c r="V553" s="78">
        <v>0</v>
      </c>
      <c r="W553" s="78">
        <v>4</v>
      </c>
      <c r="X553" s="11" t="str">
        <f ca="1">IF(ISBLANK(BudgetsQTable[[#This Row],[budg_seq_yr]]),"FY"&amp;fiscalyear,"FY"&amp;fiscalyear-1+BudgetsQTable[[#This Row],[budg_seq_yr]])</f>
        <v>FY21</v>
      </c>
      <c r="Y553" s="79">
        <v>312552</v>
      </c>
      <c r="Z553" s="78" t="s">
        <v>2840</v>
      </c>
      <c r="AA553" s="78" t="s">
        <v>462</v>
      </c>
      <c r="AB553" s="76" t="s">
        <v>2821</v>
      </c>
      <c r="AC553" s="78" t="s">
        <v>485</v>
      </c>
    </row>
    <row r="554" spans="1:29" x14ac:dyDescent="0.35">
      <c r="A554" s="10" t="s">
        <v>1227</v>
      </c>
      <c r="B554" s="76" t="s">
        <v>2824</v>
      </c>
      <c r="C554" s="76">
        <f>C553+(BudgetsQTable[[#This Row],[lead]]&lt;&gt;K553)</f>
        <v>81</v>
      </c>
      <c r="D554" s="76">
        <f>D553*(BudgetsQTable[[#This Row],[lead]]=K553)+(BudgetsQTable[[#This Row],[prop_id]]&lt;&gt;A553)</f>
        <v>1</v>
      </c>
      <c r="E554" s="77">
        <v>43004.747916666667</v>
      </c>
      <c r="F554" s="78" t="s">
        <v>2868</v>
      </c>
      <c r="G554" s="78" t="s">
        <v>2869</v>
      </c>
      <c r="H554" s="78" t="s">
        <v>470</v>
      </c>
      <c r="I554" s="76" t="s">
        <v>1229</v>
      </c>
      <c r="J554" s="76" t="s">
        <v>3321</v>
      </c>
      <c r="K554" s="78" t="s">
        <v>1227</v>
      </c>
      <c r="L554" s="7" t="str">
        <f>IF(BudgetsQTable[[#This Row],[pi_last_name]]=" ","",HYPERLINK("https://www.ejacket.nsf.gov/ej/showProposal.do?Continue=Y&amp;ID="&amp;BudgetsQTable[[#This Row],[prop_id]],BudgetsQTable[[#This Row],[prop_id]]))</f>
        <v>1763422</v>
      </c>
      <c r="M554" s="78" t="s">
        <v>1228</v>
      </c>
      <c r="N554" s="7" t="str">
        <f>IF(BudgetsQTable[[#This Row],[pi_last_name]]=" ","",HYPERLINK("mailto:"&amp;BudgetsQTable[[#This Row],[pi_email]]&amp;"&amp;subject=Your NSF Proposal:  "&amp;BudgetsQTable[[#This Row],[prop_id]],BudgetsQTable[[#This Row],[pi_email]]))</f>
        <v>whitley@cs.colostate.edu</v>
      </c>
      <c r="O554" s="78" t="s">
        <v>3158</v>
      </c>
      <c r="P554" s="78"/>
      <c r="Q554" s="78"/>
      <c r="R554" s="79"/>
      <c r="S554" s="79"/>
      <c r="T554" s="79"/>
      <c r="U554" s="80"/>
      <c r="V554" s="78">
        <v>0</v>
      </c>
      <c r="W554" s="78"/>
      <c r="X554" s="11" t="str">
        <f ca="1">IF(ISBLANK(BudgetsQTable[[#This Row],[budg_seq_yr]]),"FY"&amp;fiscalyear,"FY"&amp;fiscalyear-1+BudgetsQTable[[#This Row],[budg_seq_yr]])</f>
        <v>FY18</v>
      </c>
      <c r="Y554" s="79">
        <v>599512</v>
      </c>
      <c r="Z554" s="78" t="s">
        <v>2869</v>
      </c>
      <c r="AA554" s="78" t="s">
        <v>470</v>
      </c>
      <c r="AB554" s="76" t="s">
        <v>2821</v>
      </c>
      <c r="AC554" s="78" t="s">
        <v>2903</v>
      </c>
    </row>
    <row r="555" spans="1:29" x14ac:dyDescent="0.35">
      <c r="A555" s="10" t="s">
        <v>1227</v>
      </c>
      <c r="B555" s="76" t="s">
        <v>2824</v>
      </c>
      <c r="C555" s="76">
        <f>C554+(BudgetsQTable[[#This Row],[lead]]&lt;&gt;K554)</f>
        <v>81</v>
      </c>
      <c r="D555" s="76">
        <f>D554*(BudgetsQTable[[#This Row],[lead]]=K554)+(BudgetsQTable[[#This Row],[prop_id]]&lt;&gt;A554)</f>
        <v>1</v>
      </c>
      <c r="E555" s="77">
        <v>43004.747916666667</v>
      </c>
      <c r="F555" s="78" t="s">
        <v>2868</v>
      </c>
      <c r="G555" s="78" t="s">
        <v>2869</v>
      </c>
      <c r="H555" s="78" t="s">
        <v>470</v>
      </c>
      <c r="I555" s="76" t="s">
        <v>1229</v>
      </c>
      <c r="J555" s="76" t="s">
        <v>753</v>
      </c>
      <c r="K555" s="78" t="s">
        <v>1227</v>
      </c>
      <c r="L555" s="7" t="str">
        <f>IF(BudgetsQTable[[#This Row],[pi_last_name]]=" ","",HYPERLINK("https://www.ejacket.nsf.gov/ej/showProposal.do?Continue=Y&amp;ID="&amp;BudgetsQTable[[#This Row],[prop_id]],BudgetsQTable[[#This Row],[prop_id]]))</f>
        <v/>
      </c>
      <c r="M555" s="78" t="s">
        <v>753</v>
      </c>
      <c r="N555" s="7" t="str">
        <f>IF(BudgetsQTable[[#This Row],[pi_last_name]]=" ","",HYPERLINK("mailto:"&amp;BudgetsQTable[[#This Row],[pi_email]]&amp;"&amp;subject=Your NSF Proposal:  "&amp;BudgetsQTable[[#This Row],[prop_id]],BudgetsQTable[[#This Row],[pi_email]]))</f>
        <v/>
      </c>
      <c r="O555" s="78" t="s">
        <v>753</v>
      </c>
      <c r="P555" s="78">
        <v>1</v>
      </c>
      <c r="Q555" s="78">
        <v>0</v>
      </c>
      <c r="R555" s="79">
        <v>0</v>
      </c>
      <c r="S555" s="79">
        <v>3000</v>
      </c>
      <c r="T555" s="79">
        <v>2500</v>
      </c>
      <c r="U555" s="80">
        <v>111847</v>
      </c>
      <c r="V555" s="78">
        <v>0</v>
      </c>
      <c r="W555" s="78">
        <v>1</v>
      </c>
      <c r="X555" s="11" t="str">
        <f ca="1">IF(ISBLANK(BudgetsQTable[[#This Row],[budg_seq_yr]]),"FY"&amp;fiscalyear,"FY"&amp;fiscalyear-1+BudgetsQTable[[#This Row],[budg_seq_yr]])</f>
        <v>FY18</v>
      </c>
      <c r="Y555" s="79">
        <v>111847</v>
      </c>
      <c r="Z555" s="78" t="s">
        <v>2869</v>
      </c>
      <c r="AA555" s="78" t="s">
        <v>470</v>
      </c>
      <c r="AB555" s="76" t="s">
        <v>2821</v>
      </c>
      <c r="AC555" s="78" t="s">
        <v>2903</v>
      </c>
    </row>
    <row r="556" spans="1:29" x14ac:dyDescent="0.35">
      <c r="A556" s="10" t="s">
        <v>1227</v>
      </c>
      <c r="B556" s="76" t="s">
        <v>2824</v>
      </c>
      <c r="C556" s="76">
        <f>C555+(BudgetsQTable[[#This Row],[lead]]&lt;&gt;K555)</f>
        <v>81</v>
      </c>
      <c r="D556" s="76">
        <f>D555*(BudgetsQTable[[#This Row],[lead]]=K555)+(BudgetsQTable[[#This Row],[prop_id]]&lt;&gt;A555)</f>
        <v>1</v>
      </c>
      <c r="E556" s="77">
        <v>43004.747916666667</v>
      </c>
      <c r="F556" s="78" t="s">
        <v>2868</v>
      </c>
      <c r="G556" s="78" t="s">
        <v>2869</v>
      </c>
      <c r="H556" s="78" t="s">
        <v>470</v>
      </c>
      <c r="I556" s="76" t="s">
        <v>1229</v>
      </c>
      <c r="J556" s="76" t="s">
        <v>753</v>
      </c>
      <c r="K556" s="78" t="s">
        <v>1227</v>
      </c>
      <c r="L556" s="7" t="str">
        <f>IF(BudgetsQTable[[#This Row],[pi_last_name]]=" ","",HYPERLINK("https://www.ejacket.nsf.gov/ej/showProposal.do?Continue=Y&amp;ID="&amp;BudgetsQTable[[#This Row],[prop_id]],BudgetsQTable[[#This Row],[prop_id]]))</f>
        <v/>
      </c>
      <c r="M556" s="78" t="s">
        <v>753</v>
      </c>
      <c r="N556" s="7" t="str">
        <f>IF(BudgetsQTable[[#This Row],[pi_last_name]]=" ","",HYPERLINK("mailto:"&amp;BudgetsQTable[[#This Row],[pi_email]]&amp;"&amp;subject=Your NSF Proposal:  "&amp;BudgetsQTable[[#This Row],[prop_id]],BudgetsQTable[[#This Row],[pi_email]]))</f>
        <v/>
      </c>
      <c r="O556" s="78" t="s">
        <v>753</v>
      </c>
      <c r="P556" s="78">
        <v>1</v>
      </c>
      <c r="Q556" s="78">
        <v>0</v>
      </c>
      <c r="R556" s="79">
        <v>0</v>
      </c>
      <c r="S556" s="79">
        <v>3090</v>
      </c>
      <c r="T556" s="79">
        <v>2575</v>
      </c>
      <c r="U556" s="80">
        <v>178744</v>
      </c>
      <c r="V556" s="78">
        <v>0</v>
      </c>
      <c r="W556" s="78">
        <v>2</v>
      </c>
      <c r="X556" s="11" t="str">
        <f ca="1">IF(ISBLANK(BudgetsQTable[[#This Row],[budg_seq_yr]]),"FY"&amp;fiscalyear,"FY"&amp;fiscalyear-1+BudgetsQTable[[#This Row],[budg_seq_yr]])</f>
        <v>FY19</v>
      </c>
      <c r="Y556" s="79">
        <v>178744</v>
      </c>
      <c r="Z556" s="78" t="s">
        <v>2869</v>
      </c>
      <c r="AA556" s="78" t="s">
        <v>470</v>
      </c>
      <c r="AB556" s="76" t="s">
        <v>2821</v>
      </c>
      <c r="AC556" s="78" t="s">
        <v>2903</v>
      </c>
    </row>
    <row r="557" spans="1:29" x14ac:dyDescent="0.35">
      <c r="A557" s="10" t="s">
        <v>1227</v>
      </c>
      <c r="B557" s="76" t="s">
        <v>2824</v>
      </c>
      <c r="C557" s="76">
        <f>C556+(BudgetsQTable[[#This Row],[lead]]&lt;&gt;K556)</f>
        <v>81</v>
      </c>
      <c r="D557" s="76">
        <f>D556*(BudgetsQTable[[#This Row],[lead]]=K556)+(BudgetsQTable[[#This Row],[prop_id]]&lt;&gt;A556)</f>
        <v>1</v>
      </c>
      <c r="E557" s="77">
        <v>43004.747916666667</v>
      </c>
      <c r="F557" s="78" t="s">
        <v>2868</v>
      </c>
      <c r="G557" s="78" t="s">
        <v>2869</v>
      </c>
      <c r="H557" s="78" t="s">
        <v>470</v>
      </c>
      <c r="I557" s="76" t="s">
        <v>1229</v>
      </c>
      <c r="J557" s="76" t="s">
        <v>753</v>
      </c>
      <c r="K557" s="78" t="s">
        <v>1227</v>
      </c>
      <c r="L557" s="7" t="str">
        <f>IF(BudgetsQTable[[#This Row],[pi_last_name]]=" ","",HYPERLINK("https://www.ejacket.nsf.gov/ej/showProposal.do?Continue=Y&amp;ID="&amp;BudgetsQTable[[#This Row],[prop_id]],BudgetsQTable[[#This Row],[prop_id]]))</f>
        <v/>
      </c>
      <c r="M557" s="78" t="s">
        <v>753</v>
      </c>
      <c r="N557" s="7" t="str">
        <f>IF(BudgetsQTable[[#This Row],[pi_last_name]]=" ","",HYPERLINK("mailto:"&amp;BudgetsQTable[[#This Row],[pi_email]]&amp;"&amp;subject=Your NSF Proposal:  "&amp;BudgetsQTable[[#This Row],[prop_id]],BudgetsQTable[[#This Row],[pi_email]]))</f>
        <v/>
      </c>
      <c r="O557" s="78" t="s">
        <v>753</v>
      </c>
      <c r="P557" s="78">
        <v>1</v>
      </c>
      <c r="Q557" s="78">
        <v>0</v>
      </c>
      <c r="R557" s="79">
        <v>0</v>
      </c>
      <c r="S557" s="79">
        <v>3183</v>
      </c>
      <c r="T557" s="79">
        <v>2652</v>
      </c>
      <c r="U557" s="80">
        <v>185262</v>
      </c>
      <c r="V557" s="78">
        <v>0</v>
      </c>
      <c r="W557" s="78">
        <v>3</v>
      </c>
      <c r="X557" s="11" t="str">
        <f ca="1">IF(ISBLANK(BudgetsQTable[[#This Row],[budg_seq_yr]]),"FY"&amp;fiscalyear,"FY"&amp;fiscalyear-1+BudgetsQTable[[#This Row],[budg_seq_yr]])</f>
        <v>FY20</v>
      </c>
      <c r="Y557" s="79">
        <v>185262</v>
      </c>
      <c r="Z557" s="78" t="s">
        <v>2869</v>
      </c>
      <c r="AA557" s="78" t="s">
        <v>470</v>
      </c>
      <c r="AB557" s="76" t="s">
        <v>2821</v>
      </c>
      <c r="AC557" s="78" t="s">
        <v>2903</v>
      </c>
    </row>
    <row r="558" spans="1:29" x14ac:dyDescent="0.35">
      <c r="A558" s="10" t="s">
        <v>1227</v>
      </c>
      <c r="B558" s="76" t="s">
        <v>2824</v>
      </c>
      <c r="C558" s="76">
        <f>C557+(BudgetsQTable[[#This Row],[lead]]&lt;&gt;K557)</f>
        <v>81</v>
      </c>
      <c r="D558" s="76">
        <f>D557*(BudgetsQTable[[#This Row],[lead]]=K557)+(BudgetsQTable[[#This Row],[prop_id]]&lt;&gt;A557)</f>
        <v>1</v>
      </c>
      <c r="E558" s="77">
        <v>43004.747916666667</v>
      </c>
      <c r="F558" s="78" t="s">
        <v>2868</v>
      </c>
      <c r="G558" s="78" t="s">
        <v>2869</v>
      </c>
      <c r="H558" s="78" t="s">
        <v>470</v>
      </c>
      <c r="I558" s="76" t="s">
        <v>1229</v>
      </c>
      <c r="J558" s="76" t="s">
        <v>753</v>
      </c>
      <c r="K558" s="78" t="s">
        <v>1227</v>
      </c>
      <c r="L558" s="7" t="str">
        <f>IF(BudgetsQTable[[#This Row],[pi_last_name]]=" ","",HYPERLINK("https://www.ejacket.nsf.gov/ej/showProposal.do?Continue=Y&amp;ID="&amp;BudgetsQTable[[#This Row],[prop_id]],BudgetsQTable[[#This Row],[prop_id]]))</f>
        <v/>
      </c>
      <c r="M558" s="78" t="s">
        <v>753</v>
      </c>
      <c r="N558" s="7" t="str">
        <f>IF(BudgetsQTable[[#This Row],[pi_last_name]]=" ","",HYPERLINK("mailto:"&amp;BudgetsQTable[[#This Row],[pi_email]]&amp;"&amp;subject=Your NSF Proposal:  "&amp;BudgetsQTable[[#This Row],[prop_id]],BudgetsQTable[[#This Row],[pi_email]]))</f>
        <v/>
      </c>
      <c r="O558" s="78" t="s">
        <v>753</v>
      </c>
      <c r="P558" s="78">
        <v>1</v>
      </c>
      <c r="Q558" s="78">
        <v>0</v>
      </c>
      <c r="R558" s="79">
        <v>0</v>
      </c>
      <c r="S558" s="79">
        <v>3278</v>
      </c>
      <c r="T558" s="79">
        <v>2731</v>
      </c>
      <c r="U558" s="80">
        <v>123659</v>
      </c>
      <c r="V558" s="78">
        <v>0</v>
      </c>
      <c r="W558" s="78">
        <v>4</v>
      </c>
      <c r="X558" s="11" t="str">
        <f ca="1">IF(ISBLANK(BudgetsQTable[[#This Row],[budg_seq_yr]]),"FY"&amp;fiscalyear,"FY"&amp;fiscalyear-1+BudgetsQTable[[#This Row],[budg_seq_yr]])</f>
        <v>FY21</v>
      </c>
      <c r="Y558" s="79">
        <v>123659</v>
      </c>
      <c r="Z558" s="78" t="s">
        <v>2869</v>
      </c>
      <c r="AA558" s="78" t="s">
        <v>470</v>
      </c>
      <c r="AB558" s="76" t="s">
        <v>2821</v>
      </c>
      <c r="AC558" s="78" t="s">
        <v>2903</v>
      </c>
    </row>
    <row r="559" spans="1:29" x14ac:dyDescent="0.35">
      <c r="A559" s="10" t="s">
        <v>3322</v>
      </c>
      <c r="B559" s="76" t="s">
        <v>2834</v>
      </c>
      <c r="C559" s="76">
        <f>C558+(BudgetsQTable[[#This Row],[lead]]&lt;&gt;K558)</f>
        <v>81</v>
      </c>
      <c r="D559" s="76">
        <f>D558*(BudgetsQTable[[#This Row],[lead]]=K558)+(BudgetsQTable[[#This Row],[prop_id]]&lt;&gt;A558)</f>
        <v>2</v>
      </c>
      <c r="E559" s="77">
        <v>43005.65625</v>
      </c>
      <c r="F559" s="78" t="s">
        <v>2868</v>
      </c>
      <c r="G559" s="78" t="s">
        <v>2869</v>
      </c>
      <c r="H559" s="78" t="s">
        <v>470</v>
      </c>
      <c r="I559" s="76" t="s">
        <v>1229</v>
      </c>
      <c r="J559" s="76" t="s">
        <v>3325</v>
      </c>
      <c r="K559" s="78" t="s">
        <v>1227</v>
      </c>
      <c r="L559" s="7" t="str">
        <f>IF(BudgetsQTable[[#This Row],[pi_last_name]]=" ","",HYPERLINK("https://www.ejacket.nsf.gov/ej/showProposal.do?Continue=Y&amp;ID="&amp;BudgetsQTable[[#This Row],[prop_id]],BudgetsQTable[[#This Row],[prop_id]]))</f>
        <v>1763892</v>
      </c>
      <c r="M559" s="78" t="s">
        <v>3323</v>
      </c>
      <c r="N559" s="7" t="str">
        <f>IF(BudgetsQTable[[#This Row],[pi_last_name]]=" ","",HYPERLINK("mailto:"&amp;BudgetsQTable[[#This Row],[pi_email]]&amp;"&amp;subject=Your NSF Proposal:  "&amp;BudgetsQTable[[#This Row],[prop_id]],BudgetsQTable[[#This Row],[pi_email]]))</f>
        <v>kdeb@egr.msu.edu</v>
      </c>
      <c r="O559" s="78" t="s">
        <v>3112</v>
      </c>
      <c r="P559" s="78"/>
      <c r="Q559" s="78"/>
      <c r="R559" s="79"/>
      <c r="S559" s="79"/>
      <c r="T559" s="79"/>
      <c r="U559" s="80"/>
      <c r="V559" s="78">
        <v>0</v>
      </c>
      <c r="W559" s="78"/>
      <c r="X559" s="11" t="str">
        <f ca="1">IF(ISBLANK(BudgetsQTable[[#This Row],[budg_seq_yr]]),"FY"&amp;fiscalyear,"FY"&amp;fiscalyear-1+BudgetsQTable[[#This Row],[budg_seq_yr]])</f>
        <v>FY18</v>
      </c>
      <c r="Y559" s="79">
        <v>578146</v>
      </c>
      <c r="Z559" s="78" t="s">
        <v>2869</v>
      </c>
      <c r="AA559" s="78" t="s">
        <v>470</v>
      </c>
      <c r="AB559" s="76" t="s">
        <v>2821</v>
      </c>
      <c r="AC559" s="78" t="s">
        <v>2884</v>
      </c>
    </row>
    <row r="560" spans="1:29" x14ac:dyDescent="0.35">
      <c r="A560" s="10" t="s">
        <v>3322</v>
      </c>
      <c r="B560" s="76" t="s">
        <v>2834</v>
      </c>
      <c r="C560" s="76">
        <f>C559+(BudgetsQTable[[#This Row],[lead]]&lt;&gt;K559)</f>
        <v>81</v>
      </c>
      <c r="D560" s="76">
        <f>D559*(BudgetsQTable[[#This Row],[lead]]=K559)+(BudgetsQTable[[#This Row],[prop_id]]&lt;&gt;A559)</f>
        <v>2</v>
      </c>
      <c r="E560" s="77">
        <v>43005.65625</v>
      </c>
      <c r="F560" s="78" t="s">
        <v>2868</v>
      </c>
      <c r="G560" s="78" t="s">
        <v>2869</v>
      </c>
      <c r="H560" s="78" t="s">
        <v>470</v>
      </c>
      <c r="I560" s="76" t="s">
        <v>1229</v>
      </c>
      <c r="J560" s="76" t="s">
        <v>753</v>
      </c>
      <c r="K560" s="78" t="s">
        <v>1227</v>
      </c>
      <c r="L560" s="7" t="str">
        <f>IF(BudgetsQTable[[#This Row],[pi_last_name]]=" ","",HYPERLINK("https://www.ejacket.nsf.gov/ej/showProposal.do?Continue=Y&amp;ID="&amp;BudgetsQTable[[#This Row],[prop_id]],BudgetsQTable[[#This Row],[prop_id]]))</f>
        <v/>
      </c>
      <c r="M560" s="78" t="s">
        <v>753</v>
      </c>
      <c r="N560" s="7" t="str">
        <f>IF(BudgetsQTable[[#This Row],[pi_last_name]]=" ","",HYPERLINK("mailto:"&amp;BudgetsQTable[[#This Row],[pi_email]]&amp;"&amp;subject=Your NSF Proposal:  "&amp;BudgetsQTable[[#This Row],[prop_id]],BudgetsQTable[[#This Row],[pi_email]]))</f>
        <v/>
      </c>
      <c r="O560" s="78" t="s">
        <v>753</v>
      </c>
      <c r="P560" s="78">
        <v>1</v>
      </c>
      <c r="Q560" s="78">
        <v>1</v>
      </c>
      <c r="R560" s="79">
        <v>0</v>
      </c>
      <c r="S560" s="79">
        <v>0</v>
      </c>
      <c r="T560" s="79">
        <v>0</v>
      </c>
      <c r="U560" s="80">
        <v>137672</v>
      </c>
      <c r="V560" s="78">
        <v>0</v>
      </c>
      <c r="W560" s="78">
        <v>1</v>
      </c>
      <c r="X560" s="11" t="str">
        <f ca="1">IF(ISBLANK(BudgetsQTable[[#This Row],[budg_seq_yr]]),"FY"&amp;fiscalyear,"FY"&amp;fiscalyear-1+BudgetsQTable[[#This Row],[budg_seq_yr]])</f>
        <v>FY18</v>
      </c>
      <c r="Y560" s="79">
        <v>137672</v>
      </c>
      <c r="Z560" s="78" t="s">
        <v>2869</v>
      </c>
      <c r="AA560" s="78" t="s">
        <v>470</v>
      </c>
      <c r="AB560" s="76" t="s">
        <v>2821</v>
      </c>
      <c r="AC560" s="78" t="s">
        <v>2884</v>
      </c>
    </row>
    <row r="561" spans="1:29" x14ac:dyDescent="0.35">
      <c r="A561" s="10" t="s">
        <v>3322</v>
      </c>
      <c r="B561" s="76" t="s">
        <v>2834</v>
      </c>
      <c r="C561" s="76">
        <f>C560+(BudgetsQTable[[#This Row],[lead]]&lt;&gt;K560)</f>
        <v>81</v>
      </c>
      <c r="D561" s="76">
        <f>D560*(BudgetsQTable[[#This Row],[lead]]=K560)+(BudgetsQTable[[#This Row],[prop_id]]&lt;&gt;A560)</f>
        <v>2</v>
      </c>
      <c r="E561" s="77">
        <v>43005.65625</v>
      </c>
      <c r="F561" s="78" t="s">
        <v>2868</v>
      </c>
      <c r="G561" s="78" t="s">
        <v>2869</v>
      </c>
      <c r="H561" s="78" t="s">
        <v>470</v>
      </c>
      <c r="I561" s="76" t="s">
        <v>1229</v>
      </c>
      <c r="J561" s="76" t="s">
        <v>753</v>
      </c>
      <c r="K561" s="78" t="s">
        <v>1227</v>
      </c>
      <c r="L561" s="7" t="str">
        <f>IF(BudgetsQTable[[#This Row],[pi_last_name]]=" ","",HYPERLINK("https://www.ejacket.nsf.gov/ej/showProposal.do?Continue=Y&amp;ID="&amp;BudgetsQTable[[#This Row],[prop_id]],BudgetsQTable[[#This Row],[prop_id]]))</f>
        <v/>
      </c>
      <c r="M561" s="78" t="s">
        <v>753</v>
      </c>
      <c r="N561" s="7" t="str">
        <f>IF(BudgetsQTable[[#This Row],[pi_last_name]]=" ","",HYPERLINK("mailto:"&amp;BudgetsQTable[[#This Row],[pi_email]]&amp;"&amp;subject=Your NSF Proposal:  "&amp;BudgetsQTable[[#This Row],[prop_id]],BudgetsQTable[[#This Row],[pi_email]]))</f>
        <v/>
      </c>
      <c r="O561" s="78" t="s">
        <v>753</v>
      </c>
      <c r="P561" s="78">
        <v>1</v>
      </c>
      <c r="Q561" s="78">
        <v>1</v>
      </c>
      <c r="R561" s="79">
        <v>0</v>
      </c>
      <c r="S561" s="79">
        <v>0</v>
      </c>
      <c r="T561" s="79">
        <v>0</v>
      </c>
      <c r="U561" s="80">
        <v>142136</v>
      </c>
      <c r="V561" s="78">
        <v>0</v>
      </c>
      <c r="W561" s="78">
        <v>2</v>
      </c>
      <c r="X561" s="11" t="str">
        <f ca="1">IF(ISBLANK(BudgetsQTable[[#This Row],[budg_seq_yr]]),"FY"&amp;fiscalyear,"FY"&amp;fiscalyear-1+BudgetsQTable[[#This Row],[budg_seq_yr]])</f>
        <v>FY19</v>
      </c>
      <c r="Y561" s="79">
        <v>142136</v>
      </c>
      <c r="Z561" s="78" t="s">
        <v>2869</v>
      </c>
      <c r="AA561" s="78" t="s">
        <v>470</v>
      </c>
      <c r="AB561" s="76" t="s">
        <v>2821</v>
      </c>
      <c r="AC561" s="78" t="s">
        <v>2884</v>
      </c>
    </row>
    <row r="562" spans="1:29" x14ac:dyDescent="0.35">
      <c r="A562" s="10" t="s">
        <v>3322</v>
      </c>
      <c r="B562" s="76" t="s">
        <v>2834</v>
      </c>
      <c r="C562" s="76">
        <f>C561+(BudgetsQTable[[#This Row],[lead]]&lt;&gt;K561)</f>
        <v>81</v>
      </c>
      <c r="D562" s="76">
        <f>D561*(BudgetsQTable[[#This Row],[lead]]=K561)+(BudgetsQTable[[#This Row],[prop_id]]&lt;&gt;A561)</f>
        <v>2</v>
      </c>
      <c r="E562" s="77">
        <v>43005.65625</v>
      </c>
      <c r="F562" s="78" t="s">
        <v>2868</v>
      </c>
      <c r="G562" s="78" t="s">
        <v>2869</v>
      </c>
      <c r="H562" s="78" t="s">
        <v>470</v>
      </c>
      <c r="I562" s="76" t="s">
        <v>1229</v>
      </c>
      <c r="J562" s="76" t="s">
        <v>753</v>
      </c>
      <c r="K562" s="78" t="s">
        <v>1227</v>
      </c>
      <c r="L562" s="7" t="str">
        <f>IF(BudgetsQTable[[#This Row],[pi_last_name]]=" ","",HYPERLINK("https://www.ejacket.nsf.gov/ej/showProposal.do?Continue=Y&amp;ID="&amp;BudgetsQTable[[#This Row],[prop_id]],BudgetsQTable[[#This Row],[prop_id]]))</f>
        <v/>
      </c>
      <c r="M562" s="78" t="s">
        <v>753</v>
      </c>
      <c r="N562" s="7" t="str">
        <f>IF(BudgetsQTable[[#This Row],[pi_last_name]]=" ","",HYPERLINK("mailto:"&amp;BudgetsQTable[[#This Row],[pi_email]]&amp;"&amp;subject=Your NSF Proposal:  "&amp;BudgetsQTable[[#This Row],[prop_id]],BudgetsQTable[[#This Row],[pi_email]]))</f>
        <v/>
      </c>
      <c r="O562" s="78" t="s">
        <v>753</v>
      </c>
      <c r="P562" s="78">
        <v>1</v>
      </c>
      <c r="Q562" s="78">
        <v>1</v>
      </c>
      <c r="R562" s="79">
        <v>0</v>
      </c>
      <c r="S562" s="79">
        <v>0</v>
      </c>
      <c r="T562" s="79">
        <v>0</v>
      </c>
      <c r="U562" s="80">
        <v>146765</v>
      </c>
      <c r="V562" s="78">
        <v>0</v>
      </c>
      <c r="W562" s="78">
        <v>3</v>
      </c>
      <c r="X562" s="11" t="str">
        <f ca="1">IF(ISBLANK(BudgetsQTable[[#This Row],[budg_seq_yr]]),"FY"&amp;fiscalyear,"FY"&amp;fiscalyear-1+BudgetsQTable[[#This Row],[budg_seq_yr]])</f>
        <v>FY20</v>
      </c>
      <c r="Y562" s="79">
        <v>146765</v>
      </c>
      <c r="Z562" s="78" t="s">
        <v>2869</v>
      </c>
      <c r="AA562" s="78" t="s">
        <v>470</v>
      </c>
      <c r="AB562" s="76" t="s">
        <v>2821</v>
      </c>
      <c r="AC562" s="78" t="s">
        <v>2884</v>
      </c>
    </row>
    <row r="563" spans="1:29" x14ac:dyDescent="0.35">
      <c r="A563" s="10" t="s">
        <v>3322</v>
      </c>
      <c r="B563" s="76" t="s">
        <v>2834</v>
      </c>
      <c r="C563" s="76">
        <f>C562+(BudgetsQTable[[#This Row],[lead]]&lt;&gt;K562)</f>
        <v>81</v>
      </c>
      <c r="D563" s="76">
        <f>D562*(BudgetsQTable[[#This Row],[lead]]=K562)+(BudgetsQTable[[#This Row],[prop_id]]&lt;&gt;A562)</f>
        <v>2</v>
      </c>
      <c r="E563" s="77">
        <v>43005.65625</v>
      </c>
      <c r="F563" s="78" t="s">
        <v>2868</v>
      </c>
      <c r="G563" s="78" t="s">
        <v>2869</v>
      </c>
      <c r="H563" s="78" t="s">
        <v>470</v>
      </c>
      <c r="I563" s="76" t="s">
        <v>1229</v>
      </c>
      <c r="J563" s="76" t="s">
        <v>753</v>
      </c>
      <c r="K563" s="78" t="s">
        <v>1227</v>
      </c>
      <c r="L563" s="7" t="str">
        <f>IF(BudgetsQTable[[#This Row],[pi_last_name]]=" ","",HYPERLINK("https://www.ejacket.nsf.gov/ej/showProposal.do?Continue=Y&amp;ID="&amp;BudgetsQTable[[#This Row],[prop_id]],BudgetsQTable[[#This Row],[prop_id]]))</f>
        <v/>
      </c>
      <c r="M563" s="78" t="s">
        <v>753</v>
      </c>
      <c r="N563" s="7" t="str">
        <f>IF(BudgetsQTable[[#This Row],[pi_last_name]]=" ","",HYPERLINK("mailto:"&amp;BudgetsQTable[[#This Row],[pi_email]]&amp;"&amp;subject=Your NSF Proposal:  "&amp;BudgetsQTable[[#This Row],[prop_id]],BudgetsQTable[[#This Row],[pi_email]]))</f>
        <v/>
      </c>
      <c r="O563" s="78" t="s">
        <v>753</v>
      </c>
      <c r="P563" s="78">
        <v>1</v>
      </c>
      <c r="Q563" s="78">
        <v>1</v>
      </c>
      <c r="R563" s="79">
        <v>0</v>
      </c>
      <c r="S563" s="79">
        <v>0</v>
      </c>
      <c r="T563" s="79">
        <v>0</v>
      </c>
      <c r="U563" s="80">
        <v>151573</v>
      </c>
      <c r="V563" s="78">
        <v>0</v>
      </c>
      <c r="W563" s="78">
        <v>4</v>
      </c>
      <c r="X563" s="11" t="str">
        <f ca="1">IF(ISBLANK(BudgetsQTable[[#This Row],[budg_seq_yr]]),"FY"&amp;fiscalyear,"FY"&amp;fiscalyear-1+BudgetsQTable[[#This Row],[budg_seq_yr]])</f>
        <v>FY21</v>
      </c>
      <c r="Y563" s="79">
        <v>151573</v>
      </c>
      <c r="Z563" s="78" t="s">
        <v>2869</v>
      </c>
      <c r="AA563" s="78" t="s">
        <v>470</v>
      </c>
      <c r="AB563" s="76" t="s">
        <v>2821</v>
      </c>
      <c r="AC563" s="78" t="s">
        <v>2884</v>
      </c>
    </row>
    <row r="564" spans="1:29" x14ac:dyDescent="0.35">
      <c r="A564" s="10" t="s">
        <v>1231</v>
      </c>
      <c r="B564" s="76" t="s">
        <v>2863</v>
      </c>
      <c r="C564" s="76">
        <f>C563+(BudgetsQTable[[#This Row],[lead]]&lt;&gt;K563)</f>
        <v>82</v>
      </c>
      <c r="D564" s="76">
        <f>D563*(BudgetsQTable[[#This Row],[lead]]=K563)+(BudgetsQTable[[#This Row],[prop_id]]&lt;&gt;A563)</f>
        <v>1</v>
      </c>
      <c r="E564" s="77">
        <v>43004.756249999999</v>
      </c>
      <c r="F564" s="78" t="s">
        <v>2817</v>
      </c>
      <c r="G564" s="78" t="s">
        <v>2818</v>
      </c>
      <c r="H564" s="78" t="s">
        <v>476</v>
      </c>
      <c r="I564" s="76" t="s">
        <v>948</v>
      </c>
      <c r="J564" s="76" t="s">
        <v>3329</v>
      </c>
      <c r="K564" s="78" t="s">
        <v>1231</v>
      </c>
      <c r="L564" s="7" t="str">
        <f>IF(BudgetsQTable[[#This Row],[pi_last_name]]=" ","",HYPERLINK("https://www.ejacket.nsf.gov/ej/showProposal.do?Continue=Y&amp;ID="&amp;BudgetsQTable[[#This Row],[prop_id]],BudgetsQTable[[#This Row],[prop_id]]))</f>
        <v>1763423</v>
      </c>
      <c r="M564" s="78" t="s">
        <v>1232</v>
      </c>
      <c r="N564" s="7" t="str">
        <f>IF(BudgetsQTable[[#This Row],[pi_last_name]]=" ","",HYPERLINK("mailto:"&amp;BudgetsQTable[[#This Row],[pi_email]]&amp;"&amp;subject=Your NSF Proposal:  "&amp;BudgetsQTable[[#This Row],[prop_id]],BudgetsQTable[[#This Row],[pi_email]]))</f>
        <v>brun@cs.umass.edu</v>
      </c>
      <c r="O564" s="78" t="s">
        <v>2956</v>
      </c>
      <c r="P564" s="78"/>
      <c r="Q564" s="78"/>
      <c r="R564" s="79"/>
      <c r="S564" s="79"/>
      <c r="T564" s="79"/>
      <c r="U564" s="80"/>
      <c r="V564" s="78">
        <v>0</v>
      </c>
      <c r="W564" s="78"/>
      <c r="X564" s="11" t="str">
        <f ca="1">IF(ISBLANK(BudgetsQTable[[#This Row],[budg_seq_yr]]),"FY"&amp;fiscalyear,"FY"&amp;fiscalyear-1+BudgetsQTable[[#This Row],[budg_seq_yr]])</f>
        <v>FY18</v>
      </c>
      <c r="Y564" s="79">
        <v>1199624</v>
      </c>
      <c r="Z564" s="78" t="s">
        <v>2818</v>
      </c>
      <c r="AA564" s="78" t="s">
        <v>476</v>
      </c>
      <c r="AB564" s="76" t="s">
        <v>2821</v>
      </c>
      <c r="AC564" s="78" t="s">
        <v>3036</v>
      </c>
    </row>
    <row r="565" spans="1:29" x14ac:dyDescent="0.35">
      <c r="A565" s="10" t="s">
        <v>1231</v>
      </c>
      <c r="B565" s="76" t="s">
        <v>2863</v>
      </c>
      <c r="C565" s="76">
        <f>C564+(BudgetsQTable[[#This Row],[lead]]&lt;&gt;K564)</f>
        <v>82</v>
      </c>
      <c r="D565" s="76">
        <f>D564*(BudgetsQTable[[#This Row],[lead]]=K564)+(BudgetsQTable[[#This Row],[prop_id]]&lt;&gt;A564)</f>
        <v>1</v>
      </c>
      <c r="E565" s="77">
        <v>43004.756249999999</v>
      </c>
      <c r="F565" s="78" t="s">
        <v>2817</v>
      </c>
      <c r="G565" s="78" t="s">
        <v>2818</v>
      </c>
      <c r="H565" s="78" t="s">
        <v>476</v>
      </c>
      <c r="I565" s="76" t="s">
        <v>948</v>
      </c>
      <c r="J565" s="76" t="s">
        <v>753</v>
      </c>
      <c r="K565" s="78" t="s">
        <v>1231</v>
      </c>
      <c r="L565" s="7" t="str">
        <f>IF(BudgetsQTable[[#This Row],[pi_last_name]]=" ","",HYPERLINK("https://www.ejacket.nsf.gov/ej/showProposal.do?Continue=Y&amp;ID="&amp;BudgetsQTable[[#This Row],[prop_id]],BudgetsQTable[[#This Row],[prop_id]]))</f>
        <v/>
      </c>
      <c r="M565" s="78" t="s">
        <v>753</v>
      </c>
      <c r="N565" s="7" t="str">
        <f>IF(BudgetsQTable[[#This Row],[pi_last_name]]=" ","",HYPERLINK("mailto:"&amp;BudgetsQTable[[#This Row],[pi_email]]&amp;"&amp;subject=Your NSF Proposal:  "&amp;BudgetsQTable[[#This Row],[prop_id]],BudgetsQTable[[#This Row],[pi_email]]))</f>
        <v/>
      </c>
      <c r="O565" s="78" t="s">
        <v>753</v>
      </c>
      <c r="P565" s="78">
        <v>2</v>
      </c>
      <c r="Q565" s="78">
        <v>2</v>
      </c>
      <c r="R565" s="79">
        <v>32500</v>
      </c>
      <c r="S565" s="79">
        <v>5252</v>
      </c>
      <c r="T565" s="79">
        <v>0</v>
      </c>
      <c r="U565" s="80">
        <v>317376</v>
      </c>
      <c r="V565" s="78">
        <v>0</v>
      </c>
      <c r="W565" s="78">
        <v>1</v>
      </c>
      <c r="X565" s="11" t="str">
        <f ca="1">IF(ISBLANK(BudgetsQTable[[#This Row],[budg_seq_yr]]),"FY"&amp;fiscalyear,"FY"&amp;fiscalyear-1+BudgetsQTable[[#This Row],[budg_seq_yr]])</f>
        <v>FY18</v>
      </c>
      <c r="Y565" s="79">
        <v>317376</v>
      </c>
      <c r="Z565" s="78" t="s">
        <v>2818</v>
      </c>
      <c r="AA565" s="78" t="s">
        <v>476</v>
      </c>
      <c r="AB565" s="76" t="s">
        <v>2821</v>
      </c>
      <c r="AC565" s="78" t="s">
        <v>3036</v>
      </c>
    </row>
    <row r="566" spans="1:29" x14ac:dyDescent="0.35">
      <c r="A566" s="10" t="s">
        <v>1231</v>
      </c>
      <c r="B566" s="76" t="s">
        <v>2863</v>
      </c>
      <c r="C566" s="76">
        <f>C565+(BudgetsQTable[[#This Row],[lead]]&lt;&gt;K565)</f>
        <v>82</v>
      </c>
      <c r="D566" s="76">
        <f>D565*(BudgetsQTable[[#This Row],[lead]]=K565)+(BudgetsQTable[[#This Row],[prop_id]]&lt;&gt;A565)</f>
        <v>1</v>
      </c>
      <c r="E566" s="77">
        <v>43004.756249999999</v>
      </c>
      <c r="F566" s="78" t="s">
        <v>2817</v>
      </c>
      <c r="G566" s="78" t="s">
        <v>2818</v>
      </c>
      <c r="H566" s="78" t="s">
        <v>476</v>
      </c>
      <c r="I566" s="76" t="s">
        <v>948</v>
      </c>
      <c r="J566" s="76" t="s">
        <v>753</v>
      </c>
      <c r="K566" s="78" t="s">
        <v>1231</v>
      </c>
      <c r="L566" s="7" t="str">
        <f>IF(BudgetsQTable[[#This Row],[pi_last_name]]=" ","",HYPERLINK("https://www.ejacket.nsf.gov/ej/showProposal.do?Continue=Y&amp;ID="&amp;BudgetsQTable[[#This Row],[prop_id]],BudgetsQTable[[#This Row],[prop_id]]))</f>
        <v/>
      </c>
      <c r="M566" s="78" t="s">
        <v>753</v>
      </c>
      <c r="N566" s="7" t="str">
        <f>IF(BudgetsQTable[[#This Row],[pi_last_name]]=" ","",HYPERLINK("mailto:"&amp;BudgetsQTable[[#This Row],[pi_email]]&amp;"&amp;subject=Your NSF Proposal:  "&amp;BudgetsQTable[[#This Row],[prop_id]],BudgetsQTable[[#This Row],[pi_email]]))</f>
        <v/>
      </c>
      <c r="O566" s="78" t="s">
        <v>753</v>
      </c>
      <c r="P566" s="78">
        <v>2</v>
      </c>
      <c r="Q566" s="78">
        <v>2</v>
      </c>
      <c r="R566" s="79">
        <v>33638</v>
      </c>
      <c r="S566" s="79">
        <v>5252</v>
      </c>
      <c r="T566" s="79">
        <v>0</v>
      </c>
      <c r="U566" s="80">
        <v>306491</v>
      </c>
      <c r="V566" s="78">
        <v>0</v>
      </c>
      <c r="W566" s="78">
        <v>2</v>
      </c>
      <c r="X566" s="11" t="str">
        <f ca="1">IF(ISBLANK(BudgetsQTable[[#This Row],[budg_seq_yr]]),"FY"&amp;fiscalyear,"FY"&amp;fiscalyear-1+BudgetsQTable[[#This Row],[budg_seq_yr]])</f>
        <v>FY19</v>
      </c>
      <c r="Y566" s="79">
        <v>306491</v>
      </c>
      <c r="Z566" s="78" t="s">
        <v>2818</v>
      </c>
      <c r="AA566" s="78" t="s">
        <v>476</v>
      </c>
      <c r="AB566" s="76" t="s">
        <v>2821</v>
      </c>
      <c r="AC566" s="78" t="s">
        <v>3036</v>
      </c>
    </row>
    <row r="567" spans="1:29" x14ac:dyDescent="0.35">
      <c r="A567" s="10" t="s">
        <v>1231</v>
      </c>
      <c r="B567" s="76" t="s">
        <v>2863</v>
      </c>
      <c r="C567" s="76">
        <f>C566+(BudgetsQTable[[#This Row],[lead]]&lt;&gt;K566)</f>
        <v>82</v>
      </c>
      <c r="D567" s="76">
        <f>D566*(BudgetsQTable[[#This Row],[lead]]=K566)+(BudgetsQTable[[#This Row],[prop_id]]&lt;&gt;A566)</f>
        <v>1</v>
      </c>
      <c r="E567" s="77">
        <v>43004.756249999999</v>
      </c>
      <c r="F567" s="78" t="s">
        <v>2817</v>
      </c>
      <c r="G567" s="78" t="s">
        <v>2818</v>
      </c>
      <c r="H567" s="78" t="s">
        <v>476</v>
      </c>
      <c r="I567" s="76" t="s">
        <v>948</v>
      </c>
      <c r="J567" s="76" t="s">
        <v>753</v>
      </c>
      <c r="K567" s="78" t="s">
        <v>1231</v>
      </c>
      <c r="L567" s="7" t="str">
        <f>IF(BudgetsQTable[[#This Row],[pi_last_name]]=" ","",HYPERLINK("https://www.ejacket.nsf.gov/ej/showProposal.do?Continue=Y&amp;ID="&amp;BudgetsQTable[[#This Row],[prop_id]],BudgetsQTable[[#This Row],[prop_id]]))</f>
        <v/>
      </c>
      <c r="M567" s="78" t="s">
        <v>753</v>
      </c>
      <c r="N567" s="7" t="str">
        <f>IF(BudgetsQTable[[#This Row],[pi_last_name]]=" ","",HYPERLINK("mailto:"&amp;BudgetsQTable[[#This Row],[pi_email]]&amp;"&amp;subject=Your NSF Proposal:  "&amp;BudgetsQTable[[#This Row],[prop_id]],BudgetsQTable[[#This Row],[pi_email]]))</f>
        <v/>
      </c>
      <c r="O567" s="78" t="s">
        <v>753</v>
      </c>
      <c r="P567" s="78">
        <v>2</v>
      </c>
      <c r="Q567" s="78">
        <v>2</v>
      </c>
      <c r="R567" s="79">
        <v>34815</v>
      </c>
      <c r="S567" s="79">
        <v>5252</v>
      </c>
      <c r="T567" s="79">
        <v>0</v>
      </c>
      <c r="U567" s="80">
        <v>316999</v>
      </c>
      <c r="V567" s="78">
        <v>0</v>
      </c>
      <c r="W567" s="78">
        <v>3</v>
      </c>
      <c r="X567" s="11" t="str">
        <f ca="1">IF(ISBLANK(BudgetsQTable[[#This Row],[budg_seq_yr]]),"FY"&amp;fiscalyear,"FY"&amp;fiscalyear-1+BudgetsQTable[[#This Row],[budg_seq_yr]])</f>
        <v>FY20</v>
      </c>
      <c r="Y567" s="79">
        <v>316999</v>
      </c>
      <c r="Z567" s="78" t="s">
        <v>2818</v>
      </c>
      <c r="AA567" s="78" t="s">
        <v>476</v>
      </c>
      <c r="AB567" s="76" t="s">
        <v>2821</v>
      </c>
      <c r="AC567" s="78" t="s">
        <v>3036</v>
      </c>
    </row>
    <row r="568" spans="1:29" x14ac:dyDescent="0.35">
      <c r="A568" s="10" t="s">
        <v>1231</v>
      </c>
      <c r="B568" s="76" t="s">
        <v>2863</v>
      </c>
      <c r="C568" s="76">
        <f>C567+(BudgetsQTable[[#This Row],[lead]]&lt;&gt;K567)</f>
        <v>82</v>
      </c>
      <c r="D568" s="76">
        <f>D567*(BudgetsQTable[[#This Row],[lead]]=K567)+(BudgetsQTable[[#This Row],[prop_id]]&lt;&gt;A567)</f>
        <v>1</v>
      </c>
      <c r="E568" s="77">
        <v>43004.756249999999</v>
      </c>
      <c r="F568" s="78" t="s">
        <v>2817</v>
      </c>
      <c r="G568" s="78" t="s">
        <v>2818</v>
      </c>
      <c r="H568" s="78" t="s">
        <v>476</v>
      </c>
      <c r="I568" s="76" t="s">
        <v>948</v>
      </c>
      <c r="J568" s="76" t="s">
        <v>753</v>
      </c>
      <c r="K568" s="78" t="s">
        <v>1231</v>
      </c>
      <c r="L568" s="7" t="str">
        <f>IF(BudgetsQTable[[#This Row],[pi_last_name]]=" ","",HYPERLINK("https://www.ejacket.nsf.gov/ej/showProposal.do?Continue=Y&amp;ID="&amp;BudgetsQTable[[#This Row],[prop_id]],BudgetsQTable[[#This Row],[prop_id]]))</f>
        <v/>
      </c>
      <c r="M568" s="78" t="s">
        <v>753</v>
      </c>
      <c r="N568" s="7" t="str">
        <f>IF(BudgetsQTable[[#This Row],[pi_last_name]]=" ","",HYPERLINK("mailto:"&amp;BudgetsQTable[[#This Row],[pi_email]]&amp;"&amp;subject=Your NSF Proposal:  "&amp;BudgetsQTable[[#This Row],[prop_id]],BudgetsQTable[[#This Row],[pi_email]]))</f>
        <v/>
      </c>
      <c r="O568" s="78" t="s">
        <v>753</v>
      </c>
      <c r="P568" s="78">
        <v>2</v>
      </c>
      <c r="Q568" s="78">
        <v>2</v>
      </c>
      <c r="R568" s="79">
        <v>0</v>
      </c>
      <c r="S568" s="79">
        <v>5252</v>
      </c>
      <c r="T568" s="79">
        <v>0</v>
      </c>
      <c r="U568" s="80">
        <v>258758</v>
      </c>
      <c r="V568" s="78">
        <v>0</v>
      </c>
      <c r="W568" s="78">
        <v>4</v>
      </c>
      <c r="X568" s="11" t="str">
        <f ca="1">IF(ISBLANK(BudgetsQTable[[#This Row],[budg_seq_yr]]),"FY"&amp;fiscalyear,"FY"&amp;fiscalyear-1+BudgetsQTable[[#This Row],[budg_seq_yr]])</f>
        <v>FY21</v>
      </c>
      <c r="Y568" s="79">
        <v>258758</v>
      </c>
      <c r="Z568" s="78" t="s">
        <v>2818</v>
      </c>
      <c r="AA568" s="78" t="s">
        <v>476</v>
      </c>
      <c r="AB568" s="76" t="s">
        <v>2821</v>
      </c>
      <c r="AC568" s="78" t="s">
        <v>3036</v>
      </c>
    </row>
    <row r="569" spans="1:29" x14ac:dyDescent="0.35">
      <c r="A569" s="10" t="s">
        <v>1238</v>
      </c>
      <c r="B569" s="76" t="s">
        <v>2863</v>
      </c>
      <c r="C569" s="76">
        <f>C568+(BudgetsQTable[[#This Row],[lead]]&lt;&gt;K568)</f>
        <v>83</v>
      </c>
      <c r="D569" s="76">
        <f>D568*(BudgetsQTable[[#This Row],[lead]]=K568)+(BudgetsQTable[[#This Row],[prop_id]]&lt;&gt;A568)</f>
        <v>1</v>
      </c>
      <c r="E569" s="77">
        <v>43004.77847222222</v>
      </c>
      <c r="F569" s="78" t="s">
        <v>2868</v>
      </c>
      <c r="G569" s="78" t="s">
        <v>2869</v>
      </c>
      <c r="H569" s="78" t="s">
        <v>466</v>
      </c>
      <c r="I569" s="76" t="s">
        <v>931</v>
      </c>
      <c r="J569" s="76" t="s">
        <v>3332</v>
      </c>
      <c r="K569" s="78" t="s">
        <v>1238</v>
      </c>
      <c r="L569" s="7" t="str">
        <f>IF(BudgetsQTable[[#This Row],[pi_last_name]]=" ","",HYPERLINK("https://www.ejacket.nsf.gov/ej/showProposal.do?Continue=Y&amp;ID="&amp;BudgetsQTable[[#This Row],[prop_id]],BudgetsQTable[[#This Row],[prop_id]]))</f>
        <v>1763428</v>
      </c>
      <c r="M569" s="78" t="s">
        <v>1239</v>
      </c>
      <c r="N569" s="7" t="str">
        <f>IF(BudgetsQTable[[#This Row],[pi_last_name]]=" ","",HYPERLINK("mailto:"&amp;BudgetsQTable[[#This Row],[pi_email]]&amp;"&amp;subject=Your NSF Proposal:  "&amp;BudgetsQTable[[#This Row],[prop_id]],BudgetsQTable[[#This Row],[pi_email]]))</f>
        <v>Tim_Kraska@brown.edu</v>
      </c>
      <c r="O569" s="78" t="s">
        <v>586</v>
      </c>
      <c r="P569" s="78"/>
      <c r="Q569" s="78"/>
      <c r="R569" s="79"/>
      <c r="S569" s="79"/>
      <c r="T569" s="79"/>
      <c r="U569" s="80"/>
      <c r="V569" s="78">
        <v>0</v>
      </c>
      <c r="W569" s="78"/>
      <c r="X569" s="11" t="str">
        <f ca="1">IF(ISBLANK(BudgetsQTable[[#This Row],[budg_seq_yr]]),"FY"&amp;fiscalyear,"FY"&amp;fiscalyear-1+BudgetsQTable[[#This Row],[budg_seq_yr]])</f>
        <v>FY18</v>
      </c>
      <c r="Y569" s="79">
        <v>1200000</v>
      </c>
      <c r="Z569" s="78" t="s">
        <v>2869</v>
      </c>
      <c r="AA569" s="78" t="s">
        <v>466</v>
      </c>
      <c r="AB569" s="76" t="s">
        <v>2821</v>
      </c>
      <c r="AC569" s="78" t="s">
        <v>2884</v>
      </c>
    </row>
    <row r="570" spans="1:29" x14ac:dyDescent="0.35">
      <c r="A570" s="10" t="s">
        <v>1238</v>
      </c>
      <c r="B570" s="76" t="s">
        <v>2863</v>
      </c>
      <c r="C570" s="76">
        <f>C569+(BudgetsQTable[[#This Row],[lead]]&lt;&gt;K569)</f>
        <v>83</v>
      </c>
      <c r="D570" s="76">
        <f>D569*(BudgetsQTable[[#This Row],[lead]]=K569)+(BudgetsQTable[[#This Row],[prop_id]]&lt;&gt;A569)</f>
        <v>1</v>
      </c>
      <c r="E570" s="77">
        <v>43004.77847222222</v>
      </c>
      <c r="F570" s="78" t="s">
        <v>2868</v>
      </c>
      <c r="G570" s="78" t="s">
        <v>2869</v>
      </c>
      <c r="H570" s="78" t="s">
        <v>466</v>
      </c>
      <c r="I570" s="76" t="s">
        <v>931</v>
      </c>
      <c r="J570" s="76" t="s">
        <v>753</v>
      </c>
      <c r="K570" s="78" t="s">
        <v>1238</v>
      </c>
      <c r="L570" s="7" t="str">
        <f>IF(BudgetsQTable[[#This Row],[pi_last_name]]=" ","",HYPERLINK("https://www.ejacket.nsf.gov/ej/showProposal.do?Continue=Y&amp;ID="&amp;BudgetsQTable[[#This Row],[prop_id]],BudgetsQTable[[#This Row],[prop_id]]))</f>
        <v/>
      </c>
      <c r="M570" s="78" t="s">
        <v>753</v>
      </c>
      <c r="N570" s="7" t="str">
        <f>IF(BudgetsQTable[[#This Row],[pi_last_name]]=" ","",HYPERLINK("mailto:"&amp;BudgetsQTable[[#This Row],[pi_email]]&amp;"&amp;subject=Your NSF Proposal:  "&amp;BudgetsQTable[[#This Row],[prop_id]],BudgetsQTable[[#This Row],[pi_email]]))</f>
        <v/>
      </c>
      <c r="O570" s="78" t="s">
        <v>753</v>
      </c>
      <c r="P570" s="78">
        <v>2</v>
      </c>
      <c r="Q570" s="78">
        <v>1.5</v>
      </c>
      <c r="R570" s="79">
        <v>0</v>
      </c>
      <c r="S570" s="79">
        <v>0</v>
      </c>
      <c r="T570" s="79">
        <v>0</v>
      </c>
      <c r="U570" s="80">
        <v>289676</v>
      </c>
      <c r="V570" s="78">
        <v>0</v>
      </c>
      <c r="W570" s="78">
        <v>1</v>
      </c>
      <c r="X570" s="11" t="str">
        <f ca="1">IF(ISBLANK(BudgetsQTable[[#This Row],[budg_seq_yr]]),"FY"&amp;fiscalyear,"FY"&amp;fiscalyear-1+BudgetsQTable[[#This Row],[budg_seq_yr]])</f>
        <v>FY18</v>
      </c>
      <c r="Y570" s="79">
        <v>289676</v>
      </c>
      <c r="Z570" s="78" t="s">
        <v>2869</v>
      </c>
      <c r="AA570" s="78" t="s">
        <v>466</v>
      </c>
      <c r="AB570" s="76" t="s">
        <v>2821</v>
      </c>
      <c r="AC570" s="78" t="s">
        <v>2884</v>
      </c>
    </row>
    <row r="571" spans="1:29" x14ac:dyDescent="0.35">
      <c r="A571" s="10" t="s">
        <v>1238</v>
      </c>
      <c r="B571" s="76" t="s">
        <v>2863</v>
      </c>
      <c r="C571" s="76">
        <f>C570+(BudgetsQTable[[#This Row],[lead]]&lt;&gt;K570)</f>
        <v>83</v>
      </c>
      <c r="D571" s="76">
        <f>D570*(BudgetsQTable[[#This Row],[lead]]=K570)+(BudgetsQTable[[#This Row],[prop_id]]&lt;&gt;A570)</f>
        <v>1</v>
      </c>
      <c r="E571" s="77">
        <v>43004.77847222222</v>
      </c>
      <c r="F571" s="78" t="s">
        <v>2868</v>
      </c>
      <c r="G571" s="78" t="s">
        <v>2869</v>
      </c>
      <c r="H571" s="78" t="s">
        <v>466</v>
      </c>
      <c r="I571" s="76" t="s">
        <v>931</v>
      </c>
      <c r="J571" s="76" t="s">
        <v>753</v>
      </c>
      <c r="K571" s="78" t="s">
        <v>1238</v>
      </c>
      <c r="L571" s="7" t="str">
        <f>IF(BudgetsQTable[[#This Row],[pi_last_name]]=" ","",HYPERLINK("https://www.ejacket.nsf.gov/ej/showProposal.do?Continue=Y&amp;ID="&amp;BudgetsQTable[[#This Row],[prop_id]],BudgetsQTable[[#This Row],[prop_id]]))</f>
        <v/>
      </c>
      <c r="M571" s="78" t="s">
        <v>753</v>
      </c>
      <c r="N571" s="7" t="str">
        <f>IF(BudgetsQTable[[#This Row],[pi_last_name]]=" ","",HYPERLINK("mailto:"&amp;BudgetsQTable[[#This Row],[pi_email]]&amp;"&amp;subject=Your NSF Proposal:  "&amp;BudgetsQTable[[#This Row],[prop_id]],BudgetsQTable[[#This Row],[pi_email]]))</f>
        <v/>
      </c>
      <c r="O571" s="78" t="s">
        <v>753</v>
      </c>
      <c r="P571" s="78">
        <v>2</v>
      </c>
      <c r="Q571" s="78">
        <v>1.5</v>
      </c>
      <c r="R571" s="79">
        <v>0</v>
      </c>
      <c r="S571" s="79">
        <v>0</v>
      </c>
      <c r="T571" s="79">
        <v>0</v>
      </c>
      <c r="U571" s="80">
        <v>295218</v>
      </c>
      <c r="V571" s="78">
        <v>0</v>
      </c>
      <c r="W571" s="78">
        <v>2</v>
      </c>
      <c r="X571" s="11" t="str">
        <f ca="1">IF(ISBLANK(BudgetsQTable[[#This Row],[budg_seq_yr]]),"FY"&amp;fiscalyear,"FY"&amp;fiscalyear-1+BudgetsQTable[[#This Row],[budg_seq_yr]])</f>
        <v>FY19</v>
      </c>
      <c r="Y571" s="79">
        <v>295218</v>
      </c>
      <c r="Z571" s="78" t="s">
        <v>2869</v>
      </c>
      <c r="AA571" s="78" t="s">
        <v>466</v>
      </c>
      <c r="AB571" s="76" t="s">
        <v>2821</v>
      </c>
      <c r="AC571" s="78" t="s">
        <v>2884</v>
      </c>
    </row>
    <row r="572" spans="1:29" x14ac:dyDescent="0.35">
      <c r="A572" s="10" t="s">
        <v>1238</v>
      </c>
      <c r="B572" s="76" t="s">
        <v>2863</v>
      </c>
      <c r="C572" s="76">
        <f>C571+(BudgetsQTable[[#This Row],[lead]]&lt;&gt;K571)</f>
        <v>83</v>
      </c>
      <c r="D572" s="76">
        <f>D571*(BudgetsQTable[[#This Row],[lead]]=K571)+(BudgetsQTable[[#This Row],[prop_id]]&lt;&gt;A571)</f>
        <v>1</v>
      </c>
      <c r="E572" s="77">
        <v>43004.77847222222</v>
      </c>
      <c r="F572" s="78" t="s">
        <v>2868</v>
      </c>
      <c r="G572" s="78" t="s">
        <v>2869</v>
      </c>
      <c r="H572" s="78" t="s">
        <v>466</v>
      </c>
      <c r="I572" s="76" t="s">
        <v>931</v>
      </c>
      <c r="J572" s="76" t="s">
        <v>753</v>
      </c>
      <c r="K572" s="78" t="s">
        <v>1238</v>
      </c>
      <c r="L572" s="7" t="str">
        <f>IF(BudgetsQTable[[#This Row],[pi_last_name]]=" ","",HYPERLINK("https://www.ejacket.nsf.gov/ej/showProposal.do?Continue=Y&amp;ID="&amp;BudgetsQTable[[#This Row],[prop_id]],BudgetsQTable[[#This Row],[prop_id]]))</f>
        <v/>
      </c>
      <c r="M572" s="78" t="s">
        <v>753</v>
      </c>
      <c r="N572" s="7" t="str">
        <f>IF(BudgetsQTable[[#This Row],[pi_last_name]]=" ","",HYPERLINK("mailto:"&amp;BudgetsQTable[[#This Row],[pi_email]]&amp;"&amp;subject=Your NSF Proposal:  "&amp;BudgetsQTable[[#This Row],[prop_id]],BudgetsQTable[[#This Row],[pi_email]]))</f>
        <v/>
      </c>
      <c r="O572" s="78" t="s">
        <v>753</v>
      </c>
      <c r="P572" s="78">
        <v>2</v>
      </c>
      <c r="Q572" s="78">
        <v>1.5</v>
      </c>
      <c r="R572" s="79">
        <v>0</v>
      </c>
      <c r="S572" s="79">
        <v>0</v>
      </c>
      <c r="T572" s="79">
        <v>0</v>
      </c>
      <c r="U572" s="80">
        <v>303344</v>
      </c>
      <c r="V572" s="78">
        <v>0</v>
      </c>
      <c r="W572" s="78">
        <v>3</v>
      </c>
      <c r="X572" s="11" t="str">
        <f ca="1">IF(ISBLANK(BudgetsQTable[[#This Row],[budg_seq_yr]]),"FY"&amp;fiscalyear,"FY"&amp;fiscalyear-1+BudgetsQTable[[#This Row],[budg_seq_yr]])</f>
        <v>FY20</v>
      </c>
      <c r="Y572" s="79">
        <v>303344</v>
      </c>
      <c r="Z572" s="78" t="s">
        <v>2869</v>
      </c>
      <c r="AA572" s="78" t="s">
        <v>466</v>
      </c>
      <c r="AB572" s="76" t="s">
        <v>2821</v>
      </c>
      <c r="AC572" s="78" t="s">
        <v>2884</v>
      </c>
    </row>
    <row r="573" spans="1:29" x14ac:dyDescent="0.35">
      <c r="A573" s="10" t="s">
        <v>1238</v>
      </c>
      <c r="B573" s="76" t="s">
        <v>2863</v>
      </c>
      <c r="C573" s="76">
        <f>C572+(BudgetsQTable[[#This Row],[lead]]&lt;&gt;K572)</f>
        <v>83</v>
      </c>
      <c r="D573" s="76">
        <f>D572*(BudgetsQTable[[#This Row],[lead]]=K572)+(BudgetsQTable[[#This Row],[prop_id]]&lt;&gt;A572)</f>
        <v>1</v>
      </c>
      <c r="E573" s="77">
        <v>43004.77847222222</v>
      </c>
      <c r="F573" s="78" t="s">
        <v>2868</v>
      </c>
      <c r="G573" s="78" t="s">
        <v>2869</v>
      </c>
      <c r="H573" s="78" t="s">
        <v>466</v>
      </c>
      <c r="I573" s="76" t="s">
        <v>931</v>
      </c>
      <c r="J573" s="76" t="s">
        <v>753</v>
      </c>
      <c r="K573" s="78" t="s">
        <v>1238</v>
      </c>
      <c r="L573" s="7" t="str">
        <f>IF(BudgetsQTable[[#This Row],[pi_last_name]]=" ","",HYPERLINK("https://www.ejacket.nsf.gov/ej/showProposal.do?Continue=Y&amp;ID="&amp;BudgetsQTable[[#This Row],[prop_id]],BudgetsQTable[[#This Row],[prop_id]]))</f>
        <v/>
      </c>
      <c r="M573" s="78" t="s">
        <v>753</v>
      </c>
      <c r="N573" s="7" t="str">
        <f>IF(BudgetsQTable[[#This Row],[pi_last_name]]=" ","",HYPERLINK("mailto:"&amp;BudgetsQTable[[#This Row],[pi_email]]&amp;"&amp;subject=Your NSF Proposal:  "&amp;BudgetsQTable[[#This Row],[prop_id]],BudgetsQTable[[#This Row],[pi_email]]))</f>
        <v/>
      </c>
      <c r="O573" s="78" t="s">
        <v>753</v>
      </c>
      <c r="P573" s="78">
        <v>2</v>
      </c>
      <c r="Q573" s="78">
        <v>1.5</v>
      </c>
      <c r="R573" s="79">
        <v>0</v>
      </c>
      <c r="S573" s="79">
        <v>0</v>
      </c>
      <c r="T573" s="79">
        <v>0</v>
      </c>
      <c r="U573" s="80">
        <v>311762</v>
      </c>
      <c r="V573" s="78">
        <v>0</v>
      </c>
      <c r="W573" s="78">
        <v>4</v>
      </c>
      <c r="X573" s="11" t="str">
        <f ca="1">IF(ISBLANK(BudgetsQTable[[#This Row],[budg_seq_yr]]),"FY"&amp;fiscalyear,"FY"&amp;fiscalyear-1+BudgetsQTable[[#This Row],[budg_seq_yr]])</f>
        <v>FY21</v>
      </c>
      <c r="Y573" s="79">
        <v>311762</v>
      </c>
      <c r="Z573" s="78" t="s">
        <v>2869</v>
      </c>
      <c r="AA573" s="78" t="s">
        <v>466</v>
      </c>
      <c r="AB573" s="76" t="s">
        <v>2821</v>
      </c>
      <c r="AC573" s="78" t="s">
        <v>2884</v>
      </c>
    </row>
    <row r="574" spans="1:29" x14ac:dyDescent="0.35">
      <c r="A574" s="10" t="s">
        <v>1241</v>
      </c>
      <c r="B574" s="76" t="s">
        <v>2863</v>
      </c>
      <c r="C574" s="76">
        <f>C573+(BudgetsQTable[[#This Row],[lead]]&lt;&gt;K573)</f>
        <v>84</v>
      </c>
      <c r="D574" s="76">
        <f>D573*(BudgetsQTable[[#This Row],[lead]]=K573)+(BudgetsQTable[[#This Row],[prop_id]]&lt;&gt;A573)</f>
        <v>1</v>
      </c>
      <c r="E574" s="77">
        <v>43004.793055555558</v>
      </c>
      <c r="F574" s="78" t="s">
        <v>2868</v>
      </c>
      <c r="G574" s="78" t="s">
        <v>2869</v>
      </c>
      <c r="H574" s="78" t="s">
        <v>468</v>
      </c>
      <c r="I574" s="76" t="s">
        <v>1185</v>
      </c>
      <c r="J574" s="76" t="s">
        <v>3335</v>
      </c>
      <c r="K574" s="78" t="s">
        <v>1241</v>
      </c>
      <c r="L574" s="7" t="str">
        <f>IF(BudgetsQTable[[#This Row],[pi_last_name]]=" ","",HYPERLINK("https://www.ejacket.nsf.gov/ej/showProposal.do?Continue=Y&amp;ID="&amp;BudgetsQTable[[#This Row],[prop_id]],BudgetsQTable[[#This Row],[prop_id]]))</f>
        <v>1763430</v>
      </c>
      <c r="M574" s="78" t="s">
        <v>1242</v>
      </c>
      <c r="N574" s="7" t="str">
        <f>IF(BudgetsQTable[[#This Row],[pi_last_name]]=" ","",HYPERLINK("mailto:"&amp;BudgetsQTable[[#This Row],[pi_email]]&amp;"&amp;subject=Your NSF Proposal:  "&amp;BudgetsQTable[[#This Row],[prop_id]],BudgetsQTable[[#This Row],[pi_email]]))</f>
        <v>scroberts@umass.edu</v>
      </c>
      <c r="O574" s="78" t="s">
        <v>2956</v>
      </c>
      <c r="P574" s="78"/>
      <c r="Q574" s="78"/>
      <c r="R574" s="79"/>
      <c r="S574" s="79"/>
      <c r="T574" s="79"/>
      <c r="U574" s="80"/>
      <c r="V574" s="78">
        <v>0</v>
      </c>
      <c r="W574" s="78"/>
      <c r="X574" s="11" t="str">
        <f ca="1">IF(ISBLANK(BudgetsQTable[[#This Row],[budg_seq_yr]]),"FY"&amp;fiscalyear,"FY"&amp;fiscalyear-1+BudgetsQTable[[#This Row],[budg_seq_yr]])</f>
        <v>FY18</v>
      </c>
      <c r="Y574" s="79">
        <v>1199876</v>
      </c>
      <c r="Z574" s="78" t="s">
        <v>2869</v>
      </c>
      <c r="AA574" s="78" t="s">
        <v>468</v>
      </c>
      <c r="AB574" s="76" t="s">
        <v>2821</v>
      </c>
      <c r="AC574" s="78" t="s">
        <v>468</v>
      </c>
    </row>
    <row r="575" spans="1:29" x14ac:dyDescent="0.35">
      <c r="A575" s="10" t="s">
        <v>1241</v>
      </c>
      <c r="B575" s="76" t="s">
        <v>2863</v>
      </c>
      <c r="C575" s="76">
        <f>C574+(BudgetsQTable[[#This Row],[lead]]&lt;&gt;K574)</f>
        <v>84</v>
      </c>
      <c r="D575" s="76">
        <f>D574*(BudgetsQTable[[#This Row],[lead]]=K574)+(BudgetsQTable[[#This Row],[prop_id]]&lt;&gt;A574)</f>
        <v>1</v>
      </c>
      <c r="E575" s="77">
        <v>43004.793055555558</v>
      </c>
      <c r="F575" s="78" t="s">
        <v>2868</v>
      </c>
      <c r="G575" s="78" t="s">
        <v>2869</v>
      </c>
      <c r="H575" s="78" t="s">
        <v>468</v>
      </c>
      <c r="I575" s="76" t="s">
        <v>1185</v>
      </c>
      <c r="J575" s="76" t="s">
        <v>753</v>
      </c>
      <c r="K575" s="78" t="s">
        <v>1241</v>
      </c>
      <c r="L575" s="7" t="str">
        <f>IF(BudgetsQTable[[#This Row],[pi_last_name]]=" ","",HYPERLINK("https://www.ejacket.nsf.gov/ej/showProposal.do?Continue=Y&amp;ID="&amp;BudgetsQTable[[#This Row],[prop_id]],BudgetsQTable[[#This Row],[prop_id]]))</f>
        <v/>
      </c>
      <c r="M575" s="78" t="s">
        <v>753</v>
      </c>
      <c r="N575" s="7" t="str">
        <f>IF(BudgetsQTable[[#This Row],[pi_last_name]]=" ","",HYPERLINK("mailto:"&amp;BudgetsQTable[[#This Row],[pi_email]]&amp;"&amp;subject=Your NSF Proposal:  "&amp;BudgetsQTable[[#This Row],[prop_id]],BudgetsQTable[[#This Row],[pi_email]]))</f>
        <v/>
      </c>
      <c r="O575" s="78" t="s">
        <v>753</v>
      </c>
      <c r="P575" s="78">
        <v>3</v>
      </c>
      <c r="Q575" s="78">
        <v>2.4</v>
      </c>
      <c r="R575" s="79">
        <v>0</v>
      </c>
      <c r="S575" s="79">
        <v>0</v>
      </c>
      <c r="T575" s="79">
        <v>0</v>
      </c>
      <c r="U575" s="80">
        <v>285440</v>
      </c>
      <c r="V575" s="78">
        <v>0</v>
      </c>
      <c r="W575" s="78">
        <v>1</v>
      </c>
      <c r="X575" s="11" t="str">
        <f ca="1">IF(ISBLANK(BudgetsQTable[[#This Row],[budg_seq_yr]]),"FY"&amp;fiscalyear,"FY"&amp;fiscalyear-1+BudgetsQTable[[#This Row],[budg_seq_yr]])</f>
        <v>FY18</v>
      </c>
      <c r="Y575" s="79">
        <v>285440</v>
      </c>
      <c r="Z575" s="78" t="s">
        <v>2869</v>
      </c>
      <c r="AA575" s="78" t="s">
        <v>468</v>
      </c>
      <c r="AB575" s="76" t="s">
        <v>2821</v>
      </c>
      <c r="AC575" s="78" t="s">
        <v>468</v>
      </c>
    </row>
    <row r="576" spans="1:29" x14ac:dyDescent="0.35">
      <c r="A576" s="10" t="s">
        <v>1241</v>
      </c>
      <c r="B576" s="76" t="s">
        <v>2863</v>
      </c>
      <c r="C576" s="76">
        <f>C575+(BudgetsQTable[[#This Row],[lead]]&lt;&gt;K575)</f>
        <v>84</v>
      </c>
      <c r="D576" s="76">
        <f>D575*(BudgetsQTable[[#This Row],[lead]]=K575)+(BudgetsQTable[[#This Row],[prop_id]]&lt;&gt;A575)</f>
        <v>1</v>
      </c>
      <c r="E576" s="77">
        <v>43004.793055555558</v>
      </c>
      <c r="F576" s="78" t="s">
        <v>2868</v>
      </c>
      <c r="G576" s="78" t="s">
        <v>2869</v>
      </c>
      <c r="H576" s="78" t="s">
        <v>468</v>
      </c>
      <c r="I576" s="76" t="s">
        <v>1185</v>
      </c>
      <c r="J576" s="76" t="s">
        <v>753</v>
      </c>
      <c r="K576" s="78" t="s">
        <v>1241</v>
      </c>
      <c r="L576" s="7" t="str">
        <f>IF(BudgetsQTable[[#This Row],[pi_last_name]]=" ","",HYPERLINK("https://www.ejacket.nsf.gov/ej/showProposal.do?Continue=Y&amp;ID="&amp;BudgetsQTable[[#This Row],[prop_id]],BudgetsQTable[[#This Row],[prop_id]]))</f>
        <v/>
      </c>
      <c r="M576" s="78" t="s">
        <v>753</v>
      </c>
      <c r="N576" s="7" t="str">
        <f>IF(BudgetsQTable[[#This Row],[pi_last_name]]=" ","",HYPERLINK("mailto:"&amp;BudgetsQTable[[#This Row],[pi_email]]&amp;"&amp;subject=Your NSF Proposal:  "&amp;BudgetsQTable[[#This Row],[prop_id]],BudgetsQTable[[#This Row],[pi_email]]))</f>
        <v/>
      </c>
      <c r="O576" s="78" t="s">
        <v>753</v>
      </c>
      <c r="P576" s="78">
        <v>3</v>
      </c>
      <c r="Q576" s="78">
        <v>2.4</v>
      </c>
      <c r="R576" s="79">
        <v>0</v>
      </c>
      <c r="S576" s="79">
        <v>0</v>
      </c>
      <c r="T576" s="79">
        <v>0</v>
      </c>
      <c r="U576" s="80">
        <v>298435</v>
      </c>
      <c r="V576" s="78">
        <v>0</v>
      </c>
      <c r="W576" s="78">
        <v>2</v>
      </c>
      <c r="X576" s="11" t="str">
        <f ca="1">IF(ISBLANK(BudgetsQTable[[#This Row],[budg_seq_yr]]),"FY"&amp;fiscalyear,"FY"&amp;fiscalyear-1+BudgetsQTable[[#This Row],[budg_seq_yr]])</f>
        <v>FY19</v>
      </c>
      <c r="Y576" s="79">
        <v>298435</v>
      </c>
      <c r="Z576" s="78" t="s">
        <v>2869</v>
      </c>
      <c r="AA576" s="78" t="s">
        <v>468</v>
      </c>
      <c r="AB576" s="76" t="s">
        <v>2821</v>
      </c>
      <c r="AC576" s="78" t="s">
        <v>468</v>
      </c>
    </row>
    <row r="577" spans="1:29" x14ac:dyDescent="0.35">
      <c r="A577" s="10" t="s">
        <v>1241</v>
      </c>
      <c r="B577" s="76" t="s">
        <v>2863</v>
      </c>
      <c r="C577" s="76">
        <f>C576+(BudgetsQTable[[#This Row],[lead]]&lt;&gt;K576)</f>
        <v>84</v>
      </c>
      <c r="D577" s="76">
        <f>D576*(BudgetsQTable[[#This Row],[lead]]=K576)+(BudgetsQTable[[#This Row],[prop_id]]&lt;&gt;A576)</f>
        <v>1</v>
      </c>
      <c r="E577" s="77">
        <v>43004.793055555558</v>
      </c>
      <c r="F577" s="78" t="s">
        <v>2868</v>
      </c>
      <c r="G577" s="78" t="s">
        <v>2869</v>
      </c>
      <c r="H577" s="78" t="s">
        <v>468</v>
      </c>
      <c r="I577" s="76" t="s">
        <v>1185</v>
      </c>
      <c r="J577" s="76" t="s">
        <v>753</v>
      </c>
      <c r="K577" s="78" t="s">
        <v>1241</v>
      </c>
      <c r="L577" s="7" t="str">
        <f>IF(BudgetsQTable[[#This Row],[pi_last_name]]=" ","",HYPERLINK("https://www.ejacket.nsf.gov/ej/showProposal.do?Continue=Y&amp;ID="&amp;BudgetsQTable[[#This Row],[prop_id]],BudgetsQTable[[#This Row],[prop_id]]))</f>
        <v/>
      </c>
      <c r="M577" s="78" t="s">
        <v>753</v>
      </c>
      <c r="N577" s="7" t="str">
        <f>IF(BudgetsQTable[[#This Row],[pi_last_name]]=" ","",HYPERLINK("mailto:"&amp;BudgetsQTable[[#This Row],[pi_email]]&amp;"&amp;subject=Your NSF Proposal:  "&amp;BudgetsQTable[[#This Row],[prop_id]],BudgetsQTable[[#This Row],[pi_email]]))</f>
        <v/>
      </c>
      <c r="O577" s="78" t="s">
        <v>753</v>
      </c>
      <c r="P577" s="78">
        <v>3</v>
      </c>
      <c r="Q577" s="78">
        <v>2.4</v>
      </c>
      <c r="R577" s="79">
        <v>0</v>
      </c>
      <c r="S577" s="79">
        <v>0</v>
      </c>
      <c r="T577" s="79">
        <v>0</v>
      </c>
      <c r="U577" s="80">
        <v>311966</v>
      </c>
      <c r="V577" s="78">
        <v>0</v>
      </c>
      <c r="W577" s="78">
        <v>3</v>
      </c>
      <c r="X577" s="11" t="str">
        <f ca="1">IF(ISBLANK(BudgetsQTable[[#This Row],[budg_seq_yr]]),"FY"&amp;fiscalyear,"FY"&amp;fiscalyear-1+BudgetsQTable[[#This Row],[budg_seq_yr]])</f>
        <v>FY20</v>
      </c>
      <c r="Y577" s="79">
        <v>311966</v>
      </c>
      <c r="Z577" s="78" t="s">
        <v>2869</v>
      </c>
      <c r="AA577" s="78" t="s">
        <v>468</v>
      </c>
      <c r="AB577" s="76" t="s">
        <v>2821</v>
      </c>
      <c r="AC577" s="78" t="s">
        <v>468</v>
      </c>
    </row>
    <row r="578" spans="1:29" x14ac:dyDescent="0.35">
      <c r="A578" s="10" t="s">
        <v>1241</v>
      </c>
      <c r="B578" s="76" t="s">
        <v>2863</v>
      </c>
      <c r="C578" s="76">
        <f>C577+(BudgetsQTable[[#This Row],[lead]]&lt;&gt;K577)</f>
        <v>84</v>
      </c>
      <c r="D578" s="76">
        <f>D577*(BudgetsQTable[[#This Row],[lead]]=K577)+(BudgetsQTable[[#This Row],[prop_id]]&lt;&gt;A577)</f>
        <v>1</v>
      </c>
      <c r="E578" s="77">
        <v>43004.793055555558</v>
      </c>
      <c r="F578" s="78" t="s">
        <v>2868</v>
      </c>
      <c r="G578" s="78" t="s">
        <v>2869</v>
      </c>
      <c r="H578" s="78" t="s">
        <v>468</v>
      </c>
      <c r="I578" s="76" t="s">
        <v>1185</v>
      </c>
      <c r="J578" s="76" t="s">
        <v>753</v>
      </c>
      <c r="K578" s="78" t="s">
        <v>1241</v>
      </c>
      <c r="L578" s="7" t="str">
        <f>IF(BudgetsQTable[[#This Row],[pi_last_name]]=" ","",HYPERLINK("https://www.ejacket.nsf.gov/ej/showProposal.do?Continue=Y&amp;ID="&amp;BudgetsQTable[[#This Row],[prop_id]],BudgetsQTable[[#This Row],[prop_id]]))</f>
        <v/>
      </c>
      <c r="M578" s="78" t="s">
        <v>753</v>
      </c>
      <c r="N578" s="7" t="str">
        <f>IF(BudgetsQTable[[#This Row],[pi_last_name]]=" ","",HYPERLINK("mailto:"&amp;BudgetsQTable[[#This Row],[pi_email]]&amp;"&amp;subject=Your NSF Proposal:  "&amp;BudgetsQTable[[#This Row],[prop_id]],BudgetsQTable[[#This Row],[pi_email]]))</f>
        <v/>
      </c>
      <c r="O578" s="78" t="s">
        <v>753</v>
      </c>
      <c r="P578" s="78">
        <v>3</v>
      </c>
      <c r="Q578" s="78">
        <v>2.4</v>
      </c>
      <c r="R578" s="79">
        <v>0</v>
      </c>
      <c r="S578" s="79">
        <v>0</v>
      </c>
      <c r="T578" s="79">
        <v>0</v>
      </c>
      <c r="U578" s="80">
        <v>304035</v>
      </c>
      <c r="V578" s="78">
        <v>0</v>
      </c>
      <c r="W578" s="78">
        <v>4</v>
      </c>
      <c r="X578" s="11" t="str">
        <f ca="1">IF(ISBLANK(BudgetsQTable[[#This Row],[budg_seq_yr]]),"FY"&amp;fiscalyear,"FY"&amp;fiscalyear-1+BudgetsQTable[[#This Row],[budg_seq_yr]])</f>
        <v>FY21</v>
      </c>
      <c r="Y578" s="79">
        <v>304035</v>
      </c>
      <c r="Z578" s="78" t="s">
        <v>2869</v>
      </c>
      <c r="AA578" s="78" t="s">
        <v>468</v>
      </c>
      <c r="AB578" s="76" t="s">
        <v>2821</v>
      </c>
      <c r="AC578" s="78" t="s">
        <v>468</v>
      </c>
    </row>
    <row r="579" spans="1:29" x14ac:dyDescent="0.35">
      <c r="A579" s="10" t="s">
        <v>1244</v>
      </c>
      <c r="B579" s="76" t="s">
        <v>2863</v>
      </c>
      <c r="C579" s="76">
        <f>C578+(BudgetsQTable[[#This Row],[lead]]&lt;&gt;K578)</f>
        <v>85</v>
      </c>
      <c r="D579" s="76">
        <f>D578*(BudgetsQTable[[#This Row],[lead]]=K578)+(BudgetsQTable[[#This Row],[prop_id]]&lt;&gt;A578)</f>
        <v>1</v>
      </c>
      <c r="E579" s="77">
        <v>43004.822222222225</v>
      </c>
      <c r="F579" s="78" t="s">
        <v>2868</v>
      </c>
      <c r="G579" s="78" t="s">
        <v>2869</v>
      </c>
      <c r="H579" s="78" t="s">
        <v>466</v>
      </c>
      <c r="I579" s="76" t="s">
        <v>931</v>
      </c>
      <c r="J579" s="76" t="s">
        <v>3338</v>
      </c>
      <c r="K579" s="78" t="s">
        <v>1244</v>
      </c>
      <c r="L579" s="7" t="str">
        <f>IF(BudgetsQTable[[#This Row],[pi_last_name]]=" ","",HYPERLINK("https://www.ejacket.nsf.gov/ej/showProposal.do?Continue=Y&amp;ID="&amp;BudgetsQTable[[#This Row],[prop_id]],BudgetsQTable[[#This Row],[prop_id]]))</f>
        <v>1763434</v>
      </c>
      <c r="M579" s="78" t="s">
        <v>1245</v>
      </c>
      <c r="N579" s="7" t="str">
        <f>IF(BudgetsQTable[[#This Row],[pi_last_name]]=" ","",HYPERLINK("mailto:"&amp;BudgetsQTable[[#This Row],[pi_email]]&amp;"&amp;subject=Your NSF Proposal:  "&amp;BudgetsQTable[[#This Row],[prop_id]],BudgetsQTable[[#This Row],[pi_email]]))</f>
        <v>madden@csail.mit.edu</v>
      </c>
      <c r="O579" s="78" t="s">
        <v>586</v>
      </c>
      <c r="P579" s="78"/>
      <c r="Q579" s="78"/>
      <c r="R579" s="79"/>
      <c r="S579" s="79"/>
      <c r="T579" s="79"/>
      <c r="U579" s="80"/>
      <c r="V579" s="78">
        <v>0</v>
      </c>
      <c r="W579" s="78"/>
      <c r="X579" s="11" t="str">
        <f ca="1">IF(ISBLANK(BudgetsQTable[[#This Row],[budg_seq_yr]]),"FY"&amp;fiscalyear,"FY"&amp;fiscalyear-1+BudgetsQTable[[#This Row],[budg_seq_yr]])</f>
        <v>FY18</v>
      </c>
      <c r="Y579" s="79">
        <v>1200000</v>
      </c>
      <c r="Z579" s="78" t="s">
        <v>2869</v>
      </c>
      <c r="AA579" s="78" t="s">
        <v>466</v>
      </c>
      <c r="AB579" s="76" t="s">
        <v>2821</v>
      </c>
      <c r="AC579" s="78" t="s">
        <v>2884</v>
      </c>
    </row>
    <row r="580" spans="1:29" x14ac:dyDescent="0.35">
      <c r="A580" s="10" t="s">
        <v>1244</v>
      </c>
      <c r="B580" s="76" t="s">
        <v>2863</v>
      </c>
      <c r="C580" s="76">
        <f>C579+(BudgetsQTable[[#This Row],[lead]]&lt;&gt;K579)</f>
        <v>85</v>
      </c>
      <c r="D580" s="76">
        <f>D579*(BudgetsQTable[[#This Row],[lead]]=K579)+(BudgetsQTable[[#This Row],[prop_id]]&lt;&gt;A579)</f>
        <v>1</v>
      </c>
      <c r="E580" s="77">
        <v>43004.822222222225</v>
      </c>
      <c r="F580" s="78" t="s">
        <v>2868</v>
      </c>
      <c r="G580" s="78" t="s">
        <v>2869</v>
      </c>
      <c r="H580" s="78" t="s">
        <v>466</v>
      </c>
      <c r="I580" s="76" t="s">
        <v>931</v>
      </c>
      <c r="J580" s="76" t="s">
        <v>753</v>
      </c>
      <c r="K580" s="78" t="s">
        <v>1244</v>
      </c>
      <c r="L580" s="7" t="str">
        <f>IF(BudgetsQTable[[#This Row],[pi_last_name]]=" ","",HYPERLINK("https://www.ejacket.nsf.gov/ej/showProposal.do?Continue=Y&amp;ID="&amp;BudgetsQTable[[#This Row],[prop_id]],BudgetsQTable[[#This Row],[prop_id]]))</f>
        <v/>
      </c>
      <c r="M580" s="78" t="s">
        <v>753</v>
      </c>
      <c r="N580" s="7" t="str">
        <f>IF(BudgetsQTable[[#This Row],[pi_last_name]]=" ","",HYPERLINK("mailto:"&amp;BudgetsQTable[[#This Row],[pi_email]]&amp;"&amp;subject=Your NSF Proposal:  "&amp;BudgetsQTable[[#This Row],[prop_id]],BudgetsQTable[[#This Row],[pi_email]]))</f>
        <v/>
      </c>
      <c r="O580" s="78" t="s">
        <v>753</v>
      </c>
      <c r="P580" s="78">
        <v>2</v>
      </c>
      <c r="Q580" s="78">
        <v>2</v>
      </c>
      <c r="R580" s="79">
        <v>0</v>
      </c>
      <c r="S580" s="79">
        <v>0</v>
      </c>
      <c r="T580" s="79">
        <v>0</v>
      </c>
      <c r="U580" s="80">
        <v>288678</v>
      </c>
      <c r="V580" s="78">
        <v>0</v>
      </c>
      <c r="W580" s="78">
        <v>1</v>
      </c>
      <c r="X580" s="11" t="str">
        <f ca="1">IF(ISBLANK(BudgetsQTable[[#This Row],[budg_seq_yr]]),"FY"&amp;fiscalyear,"FY"&amp;fiscalyear-1+BudgetsQTable[[#This Row],[budg_seq_yr]])</f>
        <v>FY18</v>
      </c>
      <c r="Y580" s="79">
        <v>288678</v>
      </c>
      <c r="Z580" s="78" t="s">
        <v>2869</v>
      </c>
      <c r="AA580" s="78" t="s">
        <v>466</v>
      </c>
      <c r="AB580" s="76" t="s">
        <v>2821</v>
      </c>
      <c r="AC580" s="78" t="s">
        <v>2884</v>
      </c>
    </row>
    <row r="581" spans="1:29" x14ac:dyDescent="0.35">
      <c r="A581" s="10" t="s">
        <v>1244</v>
      </c>
      <c r="B581" s="76" t="s">
        <v>2863</v>
      </c>
      <c r="C581" s="76">
        <f>C580+(BudgetsQTable[[#This Row],[lead]]&lt;&gt;K580)</f>
        <v>85</v>
      </c>
      <c r="D581" s="76">
        <f>D580*(BudgetsQTable[[#This Row],[lead]]=K580)+(BudgetsQTable[[#This Row],[prop_id]]&lt;&gt;A580)</f>
        <v>1</v>
      </c>
      <c r="E581" s="77">
        <v>43004.822222222225</v>
      </c>
      <c r="F581" s="78" t="s">
        <v>2868</v>
      </c>
      <c r="G581" s="78" t="s">
        <v>2869</v>
      </c>
      <c r="H581" s="78" t="s">
        <v>466</v>
      </c>
      <c r="I581" s="76" t="s">
        <v>931</v>
      </c>
      <c r="J581" s="76" t="s">
        <v>753</v>
      </c>
      <c r="K581" s="78" t="s">
        <v>1244</v>
      </c>
      <c r="L581" s="7" t="str">
        <f>IF(BudgetsQTable[[#This Row],[pi_last_name]]=" ","",HYPERLINK("https://www.ejacket.nsf.gov/ej/showProposal.do?Continue=Y&amp;ID="&amp;BudgetsQTable[[#This Row],[prop_id]],BudgetsQTable[[#This Row],[prop_id]]))</f>
        <v/>
      </c>
      <c r="M581" s="78" t="s">
        <v>753</v>
      </c>
      <c r="N581" s="7" t="str">
        <f>IF(BudgetsQTable[[#This Row],[pi_last_name]]=" ","",HYPERLINK("mailto:"&amp;BudgetsQTable[[#This Row],[pi_email]]&amp;"&amp;subject=Your NSF Proposal:  "&amp;BudgetsQTable[[#This Row],[prop_id]],BudgetsQTable[[#This Row],[pi_email]]))</f>
        <v/>
      </c>
      <c r="O581" s="78" t="s">
        <v>753</v>
      </c>
      <c r="P581" s="78">
        <v>2</v>
      </c>
      <c r="Q581" s="78">
        <v>2</v>
      </c>
      <c r="R581" s="79">
        <v>0</v>
      </c>
      <c r="S581" s="79">
        <v>0</v>
      </c>
      <c r="T581" s="79">
        <v>0</v>
      </c>
      <c r="U581" s="80">
        <v>294974</v>
      </c>
      <c r="V581" s="78">
        <v>0</v>
      </c>
      <c r="W581" s="78">
        <v>2</v>
      </c>
      <c r="X581" s="11" t="str">
        <f ca="1">IF(ISBLANK(BudgetsQTable[[#This Row],[budg_seq_yr]]),"FY"&amp;fiscalyear,"FY"&amp;fiscalyear-1+BudgetsQTable[[#This Row],[budg_seq_yr]])</f>
        <v>FY19</v>
      </c>
      <c r="Y581" s="79">
        <v>294974</v>
      </c>
      <c r="Z581" s="78" t="s">
        <v>2869</v>
      </c>
      <c r="AA581" s="78" t="s">
        <v>466</v>
      </c>
      <c r="AB581" s="76" t="s">
        <v>2821</v>
      </c>
      <c r="AC581" s="78" t="s">
        <v>2884</v>
      </c>
    </row>
    <row r="582" spans="1:29" x14ac:dyDescent="0.35">
      <c r="A582" s="10" t="s">
        <v>1244</v>
      </c>
      <c r="B582" s="76" t="s">
        <v>2863</v>
      </c>
      <c r="C582" s="76">
        <f>C581+(BudgetsQTable[[#This Row],[lead]]&lt;&gt;K581)</f>
        <v>85</v>
      </c>
      <c r="D582" s="76">
        <f>D581*(BudgetsQTable[[#This Row],[lead]]=K581)+(BudgetsQTable[[#This Row],[prop_id]]&lt;&gt;A581)</f>
        <v>1</v>
      </c>
      <c r="E582" s="77">
        <v>43004.822222222225</v>
      </c>
      <c r="F582" s="78" t="s">
        <v>2868</v>
      </c>
      <c r="G582" s="78" t="s">
        <v>2869</v>
      </c>
      <c r="H582" s="78" t="s">
        <v>466</v>
      </c>
      <c r="I582" s="76" t="s">
        <v>931</v>
      </c>
      <c r="J582" s="76" t="s">
        <v>753</v>
      </c>
      <c r="K582" s="78" t="s">
        <v>1244</v>
      </c>
      <c r="L582" s="7" t="str">
        <f>IF(BudgetsQTable[[#This Row],[pi_last_name]]=" ","",HYPERLINK("https://www.ejacket.nsf.gov/ej/showProposal.do?Continue=Y&amp;ID="&amp;BudgetsQTable[[#This Row],[prop_id]],BudgetsQTable[[#This Row],[prop_id]]))</f>
        <v/>
      </c>
      <c r="M582" s="78" t="s">
        <v>753</v>
      </c>
      <c r="N582" s="7" t="str">
        <f>IF(BudgetsQTable[[#This Row],[pi_last_name]]=" ","",HYPERLINK("mailto:"&amp;BudgetsQTable[[#This Row],[pi_email]]&amp;"&amp;subject=Your NSF Proposal:  "&amp;BudgetsQTable[[#This Row],[prop_id]],BudgetsQTable[[#This Row],[pi_email]]))</f>
        <v/>
      </c>
      <c r="O582" s="78" t="s">
        <v>753</v>
      </c>
      <c r="P582" s="78">
        <v>2</v>
      </c>
      <c r="Q582" s="78">
        <v>2</v>
      </c>
      <c r="R582" s="79">
        <v>0</v>
      </c>
      <c r="S582" s="79">
        <v>0</v>
      </c>
      <c r="T582" s="79">
        <v>0</v>
      </c>
      <c r="U582" s="80">
        <v>303672</v>
      </c>
      <c r="V582" s="78">
        <v>0</v>
      </c>
      <c r="W582" s="78">
        <v>3</v>
      </c>
      <c r="X582" s="11" t="str">
        <f ca="1">IF(ISBLANK(BudgetsQTable[[#This Row],[budg_seq_yr]]),"FY"&amp;fiscalyear,"FY"&amp;fiscalyear-1+BudgetsQTable[[#This Row],[budg_seq_yr]])</f>
        <v>FY20</v>
      </c>
      <c r="Y582" s="79">
        <v>303672</v>
      </c>
      <c r="Z582" s="78" t="s">
        <v>2869</v>
      </c>
      <c r="AA582" s="78" t="s">
        <v>466</v>
      </c>
      <c r="AB582" s="76" t="s">
        <v>2821</v>
      </c>
      <c r="AC582" s="78" t="s">
        <v>2884</v>
      </c>
    </row>
    <row r="583" spans="1:29" x14ac:dyDescent="0.35">
      <c r="A583" s="10" t="s">
        <v>1244</v>
      </c>
      <c r="B583" s="76" t="s">
        <v>2863</v>
      </c>
      <c r="C583" s="76">
        <f>C582+(BudgetsQTable[[#This Row],[lead]]&lt;&gt;K582)</f>
        <v>85</v>
      </c>
      <c r="D583" s="76">
        <f>D582*(BudgetsQTable[[#This Row],[lead]]=K582)+(BudgetsQTable[[#This Row],[prop_id]]&lt;&gt;A582)</f>
        <v>1</v>
      </c>
      <c r="E583" s="77">
        <v>43004.822222222225</v>
      </c>
      <c r="F583" s="78" t="s">
        <v>2868</v>
      </c>
      <c r="G583" s="78" t="s">
        <v>2869</v>
      </c>
      <c r="H583" s="78" t="s">
        <v>466</v>
      </c>
      <c r="I583" s="76" t="s">
        <v>931</v>
      </c>
      <c r="J583" s="76" t="s">
        <v>753</v>
      </c>
      <c r="K583" s="78" t="s">
        <v>1244</v>
      </c>
      <c r="L583" s="7" t="str">
        <f>IF(BudgetsQTable[[#This Row],[pi_last_name]]=" ","",HYPERLINK("https://www.ejacket.nsf.gov/ej/showProposal.do?Continue=Y&amp;ID="&amp;BudgetsQTable[[#This Row],[prop_id]],BudgetsQTable[[#This Row],[prop_id]]))</f>
        <v/>
      </c>
      <c r="M583" s="78" t="s">
        <v>753</v>
      </c>
      <c r="N583" s="7" t="str">
        <f>IF(BudgetsQTable[[#This Row],[pi_last_name]]=" ","",HYPERLINK("mailto:"&amp;BudgetsQTable[[#This Row],[pi_email]]&amp;"&amp;subject=Your NSF Proposal:  "&amp;BudgetsQTable[[#This Row],[prop_id]],BudgetsQTable[[#This Row],[pi_email]]))</f>
        <v/>
      </c>
      <c r="O583" s="78" t="s">
        <v>753</v>
      </c>
      <c r="P583" s="78">
        <v>2</v>
      </c>
      <c r="Q583" s="78">
        <v>2</v>
      </c>
      <c r="R583" s="79">
        <v>0</v>
      </c>
      <c r="S583" s="79">
        <v>0</v>
      </c>
      <c r="T583" s="79">
        <v>0</v>
      </c>
      <c r="U583" s="80">
        <v>312676</v>
      </c>
      <c r="V583" s="78">
        <v>0</v>
      </c>
      <c r="W583" s="78">
        <v>4</v>
      </c>
      <c r="X583" s="11" t="str">
        <f ca="1">IF(ISBLANK(BudgetsQTable[[#This Row],[budg_seq_yr]]),"FY"&amp;fiscalyear,"FY"&amp;fiscalyear-1+BudgetsQTable[[#This Row],[budg_seq_yr]])</f>
        <v>FY21</v>
      </c>
      <c r="Y583" s="79">
        <v>312676</v>
      </c>
      <c r="Z583" s="78" t="s">
        <v>2869</v>
      </c>
      <c r="AA583" s="78" t="s">
        <v>466</v>
      </c>
      <c r="AB583" s="76" t="s">
        <v>2821</v>
      </c>
      <c r="AC583" s="78" t="s">
        <v>2884</v>
      </c>
    </row>
    <row r="584" spans="1:29" x14ac:dyDescent="0.35">
      <c r="A584" s="10" t="s">
        <v>1247</v>
      </c>
      <c r="B584" s="76" t="s">
        <v>2863</v>
      </c>
      <c r="C584" s="76">
        <f>C583+(BudgetsQTable[[#This Row],[lead]]&lt;&gt;K583)</f>
        <v>86</v>
      </c>
      <c r="D584" s="76">
        <f>D583*(BudgetsQTable[[#This Row],[lead]]=K583)+(BudgetsQTable[[#This Row],[prop_id]]&lt;&gt;A583)</f>
        <v>1</v>
      </c>
      <c r="E584" s="77">
        <v>43004.868055555555</v>
      </c>
      <c r="F584" s="78" t="s">
        <v>2817</v>
      </c>
      <c r="G584" s="78" t="s">
        <v>2818</v>
      </c>
      <c r="H584" s="78" t="s">
        <v>474</v>
      </c>
      <c r="I584" s="76" t="s">
        <v>1201</v>
      </c>
      <c r="J584" s="76" t="s">
        <v>3341</v>
      </c>
      <c r="K584" s="78" t="s">
        <v>1247</v>
      </c>
      <c r="L584" s="7" t="str">
        <f>IF(BudgetsQTable[[#This Row],[pi_last_name]]=" ","",HYPERLINK("https://www.ejacket.nsf.gov/ej/showProposal.do?Continue=Y&amp;ID="&amp;BudgetsQTable[[#This Row],[prop_id]],BudgetsQTable[[#This Row],[prop_id]]))</f>
        <v>1763438</v>
      </c>
      <c r="M584" s="78" t="s">
        <v>1248</v>
      </c>
      <c r="N584" s="7" t="str">
        <f>IF(BudgetsQTable[[#This Row],[pi_last_name]]=" ","",HYPERLINK("mailto:"&amp;BudgetsQTable[[#This Row],[pi_email]]&amp;"&amp;subject=Your NSF Proposal:  "&amp;BudgetsQTable[[#This Row],[prop_id]],BudgetsQTable[[#This Row],[pi_email]]))</f>
        <v>ashivani@seas.upenn.edu</v>
      </c>
      <c r="O584" s="78" t="s">
        <v>689</v>
      </c>
      <c r="P584" s="78"/>
      <c r="Q584" s="78"/>
      <c r="R584" s="79"/>
      <c r="S584" s="79"/>
      <c r="T584" s="79"/>
      <c r="U584" s="80"/>
      <c r="V584" s="78">
        <v>0</v>
      </c>
      <c r="W584" s="78"/>
      <c r="X584" s="11" t="str">
        <f ca="1">IF(ISBLANK(BudgetsQTable[[#This Row],[budg_seq_yr]]),"FY"&amp;fiscalyear,"FY"&amp;fiscalyear-1+BudgetsQTable[[#This Row],[budg_seq_yr]])</f>
        <v>FY18</v>
      </c>
      <c r="Y584" s="79">
        <v>1200000</v>
      </c>
      <c r="Z584" s="78" t="s">
        <v>2818</v>
      </c>
      <c r="AA584" s="78" t="s">
        <v>474</v>
      </c>
      <c r="AB584" s="76" t="s">
        <v>2821</v>
      </c>
      <c r="AC584" s="78" t="s">
        <v>2988</v>
      </c>
    </row>
    <row r="585" spans="1:29" x14ac:dyDescent="0.35">
      <c r="A585" s="10" t="s">
        <v>1247</v>
      </c>
      <c r="B585" s="76" t="s">
        <v>2863</v>
      </c>
      <c r="C585" s="76">
        <f>C584+(BudgetsQTable[[#This Row],[lead]]&lt;&gt;K584)</f>
        <v>86</v>
      </c>
      <c r="D585" s="76">
        <f>D584*(BudgetsQTable[[#This Row],[lead]]=K584)+(BudgetsQTable[[#This Row],[prop_id]]&lt;&gt;A584)</f>
        <v>1</v>
      </c>
      <c r="E585" s="77">
        <v>43004.868055555555</v>
      </c>
      <c r="F585" s="78" t="s">
        <v>2817</v>
      </c>
      <c r="G585" s="78" t="s">
        <v>2818</v>
      </c>
      <c r="H585" s="78" t="s">
        <v>474</v>
      </c>
      <c r="I585" s="76" t="s">
        <v>1201</v>
      </c>
      <c r="J585" s="76" t="s">
        <v>753</v>
      </c>
      <c r="K585" s="78" t="s">
        <v>1247</v>
      </c>
      <c r="L585" s="7" t="str">
        <f>IF(BudgetsQTable[[#This Row],[pi_last_name]]=" ","",HYPERLINK("https://www.ejacket.nsf.gov/ej/showProposal.do?Continue=Y&amp;ID="&amp;BudgetsQTable[[#This Row],[prop_id]],BudgetsQTable[[#This Row],[prop_id]]))</f>
        <v/>
      </c>
      <c r="M585" s="78" t="s">
        <v>753</v>
      </c>
      <c r="N585" s="7" t="str">
        <f>IF(BudgetsQTable[[#This Row],[pi_last_name]]=" ","",HYPERLINK("mailto:"&amp;BudgetsQTable[[#This Row],[pi_email]]&amp;"&amp;subject=Your NSF Proposal:  "&amp;BudgetsQTable[[#This Row],[prop_id]],BudgetsQTable[[#This Row],[pi_email]]))</f>
        <v/>
      </c>
      <c r="O585" s="78" t="s">
        <v>753</v>
      </c>
      <c r="P585" s="78">
        <v>3</v>
      </c>
      <c r="Q585" s="78">
        <v>2.25</v>
      </c>
      <c r="R585" s="79">
        <v>0</v>
      </c>
      <c r="S585" s="79">
        <v>0</v>
      </c>
      <c r="T585" s="79">
        <v>0</v>
      </c>
      <c r="U585" s="80">
        <v>230079</v>
      </c>
      <c r="V585" s="78">
        <v>0</v>
      </c>
      <c r="W585" s="78">
        <v>1</v>
      </c>
      <c r="X585" s="11" t="str">
        <f ca="1">IF(ISBLANK(BudgetsQTable[[#This Row],[budg_seq_yr]]),"FY"&amp;fiscalyear,"FY"&amp;fiscalyear-1+BudgetsQTable[[#This Row],[budg_seq_yr]])</f>
        <v>FY18</v>
      </c>
      <c r="Y585" s="79">
        <v>230079</v>
      </c>
      <c r="Z585" s="78" t="s">
        <v>2818</v>
      </c>
      <c r="AA585" s="78" t="s">
        <v>474</v>
      </c>
      <c r="AB585" s="76" t="s">
        <v>2821</v>
      </c>
      <c r="AC585" s="78" t="s">
        <v>2988</v>
      </c>
    </row>
    <row r="586" spans="1:29" x14ac:dyDescent="0.35">
      <c r="A586" s="10" t="s">
        <v>1247</v>
      </c>
      <c r="B586" s="76" t="s">
        <v>2863</v>
      </c>
      <c r="C586" s="76">
        <f>C585+(BudgetsQTable[[#This Row],[lead]]&lt;&gt;K585)</f>
        <v>86</v>
      </c>
      <c r="D586" s="76">
        <f>D585*(BudgetsQTable[[#This Row],[lead]]=K585)+(BudgetsQTable[[#This Row],[prop_id]]&lt;&gt;A585)</f>
        <v>1</v>
      </c>
      <c r="E586" s="77">
        <v>43004.868055555555</v>
      </c>
      <c r="F586" s="78" t="s">
        <v>2817</v>
      </c>
      <c r="G586" s="78" t="s">
        <v>2818</v>
      </c>
      <c r="H586" s="78" t="s">
        <v>474</v>
      </c>
      <c r="I586" s="76" t="s">
        <v>1201</v>
      </c>
      <c r="J586" s="76" t="s">
        <v>753</v>
      </c>
      <c r="K586" s="78" t="s">
        <v>1247</v>
      </c>
      <c r="L586" s="7" t="str">
        <f>IF(BudgetsQTable[[#This Row],[pi_last_name]]=" ","",HYPERLINK("https://www.ejacket.nsf.gov/ej/showProposal.do?Continue=Y&amp;ID="&amp;BudgetsQTable[[#This Row],[prop_id]],BudgetsQTable[[#This Row],[prop_id]]))</f>
        <v/>
      </c>
      <c r="M586" s="78" t="s">
        <v>753</v>
      </c>
      <c r="N586" s="7" t="str">
        <f>IF(BudgetsQTable[[#This Row],[pi_last_name]]=" ","",HYPERLINK("mailto:"&amp;BudgetsQTable[[#This Row],[pi_email]]&amp;"&amp;subject=Your NSF Proposal:  "&amp;BudgetsQTable[[#This Row],[prop_id]],BudgetsQTable[[#This Row],[pi_email]]))</f>
        <v/>
      </c>
      <c r="O586" s="78" t="s">
        <v>753</v>
      </c>
      <c r="P586" s="78">
        <v>3</v>
      </c>
      <c r="Q586" s="78">
        <v>2.25</v>
      </c>
      <c r="R586" s="79">
        <v>60000</v>
      </c>
      <c r="S586" s="79">
        <v>0</v>
      </c>
      <c r="T586" s="79">
        <v>0</v>
      </c>
      <c r="U586" s="80">
        <v>350675</v>
      </c>
      <c r="V586" s="78">
        <v>0</v>
      </c>
      <c r="W586" s="78">
        <v>2</v>
      </c>
      <c r="X586" s="11" t="str">
        <f ca="1">IF(ISBLANK(BudgetsQTable[[#This Row],[budg_seq_yr]]),"FY"&amp;fiscalyear,"FY"&amp;fiscalyear-1+BudgetsQTable[[#This Row],[budg_seq_yr]])</f>
        <v>FY19</v>
      </c>
      <c r="Y586" s="79">
        <v>350675</v>
      </c>
      <c r="Z586" s="78" t="s">
        <v>2818</v>
      </c>
      <c r="AA586" s="78" t="s">
        <v>474</v>
      </c>
      <c r="AB586" s="76" t="s">
        <v>2821</v>
      </c>
      <c r="AC586" s="78" t="s">
        <v>2988</v>
      </c>
    </row>
    <row r="587" spans="1:29" x14ac:dyDescent="0.35">
      <c r="A587" s="10" t="s">
        <v>1247</v>
      </c>
      <c r="B587" s="76" t="s">
        <v>2863</v>
      </c>
      <c r="C587" s="76">
        <f>C586+(BudgetsQTable[[#This Row],[lead]]&lt;&gt;K586)</f>
        <v>86</v>
      </c>
      <c r="D587" s="76">
        <f>D586*(BudgetsQTable[[#This Row],[lead]]=K586)+(BudgetsQTable[[#This Row],[prop_id]]&lt;&gt;A586)</f>
        <v>1</v>
      </c>
      <c r="E587" s="77">
        <v>43004.868055555555</v>
      </c>
      <c r="F587" s="78" t="s">
        <v>2817</v>
      </c>
      <c r="G587" s="78" t="s">
        <v>2818</v>
      </c>
      <c r="H587" s="78" t="s">
        <v>474</v>
      </c>
      <c r="I587" s="76" t="s">
        <v>1201</v>
      </c>
      <c r="J587" s="76" t="s">
        <v>753</v>
      </c>
      <c r="K587" s="78" t="s">
        <v>1247</v>
      </c>
      <c r="L587" s="7" t="str">
        <f>IF(BudgetsQTable[[#This Row],[pi_last_name]]=" ","",HYPERLINK("https://www.ejacket.nsf.gov/ej/showProposal.do?Continue=Y&amp;ID="&amp;BudgetsQTable[[#This Row],[prop_id]],BudgetsQTable[[#This Row],[prop_id]]))</f>
        <v/>
      </c>
      <c r="M587" s="78" t="s">
        <v>753</v>
      </c>
      <c r="N587" s="7" t="str">
        <f>IF(BudgetsQTable[[#This Row],[pi_last_name]]=" ","",HYPERLINK("mailto:"&amp;BudgetsQTable[[#This Row],[pi_email]]&amp;"&amp;subject=Your NSF Proposal:  "&amp;BudgetsQTable[[#This Row],[prop_id]],BudgetsQTable[[#This Row],[pi_email]]))</f>
        <v/>
      </c>
      <c r="O587" s="78" t="s">
        <v>753</v>
      </c>
      <c r="P587" s="78">
        <v>3</v>
      </c>
      <c r="Q587" s="78">
        <v>2.25</v>
      </c>
      <c r="R587" s="79">
        <v>60000</v>
      </c>
      <c r="S587" s="79">
        <v>0</v>
      </c>
      <c r="T587" s="79">
        <v>0</v>
      </c>
      <c r="U587" s="80">
        <v>358735</v>
      </c>
      <c r="V587" s="78">
        <v>0</v>
      </c>
      <c r="W587" s="78">
        <v>3</v>
      </c>
      <c r="X587" s="11" t="str">
        <f ca="1">IF(ISBLANK(BudgetsQTable[[#This Row],[budg_seq_yr]]),"FY"&amp;fiscalyear,"FY"&amp;fiscalyear-1+BudgetsQTable[[#This Row],[budg_seq_yr]])</f>
        <v>FY20</v>
      </c>
      <c r="Y587" s="79">
        <v>358735</v>
      </c>
      <c r="Z587" s="78" t="s">
        <v>2818</v>
      </c>
      <c r="AA587" s="78" t="s">
        <v>474</v>
      </c>
      <c r="AB587" s="76" t="s">
        <v>2821</v>
      </c>
      <c r="AC587" s="78" t="s">
        <v>2988</v>
      </c>
    </row>
    <row r="588" spans="1:29" x14ac:dyDescent="0.35">
      <c r="A588" s="10" t="s">
        <v>1247</v>
      </c>
      <c r="B588" s="76" t="s">
        <v>2863</v>
      </c>
      <c r="C588" s="76">
        <f>C587+(BudgetsQTable[[#This Row],[lead]]&lt;&gt;K587)</f>
        <v>86</v>
      </c>
      <c r="D588" s="76">
        <f>D587*(BudgetsQTable[[#This Row],[lead]]=K587)+(BudgetsQTable[[#This Row],[prop_id]]&lt;&gt;A587)</f>
        <v>1</v>
      </c>
      <c r="E588" s="77">
        <v>43004.868055555555</v>
      </c>
      <c r="F588" s="78" t="s">
        <v>2817</v>
      </c>
      <c r="G588" s="78" t="s">
        <v>2818</v>
      </c>
      <c r="H588" s="78" t="s">
        <v>474</v>
      </c>
      <c r="I588" s="76" t="s">
        <v>1201</v>
      </c>
      <c r="J588" s="76" t="s">
        <v>753</v>
      </c>
      <c r="K588" s="78" t="s">
        <v>1247</v>
      </c>
      <c r="L588" s="7" t="str">
        <f>IF(BudgetsQTable[[#This Row],[pi_last_name]]=" ","",HYPERLINK("https://www.ejacket.nsf.gov/ej/showProposal.do?Continue=Y&amp;ID="&amp;BudgetsQTable[[#This Row],[prop_id]],BudgetsQTable[[#This Row],[prop_id]]))</f>
        <v/>
      </c>
      <c r="M588" s="78" t="s">
        <v>753</v>
      </c>
      <c r="N588" s="7" t="str">
        <f>IF(BudgetsQTable[[#This Row],[pi_last_name]]=" ","",HYPERLINK("mailto:"&amp;BudgetsQTable[[#This Row],[pi_email]]&amp;"&amp;subject=Your NSF Proposal:  "&amp;BudgetsQTable[[#This Row],[prop_id]],BudgetsQTable[[#This Row],[pi_email]]))</f>
        <v/>
      </c>
      <c r="O588" s="78" t="s">
        <v>753</v>
      </c>
      <c r="P588" s="78">
        <v>3</v>
      </c>
      <c r="Q588" s="78">
        <v>2.25</v>
      </c>
      <c r="R588" s="79">
        <v>0</v>
      </c>
      <c r="S588" s="79">
        <v>0</v>
      </c>
      <c r="T588" s="79">
        <v>0</v>
      </c>
      <c r="U588" s="80">
        <v>260511</v>
      </c>
      <c r="V588" s="78">
        <v>0</v>
      </c>
      <c r="W588" s="78">
        <v>4</v>
      </c>
      <c r="X588" s="11" t="str">
        <f ca="1">IF(ISBLANK(BudgetsQTable[[#This Row],[budg_seq_yr]]),"FY"&amp;fiscalyear,"FY"&amp;fiscalyear-1+BudgetsQTable[[#This Row],[budg_seq_yr]])</f>
        <v>FY21</v>
      </c>
      <c r="Y588" s="79">
        <v>260511</v>
      </c>
      <c r="Z588" s="78" t="s">
        <v>2818</v>
      </c>
      <c r="AA588" s="78" t="s">
        <v>474</v>
      </c>
      <c r="AB588" s="76" t="s">
        <v>2821</v>
      </c>
      <c r="AC588" s="78" t="s">
        <v>2988</v>
      </c>
    </row>
    <row r="589" spans="1:29" x14ac:dyDescent="0.35">
      <c r="A589" s="10" t="s">
        <v>1251</v>
      </c>
      <c r="B589" s="76" t="s">
        <v>2824</v>
      </c>
      <c r="C589" s="76">
        <f>C588+(BudgetsQTable[[#This Row],[lead]]&lt;&gt;K588)</f>
        <v>87</v>
      </c>
      <c r="D589" s="76">
        <f>D588*(BudgetsQTable[[#This Row],[lead]]=K588)+(BudgetsQTable[[#This Row],[prop_id]]&lt;&gt;A588)</f>
        <v>1</v>
      </c>
      <c r="E589" s="77">
        <v>43004.941666666666</v>
      </c>
      <c r="F589" s="78" t="s">
        <v>2817</v>
      </c>
      <c r="G589" s="78" t="s">
        <v>2818</v>
      </c>
      <c r="H589" s="78" t="s">
        <v>476</v>
      </c>
      <c r="I589" s="76" t="s">
        <v>727</v>
      </c>
      <c r="J589" s="76" t="s">
        <v>3344</v>
      </c>
      <c r="K589" s="78" t="s">
        <v>1251</v>
      </c>
      <c r="L589" s="7" t="str">
        <f>IF(BudgetsQTable[[#This Row],[pi_last_name]]=" ","",HYPERLINK("https://www.ejacket.nsf.gov/ej/showProposal.do?Continue=Y&amp;ID="&amp;BudgetsQTable[[#This Row],[prop_id]],BudgetsQTable[[#This Row],[prop_id]]))</f>
        <v>1763442</v>
      </c>
      <c r="M589" s="78" t="s">
        <v>1252</v>
      </c>
      <c r="N589" s="7" t="str">
        <f>IF(BudgetsQTable[[#This Row],[pi_last_name]]=" ","",HYPERLINK("mailto:"&amp;BudgetsQTable[[#This Row],[pi_email]]&amp;"&amp;subject=Your NSF Proposal:  "&amp;BudgetsQTable[[#This Row],[prop_id]],BudgetsQTable[[#This Row],[pi_email]]))</f>
        <v>myers@ece.utah.edu</v>
      </c>
      <c r="O589" s="78" t="s">
        <v>722</v>
      </c>
      <c r="P589" s="78"/>
      <c r="Q589" s="78"/>
      <c r="R589" s="79"/>
      <c r="S589" s="79"/>
      <c r="T589" s="79"/>
      <c r="U589" s="80"/>
      <c r="V589" s="78">
        <v>0</v>
      </c>
      <c r="W589" s="78"/>
      <c r="X589" s="11" t="str">
        <f ca="1">IF(ISBLANK(BudgetsQTable[[#This Row],[budg_seq_yr]]),"FY"&amp;fiscalyear,"FY"&amp;fiscalyear-1+BudgetsQTable[[#This Row],[budg_seq_yr]])</f>
        <v>FY18</v>
      </c>
      <c r="Y589" s="79">
        <v>397158</v>
      </c>
      <c r="Z589" s="78" t="s">
        <v>2818</v>
      </c>
      <c r="AA589" s="78" t="s">
        <v>476</v>
      </c>
      <c r="AB589" s="76" t="s">
        <v>2821</v>
      </c>
      <c r="AC589" s="78" t="s">
        <v>2832</v>
      </c>
    </row>
    <row r="590" spans="1:29" x14ac:dyDescent="0.35">
      <c r="A590" s="10" t="s">
        <v>1251</v>
      </c>
      <c r="B590" s="76" t="s">
        <v>2824</v>
      </c>
      <c r="C590" s="76">
        <f>C589+(BudgetsQTable[[#This Row],[lead]]&lt;&gt;K589)</f>
        <v>87</v>
      </c>
      <c r="D590" s="76">
        <f>D589*(BudgetsQTable[[#This Row],[lead]]=K589)+(BudgetsQTable[[#This Row],[prop_id]]&lt;&gt;A589)</f>
        <v>1</v>
      </c>
      <c r="E590" s="77">
        <v>43004.941666666666</v>
      </c>
      <c r="F590" s="78" t="s">
        <v>2817</v>
      </c>
      <c r="G590" s="78" t="s">
        <v>2818</v>
      </c>
      <c r="H590" s="78" t="s">
        <v>476</v>
      </c>
      <c r="I590" s="76" t="s">
        <v>727</v>
      </c>
      <c r="J590" s="76" t="s">
        <v>753</v>
      </c>
      <c r="K590" s="78" t="s">
        <v>1251</v>
      </c>
      <c r="L590" s="7" t="str">
        <f>IF(BudgetsQTable[[#This Row],[pi_last_name]]=" ","",HYPERLINK("https://www.ejacket.nsf.gov/ej/showProposal.do?Continue=Y&amp;ID="&amp;BudgetsQTable[[#This Row],[prop_id]],BudgetsQTable[[#This Row],[prop_id]]))</f>
        <v/>
      </c>
      <c r="M590" s="78" t="s">
        <v>753</v>
      </c>
      <c r="N590" s="7" t="str">
        <f>IF(BudgetsQTable[[#This Row],[pi_last_name]]=" ","",HYPERLINK("mailto:"&amp;BudgetsQTable[[#This Row],[pi_email]]&amp;"&amp;subject=Your NSF Proposal:  "&amp;BudgetsQTable[[#This Row],[prop_id]],BudgetsQTable[[#This Row],[pi_email]]))</f>
        <v/>
      </c>
      <c r="O590" s="78" t="s">
        <v>753</v>
      </c>
      <c r="P590" s="78">
        <v>1</v>
      </c>
      <c r="Q590" s="78">
        <v>1</v>
      </c>
      <c r="R590" s="79">
        <v>0</v>
      </c>
      <c r="S590" s="79">
        <v>5000</v>
      </c>
      <c r="T590" s="79">
        <v>7500</v>
      </c>
      <c r="U590" s="80">
        <v>100411</v>
      </c>
      <c r="V590" s="78">
        <v>0</v>
      </c>
      <c r="W590" s="78">
        <v>1</v>
      </c>
      <c r="X590" s="11" t="str">
        <f ca="1">IF(ISBLANK(BudgetsQTable[[#This Row],[budg_seq_yr]]),"FY"&amp;fiscalyear,"FY"&amp;fiscalyear-1+BudgetsQTable[[#This Row],[budg_seq_yr]])</f>
        <v>FY18</v>
      </c>
      <c r="Y590" s="79">
        <v>100411</v>
      </c>
      <c r="Z590" s="78" t="s">
        <v>2818</v>
      </c>
      <c r="AA590" s="78" t="s">
        <v>476</v>
      </c>
      <c r="AB590" s="76" t="s">
        <v>2821</v>
      </c>
      <c r="AC590" s="78" t="s">
        <v>2832</v>
      </c>
    </row>
    <row r="591" spans="1:29" x14ac:dyDescent="0.35">
      <c r="A591" s="10" t="s">
        <v>1251</v>
      </c>
      <c r="B591" s="76" t="s">
        <v>2824</v>
      </c>
      <c r="C591" s="76">
        <f>C590+(BudgetsQTable[[#This Row],[lead]]&lt;&gt;K590)</f>
        <v>87</v>
      </c>
      <c r="D591" s="76">
        <f>D590*(BudgetsQTable[[#This Row],[lead]]=K590)+(BudgetsQTable[[#This Row],[prop_id]]&lt;&gt;A590)</f>
        <v>1</v>
      </c>
      <c r="E591" s="77">
        <v>43004.941666666666</v>
      </c>
      <c r="F591" s="78" t="s">
        <v>2817</v>
      </c>
      <c r="G591" s="78" t="s">
        <v>2818</v>
      </c>
      <c r="H591" s="78" t="s">
        <v>476</v>
      </c>
      <c r="I591" s="76" t="s">
        <v>727</v>
      </c>
      <c r="J591" s="76" t="s">
        <v>753</v>
      </c>
      <c r="K591" s="78" t="s">
        <v>1251</v>
      </c>
      <c r="L591" s="7" t="str">
        <f>IF(BudgetsQTable[[#This Row],[pi_last_name]]=" ","",HYPERLINK("https://www.ejacket.nsf.gov/ej/showProposal.do?Continue=Y&amp;ID="&amp;BudgetsQTable[[#This Row],[prop_id]],BudgetsQTable[[#This Row],[prop_id]]))</f>
        <v/>
      </c>
      <c r="M591" s="78" t="s">
        <v>753</v>
      </c>
      <c r="N591" s="7" t="str">
        <f>IF(BudgetsQTable[[#This Row],[pi_last_name]]=" ","",HYPERLINK("mailto:"&amp;BudgetsQTable[[#This Row],[pi_email]]&amp;"&amp;subject=Your NSF Proposal:  "&amp;BudgetsQTable[[#This Row],[prop_id]],BudgetsQTable[[#This Row],[pi_email]]))</f>
        <v/>
      </c>
      <c r="O591" s="78" t="s">
        <v>753</v>
      </c>
      <c r="P591" s="78">
        <v>1</v>
      </c>
      <c r="Q591" s="78">
        <v>1</v>
      </c>
      <c r="R591" s="79">
        <v>0</v>
      </c>
      <c r="S591" s="79">
        <v>5000</v>
      </c>
      <c r="T591" s="79">
        <v>0</v>
      </c>
      <c r="U591" s="80">
        <v>95834</v>
      </c>
      <c r="V591" s="78">
        <v>0</v>
      </c>
      <c r="W591" s="78">
        <v>2</v>
      </c>
      <c r="X591" s="11" t="str">
        <f ca="1">IF(ISBLANK(BudgetsQTable[[#This Row],[budg_seq_yr]]),"FY"&amp;fiscalyear,"FY"&amp;fiscalyear-1+BudgetsQTable[[#This Row],[budg_seq_yr]])</f>
        <v>FY19</v>
      </c>
      <c r="Y591" s="79">
        <v>95834</v>
      </c>
      <c r="Z591" s="78" t="s">
        <v>2818</v>
      </c>
      <c r="AA591" s="78" t="s">
        <v>476</v>
      </c>
      <c r="AB591" s="76" t="s">
        <v>2821</v>
      </c>
      <c r="AC591" s="78" t="s">
        <v>2832</v>
      </c>
    </row>
    <row r="592" spans="1:29" x14ac:dyDescent="0.35">
      <c r="A592" s="10" t="s">
        <v>1251</v>
      </c>
      <c r="B592" s="76" t="s">
        <v>2824</v>
      </c>
      <c r="C592" s="76">
        <f>C591+(BudgetsQTable[[#This Row],[lead]]&lt;&gt;K591)</f>
        <v>87</v>
      </c>
      <c r="D592" s="76">
        <f>D591*(BudgetsQTable[[#This Row],[lead]]=K591)+(BudgetsQTable[[#This Row],[prop_id]]&lt;&gt;A591)</f>
        <v>1</v>
      </c>
      <c r="E592" s="77">
        <v>43004.941666666666</v>
      </c>
      <c r="F592" s="78" t="s">
        <v>2817</v>
      </c>
      <c r="G592" s="78" t="s">
        <v>2818</v>
      </c>
      <c r="H592" s="78" t="s">
        <v>476</v>
      </c>
      <c r="I592" s="76" t="s">
        <v>727</v>
      </c>
      <c r="J592" s="76" t="s">
        <v>753</v>
      </c>
      <c r="K592" s="78" t="s">
        <v>1251</v>
      </c>
      <c r="L592" s="7" t="str">
        <f>IF(BudgetsQTable[[#This Row],[pi_last_name]]=" ","",HYPERLINK("https://www.ejacket.nsf.gov/ej/showProposal.do?Continue=Y&amp;ID="&amp;BudgetsQTable[[#This Row],[prop_id]],BudgetsQTable[[#This Row],[prop_id]]))</f>
        <v/>
      </c>
      <c r="M592" s="78" t="s">
        <v>753</v>
      </c>
      <c r="N592" s="7" t="str">
        <f>IF(BudgetsQTable[[#This Row],[pi_last_name]]=" ","",HYPERLINK("mailto:"&amp;BudgetsQTable[[#This Row],[pi_email]]&amp;"&amp;subject=Your NSF Proposal:  "&amp;BudgetsQTable[[#This Row],[prop_id]],BudgetsQTable[[#This Row],[pi_email]]))</f>
        <v/>
      </c>
      <c r="O592" s="78" t="s">
        <v>753</v>
      </c>
      <c r="P592" s="78">
        <v>1</v>
      </c>
      <c r="Q592" s="78">
        <v>1</v>
      </c>
      <c r="R592" s="79">
        <v>0</v>
      </c>
      <c r="S592" s="79">
        <v>5000</v>
      </c>
      <c r="T592" s="79">
        <v>0</v>
      </c>
      <c r="U592" s="80">
        <v>98875</v>
      </c>
      <c r="V592" s="78">
        <v>0</v>
      </c>
      <c r="W592" s="78">
        <v>3</v>
      </c>
      <c r="X592" s="11" t="str">
        <f ca="1">IF(ISBLANK(BudgetsQTable[[#This Row],[budg_seq_yr]]),"FY"&amp;fiscalyear,"FY"&amp;fiscalyear-1+BudgetsQTable[[#This Row],[budg_seq_yr]])</f>
        <v>FY20</v>
      </c>
      <c r="Y592" s="79">
        <v>98875</v>
      </c>
      <c r="Z592" s="78" t="s">
        <v>2818</v>
      </c>
      <c r="AA592" s="78" t="s">
        <v>476</v>
      </c>
      <c r="AB592" s="76" t="s">
        <v>2821</v>
      </c>
      <c r="AC592" s="78" t="s">
        <v>2832</v>
      </c>
    </row>
    <row r="593" spans="1:29" x14ac:dyDescent="0.35">
      <c r="A593" s="10" t="s">
        <v>1251</v>
      </c>
      <c r="B593" s="76" t="s">
        <v>2824</v>
      </c>
      <c r="C593" s="76">
        <f>C592+(BudgetsQTable[[#This Row],[lead]]&lt;&gt;K592)</f>
        <v>87</v>
      </c>
      <c r="D593" s="76">
        <f>D592*(BudgetsQTable[[#This Row],[lead]]=K592)+(BudgetsQTable[[#This Row],[prop_id]]&lt;&gt;A592)</f>
        <v>1</v>
      </c>
      <c r="E593" s="77">
        <v>43004.941666666666</v>
      </c>
      <c r="F593" s="78" t="s">
        <v>2817</v>
      </c>
      <c r="G593" s="78" t="s">
        <v>2818</v>
      </c>
      <c r="H593" s="78" t="s">
        <v>476</v>
      </c>
      <c r="I593" s="76" t="s">
        <v>727</v>
      </c>
      <c r="J593" s="76" t="s">
        <v>753</v>
      </c>
      <c r="K593" s="78" t="s">
        <v>1251</v>
      </c>
      <c r="L593" s="7" t="str">
        <f>IF(BudgetsQTable[[#This Row],[pi_last_name]]=" ","",HYPERLINK("https://www.ejacket.nsf.gov/ej/showProposal.do?Continue=Y&amp;ID="&amp;BudgetsQTable[[#This Row],[prop_id]],BudgetsQTable[[#This Row],[prop_id]]))</f>
        <v/>
      </c>
      <c r="M593" s="78" t="s">
        <v>753</v>
      </c>
      <c r="N593" s="7" t="str">
        <f>IF(BudgetsQTable[[#This Row],[pi_last_name]]=" ","",HYPERLINK("mailto:"&amp;BudgetsQTable[[#This Row],[pi_email]]&amp;"&amp;subject=Your NSF Proposal:  "&amp;BudgetsQTable[[#This Row],[prop_id]],BudgetsQTable[[#This Row],[pi_email]]))</f>
        <v/>
      </c>
      <c r="O593" s="78" t="s">
        <v>753</v>
      </c>
      <c r="P593" s="78">
        <v>1</v>
      </c>
      <c r="Q593" s="78">
        <v>1</v>
      </c>
      <c r="R593" s="79">
        <v>0</v>
      </c>
      <c r="S593" s="79">
        <v>5000</v>
      </c>
      <c r="T593" s="79">
        <v>0</v>
      </c>
      <c r="U593" s="80">
        <v>102038</v>
      </c>
      <c r="V593" s="78">
        <v>0</v>
      </c>
      <c r="W593" s="78">
        <v>4</v>
      </c>
      <c r="X593" s="11" t="str">
        <f ca="1">IF(ISBLANK(BudgetsQTable[[#This Row],[budg_seq_yr]]),"FY"&amp;fiscalyear,"FY"&amp;fiscalyear-1+BudgetsQTable[[#This Row],[budg_seq_yr]])</f>
        <v>FY21</v>
      </c>
      <c r="Y593" s="79">
        <v>102038</v>
      </c>
      <c r="Z593" s="78" t="s">
        <v>2818</v>
      </c>
      <c r="AA593" s="78" t="s">
        <v>476</v>
      </c>
      <c r="AB593" s="76" t="s">
        <v>2821</v>
      </c>
      <c r="AC593" s="78" t="s">
        <v>2832</v>
      </c>
    </row>
    <row r="594" spans="1:29" x14ac:dyDescent="0.35">
      <c r="A594" s="10" t="s">
        <v>3345</v>
      </c>
      <c r="B594" s="76" t="s">
        <v>2834</v>
      </c>
      <c r="C594" s="76">
        <f>C593+(BudgetsQTable[[#This Row],[lead]]&lt;&gt;K593)</f>
        <v>87</v>
      </c>
      <c r="D594" s="76">
        <f>D593*(BudgetsQTable[[#This Row],[lead]]=K593)+(BudgetsQTable[[#This Row],[prop_id]]&lt;&gt;A593)</f>
        <v>2</v>
      </c>
      <c r="E594" s="77">
        <v>43004.568749999999</v>
      </c>
      <c r="F594" s="78" t="s">
        <v>2817</v>
      </c>
      <c r="G594" s="78" t="s">
        <v>2818</v>
      </c>
      <c r="H594" s="78" t="s">
        <v>476</v>
      </c>
      <c r="I594" s="76" t="s">
        <v>727</v>
      </c>
      <c r="J594" s="76" t="s">
        <v>3348</v>
      </c>
      <c r="K594" s="78" t="s">
        <v>1251</v>
      </c>
      <c r="L594" s="7" t="str">
        <f>IF(BudgetsQTable[[#This Row],[pi_last_name]]=" ","",HYPERLINK("https://www.ejacket.nsf.gov/ej/showProposal.do?Continue=Y&amp;ID="&amp;BudgetsQTable[[#This Row],[prop_id]],BudgetsQTable[[#This Row],[prop_id]]))</f>
        <v>1763334</v>
      </c>
      <c r="M594" s="78" t="s">
        <v>3346</v>
      </c>
      <c r="N594" s="7" t="str">
        <f>IF(BudgetsQTable[[#This Row],[pi_last_name]]=" ","",HYPERLINK("mailto:"&amp;BudgetsQTable[[#This Row],[pi_email]]&amp;"&amp;subject=Your NSF Proposal:  "&amp;BudgetsQTable[[#This Row],[prop_id]],BudgetsQTable[[#This Row],[pi_email]]))</f>
        <v>zheng@cse.usf.edu</v>
      </c>
      <c r="O594" s="78" t="s">
        <v>692</v>
      </c>
      <c r="P594" s="78"/>
      <c r="Q594" s="78"/>
      <c r="R594" s="79"/>
      <c r="S594" s="79"/>
      <c r="T594" s="79"/>
      <c r="U594" s="80"/>
      <c r="V594" s="78">
        <v>0</v>
      </c>
      <c r="W594" s="78"/>
      <c r="X594" s="11" t="str">
        <f ca="1">IF(ISBLANK(BudgetsQTable[[#This Row],[budg_seq_yr]]),"FY"&amp;fiscalyear,"FY"&amp;fiscalyear-1+BudgetsQTable[[#This Row],[budg_seq_yr]])</f>
        <v>FY18</v>
      </c>
      <c r="Y594" s="79">
        <v>400086</v>
      </c>
      <c r="Z594" s="78" t="s">
        <v>2818</v>
      </c>
      <c r="AA594" s="78" t="s">
        <v>476</v>
      </c>
      <c r="AB594" s="76" t="s">
        <v>2821</v>
      </c>
      <c r="AC594" s="78" t="s">
        <v>2832</v>
      </c>
    </row>
    <row r="595" spans="1:29" x14ac:dyDescent="0.35">
      <c r="A595" s="10" t="s">
        <v>3345</v>
      </c>
      <c r="B595" s="76" t="s">
        <v>2834</v>
      </c>
      <c r="C595" s="76">
        <f>C594+(BudgetsQTable[[#This Row],[lead]]&lt;&gt;K594)</f>
        <v>87</v>
      </c>
      <c r="D595" s="76">
        <f>D594*(BudgetsQTable[[#This Row],[lead]]=K594)+(BudgetsQTable[[#This Row],[prop_id]]&lt;&gt;A594)</f>
        <v>2</v>
      </c>
      <c r="E595" s="77">
        <v>43004.568749999999</v>
      </c>
      <c r="F595" s="78" t="s">
        <v>2817</v>
      </c>
      <c r="G595" s="78" t="s">
        <v>2818</v>
      </c>
      <c r="H595" s="78" t="s">
        <v>476</v>
      </c>
      <c r="I595" s="76" t="s">
        <v>727</v>
      </c>
      <c r="J595" s="76" t="s">
        <v>753</v>
      </c>
      <c r="K595" s="78" t="s">
        <v>1251</v>
      </c>
      <c r="L595" s="7" t="str">
        <f>IF(BudgetsQTable[[#This Row],[pi_last_name]]=" ","",HYPERLINK("https://www.ejacket.nsf.gov/ej/showProposal.do?Continue=Y&amp;ID="&amp;BudgetsQTable[[#This Row],[prop_id]],BudgetsQTable[[#This Row],[prop_id]]))</f>
        <v/>
      </c>
      <c r="M595" s="78" t="s">
        <v>753</v>
      </c>
      <c r="N595" s="7" t="str">
        <f>IF(BudgetsQTable[[#This Row],[pi_last_name]]=" ","",HYPERLINK("mailto:"&amp;BudgetsQTable[[#This Row],[pi_email]]&amp;"&amp;subject=Your NSF Proposal:  "&amp;BudgetsQTable[[#This Row],[prop_id]],BudgetsQTable[[#This Row],[pi_email]]))</f>
        <v/>
      </c>
      <c r="O595" s="78" t="s">
        <v>753</v>
      </c>
      <c r="P595" s="78">
        <v>2</v>
      </c>
      <c r="Q595" s="78">
        <v>2.5</v>
      </c>
      <c r="R595" s="79">
        <v>0</v>
      </c>
      <c r="S595" s="79">
        <v>0</v>
      </c>
      <c r="T595" s="79">
        <v>0</v>
      </c>
      <c r="U595" s="80">
        <v>112500</v>
      </c>
      <c r="V595" s="78">
        <v>0</v>
      </c>
      <c r="W595" s="78">
        <v>1</v>
      </c>
      <c r="X595" s="11" t="str">
        <f ca="1">IF(ISBLANK(BudgetsQTable[[#This Row],[budg_seq_yr]]),"FY"&amp;fiscalyear,"FY"&amp;fiscalyear-1+BudgetsQTable[[#This Row],[budg_seq_yr]])</f>
        <v>FY18</v>
      </c>
      <c r="Y595" s="79">
        <v>112500</v>
      </c>
      <c r="Z595" s="78" t="s">
        <v>2818</v>
      </c>
      <c r="AA595" s="78" t="s">
        <v>476</v>
      </c>
      <c r="AB595" s="76" t="s">
        <v>2821</v>
      </c>
      <c r="AC595" s="78" t="s">
        <v>2832</v>
      </c>
    </row>
    <row r="596" spans="1:29" x14ac:dyDescent="0.35">
      <c r="A596" s="10" t="s">
        <v>3345</v>
      </c>
      <c r="B596" s="76" t="s">
        <v>2834</v>
      </c>
      <c r="C596" s="76">
        <f>C595+(BudgetsQTable[[#This Row],[lead]]&lt;&gt;K595)</f>
        <v>87</v>
      </c>
      <c r="D596" s="76">
        <f>D595*(BudgetsQTable[[#This Row],[lead]]=K595)+(BudgetsQTable[[#This Row],[prop_id]]&lt;&gt;A595)</f>
        <v>2</v>
      </c>
      <c r="E596" s="77">
        <v>43004.568749999999</v>
      </c>
      <c r="F596" s="78" t="s">
        <v>2817</v>
      </c>
      <c r="G596" s="78" t="s">
        <v>2818</v>
      </c>
      <c r="H596" s="78" t="s">
        <v>476</v>
      </c>
      <c r="I596" s="76" t="s">
        <v>727</v>
      </c>
      <c r="J596" s="76" t="s">
        <v>753</v>
      </c>
      <c r="K596" s="78" t="s">
        <v>1251</v>
      </c>
      <c r="L596" s="7" t="str">
        <f>IF(BudgetsQTable[[#This Row],[pi_last_name]]=" ","",HYPERLINK("https://www.ejacket.nsf.gov/ej/showProposal.do?Continue=Y&amp;ID="&amp;BudgetsQTable[[#This Row],[prop_id]],BudgetsQTable[[#This Row],[prop_id]]))</f>
        <v/>
      </c>
      <c r="M596" s="78" t="s">
        <v>753</v>
      </c>
      <c r="N596" s="7" t="str">
        <f>IF(BudgetsQTable[[#This Row],[pi_last_name]]=" ","",HYPERLINK("mailto:"&amp;BudgetsQTable[[#This Row],[pi_email]]&amp;"&amp;subject=Your NSF Proposal:  "&amp;BudgetsQTable[[#This Row],[prop_id]],BudgetsQTable[[#This Row],[pi_email]]))</f>
        <v/>
      </c>
      <c r="O596" s="78" t="s">
        <v>753</v>
      </c>
      <c r="P596" s="78">
        <v>2</v>
      </c>
      <c r="Q596" s="78">
        <v>2</v>
      </c>
      <c r="R596" s="79">
        <v>0</v>
      </c>
      <c r="S596" s="79">
        <v>2000</v>
      </c>
      <c r="T596" s="79">
        <v>7500</v>
      </c>
      <c r="U596" s="80">
        <v>108987</v>
      </c>
      <c r="V596" s="78">
        <v>0</v>
      </c>
      <c r="W596" s="78">
        <v>2</v>
      </c>
      <c r="X596" s="11" t="str">
        <f ca="1">IF(ISBLANK(BudgetsQTable[[#This Row],[budg_seq_yr]]),"FY"&amp;fiscalyear,"FY"&amp;fiscalyear-1+BudgetsQTable[[#This Row],[budg_seq_yr]])</f>
        <v>FY19</v>
      </c>
      <c r="Y596" s="79">
        <v>108987</v>
      </c>
      <c r="Z596" s="78" t="s">
        <v>2818</v>
      </c>
      <c r="AA596" s="78" t="s">
        <v>476</v>
      </c>
      <c r="AB596" s="76" t="s">
        <v>2821</v>
      </c>
      <c r="AC596" s="78" t="s">
        <v>2832</v>
      </c>
    </row>
    <row r="597" spans="1:29" x14ac:dyDescent="0.35">
      <c r="A597" s="10" t="s">
        <v>3345</v>
      </c>
      <c r="B597" s="76" t="s">
        <v>2834</v>
      </c>
      <c r="C597" s="76">
        <f>C596+(BudgetsQTable[[#This Row],[lead]]&lt;&gt;K596)</f>
        <v>87</v>
      </c>
      <c r="D597" s="76">
        <f>D596*(BudgetsQTable[[#This Row],[lead]]=K596)+(BudgetsQTable[[#This Row],[prop_id]]&lt;&gt;A596)</f>
        <v>2</v>
      </c>
      <c r="E597" s="77">
        <v>43004.568749999999</v>
      </c>
      <c r="F597" s="78" t="s">
        <v>2817</v>
      </c>
      <c r="G597" s="78" t="s">
        <v>2818</v>
      </c>
      <c r="H597" s="78" t="s">
        <v>476</v>
      </c>
      <c r="I597" s="76" t="s">
        <v>727</v>
      </c>
      <c r="J597" s="76" t="s">
        <v>753</v>
      </c>
      <c r="K597" s="78" t="s">
        <v>1251</v>
      </c>
      <c r="L597" s="7" t="str">
        <f>IF(BudgetsQTable[[#This Row],[pi_last_name]]=" ","",HYPERLINK("https://www.ejacket.nsf.gov/ej/showProposal.do?Continue=Y&amp;ID="&amp;BudgetsQTable[[#This Row],[prop_id]],BudgetsQTable[[#This Row],[prop_id]]))</f>
        <v/>
      </c>
      <c r="M597" s="78" t="s">
        <v>753</v>
      </c>
      <c r="N597" s="7" t="str">
        <f>IF(BudgetsQTable[[#This Row],[pi_last_name]]=" ","",HYPERLINK("mailto:"&amp;BudgetsQTable[[#This Row],[pi_email]]&amp;"&amp;subject=Your NSF Proposal:  "&amp;BudgetsQTable[[#This Row],[prop_id]],BudgetsQTable[[#This Row],[pi_email]]))</f>
        <v/>
      </c>
      <c r="O597" s="78" t="s">
        <v>753</v>
      </c>
      <c r="P597" s="78">
        <v>2</v>
      </c>
      <c r="Q597" s="78">
        <v>1</v>
      </c>
      <c r="R597" s="79">
        <v>0</v>
      </c>
      <c r="S597" s="79">
        <v>2000</v>
      </c>
      <c r="T597" s="79">
        <v>0</v>
      </c>
      <c r="U597" s="80">
        <v>87384</v>
      </c>
      <c r="V597" s="78">
        <v>0</v>
      </c>
      <c r="W597" s="78">
        <v>3</v>
      </c>
      <c r="X597" s="11" t="str">
        <f ca="1">IF(ISBLANK(BudgetsQTable[[#This Row],[budg_seq_yr]]),"FY"&amp;fiscalyear,"FY"&amp;fiscalyear-1+BudgetsQTable[[#This Row],[budg_seq_yr]])</f>
        <v>FY20</v>
      </c>
      <c r="Y597" s="79">
        <v>87384</v>
      </c>
      <c r="Z597" s="78" t="s">
        <v>2818</v>
      </c>
      <c r="AA597" s="78" t="s">
        <v>476</v>
      </c>
      <c r="AB597" s="76" t="s">
        <v>2821</v>
      </c>
      <c r="AC597" s="78" t="s">
        <v>2832</v>
      </c>
    </row>
    <row r="598" spans="1:29" x14ac:dyDescent="0.35">
      <c r="A598" s="10" t="s">
        <v>3345</v>
      </c>
      <c r="B598" s="76" t="s">
        <v>2834</v>
      </c>
      <c r="C598" s="76">
        <f>C597+(BudgetsQTable[[#This Row],[lead]]&lt;&gt;K597)</f>
        <v>87</v>
      </c>
      <c r="D598" s="76">
        <f>D597*(BudgetsQTable[[#This Row],[lead]]=K597)+(BudgetsQTable[[#This Row],[prop_id]]&lt;&gt;A597)</f>
        <v>2</v>
      </c>
      <c r="E598" s="77">
        <v>43004.568749999999</v>
      </c>
      <c r="F598" s="78" t="s">
        <v>2817</v>
      </c>
      <c r="G598" s="78" t="s">
        <v>2818</v>
      </c>
      <c r="H598" s="78" t="s">
        <v>476</v>
      </c>
      <c r="I598" s="76" t="s">
        <v>727</v>
      </c>
      <c r="J598" s="76" t="s">
        <v>753</v>
      </c>
      <c r="K598" s="78" t="s">
        <v>1251</v>
      </c>
      <c r="L598" s="7" t="str">
        <f>IF(BudgetsQTable[[#This Row],[pi_last_name]]=" ","",HYPERLINK("https://www.ejacket.nsf.gov/ej/showProposal.do?Continue=Y&amp;ID="&amp;BudgetsQTable[[#This Row],[prop_id]],BudgetsQTable[[#This Row],[prop_id]]))</f>
        <v/>
      </c>
      <c r="M598" s="78" t="s">
        <v>753</v>
      </c>
      <c r="N598" s="7" t="str">
        <f>IF(BudgetsQTable[[#This Row],[pi_last_name]]=" ","",HYPERLINK("mailto:"&amp;BudgetsQTable[[#This Row],[pi_email]]&amp;"&amp;subject=Your NSF Proposal:  "&amp;BudgetsQTable[[#This Row],[prop_id]],BudgetsQTable[[#This Row],[pi_email]]))</f>
        <v/>
      </c>
      <c r="O598" s="78" t="s">
        <v>753</v>
      </c>
      <c r="P598" s="78">
        <v>2</v>
      </c>
      <c r="Q598" s="78">
        <v>1</v>
      </c>
      <c r="R598" s="79">
        <v>0</v>
      </c>
      <c r="S598" s="79">
        <v>2000</v>
      </c>
      <c r="T598" s="79">
        <v>7500</v>
      </c>
      <c r="U598" s="80">
        <v>91215</v>
      </c>
      <c r="V598" s="78">
        <v>0</v>
      </c>
      <c r="W598" s="78">
        <v>4</v>
      </c>
      <c r="X598" s="11" t="str">
        <f ca="1">IF(ISBLANK(BudgetsQTable[[#This Row],[budg_seq_yr]]),"FY"&amp;fiscalyear,"FY"&amp;fiscalyear-1+BudgetsQTable[[#This Row],[budg_seq_yr]])</f>
        <v>FY21</v>
      </c>
      <c r="Y598" s="79">
        <v>91215</v>
      </c>
      <c r="Z598" s="78" t="s">
        <v>2818</v>
      </c>
      <c r="AA598" s="78" t="s">
        <v>476</v>
      </c>
      <c r="AB598" s="76" t="s">
        <v>2821</v>
      </c>
      <c r="AC598" s="78" t="s">
        <v>2832</v>
      </c>
    </row>
    <row r="599" spans="1:29" x14ac:dyDescent="0.35">
      <c r="A599" s="10" t="s">
        <v>3349</v>
      </c>
      <c r="B599" s="76" t="s">
        <v>2834</v>
      </c>
      <c r="C599" s="76">
        <f>C598+(BudgetsQTable[[#This Row],[lead]]&lt;&gt;K598)</f>
        <v>87</v>
      </c>
      <c r="D599" s="76">
        <f>D598*(BudgetsQTable[[#This Row],[lead]]=K598)+(BudgetsQTable[[#This Row],[prop_id]]&lt;&gt;A598)</f>
        <v>3</v>
      </c>
      <c r="E599" s="77">
        <v>43004.811805555553</v>
      </c>
      <c r="F599" s="78" t="s">
        <v>2817</v>
      </c>
      <c r="G599" s="78" t="s">
        <v>2818</v>
      </c>
      <c r="H599" s="78" t="s">
        <v>476</v>
      </c>
      <c r="I599" s="76" t="s">
        <v>727</v>
      </c>
      <c r="J599" s="76" t="s">
        <v>3352</v>
      </c>
      <c r="K599" s="78" t="s">
        <v>1251</v>
      </c>
      <c r="L599" s="7" t="str">
        <f>IF(BudgetsQTable[[#This Row],[pi_last_name]]=" ","",HYPERLINK("https://www.ejacket.nsf.gov/ej/showProposal.do?Continue=Y&amp;ID="&amp;BudgetsQTable[[#This Row],[prop_id]],BudgetsQTable[[#This Row],[prop_id]]))</f>
        <v>1763433</v>
      </c>
      <c r="M599" s="78" t="s">
        <v>1026</v>
      </c>
      <c r="N599" s="7" t="str">
        <f>IF(BudgetsQTable[[#This Row],[pi_last_name]]=" ","",HYPERLINK("mailto:"&amp;BudgetsQTable[[#This Row],[pi_email]]&amp;"&amp;subject=Your NSF Proposal:  "&amp;BudgetsQTable[[#This Row],[prop_id]],BudgetsQTable[[#This Row],[pi_email]]))</f>
        <v>zhen.zhang@usu.edu</v>
      </c>
      <c r="O599" s="78" t="s">
        <v>3351</v>
      </c>
      <c r="P599" s="78"/>
      <c r="Q599" s="78"/>
      <c r="R599" s="79"/>
      <c r="S599" s="79"/>
      <c r="T599" s="79"/>
      <c r="U599" s="80"/>
      <c r="V599" s="78">
        <v>0</v>
      </c>
      <c r="W599" s="78"/>
      <c r="X599" s="11" t="str">
        <f ca="1">IF(ISBLANK(BudgetsQTable[[#This Row],[budg_seq_yr]]),"FY"&amp;fiscalyear,"FY"&amp;fiscalyear-1+BudgetsQTable[[#This Row],[budg_seq_yr]])</f>
        <v>FY18</v>
      </c>
      <c r="Y599" s="79">
        <v>402495</v>
      </c>
      <c r="Z599" s="78" t="s">
        <v>2818</v>
      </c>
      <c r="AA599" s="78" t="s">
        <v>476</v>
      </c>
      <c r="AB599" s="76" t="s">
        <v>2821</v>
      </c>
      <c r="AC599" s="78" t="s">
        <v>2832</v>
      </c>
    </row>
    <row r="600" spans="1:29" x14ac:dyDescent="0.35">
      <c r="A600" s="10" t="s">
        <v>3349</v>
      </c>
      <c r="B600" s="76" t="s">
        <v>2834</v>
      </c>
      <c r="C600" s="76">
        <f>C599+(BudgetsQTable[[#This Row],[lead]]&lt;&gt;K599)</f>
        <v>87</v>
      </c>
      <c r="D600" s="76">
        <f>D599*(BudgetsQTable[[#This Row],[lead]]=K599)+(BudgetsQTable[[#This Row],[prop_id]]&lt;&gt;A599)</f>
        <v>3</v>
      </c>
      <c r="E600" s="77">
        <v>43004.811805555553</v>
      </c>
      <c r="F600" s="78" t="s">
        <v>2817</v>
      </c>
      <c r="G600" s="78" t="s">
        <v>2818</v>
      </c>
      <c r="H600" s="78" t="s">
        <v>476</v>
      </c>
      <c r="I600" s="76" t="s">
        <v>727</v>
      </c>
      <c r="J600" s="76" t="s">
        <v>753</v>
      </c>
      <c r="K600" s="78" t="s">
        <v>1251</v>
      </c>
      <c r="L600" s="7" t="str">
        <f>IF(BudgetsQTable[[#This Row],[pi_last_name]]=" ","",HYPERLINK("https://www.ejacket.nsf.gov/ej/showProposal.do?Continue=Y&amp;ID="&amp;BudgetsQTable[[#This Row],[prop_id]],BudgetsQTable[[#This Row],[prop_id]]))</f>
        <v/>
      </c>
      <c r="M600" s="78" t="s">
        <v>753</v>
      </c>
      <c r="N600" s="7" t="str">
        <f>IF(BudgetsQTable[[#This Row],[pi_last_name]]=" ","",HYPERLINK("mailto:"&amp;BudgetsQTable[[#This Row],[pi_email]]&amp;"&amp;subject=Your NSF Proposal:  "&amp;BudgetsQTable[[#This Row],[prop_id]],BudgetsQTable[[#This Row],[pi_email]]))</f>
        <v/>
      </c>
      <c r="O600" s="78" t="s">
        <v>753</v>
      </c>
      <c r="P600" s="78">
        <v>2</v>
      </c>
      <c r="Q600" s="78">
        <v>2</v>
      </c>
      <c r="R600" s="79">
        <v>0</v>
      </c>
      <c r="S600" s="79">
        <v>4000</v>
      </c>
      <c r="T600" s="79">
        <v>0</v>
      </c>
      <c r="U600" s="80">
        <v>110747</v>
      </c>
      <c r="V600" s="78">
        <v>0</v>
      </c>
      <c r="W600" s="78">
        <v>1</v>
      </c>
      <c r="X600" s="11" t="str">
        <f ca="1">IF(ISBLANK(BudgetsQTable[[#This Row],[budg_seq_yr]]),"FY"&amp;fiscalyear,"FY"&amp;fiscalyear-1+BudgetsQTable[[#This Row],[budg_seq_yr]])</f>
        <v>FY18</v>
      </c>
      <c r="Y600" s="79">
        <v>110747</v>
      </c>
      <c r="Z600" s="78" t="s">
        <v>2818</v>
      </c>
      <c r="AA600" s="78" t="s">
        <v>476</v>
      </c>
      <c r="AB600" s="76" t="s">
        <v>2821</v>
      </c>
      <c r="AC600" s="78" t="s">
        <v>2832</v>
      </c>
    </row>
    <row r="601" spans="1:29" x14ac:dyDescent="0.35">
      <c r="A601" s="10" t="s">
        <v>3349</v>
      </c>
      <c r="B601" s="76" t="s">
        <v>2834</v>
      </c>
      <c r="C601" s="76">
        <f>C600+(BudgetsQTable[[#This Row],[lead]]&lt;&gt;K600)</f>
        <v>87</v>
      </c>
      <c r="D601" s="76">
        <f>D600*(BudgetsQTable[[#This Row],[lead]]=K600)+(BudgetsQTable[[#This Row],[prop_id]]&lt;&gt;A600)</f>
        <v>3</v>
      </c>
      <c r="E601" s="77">
        <v>43004.811805555553</v>
      </c>
      <c r="F601" s="78" t="s">
        <v>2817</v>
      </c>
      <c r="G601" s="78" t="s">
        <v>2818</v>
      </c>
      <c r="H601" s="78" t="s">
        <v>476</v>
      </c>
      <c r="I601" s="76" t="s">
        <v>727</v>
      </c>
      <c r="J601" s="76" t="s">
        <v>753</v>
      </c>
      <c r="K601" s="78" t="s">
        <v>1251</v>
      </c>
      <c r="L601" s="7" t="str">
        <f>IF(BudgetsQTable[[#This Row],[pi_last_name]]=" ","",HYPERLINK("https://www.ejacket.nsf.gov/ej/showProposal.do?Continue=Y&amp;ID="&amp;BudgetsQTable[[#This Row],[prop_id]],BudgetsQTable[[#This Row],[prop_id]]))</f>
        <v/>
      </c>
      <c r="M601" s="78" t="s">
        <v>753</v>
      </c>
      <c r="N601" s="7" t="str">
        <f>IF(BudgetsQTable[[#This Row],[pi_last_name]]=" ","",HYPERLINK("mailto:"&amp;BudgetsQTable[[#This Row],[pi_email]]&amp;"&amp;subject=Your NSF Proposal:  "&amp;BudgetsQTable[[#This Row],[prop_id]],BudgetsQTable[[#This Row],[pi_email]]))</f>
        <v/>
      </c>
      <c r="O601" s="78" t="s">
        <v>753</v>
      </c>
      <c r="P601" s="78">
        <v>2</v>
      </c>
      <c r="Q601" s="78">
        <v>2</v>
      </c>
      <c r="R601" s="79">
        <v>0</v>
      </c>
      <c r="S601" s="79">
        <v>4000</v>
      </c>
      <c r="T601" s="79">
        <v>0</v>
      </c>
      <c r="U601" s="80">
        <v>108634</v>
      </c>
      <c r="V601" s="78">
        <v>0</v>
      </c>
      <c r="W601" s="78">
        <v>2</v>
      </c>
      <c r="X601" s="11" t="str">
        <f ca="1">IF(ISBLANK(BudgetsQTable[[#This Row],[budg_seq_yr]]),"FY"&amp;fiscalyear,"FY"&amp;fiscalyear-1+BudgetsQTable[[#This Row],[budg_seq_yr]])</f>
        <v>FY19</v>
      </c>
      <c r="Y601" s="79">
        <v>108634</v>
      </c>
      <c r="Z601" s="78" t="s">
        <v>2818</v>
      </c>
      <c r="AA601" s="78" t="s">
        <v>476</v>
      </c>
      <c r="AB601" s="76" t="s">
        <v>2821</v>
      </c>
      <c r="AC601" s="78" t="s">
        <v>2832</v>
      </c>
    </row>
    <row r="602" spans="1:29" x14ac:dyDescent="0.35">
      <c r="A602" s="10" t="s">
        <v>3349</v>
      </c>
      <c r="B602" s="76" t="s">
        <v>2834</v>
      </c>
      <c r="C602" s="76">
        <f>C601+(BudgetsQTable[[#This Row],[lead]]&lt;&gt;K601)</f>
        <v>87</v>
      </c>
      <c r="D602" s="76">
        <f>D601*(BudgetsQTable[[#This Row],[lead]]=K601)+(BudgetsQTable[[#This Row],[prop_id]]&lt;&gt;A601)</f>
        <v>3</v>
      </c>
      <c r="E602" s="77">
        <v>43004.811805555553</v>
      </c>
      <c r="F602" s="78" t="s">
        <v>2817</v>
      </c>
      <c r="G602" s="78" t="s">
        <v>2818</v>
      </c>
      <c r="H602" s="78" t="s">
        <v>476</v>
      </c>
      <c r="I602" s="76" t="s">
        <v>727</v>
      </c>
      <c r="J602" s="76" t="s">
        <v>753</v>
      </c>
      <c r="K602" s="78" t="s">
        <v>1251</v>
      </c>
      <c r="L602" s="7" t="str">
        <f>IF(BudgetsQTable[[#This Row],[pi_last_name]]=" ","",HYPERLINK("https://www.ejacket.nsf.gov/ej/showProposal.do?Continue=Y&amp;ID="&amp;BudgetsQTable[[#This Row],[prop_id]],BudgetsQTable[[#This Row],[prop_id]]))</f>
        <v/>
      </c>
      <c r="M602" s="78" t="s">
        <v>753</v>
      </c>
      <c r="N602" s="7" t="str">
        <f>IF(BudgetsQTable[[#This Row],[pi_last_name]]=" ","",HYPERLINK("mailto:"&amp;BudgetsQTable[[#This Row],[pi_email]]&amp;"&amp;subject=Your NSF Proposal:  "&amp;BudgetsQTable[[#This Row],[prop_id]],BudgetsQTable[[#This Row],[pi_email]]))</f>
        <v/>
      </c>
      <c r="O602" s="78" t="s">
        <v>753</v>
      </c>
      <c r="P602" s="78">
        <v>2</v>
      </c>
      <c r="Q602" s="78">
        <v>1.68</v>
      </c>
      <c r="R602" s="79">
        <v>0</v>
      </c>
      <c r="S602" s="79">
        <v>4000</v>
      </c>
      <c r="T602" s="79">
        <v>7500</v>
      </c>
      <c r="U602" s="80">
        <v>108737</v>
      </c>
      <c r="V602" s="78">
        <v>0</v>
      </c>
      <c r="W602" s="78">
        <v>3</v>
      </c>
      <c r="X602" s="11" t="str">
        <f ca="1">IF(ISBLANK(BudgetsQTable[[#This Row],[budg_seq_yr]]),"FY"&amp;fiscalyear,"FY"&amp;fiscalyear-1+BudgetsQTable[[#This Row],[budg_seq_yr]])</f>
        <v>FY20</v>
      </c>
      <c r="Y602" s="79">
        <v>108737</v>
      </c>
      <c r="Z602" s="78" t="s">
        <v>2818</v>
      </c>
      <c r="AA602" s="78" t="s">
        <v>476</v>
      </c>
      <c r="AB602" s="76" t="s">
        <v>2821</v>
      </c>
      <c r="AC602" s="78" t="s">
        <v>2832</v>
      </c>
    </row>
    <row r="603" spans="1:29" x14ac:dyDescent="0.35">
      <c r="A603" s="10" t="s">
        <v>3349</v>
      </c>
      <c r="B603" s="76" t="s">
        <v>2834</v>
      </c>
      <c r="C603" s="76">
        <f>C602+(BudgetsQTable[[#This Row],[lead]]&lt;&gt;K602)</f>
        <v>87</v>
      </c>
      <c r="D603" s="76">
        <f>D602*(BudgetsQTable[[#This Row],[lead]]=K602)+(BudgetsQTable[[#This Row],[prop_id]]&lt;&gt;A602)</f>
        <v>3</v>
      </c>
      <c r="E603" s="77">
        <v>43004.811805555553</v>
      </c>
      <c r="F603" s="78" t="s">
        <v>2817</v>
      </c>
      <c r="G603" s="78" t="s">
        <v>2818</v>
      </c>
      <c r="H603" s="78" t="s">
        <v>476</v>
      </c>
      <c r="I603" s="76" t="s">
        <v>727</v>
      </c>
      <c r="J603" s="76" t="s">
        <v>753</v>
      </c>
      <c r="K603" s="78" t="s">
        <v>1251</v>
      </c>
      <c r="L603" s="7" t="str">
        <f>IF(BudgetsQTable[[#This Row],[pi_last_name]]=" ","",HYPERLINK("https://www.ejacket.nsf.gov/ej/showProposal.do?Continue=Y&amp;ID="&amp;BudgetsQTable[[#This Row],[prop_id]],BudgetsQTable[[#This Row],[prop_id]]))</f>
        <v/>
      </c>
      <c r="M603" s="78" t="s">
        <v>753</v>
      </c>
      <c r="N603" s="7" t="str">
        <f>IF(BudgetsQTable[[#This Row],[pi_last_name]]=" ","",HYPERLINK("mailto:"&amp;BudgetsQTable[[#This Row],[pi_email]]&amp;"&amp;subject=Your NSF Proposal:  "&amp;BudgetsQTable[[#This Row],[prop_id]],BudgetsQTable[[#This Row],[pi_email]]))</f>
        <v/>
      </c>
      <c r="O603" s="78" t="s">
        <v>753</v>
      </c>
      <c r="P603" s="78">
        <v>2</v>
      </c>
      <c r="Q603" s="78">
        <v>0.56000000000000005</v>
      </c>
      <c r="R603" s="79">
        <v>0</v>
      </c>
      <c r="S603" s="79">
        <v>4000</v>
      </c>
      <c r="T603" s="79">
        <v>0</v>
      </c>
      <c r="U603" s="80">
        <v>74377</v>
      </c>
      <c r="V603" s="78">
        <v>0</v>
      </c>
      <c r="W603" s="78">
        <v>4</v>
      </c>
      <c r="X603" s="11" t="str">
        <f ca="1">IF(ISBLANK(BudgetsQTable[[#This Row],[budg_seq_yr]]),"FY"&amp;fiscalyear,"FY"&amp;fiscalyear-1+BudgetsQTable[[#This Row],[budg_seq_yr]])</f>
        <v>FY21</v>
      </c>
      <c r="Y603" s="79">
        <v>74377</v>
      </c>
      <c r="Z603" s="78" t="s">
        <v>2818</v>
      </c>
      <c r="AA603" s="78" t="s">
        <v>476</v>
      </c>
      <c r="AB603" s="76" t="s">
        <v>2821</v>
      </c>
      <c r="AC603" s="78" t="s">
        <v>2832</v>
      </c>
    </row>
    <row r="604" spans="1:29" x14ac:dyDescent="0.35">
      <c r="A604" s="10" t="s">
        <v>1264</v>
      </c>
      <c r="B604" s="76" t="s">
        <v>2863</v>
      </c>
      <c r="C604" s="76">
        <f>C603+(BudgetsQTable[[#This Row],[lead]]&lt;&gt;K603)</f>
        <v>88</v>
      </c>
      <c r="D604" s="76">
        <f>D603*(BudgetsQTable[[#This Row],[lead]]=K603)+(BudgetsQTable[[#This Row],[prop_id]]&lt;&gt;A603)</f>
        <v>1</v>
      </c>
      <c r="E604" s="77">
        <v>43005.245833333334</v>
      </c>
      <c r="F604" s="78" t="s">
        <v>2839</v>
      </c>
      <c r="G604" s="78" t="s">
        <v>2840</v>
      </c>
      <c r="H604" s="78" t="s">
        <v>462</v>
      </c>
      <c r="I604" s="76" t="s">
        <v>761</v>
      </c>
      <c r="J604" s="76" t="s">
        <v>3355</v>
      </c>
      <c r="K604" s="78" t="s">
        <v>1264</v>
      </c>
      <c r="L604" s="7" t="str">
        <f>IF(BudgetsQTable[[#This Row],[pi_last_name]]=" ","",HYPERLINK("https://www.ejacket.nsf.gov/ej/showProposal.do?Continue=Y&amp;ID="&amp;BudgetsQTable[[#This Row],[prop_id]],BudgetsQTable[[#This Row],[prop_id]]))</f>
        <v>1763444</v>
      </c>
      <c r="M604" s="78" t="s">
        <v>1265</v>
      </c>
      <c r="N604" s="7" t="str">
        <f>IF(BudgetsQTable[[#This Row],[pi_last_name]]=" ","",HYPERLINK("mailto:"&amp;BudgetsQTable[[#This Row],[pi_email]]&amp;"&amp;subject=Your NSF Proposal:  "&amp;BudgetsQTable[[#This Row],[prop_id]],BudgetsQTable[[#This Row],[pi_email]]))</f>
        <v>bhuvan@cse.psu.edu</v>
      </c>
      <c r="O604" s="78" t="s">
        <v>2929</v>
      </c>
      <c r="P604" s="78"/>
      <c r="Q604" s="78"/>
      <c r="R604" s="79"/>
      <c r="S604" s="79"/>
      <c r="T604" s="79"/>
      <c r="U604" s="80"/>
      <c r="V604" s="78">
        <v>0</v>
      </c>
      <c r="W604" s="78"/>
      <c r="X604" s="11" t="str">
        <f ca="1">IF(ISBLANK(BudgetsQTable[[#This Row],[budg_seq_yr]]),"FY"&amp;fiscalyear,"FY"&amp;fiscalyear-1+BudgetsQTable[[#This Row],[budg_seq_yr]])</f>
        <v>FY18</v>
      </c>
      <c r="Y604" s="79">
        <v>1200000</v>
      </c>
      <c r="Z604" s="78" t="s">
        <v>2840</v>
      </c>
      <c r="AA604" s="78" t="s">
        <v>462</v>
      </c>
      <c r="AB604" s="76" t="s">
        <v>2821</v>
      </c>
      <c r="AC604" s="78" t="s">
        <v>485</v>
      </c>
    </row>
    <row r="605" spans="1:29" x14ac:dyDescent="0.35">
      <c r="A605" s="10" t="s">
        <v>1264</v>
      </c>
      <c r="B605" s="76" t="s">
        <v>2863</v>
      </c>
      <c r="C605" s="76">
        <f>C604+(BudgetsQTable[[#This Row],[lead]]&lt;&gt;K604)</f>
        <v>88</v>
      </c>
      <c r="D605" s="76">
        <f>D604*(BudgetsQTable[[#This Row],[lead]]=K604)+(BudgetsQTable[[#This Row],[prop_id]]&lt;&gt;A604)</f>
        <v>1</v>
      </c>
      <c r="E605" s="77">
        <v>43005.245833333334</v>
      </c>
      <c r="F605" s="78" t="s">
        <v>2839</v>
      </c>
      <c r="G605" s="78" t="s">
        <v>2840</v>
      </c>
      <c r="H605" s="78" t="s">
        <v>462</v>
      </c>
      <c r="I605" s="76" t="s">
        <v>761</v>
      </c>
      <c r="J605" s="76" t="s">
        <v>753</v>
      </c>
      <c r="K605" s="78" t="s">
        <v>1264</v>
      </c>
      <c r="L605" s="7" t="str">
        <f>IF(BudgetsQTable[[#This Row],[pi_last_name]]=" ","",HYPERLINK("https://www.ejacket.nsf.gov/ej/showProposal.do?Continue=Y&amp;ID="&amp;BudgetsQTable[[#This Row],[prop_id]],BudgetsQTable[[#This Row],[prop_id]]))</f>
        <v/>
      </c>
      <c r="M605" s="78" t="s">
        <v>753</v>
      </c>
      <c r="N605" s="7" t="str">
        <f>IF(BudgetsQTable[[#This Row],[pi_last_name]]=" ","",HYPERLINK("mailto:"&amp;BudgetsQTable[[#This Row],[pi_email]]&amp;"&amp;subject=Your NSF Proposal:  "&amp;BudgetsQTable[[#This Row],[prop_id]],BudgetsQTable[[#This Row],[pi_email]]))</f>
        <v/>
      </c>
      <c r="O605" s="78" t="s">
        <v>753</v>
      </c>
      <c r="P605" s="78">
        <v>3</v>
      </c>
      <c r="Q605" s="78">
        <v>2.5</v>
      </c>
      <c r="R605" s="79">
        <v>0</v>
      </c>
      <c r="S605" s="79">
        <v>0</v>
      </c>
      <c r="T605" s="79">
        <v>0</v>
      </c>
      <c r="U605" s="80">
        <v>325536</v>
      </c>
      <c r="V605" s="78">
        <v>0</v>
      </c>
      <c r="W605" s="78">
        <v>1</v>
      </c>
      <c r="X605" s="11" t="str">
        <f ca="1">IF(ISBLANK(BudgetsQTable[[#This Row],[budg_seq_yr]]),"FY"&amp;fiscalyear,"FY"&amp;fiscalyear-1+BudgetsQTable[[#This Row],[budg_seq_yr]])</f>
        <v>FY18</v>
      </c>
      <c r="Y605" s="79">
        <v>325536</v>
      </c>
      <c r="Z605" s="78" t="s">
        <v>2840</v>
      </c>
      <c r="AA605" s="78" t="s">
        <v>462</v>
      </c>
      <c r="AB605" s="76" t="s">
        <v>2821</v>
      </c>
      <c r="AC605" s="78" t="s">
        <v>485</v>
      </c>
    </row>
    <row r="606" spans="1:29" x14ac:dyDescent="0.35">
      <c r="A606" s="10" t="s">
        <v>1264</v>
      </c>
      <c r="B606" s="76" t="s">
        <v>2863</v>
      </c>
      <c r="C606" s="76">
        <f>C605+(BudgetsQTable[[#This Row],[lead]]&lt;&gt;K605)</f>
        <v>88</v>
      </c>
      <c r="D606" s="76">
        <f>D605*(BudgetsQTable[[#This Row],[lead]]=K605)+(BudgetsQTable[[#This Row],[prop_id]]&lt;&gt;A605)</f>
        <v>1</v>
      </c>
      <c r="E606" s="77">
        <v>43005.245833333334</v>
      </c>
      <c r="F606" s="78" t="s">
        <v>2839</v>
      </c>
      <c r="G606" s="78" t="s">
        <v>2840</v>
      </c>
      <c r="H606" s="78" t="s">
        <v>462</v>
      </c>
      <c r="I606" s="76" t="s">
        <v>761</v>
      </c>
      <c r="J606" s="76" t="s">
        <v>753</v>
      </c>
      <c r="K606" s="78" t="s">
        <v>1264</v>
      </c>
      <c r="L606" s="7" t="str">
        <f>IF(BudgetsQTable[[#This Row],[pi_last_name]]=" ","",HYPERLINK("https://www.ejacket.nsf.gov/ej/showProposal.do?Continue=Y&amp;ID="&amp;BudgetsQTable[[#This Row],[prop_id]],BudgetsQTable[[#This Row],[prop_id]]))</f>
        <v/>
      </c>
      <c r="M606" s="78" t="s">
        <v>753</v>
      </c>
      <c r="N606" s="7" t="str">
        <f>IF(BudgetsQTable[[#This Row],[pi_last_name]]=" ","",HYPERLINK("mailto:"&amp;BudgetsQTable[[#This Row],[pi_email]]&amp;"&amp;subject=Your NSF Proposal:  "&amp;BudgetsQTable[[#This Row],[prop_id]],BudgetsQTable[[#This Row],[pi_email]]))</f>
        <v/>
      </c>
      <c r="O606" s="78" t="s">
        <v>753</v>
      </c>
      <c r="P606" s="78">
        <v>3</v>
      </c>
      <c r="Q606" s="78">
        <v>2.5</v>
      </c>
      <c r="R606" s="79">
        <v>0</v>
      </c>
      <c r="S606" s="79">
        <v>0</v>
      </c>
      <c r="T606" s="79">
        <v>0</v>
      </c>
      <c r="U606" s="80">
        <v>303853</v>
      </c>
      <c r="V606" s="78">
        <v>0</v>
      </c>
      <c r="W606" s="78">
        <v>2</v>
      </c>
      <c r="X606" s="11" t="str">
        <f ca="1">IF(ISBLANK(BudgetsQTable[[#This Row],[budg_seq_yr]]),"FY"&amp;fiscalyear,"FY"&amp;fiscalyear-1+BudgetsQTable[[#This Row],[budg_seq_yr]])</f>
        <v>FY19</v>
      </c>
      <c r="Y606" s="79">
        <v>303853</v>
      </c>
      <c r="Z606" s="78" t="s">
        <v>2840</v>
      </c>
      <c r="AA606" s="78" t="s">
        <v>462</v>
      </c>
      <c r="AB606" s="76" t="s">
        <v>2821</v>
      </c>
      <c r="AC606" s="78" t="s">
        <v>485</v>
      </c>
    </row>
    <row r="607" spans="1:29" x14ac:dyDescent="0.35">
      <c r="A607" s="10" t="s">
        <v>1264</v>
      </c>
      <c r="B607" s="76" t="s">
        <v>2863</v>
      </c>
      <c r="C607" s="76">
        <f>C606+(BudgetsQTable[[#This Row],[lead]]&lt;&gt;K606)</f>
        <v>88</v>
      </c>
      <c r="D607" s="76">
        <f>D606*(BudgetsQTable[[#This Row],[lead]]=K606)+(BudgetsQTable[[#This Row],[prop_id]]&lt;&gt;A606)</f>
        <v>1</v>
      </c>
      <c r="E607" s="77">
        <v>43005.245833333334</v>
      </c>
      <c r="F607" s="78" t="s">
        <v>2839</v>
      </c>
      <c r="G607" s="78" t="s">
        <v>2840</v>
      </c>
      <c r="H607" s="78" t="s">
        <v>462</v>
      </c>
      <c r="I607" s="76" t="s">
        <v>761</v>
      </c>
      <c r="J607" s="76" t="s">
        <v>753</v>
      </c>
      <c r="K607" s="78" t="s">
        <v>1264</v>
      </c>
      <c r="L607" s="7" t="str">
        <f>IF(BudgetsQTable[[#This Row],[pi_last_name]]=" ","",HYPERLINK("https://www.ejacket.nsf.gov/ej/showProposal.do?Continue=Y&amp;ID="&amp;BudgetsQTable[[#This Row],[prop_id]],BudgetsQTable[[#This Row],[prop_id]]))</f>
        <v/>
      </c>
      <c r="M607" s="78" t="s">
        <v>753</v>
      </c>
      <c r="N607" s="7" t="str">
        <f>IF(BudgetsQTable[[#This Row],[pi_last_name]]=" ","",HYPERLINK("mailto:"&amp;BudgetsQTable[[#This Row],[pi_email]]&amp;"&amp;subject=Your NSF Proposal:  "&amp;BudgetsQTable[[#This Row],[prop_id]],BudgetsQTable[[#This Row],[pi_email]]))</f>
        <v/>
      </c>
      <c r="O607" s="78" t="s">
        <v>753</v>
      </c>
      <c r="P607" s="78">
        <v>3</v>
      </c>
      <c r="Q607" s="78">
        <v>2.5</v>
      </c>
      <c r="R607" s="79">
        <v>0</v>
      </c>
      <c r="S607" s="79">
        <v>0</v>
      </c>
      <c r="T607" s="79">
        <v>0</v>
      </c>
      <c r="U607" s="80">
        <v>281708</v>
      </c>
      <c r="V607" s="78">
        <v>0</v>
      </c>
      <c r="W607" s="78">
        <v>3</v>
      </c>
      <c r="X607" s="11" t="str">
        <f ca="1">IF(ISBLANK(BudgetsQTable[[#This Row],[budg_seq_yr]]),"FY"&amp;fiscalyear,"FY"&amp;fiscalyear-1+BudgetsQTable[[#This Row],[budg_seq_yr]])</f>
        <v>FY20</v>
      </c>
      <c r="Y607" s="79">
        <v>281708</v>
      </c>
      <c r="Z607" s="78" t="s">
        <v>2840</v>
      </c>
      <c r="AA607" s="78" t="s">
        <v>462</v>
      </c>
      <c r="AB607" s="76" t="s">
        <v>2821</v>
      </c>
      <c r="AC607" s="78" t="s">
        <v>485</v>
      </c>
    </row>
    <row r="608" spans="1:29" x14ac:dyDescent="0.35">
      <c r="A608" s="10" t="s">
        <v>1264</v>
      </c>
      <c r="B608" s="76" t="s">
        <v>2863</v>
      </c>
      <c r="C608" s="76">
        <f>C607+(BudgetsQTable[[#This Row],[lead]]&lt;&gt;K607)</f>
        <v>88</v>
      </c>
      <c r="D608" s="76">
        <f>D607*(BudgetsQTable[[#This Row],[lead]]=K607)+(BudgetsQTable[[#This Row],[prop_id]]&lt;&gt;A607)</f>
        <v>1</v>
      </c>
      <c r="E608" s="77">
        <v>43005.245833333334</v>
      </c>
      <c r="F608" s="78" t="s">
        <v>2839</v>
      </c>
      <c r="G608" s="78" t="s">
        <v>2840</v>
      </c>
      <c r="H608" s="78" t="s">
        <v>462</v>
      </c>
      <c r="I608" s="76" t="s">
        <v>761</v>
      </c>
      <c r="J608" s="76" t="s">
        <v>753</v>
      </c>
      <c r="K608" s="78" t="s">
        <v>1264</v>
      </c>
      <c r="L608" s="7" t="str">
        <f>IF(BudgetsQTable[[#This Row],[pi_last_name]]=" ","",HYPERLINK("https://www.ejacket.nsf.gov/ej/showProposal.do?Continue=Y&amp;ID="&amp;BudgetsQTable[[#This Row],[prop_id]],BudgetsQTable[[#This Row],[prop_id]]))</f>
        <v/>
      </c>
      <c r="M608" s="78" t="s">
        <v>753</v>
      </c>
      <c r="N608" s="7" t="str">
        <f>IF(BudgetsQTable[[#This Row],[pi_last_name]]=" ","",HYPERLINK("mailto:"&amp;BudgetsQTable[[#This Row],[pi_email]]&amp;"&amp;subject=Your NSF Proposal:  "&amp;BudgetsQTable[[#This Row],[prop_id]],BudgetsQTable[[#This Row],[pi_email]]))</f>
        <v/>
      </c>
      <c r="O608" s="78" t="s">
        <v>753</v>
      </c>
      <c r="P608" s="78">
        <v>3</v>
      </c>
      <c r="Q608" s="78">
        <v>2.5</v>
      </c>
      <c r="R608" s="79">
        <v>0</v>
      </c>
      <c r="S608" s="79">
        <v>0</v>
      </c>
      <c r="T608" s="79">
        <v>0</v>
      </c>
      <c r="U608" s="80">
        <v>288903</v>
      </c>
      <c r="V608" s="78">
        <v>0</v>
      </c>
      <c r="W608" s="78">
        <v>4</v>
      </c>
      <c r="X608" s="11" t="str">
        <f ca="1">IF(ISBLANK(BudgetsQTable[[#This Row],[budg_seq_yr]]),"FY"&amp;fiscalyear,"FY"&amp;fiscalyear-1+BudgetsQTable[[#This Row],[budg_seq_yr]])</f>
        <v>FY21</v>
      </c>
      <c r="Y608" s="79">
        <v>288903</v>
      </c>
      <c r="Z608" s="78" t="s">
        <v>2840</v>
      </c>
      <c r="AA608" s="78" t="s">
        <v>462</v>
      </c>
      <c r="AB608" s="76" t="s">
        <v>2821</v>
      </c>
      <c r="AC608" s="78" t="s">
        <v>485</v>
      </c>
    </row>
    <row r="609" spans="1:29" x14ac:dyDescent="0.35">
      <c r="A609" s="10" t="s">
        <v>1267</v>
      </c>
      <c r="B609" s="76" t="s">
        <v>2863</v>
      </c>
      <c r="C609" s="76">
        <f>C608+(BudgetsQTable[[#This Row],[lead]]&lt;&gt;K608)</f>
        <v>89</v>
      </c>
      <c r="D609" s="76">
        <f>D608*(BudgetsQTable[[#This Row],[lead]]=K608)+(BudgetsQTable[[#This Row],[prop_id]]&lt;&gt;A608)</f>
        <v>1</v>
      </c>
      <c r="E609" s="77">
        <v>43005.353472222225</v>
      </c>
      <c r="F609" s="78" t="s">
        <v>2839</v>
      </c>
      <c r="G609" s="78" t="s">
        <v>2840</v>
      </c>
      <c r="H609" s="78" t="s">
        <v>462</v>
      </c>
      <c r="I609" s="76" t="s">
        <v>757</v>
      </c>
      <c r="J609" s="76" t="s">
        <v>3358</v>
      </c>
      <c r="K609" s="78" t="s">
        <v>1267</v>
      </c>
      <c r="L609" s="7" t="str">
        <f>IF(BudgetsQTable[[#This Row],[pi_last_name]]=" ","",HYPERLINK("https://www.ejacket.nsf.gov/ej/showProposal.do?Continue=Y&amp;ID="&amp;BudgetsQTable[[#This Row],[prop_id]],BudgetsQTable[[#This Row],[prop_id]]))</f>
        <v>1763448</v>
      </c>
      <c r="M609" s="78" t="s">
        <v>1268</v>
      </c>
      <c r="N609" s="7" t="str">
        <f>IF(BudgetsQTable[[#This Row],[pi_last_name]]=" ","",HYPERLINK("mailto:"&amp;BudgetsQTable[[#This Row],[pi_email]]&amp;"&amp;subject=Your NSF Proposal:  "&amp;BudgetsQTable[[#This Row],[prop_id]],BudgetsQTable[[#This Row],[pi_email]]))</f>
        <v>mcdaniel@cse.psu.edu</v>
      </c>
      <c r="O609" s="78" t="s">
        <v>2929</v>
      </c>
      <c r="P609" s="78"/>
      <c r="Q609" s="78"/>
      <c r="R609" s="79"/>
      <c r="S609" s="79"/>
      <c r="T609" s="79"/>
      <c r="U609" s="80"/>
      <c r="V609" s="78">
        <v>0</v>
      </c>
      <c r="W609" s="78"/>
      <c r="X609" s="11" t="str">
        <f ca="1">IF(ISBLANK(BudgetsQTable[[#This Row],[budg_seq_yr]]),"FY"&amp;fiscalyear,"FY"&amp;fiscalyear-1+BudgetsQTable[[#This Row],[budg_seq_yr]])</f>
        <v>FY18</v>
      </c>
      <c r="Y609" s="79">
        <v>1122382</v>
      </c>
      <c r="Z609" s="78" t="s">
        <v>2840</v>
      </c>
      <c r="AA609" s="78" t="s">
        <v>462</v>
      </c>
      <c r="AB609" s="76" t="s">
        <v>2821</v>
      </c>
      <c r="AC609" s="78" t="s">
        <v>485</v>
      </c>
    </row>
    <row r="610" spans="1:29" x14ac:dyDescent="0.35">
      <c r="A610" s="10" t="s">
        <v>1267</v>
      </c>
      <c r="B610" s="76" t="s">
        <v>2863</v>
      </c>
      <c r="C610" s="76">
        <f>C609+(BudgetsQTable[[#This Row],[lead]]&lt;&gt;K609)</f>
        <v>89</v>
      </c>
      <c r="D610" s="76">
        <f>D609*(BudgetsQTable[[#This Row],[lead]]=K609)+(BudgetsQTable[[#This Row],[prop_id]]&lt;&gt;A609)</f>
        <v>1</v>
      </c>
      <c r="E610" s="77">
        <v>43005.353472222225</v>
      </c>
      <c r="F610" s="78" t="s">
        <v>2839</v>
      </c>
      <c r="G610" s="78" t="s">
        <v>2840</v>
      </c>
      <c r="H610" s="78" t="s">
        <v>462</v>
      </c>
      <c r="I610" s="76" t="s">
        <v>757</v>
      </c>
      <c r="J610" s="76" t="s">
        <v>753</v>
      </c>
      <c r="K610" s="78" t="s">
        <v>1267</v>
      </c>
      <c r="L610" s="7" t="str">
        <f>IF(BudgetsQTable[[#This Row],[pi_last_name]]=" ","",HYPERLINK("https://www.ejacket.nsf.gov/ej/showProposal.do?Continue=Y&amp;ID="&amp;BudgetsQTable[[#This Row],[prop_id]],BudgetsQTable[[#This Row],[prop_id]]))</f>
        <v/>
      </c>
      <c r="M610" s="78" t="s">
        <v>753</v>
      </c>
      <c r="N610" s="7" t="str">
        <f>IF(BudgetsQTable[[#This Row],[pi_last_name]]=" ","",HYPERLINK("mailto:"&amp;BudgetsQTable[[#This Row],[pi_email]]&amp;"&amp;subject=Your NSF Proposal:  "&amp;BudgetsQTable[[#This Row],[prop_id]],BudgetsQTable[[#This Row],[pi_email]]))</f>
        <v/>
      </c>
      <c r="O610" s="78" t="s">
        <v>753</v>
      </c>
      <c r="P610" s="78">
        <v>2</v>
      </c>
      <c r="Q610" s="78">
        <v>1.5</v>
      </c>
      <c r="R610" s="79">
        <v>0</v>
      </c>
      <c r="S610" s="79">
        <v>4000</v>
      </c>
      <c r="T610" s="79">
        <v>0</v>
      </c>
      <c r="U610" s="80">
        <v>255432</v>
      </c>
      <c r="V610" s="78">
        <v>0</v>
      </c>
      <c r="W610" s="78">
        <v>1</v>
      </c>
      <c r="X610" s="11" t="str">
        <f ca="1">IF(ISBLANK(BudgetsQTable[[#This Row],[budg_seq_yr]]),"FY"&amp;fiscalyear,"FY"&amp;fiscalyear-1+BudgetsQTable[[#This Row],[budg_seq_yr]])</f>
        <v>FY18</v>
      </c>
      <c r="Y610" s="79">
        <v>255432</v>
      </c>
      <c r="Z610" s="78" t="s">
        <v>2840</v>
      </c>
      <c r="AA610" s="78" t="s">
        <v>462</v>
      </c>
      <c r="AB610" s="76" t="s">
        <v>2821</v>
      </c>
      <c r="AC610" s="78" t="s">
        <v>485</v>
      </c>
    </row>
    <row r="611" spans="1:29" x14ac:dyDescent="0.35">
      <c r="A611" s="10" t="s">
        <v>1267</v>
      </c>
      <c r="B611" s="76" t="s">
        <v>2863</v>
      </c>
      <c r="C611" s="76">
        <f>C610+(BudgetsQTable[[#This Row],[lead]]&lt;&gt;K610)</f>
        <v>89</v>
      </c>
      <c r="D611" s="76">
        <f>D610*(BudgetsQTable[[#This Row],[lead]]=K610)+(BudgetsQTable[[#This Row],[prop_id]]&lt;&gt;A610)</f>
        <v>1</v>
      </c>
      <c r="E611" s="77">
        <v>43005.353472222225</v>
      </c>
      <c r="F611" s="78" t="s">
        <v>2839</v>
      </c>
      <c r="G611" s="78" t="s">
        <v>2840</v>
      </c>
      <c r="H611" s="78" t="s">
        <v>462</v>
      </c>
      <c r="I611" s="76" t="s">
        <v>757</v>
      </c>
      <c r="J611" s="76" t="s">
        <v>753</v>
      </c>
      <c r="K611" s="78" t="s">
        <v>1267</v>
      </c>
      <c r="L611" s="7" t="str">
        <f>IF(BudgetsQTable[[#This Row],[pi_last_name]]=" ","",HYPERLINK("https://www.ejacket.nsf.gov/ej/showProposal.do?Continue=Y&amp;ID="&amp;BudgetsQTable[[#This Row],[prop_id]],BudgetsQTable[[#This Row],[prop_id]]))</f>
        <v/>
      </c>
      <c r="M611" s="78" t="s">
        <v>753</v>
      </c>
      <c r="N611" s="7" t="str">
        <f>IF(BudgetsQTable[[#This Row],[pi_last_name]]=" ","",HYPERLINK("mailto:"&amp;BudgetsQTable[[#This Row],[pi_email]]&amp;"&amp;subject=Your NSF Proposal:  "&amp;BudgetsQTable[[#This Row],[prop_id]],BudgetsQTable[[#This Row],[pi_email]]))</f>
        <v/>
      </c>
      <c r="O611" s="78" t="s">
        <v>753</v>
      </c>
      <c r="P611" s="78">
        <v>2</v>
      </c>
      <c r="Q611" s="78">
        <v>1.5</v>
      </c>
      <c r="R611" s="79">
        <v>0</v>
      </c>
      <c r="S611" s="79">
        <v>4000</v>
      </c>
      <c r="T611" s="79">
        <v>0</v>
      </c>
      <c r="U611" s="80">
        <v>261762</v>
      </c>
      <c r="V611" s="78">
        <v>0</v>
      </c>
      <c r="W611" s="78">
        <v>2</v>
      </c>
      <c r="X611" s="11" t="str">
        <f ca="1">IF(ISBLANK(BudgetsQTable[[#This Row],[budg_seq_yr]]),"FY"&amp;fiscalyear,"FY"&amp;fiscalyear-1+BudgetsQTable[[#This Row],[budg_seq_yr]])</f>
        <v>FY19</v>
      </c>
      <c r="Y611" s="79">
        <v>261762</v>
      </c>
      <c r="Z611" s="78" t="s">
        <v>2840</v>
      </c>
      <c r="AA611" s="78" t="s">
        <v>462</v>
      </c>
      <c r="AB611" s="76" t="s">
        <v>2821</v>
      </c>
      <c r="AC611" s="78" t="s">
        <v>485</v>
      </c>
    </row>
    <row r="612" spans="1:29" x14ac:dyDescent="0.35">
      <c r="A612" s="10" t="s">
        <v>1267</v>
      </c>
      <c r="B612" s="76" t="s">
        <v>2863</v>
      </c>
      <c r="C612" s="76">
        <f>C611+(BudgetsQTable[[#This Row],[lead]]&lt;&gt;K611)</f>
        <v>89</v>
      </c>
      <c r="D612" s="76">
        <f>D611*(BudgetsQTable[[#This Row],[lead]]=K611)+(BudgetsQTable[[#This Row],[prop_id]]&lt;&gt;A611)</f>
        <v>1</v>
      </c>
      <c r="E612" s="77">
        <v>43005.353472222225</v>
      </c>
      <c r="F612" s="78" t="s">
        <v>2839</v>
      </c>
      <c r="G612" s="78" t="s">
        <v>2840</v>
      </c>
      <c r="H612" s="78" t="s">
        <v>462</v>
      </c>
      <c r="I612" s="76" t="s">
        <v>757</v>
      </c>
      <c r="J612" s="76" t="s">
        <v>753</v>
      </c>
      <c r="K612" s="78" t="s">
        <v>1267</v>
      </c>
      <c r="L612" s="7" t="str">
        <f>IF(BudgetsQTable[[#This Row],[pi_last_name]]=" ","",HYPERLINK("https://www.ejacket.nsf.gov/ej/showProposal.do?Continue=Y&amp;ID="&amp;BudgetsQTable[[#This Row],[prop_id]],BudgetsQTable[[#This Row],[prop_id]]))</f>
        <v/>
      </c>
      <c r="M612" s="78" t="s">
        <v>753</v>
      </c>
      <c r="N612" s="7" t="str">
        <f>IF(BudgetsQTable[[#This Row],[pi_last_name]]=" ","",HYPERLINK("mailto:"&amp;BudgetsQTable[[#This Row],[pi_email]]&amp;"&amp;subject=Your NSF Proposal:  "&amp;BudgetsQTable[[#This Row],[prop_id]],BudgetsQTable[[#This Row],[pi_email]]))</f>
        <v/>
      </c>
      <c r="O612" s="78" t="s">
        <v>753</v>
      </c>
      <c r="P612" s="78">
        <v>2</v>
      </c>
      <c r="Q612" s="78">
        <v>2</v>
      </c>
      <c r="R612" s="79">
        <v>0</v>
      </c>
      <c r="S612" s="79">
        <v>4000</v>
      </c>
      <c r="T612" s="79">
        <v>0</v>
      </c>
      <c r="U612" s="80">
        <v>298870</v>
      </c>
      <c r="V612" s="78">
        <v>0</v>
      </c>
      <c r="W612" s="78">
        <v>3</v>
      </c>
      <c r="X612" s="11" t="str">
        <f ca="1">IF(ISBLANK(BudgetsQTable[[#This Row],[budg_seq_yr]]),"FY"&amp;fiscalyear,"FY"&amp;fiscalyear-1+BudgetsQTable[[#This Row],[budg_seq_yr]])</f>
        <v>FY20</v>
      </c>
      <c r="Y612" s="79">
        <v>298870</v>
      </c>
      <c r="Z612" s="78" t="s">
        <v>2840</v>
      </c>
      <c r="AA612" s="78" t="s">
        <v>462</v>
      </c>
      <c r="AB612" s="76" t="s">
        <v>2821</v>
      </c>
      <c r="AC612" s="78" t="s">
        <v>485</v>
      </c>
    </row>
    <row r="613" spans="1:29" x14ac:dyDescent="0.35">
      <c r="A613" s="10" t="s">
        <v>1267</v>
      </c>
      <c r="B613" s="76" t="s">
        <v>2863</v>
      </c>
      <c r="C613" s="76">
        <f>C612+(BudgetsQTable[[#This Row],[lead]]&lt;&gt;K612)</f>
        <v>89</v>
      </c>
      <c r="D613" s="76">
        <f>D612*(BudgetsQTable[[#This Row],[lead]]=K612)+(BudgetsQTable[[#This Row],[prop_id]]&lt;&gt;A612)</f>
        <v>1</v>
      </c>
      <c r="E613" s="77">
        <v>43005.353472222225</v>
      </c>
      <c r="F613" s="78" t="s">
        <v>2839</v>
      </c>
      <c r="G613" s="78" t="s">
        <v>2840</v>
      </c>
      <c r="H613" s="78" t="s">
        <v>462</v>
      </c>
      <c r="I613" s="76" t="s">
        <v>757</v>
      </c>
      <c r="J613" s="76" t="s">
        <v>753</v>
      </c>
      <c r="K613" s="78" t="s">
        <v>1267</v>
      </c>
      <c r="L613" s="7" t="str">
        <f>IF(BudgetsQTable[[#This Row],[pi_last_name]]=" ","",HYPERLINK("https://www.ejacket.nsf.gov/ej/showProposal.do?Continue=Y&amp;ID="&amp;BudgetsQTable[[#This Row],[prop_id]],BudgetsQTable[[#This Row],[prop_id]]))</f>
        <v/>
      </c>
      <c r="M613" s="78" t="s">
        <v>753</v>
      </c>
      <c r="N613" s="7" t="str">
        <f>IF(BudgetsQTable[[#This Row],[pi_last_name]]=" ","",HYPERLINK("mailto:"&amp;BudgetsQTable[[#This Row],[pi_email]]&amp;"&amp;subject=Your NSF Proposal:  "&amp;BudgetsQTable[[#This Row],[prop_id]],BudgetsQTable[[#This Row],[pi_email]]))</f>
        <v/>
      </c>
      <c r="O613" s="78" t="s">
        <v>753</v>
      </c>
      <c r="P613" s="78">
        <v>2</v>
      </c>
      <c r="Q613" s="78">
        <v>2</v>
      </c>
      <c r="R613" s="79">
        <v>0</v>
      </c>
      <c r="S613" s="79">
        <v>4000</v>
      </c>
      <c r="T613" s="79">
        <v>0</v>
      </c>
      <c r="U613" s="80">
        <v>306318</v>
      </c>
      <c r="V613" s="78">
        <v>0</v>
      </c>
      <c r="W613" s="78">
        <v>4</v>
      </c>
      <c r="X613" s="11" t="str">
        <f ca="1">IF(ISBLANK(BudgetsQTable[[#This Row],[budg_seq_yr]]),"FY"&amp;fiscalyear,"FY"&amp;fiscalyear-1+BudgetsQTable[[#This Row],[budg_seq_yr]])</f>
        <v>FY21</v>
      </c>
      <c r="Y613" s="79">
        <v>306318</v>
      </c>
      <c r="Z613" s="78" t="s">
        <v>2840</v>
      </c>
      <c r="AA613" s="78" t="s">
        <v>462</v>
      </c>
      <c r="AB613" s="76" t="s">
        <v>2821</v>
      </c>
      <c r="AC613" s="78" t="s">
        <v>485</v>
      </c>
    </row>
    <row r="614" spans="1:29" x14ac:dyDescent="0.35">
      <c r="A614" s="10" t="s">
        <v>1270</v>
      </c>
      <c r="B614" s="76" t="s">
        <v>2824</v>
      </c>
      <c r="C614" s="76">
        <f>C613+(BudgetsQTable[[#This Row],[lead]]&lt;&gt;K613)</f>
        <v>90</v>
      </c>
      <c r="D614" s="76">
        <f>D613*(BudgetsQTable[[#This Row],[lead]]=K613)+(BudgetsQTable[[#This Row],[prop_id]]&lt;&gt;A613)</f>
        <v>1</v>
      </c>
      <c r="E614" s="77">
        <v>43005.356944444444</v>
      </c>
      <c r="F614" s="78" t="s">
        <v>2839</v>
      </c>
      <c r="G614" s="78" t="s">
        <v>2840</v>
      </c>
      <c r="H614" s="78" t="s">
        <v>462</v>
      </c>
      <c r="I614" s="76" t="s">
        <v>757</v>
      </c>
      <c r="J614" s="76" t="s">
        <v>3360</v>
      </c>
      <c r="K614" s="78" t="s">
        <v>1270</v>
      </c>
      <c r="L614" s="7" t="str">
        <f>IF(BudgetsQTable[[#This Row],[pi_last_name]]=" ","",HYPERLINK("https://www.ejacket.nsf.gov/ej/showProposal.do?Continue=Y&amp;ID="&amp;BudgetsQTable[[#This Row],[prop_id]],BudgetsQTable[[#This Row],[prop_id]]))</f>
        <v>1763454</v>
      </c>
      <c r="M614" s="78" t="s">
        <v>1271</v>
      </c>
      <c r="N614" s="7" t="str">
        <f>IF(BudgetsQTable[[#This Row],[pi_last_name]]=" ","",HYPERLINK("mailto:"&amp;BudgetsQTable[[#This Row],[pi_email]]&amp;"&amp;subject=Your NSF Proposal:  "&amp;BudgetsQTable[[#This Row],[prop_id]],BudgetsQTable[[#This Row],[pi_email]]))</f>
        <v>ezk@cs.stonybrook.edu</v>
      </c>
      <c r="O614" s="78" t="s">
        <v>650</v>
      </c>
      <c r="P614" s="78"/>
      <c r="Q614" s="78"/>
      <c r="R614" s="79"/>
      <c r="S614" s="79"/>
      <c r="T614" s="79"/>
      <c r="U614" s="80"/>
      <c r="V614" s="78">
        <v>0</v>
      </c>
      <c r="W614" s="78"/>
      <c r="X614" s="11" t="str">
        <f ca="1">IF(ISBLANK(BudgetsQTable[[#This Row],[budg_seq_yr]]),"FY"&amp;fiscalyear,"FY"&amp;fiscalyear-1+BudgetsQTable[[#This Row],[budg_seq_yr]])</f>
        <v>FY18</v>
      </c>
      <c r="Y614" s="79">
        <v>797736</v>
      </c>
      <c r="Z614" s="78" t="s">
        <v>2840</v>
      </c>
      <c r="AA614" s="78" t="s">
        <v>462</v>
      </c>
      <c r="AB614" s="76" t="s">
        <v>2821</v>
      </c>
      <c r="AC614" s="78" t="s">
        <v>485</v>
      </c>
    </row>
    <row r="615" spans="1:29" x14ac:dyDescent="0.35">
      <c r="A615" s="10" t="s">
        <v>1270</v>
      </c>
      <c r="B615" s="76" t="s">
        <v>2824</v>
      </c>
      <c r="C615" s="76">
        <f>C614+(BudgetsQTable[[#This Row],[lead]]&lt;&gt;K614)</f>
        <v>90</v>
      </c>
      <c r="D615" s="76">
        <f>D614*(BudgetsQTable[[#This Row],[lead]]=K614)+(BudgetsQTable[[#This Row],[prop_id]]&lt;&gt;A614)</f>
        <v>1</v>
      </c>
      <c r="E615" s="77">
        <v>43005.356944444444</v>
      </c>
      <c r="F615" s="78" t="s">
        <v>2839</v>
      </c>
      <c r="G615" s="78" t="s">
        <v>2840</v>
      </c>
      <c r="H615" s="78" t="s">
        <v>462</v>
      </c>
      <c r="I615" s="76" t="s">
        <v>757</v>
      </c>
      <c r="J615" s="76" t="s">
        <v>753</v>
      </c>
      <c r="K615" s="78" t="s">
        <v>1270</v>
      </c>
      <c r="L615" s="7" t="str">
        <f>IF(BudgetsQTable[[#This Row],[pi_last_name]]=" ","",HYPERLINK("https://www.ejacket.nsf.gov/ej/showProposal.do?Continue=Y&amp;ID="&amp;BudgetsQTable[[#This Row],[prop_id]],BudgetsQTable[[#This Row],[prop_id]]))</f>
        <v/>
      </c>
      <c r="M615" s="78" t="s">
        <v>753</v>
      </c>
      <c r="N615" s="7" t="str">
        <f>IF(BudgetsQTable[[#This Row],[pi_last_name]]=" ","",HYPERLINK("mailto:"&amp;BudgetsQTable[[#This Row],[pi_email]]&amp;"&amp;subject=Your NSF Proposal:  "&amp;BudgetsQTable[[#This Row],[prop_id]],BudgetsQTable[[#This Row],[pi_email]]))</f>
        <v/>
      </c>
      <c r="O615" s="78" t="s">
        <v>753</v>
      </c>
      <c r="P615" s="78">
        <v>2</v>
      </c>
      <c r="Q615" s="78">
        <v>1</v>
      </c>
      <c r="R615" s="79">
        <v>0</v>
      </c>
      <c r="S615" s="79">
        <v>7500</v>
      </c>
      <c r="T615" s="79">
        <v>0</v>
      </c>
      <c r="U615" s="80">
        <v>202960</v>
      </c>
      <c r="V615" s="78">
        <v>0</v>
      </c>
      <c r="W615" s="78">
        <v>1</v>
      </c>
      <c r="X615" s="11" t="str">
        <f ca="1">IF(ISBLANK(BudgetsQTable[[#This Row],[budg_seq_yr]]),"FY"&amp;fiscalyear,"FY"&amp;fiscalyear-1+BudgetsQTable[[#This Row],[budg_seq_yr]])</f>
        <v>FY18</v>
      </c>
      <c r="Y615" s="79">
        <v>202960</v>
      </c>
      <c r="Z615" s="78" t="s">
        <v>2840</v>
      </c>
      <c r="AA615" s="78" t="s">
        <v>462</v>
      </c>
      <c r="AB615" s="76" t="s">
        <v>2821</v>
      </c>
      <c r="AC615" s="78" t="s">
        <v>485</v>
      </c>
    </row>
    <row r="616" spans="1:29" x14ac:dyDescent="0.35">
      <c r="A616" s="10" t="s">
        <v>1270</v>
      </c>
      <c r="B616" s="76" t="s">
        <v>2824</v>
      </c>
      <c r="C616" s="76">
        <f>C615+(BudgetsQTable[[#This Row],[lead]]&lt;&gt;K615)</f>
        <v>90</v>
      </c>
      <c r="D616" s="76">
        <f>D615*(BudgetsQTable[[#This Row],[lead]]=K615)+(BudgetsQTable[[#This Row],[prop_id]]&lt;&gt;A615)</f>
        <v>1</v>
      </c>
      <c r="E616" s="77">
        <v>43005.356944444444</v>
      </c>
      <c r="F616" s="78" t="s">
        <v>2839</v>
      </c>
      <c r="G616" s="78" t="s">
        <v>2840</v>
      </c>
      <c r="H616" s="78" t="s">
        <v>462</v>
      </c>
      <c r="I616" s="76" t="s">
        <v>757</v>
      </c>
      <c r="J616" s="76" t="s">
        <v>753</v>
      </c>
      <c r="K616" s="78" t="s">
        <v>1270</v>
      </c>
      <c r="L616" s="7" t="str">
        <f>IF(BudgetsQTable[[#This Row],[pi_last_name]]=" ","",HYPERLINK("https://www.ejacket.nsf.gov/ej/showProposal.do?Continue=Y&amp;ID="&amp;BudgetsQTable[[#This Row],[prop_id]],BudgetsQTable[[#This Row],[prop_id]]))</f>
        <v/>
      </c>
      <c r="M616" s="78" t="s">
        <v>753</v>
      </c>
      <c r="N616" s="7" t="str">
        <f>IF(BudgetsQTable[[#This Row],[pi_last_name]]=" ","",HYPERLINK("mailto:"&amp;BudgetsQTable[[#This Row],[pi_email]]&amp;"&amp;subject=Your NSF Proposal:  "&amp;BudgetsQTable[[#This Row],[prop_id]],BudgetsQTable[[#This Row],[pi_email]]))</f>
        <v/>
      </c>
      <c r="O616" s="78" t="s">
        <v>753</v>
      </c>
      <c r="P616" s="78">
        <v>2</v>
      </c>
      <c r="Q616" s="78">
        <v>1</v>
      </c>
      <c r="R616" s="79">
        <v>0</v>
      </c>
      <c r="S616" s="79">
        <v>7500</v>
      </c>
      <c r="T616" s="79">
        <v>0</v>
      </c>
      <c r="U616" s="80">
        <v>193803</v>
      </c>
      <c r="V616" s="78">
        <v>0</v>
      </c>
      <c r="W616" s="78">
        <v>2</v>
      </c>
      <c r="X616" s="11" t="str">
        <f ca="1">IF(ISBLANK(BudgetsQTable[[#This Row],[budg_seq_yr]]),"FY"&amp;fiscalyear,"FY"&amp;fiscalyear-1+BudgetsQTable[[#This Row],[budg_seq_yr]])</f>
        <v>FY19</v>
      </c>
      <c r="Y616" s="79">
        <v>193803</v>
      </c>
      <c r="Z616" s="78" t="s">
        <v>2840</v>
      </c>
      <c r="AA616" s="78" t="s">
        <v>462</v>
      </c>
      <c r="AB616" s="76" t="s">
        <v>2821</v>
      </c>
      <c r="AC616" s="78" t="s">
        <v>485</v>
      </c>
    </row>
    <row r="617" spans="1:29" x14ac:dyDescent="0.35">
      <c r="A617" s="10" t="s">
        <v>1270</v>
      </c>
      <c r="B617" s="76" t="s">
        <v>2824</v>
      </c>
      <c r="C617" s="76">
        <f>C616+(BudgetsQTable[[#This Row],[lead]]&lt;&gt;K616)</f>
        <v>90</v>
      </c>
      <c r="D617" s="76">
        <f>D616*(BudgetsQTable[[#This Row],[lead]]=K616)+(BudgetsQTable[[#This Row],[prop_id]]&lt;&gt;A616)</f>
        <v>1</v>
      </c>
      <c r="E617" s="77">
        <v>43005.356944444444</v>
      </c>
      <c r="F617" s="78" t="s">
        <v>2839</v>
      </c>
      <c r="G617" s="78" t="s">
        <v>2840</v>
      </c>
      <c r="H617" s="78" t="s">
        <v>462</v>
      </c>
      <c r="I617" s="76" t="s">
        <v>757</v>
      </c>
      <c r="J617" s="76" t="s">
        <v>753</v>
      </c>
      <c r="K617" s="78" t="s">
        <v>1270</v>
      </c>
      <c r="L617" s="7" t="str">
        <f>IF(BudgetsQTable[[#This Row],[pi_last_name]]=" ","",HYPERLINK("https://www.ejacket.nsf.gov/ej/showProposal.do?Continue=Y&amp;ID="&amp;BudgetsQTable[[#This Row],[prop_id]],BudgetsQTable[[#This Row],[prop_id]]))</f>
        <v/>
      </c>
      <c r="M617" s="78" t="s">
        <v>753</v>
      </c>
      <c r="N617" s="7" t="str">
        <f>IF(BudgetsQTable[[#This Row],[pi_last_name]]=" ","",HYPERLINK("mailto:"&amp;BudgetsQTable[[#This Row],[pi_email]]&amp;"&amp;subject=Your NSF Proposal:  "&amp;BudgetsQTable[[#This Row],[prop_id]],BudgetsQTable[[#This Row],[pi_email]]))</f>
        <v/>
      </c>
      <c r="O617" s="78" t="s">
        <v>753</v>
      </c>
      <c r="P617" s="78">
        <v>2</v>
      </c>
      <c r="Q617" s="78">
        <v>1</v>
      </c>
      <c r="R617" s="79">
        <v>0</v>
      </c>
      <c r="S617" s="79">
        <v>7500</v>
      </c>
      <c r="T617" s="79">
        <v>0</v>
      </c>
      <c r="U617" s="80">
        <v>198214</v>
      </c>
      <c r="V617" s="78">
        <v>0</v>
      </c>
      <c r="W617" s="78">
        <v>3</v>
      </c>
      <c r="X617" s="11" t="str">
        <f ca="1">IF(ISBLANK(BudgetsQTable[[#This Row],[budg_seq_yr]]),"FY"&amp;fiscalyear,"FY"&amp;fiscalyear-1+BudgetsQTable[[#This Row],[budg_seq_yr]])</f>
        <v>FY20</v>
      </c>
      <c r="Y617" s="79">
        <v>198214</v>
      </c>
      <c r="Z617" s="78" t="s">
        <v>2840</v>
      </c>
      <c r="AA617" s="78" t="s">
        <v>462</v>
      </c>
      <c r="AB617" s="76" t="s">
        <v>2821</v>
      </c>
      <c r="AC617" s="78" t="s">
        <v>485</v>
      </c>
    </row>
    <row r="618" spans="1:29" x14ac:dyDescent="0.35">
      <c r="A618" s="10" t="s">
        <v>1270</v>
      </c>
      <c r="B618" s="76" t="s">
        <v>2824</v>
      </c>
      <c r="C618" s="76">
        <f>C617+(BudgetsQTable[[#This Row],[lead]]&lt;&gt;K617)</f>
        <v>90</v>
      </c>
      <c r="D618" s="76">
        <f>D617*(BudgetsQTable[[#This Row],[lead]]=K617)+(BudgetsQTable[[#This Row],[prop_id]]&lt;&gt;A617)</f>
        <v>1</v>
      </c>
      <c r="E618" s="77">
        <v>43005.356944444444</v>
      </c>
      <c r="F618" s="78" t="s">
        <v>2839</v>
      </c>
      <c r="G618" s="78" t="s">
        <v>2840</v>
      </c>
      <c r="H618" s="78" t="s">
        <v>462</v>
      </c>
      <c r="I618" s="76" t="s">
        <v>757</v>
      </c>
      <c r="J618" s="76" t="s">
        <v>753</v>
      </c>
      <c r="K618" s="78" t="s">
        <v>1270</v>
      </c>
      <c r="L618" s="7" t="str">
        <f>IF(BudgetsQTable[[#This Row],[pi_last_name]]=" ","",HYPERLINK("https://www.ejacket.nsf.gov/ej/showProposal.do?Continue=Y&amp;ID="&amp;BudgetsQTable[[#This Row],[prop_id]],BudgetsQTable[[#This Row],[prop_id]]))</f>
        <v/>
      </c>
      <c r="M618" s="78" t="s">
        <v>753</v>
      </c>
      <c r="N618" s="7" t="str">
        <f>IF(BudgetsQTable[[#This Row],[pi_last_name]]=" ","",HYPERLINK("mailto:"&amp;BudgetsQTable[[#This Row],[pi_email]]&amp;"&amp;subject=Your NSF Proposal:  "&amp;BudgetsQTable[[#This Row],[prop_id]],BudgetsQTable[[#This Row],[pi_email]]))</f>
        <v/>
      </c>
      <c r="O618" s="78" t="s">
        <v>753</v>
      </c>
      <c r="P618" s="78">
        <v>2</v>
      </c>
      <c r="Q618" s="78">
        <v>1</v>
      </c>
      <c r="R618" s="79">
        <v>0</v>
      </c>
      <c r="S618" s="79">
        <v>7500</v>
      </c>
      <c r="T618" s="79">
        <v>0</v>
      </c>
      <c r="U618" s="80">
        <v>202759</v>
      </c>
      <c r="V618" s="78">
        <v>0</v>
      </c>
      <c r="W618" s="78">
        <v>4</v>
      </c>
      <c r="X618" s="11" t="str">
        <f ca="1">IF(ISBLANK(BudgetsQTable[[#This Row],[budg_seq_yr]]),"FY"&amp;fiscalyear,"FY"&amp;fiscalyear-1+BudgetsQTable[[#This Row],[budg_seq_yr]])</f>
        <v>FY21</v>
      </c>
      <c r="Y618" s="79">
        <v>202759</v>
      </c>
      <c r="Z618" s="78" t="s">
        <v>2840</v>
      </c>
      <c r="AA618" s="78" t="s">
        <v>462</v>
      </c>
      <c r="AB618" s="76" t="s">
        <v>2821</v>
      </c>
      <c r="AC618" s="78" t="s">
        <v>485</v>
      </c>
    </row>
    <row r="619" spans="1:29" x14ac:dyDescent="0.35">
      <c r="A619" s="10" t="s">
        <v>3361</v>
      </c>
      <c r="B619" s="76" t="s">
        <v>2834</v>
      </c>
      <c r="C619" s="76">
        <f>C618+(BudgetsQTable[[#This Row],[lead]]&lt;&gt;K618)</f>
        <v>90</v>
      </c>
      <c r="D619" s="76">
        <f>D618*(BudgetsQTable[[#This Row],[lead]]=K618)+(BudgetsQTable[[#This Row],[prop_id]]&lt;&gt;A618)</f>
        <v>2</v>
      </c>
      <c r="E619" s="77">
        <v>43004.725694444445</v>
      </c>
      <c r="F619" s="78" t="s">
        <v>2839</v>
      </c>
      <c r="G619" s="78" t="s">
        <v>2840</v>
      </c>
      <c r="H619" s="78" t="s">
        <v>462</v>
      </c>
      <c r="I619" s="76" t="s">
        <v>757</v>
      </c>
      <c r="J619" s="76" t="s">
        <v>3363</v>
      </c>
      <c r="K619" s="78" t="s">
        <v>1270</v>
      </c>
      <c r="L619" s="7" t="str">
        <f>IF(BudgetsQTable[[#This Row],[pi_last_name]]=" ","",HYPERLINK("https://www.ejacket.nsf.gov/ej/showProposal.do?Continue=Y&amp;ID="&amp;BudgetsQTable[[#This Row],[prop_id]],BudgetsQTable[[#This Row],[prop_id]]))</f>
        <v>1763418</v>
      </c>
      <c r="M619" s="78" t="s">
        <v>3362</v>
      </c>
      <c r="N619" s="7" t="str">
        <f>IF(BudgetsQTable[[#This Row],[pi_last_name]]=" ","",HYPERLINK("mailto:"&amp;BudgetsQTable[[#This Row],[pi_email]]&amp;"&amp;subject=Your NSF Proposal:  "&amp;BudgetsQTable[[#This Row],[prop_id]],BudgetsQTable[[#This Row],[pi_email]]))</f>
        <v>pjd@ccs.neu.edu</v>
      </c>
      <c r="O619" s="78" t="s">
        <v>597</v>
      </c>
      <c r="P619" s="78"/>
      <c r="Q619" s="78"/>
      <c r="R619" s="79"/>
      <c r="S619" s="79"/>
      <c r="T619" s="79"/>
      <c r="U619" s="80"/>
      <c r="V619" s="78">
        <v>0</v>
      </c>
      <c r="W619" s="78"/>
      <c r="X619" s="11" t="str">
        <f ca="1">IF(ISBLANK(BudgetsQTable[[#This Row],[budg_seq_yr]]),"FY"&amp;fiscalyear,"FY"&amp;fiscalyear-1+BudgetsQTable[[#This Row],[budg_seq_yr]])</f>
        <v>FY18</v>
      </c>
      <c r="Y619" s="79">
        <v>323949</v>
      </c>
      <c r="Z619" s="78" t="s">
        <v>2840</v>
      </c>
      <c r="AA619" s="78" t="s">
        <v>462</v>
      </c>
      <c r="AB619" s="76" t="s">
        <v>2821</v>
      </c>
      <c r="AC619" s="78" t="s">
        <v>485</v>
      </c>
    </row>
    <row r="620" spans="1:29" x14ac:dyDescent="0.35">
      <c r="A620" s="10" t="s">
        <v>3361</v>
      </c>
      <c r="B620" s="76" t="s">
        <v>2834</v>
      </c>
      <c r="C620" s="76">
        <f>C619+(BudgetsQTable[[#This Row],[lead]]&lt;&gt;K619)</f>
        <v>90</v>
      </c>
      <c r="D620" s="76">
        <f>D619*(BudgetsQTable[[#This Row],[lead]]=K619)+(BudgetsQTable[[#This Row],[prop_id]]&lt;&gt;A619)</f>
        <v>2</v>
      </c>
      <c r="E620" s="77">
        <v>43004.725694444445</v>
      </c>
      <c r="F620" s="78" t="s">
        <v>2839</v>
      </c>
      <c r="G620" s="78" t="s">
        <v>2840</v>
      </c>
      <c r="H620" s="78" t="s">
        <v>462</v>
      </c>
      <c r="I620" s="76" t="s">
        <v>757</v>
      </c>
      <c r="J620" s="76" t="s">
        <v>753</v>
      </c>
      <c r="K620" s="78" t="s">
        <v>1270</v>
      </c>
      <c r="L620" s="7" t="str">
        <f>IF(BudgetsQTable[[#This Row],[pi_last_name]]=" ","",HYPERLINK("https://www.ejacket.nsf.gov/ej/showProposal.do?Continue=Y&amp;ID="&amp;BudgetsQTable[[#This Row],[prop_id]],BudgetsQTable[[#This Row],[prop_id]]))</f>
        <v/>
      </c>
      <c r="M620" s="78" t="s">
        <v>753</v>
      </c>
      <c r="N620" s="7" t="str">
        <f>IF(BudgetsQTable[[#This Row],[pi_last_name]]=" ","",HYPERLINK("mailto:"&amp;BudgetsQTable[[#This Row],[pi_email]]&amp;"&amp;subject=Your NSF Proposal:  "&amp;BudgetsQTable[[#This Row],[prop_id]],BudgetsQTable[[#This Row],[pi_email]]))</f>
        <v/>
      </c>
      <c r="O620" s="78" t="s">
        <v>753</v>
      </c>
      <c r="P620" s="78">
        <v>1</v>
      </c>
      <c r="Q620" s="78">
        <v>0.5</v>
      </c>
      <c r="R620" s="79">
        <v>0</v>
      </c>
      <c r="S620" s="79">
        <v>3000</v>
      </c>
      <c r="T620" s="79">
        <v>0</v>
      </c>
      <c r="U620" s="80">
        <v>81614</v>
      </c>
      <c r="V620" s="78">
        <v>0</v>
      </c>
      <c r="W620" s="78">
        <v>1</v>
      </c>
      <c r="X620" s="11" t="str">
        <f ca="1">IF(ISBLANK(BudgetsQTable[[#This Row],[budg_seq_yr]]),"FY"&amp;fiscalyear,"FY"&amp;fiscalyear-1+BudgetsQTable[[#This Row],[budg_seq_yr]])</f>
        <v>FY18</v>
      </c>
      <c r="Y620" s="79">
        <v>81614</v>
      </c>
      <c r="Z620" s="78" t="s">
        <v>2840</v>
      </c>
      <c r="AA620" s="78" t="s">
        <v>462</v>
      </c>
      <c r="AB620" s="76" t="s">
        <v>2821</v>
      </c>
      <c r="AC620" s="78" t="s">
        <v>485</v>
      </c>
    </row>
    <row r="621" spans="1:29" x14ac:dyDescent="0.35">
      <c r="A621" s="10" t="s">
        <v>3361</v>
      </c>
      <c r="B621" s="76" t="s">
        <v>2834</v>
      </c>
      <c r="C621" s="76">
        <f>C620+(BudgetsQTable[[#This Row],[lead]]&lt;&gt;K620)</f>
        <v>90</v>
      </c>
      <c r="D621" s="76">
        <f>D620*(BudgetsQTable[[#This Row],[lead]]=K620)+(BudgetsQTable[[#This Row],[prop_id]]&lt;&gt;A620)</f>
        <v>2</v>
      </c>
      <c r="E621" s="77">
        <v>43004.725694444445</v>
      </c>
      <c r="F621" s="78" t="s">
        <v>2839</v>
      </c>
      <c r="G621" s="78" t="s">
        <v>2840</v>
      </c>
      <c r="H621" s="78" t="s">
        <v>462</v>
      </c>
      <c r="I621" s="76" t="s">
        <v>757</v>
      </c>
      <c r="J621" s="76" t="s">
        <v>753</v>
      </c>
      <c r="K621" s="78" t="s">
        <v>1270</v>
      </c>
      <c r="L621" s="7" t="str">
        <f>IF(BudgetsQTable[[#This Row],[pi_last_name]]=" ","",HYPERLINK("https://www.ejacket.nsf.gov/ej/showProposal.do?Continue=Y&amp;ID="&amp;BudgetsQTable[[#This Row],[prop_id]],BudgetsQTable[[#This Row],[prop_id]]))</f>
        <v/>
      </c>
      <c r="M621" s="78" t="s">
        <v>753</v>
      </c>
      <c r="N621" s="7" t="str">
        <f>IF(BudgetsQTable[[#This Row],[pi_last_name]]=" ","",HYPERLINK("mailto:"&amp;BudgetsQTable[[#This Row],[pi_email]]&amp;"&amp;subject=Your NSF Proposal:  "&amp;BudgetsQTable[[#This Row],[prop_id]],BudgetsQTable[[#This Row],[pi_email]]))</f>
        <v/>
      </c>
      <c r="O621" s="78" t="s">
        <v>753</v>
      </c>
      <c r="P621" s="78">
        <v>1</v>
      </c>
      <c r="Q621" s="78">
        <v>0.5</v>
      </c>
      <c r="R621" s="79">
        <v>0</v>
      </c>
      <c r="S621" s="79">
        <v>3090</v>
      </c>
      <c r="T621" s="79">
        <v>0</v>
      </c>
      <c r="U621" s="80">
        <v>78403</v>
      </c>
      <c r="V621" s="78">
        <v>0</v>
      </c>
      <c r="W621" s="78">
        <v>2</v>
      </c>
      <c r="X621" s="11" t="str">
        <f ca="1">IF(ISBLANK(BudgetsQTable[[#This Row],[budg_seq_yr]]),"FY"&amp;fiscalyear,"FY"&amp;fiscalyear-1+BudgetsQTable[[#This Row],[budg_seq_yr]])</f>
        <v>FY19</v>
      </c>
      <c r="Y621" s="79">
        <v>78403</v>
      </c>
      <c r="Z621" s="78" t="s">
        <v>2840</v>
      </c>
      <c r="AA621" s="78" t="s">
        <v>462</v>
      </c>
      <c r="AB621" s="76" t="s">
        <v>2821</v>
      </c>
      <c r="AC621" s="78" t="s">
        <v>485</v>
      </c>
    </row>
    <row r="622" spans="1:29" x14ac:dyDescent="0.35">
      <c r="A622" s="10" t="s">
        <v>3361</v>
      </c>
      <c r="B622" s="76" t="s">
        <v>2834</v>
      </c>
      <c r="C622" s="76">
        <f>C621+(BudgetsQTable[[#This Row],[lead]]&lt;&gt;K621)</f>
        <v>90</v>
      </c>
      <c r="D622" s="76">
        <f>D621*(BudgetsQTable[[#This Row],[lead]]=K621)+(BudgetsQTable[[#This Row],[prop_id]]&lt;&gt;A621)</f>
        <v>2</v>
      </c>
      <c r="E622" s="77">
        <v>43004.725694444445</v>
      </c>
      <c r="F622" s="78" t="s">
        <v>2839</v>
      </c>
      <c r="G622" s="78" t="s">
        <v>2840</v>
      </c>
      <c r="H622" s="78" t="s">
        <v>462</v>
      </c>
      <c r="I622" s="76" t="s">
        <v>757</v>
      </c>
      <c r="J622" s="76" t="s">
        <v>753</v>
      </c>
      <c r="K622" s="78" t="s">
        <v>1270</v>
      </c>
      <c r="L622" s="7" t="str">
        <f>IF(BudgetsQTable[[#This Row],[pi_last_name]]=" ","",HYPERLINK("https://www.ejacket.nsf.gov/ej/showProposal.do?Continue=Y&amp;ID="&amp;BudgetsQTable[[#This Row],[prop_id]],BudgetsQTable[[#This Row],[prop_id]]))</f>
        <v/>
      </c>
      <c r="M622" s="78" t="s">
        <v>753</v>
      </c>
      <c r="N622" s="7" t="str">
        <f>IF(BudgetsQTable[[#This Row],[pi_last_name]]=" ","",HYPERLINK("mailto:"&amp;BudgetsQTable[[#This Row],[pi_email]]&amp;"&amp;subject=Your NSF Proposal:  "&amp;BudgetsQTable[[#This Row],[prop_id]],BudgetsQTable[[#This Row],[pi_email]]))</f>
        <v/>
      </c>
      <c r="O622" s="78" t="s">
        <v>753</v>
      </c>
      <c r="P622" s="78">
        <v>1</v>
      </c>
      <c r="Q622" s="78">
        <v>0.5</v>
      </c>
      <c r="R622" s="79">
        <v>0</v>
      </c>
      <c r="S622" s="79">
        <v>3183</v>
      </c>
      <c r="T622" s="79">
        <v>0</v>
      </c>
      <c r="U622" s="80">
        <v>80756</v>
      </c>
      <c r="V622" s="78">
        <v>0</v>
      </c>
      <c r="W622" s="78">
        <v>3</v>
      </c>
      <c r="X622" s="11" t="str">
        <f ca="1">IF(ISBLANK(BudgetsQTable[[#This Row],[budg_seq_yr]]),"FY"&amp;fiscalyear,"FY"&amp;fiscalyear-1+BudgetsQTable[[#This Row],[budg_seq_yr]])</f>
        <v>FY20</v>
      </c>
      <c r="Y622" s="79">
        <v>80756</v>
      </c>
      <c r="Z622" s="78" t="s">
        <v>2840</v>
      </c>
      <c r="AA622" s="78" t="s">
        <v>462</v>
      </c>
      <c r="AB622" s="76" t="s">
        <v>2821</v>
      </c>
      <c r="AC622" s="78" t="s">
        <v>485</v>
      </c>
    </row>
    <row r="623" spans="1:29" x14ac:dyDescent="0.35">
      <c r="A623" s="10" t="s">
        <v>3361</v>
      </c>
      <c r="B623" s="76" t="s">
        <v>2834</v>
      </c>
      <c r="C623" s="76">
        <f>C622+(BudgetsQTable[[#This Row],[lead]]&lt;&gt;K622)</f>
        <v>90</v>
      </c>
      <c r="D623" s="76">
        <f>D622*(BudgetsQTable[[#This Row],[lead]]=K622)+(BudgetsQTable[[#This Row],[prop_id]]&lt;&gt;A622)</f>
        <v>2</v>
      </c>
      <c r="E623" s="77">
        <v>43004.725694444445</v>
      </c>
      <c r="F623" s="78" t="s">
        <v>2839</v>
      </c>
      <c r="G623" s="78" t="s">
        <v>2840</v>
      </c>
      <c r="H623" s="78" t="s">
        <v>462</v>
      </c>
      <c r="I623" s="76" t="s">
        <v>757</v>
      </c>
      <c r="J623" s="76" t="s">
        <v>753</v>
      </c>
      <c r="K623" s="78" t="s">
        <v>1270</v>
      </c>
      <c r="L623" s="7" t="str">
        <f>IF(BudgetsQTable[[#This Row],[pi_last_name]]=" ","",HYPERLINK("https://www.ejacket.nsf.gov/ej/showProposal.do?Continue=Y&amp;ID="&amp;BudgetsQTable[[#This Row],[prop_id]],BudgetsQTable[[#This Row],[prop_id]]))</f>
        <v/>
      </c>
      <c r="M623" s="78" t="s">
        <v>753</v>
      </c>
      <c r="N623" s="7" t="str">
        <f>IF(BudgetsQTable[[#This Row],[pi_last_name]]=" ","",HYPERLINK("mailto:"&amp;BudgetsQTable[[#This Row],[pi_email]]&amp;"&amp;subject=Your NSF Proposal:  "&amp;BudgetsQTable[[#This Row],[prop_id]],BudgetsQTable[[#This Row],[pi_email]]))</f>
        <v/>
      </c>
      <c r="O623" s="78" t="s">
        <v>753</v>
      </c>
      <c r="P623" s="78">
        <v>1</v>
      </c>
      <c r="Q623" s="78">
        <v>0.5</v>
      </c>
      <c r="R623" s="79">
        <v>0</v>
      </c>
      <c r="S623" s="79">
        <v>3278</v>
      </c>
      <c r="T623" s="79">
        <v>0</v>
      </c>
      <c r="U623" s="80">
        <v>83176</v>
      </c>
      <c r="V623" s="78">
        <v>0</v>
      </c>
      <c r="W623" s="78">
        <v>4</v>
      </c>
      <c r="X623" s="11" t="str">
        <f ca="1">IF(ISBLANK(BudgetsQTable[[#This Row],[budg_seq_yr]]),"FY"&amp;fiscalyear,"FY"&amp;fiscalyear-1+BudgetsQTable[[#This Row],[budg_seq_yr]])</f>
        <v>FY21</v>
      </c>
      <c r="Y623" s="79">
        <v>83176</v>
      </c>
      <c r="Z623" s="78" t="s">
        <v>2840</v>
      </c>
      <c r="AA623" s="78" t="s">
        <v>462</v>
      </c>
      <c r="AB623" s="76" t="s">
        <v>2821</v>
      </c>
      <c r="AC623" s="78" t="s">
        <v>485</v>
      </c>
    </row>
    <row r="624" spans="1:29" x14ac:dyDescent="0.35">
      <c r="A624" s="10" t="s">
        <v>1273</v>
      </c>
      <c r="B624" s="76" t="s">
        <v>2824</v>
      </c>
      <c r="C624" s="76">
        <f>C623+(BudgetsQTable[[#This Row],[lead]]&lt;&gt;K623)</f>
        <v>91</v>
      </c>
      <c r="D624" s="76">
        <f>D623*(BudgetsQTable[[#This Row],[lead]]=K623)+(BudgetsQTable[[#This Row],[prop_id]]&lt;&gt;A623)</f>
        <v>1</v>
      </c>
      <c r="E624" s="77">
        <v>43005.381249999999</v>
      </c>
      <c r="F624" s="78" t="s">
        <v>2868</v>
      </c>
      <c r="G624" s="78" t="s">
        <v>2869</v>
      </c>
      <c r="H624" s="78" t="s">
        <v>466</v>
      </c>
      <c r="I624" s="76" t="s">
        <v>811</v>
      </c>
      <c r="J624" s="76" t="s">
        <v>3368</v>
      </c>
      <c r="K624" s="78" t="s">
        <v>1273</v>
      </c>
      <c r="L624" s="7" t="str">
        <f>IF(BudgetsQTable[[#This Row],[pi_last_name]]=" ","",HYPERLINK("https://www.ejacket.nsf.gov/ej/showProposal.do?Continue=Y&amp;ID="&amp;BudgetsQTable[[#This Row],[prop_id]],BudgetsQTable[[#This Row],[prop_id]]))</f>
        <v>1763458</v>
      </c>
      <c r="M624" s="78" t="s">
        <v>1274</v>
      </c>
      <c r="N624" s="7" t="str">
        <f>IF(BudgetsQTable[[#This Row],[pi_last_name]]=" ","",HYPERLINK("mailto:"&amp;BudgetsQTable[[#This Row],[pi_email]]&amp;"&amp;subject=Your NSF Proposal:  "&amp;BudgetsQTable[[#This Row],[prop_id]],BudgetsQTable[[#This Row],[pi_email]]))</f>
        <v>isafro@clemson.edu</v>
      </c>
      <c r="O624" s="78" t="s">
        <v>3366</v>
      </c>
      <c r="P624" s="78"/>
      <c r="Q624" s="78"/>
      <c r="R624" s="79"/>
      <c r="S624" s="79"/>
      <c r="T624" s="79"/>
      <c r="U624" s="80"/>
      <c r="V624" s="78">
        <v>0</v>
      </c>
      <c r="W624" s="78"/>
      <c r="X624" s="11" t="str">
        <f ca="1">IF(ISBLANK(BudgetsQTable[[#This Row],[budg_seq_yr]]),"FY"&amp;fiscalyear,"FY"&amp;fiscalyear-1+BudgetsQTable[[#This Row],[budg_seq_yr]])</f>
        <v>FY18</v>
      </c>
      <c r="Y624" s="79">
        <v>1000000</v>
      </c>
      <c r="Z624" s="78" t="s">
        <v>2869</v>
      </c>
      <c r="AA624" s="78" t="s">
        <v>466</v>
      </c>
      <c r="AB624" s="76" t="s">
        <v>2821</v>
      </c>
      <c r="AC624" s="78" t="s">
        <v>3364</v>
      </c>
    </row>
    <row r="625" spans="1:29" x14ac:dyDescent="0.35">
      <c r="A625" s="10" t="s">
        <v>1273</v>
      </c>
      <c r="B625" s="76" t="s">
        <v>2824</v>
      </c>
      <c r="C625" s="76">
        <f>C624+(BudgetsQTable[[#This Row],[lead]]&lt;&gt;K624)</f>
        <v>91</v>
      </c>
      <c r="D625" s="76">
        <f>D624*(BudgetsQTable[[#This Row],[lead]]=K624)+(BudgetsQTable[[#This Row],[prop_id]]&lt;&gt;A624)</f>
        <v>1</v>
      </c>
      <c r="E625" s="77">
        <v>43005.381249999999</v>
      </c>
      <c r="F625" s="78" t="s">
        <v>2868</v>
      </c>
      <c r="G625" s="78" t="s">
        <v>2869</v>
      </c>
      <c r="H625" s="78" t="s">
        <v>466</v>
      </c>
      <c r="I625" s="76" t="s">
        <v>811</v>
      </c>
      <c r="J625" s="76" t="s">
        <v>753</v>
      </c>
      <c r="K625" s="78" t="s">
        <v>1273</v>
      </c>
      <c r="L625" s="7" t="str">
        <f>IF(BudgetsQTable[[#This Row],[pi_last_name]]=" ","",HYPERLINK("https://www.ejacket.nsf.gov/ej/showProposal.do?Continue=Y&amp;ID="&amp;BudgetsQTable[[#This Row],[prop_id]],BudgetsQTable[[#This Row],[prop_id]]))</f>
        <v/>
      </c>
      <c r="M625" s="78" t="s">
        <v>753</v>
      </c>
      <c r="N625" s="7" t="str">
        <f>IF(BudgetsQTable[[#This Row],[pi_last_name]]=" ","",HYPERLINK("mailto:"&amp;BudgetsQTable[[#This Row],[pi_email]]&amp;"&amp;subject=Your NSF Proposal:  "&amp;BudgetsQTable[[#This Row],[prop_id]],BudgetsQTable[[#This Row],[pi_email]]))</f>
        <v/>
      </c>
      <c r="O625" s="78" t="s">
        <v>753</v>
      </c>
      <c r="P625" s="78">
        <v>4</v>
      </c>
      <c r="Q625" s="78">
        <v>2.63</v>
      </c>
      <c r="R625" s="79">
        <v>0</v>
      </c>
      <c r="S625" s="79">
        <v>3600</v>
      </c>
      <c r="T625" s="79">
        <v>0</v>
      </c>
      <c r="U625" s="80">
        <v>342974</v>
      </c>
      <c r="V625" s="78">
        <v>0</v>
      </c>
      <c r="W625" s="78">
        <v>1</v>
      </c>
      <c r="X625" s="11" t="str">
        <f ca="1">IF(ISBLANK(BudgetsQTable[[#This Row],[budg_seq_yr]]),"FY"&amp;fiscalyear,"FY"&amp;fiscalyear-1+BudgetsQTable[[#This Row],[budg_seq_yr]])</f>
        <v>FY18</v>
      </c>
      <c r="Y625" s="79">
        <v>342974</v>
      </c>
      <c r="Z625" s="78" t="s">
        <v>2869</v>
      </c>
      <c r="AA625" s="78" t="s">
        <v>466</v>
      </c>
      <c r="AB625" s="76" t="s">
        <v>2821</v>
      </c>
      <c r="AC625" s="78" t="s">
        <v>3364</v>
      </c>
    </row>
    <row r="626" spans="1:29" x14ac:dyDescent="0.35">
      <c r="A626" s="10" t="s">
        <v>1273</v>
      </c>
      <c r="B626" s="76" t="s">
        <v>2824</v>
      </c>
      <c r="C626" s="76">
        <f>C625+(BudgetsQTable[[#This Row],[lead]]&lt;&gt;K625)</f>
        <v>91</v>
      </c>
      <c r="D626" s="76">
        <f>D625*(BudgetsQTable[[#This Row],[lead]]=K625)+(BudgetsQTable[[#This Row],[prop_id]]&lt;&gt;A625)</f>
        <v>1</v>
      </c>
      <c r="E626" s="77">
        <v>43005.381249999999</v>
      </c>
      <c r="F626" s="78" t="s">
        <v>2868</v>
      </c>
      <c r="G626" s="78" t="s">
        <v>2869</v>
      </c>
      <c r="H626" s="78" t="s">
        <v>466</v>
      </c>
      <c r="I626" s="76" t="s">
        <v>811</v>
      </c>
      <c r="J626" s="76" t="s">
        <v>753</v>
      </c>
      <c r="K626" s="78" t="s">
        <v>1273</v>
      </c>
      <c r="L626" s="7" t="str">
        <f>IF(BudgetsQTable[[#This Row],[pi_last_name]]=" ","",HYPERLINK("https://www.ejacket.nsf.gov/ej/showProposal.do?Continue=Y&amp;ID="&amp;BudgetsQTable[[#This Row],[prop_id]],BudgetsQTable[[#This Row],[prop_id]]))</f>
        <v/>
      </c>
      <c r="M626" s="78" t="s">
        <v>753</v>
      </c>
      <c r="N626" s="7" t="str">
        <f>IF(BudgetsQTable[[#This Row],[pi_last_name]]=" ","",HYPERLINK("mailto:"&amp;BudgetsQTable[[#This Row],[pi_email]]&amp;"&amp;subject=Your NSF Proposal:  "&amp;BudgetsQTable[[#This Row],[prop_id]],BudgetsQTable[[#This Row],[pi_email]]))</f>
        <v/>
      </c>
      <c r="O626" s="78" t="s">
        <v>753</v>
      </c>
      <c r="P626" s="78">
        <v>4</v>
      </c>
      <c r="Q626" s="78">
        <v>2.63</v>
      </c>
      <c r="R626" s="79">
        <v>0</v>
      </c>
      <c r="S626" s="79">
        <v>3600</v>
      </c>
      <c r="T626" s="79">
        <v>0</v>
      </c>
      <c r="U626" s="80">
        <v>323162</v>
      </c>
      <c r="V626" s="78">
        <v>0</v>
      </c>
      <c r="W626" s="78">
        <v>2</v>
      </c>
      <c r="X626" s="11" t="str">
        <f ca="1">IF(ISBLANK(BudgetsQTable[[#This Row],[budg_seq_yr]]),"FY"&amp;fiscalyear,"FY"&amp;fiscalyear-1+BudgetsQTable[[#This Row],[budg_seq_yr]])</f>
        <v>FY19</v>
      </c>
      <c r="Y626" s="79">
        <v>323162</v>
      </c>
      <c r="Z626" s="78" t="s">
        <v>2869</v>
      </c>
      <c r="AA626" s="78" t="s">
        <v>466</v>
      </c>
      <c r="AB626" s="76" t="s">
        <v>2821</v>
      </c>
      <c r="AC626" s="78" t="s">
        <v>3364</v>
      </c>
    </row>
    <row r="627" spans="1:29" x14ac:dyDescent="0.35">
      <c r="A627" s="10" t="s">
        <v>1273</v>
      </c>
      <c r="B627" s="76" t="s">
        <v>2824</v>
      </c>
      <c r="C627" s="76">
        <f>C626+(BudgetsQTable[[#This Row],[lead]]&lt;&gt;K626)</f>
        <v>91</v>
      </c>
      <c r="D627" s="76">
        <f>D626*(BudgetsQTable[[#This Row],[lead]]=K626)+(BudgetsQTable[[#This Row],[prop_id]]&lt;&gt;A626)</f>
        <v>1</v>
      </c>
      <c r="E627" s="77">
        <v>43005.381249999999</v>
      </c>
      <c r="F627" s="78" t="s">
        <v>2868</v>
      </c>
      <c r="G627" s="78" t="s">
        <v>2869</v>
      </c>
      <c r="H627" s="78" t="s">
        <v>466</v>
      </c>
      <c r="I627" s="76" t="s">
        <v>811</v>
      </c>
      <c r="J627" s="76" t="s">
        <v>753</v>
      </c>
      <c r="K627" s="78" t="s">
        <v>1273</v>
      </c>
      <c r="L627" s="7" t="str">
        <f>IF(BudgetsQTable[[#This Row],[pi_last_name]]=" ","",HYPERLINK("https://www.ejacket.nsf.gov/ej/showProposal.do?Continue=Y&amp;ID="&amp;BudgetsQTable[[#This Row],[prop_id]],BudgetsQTable[[#This Row],[prop_id]]))</f>
        <v/>
      </c>
      <c r="M627" s="78" t="s">
        <v>753</v>
      </c>
      <c r="N627" s="7" t="str">
        <f>IF(BudgetsQTable[[#This Row],[pi_last_name]]=" ","",HYPERLINK("mailto:"&amp;BudgetsQTable[[#This Row],[pi_email]]&amp;"&amp;subject=Your NSF Proposal:  "&amp;BudgetsQTable[[#This Row],[prop_id]],BudgetsQTable[[#This Row],[pi_email]]))</f>
        <v/>
      </c>
      <c r="O627" s="78" t="s">
        <v>753</v>
      </c>
      <c r="P627" s="78">
        <v>4</v>
      </c>
      <c r="Q627" s="78">
        <v>2.63</v>
      </c>
      <c r="R627" s="79">
        <v>0</v>
      </c>
      <c r="S627" s="79">
        <v>3600</v>
      </c>
      <c r="T627" s="79">
        <v>0</v>
      </c>
      <c r="U627" s="80">
        <v>333864</v>
      </c>
      <c r="V627" s="78">
        <v>0</v>
      </c>
      <c r="W627" s="78">
        <v>3</v>
      </c>
      <c r="X627" s="11" t="str">
        <f ca="1">IF(ISBLANK(BudgetsQTable[[#This Row],[budg_seq_yr]]),"FY"&amp;fiscalyear,"FY"&amp;fiscalyear-1+BudgetsQTable[[#This Row],[budg_seq_yr]])</f>
        <v>FY20</v>
      </c>
      <c r="Y627" s="79">
        <v>333864</v>
      </c>
      <c r="Z627" s="78" t="s">
        <v>2869</v>
      </c>
      <c r="AA627" s="78" t="s">
        <v>466</v>
      </c>
      <c r="AB627" s="76" t="s">
        <v>2821</v>
      </c>
      <c r="AC627" s="78" t="s">
        <v>3364</v>
      </c>
    </row>
    <row r="628" spans="1:29" x14ac:dyDescent="0.35">
      <c r="A628" s="10" t="s">
        <v>3369</v>
      </c>
      <c r="B628" s="76" t="s">
        <v>2834</v>
      </c>
      <c r="C628" s="76">
        <f>C627+(BudgetsQTable[[#This Row],[lead]]&lt;&gt;K627)</f>
        <v>91</v>
      </c>
      <c r="D628" s="76">
        <f>D627*(BudgetsQTable[[#This Row],[lead]]=K627)+(BudgetsQTable[[#This Row],[prop_id]]&lt;&gt;A627)</f>
        <v>2</v>
      </c>
      <c r="E628" s="77">
        <v>43004.706250000003</v>
      </c>
      <c r="F628" s="78" t="s">
        <v>2868</v>
      </c>
      <c r="G628" s="78" t="s">
        <v>2869</v>
      </c>
      <c r="H628" s="78" t="s">
        <v>466</v>
      </c>
      <c r="I628" s="76" t="s">
        <v>811</v>
      </c>
      <c r="J628" s="76" t="s">
        <v>3372</v>
      </c>
      <c r="K628" s="78" t="s">
        <v>1273</v>
      </c>
      <c r="L628" s="7" t="str">
        <f>IF(BudgetsQTable[[#This Row],[pi_last_name]]=" ","",HYPERLINK("https://www.ejacket.nsf.gov/ej/showProposal.do?Continue=Y&amp;ID="&amp;BudgetsQTable[[#This Row],[prop_id]],BudgetsQTable[[#This Row],[prop_id]]))</f>
        <v>1763405</v>
      </c>
      <c r="M628" s="78" t="s">
        <v>3370</v>
      </c>
      <c r="N628" s="7" t="str">
        <f>IF(BudgetsQTable[[#This Row],[pi_last_name]]=" ","",HYPERLINK("mailto:"&amp;BudgetsQTable[[#This Row],[pi_email]]&amp;"&amp;subject=Your NSF Proposal:  "&amp;BudgetsQTable[[#This Row],[prop_id]],BudgetsQTable[[#This Row],[pi_email]]))</f>
        <v>shtutmanm@cop.sc.edu</v>
      </c>
      <c r="O628" s="78" t="s">
        <v>3371</v>
      </c>
      <c r="P628" s="78"/>
      <c r="Q628" s="78"/>
      <c r="R628" s="79"/>
      <c r="S628" s="79"/>
      <c r="T628" s="79"/>
      <c r="U628" s="80"/>
      <c r="V628" s="78">
        <v>0</v>
      </c>
      <c r="W628" s="78"/>
      <c r="X628" s="11" t="str">
        <f ca="1">IF(ISBLANK(BudgetsQTable[[#This Row],[budg_seq_yr]]),"FY"&amp;fiscalyear,"FY"&amp;fiscalyear-1+BudgetsQTable[[#This Row],[budg_seq_yr]])</f>
        <v>FY18</v>
      </c>
      <c r="Y628" s="79">
        <v>198888</v>
      </c>
      <c r="Z628" s="78" t="s">
        <v>2869</v>
      </c>
      <c r="AA628" s="78" t="s">
        <v>466</v>
      </c>
      <c r="AB628" s="76" t="s">
        <v>2821</v>
      </c>
      <c r="AC628" s="78" t="s">
        <v>3364</v>
      </c>
    </row>
    <row r="629" spans="1:29" x14ac:dyDescent="0.35">
      <c r="A629" s="10" t="s">
        <v>3369</v>
      </c>
      <c r="B629" s="76" t="s">
        <v>2834</v>
      </c>
      <c r="C629" s="76">
        <f>C628+(BudgetsQTable[[#This Row],[lead]]&lt;&gt;K628)</f>
        <v>91</v>
      </c>
      <c r="D629" s="76">
        <f>D628*(BudgetsQTable[[#This Row],[lead]]=K628)+(BudgetsQTable[[#This Row],[prop_id]]&lt;&gt;A628)</f>
        <v>2</v>
      </c>
      <c r="E629" s="77">
        <v>43004.706250000003</v>
      </c>
      <c r="F629" s="78" t="s">
        <v>2868</v>
      </c>
      <c r="G629" s="78" t="s">
        <v>2869</v>
      </c>
      <c r="H629" s="78" t="s">
        <v>466</v>
      </c>
      <c r="I629" s="76" t="s">
        <v>811</v>
      </c>
      <c r="J629" s="76" t="s">
        <v>753</v>
      </c>
      <c r="K629" s="78" t="s">
        <v>1273</v>
      </c>
      <c r="L629" s="7" t="str">
        <f>IF(BudgetsQTable[[#This Row],[pi_last_name]]=" ","",HYPERLINK("https://www.ejacket.nsf.gov/ej/showProposal.do?Continue=Y&amp;ID="&amp;BudgetsQTable[[#This Row],[prop_id]],BudgetsQTable[[#This Row],[prop_id]]))</f>
        <v/>
      </c>
      <c r="M629" s="78" t="s">
        <v>753</v>
      </c>
      <c r="N629" s="7" t="str">
        <f>IF(BudgetsQTable[[#This Row],[pi_last_name]]=" ","",HYPERLINK("mailto:"&amp;BudgetsQTable[[#This Row],[pi_email]]&amp;"&amp;subject=Your NSF Proposal:  "&amp;BudgetsQTable[[#This Row],[prop_id]],BudgetsQTable[[#This Row],[pi_email]]))</f>
        <v/>
      </c>
      <c r="O629" s="78" t="s">
        <v>753</v>
      </c>
      <c r="P629" s="78">
        <v>1</v>
      </c>
      <c r="Q629" s="78">
        <v>0</v>
      </c>
      <c r="R629" s="79">
        <v>0</v>
      </c>
      <c r="S629" s="79">
        <v>0</v>
      </c>
      <c r="T629" s="79">
        <v>0</v>
      </c>
      <c r="U629" s="80">
        <v>66296</v>
      </c>
      <c r="V629" s="78">
        <v>0</v>
      </c>
      <c r="W629" s="78">
        <v>1</v>
      </c>
      <c r="X629" s="11" t="str">
        <f ca="1">IF(ISBLANK(BudgetsQTable[[#This Row],[budg_seq_yr]]),"FY"&amp;fiscalyear,"FY"&amp;fiscalyear-1+BudgetsQTable[[#This Row],[budg_seq_yr]])</f>
        <v>FY18</v>
      </c>
      <c r="Y629" s="79">
        <v>66296</v>
      </c>
      <c r="Z629" s="78" t="s">
        <v>2869</v>
      </c>
      <c r="AA629" s="78" t="s">
        <v>466</v>
      </c>
      <c r="AB629" s="76" t="s">
        <v>2821</v>
      </c>
      <c r="AC629" s="78" t="s">
        <v>3364</v>
      </c>
    </row>
    <row r="630" spans="1:29" x14ac:dyDescent="0.35">
      <c r="A630" s="10" t="s">
        <v>3369</v>
      </c>
      <c r="B630" s="76" t="s">
        <v>2834</v>
      </c>
      <c r="C630" s="76">
        <f>C629+(BudgetsQTable[[#This Row],[lead]]&lt;&gt;K629)</f>
        <v>91</v>
      </c>
      <c r="D630" s="76">
        <f>D629*(BudgetsQTable[[#This Row],[lead]]=K629)+(BudgetsQTable[[#This Row],[prop_id]]&lt;&gt;A629)</f>
        <v>2</v>
      </c>
      <c r="E630" s="77">
        <v>43004.706250000003</v>
      </c>
      <c r="F630" s="78" t="s">
        <v>2868</v>
      </c>
      <c r="G630" s="78" t="s">
        <v>2869</v>
      </c>
      <c r="H630" s="78" t="s">
        <v>466</v>
      </c>
      <c r="I630" s="76" t="s">
        <v>811</v>
      </c>
      <c r="J630" s="76" t="s">
        <v>753</v>
      </c>
      <c r="K630" s="78" t="s">
        <v>1273</v>
      </c>
      <c r="L630" s="7" t="str">
        <f>IF(BudgetsQTable[[#This Row],[pi_last_name]]=" ","",HYPERLINK("https://www.ejacket.nsf.gov/ej/showProposal.do?Continue=Y&amp;ID="&amp;BudgetsQTable[[#This Row],[prop_id]],BudgetsQTable[[#This Row],[prop_id]]))</f>
        <v/>
      </c>
      <c r="M630" s="78" t="s">
        <v>753</v>
      </c>
      <c r="N630" s="7" t="str">
        <f>IF(BudgetsQTable[[#This Row],[pi_last_name]]=" ","",HYPERLINK("mailto:"&amp;BudgetsQTable[[#This Row],[pi_email]]&amp;"&amp;subject=Your NSF Proposal:  "&amp;BudgetsQTable[[#This Row],[prop_id]],BudgetsQTable[[#This Row],[pi_email]]))</f>
        <v/>
      </c>
      <c r="O630" s="78" t="s">
        <v>753</v>
      </c>
      <c r="P630" s="78">
        <v>1</v>
      </c>
      <c r="Q630" s="78">
        <v>0</v>
      </c>
      <c r="R630" s="79">
        <v>0</v>
      </c>
      <c r="S630" s="79">
        <v>0</v>
      </c>
      <c r="T630" s="79">
        <v>0</v>
      </c>
      <c r="U630" s="80">
        <v>66296</v>
      </c>
      <c r="V630" s="78">
        <v>0</v>
      </c>
      <c r="W630" s="78">
        <v>2</v>
      </c>
      <c r="X630" s="11" t="str">
        <f ca="1">IF(ISBLANK(BudgetsQTable[[#This Row],[budg_seq_yr]]),"FY"&amp;fiscalyear,"FY"&amp;fiscalyear-1+BudgetsQTable[[#This Row],[budg_seq_yr]])</f>
        <v>FY19</v>
      </c>
      <c r="Y630" s="79">
        <v>66296</v>
      </c>
      <c r="Z630" s="78" t="s">
        <v>2869</v>
      </c>
      <c r="AA630" s="78" t="s">
        <v>466</v>
      </c>
      <c r="AB630" s="76" t="s">
        <v>2821</v>
      </c>
      <c r="AC630" s="78" t="s">
        <v>3364</v>
      </c>
    </row>
    <row r="631" spans="1:29" x14ac:dyDescent="0.35">
      <c r="A631" s="10" t="s">
        <v>3369</v>
      </c>
      <c r="B631" s="76" t="s">
        <v>2834</v>
      </c>
      <c r="C631" s="76">
        <f>C630+(BudgetsQTable[[#This Row],[lead]]&lt;&gt;K630)</f>
        <v>91</v>
      </c>
      <c r="D631" s="76">
        <f>D630*(BudgetsQTable[[#This Row],[lead]]=K630)+(BudgetsQTable[[#This Row],[prop_id]]&lt;&gt;A630)</f>
        <v>2</v>
      </c>
      <c r="E631" s="77">
        <v>43004.706250000003</v>
      </c>
      <c r="F631" s="78" t="s">
        <v>2868</v>
      </c>
      <c r="G631" s="78" t="s">
        <v>2869</v>
      </c>
      <c r="H631" s="78" t="s">
        <v>466</v>
      </c>
      <c r="I631" s="76" t="s">
        <v>811</v>
      </c>
      <c r="J631" s="76" t="s">
        <v>753</v>
      </c>
      <c r="K631" s="78" t="s">
        <v>1273</v>
      </c>
      <c r="L631" s="7" t="str">
        <f>IF(BudgetsQTable[[#This Row],[pi_last_name]]=" ","",HYPERLINK("https://www.ejacket.nsf.gov/ej/showProposal.do?Continue=Y&amp;ID="&amp;BudgetsQTable[[#This Row],[prop_id]],BudgetsQTable[[#This Row],[prop_id]]))</f>
        <v/>
      </c>
      <c r="M631" s="78" t="s">
        <v>753</v>
      </c>
      <c r="N631" s="7" t="str">
        <f>IF(BudgetsQTable[[#This Row],[pi_last_name]]=" ","",HYPERLINK("mailto:"&amp;BudgetsQTable[[#This Row],[pi_email]]&amp;"&amp;subject=Your NSF Proposal:  "&amp;BudgetsQTable[[#This Row],[prop_id]],BudgetsQTable[[#This Row],[pi_email]]))</f>
        <v/>
      </c>
      <c r="O631" s="78" t="s">
        <v>753</v>
      </c>
      <c r="P631" s="78">
        <v>1</v>
      </c>
      <c r="Q631" s="78">
        <v>0</v>
      </c>
      <c r="R631" s="79">
        <v>0</v>
      </c>
      <c r="S631" s="79">
        <v>0</v>
      </c>
      <c r="T631" s="79">
        <v>0</v>
      </c>
      <c r="U631" s="80">
        <v>66296</v>
      </c>
      <c r="V631" s="78">
        <v>0</v>
      </c>
      <c r="W631" s="78">
        <v>3</v>
      </c>
      <c r="X631" s="11" t="str">
        <f ca="1">IF(ISBLANK(BudgetsQTable[[#This Row],[budg_seq_yr]]),"FY"&amp;fiscalyear,"FY"&amp;fiscalyear-1+BudgetsQTable[[#This Row],[budg_seq_yr]])</f>
        <v>FY20</v>
      </c>
      <c r="Y631" s="79">
        <v>66296</v>
      </c>
      <c r="Z631" s="78" t="s">
        <v>2869</v>
      </c>
      <c r="AA631" s="78" t="s">
        <v>466</v>
      </c>
      <c r="AB631" s="76" t="s">
        <v>2821</v>
      </c>
      <c r="AC631" s="78" t="s">
        <v>3364</v>
      </c>
    </row>
    <row r="632" spans="1:29" x14ac:dyDescent="0.35">
      <c r="A632" s="10" t="s">
        <v>1284</v>
      </c>
      <c r="B632" s="76" t="s">
        <v>2863</v>
      </c>
      <c r="C632" s="76">
        <f>C631+(BudgetsQTable[[#This Row],[lead]]&lt;&gt;K631)</f>
        <v>92</v>
      </c>
      <c r="D632" s="76">
        <f>D631*(BudgetsQTable[[#This Row],[lead]]=K631)+(BudgetsQTable[[#This Row],[prop_id]]&lt;&gt;A631)</f>
        <v>1</v>
      </c>
      <c r="E632" s="77">
        <v>43005.381249999999</v>
      </c>
      <c r="F632" s="78" t="s">
        <v>2817</v>
      </c>
      <c r="G632" s="78" t="s">
        <v>2818</v>
      </c>
      <c r="H632" s="78" t="s">
        <v>476</v>
      </c>
      <c r="I632" s="76" t="s">
        <v>948</v>
      </c>
      <c r="J632" s="76" t="s">
        <v>3376</v>
      </c>
      <c r="K632" s="78" t="s">
        <v>1284</v>
      </c>
      <c r="L632" s="7" t="str">
        <f>IF(BudgetsQTable[[#This Row],[pi_last_name]]=" ","",HYPERLINK("https://www.ejacket.nsf.gov/ej/showProposal.do?Continue=Y&amp;ID="&amp;BudgetsQTable[[#This Row],[prop_id]],BudgetsQTable[[#This Row],[prop_id]]))</f>
        <v>1763459</v>
      </c>
      <c r="M632" s="78" t="s">
        <v>1285</v>
      </c>
      <c r="N632" s="7" t="str">
        <f>IF(BudgetsQTable[[#This Row],[pi_last_name]]=" ","",HYPERLINK("mailto:"&amp;BudgetsQTable[[#This Row],[pi_email]]&amp;"&amp;subject=Your NSF Proposal:  "&amp;BudgetsQTable[[#This Row],[prop_id]],BudgetsQTable[[#This Row],[pi_email]]))</f>
        <v>j.vitek@neu.edu</v>
      </c>
      <c r="O632" s="78" t="s">
        <v>597</v>
      </c>
      <c r="P632" s="78"/>
      <c r="Q632" s="78"/>
      <c r="R632" s="79"/>
      <c r="S632" s="79"/>
      <c r="T632" s="79"/>
      <c r="U632" s="80"/>
      <c r="V632" s="78">
        <v>0</v>
      </c>
      <c r="W632" s="78"/>
      <c r="X632" s="11" t="str">
        <f ca="1">IF(ISBLANK(BudgetsQTable[[#This Row],[budg_seq_yr]]),"FY"&amp;fiscalyear,"FY"&amp;fiscalyear-1+BudgetsQTable[[#This Row],[budg_seq_yr]])</f>
        <v>FY18</v>
      </c>
      <c r="Y632" s="79">
        <v>848149</v>
      </c>
      <c r="Z632" s="78" t="s">
        <v>2818</v>
      </c>
      <c r="AA632" s="78" t="s">
        <v>476</v>
      </c>
      <c r="AB632" s="76" t="s">
        <v>2821</v>
      </c>
      <c r="AC632" s="78" t="s">
        <v>3036</v>
      </c>
    </row>
    <row r="633" spans="1:29" x14ac:dyDescent="0.35">
      <c r="A633" s="10" t="s">
        <v>1284</v>
      </c>
      <c r="B633" s="76" t="s">
        <v>2863</v>
      </c>
      <c r="C633" s="76">
        <f>C632+(BudgetsQTable[[#This Row],[lead]]&lt;&gt;K632)</f>
        <v>92</v>
      </c>
      <c r="D633" s="76">
        <f>D632*(BudgetsQTable[[#This Row],[lead]]=K632)+(BudgetsQTable[[#This Row],[prop_id]]&lt;&gt;A632)</f>
        <v>1</v>
      </c>
      <c r="E633" s="77">
        <v>43005.381249999999</v>
      </c>
      <c r="F633" s="78" t="s">
        <v>2817</v>
      </c>
      <c r="G633" s="78" t="s">
        <v>2818</v>
      </c>
      <c r="H633" s="78" t="s">
        <v>476</v>
      </c>
      <c r="I633" s="76" t="s">
        <v>948</v>
      </c>
      <c r="J633" s="76" t="s">
        <v>753</v>
      </c>
      <c r="K633" s="78" t="s">
        <v>1284</v>
      </c>
      <c r="L633" s="7" t="str">
        <f>IF(BudgetsQTable[[#This Row],[pi_last_name]]=" ","",HYPERLINK("https://www.ejacket.nsf.gov/ej/showProposal.do?Continue=Y&amp;ID="&amp;BudgetsQTable[[#This Row],[prop_id]],BudgetsQTable[[#This Row],[prop_id]]))</f>
        <v/>
      </c>
      <c r="M633" s="78" t="s">
        <v>753</v>
      </c>
      <c r="N633" s="7" t="str">
        <f>IF(BudgetsQTable[[#This Row],[pi_last_name]]=" ","",HYPERLINK("mailto:"&amp;BudgetsQTable[[#This Row],[pi_email]]&amp;"&amp;subject=Your NSF Proposal:  "&amp;BudgetsQTable[[#This Row],[prop_id]],BudgetsQTable[[#This Row],[pi_email]]))</f>
        <v/>
      </c>
      <c r="O633" s="78" t="s">
        <v>753</v>
      </c>
      <c r="P633" s="78">
        <v>1</v>
      </c>
      <c r="Q633" s="78">
        <v>0.5</v>
      </c>
      <c r="R633" s="79">
        <v>67372</v>
      </c>
      <c r="S633" s="79">
        <v>10000</v>
      </c>
      <c r="T633" s="79">
        <v>0</v>
      </c>
      <c r="U633" s="80">
        <v>247998</v>
      </c>
      <c r="V633" s="78">
        <v>0</v>
      </c>
      <c r="W633" s="78">
        <v>1</v>
      </c>
      <c r="X633" s="11" t="str">
        <f ca="1">IF(ISBLANK(BudgetsQTable[[#This Row],[budg_seq_yr]]),"FY"&amp;fiscalyear,"FY"&amp;fiscalyear-1+BudgetsQTable[[#This Row],[budg_seq_yr]])</f>
        <v>FY18</v>
      </c>
      <c r="Y633" s="79">
        <v>247998</v>
      </c>
      <c r="Z633" s="78" t="s">
        <v>2818</v>
      </c>
      <c r="AA633" s="78" t="s">
        <v>476</v>
      </c>
      <c r="AB633" s="76" t="s">
        <v>2821</v>
      </c>
      <c r="AC633" s="78" t="s">
        <v>3036</v>
      </c>
    </row>
    <row r="634" spans="1:29" x14ac:dyDescent="0.35">
      <c r="A634" s="10" t="s">
        <v>1284</v>
      </c>
      <c r="B634" s="76" t="s">
        <v>2863</v>
      </c>
      <c r="C634" s="76">
        <f>C633+(BudgetsQTable[[#This Row],[lead]]&lt;&gt;K633)</f>
        <v>92</v>
      </c>
      <c r="D634" s="76">
        <f>D633*(BudgetsQTable[[#This Row],[lead]]=K633)+(BudgetsQTable[[#This Row],[prop_id]]&lt;&gt;A633)</f>
        <v>1</v>
      </c>
      <c r="E634" s="77">
        <v>43005.381249999999</v>
      </c>
      <c r="F634" s="78" t="s">
        <v>2817</v>
      </c>
      <c r="G634" s="78" t="s">
        <v>2818</v>
      </c>
      <c r="H634" s="78" t="s">
        <v>476</v>
      </c>
      <c r="I634" s="76" t="s">
        <v>948</v>
      </c>
      <c r="J634" s="76" t="s">
        <v>753</v>
      </c>
      <c r="K634" s="78" t="s">
        <v>1284</v>
      </c>
      <c r="L634" s="7" t="str">
        <f>IF(BudgetsQTable[[#This Row],[pi_last_name]]=" ","",HYPERLINK("https://www.ejacket.nsf.gov/ej/showProposal.do?Continue=Y&amp;ID="&amp;BudgetsQTable[[#This Row],[prop_id]],BudgetsQTable[[#This Row],[prop_id]]))</f>
        <v/>
      </c>
      <c r="M634" s="78" t="s">
        <v>753</v>
      </c>
      <c r="N634" s="7" t="str">
        <f>IF(BudgetsQTable[[#This Row],[pi_last_name]]=" ","",HYPERLINK("mailto:"&amp;BudgetsQTable[[#This Row],[pi_email]]&amp;"&amp;subject=Your NSF Proposal:  "&amp;BudgetsQTable[[#This Row],[prop_id]],BudgetsQTable[[#This Row],[pi_email]]))</f>
        <v/>
      </c>
      <c r="O634" s="78" t="s">
        <v>753</v>
      </c>
      <c r="P634" s="78">
        <v>1</v>
      </c>
      <c r="Q634" s="78">
        <v>0.5</v>
      </c>
      <c r="R634" s="79">
        <v>69393</v>
      </c>
      <c r="S634" s="79">
        <v>10300</v>
      </c>
      <c r="T634" s="79">
        <v>0</v>
      </c>
      <c r="U634" s="80">
        <v>255438</v>
      </c>
      <c r="V634" s="78">
        <v>0</v>
      </c>
      <c r="W634" s="78">
        <v>2</v>
      </c>
      <c r="X634" s="11" t="str">
        <f ca="1">IF(ISBLANK(BudgetsQTable[[#This Row],[budg_seq_yr]]),"FY"&amp;fiscalyear,"FY"&amp;fiscalyear-1+BudgetsQTable[[#This Row],[budg_seq_yr]])</f>
        <v>FY19</v>
      </c>
      <c r="Y634" s="79">
        <v>255438</v>
      </c>
      <c r="Z634" s="78" t="s">
        <v>2818</v>
      </c>
      <c r="AA634" s="78" t="s">
        <v>476</v>
      </c>
      <c r="AB634" s="76" t="s">
        <v>2821</v>
      </c>
      <c r="AC634" s="78" t="s">
        <v>3036</v>
      </c>
    </row>
    <row r="635" spans="1:29" x14ac:dyDescent="0.35">
      <c r="A635" s="10" t="s">
        <v>1284</v>
      </c>
      <c r="B635" s="76" t="s">
        <v>2863</v>
      </c>
      <c r="C635" s="76">
        <f>C634+(BudgetsQTable[[#This Row],[lead]]&lt;&gt;K634)</f>
        <v>92</v>
      </c>
      <c r="D635" s="76">
        <f>D634*(BudgetsQTable[[#This Row],[lead]]=K634)+(BudgetsQTable[[#This Row],[prop_id]]&lt;&gt;A634)</f>
        <v>1</v>
      </c>
      <c r="E635" s="77">
        <v>43005.381249999999</v>
      </c>
      <c r="F635" s="78" t="s">
        <v>2817</v>
      </c>
      <c r="G635" s="78" t="s">
        <v>2818</v>
      </c>
      <c r="H635" s="78" t="s">
        <v>476</v>
      </c>
      <c r="I635" s="76" t="s">
        <v>948</v>
      </c>
      <c r="J635" s="76" t="s">
        <v>753</v>
      </c>
      <c r="K635" s="78" t="s">
        <v>1284</v>
      </c>
      <c r="L635" s="7" t="str">
        <f>IF(BudgetsQTable[[#This Row],[pi_last_name]]=" ","",HYPERLINK("https://www.ejacket.nsf.gov/ej/showProposal.do?Continue=Y&amp;ID="&amp;BudgetsQTable[[#This Row],[prop_id]],BudgetsQTable[[#This Row],[prop_id]]))</f>
        <v/>
      </c>
      <c r="M635" s="78" t="s">
        <v>753</v>
      </c>
      <c r="N635" s="7" t="str">
        <f>IF(BudgetsQTable[[#This Row],[pi_last_name]]=" ","",HYPERLINK("mailto:"&amp;BudgetsQTable[[#This Row],[pi_email]]&amp;"&amp;subject=Your NSF Proposal:  "&amp;BudgetsQTable[[#This Row],[prop_id]],BudgetsQTable[[#This Row],[pi_email]]))</f>
        <v/>
      </c>
      <c r="O635" s="78" t="s">
        <v>753</v>
      </c>
      <c r="P635" s="78">
        <v>1</v>
      </c>
      <c r="Q635" s="78">
        <v>0.1</v>
      </c>
      <c r="R635" s="79">
        <v>71475</v>
      </c>
      <c r="S635" s="79">
        <v>10609</v>
      </c>
      <c r="T635" s="79">
        <v>0</v>
      </c>
      <c r="U635" s="80">
        <v>239728</v>
      </c>
      <c r="V635" s="78">
        <v>0</v>
      </c>
      <c r="W635" s="78">
        <v>3</v>
      </c>
      <c r="X635" s="11" t="str">
        <f ca="1">IF(ISBLANK(BudgetsQTable[[#This Row],[budg_seq_yr]]),"FY"&amp;fiscalyear,"FY"&amp;fiscalyear-1+BudgetsQTable[[#This Row],[budg_seq_yr]])</f>
        <v>FY20</v>
      </c>
      <c r="Y635" s="79">
        <v>239728</v>
      </c>
      <c r="Z635" s="78" t="s">
        <v>2818</v>
      </c>
      <c r="AA635" s="78" t="s">
        <v>476</v>
      </c>
      <c r="AB635" s="76" t="s">
        <v>2821</v>
      </c>
      <c r="AC635" s="78" t="s">
        <v>3036</v>
      </c>
    </row>
    <row r="636" spans="1:29" x14ac:dyDescent="0.35">
      <c r="A636" s="10" t="s">
        <v>1284</v>
      </c>
      <c r="B636" s="76" t="s">
        <v>2863</v>
      </c>
      <c r="C636" s="76">
        <f>C635+(BudgetsQTable[[#This Row],[lead]]&lt;&gt;K635)</f>
        <v>92</v>
      </c>
      <c r="D636" s="76">
        <f>D635*(BudgetsQTable[[#This Row],[lead]]=K635)+(BudgetsQTable[[#This Row],[prop_id]]&lt;&gt;A635)</f>
        <v>1</v>
      </c>
      <c r="E636" s="77">
        <v>43005.381249999999</v>
      </c>
      <c r="F636" s="78" t="s">
        <v>2817</v>
      </c>
      <c r="G636" s="78" t="s">
        <v>2818</v>
      </c>
      <c r="H636" s="78" t="s">
        <v>476</v>
      </c>
      <c r="I636" s="76" t="s">
        <v>948</v>
      </c>
      <c r="J636" s="76" t="s">
        <v>753</v>
      </c>
      <c r="K636" s="78" t="s">
        <v>1284</v>
      </c>
      <c r="L636" s="7" t="str">
        <f>IF(BudgetsQTable[[#This Row],[pi_last_name]]=" ","",HYPERLINK("https://www.ejacket.nsf.gov/ej/showProposal.do?Continue=Y&amp;ID="&amp;BudgetsQTable[[#This Row],[prop_id]],BudgetsQTable[[#This Row],[prop_id]]))</f>
        <v/>
      </c>
      <c r="M636" s="78" t="s">
        <v>753</v>
      </c>
      <c r="N636" s="7" t="str">
        <f>IF(BudgetsQTable[[#This Row],[pi_last_name]]=" ","",HYPERLINK("mailto:"&amp;BudgetsQTable[[#This Row],[pi_email]]&amp;"&amp;subject=Your NSF Proposal:  "&amp;BudgetsQTable[[#This Row],[prop_id]],BudgetsQTable[[#This Row],[pi_email]]))</f>
        <v/>
      </c>
      <c r="O636" s="78" t="s">
        <v>753</v>
      </c>
      <c r="P636" s="78">
        <v>1</v>
      </c>
      <c r="Q636" s="78">
        <v>0.1</v>
      </c>
      <c r="R636" s="79">
        <v>0</v>
      </c>
      <c r="S636" s="79">
        <v>10927</v>
      </c>
      <c r="T636" s="79">
        <v>0</v>
      </c>
      <c r="U636" s="80">
        <v>104985</v>
      </c>
      <c r="V636" s="78">
        <v>0</v>
      </c>
      <c r="W636" s="78">
        <v>4</v>
      </c>
      <c r="X636" s="11" t="str">
        <f ca="1">IF(ISBLANK(BudgetsQTable[[#This Row],[budg_seq_yr]]),"FY"&amp;fiscalyear,"FY"&amp;fiscalyear-1+BudgetsQTable[[#This Row],[budg_seq_yr]])</f>
        <v>FY21</v>
      </c>
      <c r="Y636" s="79">
        <v>104985</v>
      </c>
      <c r="Z636" s="78" t="s">
        <v>2818</v>
      </c>
      <c r="AA636" s="78" t="s">
        <v>476</v>
      </c>
      <c r="AB636" s="76" t="s">
        <v>2821</v>
      </c>
      <c r="AC636" s="78" t="s">
        <v>3036</v>
      </c>
    </row>
    <row r="637" spans="1:29" x14ac:dyDescent="0.35">
      <c r="A637" s="10" t="s">
        <v>1295</v>
      </c>
      <c r="B637" s="76" t="s">
        <v>2824</v>
      </c>
      <c r="C637" s="76">
        <f>C636+(BudgetsQTable[[#This Row],[lead]]&lt;&gt;K636)</f>
        <v>93</v>
      </c>
      <c r="D637" s="76">
        <f>D636*(BudgetsQTable[[#This Row],[lead]]=K636)+(BudgetsQTable[[#This Row],[prop_id]]&lt;&gt;A636)</f>
        <v>1</v>
      </c>
      <c r="E637" s="77">
        <v>43005.388194444444</v>
      </c>
      <c r="F637" s="78" t="s">
        <v>2868</v>
      </c>
      <c r="G637" s="78" t="s">
        <v>2869</v>
      </c>
      <c r="H637" s="78" t="s">
        <v>468</v>
      </c>
      <c r="I637" s="76" t="s">
        <v>807</v>
      </c>
      <c r="J637" s="76" t="s">
        <v>3381</v>
      </c>
      <c r="K637" s="78" t="s">
        <v>1295</v>
      </c>
      <c r="L637" s="7" t="str">
        <f>IF(BudgetsQTable[[#This Row],[pi_last_name]]=" ","",HYPERLINK("https://www.ejacket.nsf.gov/ej/showProposal.do?Continue=Y&amp;ID="&amp;BudgetsQTable[[#This Row],[prop_id]],BudgetsQTable[[#This Row],[prop_id]]))</f>
        <v>1763462</v>
      </c>
      <c r="M637" s="78" t="s">
        <v>1296</v>
      </c>
      <c r="N637" s="7" t="str">
        <f>IF(BudgetsQTable[[#This Row],[pi_last_name]]=" ","",HYPERLINK("mailto:"&amp;BudgetsQTable[[#This Row],[pi_email]]&amp;"&amp;subject=Your NSF Proposal:  "&amp;BudgetsQTable[[#This Row],[prop_id]],BudgetsQTable[[#This Row],[pi_email]]))</f>
        <v>dhl@cs.brown.edu</v>
      </c>
      <c r="O637" s="78" t="s">
        <v>3379</v>
      </c>
      <c r="P637" s="78"/>
      <c r="Q637" s="78"/>
      <c r="R637" s="79"/>
      <c r="S637" s="79"/>
      <c r="T637" s="79"/>
      <c r="U637" s="80"/>
      <c r="V637" s="78">
        <v>0</v>
      </c>
      <c r="W637" s="78"/>
      <c r="X637" s="11" t="str">
        <f ca="1">IF(ISBLANK(BudgetsQTable[[#This Row],[budg_seq_yr]]),"FY"&amp;fiscalyear,"FY"&amp;fiscalyear-1+BudgetsQTable[[#This Row],[budg_seq_yr]])</f>
        <v>FY18</v>
      </c>
      <c r="Y637" s="79">
        <v>1134040</v>
      </c>
      <c r="Z637" s="78" t="s">
        <v>2869</v>
      </c>
      <c r="AA637" s="78" t="s">
        <v>468</v>
      </c>
      <c r="AB637" s="76" t="s">
        <v>2821</v>
      </c>
      <c r="AC637" s="78" t="s">
        <v>3377</v>
      </c>
    </row>
    <row r="638" spans="1:29" x14ac:dyDescent="0.35">
      <c r="A638" s="10" t="s">
        <v>1295</v>
      </c>
      <c r="B638" s="76" t="s">
        <v>2824</v>
      </c>
      <c r="C638" s="76">
        <f>C637+(BudgetsQTable[[#This Row],[lead]]&lt;&gt;K637)</f>
        <v>93</v>
      </c>
      <c r="D638" s="76">
        <f>D637*(BudgetsQTable[[#This Row],[lead]]=K637)+(BudgetsQTable[[#This Row],[prop_id]]&lt;&gt;A637)</f>
        <v>1</v>
      </c>
      <c r="E638" s="77">
        <v>43005.388194444444</v>
      </c>
      <c r="F638" s="78" t="s">
        <v>2868</v>
      </c>
      <c r="G638" s="78" t="s">
        <v>2869</v>
      </c>
      <c r="H638" s="78" t="s">
        <v>468</v>
      </c>
      <c r="I638" s="76" t="s">
        <v>807</v>
      </c>
      <c r="J638" s="76" t="s">
        <v>753</v>
      </c>
      <c r="K638" s="78" t="s">
        <v>1295</v>
      </c>
      <c r="L638" s="7" t="str">
        <f>IF(BudgetsQTable[[#This Row],[pi_last_name]]=" ","",HYPERLINK("https://www.ejacket.nsf.gov/ej/showProposal.do?Continue=Y&amp;ID="&amp;BudgetsQTable[[#This Row],[prop_id]],BudgetsQTable[[#This Row],[prop_id]]))</f>
        <v/>
      </c>
      <c r="M638" s="78" t="s">
        <v>753</v>
      </c>
      <c r="N638" s="7" t="str">
        <f>IF(BudgetsQTable[[#This Row],[pi_last_name]]=" ","",HYPERLINK("mailto:"&amp;BudgetsQTable[[#This Row],[pi_email]]&amp;"&amp;subject=Your NSF Proposal:  "&amp;BudgetsQTable[[#This Row],[prop_id]],BudgetsQTable[[#This Row],[pi_email]]))</f>
        <v/>
      </c>
      <c r="O638" s="78" t="s">
        <v>753</v>
      </c>
      <c r="P638" s="78">
        <v>2</v>
      </c>
      <c r="Q638" s="78">
        <v>2</v>
      </c>
      <c r="R638" s="79">
        <v>0</v>
      </c>
      <c r="S638" s="79">
        <v>2000</v>
      </c>
      <c r="T638" s="79">
        <v>0</v>
      </c>
      <c r="U638" s="80">
        <v>276654</v>
      </c>
      <c r="V638" s="78">
        <v>0</v>
      </c>
      <c r="W638" s="78">
        <v>1</v>
      </c>
      <c r="X638" s="11" t="str">
        <f ca="1">IF(ISBLANK(BudgetsQTable[[#This Row],[budg_seq_yr]]),"FY"&amp;fiscalyear,"FY"&amp;fiscalyear-1+BudgetsQTable[[#This Row],[budg_seq_yr]])</f>
        <v>FY18</v>
      </c>
      <c r="Y638" s="79">
        <v>276654</v>
      </c>
      <c r="Z638" s="78" t="s">
        <v>2869</v>
      </c>
      <c r="AA638" s="78" t="s">
        <v>468</v>
      </c>
      <c r="AB638" s="76" t="s">
        <v>2821</v>
      </c>
      <c r="AC638" s="78" t="s">
        <v>3377</v>
      </c>
    </row>
    <row r="639" spans="1:29" x14ac:dyDescent="0.35">
      <c r="A639" s="10" t="s">
        <v>1295</v>
      </c>
      <c r="B639" s="76" t="s">
        <v>2824</v>
      </c>
      <c r="C639" s="76">
        <f>C638+(BudgetsQTable[[#This Row],[lead]]&lt;&gt;K638)</f>
        <v>93</v>
      </c>
      <c r="D639" s="76">
        <f>D638*(BudgetsQTable[[#This Row],[lead]]=K638)+(BudgetsQTable[[#This Row],[prop_id]]&lt;&gt;A638)</f>
        <v>1</v>
      </c>
      <c r="E639" s="77">
        <v>43005.388194444444</v>
      </c>
      <c r="F639" s="78" t="s">
        <v>2868</v>
      </c>
      <c r="G639" s="78" t="s">
        <v>2869</v>
      </c>
      <c r="H639" s="78" t="s">
        <v>468</v>
      </c>
      <c r="I639" s="76" t="s">
        <v>807</v>
      </c>
      <c r="J639" s="76" t="s">
        <v>753</v>
      </c>
      <c r="K639" s="78" t="s">
        <v>1295</v>
      </c>
      <c r="L639" s="7" t="str">
        <f>IF(BudgetsQTable[[#This Row],[pi_last_name]]=" ","",HYPERLINK("https://www.ejacket.nsf.gov/ej/showProposal.do?Continue=Y&amp;ID="&amp;BudgetsQTable[[#This Row],[prop_id]],BudgetsQTable[[#This Row],[prop_id]]))</f>
        <v/>
      </c>
      <c r="M639" s="78" t="s">
        <v>753</v>
      </c>
      <c r="N639" s="7" t="str">
        <f>IF(BudgetsQTable[[#This Row],[pi_last_name]]=" ","",HYPERLINK("mailto:"&amp;BudgetsQTable[[#This Row],[pi_email]]&amp;"&amp;subject=Your NSF Proposal:  "&amp;BudgetsQTable[[#This Row],[prop_id]],BudgetsQTable[[#This Row],[pi_email]]))</f>
        <v/>
      </c>
      <c r="O639" s="78" t="s">
        <v>753</v>
      </c>
      <c r="P639" s="78">
        <v>2</v>
      </c>
      <c r="Q639" s="78">
        <v>2</v>
      </c>
      <c r="R639" s="79">
        <v>0</v>
      </c>
      <c r="S639" s="79">
        <v>2060</v>
      </c>
      <c r="T639" s="79">
        <v>0</v>
      </c>
      <c r="U639" s="80">
        <v>276118</v>
      </c>
      <c r="V639" s="78">
        <v>0</v>
      </c>
      <c r="W639" s="78">
        <v>2</v>
      </c>
      <c r="X639" s="11" t="str">
        <f ca="1">IF(ISBLANK(BudgetsQTable[[#This Row],[budg_seq_yr]]),"FY"&amp;fiscalyear,"FY"&amp;fiscalyear-1+BudgetsQTable[[#This Row],[budg_seq_yr]])</f>
        <v>FY19</v>
      </c>
      <c r="Y639" s="79">
        <v>276118</v>
      </c>
      <c r="Z639" s="78" t="s">
        <v>2869</v>
      </c>
      <c r="AA639" s="78" t="s">
        <v>468</v>
      </c>
      <c r="AB639" s="76" t="s">
        <v>2821</v>
      </c>
      <c r="AC639" s="78" t="s">
        <v>3377</v>
      </c>
    </row>
    <row r="640" spans="1:29" x14ac:dyDescent="0.35">
      <c r="A640" s="10" t="s">
        <v>1295</v>
      </c>
      <c r="B640" s="76" t="s">
        <v>2824</v>
      </c>
      <c r="C640" s="76">
        <f>C639+(BudgetsQTable[[#This Row],[lead]]&lt;&gt;K639)</f>
        <v>93</v>
      </c>
      <c r="D640" s="76">
        <f>D639*(BudgetsQTable[[#This Row],[lead]]=K639)+(BudgetsQTable[[#This Row],[prop_id]]&lt;&gt;A639)</f>
        <v>1</v>
      </c>
      <c r="E640" s="77">
        <v>43005.388194444444</v>
      </c>
      <c r="F640" s="78" t="s">
        <v>2868</v>
      </c>
      <c r="G640" s="78" t="s">
        <v>2869</v>
      </c>
      <c r="H640" s="78" t="s">
        <v>468</v>
      </c>
      <c r="I640" s="76" t="s">
        <v>807</v>
      </c>
      <c r="J640" s="76" t="s">
        <v>753</v>
      </c>
      <c r="K640" s="78" t="s">
        <v>1295</v>
      </c>
      <c r="L640" s="7" t="str">
        <f>IF(BudgetsQTable[[#This Row],[pi_last_name]]=" ","",HYPERLINK("https://www.ejacket.nsf.gov/ej/showProposal.do?Continue=Y&amp;ID="&amp;BudgetsQTable[[#This Row],[prop_id]],BudgetsQTable[[#This Row],[prop_id]]))</f>
        <v/>
      </c>
      <c r="M640" s="78" t="s">
        <v>753</v>
      </c>
      <c r="N640" s="7" t="str">
        <f>IF(BudgetsQTable[[#This Row],[pi_last_name]]=" ","",HYPERLINK("mailto:"&amp;BudgetsQTable[[#This Row],[pi_email]]&amp;"&amp;subject=Your NSF Proposal:  "&amp;BudgetsQTable[[#This Row],[prop_id]],BudgetsQTable[[#This Row],[pi_email]]))</f>
        <v/>
      </c>
      <c r="O640" s="78" t="s">
        <v>753</v>
      </c>
      <c r="P640" s="78">
        <v>2</v>
      </c>
      <c r="Q640" s="78">
        <v>2</v>
      </c>
      <c r="R640" s="79">
        <v>0</v>
      </c>
      <c r="S640" s="79">
        <v>2122</v>
      </c>
      <c r="T640" s="79">
        <v>0</v>
      </c>
      <c r="U640" s="80">
        <v>285680</v>
      </c>
      <c r="V640" s="78">
        <v>0</v>
      </c>
      <c r="W640" s="78">
        <v>3</v>
      </c>
      <c r="X640" s="11" t="str">
        <f ca="1">IF(ISBLANK(BudgetsQTable[[#This Row],[budg_seq_yr]]),"FY"&amp;fiscalyear,"FY"&amp;fiscalyear-1+BudgetsQTable[[#This Row],[budg_seq_yr]])</f>
        <v>FY20</v>
      </c>
      <c r="Y640" s="79">
        <v>285680</v>
      </c>
      <c r="Z640" s="78" t="s">
        <v>2869</v>
      </c>
      <c r="AA640" s="78" t="s">
        <v>468</v>
      </c>
      <c r="AB640" s="76" t="s">
        <v>2821</v>
      </c>
      <c r="AC640" s="78" t="s">
        <v>3377</v>
      </c>
    </row>
    <row r="641" spans="1:29" x14ac:dyDescent="0.35">
      <c r="A641" s="10" t="s">
        <v>1295</v>
      </c>
      <c r="B641" s="76" t="s">
        <v>2824</v>
      </c>
      <c r="C641" s="76">
        <f>C640+(BudgetsQTable[[#This Row],[lead]]&lt;&gt;K640)</f>
        <v>93</v>
      </c>
      <c r="D641" s="76">
        <f>D640*(BudgetsQTable[[#This Row],[lead]]=K640)+(BudgetsQTable[[#This Row],[prop_id]]&lt;&gt;A640)</f>
        <v>1</v>
      </c>
      <c r="E641" s="77">
        <v>43005.388194444444</v>
      </c>
      <c r="F641" s="78" t="s">
        <v>2868</v>
      </c>
      <c r="G641" s="78" t="s">
        <v>2869</v>
      </c>
      <c r="H641" s="78" t="s">
        <v>468</v>
      </c>
      <c r="I641" s="76" t="s">
        <v>807</v>
      </c>
      <c r="J641" s="76" t="s">
        <v>753</v>
      </c>
      <c r="K641" s="78" t="s">
        <v>1295</v>
      </c>
      <c r="L641" s="7" t="str">
        <f>IF(BudgetsQTable[[#This Row],[pi_last_name]]=" ","",HYPERLINK("https://www.ejacket.nsf.gov/ej/showProposal.do?Continue=Y&amp;ID="&amp;BudgetsQTable[[#This Row],[prop_id]],BudgetsQTable[[#This Row],[prop_id]]))</f>
        <v/>
      </c>
      <c r="M641" s="78" t="s">
        <v>753</v>
      </c>
      <c r="N641" s="7" t="str">
        <f>IF(BudgetsQTable[[#This Row],[pi_last_name]]=" ","",HYPERLINK("mailto:"&amp;BudgetsQTable[[#This Row],[pi_email]]&amp;"&amp;subject=Your NSF Proposal:  "&amp;BudgetsQTable[[#This Row],[prop_id]],BudgetsQTable[[#This Row],[pi_email]]))</f>
        <v/>
      </c>
      <c r="O641" s="78" t="s">
        <v>753</v>
      </c>
      <c r="P641" s="78">
        <v>2</v>
      </c>
      <c r="Q641" s="78">
        <v>2</v>
      </c>
      <c r="R641" s="79">
        <v>0</v>
      </c>
      <c r="S641" s="79">
        <v>2185</v>
      </c>
      <c r="T641" s="79">
        <v>0</v>
      </c>
      <c r="U641" s="80">
        <v>295588</v>
      </c>
      <c r="V641" s="78">
        <v>0</v>
      </c>
      <c r="W641" s="78">
        <v>4</v>
      </c>
      <c r="X641" s="11" t="str">
        <f ca="1">IF(ISBLANK(BudgetsQTable[[#This Row],[budg_seq_yr]]),"FY"&amp;fiscalyear,"FY"&amp;fiscalyear-1+BudgetsQTable[[#This Row],[budg_seq_yr]])</f>
        <v>FY21</v>
      </c>
      <c r="Y641" s="79">
        <v>295588</v>
      </c>
      <c r="Z641" s="78" t="s">
        <v>2869</v>
      </c>
      <c r="AA641" s="78" t="s">
        <v>468</v>
      </c>
      <c r="AB641" s="76" t="s">
        <v>2821</v>
      </c>
      <c r="AC641" s="78" t="s">
        <v>3377</v>
      </c>
    </row>
    <row r="642" spans="1:29" x14ac:dyDescent="0.35">
      <c r="A642" s="10" t="s">
        <v>3382</v>
      </c>
      <c r="B642" s="76" t="s">
        <v>2834</v>
      </c>
      <c r="C642" s="76">
        <f>C641+(BudgetsQTable[[#This Row],[lead]]&lt;&gt;K641)</f>
        <v>93</v>
      </c>
      <c r="D642" s="76">
        <f>D641*(BudgetsQTable[[#This Row],[lead]]=K641)+(BudgetsQTable[[#This Row],[prop_id]]&lt;&gt;A641)</f>
        <v>2</v>
      </c>
      <c r="E642" s="77">
        <v>43005.44027777778</v>
      </c>
      <c r="F642" s="78" t="s">
        <v>2868</v>
      </c>
      <c r="G642" s="78" t="s">
        <v>2869</v>
      </c>
      <c r="H642" s="78" t="s">
        <v>468</v>
      </c>
      <c r="I642" s="76" t="s">
        <v>807</v>
      </c>
      <c r="J642" s="76" t="s">
        <v>3385</v>
      </c>
      <c r="K642" s="78" t="s">
        <v>1295</v>
      </c>
      <c r="L642" s="7" t="str">
        <f>IF(BudgetsQTable[[#This Row],[pi_last_name]]=" ","",HYPERLINK("https://www.ejacket.nsf.gov/ej/showProposal.do?Continue=Y&amp;ID="&amp;BudgetsQTable[[#This Row],[prop_id]],BudgetsQTable[[#This Row],[prop_id]]))</f>
        <v>1763510</v>
      </c>
      <c r="M642" s="78" t="s">
        <v>1957</v>
      </c>
      <c r="N642" s="7" t="str">
        <f>IF(BudgetsQTable[[#This Row],[pi_last_name]]=" ","",HYPERLINK("mailto:"&amp;BudgetsQTable[[#This Row],[pi_email]]&amp;"&amp;subject=Your NSF Proposal:  "&amp;BudgetsQTable[[#This Row],[prop_id]],BudgetsQTable[[#This Row],[pi_email]]))</f>
        <v>bowman@vt.edu</v>
      </c>
      <c r="O642" s="78" t="s">
        <v>3384</v>
      </c>
      <c r="P642" s="78"/>
      <c r="Q642" s="78"/>
      <c r="R642" s="79"/>
      <c r="S642" s="79"/>
      <c r="T642" s="79"/>
      <c r="U642" s="80"/>
      <c r="V642" s="78">
        <v>0</v>
      </c>
      <c r="W642" s="78"/>
      <c r="X642" s="11" t="str">
        <f ca="1">IF(ISBLANK(BudgetsQTable[[#This Row],[budg_seq_yr]]),"FY"&amp;fiscalyear,"FY"&amp;fiscalyear-1+BudgetsQTable[[#This Row],[budg_seq_yr]])</f>
        <v>FY18</v>
      </c>
      <c r="Y642" s="79">
        <v>753409</v>
      </c>
      <c r="Z642" s="78" t="s">
        <v>2869</v>
      </c>
      <c r="AA642" s="78" t="s">
        <v>468</v>
      </c>
      <c r="AB642" s="76" t="s">
        <v>2821</v>
      </c>
      <c r="AC642" s="78" t="s">
        <v>3377</v>
      </c>
    </row>
    <row r="643" spans="1:29" x14ac:dyDescent="0.35">
      <c r="A643" s="10" t="s">
        <v>3382</v>
      </c>
      <c r="B643" s="76" t="s">
        <v>2834</v>
      </c>
      <c r="C643" s="76">
        <f>C642+(BudgetsQTable[[#This Row],[lead]]&lt;&gt;K642)</f>
        <v>93</v>
      </c>
      <c r="D643" s="76">
        <f>D642*(BudgetsQTable[[#This Row],[lead]]=K642)+(BudgetsQTable[[#This Row],[prop_id]]&lt;&gt;A642)</f>
        <v>2</v>
      </c>
      <c r="E643" s="77">
        <v>43005.44027777778</v>
      </c>
      <c r="F643" s="78" t="s">
        <v>2868</v>
      </c>
      <c r="G643" s="78" t="s">
        <v>2869</v>
      </c>
      <c r="H643" s="78" t="s">
        <v>468</v>
      </c>
      <c r="I643" s="76" t="s">
        <v>807</v>
      </c>
      <c r="J643" s="76" t="s">
        <v>753</v>
      </c>
      <c r="K643" s="78" t="s">
        <v>1295</v>
      </c>
      <c r="L643" s="7" t="str">
        <f>IF(BudgetsQTable[[#This Row],[pi_last_name]]=" ","",HYPERLINK("https://www.ejacket.nsf.gov/ej/showProposal.do?Continue=Y&amp;ID="&amp;BudgetsQTable[[#This Row],[prop_id]],BudgetsQTable[[#This Row],[prop_id]]))</f>
        <v/>
      </c>
      <c r="M643" s="78" t="s">
        <v>753</v>
      </c>
      <c r="N643" s="7" t="str">
        <f>IF(BudgetsQTable[[#This Row],[pi_last_name]]=" ","",HYPERLINK("mailto:"&amp;BudgetsQTable[[#This Row],[pi_email]]&amp;"&amp;subject=Your NSF Proposal:  "&amp;BudgetsQTable[[#This Row],[prop_id]],BudgetsQTable[[#This Row],[pi_email]]))</f>
        <v/>
      </c>
      <c r="O643" s="78" t="s">
        <v>753</v>
      </c>
      <c r="P643" s="78">
        <v>2</v>
      </c>
      <c r="Q643" s="78">
        <v>1.75</v>
      </c>
      <c r="R643" s="79">
        <v>0</v>
      </c>
      <c r="S643" s="79">
        <v>0</v>
      </c>
      <c r="T643" s="79">
        <v>0</v>
      </c>
      <c r="U643" s="80">
        <v>178410</v>
      </c>
      <c r="V643" s="78">
        <v>0</v>
      </c>
      <c r="W643" s="78">
        <v>1</v>
      </c>
      <c r="X643" s="11" t="str">
        <f ca="1">IF(ISBLANK(BudgetsQTable[[#This Row],[budg_seq_yr]]),"FY"&amp;fiscalyear,"FY"&amp;fiscalyear-1+BudgetsQTable[[#This Row],[budg_seq_yr]])</f>
        <v>FY18</v>
      </c>
      <c r="Y643" s="79">
        <v>178410</v>
      </c>
      <c r="Z643" s="78" t="s">
        <v>2869</v>
      </c>
      <c r="AA643" s="78" t="s">
        <v>468</v>
      </c>
      <c r="AB643" s="76" t="s">
        <v>2821</v>
      </c>
      <c r="AC643" s="78" t="s">
        <v>3377</v>
      </c>
    </row>
    <row r="644" spans="1:29" x14ac:dyDescent="0.35">
      <c r="A644" s="10" t="s">
        <v>3382</v>
      </c>
      <c r="B644" s="76" t="s">
        <v>2834</v>
      </c>
      <c r="C644" s="76">
        <f>C643+(BudgetsQTable[[#This Row],[lead]]&lt;&gt;K643)</f>
        <v>93</v>
      </c>
      <c r="D644" s="76">
        <f>D643*(BudgetsQTable[[#This Row],[lead]]=K643)+(BudgetsQTable[[#This Row],[prop_id]]&lt;&gt;A643)</f>
        <v>2</v>
      </c>
      <c r="E644" s="77">
        <v>43005.44027777778</v>
      </c>
      <c r="F644" s="78" t="s">
        <v>2868</v>
      </c>
      <c r="G644" s="78" t="s">
        <v>2869</v>
      </c>
      <c r="H644" s="78" t="s">
        <v>468</v>
      </c>
      <c r="I644" s="76" t="s">
        <v>807</v>
      </c>
      <c r="J644" s="76" t="s">
        <v>753</v>
      </c>
      <c r="K644" s="78" t="s">
        <v>1295</v>
      </c>
      <c r="L644" s="7" t="str">
        <f>IF(BudgetsQTable[[#This Row],[pi_last_name]]=" ","",HYPERLINK("https://www.ejacket.nsf.gov/ej/showProposal.do?Continue=Y&amp;ID="&amp;BudgetsQTable[[#This Row],[prop_id]],BudgetsQTable[[#This Row],[prop_id]]))</f>
        <v/>
      </c>
      <c r="M644" s="78" t="s">
        <v>753</v>
      </c>
      <c r="N644" s="7" t="str">
        <f>IF(BudgetsQTable[[#This Row],[pi_last_name]]=" ","",HYPERLINK("mailto:"&amp;BudgetsQTable[[#This Row],[pi_email]]&amp;"&amp;subject=Your NSF Proposal:  "&amp;BudgetsQTable[[#This Row],[prop_id]],BudgetsQTable[[#This Row],[pi_email]]))</f>
        <v/>
      </c>
      <c r="O644" s="78" t="s">
        <v>753</v>
      </c>
      <c r="P644" s="78">
        <v>2</v>
      </c>
      <c r="Q644" s="78">
        <v>1.75</v>
      </c>
      <c r="R644" s="79">
        <v>0</v>
      </c>
      <c r="S644" s="79">
        <v>0</v>
      </c>
      <c r="T644" s="79">
        <v>0</v>
      </c>
      <c r="U644" s="80">
        <v>184891</v>
      </c>
      <c r="V644" s="78">
        <v>0</v>
      </c>
      <c r="W644" s="78">
        <v>2</v>
      </c>
      <c r="X644" s="11" t="str">
        <f ca="1">IF(ISBLANK(BudgetsQTable[[#This Row],[budg_seq_yr]]),"FY"&amp;fiscalyear,"FY"&amp;fiscalyear-1+BudgetsQTable[[#This Row],[budg_seq_yr]])</f>
        <v>FY19</v>
      </c>
      <c r="Y644" s="79">
        <v>184891</v>
      </c>
      <c r="Z644" s="78" t="s">
        <v>2869</v>
      </c>
      <c r="AA644" s="78" t="s">
        <v>468</v>
      </c>
      <c r="AB644" s="76" t="s">
        <v>2821</v>
      </c>
      <c r="AC644" s="78" t="s">
        <v>3377</v>
      </c>
    </row>
    <row r="645" spans="1:29" x14ac:dyDescent="0.35">
      <c r="A645" s="10" t="s">
        <v>3382</v>
      </c>
      <c r="B645" s="76" t="s">
        <v>2834</v>
      </c>
      <c r="C645" s="76">
        <f>C644+(BudgetsQTable[[#This Row],[lead]]&lt;&gt;K644)</f>
        <v>93</v>
      </c>
      <c r="D645" s="76">
        <f>D644*(BudgetsQTable[[#This Row],[lead]]=K644)+(BudgetsQTable[[#This Row],[prop_id]]&lt;&gt;A644)</f>
        <v>2</v>
      </c>
      <c r="E645" s="77">
        <v>43005.44027777778</v>
      </c>
      <c r="F645" s="78" t="s">
        <v>2868</v>
      </c>
      <c r="G645" s="78" t="s">
        <v>2869</v>
      </c>
      <c r="H645" s="78" t="s">
        <v>468</v>
      </c>
      <c r="I645" s="76" t="s">
        <v>807</v>
      </c>
      <c r="J645" s="76" t="s">
        <v>753</v>
      </c>
      <c r="K645" s="78" t="s">
        <v>1295</v>
      </c>
      <c r="L645" s="7" t="str">
        <f>IF(BudgetsQTable[[#This Row],[pi_last_name]]=" ","",HYPERLINK("https://www.ejacket.nsf.gov/ej/showProposal.do?Continue=Y&amp;ID="&amp;BudgetsQTable[[#This Row],[prop_id]],BudgetsQTable[[#This Row],[prop_id]]))</f>
        <v/>
      </c>
      <c r="M645" s="78" t="s">
        <v>753</v>
      </c>
      <c r="N645" s="7" t="str">
        <f>IF(BudgetsQTable[[#This Row],[pi_last_name]]=" ","",HYPERLINK("mailto:"&amp;BudgetsQTable[[#This Row],[pi_email]]&amp;"&amp;subject=Your NSF Proposal:  "&amp;BudgetsQTable[[#This Row],[prop_id]],BudgetsQTable[[#This Row],[pi_email]]))</f>
        <v/>
      </c>
      <c r="O645" s="78" t="s">
        <v>753</v>
      </c>
      <c r="P645" s="78">
        <v>2</v>
      </c>
      <c r="Q645" s="78">
        <v>1.75</v>
      </c>
      <c r="R645" s="79">
        <v>0</v>
      </c>
      <c r="S645" s="79">
        <v>0</v>
      </c>
      <c r="T645" s="79">
        <v>0</v>
      </c>
      <c r="U645" s="80">
        <v>191578</v>
      </c>
      <c r="V645" s="78">
        <v>0</v>
      </c>
      <c r="W645" s="78">
        <v>3</v>
      </c>
      <c r="X645" s="11" t="str">
        <f ca="1">IF(ISBLANK(BudgetsQTable[[#This Row],[budg_seq_yr]]),"FY"&amp;fiscalyear,"FY"&amp;fiscalyear-1+BudgetsQTable[[#This Row],[budg_seq_yr]])</f>
        <v>FY20</v>
      </c>
      <c r="Y645" s="79">
        <v>191578</v>
      </c>
      <c r="Z645" s="78" t="s">
        <v>2869</v>
      </c>
      <c r="AA645" s="78" t="s">
        <v>468</v>
      </c>
      <c r="AB645" s="76" t="s">
        <v>2821</v>
      </c>
      <c r="AC645" s="78" t="s">
        <v>3377</v>
      </c>
    </row>
    <row r="646" spans="1:29" x14ac:dyDescent="0.35">
      <c r="A646" s="10" t="s">
        <v>3382</v>
      </c>
      <c r="B646" s="76" t="s">
        <v>2834</v>
      </c>
      <c r="C646" s="76">
        <f>C645+(BudgetsQTable[[#This Row],[lead]]&lt;&gt;K645)</f>
        <v>93</v>
      </c>
      <c r="D646" s="76">
        <f>D645*(BudgetsQTable[[#This Row],[lead]]=K645)+(BudgetsQTable[[#This Row],[prop_id]]&lt;&gt;A645)</f>
        <v>2</v>
      </c>
      <c r="E646" s="77">
        <v>43005.44027777778</v>
      </c>
      <c r="F646" s="78" t="s">
        <v>2868</v>
      </c>
      <c r="G646" s="78" t="s">
        <v>2869</v>
      </c>
      <c r="H646" s="78" t="s">
        <v>468</v>
      </c>
      <c r="I646" s="76" t="s">
        <v>807</v>
      </c>
      <c r="J646" s="76" t="s">
        <v>753</v>
      </c>
      <c r="K646" s="78" t="s">
        <v>1295</v>
      </c>
      <c r="L646" s="7" t="str">
        <f>IF(BudgetsQTable[[#This Row],[pi_last_name]]=" ","",HYPERLINK("https://www.ejacket.nsf.gov/ej/showProposal.do?Continue=Y&amp;ID="&amp;BudgetsQTable[[#This Row],[prop_id]],BudgetsQTable[[#This Row],[prop_id]]))</f>
        <v/>
      </c>
      <c r="M646" s="78" t="s">
        <v>753</v>
      </c>
      <c r="N646" s="7" t="str">
        <f>IF(BudgetsQTable[[#This Row],[pi_last_name]]=" ","",HYPERLINK("mailto:"&amp;BudgetsQTable[[#This Row],[pi_email]]&amp;"&amp;subject=Your NSF Proposal:  "&amp;BudgetsQTable[[#This Row],[prop_id]],BudgetsQTable[[#This Row],[pi_email]]))</f>
        <v/>
      </c>
      <c r="O646" s="78" t="s">
        <v>753</v>
      </c>
      <c r="P646" s="78">
        <v>2</v>
      </c>
      <c r="Q646" s="78">
        <v>1.75</v>
      </c>
      <c r="R646" s="79">
        <v>0</v>
      </c>
      <c r="S646" s="79">
        <v>0</v>
      </c>
      <c r="T646" s="79">
        <v>0</v>
      </c>
      <c r="U646" s="80">
        <v>198530</v>
      </c>
      <c r="V646" s="78">
        <v>0</v>
      </c>
      <c r="W646" s="78">
        <v>4</v>
      </c>
      <c r="X646" s="11" t="str">
        <f ca="1">IF(ISBLANK(BudgetsQTable[[#This Row],[budg_seq_yr]]),"FY"&amp;fiscalyear,"FY"&amp;fiscalyear-1+BudgetsQTable[[#This Row],[budg_seq_yr]])</f>
        <v>FY21</v>
      </c>
      <c r="Y646" s="79">
        <v>198530</v>
      </c>
      <c r="Z646" s="78" t="s">
        <v>2869</v>
      </c>
      <c r="AA646" s="78" t="s">
        <v>468</v>
      </c>
      <c r="AB646" s="76" t="s">
        <v>2821</v>
      </c>
      <c r="AC646" s="78" t="s">
        <v>3377</v>
      </c>
    </row>
    <row r="647" spans="1:29" x14ac:dyDescent="0.35">
      <c r="A647" s="10" t="s">
        <v>1298</v>
      </c>
      <c r="B647" s="76" t="s">
        <v>2824</v>
      </c>
      <c r="C647" s="76">
        <f>C646+(BudgetsQTable[[#This Row],[lead]]&lt;&gt;K646)</f>
        <v>94</v>
      </c>
      <c r="D647" s="76">
        <f>D646*(BudgetsQTable[[#This Row],[lead]]=K646)+(BudgetsQTable[[#This Row],[prop_id]]&lt;&gt;A646)</f>
        <v>1</v>
      </c>
      <c r="E647" s="77">
        <v>43005.393055555556</v>
      </c>
      <c r="F647" s="78" t="s">
        <v>2817</v>
      </c>
      <c r="G647" s="78" t="s">
        <v>2818</v>
      </c>
      <c r="H647" s="78" t="s">
        <v>474</v>
      </c>
      <c r="I647" s="76" t="s">
        <v>885</v>
      </c>
      <c r="J647" s="76" t="s">
        <v>3389</v>
      </c>
      <c r="K647" s="78" t="s">
        <v>1298</v>
      </c>
      <c r="L647" s="7" t="str">
        <f>IF(BudgetsQTable[[#This Row],[pi_last_name]]=" ","",HYPERLINK("https://www.ejacket.nsf.gov/ej/showProposal.do?Continue=Y&amp;ID="&amp;BudgetsQTable[[#This Row],[prop_id]],BudgetsQTable[[#This Row],[prop_id]]))</f>
        <v>1763465</v>
      </c>
      <c r="M647" s="78" t="s">
        <v>1299</v>
      </c>
      <c r="N647" s="7" t="str">
        <f>IF(BudgetsQTable[[#This Row],[pi_last_name]]=" ","",HYPERLINK("mailto:"&amp;BudgetsQTable[[#This Row],[pi_email]]&amp;"&amp;subject=Your NSF Proposal:  "&amp;BudgetsQTable[[#This Row],[prop_id]],BudgetsQTable[[#This Row],[pi_email]]))</f>
        <v>liang.889@osu.edu</v>
      </c>
      <c r="O647" s="78" t="s">
        <v>603</v>
      </c>
      <c r="P647" s="78"/>
      <c r="Q647" s="78"/>
      <c r="R647" s="79"/>
      <c r="S647" s="79"/>
      <c r="T647" s="79"/>
      <c r="U647" s="80"/>
      <c r="V647" s="78">
        <v>0</v>
      </c>
      <c r="W647" s="78"/>
      <c r="X647" s="11" t="str">
        <f ca="1">IF(ISBLANK(BudgetsQTable[[#This Row],[budg_seq_yr]]),"FY"&amp;fiscalyear,"FY"&amp;fiscalyear-1+BudgetsQTable[[#This Row],[budg_seq_yr]])</f>
        <v>FY18</v>
      </c>
      <c r="Y647" s="79">
        <v>400000</v>
      </c>
      <c r="Z647" s="78" t="s">
        <v>2818</v>
      </c>
      <c r="AA647" s="78" t="s">
        <v>474</v>
      </c>
      <c r="AB647" s="76" t="s">
        <v>2821</v>
      </c>
      <c r="AC647" s="78" t="s">
        <v>2988</v>
      </c>
    </row>
    <row r="648" spans="1:29" x14ac:dyDescent="0.35">
      <c r="A648" s="10" t="s">
        <v>1298</v>
      </c>
      <c r="B648" s="76" t="s">
        <v>2824</v>
      </c>
      <c r="C648" s="76">
        <f>C647+(BudgetsQTable[[#This Row],[lead]]&lt;&gt;K647)</f>
        <v>94</v>
      </c>
      <c r="D648" s="76">
        <f>D647*(BudgetsQTable[[#This Row],[lead]]=K647)+(BudgetsQTable[[#This Row],[prop_id]]&lt;&gt;A647)</f>
        <v>1</v>
      </c>
      <c r="E648" s="77">
        <v>43005.393055555556</v>
      </c>
      <c r="F648" s="78" t="s">
        <v>2817</v>
      </c>
      <c r="G648" s="78" t="s">
        <v>2818</v>
      </c>
      <c r="H648" s="78" t="s">
        <v>474</v>
      </c>
      <c r="I648" s="76" t="s">
        <v>885</v>
      </c>
      <c r="J648" s="76" t="s">
        <v>753</v>
      </c>
      <c r="K648" s="78" t="s">
        <v>1298</v>
      </c>
      <c r="L648" s="7" t="str">
        <f>IF(BudgetsQTable[[#This Row],[pi_last_name]]=" ","",HYPERLINK("https://www.ejacket.nsf.gov/ej/showProposal.do?Continue=Y&amp;ID="&amp;BudgetsQTable[[#This Row],[prop_id]],BudgetsQTable[[#This Row],[prop_id]]))</f>
        <v/>
      </c>
      <c r="M648" s="78" t="s">
        <v>753</v>
      </c>
      <c r="N648" s="7" t="str">
        <f>IF(BudgetsQTable[[#This Row],[pi_last_name]]=" ","",HYPERLINK("mailto:"&amp;BudgetsQTable[[#This Row],[pi_email]]&amp;"&amp;subject=Your NSF Proposal:  "&amp;BudgetsQTable[[#This Row],[prop_id]],BudgetsQTable[[#This Row],[pi_email]]))</f>
        <v/>
      </c>
      <c r="O648" s="78" t="s">
        <v>753</v>
      </c>
      <c r="P648" s="78">
        <v>1</v>
      </c>
      <c r="Q648" s="78">
        <v>1</v>
      </c>
      <c r="R648" s="79">
        <v>0</v>
      </c>
      <c r="S648" s="79">
        <v>4000</v>
      </c>
      <c r="T648" s="79">
        <v>0</v>
      </c>
      <c r="U648" s="80">
        <v>95299</v>
      </c>
      <c r="V648" s="78">
        <v>0</v>
      </c>
      <c r="W648" s="78">
        <v>1</v>
      </c>
      <c r="X648" s="11" t="str">
        <f ca="1">IF(ISBLANK(BudgetsQTable[[#This Row],[budg_seq_yr]]),"FY"&amp;fiscalyear,"FY"&amp;fiscalyear-1+BudgetsQTable[[#This Row],[budg_seq_yr]])</f>
        <v>FY18</v>
      </c>
      <c r="Y648" s="79">
        <v>95299</v>
      </c>
      <c r="Z648" s="78" t="s">
        <v>2818</v>
      </c>
      <c r="AA648" s="78" t="s">
        <v>474</v>
      </c>
      <c r="AB648" s="76" t="s">
        <v>2821</v>
      </c>
      <c r="AC648" s="78" t="s">
        <v>2988</v>
      </c>
    </row>
    <row r="649" spans="1:29" x14ac:dyDescent="0.35">
      <c r="A649" s="10" t="s">
        <v>1298</v>
      </c>
      <c r="B649" s="76" t="s">
        <v>2824</v>
      </c>
      <c r="C649" s="76">
        <f>C648+(BudgetsQTable[[#This Row],[lead]]&lt;&gt;K648)</f>
        <v>94</v>
      </c>
      <c r="D649" s="76">
        <f>D648*(BudgetsQTable[[#This Row],[lead]]=K648)+(BudgetsQTable[[#This Row],[prop_id]]&lt;&gt;A648)</f>
        <v>1</v>
      </c>
      <c r="E649" s="77">
        <v>43005.393055555556</v>
      </c>
      <c r="F649" s="78" t="s">
        <v>2817</v>
      </c>
      <c r="G649" s="78" t="s">
        <v>2818</v>
      </c>
      <c r="H649" s="78" t="s">
        <v>474</v>
      </c>
      <c r="I649" s="76" t="s">
        <v>885</v>
      </c>
      <c r="J649" s="76" t="s">
        <v>753</v>
      </c>
      <c r="K649" s="78" t="s">
        <v>1298</v>
      </c>
      <c r="L649" s="7" t="str">
        <f>IF(BudgetsQTable[[#This Row],[pi_last_name]]=" ","",HYPERLINK("https://www.ejacket.nsf.gov/ej/showProposal.do?Continue=Y&amp;ID="&amp;BudgetsQTable[[#This Row],[prop_id]],BudgetsQTable[[#This Row],[prop_id]]))</f>
        <v/>
      </c>
      <c r="M649" s="78" t="s">
        <v>753</v>
      </c>
      <c r="N649" s="7" t="str">
        <f>IF(BudgetsQTable[[#This Row],[pi_last_name]]=" ","",HYPERLINK("mailto:"&amp;BudgetsQTable[[#This Row],[pi_email]]&amp;"&amp;subject=Your NSF Proposal:  "&amp;BudgetsQTable[[#This Row],[prop_id]],BudgetsQTable[[#This Row],[pi_email]]))</f>
        <v/>
      </c>
      <c r="O649" s="78" t="s">
        <v>753</v>
      </c>
      <c r="P649" s="78">
        <v>1</v>
      </c>
      <c r="Q649" s="78">
        <v>1</v>
      </c>
      <c r="R649" s="79">
        <v>0</v>
      </c>
      <c r="S649" s="79">
        <v>4000</v>
      </c>
      <c r="T649" s="79">
        <v>0</v>
      </c>
      <c r="U649" s="80">
        <v>98352</v>
      </c>
      <c r="V649" s="78">
        <v>0</v>
      </c>
      <c r="W649" s="78">
        <v>2</v>
      </c>
      <c r="X649" s="11" t="str">
        <f ca="1">IF(ISBLANK(BudgetsQTable[[#This Row],[budg_seq_yr]]),"FY"&amp;fiscalyear,"FY"&amp;fiscalyear-1+BudgetsQTable[[#This Row],[budg_seq_yr]])</f>
        <v>FY19</v>
      </c>
      <c r="Y649" s="79">
        <v>98352</v>
      </c>
      <c r="Z649" s="78" t="s">
        <v>2818</v>
      </c>
      <c r="AA649" s="78" t="s">
        <v>474</v>
      </c>
      <c r="AB649" s="76" t="s">
        <v>2821</v>
      </c>
      <c r="AC649" s="78" t="s">
        <v>2988</v>
      </c>
    </row>
    <row r="650" spans="1:29" x14ac:dyDescent="0.35">
      <c r="A650" s="10" t="s">
        <v>1298</v>
      </c>
      <c r="B650" s="76" t="s">
        <v>2824</v>
      </c>
      <c r="C650" s="76">
        <f>C649+(BudgetsQTable[[#This Row],[lead]]&lt;&gt;K649)</f>
        <v>94</v>
      </c>
      <c r="D650" s="76">
        <f>D649*(BudgetsQTable[[#This Row],[lead]]=K649)+(BudgetsQTable[[#This Row],[prop_id]]&lt;&gt;A649)</f>
        <v>1</v>
      </c>
      <c r="E650" s="77">
        <v>43005.393055555556</v>
      </c>
      <c r="F650" s="78" t="s">
        <v>2817</v>
      </c>
      <c r="G650" s="78" t="s">
        <v>2818</v>
      </c>
      <c r="H650" s="78" t="s">
        <v>474</v>
      </c>
      <c r="I650" s="76" t="s">
        <v>885</v>
      </c>
      <c r="J650" s="76" t="s">
        <v>753</v>
      </c>
      <c r="K650" s="78" t="s">
        <v>1298</v>
      </c>
      <c r="L650" s="7" t="str">
        <f>IF(BudgetsQTable[[#This Row],[pi_last_name]]=" ","",HYPERLINK("https://www.ejacket.nsf.gov/ej/showProposal.do?Continue=Y&amp;ID="&amp;BudgetsQTable[[#This Row],[prop_id]],BudgetsQTable[[#This Row],[prop_id]]))</f>
        <v/>
      </c>
      <c r="M650" s="78" t="s">
        <v>753</v>
      </c>
      <c r="N650" s="7" t="str">
        <f>IF(BudgetsQTable[[#This Row],[pi_last_name]]=" ","",HYPERLINK("mailto:"&amp;BudgetsQTable[[#This Row],[pi_email]]&amp;"&amp;subject=Your NSF Proposal:  "&amp;BudgetsQTable[[#This Row],[prop_id]],BudgetsQTable[[#This Row],[pi_email]]))</f>
        <v/>
      </c>
      <c r="O650" s="78" t="s">
        <v>753</v>
      </c>
      <c r="P650" s="78">
        <v>1</v>
      </c>
      <c r="Q650" s="78">
        <v>1</v>
      </c>
      <c r="R650" s="79">
        <v>0</v>
      </c>
      <c r="S650" s="79">
        <v>4000</v>
      </c>
      <c r="T650" s="79">
        <v>0</v>
      </c>
      <c r="U650" s="80">
        <v>101524</v>
      </c>
      <c r="V650" s="78">
        <v>0</v>
      </c>
      <c r="W650" s="78">
        <v>3</v>
      </c>
      <c r="X650" s="11" t="str">
        <f ca="1">IF(ISBLANK(BudgetsQTable[[#This Row],[budg_seq_yr]]),"FY"&amp;fiscalyear,"FY"&amp;fiscalyear-1+BudgetsQTable[[#This Row],[budg_seq_yr]])</f>
        <v>FY20</v>
      </c>
      <c r="Y650" s="79">
        <v>101524</v>
      </c>
      <c r="Z650" s="78" t="s">
        <v>2818</v>
      </c>
      <c r="AA650" s="78" t="s">
        <v>474</v>
      </c>
      <c r="AB650" s="76" t="s">
        <v>2821</v>
      </c>
      <c r="AC650" s="78" t="s">
        <v>2988</v>
      </c>
    </row>
    <row r="651" spans="1:29" x14ac:dyDescent="0.35">
      <c r="A651" s="10" t="s">
        <v>1298</v>
      </c>
      <c r="B651" s="76" t="s">
        <v>2824</v>
      </c>
      <c r="C651" s="76">
        <f>C650+(BudgetsQTable[[#This Row],[lead]]&lt;&gt;K650)</f>
        <v>94</v>
      </c>
      <c r="D651" s="76">
        <f>D650*(BudgetsQTable[[#This Row],[lead]]=K650)+(BudgetsQTable[[#This Row],[prop_id]]&lt;&gt;A650)</f>
        <v>1</v>
      </c>
      <c r="E651" s="77">
        <v>43005.393055555556</v>
      </c>
      <c r="F651" s="78" t="s">
        <v>2817</v>
      </c>
      <c r="G651" s="78" t="s">
        <v>2818</v>
      </c>
      <c r="H651" s="78" t="s">
        <v>474</v>
      </c>
      <c r="I651" s="76" t="s">
        <v>885</v>
      </c>
      <c r="J651" s="76" t="s">
        <v>753</v>
      </c>
      <c r="K651" s="78" t="s">
        <v>1298</v>
      </c>
      <c r="L651" s="7" t="str">
        <f>IF(BudgetsQTable[[#This Row],[pi_last_name]]=" ","",HYPERLINK("https://www.ejacket.nsf.gov/ej/showProposal.do?Continue=Y&amp;ID="&amp;BudgetsQTable[[#This Row],[prop_id]],BudgetsQTable[[#This Row],[prop_id]]))</f>
        <v/>
      </c>
      <c r="M651" s="78" t="s">
        <v>753</v>
      </c>
      <c r="N651" s="7" t="str">
        <f>IF(BudgetsQTable[[#This Row],[pi_last_name]]=" ","",HYPERLINK("mailto:"&amp;BudgetsQTable[[#This Row],[pi_email]]&amp;"&amp;subject=Your NSF Proposal:  "&amp;BudgetsQTable[[#This Row],[prop_id]],BudgetsQTable[[#This Row],[pi_email]]))</f>
        <v/>
      </c>
      <c r="O651" s="78" t="s">
        <v>753</v>
      </c>
      <c r="P651" s="78">
        <v>1</v>
      </c>
      <c r="Q651" s="78">
        <v>1</v>
      </c>
      <c r="R651" s="79">
        <v>0</v>
      </c>
      <c r="S651" s="79">
        <v>4000</v>
      </c>
      <c r="T651" s="79">
        <v>0</v>
      </c>
      <c r="U651" s="80">
        <v>104825</v>
      </c>
      <c r="V651" s="78">
        <v>0</v>
      </c>
      <c r="W651" s="78">
        <v>4</v>
      </c>
      <c r="X651" s="11" t="str">
        <f ca="1">IF(ISBLANK(BudgetsQTable[[#This Row],[budg_seq_yr]]),"FY"&amp;fiscalyear,"FY"&amp;fiscalyear-1+BudgetsQTable[[#This Row],[budg_seq_yr]])</f>
        <v>FY21</v>
      </c>
      <c r="Y651" s="79">
        <v>104825</v>
      </c>
      <c r="Z651" s="78" t="s">
        <v>2818</v>
      </c>
      <c r="AA651" s="78" t="s">
        <v>474</v>
      </c>
      <c r="AB651" s="76" t="s">
        <v>2821</v>
      </c>
      <c r="AC651" s="78" t="s">
        <v>2988</v>
      </c>
    </row>
    <row r="652" spans="1:29" x14ac:dyDescent="0.35">
      <c r="A652" s="10" t="s">
        <v>3390</v>
      </c>
      <c r="B652" s="76" t="s">
        <v>2834</v>
      </c>
      <c r="C652" s="76">
        <f>C651+(BudgetsQTable[[#This Row],[lead]]&lt;&gt;K651)</f>
        <v>94</v>
      </c>
      <c r="D652" s="76">
        <f>D651*(BudgetsQTable[[#This Row],[lead]]=K651)+(BudgetsQTable[[#This Row],[prop_id]]&lt;&gt;A651)</f>
        <v>2</v>
      </c>
      <c r="E652" s="77">
        <v>43005.445138888892</v>
      </c>
      <c r="F652" s="78" t="s">
        <v>2817</v>
      </c>
      <c r="G652" s="78" t="s">
        <v>2818</v>
      </c>
      <c r="H652" s="78" t="s">
        <v>474</v>
      </c>
      <c r="I652" s="76" t="s">
        <v>885</v>
      </c>
      <c r="J652" s="76" t="s">
        <v>3392</v>
      </c>
      <c r="K652" s="78" t="s">
        <v>1298</v>
      </c>
      <c r="L652" s="7" t="str">
        <f>IF(BudgetsQTable[[#This Row],[pi_last_name]]=" ","",HYPERLINK("https://www.ejacket.nsf.gov/ej/showProposal.do?Continue=Y&amp;ID="&amp;BudgetsQTable[[#This Row],[prop_id]],BudgetsQTable[[#This Row],[prop_id]]))</f>
        <v>1763515</v>
      </c>
      <c r="M652" s="78" t="s">
        <v>3391</v>
      </c>
      <c r="N652" s="7" t="str">
        <f>IF(BudgetsQTable[[#This Row],[pi_last_name]]=" ","",HYPERLINK("mailto:"&amp;BudgetsQTable[[#This Row],[pi_email]]&amp;"&amp;subject=Your NSF Proposal:  "&amp;BudgetsQTable[[#This Row],[prop_id]],BudgetsQTable[[#This Row],[pi_email]]))</f>
        <v>tlm8@nyu.edu</v>
      </c>
      <c r="O652" s="78" t="s">
        <v>589</v>
      </c>
      <c r="P652" s="78"/>
      <c r="Q652" s="78"/>
      <c r="R652" s="79"/>
      <c r="S652" s="79"/>
      <c r="T652" s="79"/>
      <c r="U652" s="80"/>
      <c r="V652" s="78">
        <v>0</v>
      </c>
      <c r="W652" s="78"/>
      <c r="X652" s="11" t="str">
        <f ca="1">IF(ISBLANK(BudgetsQTable[[#This Row],[budg_seq_yr]]),"FY"&amp;fiscalyear,"FY"&amp;fiscalyear-1+BudgetsQTable[[#This Row],[budg_seq_yr]])</f>
        <v>FY18</v>
      </c>
      <c r="Y652" s="79">
        <v>400000</v>
      </c>
      <c r="Z652" s="78" t="s">
        <v>2818</v>
      </c>
      <c r="AA652" s="78" t="s">
        <v>474</v>
      </c>
      <c r="AB652" s="76" t="s">
        <v>2821</v>
      </c>
      <c r="AC652" s="78" t="s">
        <v>2988</v>
      </c>
    </row>
    <row r="653" spans="1:29" x14ac:dyDescent="0.35">
      <c r="A653" s="10" t="s">
        <v>3390</v>
      </c>
      <c r="B653" s="76" t="s">
        <v>2834</v>
      </c>
      <c r="C653" s="76">
        <f>C652+(BudgetsQTable[[#This Row],[lead]]&lt;&gt;K652)</f>
        <v>94</v>
      </c>
      <c r="D653" s="76">
        <f>D652*(BudgetsQTable[[#This Row],[lead]]=K652)+(BudgetsQTable[[#This Row],[prop_id]]&lt;&gt;A652)</f>
        <v>2</v>
      </c>
      <c r="E653" s="77">
        <v>43005.445138888892</v>
      </c>
      <c r="F653" s="78" t="s">
        <v>2817</v>
      </c>
      <c r="G653" s="78" t="s">
        <v>2818</v>
      </c>
      <c r="H653" s="78" t="s">
        <v>474</v>
      </c>
      <c r="I653" s="76" t="s">
        <v>885</v>
      </c>
      <c r="J653" s="76" t="s">
        <v>753</v>
      </c>
      <c r="K653" s="78" t="s">
        <v>1298</v>
      </c>
      <c r="L653" s="7" t="str">
        <f>IF(BudgetsQTable[[#This Row],[pi_last_name]]=" ","",HYPERLINK("https://www.ejacket.nsf.gov/ej/showProposal.do?Continue=Y&amp;ID="&amp;BudgetsQTable[[#This Row],[prop_id]],BudgetsQTable[[#This Row],[prop_id]]))</f>
        <v/>
      </c>
      <c r="M653" s="78" t="s">
        <v>753</v>
      </c>
      <c r="N653" s="7" t="str">
        <f>IF(BudgetsQTable[[#This Row],[pi_last_name]]=" ","",HYPERLINK("mailto:"&amp;BudgetsQTable[[#This Row],[pi_email]]&amp;"&amp;subject=Your NSF Proposal:  "&amp;BudgetsQTable[[#This Row],[prop_id]],BudgetsQTable[[#This Row],[pi_email]]))</f>
        <v/>
      </c>
      <c r="O653" s="78" t="s">
        <v>753</v>
      </c>
      <c r="P653" s="78">
        <v>1</v>
      </c>
      <c r="Q653" s="78">
        <v>0.84</v>
      </c>
      <c r="R653" s="79">
        <v>0</v>
      </c>
      <c r="S653" s="79">
        <v>3000</v>
      </c>
      <c r="T653" s="79">
        <v>0</v>
      </c>
      <c r="U653" s="80">
        <v>96607</v>
      </c>
      <c r="V653" s="78">
        <v>0</v>
      </c>
      <c r="W653" s="78">
        <v>1</v>
      </c>
      <c r="X653" s="11" t="str">
        <f ca="1">IF(ISBLANK(BudgetsQTable[[#This Row],[budg_seq_yr]]),"FY"&amp;fiscalyear,"FY"&amp;fiscalyear-1+BudgetsQTable[[#This Row],[budg_seq_yr]])</f>
        <v>FY18</v>
      </c>
      <c r="Y653" s="79">
        <v>96607</v>
      </c>
      <c r="Z653" s="78" t="s">
        <v>2818</v>
      </c>
      <c r="AA653" s="78" t="s">
        <v>474</v>
      </c>
      <c r="AB653" s="76" t="s">
        <v>2821</v>
      </c>
      <c r="AC653" s="78" t="s">
        <v>2988</v>
      </c>
    </row>
    <row r="654" spans="1:29" x14ac:dyDescent="0.35">
      <c r="A654" s="10" t="s">
        <v>3390</v>
      </c>
      <c r="B654" s="76" t="s">
        <v>2834</v>
      </c>
      <c r="C654" s="76">
        <f>C653+(BudgetsQTable[[#This Row],[lead]]&lt;&gt;K653)</f>
        <v>94</v>
      </c>
      <c r="D654" s="76">
        <f>D653*(BudgetsQTable[[#This Row],[lead]]=K653)+(BudgetsQTable[[#This Row],[prop_id]]&lt;&gt;A653)</f>
        <v>2</v>
      </c>
      <c r="E654" s="77">
        <v>43005.445138888892</v>
      </c>
      <c r="F654" s="78" t="s">
        <v>2817</v>
      </c>
      <c r="G654" s="78" t="s">
        <v>2818</v>
      </c>
      <c r="H654" s="78" t="s">
        <v>474</v>
      </c>
      <c r="I654" s="76" t="s">
        <v>885</v>
      </c>
      <c r="J654" s="76" t="s">
        <v>753</v>
      </c>
      <c r="K654" s="78" t="s">
        <v>1298</v>
      </c>
      <c r="L654" s="7" t="str">
        <f>IF(BudgetsQTable[[#This Row],[pi_last_name]]=" ","",HYPERLINK("https://www.ejacket.nsf.gov/ej/showProposal.do?Continue=Y&amp;ID="&amp;BudgetsQTable[[#This Row],[prop_id]],BudgetsQTable[[#This Row],[prop_id]]))</f>
        <v/>
      </c>
      <c r="M654" s="78" t="s">
        <v>753</v>
      </c>
      <c r="N654" s="7" t="str">
        <f>IF(BudgetsQTable[[#This Row],[pi_last_name]]=" ","",HYPERLINK("mailto:"&amp;BudgetsQTable[[#This Row],[pi_email]]&amp;"&amp;subject=Your NSF Proposal:  "&amp;BudgetsQTable[[#This Row],[prop_id]],BudgetsQTable[[#This Row],[pi_email]]))</f>
        <v/>
      </c>
      <c r="O654" s="78" t="s">
        <v>753</v>
      </c>
      <c r="P654" s="78">
        <v>1</v>
      </c>
      <c r="Q654" s="78">
        <v>0.84</v>
      </c>
      <c r="R654" s="79">
        <v>0</v>
      </c>
      <c r="S654" s="79">
        <v>3000</v>
      </c>
      <c r="T654" s="79">
        <v>0</v>
      </c>
      <c r="U654" s="80">
        <v>98832</v>
      </c>
      <c r="V654" s="78">
        <v>0</v>
      </c>
      <c r="W654" s="78">
        <v>2</v>
      </c>
      <c r="X654" s="11" t="str">
        <f ca="1">IF(ISBLANK(BudgetsQTable[[#This Row],[budg_seq_yr]]),"FY"&amp;fiscalyear,"FY"&amp;fiscalyear-1+BudgetsQTable[[#This Row],[budg_seq_yr]])</f>
        <v>FY19</v>
      </c>
      <c r="Y654" s="79">
        <v>98832</v>
      </c>
      <c r="Z654" s="78" t="s">
        <v>2818</v>
      </c>
      <c r="AA654" s="78" t="s">
        <v>474</v>
      </c>
      <c r="AB654" s="76" t="s">
        <v>2821</v>
      </c>
      <c r="AC654" s="78" t="s">
        <v>2988</v>
      </c>
    </row>
    <row r="655" spans="1:29" x14ac:dyDescent="0.35">
      <c r="A655" s="10" t="s">
        <v>3390</v>
      </c>
      <c r="B655" s="76" t="s">
        <v>2834</v>
      </c>
      <c r="C655" s="76">
        <f>C654+(BudgetsQTable[[#This Row],[lead]]&lt;&gt;K654)</f>
        <v>94</v>
      </c>
      <c r="D655" s="76">
        <f>D654*(BudgetsQTable[[#This Row],[lead]]=K654)+(BudgetsQTable[[#This Row],[prop_id]]&lt;&gt;A654)</f>
        <v>2</v>
      </c>
      <c r="E655" s="77">
        <v>43005.445138888892</v>
      </c>
      <c r="F655" s="78" t="s">
        <v>2817</v>
      </c>
      <c r="G655" s="78" t="s">
        <v>2818</v>
      </c>
      <c r="H655" s="78" t="s">
        <v>474</v>
      </c>
      <c r="I655" s="76" t="s">
        <v>885</v>
      </c>
      <c r="J655" s="76" t="s">
        <v>753</v>
      </c>
      <c r="K655" s="78" t="s">
        <v>1298</v>
      </c>
      <c r="L655" s="7" t="str">
        <f>IF(BudgetsQTable[[#This Row],[pi_last_name]]=" ","",HYPERLINK("https://www.ejacket.nsf.gov/ej/showProposal.do?Continue=Y&amp;ID="&amp;BudgetsQTable[[#This Row],[prop_id]],BudgetsQTable[[#This Row],[prop_id]]))</f>
        <v/>
      </c>
      <c r="M655" s="78" t="s">
        <v>753</v>
      </c>
      <c r="N655" s="7" t="str">
        <f>IF(BudgetsQTable[[#This Row],[pi_last_name]]=" ","",HYPERLINK("mailto:"&amp;BudgetsQTable[[#This Row],[pi_email]]&amp;"&amp;subject=Your NSF Proposal:  "&amp;BudgetsQTable[[#This Row],[prop_id]],BudgetsQTable[[#This Row],[pi_email]]))</f>
        <v/>
      </c>
      <c r="O655" s="78" t="s">
        <v>753</v>
      </c>
      <c r="P655" s="78">
        <v>1</v>
      </c>
      <c r="Q655" s="78">
        <v>0.84</v>
      </c>
      <c r="R655" s="79">
        <v>0</v>
      </c>
      <c r="S655" s="79">
        <v>3000</v>
      </c>
      <c r="T655" s="79">
        <v>0</v>
      </c>
      <c r="U655" s="80">
        <v>101111</v>
      </c>
      <c r="V655" s="78">
        <v>0</v>
      </c>
      <c r="W655" s="78">
        <v>3</v>
      </c>
      <c r="X655" s="11" t="str">
        <f ca="1">IF(ISBLANK(BudgetsQTable[[#This Row],[budg_seq_yr]]),"FY"&amp;fiscalyear,"FY"&amp;fiscalyear-1+BudgetsQTable[[#This Row],[budg_seq_yr]])</f>
        <v>FY20</v>
      </c>
      <c r="Y655" s="79">
        <v>101111</v>
      </c>
      <c r="Z655" s="78" t="s">
        <v>2818</v>
      </c>
      <c r="AA655" s="78" t="s">
        <v>474</v>
      </c>
      <c r="AB655" s="76" t="s">
        <v>2821</v>
      </c>
      <c r="AC655" s="78" t="s">
        <v>2988</v>
      </c>
    </row>
    <row r="656" spans="1:29" x14ac:dyDescent="0.35">
      <c r="A656" s="10" t="s">
        <v>3390</v>
      </c>
      <c r="B656" s="76" t="s">
        <v>2834</v>
      </c>
      <c r="C656" s="76">
        <f>C655+(BudgetsQTable[[#This Row],[lead]]&lt;&gt;K655)</f>
        <v>94</v>
      </c>
      <c r="D656" s="76">
        <f>D655*(BudgetsQTable[[#This Row],[lead]]=K655)+(BudgetsQTable[[#This Row],[prop_id]]&lt;&gt;A655)</f>
        <v>2</v>
      </c>
      <c r="E656" s="77">
        <v>43005.445138888892</v>
      </c>
      <c r="F656" s="78" t="s">
        <v>2817</v>
      </c>
      <c r="G656" s="78" t="s">
        <v>2818</v>
      </c>
      <c r="H656" s="78" t="s">
        <v>474</v>
      </c>
      <c r="I656" s="76" t="s">
        <v>885</v>
      </c>
      <c r="J656" s="76" t="s">
        <v>753</v>
      </c>
      <c r="K656" s="78" t="s">
        <v>1298</v>
      </c>
      <c r="L656" s="7" t="str">
        <f>IF(BudgetsQTable[[#This Row],[pi_last_name]]=" ","",HYPERLINK("https://www.ejacket.nsf.gov/ej/showProposal.do?Continue=Y&amp;ID="&amp;BudgetsQTable[[#This Row],[prop_id]],BudgetsQTable[[#This Row],[prop_id]]))</f>
        <v/>
      </c>
      <c r="M656" s="78" t="s">
        <v>753</v>
      </c>
      <c r="N656" s="7" t="str">
        <f>IF(BudgetsQTable[[#This Row],[pi_last_name]]=" ","",HYPERLINK("mailto:"&amp;BudgetsQTable[[#This Row],[pi_email]]&amp;"&amp;subject=Your NSF Proposal:  "&amp;BudgetsQTable[[#This Row],[prop_id]],BudgetsQTable[[#This Row],[pi_email]]))</f>
        <v/>
      </c>
      <c r="O656" s="78" t="s">
        <v>753</v>
      </c>
      <c r="P656" s="78">
        <v>1</v>
      </c>
      <c r="Q656" s="78">
        <v>0.84</v>
      </c>
      <c r="R656" s="79">
        <v>0</v>
      </c>
      <c r="S656" s="79">
        <v>3000</v>
      </c>
      <c r="T656" s="79">
        <v>0</v>
      </c>
      <c r="U656" s="80">
        <v>103450</v>
      </c>
      <c r="V656" s="78">
        <v>0</v>
      </c>
      <c r="W656" s="78">
        <v>4</v>
      </c>
      <c r="X656" s="11" t="str">
        <f ca="1">IF(ISBLANK(BudgetsQTable[[#This Row],[budg_seq_yr]]),"FY"&amp;fiscalyear,"FY"&amp;fiscalyear-1+BudgetsQTable[[#This Row],[budg_seq_yr]])</f>
        <v>FY21</v>
      </c>
      <c r="Y656" s="79">
        <v>103450</v>
      </c>
      <c r="Z656" s="78" t="s">
        <v>2818</v>
      </c>
      <c r="AA656" s="78" t="s">
        <v>474</v>
      </c>
      <c r="AB656" s="76" t="s">
        <v>2821</v>
      </c>
      <c r="AC656" s="78" t="s">
        <v>2988</v>
      </c>
    </row>
    <row r="657" spans="1:29" x14ac:dyDescent="0.35">
      <c r="A657" s="10" t="s">
        <v>3393</v>
      </c>
      <c r="B657" s="76" t="s">
        <v>2834</v>
      </c>
      <c r="C657" s="76">
        <f>C656+(BudgetsQTable[[#This Row],[lead]]&lt;&gt;K656)</f>
        <v>94</v>
      </c>
      <c r="D657" s="76">
        <f>D656*(BudgetsQTable[[#This Row],[lead]]=K656)+(BudgetsQTable[[#This Row],[prop_id]]&lt;&gt;A656)</f>
        <v>3</v>
      </c>
      <c r="E657" s="77">
        <v>43005.57708333333</v>
      </c>
      <c r="F657" s="78" t="s">
        <v>2817</v>
      </c>
      <c r="G657" s="78" t="s">
        <v>2818</v>
      </c>
      <c r="H657" s="78" t="s">
        <v>474</v>
      </c>
      <c r="I657" s="76" t="s">
        <v>885</v>
      </c>
      <c r="J657" s="76" t="s">
        <v>3397</v>
      </c>
      <c r="K657" s="78" t="s">
        <v>1298</v>
      </c>
      <c r="L657" s="7" t="str">
        <f>IF(BudgetsQTable[[#This Row],[pi_last_name]]=" ","",HYPERLINK("https://www.ejacket.nsf.gov/ej/showProposal.do?Continue=Y&amp;ID="&amp;BudgetsQTable[[#This Row],[prop_id]],BudgetsQTable[[#This Row],[prop_id]]))</f>
        <v>1763698</v>
      </c>
      <c r="M657" s="78" t="s">
        <v>3394</v>
      </c>
      <c r="N657" s="7" t="str">
        <f>IF(BudgetsQTable[[#This Row],[pi_last_name]]=" ","",HYPERLINK("mailto:"&amp;BudgetsQTable[[#This Row],[pi_email]]&amp;"&amp;subject=Your NSF Proposal:  "&amp;BudgetsQTable[[#This Row],[prop_id]],BudgetsQTable[[#This Row],[pi_email]]))</f>
        <v>lflai@ucdavis.edu</v>
      </c>
      <c r="O657" s="78" t="s">
        <v>3396</v>
      </c>
      <c r="P657" s="78"/>
      <c r="Q657" s="78"/>
      <c r="R657" s="79"/>
      <c r="S657" s="79"/>
      <c r="T657" s="79"/>
      <c r="U657" s="80"/>
      <c r="V657" s="78">
        <v>0</v>
      </c>
      <c r="W657" s="78"/>
      <c r="X657" s="11" t="str">
        <f ca="1">IF(ISBLANK(BudgetsQTable[[#This Row],[budg_seq_yr]]),"FY"&amp;fiscalyear,"FY"&amp;fiscalyear-1+BudgetsQTable[[#This Row],[budg_seq_yr]])</f>
        <v>FY18</v>
      </c>
      <c r="Y657" s="79">
        <v>400000</v>
      </c>
      <c r="Z657" s="78" t="s">
        <v>2818</v>
      </c>
      <c r="AA657" s="78" t="s">
        <v>474</v>
      </c>
      <c r="AB657" s="76" t="s">
        <v>2821</v>
      </c>
      <c r="AC657" s="78" t="s">
        <v>2988</v>
      </c>
    </row>
    <row r="658" spans="1:29" x14ac:dyDescent="0.35">
      <c r="A658" s="10" t="s">
        <v>3393</v>
      </c>
      <c r="B658" s="76" t="s">
        <v>2834</v>
      </c>
      <c r="C658" s="76">
        <f>C657+(BudgetsQTable[[#This Row],[lead]]&lt;&gt;K657)</f>
        <v>94</v>
      </c>
      <c r="D658" s="76">
        <f>D657*(BudgetsQTable[[#This Row],[lead]]=K657)+(BudgetsQTable[[#This Row],[prop_id]]&lt;&gt;A657)</f>
        <v>3</v>
      </c>
      <c r="E658" s="77">
        <v>43005.57708333333</v>
      </c>
      <c r="F658" s="78" t="s">
        <v>2817</v>
      </c>
      <c r="G658" s="78" t="s">
        <v>2818</v>
      </c>
      <c r="H658" s="78" t="s">
        <v>474</v>
      </c>
      <c r="I658" s="76" t="s">
        <v>885</v>
      </c>
      <c r="J658" s="76" t="s">
        <v>753</v>
      </c>
      <c r="K658" s="78" t="s">
        <v>1298</v>
      </c>
      <c r="L658" s="7" t="str">
        <f>IF(BudgetsQTable[[#This Row],[pi_last_name]]=" ","",HYPERLINK("https://www.ejacket.nsf.gov/ej/showProposal.do?Continue=Y&amp;ID="&amp;BudgetsQTable[[#This Row],[prop_id]],BudgetsQTable[[#This Row],[prop_id]]))</f>
        <v/>
      </c>
      <c r="M658" s="78" t="s">
        <v>753</v>
      </c>
      <c r="N658" s="7" t="str">
        <f>IF(BudgetsQTable[[#This Row],[pi_last_name]]=" ","",HYPERLINK("mailto:"&amp;BudgetsQTable[[#This Row],[pi_email]]&amp;"&amp;subject=Your NSF Proposal:  "&amp;BudgetsQTable[[#This Row],[prop_id]],BudgetsQTable[[#This Row],[pi_email]]))</f>
        <v/>
      </c>
      <c r="O658" s="78" t="s">
        <v>753</v>
      </c>
      <c r="P658" s="78">
        <v>1</v>
      </c>
      <c r="Q658" s="78">
        <v>0.5</v>
      </c>
      <c r="R658" s="79">
        <v>0</v>
      </c>
      <c r="S658" s="79">
        <v>0</v>
      </c>
      <c r="T658" s="79">
        <v>0</v>
      </c>
      <c r="U658" s="80">
        <v>94392</v>
      </c>
      <c r="V658" s="78">
        <v>0</v>
      </c>
      <c r="W658" s="78">
        <v>1</v>
      </c>
      <c r="X658" s="11" t="str">
        <f ca="1">IF(ISBLANK(BudgetsQTable[[#This Row],[budg_seq_yr]]),"FY"&amp;fiscalyear,"FY"&amp;fiscalyear-1+BudgetsQTable[[#This Row],[budg_seq_yr]])</f>
        <v>FY18</v>
      </c>
      <c r="Y658" s="79">
        <v>94392</v>
      </c>
      <c r="Z658" s="78" t="s">
        <v>2818</v>
      </c>
      <c r="AA658" s="78" t="s">
        <v>474</v>
      </c>
      <c r="AB658" s="76" t="s">
        <v>2821</v>
      </c>
      <c r="AC658" s="78" t="s">
        <v>2988</v>
      </c>
    </row>
    <row r="659" spans="1:29" x14ac:dyDescent="0.35">
      <c r="A659" s="10" t="s">
        <v>3393</v>
      </c>
      <c r="B659" s="76" t="s">
        <v>2834</v>
      </c>
      <c r="C659" s="76">
        <f>C658+(BudgetsQTable[[#This Row],[lead]]&lt;&gt;K658)</f>
        <v>94</v>
      </c>
      <c r="D659" s="76">
        <f>D658*(BudgetsQTable[[#This Row],[lead]]=K658)+(BudgetsQTable[[#This Row],[prop_id]]&lt;&gt;A658)</f>
        <v>3</v>
      </c>
      <c r="E659" s="77">
        <v>43005.57708333333</v>
      </c>
      <c r="F659" s="78" t="s">
        <v>2817</v>
      </c>
      <c r="G659" s="78" t="s">
        <v>2818</v>
      </c>
      <c r="H659" s="78" t="s">
        <v>474</v>
      </c>
      <c r="I659" s="76" t="s">
        <v>885</v>
      </c>
      <c r="J659" s="76" t="s">
        <v>753</v>
      </c>
      <c r="K659" s="78" t="s">
        <v>1298</v>
      </c>
      <c r="L659" s="7" t="str">
        <f>IF(BudgetsQTable[[#This Row],[pi_last_name]]=" ","",HYPERLINK("https://www.ejacket.nsf.gov/ej/showProposal.do?Continue=Y&amp;ID="&amp;BudgetsQTable[[#This Row],[prop_id]],BudgetsQTable[[#This Row],[prop_id]]))</f>
        <v/>
      </c>
      <c r="M659" s="78" t="s">
        <v>753</v>
      </c>
      <c r="N659" s="7" t="str">
        <f>IF(BudgetsQTable[[#This Row],[pi_last_name]]=" ","",HYPERLINK("mailto:"&amp;BudgetsQTable[[#This Row],[pi_email]]&amp;"&amp;subject=Your NSF Proposal:  "&amp;BudgetsQTable[[#This Row],[prop_id]],BudgetsQTable[[#This Row],[pi_email]]))</f>
        <v/>
      </c>
      <c r="O659" s="78" t="s">
        <v>753</v>
      </c>
      <c r="P659" s="78">
        <v>1</v>
      </c>
      <c r="Q659" s="78">
        <v>0.5</v>
      </c>
      <c r="R659" s="79">
        <v>0</v>
      </c>
      <c r="S659" s="79">
        <v>0</v>
      </c>
      <c r="T659" s="79">
        <v>0</v>
      </c>
      <c r="U659" s="80">
        <v>97974</v>
      </c>
      <c r="V659" s="78">
        <v>0</v>
      </c>
      <c r="W659" s="78">
        <v>2</v>
      </c>
      <c r="X659" s="11" t="str">
        <f ca="1">IF(ISBLANK(BudgetsQTable[[#This Row],[budg_seq_yr]]),"FY"&amp;fiscalyear,"FY"&amp;fiscalyear-1+BudgetsQTable[[#This Row],[budg_seq_yr]])</f>
        <v>FY19</v>
      </c>
      <c r="Y659" s="79">
        <v>97974</v>
      </c>
      <c r="Z659" s="78" t="s">
        <v>2818</v>
      </c>
      <c r="AA659" s="78" t="s">
        <v>474</v>
      </c>
      <c r="AB659" s="76" t="s">
        <v>2821</v>
      </c>
      <c r="AC659" s="78" t="s">
        <v>2988</v>
      </c>
    </row>
    <row r="660" spans="1:29" x14ac:dyDescent="0.35">
      <c r="A660" s="10" t="s">
        <v>3393</v>
      </c>
      <c r="B660" s="76" t="s">
        <v>2834</v>
      </c>
      <c r="C660" s="76">
        <f>C659+(BudgetsQTable[[#This Row],[lead]]&lt;&gt;K659)</f>
        <v>94</v>
      </c>
      <c r="D660" s="76">
        <f>D659*(BudgetsQTable[[#This Row],[lead]]=K659)+(BudgetsQTable[[#This Row],[prop_id]]&lt;&gt;A659)</f>
        <v>3</v>
      </c>
      <c r="E660" s="77">
        <v>43005.57708333333</v>
      </c>
      <c r="F660" s="78" t="s">
        <v>2817</v>
      </c>
      <c r="G660" s="78" t="s">
        <v>2818</v>
      </c>
      <c r="H660" s="78" t="s">
        <v>474</v>
      </c>
      <c r="I660" s="76" t="s">
        <v>885</v>
      </c>
      <c r="J660" s="76" t="s">
        <v>753</v>
      </c>
      <c r="K660" s="78" t="s">
        <v>1298</v>
      </c>
      <c r="L660" s="7" t="str">
        <f>IF(BudgetsQTable[[#This Row],[pi_last_name]]=" ","",HYPERLINK("https://www.ejacket.nsf.gov/ej/showProposal.do?Continue=Y&amp;ID="&amp;BudgetsQTable[[#This Row],[prop_id]],BudgetsQTable[[#This Row],[prop_id]]))</f>
        <v/>
      </c>
      <c r="M660" s="78" t="s">
        <v>753</v>
      </c>
      <c r="N660" s="7" t="str">
        <f>IF(BudgetsQTable[[#This Row],[pi_last_name]]=" ","",HYPERLINK("mailto:"&amp;BudgetsQTable[[#This Row],[pi_email]]&amp;"&amp;subject=Your NSF Proposal:  "&amp;BudgetsQTable[[#This Row],[prop_id]],BudgetsQTable[[#This Row],[pi_email]]))</f>
        <v/>
      </c>
      <c r="O660" s="78" t="s">
        <v>753</v>
      </c>
      <c r="P660" s="78">
        <v>1</v>
      </c>
      <c r="Q660" s="78">
        <v>0.5</v>
      </c>
      <c r="R660" s="79">
        <v>0</v>
      </c>
      <c r="S660" s="79">
        <v>0</v>
      </c>
      <c r="T660" s="79">
        <v>0</v>
      </c>
      <c r="U660" s="80">
        <v>101787</v>
      </c>
      <c r="V660" s="78">
        <v>0</v>
      </c>
      <c r="W660" s="78">
        <v>3</v>
      </c>
      <c r="X660" s="11" t="str">
        <f ca="1">IF(ISBLANK(BudgetsQTable[[#This Row],[budg_seq_yr]]),"FY"&amp;fiscalyear,"FY"&amp;fiscalyear-1+BudgetsQTable[[#This Row],[budg_seq_yr]])</f>
        <v>FY20</v>
      </c>
      <c r="Y660" s="79">
        <v>101787</v>
      </c>
      <c r="Z660" s="78" t="s">
        <v>2818</v>
      </c>
      <c r="AA660" s="78" t="s">
        <v>474</v>
      </c>
      <c r="AB660" s="76" t="s">
        <v>2821</v>
      </c>
      <c r="AC660" s="78" t="s">
        <v>2988</v>
      </c>
    </row>
    <row r="661" spans="1:29" x14ac:dyDescent="0.35">
      <c r="A661" s="10" t="s">
        <v>3393</v>
      </c>
      <c r="B661" s="76" t="s">
        <v>2834</v>
      </c>
      <c r="C661" s="76">
        <f>C660+(BudgetsQTable[[#This Row],[lead]]&lt;&gt;K660)</f>
        <v>94</v>
      </c>
      <c r="D661" s="76">
        <f>D660*(BudgetsQTable[[#This Row],[lead]]=K660)+(BudgetsQTable[[#This Row],[prop_id]]&lt;&gt;A660)</f>
        <v>3</v>
      </c>
      <c r="E661" s="77">
        <v>43005.57708333333</v>
      </c>
      <c r="F661" s="78" t="s">
        <v>2817</v>
      </c>
      <c r="G661" s="78" t="s">
        <v>2818</v>
      </c>
      <c r="H661" s="78" t="s">
        <v>474</v>
      </c>
      <c r="I661" s="76" t="s">
        <v>885</v>
      </c>
      <c r="J661" s="76" t="s">
        <v>753</v>
      </c>
      <c r="K661" s="78" t="s">
        <v>1298</v>
      </c>
      <c r="L661" s="7" t="str">
        <f>IF(BudgetsQTable[[#This Row],[pi_last_name]]=" ","",HYPERLINK("https://www.ejacket.nsf.gov/ej/showProposal.do?Continue=Y&amp;ID="&amp;BudgetsQTable[[#This Row],[prop_id]],BudgetsQTable[[#This Row],[prop_id]]))</f>
        <v/>
      </c>
      <c r="M661" s="78" t="s">
        <v>753</v>
      </c>
      <c r="N661" s="7" t="str">
        <f>IF(BudgetsQTable[[#This Row],[pi_last_name]]=" ","",HYPERLINK("mailto:"&amp;BudgetsQTable[[#This Row],[pi_email]]&amp;"&amp;subject=Your NSF Proposal:  "&amp;BudgetsQTable[[#This Row],[prop_id]],BudgetsQTable[[#This Row],[pi_email]]))</f>
        <v/>
      </c>
      <c r="O661" s="78" t="s">
        <v>753</v>
      </c>
      <c r="P661" s="78">
        <v>1</v>
      </c>
      <c r="Q661" s="78">
        <v>0.5</v>
      </c>
      <c r="R661" s="79">
        <v>0</v>
      </c>
      <c r="S661" s="79">
        <v>0</v>
      </c>
      <c r="T661" s="79">
        <v>0</v>
      </c>
      <c r="U661" s="80">
        <v>105847</v>
      </c>
      <c r="V661" s="78">
        <v>0</v>
      </c>
      <c r="W661" s="78">
        <v>4</v>
      </c>
      <c r="X661" s="11" t="str">
        <f ca="1">IF(ISBLANK(BudgetsQTable[[#This Row],[budg_seq_yr]]),"FY"&amp;fiscalyear,"FY"&amp;fiscalyear-1+BudgetsQTable[[#This Row],[budg_seq_yr]])</f>
        <v>FY21</v>
      </c>
      <c r="Y661" s="79">
        <v>105847</v>
      </c>
      <c r="Z661" s="78" t="s">
        <v>2818</v>
      </c>
      <c r="AA661" s="78" t="s">
        <v>474</v>
      </c>
      <c r="AB661" s="76" t="s">
        <v>2821</v>
      </c>
      <c r="AC661" s="78" t="s">
        <v>2988</v>
      </c>
    </row>
    <row r="662" spans="1:29" x14ac:dyDescent="0.35">
      <c r="A662" s="10" t="s">
        <v>1301</v>
      </c>
      <c r="B662" s="76" t="s">
        <v>2824</v>
      </c>
      <c r="C662" s="76">
        <f>C661+(BudgetsQTable[[#This Row],[lead]]&lt;&gt;K661)</f>
        <v>95</v>
      </c>
      <c r="D662" s="76">
        <f>D661*(BudgetsQTable[[#This Row],[lead]]=K661)+(BudgetsQTable[[#This Row],[prop_id]]&lt;&gt;A661)</f>
        <v>1</v>
      </c>
      <c r="E662" s="77">
        <v>43005.395138888889</v>
      </c>
      <c r="F662" s="78" t="s">
        <v>2817</v>
      </c>
      <c r="G662" s="78" t="s">
        <v>2818</v>
      </c>
      <c r="H662" s="78" t="s">
        <v>476</v>
      </c>
      <c r="I662" s="76" t="s">
        <v>1069</v>
      </c>
      <c r="J662" s="76" t="s">
        <v>3401</v>
      </c>
      <c r="K662" s="78" t="s">
        <v>1301</v>
      </c>
      <c r="L662" s="7" t="str">
        <f>IF(BudgetsQTable[[#This Row],[pi_last_name]]=" ","",HYPERLINK("https://www.ejacket.nsf.gov/ej/showProposal.do?Continue=Y&amp;ID="&amp;BudgetsQTable[[#This Row],[prop_id]],BudgetsQTable[[#This Row],[prop_id]]))</f>
        <v>1763468</v>
      </c>
      <c r="M662" s="78" t="s">
        <v>1302</v>
      </c>
      <c r="N662" s="7" t="str">
        <f>IF(BudgetsQTable[[#This Row],[pi_last_name]]=" ","",HYPERLINK("mailto:"&amp;BudgetsQTable[[#This Row],[pi_email]]&amp;"&amp;subject=Your NSF Proposal:  "&amp;BudgetsQTable[[#This Row],[prop_id]],BudgetsQTable[[#This Row],[pi_email]]))</f>
        <v>barbara.chapman@stonybrook.edu</v>
      </c>
      <c r="O662" s="78" t="s">
        <v>650</v>
      </c>
      <c r="P662" s="78"/>
      <c r="Q662" s="78"/>
      <c r="R662" s="79"/>
      <c r="S662" s="79"/>
      <c r="T662" s="79"/>
      <c r="U662" s="80"/>
      <c r="V662" s="78">
        <v>0</v>
      </c>
      <c r="W662" s="78"/>
      <c r="X662" s="11" t="str">
        <f ca="1">IF(ISBLANK(BudgetsQTable[[#This Row],[budg_seq_yr]]),"FY"&amp;fiscalyear,"FY"&amp;fiscalyear-1+BudgetsQTable[[#This Row],[budg_seq_yr]])</f>
        <v>FY18</v>
      </c>
      <c r="Y662" s="79">
        <v>894508</v>
      </c>
      <c r="Z662" s="78" t="s">
        <v>2818</v>
      </c>
      <c r="AA662" s="78" t="s">
        <v>476</v>
      </c>
      <c r="AB662" s="76" t="s">
        <v>2821</v>
      </c>
      <c r="AC662" s="78" t="s">
        <v>3156</v>
      </c>
    </row>
    <row r="663" spans="1:29" x14ac:dyDescent="0.35">
      <c r="A663" s="10" t="s">
        <v>1301</v>
      </c>
      <c r="B663" s="76" t="s">
        <v>2824</v>
      </c>
      <c r="C663" s="76">
        <f>C662+(BudgetsQTable[[#This Row],[lead]]&lt;&gt;K662)</f>
        <v>95</v>
      </c>
      <c r="D663" s="76">
        <f>D662*(BudgetsQTable[[#This Row],[lead]]=K662)+(BudgetsQTable[[#This Row],[prop_id]]&lt;&gt;A662)</f>
        <v>1</v>
      </c>
      <c r="E663" s="77">
        <v>43005.395138888889</v>
      </c>
      <c r="F663" s="78" t="s">
        <v>2817</v>
      </c>
      <c r="G663" s="78" t="s">
        <v>2818</v>
      </c>
      <c r="H663" s="78" t="s">
        <v>476</v>
      </c>
      <c r="I663" s="76" t="s">
        <v>1069</v>
      </c>
      <c r="J663" s="76" t="s">
        <v>753</v>
      </c>
      <c r="K663" s="78" t="s">
        <v>1301</v>
      </c>
      <c r="L663" s="7" t="str">
        <f>IF(BudgetsQTable[[#This Row],[pi_last_name]]=" ","",HYPERLINK("https://www.ejacket.nsf.gov/ej/showProposal.do?Continue=Y&amp;ID="&amp;BudgetsQTable[[#This Row],[prop_id]],BudgetsQTable[[#This Row],[prop_id]]))</f>
        <v/>
      </c>
      <c r="M663" s="78" t="s">
        <v>753</v>
      </c>
      <c r="N663" s="7" t="str">
        <f>IF(BudgetsQTable[[#This Row],[pi_last_name]]=" ","",HYPERLINK("mailto:"&amp;BudgetsQTable[[#This Row],[pi_email]]&amp;"&amp;subject=Your NSF Proposal:  "&amp;BudgetsQTable[[#This Row],[prop_id]],BudgetsQTable[[#This Row],[pi_email]]))</f>
        <v/>
      </c>
      <c r="O663" s="78" t="s">
        <v>753</v>
      </c>
      <c r="P663" s="78">
        <v>1</v>
      </c>
      <c r="Q663" s="78">
        <v>0.25</v>
      </c>
      <c r="R663" s="79">
        <v>65000</v>
      </c>
      <c r="S663" s="79">
        <v>0</v>
      </c>
      <c r="T663" s="79">
        <v>0</v>
      </c>
      <c r="U663" s="80">
        <v>222318</v>
      </c>
      <c r="V663" s="78">
        <v>0</v>
      </c>
      <c r="W663" s="78">
        <v>1</v>
      </c>
      <c r="X663" s="11" t="str">
        <f ca="1">IF(ISBLANK(BudgetsQTable[[#This Row],[budg_seq_yr]]),"FY"&amp;fiscalyear,"FY"&amp;fiscalyear-1+BudgetsQTable[[#This Row],[budg_seq_yr]])</f>
        <v>FY18</v>
      </c>
      <c r="Y663" s="79">
        <v>222318</v>
      </c>
      <c r="Z663" s="78" t="s">
        <v>2818</v>
      </c>
      <c r="AA663" s="78" t="s">
        <v>476</v>
      </c>
      <c r="AB663" s="76" t="s">
        <v>2821</v>
      </c>
      <c r="AC663" s="78" t="s">
        <v>3156</v>
      </c>
    </row>
    <row r="664" spans="1:29" x14ac:dyDescent="0.35">
      <c r="A664" s="10" t="s">
        <v>1301</v>
      </c>
      <c r="B664" s="76" t="s">
        <v>2824</v>
      </c>
      <c r="C664" s="76">
        <f>C663+(BudgetsQTable[[#This Row],[lead]]&lt;&gt;K663)</f>
        <v>95</v>
      </c>
      <c r="D664" s="76">
        <f>D663*(BudgetsQTable[[#This Row],[lead]]=K663)+(BudgetsQTable[[#This Row],[prop_id]]&lt;&gt;A663)</f>
        <v>1</v>
      </c>
      <c r="E664" s="77">
        <v>43005.395138888889</v>
      </c>
      <c r="F664" s="78" t="s">
        <v>2817</v>
      </c>
      <c r="G664" s="78" t="s">
        <v>2818</v>
      </c>
      <c r="H664" s="78" t="s">
        <v>476</v>
      </c>
      <c r="I664" s="76" t="s">
        <v>1069</v>
      </c>
      <c r="J664" s="76" t="s">
        <v>753</v>
      </c>
      <c r="K664" s="78" t="s">
        <v>1301</v>
      </c>
      <c r="L664" s="7" t="str">
        <f>IF(BudgetsQTable[[#This Row],[pi_last_name]]=" ","",HYPERLINK("https://www.ejacket.nsf.gov/ej/showProposal.do?Continue=Y&amp;ID="&amp;BudgetsQTable[[#This Row],[prop_id]],BudgetsQTable[[#This Row],[prop_id]]))</f>
        <v/>
      </c>
      <c r="M664" s="78" t="s">
        <v>753</v>
      </c>
      <c r="N664" s="7" t="str">
        <f>IF(BudgetsQTable[[#This Row],[pi_last_name]]=" ","",HYPERLINK("mailto:"&amp;BudgetsQTable[[#This Row],[pi_email]]&amp;"&amp;subject=Your NSF Proposal:  "&amp;BudgetsQTable[[#This Row],[prop_id]],BudgetsQTable[[#This Row],[pi_email]]))</f>
        <v/>
      </c>
      <c r="O664" s="78" t="s">
        <v>753</v>
      </c>
      <c r="P664" s="78">
        <v>1</v>
      </c>
      <c r="Q664" s="78">
        <v>0.25</v>
      </c>
      <c r="R664" s="79">
        <v>65000</v>
      </c>
      <c r="S664" s="79">
        <v>0</v>
      </c>
      <c r="T664" s="79">
        <v>0</v>
      </c>
      <c r="U664" s="80">
        <v>223000</v>
      </c>
      <c r="V664" s="78">
        <v>0</v>
      </c>
      <c r="W664" s="78">
        <v>2</v>
      </c>
      <c r="X664" s="11" t="str">
        <f ca="1">IF(ISBLANK(BudgetsQTable[[#This Row],[budg_seq_yr]]),"FY"&amp;fiscalyear,"FY"&amp;fiscalyear-1+BudgetsQTable[[#This Row],[budg_seq_yr]])</f>
        <v>FY19</v>
      </c>
      <c r="Y664" s="79">
        <v>223000</v>
      </c>
      <c r="Z664" s="78" t="s">
        <v>2818</v>
      </c>
      <c r="AA664" s="78" t="s">
        <v>476</v>
      </c>
      <c r="AB664" s="76" t="s">
        <v>2821</v>
      </c>
      <c r="AC664" s="78" t="s">
        <v>3156</v>
      </c>
    </row>
    <row r="665" spans="1:29" x14ac:dyDescent="0.35">
      <c r="A665" s="10" t="s">
        <v>1301</v>
      </c>
      <c r="B665" s="76" t="s">
        <v>2824</v>
      </c>
      <c r="C665" s="76">
        <f>C664+(BudgetsQTable[[#This Row],[lead]]&lt;&gt;K664)</f>
        <v>95</v>
      </c>
      <c r="D665" s="76">
        <f>D664*(BudgetsQTable[[#This Row],[lead]]=K664)+(BudgetsQTable[[#This Row],[prop_id]]&lt;&gt;A664)</f>
        <v>1</v>
      </c>
      <c r="E665" s="77">
        <v>43005.395138888889</v>
      </c>
      <c r="F665" s="78" t="s">
        <v>2817</v>
      </c>
      <c r="G665" s="78" t="s">
        <v>2818</v>
      </c>
      <c r="H665" s="78" t="s">
        <v>476</v>
      </c>
      <c r="I665" s="76" t="s">
        <v>1069</v>
      </c>
      <c r="J665" s="76" t="s">
        <v>753</v>
      </c>
      <c r="K665" s="78" t="s">
        <v>1301</v>
      </c>
      <c r="L665" s="7" t="str">
        <f>IF(BudgetsQTable[[#This Row],[pi_last_name]]=" ","",HYPERLINK("https://www.ejacket.nsf.gov/ej/showProposal.do?Continue=Y&amp;ID="&amp;BudgetsQTable[[#This Row],[prop_id]],BudgetsQTable[[#This Row],[prop_id]]))</f>
        <v/>
      </c>
      <c r="M665" s="78" t="s">
        <v>753</v>
      </c>
      <c r="N665" s="7" t="str">
        <f>IF(BudgetsQTable[[#This Row],[pi_last_name]]=" ","",HYPERLINK("mailto:"&amp;BudgetsQTable[[#This Row],[pi_email]]&amp;"&amp;subject=Your NSF Proposal:  "&amp;BudgetsQTable[[#This Row],[prop_id]],BudgetsQTable[[#This Row],[pi_email]]))</f>
        <v/>
      </c>
      <c r="O665" s="78" t="s">
        <v>753</v>
      </c>
      <c r="P665" s="78">
        <v>1</v>
      </c>
      <c r="Q665" s="78">
        <v>0.25</v>
      </c>
      <c r="R665" s="79">
        <v>65000</v>
      </c>
      <c r="S665" s="79">
        <v>0</v>
      </c>
      <c r="T665" s="79">
        <v>0</v>
      </c>
      <c r="U665" s="80">
        <v>224595</v>
      </c>
      <c r="V665" s="78">
        <v>0</v>
      </c>
      <c r="W665" s="78">
        <v>3</v>
      </c>
      <c r="X665" s="11" t="str">
        <f ca="1">IF(ISBLANK(BudgetsQTable[[#This Row],[budg_seq_yr]]),"FY"&amp;fiscalyear,"FY"&amp;fiscalyear-1+BudgetsQTable[[#This Row],[budg_seq_yr]])</f>
        <v>FY20</v>
      </c>
      <c r="Y665" s="79">
        <v>224595</v>
      </c>
      <c r="Z665" s="78" t="s">
        <v>2818</v>
      </c>
      <c r="AA665" s="78" t="s">
        <v>476</v>
      </c>
      <c r="AB665" s="76" t="s">
        <v>2821</v>
      </c>
      <c r="AC665" s="78" t="s">
        <v>3156</v>
      </c>
    </row>
    <row r="666" spans="1:29" x14ac:dyDescent="0.35">
      <c r="A666" s="10" t="s">
        <v>1301</v>
      </c>
      <c r="B666" s="76" t="s">
        <v>2824</v>
      </c>
      <c r="C666" s="76">
        <f>C665+(BudgetsQTable[[#This Row],[lead]]&lt;&gt;K665)</f>
        <v>95</v>
      </c>
      <c r="D666" s="76">
        <f>D665*(BudgetsQTable[[#This Row],[lead]]=K665)+(BudgetsQTable[[#This Row],[prop_id]]&lt;&gt;A665)</f>
        <v>1</v>
      </c>
      <c r="E666" s="77">
        <v>43005.395138888889</v>
      </c>
      <c r="F666" s="78" t="s">
        <v>2817</v>
      </c>
      <c r="G666" s="78" t="s">
        <v>2818</v>
      </c>
      <c r="H666" s="78" t="s">
        <v>476</v>
      </c>
      <c r="I666" s="76" t="s">
        <v>1069</v>
      </c>
      <c r="J666" s="76" t="s">
        <v>753</v>
      </c>
      <c r="K666" s="78" t="s">
        <v>1301</v>
      </c>
      <c r="L666" s="7" t="str">
        <f>IF(BudgetsQTable[[#This Row],[pi_last_name]]=" ","",HYPERLINK("https://www.ejacket.nsf.gov/ej/showProposal.do?Continue=Y&amp;ID="&amp;BudgetsQTable[[#This Row],[prop_id]],BudgetsQTable[[#This Row],[prop_id]]))</f>
        <v/>
      </c>
      <c r="M666" s="78" t="s">
        <v>753</v>
      </c>
      <c r="N666" s="7" t="str">
        <f>IF(BudgetsQTable[[#This Row],[pi_last_name]]=" ","",HYPERLINK("mailto:"&amp;BudgetsQTable[[#This Row],[pi_email]]&amp;"&amp;subject=Your NSF Proposal:  "&amp;BudgetsQTable[[#This Row],[prop_id]],BudgetsQTable[[#This Row],[pi_email]]))</f>
        <v/>
      </c>
      <c r="O666" s="78" t="s">
        <v>753</v>
      </c>
      <c r="P666" s="78">
        <v>1</v>
      </c>
      <c r="Q666" s="78">
        <v>0.25</v>
      </c>
      <c r="R666" s="79">
        <v>65000</v>
      </c>
      <c r="S666" s="79">
        <v>0</v>
      </c>
      <c r="T666" s="79">
        <v>0</v>
      </c>
      <c r="U666" s="80">
        <v>224595</v>
      </c>
      <c r="V666" s="78">
        <v>0</v>
      </c>
      <c r="W666" s="78">
        <v>4</v>
      </c>
      <c r="X666" s="11" t="str">
        <f ca="1">IF(ISBLANK(BudgetsQTable[[#This Row],[budg_seq_yr]]),"FY"&amp;fiscalyear,"FY"&amp;fiscalyear-1+BudgetsQTable[[#This Row],[budg_seq_yr]])</f>
        <v>FY21</v>
      </c>
      <c r="Y666" s="79">
        <v>224595</v>
      </c>
      <c r="Z666" s="78" t="s">
        <v>2818</v>
      </c>
      <c r="AA666" s="78" t="s">
        <v>476</v>
      </c>
      <c r="AB666" s="76" t="s">
        <v>2821</v>
      </c>
      <c r="AC666" s="78" t="s">
        <v>3156</v>
      </c>
    </row>
    <row r="667" spans="1:29" x14ac:dyDescent="0.35">
      <c r="A667" s="10" t="s">
        <v>3402</v>
      </c>
      <c r="B667" s="76" t="s">
        <v>2834</v>
      </c>
      <c r="C667" s="76">
        <f>C666+(BudgetsQTable[[#This Row],[lead]]&lt;&gt;K666)</f>
        <v>95</v>
      </c>
      <c r="D667" s="76">
        <f>D666*(BudgetsQTable[[#This Row],[lead]]=K666)+(BudgetsQTable[[#This Row],[prop_id]]&lt;&gt;A666)</f>
        <v>2</v>
      </c>
      <c r="E667" s="77">
        <v>43004.657638888886</v>
      </c>
      <c r="F667" s="78" t="s">
        <v>2817</v>
      </c>
      <c r="G667" s="78" t="s">
        <v>2818</v>
      </c>
      <c r="H667" s="78" t="s">
        <v>476</v>
      </c>
      <c r="I667" s="76" t="s">
        <v>1069</v>
      </c>
      <c r="J667" s="76" t="s">
        <v>3406</v>
      </c>
      <c r="K667" s="78" t="s">
        <v>1301</v>
      </c>
      <c r="L667" s="7" t="str">
        <f>IF(BudgetsQTable[[#This Row],[pi_last_name]]=" ","",HYPERLINK("https://www.ejacket.nsf.gov/ej/showProposal.do?Continue=Y&amp;ID="&amp;BudgetsQTable[[#This Row],[prop_id]],BudgetsQTable[[#This Row],[prop_id]]))</f>
        <v>1763378</v>
      </c>
      <c r="M667" s="78" t="s">
        <v>3403</v>
      </c>
      <c r="N667" s="7" t="str">
        <f>IF(BudgetsQTable[[#This Row],[pi_last_name]]=" ","",HYPERLINK("mailto:"&amp;BudgetsQTable[[#This Row],[pi_email]]&amp;"&amp;subject=Your NSF Proposal:  "&amp;BudgetsQTable[[#This Row],[prop_id]],BudgetsQTable[[#This Row],[pi_email]]))</f>
        <v>Beatrice.Riviere@rice.edu</v>
      </c>
      <c r="O667" s="78" t="s">
        <v>3081</v>
      </c>
      <c r="P667" s="78"/>
      <c r="Q667" s="78"/>
      <c r="R667" s="79"/>
      <c r="S667" s="79"/>
      <c r="T667" s="79"/>
      <c r="U667" s="80"/>
      <c r="V667" s="78">
        <v>0</v>
      </c>
      <c r="W667" s="78"/>
      <c r="X667" s="11" t="str">
        <f ca="1">IF(ISBLANK(BudgetsQTable[[#This Row],[budg_seq_yr]]),"FY"&amp;fiscalyear,"FY"&amp;fiscalyear-1+BudgetsQTable[[#This Row],[budg_seq_yr]])</f>
        <v>FY18</v>
      </c>
      <c r="Y667" s="79">
        <v>300812</v>
      </c>
      <c r="Z667" s="78" t="s">
        <v>2818</v>
      </c>
      <c r="AA667" s="78" t="s">
        <v>476</v>
      </c>
      <c r="AB667" s="76" t="s">
        <v>2821</v>
      </c>
      <c r="AC667" s="78" t="s">
        <v>3156</v>
      </c>
    </row>
    <row r="668" spans="1:29" x14ac:dyDescent="0.35">
      <c r="A668" s="10" t="s">
        <v>3402</v>
      </c>
      <c r="B668" s="76" t="s">
        <v>2834</v>
      </c>
      <c r="C668" s="76">
        <f>C667+(BudgetsQTable[[#This Row],[lead]]&lt;&gt;K667)</f>
        <v>95</v>
      </c>
      <c r="D668" s="76">
        <f>D667*(BudgetsQTable[[#This Row],[lead]]=K667)+(BudgetsQTable[[#This Row],[prop_id]]&lt;&gt;A667)</f>
        <v>2</v>
      </c>
      <c r="E668" s="77">
        <v>43004.657638888886</v>
      </c>
      <c r="F668" s="78" t="s">
        <v>2817</v>
      </c>
      <c r="G668" s="78" t="s">
        <v>2818</v>
      </c>
      <c r="H668" s="78" t="s">
        <v>476</v>
      </c>
      <c r="I668" s="76" t="s">
        <v>1069</v>
      </c>
      <c r="J668" s="76" t="s">
        <v>753</v>
      </c>
      <c r="K668" s="78" t="s">
        <v>1301</v>
      </c>
      <c r="L668" s="7" t="str">
        <f>IF(BudgetsQTable[[#This Row],[pi_last_name]]=" ","",HYPERLINK("https://www.ejacket.nsf.gov/ej/showProposal.do?Continue=Y&amp;ID="&amp;BudgetsQTable[[#This Row],[prop_id]],BudgetsQTable[[#This Row],[prop_id]]))</f>
        <v/>
      </c>
      <c r="M668" s="78" t="s">
        <v>753</v>
      </c>
      <c r="N668" s="7" t="str">
        <f>IF(BudgetsQTable[[#This Row],[pi_last_name]]=" ","",HYPERLINK("mailto:"&amp;BudgetsQTable[[#This Row],[pi_email]]&amp;"&amp;subject=Your NSF Proposal:  "&amp;BudgetsQTable[[#This Row],[prop_id]],BudgetsQTable[[#This Row],[pi_email]]))</f>
        <v/>
      </c>
      <c r="O668" s="78" t="s">
        <v>753</v>
      </c>
      <c r="P668" s="78">
        <v>1</v>
      </c>
      <c r="Q668" s="78">
        <v>0.5</v>
      </c>
      <c r="R668" s="79">
        <v>0</v>
      </c>
      <c r="S668" s="79">
        <v>0</v>
      </c>
      <c r="T668" s="79">
        <v>0</v>
      </c>
      <c r="U668" s="80">
        <v>73768</v>
      </c>
      <c r="V668" s="78">
        <v>0</v>
      </c>
      <c r="W668" s="78">
        <v>1</v>
      </c>
      <c r="X668" s="11" t="str">
        <f ca="1">IF(ISBLANK(BudgetsQTable[[#This Row],[budg_seq_yr]]),"FY"&amp;fiscalyear,"FY"&amp;fiscalyear-1+BudgetsQTable[[#This Row],[budg_seq_yr]])</f>
        <v>FY18</v>
      </c>
      <c r="Y668" s="79">
        <v>73768</v>
      </c>
      <c r="Z668" s="78" t="s">
        <v>2818</v>
      </c>
      <c r="AA668" s="78" t="s">
        <v>476</v>
      </c>
      <c r="AB668" s="76" t="s">
        <v>2821</v>
      </c>
      <c r="AC668" s="78" t="s">
        <v>3156</v>
      </c>
    </row>
    <row r="669" spans="1:29" x14ac:dyDescent="0.35">
      <c r="A669" s="10" t="s">
        <v>3402</v>
      </c>
      <c r="B669" s="76" t="s">
        <v>2834</v>
      </c>
      <c r="C669" s="76">
        <f>C668+(BudgetsQTable[[#This Row],[lead]]&lt;&gt;K668)</f>
        <v>95</v>
      </c>
      <c r="D669" s="76">
        <f>D668*(BudgetsQTable[[#This Row],[lead]]=K668)+(BudgetsQTable[[#This Row],[prop_id]]&lt;&gt;A668)</f>
        <v>2</v>
      </c>
      <c r="E669" s="77">
        <v>43004.657638888886</v>
      </c>
      <c r="F669" s="78" t="s">
        <v>2817</v>
      </c>
      <c r="G669" s="78" t="s">
        <v>2818</v>
      </c>
      <c r="H669" s="78" t="s">
        <v>476</v>
      </c>
      <c r="I669" s="76" t="s">
        <v>1069</v>
      </c>
      <c r="J669" s="76" t="s">
        <v>753</v>
      </c>
      <c r="K669" s="78" t="s">
        <v>1301</v>
      </c>
      <c r="L669" s="7" t="str">
        <f>IF(BudgetsQTable[[#This Row],[pi_last_name]]=" ","",HYPERLINK("https://www.ejacket.nsf.gov/ej/showProposal.do?Continue=Y&amp;ID="&amp;BudgetsQTable[[#This Row],[prop_id]],BudgetsQTable[[#This Row],[prop_id]]))</f>
        <v/>
      </c>
      <c r="M669" s="78" t="s">
        <v>753</v>
      </c>
      <c r="N669" s="7" t="str">
        <f>IF(BudgetsQTable[[#This Row],[pi_last_name]]=" ","",HYPERLINK("mailto:"&amp;BudgetsQTable[[#This Row],[pi_email]]&amp;"&amp;subject=Your NSF Proposal:  "&amp;BudgetsQTable[[#This Row],[prop_id]],BudgetsQTable[[#This Row],[pi_email]]))</f>
        <v/>
      </c>
      <c r="O669" s="78" t="s">
        <v>753</v>
      </c>
      <c r="P669" s="78">
        <v>1</v>
      </c>
      <c r="Q669" s="78">
        <v>0.5</v>
      </c>
      <c r="R669" s="79">
        <v>0</v>
      </c>
      <c r="S669" s="79">
        <v>0</v>
      </c>
      <c r="T669" s="79">
        <v>0</v>
      </c>
      <c r="U669" s="80">
        <v>74214</v>
      </c>
      <c r="V669" s="78">
        <v>0</v>
      </c>
      <c r="W669" s="78">
        <v>2</v>
      </c>
      <c r="X669" s="11" t="str">
        <f ca="1">IF(ISBLANK(BudgetsQTable[[#This Row],[budg_seq_yr]]),"FY"&amp;fiscalyear,"FY"&amp;fiscalyear-1+BudgetsQTable[[#This Row],[budg_seq_yr]])</f>
        <v>FY19</v>
      </c>
      <c r="Y669" s="79">
        <v>74214</v>
      </c>
      <c r="Z669" s="78" t="s">
        <v>2818</v>
      </c>
      <c r="AA669" s="78" t="s">
        <v>476</v>
      </c>
      <c r="AB669" s="76" t="s">
        <v>2821</v>
      </c>
      <c r="AC669" s="78" t="s">
        <v>3156</v>
      </c>
    </row>
    <row r="670" spans="1:29" x14ac:dyDescent="0.35">
      <c r="A670" s="10" t="s">
        <v>3402</v>
      </c>
      <c r="B670" s="76" t="s">
        <v>2834</v>
      </c>
      <c r="C670" s="76">
        <f>C669+(BudgetsQTable[[#This Row],[lead]]&lt;&gt;K669)</f>
        <v>95</v>
      </c>
      <c r="D670" s="76">
        <f>D669*(BudgetsQTable[[#This Row],[lead]]=K669)+(BudgetsQTable[[#This Row],[prop_id]]&lt;&gt;A669)</f>
        <v>2</v>
      </c>
      <c r="E670" s="77">
        <v>43004.657638888886</v>
      </c>
      <c r="F670" s="78" t="s">
        <v>2817</v>
      </c>
      <c r="G670" s="78" t="s">
        <v>2818</v>
      </c>
      <c r="H670" s="78" t="s">
        <v>476</v>
      </c>
      <c r="I670" s="76" t="s">
        <v>1069</v>
      </c>
      <c r="J670" s="76" t="s">
        <v>753</v>
      </c>
      <c r="K670" s="78" t="s">
        <v>1301</v>
      </c>
      <c r="L670" s="7" t="str">
        <f>IF(BudgetsQTable[[#This Row],[pi_last_name]]=" ","",HYPERLINK("https://www.ejacket.nsf.gov/ej/showProposal.do?Continue=Y&amp;ID="&amp;BudgetsQTable[[#This Row],[prop_id]],BudgetsQTable[[#This Row],[prop_id]]))</f>
        <v/>
      </c>
      <c r="M670" s="78" t="s">
        <v>753</v>
      </c>
      <c r="N670" s="7" t="str">
        <f>IF(BudgetsQTable[[#This Row],[pi_last_name]]=" ","",HYPERLINK("mailto:"&amp;BudgetsQTable[[#This Row],[pi_email]]&amp;"&amp;subject=Your NSF Proposal:  "&amp;BudgetsQTable[[#This Row],[prop_id]],BudgetsQTable[[#This Row],[pi_email]]))</f>
        <v/>
      </c>
      <c r="O670" s="78" t="s">
        <v>753</v>
      </c>
      <c r="P670" s="78">
        <v>1</v>
      </c>
      <c r="Q670" s="78">
        <v>0.5</v>
      </c>
      <c r="R670" s="79">
        <v>0</v>
      </c>
      <c r="S670" s="79">
        <v>0</v>
      </c>
      <c r="T670" s="79">
        <v>0</v>
      </c>
      <c r="U670" s="80">
        <v>76248</v>
      </c>
      <c r="V670" s="78">
        <v>0</v>
      </c>
      <c r="W670" s="78">
        <v>3</v>
      </c>
      <c r="X670" s="11" t="str">
        <f ca="1">IF(ISBLANK(BudgetsQTable[[#This Row],[budg_seq_yr]]),"FY"&amp;fiscalyear,"FY"&amp;fiscalyear-1+BudgetsQTable[[#This Row],[budg_seq_yr]])</f>
        <v>FY20</v>
      </c>
      <c r="Y670" s="79">
        <v>76248</v>
      </c>
      <c r="Z670" s="78" t="s">
        <v>2818</v>
      </c>
      <c r="AA670" s="78" t="s">
        <v>476</v>
      </c>
      <c r="AB670" s="76" t="s">
        <v>2821</v>
      </c>
      <c r="AC670" s="78" t="s">
        <v>3156</v>
      </c>
    </row>
    <row r="671" spans="1:29" x14ac:dyDescent="0.35">
      <c r="A671" s="10" t="s">
        <v>3402</v>
      </c>
      <c r="B671" s="76" t="s">
        <v>2834</v>
      </c>
      <c r="C671" s="76">
        <f>C670+(BudgetsQTable[[#This Row],[lead]]&lt;&gt;K670)</f>
        <v>95</v>
      </c>
      <c r="D671" s="76">
        <f>D670*(BudgetsQTable[[#This Row],[lead]]=K670)+(BudgetsQTable[[#This Row],[prop_id]]&lt;&gt;A670)</f>
        <v>2</v>
      </c>
      <c r="E671" s="77">
        <v>43004.657638888886</v>
      </c>
      <c r="F671" s="78" t="s">
        <v>2817</v>
      </c>
      <c r="G671" s="78" t="s">
        <v>2818</v>
      </c>
      <c r="H671" s="78" t="s">
        <v>476</v>
      </c>
      <c r="I671" s="76" t="s">
        <v>1069</v>
      </c>
      <c r="J671" s="76" t="s">
        <v>753</v>
      </c>
      <c r="K671" s="78" t="s">
        <v>1301</v>
      </c>
      <c r="L671" s="7" t="str">
        <f>IF(BudgetsQTable[[#This Row],[pi_last_name]]=" ","",HYPERLINK("https://www.ejacket.nsf.gov/ej/showProposal.do?Continue=Y&amp;ID="&amp;BudgetsQTable[[#This Row],[prop_id]],BudgetsQTable[[#This Row],[prop_id]]))</f>
        <v/>
      </c>
      <c r="M671" s="78" t="s">
        <v>753</v>
      </c>
      <c r="N671" s="7" t="str">
        <f>IF(BudgetsQTable[[#This Row],[pi_last_name]]=" ","",HYPERLINK("mailto:"&amp;BudgetsQTable[[#This Row],[pi_email]]&amp;"&amp;subject=Your NSF Proposal:  "&amp;BudgetsQTable[[#This Row],[prop_id]],BudgetsQTable[[#This Row],[pi_email]]))</f>
        <v/>
      </c>
      <c r="O671" s="78" t="s">
        <v>753</v>
      </c>
      <c r="P671" s="78">
        <v>1</v>
      </c>
      <c r="Q671" s="78">
        <v>0.5</v>
      </c>
      <c r="R671" s="79">
        <v>0</v>
      </c>
      <c r="S671" s="79">
        <v>0</v>
      </c>
      <c r="T671" s="79">
        <v>0</v>
      </c>
      <c r="U671" s="80">
        <v>76582</v>
      </c>
      <c r="V671" s="78">
        <v>0</v>
      </c>
      <c r="W671" s="78">
        <v>4</v>
      </c>
      <c r="X671" s="11" t="str">
        <f ca="1">IF(ISBLANK(BudgetsQTable[[#This Row],[budg_seq_yr]]),"FY"&amp;fiscalyear,"FY"&amp;fiscalyear-1+BudgetsQTable[[#This Row],[budg_seq_yr]])</f>
        <v>FY21</v>
      </c>
      <c r="Y671" s="79">
        <v>76582</v>
      </c>
      <c r="Z671" s="78" t="s">
        <v>2818</v>
      </c>
      <c r="AA671" s="78" t="s">
        <v>476</v>
      </c>
      <c r="AB671" s="76" t="s">
        <v>2821</v>
      </c>
      <c r="AC671" s="78" t="s">
        <v>3156</v>
      </c>
    </row>
    <row r="672" spans="1:29" x14ac:dyDescent="0.35">
      <c r="A672" s="10" t="s">
        <v>1314</v>
      </c>
      <c r="B672" s="76" t="s">
        <v>2863</v>
      </c>
      <c r="C672" s="76">
        <f>C671+(BudgetsQTable[[#This Row],[lead]]&lt;&gt;K671)</f>
        <v>96</v>
      </c>
      <c r="D672" s="76">
        <f>D671*(BudgetsQTable[[#This Row],[lead]]=K671)+(BudgetsQTable[[#This Row],[prop_id]]&lt;&gt;A671)</f>
        <v>1</v>
      </c>
      <c r="E672" s="77">
        <v>43005.407638888886</v>
      </c>
      <c r="F672" s="78" t="s">
        <v>2868</v>
      </c>
      <c r="G672" s="78" t="s">
        <v>2869</v>
      </c>
      <c r="H672" s="78" t="s">
        <v>466</v>
      </c>
      <c r="I672" s="76" t="s">
        <v>931</v>
      </c>
      <c r="J672" s="76" t="s">
        <v>3408</v>
      </c>
      <c r="K672" s="78" t="s">
        <v>1314</v>
      </c>
      <c r="L672" s="7" t="str">
        <f>IF(BudgetsQTable[[#This Row],[pi_last_name]]=" ","",HYPERLINK("https://www.ejacket.nsf.gov/ej/showProposal.do?Continue=Y&amp;ID="&amp;BudgetsQTable[[#This Row],[prop_id]],BudgetsQTable[[#This Row],[prop_id]]))</f>
        <v>1763474</v>
      </c>
      <c r="M672" s="78" t="s">
        <v>1315</v>
      </c>
      <c r="N672" s="7" t="str">
        <f>IF(BudgetsQTable[[#This Row],[pi_last_name]]=" ","",HYPERLINK("mailto:"&amp;BudgetsQTable[[#This Row],[pi_email]]&amp;"&amp;subject=Your NSF Proposal:  "&amp;BudgetsQTable[[#This Row],[prop_id]],BudgetsQTable[[#This Row],[pi_email]]))</f>
        <v>kifer@cs.stonybrook.edu</v>
      </c>
      <c r="O672" s="78" t="s">
        <v>650</v>
      </c>
      <c r="P672" s="78"/>
      <c r="Q672" s="78"/>
      <c r="R672" s="79"/>
      <c r="S672" s="79"/>
      <c r="T672" s="79"/>
      <c r="U672" s="80"/>
      <c r="V672" s="78">
        <v>0</v>
      </c>
      <c r="W672" s="78"/>
      <c r="X672" s="11" t="str">
        <f ca="1">IF(ISBLANK(BudgetsQTable[[#This Row],[budg_seq_yr]]),"FY"&amp;fiscalyear,"FY"&amp;fiscalyear-1+BudgetsQTable[[#This Row],[budg_seq_yr]])</f>
        <v>FY18</v>
      </c>
      <c r="Y672" s="79">
        <v>1098359</v>
      </c>
      <c r="Z672" s="78" t="s">
        <v>2869</v>
      </c>
      <c r="AA672" s="78" t="s">
        <v>466</v>
      </c>
      <c r="AB672" s="76" t="s">
        <v>2821</v>
      </c>
      <c r="AC672" s="78" t="s">
        <v>2884</v>
      </c>
    </row>
    <row r="673" spans="1:29" x14ac:dyDescent="0.35">
      <c r="A673" s="10" t="s">
        <v>1314</v>
      </c>
      <c r="B673" s="76" t="s">
        <v>2863</v>
      </c>
      <c r="C673" s="76">
        <f>C672+(BudgetsQTable[[#This Row],[lead]]&lt;&gt;K672)</f>
        <v>96</v>
      </c>
      <c r="D673" s="76">
        <f>D672*(BudgetsQTable[[#This Row],[lead]]=K672)+(BudgetsQTable[[#This Row],[prop_id]]&lt;&gt;A672)</f>
        <v>1</v>
      </c>
      <c r="E673" s="77">
        <v>43005.407638888886</v>
      </c>
      <c r="F673" s="78" t="s">
        <v>2868</v>
      </c>
      <c r="G673" s="78" t="s">
        <v>2869</v>
      </c>
      <c r="H673" s="78" t="s">
        <v>466</v>
      </c>
      <c r="I673" s="76" t="s">
        <v>931</v>
      </c>
      <c r="J673" s="76" t="s">
        <v>753</v>
      </c>
      <c r="K673" s="78" t="s">
        <v>1314</v>
      </c>
      <c r="L673" s="7" t="str">
        <f>IF(BudgetsQTable[[#This Row],[pi_last_name]]=" ","",HYPERLINK("https://www.ejacket.nsf.gov/ej/showProposal.do?Continue=Y&amp;ID="&amp;BudgetsQTable[[#This Row],[prop_id]],BudgetsQTable[[#This Row],[prop_id]]))</f>
        <v/>
      </c>
      <c r="M673" s="78" t="s">
        <v>753</v>
      </c>
      <c r="N673" s="7" t="str">
        <f>IF(BudgetsQTable[[#This Row],[pi_last_name]]=" ","",HYPERLINK("mailto:"&amp;BudgetsQTable[[#This Row],[pi_email]]&amp;"&amp;subject=Your NSF Proposal:  "&amp;BudgetsQTable[[#This Row],[prop_id]],BudgetsQTable[[#This Row],[pi_email]]))</f>
        <v/>
      </c>
      <c r="O673" s="78" t="s">
        <v>753</v>
      </c>
      <c r="P673" s="78">
        <v>2</v>
      </c>
      <c r="Q673" s="78">
        <v>4</v>
      </c>
      <c r="R673" s="79">
        <v>0</v>
      </c>
      <c r="S673" s="79">
        <v>5000</v>
      </c>
      <c r="T673" s="79">
        <v>0</v>
      </c>
      <c r="U673" s="80">
        <v>353925</v>
      </c>
      <c r="V673" s="78">
        <v>0</v>
      </c>
      <c r="W673" s="78">
        <v>1</v>
      </c>
      <c r="X673" s="11" t="str">
        <f ca="1">IF(ISBLANK(BudgetsQTable[[#This Row],[budg_seq_yr]]),"FY"&amp;fiscalyear,"FY"&amp;fiscalyear-1+BudgetsQTable[[#This Row],[budg_seq_yr]])</f>
        <v>FY18</v>
      </c>
      <c r="Y673" s="79">
        <v>353925</v>
      </c>
      <c r="Z673" s="78" t="s">
        <v>2869</v>
      </c>
      <c r="AA673" s="78" t="s">
        <v>466</v>
      </c>
      <c r="AB673" s="76" t="s">
        <v>2821</v>
      </c>
      <c r="AC673" s="78" t="s">
        <v>2884</v>
      </c>
    </row>
    <row r="674" spans="1:29" x14ac:dyDescent="0.35">
      <c r="A674" s="10" t="s">
        <v>1314</v>
      </c>
      <c r="B674" s="76" t="s">
        <v>2863</v>
      </c>
      <c r="C674" s="76">
        <f>C673+(BudgetsQTable[[#This Row],[lead]]&lt;&gt;K673)</f>
        <v>96</v>
      </c>
      <c r="D674" s="76">
        <f>D673*(BudgetsQTable[[#This Row],[lead]]=K673)+(BudgetsQTable[[#This Row],[prop_id]]&lt;&gt;A673)</f>
        <v>1</v>
      </c>
      <c r="E674" s="77">
        <v>43005.407638888886</v>
      </c>
      <c r="F674" s="78" t="s">
        <v>2868</v>
      </c>
      <c r="G674" s="78" t="s">
        <v>2869</v>
      </c>
      <c r="H674" s="78" t="s">
        <v>466</v>
      </c>
      <c r="I674" s="76" t="s">
        <v>931</v>
      </c>
      <c r="J674" s="76" t="s">
        <v>753</v>
      </c>
      <c r="K674" s="78" t="s">
        <v>1314</v>
      </c>
      <c r="L674" s="7" t="str">
        <f>IF(BudgetsQTable[[#This Row],[pi_last_name]]=" ","",HYPERLINK("https://www.ejacket.nsf.gov/ej/showProposal.do?Continue=Y&amp;ID="&amp;BudgetsQTable[[#This Row],[prop_id]],BudgetsQTable[[#This Row],[prop_id]]))</f>
        <v/>
      </c>
      <c r="M674" s="78" t="s">
        <v>753</v>
      </c>
      <c r="N674" s="7" t="str">
        <f>IF(BudgetsQTable[[#This Row],[pi_last_name]]=" ","",HYPERLINK("mailto:"&amp;BudgetsQTable[[#This Row],[pi_email]]&amp;"&amp;subject=Your NSF Proposal:  "&amp;BudgetsQTable[[#This Row],[prop_id]],BudgetsQTable[[#This Row],[pi_email]]))</f>
        <v/>
      </c>
      <c r="O674" s="78" t="s">
        <v>753</v>
      </c>
      <c r="P674" s="78">
        <v>2</v>
      </c>
      <c r="Q674" s="78">
        <v>4</v>
      </c>
      <c r="R674" s="79">
        <v>0</v>
      </c>
      <c r="S674" s="79">
        <v>5000</v>
      </c>
      <c r="T674" s="79">
        <v>0</v>
      </c>
      <c r="U674" s="80">
        <v>365844</v>
      </c>
      <c r="V674" s="78">
        <v>0</v>
      </c>
      <c r="W674" s="78">
        <v>2</v>
      </c>
      <c r="X674" s="11" t="str">
        <f ca="1">IF(ISBLANK(BudgetsQTable[[#This Row],[budg_seq_yr]]),"FY"&amp;fiscalyear,"FY"&amp;fiscalyear-1+BudgetsQTable[[#This Row],[budg_seq_yr]])</f>
        <v>FY19</v>
      </c>
      <c r="Y674" s="79">
        <v>365844</v>
      </c>
      <c r="Z674" s="78" t="s">
        <v>2869</v>
      </c>
      <c r="AA674" s="78" t="s">
        <v>466</v>
      </c>
      <c r="AB674" s="76" t="s">
        <v>2821</v>
      </c>
      <c r="AC674" s="78" t="s">
        <v>2884</v>
      </c>
    </row>
    <row r="675" spans="1:29" x14ac:dyDescent="0.35">
      <c r="A675" s="10" t="s">
        <v>1314</v>
      </c>
      <c r="B675" s="76" t="s">
        <v>2863</v>
      </c>
      <c r="C675" s="76">
        <f>C674+(BudgetsQTable[[#This Row],[lead]]&lt;&gt;K674)</f>
        <v>96</v>
      </c>
      <c r="D675" s="76">
        <f>D674*(BudgetsQTable[[#This Row],[lead]]=K674)+(BudgetsQTable[[#This Row],[prop_id]]&lt;&gt;A674)</f>
        <v>1</v>
      </c>
      <c r="E675" s="77">
        <v>43005.407638888886</v>
      </c>
      <c r="F675" s="78" t="s">
        <v>2868</v>
      </c>
      <c r="G675" s="78" t="s">
        <v>2869</v>
      </c>
      <c r="H675" s="78" t="s">
        <v>466</v>
      </c>
      <c r="I675" s="76" t="s">
        <v>931</v>
      </c>
      <c r="J675" s="76" t="s">
        <v>753</v>
      </c>
      <c r="K675" s="78" t="s">
        <v>1314</v>
      </c>
      <c r="L675" s="7" t="str">
        <f>IF(BudgetsQTable[[#This Row],[pi_last_name]]=" ","",HYPERLINK("https://www.ejacket.nsf.gov/ej/showProposal.do?Continue=Y&amp;ID="&amp;BudgetsQTable[[#This Row],[prop_id]],BudgetsQTable[[#This Row],[prop_id]]))</f>
        <v/>
      </c>
      <c r="M675" s="78" t="s">
        <v>753</v>
      </c>
      <c r="N675" s="7" t="str">
        <f>IF(BudgetsQTable[[#This Row],[pi_last_name]]=" ","",HYPERLINK("mailto:"&amp;BudgetsQTable[[#This Row],[pi_email]]&amp;"&amp;subject=Your NSF Proposal:  "&amp;BudgetsQTable[[#This Row],[prop_id]],BudgetsQTable[[#This Row],[pi_email]]))</f>
        <v/>
      </c>
      <c r="O675" s="78" t="s">
        <v>753</v>
      </c>
      <c r="P675" s="78">
        <v>2</v>
      </c>
      <c r="Q675" s="78">
        <v>4</v>
      </c>
      <c r="R675" s="79">
        <v>0</v>
      </c>
      <c r="S675" s="79">
        <v>6000</v>
      </c>
      <c r="T675" s="79">
        <v>0</v>
      </c>
      <c r="U675" s="80">
        <v>378590</v>
      </c>
      <c r="V675" s="78">
        <v>0</v>
      </c>
      <c r="W675" s="78">
        <v>3</v>
      </c>
      <c r="X675" s="11" t="str">
        <f ca="1">IF(ISBLANK(BudgetsQTable[[#This Row],[budg_seq_yr]]),"FY"&amp;fiscalyear,"FY"&amp;fiscalyear-1+BudgetsQTable[[#This Row],[budg_seq_yr]])</f>
        <v>FY20</v>
      </c>
      <c r="Y675" s="79">
        <v>378590</v>
      </c>
      <c r="Z675" s="78" t="s">
        <v>2869</v>
      </c>
      <c r="AA675" s="78" t="s">
        <v>466</v>
      </c>
      <c r="AB675" s="76" t="s">
        <v>2821</v>
      </c>
      <c r="AC675" s="78" t="s">
        <v>2884</v>
      </c>
    </row>
    <row r="676" spans="1:29" x14ac:dyDescent="0.35">
      <c r="A676" s="10" t="s">
        <v>1317</v>
      </c>
      <c r="B676" s="76" t="s">
        <v>2863</v>
      </c>
      <c r="C676" s="76">
        <f>C675+(BudgetsQTable[[#This Row],[lead]]&lt;&gt;K675)</f>
        <v>97</v>
      </c>
      <c r="D676" s="76">
        <f>D675*(BudgetsQTable[[#This Row],[lead]]=K675)+(BudgetsQTable[[#This Row],[prop_id]]&lt;&gt;A675)</f>
        <v>1</v>
      </c>
      <c r="E676" s="77">
        <v>43005.408333333333</v>
      </c>
      <c r="F676" s="78" t="s">
        <v>2817</v>
      </c>
      <c r="G676" s="78" t="s">
        <v>2818</v>
      </c>
      <c r="H676" s="78" t="s">
        <v>474</v>
      </c>
      <c r="I676" s="76" t="s">
        <v>1201</v>
      </c>
      <c r="J676" s="76" t="s">
        <v>3412</v>
      </c>
      <c r="K676" s="78" t="s">
        <v>1317</v>
      </c>
      <c r="L676" s="7" t="str">
        <f>IF(BudgetsQTable[[#This Row],[pi_last_name]]=" ","",HYPERLINK("https://www.ejacket.nsf.gov/ej/showProposal.do?Continue=Y&amp;ID="&amp;BudgetsQTable[[#This Row],[prop_id]],BudgetsQTable[[#This Row],[prop_id]]))</f>
        <v>1763476</v>
      </c>
      <c r="M676" s="78" t="s">
        <v>1318</v>
      </c>
      <c r="N676" s="7" t="str">
        <f>IF(BudgetsQTable[[#This Row],[pi_last_name]]=" ","",HYPERLINK("mailto:"&amp;BudgetsQTable[[#This Row],[pi_email]]&amp;"&amp;subject=Your NSF Proposal:  "&amp;BudgetsQTable[[#This Row],[prop_id]],BudgetsQTable[[#This Row],[pi_email]]))</f>
        <v>khan@ece.tufts.edu</v>
      </c>
      <c r="O676" s="78" t="s">
        <v>3410</v>
      </c>
      <c r="P676" s="78"/>
      <c r="Q676" s="78"/>
      <c r="R676" s="79"/>
      <c r="S676" s="79"/>
      <c r="T676" s="79"/>
      <c r="U676" s="80"/>
      <c r="V676" s="78">
        <v>0</v>
      </c>
      <c r="W676" s="78"/>
      <c r="X676" s="11" t="str">
        <f ca="1">IF(ISBLANK(BudgetsQTable[[#This Row],[budg_seq_yr]]),"FY"&amp;fiscalyear,"FY"&amp;fiscalyear-1+BudgetsQTable[[#This Row],[budg_seq_yr]])</f>
        <v>FY18</v>
      </c>
      <c r="Y676" s="79">
        <v>1167848</v>
      </c>
      <c r="Z676" s="78" t="s">
        <v>2818</v>
      </c>
      <c r="AA676" s="78" t="s">
        <v>474</v>
      </c>
      <c r="AB676" s="76" t="s">
        <v>2821</v>
      </c>
      <c r="AC676" s="78"/>
    </row>
    <row r="677" spans="1:29" x14ac:dyDescent="0.35">
      <c r="A677" s="10" t="s">
        <v>1317</v>
      </c>
      <c r="B677" s="76" t="s">
        <v>2863</v>
      </c>
      <c r="C677" s="76">
        <f>C676+(BudgetsQTable[[#This Row],[lead]]&lt;&gt;K676)</f>
        <v>97</v>
      </c>
      <c r="D677" s="76">
        <f>D676*(BudgetsQTable[[#This Row],[lead]]=K676)+(BudgetsQTable[[#This Row],[prop_id]]&lt;&gt;A676)</f>
        <v>1</v>
      </c>
      <c r="E677" s="77">
        <v>43005.408333333333</v>
      </c>
      <c r="F677" s="78" t="s">
        <v>2817</v>
      </c>
      <c r="G677" s="78" t="s">
        <v>2818</v>
      </c>
      <c r="H677" s="78" t="s">
        <v>474</v>
      </c>
      <c r="I677" s="76" t="s">
        <v>1201</v>
      </c>
      <c r="J677" s="76" t="s">
        <v>753</v>
      </c>
      <c r="K677" s="78" t="s">
        <v>1317</v>
      </c>
      <c r="L677" s="7" t="str">
        <f>IF(BudgetsQTable[[#This Row],[pi_last_name]]=" ","",HYPERLINK("https://www.ejacket.nsf.gov/ej/showProposal.do?Continue=Y&amp;ID="&amp;BudgetsQTable[[#This Row],[prop_id]],BudgetsQTable[[#This Row],[prop_id]]))</f>
        <v/>
      </c>
      <c r="M677" s="78" t="s">
        <v>753</v>
      </c>
      <c r="N677" s="7" t="str">
        <f>IF(BudgetsQTable[[#This Row],[pi_last_name]]=" ","",HYPERLINK("mailto:"&amp;BudgetsQTable[[#This Row],[pi_email]]&amp;"&amp;subject=Your NSF Proposal:  "&amp;BudgetsQTable[[#This Row],[prop_id]],BudgetsQTable[[#This Row],[pi_email]]))</f>
        <v/>
      </c>
      <c r="O677" s="78" t="s">
        <v>753</v>
      </c>
      <c r="P677" s="78">
        <v>3</v>
      </c>
      <c r="Q677" s="78">
        <v>1.75</v>
      </c>
      <c r="R677" s="79">
        <v>0</v>
      </c>
      <c r="S677" s="79">
        <v>5000</v>
      </c>
      <c r="T677" s="79">
        <v>0</v>
      </c>
      <c r="U677" s="80">
        <v>296514</v>
      </c>
      <c r="V677" s="78">
        <v>0</v>
      </c>
      <c r="W677" s="78">
        <v>1</v>
      </c>
      <c r="X677" s="11" t="str">
        <f ca="1">IF(ISBLANK(BudgetsQTable[[#This Row],[budg_seq_yr]]),"FY"&amp;fiscalyear,"FY"&amp;fiscalyear-1+BudgetsQTable[[#This Row],[budg_seq_yr]])</f>
        <v>FY18</v>
      </c>
      <c r="Y677" s="79">
        <v>296514</v>
      </c>
      <c r="Z677" s="78" t="s">
        <v>2818</v>
      </c>
      <c r="AA677" s="78" t="s">
        <v>474</v>
      </c>
      <c r="AB677" s="76" t="s">
        <v>2821</v>
      </c>
      <c r="AC677" s="78"/>
    </row>
    <row r="678" spans="1:29" x14ac:dyDescent="0.35">
      <c r="A678" s="10" t="s">
        <v>1317</v>
      </c>
      <c r="B678" s="76" t="s">
        <v>2863</v>
      </c>
      <c r="C678" s="76">
        <f>C677+(BudgetsQTable[[#This Row],[lead]]&lt;&gt;K677)</f>
        <v>97</v>
      </c>
      <c r="D678" s="76">
        <f>D677*(BudgetsQTable[[#This Row],[lead]]=K677)+(BudgetsQTable[[#This Row],[prop_id]]&lt;&gt;A677)</f>
        <v>1</v>
      </c>
      <c r="E678" s="77">
        <v>43005.408333333333</v>
      </c>
      <c r="F678" s="78" t="s">
        <v>2817</v>
      </c>
      <c r="G678" s="78" t="s">
        <v>2818</v>
      </c>
      <c r="H678" s="78" t="s">
        <v>474</v>
      </c>
      <c r="I678" s="76" t="s">
        <v>1201</v>
      </c>
      <c r="J678" s="76" t="s">
        <v>753</v>
      </c>
      <c r="K678" s="78" t="s">
        <v>1317</v>
      </c>
      <c r="L678" s="7" t="str">
        <f>IF(BudgetsQTable[[#This Row],[pi_last_name]]=" ","",HYPERLINK("https://www.ejacket.nsf.gov/ej/showProposal.do?Continue=Y&amp;ID="&amp;BudgetsQTable[[#This Row],[prop_id]],BudgetsQTable[[#This Row],[prop_id]]))</f>
        <v/>
      </c>
      <c r="M678" s="78" t="s">
        <v>753</v>
      </c>
      <c r="N678" s="7" t="str">
        <f>IF(BudgetsQTable[[#This Row],[pi_last_name]]=" ","",HYPERLINK("mailto:"&amp;BudgetsQTable[[#This Row],[pi_email]]&amp;"&amp;subject=Your NSF Proposal:  "&amp;BudgetsQTable[[#This Row],[prop_id]],BudgetsQTable[[#This Row],[pi_email]]))</f>
        <v/>
      </c>
      <c r="O678" s="78" t="s">
        <v>753</v>
      </c>
      <c r="P678" s="78">
        <v>3</v>
      </c>
      <c r="Q678" s="78">
        <v>1.75</v>
      </c>
      <c r="R678" s="79">
        <v>0</v>
      </c>
      <c r="S678" s="79">
        <v>5000</v>
      </c>
      <c r="T678" s="79">
        <v>0</v>
      </c>
      <c r="U678" s="80">
        <v>281990</v>
      </c>
      <c r="V678" s="78">
        <v>0</v>
      </c>
      <c r="W678" s="78">
        <v>2</v>
      </c>
      <c r="X678" s="11" t="str">
        <f ca="1">IF(ISBLANK(BudgetsQTable[[#This Row],[budg_seq_yr]]),"FY"&amp;fiscalyear,"FY"&amp;fiscalyear-1+BudgetsQTable[[#This Row],[budg_seq_yr]])</f>
        <v>FY19</v>
      </c>
      <c r="Y678" s="79">
        <v>281990</v>
      </c>
      <c r="Z678" s="78" t="s">
        <v>2818</v>
      </c>
      <c r="AA678" s="78" t="s">
        <v>474</v>
      </c>
      <c r="AB678" s="76" t="s">
        <v>2821</v>
      </c>
      <c r="AC678" s="78"/>
    </row>
    <row r="679" spans="1:29" x14ac:dyDescent="0.35">
      <c r="A679" s="10" t="s">
        <v>1317</v>
      </c>
      <c r="B679" s="76" t="s">
        <v>2863</v>
      </c>
      <c r="C679" s="76">
        <f>C678+(BudgetsQTable[[#This Row],[lead]]&lt;&gt;K678)</f>
        <v>97</v>
      </c>
      <c r="D679" s="76">
        <f>D678*(BudgetsQTable[[#This Row],[lead]]=K678)+(BudgetsQTable[[#This Row],[prop_id]]&lt;&gt;A678)</f>
        <v>1</v>
      </c>
      <c r="E679" s="77">
        <v>43005.408333333333</v>
      </c>
      <c r="F679" s="78" t="s">
        <v>2817</v>
      </c>
      <c r="G679" s="78" t="s">
        <v>2818</v>
      </c>
      <c r="H679" s="78" t="s">
        <v>474</v>
      </c>
      <c r="I679" s="76" t="s">
        <v>1201</v>
      </c>
      <c r="J679" s="76" t="s">
        <v>753</v>
      </c>
      <c r="K679" s="78" t="s">
        <v>1317</v>
      </c>
      <c r="L679" s="7" t="str">
        <f>IF(BudgetsQTable[[#This Row],[pi_last_name]]=" ","",HYPERLINK("https://www.ejacket.nsf.gov/ej/showProposal.do?Continue=Y&amp;ID="&amp;BudgetsQTable[[#This Row],[prop_id]],BudgetsQTable[[#This Row],[prop_id]]))</f>
        <v/>
      </c>
      <c r="M679" s="78" t="s">
        <v>753</v>
      </c>
      <c r="N679" s="7" t="str">
        <f>IF(BudgetsQTable[[#This Row],[pi_last_name]]=" ","",HYPERLINK("mailto:"&amp;BudgetsQTable[[#This Row],[pi_email]]&amp;"&amp;subject=Your NSF Proposal:  "&amp;BudgetsQTable[[#This Row],[prop_id]],BudgetsQTable[[#This Row],[pi_email]]))</f>
        <v/>
      </c>
      <c r="O679" s="78" t="s">
        <v>753</v>
      </c>
      <c r="P679" s="78">
        <v>3</v>
      </c>
      <c r="Q679" s="78">
        <v>1.75</v>
      </c>
      <c r="R679" s="79">
        <v>0</v>
      </c>
      <c r="S679" s="79">
        <v>5000</v>
      </c>
      <c r="T679" s="79">
        <v>0</v>
      </c>
      <c r="U679" s="80">
        <v>290355</v>
      </c>
      <c r="V679" s="78">
        <v>0</v>
      </c>
      <c r="W679" s="78">
        <v>3</v>
      </c>
      <c r="X679" s="11" t="str">
        <f ca="1">IF(ISBLANK(BudgetsQTable[[#This Row],[budg_seq_yr]]),"FY"&amp;fiscalyear,"FY"&amp;fiscalyear-1+BudgetsQTable[[#This Row],[budg_seq_yr]])</f>
        <v>FY20</v>
      </c>
      <c r="Y679" s="79">
        <v>290355</v>
      </c>
      <c r="Z679" s="78" t="s">
        <v>2818</v>
      </c>
      <c r="AA679" s="78" t="s">
        <v>474</v>
      </c>
      <c r="AB679" s="76" t="s">
        <v>2821</v>
      </c>
      <c r="AC679" s="78"/>
    </row>
    <row r="680" spans="1:29" x14ac:dyDescent="0.35">
      <c r="A680" s="10" t="s">
        <v>1317</v>
      </c>
      <c r="B680" s="76" t="s">
        <v>2863</v>
      </c>
      <c r="C680" s="76">
        <f>C679+(BudgetsQTable[[#This Row],[lead]]&lt;&gt;K679)</f>
        <v>97</v>
      </c>
      <c r="D680" s="76">
        <f>D679*(BudgetsQTable[[#This Row],[lead]]=K679)+(BudgetsQTable[[#This Row],[prop_id]]&lt;&gt;A679)</f>
        <v>1</v>
      </c>
      <c r="E680" s="77">
        <v>43005.408333333333</v>
      </c>
      <c r="F680" s="78" t="s">
        <v>2817</v>
      </c>
      <c r="G680" s="78" t="s">
        <v>2818</v>
      </c>
      <c r="H680" s="78" t="s">
        <v>474</v>
      </c>
      <c r="I680" s="76" t="s">
        <v>1201</v>
      </c>
      <c r="J680" s="76" t="s">
        <v>753</v>
      </c>
      <c r="K680" s="78" t="s">
        <v>1317</v>
      </c>
      <c r="L680" s="7" t="str">
        <f>IF(BudgetsQTable[[#This Row],[pi_last_name]]=" ","",HYPERLINK("https://www.ejacket.nsf.gov/ej/showProposal.do?Continue=Y&amp;ID="&amp;BudgetsQTable[[#This Row],[prop_id]],BudgetsQTable[[#This Row],[prop_id]]))</f>
        <v/>
      </c>
      <c r="M680" s="78" t="s">
        <v>753</v>
      </c>
      <c r="N680" s="7" t="str">
        <f>IF(BudgetsQTable[[#This Row],[pi_last_name]]=" ","",HYPERLINK("mailto:"&amp;BudgetsQTable[[#This Row],[pi_email]]&amp;"&amp;subject=Your NSF Proposal:  "&amp;BudgetsQTable[[#This Row],[prop_id]],BudgetsQTable[[#This Row],[pi_email]]))</f>
        <v/>
      </c>
      <c r="O680" s="78" t="s">
        <v>753</v>
      </c>
      <c r="P680" s="78">
        <v>3</v>
      </c>
      <c r="Q680" s="78">
        <v>1.75</v>
      </c>
      <c r="R680" s="79">
        <v>0</v>
      </c>
      <c r="S680" s="79">
        <v>5000</v>
      </c>
      <c r="T680" s="79">
        <v>0</v>
      </c>
      <c r="U680" s="80">
        <v>298989</v>
      </c>
      <c r="V680" s="78">
        <v>0</v>
      </c>
      <c r="W680" s="78">
        <v>4</v>
      </c>
      <c r="X680" s="11" t="str">
        <f ca="1">IF(ISBLANK(BudgetsQTable[[#This Row],[budg_seq_yr]]),"FY"&amp;fiscalyear,"FY"&amp;fiscalyear-1+BudgetsQTable[[#This Row],[budg_seq_yr]])</f>
        <v>FY21</v>
      </c>
      <c r="Y680" s="79">
        <v>298989</v>
      </c>
      <c r="Z680" s="78" t="s">
        <v>2818</v>
      </c>
      <c r="AA680" s="78" t="s">
        <v>474</v>
      </c>
      <c r="AB680" s="76" t="s">
        <v>2821</v>
      </c>
      <c r="AC680" s="78"/>
    </row>
    <row r="681" spans="1:29" x14ac:dyDescent="0.35">
      <c r="A681" s="10" t="s">
        <v>1320</v>
      </c>
      <c r="B681" s="76" t="s">
        <v>2863</v>
      </c>
      <c r="C681" s="76">
        <f>C680+(BudgetsQTable[[#This Row],[lead]]&lt;&gt;K680)</f>
        <v>98</v>
      </c>
      <c r="D681" s="76">
        <f>D680*(BudgetsQTable[[#This Row],[lead]]=K680)+(BudgetsQTable[[#This Row],[prop_id]]&lt;&gt;A680)</f>
        <v>1</v>
      </c>
      <c r="E681" s="77">
        <v>43005.411805555559</v>
      </c>
      <c r="F681" s="78" t="s">
        <v>2817</v>
      </c>
      <c r="G681" s="78" t="s">
        <v>2818</v>
      </c>
      <c r="H681" s="78" t="s">
        <v>476</v>
      </c>
      <c r="I681" s="76" t="s">
        <v>1069</v>
      </c>
      <c r="J681" s="76" t="s">
        <v>3416</v>
      </c>
      <c r="K681" s="78" t="s">
        <v>1320</v>
      </c>
      <c r="L681" s="7" t="str">
        <f>IF(BudgetsQTable[[#This Row],[pi_last_name]]=" ","",HYPERLINK("https://www.ejacket.nsf.gov/ej/showProposal.do?Continue=Y&amp;ID="&amp;BudgetsQTable[[#This Row],[prop_id]],BudgetsQTable[[#This Row],[prop_id]]))</f>
        <v>1763479</v>
      </c>
      <c r="M681" s="78" t="s">
        <v>1321</v>
      </c>
      <c r="N681" s="7" t="str">
        <f>IF(BudgetsQTable[[#This Row],[pi_last_name]]=" ","",HYPERLINK("mailto:"&amp;BudgetsQTable[[#This Row],[pi_email]]&amp;"&amp;subject=Your NSF Proposal:  "&amp;BudgetsQTable[[#This Row],[prop_id]],BudgetsQTable[[#This Row],[pi_email]]))</f>
        <v>ipek@cs.rochester.edu</v>
      </c>
      <c r="O681" s="78" t="s">
        <v>719</v>
      </c>
      <c r="P681" s="78"/>
      <c r="Q681" s="78"/>
      <c r="R681" s="79"/>
      <c r="S681" s="79"/>
      <c r="T681" s="79"/>
      <c r="U681" s="80"/>
      <c r="V681" s="78">
        <v>0</v>
      </c>
      <c r="W681" s="78"/>
      <c r="X681" s="11" t="str">
        <f ca="1">IF(ISBLANK(BudgetsQTable[[#This Row],[budg_seq_yr]]),"FY"&amp;fiscalyear,"FY"&amp;fiscalyear-1+BudgetsQTable[[#This Row],[budg_seq_yr]])</f>
        <v>FY18</v>
      </c>
      <c r="Y681" s="79">
        <v>1195993</v>
      </c>
      <c r="Z681" s="78" t="s">
        <v>2818</v>
      </c>
      <c r="AA681" s="78" t="s">
        <v>476</v>
      </c>
      <c r="AB681" s="76" t="s">
        <v>2821</v>
      </c>
      <c r="AC681" s="78" t="s">
        <v>3156</v>
      </c>
    </row>
    <row r="682" spans="1:29" x14ac:dyDescent="0.35">
      <c r="A682" s="10" t="s">
        <v>1320</v>
      </c>
      <c r="B682" s="76" t="s">
        <v>2863</v>
      </c>
      <c r="C682" s="76">
        <f>C681+(BudgetsQTable[[#This Row],[lead]]&lt;&gt;K681)</f>
        <v>98</v>
      </c>
      <c r="D682" s="76">
        <f>D681*(BudgetsQTable[[#This Row],[lead]]=K681)+(BudgetsQTable[[#This Row],[prop_id]]&lt;&gt;A681)</f>
        <v>1</v>
      </c>
      <c r="E682" s="77">
        <v>43005.411805555559</v>
      </c>
      <c r="F682" s="78" t="s">
        <v>2817</v>
      </c>
      <c r="G682" s="78" t="s">
        <v>2818</v>
      </c>
      <c r="H682" s="78" t="s">
        <v>476</v>
      </c>
      <c r="I682" s="76" t="s">
        <v>1069</v>
      </c>
      <c r="J682" s="76" t="s">
        <v>753</v>
      </c>
      <c r="K682" s="78" t="s">
        <v>1320</v>
      </c>
      <c r="L682" s="7" t="str">
        <f>IF(BudgetsQTable[[#This Row],[pi_last_name]]=" ","",HYPERLINK("https://www.ejacket.nsf.gov/ej/showProposal.do?Continue=Y&amp;ID="&amp;BudgetsQTable[[#This Row],[prop_id]],BudgetsQTable[[#This Row],[prop_id]]))</f>
        <v/>
      </c>
      <c r="M682" s="78" t="s">
        <v>753</v>
      </c>
      <c r="N682" s="7" t="str">
        <f>IF(BudgetsQTable[[#This Row],[pi_last_name]]=" ","",HYPERLINK("mailto:"&amp;BudgetsQTable[[#This Row],[pi_email]]&amp;"&amp;subject=Your NSF Proposal:  "&amp;BudgetsQTable[[#This Row],[prop_id]],BudgetsQTable[[#This Row],[pi_email]]))</f>
        <v/>
      </c>
      <c r="O682" s="78" t="s">
        <v>753</v>
      </c>
      <c r="P682" s="78">
        <v>3</v>
      </c>
      <c r="Q682" s="78">
        <v>3</v>
      </c>
      <c r="R682" s="79">
        <v>0</v>
      </c>
      <c r="S682" s="79">
        <v>0</v>
      </c>
      <c r="T682" s="79">
        <v>0</v>
      </c>
      <c r="U682" s="80">
        <v>297700</v>
      </c>
      <c r="V682" s="78">
        <v>0</v>
      </c>
      <c r="W682" s="78">
        <v>1</v>
      </c>
      <c r="X682" s="11" t="str">
        <f ca="1">IF(ISBLANK(BudgetsQTable[[#This Row],[budg_seq_yr]]),"FY"&amp;fiscalyear,"FY"&amp;fiscalyear-1+BudgetsQTable[[#This Row],[budg_seq_yr]])</f>
        <v>FY18</v>
      </c>
      <c r="Y682" s="79">
        <v>297700</v>
      </c>
      <c r="Z682" s="78" t="s">
        <v>2818</v>
      </c>
      <c r="AA682" s="78" t="s">
        <v>476</v>
      </c>
      <c r="AB682" s="76" t="s">
        <v>2821</v>
      </c>
      <c r="AC682" s="78" t="s">
        <v>3156</v>
      </c>
    </row>
    <row r="683" spans="1:29" x14ac:dyDescent="0.35">
      <c r="A683" s="10" t="s">
        <v>1320</v>
      </c>
      <c r="B683" s="76" t="s">
        <v>2863</v>
      </c>
      <c r="C683" s="76">
        <f>C682+(BudgetsQTable[[#This Row],[lead]]&lt;&gt;K682)</f>
        <v>98</v>
      </c>
      <c r="D683" s="76">
        <f>D682*(BudgetsQTable[[#This Row],[lead]]=K682)+(BudgetsQTable[[#This Row],[prop_id]]&lt;&gt;A682)</f>
        <v>1</v>
      </c>
      <c r="E683" s="77">
        <v>43005.411805555559</v>
      </c>
      <c r="F683" s="78" t="s">
        <v>2817</v>
      </c>
      <c r="G683" s="78" t="s">
        <v>2818</v>
      </c>
      <c r="H683" s="78" t="s">
        <v>476</v>
      </c>
      <c r="I683" s="76" t="s">
        <v>1069</v>
      </c>
      <c r="J683" s="76" t="s">
        <v>753</v>
      </c>
      <c r="K683" s="78" t="s">
        <v>1320</v>
      </c>
      <c r="L683" s="7" t="str">
        <f>IF(BudgetsQTable[[#This Row],[pi_last_name]]=" ","",HYPERLINK("https://www.ejacket.nsf.gov/ej/showProposal.do?Continue=Y&amp;ID="&amp;BudgetsQTable[[#This Row],[prop_id]],BudgetsQTable[[#This Row],[prop_id]]))</f>
        <v/>
      </c>
      <c r="M683" s="78" t="s">
        <v>753</v>
      </c>
      <c r="N683" s="7" t="str">
        <f>IF(BudgetsQTable[[#This Row],[pi_last_name]]=" ","",HYPERLINK("mailto:"&amp;BudgetsQTable[[#This Row],[pi_email]]&amp;"&amp;subject=Your NSF Proposal:  "&amp;BudgetsQTable[[#This Row],[prop_id]],BudgetsQTable[[#This Row],[pi_email]]))</f>
        <v/>
      </c>
      <c r="O683" s="78" t="s">
        <v>753</v>
      </c>
      <c r="P683" s="78">
        <v>3</v>
      </c>
      <c r="Q683" s="78">
        <v>3</v>
      </c>
      <c r="R683" s="79">
        <v>0</v>
      </c>
      <c r="S683" s="79">
        <v>0</v>
      </c>
      <c r="T683" s="79">
        <v>0</v>
      </c>
      <c r="U683" s="80">
        <v>298574</v>
      </c>
      <c r="V683" s="78">
        <v>0</v>
      </c>
      <c r="W683" s="78">
        <v>2</v>
      </c>
      <c r="X683" s="11" t="str">
        <f ca="1">IF(ISBLANK(BudgetsQTable[[#This Row],[budg_seq_yr]]),"FY"&amp;fiscalyear,"FY"&amp;fiscalyear-1+BudgetsQTable[[#This Row],[budg_seq_yr]])</f>
        <v>FY19</v>
      </c>
      <c r="Y683" s="79">
        <v>298574</v>
      </c>
      <c r="Z683" s="78" t="s">
        <v>2818</v>
      </c>
      <c r="AA683" s="78" t="s">
        <v>476</v>
      </c>
      <c r="AB683" s="76" t="s">
        <v>2821</v>
      </c>
      <c r="AC683" s="78" t="s">
        <v>3156</v>
      </c>
    </row>
    <row r="684" spans="1:29" x14ac:dyDescent="0.35">
      <c r="A684" s="10" t="s">
        <v>1320</v>
      </c>
      <c r="B684" s="76" t="s">
        <v>2863</v>
      </c>
      <c r="C684" s="76">
        <f>C683+(BudgetsQTable[[#This Row],[lead]]&lt;&gt;K683)</f>
        <v>98</v>
      </c>
      <c r="D684" s="76">
        <f>D683*(BudgetsQTable[[#This Row],[lead]]=K683)+(BudgetsQTable[[#This Row],[prop_id]]&lt;&gt;A683)</f>
        <v>1</v>
      </c>
      <c r="E684" s="77">
        <v>43005.411805555559</v>
      </c>
      <c r="F684" s="78" t="s">
        <v>2817</v>
      </c>
      <c r="G684" s="78" t="s">
        <v>2818</v>
      </c>
      <c r="H684" s="78" t="s">
        <v>476</v>
      </c>
      <c r="I684" s="76" t="s">
        <v>1069</v>
      </c>
      <c r="J684" s="76" t="s">
        <v>753</v>
      </c>
      <c r="K684" s="78" t="s">
        <v>1320</v>
      </c>
      <c r="L684" s="7" t="str">
        <f>IF(BudgetsQTable[[#This Row],[pi_last_name]]=" ","",HYPERLINK("https://www.ejacket.nsf.gov/ej/showProposal.do?Continue=Y&amp;ID="&amp;BudgetsQTable[[#This Row],[prop_id]],BudgetsQTable[[#This Row],[prop_id]]))</f>
        <v/>
      </c>
      <c r="M684" s="78" t="s">
        <v>753</v>
      </c>
      <c r="N684" s="7" t="str">
        <f>IF(BudgetsQTable[[#This Row],[pi_last_name]]=" ","",HYPERLINK("mailto:"&amp;BudgetsQTable[[#This Row],[pi_email]]&amp;"&amp;subject=Your NSF Proposal:  "&amp;BudgetsQTable[[#This Row],[prop_id]],BudgetsQTable[[#This Row],[pi_email]]))</f>
        <v/>
      </c>
      <c r="O684" s="78" t="s">
        <v>753</v>
      </c>
      <c r="P684" s="78">
        <v>3</v>
      </c>
      <c r="Q684" s="78">
        <v>3.01</v>
      </c>
      <c r="R684" s="79">
        <v>0</v>
      </c>
      <c r="S684" s="79">
        <v>0</v>
      </c>
      <c r="T684" s="79">
        <v>0</v>
      </c>
      <c r="U684" s="80">
        <v>299476</v>
      </c>
      <c r="V684" s="78">
        <v>0</v>
      </c>
      <c r="W684" s="78">
        <v>3</v>
      </c>
      <c r="X684" s="11" t="str">
        <f ca="1">IF(ISBLANK(BudgetsQTable[[#This Row],[budg_seq_yr]]),"FY"&amp;fiscalyear,"FY"&amp;fiscalyear-1+BudgetsQTable[[#This Row],[budg_seq_yr]])</f>
        <v>FY20</v>
      </c>
      <c r="Y684" s="79">
        <v>299476</v>
      </c>
      <c r="Z684" s="78" t="s">
        <v>2818</v>
      </c>
      <c r="AA684" s="78" t="s">
        <v>476</v>
      </c>
      <c r="AB684" s="76" t="s">
        <v>2821</v>
      </c>
      <c r="AC684" s="78" t="s">
        <v>3156</v>
      </c>
    </row>
    <row r="685" spans="1:29" x14ac:dyDescent="0.35">
      <c r="A685" s="10" t="s">
        <v>1320</v>
      </c>
      <c r="B685" s="76" t="s">
        <v>2863</v>
      </c>
      <c r="C685" s="76">
        <f>C684+(BudgetsQTable[[#This Row],[lead]]&lt;&gt;K684)</f>
        <v>98</v>
      </c>
      <c r="D685" s="76">
        <f>D684*(BudgetsQTable[[#This Row],[lead]]=K684)+(BudgetsQTable[[#This Row],[prop_id]]&lt;&gt;A684)</f>
        <v>1</v>
      </c>
      <c r="E685" s="77">
        <v>43005.411805555559</v>
      </c>
      <c r="F685" s="78" t="s">
        <v>2817</v>
      </c>
      <c r="G685" s="78" t="s">
        <v>2818</v>
      </c>
      <c r="H685" s="78" t="s">
        <v>476</v>
      </c>
      <c r="I685" s="76" t="s">
        <v>1069</v>
      </c>
      <c r="J685" s="76" t="s">
        <v>753</v>
      </c>
      <c r="K685" s="78" t="s">
        <v>1320</v>
      </c>
      <c r="L685" s="7" t="str">
        <f>IF(BudgetsQTable[[#This Row],[pi_last_name]]=" ","",HYPERLINK("https://www.ejacket.nsf.gov/ej/showProposal.do?Continue=Y&amp;ID="&amp;BudgetsQTable[[#This Row],[prop_id]],BudgetsQTable[[#This Row],[prop_id]]))</f>
        <v/>
      </c>
      <c r="M685" s="78" t="s">
        <v>753</v>
      </c>
      <c r="N685" s="7" t="str">
        <f>IF(BudgetsQTable[[#This Row],[pi_last_name]]=" ","",HYPERLINK("mailto:"&amp;BudgetsQTable[[#This Row],[pi_email]]&amp;"&amp;subject=Your NSF Proposal:  "&amp;BudgetsQTable[[#This Row],[prop_id]],BudgetsQTable[[#This Row],[pi_email]]))</f>
        <v/>
      </c>
      <c r="O685" s="78" t="s">
        <v>753</v>
      </c>
      <c r="P685" s="78">
        <v>3</v>
      </c>
      <c r="Q685" s="78">
        <v>3</v>
      </c>
      <c r="R685" s="79">
        <v>0</v>
      </c>
      <c r="S685" s="79">
        <v>0</v>
      </c>
      <c r="T685" s="79">
        <v>0</v>
      </c>
      <c r="U685" s="80">
        <v>300243</v>
      </c>
      <c r="V685" s="78">
        <v>0</v>
      </c>
      <c r="W685" s="78">
        <v>4</v>
      </c>
      <c r="X685" s="11" t="str">
        <f ca="1">IF(ISBLANK(BudgetsQTable[[#This Row],[budg_seq_yr]]),"FY"&amp;fiscalyear,"FY"&amp;fiscalyear-1+BudgetsQTable[[#This Row],[budg_seq_yr]])</f>
        <v>FY21</v>
      </c>
      <c r="Y685" s="79">
        <v>300243</v>
      </c>
      <c r="Z685" s="78" t="s">
        <v>2818</v>
      </c>
      <c r="AA685" s="78" t="s">
        <v>476</v>
      </c>
      <c r="AB685" s="76" t="s">
        <v>2821</v>
      </c>
      <c r="AC685" s="78" t="s">
        <v>3156</v>
      </c>
    </row>
    <row r="686" spans="1:29" x14ac:dyDescent="0.35">
      <c r="A686" s="10" t="s">
        <v>1331</v>
      </c>
      <c r="B686" s="76" t="s">
        <v>2824</v>
      </c>
      <c r="C686" s="76">
        <f>C685+(BudgetsQTable[[#This Row],[lead]]&lt;&gt;K685)</f>
        <v>99</v>
      </c>
      <c r="D686" s="76">
        <f>D685*(BudgetsQTable[[#This Row],[lead]]=K685)+(BudgetsQTable[[#This Row],[prop_id]]&lt;&gt;A685)</f>
        <v>1</v>
      </c>
      <c r="E686" s="77">
        <v>43005.413194444445</v>
      </c>
      <c r="F686" s="78" t="s">
        <v>2817</v>
      </c>
      <c r="G686" s="78" t="s">
        <v>2818</v>
      </c>
      <c r="H686" s="78" t="s">
        <v>472</v>
      </c>
      <c r="I686" s="76" t="s">
        <v>892</v>
      </c>
      <c r="J686" s="76" t="s">
        <v>3421</v>
      </c>
      <c r="K686" s="78" t="s">
        <v>1331</v>
      </c>
      <c r="L686" s="7" t="str">
        <f>IF(BudgetsQTable[[#This Row],[pi_last_name]]=" ","",HYPERLINK("https://www.ejacket.nsf.gov/ej/showProposal.do?Continue=Y&amp;ID="&amp;BudgetsQTable[[#This Row],[prop_id]],BudgetsQTable[[#This Row],[prop_id]]))</f>
        <v>1763481</v>
      </c>
      <c r="M686" s="78" t="s">
        <v>1332</v>
      </c>
      <c r="N686" s="7" t="str">
        <f>IF(BudgetsQTable[[#This Row],[pi_last_name]]=" ","",HYPERLINK("mailto:"&amp;BudgetsQTable[[#This Row],[pi_email]]&amp;"&amp;subject=Your NSF Proposal:  "&amp;BudgetsQTable[[#This Row],[prop_id]],BudgetsQTable[[#This Row],[pi_email]]))</f>
        <v>atri@buffalo.edu</v>
      </c>
      <c r="O686" s="78" t="s">
        <v>3418</v>
      </c>
      <c r="P686" s="78"/>
      <c r="Q686" s="78"/>
      <c r="R686" s="79"/>
      <c r="S686" s="79"/>
      <c r="T686" s="79"/>
      <c r="U686" s="80"/>
      <c r="V686" s="78">
        <v>0</v>
      </c>
      <c r="W686" s="78"/>
      <c r="X686" s="11" t="str">
        <f ca="1">IF(ISBLANK(BudgetsQTable[[#This Row],[budg_seq_yr]]),"FY"&amp;fiscalyear,"FY"&amp;fiscalyear-1+BudgetsQTable[[#This Row],[budg_seq_yr]])</f>
        <v>FY18</v>
      </c>
      <c r="Y686" s="79">
        <v>645322</v>
      </c>
      <c r="Z686" s="78" t="s">
        <v>2818</v>
      </c>
      <c r="AA686" s="78" t="s">
        <v>472</v>
      </c>
      <c r="AB686" s="76" t="s">
        <v>2821</v>
      </c>
      <c r="AC686" s="78" t="s">
        <v>2979</v>
      </c>
    </row>
    <row r="687" spans="1:29" x14ac:dyDescent="0.35">
      <c r="A687" s="10" t="s">
        <v>1331</v>
      </c>
      <c r="B687" s="76" t="s">
        <v>2824</v>
      </c>
      <c r="C687" s="76">
        <f>C686+(BudgetsQTable[[#This Row],[lead]]&lt;&gt;K686)</f>
        <v>99</v>
      </c>
      <c r="D687" s="76">
        <f>D686*(BudgetsQTable[[#This Row],[lead]]=K686)+(BudgetsQTable[[#This Row],[prop_id]]&lt;&gt;A686)</f>
        <v>1</v>
      </c>
      <c r="E687" s="77">
        <v>43005.413194444445</v>
      </c>
      <c r="F687" s="78" t="s">
        <v>2817</v>
      </c>
      <c r="G687" s="78" t="s">
        <v>2818</v>
      </c>
      <c r="H687" s="78" t="s">
        <v>472</v>
      </c>
      <c r="I687" s="76" t="s">
        <v>892</v>
      </c>
      <c r="J687" s="76" t="s">
        <v>753</v>
      </c>
      <c r="K687" s="78" t="s">
        <v>1331</v>
      </c>
      <c r="L687" s="7" t="str">
        <f>IF(BudgetsQTable[[#This Row],[pi_last_name]]=" ","",HYPERLINK("https://www.ejacket.nsf.gov/ej/showProposal.do?Continue=Y&amp;ID="&amp;BudgetsQTable[[#This Row],[prop_id]],BudgetsQTable[[#This Row],[prop_id]]))</f>
        <v/>
      </c>
      <c r="M687" s="78" t="s">
        <v>753</v>
      </c>
      <c r="N687" s="7" t="str">
        <f>IF(BudgetsQTable[[#This Row],[pi_last_name]]=" ","",HYPERLINK("mailto:"&amp;BudgetsQTable[[#This Row],[pi_email]]&amp;"&amp;subject=Your NSF Proposal:  "&amp;BudgetsQTable[[#This Row],[prop_id]],BudgetsQTable[[#This Row],[pi_email]]))</f>
        <v/>
      </c>
      <c r="O687" s="78" t="s">
        <v>753</v>
      </c>
      <c r="P687" s="78">
        <v>1</v>
      </c>
      <c r="Q687" s="78">
        <v>1</v>
      </c>
      <c r="R687" s="79">
        <v>0</v>
      </c>
      <c r="S687" s="79">
        <v>5000</v>
      </c>
      <c r="T687" s="79">
        <v>0</v>
      </c>
      <c r="U687" s="80">
        <v>188564</v>
      </c>
      <c r="V687" s="78">
        <v>0</v>
      </c>
      <c r="W687" s="78">
        <v>1</v>
      </c>
      <c r="X687" s="11" t="str">
        <f ca="1">IF(ISBLANK(BudgetsQTable[[#This Row],[budg_seq_yr]]),"FY"&amp;fiscalyear,"FY"&amp;fiscalyear-1+BudgetsQTable[[#This Row],[budg_seq_yr]])</f>
        <v>FY18</v>
      </c>
      <c r="Y687" s="79">
        <v>188564</v>
      </c>
      <c r="Z687" s="78" t="s">
        <v>2818</v>
      </c>
      <c r="AA687" s="78" t="s">
        <v>472</v>
      </c>
      <c r="AB687" s="76" t="s">
        <v>2821</v>
      </c>
      <c r="AC687" s="78" t="s">
        <v>2979</v>
      </c>
    </row>
    <row r="688" spans="1:29" x14ac:dyDescent="0.35">
      <c r="A688" s="10" t="s">
        <v>1331</v>
      </c>
      <c r="B688" s="76" t="s">
        <v>2824</v>
      </c>
      <c r="C688" s="76">
        <f>C687+(BudgetsQTable[[#This Row],[lead]]&lt;&gt;K687)</f>
        <v>99</v>
      </c>
      <c r="D688" s="76">
        <f>D687*(BudgetsQTable[[#This Row],[lead]]=K687)+(BudgetsQTable[[#This Row],[prop_id]]&lt;&gt;A687)</f>
        <v>1</v>
      </c>
      <c r="E688" s="77">
        <v>43005.413194444445</v>
      </c>
      <c r="F688" s="78" t="s">
        <v>2817</v>
      </c>
      <c r="G688" s="78" t="s">
        <v>2818</v>
      </c>
      <c r="H688" s="78" t="s">
        <v>472</v>
      </c>
      <c r="I688" s="76" t="s">
        <v>892</v>
      </c>
      <c r="J688" s="76" t="s">
        <v>753</v>
      </c>
      <c r="K688" s="78" t="s">
        <v>1331</v>
      </c>
      <c r="L688" s="7" t="str">
        <f>IF(BudgetsQTable[[#This Row],[pi_last_name]]=" ","",HYPERLINK("https://www.ejacket.nsf.gov/ej/showProposal.do?Continue=Y&amp;ID="&amp;BudgetsQTable[[#This Row],[prop_id]],BudgetsQTable[[#This Row],[prop_id]]))</f>
        <v/>
      </c>
      <c r="M688" s="78" t="s">
        <v>753</v>
      </c>
      <c r="N688" s="7" t="str">
        <f>IF(BudgetsQTable[[#This Row],[pi_last_name]]=" ","",HYPERLINK("mailto:"&amp;BudgetsQTable[[#This Row],[pi_email]]&amp;"&amp;subject=Your NSF Proposal:  "&amp;BudgetsQTable[[#This Row],[prop_id]],BudgetsQTable[[#This Row],[pi_email]]))</f>
        <v/>
      </c>
      <c r="O688" s="78" t="s">
        <v>753</v>
      </c>
      <c r="P688" s="78">
        <v>1</v>
      </c>
      <c r="Q688" s="78">
        <v>2</v>
      </c>
      <c r="R688" s="79">
        <v>0</v>
      </c>
      <c r="S688" s="79">
        <v>5000</v>
      </c>
      <c r="T688" s="79">
        <v>27000</v>
      </c>
      <c r="U688" s="80">
        <v>172828</v>
      </c>
      <c r="V688" s="78">
        <v>0</v>
      </c>
      <c r="W688" s="78">
        <v>2</v>
      </c>
      <c r="X688" s="11" t="str">
        <f ca="1">IF(ISBLANK(BudgetsQTable[[#This Row],[budg_seq_yr]]),"FY"&amp;fiscalyear,"FY"&amp;fiscalyear-1+BudgetsQTable[[#This Row],[budg_seq_yr]])</f>
        <v>FY19</v>
      </c>
      <c r="Y688" s="79">
        <v>172828</v>
      </c>
      <c r="Z688" s="78" t="s">
        <v>2818</v>
      </c>
      <c r="AA688" s="78" t="s">
        <v>472</v>
      </c>
      <c r="AB688" s="76" t="s">
        <v>2821</v>
      </c>
      <c r="AC688" s="78" t="s">
        <v>2979</v>
      </c>
    </row>
    <row r="689" spans="1:29" x14ac:dyDescent="0.35">
      <c r="A689" s="10" t="s">
        <v>1331</v>
      </c>
      <c r="B689" s="76" t="s">
        <v>2824</v>
      </c>
      <c r="C689" s="76">
        <f>C688+(BudgetsQTable[[#This Row],[lead]]&lt;&gt;K688)</f>
        <v>99</v>
      </c>
      <c r="D689" s="76">
        <f>D688*(BudgetsQTable[[#This Row],[lead]]=K688)+(BudgetsQTable[[#This Row],[prop_id]]&lt;&gt;A688)</f>
        <v>1</v>
      </c>
      <c r="E689" s="77">
        <v>43005.413194444445</v>
      </c>
      <c r="F689" s="78" t="s">
        <v>2817</v>
      </c>
      <c r="G689" s="78" t="s">
        <v>2818</v>
      </c>
      <c r="H689" s="78" t="s">
        <v>472</v>
      </c>
      <c r="I689" s="76" t="s">
        <v>892</v>
      </c>
      <c r="J689" s="76" t="s">
        <v>753</v>
      </c>
      <c r="K689" s="78" t="s">
        <v>1331</v>
      </c>
      <c r="L689" s="7" t="str">
        <f>IF(BudgetsQTable[[#This Row],[pi_last_name]]=" ","",HYPERLINK("https://www.ejacket.nsf.gov/ej/showProposal.do?Continue=Y&amp;ID="&amp;BudgetsQTable[[#This Row],[prop_id]],BudgetsQTable[[#This Row],[prop_id]]))</f>
        <v/>
      </c>
      <c r="M689" s="78" t="s">
        <v>753</v>
      </c>
      <c r="N689" s="7" t="str">
        <f>IF(BudgetsQTable[[#This Row],[pi_last_name]]=" ","",HYPERLINK("mailto:"&amp;BudgetsQTable[[#This Row],[pi_email]]&amp;"&amp;subject=Your NSF Proposal:  "&amp;BudgetsQTable[[#This Row],[prop_id]],BudgetsQTable[[#This Row],[pi_email]]))</f>
        <v/>
      </c>
      <c r="O689" s="78" t="s">
        <v>753</v>
      </c>
      <c r="P689" s="78">
        <v>1</v>
      </c>
      <c r="Q689" s="78">
        <v>2</v>
      </c>
      <c r="R689" s="79">
        <v>0</v>
      </c>
      <c r="S689" s="79">
        <v>5000</v>
      </c>
      <c r="T689" s="79">
        <v>0</v>
      </c>
      <c r="U689" s="80">
        <v>140393</v>
      </c>
      <c r="V689" s="78">
        <v>0</v>
      </c>
      <c r="W689" s="78">
        <v>3</v>
      </c>
      <c r="X689" s="11" t="str">
        <f ca="1">IF(ISBLANK(BudgetsQTable[[#This Row],[budg_seq_yr]]),"FY"&amp;fiscalyear,"FY"&amp;fiscalyear-1+BudgetsQTable[[#This Row],[budg_seq_yr]])</f>
        <v>FY20</v>
      </c>
      <c r="Y689" s="79">
        <v>140393</v>
      </c>
      <c r="Z689" s="78" t="s">
        <v>2818</v>
      </c>
      <c r="AA689" s="78" t="s">
        <v>472</v>
      </c>
      <c r="AB689" s="76" t="s">
        <v>2821</v>
      </c>
      <c r="AC689" s="78" t="s">
        <v>2979</v>
      </c>
    </row>
    <row r="690" spans="1:29" x14ac:dyDescent="0.35">
      <c r="A690" s="10" t="s">
        <v>1331</v>
      </c>
      <c r="B690" s="76" t="s">
        <v>2824</v>
      </c>
      <c r="C690" s="76">
        <f>C689+(BudgetsQTable[[#This Row],[lead]]&lt;&gt;K689)</f>
        <v>99</v>
      </c>
      <c r="D690" s="76">
        <f>D689*(BudgetsQTable[[#This Row],[lead]]=K689)+(BudgetsQTable[[#This Row],[prop_id]]&lt;&gt;A689)</f>
        <v>1</v>
      </c>
      <c r="E690" s="77">
        <v>43005.413194444445</v>
      </c>
      <c r="F690" s="78" t="s">
        <v>2817</v>
      </c>
      <c r="G690" s="78" t="s">
        <v>2818</v>
      </c>
      <c r="H690" s="78" t="s">
        <v>472</v>
      </c>
      <c r="I690" s="76" t="s">
        <v>892</v>
      </c>
      <c r="J690" s="76" t="s">
        <v>753</v>
      </c>
      <c r="K690" s="78" t="s">
        <v>1331</v>
      </c>
      <c r="L690" s="7" t="str">
        <f>IF(BudgetsQTable[[#This Row],[pi_last_name]]=" ","",HYPERLINK("https://www.ejacket.nsf.gov/ej/showProposal.do?Continue=Y&amp;ID="&amp;BudgetsQTable[[#This Row],[prop_id]],BudgetsQTable[[#This Row],[prop_id]]))</f>
        <v/>
      </c>
      <c r="M690" s="78" t="s">
        <v>753</v>
      </c>
      <c r="N690" s="7" t="str">
        <f>IF(BudgetsQTable[[#This Row],[pi_last_name]]=" ","",HYPERLINK("mailto:"&amp;BudgetsQTable[[#This Row],[pi_email]]&amp;"&amp;subject=Your NSF Proposal:  "&amp;BudgetsQTable[[#This Row],[prop_id]],BudgetsQTable[[#This Row],[pi_email]]))</f>
        <v/>
      </c>
      <c r="O690" s="78" t="s">
        <v>753</v>
      </c>
      <c r="P690" s="78">
        <v>1</v>
      </c>
      <c r="Q690" s="78">
        <v>2</v>
      </c>
      <c r="R690" s="79">
        <v>0</v>
      </c>
      <c r="S690" s="79">
        <v>5000</v>
      </c>
      <c r="T690" s="79">
        <v>0</v>
      </c>
      <c r="U690" s="80">
        <v>143537</v>
      </c>
      <c r="V690" s="78">
        <v>0</v>
      </c>
      <c r="W690" s="78">
        <v>4</v>
      </c>
      <c r="X690" s="11" t="str">
        <f ca="1">IF(ISBLANK(BudgetsQTable[[#This Row],[budg_seq_yr]]),"FY"&amp;fiscalyear,"FY"&amp;fiscalyear-1+BudgetsQTable[[#This Row],[budg_seq_yr]])</f>
        <v>FY21</v>
      </c>
      <c r="Y690" s="79">
        <v>143537</v>
      </c>
      <c r="Z690" s="78" t="s">
        <v>2818</v>
      </c>
      <c r="AA690" s="78" t="s">
        <v>472</v>
      </c>
      <c r="AB690" s="76" t="s">
        <v>2821</v>
      </c>
      <c r="AC690" s="78" t="s">
        <v>2979</v>
      </c>
    </row>
    <row r="691" spans="1:29" x14ac:dyDescent="0.35">
      <c r="A691" s="10" t="s">
        <v>3422</v>
      </c>
      <c r="B691" s="76" t="s">
        <v>2834</v>
      </c>
      <c r="C691" s="76">
        <f>C690+(BudgetsQTable[[#This Row],[lead]]&lt;&gt;K690)</f>
        <v>99</v>
      </c>
      <c r="D691" s="76">
        <f>D690*(BudgetsQTable[[#This Row],[lead]]=K690)+(BudgetsQTable[[#This Row],[prop_id]]&lt;&gt;A690)</f>
        <v>2</v>
      </c>
      <c r="E691" s="77">
        <v>43004.498611111114</v>
      </c>
      <c r="F691" s="78" t="s">
        <v>2817</v>
      </c>
      <c r="G691" s="78" t="s">
        <v>2818</v>
      </c>
      <c r="H691" s="78" t="s">
        <v>472</v>
      </c>
      <c r="I691" s="76" t="s">
        <v>892</v>
      </c>
      <c r="J691" s="76" t="s">
        <v>3425</v>
      </c>
      <c r="K691" s="78" t="s">
        <v>1331</v>
      </c>
      <c r="L691" s="7" t="str">
        <f>IF(BudgetsQTable[[#This Row],[pi_last_name]]=" ","",HYPERLINK("https://www.ejacket.nsf.gov/ej/showProposal.do?Continue=Y&amp;ID="&amp;BudgetsQTable[[#This Row],[prop_id]],BudgetsQTable[[#This Row],[prop_id]]))</f>
        <v>1763315</v>
      </c>
      <c r="M691" s="78" t="s">
        <v>3423</v>
      </c>
      <c r="N691" s="7" t="str">
        <f>IF(BudgetsQTable[[#This Row],[pi_last_name]]=" ","",HYPERLINK("mailto:"&amp;BudgetsQTable[[#This Row],[pi_email]]&amp;"&amp;subject=Your NSF Proposal:  "&amp;BudgetsQTable[[#This Row],[prop_id]],BudgetsQTable[[#This Row],[pi_email]]))</f>
        <v>chrismre@cs.stanford.edu</v>
      </c>
      <c r="O691" s="78" t="s">
        <v>641</v>
      </c>
      <c r="P691" s="78"/>
      <c r="Q691" s="78"/>
      <c r="R691" s="79"/>
      <c r="S691" s="79"/>
      <c r="T691" s="79"/>
      <c r="U691" s="80"/>
      <c r="V691" s="78">
        <v>0</v>
      </c>
      <c r="W691" s="78"/>
      <c r="X691" s="11" t="str">
        <f ca="1">IF(ISBLANK(BudgetsQTable[[#This Row],[budg_seq_yr]]),"FY"&amp;fiscalyear,"FY"&amp;fiscalyear-1+BudgetsQTable[[#This Row],[budg_seq_yr]])</f>
        <v>FY18</v>
      </c>
      <c r="Y691" s="79">
        <v>552118</v>
      </c>
      <c r="Z691" s="78" t="s">
        <v>2818</v>
      </c>
      <c r="AA691" s="78" t="s">
        <v>472</v>
      </c>
      <c r="AB691" s="76" t="s">
        <v>2821</v>
      </c>
      <c r="AC691" s="78" t="s">
        <v>2979</v>
      </c>
    </row>
    <row r="692" spans="1:29" x14ac:dyDescent="0.35">
      <c r="A692" s="10" t="s">
        <v>3422</v>
      </c>
      <c r="B692" s="76" t="s">
        <v>2834</v>
      </c>
      <c r="C692" s="76">
        <f>C691+(BudgetsQTable[[#This Row],[lead]]&lt;&gt;K691)</f>
        <v>99</v>
      </c>
      <c r="D692" s="76">
        <f>D691*(BudgetsQTable[[#This Row],[lead]]=K691)+(BudgetsQTable[[#This Row],[prop_id]]&lt;&gt;A691)</f>
        <v>2</v>
      </c>
      <c r="E692" s="77">
        <v>43004.498611111114</v>
      </c>
      <c r="F692" s="78" t="s">
        <v>2817</v>
      </c>
      <c r="G692" s="78" t="s">
        <v>2818</v>
      </c>
      <c r="H692" s="78" t="s">
        <v>472</v>
      </c>
      <c r="I692" s="76" t="s">
        <v>892</v>
      </c>
      <c r="J692" s="76" t="s">
        <v>753</v>
      </c>
      <c r="K692" s="78" t="s">
        <v>1331</v>
      </c>
      <c r="L692" s="7" t="str">
        <f>IF(BudgetsQTable[[#This Row],[pi_last_name]]=" ","",HYPERLINK("https://www.ejacket.nsf.gov/ej/showProposal.do?Continue=Y&amp;ID="&amp;BudgetsQTable[[#This Row],[prop_id]],BudgetsQTable[[#This Row],[prop_id]]))</f>
        <v/>
      </c>
      <c r="M692" s="78" t="s">
        <v>753</v>
      </c>
      <c r="N692" s="7" t="str">
        <f>IF(BudgetsQTable[[#This Row],[pi_last_name]]=" ","",HYPERLINK("mailto:"&amp;BudgetsQTable[[#This Row],[pi_email]]&amp;"&amp;subject=Your NSF Proposal:  "&amp;BudgetsQTable[[#This Row],[prop_id]],BudgetsQTable[[#This Row],[pi_email]]))</f>
        <v/>
      </c>
      <c r="O692" s="78" t="s">
        <v>753</v>
      </c>
      <c r="P692" s="78">
        <v>1</v>
      </c>
      <c r="Q692" s="78">
        <v>0.21</v>
      </c>
      <c r="R692" s="79">
        <v>0</v>
      </c>
      <c r="S692" s="79">
        <v>0</v>
      </c>
      <c r="T692" s="79">
        <v>0</v>
      </c>
      <c r="U692" s="80">
        <v>134482</v>
      </c>
      <c r="V692" s="78">
        <v>0</v>
      </c>
      <c r="W692" s="78">
        <v>1</v>
      </c>
      <c r="X692" s="11" t="str">
        <f ca="1">IF(ISBLANK(BudgetsQTable[[#This Row],[budg_seq_yr]]),"FY"&amp;fiscalyear,"FY"&amp;fiscalyear-1+BudgetsQTable[[#This Row],[budg_seq_yr]])</f>
        <v>FY18</v>
      </c>
      <c r="Y692" s="79">
        <v>134482</v>
      </c>
      <c r="Z692" s="78" t="s">
        <v>2818</v>
      </c>
      <c r="AA692" s="78" t="s">
        <v>472</v>
      </c>
      <c r="AB692" s="76" t="s">
        <v>2821</v>
      </c>
      <c r="AC692" s="78" t="s">
        <v>2979</v>
      </c>
    </row>
    <row r="693" spans="1:29" x14ac:dyDescent="0.35">
      <c r="A693" s="10" t="s">
        <v>3422</v>
      </c>
      <c r="B693" s="76" t="s">
        <v>2834</v>
      </c>
      <c r="C693" s="76">
        <f>C692+(BudgetsQTable[[#This Row],[lead]]&lt;&gt;K692)</f>
        <v>99</v>
      </c>
      <c r="D693" s="76">
        <f>D692*(BudgetsQTable[[#This Row],[lead]]=K692)+(BudgetsQTable[[#This Row],[prop_id]]&lt;&gt;A692)</f>
        <v>2</v>
      </c>
      <c r="E693" s="77">
        <v>43004.498611111114</v>
      </c>
      <c r="F693" s="78" t="s">
        <v>2817</v>
      </c>
      <c r="G693" s="78" t="s">
        <v>2818</v>
      </c>
      <c r="H693" s="78" t="s">
        <v>472</v>
      </c>
      <c r="I693" s="76" t="s">
        <v>892</v>
      </c>
      <c r="J693" s="76" t="s">
        <v>753</v>
      </c>
      <c r="K693" s="78" t="s">
        <v>1331</v>
      </c>
      <c r="L693" s="7" t="str">
        <f>IF(BudgetsQTable[[#This Row],[pi_last_name]]=" ","",HYPERLINK("https://www.ejacket.nsf.gov/ej/showProposal.do?Continue=Y&amp;ID="&amp;BudgetsQTable[[#This Row],[prop_id]],BudgetsQTable[[#This Row],[prop_id]]))</f>
        <v/>
      </c>
      <c r="M693" s="78" t="s">
        <v>753</v>
      </c>
      <c r="N693" s="7" t="str">
        <f>IF(BudgetsQTable[[#This Row],[pi_last_name]]=" ","",HYPERLINK("mailto:"&amp;BudgetsQTable[[#This Row],[pi_email]]&amp;"&amp;subject=Your NSF Proposal:  "&amp;BudgetsQTable[[#This Row],[prop_id]],BudgetsQTable[[#This Row],[pi_email]]))</f>
        <v/>
      </c>
      <c r="O693" s="78" t="s">
        <v>753</v>
      </c>
      <c r="P693" s="78">
        <v>1</v>
      </c>
      <c r="Q693" s="78">
        <v>0.21</v>
      </c>
      <c r="R693" s="79">
        <v>0</v>
      </c>
      <c r="S693" s="79">
        <v>0</v>
      </c>
      <c r="T693" s="79">
        <v>0</v>
      </c>
      <c r="U693" s="80">
        <v>135352</v>
      </c>
      <c r="V693" s="78">
        <v>0</v>
      </c>
      <c r="W693" s="78">
        <v>2</v>
      </c>
      <c r="X693" s="11" t="str">
        <f ca="1">IF(ISBLANK(BudgetsQTable[[#This Row],[budg_seq_yr]]),"FY"&amp;fiscalyear,"FY"&amp;fiscalyear-1+BudgetsQTable[[#This Row],[budg_seq_yr]])</f>
        <v>FY19</v>
      </c>
      <c r="Y693" s="79">
        <v>135352</v>
      </c>
      <c r="Z693" s="78" t="s">
        <v>2818</v>
      </c>
      <c r="AA693" s="78" t="s">
        <v>472</v>
      </c>
      <c r="AB693" s="76" t="s">
        <v>2821</v>
      </c>
      <c r="AC693" s="78" t="s">
        <v>2979</v>
      </c>
    </row>
    <row r="694" spans="1:29" x14ac:dyDescent="0.35">
      <c r="A694" s="10" t="s">
        <v>3422</v>
      </c>
      <c r="B694" s="76" t="s">
        <v>2834</v>
      </c>
      <c r="C694" s="76">
        <f>C693+(BudgetsQTable[[#This Row],[lead]]&lt;&gt;K693)</f>
        <v>99</v>
      </c>
      <c r="D694" s="76">
        <f>D693*(BudgetsQTable[[#This Row],[lead]]=K693)+(BudgetsQTable[[#This Row],[prop_id]]&lt;&gt;A693)</f>
        <v>2</v>
      </c>
      <c r="E694" s="77">
        <v>43004.498611111114</v>
      </c>
      <c r="F694" s="78" t="s">
        <v>2817</v>
      </c>
      <c r="G694" s="78" t="s">
        <v>2818</v>
      </c>
      <c r="H694" s="78" t="s">
        <v>472</v>
      </c>
      <c r="I694" s="76" t="s">
        <v>892</v>
      </c>
      <c r="J694" s="76" t="s">
        <v>753</v>
      </c>
      <c r="K694" s="78" t="s">
        <v>1331</v>
      </c>
      <c r="L694" s="7" t="str">
        <f>IF(BudgetsQTable[[#This Row],[pi_last_name]]=" ","",HYPERLINK("https://www.ejacket.nsf.gov/ej/showProposal.do?Continue=Y&amp;ID="&amp;BudgetsQTable[[#This Row],[prop_id]],BudgetsQTable[[#This Row],[prop_id]]))</f>
        <v/>
      </c>
      <c r="M694" s="78" t="s">
        <v>753</v>
      </c>
      <c r="N694" s="7" t="str">
        <f>IF(BudgetsQTable[[#This Row],[pi_last_name]]=" ","",HYPERLINK("mailto:"&amp;BudgetsQTable[[#This Row],[pi_email]]&amp;"&amp;subject=Your NSF Proposal:  "&amp;BudgetsQTable[[#This Row],[prop_id]],BudgetsQTable[[#This Row],[pi_email]]))</f>
        <v/>
      </c>
      <c r="O694" s="78" t="s">
        <v>753</v>
      </c>
      <c r="P694" s="78">
        <v>1</v>
      </c>
      <c r="Q694" s="78">
        <v>0.21</v>
      </c>
      <c r="R694" s="79">
        <v>0</v>
      </c>
      <c r="S694" s="79">
        <v>0</v>
      </c>
      <c r="T694" s="79">
        <v>0</v>
      </c>
      <c r="U694" s="80">
        <v>139173</v>
      </c>
      <c r="V694" s="78">
        <v>0</v>
      </c>
      <c r="W694" s="78">
        <v>3</v>
      </c>
      <c r="X694" s="11" t="str">
        <f ca="1">IF(ISBLANK(BudgetsQTable[[#This Row],[budg_seq_yr]]),"FY"&amp;fiscalyear,"FY"&amp;fiscalyear-1+BudgetsQTable[[#This Row],[budg_seq_yr]])</f>
        <v>FY20</v>
      </c>
      <c r="Y694" s="79">
        <v>139173</v>
      </c>
      <c r="Z694" s="78" t="s">
        <v>2818</v>
      </c>
      <c r="AA694" s="78" t="s">
        <v>472</v>
      </c>
      <c r="AB694" s="76" t="s">
        <v>2821</v>
      </c>
      <c r="AC694" s="78" t="s">
        <v>2979</v>
      </c>
    </row>
    <row r="695" spans="1:29" x14ac:dyDescent="0.35">
      <c r="A695" s="10" t="s">
        <v>3422</v>
      </c>
      <c r="B695" s="76" t="s">
        <v>2834</v>
      </c>
      <c r="C695" s="76">
        <f>C694+(BudgetsQTable[[#This Row],[lead]]&lt;&gt;K694)</f>
        <v>99</v>
      </c>
      <c r="D695" s="76">
        <f>D694*(BudgetsQTable[[#This Row],[lead]]=K694)+(BudgetsQTable[[#This Row],[prop_id]]&lt;&gt;A694)</f>
        <v>2</v>
      </c>
      <c r="E695" s="77">
        <v>43004.498611111114</v>
      </c>
      <c r="F695" s="78" t="s">
        <v>2817</v>
      </c>
      <c r="G695" s="78" t="s">
        <v>2818</v>
      </c>
      <c r="H695" s="78" t="s">
        <v>472</v>
      </c>
      <c r="I695" s="76" t="s">
        <v>892</v>
      </c>
      <c r="J695" s="76" t="s">
        <v>753</v>
      </c>
      <c r="K695" s="78" t="s">
        <v>1331</v>
      </c>
      <c r="L695" s="7" t="str">
        <f>IF(BudgetsQTable[[#This Row],[pi_last_name]]=" ","",HYPERLINK("https://www.ejacket.nsf.gov/ej/showProposal.do?Continue=Y&amp;ID="&amp;BudgetsQTable[[#This Row],[prop_id]],BudgetsQTable[[#This Row],[prop_id]]))</f>
        <v/>
      </c>
      <c r="M695" s="78" t="s">
        <v>753</v>
      </c>
      <c r="N695" s="7" t="str">
        <f>IF(BudgetsQTable[[#This Row],[pi_last_name]]=" ","",HYPERLINK("mailto:"&amp;BudgetsQTable[[#This Row],[pi_email]]&amp;"&amp;subject=Your NSF Proposal:  "&amp;BudgetsQTable[[#This Row],[prop_id]],BudgetsQTable[[#This Row],[pi_email]]))</f>
        <v/>
      </c>
      <c r="O695" s="78" t="s">
        <v>753</v>
      </c>
      <c r="P695" s="78">
        <v>1</v>
      </c>
      <c r="Q695" s="78">
        <v>0.21</v>
      </c>
      <c r="R695" s="79">
        <v>0</v>
      </c>
      <c r="S695" s="79">
        <v>0</v>
      </c>
      <c r="T695" s="79">
        <v>0</v>
      </c>
      <c r="U695" s="80">
        <v>143111</v>
      </c>
      <c r="V695" s="78">
        <v>0</v>
      </c>
      <c r="W695" s="78">
        <v>4</v>
      </c>
      <c r="X695" s="11" t="str">
        <f ca="1">IF(ISBLANK(BudgetsQTable[[#This Row],[budg_seq_yr]]),"FY"&amp;fiscalyear,"FY"&amp;fiscalyear-1+BudgetsQTable[[#This Row],[budg_seq_yr]])</f>
        <v>FY21</v>
      </c>
      <c r="Y695" s="79">
        <v>143111</v>
      </c>
      <c r="Z695" s="78" t="s">
        <v>2818</v>
      </c>
      <c r="AA695" s="78" t="s">
        <v>472</v>
      </c>
      <c r="AB695" s="76" t="s">
        <v>2821</v>
      </c>
      <c r="AC695" s="78" t="s">
        <v>2979</v>
      </c>
    </row>
    <row r="696" spans="1:29" x14ac:dyDescent="0.35">
      <c r="A696" s="10" t="s">
        <v>1341</v>
      </c>
      <c r="B696" s="76" t="s">
        <v>2824</v>
      </c>
      <c r="C696" s="76">
        <f>C695+(BudgetsQTable[[#This Row],[lead]]&lt;&gt;K695)</f>
        <v>100</v>
      </c>
      <c r="D696" s="76">
        <f>D695*(BudgetsQTable[[#This Row],[lead]]=K695)+(BudgetsQTable[[#This Row],[prop_id]]&lt;&gt;A695)</f>
        <v>1</v>
      </c>
      <c r="E696" s="77">
        <v>43005.413194444445</v>
      </c>
      <c r="F696" s="78" t="s">
        <v>2839</v>
      </c>
      <c r="G696" s="78" t="s">
        <v>2840</v>
      </c>
      <c r="H696" s="78" t="s">
        <v>462</v>
      </c>
      <c r="I696" s="76" t="s">
        <v>757</v>
      </c>
      <c r="J696" s="76" t="s">
        <v>3428</v>
      </c>
      <c r="K696" s="78" t="s">
        <v>1341</v>
      </c>
      <c r="L696" s="7" t="str">
        <f>IF(BudgetsQTable[[#This Row],[pi_last_name]]=" ","",HYPERLINK("https://www.ejacket.nsf.gov/ej/showProposal.do?Continue=Y&amp;ID="&amp;BudgetsQTable[[#This Row],[prop_id]],BudgetsQTable[[#This Row],[prop_id]]))</f>
        <v>1763482</v>
      </c>
      <c r="M696" s="78" t="s">
        <v>1342</v>
      </c>
      <c r="N696" s="7" t="str">
        <f>IF(BudgetsQTable[[#This Row],[pi_last_name]]=" ","",HYPERLINK("mailto:"&amp;BudgetsQTable[[#This Row],[pi_email]]&amp;"&amp;subject=Your NSF Proposal:  "&amp;BudgetsQTable[[#This Row],[prop_id]],BudgetsQTable[[#This Row],[pi_email]]))</f>
        <v>mcaccamo@cs.uiuc.edu</v>
      </c>
      <c r="O696" s="78" t="s">
        <v>676</v>
      </c>
      <c r="P696" s="78"/>
      <c r="Q696" s="78"/>
      <c r="R696" s="79"/>
      <c r="S696" s="79"/>
      <c r="T696" s="79"/>
      <c r="U696" s="80"/>
      <c r="V696" s="78">
        <v>0</v>
      </c>
      <c r="W696" s="78"/>
      <c r="X696" s="11" t="str">
        <f ca="1">IF(ISBLANK(BudgetsQTable[[#This Row],[budg_seq_yr]]),"FY"&amp;fiscalyear,"FY"&amp;fiscalyear-1+BudgetsQTable[[#This Row],[budg_seq_yr]])</f>
        <v>FY18</v>
      </c>
      <c r="Y696" s="79">
        <v>800000</v>
      </c>
      <c r="Z696" s="78" t="s">
        <v>2840</v>
      </c>
      <c r="AA696" s="78" t="s">
        <v>462</v>
      </c>
      <c r="AB696" s="76" t="s">
        <v>2821</v>
      </c>
      <c r="AC696" s="78" t="s">
        <v>485</v>
      </c>
    </row>
    <row r="697" spans="1:29" x14ac:dyDescent="0.35">
      <c r="A697" s="10" t="s">
        <v>1341</v>
      </c>
      <c r="B697" s="76" t="s">
        <v>2824</v>
      </c>
      <c r="C697" s="76">
        <f>C696+(BudgetsQTable[[#This Row],[lead]]&lt;&gt;K696)</f>
        <v>100</v>
      </c>
      <c r="D697" s="76">
        <f>D696*(BudgetsQTable[[#This Row],[lead]]=K696)+(BudgetsQTable[[#This Row],[prop_id]]&lt;&gt;A696)</f>
        <v>1</v>
      </c>
      <c r="E697" s="77">
        <v>43005.413194444445</v>
      </c>
      <c r="F697" s="78" t="s">
        <v>2839</v>
      </c>
      <c r="G697" s="78" t="s">
        <v>2840</v>
      </c>
      <c r="H697" s="78" t="s">
        <v>462</v>
      </c>
      <c r="I697" s="76" t="s">
        <v>757</v>
      </c>
      <c r="J697" s="76" t="s">
        <v>753</v>
      </c>
      <c r="K697" s="78" t="s">
        <v>1341</v>
      </c>
      <c r="L697" s="7" t="str">
        <f>IF(BudgetsQTable[[#This Row],[pi_last_name]]=" ","",HYPERLINK("https://www.ejacket.nsf.gov/ej/showProposal.do?Continue=Y&amp;ID="&amp;BudgetsQTable[[#This Row],[prop_id]],BudgetsQTable[[#This Row],[prop_id]]))</f>
        <v/>
      </c>
      <c r="M697" s="78" t="s">
        <v>753</v>
      </c>
      <c r="N697" s="7" t="str">
        <f>IF(BudgetsQTable[[#This Row],[pi_last_name]]=" ","",HYPERLINK("mailto:"&amp;BudgetsQTable[[#This Row],[pi_email]]&amp;"&amp;subject=Your NSF Proposal:  "&amp;BudgetsQTable[[#This Row],[prop_id]],BudgetsQTable[[#This Row],[pi_email]]))</f>
        <v/>
      </c>
      <c r="O697" s="78" t="s">
        <v>753</v>
      </c>
      <c r="P697" s="78">
        <v>2</v>
      </c>
      <c r="Q697" s="78">
        <v>1.75</v>
      </c>
      <c r="R697" s="79">
        <v>0</v>
      </c>
      <c r="S697" s="79">
        <v>4000</v>
      </c>
      <c r="T697" s="79">
        <v>0</v>
      </c>
      <c r="U697" s="80">
        <v>189531</v>
      </c>
      <c r="V697" s="78">
        <v>0</v>
      </c>
      <c r="W697" s="78">
        <v>1</v>
      </c>
      <c r="X697" s="11" t="str">
        <f ca="1">IF(ISBLANK(BudgetsQTable[[#This Row],[budg_seq_yr]]),"FY"&amp;fiscalyear,"FY"&amp;fiscalyear-1+BudgetsQTable[[#This Row],[budg_seq_yr]])</f>
        <v>FY18</v>
      </c>
      <c r="Y697" s="79">
        <v>189531</v>
      </c>
      <c r="Z697" s="78" t="s">
        <v>2840</v>
      </c>
      <c r="AA697" s="78" t="s">
        <v>462</v>
      </c>
      <c r="AB697" s="76" t="s">
        <v>2821</v>
      </c>
      <c r="AC697" s="78" t="s">
        <v>485</v>
      </c>
    </row>
    <row r="698" spans="1:29" x14ac:dyDescent="0.35">
      <c r="A698" s="10" t="s">
        <v>1341</v>
      </c>
      <c r="B698" s="76" t="s">
        <v>2824</v>
      </c>
      <c r="C698" s="76">
        <f>C697+(BudgetsQTable[[#This Row],[lead]]&lt;&gt;K697)</f>
        <v>100</v>
      </c>
      <c r="D698" s="76">
        <f>D697*(BudgetsQTable[[#This Row],[lead]]=K697)+(BudgetsQTable[[#This Row],[prop_id]]&lt;&gt;A697)</f>
        <v>1</v>
      </c>
      <c r="E698" s="77">
        <v>43005.413194444445</v>
      </c>
      <c r="F698" s="78" t="s">
        <v>2839</v>
      </c>
      <c r="G698" s="78" t="s">
        <v>2840</v>
      </c>
      <c r="H698" s="78" t="s">
        <v>462</v>
      </c>
      <c r="I698" s="76" t="s">
        <v>757</v>
      </c>
      <c r="J698" s="76" t="s">
        <v>753</v>
      </c>
      <c r="K698" s="78" t="s">
        <v>1341</v>
      </c>
      <c r="L698" s="7" t="str">
        <f>IF(BudgetsQTable[[#This Row],[pi_last_name]]=" ","",HYPERLINK("https://www.ejacket.nsf.gov/ej/showProposal.do?Continue=Y&amp;ID="&amp;BudgetsQTable[[#This Row],[prop_id]],BudgetsQTable[[#This Row],[prop_id]]))</f>
        <v/>
      </c>
      <c r="M698" s="78" t="s">
        <v>753</v>
      </c>
      <c r="N698" s="7" t="str">
        <f>IF(BudgetsQTable[[#This Row],[pi_last_name]]=" ","",HYPERLINK("mailto:"&amp;BudgetsQTable[[#This Row],[pi_email]]&amp;"&amp;subject=Your NSF Proposal:  "&amp;BudgetsQTable[[#This Row],[prop_id]],BudgetsQTable[[#This Row],[pi_email]]))</f>
        <v/>
      </c>
      <c r="O698" s="78" t="s">
        <v>753</v>
      </c>
      <c r="P698" s="78">
        <v>2</v>
      </c>
      <c r="Q698" s="78">
        <v>1.75</v>
      </c>
      <c r="R698" s="79">
        <v>0</v>
      </c>
      <c r="S698" s="79">
        <v>4000</v>
      </c>
      <c r="T698" s="79">
        <v>0</v>
      </c>
      <c r="U698" s="80">
        <v>196321</v>
      </c>
      <c r="V698" s="78">
        <v>0</v>
      </c>
      <c r="W698" s="78">
        <v>2</v>
      </c>
      <c r="X698" s="11" t="str">
        <f ca="1">IF(ISBLANK(BudgetsQTable[[#This Row],[budg_seq_yr]]),"FY"&amp;fiscalyear,"FY"&amp;fiscalyear-1+BudgetsQTable[[#This Row],[budg_seq_yr]])</f>
        <v>FY19</v>
      </c>
      <c r="Y698" s="79">
        <v>196321</v>
      </c>
      <c r="Z698" s="78" t="s">
        <v>2840</v>
      </c>
      <c r="AA698" s="78" t="s">
        <v>462</v>
      </c>
      <c r="AB698" s="76" t="s">
        <v>2821</v>
      </c>
      <c r="AC698" s="78" t="s">
        <v>485</v>
      </c>
    </row>
    <row r="699" spans="1:29" x14ac:dyDescent="0.35">
      <c r="A699" s="10" t="s">
        <v>1341</v>
      </c>
      <c r="B699" s="76" t="s">
        <v>2824</v>
      </c>
      <c r="C699" s="76">
        <f>C698+(BudgetsQTable[[#This Row],[lead]]&lt;&gt;K698)</f>
        <v>100</v>
      </c>
      <c r="D699" s="76">
        <f>D698*(BudgetsQTable[[#This Row],[lead]]=K698)+(BudgetsQTable[[#This Row],[prop_id]]&lt;&gt;A698)</f>
        <v>1</v>
      </c>
      <c r="E699" s="77">
        <v>43005.413194444445</v>
      </c>
      <c r="F699" s="78" t="s">
        <v>2839</v>
      </c>
      <c r="G699" s="78" t="s">
        <v>2840</v>
      </c>
      <c r="H699" s="78" t="s">
        <v>462</v>
      </c>
      <c r="I699" s="76" t="s">
        <v>757</v>
      </c>
      <c r="J699" s="76" t="s">
        <v>753</v>
      </c>
      <c r="K699" s="78" t="s">
        <v>1341</v>
      </c>
      <c r="L699" s="7" t="str">
        <f>IF(BudgetsQTable[[#This Row],[pi_last_name]]=" ","",HYPERLINK("https://www.ejacket.nsf.gov/ej/showProposal.do?Continue=Y&amp;ID="&amp;BudgetsQTable[[#This Row],[prop_id]],BudgetsQTable[[#This Row],[prop_id]]))</f>
        <v/>
      </c>
      <c r="M699" s="78" t="s">
        <v>753</v>
      </c>
      <c r="N699" s="7" t="str">
        <f>IF(BudgetsQTable[[#This Row],[pi_last_name]]=" ","",HYPERLINK("mailto:"&amp;BudgetsQTable[[#This Row],[pi_email]]&amp;"&amp;subject=Your NSF Proposal:  "&amp;BudgetsQTable[[#This Row],[prop_id]],BudgetsQTable[[#This Row],[pi_email]]))</f>
        <v/>
      </c>
      <c r="O699" s="78" t="s">
        <v>753</v>
      </c>
      <c r="P699" s="78">
        <v>2</v>
      </c>
      <c r="Q699" s="78">
        <v>1.75</v>
      </c>
      <c r="R699" s="79">
        <v>0</v>
      </c>
      <c r="S699" s="79">
        <v>4000</v>
      </c>
      <c r="T699" s="79">
        <v>0</v>
      </c>
      <c r="U699" s="80">
        <v>203393</v>
      </c>
      <c r="V699" s="78">
        <v>0</v>
      </c>
      <c r="W699" s="78">
        <v>3</v>
      </c>
      <c r="X699" s="11" t="str">
        <f ca="1">IF(ISBLANK(BudgetsQTable[[#This Row],[budg_seq_yr]]),"FY"&amp;fiscalyear,"FY"&amp;fiscalyear-1+BudgetsQTable[[#This Row],[budg_seq_yr]])</f>
        <v>FY20</v>
      </c>
      <c r="Y699" s="79">
        <v>203393</v>
      </c>
      <c r="Z699" s="78" t="s">
        <v>2840</v>
      </c>
      <c r="AA699" s="78" t="s">
        <v>462</v>
      </c>
      <c r="AB699" s="76" t="s">
        <v>2821</v>
      </c>
      <c r="AC699" s="78" t="s">
        <v>485</v>
      </c>
    </row>
    <row r="700" spans="1:29" x14ac:dyDescent="0.35">
      <c r="A700" s="10" t="s">
        <v>1341</v>
      </c>
      <c r="B700" s="76" t="s">
        <v>2824</v>
      </c>
      <c r="C700" s="76">
        <f>C699+(BudgetsQTable[[#This Row],[lead]]&lt;&gt;K699)</f>
        <v>100</v>
      </c>
      <c r="D700" s="76">
        <f>D699*(BudgetsQTable[[#This Row],[lead]]=K699)+(BudgetsQTable[[#This Row],[prop_id]]&lt;&gt;A699)</f>
        <v>1</v>
      </c>
      <c r="E700" s="77">
        <v>43005.413194444445</v>
      </c>
      <c r="F700" s="78" t="s">
        <v>2839</v>
      </c>
      <c r="G700" s="78" t="s">
        <v>2840</v>
      </c>
      <c r="H700" s="78" t="s">
        <v>462</v>
      </c>
      <c r="I700" s="76" t="s">
        <v>757</v>
      </c>
      <c r="J700" s="76" t="s">
        <v>753</v>
      </c>
      <c r="K700" s="78" t="s">
        <v>1341</v>
      </c>
      <c r="L700" s="7" t="str">
        <f>IF(BudgetsQTable[[#This Row],[pi_last_name]]=" ","",HYPERLINK("https://www.ejacket.nsf.gov/ej/showProposal.do?Continue=Y&amp;ID="&amp;BudgetsQTable[[#This Row],[prop_id]],BudgetsQTable[[#This Row],[prop_id]]))</f>
        <v/>
      </c>
      <c r="M700" s="78" t="s">
        <v>753</v>
      </c>
      <c r="N700" s="7" t="str">
        <f>IF(BudgetsQTable[[#This Row],[pi_last_name]]=" ","",HYPERLINK("mailto:"&amp;BudgetsQTable[[#This Row],[pi_email]]&amp;"&amp;subject=Your NSF Proposal:  "&amp;BudgetsQTable[[#This Row],[prop_id]],BudgetsQTable[[#This Row],[pi_email]]))</f>
        <v/>
      </c>
      <c r="O700" s="78" t="s">
        <v>753</v>
      </c>
      <c r="P700" s="78">
        <v>2</v>
      </c>
      <c r="Q700" s="78">
        <v>1.75</v>
      </c>
      <c r="R700" s="79">
        <v>0</v>
      </c>
      <c r="S700" s="79">
        <v>4000</v>
      </c>
      <c r="T700" s="79">
        <v>0</v>
      </c>
      <c r="U700" s="80">
        <v>210755</v>
      </c>
      <c r="V700" s="78">
        <v>0</v>
      </c>
      <c r="W700" s="78">
        <v>4</v>
      </c>
      <c r="X700" s="11" t="str">
        <f ca="1">IF(ISBLANK(BudgetsQTable[[#This Row],[budg_seq_yr]]),"FY"&amp;fiscalyear,"FY"&amp;fiscalyear-1+BudgetsQTable[[#This Row],[budg_seq_yr]])</f>
        <v>FY21</v>
      </c>
      <c r="Y700" s="79">
        <v>210755</v>
      </c>
      <c r="Z700" s="78" t="s">
        <v>2840</v>
      </c>
      <c r="AA700" s="78" t="s">
        <v>462</v>
      </c>
      <c r="AB700" s="76" t="s">
        <v>2821</v>
      </c>
      <c r="AC700" s="78" t="s">
        <v>485</v>
      </c>
    </row>
    <row r="701" spans="1:29" x14ac:dyDescent="0.35">
      <c r="A701" s="10" t="s">
        <v>3429</v>
      </c>
      <c r="B701" s="76" t="s">
        <v>2834</v>
      </c>
      <c r="C701" s="76">
        <f>C700+(BudgetsQTable[[#This Row],[lead]]&lt;&gt;K700)</f>
        <v>100</v>
      </c>
      <c r="D701" s="76">
        <f>D700*(BudgetsQTable[[#This Row],[lead]]=K700)+(BudgetsQTable[[#This Row],[prop_id]]&lt;&gt;A700)</f>
        <v>2</v>
      </c>
      <c r="E701" s="77">
        <v>43005.455555555556</v>
      </c>
      <c r="F701" s="78" t="s">
        <v>2839</v>
      </c>
      <c r="G701" s="78" t="s">
        <v>2840</v>
      </c>
      <c r="H701" s="78" t="s">
        <v>462</v>
      </c>
      <c r="I701" s="76" t="s">
        <v>757</v>
      </c>
      <c r="J701" s="76" t="s">
        <v>3432</v>
      </c>
      <c r="K701" s="78" t="s">
        <v>1341</v>
      </c>
      <c r="L701" s="7" t="str">
        <f>IF(BudgetsQTable[[#This Row],[pi_last_name]]=" ","",HYPERLINK("https://www.ejacket.nsf.gov/ej/showProposal.do?Continue=Y&amp;ID="&amp;BudgetsQTable[[#This Row],[prop_id]],BudgetsQTable[[#This Row],[prop_id]]))</f>
        <v>1763531</v>
      </c>
      <c r="M701" s="78" t="s">
        <v>3430</v>
      </c>
      <c r="N701" s="7" t="str">
        <f>IF(BudgetsQTable[[#This Row],[pi_last_name]]=" ","",HYPERLINK("mailto:"&amp;BudgetsQTable[[#This Row],[pi_email]]&amp;"&amp;subject=Your NSF Proposal:  "&amp;BudgetsQTable[[#This Row],[prop_id]],BudgetsQTable[[#This Row],[pi_email]]))</f>
        <v>rmancuso@bu.edu</v>
      </c>
      <c r="O701" s="78" t="s">
        <v>3145</v>
      </c>
      <c r="P701" s="78"/>
      <c r="Q701" s="78"/>
      <c r="R701" s="79"/>
      <c r="S701" s="79"/>
      <c r="T701" s="79"/>
      <c r="U701" s="80"/>
      <c r="V701" s="78">
        <v>0</v>
      </c>
      <c r="W701" s="78"/>
      <c r="X701" s="11" t="str">
        <f ca="1">IF(ISBLANK(BudgetsQTable[[#This Row],[budg_seq_yr]]),"FY"&amp;fiscalyear,"FY"&amp;fiscalyear-1+BudgetsQTable[[#This Row],[budg_seq_yr]])</f>
        <v>FY18</v>
      </c>
      <c r="Y701" s="79">
        <v>400000</v>
      </c>
      <c r="Z701" s="78" t="s">
        <v>2840</v>
      </c>
      <c r="AA701" s="78" t="s">
        <v>462</v>
      </c>
      <c r="AB701" s="76" t="s">
        <v>2821</v>
      </c>
      <c r="AC701" s="78" t="s">
        <v>485</v>
      </c>
    </row>
    <row r="702" spans="1:29" x14ac:dyDescent="0.35">
      <c r="A702" s="10" t="s">
        <v>3429</v>
      </c>
      <c r="B702" s="76" t="s">
        <v>2834</v>
      </c>
      <c r="C702" s="76">
        <f>C701+(BudgetsQTable[[#This Row],[lead]]&lt;&gt;K701)</f>
        <v>100</v>
      </c>
      <c r="D702" s="76">
        <f>D701*(BudgetsQTable[[#This Row],[lead]]=K701)+(BudgetsQTable[[#This Row],[prop_id]]&lt;&gt;A701)</f>
        <v>2</v>
      </c>
      <c r="E702" s="77">
        <v>43005.455555555556</v>
      </c>
      <c r="F702" s="78" t="s">
        <v>2839</v>
      </c>
      <c r="G702" s="78" t="s">
        <v>2840</v>
      </c>
      <c r="H702" s="78" t="s">
        <v>462</v>
      </c>
      <c r="I702" s="76" t="s">
        <v>757</v>
      </c>
      <c r="J702" s="76" t="s">
        <v>753</v>
      </c>
      <c r="K702" s="78" t="s">
        <v>1341</v>
      </c>
      <c r="L702" s="7" t="str">
        <f>IF(BudgetsQTable[[#This Row],[pi_last_name]]=" ","",HYPERLINK("https://www.ejacket.nsf.gov/ej/showProposal.do?Continue=Y&amp;ID="&amp;BudgetsQTable[[#This Row],[prop_id]],BudgetsQTable[[#This Row],[prop_id]]))</f>
        <v/>
      </c>
      <c r="M702" s="78" t="s">
        <v>753</v>
      </c>
      <c r="N702" s="7" t="str">
        <f>IF(BudgetsQTable[[#This Row],[pi_last_name]]=" ","",HYPERLINK("mailto:"&amp;BudgetsQTable[[#This Row],[pi_email]]&amp;"&amp;subject=Your NSF Proposal:  "&amp;BudgetsQTable[[#This Row],[prop_id]],BudgetsQTable[[#This Row],[pi_email]]))</f>
        <v/>
      </c>
      <c r="O702" s="78" t="s">
        <v>753</v>
      </c>
      <c r="P702" s="78">
        <v>1</v>
      </c>
      <c r="Q702" s="78">
        <v>0.5</v>
      </c>
      <c r="R702" s="79">
        <v>0</v>
      </c>
      <c r="S702" s="79">
        <v>0</v>
      </c>
      <c r="T702" s="79">
        <v>0</v>
      </c>
      <c r="U702" s="80">
        <v>99271</v>
      </c>
      <c r="V702" s="78">
        <v>0</v>
      </c>
      <c r="W702" s="78">
        <v>1</v>
      </c>
      <c r="X702" s="11" t="str">
        <f ca="1">IF(ISBLANK(BudgetsQTable[[#This Row],[budg_seq_yr]]),"FY"&amp;fiscalyear,"FY"&amp;fiscalyear-1+BudgetsQTable[[#This Row],[budg_seq_yr]])</f>
        <v>FY18</v>
      </c>
      <c r="Y702" s="79">
        <v>99271</v>
      </c>
      <c r="Z702" s="78" t="s">
        <v>2840</v>
      </c>
      <c r="AA702" s="78" t="s">
        <v>462</v>
      </c>
      <c r="AB702" s="76" t="s">
        <v>2821</v>
      </c>
      <c r="AC702" s="78" t="s">
        <v>485</v>
      </c>
    </row>
    <row r="703" spans="1:29" x14ac:dyDescent="0.35">
      <c r="A703" s="10" t="s">
        <v>3429</v>
      </c>
      <c r="B703" s="76" t="s">
        <v>2834</v>
      </c>
      <c r="C703" s="76">
        <f>C702+(BudgetsQTable[[#This Row],[lead]]&lt;&gt;K702)</f>
        <v>100</v>
      </c>
      <c r="D703" s="76">
        <f>D702*(BudgetsQTable[[#This Row],[lead]]=K702)+(BudgetsQTable[[#This Row],[prop_id]]&lt;&gt;A702)</f>
        <v>2</v>
      </c>
      <c r="E703" s="77">
        <v>43005.455555555556</v>
      </c>
      <c r="F703" s="78" t="s">
        <v>2839</v>
      </c>
      <c r="G703" s="78" t="s">
        <v>2840</v>
      </c>
      <c r="H703" s="78" t="s">
        <v>462</v>
      </c>
      <c r="I703" s="76" t="s">
        <v>757</v>
      </c>
      <c r="J703" s="76" t="s">
        <v>753</v>
      </c>
      <c r="K703" s="78" t="s">
        <v>1341</v>
      </c>
      <c r="L703" s="7" t="str">
        <f>IF(BudgetsQTable[[#This Row],[pi_last_name]]=" ","",HYPERLINK("https://www.ejacket.nsf.gov/ej/showProposal.do?Continue=Y&amp;ID="&amp;BudgetsQTable[[#This Row],[prop_id]],BudgetsQTable[[#This Row],[prop_id]]))</f>
        <v/>
      </c>
      <c r="M703" s="78" t="s">
        <v>753</v>
      </c>
      <c r="N703" s="7" t="str">
        <f>IF(BudgetsQTable[[#This Row],[pi_last_name]]=" ","",HYPERLINK("mailto:"&amp;BudgetsQTable[[#This Row],[pi_email]]&amp;"&amp;subject=Your NSF Proposal:  "&amp;BudgetsQTable[[#This Row],[prop_id]],BudgetsQTable[[#This Row],[pi_email]]))</f>
        <v/>
      </c>
      <c r="O703" s="78" t="s">
        <v>753</v>
      </c>
      <c r="P703" s="78">
        <v>1</v>
      </c>
      <c r="Q703" s="78">
        <v>0.5</v>
      </c>
      <c r="R703" s="79">
        <v>0</v>
      </c>
      <c r="S703" s="79">
        <v>0</v>
      </c>
      <c r="T703" s="79">
        <v>0</v>
      </c>
      <c r="U703" s="80">
        <v>97322</v>
      </c>
      <c r="V703" s="78">
        <v>0</v>
      </c>
      <c r="W703" s="78">
        <v>2</v>
      </c>
      <c r="X703" s="11" t="str">
        <f ca="1">IF(ISBLANK(BudgetsQTable[[#This Row],[budg_seq_yr]]),"FY"&amp;fiscalyear,"FY"&amp;fiscalyear-1+BudgetsQTable[[#This Row],[budg_seq_yr]])</f>
        <v>FY19</v>
      </c>
      <c r="Y703" s="79">
        <v>97322</v>
      </c>
      <c r="Z703" s="78" t="s">
        <v>2840</v>
      </c>
      <c r="AA703" s="78" t="s">
        <v>462</v>
      </c>
      <c r="AB703" s="76" t="s">
        <v>2821</v>
      </c>
      <c r="AC703" s="78" t="s">
        <v>485</v>
      </c>
    </row>
    <row r="704" spans="1:29" x14ac:dyDescent="0.35">
      <c r="A704" s="10" t="s">
        <v>3429</v>
      </c>
      <c r="B704" s="76" t="s">
        <v>2834</v>
      </c>
      <c r="C704" s="76">
        <f>C703+(BudgetsQTable[[#This Row],[lead]]&lt;&gt;K703)</f>
        <v>100</v>
      </c>
      <c r="D704" s="76">
        <f>D703*(BudgetsQTable[[#This Row],[lead]]=K703)+(BudgetsQTable[[#This Row],[prop_id]]&lt;&gt;A703)</f>
        <v>2</v>
      </c>
      <c r="E704" s="77">
        <v>43005.455555555556</v>
      </c>
      <c r="F704" s="78" t="s">
        <v>2839</v>
      </c>
      <c r="G704" s="78" t="s">
        <v>2840</v>
      </c>
      <c r="H704" s="78" t="s">
        <v>462</v>
      </c>
      <c r="I704" s="76" t="s">
        <v>757</v>
      </c>
      <c r="J704" s="76" t="s">
        <v>753</v>
      </c>
      <c r="K704" s="78" t="s">
        <v>1341</v>
      </c>
      <c r="L704" s="7" t="str">
        <f>IF(BudgetsQTable[[#This Row],[pi_last_name]]=" ","",HYPERLINK("https://www.ejacket.nsf.gov/ej/showProposal.do?Continue=Y&amp;ID="&amp;BudgetsQTable[[#This Row],[prop_id]],BudgetsQTable[[#This Row],[prop_id]]))</f>
        <v/>
      </c>
      <c r="M704" s="78" t="s">
        <v>753</v>
      </c>
      <c r="N704" s="7" t="str">
        <f>IF(BudgetsQTable[[#This Row],[pi_last_name]]=" ","",HYPERLINK("mailto:"&amp;BudgetsQTable[[#This Row],[pi_email]]&amp;"&amp;subject=Your NSF Proposal:  "&amp;BudgetsQTable[[#This Row],[prop_id]],BudgetsQTable[[#This Row],[pi_email]]))</f>
        <v/>
      </c>
      <c r="O704" s="78" t="s">
        <v>753</v>
      </c>
      <c r="P704" s="78">
        <v>1</v>
      </c>
      <c r="Q704" s="78">
        <v>0.5</v>
      </c>
      <c r="R704" s="79">
        <v>0</v>
      </c>
      <c r="S704" s="79">
        <v>0</v>
      </c>
      <c r="T704" s="79">
        <v>0</v>
      </c>
      <c r="U704" s="80">
        <v>100214</v>
      </c>
      <c r="V704" s="78">
        <v>0</v>
      </c>
      <c r="W704" s="78">
        <v>3</v>
      </c>
      <c r="X704" s="11" t="str">
        <f ca="1">IF(ISBLANK(BudgetsQTable[[#This Row],[budg_seq_yr]]),"FY"&amp;fiscalyear,"FY"&amp;fiscalyear-1+BudgetsQTable[[#This Row],[budg_seq_yr]])</f>
        <v>FY20</v>
      </c>
      <c r="Y704" s="79">
        <v>100214</v>
      </c>
      <c r="Z704" s="78" t="s">
        <v>2840</v>
      </c>
      <c r="AA704" s="78" t="s">
        <v>462</v>
      </c>
      <c r="AB704" s="76" t="s">
        <v>2821</v>
      </c>
      <c r="AC704" s="78" t="s">
        <v>485</v>
      </c>
    </row>
    <row r="705" spans="1:29" x14ac:dyDescent="0.35">
      <c r="A705" s="10" t="s">
        <v>3429</v>
      </c>
      <c r="B705" s="76" t="s">
        <v>2834</v>
      </c>
      <c r="C705" s="76">
        <f>C704+(BudgetsQTable[[#This Row],[lead]]&lt;&gt;K704)</f>
        <v>100</v>
      </c>
      <c r="D705" s="76">
        <f>D704*(BudgetsQTable[[#This Row],[lead]]=K704)+(BudgetsQTable[[#This Row],[prop_id]]&lt;&gt;A704)</f>
        <v>2</v>
      </c>
      <c r="E705" s="77">
        <v>43005.455555555556</v>
      </c>
      <c r="F705" s="78" t="s">
        <v>2839</v>
      </c>
      <c r="G705" s="78" t="s">
        <v>2840</v>
      </c>
      <c r="H705" s="78" t="s">
        <v>462</v>
      </c>
      <c r="I705" s="76" t="s">
        <v>757</v>
      </c>
      <c r="J705" s="76" t="s">
        <v>753</v>
      </c>
      <c r="K705" s="78" t="s">
        <v>1341</v>
      </c>
      <c r="L705" s="7" t="str">
        <f>IF(BudgetsQTable[[#This Row],[pi_last_name]]=" ","",HYPERLINK("https://www.ejacket.nsf.gov/ej/showProposal.do?Continue=Y&amp;ID="&amp;BudgetsQTable[[#This Row],[prop_id]],BudgetsQTable[[#This Row],[prop_id]]))</f>
        <v/>
      </c>
      <c r="M705" s="78" t="s">
        <v>753</v>
      </c>
      <c r="N705" s="7" t="str">
        <f>IF(BudgetsQTable[[#This Row],[pi_last_name]]=" ","",HYPERLINK("mailto:"&amp;BudgetsQTable[[#This Row],[pi_email]]&amp;"&amp;subject=Your NSF Proposal:  "&amp;BudgetsQTable[[#This Row],[prop_id]],BudgetsQTable[[#This Row],[pi_email]]))</f>
        <v/>
      </c>
      <c r="O705" s="78" t="s">
        <v>753</v>
      </c>
      <c r="P705" s="78">
        <v>1</v>
      </c>
      <c r="Q705" s="78">
        <v>0.5</v>
      </c>
      <c r="R705" s="79">
        <v>0</v>
      </c>
      <c r="S705" s="79">
        <v>0</v>
      </c>
      <c r="T705" s="79">
        <v>0</v>
      </c>
      <c r="U705" s="80">
        <v>103193</v>
      </c>
      <c r="V705" s="78">
        <v>0</v>
      </c>
      <c r="W705" s="78">
        <v>4</v>
      </c>
      <c r="X705" s="11" t="str">
        <f ca="1">IF(ISBLANK(BudgetsQTable[[#This Row],[budg_seq_yr]]),"FY"&amp;fiscalyear,"FY"&amp;fiscalyear-1+BudgetsQTable[[#This Row],[budg_seq_yr]])</f>
        <v>FY21</v>
      </c>
      <c r="Y705" s="79">
        <v>103193</v>
      </c>
      <c r="Z705" s="78" t="s">
        <v>2840</v>
      </c>
      <c r="AA705" s="78" t="s">
        <v>462</v>
      </c>
      <c r="AB705" s="76" t="s">
        <v>2821</v>
      </c>
      <c r="AC705" s="78" t="s">
        <v>485</v>
      </c>
    </row>
    <row r="706" spans="1:29" x14ac:dyDescent="0.35">
      <c r="A706" s="10" t="s">
        <v>1344</v>
      </c>
      <c r="B706" s="76" t="s">
        <v>2863</v>
      </c>
      <c r="C706" s="76">
        <f>C705+(BudgetsQTable[[#This Row],[lead]]&lt;&gt;K705)</f>
        <v>101</v>
      </c>
      <c r="D706" s="76">
        <f>D705*(BudgetsQTable[[#This Row],[lead]]=K705)+(BudgetsQTable[[#This Row],[prop_id]]&lt;&gt;A705)</f>
        <v>1</v>
      </c>
      <c r="E706" s="77">
        <v>43005.414583333331</v>
      </c>
      <c r="F706" s="78" t="s">
        <v>2839</v>
      </c>
      <c r="G706" s="78" t="s">
        <v>2840</v>
      </c>
      <c r="H706" s="78" t="s">
        <v>462</v>
      </c>
      <c r="I706" s="76" t="s">
        <v>757</v>
      </c>
      <c r="J706" s="76" t="s">
        <v>3434</v>
      </c>
      <c r="K706" s="78" t="s">
        <v>1344</v>
      </c>
      <c r="L706" s="7" t="str">
        <f>IF(BudgetsQTable[[#This Row],[pi_last_name]]=" ","",HYPERLINK("https://www.ejacket.nsf.gov/ej/showProposal.do?Continue=Y&amp;ID="&amp;BudgetsQTable[[#This Row],[prop_id]],BudgetsQTable[[#This Row],[prop_id]]))</f>
        <v>1763484</v>
      </c>
      <c r="M706" s="78" t="s">
        <v>1345</v>
      </c>
      <c r="N706" s="7" t="str">
        <f>IF(BudgetsQTable[[#This Row],[pi_last_name]]=" ","",HYPERLINK("mailto:"&amp;BudgetsQTable[[#This Row],[pi_email]]&amp;"&amp;subject=Your NSF Proposal:  "&amp;BudgetsQTable[[#This Row],[prop_id]],BudgetsQTable[[#This Row],[pi_email]]))</f>
        <v>scott@cs.rochester.edu</v>
      </c>
      <c r="O706" s="78" t="s">
        <v>719</v>
      </c>
      <c r="P706" s="78"/>
      <c r="Q706" s="78"/>
      <c r="R706" s="79"/>
      <c r="S706" s="79"/>
      <c r="T706" s="79"/>
      <c r="U706" s="80"/>
      <c r="V706" s="78">
        <v>0</v>
      </c>
      <c r="W706" s="78"/>
      <c r="X706" s="11" t="str">
        <f ca="1">IF(ISBLANK(BudgetsQTable[[#This Row],[budg_seq_yr]]),"FY"&amp;fiscalyear,"FY"&amp;fiscalyear-1+BudgetsQTable[[#This Row],[budg_seq_yr]])</f>
        <v>FY18</v>
      </c>
      <c r="Y706" s="79">
        <v>1199999</v>
      </c>
      <c r="Z706" s="78" t="s">
        <v>2840</v>
      </c>
      <c r="AA706" s="78" t="s">
        <v>462</v>
      </c>
      <c r="AB706" s="76" t="s">
        <v>2821</v>
      </c>
      <c r="AC706" s="78" t="s">
        <v>485</v>
      </c>
    </row>
    <row r="707" spans="1:29" x14ac:dyDescent="0.35">
      <c r="A707" s="10" t="s">
        <v>1344</v>
      </c>
      <c r="B707" s="76" t="s">
        <v>2863</v>
      </c>
      <c r="C707" s="76">
        <f>C706+(BudgetsQTable[[#This Row],[lead]]&lt;&gt;K706)</f>
        <v>101</v>
      </c>
      <c r="D707" s="76">
        <f>D706*(BudgetsQTable[[#This Row],[lead]]=K706)+(BudgetsQTable[[#This Row],[prop_id]]&lt;&gt;A706)</f>
        <v>1</v>
      </c>
      <c r="E707" s="77">
        <v>43005.414583333331</v>
      </c>
      <c r="F707" s="78" t="s">
        <v>2839</v>
      </c>
      <c r="G707" s="78" t="s">
        <v>2840</v>
      </c>
      <c r="H707" s="78" t="s">
        <v>462</v>
      </c>
      <c r="I707" s="76" t="s">
        <v>757</v>
      </c>
      <c r="J707" s="76" t="s">
        <v>753</v>
      </c>
      <c r="K707" s="78" t="s">
        <v>1344</v>
      </c>
      <c r="L707" s="7" t="str">
        <f>IF(BudgetsQTable[[#This Row],[pi_last_name]]=" ","",HYPERLINK("https://www.ejacket.nsf.gov/ej/showProposal.do?Continue=Y&amp;ID="&amp;BudgetsQTable[[#This Row],[prop_id]],BudgetsQTable[[#This Row],[prop_id]]))</f>
        <v/>
      </c>
      <c r="M707" s="78" t="s">
        <v>753</v>
      </c>
      <c r="N707" s="7" t="str">
        <f>IF(BudgetsQTable[[#This Row],[pi_last_name]]=" ","",HYPERLINK("mailto:"&amp;BudgetsQTable[[#This Row],[pi_email]]&amp;"&amp;subject=Your NSF Proposal:  "&amp;BudgetsQTable[[#This Row],[prop_id]],BudgetsQTable[[#This Row],[pi_email]]))</f>
        <v/>
      </c>
      <c r="O707" s="78" t="s">
        <v>753</v>
      </c>
      <c r="P707" s="78">
        <v>4</v>
      </c>
      <c r="Q707" s="78">
        <v>1.5</v>
      </c>
      <c r="R707" s="79">
        <v>0</v>
      </c>
      <c r="S707" s="79">
        <v>10800</v>
      </c>
      <c r="T707" s="79">
        <v>0</v>
      </c>
      <c r="U707" s="80">
        <v>286280</v>
      </c>
      <c r="V707" s="78">
        <v>0</v>
      </c>
      <c r="W707" s="78">
        <v>1</v>
      </c>
      <c r="X707" s="11" t="str">
        <f ca="1">IF(ISBLANK(BudgetsQTable[[#This Row],[budg_seq_yr]]),"FY"&amp;fiscalyear,"FY"&amp;fiscalyear-1+BudgetsQTable[[#This Row],[budg_seq_yr]])</f>
        <v>FY18</v>
      </c>
      <c r="Y707" s="79">
        <v>286280</v>
      </c>
      <c r="Z707" s="78" t="s">
        <v>2840</v>
      </c>
      <c r="AA707" s="78" t="s">
        <v>462</v>
      </c>
      <c r="AB707" s="76" t="s">
        <v>2821</v>
      </c>
      <c r="AC707" s="78" t="s">
        <v>485</v>
      </c>
    </row>
    <row r="708" spans="1:29" x14ac:dyDescent="0.35">
      <c r="A708" s="10" t="s">
        <v>1344</v>
      </c>
      <c r="B708" s="76" t="s">
        <v>2863</v>
      </c>
      <c r="C708" s="76">
        <f>C707+(BudgetsQTable[[#This Row],[lead]]&lt;&gt;K707)</f>
        <v>101</v>
      </c>
      <c r="D708" s="76">
        <f>D707*(BudgetsQTable[[#This Row],[lead]]=K707)+(BudgetsQTable[[#This Row],[prop_id]]&lt;&gt;A707)</f>
        <v>1</v>
      </c>
      <c r="E708" s="77">
        <v>43005.414583333331</v>
      </c>
      <c r="F708" s="78" t="s">
        <v>2839</v>
      </c>
      <c r="G708" s="78" t="s">
        <v>2840</v>
      </c>
      <c r="H708" s="78" t="s">
        <v>462</v>
      </c>
      <c r="I708" s="76" t="s">
        <v>757</v>
      </c>
      <c r="J708" s="76" t="s">
        <v>753</v>
      </c>
      <c r="K708" s="78" t="s">
        <v>1344</v>
      </c>
      <c r="L708" s="7" t="str">
        <f>IF(BudgetsQTable[[#This Row],[pi_last_name]]=" ","",HYPERLINK("https://www.ejacket.nsf.gov/ej/showProposal.do?Continue=Y&amp;ID="&amp;BudgetsQTable[[#This Row],[prop_id]],BudgetsQTable[[#This Row],[prop_id]]))</f>
        <v/>
      </c>
      <c r="M708" s="78" t="s">
        <v>753</v>
      </c>
      <c r="N708" s="7" t="str">
        <f>IF(BudgetsQTable[[#This Row],[pi_last_name]]=" ","",HYPERLINK("mailto:"&amp;BudgetsQTable[[#This Row],[pi_email]]&amp;"&amp;subject=Your NSF Proposal:  "&amp;BudgetsQTable[[#This Row],[prop_id]],BudgetsQTable[[#This Row],[pi_email]]))</f>
        <v/>
      </c>
      <c r="O708" s="78" t="s">
        <v>753</v>
      </c>
      <c r="P708" s="78">
        <v>4</v>
      </c>
      <c r="Q708" s="78">
        <v>1.75</v>
      </c>
      <c r="R708" s="79">
        <v>0</v>
      </c>
      <c r="S708" s="79">
        <v>10800</v>
      </c>
      <c r="T708" s="79">
        <v>0</v>
      </c>
      <c r="U708" s="80">
        <v>286972</v>
      </c>
      <c r="V708" s="78">
        <v>0</v>
      </c>
      <c r="W708" s="78">
        <v>2</v>
      </c>
      <c r="X708" s="11" t="str">
        <f ca="1">IF(ISBLANK(BudgetsQTable[[#This Row],[budg_seq_yr]]),"FY"&amp;fiscalyear,"FY"&amp;fiscalyear-1+BudgetsQTable[[#This Row],[budg_seq_yr]])</f>
        <v>FY19</v>
      </c>
      <c r="Y708" s="79">
        <v>286972</v>
      </c>
      <c r="Z708" s="78" t="s">
        <v>2840</v>
      </c>
      <c r="AA708" s="78" t="s">
        <v>462</v>
      </c>
      <c r="AB708" s="76" t="s">
        <v>2821</v>
      </c>
      <c r="AC708" s="78" t="s">
        <v>485</v>
      </c>
    </row>
    <row r="709" spans="1:29" x14ac:dyDescent="0.35">
      <c r="A709" s="10" t="s">
        <v>1344</v>
      </c>
      <c r="B709" s="76" t="s">
        <v>2863</v>
      </c>
      <c r="C709" s="76">
        <f>C708+(BudgetsQTable[[#This Row],[lead]]&lt;&gt;K708)</f>
        <v>101</v>
      </c>
      <c r="D709" s="76">
        <f>D708*(BudgetsQTable[[#This Row],[lead]]=K708)+(BudgetsQTable[[#This Row],[prop_id]]&lt;&gt;A708)</f>
        <v>1</v>
      </c>
      <c r="E709" s="77">
        <v>43005.414583333331</v>
      </c>
      <c r="F709" s="78" t="s">
        <v>2839</v>
      </c>
      <c r="G709" s="78" t="s">
        <v>2840</v>
      </c>
      <c r="H709" s="78" t="s">
        <v>462</v>
      </c>
      <c r="I709" s="76" t="s">
        <v>757</v>
      </c>
      <c r="J709" s="76" t="s">
        <v>753</v>
      </c>
      <c r="K709" s="78" t="s">
        <v>1344</v>
      </c>
      <c r="L709" s="7" t="str">
        <f>IF(BudgetsQTable[[#This Row],[pi_last_name]]=" ","",HYPERLINK("https://www.ejacket.nsf.gov/ej/showProposal.do?Continue=Y&amp;ID="&amp;BudgetsQTable[[#This Row],[prop_id]],BudgetsQTable[[#This Row],[prop_id]]))</f>
        <v/>
      </c>
      <c r="M709" s="78" t="s">
        <v>753</v>
      </c>
      <c r="N709" s="7" t="str">
        <f>IF(BudgetsQTable[[#This Row],[pi_last_name]]=" ","",HYPERLINK("mailto:"&amp;BudgetsQTable[[#This Row],[pi_email]]&amp;"&amp;subject=Your NSF Proposal:  "&amp;BudgetsQTable[[#This Row],[prop_id]],BudgetsQTable[[#This Row],[pi_email]]))</f>
        <v/>
      </c>
      <c r="O709" s="78" t="s">
        <v>753</v>
      </c>
      <c r="P709" s="78">
        <v>4</v>
      </c>
      <c r="Q709" s="78">
        <v>2.5</v>
      </c>
      <c r="R709" s="79">
        <v>0</v>
      </c>
      <c r="S709" s="79">
        <v>10800</v>
      </c>
      <c r="T709" s="79">
        <v>0</v>
      </c>
      <c r="U709" s="80">
        <v>311424</v>
      </c>
      <c r="V709" s="78">
        <v>0</v>
      </c>
      <c r="W709" s="78">
        <v>3</v>
      </c>
      <c r="X709" s="11" t="str">
        <f ca="1">IF(ISBLANK(BudgetsQTable[[#This Row],[budg_seq_yr]]),"FY"&amp;fiscalyear,"FY"&amp;fiscalyear-1+BudgetsQTable[[#This Row],[budg_seq_yr]])</f>
        <v>FY20</v>
      </c>
      <c r="Y709" s="79">
        <v>311424</v>
      </c>
      <c r="Z709" s="78" t="s">
        <v>2840</v>
      </c>
      <c r="AA709" s="78" t="s">
        <v>462</v>
      </c>
      <c r="AB709" s="76" t="s">
        <v>2821</v>
      </c>
      <c r="AC709" s="78" t="s">
        <v>485</v>
      </c>
    </row>
    <row r="710" spans="1:29" x14ac:dyDescent="0.35">
      <c r="A710" s="10" t="s">
        <v>1344</v>
      </c>
      <c r="B710" s="76" t="s">
        <v>2863</v>
      </c>
      <c r="C710" s="76">
        <f>C709+(BudgetsQTable[[#This Row],[lead]]&lt;&gt;K709)</f>
        <v>101</v>
      </c>
      <c r="D710" s="76">
        <f>D709*(BudgetsQTable[[#This Row],[lead]]=K709)+(BudgetsQTable[[#This Row],[prop_id]]&lt;&gt;A709)</f>
        <v>1</v>
      </c>
      <c r="E710" s="77">
        <v>43005.414583333331</v>
      </c>
      <c r="F710" s="78" t="s">
        <v>2839</v>
      </c>
      <c r="G710" s="78" t="s">
        <v>2840</v>
      </c>
      <c r="H710" s="78" t="s">
        <v>462</v>
      </c>
      <c r="I710" s="76" t="s">
        <v>757</v>
      </c>
      <c r="J710" s="76" t="s">
        <v>753</v>
      </c>
      <c r="K710" s="78" t="s">
        <v>1344</v>
      </c>
      <c r="L710" s="7" t="str">
        <f>IF(BudgetsQTable[[#This Row],[pi_last_name]]=" ","",HYPERLINK("https://www.ejacket.nsf.gov/ej/showProposal.do?Continue=Y&amp;ID="&amp;BudgetsQTable[[#This Row],[prop_id]],BudgetsQTable[[#This Row],[prop_id]]))</f>
        <v/>
      </c>
      <c r="M710" s="78" t="s">
        <v>753</v>
      </c>
      <c r="N710" s="7" t="str">
        <f>IF(BudgetsQTable[[#This Row],[pi_last_name]]=" ","",HYPERLINK("mailto:"&amp;BudgetsQTable[[#This Row],[pi_email]]&amp;"&amp;subject=Your NSF Proposal:  "&amp;BudgetsQTable[[#This Row],[prop_id]],BudgetsQTable[[#This Row],[pi_email]]))</f>
        <v/>
      </c>
      <c r="O710" s="78" t="s">
        <v>753</v>
      </c>
      <c r="P710" s="78">
        <v>4</v>
      </c>
      <c r="Q710" s="78">
        <v>2.25</v>
      </c>
      <c r="R710" s="79">
        <v>0</v>
      </c>
      <c r="S710" s="79">
        <v>10800</v>
      </c>
      <c r="T710" s="79">
        <v>0</v>
      </c>
      <c r="U710" s="80">
        <v>315323</v>
      </c>
      <c r="V710" s="78">
        <v>0</v>
      </c>
      <c r="W710" s="78">
        <v>4</v>
      </c>
      <c r="X710" s="11" t="str">
        <f ca="1">IF(ISBLANK(BudgetsQTable[[#This Row],[budg_seq_yr]]),"FY"&amp;fiscalyear,"FY"&amp;fiscalyear-1+BudgetsQTable[[#This Row],[budg_seq_yr]])</f>
        <v>FY21</v>
      </c>
      <c r="Y710" s="79">
        <v>315323</v>
      </c>
      <c r="Z710" s="78" t="s">
        <v>2840</v>
      </c>
      <c r="AA710" s="78" t="s">
        <v>462</v>
      </c>
      <c r="AB710" s="76" t="s">
        <v>2821</v>
      </c>
      <c r="AC710" s="78" t="s">
        <v>485</v>
      </c>
    </row>
    <row r="711" spans="1:29" x14ac:dyDescent="0.35">
      <c r="A711" s="10" t="s">
        <v>1347</v>
      </c>
      <c r="B711" s="76" t="s">
        <v>2824</v>
      </c>
      <c r="C711" s="76">
        <f>C710+(BudgetsQTable[[#This Row],[lead]]&lt;&gt;K710)</f>
        <v>102</v>
      </c>
      <c r="D711" s="76">
        <f>D710*(BudgetsQTable[[#This Row],[lead]]=K710)+(BudgetsQTable[[#This Row],[prop_id]]&lt;&gt;A710)</f>
        <v>1</v>
      </c>
      <c r="E711" s="77">
        <v>43005.415972222225</v>
      </c>
      <c r="F711" s="78" t="s">
        <v>2868</v>
      </c>
      <c r="G711" s="78" t="s">
        <v>2869</v>
      </c>
      <c r="H711" s="78" t="s">
        <v>468</v>
      </c>
      <c r="I711" s="76" t="s">
        <v>807</v>
      </c>
      <c r="J711" s="76" t="s">
        <v>3437</v>
      </c>
      <c r="K711" s="78" t="s">
        <v>1347</v>
      </c>
      <c r="L711" s="7" t="str">
        <f>IF(BudgetsQTable[[#This Row],[pi_last_name]]=" ","",HYPERLINK("https://www.ejacket.nsf.gov/ej/showProposal.do?Continue=Y&amp;ID="&amp;BudgetsQTable[[#This Row],[prop_id]],BudgetsQTable[[#This Row],[prop_id]]))</f>
        <v>1763485</v>
      </c>
      <c r="M711" s="78" t="s">
        <v>1348</v>
      </c>
      <c r="N711" s="7" t="str">
        <f>IF(BudgetsQTable[[#This Row],[pi_last_name]]=" ","",HYPERLINK("mailto:"&amp;BudgetsQTable[[#This Row],[pi_email]]&amp;"&amp;subject=Your NSF Proposal:  "&amp;BudgetsQTable[[#This Row],[prop_id]],BudgetsQTable[[#This Row],[pi_email]]))</f>
        <v>cacl@umich.edu</v>
      </c>
      <c r="O711" s="78" t="s">
        <v>713</v>
      </c>
      <c r="P711" s="78"/>
      <c r="Q711" s="78"/>
      <c r="R711" s="79"/>
      <c r="S711" s="79"/>
      <c r="T711" s="79"/>
      <c r="U711" s="80"/>
      <c r="V711" s="78">
        <v>0</v>
      </c>
      <c r="W711" s="78"/>
      <c r="X711" s="11" t="str">
        <f ca="1">IF(ISBLANK(BudgetsQTable[[#This Row],[budg_seq_yr]]),"FY"&amp;fiscalyear,"FY"&amp;fiscalyear-1+BudgetsQTable[[#This Row],[budg_seq_yr]])</f>
        <v>FY18</v>
      </c>
      <c r="Y711" s="79">
        <v>498252</v>
      </c>
      <c r="Z711" s="78" t="s">
        <v>2869</v>
      </c>
      <c r="AA711" s="78" t="s">
        <v>468</v>
      </c>
      <c r="AB711" s="76" t="s">
        <v>2821</v>
      </c>
      <c r="AC711" s="78" t="s">
        <v>468</v>
      </c>
    </row>
    <row r="712" spans="1:29" x14ac:dyDescent="0.35">
      <c r="A712" s="10" t="s">
        <v>1347</v>
      </c>
      <c r="B712" s="76" t="s">
        <v>2824</v>
      </c>
      <c r="C712" s="76">
        <f>C711+(BudgetsQTable[[#This Row],[lead]]&lt;&gt;K711)</f>
        <v>102</v>
      </c>
      <c r="D712" s="76">
        <f>D711*(BudgetsQTable[[#This Row],[lead]]=K711)+(BudgetsQTable[[#This Row],[prop_id]]&lt;&gt;A711)</f>
        <v>1</v>
      </c>
      <c r="E712" s="77">
        <v>43005.415972222225</v>
      </c>
      <c r="F712" s="78" t="s">
        <v>2868</v>
      </c>
      <c r="G712" s="78" t="s">
        <v>2869</v>
      </c>
      <c r="H712" s="78" t="s">
        <v>468</v>
      </c>
      <c r="I712" s="76" t="s">
        <v>807</v>
      </c>
      <c r="J712" s="76" t="s">
        <v>753</v>
      </c>
      <c r="K712" s="78" t="s">
        <v>1347</v>
      </c>
      <c r="L712" s="7" t="str">
        <f>IF(BudgetsQTable[[#This Row],[pi_last_name]]=" ","",HYPERLINK("https://www.ejacket.nsf.gov/ej/showProposal.do?Continue=Y&amp;ID="&amp;BudgetsQTable[[#This Row],[prop_id]],BudgetsQTable[[#This Row],[prop_id]]))</f>
        <v/>
      </c>
      <c r="M712" s="78" t="s">
        <v>753</v>
      </c>
      <c r="N712" s="7" t="str">
        <f>IF(BudgetsQTable[[#This Row],[pi_last_name]]=" ","",HYPERLINK("mailto:"&amp;BudgetsQTable[[#This Row],[pi_email]]&amp;"&amp;subject=Your NSF Proposal:  "&amp;BudgetsQTable[[#This Row],[prop_id]],BudgetsQTable[[#This Row],[pi_email]]))</f>
        <v/>
      </c>
      <c r="O712" s="78" t="s">
        <v>753</v>
      </c>
      <c r="P712" s="78">
        <v>1</v>
      </c>
      <c r="Q712" s="78">
        <v>1</v>
      </c>
      <c r="R712" s="79">
        <v>0</v>
      </c>
      <c r="S712" s="79">
        <v>2500</v>
      </c>
      <c r="T712" s="79">
        <v>0</v>
      </c>
      <c r="U712" s="80">
        <v>135809</v>
      </c>
      <c r="V712" s="78">
        <v>0</v>
      </c>
      <c r="W712" s="78">
        <v>1</v>
      </c>
      <c r="X712" s="11" t="str">
        <f ca="1">IF(ISBLANK(BudgetsQTable[[#This Row],[budg_seq_yr]]),"FY"&amp;fiscalyear,"FY"&amp;fiscalyear-1+BudgetsQTable[[#This Row],[budg_seq_yr]])</f>
        <v>FY18</v>
      </c>
      <c r="Y712" s="79">
        <v>135809</v>
      </c>
      <c r="Z712" s="78" t="s">
        <v>2869</v>
      </c>
      <c r="AA712" s="78" t="s">
        <v>468</v>
      </c>
      <c r="AB712" s="76" t="s">
        <v>2821</v>
      </c>
      <c r="AC712" s="78" t="s">
        <v>468</v>
      </c>
    </row>
    <row r="713" spans="1:29" x14ac:dyDescent="0.35">
      <c r="A713" s="10" t="s">
        <v>1347</v>
      </c>
      <c r="B713" s="76" t="s">
        <v>2824</v>
      </c>
      <c r="C713" s="76">
        <f>C712+(BudgetsQTable[[#This Row],[lead]]&lt;&gt;K712)</f>
        <v>102</v>
      </c>
      <c r="D713" s="76">
        <f>D712*(BudgetsQTable[[#This Row],[lead]]=K712)+(BudgetsQTable[[#This Row],[prop_id]]&lt;&gt;A712)</f>
        <v>1</v>
      </c>
      <c r="E713" s="77">
        <v>43005.415972222225</v>
      </c>
      <c r="F713" s="78" t="s">
        <v>2868</v>
      </c>
      <c r="G713" s="78" t="s">
        <v>2869</v>
      </c>
      <c r="H713" s="78" t="s">
        <v>468</v>
      </c>
      <c r="I713" s="76" t="s">
        <v>807</v>
      </c>
      <c r="J713" s="76" t="s">
        <v>753</v>
      </c>
      <c r="K713" s="78" t="s">
        <v>1347</v>
      </c>
      <c r="L713" s="7" t="str">
        <f>IF(BudgetsQTable[[#This Row],[pi_last_name]]=" ","",HYPERLINK("https://www.ejacket.nsf.gov/ej/showProposal.do?Continue=Y&amp;ID="&amp;BudgetsQTable[[#This Row],[prop_id]],BudgetsQTable[[#This Row],[prop_id]]))</f>
        <v/>
      </c>
      <c r="M713" s="78" t="s">
        <v>753</v>
      </c>
      <c r="N713" s="7" t="str">
        <f>IF(BudgetsQTable[[#This Row],[pi_last_name]]=" ","",HYPERLINK("mailto:"&amp;BudgetsQTable[[#This Row],[pi_email]]&amp;"&amp;subject=Your NSF Proposal:  "&amp;BudgetsQTable[[#This Row],[prop_id]],BudgetsQTable[[#This Row],[pi_email]]))</f>
        <v/>
      </c>
      <c r="O713" s="78" t="s">
        <v>753</v>
      </c>
      <c r="P713" s="78">
        <v>1</v>
      </c>
      <c r="Q713" s="78">
        <v>1</v>
      </c>
      <c r="R713" s="79">
        <v>0</v>
      </c>
      <c r="S713" s="79">
        <v>2500</v>
      </c>
      <c r="T713" s="79">
        <v>0</v>
      </c>
      <c r="U713" s="80">
        <v>235416</v>
      </c>
      <c r="V713" s="78">
        <v>0</v>
      </c>
      <c r="W713" s="78">
        <v>2</v>
      </c>
      <c r="X713" s="11" t="str">
        <f ca="1">IF(ISBLANK(BudgetsQTable[[#This Row],[budg_seq_yr]]),"FY"&amp;fiscalyear,"FY"&amp;fiscalyear-1+BudgetsQTable[[#This Row],[budg_seq_yr]])</f>
        <v>FY19</v>
      </c>
      <c r="Y713" s="79">
        <v>235416</v>
      </c>
      <c r="Z713" s="78" t="s">
        <v>2869</v>
      </c>
      <c r="AA713" s="78" t="s">
        <v>468</v>
      </c>
      <c r="AB713" s="76" t="s">
        <v>2821</v>
      </c>
      <c r="AC713" s="78" t="s">
        <v>468</v>
      </c>
    </row>
    <row r="714" spans="1:29" x14ac:dyDescent="0.35">
      <c r="A714" s="10" t="s">
        <v>1347</v>
      </c>
      <c r="B714" s="76" t="s">
        <v>2824</v>
      </c>
      <c r="C714" s="76">
        <f>C713+(BudgetsQTable[[#This Row],[lead]]&lt;&gt;K713)</f>
        <v>102</v>
      </c>
      <c r="D714" s="76">
        <f>D713*(BudgetsQTable[[#This Row],[lead]]=K713)+(BudgetsQTable[[#This Row],[prop_id]]&lt;&gt;A713)</f>
        <v>1</v>
      </c>
      <c r="E714" s="77">
        <v>43005.415972222225</v>
      </c>
      <c r="F714" s="78" t="s">
        <v>2868</v>
      </c>
      <c r="G714" s="78" t="s">
        <v>2869</v>
      </c>
      <c r="H714" s="78" t="s">
        <v>468</v>
      </c>
      <c r="I714" s="76" t="s">
        <v>807</v>
      </c>
      <c r="J714" s="76" t="s">
        <v>753</v>
      </c>
      <c r="K714" s="78" t="s">
        <v>1347</v>
      </c>
      <c r="L714" s="7" t="str">
        <f>IF(BudgetsQTable[[#This Row],[pi_last_name]]=" ","",HYPERLINK("https://www.ejacket.nsf.gov/ej/showProposal.do?Continue=Y&amp;ID="&amp;BudgetsQTable[[#This Row],[prop_id]],BudgetsQTable[[#This Row],[prop_id]]))</f>
        <v/>
      </c>
      <c r="M714" s="78" t="s">
        <v>753</v>
      </c>
      <c r="N714" s="7" t="str">
        <f>IF(BudgetsQTable[[#This Row],[pi_last_name]]=" ","",HYPERLINK("mailto:"&amp;BudgetsQTable[[#This Row],[pi_email]]&amp;"&amp;subject=Your NSF Proposal:  "&amp;BudgetsQTable[[#This Row],[prop_id]],BudgetsQTable[[#This Row],[pi_email]]))</f>
        <v/>
      </c>
      <c r="O714" s="78" t="s">
        <v>753</v>
      </c>
      <c r="P714" s="78">
        <v>1</v>
      </c>
      <c r="Q714" s="78">
        <v>1</v>
      </c>
      <c r="R714" s="79">
        <v>0</v>
      </c>
      <c r="S714" s="79">
        <v>2500</v>
      </c>
      <c r="T714" s="79">
        <v>0</v>
      </c>
      <c r="U714" s="80">
        <v>127027</v>
      </c>
      <c r="V714" s="78">
        <v>0</v>
      </c>
      <c r="W714" s="78">
        <v>3</v>
      </c>
      <c r="X714" s="11" t="str">
        <f ca="1">IF(ISBLANK(BudgetsQTable[[#This Row],[budg_seq_yr]]),"FY"&amp;fiscalyear,"FY"&amp;fiscalyear-1+BudgetsQTable[[#This Row],[budg_seq_yr]])</f>
        <v>FY20</v>
      </c>
      <c r="Y714" s="79">
        <v>127027</v>
      </c>
      <c r="Z714" s="78" t="s">
        <v>2869</v>
      </c>
      <c r="AA714" s="78" t="s">
        <v>468</v>
      </c>
      <c r="AB714" s="76" t="s">
        <v>2821</v>
      </c>
      <c r="AC714" s="78" t="s">
        <v>468</v>
      </c>
    </row>
    <row r="715" spans="1:29" x14ac:dyDescent="0.35">
      <c r="A715" s="10" t="s">
        <v>3438</v>
      </c>
      <c r="B715" s="76" t="s">
        <v>2834</v>
      </c>
      <c r="C715" s="76">
        <f>C714+(BudgetsQTable[[#This Row],[lead]]&lt;&gt;K714)</f>
        <v>102</v>
      </c>
      <c r="D715" s="76">
        <f>D714*(BudgetsQTable[[#This Row],[lead]]=K714)+(BudgetsQTable[[#This Row],[prop_id]]&lt;&gt;A714)</f>
        <v>2</v>
      </c>
      <c r="E715" s="77">
        <v>43005.436111111114</v>
      </c>
      <c r="F715" s="78" t="s">
        <v>2868</v>
      </c>
      <c r="G715" s="78" t="s">
        <v>2869</v>
      </c>
      <c r="H715" s="78" t="s">
        <v>468</v>
      </c>
      <c r="I715" s="76" t="s">
        <v>807</v>
      </c>
      <c r="J715" s="76" t="s">
        <v>3441</v>
      </c>
      <c r="K715" s="78" t="s">
        <v>1347</v>
      </c>
      <c r="L715" s="7" t="str">
        <f>IF(BudgetsQTable[[#This Row],[pi_last_name]]=" ","",HYPERLINK("https://www.ejacket.nsf.gov/ej/showProposal.do?Continue=Y&amp;ID="&amp;BudgetsQTable[[#This Row],[prop_id]],BudgetsQTable[[#This Row],[prop_id]]))</f>
        <v>1763506</v>
      </c>
      <c r="M715" s="78" t="s">
        <v>3439</v>
      </c>
      <c r="N715" s="7" t="str">
        <f>IF(BudgetsQTable[[#This Row],[pi_last_name]]=" ","",HYPERLINK("mailto:"&amp;BudgetsQTable[[#This Row],[pi_email]]&amp;"&amp;subject=Your NSF Proposal:  "&amp;BudgetsQTable[[#This Row],[prop_id]],BudgetsQTable[[#This Row],[pi_email]]))</f>
        <v>tstroud@austin.utexas.edu</v>
      </c>
      <c r="O715" s="78" t="s">
        <v>2827</v>
      </c>
      <c r="P715" s="78"/>
      <c r="Q715" s="78"/>
      <c r="R715" s="79"/>
      <c r="S715" s="79"/>
      <c r="T715" s="79"/>
      <c r="U715" s="80"/>
      <c r="V715" s="78">
        <v>0</v>
      </c>
      <c r="W715" s="78"/>
      <c r="X715" s="11" t="str">
        <f ca="1">IF(ISBLANK(BudgetsQTable[[#This Row],[budg_seq_yr]]),"FY"&amp;fiscalyear,"FY"&amp;fiscalyear-1+BudgetsQTable[[#This Row],[budg_seq_yr]])</f>
        <v>FY18</v>
      </c>
      <c r="Y715" s="79">
        <v>314358</v>
      </c>
      <c r="Z715" s="78" t="s">
        <v>2869</v>
      </c>
      <c r="AA715" s="78" t="s">
        <v>468</v>
      </c>
      <c r="AB715" s="76" t="s">
        <v>2821</v>
      </c>
      <c r="AC715" s="78" t="s">
        <v>468</v>
      </c>
    </row>
    <row r="716" spans="1:29" x14ac:dyDescent="0.35">
      <c r="A716" s="10" t="s">
        <v>3438</v>
      </c>
      <c r="B716" s="76" t="s">
        <v>2834</v>
      </c>
      <c r="C716" s="76">
        <f>C715+(BudgetsQTable[[#This Row],[lead]]&lt;&gt;K715)</f>
        <v>102</v>
      </c>
      <c r="D716" s="76">
        <f>D715*(BudgetsQTable[[#This Row],[lead]]=K715)+(BudgetsQTable[[#This Row],[prop_id]]&lt;&gt;A715)</f>
        <v>2</v>
      </c>
      <c r="E716" s="77">
        <v>43005.436111111114</v>
      </c>
      <c r="F716" s="78" t="s">
        <v>2868</v>
      </c>
      <c r="G716" s="78" t="s">
        <v>2869</v>
      </c>
      <c r="H716" s="78" t="s">
        <v>468</v>
      </c>
      <c r="I716" s="76" t="s">
        <v>807</v>
      </c>
      <c r="J716" s="76" t="s">
        <v>753</v>
      </c>
      <c r="K716" s="78" t="s">
        <v>1347</v>
      </c>
      <c r="L716" s="7" t="str">
        <f>IF(BudgetsQTable[[#This Row],[pi_last_name]]=" ","",HYPERLINK("https://www.ejacket.nsf.gov/ej/showProposal.do?Continue=Y&amp;ID="&amp;BudgetsQTable[[#This Row],[prop_id]],BudgetsQTable[[#This Row],[prop_id]]))</f>
        <v/>
      </c>
      <c r="M716" s="78" t="s">
        <v>753</v>
      </c>
      <c r="N716" s="7" t="str">
        <f>IF(BudgetsQTable[[#This Row],[pi_last_name]]=" ","",HYPERLINK("mailto:"&amp;BudgetsQTable[[#This Row],[pi_email]]&amp;"&amp;subject=Your NSF Proposal:  "&amp;BudgetsQTable[[#This Row],[prop_id]],BudgetsQTable[[#This Row],[pi_email]]))</f>
        <v/>
      </c>
      <c r="O716" s="78" t="s">
        <v>753</v>
      </c>
      <c r="P716" s="78">
        <v>1</v>
      </c>
      <c r="Q716" s="78">
        <v>1</v>
      </c>
      <c r="R716" s="79">
        <v>0</v>
      </c>
      <c r="S716" s="79">
        <v>0</v>
      </c>
      <c r="T716" s="79">
        <v>0</v>
      </c>
      <c r="U716" s="80">
        <v>102285</v>
      </c>
      <c r="V716" s="78">
        <v>0</v>
      </c>
      <c r="W716" s="78">
        <v>1</v>
      </c>
      <c r="X716" s="11" t="str">
        <f ca="1">IF(ISBLANK(BudgetsQTable[[#This Row],[budg_seq_yr]]),"FY"&amp;fiscalyear,"FY"&amp;fiscalyear-1+BudgetsQTable[[#This Row],[budg_seq_yr]])</f>
        <v>FY18</v>
      </c>
      <c r="Y716" s="79">
        <v>102285</v>
      </c>
      <c r="Z716" s="78" t="s">
        <v>2869</v>
      </c>
      <c r="AA716" s="78" t="s">
        <v>468</v>
      </c>
      <c r="AB716" s="76" t="s">
        <v>2821</v>
      </c>
      <c r="AC716" s="78" t="s">
        <v>468</v>
      </c>
    </row>
    <row r="717" spans="1:29" x14ac:dyDescent="0.35">
      <c r="A717" s="10" t="s">
        <v>3438</v>
      </c>
      <c r="B717" s="76" t="s">
        <v>2834</v>
      </c>
      <c r="C717" s="76">
        <f>C716+(BudgetsQTable[[#This Row],[lead]]&lt;&gt;K716)</f>
        <v>102</v>
      </c>
      <c r="D717" s="76">
        <f>D716*(BudgetsQTable[[#This Row],[lead]]=K716)+(BudgetsQTable[[#This Row],[prop_id]]&lt;&gt;A716)</f>
        <v>2</v>
      </c>
      <c r="E717" s="77">
        <v>43005.436111111114</v>
      </c>
      <c r="F717" s="78" t="s">
        <v>2868</v>
      </c>
      <c r="G717" s="78" t="s">
        <v>2869</v>
      </c>
      <c r="H717" s="78" t="s">
        <v>468</v>
      </c>
      <c r="I717" s="76" t="s">
        <v>807</v>
      </c>
      <c r="J717" s="76" t="s">
        <v>753</v>
      </c>
      <c r="K717" s="78" t="s">
        <v>1347</v>
      </c>
      <c r="L717" s="7" t="str">
        <f>IF(BudgetsQTable[[#This Row],[pi_last_name]]=" ","",HYPERLINK("https://www.ejacket.nsf.gov/ej/showProposal.do?Continue=Y&amp;ID="&amp;BudgetsQTable[[#This Row],[prop_id]],BudgetsQTable[[#This Row],[prop_id]]))</f>
        <v/>
      </c>
      <c r="M717" s="78" t="s">
        <v>753</v>
      </c>
      <c r="N717" s="7" t="str">
        <f>IF(BudgetsQTable[[#This Row],[pi_last_name]]=" ","",HYPERLINK("mailto:"&amp;BudgetsQTable[[#This Row],[pi_email]]&amp;"&amp;subject=Your NSF Proposal:  "&amp;BudgetsQTable[[#This Row],[prop_id]],BudgetsQTable[[#This Row],[pi_email]]))</f>
        <v/>
      </c>
      <c r="O717" s="78" t="s">
        <v>753</v>
      </c>
      <c r="P717" s="78">
        <v>1</v>
      </c>
      <c r="Q717" s="78">
        <v>1</v>
      </c>
      <c r="R717" s="79">
        <v>0</v>
      </c>
      <c r="S717" s="79">
        <v>0</v>
      </c>
      <c r="T717" s="79">
        <v>0</v>
      </c>
      <c r="U717" s="80">
        <v>104761</v>
      </c>
      <c r="V717" s="78">
        <v>0</v>
      </c>
      <c r="W717" s="78">
        <v>2</v>
      </c>
      <c r="X717" s="11" t="str">
        <f ca="1">IF(ISBLANK(BudgetsQTable[[#This Row],[budg_seq_yr]]),"FY"&amp;fiscalyear,"FY"&amp;fiscalyear-1+BudgetsQTable[[#This Row],[budg_seq_yr]])</f>
        <v>FY19</v>
      </c>
      <c r="Y717" s="79">
        <v>104761</v>
      </c>
      <c r="Z717" s="78" t="s">
        <v>2869</v>
      </c>
      <c r="AA717" s="78" t="s">
        <v>468</v>
      </c>
      <c r="AB717" s="76" t="s">
        <v>2821</v>
      </c>
      <c r="AC717" s="78" t="s">
        <v>468</v>
      </c>
    </row>
    <row r="718" spans="1:29" x14ac:dyDescent="0.35">
      <c r="A718" s="10" t="s">
        <v>3438</v>
      </c>
      <c r="B718" s="76" t="s">
        <v>2834</v>
      </c>
      <c r="C718" s="76">
        <f>C717+(BudgetsQTable[[#This Row],[lead]]&lt;&gt;K717)</f>
        <v>102</v>
      </c>
      <c r="D718" s="76">
        <f>D717*(BudgetsQTable[[#This Row],[lead]]=K717)+(BudgetsQTable[[#This Row],[prop_id]]&lt;&gt;A717)</f>
        <v>2</v>
      </c>
      <c r="E718" s="77">
        <v>43005.436111111114</v>
      </c>
      <c r="F718" s="78" t="s">
        <v>2868</v>
      </c>
      <c r="G718" s="78" t="s">
        <v>2869</v>
      </c>
      <c r="H718" s="78" t="s">
        <v>468</v>
      </c>
      <c r="I718" s="76" t="s">
        <v>807</v>
      </c>
      <c r="J718" s="76" t="s">
        <v>753</v>
      </c>
      <c r="K718" s="78" t="s">
        <v>1347</v>
      </c>
      <c r="L718" s="7" t="str">
        <f>IF(BudgetsQTable[[#This Row],[pi_last_name]]=" ","",HYPERLINK("https://www.ejacket.nsf.gov/ej/showProposal.do?Continue=Y&amp;ID="&amp;BudgetsQTable[[#This Row],[prop_id]],BudgetsQTable[[#This Row],[prop_id]]))</f>
        <v/>
      </c>
      <c r="M718" s="78" t="s">
        <v>753</v>
      </c>
      <c r="N718" s="7" t="str">
        <f>IF(BudgetsQTable[[#This Row],[pi_last_name]]=" ","",HYPERLINK("mailto:"&amp;BudgetsQTable[[#This Row],[pi_email]]&amp;"&amp;subject=Your NSF Proposal:  "&amp;BudgetsQTable[[#This Row],[prop_id]],BudgetsQTable[[#This Row],[pi_email]]))</f>
        <v/>
      </c>
      <c r="O718" s="78" t="s">
        <v>753</v>
      </c>
      <c r="P718" s="78">
        <v>1</v>
      </c>
      <c r="Q718" s="78">
        <v>1</v>
      </c>
      <c r="R718" s="79">
        <v>0</v>
      </c>
      <c r="S718" s="79">
        <v>0</v>
      </c>
      <c r="T718" s="79">
        <v>0</v>
      </c>
      <c r="U718" s="80">
        <v>107312</v>
      </c>
      <c r="V718" s="78">
        <v>0</v>
      </c>
      <c r="W718" s="78">
        <v>3</v>
      </c>
      <c r="X718" s="11" t="str">
        <f ca="1">IF(ISBLANK(BudgetsQTable[[#This Row],[budg_seq_yr]]),"FY"&amp;fiscalyear,"FY"&amp;fiscalyear-1+BudgetsQTable[[#This Row],[budg_seq_yr]])</f>
        <v>FY20</v>
      </c>
      <c r="Y718" s="79">
        <v>107312</v>
      </c>
      <c r="Z718" s="78" t="s">
        <v>2869</v>
      </c>
      <c r="AA718" s="78" t="s">
        <v>468</v>
      </c>
      <c r="AB718" s="76" t="s">
        <v>2821</v>
      </c>
      <c r="AC718" s="78" t="s">
        <v>468</v>
      </c>
    </row>
    <row r="719" spans="1:29" x14ac:dyDescent="0.35">
      <c r="A719" s="10" t="s">
        <v>3442</v>
      </c>
      <c r="B719" s="76" t="s">
        <v>2834</v>
      </c>
      <c r="C719" s="76">
        <f>C718+(BudgetsQTable[[#This Row],[lead]]&lt;&gt;K718)</f>
        <v>102</v>
      </c>
      <c r="D719" s="76">
        <f>D718*(BudgetsQTable[[#This Row],[lead]]=K718)+(BudgetsQTable[[#This Row],[prop_id]]&lt;&gt;A718)</f>
        <v>3</v>
      </c>
      <c r="E719" s="77">
        <v>43005.436805555553</v>
      </c>
      <c r="F719" s="78" t="s">
        <v>2868</v>
      </c>
      <c r="G719" s="78" t="s">
        <v>2869</v>
      </c>
      <c r="H719" s="78" t="s">
        <v>468</v>
      </c>
      <c r="I719" s="76" t="s">
        <v>807</v>
      </c>
      <c r="J719" s="76" t="s">
        <v>3445</v>
      </c>
      <c r="K719" s="78" t="s">
        <v>1347</v>
      </c>
      <c r="L719" s="7" t="str">
        <f>IF(BudgetsQTable[[#This Row],[pi_last_name]]=" ","",HYPERLINK("https://www.ejacket.nsf.gov/ej/showProposal.do?Continue=Y&amp;ID="&amp;BudgetsQTable[[#This Row],[prop_id]],BudgetsQTable[[#This Row],[prop_id]]))</f>
        <v>1763507</v>
      </c>
      <c r="M719" s="78" t="s">
        <v>3443</v>
      </c>
      <c r="N719" s="7" t="str">
        <f>IF(BudgetsQTable[[#This Row],[pi_last_name]]=" ","",HYPERLINK("mailto:"&amp;BudgetsQTable[[#This Row],[pi_email]]&amp;"&amp;subject=Your NSF Proposal:  "&amp;BudgetsQTable[[#This Row],[prop_id]],BudgetsQTable[[#This Row],[pi_email]]))</f>
        <v>nad@northwestern.edu</v>
      </c>
      <c r="O719" s="78" t="s">
        <v>600</v>
      </c>
      <c r="P719" s="78"/>
      <c r="Q719" s="78"/>
      <c r="R719" s="79"/>
      <c r="S719" s="79"/>
      <c r="T719" s="79"/>
      <c r="U719" s="80"/>
      <c r="V719" s="78">
        <v>0</v>
      </c>
      <c r="W719" s="78"/>
      <c r="X719" s="11" t="str">
        <f ca="1">IF(ISBLANK(BudgetsQTable[[#This Row],[budg_seq_yr]]),"FY"&amp;fiscalyear,"FY"&amp;fiscalyear-1+BudgetsQTable[[#This Row],[budg_seq_yr]])</f>
        <v>FY18</v>
      </c>
      <c r="Y719" s="79">
        <v>320957</v>
      </c>
      <c r="Z719" s="78" t="s">
        <v>2869</v>
      </c>
      <c r="AA719" s="78" t="s">
        <v>468</v>
      </c>
      <c r="AB719" s="76" t="s">
        <v>2821</v>
      </c>
      <c r="AC719" s="78" t="s">
        <v>468</v>
      </c>
    </row>
    <row r="720" spans="1:29" x14ac:dyDescent="0.35">
      <c r="A720" s="10" t="s">
        <v>3442</v>
      </c>
      <c r="B720" s="76" t="s">
        <v>2834</v>
      </c>
      <c r="C720" s="76">
        <f>C719+(BudgetsQTable[[#This Row],[lead]]&lt;&gt;K719)</f>
        <v>102</v>
      </c>
      <c r="D720" s="76">
        <f>D719*(BudgetsQTable[[#This Row],[lead]]=K719)+(BudgetsQTable[[#This Row],[prop_id]]&lt;&gt;A719)</f>
        <v>3</v>
      </c>
      <c r="E720" s="77">
        <v>43005.436805555553</v>
      </c>
      <c r="F720" s="78" t="s">
        <v>2868</v>
      </c>
      <c r="G720" s="78" t="s">
        <v>2869</v>
      </c>
      <c r="H720" s="78" t="s">
        <v>468</v>
      </c>
      <c r="I720" s="76" t="s">
        <v>807</v>
      </c>
      <c r="J720" s="76" t="s">
        <v>753</v>
      </c>
      <c r="K720" s="78" t="s">
        <v>1347</v>
      </c>
      <c r="L720" s="7" t="str">
        <f>IF(BudgetsQTable[[#This Row],[pi_last_name]]=" ","",HYPERLINK("https://www.ejacket.nsf.gov/ej/showProposal.do?Continue=Y&amp;ID="&amp;BudgetsQTable[[#This Row],[prop_id]],BudgetsQTable[[#This Row],[prop_id]]))</f>
        <v/>
      </c>
      <c r="M720" s="78" t="s">
        <v>753</v>
      </c>
      <c r="N720" s="7" t="str">
        <f>IF(BudgetsQTable[[#This Row],[pi_last_name]]=" ","",HYPERLINK("mailto:"&amp;BudgetsQTable[[#This Row],[pi_email]]&amp;"&amp;subject=Your NSF Proposal:  "&amp;BudgetsQTable[[#This Row],[prop_id]],BudgetsQTable[[#This Row],[pi_email]]))</f>
        <v/>
      </c>
      <c r="O720" s="78" t="s">
        <v>753</v>
      </c>
      <c r="P720" s="78">
        <v>1</v>
      </c>
      <c r="Q720" s="78">
        <v>1</v>
      </c>
      <c r="R720" s="79">
        <v>0</v>
      </c>
      <c r="S720" s="79">
        <v>2500</v>
      </c>
      <c r="T720" s="79">
        <v>0</v>
      </c>
      <c r="U720" s="80">
        <v>103841</v>
      </c>
      <c r="V720" s="78">
        <v>0</v>
      </c>
      <c r="W720" s="78">
        <v>1</v>
      </c>
      <c r="X720" s="11" t="str">
        <f ca="1">IF(ISBLANK(BudgetsQTable[[#This Row],[budg_seq_yr]]),"FY"&amp;fiscalyear,"FY"&amp;fiscalyear-1+BudgetsQTable[[#This Row],[budg_seq_yr]])</f>
        <v>FY18</v>
      </c>
      <c r="Y720" s="79">
        <v>103841</v>
      </c>
      <c r="Z720" s="78" t="s">
        <v>2869</v>
      </c>
      <c r="AA720" s="78" t="s">
        <v>468</v>
      </c>
      <c r="AB720" s="76" t="s">
        <v>2821</v>
      </c>
      <c r="AC720" s="78" t="s">
        <v>468</v>
      </c>
    </row>
    <row r="721" spans="1:29" x14ac:dyDescent="0.35">
      <c r="A721" s="10" t="s">
        <v>3442</v>
      </c>
      <c r="B721" s="76" t="s">
        <v>2834</v>
      </c>
      <c r="C721" s="76">
        <f>C720+(BudgetsQTable[[#This Row],[lead]]&lt;&gt;K720)</f>
        <v>102</v>
      </c>
      <c r="D721" s="76">
        <f>D720*(BudgetsQTable[[#This Row],[lead]]=K720)+(BudgetsQTable[[#This Row],[prop_id]]&lt;&gt;A720)</f>
        <v>3</v>
      </c>
      <c r="E721" s="77">
        <v>43005.436805555553</v>
      </c>
      <c r="F721" s="78" t="s">
        <v>2868</v>
      </c>
      <c r="G721" s="78" t="s">
        <v>2869</v>
      </c>
      <c r="H721" s="78" t="s">
        <v>468</v>
      </c>
      <c r="I721" s="76" t="s">
        <v>807</v>
      </c>
      <c r="J721" s="76" t="s">
        <v>753</v>
      </c>
      <c r="K721" s="78" t="s">
        <v>1347</v>
      </c>
      <c r="L721" s="7" t="str">
        <f>IF(BudgetsQTable[[#This Row],[pi_last_name]]=" ","",HYPERLINK("https://www.ejacket.nsf.gov/ej/showProposal.do?Continue=Y&amp;ID="&amp;BudgetsQTable[[#This Row],[prop_id]],BudgetsQTable[[#This Row],[prop_id]]))</f>
        <v/>
      </c>
      <c r="M721" s="78" t="s">
        <v>753</v>
      </c>
      <c r="N721" s="7" t="str">
        <f>IF(BudgetsQTable[[#This Row],[pi_last_name]]=" ","",HYPERLINK("mailto:"&amp;BudgetsQTable[[#This Row],[pi_email]]&amp;"&amp;subject=Your NSF Proposal:  "&amp;BudgetsQTable[[#This Row],[prop_id]],BudgetsQTable[[#This Row],[pi_email]]))</f>
        <v/>
      </c>
      <c r="O721" s="78" t="s">
        <v>753</v>
      </c>
      <c r="P721" s="78">
        <v>1</v>
      </c>
      <c r="Q721" s="78">
        <v>1</v>
      </c>
      <c r="R721" s="79">
        <v>0</v>
      </c>
      <c r="S721" s="79">
        <v>2500</v>
      </c>
      <c r="T721" s="79">
        <v>0</v>
      </c>
      <c r="U721" s="80">
        <v>106949</v>
      </c>
      <c r="V721" s="78">
        <v>0</v>
      </c>
      <c r="W721" s="78">
        <v>2</v>
      </c>
      <c r="X721" s="11" t="str">
        <f ca="1">IF(ISBLANK(BudgetsQTable[[#This Row],[budg_seq_yr]]),"FY"&amp;fiscalyear,"FY"&amp;fiscalyear-1+BudgetsQTable[[#This Row],[budg_seq_yr]])</f>
        <v>FY19</v>
      </c>
      <c r="Y721" s="79">
        <v>106949</v>
      </c>
      <c r="Z721" s="78" t="s">
        <v>2869</v>
      </c>
      <c r="AA721" s="78" t="s">
        <v>468</v>
      </c>
      <c r="AB721" s="76" t="s">
        <v>2821</v>
      </c>
      <c r="AC721" s="78" t="s">
        <v>468</v>
      </c>
    </row>
    <row r="722" spans="1:29" x14ac:dyDescent="0.35">
      <c r="A722" s="10" t="s">
        <v>3442</v>
      </c>
      <c r="B722" s="76" t="s">
        <v>2834</v>
      </c>
      <c r="C722" s="76">
        <f>C721+(BudgetsQTable[[#This Row],[lead]]&lt;&gt;K721)</f>
        <v>102</v>
      </c>
      <c r="D722" s="76">
        <f>D721*(BudgetsQTable[[#This Row],[lead]]=K721)+(BudgetsQTable[[#This Row],[prop_id]]&lt;&gt;A721)</f>
        <v>3</v>
      </c>
      <c r="E722" s="77">
        <v>43005.436805555553</v>
      </c>
      <c r="F722" s="78" t="s">
        <v>2868</v>
      </c>
      <c r="G722" s="78" t="s">
        <v>2869</v>
      </c>
      <c r="H722" s="78" t="s">
        <v>468</v>
      </c>
      <c r="I722" s="76" t="s">
        <v>807</v>
      </c>
      <c r="J722" s="76" t="s">
        <v>753</v>
      </c>
      <c r="K722" s="78" t="s">
        <v>1347</v>
      </c>
      <c r="L722" s="7" t="str">
        <f>IF(BudgetsQTable[[#This Row],[pi_last_name]]=" ","",HYPERLINK("https://www.ejacket.nsf.gov/ej/showProposal.do?Continue=Y&amp;ID="&amp;BudgetsQTable[[#This Row],[prop_id]],BudgetsQTable[[#This Row],[prop_id]]))</f>
        <v/>
      </c>
      <c r="M722" s="78" t="s">
        <v>753</v>
      </c>
      <c r="N722" s="7" t="str">
        <f>IF(BudgetsQTable[[#This Row],[pi_last_name]]=" ","",HYPERLINK("mailto:"&amp;BudgetsQTable[[#This Row],[pi_email]]&amp;"&amp;subject=Your NSF Proposal:  "&amp;BudgetsQTable[[#This Row],[prop_id]],BudgetsQTable[[#This Row],[pi_email]]))</f>
        <v/>
      </c>
      <c r="O722" s="78" t="s">
        <v>753</v>
      </c>
      <c r="P722" s="78">
        <v>1</v>
      </c>
      <c r="Q722" s="78">
        <v>1</v>
      </c>
      <c r="R722" s="79">
        <v>0</v>
      </c>
      <c r="S722" s="79">
        <v>2500</v>
      </c>
      <c r="T722" s="79">
        <v>0</v>
      </c>
      <c r="U722" s="80">
        <v>110167</v>
      </c>
      <c r="V722" s="78">
        <v>0</v>
      </c>
      <c r="W722" s="78">
        <v>3</v>
      </c>
      <c r="X722" s="11" t="str">
        <f ca="1">IF(ISBLANK(BudgetsQTable[[#This Row],[budg_seq_yr]]),"FY"&amp;fiscalyear,"FY"&amp;fiscalyear-1+BudgetsQTable[[#This Row],[budg_seq_yr]])</f>
        <v>FY20</v>
      </c>
      <c r="Y722" s="79">
        <v>110167</v>
      </c>
      <c r="Z722" s="78" t="s">
        <v>2869</v>
      </c>
      <c r="AA722" s="78" t="s">
        <v>468</v>
      </c>
      <c r="AB722" s="76" t="s">
        <v>2821</v>
      </c>
      <c r="AC722" s="78" t="s">
        <v>468</v>
      </c>
    </row>
    <row r="723" spans="1:29" x14ac:dyDescent="0.35">
      <c r="A723" s="10" t="s">
        <v>1350</v>
      </c>
      <c r="B723" s="76" t="s">
        <v>2824</v>
      </c>
      <c r="C723" s="76">
        <f>C722+(BudgetsQTable[[#This Row],[lead]]&lt;&gt;K722)</f>
        <v>103</v>
      </c>
      <c r="D723" s="76">
        <f>D722*(BudgetsQTable[[#This Row],[lead]]=K722)+(BudgetsQTable[[#This Row],[prop_id]]&lt;&gt;A722)</f>
        <v>1</v>
      </c>
      <c r="E723" s="77">
        <v>43005.418055555558</v>
      </c>
      <c r="F723" s="78" t="s">
        <v>2817</v>
      </c>
      <c r="G723" s="78" t="s">
        <v>2818</v>
      </c>
      <c r="H723" s="78" t="s">
        <v>474</v>
      </c>
      <c r="I723" s="76" t="s">
        <v>885</v>
      </c>
      <c r="J723" s="76" t="s">
        <v>3448</v>
      </c>
      <c r="K723" s="78" t="s">
        <v>1350</v>
      </c>
      <c r="L723" s="7" t="str">
        <f>IF(BudgetsQTable[[#This Row],[pi_last_name]]=" ","",HYPERLINK("https://www.ejacket.nsf.gov/ej/showProposal.do?Continue=Y&amp;ID="&amp;BudgetsQTable[[#This Row],[prop_id]],BudgetsQTable[[#This Row],[prop_id]]))</f>
        <v>1763488</v>
      </c>
      <c r="M723" s="78" t="s">
        <v>1351</v>
      </c>
      <c r="N723" s="7" t="str">
        <f>IF(BudgetsQTable[[#This Row],[pi_last_name]]=" ","",HYPERLINK("mailto:"&amp;BudgetsQTable[[#This Row],[pi_email]]&amp;"&amp;subject=Your NSF Proposal:  "&amp;BudgetsQTable[[#This Row],[prop_id]],BudgetsQTable[[#This Row],[pi_email]]))</f>
        <v>ian@ece.gatech.edu</v>
      </c>
      <c r="O723" s="78" t="s">
        <v>3284</v>
      </c>
      <c r="P723" s="78"/>
      <c r="Q723" s="78"/>
      <c r="R723" s="79"/>
      <c r="S723" s="79"/>
      <c r="T723" s="79"/>
      <c r="U723" s="80"/>
      <c r="V723" s="78">
        <v>0</v>
      </c>
      <c r="W723" s="78"/>
      <c r="X723" s="11" t="str">
        <f ca="1">IF(ISBLANK(BudgetsQTable[[#This Row],[budg_seq_yr]]),"FY"&amp;fiscalyear,"FY"&amp;fiscalyear-1+BudgetsQTable[[#This Row],[budg_seq_yr]])</f>
        <v>FY18</v>
      </c>
      <c r="Y723" s="79">
        <v>720000</v>
      </c>
      <c r="Z723" s="78" t="s">
        <v>2818</v>
      </c>
      <c r="AA723" s="78" t="s">
        <v>474</v>
      </c>
      <c r="AB723" s="76" t="s">
        <v>2821</v>
      </c>
      <c r="AC723" s="78" t="s">
        <v>2988</v>
      </c>
    </row>
    <row r="724" spans="1:29" x14ac:dyDescent="0.35">
      <c r="A724" s="10" t="s">
        <v>1350</v>
      </c>
      <c r="B724" s="76" t="s">
        <v>2824</v>
      </c>
      <c r="C724" s="76">
        <f>C723+(BudgetsQTable[[#This Row],[lead]]&lt;&gt;K723)</f>
        <v>103</v>
      </c>
      <c r="D724" s="76">
        <f>D723*(BudgetsQTable[[#This Row],[lead]]=K723)+(BudgetsQTable[[#This Row],[prop_id]]&lt;&gt;A723)</f>
        <v>1</v>
      </c>
      <c r="E724" s="77">
        <v>43005.418055555558</v>
      </c>
      <c r="F724" s="78" t="s">
        <v>2817</v>
      </c>
      <c r="G724" s="78" t="s">
        <v>2818</v>
      </c>
      <c r="H724" s="78" t="s">
        <v>474</v>
      </c>
      <c r="I724" s="76" t="s">
        <v>885</v>
      </c>
      <c r="J724" s="76" t="s">
        <v>753</v>
      </c>
      <c r="K724" s="78" t="s">
        <v>1350</v>
      </c>
      <c r="L724" s="7" t="str">
        <f>IF(BudgetsQTable[[#This Row],[pi_last_name]]=" ","",HYPERLINK("https://www.ejacket.nsf.gov/ej/showProposal.do?Continue=Y&amp;ID="&amp;BudgetsQTable[[#This Row],[prop_id]],BudgetsQTable[[#This Row],[prop_id]]))</f>
        <v/>
      </c>
      <c r="M724" s="78" t="s">
        <v>753</v>
      </c>
      <c r="N724" s="7" t="str">
        <f>IF(BudgetsQTable[[#This Row],[pi_last_name]]=" ","",HYPERLINK("mailto:"&amp;BudgetsQTable[[#This Row],[pi_email]]&amp;"&amp;subject=Your NSF Proposal:  "&amp;BudgetsQTable[[#This Row],[prop_id]],BudgetsQTable[[#This Row],[pi_email]]))</f>
        <v/>
      </c>
      <c r="O724" s="78" t="s">
        <v>753</v>
      </c>
      <c r="P724" s="78">
        <v>1</v>
      </c>
      <c r="Q724" s="78">
        <v>1.5</v>
      </c>
      <c r="R724" s="79">
        <v>0</v>
      </c>
      <c r="S724" s="79">
        <v>0</v>
      </c>
      <c r="T724" s="79">
        <v>0</v>
      </c>
      <c r="U724" s="80">
        <v>180000</v>
      </c>
      <c r="V724" s="78">
        <v>0</v>
      </c>
      <c r="W724" s="78">
        <v>1</v>
      </c>
      <c r="X724" s="11" t="str">
        <f ca="1">IF(ISBLANK(BudgetsQTable[[#This Row],[budg_seq_yr]]),"FY"&amp;fiscalyear,"FY"&amp;fiscalyear-1+BudgetsQTable[[#This Row],[budg_seq_yr]])</f>
        <v>FY18</v>
      </c>
      <c r="Y724" s="79">
        <v>180000</v>
      </c>
      <c r="Z724" s="78" t="s">
        <v>2818</v>
      </c>
      <c r="AA724" s="78" t="s">
        <v>474</v>
      </c>
      <c r="AB724" s="76" t="s">
        <v>2821</v>
      </c>
      <c r="AC724" s="78" t="s">
        <v>2988</v>
      </c>
    </row>
    <row r="725" spans="1:29" x14ac:dyDescent="0.35">
      <c r="A725" s="10" t="s">
        <v>1350</v>
      </c>
      <c r="B725" s="76" t="s">
        <v>2824</v>
      </c>
      <c r="C725" s="76">
        <f>C724+(BudgetsQTable[[#This Row],[lead]]&lt;&gt;K724)</f>
        <v>103</v>
      </c>
      <c r="D725" s="76">
        <f>D724*(BudgetsQTable[[#This Row],[lead]]=K724)+(BudgetsQTable[[#This Row],[prop_id]]&lt;&gt;A724)</f>
        <v>1</v>
      </c>
      <c r="E725" s="77">
        <v>43005.418055555558</v>
      </c>
      <c r="F725" s="78" t="s">
        <v>2817</v>
      </c>
      <c r="G725" s="78" t="s">
        <v>2818</v>
      </c>
      <c r="H725" s="78" t="s">
        <v>474</v>
      </c>
      <c r="I725" s="76" t="s">
        <v>885</v>
      </c>
      <c r="J725" s="76" t="s">
        <v>753</v>
      </c>
      <c r="K725" s="78" t="s">
        <v>1350</v>
      </c>
      <c r="L725" s="7" t="str">
        <f>IF(BudgetsQTable[[#This Row],[pi_last_name]]=" ","",HYPERLINK("https://www.ejacket.nsf.gov/ej/showProposal.do?Continue=Y&amp;ID="&amp;BudgetsQTable[[#This Row],[prop_id]],BudgetsQTable[[#This Row],[prop_id]]))</f>
        <v/>
      </c>
      <c r="M725" s="78" t="s">
        <v>753</v>
      </c>
      <c r="N725" s="7" t="str">
        <f>IF(BudgetsQTable[[#This Row],[pi_last_name]]=" ","",HYPERLINK("mailto:"&amp;BudgetsQTable[[#This Row],[pi_email]]&amp;"&amp;subject=Your NSF Proposal:  "&amp;BudgetsQTable[[#This Row],[prop_id]],BudgetsQTable[[#This Row],[pi_email]]))</f>
        <v/>
      </c>
      <c r="O725" s="78" t="s">
        <v>753</v>
      </c>
      <c r="P725" s="78">
        <v>1</v>
      </c>
      <c r="Q725" s="78">
        <v>1.5</v>
      </c>
      <c r="R725" s="79">
        <v>0</v>
      </c>
      <c r="S725" s="79">
        <v>0</v>
      </c>
      <c r="T725" s="79">
        <v>0</v>
      </c>
      <c r="U725" s="80">
        <v>180000</v>
      </c>
      <c r="V725" s="78">
        <v>0</v>
      </c>
      <c r="W725" s="78">
        <v>2</v>
      </c>
      <c r="X725" s="11" t="str">
        <f ca="1">IF(ISBLANK(BudgetsQTable[[#This Row],[budg_seq_yr]]),"FY"&amp;fiscalyear,"FY"&amp;fiscalyear-1+BudgetsQTable[[#This Row],[budg_seq_yr]])</f>
        <v>FY19</v>
      </c>
      <c r="Y725" s="79">
        <v>180000</v>
      </c>
      <c r="Z725" s="78" t="s">
        <v>2818</v>
      </c>
      <c r="AA725" s="78" t="s">
        <v>474</v>
      </c>
      <c r="AB725" s="76" t="s">
        <v>2821</v>
      </c>
      <c r="AC725" s="78" t="s">
        <v>2988</v>
      </c>
    </row>
    <row r="726" spans="1:29" x14ac:dyDescent="0.35">
      <c r="A726" s="10" t="s">
        <v>1350</v>
      </c>
      <c r="B726" s="76" t="s">
        <v>2824</v>
      </c>
      <c r="C726" s="76">
        <f>C725+(BudgetsQTable[[#This Row],[lead]]&lt;&gt;K725)</f>
        <v>103</v>
      </c>
      <c r="D726" s="76">
        <f>D725*(BudgetsQTable[[#This Row],[lead]]=K725)+(BudgetsQTable[[#This Row],[prop_id]]&lt;&gt;A725)</f>
        <v>1</v>
      </c>
      <c r="E726" s="77">
        <v>43005.418055555558</v>
      </c>
      <c r="F726" s="78" t="s">
        <v>2817</v>
      </c>
      <c r="G726" s="78" t="s">
        <v>2818</v>
      </c>
      <c r="H726" s="78" t="s">
        <v>474</v>
      </c>
      <c r="I726" s="76" t="s">
        <v>885</v>
      </c>
      <c r="J726" s="76" t="s">
        <v>753</v>
      </c>
      <c r="K726" s="78" t="s">
        <v>1350</v>
      </c>
      <c r="L726" s="7" t="str">
        <f>IF(BudgetsQTable[[#This Row],[pi_last_name]]=" ","",HYPERLINK("https://www.ejacket.nsf.gov/ej/showProposal.do?Continue=Y&amp;ID="&amp;BudgetsQTable[[#This Row],[prop_id]],BudgetsQTable[[#This Row],[prop_id]]))</f>
        <v/>
      </c>
      <c r="M726" s="78" t="s">
        <v>753</v>
      </c>
      <c r="N726" s="7" t="str">
        <f>IF(BudgetsQTable[[#This Row],[pi_last_name]]=" ","",HYPERLINK("mailto:"&amp;BudgetsQTable[[#This Row],[pi_email]]&amp;"&amp;subject=Your NSF Proposal:  "&amp;BudgetsQTable[[#This Row],[prop_id]],BudgetsQTable[[#This Row],[pi_email]]))</f>
        <v/>
      </c>
      <c r="O726" s="78" t="s">
        <v>753</v>
      </c>
      <c r="P726" s="78">
        <v>1</v>
      </c>
      <c r="Q726" s="78">
        <v>1.5</v>
      </c>
      <c r="R726" s="79">
        <v>0</v>
      </c>
      <c r="S726" s="79">
        <v>0</v>
      </c>
      <c r="T726" s="79">
        <v>0</v>
      </c>
      <c r="U726" s="80">
        <v>180000</v>
      </c>
      <c r="V726" s="78">
        <v>0</v>
      </c>
      <c r="W726" s="78">
        <v>3</v>
      </c>
      <c r="X726" s="11" t="str">
        <f ca="1">IF(ISBLANK(BudgetsQTable[[#This Row],[budg_seq_yr]]),"FY"&amp;fiscalyear,"FY"&amp;fiscalyear-1+BudgetsQTable[[#This Row],[budg_seq_yr]])</f>
        <v>FY20</v>
      </c>
      <c r="Y726" s="79">
        <v>180000</v>
      </c>
      <c r="Z726" s="78" t="s">
        <v>2818</v>
      </c>
      <c r="AA726" s="78" t="s">
        <v>474</v>
      </c>
      <c r="AB726" s="76" t="s">
        <v>2821</v>
      </c>
      <c r="AC726" s="78" t="s">
        <v>2988</v>
      </c>
    </row>
    <row r="727" spans="1:29" x14ac:dyDescent="0.35">
      <c r="A727" s="10" t="s">
        <v>1350</v>
      </c>
      <c r="B727" s="76" t="s">
        <v>2824</v>
      </c>
      <c r="C727" s="76">
        <f>C726+(BudgetsQTable[[#This Row],[lead]]&lt;&gt;K726)</f>
        <v>103</v>
      </c>
      <c r="D727" s="76">
        <f>D726*(BudgetsQTable[[#This Row],[lead]]=K726)+(BudgetsQTable[[#This Row],[prop_id]]&lt;&gt;A726)</f>
        <v>1</v>
      </c>
      <c r="E727" s="77">
        <v>43005.418055555558</v>
      </c>
      <c r="F727" s="78" t="s">
        <v>2817</v>
      </c>
      <c r="G727" s="78" t="s">
        <v>2818</v>
      </c>
      <c r="H727" s="78" t="s">
        <v>474</v>
      </c>
      <c r="I727" s="76" t="s">
        <v>885</v>
      </c>
      <c r="J727" s="76" t="s">
        <v>753</v>
      </c>
      <c r="K727" s="78" t="s">
        <v>1350</v>
      </c>
      <c r="L727" s="7" t="str">
        <f>IF(BudgetsQTable[[#This Row],[pi_last_name]]=" ","",HYPERLINK("https://www.ejacket.nsf.gov/ej/showProposal.do?Continue=Y&amp;ID="&amp;BudgetsQTable[[#This Row],[prop_id]],BudgetsQTable[[#This Row],[prop_id]]))</f>
        <v/>
      </c>
      <c r="M727" s="78" t="s">
        <v>753</v>
      </c>
      <c r="N727" s="7" t="str">
        <f>IF(BudgetsQTable[[#This Row],[pi_last_name]]=" ","",HYPERLINK("mailto:"&amp;BudgetsQTable[[#This Row],[pi_email]]&amp;"&amp;subject=Your NSF Proposal:  "&amp;BudgetsQTable[[#This Row],[prop_id]],BudgetsQTable[[#This Row],[pi_email]]))</f>
        <v/>
      </c>
      <c r="O727" s="78" t="s">
        <v>753</v>
      </c>
      <c r="P727" s="78">
        <v>1</v>
      </c>
      <c r="Q727" s="78">
        <v>1.5</v>
      </c>
      <c r="R727" s="79">
        <v>0</v>
      </c>
      <c r="S727" s="79">
        <v>0</v>
      </c>
      <c r="T727" s="79">
        <v>0</v>
      </c>
      <c r="U727" s="80">
        <v>180000</v>
      </c>
      <c r="V727" s="78">
        <v>0</v>
      </c>
      <c r="W727" s="78">
        <v>4</v>
      </c>
      <c r="X727" s="11" t="str">
        <f ca="1">IF(ISBLANK(BudgetsQTable[[#This Row],[budg_seq_yr]]),"FY"&amp;fiscalyear,"FY"&amp;fiscalyear-1+BudgetsQTable[[#This Row],[budg_seq_yr]])</f>
        <v>FY21</v>
      </c>
      <c r="Y727" s="79">
        <v>180000</v>
      </c>
      <c r="Z727" s="78" t="s">
        <v>2818</v>
      </c>
      <c r="AA727" s="78" t="s">
        <v>474</v>
      </c>
      <c r="AB727" s="76" t="s">
        <v>2821</v>
      </c>
      <c r="AC727" s="78" t="s">
        <v>2988</v>
      </c>
    </row>
    <row r="728" spans="1:29" x14ac:dyDescent="0.35">
      <c r="A728" s="10" t="s">
        <v>3449</v>
      </c>
      <c r="B728" s="76" t="s">
        <v>2834</v>
      </c>
      <c r="C728" s="76">
        <f>C727+(BudgetsQTable[[#This Row],[lead]]&lt;&gt;K727)</f>
        <v>103</v>
      </c>
      <c r="D728" s="76">
        <f>D727*(BudgetsQTable[[#This Row],[lead]]=K727)+(BudgetsQTable[[#This Row],[prop_id]]&lt;&gt;A727)</f>
        <v>2</v>
      </c>
      <c r="E728" s="77">
        <v>43005.463194444441</v>
      </c>
      <c r="F728" s="78" t="s">
        <v>2817</v>
      </c>
      <c r="G728" s="78" t="s">
        <v>2818</v>
      </c>
      <c r="H728" s="78" t="s">
        <v>474</v>
      </c>
      <c r="I728" s="76" t="s">
        <v>885</v>
      </c>
      <c r="J728" s="76" t="s">
        <v>3452</v>
      </c>
      <c r="K728" s="78" t="s">
        <v>1350</v>
      </c>
      <c r="L728" s="7" t="str">
        <f>IF(BudgetsQTable[[#This Row],[pi_last_name]]=" ","",HYPERLINK("https://www.ejacket.nsf.gov/ej/showProposal.do?Continue=Y&amp;ID="&amp;BudgetsQTable[[#This Row],[prop_id]],BudgetsQTable[[#This Row],[prop_id]]))</f>
        <v>1763542</v>
      </c>
      <c r="M728" s="78" t="s">
        <v>3450</v>
      </c>
      <c r="N728" s="7" t="str">
        <f>IF(BudgetsQTable[[#This Row],[pi_last_name]]=" ","",HYPERLINK("mailto:"&amp;BudgetsQTable[[#This Row],[pi_email]]&amp;"&amp;subject=Your NSF Proposal:  "&amp;BudgetsQTable[[#This Row],[prop_id]],BudgetsQTable[[#This Row],[pi_email]]))</f>
        <v>jmjornet@buffalo.edu</v>
      </c>
      <c r="O728" s="78" t="s">
        <v>3418</v>
      </c>
      <c r="P728" s="78"/>
      <c r="Q728" s="78"/>
      <c r="R728" s="79"/>
      <c r="S728" s="79"/>
      <c r="T728" s="79"/>
      <c r="U728" s="80"/>
      <c r="V728" s="78">
        <v>0</v>
      </c>
      <c r="W728" s="78"/>
      <c r="X728" s="11" t="str">
        <f ca="1">IF(ISBLANK(BudgetsQTable[[#This Row],[budg_seq_yr]]),"FY"&amp;fiscalyear,"FY"&amp;fiscalyear-1+BudgetsQTable[[#This Row],[budg_seq_yr]])</f>
        <v>FY18</v>
      </c>
      <c r="Y728" s="79">
        <v>480000</v>
      </c>
      <c r="Z728" s="78" t="s">
        <v>2818</v>
      </c>
      <c r="AA728" s="78" t="s">
        <v>474</v>
      </c>
      <c r="AB728" s="76" t="s">
        <v>2821</v>
      </c>
      <c r="AC728" s="78" t="s">
        <v>2988</v>
      </c>
    </row>
    <row r="729" spans="1:29" x14ac:dyDescent="0.35">
      <c r="A729" s="10" t="s">
        <v>3449</v>
      </c>
      <c r="B729" s="76" t="s">
        <v>2834</v>
      </c>
      <c r="C729" s="76">
        <f>C728+(BudgetsQTable[[#This Row],[lead]]&lt;&gt;K728)</f>
        <v>103</v>
      </c>
      <c r="D729" s="76">
        <f>D728*(BudgetsQTable[[#This Row],[lead]]=K728)+(BudgetsQTable[[#This Row],[prop_id]]&lt;&gt;A728)</f>
        <v>2</v>
      </c>
      <c r="E729" s="77">
        <v>43005.463194444441</v>
      </c>
      <c r="F729" s="78" t="s">
        <v>2817</v>
      </c>
      <c r="G729" s="78" t="s">
        <v>2818</v>
      </c>
      <c r="H729" s="78" t="s">
        <v>474</v>
      </c>
      <c r="I729" s="76" t="s">
        <v>885</v>
      </c>
      <c r="J729" s="76" t="s">
        <v>753</v>
      </c>
      <c r="K729" s="78" t="s">
        <v>1350</v>
      </c>
      <c r="L729" s="7" t="str">
        <f>IF(BudgetsQTable[[#This Row],[pi_last_name]]=" ","",HYPERLINK("https://www.ejacket.nsf.gov/ej/showProposal.do?Continue=Y&amp;ID="&amp;BudgetsQTable[[#This Row],[prop_id]],BudgetsQTable[[#This Row],[prop_id]]))</f>
        <v/>
      </c>
      <c r="M729" s="78" t="s">
        <v>753</v>
      </c>
      <c r="N729" s="7" t="str">
        <f>IF(BudgetsQTable[[#This Row],[pi_last_name]]=" ","",HYPERLINK("mailto:"&amp;BudgetsQTable[[#This Row],[pi_email]]&amp;"&amp;subject=Your NSF Proposal:  "&amp;BudgetsQTable[[#This Row],[prop_id]],BudgetsQTable[[#This Row],[pi_email]]))</f>
        <v/>
      </c>
      <c r="O729" s="78" t="s">
        <v>753</v>
      </c>
      <c r="P729" s="78">
        <v>1</v>
      </c>
      <c r="Q729" s="78">
        <v>1</v>
      </c>
      <c r="R729" s="79">
        <v>0</v>
      </c>
      <c r="S729" s="79">
        <v>2500</v>
      </c>
      <c r="T729" s="79">
        <v>0</v>
      </c>
      <c r="U729" s="80">
        <v>118398</v>
      </c>
      <c r="V729" s="78">
        <v>0</v>
      </c>
      <c r="W729" s="78">
        <v>1</v>
      </c>
      <c r="X729" s="11" t="str">
        <f ca="1">IF(ISBLANK(BudgetsQTable[[#This Row],[budg_seq_yr]]),"FY"&amp;fiscalyear,"FY"&amp;fiscalyear-1+BudgetsQTable[[#This Row],[budg_seq_yr]])</f>
        <v>FY18</v>
      </c>
      <c r="Y729" s="79">
        <v>118398</v>
      </c>
      <c r="Z729" s="78" t="s">
        <v>2818</v>
      </c>
      <c r="AA729" s="78" t="s">
        <v>474</v>
      </c>
      <c r="AB729" s="76" t="s">
        <v>2821</v>
      </c>
      <c r="AC729" s="78" t="s">
        <v>2988</v>
      </c>
    </row>
    <row r="730" spans="1:29" x14ac:dyDescent="0.35">
      <c r="A730" s="10" t="s">
        <v>3449</v>
      </c>
      <c r="B730" s="76" t="s">
        <v>2834</v>
      </c>
      <c r="C730" s="76">
        <f>C729+(BudgetsQTable[[#This Row],[lead]]&lt;&gt;K729)</f>
        <v>103</v>
      </c>
      <c r="D730" s="76">
        <f>D729*(BudgetsQTable[[#This Row],[lead]]=K729)+(BudgetsQTable[[#This Row],[prop_id]]&lt;&gt;A729)</f>
        <v>2</v>
      </c>
      <c r="E730" s="77">
        <v>43005.463194444441</v>
      </c>
      <c r="F730" s="78" t="s">
        <v>2817</v>
      </c>
      <c r="G730" s="78" t="s">
        <v>2818</v>
      </c>
      <c r="H730" s="78" t="s">
        <v>474</v>
      </c>
      <c r="I730" s="76" t="s">
        <v>885</v>
      </c>
      <c r="J730" s="76" t="s">
        <v>753</v>
      </c>
      <c r="K730" s="78" t="s">
        <v>1350</v>
      </c>
      <c r="L730" s="7" t="str">
        <f>IF(BudgetsQTable[[#This Row],[pi_last_name]]=" ","",HYPERLINK("https://www.ejacket.nsf.gov/ej/showProposal.do?Continue=Y&amp;ID="&amp;BudgetsQTable[[#This Row],[prop_id]],BudgetsQTable[[#This Row],[prop_id]]))</f>
        <v/>
      </c>
      <c r="M730" s="78" t="s">
        <v>753</v>
      </c>
      <c r="N730" s="7" t="str">
        <f>IF(BudgetsQTable[[#This Row],[pi_last_name]]=" ","",HYPERLINK("mailto:"&amp;BudgetsQTable[[#This Row],[pi_email]]&amp;"&amp;subject=Your NSF Proposal:  "&amp;BudgetsQTable[[#This Row],[prop_id]],BudgetsQTable[[#This Row],[pi_email]]))</f>
        <v/>
      </c>
      <c r="O730" s="78" t="s">
        <v>753</v>
      </c>
      <c r="P730" s="78">
        <v>1</v>
      </c>
      <c r="Q730" s="78">
        <v>1</v>
      </c>
      <c r="R730" s="79">
        <v>0</v>
      </c>
      <c r="S730" s="79">
        <v>2600</v>
      </c>
      <c r="T730" s="79">
        <v>0</v>
      </c>
      <c r="U730" s="80">
        <v>122823</v>
      </c>
      <c r="V730" s="78">
        <v>0</v>
      </c>
      <c r="W730" s="78">
        <v>2</v>
      </c>
      <c r="X730" s="11" t="str">
        <f ca="1">IF(ISBLANK(BudgetsQTable[[#This Row],[budg_seq_yr]]),"FY"&amp;fiscalyear,"FY"&amp;fiscalyear-1+BudgetsQTable[[#This Row],[budg_seq_yr]])</f>
        <v>FY19</v>
      </c>
      <c r="Y730" s="79">
        <v>122823</v>
      </c>
      <c r="Z730" s="78" t="s">
        <v>2818</v>
      </c>
      <c r="AA730" s="78" t="s">
        <v>474</v>
      </c>
      <c r="AB730" s="76" t="s">
        <v>2821</v>
      </c>
      <c r="AC730" s="78" t="s">
        <v>2988</v>
      </c>
    </row>
    <row r="731" spans="1:29" x14ac:dyDescent="0.35">
      <c r="A731" s="10" t="s">
        <v>3449</v>
      </c>
      <c r="B731" s="76" t="s">
        <v>2834</v>
      </c>
      <c r="C731" s="76">
        <f>C730+(BudgetsQTable[[#This Row],[lead]]&lt;&gt;K730)</f>
        <v>103</v>
      </c>
      <c r="D731" s="76">
        <f>D730*(BudgetsQTable[[#This Row],[lead]]=K730)+(BudgetsQTable[[#This Row],[prop_id]]&lt;&gt;A730)</f>
        <v>2</v>
      </c>
      <c r="E731" s="77">
        <v>43005.463194444441</v>
      </c>
      <c r="F731" s="78" t="s">
        <v>2817</v>
      </c>
      <c r="G731" s="78" t="s">
        <v>2818</v>
      </c>
      <c r="H731" s="78" t="s">
        <v>474</v>
      </c>
      <c r="I731" s="76" t="s">
        <v>885</v>
      </c>
      <c r="J731" s="76" t="s">
        <v>753</v>
      </c>
      <c r="K731" s="78" t="s">
        <v>1350</v>
      </c>
      <c r="L731" s="7" t="str">
        <f>IF(BudgetsQTable[[#This Row],[pi_last_name]]=" ","",HYPERLINK("https://www.ejacket.nsf.gov/ej/showProposal.do?Continue=Y&amp;ID="&amp;BudgetsQTable[[#This Row],[prop_id]],BudgetsQTable[[#This Row],[prop_id]]))</f>
        <v/>
      </c>
      <c r="M731" s="78" t="s">
        <v>753</v>
      </c>
      <c r="N731" s="7" t="str">
        <f>IF(BudgetsQTable[[#This Row],[pi_last_name]]=" ","",HYPERLINK("mailto:"&amp;BudgetsQTable[[#This Row],[pi_email]]&amp;"&amp;subject=Your NSF Proposal:  "&amp;BudgetsQTable[[#This Row],[prop_id]],BudgetsQTable[[#This Row],[pi_email]]))</f>
        <v/>
      </c>
      <c r="O731" s="78" t="s">
        <v>753</v>
      </c>
      <c r="P731" s="78">
        <v>1</v>
      </c>
      <c r="Q731" s="78">
        <v>1</v>
      </c>
      <c r="R731" s="79">
        <v>0</v>
      </c>
      <c r="S731" s="79">
        <v>2704</v>
      </c>
      <c r="T731" s="79">
        <v>0</v>
      </c>
      <c r="U731" s="80">
        <v>120764</v>
      </c>
      <c r="V731" s="78">
        <v>0</v>
      </c>
      <c r="W731" s="78">
        <v>3</v>
      </c>
      <c r="X731" s="11" t="str">
        <f ca="1">IF(ISBLANK(BudgetsQTable[[#This Row],[budg_seq_yr]]),"FY"&amp;fiscalyear,"FY"&amp;fiscalyear-1+BudgetsQTable[[#This Row],[budg_seq_yr]])</f>
        <v>FY20</v>
      </c>
      <c r="Y731" s="79">
        <v>120764</v>
      </c>
      <c r="Z731" s="78" t="s">
        <v>2818</v>
      </c>
      <c r="AA731" s="78" t="s">
        <v>474</v>
      </c>
      <c r="AB731" s="76" t="s">
        <v>2821</v>
      </c>
      <c r="AC731" s="78" t="s">
        <v>2988</v>
      </c>
    </row>
    <row r="732" spans="1:29" x14ac:dyDescent="0.35">
      <c r="A732" s="10" t="s">
        <v>3449</v>
      </c>
      <c r="B732" s="76" t="s">
        <v>2834</v>
      </c>
      <c r="C732" s="76">
        <f>C731+(BudgetsQTable[[#This Row],[lead]]&lt;&gt;K731)</f>
        <v>103</v>
      </c>
      <c r="D732" s="76">
        <f>D731*(BudgetsQTable[[#This Row],[lead]]=K731)+(BudgetsQTable[[#This Row],[prop_id]]&lt;&gt;A731)</f>
        <v>2</v>
      </c>
      <c r="E732" s="77">
        <v>43005.463194444441</v>
      </c>
      <c r="F732" s="78" t="s">
        <v>2817</v>
      </c>
      <c r="G732" s="78" t="s">
        <v>2818</v>
      </c>
      <c r="H732" s="78" t="s">
        <v>474</v>
      </c>
      <c r="I732" s="76" t="s">
        <v>885</v>
      </c>
      <c r="J732" s="76" t="s">
        <v>753</v>
      </c>
      <c r="K732" s="78" t="s">
        <v>1350</v>
      </c>
      <c r="L732" s="7" t="str">
        <f>IF(BudgetsQTable[[#This Row],[pi_last_name]]=" ","",HYPERLINK("https://www.ejacket.nsf.gov/ej/showProposal.do?Continue=Y&amp;ID="&amp;BudgetsQTable[[#This Row],[prop_id]],BudgetsQTable[[#This Row],[prop_id]]))</f>
        <v/>
      </c>
      <c r="M732" s="78" t="s">
        <v>753</v>
      </c>
      <c r="N732" s="7" t="str">
        <f>IF(BudgetsQTable[[#This Row],[pi_last_name]]=" ","",HYPERLINK("mailto:"&amp;BudgetsQTable[[#This Row],[pi_email]]&amp;"&amp;subject=Your NSF Proposal:  "&amp;BudgetsQTable[[#This Row],[prop_id]],BudgetsQTable[[#This Row],[pi_email]]))</f>
        <v/>
      </c>
      <c r="O732" s="78" t="s">
        <v>753</v>
      </c>
      <c r="P732" s="78">
        <v>1</v>
      </c>
      <c r="Q732" s="78">
        <v>1</v>
      </c>
      <c r="R732" s="79">
        <v>0</v>
      </c>
      <c r="S732" s="79">
        <v>2812</v>
      </c>
      <c r="T732" s="79">
        <v>0</v>
      </c>
      <c r="U732" s="80">
        <v>118015</v>
      </c>
      <c r="V732" s="78">
        <v>0</v>
      </c>
      <c r="W732" s="78">
        <v>4</v>
      </c>
      <c r="X732" s="11" t="str">
        <f ca="1">IF(ISBLANK(BudgetsQTable[[#This Row],[budg_seq_yr]]),"FY"&amp;fiscalyear,"FY"&amp;fiscalyear-1+BudgetsQTable[[#This Row],[budg_seq_yr]])</f>
        <v>FY21</v>
      </c>
      <c r="Y732" s="79">
        <v>118015</v>
      </c>
      <c r="Z732" s="78" t="s">
        <v>2818</v>
      </c>
      <c r="AA732" s="78" t="s">
        <v>474</v>
      </c>
      <c r="AB732" s="76" t="s">
        <v>2821</v>
      </c>
      <c r="AC732" s="78" t="s">
        <v>2988</v>
      </c>
    </row>
    <row r="733" spans="1:29" x14ac:dyDescent="0.35">
      <c r="A733" s="10" t="s">
        <v>1353</v>
      </c>
      <c r="B733" s="76" t="s">
        <v>2824</v>
      </c>
      <c r="C733" s="76">
        <f>C732+(BudgetsQTable[[#This Row],[lead]]&lt;&gt;K732)</f>
        <v>104</v>
      </c>
      <c r="D733" s="76">
        <f>D732*(BudgetsQTable[[#This Row],[lead]]=K732)+(BudgetsQTable[[#This Row],[prop_id]]&lt;&gt;A732)</f>
        <v>1</v>
      </c>
      <c r="E733" s="77">
        <v>43005.424305555556</v>
      </c>
      <c r="F733" s="78" t="s">
        <v>2868</v>
      </c>
      <c r="G733" s="78" t="s">
        <v>2869</v>
      </c>
      <c r="H733" s="78" t="s">
        <v>468</v>
      </c>
      <c r="I733" s="76" t="s">
        <v>800</v>
      </c>
      <c r="J733" s="76" t="s">
        <v>3454</v>
      </c>
      <c r="K733" s="78" t="s">
        <v>1353</v>
      </c>
      <c r="L733" s="7" t="str">
        <f>IF(BudgetsQTable[[#This Row],[pi_last_name]]=" ","",HYPERLINK("https://www.ejacket.nsf.gov/ej/showProposal.do?Continue=Y&amp;ID="&amp;BudgetsQTable[[#This Row],[prop_id]],BudgetsQTable[[#This Row],[prop_id]]))</f>
        <v>1763493</v>
      </c>
      <c r="M733" s="78" t="s">
        <v>1354</v>
      </c>
      <c r="N733" s="7" t="str">
        <f>IF(BudgetsQTable[[#This Row],[pi_last_name]]=" ","",HYPERLINK("mailto:"&amp;BudgetsQTable[[#This Row],[pi_email]]&amp;"&amp;subject=Your NSF Proposal:  "&amp;BudgetsQTable[[#This Row],[prop_id]],BudgetsQTable[[#This Row],[pi_email]]))</f>
        <v>hongtan@purdue.edu</v>
      </c>
      <c r="O733" s="78" t="s">
        <v>612</v>
      </c>
      <c r="P733" s="78"/>
      <c r="Q733" s="78"/>
      <c r="R733" s="79"/>
      <c r="S733" s="79"/>
      <c r="T733" s="79"/>
      <c r="U733" s="80"/>
      <c r="V733" s="78">
        <v>0</v>
      </c>
      <c r="W733" s="78"/>
      <c r="X733" s="11" t="str">
        <f ca="1">IF(ISBLANK(BudgetsQTable[[#This Row],[budg_seq_yr]]),"FY"&amp;fiscalyear,"FY"&amp;fiscalyear-1+BudgetsQTable[[#This Row],[budg_seq_yr]])</f>
        <v>FY18</v>
      </c>
      <c r="Y733" s="79">
        <v>593226</v>
      </c>
      <c r="Z733" s="78" t="s">
        <v>2869</v>
      </c>
      <c r="AA733" s="78" t="s">
        <v>468</v>
      </c>
      <c r="AB733" s="76" t="s">
        <v>2821</v>
      </c>
      <c r="AC733" s="78" t="s">
        <v>468</v>
      </c>
    </row>
    <row r="734" spans="1:29" x14ac:dyDescent="0.35">
      <c r="A734" s="10" t="s">
        <v>1353</v>
      </c>
      <c r="B734" s="76" t="s">
        <v>2824</v>
      </c>
      <c r="C734" s="76">
        <f>C733+(BudgetsQTable[[#This Row],[lead]]&lt;&gt;K733)</f>
        <v>104</v>
      </c>
      <c r="D734" s="76">
        <f>D733*(BudgetsQTable[[#This Row],[lead]]=K733)+(BudgetsQTable[[#This Row],[prop_id]]&lt;&gt;A733)</f>
        <v>1</v>
      </c>
      <c r="E734" s="77">
        <v>43005.424305555556</v>
      </c>
      <c r="F734" s="78" t="s">
        <v>2868</v>
      </c>
      <c r="G734" s="78" t="s">
        <v>2869</v>
      </c>
      <c r="H734" s="78" t="s">
        <v>468</v>
      </c>
      <c r="I734" s="76" t="s">
        <v>800</v>
      </c>
      <c r="J734" s="76" t="s">
        <v>753</v>
      </c>
      <c r="K734" s="78" t="s">
        <v>1353</v>
      </c>
      <c r="L734" s="7" t="str">
        <f>IF(BudgetsQTable[[#This Row],[pi_last_name]]=" ","",HYPERLINK("https://www.ejacket.nsf.gov/ej/showProposal.do?Continue=Y&amp;ID="&amp;BudgetsQTable[[#This Row],[prop_id]],BudgetsQTable[[#This Row],[prop_id]]))</f>
        <v/>
      </c>
      <c r="M734" s="78" t="s">
        <v>753</v>
      </c>
      <c r="N734" s="7" t="str">
        <f>IF(BudgetsQTable[[#This Row],[pi_last_name]]=" ","",HYPERLINK("mailto:"&amp;BudgetsQTable[[#This Row],[pi_email]]&amp;"&amp;subject=Your NSF Proposal:  "&amp;BudgetsQTable[[#This Row],[prop_id]],BudgetsQTable[[#This Row],[pi_email]]))</f>
        <v/>
      </c>
      <c r="O734" s="78" t="s">
        <v>753</v>
      </c>
      <c r="P734" s="78">
        <v>1</v>
      </c>
      <c r="Q734" s="78">
        <v>0.46</v>
      </c>
      <c r="R734" s="79">
        <v>48371</v>
      </c>
      <c r="S734" s="79">
        <v>3000</v>
      </c>
      <c r="T734" s="79">
        <v>0</v>
      </c>
      <c r="U734" s="80">
        <v>201420</v>
      </c>
      <c r="V734" s="78">
        <v>0</v>
      </c>
      <c r="W734" s="78">
        <v>1</v>
      </c>
      <c r="X734" s="11" t="str">
        <f ca="1">IF(ISBLANK(BudgetsQTable[[#This Row],[budg_seq_yr]]),"FY"&amp;fiscalyear,"FY"&amp;fiscalyear-1+BudgetsQTable[[#This Row],[budg_seq_yr]])</f>
        <v>FY18</v>
      </c>
      <c r="Y734" s="79">
        <v>201420</v>
      </c>
      <c r="Z734" s="78" t="s">
        <v>2869</v>
      </c>
      <c r="AA734" s="78" t="s">
        <v>468</v>
      </c>
      <c r="AB734" s="76" t="s">
        <v>2821</v>
      </c>
      <c r="AC734" s="78" t="s">
        <v>468</v>
      </c>
    </row>
    <row r="735" spans="1:29" x14ac:dyDescent="0.35">
      <c r="A735" s="10" t="s">
        <v>1353</v>
      </c>
      <c r="B735" s="76" t="s">
        <v>2824</v>
      </c>
      <c r="C735" s="76">
        <f>C734+(BudgetsQTable[[#This Row],[lead]]&lt;&gt;K734)</f>
        <v>104</v>
      </c>
      <c r="D735" s="76">
        <f>D734*(BudgetsQTable[[#This Row],[lead]]=K734)+(BudgetsQTable[[#This Row],[prop_id]]&lt;&gt;A734)</f>
        <v>1</v>
      </c>
      <c r="E735" s="77">
        <v>43005.424305555556</v>
      </c>
      <c r="F735" s="78" t="s">
        <v>2868</v>
      </c>
      <c r="G735" s="78" t="s">
        <v>2869</v>
      </c>
      <c r="H735" s="78" t="s">
        <v>468</v>
      </c>
      <c r="I735" s="76" t="s">
        <v>800</v>
      </c>
      <c r="J735" s="76" t="s">
        <v>753</v>
      </c>
      <c r="K735" s="78" t="s">
        <v>1353</v>
      </c>
      <c r="L735" s="7" t="str">
        <f>IF(BudgetsQTable[[#This Row],[pi_last_name]]=" ","",HYPERLINK("https://www.ejacket.nsf.gov/ej/showProposal.do?Continue=Y&amp;ID="&amp;BudgetsQTable[[#This Row],[prop_id]],BudgetsQTable[[#This Row],[prop_id]]))</f>
        <v/>
      </c>
      <c r="M735" s="78" t="s">
        <v>753</v>
      </c>
      <c r="N735" s="7" t="str">
        <f>IF(BudgetsQTable[[#This Row],[pi_last_name]]=" ","",HYPERLINK("mailto:"&amp;BudgetsQTable[[#This Row],[pi_email]]&amp;"&amp;subject=Your NSF Proposal:  "&amp;BudgetsQTable[[#This Row],[prop_id]],BudgetsQTable[[#This Row],[pi_email]]))</f>
        <v/>
      </c>
      <c r="O735" s="78" t="s">
        <v>753</v>
      </c>
      <c r="P735" s="78">
        <v>1</v>
      </c>
      <c r="Q735" s="78">
        <v>0.46</v>
      </c>
      <c r="R735" s="79">
        <v>49338</v>
      </c>
      <c r="S735" s="79">
        <v>0</v>
      </c>
      <c r="T735" s="79">
        <v>0</v>
      </c>
      <c r="U735" s="80">
        <v>200242</v>
      </c>
      <c r="V735" s="78">
        <v>0</v>
      </c>
      <c r="W735" s="78">
        <v>2</v>
      </c>
      <c r="X735" s="11" t="str">
        <f ca="1">IF(ISBLANK(BudgetsQTable[[#This Row],[budg_seq_yr]]),"FY"&amp;fiscalyear,"FY"&amp;fiscalyear-1+BudgetsQTable[[#This Row],[budg_seq_yr]])</f>
        <v>FY19</v>
      </c>
      <c r="Y735" s="79">
        <v>200242</v>
      </c>
      <c r="Z735" s="78" t="s">
        <v>2869</v>
      </c>
      <c r="AA735" s="78" t="s">
        <v>468</v>
      </c>
      <c r="AB735" s="76" t="s">
        <v>2821</v>
      </c>
      <c r="AC735" s="78" t="s">
        <v>468</v>
      </c>
    </row>
    <row r="736" spans="1:29" x14ac:dyDescent="0.35">
      <c r="A736" s="10" t="s">
        <v>1353</v>
      </c>
      <c r="B736" s="76" t="s">
        <v>2824</v>
      </c>
      <c r="C736" s="76">
        <f>C735+(BudgetsQTable[[#This Row],[lead]]&lt;&gt;K735)</f>
        <v>104</v>
      </c>
      <c r="D736" s="76">
        <f>D735*(BudgetsQTable[[#This Row],[lead]]=K735)+(BudgetsQTable[[#This Row],[prop_id]]&lt;&gt;A735)</f>
        <v>1</v>
      </c>
      <c r="E736" s="77">
        <v>43005.424305555556</v>
      </c>
      <c r="F736" s="78" t="s">
        <v>2868</v>
      </c>
      <c r="G736" s="78" t="s">
        <v>2869</v>
      </c>
      <c r="H736" s="78" t="s">
        <v>468</v>
      </c>
      <c r="I736" s="76" t="s">
        <v>800</v>
      </c>
      <c r="J736" s="76" t="s">
        <v>753</v>
      </c>
      <c r="K736" s="78" t="s">
        <v>1353</v>
      </c>
      <c r="L736" s="7" t="str">
        <f>IF(BudgetsQTable[[#This Row],[pi_last_name]]=" ","",HYPERLINK("https://www.ejacket.nsf.gov/ej/showProposal.do?Continue=Y&amp;ID="&amp;BudgetsQTable[[#This Row],[prop_id]],BudgetsQTable[[#This Row],[prop_id]]))</f>
        <v/>
      </c>
      <c r="M736" s="78" t="s">
        <v>753</v>
      </c>
      <c r="N736" s="7" t="str">
        <f>IF(BudgetsQTable[[#This Row],[pi_last_name]]=" ","",HYPERLINK("mailto:"&amp;BudgetsQTable[[#This Row],[pi_email]]&amp;"&amp;subject=Your NSF Proposal:  "&amp;BudgetsQTable[[#This Row],[prop_id]],BudgetsQTable[[#This Row],[pi_email]]))</f>
        <v/>
      </c>
      <c r="O736" s="78" t="s">
        <v>753</v>
      </c>
      <c r="P736" s="78">
        <v>1</v>
      </c>
      <c r="Q736" s="78">
        <v>0.46</v>
      </c>
      <c r="R736" s="79">
        <v>0</v>
      </c>
      <c r="S736" s="79">
        <v>3000</v>
      </c>
      <c r="T736" s="79">
        <v>0</v>
      </c>
      <c r="U736" s="80">
        <v>97228</v>
      </c>
      <c r="V736" s="78">
        <v>0</v>
      </c>
      <c r="W736" s="78">
        <v>3</v>
      </c>
      <c r="X736" s="11" t="str">
        <f ca="1">IF(ISBLANK(BudgetsQTable[[#This Row],[budg_seq_yr]]),"FY"&amp;fiscalyear,"FY"&amp;fiscalyear-1+BudgetsQTable[[#This Row],[budg_seq_yr]])</f>
        <v>FY20</v>
      </c>
      <c r="Y736" s="79">
        <v>97228</v>
      </c>
      <c r="Z736" s="78" t="s">
        <v>2869</v>
      </c>
      <c r="AA736" s="78" t="s">
        <v>468</v>
      </c>
      <c r="AB736" s="76" t="s">
        <v>2821</v>
      </c>
      <c r="AC736" s="78" t="s">
        <v>468</v>
      </c>
    </row>
    <row r="737" spans="1:29" x14ac:dyDescent="0.35">
      <c r="A737" s="10" t="s">
        <v>1353</v>
      </c>
      <c r="B737" s="76" t="s">
        <v>2824</v>
      </c>
      <c r="C737" s="76">
        <f>C736+(BudgetsQTable[[#This Row],[lead]]&lt;&gt;K736)</f>
        <v>104</v>
      </c>
      <c r="D737" s="76">
        <f>D736*(BudgetsQTable[[#This Row],[lead]]=K736)+(BudgetsQTable[[#This Row],[prop_id]]&lt;&gt;A736)</f>
        <v>1</v>
      </c>
      <c r="E737" s="77">
        <v>43005.424305555556</v>
      </c>
      <c r="F737" s="78" t="s">
        <v>2868</v>
      </c>
      <c r="G737" s="78" t="s">
        <v>2869</v>
      </c>
      <c r="H737" s="78" t="s">
        <v>468</v>
      </c>
      <c r="I737" s="76" t="s">
        <v>800</v>
      </c>
      <c r="J737" s="76" t="s">
        <v>753</v>
      </c>
      <c r="K737" s="78" t="s">
        <v>1353</v>
      </c>
      <c r="L737" s="7" t="str">
        <f>IF(BudgetsQTable[[#This Row],[pi_last_name]]=" ","",HYPERLINK("https://www.ejacket.nsf.gov/ej/showProposal.do?Continue=Y&amp;ID="&amp;BudgetsQTable[[#This Row],[prop_id]],BudgetsQTable[[#This Row],[prop_id]]))</f>
        <v/>
      </c>
      <c r="M737" s="78" t="s">
        <v>753</v>
      </c>
      <c r="N737" s="7" t="str">
        <f>IF(BudgetsQTable[[#This Row],[pi_last_name]]=" ","",HYPERLINK("mailto:"&amp;BudgetsQTable[[#This Row],[pi_email]]&amp;"&amp;subject=Your NSF Proposal:  "&amp;BudgetsQTable[[#This Row],[prop_id]],BudgetsQTable[[#This Row],[pi_email]]))</f>
        <v/>
      </c>
      <c r="O737" s="78" t="s">
        <v>753</v>
      </c>
      <c r="P737" s="78">
        <v>1</v>
      </c>
      <c r="Q737" s="78">
        <v>0.46</v>
      </c>
      <c r="R737" s="79">
        <v>0</v>
      </c>
      <c r="S737" s="79">
        <v>0</v>
      </c>
      <c r="T737" s="79">
        <v>0</v>
      </c>
      <c r="U737" s="80">
        <v>94336</v>
      </c>
      <c r="V737" s="78">
        <v>0</v>
      </c>
      <c r="W737" s="78">
        <v>4</v>
      </c>
      <c r="X737" s="11" t="str">
        <f ca="1">IF(ISBLANK(BudgetsQTable[[#This Row],[budg_seq_yr]]),"FY"&amp;fiscalyear,"FY"&amp;fiscalyear-1+BudgetsQTable[[#This Row],[budg_seq_yr]])</f>
        <v>FY21</v>
      </c>
      <c r="Y737" s="79">
        <v>94336</v>
      </c>
      <c r="Z737" s="78" t="s">
        <v>2869</v>
      </c>
      <c r="AA737" s="78" t="s">
        <v>468</v>
      </c>
      <c r="AB737" s="76" t="s">
        <v>2821</v>
      </c>
      <c r="AC737" s="78" t="s">
        <v>468</v>
      </c>
    </row>
    <row r="738" spans="1:29" x14ac:dyDescent="0.35">
      <c r="A738" s="10" t="s">
        <v>3455</v>
      </c>
      <c r="B738" s="76" t="s">
        <v>2834</v>
      </c>
      <c r="C738" s="76">
        <f>C737+(BudgetsQTable[[#This Row],[lead]]&lt;&gt;K737)</f>
        <v>104</v>
      </c>
      <c r="D738" s="76">
        <f>D737*(BudgetsQTable[[#This Row],[lead]]=K737)+(BudgetsQTable[[#This Row],[prop_id]]&lt;&gt;A737)</f>
        <v>2</v>
      </c>
      <c r="E738" s="77">
        <v>43004.876388888886</v>
      </c>
      <c r="F738" s="78" t="s">
        <v>2868</v>
      </c>
      <c r="G738" s="78" t="s">
        <v>2869</v>
      </c>
      <c r="H738" s="78" t="s">
        <v>468</v>
      </c>
      <c r="I738" s="76" t="s">
        <v>800</v>
      </c>
      <c r="J738" s="76" t="s">
        <v>3458</v>
      </c>
      <c r="K738" s="78" t="s">
        <v>1353</v>
      </c>
      <c r="L738" s="7" t="str">
        <f>IF(BudgetsQTable[[#This Row],[pi_last_name]]=" ","",HYPERLINK("https://www.ejacket.nsf.gov/ej/showProposal.do?Continue=Y&amp;ID="&amp;BudgetsQTable[[#This Row],[prop_id]],BudgetsQTable[[#This Row],[prop_id]]))</f>
        <v>1763440</v>
      </c>
      <c r="M738" s="78" t="s">
        <v>2367</v>
      </c>
      <c r="N738" s="7" t="str">
        <f>IF(BudgetsQTable[[#This Row],[pi_last_name]]=" ","",HYPERLINK("mailto:"&amp;BudgetsQTable[[#This Row],[pi_email]]&amp;"&amp;subject=Your NSF Proposal:  "&amp;BudgetsQTable[[#This Row],[prop_id]],BudgetsQTable[[#This Row],[pi_email]]))</f>
        <v>LJones@MIT.edu</v>
      </c>
      <c r="O738" s="78" t="s">
        <v>586</v>
      </c>
      <c r="P738" s="78"/>
      <c r="Q738" s="78"/>
      <c r="R738" s="79"/>
      <c r="S738" s="79"/>
      <c r="T738" s="79"/>
      <c r="U738" s="80"/>
      <c r="V738" s="78">
        <v>0</v>
      </c>
      <c r="W738" s="78"/>
      <c r="X738" s="11" t="str">
        <f ca="1">IF(ISBLANK(BudgetsQTable[[#This Row],[budg_seq_yr]]),"FY"&amp;fiscalyear,"FY"&amp;fiscalyear-1+BudgetsQTable[[#This Row],[budg_seq_yr]])</f>
        <v>FY18</v>
      </c>
      <c r="Y738" s="79">
        <v>551753</v>
      </c>
      <c r="Z738" s="78" t="s">
        <v>2869</v>
      </c>
      <c r="AA738" s="78" t="s">
        <v>468</v>
      </c>
      <c r="AB738" s="76" t="s">
        <v>2821</v>
      </c>
      <c r="AC738" s="78" t="s">
        <v>468</v>
      </c>
    </row>
    <row r="739" spans="1:29" x14ac:dyDescent="0.35">
      <c r="A739" s="10" t="s">
        <v>3455</v>
      </c>
      <c r="B739" s="76" t="s">
        <v>2834</v>
      </c>
      <c r="C739" s="76">
        <f>C738+(BudgetsQTable[[#This Row],[lead]]&lt;&gt;K738)</f>
        <v>104</v>
      </c>
      <c r="D739" s="76">
        <f>D738*(BudgetsQTable[[#This Row],[lead]]=K738)+(BudgetsQTable[[#This Row],[prop_id]]&lt;&gt;A738)</f>
        <v>2</v>
      </c>
      <c r="E739" s="77">
        <v>43004.876388888886</v>
      </c>
      <c r="F739" s="78" t="s">
        <v>2868</v>
      </c>
      <c r="G739" s="78" t="s">
        <v>2869</v>
      </c>
      <c r="H739" s="78" t="s">
        <v>468</v>
      </c>
      <c r="I739" s="76" t="s">
        <v>800</v>
      </c>
      <c r="J739" s="76" t="s">
        <v>753</v>
      </c>
      <c r="K739" s="78" t="s">
        <v>1353</v>
      </c>
      <c r="L739" s="7" t="str">
        <f>IF(BudgetsQTable[[#This Row],[pi_last_name]]=" ","",HYPERLINK("https://www.ejacket.nsf.gov/ej/showProposal.do?Continue=Y&amp;ID="&amp;BudgetsQTable[[#This Row],[prop_id]],BudgetsQTable[[#This Row],[prop_id]]))</f>
        <v/>
      </c>
      <c r="M739" s="78" t="s">
        <v>753</v>
      </c>
      <c r="N739" s="7" t="str">
        <f>IF(BudgetsQTable[[#This Row],[pi_last_name]]=" ","",HYPERLINK("mailto:"&amp;BudgetsQTable[[#This Row],[pi_email]]&amp;"&amp;subject=Your NSF Proposal:  "&amp;BudgetsQTable[[#This Row],[prop_id]],BudgetsQTable[[#This Row],[pi_email]]))</f>
        <v/>
      </c>
      <c r="O739" s="78" t="s">
        <v>753</v>
      </c>
      <c r="P739" s="78">
        <v>1</v>
      </c>
      <c r="Q739" s="78">
        <v>0</v>
      </c>
      <c r="R739" s="79">
        <v>0</v>
      </c>
      <c r="S739" s="79">
        <v>0</v>
      </c>
      <c r="T739" s="79">
        <v>0</v>
      </c>
      <c r="U739" s="80">
        <v>80446</v>
      </c>
      <c r="V739" s="78">
        <v>0</v>
      </c>
      <c r="W739" s="78">
        <v>1</v>
      </c>
      <c r="X739" s="11" t="str">
        <f ca="1">IF(ISBLANK(BudgetsQTable[[#This Row],[budg_seq_yr]]),"FY"&amp;fiscalyear,"FY"&amp;fiscalyear-1+BudgetsQTable[[#This Row],[budg_seq_yr]])</f>
        <v>FY18</v>
      </c>
      <c r="Y739" s="79">
        <v>80446</v>
      </c>
      <c r="Z739" s="78" t="s">
        <v>2869</v>
      </c>
      <c r="AA739" s="78" t="s">
        <v>468</v>
      </c>
      <c r="AB739" s="76" t="s">
        <v>2821</v>
      </c>
      <c r="AC739" s="78" t="s">
        <v>468</v>
      </c>
    </row>
    <row r="740" spans="1:29" x14ac:dyDescent="0.35">
      <c r="A740" s="10" t="s">
        <v>3455</v>
      </c>
      <c r="B740" s="76" t="s">
        <v>2834</v>
      </c>
      <c r="C740" s="76">
        <f>C739+(BudgetsQTable[[#This Row],[lead]]&lt;&gt;K739)</f>
        <v>104</v>
      </c>
      <c r="D740" s="76">
        <f>D739*(BudgetsQTable[[#This Row],[lead]]=K739)+(BudgetsQTable[[#This Row],[prop_id]]&lt;&gt;A739)</f>
        <v>2</v>
      </c>
      <c r="E740" s="77">
        <v>43004.876388888886</v>
      </c>
      <c r="F740" s="78" t="s">
        <v>2868</v>
      </c>
      <c r="G740" s="78" t="s">
        <v>2869</v>
      </c>
      <c r="H740" s="78" t="s">
        <v>468</v>
      </c>
      <c r="I740" s="76" t="s">
        <v>800</v>
      </c>
      <c r="J740" s="76" t="s">
        <v>753</v>
      </c>
      <c r="K740" s="78" t="s">
        <v>1353</v>
      </c>
      <c r="L740" s="7" t="str">
        <f>IF(BudgetsQTable[[#This Row],[pi_last_name]]=" ","",HYPERLINK("https://www.ejacket.nsf.gov/ej/showProposal.do?Continue=Y&amp;ID="&amp;BudgetsQTable[[#This Row],[prop_id]],BudgetsQTable[[#This Row],[prop_id]]))</f>
        <v/>
      </c>
      <c r="M740" s="78" t="s">
        <v>753</v>
      </c>
      <c r="N740" s="7" t="str">
        <f>IF(BudgetsQTable[[#This Row],[pi_last_name]]=" ","",HYPERLINK("mailto:"&amp;BudgetsQTable[[#This Row],[pi_email]]&amp;"&amp;subject=Your NSF Proposal:  "&amp;BudgetsQTable[[#This Row],[prop_id]],BudgetsQTable[[#This Row],[pi_email]]))</f>
        <v/>
      </c>
      <c r="O740" s="78" t="s">
        <v>753</v>
      </c>
      <c r="P740" s="78">
        <v>1</v>
      </c>
      <c r="Q740" s="78">
        <v>0</v>
      </c>
      <c r="R740" s="79">
        <v>0</v>
      </c>
      <c r="S740" s="79">
        <v>0</v>
      </c>
      <c r="T740" s="79">
        <v>0</v>
      </c>
      <c r="U740" s="80">
        <v>82921</v>
      </c>
      <c r="V740" s="78">
        <v>0</v>
      </c>
      <c r="W740" s="78">
        <v>2</v>
      </c>
      <c r="X740" s="11" t="str">
        <f ca="1">IF(ISBLANK(BudgetsQTable[[#This Row],[budg_seq_yr]]),"FY"&amp;fiscalyear,"FY"&amp;fiscalyear-1+BudgetsQTable[[#This Row],[budg_seq_yr]])</f>
        <v>FY19</v>
      </c>
      <c r="Y740" s="79">
        <v>82921</v>
      </c>
      <c r="Z740" s="78" t="s">
        <v>2869</v>
      </c>
      <c r="AA740" s="78" t="s">
        <v>468</v>
      </c>
      <c r="AB740" s="76" t="s">
        <v>2821</v>
      </c>
      <c r="AC740" s="78" t="s">
        <v>468</v>
      </c>
    </row>
    <row r="741" spans="1:29" x14ac:dyDescent="0.35">
      <c r="A741" s="10" t="s">
        <v>3455</v>
      </c>
      <c r="B741" s="76" t="s">
        <v>2834</v>
      </c>
      <c r="C741" s="76">
        <f>C740+(BudgetsQTable[[#This Row],[lead]]&lt;&gt;K740)</f>
        <v>104</v>
      </c>
      <c r="D741" s="76">
        <f>D740*(BudgetsQTable[[#This Row],[lead]]=K740)+(BudgetsQTable[[#This Row],[prop_id]]&lt;&gt;A740)</f>
        <v>2</v>
      </c>
      <c r="E741" s="77">
        <v>43004.876388888886</v>
      </c>
      <c r="F741" s="78" t="s">
        <v>2868</v>
      </c>
      <c r="G741" s="78" t="s">
        <v>2869</v>
      </c>
      <c r="H741" s="78" t="s">
        <v>468</v>
      </c>
      <c r="I741" s="76" t="s">
        <v>800</v>
      </c>
      <c r="J741" s="76" t="s">
        <v>753</v>
      </c>
      <c r="K741" s="78" t="s">
        <v>1353</v>
      </c>
      <c r="L741" s="7" t="str">
        <f>IF(BudgetsQTable[[#This Row],[pi_last_name]]=" ","",HYPERLINK("https://www.ejacket.nsf.gov/ej/showProposal.do?Continue=Y&amp;ID="&amp;BudgetsQTable[[#This Row],[prop_id]],BudgetsQTable[[#This Row],[prop_id]]))</f>
        <v/>
      </c>
      <c r="M741" s="78" t="s">
        <v>753</v>
      </c>
      <c r="N741" s="7" t="str">
        <f>IF(BudgetsQTable[[#This Row],[pi_last_name]]=" ","",HYPERLINK("mailto:"&amp;BudgetsQTable[[#This Row],[pi_email]]&amp;"&amp;subject=Your NSF Proposal:  "&amp;BudgetsQTable[[#This Row],[prop_id]],BudgetsQTable[[#This Row],[pi_email]]))</f>
        <v/>
      </c>
      <c r="O741" s="78" t="s">
        <v>753</v>
      </c>
      <c r="P741" s="78">
        <v>1</v>
      </c>
      <c r="Q741" s="78">
        <v>0</v>
      </c>
      <c r="R741" s="79">
        <v>49951</v>
      </c>
      <c r="S741" s="79">
        <v>0</v>
      </c>
      <c r="T741" s="79">
        <v>0</v>
      </c>
      <c r="U741" s="80">
        <v>191276</v>
      </c>
      <c r="V741" s="78">
        <v>0</v>
      </c>
      <c r="W741" s="78">
        <v>3</v>
      </c>
      <c r="X741" s="11" t="str">
        <f ca="1">IF(ISBLANK(BudgetsQTable[[#This Row],[budg_seq_yr]]),"FY"&amp;fiscalyear,"FY"&amp;fiscalyear-1+BudgetsQTable[[#This Row],[budg_seq_yr]])</f>
        <v>FY20</v>
      </c>
      <c r="Y741" s="79">
        <v>191276</v>
      </c>
      <c r="Z741" s="78" t="s">
        <v>2869</v>
      </c>
      <c r="AA741" s="78" t="s">
        <v>468</v>
      </c>
      <c r="AB741" s="76" t="s">
        <v>2821</v>
      </c>
      <c r="AC741" s="78" t="s">
        <v>468</v>
      </c>
    </row>
    <row r="742" spans="1:29" x14ac:dyDescent="0.35">
      <c r="A742" s="10" t="s">
        <v>3455</v>
      </c>
      <c r="B742" s="76" t="s">
        <v>2834</v>
      </c>
      <c r="C742" s="76">
        <f>C741+(BudgetsQTable[[#This Row],[lead]]&lt;&gt;K741)</f>
        <v>104</v>
      </c>
      <c r="D742" s="76">
        <f>D741*(BudgetsQTable[[#This Row],[lead]]=K741)+(BudgetsQTable[[#This Row],[prop_id]]&lt;&gt;A741)</f>
        <v>2</v>
      </c>
      <c r="E742" s="77">
        <v>43004.876388888886</v>
      </c>
      <c r="F742" s="78" t="s">
        <v>2868</v>
      </c>
      <c r="G742" s="78" t="s">
        <v>2869</v>
      </c>
      <c r="H742" s="78" t="s">
        <v>468</v>
      </c>
      <c r="I742" s="76" t="s">
        <v>800</v>
      </c>
      <c r="J742" s="76" t="s">
        <v>753</v>
      </c>
      <c r="K742" s="78" t="s">
        <v>1353</v>
      </c>
      <c r="L742" s="7" t="str">
        <f>IF(BudgetsQTable[[#This Row],[pi_last_name]]=" ","",HYPERLINK("https://www.ejacket.nsf.gov/ej/showProposal.do?Continue=Y&amp;ID="&amp;BudgetsQTable[[#This Row],[prop_id]],BudgetsQTable[[#This Row],[prop_id]]))</f>
        <v/>
      </c>
      <c r="M742" s="78" t="s">
        <v>753</v>
      </c>
      <c r="N742" s="7" t="str">
        <f>IF(BudgetsQTable[[#This Row],[pi_last_name]]=" ","",HYPERLINK("mailto:"&amp;BudgetsQTable[[#This Row],[pi_email]]&amp;"&amp;subject=Your NSF Proposal:  "&amp;BudgetsQTable[[#This Row],[prop_id]],BudgetsQTable[[#This Row],[pi_email]]))</f>
        <v/>
      </c>
      <c r="O742" s="78" t="s">
        <v>753</v>
      </c>
      <c r="P742" s="78">
        <v>1</v>
      </c>
      <c r="Q742" s="78">
        <v>0</v>
      </c>
      <c r="R742" s="79">
        <v>51449</v>
      </c>
      <c r="S742" s="79">
        <v>0</v>
      </c>
      <c r="T742" s="79">
        <v>0</v>
      </c>
      <c r="U742" s="80">
        <v>197110</v>
      </c>
      <c r="V742" s="78">
        <v>0</v>
      </c>
      <c r="W742" s="78">
        <v>4</v>
      </c>
      <c r="X742" s="11" t="str">
        <f ca="1">IF(ISBLANK(BudgetsQTable[[#This Row],[budg_seq_yr]]),"FY"&amp;fiscalyear,"FY"&amp;fiscalyear-1+BudgetsQTable[[#This Row],[budg_seq_yr]])</f>
        <v>FY21</v>
      </c>
      <c r="Y742" s="79">
        <v>197110</v>
      </c>
      <c r="Z742" s="78" t="s">
        <v>2869</v>
      </c>
      <c r="AA742" s="78" t="s">
        <v>468</v>
      </c>
      <c r="AB742" s="76" t="s">
        <v>2821</v>
      </c>
      <c r="AC742" s="78" t="s">
        <v>468</v>
      </c>
    </row>
    <row r="743" spans="1:29" x14ac:dyDescent="0.35">
      <c r="A743" s="10" t="s">
        <v>1356</v>
      </c>
      <c r="B743" s="76" t="s">
        <v>2824</v>
      </c>
      <c r="C743" s="76">
        <f>C742+(BudgetsQTable[[#This Row],[lead]]&lt;&gt;K742)</f>
        <v>105</v>
      </c>
      <c r="D743" s="76">
        <f>D742*(BudgetsQTable[[#This Row],[lead]]=K742)+(BudgetsQTable[[#This Row],[prop_id]]&lt;&gt;A742)</f>
        <v>1</v>
      </c>
      <c r="E743" s="77">
        <v>43005.427083333336</v>
      </c>
      <c r="F743" s="78" t="s">
        <v>2817</v>
      </c>
      <c r="G743" s="78" t="s">
        <v>2818</v>
      </c>
      <c r="H743" s="78" t="s">
        <v>476</v>
      </c>
      <c r="I743" s="76" t="s">
        <v>1358</v>
      </c>
      <c r="J743" s="76" t="s">
        <v>3462</v>
      </c>
      <c r="K743" s="78" t="s">
        <v>1356</v>
      </c>
      <c r="L743" s="7" t="str">
        <f>IF(BudgetsQTable[[#This Row],[pi_last_name]]=" ","",HYPERLINK("https://www.ejacket.nsf.gov/ej/showProposal.do?Continue=Y&amp;ID="&amp;BudgetsQTable[[#This Row],[prop_id]],BudgetsQTable[[#This Row],[prop_id]]))</f>
        <v>1763496</v>
      </c>
      <c r="M743" s="78" t="s">
        <v>1357</v>
      </c>
      <c r="N743" s="7" t="str">
        <f>IF(BudgetsQTable[[#This Row],[pi_last_name]]=" ","",HYPERLINK("mailto:"&amp;BudgetsQTable[[#This Row],[pi_email]]&amp;"&amp;subject=Your NSF Proposal:  "&amp;BudgetsQTable[[#This Row],[prop_id]],BudgetsQTable[[#This Row],[pi_email]]))</f>
        <v>asampson@cornell.edu</v>
      </c>
      <c r="O743" s="78" t="s">
        <v>553</v>
      </c>
      <c r="P743" s="78"/>
      <c r="Q743" s="78"/>
      <c r="R743" s="79"/>
      <c r="S743" s="79"/>
      <c r="T743" s="79"/>
      <c r="U743" s="80"/>
      <c r="V743" s="78">
        <v>0</v>
      </c>
      <c r="W743" s="78"/>
      <c r="X743" s="11" t="str">
        <f ca="1">IF(ISBLANK(BudgetsQTable[[#This Row],[budg_seq_yr]]),"FY"&amp;fiscalyear,"FY"&amp;fiscalyear-1+BudgetsQTable[[#This Row],[budg_seq_yr]])</f>
        <v>FY18</v>
      </c>
      <c r="Y743" s="79">
        <v>345484</v>
      </c>
      <c r="Z743" s="78" t="s">
        <v>2818</v>
      </c>
      <c r="AA743" s="78" t="s">
        <v>476</v>
      </c>
      <c r="AB743" s="76" t="s">
        <v>2821</v>
      </c>
      <c r="AC743" s="78" t="s">
        <v>3459</v>
      </c>
    </row>
    <row r="744" spans="1:29" x14ac:dyDescent="0.35">
      <c r="A744" s="10" t="s">
        <v>1356</v>
      </c>
      <c r="B744" s="76" t="s">
        <v>2824</v>
      </c>
      <c r="C744" s="76">
        <f>C743+(BudgetsQTable[[#This Row],[lead]]&lt;&gt;K743)</f>
        <v>105</v>
      </c>
      <c r="D744" s="76">
        <f>D743*(BudgetsQTable[[#This Row],[lead]]=K743)+(BudgetsQTable[[#This Row],[prop_id]]&lt;&gt;A743)</f>
        <v>1</v>
      </c>
      <c r="E744" s="77">
        <v>43005.427083333336</v>
      </c>
      <c r="F744" s="78" t="s">
        <v>2817</v>
      </c>
      <c r="G744" s="78" t="s">
        <v>2818</v>
      </c>
      <c r="H744" s="78" t="s">
        <v>476</v>
      </c>
      <c r="I744" s="76" t="s">
        <v>1358</v>
      </c>
      <c r="J744" s="76" t="s">
        <v>753</v>
      </c>
      <c r="K744" s="78" t="s">
        <v>1356</v>
      </c>
      <c r="L744" s="7" t="str">
        <f>IF(BudgetsQTable[[#This Row],[pi_last_name]]=" ","",HYPERLINK("https://www.ejacket.nsf.gov/ej/showProposal.do?Continue=Y&amp;ID="&amp;BudgetsQTable[[#This Row],[prop_id]],BudgetsQTable[[#This Row],[prop_id]]))</f>
        <v/>
      </c>
      <c r="M744" s="78" t="s">
        <v>753</v>
      </c>
      <c r="N744" s="7" t="str">
        <f>IF(BudgetsQTable[[#This Row],[pi_last_name]]=" ","",HYPERLINK("mailto:"&amp;BudgetsQTable[[#This Row],[pi_email]]&amp;"&amp;subject=Your NSF Proposal:  "&amp;BudgetsQTable[[#This Row],[prop_id]],BudgetsQTable[[#This Row],[pi_email]]))</f>
        <v/>
      </c>
      <c r="O744" s="78" t="s">
        <v>753</v>
      </c>
      <c r="P744" s="78">
        <v>1</v>
      </c>
      <c r="Q744" s="78">
        <v>0.5</v>
      </c>
      <c r="R744" s="79">
        <v>0</v>
      </c>
      <c r="S744" s="79">
        <v>0</v>
      </c>
      <c r="T744" s="79">
        <v>0</v>
      </c>
      <c r="U744" s="80">
        <v>58755</v>
      </c>
      <c r="V744" s="78">
        <v>0</v>
      </c>
      <c r="W744" s="78">
        <v>1</v>
      </c>
      <c r="X744" s="11" t="str">
        <f ca="1">IF(ISBLANK(BudgetsQTable[[#This Row],[budg_seq_yr]]),"FY"&amp;fiscalyear,"FY"&amp;fiscalyear-1+BudgetsQTable[[#This Row],[budg_seq_yr]])</f>
        <v>FY18</v>
      </c>
      <c r="Y744" s="79">
        <v>58755</v>
      </c>
      <c r="Z744" s="78" t="s">
        <v>2818</v>
      </c>
      <c r="AA744" s="78" t="s">
        <v>476</v>
      </c>
      <c r="AB744" s="76" t="s">
        <v>2821</v>
      </c>
      <c r="AC744" s="78" t="s">
        <v>3459</v>
      </c>
    </row>
    <row r="745" spans="1:29" x14ac:dyDescent="0.35">
      <c r="A745" s="10" t="s">
        <v>1356</v>
      </c>
      <c r="B745" s="76" t="s">
        <v>2824</v>
      </c>
      <c r="C745" s="76">
        <f>C744+(BudgetsQTable[[#This Row],[lead]]&lt;&gt;K744)</f>
        <v>105</v>
      </c>
      <c r="D745" s="76">
        <f>D744*(BudgetsQTable[[#This Row],[lead]]=K744)+(BudgetsQTable[[#This Row],[prop_id]]&lt;&gt;A744)</f>
        <v>1</v>
      </c>
      <c r="E745" s="77">
        <v>43005.427083333336</v>
      </c>
      <c r="F745" s="78" t="s">
        <v>2817</v>
      </c>
      <c r="G745" s="78" t="s">
        <v>2818</v>
      </c>
      <c r="H745" s="78" t="s">
        <v>476</v>
      </c>
      <c r="I745" s="76" t="s">
        <v>1358</v>
      </c>
      <c r="J745" s="76" t="s">
        <v>753</v>
      </c>
      <c r="K745" s="78" t="s">
        <v>1356</v>
      </c>
      <c r="L745" s="7" t="str">
        <f>IF(BudgetsQTable[[#This Row],[pi_last_name]]=" ","",HYPERLINK("https://www.ejacket.nsf.gov/ej/showProposal.do?Continue=Y&amp;ID="&amp;BudgetsQTable[[#This Row],[prop_id]],BudgetsQTable[[#This Row],[prop_id]]))</f>
        <v/>
      </c>
      <c r="M745" s="78" t="s">
        <v>753</v>
      </c>
      <c r="N745" s="7" t="str">
        <f>IF(BudgetsQTable[[#This Row],[pi_last_name]]=" ","",HYPERLINK("mailto:"&amp;BudgetsQTable[[#This Row],[pi_email]]&amp;"&amp;subject=Your NSF Proposal:  "&amp;BudgetsQTable[[#This Row],[prop_id]],BudgetsQTable[[#This Row],[pi_email]]))</f>
        <v/>
      </c>
      <c r="O745" s="78" t="s">
        <v>753</v>
      </c>
      <c r="P745" s="78">
        <v>1</v>
      </c>
      <c r="Q745" s="78">
        <v>0.5</v>
      </c>
      <c r="R745" s="79">
        <v>0</v>
      </c>
      <c r="S745" s="79">
        <v>0</v>
      </c>
      <c r="T745" s="79">
        <v>0</v>
      </c>
      <c r="U745" s="80">
        <v>93049</v>
      </c>
      <c r="V745" s="78">
        <v>0</v>
      </c>
      <c r="W745" s="78">
        <v>2</v>
      </c>
      <c r="X745" s="11" t="str">
        <f ca="1">IF(ISBLANK(BudgetsQTable[[#This Row],[budg_seq_yr]]),"FY"&amp;fiscalyear,"FY"&amp;fiscalyear-1+BudgetsQTable[[#This Row],[budg_seq_yr]])</f>
        <v>FY19</v>
      </c>
      <c r="Y745" s="79">
        <v>93049</v>
      </c>
      <c r="Z745" s="78" t="s">
        <v>2818</v>
      </c>
      <c r="AA745" s="78" t="s">
        <v>476</v>
      </c>
      <c r="AB745" s="76" t="s">
        <v>2821</v>
      </c>
      <c r="AC745" s="78" t="s">
        <v>3459</v>
      </c>
    </row>
    <row r="746" spans="1:29" x14ac:dyDescent="0.35">
      <c r="A746" s="10" t="s">
        <v>1356</v>
      </c>
      <c r="B746" s="76" t="s">
        <v>2824</v>
      </c>
      <c r="C746" s="76">
        <f>C745+(BudgetsQTable[[#This Row],[lead]]&lt;&gt;K745)</f>
        <v>105</v>
      </c>
      <c r="D746" s="76">
        <f>D745*(BudgetsQTable[[#This Row],[lead]]=K745)+(BudgetsQTable[[#This Row],[prop_id]]&lt;&gt;A745)</f>
        <v>1</v>
      </c>
      <c r="E746" s="77">
        <v>43005.427083333336</v>
      </c>
      <c r="F746" s="78" t="s">
        <v>2817</v>
      </c>
      <c r="G746" s="78" t="s">
        <v>2818</v>
      </c>
      <c r="H746" s="78" t="s">
        <v>476</v>
      </c>
      <c r="I746" s="76" t="s">
        <v>1358</v>
      </c>
      <c r="J746" s="76" t="s">
        <v>753</v>
      </c>
      <c r="K746" s="78" t="s">
        <v>1356</v>
      </c>
      <c r="L746" s="7" t="str">
        <f>IF(BudgetsQTable[[#This Row],[pi_last_name]]=" ","",HYPERLINK("https://www.ejacket.nsf.gov/ej/showProposal.do?Continue=Y&amp;ID="&amp;BudgetsQTable[[#This Row],[prop_id]],BudgetsQTable[[#This Row],[prop_id]]))</f>
        <v/>
      </c>
      <c r="M746" s="78" t="s">
        <v>753</v>
      </c>
      <c r="N746" s="7" t="str">
        <f>IF(BudgetsQTable[[#This Row],[pi_last_name]]=" ","",HYPERLINK("mailto:"&amp;BudgetsQTable[[#This Row],[pi_email]]&amp;"&amp;subject=Your NSF Proposal:  "&amp;BudgetsQTable[[#This Row],[prop_id]],BudgetsQTable[[#This Row],[pi_email]]))</f>
        <v/>
      </c>
      <c r="O746" s="78" t="s">
        <v>753</v>
      </c>
      <c r="P746" s="78">
        <v>1</v>
      </c>
      <c r="Q746" s="78">
        <v>0.5</v>
      </c>
      <c r="R746" s="79">
        <v>0</v>
      </c>
      <c r="S746" s="79">
        <v>0</v>
      </c>
      <c r="T746" s="79">
        <v>0</v>
      </c>
      <c r="U746" s="80">
        <v>95547</v>
      </c>
      <c r="V746" s="78">
        <v>0</v>
      </c>
      <c r="W746" s="78">
        <v>3</v>
      </c>
      <c r="X746" s="11" t="str">
        <f ca="1">IF(ISBLANK(BudgetsQTable[[#This Row],[budg_seq_yr]]),"FY"&amp;fiscalyear,"FY"&amp;fiscalyear-1+BudgetsQTable[[#This Row],[budg_seq_yr]])</f>
        <v>FY20</v>
      </c>
      <c r="Y746" s="79">
        <v>95547</v>
      </c>
      <c r="Z746" s="78" t="s">
        <v>2818</v>
      </c>
      <c r="AA746" s="78" t="s">
        <v>476</v>
      </c>
      <c r="AB746" s="76" t="s">
        <v>2821</v>
      </c>
      <c r="AC746" s="78" t="s">
        <v>3459</v>
      </c>
    </row>
    <row r="747" spans="1:29" x14ac:dyDescent="0.35">
      <c r="A747" s="10" t="s">
        <v>1356</v>
      </c>
      <c r="B747" s="76" t="s">
        <v>2824</v>
      </c>
      <c r="C747" s="76">
        <f>C746+(BudgetsQTable[[#This Row],[lead]]&lt;&gt;K746)</f>
        <v>105</v>
      </c>
      <c r="D747" s="76">
        <f>D746*(BudgetsQTable[[#This Row],[lead]]=K746)+(BudgetsQTable[[#This Row],[prop_id]]&lt;&gt;A746)</f>
        <v>1</v>
      </c>
      <c r="E747" s="77">
        <v>43005.427083333336</v>
      </c>
      <c r="F747" s="78" t="s">
        <v>2817</v>
      </c>
      <c r="G747" s="78" t="s">
        <v>2818</v>
      </c>
      <c r="H747" s="78" t="s">
        <v>476</v>
      </c>
      <c r="I747" s="76" t="s">
        <v>1358</v>
      </c>
      <c r="J747" s="76" t="s">
        <v>753</v>
      </c>
      <c r="K747" s="78" t="s">
        <v>1356</v>
      </c>
      <c r="L747" s="7" t="str">
        <f>IF(BudgetsQTable[[#This Row],[pi_last_name]]=" ","",HYPERLINK("https://www.ejacket.nsf.gov/ej/showProposal.do?Continue=Y&amp;ID="&amp;BudgetsQTable[[#This Row],[prop_id]],BudgetsQTable[[#This Row],[prop_id]]))</f>
        <v/>
      </c>
      <c r="M747" s="78" t="s">
        <v>753</v>
      </c>
      <c r="N747" s="7" t="str">
        <f>IF(BudgetsQTable[[#This Row],[pi_last_name]]=" ","",HYPERLINK("mailto:"&amp;BudgetsQTable[[#This Row],[pi_email]]&amp;"&amp;subject=Your NSF Proposal:  "&amp;BudgetsQTable[[#This Row],[prop_id]],BudgetsQTable[[#This Row],[pi_email]]))</f>
        <v/>
      </c>
      <c r="O747" s="78" t="s">
        <v>753</v>
      </c>
      <c r="P747" s="78">
        <v>1</v>
      </c>
      <c r="Q747" s="78">
        <v>0.5</v>
      </c>
      <c r="R747" s="79">
        <v>0</v>
      </c>
      <c r="S747" s="79">
        <v>0</v>
      </c>
      <c r="T747" s="79">
        <v>0</v>
      </c>
      <c r="U747" s="80">
        <v>98133</v>
      </c>
      <c r="V747" s="78">
        <v>0</v>
      </c>
      <c r="W747" s="78">
        <v>4</v>
      </c>
      <c r="X747" s="11" t="str">
        <f ca="1">IF(ISBLANK(BudgetsQTable[[#This Row],[budg_seq_yr]]),"FY"&amp;fiscalyear,"FY"&amp;fiscalyear-1+BudgetsQTable[[#This Row],[budg_seq_yr]])</f>
        <v>FY21</v>
      </c>
      <c r="Y747" s="79">
        <v>98133</v>
      </c>
      <c r="Z747" s="78" t="s">
        <v>2818</v>
      </c>
      <c r="AA747" s="78" t="s">
        <v>476</v>
      </c>
      <c r="AB747" s="76" t="s">
        <v>2821</v>
      </c>
      <c r="AC747" s="78" t="s">
        <v>3459</v>
      </c>
    </row>
    <row r="748" spans="1:29" x14ac:dyDescent="0.35">
      <c r="A748" s="10" t="s">
        <v>3463</v>
      </c>
      <c r="B748" s="76" t="s">
        <v>2834</v>
      </c>
      <c r="C748" s="76">
        <f>C747+(BudgetsQTable[[#This Row],[lead]]&lt;&gt;K747)</f>
        <v>105</v>
      </c>
      <c r="D748" s="76">
        <f>D747*(BudgetsQTable[[#This Row],[lead]]=K747)+(BudgetsQTable[[#This Row],[prop_id]]&lt;&gt;A747)</f>
        <v>2</v>
      </c>
      <c r="E748" s="77">
        <v>43004.67291666667</v>
      </c>
      <c r="F748" s="78" t="s">
        <v>2817</v>
      </c>
      <c r="G748" s="78" t="s">
        <v>2818</v>
      </c>
      <c r="H748" s="78" t="s">
        <v>476</v>
      </c>
      <c r="I748" s="76" t="s">
        <v>1358</v>
      </c>
      <c r="J748" s="76" t="s">
        <v>3466</v>
      </c>
      <c r="K748" s="78" t="s">
        <v>1356</v>
      </c>
      <c r="L748" s="7" t="str">
        <f>IF(BudgetsQTable[[#This Row],[pi_last_name]]=" ","",HYPERLINK("https://www.ejacket.nsf.gov/ej/showProposal.do?Continue=Y&amp;ID="&amp;BudgetsQTable[[#This Row],[prop_id]],BudgetsQTable[[#This Row],[prop_id]]))</f>
        <v>1763387</v>
      </c>
      <c r="M748" s="78" t="s">
        <v>3464</v>
      </c>
      <c r="N748" s="7" t="str">
        <f>IF(BudgetsQTable[[#This Row],[pi_last_name]]=" ","",HYPERLINK("mailto:"&amp;BudgetsQTable[[#This Row],[pi_email]]&amp;"&amp;subject=Your NSF Proposal:  "&amp;BudgetsQTable[[#This Row],[prop_id]],BudgetsQTable[[#This Row],[pi_email]]))</f>
        <v>sjayasur@asu.edu</v>
      </c>
      <c r="O748" s="78" t="s">
        <v>534</v>
      </c>
      <c r="P748" s="78"/>
      <c r="Q748" s="78"/>
      <c r="R748" s="79"/>
      <c r="S748" s="79"/>
      <c r="T748" s="79"/>
      <c r="U748" s="80"/>
      <c r="V748" s="78">
        <v>0</v>
      </c>
      <c r="W748" s="78"/>
      <c r="X748" s="11" t="str">
        <f ca="1">IF(ISBLANK(BudgetsQTable[[#This Row],[budg_seq_yr]]),"FY"&amp;fiscalyear,"FY"&amp;fiscalyear-1+BudgetsQTable[[#This Row],[budg_seq_yr]])</f>
        <v>FY18</v>
      </c>
      <c r="Y748" s="79">
        <v>849844</v>
      </c>
      <c r="Z748" s="78" t="s">
        <v>2818</v>
      </c>
      <c r="AA748" s="78" t="s">
        <v>476</v>
      </c>
      <c r="AB748" s="76" t="s">
        <v>2821</v>
      </c>
      <c r="AC748" s="78" t="s">
        <v>3459</v>
      </c>
    </row>
    <row r="749" spans="1:29" x14ac:dyDescent="0.35">
      <c r="A749" s="10" t="s">
        <v>3463</v>
      </c>
      <c r="B749" s="76" t="s">
        <v>2834</v>
      </c>
      <c r="C749" s="76">
        <f>C748+(BudgetsQTable[[#This Row],[lead]]&lt;&gt;K748)</f>
        <v>105</v>
      </c>
      <c r="D749" s="76">
        <f>D748*(BudgetsQTable[[#This Row],[lead]]=K748)+(BudgetsQTable[[#This Row],[prop_id]]&lt;&gt;A748)</f>
        <v>2</v>
      </c>
      <c r="E749" s="77">
        <v>43004.67291666667</v>
      </c>
      <c r="F749" s="78" t="s">
        <v>2817</v>
      </c>
      <c r="G749" s="78" t="s">
        <v>2818</v>
      </c>
      <c r="H749" s="78" t="s">
        <v>476</v>
      </c>
      <c r="I749" s="76" t="s">
        <v>1358</v>
      </c>
      <c r="J749" s="76" t="s">
        <v>753</v>
      </c>
      <c r="K749" s="78" t="s">
        <v>1356</v>
      </c>
      <c r="L749" s="7" t="str">
        <f>IF(BudgetsQTable[[#This Row],[pi_last_name]]=" ","",HYPERLINK("https://www.ejacket.nsf.gov/ej/showProposal.do?Continue=Y&amp;ID="&amp;BudgetsQTable[[#This Row],[prop_id]],BudgetsQTable[[#This Row],[prop_id]]))</f>
        <v/>
      </c>
      <c r="M749" s="78" t="s">
        <v>753</v>
      </c>
      <c r="N749" s="7" t="str">
        <f>IF(BudgetsQTable[[#This Row],[pi_last_name]]=" ","",HYPERLINK("mailto:"&amp;BudgetsQTable[[#This Row],[pi_email]]&amp;"&amp;subject=Your NSF Proposal:  "&amp;BudgetsQTable[[#This Row],[prop_id]],BudgetsQTable[[#This Row],[pi_email]]))</f>
        <v/>
      </c>
      <c r="O749" s="78" t="s">
        <v>753</v>
      </c>
      <c r="P749" s="78">
        <v>2</v>
      </c>
      <c r="Q749" s="78">
        <v>1</v>
      </c>
      <c r="R749" s="79">
        <v>0</v>
      </c>
      <c r="S749" s="79">
        <v>0</v>
      </c>
      <c r="T749" s="79">
        <v>0</v>
      </c>
      <c r="U749" s="80">
        <v>242885</v>
      </c>
      <c r="V749" s="78">
        <v>0</v>
      </c>
      <c r="W749" s="78">
        <v>1</v>
      </c>
      <c r="X749" s="11" t="str">
        <f ca="1">IF(ISBLANK(BudgetsQTable[[#This Row],[budg_seq_yr]]),"FY"&amp;fiscalyear,"FY"&amp;fiscalyear-1+BudgetsQTable[[#This Row],[budg_seq_yr]])</f>
        <v>FY18</v>
      </c>
      <c r="Y749" s="79">
        <v>242885</v>
      </c>
      <c r="Z749" s="78" t="s">
        <v>2818</v>
      </c>
      <c r="AA749" s="78" t="s">
        <v>476</v>
      </c>
      <c r="AB749" s="76" t="s">
        <v>2821</v>
      </c>
      <c r="AC749" s="78" t="s">
        <v>3459</v>
      </c>
    </row>
    <row r="750" spans="1:29" x14ac:dyDescent="0.35">
      <c r="A750" s="10" t="s">
        <v>3463</v>
      </c>
      <c r="B750" s="76" t="s">
        <v>2834</v>
      </c>
      <c r="C750" s="76">
        <f>C749+(BudgetsQTable[[#This Row],[lead]]&lt;&gt;K749)</f>
        <v>105</v>
      </c>
      <c r="D750" s="76">
        <f>D749*(BudgetsQTable[[#This Row],[lead]]=K749)+(BudgetsQTable[[#This Row],[prop_id]]&lt;&gt;A749)</f>
        <v>2</v>
      </c>
      <c r="E750" s="77">
        <v>43004.67291666667</v>
      </c>
      <c r="F750" s="78" t="s">
        <v>2817</v>
      </c>
      <c r="G750" s="78" t="s">
        <v>2818</v>
      </c>
      <c r="H750" s="78" t="s">
        <v>476</v>
      </c>
      <c r="I750" s="76" t="s">
        <v>1358</v>
      </c>
      <c r="J750" s="76" t="s">
        <v>753</v>
      </c>
      <c r="K750" s="78" t="s">
        <v>1356</v>
      </c>
      <c r="L750" s="7" t="str">
        <f>IF(BudgetsQTable[[#This Row],[pi_last_name]]=" ","",HYPERLINK("https://www.ejacket.nsf.gov/ej/showProposal.do?Continue=Y&amp;ID="&amp;BudgetsQTable[[#This Row],[prop_id]],BudgetsQTable[[#This Row],[prop_id]]))</f>
        <v/>
      </c>
      <c r="M750" s="78" t="s">
        <v>753</v>
      </c>
      <c r="N750" s="7" t="str">
        <f>IF(BudgetsQTable[[#This Row],[pi_last_name]]=" ","",HYPERLINK("mailto:"&amp;BudgetsQTable[[#This Row],[pi_email]]&amp;"&amp;subject=Your NSF Proposal:  "&amp;BudgetsQTable[[#This Row],[prop_id]],BudgetsQTable[[#This Row],[pi_email]]))</f>
        <v/>
      </c>
      <c r="O750" s="78" t="s">
        <v>753</v>
      </c>
      <c r="P750" s="78">
        <v>2</v>
      </c>
      <c r="Q750" s="78">
        <v>1</v>
      </c>
      <c r="R750" s="79">
        <v>0</v>
      </c>
      <c r="S750" s="79">
        <v>7160</v>
      </c>
      <c r="T750" s="79">
        <v>0</v>
      </c>
      <c r="U750" s="80">
        <v>213551</v>
      </c>
      <c r="V750" s="78">
        <v>0</v>
      </c>
      <c r="W750" s="78">
        <v>2</v>
      </c>
      <c r="X750" s="11" t="str">
        <f ca="1">IF(ISBLANK(BudgetsQTable[[#This Row],[budg_seq_yr]]),"FY"&amp;fiscalyear,"FY"&amp;fiscalyear-1+BudgetsQTable[[#This Row],[budg_seq_yr]])</f>
        <v>FY19</v>
      </c>
      <c r="Y750" s="79">
        <v>213551</v>
      </c>
      <c r="Z750" s="78" t="s">
        <v>2818</v>
      </c>
      <c r="AA750" s="78" t="s">
        <v>476</v>
      </c>
      <c r="AB750" s="76" t="s">
        <v>2821</v>
      </c>
      <c r="AC750" s="78" t="s">
        <v>3459</v>
      </c>
    </row>
    <row r="751" spans="1:29" x14ac:dyDescent="0.35">
      <c r="A751" s="10" t="s">
        <v>3463</v>
      </c>
      <c r="B751" s="76" t="s">
        <v>2834</v>
      </c>
      <c r="C751" s="76">
        <f>C750+(BudgetsQTable[[#This Row],[lead]]&lt;&gt;K750)</f>
        <v>105</v>
      </c>
      <c r="D751" s="76">
        <f>D750*(BudgetsQTable[[#This Row],[lead]]=K750)+(BudgetsQTable[[#This Row],[prop_id]]&lt;&gt;A750)</f>
        <v>2</v>
      </c>
      <c r="E751" s="77">
        <v>43004.67291666667</v>
      </c>
      <c r="F751" s="78" t="s">
        <v>2817</v>
      </c>
      <c r="G751" s="78" t="s">
        <v>2818</v>
      </c>
      <c r="H751" s="78" t="s">
        <v>476</v>
      </c>
      <c r="I751" s="76" t="s">
        <v>1358</v>
      </c>
      <c r="J751" s="76" t="s">
        <v>753</v>
      </c>
      <c r="K751" s="78" t="s">
        <v>1356</v>
      </c>
      <c r="L751" s="7" t="str">
        <f>IF(BudgetsQTable[[#This Row],[pi_last_name]]=" ","",HYPERLINK("https://www.ejacket.nsf.gov/ej/showProposal.do?Continue=Y&amp;ID="&amp;BudgetsQTable[[#This Row],[prop_id]],BudgetsQTable[[#This Row],[prop_id]]))</f>
        <v/>
      </c>
      <c r="M751" s="78" t="s">
        <v>753</v>
      </c>
      <c r="N751" s="7" t="str">
        <f>IF(BudgetsQTable[[#This Row],[pi_last_name]]=" ","",HYPERLINK("mailto:"&amp;BudgetsQTable[[#This Row],[pi_email]]&amp;"&amp;subject=Your NSF Proposal:  "&amp;BudgetsQTable[[#This Row],[prop_id]],BudgetsQTable[[#This Row],[pi_email]]))</f>
        <v/>
      </c>
      <c r="O751" s="78" t="s">
        <v>753</v>
      </c>
      <c r="P751" s="78">
        <v>2</v>
      </c>
      <c r="Q751" s="78">
        <v>1</v>
      </c>
      <c r="R751" s="79">
        <v>0</v>
      </c>
      <c r="S751" s="79">
        <v>0</v>
      </c>
      <c r="T751" s="79">
        <v>0</v>
      </c>
      <c r="U751" s="80">
        <v>197986</v>
      </c>
      <c r="V751" s="78">
        <v>0</v>
      </c>
      <c r="W751" s="78">
        <v>3</v>
      </c>
      <c r="X751" s="11" t="str">
        <f ca="1">IF(ISBLANK(BudgetsQTable[[#This Row],[budg_seq_yr]]),"FY"&amp;fiscalyear,"FY"&amp;fiscalyear-1+BudgetsQTable[[#This Row],[budg_seq_yr]])</f>
        <v>FY20</v>
      </c>
      <c r="Y751" s="79">
        <v>197986</v>
      </c>
      <c r="Z751" s="78" t="s">
        <v>2818</v>
      </c>
      <c r="AA751" s="78" t="s">
        <v>476</v>
      </c>
      <c r="AB751" s="76" t="s">
        <v>2821</v>
      </c>
      <c r="AC751" s="78" t="s">
        <v>3459</v>
      </c>
    </row>
    <row r="752" spans="1:29" x14ac:dyDescent="0.35">
      <c r="A752" s="10" t="s">
        <v>3463</v>
      </c>
      <c r="B752" s="76" t="s">
        <v>2834</v>
      </c>
      <c r="C752" s="76">
        <f>C751+(BudgetsQTable[[#This Row],[lead]]&lt;&gt;K751)</f>
        <v>105</v>
      </c>
      <c r="D752" s="76">
        <f>D751*(BudgetsQTable[[#This Row],[lead]]=K751)+(BudgetsQTable[[#This Row],[prop_id]]&lt;&gt;A751)</f>
        <v>2</v>
      </c>
      <c r="E752" s="77">
        <v>43004.67291666667</v>
      </c>
      <c r="F752" s="78" t="s">
        <v>2817</v>
      </c>
      <c r="G752" s="78" t="s">
        <v>2818</v>
      </c>
      <c r="H752" s="78" t="s">
        <v>476</v>
      </c>
      <c r="I752" s="76" t="s">
        <v>1358</v>
      </c>
      <c r="J752" s="76" t="s">
        <v>753</v>
      </c>
      <c r="K752" s="78" t="s">
        <v>1356</v>
      </c>
      <c r="L752" s="7" t="str">
        <f>IF(BudgetsQTable[[#This Row],[pi_last_name]]=" ","",HYPERLINK("https://www.ejacket.nsf.gov/ej/showProposal.do?Continue=Y&amp;ID="&amp;BudgetsQTable[[#This Row],[prop_id]],BudgetsQTable[[#This Row],[prop_id]]))</f>
        <v/>
      </c>
      <c r="M752" s="78" t="s">
        <v>753</v>
      </c>
      <c r="N752" s="7" t="str">
        <f>IF(BudgetsQTable[[#This Row],[pi_last_name]]=" ","",HYPERLINK("mailto:"&amp;BudgetsQTable[[#This Row],[pi_email]]&amp;"&amp;subject=Your NSF Proposal:  "&amp;BudgetsQTable[[#This Row],[prop_id]],BudgetsQTable[[#This Row],[pi_email]]))</f>
        <v/>
      </c>
      <c r="O752" s="78" t="s">
        <v>753</v>
      </c>
      <c r="P752" s="78">
        <v>2</v>
      </c>
      <c r="Q752" s="78">
        <v>1</v>
      </c>
      <c r="R752" s="79">
        <v>0</v>
      </c>
      <c r="S752" s="79">
        <v>0</v>
      </c>
      <c r="T752" s="79">
        <v>0</v>
      </c>
      <c r="U752" s="80">
        <v>195422</v>
      </c>
      <c r="V752" s="78">
        <v>0</v>
      </c>
      <c r="W752" s="78">
        <v>4</v>
      </c>
      <c r="X752" s="11" t="str">
        <f ca="1">IF(ISBLANK(BudgetsQTable[[#This Row],[budg_seq_yr]]),"FY"&amp;fiscalyear,"FY"&amp;fiscalyear-1+BudgetsQTable[[#This Row],[budg_seq_yr]])</f>
        <v>FY21</v>
      </c>
      <c r="Y752" s="79">
        <v>195422</v>
      </c>
      <c r="Z752" s="78" t="s">
        <v>2818</v>
      </c>
      <c r="AA752" s="78" t="s">
        <v>476</v>
      </c>
      <c r="AB752" s="76" t="s">
        <v>2821</v>
      </c>
      <c r="AC752" s="78" t="s">
        <v>3459</v>
      </c>
    </row>
    <row r="753" spans="1:29" x14ac:dyDescent="0.35">
      <c r="A753" s="10" t="s">
        <v>1369</v>
      </c>
      <c r="B753" s="76" t="s">
        <v>2863</v>
      </c>
      <c r="C753" s="76">
        <f>C752+(BudgetsQTable[[#This Row],[lead]]&lt;&gt;K752)</f>
        <v>106</v>
      </c>
      <c r="D753" s="76">
        <f>D752*(BudgetsQTable[[#This Row],[lead]]=K752)+(BudgetsQTable[[#This Row],[prop_id]]&lt;&gt;A752)</f>
        <v>1</v>
      </c>
      <c r="E753" s="77">
        <v>43005.432638888888</v>
      </c>
      <c r="F753" s="78" t="s">
        <v>2839</v>
      </c>
      <c r="G753" s="78" t="s">
        <v>2840</v>
      </c>
      <c r="H753" s="78" t="s">
        <v>462</v>
      </c>
      <c r="I753" s="76" t="s">
        <v>757</v>
      </c>
      <c r="J753" s="76" t="s">
        <v>3471</v>
      </c>
      <c r="K753" s="78" t="s">
        <v>1369</v>
      </c>
      <c r="L753" s="7" t="str">
        <f>IF(BudgetsQTable[[#This Row],[pi_last_name]]=" ","",HYPERLINK("https://www.ejacket.nsf.gov/ej/showProposal.do?Continue=Y&amp;ID="&amp;BudgetsQTable[[#This Row],[prop_id]],BudgetsQTable[[#This Row],[prop_id]]))</f>
        <v>1763503</v>
      </c>
      <c r="M753" s="78" t="s">
        <v>1370</v>
      </c>
      <c r="N753" s="7" t="str">
        <f>IF(BudgetsQTable[[#This Row],[pi_last_name]]=" ","",HYPERLINK("mailto:"&amp;BudgetsQTable[[#This Row],[pi_email]]&amp;"&amp;subject=Your NSF Proposal:  "&amp;BudgetsQTable[[#This Row],[prop_id]],BudgetsQTable[[#This Row],[pi_email]]))</f>
        <v>roger@wustl.edu</v>
      </c>
      <c r="O753" s="78" t="s">
        <v>3469</v>
      </c>
      <c r="P753" s="78"/>
      <c r="Q753" s="78"/>
      <c r="R753" s="79"/>
      <c r="S753" s="79"/>
      <c r="T753" s="79"/>
      <c r="U753" s="80"/>
      <c r="V753" s="78">
        <v>0</v>
      </c>
      <c r="W753" s="78"/>
      <c r="X753" s="11" t="str">
        <f ca="1">IF(ISBLANK(BudgetsQTable[[#This Row],[budg_seq_yr]]),"FY"&amp;fiscalyear,"FY"&amp;fiscalyear-1+BudgetsQTable[[#This Row],[budg_seq_yr]])</f>
        <v>FY18</v>
      </c>
      <c r="Y753" s="79">
        <v>1214675</v>
      </c>
      <c r="Z753" s="78" t="s">
        <v>2840</v>
      </c>
      <c r="AA753" s="78" t="s">
        <v>462</v>
      </c>
      <c r="AB753" s="76" t="s">
        <v>2821</v>
      </c>
      <c r="AC753" s="78" t="s">
        <v>3467</v>
      </c>
    </row>
    <row r="754" spans="1:29" x14ac:dyDescent="0.35">
      <c r="A754" s="10" t="s">
        <v>1369</v>
      </c>
      <c r="B754" s="76" t="s">
        <v>2863</v>
      </c>
      <c r="C754" s="76">
        <f>C753+(BudgetsQTable[[#This Row],[lead]]&lt;&gt;K753)</f>
        <v>106</v>
      </c>
      <c r="D754" s="76">
        <f>D753*(BudgetsQTable[[#This Row],[lead]]=K753)+(BudgetsQTable[[#This Row],[prop_id]]&lt;&gt;A753)</f>
        <v>1</v>
      </c>
      <c r="E754" s="77">
        <v>43005.432638888888</v>
      </c>
      <c r="F754" s="78" t="s">
        <v>2839</v>
      </c>
      <c r="G754" s="78" t="s">
        <v>2840</v>
      </c>
      <c r="H754" s="78" t="s">
        <v>462</v>
      </c>
      <c r="I754" s="76" t="s">
        <v>757</v>
      </c>
      <c r="J754" s="76" t="s">
        <v>753</v>
      </c>
      <c r="K754" s="78" t="s">
        <v>1369</v>
      </c>
      <c r="L754" s="7" t="str">
        <f>IF(BudgetsQTable[[#This Row],[pi_last_name]]=" ","",HYPERLINK("https://www.ejacket.nsf.gov/ej/showProposal.do?Continue=Y&amp;ID="&amp;BudgetsQTable[[#This Row],[prop_id]],BudgetsQTable[[#This Row],[prop_id]]))</f>
        <v/>
      </c>
      <c r="M754" s="78" t="s">
        <v>753</v>
      </c>
      <c r="N754" s="7" t="str">
        <f>IF(BudgetsQTable[[#This Row],[pi_last_name]]=" ","",HYPERLINK("mailto:"&amp;BudgetsQTable[[#This Row],[pi_email]]&amp;"&amp;subject=Your NSF Proposal:  "&amp;BudgetsQTable[[#This Row],[prop_id]],BudgetsQTable[[#This Row],[pi_email]]))</f>
        <v/>
      </c>
      <c r="O754" s="78" t="s">
        <v>753</v>
      </c>
      <c r="P754" s="78">
        <v>4</v>
      </c>
      <c r="Q754" s="78">
        <v>4</v>
      </c>
      <c r="R754" s="79">
        <v>0</v>
      </c>
      <c r="S754" s="79">
        <v>0</v>
      </c>
      <c r="T754" s="79">
        <v>16000</v>
      </c>
      <c r="U754" s="80">
        <v>303087</v>
      </c>
      <c r="V754" s="78">
        <v>0</v>
      </c>
      <c r="W754" s="78">
        <v>1</v>
      </c>
      <c r="X754" s="11" t="str">
        <f ca="1">IF(ISBLANK(BudgetsQTable[[#This Row],[budg_seq_yr]]),"FY"&amp;fiscalyear,"FY"&amp;fiscalyear-1+BudgetsQTable[[#This Row],[budg_seq_yr]])</f>
        <v>FY18</v>
      </c>
      <c r="Y754" s="79">
        <v>303087</v>
      </c>
      <c r="Z754" s="78" t="s">
        <v>2840</v>
      </c>
      <c r="AA754" s="78" t="s">
        <v>462</v>
      </c>
      <c r="AB754" s="76" t="s">
        <v>2821</v>
      </c>
      <c r="AC754" s="78" t="s">
        <v>3467</v>
      </c>
    </row>
    <row r="755" spans="1:29" x14ac:dyDescent="0.35">
      <c r="A755" s="10" t="s">
        <v>1369</v>
      </c>
      <c r="B755" s="76" t="s">
        <v>2863</v>
      </c>
      <c r="C755" s="76">
        <f>C754+(BudgetsQTable[[#This Row],[lead]]&lt;&gt;K754)</f>
        <v>106</v>
      </c>
      <c r="D755" s="76">
        <f>D754*(BudgetsQTable[[#This Row],[lead]]=K754)+(BudgetsQTable[[#This Row],[prop_id]]&lt;&gt;A754)</f>
        <v>1</v>
      </c>
      <c r="E755" s="77">
        <v>43005.432638888888</v>
      </c>
      <c r="F755" s="78" t="s">
        <v>2839</v>
      </c>
      <c r="G755" s="78" t="s">
        <v>2840</v>
      </c>
      <c r="H755" s="78" t="s">
        <v>462</v>
      </c>
      <c r="I755" s="76" t="s">
        <v>757</v>
      </c>
      <c r="J755" s="76" t="s">
        <v>753</v>
      </c>
      <c r="K755" s="78" t="s">
        <v>1369</v>
      </c>
      <c r="L755" s="7" t="str">
        <f>IF(BudgetsQTable[[#This Row],[pi_last_name]]=" ","",HYPERLINK("https://www.ejacket.nsf.gov/ej/showProposal.do?Continue=Y&amp;ID="&amp;BudgetsQTable[[#This Row],[prop_id]],BudgetsQTable[[#This Row],[prop_id]]))</f>
        <v/>
      </c>
      <c r="M755" s="78" t="s">
        <v>753</v>
      </c>
      <c r="N755" s="7" t="str">
        <f>IF(BudgetsQTable[[#This Row],[pi_last_name]]=" ","",HYPERLINK("mailto:"&amp;BudgetsQTable[[#This Row],[pi_email]]&amp;"&amp;subject=Your NSF Proposal:  "&amp;BudgetsQTable[[#This Row],[prop_id]],BudgetsQTable[[#This Row],[pi_email]]))</f>
        <v/>
      </c>
      <c r="O755" s="78" t="s">
        <v>753</v>
      </c>
      <c r="P755" s="78">
        <v>4</v>
      </c>
      <c r="Q755" s="78">
        <v>4</v>
      </c>
      <c r="R755" s="79">
        <v>0</v>
      </c>
      <c r="S755" s="79">
        <v>0</v>
      </c>
      <c r="T755" s="79">
        <v>0</v>
      </c>
      <c r="U755" s="80">
        <v>295165</v>
      </c>
      <c r="V755" s="78">
        <v>0</v>
      </c>
      <c r="W755" s="78">
        <v>2</v>
      </c>
      <c r="X755" s="11" t="str">
        <f ca="1">IF(ISBLANK(BudgetsQTable[[#This Row],[budg_seq_yr]]),"FY"&amp;fiscalyear,"FY"&amp;fiscalyear-1+BudgetsQTable[[#This Row],[budg_seq_yr]])</f>
        <v>FY19</v>
      </c>
      <c r="Y755" s="79">
        <v>295165</v>
      </c>
      <c r="Z755" s="78" t="s">
        <v>2840</v>
      </c>
      <c r="AA755" s="78" t="s">
        <v>462</v>
      </c>
      <c r="AB755" s="76" t="s">
        <v>2821</v>
      </c>
      <c r="AC755" s="78" t="s">
        <v>3467</v>
      </c>
    </row>
    <row r="756" spans="1:29" x14ac:dyDescent="0.35">
      <c r="A756" s="10" t="s">
        <v>1369</v>
      </c>
      <c r="B756" s="76" t="s">
        <v>2863</v>
      </c>
      <c r="C756" s="76">
        <f>C755+(BudgetsQTable[[#This Row],[lead]]&lt;&gt;K755)</f>
        <v>106</v>
      </c>
      <c r="D756" s="76">
        <f>D755*(BudgetsQTable[[#This Row],[lead]]=K755)+(BudgetsQTable[[#This Row],[prop_id]]&lt;&gt;A755)</f>
        <v>1</v>
      </c>
      <c r="E756" s="77">
        <v>43005.432638888888</v>
      </c>
      <c r="F756" s="78" t="s">
        <v>2839</v>
      </c>
      <c r="G756" s="78" t="s">
        <v>2840</v>
      </c>
      <c r="H756" s="78" t="s">
        <v>462</v>
      </c>
      <c r="I756" s="76" t="s">
        <v>757</v>
      </c>
      <c r="J756" s="76" t="s">
        <v>753</v>
      </c>
      <c r="K756" s="78" t="s">
        <v>1369</v>
      </c>
      <c r="L756" s="7" t="str">
        <f>IF(BudgetsQTable[[#This Row],[pi_last_name]]=" ","",HYPERLINK("https://www.ejacket.nsf.gov/ej/showProposal.do?Continue=Y&amp;ID="&amp;BudgetsQTable[[#This Row],[prop_id]],BudgetsQTable[[#This Row],[prop_id]]))</f>
        <v/>
      </c>
      <c r="M756" s="78" t="s">
        <v>753</v>
      </c>
      <c r="N756" s="7" t="str">
        <f>IF(BudgetsQTable[[#This Row],[pi_last_name]]=" ","",HYPERLINK("mailto:"&amp;BudgetsQTable[[#This Row],[pi_email]]&amp;"&amp;subject=Your NSF Proposal:  "&amp;BudgetsQTable[[#This Row],[prop_id]],BudgetsQTable[[#This Row],[pi_email]]))</f>
        <v/>
      </c>
      <c r="O756" s="78" t="s">
        <v>753</v>
      </c>
      <c r="P756" s="78">
        <v>4</v>
      </c>
      <c r="Q756" s="78">
        <v>4</v>
      </c>
      <c r="R756" s="79">
        <v>0</v>
      </c>
      <c r="S756" s="79">
        <v>0</v>
      </c>
      <c r="T756" s="79">
        <v>0</v>
      </c>
      <c r="U756" s="80">
        <v>303900</v>
      </c>
      <c r="V756" s="78">
        <v>0</v>
      </c>
      <c r="W756" s="78">
        <v>3</v>
      </c>
      <c r="X756" s="11" t="str">
        <f ca="1">IF(ISBLANK(BudgetsQTable[[#This Row],[budg_seq_yr]]),"FY"&amp;fiscalyear,"FY"&amp;fiscalyear-1+BudgetsQTable[[#This Row],[budg_seq_yr]])</f>
        <v>FY20</v>
      </c>
      <c r="Y756" s="79">
        <v>303900</v>
      </c>
      <c r="Z756" s="78" t="s">
        <v>2840</v>
      </c>
      <c r="AA756" s="78" t="s">
        <v>462</v>
      </c>
      <c r="AB756" s="76" t="s">
        <v>2821</v>
      </c>
      <c r="AC756" s="78" t="s">
        <v>3467</v>
      </c>
    </row>
    <row r="757" spans="1:29" x14ac:dyDescent="0.35">
      <c r="A757" s="10" t="s">
        <v>1369</v>
      </c>
      <c r="B757" s="76" t="s">
        <v>2863</v>
      </c>
      <c r="C757" s="76">
        <f>C756+(BudgetsQTable[[#This Row],[lead]]&lt;&gt;K756)</f>
        <v>106</v>
      </c>
      <c r="D757" s="76">
        <f>D756*(BudgetsQTable[[#This Row],[lead]]=K756)+(BudgetsQTable[[#This Row],[prop_id]]&lt;&gt;A756)</f>
        <v>1</v>
      </c>
      <c r="E757" s="77">
        <v>43005.432638888888</v>
      </c>
      <c r="F757" s="78" t="s">
        <v>2839</v>
      </c>
      <c r="G757" s="78" t="s">
        <v>2840</v>
      </c>
      <c r="H757" s="78" t="s">
        <v>462</v>
      </c>
      <c r="I757" s="76" t="s">
        <v>757</v>
      </c>
      <c r="J757" s="76" t="s">
        <v>753</v>
      </c>
      <c r="K757" s="78" t="s">
        <v>1369</v>
      </c>
      <c r="L757" s="7" t="str">
        <f>IF(BudgetsQTable[[#This Row],[pi_last_name]]=" ","",HYPERLINK("https://www.ejacket.nsf.gov/ej/showProposal.do?Continue=Y&amp;ID="&amp;BudgetsQTable[[#This Row],[prop_id]],BudgetsQTable[[#This Row],[prop_id]]))</f>
        <v/>
      </c>
      <c r="M757" s="78" t="s">
        <v>753</v>
      </c>
      <c r="N757" s="7" t="str">
        <f>IF(BudgetsQTable[[#This Row],[pi_last_name]]=" ","",HYPERLINK("mailto:"&amp;BudgetsQTable[[#This Row],[pi_email]]&amp;"&amp;subject=Your NSF Proposal:  "&amp;BudgetsQTable[[#This Row],[prop_id]],BudgetsQTable[[#This Row],[pi_email]]))</f>
        <v/>
      </c>
      <c r="O757" s="78" t="s">
        <v>753</v>
      </c>
      <c r="P757" s="78">
        <v>4</v>
      </c>
      <c r="Q757" s="78">
        <v>4</v>
      </c>
      <c r="R757" s="79">
        <v>0</v>
      </c>
      <c r="S757" s="79">
        <v>0</v>
      </c>
      <c r="T757" s="79">
        <v>0</v>
      </c>
      <c r="U757" s="80">
        <v>312523</v>
      </c>
      <c r="V757" s="78">
        <v>0</v>
      </c>
      <c r="W757" s="78">
        <v>4</v>
      </c>
      <c r="X757" s="11" t="str">
        <f ca="1">IF(ISBLANK(BudgetsQTable[[#This Row],[budg_seq_yr]]),"FY"&amp;fiscalyear,"FY"&amp;fiscalyear-1+BudgetsQTable[[#This Row],[budg_seq_yr]])</f>
        <v>FY21</v>
      </c>
      <c r="Y757" s="79">
        <v>312523</v>
      </c>
      <c r="Z757" s="78" t="s">
        <v>2840</v>
      </c>
      <c r="AA757" s="78" t="s">
        <v>462</v>
      </c>
      <c r="AB757" s="76" t="s">
        <v>2821</v>
      </c>
      <c r="AC757" s="78" t="s">
        <v>3467</v>
      </c>
    </row>
    <row r="758" spans="1:29" x14ac:dyDescent="0.35">
      <c r="A758" s="10" t="s">
        <v>1372</v>
      </c>
      <c r="B758" s="76" t="s">
        <v>2824</v>
      </c>
      <c r="C758" s="76">
        <f>C757+(BudgetsQTable[[#This Row],[lead]]&lt;&gt;K757)</f>
        <v>107</v>
      </c>
      <c r="D758" s="76">
        <f>D757*(BudgetsQTable[[#This Row],[lead]]=K757)+(BudgetsQTable[[#This Row],[prop_id]]&lt;&gt;A757)</f>
        <v>1</v>
      </c>
      <c r="E758" s="77">
        <v>43005.43472222222</v>
      </c>
      <c r="F758" s="78" t="s">
        <v>2868</v>
      </c>
      <c r="G758" s="78" t="s">
        <v>2869</v>
      </c>
      <c r="H758" s="78" t="s">
        <v>468</v>
      </c>
      <c r="I758" s="76" t="s">
        <v>1185</v>
      </c>
      <c r="J758" s="76" t="s">
        <v>3473</v>
      </c>
      <c r="K758" s="78" t="s">
        <v>1372</v>
      </c>
      <c r="L758" s="7" t="str">
        <f>IF(BudgetsQTable[[#This Row],[pi_last_name]]=" ","",HYPERLINK("https://www.ejacket.nsf.gov/ej/showProposal.do?Continue=Y&amp;ID="&amp;BudgetsQTable[[#This Row],[prop_id]],BudgetsQTable[[#This Row],[prop_id]]))</f>
        <v>1763505</v>
      </c>
      <c r="M758" s="78" t="s">
        <v>1373</v>
      </c>
      <c r="N758" s="7" t="str">
        <f>IF(BudgetsQTable[[#This Row],[pi_last_name]]=" ","",HYPERLINK("mailto:"&amp;BudgetsQTable[[#This Row],[pi_email]]&amp;"&amp;subject=Your NSF Proposal:  "&amp;BudgetsQTable[[#This Row],[prop_id]],BudgetsQTable[[#This Row],[pi_email]]))</f>
        <v>ajohnson@uic.edu</v>
      </c>
      <c r="O758" s="78" t="s">
        <v>3164</v>
      </c>
      <c r="P758" s="78"/>
      <c r="Q758" s="78"/>
      <c r="R758" s="79"/>
      <c r="S758" s="79"/>
      <c r="T758" s="79"/>
      <c r="U758" s="80"/>
      <c r="V758" s="78">
        <v>0</v>
      </c>
      <c r="W758" s="78"/>
      <c r="X758" s="11" t="str">
        <f ca="1">IF(ISBLANK(BudgetsQTable[[#This Row],[budg_seq_yr]]),"FY"&amp;fiscalyear,"FY"&amp;fiscalyear-1+BudgetsQTable[[#This Row],[budg_seq_yr]])</f>
        <v>FY18</v>
      </c>
      <c r="Y758" s="79">
        <v>800000</v>
      </c>
      <c r="Z758" s="78" t="s">
        <v>2869</v>
      </c>
      <c r="AA758" s="78" t="s">
        <v>468</v>
      </c>
      <c r="AB758" s="76" t="s">
        <v>2821</v>
      </c>
      <c r="AC758" s="78" t="s">
        <v>468</v>
      </c>
    </row>
    <row r="759" spans="1:29" x14ac:dyDescent="0.35">
      <c r="A759" s="10" t="s">
        <v>1372</v>
      </c>
      <c r="B759" s="76" t="s">
        <v>2824</v>
      </c>
      <c r="C759" s="76">
        <f>C758+(BudgetsQTable[[#This Row],[lead]]&lt;&gt;K758)</f>
        <v>107</v>
      </c>
      <c r="D759" s="76">
        <f>D758*(BudgetsQTable[[#This Row],[lead]]=K758)+(BudgetsQTable[[#This Row],[prop_id]]&lt;&gt;A758)</f>
        <v>1</v>
      </c>
      <c r="E759" s="77">
        <v>43005.43472222222</v>
      </c>
      <c r="F759" s="78" t="s">
        <v>2868</v>
      </c>
      <c r="G759" s="78" t="s">
        <v>2869</v>
      </c>
      <c r="H759" s="78" t="s">
        <v>468</v>
      </c>
      <c r="I759" s="76" t="s">
        <v>1185</v>
      </c>
      <c r="J759" s="76" t="s">
        <v>753</v>
      </c>
      <c r="K759" s="78" t="s">
        <v>1372</v>
      </c>
      <c r="L759" s="7" t="str">
        <f>IF(BudgetsQTable[[#This Row],[pi_last_name]]=" ","",HYPERLINK("https://www.ejacket.nsf.gov/ej/showProposal.do?Continue=Y&amp;ID="&amp;BudgetsQTable[[#This Row],[prop_id]],BudgetsQTable[[#This Row],[prop_id]]))</f>
        <v/>
      </c>
      <c r="M759" s="78" t="s">
        <v>753</v>
      </c>
      <c r="N759" s="7" t="str">
        <f>IF(BudgetsQTable[[#This Row],[pi_last_name]]=" ","",HYPERLINK("mailto:"&amp;BudgetsQTable[[#This Row],[pi_email]]&amp;"&amp;subject=Your NSF Proposal:  "&amp;BudgetsQTable[[#This Row],[prop_id]],BudgetsQTable[[#This Row],[pi_email]]))</f>
        <v/>
      </c>
      <c r="O759" s="78" t="s">
        <v>753</v>
      </c>
      <c r="P759" s="78">
        <v>3</v>
      </c>
      <c r="Q759" s="78">
        <v>2</v>
      </c>
      <c r="R759" s="79">
        <v>0</v>
      </c>
      <c r="S759" s="79">
        <v>0</v>
      </c>
      <c r="T759" s="79">
        <v>0</v>
      </c>
      <c r="U759" s="80">
        <v>190195</v>
      </c>
      <c r="V759" s="78">
        <v>0</v>
      </c>
      <c r="W759" s="78">
        <v>1</v>
      </c>
      <c r="X759" s="11" t="str">
        <f ca="1">IF(ISBLANK(BudgetsQTable[[#This Row],[budg_seq_yr]]),"FY"&amp;fiscalyear,"FY"&amp;fiscalyear-1+BudgetsQTable[[#This Row],[budg_seq_yr]])</f>
        <v>FY18</v>
      </c>
      <c r="Y759" s="79">
        <v>190195</v>
      </c>
      <c r="Z759" s="78" t="s">
        <v>2869</v>
      </c>
      <c r="AA759" s="78" t="s">
        <v>468</v>
      </c>
      <c r="AB759" s="76" t="s">
        <v>2821</v>
      </c>
      <c r="AC759" s="78" t="s">
        <v>468</v>
      </c>
    </row>
    <row r="760" spans="1:29" x14ac:dyDescent="0.35">
      <c r="A760" s="10" t="s">
        <v>1372</v>
      </c>
      <c r="B760" s="76" t="s">
        <v>2824</v>
      </c>
      <c r="C760" s="76">
        <f>C759+(BudgetsQTable[[#This Row],[lead]]&lt;&gt;K759)</f>
        <v>107</v>
      </c>
      <c r="D760" s="76">
        <f>D759*(BudgetsQTable[[#This Row],[lead]]=K759)+(BudgetsQTable[[#This Row],[prop_id]]&lt;&gt;A759)</f>
        <v>1</v>
      </c>
      <c r="E760" s="77">
        <v>43005.43472222222</v>
      </c>
      <c r="F760" s="78" t="s">
        <v>2868</v>
      </c>
      <c r="G760" s="78" t="s">
        <v>2869</v>
      </c>
      <c r="H760" s="78" t="s">
        <v>468</v>
      </c>
      <c r="I760" s="76" t="s">
        <v>1185</v>
      </c>
      <c r="J760" s="76" t="s">
        <v>753</v>
      </c>
      <c r="K760" s="78" t="s">
        <v>1372</v>
      </c>
      <c r="L760" s="7" t="str">
        <f>IF(BudgetsQTable[[#This Row],[pi_last_name]]=" ","",HYPERLINK("https://www.ejacket.nsf.gov/ej/showProposal.do?Continue=Y&amp;ID="&amp;BudgetsQTable[[#This Row],[prop_id]],BudgetsQTable[[#This Row],[prop_id]]))</f>
        <v/>
      </c>
      <c r="M760" s="78" t="s">
        <v>753</v>
      </c>
      <c r="N760" s="7" t="str">
        <f>IF(BudgetsQTable[[#This Row],[pi_last_name]]=" ","",HYPERLINK("mailto:"&amp;BudgetsQTable[[#This Row],[pi_email]]&amp;"&amp;subject=Your NSF Proposal:  "&amp;BudgetsQTable[[#This Row],[prop_id]],BudgetsQTable[[#This Row],[pi_email]]))</f>
        <v/>
      </c>
      <c r="O760" s="78" t="s">
        <v>753</v>
      </c>
      <c r="P760" s="78">
        <v>3</v>
      </c>
      <c r="Q760" s="78">
        <v>2</v>
      </c>
      <c r="R760" s="79">
        <v>0</v>
      </c>
      <c r="S760" s="79">
        <v>0</v>
      </c>
      <c r="T760" s="79">
        <v>0</v>
      </c>
      <c r="U760" s="80">
        <v>196575</v>
      </c>
      <c r="V760" s="78">
        <v>0</v>
      </c>
      <c r="W760" s="78">
        <v>2</v>
      </c>
      <c r="X760" s="11" t="str">
        <f ca="1">IF(ISBLANK(BudgetsQTable[[#This Row],[budg_seq_yr]]),"FY"&amp;fiscalyear,"FY"&amp;fiscalyear-1+BudgetsQTable[[#This Row],[budg_seq_yr]])</f>
        <v>FY19</v>
      </c>
      <c r="Y760" s="79">
        <v>196575</v>
      </c>
      <c r="Z760" s="78" t="s">
        <v>2869</v>
      </c>
      <c r="AA760" s="78" t="s">
        <v>468</v>
      </c>
      <c r="AB760" s="76" t="s">
        <v>2821</v>
      </c>
      <c r="AC760" s="78" t="s">
        <v>468</v>
      </c>
    </row>
    <row r="761" spans="1:29" x14ac:dyDescent="0.35">
      <c r="A761" s="10" t="s">
        <v>1372</v>
      </c>
      <c r="B761" s="76" t="s">
        <v>2824</v>
      </c>
      <c r="C761" s="76">
        <f>C760+(BudgetsQTable[[#This Row],[lead]]&lt;&gt;K760)</f>
        <v>107</v>
      </c>
      <c r="D761" s="76">
        <f>D760*(BudgetsQTable[[#This Row],[lead]]=K760)+(BudgetsQTable[[#This Row],[prop_id]]&lt;&gt;A760)</f>
        <v>1</v>
      </c>
      <c r="E761" s="77">
        <v>43005.43472222222</v>
      </c>
      <c r="F761" s="78" t="s">
        <v>2868</v>
      </c>
      <c r="G761" s="78" t="s">
        <v>2869</v>
      </c>
      <c r="H761" s="78" t="s">
        <v>468</v>
      </c>
      <c r="I761" s="76" t="s">
        <v>1185</v>
      </c>
      <c r="J761" s="76" t="s">
        <v>753</v>
      </c>
      <c r="K761" s="78" t="s">
        <v>1372</v>
      </c>
      <c r="L761" s="7" t="str">
        <f>IF(BudgetsQTable[[#This Row],[pi_last_name]]=" ","",HYPERLINK("https://www.ejacket.nsf.gov/ej/showProposal.do?Continue=Y&amp;ID="&amp;BudgetsQTable[[#This Row],[prop_id]],BudgetsQTable[[#This Row],[prop_id]]))</f>
        <v/>
      </c>
      <c r="M761" s="78" t="s">
        <v>753</v>
      </c>
      <c r="N761" s="7" t="str">
        <f>IF(BudgetsQTable[[#This Row],[pi_last_name]]=" ","",HYPERLINK("mailto:"&amp;BudgetsQTable[[#This Row],[pi_email]]&amp;"&amp;subject=Your NSF Proposal:  "&amp;BudgetsQTable[[#This Row],[prop_id]],BudgetsQTable[[#This Row],[pi_email]]))</f>
        <v/>
      </c>
      <c r="O761" s="78" t="s">
        <v>753</v>
      </c>
      <c r="P761" s="78">
        <v>3</v>
      </c>
      <c r="Q761" s="78">
        <v>2</v>
      </c>
      <c r="R761" s="79">
        <v>0</v>
      </c>
      <c r="S761" s="79">
        <v>0</v>
      </c>
      <c r="T761" s="79">
        <v>0</v>
      </c>
      <c r="U761" s="80">
        <v>203188</v>
      </c>
      <c r="V761" s="78">
        <v>0</v>
      </c>
      <c r="W761" s="78">
        <v>3</v>
      </c>
      <c r="X761" s="11" t="str">
        <f ca="1">IF(ISBLANK(BudgetsQTable[[#This Row],[budg_seq_yr]]),"FY"&amp;fiscalyear,"FY"&amp;fiscalyear-1+BudgetsQTable[[#This Row],[budg_seq_yr]])</f>
        <v>FY20</v>
      </c>
      <c r="Y761" s="79">
        <v>203188</v>
      </c>
      <c r="Z761" s="78" t="s">
        <v>2869</v>
      </c>
      <c r="AA761" s="78" t="s">
        <v>468</v>
      </c>
      <c r="AB761" s="76" t="s">
        <v>2821</v>
      </c>
      <c r="AC761" s="78" t="s">
        <v>468</v>
      </c>
    </row>
    <row r="762" spans="1:29" x14ac:dyDescent="0.35">
      <c r="A762" s="10" t="s">
        <v>1372</v>
      </c>
      <c r="B762" s="76" t="s">
        <v>2824</v>
      </c>
      <c r="C762" s="76">
        <f>C761+(BudgetsQTable[[#This Row],[lead]]&lt;&gt;K761)</f>
        <v>107</v>
      </c>
      <c r="D762" s="76">
        <f>D761*(BudgetsQTable[[#This Row],[lead]]=K761)+(BudgetsQTable[[#This Row],[prop_id]]&lt;&gt;A761)</f>
        <v>1</v>
      </c>
      <c r="E762" s="77">
        <v>43005.43472222222</v>
      </c>
      <c r="F762" s="78" t="s">
        <v>2868</v>
      </c>
      <c r="G762" s="78" t="s">
        <v>2869</v>
      </c>
      <c r="H762" s="78" t="s">
        <v>468</v>
      </c>
      <c r="I762" s="76" t="s">
        <v>1185</v>
      </c>
      <c r="J762" s="76" t="s">
        <v>753</v>
      </c>
      <c r="K762" s="78" t="s">
        <v>1372</v>
      </c>
      <c r="L762" s="7" t="str">
        <f>IF(BudgetsQTable[[#This Row],[pi_last_name]]=" ","",HYPERLINK("https://www.ejacket.nsf.gov/ej/showProposal.do?Continue=Y&amp;ID="&amp;BudgetsQTable[[#This Row],[prop_id]],BudgetsQTable[[#This Row],[prop_id]]))</f>
        <v/>
      </c>
      <c r="M762" s="78" t="s">
        <v>753</v>
      </c>
      <c r="N762" s="7" t="str">
        <f>IF(BudgetsQTable[[#This Row],[pi_last_name]]=" ","",HYPERLINK("mailto:"&amp;BudgetsQTable[[#This Row],[pi_email]]&amp;"&amp;subject=Your NSF Proposal:  "&amp;BudgetsQTable[[#This Row],[prop_id]],BudgetsQTable[[#This Row],[pi_email]]))</f>
        <v/>
      </c>
      <c r="O762" s="78" t="s">
        <v>753</v>
      </c>
      <c r="P762" s="78">
        <v>3</v>
      </c>
      <c r="Q762" s="78">
        <v>2</v>
      </c>
      <c r="R762" s="79">
        <v>0</v>
      </c>
      <c r="S762" s="79">
        <v>0</v>
      </c>
      <c r="T762" s="79">
        <v>0</v>
      </c>
      <c r="U762" s="80">
        <v>210042</v>
      </c>
      <c r="V762" s="78">
        <v>0</v>
      </c>
      <c r="W762" s="78">
        <v>4</v>
      </c>
      <c r="X762" s="11" t="str">
        <f ca="1">IF(ISBLANK(BudgetsQTable[[#This Row],[budg_seq_yr]]),"FY"&amp;fiscalyear,"FY"&amp;fiscalyear-1+BudgetsQTable[[#This Row],[budg_seq_yr]])</f>
        <v>FY21</v>
      </c>
      <c r="Y762" s="79">
        <v>210042</v>
      </c>
      <c r="Z762" s="78" t="s">
        <v>2869</v>
      </c>
      <c r="AA762" s="78" t="s">
        <v>468</v>
      </c>
      <c r="AB762" s="76" t="s">
        <v>2821</v>
      </c>
      <c r="AC762" s="78" t="s">
        <v>468</v>
      </c>
    </row>
    <row r="763" spans="1:29" x14ac:dyDescent="0.35">
      <c r="A763" s="10" t="s">
        <v>3474</v>
      </c>
      <c r="B763" s="76" t="s">
        <v>2834</v>
      </c>
      <c r="C763" s="76">
        <f>C762+(BudgetsQTable[[#This Row],[lead]]&lt;&gt;K762)</f>
        <v>107</v>
      </c>
      <c r="D763" s="76">
        <f>D762*(BudgetsQTable[[#This Row],[lead]]=K762)+(BudgetsQTable[[#This Row],[prop_id]]&lt;&gt;A762)</f>
        <v>2</v>
      </c>
      <c r="E763" s="77">
        <v>43005.701388888891</v>
      </c>
      <c r="F763" s="78" t="s">
        <v>2868</v>
      </c>
      <c r="G763" s="78" t="s">
        <v>2869</v>
      </c>
      <c r="H763" s="78" t="s">
        <v>468</v>
      </c>
      <c r="I763" s="76" t="s">
        <v>1185</v>
      </c>
      <c r="J763" s="76" t="s">
        <v>3479</v>
      </c>
      <c r="K763" s="78" t="s">
        <v>1372</v>
      </c>
      <c r="L763" s="7" t="str">
        <f>IF(BudgetsQTable[[#This Row],[pi_last_name]]=" ","",HYPERLINK("https://www.ejacket.nsf.gov/ej/showProposal.do?Continue=Y&amp;ID="&amp;BudgetsQTable[[#This Row],[prop_id]],BudgetsQTable[[#This Row],[prop_id]]))</f>
        <v>1764005</v>
      </c>
      <c r="M763" s="78" t="s">
        <v>3475</v>
      </c>
      <c r="N763" s="7" t="str">
        <f>IF(BudgetsQTable[[#This Row],[pi_last_name]]=" ","",HYPERLINK("mailto:"&amp;BudgetsQTable[[#This Row],[pi_email]]&amp;"&amp;subject=Your NSF Proposal:  "&amp;BudgetsQTable[[#This Row],[prop_id]],BudgetsQTable[[#This Row],[pi_email]]))</f>
        <v>leighj@hawaii.edu</v>
      </c>
      <c r="O763" s="78" t="s">
        <v>3477</v>
      </c>
      <c r="P763" s="78"/>
      <c r="Q763" s="78"/>
      <c r="R763" s="79"/>
      <c r="S763" s="79"/>
      <c r="T763" s="79"/>
      <c r="U763" s="80"/>
      <c r="V763" s="78">
        <v>0</v>
      </c>
      <c r="W763" s="78"/>
      <c r="X763" s="11" t="str">
        <f ca="1">IF(ISBLANK(BudgetsQTable[[#This Row],[budg_seq_yr]]),"FY"&amp;fiscalyear,"FY"&amp;fiscalyear-1+BudgetsQTable[[#This Row],[budg_seq_yr]])</f>
        <v>FY18</v>
      </c>
      <c r="Y763" s="79">
        <v>400000</v>
      </c>
      <c r="Z763" s="78" t="s">
        <v>2869</v>
      </c>
      <c r="AA763" s="78" t="s">
        <v>468</v>
      </c>
      <c r="AB763" s="76" t="s">
        <v>2821</v>
      </c>
      <c r="AC763" s="78" t="s">
        <v>468</v>
      </c>
    </row>
    <row r="764" spans="1:29" x14ac:dyDescent="0.35">
      <c r="A764" s="10" t="s">
        <v>3474</v>
      </c>
      <c r="B764" s="76" t="s">
        <v>2834</v>
      </c>
      <c r="C764" s="76">
        <f>C763+(BudgetsQTable[[#This Row],[lead]]&lt;&gt;K763)</f>
        <v>107</v>
      </c>
      <c r="D764" s="76">
        <f>D763*(BudgetsQTable[[#This Row],[lead]]=K763)+(BudgetsQTable[[#This Row],[prop_id]]&lt;&gt;A763)</f>
        <v>2</v>
      </c>
      <c r="E764" s="77">
        <v>43005.701388888891</v>
      </c>
      <c r="F764" s="78" t="s">
        <v>2868</v>
      </c>
      <c r="G764" s="78" t="s">
        <v>2869</v>
      </c>
      <c r="H764" s="78" t="s">
        <v>468</v>
      </c>
      <c r="I764" s="76" t="s">
        <v>1185</v>
      </c>
      <c r="J764" s="76" t="s">
        <v>753</v>
      </c>
      <c r="K764" s="78" t="s">
        <v>1372</v>
      </c>
      <c r="L764" s="7" t="str">
        <f>IF(BudgetsQTable[[#This Row],[pi_last_name]]=" ","",HYPERLINK("https://www.ejacket.nsf.gov/ej/showProposal.do?Continue=Y&amp;ID="&amp;BudgetsQTable[[#This Row],[prop_id]],BudgetsQTable[[#This Row],[prop_id]]))</f>
        <v/>
      </c>
      <c r="M764" s="78" t="s">
        <v>753</v>
      </c>
      <c r="N764" s="7" t="str">
        <f>IF(BudgetsQTable[[#This Row],[pi_last_name]]=" ","",HYPERLINK("mailto:"&amp;BudgetsQTable[[#This Row],[pi_email]]&amp;"&amp;subject=Your NSF Proposal:  "&amp;BudgetsQTable[[#This Row],[prop_id]],BudgetsQTable[[#This Row],[pi_email]]))</f>
        <v/>
      </c>
      <c r="O764" s="78" t="s">
        <v>753</v>
      </c>
      <c r="P764" s="78">
        <v>0</v>
      </c>
      <c r="Q764" s="78">
        <v>0</v>
      </c>
      <c r="R764" s="79">
        <v>0</v>
      </c>
      <c r="S764" s="79">
        <v>0</v>
      </c>
      <c r="T764" s="79">
        <v>0</v>
      </c>
      <c r="U764" s="80">
        <v>48038</v>
      </c>
      <c r="V764" s="78">
        <v>0</v>
      </c>
      <c r="W764" s="78">
        <v>1</v>
      </c>
      <c r="X764" s="11" t="str">
        <f ca="1">IF(ISBLANK(BudgetsQTable[[#This Row],[budg_seq_yr]]),"FY"&amp;fiscalyear,"FY"&amp;fiscalyear-1+BudgetsQTable[[#This Row],[budg_seq_yr]])</f>
        <v>FY18</v>
      </c>
      <c r="Y764" s="79">
        <v>48038</v>
      </c>
      <c r="Z764" s="78" t="s">
        <v>2869</v>
      </c>
      <c r="AA764" s="78" t="s">
        <v>468</v>
      </c>
      <c r="AB764" s="76" t="s">
        <v>2821</v>
      </c>
      <c r="AC764" s="78" t="s">
        <v>468</v>
      </c>
    </row>
    <row r="765" spans="1:29" x14ac:dyDescent="0.35">
      <c r="A765" s="10" t="s">
        <v>3474</v>
      </c>
      <c r="B765" s="76" t="s">
        <v>2834</v>
      </c>
      <c r="C765" s="76">
        <f>C764+(BudgetsQTable[[#This Row],[lead]]&lt;&gt;K764)</f>
        <v>107</v>
      </c>
      <c r="D765" s="76">
        <f>D764*(BudgetsQTable[[#This Row],[lead]]=K764)+(BudgetsQTable[[#This Row],[prop_id]]&lt;&gt;A764)</f>
        <v>2</v>
      </c>
      <c r="E765" s="77">
        <v>43005.701388888891</v>
      </c>
      <c r="F765" s="78" t="s">
        <v>2868</v>
      </c>
      <c r="G765" s="78" t="s">
        <v>2869</v>
      </c>
      <c r="H765" s="78" t="s">
        <v>468</v>
      </c>
      <c r="I765" s="76" t="s">
        <v>1185</v>
      </c>
      <c r="J765" s="76" t="s">
        <v>753</v>
      </c>
      <c r="K765" s="78" t="s">
        <v>1372</v>
      </c>
      <c r="L765" s="7" t="str">
        <f>IF(BudgetsQTable[[#This Row],[pi_last_name]]=" ","",HYPERLINK("https://www.ejacket.nsf.gov/ej/showProposal.do?Continue=Y&amp;ID="&amp;BudgetsQTable[[#This Row],[prop_id]],BudgetsQTable[[#This Row],[prop_id]]))</f>
        <v/>
      </c>
      <c r="M765" s="78" t="s">
        <v>753</v>
      </c>
      <c r="N765" s="7" t="str">
        <f>IF(BudgetsQTable[[#This Row],[pi_last_name]]=" ","",HYPERLINK("mailto:"&amp;BudgetsQTable[[#This Row],[pi_email]]&amp;"&amp;subject=Your NSF Proposal:  "&amp;BudgetsQTable[[#This Row],[prop_id]],BudgetsQTable[[#This Row],[pi_email]]))</f>
        <v/>
      </c>
      <c r="O765" s="78" t="s">
        <v>753</v>
      </c>
      <c r="P765" s="78">
        <v>1</v>
      </c>
      <c r="Q765" s="78">
        <v>1</v>
      </c>
      <c r="R765" s="79">
        <v>0</v>
      </c>
      <c r="S765" s="79">
        <v>0</v>
      </c>
      <c r="T765" s="79">
        <v>0</v>
      </c>
      <c r="U765" s="80">
        <v>87661</v>
      </c>
      <c r="V765" s="78">
        <v>0</v>
      </c>
      <c r="W765" s="78">
        <v>2</v>
      </c>
      <c r="X765" s="11" t="str">
        <f ca="1">IF(ISBLANK(BudgetsQTable[[#This Row],[budg_seq_yr]]),"FY"&amp;fiscalyear,"FY"&amp;fiscalyear-1+BudgetsQTable[[#This Row],[budg_seq_yr]])</f>
        <v>FY19</v>
      </c>
      <c r="Y765" s="79">
        <v>87661</v>
      </c>
      <c r="Z765" s="78" t="s">
        <v>2869</v>
      </c>
      <c r="AA765" s="78" t="s">
        <v>468</v>
      </c>
      <c r="AB765" s="76" t="s">
        <v>2821</v>
      </c>
      <c r="AC765" s="78" t="s">
        <v>468</v>
      </c>
    </row>
    <row r="766" spans="1:29" x14ac:dyDescent="0.35">
      <c r="A766" s="10" t="s">
        <v>3474</v>
      </c>
      <c r="B766" s="76" t="s">
        <v>2834</v>
      </c>
      <c r="C766" s="76">
        <f>C765+(BudgetsQTable[[#This Row],[lead]]&lt;&gt;K765)</f>
        <v>107</v>
      </c>
      <c r="D766" s="76">
        <f>D765*(BudgetsQTable[[#This Row],[lead]]=K765)+(BudgetsQTable[[#This Row],[prop_id]]&lt;&gt;A765)</f>
        <v>2</v>
      </c>
      <c r="E766" s="77">
        <v>43005.701388888891</v>
      </c>
      <c r="F766" s="78" t="s">
        <v>2868</v>
      </c>
      <c r="G766" s="78" t="s">
        <v>2869</v>
      </c>
      <c r="H766" s="78" t="s">
        <v>468</v>
      </c>
      <c r="I766" s="76" t="s">
        <v>1185</v>
      </c>
      <c r="J766" s="76" t="s">
        <v>753</v>
      </c>
      <c r="K766" s="78" t="s">
        <v>1372</v>
      </c>
      <c r="L766" s="7" t="str">
        <f>IF(BudgetsQTable[[#This Row],[pi_last_name]]=" ","",HYPERLINK("https://www.ejacket.nsf.gov/ej/showProposal.do?Continue=Y&amp;ID="&amp;BudgetsQTable[[#This Row],[prop_id]],BudgetsQTable[[#This Row],[prop_id]]))</f>
        <v/>
      </c>
      <c r="M766" s="78" t="s">
        <v>753</v>
      </c>
      <c r="N766" s="7" t="str">
        <f>IF(BudgetsQTable[[#This Row],[pi_last_name]]=" ","",HYPERLINK("mailto:"&amp;BudgetsQTable[[#This Row],[pi_email]]&amp;"&amp;subject=Your NSF Proposal:  "&amp;BudgetsQTable[[#This Row],[prop_id]],BudgetsQTable[[#This Row],[pi_email]]))</f>
        <v/>
      </c>
      <c r="O766" s="78" t="s">
        <v>753</v>
      </c>
      <c r="P766" s="78">
        <v>1</v>
      </c>
      <c r="Q766" s="78">
        <v>2</v>
      </c>
      <c r="R766" s="79">
        <v>0</v>
      </c>
      <c r="S766" s="79">
        <v>0</v>
      </c>
      <c r="T766" s="79">
        <v>0</v>
      </c>
      <c r="U766" s="80">
        <v>130299</v>
      </c>
      <c r="V766" s="78">
        <v>0</v>
      </c>
      <c r="W766" s="78">
        <v>3</v>
      </c>
      <c r="X766" s="11" t="str">
        <f ca="1">IF(ISBLANK(BudgetsQTable[[#This Row],[budg_seq_yr]]),"FY"&amp;fiscalyear,"FY"&amp;fiscalyear-1+BudgetsQTable[[#This Row],[budg_seq_yr]])</f>
        <v>FY20</v>
      </c>
      <c r="Y766" s="79">
        <v>130299</v>
      </c>
      <c r="Z766" s="78" t="s">
        <v>2869</v>
      </c>
      <c r="AA766" s="78" t="s">
        <v>468</v>
      </c>
      <c r="AB766" s="76" t="s">
        <v>2821</v>
      </c>
      <c r="AC766" s="78" t="s">
        <v>468</v>
      </c>
    </row>
    <row r="767" spans="1:29" x14ac:dyDescent="0.35">
      <c r="A767" s="10" t="s">
        <v>3474</v>
      </c>
      <c r="B767" s="76" t="s">
        <v>2834</v>
      </c>
      <c r="C767" s="76">
        <f>C766+(BudgetsQTable[[#This Row],[lead]]&lt;&gt;K766)</f>
        <v>107</v>
      </c>
      <c r="D767" s="76">
        <f>D766*(BudgetsQTable[[#This Row],[lead]]=K766)+(BudgetsQTable[[#This Row],[prop_id]]&lt;&gt;A766)</f>
        <v>2</v>
      </c>
      <c r="E767" s="77">
        <v>43005.701388888891</v>
      </c>
      <c r="F767" s="78" t="s">
        <v>2868</v>
      </c>
      <c r="G767" s="78" t="s">
        <v>2869</v>
      </c>
      <c r="H767" s="78" t="s">
        <v>468</v>
      </c>
      <c r="I767" s="76" t="s">
        <v>1185</v>
      </c>
      <c r="J767" s="76" t="s">
        <v>753</v>
      </c>
      <c r="K767" s="78" t="s">
        <v>1372</v>
      </c>
      <c r="L767" s="7" t="str">
        <f>IF(BudgetsQTable[[#This Row],[pi_last_name]]=" ","",HYPERLINK("https://www.ejacket.nsf.gov/ej/showProposal.do?Continue=Y&amp;ID="&amp;BudgetsQTable[[#This Row],[prop_id]],BudgetsQTable[[#This Row],[prop_id]]))</f>
        <v/>
      </c>
      <c r="M767" s="78" t="s">
        <v>753</v>
      </c>
      <c r="N767" s="7" t="str">
        <f>IF(BudgetsQTable[[#This Row],[pi_last_name]]=" ","",HYPERLINK("mailto:"&amp;BudgetsQTable[[#This Row],[pi_email]]&amp;"&amp;subject=Your NSF Proposal:  "&amp;BudgetsQTable[[#This Row],[prop_id]],BudgetsQTable[[#This Row],[pi_email]]))</f>
        <v/>
      </c>
      <c r="O767" s="78" t="s">
        <v>753</v>
      </c>
      <c r="P767" s="78">
        <v>1</v>
      </c>
      <c r="Q767" s="78">
        <v>2</v>
      </c>
      <c r="R767" s="79">
        <v>0</v>
      </c>
      <c r="S767" s="79">
        <v>0</v>
      </c>
      <c r="T767" s="79">
        <v>0</v>
      </c>
      <c r="U767" s="80">
        <v>134002</v>
      </c>
      <c r="V767" s="78">
        <v>0</v>
      </c>
      <c r="W767" s="78">
        <v>4</v>
      </c>
      <c r="X767" s="11" t="str">
        <f ca="1">IF(ISBLANK(BudgetsQTable[[#This Row],[budg_seq_yr]]),"FY"&amp;fiscalyear,"FY"&amp;fiscalyear-1+BudgetsQTable[[#This Row],[budg_seq_yr]])</f>
        <v>FY21</v>
      </c>
      <c r="Y767" s="79">
        <v>134002</v>
      </c>
      <c r="Z767" s="78" t="s">
        <v>2869</v>
      </c>
      <c r="AA767" s="78" t="s">
        <v>468</v>
      </c>
      <c r="AB767" s="76" t="s">
        <v>2821</v>
      </c>
      <c r="AC767" s="78" t="s">
        <v>468</v>
      </c>
    </row>
    <row r="768" spans="1:29" x14ac:dyDescent="0.35">
      <c r="A768" s="10" t="s">
        <v>1375</v>
      </c>
      <c r="B768" s="76" t="s">
        <v>2863</v>
      </c>
      <c r="C768" s="76">
        <f>C767+(BudgetsQTable[[#This Row],[lead]]&lt;&gt;K767)</f>
        <v>108</v>
      </c>
      <c r="D768" s="76">
        <f>D767*(BudgetsQTable[[#This Row],[lead]]=K767)+(BudgetsQTable[[#This Row],[prop_id]]&lt;&gt;A767)</f>
        <v>1</v>
      </c>
      <c r="E768" s="77">
        <v>43005.44027777778</v>
      </c>
      <c r="F768" s="78" t="s">
        <v>2868</v>
      </c>
      <c r="G768" s="78" t="s">
        <v>2869</v>
      </c>
      <c r="H768" s="78" t="s">
        <v>468</v>
      </c>
      <c r="I768" s="76" t="s">
        <v>800</v>
      </c>
      <c r="J768" s="76" t="s">
        <v>3483</v>
      </c>
      <c r="K768" s="78" t="s">
        <v>1375</v>
      </c>
      <c r="L768" s="7" t="str">
        <f>IF(BudgetsQTable[[#This Row],[pi_last_name]]=" ","",HYPERLINK("https://www.ejacket.nsf.gov/ej/showProposal.do?Continue=Y&amp;ID="&amp;BudgetsQTable[[#This Row],[prop_id]],BudgetsQTable[[#This Row],[prop_id]]))</f>
        <v>1763511</v>
      </c>
      <c r="M768" s="78" t="s">
        <v>1376</v>
      </c>
      <c r="N768" s="7" t="str">
        <f>IF(BudgetsQTable[[#This Row],[pi_last_name]]=" ","",HYPERLINK("mailto:"&amp;BudgetsQTable[[#This Row],[pi_email]]&amp;"&amp;subject=Your NSF Proposal:  "&amp;BudgetsQTable[[#This Row],[prop_id]],BudgetsQTable[[#This Row],[pi_email]]))</f>
        <v>matt.huenerfauth@rit.edu</v>
      </c>
      <c r="O768" s="78" t="s">
        <v>3481</v>
      </c>
      <c r="P768" s="78"/>
      <c r="Q768" s="78"/>
      <c r="R768" s="79"/>
      <c r="S768" s="79"/>
      <c r="T768" s="79"/>
      <c r="U768" s="80"/>
      <c r="V768" s="78">
        <v>0</v>
      </c>
      <c r="W768" s="78"/>
      <c r="X768" s="11" t="str">
        <f ca="1">IF(ISBLANK(BudgetsQTable[[#This Row],[budg_seq_yr]]),"FY"&amp;fiscalyear,"FY"&amp;fiscalyear-1+BudgetsQTable[[#This Row],[budg_seq_yr]])</f>
        <v>FY18</v>
      </c>
      <c r="Y768" s="79">
        <v>918234</v>
      </c>
      <c r="Z768" s="78" t="s">
        <v>2869</v>
      </c>
      <c r="AA768" s="78" t="s">
        <v>468</v>
      </c>
      <c r="AB768" s="76" t="s">
        <v>2821</v>
      </c>
      <c r="AC768" s="78" t="s">
        <v>468</v>
      </c>
    </row>
    <row r="769" spans="1:29" x14ac:dyDescent="0.35">
      <c r="A769" s="10" t="s">
        <v>1375</v>
      </c>
      <c r="B769" s="76" t="s">
        <v>2863</v>
      </c>
      <c r="C769" s="76">
        <f>C768+(BudgetsQTable[[#This Row],[lead]]&lt;&gt;K768)</f>
        <v>108</v>
      </c>
      <c r="D769" s="76">
        <f>D768*(BudgetsQTable[[#This Row],[lead]]=K768)+(BudgetsQTable[[#This Row],[prop_id]]&lt;&gt;A768)</f>
        <v>1</v>
      </c>
      <c r="E769" s="77">
        <v>43005.44027777778</v>
      </c>
      <c r="F769" s="78" t="s">
        <v>2868</v>
      </c>
      <c r="G769" s="78" t="s">
        <v>2869</v>
      </c>
      <c r="H769" s="78" t="s">
        <v>468</v>
      </c>
      <c r="I769" s="76" t="s">
        <v>800</v>
      </c>
      <c r="J769" s="76" t="s">
        <v>753</v>
      </c>
      <c r="K769" s="78" t="s">
        <v>1375</v>
      </c>
      <c r="L769" s="7" t="str">
        <f>IF(BudgetsQTable[[#This Row],[pi_last_name]]=" ","",HYPERLINK("https://www.ejacket.nsf.gov/ej/showProposal.do?Continue=Y&amp;ID="&amp;BudgetsQTable[[#This Row],[prop_id]],BudgetsQTable[[#This Row],[prop_id]]))</f>
        <v/>
      </c>
      <c r="M769" s="78" t="s">
        <v>753</v>
      </c>
      <c r="N769" s="7" t="str">
        <f>IF(BudgetsQTable[[#This Row],[pi_last_name]]=" ","",HYPERLINK("mailto:"&amp;BudgetsQTable[[#This Row],[pi_email]]&amp;"&amp;subject=Your NSF Proposal:  "&amp;BudgetsQTable[[#This Row],[prop_id]],BudgetsQTable[[#This Row],[pi_email]]))</f>
        <v/>
      </c>
      <c r="O769" s="78" t="s">
        <v>753</v>
      </c>
      <c r="P769" s="78">
        <v>3</v>
      </c>
      <c r="Q769" s="78">
        <v>1.25</v>
      </c>
      <c r="R769" s="79">
        <v>0</v>
      </c>
      <c r="S769" s="79">
        <v>6000</v>
      </c>
      <c r="T769" s="79">
        <v>9600</v>
      </c>
      <c r="U769" s="80">
        <v>315239</v>
      </c>
      <c r="V769" s="78">
        <v>0</v>
      </c>
      <c r="W769" s="78">
        <v>1</v>
      </c>
      <c r="X769" s="11" t="str">
        <f ca="1">IF(ISBLANK(BudgetsQTable[[#This Row],[budg_seq_yr]]),"FY"&amp;fiscalyear,"FY"&amp;fiscalyear-1+BudgetsQTable[[#This Row],[budg_seq_yr]])</f>
        <v>FY18</v>
      </c>
      <c r="Y769" s="79">
        <v>315239</v>
      </c>
      <c r="Z769" s="78" t="s">
        <v>2869</v>
      </c>
      <c r="AA769" s="78" t="s">
        <v>468</v>
      </c>
      <c r="AB769" s="76" t="s">
        <v>2821</v>
      </c>
      <c r="AC769" s="78" t="s">
        <v>468</v>
      </c>
    </row>
    <row r="770" spans="1:29" x14ac:dyDescent="0.35">
      <c r="A770" s="10" t="s">
        <v>1375</v>
      </c>
      <c r="B770" s="76" t="s">
        <v>2863</v>
      </c>
      <c r="C770" s="76">
        <f>C769+(BudgetsQTable[[#This Row],[lead]]&lt;&gt;K769)</f>
        <v>108</v>
      </c>
      <c r="D770" s="76">
        <f>D769*(BudgetsQTable[[#This Row],[lead]]=K769)+(BudgetsQTable[[#This Row],[prop_id]]&lt;&gt;A769)</f>
        <v>1</v>
      </c>
      <c r="E770" s="77">
        <v>43005.44027777778</v>
      </c>
      <c r="F770" s="78" t="s">
        <v>2868</v>
      </c>
      <c r="G770" s="78" t="s">
        <v>2869</v>
      </c>
      <c r="H770" s="78" t="s">
        <v>468</v>
      </c>
      <c r="I770" s="76" t="s">
        <v>800</v>
      </c>
      <c r="J770" s="76" t="s">
        <v>753</v>
      </c>
      <c r="K770" s="78" t="s">
        <v>1375</v>
      </c>
      <c r="L770" s="7" t="str">
        <f>IF(BudgetsQTable[[#This Row],[pi_last_name]]=" ","",HYPERLINK("https://www.ejacket.nsf.gov/ej/showProposal.do?Continue=Y&amp;ID="&amp;BudgetsQTable[[#This Row],[prop_id]],BudgetsQTable[[#This Row],[prop_id]]))</f>
        <v/>
      </c>
      <c r="M770" s="78" t="s">
        <v>753</v>
      </c>
      <c r="N770" s="7" t="str">
        <f>IF(BudgetsQTable[[#This Row],[pi_last_name]]=" ","",HYPERLINK("mailto:"&amp;BudgetsQTable[[#This Row],[pi_email]]&amp;"&amp;subject=Your NSF Proposal:  "&amp;BudgetsQTable[[#This Row],[prop_id]],BudgetsQTable[[#This Row],[pi_email]]))</f>
        <v/>
      </c>
      <c r="O770" s="78" t="s">
        <v>753</v>
      </c>
      <c r="P770" s="78">
        <v>3</v>
      </c>
      <c r="Q770" s="78">
        <v>1.25</v>
      </c>
      <c r="R770" s="79">
        <v>0</v>
      </c>
      <c r="S770" s="79">
        <v>3000</v>
      </c>
      <c r="T770" s="79">
        <v>0</v>
      </c>
      <c r="U770" s="80">
        <v>299297</v>
      </c>
      <c r="V770" s="78">
        <v>0</v>
      </c>
      <c r="W770" s="78">
        <v>2</v>
      </c>
      <c r="X770" s="11" t="str">
        <f ca="1">IF(ISBLANK(BudgetsQTable[[#This Row],[budg_seq_yr]]),"FY"&amp;fiscalyear,"FY"&amp;fiscalyear-1+BudgetsQTable[[#This Row],[budg_seq_yr]])</f>
        <v>FY19</v>
      </c>
      <c r="Y770" s="79">
        <v>299297</v>
      </c>
      <c r="Z770" s="78" t="s">
        <v>2869</v>
      </c>
      <c r="AA770" s="78" t="s">
        <v>468</v>
      </c>
      <c r="AB770" s="76" t="s">
        <v>2821</v>
      </c>
      <c r="AC770" s="78" t="s">
        <v>468</v>
      </c>
    </row>
    <row r="771" spans="1:29" x14ac:dyDescent="0.35">
      <c r="A771" s="10" t="s">
        <v>1375</v>
      </c>
      <c r="B771" s="76" t="s">
        <v>2863</v>
      </c>
      <c r="C771" s="76">
        <f>C770+(BudgetsQTable[[#This Row],[lead]]&lt;&gt;K770)</f>
        <v>108</v>
      </c>
      <c r="D771" s="76">
        <f>D770*(BudgetsQTable[[#This Row],[lead]]=K770)+(BudgetsQTable[[#This Row],[prop_id]]&lt;&gt;A770)</f>
        <v>1</v>
      </c>
      <c r="E771" s="77">
        <v>43005.44027777778</v>
      </c>
      <c r="F771" s="78" t="s">
        <v>2868</v>
      </c>
      <c r="G771" s="78" t="s">
        <v>2869</v>
      </c>
      <c r="H771" s="78" t="s">
        <v>468</v>
      </c>
      <c r="I771" s="76" t="s">
        <v>800</v>
      </c>
      <c r="J771" s="76" t="s">
        <v>753</v>
      </c>
      <c r="K771" s="78" t="s">
        <v>1375</v>
      </c>
      <c r="L771" s="7" t="str">
        <f>IF(BudgetsQTable[[#This Row],[pi_last_name]]=" ","",HYPERLINK("https://www.ejacket.nsf.gov/ej/showProposal.do?Continue=Y&amp;ID="&amp;BudgetsQTable[[#This Row],[prop_id]],BudgetsQTable[[#This Row],[prop_id]]))</f>
        <v/>
      </c>
      <c r="M771" s="78" t="s">
        <v>753</v>
      </c>
      <c r="N771" s="7" t="str">
        <f>IF(BudgetsQTable[[#This Row],[pi_last_name]]=" ","",HYPERLINK("mailto:"&amp;BudgetsQTable[[#This Row],[pi_email]]&amp;"&amp;subject=Your NSF Proposal:  "&amp;BudgetsQTable[[#This Row],[prop_id]],BudgetsQTable[[#This Row],[pi_email]]))</f>
        <v/>
      </c>
      <c r="O771" s="78" t="s">
        <v>753</v>
      </c>
      <c r="P771" s="78">
        <v>3</v>
      </c>
      <c r="Q771" s="78">
        <v>1.25</v>
      </c>
      <c r="R771" s="79">
        <v>0</v>
      </c>
      <c r="S771" s="79">
        <v>3000</v>
      </c>
      <c r="T771" s="79">
        <v>0</v>
      </c>
      <c r="U771" s="80">
        <v>303698</v>
      </c>
      <c r="V771" s="78">
        <v>0</v>
      </c>
      <c r="W771" s="78">
        <v>3</v>
      </c>
      <c r="X771" s="11" t="str">
        <f ca="1">IF(ISBLANK(BudgetsQTable[[#This Row],[budg_seq_yr]]),"FY"&amp;fiscalyear,"FY"&amp;fiscalyear-1+BudgetsQTable[[#This Row],[budg_seq_yr]])</f>
        <v>FY20</v>
      </c>
      <c r="Y771" s="79">
        <v>303698</v>
      </c>
      <c r="Z771" s="78" t="s">
        <v>2869</v>
      </c>
      <c r="AA771" s="78" t="s">
        <v>468</v>
      </c>
      <c r="AB771" s="76" t="s">
        <v>2821</v>
      </c>
      <c r="AC771" s="78" t="s">
        <v>468</v>
      </c>
    </row>
    <row r="772" spans="1:29" x14ac:dyDescent="0.35">
      <c r="A772" s="10" t="s">
        <v>1378</v>
      </c>
      <c r="B772" s="76" t="s">
        <v>2824</v>
      </c>
      <c r="C772" s="76">
        <f>C771+(BudgetsQTable[[#This Row],[lead]]&lt;&gt;K771)</f>
        <v>109</v>
      </c>
      <c r="D772" s="76">
        <f>D771*(BudgetsQTable[[#This Row],[lead]]=K771)+(BudgetsQTable[[#This Row],[prop_id]]&lt;&gt;A771)</f>
        <v>1</v>
      </c>
      <c r="E772" s="77">
        <v>43005.441666666666</v>
      </c>
      <c r="F772" s="78" t="s">
        <v>2817</v>
      </c>
      <c r="G772" s="78" t="s">
        <v>2818</v>
      </c>
      <c r="H772" s="78" t="s">
        <v>474</v>
      </c>
      <c r="I772" s="76" t="s">
        <v>1201</v>
      </c>
      <c r="J772" s="76" t="s">
        <v>3486</v>
      </c>
      <c r="K772" s="78" t="s">
        <v>1378</v>
      </c>
      <c r="L772" s="7" t="str">
        <f>IF(BudgetsQTable[[#This Row],[pi_last_name]]=" ","",HYPERLINK("https://www.ejacket.nsf.gov/ej/showProposal.do?Continue=Y&amp;ID="&amp;BudgetsQTable[[#This Row],[prop_id]],BudgetsQTable[[#This Row],[prop_id]]))</f>
        <v>1763513</v>
      </c>
      <c r="M772" s="78" t="s">
        <v>803</v>
      </c>
      <c r="N772" s="7" t="str">
        <f>IF(BudgetsQTable[[#This Row],[pi_last_name]]=" ","",HYPERLINK("mailto:"&amp;BudgetsQTable[[#This Row],[pi_email]]&amp;"&amp;subject=Your NSF Proposal:  "&amp;BudgetsQTable[[#This Row],[prop_id]],BudgetsQTable[[#This Row],[pi_email]]))</f>
        <v>tongli@egr.msu.edu</v>
      </c>
      <c r="O772" s="78" t="s">
        <v>3112</v>
      </c>
      <c r="P772" s="78"/>
      <c r="Q772" s="78"/>
      <c r="R772" s="79"/>
      <c r="S772" s="79"/>
      <c r="T772" s="79"/>
      <c r="U772" s="80"/>
      <c r="V772" s="78">
        <v>0</v>
      </c>
      <c r="W772" s="78"/>
      <c r="X772" s="11" t="str">
        <f ca="1">IF(ISBLANK(BudgetsQTable[[#This Row],[budg_seq_yr]]),"FY"&amp;fiscalyear,"FY"&amp;fiscalyear-1+BudgetsQTable[[#This Row],[budg_seq_yr]])</f>
        <v>FY18</v>
      </c>
      <c r="Y772" s="79">
        <v>799998</v>
      </c>
      <c r="Z772" s="78" t="s">
        <v>2818</v>
      </c>
      <c r="AA772" s="78" t="s">
        <v>474</v>
      </c>
      <c r="AB772" s="76" t="s">
        <v>2821</v>
      </c>
      <c r="AC772" s="78" t="s">
        <v>485</v>
      </c>
    </row>
    <row r="773" spans="1:29" x14ac:dyDescent="0.35">
      <c r="A773" s="10" t="s">
        <v>1378</v>
      </c>
      <c r="B773" s="76" t="s">
        <v>2824</v>
      </c>
      <c r="C773" s="76">
        <f>C772+(BudgetsQTable[[#This Row],[lead]]&lt;&gt;K772)</f>
        <v>109</v>
      </c>
      <c r="D773" s="76">
        <f>D772*(BudgetsQTable[[#This Row],[lead]]=K772)+(BudgetsQTable[[#This Row],[prop_id]]&lt;&gt;A772)</f>
        <v>1</v>
      </c>
      <c r="E773" s="77">
        <v>43005.441666666666</v>
      </c>
      <c r="F773" s="78" t="s">
        <v>2817</v>
      </c>
      <c r="G773" s="78" t="s">
        <v>2818</v>
      </c>
      <c r="H773" s="78" t="s">
        <v>474</v>
      </c>
      <c r="I773" s="76" t="s">
        <v>1201</v>
      </c>
      <c r="J773" s="76" t="s">
        <v>753</v>
      </c>
      <c r="K773" s="78" t="s">
        <v>1378</v>
      </c>
      <c r="L773" s="7" t="str">
        <f>IF(BudgetsQTable[[#This Row],[pi_last_name]]=" ","",HYPERLINK("https://www.ejacket.nsf.gov/ej/showProposal.do?Continue=Y&amp;ID="&amp;BudgetsQTable[[#This Row],[prop_id]],BudgetsQTable[[#This Row],[prop_id]]))</f>
        <v/>
      </c>
      <c r="M773" s="78" t="s">
        <v>753</v>
      </c>
      <c r="N773" s="7" t="str">
        <f>IF(BudgetsQTable[[#This Row],[pi_last_name]]=" ","",HYPERLINK("mailto:"&amp;BudgetsQTable[[#This Row],[pi_email]]&amp;"&amp;subject=Your NSF Proposal:  "&amp;BudgetsQTable[[#This Row],[prop_id]],BudgetsQTable[[#This Row],[pi_email]]))</f>
        <v/>
      </c>
      <c r="O773" s="78" t="s">
        <v>753</v>
      </c>
      <c r="P773" s="78">
        <v>3</v>
      </c>
      <c r="Q773" s="78">
        <v>2</v>
      </c>
      <c r="R773" s="79">
        <v>0</v>
      </c>
      <c r="S773" s="79">
        <v>0</v>
      </c>
      <c r="T773" s="79">
        <v>0</v>
      </c>
      <c r="U773" s="80">
        <v>340378</v>
      </c>
      <c r="V773" s="78">
        <v>0</v>
      </c>
      <c r="W773" s="78">
        <v>1</v>
      </c>
      <c r="X773" s="11" t="str">
        <f ca="1">IF(ISBLANK(BudgetsQTable[[#This Row],[budg_seq_yr]]),"FY"&amp;fiscalyear,"FY"&amp;fiscalyear-1+BudgetsQTable[[#This Row],[budg_seq_yr]])</f>
        <v>FY18</v>
      </c>
      <c r="Y773" s="79">
        <v>340378</v>
      </c>
      <c r="Z773" s="78" t="s">
        <v>2818</v>
      </c>
      <c r="AA773" s="78" t="s">
        <v>474</v>
      </c>
      <c r="AB773" s="76" t="s">
        <v>2821</v>
      </c>
      <c r="AC773" s="78" t="s">
        <v>485</v>
      </c>
    </row>
    <row r="774" spans="1:29" x14ac:dyDescent="0.35">
      <c r="A774" s="10" t="s">
        <v>1378</v>
      </c>
      <c r="B774" s="76" t="s">
        <v>2824</v>
      </c>
      <c r="C774" s="76">
        <f>C773+(BudgetsQTable[[#This Row],[lead]]&lt;&gt;K773)</f>
        <v>109</v>
      </c>
      <c r="D774" s="76">
        <f>D773*(BudgetsQTable[[#This Row],[lead]]=K773)+(BudgetsQTable[[#This Row],[prop_id]]&lt;&gt;A773)</f>
        <v>1</v>
      </c>
      <c r="E774" s="77">
        <v>43005.441666666666</v>
      </c>
      <c r="F774" s="78" t="s">
        <v>2817</v>
      </c>
      <c r="G774" s="78" t="s">
        <v>2818</v>
      </c>
      <c r="H774" s="78" t="s">
        <v>474</v>
      </c>
      <c r="I774" s="76" t="s">
        <v>1201</v>
      </c>
      <c r="J774" s="76" t="s">
        <v>753</v>
      </c>
      <c r="K774" s="78" t="s">
        <v>1378</v>
      </c>
      <c r="L774" s="7" t="str">
        <f>IF(BudgetsQTable[[#This Row],[pi_last_name]]=" ","",HYPERLINK("https://www.ejacket.nsf.gov/ej/showProposal.do?Continue=Y&amp;ID="&amp;BudgetsQTable[[#This Row],[prop_id]],BudgetsQTable[[#This Row],[prop_id]]))</f>
        <v/>
      </c>
      <c r="M774" s="78" t="s">
        <v>753</v>
      </c>
      <c r="N774" s="7" t="str">
        <f>IF(BudgetsQTable[[#This Row],[pi_last_name]]=" ","",HYPERLINK("mailto:"&amp;BudgetsQTable[[#This Row],[pi_email]]&amp;"&amp;subject=Your NSF Proposal:  "&amp;BudgetsQTable[[#This Row],[prop_id]],BudgetsQTable[[#This Row],[pi_email]]))</f>
        <v/>
      </c>
      <c r="O774" s="78" t="s">
        <v>753</v>
      </c>
      <c r="P774" s="78">
        <v>3</v>
      </c>
      <c r="Q774" s="78">
        <v>2</v>
      </c>
      <c r="R774" s="79">
        <v>0</v>
      </c>
      <c r="S774" s="79">
        <v>0</v>
      </c>
      <c r="T774" s="79">
        <v>0</v>
      </c>
      <c r="U774" s="80">
        <v>226591</v>
      </c>
      <c r="V774" s="78">
        <v>0</v>
      </c>
      <c r="W774" s="78">
        <v>2</v>
      </c>
      <c r="X774" s="11" t="str">
        <f ca="1">IF(ISBLANK(BudgetsQTable[[#This Row],[budg_seq_yr]]),"FY"&amp;fiscalyear,"FY"&amp;fiscalyear-1+BudgetsQTable[[#This Row],[budg_seq_yr]])</f>
        <v>FY19</v>
      </c>
      <c r="Y774" s="79">
        <v>226591</v>
      </c>
      <c r="Z774" s="78" t="s">
        <v>2818</v>
      </c>
      <c r="AA774" s="78" t="s">
        <v>474</v>
      </c>
      <c r="AB774" s="76" t="s">
        <v>2821</v>
      </c>
      <c r="AC774" s="78" t="s">
        <v>485</v>
      </c>
    </row>
    <row r="775" spans="1:29" x14ac:dyDescent="0.35">
      <c r="A775" s="10" t="s">
        <v>1378</v>
      </c>
      <c r="B775" s="76" t="s">
        <v>2824</v>
      </c>
      <c r="C775" s="76">
        <f>C774+(BudgetsQTable[[#This Row],[lead]]&lt;&gt;K774)</f>
        <v>109</v>
      </c>
      <c r="D775" s="76">
        <f>D774*(BudgetsQTable[[#This Row],[lead]]=K774)+(BudgetsQTable[[#This Row],[prop_id]]&lt;&gt;A774)</f>
        <v>1</v>
      </c>
      <c r="E775" s="77">
        <v>43005.441666666666</v>
      </c>
      <c r="F775" s="78" t="s">
        <v>2817</v>
      </c>
      <c r="G775" s="78" t="s">
        <v>2818</v>
      </c>
      <c r="H775" s="78" t="s">
        <v>474</v>
      </c>
      <c r="I775" s="76" t="s">
        <v>1201</v>
      </c>
      <c r="J775" s="76" t="s">
        <v>753</v>
      </c>
      <c r="K775" s="78" t="s">
        <v>1378</v>
      </c>
      <c r="L775" s="7" t="str">
        <f>IF(BudgetsQTable[[#This Row],[pi_last_name]]=" ","",HYPERLINK("https://www.ejacket.nsf.gov/ej/showProposal.do?Continue=Y&amp;ID="&amp;BudgetsQTable[[#This Row],[prop_id]],BudgetsQTable[[#This Row],[prop_id]]))</f>
        <v/>
      </c>
      <c r="M775" s="78" t="s">
        <v>753</v>
      </c>
      <c r="N775" s="7" t="str">
        <f>IF(BudgetsQTable[[#This Row],[pi_last_name]]=" ","",HYPERLINK("mailto:"&amp;BudgetsQTable[[#This Row],[pi_email]]&amp;"&amp;subject=Your NSF Proposal:  "&amp;BudgetsQTable[[#This Row],[prop_id]],BudgetsQTable[[#This Row],[pi_email]]))</f>
        <v/>
      </c>
      <c r="O775" s="78" t="s">
        <v>753</v>
      </c>
      <c r="P775" s="78">
        <v>3</v>
      </c>
      <c r="Q775" s="78">
        <v>2</v>
      </c>
      <c r="R775" s="79">
        <v>0</v>
      </c>
      <c r="S775" s="79">
        <v>0</v>
      </c>
      <c r="T775" s="79">
        <v>0</v>
      </c>
      <c r="U775" s="80">
        <v>233029</v>
      </c>
      <c r="V775" s="78">
        <v>0</v>
      </c>
      <c r="W775" s="78">
        <v>3</v>
      </c>
      <c r="X775" s="11" t="str">
        <f ca="1">IF(ISBLANK(BudgetsQTable[[#This Row],[budg_seq_yr]]),"FY"&amp;fiscalyear,"FY"&amp;fiscalyear-1+BudgetsQTable[[#This Row],[budg_seq_yr]])</f>
        <v>FY20</v>
      </c>
      <c r="Y775" s="79">
        <v>233029</v>
      </c>
      <c r="Z775" s="78" t="s">
        <v>2818</v>
      </c>
      <c r="AA775" s="78" t="s">
        <v>474</v>
      </c>
      <c r="AB775" s="76" t="s">
        <v>2821</v>
      </c>
      <c r="AC775" s="78" t="s">
        <v>485</v>
      </c>
    </row>
    <row r="776" spans="1:29" x14ac:dyDescent="0.35">
      <c r="A776" s="10" t="s">
        <v>3487</v>
      </c>
      <c r="B776" s="76" t="s">
        <v>2834</v>
      </c>
      <c r="C776" s="76">
        <f>C775+(BudgetsQTable[[#This Row],[lead]]&lt;&gt;K775)</f>
        <v>109</v>
      </c>
      <c r="D776" s="76">
        <f>D775*(BudgetsQTable[[#This Row],[lead]]=K775)+(BudgetsQTable[[#This Row],[prop_id]]&lt;&gt;A775)</f>
        <v>2</v>
      </c>
      <c r="E776" s="77">
        <v>43005.351388888892</v>
      </c>
      <c r="F776" s="78" t="s">
        <v>2817</v>
      </c>
      <c r="G776" s="78" t="s">
        <v>2818</v>
      </c>
      <c r="H776" s="78" t="s">
        <v>474</v>
      </c>
      <c r="I776" s="76" t="s">
        <v>1201</v>
      </c>
      <c r="J776" s="76" t="s">
        <v>3491</v>
      </c>
      <c r="K776" s="78" t="s">
        <v>1378</v>
      </c>
      <c r="L776" s="7" t="str">
        <f>IF(BudgetsQTable[[#This Row],[pi_last_name]]=" ","",HYPERLINK("https://www.ejacket.nsf.gov/ej/showProposal.do?Continue=Y&amp;ID="&amp;BudgetsQTable[[#This Row],[prop_id]],BudgetsQTable[[#This Row],[prop_id]]))</f>
        <v>1763447</v>
      </c>
      <c r="M776" s="78" t="s">
        <v>3488</v>
      </c>
      <c r="N776" s="7" t="str">
        <f>IF(BudgetsQTable[[#This Row],[pi_last_name]]=" ","",HYPERLINK("mailto:"&amp;BudgetsQTable[[#This Row],[pi_email]]&amp;"&amp;subject=Your NSF Proposal:  "&amp;BudgetsQTable[[#This Row],[prop_id]],BudgetsQTable[[#This Row],[pi_email]]))</f>
        <v>ztian1@gmu.edu</v>
      </c>
      <c r="O776" s="78" t="s">
        <v>2960</v>
      </c>
      <c r="P776" s="78"/>
      <c r="Q776" s="78"/>
      <c r="R776" s="79"/>
      <c r="S776" s="79"/>
      <c r="T776" s="79"/>
      <c r="U776" s="80"/>
      <c r="V776" s="78">
        <v>0</v>
      </c>
      <c r="W776" s="78"/>
      <c r="X776" s="11" t="str">
        <f ca="1">IF(ISBLANK(BudgetsQTable[[#This Row],[budg_seq_yr]]),"FY"&amp;fiscalyear,"FY"&amp;fiscalyear-1+BudgetsQTable[[#This Row],[budg_seq_yr]])</f>
        <v>FY18</v>
      </c>
      <c r="Y776" s="79">
        <v>399996</v>
      </c>
      <c r="Z776" s="78" t="s">
        <v>2818</v>
      </c>
      <c r="AA776" s="78" t="s">
        <v>474</v>
      </c>
      <c r="AB776" s="76" t="s">
        <v>2821</v>
      </c>
      <c r="AC776" s="78" t="s">
        <v>2988</v>
      </c>
    </row>
    <row r="777" spans="1:29" x14ac:dyDescent="0.35">
      <c r="A777" s="10" t="s">
        <v>3487</v>
      </c>
      <c r="B777" s="76" t="s">
        <v>2834</v>
      </c>
      <c r="C777" s="76">
        <f>C776+(BudgetsQTable[[#This Row],[lead]]&lt;&gt;K776)</f>
        <v>109</v>
      </c>
      <c r="D777" s="76">
        <f>D776*(BudgetsQTable[[#This Row],[lead]]=K776)+(BudgetsQTable[[#This Row],[prop_id]]&lt;&gt;A776)</f>
        <v>2</v>
      </c>
      <c r="E777" s="77">
        <v>43005.351388888892</v>
      </c>
      <c r="F777" s="78" t="s">
        <v>2817</v>
      </c>
      <c r="G777" s="78" t="s">
        <v>2818</v>
      </c>
      <c r="H777" s="78" t="s">
        <v>474</v>
      </c>
      <c r="I777" s="76" t="s">
        <v>1201</v>
      </c>
      <c r="J777" s="76" t="s">
        <v>753</v>
      </c>
      <c r="K777" s="78" t="s">
        <v>1378</v>
      </c>
      <c r="L777" s="7" t="str">
        <f>IF(BudgetsQTable[[#This Row],[pi_last_name]]=" ","",HYPERLINK("https://www.ejacket.nsf.gov/ej/showProposal.do?Continue=Y&amp;ID="&amp;BudgetsQTable[[#This Row],[prop_id]],BudgetsQTable[[#This Row],[prop_id]]))</f>
        <v/>
      </c>
      <c r="M777" s="78" t="s">
        <v>753</v>
      </c>
      <c r="N777" s="7" t="str">
        <f>IF(BudgetsQTable[[#This Row],[pi_last_name]]=" ","",HYPERLINK("mailto:"&amp;BudgetsQTable[[#This Row],[pi_email]]&amp;"&amp;subject=Your NSF Proposal:  "&amp;BudgetsQTable[[#This Row],[prop_id]],BudgetsQTable[[#This Row],[pi_email]]))</f>
        <v/>
      </c>
      <c r="O777" s="78" t="s">
        <v>753</v>
      </c>
      <c r="P777" s="78">
        <v>1</v>
      </c>
      <c r="Q777" s="78">
        <v>0.03</v>
      </c>
      <c r="R777" s="79">
        <v>20411</v>
      </c>
      <c r="S777" s="79">
        <v>0</v>
      </c>
      <c r="T777" s="79">
        <v>0</v>
      </c>
      <c r="U777" s="80">
        <v>111077</v>
      </c>
      <c r="V777" s="78">
        <v>0</v>
      </c>
      <c r="W777" s="78">
        <v>1</v>
      </c>
      <c r="X777" s="11" t="str">
        <f ca="1">IF(ISBLANK(BudgetsQTable[[#This Row],[budg_seq_yr]]),"FY"&amp;fiscalyear,"FY"&amp;fiscalyear-1+BudgetsQTable[[#This Row],[budg_seq_yr]])</f>
        <v>FY18</v>
      </c>
      <c r="Y777" s="79">
        <v>111077</v>
      </c>
      <c r="Z777" s="78" t="s">
        <v>2818</v>
      </c>
      <c r="AA777" s="78" t="s">
        <v>474</v>
      </c>
      <c r="AB777" s="76" t="s">
        <v>2821</v>
      </c>
      <c r="AC777" s="78" t="s">
        <v>2988</v>
      </c>
    </row>
    <row r="778" spans="1:29" x14ac:dyDescent="0.35">
      <c r="A778" s="10" t="s">
        <v>3487</v>
      </c>
      <c r="B778" s="76" t="s">
        <v>2834</v>
      </c>
      <c r="C778" s="76">
        <f>C777+(BudgetsQTable[[#This Row],[lead]]&lt;&gt;K777)</f>
        <v>109</v>
      </c>
      <c r="D778" s="76">
        <f>D777*(BudgetsQTable[[#This Row],[lead]]=K777)+(BudgetsQTable[[#This Row],[prop_id]]&lt;&gt;A777)</f>
        <v>2</v>
      </c>
      <c r="E778" s="77">
        <v>43005.351388888892</v>
      </c>
      <c r="F778" s="78" t="s">
        <v>2817</v>
      </c>
      <c r="G778" s="78" t="s">
        <v>2818</v>
      </c>
      <c r="H778" s="78" t="s">
        <v>474</v>
      </c>
      <c r="I778" s="76" t="s">
        <v>1201</v>
      </c>
      <c r="J778" s="76" t="s">
        <v>753</v>
      </c>
      <c r="K778" s="78" t="s">
        <v>1378</v>
      </c>
      <c r="L778" s="7" t="str">
        <f>IF(BudgetsQTable[[#This Row],[pi_last_name]]=" ","",HYPERLINK("https://www.ejacket.nsf.gov/ej/showProposal.do?Continue=Y&amp;ID="&amp;BudgetsQTable[[#This Row],[prop_id]],BudgetsQTable[[#This Row],[prop_id]]))</f>
        <v/>
      </c>
      <c r="M778" s="78" t="s">
        <v>753</v>
      </c>
      <c r="N778" s="7" t="str">
        <f>IF(BudgetsQTable[[#This Row],[pi_last_name]]=" ","",HYPERLINK("mailto:"&amp;BudgetsQTable[[#This Row],[pi_email]]&amp;"&amp;subject=Your NSF Proposal:  "&amp;BudgetsQTable[[#This Row],[prop_id]],BudgetsQTable[[#This Row],[pi_email]]))</f>
        <v/>
      </c>
      <c r="O778" s="78" t="s">
        <v>753</v>
      </c>
      <c r="P778" s="78">
        <v>1</v>
      </c>
      <c r="Q778" s="78">
        <v>1</v>
      </c>
      <c r="R778" s="79">
        <v>21024</v>
      </c>
      <c r="S778" s="79">
        <v>0</v>
      </c>
      <c r="T778" s="79">
        <v>0</v>
      </c>
      <c r="U778" s="80">
        <v>141533</v>
      </c>
      <c r="V778" s="78">
        <v>0</v>
      </c>
      <c r="W778" s="78">
        <v>2</v>
      </c>
      <c r="X778" s="11" t="str">
        <f ca="1">IF(ISBLANK(BudgetsQTable[[#This Row],[budg_seq_yr]]),"FY"&amp;fiscalyear,"FY"&amp;fiscalyear-1+BudgetsQTable[[#This Row],[budg_seq_yr]])</f>
        <v>FY19</v>
      </c>
      <c r="Y778" s="79">
        <v>141533</v>
      </c>
      <c r="Z778" s="78" t="s">
        <v>2818</v>
      </c>
      <c r="AA778" s="78" t="s">
        <v>474</v>
      </c>
      <c r="AB778" s="76" t="s">
        <v>2821</v>
      </c>
      <c r="AC778" s="78" t="s">
        <v>2988</v>
      </c>
    </row>
    <row r="779" spans="1:29" x14ac:dyDescent="0.35">
      <c r="A779" s="10" t="s">
        <v>3487</v>
      </c>
      <c r="B779" s="76" t="s">
        <v>2834</v>
      </c>
      <c r="C779" s="76">
        <f>C778+(BudgetsQTable[[#This Row],[lead]]&lt;&gt;K778)</f>
        <v>109</v>
      </c>
      <c r="D779" s="76">
        <f>D778*(BudgetsQTable[[#This Row],[lead]]=K778)+(BudgetsQTable[[#This Row],[prop_id]]&lt;&gt;A778)</f>
        <v>2</v>
      </c>
      <c r="E779" s="77">
        <v>43005.351388888892</v>
      </c>
      <c r="F779" s="78" t="s">
        <v>2817</v>
      </c>
      <c r="G779" s="78" t="s">
        <v>2818</v>
      </c>
      <c r="H779" s="78" t="s">
        <v>474</v>
      </c>
      <c r="I779" s="76" t="s">
        <v>1201</v>
      </c>
      <c r="J779" s="76" t="s">
        <v>753</v>
      </c>
      <c r="K779" s="78" t="s">
        <v>1378</v>
      </c>
      <c r="L779" s="7" t="str">
        <f>IF(BudgetsQTable[[#This Row],[pi_last_name]]=" ","",HYPERLINK("https://www.ejacket.nsf.gov/ej/showProposal.do?Continue=Y&amp;ID="&amp;BudgetsQTable[[#This Row],[prop_id]],BudgetsQTable[[#This Row],[prop_id]]))</f>
        <v/>
      </c>
      <c r="M779" s="78" t="s">
        <v>753</v>
      </c>
      <c r="N779" s="7" t="str">
        <f>IF(BudgetsQTable[[#This Row],[pi_last_name]]=" ","",HYPERLINK("mailto:"&amp;BudgetsQTable[[#This Row],[pi_email]]&amp;"&amp;subject=Your NSF Proposal:  "&amp;BudgetsQTable[[#This Row],[prop_id]],BudgetsQTable[[#This Row],[pi_email]]))</f>
        <v/>
      </c>
      <c r="O779" s="78" t="s">
        <v>753</v>
      </c>
      <c r="P779" s="78">
        <v>1</v>
      </c>
      <c r="Q779" s="78">
        <v>1</v>
      </c>
      <c r="R779" s="79">
        <v>21654</v>
      </c>
      <c r="S779" s="79">
        <v>0</v>
      </c>
      <c r="T779" s="79">
        <v>0</v>
      </c>
      <c r="U779" s="80">
        <v>147386</v>
      </c>
      <c r="V779" s="78">
        <v>0</v>
      </c>
      <c r="W779" s="78">
        <v>3</v>
      </c>
      <c r="X779" s="11" t="str">
        <f ca="1">IF(ISBLANK(BudgetsQTable[[#This Row],[budg_seq_yr]]),"FY"&amp;fiscalyear,"FY"&amp;fiscalyear-1+BudgetsQTable[[#This Row],[budg_seq_yr]])</f>
        <v>FY20</v>
      </c>
      <c r="Y779" s="79">
        <v>147386</v>
      </c>
      <c r="Z779" s="78" t="s">
        <v>2818</v>
      </c>
      <c r="AA779" s="78" t="s">
        <v>474</v>
      </c>
      <c r="AB779" s="76" t="s">
        <v>2821</v>
      </c>
      <c r="AC779" s="78" t="s">
        <v>2988</v>
      </c>
    </row>
    <row r="780" spans="1:29" x14ac:dyDescent="0.35">
      <c r="A780" s="10" t="s">
        <v>1380</v>
      </c>
      <c r="B780" s="76" t="s">
        <v>2863</v>
      </c>
      <c r="C780" s="76">
        <f>C779+(BudgetsQTable[[#This Row],[lead]]&lt;&gt;K779)</f>
        <v>110</v>
      </c>
      <c r="D780" s="76">
        <f>D779*(BudgetsQTable[[#This Row],[lead]]=K779)+(BudgetsQTable[[#This Row],[prop_id]]&lt;&gt;A779)</f>
        <v>1</v>
      </c>
      <c r="E780" s="77">
        <v>43005.442361111112</v>
      </c>
      <c r="F780" s="78" t="s">
        <v>2817</v>
      </c>
      <c r="G780" s="78" t="s">
        <v>2818</v>
      </c>
      <c r="H780" s="78" t="s">
        <v>476</v>
      </c>
      <c r="I780" s="76" t="s">
        <v>727</v>
      </c>
      <c r="J780" s="76" t="s">
        <v>3495</v>
      </c>
      <c r="K780" s="78" t="s">
        <v>1380</v>
      </c>
      <c r="L780" s="7" t="str">
        <f>IF(BudgetsQTable[[#This Row],[pi_last_name]]=" ","",HYPERLINK("https://www.ejacket.nsf.gov/ej/showProposal.do?Continue=Y&amp;ID="&amp;BudgetsQTable[[#This Row],[prop_id]],BudgetsQTable[[#This Row],[prop_id]]))</f>
        <v>1763514</v>
      </c>
      <c r="M780" s="78" t="s">
        <v>1381</v>
      </c>
      <c r="N780" s="7" t="str">
        <f>IF(BudgetsQTable[[#This Row],[pi_last_name]]=" ","",HYPERLINK("mailto:"&amp;BudgetsQTable[[#This Row],[pi_email]]&amp;"&amp;subject=Your NSF Proposal:  "&amp;BudgetsQTable[[#This Row],[prop_id]],BudgetsQTable[[#This Row],[pi_email]]))</f>
        <v>alur@cis.upenn.edu</v>
      </c>
      <c r="O780" s="78" t="s">
        <v>689</v>
      </c>
      <c r="P780" s="78"/>
      <c r="Q780" s="78"/>
      <c r="R780" s="79"/>
      <c r="S780" s="79"/>
      <c r="T780" s="79"/>
      <c r="U780" s="80"/>
      <c r="V780" s="78">
        <v>0</v>
      </c>
      <c r="W780" s="78"/>
      <c r="X780" s="11" t="str">
        <f ca="1">IF(ISBLANK(BudgetsQTable[[#This Row],[budg_seq_yr]]),"FY"&amp;fiscalyear,"FY"&amp;fiscalyear-1+BudgetsQTable[[#This Row],[budg_seq_yr]])</f>
        <v>FY18</v>
      </c>
      <c r="Y780" s="79">
        <v>1200000</v>
      </c>
      <c r="Z780" s="78" t="s">
        <v>2818</v>
      </c>
      <c r="AA780" s="78" t="s">
        <v>476</v>
      </c>
      <c r="AB780" s="76" t="s">
        <v>2821</v>
      </c>
      <c r="AC780" s="78" t="s">
        <v>2832</v>
      </c>
    </row>
    <row r="781" spans="1:29" x14ac:dyDescent="0.35">
      <c r="A781" s="10" t="s">
        <v>1380</v>
      </c>
      <c r="B781" s="76" t="s">
        <v>2863</v>
      </c>
      <c r="C781" s="76">
        <f>C780+(BudgetsQTable[[#This Row],[lead]]&lt;&gt;K780)</f>
        <v>110</v>
      </c>
      <c r="D781" s="76">
        <f>D780*(BudgetsQTable[[#This Row],[lead]]=K780)+(BudgetsQTable[[#This Row],[prop_id]]&lt;&gt;A780)</f>
        <v>1</v>
      </c>
      <c r="E781" s="77">
        <v>43005.442361111112</v>
      </c>
      <c r="F781" s="78" t="s">
        <v>2817</v>
      </c>
      <c r="G781" s="78" t="s">
        <v>2818</v>
      </c>
      <c r="H781" s="78" t="s">
        <v>476</v>
      </c>
      <c r="I781" s="76" t="s">
        <v>727</v>
      </c>
      <c r="J781" s="76" t="s">
        <v>753</v>
      </c>
      <c r="K781" s="78" t="s">
        <v>1380</v>
      </c>
      <c r="L781" s="7" t="str">
        <f>IF(BudgetsQTable[[#This Row],[pi_last_name]]=" ","",HYPERLINK("https://www.ejacket.nsf.gov/ej/showProposal.do?Continue=Y&amp;ID="&amp;BudgetsQTable[[#This Row],[prop_id]],BudgetsQTable[[#This Row],[prop_id]]))</f>
        <v/>
      </c>
      <c r="M781" s="78" t="s">
        <v>753</v>
      </c>
      <c r="N781" s="7" t="str">
        <f>IF(BudgetsQTable[[#This Row],[pi_last_name]]=" ","",HYPERLINK("mailto:"&amp;BudgetsQTable[[#This Row],[pi_email]]&amp;"&amp;subject=Your NSF Proposal:  "&amp;BudgetsQTable[[#This Row],[prop_id]],BudgetsQTable[[#This Row],[pi_email]]))</f>
        <v/>
      </c>
      <c r="O781" s="78" t="s">
        <v>753</v>
      </c>
      <c r="P781" s="78">
        <v>4</v>
      </c>
      <c r="Q781" s="78">
        <v>1.45</v>
      </c>
      <c r="R781" s="79">
        <v>52000</v>
      </c>
      <c r="S781" s="79">
        <v>4000</v>
      </c>
      <c r="T781" s="79">
        <v>0</v>
      </c>
      <c r="U781" s="80">
        <v>336494</v>
      </c>
      <c r="V781" s="78">
        <v>0</v>
      </c>
      <c r="W781" s="78">
        <v>1</v>
      </c>
      <c r="X781" s="11" t="str">
        <f ca="1">IF(ISBLANK(BudgetsQTable[[#This Row],[budg_seq_yr]]),"FY"&amp;fiscalyear,"FY"&amp;fiscalyear-1+BudgetsQTable[[#This Row],[budg_seq_yr]])</f>
        <v>FY18</v>
      </c>
      <c r="Y781" s="79">
        <v>336494</v>
      </c>
      <c r="Z781" s="78" t="s">
        <v>2818</v>
      </c>
      <c r="AA781" s="78" t="s">
        <v>476</v>
      </c>
      <c r="AB781" s="76" t="s">
        <v>2821</v>
      </c>
      <c r="AC781" s="78" t="s">
        <v>2832</v>
      </c>
    </row>
    <row r="782" spans="1:29" x14ac:dyDescent="0.35">
      <c r="A782" s="10" t="s">
        <v>1380</v>
      </c>
      <c r="B782" s="76" t="s">
        <v>2863</v>
      </c>
      <c r="C782" s="76">
        <f>C781+(BudgetsQTable[[#This Row],[lead]]&lt;&gt;K781)</f>
        <v>110</v>
      </c>
      <c r="D782" s="76">
        <f>D781*(BudgetsQTable[[#This Row],[lead]]=K781)+(BudgetsQTable[[#This Row],[prop_id]]&lt;&gt;A781)</f>
        <v>1</v>
      </c>
      <c r="E782" s="77">
        <v>43005.442361111112</v>
      </c>
      <c r="F782" s="78" t="s">
        <v>2817</v>
      </c>
      <c r="G782" s="78" t="s">
        <v>2818</v>
      </c>
      <c r="H782" s="78" t="s">
        <v>476</v>
      </c>
      <c r="I782" s="76" t="s">
        <v>727</v>
      </c>
      <c r="J782" s="76" t="s">
        <v>753</v>
      </c>
      <c r="K782" s="78" t="s">
        <v>1380</v>
      </c>
      <c r="L782" s="7" t="str">
        <f>IF(BudgetsQTable[[#This Row],[pi_last_name]]=" ","",HYPERLINK("https://www.ejacket.nsf.gov/ej/showProposal.do?Continue=Y&amp;ID="&amp;BudgetsQTable[[#This Row],[prop_id]],BudgetsQTable[[#This Row],[prop_id]]))</f>
        <v/>
      </c>
      <c r="M782" s="78" t="s">
        <v>753</v>
      </c>
      <c r="N782" s="7" t="str">
        <f>IF(BudgetsQTable[[#This Row],[pi_last_name]]=" ","",HYPERLINK("mailto:"&amp;BudgetsQTable[[#This Row],[pi_email]]&amp;"&amp;subject=Your NSF Proposal:  "&amp;BudgetsQTable[[#This Row],[prop_id]],BudgetsQTable[[#This Row],[pi_email]]))</f>
        <v/>
      </c>
      <c r="O782" s="78" t="s">
        <v>753</v>
      </c>
      <c r="P782" s="78">
        <v>4</v>
      </c>
      <c r="Q782" s="78">
        <v>1.45</v>
      </c>
      <c r="R782" s="79">
        <v>54000</v>
      </c>
      <c r="S782" s="79">
        <v>4000</v>
      </c>
      <c r="T782" s="79">
        <v>0</v>
      </c>
      <c r="U782" s="80">
        <v>346743</v>
      </c>
      <c r="V782" s="78">
        <v>0</v>
      </c>
      <c r="W782" s="78">
        <v>2</v>
      </c>
      <c r="X782" s="11" t="str">
        <f ca="1">IF(ISBLANK(BudgetsQTable[[#This Row],[budg_seq_yr]]),"FY"&amp;fiscalyear,"FY"&amp;fiscalyear-1+BudgetsQTable[[#This Row],[budg_seq_yr]])</f>
        <v>FY19</v>
      </c>
      <c r="Y782" s="79">
        <v>346743</v>
      </c>
      <c r="Z782" s="78" t="s">
        <v>2818</v>
      </c>
      <c r="AA782" s="78" t="s">
        <v>476</v>
      </c>
      <c r="AB782" s="76" t="s">
        <v>2821</v>
      </c>
      <c r="AC782" s="78" t="s">
        <v>2832</v>
      </c>
    </row>
    <row r="783" spans="1:29" x14ac:dyDescent="0.35">
      <c r="A783" s="10" t="s">
        <v>1380</v>
      </c>
      <c r="B783" s="76" t="s">
        <v>2863</v>
      </c>
      <c r="C783" s="76">
        <f>C782+(BudgetsQTable[[#This Row],[lead]]&lt;&gt;K782)</f>
        <v>110</v>
      </c>
      <c r="D783" s="76">
        <f>D782*(BudgetsQTable[[#This Row],[lead]]=K782)+(BudgetsQTable[[#This Row],[prop_id]]&lt;&gt;A782)</f>
        <v>1</v>
      </c>
      <c r="E783" s="77">
        <v>43005.442361111112</v>
      </c>
      <c r="F783" s="78" t="s">
        <v>2817</v>
      </c>
      <c r="G783" s="78" t="s">
        <v>2818</v>
      </c>
      <c r="H783" s="78" t="s">
        <v>476</v>
      </c>
      <c r="I783" s="76" t="s">
        <v>727</v>
      </c>
      <c r="J783" s="76" t="s">
        <v>753</v>
      </c>
      <c r="K783" s="78" t="s">
        <v>1380</v>
      </c>
      <c r="L783" s="7" t="str">
        <f>IF(BudgetsQTable[[#This Row],[pi_last_name]]=" ","",HYPERLINK("https://www.ejacket.nsf.gov/ej/showProposal.do?Continue=Y&amp;ID="&amp;BudgetsQTable[[#This Row],[prop_id]],BudgetsQTable[[#This Row],[prop_id]]))</f>
        <v/>
      </c>
      <c r="M783" s="78" t="s">
        <v>753</v>
      </c>
      <c r="N783" s="7" t="str">
        <f>IF(BudgetsQTable[[#This Row],[pi_last_name]]=" ","",HYPERLINK("mailto:"&amp;BudgetsQTable[[#This Row],[pi_email]]&amp;"&amp;subject=Your NSF Proposal:  "&amp;BudgetsQTable[[#This Row],[prop_id]],BudgetsQTable[[#This Row],[pi_email]]))</f>
        <v/>
      </c>
      <c r="O783" s="78" t="s">
        <v>753</v>
      </c>
      <c r="P783" s="78">
        <v>4</v>
      </c>
      <c r="Q783" s="78">
        <v>1.45</v>
      </c>
      <c r="R783" s="79">
        <v>0</v>
      </c>
      <c r="S783" s="79">
        <v>4000</v>
      </c>
      <c r="T783" s="79">
        <v>0</v>
      </c>
      <c r="U783" s="80">
        <v>254956</v>
      </c>
      <c r="V783" s="78">
        <v>0</v>
      </c>
      <c r="W783" s="78">
        <v>3</v>
      </c>
      <c r="X783" s="11" t="str">
        <f ca="1">IF(ISBLANK(BudgetsQTable[[#This Row],[budg_seq_yr]]),"FY"&amp;fiscalyear,"FY"&amp;fiscalyear-1+BudgetsQTable[[#This Row],[budg_seq_yr]])</f>
        <v>FY20</v>
      </c>
      <c r="Y783" s="79">
        <v>254956</v>
      </c>
      <c r="Z783" s="78" t="s">
        <v>2818</v>
      </c>
      <c r="AA783" s="78" t="s">
        <v>476</v>
      </c>
      <c r="AB783" s="76" t="s">
        <v>2821</v>
      </c>
      <c r="AC783" s="78" t="s">
        <v>2832</v>
      </c>
    </row>
    <row r="784" spans="1:29" x14ac:dyDescent="0.35">
      <c r="A784" s="10" t="s">
        <v>1380</v>
      </c>
      <c r="B784" s="76" t="s">
        <v>2863</v>
      </c>
      <c r="C784" s="76">
        <f>C783+(BudgetsQTable[[#This Row],[lead]]&lt;&gt;K783)</f>
        <v>110</v>
      </c>
      <c r="D784" s="76">
        <f>D783*(BudgetsQTable[[#This Row],[lead]]=K783)+(BudgetsQTable[[#This Row],[prop_id]]&lt;&gt;A783)</f>
        <v>1</v>
      </c>
      <c r="E784" s="77">
        <v>43005.442361111112</v>
      </c>
      <c r="F784" s="78" t="s">
        <v>2817</v>
      </c>
      <c r="G784" s="78" t="s">
        <v>2818</v>
      </c>
      <c r="H784" s="78" t="s">
        <v>476</v>
      </c>
      <c r="I784" s="76" t="s">
        <v>727</v>
      </c>
      <c r="J784" s="76" t="s">
        <v>753</v>
      </c>
      <c r="K784" s="78" t="s">
        <v>1380</v>
      </c>
      <c r="L784" s="7" t="str">
        <f>IF(BudgetsQTable[[#This Row],[pi_last_name]]=" ","",HYPERLINK("https://www.ejacket.nsf.gov/ej/showProposal.do?Continue=Y&amp;ID="&amp;BudgetsQTable[[#This Row],[prop_id]],BudgetsQTable[[#This Row],[prop_id]]))</f>
        <v/>
      </c>
      <c r="M784" s="78" t="s">
        <v>753</v>
      </c>
      <c r="N784" s="7" t="str">
        <f>IF(BudgetsQTable[[#This Row],[pi_last_name]]=" ","",HYPERLINK("mailto:"&amp;BudgetsQTable[[#This Row],[pi_email]]&amp;"&amp;subject=Your NSF Proposal:  "&amp;BudgetsQTable[[#This Row],[prop_id]],BudgetsQTable[[#This Row],[pi_email]]))</f>
        <v/>
      </c>
      <c r="O784" s="78" t="s">
        <v>753</v>
      </c>
      <c r="P784" s="78">
        <v>4</v>
      </c>
      <c r="Q784" s="78">
        <v>1.45</v>
      </c>
      <c r="R784" s="79">
        <v>0</v>
      </c>
      <c r="S784" s="79">
        <v>4000</v>
      </c>
      <c r="T784" s="79">
        <v>0</v>
      </c>
      <c r="U784" s="80">
        <v>261807</v>
      </c>
      <c r="V784" s="78">
        <v>0</v>
      </c>
      <c r="W784" s="78">
        <v>4</v>
      </c>
      <c r="X784" s="11" t="str">
        <f ca="1">IF(ISBLANK(BudgetsQTable[[#This Row],[budg_seq_yr]]),"FY"&amp;fiscalyear,"FY"&amp;fiscalyear-1+BudgetsQTable[[#This Row],[budg_seq_yr]])</f>
        <v>FY21</v>
      </c>
      <c r="Y784" s="79">
        <v>261807</v>
      </c>
      <c r="Z784" s="78" t="s">
        <v>2818</v>
      </c>
      <c r="AA784" s="78" t="s">
        <v>476</v>
      </c>
      <c r="AB784" s="76" t="s">
        <v>2821</v>
      </c>
      <c r="AC784" s="78" t="s">
        <v>2832</v>
      </c>
    </row>
    <row r="785" spans="1:29" x14ac:dyDescent="0.35">
      <c r="A785" s="10" t="s">
        <v>1388</v>
      </c>
      <c r="B785" s="76" t="s">
        <v>2824</v>
      </c>
      <c r="C785" s="76">
        <f>C784+(BudgetsQTable[[#This Row],[lead]]&lt;&gt;K784)</f>
        <v>111</v>
      </c>
      <c r="D785" s="76">
        <f>D784*(BudgetsQTable[[#This Row],[lead]]=K784)+(BudgetsQTable[[#This Row],[prop_id]]&lt;&gt;A784)</f>
        <v>1</v>
      </c>
      <c r="E785" s="77">
        <v>43005.445833333331</v>
      </c>
      <c r="F785" s="78" t="s">
        <v>2868</v>
      </c>
      <c r="G785" s="78" t="s">
        <v>2869</v>
      </c>
      <c r="H785" s="78" t="s">
        <v>466</v>
      </c>
      <c r="I785" s="76" t="s">
        <v>811</v>
      </c>
      <c r="J785" s="76" t="s">
        <v>3500</v>
      </c>
      <c r="K785" s="78" t="s">
        <v>1388</v>
      </c>
      <c r="L785" s="7" t="str">
        <f>IF(BudgetsQTable[[#This Row],[pi_last_name]]=" ","",HYPERLINK("https://www.ejacket.nsf.gov/ej/showProposal.do?Continue=Y&amp;ID="&amp;BudgetsQTable[[#This Row],[prop_id]],BudgetsQTable[[#This Row],[prop_id]]))</f>
        <v>1763516</v>
      </c>
      <c r="M785" s="78" t="s">
        <v>1389</v>
      </c>
      <c r="N785" s="7" t="str">
        <f>IF(BudgetsQTable[[#This Row],[pi_last_name]]=" ","",HYPERLINK("mailto:"&amp;BudgetsQTable[[#This Row],[pi_email]]&amp;"&amp;subject=Your NSF Proposal:  "&amp;BudgetsQTable[[#This Row],[prop_id]],BudgetsQTable[[#This Row],[pi_email]]))</f>
        <v>tsotras@cs.ucr.edu</v>
      </c>
      <c r="O785" s="78" t="s">
        <v>665</v>
      </c>
      <c r="P785" s="78"/>
      <c r="Q785" s="78"/>
      <c r="R785" s="79"/>
      <c r="S785" s="79"/>
      <c r="T785" s="79"/>
      <c r="U785" s="80"/>
      <c r="V785" s="78">
        <v>0</v>
      </c>
      <c r="W785" s="78"/>
      <c r="X785" s="11" t="str">
        <f ca="1">IF(ISBLANK(BudgetsQTable[[#This Row],[budg_seq_yr]]),"FY"&amp;fiscalyear,"FY"&amp;fiscalyear-1+BudgetsQTable[[#This Row],[budg_seq_yr]])</f>
        <v>FY18</v>
      </c>
      <c r="Y785" s="79">
        <v>1220149</v>
      </c>
      <c r="Z785" s="78" t="s">
        <v>2869</v>
      </c>
      <c r="AA785" s="78" t="s">
        <v>466</v>
      </c>
      <c r="AB785" s="76" t="s">
        <v>2821</v>
      </c>
      <c r="AC785" s="78" t="s">
        <v>3497</v>
      </c>
    </row>
    <row r="786" spans="1:29" x14ac:dyDescent="0.35">
      <c r="A786" s="10" t="s">
        <v>1388</v>
      </c>
      <c r="B786" s="76" t="s">
        <v>2824</v>
      </c>
      <c r="C786" s="76">
        <f>C785+(BudgetsQTable[[#This Row],[lead]]&lt;&gt;K785)</f>
        <v>111</v>
      </c>
      <c r="D786" s="76">
        <f>D785*(BudgetsQTable[[#This Row],[lead]]=K785)+(BudgetsQTable[[#This Row],[prop_id]]&lt;&gt;A785)</f>
        <v>1</v>
      </c>
      <c r="E786" s="77">
        <v>43005.445833333331</v>
      </c>
      <c r="F786" s="78" t="s">
        <v>2868</v>
      </c>
      <c r="G786" s="78" t="s">
        <v>2869</v>
      </c>
      <c r="H786" s="78" t="s">
        <v>466</v>
      </c>
      <c r="I786" s="76" t="s">
        <v>811</v>
      </c>
      <c r="J786" s="76" t="s">
        <v>753</v>
      </c>
      <c r="K786" s="78" t="s">
        <v>1388</v>
      </c>
      <c r="L786" s="7" t="str">
        <f>IF(BudgetsQTable[[#This Row],[pi_last_name]]=" ","",HYPERLINK("https://www.ejacket.nsf.gov/ej/showProposal.do?Continue=Y&amp;ID="&amp;BudgetsQTable[[#This Row],[prop_id]],BudgetsQTable[[#This Row],[prop_id]]))</f>
        <v/>
      </c>
      <c r="M786" s="78" t="s">
        <v>753</v>
      </c>
      <c r="N786" s="7" t="str">
        <f>IF(BudgetsQTable[[#This Row],[pi_last_name]]=" ","",HYPERLINK("mailto:"&amp;BudgetsQTable[[#This Row],[pi_email]]&amp;"&amp;subject=Your NSF Proposal:  "&amp;BudgetsQTable[[#This Row],[prop_id]],BudgetsQTable[[#This Row],[pi_email]]))</f>
        <v/>
      </c>
      <c r="O786" s="78" t="s">
        <v>753</v>
      </c>
      <c r="P786" s="78">
        <v>2</v>
      </c>
      <c r="Q786" s="78">
        <v>4</v>
      </c>
      <c r="R786" s="79">
        <v>0</v>
      </c>
      <c r="S786" s="79">
        <v>0</v>
      </c>
      <c r="T786" s="79">
        <v>16000</v>
      </c>
      <c r="U786" s="80">
        <v>307677</v>
      </c>
      <c r="V786" s="78">
        <v>0</v>
      </c>
      <c r="W786" s="78">
        <v>1</v>
      </c>
      <c r="X786" s="11" t="str">
        <f ca="1">IF(ISBLANK(BudgetsQTable[[#This Row],[budg_seq_yr]]),"FY"&amp;fiscalyear,"FY"&amp;fiscalyear-1+BudgetsQTable[[#This Row],[budg_seq_yr]])</f>
        <v>FY18</v>
      </c>
      <c r="Y786" s="79">
        <v>307677</v>
      </c>
      <c r="Z786" s="78" t="s">
        <v>2869</v>
      </c>
      <c r="AA786" s="78" t="s">
        <v>466</v>
      </c>
      <c r="AB786" s="76" t="s">
        <v>2821</v>
      </c>
      <c r="AC786" s="78" t="s">
        <v>3497</v>
      </c>
    </row>
    <row r="787" spans="1:29" x14ac:dyDescent="0.35">
      <c r="A787" s="10" t="s">
        <v>1388</v>
      </c>
      <c r="B787" s="76" t="s">
        <v>2824</v>
      </c>
      <c r="C787" s="76">
        <f>C786+(BudgetsQTable[[#This Row],[lead]]&lt;&gt;K786)</f>
        <v>111</v>
      </c>
      <c r="D787" s="76">
        <f>D786*(BudgetsQTable[[#This Row],[lead]]=K786)+(BudgetsQTable[[#This Row],[prop_id]]&lt;&gt;A786)</f>
        <v>1</v>
      </c>
      <c r="E787" s="77">
        <v>43005.445833333331</v>
      </c>
      <c r="F787" s="78" t="s">
        <v>2868</v>
      </c>
      <c r="G787" s="78" t="s">
        <v>2869</v>
      </c>
      <c r="H787" s="78" t="s">
        <v>466</v>
      </c>
      <c r="I787" s="76" t="s">
        <v>811</v>
      </c>
      <c r="J787" s="76" t="s">
        <v>753</v>
      </c>
      <c r="K787" s="78" t="s">
        <v>1388</v>
      </c>
      <c r="L787" s="7" t="str">
        <f>IF(BudgetsQTable[[#This Row],[pi_last_name]]=" ","",HYPERLINK("https://www.ejacket.nsf.gov/ej/showProposal.do?Continue=Y&amp;ID="&amp;BudgetsQTable[[#This Row],[prop_id]],BudgetsQTable[[#This Row],[prop_id]]))</f>
        <v/>
      </c>
      <c r="M787" s="78" t="s">
        <v>753</v>
      </c>
      <c r="N787" s="7" t="str">
        <f>IF(BudgetsQTable[[#This Row],[pi_last_name]]=" ","",HYPERLINK("mailto:"&amp;BudgetsQTable[[#This Row],[pi_email]]&amp;"&amp;subject=Your NSF Proposal:  "&amp;BudgetsQTable[[#This Row],[prop_id]],BudgetsQTable[[#This Row],[pi_email]]))</f>
        <v/>
      </c>
      <c r="O787" s="78" t="s">
        <v>753</v>
      </c>
      <c r="P787" s="78">
        <v>2</v>
      </c>
      <c r="Q787" s="78">
        <v>4</v>
      </c>
      <c r="R787" s="79">
        <v>0</v>
      </c>
      <c r="S787" s="79">
        <v>0</v>
      </c>
      <c r="T787" s="79">
        <v>0</v>
      </c>
      <c r="U787" s="80">
        <v>298421</v>
      </c>
      <c r="V787" s="78">
        <v>0</v>
      </c>
      <c r="W787" s="78">
        <v>2</v>
      </c>
      <c r="X787" s="11" t="str">
        <f ca="1">IF(ISBLANK(BudgetsQTable[[#This Row],[budg_seq_yr]]),"FY"&amp;fiscalyear,"FY"&amp;fiscalyear-1+BudgetsQTable[[#This Row],[budg_seq_yr]])</f>
        <v>FY19</v>
      </c>
      <c r="Y787" s="79">
        <v>298421</v>
      </c>
      <c r="Z787" s="78" t="s">
        <v>2869</v>
      </c>
      <c r="AA787" s="78" t="s">
        <v>466</v>
      </c>
      <c r="AB787" s="76" t="s">
        <v>2821</v>
      </c>
      <c r="AC787" s="78" t="s">
        <v>3497</v>
      </c>
    </row>
    <row r="788" spans="1:29" x14ac:dyDescent="0.35">
      <c r="A788" s="10" t="s">
        <v>1388</v>
      </c>
      <c r="B788" s="76" t="s">
        <v>2824</v>
      </c>
      <c r="C788" s="76">
        <f>C787+(BudgetsQTable[[#This Row],[lead]]&lt;&gt;K787)</f>
        <v>111</v>
      </c>
      <c r="D788" s="76">
        <f>D787*(BudgetsQTable[[#This Row],[lead]]=K787)+(BudgetsQTable[[#This Row],[prop_id]]&lt;&gt;A787)</f>
        <v>1</v>
      </c>
      <c r="E788" s="77">
        <v>43005.445833333331</v>
      </c>
      <c r="F788" s="78" t="s">
        <v>2868</v>
      </c>
      <c r="G788" s="78" t="s">
        <v>2869</v>
      </c>
      <c r="H788" s="78" t="s">
        <v>466</v>
      </c>
      <c r="I788" s="76" t="s">
        <v>811</v>
      </c>
      <c r="J788" s="76" t="s">
        <v>753</v>
      </c>
      <c r="K788" s="78" t="s">
        <v>1388</v>
      </c>
      <c r="L788" s="7" t="str">
        <f>IF(BudgetsQTable[[#This Row],[pi_last_name]]=" ","",HYPERLINK("https://www.ejacket.nsf.gov/ej/showProposal.do?Continue=Y&amp;ID="&amp;BudgetsQTable[[#This Row],[prop_id]],BudgetsQTable[[#This Row],[prop_id]]))</f>
        <v/>
      </c>
      <c r="M788" s="78" t="s">
        <v>753</v>
      </c>
      <c r="N788" s="7" t="str">
        <f>IF(BudgetsQTable[[#This Row],[pi_last_name]]=" ","",HYPERLINK("mailto:"&amp;BudgetsQTable[[#This Row],[pi_email]]&amp;"&amp;subject=Your NSF Proposal:  "&amp;BudgetsQTable[[#This Row],[prop_id]],BudgetsQTable[[#This Row],[pi_email]]))</f>
        <v/>
      </c>
      <c r="O788" s="78" t="s">
        <v>753</v>
      </c>
      <c r="P788" s="78">
        <v>2</v>
      </c>
      <c r="Q788" s="78">
        <v>4</v>
      </c>
      <c r="R788" s="79">
        <v>0</v>
      </c>
      <c r="S788" s="79">
        <v>0</v>
      </c>
      <c r="T788" s="79">
        <v>0</v>
      </c>
      <c r="U788" s="80">
        <v>304107</v>
      </c>
      <c r="V788" s="78">
        <v>0</v>
      </c>
      <c r="W788" s="78">
        <v>3</v>
      </c>
      <c r="X788" s="11" t="str">
        <f ca="1">IF(ISBLANK(BudgetsQTable[[#This Row],[budg_seq_yr]]),"FY"&amp;fiscalyear,"FY"&amp;fiscalyear-1+BudgetsQTable[[#This Row],[budg_seq_yr]])</f>
        <v>FY20</v>
      </c>
      <c r="Y788" s="79">
        <v>304107</v>
      </c>
      <c r="Z788" s="78" t="s">
        <v>2869</v>
      </c>
      <c r="AA788" s="78" t="s">
        <v>466</v>
      </c>
      <c r="AB788" s="76" t="s">
        <v>2821</v>
      </c>
      <c r="AC788" s="78" t="s">
        <v>3497</v>
      </c>
    </row>
    <row r="789" spans="1:29" x14ac:dyDescent="0.35">
      <c r="A789" s="10" t="s">
        <v>1388</v>
      </c>
      <c r="B789" s="76" t="s">
        <v>2824</v>
      </c>
      <c r="C789" s="76">
        <f>C788+(BudgetsQTable[[#This Row],[lead]]&lt;&gt;K788)</f>
        <v>111</v>
      </c>
      <c r="D789" s="76">
        <f>D788*(BudgetsQTable[[#This Row],[lead]]=K788)+(BudgetsQTable[[#This Row],[prop_id]]&lt;&gt;A788)</f>
        <v>1</v>
      </c>
      <c r="E789" s="77">
        <v>43005.445833333331</v>
      </c>
      <c r="F789" s="78" t="s">
        <v>2868</v>
      </c>
      <c r="G789" s="78" t="s">
        <v>2869</v>
      </c>
      <c r="H789" s="78" t="s">
        <v>466</v>
      </c>
      <c r="I789" s="76" t="s">
        <v>811</v>
      </c>
      <c r="J789" s="76" t="s">
        <v>753</v>
      </c>
      <c r="K789" s="78" t="s">
        <v>1388</v>
      </c>
      <c r="L789" s="7" t="str">
        <f>IF(BudgetsQTable[[#This Row],[pi_last_name]]=" ","",HYPERLINK("https://www.ejacket.nsf.gov/ej/showProposal.do?Continue=Y&amp;ID="&amp;BudgetsQTable[[#This Row],[prop_id]],BudgetsQTable[[#This Row],[prop_id]]))</f>
        <v/>
      </c>
      <c r="M789" s="78" t="s">
        <v>753</v>
      </c>
      <c r="N789" s="7" t="str">
        <f>IF(BudgetsQTable[[#This Row],[pi_last_name]]=" ","",HYPERLINK("mailto:"&amp;BudgetsQTable[[#This Row],[pi_email]]&amp;"&amp;subject=Your NSF Proposal:  "&amp;BudgetsQTable[[#This Row],[prop_id]],BudgetsQTable[[#This Row],[pi_email]]))</f>
        <v/>
      </c>
      <c r="O789" s="78" t="s">
        <v>753</v>
      </c>
      <c r="P789" s="78">
        <v>2</v>
      </c>
      <c r="Q789" s="78">
        <v>4</v>
      </c>
      <c r="R789" s="79">
        <v>0</v>
      </c>
      <c r="S789" s="79">
        <v>0</v>
      </c>
      <c r="T789" s="79">
        <v>0</v>
      </c>
      <c r="U789" s="80">
        <v>309944</v>
      </c>
      <c r="V789" s="78">
        <v>0</v>
      </c>
      <c r="W789" s="78">
        <v>4</v>
      </c>
      <c r="X789" s="11" t="str">
        <f ca="1">IF(ISBLANK(BudgetsQTable[[#This Row],[budg_seq_yr]]),"FY"&amp;fiscalyear,"FY"&amp;fiscalyear-1+BudgetsQTable[[#This Row],[budg_seq_yr]])</f>
        <v>FY21</v>
      </c>
      <c r="Y789" s="79">
        <v>309944</v>
      </c>
      <c r="Z789" s="78" t="s">
        <v>2869</v>
      </c>
      <c r="AA789" s="78" t="s">
        <v>466</v>
      </c>
      <c r="AB789" s="76" t="s">
        <v>2821</v>
      </c>
      <c r="AC789" s="78" t="s">
        <v>3497</v>
      </c>
    </row>
    <row r="790" spans="1:29" x14ac:dyDescent="0.35">
      <c r="A790" s="10" t="s">
        <v>3501</v>
      </c>
      <c r="B790" s="76" t="s">
        <v>2834</v>
      </c>
      <c r="C790" s="76">
        <f>C789+(BudgetsQTable[[#This Row],[lead]]&lt;&gt;K789)</f>
        <v>111</v>
      </c>
      <c r="D790" s="76">
        <f>D789*(BudgetsQTable[[#This Row],[lead]]=K789)+(BudgetsQTable[[#This Row],[prop_id]]&lt;&gt;A789)</f>
        <v>2</v>
      </c>
      <c r="E790" s="77">
        <v>43004.887499999997</v>
      </c>
      <c r="F790" s="78" t="s">
        <v>2868</v>
      </c>
      <c r="G790" s="78" t="s">
        <v>2869</v>
      </c>
      <c r="H790" s="78" t="s">
        <v>466</v>
      </c>
      <c r="I790" s="76" t="s">
        <v>811</v>
      </c>
      <c r="J790" s="76" t="s">
        <v>3502</v>
      </c>
      <c r="K790" s="78" t="s">
        <v>1388</v>
      </c>
      <c r="L790" s="7" t="str">
        <f>IF(BudgetsQTable[[#This Row],[pi_last_name]]=" ","",HYPERLINK("https://www.ejacket.nsf.gov/ej/showProposal.do?Continue=Y&amp;ID="&amp;BudgetsQTable[[#This Row],[prop_id]],BudgetsQTable[[#This Row],[prop_id]]))</f>
        <v>1763441</v>
      </c>
      <c r="M790" s="78" t="s">
        <v>803</v>
      </c>
      <c r="N790" s="7" t="str">
        <f>IF(BudgetsQTable[[#This Row],[pi_last_name]]=" ","",HYPERLINK("mailto:"&amp;BudgetsQTable[[#This Row],[pi_email]]&amp;"&amp;subject=Your NSF Proposal:  "&amp;BudgetsQTable[[#This Row],[prop_id]],BudgetsQTable[[#This Row],[pi_email]]))</f>
        <v>chenli@ics.uci.edu</v>
      </c>
      <c r="O790" s="78" t="s">
        <v>2899</v>
      </c>
      <c r="P790" s="78"/>
      <c r="Q790" s="78"/>
      <c r="R790" s="79"/>
      <c r="S790" s="79"/>
      <c r="T790" s="79"/>
      <c r="U790" s="80"/>
      <c r="V790" s="78">
        <v>0</v>
      </c>
      <c r="W790" s="78"/>
      <c r="X790" s="11" t="str">
        <f ca="1">IF(ISBLANK(BudgetsQTable[[#This Row],[budg_seq_yr]]),"FY"&amp;fiscalyear,"FY"&amp;fiscalyear-1+BudgetsQTable[[#This Row],[budg_seq_yr]])</f>
        <v>FY18</v>
      </c>
      <c r="Y790" s="79">
        <v>1395173</v>
      </c>
      <c r="Z790" s="78" t="s">
        <v>2869</v>
      </c>
      <c r="AA790" s="78" t="s">
        <v>466</v>
      </c>
      <c r="AB790" s="76" t="s">
        <v>2821</v>
      </c>
      <c r="AC790" s="78" t="s">
        <v>3497</v>
      </c>
    </row>
    <row r="791" spans="1:29" x14ac:dyDescent="0.35">
      <c r="A791" s="10" t="s">
        <v>3501</v>
      </c>
      <c r="B791" s="76" t="s">
        <v>2834</v>
      </c>
      <c r="C791" s="76">
        <f>C790+(BudgetsQTable[[#This Row],[lead]]&lt;&gt;K790)</f>
        <v>111</v>
      </c>
      <c r="D791" s="76">
        <f>D790*(BudgetsQTable[[#This Row],[lead]]=K790)+(BudgetsQTable[[#This Row],[prop_id]]&lt;&gt;A790)</f>
        <v>2</v>
      </c>
      <c r="E791" s="77">
        <v>43004.887499999997</v>
      </c>
      <c r="F791" s="78" t="s">
        <v>2868</v>
      </c>
      <c r="G791" s="78" t="s">
        <v>2869</v>
      </c>
      <c r="H791" s="78" t="s">
        <v>466</v>
      </c>
      <c r="I791" s="76" t="s">
        <v>811</v>
      </c>
      <c r="J791" s="76" t="s">
        <v>753</v>
      </c>
      <c r="K791" s="78" t="s">
        <v>1388</v>
      </c>
      <c r="L791" s="7" t="str">
        <f>IF(BudgetsQTable[[#This Row],[pi_last_name]]=" ","",HYPERLINK("https://www.ejacket.nsf.gov/ej/showProposal.do?Continue=Y&amp;ID="&amp;BudgetsQTable[[#This Row],[prop_id]],BudgetsQTable[[#This Row],[prop_id]]))</f>
        <v/>
      </c>
      <c r="M791" s="78" t="s">
        <v>753</v>
      </c>
      <c r="N791" s="7" t="str">
        <f>IF(BudgetsQTable[[#This Row],[pi_last_name]]=" ","",HYPERLINK("mailto:"&amp;BudgetsQTable[[#This Row],[pi_email]]&amp;"&amp;subject=Your NSF Proposal:  "&amp;BudgetsQTable[[#This Row],[prop_id]],BudgetsQTable[[#This Row],[pi_email]]))</f>
        <v/>
      </c>
      <c r="O791" s="78" t="s">
        <v>753</v>
      </c>
      <c r="P791" s="78">
        <v>2</v>
      </c>
      <c r="Q791" s="78">
        <v>4</v>
      </c>
      <c r="R791" s="79">
        <v>0</v>
      </c>
      <c r="S791" s="79">
        <v>5864</v>
      </c>
      <c r="T791" s="79">
        <v>16000</v>
      </c>
      <c r="U791" s="80">
        <v>348536</v>
      </c>
      <c r="V791" s="78">
        <v>0</v>
      </c>
      <c r="W791" s="78">
        <v>1</v>
      </c>
      <c r="X791" s="11" t="str">
        <f ca="1">IF(ISBLANK(BudgetsQTable[[#This Row],[budg_seq_yr]]),"FY"&amp;fiscalyear,"FY"&amp;fiscalyear-1+BudgetsQTable[[#This Row],[budg_seq_yr]])</f>
        <v>FY18</v>
      </c>
      <c r="Y791" s="79">
        <v>348536</v>
      </c>
      <c r="Z791" s="78" t="s">
        <v>2869</v>
      </c>
      <c r="AA791" s="78" t="s">
        <v>466</v>
      </c>
      <c r="AB791" s="76" t="s">
        <v>2821</v>
      </c>
      <c r="AC791" s="78" t="s">
        <v>3497</v>
      </c>
    </row>
    <row r="792" spans="1:29" x14ac:dyDescent="0.35">
      <c r="A792" s="10" t="s">
        <v>3501</v>
      </c>
      <c r="B792" s="76" t="s">
        <v>2834</v>
      </c>
      <c r="C792" s="76">
        <f>C791+(BudgetsQTable[[#This Row],[lead]]&lt;&gt;K791)</f>
        <v>111</v>
      </c>
      <c r="D792" s="76">
        <f>D791*(BudgetsQTable[[#This Row],[lead]]=K791)+(BudgetsQTable[[#This Row],[prop_id]]&lt;&gt;A791)</f>
        <v>2</v>
      </c>
      <c r="E792" s="77">
        <v>43004.887499999997</v>
      </c>
      <c r="F792" s="78" t="s">
        <v>2868</v>
      </c>
      <c r="G792" s="78" t="s">
        <v>2869</v>
      </c>
      <c r="H792" s="78" t="s">
        <v>466</v>
      </c>
      <c r="I792" s="76" t="s">
        <v>811</v>
      </c>
      <c r="J792" s="76" t="s">
        <v>753</v>
      </c>
      <c r="K792" s="78" t="s">
        <v>1388</v>
      </c>
      <c r="L792" s="7" t="str">
        <f>IF(BudgetsQTable[[#This Row],[pi_last_name]]=" ","",HYPERLINK("https://www.ejacket.nsf.gov/ej/showProposal.do?Continue=Y&amp;ID="&amp;BudgetsQTable[[#This Row],[prop_id]],BudgetsQTable[[#This Row],[prop_id]]))</f>
        <v/>
      </c>
      <c r="M792" s="78" t="s">
        <v>753</v>
      </c>
      <c r="N792" s="7" t="str">
        <f>IF(BudgetsQTable[[#This Row],[pi_last_name]]=" ","",HYPERLINK("mailto:"&amp;BudgetsQTable[[#This Row],[pi_email]]&amp;"&amp;subject=Your NSF Proposal:  "&amp;BudgetsQTable[[#This Row],[prop_id]],BudgetsQTable[[#This Row],[pi_email]]))</f>
        <v/>
      </c>
      <c r="O792" s="78" t="s">
        <v>753</v>
      </c>
      <c r="P792" s="78">
        <v>2</v>
      </c>
      <c r="Q792" s="78">
        <v>4</v>
      </c>
      <c r="R792" s="79">
        <v>0</v>
      </c>
      <c r="S792" s="79">
        <v>6039</v>
      </c>
      <c r="T792" s="79">
        <v>0</v>
      </c>
      <c r="U792" s="80">
        <v>334530</v>
      </c>
      <c r="V792" s="78">
        <v>0</v>
      </c>
      <c r="W792" s="78">
        <v>2</v>
      </c>
      <c r="X792" s="11" t="str">
        <f ca="1">IF(ISBLANK(BudgetsQTable[[#This Row],[budg_seq_yr]]),"FY"&amp;fiscalyear,"FY"&amp;fiscalyear-1+BudgetsQTable[[#This Row],[budg_seq_yr]])</f>
        <v>FY19</v>
      </c>
      <c r="Y792" s="79">
        <v>334530</v>
      </c>
      <c r="Z792" s="78" t="s">
        <v>2869</v>
      </c>
      <c r="AA792" s="78" t="s">
        <v>466</v>
      </c>
      <c r="AB792" s="76" t="s">
        <v>2821</v>
      </c>
      <c r="AC792" s="78" t="s">
        <v>3497</v>
      </c>
    </row>
    <row r="793" spans="1:29" x14ac:dyDescent="0.35">
      <c r="A793" s="10" t="s">
        <v>3501</v>
      </c>
      <c r="B793" s="76" t="s">
        <v>2834</v>
      </c>
      <c r="C793" s="76">
        <f>C792+(BudgetsQTable[[#This Row],[lead]]&lt;&gt;K792)</f>
        <v>111</v>
      </c>
      <c r="D793" s="76">
        <f>D792*(BudgetsQTable[[#This Row],[lead]]=K792)+(BudgetsQTable[[#This Row],[prop_id]]&lt;&gt;A792)</f>
        <v>2</v>
      </c>
      <c r="E793" s="77">
        <v>43004.887499999997</v>
      </c>
      <c r="F793" s="78" t="s">
        <v>2868</v>
      </c>
      <c r="G793" s="78" t="s">
        <v>2869</v>
      </c>
      <c r="H793" s="78" t="s">
        <v>466</v>
      </c>
      <c r="I793" s="76" t="s">
        <v>811</v>
      </c>
      <c r="J793" s="76" t="s">
        <v>753</v>
      </c>
      <c r="K793" s="78" t="s">
        <v>1388</v>
      </c>
      <c r="L793" s="7" t="str">
        <f>IF(BudgetsQTable[[#This Row],[pi_last_name]]=" ","",HYPERLINK("https://www.ejacket.nsf.gov/ej/showProposal.do?Continue=Y&amp;ID="&amp;BudgetsQTable[[#This Row],[prop_id]],BudgetsQTable[[#This Row],[prop_id]]))</f>
        <v/>
      </c>
      <c r="M793" s="78" t="s">
        <v>753</v>
      </c>
      <c r="N793" s="7" t="str">
        <f>IF(BudgetsQTable[[#This Row],[pi_last_name]]=" ","",HYPERLINK("mailto:"&amp;BudgetsQTable[[#This Row],[pi_email]]&amp;"&amp;subject=Your NSF Proposal:  "&amp;BudgetsQTable[[#This Row],[prop_id]],BudgetsQTable[[#This Row],[pi_email]]))</f>
        <v/>
      </c>
      <c r="O793" s="78" t="s">
        <v>753</v>
      </c>
      <c r="P793" s="78">
        <v>2</v>
      </c>
      <c r="Q793" s="78">
        <v>4</v>
      </c>
      <c r="R793" s="79">
        <v>0</v>
      </c>
      <c r="S793" s="79">
        <v>6222</v>
      </c>
      <c r="T793" s="79">
        <v>0</v>
      </c>
      <c r="U793" s="80">
        <v>351621</v>
      </c>
      <c r="V793" s="78">
        <v>0</v>
      </c>
      <c r="W793" s="78">
        <v>3</v>
      </c>
      <c r="X793" s="11" t="str">
        <f ca="1">IF(ISBLANK(BudgetsQTable[[#This Row],[budg_seq_yr]]),"FY"&amp;fiscalyear,"FY"&amp;fiscalyear-1+BudgetsQTable[[#This Row],[budg_seq_yr]])</f>
        <v>FY20</v>
      </c>
      <c r="Y793" s="79">
        <v>351621</v>
      </c>
      <c r="Z793" s="78" t="s">
        <v>2869</v>
      </c>
      <c r="AA793" s="78" t="s">
        <v>466</v>
      </c>
      <c r="AB793" s="76" t="s">
        <v>2821</v>
      </c>
      <c r="AC793" s="78" t="s">
        <v>3497</v>
      </c>
    </row>
    <row r="794" spans="1:29" x14ac:dyDescent="0.35">
      <c r="A794" s="10" t="s">
        <v>3501</v>
      </c>
      <c r="B794" s="76" t="s">
        <v>2834</v>
      </c>
      <c r="C794" s="76">
        <f>C793+(BudgetsQTable[[#This Row],[lead]]&lt;&gt;K793)</f>
        <v>111</v>
      </c>
      <c r="D794" s="76">
        <f>D793*(BudgetsQTable[[#This Row],[lead]]=K793)+(BudgetsQTable[[#This Row],[prop_id]]&lt;&gt;A793)</f>
        <v>2</v>
      </c>
      <c r="E794" s="77">
        <v>43004.887499999997</v>
      </c>
      <c r="F794" s="78" t="s">
        <v>2868</v>
      </c>
      <c r="G794" s="78" t="s">
        <v>2869</v>
      </c>
      <c r="H794" s="78" t="s">
        <v>466</v>
      </c>
      <c r="I794" s="76" t="s">
        <v>811</v>
      </c>
      <c r="J794" s="76" t="s">
        <v>753</v>
      </c>
      <c r="K794" s="78" t="s">
        <v>1388</v>
      </c>
      <c r="L794" s="7" t="str">
        <f>IF(BudgetsQTable[[#This Row],[pi_last_name]]=" ","",HYPERLINK("https://www.ejacket.nsf.gov/ej/showProposal.do?Continue=Y&amp;ID="&amp;BudgetsQTable[[#This Row],[prop_id]],BudgetsQTable[[#This Row],[prop_id]]))</f>
        <v/>
      </c>
      <c r="M794" s="78" t="s">
        <v>753</v>
      </c>
      <c r="N794" s="7" t="str">
        <f>IF(BudgetsQTable[[#This Row],[pi_last_name]]=" ","",HYPERLINK("mailto:"&amp;BudgetsQTable[[#This Row],[pi_email]]&amp;"&amp;subject=Your NSF Proposal:  "&amp;BudgetsQTable[[#This Row],[prop_id]],BudgetsQTable[[#This Row],[pi_email]]))</f>
        <v/>
      </c>
      <c r="O794" s="78" t="s">
        <v>753</v>
      </c>
      <c r="P794" s="78">
        <v>2</v>
      </c>
      <c r="Q794" s="78">
        <v>4</v>
      </c>
      <c r="R794" s="79">
        <v>0</v>
      </c>
      <c r="S794" s="79">
        <v>6408</v>
      </c>
      <c r="T794" s="79">
        <v>0</v>
      </c>
      <c r="U794" s="80">
        <v>360486</v>
      </c>
      <c r="V794" s="78">
        <v>0</v>
      </c>
      <c r="W794" s="78">
        <v>4</v>
      </c>
      <c r="X794" s="11" t="str">
        <f ca="1">IF(ISBLANK(BudgetsQTable[[#This Row],[budg_seq_yr]]),"FY"&amp;fiscalyear,"FY"&amp;fiscalyear-1+BudgetsQTable[[#This Row],[budg_seq_yr]])</f>
        <v>FY21</v>
      </c>
      <c r="Y794" s="79">
        <v>360486</v>
      </c>
      <c r="Z794" s="78" t="s">
        <v>2869</v>
      </c>
      <c r="AA794" s="78" t="s">
        <v>466</v>
      </c>
      <c r="AB794" s="76" t="s">
        <v>2821</v>
      </c>
      <c r="AC794" s="78" t="s">
        <v>3497</v>
      </c>
    </row>
    <row r="795" spans="1:29" x14ac:dyDescent="0.35">
      <c r="A795" s="10" t="s">
        <v>1391</v>
      </c>
      <c r="B795" s="76" t="s">
        <v>2863</v>
      </c>
      <c r="C795" s="76">
        <f>C794+(BudgetsQTable[[#This Row],[lead]]&lt;&gt;K794)</f>
        <v>112</v>
      </c>
      <c r="D795" s="76">
        <f>D794*(BudgetsQTable[[#This Row],[lead]]=K794)+(BudgetsQTable[[#This Row],[prop_id]]&lt;&gt;A794)</f>
        <v>1</v>
      </c>
      <c r="E795" s="77">
        <v>43005.445833333331</v>
      </c>
      <c r="F795" s="78" t="s">
        <v>2868</v>
      </c>
      <c r="G795" s="78" t="s">
        <v>2869</v>
      </c>
      <c r="H795" s="78" t="s">
        <v>466</v>
      </c>
      <c r="I795" s="76" t="s">
        <v>931</v>
      </c>
      <c r="J795" s="76" t="s">
        <v>3505</v>
      </c>
      <c r="K795" s="78" t="s">
        <v>1391</v>
      </c>
      <c r="L795" s="7" t="str">
        <f>IF(BudgetsQTable[[#This Row],[pi_last_name]]=" ","",HYPERLINK("https://www.ejacket.nsf.gov/ej/showProposal.do?Continue=Y&amp;ID="&amp;BudgetsQTable[[#This Row],[prop_id]],BudgetsQTable[[#This Row],[prop_id]]))</f>
        <v>1763517</v>
      </c>
      <c r="M795" s="78" t="s">
        <v>1392</v>
      </c>
      <c r="N795" s="7" t="str">
        <f>IF(BudgetsQTable[[#This Row],[pi_last_name]]=" ","",HYPERLINK("mailto:"&amp;BudgetsQTable[[#This Row],[pi_email]]&amp;"&amp;subject=Your NSF Proposal:  "&amp;BudgetsQTable[[#This Row],[prop_id]],BudgetsQTable[[#This Row],[pi_email]]))</f>
        <v>ew2493@columbia.edu</v>
      </c>
      <c r="O795" s="78" t="s">
        <v>2976</v>
      </c>
      <c r="P795" s="78"/>
      <c r="Q795" s="78"/>
      <c r="R795" s="79"/>
      <c r="S795" s="79"/>
      <c r="T795" s="79"/>
      <c r="U795" s="80"/>
      <c r="V795" s="78">
        <v>0</v>
      </c>
      <c r="W795" s="78"/>
      <c r="X795" s="11" t="str">
        <f ca="1">IF(ISBLANK(BudgetsQTable[[#This Row],[budg_seq_yr]]),"FY"&amp;fiscalyear,"FY"&amp;fiscalyear-1+BudgetsQTable[[#This Row],[budg_seq_yr]])</f>
        <v>FY18</v>
      </c>
      <c r="Y795" s="79">
        <v>1193471</v>
      </c>
      <c r="Z795" s="78" t="s">
        <v>2869</v>
      </c>
      <c r="AA795" s="78" t="s">
        <v>466</v>
      </c>
      <c r="AB795" s="76" t="s">
        <v>2821</v>
      </c>
      <c r="AC795" s="78" t="s">
        <v>2884</v>
      </c>
    </row>
    <row r="796" spans="1:29" x14ac:dyDescent="0.35">
      <c r="A796" s="10" t="s">
        <v>1391</v>
      </c>
      <c r="B796" s="76" t="s">
        <v>2863</v>
      </c>
      <c r="C796" s="76">
        <f>C795+(BudgetsQTable[[#This Row],[lead]]&lt;&gt;K795)</f>
        <v>112</v>
      </c>
      <c r="D796" s="76">
        <f>D795*(BudgetsQTable[[#This Row],[lead]]=K795)+(BudgetsQTable[[#This Row],[prop_id]]&lt;&gt;A795)</f>
        <v>1</v>
      </c>
      <c r="E796" s="77">
        <v>43005.445833333331</v>
      </c>
      <c r="F796" s="78" t="s">
        <v>2868</v>
      </c>
      <c r="G796" s="78" t="s">
        <v>2869</v>
      </c>
      <c r="H796" s="78" t="s">
        <v>466</v>
      </c>
      <c r="I796" s="76" t="s">
        <v>931</v>
      </c>
      <c r="J796" s="76" t="s">
        <v>753</v>
      </c>
      <c r="K796" s="78" t="s">
        <v>1391</v>
      </c>
      <c r="L796" s="7" t="str">
        <f>IF(BudgetsQTable[[#This Row],[pi_last_name]]=" ","",HYPERLINK("https://www.ejacket.nsf.gov/ej/showProposal.do?Continue=Y&amp;ID="&amp;BudgetsQTable[[#This Row],[prop_id]],BudgetsQTable[[#This Row],[prop_id]]))</f>
        <v/>
      </c>
      <c r="M796" s="78" t="s">
        <v>753</v>
      </c>
      <c r="N796" s="7" t="str">
        <f>IF(BudgetsQTable[[#This Row],[pi_last_name]]=" ","",HYPERLINK("mailto:"&amp;BudgetsQTable[[#This Row],[pi_email]]&amp;"&amp;subject=Your NSF Proposal:  "&amp;BudgetsQTable[[#This Row],[prop_id]],BudgetsQTable[[#This Row],[pi_email]]))</f>
        <v/>
      </c>
      <c r="O796" s="78" t="s">
        <v>753</v>
      </c>
      <c r="P796" s="78">
        <v>2</v>
      </c>
      <c r="Q796" s="78">
        <v>2</v>
      </c>
      <c r="R796" s="79">
        <v>0</v>
      </c>
      <c r="S796" s="79">
        <v>10800</v>
      </c>
      <c r="T796" s="79">
        <v>0</v>
      </c>
      <c r="U796" s="80">
        <v>285973</v>
      </c>
      <c r="V796" s="78">
        <v>0</v>
      </c>
      <c r="W796" s="78">
        <v>1</v>
      </c>
      <c r="X796" s="11" t="str">
        <f ca="1">IF(ISBLANK(BudgetsQTable[[#This Row],[budg_seq_yr]]),"FY"&amp;fiscalyear,"FY"&amp;fiscalyear-1+BudgetsQTable[[#This Row],[budg_seq_yr]])</f>
        <v>FY18</v>
      </c>
      <c r="Y796" s="79">
        <v>285973</v>
      </c>
      <c r="Z796" s="78" t="s">
        <v>2869</v>
      </c>
      <c r="AA796" s="78" t="s">
        <v>466</v>
      </c>
      <c r="AB796" s="76" t="s">
        <v>2821</v>
      </c>
      <c r="AC796" s="78" t="s">
        <v>2884</v>
      </c>
    </row>
    <row r="797" spans="1:29" x14ac:dyDescent="0.35">
      <c r="A797" s="10" t="s">
        <v>1391</v>
      </c>
      <c r="B797" s="76" t="s">
        <v>2863</v>
      </c>
      <c r="C797" s="76">
        <f>C796+(BudgetsQTable[[#This Row],[lead]]&lt;&gt;K796)</f>
        <v>112</v>
      </c>
      <c r="D797" s="76">
        <f>D796*(BudgetsQTable[[#This Row],[lead]]=K796)+(BudgetsQTable[[#This Row],[prop_id]]&lt;&gt;A796)</f>
        <v>1</v>
      </c>
      <c r="E797" s="77">
        <v>43005.445833333331</v>
      </c>
      <c r="F797" s="78" t="s">
        <v>2868</v>
      </c>
      <c r="G797" s="78" t="s">
        <v>2869</v>
      </c>
      <c r="H797" s="78" t="s">
        <v>466</v>
      </c>
      <c r="I797" s="76" t="s">
        <v>931</v>
      </c>
      <c r="J797" s="76" t="s">
        <v>753</v>
      </c>
      <c r="K797" s="78" t="s">
        <v>1391</v>
      </c>
      <c r="L797" s="7" t="str">
        <f>IF(BudgetsQTable[[#This Row],[pi_last_name]]=" ","",HYPERLINK("https://www.ejacket.nsf.gov/ej/showProposal.do?Continue=Y&amp;ID="&amp;BudgetsQTable[[#This Row],[prop_id]],BudgetsQTable[[#This Row],[prop_id]]))</f>
        <v/>
      </c>
      <c r="M797" s="78" t="s">
        <v>753</v>
      </c>
      <c r="N797" s="7" t="str">
        <f>IF(BudgetsQTable[[#This Row],[pi_last_name]]=" ","",HYPERLINK("mailto:"&amp;BudgetsQTable[[#This Row],[pi_email]]&amp;"&amp;subject=Your NSF Proposal:  "&amp;BudgetsQTable[[#This Row],[prop_id]],BudgetsQTable[[#This Row],[pi_email]]))</f>
        <v/>
      </c>
      <c r="O797" s="78" t="s">
        <v>753</v>
      </c>
      <c r="P797" s="78">
        <v>2</v>
      </c>
      <c r="Q797" s="78">
        <v>2</v>
      </c>
      <c r="R797" s="79">
        <v>0</v>
      </c>
      <c r="S797" s="79">
        <v>10800</v>
      </c>
      <c r="T797" s="79">
        <v>0</v>
      </c>
      <c r="U797" s="80">
        <v>294055</v>
      </c>
      <c r="V797" s="78">
        <v>0</v>
      </c>
      <c r="W797" s="78">
        <v>2</v>
      </c>
      <c r="X797" s="11" t="str">
        <f ca="1">IF(ISBLANK(BudgetsQTable[[#This Row],[budg_seq_yr]]),"FY"&amp;fiscalyear,"FY"&amp;fiscalyear-1+BudgetsQTable[[#This Row],[budg_seq_yr]])</f>
        <v>FY19</v>
      </c>
      <c r="Y797" s="79">
        <v>294055</v>
      </c>
      <c r="Z797" s="78" t="s">
        <v>2869</v>
      </c>
      <c r="AA797" s="78" t="s">
        <v>466</v>
      </c>
      <c r="AB797" s="76" t="s">
        <v>2821</v>
      </c>
      <c r="AC797" s="78" t="s">
        <v>2884</v>
      </c>
    </row>
    <row r="798" spans="1:29" x14ac:dyDescent="0.35">
      <c r="A798" s="10" t="s">
        <v>1391</v>
      </c>
      <c r="B798" s="76" t="s">
        <v>2863</v>
      </c>
      <c r="C798" s="76">
        <f>C797+(BudgetsQTable[[#This Row],[lead]]&lt;&gt;K797)</f>
        <v>112</v>
      </c>
      <c r="D798" s="76">
        <f>D797*(BudgetsQTable[[#This Row],[lead]]=K797)+(BudgetsQTable[[#This Row],[prop_id]]&lt;&gt;A797)</f>
        <v>1</v>
      </c>
      <c r="E798" s="77">
        <v>43005.445833333331</v>
      </c>
      <c r="F798" s="78" t="s">
        <v>2868</v>
      </c>
      <c r="G798" s="78" t="s">
        <v>2869</v>
      </c>
      <c r="H798" s="78" t="s">
        <v>466</v>
      </c>
      <c r="I798" s="76" t="s">
        <v>931</v>
      </c>
      <c r="J798" s="76" t="s">
        <v>753</v>
      </c>
      <c r="K798" s="78" t="s">
        <v>1391</v>
      </c>
      <c r="L798" s="7" t="str">
        <f>IF(BudgetsQTable[[#This Row],[pi_last_name]]=" ","",HYPERLINK("https://www.ejacket.nsf.gov/ej/showProposal.do?Continue=Y&amp;ID="&amp;BudgetsQTable[[#This Row],[prop_id]],BudgetsQTable[[#This Row],[prop_id]]))</f>
        <v/>
      </c>
      <c r="M798" s="78" t="s">
        <v>753</v>
      </c>
      <c r="N798" s="7" t="str">
        <f>IF(BudgetsQTable[[#This Row],[pi_last_name]]=" ","",HYPERLINK("mailto:"&amp;BudgetsQTable[[#This Row],[pi_email]]&amp;"&amp;subject=Your NSF Proposal:  "&amp;BudgetsQTable[[#This Row],[prop_id]],BudgetsQTable[[#This Row],[pi_email]]))</f>
        <v/>
      </c>
      <c r="O798" s="78" t="s">
        <v>753</v>
      </c>
      <c r="P798" s="78">
        <v>2</v>
      </c>
      <c r="Q798" s="78">
        <v>2</v>
      </c>
      <c r="R798" s="79">
        <v>0</v>
      </c>
      <c r="S798" s="79">
        <v>10800</v>
      </c>
      <c r="T798" s="79">
        <v>0</v>
      </c>
      <c r="U798" s="80">
        <v>302407</v>
      </c>
      <c r="V798" s="78">
        <v>0</v>
      </c>
      <c r="W798" s="78">
        <v>3</v>
      </c>
      <c r="X798" s="11" t="str">
        <f ca="1">IF(ISBLANK(BudgetsQTable[[#This Row],[budg_seq_yr]]),"FY"&amp;fiscalyear,"FY"&amp;fiscalyear-1+BudgetsQTable[[#This Row],[budg_seq_yr]])</f>
        <v>FY20</v>
      </c>
      <c r="Y798" s="79">
        <v>302407</v>
      </c>
      <c r="Z798" s="78" t="s">
        <v>2869</v>
      </c>
      <c r="AA798" s="78" t="s">
        <v>466</v>
      </c>
      <c r="AB798" s="76" t="s">
        <v>2821</v>
      </c>
      <c r="AC798" s="78" t="s">
        <v>2884</v>
      </c>
    </row>
    <row r="799" spans="1:29" x14ac:dyDescent="0.35">
      <c r="A799" s="10" t="s">
        <v>1391</v>
      </c>
      <c r="B799" s="76" t="s">
        <v>2863</v>
      </c>
      <c r="C799" s="76">
        <f>C798+(BudgetsQTable[[#This Row],[lead]]&lt;&gt;K798)</f>
        <v>112</v>
      </c>
      <c r="D799" s="76">
        <f>D798*(BudgetsQTable[[#This Row],[lead]]=K798)+(BudgetsQTable[[#This Row],[prop_id]]&lt;&gt;A798)</f>
        <v>1</v>
      </c>
      <c r="E799" s="77">
        <v>43005.445833333331</v>
      </c>
      <c r="F799" s="78" t="s">
        <v>2868</v>
      </c>
      <c r="G799" s="78" t="s">
        <v>2869</v>
      </c>
      <c r="H799" s="78" t="s">
        <v>466</v>
      </c>
      <c r="I799" s="76" t="s">
        <v>931</v>
      </c>
      <c r="J799" s="76" t="s">
        <v>753</v>
      </c>
      <c r="K799" s="78" t="s">
        <v>1391</v>
      </c>
      <c r="L799" s="7" t="str">
        <f>IF(BudgetsQTable[[#This Row],[pi_last_name]]=" ","",HYPERLINK("https://www.ejacket.nsf.gov/ej/showProposal.do?Continue=Y&amp;ID="&amp;BudgetsQTable[[#This Row],[prop_id]],BudgetsQTable[[#This Row],[prop_id]]))</f>
        <v/>
      </c>
      <c r="M799" s="78" t="s">
        <v>753</v>
      </c>
      <c r="N799" s="7" t="str">
        <f>IF(BudgetsQTable[[#This Row],[pi_last_name]]=" ","",HYPERLINK("mailto:"&amp;BudgetsQTable[[#This Row],[pi_email]]&amp;"&amp;subject=Your NSF Proposal:  "&amp;BudgetsQTable[[#This Row],[prop_id]],BudgetsQTable[[#This Row],[pi_email]]))</f>
        <v/>
      </c>
      <c r="O799" s="78" t="s">
        <v>753</v>
      </c>
      <c r="P799" s="78">
        <v>2</v>
      </c>
      <c r="Q799" s="78">
        <v>2</v>
      </c>
      <c r="R799" s="79">
        <v>0</v>
      </c>
      <c r="S799" s="79">
        <v>10800</v>
      </c>
      <c r="T799" s="79">
        <v>0</v>
      </c>
      <c r="U799" s="80">
        <v>311036</v>
      </c>
      <c r="V799" s="78">
        <v>0</v>
      </c>
      <c r="W799" s="78">
        <v>4</v>
      </c>
      <c r="X799" s="11" t="str">
        <f ca="1">IF(ISBLANK(BudgetsQTable[[#This Row],[budg_seq_yr]]),"FY"&amp;fiscalyear,"FY"&amp;fiscalyear-1+BudgetsQTable[[#This Row],[budg_seq_yr]])</f>
        <v>FY21</v>
      </c>
      <c r="Y799" s="79">
        <v>311036</v>
      </c>
      <c r="Z799" s="78" t="s">
        <v>2869</v>
      </c>
      <c r="AA799" s="78" t="s">
        <v>466</v>
      </c>
      <c r="AB799" s="76" t="s">
        <v>2821</v>
      </c>
      <c r="AC799" s="78" t="s">
        <v>2884</v>
      </c>
    </row>
    <row r="800" spans="1:29" x14ac:dyDescent="0.35">
      <c r="A800" s="10" t="s">
        <v>1394</v>
      </c>
      <c r="B800" s="76" t="s">
        <v>2824</v>
      </c>
      <c r="C800" s="76">
        <f>C799+(BudgetsQTable[[#This Row],[lead]]&lt;&gt;K799)</f>
        <v>113</v>
      </c>
      <c r="D800" s="76">
        <f>D799*(BudgetsQTable[[#This Row],[lead]]=K799)+(BudgetsQTable[[#This Row],[prop_id]]&lt;&gt;A799)</f>
        <v>1</v>
      </c>
      <c r="E800" s="77">
        <v>43005.447222222225</v>
      </c>
      <c r="F800" s="78" t="s">
        <v>2817</v>
      </c>
      <c r="G800" s="78" t="s">
        <v>2818</v>
      </c>
      <c r="H800" s="78" t="s">
        <v>476</v>
      </c>
      <c r="I800" s="76" t="s">
        <v>727</v>
      </c>
      <c r="J800" s="76" t="s">
        <v>3508</v>
      </c>
      <c r="K800" s="78" t="s">
        <v>1394</v>
      </c>
      <c r="L800" s="7" t="str">
        <f>IF(BudgetsQTable[[#This Row],[pi_last_name]]=" ","",HYPERLINK("https://www.ejacket.nsf.gov/ej/showProposal.do?Continue=Y&amp;ID="&amp;BudgetsQTable[[#This Row],[prop_id]],BudgetsQTable[[#This Row],[prop_id]]))</f>
        <v>1763518</v>
      </c>
      <c r="M800" s="78" t="s">
        <v>1395</v>
      </c>
      <c r="N800" s="7" t="str">
        <f>IF(BudgetsQTable[[#This Row],[pi_last_name]]=" ","",HYPERLINK("mailto:"&amp;BudgetsQTable[[#This Row],[pi_email]]&amp;"&amp;subject=Your NSF Proposal:  "&amp;BudgetsQTable[[#This Row],[prop_id]],BudgetsQTable[[#This Row],[pi_email]]))</f>
        <v>jfoster@cs.umd.edu</v>
      </c>
      <c r="O800" s="78" t="s">
        <v>2926</v>
      </c>
      <c r="P800" s="78"/>
      <c r="Q800" s="78"/>
      <c r="R800" s="79"/>
      <c r="S800" s="79"/>
      <c r="T800" s="79"/>
      <c r="U800" s="80"/>
      <c r="V800" s="78">
        <v>0</v>
      </c>
      <c r="W800" s="78"/>
      <c r="X800" s="11" t="str">
        <f ca="1">IF(ISBLANK(BudgetsQTable[[#This Row],[budg_seq_yr]]),"FY"&amp;fiscalyear,"FY"&amp;fiscalyear-1+BudgetsQTable[[#This Row],[budg_seq_yr]])</f>
        <v>FY18</v>
      </c>
      <c r="Y800" s="79">
        <v>427810</v>
      </c>
      <c r="Z800" s="78" t="s">
        <v>2818</v>
      </c>
      <c r="AA800" s="78" t="s">
        <v>476</v>
      </c>
      <c r="AB800" s="76" t="s">
        <v>2821</v>
      </c>
      <c r="AC800" s="78" t="s">
        <v>2832</v>
      </c>
    </row>
    <row r="801" spans="1:29" x14ac:dyDescent="0.35">
      <c r="A801" s="10" t="s">
        <v>1394</v>
      </c>
      <c r="B801" s="76" t="s">
        <v>2824</v>
      </c>
      <c r="C801" s="76">
        <f>C800+(BudgetsQTable[[#This Row],[lead]]&lt;&gt;K800)</f>
        <v>113</v>
      </c>
      <c r="D801" s="76">
        <f>D800*(BudgetsQTable[[#This Row],[lead]]=K800)+(BudgetsQTable[[#This Row],[prop_id]]&lt;&gt;A800)</f>
        <v>1</v>
      </c>
      <c r="E801" s="77">
        <v>43005.447222222225</v>
      </c>
      <c r="F801" s="78" t="s">
        <v>2817</v>
      </c>
      <c r="G801" s="78" t="s">
        <v>2818</v>
      </c>
      <c r="H801" s="78" t="s">
        <v>476</v>
      </c>
      <c r="I801" s="76" t="s">
        <v>727</v>
      </c>
      <c r="J801" s="76" t="s">
        <v>753</v>
      </c>
      <c r="K801" s="78" t="s">
        <v>1394</v>
      </c>
      <c r="L801" s="7" t="str">
        <f>IF(BudgetsQTable[[#This Row],[pi_last_name]]=" ","",HYPERLINK("https://www.ejacket.nsf.gov/ej/showProposal.do?Continue=Y&amp;ID="&amp;BudgetsQTable[[#This Row],[prop_id]],BudgetsQTable[[#This Row],[prop_id]]))</f>
        <v/>
      </c>
      <c r="M801" s="78" t="s">
        <v>753</v>
      </c>
      <c r="N801" s="7" t="str">
        <f>IF(BudgetsQTable[[#This Row],[pi_last_name]]=" ","",HYPERLINK("mailto:"&amp;BudgetsQTable[[#This Row],[pi_email]]&amp;"&amp;subject=Your NSF Proposal:  "&amp;BudgetsQTable[[#This Row],[prop_id]],BudgetsQTable[[#This Row],[pi_email]]))</f>
        <v/>
      </c>
      <c r="O801" s="78" t="s">
        <v>753</v>
      </c>
      <c r="P801" s="78">
        <v>1</v>
      </c>
      <c r="Q801" s="78">
        <v>0</v>
      </c>
      <c r="R801" s="79">
        <v>0</v>
      </c>
      <c r="S801" s="79">
        <v>6000</v>
      </c>
      <c r="T801" s="79">
        <v>0</v>
      </c>
      <c r="U801" s="80">
        <v>143386</v>
      </c>
      <c r="V801" s="78">
        <v>0</v>
      </c>
      <c r="W801" s="78">
        <v>1</v>
      </c>
      <c r="X801" s="11" t="str">
        <f ca="1">IF(ISBLANK(BudgetsQTable[[#This Row],[budg_seq_yr]]),"FY"&amp;fiscalyear,"FY"&amp;fiscalyear-1+BudgetsQTable[[#This Row],[budg_seq_yr]])</f>
        <v>FY18</v>
      </c>
      <c r="Y801" s="79">
        <v>143386</v>
      </c>
      <c r="Z801" s="78" t="s">
        <v>2818</v>
      </c>
      <c r="AA801" s="78" t="s">
        <v>476</v>
      </c>
      <c r="AB801" s="76" t="s">
        <v>2821</v>
      </c>
      <c r="AC801" s="78" t="s">
        <v>2832</v>
      </c>
    </row>
    <row r="802" spans="1:29" x14ac:dyDescent="0.35">
      <c r="A802" s="10" t="s">
        <v>1394</v>
      </c>
      <c r="B802" s="76" t="s">
        <v>2824</v>
      </c>
      <c r="C802" s="76">
        <f>C801+(BudgetsQTable[[#This Row],[lead]]&lt;&gt;K801)</f>
        <v>113</v>
      </c>
      <c r="D802" s="76">
        <f>D801*(BudgetsQTable[[#This Row],[lead]]=K801)+(BudgetsQTable[[#This Row],[prop_id]]&lt;&gt;A801)</f>
        <v>1</v>
      </c>
      <c r="E802" s="77">
        <v>43005.447222222225</v>
      </c>
      <c r="F802" s="78" t="s">
        <v>2817</v>
      </c>
      <c r="G802" s="78" t="s">
        <v>2818</v>
      </c>
      <c r="H802" s="78" t="s">
        <v>476</v>
      </c>
      <c r="I802" s="76" t="s">
        <v>727</v>
      </c>
      <c r="J802" s="76" t="s">
        <v>753</v>
      </c>
      <c r="K802" s="78" t="s">
        <v>1394</v>
      </c>
      <c r="L802" s="7" t="str">
        <f>IF(BudgetsQTable[[#This Row],[pi_last_name]]=" ","",HYPERLINK("https://www.ejacket.nsf.gov/ej/showProposal.do?Continue=Y&amp;ID="&amp;BudgetsQTable[[#This Row],[prop_id]],BudgetsQTable[[#This Row],[prop_id]]))</f>
        <v/>
      </c>
      <c r="M802" s="78" t="s">
        <v>753</v>
      </c>
      <c r="N802" s="7" t="str">
        <f>IF(BudgetsQTable[[#This Row],[pi_last_name]]=" ","",HYPERLINK("mailto:"&amp;BudgetsQTable[[#This Row],[pi_email]]&amp;"&amp;subject=Your NSF Proposal:  "&amp;BudgetsQTable[[#This Row],[prop_id]],BudgetsQTable[[#This Row],[pi_email]]))</f>
        <v/>
      </c>
      <c r="O802" s="78" t="s">
        <v>753</v>
      </c>
      <c r="P802" s="78">
        <v>1</v>
      </c>
      <c r="Q802" s="78">
        <v>0</v>
      </c>
      <c r="R802" s="79">
        <v>0</v>
      </c>
      <c r="S802" s="79">
        <v>6000</v>
      </c>
      <c r="T802" s="79">
        <v>0</v>
      </c>
      <c r="U802" s="80">
        <v>141041</v>
      </c>
      <c r="V802" s="78">
        <v>0</v>
      </c>
      <c r="W802" s="78">
        <v>2</v>
      </c>
      <c r="X802" s="11" t="str">
        <f ca="1">IF(ISBLANK(BudgetsQTable[[#This Row],[budg_seq_yr]]),"FY"&amp;fiscalyear,"FY"&amp;fiscalyear-1+BudgetsQTable[[#This Row],[budg_seq_yr]])</f>
        <v>FY19</v>
      </c>
      <c r="Y802" s="79">
        <v>141041</v>
      </c>
      <c r="Z802" s="78" t="s">
        <v>2818</v>
      </c>
      <c r="AA802" s="78" t="s">
        <v>476</v>
      </c>
      <c r="AB802" s="76" t="s">
        <v>2821</v>
      </c>
      <c r="AC802" s="78" t="s">
        <v>2832</v>
      </c>
    </row>
    <row r="803" spans="1:29" x14ac:dyDescent="0.35">
      <c r="A803" s="10" t="s">
        <v>1394</v>
      </c>
      <c r="B803" s="76" t="s">
        <v>2824</v>
      </c>
      <c r="C803" s="76">
        <f>C802+(BudgetsQTable[[#This Row],[lead]]&lt;&gt;K802)</f>
        <v>113</v>
      </c>
      <c r="D803" s="76">
        <f>D802*(BudgetsQTable[[#This Row],[lead]]=K802)+(BudgetsQTable[[#This Row],[prop_id]]&lt;&gt;A802)</f>
        <v>1</v>
      </c>
      <c r="E803" s="77">
        <v>43005.447222222225</v>
      </c>
      <c r="F803" s="78" t="s">
        <v>2817</v>
      </c>
      <c r="G803" s="78" t="s">
        <v>2818</v>
      </c>
      <c r="H803" s="78" t="s">
        <v>476</v>
      </c>
      <c r="I803" s="76" t="s">
        <v>727</v>
      </c>
      <c r="J803" s="76" t="s">
        <v>753</v>
      </c>
      <c r="K803" s="78" t="s">
        <v>1394</v>
      </c>
      <c r="L803" s="7" t="str">
        <f>IF(BudgetsQTable[[#This Row],[pi_last_name]]=" ","",HYPERLINK("https://www.ejacket.nsf.gov/ej/showProposal.do?Continue=Y&amp;ID="&amp;BudgetsQTable[[#This Row],[prop_id]],BudgetsQTable[[#This Row],[prop_id]]))</f>
        <v/>
      </c>
      <c r="M803" s="78" t="s">
        <v>753</v>
      </c>
      <c r="N803" s="7" t="str">
        <f>IF(BudgetsQTable[[#This Row],[pi_last_name]]=" ","",HYPERLINK("mailto:"&amp;BudgetsQTable[[#This Row],[pi_email]]&amp;"&amp;subject=Your NSF Proposal:  "&amp;BudgetsQTable[[#This Row],[prop_id]],BudgetsQTable[[#This Row],[pi_email]]))</f>
        <v/>
      </c>
      <c r="O803" s="78" t="s">
        <v>753</v>
      </c>
      <c r="P803" s="78">
        <v>1</v>
      </c>
      <c r="Q803" s="78">
        <v>0</v>
      </c>
      <c r="R803" s="79">
        <v>0</v>
      </c>
      <c r="S803" s="79">
        <v>6000</v>
      </c>
      <c r="T803" s="79">
        <v>0</v>
      </c>
      <c r="U803" s="80">
        <v>143383</v>
      </c>
      <c r="V803" s="78">
        <v>0</v>
      </c>
      <c r="W803" s="78">
        <v>3</v>
      </c>
      <c r="X803" s="11" t="str">
        <f ca="1">IF(ISBLANK(BudgetsQTable[[#This Row],[budg_seq_yr]]),"FY"&amp;fiscalyear,"FY"&amp;fiscalyear-1+BudgetsQTable[[#This Row],[budg_seq_yr]])</f>
        <v>FY20</v>
      </c>
      <c r="Y803" s="79">
        <v>143383</v>
      </c>
      <c r="Z803" s="78" t="s">
        <v>2818</v>
      </c>
      <c r="AA803" s="78" t="s">
        <v>476</v>
      </c>
      <c r="AB803" s="76" t="s">
        <v>2821</v>
      </c>
      <c r="AC803" s="78" t="s">
        <v>2832</v>
      </c>
    </row>
    <row r="804" spans="1:29" x14ac:dyDescent="0.35">
      <c r="A804" s="10" t="s">
        <v>3509</v>
      </c>
      <c r="B804" s="76" t="s">
        <v>2834</v>
      </c>
      <c r="C804" s="76">
        <f>C803+(BudgetsQTable[[#This Row],[lead]]&lt;&gt;K803)</f>
        <v>113</v>
      </c>
      <c r="D804" s="76">
        <f>D803*(BudgetsQTable[[#This Row],[lead]]=K803)+(BudgetsQTable[[#This Row],[prop_id]]&lt;&gt;A803)</f>
        <v>2</v>
      </c>
      <c r="E804" s="77">
        <v>43005.404861111114</v>
      </c>
      <c r="F804" s="78" t="s">
        <v>2817</v>
      </c>
      <c r="G804" s="78" t="s">
        <v>2818</v>
      </c>
      <c r="H804" s="78" t="s">
        <v>476</v>
      </c>
      <c r="I804" s="76" t="s">
        <v>727</v>
      </c>
      <c r="J804" s="76" t="s">
        <v>3511</v>
      </c>
      <c r="K804" s="78" t="s">
        <v>1394</v>
      </c>
      <c r="L804" s="7" t="str">
        <f>IF(BudgetsQTable[[#This Row],[pi_last_name]]=" ","",HYPERLINK("https://www.ejacket.nsf.gov/ej/showProposal.do?Continue=Y&amp;ID="&amp;BudgetsQTable[[#This Row],[prop_id]],BudgetsQTable[[#This Row],[prop_id]]))</f>
        <v>1763472</v>
      </c>
      <c r="M804" s="78" t="s">
        <v>1453</v>
      </c>
      <c r="N804" s="7" t="str">
        <f>IF(BudgetsQTable[[#This Row],[pi_last_name]]=" ","",HYPERLINK("mailto:"&amp;BudgetsQTable[[#This Row],[pi_email]]&amp;"&amp;subject=Your NSF Proposal:  "&amp;BudgetsQTable[[#This Row],[prop_id]],BudgetsQTable[[#This Row],[pi_email]]))</f>
        <v>tnguyen@unl.edu</v>
      </c>
      <c r="O804" s="78" t="s">
        <v>686</v>
      </c>
      <c r="P804" s="78"/>
      <c r="Q804" s="78"/>
      <c r="R804" s="79"/>
      <c r="S804" s="79"/>
      <c r="T804" s="79"/>
      <c r="U804" s="80"/>
      <c r="V804" s="78">
        <v>0</v>
      </c>
      <c r="W804" s="78"/>
      <c r="X804" s="11" t="str">
        <f ca="1">IF(ISBLANK(BudgetsQTable[[#This Row],[budg_seq_yr]]),"FY"&amp;fiscalyear,"FY"&amp;fiscalyear-1+BudgetsQTable[[#This Row],[budg_seq_yr]])</f>
        <v>FY18</v>
      </c>
      <c r="Y804" s="79">
        <v>384926</v>
      </c>
      <c r="Z804" s="78" t="s">
        <v>2818</v>
      </c>
      <c r="AA804" s="78" t="s">
        <v>476</v>
      </c>
      <c r="AB804" s="76" t="s">
        <v>2821</v>
      </c>
      <c r="AC804" s="78" t="s">
        <v>2832</v>
      </c>
    </row>
    <row r="805" spans="1:29" x14ac:dyDescent="0.35">
      <c r="A805" s="10" t="s">
        <v>3509</v>
      </c>
      <c r="B805" s="76" t="s">
        <v>2834</v>
      </c>
      <c r="C805" s="76">
        <f>C804+(BudgetsQTable[[#This Row],[lead]]&lt;&gt;K804)</f>
        <v>113</v>
      </c>
      <c r="D805" s="76">
        <f>D804*(BudgetsQTable[[#This Row],[lead]]=K804)+(BudgetsQTable[[#This Row],[prop_id]]&lt;&gt;A804)</f>
        <v>2</v>
      </c>
      <c r="E805" s="77">
        <v>43005.404861111114</v>
      </c>
      <c r="F805" s="78" t="s">
        <v>2817</v>
      </c>
      <c r="G805" s="78" t="s">
        <v>2818</v>
      </c>
      <c r="H805" s="78" t="s">
        <v>476</v>
      </c>
      <c r="I805" s="76" t="s">
        <v>727</v>
      </c>
      <c r="J805" s="76" t="s">
        <v>753</v>
      </c>
      <c r="K805" s="78" t="s">
        <v>1394</v>
      </c>
      <c r="L805" s="7" t="str">
        <f>IF(BudgetsQTable[[#This Row],[pi_last_name]]=" ","",HYPERLINK("https://www.ejacket.nsf.gov/ej/showProposal.do?Continue=Y&amp;ID="&amp;BudgetsQTable[[#This Row],[prop_id]],BudgetsQTable[[#This Row],[prop_id]]))</f>
        <v/>
      </c>
      <c r="M805" s="78" t="s">
        <v>753</v>
      </c>
      <c r="N805" s="7" t="str">
        <f>IF(BudgetsQTable[[#This Row],[pi_last_name]]=" ","",HYPERLINK("mailto:"&amp;BudgetsQTable[[#This Row],[pi_email]]&amp;"&amp;subject=Your NSF Proposal:  "&amp;BudgetsQTable[[#This Row],[prop_id]],BudgetsQTable[[#This Row],[pi_email]]))</f>
        <v/>
      </c>
      <c r="O805" s="78" t="s">
        <v>753</v>
      </c>
      <c r="P805" s="78">
        <v>1</v>
      </c>
      <c r="Q805" s="78">
        <v>1</v>
      </c>
      <c r="R805" s="79">
        <v>0</v>
      </c>
      <c r="S805" s="79">
        <v>6000</v>
      </c>
      <c r="T805" s="79">
        <v>0</v>
      </c>
      <c r="U805" s="80">
        <v>102818</v>
      </c>
      <c r="V805" s="78">
        <v>0</v>
      </c>
      <c r="W805" s="78">
        <v>1</v>
      </c>
      <c r="X805" s="11" t="str">
        <f ca="1">IF(ISBLANK(BudgetsQTable[[#This Row],[budg_seq_yr]]),"FY"&amp;fiscalyear,"FY"&amp;fiscalyear-1+BudgetsQTable[[#This Row],[budg_seq_yr]])</f>
        <v>FY18</v>
      </c>
      <c r="Y805" s="79">
        <v>102818</v>
      </c>
      <c r="Z805" s="78" t="s">
        <v>2818</v>
      </c>
      <c r="AA805" s="78" t="s">
        <v>476</v>
      </c>
      <c r="AB805" s="76" t="s">
        <v>2821</v>
      </c>
      <c r="AC805" s="78" t="s">
        <v>2832</v>
      </c>
    </row>
    <row r="806" spans="1:29" x14ac:dyDescent="0.35">
      <c r="A806" s="10" t="s">
        <v>3509</v>
      </c>
      <c r="B806" s="76" t="s">
        <v>2834</v>
      </c>
      <c r="C806" s="76">
        <f>C805+(BudgetsQTable[[#This Row],[lead]]&lt;&gt;K805)</f>
        <v>113</v>
      </c>
      <c r="D806" s="76">
        <f>D805*(BudgetsQTable[[#This Row],[lead]]=K805)+(BudgetsQTable[[#This Row],[prop_id]]&lt;&gt;A805)</f>
        <v>2</v>
      </c>
      <c r="E806" s="77">
        <v>43005.404861111114</v>
      </c>
      <c r="F806" s="78" t="s">
        <v>2817</v>
      </c>
      <c r="G806" s="78" t="s">
        <v>2818</v>
      </c>
      <c r="H806" s="78" t="s">
        <v>476</v>
      </c>
      <c r="I806" s="76" t="s">
        <v>727</v>
      </c>
      <c r="J806" s="76" t="s">
        <v>753</v>
      </c>
      <c r="K806" s="78" t="s">
        <v>1394</v>
      </c>
      <c r="L806" s="7" t="str">
        <f>IF(BudgetsQTable[[#This Row],[pi_last_name]]=" ","",HYPERLINK("https://www.ejacket.nsf.gov/ej/showProposal.do?Continue=Y&amp;ID="&amp;BudgetsQTable[[#This Row],[prop_id]],BudgetsQTable[[#This Row],[prop_id]]))</f>
        <v/>
      </c>
      <c r="M806" s="78" t="s">
        <v>753</v>
      </c>
      <c r="N806" s="7" t="str">
        <f>IF(BudgetsQTable[[#This Row],[pi_last_name]]=" ","",HYPERLINK("mailto:"&amp;BudgetsQTable[[#This Row],[pi_email]]&amp;"&amp;subject=Your NSF Proposal:  "&amp;BudgetsQTable[[#This Row],[prop_id]],BudgetsQTable[[#This Row],[pi_email]]))</f>
        <v/>
      </c>
      <c r="O806" s="78" t="s">
        <v>753</v>
      </c>
      <c r="P806" s="78">
        <v>1</v>
      </c>
      <c r="Q806" s="78">
        <v>1</v>
      </c>
      <c r="R806" s="79">
        <v>0</v>
      </c>
      <c r="S806" s="79">
        <v>6000</v>
      </c>
      <c r="T806" s="79">
        <v>0</v>
      </c>
      <c r="U806" s="80">
        <v>125131</v>
      </c>
      <c r="V806" s="78">
        <v>0</v>
      </c>
      <c r="W806" s="78">
        <v>2</v>
      </c>
      <c r="X806" s="11" t="str">
        <f ca="1">IF(ISBLANK(BudgetsQTable[[#This Row],[budg_seq_yr]]),"FY"&amp;fiscalyear,"FY"&amp;fiscalyear-1+BudgetsQTable[[#This Row],[budg_seq_yr]])</f>
        <v>FY19</v>
      </c>
      <c r="Y806" s="79">
        <v>125131</v>
      </c>
      <c r="Z806" s="78" t="s">
        <v>2818</v>
      </c>
      <c r="AA806" s="78" t="s">
        <v>476</v>
      </c>
      <c r="AB806" s="76" t="s">
        <v>2821</v>
      </c>
      <c r="AC806" s="78" t="s">
        <v>2832</v>
      </c>
    </row>
    <row r="807" spans="1:29" x14ac:dyDescent="0.35">
      <c r="A807" s="10" t="s">
        <v>3509</v>
      </c>
      <c r="B807" s="76" t="s">
        <v>2834</v>
      </c>
      <c r="C807" s="76">
        <f>C806+(BudgetsQTable[[#This Row],[lead]]&lt;&gt;K806)</f>
        <v>113</v>
      </c>
      <c r="D807" s="76">
        <f>D806*(BudgetsQTable[[#This Row],[lead]]=K806)+(BudgetsQTable[[#This Row],[prop_id]]&lt;&gt;A806)</f>
        <v>2</v>
      </c>
      <c r="E807" s="77">
        <v>43005.404861111114</v>
      </c>
      <c r="F807" s="78" t="s">
        <v>2817</v>
      </c>
      <c r="G807" s="78" t="s">
        <v>2818</v>
      </c>
      <c r="H807" s="78" t="s">
        <v>476</v>
      </c>
      <c r="I807" s="76" t="s">
        <v>727</v>
      </c>
      <c r="J807" s="76" t="s">
        <v>753</v>
      </c>
      <c r="K807" s="78" t="s">
        <v>1394</v>
      </c>
      <c r="L807" s="7" t="str">
        <f>IF(BudgetsQTable[[#This Row],[pi_last_name]]=" ","",HYPERLINK("https://www.ejacket.nsf.gov/ej/showProposal.do?Continue=Y&amp;ID="&amp;BudgetsQTable[[#This Row],[prop_id]],BudgetsQTable[[#This Row],[prop_id]]))</f>
        <v/>
      </c>
      <c r="M807" s="78" t="s">
        <v>753</v>
      </c>
      <c r="N807" s="7" t="str">
        <f>IF(BudgetsQTable[[#This Row],[pi_last_name]]=" ","",HYPERLINK("mailto:"&amp;BudgetsQTable[[#This Row],[pi_email]]&amp;"&amp;subject=Your NSF Proposal:  "&amp;BudgetsQTable[[#This Row],[prop_id]],BudgetsQTable[[#This Row],[pi_email]]))</f>
        <v/>
      </c>
      <c r="O807" s="78" t="s">
        <v>753</v>
      </c>
      <c r="P807" s="78">
        <v>1</v>
      </c>
      <c r="Q807" s="78">
        <v>1</v>
      </c>
      <c r="R807" s="79">
        <v>0</v>
      </c>
      <c r="S807" s="79">
        <v>6000</v>
      </c>
      <c r="T807" s="79">
        <v>0</v>
      </c>
      <c r="U807" s="80">
        <v>156977</v>
      </c>
      <c r="V807" s="78">
        <v>0</v>
      </c>
      <c r="W807" s="78">
        <v>3</v>
      </c>
      <c r="X807" s="11" t="str">
        <f ca="1">IF(ISBLANK(BudgetsQTable[[#This Row],[budg_seq_yr]]),"FY"&amp;fiscalyear,"FY"&amp;fiscalyear-1+BudgetsQTable[[#This Row],[budg_seq_yr]])</f>
        <v>FY20</v>
      </c>
      <c r="Y807" s="79">
        <v>156977</v>
      </c>
      <c r="Z807" s="78" t="s">
        <v>2818</v>
      </c>
      <c r="AA807" s="78" t="s">
        <v>476</v>
      </c>
      <c r="AB807" s="76" t="s">
        <v>2821</v>
      </c>
      <c r="AC807" s="78" t="s">
        <v>2832</v>
      </c>
    </row>
    <row r="808" spans="1:29" x14ac:dyDescent="0.35">
      <c r="A808" s="10" t="s">
        <v>3512</v>
      </c>
      <c r="B808" s="76" t="s">
        <v>2834</v>
      </c>
      <c r="C808" s="76">
        <f>C807+(BudgetsQTable[[#This Row],[lead]]&lt;&gt;K807)</f>
        <v>113</v>
      </c>
      <c r="D808" s="76">
        <f>D807*(BudgetsQTable[[#This Row],[lead]]=K807)+(BudgetsQTable[[#This Row],[prop_id]]&lt;&gt;A807)</f>
        <v>3</v>
      </c>
      <c r="E808" s="77">
        <v>43005.477083333331</v>
      </c>
      <c r="F808" s="78" t="s">
        <v>2817</v>
      </c>
      <c r="G808" s="78" t="s">
        <v>2818</v>
      </c>
      <c r="H808" s="78" t="s">
        <v>476</v>
      </c>
      <c r="I808" s="76" t="s">
        <v>727</v>
      </c>
      <c r="J808" s="76" t="s">
        <v>3515</v>
      </c>
      <c r="K808" s="78" t="s">
        <v>1394</v>
      </c>
      <c r="L808" s="7" t="str">
        <f>IF(BudgetsQTable[[#This Row],[pi_last_name]]=" ","",HYPERLINK("https://www.ejacket.nsf.gov/ej/showProposal.do?Continue=Y&amp;ID="&amp;BudgetsQTable[[#This Row],[prop_id]],BudgetsQTable[[#This Row],[prop_id]]))</f>
        <v>1763556</v>
      </c>
      <c r="M808" s="78" t="s">
        <v>3513</v>
      </c>
      <c r="N808" s="7" t="str">
        <f>IF(BudgetsQTable[[#This Row],[pi_last_name]]=" ","",HYPERLINK("mailto:"&amp;BudgetsQTable[[#This Row],[pi_email]]&amp;"&amp;subject=Your NSF Proposal:  "&amp;BudgetsQTable[[#This Row],[prop_id]],BudgetsQTable[[#This Row],[pi_email]]))</f>
        <v>xkqiu@purdue.edu</v>
      </c>
      <c r="O808" s="78" t="s">
        <v>612</v>
      </c>
      <c r="P808" s="78"/>
      <c r="Q808" s="78"/>
      <c r="R808" s="79"/>
      <c r="S808" s="79"/>
      <c r="T808" s="79"/>
      <c r="U808" s="80"/>
      <c r="V808" s="78">
        <v>0</v>
      </c>
      <c r="W808" s="78"/>
      <c r="X808" s="11" t="str">
        <f ca="1">IF(ISBLANK(BudgetsQTable[[#This Row],[budg_seq_yr]]),"FY"&amp;fiscalyear,"FY"&amp;fiscalyear-1+BudgetsQTable[[#This Row],[budg_seq_yr]])</f>
        <v>FY18</v>
      </c>
      <c r="Y808" s="79">
        <v>386998</v>
      </c>
      <c r="Z808" s="78" t="s">
        <v>2818</v>
      </c>
      <c r="AA808" s="78" t="s">
        <v>476</v>
      </c>
      <c r="AB808" s="76" t="s">
        <v>2821</v>
      </c>
      <c r="AC808" s="78" t="s">
        <v>2832</v>
      </c>
    </row>
    <row r="809" spans="1:29" x14ac:dyDescent="0.35">
      <c r="A809" s="10" t="s">
        <v>3512</v>
      </c>
      <c r="B809" s="76" t="s">
        <v>2834</v>
      </c>
      <c r="C809" s="76">
        <f>C808+(BudgetsQTable[[#This Row],[lead]]&lt;&gt;K808)</f>
        <v>113</v>
      </c>
      <c r="D809" s="76">
        <f>D808*(BudgetsQTable[[#This Row],[lead]]=K808)+(BudgetsQTable[[#This Row],[prop_id]]&lt;&gt;A808)</f>
        <v>3</v>
      </c>
      <c r="E809" s="77">
        <v>43005.477083333331</v>
      </c>
      <c r="F809" s="78" t="s">
        <v>2817</v>
      </c>
      <c r="G809" s="78" t="s">
        <v>2818</v>
      </c>
      <c r="H809" s="78" t="s">
        <v>476</v>
      </c>
      <c r="I809" s="76" t="s">
        <v>727</v>
      </c>
      <c r="J809" s="76" t="s">
        <v>753</v>
      </c>
      <c r="K809" s="78" t="s">
        <v>1394</v>
      </c>
      <c r="L809" s="7" t="str">
        <f>IF(BudgetsQTable[[#This Row],[pi_last_name]]=" ","",HYPERLINK("https://www.ejacket.nsf.gov/ej/showProposal.do?Continue=Y&amp;ID="&amp;BudgetsQTable[[#This Row],[prop_id]],BudgetsQTable[[#This Row],[prop_id]]))</f>
        <v/>
      </c>
      <c r="M809" s="78" t="s">
        <v>753</v>
      </c>
      <c r="N809" s="7" t="str">
        <f>IF(BudgetsQTable[[#This Row],[pi_last_name]]=" ","",HYPERLINK("mailto:"&amp;BudgetsQTable[[#This Row],[pi_email]]&amp;"&amp;subject=Your NSF Proposal:  "&amp;BudgetsQTable[[#This Row],[prop_id]],BudgetsQTable[[#This Row],[pi_email]]))</f>
        <v/>
      </c>
      <c r="O809" s="78" t="s">
        <v>753</v>
      </c>
      <c r="P809" s="78">
        <v>1</v>
      </c>
      <c r="Q809" s="78">
        <v>1</v>
      </c>
      <c r="R809" s="79">
        <v>0</v>
      </c>
      <c r="S809" s="79">
        <v>5000</v>
      </c>
      <c r="T809" s="79">
        <v>0</v>
      </c>
      <c r="U809" s="80">
        <v>126583</v>
      </c>
      <c r="V809" s="78">
        <v>0</v>
      </c>
      <c r="W809" s="78">
        <v>1</v>
      </c>
      <c r="X809" s="11" t="str">
        <f ca="1">IF(ISBLANK(BudgetsQTable[[#This Row],[budg_seq_yr]]),"FY"&amp;fiscalyear,"FY"&amp;fiscalyear-1+BudgetsQTable[[#This Row],[budg_seq_yr]])</f>
        <v>FY18</v>
      </c>
      <c r="Y809" s="79">
        <v>126583</v>
      </c>
      <c r="Z809" s="78" t="s">
        <v>2818</v>
      </c>
      <c r="AA809" s="78" t="s">
        <v>476</v>
      </c>
      <c r="AB809" s="76" t="s">
        <v>2821</v>
      </c>
      <c r="AC809" s="78" t="s">
        <v>2832</v>
      </c>
    </row>
    <row r="810" spans="1:29" x14ac:dyDescent="0.35">
      <c r="A810" s="10" t="s">
        <v>3512</v>
      </c>
      <c r="B810" s="76" t="s">
        <v>2834</v>
      </c>
      <c r="C810" s="76">
        <f>C809+(BudgetsQTable[[#This Row],[lead]]&lt;&gt;K809)</f>
        <v>113</v>
      </c>
      <c r="D810" s="76">
        <f>D809*(BudgetsQTable[[#This Row],[lead]]=K809)+(BudgetsQTable[[#This Row],[prop_id]]&lt;&gt;A809)</f>
        <v>3</v>
      </c>
      <c r="E810" s="77">
        <v>43005.477083333331</v>
      </c>
      <c r="F810" s="78" t="s">
        <v>2817</v>
      </c>
      <c r="G810" s="78" t="s">
        <v>2818</v>
      </c>
      <c r="H810" s="78" t="s">
        <v>476</v>
      </c>
      <c r="I810" s="76" t="s">
        <v>727</v>
      </c>
      <c r="J810" s="76" t="s">
        <v>753</v>
      </c>
      <c r="K810" s="78" t="s">
        <v>1394</v>
      </c>
      <c r="L810" s="7" t="str">
        <f>IF(BudgetsQTable[[#This Row],[pi_last_name]]=" ","",HYPERLINK("https://www.ejacket.nsf.gov/ej/showProposal.do?Continue=Y&amp;ID="&amp;BudgetsQTable[[#This Row],[prop_id]],BudgetsQTable[[#This Row],[prop_id]]))</f>
        <v/>
      </c>
      <c r="M810" s="78" t="s">
        <v>753</v>
      </c>
      <c r="N810" s="7" t="str">
        <f>IF(BudgetsQTable[[#This Row],[pi_last_name]]=" ","",HYPERLINK("mailto:"&amp;BudgetsQTable[[#This Row],[pi_email]]&amp;"&amp;subject=Your NSF Proposal:  "&amp;BudgetsQTable[[#This Row],[prop_id]],BudgetsQTable[[#This Row],[pi_email]]))</f>
        <v/>
      </c>
      <c r="O810" s="78" t="s">
        <v>753</v>
      </c>
      <c r="P810" s="78">
        <v>1</v>
      </c>
      <c r="Q810" s="78">
        <v>1</v>
      </c>
      <c r="R810" s="79">
        <v>0</v>
      </c>
      <c r="S810" s="79">
        <v>5000</v>
      </c>
      <c r="T810" s="79">
        <v>0</v>
      </c>
      <c r="U810" s="80">
        <v>128982</v>
      </c>
      <c r="V810" s="78">
        <v>0</v>
      </c>
      <c r="W810" s="78">
        <v>2</v>
      </c>
      <c r="X810" s="11" t="str">
        <f ca="1">IF(ISBLANK(BudgetsQTable[[#This Row],[budg_seq_yr]]),"FY"&amp;fiscalyear,"FY"&amp;fiscalyear-1+BudgetsQTable[[#This Row],[budg_seq_yr]])</f>
        <v>FY19</v>
      </c>
      <c r="Y810" s="79">
        <v>128982</v>
      </c>
      <c r="Z810" s="78" t="s">
        <v>2818</v>
      </c>
      <c r="AA810" s="78" t="s">
        <v>476</v>
      </c>
      <c r="AB810" s="76" t="s">
        <v>2821</v>
      </c>
      <c r="AC810" s="78" t="s">
        <v>2832</v>
      </c>
    </row>
    <row r="811" spans="1:29" x14ac:dyDescent="0.35">
      <c r="A811" s="10" t="s">
        <v>3512</v>
      </c>
      <c r="B811" s="76" t="s">
        <v>2834</v>
      </c>
      <c r="C811" s="76">
        <f>C810+(BudgetsQTable[[#This Row],[lead]]&lt;&gt;K810)</f>
        <v>113</v>
      </c>
      <c r="D811" s="76">
        <f>D810*(BudgetsQTable[[#This Row],[lead]]=K810)+(BudgetsQTable[[#This Row],[prop_id]]&lt;&gt;A810)</f>
        <v>3</v>
      </c>
      <c r="E811" s="77">
        <v>43005.477083333331</v>
      </c>
      <c r="F811" s="78" t="s">
        <v>2817</v>
      </c>
      <c r="G811" s="78" t="s">
        <v>2818</v>
      </c>
      <c r="H811" s="78" t="s">
        <v>476</v>
      </c>
      <c r="I811" s="76" t="s">
        <v>727</v>
      </c>
      <c r="J811" s="76" t="s">
        <v>753</v>
      </c>
      <c r="K811" s="78" t="s">
        <v>1394</v>
      </c>
      <c r="L811" s="7" t="str">
        <f>IF(BudgetsQTable[[#This Row],[pi_last_name]]=" ","",HYPERLINK("https://www.ejacket.nsf.gov/ej/showProposal.do?Continue=Y&amp;ID="&amp;BudgetsQTable[[#This Row],[prop_id]],BudgetsQTable[[#This Row],[prop_id]]))</f>
        <v/>
      </c>
      <c r="M811" s="78" t="s">
        <v>753</v>
      </c>
      <c r="N811" s="7" t="str">
        <f>IF(BudgetsQTable[[#This Row],[pi_last_name]]=" ","",HYPERLINK("mailto:"&amp;BudgetsQTable[[#This Row],[pi_email]]&amp;"&amp;subject=Your NSF Proposal:  "&amp;BudgetsQTable[[#This Row],[prop_id]],BudgetsQTable[[#This Row],[pi_email]]))</f>
        <v/>
      </c>
      <c r="O811" s="78" t="s">
        <v>753</v>
      </c>
      <c r="P811" s="78">
        <v>1</v>
      </c>
      <c r="Q811" s="78">
        <v>1</v>
      </c>
      <c r="R811" s="79">
        <v>0</v>
      </c>
      <c r="S811" s="79">
        <v>5000</v>
      </c>
      <c r="T811" s="79">
        <v>0</v>
      </c>
      <c r="U811" s="80">
        <v>131433</v>
      </c>
      <c r="V811" s="78">
        <v>0</v>
      </c>
      <c r="W811" s="78">
        <v>3</v>
      </c>
      <c r="X811" s="11" t="str">
        <f ca="1">IF(ISBLANK(BudgetsQTable[[#This Row],[budg_seq_yr]]),"FY"&amp;fiscalyear,"FY"&amp;fiscalyear-1+BudgetsQTable[[#This Row],[budg_seq_yr]])</f>
        <v>FY20</v>
      </c>
      <c r="Y811" s="79">
        <v>131433</v>
      </c>
      <c r="Z811" s="78" t="s">
        <v>2818</v>
      </c>
      <c r="AA811" s="78" t="s">
        <v>476</v>
      </c>
      <c r="AB811" s="76" t="s">
        <v>2821</v>
      </c>
      <c r="AC811" s="78" t="s">
        <v>2832</v>
      </c>
    </row>
    <row r="812" spans="1:29" x14ac:dyDescent="0.35">
      <c r="A812" s="10" t="s">
        <v>1402</v>
      </c>
      <c r="B812" s="76" t="s">
        <v>2824</v>
      </c>
      <c r="C812" s="76">
        <f>C811+(BudgetsQTable[[#This Row],[lead]]&lt;&gt;K811)</f>
        <v>114</v>
      </c>
      <c r="D812" s="76">
        <f>D811*(BudgetsQTable[[#This Row],[lead]]=K811)+(BudgetsQTable[[#This Row],[prop_id]]&lt;&gt;A811)</f>
        <v>1</v>
      </c>
      <c r="E812" s="77">
        <v>43005.447916666664</v>
      </c>
      <c r="F812" s="78" t="s">
        <v>2868</v>
      </c>
      <c r="G812" s="78" t="s">
        <v>2869</v>
      </c>
      <c r="H812" s="78" t="s">
        <v>468</v>
      </c>
      <c r="I812" s="76" t="s">
        <v>1185</v>
      </c>
      <c r="J812" s="76" t="s">
        <v>3518</v>
      </c>
      <c r="K812" s="78" t="s">
        <v>1402</v>
      </c>
      <c r="L812" s="7" t="str">
        <f>IF(BudgetsQTable[[#This Row],[pi_last_name]]=" ","",HYPERLINK("https://www.ejacket.nsf.gov/ej/showProposal.do?Continue=Y&amp;ID="&amp;BudgetsQTable[[#This Row],[prop_id]],BudgetsQTable[[#This Row],[prop_id]]))</f>
        <v>1763519</v>
      </c>
      <c r="M812" s="78" t="s">
        <v>1403</v>
      </c>
      <c r="N812" s="7" t="str">
        <f>IF(BudgetsQTable[[#This Row],[pi_last_name]]=" ","",HYPERLINK("mailto:"&amp;BudgetsQTable[[#This Row],[pi_email]]&amp;"&amp;subject=Your NSF Proposal:  "&amp;BudgetsQTable[[#This Row],[prop_id]],BudgetsQTable[[#This Row],[pi_email]]))</f>
        <v>andrew.kun@unh.edu</v>
      </c>
      <c r="O812" s="78" t="s">
        <v>3516</v>
      </c>
      <c r="P812" s="78"/>
      <c r="Q812" s="78"/>
      <c r="R812" s="79"/>
      <c r="S812" s="79"/>
      <c r="T812" s="79"/>
      <c r="U812" s="80"/>
      <c r="V812" s="78">
        <v>0</v>
      </c>
      <c r="W812" s="78"/>
      <c r="X812" s="11" t="str">
        <f ca="1">IF(ISBLANK(BudgetsQTable[[#This Row],[budg_seq_yr]]),"FY"&amp;fiscalyear,"FY"&amp;fiscalyear-1+BudgetsQTable[[#This Row],[budg_seq_yr]])</f>
        <v>FY18</v>
      </c>
      <c r="Y812" s="79">
        <v>399968</v>
      </c>
      <c r="Z812" s="78" t="s">
        <v>2869</v>
      </c>
      <c r="AA812" s="78" t="s">
        <v>468</v>
      </c>
      <c r="AB812" s="76" t="s">
        <v>2821</v>
      </c>
      <c r="AC812" s="78" t="s">
        <v>3377</v>
      </c>
    </row>
    <row r="813" spans="1:29" x14ac:dyDescent="0.35">
      <c r="A813" s="10" t="s">
        <v>1402</v>
      </c>
      <c r="B813" s="76" t="s">
        <v>2824</v>
      </c>
      <c r="C813" s="76">
        <f>C812+(BudgetsQTable[[#This Row],[lead]]&lt;&gt;K812)</f>
        <v>114</v>
      </c>
      <c r="D813" s="76">
        <f>D812*(BudgetsQTable[[#This Row],[lead]]=K812)+(BudgetsQTable[[#This Row],[prop_id]]&lt;&gt;A812)</f>
        <v>1</v>
      </c>
      <c r="E813" s="77">
        <v>43005.447916666664</v>
      </c>
      <c r="F813" s="78" t="s">
        <v>2868</v>
      </c>
      <c r="G813" s="78" t="s">
        <v>2869</v>
      </c>
      <c r="H813" s="78" t="s">
        <v>468</v>
      </c>
      <c r="I813" s="76" t="s">
        <v>1185</v>
      </c>
      <c r="J813" s="76" t="s">
        <v>753</v>
      </c>
      <c r="K813" s="78" t="s">
        <v>1402</v>
      </c>
      <c r="L813" s="7" t="str">
        <f>IF(BudgetsQTable[[#This Row],[pi_last_name]]=" ","",HYPERLINK("https://www.ejacket.nsf.gov/ej/showProposal.do?Continue=Y&amp;ID="&amp;BudgetsQTable[[#This Row],[prop_id]],BudgetsQTable[[#This Row],[prop_id]]))</f>
        <v/>
      </c>
      <c r="M813" s="78" t="s">
        <v>753</v>
      </c>
      <c r="N813" s="7" t="str">
        <f>IF(BudgetsQTable[[#This Row],[pi_last_name]]=" ","",HYPERLINK("mailto:"&amp;BudgetsQTable[[#This Row],[pi_email]]&amp;"&amp;subject=Your NSF Proposal:  "&amp;BudgetsQTable[[#This Row],[prop_id]],BudgetsQTable[[#This Row],[pi_email]]))</f>
        <v/>
      </c>
      <c r="O813" s="78" t="s">
        <v>753</v>
      </c>
      <c r="P813" s="78">
        <v>1</v>
      </c>
      <c r="Q813" s="78">
        <v>1</v>
      </c>
      <c r="R813" s="79">
        <v>50000</v>
      </c>
      <c r="S813" s="79">
        <v>0</v>
      </c>
      <c r="T813" s="79">
        <v>0</v>
      </c>
      <c r="U813" s="80">
        <v>128925</v>
      </c>
      <c r="V813" s="78">
        <v>0</v>
      </c>
      <c r="W813" s="78">
        <v>1</v>
      </c>
      <c r="X813" s="11" t="str">
        <f ca="1">IF(ISBLANK(BudgetsQTable[[#This Row],[budg_seq_yr]]),"FY"&amp;fiscalyear,"FY"&amp;fiscalyear-1+BudgetsQTable[[#This Row],[budg_seq_yr]])</f>
        <v>FY18</v>
      </c>
      <c r="Y813" s="79">
        <v>128925</v>
      </c>
      <c r="Z813" s="78" t="s">
        <v>2869</v>
      </c>
      <c r="AA813" s="78" t="s">
        <v>468</v>
      </c>
      <c r="AB813" s="76" t="s">
        <v>2821</v>
      </c>
      <c r="AC813" s="78" t="s">
        <v>3377</v>
      </c>
    </row>
    <row r="814" spans="1:29" x14ac:dyDescent="0.35">
      <c r="A814" s="10" t="s">
        <v>1402</v>
      </c>
      <c r="B814" s="76" t="s">
        <v>2824</v>
      </c>
      <c r="C814" s="76">
        <f>C813+(BudgetsQTable[[#This Row],[lead]]&lt;&gt;K813)</f>
        <v>114</v>
      </c>
      <c r="D814" s="76">
        <f>D813*(BudgetsQTable[[#This Row],[lead]]=K813)+(BudgetsQTable[[#This Row],[prop_id]]&lt;&gt;A813)</f>
        <v>1</v>
      </c>
      <c r="E814" s="77">
        <v>43005.447916666664</v>
      </c>
      <c r="F814" s="78" t="s">
        <v>2868</v>
      </c>
      <c r="G814" s="78" t="s">
        <v>2869</v>
      </c>
      <c r="H814" s="78" t="s">
        <v>468</v>
      </c>
      <c r="I814" s="76" t="s">
        <v>1185</v>
      </c>
      <c r="J814" s="76" t="s">
        <v>753</v>
      </c>
      <c r="K814" s="78" t="s">
        <v>1402</v>
      </c>
      <c r="L814" s="7" t="str">
        <f>IF(BudgetsQTable[[#This Row],[pi_last_name]]=" ","",HYPERLINK("https://www.ejacket.nsf.gov/ej/showProposal.do?Continue=Y&amp;ID="&amp;BudgetsQTable[[#This Row],[prop_id]],BudgetsQTable[[#This Row],[prop_id]]))</f>
        <v/>
      </c>
      <c r="M814" s="78" t="s">
        <v>753</v>
      </c>
      <c r="N814" s="7" t="str">
        <f>IF(BudgetsQTable[[#This Row],[pi_last_name]]=" ","",HYPERLINK("mailto:"&amp;BudgetsQTable[[#This Row],[pi_email]]&amp;"&amp;subject=Your NSF Proposal:  "&amp;BudgetsQTable[[#This Row],[prop_id]],BudgetsQTable[[#This Row],[pi_email]]))</f>
        <v/>
      </c>
      <c r="O814" s="78" t="s">
        <v>753</v>
      </c>
      <c r="P814" s="78">
        <v>1</v>
      </c>
      <c r="Q814" s="78">
        <v>1</v>
      </c>
      <c r="R814" s="79">
        <v>0</v>
      </c>
      <c r="S814" s="79">
        <v>4000</v>
      </c>
      <c r="T814" s="79">
        <v>0</v>
      </c>
      <c r="U814" s="80">
        <v>86095</v>
      </c>
      <c r="V814" s="78">
        <v>0</v>
      </c>
      <c r="W814" s="78">
        <v>2</v>
      </c>
      <c r="X814" s="11" t="str">
        <f ca="1">IF(ISBLANK(BudgetsQTable[[#This Row],[budg_seq_yr]]),"FY"&amp;fiscalyear,"FY"&amp;fiscalyear-1+BudgetsQTable[[#This Row],[budg_seq_yr]])</f>
        <v>FY19</v>
      </c>
      <c r="Y814" s="79">
        <v>86095</v>
      </c>
      <c r="Z814" s="78" t="s">
        <v>2869</v>
      </c>
      <c r="AA814" s="78" t="s">
        <v>468</v>
      </c>
      <c r="AB814" s="76" t="s">
        <v>2821</v>
      </c>
      <c r="AC814" s="78" t="s">
        <v>3377</v>
      </c>
    </row>
    <row r="815" spans="1:29" x14ac:dyDescent="0.35">
      <c r="A815" s="10" t="s">
        <v>1402</v>
      </c>
      <c r="B815" s="76" t="s">
        <v>2824</v>
      </c>
      <c r="C815" s="76">
        <f>C814+(BudgetsQTable[[#This Row],[lead]]&lt;&gt;K814)</f>
        <v>114</v>
      </c>
      <c r="D815" s="76">
        <f>D814*(BudgetsQTable[[#This Row],[lead]]=K814)+(BudgetsQTable[[#This Row],[prop_id]]&lt;&gt;A814)</f>
        <v>1</v>
      </c>
      <c r="E815" s="77">
        <v>43005.447916666664</v>
      </c>
      <c r="F815" s="78" t="s">
        <v>2868</v>
      </c>
      <c r="G815" s="78" t="s">
        <v>2869</v>
      </c>
      <c r="H815" s="78" t="s">
        <v>468</v>
      </c>
      <c r="I815" s="76" t="s">
        <v>1185</v>
      </c>
      <c r="J815" s="76" t="s">
        <v>753</v>
      </c>
      <c r="K815" s="78" t="s">
        <v>1402</v>
      </c>
      <c r="L815" s="7" t="str">
        <f>IF(BudgetsQTable[[#This Row],[pi_last_name]]=" ","",HYPERLINK("https://www.ejacket.nsf.gov/ej/showProposal.do?Continue=Y&amp;ID="&amp;BudgetsQTable[[#This Row],[prop_id]],BudgetsQTable[[#This Row],[prop_id]]))</f>
        <v/>
      </c>
      <c r="M815" s="78" t="s">
        <v>753</v>
      </c>
      <c r="N815" s="7" t="str">
        <f>IF(BudgetsQTable[[#This Row],[pi_last_name]]=" ","",HYPERLINK("mailto:"&amp;BudgetsQTable[[#This Row],[pi_email]]&amp;"&amp;subject=Your NSF Proposal:  "&amp;BudgetsQTable[[#This Row],[prop_id]],BudgetsQTable[[#This Row],[pi_email]]))</f>
        <v/>
      </c>
      <c r="O815" s="78" t="s">
        <v>753</v>
      </c>
      <c r="P815" s="78">
        <v>1</v>
      </c>
      <c r="Q815" s="78">
        <v>1</v>
      </c>
      <c r="R815" s="79">
        <v>0</v>
      </c>
      <c r="S815" s="79">
        <v>0</v>
      </c>
      <c r="T815" s="79">
        <v>0</v>
      </c>
      <c r="U815" s="80">
        <v>90165</v>
      </c>
      <c r="V815" s="78">
        <v>0</v>
      </c>
      <c r="W815" s="78">
        <v>3</v>
      </c>
      <c r="X815" s="11" t="str">
        <f ca="1">IF(ISBLANK(BudgetsQTable[[#This Row],[budg_seq_yr]]),"FY"&amp;fiscalyear,"FY"&amp;fiscalyear-1+BudgetsQTable[[#This Row],[budg_seq_yr]])</f>
        <v>FY20</v>
      </c>
      <c r="Y815" s="79">
        <v>90165</v>
      </c>
      <c r="Z815" s="78" t="s">
        <v>2869</v>
      </c>
      <c r="AA815" s="78" t="s">
        <v>468</v>
      </c>
      <c r="AB815" s="76" t="s">
        <v>2821</v>
      </c>
      <c r="AC815" s="78" t="s">
        <v>3377</v>
      </c>
    </row>
    <row r="816" spans="1:29" x14ac:dyDescent="0.35">
      <c r="A816" s="10" t="s">
        <v>1402</v>
      </c>
      <c r="B816" s="76" t="s">
        <v>2824</v>
      </c>
      <c r="C816" s="76">
        <f>C815+(BudgetsQTable[[#This Row],[lead]]&lt;&gt;K815)</f>
        <v>114</v>
      </c>
      <c r="D816" s="76">
        <f>D815*(BudgetsQTable[[#This Row],[lead]]=K815)+(BudgetsQTable[[#This Row],[prop_id]]&lt;&gt;A815)</f>
        <v>1</v>
      </c>
      <c r="E816" s="77">
        <v>43005.447916666664</v>
      </c>
      <c r="F816" s="78" t="s">
        <v>2868</v>
      </c>
      <c r="G816" s="78" t="s">
        <v>2869</v>
      </c>
      <c r="H816" s="78" t="s">
        <v>468</v>
      </c>
      <c r="I816" s="76" t="s">
        <v>1185</v>
      </c>
      <c r="J816" s="76" t="s">
        <v>753</v>
      </c>
      <c r="K816" s="78" t="s">
        <v>1402</v>
      </c>
      <c r="L816" s="7" t="str">
        <f>IF(BudgetsQTable[[#This Row],[pi_last_name]]=" ","",HYPERLINK("https://www.ejacket.nsf.gov/ej/showProposal.do?Continue=Y&amp;ID="&amp;BudgetsQTable[[#This Row],[prop_id]],BudgetsQTable[[#This Row],[prop_id]]))</f>
        <v/>
      </c>
      <c r="M816" s="78" t="s">
        <v>753</v>
      </c>
      <c r="N816" s="7" t="str">
        <f>IF(BudgetsQTable[[#This Row],[pi_last_name]]=" ","",HYPERLINK("mailto:"&amp;BudgetsQTable[[#This Row],[pi_email]]&amp;"&amp;subject=Your NSF Proposal:  "&amp;BudgetsQTable[[#This Row],[prop_id]],BudgetsQTable[[#This Row],[pi_email]]))</f>
        <v/>
      </c>
      <c r="O816" s="78" t="s">
        <v>753</v>
      </c>
      <c r="P816" s="78">
        <v>1</v>
      </c>
      <c r="Q816" s="78">
        <v>1</v>
      </c>
      <c r="R816" s="79">
        <v>0</v>
      </c>
      <c r="S816" s="79">
        <v>4000</v>
      </c>
      <c r="T816" s="79">
        <v>0</v>
      </c>
      <c r="U816" s="80">
        <v>94783</v>
      </c>
      <c r="V816" s="78">
        <v>0</v>
      </c>
      <c r="W816" s="78">
        <v>4</v>
      </c>
      <c r="X816" s="11" t="str">
        <f ca="1">IF(ISBLANK(BudgetsQTable[[#This Row],[budg_seq_yr]]),"FY"&amp;fiscalyear,"FY"&amp;fiscalyear-1+BudgetsQTable[[#This Row],[budg_seq_yr]])</f>
        <v>FY21</v>
      </c>
      <c r="Y816" s="79">
        <v>94783</v>
      </c>
      <c r="Z816" s="78" t="s">
        <v>2869</v>
      </c>
      <c r="AA816" s="78" t="s">
        <v>468</v>
      </c>
      <c r="AB816" s="76" t="s">
        <v>2821</v>
      </c>
      <c r="AC816" s="78" t="s">
        <v>3377</v>
      </c>
    </row>
    <row r="817" spans="1:29" x14ac:dyDescent="0.35">
      <c r="A817" s="10" t="s">
        <v>3519</v>
      </c>
      <c r="B817" s="76" t="s">
        <v>2834</v>
      </c>
      <c r="C817" s="76">
        <f>C816+(BudgetsQTable[[#This Row],[lead]]&lt;&gt;K816)</f>
        <v>114</v>
      </c>
      <c r="D817" s="76">
        <f>D816*(BudgetsQTable[[#This Row],[lead]]=K816)+(BudgetsQTable[[#This Row],[prop_id]]&lt;&gt;A816)</f>
        <v>2</v>
      </c>
      <c r="E817" s="77">
        <v>43004.633333333331</v>
      </c>
      <c r="F817" s="78" t="s">
        <v>2868</v>
      </c>
      <c r="G817" s="78" t="s">
        <v>2869</v>
      </c>
      <c r="H817" s="78" t="s">
        <v>468</v>
      </c>
      <c r="I817" s="76" t="s">
        <v>1185</v>
      </c>
      <c r="J817" s="76" t="s">
        <v>3522</v>
      </c>
      <c r="K817" s="78" t="s">
        <v>1402</v>
      </c>
      <c r="L817" s="7" t="str">
        <f>IF(BudgetsQTable[[#This Row],[pi_last_name]]=" ","",HYPERLINK("https://www.ejacket.nsf.gov/ej/showProposal.do?Continue=Y&amp;ID="&amp;BudgetsQTable[[#This Row],[prop_id]],BudgetsQTable[[#This Row],[prop_id]]))</f>
        <v>1763369</v>
      </c>
      <c r="M817" s="78" t="s">
        <v>3520</v>
      </c>
      <c r="N817" s="7" t="str">
        <f>IF(BudgetsQTable[[#This Row],[pi_last_name]]=" ","",HYPERLINK("mailto:"&amp;BudgetsQTable[[#This Row],[pi_email]]&amp;"&amp;subject=Your NSF Proposal:  "&amp;BudgetsQTable[[#This Row],[prop_id]],BudgetsQTable[[#This Row],[pi_email]]))</f>
        <v>bertrand_schneider@gse.harvard.edu</v>
      </c>
      <c r="O817" s="78" t="s">
        <v>2938</v>
      </c>
      <c r="P817" s="78"/>
      <c r="Q817" s="78"/>
      <c r="R817" s="79"/>
      <c r="S817" s="79"/>
      <c r="T817" s="79"/>
      <c r="U817" s="80"/>
      <c r="V817" s="78">
        <v>0</v>
      </c>
      <c r="W817" s="78"/>
      <c r="X817" s="11" t="str">
        <f ca="1">IF(ISBLANK(BudgetsQTable[[#This Row],[budg_seq_yr]]),"FY"&amp;fiscalyear,"FY"&amp;fiscalyear-1+BudgetsQTable[[#This Row],[budg_seq_yr]])</f>
        <v>FY18</v>
      </c>
      <c r="Y817" s="79">
        <v>400000</v>
      </c>
      <c r="Z817" s="78" t="s">
        <v>2869</v>
      </c>
      <c r="AA817" s="78" t="s">
        <v>468</v>
      </c>
      <c r="AB817" s="76" t="s">
        <v>2821</v>
      </c>
      <c r="AC817" s="78" t="s">
        <v>3377</v>
      </c>
    </row>
    <row r="818" spans="1:29" x14ac:dyDescent="0.35">
      <c r="A818" s="10" t="s">
        <v>3519</v>
      </c>
      <c r="B818" s="76" t="s">
        <v>2834</v>
      </c>
      <c r="C818" s="76">
        <f>C817+(BudgetsQTable[[#This Row],[lead]]&lt;&gt;K817)</f>
        <v>114</v>
      </c>
      <c r="D818" s="76">
        <f>D817*(BudgetsQTable[[#This Row],[lead]]=K817)+(BudgetsQTable[[#This Row],[prop_id]]&lt;&gt;A817)</f>
        <v>2</v>
      </c>
      <c r="E818" s="77">
        <v>43004.633333333331</v>
      </c>
      <c r="F818" s="78" t="s">
        <v>2868</v>
      </c>
      <c r="G818" s="78" t="s">
        <v>2869</v>
      </c>
      <c r="H818" s="78" t="s">
        <v>468</v>
      </c>
      <c r="I818" s="76" t="s">
        <v>1185</v>
      </c>
      <c r="J818" s="76" t="s">
        <v>753</v>
      </c>
      <c r="K818" s="78" t="s">
        <v>1402</v>
      </c>
      <c r="L818" s="7" t="str">
        <f>IF(BudgetsQTable[[#This Row],[pi_last_name]]=" ","",HYPERLINK("https://www.ejacket.nsf.gov/ej/showProposal.do?Continue=Y&amp;ID="&amp;BudgetsQTable[[#This Row],[prop_id]],BudgetsQTable[[#This Row],[prop_id]]))</f>
        <v/>
      </c>
      <c r="M818" s="78" t="s">
        <v>753</v>
      </c>
      <c r="N818" s="7" t="str">
        <f>IF(BudgetsQTable[[#This Row],[pi_last_name]]=" ","",HYPERLINK("mailto:"&amp;BudgetsQTable[[#This Row],[pi_email]]&amp;"&amp;subject=Your NSF Proposal:  "&amp;BudgetsQTable[[#This Row],[prop_id]],BudgetsQTable[[#This Row],[pi_email]]))</f>
        <v/>
      </c>
      <c r="O818" s="78" t="s">
        <v>753</v>
      </c>
      <c r="P818" s="78">
        <v>1</v>
      </c>
      <c r="Q818" s="78">
        <v>0</v>
      </c>
      <c r="R818" s="79">
        <v>60000</v>
      </c>
      <c r="S818" s="79">
        <v>0</v>
      </c>
      <c r="T818" s="79">
        <v>0</v>
      </c>
      <c r="U818" s="80">
        <v>193392</v>
      </c>
      <c r="V818" s="78">
        <v>0</v>
      </c>
      <c r="W818" s="78">
        <v>1</v>
      </c>
      <c r="X818" s="11" t="str">
        <f ca="1">IF(ISBLANK(BudgetsQTable[[#This Row],[budg_seq_yr]]),"FY"&amp;fiscalyear,"FY"&amp;fiscalyear-1+BudgetsQTable[[#This Row],[budg_seq_yr]])</f>
        <v>FY18</v>
      </c>
      <c r="Y818" s="79">
        <v>193392</v>
      </c>
      <c r="Z818" s="78" t="s">
        <v>2869</v>
      </c>
      <c r="AA818" s="78" t="s">
        <v>468</v>
      </c>
      <c r="AB818" s="76" t="s">
        <v>2821</v>
      </c>
      <c r="AC818" s="78" t="s">
        <v>3377</v>
      </c>
    </row>
    <row r="819" spans="1:29" x14ac:dyDescent="0.35">
      <c r="A819" s="10" t="s">
        <v>3519</v>
      </c>
      <c r="B819" s="76" t="s">
        <v>2834</v>
      </c>
      <c r="C819" s="76">
        <f>C818+(BudgetsQTable[[#This Row],[lead]]&lt;&gt;K818)</f>
        <v>114</v>
      </c>
      <c r="D819" s="76">
        <f>D818*(BudgetsQTable[[#This Row],[lead]]=K818)+(BudgetsQTable[[#This Row],[prop_id]]&lt;&gt;A818)</f>
        <v>2</v>
      </c>
      <c r="E819" s="77">
        <v>43004.633333333331</v>
      </c>
      <c r="F819" s="78" t="s">
        <v>2868</v>
      </c>
      <c r="G819" s="78" t="s">
        <v>2869</v>
      </c>
      <c r="H819" s="78" t="s">
        <v>468</v>
      </c>
      <c r="I819" s="76" t="s">
        <v>1185</v>
      </c>
      <c r="J819" s="76" t="s">
        <v>753</v>
      </c>
      <c r="K819" s="78" t="s">
        <v>1402</v>
      </c>
      <c r="L819" s="7" t="str">
        <f>IF(BudgetsQTable[[#This Row],[pi_last_name]]=" ","",HYPERLINK("https://www.ejacket.nsf.gov/ej/showProposal.do?Continue=Y&amp;ID="&amp;BudgetsQTable[[#This Row],[prop_id]],BudgetsQTable[[#This Row],[prop_id]]))</f>
        <v/>
      </c>
      <c r="M819" s="78" t="s">
        <v>753</v>
      </c>
      <c r="N819" s="7" t="str">
        <f>IF(BudgetsQTable[[#This Row],[pi_last_name]]=" ","",HYPERLINK("mailto:"&amp;BudgetsQTable[[#This Row],[pi_email]]&amp;"&amp;subject=Your NSF Proposal:  "&amp;BudgetsQTable[[#This Row],[prop_id]],BudgetsQTable[[#This Row],[pi_email]]))</f>
        <v/>
      </c>
      <c r="O819" s="78" t="s">
        <v>753</v>
      </c>
      <c r="P819" s="78">
        <v>1</v>
      </c>
      <c r="Q819" s="78">
        <v>0</v>
      </c>
      <c r="R819" s="79">
        <v>0</v>
      </c>
      <c r="S819" s="79">
        <v>0</v>
      </c>
      <c r="T819" s="79">
        <v>0</v>
      </c>
      <c r="U819" s="80">
        <v>68695</v>
      </c>
      <c r="V819" s="78">
        <v>0</v>
      </c>
      <c r="W819" s="78">
        <v>2</v>
      </c>
      <c r="X819" s="11" t="str">
        <f ca="1">IF(ISBLANK(BudgetsQTable[[#This Row],[budg_seq_yr]]),"FY"&amp;fiscalyear,"FY"&amp;fiscalyear-1+BudgetsQTable[[#This Row],[budg_seq_yr]])</f>
        <v>FY19</v>
      </c>
      <c r="Y819" s="79">
        <v>68695</v>
      </c>
      <c r="Z819" s="78" t="s">
        <v>2869</v>
      </c>
      <c r="AA819" s="78" t="s">
        <v>468</v>
      </c>
      <c r="AB819" s="76" t="s">
        <v>2821</v>
      </c>
      <c r="AC819" s="78" t="s">
        <v>3377</v>
      </c>
    </row>
    <row r="820" spans="1:29" x14ac:dyDescent="0.35">
      <c r="A820" s="10" t="s">
        <v>3519</v>
      </c>
      <c r="B820" s="76" t="s">
        <v>2834</v>
      </c>
      <c r="C820" s="76">
        <f>C819+(BudgetsQTable[[#This Row],[lead]]&lt;&gt;K819)</f>
        <v>114</v>
      </c>
      <c r="D820" s="76">
        <f>D819*(BudgetsQTable[[#This Row],[lead]]=K819)+(BudgetsQTable[[#This Row],[prop_id]]&lt;&gt;A819)</f>
        <v>2</v>
      </c>
      <c r="E820" s="77">
        <v>43004.633333333331</v>
      </c>
      <c r="F820" s="78" t="s">
        <v>2868</v>
      </c>
      <c r="G820" s="78" t="s">
        <v>2869</v>
      </c>
      <c r="H820" s="78" t="s">
        <v>468</v>
      </c>
      <c r="I820" s="76" t="s">
        <v>1185</v>
      </c>
      <c r="J820" s="76" t="s">
        <v>753</v>
      </c>
      <c r="K820" s="78" t="s">
        <v>1402</v>
      </c>
      <c r="L820" s="7" t="str">
        <f>IF(BudgetsQTable[[#This Row],[pi_last_name]]=" ","",HYPERLINK("https://www.ejacket.nsf.gov/ej/showProposal.do?Continue=Y&amp;ID="&amp;BudgetsQTable[[#This Row],[prop_id]],BudgetsQTable[[#This Row],[prop_id]]))</f>
        <v/>
      </c>
      <c r="M820" s="78" t="s">
        <v>753</v>
      </c>
      <c r="N820" s="7" t="str">
        <f>IF(BudgetsQTable[[#This Row],[pi_last_name]]=" ","",HYPERLINK("mailto:"&amp;BudgetsQTable[[#This Row],[pi_email]]&amp;"&amp;subject=Your NSF Proposal:  "&amp;BudgetsQTable[[#This Row],[prop_id]],BudgetsQTable[[#This Row],[pi_email]]))</f>
        <v/>
      </c>
      <c r="O820" s="78" t="s">
        <v>753</v>
      </c>
      <c r="P820" s="78">
        <v>1</v>
      </c>
      <c r="Q820" s="78">
        <v>0</v>
      </c>
      <c r="R820" s="79">
        <v>0</v>
      </c>
      <c r="S820" s="79">
        <v>0</v>
      </c>
      <c r="T820" s="79">
        <v>0</v>
      </c>
      <c r="U820" s="80">
        <v>67112</v>
      </c>
      <c r="V820" s="78">
        <v>0</v>
      </c>
      <c r="W820" s="78">
        <v>3</v>
      </c>
      <c r="X820" s="11" t="str">
        <f ca="1">IF(ISBLANK(BudgetsQTable[[#This Row],[budg_seq_yr]]),"FY"&amp;fiscalyear,"FY"&amp;fiscalyear-1+BudgetsQTable[[#This Row],[budg_seq_yr]])</f>
        <v>FY20</v>
      </c>
      <c r="Y820" s="79">
        <v>67112</v>
      </c>
      <c r="Z820" s="78" t="s">
        <v>2869</v>
      </c>
      <c r="AA820" s="78" t="s">
        <v>468</v>
      </c>
      <c r="AB820" s="76" t="s">
        <v>2821</v>
      </c>
      <c r="AC820" s="78" t="s">
        <v>3377</v>
      </c>
    </row>
    <row r="821" spans="1:29" x14ac:dyDescent="0.35">
      <c r="A821" s="10" t="s">
        <v>3519</v>
      </c>
      <c r="B821" s="76" t="s">
        <v>2834</v>
      </c>
      <c r="C821" s="76">
        <f>C820+(BudgetsQTable[[#This Row],[lead]]&lt;&gt;K820)</f>
        <v>114</v>
      </c>
      <c r="D821" s="76">
        <f>D820*(BudgetsQTable[[#This Row],[lead]]=K820)+(BudgetsQTable[[#This Row],[prop_id]]&lt;&gt;A820)</f>
        <v>2</v>
      </c>
      <c r="E821" s="77">
        <v>43004.633333333331</v>
      </c>
      <c r="F821" s="78" t="s">
        <v>2868</v>
      </c>
      <c r="G821" s="78" t="s">
        <v>2869</v>
      </c>
      <c r="H821" s="78" t="s">
        <v>468</v>
      </c>
      <c r="I821" s="76" t="s">
        <v>1185</v>
      </c>
      <c r="J821" s="76" t="s">
        <v>753</v>
      </c>
      <c r="K821" s="78" t="s">
        <v>1402</v>
      </c>
      <c r="L821" s="7" t="str">
        <f>IF(BudgetsQTable[[#This Row],[pi_last_name]]=" ","",HYPERLINK("https://www.ejacket.nsf.gov/ej/showProposal.do?Continue=Y&amp;ID="&amp;BudgetsQTable[[#This Row],[prop_id]],BudgetsQTable[[#This Row],[prop_id]]))</f>
        <v/>
      </c>
      <c r="M821" s="78" t="s">
        <v>753</v>
      </c>
      <c r="N821" s="7" t="str">
        <f>IF(BudgetsQTable[[#This Row],[pi_last_name]]=" ","",HYPERLINK("mailto:"&amp;BudgetsQTable[[#This Row],[pi_email]]&amp;"&amp;subject=Your NSF Proposal:  "&amp;BudgetsQTable[[#This Row],[prop_id]],BudgetsQTable[[#This Row],[pi_email]]))</f>
        <v/>
      </c>
      <c r="O821" s="78" t="s">
        <v>753</v>
      </c>
      <c r="P821" s="78">
        <v>1</v>
      </c>
      <c r="Q821" s="78">
        <v>0</v>
      </c>
      <c r="R821" s="79">
        <v>0</v>
      </c>
      <c r="S821" s="79">
        <v>0</v>
      </c>
      <c r="T821" s="79">
        <v>0</v>
      </c>
      <c r="U821" s="80">
        <v>70801</v>
      </c>
      <c r="V821" s="78">
        <v>0</v>
      </c>
      <c r="W821" s="78">
        <v>4</v>
      </c>
      <c r="X821" s="11" t="str">
        <f ca="1">IF(ISBLANK(BudgetsQTable[[#This Row],[budg_seq_yr]]),"FY"&amp;fiscalyear,"FY"&amp;fiscalyear-1+BudgetsQTable[[#This Row],[budg_seq_yr]])</f>
        <v>FY21</v>
      </c>
      <c r="Y821" s="79">
        <v>70801</v>
      </c>
      <c r="Z821" s="78" t="s">
        <v>2869</v>
      </c>
      <c r="AA821" s="78" t="s">
        <v>468</v>
      </c>
      <c r="AB821" s="76" t="s">
        <v>2821</v>
      </c>
      <c r="AC821" s="78" t="s">
        <v>3377</v>
      </c>
    </row>
    <row r="822" spans="1:29" x14ac:dyDescent="0.35">
      <c r="A822" s="10" t="s">
        <v>3523</v>
      </c>
      <c r="B822" s="76" t="s">
        <v>2834</v>
      </c>
      <c r="C822" s="76">
        <f>C821+(BudgetsQTable[[#This Row],[lead]]&lt;&gt;K821)</f>
        <v>114</v>
      </c>
      <c r="D822" s="76">
        <f>D821*(BudgetsQTable[[#This Row],[lead]]=K821)+(BudgetsQTable[[#This Row],[prop_id]]&lt;&gt;A821)</f>
        <v>3</v>
      </c>
      <c r="E822" s="77">
        <v>43005.458333333336</v>
      </c>
      <c r="F822" s="78" t="s">
        <v>2868</v>
      </c>
      <c r="G822" s="78" t="s">
        <v>2869</v>
      </c>
      <c r="H822" s="78" t="s">
        <v>468</v>
      </c>
      <c r="I822" s="76" t="s">
        <v>1185</v>
      </c>
      <c r="J822" s="76" t="s">
        <v>3527</v>
      </c>
      <c r="K822" s="78" t="s">
        <v>1402</v>
      </c>
      <c r="L822" s="7" t="str">
        <f>IF(BudgetsQTable[[#This Row],[pi_last_name]]=" ","",HYPERLINK("https://www.ejacket.nsf.gov/ej/showProposal.do?Continue=Y&amp;ID="&amp;BudgetsQTable[[#This Row],[prop_id]],BudgetsQTable[[#This Row],[prop_id]]))</f>
        <v>1763534</v>
      </c>
      <c r="M822" s="78" t="s">
        <v>3524</v>
      </c>
      <c r="N822" s="7" t="str">
        <f>IF(BudgetsQTable[[#This Row],[pi_last_name]]=" ","",HYPERLINK("mailto:"&amp;BudgetsQTable[[#This Row],[pi_email]]&amp;"&amp;subject=Your NSF Proposal:  "&amp;BudgetsQTable[[#This Row],[prop_id]],BudgetsQTable[[#This Row],[pi_email]]))</f>
        <v>oshaer@wellesley.edu</v>
      </c>
      <c r="O822" s="78" t="s">
        <v>3526</v>
      </c>
      <c r="P822" s="78"/>
      <c r="Q822" s="78"/>
      <c r="R822" s="79"/>
      <c r="S822" s="79"/>
      <c r="T822" s="79"/>
      <c r="U822" s="80"/>
      <c r="V822" s="78">
        <v>0</v>
      </c>
      <c r="W822" s="78"/>
      <c r="X822" s="11" t="str">
        <f ca="1">IF(ISBLANK(BudgetsQTable[[#This Row],[budg_seq_yr]]),"FY"&amp;fiscalyear,"FY"&amp;fiscalyear-1+BudgetsQTable[[#This Row],[budg_seq_yr]])</f>
        <v>FY18</v>
      </c>
      <c r="Y822" s="79">
        <v>399919</v>
      </c>
      <c r="Z822" s="78" t="s">
        <v>2869</v>
      </c>
      <c r="AA822" s="78" t="s">
        <v>468</v>
      </c>
      <c r="AB822" s="76" t="s">
        <v>2821</v>
      </c>
      <c r="AC822" s="78" t="s">
        <v>468</v>
      </c>
    </row>
    <row r="823" spans="1:29" x14ac:dyDescent="0.35">
      <c r="A823" s="10" t="s">
        <v>3523</v>
      </c>
      <c r="B823" s="76" t="s">
        <v>2834</v>
      </c>
      <c r="C823" s="76">
        <f>C822+(BudgetsQTable[[#This Row],[lead]]&lt;&gt;K822)</f>
        <v>114</v>
      </c>
      <c r="D823" s="76">
        <f>D822*(BudgetsQTable[[#This Row],[lead]]=K822)+(BudgetsQTable[[#This Row],[prop_id]]&lt;&gt;A822)</f>
        <v>3</v>
      </c>
      <c r="E823" s="77">
        <v>43005.458333333336</v>
      </c>
      <c r="F823" s="78" t="s">
        <v>2868</v>
      </c>
      <c r="G823" s="78" t="s">
        <v>2869</v>
      </c>
      <c r="H823" s="78" t="s">
        <v>468</v>
      </c>
      <c r="I823" s="76" t="s">
        <v>1185</v>
      </c>
      <c r="J823" s="76" t="s">
        <v>753</v>
      </c>
      <c r="K823" s="78" t="s">
        <v>1402</v>
      </c>
      <c r="L823" s="7" t="str">
        <f>IF(BudgetsQTable[[#This Row],[pi_last_name]]=" ","",HYPERLINK("https://www.ejacket.nsf.gov/ej/showProposal.do?Continue=Y&amp;ID="&amp;BudgetsQTable[[#This Row],[prop_id]],BudgetsQTable[[#This Row],[prop_id]]))</f>
        <v/>
      </c>
      <c r="M823" s="78" t="s">
        <v>753</v>
      </c>
      <c r="N823" s="7" t="str">
        <f>IF(BudgetsQTable[[#This Row],[pi_last_name]]=" ","",HYPERLINK("mailto:"&amp;BudgetsQTable[[#This Row],[pi_email]]&amp;"&amp;subject=Your NSF Proposal:  "&amp;BudgetsQTable[[#This Row],[prop_id]],BudgetsQTable[[#This Row],[pi_email]]))</f>
        <v/>
      </c>
      <c r="O823" s="78" t="s">
        <v>753</v>
      </c>
      <c r="P823" s="78">
        <v>2</v>
      </c>
      <c r="Q823" s="78">
        <v>1.5</v>
      </c>
      <c r="R823" s="79">
        <v>0</v>
      </c>
      <c r="S823" s="79">
        <v>0</v>
      </c>
      <c r="T823" s="79">
        <v>5675</v>
      </c>
      <c r="U823" s="80">
        <v>127012</v>
      </c>
      <c r="V823" s="78">
        <v>0</v>
      </c>
      <c r="W823" s="78">
        <v>1</v>
      </c>
      <c r="X823" s="11" t="str">
        <f ca="1">IF(ISBLANK(BudgetsQTable[[#This Row],[budg_seq_yr]]),"FY"&amp;fiscalyear,"FY"&amp;fiscalyear-1+BudgetsQTable[[#This Row],[budg_seq_yr]])</f>
        <v>FY18</v>
      </c>
      <c r="Y823" s="79">
        <v>127012</v>
      </c>
      <c r="Z823" s="78" t="s">
        <v>2869</v>
      </c>
      <c r="AA823" s="78" t="s">
        <v>468</v>
      </c>
      <c r="AB823" s="76" t="s">
        <v>2821</v>
      </c>
      <c r="AC823" s="78" t="s">
        <v>468</v>
      </c>
    </row>
    <row r="824" spans="1:29" x14ac:dyDescent="0.35">
      <c r="A824" s="10" t="s">
        <v>3523</v>
      </c>
      <c r="B824" s="76" t="s">
        <v>2834</v>
      </c>
      <c r="C824" s="76">
        <f>C823+(BudgetsQTable[[#This Row],[lead]]&lt;&gt;K823)</f>
        <v>114</v>
      </c>
      <c r="D824" s="76">
        <f>D823*(BudgetsQTable[[#This Row],[lead]]=K823)+(BudgetsQTable[[#This Row],[prop_id]]&lt;&gt;A823)</f>
        <v>3</v>
      </c>
      <c r="E824" s="77">
        <v>43005.458333333336</v>
      </c>
      <c r="F824" s="78" t="s">
        <v>2868</v>
      </c>
      <c r="G824" s="78" t="s">
        <v>2869</v>
      </c>
      <c r="H824" s="78" t="s">
        <v>468</v>
      </c>
      <c r="I824" s="76" t="s">
        <v>1185</v>
      </c>
      <c r="J824" s="76" t="s">
        <v>753</v>
      </c>
      <c r="K824" s="78" t="s">
        <v>1402</v>
      </c>
      <c r="L824" s="7" t="str">
        <f>IF(BudgetsQTable[[#This Row],[pi_last_name]]=" ","",HYPERLINK("https://www.ejacket.nsf.gov/ej/showProposal.do?Continue=Y&amp;ID="&amp;BudgetsQTable[[#This Row],[prop_id]],BudgetsQTable[[#This Row],[prop_id]]))</f>
        <v/>
      </c>
      <c r="M824" s="78" t="s">
        <v>753</v>
      </c>
      <c r="N824" s="7" t="str">
        <f>IF(BudgetsQTable[[#This Row],[pi_last_name]]=" ","",HYPERLINK("mailto:"&amp;BudgetsQTable[[#This Row],[pi_email]]&amp;"&amp;subject=Your NSF Proposal:  "&amp;BudgetsQTable[[#This Row],[prop_id]],BudgetsQTable[[#This Row],[pi_email]]))</f>
        <v/>
      </c>
      <c r="O824" s="78" t="s">
        <v>753</v>
      </c>
      <c r="P824" s="78">
        <v>2</v>
      </c>
      <c r="Q824" s="78">
        <v>0.5</v>
      </c>
      <c r="R824" s="79">
        <v>0</v>
      </c>
      <c r="S824" s="79">
        <v>4750</v>
      </c>
      <c r="T824" s="79">
        <v>5675</v>
      </c>
      <c r="U824" s="80">
        <v>142827</v>
      </c>
      <c r="V824" s="78">
        <v>0</v>
      </c>
      <c r="W824" s="78">
        <v>2</v>
      </c>
      <c r="X824" s="11" t="str">
        <f ca="1">IF(ISBLANK(BudgetsQTable[[#This Row],[budg_seq_yr]]),"FY"&amp;fiscalyear,"FY"&amp;fiscalyear-1+BudgetsQTable[[#This Row],[budg_seq_yr]])</f>
        <v>FY19</v>
      </c>
      <c r="Y824" s="79">
        <v>142827</v>
      </c>
      <c r="Z824" s="78" t="s">
        <v>2869</v>
      </c>
      <c r="AA824" s="78" t="s">
        <v>468</v>
      </c>
      <c r="AB824" s="76" t="s">
        <v>2821</v>
      </c>
      <c r="AC824" s="78" t="s">
        <v>468</v>
      </c>
    </row>
    <row r="825" spans="1:29" x14ac:dyDescent="0.35">
      <c r="A825" s="10" t="s">
        <v>3523</v>
      </c>
      <c r="B825" s="76" t="s">
        <v>2834</v>
      </c>
      <c r="C825" s="76">
        <f>C824+(BudgetsQTable[[#This Row],[lead]]&lt;&gt;K824)</f>
        <v>114</v>
      </c>
      <c r="D825" s="76">
        <f>D824*(BudgetsQTable[[#This Row],[lead]]=K824)+(BudgetsQTable[[#This Row],[prop_id]]&lt;&gt;A824)</f>
        <v>3</v>
      </c>
      <c r="E825" s="77">
        <v>43005.458333333336</v>
      </c>
      <c r="F825" s="78" t="s">
        <v>2868</v>
      </c>
      <c r="G825" s="78" t="s">
        <v>2869</v>
      </c>
      <c r="H825" s="78" t="s">
        <v>468</v>
      </c>
      <c r="I825" s="76" t="s">
        <v>1185</v>
      </c>
      <c r="J825" s="76" t="s">
        <v>753</v>
      </c>
      <c r="K825" s="78" t="s">
        <v>1402</v>
      </c>
      <c r="L825" s="7" t="str">
        <f>IF(BudgetsQTable[[#This Row],[pi_last_name]]=" ","",HYPERLINK("https://www.ejacket.nsf.gov/ej/showProposal.do?Continue=Y&amp;ID="&amp;BudgetsQTable[[#This Row],[prop_id]],BudgetsQTable[[#This Row],[prop_id]]))</f>
        <v/>
      </c>
      <c r="M825" s="78" t="s">
        <v>753</v>
      </c>
      <c r="N825" s="7" t="str">
        <f>IF(BudgetsQTable[[#This Row],[pi_last_name]]=" ","",HYPERLINK("mailto:"&amp;BudgetsQTable[[#This Row],[pi_email]]&amp;"&amp;subject=Your NSF Proposal:  "&amp;BudgetsQTable[[#This Row],[prop_id]],BudgetsQTable[[#This Row],[pi_email]]))</f>
        <v/>
      </c>
      <c r="O825" s="78" t="s">
        <v>753</v>
      </c>
      <c r="P825" s="78">
        <v>1</v>
      </c>
      <c r="Q825" s="78">
        <v>2</v>
      </c>
      <c r="R825" s="79">
        <v>0</v>
      </c>
      <c r="S825" s="79">
        <v>4750</v>
      </c>
      <c r="T825" s="79">
        <v>5675</v>
      </c>
      <c r="U825" s="80">
        <v>80129</v>
      </c>
      <c r="V825" s="78">
        <v>0</v>
      </c>
      <c r="W825" s="78">
        <v>3</v>
      </c>
      <c r="X825" s="11" t="str">
        <f ca="1">IF(ISBLANK(BudgetsQTable[[#This Row],[budg_seq_yr]]),"FY"&amp;fiscalyear,"FY"&amp;fiscalyear-1+BudgetsQTable[[#This Row],[budg_seq_yr]])</f>
        <v>FY20</v>
      </c>
      <c r="Y825" s="79">
        <v>80129</v>
      </c>
      <c r="Z825" s="78" t="s">
        <v>2869</v>
      </c>
      <c r="AA825" s="78" t="s">
        <v>468</v>
      </c>
      <c r="AB825" s="76" t="s">
        <v>2821</v>
      </c>
      <c r="AC825" s="78" t="s">
        <v>468</v>
      </c>
    </row>
    <row r="826" spans="1:29" x14ac:dyDescent="0.35">
      <c r="A826" s="10" t="s">
        <v>3523</v>
      </c>
      <c r="B826" s="76" t="s">
        <v>2834</v>
      </c>
      <c r="C826" s="76">
        <f>C825+(BudgetsQTable[[#This Row],[lead]]&lt;&gt;K825)</f>
        <v>114</v>
      </c>
      <c r="D826" s="76">
        <f>D825*(BudgetsQTable[[#This Row],[lead]]=K825)+(BudgetsQTable[[#This Row],[prop_id]]&lt;&gt;A825)</f>
        <v>3</v>
      </c>
      <c r="E826" s="77">
        <v>43005.458333333336</v>
      </c>
      <c r="F826" s="78" t="s">
        <v>2868</v>
      </c>
      <c r="G826" s="78" t="s">
        <v>2869</v>
      </c>
      <c r="H826" s="78" t="s">
        <v>468</v>
      </c>
      <c r="I826" s="76" t="s">
        <v>1185</v>
      </c>
      <c r="J826" s="76" t="s">
        <v>753</v>
      </c>
      <c r="K826" s="78" t="s">
        <v>1402</v>
      </c>
      <c r="L826" s="7" t="str">
        <f>IF(BudgetsQTable[[#This Row],[pi_last_name]]=" ","",HYPERLINK("https://www.ejacket.nsf.gov/ej/showProposal.do?Continue=Y&amp;ID="&amp;BudgetsQTable[[#This Row],[prop_id]],BudgetsQTable[[#This Row],[prop_id]]))</f>
        <v/>
      </c>
      <c r="M826" s="78" t="s">
        <v>753</v>
      </c>
      <c r="N826" s="7" t="str">
        <f>IF(BudgetsQTable[[#This Row],[pi_last_name]]=" ","",HYPERLINK("mailto:"&amp;BudgetsQTable[[#This Row],[pi_email]]&amp;"&amp;subject=Your NSF Proposal:  "&amp;BudgetsQTable[[#This Row],[prop_id]],BudgetsQTable[[#This Row],[pi_email]]))</f>
        <v/>
      </c>
      <c r="O826" s="78" t="s">
        <v>753</v>
      </c>
      <c r="P826" s="78">
        <v>1</v>
      </c>
      <c r="Q826" s="78">
        <v>1</v>
      </c>
      <c r="R826" s="79">
        <v>0</v>
      </c>
      <c r="S826" s="79">
        <v>4750</v>
      </c>
      <c r="T826" s="79">
        <v>0</v>
      </c>
      <c r="U826" s="80">
        <v>49951</v>
      </c>
      <c r="V826" s="78">
        <v>0</v>
      </c>
      <c r="W826" s="78">
        <v>4</v>
      </c>
      <c r="X826" s="11" t="str">
        <f ca="1">IF(ISBLANK(BudgetsQTable[[#This Row],[budg_seq_yr]]),"FY"&amp;fiscalyear,"FY"&amp;fiscalyear-1+BudgetsQTable[[#This Row],[budg_seq_yr]])</f>
        <v>FY21</v>
      </c>
      <c r="Y826" s="79">
        <v>49951</v>
      </c>
      <c r="Z826" s="78" t="s">
        <v>2869</v>
      </c>
      <c r="AA826" s="78" t="s">
        <v>468</v>
      </c>
      <c r="AB826" s="76" t="s">
        <v>2821</v>
      </c>
      <c r="AC826" s="78" t="s">
        <v>468</v>
      </c>
    </row>
    <row r="827" spans="1:29" x14ac:dyDescent="0.35">
      <c r="A827" s="10" t="s">
        <v>3528</v>
      </c>
      <c r="B827" s="76" t="s">
        <v>2824</v>
      </c>
      <c r="C827" s="76">
        <f>C826+(BudgetsQTable[[#This Row],[lead]]&lt;&gt;K826)</f>
        <v>115</v>
      </c>
      <c r="D827" s="76">
        <f>D826*(BudgetsQTable[[#This Row],[lead]]=K826)+(BudgetsQTable[[#This Row],[prop_id]]&lt;&gt;A826)</f>
        <v>1</v>
      </c>
      <c r="E827" s="77">
        <v>43005.448611111111</v>
      </c>
      <c r="F827" s="78" t="s">
        <v>2868</v>
      </c>
      <c r="G827" s="78" t="s">
        <v>2869</v>
      </c>
      <c r="H827" s="78" t="s">
        <v>468</v>
      </c>
      <c r="I827" s="76" t="s">
        <v>800</v>
      </c>
      <c r="J827" s="76" t="s">
        <v>3532</v>
      </c>
      <c r="K827" s="78" t="s">
        <v>3528</v>
      </c>
      <c r="L827" s="7" t="str">
        <f>IF(BudgetsQTable[[#This Row],[pi_last_name]]=" ","",HYPERLINK("https://www.ejacket.nsf.gov/ej/showProposal.do?Continue=Y&amp;ID="&amp;BudgetsQTable[[#This Row],[prop_id]],BudgetsQTable[[#This Row],[prop_id]]))</f>
        <v>1763523</v>
      </c>
      <c r="M827" s="78" t="s">
        <v>3529</v>
      </c>
      <c r="N827" s="7" t="str">
        <f>IF(BudgetsQTable[[#This Row],[pi_last_name]]=" ","",HYPERLINK("mailto:"&amp;BudgetsQTable[[#This Row],[pi_email]]&amp;"&amp;subject=Your NSF Proposal:  "&amp;BudgetsQTable[[#This Row],[prop_id]],BudgetsQTable[[#This Row],[pi_email]]))</f>
        <v>dnm@cs.rutgers.edu</v>
      </c>
      <c r="O827" s="78" t="s">
        <v>630</v>
      </c>
      <c r="P827" s="78"/>
      <c r="Q827" s="78"/>
      <c r="R827" s="79"/>
      <c r="S827" s="79"/>
      <c r="T827" s="79"/>
      <c r="U827" s="80"/>
      <c r="V827" s="78">
        <v>0</v>
      </c>
      <c r="W827" s="78"/>
      <c r="X827" s="11" t="str">
        <f ca="1">IF(ISBLANK(BudgetsQTable[[#This Row],[budg_seq_yr]]),"FY"&amp;fiscalyear,"FY"&amp;fiscalyear-1+BudgetsQTable[[#This Row],[budg_seq_yr]])</f>
        <v>FY18</v>
      </c>
      <c r="Y827" s="79">
        <v>689999</v>
      </c>
      <c r="Z827" s="78" t="s">
        <v>2869</v>
      </c>
      <c r="AA827" s="78" t="s">
        <v>468</v>
      </c>
      <c r="AB827" s="76" t="s">
        <v>2821</v>
      </c>
      <c r="AC827" s="78" t="s">
        <v>468</v>
      </c>
    </row>
    <row r="828" spans="1:29" x14ac:dyDescent="0.35">
      <c r="A828" s="10" t="s">
        <v>3528</v>
      </c>
      <c r="B828" s="76" t="s">
        <v>2824</v>
      </c>
      <c r="C828" s="76">
        <f>C827+(BudgetsQTable[[#This Row],[lead]]&lt;&gt;K827)</f>
        <v>115</v>
      </c>
      <c r="D828" s="76">
        <f>D827*(BudgetsQTable[[#This Row],[lead]]=K827)+(BudgetsQTable[[#This Row],[prop_id]]&lt;&gt;A827)</f>
        <v>1</v>
      </c>
      <c r="E828" s="77">
        <v>43005.448611111111</v>
      </c>
      <c r="F828" s="78" t="s">
        <v>2868</v>
      </c>
      <c r="G828" s="78" t="s">
        <v>2869</v>
      </c>
      <c r="H828" s="78" t="s">
        <v>468</v>
      </c>
      <c r="I828" s="76" t="s">
        <v>800</v>
      </c>
      <c r="J828" s="76" t="s">
        <v>753</v>
      </c>
      <c r="K828" s="78" t="s">
        <v>3528</v>
      </c>
      <c r="L828" s="7" t="str">
        <f>IF(BudgetsQTable[[#This Row],[pi_last_name]]=" ","",HYPERLINK("https://www.ejacket.nsf.gov/ej/showProposal.do?Continue=Y&amp;ID="&amp;BudgetsQTable[[#This Row],[prop_id]],BudgetsQTable[[#This Row],[prop_id]]))</f>
        <v/>
      </c>
      <c r="M828" s="78" t="s">
        <v>753</v>
      </c>
      <c r="N828" s="7" t="str">
        <f>IF(BudgetsQTable[[#This Row],[pi_last_name]]=" ","",HYPERLINK("mailto:"&amp;BudgetsQTable[[#This Row],[pi_email]]&amp;"&amp;subject=Your NSF Proposal:  "&amp;BudgetsQTable[[#This Row],[prop_id]],BudgetsQTable[[#This Row],[pi_email]]))</f>
        <v/>
      </c>
      <c r="O828" s="78" t="s">
        <v>753</v>
      </c>
      <c r="P828" s="78">
        <v>1</v>
      </c>
      <c r="Q828" s="78">
        <v>0.25</v>
      </c>
      <c r="R828" s="79">
        <v>0</v>
      </c>
      <c r="S828" s="79">
        <v>2565</v>
      </c>
      <c r="T828" s="79">
        <v>0</v>
      </c>
      <c r="U828" s="80">
        <v>236060</v>
      </c>
      <c r="V828" s="78">
        <v>0</v>
      </c>
      <c r="W828" s="78">
        <v>1</v>
      </c>
      <c r="X828" s="11" t="str">
        <f ca="1">IF(ISBLANK(BudgetsQTable[[#This Row],[budg_seq_yr]]),"FY"&amp;fiscalyear,"FY"&amp;fiscalyear-1+BudgetsQTable[[#This Row],[budg_seq_yr]])</f>
        <v>FY18</v>
      </c>
      <c r="Y828" s="79">
        <v>236060</v>
      </c>
      <c r="Z828" s="78" t="s">
        <v>2869</v>
      </c>
      <c r="AA828" s="78" t="s">
        <v>468</v>
      </c>
      <c r="AB828" s="76" t="s">
        <v>2821</v>
      </c>
      <c r="AC828" s="78" t="s">
        <v>468</v>
      </c>
    </row>
    <row r="829" spans="1:29" x14ac:dyDescent="0.35">
      <c r="A829" s="10" t="s">
        <v>3528</v>
      </c>
      <c r="B829" s="76" t="s">
        <v>2824</v>
      </c>
      <c r="C829" s="76">
        <f>C828+(BudgetsQTable[[#This Row],[lead]]&lt;&gt;K828)</f>
        <v>115</v>
      </c>
      <c r="D829" s="76">
        <f>D828*(BudgetsQTable[[#This Row],[lead]]=K828)+(BudgetsQTable[[#This Row],[prop_id]]&lt;&gt;A828)</f>
        <v>1</v>
      </c>
      <c r="E829" s="77">
        <v>43005.448611111111</v>
      </c>
      <c r="F829" s="78" t="s">
        <v>2868</v>
      </c>
      <c r="G829" s="78" t="s">
        <v>2869</v>
      </c>
      <c r="H829" s="78" t="s">
        <v>468</v>
      </c>
      <c r="I829" s="76" t="s">
        <v>800</v>
      </c>
      <c r="J829" s="76" t="s">
        <v>753</v>
      </c>
      <c r="K829" s="78" t="s">
        <v>3528</v>
      </c>
      <c r="L829" s="7" t="str">
        <f>IF(BudgetsQTable[[#This Row],[pi_last_name]]=" ","",HYPERLINK("https://www.ejacket.nsf.gov/ej/showProposal.do?Continue=Y&amp;ID="&amp;BudgetsQTable[[#This Row],[prop_id]],BudgetsQTable[[#This Row],[prop_id]]))</f>
        <v/>
      </c>
      <c r="M829" s="78" t="s">
        <v>753</v>
      </c>
      <c r="N829" s="7" t="str">
        <f>IF(BudgetsQTable[[#This Row],[pi_last_name]]=" ","",HYPERLINK("mailto:"&amp;BudgetsQTable[[#This Row],[pi_email]]&amp;"&amp;subject=Your NSF Proposal:  "&amp;BudgetsQTable[[#This Row],[prop_id]],BudgetsQTable[[#This Row],[pi_email]]))</f>
        <v/>
      </c>
      <c r="O829" s="78" t="s">
        <v>753</v>
      </c>
      <c r="P829" s="78">
        <v>1</v>
      </c>
      <c r="Q829" s="78">
        <v>0.25</v>
      </c>
      <c r="R829" s="79">
        <v>0</v>
      </c>
      <c r="S829" s="79">
        <v>2565</v>
      </c>
      <c r="T829" s="79">
        <v>0</v>
      </c>
      <c r="U829" s="80">
        <v>242468</v>
      </c>
      <c r="V829" s="78">
        <v>0</v>
      </c>
      <c r="W829" s="78">
        <v>2</v>
      </c>
      <c r="X829" s="11" t="str">
        <f ca="1">IF(ISBLANK(BudgetsQTable[[#This Row],[budg_seq_yr]]),"FY"&amp;fiscalyear,"FY"&amp;fiscalyear-1+BudgetsQTable[[#This Row],[budg_seq_yr]])</f>
        <v>FY19</v>
      </c>
      <c r="Y829" s="79">
        <v>242468</v>
      </c>
      <c r="Z829" s="78" t="s">
        <v>2869</v>
      </c>
      <c r="AA829" s="78" t="s">
        <v>468</v>
      </c>
      <c r="AB829" s="76" t="s">
        <v>2821</v>
      </c>
      <c r="AC829" s="78" t="s">
        <v>468</v>
      </c>
    </row>
    <row r="830" spans="1:29" x14ac:dyDescent="0.35">
      <c r="A830" s="10" t="s">
        <v>3528</v>
      </c>
      <c r="B830" s="76" t="s">
        <v>2824</v>
      </c>
      <c r="C830" s="76">
        <f>C829+(BudgetsQTable[[#This Row],[lead]]&lt;&gt;K829)</f>
        <v>115</v>
      </c>
      <c r="D830" s="76">
        <f>D829*(BudgetsQTable[[#This Row],[lead]]=K829)+(BudgetsQTable[[#This Row],[prop_id]]&lt;&gt;A829)</f>
        <v>1</v>
      </c>
      <c r="E830" s="77">
        <v>43005.448611111111</v>
      </c>
      <c r="F830" s="78" t="s">
        <v>2868</v>
      </c>
      <c r="G830" s="78" t="s">
        <v>2869</v>
      </c>
      <c r="H830" s="78" t="s">
        <v>468</v>
      </c>
      <c r="I830" s="76" t="s">
        <v>800</v>
      </c>
      <c r="J830" s="76" t="s">
        <v>753</v>
      </c>
      <c r="K830" s="78" t="s">
        <v>3528</v>
      </c>
      <c r="L830" s="7" t="str">
        <f>IF(BudgetsQTable[[#This Row],[pi_last_name]]=" ","",HYPERLINK("https://www.ejacket.nsf.gov/ej/showProposal.do?Continue=Y&amp;ID="&amp;BudgetsQTable[[#This Row],[prop_id]],BudgetsQTable[[#This Row],[prop_id]]))</f>
        <v/>
      </c>
      <c r="M830" s="78" t="s">
        <v>753</v>
      </c>
      <c r="N830" s="7" t="str">
        <f>IF(BudgetsQTable[[#This Row],[pi_last_name]]=" ","",HYPERLINK("mailto:"&amp;BudgetsQTable[[#This Row],[pi_email]]&amp;"&amp;subject=Your NSF Proposal:  "&amp;BudgetsQTable[[#This Row],[prop_id]],BudgetsQTable[[#This Row],[pi_email]]))</f>
        <v/>
      </c>
      <c r="O830" s="78" t="s">
        <v>753</v>
      </c>
      <c r="P830" s="78">
        <v>1</v>
      </c>
      <c r="Q830" s="78">
        <v>0.25</v>
      </c>
      <c r="R830" s="79">
        <v>0</v>
      </c>
      <c r="S830" s="79">
        <v>2565</v>
      </c>
      <c r="T830" s="79">
        <v>0</v>
      </c>
      <c r="U830" s="80">
        <v>211471</v>
      </c>
      <c r="V830" s="78">
        <v>0</v>
      </c>
      <c r="W830" s="78">
        <v>3</v>
      </c>
      <c r="X830" s="11" t="str">
        <f ca="1">IF(ISBLANK(BudgetsQTable[[#This Row],[budg_seq_yr]]),"FY"&amp;fiscalyear,"FY"&amp;fiscalyear-1+BudgetsQTable[[#This Row],[budg_seq_yr]])</f>
        <v>FY20</v>
      </c>
      <c r="Y830" s="79">
        <v>211471</v>
      </c>
      <c r="Z830" s="78" t="s">
        <v>2869</v>
      </c>
      <c r="AA830" s="78" t="s">
        <v>468</v>
      </c>
      <c r="AB830" s="76" t="s">
        <v>2821</v>
      </c>
      <c r="AC830" s="78" t="s">
        <v>468</v>
      </c>
    </row>
    <row r="831" spans="1:29" x14ac:dyDescent="0.35">
      <c r="A831" s="10" t="s">
        <v>3533</v>
      </c>
      <c r="B831" s="76" t="s">
        <v>2834</v>
      </c>
      <c r="C831" s="76">
        <f>C830+(BudgetsQTable[[#This Row],[lead]]&lt;&gt;K830)</f>
        <v>115</v>
      </c>
      <c r="D831" s="76">
        <f>D830*(BudgetsQTable[[#This Row],[lead]]=K830)+(BudgetsQTable[[#This Row],[prop_id]]&lt;&gt;A830)</f>
        <v>2</v>
      </c>
      <c r="E831" s="77">
        <v>43005.415972222225</v>
      </c>
      <c r="F831" s="78" t="s">
        <v>2868</v>
      </c>
      <c r="G831" s="78" t="s">
        <v>2869</v>
      </c>
      <c r="H831" s="78" t="s">
        <v>468</v>
      </c>
      <c r="I831" s="76" t="s">
        <v>800</v>
      </c>
      <c r="J831" s="76" t="s">
        <v>3536</v>
      </c>
      <c r="K831" s="78" t="s">
        <v>3528</v>
      </c>
      <c r="L831" s="7" t="str">
        <f>IF(BudgetsQTable[[#This Row],[pi_last_name]]=" ","",HYPERLINK("https://www.ejacket.nsf.gov/ej/showProposal.do?Continue=Y&amp;ID="&amp;BudgetsQTable[[#This Row],[prop_id]],BudgetsQTable[[#This Row],[prop_id]]))</f>
        <v>1763486</v>
      </c>
      <c r="M831" s="78" t="s">
        <v>3534</v>
      </c>
      <c r="N831" s="7" t="str">
        <f>IF(BudgetsQTable[[#This Row],[pi_last_name]]=" ","",HYPERLINK("mailto:"&amp;BudgetsQTable[[#This Row],[pi_email]]&amp;"&amp;subject=Your NSF Proposal:  "&amp;BudgetsQTable[[#This Row],[prop_id]],BudgetsQTable[[#This Row],[pi_email]]))</f>
        <v>carol@bu.edu</v>
      </c>
      <c r="O831" s="78" t="s">
        <v>3145</v>
      </c>
      <c r="P831" s="78"/>
      <c r="Q831" s="78"/>
      <c r="R831" s="79"/>
      <c r="S831" s="79"/>
      <c r="T831" s="79"/>
      <c r="U831" s="80"/>
      <c r="V831" s="78">
        <v>0</v>
      </c>
      <c r="W831" s="78"/>
      <c r="X831" s="11" t="str">
        <f ca="1">IF(ISBLANK(BudgetsQTable[[#This Row],[budg_seq_yr]]),"FY"&amp;fiscalyear,"FY"&amp;fiscalyear-1+BudgetsQTable[[#This Row],[budg_seq_yr]])</f>
        <v>FY18</v>
      </c>
      <c r="Y831" s="79">
        <v>308023</v>
      </c>
      <c r="Z831" s="78" t="s">
        <v>2869</v>
      </c>
      <c r="AA831" s="78" t="s">
        <v>468</v>
      </c>
      <c r="AB831" s="76" t="s">
        <v>2821</v>
      </c>
      <c r="AC831" s="78" t="s">
        <v>468</v>
      </c>
    </row>
    <row r="832" spans="1:29" x14ac:dyDescent="0.35">
      <c r="A832" s="10" t="s">
        <v>3533</v>
      </c>
      <c r="B832" s="76" t="s">
        <v>2834</v>
      </c>
      <c r="C832" s="76">
        <f>C831+(BudgetsQTable[[#This Row],[lead]]&lt;&gt;K831)</f>
        <v>115</v>
      </c>
      <c r="D832" s="76">
        <f>D831*(BudgetsQTable[[#This Row],[lead]]=K831)+(BudgetsQTable[[#This Row],[prop_id]]&lt;&gt;A831)</f>
        <v>2</v>
      </c>
      <c r="E832" s="77">
        <v>43005.415972222225</v>
      </c>
      <c r="F832" s="78" t="s">
        <v>2868</v>
      </c>
      <c r="G832" s="78" t="s">
        <v>2869</v>
      </c>
      <c r="H832" s="78" t="s">
        <v>468</v>
      </c>
      <c r="I832" s="76" t="s">
        <v>800</v>
      </c>
      <c r="J832" s="76" t="s">
        <v>753</v>
      </c>
      <c r="K832" s="78" t="s">
        <v>3528</v>
      </c>
      <c r="L832" s="7" t="str">
        <f>IF(BudgetsQTable[[#This Row],[pi_last_name]]=" ","",HYPERLINK("https://www.ejacket.nsf.gov/ej/showProposal.do?Continue=Y&amp;ID="&amp;BudgetsQTable[[#This Row],[prop_id]],BudgetsQTable[[#This Row],[prop_id]]))</f>
        <v/>
      </c>
      <c r="M832" s="78" t="s">
        <v>753</v>
      </c>
      <c r="N832" s="7" t="str">
        <f>IF(BudgetsQTable[[#This Row],[pi_last_name]]=" ","",HYPERLINK("mailto:"&amp;BudgetsQTable[[#This Row],[pi_email]]&amp;"&amp;subject=Your NSF Proposal:  "&amp;BudgetsQTable[[#This Row],[prop_id]],BudgetsQTable[[#This Row],[pi_email]]))</f>
        <v/>
      </c>
      <c r="O832" s="78" t="s">
        <v>753</v>
      </c>
      <c r="P832" s="78">
        <v>1</v>
      </c>
      <c r="Q832" s="78">
        <v>1</v>
      </c>
      <c r="R832" s="79">
        <v>0</v>
      </c>
      <c r="S832" s="79">
        <v>0</v>
      </c>
      <c r="T832" s="79">
        <v>8000</v>
      </c>
      <c r="U832" s="80">
        <v>105672</v>
      </c>
      <c r="V832" s="78">
        <v>0</v>
      </c>
      <c r="W832" s="78">
        <v>1</v>
      </c>
      <c r="X832" s="11" t="str">
        <f ca="1">IF(ISBLANK(BudgetsQTable[[#This Row],[budg_seq_yr]]),"FY"&amp;fiscalyear,"FY"&amp;fiscalyear-1+BudgetsQTable[[#This Row],[budg_seq_yr]])</f>
        <v>FY18</v>
      </c>
      <c r="Y832" s="79">
        <v>105672</v>
      </c>
      <c r="Z832" s="78" t="s">
        <v>2869</v>
      </c>
      <c r="AA832" s="78" t="s">
        <v>468</v>
      </c>
      <c r="AB832" s="76" t="s">
        <v>2821</v>
      </c>
      <c r="AC832" s="78" t="s">
        <v>468</v>
      </c>
    </row>
    <row r="833" spans="1:29" x14ac:dyDescent="0.35">
      <c r="A833" s="10" t="s">
        <v>3533</v>
      </c>
      <c r="B833" s="76" t="s">
        <v>2834</v>
      </c>
      <c r="C833" s="76">
        <f>C832+(BudgetsQTable[[#This Row],[lead]]&lt;&gt;K832)</f>
        <v>115</v>
      </c>
      <c r="D833" s="76">
        <f>D832*(BudgetsQTable[[#This Row],[lead]]=K832)+(BudgetsQTable[[#This Row],[prop_id]]&lt;&gt;A832)</f>
        <v>2</v>
      </c>
      <c r="E833" s="77">
        <v>43005.415972222225</v>
      </c>
      <c r="F833" s="78" t="s">
        <v>2868</v>
      </c>
      <c r="G833" s="78" t="s">
        <v>2869</v>
      </c>
      <c r="H833" s="78" t="s">
        <v>468</v>
      </c>
      <c r="I833" s="76" t="s">
        <v>800</v>
      </c>
      <c r="J833" s="76" t="s">
        <v>753</v>
      </c>
      <c r="K833" s="78" t="s">
        <v>3528</v>
      </c>
      <c r="L833" s="7" t="str">
        <f>IF(BudgetsQTable[[#This Row],[pi_last_name]]=" ","",HYPERLINK("https://www.ejacket.nsf.gov/ej/showProposal.do?Continue=Y&amp;ID="&amp;BudgetsQTable[[#This Row],[prop_id]],BudgetsQTable[[#This Row],[prop_id]]))</f>
        <v/>
      </c>
      <c r="M833" s="78" t="s">
        <v>753</v>
      </c>
      <c r="N833" s="7" t="str">
        <f>IF(BudgetsQTable[[#This Row],[pi_last_name]]=" ","",HYPERLINK("mailto:"&amp;BudgetsQTable[[#This Row],[pi_email]]&amp;"&amp;subject=Your NSF Proposal:  "&amp;BudgetsQTable[[#This Row],[prop_id]],BudgetsQTable[[#This Row],[pi_email]]))</f>
        <v/>
      </c>
      <c r="O833" s="78" t="s">
        <v>753</v>
      </c>
      <c r="P833" s="78">
        <v>1</v>
      </c>
      <c r="Q833" s="78">
        <v>1</v>
      </c>
      <c r="R833" s="79">
        <v>0</v>
      </c>
      <c r="S833" s="79">
        <v>0</v>
      </c>
      <c r="T833" s="79">
        <v>0</v>
      </c>
      <c r="U833" s="80">
        <v>99983</v>
      </c>
      <c r="V833" s="78">
        <v>0</v>
      </c>
      <c r="W833" s="78">
        <v>2</v>
      </c>
      <c r="X833" s="11" t="str">
        <f ca="1">IF(ISBLANK(BudgetsQTable[[#This Row],[budg_seq_yr]]),"FY"&amp;fiscalyear,"FY"&amp;fiscalyear-1+BudgetsQTable[[#This Row],[budg_seq_yr]])</f>
        <v>FY19</v>
      </c>
      <c r="Y833" s="79">
        <v>99983</v>
      </c>
      <c r="Z833" s="78" t="s">
        <v>2869</v>
      </c>
      <c r="AA833" s="78" t="s">
        <v>468</v>
      </c>
      <c r="AB833" s="76" t="s">
        <v>2821</v>
      </c>
      <c r="AC833" s="78" t="s">
        <v>468</v>
      </c>
    </row>
    <row r="834" spans="1:29" x14ac:dyDescent="0.35">
      <c r="A834" s="10" t="s">
        <v>3533</v>
      </c>
      <c r="B834" s="76" t="s">
        <v>2834</v>
      </c>
      <c r="C834" s="76">
        <f>C833+(BudgetsQTable[[#This Row],[lead]]&lt;&gt;K833)</f>
        <v>115</v>
      </c>
      <c r="D834" s="76">
        <f>D833*(BudgetsQTable[[#This Row],[lead]]=K833)+(BudgetsQTable[[#This Row],[prop_id]]&lt;&gt;A833)</f>
        <v>2</v>
      </c>
      <c r="E834" s="77">
        <v>43005.415972222225</v>
      </c>
      <c r="F834" s="78" t="s">
        <v>2868</v>
      </c>
      <c r="G834" s="78" t="s">
        <v>2869</v>
      </c>
      <c r="H834" s="78" t="s">
        <v>468</v>
      </c>
      <c r="I834" s="76" t="s">
        <v>800</v>
      </c>
      <c r="J834" s="76" t="s">
        <v>753</v>
      </c>
      <c r="K834" s="78" t="s">
        <v>3528</v>
      </c>
      <c r="L834" s="7" t="str">
        <f>IF(BudgetsQTable[[#This Row],[pi_last_name]]=" ","",HYPERLINK("https://www.ejacket.nsf.gov/ej/showProposal.do?Continue=Y&amp;ID="&amp;BudgetsQTable[[#This Row],[prop_id]],BudgetsQTable[[#This Row],[prop_id]]))</f>
        <v/>
      </c>
      <c r="M834" s="78" t="s">
        <v>753</v>
      </c>
      <c r="N834" s="7" t="str">
        <f>IF(BudgetsQTable[[#This Row],[pi_last_name]]=" ","",HYPERLINK("mailto:"&amp;BudgetsQTable[[#This Row],[pi_email]]&amp;"&amp;subject=Your NSF Proposal:  "&amp;BudgetsQTable[[#This Row],[prop_id]],BudgetsQTable[[#This Row],[pi_email]]))</f>
        <v/>
      </c>
      <c r="O834" s="78" t="s">
        <v>753</v>
      </c>
      <c r="P834" s="78">
        <v>1</v>
      </c>
      <c r="Q834" s="78">
        <v>1</v>
      </c>
      <c r="R834" s="79">
        <v>0</v>
      </c>
      <c r="S834" s="79">
        <v>0</v>
      </c>
      <c r="T834" s="79">
        <v>0</v>
      </c>
      <c r="U834" s="80">
        <v>102368</v>
      </c>
      <c r="V834" s="78">
        <v>0</v>
      </c>
      <c r="W834" s="78">
        <v>3</v>
      </c>
      <c r="X834" s="11" t="str">
        <f ca="1">IF(ISBLANK(BudgetsQTable[[#This Row],[budg_seq_yr]]),"FY"&amp;fiscalyear,"FY"&amp;fiscalyear-1+BudgetsQTable[[#This Row],[budg_seq_yr]])</f>
        <v>FY20</v>
      </c>
      <c r="Y834" s="79">
        <v>102368</v>
      </c>
      <c r="Z834" s="78" t="s">
        <v>2869</v>
      </c>
      <c r="AA834" s="78" t="s">
        <v>468</v>
      </c>
      <c r="AB834" s="76" t="s">
        <v>2821</v>
      </c>
      <c r="AC834" s="78" t="s">
        <v>468</v>
      </c>
    </row>
    <row r="835" spans="1:29" x14ac:dyDescent="0.35">
      <c r="A835" s="10" t="s">
        <v>3537</v>
      </c>
      <c r="B835" s="76" t="s">
        <v>2834</v>
      </c>
      <c r="C835" s="76">
        <f>C834+(BudgetsQTable[[#This Row],[lead]]&lt;&gt;K834)</f>
        <v>115</v>
      </c>
      <c r="D835" s="76">
        <f>D834*(BudgetsQTable[[#This Row],[lead]]=K834)+(BudgetsQTable[[#This Row],[prop_id]]&lt;&gt;A834)</f>
        <v>3</v>
      </c>
      <c r="E835" s="77">
        <v>43005.486805555556</v>
      </c>
      <c r="F835" s="78" t="s">
        <v>2868</v>
      </c>
      <c r="G835" s="78" t="s">
        <v>2869</v>
      </c>
      <c r="H835" s="78" t="s">
        <v>468</v>
      </c>
      <c r="I835" s="76" t="s">
        <v>800</v>
      </c>
      <c r="J835" s="76" t="s">
        <v>3483</v>
      </c>
      <c r="K835" s="78" t="s">
        <v>3528</v>
      </c>
      <c r="L835" s="7" t="str">
        <f>IF(BudgetsQTable[[#This Row],[pi_last_name]]=" ","",HYPERLINK("https://www.ejacket.nsf.gov/ej/showProposal.do?Continue=Y&amp;ID="&amp;BudgetsQTable[[#This Row],[prop_id]],BudgetsQTable[[#This Row],[prop_id]]))</f>
        <v>1763569</v>
      </c>
      <c r="M835" s="78" t="s">
        <v>1376</v>
      </c>
      <c r="N835" s="7" t="str">
        <f>IF(BudgetsQTable[[#This Row],[pi_last_name]]=" ","",HYPERLINK("mailto:"&amp;BudgetsQTable[[#This Row],[pi_email]]&amp;"&amp;subject=Your NSF Proposal:  "&amp;BudgetsQTable[[#This Row],[prop_id]],BudgetsQTable[[#This Row],[pi_email]]))</f>
        <v>matt.huenerfauth@rit.edu</v>
      </c>
      <c r="O835" s="78" t="s">
        <v>3481</v>
      </c>
      <c r="P835" s="78"/>
      <c r="Q835" s="78"/>
      <c r="R835" s="79"/>
      <c r="S835" s="79"/>
      <c r="T835" s="79"/>
      <c r="U835" s="80"/>
      <c r="V835" s="78">
        <v>0</v>
      </c>
      <c r="W835" s="78"/>
      <c r="X835" s="11" t="str">
        <f ca="1">IF(ISBLANK(BudgetsQTable[[#This Row],[budg_seq_yr]]),"FY"&amp;fiscalyear,"FY"&amp;fiscalyear-1+BudgetsQTable[[#This Row],[budg_seq_yr]])</f>
        <v>FY18</v>
      </c>
      <c r="Y835" s="79">
        <v>229096</v>
      </c>
      <c r="Z835" s="78" t="s">
        <v>2869</v>
      </c>
      <c r="AA835" s="78" t="s">
        <v>468</v>
      </c>
      <c r="AB835" s="76" t="s">
        <v>2821</v>
      </c>
      <c r="AC835" s="78" t="s">
        <v>468</v>
      </c>
    </row>
    <row r="836" spans="1:29" x14ac:dyDescent="0.35">
      <c r="A836" s="10" t="s">
        <v>3537</v>
      </c>
      <c r="B836" s="76" t="s">
        <v>2834</v>
      </c>
      <c r="C836" s="76">
        <f>C835+(BudgetsQTable[[#This Row],[lead]]&lt;&gt;K835)</f>
        <v>115</v>
      </c>
      <c r="D836" s="76">
        <f>D835*(BudgetsQTable[[#This Row],[lead]]=K835)+(BudgetsQTable[[#This Row],[prop_id]]&lt;&gt;A835)</f>
        <v>3</v>
      </c>
      <c r="E836" s="77">
        <v>43005.486805555556</v>
      </c>
      <c r="F836" s="78" t="s">
        <v>2868</v>
      </c>
      <c r="G836" s="78" t="s">
        <v>2869</v>
      </c>
      <c r="H836" s="78" t="s">
        <v>468</v>
      </c>
      <c r="I836" s="76" t="s">
        <v>800</v>
      </c>
      <c r="J836" s="76" t="s">
        <v>753</v>
      </c>
      <c r="K836" s="78" t="s">
        <v>3528</v>
      </c>
      <c r="L836" s="7" t="str">
        <f>IF(BudgetsQTable[[#This Row],[pi_last_name]]=" ","",HYPERLINK("https://www.ejacket.nsf.gov/ej/showProposal.do?Continue=Y&amp;ID="&amp;BudgetsQTable[[#This Row],[prop_id]],BudgetsQTable[[#This Row],[prop_id]]))</f>
        <v/>
      </c>
      <c r="M836" s="78" t="s">
        <v>753</v>
      </c>
      <c r="N836" s="7" t="str">
        <f>IF(BudgetsQTable[[#This Row],[pi_last_name]]=" ","",HYPERLINK("mailto:"&amp;BudgetsQTable[[#This Row],[pi_email]]&amp;"&amp;subject=Your NSF Proposal:  "&amp;BudgetsQTable[[#This Row],[prop_id]],BudgetsQTable[[#This Row],[pi_email]]))</f>
        <v/>
      </c>
      <c r="O836" s="78" t="s">
        <v>753</v>
      </c>
      <c r="P836" s="78">
        <v>1</v>
      </c>
      <c r="Q836" s="78">
        <v>0.25</v>
      </c>
      <c r="R836" s="79">
        <v>0</v>
      </c>
      <c r="S836" s="79">
        <v>0</v>
      </c>
      <c r="T836" s="79">
        <v>9600</v>
      </c>
      <c r="U836" s="80">
        <v>61432</v>
      </c>
      <c r="V836" s="78">
        <v>0</v>
      </c>
      <c r="W836" s="78">
        <v>1</v>
      </c>
      <c r="X836" s="11" t="str">
        <f ca="1">IF(ISBLANK(BudgetsQTable[[#This Row],[budg_seq_yr]]),"FY"&amp;fiscalyear,"FY"&amp;fiscalyear-1+BudgetsQTable[[#This Row],[budg_seq_yr]])</f>
        <v>FY18</v>
      </c>
      <c r="Y836" s="79">
        <v>61432</v>
      </c>
      <c r="Z836" s="78" t="s">
        <v>2869</v>
      </c>
      <c r="AA836" s="78" t="s">
        <v>468</v>
      </c>
      <c r="AB836" s="76" t="s">
        <v>2821</v>
      </c>
      <c r="AC836" s="78" t="s">
        <v>468</v>
      </c>
    </row>
    <row r="837" spans="1:29" x14ac:dyDescent="0.35">
      <c r="A837" s="10" t="s">
        <v>3537</v>
      </c>
      <c r="B837" s="76" t="s">
        <v>2834</v>
      </c>
      <c r="C837" s="76">
        <f>C836+(BudgetsQTable[[#This Row],[lead]]&lt;&gt;K836)</f>
        <v>115</v>
      </c>
      <c r="D837" s="76">
        <f>D836*(BudgetsQTable[[#This Row],[lead]]=K836)+(BudgetsQTable[[#This Row],[prop_id]]&lt;&gt;A836)</f>
        <v>3</v>
      </c>
      <c r="E837" s="77">
        <v>43005.486805555556</v>
      </c>
      <c r="F837" s="78" t="s">
        <v>2868</v>
      </c>
      <c r="G837" s="78" t="s">
        <v>2869</v>
      </c>
      <c r="H837" s="78" t="s">
        <v>468</v>
      </c>
      <c r="I837" s="76" t="s">
        <v>800</v>
      </c>
      <c r="J837" s="76" t="s">
        <v>753</v>
      </c>
      <c r="K837" s="78" t="s">
        <v>3528</v>
      </c>
      <c r="L837" s="7" t="str">
        <f>IF(BudgetsQTable[[#This Row],[pi_last_name]]=" ","",HYPERLINK("https://www.ejacket.nsf.gov/ej/showProposal.do?Continue=Y&amp;ID="&amp;BudgetsQTable[[#This Row],[prop_id]],BudgetsQTable[[#This Row],[prop_id]]))</f>
        <v/>
      </c>
      <c r="M837" s="78" t="s">
        <v>753</v>
      </c>
      <c r="N837" s="7" t="str">
        <f>IF(BudgetsQTable[[#This Row],[pi_last_name]]=" ","",HYPERLINK("mailto:"&amp;BudgetsQTable[[#This Row],[pi_email]]&amp;"&amp;subject=Your NSF Proposal:  "&amp;BudgetsQTable[[#This Row],[prop_id]],BudgetsQTable[[#This Row],[pi_email]]))</f>
        <v/>
      </c>
      <c r="O837" s="78" t="s">
        <v>753</v>
      </c>
      <c r="P837" s="78">
        <v>1</v>
      </c>
      <c r="Q837" s="78">
        <v>0.25</v>
      </c>
      <c r="R837" s="79">
        <v>0</v>
      </c>
      <c r="S837" s="79">
        <v>3000</v>
      </c>
      <c r="T837" s="79">
        <v>9600</v>
      </c>
      <c r="U837" s="80">
        <v>91378</v>
      </c>
      <c r="V837" s="78">
        <v>0</v>
      </c>
      <c r="W837" s="78">
        <v>2</v>
      </c>
      <c r="X837" s="11" t="str">
        <f ca="1">IF(ISBLANK(BudgetsQTable[[#This Row],[budg_seq_yr]]),"FY"&amp;fiscalyear,"FY"&amp;fiscalyear-1+BudgetsQTable[[#This Row],[budg_seq_yr]])</f>
        <v>FY19</v>
      </c>
      <c r="Y837" s="79">
        <v>91378</v>
      </c>
      <c r="Z837" s="78" t="s">
        <v>2869</v>
      </c>
      <c r="AA837" s="78" t="s">
        <v>468</v>
      </c>
      <c r="AB837" s="76" t="s">
        <v>2821</v>
      </c>
      <c r="AC837" s="78" t="s">
        <v>468</v>
      </c>
    </row>
    <row r="838" spans="1:29" x14ac:dyDescent="0.35">
      <c r="A838" s="10" t="s">
        <v>3537</v>
      </c>
      <c r="B838" s="76" t="s">
        <v>2834</v>
      </c>
      <c r="C838" s="76">
        <f>C837+(BudgetsQTable[[#This Row],[lead]]&lt;&gt;K837)</f>
        <v>115</v>
      </c>
      <c r="D838" s="76">
        <f>D837*(BudgetsQTable[[#This Row],[lead]]=K837)+(BudgetsQTable[[#This Row],[prop_id]]&lt;&gt;A837)</f>
        <v>3</v>
      </c>
      <c r="E838" s="77">
        <v>43005.486805555556</v>
      </c>
      <c r="F838" s="78" t="s">
        <v>2868</v>
      </c>
      <c r="G838" s="78" t="s">
        <v>2869</v>
      </c>
      <c r="H838" s="78" t="s">
        <v>468</v>
      </c>
      <c r="I838" s="76" t="s">
        <v>800</v>
      </c>
      <c r="J838" s="76" t="s">
        <v>753</v>
      </c>
      <c r="K838" s="78" t="s">
        <v>3528</v>
      </c>
      <c r="L838" s="7" t="str">
        <f>IF(BudgetsQTable[[#This Row],[pi_last_name]]=" ","",HYPERLINK("https://www.ejacket.nsf.gov/ej/showProposal.do?Continue=Y&amp;ID="&amp;BudgetsQTable[[#This Row],[prop_id]],BudgetsQTable[[#This Row],[prop_id]]))</f>
        <v/>
      </c>
      <c r="M838" s="78" t="s">
        <v>753</v>
      </c>
      <c r="N838" s="7" t="str">
        <f>IF(BudgetsQTable[[#This Row],[pi_last_name]]=" ","",HYPERLINK("mailto:"&amp;BudgetsQTable[[#This Row],[pi_email]]&amp;"&amp;subject=Your NSF Proposal:  "&amp;BudgetsQTable[[#This Row],[prop_id]],BudgetsQTable[[#This Row],[pi_email]]))</f>
        <v/>
      </c>
      <c r="O838" s="78" t="s">
        <v>753</v>
      </c>
      <c r="P838" s="78">
        <v>1</v>
      </c>
      <c r="Q838" s="78">
        <v>0.5</v>
      </c>
      <c r="R838" s="79">
        <v>0</v>
      </c>
      <c r="S838" s="79">
        <v>0</v>
      </c>
      <c r="T838" s="79">
        <v>0</v>
      </c>
      <c r="U838" s="80">
        <v>76286</v>
      </c>
      <c r="V838" s="78">
        <v>0</v>
      </c>
      <c r="W838" s="78">
        <v>3</v>
      </c>
      <c r="X838" s="11" t="str">
        <f ca="1">IF(ISBLANK(BudgetsQTable[[#This Row],[budg_seq_yr]]),"FY"&amp;fiscalyear,"FY"&amp;fiscalyear-1+BudgetsQTable[[#This Row],[budg_seq_yr]])</f>
        <v>FY20</v>
      </c>
      <c r="Y838" s="79">
        <v>76286</v>
      </c>
      <c r="Z838" s="78" t="s">
        <v>2869</v>
      </c>
      <c r="AA838" s="78" t="s">
        <v>468</v>
      </c>
      <c r="AB838" s="76" t="s">
        <v>2821</v>
      </c>
      <c r="AC838" s="78" t="s">
        <v>468</v>
      </c>
    </row>
    <row r="839" spans="1:29" x14ac:dyDescent="0.35">
      <c r="A839" s="10" t="s">
        <v>1405</v>
      </c>
      <c r="B839" s="76" t="s">
        <v>2863</v>
      </c>
      <c r="C839" s="76">
        <f>C838+(BudgetsQTable[[#This Row],[lead]]&lt;&gt;K838)</f>
        <v>116</v>
      </c>
      <c r="D839" s="76">
        <f>D838*(BudgetsQTable[[#This Row],[lead]]=K838)+(BudgetsQTable[[#This Row],[prop_id]]&lt;&gt;A838)</f>
        <v>1</v>
      </c>
      <c r="E839" s="77">
        <v>43005.45</v>
      </c>
      <c r="F839" s="78" t="s">
        <v>2839</v>
      </c>
      <c r="G839" s="78" t="s">
        <v>2840</v>
      </c>
      <c r="H839" s="78" t="s">
        <v>462</v>
      </c>
      <c r="I839" s="76" t="s">
        <v>761</v>
      </c>
      <c r="J839" s="76" t="s">
        <v>3540</v>
      </c>
      <c r="K839" s="78" t="s">
        <v>1405</v>
      </c>
      <c r="L839" s="7" t="str">
        <f>IF(BudgetsQTable[[#This Row],[pi_last_name]]=" ","",HYPERLINK("https://www.ejacket.nsf.gov/ej/showProposal.do?Continue=Y&amp;ID="&amp;BudgetsQTable[[#This Row],[prop_id]],BudgetsQTable[[#This Row],[prop_id]]))</f>
        <v>1763524</v>
      </c>
      <c r="M839" s="78" t="s">
        <v>1406</v>
      </c>
      <c r="N839" s="7" t="str">
        <f>IF(BudgetsQTable[[#This Row],[pi_last_name]]=" ","",HYPERLINK("mailto:"&amp;BudgetsQTable[[#This Row],[pi_email]]&amp;"&amp;subject=Your NSF Proposal:  "&amp;BudgetsQTable[[#This Row],[prop_id]],BudgetsQTable[[#This Row],[pi_email]]))</f>
        <v>dganesan@cs.umass.edu</v>
      </c>
      <c r="O839" s="78" t="s">
        <v>2956</v>
      </c>
      <c r="P839" s="78"/>
      <c r="Q839" s="78"/>
      <c r="R839" s="79"/>
      <c r="S839" s="79"/>
      <c r="T839" s="79"/>
      <c r="U839" s="80"/>
      <c r="V839" s="78">
        <v>0</v>
      </c>
      <c r="W839" s="78"/>
      <c r="X839" s="11" t="str">
        <f ca="1">IF(ISBLANK(BudgetsQTable[[#This Row],[budg_seq_yr]]),"FY"&amp;fiscalyear,"FY"&amp;fiscalyear-1+BudgetsQTable[[#This Row],[budg_seq_yr]])</f>
        <v>FY18</v>
      </c>
      <c r="Y839" s="79">
        <v>1109062</v>
      </c>
      <c r="Z839" s="78" t="s">
        <v>2840</v>
      </c>
      <c r="AA839" s="78" t="s">
        <v>462</v>
      </c>
      <c r="AB839" s="76" t="s">
        <v>2821</v>
      </c>
      <c r="AC839" s="78" t="s">
        <v>485</v>
      </c>
    </row>
    <row r="840" spans="1:29" x14ac:dyDescent="0.35">
      <c r="A840" s="10" t="s">
        <v>1405</v>
      </c>
      <c r="B840" s="76" t="s">
        <v>2863</v>
      </c>
      <c r="C840" s="76">
        <f>C839+(BudgetsQTable[[#This Row],[lead]]&lt;&gt;K839)</f>
        <v>116</v>
      </c>
      <c r="D840" s="76">
        <f>D839*(BudgetsQTable[[#This Row],[lead]]=K839)+(BudgetsQTable[[#This Row],[prop_id]]&lt;&gt;A839)</f>
        <v>1</v>
      </c>
      <c r="E840" s="77">
        <v>43005.45</v>
      </c>
      <c r="F840" s="78" t="s">
        <v>2839</v>
      </c>
      <c r="G840" s="78" t="s">
        <v>2840</v>
      </c>
      <c r="H840" s="78" t="s">
        <v>462</v>
      </c>
      <c r="I840" s="76" t="s">
        <v>761</v>
      </c>
      <c r="J840" s="76" t="s">
        <v>753</v>
      </c>
      <c r="K840" s="78" t="s">
        <v>1405</v>
      </c>
      <c r="L840" s="7" t="str">
        <f>IF(BudgetsQTable[[#This Row],[pi_last_name]]=" ","",HYPERLINK("https://www.ejacket.nsf.gov/ej/showProposal.do?Continue=Y&amp;ID="&amp;BudgetsQTable[[#This Row],[prop_id]],BudgetsQTable[[#This Row],[prop_id]]))</f>
        <v/>
      </c>
      <c r="M840" s="78" t="s">
        <v>753</v>
      </c>
      <c r="N840" s="7" t="str">
        <f>IF(BudgetsQTable[[#This Row],[pi_last_name]]=" ","",HYPERLINK("mailto:"&amp;BudgetsQTable[[#This Row],[pi_email]]&amp;"&amp;subject=Your NSF Proposal:  "&amp;BudgetsQTable[[#This Row],[prop_id]],BudgetsQTable[[#This Row],[pi_email]]))</f>
        <v/>
      </c>
      <c r="O840" s="78" t="s">
        <v>753</v>
      </c>
      <c r="P840" s="78">
        <v>3</v>
      </c>
      <c r="Q840" s="78">
        <v>2</v>
      </c>
      <c r="R840" s="79">
        <v>0</v>
      </c>
      <c r="S840" s="79">
        <v>3820</v>
      </c>
      <c r="T840" s="79">
        <v>0</v>
      </c>
      <c r="U840" s="80">
        <v>357632</v>
      </c>
      <c r="V840" s="78">
        <v>0</v>
      </c>
      <c r="W840" s="78">
        <v>1</v>
      </c>
      <c r="X840" s="11" t="str">
        <f ca="1">IF(ISBLANK(BudgetsQTable[[#This Row],[budg_seq_yr]]),"FY"&amp;fiscalyear,"FY"&amp;fiscalyear-1+BudgetsQTable[[#This Row],[budg_seq_yr]])</f>
        <v>FY18</v>
      </c>
      <c r="Y840" s="79">
        <v>357632</v>
      </c>
      <c r="Z840" s="78" t="s">
        <v>2840</v>
      </c>
      <c r="AA840" s="78" t="s">
        <v>462</v>
      </c>
      <c r="AB840" s="76" t="s">
        <v>2821</v>
      </c>
      <c r="AC840" s="78" t="s">
        <v>485</v>
      </c>
    </row>
    <row r="841" spans="1:29" x14ac:dyDescent="0.35">
      <c r="A841" s="10" t="s">
        <v>1405</v>
      </c>
      <c r="B841" s="76" t="s">
        <v>2863</v>
      </c>
      <c r="C841" s="76">
        <f>C840+(BudgetsQTable[[#This Row],[lead]]&lt;&gt;K840)</f>
        <v>116</v>
      </c>
      <c r="D841" s="76">
        <f>D840*(BudgetsQTable[[#This Row],[lead]]=K840)+(BudgetsQTable[[#This Row],[prop_id]]&lt;&gt;A840)</f>
        <v>1</v>
      </c>
      <c r="E841" s="77">
        <v>43005.45</v>
      </c>
      <c r="F841" s="78" t="s">
        <v>2839</v>
      </c>
      <c r="G841" s="78" t="s">
        <v>2840</v>
      </c>
      <c r="H841" s="78" t="s">
        <v>462</v>
      </c>
      <c r="I841" s="76" t="s">
        <v>761</v>
      </c>
      <c r="J841" s="76" t="s">
        <v>753</v>
      </c>
      <c r="K841" s="78" t="s">
        <v>1405</v>
      </c>
      <c r="L841" s="7" t="str">
        <f>IF(BudgetsQTable[[#This Row],[pi_last_name]]=" ","",HYPERLINK("https://www.ejacket.nsf.gov/ej/showProposal.do?Continue=Y&amp;ID="&amp;BudgetsQTable[[#This Row],[prop_id]],BudgetsQTable[[#This Row],[prop_id]]))</f>
        <v/>
      </c>
      <c r="M841" s="78" t="s">
        <v>753</v>
      </c>
      <c r="N841" s="7" t="str">
        <f>IF(BudgetsQTable[[#This Row],[pi_last_name]]=" ","",HYPERLINK("mailto:"&amp;BudgetsQTable[[#This Row],[pi_email]]&amp;"&amp;subject=Your NSF Proposal:  "&amp;BudgetsQTable[[#This Row],[prop_id]],BudgetsQTable[[#This Row],[pi_email]]))</f>
        <v/>
      </c>
      <c r="O841" s="78" t="s">
        <v>753</v>
      </c>
      <c r="P841" s="78">
        <v>3</v>
      </c>
      <c r="Q841" s="78">
        <v>2</v>
      </c>
      <c r="R841" s="79">
        <v>0</v>
      </c>
      <c r="S841" s="79">
        <v>3820</v>
      </c>
      <c r="T841" s="79">
        <v>0</v>
      </c>
      <c r="U841" s="80">
        <v>369572</v>
      </c>
      <c r="V841" s="78">
        <v>0</v>
      </c>
      <c r="W841" s="78">
        <v>2</v>
      </c>
      <c r="X841" s="11" t="str">
        <f ca="1">IF(ISBLANK(BudgetsQTable[[#This Row],[budg_seq_yr]]),"FY"&amp;fiscalyear,"FY"&amp;fiscalyear-1+BudgetsQTable[[#This Row],[budg_seq_yr]])</f>
        <v>FY19</v>
      </c>
      <c r="Y841" s="79">
        <v>369572</v>
      </c>
      <c r="Z841" s="78" t="s">
        <v>2840</v>
      </c>
      <c r="AA841" s="78" t="s">
        <v>462</v>
      </c>
      <c r="AB841" s="76" t="s">
        <v>2821</v>
      </c>
      <c r="AC841" s="78" t="s">
        <v>485</v>
      </c>
    </row>
    <row r="842" spans="1:29" x14ac:dyDescent="0.35">
      <c r="A842" s="10" t="s">
        <v>1405</v>
      </c>
      <c r="B842" s="76" t="s">
        <v>2863</v>
      </c>
      <c r="C842" s="76">
        <f>C841+(BudgetsQTable[[#This Row],[lead]]&lt;&gt;K841)</f>
        <v>116</v>
      </c>
      <c r="D842" s="76">
        <f>D841*(BudgetsQTable[[#This Row],[lead]]=K841)+(BudgetsQTable[[#This Row],[prop_id]]&lt;&gt;A841)</f>
        <v>1</v>
      </c>
      <c r="E842" s="77">
        <v>43005.45</v>
      </c>
      <c r="F842" s="78" t="s">
        <v>2839</v>
      </c>
      <c r="G842" s="78" t="s">
        <v>2840</v>
      </c>
      <c r="H842" s="78" t="s">
        <v>462</v>
      </c>
      <c r="I842" s="76" t="s">
        <v>761</v>
      </c>
      <c r="J842" s="76" t="s">
        <v>753</v>
      </c>
      <c r="K842" s="78" t="s">
        <v>1405</v>
      </c>
      <c r="L842" s="7" t="str">
        <f>IF(BudgetsQTable[[#This Row],[pi_last_name]]=" ","",HYPERLINK("https://www.ejacket.nsf.gov/ej/showProposal.do?Continue=Y&amp;ID="&amp;BudgetsQTable[[#This Row],[prop_id]],BudgetsQTable[[#This Row],[prop_id]]))</f>
        <v/>
      </c>
      <c r="M842" s="78" t="s">
        <v>753</v>
      </c>
      <c r="N842" s="7" t="str">
        <f>IF(BudgetsQTable[[#This Row],[pi_last_name]]=" ","",HYPERLINK("mailto:"&amp;BudgetsQTable[[#This Row],[pi_email]]&amp;"&amp;subject=Your NSF Proposal:  "&amp;BudgetsQTable[[#This Row],[prop_id]],BudgetsQTable[[#This Row],[pi_email]]))</f>
        <v/>
      </c>
      <c r="O842" s="78" t="s">
        <v>753</v>
      </c>
      <c r="P842" s="78">
        <v>3</v>
      </c>
      <c r="Q842" s="78">
        <v>2</v>
      </c>
      <c r="R842" s="79">
        <v>0</v>
      </c>
      <c r="S842" s="79">
        <v>3820</v>
      </c>
      <c r="T842" s="79">
        <v>0</v>
      </c>
      <c r="U842" s="80">
        <v>381858</v>
      </c>
      <c r="V842" s="78">
        <v>0</v>
      </c>
      <c r="W842" s="78">
        <v>3</v>
      </c>
      <c r="X842" s="11" t="str">
        <f ca="1">IF(ISBLANK(BudgetsQTable[[#This Row],[budg_seq_yr]]),"FY"&amp;fiscalyear,"FY"&amp;fiscalyear-1+BudgetsQTable[[#This Row],[budg_seq_yr]])</f>
        <v>FY20</v>
      </c>
      <c r="Y842" s="79">
        <v>381858</v>
      </c>
      <c r="Z842" s="78" t="s">
        <v>2840</v>
      </c>
      <c r="AA842" s="78" t="s">
        <v>462</v>
      </c>
      <c r="AB842" s="76" t="s">
        <v>2821</v>
      </c>
      <c r="AC842" s="78" t="s">
        <v>485</v>
      </c>
    </row>
    <row r="843" spans="1:29" x14ac:dyDescent="0.35">
      <c r="A843" s="10" t="s">
        <v>3541</v>
      </c>
      <c r="B843" s="76" t="s">
        <v>2824</v>
      </c>
      <c r="C843" s="76">
        <f>C842+(BudgetsQTable[[#This Row],[lead]]&lt;&gt;K842)</f>
        <v>117</v>
      </c>
      <c r="D843" s="76">
        <f>D842*(BudgetsQTable[[#This Row],[lead]]=K842)+(BudgetsQTable[[#This Row],[prop_id]]&lt;&gt;A842)</f>
        <v>1</v>
      </c>
      <c r="E843" s="77">
        <v>43005.452777777777</v>
      </c>
      <c r="F843" s="78" t="s">
        <v>2839</v>
      </c>
      <c r="G843" s="78" t="s">
        <v>2840</v>
      </c>
      <c r="H843" s="78" t="s">
        <v>462</v>
      </c>
      <c r="I843" s="76" t="s">
        <v>757</v>
      </c>
      <c r="J843" s="76" t="s">
        <v>3544</v>
      </c>
      <c r="K843" s="78" t="s">
        <v>3541</v>
      </c>
      <c r="L843" s="7" t="str">
        <f>IF(BudgetsQTable[[#This Row],[pi_last_name]]=" ","",HYPERLINK("https://www.ejacket.nsf.gov/ej/showProposal.do?Continue=Y&amp;ID="&amp;BudgetsQTable[[#This Row],[prop_id]],BudgetsQTable[[#This Row],[prop_id]]))</f>
        <v>1763527</v>
      </c>
      <c r="M843" s="78" t="s">
        <v>1857</v>
      </c>
      <c r="N843" s="7" t="str">
        <f>IF(BudgetsQTable[[#This Row],[pi_last_name]]=" ","",HYPERLINK("mailto:"&amp;BudgetsQTable[[#This Row],[pi_email]]&amp;"&amp;subject=Your NSF Proposal:  "&amp;BudgetsQTable[[#This Row],[prop_id]],BudgetsQTable[[#This Row],[pi_email]]))</f>
        <v>taesoo@gatech.edu</v>
      </c>
      <c r="O843" s="78" t="s">
        <v>3284</v>
      </c>
      <c r="P843" s="78"/>
      <c r="Q843" s="78"/>
      <c r="R843" s="79"/>
      <c r="S843" s="79"/>
      <c r="T843" s="79"/>
      <c r="U843" s="80"/>
      <c r="V843" s="78">
        <v>0</v>
      </c>
      <c r="W843" s="78"/>
      <c r="X843" s="11" t="str">
        <f ca="1">IF(ISBLANK(BudgetsQTable[[#This Row],[budg_seq_yr]]),"FY"&amp;fiscalyear,"FY"&amp;fiscalyear-1+BudgetsQTable[[#This Row],[budg_seq_yr]])</f>
        <v>FY18</v>
      </c>
      <c r="Y843" s="79">
        <v>520527</v>
      </c>
      <c r="Z843" s="78" t="s">
        <v>2840</v>
      </c>
      <c r="AA843" s="78" t="s">
        <v>462</v>
      </c>
      <c r="AB843" s="76" t="s">
        <v>2821</v>
      </c>
      <c r="AC843" s="78" t="s">
        <v>485</v>
      </c>
    </row>
    <row r="844" spans="1:29" x14ac:dyDescent="0.35">
      <c r="A844" s="10" t="s">
        <v>3541</v>
      </c>
      <c r="B844" s="76" t="s">
        <v>2824</v>
      </c>
      <c r="C844" s="76">
        <f>C843+(BudgetsQTable[[#This Row],[lead]]&lt;&gt;K843)</f>
        <v>117</v>
      </c>
      <c r="D844" s="76">
        <f>D843*(BudgetsQTable[[#This Row],[lead]]=K843)+(BudgetsQTable[[#This Row],[prop_id]]&lt;&gt;A843)</f>
        <v>1</v>
      </c>
      <c r="E844" s="77">
        <v>43005.452777777777</v>
      </c>
      <c r="F844" s="78" t="s">
        <v>2839</v>
      </c>
      <c r="G844" s="78" t="s">
        <v>2840</v>
      </c>
      <c r="H844" s="78" t="s">
        <v>462</v>
      </c>
      <c r="I844" s="76" t="s">
        <v>757</v>
      </c>
      <c r="J844" s="76" t="s">
        <v>753</v>
      </c>
      <c r="K844" s="78" t="s">
        <v>3541</v>
      </c>
      <c r="L844" s="7" t="str">
        <f>IF(BudgetsQTable[[#This Row],[pi_last_name]]=" ","",HYPERLINK("https://www.ejacket.nsf.gov/ej/showProposal.do?Continue=Y&amp;ID="&amp;BudgetsQTable[[#This Row],[prop_id]],BudgetsQTable[[#This Row],[prop_id]]))</f>
        <v/>
      </c>
      <c r="M844" s="78" t="s">
        <v>753</v>
      </c>
      <c r="N844" s="7" t="str">
        <f>IF(BudgetsQTable[[#This Row],[pi_last_name]]=" ","",HYPERLINK("mailto:"&amp;BudgetsQTable[[#This Row],[pi_email]]&amp;"&amp;subject=Your NSF Proposal:  "&amp;BudgetsQTable[[#This Row],[prop_id]],BudgetsQTable[[#This Row],[pi_email]]))</f>
        <v/>
      </c>
      <c r="O844" s="78" t="s">
        <v>753</v>
      </c>
      <c r="P844" s="78">
        <v>1</v>
      </c>
      <c r="Q844" s="78">
        <v>0</v>
      </c>
      <c r="R844" s="79">
        <v>0</v>
      </c>
      <c r="S844" s="79">
        <v>0</v>
      </c>
      <c r="T844" s="79">
        <v>0</v>
      </c>
      <c r="U844" s="80">
        <v>169913</v>
      </c>
      <c r="V844" s="78">
        <v>0</v>
      </c>
      <c r="W844" s="78">
        <v>1</v>
      </c>
      <c r="X844" s="11" t="str">
        <f ca="1">IF(ISBLANK(BudgetsQTable[[#This Row],[budg_seq_yr]]),"FY"&amp;fiscalyear,"FY"&amp;fiscalyear-1+BudgetsQTable[[#This Row],[budg_seq_yr]])</f>
        <v>FY18</v>
      </c>
      <c r="Y844" s="79">
        <v>169913</v>
      </c>
      <c r="Z844" s="78" t="s">
        <v>2840</v>
      </c>
      <c r="AA844" s="78" t="s">
        <v>462</v>
      </c>
      <c r="AB844" s="76" t="s">
        <v>2821</v>
      </c>
      <c r="AC844" s="78" t="s">
        <v>485</v>
      </c>
    </row>
    <row r="845" spans="1:29" x14ac:dyDescent="0.35">
      <c r="A845" s="10" t="s">
        <v>3541</v>
      </c>
      <c r="B845" s="76" t="s">
        <v>2824</v>
      </c>
      <c r="C845" s="76">
        <f>C844+(BudgetsQTable[[#This Row],[lead]]&lt;&gt;K844)</f>
        <v>117</v>
      </c>
      <c r="D845" s="76">
        <f>D844*(BudgetsQTable[[#This Row],[lead]]=K844)+(BudgetsQTable[[#This Row],[prop_id]]&lt;&gt;A844)</f>
        <v>1</v>
      </c>
      <c r="E845" s="77">
        <v>43005.452777777777</v>
      </c>
      <c r="F845" s="78" t="s">
        <v>2839</v>
      </c>
      <c r="G845" s="78" t="s">
        <v>2840</v>
      </c>
      <c r="H845" s="78" t="s">
        <v>462</v>
      </c>
      <c r="I845" s="76" t="s">
        <v>757</v>
      </c>
      <c r="J845" s="76" t="s">
        <v>753</v>
      </c>
      <c r="K845" s="78" t="s">
        <v>3541</v>
      </c>
      <c r="L845" s="7" t="str">
        <f>IF(BudgetsQTable[[#This Row],[pi_last_name]]=" ","",HYPERLINK("https://www.ejacket.nsf.gov/ej/showProposal.do?Continue=Y&amp;ID="&amp;BudgetsQTable[[#This Row],[prop_id]],BudgetsQTable[[#This Row],[prop_id]]))</f>
        <v/>
      </c>
      <c r="M845" s="78" t="s">
        <v>753</v>
      </c>
      <c r="N845" s="7" t="str">
        <f>IF(BudgetsQTable[[#This Row],[pi_last_name]]=" ","",HYPERLINK("mailto:"&amp;BudgetsQTable[[#This Row],[pi_email]]&amp;"&amp;subject=Your NSF Proposal:  "&amp;BudgetsQTable[[#This Row],[prop_id]],BudgetsQTable[[#This Row],[pi_email]]))</f>
        <v/>
      </c>
      <c r="O845" s="78" t="s">
        <v>753</v>
      </c>
      <c r="P845" s="78">
        <v>1</v>
      </c>
      <c r="Q845" s="78">
        <v>0</v>
      </c>
      <c r="R845" s="79">
        <v>0</v>
      </c>
      <c r="S845" s="79">
        <v>0</v>
      </c>
      <c r="T845" s="79">
        <v>0</v>
      </c>
      <c r="U845" s="80">
        <v>172389</v>
      </c>
      <c r="V845" s="78">
        <v>0</v>
      </c>
      <c r="W845" s="78">
        <v>2</v>
      </c>
      <c r="X845" s="11" t="str">
        <f ca="1">IF(ISBLANK(BudgetsQTable[[#This Row],[budg_seq_yr]]),"FY"&amp;fiscalyear,"FY"&amp;fiscalyear-1+BudgetsQTable[[#This Row],[budg_seq_yr]])</f>
        <v>FY19</v>
      </c>
      <c r="Y845" s="79">
        <v>172389</v>
      </c>
      <c r="Z845" s="78" t="s">
        <v>2840</v>
      </c>
      <c r="AA845" s="78" t="s">
        <v>462</v>
      </c>
      <c r="AB845" s="76" t="s">
        <v>2821</v>
      </c>
      <c r="AC845" s="78" t="s">
        <v>485</v>
      </c>
    </row>
    <row r="846" spans="1:29" x14ac:dyDescent="0.35">
      <c r="A846" s="10" t="s">
        <v>3541</v>
      </c>
      <c r="B846" s="76" t="s">
        <v>2824</v>
      </c>
      <c r="C846" s="76">
        <f>C845+(BudgetsQTable[[#This Row],[lead]]&lt;&gt;K845)</f>
        <v>117</v>
      </c>
      <c r="D846" s="76">
        <f>D845*(BudgetsQTable[[#This Row],[lead]]=K845)+(BudgetsQTable[[#This Row],[prop_id]]&lt;&gt;A845)</f>
        <v>1</v>
      </c>
      <c r="E846" s="77">
        <v>43005.452777777777</v>
      </c>
      <c r="F846" s="78" t="s">
        <v>2839</v>
      </c>
      <c r="G846" s="78" t="s">
        <v>2840</v>
      </c>
      <c r="H846" s="78" t="s">
        <v>462</v>
      </c>
      <c r="I846" s="76" t="s">
        <v>757</v>
      </c>
      <c r="J846" s="76" t="s">
        <v>753</v>
      </c>
      <c r="K846" s="78" t="s">
        <v>3541</v>
      </c>
      <c r="L846" s="7" t="str">
        <f>IF(BudgetsQTable[[#This Row],[pi_last_name]]=" ","",HYPERLINK("https://www.ejacket.nsf.gov/ej/showProposal.do?Continue=Y&amp;ID="&amp;BudgetsQTable[[#This Row],[prop_id]],BudgetsQTable[[#This Row],[prop_id]]))</f>
        <v/>
      </c>
      <c r="M846" s="78" t="s">
        <v>753</v>
      </c>
      <c r="N846" s="7" t="str">
        <f>IF(BudgetsQTable[[#This Row],[pi_last_name]]=" ","",HYPERLINK("mailto:"&amp;BudgetsQTable[[#This Row],[pi_email]]&amp;"&amp;subject=Your NSF Proposal:  "&amp;BudgetsQTable[[#This Row],[prop_id]],BudgetsQTable[[#This Row],[pi_email]]))</f>
        <v/>
      </c>
      <c r="O846" s="78" t="s">
        <v>753</v>
      </c>
      <c r="P846" s="78">
        <v>1</v>
      </c>
      <c r="Q846" s="78">
        <v>0</v>
      </c>
      <c r="R846" s="79">
        <v>0</v>
      </c>
      <c r="S846" s="79">
        <v>0</v>
      </c>
      <c r="T846" s="79">
        <v>0</v>
      </c>
      <c r="U846" s="80">
        <v>178225</v>
      </c>
      <c r="V846" s="78">
        <v>0</v>
      </c>
      <c r="W846" s="78">
        <v>3</v>
      </c>
      <c r="X846" s="11" t="str">
        <f ca="1">IF(ISBLANK(BudgetsQTable[[#This Row],[budg_seq_yr]]),"FY"&amp;fiscalyear,"FY"&amp;fiscalyear-1+BudgetsQTable[[#This Row],[budg_seq_yr]])</f>
        <v>FY20</v>
      </c>
      <c r="Y846" s="79">
        <v>178225</v>
      </c>
      <c r="Z846" s="78" t="s">
        <v>2840</v>
      </c>
      <c r="AA846" s="78" t="s">
        <v>462</v>
      </c>
      <c r="AB846" s="76" t="s">
        <v>2821</v>
      </c>
      <c r="AC846" s="78" t="s">
        <v>485</v>
      </c>
    </row>
    <row r="847" spans="1:29" x14ac:dyDescent="0.35">
      <c r="A847" s="10" t="s">
        <v>3545</v>
      </c>
      <c r="B847" s="76" t="s">
        <v>2834</v>
      </c>
      <c r="C847" s="76">
        <f>C846+(BudgetsQTable[[#This Row],[lead]]&lt;&gt;K846)</f>
        <v>117</v>
      </c>
      <c r="D847" s="76">
        <f>D846*(BudgetsQTable[[#This Row],[lead]]=K846)+(BudgetsQTable[[#This Row],[prop_id]]&lt;&gt;A846)</f>
        <v>2</v>
      </c>
      <c r="E847" s="77">
        <v>43005.42083333333</v>
      </c>
      <c r="F847" s="78" t="s">
        <v>2839</v>
      </c>
      <c r="G847" s="78" t="s">
        <v>2840</v>
      </c>
      <c r="H847" s="78" t="s">
        <v>462</v>
      </c>
      <c r="I847" s="76" t="s">
        <v>757</v>
      </c>
      <c r="J847" s="76" t="s">
        <v>3548</v>
      </c>
      <c r="K847" s="78" t="s">
        <v>3541</v>
      </c>
      <c r="L847" s="7" t="str">
        <f>IF(BudgetsQTable[[#This Row],[pi_last_name]]=" ","",HYPERLINK("https://www.ejacket.nsf.gov/ej/showProposal.do?Continue=Y&amp;ID="&amp;BudgetsQTable[[#This Row],[prop_id]],BudgetsQTable[[#This Row],[prop_id]]))</f>
        <v>1763490</v>
      </c>
      <c r="M847" s="78" t="s">
        <v>3546</v>
      </c>
      <c r="N847" s="7" t="str">
        <f>IF(BudgetsQTable[[#This Row],[pi_last_name]]=" ","",HYPERLINK("mailto:"&amp;BudgetsQTable[[#This Row],[pi_email]]&amp;"&amp;subject=Your NSF Proposal:  "&amp;BudgetsQTable[[#This Row],[prop_id]],BudgetsQTable[[#This Row],[pi_email]]))</f>
        <v>changwoo@vt.edu</v>
      </c>
      <c r="O847" s="78" t="s">
        <v>3384</v>
      </c>
      <c r="P847" s="78"/>
      <c r="Q847" s="78"/>
      <c r="R847" s="79"/>
      <c r="S847" s="79"/>
      <c r="T847" s="79"/>
      <c r="U847" s="80"/>
      <c r="V847" s="78">
        <v>0</v>
      </c>
      <c r="W847" s="78"/>
      <c r="X847" s="11" t="str">
        <f ca="1">IF(ISBLANK(BudgetsQTable[[#This Row],[budg_seq_yr]]),"FY"&amp;fiscalyear,"FY"&amp;fiscalyear-1+BudgetsQTable[[#This Row],[budg_seq_yr]])</f>
        <v>FY18</v>
      </c>
      <c r="Y847" s="79">
        <v>578507</v>
      </c>
      <c r="Z847" s="78" t="s">
        <v>2840</v>
      </c>
      <c r="AA847" s="78" t="s">
        <v>462</v>
      </c>
      <c r="AB847" s="76" t="s">
        <v>2821</v>
      </c>
      <c r="AC847" s="78" t="s">
        <v>485</v>
      </c>
    </row>
    <row r="848" spans="1:29" x14ac:dyDescent="0.35">
      <c r="A848" s="10" t="s">
        <v>3545</v>
      </c>
      <c r="B848" s="76" t="s">
        <v>2834</v>
      </c>
      <c r="C848" s="76">
        <f>C847+(BudgetsQTable[[#This Row],[lead]]&lt;&gt;K847)</f>
        <v>117</v>
      </c>
      <c r="D848" s="76">
        <f>D847*(BudgetsQTable[[#This Row],[lead]]=K847)+(BudgetsQTable[[#This Row],[prop_id]]&lt;&gt;A847)</f>
        <v>2</v>
      </c>
      <c r="E848" s="77">
        <v>43005.42083333333</v>
      </c>
      <c r="F848" s="78" t="s">
        <v>2839</v>
      </c>
      <c r="G848" s="78" t="s">
        <v>2840</v>
      </c>
      <c r="H848" s="78" t="s">
        <v>462</v>
      </c>
      <c r="I848" s="76" t="s">
        <v>757</v>
      </c>
      <c r="J848" s="76" t="s">
        <v>753</v>
      </c>
      <c r="K848" s="78" t="s">
        <v>3541</v>
      </c>
      <c r="L848" s="7" t="str">
        <f>IF(BudgetsQTable[[#This Row],[pi_last_name]]=" ","",HYPERLINK("https://www.ejacket.nsf.gov/ej/showProposal.do?Continue=Y&amp;ID="&amp;BudgetsQTable[[#This Row],[prop_id]],BudgetsQTable[[#This Row],[prop_id]]))</f>
        <v/>
      </c>
      <c r="M848" s="78" t="s">
        <v>753</v>
      </c>
      <c r="N848" s="7" t="str">
        <f>IF(BudgetsQTable[[#This Row],[pi_last_name]]=" ","",HYPERLINK("mailto:"&amp;BudgetsQTable[[#This Row],[pi_email]]&amp;"&amp;subject=Your NSF Proposal:  "&amp;BudgetsQTable[[#This Row],[prop_id]],BudgetsQTable[[#This Row],[pi_email]]))</f>
        <v/>
      </c>
      <c r="O848" s="78" t="s">
        <v>753</v>
      </c>
      <c r="P848" s="78">
        <v>1</v>
      </c>
      <c r="Q848" s="78">
        <v>0.5</v>
      </c>
      <c r="R848" s="79">
        <v>0</v>
      </c>
      <c r="S848" s="79">
        <v>0</v>
      </c>
      <c r="T848" s="79">
        <v>0</v>
      </c>
      <c r="U848" s="80">
        <v>185658</v>
      </c>
      <c r="V848" s="78">
        <v>0</v>
      </c>
      <c r="W848" s="78">
        <v>1</v>
      </c>
      <c r="X848" s="11" t="str">
        <f ca="1">IF(ISBLANK(BudgetsQTable[[#This Row],[budg_seq_yr]]),"FY"&amp;fiscalyear,"FY"&amp;fiscalyear-1+BudgetsQTable[[#This Row],[budg_seq_yr]])</f>
        <v>FY18</v>
      </c>
      <c r="Y848" s="79">
        <v>185658</v>
      </c>
      <c r="Z848" s="78" t="s">
        <v>2840</v>
      </c>
      <c r="AA848" s="78" t="s">
        <v>462</v>
      </c>
      <c r="AB848" s="76" t="s">
        <v>2821</v>
      </c>
      <c r="AC848" s="78" t="s">
        <v>485</v>
      </c>
    </row>
    <row r="849" spans="1:29" x14ac:dyDescent="0.35">
      <c r="A849" s="10" t="s">
        <v>3545</v>
      </c>
      <c r="B849" s="76" t="s">
        <v>2834</v>
      </c>
      <c r="C849" s="76">
        <f>C848+(BudgetsQTable[[#This Row],[lead]]&lt;&gt;K848)</f>
        <v>117</v>
      </c>
      <c r="D849" s="76">
        <f>D848*(BudgetsQTable[[#This Row],[lead]]=K848)+(BudgetsQTable[[#This Row],[prop_id]]&lt;&gt;A848)</f>
        <v>2</v>
      </c>
      <c r="E849" s="77">
        <v>43005.42083333333</v>
      </c>
      <c r="F849" s="78" t="s">
        <v>2839</v>
      </c>
      <c r="G849" s="78" t="s">
        <v>2840</v>
      </c>
      <c r="H849" s="78" t="s">
        <v>462</v>
      </c>
      <c r="I849" s="76" t="s">
        <v>757</v>
      </c>
      <c r="J849" s="76" t="s">
        <v>753</v>
      </c>
      <c r="K849" s="78" t="s">
        <v>3541</v>
      </c>
      <c r="L849" s="7" t="str">
        <f>IF(BudgetsQTable[[#This Row],[pi_last_name]]=" ","",HYPERLINK("https://www.ejacket.nsf.gov/ej/showProposal.do?Continue=Y&amp;ID="&amp;BudgetsQTable[[#This Row],[prop_id]],BudgetsQTable[[#This Row],[prop_id]]))</f>
        <v/>
      </c>
      <c r="M849" s="78" t="s">
        <v>753</v>
      </c>
      <c r="N849" s="7" t="str">
        <f>IF(BudgetsQTable[[#This Row],[pi_last_name]]=" ","",HYPERLINK("mailto:"&amp;BudgetsQTable[[#This Row],[pi_email]]&amp;"&amp;subject=Your NSF Proposal:  "&amp;BudgetsQTable[[#This Row],[prop_id]],BudgetsQTable[[#This Row],[pi_email]]))</f>
        <v/>
      </c>
      <c r="O849" s="78" t="s">
        <v>753</v>
      </c>
      <c r="P849" s="78">
        <v>1</v>
      </c>
      <c r="Q849" s="78">
        <v>0.5</v>
      </c>
      <c r="R849" s="79">
        <v>0</v>
      </c>
      <c r="S849" s="79">
        <v>0</v>
      </c>
      <c r="T849" s="79">
        <v>0</v>
      </c>
      <c r="U849" s="80">
        <v>192740</v>
      </c>
      <c r="V849" s="78">
        <v>0</v>
      </c>
      <c r="W849" s="78">
        <v>2</v>
      </c>
      <c r="X849" s="11" t="str">
        <f ca="1">IF(ISBLANK(BudgetsQTable[[#This Row],[budg_seq_yr]]),"FY"&amp;fiscalyear,"FY"&amp;fiscalyear-1+BudgetsQTable[[#This Row],[budg_seq_yr]])</f>
        <v>FY19</v>
      </c>
      <c r="Y849" s="79">
        <v>192740</v>
      </c>
      <c r="Z849" s="78" t="s">
        <v>2840</v>
      </c>
      <c r="AA849" s="78" t="s">
        <v>462</v>
      </c>
      <c r="AB849" s="76" t="s">
        <v>2821</v>
      </c>
      <c r="AC849" s="78" t="s">
        <v>485</v>
      </c>
    </row>
    <row r="850" spans="1:29" x14ac:dyDescent="0.35">
      <c r="A850" s="10" t="s">
        <v>3545</v>
      </c>
      <c r="B850" s="76" t="s">
        <v>2834</v>
      </c>
      <c r="C850" s="76">
        <f>C849+(BudgetsQTable[[#This Row],[lead]]&lt;&gt;K849)</f>
        <v>117</v>
      </c>
      <c r="D850" s="76">
        <f>D849*(BudgetsQTable[[#This Row],[lead]]=K849)+(BudgetsQTable[[#This Row],[prop_id]]&lt;&gt;A849)</f>
        <v>2</v>
      </c>
      <c r="E850" s="77">
        <v>43005.42083333333</v>
      </c>
      <c r="F850" s="78" t="s">
        <v>2839</v>
      </c>
      <c r="G850" s="78" t="s">
        <v>2840</v>
      </c>
      <c r="H850" s="78" t="s">
        <v>462</v>
      </c>
      <c r="I850" s="76" t="s">
        <v>757</v>
      </c>
      <c r="J850" s="76" t="s">
        <v>753</v>
      </c>
      <c r="K850" s="78" t="s">
        <v>3541</v>
      </c>
      <c r="L850" s="7" t="str">
        <f>IF(BudgetsQTable[[#This Row],[pi_last_name]]=" ","",HYPERLINK("https://www.ejacket.nsf.gov/ej/showProposal.do?Continue=Y&amp;ID="&amp;BudgetsQTable[[#This Row],[prop_id]],BudgetsQTable[[#This Row],[prop_id]]))</f>
        <v/>
      </c>
      <c r="M850" s="78" t="s">
        <v>753</v>
      </c>
      <c r="N850" s="7" t="str">
        <f>IF(BudgetsQTable[[#This Row],[pi_last_name]]=" ","",HYPERLINK("mailto:"&amp;BudgetsQTable[[#This Row],[pi_email]]&amp;"&amp;subject=Your NSF Proposal:  "&amp;BudgetsQTable[[#This Row],[prop_id]],BudgetsQTable[[#This Row],[pi_email]]))</f>
        <v/>
      </c>
      <c r="O850" s="78" t="s">
        <v>753</v>
      </c>
      <c r="P850" s="78">
        <v>1</v>
      </c>
      <c r="Q850" s="78">
        <v>0.5</v>
      </c>
      <c r="R850" s="79">
        <v>0</v>
      </c>
      <c r="S850" s="79">
        <v>0</v>
      </c>
      <c r="T850" s="79">
        <v>0</v>
      </c>
      <c r="U850" s="80">
        <v>200109</v>
      </c>
      <c r="V850" s="78">
        <v>0</v>
      </c>
      <c r="W850" s="78">
        <v>3</v>
      </c>
      <c r="X850" s="11" t="str">
        <f ca="1">IF(ISBLANK(BudgetsQTable[[#This Row],[budg_seq_yr]]),"FY"&amp;fiscalyear,"FY"&amp;fiscalyear-1+BudgetsQTable[[#This Row],[budg_seq_yr]])</f>
        <v>FY20</v>
      </c>
      <c r="Y850" s="79">
        <v>200109</v>
      </c>
      <c r="Z850" s="78" t="s">
        <v>2840</v>
      </c>
      <c r="AA850" s="78" t="s">
        <v>462</v>
      </c>
      <c r="AB850" s="76" t="s">
        <v>2821</v>
      </c>
      <c r="AC850" s="78" t="s">
        <v>485</v>
      </c>
    </row>
    <row r="851" spans="1:29" x14ac:dyDescent="0.35">
      <c r="A851" s="10" t="s">
        <v>1408</v>
      </c>
      <c r="B851" s="76" t="s">
        <v>2824</v>
      </c>
      <c r="C851" s="76">
        <f>C850+(BudgetsQTable[[#This Row],[lead]]&lt;&gt;K850)</f>
        <v>118</v>
      </c>
      <c r="D851" s="76">
        <f>D850*(BudgetsQTable[[#This Row],[lead]]=K850)+(BudgetsQTable[[#This Row],[prop_id]]&lt;&gt;A850)</f>
        <v>1</v>
      </c>
      <c r="E851" s="77">
        <v>43005.461111111108</v>
      </c>
      <c r="F851" s="78" t="s">
        <v>2868</v>
      </c>
      <c r="G851" s="78" t="s">
        <v>2869</v>
      </c>
      <c r="H851" s="78" t="s">
        <v>468</v>
      </c>
      <c r="I851" s="76" t="s">
        <v>800</v>
      </c>
      <c r="J851" s="76" t="s">
        <v>3551</v>
      </c>
      <c r="K851" s="78" t="s">
        <v>1408</v>
      </c>
      <c r="L851" s="7" t="str">
        <f>IF(BudgetsQTable[[#This Row],[pi_last_name]]=" ","",HYPERLINK("https://www.ejacket.nsf.gov/ej/showProposal.do?Continue=Y&amp;ID="&amp;BudgetsQTable[[#This Row],[prop_id]],BudgetsQTable[[#This Row],[prop_id]]))</f>
        <v>1763536</v>
      </c>
      <c r="M851" s="78" t="s">
        <v>1409</v>
      </c>
      <c r="N851" s="7" t="str">
        <f>IF(BudgetsQTable[[#This Row],[pi_last_name]]=" ","",HYPERLINK("mailto:"&amp;BudgetsQTable[[#This Row],[pi_email]]&amp;"&amp;subject=Your NSF Proposal:  "&amp;BudgetsQTable[[#This Row],[prop_id]],BudgetsQTable[[#This Row],[pi_email]]))</f>
        <v>anderson@cs.colostate.edu</v>
      </c>
      <c r="O851" s="78" t="s">
        <v>3158</v>
      </c>
      <c r="P851" s="78"/>
      <c r="Q851" s="78"/>
      <c r="R851" s="79"/>
      <c r="S851" s="79"/>
      <c r="T851" s="79"/>
      <c r="U851" s="80"/>
      <c r="V851" s="78">
        <v>0</v>
      </c>
      <c r="W851" s="78"/>
      <c r="X851" s="11" t="str">
        <f ca="1">IF(ISBLANK(BudgetsQTable[[#This Row],[budg_seq_yr]]),"FY"&amp;fiscalyear,"FY"&amp;fiscalyear-1+BudgetsQTable[[#This Row],[budg_seq_yr]])</f>
        <v>FY18</v>
      </c>
      <c r="Y851" s="79">
        <v>700201</v>
      </c>
      <c r="Z851" s="78" t="s">
        <v>2869</v>
      </c>
      <c r="AA851" s="78" t="s">
        <v>468</v>
      </c>
      <c r="AB851" s="76" t="s">
        <v>2821</v>
      </c>
      <c r="AC851" s="78" t="s">
        <v>468</v>
      </c>
    </row>
    <row r="852" spans="1:29" x14ac:dyDescent="0.35">
      <c r="A852" s="10" t="s">
        <v>1408</v>
      </c>
      <c r="B852" s="76" t="s">
        <v>2824</v>
      </c>
      <c r="C852" s="76">
        <f>C851+(BudgetsQTable[[#This Row],[lead]]&lt;&gt;K851)</f>
        <v>118</v>
      </c>
      <c r="D852" s="76">
        <f>D851*(BudgetsQTable[[#This Row],[lead]]=K851)+(BudgetsQTable[[#This Row],[prop_id]]&lt;&gt;A851)</f>
        <v>1</v>
      </c>
      <c r="E852" s="77">
        <v>43005.461111111108</v>
      </c>
      <c r="F852" s="78" t="s">
        <v>2868</v>
      </c>
      <c r="G852" s="78" t="s">
        <v>2869</v>
      </c>
      <c r="H852" s="78" t="s">
        <v>468</v>
      </c>
      <c r="I852" s="76" t="s">
        <v>800</v>
      </c>
      <c r="J852" s="76" t="s">
        <v>753</v>
      </c>
      <c r="K852" s="78" t="s">
        <v>1408</v>
      </c>
      <c r="L852" s="7" t="str">
        <f>IF(BudgetsQTable[[#This Row],[pi_last_name]]=" ","",HYPERLINK("https://www.ejacket.nsf.gov/ej/showProposal.do?Continue=Y&amp;ID="&amp;BudgetsQTable[[#This Row],[prop_id]],BudgetsQTable[[#This Row],[prop_id]]))</f>
        <v/>
      </c>
      <c r="M852" s="78" t="s">
        <v>753</v>
      </c>
      <c r="N852" s="7" t="str">
        <f>IF(BudgetsQTable[[#This Row],[pi_last_name]]=" ","",HYPERLINK("mailto:"&amp;BudgetsQTable[[#This Row],[pi_email]]&amp;"&amp;subject=Your NSF Proposal:  "&amp;BudgetsQTable[[#This Row],[prop_id]],BudgetsQTable[[#This Row],[pi_email]]))</f>
        <v/>
      </c>
      <c r="O852" s="78" t="s">
        <v>753</v>
      </c>
      <c r="P852" s="78">
        <v>1</v>
      </c>
      <c r="Q852" s="78">
        <v>2</v>
      </c>
      <c r="R852" s="79">
        <v>0</v>
      </c>
      <c r="S852" s="79">
        <v>0</v>
      </c>
      <c r="T852" s="79">
        <v>0</v>
      </c>
      <c r="U852" s="80">
        <v>266607</v>
      </c>
      <c r="V852" s="78">
        <v>0</v>
      </c>
      <c r="W852" s="78">
        <v>1</v>
      </c>
      <c r="X852" s="11" t="str">
        <f ca="1">IF(ISBLANK(BudgetsQTable[[#This Row],[budg_seq_yr]]),"FY"&amp;fiscalyear,"FY"&amp;fiscalyear-1+BudgetsQTable[[#This Row],[budg_seq_yr]])</f>
        <v>FY18</v>
      </c>
      <c r="Y852" s="79">
        <v>266607</v>
      </c>
      <c r="Z852" s="78" t="s">
        <v>2869</v>
      </c>
      <c r="AA852" s="78" t="s">
        <v>468</v>
      </c>
      <c r="AB852" s="76" t="s">
        <v>2821</v>
      </c>
      <c r="AC852" s="78" t="s">
        <v>468</v>
      </c>
    </row>
    <row r="853" spans="1:29" x14ac:dyDescent="0.35">
      <c r="A853" s="10" t="s">
        <v>1408</v>
      </c>
      <c r="B853" s="76" t="s">
        <v>2824</v>
      </c>
      <c r="C853" s="76">
        <f>C852+(BudgetsQTable[[#This Row],[lead]]&lt;&gt;K852)</f>
        <v>118</v>
      </c>
      <c r="D853" s="76">
        <f>D852*(BudgetsQTable[[#This Row],[lead]]=K852)+(BudgetsQTable[[#This Row],[prop_id]]&lt;&gt;A852)</f>
        <v>1</v>
      </c>
      <c r="E853" s="77">
        <v>43005.461111111108</v>
      </c>
      <c r="F853" s="78" t="s">
        <v>2868</v>
      </c>
      <c r="G853" s="78" t="s">
        <v>2869</v>
      </c>
      <c r="H853" s="78" t="s">
        <v>468</v>
      </c>
      <c r="I853" s="76" t="s">
        <v>800</v>
      </c>
      <c r="J853" s="76" t="s">
        <v>753</v>
      </c>
      <c r="K853" s="78" t="s">
        <v>1408</v>
      </c>
      <c r="L853" s="7" t="str">
        <f>IF(BudgetsQTable[[#This Row],[pi_last_name]]=" ","",HYPERLINK("https://www.ejacket.nsf.gov/ej/showProposal.do?Continue=Y&amp;ID="&amp;BudgetsQTable[[#This Row],[prop_id]],BudgetsQTable[[#This Row],[prop_id]]))</f>
        <v/>
      </c>
      <c r="M853" s="78" t="s">
        <v>753</v>
      </c>
      <c r="N853" s="7" t="str">
        <f>IF(BudgetsQTable[[#This Row],[pi_last_name]]=" ","",HYPERLINK("mailto:"&amp;BudgetsQTable[[#This Row],[pi_email]]&amp;"&amp;subject=Your NSF Proposal:  "&amp;BudgetsQTable[[#This Row],[prop_id]],BudgetsQTable[[#This Row],[pi_email]]))</f>
        <v/>
      </c>
      <c r="O853" s="78" t="s">
        <v>753</v>
      </c>
      <c r="P853" s="78">
        <v>1</v>
      </c>
      <c r="Q853" s="78">
        <v>2</v>
      </c>
      <c r="R853" s="79">
        <v>0</v>
      </c>
      <c r="S853" s="79">
        <v>0</v>
      </c>
      <c r="T853" s="79">
        <v>0</v>
      </c>
      <c r="U853" s="80">
        <v>213043</v>
      </c>
      <c r="V853" s="78">
        <v>0</v>
      </c>
      <c r="W853" s="78">
        <v>2</v>
      </c>
      <c r="X853" s="11" t="str">
        <f ca="1">IF(ISBLANK(BudgetsQTable[[#This Row],[budg_seq_yr]]),"FY"&amp;fiscalyear,"FY"&amp;fiscalyear-1+BudgetsQTable[[#This Row],[budg_seq_yr]])</f>
        <v>FY19</v>
      </c>
      <c r="Y853" s="79">
        <v>213043</v>
      </c>
      <c r="Z853" s="78" t="s">
        <v>2869</v>
      </c>
      <c r="AA853" s="78" t="s">
        <v>468</v>
      </c>
      <c r="AB853" s="76" t="s">
        <v>2821</v>
      </c>
      <c r="AC853" s="78" t="s">
        <v>468</v>
      </c>
    </row>
    <row r="854" spans="1:29" x14ac:dyDescent="0.35">
      <c r="A854" s="10" t="s">
        <v>1408</v>
      </c>
      <c r="B854" s="76" t="s">
        <v>2824</v>
      </c>
      <c r="C854" s="76">
        <f>C853+(BudgetsQTable[[#This Row],[lead]]&lt;&gt;K853)</f>
        <v>118</v>
      </c>
      <c r="D854" s="76">
        <f>D853*(BudgetsQTable[[#This Row],[lead]]=K853)+(BudgetsQTable[[#This Row],[prop_id]]&lt;&gt;A853)</f>
        <v>1</v>
      </c>
      <c r="E854" s="77">
        <v>43005.461111111108</v>
      </c>
      <c r="F854" s="78" t="s">
        <v>2868</v>
      </c>
      <c r="G854" s="78" t="s">
        <v>2869</v>
      </c>
      <c r="H854" s="78" t="s">
        <v>468</v>
      </c>
      <c r="I854" s="76" t="s">
        <v>800</v>
      </c>
      <c r="J854" s="76" t="s">
        <v>753</v>
      </c>
      <c r="K854" s="78" t="s">
        <v>1408</v>
      </c>
      <c r="L854" s="7" t="str">
        <f>IF(BudgetsQTable[[#This Row],[pi_last_name]]=" ","",HYPERLINK("https://www.ejacket.nsf.gov/ej/showProposal.do?Continue=Y&amp;ID="&amp;BudgetsQTable[[#This Row],[prop_id]],BudgetsQTable[[#This Row],[prop_id]]))</f>
        <v/>
      </c>
      <c r="M854" s="78" t="s">
        <v>753</v>
      </c>
      <c r="N854" s="7" t="str">
        <f>IF(BudgetsQTable[[#This Row],[pi_last_name]]=" ","",HYPERLINK("mailto:"&amp;BudgetsQTable[[#This Row],[pi_email]]&amp;"&amp;subject=Your NSF Proposal:  "&amp;BudgetsQTable[[#This Row],[prop_id]],BudgetsQTable[[#This Row],[pi_email]]))</f>
        <v/>
      </c>
      <c r="O854" s="78" t="s">
        <v>753</v>
      </c>
      <c r="P854" s="78">
        <v>1</v>
      </c>
      <c r="Q854" s="78">
        <v>2</v>
      </c>
      <c r="R854" s="79">
        <v>0</v>
      </c>
      <c r="S854" s="79">
        <v>0</v>
      </c>
      <c r="T854" s="79">
        <v>0</v>
      </c>
      <c r="U854" s="80">
        <v>220551</v>
      </c>
      <c r="V854" s="78">
        <v>0</v>
      </c>
      <c r="W854" s="78">
        <v>3</v>
      </c>
      <c r="X854" s="11" t="str">
        <f ca="1">IF(ISBLANK(BudgetsQTable[[#This Row],[budg_seq_yr]]),"FY"&amp;fiscalyear,"FY"&amp;fiscalyear-1+BudgetsQTable[[#This Row],[budg_seq_yr]])</f>
        <v>FY20</v>
      </c>
      <c r="Y854" s="79">
        <v>220551</v>
      </c>
      <c r="Z854" s="78" t="s">
        <v>2869</v>
      </c>
      <c r="AA854" s="78" t="s">
        <v>468</v>
      </c>
      <c r="AB854" s="76" t="s">
        <v>2821</v>
      </c>
      <c r="AC854" s="78" t="s">
        <v>468</v>
      </c>
    </row>
    <row r="855" spans="1:29" x14ac:dyDescent="0.35">
      <c r="A855" s="10" t="s">
        <v>3552</v>
      </c>
      <c r="B855" s="76" t="s">
        <v>2834</v>
      </c>
      <c r="C855" s="76">
        <f>C854+(BudgetsQTable[[#This Row],[lead]]&lt;&gt;K854)</f>
        <v>118</v>
      </c>
      <c r="D855" s="76">
        <f>D854*(BudgetsQTable[[#This Row],[lead]]=K854)+(BudgetsQTable[[#This Row],[prop_id]]&lt;&gt;A854)</f>
        <v>2</v>
      </c>
      <c r="E855" s="77">
        <v>43005.506944444445</v>
      </c>
      <c r="F855" s="78" t="s">
        <v>2868</v>
      </c>
      <c r="G855" s="78" t="s">
        <v>2869</v>
      </c>
      <c r="H855" s="78" t="s">
        <v>468</v>
      </c>
      <c r="I855" s="76" t="s">
        <v>800</v>
      </c>
      <c r="J855" s="76" t="s">
        <v>3556</v>
      </c>
      <c r="K855" s="78" t="s">
        <v>1408</v>
      </c>
      <c r="L855" s="7" t="str">
        <f>IF(BudgetsQTable[[#This Row],[pi_last_name]]=" ","",HYPERLINK("https://www.ejacket.nsf.gov/ej/showProposal.do?Continue=Y&amp;ID="&amp;BudgetsQTable[[#This Row],[prop_id]],BudgetsQTable[[#This Row],[prop_id]]))</f>
        <v>1763600</v>
      </c>
      <c r="M855" s="78" t="s">
        <v>3553</v>
      </c>
      <c r="N855" s="7" t="str">
        <f>IF(BudgetsQTable[[#This Row],[pi_last_name]]=" ","",HYPERLINK("mailto:"&amp;BudgetsQTable[[#This Row],[pi_email]]&amp;"&amp;subject=Your NSF Proposal:  "&amp;BudgetsQTable[[#This Row],[prop_id]],BudgetsQTable[[#This Row],[pi_email]]))</f>
        <v>besio@uri.edu</v>
      </c>
      <c r="O855" s="78" t="s">
        <v>3555</v>
      </c>
      <c r="P855" s="78"/>
      <c r="Q855" s="78"/>
      <c r="R855" s="79"/>
      <c r="S855" s="79"/>
      <c r="T855" s="79"/>
      <c r="U855" s="80"/>
      <c r="V855" s="78">
        <v>0</v>
      </c>
      <c r="W855" s="78"/>
      <c r="X855" s="11" t="str">
        <f ca="1">IF(ISBLANK(BudgetsQTable[[#This Row],[budg_seq_yr]]),"FY"&amp;fiscalyear,"FY"&amp;fiscalyear-1+BudgetsQTable[[#This Row],[budg_seq_yr]])</f>
        <v>FY18</v>
      </c>
      <c r="Y855" s="79">
        <v>499535</v>
      </c>
      <c r="Z855" s="78" t="s">
        <v>2869</v>
      </c>
      <c r="AA855" s="78" t="s">
        <v>468</v>
      </c>
      <c r="AB855" s="76" t="s">
        <v>2821</v>
      </c>
      <c r="AC855" s="78" t="s">
        <v>468</v>
      </c>
    </row>
    <row r="856" spans="1:29" x14ac:dyDescent="0.35">
      <c r="A856" s="10" t="s">
        <v>3552</v>
      </c>
      <c r="B856" s="76" t="s">
        <v>2834</v>
      </c>
      <c r="C856" s="76">
        <f>C855+(BudgetsQTable[[#This Row],[lead]]&lt;&gt;K855)</f>
        <v>118</v>
      </c>
      <c r="D856" s="76">
        <f>D855*(BudgetsQTable[[#This Row],[lead]]=K855)+(BudgetsQTable[[#This Row],[prop_id]]&lt;&gt;A855)</f>
        <v>2</v>
      </c>
      <c r="E856" s="77">
        <v>43005.506944444445</v>
      </c>
      <c r="F856" s="78" t="s">
        <v>2868</v>
      </c>
      <c r="G856" s="78" t="s">
        <v>2869</v>
      </c>
      <c r="H856" s="78" t="s">
        <v>468</v>
      </c>
      <c r="I856" s="76" t="s">
        <v>800</v>
      </c>
      <c r="J856" s="76" t="s">
        <v>753</v>
      </c>
      <c r="K856" s="78" t="s">
        <v>1408</v>
      </c>
      <c r="L856" s="7" t="str">
        <f>IF(BudgetsQTable[[#This Row],[pi_last_name]]=" ","",HYPERLINK("https://www.ejacket.nsf.gov/ej/showProposal.do?Continue=Y&amp;ID="&amp;BudgetsQTable[[#This Row],[prop_id]],BudgetsQTable[[#This Row],[prop_id]]))</f>
        <v/>
      </c>
      <c r="M856" s="78" t="s">
        <v>753</v>
      </c>
      <c r="N856" s="7" t="str">
        <f>IF(BudgetsQTable[[#This Row],[pi_last_name]]=" ","",HYPERLINK("mailto:"&amp;BudgetsQTable[[#This Row],[pi_email]]&amp;"&amp;subject=Your NSF Proposal:  "&amp;BudgetsQTable[[#This Row],[prop_id]],BudgetsQTable[[#This Row],[pi_email]]))</f>
        <v/>
      </c>
      <c r="O856" s="78" t="s">
        <v>753</v>
      </c>
      <c r="P856" s="78">
        <v>1</v>
      </c>
      <c r="Q856" s="78">
        <v>1</v>
      </c>
      <c r="R856" s="79">
        <v>0</v>
      </c>
      <c r="S856" s="79">
        <v>0</v>
      </c>
      <c r="T856" s="79">
        <v>0</v>
      </c>
      <c r="U856" s="80">
        <v>197010</v>
      </c>
      <c r="V856" s="78">
        <v>0</v>
      </c>
      <c r="W856" s="78">
        <v>1</v>
      </c>
      <c r="X856" s="11" t="str">
        <f ca="1">IF(ISBLANK(BudgetsQTable[[#This Row],[budg_seq_yr]]),"FY"&amp;fiscalyear,"FY"&amp;fiscalyear-1+BudgetsQTable[[#This Row],[budg_seq_yr]])</f>
        <v>FY18</v>
      </c>
      <c r="Y856" s="79">
        <v>197010</v>
      </c>
      <c r="Z856" s="78" t="s">
        <v>2869</v>
      </c>
      <c r="AA856" s="78" t="s">
        <v>468</v>
      </c>
      <c r="AB856" s="76" t="s">
        <v>2821</v>
      </c>
      <c r="AC856" s="78" t="s">
        <v>468</v>
      </c>
    </row>
    <row r="857" spans="1:29" x14ac:dyDescent="0.35">
      <c r="A857" s="10" t="s">
        <v>3552</v>
      </c>
      <c r="B857" s="76" t="s">
        <v>2834</v>
      </c>
      <c r="C857" s="76">
        <f>C856+(BudgetsQTable[[#This Row],[lead]]&lt;&gt;K856)</f>
        <v>118</v>
      </c>
      <c r="D857" s="76">
        <f>D856*(BudgetsQTable[[#This Row],[lead]]=K856)+(BudgetsQTable[[#This Row],[prop_id]]&lt;&gt;A856)</f>
        <v>2</v>
      </c>
      <c r="E857" s="77">
        <v>43005.506944444445</v>
      </c>
      <c r="F857" s="78" t="s">
        <v>2868</v>
      </c>
      <c r="G857" s="78" t="s">
        <v>2869</v>
      </c>
      <c r="H857" s="78" t="s">
        <v>468</v>
      </c>
      <c r="I857" s="76" t="s">
        <v>800</v>
      </c>
      <c r="J857" s="76" t="s">
        <v>753</v>
      </c>
      <c r="K857" s="78" t="s">
        <v>1408</v>
      </c>
      <c r="L857" s="7" t="str">
        <f>IF(BudgetsQTable[[#This Row],[pi_last_name]]=" ","",HYPERLINK("https://www.ejacket.nsf.gov/ej/showProposal.do?Continue=Y&amp;ID="&amp;BudgetsQTable[[#This Row],[prop_id]],BudgetsQTable[[#This Row],[prop_id]]))</f>
        <v/>
      </c>
      <c r="M857" s="78" t="s">
        <v>753</v>
      </c>
      <c r="N857" s="7" t="str">
        <f>IF(BudgetsQTable[[#This Row],[pi_last_name]]=" ","",HYPERLINK("mailto:"&amp;BudgetsQTable[[#This Row],[pi_email]]&amp;"&amp;subject=Your NSF Proposal:  "&amp;BudgetsQTable[[#This Row],[prop_id]],BudgetsQTable[[#This Row],[pi_email]]))</f>
        <v/>
      </c>
      <c r="O857" s="78" t="s">
        <v>753</v>
      </c>
      <c r="P857" s="78">
        <v>1</v>
      </c>
      <c r="Q857" s="78">
        <v>1</v>
      </c>
      <c r="R857" s="79">
        <v>0</v>
      </c>
      <c r="S857" s="79">
        <v>2000</v>
      </c>
      <c r="T857" s="79">
        <v>0</v>
      </c>
      <c r="U857" s="80">
        <v>153736</v>
      </c>
      <c r="V857" s="78">
        <v>0</v>
      </c>
      <c r="W857" s="78">
        <v>2</v>
      </c>
      <c r="X857" s="11" t="str">
        <f ca="1">IF(ISBLANK(BudgetsQTable[[#This Row],[budg_seq_yr]]),"FY"&amp;fiscalyear,"FY"&amp;fiscalyear-1+BudgetsQTable[[#This Row],[budg_seq_yr]])</f>
        <v>FY19</v>
      </c>
      <c r="Y857" s="79">
        <v>153736</v>
      </c>
      <c r="Z857" s="78" t="s">
        <v>2869</v>
      </c>
      <c r="AA857" s="78" t="s">
        <v>468</v>
      </c>
      <c r="AB857" s="76" t="s">
        <v>2821</v>
      </c>
      <c r="AC857" s="78" t="s">
        <v>468</v>
      </c>
    </row>
    <row r="858" spans="1:29" x14ac:dyDescent="0.35">
      <c r="A858" s="10" t="s">
        <v>3552</v>
      </c>
      <c r="B858" s="76" t="s">
        <v>2834</v>
      </c>
      <c r="C858" s="76">
        <f>C857+(BudgetsQTable[[#This Row],[lead]]&lt;&gt;K857)</f>
        <v>118</v>
      </c>
      <c r="D858" s="76">
        <f>D857*(BudgetsQTable[[#This Row],[lead]]=K857)+(BudgetsQTable[[#This Row],[prop_id]]&lt;&gt;A857)</f>
        <v>2</v>
      </c>
      <c r="E858" s="77">
        <v>43005.506944444445</v>
      </c>
      <c r="F858" s="78" t="s">
        <v>2868</v>
      </c>
      <c r="G858" s="78" t="s">
        <v>2869</v>
      </c>
      <c r="H858" s="78" t="s">
        <v>468</v>
      </c>
      <c r="I858" s="76" t="s">
        <v>800</v>
      </c>
      <c r="J858" s="76" t="s">
        <v>753</v>
      </c>
      <c r="K858" s="78" t="s">
        <v>1408</v>
      </c>
      <c r="L858" s="7" t="str">
        <f>IF(BudgetsQTable[[#This Row],[pi_last_name]]=" ","",HYPERLINK("https://www.ejacket.nsf.gov/ej/showProposal.do?Continue=Y&amp;ID="&amp;BudgetsQTable[[#This Row],[prop_id]],BudgetsQTable[[#This Row],[prop_id]]))</f>
        <v/>
      </c>
      <c r="M858" s="78" t="s">
        <v>753</v>
      </c>
      <c r="N858" s="7" t="str">
        <f>IF(BudgetsQTable[[#This Row],[pi_last_name]]=" ","",HYPERLINK("mailto:"&amp;BudgetsQTable[[#This Row],[pi_email]]&amp;"&amp;subject=Your NSF Proposal:  "&amp;BudgetsQTable[[#This Row],[prop_id]],BudgetsQTable[[#This Row],[pi_email]]))</f>
        <v/>
      </c>
      <c r="O858" s="78" t="s">
        <v>753</v>
      </c>
      <c r="P858" s="78">
        <v>1</v>
      </c>
      <c r="Q858" s="78">
        <v>1</v>
      </c>
      <c r="R858" s="79">
        <v>0</v>
      </c>
      <c r="S858" s="79">
        <v>2000</v>
      </c>
      <c r="T858" s="79">
        <v>0</v>
      </c>
      <c r="U858" s="80">
        <v>148789</v>
      </c>
      <c r="V858" s="78">
        <v>0</v>
      </c>
      <c r="W858" s="78">
        <v>3</v>
      </c>
      <c r="X858" s="11" t="str">
        <f ca="1">IF(ISBLANK(BudgetsQTable[[#This Row],[budg_seq_yr]]),"FY"&amp;fiscalyear,"FY"&amp;fiscalyear-1+BudgetsQTable[[#This Row],[budg_seq_yr]])</f>
        <v>FY20</v>
      </c>
      <c r="Y858" s="79">
        <v>148789</v>
      </c>
      <c r="Z858" s="78" t="s">
        <v>2869</v>
      </c>
      <c r="AA858" s="78" t="s">
        <v>468</v>
      </c>
      <c r="AB858" s="76" t="s">
        <v>2821</v>
      </c>
      <c r="AC858" s="78" t="s">
        <v>468</v>
      </c>
    </row>
    <row r="859" spans="1:29" x14ac:dyDescent="0.35">
      <c r="A859" s="10" t="s">
        <v>1411</v>
      </c>
      <c r="B859" s="76" t="s">
        <v>2824</v>
      </c>
      <c r="C859" s="76">
        <f>C858+(BudgetsQTable[[#This Row],[lead]]&lt;&gt;K858)</f>
        <v>119</v>
      </c>
      <c r="D859" s="76">
        <f>D858*(BudgetsQTable[[#This Row],[lead]]=K858)+(BudgetsQTable[[#This Row],[prop_id]]&lt;&gt;A858)</f>
        <v>1</v>
      </c>
      <c r="E859" s="77">
        <v>43005.461805555555</v>
      </c>
      <c r="F859" s="78" t="s">
        <v>2817</v>
      </c>
      <c r="G859" s="78" t="s">
        <v>2818</v>
      </c>
      <c r="H859" s="78" t="s">
        <v>474</v>
      </c>
      <c r="I859" s="76" t="s">
        <v>1201</v>
      </c>
      <c r="J859" s="76" t="s">
        <v>3559</v>
      </c>
      <c r="K859" s="78" t="s">
        <v>1411</v>
      </c>
      <c r="L859" s="7" t="str">
        <f>IF(BudgetsQTable[[#This Row],[pi_last_name]]=" ","",HYPERLINK("https://www.ejacket.nsf.gov/ej/showProposal.do?Continue=Y&amp;ID="&amp;BudgetsQTable[[#This Row],[prop_id]],BudgetsQTable[[#This Row],[prop_id]]))</f>
        <v>1763537</v>
      </c>
      <c r="M859" s="78" t="s">
        <v>1412</v>
      </c>
      <c r="N859" s="7" t="str">
        <f>IF(BudgetsQTable[[#This Row],[pi_last_name]]=" ","",HYPERLINK("mailto:"&amp;BudgetsQTable[[#This Row],[pi_email]]&amp;"&amp;subject=Your NSF Proposal:  "&amp;BudgetsQTable[[#This Row],[prop_id]],BudgetsQTable[[#This Row],[pi_email]]))</f>
        <v>b-hajek@illinois.edu</v>
      </c>
      <c r="O859" s="78" t="s">
        <v>676</v>
      </c>
      <c r="P859" s="78"/>
      <c r="Q859" s="78"/>
      <c r="R859" s="79"/>
      <c r="S859" s="79"/>
      <c r="T859" s="79"/>
      <c r="U859" s="80"/>
      <c r="V859" s="78">
        <v>0</v>
      </c>
      <c r="W859" s="78"/>
      <c r="X859" s="11" t="str">
        <f ca="1">IF(ISBLANK(BudgetsQTable[[#This Row],[budg_seq_yr]]),"FY"&amp;fiscalyear,"FY"&amp;fiscalyear-1+BudgetsQTable[[#This Row],[budg_seq_yr]])</f>
        <v>FY18</v>
      </c>
      <c r="Y859" s="79">
        <v>533290</v>
      </c>
      <c r="Z859" s="78" t="s">
        <v>2818</v>
      </c>
      <c r="AA859" s="78" t="s">
        <v>474</v>
      </c>
      <c r="AB859" s="76" t="s">
        <v>2821</v>
      </c>
      <c r="AC859" s="78" t="s">
        <v>2988</v>
      </c>
    </row>
    <row r="860" spans="1:29" x14ac:dyDescent="0.35">
      <c r="A860" s="10" t="s">
        <v>1411</v>
      </c>
      <c r="B860" s="76" t="s">
        <v>2824</v>
      </c>
      <c r="C860" s="76">
        <f>C859+(BudgetsQTable[[#This Row],[lead]]&lt;&gt;K859)</f>
        <v>119</v>
      </c>
      <c r="D860" s="76">
        <f>D859*(BudgetsQTable[[#This Row],[lead]]=K859)+(BudgetsQTable[[#This Row],[prop_id]]&lt;&gt;A859)</f>
        <v>1</v>
      </c>
      <c r="E860" s="77">
        <v>43005.461805555555</v>
      </c>
      <c r="F860" s="78" t="s">
        <v>2817</v>
      </c>
      <c r="G860" s="78" t="s">
        <v>2818</v>
      </c>
      <c r="H860" s="78" t="s">
        <v>474</v>
      </c>
      <c r="I860" s="76" t="s">
        <v>1201</v>
      </c>
      <c r="J860" s="76" t="s">
        <v>753</v>
      </c>
      <c r="K860" s="78" t="s">
        <v>1411</v>
      </c>
      <c r="L860" s="7" t="str">
        <f>IF(BudgetsQTable[[#This Row],[pi_last_name]]=" ","",HYPERLINK("https://www.ejacket.nsf.gov/ej/showProposal.do?Continue=Y&amp;ID="&amp;BudgetsQTable[[#This Row],[prop_id]],BudgetsQTable[[#This Row],[prop_id]]))</f>
        <v/>
      </c>
      <c r="M860" s="78" t="s">
        <v>753</v>
      </c>
      <c r="N860" s="7" t="str">
        <f>IF(BudgetsQTable[[#This Row],[pi_last_name]]=" ","",HYPERLINK("mailto:"&amp;BudgetsQTable[[#This Row],[pi_email]]&amp;"&amp;subject=Your NSF Proposal:  "&amp;BudgetsQTable[[#This Row],[prop_id]],BudgetsQTable[[#This Row],[pi_email]]))</f>
        <v/>
      </c>
      <c r="O860" s="78" t="s">
        <v>753</v>
      </c>
      <c r="P860" s="78">
        <v>1</v>
      </c>
      <c r="Q860" s="78">
        <v>0.25</v>
      </c>
      <c r="R860" s="79">
        <v>0</v>
      </c>
      <c r="S860" s="79">
        <v>2000</v>
      </c>
      <c r="T860" s="79">
        <v>0</v>
      </c>
      <c r="U860" s="80">
        <v>128725</v>
      </c>
      <c r="V860" s="78">
        <v>0</v>
      </c>
      <c r="W860" s="78">
        <v>1</v>
      </c>
      <c r="X860" s="11" t="str">
        <f ca="1">IF(ISBLANK(BudgetsQTable[[#This Row],[budg_seq_yr]]),"FY"&amp;fiscalyear,"FY"&amp;fiscalyear-1+BudgetsQTable[[#This Row],[budg_seq_yr]])</f>
        <v>FY18</v>
      </c>
      <c r="Y860" s="79">
        <v>128725</v>
      </c>
      <c r="Z860" s="78" t="s">
        <v>2818</v>
      </c>
      <c r="AA860" s="78" t="s">
        <v>474</v>
      </c>
      <c r="AB860" s="76" t="s">
        <v>2821</v>
      </c>
      <c r="AC860" s="78" t="s">
        <v>2988</v>
      </c>
    </row>
    <row r="861" spans="1:29" x14ac:dyDescent="0.35">
      <c r="A861" s="10" t="s">
        <v>1411</v>
      </c>
      <c r="B861" s="76" t="s">
        <v>2824</v>
      </c>
      <c r="C861" s="76">
        <f>C860+(BudgetsQTable[[#This Row],[lead]]&lt;&gt;K860)</f>
        <v>119</v>
      </c>
      <c r="D861" s="76">
        <f>D860*(BudgetsQTable[[#This Row],[lead]]=K860)+(BudgetsQTable[[#This Row],[prop_id]]&lt;&gt;A860)</f>
        <v>1</v>
      </c>
      <c r="E861" s="77">
        <v>43005.461805555555</v>
      </c>
      <c r="F861" s="78" t="s">
        <v>2817</v>
      </c>
      <c r="G861" s="78" t="s">
        <v>2818</v>
      </c>
      <c r="H861" s="78" t="s">
        <v>474</v>
      </c>
      <c r="I861" s="76" t="s">
        <v>1201</v>
      </c>
      <c r="J861" s="76" t="s">
        <v>753</v>
      </c>
      <c r="K861" s="78" t="s">
        <v>1411</v>
      </c>
      <c r="L861" s="7" t="str">
        <f>IF(BudgetsQTable[[#This Row],[pi_last_name]]=" ","",HYPERLINK("https://www.ejacket.nsf.gov/ej/showProposal.do?Continue=Y&amp;ID="&amp;BudgetsQTable[[#This Row],[prop_id]],BudgetsQTable[[#This Row],[prop_id]]))</f>
        <v/>
      </c>
      <c r="M861" s="78" t="s">
        <v>753</v>
      </c>
      <c r="N861" s="7" t="str">
        <f>IF(BudgetsQTable[[#This Row],[pi_last_name]]=" ","",HYPERLINK("mailto:"&amp;BudgetsQTable[[#This Row],[pi_email]]&amp;"&amp;subject=Your NSF Proposal:  "&amp;BudgetsQTable[[#This Row],[prop_id]],BudgetsQTable[[#This Row],[pi_email]]))</f>
        <v/>
      </c>
      <c r="O861" s="78" t="s">
        <v>753</v>
      </c>
      <c r="P861" s="78">
        <v>1</v>
      </c>
      <c r="Q861" s="78">
        <v>0.25</v>
      </c>
      <c r="R861" s="79">
        <v>0</v>
      </c>
      <c r="S861" s="79">
        <v>2000</v>
      </c>
      <c r="T861" s="79">
        <v>0</v>
      </c>
      <c r="U861" s="80">
        <v>132305</v>
      </c>
      <c r="V861" s="78">
        <v>0</v>
      </c>
      <c r="W861" s="78">
        <v>2</v>
      </c>
      <c r="X861" s="11" t="str">
        <f ca="1">IF(ISBLANK(BudgetsQTable[[#This Row],[budg_seq_yr]]),"FY"&amp;fiscalyear,"FY"&amp;fiscalyear-1+BudgetsQTable[[#This Row],[budg_seq_yr]])</f>
        <v>FY19</v>
      </c>
      <c r="Y861" s="79">
        <v>132305</v>
      </c>
      <c r="Z861" s="78" t="s">
        <v>2818</v>
      </c>
      <c r="AA861" s="78" t="s">
        <v>474</v>
      </c>
      <c r="AB861" s="76" t="s">
        <v>2821</v>
      </c>
      <c r="AC861" s="78" t="s">
        <v>2988</v>
      </c>
    </row>
    <row r="862" spans="1:29" x14ac:dyDescent="0.35">
      <c r="A862" s="10" t="s">
        <v>1411</v>
      </c>
      <c r="B862" s="76" t="s">
        <v>2824</v>
      </c>
      <c r="C862" s="76">
        <f>C861+(BudgetsQTable[[#This Row],[lead]]&lt;&gt;K861)</f>
        <v>119</v>
      </c>
      <c r="D862" s="76">
        <f>D861*(BudgetsQTable[[#This Row],[lead]]=K861)+(BudgetsQTable[[#This Row],[prop_id]]&lt;&gt;A861)</f>
        <v>1</v>
      </c>
      <c r="E862" s="77">
        <v>43005.461805555555</v>
      </c>
      <c r="F862" s="78" t="s">
        <v>2817</v>
      </c>
      <c r="G862" s="78" t="s">
        <v>2818</v>
      </c>
      <c r="H862" s="78" t="s">
        <v>474</v>
      </c>
      <c r="I862" s="76" t="s">
        <v>1201</v>
      </c>
      <c r="J862" s="76" t="s">
        <v>753</v>
      </c>
      <c r="K862" s="78" t="s">
        <v>1411</v>
      </c>
      <c r="L862" s="7" t="str">
        <f>IF(BudgetsQTable[[#This Row],[pi_last_name]]=" ","",HYPERLINK("https://www.ejacket.nsf.gov/ej/showProposal.do?Continue=Y&amp;ID="&amp;BudgetsQTable[[#This Row],[prop_id]],BudgetsQTable[[#This Row],[prop_id]]))</f>
        <v/>
      </c>
      <c r="M862" s="78" t="s">
        <v>753</v>
      </c>
      <c r="N862" s="7" t="str">
        <f>IF(BudgetsQTable[[#This Row],[pi_last_name]]=" ","",HYPERLINK("mailto:"&amp;BudgetsQTable[[#This Row],[pi_email]]&amp;"&amp;subject=Your NSF Proposal:  "&amp;BudgetsQTable[[#This Row],[prop_id]],BudgetsQTable[[#This Row],[pi_email]]))</f>
        <v/>
      </c>
      <c r="O862" s="78" t="s">
        <v>753</v>
      </c>
      <c r="P862" s="78">
        <v>1</v>
      </c>
      <c r="Q862" s="78">
        <v>0.25</v>
      </c>
      <c r="R862" s="79">
        <v>0</v>
      </c>
      <c r="S862" s="79">
        <v>2000</v>
      </c>
      <c r="T862" s="79">
        <v>0</v>
      </c>
      <c r="U862" s="80">
        <v>135990</v>
      </c>
      <c r="V862" s="78">
        <v>0</v>
      </c>
      <c r="W862" s="78">
        <v>3</v>
      </c>
      <c r="X862" s="11" t="str">
        <f ca="1">IF(ISBLANK(BudgetsQTable[[#This Row],[budg_seq_yr]]),"FY"&amp;fiscalyear,"FY"&amp;fiscalyear-1+BudgetsQTable[[#This Row],[budg_seq_yr]])</f>
        <v>FY20</v>
      </c>
      <c r="Y862" s="79">
        <v>135990</v>
      </c>
      <c r="Z862" s="78" t="s">
        <v>2818</v>
      </c>
      <c r="AA862" s="78" t="s">
        <v>474</v>
      </c>
      <c r="AB862" s="76" t="s">
        <v>2821</v>
      </c>
      <c r="AC862" s="78" t="s">
        <v>2988</v>
      </c>
    </row>
    <row r="863" spans="1:29" x14ac:dyDescent="0.35">
      <c r="A863" s="10" t="s">
        <v>1411</v>
      </c>
      <c r="B863" s="76" t="s">
        <v>2824</v>
      </c>
      <c r="C863" s="76">
        <f>C862+(BudgetsQTable[[#This Row],[lead]]&lt;&gt;K862)</f>
        <v>119</v>
      </c>
      <c r="D863" s="76">
        <f>D862*(BudgetsQTable[[#This Row],[lead]]=K862)+(BudgetsQTable[[#This Row],[prop_id]]&lt;&gt;A862)</f>
        <v>1</v>
      </c>
      <c r="E863" s="77">
        <v>43005.461805555555</v>
      </c>
      <c r="F863" s="78" t="s">
        <v>2817</v>
      </c>
      <c r="G863" s="78" t="s">
        <v>2818</v>
      </c>
      <c r="H863" s="78" t="s">
        <v>474</v>
      </c>
      <c r="I863" s="76" t="s">
        <v>1201</v>
      </c>
      <c r="J863" s="76" t="s">
        <v>753</v>
      </c>
      <c r="K863" s="78" t="s">
        <v>1411</v>
      </c>
      <c r="L863" s="7" t="str">
        <f>IF(BudgetsQTable[[#This Row],[pi_last_name]]=" ","",HYPERLINK("https://www.ejacket.nsf.gov/ej/showProposal.do?Continue=Y&amp;ID="&amp;BudgetsQTable[[#This Row],[prop_id]],BudgetsQTable[[#This Row],[prop_id]]))</f>
        <v/>
      </c>
      <c r="M863" s="78" t="s">
        <v>753</v>
      </c>
      <c r="N863" s="7" t="str">
        <f>IF(BudgetsQTable[[#This Row],[pi_last_name]]=" ","",HYPERLINK("mailto:"&amp;BudgetsQTable[[#This Row],[pi_email]]&amp;"&amp;subject=Your NSF Proposal:  "&amp;BudgetsQTable[[#This Row],[prop_id]],BudgetsQTable[[#This Row],[pi_email]]))</f>
        <v/>
      </c>
      <c r="O863" s="78" t="s">
        <v>753</v>
      </c>
      <c r="P863" s="78">
        <v>1</v>
      </c>
      <c r="Q863" s="78">
        <v>0.25</v>
      </c>
      <c r="R863" s="79">
        <v>0</v>
      </c>
      <c r="S863" s="79">
        <v>2000</v>
      </c>
      <c r="T863" s="79">
        <v>0</v>
      </c>
      <c r="U863" s="80">
        <v>136270</v>
      </c>
      <c r="V863" s="78">
        <v>0</v>
      </c>
      <c r="W863" s="78">
        <v>4</v>
      </c>
      <c r="X863" s="11" t="str">
        <f ca="1">IF(ISBLANK(BudgetsQTable[[#This Row],[budg_seq_yr]]),"FY"&amp;fiscalyear,"FY"&amp;fiscalyear-1+BudgetsQTable[[#This Row],[budg_seq_yr]])</f>
        <v>FY21</v>
      </c>
      <c r="Y863" s="79">
        <v>136270</v>
      </c>
      <c r="Z863" s="78" t="s">
        <v>2818</v>
      </c>
      <c r="AA863" s="78" t="s">
        <v>474</v>
      </c>
      <c r="AB863" s="76" t="s">
        <v>2821</v>
      </c>
      <c r="AC863" s="78" t="s">
        <v>2988</v>
      </c>
    </row>
    <row r="864" spans="1:29" x14ac:dyDescent="0.35">
      <c r="A864" s="10" t="s">
        <v>3560</v>
      </c>
      <c r="B864" s="76" t="s">
        <v>2834</v>
      </c>
      <c r="C864" s="76">
        <f>C863+(BudgetsQTable[[#This Row],[lead]]&lt;&gt;K863)</f>
        <v>119</v>
      </c>
      <c r="D864" s="76">
        <f>D863*(BudgetsQTable[[#This Row],[lead]]=K863)+(BudgetsQTable[[#This Row],[prop_id]]&lt;&gt;A863)</f>
        <v>2</v>
      </c>
      <c r="E864" s="77">
        <v>43004.630555555559</v>
      </c>
      <c r="F864" s="78" t="s">
        <v>2817</v>
      </c>
      <c r="G864" s="78" t="s">
        <v>2818</v>
      </c>
      <c r="H864" s="78" t="s">
        <v>474</v>
      </c>
      <c r="I864" s="76" t="s">
        <v>1201</v>
      </c>
      <c r="J864" s="76" t="s">
        <v>3563</v>
      </c>
      <c r="K864" s="78" t="s">
        <v>1411</v>
      </c>
      <c r="L864" s="7" t="str">
        <f>IF(BudgetsQTable[[#This Row],[pi_last_name]]=" ","",HYPERLINK("https://www.ejacket.nsf.gov/ej/showProposal.do?Continue=Y&amp;ID="&amp;BudgetsQTable[[#This Row],[prop_id]],BudgetsQTable[[#This Row],[prop_id]]))</f>
        <v>1763367</v>
      </c>
      <c r="M864" s="78" t="s">
        <v>1392</v>
      </c>
      <c r="N864" s="7" t="str">
        <f>IF(BudgetsQTable[[#This Row],[pi_last_name]]=" ","",HYPERLINK("mailto:"&amp;BudgetsQTable[[#This Row],[pi_email]]&amp;"&amp;subject=Your NSF Proposal:  "&amp;BudgetsQTable[[#This Row],[prop_id]],BudgetsQTable[[#This Row],[pi_email]]))</f>
        <v>yihong.wu@yale.edu</v>
      </c>
      <c r="O864" s="78" t="s">
        <v>3033</v>
      </c>
      <c r="P864" s="78"/>
      <c r="Q864" s="78"/>
      <c r="R864" s="79"/>
      <c r="S864" s="79"/>
      <c r="T864" s="79"/>
      <c r="U864" s="80"/>
      <c r="V864" s="78">
        <v>0</v>
      </c>
      <c r="W864" s="78"/>
      <c r="X864" s="11" t="str">
        <f ca="1">IF(ISBLANK(BudgetsQTable[[#This Row],[budg_seq_yr]]),"FY"&amp;fiscalyear,"FY"&amp;fiscalyear-1+BudgetsQTable[[#This Row],[budg_seq_yr]])</f>
        <v>FY18</v>
      </c>
      <c r="Y864" s="79">
        <v>218643</v>
      </c>
      <c r="Z864" s="78" t="s">
        <v>2818</v>
      </c>
      <c r="AA864" s="78" t="s">
        <v>474</v>
      </c>
      <c r="AB864" s="76" t="s">
        <v>2821</v>
      </c>
      <c r="AC864" s="78" t="s">
        <v>2988</v>
      </c>
    </row>
    <row r="865" spans="1:29" x14ac:dyDescent="0.35">
      <c r="A865" s="10" t="s">
        <v>3560</v>
      </c>
      <c r="B865" s="76" t="s">
        <v>2834</v>
      </c>
      <c r="C865" s="76">
        <f>C864+(BudgetsQTable[[#This Row],[lead]]&lt;&gt;K864)</f>
        <v>119</v>
      </c>
      <c r="D865" s="76">
        <f>D864*(BudgetsQTable[[#This Row],[lead]]=K864)+(BudgetsQTable[[#This Row],[prop_id]]&lt;&gt;A864)</f>
        <v>2</v>
      </c>
      <c r="E865" s="77">
        <v>43004.630555555559</v>
      </c>
      <c r="F865" s="78" t="s">
        <v>2817</v>
      </c>
      <c r="G865" s="78" t="s">
        <v>2818</v>
      </c>
      <c r="H865" s="78" t="s">
        <v>474</v>
      </c>
      <c r="I865" s="76" t="s">
        <v>1201</v>
      </c>
      <c r="J865" s="76" t="s">
        <v>753</v>
      </c>
      <c r="K865" s="78" t="s">
        <v>1411</v>
      </c>
      <c r="L865" s="7" t="str">
        <f>IF(BudgetsQTable[[#This Row],[pi_last_name]]=" ","",HYPERLINK("https://www.ejacket.nsf.gov/ej/showProposal.do?Continue=Y&amp;ID="&amp;BudgetsQTable[[#This Row],[prop_id]],BudgetsQTable[[#This Row],[prop_id]]))</f>
        <v/>
      </c>
      <c r="M865" s="78" t="s">
        <v>753</v>
      </c>
      <c r="N865" s="7" t="str">
        <f>IF(BudgetsQTable[[#This Row],[pi_last_name]]=" ","",HYPERLINK("mailto:"&amp;BudgetsQTable[[#This Row],[pi_email]]&amp;"&amp;subject=Your NSF Proposal:  "&amp;BudgetsQTable[[#This Row],[prop_id]],BudgetsQTable[[#This Row],[pi_email]]))</f>
        <v/>
      </c>
      <c r="O865" s="78" t="s">
        <v>753</v>
      </c>
      <c r="P865" s="78">
        <v>1</v>
      </c>
      <c r="Q865" s="78">
        <v>1</v>
      </c>
      <c r="R865" s="79">
        <v>0</v>
      </c>
      <c r="S865" s="79">
        <v>7611</v>
      </c>
      <c r="T865" s="79">
        <v>0</v>
      </c>
      <c r="U865" s="80">
        <v>52262</v>
      </c>
      <c r="V865" s="78">
        <v>0</v>
      </c>
      <c r="W865" s="78">
        <v>1</v>
      </c>
      <c r="X865" s="11" t="str">
        <f ca="1">IF(ISBLANK(BudgetsQTable[[#This Row],[budg_seq_yr]]),"FY"&amp;fiscalyear,"FY"&amp;fiscalyear-1+BudgetsQTable[[#This Row],[budg_seq_yr]])</f>
        <v>FY18</v>
      </c>
      <c r="Y865" s="79">
        <v>52262</v>
      </c>
      <c r="Z865" s="78" t="s">
        <v>2818</v>
      </c>
      <c r="AA865" s="78" t="s">
        <v>474</v>
      </c>
      <c r="AB865" s="76" t="s">
        <v>2821</v>
      </c>
      <c r="AC865" s="78" t="s">
        <v>2988</v>
      </c>
    </row>
    <row r="866" spans="1:29" x14ac:dyDescent="0.35">
      <c r="A866" s="10" t="s">
        <v>3560</v>
      </c>
      <c r="B866" s="76" t="s">
        <v>2834</v>
      </c>
      <c r="C866" s="76">
        <f>C865+(BudgetsQTable[[#This Row],[lead]]&lt;&gt;K865)</f>
        <v>119</v>
      </c>
      <c r="D866" s="76">
        <f>D865*(BudgetsQTable[[#This Row],[lead]]=K865)+(BudgetsQTable[[#This Row],[prop_id]]&lt;&gt;A865)</f>
        <v>2</v>
      </c>
      <c r="E866" s="77">
        <v>43004.630555555559</v>
      </c>
      <c r="F866" s="78" t="s">
        <v>2817</v>
      </c>
      <c r="G866" s="78" t="s">
        <v>2818</v>
      </c>
      <c r="H866" s="78" t="s">
        <v>474</v>
      </c>
      <c r="I866" s="76" t="s">
        <v>1201</v>
      </c>
      <c r="J866" s="76" t="s">
        <v>753</v>
      </c>
      <c r="K866" s="78" t="s">
        <v>1411</v>
      </c>
      <c r="L866" s="7" t="str">
        <f>IF(BudgetsQTable[[#This Row],[pi_last_name]]=" ","",HYPERLINK("https://www.ejacket.nsf.gov/ej/showProposal.do?Continue=Y&amp;ID="&amp;BudgetsQTable[[#This Row],[prop_id]],BudgetsQTable[[#This Row],[prop_id]]))</f>
        <v/>
      </c>
      <c r="M866" s="78" t="s">
        <v>753</v>
      </c>
      <c r="N866" s="7" t="str">
        <f>IF(BudgetsQTable[[#This Row],[pi_last_name]]=" ","",HYPERLINK("mailto:"&amp;BudgetsQTable[[#This Row],[pi_email]]&amp;"&amp;subject=Your NSF Proposal:  "&amp;BudgetsQTable[[#This Row],[prop_id]],BudgetsQTable[[#This Row],[pi_email]]))</f>
        <v/>
      </c>
      <c r="O866" s="78" t="s">
        <v>753</v>
      </c>
      <c r="P866" s="78">
        <v>1</v>
      </c>
      <c r="Q866" s="78">
        <v>1</v>
      </c>
      <c r="R866" s="79">
        <v>0</v>
      </c>
      <c r="S866" s="79">
        <v>7839</v>
      </c>
      <c r="T866" s="79">
        <v>0</v>
      </c>
      <c r="U866" s="80">
        <v>53829</v>
      </c>
      <c r="V866" s="78">
        <v>0</v>
      </c>
      <c r="W866" s="78">
        <v>2</v>
      </c>
      <c r="X866" s="11" t="str">
        <f ca="1">IF(ISBLANK(BudgetsQTable[[#This Row],[budg_seq_yr]]),"FY"&amp;fiscalyear,"FY"&amp;fiscalyear-1+BudgetsQTable[[#This Row],[budg_seq_yr]])</f>
        <v>FY19</v>
      </c>
      <c r="Y866" s="79">
        <v>53829</v>
      </c>
      <c r="Z866" s="78" t="s">
        <v>2818</v>
      </c>
      <c r="AA866" s="78" t="s">
        <v>474</v>
      </c>
      <c r="AB866" s="76" t="s">
        <v>2821</v>
      </c>
      <c r="AC866" s="78" t="s">
        <v>2988</v>
      </c>
    </row>
    <row r="867" spans="1:29" x14ac:dyDescent="0.35">
      <c r="A867" s="10" t="s">
        <v>3560</v>
      </c>
      <c r="B867" s="76" t="s">
        <v>2834</v>
      </c>
      <c r="C867" s="76">
        <f>C866+(BudgetsQTable[[#This Row],[lead]]&lt;&gt;K866)</f>
        <v>119</v>
      </c>
      <c r="D867" s="76">
        <f>D866*(BudgetsQTable[[#This Row],[lead]]=K866)+(BudgetsQTable[[#This Row],[prop_id]]&lt;&gt;A866)</f>
        <v>2</v>
      </c>
      <c r="E867" s="77">
        <v>43004.630555555559</v>
      </c>
      <c r="F867" s="78" t="s">
        <v>2817</v>
      </c>
      <c r="G867" s="78" t="s">
        <v>2818</v>
      </c>
      <c r="H867" s="78" t="s">
        <v>474</v>
      </c>
      <c r="I867" s="76" t="s">
        <v>1201</v>
      </c>
      <c r="J867" s="76" t="s">
        <v>753</v>
      </c>
      <c r="K867" s="78" t="s">
        <v>1411</v>
      </c>
      <c r="L867" s="7" t="str">
        <f>IF(BudgetsQTable[[#This Row],[pi_last_name]]=" ","",HYPERLINK("https://www.ejacket.nsf.gov/ej/showProposal.do?Continue=Y&amp;ID="&amp;BudgetsQTable[[#This Row],[prop_id]],BudgetsQTable[[#This Row],[prop_id]]))</f>
        <v/>
      </c>
      <c r="M867" s="78" t="s">
        <v>753</v>
      </c>
      <c r="N867" s="7" t="str">
        <f>IF(BudgetsQTable[[#This Row],[pi_last_name]]=" ","",HYPERLINK("mailto:"&amp;BudgetsQTable[[#This Row],[pi_email]]&amp;"&amp;subject=Your NSF Proposal:  "&amp;BudgetsQTable[[#This Row],[prop_id]],BudgetsQTable[[#This Row],[pi_email]]))</f>
        <v/>
      </c>
      <c r="O867" s="78" t="s">
        <v>753</v>
      </c>
      <c r="P867" s="78">
        <v>1</v>
      </c>
      <c r="Q867" s="78">
        <v>1</v>
      </c>
      <c r="R867" s="79">
        <v>0</v>
      </c>
      <c r="S867" s="79">
        <v>8075</v>
      </c>
      <c r="T867" s="79">
        <v>0</v>
      </c>
      <c r="U867" s="80">
        <v>55445</v>
      </c>
      <c r="V867" s="78">
        <v>0</v>
      </c>
      <c r="W867" s="78">
        <v>3</v>
      </c>
      <c r="X867" s="11" t="str">
        <f ca="1">IF(ISBLANK(BudgetsQTable[[#This Row],[budg_seq_yr]]),"FY"&amp;fiscalyear,"FY"&amp;fiscalyear-1+BudgetsQTable[[#This Row],[budg_seq_yr]])</f>
        <v>FY20</v>
      </c>
      <c r="Y867" s="79">
        <v>55445</v>
      </c>
      <c r="Z867" s="78" t="s">
        <v>2818</v>
      </c>
      <c r="AA867" s="78" t="s">
        <v>474</v>
      </c>
      <c r="AB867" s="76" t="s">
        <v>2821</v>
      </c>
      <c r="AC867" s="78" t="s">
        <v>2988</v>
      </c>
    </row>
    <row r="868" spans="1:29" x14ac:dyDescent="0.35">
      <c r="A868" s="10" t="s">
        <v>3560</v>
      </c>
      <c r="B868" s="76" t="s">
        <v>2834</v>
      </c>
      <c r="C868" s="76">
        <f>C867+(BudgetsQTable[[#This Row],[lead]]&lt;&gt;K867)</f>
        <v>119</v>
      </c>
      <c r="D868" s="76">
        <f>D867*(BudgetsQTable[[#This Row],[lead]]=K867)+(BudgetsQTable[[#This Row],[prop_id]]&lt;&gt;A867)</f>
        <v>2</v>
      </c>
      <c r="E868" s="77">
        <v>43004.630555555559</v>
      </c>
      <c r="F868" s="78" t="s">
        <v>2817</v>
      </c>
      <c r="G868" s="78" t="s">
        <v>2818</v>
      </c>
      <c r="H868" s="78" t="s">
        <v>474</v>
      </c>
      <c r="I868" s="76" t="s">
        <v>1201</v>
      </c>
      <c r="J868" s="76" t="s">
        <v>753</v>
      </c>
      <c r="K868" s="78" t="s">
        <v>1411</v>
      </c>
      <c r="L868" s="7" t="str">
        <f>IF(BudgetsQTable[[#This Row],[pi_last_name]]=" ","",HYPERLINK("https://www.ejacket.nsf.gov/ej/showProposal.do?Continue=Y&amp;ID="&amp;BudgetsQTable[[#This Row],[prop_id]],BudgetsQTable[[#This Row],[prop_id]]))</f>
        <v/>
      </c>
      <c r="M868" s="78" t="s">
        <v>753</v>
      </c>
      <c r="N868" s="7" t="str">
        <f>IF(BudgetsQTable[[#This Row],[pi_last_name]]=" ","",HYPERLINK("mailto:"&amp;BudgetsQTable[[#This Row],[pi_email]]&amp;"&amp;subject=Your NSF Proposal:  "&amp;BudgetsQTable[[#This Row],[prop_id]],BudgetsQTable[[#This Row],[pi_email]]))</f>
        <v/>
      </c>
      <c r="O868" s="78" t="s">
        <v>753</v>
      </c>
      <c r="P868" s="78">
        <v>1</v>
      </c>
      <c r="Q868" s="78">
        <v>1</v>
      </c>
      <c r="R868" s="79">
        <v>0</v>
      </c>
      <c r="S868" s="79">
        <v>8317</v>
      </c>
      <c r="T868" s="79">
        <v>0</v>
      </c>
      <c r="U868" s="80">
        <v>57107</v>
      </c>
      <c r="V868" s="78">
        <v>0</v>
      </c>
      <c r="W868" s="78">
        <v>4</v>
      </c>
      <c r="X868" s="11" t="str">
        <f ca="1">IF(ISBLANK(BudgetsQTable[[#This Row],[budg_seq_yr]]),"FY"&amp;fiscalyear,"FY"&amp;fiscalyear-1+BudgetsQTable[[#This Row],[budg_seq_yr]])</f>
        <v>FY21</v>
      </c>
      <c r="Y868" s="79">
        <v>57107</v>
      </c>
      <c r="Z868" s="78" t="s">
        <v>2818</v>
      </c>
      <c r="AA868" s="78" t="s">
        <v>474</v>
      </c>
      <c r="AB868" s="76" t="s">
        <v>2821</v>
      </c>
      <c r="AC868" s="78" t="s">
        <v>2988</v>
      </c>
    </row>
    <row r="869" spans="1:29" x14ac:dyDescent="0.35">
      <c r="A869" s="10" t="s">
        <v>3564</v>
      </c>
      <c r="B869" s="76" t="s">
        <v>2834</v>
      </c>
      <c r="C869" s="76">
        <f>C868+(BudgetsQTable[[#This Row],[lead]]&lt;&gt;K868)</f>
        <v>119</v>
      </c>
      <c r="D869" s="76">
        <f>D868*(BudgetsQTable[[#This Row],[lead]]=K868)+(BudgetsQTable[[#This Row],[prop_id]]&lt;&gt;A868)</f>
        <v>3</v>
      </c>
      <c r="E869" s="77">
        <v>43005.661111111112</v>
      </c>
      <c r="F869" s="78" t="s">
        <v>2817</v>
      </c>
      <c r="G869" s="78" t="s">
        <v>2818</v>
      </c>
      <c r="H869" s="78" t="s">
        <v>474</v>
      </c>
      <c r="I869" s="76" t="s">
        <v>1201</v>
      </c>
      <c r="J869" s="76" t="s">
        <v>3566</v>
      </c>
      <c r="K869" s="78" t="s">
        <v>1411</v>
      </c>
      <c r="L869" s="7" t="str">
        <f>IF(BudgetsQTable[[#This Row],[pi_last_name]]=" ","",HYPERLINK("https://www.ejacket.nsf.gov/ej/showProposal.do?Continue=Y&amp;ID="&amp;BudgetsQTable[[#This Row],[prop_id]],BudgetsQTable[[#This Row],[prop_id]]))</f>
        <v>1763904</v>
      </c>
      <c r="M869" s="78" t="s">
        <v>789</v>
      </c>
      <c r="N869" s="7" t="str">
        <f>IF(BudgetsQTable[[#This Row],[pi_last_name]]=" ","",HYPERLINK("mailto:"&amp;BudgetsQTable[[#This Row],[pi_email]]&amp;"&amp;subject=Your NSF Proposal:  "&amp;BudgetsQTable[[#This Row],[prop_id]],BudgetsQTable[[#This Row],[pi_email]]))</f>
        <v>xu972@purdue.edu</v>
      </c>
      <c r="O869" s="78" t="s">
        <v>612</v>
      </c>
      <c r="P869" s="78"/>
      <c r="Q869" s="78"/>
      <c r="R869" s="79"/>
      <c r="S869" s="79"/>
      <c r="T869" s="79"/>
      <c r="U869" s="80"/>
      <c r="V869" s="78">
        <v>0</v>
      </c>
      <c r="W869" s="78"/>
      <c r="X869" s="11" t="str">
        <f ca="1">IF(ISBLANK(BudgetsQTable[[#This Row],[budg_seq_yr]]),"FY"&amp;fiscalyear,"FY"&amp;fiscalyear-1+BudgetsQTable[[#This Row],[budg_seq_yr]])</f>
        <v>FY18</v>
      </c>
      <c r="Y869" s="79">
        <v>448008</v>
      </c>
      <c r="Z869" s="78" t="s">
        <v>2818</v>
      </c>
      <c r="AA869" s="78" t="s">
        <v>474</v>
      </c>
      <c r="AB869" s="76" t="s">
        <v>2821</v>
      </c>
      <c r="AC869" s="78" t="s">
        <v>2988</v>
      </c>
    </row>
    <row r="870" spans="1:29" x14ac:dyDescent="0.35">
      <c r="A870" s="10" t="s">
        <v>3564</v>
      </c>
      <c r="B870" s="76" t="s">
        <v>2834</v>
      </c>
      <c r="C870" s="76">
        <f>C869+(BudgetsQTable[[#This Row],[lead]]&lt;&gt;K869)</f>
        <v>119</v>
      </c>
      <c r="D870" s="76">
        <f>D869*(BudgetsQTable[[#This Row],[lead]]=K869)+(BudgetsQTable[[#This Row],[prop_id]]&lt;&gt;A869)</f>
        <v>3</v>
      </c>
      <c r="E870" s="77">
        <v>43005.661111111112</v>
      </c>
      <c r="F870" s="78" t="s">
        <v>2817</v>
      </c>
      <c r="G870" s="78" t="s">
        <v>2818</v>
      </c>
      <c r="H870" s="78" t="s">
        <v>474</v>
      </c>
      <c r="I870" s="76" t="s">
        <v>1201</v>
      </c>
      <c r="J870" s="76" t="s">
        <v>753</v>
      </c>
      <c r="K870" s="78" t="s">
        <v>1411</v>
      </c>
      <c r="L870" s="7" t="str">
        <f>IF(BudgetsQTable[[#This Row],[pi_last_name]]=" ","",HYPERLINK("https://www.ejacket.nsf.gov/ej/showProposal.do?Continue=Y&amp;ID="&amp;BudgetsQTable[[#This Row],[prop_id]],BudgetsQTable[[#This Row],[prop_id]]))</f>
        <v/>
      </c>
      <c r="M870" s="78" t="s">
        <v>753</v>
      </c>
      <c r="N870" s="7" t="str">
        <f>IF(BudgetsQTable[[#This Row],[pi_last_name]]=" ","",HYPERLINK("mailto:"&amp;BudgetsQTable[[#This Row],[pi_email]]&amp;"&amp;subject=Your NSF Proposal:  "&amp;BudgetsQTable[[#This Row],[prop_id]],BudgetsQTable[[#This Row],[pi_email]]))</f>
        <v/>
      </c>
      <c r="O870" s="78" t="s">
        <v>753</v>
      </c>
      <c r="P870" s="78">
        <v>1</v>
      </c>
      <c r="Q870" s="78">
        <v>1</v>
      </c>
      <c r="R870" s="79">
        <v>0</v>
      </c>
      <c r="S870" s="79">
        <v>6000</v>
      </c>
      <c r="T870" s="79">
        <v>0</v>
      </c>
      <c r="U870" s="80">
        <v>110106</v>
      </c>
      <c r="V870" s="78">
        <v>0</v>
      </c>
      <c r="W870" s="78">
        <v>1</v>
      </c>
      <c r="X870" s="11" t="str">
        <f ca="1">IF(ISBLANK(BudgetsQTable[[#This Row],[budg_seq_yr]]),"FY"&amp;fiscalyear,"FY"&amp;fiscalyear-1+BudgetsQTable[[#This Row],[budg_seq_yr]])</f>
        <v>FY18</v>
      </c>
      <c r="Y870" s="79">
        <v>110106</v>
      </c>
      <c r="Z870" s="78" t="s">
        <v>2818</v>
      </c>
      <c r="AA870" s="78" t="s">
        <v>474</v>
      </c>
      <c r="AB870" s="76" t="s">
        <v>2821</v>
      </c>
      <c r="AC870" s="78" t="s">
        <v>2988</v>
      </c>
    </row>
    <row r="871" spans="1:29" x14ac:dyDescent="0.35">
      <c r="A871" s="10" t="s">
        <v>3564</v>
      </c>
      <c r="B871" s="76" t="s">
        <v>2834</v>
      </c>
      <c r="C871" s="76">
        <f>C870+(BudgetsQTable[[#This Row],[lead]]&lt;&gt;K870)</f>
        <v>119</v>
      </c>
      <c r="D871" s="76">
        <f>D870*(BudgetsQTable[[#This Row],[lead]]=K870)+(BudgetsQTable[[#This Row],[prop_id]]&lt;&gt;A870)</f>
        <v>3</v>
      </c>
      <c r="E871" s="77">
        <v>43005.661111111112</v>
      </c>
      <c r="F871" s="78" t="s">
        <v>2817</v>
      </c>
      <c r="G871" s="78" t="s">
        <v>2818</v>
      </c>
      <c r="H871" s="78" t="s">
        <v>474</v>
      </c>
      <c r="I871" s="76" t="s">
        <v>1201</v>
      </c>
      <c r="J871" s="76" t="s">
        <v>753</v>
      </c>
      <c r="K871" s="78" t="s">
        <v>1411</v>
      </c>
      <c r="L871" s="7" t="str">
        <f>IF(BudgetsQTable[[#This Row],[pi_last_name]]=" ","",HYPERLINK("https://www.ejacket.nsf.gov/ej/showProposal.do?Continue=Y&amp;ID="&amp;BudgetsQTable[[#This Row],[prop_id]],BudgetsQTable[[#This Row],[prop_id]]))</f>
        <v/>
      </c>
      <c r="M871" s="78" t="s">
        <v>753</v>
      </c>
      <c r="N871" s="7" t="str">
        <f>IF(BudgetsQTable[[#This Row],[pi_last_name]]=" ","",HYPERLINK("mailto:"&amp;BudgetsQTable[[#This Row],[pi_email]]&amp;"&amp;subject=Your NSF Proposal:  "&amp;BudgetsQTable[[#This Row],[prop_id]],BudgetsQTable[[#This Row],[pi_email]]))</f>
        <v/>
      </c>
      <c r="O871" s="78" t="s">
        <v>753</v>
      </c>
      <c r="P871" s="78">
        <v>1</v>
      </c>
      <c r="Q871" s="78">
        <v>1</v>
      </c>
      <c r="R871" s="79">
        <v>0</v>
      </c>
      <c r="S871" s="79">
        <v>6000</v>
      </c>
      <c r="T871" s="79">
        <v>0</v>
      </c>
      <c r="U871" s="80">
        <v>110325</v>
      </c>
      <c r="V871" s="78">
        <v>0</v>
      </c>
      <c r="W871" s="78">
        <v>2</v>
      </c>
      <c r="X871" s="11" t="str">
        <f ca="1">IF(ISBLANK(BudgetsQTable[[#This Row],[budg_seq_yr]]),"FY"&amp;fiscalyear,"FY"&amp;fiscalyear-1+BudgetsQTable[[#This Row],[budg_seq_yr]])</f>
        <v>FY19</v>
      </c>
      <c r="Y871" s="79">
        <v>110325</v>
      </c>
      <c r="Z871" s="78" t="s">
        <v>2818</v>
      </c>
      <c r="AA871" s="78" t="s">
        <v>474</v>
      </c>
      <c r="AB871" s="76" t="s">
        <v>2821</v>
      </c>
      <c r="AC871" s="78" t="s">
        <v>2988</v>
      </c>
    </row>
    <row r="872" spans="1:29" x14ac:dyDescent="0.35">
      <c r="A872" s="10" t="s">
        <v>3564</v>
      </c>
      <c r="B872" s="76" t="s">
        <v>2834</v>
      </c>
      <c r="C872" s="76">
        <f>C871+(BudgetsQTable[[#This Row],[lead]]&lt;&gt;K871)</f>
        <v>119</v>
      </c>
      <c r="D872" s="76">
        <f>D871*(BudgetsQTable[[#This Row],[lead]]=K871)+(BudgetsQTable[[#This Row],[prop_id]]&lt;&gt;A871)</f>
        <v>3</v>
      </c>
      <c r="E872" s="77">
        <v>43005.661111111112</v>
      </c>
      <c r="F872" s="78" t="s">
        <v>2817</v>
      </c>
      <c r="G872" s="78" t="s">
        <v>2818</v>
      </c>
      <c r="H872" s="78" t="s">
        <v>474</v>
      </c>
      <c r="I872" s="76" t="s">
        <v>1201</v>
      </c>
      <c r="J872" s="76" t="s">
        <v>753</v>
      </c>
      <c r="K872" s="78" t="s">
        <v>1411</v>
      </c>
      <c r="L872" s="7" t="str">
        <f>IF(BudgetsQTable[[#This Row],[pi_last_name]]=" ","",HYPERLINK("https://www.ejacket.nsf.gov/ej/showProposal.do?Continue=Y&amp;ID="&amp;BudgetsQTable[[#This Row],[prop_id]],BudgetsQTable[[#This Row],[prop_id]]))</f>
        <v/>
      </c>
      <c r="M872" s="78" t="s">
        <v>753</v>
      </c>
      <c r="N872" s="7" t="str">
        <f>IF(BudgetsQTable[[#This Row],[pi_last_name]]=" ","",HYPERLINK("mailto:"&amp;BudgetsQTable[[#This Row],[pi_email]]&amp;"&amp;subject=Your NSF Proposal:  "&amp;BudgetsQTable[[#This Row],[prop_id]],BudgetsQTable[[#This Row],[pi_email]]))</f>
        <v/>
      </c>
      <c r="O872" s="78" t="s">
        <v>753</v>
      </c>
      <c r="P872" s="78">
        <v>1</v>
      </c>
      <c r="Q872" s="78">
        <v>1</v>
      </c>
      <c r="R872" s="79">
        <v>0</v>
      </c>
      <c r="S872" s="79">
        <v>6000</v>
      </c>
      <c r="T872" s="79">
        <v>0</v>
      </c>
      <c r="U872" s="80">
        <v>112615</v>
      </c>
      <c r="V872" s="78">
        <v>0</v>
      </c>
      <c r="W872" s="78">
        <v>3</v>
      </c>
      <c r="X872" s="11" t="str">
        <f ca="1">IF(ISBLANK(BudgetsQTable[[#This Row],[budg_seq_yr]]),"FY"&amp;fiscalyear,"FY"&amp;fiscalyear-1+BudgetsQTable[[#This Row],[budg_seq_yr]])</f>
        <v>FY20</v>
      </c>
      <c r="Y872" s="79">
        <v>112615</v>
      </c>
      <c r="Z872" s="78" t="s">
        <v>2818</v>
      </c>
      <c r="AA872" s="78" t="s">
        <v>474</v>
      </c>
      <c r="AB872" s="76" t="s">
        <v>2821</v>
      </c>
      <c r="AC872" s="78" t="s">
        <v>2988</v>
      </c>
    </row>
    <row r="873" spans="1:29" x14ac:dyDescent="0.35">
      <c r="A873" s="10" t="s">
        <v>3564</v>
      </c>
      <c r="B873" s="76" t="s">
        <v>2834</v>
      </c>
      <c r="C873" s="76">
        <f>C872+(BudgetsQTable[[#This Row],[lead]]&lt;&gt;K872)</f>
        <v>119</v>
      </c>
      <c r="D873" s="76">
        <f>D872*(BudgetsQTable[[#This Row],[lead]]=K872)+(BudgetsQTable[[#This Row],[prop_id]]&lt;&gt;A872)</f>
        <v>3</v>
      </c>
      <c r="E873" s="77">
        <v>43005.661111111112</v>
      </c>
      <c r="F873" s="78" t="s">
        <v>2817</v>
      </c>
      <c r="G873" s="78" t="s">
        <v>2818</v>
      </c>
      <c r="H873" s="78" t="s">
        <v>474</v>
      </c>
      <c r="I873" s="76" t="s">
        <v>1201</v>
      </c>
      <c r="J873" s="76" t="s">
        <v>753</v>
      </c>
      <c r="K873" s="78" t="s">
        <v>1411</v>
      </c>
      <c r="L873" s="7" t="str">
        <f>IF(BudgetsQTable[[#This Row],[pi_last_name]]=" ","",HYPERLINK("https://www.ejacket.nsf.gov/ej/showProposal.do?Continue=Y&amp;ID="&amp;BudgetsQTable[[#This Row],[prop_id]],BudgetsQTable[[#This Row],[prop_id]]))</f>
        <v/>
      </c>
      <c r="M873" s="78" t="s">
        <v>753</v>
      </c>
      <c r="N873" s="7" t="str">
        <f>IF(BudgetsQTable[[#This Row],[pi_last_name]]=" ","",HYPERLINK("mailto:"&amp;BudgetsQTable[[#This Row],[pi_email]]&amp;"&amp;subject=Your NSF Proposal:  "&amp;BudgetsQTable[[#This Row],[prop_id]],BudgetsQTable[[#This Row],[pi_email]]))</f>
        <v/>
      </c>
      <c r="O873" s="78" t="s">
        <v>753</v>
      </c>
      <c r="P873" s="78">
        <v>1</v>
      </c>
      <c r="Q873" s="78">
        <v>1</v>
      </c>
      <c r="R873" s="79">
        <v>0</v>
      </c>
      <c r="S873" s="79">
        <v>6000</v>
      </c>
      <c r="T873" s="79">
        <v>0</v>
      </c>
      <c r="U873" s="80">
        <v>114962</v>
      </c>
      <c r="V873" s="78">
        <v>0</v>
      </c>
      <c r="W873" s="78">
        <v>4</v>
      </c>
      <c r="X873" s="11" t="str">
        <f ca="1">IF(ISBLANK(BudgetsQTable[[#This Row],[budg_seq_yr]]),"FY"&amp;fiscalyear,"FY"&amp;fiscalyear-1+BudgetsQTable[[#This Row],[budg_seq_yr]])</f>
        <v>FY21</v>
      </c>
      <c r="Y873" s="79">
        <v>114962</v>
      </c>
      <c r="Z873" s="78" t="s">
        <v>2818</v>
      </c>
      <c r="AA873" s="78" t="s">
        <v>474</v>
      </c>
      <c r="AB873" s="76" t="s">
        <v>2821</v>
      </c>
      <c r="AC873" s="78" t="s">
        <v>2988</v>
      </c>
    </row>
    <row r="874" spans="1:29" x14ac:dyDescent="0.35">
      <c r="A874" s="10" t="s">
        <v>1415</v>
      </c>
      <c r="B874" s="76" t="s">
        <v>2824</v>
      </c>
      <c r="C874" s="76">
        <f>C873+(BudgetsQTable[[#This Row],[lead]]&lt;&gt;K873)</f>
        <v>120</v>
      </c>
      <c r="D874" s="76">
        <f>D873*(BudgetsQTable[[#This Row],[lead]]=K873)+(BudgetsQTable[[#This Row],[prop_id]]&lt;&gt;A873)</f>
        <v>1</v>
      </c>
      <c r="E874" s="77">
        <v>43005.461805555555</v>
      </c>
      <c r="F874" s="78" t="s">
        <v>2839</v>
      </c>
      <c r="G874" s="78" t="s">
        <v>2840</v>
      </c>
      <c r="H874" s="78" t="s">
        <v>462</v>
      </c>
      <c r="I874" s="76" t="s">
        <v>1032</v>
      </c>
      <c r="J874" s="76" t="s">
        <v>3569</v>
      </c>
      <c r="K874" s="78" t="s">
        <v>1415</v>
      </c>
      <c r="L874" s="7" t="str">
        <f>IF(BudgetsQTable[[#This Row],[pi_last_name]]=" ","",HYPERLINK("https://www.ejacket.nsf.gov/ej/showProposal.do?Continue=Y&amp;ID="&amp;BudgetsQTable[[#This Row],[prop_id]],BudgetsQTable[[#This Row],[prop_id]]))</f>
        <v>1763538</v>
      </c>
      <c r="M874" s="78" t="s">
        <v>1416</v>
      </c>
      <c r="N874" s="7" t="str">
        <f>IF(BudgetsQTable[[#This Row],[pi_last_name]]=" ","",HYPERLINK("mailto:"&amp;BudgetsQTable[[#This Row],[pi_email]]&amp;"&amp;subject=Your NSF Proposal:  "&amp;BudgetsQTable[[#This Row],[prop_id]],BudgetsQTable[[#This Row],[pi_email]]))</f>
        <v>noh@cmu.edu</v>
      </c>
      <c r="O874" s="78" t="s">
        <v>542</v>
      </c>
      <c r="P874" s="78"/>
      <c r="Q874" s="78"/>
      <c r="R874" s="79"/>
      <c r="S874" s="79"/>
      <c r="T874" s="79"/>
      <c r="U874" s="80"/>
      <c r="V874" s="78">
        <v>0</v>
      </c>
      <c r="W874" s="78"/>
      <c r="X874" s="11" t="str">
        <f ca="1">IF(ISBLANK(BudgetsQTable[[#This Row],[budg_seq_yr]]),"FY"&amp;fiscalyear,"FY"&amp;fiscalyear-1+BudgetsQTable[[#This Row],[budg_seq_yr]])</f>
        <v>FY18</v>
      </c>
      <c r="Y874" s="79">
        <v>863352</v>
      </c>
      <c r="Z874" s="78" t="s">
        <v>2840</v>
      </c>
      <c r="AA874" s="78" t="s">
        <v>462</v>
      </c>
      <c r="AB874" s="76" t="s">
        <v>2821</v>
      </c>
      <c r="AC874" s="78" t="s">
        <v>485</v>
      </c>
    </row>
    <row r="875" spans="1:29" x14ac:dyDescent="0.35">
      <c r="A875" s="10" t="s">
        <v>1415</v>
      </c>
      <c r="B875" s="76" t="s">
        <v>2824</v>
      </c>
      <c r="C875" s="76">
        <f>C874+(BudgetsQTable[[#This Row],[lead]]&lt;&gt;K874)</f>
        <v>120</v>
      </c>
      <c r="D875" s="76">
        <f>D874*(BudgetsQTable[[#This Row],[lead]]=K874)+(BudgetsQTable[[#This Row],[prop_id]]&lt;&gt;A874)</f>
        <v>1</v>
      </c>
      <c r="E875" s="77">
        <v>43005.461805555555</v>
      </c>
      <c r="F875" s="78" t="s">
        <v>2839</v>
      </c>
      <c r="G875" s="78" t="s">
        <v>2840</v>
      </c>
      <c r="H875" s="78" t="s">
        <v>462</v>
      </c>
      <c r="I875" s="76" t="s">
        <v>1032</v>
      </c>
      <c r="J875" s="76" t="s">
        <v>753</v>
      </c>
      <c r="K875" s="78" t="s">
        <v>1415</v>
      </c>
      <c r="L875" s="7" t="str">
        <f>IF(BudgetsQTable[[#This Row],[pi_last_name]]=" ","",HYPERLINK("https://www.ejacket.nsf.gov/ej/showProposal.do?Continue=Y&amp;ID="&amp;BudgetsQTable[[#This Row],[prop_id]],BudgetsQTable[[#This Row],[prop_id]]))</f>
        <v/>
      </c>
      <c r="M875" s="78" t="s">
        <v>753</v>
      </c>
      <c r="N875" s="7" t="str">
        <f>IF(BudgetsQTable[[#This Row],[pi_last_name]]=" ","",HYPERLINK("mailto:"&amp;BudgetsQTable[[#This Row],[pi_email]]&amp;"&amp;subject=Your NSF Proposal:  "&amp;BudgetsQTable[[#This Row],[prop_id]],BudgetsQTable[[#This Row],[pi_email]]))</f>
        <v/>
      </c>
      <c r="O875" s="78" t="s">
        <v>753</v>
      </c>
      <c r="P875" s="78">
        <v>2</v>
      </c>
      <c r="Q875" s="78">
        <v>0.25</v>
      </c>
      <c r="R875" s="79">
        <v>0</v>
      </c>
      <c r="S875" s="79">
        <v>0</v>
      </c>
      <c r="T875" s="79">
        <v>16000</v>
      </c>
      <c r="U875" s="80">
        <v>255759</v>
      </c>
      <c r="V875" s="78">
        <v>0</v>
      </c>
      <c r="W875" s="78">
        <v>1</v>
      </c>
      <c r="X875" s="11" t="str">
        <f ca="1">IF(ISBLANK(BudgetsQTable[[#This Row],[budg_seq_yr]]),"FY"&amp;fiscalyear,"FY"&amp;fiscalyear-1+BudgetsQTable[[#This Row],[budg_seq_yr]])</f>
        <v>FY18</v>
      </c>
      <c r="Y875" s="79">
        <v>255759</v>
      </c>
      <c r="Z875" s="78" t="s">
        <v>2840</v>
      </c>
      <c r="AA875" s="78" t="s">
        <v>462</v>
      </c>
      <c r="AB875" s="76" t="s">
        <v>2821</v>
      </c>
      <c r="AC875" s="78" t="s">
        <v>485</v>
      </c>
    </row>
    <row r="876" spans="1:29" x14ac:dyDescent="0.35">
      <c r="A876" s="10" t="s">
        <v>1415</v>
      </c>
      <c r="B876" s="76" t="s">
        <v>2824</v>
      </c>
      <c r="C876" s="76">
        <f>C875+(BudgetsQTable[[#This Row],[lead]]&lt;&gt;K875)</f>
        <v>120</v>
      </c>
      <c r="D876" s="76">
        <f>D875*(BudgetsQTable[[#This Row],[lead]]=K875)+(BudgetsQTable[[#This Row],[prop_id]]&lt;&gt;A875)</f>
        <v>1</v>
      </c>
      <c r="E876" s="77">
        <v>43005.461805555555</v>
      </c>
      <c r="F876" s="78" t="s">
        <v>2839</v>
      </c>
      <c r="G876" s="78" t="s">
        <v>2840</v>
      </c>
      <c r="H876" s="78" t="s">
        <v>462</v>
      </c>
      <c r="I876" s="76" t="s">
        <v>1032</v>
      </c>
      <c r="J876" s="76" t="s">
        <v>753</v>
      </c>
      <c r="K876" s="78" t="s">
        <v>1415</v>
      </c>
      <c r="L876" s="7" t="str">
        <f>IF(BudgetsQTable[[#This Row],[pi_last_name]]=" ","",HYPERLINK("https://www.ejacket.nsf.gov/ej/showProposal.do?Continue=Y&amp;ID="&amp;BudgetsQTable[[#This Row],[prop_id]],BudgetsQTable[[#This Row],[prop_id]]))</f>
        <v/>
      </c>
      <c r="M876" s="78" t="s">
        <v>753</v>
      </c>
      <c r="N876" s="7" t="str">
        <f>IF(BudgetsQTable[[#This Row],[pi_last_name]]=" ","",HYPERLINK("mailto:"&amp;BudgetsQTable[[#This Row],[pi_email]]&amp;"&amp;subject=Your NSF Proposal:  "&amp;BudgetsQTable[[#This Row],[prop_id]],BudgetsQTable[[#This Row],[pi_email]]))</f>
        <v/>
      </c>
      <c r="O876" s="78" t="s">
        <v>753</v>
      </c>
      <c r="P876" s="78">
        <v>2</v>
      </c>
      <c r="Q876" s="78">
        <v>0.25</v>
      </c>
      <c r="R876" s="79">
        <v>0</v>
      </c>
      <c r="S876" s="79">
        <v>0</v>
      </c>
      <c r="T876" s="79">
        <v>0</v>
      </c>
      <c r="U876" s="80">
        <v>173695</v>
      </c>
      <c r="V876" s="78">
        <v>0</v>
      </c>
      <c r="W876" s="78">
        <v>2</v>
      </c>
      <c r="X876" s="11" t="str">
        <f ca="1">IF(ISBLANK(BudgetsQTable[[#This Row],[budg_seq_yr]]),"FY"&amp;fiscalyear,"FY"&amp;fiscalyear-1+BudgetsQTable[[#This Row],[budg_seq_yr]])</f>
        <v>FY19</v>
      </c>
      <c r="Y876" s="79">
        <v>173695</v>
      </c>
      <c r="Z876" s="78" t="s">
        <v>2840</v>
      </c>
      <c r="AA876" s="78" t="s">
        <v>462</v>
      </c>
      <c r="AB876" s="76" t="s">
        <v>2821</v>
      </c>
      <c r="AC876" s="78" t="s">
        <v>485</v>
      </c>
    </row>
    <row r="877" spans="1:29" x14ac:dyDescent="0.35">
      <c r="A877" s="10" t="s">
        <v>1415</v>
      </c>
      <c r="B877" s="76" t="s">
        <v>2824</v>
      </c>
      <c r="C877" s="76">
        <f>C876+(BudgetsQTable[[#This Row],[lead]]&lt;&gt;K876)</f>
        <v>120</v>
      </c>
      <c r="D877" s="76">
        <f>D876*(BudgetsQTable[[#This Row],[lead]]=K876)+(BudgetsQTable[[#This Row],[prop_id]]&lt;&gt;A876)</f>
        <v>1</v>
      </c>
      <c r="E877" s="77">
        <v>43005.461805555555</v>
      </c>
      <c r="F877" s="78" t="s">
        <v>2839</v>
      </c>
      <c r="G877" s="78" t="s">
        <v>2840</v>
      </c>
      <c r="H877" s="78" t="s">
        <v>462</v>
      </c>
      <c r="I877" s="76" t="s">
        <v>1032</v>
      </c>
      <c r="J877" s="76" t="s">
        <v>753</v>
      </c>
      <c r="K877" s="78" t="s">
        <v>1415</v>
      </c>
      <c r="L877" s="7" t="str">
        <f>IF(BudgetsQTable[[#This Row],[pi_last_name]]=" ","",HYPERLINK("https://www.ejacket.nsf.gov/ej/showProposal.do?Continue=Y&amp;ID="&amp;BudgetsQTable[[#This Row],[prop_id]],BudgetsQTable[[#This Row],[prop_id]]))</f>
        <v/>
      </c>
      <c r="M877" s="78" t="s">
        <v>753</v>
      </c>
      <c r="N877" s="7" t="str">
        <f>IF(BudgetsQTable[[#This Row],[pi_last_name]]=" ","",HYPERLINK("mailto:"&amp;BudgetsQTable[[#This Row],[pi_email]]&amp;"&amp;subject=Your NSF Proposal:  "&amp;BudgetsQTable[[#This Row],[prop_id]],BudgetsQTable[[#This Row],[pi_email]]))</f>
        <v/>
      </c>
      <c r="O877" s="78" t="s">
        <v>753</v>
      </c>
      <c r="P877" s="78">
        <v>2</v>
      </c>
      <c r="Q877" s="78">
        <v>0.25</v>
      </c>
      <c r="R877" s="79">
        <v>0</v>
      </c>
      <c r="S877" s="79">
        <v>0</v>
      </c>
      <c r="T877" s="79">
        <v>0</v>
      </c>
      <c r="U877" s="80">
        <v>249912</v>
      </c>
      <c r="V877" s="78">
        <v>0</v>
      </c>
      <c r="W877" s="78">
        <v>3</v>
      </c>
      <c r="X877" s="11" t="str">
        <f ca="1">IF(ISBLANK(BudgetsQTable[[#This Row],[budg_seq_yr]]),"FY"&amp;fiscalyear,"FY"&amp;fiscalyear-1+BudgetsQTable[[#This Row],[budg_seq_yr]])</f>
        <v>FY20</v>
      </c>
      <c r="Y877" s="79">
        <v>249912</v>
      </c>
      <c r="Z877" s="78" t="s">
        <v>2840</v>
      </c>
      <c r="AA877" s="78" t="s">
        <v>462</v>
      </c>
      <c r="AB877" s="76" t="s">
        <v>2821</v>
      </c>
      <c r="AC877" s="78" t="s">
        <v>485</v>
      </c>
    </row>
    <row r="878" spans="1:29" x14ac:dyDescent="0.35">
      <c r="A878" s="10" t="s">
        <v>1415</v>
      </c>
      <c r="B878" s="76" t="s">
        <v>2824</v>
      </c>
      <c r="C878" s="76">
        <f>C877+(BudgetsQTable[[#This Row],[lead]]&lt;&gt;K877)</f>
        <v>120</v>
      </c>
      <c r="D878" s="76">
        <f>D877*(BudgetsQTable[[#This Row],[lead]]=K877)+(BudgetsQTable[[#This Row],[prop_id]]&lt;&gt;A877)</f>
        <v>1</v>
      </c>
      <c r="E878" s="77">
        <v>43005.461805555555</v>
      </c>
      <c r="F878" s="78" t="s">
        <v>2839</v>
      </c>
      <c r="G878" s="78" t="s">
        <v>2840</v>
      </c>
      <c r="H878" s="78" t="s">
        <v>462</v>
      </c>
      <c r="I878" s="76" t="s">
        <v>1032</v>
      </c>
      <c r="J878" s="76" t="s">
        <v>753</v>
      </c>
      <c r="K878" s="78" t="s">
        <v>1415</v>
      </c>
      <c r="L878" s="7" t="str">
        <f>IF(BudgetsQTable[[#This Row],[pi_last_name]]=" ","",HYPERLINK("https://www.ejacket.nsf.gov/ej/showProposal.do?Continue=Y&amp;ID="&amp;BudgetsQTable[[#This Row],[prop_id]],BudgetsQTable[[#This Row],[prop_id]]))</f>
        <v/>
      </c>
      <c r="M878" s="78" t="s">
        <v>753</v>
      </c>
      <c r="N878" s="7" t="str">
        <f>IF(BudgetsQTable[[#This Row],[pi_last_name]]=" ","",HYPERLINK("mailto:"&amp;BudgetsQTable[[#This Row],[pi_email]]&amp;"&amp;subject=Your NSF Proposal:  "&amp;BudgetsQTable[[#This Row],[prop_id]],BudgetsQTable[[#This Row],[pi_email]]))</f>
        <v/>
      </c>
      <c r="O878" s="78" t="s">
        <v>753</v>
      </c>
      <c r="P878" s="78">
        <v>2</v>
      </c>
      <c r="Q878" s="78">
        <v>0.25</v>
      </c>
      <c r="R878" s="79">
        <v>0</v>
      </c>
      <c r="S878" s="79">
        <v>0</v>
      </c>
      <c r="T878" s="79">
        <v>0</v>
      </c>
      <c r="U878" s="80">
        <v>183986</v>
      </c>
      <c r="V878" s="78">
        <v>0</v>
      </c>
      <c r="W878" s="78">
        <v>4</v>
      </c>
      <c r="X878" s="11" t="str">
        <f ca="1">IF(ISBLANK(BudgetsQTable[[#This Row],[budg_seq_yr]]),"FY"&amp;fiscalyear,"FY"&amp;fiscalyear-1+BudgetsQTable[[#This Row],[budg_seq_yr]])</f>
        <v>FY21</v>
      </c>
      <c r="Y878" s="79">
        <v>183986</v>
      </c>
      <c r="Z878" s="78" t="s">
        <v>2840</v>
      </c>
      <c r="AA878" s="78" t="s">
        <v>462</v>
      </c>
      <c r="AB878" s="76" t="s">
        <v>2821</v>
      </c>
      <c r="AC878" s="78" t="s">
        <v>485</v>
      </c>
    </row>
    <row r="879" spans="1:29" x14ac:dyDescent="0.35">
      <c r="A879" s="10" t="s">
        <v>3570</v>
      </c>
      <c r="B879" s="76" t="s">
        <v>2834</v>
      </c>
      <c r="C879" s="76">
        <f>C878+(BudgetsQTable[[#This Row],[lead]]&lt;&gt;K878)</f>
        <v>120</v>
      </c>
      <c r="D879" s="76">
        <f>D878*(BudgetsQTable[[#This Row],[lead]]=K878)+(BudgetsQTable[[#This Row],[prop_id]]&lt;&gt;A878)</f>
        <v>2</v>
      </c>
      <c r="E879" s="77">
        <v>43005.579861111109</v>
      </c>
      <c r="F879" s="78" t="s">
        <v>2839</v>
      </c>
      <c r="G879" s="78" t="s">
        <v>2840</v>
      </c>
      <c r="H879" s="78" t="s">
        <v>462</v>
      </c>
      <c r="I879" s="76" t="s">
        <v>1032</v>
      </c>
      <c r="J879" s="76" t="s">
        <v>3572</v>
      </c>
      <c r="K879" s="78" t="s">
        <v>1415</v>
      </c>
      <c r="L879" s="7" t="str">
        <f>IF(BudgetsQTable[[#This Row],[pi_last_name]]=" ","",HYPERLINK("https://www.ejacket.nsf.gov/ej/showProposal.do?Continue=Y&amp;ID="&amp;BudgetsQTable[[#This Row],[prop_id]],BudgetsQTable[[#This Row],[prop_id]]))</f>
        <v>1763707</v>
      </c>
      <c r="M879" s="78" t="s">
        <v>3346</v>
      </c>
      <c r="N879" s="7" t="str">
        <f>IF(BudgetsQTable[[#This Row],[pi_last_name]]=" ","",HYPERLINK("mailto:"&amp;BudgetsQTable[[#This Row],[pi_email]]&amp;"&amp;subject=Your NSF Proposal:  "&amp;BudgetsQTable[[#This Row],[prop_id]],BudgetsQTable[[#This Row],[pi_email]]))</f>
        <v>lizhong@mit.edu</v>
      </c>
      <c r="O879" s="78" t="s">
        <v>586</v>
      </c>
      <c r="P879" s="78"/>
      <c r="Q879" s="78"/>
      <c r="R879" s="79"/>
      <c r="S879" s="79"/>
      <c r="T879" s="79"/>
      <c r="U879" s="80"/>
      <c r="V879" s="78">
        <v>0</v>
      </c>
      <c r="W879" s="78"/>
      <c r="X879" s="11" t="str">
        <f ca="1">IF(ISBLANK(BudgetsQTable[[#This Row],[budg_seq_yr]]),"FY"&amp;fiscalyear,"FY"&amp;fiscalyear-1+BudgetsQTable[[#This Row],[budg_seq_yr]])</f>
        <v>FY18</v>
      </c>
      <c r="Y879" s="79">
        <v>350000</v>
      </c>
      <c r="Z879" s="78" t="s">
        <v>2840</v>
      </c>
      <c r="AA879" s="78" t="s">
        <v>462</v>
      </c>
      <c r="AB879" s="76" t="s">
        <v>2821</v>
      </c>
      <c r="AC879" s="78" t="s">
        <v>485</v>
      </c>
    </row>
    <row r="880" spans="1:29" x14ac:dyDescent="0.35">
      <c r="A880" s="10" t="s">
        <v>3570</v>
      </c>
      <c r="B880" s="76" t="s">
        <v>2834</v>
      </c>
      <c r="C880" s="76">
        <f>C879+(BudgetsQTable[[#This Row],[lead]]&lt;&gt;K879)</f>
        <v>120</v>
      </c>
      <c r="D880" s="76">
        <f>D879*(BudgetsQTable[[#This Row],[lead]]=K879)+(BudgetsQTable[[#This Row],[prop_id]]&lt;&gt;A879)</f>
        <v>2</v>
      </c>
      <c r="E880" s="77">
        <v>43005.579861111109</v>
      </c>
      <c r="F880" s="78" t="s">
        <v>2839</v>
      </c>
      <c r="G880" s="78" t="s">
        <v>2840</v>
      </c>
      <c r="H880" s="78" t="s">
        <v>462</v>
      </c>
      <c r="I880" s="76" t="s">
        <v>1032</v>
      </c>
      <c r="J880" s="76" t="s">
        <v>753</v>
      </c>
      <c r="K880" s="78" t="s">
        <v>1415</v>
      </c>
      <c r="L880" s="7" t="str">
        <f>IF(BudgetsQTable[[#This Row],[pi_last_name]]=" ","",HYPERLINK("https://www.ejacket.nsf.gov/ej/showProposal.do?Continue=Y&amp;ID="&amp;BudgetsQTable[[#This Row],[prop_id]],BudgetsQTable[[#This Row],[prop_id]]))</f>
        <v/>
      </c>
      <c r="M880" s="78" t="s">
        <v>753</v>
      </c>
      <c r="N880" s="7" t="str">
        <f>IF(BudgetsQTable[[#This Row],[pi_last_name]]=" ","",HYPERLINK("mailto:"&amp;BudgetsQTable[[#This Row],[pi_email]]&amp;"&amp;subject=Your NSF Proposal:  "&amp;BudgetsQTable[[#This Row],[prop_id]],BudgetsQTable[[#This Row],[pi_email]]))</f>
        <v/>
      </c>
      <c r="O880" s="78" t="s">
        <v>753</v>
      </c>
      <c r="P880" s="78">
        <v>1</v>
      </c>
      <c r="Q880" s="78">
        <v>0.2</v>
      </c>
      <c r="R880" s="79">
        <v>0</v>
      </c>
      <c r="S880" s="79">
        <v>0</v>
      </c>
      <c r="T880" s="79">
        <v>0</v>
      </c>
      <c r="U880" s="80">
        <v>83298</v>
      </c>
      <c r="V880" s="78">
        <v>0</v>
      </c>
      <c r="W880" s="78">
        <v>1</v>
      </c>
      <c r="X880" s="11" t="str">
        <f ca="1">IF(ISBLANK(BudgetsQTable[[#This Row],[budg_seq_yr]]),"FY"&amp;fiscalyear,"FY"&amp;fiscalyear-1+BudgetsQTable[[#This Row],[budg_seq_yr]])</f>
        <v>FY18</v>
      </c>
      <c r="Y880" s="79">
        <v>83298</v>
      </c>
      <c r="Z880" s="78" t="s">
        <v>2840</v>
      </c>
      <c r="AA880" s="78" t="s">
        <v>462</v>
      </c>
      <c r="AB880" s="76" t="s">
        <v>2821</v>
      </c>
      <c r="AC880" s="78" t="s">
        <v>485</v>
      </c>
    </row>
    <row r="881" spans="1:29" x14ac:dyDescent="0.35">
      <c r="A881" s="10" t="s">
        <v>3570</v>
      </c>
      <c r="B881" s="76" t="s">
        <v>2834</v>
      </c>
      <c r="C881" s="76">
        <f>C880+(BudgetsQTable[[#This Row],[lead]]&lt;&gt;K880)</f>
        <v>120</v>
      </c>
      <c r="D881" s="76">
        <f>D880*(BudgetsQTable[[#This Row],[lead]]=K880)+(BudgetsQTable[[#This Row],[prop_id]]&lt;&gt;A880)</f>
        <v>2</v>
      </c>
      <c r="E881" s="77">
        <v>43005.579861111109</v>
      </c>
      <c r="F881" s="78" t="s">
        <v>2839</v>
      </c>
      <c r="G881" s="78" t="s">
        <v>2840</v>
      </c>
      <c r="H881" s="78" t="s">
        <v>462</v>
      </c>
      <c r="I881" s="76" t="s">
        <v>1032</v>
      </c>
      <c r="J881" s="76" t="s">
        <v>753</v>
      </c>
      <c r="K881" s="78" t="s">
        <v>1415</v>
      </c>
      <c r="L881" s="7" t="str">
        <f>IF(BudgetsQTable[[#This Row],[pi_last_name]]=" ","",HYPERLINK("https://www.ejacket.nsf.gov/ej/showProposal.do?Continue=Y&amp;ID="&amp;BudgetsQTable[[#This Row],[prop_id]],BudgetsQTable[[#This Row],[prop_id]]))</f>
        <v/>
      </c>
      <c r="M881" s="78" t="s">
        <v>753</v>
      </c>
      <c r="N881" s="7" t="str">
        <f>IF(BudgetsQTable[[#This Row],[pi_last_name]]=" ","",HYPERLINK("mailto:"&amp;BudgetsQTable[[#This Row],[pi_email]]&amp;"&amp;subject=Your NSF Proposal:  "&amp;BudgetsQTable[[#This Row],[prop_id]],BudgetsQTable[[#This Row],[pi_email]]))</f>
        <v/>
      </c>
      <c r="O881" s="78" t="s">
        <v>753</v>
      </c>
      <c r="P881" s="78">
        <v>1</v>
      </c>
      <c r="Q881" s="78">
        <v>0.2</v>
      </c>
      <c r="R881" s="79">
        <v>0</v>
      </c>
      <c r="S881" s="79">
        <v>0</v>
      </c>
      <c r="T881" s="79">
        <v>0</v>
      </c>
      <c r="U881" s="80">
        <v>86001</v>
      </c>
      <c r="V881" s="78">
        <v>0</v>
      </c>
      <c r="W881" s="78">
        <v>2</v>
      </c>
      <c r="X881" s="11" t="str">
        <f ca="1">IF(ISBLANK(BudgetsQTable[[#This Row],[budg_seq_yr]]),"FY"&amp;fiscalyear,"FY"&amp;fiscalyear-1+BudgetsQTable[[#This Row],[budg_seq_yr]])</f>
        <v>FY19</v>
      </c>
      <c r="Y881" s="79">
        <v>86001</v>
      </c>
      <c r="Z881" s="78" t="s">
        <v>2840</v>
      </c>
      <c r="AA881" s="78" t="s">
        <v>462</v>
      </c>
      <c r="AB881" s="76" t="s">
        <v>2821</v>
      </c>
      <c r="AC881" s="78" t="s">
        <v>485</v>
      </c>
    </row>
    <row r="882" spans="1:29" x14ac:dyDescent="0.35">
      <c r="A882" s="10" t="s">
        <v>3570</v>
      </c>
      <c r="B882" s="76" t="s">
        <v>2834</v>
      </c>
      <c r="C882" s="76">
        <f>C881+(BudgetsQTable[[#This Row],[lead]]&lt;&gt;K881)</f>
        <v>120</v>
      </c>
      <c r="D882" s="76">
        <f>D881*(BudgetsQTable[[#This Row],[lead]]=K881)+(BudgetsQTable[[#This Row],[prop_id]]&lt;&gt;A881)</f>
        <v>2</v>
      </c>
      <c r="E882" s="77">
        <v>43005.579861111109</v>
      </c>
      <c r="F882" s="78" t="s">
        <v>2839</v>
      </c>
      <c r="G882" s="78" t="s">
        <v>2840</v>
      </c>
      <c r="H882" s="78" t="s">
        <v>462</v>
      </c>
      <c r="I882" s="76" t="s">
        <v>1032</v>
      </c>
      <c r="J882" s="76" t="s">
        <v>753</v>
      </c>
      <c r="K882" s="78" t="s">
        <v>1415</v>
      </c>
      <c r="L882" s="7" t="str">
        <f>IF(BudgetsQTable[[#This Row],[pi_last_name]]=" ","",HYPERLINK("https://www.ejacket.nsf.gov/ej/showProposal.do?Continue=Y&amp;ID="&amp;BudgetsQTable[[#This Row],[prop_id]],BudgetsQTable[[#This Row],[prop_id]]))</f>
        <v/>
      </c>
      <c r="M882" s="78" t="s">
        <v>753</v>
      </c>
      <c r="N882" s="7" t="str">
        <f>IF(BudgetsQTable[[#This Row],[pi_last_name]]=" ","",HYPERLINK("mailto:"&amp;BudgetsQTable[[#This Row],[pi_email]]&amp;"&amp;subject=Your NSF Proposal:  "&amp;BudgetsQTable[[#This Row],[prop_id]],BudgetsQTable[[#This Row],[pi_email]]))</f>
        <v/>
      </c>
      <c r="O882" s="78" t="s">
        <v>753</v>
      </c>
      <c r="P882" s="78">
        <v>1</v>
      </c>
      <c r="Q882" s="78">
        <v>0.2</v>
      </c>
      <c r="R882" s="79">
        <v>0</v>
      </c>
      <c r="S882" s="79">
        <v>0</v>
      </c>
      <c r="T882" s="79">
        <v>0</v>
      </c>
      <c r="U882" s="80">
        <v>88811</v>
      </c>
      <c r="V882" s="78">
        <v>0</v>
      </c>
      <c r="W882" s="78">
        <v>3</v>
      </c>
      <c r="X882" s="11" t="str">
        <f ca="1">IF(ISBLANK(BudgetsQTable[[#This Row],[budg_seq_yr]]),"FY"&amp;fiscalyear,"FY"&amp;fiscalyear-1+BudgetsQTable[[#This Row],[budg_seq_yr]])</f>
        <v>FY20</v>
      </c>
      <c r="Y882" s="79">
        <v>88811</v>
      </c>
      <c r="Z882" s="78" t="s">
        <v>2840</v>
      </c>
      <c r="AA882" s="78" t="s">
        <v>462</v>
      </c>
      <c r="AB882" s="76" t="s">
        <v>2821</v>
      </c>
      <c r="AC882" s="78" t="s">
        <v>485</v>
      </c>
    </row>
    <row r="883" spans="1:29" x14ac:dyDescent="0.35">
      <c r="A883" s="10" t="s">
        <v>3570</v>
      </c>
      <c r="B883" s="76" t="s">
        <v>2834</v>
      </c>
      <c r="C883" s="76">
        <f>C882+(BudgetsQTable[[#This Row],[lead]]&lt;&gt;K882)</f>
        <v>120</v>
      </c>
      <c r="D883" s="76">
        <f>D882*(BudgetsQTable[[#This Row],[lead]]=K882)+(BudgetsQTable[[#This Row],[prop_id]]&lt;&gt;A882)</f>
        <v>2</v>
      </c>
      <c r="E883" s="77">
        <v>43005.579861111109</v>
      </c>
      <c r="F883" s="78" t="s">
        <v>2839</v>
      </c>
      <c r="G883" s="78" t="s">
        <v>2840</v>
      </c>
      <c r="H883" s="78" t="s">
        <v>462</v>
      </c>
      <c r="I883" s="76" t="s">
        <v>1032</v>
      </c>
      <c r="J883" s="76" t="s">
        <v>753</v>
      </c>
      <c r="K883" s="78" t="s">
        <v>1415</v>
      </c>
      <c r="L883" s="7" t="str">
        <f>IF(BudgetsQTable[[#This Row],[pi_last_name]]=" ","",HYPERLINK("https://www.ejacket.nsf.gov/ej/showProposal.do?Continue=Y&amp;ID="&amp;BudgetsQTable[[#This Row],[prop_id]],BudgetsQTable[[#This Row],[prop_id]]))</f>
        <v/>
      </c>
      <c r="M883" s="78" t="s">
        <v>753</v>
      </c>
      <c r="N883" s="7" t="str">
        <f>IF(BudgetsQTable[[#This Row],[pi_last_name]]=" ","",HYPERLINK("mailto:"&amp;BudgetsQTable[[#This Row],[pi_email]]&amp;"&amp;subject=Your NSF Proposal:  "&amp;BudgetsQTable[[#This Row],[prop_id]],BudgetsQTable[[#This Row],[pi_email]]))</f>
        <v/>
      </c>
      <c r="O883" s="78" t="s">
        <v>753</v>
      </c>
      <c r="P883" s="78">
        <v>1</v>
      </c>
      <c r="Q883" s="78">
        <v>0.2</v>
      </c>
      <c r="R883" s="79">
        <v>0</v>
      </c>
      <c r="S883" s="79">
        <v>0</v>
      </c>
      <c r="T883" s="79">
        <v>0</v>
      </c>
      <c r="U883" s="80">
        <v>91890</v>
      </c>
      <c r="V883" s="78">
        <v>0</v>
      </c>
      <c r="W883" s="78">
        <v>4</v>
      </c>
      <c r="X883" s="11" t="str">
        <f ca="1">IF(ISBLANK(BudgetsQTable[[#This Row],[budg_seq_yr]]),"FY"&amp;fiscalyear,"FY"&amp;fiscalyear-1+BudgetsQTable[[#This Row],[budg_seq_yr]])</f>
        <v>FY21</v>
      </c>
      <c r="Y883" s="79">
        <v>91890</v>
      </c>
      <c r="Z883" s="78" t="s">
        <v>2840</v>
      </c>
      <c r="AA883" s="78" t="s">
        <v>462</v>
      </c>
      <c r="AB883" s="76" t="s">
        <v>2821</v>
      </c>
      <c r="AC883" s="78" t="s">
        <v>485</v>
      </c>
    </row>
    <row r="884" spans="1:29" x14ac:dyDescent="0.35">
      <c r="A884" s="10" t="s">
        <v>1418</v>
      </c>
      <c r="B884" s="76" t="s">
        <v>2824</v>
      </c>
      <c r="C884" s="76">
        <f>C883+(BudgetsQTable[[#This Row],[lead]]&lt;&gt;K883)</f>
        <v>121</v>
      </c>
      <c r="D884" s="76">
        <f>D883*(BudgetsQTable[[#This Row],[lead]]=K883)+(BudgetsQTable[[#This Row],[prop_id]]&lt;&gt;A883)</f>
        <v>1</v>
      </c>
      <c r="E884" s="77">
        <v>43005.462500000001</v>
      </c>
      <c r="F884" s="78" t="s">
        <v>2817</v>
      </c>
      <c r="G884" s="78" t="s">
        <v>2818</v>
      </c>
      <c r="H884" s="78" t="s">
        <v>476</v>
      </c>
      <c r="I884" s="76" t="s">
        <v>1069</v>
      </c>
      <c r="J884" s="76" t="s">
        <v>3575</v>
      </c>
      <c r="K884" s="78" t="s">
        <v>1418</v>
      </c>
      <c r="L884" s="7" t="str">
        <f>IF(BudgetsQTable[[#This Row],[pi_last_name]]=" ","",HYPERLINK("https://www.ejacket.nsf.gov/ej/showProposal.do?Continue=Y&amp;ID="&amp;BudgetsQTable[[#This Row],[prop_id]],BudgetsQTable[[#This Row],[prop_id]]))</f>
        <v>1763540</v>
      </c>
      <c r="M884" s="78" t="s">
        <v>1419</v>
      </c>
      <c r="N884" s="7" t="str">
        <f>IF(BudgetsQTable[[#This Row],[pi_last_name]]=" ","",HYPERLINK("mailto:"&amp;BudgetsQTable[[#This Row],[pi_email]]&amp;"&amp;subject=Your NSF Proposal:  "&amp;BudgetsQTable[[#This Row],[prop_id]],BudgetsQTable[[#This Row],[pi_email]]))</f>
        <v>snir@illinois.edu</v>
      </c>
      <c r="O884" s="78" t="s">
        <v>676</v>
      </c>
      <c r="P884" s="78"/>
      <c r="Q884" s="78"/>
      <c r="R884" s="79"/>
      <c r="S884" s="79"/>
      <c r="T884" s="79"/>
      <c r="U884" s="80"/>
      <c r="V884" s="78">
        <v>0</v>
      </c>
      <c r="W884" s="78"/>
      <c r="X884" s="11" t="str">
        <f ca="1">IF(ISBLANK(BudgetsQTable[[#This Row],[budg_seq_yr]]),"FY"&amp;fiscalyear,"FY"&amp;fiscalyear-1+BudgetsQTable[[#This Row],[budg_seq_yr]])</f>
        <v>FY18</v>
      </c>
      <c r="Y884" s="79">
        <v>600000</v>
      </c>
      <c r="Z884" s="78" t="s">
        <v>2818</v>
      </c>
      <c r="AA884" s="78" t="s">
        <v>476</v>
      </c>
      <c r="AB884" s="76" t="s">
        <v>2821</v>
      </c>
      <c r="AC884" s="78" t="s">
        <v>3156</v>
      </c>
    </row>
    <row r="885" spans="1:29" x14ac:dyDescent="0.35">
      <c r="A885" s="10" t="s">
        <v>1418</v>
      </c>
      <c r="B885" s="76" t="s">
        <v>2824</v>
      </c>
      <c r="C885" s="76">
        <f>C884+(BudgetsQTable[[#This Row],[lead]]&lt;&gt;K884)</f>
        <v>121</v>
      </c>
      <c r="D885" s="76">
        <f>D884*(BudgetsQTable[[#This Row],[lead]]=K884)+(BudgetsQTable[[#This Row],[prop_id]]&lt;&gt;A884)</f>
        <v>1</v>
      </c>
      <c r="E885" s="77">
        <v>43005.462500000001</v>
      </c>
      <c r="F885" s="78" t="s">
        <v>2817</v>
      </c>
      <c r="G885" s="78" t="s">
        <v>2818</v>
      </c>
      <c r="H885" s="78" t="s">
        <v>476</v>
      </c>
      <c r="I885" s="76" t="s">
        <v>1069</v>
      </c>
      <c r="J885" s="76" t="s">
        <v>753</v>
      </c>
      <c r="K885" s="78" t="s">
        <v>1418</v>
      </c>
      <c r="L885" s="7" t="str">
        <f>IF(BudgetsQTable[[#This Row],[pi_last_name]]=" ","",HYPERLINK("https://www.ejacket.nsf.gov/ej/showProposal.do?Continue=Y&amp;ID="&amp;BudgetsQTable[[#This Row],[prop_id]],BudgetsQTable[[#This Row],[prop_id]]))</f>
        <v/>
      </c>
      <c r="M885" s="78" t="s">
        <v>753</v>
      </c>
      <c r="N885" s="7" t="str">
        <f>IF(BudgetsQTable[[#This Row],[pi_last_name]]=" ","",HYPERLINK("mailto:"&amp;BudgetsQTable[[#This Row],[pi_email]]&amp;"&amp;subject=Your NSF Proposal:  "&amp;BudgetsQTable[[#This Row],[prop_id]],BudgetsQTable[[#This Row],[pi_email]]))</f>
        <v/>
      </c>
      <c r="O885" s="78" t="s">
        <v>753</v>
      </c>
      <c r="P885" s="78">
        <v>1</v>
      </c>
      <c r="Q885" s="78">
        <v>0.5</v>
      </c>
      <c r="R885" s="79">
        <v>0</v>
      </c>
      <c r="S885" s="79">
        <v>7500</v>
      </c>
      <c r="T885" s="79">
        <v>0</v>
      </c>
      <c r="U885" s="80">
        <v>196918</v>
      </c>
      <c r="V885" s="78">
        <v>0</v>
      </c>
      <c r="W885" s="78">
        <v>1</v>
      </c>
      <c r="X885" s="11" t="str">
        <f ca="1">IF(ISBLANK(BudgetsQTable[[#This Row],[budg_seq_yr]]),"FY"&amp;fiscalyear,"FY"&amp;fiscalyear-1+BudgetsQTable[[#This Row],[budg_seq_yr]])</f>
        <v>FY18</v>
      </c>
      <c r="Y885" s="79">
        <v>196918</v>
      </c>
      <c r="Z885" s="78" t="s">
        <v>2818</v>
      </c>
      <c r="AA885" s="78" t="s">
        <v>476</v>
      </c>
      <c r="AB885" s="76" t="s">
        <v>2821</v>
      </c>
      <c r="AC885" s="78" t="s">
        <v>3156</v>
      </c>
    </row>
    <row r="886" spans="1:29" x14ac:dyDescent="0.35">
      <c r="A886" s="10" t="s">
        <v>1418</v>
      </c>
      <c r="B886" s="76" t="s">
        <v>2824</v>
      </c>
      <c r="C886" s="76">
        <f>C885+(BudgetsQTable[[#This Row],[lead]]&lt;&gt;K885)</f>
        <v>121</v>
      </c>
      <c r="D886" s="76">
        <f>D885*(BudgetsQTable[[#This Row],[lead]]=K885)+(BudgetsQTable[[#This Row],[prop_id]]&lt;&gt;A885)</f>
        <v>1</v>
      </c>
      <c r="E886" s="77">
        <v>43005.462500000001</v>
      </c>
      <c r="F886" s="78" t="s">
        <v>2817</v>
      </c>
      <c r="G886" s="78" t="s">
        <v>2818</v>
      </c>
      <c r="H886" s="78" t="s">
        <v>476</v>
      </c>
      <c r="I886" s="76" t="s">
        <v>1069</v>
      </c>
      <c r="J886" s="76" t="s">
        <v>753</v>
      </c>
      <c r="K886" s="78" t="s">
        <v>1418</v>
      </c>
      <c r="L886" s="7" t="str">
        <f>IF(BudgetsQTable[[#This Row],[pi_last_name]]=" ","",HYPERLINK("https://www.ejacket.nsf.gov/ej/showProposal.do?Continue=Y&amp;ID="&amp;BudgetsQTable[[#This Row],[prop_id]],BudgetsQTable[[#This Row],[prop_id]]))</f>
        <v/>
      </c>
      <c r="M886" s="78" t="s">
        <v>753</v>
      </c>
      <c r="N886" s="7" t="str">
        <f>IF(BudgetsQTable[[#This Row],[pi_last_name]]=" ","",HYPERLINK("mailto:"&amp;BudgetsQTable[[#This Row],[pi_email]]&amp;"&amp;subject=Your NSF Proposal:  "&amp;BudgetsQTable[[#This Row],[prop_id]],BudgetsQTable[[#This Row],[pi_email]]))</f>
        <v/>
      </c>
      <c r="O886" s="78" t="s">
        <v>753</v>
      </c>
      <c r="P886" s="78">
        <v>1</v>
      </c>
      <c r="Q886" s="78">
        <v>0.5</v>
      </c>
      <c r="R886" s="79">
        <v>0</v>
      </c>
      <c r="S886" s="79">
        <v>7500</v>
      </c>
      <c r="T886" s="79">
        <v>0</v>
      </c>
      <c r="U886" s="80">
        <v>198111</v>
      </c>
      <c r="V886" s="78">
        <v>0</v>
      </c>
      <c r="W886" s="78">
        <v>2</v>
      </c>
      <c r="X886" s="11" t="str">
        <f ca="1">IF(ISBLANK(BudgetsQTable[[#This Row],[budg_seq_yr]]),"FY"&amp;fiscalyear,"FY"&amp;fiscalyear-1+BudgetsQTable[[#This Row],[budg_seq_yr]])</f>
        <v>FY19</v>
      </c>
      <c r="Y886" s="79">
        <v>198111</v>
      </c>
      <c r="Z886" s="78" t="s">
        <v>2818</v>
      </c>
      <c r="AA886" s="78" t="s">
        <v>476</v>
      </c>
      <c r="AB886" s="76" t="s">
        <v>2821</v>
      </c>
      <c r="AC886" s="78" t="s">
        <v>3156</v>
      </c>
    </row>
    <row r="887" spans="1:29" x14ac:dyDescent="0.35">
      <c r="A887" s="10" t="s">
        <v>1418</v>
      </c>
      <c r="B887" s="76" t="s">
        <v>2824</v>
      </c>
      <c r="C887" s="76">
        <f>C886+(BudgetsQTable[[#This Row],[lead]]&lt;&gt;K886)</f>
        <v>121</v>
      </c>
      <c r="D887" s="76">
        <f>D886*(BudgetsQTable[[#This Row],[lead]]=K886)+(BudgetsQTable[[#This Row],[prop_id]]&lt;&gt;A886)</f>
        <v>1</v>
      </c>
      <c r="E887" s="77">
        <v>43005.462500000001</v>
      </c>
      <c r="F887" s="78" t="s">
        <v>2817</v>
      </c>
      <c r="G887" s="78" t="s">
        <v>2818</v>
      </c>
      <c r="H887" s="78" t="s">
        <v>476</v>
      </c>
      <c r="I887" s="76" t="s">
        <v>1069</v>
      </c>
      <c r="J887" s="76" t="s">
        <v>753</v>
      </c>
      <c r="K887" s="78" t="s">
        <v>1418</v>
      </c>
      <c r="L887" s="7" t="str">
        <f>IF(BudgetsQTable[[#This Row],[pi_last_name]]=" ","",HYPERLINK("https://www.ejacket.nsf.gov/ej/showProposal.do?Continue=Y&amp;ID="&amp;BudgetsQTable[[#This Row],[prop_id]],BudgetsQTable[[#This Row],[prop_id]]))</f>
        <v/>
      </c>
      <c r="M887" s="78" t="s">
        <v>753</v>
      </c>
      <c r="N887" s="7" t="str">
        <f>IF(BudgetsQTable[[#This Row],[pi_last_name]]=" ","",HYPERLINK("mailto:"&amp;BudgetsQTable[[#This Row],[pi_email]]&amp;"&amp;subject=Your NSF Proposal:  "&amp;BudgetsQTable[[#This Row],[prop_id]],BudgetsQTable[[#This Row],[pi_email]]))</f>
        <v/>
      </c>
      <c r="O887" s="78" t="s">
        <v>753</v>
      </c>
      <c r="P887" s="78">
        <v>1</v>
      </c>
      <c r="Q887" s="78">
        <v>0.5</v>
      </c>
      <c r="R887" s="79">
        <v>0</v>
      </c>
      <c r="S887" s="79">
        <v>7500</v>
      </c>
      <c r="T887" s="79">
        <v>0</v>
      </c>
      <c r="U887" s="80">
        <v>204971</v>
      </c>
      <c r="V887" s="78">
        <v>0</v>
      </c>
      <c r="W887" s="78">
        <v>3</v>
      </c>
      <c r="X887" s="11" t="str">
        <f ca="1">IF(ISBLANK(BudgetsQTable[[#This Row],[budg_seq_yr]]),"FY"&amp;fiscalyear,"FY"&amp;fiscalyear-1+BudgetsQTable[[#This Row],[budg_seq_yr]])</f>
        <v>FY20</v>
      </c>
      <c r="Y887" s="79">
        <v>204971</v>
      </c>
      <c r="Z887" s="78" t="s">
        <v>2818</v>
      </c>
      <c r="AA887" s="78" t="s">
        <v>476</v>
      </c>
      <c r="AB887" s="76" t="s">
        <v>2821</v>
      </c>
      <c r="AC887" s="78" t="s">
        <v>3156</v>
      </c>
    </row>
    <row r="888" spans="1:29" x14ac:dyDescent="0.35">
      <c r="A888" s="10" t="s">
        <v>3576</v>
      </c>
      <c r="B888" s="76" t="s">
        <v>2834</v>
      </c>
      <c r="C888" s="76">
        <f>C887+(BudgetsQTable[[#This Row],[lead]]&lt;&gt;K887)</f>
        <v>121</v>
      </c>
      <c r="D888" s="76">
        <f>D887*(BudgetsQTable[[#This Row],[lead]]=K887)+(BudgetsQTable[[#This Row],[prop_id]]&lt;&gt;A887)</f>
        <v>2</v>
      </c>
      <c r="E888" s="77">
        <v>43005.469444444447</v>
      </c>
      <c r="F888" s="78" t="s">
        <v>2817</v>
      </c>
      <c r="G888" s="78" t="s">
        <v>2818</v>
      </c>
      <c r="H888" s="78" t="s">
        <v>476</v>
      </c>
      <c r="I888" s="76" t="s">
        <v>1069</v>
      </c>
      <c r="J888" s="76" t="s">
        <v>3578</v>
      </c>
      <c r="K888" s="78" t="s">
        <v>1418</v>
      </c>
      <c r="L888" s="7" t="str">
        <f>IF(BudgetsQTable[[#This Row],[pi_last_name]]=" ","",HYPERLINK("https://www.ejacket.nsf.gov/ej/showProposal.do?Continue=Y&amp;ID="&amp;BudgetsQTable[[#This Row],[prop_id]],BudgetsQTable[[#This Row],[prop_id]]))</f>
        <v>1763547</v>
      </c>
      <c r="M888" s="78" t="s">
        <v>925</v>
      </c>
      <c r="N888" s="7" t="str">
        <f>IF(BudgetsQTable[[#This Row],[pi_last_name]]=" ","",HYPERLINK("mailto:"&amp;BudgetsQTable[[#This Row],[pi_email]]&amp;"&amp;subject=Your NSF Proposal:  "&amp;BudgetsQTable[[#This Row],[prop_id]],BudgetsQTable[[#This Row],[pi_email]]))</f>
        <v>yuw@cs.fsu.edu</v>
      </c>
      <c r="O888" s="78" t="s">
        <v>3170</v>
      </c>
      <c r="P888" s="78"/>
      <c r="Q888" s="78"/>
      <c r="R888" s="79"/>
      <c r="S888" s="79"/>
      <c r="T888" s="79"/>
      <c r="U888" s="80"/>
      <c r="V888" s="78">
        <v>0</v>
      </c>
      <c r="W888" s="78"/>
      <c r="X888" s="11" t="str">
        <f ca="1">IF(ISBLANK(BudgetsQTable[[#This Row],[budg_seq_yr]]),"FY"&amp;fiscalyear,"FY"&amp;fiscalyear-1+BudgetsQTable[[#This Row],[budg_seq_yr]])</f>
        <v>FY18</v>
      </c>
      <c r="Y888" s="79">
        <v>599787</v>
      </c>
      <c r="Z888" s="78" t="s">
        <v>2818</v>
      </c>
      <c r="AA888" s="78" t="s">
        <v>476</v>
      </c>
      <c r="AB888" s="76" t="s">
        <v>2821</v>
      </c>
      <c r="AC888" s="78" t="s">
        <v>3156</v>
      </c>
    </row>
    <row r="889" spans="1:29" x14ac:dyDescent="0.35">
      <c r="A889" s="10" t="s">
        <v>3576</v>
      </c>
      <c r="B889" s="76" t="s">
        <v>2834</v>
      </c>
      <c r="C889" s="76">
        <f>C888+(BudgetsQTable[[#This Row],[lead]]&lt;&gt;K888)</f>
        <v>121</v>
      </c>
      <c r="D889" s="76">
        <f>D888*(BudgetsQTable[[#This Row],[lead]]=K888)+(BudgetsQTable[[#This Row],[prop_id]]&lt;&gt;A888)</f>
        <v>2</v>
      </c>
      <c r="E889" s="77">
        <v>43005.469444444447</v>
      </c>
      <c r="F889" s="78" t="s">
        <v>2817</v>
      </c>
      <c r="G889" s="78" t="s">
        <v>2818</v>
      </c>
      <c r="H889" s="78" t="s">
        <v>476</v>
      </c>
      <c r="I889" s="76" t="s">
        <v>1069</v>
      </c>
      <c r="J889" s="76" t="s">
        <v>753</v>
      </c>
      <c r="K889" s="78" t="s">
        <v>1418</v>
      </c>
      <c r="L889" s="7" t="str">
        <f>IF(BudgetsQTable[[#This Row],[pi_last_name]]=" ","",HYPERLINK("https://www.ejacket.nsf.gov/ej/showProposal.do?Continue=Y&amp;ID="&amp;BudgetsQTable[[#This Row],[prop_id]],BudgetsQTable[[#This Row],[prop_id]]))</f>
        <v/>
      </c>
      <c r="M889" s="78" t="s">
        <v>753</v>
      </c>
      <c r="N889" s="7" t="str">
        <f>IF(BudgetsQTable[[#This Row],[pi_last_name]]=" ","",HYPERLINK("mailto:"&amp;BudgetsQTable[[#This Row],[pi_email]]&amp;"&amp;subject=Your NSF Proposal:  "&amp;BudgetsQTable[[#This Row],[prop_id]],BudgetsQTable[[#This Row],[pi_email]]))</f>
        <v/>
      </c>
      <c r="O889" s="78" t="s">
        <v>753</v>
      </c>
      <c r="P889" s="78">
        <v>1</v>
      </c>
      <c r="Q889" s="78">
        <v>1</v>
      </c>
      <c r="R889" s="79">
        <v>0</v>
      </c>
      <c r="S889" s="79">
        <v>2100</v>
      </c>
      <c r="T889" s="79">
        <v>0</v>
      </c>
      <c r="U889" s="80">
        <v>194927</v>
      </c>
      <c r="V889" s="78">
        <v>0</v>
      </c>
      <c r="W889" s="78">
        <v>1</v>
      </c>
      <c r="X889" s="11" t="str">
        <f ca="1">IF(ISBLANK(BudgetsQTable[[#This Row],[budg_seq_yr]]),"FY"&amp;fiscalyear,"FY"&amp;fiscalyear-1+BudgetsQTable[[#This Row],[budg_seq_yr]])</f>
        <v>FY18</v>
      </c>
      <c r="Y889" s="79">
        <v>194927</v>
      </c>
      <c r="Z889" s="78" t="s">
        <v>2818</v>
      </c>
      <c r="AA889" s="78" t="s">
        <v>476</v>
      </c>
      <c r="AB889" s="76" t="s">
        <v>2821</v>
      </c>
      <c r="AC889" s="78" t="s">
        <v>3156</v>
      </c>
    </row>
    <row r="890" spans="1:29" x14ac:dyDescent="0.35">
      <c r="A890" s="10" t="s">
        <v>3576</v>
      </c>
      <c r="B890" s="76" t="s">
        <v>2834</v>
      </c>
      <c r="C890" s="76">
        <f>C889+(BudgetsQTable[[#This Row],[lead]]&lt;&gt;K889)</f>
        <v>121</v>
      </c>
      <c r="D890" s="76">
        <f>D889*(BudgetsQTable[[#This Row],[lead]]=K889)+(BudgetsQTable[[#This Row],[prop_id]]&lt;&gt;A889)</f>
        <v>2</v>
      </c>
      <c r="E890" s="77">
        <v>43005.469444444447</v>
      </c>
      <c r="F890" s="78" t="s">
        <v>2817</v>
      </c>
      <c r="G890" s="78" t="s">
        <v>2818</v>
      </c>
      <c r="H890" s="78" t="s">
        <v>476</v>
      </c>
      <c r="I890" s="76" t="s">
        <v>1069</v>
      </c>
      <c r="J890" s="76" t="s">
        <v>753</v>
      </c>
      <c r="K890" s="78" t="s">
        <v>1418</v>
      </c>
      <c r="L890" s="7" t="str">
        <f>IF(BudgetsQTable[[#This Row],[pi_last_name]]=" ","",HYPERLINK("https://www.ejacket.nsf.gov/ej/showProposal.do?Continue=Y&amp;ID="&amp;BudgetsQTable[[#This Row],[prop_id]],BudgetsQTable[[#This Row],[prop_id]]))</f>
        <v/>
      </c>
      <c r="M890" s="78" t="s">
        <v>753</v>
      </c>
      <c r="N890" s="7" t="str">
        <f>IF(BudgetsQTable[[#This Row],[pi_last_name]]=" ","",HYPERLINK("mailto:"&amp;BudgetsQTable[[#This Row],[pi_email]]&amp;"&amp;subject=Your NSF Proposal:  "&amp;BudgetsQTable[[#This Row],[prop_id]],BudgetsQTable[[#This Row],[pi_email]]))</f>
        <v/>
      </c>
      <c r="O890" s="78" t="s">
        <v>753</v>
      </c>
      <c r="P890" s="78">
        <v>1</v>
      </c>
      <c r="Q890" s="78">
        <v>1</v>
      </c>
      <c r="R890" s="79">
        <v>0</v>
      </c>
      <c r="S890" s="79">
        <v>2100</v>
      </c>
      <c r="T890" s="79">
        <v>0</v>
      </c>
      <c r="U890" s="80">
        <v>199514</v>
      </c>
      <c r="V890" s="78">
        <v>0</v>
      </c>
      <c r="W890" s="78">
        <v>2</v>
      </c>
      <c r="X890" s="11" t="str">
        <f ca="1">IF(ISBLANK(BudgetsQTable[[#This Row],[budg_seq_yr]]),"FY"&amp;fiscalyear,"FY"&amp;fiscalyear-1+BudgetsQTable[[#This Row],[budg_seq_yr]])</f>
        <v>FY19</v>
      </c>
      <c r="Y890" s="79">
        <v>199514</v>
      </c>
      <c r="Z890" s="78" t="s">
        <v>2818</v>
      </c>
      <c r="AA890" s="78" t="s">
        <v>476</v>
      </c>
      <c r="AB890" s="76" t="s">
        <v>2821</v>
      </c>
      <c r="AC890" s="78" t="s">
        <v>3156</v>
      </c>
    </row>
    <row r="891" spans="1:29" x14ac:dyDescent="0.35">
      <c r="A891" s="10" t="s">
        <v>3576</v>
      </c>
      <c r="B891" s="76" t="s">
        <v>2834</v>
      </c>
      <c r="C891" s="76">
        <f>C890+(BudgetsQTable[[#This Row],[lead]]&lt;&gt;K890)</f>
        <v>121</v>
      </c>
      <c r="D891" s="76">
        <f>D890*(BudgetsQTable[[#This Row],[lead]]=K890)+(BudgetsQTable[[#This Row],[prop_id]]&lt;&gt;A890)</f>
        <v>2</v>
      </c>
      <c r="E891" s="77">
        <v>43005.469444444447</v>
      </c>
      <c r="F891" s="78" t="s">
        <v>2817</v>
      </c>
      <c r="G891" s="78" t="s">
        <v>2818</v>
      </c>
      <c r="H891" s="78" t="s">
        <v>476</v>
      </c>
      <c r="I891" s="76" t="s">
        <v>1069</v>
      </c>
      <c r="J891" s="76" t="s">
        <v>753</v>
      </c>
      <c r="K891" s="78" t="s">
        <v>1418</v>
      </c>
      <c r="L891" s="7" t="str">
        <f>IF(BudgetsQTable[[#This Row],[pi_last_name]]=" ","",HYPERLINK("https://www.ejacket.nsf.gov/ej/showProposal.do?Continue=Y&amp;ID="&amp;BudgetsQTable[[#This Row],[prop_id]],BudgetsQTable[[#This Row],[prop_id]]))</f>
        <v/>
      </c>
      <c r="M891" s="78" t="s">
        <v>753</v>
      </c>
      <c r="N891" s="7" t="str">
        <f>IF(BudgetsQTable[[#This Row],[pi_last_name]]=" ","",HYPERLINK("mailto:"&amp;BudgetsQTable[[#This Row],[pi_email]]&amp;"&amp;subject=Your NSF Proposal:  "&amp;BudgetsQTable[[#This Row],[prop_id]],BudgetsQTable[[#This Row],[pi_email]]))</f>
        <v/>
      </c>
      <c r="O891" s="78" t="s">
        <v>753</v>
      </c>
      <c r="P891" s="78">
        <v>1</v>
      </c>
      <c r="Q891" s="78">
        <v>1</v>
      </c>
      <c r="R891" s="79">
        <v>0</v>
      </c>
      <c r="S891" s="79">
        <v>2100</v>
      </c>
      <c r="T891" s="79">
        <v>0</v>
      </c>
      <c r="U891" s="80">
        <v>205346</v>
      </c>
      <c r="V891" s="78">
        <v>0</v>
      </c>
      <c r="W891" s="78">
        <v>3</v>
      </c>
      <c r="X891" s="11" t="str">
        <f ca="1">IF(ISBLANK(BudgetsQTable[[#This Row],[budg_seq_yr]]),"FY"&amp;fiscalyear,"FY"&amp;fiscalyear-1+BudgetsQTable[[#This Row],[budg_seq_yr]])</f>
        <v>FY20</v>
      </c>
      <c r="Y891" s="79">
        <v>205346</v>
      </c>
      <c r="Z891" s="78" t="s">
        <v>2818</v>
      </c>
      <c r="AA891" s="78" t="s">
        <v>476</v>
      </c>
      <c r="AB891" s="76" t="s">
        <v>2821</v>
      </c>
      <c r="AC891" s="78" t="s">
        <v>3156</v>
      </c>
    </row>
    <row r="892" spans="1:29" x14ac:dyDescent="0.35">
      <c r="A892" s="10" t="s">
        <v>1426</v>
      </c>
      <c r="B892" s="76" t="s">
        <v>2824</v>
      </c>
      <c r="C892" s="76">
        <f>C891+(BudgetsQTable[[#This Row],[lead]]&lt;&gt;K891)</f>
        <v>122</v>
      </c>
      <c r="D892" s="76">
        <f>D891*(BudgetsQTable[[#This Row],[lead]]=K891)+(BudgetsQTable[[#This Row],[prop_id]]&lt;&gt;A891)</f>
        <v>1</v>
      </c>
      <c r="E892" s="77">
        <v>43005.462500000001</v>
      </c>
      <c r="F892" s="78" t="s">
        <v>2817</v>
      </c>
      <c r="G892" s="78" t="s">
        <v>2818</v>
      </c>
      <c r="H892" s="78" t="s">
        <v>476</v>
      </c>
      <c r="I892" s="76" t="s">
        <v>912</v>
      </c>
      <c r="J892" s="76" t="s">
        <v>3582</v>
      </c>
      <c r="K892" s="78" t="s">
        <v>1426</v>
      </c>
      <c r="L892" s="7" t="str">
        <f>IF(BudgetsQTable[[#This Row],[pi_last_name]]=" ","",HYPERLINK("https://www.ejacket.nsf.gov/ej/showProposal.do?Continue=Y&amp;ID="&amp;BudgetsQTable[[#This Row],[prop_id]],BudgetsQTable[[#This Row],[prop_id]]))</f>
        <v>1763541</v>
      </c>
      <c r="M892" s="78" t="s">
        <v>803</v>
      </c>
      <c r="N892" s="7" t="str">
        <f>IF(BudgetsQTable[[#This Row],[pi_last_name]]=" ","",HYPERLINK("mailto:"&amp;BudgetsQTable[[#This Row],[pi_email]]&amp;"&amp;subject=Your NSF Proposal:  "&amp;BudgetsQTable[[#This Row],[prop_id]],BudgetsQTable[[#This Row],[pi_email]]))</f>
        <v>hai.li@duke.edu</v>
      </c>
      <c r="O892" s="78" t="s">
        <v>565</v>
      </c>
      <c r="P892" s="78"/>
      <c r="Q892" s="78"/>
      <c r="R892" s="79"/>
      <c r="S892" s="79"/>
      <c r="T892" s="79"/>
      <c r="U892" s="80"/>
      <c r="V892" s="78">
        <v>0</v>
      </c>
      <c r="W892" s="78"/>
      <c r="X892" s="11" t="str">
        <f ca="1">IF(ISBLANK(BudgetsQTable[[#This Row],[budg_seq_yr]]),"FY"&amp;fiscalyear,"FY"&amp;fiscalyear-1+BudgetsQTable[[#This Row],[budg_seq_yr]])</f>
        <v>FY18</v>
      </c>
      <c r="Y892" s="79">
        <v>600000</v>
      </c>
      <c r="Z892" s="78" t="s">
        <v>2818</v>
      </c>
      <c r="AA892" s="78" t="s">
        <v>476</v>
      </c>
      <c r="AB892" s="76" t="s">
        <v>2821</v>
      </c>
      <c r="AC892" s="78" t="s">
        <v>3009</v>
      </c>
    </row>
    <row r="893" spans="1:29" x14ac:dyDescent="0.35">
      <c r="A893" s="10" t="s">
        <v>1426</v>
      </c>
      <c r="B893" s="76" t="s">
        <v>2824</v>
      </c>
      <c r="C893" s="76">
        <f>C892+(BudgetsQTable[[#This Row],[lead]]&lt;&gt;K892)</f>
        <v>122</v>
      </c>
      <c r="D893" s="76">
        <f>D892*(BudgetsQTable[[#This Row],[lead]]=K892)+(BudgetsQTable[[#This Row],[prop_id]]&lt;&gt;A892)</f>
        <v>1</v>
      </c>
      <c r="E893" s="77">
        <v>43005.462500000001</v>
      </c>
      <c r="F893" s="78" t="s">
        <v>2817</v>
      </c>
      <c r="G893" s="78" t="s">
        <v>2818</v>
      </c>
      <c r="H893" s="78" t="s">
        <v>476</v>
      </c>
      <c r="I893" s="76" t="s">
        <v>912</v>
      </c>
      <c r="J893" s="76" t="s">
        <v>753</v>
      </c>
      <c r="K893" s="78" t="s">
        <v>1426</v>
      </c>
      <c r="L893" s="7" t="str">
        <f>IF(BudgetsQTable[[#This Row],[pi_last_name]]=" ","",HYPERLINK("https://www.ejacket.nsf.gov/ej/showProposal.do?Continue=Y&amp;ID="&amp;BudgetsQTable[[#This Row],[prop_id]],BudgetsQTable[[#This Row],[prop_id]]))</f>
        <v/>
      </c>
      <c r="M893" s="78" t="s">
        <v>753</v>
      </c>
      <c r="N893" s="7" t="str">
        <f>IF(BudgetsQTable[[#This Row],[pi_last_name]]=" ","",HYPERLINK("mailto:"&amp;BudgetsQTable[[#This Row],[pi_email]]&amp;"&amp;subject=Your NSF Proposal:  "&amp;BudgetsQTable[[#This Row],[prop_id]],BudgetsQTable[[#This Row],[pi_email]]))</f>
        <v/>
      </c>
      <c r="O893" s="78" t="s">
        <v>753</v>
      </c>
      <c r="P893" s="78">
        <v>2</v>
      </c>
      <c r="Q893" s="78">
        <v>1.25</v>
      </c>
      <c r="R893" s="79">
        <v>0</v>
      </c>
      <c r="S893" s="79">
        <v>3000</v>
      </c>
      <c r="T893" s="79">
        <v>0</v>
      </c>
      <c r="U893" s="80">
        <v>193459</v>
      </c>
      <c r="V893" s="78">
        <v>0</v>
      </c>
      <c r="W893" s="78">
        <v>1</v>
      </c>
      <c r="X893" s="11" t="str">
        <f ca="1">IF(ISBLANK(BudgetsQTable[[#This Row],[budg_seq_yr]]),"FY"&amp;fiscalyear,"FY"&amp;fiscalyear-1+BudgetsQTable[[#This Row],[budg_seq_yr]])</f>
        <v>FY18</v>
      </c>
      <c r="Y893" s="79">
        <v>193459</v>
      </c>
      <c r="Z893" s="78" t="s">
        <v>2818</v>
      </c>
      <c r="AA893" s="78" t="s">
        <v>476</v>
      </c>
      <c r="AB893" s="76" t="s">
        <v>2821</v>
      </c>
      <c r="AC893" s="78" t="s">
        <v>3009</v>
      </c>
    </row>
    <row r="894" spans="1:29" x14ac:dyDescent="0.35">
      <c r="A894" s="10" t="s">
        <v>1426</v>
      </c>
      <c r="B894" s="76" t="s">
        <v>2824</v>
      </c>
      <c r="C894" s="76">
        <f>C893+(BudgetsQTable[[#This Row],[lead]]&lt;&gt;K893)</f>
        <v>122</v>
      </c>
      <c r="D894" s="76">
        <f>D893*(BudgetsQTable[[#This Row],[lead]]=K893)+(BudgetsQTable[[#This Row],[prop_id]]&lt;&gt;A893)</f>
        <v>1</v>
      </c>
      <c r="E894" s="77">
        <v>43005.462500000001</v>
      </c>
      <c r="F894" s="78" t="s">
        <v>2817</v>
      </c>
      <c r="G894" s="78" t="s">
        <v>2818</v>
      </c>
      <c r="H894" s="78" t="s">
        <v>476</v>
      </c>
      <c r="I894" s="76" t="s">
        <v>912</v>
      </c>
      <c r="J894" s="76" t="s">
        <v>753</v>
      </c>
      <c r="K894" s="78" t="s">
        <v>1426</v>
      </c>
      <c r="L894" s="7" t="str">
        <f>IF(BudgetsQTable[[#This Row],[pi_last_name]]=" ","",HYPERLINK("https://www.ejacket.nsf.gov/ej/showProposal.do?Continue=Y&amp;ID="&amp;BudgetsQTable[[#This Row],[prop_id]],BudgetsQTable[[#This Row],[prop_id]]))</f>
        <v/>
      </c>
      <c r="M894" s="78" t="s">
        <v>753</v>
      </c>
      <c r="N894" s="7" t="str">
        <f>IF(BudgetsQTable[[#This Row],[pi_last_name]]=" ","",HYPERLINK("mailto:"&amp;BudgetsQTable[[#This Row],[pi_email]]&amp;"&amp;subject=Your NSF Proposal:  "&amp;BudgetsQTable[[#This Row],[prop_id]],BudgetsQTable[[#This Row],[pi_email]]))</f>
        <v/>
      </c>
      <c r="O894" s="78" t="s">
        <v>753</v>
      </c>
      <c r="P894" s="78">
        <v>2</v>
      </c>
      <c r="Q894" s="78">
        <v>1.25</v>
      </c>
      <c r="R894" s="79">
        <v>0</v>
      </c>
      <c r="S894" s="79">
        <v>3000</v>
      </c>
      <c r="T894" s="79">
        <v>0</v>
      </c>
      <c r="U894" s="80">
        <v>200951</v>
      </c>
      <c r="V894" s="78">
        <v>0</v>
      </c>
      <c r="W894" s="78">
        <v>2</v>
      </c>
      <c r="X894" s="11" t="str">
        <f ca="1">IF(ISBLANK(BudgetsQTable[[#This Row],[budg_seq_yr]]),"FY"&amp;fiscalyear,"FY"&amp;fiscalyear-1+BudgetsQTable[[#This Row],[budg_seq_yr]])</f>
        <v>FY19</v>
      </c>
      <c r="Y894" s="79">
        <v>200951</v>
      </c>
      <c r="Z894" s="78" t="s">
        <v>2818</v>
      </c>
      <c r="AA894" s="78" t="s">
        <v>476</v>
      </c>
      <c r="AB894" s="76" t="s">
        <v>2821</v>
      </c>
      <c r="AC894" s="78" t="s">
        <v>3009</v>
      </c>
    </row>
    <row r="895" spans="1:29" x14ac:dyDescent="0.35">
      <c r="A895" s="10" t="s">
        <v>1426</v>
      </c>
      <c r="B895" s="76" t="s">
        <v>2824</v>
      </c>
      <c r="C895" s="76">
        <f>C894+(BudgetsQTable[[#This Row],[lead]]&lt;&gt;K894)</f>
        <v>122</v>
      </c>
      <c r="D895" s="76">
        <f>D894*(BudgetsQTable[[#This Row],[lead]]=K894)+(BudgetsQTable[[#This Row],[prop_id]]&lt;&gt;A894)</f>
        <v>1</v>
      </c>
      <c r="E895" s="77">
        <v>43005.462500000001</v>
      </c>
      <c r="F895" s="78" t="s">
        <v>2817</v>
      </c>
      <c r="G895" s="78" t="s">
        <v>2818</v>
      </c>
      <c r="H895" s="78" t="s">
        <v>476</v>
      </c>
      <c r="I895" s="76" t="s">
        <v>912</v>
      </c>
      <c r="J895" s="76" t="s">
        <v>753</v>
      </c>
      <c r="K895" s="78" t="s">
        <v>1426</v>
      </c>
      <c r="L895" s="7" t="str">
        <f>IF(BudgetsQTable[[#This Row],[pi_last_name]]=" ","",HYPERLINK("https://www.ejacket.nsf.gov/ej/showProposal.do?Continue=Y&amp;ID="&amp;BudgetsQTable[[#This Row],[prop_id]],BudgetsQTable[[#This Row],[prop_id]]))</f>
        <v/>
      </c>
      <c r="M895" s="78" t="s">
        <v>753</v>
      </c>
      <c r="N895" s="7" t="str">
        <f>IF(BudgetsQTable[[#This Row],[pi_last_name]]=" ","",HYPERLINK("mailto:"&amp;BudgetsQTable[[#This Row],[pi_email]]&amp;"&amp;subject=Your NSF Proposal:  "&amp;BudgetsQTable[[#This Row],[prop_id]],BudgetsQTable[[#This Row],[pi_email]]))</f>
        <v/>
      </c>
      <c r="O895" s="78" t="s">
        <v>753</v>
      </c>
      <c r="P895" s="78">
        <v>2</v>
      </c>
      <c r="Q895" s="78">
        <v>1.25</v>
      </c>
      <c r="R895" s="79">
        <v>0</v>
      </c>
      <c r="S895" s="79">
        <v>3000</v>
      </c>
      <c r="T895" s="79">
        <v>0</v>
      </c>
      <c r="U895" s="80">
        <v>205590</v>
      </c>
      <c r="V895" s="78">
        <v>0</v>
      </c>
      <c r="W895" s="78">
        <v>3</v>
      </c>
      <c r="X895" s="11" t="str">
        <f ca="1">IF(ISBLANK(BudgetsQTable[[#This Row],[budg_seq_yr]]),"FY"&amp;fiscalyear,"FY"&amp;fiscalyear-1+BudgetsQTable[[#This Row],[budg_seq_yr]])</f>
        <v>FY20</v>
      </c>
      <c r="Y895" s="79">
        <v>205590</v>
      </c>
      <c r="Z895" s="78" t="s">
        <v>2818</v>
      </c>
      <c r="AA895" s="78" t="s">
        <v>476</v>
      </c>
      <c r="AB895" s="76" t="s">
        <v>2821</v>
      </c>
      <c r="AC895" s="78" t="s">
        <v>3009</v>
      </c>
    </row>
    <row r="896" spans="1:29" x14ac:dyDescent="0.35">
      <c r="A896" s="10" t="s">
        <v>3583</v>
      </c>
      <c r="B896" s="76" t="s">
        <v>2834</v>
      </c>
      <c r="C896" s="76">
        <f>C895+(BudgetsQTable[[#This Row],[lead]]&lt;&gt;K895)</f>
        <v>122</v>
      </c>
      <c r="D896" s="76">
        <f>D895*(BudgetsQTable[[#This Row],[lead]]=K895)+(BudgetsQTable[[#This Row],[prop_id]]&lt;&gt;A895)</f>
        <v>2</v>
      </c>
      <c r="E896" s="77">
        <v>43005.476388888892</v>
      </c>
      <c r="F896" s="78" t="s">
        <v>2817</v>
      </c>
      <c r="G896" s="78" t="s">
        <v>2818</v>
      </c>
      <c r="H896" s="78" t="s">
        <v>476</v>
      </c>
      <c r="I896" s="76" t="s">
        <v>912</v>
      </c>
      <c r="J896" s="76" t="s">
        <v>3588</v>
      </c>
      <c r="K896" s="78" t="s">
        <v>1426</v>
      </c>
      <c r="L896" s="7" t="str">
        <f>IF(BudgetsQTable[[#This Row],[pi_last_name]]=" ","",HYPERLINK("https://www.ejacket.nsf.gov/ej/showProposal.do?Continue=Y&amp;ID="&amp;BudgetsQTable[[#This Row],[prop_id]],BudgetsQTable[[#This Row],[prop_id]]))</f>
        <v>1763552</v>
      </c>
      <c r="M896" s="78" t="s">
        <v>3584</v>
      </c>
      <c r="N896" s="7" t="str">
        <f>IF(BudgetsQTable[[#This Row],[pi_last_name]]=" ","",HYPERLINK("mailto:"&amp;BudgetsQTable[[#This Row],[pi_email]]&amp;"&amp;subject=Your NSF Proposal:  "&amp;BudgetsQTable[[#This Row],[prop_id]],BudgetsQTable[[#This Row],[pi_email]]))</f>
        <v>jana@eecs.wsu.edu</v>
      </c>
      <c r="O896" s="78" t="s">
        <v>3586</v>
      </c>
      <c r="P896" s="78"/>
      <c r="Q896" s="78"/>
      <c r="R896" s="79"/>
      <c r="S896" s="79"/>
      <c r="T896" s="79"/>
      <c r="U896" s="80"/>
      <c r="V896" s="78">
        <v>0</v>
      </c>
      <c r="W896" s="78"/>
      <c r="X896" s="11" t="str">
        <f ca="1">IF(ISBLANK(BudgetsQTable[[#This Row],[budg_seq_yr]]),"FY"&amp;fiscalyear,"FY"&amp;fiscalyear-1+BudgetsQTable[[#This Row],[budg_seq_yr]])</f>
        <v>FY18</v>
      </c>
      <c r="Y896" s="79">
        <v>599995</v>
      </c>
      <c r="Z896" s="78" t="s">
        <v>2818</v>
      </c>
      <c r="AA896" s="78" t="s">
        <v>476</v>
      </c>
      <c r="AB896" s="76" t="s">
        <v>2821</v>
      </c>
      <c r="AC896" s="78" t="s">
        <v>3009</v>
      </c>
    </row>
    <row r="897" spans="1:29" x14ac:dyDescent="0.35">
      <c r="A897" s="10" t="s">
        <v>3583</v>
      </c>
      <c r="B897" s="76" t="s">
        <v>2834</v>
      </c>
      <c r="C897" s="76">
        <f>C896+(BudgetsQTable[[#This Row],[lead]]&lt;&gt;K896)</f>
        <v>122</v>
      </c>
      <c r="D897" s="76">
        <f>D896*(BudgetsQTable[[#This Row],[lead]]=K896)+(BudgetsQTable[[#This Row],[prop_id]]&lt;&gt;A896)</f>
        <v>2</v>
      </c>
      <c r="E897" s="77">
        <v>43005.476388888892</v>
      </c>
      <c r="F897" s="78" t="s">
        <v>2817</v>
      </c>
      <c r="G897" s="78" t="s">
        <v>2818</v>
      </c>
      <c r="H897" s="78" t="s">
        <v>476</v>
      </c>
      <c r="I897" s="76" t="s">
        <v>912</v>
      </c>
      <c r="J897" s="76" t="s">
        <v>753</v>
      </c>
      <c r="K897" s="78" t="s">
        <v>1426</v>
      </c>
      <c r="L897" s="7" t="str">
        <f>IF(BudgetsQTable[[#This Row],[pi_last_name]]=" ","",HYPERLINK("https://www.ejacket.nsf.gov/ej/showProposal.do?Continue=Y&amp;ID="&amp;BudgetsQTable[[#This Row],[prop_id]],BudgetsQTable[[#This Row],[prop_id]]))</f>
        <v/>
      </c>
      <c r="M897" s="78" t="s">
        <v>753</v>
      </c>
      <c r="N897" s="7" t="str">
        <f>IF(BudgetsQTable[[#This Row],[pi_last_name]]=" ","",HYPERLINK("mailto:"&amp;BudgetsQTable[[#This Row],[pi_email]]&amp;"&amp;subject=Your NSF Proposal:  "&amp;BudgetsQTable[[#This Row],[prop_id]],BudgetsQTable[[#This Row],[pi_email]]))</f>
        <v/>
      </c>
      <c r="O897" s="78" t="s">
        <v>753</v>
      </c>
      <c r="P897" s="78">
        <v>2</v>
      </c>
      <c r="Q897" s="78">
        <v>2</v>
      </c>
      <c r="R897" s="79">
        <v>0</v>
      </c>
      <c r="S897" s="79">
        <v>4000</v>
      </c>
      <c r="T897" s="79">
        <v>0</v>
      </c>
      <c r="U897" s="80">
        <v>191532</v>
      </c>
      <c r="V897" s="78">
        <v>0</v>
      </c>
      <c r="W897" s="78">
        <v>1</v>
      </c>
      <c r="X897" s="11" t="str">
        <f ca="1">IF(ISBLANK(BudgetsQTable[[#This Row],[budg_seq_yr]]),"FY"&amp;fiscalyear,"FY"&amp;fiscalyear-1+BudgetsQTable[[#This Row],[budg_seq_yr]])</f>
        <v>FY18</v>
      </c>
      <c r="Y897" s="79">
        <v>191532</v>
      </c>
      <c r="Z897" s="78" t="s">
        <v>2818</v>
      </c>
      <c r="AA897" s="78" t="s">
        <v>476</v>
      </c>
      <c r="AB897" s="76" t="s">
        <v>2821</v>
      </c>
      <c r="AC897" s="78" t="s">
        <v>3009</v>
      </c>
    </row>
    <row r="898" spans="1:29" x14ac:dyDescent="0.35">
      <c r="A898" s="10" t="s">
        <v>3583</v>
      </c>
      <c r="B898" s="76" t="s">
        <v>2834</v>
      </c>
      <c r="C898" s="76">
        <f>C897+(BudgetsQTable[[#This Row],[lead]]&lt;&gt;K897)</f>
        <v>122</v>
      </c>
      <c r="D898" s="76">
        <f>D897*(BudgetsQTable[[#This Row],[lead]]=K897)+(BudgetsQTable[[#This Row],[prop_id]]&lt;&gt;A897)</f>
        <v>2</v>
      </c>
      <c r="E898" s="77">
        <v>43005.476388888892</v>
      </c>
      <c r="F898" s="78" t="s">
        <v>2817</v>
      </c>
      <c r="G898" s="78" t="s">
        <v>2818</v>
      </c>
      <c r="H898" s="78" t="s">
        <v>476</v>
      </c>
      <c r="I898" s="76" t="s">
        <v>912</v>
      </c>
      <c r="J898" s="76" t="s">
        <v>753</v>
      </c>
      <c r="K898" s="78" t="s">
        <v>1426</v>
      </c>
      <c r="L898" s="7" t="str">
        <f>IF(BudgetsQTable[[#This Row],[pi_last_name]]=" ","",HYPERLINK("https://www.ejacket.nsf.gov/ej/showProposal.do?Continue=Y&amp;ID="&amp;BudgetsQTable[[#This Row],[prop_id]],BudgetsQTable[[#This Row],[prop_id]]))</f>
        <v/>
      </c>
      <c r="M898" s="78" t="s">
        <v>753</v>
      </c>
      <c r="N898" s="7" t="str">
        <f>IF(BudgetsQTable[[#This Row],[pi_last_name]]=" ","",HYPERLINK("mailto:"&amp;BudgetsQTable[[#This Row],[pi_email]]&amp;"&amp;subject=Your NSF Proposal:  "&amp;BudgetsQTable[[#This Row],[prop_id]],BudgetsQTable[[#This Row],[pi_email]]))</f>
        <v/>
      </c>
      <c r="O898" s="78" t="s">
        <v>753</v>
      </c>
      <c r="P898" s="78">
        <v>2</v>
      </c>
      <c r="Q898" s="78">
        <v>2</v>
      </c>
      <c r="R898" s="79">
        <v>0</v>
      </c>
      <c r="S898" s="79">
        <v>4280</v>
      </c>
      <c r="T898" s="79">
        <v>0</v>
      </c>
      <c r="U898" s="80">
        <v>199892</v>
      </c>
      <c r="V898" s="78">
        <v>0</v>
      </c>
      <c r="W898" s="78">
        <v>2</v>
      </c>
      <c r="X898" s="11" t="str">
        <f ca="1">IF(ISBLANK(BudgetsQTable[[#This Row],[budg_seq_yr]]),"FY"&amp;fiscalyear,"FY"&amp;fiscalyear-1+BudgetsQTable[[#This Row],[budg_seq_yr]])</f>
        <v>FY19</v>
      </c>
      <c r="Y898" s="79">
        <v>199892</v>
      </c>
      <c r="Z898" s="78" t="s">
        <v>2818</v>
      </c>
      <c r="AA898" s="78" t="s">
        <v>476</v>
      </c>
      <c r="AB898" s="76" t="s">
        <v>2821</v>
      </c>
      <c r="AC898" s="78" t="s">
        <v>3009</v>
      </c>
    </row>
    <row r="899" spans="1:29" x14ac:dyDescent="0.35">
      <c r="A899" s="10" t="s">
        <v>3583</v>
      </c>
      <c r="B899" s="76" t="s">
        <v>2834</v>
      </c>
      <c r="C899" s="76">
        <f>C898+(BudgetsQTable[[#This Row],[lead]]&lt;&gt;K898)</f>
        <v>122</v>
      </c>
      <c r="D899" s="76">
        <f>D898*(BudgetsQTable[[#This Row],[lead]]=K898)+(BudgetsQTable[[#This Row],[prop_id]]&lt;&gt;A898)</f>
        <v>2</v>
      </c>
      <c r="E899" s="77">
        <v>43005.476388888892</v>
      </c>
      <c r="F899" s="78" t="s">
        <v>2817</v>
      </c>
      <c r="G899" s="78" t="s">
        <v>2818</v>
      </c>
      <c r="H899" s="78" t="s">
        <v>476</v>
      </c>
      <c r="I899" s="76" t="s">
        <v>912</v>
      </c>
      <c r="J899" s="76" t="s">
        <v>753</v>
      </c>
      <c r="K899" s="78" t="s">
        <v>1426</v>
      </c>
      <c r="L899" s="7" t="str">
        <f>IF(BudgetsQTable[[#This Row],[pi_last_name]]=" ","",HYPERLINK("https://www.ejacket.nsf.gov/ej/showProposal.do?Continue=Y&amp;ID="&amp;BudgetsQTable[[#This Row],[prop_id]],BudgetsQTable[[#This Row],[prop_id]]))</f>
        <v/>
      </c>
      <c r="M899" s="78" t="s">
        <v>753</v>
      </c>
      <c r="N899" s="7" t="str">
        <f>IF(BudgetsQTable[[#This Row],[pi_last_name]]=" ","",HYPERLINK("mailto:"&amp;BudgetsQTable[[#This Row],[pi_email]]&amp;"&amp;subject=Your NSF Proposal:  "&amp;BudgetsQTable[[#This Row],[prop_id]],BudgetsQTable[[#This Row],[pi_email]]))</f>
        <v/>
      </c>
      <c r="O899" s="78" t="s">
        <v>753</v>
      </c>
      <c r="P899" s="78">
        <v>2</v>
      </c>
      <c r="Q899" s="78">
        <v>2</v>
      </c>
      <c r="R899" s="79">
        <v>0</v>
      </c>
      <c r="S899" s="79">
        <v>4530</v>
      </c>
      <c r="T899" s="79">
        <v>0</v>
      </c>
      <c r="U899" s="80">
        <v>208571</v>
      </c>
      <c r="V899" s="78">
        <v>0</v>
      </c>
      <c r="W899" s="78">
        <v>3</v>
      </c>
      <c r="X899" s="11" t="str">
        <f ca="1">IF(ISBLANK(BudgetsQTable[[#This Row],[budg_seq_yr]]),"FY"&amp;fiscalyear,"FY"&amp;fiscalyear-1+BudgetsQTable[[#This Row],[budg_seq_yr]])</f>
        <v>FY20</v>
      </c>
      <c r="Y899" s="79">
        <v>208571</v>
      </c>
      <c r="Z899" s="78" t="s">
        <v>2818</v>
      </c>
      <c r="AA899" s="78" t="s">
        <v>476</v>
      </c>
      <c r="AB899" s="76" t="s">
        <v>2821</v>
      </c>
      <c r="AC899" s="78" t="s">
        <v>3009</v>
      </c>
    </row>
    <row r="900" spans="1:29" x14ac:dyDescent="0.35">
      <c r="A900" s="10" t="s">
        <v>1436</v>
      </c>
      <c r="B900" s="76" t="s">
        <v>2824</v>
      </c>
      <c r="C900" s="76">
        <f>C899+(BudgetsQTable[[#This Row],[lead]]&lt;&gt;K899)</f>
        <v>123</v>
      </c>
      <c r="D900" s="76">
        <f>D899*(BudgetsQTable[[#This Row],[lead]]=K899)+(BudgetsQTable[[#This Row],[prop_id]]&lt;&gt;A899)</f>
        <v>1</v>
      </c>
      <c r="E900" s="77">
        <v>43005.464583333334</v>
      </c>
      <c r="F900" s="78" t="s">
        <v>2868</v>
      </c>
      <c r="G900" s="78" t="s">
        <v>2869</v>
      </c>
      <c r="H900" s="78" t="s">
        <v>468</v>
      </c>
      <c r="I900" s="76" t="s">
        <v>807</v>
      </c>
      <c r="J900" s="76" t="s">
        <v>3591</v>
      </c>
      <c r="K900" s="78" t="s">
        <v>1436</v>
      </c>
      <c r="L900" s="7" t="str">
        <f>IF(BudgetsQTable[[#This Row],[pi_last_name]]=" ","",HYPERLINK("https://www.ejacket.nsf.gov/ej/showProposal.do?Continue=Y&amp;ID="&amp;BudgetsQTable[[#This Row],[prop_id]],BudgetsQTable[[#This Row],[prop_id]]))</f>
        <v>1763544</v>
      </c>
      <c r="M900" s="78" t="s">
        <v>1437</v>
      </c>
      <c r="N900" s="7" t="str">
        <f>IF(BudgetsQTable[[#This Row],[pi_last_name]]=" ","",HYPERLINK("mailto:"&amp;BudgetsQTable[[#This Row],[pi_email]]&amp;"&amp;subject=Your NSF Proposal:  "&amp;BudgetsQTable[[#This Row],[prop_id]],BudgetsQTable[[#This Row],[pi_email]]))</f>
        <v>brian.scassellati@yale.edu</v>
      </c>
      <c r="O900" s="78" t="s">
        <v>3033</v>
      </c>
      <c r="P900" s="78"/>
      <c r="Q900" s="78"/>
      <c r="R900" s="79"/>
      <c r="S900" s="79"/>
      <c r="T900" s="79"/>
      <c r="U900" s="80"/>
      <c r="V900" s="78">
        <v>0</v>
      </c>
      <c r="W900" s="78"/>
      <c r="X900" s="11" t="str">
        <f ca="1">IF(ISBLANK(BudgetsQTable[[#This Row],[budg_seq_yr]]),"FY"&amp;fiscalyear,"FY"&amp;fiscalyear-1+BudgetsQTable[[#This Row],[budg_seq_yr]])</f>
        <v>FY18</v>
      </c>
      <c r="Y900" s="79">
        <v>846681</v>
      </c>
      <c r="Z900" s="78" t="s">
        <v>2869</v>
      </c>
      <c r="AA900" s="78" t="s">
        <v>468</v>
      </c>
      <c r="AB900" s="76" t="s">
        <v>2821</v>
      </c>
      <c r="AC900" s="78" t="s">
        <v>468</v>
      </c>
    </row>
    <row r="901" spans="1:29" x14ac:dyDescent="0.35">
      <c r="A901" s="10" t="s">
        <v>1436</v>
      </c>
      <c r="B901" s="76" t="s">
        <v>2824</v>
      </c>
      <c r="C901" s="76">
        <f>C900+(BudgetsQTable[[#This Row],[lead]]&lt;&gt;K900)</f>
        <v>123</v>
      </c>
      <c r="D901" s="76">
        <f>D900*(BudgetsQTable[[#This Row],[lead]]=K900)+(BudgetsQTable[[#This Row],[prop_id]]&lt;&gt;A900)</f>
        <v>1</v>
      </c>
      <c r="E901" s="77">
        <v>43005.464583333334</v>
      </c>
      <c r="F901" s="78" t="s">
        <v>2868</v>
      </c>
      <c r="G901" s="78" t="s">
        <v>2869</v>
      </c>
      <c r="H901" s="78" t="s">
        <v>468</v>
      </c>
      <c r="I901" s="76" t="s">
        <v>807</v>
      </c>
      <c r="J901" s="76" t="s">
        <v>753</v>
      </c>
      <c r="K901" s="78" t="s">
        <v>1436</v>
      </c>
      <c r="L901" s="7" t="str">
        <f>IF(BudgetsQTable[[#This Row],[pi_last_name]]=" ","",HYPERLINK("https://www.ejacket.nsf.gov/ej/showProposal.do?Continue=Y&amp;ID="&amp;BudgetsQTable[[#This Row],[prop_id]],BudgetsQTable[[#This Row],[prop_id]]))</f>
        <v/>
      </c>
      <c r="M901" s="78" t="s">
        <v>753</v>
      </c>
      <c r="N901" s="7" t="str">
        <f>IF(BudgetsQTable[[#This Row],[pi_last_name]]=" ","",HYPERLINK("mailto:"&amp;BudgetsQTable[[#This Row],[pi_email]]&amp;"&amp;subject=Your NSF Proposal:  "&amp;BudgetsQTable[[#This Row],[prop_id]],BudgetsQTable[[#This Row],[pi_email]]))</f>
        <v/>
      </c>
      <c r="O901" s="78" t="s">
        <v>753</v>
      </c>
      <c r="P901" s="78">
        <v>1</v>
      </c>
      <c r="Q901" s="78">
        <v>1</v>
      </c>
      <c r="R901" s="79">
        <v>0</v>
      </c>
      <c r="S901" s="79">
        <v>3600</v>
      </c>
      <c r="T901" s="79">
        <v>0</v>
      </c>
      <c r="U901" s="80">
        <v>253089</v>
      </c>
      <c r="V901" s="78">
        <v>0</v>
      </c>
      <c r="W901" s="78">
        <v>1</v>
      </c>
      <c r="X901" s="11" t="str">
        <f ca="1">IF(ISBLANK(BudgetsQTable[[#This Row],[budg_seq_yr]]),"FY"&amp;fiscalyear,"FY"&amp;fiscalyear-1+BudgetsQTable[[#This Row],[budg_seq_yr]])</f>
        <v>FY18</v>
      </c>
      <c r="Y901" s="79">
        <v>253089</v>
      </c>
      <c r="Z901" s="78" t="s">
        <v>2869</v>
      </c>
      <c r="AA901" s="78" t="s">
        <v>468</v>
      </c>
      <c r="AB901" s="76" t="s">
        <v>2821</v>
      </c>
      <c r="AC901" s="78" t="s">
        <v>468</v>
      </c>
    </row>
    <row r="902" spans="1:29" x14ac:dyDescent="0.35">
      <c r="A902" s="10" t="s">
        <v>1436</v>
      </c>
      <c r="B902" s="76" t="s">
        <v>2824</v>
      </c>
      <c r="C902" s="76">
        <f>C901+(BudgetsQTable[[#This Row],[lead]]&lt;&gt;K901)</f>
        <v>123</v>
      </c>
      <c r="D902" s="76">
        <f>D901*(BudgetsQTable[[#This Row],[lead]]=K901)+(BudgetsQTable[[#This Row],[prop_id]]&lt;&gt;A901)</f>
        <v>1</v>
      </c>
      <c r="E902" s="77">
        <v>43005.464583333334</v>
      </c>
      <c r="F902" s="78" t="s">
        <v>2868</v>
      </c>
      <c r="G902" s="78" t="s">
        <v>2869</v>
      </c>
      <c r="H902" s="78" t="s">
        <v>468</v>
      </c>
      <c r="I902" s="76" t="s">
        <v>807</v>
      </c>
      <c r="J902" s="76" t="s">
        <v>753</v>
      </c>
      <c r="K902" s="78" t="s">
        <v>1436</v>
      </c>
      <c r="L902" s="7" t="str">
        <f>IF(BudgetsQTable[[#This Row],[pi_last_name]]=" ","",HYPERLINK("https://www.ejacket.nsf.gov/ej/showProposal.do?Continue=Y&amp;ID="&amp;BudgetsQTable[[#This Row],[prop_id]],BudgetsQTable[[#This Row],[prop_id]]))</f>
        <v/>
      </c>
      <c r="M902" s="78" t="s">
        <v>753</v>
      </c>
      <c r="N902" s="7" t="str">
        <f>IF(BudgetsQTable[[#This Row],[pi_last_name]]=" ","",HYPERLINK("mailto:"&amp;BudgetsQTable[[#This Row],[pi_email]]&amp;"&amp;subject=Your NSF Proposal:  "&amp;BudgetsQTable[[#This Row],[prop_id]],BudgetsQTable[[#This Row],[pi_email]]))</f>
        <v/>
      </c>
      <c r="O902" s="78" t="s">
        <v>753</v>
      </c>
      <c r="P902" s="78">
        <v>1</v>
      </c>
      <c r="Q902" s="78">
        <v>1</v>
      </c>
      <c r="R902" s="79">
        <v>0</v>
      </c>
      <c r="S902" s="79">
        <v>3708</v>
      </c>
      <c r="T902" s="79">
        <v>0</v>
      </c>
      <c r="U902" s="80">
        <v>260318</v>
      </c>
      <c r="V902" s="78">
        <v>0</v>
      </c>
      <c r="W902" s="78">
        <v>2</v>
      </c>
      <c r="X902" s="11" t="str">
        <f ca="1">IF(ISBLANK(BudgetsQTable[[#This Row],[budg_seq_yr]]),"FY"&amp;fiscalyear,"FY"&amp;fiscalyear-1+BudgetsQTable[[#This Row],[budg_seq_yr]])</f>
        <v>FY19</v>
      </c>
      <c r="Y902" s="79">
        <v>260318</v>
      </c>
      <c r="Z902" s="78" t="s">
        <v>2869</v>
      </c>
      <c r="AA902" s="78" t="s">
        <v>468</v>
      </c>
      <c r="AB902" s="76" t="s">
        <v>2821</v>
      </c>
      <c r="AC902" s="78" t="s">
        <v>468</v>
      </c>
    </row>
    <row r="903" spans="1:29" x14ac:dyDescent="0.35">
      <c r="A903" s="10" t="s">
        <v>1436</v>
      </c>
      <c r="B903" s="76" t="s">
        <v>2824</v>
      </c>
      <c r="C903" s="76">
        <f>C902+(BudgetsQTable[[#This Row],[lead]]&lt;&gt;K902)</f>
        <v>123</v>
      </c>
      <c r="D903" s="76">
        <f>D902*(BudgetsQTable[[#This Row],[lead]]=K902)+(BudgetsQTable[[#This Row],[prop_id]]&lt;&gt;A902)</f>
        <v>1</v>
      </c>
      <c r="E903" s="77">
        <v>43005.464583333334</v>
      </c>
      <c r="F903" s="78" t="s">
        <v>2868</v>
      </c>
      <c r="G903" s="78" t="s">
        <v>2869</v>
      </c>
      <c r="H903" s="78" t="s">
        <v>468</v>
      </c>
      <c r="I903" s="76" t="s">
        <v>807</v>
      </c>
      <c r="J903" s="76" t="s">
        <v>753</v>
      </c>
      <c r="K903" s="78" t="s">
        <v>1436</v>
      </c>
      <c r="L903" s="7" t="str">
        <f>IF(BudgetsQTable[[#This Row],[pi_last_name]]=" ","",HYPERLINK("https://www.ejacket.nsf.gov/ej/showProposal.do?Continue=Y&amp;ID="&amp;BudgetsQTable[[#This Row],[prop_id]],BudgetsQTable[[#This Row],[prop_id]]))</f>
        <v/>
      </c>
      <c r="M903" s="78" t="s">
        <v>753</v>
      </c>
      <c r="N903" s="7" t="str">
        <f>IF(BudgetsQTable[[#This Row],[pi_last_name]]=" ","",HYPERLINK("mailto:"&amp;BudgetsQTable[[#This Row],[pi_email]]&amp;"&amp;subject=Your NSF Proposal:  "&amp;BudgetsQTable[[#This Row],[prop_id]],BudgetsQTable[[#This Row],[pi_email]]))</f>
        <v/>
      </c>
      <c r="O903" s="78" t="s">
        <v>753</v>
      </c>
      <c r="P903" s="78">
        <v>1</v>
      </c>
      <c r="Q903" s="78">
        <v>1</v>
      </c>
      <c r="R903" s="79">
        <v>0</v>
      </c>
      <c r="S903" s="79">
        <v>3819</v>
      </c>
      <c r="T903" s="79">
        <v>0</v>
      </c>
      <c r="U903" s="80">
        <v>267797</v>
      </c>
      <c r="V903" s="78">
        <v>0</v>
      </c>
      <c r="W903" s="78">
        <v>3</v>
      </c>
      <c r="X903" s="11" t="str">
        <f ca="1">IF(ISBLANK(BudgetsQTable[[#This Row],[budg_seq_yr]]),"FY"&amp;fiscalyear,"FY"&amp;fiscalyear-1+BudgetsQTable[[#This Row],[budg_seq_yr]])</f>
        <v>FY20</v>
      </c>
      <c r="Y903" s="79">
        <v>267797</v>
      </c>
      <c r="Z903" s="78" t="s">
        <v>2869</v>
      </c>
      <c r="AA903" s="78" t="s">
        <v>468</v>
      </c>
      <c r="AB903" s="76" t="s">
        <v>2821</v>
      </c>
      <c r="AC903" s="78" t="s">
        <v>468</v>
      </c>
    </row>
    <row r="904" spans="1:29" x14ac:dyDescent="0.35">
      <c r="A904" s="10" t="s">
        <v>1436</v>
      </c>
      <c r="B904" s="76" t="s">
        <v>2824</v>
      </c>
      <c r="C904" s="76">
        <f>C903+(BudgetsQTable[[#This Row],[lead]]&lt;&gt;K903)</f>
        <v>123</v>
      </c>
      <c r="D904" s="76">
        <f>D903*(BudgetsQTable[[#This Row],[lead]]=K903)+(BudgetsQTable[[#This Row],[prop_id]]&lt;&gt;A903)</f>
        <v>1</v>
      </c>
      <c r="E904" s="77">
        <v>43005.464583333334</v>
      </c>
      <c r="F904" s="78" t="s">
        <v>2868</v>
      </c>
      <c r="G904" s="78" t="s">
        <v>2869</v>
      </c>
      <c r="H904" s="78" t="s">
        <v>468</v>
      </c>
      <c r="I904" s="76" t="s">
        <v>807</v>
      </c>
      <c r="J904" s="76" t="s">
        <v>753</v>
      </c>
      <c r="K904" s="78" t="s">
        <v>1436</v>
      </c>
      <c r="L904" s="7" t="str">
        <f>IF(BudgetsQTable[[#This Row],[pi_last_name]]=" ","",HYPERLINK("https://www.ejacket.nsf.gov/ej/showProposal.do?Continue=Y&amp;ID="&amp;BudgetsQTable[[#This Row],[prop_id]],BudgetsQTable[[#This Row],[prop_id]]))</f>
        <v/>
      </c>
      <c r="M904" s="78" t="s">
        <v>753</v>
      </c>
      <c r="N904" s="7" t="str">
        <f>IF(BudgetsQTable[[#This Row],[pi_last_name]]=" ","",HYPERLINK("mailto:"&amp;BudgetsQTable[[#This Row],[pi_email]]&amp;"&amp;subject=Your NSF Proposal:  "&amp;BudgetsQTable[[#This Row],[prop_id]],BudgetsQTable[[#This Row],[pi_email]]))</f>
        <v/>
      </c>
      <c r="O904" s="78" t="s">
        <v>753</v>
      </c>
      <c r="P904" s="78">
        <v>1</v>
      </c>
      <c r="Q904" s="78">
        <v>1</v>
      </c>
      <c r="R904" s="79">
        <v>0</v>
      </c>
      <c r="S904" s="79">
        <v>3934</v>
      </c>
      <c r="T904" s="79">
        <v>0</v>
      </c>
      <c r="U904" s="80">
        <v>65477</v>
      </c>
      <c r="V904" s="78">
        <v>0</v>
      </c>
      <c r="W904" s="78">
        <v>4</v>
      </c>
      <c r="X904" s="11" t="str">
        <f ca="1">IF(ISBLANK(BudgetsQTable[[#This Row],[budg_seq_yr]]),"FY"&amp;fiscalyear,"FY"&amp;fiscalyear-1+BudgetsQTable[[#This Row],[budg_seq_yr]])</f>
        <v>FY21</v>
      </c>
      <c r="Y904" s="79">
        <v>65477</v>
      </c>
      <c r="Z904" s="78" t="s">
        <v>2869</v>
      </c>
      <c r="AA904" s="78" t="s">
        <v>468</v>
      </c>
      <c r="AB904" s="76" t="s">
        <v>2821</v>
      </c>
      <c r="AC904" s="78" t="s">
        <v>468</v>
      </c>
    </row>
    <row r="905" spans="1:29" x14ac:dyDescent="0.35">
      <c r="A905" s="10" t="s">
        <v>3592</v>
      </c>
      <c r="B905" s="76" t="s">
        <v>2834</v>
      </c>
      <c r="C905" s="76">
        <f>C904+(BudgetsQTable[[#This Row],[lead]]&lt;&gt;K904)</f>
        <v>123</v>
      </c>
      <c r="D905" s="76">
        <f>D904*(BudgetsQTable[[#This Row],[lead]]=K904)+(BudgetsQTable[[#This Row],[prop_id]]&lt;&gt;A904)</f>
        <v>2</v>
      </c>
      <c r="E905" s="77">
        <v>43005.464583333334</v>
      </c>
      <c r="F905" s="78" t="s">
        <v>2868</v>
      </c>
      <c r="G905" s="78" t="s">
        <v>2869</v>
      </c>
      <c r="H905" s="78" t="s">
        <v>468</v>
      </c>
      <c r="I905" s="76" t="s">
        <v>807</v>
      </c>
      <c r="J905" s="76" t="s">
        <v>3595</v>
      </c>
      <c r="K905" s="78" t="s">
        <v>1436</v>
      </c>
      <c r="L905" s="7" t="str">
        <f>IF(BudgetsQTable[[#This Row],[pi_last_name]]=" ","",HYPERLINK("https://www.ejacket.nsf.gov/ej/showProposal.do?Continue=Y&amp;ID="&amp;BudgetsQTable[[#This Row],[prop_id]],BudgetsQTable[[#This Row],[prop_id]]))</f>
        <v>1763543</v>
      </c>
      <c r="M905" s="78" t="s">
        <v>3593</v>
      </c>
      <c r="N905" s="7" t="str">
        <f>IF(BudgetsQTable[[#This Row],[pi_last_name]]=" ","",HYPERLINK("mailto:"&amp;BudgetsQTable[[#This Row],[pi_email]]&amp;"&amp;subject=Your NSF Proposal:  "&amp;BudgetsQTable[[#This Row],[prop_id]],BudgetsQTable[[#This Row],[pi_email]]))</f>
        <v>dave@cse.unr.edu</v>
      </c>
      <c r="O905" s="78" t="s">
        <v>3594</v>
      </c>
      <c r="P905" s="78"/>
      <c r="Q905" s="78"/>
      <c r="R905" s="79"/>
      <c r="S905" s="79"/>
      <c r="T905" s="79"/>
      <c r="U905" s="80"/>
      <c r="V905" s="78">
        <v>0</v>
      </c>
      <c r="W905" s="78"/>
      <c r="X905" s="11" t="str">
        <f ca="1">IF(ISBLANK(BudgetsQTable[[#This Row],[budg_seq_yr]]),"FY"&amp;fiscalyear,"FY"&amp;fiscalyear-1+BudgetsQTable[[#This Row],[budg_seq_yr]])</f>
        <v>FY18</v>
      </c>
      <c r="Y905" s="79">
        <v>318033</v>
      </c>
      <c r="Z905" s="78" t="s">
        <v>2869</v>
      </c>
      <c r="AA905" s="78" t="s">
        <v>468</v>
      </c>
      <c r="AB905" s="76" t="s">
        <v>2821</v>
      </c>
      <c r="AC905" s="78" t="s">
        <v>468</v>
      </c>
    </row>
    <row r="906" spans="1:29" x14ac:dyDescent="0.35">
      <c r="A906" s="10" t="s">
        <v>3592</v>
      </c>
      <c r="B906" s="76" t="s">
        <v>2834</v>
      </c>
      <c r="C906" s="76">
        <f>C905+(BudgetsQTable[[#This Row],[lead]]&lt;&gt;K905)</f>
        <v>123</v>
      </c>
      <c r="D906" s="76">
        <f>D905*(BudgetsQTable[[#This Row],[lead]]=K905)+(BudgetsQTable[[#This Row],[prop_id]]&lt;&gt;A905)</f>
        <v>2</v>
      </c>
      <c r="E906" s="77">
        <v>43005.464583333334</v>
      </c>
      <c r="F906" s="78" t="s">
        <v>2868</v>
      </c>
      <c r="G906" s="78" t="s">
        <v>2869</v>
      </c>
      <c r="H906" s="78" t="s">
        <v>468</v>
      </c>
      <c r="I906" s="76" t="s">
        <v>807</v>
      </c>
      <c r="J906" s="76" t="s">
        <v>753</v>
      </c>
      <c r="K906" s="78" t="s">
        <v>1436</v>
      </c>
      <c r="L906" s="7" t="str">
        <f>IF(BudgetsQTable[[#This Row],[pi_last_name]]=" ","",HYPERLINK("https://www.ejacket.nsf.gov/ej/showProposal.do?Continue=Y&amp;ID="&amp;BudgetsQTable[[#This Row],[prop_id]],BudgetsQTable[[#This Row],[prop_id]]))</f>
        <v/>
      </c>
      <c r="M906" s="78" t="s">
        <v>753</v>
      </c>
      <c r="N906" s="7" t="str">
        <f>IF(BudgetsQTable[[#This Row],[pi_last_name]]=" ","",HYPERLINK("mailto:"&amp;BudgetsQTable[[#This Row],[pi_email]]&amp;"&amp;subject=Your NSF Proposal:  "&amp;BudgetsQTable[[#This Row],[prop_id]],BudgetsQTable[[#This Row],[pi_email]]))</f>
        <v/>
      </c>
      <c r="O906" s="78" t="s">
        <v>753</v>
      </c>
      <c r="P906" s="78">
        <v>1</v>
      </c>
      <c r="Q906" s="78">
        <v>0.31</v>
      </c>
      <c r="R906" s="79">
        <v>0</v>
      </c>
      <c r="S906" s="79">
        <v>2500</v>
      </c>
      <c r="T906" s="79">
        <v>0</v>
      </c>
      <c r="U906" s="80">
        <v>93588</v>
      </c>
      <c r="V906" s="78">
        <v>0</v>
      </c>
      <c r="W906" s="78">
        <v>1</v>
      </c>
      <c r="X906" s="11" t="str">
        <f ca="1">IF(ISBLANK(BudgetsQTable[[#This Row],[budg_seq_yr]]),"FY"&amp;fiscalyear,"FY"&amp;fiscalyear-1+BudgetsQTable[[#This Row],[budg_seq_yr]])</f>
        <v>FY18</v>
      </c>
      <c r="Y906" s="79">
        <v>93588</v>
      </c>
      <c r="Z906" s="78" t="s">
        <v>2869</v>
      </c>
      <c r="AA906" s="78" t="s">
        <v>468</v>
      </c>
      <c r="AB906" s="76" t="s">
        <v>2821</v>
      </c>
      <c r="AC906" s="78" t="s">
        <v>468</v>
      </c>
    </row>
    <row r="907" spans="1:29" x14ac:dyDescent="0.35">
      <c r="A907" s="10" t="s">
        <v>3592</v>
      </c>
      <c r="B907" s="76" t="s">
        <v>2834</v>
      </c>
      <c r="C907" s="76">
        <f>C906+(BudgetsQTable[[#This Row],[lead]]&lt;&gt;K906)</f>
        <v>123</v>
      </c>
      <c r="D907" s="76">
        <f>D906*(BudgetsQTable[[#This Row],[lead]]=K906)+(BudgetsQTable[[#This Row],[prop_id]]&lt;&gt;A906)</f>
        <v>2</v>
      </c>
      <c r="E907" s="77">
        <v>43005.464583333334</v>
      </c>
      <c r="F907" s="78" t="s">
        <v>2868</v>
      </c>
      <c r="G907" s="78" t="s">
        <v>2869</v>
      </c>
      <c r="H907" s="78" t="s">
        <v>468</v>
      </c>
      <c r="I907" s="76" t="s">
        <v>807</v>
      </c>
      <c r="J907" s="76" t="s">
        <v>753</v>
      </c>
      <c r="K907" s="78" t="s">
        <v>1436</v>
      </c>
      <c r="L907" s="7" t="str">
        <f>IF(BudgetsQTable[[#This Row],[pi_last_name]]=" ","",HYPERLINK("https://www.ejacket.nsf.gov/ej/showProposal.do?Continue=Y&amp;ID="&amp;BudgetsQTable[[#This Row],[prop_id]],BudgetsQTable[[#This Row],[prop_id]]))</f>
        <v/>
      </c>
      <c r="M907" s="78" t="s">
        <v>753</v>
      </c>
      <c r="N907" s="7" t="str">
        <f>IF(BudgetsQTable[[#This Row],[pi_last_name]]=" ","",HYPERLINK("mailto:"&amp;BudgetsQTable[[#This Row],[pi_email]]&amp;"&amp;subject=Your NSF Proposal:  "&amp;BudgetsQTable[[#This Row],[prop_id]],BudgetsQTable[[#This Row],[pi_email]]))</f>
        <v/>
      </c>
      <c r="O907" s="78" t="s">
        <v>753</v>
      </c>
      <c r="P907" s="78">
        <v>1</v>
      </c>
      <c r="Q907" s="78">
        <v>0.31</v>
      </c>
      <c r="R907" s="79">
        <v>0</v>
      </c>
      <c r="S907" s="79">
        <v>2500</v>
      </c>
      <c r="T907" s="79">
        <v>0</v>
      </c>
      <c r="U907" s="80">
        <v>94047</v>
      </c>
      <c r="V907" s="78">
        <v>0</v>
      </c>
      <c r="W907" s="78">
        <v>2</v>
      </c>
      <c r="X907" s="11" t="str">
        <f ca="1">IF(ISBLANK(BudgetsQTable[[#This Row],[budg_seq_yr]]),"FY"&amp;fiscalyear,"FY"&amp;fiscalyear-1+BudgetsQTable[[#This Row],[budg_seq_yr]])</f>
        <v>FY19</v>
      </c>
      <c r="Y907" s="79">
        <v>94047</v>
      </c>
      <c r="Z907" s="78" t="s">
        <v>2869</v>
      </c>
      <c r="AA907" s="78" t="s">
        <v>468</v>
      </c>
      <c r="AB907" s="76" t="s">
        <v>2821</v>
      </c>
      <c r="AC907" s="78" t="s">
        <v>468</v>
      </c>
    </row>
    <row r="908" spans="1:29" x14ac:dyDescent="0.35">
      <c r="A908" s="10" t="s">
        <v>3592</v>
      </c>
      <c r="B908" s="76" t="s">
        <v>2834</v>
      </c>
      <c r="C908" s="76">
        <f>C907+(BudgetsQTable[[#This Row],[lead]]&lt;&gt;K907)</f>
        <v>123</v>
      </c>
      <c r="D908" s="76">
        <f>D907*(BudgetsQTable[[#This Row],[lead]]=K907)+(BudgetsQTable[[#This Row],[prop_id]]&lt;&gt;A907)</f>
        <v>2</v>
      </c>
      <c r="E908" s="77">
        <v>43005.464583333334</v>
      </c>
      <c r="F908" s="78" t="s">
        <v>2868</v>
      </c>
      <c r="G908" s="78" t="s">
        <v>2869</v>
      </c>
      <c r="H908" s="78" t="s">
        <v>468</v>
      </c>
      <c r="I908" s="76" t="s">
        <v>807</v>
      </c>
      <c r="J908" s="76" t="s">
        <v>753</v>
      </c>
      <c r="K908" s="78" t="s">
        <v>1436</v>
      </c>
      <c r="L908" s="7" t="str">
        <f>IF(BudgetsQTable[[#This Row],[pi_last_name]]=" ","",HYPERLINK("https://www.ejacket.nsf.gov/ej/showProposal.do?Continue=Y&amp;ID="&amp;BudgetsQTable[[#This Row],[prop_id]],BudgetsQTable[[#This Row],[prop_id]]))</f>
        <v/>
      </c>
      <c r="M908" s="78" t="s">
        <v>753</v>
      </c>
      <c r="N908" s="7" t="str">
        <f>IF(BudgetsQTable[[#This Row],[pi_last_name]]=" ","",HYPERLINK("mailto:"&amp;BudgetsQTable[[#This Row],[pi_email]]&amp;"&amp;subject=Your NSF Proposal:  "&amp;BudgetsQTable[[#This Row],[prop_id]],BudgetsQTable[[#This Row],[pi_email]]))</f>
        <v/>
      </c>
      <c r="O908" s="78" t="s">
        <v>753</v>
      </c>
      <c r="P908" s="78">
        <v>1</v>
      </c>
      <c r="Q908" s="78">
        <v>0.31</v>
      </c>
      <c r="R908" s="79">
        <v>0</v>
      </c>
      <c r="S908" s="79">
        <v>2500</v>
      </c>
      <c r="T908" s="79">
        <v>0</v>
      </c>
      <c r="U908" s="80">
        <v>94533</v>
      </c>
      <c r="V908" s="78">
        <v>0</v>
      </c>
      <c r="W908" s="78">
        <v>3</v>
      </c>
      <c r="X908" s="11" t="str">
        <f ca="1">IF(ISBLANK(BudgetsQTable[[#This Row],[budg_seq_yr]]),"FY"&amp;fiscalyear,"FY"&amp;fiscalyear-1+BudgetsQTable[[#This Row],[budg_seq_yr]])</f>
        <v>FY20</v>
      </c>
      <c r="Y908" s="79">
        <v>94533</v>
      </c>
      <c r="Z908" s="78" t="s">
        <v>2869</v>
      </c>
      <c r="AA908" s="78" t="s">
        <v>468</v>
      </c>
      <c r="AB908" s="76" t="s">
        <v>2821</v>
      </c>
      <c r="AC908" s="78" t="s">
        <v>468</v>
      </c>
    </row>
    <row r="909" spans="1:29" x14ac:dyDescent="0.35">
      <c r="A909" s="10" t="s">
        <v>3592</v>
      </c>
      <c r="B909" s="76" t="s">
        <v>2834</v>
      </c>
      <c r="C909" s="76">
        <f>C908+(BudgetsQTable[[#This Row],[lead]]&lt;&gt;K908)</f>
        <v>123</v>
      </c>
      <c r="D909" s="76">
        <f>D908*(BudgetsQTable[[#This Row],[lead]]=K908)+(BudgetsQTable[[#This Row],[prop_id]]&lt;&gt;A908)</f>
        <v>2</v>
      </c>
      <c r="E909" s="77">
        <v>43005.464583333334</v>
      </c>
      <c r="F909" s="78" t="s">
        <v>2868</v>
      </c>
      <c r="G909" s="78" t="s">
        <v>2869</v>
      </c>
      <c r="H909" s="78" t="s">
        <v>468</v>
      </c>
      <c r="I909" s="76" t="s">
        <v>807</v>
      </c>
      <c r="J909" s="76" t="s">
        <v>753</v>
      </c>
      <c r="K909" s="78" t="s">
        <v>1436</v>
      </c>
      <c r="L909" s="7" t="str">
        <f>IF(BudgetsQTable[[#This Row],[pi_last_name]]=" ","",HYPERLINK("https://www.ejacket.nsf.gov/ej/showProposal.do?Continue=Y&amp;ID="&amp;BudgetsQTable[[#This Row],[prop_id]],BudgetsQTable[[#This Row],[prop_id]]))</f>
        <v/>
      </c>
      <c r="M909" s="78" t="s">
        <v>753</v>
      </c>
      <c r="N909" s="7" t="str">
        <f>IF(BudgetsQTable[[#This Row],[pi_last_name]]=" ","",HYPERLINK("mailto:"&amp;BudgetsQTable[[#This Row],[pi_email]]&amp;"&amp;subject=Your NSF Proposal:  "&amp;BudgetsQTable[[#This Row],[prop_id]],BudgetsQTable[[#This Row],[pi_email]]))</f>
        <v/>
      </c>
      <c r="O909" s="78" t="s">
        <v>753</v>
      </c>
      <c r="P909" s="78">
        <v>1</v>
      </c>
      <c r="Q909" s="78">
        <v>0.31</v>
      </c>
      <c r="R909" s="79">
        <v>0</v>
      </c>
      <c r="S909" s="79">
        <v>0</v>
      </c>
      <c r="T909" s="79">
        <v>0</v>
      </c>
      <c r="U909" s="80">
        <v>35865</v>
      </c>
      <c r="V909" s="78">
        <v>0</v>
      </c>
      <c r="W909" s="78">
        <v>4</v>
      </c>
      <c r="X909" s="11" t="str">
        <f ca="1">IF(ISBLANK(BudgetsQTable[[#This Row],[budg_seq_yr]]),"FY"&amp;fiscalyear,"FY"&amp;fiscalyear-1+BudgetsQTable[[#This Row],[budg_seq_yr]])</f>
        <v>FY21</v>
      </c>
      <c r="Y909" s="79">
        <v>35865</v>
      </c>
      <c r="Z909" s="78" t="s">
        <v>2869</v>
      </c>
      <c r="AA909" s="78" t="s">
        <v>468</v>
      </c>
      <c r="AB909" s="76" t="s">
        <v>2821</v>
      </c>
      <c r="AC909" s="78" t="s">
        <v>468</v>
      </c>
    </row>
    <row r="910" spans="1:29" x14ac:dyDescent="0.35">
      <c r="A910" s="10" t="s">
        <v>1439</v>
      </c>
      <c r="B910" s="76" t="s">
        <v>2863</v>
      </c>
      <c r="C910" s="76">
        <f>C909+(BudgetsQTable[[#This Row],[lead]]&lt;&gt;K909)</f>
        <v>124</v>
      </c>
      <c r="D910" s="76">
        <f>D909*(BudgetsQTable[[#This Row],[lead]]=K909)+(BudgetsQTable[[#This Row],[prop_id]]&lt;&gt;A909)</f>
        <v>1</v>
      </c>
      <c r="E910" s="77">
        <v>43005.467361111114</v>
      </c>
      <c r="F910" s="78" t="s">
        <v>2839</v>
      </c>
      <c r="G910" s="78" t="s">
        <v>2840</v>
      </c>
      <c r="H910" s="78" t="s">
        <v>462</v>
      </c>
      <c r="I910" s="76" t="s">
        <v>757</v>
      </c>
      <c r="J910" s="76" t="s">
        <v>3597</v>
      </c>
      <c r="K910" s="78" t="s">
        <v>1439</v>
      </c>
      <c r="L910" s="7" t="str">
        <f>IF(BudgetsQTable[[#This Row],[pi_last_name]]=" ","",HYPERLINK("https://www.ejacket.nsf.gov/ej/showProposal.do?Continue=Y&amp;ID="&amp;BudgetsQTable[[#This Row],[prop_id]],BudgetsQTable[[#This Row],[prop_id]]))</f>
        <v>1763546</v>
      </c>
      <c r="M910" s="78" t="s">
        <v>1440</v>
      </c>
      <c r="N910" s="7" t="str">
        <f>IF(BudgetsQTable[[#This Row],[pi_last_name]]=" ","",HYPERLINK("mailto:"&amp;BudgetsQTable[[#This Row],[pi_email]]&amp;"&amp;subject=Your NSF Proposal:  "&amp;BudgetsQTable[[#This Row],[prop_id]],BudgetsQTable[[#This Row],[pi_email]]))</f>
        <v>mfreed@cs.princeton.edu</v>
      </c>
      <c r="O910" s="78" t="s">
        <v>609</v>
      </c>
      <c r="P910" s="78"/>
      <c r="Q910" s="78"/>
      <c r="R910" s="79"/>
      <c r="S910" s="79"/>
      <c r="T910" s="79"/>
      <c r="U910" s="80"/>
      <c r="V910" s="78">
        <v>0</v>
      </c>
      <c r="W910" s="78"/>
      <c r="X910" s="11" t="str">
        <f ca="1">IF(ISBLANK(BudgetsQTable[[#This Row],[budg_seq_yr]]),"FY"&amp;fiscalyear,"FY"&amp;fiscalyear-1+BudgetsQTable[[#This Row],[budg_seq_yr]])</f>
        <v>FY18</v>
      </c>
      <c r="Y910" s="79">
        <v>1200000</v>
      </c>
      <c r="Z910" s="78" t="s">
        <v>2840</v>
      </c>
      <c r="AA910" s="78" t="s">
        <v>462</v>
      </c>
      <c r="AB910" s="76" t="s">
        <v>2821</v>
      </c>
      <c r="AC910" s="78" t="s">
        <v>485</v>
      </c>
    </row>
    <row r="911" spans="1:29" x14ac:dyDescent="0.35">
      <c r="A911" s="10" t="s">
        <v>1439</v>
      </c>
      <c r="B911" s="76" t="s">
        <v>2863</v>
      </c>
      <c r="C911" s="76">
        <f>C910+(BudgetsQTable[[#This Row],[lead]]&lt;&gt;K910)</f>
        <v>124</v>
      </c>
      <c r="D911" s="76">
        <f>D910*(BudgetsQTable[[#This Row],[lead]]=K910)+(BudgetsQTable[[#This Row],[prop_id]]&lt;&gt;A910)</f>
        <v>1</v>
      </c>
      <c r="E911" s="77">
        <v>43005.467361111114</v>
      </c>
      <c r="F911" s="78" t="s">
        <v>2839</v>
      </c>
      <c r="G911" s="78" t="s">
        <v>2840</v>
      </c>
      <c r="H911" s="78" t="s">
        <v>462</v>
      </c>
      <c r="I911" s="76" t="s">
        <v>757</v>
      </c>
      <c r="J911" s="76" t="s">
        <v>753</v>
      </c>
      <c r="K911" s="78" t="s">
        <v>1439</v>
      </c>
      <c r="L911" s="7" t="str">
        <f>IF(BudgetsQTable[[#This Row],[pi_last_name]]=" ","",HYPERLINK("https://www.ejacket.nsf.gov/ej/showProposal.do?Continue=Y&amp;ID="&amp;BudgetsQTable[[#This Row],[prop_id]],BudgetsQTable[[#This Row],[prop_id]]))</f>
        <v/>
      </c>
      <c r="M911" s="78" t="s">
        <v>753</v>
      </c>
      <c r="N911" s="7" t="str">
        <f>IF(BudgetsQTable[[#This Row],[pi_last_name]]=" ","",HYPERLINK("mailto:"&amp;BudgetsQTable[[#This Row],[pi_email]]&amp;"&amp;subject=Your NSF Proposal:  "&amp;BudgetsQTable[[#This Row],[prop_id]],BudgetsQTable[[#This Row],[pi_email]]))</f>
        <v/>
      </c>
      <c r="O911" s="78" t="s">
        <v>753</v>
      </c>
      <c r="P911" s="78">
        <v>2</v>
      </c>
      <c r="Q911" s="78">
        <v>2.33</v>
      </c>
      <c r="R911" s="79">
        <v>0</v>
      </c>
      <c r="S911" s="79">
        <v>3500</v>
      </c>
      <c r="T911" s="79">
        <v>0</v>
      </c>
      <c r="U911" s="80">
        <v>298391</v>
      </c>
      <c r="V911" s="78">
        <v>0</v>
      </c>
      <c r="W911" s="78">
        <v>1</v>
      </c>
      <c r="X911" s="11" t="str">
        <f ca="1">IF(ISBLANK(BudgetsQTable[[#This Row],[budg_seq_yr]]),"FY"&amp;fiscalyear,"FY"&amp;fiscalyear-1+BudgetsQTable[[#This Row],[budg_seq_yr]])</f>
        <v>FY18</v>
      </c>
      <c r="Y911" s="79">
        <v>298391</v>
      </c>
      <c r="Z911" s="78" t="s">
        <v>2840</v>
      </c>
      <c r="AA911" s="78" t="s">
        <v>462</v>
      </c>
      <c r="AB911" s="76" t="s">
        <v>2821</v>
      </c>
      <c r="AC911" s="78" t="s">
        <v>485</v>
      </c>
    </row>
    <row r="912" spans="1:29" x14ac:dyDescent="0.35">
      <c r="A912" s="10" t="s">
        <v>1439</v>
      </c>
      <c r="B912" s="76" t="s">
        <v>2863</v>
      </c>
      <c r="C912" s="76">
        <f>C911+(BudgetsQTable[[#This Row],[lead]]&lt;&gt;K911)</f>
        <v>124</v>
      </c>
      <c r="D912" s="76">
        <f>D911*(BudgetsQTable[[#This Row],[lead]]=K911)+(BudgetsQTable[[#This Row],[prop_id]]&lt;&gt;A911)</f>
        <v>1</v>
      </c>
      <c r="E912" s="77">
        <v>43005.467361111114</v>
      </c>
      <c r="F912" s="78" t="s">
        <v>2839</v>
      </c>
      <c r="G912" s="78" t="s">
        <v>2840</v>
      </c>
      <c r="H912" s="78" t="s">
        <v>462</v>
      </c>
      <c r="I912" s="76" t="s">
        <v>757</v>
      </c>
      <c r="J912" s="76" t="s">
        <v>753</v>
      </c>
      <c r="K912" s="78" t="s">
        <v>1439</v>
      </c>
      <c r="L912" s="7" t="str">
        <f>IF(BudgetsQTable[[#This Row],[pi_last_name]]=" ","",HYPERLINK("https://www.ejacket.nsf.gov/ej/showProposal.do?Continue=Y&amp;ID="&amp;BudgetsQTable[[#This Row],[prop_id]],BudgetsQTable[[#This Row],[prop_id]]))</f>
        <v/>
      </c>
      <c r="M912" s="78" t="s">
        <v>753</v>
      </c>
      <c r="N912" s="7" t="str">
        <f>IF(BudgetsQTable[[#This Row],[pi_last_name]]=" ","",HYPERLINK("mailto:"&amp;BudgetsQTable[[#This Row],[pi_email]]&amp;"&amp;subject=Your NSF Proposal:  "&amp;BudgetsQTable[[#This Row],[prop_id]],BudgetsQTable[[#This Row],[pi_email]]))</f>
        <v/>
      </c>
      <c r="O912" s="78" t="s">
        <v>753</v>
      </c>
      <c r="P912" s="78">
        <v>2</v>
      </c>
      <c r="Q912" s="78">
        <v>2.33</v>
      </c>
      <c r="R912" s="79">
        <v>0</v>
      </c>
      <c r="S912" s="79">
        <v>0</v>
      </c>
      <c r="T912" s="79">
        <v>0</v>
      </c>
      <c r="U912" s="80">
        <v>302637</v>
      </c>
      <c r="V912" s="78">
        <v>0</v>
      </c>
      <c r="W912" s="78">
        <v>2</v>
      </c>
      <c r="X912" s="11" t="str">
        <f ca="1">IF(ISBLANK(BudgetsQTable[[#This Row],[budg_seq_yr]]),"FY"&amp;fiscalyear,"FY"&amp;fiscalyear-1+BudgetsQTable[[#This Row],[budg_seq_yr]])</f>
        <v>FY19</v>
      </c>
      <c r="Y912" s="79">
        <v>302637</v>
      </c>
      <c r="Z912" s="78" t="s">
        <v>2840</v>
      </c>
      <c r="AA912" s="78" t="s">
        <v>462</v>
      </c>
      <c r="AB912" s="76" t="s">
        <v>2821</v>
      </c>
      <c r="AC912" s="78" t="s">
        <v>485</v>
      </c>
    </row>
    <row r="913" spans="1:29" x14ac:dyDescent="0.35">
      <c r="A913" s="10" t="s">
        <v>1439</v>
      </c>
      <c r="B913" s="76" t="s">
        <v>2863</v>
      </c>
      <c r="C913" s="76">
        <f>C912+(BudgetsQTable[[#This Row],[lead]]&lt;&gt;K912)</f>
        <v>124</v>
      </c>
      <c r="D913" s="76">
        <f>D912*(BudgetsQTable[[#This Row],[lead]]=K912)+(BudgetsQTable[[#This Row],[prop_id]]&lt;&gt;A912)</f>
        <v>1</v>
      </c>
      <c r="E913" s="77">
        <v>43005.467361111114</v>
      </c>
      <c r="F913" s="78" t="s">
        <v>2839</v>
      </c>
      <c r="G913" s="78" t="s">
        <v>2840</v>
      </c>
      <c r="H913" s="78" t="s">
        <v>462</v>
      </c>
      <c r="I913" s="76" t="s">
        <v>757</v>
      </c>
      <c r="J913" s="76" t="s">
        <v>753</v>
      </c>
      <c r="K913" s="78" t="s">
        <v>1439</v>
      </c>
      <c r="L913" s="7" t="str">
        <f>IF(BudgetsQTable[[#This Row],[pi_last_name]]=" ","",HYPERLINK("https://www.ejacket.nsf.gov/ej/showProposal.do?Continue=Y&amp;ID="&amp;BudgetsQTable[[#This Row],[prop_id]],BudgetsQTable[[#This Row],[prop_id]]))</f>
        <v/>
      </c>
      <c r="M913" s="78" t="s">
        <v>753</v>
      </c>
      <c r="N913" s="7" t="str">
        <f>IF(BudgetsQTable[[#This Row],[pi_last_name]]=" ","",HYPERLINK("mailto:"&amp;BudgetsQTable[[#This Row],[pi_email]]&amp;"&amp;subject=Your NSF Proposal:  "&amp;BudgetsQTable[[#This Row],[prop_id]],BudgetsQTable[[#This Row],[pi_email]]))</f>
        <v/>
      </c>
      <c r="O913" s="78" t="s">
        <v>753</v>
      </c>
      <c r="P913" s="78">
        <v>2</v>
      </c>
      <c r="Q913" s="78">
        <v>2.33</v>
      </c>
      <c r="R913" s="79">
        <v>0</v>
      </c>
      <c r="S913" s="79">
        <v>0</v>
      </c>
      <c r="T913" s="79">
        <v>0</v>
      </c>
      <c r="U913" s="80">
        <v>312922</v>
      </c>
      <c r="V913" s="78">
        <v>0</v>
      </c>
      <c r="W913" s="78">
        <v>3</v>
      </c>
      <c r="X913" s="11" t="str">
        <f ca="1">IF(ISBLANK(BudgetsQTable[[#This Row],[budg_seq_yr]]),"FY"&amp;fiscalyear,"FY"&amp;fiscalyear-1+BudgetsQTable[[#This Row],[budg_seq_yr]])</f>
        <v>FY20</v>
      </c>
      <c r="Y913" s="79">
        <v>312922</v>
      </c>
      <c r="Z913" s="78" t="s">
        <v>2840</v>
      </c>
      <c r="AA913" s="78" t="s">
        <v>462</v>
      </c>
      <c r="AB913" s="76" t="s">
        <v>2821</v>
      </c>
      <c r="AC913" s="78" t="s">
        <v>485</v>
      </c>
    </row>
    <row r="914" spans="1:29" x14ac:dyDescent="0.35">
      <c r="A914" s="10" t="s">
        <v>1439</v>
      </c>
      <c r="B914" s="76" t="s">
        <v>2863</v>
      </c>
      <c r="C914" s="76">
        <f>C913+(BudgetsQTable[[#This Row],[lead]]&lt;&gt;K913)</f>
        <v>124</v>
      </c>
      <c r="D914" s="76">
        <f>D913*(BudgetsQTable[[#This Row],[lead]]=K913)+(BudgetsQTable[[#This Row],[prop_id]]&lt;&gt;A913)</f>
        <v>1</v>
      </c>
      <c r="E914" s="77">
        <v>43005.467361111114</v>
      </c>
      <c r="F914" s="78" t="s">
        <v>2839</v>
      </c>
      <c r="G914" s="78" t="s">
        <v>2840</v>
      </c>
      <c r="H914" s="78" t="s">
        <v>462</v>
      </c>
      <c r="I914" s="76" t="s">
        <v>757</v>
      </c>
      <c r="J914" s="76" t="s">
        <v>753</v>
      </c>
      <c r="K914" s="78" t="s">
        <v>1439</v>
      </c>
      <c r="L914" s="7" t="str">
        <f>IF(BudgetsQTable[[#This Row],[pi_last_name]]=" ","",HYPERLINK("https://www.ejacket.nsf.gov/ej/showProposal.do?Continue=Y&amp;ID="&amp;BudgetsQTable[[#This Row],[prop_id]],BudgetsQTable[[#This Row],[prop_id]]))</f>
        <v/>
      </c>
      <c r="M914" s="78" t="s">
        <v>753</v>
      </c>
      <c r="N914" s="7" t="str">
        <f>IF(BudgetsQTable[[#This Row],[pi_last_name]]=" ","",HYPERLINK("mailto:"&amp;BudgetsQTable[[#This Row],[pi_email]]&amp;"&amp;subject=Your NSF Proposal:  "&amp;BudgetsQTable[[#This Row],[prop_id]],BudgetsQTable[[#This Row],[pi_email]]))</f>
        <v/>
      </c>
      <c r="O914" s="78" t="s">
        <v>753</v>
      </c>
      <c r="P914" s="78">
        <v>2</v>
      </c>
      <c r="Q914" s="78">
        <v>2.33</v>
      </c>
      <c r="R914" s="79">
        <v>0</v>
      </c>
      <c r="S914" s="79">
        <v>2453</v>
      </c>
      <c r="T914" s="79">
        <v>0</v>
      </c>
      <c r="U914" s="80">
        <v>286050</v>
      </c>
      <c r="V914" s="78">
        <v>0</v>
      </c>
      <c r="W914" s="78">
        <v>4</v>
      </c>
      <c r="X914" s="11" t="str">
        <f ca="1">IF(ISBLANK(BudgetsQTable[[#This Row],[budg_seq_yr]]),"FY"&amp;fiscalyear,"FY"&amp;fiscalyear-1+BudgetsQTable[[#This Row],[budg_seq_yr]])</f>
        <v>FY21</v>
      </c>
      <c r="Y914" s="79">
        <v>286050</v>
      </c>
      <c r="Z914" s="78" t="s">
        <v>2840</v>
      </c>
      <c r="AA914" s="78" t="s">
        <v>462</v>
      </c>
      <c r="AB914" s="76" t="s">
        <v>2821</v>
      </c>
      <c r="AC914" s="78" t="s">
        <v>485</v>
      </c>
    </row>
    <row r="915" spans="1:29" x14ac:dyDescent="0.35">
      <c r="A915" s="10" t="s">
        <v>1442</v>
      </c>
      <c r="B915" s="76" t="s">
        <v>2824</v>
      </c>
      <c r="C915" s="76">
        <f>C914+(BudgetsQTable[[#This Row],[lead]]&lt;&gt;K914)</f>
        <v>125</v>
      </c>
      <c r="D915" s="76">
        <f>D914*(BudgetsQTable[[#This Row],[lead]]=K914)+(BudgetsQTable[[#This Row],[prop_id]]&lt;&gt;A914)</f>
        <v>1</v>
      </c>
      <c r="E915" s="77">
        <v>43005.472916666666</v>
      </c>
      <c r="F915" s="78" t="s">
        <v>2839</v>
      </c>
      <c r="G915" s="78" t="s">
        <v>2840</v>
      </c>
      <c r="H915" s="78" t="s">
        <v>462</v>
      </c>
      <c r="I915" s="76" t="s">
        <v>761</v>
      </c>
      <c r="J915" s="76" t="s">
        <v>3600</v>
      </c>
      <c r="K915" s="78" t="s">
        <v>1442</v>
      </c>
      <c r="L915" s="7" t="str">
        <f>IF(BudgetsQTable[[#This Row],[pi_last_name]]=" ","",HYPERLINK("https://www.ejacket.nsf.gov/ej/showProposal.do?Continue=Y&amp;ID="&amp;BudgetsQTable[[#This Row],[prop_id]],BudgetsQTable[[#This Row],[prop_id]]))</f>
        <v>1763548</v>
      </c>
      <c r="M915" s="78" t="s">
        <v>1443</v>
      </c>
      <c r="N915" s="7" t="str">
        <f>IF(BudgetsQTable[[#This Row],[pi_last_name]]=" ","",HYPERLINK("mailto:"&amp;BudgetsQTable[[#This Row],[pi_email]]&amp;"&amp;subject=Your NSF Proposal:  "&amp;BudgetsQTable[[#This Row],[prop_id]],BudgetsQTable[[#This Row],[pi_email]]))</f>
        <v>timwood@gwu.edu</v>
      </c>
      <c r="O915" s="78" t="s">
        <v>568</v>
      </c>
      <c r="P915" s="78"/>
      <c r="Q915" s="78"/>
      <c r="R915" s="79"/>
      <c r="S915" s="79"/>
      <c r="T915" s="79"/>
      <c r="U915" s="80"/>
      <c r="V915" s="78">
        <v>0</v>
      </c>
      <c r="W915" s="78"/>
      <c r="X915" s="11" t="str">
        <f ca="1">IF(ISBLANK(BudgetsQTable[[#This Row],[budg_seq_yr]]),"FY"&amp;fiscalyear,"FY"&amp;fiscalyear-1+BudgetsQTable[[#This Row],[budg_seq_yr]])</f>
        <v>FY18</v>
      </c>
      <c r="Y915" s="79">
        <v>416000</v>
      </c>
      <c r="Z915" s="78" t="s">
        <v>2840</v>
      </c>
      <c r="AA915" s="78" t="s">
        <v>462</v>
      </c>
      <c r="AB915" s="76" t="s">
        <v>2821</v>
      </c>
      <c r="AC915" s="78" t="s">
        <v>485</v>
      </c>
    </row>
    <row r="916" spans="1:29" x14ac:dyDescent="0.35">
      <c r="A916" s="10" t="s">
        <v>1442</v>
      </c>
      <c r="B916" s="76" t="s">
        <v>2824</v>
      </c>
      <c r="C916" s="76">
        <f>C915+(BudgetsQTable[[#This Row],[lead]]&lt;&gt;K915)</f>
        <v>125</v>
      </c>
      <c r="D916" s="76">
        <f>D915*(BudgetsQTable[[#This Row],[lead]]=K915)+(BudgetsQTable[[#This Row],[prop_id]]&lt;&gt;A915)</f>
        <v>1</v>
      </c>
      <c r="E916" s="77">
        <v>43005.472916666666</v>
      </c>
      <c r="F916" s="78" t="s">
        <v>2839</v>
      </c>
      <c r="G916" s="78" t="s">
        <v>2840</v>
      </c>
      <c r="H916" s="78" t="s">
        <v>462</v>
      </c>
      <c r="I916" s="76" t="s">
        <v>761</v>
      </c>
      <c r="J916" s="76" t="s">
        <v>753</v>
      </c>
      <c r="K916" s="78" t="s">
        <v>1442</v>
      </c>
      <c r="L916" s="7" t="str">
        <f>IF(BudgetsQTable[[#This Row],[pi_last_name]]=" ","",HYPERLINK("https://www.ejacket.nsf.gov/ej/showProposal.do?Continue=Y&amp;ID="&amp;BudgetsQTable[[#This Row],[prop_id]],BudgetsQTable[[#This Row],[prop_id]]))</f>
        <v/>
      </c>
      <c r="M916" s="78" t="s">
        <v>753</v>
      </c>
      <c r="N916" s="7" t="str">
        <f>IF(BudgetsQTable[[#This Row],[pi_last_name]]=" ","",HYPERLINK("mailto:"&amp;BudgetsQTable[[#This Row],[pi_email]]&amp;"&amp;subject=Your NSF Proposal:  "&amp;BudgetsQTable[[#This Row],[prop_id]],BudgetsQTable[[#This Row],[pi_email]]))</f>
        <v/>
      </c>
      <c r="O916" s="78" t="s">
        <v>753</v>
      </c>
      <c r="P916" s="78">
        <v>1</v>
      </c>
      <c r="Q916" s="78">
        <v>0.82</v>
      </c>
      <c r="R916" s="79">
        <v>0</v>
      </c>
      <c r="S916" s="79">
        <v>3000</v>
      </c>
      <c r="T916" s="79">
        <v>16000</v>
      </c>
      <c r="U916" s="80">
        <v>145318</v>
      </c>
      <c r="V916" s="78">
        <v>0</v>
      </c>
      <c r="W916" s="78">
        <v>1</v>
      </c>
      <c r="X916" s="11" t="str">
        <f ca="1">IF(ISBLANK(BudgetsQTable[[#This Row],[budg_seq_yr]]),"FY"&amp;fiscalyear,"FY"&amp;fiscalyear-1+BudgetsQTable[[#This Row],[budg_seq_yr]])</f>
        <v>FY18</v>
      </c>
      <c r="Y916" s="79">
        <v>145318</v>
      </c>
      <c r="Z916" s="78" t="s">
        <v>2840</v>
      </c>
      <c r="AA916" s="78" t="s">
        <v>462</v>
      </c>
      <c r="AB916" s="76" t="s">
        <v>2821</v>
      </c>
      <c r="AC916" s="78" t="s">
        <v>485</v>
      </c>
    </row>
    <row r="917" spans="1:29" x14ac:dyDescent="0.35">
      <c r="A917" s="10" t="s">
        <v>1442</v>
      </c>
      <c r="B917" s="76" t="s">
        <v>2824</v>
      </c>
      <c r="C917" s="76">
        <f>C916+(BudgetsQTable[[#This Row],[lead]]&lt;&gt;K916)</f>
        <v>125</v>
      </c>
      <c r="D917" s="76">
        <f>D916*(BudgetsQTable[[#This Row],[lead]]=K916)+(BudgetsQTable[[#This Row],[prop_id]]&lt;&gt;A916)</f>
        <v>1</v>
      </c>
      <c r="E917" s="77">
        <v>43005.472916666666</v>
      </c>
      <c r="F917" s="78" t="s">
        <v>2839</v>
      </c>
      <c r="G917" s="78" t="s">
        <v>2840</v>
      </c>
      <c r="H917" s="78" t="s">
        <v>462</v>
      </c>
      <c r="I917" s="76" t="s">
        <v>761</v>
      </c>
      <c r="J917" s="76" t="s">
        <v>753</v>
      </c>
      <c r="K917" s="78" t="s">
        <v>1442</v>
      </c>
      <c r="L917" s="7" t="str">
        <f>IF(BudgetsQTable[[#This Row],[pi_last_name]]=" ","",HYPERLINK("https://www.ejacket.nsf.gov/ej/showProposal.do?Continue=Y&amp;ID="&amp;BudgetsQTable[[#This Row],[prop_id]],BudgetsQTable[[#This Row],[prop_id]]))</f>
        <v/>
      </c>
      <c r="M917" s="78" t="s">
        <v>753</v>
      </c>
      <c r="N917" s="7" t="str">
        <f>IF(BudgetsQTable[[#This Row],[pi_last_name]]=" ","",HYPERLINK("mailto:"&amp;BudgetsQTable[[#This Row],[pi_email]]&amp;"&amp;subject=Your NSF Proposal:  "&amp;BudgetsQTable[[#This Row],[prop_id]],BudgetsQTable[[#This Row],[pi_email]]))</f>
        <v/>
      </c>
      <c r="O917" s="78" t="s">
        <v>753</v>
      </c>
      <c r="P917" s="78">
        <v>1</v>
      </c>
      <c r="Q917" s="78">
        <v>0.82</v>
      </c>
      <c r="R917" s="79">
        <v>0</v>
      </c>
      <c r="S917" s="79">
        <v>3000</v>
      </c>
      <c r="T917" s="79">
        <v>0</v>
      </c>
      <c r="U917" s="80">
        <v>98424</v>
      </c>
      <c r="V917" s="78">
        <v>0</v>
      </c>
      <c r="W917" s="78">
        <v>2</v>
      </c>
      <c r="X917" s="11" t="str">
        <f ca="1">IF(ISBLANK(BudgetsQTable[[#This Row],[budg_seq_yr]]),"FY"&amp;fiscalyear,"FY"&amp;fiscalyear-1+BudgetsQTable[[#This Row],[budg_seq_yr]])</f>
        <v>FY19</v>
      </c>
      <c r="Y917" s="79">
        <v>98424</v>
      </c>
      <c r="Z917" s="78" t="s">
        <v>2840</v>
      </c>
      <c r="AA917" s="78" t="s">
        <v>462</v>
      </c>
      <c r="AB917" s="76" t="s">
        <v>2821</v>
      </c>
      <c r="AC917" s="78" t="s">
        <v>485</v>
      </c>
    </row>
    <row r="918" spans="1:29" x14ac:dyDescent="0.35">
      <c r="A918" s="10" t="s">
        <v>1442</v>
      </c>
      <c r="B918" s="76" t="s">
        <v>2824</v>
      </c>
      <c r="C918" s="76">
        <f>C917+(BudgetsQTable[[#This Row],[lead]]&lt;&gt;K917)</f>
        <v>125</v>
      </c>
      <c r="D918" s="76">
        <f>D917*(BudgetsQTable[[#This Row],[lead]]=K917)+(BudgetsQTable[[#This Row],[prop_id]]&lt;&gt;A917)</f>
        <v>1</v>
      </c>
      <c r="E918" s="77">
        <v>43005.472916666666</v>
      </c>
      <c r="F918" s="78" t="s">
        <v>2839</v>
      </c>
      <c r="G918" s="78" t="s">
        <v>2840</v>
      </c>
      <c r="H918" s="78" t="s">
        <v>462</v>
      </c>
      <c r="I918" s="76" t="s">
        <v>761</v>
      </c>
      <c r="J918" s="76" t="s">
        <v>753</v>
      </c>
      <c r="K918" s="78" t="s">
        <v>1442</v>
      </c>
      <c r="L918" s="7" t="str">
        <f>IF(BudgetsQTable[[#This Row],[pi_last_name]]=" ","",HYPERLINK("https://www.ejacket.nsf.gov/ej/showProposal.do?Continue=Y&amp;ID="&amp;BudgetsQTable[[#This Row],[prop_id]],BudgetsQTable[[#This Row],[prop_id]]))</f>
        <v/>
      </c>
      <c r="M918" s="78" t="s">
        <v>753</v>
      </c>
      <c r="N918" s="7" t="str">
        <f>IF(BudgetsQTable[[#This Row],[pi_last_name]]=" ","",HYPERLINK("mailto:"&amp;BudgetsQTable[[#This Row],[pi_email]]&amp;"&amp;subject=Your NSF Proposal:  "&amp;BudgetsQTable[[#This Row],[prop_id]],BudgetsQTable[[#This Row],[pi_email]]))</f>
        <v/>
      </c>
      <c r="O918" s="78" t="s">
        <v>753</v>
      </c>
      <c r="P918" s="78">
        <v>1</v>
      </c>
      <c r="Q918" s="78">
        <v>1</v>
      </c>
      <c r="R918" s="79">
        <v>0</v>
      </c>
      <c r="S918" s="79">
        <v>3000</v>
      </c>
      <c r="T918" s="79">
        <v>0</v>
      </c>
      <c r="U918" s="80">
        <v>102096</v>
      </c>
      <c r="V918" s="78">
        <v>0</v>
      </c>
      <c r="W918" s="78">
        <v>3</v>
      </c>
      <c r="X918" s="11" t="str">
        <f ca="1">IF(ISBLANK(BudgetsQTable[[#This Row],[budg_seq_yr]]),"FY"&amp;fiscalyear,"FY"&amp;fiscalyear-1+BudgetsQTable[[#This Row],[budg_seq_yr]])</f>
        <v>FY20</v>
      </c>
      <c r="Y918" s="79">
        <v>102096</v>
      </c>
      <c r="Z918" s="78" t="s">
        <v>2840</v>
      </c>
      <c r="AA918" s="78" t="s">
        <v>462</v>
      </c>
      <c r="AB918" s="76" t="s">
        <v>2821</v>
      </c>
      <c r="AC918" s="78" t="s">
        <v>485</v>
      </c>
    </row>
    <row r="919" spans="1:29" x14ac:dyDescent="0.35">
      <c r="A919" s="10" t="s">
        <v>1442</v>
      </c>
      <c r="B919" s="76" t="s">
        <v>2824</v>
      </c>
      <c r="C919" s="76">
        <f>C918+(BudgetsQTable[[#This Row],[lead]]&lt;&gt;K918)</f>
        <v>125</v>
      </c>
      <c r="D919" s="76">
        <f>D918*(BudgetsQTable[[#This Row],[lead]]=K918)+(BudgetsQTable[[#This Row],[prop_id]]&lt;&gt;A918)</f>
        <v>1</v>
      </c>
      <c r="E919" s="77">
        <v>43005.472916666666</v>
      </c>
      <c r="F919" s="78" t="s">
        <v>2839</v>
      </c>
      <c r="G919" s="78" t="s">
        <v>2840</v>
      </c>
      <c r="H919" s="78" t="s">
        <v>462</v>
      </c>
      <c r="I919" s="76" t="s">
        <v>761</v>
      </c>
      <c r="J919" s="76" t="s">
        <v>753</v>
      </c>
      <c r="K919" s="78" t="s">
        <v>1442</v>
      </c>
      <c r="L919" s="7" t="str">
        <f>IF(BudgetsQTable[[#This Row],[pi_last_name]]=" ","",HYPERLINK("https://www.ejacket.nsf.gov/ej/showProposal.do?Continue=Y&amp;ID="&amp;BudgetsQTable[[#This Row],[prop_id]],BudgetsQTable[[#This Row],[prop_id]]))</f>
        <v/>
      </c>
      <c r="M919" s="78" t="s">
        <v>753</v>
      </c>
      <c r="N919" s="7" t="str">
        <f>IF(BudgetsQTable[[#This Row],[pi_last_name]]=" ","",HYPERLINK("mailto:"&amp;BudgetsQTable[[#This Row],[pi_email]]&amp;"&amp;subject=Your NSF Proposal:  "&amp;BudgetsQTable[[#This Row],[prop_id]],BudgetsQTable[[#This Row],[pi_email]]))</f>
        <v/>
      </c>
      <c r="O919" s="78" t="s">
        <v>753</v>
      </c>
      <c r="P919" s="78">
        <v>1</v>
      </c>
      <c r="Q919" s="78">
        <v>0.82</v>
      </c>
      <c r="R919" s="79">
        <v>0</v>
      </c>
      <c r="S919" s="79">
        <v>3000</v>
      </c>
      <c r="T919" s="79">
        <v>0</v>
      </c>
      <c r="U919" s="80">
        <v>70162</v>
      </c>
      <c r="V919" s="78">
        <v>0</v>
      </c>
      <c r="W919" s="78">
        <v>4</v>
      </c>
      <c r="X919" s="11" t="str">
        <f ca="1">IF(ISBLANK(BudgetsQTable[[#This Row],[budg_seq_yr]]),"FY"&amp;fiscalyear,"FY"&amp;fiscalyear-1+BudgetsQTable[[#This Row],[budg_seq_yr]])</f>
        <v>FY21</v>
      </c>
      <c r="Y919" s="79">
        <v>70162</v>
      </c>
      <c r="Z919" s="78" t="s">
        <v>2840</v>
      </c>
      <c r="AA919" s="78" t="s">
        <v>462</v>
      </c>
      <c r="AB919" s="76" t="s">
        <v>2821</v>
      </c>
      <c r="AC919" s="78" t="s">
        <v>485</v>
      </c>
    </row>
    <row r="920" spans="1:29" x14ac:dyDescent="0.35">
      <c r="A920" s="10" t="s">
        <v>3601</v>
      </c>
      <c r="B920" s="76" t="s">
        <v>2834</v>
      </c>
      <c r="C920" s="76">
        <f>C919+(BudgetsQTable[[#This Row],[lead]]&lt;&gt;K919)</f>
        <v>125</v>
      </c>
      <c r="D920" s="76">
        <f>D919*(BudgetsQTable[[#This Row],[lead]]=K919)+(BudgetsQTable[[#This Row],[prop_id]]&lt;&gt;A919)</f>
        <v>2</v>
      </c>
      <c r="E920" s="77">
        <v>43005.632638888892</v>
      </c>
      <c r="F920" s="78" t="s">
        <v>2839</v>
      </c>
      <c r="G920" s="78" t="s">
        <v>2840</v>
      </c>
      <c r="H920" s="78" t="s">
        <v>462</v>
      </c>
      <c r="I920" s="76" t="s">
        <v>761</v>
      </c>
      <c r="J920" s="76" t="s">
        <v>3604</v>
      </c>
      <c r="K920" s="78" t="s">
        <v>1442</v>
      </c>
      <c r="L920" s="7" t="str">
        <f>IF(BudgetsQTable[[#This Row],[pi_last_name]]=" ","",HYPERLINK("https://www.ejacket.nsf.gov/ej/showProposal.do?Continue=Y&amp;ID="&amp;BudgetsQTable[[#This Row],[prop_id]],BudgetsQTable[[#This Row],[prop_id]]))</f>
        <v>1763834</v>
      </c>
      <c r="M920" s="78" t="s">
        <v>3602</v>
      </c>
      <c r="N920" s="7" t="str">
        <f>IF(BudgetsQTable[[#This Row],[pi_last_name]]=" ","",HYPERLINK("mailto:"&amp;BudgetsQTable[[#This Row],[pi_email]]&amp;"&amp;subject=Your NSF Proposal:  "&amp;BudgetsQTable[[#This Row],[prop_id]],BudgetsQTable[[#This Row],[pi_email]]))</f>
        <v>shenoy@cs.umass.edu</v>
      </c>
      <c r="O920" s="78" t="s">
        <v>2956</v>
      </c>
      <c r="P920" s="78"/>
      <c r="Q920" s="78"/>
      <c r="R920" s="79"/>
      <c r="S920" s="79"/>
      <c r="T920" s="79"/>
      <c r="U920" s="80"/>
      <c r="V920" s="78">
        <v>0</v>
      </c>
      <c r="W920" s="78"/>
      <c r="X920" s="11" t="str">
        <f ca="1">IF(ISBLANK(BudgetsQTable[[#This Row],[budg_seq_yr]]),"FY"&amp;fiscalyear,"FY"&amp;fiscalyear-1+BudgetsQTable[[#This Row],[budg_seq_yr]])</f>
        <v>FY18</v>
      </c>
      <c r="Y920" s="79">
        <v>400000</v>
      </c>
      <c r="Z920" s="78" t="s">
        <v>2840</v>
      </c>
      <c r="AA920" s="78" t="s">
        <v>462</v>
      </c>
      <c r="AB920" s="76" t="s">
        <v>2821</v>
      </c>
      <c r="AC920" s="78" t="s">
        <v>485</v>
      </c>
    </row>
    <row r="921" spans="1:29" x14ac:dyDescent="0.35">
      <c r="A921" s="10" t="s">
        <v>3601</v>
      </c>
      <c r="B921" s="76" t="s">
        <v>2834</v>
      </c>
      <c r="C921" s="76">
        <f>C920+(BudgetsQTable[[#This Row],[lead]]&lt;&gt;K920)</f>
        <v>125</v>
      </c>
      <c r="D921" s="76">
        <f>D920*(BudgetsQTable[[#This Row],[lead]]=K920)+(BudgetsQTable[[#This Row],[prop_id]]&lt;&gt;A920)</f>
        <v>2</v>
      </c>
      <c r="E921" s="77">
        <v>43005.632638888892</v>
      </c>
      <c r="F921" s="78" t="s">
        <v>2839</v>
      </c>
      <c r="G921" s="78" t="s">
        <v>2840</v>
      </c>
      <c r="H921" s="78" t="s">
        <v>462</v>
      </c>
      <c r="I921" s="76" t="s">
        <v>761</v>
      </c>
      <c r="J921" s="76" t="s">
        <v>753</v>
      </c>
      <c r="K921" s="78" t="s">
        <v>1442</v>
      </c>
      <c r="L921" s="7" t="str">
        <f>IF(BudgetsQTable[[#This Row],[pi_last_name]]=" ","",HYPERLINK("https://www.ejacket.nsf.gov/ej/showProposal.do?Continue=Y&amp;ID="&amp;BudgetsQTable[[#This Row],[prop_id]],BudgetsQTable[[#This Row],[prop_id]]))</f>
        <v/>
      </c>
      <c r="M921" s="78" t="s">
        <v>753</v>
      </c>
      <c r="N921" s="7" t="str">
        <f>IF(BudgetsQTable[[#This Row],[pi_last_name]]=" ","",HYPERLINK("mailto:"&amp;BudgetsQTable[[#This Row],[pi_email]]&amp;"&amp;subject=Your NSF Proposal:  "&amp;BudgetsQTable[[#This Row],[prop_id]],BudgetsQTable[[#This Row],[pi_email]]))</f>
        <v/>
      </c>
      <c r="O921" s="78" t="s">
        <v>753</v>
      </c>
      <c r="P921" s="78">
        <v>1</v>
      </c>
      <c r="Q921" s="78">
        <v>0.5</v>
      </c>
      <c r="R921" s="79">
        <v>0</v>
      </c>
      <c r="S921" s="79">
        <v>3820</v>
      </c>
      <c r="T921" s="79">
        <v>0</v>
      </c>
      <c r="U921" s="80">
        <v>119189</v>
      </c>
      <c r="V921" s="78">
        <v>0</v>
      </c>
      <c r="W921" s="78">
        <v>1</v>
      </c>
      <c r="X921" s="11" t="str">
        <f ca="1">IF(ISBLANK(BudgetsQTable[[#This Row],[budg_seq_yr]]),"FY"&amp;fiscalyear,"FY"&amp;fiscalyear-1+BudgetsQTable[[#This Row],[budg_seq_yr]])</f>
        <v>FY18</v>
      </c>
      <c r="Y921" s="79">
        <v>119189</v>
      </c>
      <c r="Z921" s="78" t="s">
        <v>2840</v>
      </c>
      <c r="AA921" s="78" t="s">
        <v>462</v>
      </c>
      <c r="AB921" s="76" t="s">
        <v>2821</v>
      </c>
      <c r="AC921" s="78" t="s">
        <v>485</v>
      </c>
    </row>
    <row r="922" spans="1:29" x14ac:dyDescent="0.35">
      <c r="A922" s="10" t="s">
        <v>3601</v>
      </c>
      <c r="B922" s="76" t="s">
        <v>2834</v>
      </c>
      <c r="C922" s="76">
        <f>C921+(BudgetsQTable[[#This Row],[lead]]&lt;&gt;K921)</f>
        <v>125</v>
      </c>
      <c r="D922" s="76">
        <f>D921*(BudgetsQTable[[#This Row],[lead]]=K921)+(BudgetsQTable[[#This Row],[prop_id]]&lt;&gt;A921)</f>
        <v>2</v>
      </c>
      <c r="E922" s="77">
        <v>43005.632638888892</v>
      </c>
      <c r="F922" s="78" t="s">
        <v>2839</v>
      </c>
      <c r="G922" s="78" t="s">
        <v>2840</v>
      </c>
      <c r="H922" s="78" t="s">
        <v>462</v>
      </c>
      <c r="I922" s="76" t="s">
        <v>761</v>
      </c>
      <c r="J922" s="76" t="s">
        <v>753</v>
      </c>
      <c r="K922" s="78" t="s">
        <v>1442</v>
      </c>
      <c r="L922" s="7" t="str">
        <f>IF(BudgetsQTable[[#This Row],[pi_last_name]]=" ","",HYPERLINK("https://www.ejacket.nsf.gov/ej/showProposal.do?Continue=Y&amp;ID="&amp;BudgetsQTable[[#This Row],[prop_id]],BudgetsQTable[[#This Row],[prop_id]]))</f>
        <v/>
      </c>
      <c r="M922" s="78" t="s">
        <v>753</v>
      </c>
      <c r="N922" s="7" t="str">
        <f>IF(BudgetsQTable[[#This Row],[pi_last_name]]=" ","",HYPERLINK("mailto:"&amp;BudgetsQTable[[#This Row],[pi_email]]&amp;"&amp;subject=Your NSF Proposal:  "&amp;BudgetsQTable[[#This Row],[prop_id]],BudgetsQTable[[#This Row],[pi_email]]))</f>
        <v/>
      </c>
      <c r="O922" s="78" t="s">
        <v>753</v>
      </c>
      <c r="P922" s="78">
        <v>1</v>
      </c>
      <c r="Q922" s="78">
        <v>0.5</v>
      </c>
      <c r="R922" s="79">
        <v>0</v>
      </c>
      <c r="S922" s="79">
        <v>3820</v>
      </c>
      <c r="T922" s="79">
        <v>0</v>
      </c>
      <c r="U922" s="80">
        <v>97384</v>
      </c>
      <c r="V922" s="78">
        <v>0</v>
      </c>
      <c r="W922" s="78">
        <v>2</v>
      </c>
      <c r="X922" s="11" t="str">
        <f ca="1">IF(ISBLANK(BudgetsQTable[[#This Row],[budg_seq_yr]]),"FY"&amp;fiscalyear,"FY"&amp;fiscalyear-1+BudgetsQTable[[#This Row],[budg_seq_yr]])</f>
        <v>FY19</v>
      </c>
      <c r="Y922" s="79">
        <v>97384</v>
      </c>
      <c r="Z922" s="78" t="s">
        <v>2840</v>
      </c>
      <c r="AA922" s="78" t="s">
        <v>462</v>
      </c>
      <c r="AB922" s="76" t="s">
        <v>2821</v>
      </c>
      <c r="AC922" s="78" t="s">
        <v>485</v>
      </c>
    </row>
    <row r="923" spans="1:29" x14ac:dyDescent="0.35">
      <c r="A923" s="10" t="s">
        <v>3601</v>
      </c>
      <c r="B923" s="76" t="s">
        <v>2834</v>
      </c>
      <c r="C923" s="76">
        <f>C922+(BudgetsQTable[[#This Row],[lead]]&lt;&gt;K922)</f>
        <v>125</v>
      </c>
      <c r="D923" s="76">
        <f>D922*(BudgetsQTable[[#This Row],[lead]]=K922)+(BudgetsQTable[[#This Row],[prop_id]]&lt;&gt;A922)</f>
        <v>2</v>
      </c>
      <c r="E923" s="77">
        <v>43005.632638888892</v>
      </c>
      <c r="F923" s="78" t="s">
        <v>2839</v>
      </c>
      <c r="G923" s="78" t="s">
        <v>2840</v>
      </c>
      <c r="H923" s="78" t="s">
        <v>462</v>
      </c>
      <c r="I923" s="76" t="s">
        <v>761</v>
      </c>
      <c r="J923" s="76" t="s">
        <v>753</v>
      </c>
      <c r="K923" s="78" t="s">
        <v>1442</v>
      </c>
      <c r="L923" s="7" t="str">
        <f>IF(BudgetsQTable[[#This Row],[pi_last_name]]=" ","",HYPERLINK("https://www.ejacket.nsf.gov/ej/showProposal.do?Continue=Y&amp;ID="&amp;BudgetsQTable[[#This Row],[prop_id]],BudgetsQTable[[#This Row],[prop_id]]))</f>
        <v/>
      </c>
      <c r="M923" s="78" t="s">
        <v>753</v>
      </c>
      <c r="N923" s="7" t="str">
        <f>IF(BudgetsQTable[[#This Row],[pi_last_name]]=" ","",HYPERLINK("mailto:"&amp;BudgetsQTable[[#This Row],[pi_email]]&amp;"&amp;subject=Your NSF Proposal:  "&amp;BudgetsQTable[[#This Row],[prop_id]],BudgetsQTable[[#This Row],[pi_email]]))</f>
        <v/>
      </c>
      <c r="O923" s="78" t="s">
        <v>753</v>
      </c>
      <c r="P923" s="78">
        <v>1</v>
      </c>
      <c r="Q923" s="78">
        <v>0.5</v>
      </c>
      <c r="R923" s="79">
        <v>0</v>
      </c>
      <c r="S923" s="79">
        <v>0</v>
      </c>
      <c r="T923" s="79">
        <v>0</v>
      </c>
      <c r="U923" s="80">
        <v>94559</v>
      </c>
      <c r="V923" s="78">
        <v>0</v>
      </c>
      <c r="W923" s="78">
        <v>3</v>
      </c>
      <c r="X923" s="11" t="str">
        <f ca="1">IF(ISBLANK(BudgetsQTable[[#This Row],[budg_seq_yr]]),"FY"&amp;fiscalyear,"FY"&amp;fiscalyear-1+BudgetsQTable[[#This Row],[budg_seq_yr]])</f>
        <v>FY20</v>
      </c>
      <c r="Y923" s="79">
        <v>94559</v>
      </c>
      <c r="Z923" s="78" t="s">
        <v>2840</v>
      </c>
      <c r="AA923" s="78" t="s">
        <v>462</v>
      </c>
      <c r="AB923" s="76" t="s">
        <v>2821</v>
      </c>
      <c r="AC923" s="78" t="s">
        <v>485</v>
      </c>
    </row>
    <row r="924" spans="1:29" x14ac:dyDescent="0.35">
      <c r="A924" s="10" t="s">
        <v>3601</v>
      </c>
      <c r="B924" s="76" t="s">
        <v>2834</v>
      </c>
      <c r="C924" s="76">
        <f>C923+(BudgetsQTable[[#This Row],[lead]]&lt;&gt;K923)</f>
        <v>125</v>
      </c>
      <c r="D924" s="76">
        <f>D923*(BudgetsQTable[[#This Row],[lead]]=K923)+(BudgetsQTable[[#This Row],[prop_id]]&lt;&gt;A923)</f>
        <v>2</v>
      </c>
      <c r="E924" s="77">
        <v>43005.632638888892</v>
      </c>
      <c r="F924" s="78" t="s">
        <v>2839</v>
      </c>
      <c r="G924" s="78" t="s">
        <v>2840</v>
      </c>
      <c r="H924" s="78" t="s">
        <v>462</v>
      </c>
      <c r="I924" s="76" t="s">
        <v>761</v>
      </c>
      <c r="J924" s="76" t="s">
        <v>753</v>
      </c>
      <c r="K924" s="78" t="s">
        <v>1442</v>
      </c>
      <c r="L924" s="7" t="str">
        <f>IF(BudgetsQTable[[#This Row],[pi_last_name]]=" ","",HYPERLINK("https://www.ejacket.nsf.gov/ej/showProposal.do?Continue=Y&amp;ID="&amp;BudgetsQTable[[#This Row],[prop_id]],BudgetsQTable[[#This Row],[prop_id]]))</f>
        <v/>
      </c>
      <c r="M924" s="78" t="s">
        <v>753</v>
      </c>
      <c r="N924" s="7" t="str">
        <f>IF(BudgetsQTable[[#This Row],[pi_last_name]]=" ","",HYPERLINK("mailto:"&amp;BudgetsQTable[[#This Row],[pi_email]]&amp;"&amp;subject=Your NSF Proposal:  "&amp;BudgetsQTable[[#This Row],[prop_id]],BudgetsQTable[[#This Row],[pi_email]]))</f>
        <v/>
      </c>
      <c r="O924" s="78" t="s">
        <v>753</v>
      </c>
      <c r="P924" s="78">
        <v>1</v>
      </c>
      <c r="Q924" s="78">
        <v>0.3</v>
      </c>
      <c r="R924" s="79">
        <v>0</v>
      </c>
      <c r="S924" s="79">
        <v>0</v>
      </c>
      <c r="T924" s="79">
        <v>0</v>
      </c>
      <c r="U924" s="80">
        <v>88868</v>
      </c>
      <c r="V924" s="78">
        <v>0</v>
      </c>
      <c r="W924" s="78">
        <v>4</v>
      </c>
      <c r="X924" s="11" t="str">
        <f ca="1">IF(ISBLANK(BudgetsQTable[[#This Row],[budg_seq_yr]]),"FY"&amp;fiscalyear,"FY"&amp;fiscalyear-1+BudgetsQTable[[#This Row],[budg_seq_yr]])</f>
        <v>FY21</v>
      </c>
      <c r="Y924" s="79">
        <v>88868</v>
      </c>
      <c r="Z924" s="78" t="s">
        <v>2840</v>
      </c>
      <c r="AA924" s="78" t="s">
        <v>462</v>
      </c>
      <c r="AB924" s="76" t="s">
        <v>2821</v>
      </c>
      <c r="AC924" s="78" t="s">
        <v>485</v>
      </c>
    </row>
    <row r="925" spans="1:29" x14ac:dyDescent="0.35">
      <c r="A925" s="10" t="s">
        <v>3605</v>
      </c>
      <c r="B925" s="76" t="s">
        <v>2834</v>
      </c>
      <c r="C925" s="76">
        <f>C924+(BudgetsQTable[[#This Row],[lead]]&lt;&gt;K924)</f>
        <v>125</v>
      </c>
      <c r="D925" s="76">
        <f>D924*(BudgetsQTable[[#This Row],[lead]]=K924)+(BudgetsQTable[[#This Row],[prop_id]]&lt;&gt;A924)</f>
        <v>3</v>
      </c>
      <c r="E925" s="77">
        <v>43005.671527777777</v>
      </c>
      <c r="F925" s="78" t="s">
        <v>2839</v>
      </c>
      <c r="G925" s="78" t="s">
        <v>2840</v>
      </c>
      <c r="H925" s="78" t="s">
        <v>462</v>
      </c>
      <c r="I925" s="76" t="s">
        <v>761</v>
      </c>
      <c r="J925" s="76" t="s">
        <v>3608</v>
      </c>
      <c r="K925" s="78" t="s">
        <v>1442</v>
      </c>
      <c r="L925" s="7" t="str">
        <f>IF(BudgetsQTable[[#This Row],[pi_last_name]]=" ","",HYPERLINK("https://www.ejacket.nsf.gov/ej/showProposal.do?Continue=Y&amp;ID="&amp;BudgetsQTable[[#This Row],[prop_id]],BudgetsQTable[[#This Row],[prop_id]]))</f>
        <v>1763929</v>
      </c>
      <c r="M925" s="78" t="s">
        <v>3606</v>
      </c>
      <c r="N925" s="7" t="str">
        <f>IF(BudgetsQTable[[#This Row],[pi_last_name]]=" ","",HYPERLINK("mailto:"&amp;BudgetsQTable[[#This Row],[pi_email]]&amp;"&amp;subject=Your NSF Proposal:  "&amp;BudgetsQTable[[#This Row],[prop_id]],BudgetsQTable[[#This Row],[pi_email]]))</f>
        <v>kk@cs.ucr.edu</v>
      </c>
      <c r="O925" s="78" t="s">
        <v>665</v>
      </c>
      <c r="P925" s="78"/>
      <c r="Q925" s="78"/>
      <c r="R925" s="79"/>
      <c r="S925" s="79"/>
      <c r="T925" s="79"/>
      <c r="U925" s="80"/>
      <c r="V925" s="78">
        <v>0</v>
      </c>
      <c r="W925" s="78"/>
      <c r="X925" s="11" t="str">
        <f ca="1">IF(ISBLANK(BudgetsQTable[[#This Row],[budg_seq_yr]]),"FY"&amp;fiscalyear,"FY"&amp;fiscalyear-1+BudgetsQTable[[#This Row],[budg_seq_yr]])</f>
        <v>FY18</v>
      </c>
      <c r="Y925" s="79">
        <v>416000</v>
      </c>
      <c r="Z925" s="78" t="s">
        <v>2840</v>
      </c>
      <c r="AA925" s="78" t="s">
        <v>462</v>
      </c>
      <c r="AB925" s="76" t="s">
        <v>2821</v>
      </c>
      <c r="AC925" s="78" t="s">
        <v>485</v>
      </c>
    </row>
    <row r="926" spans="1:29" x14ac:dyDescent="0.35">
      <c r="A926" s="10" t="s">
        <v>3605</v>
      </c>
      <c r="B926" s="76" t="s">
        <v>2834</v>
      </c>
      <c r="C926" s="76">
        <f>C925+(BudgetsQTable[[#This Row],[lead]]&lt;&gt;K925)</f>
        <v>125</v>
      </c>
      <c r="D926" s="76">
        <f>D925*(BudgetsQTable[[#This Row],[lead]]=K925)+(BudgetsQTable[[#This Row],[prop_id]]&lt;&gt;A925)</f>
        <v>3</v>
      </c>
      <c r="E926" s="77">
        <v>43005.671527777777</v>
      </c>
      <c r="F926" s="78" t="s">
        <v>2839</v>
      </c>
      <c r="G926" s="78" t="s">
        <v>2840</v>
      </c>
      <c r="H926" s="78" t="s">
        <v>462</v>
      </c>
      <c r="I926" s="76" t="s">
        <v>761</v>
      </c>
      <c r="J926" s="76" t="s">
        <v>753</v>
      </c>
      <c r="K926" s="78" t="s">
        <v>1442</v>
      </c>
      <c r="L926" s="7" t="str">
        <f>IF(BudgetsQTable[[#This Row],[pi_last_name]]=" ","",HYPERLINK("https://www.ejacket.nsf.gov/ej/showProposal.do?Continue=Y&amp;ID="&amp;BudgetsQTable[[#This Row],[prop_id]],BudgetsQTable[[#This Row],[prop_id]]))</f>
        <v/>
      </c>
      <c r="M926" s="78" t="s">
        <v>753</v>
      </c>
      <c r="N926" s="7" t="str">
        <f>IF(BudgetsQTable[[#This Row],[pi_last_name]]=" ","",HYPERLINK("mailto:"&amp;BudgetsQTable[[#This Row],[pi_email]]&amp;"&amp;subject=Your NSF Proposal:  "&amp;BudgetsQTable[[#This Row],[prop_id]],BudgetsQTable[[#This Row],[pi_email]]))</f>
        <v/>
      </c>
      <c r="O926" s="78" t="s">
        <v>753</v>
      </c>
      <c r="P926" s="78">
        <v>1</v>
      </c>
      <c r="Q926" s="78">
        <v>1</v>
      </c>
      <c r="R926" s="79">
        <v>0</v>
      </c>
      <c r="S926" s="79">
        <v>0</v>
      </c>
      <c r="T926" s="79">
        <v>16000</v>
      </c>
      <c r="U926" s="80">
        <v>112614</v>
      </c>
      <c r="V926" s="78">
        <v>0</v>
      </c>
      <c r="W926" s="78">
        <v>1</v>
      </c>
      <c r="X926" s="11" t="str">
        <f ca="1">IF(ISBLANK(BudgetsQTable[[#This Row],[budg_seq_yr]]),"FY"&amp;fiscalyear,"FY"&amp;fiscalyear-1+BudgetsQTable[[#This Row],[budg_seq_yr]])</f>
        <v>FY18</v>
      </c>
      <c r="Y926" s="79">
        <v>112614</v>
      </c>
      <c r="Z926" s="78" t="s">
        <v>2840</v>
      </c>
      <c r="AA926" s="78" t="s">
        <v>462</v>
      </c>
      <c r="AB926" s="76" t="s">
        <v>2821</v>
      </c>
      <c r="AC926" s="78" t="s">
        <v>485</v>
      </c>
    </row>
    <row r="927" spans="1:29" x14ac:dyDescent="0.35">
      <c r="A927" s="10" t="s">
        <v>3605</v>
      </c>
      <c r="B927" s="76" t="s">
        <v>2834</v>
      </c>
      <c r="C927" s="76">
        <f>C926+(BudgetsQTable[[#This Row],[lead]]&lt;&gt;K926)</f>
        <v>125</v>
      </c>
      <c r="D927" s="76">
        <f>D926*(BudgetsQTable[[#This Row],[lead]]=K926)+(BudgetsQTable[[#This Row],[prop_id]]&lt;&gt;A926)</f>
        <v>3</v>
      </c>
      <c r="E927" s="77">
        <v>43005.671527777777</v>
      </c>
      <c r="F927" s="78" t="s">
        <v>2839</v>
      </c>
      <c r="G927" s="78" t="s">
        <v>2840</v>
      </c>
      <c r="H927" s="78" t="s">
        <v>462</v>
      </c>
      <c r="I927" s="76" t="s">
        <v>761</v>
      </c>
      <c r="J927" s="76" t="s">
        <v>753</v>
      </c>
      <c r="K927" s="78" t="s">
        <v>1442</v>
      </c>
      <c r="L927" s="7" t="str">
        <f>IF(BudgetsQTable[[#This Row],[pi_last_name]]=" ","",HYPERLINK("https://www.ejacket.nsf.gov/ej/showProposal.do?Continue=Y&amp;ID="&amp;BudgetsQTable[[#This Row],[prop_id]],BudgetsQTable[[#This Row],[prop_id]]))</f>
        <v/>
      </c>
      <c r="M927" s="78" t="s">
        <v>753</v>
      </c>
      <c r="N927" s="7" t="str">
        <f>IF(BudgetsQTable[[#This Row],[pi_last_name]]=" ","",HYPERLINK("mailto:"&amp;BudgetsQTable[[#This Row],[pi_email]]&amp;"&amp;subject=Your NSF Proposal:  "&amp;BudgetsQTable[[#This Row],[prop_id]],BudgetsQTable[[#This Row],[pi_email]]))</f>
        <v/>
      </c>
      <c r="O927" s="78" t="s">
        <v>753</v>
      </c>
      <c r="P927" s="78">
        <v>1</v>
      </c>
      <c r="Q927" s="78">
        <v>1</v>
      </c>
      <c r="R927" s="79">
        <v>0</v>
      </c>
      <c r="S927" s="79">
        <v>0</v>
      </c>
      <c r="T927" s="79">
        <v>0</v>
      </c>
      <c r="U927" s="80">
        <v>98829</v>
      </c>
      <c r="V927" s="78">
        <v>0</v>
      </c>
      <c r="W927" s="78">
        <v>2</v>
      </c>
      <c r="X927" s="11" t="str">
        <f ca="1">IF(ISBLANK(BudgetsQTable[[#This Row],[budg_seq_yr]]),"FY"&amp;fiscalyear,"FY"&amp;fiscalyear-1+BudgetsQTable[[#This Row],[budg_seq_yr]])</f>
        <v>FY19</v>
      </c>
      <c r="Y927" s="79">
        <v>98829</v>
      </c>
      <c r="Z927" s="78" t="s">
        <v>2840</v>
      </c>
      <c r="AA927" s="78" t="s">
        <v>462</v>
      </c>
      <c r="AB927" s="76" t="s">
        <v>2821</v>
      </c>
      <c r="AC927" s="78" t="s">
        <v>485</v>
      </c>
    </row>
    <row r="928" spans="1:29" x14ac:dyDescent="0.35">
      <c r="A928" s="10" t="s">
        <v>3605</v>
      </c>
      <c r="B928" s="76" t="s">
        <v>2834</v>
      </c>
      <c r="C928" s="76">
        <f>C927+(BudgetsQTable[[#This Row],[lead]]&lt;&gt;K927)</f>
        <v>125</v>
      </c>
      <c r="D928" s="76">
        <f>D927*(BudgetsQTable[[#This Row],[lead]]=K927)+(BudgetsQTable[[#This Row],[prop_id]]&lt;&gt;A927)</f>
        <v>3</v>
      </c>
      <c r="E928" s="77">
        <v>43005.671527777777</v>
      </c>
      <c r="F928" s="78" t="s">
        <v>2839</v>
      </c>
      <c r="G928" s="78" t="s">
        <v>2840</v>
      </c>
      <c r="H928" s="78" t="s">
        <v>462</v>
      </c>
      <c r="I928" s="76" t="s">
        <v>761</v>
      </c>
      <c r="J928" s="76" t="s">
        <v>753</v>
      </c>
      <c r="K928" s="78" t="s">
        <v>1442</v>
      </c>
      <c r="L928" s="7" t="str">
        <f>IF(BudgetsQTable[[#This Row],[pi_last_name]]=" ","",HYPERLINK("https://www.ejacket.nsf.gov/ej/showProposal.do?Continue=Y&amp;ID="&amp;BudgetsQTable[[#This Row],[prop_id]],BudgetsQTable[[#This Row],[prop_id]]))</f>
        <v/>
      </c>
      <c r="M928" s="78" t="s">
        <v>753</v>
      </c>
      <c r="N928" s="7" t="str">
        <f>IF(BudgetsQTable[[#This Row],[pi_last_name]]=" ","",HYPERLINK("mailto:"&amp;BudgetsQTable[[#This Row],[pi_email]]&amp;"&amp;subject=Your NSF Proposal:  "&amp;BudgetsQTable[[#This Row],[prop_id]],BudgetsQTable[[#This Row],[pi_email]]))</f>
        <v/>
      </c>
      <c r="O928" s="78" t="s">
        <v>753</v>
      </c>
      <c r="P928" s="78">
        <v>1</v>
      </c>
      <c r="Q928" s="78">
        <v>1</v>
      </c>
      <c r="R928" s="79">
        <v>0</v>
      </c>
      <c r="S928" s="79">
        <v>0</v>
      </c>
      <c r="T928" s="79">
        <v>0</v>
      </c>
      <c r="U928" s="80">
        <v>101107</v>
      </c>
      <c r="V928" s="78">
        <v>0</v>
      </c>
      <c r="W928" s="78">
        <v>3</v>
      </c>
      <c r="X928" s="11" t="str">
        <f ca="1">IF(ISBLANK(BudgetsQTable[[#This Row],[budg_seq_yr]]),"FY"&amp;fiscalyear,"FY"&amp;fiscalyear-1+BudgetsQTable[[#This Row],[budg_seq_yr]])</f>
        <v>FY20</v>
      </c>
      <c r="Y928" s="79">
        <v>101107</v>
      </c>
      <c r="Z928" s="78" t="s">
        <v>2840</v>
      </c>
      <c r="AA928" s="78" t="s">
        <v>462</v>
      </c>
      <c r="AB928" s="76" t="s">
        <v>2821</v>
      </c>
      <c r="AC928" s="78" t="s">
        <v>485</v>
      </c>
    </row>
    <row r="929" spans="1:29" x14ac:dyDescent="0.35">
      <c r="A929" s="10" t="s">
        <v>3605</v>
      </c>
      <c r="B929" s="76" t="s">
        <v>2834</v>
      </c>
      <c r="C929" s="76">
        <f>C928+(BudgetsQTable[[#This Row],[lead]]&lt;&gt;K928)</f>
        <v>125</v>
      </c>
      <c r="D929" s="76">
        <f>D928*(BudgetsQTable[[#This Row],[lead]]=K928)+(BudgetsQTable[[#This Row],[prop_id]]&lt;&gt;A928)</f>
        <v>3</v>
      </c>
      <c r="E929" s="77">
        <v>43005.671527777777</v>
      </c>
      <c r="F929" s="78" t="s">
        <v>2839</v>
      </c>
      <c r="G929" s="78" t="s">
        <v>2840</v>
      </c>
      <c r="H929" s="78" t="s">
        <v>462</v>
      </c>
      <c r="I929" s="76" t="s">
        <v>761</v>
      </c>
      <c r="J929" s="76" t="s">
        <v>753</v>
      </c>
      <c r="K929" s="78" t="s">
        <v>1442</v>
      </c>
      <c r="L929" s="7" t="str">
        <f>IF(BudgetsQTable[[#This Row],[pi_last_name]]=" ","",HYPERLINK("https://www.ejacket.nsf.gov/ej/showProposal.do?Continue=Y&amp;ID="&amp;BudgetsQTable[[#This Row],[prop_id]],BudgetsQTable[[#This Row],[prop_id]]))</f>
        <v/>
      </c>
      <c r="M929" s="78" t="s">
        <v>753</v>
      </c>
      <c r="N929" s="7" t="str">
        <f>IF(BudgetsQTable[[#This Row],[pi_last_name]]=" ","",HYPERLINK("mailto:"&amp;BudgetsQTable[[#This Row],[pi_email]]&amp;"&amp;subject=Your NSF Proposal:  "&amp;BudgetsQTable[[#This Row],[prop_id]],BudgetsQTable[[#This Row],[pi_email]]))</f>
        <v/>
      </c>
      <c r="O929" s="78" t="s">
        <v>753</v>
      </c>
      <c r="P929" s="78">
        <v>1</v>
      </c>
      <c r="Q929" s="78">
        <v>1</v>
      </c>
      <c r="R929" s="79">
        <v>0</v>
      </c>
      <c r="S929" s="79">
        <v>0</v>
      </c>
      <c r="T929" s="79">
        <v>0</v>
      </c>
      <c r="U929" s="80">
        <v>103450</v>
      </c>
      <c r="V929" s="78">
        <v>0</v>
      </c>
      <c r="W929" s="78">
        <v>4</v>
      </c>
      <c r="X929" s="11" t="str">
        <f ca="1">IF(ISBLANK(BudgetsQTable[[#This Row],[budg_seq_yr]]),"FY"&amp;fiscalyear,"FY"&amp;fiscalyear-1+BudgetsQTable[[#This Row],[budg_seq_yr]])</f>
        <v>FY21</v>
      </c>
      <c r="Y929" s="79">
        <v>103450</v>
      </c>
      <c r="Z929" s="78" t="s">
        <v>2840</v>
      </c>
      <c r="AA929" s="78" t="s">
        <v>462</v>
      </c>
      <c r="AB929" s="76" t="s">
        <v>2821</v>
      </c>
      <c r="AC929" s="78" t="s">
        <v>485</v>
      </c>
    </row>
    <row r="930" spans="1:29" x14ac:dyDescent="0.35">
      <c r="A930" s="10" t="s">
        <v>3609</v>
      </c>
      <c r="B930" s="76" t="s">
        <v>2824</v>
      </c>
      <c r="C930" s="76">
        <f>C929+(BudgetsQTable[[#This Row],[lead]]&lt;&gt;K929)</f>
        <v>126</v>
      </c>
      <c r="D930" s="76">
        <f>D929*(BudgetsQTable[[#This Row],[lead]]=K929)+(BudgetsQTable[[#This Row],[prop_id]]&lt;&gt;A929)</f>
        <v>1</v>
      </c>
      <c r="E930" s="77">
        <v>43005.474305555559</v>
      </c>
      <c r="F930" s="78" t="s">
        <v>2868</v>
      </c>
      <c r="G930" s="78" t="s">
        <v>2869</v>
      </c>
      <c r="H930" s="78" t="s">
        <v>468</v>
      </c>
      <c r="I930" s="76" t="s">
        <v>1185</v>
      </c>
      <c r="J930" s="76" t="s">
        <v>3613</v>
      </c>
      <c r="K930" s="78" t="s">
        <v>3609</v>
      </c>
      <c r="L930" s="7" t="str">
        <f>IF(BudgetsQTable[[#This Row],[pi_last_name]]=" ","",HYPERLINK("https://www.ejacket.nsf.gov/ej/showProposal.do?Continue=Y&amp;ID="&amp;BudgetsQTable[[#This Row],[prop_id]],BudgetsQTable[[#This Row],[prop_id]]))</f>
        <v>1763550</v>
      </c>
      <c r="M930" s="78" t="s">
        <v>3610</v>
      </c>
      <c r="N930" s="7" t="str">
        <f>IF(BudgetsQTable[[#This Row],[pi_last_name]]=" ","",HYPERLINK("mailto:"&amp;BudgetsQTable[[#This Row],[pi_email]]&amp;"&amp;subject=Your NSF Proposal:  "&amp;BudgetsQTable[[#This Row],[prop_id]],BudgetsQTable[[#This Row],[pi_email]]))</f>
        <v>remco@cs.tufts.edu</v>
      </c>
      <c r="O930" s="78" t="s">
        <v>3410</v>
      </c>
      <c r="P930" s="78"/>
      <c r="Q930" s="78"/>
      <c r="R930" s="79"/>
      <c r="S930" s="79"/>
      <c r="T930" s="79"/>
      <c r="U930" s="80"/>
      <c r="V930" s="78">
        <v>0</v>
      </c>
      <c r="W930" s="78"/>
      <c r="X930" s="11" t="str">
        <f ca="1">IF(ISBLANK(BudgetsQTable[[#This Row],[budg_seq_yr]]),"FY"&amp;fiscalyear,"FY"&amp;fiscalyear-1+BudgetsQTable[[#This Row],[budg_seq_yr]])</f>
        <v>FY18</v>
      </c>
      <c r="Y930" s="79">
        <v>398568</v>
      </c>
      <c r="Z930" s="78" t="s">
        <v>2869</v>
      </c>
      <c r="AA930" s="78" t="s">
        <v>468</v>
      </c>
      <c r="AB930" s="76" t="s">
        <v>2821</v>
      </c>
      <c r="AC930" s="78" t="s">
        <v>468</v>
      </c>
    </row>
    <row r="931" spans="1:29" x14ac:dyDescent="0.35">
      <c r="A931" s="10" t="s">
        <v>3609</v>
      </c>
      <c r="B931" s="76" t="s">
        <v>2824</v>
      </c>
      <c r="C931" s="76">
        <f>C930+(BudgetsQTable[[#This Row],[lead]]&lt;&gt;K930)</f>
        <v>126</v>
      </c>
      <c r="D931" s="76">
        <f>D930*(BudgetsQTable[[#This Row],[lead]]=K930)+(BudgetsQTable[[#This Row],[prop_id]]&lt;&gt;A930)</f>
        <v>1</v>
      </c>
      <c r="E931" s="77">
        <v>43005.474305555559</v>
      </c>
      <c r="F931" s="78" t="s">
        <v>2868</v>
      </c>
      <c r="G931" s="78" t="s">
        <v>2869</v>
      </c>
      <c r="H931" s="78" t="s">
        <v>468</v>
      </c>
      <c r="I931" s="76" t="s">
        <v>1185</v>
      </c>
      <c r="J931" s="76" t="s">
        <v>753</v>
      </c>
      <c r="K931" s="78" t="s">
        <v>3609</v>
      </c>
      <c r="L931" s="7" t="str">
        <f>IF(BudgetsQTable[[#This Row],[pi_last_name]]=" ","",HYPERLINK("https://www.ejacket.nsf.gov/ej/showProposal.do?Continue=Y&amp;ID="&amp;BudgetsQTable[[#This Row],[prop_id]],BudgetsQTable[[#This Row],[prop_id]]))</f>
        <v/>
      </c>
      <c r="M931" s="78" t="s">
        <v>753</v>
      </c>
      <c r="N931" s="7" t="str">
        <f>IF(BudgetsQTable[[#This Row],[pi_last_name]]=" ","",HYPERLINK("mailto:"&amp;BudgetsQTable[[#This Row],[pi_email]]&amp;"&amp;subject=Your NSF Proposal:  "&amp;BudgetsQTable[[#This Row],[prop_id]],BudgetsQTable[[#This Row],[pi_email]]))</f>
        <v/>
      </c>
      <c r="O931" s="78" t="s">
        <v>753</v>
      </c>
      <c r="P931" s="78">
        <v>1</v>
      </c>
      <c r="Q931" s="78">
        <v>0.75</v>
      </c>
      <c r="R931" s="79">
        <v>0</v>
      </c>
      <c r="S931" s="79">
        <v>0</v>
      </c>
      <c r="T931" s="79">
        <v>0</v>
      </c>
      <c r="U931" s="80">
        <v>95408</v>
      </c>
      <c r="V931" s="78">
        <v>0</v>
      </c>
      <c r="W931" s="78">
        <v>1</v>
      </c>
      <c r="X931" s="11" t="str">
        <f ca="1">IF(ISBLANK(BudgetsQTable[[#This Row],[budg_seq_yr]]),"FY"&amp;fiscalyear,"FY"&amp;fiscalyear-1+BudgetsQTable[[#This Row],[budg_seq_yr]])</f>
        <v>FY18</v>
      </c>
      <c r="Y931" s="79">
        <v>95408</v>
      </c>
      <c r="Z931" s="78" t="s">
        <v>2869</v>
      </c>
      <c r="AA931" s="78" t="s">
        <v>468</v>
      </c>
      <c r="AB931" s="76" t="s">
        <v>2821</v>
      </c>
      <c r="AC931" s="78" t="s">
        <v>468</v>
      </c>
    </row>
    <row r="932" spans="1:29" x14ac:dyDescent="0.35">
      <c r="A932" s="10" t="s">
        <v>3609</v>
      </c>
      <c r="B932" s="76" t="s">
        <v>2824</v>
      </c>
      <c r="C932" s="76">
        <f>C931+(BudgetsQTable[[#This Row],[lead]]&lt;&gt;K931)</f>
        <v>126</v>
      </c>
      <c r="D932" s="76">
        <f>D931*(BudgetsQTable[[#This Row],[lead]]=K931)+(BudgetsQTable[[#This Row],[prop_id]]&lt;&gt;A931)</f>
        <v>1</v>
      </c>
      <c r="E932" s="77">
        <v>43005.474305555559</v>
      </c>
      <c r="F932" s="78" t="s">
        <v>2868</v>
      </c>
      <c r="G932" s="78" t="s">
        <v>2869</v>
      </c>
      <c r="H932" s="78" t="s">
        <v>468</v>
      </c>
      <c r="I932" s="76" t="s">
        <v>1185</v>
      </c>
      <c r="J932" s="76" t="s">
        <v>753</v>
      </c>
      <c r="K932" s="78" t="s">
        <v>3609</v>
      </c>
      <c r="L932" s="7" t="str">
        <f>IF(BudgetsQTable[[#This Row],[pi_last_name]]=" ","",HYPERLINK("https://www.ejacket.nsf.gov/ej/showProposal.do?Continue=Y&amp;ID="&amp;BudgetsQTable[[#This Row],[prop_id]],BudgetsQTable[[#This Row],[prop_id]]))</f>
        <v/>
      </c>
      <c r="M932" s="78" t="s">
        <v>753</v>
      </c>
      <c r="N932" s="7" t="str">
        <f>IF(BudgetsQTable[[#This Row],[pi_last_name]]=" ","",HYPERLINK("mailto:"&amp;BudgetsQTable[[#This Row],[pi_email]]&amp;"&amp;subject=Your NSF Proposal:  "&amp;BudgetsQTable[[#This Row],[prop_id]],BudgetsQTable[[#This Row],[pi_email]]))</f>
        <v/>
      </c>
      <c r="O932" s="78" t="s">
        <v>753</v>
      </c>
      <c r="P932" s="78">
        <v>1</v>
      </c>
      <c r="Q932" s="78">
        <v>0.75</v>
      </c>
      <c r="R932" s="79">
        <v>0</v>
      </c>
      <c r="S932" s="79">
        <v>0</v>
      </c>
      <c r="T932" s="79">
        <v>0</v>
      </c>
      <c r="U932" s="80">
        <v>98171</v>
      </c>
      <c r="V932" s="78">
        <v>0</v>
      </c>
      <c r="W932" s="78">
        <v>2</v>
      </c>
      <c r="X932" s="11" t="str">
        <f ca="1">IF(ISBLANK(BudgetsQTable[[#This Row],[budg_seq_yr]]),"FY"&amp;fiscalyear,"FY"&amp;fiscalyear-1+BudgetsQTable[[#This Row],[budg_seq_yr]])</f>
        <v>FY19</v>
      </c>
      <c r="Y932" s="79">
        <v>98171</v>
      </c>
      <c r="Z932" s="78" t="s">
        <v>2869</v>
      </c>
      <c r="AA932" s="78" t="s">
        <v>468</v>
      </c>
      <c r="AB932" s="76" t="s">
        <v>2821</v>
      </c>
      <c r="AC932" s="78" t="s">
        <v>468</v>
      </c>
    </row>
    <row r="933" spans="1:29" x14ac:dyDescent="0.35">
      <c r="A933" s="10" t="s">
        <v>3609</v>
      </c>
      <c r="B933" s="76" t="s">
        <v>2824</v>
      </c>
      <c r="C933" s="76">
        <f>C932+(BudgetsQTable[[#This Row],[lead]]&lt;&gt;K932)</f>
        <v>126</v>
      </c>
      <c r="D933" s="76">
        <f>D932*(BudgetsQTable[[#This Row],[lead]]=K932)+(BudgetsQTable[[#This Row],[prop_id]]&lt;&gt;A932)</f>
        <v>1</v>
      </c>
      <c r="E933" s="77">
        <v>43005.474305555559</v>
      </c>
      <c r="F933" s="78" t="s">
        <v>2868</v>
      </c>
      <c r="G933" s="78" t="s">
        <v>2869</v>
      </c>
      <c r="H933" s="78" t="s">
        <v>468</v>
      </c>
      <c r="I933" s="76" t="s">
        <v>1185</v>
      </c>
      <c r="J933" s="76" t="s">
        <v>753</v>
      </c>
      <c r="K933" s="78" t="s">
        <v>3609</v>
      </c>
      <c r="L933" s="7" t="str">
        <f>IF(BudgetsQTable[[#This Row],[pi_last_name]]=" ","",HYPERLINK("https://www.ejacket.nsf.gov/ej/showProposal.do?Continue=Y&amp;ID="&amp;BudgetsQTable[[#This Row],[prop_id]],BudgetsQTable[[#This Row],[prop_id]]))</f>
        <v/>
      </c>
      <c r="M933" s="78" t="s">
        <v>753</v>
      </c>
      <c r="N933" s="7" t="str">
        <f>IF(BudgetsQTable[[#This Row],[pi_last_name]]=" ","",HYPERLINK("mailto:"&amp;BudgetsQTable[[#This Row],[pi_email]]&amp;"&amp;subject=Your NSF Proposal:  "&amp;BudgetsQTable[[#This Row],[prop_id]],BudgetsQTable[[#This Row],[pi_email]]))</f>
        <v/>
      </c>
      <c r="O933" s="78" t="s">
        <v>753</v>
      </c>
      <c r="P933" s="78">
        <v>1</v>
      </c>
      <c r="Q933" s="78">
        <v>0.75</v>
      </c>
      <c r="R933" s="79">
        <v>0</v>
      </c>
      <c r="S933" s="79">
        <v>0</v>
      </c>
      <c r="T933" s="79">
        <v>0</v>
      </c>
      <c r="U933" s="80">
        <v>101024</v>
      </c>
      <c r="V933" s="78">
        <v>0</v>
      </c>
      <c r="W933" s="78">
        <v>3</v>
      </c>
      <c r="X933" s="11" t="str">
        <f ca="1">IF(ISBLANK(BudgetsQTable[[#This Row],[budg_seq_yr]]),"FY"&amp;fiscalyear,"FY"&amp;fiscalyear-1+BudgetsQTable[[#This Row],[budg_seq_yr]])</f>
        <v>FY20</v>
      </c>
      <c r="Y933" s="79">
        <v>101024</v>
      </c>
      <c r="Z933" s="78" t="s">
        <v>2869</v>
      </c>
      <c r="AA933" s="78" t="s">
        <v>468</v>
      </c>
      <c r="AB933" s="76" t="s">
        <v>2821</v>
      </c>
      <c r="AC933" s="78" t="s">
        <v>468</v>
      </c>
    </row>
    <row r="934" spans="1:29" x14ac:dyDescent="0.35">
      <c r="A934" s="10" t="s">
        <v>3609</v>
      </c>
      <c r="B934" s="76" t="s">
        <v>2824</v>
      </c>
      <c r="C934" s="76">
        <f>C933+(BudgetsQTable[[#This Row],[lead]]&lt;&gt;K933)</f>
        <v>126</v>
      </c>
      <c r="D934" s="76">
        <f>D933*(BudgetsQTable[[#This Row],[lead]]=K933)+(BudgetsQTable[[#This Row],[prop_id]]&lt;&gt;A933)</f>
        <v>1</v>
      </c>
      <c r="E934" s="77">
        <v>43005.474305555559</v>
      </c>
      <c r="F934" s="78" t="s">
        <v>2868</v>
      </c>
      <c r="G934" s="78" t="s">
        <v>2869</v>
      </c>
      <c r="H934" s="78" t="s">
        <v>468</v>
      </c>
      <c r="I934" s="76" t="s">
        <v>1185</v>
      </c>
      <c r="J934" s="76" t="s">
        <v>753</v>
      </c>
      <c r="K934" s="78" t="s">
        <v>3609</v>
      </c>
      <c r="L934" s="7" t="str">
        <f>IF(BudgetsQTable[[#This Row],[pi_last_name]]=" ","",HYPERLINK("https://www.ejacket.nsf.gov/ej/showProposal.do?Continue=Y&amp;ID="&amp;BudgetsQTable[[#This Row],[prop_id]],BudgetsQTable[[#This Row],[prop_id]]))</f>
        <v/>
      </c>
      <c r="M934" s="78" t="s">
        <v>753</v>
      </c>
      <c r="N934" s="7" t="str">
        <f>IF(BudgetsQTable[[#This Row],[pi_last_name]]=" ","",HYPERLINK("mailto:"&amp;BudgetsQTable[[#This Row],[pi_email]]&amp;"&amp;subject=Your NSF Proposal:  "&amp;BudgetsQTable[[#This Row],[prop_id]],BudgetsQTable[[#This Row],[pi_email]]))</f>
        <v/>
      </c>
      <c r="O934" s="78" t="s">
        <v>753</v>
      </c>
      <c r="P934" s="78">
        <v>1</v>
      </c>
      <c r="Q934" s="78">
        <v>0.75</v>
      </c>
      <c r="R934" s="79">
        <v>0</v>
      </c>
      <c r="S934" s="79">
        <v>0</v>
      </c>
      <c r="T934" s="79">
        <v>0</v>
      </c>
      <c r="U934" s="80">
        <v>103965</v>
      </c>
      <c r="V934" s="78">
        <v>0</v>
      </c>
      <c r="W934" s="78">
        <v>4</v>
      </c>
      <c r="X934" s="11" t="str">
        <f ca="1">IF(ISBLANK(BudgetsQTable[[#This Row],[budg_seq_yr]]),"FY"&amp;fiscalyear,"FY"&amp;fiscalyear-1+BudgetsQTable[[#This Row],[budg_seq_yr]])</f>
        <v>FY21</v>
      </c>
      <c r="Y934" s="79">
        <v>103965</v>
      </c>
      <c r="Z934" s="78" t="s">
        <v>2869</v>
      </c>
      <c r="AA934" s="78" t="s">
        <v>468</v>
      </c>
      <c r="AB934" s="76" t="s">
        <v>2821</v>
      </c>
      <c r="AC934" s="78" t="s">
        <v>468</v>
      </c>
    </row>
    <row r="935" spans="1:29" x14ac:dyDescent="0.35">
      <c r="A935" s="10" t="s">
        <v>3614</v>
      </c>
      <c r="B935" s="76" t="s">
        <v>2834</v>
      </c>
      <c r="C935" s="76">
        <f>C934+(BudgetsQTable[[#This Row],[lead]]&lt;&gt;K934)</f>
        <v>126</v>
      </c>
      <c r="D935" s="76">
        <f>D934*(BudgetsQTable[[#This Row],[lead]]=K934)+(BudgetsQTable[[#This Row],[prop_id]]&lt;&gt;A934)</f>
        <v>2</v>
      </c>
      <c r="E935" s="77">
        <v>43005.529166666667</v>
      </c>
      <c r="F935" s="78" t="s">
        <v>2868</v>
      </c>
      <c r="G935" s="78" t="s">
        <v>2869</v>
      </c>
      <c r="H935" s="78" t="s">
        <v>468</v>
      </c>
      <c r="I935" s="76" t="s">
        <v>1185</v>
      </c>
      <c r="J935" s="76" t="s">
        <v>3505</v>
      </c>
      <c r="K935" s="78" t="s">
        <v>3609</v>
      </c>
      <c r="L935" s="7" t="str">
        <f>IF(BudgetsQTable[[#This Row],[pi_last_name]]=" ","",HYPERLINK("https://www.ejacket.nsf.gov/ej/showProposal.do?Continue=Y&amp;ID="&amp;BudgetsQTable[[#This Row],[prop_id]],BudgetsQTable[[#This Row],[prop_id]]))</f>
        <v>1763626</v>
      </c>
      <c r="M935" s="78" t="s">
        <v>1392</v>
      </c>
      <c r="N935" s="7" t="str">
        <f>IF(BudgetsQTable[[#This Row],[pi_last_name]]=" ","",HYPERLINK("mailto:"&amp;BudgetsQTable[[#This Row],[pi_email]]&amp;"&amp;subject=Your NSF Proposal:  "&amp;BudgetsQTable[[#This Row],[prop_id]],BudgetsQTable[[#This Row],[pi_email]]))</f>
        <v>ew2493@columbia.edu</v>
      </c>
      <c r="O935" s="78" t="s">
        <v>2976</v>
      </c>
      <c r="P935" s="78"/>
      <c r="Q935" s="78"/>
      <c r="R935" s="79"/>
      <c r="S935" s="79"/>
      <c r="T935" s="79"/>
      <c r="U935" s="80"/>
      <c r="V935" s="78">
        <v>0</v>
      </c>
      <c r="W935" s="78"/>
      <c r="X935" s="11" t="str">
        <f ca="1">IF(ISBLANK(BudgetsQTable[[#This Row],[budg_seq_yr]]),"FY"&amp;fiscalyear,"FY"&amp;fiscalyear-1+BudgetsQTable[[#This Row],[budg_seq_yr]])</f>
        <v>FY18</v>
      </c>
      <c r="Y935" s="79">
        <v>399737</v>
      </c>
      <c r="Z935" s="78" t="s">
        <v>2869</v>
      </c>
      <c r="AA935" s="78" t="s">
        <v>468</v>
      </c>
      <c r="AB935" s="76" t="s">
        <v>2821</v>
      </c>
      <c r="AC935" s="78" t="s">
        <v>468</v>
      </c>
    </row>
    <row r="936" spans="1:29" x14ac:dyDescent="0.35">
      <c r="A936" s="10" t="s">
        <v>3614</v>
      </c>
      <c r="B936" s="76" t="s">
        <v>2834</v>
      </c>
      <c r="C936" s="76">
        <f>C935+(BudgetsQTable[[#This Row],[lead]]&lt;&gt;K935)</f>
        <v>126</v>
      </c>
      <c r="D936" s="76">
        <f>D935*(BudgetsQTable[[#This Row],[lead]]=K935)+(BudgetsQTable[[#This Row],[prop_id]]&lt;&gt;A935)</f>
        <v>2</v>
      </c>
      <c r="E936" s="77">
        <v>43005.529166666667</v>
      </c>
      <c r="F936" s="78" t="s">
        <v>2868</v>
      </c>
      <c r="G936" s="78" t="s">
        <v>2869</v>
      </c>
      <c r="H936" s="78" t="s">
        <v>468</v>
      </c>
      <c r="I936" s="76" t="s">
        <v>1185</v>
      </c>
      <c r="J936" s="76" t="s">
        <v>753</v>
      </c>
      <c r="K936" s="78" t="s">
        <v>3609</v>
      </c>
      <c r="L936" s="7" t="str">
        <f>IF(BudgetsQTable[[#This Row],[pi_last_name]]=" ","",HYPERLINK("https://www.ejacket.nsf.gov/ej/showProposal.do?Continue=Y&amp;ID="&amp;BudgetsQTable[[#This Row],[prop_id]],BudgetsQTable[[#This Row],[prop_id]]))</f>
        <v/>
      </c>
      <c r="M936" s="78" t="s">
        <v>753</v>
      </c>
      <c r="N936" s="7" t="str">
        <f>IF(BudgetsQTable[[#This Row],[pi_last_name]]=" ","",HYPERLINK("mailto:"&amp;BudgetsQTable[[#This Row],[pi_email]]&amp;"&amp;subject=Your NSF Proposal:  "&amp;BudgetsQTable[[#This Row],[prop_id]],BudgetsQTable[[#This Row],[pi_email]]))</f>
        <v/>
      </c>
      <c r="O936" s="78" t="s">
        <v>753</v>
      </c>
      <c r="P936" s="78">
        <v>1</v>
      </c>
      <c r="Q936" s="78">
        <v>0.5</v>
      </c>
      <c r="R936" s="79">
        <v>0</v>
      </c>
      <c r="S936" s="79">
        <v>0</v>
      </c>
      <c r="T936" s="79">
        <v>0</v>
      </c>
      <c r="U936" s="80">
        <v>105524</v>
      </c>
      <c r="V936" s="78">
        <v>0</v>
      </c>
      <c r="W936" s="78">
        <v>1</v>
      </c>
      <c r="X936" s="11" t="str">
        <f ca="1">IF(ISBLANK(BudgetsQTable[[#This Row],[budg_seq_yr]]),"FY"&amp;fiscalyear,"FY"&amp;fiscalyear-1+BudgetsQTable[[#This Row],[budg_seq_yr]])</f>
        <v>FY18</v>
      </c>
      <c r="Y936" s="79">
        <v>105524</v>
      </c>
      <c r="Z936" s="78" t="s">
        <v>2869</v>
      </c>
      <c r="AA936" s="78" t="s">
        <v>468</v>
      </c>
      <c r="AB936" s="76" t="s">
        <v>2821</v>
      </c>
      <c r="AC936" s="78" t="s">
        <v>468</v>
      </c>
    </row>
    <row r="937" spans="1:29" x14ac:dyDescent="0.35">
      <c r="A937" s="10" t="s">
        <v>3614</v>
      </c>
      <c r="B937" s="76" t="s">
        <v>2834</v>
      </c>
      <c r="C937" s="76">
        <f>C936+(BudgetsQTable[[#This Row],[lead]]&lt;&gt;K936)</f>
        <v>126</v>
      </c>
      <c r="D937" s="76">
        <f>D936*(BudgetsQTable[[#This Row],[lead]]=K936)+(BudgetsQTable[[#This Row],[prop_id]]&lt;&gt;A936)</f>
        <v>2</v>
      </c>
      <c r="E937" s="77">
        <v>43005.529166666667</v>
      </c>
      <c r="F937" s="78" t="s">
        <v>2868</v>
      </c>
      <c r="G937" s="78" t="s">
        <v>2869</v>
      </c>
      <c r="H937" s="78" t="s">
        <v>468</v>
      </c>
      <c r="I937" s="76" t="s">
        <v>1185</v>
      </c>
      <c r="J937" s="76" t="s">
        <v>753</v>
      </c>
      <c r="K937" s="78" t="s">
        <v>3609</v>
      </c>
      <c r="L937" s="7" t="str">
        <f>IF(BudgetsQTable[[#This Row],[pi_last_name]]=" ","",HYPERLINK("https://www.ejacket.nsf.gov/ej/showProposal.do?Continue=Y&amp;ID="&amp;BudgetsQTable[[#This Row],[prop_id]],BudgetsQTable[[#This Row],[prop_id]]))</f>
        <v/>
      </c>
      <c r="M937" s="78" t="s">
        <v>753</v>
      </c>
      <c r="N937" s="7" t="str">
        <f>IF(BudgetsQTable[[#This Row],[pi_last_name]]=" ","",HYPERLINK("mailto:"&amp;BudgetsQTable[[#This Row],[pi_email]]&amp;"&amp;subject=Your NSF Proposal:  "&amp;BudgetsQTable[[#This Row],[prop_id]],BudgetsQTable[[#This Row],[pi_email]]))</f>
        <v/>
      </c>
      <c r="O937" s="78" t="s">
        <v>753</v>
      </c>
      <c r="P937" s="78">
        <v>1</v>
      </c>
      <c r="Q937" s="78">
        <v>0.5</v>
      </c>
      <c r="R937" s="79">
        <v>0</v>
      </c>
      <c r="S937" s="79">
        <v>0</v>
      </c>
      <c r="T937" s="79">
        <v>0</v>
      </c>
      <c r="U937" s="80">
        <v>108392</v>
      </c>
      <c r="V937" s="78">
        <v>0</v>
      </c>
      <c r="W937" s="78">
        <v>2</v>
      </c>
      <c r="X937" s="11" t="str">
        <f ca="1">IF(ISBLANK(BudgetsQTable[[#This Row],[budg_seq_yr]]),"FY"&amp;fiscalyear,"FY"&amp;fiscalyear-1+BudgetsQTable[[#This Row],[budg_seq_yr]])</f>
        <v>FY19</v>
      </c>
      <c r="Y937" s="79">
        <v>108392</v>
      </c>
      <c r="Z937" s="78" t="s">
        <v>2869</v>
      </c>
      <c r="AA937" s="78" t="s">
        <v>468</v>
      </c>
      <c r="AB937" s="76" t="s">
        <v>2821</v>
      </c>
      <c r="AC937" s="78" t="s">
        <v>468</v>
      </c>
    </row>
    <row r="938" spans="1:29" x14ac:dyDescent="0.35">
      <c r="A938" s="10" t="s">
        <v>3614</v>
      </c>
      <c r="B938" s="76" t="s">
        <v>2834</v>
      </c>
      <c r="C938" s="76">
        <f>C937+(BudgetsQTable[[#This Row],[lead]]&lt;&gt;K937)</f>
        <v>126</v>
      </c>
      <c r="D938" s="76">
        <f>D937*(BudgetsQTable[[#This Row],[lead]]=K937)+(BudgetsQTable[[#This Row],[prop_id]]&lt;&gt;A937)</f>
        <v>2</v>
      </c>
      <c r="E938" s="77">
        <v>43005.529166666667</v>
      </c>
      <c r="F938" s="78" t="s">
        <v>2868</v>
      </c>
      <c r="G938" s="78" t="s">
        <v>2869</v>
      </c>
      <c r="H938" s="78" t="s">
        <v>468</v>
      </c>
      <c r="I938" s="76" t="s">
        <v>1185</v>
      </c>
      <c r="J938" s="76" t="s">
        <v>753</v>
      </c>
      <c r="K938" s="78" t="s">
        <v>3609</v>
      </c>
      <c r="L938" s="7" t="str">
        <f>IF(BudgetsQTable[[#This Row],[pi_last_name]]=" ","",HYPERLINK("https://www.ejacket.nsf.gov/ej/showProposal.do?Continue=Y&amp;ID="&amp;BudgetsQTable[[#This Row],[prop_id]],BudgetsQTable[[#This Row],[prop_id]]))</f>
        <v/>
      </c>
      <c r="M938" s="78" t="s">
        <v>753</v>
      </c>
      <c r="N938" s="7" t="str">
        <f>IF(BudgetsQTable[[#This Row],[pi_last_name]]=" ","",HYPERLINK("mailto:"&amp;BudgetsQTable[[#This Row],[pi_email]]&amp;"&amp;subject=Your NSF Proposal:  "&amp;BudgetsQTable[[#This Row],[prop_id]],BudgetsQTable[[#This Row],[pi_email]]))</f>
        <v/>
      </c>
      <c r="O938" s="78" t="s">
        <v>753</v>
      </c>
      <c r="P938" s="78">
        <v>1</v>
      </c>
      <c r="Q938" s="78">
        <v>0.5</v>
      </c>
      <c r="R938" s="79">
        <v>0</v>
      </c>
      <c r="S938" s="79">
        <v>0</v>
      </c>
      <c r="T938" s="79">
        <v>0</v>
      </c>
      <c r="U938" s="80">
        <v>111352</v>
      </c>
      <c r="V938" s="78">
        <v>0</v>
      </c>
      <c r="W938" s="78">
        <v>3</v>
      </c>
      <c r="X938" s="11" t="str">
        <f ca="1">IF(ISBLANK(BudgetsQTable[[#This Row],[budg_seq_yr]]),"FY"&amp;fiscalyear,"FY"&amp;fiscalyear-1+BudgetsQTable[[#This Row],[budg_seq_yr]])</f>
        <v>FY20</v>
      </c>
      <c r="Y938" s="79">
        <v>111352</v>
      </c>
      <c r="Z938" s="78" t="s">
        <v>2869</v>
      </c>
      <c r="AA938" s="78" t="s">
        <v>468</v>
      </c>
      <c r="AB938" s="76" t="s">
        <v>2821</v>
      </c>
      <c r="AC938" s="78" t="s">
        <v>468</v>
      </c>
    </row>
    <row r="939" spans="1:29" x14ac:dyDescent="0.35">
      <c r="A939" s="10" t="s">
        <v>3614</v>
      </c>
      <c r="B939" s="76" t="s">
        <v>2834</v>
      </c>
      <c r="C939" s="76">
        <f>C938+(BudgetsQTable[[#This Row],[lead]]&lt;&gt;K938)</f>
        <v>126</v>
      </c>
      <c r="D939" s="76">
        <f>D938*(BudgetsQTable[[#This Row],[lead]]=K938)+(BudgetsQTable[[#This Row],[prop_id]]&lt;&gt;A938)</f>
        <v>2</v>
      </c>
      <c r="E939" s="77">
        <v>43005.529166666667</v>
      </c>
      <c r="F939" s="78" t="s">
        <v>2868</v>
      </c>
      <c r="G939" s="78" t="s">
        <v>2869</v>
      </c>
      <c r="H939" s="78" t="s">
        <v>468</v>
      </c>
      <c r="I939" s="76" t="s">
        <v>1185</v>
      </c>
      <c r="J939" s="76" t="s">
        <v>753</v>
      </c>
      <c r="K939" s="78" t="s">
        <v>3609</v>
      </c>
      <c r="L939" s="7" t="str">
        <f>IF(BudgetsQTable[[#This Row],[pi_last_name]]=" ","",HYPERLINK("https://www.ejacket.nsf.gov/ej/showProposal.do?Continue=Y&amp;ID="&amp;BudgetsQTable[[#This Row],[prop_id]],BudgetsQTable[[#This Row],[prop_id]]))</f>
        <v/>
      </c>
      <c r="M939" s="78" t="s">
        <v>753</v>
      </c>
      <c r="N939" s="7" t="str">
        <f>IF(BudgetsQTable[[#This Row],[pi_last_name]]=" ","",HYPERLINK("mailto:"&amp;BudgetsQTable[[#This Row],[pi_email]]&amp;"&amp;subject=Your NSF Proposal:  "&amp;BudgetsQTable[[#This Row],[prop_id]],BudgetsQTable[[#This Row],[pi_email]]))</f>
        <v/>
      </c>
      <c r="O939" s="78" t="s">
        <v>753</v>
      </c>
      <c r="P939" s="78">
        <v>1</v>
      </c>
      <c r="Q939" s="78">
        <v>0.5</v>
      </c>
      <c r="R939" s="79">
        <v>0</v>
      </c>
      <c r="S939" s="79">
        <v>0</v>
      </c>
      <c r="T939" s="79">
        <v>0</v>
      </c>
      <c r="U939" s="80">
        <v>74469</v>
      </c>
      <c r="V939" s="78">
        <v>0</v>
      </c>
      <c r="W939" s="78">
        <v>4</v>
      </c>
      <c r="X939" s="11" t="str">
        <f ca="1">IF(ISBLANK(BudgetsQTable[[#This Row],[budg_seq_yr]]),"FY"&amp;fiscalyear,"FY"&amp;fiscalyear-1+BudgetsQTable[[#This Row],[budg_seq_yr]])</f>
        <v>FY21</v>
      </c>
      <c r="Y939" s="79">
        <v>74469</v>
      </c>
      <c r="Z939" s="78" t="s">
        <v>2869</v>
      </c>
      <c r="AA939" s="78" t="s">
        <v>468</v>
      </c>
      <c r="AB939" s="76" t="s">
        <v>2821</v>
      </c>
      <c r="AC939" s="78" t="s">
        <v>468</v>
      </c>
    </row>
    <row r="940" spans="1:29" x14ac:dyDescent="0.35">
      <c r="A940" s="10" t="s">
        <v>3615</v>
      </c>
      <c r="B940" s="76" t="s">
        <v>2834</v>
      </c>
      <c r="C940" s="76">
        <f>C939+(BudgetsQTable[[#This Row],[lead]]&lt;&gt;K939)</f>
        <v>126</v>
      </c>
      <c r="D940" s="76">
        <f>D939*(BudgetsQTable[[#This Row],[lead]]=K939)+(BudgetsQTable[[#This Row],[prop_id]]&lt;&gt;A939)</f>
        <v>3</v>
      </c>
      <c r="E940" s="77">
        <v>43005.67291666667</v>
      </c>
      <c r="F940" s="78" t="s">
        <v>2868</v>
      </c>
      <c r="G940" s="78" t="s">
        <v>2869</v>
      </c>
      <c r="H940" s="78" t="s">
        <v>468</v>
      </c>
      <c r="I940" s="76" t="s">
        <v>1185</v>
      </c>
      <c r="J940" s="76" t="s">
        <v>3618</v>
      </c>
      <c r="K940" s="78" t="s">
        <v>3609</v>
      </c>
      <c r="L940" s="7" t="str">
        <f>IF(BudgetsQTable[[#This Row],[pi_last_name]]=" ","",HYPERLINK("https://www.ejacket.nsf.gov/ej/showProposal.do?Continue=Y&amp;ID="&amp;BudgetsQTable[[#This Row],[prop_id]],BudgetsQTable[[#This Row],[prop_id]]))</f>
        <v>1763936</v>
      </c>
      <c r="M940" s="78" t="s">
        <v>3616</v>
      </c>
      <c r="N940" s="7" t="str">
        <f>IF(BudgetsQTable[[#This Row],[pi_last_name]]=" ","",HYPERLINK("mailto:"&amp;BudgetsQTable[[#This Row],[pi_email]]&amp;"&amp;subject=Your NSF Proposal:  "&amp;BudgetsQTable[[#This Row],[prop_id]],BudgetsQTable[[#This Row],[pi_email]]))</f>
        <v>franconeri@northwestern.edu</v>
      </c>
      <c r="O940" s="78" t="s">
        <v>600</v>
      </c>
      <c r="P940" s="78"/>
      <c r="Q940" s="78"/>
      <c r="R940" s="79"/>
      <c r="S940" s="79"/>
      <c r="T940" s="79"/>
      <c r="U940" s="80"/>
      <c r="V940" s="78">
        <v>0</v>
      </c>
      <c r="W940" s="78"/>
      <c r="X940" s="11" t="str">
        <f ca="1">IF(ISBLANK(BudgetsQTable[[#This Row],[budg_seq_yr]]),"FY"&amp;fiscalyear,"FY"&amp;fiscalyear-1+BudgetsQTable[[#This Row],[budg_seq_yr]])</f>
        <v>FY18</v>
      </c>
      <c r="Y940" s="79">
        <v>399955</v>
      </c>
      <c r="Z940" s="78" t="s">
        <v>2869</v>
      </c>
      <c r="AA940" s="78" t="s">
        <v>468</v>
      </c>
      <c r="AB940" s="76" t="s">
        <v>2821</v>
      </c>
      <c r="AC940" s="78" t="s">
        <v>468</v>
      </c>
    </row>
    <row r="941" spans="1:29" x14ac:dyDescent="0.35">
      <c r="A941" s="10" t="s">
        <v>3615</v>
      </c>
      <c r="B941" s="76" t="s">
        <v>2834</v>
      </c>
      <c r="C941" s="76">
        <f>C940+(BudgetsQTable[[#This Row],[lead]]&lt;&gt;K940)</f>
        <v>126</v>
      </c>
      <c r="D941" s="76">
        <f>D940*(BudgetsQTable[[#This Row],[lead]]=K940)+(BudgetsQTable[[#This Row],[prop_id]]&lt;&gt;A940)</f>
        <v>3</v>
      </c>
      <c r="E941" s="77">
        <v>43005.67291666667</v>
      </c>
      <c r="F941" s="78" t="s">
        <v>2868</v>
      </c>
      <c r="G941" s="78" t="s">
        <v>2869</v>
      </c>
      <c r="H941" s="78" t="s">
        <v>468</v>
      </c>
      <c r="I941" s="76" t="s">
        <v>1185</v>
      </c>
      <c r="J941" s="76" t="s">
        <v>753</v>
      </c>
      <c r="K941" s="78" t="s">
        <v>3609</v>
      </c>
      <c r="L941" s="7" t="str">
        <f>IF(BudgetsQTable[[#This Row],[pi_last_name]]=" ","",HYPERLINK("https://www.ejacket.nsf.gov/ej/showProposal.do?Continue=Y&amp;ID="&amp;BudgetsQTable[[#This Row],[prop_id]],BudgetsQTable[[#This Row],[prop_id]]))</f>
        <v/>
      </c>
      <c r="M941" s="78" t="s">
        <v>753</v>
      </c>
      <c r="N941" s="7" t="str">
        <f>IF(BudgetsQTable[[#This Row],[pi_last_name]]=" ","",HYPERLINK("mailto:"&amp;BudgetsQTable[[#This Row],[pi_email]]&amp;"&amp;subject=Your NSF Proposal:  "&amp;BudgetsQTable[[#This Row],[prop_id]],BudgetsQTable[[#This Row],[pi_email]]))</f>
        <v/>
      </c>
      <c r="O941" s="78" t="s">
        <v>753</v>
      </c>
      <c r="P941" s="78">
        <v>1</v>
      </c>
      <c r="Q941" s="78">
        <v>1</v>
      </c>
      <c r="R941" s="79">
        <v>47476</v>
      </c>
      <c r="S941" s="79">
        <v>0</v>
      </c>
      <c r="T941" s="79">
        <v>0</v>
      </c>
      <c r="U941" s="80">
        <v>155592</v>
      </c>
      <c r="V941" s="78">
        <v>0</v>
      </c>
      <c r="W941" s="78">
        <v>1</v>
      </c>
      <c r="X941" s="11" t="str">
        <f ca="1">IF(ISBLANK(BudgetsQTable[[#This Row],[budg_seq_yr]]),"FY"&amp;fiscalyear,"FY"&amp;fiscalyear-1+BudgetsQTable[[#This Row],[budg_seq_yr]])</f>
        <v>FY18</v>
      </c>
      <c r="Y941" s="79">
        <v>155592</v>
      </c>
      <c r="Z941" s="78" t="s">
        <v>2869</v>
      </c>
      <c r="AA941" s="78" t="s">
        <v>468</v>
      </c>
      <c r="AB941" s="76" t="s">
        <v>2821</v>
      </c>
      <c r="AC941" s="78" t="s">
        <v>468</v>
      </c>
    </row>
    <row r="942" spans="1:29" x14ac:dyDescent="0.35">
      <c r="A942" s="10" t="s">
        <v>3615</v>
      </c>
      <c r="B942" s="76" t="s">
        <v>2834</v>
      </c>
      <c r="C942" s="76">
        <f>C941+(BudgetsQTable[[#This Row],[lead]]&lt;&gt;K941)</f>
        <v>126</v>
      </c>
      <c r="D942" s="76">
        <f>D941*(BudgetsQTable[[#This Row],[lead]]=K941)+(BudgetsQTable[[#This Row],[prop_id]]&lt;&gt;A941)</f>
        <v>3</v>
      </c>
      <c r="E942" s="77">
        <v>43005.67291666667</v>
      </c>
      <c r="F942" s="78" t="s">
        <v>2868</v>
      </c>
      <c r="G942" s="78" t="s">
        <v>2869</v>
      </c>
      <c r="H942" s="78" t="s">
        <v>468</v>
      </c>
      <c r="I942" s="76" t="s">
        <v>1185</v>
      </c>
      <c r="J942" s="76" t="s">
        <v>753</v>
      </c>
      <c r="K942" s="78" t="s">
        <v>3609</v>
      </c>
      <c r="L942" s="7" t="str">
        <f>IF(BudgetsQTable[[#This Row],[pi_last_name]]=" ","",HYPERLINK("https://www.ejacket.nsf.gov/ej/showProposal.do?Continue=Y&amp;ID="&amp;BudgetsQTable[[#This Row],[prop_id]],BudgetsQTable[[#This Row],[prop_id]]))</f>
        <v/>
      </c>
      <c r="M942" s="78" t="s">
        <v>753</v>
      </c>
      <c r="N942" s="7" t="str">
        <f>IF(BudgetsQTable[[#This Row],[pi_last_name]]=" ","",HYPERLINK("mailto:"&amp;BudgetsQTable[[#This Row],[pi_email]]&amp;"&amp;subject=Your NSF Proposal:  "&amp;BudgetsQTable[[#This Row],[prop_id]],BudgetsQTable[[#This Row],[pi_email]]))</f>
        <v/>
      </c>
      <c r="O942" s="78" t="s">
        <v>753</v>
      </c>
      <c r="P942" s="78">
        <v>1</v>
      </c>
      <c r="Q942" s="78">
        <v>1</v>
      </c>
      <c r="R942" s="79">
        <v>36675</v>
      </c>
      <c r="S942" s="79">
        <v>0</v>
      </c>
      <c r="T942" s="79">
        <v>0</v>
      </c>
      <c r="U942" s="80">
        <v>135280</v>
      </c>
      <c r="V942" s="78">
        <v>0</v>
      </c>
      <c r="W942" s="78">
        <v>2</v>
      </c>
      <c r="X942" s="11" t="str">
        <f ca="1">IF(ISBLANK(BudgetsQTable[[#This Row],[budg_seq_yr]]),"FY"&amp;fiscalyear,"FY"&amp;fiscalyear-1+BudgetsQTable[[#This Row],[budg_seq_yr]])</f>
        <v>FY19</v>
      </c>
      <c r="Y942" s="79">
        <v>135280</v>
      </c>
      <c r="Z942" s="78" t="s">
        <v>2869</v>
      </c>
      <c r="AA942" s="78" t="s">
        <v>468</v>
      </c>
      <c r="AB942" s="76" t="s">
        <v>2821</v>
      </c>
      <c r="AC942" s="78" t="s">
        <v>468</v>
      </c>
    </row>
    <row r="943" spans="1:29" x14ac:dyDescent="0.35">
      <c r="A943" s="10" t="s">
        <v>3615</v>
      </c>
      <c r="B943" s="76" t="s">
        <v>2834</v>
      </c>
      <c r="C943" s="76">
        <f>C942+(BudgetsQTable[[#This Row],[lead]]&lt;&gt;K942)</f>
        <v>126</v>
      </c>
      <c r="D943" s="76">
        <f>D942*(BudgetsQTable[[#This Row],[lead]]=K942)+(BudgetsQTable[[#This Row],[prop_id]]&lt;&gt;A942)</f>
        <v>3</v>
      </c>
      <c r="E943" s="77">
        <v>43005.67291666667</v>
      </c>
      <c r="F943" s="78" t="s">
        <v>2868</v>
      </c>
      <c r="G943" s="78" t="s">
        <v>2869</v>
      </c>
      <c r="H943" s="78" t="s">
        <v>468</v>
      </c>
      <c r="I943" s="76" t="s">
        <v>1185</v>
      </c>
      <c r="J943" s="76" t="s">
        <v>753</v>
      </c>
      <c r="K943" s="78" t="s">
        <v>3609</v>
      </c>
      <c r="L943" s="7" t="str">
        <f>IF(BudgetsQTable[[#This Row],[pi_last_name]]=" ","",HYPERLINK("https://www.ejacket.nsf.gov/ej/showProposal.do?Continue=Y&amp;ID="&amp;BudgetsQTable[[#This Row],[prop_id]],BudgetsQTable[[#This Row],[prop_id]]))</f>
        <v/>
      </c>
      <c r="M943" s="78" t="s">
        <v>753</v>
      </c>
      <c r="N943" s="7" t="str">
        <f>IF(BudgetsQTable[[#This Row],[pi_last_name]]=" ","",HYPERLINK("mailto:"&amp;BudgetsQTable[[#This Row],[pi_email]]&amp;"&amp;subject=Your NSF Proposal:  "&amp;BudgetsQTable[[#This Row],[prop_id]],BudgetsQTable[[#This Row],[pi_email]]))</f>
        <v/>
      </c>
      <c r="O943" s="78" t="s">
        <v>753</v>
      </c>
      <c r="P943" s="78">
        <v>1</v>
      </c>
      <c r="Q943" s="78">
        <v>1</v>
      </c>
      <c r="R943" s="79">
        <v>0</v>
      </c>
      <c r="S943" s="79">
        <v>0</v>
      </c>
      <c r="T943" s="79">
        <v>0</v>
      </c>
      <c r="U943" s="80">
        <v>54333</v>
      </c>
      <c r="V943" s="78">
        <v>0</v>
      </c>
      <c r="W943" s="78">
        <v>3</v>
      </c>
      <c r="X943" s="11" t="str">
        <f ca="1">IF(ISBLANK(BudgetsQTable[[#This Row],[budg_seq_yr]]),"FY"&amp;fiscalyear,"FY"&amp;fiscalyear-1+BudgetsQTable[[#This Row],[budg_seq_yr]])</f>
        <v>FY20</v>
      </c>
      <c r="Y943" s="79">
        <v>54333</v>
      </c>
      <c r="Z943" s="78" t="s">
        <v>2869</v>
      </c>
      <c r="AA943" s="78" t="s">
        <v>468</v>
      </c>
      <c r="AB943" s="76" t="s">
        <v>2821</v>
      </c>
      <c r="AC943" s="78" t="s">
        <v>468</v>
      </c>
    </row>
    <row r="944" spans="1:29" x14ac:dyDescent="0.35">
      <c r="A944" s="10" t="s">
        <v>3615</v>
      </c>
      <c r="B944" s="76" t="s">
        <v>2834</v>
      </c>
      <c r="C944" s="76">
        <f>C943+(BudgetsQTable[[#This Row],[lead]]&lt;&gt;K943)</f>
        <v>126</v>
      </c>
      <c r="D944" s="76">
        <f>D943*(BudgetsQTable[[#This Row],[lead]]=K943)+(BudgetsQTable[[#This Row],[prop_id]]&lt;&gt;A943)</f>
        <v>3</v>
      </c>
      <c r="E944" s="77">
        <v>43005.67291666667</v>
      </c>
      <c r="F944" s="78" t="s">
        <v>2868</v>
      </c>
      <c r="G944" s="78" t="s">
        <v>2869</v>
      </c>
      <c r="H944" s="78" t="s">
        <v>468</v>
      </c>
      <c r="I944" s="76" t="s">
        <v>1185</v>
      </c>
      <c r="J944" s="76" t="s">
        <v>753</v>
      </c>
      <c r="K944" s="78" t="s">
        <v>3609</v>
      </c>
      <c r="L944" s="7" t="str">
        <f>IF(BudgetsQTable[[#This Row],[pi_last_name]]=" ","",HYPERLINK("https://www.ejacket.nsf.gov/ej/showProposal.do?Continue=Y&amp;ID="&amp;BudgetsQTable[[#This Row],[prop_id]],BudgetsQTable[[#This Row],[prop_id]]))</f>
        <v/>
      </c>
      <c r="M944" s="78" t="s">
        <v>753</v>
      </c>
      <c r="N944" s="7" t="str">
        <f>IF(BudgetsQTable[[#This Row],[pi_last_name]]=" ","",HYPERLINK("mailto:"&amp;BudgetsQTable[[#This Row],[pi_email]]&amp;"&amp;subject=Your NSF Proposal:  "&amp;BudgetsQTable[[#This Row],[prop_id]],BudgetsQTable[[#This Row],[pi_email]]))</f>
        <v/>
      </c>
      <c r="O944" s="78" t="s">
        <v>753</v>
      </c>
      <c r="P944" s="78">
        <v>1</v>
      </c>
      <c r="Q944" s="78">
        <v>1</v>
      </c>
      <c r="R944" s="79">
        <v>0</v>
      </c>
      <c r="S944" s="79">
        <v>0</v>
      </c>
      <c r="T944" s="79">
        <v>0</v>
      </c>
      <c r="U944" s="80">
        <v>54750</v>
      </c>
      <c r="V944" s="78">
        <v>0</v>
      </c>
      <c r="W944" s="78">
        <v>4</v>
      </c>
      <c r="X944" s="11" t="str">
        <f ca="1">IF(ISBLANK(BudgetsQTable[[#This Row],[budg_seq_yr]]),"FY"&amp;fiscalyear,"FY"&amp;fiscalyear-1+BudgetsQTable[[#This Row],[budg_seq_yr]])</f>
        <v>FY21</v>
      </c>
      <c r="Y944" s="79">
        <v>54750</v>
      </c>
      <c r="Z944" s="78" t="s">
        <v>2869</v>
      </c>
      <c r="AA944" s="78" t="s">
        <v>468</v>
      </c>
      <c r="AB944" s="76" t="s">
        <v>2821</v>
      </c>
      <c r="AC944" s="78" t="s">
        <v>468</v>
      </c>
    </row>
    <row r="945" spans="1:29" x14ac:dyDescent="0.35">
      <c r="A945" s="10" t="s">
        <v>1449</v>
      </c>
      <c r="B945" s="76" t="s">
        <v>2824</v>
      </c>
      <c r="C945" s="76">
        <f>C944+(BudgetsQTable[[#This Row],[lead]]&lt;&gt;K944)</f>
        <v>127</v>
      </c>
      <c r="D945" s="76">
        <f>D944*(BudgetsQTable[[#This Row],[lead]]=K944)+(BudgetsQTable[[#This Row],[prop_id]]&lt;&gt;A944)</f>
        <v>1</v>
      </c>
      <c r="E945" s="77">
        <v>43005.474999999999</v>
      </c>
      <c r="F945" s="78" t="s">
        <v>2839</v>
      </c>
      <c r="G945" s="78" t="s">
        <v>2840</v>
      </c>
      <c r="H945" s="78" t="s">
        <v>464</v>
      </c>
      <c r="I945" s="76" t="s">
        <v>1119</v>
      </c>
      <c r="J945" s="76" t="s">
        <v>3622</v>
      </c>
      <c r="K945" s="78" t="s">
        <v>1449</v>
      </c>
      <c r="L945" s="7" t="str">
        <f>IF(BudgetsQTable[[#This Row],[pi_last_name]]=" ","",HYPERLINK("https://www.ejacket.nsf.gov/ej/showProposal.do?Continue=Y&amp;ID="&amp;BudgetsQTable[[#This Row],[prop_id]],BudgetsQTable[[#This Row],[prop_id]]))</f>
        <v>1763551</v>
      </c>
      <c r="M945" s="78" t="s">
        <v>1450</v>
      </c>
      <c r="N945" s="7" t="str">
        <f>IF(BudgetsQTable[[#This Row],[pi_last_name]]=" ","",HYPERLINK("mailto:"&amp;BudgetsQTable[[#This Row],[pi_email]]&amp;"&amp;subject=Your NSF Proposal:  "&amp;BudgetsQTable[[#This Row],[prop_id]],BudgetsQTable[[#This Row],[pi_email]]))</f>
        <v>abouzeid@ecse.rpi.edu</v>
      </c>
      <c r="O945" s="78" t="s">
        <v>3620</v>
      </c>
      <c r="P945" s="78"/>
      <c r="Q945" s="78"/>
      <c r="R945" s="79"/>
      <c r="S945" s="79"/>
      <c r="T945" s="79"/>
      <c r="U945" s="80"/>
      <c r="V945" s="78">
        <v>0</v>
      </c>
      <c r="W945" s="78"/>
      <c r="X945" s="11" t="str">
        <f ca="1">IF(ISBLANK(BudgetsQTable[[#This Row],[budg_seq_yr]]),"FY"&amp;fiscalyear,"FY"&amp;fiscalyear-1+BudgetsQTable[[#This Row],[budg_seq_yr]])</f>
        <v>FY18</v>
      </c>
      <c r="Y945" s="79">
        <v>498646</v>
      </c>
      <c r="Z945" s="78" t="s">
        <v>2840</v>
      </c>
      <c r="AA945" s="78" t="s">
        <v>464</v>
      </c>
      <c r="AB945" s="76" t="s">
        <v>2821</v>
      </c>
      <c r="AC945" s="78"/>
    </row>
    <row r="946" spans="1:29" x14ac:dyDescent="0.35">
      <c r="A946" s="10" t="s">
        <v>1449</v>
      </c>
      <c r="B946" s="76" t="s">
        <v>2824</v>
      </c>
      <c r="C946" s="76">
        <f>C945+(BudgetsQTable[[#This Row],[lead]]&lt;&gt;K945)</f>
        <v>127</v>
      </c>
      <c r="D946" s="76">
        <f>D945*(BudgetsQTable[[#This Row],[lead]]=K945)+(BudgetsQTable[[#This Row],[prop_id]]&lt;&gt;A945)</f>
        <v>1</v>
      </c>
      <c r="E946" s="77">
        <v>43005.474999999999</v>
      </c>
      <c r="F946" s="78" t="s">
        <v>2839</v>
      </c>
      <c r="G946" s="78" t="s">
        <v>2840</v>
      </c>
      <c r="H946" s="78" t="s">
        <v>464</v>
      </c>
      <c r="I946" s="76" t="s">
        <v>1119</v>
      </c>
      <c r="J946" s="76" t="s">
        <v>753</v>
      </c>
      <c r="K946" s="78" t="s">
        <v>1449</v>
      </c>
      <c r="L946" s="7" t="str">
        <f>IF(BudgetsQTable[[#This Row],[pi_last_name]]=" ","",HYPERLINK("https://www.ejacket.nsf.gov/ej/showProposal.do?Continue=Y&amp;ID="&amp;BudgetsQTable[[#This Row],[prop_id]],BudgetsQTable[[#This Row],[prop_id]]))</f>
        <v/>
      </c>
      <c r="M946" s="78" t="s">
        <v>753</v>
      </c>
      <c r="N946" s="7" t="str">
        <f>IF(BudgetsQTable[[#This Row],[pi_last_name]]=" ","",HYPERLINK("mailto:"&amp;BudgetsQTable[[#This Row],[pi_email]]&amp;"&amp;subject=Your NSF Proposal:  "&amp;BudgetsQTable[[#This Row],[prop_id]],BudgetsQTable[[#This Row],[pi_email]]))</f>
        <v/>
      </c>
      <c r="O946" s="78" t="s">
        <v>753</v>
      </c>
      <c r="P946" s="78">
        <v>1</v>
      </c>
      <c r="Q946" s="78">
        <v>1</v>
      </c>
      <c r="R946" s="79">
        <v>0</v>
      </c>
      <c r="S946" s="79">
        <v>0</v>
      </c>
      <c r="T946" s="79">
        <v>0</v>
      </c>
      <c r="U946" s="80">
        <v>117126</v>
      </c>
      <c r="V946" s="78">
        <v>0</v>
      </c>
      <c r="W946" s="78">
        <v>1</v>
      </c>
      <c r="X946" s="11" t="str">
        <f ca="1">IF(ISBLANK(BudgetsQTable[[#This Row],[budg_seq_yr]]),"FY"&amp;fiscalyear,"FY"&amp;fiscalyear-1+BudgetsQTable[[#This Row],[budg_seq_yr]])</f>
        <v>FY18</v>
      </c>
      <c r="Y946" s="79">
        <v>117126</v>
      </c>
      <c r="Z946" s="78" t="s">
        <v>2840</v>
      </c>
      <c r="AA946" s="78" t="s">
        <v>464</v>
      </c>
      <c r="AB946" s="76" t="s">
        <v>2821</v>
      </c>
      <c r="AC946" s="78"/>
    </row>
    <row r="947" spans="1:29" x14ac:dyDescent="0.35">
      <c r="A947" s="10" t="s">
        <v>1449</v>
      </c>
      <c r="B947" s="76" t="s">
        <v>2824</v>
      </c>
      <c r="C947" s="76">
        <f>C946+(BudgetsQTable[[#This Row],[lead]]&lt;&gt;K946)</f>
        <v>127</v>
      </c>
      <c r="D947" s="76">
        <f>D946*(BudgetsQTable[[#This Row],[lead]]=K946)+(BudgetsQTable[[#This Row],[prop_id]]&lt;&gt;A946)</f>
        <v>1</v>
      </c>
      <c r="E947" s="77">
        <v>43005.474999999999</v>
      </c>
      <c r="F947" s="78" t="s">
        <v>2839</v>
      </c>
      <c r="G947" s="78" t="s">
        <v>2840</v>
      </c>
      <c r="H947" s="78" t="s">
        <v>464</v>
      </c>
      <c r="I947" s="76" t="s">
        <v>1119</v>
      </c>
      <c r="J947" s="76" t="s">
        <v>753</v>
      </c>
      <c r="K947" s="78" t="s">
        <v>1449</v>
      </c>
      <c r="L947" s="7" t="str">
        <f>IF(BudgetsQTable[[#This Row],[pi_last_name]]=" ","",HYPERLINK("https://www.ejacket.nsf.gov/ej/showProposal.do?Continue=Y&amp;ID="&amp;BudgetsQTable[[#This Row],[prop_id]],BudgetsQTable[[#This Row],[prop_id]]))</f>
        <v/>
      </c>
      <c r="M947" s="78" t="s">
        <v>753</v>
      </c>
      <c r="N947" s="7" t="str">
        <f>IF(BudgetsQTable[[#This Row],[pi_last_name]]=" ","",HYPERLINK("mailto:"&amp;BudgetsQTable[[#This Row],[pi_email]]&amp;"&amp;subject=Your NSF Proposal:  "&amp;BudgetsQTable[[#This Row],[prop_id]],BudgetsQTable[[#This Row],[pi_email]]))</f>
        <v/>
      </c>
      <c r="O947" s="78" t="s">
        <v>753</v>
      </c>
      <c r="P947" s="78">
        <v>1</v>
      </c>
      <c r="Q947" s="78">
        <v>1</v>
      </c>
      <c r="R947" s="79">
        <v>51595</v>
      </c>
      <c r="S947" s="79">
        <v>0</v>
      </c>
      <c r="T947" s="79">
        <v>0</v>
      </c>
      <c r="U947" s="80">
        <v>230507</v>
      </c>
      <c r="V947" s="78">
        <v>0</v>
      </c>
      <c r="W947" s="78">
        <v>2</v>
      </c>
      <c r="X947" s="11" t="str">
        <f ca="1">IF(ISBLANK(BudgetsQTable[[#This Row],[budg_seq_yr]]),"FY"&amp;fiscalyear,"FY"&amp;fiscalyear-1+BudgetsQTable[[#This Row],[budg_seq_yr]])</f>
        <v>FY19</v>
      </c>
      <c r="Y947" s="79">
        <v>230507</v>
      </c>
      <c r="Z947" s="78" t="s">
        <v>2840</v>
      </c>
      <c r="AA947" s="78" t="s">
        <v>464</v>
      </c>
      <c r="AB947" s="76" t="s">
        <v>2821</v>
      </c>
      <c r="AC947" s="78"/>
    </row>
    <row r="948" spans="1:29" x14ac:dyDescent="0.35">
      <c r="A948" s="10" t="s">
        <v>1449</v>
      </c>
      <c r="B948" s="76" t="s">
        <v>2824</v>
      </c>
      <c r="C948" s="76">
        <f>C947+(BudgetsQTable[[#This Row],[lead]]&lt;&gt;K947)</f>
        <v>127</v>
      </c>
      <c r="D948" s="76">
        <f>D947*(BudgetsQTable[[#This Row],[lead]]=K947)+(BudgetsQTable[[#This Row],[prop_id]]&lt;&gt;A947)</f>
        <v>1</v>
      </c>
      <c r="E948" s="77">
        <v>43005.474999999999</v>
      </c>
      <c r="F948" s="78" t="s">
        <v>2839</v>
      </c>
      <c r="G948" s="78" t="s">
        <v>2840</v>
      </c>
      <c r="H948" s="78" t="s">
        <v>464</v>
      </c>
      <c r="I948" s="76" t="s">
        <v>1119</v>
      </c>
      <c r="J948" s="76" t="s">
        <v>753</v>
      </c>
      <c r="K948" s="78" t="s">
        <v>1449</v>
      </c>
      <c r="L948" s="7" t="str">
        <f>IF(BudgetsQTable[[#This Row],[pi_last_name]]=" ","",HYPERLINK("https://www.ejacket.nsf.gov/ej/showProposal.do?Continue=Y&amp;ID="&amp;BudgetsQTable[[#This Row],[prop_id]],BudgetsQTable[[#This Row],[prop_id]]))</f>
        <v/>
      </c>
      <c r="M948" s="78" t="s">
        <v>753</v>
      </c>
      <c r="N948" s="7" t="str">
        <f>IF(BudgetsQTable[[#This Row],[pi_last_name]]=" ","",HYPERLINK("mailto:"&amp;BudgetsQTable[[#This Row],[pi_email]]&amp;"&amp;subject=Your NSF Proposal:  "&amp;BudgetsQTable[[#This Row],[prop_id]],BudgetsQTable[[#This Row],[pi_email]]))</f>
        <v/>
      </c>
      <c r="O948" s="78" t="s">
        <v>753</v>
      </c>
      <c r="P948" s="78">
        <v>1</v>
      </c>
      <c r="Q948" s="78">
        <v>1</v>
      </c>
      <c r="R948" s="79">
        <v>52627</v>
      </c>
      <c r="S948" s="79">
        <v>0</v>
      </c>
      <c r="T948" s="79">
        <v>0</v>
      </c>
      <c r="U948" s="80">
        <v>151013</v>
      </c>
      <c r="V948" s="78">
        <v>0</v>
      </c>
      <c r="W948" s="78">
        <v>3</v>
      </c>
      <c r="X948" s="11" t="str">
        <f ca="1">IF(ISBLANK(BudgetsQTable[[#This Row],[budg_seq_yr]]),"FY"&amp;fiscalyear,"FY"&amp;fiscalyear-1+BudgetsQTable[[#This Row],[budg_seq_yr]])</f>
        <v>FY20</v>
      </c>
      <c r="Y948" s="79">
        <v>151013</v>
      </c>
      <c r="Z948" s="78" t="s">
        <v>2840</v>
      </c>
      <c r="AA948" s="78" t="s">
        <v>464</v>
      </c>
      <c r="AB948" s="76" t="s">
        <v>2821</v>
      </c>
      <c r="AC948" s="78"/>
    </row>
    <row r="949" spans="1:29" x14ac:dyDescent="0.35">
      <c r="A949" s="10" t="s">
        <v>3623</v>
      </c>
      <c r="B949" s="76" t="s">
        <v>2834</v>
      </c>
      <c r="C949" s="76">
        <f>C948+(BudgetsQTable[[#This Row],[lead]]&lt;&gt;K948)</f>
        <v>127</v>
      </c>
      <c r="D949" s="76">
        <f>D948*(BudgetsQTable[[#This Row],[lead]]=K948)+(BudgetsQTable[[#This Row],[prop_id]]&lt;&gt;A948)</f>
        <v>2</v>
      </c>
      <c r="E949" s="77">
        <v>43005.388194444444</v>
      </c>
      <c r="F949" s="78" t="s">
        <v>2839</v>
      </c>
      <c r="G949" s="78" t="s">
        <v>2840</v>
      </c>
      <c r="H949" s="78" t="s">
        <v>464</v>
      </c>
      <c r="I949" s="76" t="s">
        <v>1119</v>
      </c>
      <c r="J949" s="76" t="s">
        <v>3627</v>
      </c>
      <c r="K949" s="78" t="s">
        <v>1449</v>
      </c>
      <c r="L949" s="7" t="str">
        <f>IF(BudgetsQTable[[#This Row],[pi_last_name]]=" ","",HYPERLINK("https://www.ejacket.nsf.gov/ej/showProposal.do?Continue=Y&amp;ID="&amp;BudgetsQTable[[#This Row],[prop_id]],BudgetsQTable[[#This Row],[prop_id]]))</f>
        <v>1763461</v>
      </c>
      <c r="M949" s="78" t="s">
        <v>3624</v>
      </c>
      <c r="N949" s="7" t="str">
        <f>IF(BudgetsQTable[[#This Row],[pi_last_name]]=" ","",HYPERLINK("mailto:"&amp;BudgetsQTable[[#This Row],[pi_email]]&amp;"&amp;subject=Your NSF Proposal:  "&amp;BudgetsQTable[[#This Row],[prop_id]],BudgetsQTable[[#This Row],[pi_email]]))</f>
        <v>helgamal@ee.eng.ohio-state.edu</v>
      </c>
      <c r="O949" s="78" t="s">
        <v>603</v>
      </c>
      <c r="P949" s="78"/>
      <c r="Q949" s="78"/>
      <c r="R949" s="79"/>
      <c r="S949" s="79"/>
      <c r="T949" s="79"/>
      <c r="U949" s="80"/>
      <c r="V949" s="78">
        <v>0</v>
      </c>
      <c r="W949" s="78"/>
      <c r="X949" s="11" t="str">
        <f ca="1">IF(ISBLANK(BudgetsQTable[[#This Row],[budg_seq_yr]]),"FY"&amp;fiscalyear,"FY"&amp;fiscalyear-1+BudgetsQTable[[#This Row],[budg_seq_yr]])</f>
        <v>FY18</v>
      </c>
      <c r="Y949" s="79">
        <v>349450</v>
      </c>
      <c r="Z949" s="78" t="s">
        <v>2840</v>
      </c>
      <c r="AA949" s="78" t="s">
        <v>464</v>
      </c>
      <c r="AB949" s="76" t="s">
        <v>2821</v>
      </c>
      <c r="AC949" s="78" t="s">
        <v>485</v>
      </c>
    </row>
    <row r="950" spans="1:29" x14ac:dyDescent="0.35">
      <c r="A950" s="10" t="s">
        <v>3623</v>
      </c>
      <c r="B950" s="76" t="s">
        <v>2834</v>
      </c>
      <c r="C950" s="76">
        <f>C949+(BudgetsQTable[[#This Row],[lead]]&lt;&gt;K949)</f>
        <v>127</v>
      </c>
      <c r="D950" s="76">
        <f>D949*(BudgetsQTable[[#This Row],[lead]]=K949)+(BudgetsQTable[[#This Row],[prop_id]]&lt;&gt;A949)</f>
        <v>2</v>
      </c>
      <c r="E950" s="77">
        <v>43005.388194444444</v>
      </c>
      <c r="F950" s="78" t="s">
        <v>2839</v>
      </c>
      <c r="G950" s="78" t="s">
        <v>2840</v>
      </c>
      <c r="H950" s="78" t="s">
        <v>464</v>
      </c>
      <c r="I950" s="76" t="s">
        <v>1119</v>
      </c>
      <c r="J950" s="76" t="s">
        <v>753</v>
      </c>
      <c r="K950" s="78" t="s">
        <v>1449</v>
      </c>
      <c r="L950" s="7" t="str">
        <f>IF(BudgetsQTable[[#This Row],[pi_last_name]]=" ","",HYPERLINK("https://www.ejacket.nsf.gov/ej/showProposal.do?Continue=Y&amp;ID="&amp;BudgetsQTable[[#This Row],[prop_id]],BudgetsQTable[[#This Row],[prop_id]]))</f>
        <v/>
      </c>
      <c r="M950" s="78" t="s">
        <v>753</v>
      </c>
      <c r="N950" s="7" t="str">
        <f>IF(BudgetsQTable[[#This Row],[pi_last_name]]=" ","",HYPERLINK("mailto:"&amp;BudgetsQTable[[#This Row],[pi_email]]&amp;"&amp;subject=Your NSF Proposal:  "&amp;BudgetsQTable[[#This Row],[prop_id]],BudgetsQTable[[#This Row],[pi_email]]))</f>
        <v/>
      </c>
      <c r="O950" s="78" t="s">
        <v>753</v>
      </c>
      <c r="P950" s="78">
        <v>1</v>
      </c>
      <c r="Q950" s="78">
        <v>1</v>
      </c>
      <c r="R950" s="79">
        <v>0</v>
      </c>
      <c r="S950" s="79">
        <v>5000</v>
      </c>
      <c r="T950" s="79">
        <v>0</v>
      </c>
      <c r="U950" s="80">
        <v>118342</v>
      </c>
      <c r="V950" s="78">
        <v>0</v>
      </c>
      <c r="W950" s="78">
        <v>1</v>
      </c>
      <c r="X950" s="11" t="str">
        <f ca="1">IF(ISBLANK(BudgetsQTable[[#This Row],[budg_seq_yr]]),"FY"&amp;fiscalyear,"FY"&amp;fiscalyear-1+BudgetsQTable[[#This Row],[budg_seq_yr]])</f>
        <v>FY18</v>
      </c>
      <c r="Y950" s="79">
        <v>118342</v>
      </c>
      <c r="Z950" s="78" t="s">
        <v>2840</v>
      </c>
      <c r="AA950" s="78" t="s">
        <v>464</v>
      </c>
      <c r="AB950" s="76" t="s">
        <v>2821</v>
      </c>
      <c r="AC950" s="78" t="s">
        <v>485</v>
      </c>
    </row>
    <row r="951" spans="1:29" x14ac:dyDescent="0.35">
      <c r="A951" s="10" t="s">
        <v>3623</v>
      </c>
      <c r="B951" s="76" t="s">
        <v>2834</v>
      </c>
      <c r="C951" s="76">
        <f>C950+(BudgetsQTable[[#This Row],[lead]]&lt;&gt;K950)</f>
        <v>127</v>
      </c>
      <c r="D951" s="76">
        <f>D950*(BudgetsQTable[[#This Row],[lead]]=K950)+(BudgetsQTable[[#This Row],[prop_id]]&lt;&gt;A950)</f>
        <v>2</v>
      </c>
      <c r="E951" s="77">
        <v>43005.388194444444</v>
      </c>
      <c r="F951" s="78" t="s">
        <v>2839</v>
      </c>
      <c r="G951" s="78" t="s">
        <v>2840</v>
      </c>
      <c r="H951" s="78" t="s">
        <v>464</v>
      </c>
      <c r="I951" s="76" t="s">
        <v>1119</v>
      </c>
      <c r="J951" s="76" t="s">
        <v>753</v>
      </c>
      <c r="K951" s="78" t="s">
        <v>1449</v>
      </c>
      <c r="L951" s="7" t="str">
        <f>IF(BudgetsQTable[[#This Row],[pi_last_name]]=" ","",HYPERLINK("https://www.ejacket.nsf.gov/ej/showProposal.do?Continue=Y&amp;ID="&amp;BudgetsQTable[[#This Row],[prop_id]],BudgetsQTable[[#This Row],[prop_id]]))</f>
        <v/>
      </c>
      <c r="M951" s="78" t="s">
        <v>753</v>
      </c>
      <c r="N951" s="7" t="str">
        <f>IF(BudgetsQTable[[#This Row],[pi_last_name]]=" ","",HYPERLINK("mailto:"&amp;BudgetsQTable[[#This Row],[pi_email]]&amp;"&amp;subject=Your NSF Proposal:  "&amp;BudgetsQTable[[#This Row],[prop_id]],BudgetsQTable[[#This Row],[pi_email]]))</f>
        <v/>
      </c>
      <c r="O951" s="78" t="s">
        <v>753</v>
      </c>
      <c r="P951" s="78">
        <v>1</v>
      </c>
      <c r="Q951" s="78">
        <v>1</v>
      </c>
      <c r="R951" s="79">
        <v>0</v>
      </c>
      <c r="S951" s="79">
        <v>5000</v>
      </c>
      <c r="T951" s="79">
        <v>0</v>
      </c>
      <c r="U951" s="80">
        <v>113933</v>
      </c>
      <c r="V951" s="78">
        <v>0</v>
      </c>
      <c r="W951" s="78">
        <v>2</v>
      </c>
      <c r="X951" s="11" t="str">
        <f ca="1">IF(ISBLANK(BudgetsQTable[[#This Row],[budg_seq_yr]]),"FY"&amp;fiscalyear,"FY"&amp;fiscalyear-1+BudgetsQTable[[#This Row],[budg_seq_yr]])</f>
        <v>FY19</v>
      </c>
      <c r="Y951" s="79">
        <v>113933</v>
      </c>
      <c r="Z951" s="78" t="s">
        <v>2840</v>
      </c>
      <c r="AA951" s="78" t="s">
        <v>464</v>
      </c>
      <c r="AB951" s="76" t="s">
        <v>2821</v>
      </c>
      <c r="AC951" s="78" t="s">
        <v>485</v>
      </c>
    </row>
    <row r="952" spans="1:29" x14ac:dyDescent="0.35">
      <c r="A952" s="10" t="s">
        <v>3623</v>
      </c>
      <c r="B952" s="76" t="s">
        <v>2834</v>
      </c>
      <c r="C952" s="76">
        <f>C951+(BudgetsQTable[[#This Row],[lead]]&lt;&gt;K951)</f>
        <v>127</v>
      </c>
      <c r="D952" s="76">
        <f>D951*(BudgetsQTable[[#This Row],[lead]]=K951)+(BudgetsQTable[[#This Row],[prop_id]]&lt;&gt;A951)</f>
        <v>2</v>
      </c>
      <c r="E952" s="77">
        <v>43005.388194444444</v>
      </c>
      <c r="F952" s="78" t="s">
        <v>2839</v>
      </c>
      <c r="G952" s="78" t="s">
        <v>2840</v>
      </c>
      <c r="H952" s="78" t="s">
        <v>464</v>
      </c>
      <c r="I952" s="76" t="s">
        <v>1119</v>
      </c>
      <c r="J952" s="76" t="s">
        <v>753</v>
      </c>
      <c r="K952" s="78" t="s">
        <v>1449</v>
      </c>
      <c r="L952" s="7" t="str">
        <f>IF(BudgetsQTable[[#This Row],[pi_last_name]]=" ","",HYPERLINK("https://www.ejacket.nsf.gov/ej/showProposal.do?Continue=Y&amp;ID="&amp;BudgetsQTable[[#This Row],[prop_id]],BudgetsQTable[[#This Row],[prop_id]]))</f>
        <v/>
      </c>
      <c r="M952" s="78" t="s">
        <v>753</v>
      </c>
      <c r="N952" s="7" t="str">
        <f>IF(BudgetsQTable[[#This Row],[pi_last_name]]=" ","",HYPERLINK("mailto:"&amp;BudgetsQTable[[#This Row],[pi_email]]&amp;"&amp;subject=Your NSF Proposal:  "&amp;BudgetsQTable[[#This Row],[prop_id]],BudgetsQTable[[#This Row],[pi_email]]))</f>
        <v/>
      </c>
      <c r="O952" s="78" t="s">
        <v>753</v>
      </c>
      <c r="P952" s="78">
        <v>1</v>
      </c>
      <c r="Q952" s="78">
        <v>1</v>
      </c>
      <c r="R952" s="79">
        <v>0</v>
      </c>
      <c r="S952" s="79">
        <v>5000</v>
      </c>
      <c r="T952" s="79">
        <v>0</v>
      </c>
      <c r="U952" s="80">
        <v>117175</v>
      </c>
      <c r="V952" s="78">
        <v>0</v>
      </c>
      <c r="W952" s="78">
        <v>3</v>
      </c>
      <c r="X952" s="11" t="str">
        <f ca="1">IF(ISBLANK(BudgetsQTable[[#This Row],[budg_seq_yr]]),"FY"&amp;fiscalyear,"FY"&amp;fiscalyear-1+BudgetsQTable[[#This Row],[budg_seq_yr]])</f>
        <v>FY20</v>
      </c>
      <c r="Y952" s="79">
        <v>117175</v>
      </c>
      <c r="Z952" s="78" t="s">
        <v>2840</v>
      </c>
      <c r="AA952" s="78" t="s">
        <v>464</v>
      </c>
      <c r="AB952" s="76" t="s">
        <v>2821</v>
      </c>
      <c r="AC952" s="78" t="s">
        <v>485</v>
      </c>
    </row>
    <row r="953" spans="1:29" x14ac:dyDescent="0.35">
      <c r="A953" s="10" t="s">
        <v>3628</v>
      </c>
      <c r="B953" s="76" t="s">
        <v>2834</v>
      </c>
      <c r="C953" s="76">
        <f>C952+(BudgetsQTable[[#This Row],[lead]]&lt;&gt;K952)</f>
        <v>127</v>
      </c>
      <c r="D953" s="76">
        <f>D952*(BudgetsQTable[[#This Row],[lead]]=K952)+(BudgetsQTable[[#This Row],[prop_id]]&lt;&gt;A952)</f>
        <v>3</v>
      </c>
      <c r="E953" s="77">
        <v>43005.567361111112</v>
      </c>
      <c r="F953" s="78" t="s">
        <v>2839</v>
      </c>
      <c r="G953" s="78" t="s">
        <v>2840</v>
      </c>
      <c r="H953" s="78" t="s">
        <v>464</v>
      </c>
      <c r="I953" s="76" t="s">
        <v>1119</v>
      </c>
      <c r="J953" s="76" t="s">
        <v>3397</v>
      </c>
      <c r="K953" s="78" t="s">
        <v>1449</v>
      </c>
      <c r="L953" s="7" t="str">
        <f>IF(BudgetsQTable[[#This Row],[pi_last_name]]=" ","",HYPERLINK("https://www.ejacket.nsf.gov/ej/showProposal.do?Continue=Y&amp;ID="&amp;BudgetsQTable[[#This Row],[prop_id]],BudgetsQTable[[#This Row],[prop_id]]))</f>
        <v>1763682</v>
      </c>
      <c r="M953" s="78" t="s">
        <v>3394</v>
      </c>
      <c r="N953" s="7" t="str">
        <f>IF(BudgetsQTable[[#This Row],[pi_last_name]]=" ","",HYPERLINK("mailto:"&amp;BudgetsQTable[[#This Row],[pi_email]]&amp;"&amp;subject=Your NSF Proposal:  "&amp;BudgetsQTable[[#This Row],[prop_id]],BudgetsQTable[[#This Row],[pi_email]]))</f>
        <v>lflai@ucdavis.edu</v>
      </c>
      <c r="O953" s="78" t="s">
        <v>3396</v>
      </c>
      <c r="P953" s="78"/>
      <c r="Q953" s="78"/>
      <c r="R953" s="79"/>
      <c r="S953" s="79"/>
      <c r="T953" s="79"/>
      <c r="U953" s="80"/>
      <c r="V953" s="78">
        <v>0</v>
      </c>
      <c r="W953" s="78"/>
      <c r="X953" s="11" t="str">
        <f ca="1">IF(ISBLANK(BudgetsQTable[[#This Row],[budg_seq_yr]]),"FY"&amp;fiscalyear,"FY"&amp;fiscalyear-1+BudgetsQTable[[#This Row],[budg_seq_yr]])</f>
        <v>FY18</v>
      </c>
      <c r="Y953" s="79">
        <v>350000</v>
      </c>
      <c r="Z953" s="78" t="s">
        <v>2840</v>
      </c>
      <c r="AA953" s="78" t="s">
        <v>464</v>
      </c>
      <c r="AB953" s="76" t="s">
        <v>2821</v>
      </c>
      <c r="AC953" s="78" t="s">
        <v>485</v>
      </c>
    </row>
    <row r="954" spans="1:29" x14ac:dyDescent="0.35">
      <c r="A954" s="10" t="s">
        <v>3628</v>
      </c>
      <c r="B954" s="76" t="s">
        <v>2834</v>
      </c>
      <c r="C954" s="76">
        <f>C953+(BudgetsQTable[[#This Row],[lead]]&lt;&gt;K953)</f>
        <v>127</v>
      </c>
      <c r="D954" s="76">
        <f>D953*(BudgetsQTable[[#This Row],[lead]]=K953)+(BudgetsQTable[[#This Row],[prop_id]]&lt;&gt;A953)</f>
        <v>3</v>
      </c>
      <c r="E954" s="77">
        <v>43005.567361111112</v>
      </c>
      <c r="F954" s="78" t="s">
        <v>2839</v>
      </c>
      <c r="G954" s="78" t="s">
        <v>2840</v>
      </c>
      <c r="H954" s="78" t="s">
        <v>464</v>
      </c>
      <c r="I954" s="76" t="s">
        <v>1119</v>
      </c>
      <c r="J954" s="76" t="s">
        <v>753</v>
      </c>
      <c r="K954" s="78" t="s">
        <v>1449</v>
      </c>
      <c r="L954" s="7" t="str">
        <f>IF(BudgetsQTable[[#This Row],[pi_last_name]]=" ","",HYPERLINK("https://www.ejacket.nsf.gov/ej/showProposal.do?Continue=Y&amp;ID="&amp;BudgetsQTable[[#This Row],[prop_id]],BudgetsQTable[[#This Row],[prop_id]]))</f>
        <v/>
      </c>
      <c r="M954" s="78" t="s">
        <v>753</v>
      </c>
      <c r="N954" s="7" t="str">
        <f>IF(BudgetsQTable[[#This Row],[pi_last_name]]=" ","",HYPERLINK("mailto:"&amp;BudgetsQTable[[#This Row],[pi_email]]&amp;"&amp;subject=Your NSF Proposal:  "&amp;BudgetsQTable[[#This Row],[prop_id]],BudgetsQTable[[#This Row],[pi_email]]))</f>
        <v/>
      </c>
      <c r="O954" s="78" t="s">
        <v>753</v>
      </c>
      <c r="P954" s="78">
        <v>1</v>
      </c>
      <c r="Q954" s="78">
        <v>1.5</v>
      </c>
      <c r="R954" s="79">
        <v>0</v>
      </c>
      <c r="S954" s="79">
        <v>0</v>
      </c>
      <c r="T954" s="79">
        <v>0</v>
      </c>
      <c r="U954" s="80">
        <v>111633</v>
      </c>
      <c r="V954" s="78">
        <v>0</v>
      </c>
      <c r="W954" s="78">
        <v>1</v>
      </c>
      <c r="X954" s="11" t="str">
        <f ca="1">IF(ISBLANK(BudgetsQTable[[#This Row],[budg_seq_yr]]),"FY"&amp;fiscalyear,"FY"&amp;fiscalyear-1+BudgetsQTable[[#This Row],[budg_seq_yr]])</f>
        <v>FY18</v>
      </c>
      <c r="Y954" s="79">
        <v>111633</v>
      </c>
      <c r="Z954" s="78" t="s">
        <v>2840</v>
      </c>
      <c r="AA954" s="78" t="s">
        <v>464</v>
      </c>
      <c r="AB954" s="76" t="s">
        <v>2821</v>
      </c>
      <c r="AC954" s="78" t="s">
        <v>485</v>
      </c>
    </row>
    <row r="955" spans="1:29" x14ac:dyDescent="0.35">
      <c r="A955" s="10" t="s">
        <v>3628</v>
      </c>
      <c r="B955" s="76" t="s">
        <v>2834</v>
      </c>
      <c r="C955" s="76">
        <f>C954+(BudgetsQTable[[#This Row],[lead]]&lt;&gt;K954)</f>
        <v>127</v>
      </c>
      <c r="D955" s="76">
        <f>D954*(BudgetsQTable[[#This Row],[lead]]=K954)+(BudgetsQTable[[#This Row],[prop_id]]&lt;&gt;A954)</f>
        <v>3</v>
      </c>
      <c r="E955" s="77">
        <v>43005.567361111112</v>
      </c>
      <c r="F955" s="78" t="s">
        <v>2839</v>
      </c>
      <c r="G955" s="78" t="s">
        <v>2840</v>
      </c>
      <c r="H955" s="78" t="s">
        <v>464</v>
      </c>
      <c r="I955" s="76" t="s">
        <v>1119</v>
      </c>
      <c r="J955" s="76" t="s">
        <v>753</v>
      </c>
      <c r="K955" s="78" t="s">
        <v>1449</v>
      </c>
      <c r="L955" s="7" t="str">
        <f>IF(BudgetsQTable[[#This Row],[pi_last_name]]=" ","",HYPERLINK("https://www.ejacket.nsf.gov/ej/showProposal.do?Continue=Y&amp;ID="&amp;BudgetsQTable[[#This Row],[prop_id]],BudgetsQTable[[#This Row],[prop_id]]))</f>
        <v/>
      </c>
      <c r="M955" s="78" t="s">
        <v>753</v>
      </c>
      <c r="N955" s="7" t="str">
        <f>IF(BudgetsQTable[[#This Row],[pi_last_name]]=" ","",HYPERLINK("mailto:"&amp;BudgetsQTable[[#This Row],[pi_email]]&amp;"&amp;subject=Your NSF Proposal:  "&amp;BudgetsQTable[[#This Row],[prop_id]],BudgetsQTable[[#This Row],[pi_email]]))</f>
        <v/>
      </c>
      <c r="O955" s="78" t="s">
        <v>753</v>
      </c>
      <c r="P955" s="78">
        <v>1</v>
      </c>
      <c r="Q955" s="78">
        <v>1.5</v>
      </c>
      <c r="R955" s="79">
        <v>0</v>
      </c>
      <c r="S955" s="79">
        <v>0</v>
      </c>
      <c r="T955" s="79">
        <v>0</v>
      </c>
      <c r="U955" s="80">
        <v>116566</v>
      </c>
      <c r="V955" s="78">
        <v>0</v>
      </c>
      <c r="W955" s="78">
        <v>2</v>
      </c>
      <c r="X955" s="11" t="str">
        <f ca="1">IF(ISBLANK(BudgetsQTable[[#This Row],[budg_seq_yr]]),"FY"&amp;fiscalyear,"FY"&amp;fiscalyear-1+BudgetsQTable[[#This Row],[budg_seq_yr]])</f>
        <v>FY19</v>
      </c>
      <c r="Y955" s="79">
        <v>116566</v>
      </c>
      <c r="Z955" s="78" t="s">
        <v>2840</v>
      </c>
      <c r="AA955" s="78" t="s">
        <v>464</v>
      </c>
      <c r="AB955" s="76" t="s">
        <v>2821</v>
      </c>
      <c r="AC955" s="78" t="s">
        <v>485</v>
      </c>
    </row>
    <row r="956" spans="1:29" x14ac:dyDescent="0.35">
      <c r="A956" s="10" t="s">
        <v>3628</v>
      </c>
      <c r="B956" s="76" t="s">
        <v>2834</v>
      </c>
      <c r="C956" s="76">
        <f>C955+(BudgetsQTable[[#This Row],[lead]]&lt;&gt;K955)</f>
        <v>127</v>
      </c>
      <c r="D956" s="76">
        <f>D955*(BudgetsQTable[[#This Row],[lead]]=K955)+(BudgetsQTable[[#This Row],[prop_id]]&lt;&gt;A955)</f>
        <v>3</v>
      </c>
      <c r="E956" s="77">
        <v>43005.567361111112</v>
      </c>
      <c r="F956" s="78" t="s">
        <v>2839</v>
      </c>
      <c r="G956" s="78" t="s">
        <v>2840</v>
      </c>
      <c r="H956" s="78" t="s">
        <v>464</v>
      </c>
      <c r="I956" s="76" t="s">
        <v>1119</v>
      </c>
      <c r="J956" s="76" t="s">
        <v>753</v>
      </c>
      <c r="K956" s="78" t="s">
        <v>1449</v>
      </c>
      <c r="L956" s="7" t="str">
        <f>IF(BudgetsQTable[[#This Row],[pi_last_name]]=" ","",HYPERLINK("https://www.ejacket.nsf.gov/ej/showProposal.do?Continue=Y&amp;ID="&amp;BudgetsQTable[[#This Row],[prop_id]],BudgetsQTable[[#This Row],[prop_id]]))</f>
        <v/>
      </c>
      <c r="M956" s="78" t="s">
        <v>753</v>
      </c>
      <c r="N956" s="7" t="str">
        <f>IF(BudgetsQTable[[#This Row],[pi_last_name]]=" ","",HYPERLINK("mailto:"&amp;BudgetsQTable[[#This Row],[pi_email]]&amp;"&amp;subject=Your NSF Proposal:  "&amp;BudgetsQTable[[#This Row],[prop_id]],BudgetsQTable[[#This Row],[pi_email]]))</f>
        <v/>
      </c>
      <c r="O956" s="78" t="s">
        <v>753</v>
      </c>
      <c r="P956" s="78">
        <v>1</v>
      </c>
      <c r="Q956" s="78">
        <v>1.5</v>
      </c>
      <c r="R956" s="79">
        <v>0</v>
      </c>
      <c r="S956" s="79">
        <v>0</v>
      </c>
      <c r="T956" s="79">
        <v>0</v>
      </c>
      <c r="U956" s="80">
        <v>121801</v>
      </c>
      <c r="V956" s="78">
        <v>0</v>
      </c>
      <c r="W956" s="78">
        <v>3</v>
      </c>
      <c r="X956" s="11" t="str">
        <f ca="1">IF(ISBLANK(BudgetsQTable[[#This Row],[budg_seq_yr]]),"FY"&amp;fiscalyear,"FY"&amp;fiscalyear-1+BudgetsQTable[[#This Row],[budg_seq_yr]])</f>
        <v>FY20</v>
      </c>
      <c r="Y956" s="79">
        <v>121801</v>
      </c>
      <c r="Z956" s="78" t="s">
        <v>2840</v>
      </c>
      <c r="AA956" s="78" t="s">
        <v>464</v>
      </c>
      <c r="AB956" s="76" t="s">
        <v>2821</v>
      </c>
      <c r="AC956" s="78" t="s">
        <v>485</v>
      </c>
    </row>
    <row r="957" spans="1:29" x14ac:dyDescent="0.35">
      <c r="A957" s="10" t="s">
        <v>1452</v>
      </c>
      <c r="B957" s="76" t="s">
        <v>2824</v>
      </c>
      <c r="C957" s="76">
        <f>C956+(BudgetsQTable[[#This Row],[lead]]&lt;&gt;K956)</f>
        <v>128</v>
      </c>
      <c r="D957" s="76">
        <f>D956*(BudgetsQTable[[#This Row],[lead]]=K956)+(BudgetsQTable[[#This Row],[prop_id]]&lt;&gt;A956)</f>
        <v>1</v>
      </c>
      <c r="E957" s="77">
        <v>43005.479861111111</v>
      </c>
      <c r="F957" s="78" t="s">
        <v>2817</v>
      </c>
      <c r="G957" s="78" t="s">
        <v>2818</v>
      </c>
      <c r="H957" s="78" t="s">
        <v>472</v>
      </c>
      <c r="I957" s="76" t="s">
        <v>892</v>
      </c>
      <c r="J957" s="76" t="s">
        <v>3631</v>
      </c>
      <c r="K957" s="78" t="s">
        <v>1452</v>
      </c>
      <c r="L957" s="7" t="str">
        <f>IF(BudgetsQTable[[#This Row],[pi_last_name]]=" ","",HYPERLINK("https://www.ejacket.nsf.gov/ej/showProposal.do?Continue=Y&amp;ID="&amp;BudgetsQTable[[#This Row],[prop_id]],BudgetsQTable[[#This Row],[prop_id]]))</f>
        <v>1763557</v>
      </c>
      <c r="M957" s="78" t="s">
        <v>1453</v>
      </c>
      <c r="N957" s="7" t="str">
        <f>IF(BudgetsQTable[[#This Row],[pi_last_name]]=" ","",HYPERLINK("mailto:"&amp;BudgetsQTable[[#This Row],[pi_email]]&amp;"&amp;subject=Your NSF Proposal:  "&amp;BudgetsQTable[[#This Row],[prop_id]],BudgetsQTable[[#This Row],[pi_email]]))</f>
        <v>hu.nguyen@neu.edu</v>
      </c>
      <c r="O957" s="78" t="s">
        <v>597</v>
      </c>
      <c r="P957" s="78"/>
      <c r="Q957" s="78"/>
      <c r="R957" s="79"/>
      <c r="S957" s="79"/>
      <c r="T957" s="79"/>
      <c r="U957" s="80"/>
      <c r="V957" s="78">
        <v>0</v>
      </c>
      <c r="W957" s="78"/>
      <c r="X957" s="11" t="str">
        <f ca="1">IF(ISBLANK(BudgetsQTable[[#This Row],[budg_seq_yr]]),"FY"&amp;fiscalyear,"FY"&amp;fiscalyear-1+BudgetsQTable[[#This Row],[budg_seq_yr]])</f>
        <v>FY18</v>
      </c>
      <c r="Y957" s="79">
        <v>574949</v>
      </c>
      <c r="Z957" s="78" t="s">
        <v>2818</v>
      </c>
      <c r="AA957" s="78" t="s">
        <v>472</v>
      </c>
      <c r="AB957" s="76" t="s">
        <v>2821</v>
      </c>
      <c r="AC957" s="78" t="s">
        <v>2979</v>
      </c>
    </row>
    <row r="958" spans="1:29" x14ac:dyDescent="0.35">
      <c r="A958" s="10" t="s">
        <v>1452</v>
      </c>
      <c r="B958" s="76" t="s">
        <v>2824</v>
      </c>
      <c r="C958" s="76">
        <f>C957+(BudgetsQTable[[#This Row],[lead]]&lt;&gt;K957)</f>
        <v>128</v>
      </c>
      <c r="D958" s="76">
        <f>D957*(BudgetsQTable[[#This Row],[lead]]=K957)+(BudgetsQTable[[#This Row],[prop_id]]&lt;&gt;A957)</f>
        <v>1</v>
      </c>
      <c r="E958" s="77">
        <v>43005.479861111111</v>
      </c>
      <c r="F958" s="78" t="s">
        <v>2817</v>
      </c>
      <c r="G958" s="78" t="s">
        <v>2818</v>
      </c>
      <c r="H958" s="78" t="s">
        <v>472</v>
      </c>
      <c r="I958" s="76" t="s">
        <v>892</v>
      </c>
      <c r="J958" s="76" t="s">
        <v>753</v>
      </c>
      <c r="K958" s="78" t="s">
        <v>1452</v>
      </c>
      <c r="L958" s="7" t="str">
        <f>IF(BudgetsQTable[[#This Row],[pi_last_name]]=" ","",HYPERLINK("https://www.ejacket.nsf.gov/ej/showProposal.do?Continue=Y&amp;ID="&amp;BudgetsQTable[[#This Row],[prop_id]],BudgetsQTable[[#This Row],[prop_id]]))</f>
        <v/>
      </c>
      <c r="M958" s="78" t="s">
        <v>753</v>
      </c>
      <c r="N958" s="7" t="str">
        <f>IF(BudgetsQTable[[#This Row],[pi_last_name]]=" ","",HYPERLINK("mailto:"&amp;BudgetsQTable[[#This Row],[pi_email]]&amp;"&amp;subject=Your NSF Proposal:  "&amp;BudgetsQTable[[#This Row],[prop_id]],BudgetsQTable[[#This Row],[pi_email]]))</f>
        <v/>
      </c>
      <c r="O958" s="78" t="s">
        <v>753</v>
      </c>
      <c r="P958" s="78">
        <v>1</v>
      </c>
      <c r="Q958" s="78">
        <v>1</v>
      </c>
      <c r="R958" s="79">
        <v>0</v>
      </c>
      <c r="S958" s="79">
        <v>3075</v>
      </c>
      <c r="T958" s="79">
        <v>0</v>
      </c>
      <c r="U958" s="80">
        <v>104840</v>
      </c>
      <c r="V958" s="78">
        <v>0</v>
      </c>
      <c r="W958" s="78">
        <v>1</v>
      </c>
      <c r="X958" s="11" t="str">
        <f ca="1">IF(ISBLANK(BudgetsQTable[[#This Row],[budg_seq_yr]]),"FY"&amp;fiscalyear,"FY"&amp;fiscalyear-1+BudgetsQTable[[#This Row],[budg_seq_yr]])</f>
        <v>FY18</v>
      </c>
      <c r="Y958" s="79">
        <v>104840</v>
      </c>
      <c r="Z958" s="78" t="s">
        <v>2818</v>
      </c>
      <c r="AA958" s="78" t="s">
        <v>472</v>
      </c>
      <c r="AB958" s="76" t="s">
        <v>2821</v>
      </c>
      <c r="AC958" s="78" t="s">
        <v>2979</v>
      </c>
    </row>
    <row r="959" spans="1:29" x14ac:dyDescent="0.35">
      <c r="A959" s="10" t="s">
        <v>1452</v>
      </c>
      <c r="B959" s="76" t="s">
        <v>2824</v>
      </c>
      <c r="C959" s="76">
        <f>C958+(BudgetsQTable[[#This Row],[lead]]&lt;&gt;K958)</f>
        <v>128</v>
      </c>
      <c r="D959" s="76">
        <f>D958*(BudgetsQTable[[#This Row],[lead]]=K958)+(BudgetsQTable[[#This Row],[prop_id]]&lt;&gt;A958)</f>
        <v>1</v>
      </c>
      <c r="E959" s="77">
        <v>43005.479861111111</v>
      </c>
      <c r="F959" s="78" t="s">
        <v>2817</v>
      </c>
      <c r="G959" s="78" t="s">
        <v>2818</v>
      </c>
      <c r="H959" s="78" t="s">
        <v>472</v>
      </c>
      <c r="I959" s="76" t="s">
        <v>892</v>
      </c>
      <c r="J959" s="76" t="s">
        <v>753</v>
      </c>
      <c r="K959" s="78" t="s">
        <v>1452</v>
      </c>
      <c r="L959" s="7" t="str">
        <f>IF(BudgetsQTable[[#This Row],[pi_last_name]]=" ","",HYPERLINK("https://www.ejacket.nsf.gov/ej/showProposal.do?Continue=Y&amp;ID="&amp;BudgetsQTable[[#This Row],[prop_id]],BudgetsQTable[[#This Row],[prop_id]]))</f>
        <v/>
      </c>
      <c r="M959" s="78" t="s">
        <v>753</v>
      </c>
      <c r="N959" s="7" t="str">
        <f>IF(BudgetsQTable[[#This Row],[pi_last_name]]=" ","",HYPERLINK("mailto:"&amp;BudgetsQTable[[#This Row],[pi_email]]&amp;"&amp;subject=Your NSF Proposal:  "&amp;BudgetsQTable[[#This Row],[prop_id]],BudgetsQTable[[#This Row],[pi_email]]))</f>
        <v/>
      </c>
      <c r="O959" s="78" t="s">
        <v>753</v>
      </c>
      <c r="P959" s="78">
        <v>1</v>
      </c>
      <c r="Q959" s="78">
        <v>1</v>
      </c>
      <c r="R959" s="79">
        <v>71475</v>
      </c>
      <c r="S959" s="79">
        <v>3075</v>
      </c>
      <c r="T959" s="79">
        <v>0</v>
      </c>
      <c r="U959" s="80">
        <v>245547</v>
      </c>
      <c r="V959" s="78">
        <v>0</v>
      </c>
      <c r="W959" s="78">
        <v>2</v>
      </c>
      <c r="X959" s="11" t="str">
        <f ca="1">IF(ISBLANK(BudgetsQTable[[#This Row],[budg_seq_yr]]),"FY"&amp;fiscalyear,"FY"&amp;fiscalyear-1+BudgetsQTable[[#This Row],[budg_seq_yr]])</f>
        <v>FY19</v>
      </c>
      <c r="Y959" s="79">
        <v>245547</v>
      </c>
      <c r="Z959" s="78" t="s">
        <v>2818</v>
      </c>
      <c r="AA959" s="78" t="s">
        <v>472</v>
      </c>
      <c r="AB959" s="76" t="s">
        <v>2821</v>
      </c>
      <c r="AC959" s="78" t="s">
        <v>2979</v>
      </c>
    </row>
    <row r="960" spans="1:29" x14ac:dyDescent="0.35">
      <c r="A960" s="10" t="s">
        <v>1452</v>
      </c>
      <c r="B960" s="76" t="s">
        <v>2824</v>
      </c>
      <c r="C960" s="76">
        <f>C959+(BudgetsQTable[[#This Row],[lead]]&lt;&gt;K959)</f>
        <v>128</v>
      </c>
      <c r="D960" s="76">
        <f>D959*(BudgetsQTable[[#This Row],[lead]]=K959)+(BudgetsQTable[[#This Row],[prop_id]]&lt;&gt;A959)</f>
        <v>1</v>
      </c>
      <c r="E960" s="77">
        <v>43005.479861111111</v>
      </c>
      <c r="F960" s="78" t="s">
        <v>2817</v>
      </c>
      <c r="G960" s="78" t="s">
        <v>2818</v>
      </c>
      <c r="H960" s="78" t="s">
        <v>472</v>
      </c>
      <c r="I960" s="76" t="s">
        <v>892</v>
      </c>
      <c r="J960" s="76" t="s">
        <v>753</v>
      </c>
      <c r="K960" s="78" t="s">
        <v>1452</v>
      </c>
      <c r="L960" s="7" t="str">
        <f>IF(BudgetsQTable[[#This Row],[pi_last_name]]=" ","",HYPERLINK("https://www.ejacket.nsf.gov/ej/showProposal.do?Continue=Y&amp;ID="&amp;BudgetsQTable[[#This Row],[prop_id]],BudgetsQTable[[#This Row],[prop_id]]))</f>
        <v/>
      </c>
      <c r="M960" s="78" t="s">
        <v>753</v>
      </c>
      <c r="N960" s="7" t="str">
        <f>IF(BudgetsQTable[[#This Row],[pi_last_name]]=" ","",HYPERLINK("mailto:"&amp;BudgetsQTable[[#This Row],[pi_email]]&amp;"&amp;subject=Your NSF Proposal:  "&amp;BudgetsQTable[[#This Row],[prop_id]],BudgetsQTable[[#This Row],[pi_email]]))</f>
        <v/>
      </c>
      <c r="O960" s="78" t="s">
        <v>753</v>
      </c>
      <c r="P960" s="78">
        <v>1</v>
      </c>
      <c r="Q960" s="78">
        <v>1</v>
      </c>
      <c r="R960" s="79">
        <v>0</v>
      </c>
      <c r="S960" s="79">
        <v>3075</v>
      </c>
      <c r="T960" s="79">
        <v>0</v>
      </c>
      <c r="U960" s="80">
        <v>110740</v>
      </c>
      <c r="V960" s="78">
        <v>0</v>
      </c>
      <c r="W960" s="78">
        <v>3</v>
      </c>
      <c r="X960" s="11" t="str">
        <f ca="1">IF(ISBLANK(BudgetsQTable[[#This Row],[budg_seq_yr]]),"FY"&amp;fiscalyear,"FY"&amp;fiscalyear-1+BudgetsQTable[[#This Row],[budg_seq_yr]])</f>
        <v>FY20</v>
      </c>
      <c r="Y960" s="79">
        <v>110740</v>
      </c>
      <c r="Z960" s="78" t="s">
        <v>2818</v>
      </c>
      <c r="AA960" s="78" t="s">
        <v>472</v>
      </c>
      <c r="AB960" s="76" t="s">
        <v>2821</v>
      </c>
      <c r="AC960" s="78" t="s">
        <v>2979</v>
      </c>
    </row>
    <row r="961" spans="1:29" x14ac:dyDescent="0.35">
      <c r="A961" s="10" t="s">
        <v>1452</v>
      </c>
      <c r="B961" s="76" t="s">
        <v>2824</v>
      </c>
      <c r="C961" s="76">
        <f>C960+(BudgetsQTable[[#This Row],[lead]]&lt;&gt;K960)</f>
        <v>128</v>
      </c>
      <c r="D961" s="76">
        <f>D960*(BudgetsQTable[[#This Row],[lead]]=K960)+(BudgetsQTable[[#This Row],[prop_id]]&lt;&gt;A960)</f>
        <v>1</v>
      </c>
      <c r="E961" s="77">
        <v>43005.479861111111</v>
      </c>
      <c r="F961" s="78" t="s">
        <v>2817</v>
      </c>
      <c r="G961" s="78" t="s">
        <v>2818</v>
      </c>
      <c r="H961" s="78" t="s">
        <v>472</v>
      </c>
      <c r="I961" s="76" t="s">
        <v>892</v>
      </c>
      <c r="J961" s="76" t="s">
        <v>753</v>
      </c>
      <c r="K961" s="78" t="s">
        <v>1452</v>
      </c>
      <c r="L961" s="7" t="str">
        <f>IF(BudgetsQTable[[#This Row],[pi_last_name]]=" ","",HYPERLINK("https://www.ejacket.nsf.gov/ej/showProposal.do?Continue=Y&amp;ID="&amp;BudgetsQTable[[#This Row],[prop_id]],BudgetsQTable[[#This Row],[prop_id]]))</f>
        <v/>
      </c>
      <c r="M961" s="78" t="s">
        <v>753</v>
      </c>
      <c r="N961" s="7" t="str">
        <f>IF(BudgetsQTable[[#This Row],[pi_last_name]]=" ","",HYPERLINK("mailto:"&amp;BudgetsQTable[[#This Row],[pi_email]]&amp;"&amp;subject=Your NSF Proposal:  "&amp;BudgetsQTable[[#This Row],[prop_id]],BudgetsQTable[[#This Row],[pi_email]]))</f>
        <v/>
      </c>
      <c r="O961" s="78" t="s">
        <v>753</v>
      </c>
      <c r="P961" s="78">
        <v>1</v>
      </c>
      <c r="Q961" s="78">
        <v>1</v>
      </c>
      <c r="R961" s="79">
        <v>0</v>
      </c>
      <c r="S961" s="79">
        <v>3075</v>
      </c>
      <c r="T961" s="79">
        <v>0</v>
      </c>
      <c r="U961" s="80">
        <v>113822</v>
      </c>
      <c r="V961" s="78">
        <v>0</v>
      </c>
      <c r="W961" s="78">
        <v>4</v>
      </c>
      <c r="X961" s="11" t="str">
        <f ca="1">IF(ISBLANK(BudgetsQTable[[#This Row],[budg_seq_yr]]),"FY"&amp;fiscalyear,"FY"&amp;fiscalyear-1+BudgetsQTable[[#This Row],[budg_seq_yr]])</f>
        <v>FY21</v>
      </c>
      <c r="Y961" s="79">
        <v>113822</v>
      </c>
      <c r="Z961" s="78" t="s">
        <v>2818</v>
      </c>
      <c r="AA961" s="78" t="s">
        <v>472</v>
      </c>
      <c r="AB961" s="76" t="s">
        <v>2821</v>
      </c>
      <c r="AC961" s="78" t="s">
        <v>2979</v>
      </c>
    </row>
    <row r="962" spans="1:29" x14ac:dyDescent="0.35">
      <c r="A962" s="10" t="s">
        <v>3632</v>
      </c>
      <c r="B962" s="76" t="s">
        <v>2834</v>
      </c>
      <c r="C962" s="76">
        <f>C961+(BudgetsQTable[[#This Row],[lead]]&lt;&gt;K961)</f>
        <v>128</v>
      </c>
      <c r="D962" s="76">
        <f>D961*(BudgetsQTable[[#This Row],[lead]]=K961)+(BudgetsQTable[[#This Row],[prop_id]]&lt;&gt;A961)</f>
        <v>2</v>
      </c>
      <c r="E962" s="77">
        <v>43005.434027777781</v>
      </c>
      <c r="F962" s="78" t="s">
        <v>2817</v>
      </c>
      <c r="G962" s="78" t="s">
        <v>2818</v>
      </c>
      <c r="H962" s="78" t="s">
        <v>472</v>
      </c>
      <c r="I962" s="76" t="s">
        <v>892</v>
      </c>
      <c r="J962" s="76" t="s">
        <v>3635</v>
      </c>
      <c r="K962" s="78" t="s">
        <v>1452</v>
      </c>
      <c r="L962" s="7" t="str">
        <f>IF(BudgetsQTable[[#This Row],[pi_last_name]]=" ","",HYPERLINK("https://www.ejacket.nsf.gov/ej/showProposal.do?Continue=Y&amp;ID="&amp;BudgetsQTable[[#This Row],[prop_id]],BudgetsQTable[[#This Row],[prop_id]]))</f>
        <v>1763504</v>
      </c>
      <c r="M962" s="78" t="s">
        <v>3633</v>
      </c>
      <c r="N962" s="7" t="str">
        <f>IF(BudgetsQTable[[#This Row],[pi_last_name]]=" ","",HYPERLINK("mailto:"&amp;BudgetsQTable[[#This Row],[pi_email]]&amp;"&amp;subject=Your NSF Proposal:  "&amp;BudgetsQTable[[#This Row],[prop_id]],BudgetsQTable[[#This Row],[pi_email]]))</f>
        <v>minilek@seas.harvard.edu</v>
      </c>
      <c r="O962" s="78" t="s">
        <v>2938</v>
      </c>
      <c r="P962" s="78"/>
      <c r="Q962" s="78"/>
      <c r="R962" s="79"/>
      <c r="S962" s="79"/>
      <c r="T962" s="79"/>
      <c r="U962" s="80"/>
      <c r="V962" s="78">
        <v>0</v>
      </c>
      <c r="W962" s="78"/>
      <c r="X962" s="11" t="str">
        <f ca="1">IF(ISBLANK(BudgetsQTable[[#This Row],[budg_seq_yr]]),"FY"&amp;fiscalyear,"FY"&amp;fiscalyear-1+BudgetsQTable[[#This Row],[budg_seq_yr]])</f>
        <v>FY18</v>
      </c>
      <c r="Y962" s="79">
        <v>475000</v>
      </c>
      <c r="Z962" s="78" t="s">
        <v>2818</v>
      </c>
      <c r="AA962" s="78" t="s">
        <v>472</v>
      </c>
      <c r="AB962" s="76" t="s">
        <v>2821</v>
      </c>
      <c r="AC962" s="78" t="s">
        <v>2979</v>
      </c>
    </row>
    <row r="963" spans="1:29" x14ac:dyDescent="0.35">
      <c r="A963" s="10" t="s">
        <v>3632</v>
      </c>
      <c r="B963" s="76" t="s">
        <v>2834</v>
      </c>
      <c r="C963" s="76">
        <f>C962+(BudgetsQTable[[#This Row],[lead]]&lt;&gt;K962)</f>
        <v>128</v>
      </c>
      <c r="D963" s="76">
        <f>D962*(BudgetsQTable[[#This Row],[lead]]=K962)+(BudgetsQTable[[#This Row],[prop_id]]&lt;&gt;A962)</f>
        <v>2</v>
      </c>
      <c r="E963" s="77">
        <v>43005.434027777781</v>
      </c>
      <c r="F963" s="78" t="s">
        <v>2817</v>
      </c>
      <c r="G963" s="78" t="s">
        <v>2818</v>
      </c>
      <c r="H963" s="78" t="s">
        <v>472</v>
      </c>
      <c r="I963" s="76" t="s">
        <v>892</v>
      </c>
      <c r="J963" s="76" t="s">
        <v>753</v>
      </c>
      <c r="K963" s="78" t="s">
        <v>1452</v>
      </c>
      <c r="L963" s="7" t="str">
        <f>IF(BudgetsQTable[[#This Row],[pi_last_name]]=" ","",HYPERLINK("https://www.ejacket.nsf.gov/ej/showProposal.do?Continue=Y&amp;ID="&amp;BudgetsQTable[[#This Row],[prop_id]],BudgetsQTable[[#This Row],[prop_id]]))</f>
        <v/>
      </c>
      <c r="M963" s="78" t="s">
        <v>753</v>
      </c>
      <c r="N963" s="7" t="str">
        <f>IF(BudgetsQTable[[#This Row],[pi_last_name]]=" ","",HYPERLINK("mailto:"&amp;BudgetsQTable[[#This Row],[pi_email]]&amp;"&amp;subject=Your NSF Proposal:  "&amp;BudgetsQTable[[#This Row],[prop_id]],BudgetsQTable[[#This Row],[pi_email]]))</f>
        <v/>
      </c>
      <c r="O963" s="78" t="s">
        <v>753</v>
      </c>
      <c r="P963" s="78">
        <v>0</v>
      </c>
      <c r="Q963" s="78">
        <v>0</v>
      </c>
      <c r="R963" s="79">
        <v>0</v>
      </c>
      <c r="S963" s="79">
        <v>3060</v>
      </c>
      <c r="T963" s="79">
        <v>0</v>
      </c>
      <c r="U963" s="80">
        <v>84078</v>
      </c>
      <c r="V963" s="78">
        <v>0</v>
      </c>
      <c r="W963" s="78">
        <v>1</v>
      </c>
      <c r="X963" s="11" t="str">
        <f ca="1">IF(ISBLANK(BudgetsQTable[[#This Row],[budg_seq_yr]]),"FY"&amp;fiscalyear,"FY"&amp;fiscalyear-1+BudgetsQTable[[#This Row],[budg_seq_yr]])</f>
        <v>FY18</v>
      </c>
      <c r="Y963" s="79">
        <v>84078</v>
      </c>
      <c r="Z963" s="78" t="s">
        <v>2818</v>
      </c>
      <c r="AA963" s="78" t="s">
        <v>472</v>
      </c>
      <c r="AB963" s="76" t="s">
        <v>2821</v>
      </c>
      <c r="AC963" s="78" t="s">
        <v>2979</v>
      </c>
    </row>
    <row r="964" spans="1:29" x14ac:dyDescent="0.35">
      <c r="A964" s="10" t="s">
        <v>3632</v>
      </c>
      <c r="B964" s="76" t="s">
        <v>2834</v>
      </c>
      <c r="C964" s="76">
        <f>C963+(BudgetsQTable[[#This Row],[lead]]&lt;&gt;K963)</f>
        <v>128</v>
      </c>
      <c r="D964" s="76">
        <f>D963*(BudgetsQTable[[#This Row],[lead]]=K963)+(BudgetsQTable[[#This Row],[prop_id]]&lt;&gt;A963)</f>
        <v>2</v>
      </c>
      <c r="E964" s="77">
        <v>43005.434027777781</v>
      </c>
      <c r="F964" s="78" t="s">
        <v>2817</v>
      </c>
      <c r="G964" s="78" t="s">
        <v>2818</v>
      </c>
      <c r="H964" s="78" t="s">
        <v>472</v>
      </c>
      <c r="I964" s="76" t="s">
        <v>892</v>
      </c>
      <c r="J964" s="76" t="s">
        <v>753</v>
      </c>
      <c r="K964" s="78" t="s">
        <v>1452</v>
      </c>
      <c r="L964" s="7" t="str">
        <f>IF(BudgetsQTable[[#This Row],[pi_last_name]]=" ","",HYPERLINK("https://www.ejacket.nsf.gov/ej/showProposal.do?Continue=Y&amp;ID="&amp;BudgetsQTable[[#This Row],[prop_id]],BudgetsQTable[[#This Row],[prop_id]]))</f>
        <v/>
      </c>
      <c r="M964" s="78" t="s">
        <v>753</v>
      </c>
      <c r="N964" s="7" t="str">
        <f>IF(BudgetsQTable[[#This Row],[pi_last_name]]=" ","",HYPERLINK("mailto:"&amp;BudgetsQTable[[#This Row],[pi_email]]&amp;"&amp;subject=Your NSF Proposal:  "&amp;BudgetsQTable[[#This Row],[prop_id]],BudgetsQTable[[#This Row],[pi_email]]))</f>
        <v/>
      </c>
      <c r="O964" s="78" t="s">
        <v>753</v>
      </c>
      <c r="P964" s="78">
        <v>1</v>
      </c>
      <c r="Q964" s="78">
        <v>0</v>
      </c>
      <c r="R964" s="79">
        <v>0</v>
      </c>
      <c r="S964" s="79">
        <v>3138</v>
      </c>
      <c r="T964" s="79">
        <v>0</v>
      </c>
      <c r="U964" s="80">
        <v>130227</v>
      </c>
      <c r="V964" s="78">
        <v>0</v>
      </c>
      <c r="W964" s="78">
        <v>2</v>
      </c>
      <c r="X964" s="11" t="str">
        <f ca="1">IF(ISBLANK(BudgetsQTable[[#This Row],[budg_seq_yr]]),"FY"&amp;fiscalyear,"FY"&amp;fiscalyear-1+BudgetsQTable[[#This Row],[budg_seq_yr]])</f>
        <v>FY19</v>
      </c>
      <c r="Y964" s="79">
        <v>130227</v>
      </c>
      <c r="Z964" s="78" t="s">
        <v>2818</v>
      </c>
      <c r="AA964" s="78" t="s">
        <v>472</v>
      </c>
      <c r="AB964" s="76" t="s">
        <v>2821</v>
      </c>
      <c r="AC964" s="78" t="s">
        <v>2979</v>
      </c>
    </row>
    <row r="965" spans="1:29" x14ac:dyDescent="0.35">
      <c r="A965" s="10" t="s">
        <v>3632</v>
      </c>
      <c r="B965" s="76" t="s">
        <v>2834</v>
      </c>
      <c r="C965" s="76">
        <f>C964+(BudgetsQTable[[#This Row],[lead]]&lt;&gt;K964)</f>
        <v>128</v>
      </c>
      <c r="D965" s="76">
        <f>D964*(BudgetsQTable[[#This Row],[lead]]=K964)+(BudgetsQTable[[#This Row],[prop_id]]&lt;&gt;A964)</f>
        <v>2</v>
      </c>
      <c r="E965" s="77">
        <v>43005.434027777781</v>
      </c>
      <c r="F965" s="78" t="s">
        <v>2817</v>
      </c>
      <c r="G965" s="78" t="s">
        <v>2818</v>
      </c>
      <c r="H965" s="78" t="s">
        <v>472</v>
      </c>
      <c r="I965" s="76" t="s">
        <v>892</v>
      </c>
      <c r="J965" s="76" t="s">
        <v>753</v>
      </c>
      <c r="K965" s="78" t="s">
        <v>1452</v>
      </c>
      <c r="L965" s="7" t="str">
        <f>IF(BudgetsQTable[[#This Row],[pi_last_name]]=" ","",HYPERLINK("https://www.ejacket.nsf.gov/ej/showProposal.do?Continue=Y&amp;ID="&amp;BudgetsQTable[[#This Row],[prop_id]],BudgetsQTable[[#This Row],[prop_id]]))</f>
        <v/>
      </c>
      <c r="M965" s="78" t="s">
        <v>753</v>
      </c>
      <c r="N965" s="7" t="str">
        <f>IF(BudgetsQTable[[#This Row],[pi_last_name]]=" ","",HYPERLINK("mailto:"&amp;BudgetsQTable[[#This Row],[pi_email]]&amp;"&amp;subject=Your NSF Proposal:  "&amp;BudgetsQTable[[#This Row],[prop_id]],BudgetsQTable[[#This Row],[pi_email]]))</f>
        <v/>
      </c>
      <c r="O965" s="78" t="s">
        <v>753</v>
      </c>
      <c r="P965" s="78">
        <v>1</v>
      </c>
      <c r="Q965" s="78">
        <v>0</v>
      </c>
      <c r="R965" s="79">
        <v>0</v>
      </c>
      <c r="S965" s="79">
        <v>3217</v>
      </c>
      <c r="T965" s="79">
        <v>0</v>
      </c>
      <c r="U965" s="80">
        <v>129283</v>
      </c>
      <c r="V965" s="78">
        <v>0</v>
      </c>
      <c r="W965" s="78">
        <v>3</v>
      </c>
      <c r="X965" s="11" t="str">
        <f ca="1">IF(ISBLANK(BudgetsQTable[[#This Row],[budg_seq_yr]]),"FY"&amp;fiscalyear,"FY"&amp;fiscalyear-1+BudgetsQTable[[#This Row],[budg_seq_yr]])</f>
        <v>FY20</v>
      </c>
      <c r="Y965" s="79">
        <v>129283</v>
      </c>
      <c r="Z965" s="78" t="s">
        <v>2818</v>
      </c>
      <c r="AA965" s="78" t="s">
        <v>472</v>
      </c>
      <c r="AB965" s="76" t="s">
        <v>2821</v>
      </c>
      <c r="AC965" s="78" t="s">
        <v>2979</v>
      </c>
    </row>
    <row r="966" spans="1:29" x14ac:dyDescent="0.35">
      <c r="A966" s="10" t="s">
        <v>3632</v>
      </c>
      <c r="B966" s="76" t="s">
        <v>2834</v>
      </c>
      <c r="C966" s="76">
        <f>C965+(BudgetsQTable[[#This Row],[lead]]&lt;&gt;K965)</f>
        <v>128</v>
      </c>
      <c r="D966" s="76">
        <f>D965*(BudgetsQTable[[#This Row],[lead]]=K965)+(BudgetsQTable[[#This Row],[prop_id]]&lt;&gt;A965)</f>
        <v>2</v>
      </c>
      <c r="E966" s="77">
        <v>43005.434027777781</v>
      </c>
      <c r="F966" s="78" t="s">
        <v>2817</v>
      </c>
      <c r="G966" s="78" t="s">
        <v>2818</v>
      </c>
      <c r="H966" s="78" t="s">
        <v>472</v>
      </c>
      <c r="I966" s="76" t="s">
        <v>892</v>
      </c>
      <c r="J966" s="76" t="s">
        <v>753</v>
      </c>
      <c r="K966" s="78" t="s">
        <v>1452</v>
      </c>
      <c r="L966" s="7" t="str">
        <f>IF(BudgetsQTable[[#This Row],[pi_last_name]]=" ","",HYPERLINK("https://www.ejacket.nsf.gov/ej/showProposal.do?Continue=Y&amp;ID="&amp;BudgetsQTable[[#This Row],[prop_id]],BudgetsQTable[[#This Row],[prop_id]]))</f>
        <v/>
      </c>
      <c r="M966" s="78" t="s">
        <v>753</v>
      </c>
      <c r="N966" s="7" t="str">
        <f>IF(BudgetsQTable[[#This Row],[pi_last_name]]=" ","",HYPERLINK("mailto:"&amp;BudgetsQTable[[#This Row],[pi_email]]&amp;"&amp;subject=Your NSF Proposal:  "&amp;BudgetsQTable[[#This Row],[prop_id]],BudgetsQTable[[#This Row],[pi_email]]))</f>
        <v/>
      </c>
      <c r="O966" s="78" t="s">
        <v>753</v>
      </c>
      <c r="P966" s="78">
        <v>1</v>
      </c>
      <c r="Q966" s="78">
        <v>0</v>
      </c>
      <c r="R966" s="79">
        <v>0</v>
      </c>
      <c r="S966" s="79">
        <v>3298</v>
      </c>
      <c r="T966" s="79">
        <v>0</v>
      </c>
      <c r="U966" s="80">
        <v>131412</v>
      </c>
      <c r="V966" s="78">
        <v>0</v>
      </c>
      <c r="W966" s="78">
        <v>4</v>
      </c>
      <c r="X966" s="11" t="str">
        <f ca="1">IF(ISBLANK(BudgetsQTable[[#This Row],[budg_seq_yr]]),"FY"&amp;fiscalyear,"FY"&amp;fiscalyear-1+BudgetsQTable[[#This Row],[budg_seq_yr]])</f>
        <v>FY21</v>
      </c>
      <c r="Y966" s="79">
        <v>131412</v>
      </c>
      <c r="Z966" s="78" t="s">
        <v>2818</v>
      </c>
      <c r="AA966" s="78" t="s">
        <v>472</v>
      </c>
      <c r="AB966" s="76" t="s">
        <v>2821</v>
      </c>
      <c r="AC966" s="78" t="s">
        <v>2979</v>
      </c>
    </row>
    <row r="967" spans="1:29" x14ac:dyDescent="0.35">
      <c r="A967" s="10" t="s">
        <v>1461</v>
      </c>
      <c r="B967" s="76" t="s">
        <v>2863</v>
      </c>
      <c r="C967" s="76">
        <f>C966+(BudgetsQTable[[#This Row],[lead]]&lt;&gt;K966)</f>
        <v>129</v>
      </c>
      <c r="D967" s="76">
        <f>D966*(BudgetsQTable[[#This Row],[lead]]=K966)+(BudgetsQTable[[#This Row],[prop_id]]&lt;&gt;A966)</f>
        <v>1</v>
      </c>
      <c r="E967" s="77">
        <v>43005.479861111111</v>
      </c>
      <c r="F967" s="78" t="s">
        <v>2817</v>
      </c>
      <c r="G967" s="78" t="s">
        <v>2818</v>
      </c>
      <c r="H967" s="78" t="s">
        <v>474</v>
      </c>
      <c r="I967" s="76" t="s">
        <v>885</v>
      </c>
      <c r="J967" s="76" t="s">
        <v>3639</v>
      </c>
      <c r="K967" s="78" t="s">
        <v>1461</v>
      </c>
      <c r="L967" s="7" t="str">
        <f>IF(BudgetsQTable[[#This Row],[pi_last_name]]=" ","",HYPERLINK("https://www.ejacket.nsf.gov/ej/showProposal.do?Continue=Y&amp;ID="&amp;BudgetsQTable[[#This Row],[prop_id]],BudgetsQTable[[#This Row],[prop_id]]))</f>
        <v>1763559</v>
      </c>
      <c r="M967" s="78" t="s">
        <v>1462</v>
      </c>
      <c r="N967" s="7" t="str">
        <f>IF(BudgetsQTable[[#This Row],[pi_last_name]]=" ","",HYPERLINK("mailto:"&amp;BudgetsQTable[[#This Row],[pi_email]]&amp;"&amp;subject=Your NSF Proposal:  "&amp;BudgetsQTable[[#This Row],[prop_id]],BudgetsQTable[[#This Row],[pi_email]]))</f>
        <v>gmatthe@clemson.edu</v>
      </c>
      <c r="O967" s="78" t="s">
        <v>3366</v>
      </c>
      <c r="P967" s="78"/>
      <c r="Q967" s="78"/>
      <c r="R967" s="79"/>
      <c r="S967" s="79"/>
      <c r="T967" s="79"/>
      <c r="U967" s="80"/>
      <c r="V967" s="78">
        <v>0</v>
      </c>
      <c r="W967" s="78"/>
      <c r="X967" s="11" t="str">
        <f ca="1">IF(ISBLANK(BudgetsQTable[[#This Row],[budg_seq_yr]]),"FY"&amp;fiscalyear,"FY"&amp;fiscalyear-1+BudgetsQTable[[#This Row],[budg_seq_yr]])</f>
        <v>FY18</v>
      </c>
      <c r="Y967" s="79">
        <v>802208</v>
      </c>
      <c r="Z967" s="78" t="s">
        <v>2818</v>
      </c>
      <c r="AA967" s="78" t="s">
        <v>474</v>
      </c>
      <c r="AB967" s="76" t="s">
        <v>2821</v>
      </c>
      <c r="AC967" s="78" t="s">
        <v>519</v>
      </c>
    </row>
    <row r="968" spans="1:29" x14ac:dyDescent="0.35">
      <c r="A968" s="10" t="s">
        <v>1461</v>
      </c>
      <c r="B968" s="76" t="s">
        <v>2863</v>
      </c>
      <c r="C968" s="76">
        <f>C967+(BudgetsQTable[[#This Row],[lead]]&lt;&gt;K967)</f>
        <v>129</v>
      </c>
      <c r="D968" s="76">
        <f>D967*(BudgetsQTable[[#This Row],[lead]]=K967)+(BudgetsQTable[[#This Row],[prop_id]]&lt;&gt;A967)</f>
        <v>1</v>
      </c>
      <c r="E968" s="77">
        <v>43005.479861111111</v>
      </c>
      <c r="F968" s="78" t="s">
        <v>2817</v>
      </c>
      <c r="G968" s="78" t="s">
        <v>2818</v>
      </c>
      <c r="H968" s="78" t="s">
        <v>474</v>
      </c>
      <c r="I968" s="76" t="s">
        <v>885</v>
      </c>
      <c r="J968" s="76" t="s">
        <v>753</v>
      </c>
      <c r="K968" s="78" t="s">
        <v>1461</v>
      </c>
      <c r="L968" s="7" t="str">
        <f>IF(BudgetsQTable[[#This Row],[pi_last_name]]=" ","",HYPERLINK("https://www.ejacket.nsf.gov/ej/showProposal.do?Continue=Y&amp;ID="&amp;BudgetsQTable[[#This Row],[prop_id]],BudgetsQTable[[#This Row],[prop_id]]))</f>
        <v/>
      </c>
      <c r="M968" s="78" t="s">
        <v>753</v>
      </c>
      <c r="N968" s="7" t="str">
        <f>IF(BudgetsQTable[[#This Row],[pi_last_name]]=" ","",HYPERLINK("mailto:"&amp;BudgetsQTable[[#This Row],[pi_email]]&amp;"&amp;subject=Your NSF Proposal:  "&amp;BudgetsQTable[[#This Row],[prop_id]],BudgetsQTable[[#This Row],[pi_email]]))</f>
        <v/>
      </c>
      <c r="O968" s="78" t="s">
        <v>753</v>
      </c>
      <c r="P968" s="78">
        <v>3</v>
      </c>
      <c r="Q968" s="78">
        <v>3</v>
      </c>
      <c r="R968" s="79">
        <v>47476</v>
      </c>
      <c r="S968" s="79">
        <v>7500</v>
      </c>
      <c r="T968" s="79">
        <v>0</v>
      </c>
      <c r="U968" s="80">
        <v>295861</v>
      </c>
      <c r="V968" s="78">
        <v>0</v>
      </c>
      <c r="W968" s="78">
        <v>1</v>
      </c>
      <c r="X968" s="11" t="str">
        <f ca="1">IF(ISBLANK(BudgetsQTable[[#This Row],[budg_seq_yr]]),"FY"&amp;fiscalyear,"FY"&amp;fiscalyear-1+BudgetsQTable[[#This Row],[budg_seq_yr]])</f>
        <v>FY18</v>
      </c>
      <c r="Y968" s="79">
        <v>295861</v>
      </c>
      <c r="Z968" s="78" t="s">
        <v>2818</v>
      </c>
      <c r="AA968" s="78" t="s">
        <v>474</v>
      </c>
      <c r="AB968" s="76" t="s">
        <v>2821</v>
      </c>
      <c r="AC968" s="78" t="s">
        <v>519</v>
      </c>
    </row>
    <row r="969" spans="1:29" x14ac:dyDescent="0.35">
      <c r="A969" s="10" t="s">
        <v>1461</v>
      </c>
      <c r="B969" s="76" t="s">
        <v>2863</v>
      </c>
      <c r="C969" s="76">
        <f>C968+(BudgetsQTable[[#This Row],[lead]]&lt;&gt;K968)</f>
        <v>129</v>
      </c>
      <c r="D969" s="76">
        <f>D968*(BudgetsQTable[[#This Row],[lead]]=K968)+(BudgetsQTable[[#This Row],[prop_id]]&lt;&gt;A968)</f>
        <v>1</v>
      </c>
      <c r="E969" s="77">
        <v>43005.479861111111</v>
      </c>
      <c r="F969" s="78" t="s">
        <v>2817</v>
      </c>
      <c r="G969" s="78" t="s">
        <v>2818</v>
      </c>
      <c r="H969" s="78" t="s">
        <v>474</v>
      </c>
      <c r="I969" s="76" t="s">
        <v>885</v>
      </c>
      <c r="J969" s="76" t="s">
        <v>753</v>
      </c>
      <c r="K969" s="78" t="s">
        <v>1461</v>
      </c>
      <c r="L969" s="7" t="str">
        <f>IF(BudgetsQTable[[#This Row],[pi_last_name]]=" ","",HYPERLINK("https://www.ejacket.nsf.gov/ej/showProposal.do?Continue=Y&amp;ID="&amp;BudgetsQTable[[#This Row],[prop_id]],BudgetsQTable[[#This Row],[prop_id]]))</f>
        <v/>
      </c>
      <c r="M969" s="78" t="s">
        <v>753</v>
      </c>
      <c r="N969" s="7" t="str">
        <f>IF(BudgetsQTable[[#This Row],[pi_last_name]]=" ","",HYPERLINK("mailto:"&amp;BudgetsQTable[[#This Row],[pi_email]]&amp;"&amp;subject=Your NSF Proposal:  "&amp;BudgetsQTable[[#This Row],[prop_id]],BudgetsQTable[[#This Row],[pi_email]]))</f>
        <v/>
      </c>
      <c r="O969" s="78" t="s">
        <v>753</v>
      </c>
      <c r="P969" s="78">
        <v>3</v>
      </c>
      <c r="Q969" s="78">
        <v>3</v>
      </c>
      <c r="R969" s="79">
        <v>47476</v>
      </c>
      <c r="S969" s="79">
        <v>7500</v>
      </c>
      <c r="T969" s="79">
        <v>0</v>
      </c>
      <c r="U969" s="80">
        <v>301058</v>
      </c>
      <c r="V969" s="78">
        <v>0</v>
      </c>
      <c r="W969" s="78">
        <v>2</v>
      </c>
      <c r="X969" s="11" t="str">
        <f ca="1">IF(ISBLANK(BudgetsQTable[[#This Row],[budg_seq_yr]]),"FY"&amp;fiscalyear,"FY"&amp;fiscalyear-1+BudgetsQTable[[#This Row],[budg_seq_yr]])</f>
        <v>FY19</v>
      </c>
      <c r="Y969" s="79">
        <v>301058</v>
      </c>
      <c r="Z969" s="78" t="s">
        <v>2818</v>
      </c>
      <c r="AA969" s="78" t="s">
        <v>474</v>
      </c>
      <c r="AB969" s="76" t="s">
        <v>2821</v>
      </c>
      <c r="AC969" s="78" t="s">
        <v>519</v>
      </c>
    </row>
    <row r="970" spans="1:29" x14ac:dyDescent="0.35">
      <c r="A970" s="10" t="s">
        <v>1461</v>
      </c>
      <c r="B970" s="76" t="s">
        <v>2863</v>
      </c>
      <c r="C970" s="76">
        <f>C969+(BudgetsQTable[[#This Row],[lead]]&lt;&gt;K969)</f>
        <v>129</v>
      </c>
      <c r="D970" s="76">
        <f>D969*(BudgetsQTable[[#This Row],[lead]]=K969)+(BudgetsQTable[[#This Row],[prop_id]]&lt;&gt;A969)</f>
        <v>1</v>
      </c>
      <c r="E970" s="77">
        <v>43005.479861111111</v>
      </c>
      <c r="F970" s="78" t="s">
        <v>2817</v>
      </c>
      <c r="G970" s="78" t="s">
        <v>2818</v>
      </c>
      <c r="H970" s="78" t="s">
        <v>474</v>
      </c>
      <c r="I970" s="76" t="s">
        <v>885</v>
      </c>
      <c r="J970" s="76" t="s">
        <v>753</v>
      </c>
      <c r="K970" s="78" t="s">
        <v>1461</v>
      </c>
      <c r="L970" s="7" t="str">
        <f>IF(BudgetsQTable[[#This Row],[pi_last_name]]=" ","",HYPERLINK("https://www.ejacket.nsf.gov/ej/showProposal.do?Continue=Y&amp;ID="&amp;BudgetsQTable[[#This Row],[prop_id]],BudgetsQTable[[#This Row],[prop_id]]))</f>
        <v/>
      </c>
      <c r="M970" s="78" t="s">
        <v>753</v>
      </c>
      <c r="N970" s="7" t="str">
        <f>IF(BudgetsQTable[[#This Row],[pi_last_name]]=" ","",HYPERLINK("mailto:"&amp;BudgetsQTable[[#This Row],[pi_email]]&amp;"&amp;subject=Your NSF Proposal:  "&amp;BudgetsQTable[[#This Row],[prop_id]],BudgetsQTable[[#This Row],[pi_email]]))</f>
        <v/>
      </c>
      <c r="O970" s="78" t="s">
        <v>753</v>
      </c>
      <c r="P970" s="78">
        <v>3</v>
      </c>
      <c r="Q970" s="78">
        <v>3</v>
      </c>
      <c r="R970" s="79">
        <v>0</v>
      </c>
      <c r="S970" s="79">
        <v>7500</v>
      </c>
      <c r="T970" s="79">
        <v>0</v>
      </c>
      <c r="U970" s="80">
        <v>205289</v>
      </c>
      <c r="V970" s="78">
        <v>0</v>
      </c>
      <c r="W970" s="78">
        <v>3</v>
      </c>
      <c r="X970" s="11" t="str">
        <f ca="1">IF(ISBLANK(BudgetsQTable[[#This Row],[budg_seq_yr]]),"FY"&amp;fiscalyear,"FY"&amp;fiscalyear-1+BudgetsQTable[[#This Row],[budg_seq_yr]])</f>
        <v>FY20</v>
      </c>
      <c r="Y970" s="79">
        <v>205289</v>
      </c>
      <c r="Z970" s="78" t="s">
        <v>2818</v>
      </c>
      <c r="AA970" s="78" t="s">
        <v>474</v>
      </c>
      <c r="AB970" s="76" t="s">
        <v>2821</v>
      </c>
      <c r="AC970" s="78" t="s">
        <v>519</v>
      </c>
    </row>
    <row r="971" spans="1:29" x14ac:dyDescent="0.35">
      <c r="A971" s="10" t="s">
        <v>1464</v>
      </c>
      <c r="B971" s="76" t="s">
        <v>2824</v>
      </c>
      <c r="C971" s="76">
        <f>C970+(BudgetsQTable[[#This Row],[lead]]&lt;&gt;K970)</f>
        <v>130</v>
      </c>
      <c r="D971" s="76">
        <f>D970*(BudgetsQTable[[#This Row],[lead]]=K970)+(BudgetsQTable[[#This Row],[prop_id]]&lt;&gt;A970)</f>
        <v>1</v>
      </c>
      <c r="E971" s="77">
        <v>43005.484027777777</v>
      </c>
      <c r="F971" s="78" t="s">
        <v>2817</v>
      </c>
      <c r="G971" s="78" t="s">
        <v>2818</v>
      </c>
      <c r="H971" s="78" t="s">
        <v>476</v>
      </c>
      <c r="I971" s="76" t="s">
        <v>765</v>
      </c>
      <c r="J971" s="76" t="s">
        <v>3641</v>
      </c>
      <c r="K971" s="78" t="s">
        <v>1464</v>
      </c>
      <c r="L971" s="7" t="str">
        <f>IF(BudgetsQTable[[#This Row],[pi_last_name]]=" ","",HYPERLINK("https://www.ejacket.nsf.gov/ej/showProposal.do?Continue=Y&amp;ID="&amp;BudgetsQTable[[#This Row],[prop_id]],BudgetsQTable[[#This Row],[prop_id]]))</f>
        <v>1763565</v>
      </c>
      <c r="M971" s="78" t="s">
        <v>1465</v>
      </c>
      <c r="N971" s="7" t="str">
        <f>IF(BudgetsQTable[[#This Row],[pi_last_name]]=" ","",HYPERLINK("mailto:"&amp;BudgetsQTable[[#This Row],[pi_email]]&amp;"&amp;subject=Your NSF Proposal:  "&amp;BudgetsQTable[[#This Row],[prop_id]],BudgetsQTable[[#This Row],[pi_email]]))</f>
        <v>whalley@cs.fsu.edu</v>
      </c>
      <c r="O971" s="78" t="s">
        <v>3170</v>
      </c>
      <c r="P971" s="78"/>
      <c r="Q971" s="78"/>
      <c r="R971" s="79"/>
      <c r="S971" s="79"/>
      <c r="T971" s="79"/>
      <c r="U971" s="80"/>
      <c r="V971" s="78">
        <v>0</v>
      </c>
      <c r="W971" s="78"/>
      <c r="X971" s="11" t="str">
        <f ca="1">IF(ISBLANK(BudgetsQTable[[#This Row],[budg_seq_yr]]),"FY"&amp;fiscalyear,"FY"&amp;fiscalyear-1+BudgetsQTable[[#This Row],[budg_seq_yr]])</f>
        <v>FY18</v>
      </c>
      <c r="Y971" s="79">
        <v>600000</v>
      </c>
      <c r="Z971" s="78" t="s">
        <v>2818</v>
      </c>
      <c r="AA971" s="78" t="s">
        <v>476</v>
      </c>
      <c r="AB971" s="76" t="s">
        <v>2821</v>
      </c>
      <c r="AC971" s="78" t="s">
        <v>3279</v>
      </c>
    </row>
    <row r="972" spans="1:29" x14ac:dyDescent="0.35">
      <c r="A972" s="10" t="s">
        <v>1464</v>
      </c>
      <c r="B972" s="76" t="s">
        <v>2824</v>
      </c>
      <c r="C972" s="76">
        <f>C971+(BudgetsQTable[[#This Row],[lead]]&lt;&gt;K971)</f>
        <v>130</v>
      </c>
      <c r="D972" s="76">
        <f>D971*(BudgetsQTable[[#This Row],[lead]]=K971)+(BudgetsQTable[[#This Row],[prop_id]]&lt;&gt;A971)</f>
        <v>1</v>
      </c>
      <c r="E972" s="77">
        <v>43005.484027777777</v>
      </c>
      <c r="F972" s="78" t="s">
        <v>2817</v>
      </c>
      <c r="G972" s="78" t="s">
        <v>2818</v>
      </c>
      <c r="H972" s="78" t="s">
        <v>476</v>
      </c>
      <c r="I972" s="76" t="s">
        <v>765</v>
      </c>
      <c r="J972" s="76" t="s">
        <v>753</v>
      </c>
      <c r="K972" s="78" t="s">
        <v>1464</v>
      </c>
      <c r="L972" s="7" t="str">
        <f>IF(BudgetsQTable[[#This Row],[pi_last_name]]=" ","",HYPERLINK("https://www.ejacket.nsf.gov/ej/showProposal.do?Continue=Y&amp;ID="&amp;BudgetsQTable[[#This Row],[prop_id]],BudgetsQTable[[#This Row],[prop_id]]))</f>
        <v/>
      </c>
      <c r="M972" s="78" t="s">
        <v>753</v>
      </c>
      <c r="N972" s="7" t="str">
        <f>IF(BudgetsQTable[[#This Row],[pi_last_name]]=" ","",HYPERLINK("mailto:"&amp;BudgetsQTable[[#This Row],[pi_email]]&amp;"&amp;subject=Your NSF Proposal:  "&amp;BudgetsQTable[[#This Row],[prop_id]],BudgetsQTable[[#This Row],[pi_email]]))</f>
        <v/>
      </c>
      <c r="O972" s="78" t="s">
        <v>753</v>
      </c>
      <c r="P972" s="78">
        <v>1</v>
      </c>
      <c r="Q972" s="78">
        <v>0.82</v>
      </c>
      <c r="R972" s="79">
        <v>0</v>
      </c>
      <c r="S972" s="79">
        <v>3000</v>
      </c>
      <c r="T972" s="79">
        <v>0</v>
      </c>
      <c r="U972" s="80">
        <v>144869</v>
      </c>
      <c r="V972" s="78">
        <v>0</v>
      </c>
      <c r="W972" s="78">
        <v>1</v>
      </c>
      <c r="X972" s="11" t="str">
        <f ca="1">IF(ISBLANK(BudgetsQTable[[#This Row],[budg_seq_yr]]),"FY"&amp;fiscalyear,"FY"&amp;fiscalyear-1+BudgetsQTable[[#This Row],[budg_seq_yr]])</f>
        <v>FY18</v>
      </c>
      <c r="Y972" s="79">
        <v>144869</v>
      </c>
      <c r="Z972" s="78" t="s">
        <v>2818</v>
      </c>
      <c r="AA972" s="78" t="s">
        <v>476</v>
      </c>
      <c r="AB972" s="76" t="s">
        <v>2821</v>
      </c>
      <c r="AC972" s="78" t="s">
        <v>3279</v>
      </c>
    </row>
    <row r="973" spans="1:29" x14ac:dyDescent="0.35">
      <c r="A973" s="10" t="s">
        <v>1464</v>
      </c>
      <c r="B973" s="76" t="s">
        <v>2824</v>
      </c>
      <c r="C973" s="76">
        <f>C972+(BudgetsQTable[[#This Row],[lead]]&lt;&gt;K972)</f>
        <v>130</v>
      </c>
      <c r="D973" s="76">
        <f>D972*(BudgetsQTable[[#This Row],[lead]]=K972)+(BudgetsQTable[[#This Row],[prop_id]]&lt;&gt;A972)</f>
        <v>1</v>
      </c>
      <c r="E973" s="77">
        <v>43005.484027777777</v>
      </c>
      <c r="F973" s="78" t="s">
        <v>2817</v>
      </c>
      <c r="G973" s="78" t="s">
        <v>2818</v>
      </c>
      <c r="H973" s="78" t="s">
        <v>476</v>
      </c>
      <c r="I973" s="76" t="s">
        <v>765</v>
      </c>
      <c r="J973" s="76" t="s">
        <v>753</v>
      </c>
      <c r="K973" s="78" t="s">
        <v>1464</v>
      </c>
      <c r="L973" s="7" t="str">
        <f>IF(BudgetsQTable[[#This Row],[pi_last_name]]=" ","",HYPERLINK("https://www.ejacket.nsf.gov/ej/showProposal.do?Continue=Y&amp;ID="&amp;BudgetsQTable[[#This Row],[prop_id]],BudgetsQTable[[#This Row],[prop_id]]))</f>
        <v/>
      </c>
      <c r="M973" s="78" t="s">
        <v>753</v>
      </c>
      <c r="N973" s="7" t="str">
        <f>IF(BudgetsQTable[[#This Row],[pi_last_name]]=" ","",HYPERLINK("mailto:"&amp;BudgetsQTable[[#This Row],[pi_email]]&amp;"&amp;subject=Your NSF Proposal:  "&amp;BudgetsQTable[[#This Row],[prop_id]],BudgetsQTable[[#This Row],[pi_email]]))</f>
        <v/>
      </c>
      <c r="O973" s="78" t="s">
        <v>753</v>
      </c>
      <c r="P973" s="78">
        <v>0</v>
      </c>
      <c r="Q973" s="78">
        <v>0</v>
      </c>
      <c r="R973" s="79">
        <v>0</v>
      </c>
      <c r="S973" s="79">
        <v>3000</v>
      </c>
      <c r="T973" s="79">
        <v>0</v>
      </c>
      <c r="U973" s="80">
        <v>116705</v>
      </c>
      <c r="V973" s="78">
        <v>0</v>
      </c>
      <c r="W973" s="78">
        <v>2</v>
      </c>
      <c r="X973" s="11" t="str">
        <f ca="1">IF(ISBLANK(BudgetsQTable[[#This Row],[budg_seq_yr]]),"FY"&amp;fiscalyear,"FY"&amp;fiscalyear-1+BudgetsQTable[[#This Row],[budg_seq_yr]])</f>
        <v>FY19</v>
      </c>
      <c r="Y973" s="79">
        <v>116705</v>
      </c>
      <c r="Z973" s="78" t="s">
        <v>2818</v>
      </c>
      <c r="AA973" s="78" t="s">
        <v>476</v>
      </c>
      <c r="AB973" s="76" t="s">
        <v>2821</v>
      </c>
      <c r="AC973" s="78" t="s">
        <v>3279</v>
      </c>
    </row>
    <row r="974" spans="1:29" x14ac:dyDescent="0.35">
      <c r="A974" s="10" t="s">
        <v>1464</v>
      </c>
      <c r="B974" s="76" t="s">
        <v>2824</v>
      </c>
      <c r="C974" s="76">
        <f>C973+(BudgetsQTable[[#This Row],[lead]]&lt;&gt;K973)</f>
        <v>130</v>
      </c>
      <c r="D974" s="76">
        <f>D973*(BudgetsQTable[[#This Row],[lead]]=K973)+(BudgetsQTable[[#This Row],[prop_id]]&lt;&gt;A973)</f>
        <v>1</v>
      </c>
      <c r="E974" s="77">
        <v>43005.484027777777</v>
      </c>
      <c r="F974" s="78" t="s">
        <v>2817</v>
      </c>
      <c r="G974" s="78" t="s">
        <v>2818</v>
      </c>
      <c r="H974" s="78" t="s">
        <v>476</v>
      </c>
      <c r="I974" s="76" t="s">
        <v>765</v>
      </c>
      <c r="J974" s="76" t="s">
        <v>753</v>
      </c>
      <c r="K974" s="78" t="s">
        <v>1464</v>
      </c>
      <c r="L974" s="7" t="str">
        <f>IF(BudgetsQTable[[#This Row],[pi_last_name]]=" ","",HYPERLINK("https://www.ejacket.nsf.gov/ej/showProposal.do?Continue=Y&amp;ID="&amp;BudgetsQTable[[#This Row],[prop_id]],BudgetsQTable[[#This Row],[prop_id]]))</f>
        <v/>
      </c>
      <c r="M974" s="78" t="s">
        <v>753</v>
      </c>
      <c r="N974" s="7" t="str">
        <f>IF(BudgetsQTable[[#This Row],[pi_last_name]]=" ","",HYPERLINK("mailto:"&amp;BudgetsQTable[[#This Row],[pi_email]]&amp;"&amp;subject=Your NSF Proposal:  "&amp;BudgetsQTable[[#This Row],[prop_id]],BudgetsQTable[[#This Row],[pi_email]]))</f>
        <v/>
      </c>
      <c r="O974" s="78" t="s">
        <v>753</v>
      </c>
      <c r="P974" s="78">
        <v>1</v>
      </c>
      <c r="Q974" s="78">
        <v>1.59</v>
      </c>
      <c r="R974" s="79">
        <v>0</v>
      </c>
      <c r="S974" s="79">
        <v>3000</v>
      </c>
      <c r="T974" s="79">
        <v>0</v>
      </c>
      <c r="U974" s="80">
        <v>177962</v>
      </c>
      <c r="V974" s="78">
        <v>0</v>
      </c>
      <c r="W974" s="78">
        <v>3</v>
      </c>
      <c r="X974" s="11" t="str">
        <f ca="1">IF(ISBLANK(BudgetsQTable[[#This Row],[budg_seq_yr]]),"FY"&amp;fiscalyear,"FY"&amp;fiscalyear-1+BudgetsQTable[[#This Row],[budg_seq_yr]])</f>
        <v>FY20</v>
      </c>
      <c r="Y974" s="79">
        <v>177962</v>
      </c>
      <c r="Z974" s="78" t="s">
        <v>2818</v>
      </c>
      <c r="AA974" s="78" t="s">
        <v>476</v>
      </c>
      <c r="AB974" s="76" t="s">
        <v>2821</v>
      </c>
      <c r="AC974" s="78" t="s">
        <v>3279</v>
      </c>
    </row>
    <row r="975" spans="1:29" x14ac:dyDescent="0.35">
      <c r="A975" s="10" t="s">
        <v>1464</v>
      </c>
      <c r="B975" s="76" t="s">
        <v>2824</v>
      </c>
      <c r="C975" s="76">
        <f>C974+(BudgetsQTable[[#This Row],[lead]]&lt;&gt;K974)</f>
        <v>130</v>
      </c>
      <c r="D975" s="76">
        <f>D974*(BudgetsQTable[[#This Row],[lead]]=K974)+(BudgetsQTable[[#This Row],[prop_id]]&lt;&gt;A974)</f>
        <v>1</v>
      </c>
      <c r="E975" s="77">
        <v>43005.484027777777</v>
      </c>
      <c r="F975" s="78" t="s">
        <v>2817</v>
      </c>
      <c r="G975" s="78" t="s">
        <v>2818</v>
      </c>
      <c r="H975" s="78" t="s">
        <v>476</v>
      </c>
      <c r="I975" s="76" t="s">
        <v>765</v>
      </c>
      <c r="J975" s="76" t="s">
        <v>753</v>
      </c>
      <c r="K975" s="78" t="s">
        <v>1464</v>
      </c>
      <c r="L975" s="7" t="str">
        <f>IF(BudgetsQTable[[#This Row],[pi_last_name]]=" ","",HYPERLINK("https://www.ejacket.nsf.gov/ej/showProposal.do?Continue=Y&amp;ID="&amp;BudgetsQTable[[#This Row],[prop_id]],BudgetsQTable[[#This Row],[prop_id]]))</f>
        <v/>
      </c>
      <c r="M975" s="78" t="s">
        <v>753</v>
      </c>
      <c r="N975" s="7" t="str">
        <f>IF(BudgetsQTable[[#This Row],[pi_last_name]]=" ","",HYPERLINK("mailto:"&amp;BudgetsQTable[[#This Row],[pi_email]]&amp;"&amp;subject=Your NSF Proposal:  "&amp;BudgetsQTable[[#This Row],[prop_id]],BudgetsQTable[[#This Row],[pi_email]]))</f>
        <v/>
      </c>
      <c r="O975" s="78" t="s">
        <v>753</v>
      </c>
      <c r="P975" s="78">
        <v>1</v>
      </c>
      <c r="Q975" s="78">
        <v>1.07</v>
      </c>
      <c r="R975" s="79">
        <v>0</v>
      </c>
      <c r="S975" s="79">
        <v>3000</v>
      </c>
      <c r="T975" s="79">
        <v>0</v>
      </c>
      <c r="U975" s="80">
        <v>160464</v>
      </c>
      <c r="V975" s="78">
        <v>0</v>
      </c>
      <c r="W975" s="78">
        <v>4</v>
      </c>
      <c r="X975" s="11" t="str">
        <f ca="1">IF(ISBLANK(BudgetsQTable[[#This Row],[budg_seq_yr]]),"FY"&amp;fiscalyear,"FY"&amp;fiscalyear-1+BudgetsQTable[[#This Row],[budg_seq_yr]])</f>
        <v>FY21</v>
      </c>
      <c r="Y975" s="79">
        <v>160464</v>
      </c>
      <c r="Z975" s="78" t="s">
        <v>2818</v>
      </c>
      <c r="AA975" s="78" t="s">
        <v>476</v>
      </c>
      <c r="AB975" s="76" t="s">
        <v>2821</v>
      </c>
      <c r="AC975" s="78" t="s">
        <v>3279</v>
      </c>
    </row>
    <row r="976" spans="1:29" x14ac:dyDescent="0.35">
      <c r="A976" s="10" t="s">
        <v>3642</v>
      </c>
      <c r="B976" s="76" t="s">
        <v>2834</v>
      </c>
      <c r="C976" s="76">
        <f>C975+(BudgetsQTable[[#This Row],[lead]]&lt;&gt;K975)</f>
        <v>130</v>
      </c>
      <c r="D976" s="76">
        <f>D975*(BudgetsQTable[[#This Row],[lead]]=K975)+(BudgetsQTable[[#This Row],[prop_id]]&lt;&gt;A975)</f>
        <v>2</v>
      </c>
      <c r="E976" s="77">
        <v>43005.57916666667</v>
      </c>
      <c r="F976" s="78" t="s">
        <v>2817</v>
      </c>
      <c r="G976" s="78" t="s">
        <v>2818</v>
      </c>
      <c r="H976" s="78" t="s">
        <v>476</v>
      </c>
      <c r="I976" s="76" t="s">
        <v>765</v>
      </c>
      <c r="J976" s="76" t="s">
        <v>3646</v>
      </c>
      <c r="K976" s="78" t="s">
        <v>1464</v>
      </c>
      <c r="L976" s="7" t="str">
        <f>IF(BudgetsQTable[[#This Row],[pi_last_name]]=" ","",HYPERLINK("https://www.ejacket.nsf.gov/ej/showProposal.do?Continue=Y&amp;ID="&amp;BudgetsQTable[[#This Row],[prop_id]],BudgetsQTable[[#This Row],[prop_id]]))</f>
        <v>1763706</v>
      </c>
      <c r="M976" s="78" t="s">
        <v>3643</v>
      </c>
      <c r="N976" s="7" t="str">
        <f>IF(BudgetsQTable[[#This Row],[pi_last_name]]=" ","",HYPERLINK("mailto:"&amp;BudgetsQTable[[#This Row],[pi_email]]&amp;"&amp;subject=Your NSF Proposal:  "&amp;BudgetsQTable[[#This Row],[prop_id]],BudgetsQTable[[#This Row],[pi_email]]))</f>
        <v>soner@mtu.edu</v>
      </c>
      <c r="O976" s="78" t="s">
        <v>3645</v>
      </c>
      <c r="P976" s="78"/>
      <c r="Q976" s="78"/>
      <c r="R976" s="79"/>
      <c r="S976" s="79"/>
      <c r="T976" s="79"/>
      <c r="U976" s="80"/>
      <c r="V976" s="78">
        <v>0</v>
      </c>
      <c r="W976" s="78"/>
      <c r="X976" s="11" t="str">
        <f ca="1">IF(ISBLANK(BudgetsQTable[[#This Row],[budg_seq_yr]]),"FY"&amp;fiscalyear,"FY"&amp;fiscalyear-1+BudgetsQTable[[#This Row],[budg_seq_yr]])</f>
        <v>FY18</v>
      </c>
      <c r="Y976" s="79">
        <v>599958</v>
      </c>
      <c r="Z976" s="78" t="s">
        <v>2818</v>
      </c>
      <c r="AA976" s="78" t="s">
        <v>476</v>
      </c>
      <c r="AB976" s="76" t="s">
        <v>2821</v>
      </c>
      <c r="AC976" s="78" t="s">
        <v>3279</v>
      </c>
    </row>
    <row r="977" spans="1:29" x14ac:dyDescent="0.35">
      <c r="A977" s="10" t="s">
        <v>3642</v>
      </c>
      <c r="B977" s="76" t="s">
        <v>2834</v>
      </c>
      <c r="C977" s="76">
        <f>C976+(BudgetsQTable[[#This Row],[lead]]&lt;&gt;K976)</f>
        <v>130</v>
      </c>
      <c r="D977" s="76">
        <f>D976*(BudgetsQTable[[#This Row],[lead]]=K976)+(BudgetsQTable[[#This Row],[prop_id]]&lt;&gt;A976)</f>
        <v>2</v>
      </c>
      <c r="E977" s="77">
        <v>43005.57916666667</v>
      </c>
      <c r="F977" s="78" t="s">
        <v>2817</v>
      </c>
      <c r="G977" s="78" t="s">
        <v>2818</v>
      </c>
      <c r="H977" s="78" t="s">
        <v>476</v>
      </c>
      <c r="I977" s="76" t="s">
        <v>765</v>
      </c>
      <c r="J977" s="76" t="s">
        <v>753</v>
      </c>
      <c r="K977" s="78" t="s">
        <v>1464</v>
      </c>
      <c r="L977" s="7" t="str">
        <f>IF(BudgetsQTable[[#This Row],[pi_last_name]]=" ","",HYPERLINK("https://www.ejacket.nsf.gov/ej/showProposal.do?Continue=Y&amp;ID="&amp;BudgetsQTable[[#This Row],[prop_id]],BudgetsQTable[[#This Row],[prop_id]]))</f>
        <v/>
      </c>
      <c r="M977" s="78" t="s">
        <v>753</v>
      </c>
      <c r="N977" s="7" t="str">
        <f>IF(BudgetsQTable[[#This Row],[pi_last_name]]=" ","",HYPERLINK("mailto:"&amp;BudgetsQTable[[#This Row],[pi_email]]&amp;"&amp;subject=Your NSF Proposal:  "&amp;BudgetsQTable[[#This Row],[prop_id]],BudgetsQTable[[#This Row],[pi_email]]))</f>
        <v/>
      </c>
      <c r="O977" s="78" t="s">
        <v>753</v>
      </c>
      <c r="P977" s="78">
        <v>1</v>
      </c>
      <c r="Q977" s="78">
        <v>2</v>
      </c>
      <c r="R977" s="79">
        <v>0</v>
      </c>
      <c r="S977" s="79">
        <v>2950</v>
      </c>
      <c r="T977" s="79">
        <v>0</v>
      </c>
      <c r="U977" s="80">
        <v>157133</v>
      </c>
      <c r="V977" s="78">
        <v>0</v>
      </c>
      <c r="W977" s="78">
        <v>1</v>
      </c>
      <c r="X977" s="11" t="str">
        <f ca="1">IF(ISBLANK(BudgetsQTable[[#This Row],[budg_seq_yr]]),"FY"&amp;fiscalyear,"FY"&amp;fiscalyear-1+BudgetsQTable[[#This Row],[budg_seq_yr]])</f>
        <v>FY18</v>
      </c>
      <c r="Y977" s="79">
        <v>157133</v>
      </c>
      <c r="Z977" s="78" t="s">
        <v>2818</v>
      </c>
      <c r="AA977" s="78" t="s">
        <v>476</v>
      </c>
      <c r="AB977" s="76" t="s">
        <v>2821</v>
      </c>
      <c r="AC977" s="78" t="s">
        <v>3279</v>
      </c>
    </row>
    <row r="978" spans="1:29" x14ac:dyDescent="0.35">
      <c r="A978" s="10" t="s">
        <v>3642</v>
      </c>
      <c r="B978" s="76" t="s">
        <v>2834</v>
      </c>
      <c r="C978" s="76">
        <f>C977+(BudgetsQTable[[#This Row],[lead]]&lt;&gt;K977)</f>
        <v>130</v>
      </c>
      <c r="D978" s="76">
        <f>D977*(BudgetsQTable[[#This Row],[lead]]=K977)+(BudgetsQTable[[#This Row],[prop_id]]&lt;&gt;A977)</f>
        <v>2</v>
      </c>
      <c r="E978" s="77">
        <v>43005.57916666667</v>
      </c>
      <c r="F978" s="78" t="s">
        <v>2817</v>
      </c>
      <c r="G978" s="78" t="s">
        <v>2818</v>
      </c>
      <c r="H978" s="78" t="s">
        <v>476</v>
      </c>
      <c r="I978" s="76" t="s">
        <v>765</v>
      </c>
      <c r="J978" s="76" t="s">
        <v>753</v>
      </c>
      <c r="K978" s="78" t="s">
        <v>1464</v>
      </c>
      <c r="L978" s="7" t="str">
        <f>IF(BudgetsQTable[[#This Row],[pi_last_name]]=" ","",HYPERLINK("https://www.ejacket.nsf.gov/ej/showProposal.do?Continue=Y&amp;ID="&amp;BudgetsQTable[[#This Row],[prop_id]],BudgetsQTable[[#This Row],[prop_id]]))</f>
        <v/>
      </c>
      <c r="M978" s="78" t="s">
        <v>753</v>
      </c>
      <c r="N978" s="7" t="str">
        <f>IF(BudgetsQTable[[#This Row],[pi_last_name]]=" ","",HYPERLINK("mailto:"&amp;BudgetsQTable[[#This Row],[pi_email]]&amp;"&amp;subject=Your NSF Proposal:  "&amp;BudgetsQTable[[#This Row],[prop_id]],BudgetsQTable[[#This Row],[pi_email]]))</f>
        <v/>
      </c>
      <c r="O978" s="78" t="s">
        <v>753</v>
      </c>
      <c r="P978" s="78">
        <v>1</v>
      </c>
      <c r="Q978" s="78">
        <v>2</v>
      </c>
      <c r="R978" s="79">
        <v>0</v>
      </c>
      <c r="S978" s="79">
        <v>2950</v>
      </c>
      <c r="T978" s="79">
        <v>0</v>
      </c>
      <c r="U978" s="80">
        <v>167677</v>
      </c>
      <c r="V978" s="78">
        <v>0</v>
      </c>
      <c r="W978" s="78">
        <v>2</v>
      </c>
      <c r="X978" s="11" t="str">
        <f ca="1">IF(ISBLANK(BudgetsQTable[[#This Row],[budg_seq_yr]]),"FY"&amp;fiscalyear,"FY"&amp;fiscalyear-1+BudgetsQTable[[#This Row],[budg_seq_yr]])</f>
        <v>FY19</v>
      </c>
      <c r="Y978" s="79">
        <v>167677</v>
      </c>
      <c r="Z978" s="78" t="s">
        <v>2818</v>
      </c>
      <c r="AA978" s="78" t="s">
        <v>476</v>
      </c>
      <c r="AB978" s="76" t="s">
        <v>2821</v>
      </c>
      <c r="AC978" s="78" t="s">
        <v>3279</v>
      </c>
    </row>
    <row r="979" spans="1:29" x14ac:dyDescent="0.35">
      <c r="A979" s="10" t="s">
        <v>3642</v>
      </c>
      <c r="B979" s="76" t="s">
        <v>2834</v>
      </c>
      <c r="C979" s="76">
        <f>C978+(BudgetsQTable[[#This Row],[lead]]&lt;&gt;K978)</f>
        <v>130</v>
      </c>
      <c r="D979" s="76">
        <f>D978*(BudgetsQTable[[#This Row],[lead]]=K978)+(BudgetsQTable[[#This Row],[prop_id]]&lt;&gt;A978)</f>
        <v>2</v>
      </c>
      <c r="E979" s="77">
        <v>43005.57916666667</v>
      </c>
      <c r="F979" s="78" t="s">
        <v>2817</v>
      </c>
      <c r="G979" s="78" t="s">
        <v>2818</v>
      </c>
      <c r="H979" s="78" t="s">
        <v>476</v>
      </c>
      <c r="I979" s="76" t="s">
        <v>765</v>
      </c>
      <c r="J979" s="76" t="s">
        <v>753</v>
      </c>
      <c r="K979" s="78" t="s">
        <v>1464</v>
      </c>
      <c r="L979" s="7" t="str">
        <f>IF(BudgetsQTable[[#This Row],[pi_last_name]]=" ","",HYPERLINK("https://www.ejacket.nsf.gov/ej/showProposal.do?Continue=Y&amp;ID="&amp;BudgetsQTable[[#This Row],[prop_id]],BudgetsQTable[[#This Row],[prop_id]]))</f>
        <v/>
      </c>
      <c r="M979" s="78" t="s">
        <v>753</v>
      </c>
      <c r="N979" s="7" t="str">
        <f>IF(BudgetsQTable[[#This Row],[pi_last_name]]=" ","",HYPERLINK("mailto:"&amp;BudgetsQTable[[#This Row],[pi_email]]&amp;"&amp;subject=Your NSF Proposal:  "&amp;BudgetsQTable[[#This Row],[prop_id]],BudgetsQTable[[#This Row],[pi_email]]))</f>
        <v/>
      </c>
      <c r="O979" s="78" t="s">
        <v>753</v>
      </c>
      <c r="P979" s="78">
        <v>1</v>
      </c>
      <c r="Q979" s="78">
        <v>2</v>
      </c>
      <c r="R979" s="79">
        <v>0</v>
      </c>
      <c r="S979" s="79">
        <v>2950</v>
      </c>
      <c r="T979" s="79">
        <v>0</v>
      </c>
      <c r="U979" s="80">
        <v>175526</v>
      </c>
      <c r="V979" s="78">
        <v>0</v>
      </c>
      <c r="W979" s="78">
        <v>3</v>
      </c>
      <c r="X979" s="11" t="str">
        <f ca="1">IF(ISBLANK(BudgetsQTable[[#This Row],[budg_seq_yr]]),"FY"&amp;fiscalyear,"FY"&amp;fiscalyear-1+BudgetsQTable[[#This Row],[budg_seq_yr]])</f>
        <v>FY20</v>
      </c>
      <c r="Y979" s="79">
        <v>175526</v>
      </c>
      <c r="Z979" s="78" t="s">
        <v>2818</v>
      </c>
      <c r="AA979" s="78" t="s">
        <v>476</v>
      </c>
      <c r="AB979" s="76" t="s">
        <v>2821</v>
      </c>
      <c r="AC979" s="78" t="s">
        <v>3279</v>
      </c>
    </row>
    <row r="980" spans="1:29" x14ac:dyDescent="0.35">
      <c r="A980" s="10" t="s">
        <v>3642</v>
      </c>
      <c r="B980" s="76" t="s">
        <v>2834</v>
      </c>
      <c r="C980" s="76">
        <f>C979+(BudgetsQTable[[#This Row],[lead]]&lt;&gt;K979)</f>
        <v>130</v>
      </c>
      <c r="D980" s="76">
        <f>D979*(BudgetsQTable[[#This Row],[lead]]=K979)+(BudgetsQTable[[#This Row],[prop_id]]&lt;&gt;A979)</f>
        <v>2</v>
      </c>
      <c r="E980" s="77">
        <v>43005.57916666667</v>
      </c>
      <c r="F980" s="78" t="s">
        <v>2817</v>
      </c>
      <c r="G980" s="78" t="s">
        <v>2818</v>
      </c>
      <c r="H980" s="78" t="s">
        <v>476</v>
      </c>
      <c r="I980" s="76" t="s">
        <v>765</v>
      </c>
      <c r="J980" s="76" t="s">
        <v>753</v>
      </c>
      <c r="K980" s="78" t="s">
        <v>1464</v>
      </c>
      <c r="L980" s="7" t="str">
        <f>IF(BudgetsQTable[[#This Row],[pi_last_name]]=" ","",HYPERLINK("https://www.ejacket.nsf.gov/ej/showProposal.do?Continue=Y&amp;ID="&amp;BudgetsQTable[[#This Row],[prop_id]],BudgetsQTable[[#This Row],[prop_id]]))</f>
        <v/>
      </c>
      <c r="M980" s="78" t="s">
        <v>753</v>
      </c>
      <c r="N980" s="7" t="str">
        <f>IF(BudgetsQTable[[#This Row],[pi_last_name]]=" ","",HYPERLINK("mailto:"&amp;BudgetsQTable[[#This Row],[pi_email]]&amp;"&amp;subject=Your NSF Proposal:  "&amp;BudgetsQTable[[#This Row],[prop_id]],BudgetsQTable[[#This Row],[pi_email]]))</f>
        <v/>
      </c>
      <c r="O980" s="78" t="s">
        <v>753</v>
      </c>
      <c r="P980" s="78">
        <v>1</v>
      </c>
      <c r="Q980" s="78">
        <v>2</v>
      </c>
      <c r="R980" s="79">
        <v>0</v>
      </c>
      <c r="S980" s="79">
        <v>2950</v>
      </c>
      <c r="T980" s="79">
        <v>0</v>
      </c>
      <c r="U980" s="80">
        <v>99622</v>
      </c>
      <c r="V980" s="78">
        <v>0</v>
      </c>
      <c r="W980" s="78">
        <v>4</v>
      </c>
      <c r="X980" s="11" t="str">
        <f ca="1">IF(ISBLANK(BudgetsQTable[[#This Row],[budg_seq_yr]]),"FY"&amp;fiscalyear,"FY"&amp;fiscalyear-1+BudgetsQTable[[#This Row],[budg_seq_yr]])</f>
        <v>FY21</v>
      </c>
      <c r="Y980" s="79">
        <v>99622</v>
      </c>
      <c r="Z980" s="78" t="s">
        <v>2818</v>
      </c>
      <c r="AA980" s="78" t="s">
        <v>476</v>
      </c>
      <c r="AB980" s="76" t="s">
        <v>2821</v>
      </c>
      <c r="AC980" s="78" t="s">
        <v>3279</v>
      </c>
    </row>
    <row r="981" spans="1:29" x14ac:dyDescent="0.35">
      <c r="A981" s="10" t="s">
        <v>1473</v>
      </c>
      <c r="B981" s="76" t="s">
        <v>2863</v>
      </c>
      <c r="C981" s="76">
        <f>C980+(BudgetsQTable[[#This Row],[lead]]&lt;&gt;K980)</f>
        <v>131</v>
      </c>
      <c r="D981" s="76">
        <f>D980*(BudgetsQTable[[#This Row],[lead]]=K980)+(BudgetsQTable[[#This Row],[prop_id]]&lt;&gt;A980)</f>
        <v>1</v>
      </c>
      <c r="E981" s="77">
        <v>43005.486805555556</v>
      </c>
      <c r="F981" s="78" t="s">
        <v>2868</v>
      </c>
      <c r="G981" s="78" t="s">
        <v>2869</v>
      </c>
      <c r="H981" s="78" t="s">
        <v>466</v>
      </c>
      <c r="I981" s="76" t="s">
        <v>786</v>
      </c>
      <c r="J981" s="76" t="s">
        <v>3649</v>
      </c>
      <c r="K981" s="78" t="s">
        <v>1473</v>
      </c>
      <c r="L981" s="7" t="str">
        <f>IF(BudgetsQTable[[#This Row],[pi_last_name]]=" ","",HYPERLINK("https://www.ejacket.nsf.gov/ej/showProposal.do?Continue=Y&amp;ID="&amp;BudgetsQTable[[#This Row],[prop_id]],BudgetsQTable[[#This Row],[prop_id]]))</f>
        <v>1763570</v>
      </c>
      <c r="M981" s="78" t="s">
        <v>1474</v>
      </c>
      <c r="N981" s="7" t="str">
        <f>IF(BudgetsQTable[[#This Row],[pi_last_name]]=" ","",HYPERLINK("mailto:"&amp;BudgetsQTable[[#This Row],[pi_email]]&amp;"&amp;subject=Your NSF Proposal:  "&amp;BudgetsQTable[[#This Row],[prop_id]],BudgetsQTable[[#This Row],[pi_email]]))</f>
        <v>pfister@seas.harvard.edu</v>
      </c>
      <c r="O981" s="78" t="s">
        <v>2938</v>
      </c>
      <c r="P981" s="78"/>
      <c r="Q981" s="78"/>
      <c r="R981" s="79"/>
      <c r="S981" s="79"/>
      <c r="T981" s="79"/>
      <c r="U981" s="80"/>
      <c r="V981" s="78">
        <v>0</v>
      </c>
      <c r="W981" s="78"/>
      <c r="X981" s="11" t="str">
        <f ca="1">IF(ISBLANK(BudgetsQTable[[#This Row],[budg_seq_yr]]),"FY"&amp;fiscalyear,"FY"&amp;fiscalyear-1+BudgetsQTable[[#This Row],[budg_seq_yr]])</f>
        <v>FY18</v>
      </c>
      <c r="Y981" s="79">
        <v>1200000</v>
      </c>
      <c r="Z981" s="78" t="s">
        <v>2869</v>
      </c>
      <c r="AA981" s="78" t="s">
        <v>466</v>
      </c>
      <c r="AB981" s="76" t="s">
        <v>2821</v>
      </c>
      <c r="AC981" s="78" t="s">
        <v>2884</v>
      </c>
    </row>
    <row r="982" spans="1:29" x14ac:dyDescent="0.35">
      <c r="A982" s="10" t="s">
        <v>1473</v>
      </c>
      <c r="B982" s="76" t="s">
        <v>2863</v>
      </c>
      <c r="C982" s="76">
        <f>C981+(BudgetsQTable[[#This Row],[lead]]&lt;&gt;K981)</f>
        <v>131</v>
      </c>
      <c r="D982" s="76">
        <f>D981*(BudgetsQTable[[#This Row],[lead]]=K981)+(BudgetsQTable[[#This Row],[prop_id]]&lt;&gt;A981)</f>
        <v>1</v>
      </c>
      <c r="E982" s="77">
        <v>43005.486805555556</v>
      </c>
      <c r="F982" s="78" t="s">
        <v>2868</v>
      </c>
      <c r="G982" s="78" t="s">
        <v>2869</v>
      </c>
      <c r="H982" s="78" t="s">
        <v>466</v>
      </c>
      <c r="I982" s="76" t="s">
        <v>786</v>
      </c>
      <c r="J982" s="76" t="s">
        <v>753</v>
      </c>
      <c r="K982" s="78" t="s">
        <v>1473</v>
      </c>
      <c r="L982" s="7" t="str">
        <f>IF(BudgetsQTable[[#This Row],[pi_last_name]]=" ","",HYPERLINK("https://www.ejacket.nsf.gov/ej/showProposal.do?Continue=Y&amp;ID="&amp;BudgetsQTable[[#This Row],[prop_id]],BudgetsQTable[[#This Row],[prop_id]]))</f>
        <v/>
      </c>
      <c r="M982" s="78" t="s">
        <v>753</v>
      </c>
      <c r="N982" s="7" t="str">
        <f>IF(BudgetsQTable[[#This Row],[pi_last_name]]=" ","",HYPERLINK("mailto:"&amp;BudgetsQTable[[#This Row],[pi_email]]&amp;"&amp;subject=Your NSF Proposal:  "&amp;BudgetsQTable[[#This Row],[prop_id]],BudgetsQTable[[#This Row],[pi_email]]))</f>
        <v/>
      </c>
      <c r="O982" s="78" t="s">
        <v>753</v>
      </c>
      <c r="P982" s="78">
        <v>2</v>
      </c>
      <c r="Q982" s="78">
        <v>0</v>
      </c>
      <c r="R982" s="79">
        <v>65326</v>
      </c>
      <c r="S982" s="79">
        <v>0</v>
      </c>
      <c r="T982" s="79">
        <v>0</v>
      </c>
      <c r="U982" s="80">
        <v>231627</v>
      </c>
      <c r="V982" s="78">
        <v>0</v>
      </c>
      <c r="W982" s="78">
        <v>1</v>
      </c>
      <c r="X982" s="11" t="str">
        <f ca="1">IF(ISBLANK(BudgetsQTable[[#This Row],[budg_seq_yr]]),"FY"&amp;fiscalyear,"FY"&amp;fiscalyear-1+BudgetsQTable[[#This Row],[budg_seq_yr]])</f>
        <v>FY18</v>
      </c>
      <c r="Y982" s="79">
        <v>231627</v>
      </c>
      <c r="Z982" s="78" t="s">
        <v>2869</v>
      </c>
      <c r="AA982" s="78" t="s">
        <v>466</v>
      </c>
      <c r="AB982" s="76" t="s">
        <v>2821</v>
      </c>
      <c r="AC982" s="78" t="s">
        <v>2884</v>
      </c>
    </row>
    <row r="983" spans="1:29" x14ac:dyDescent="0.35">
      <c r="A983" s="10" t="s">
        <v>1473</v>
      </c>
      <c r="B983" s="76" t="s">
        <v>2863</v>
      </c>
      <c r="C983" s="76">
        <f>C982+(BudgetsQTable[[#This Row],[lead]]&lt;&gt;K982)</f>
        <v>131</v>
      </c>
      <c r="D983" s="76">
        <f>D982*(BudgetsQTable[[#This Row],[lead]]=K982)+(BudgetsQTable[[#This Row],[prop_id]]&lt;&gt;A982)</f>
        <v>1</v>
      </c>
      <c r="E983" s="77">
        <v>43005.486805555556</v>
      </c>
      <c r="F983" s="78" t="s">
        <v>2868</v>
      </c>
      <c r="G983" s="78" t="s">
        <v>2869</v>
      </c>
      <c r="H983" s="78" t="s">
        <v>466</v>
      </c>
      <c r="I983" s="76" t="s">
        <v>786</v>
      </c>
      <c r="J983" s="76" t="s">
        <v>753</v>
      </c>
      <c r="K983" s="78" t="s">
        <v>1473</v>
      </c>
      <c r="L983" s="7" t="str">
        <f>IF(BudgetsQTable[[#This Row],[pi_last_name]]=" ","",HYPERLINK("https://www.ejacket.nsf.gov/ej/showProposal.do?Continue=Y&amp;ID="&amp;BudgetsQTable[[#This Row],[prop_id]],BudgetsQTable[[#This Row],[prop_id]]))</f>
        <v/>
      </c>
      <c r="M983" s="78" t="s">
        <v>753</v>
      </c>
      <c r="N983" s="7" t="str">
        <f>IF(BudgetsQTable[[#This Row],[pi_last_name]]=" ","",HYPERLINK("mailto:"&amp;BudgetsQTable[[#This Row],[pi_email]]&amp;"&amp;subject=Your NSF Proposal:  "&amp;BudgetsQTable[[#This Row],[prop_id]],BudgetsQTable[[#This Row],[pi_email]]))</f>
        <v/>
      </c>
      <c r="O983" s="78" t="s">
        <v>753</v>
      </c>
      <c r="P983" s="78">
        <v>2</v>
      </c>
      <c r="Q983" s="78">
        <v>0</v>
      </c>
      <c r="R983" s="79">
        <v>67285</v>
      </c>
      <c r="S983" s="79">
        <v>4750</v>
      </c>
      <c r="T983" s="79">
        <v>0</v>
      </c>
      <c r="U983" s="80">
        <v>316277</v>
      </c>
      <c r="V983" s="78">
        <v>0</v>
      </c>
      <c r="W983" s="78">
        <v>2</v>
      </c>
      <c r="X983" s="11" t="str">
        <f ca="1">IF(ISBLANK(BudgetsQTable[[#This Row],[budg_seq_yr]]),"FY"&amp;fiscalyear,"FY"&amp;fiscalyear-1+BudgetsQTable[[#This Row],[budg_seq_yr]])</f>
        <v>FY19</v>
      </c>
      <c r="Y983" s="79">
        <v>316277</v>
      </c>
      <c r="Z983" s="78" t="s">
        <v>2869</v>
      </c>
      <c r="AA983" s="78" t="s">
        <v>466</v>
      </c>
      <c r="AB983" s="76" t="s">
        <v>2821</v>
      </c>
      <c r="AC983" s="78" t="s">
        <v>2884</v>
      </c>
    </row>
    <row r="984" spans="1:29" x14ac:dyDescent="0.35">
      <c r="A984" s="10" t="s">
        <v>1473</v>
      </c>
      <c r="B984" s="76" t="s">
        <v>2863</v>
      </c>
      <c r="C984" s="76">
        <f>C983+(BudgetsQTable[[#This Row],[lead]]&lt;&gt;K983)</f>
        <v>131</v>
      </c>
      <c r="D984" s="76">
        <f>D983*(BudgetsQTable[[#This Row],[lead]]=K983)+(BudgetsQTable[[#This Row],[prop_id]]&lt;&gt;A983)</f>
        <v>1</v>
      </c>
      <c r="E984" s="77">
        <v>43005.486805555556</v>
      </c>
      <c r="F984" s="78" t="s">
        <v>2868</v>
      </c>
      <c r="G984" s="78" t="s">
        <v>2869</v>
      </c>
      <c r="H984" s="78" t="s">
        <v>466</v>
      </c>
      <c r="I984" s="76" t="s">
        <v>786</v>
      </c>
      <c r="J984" s="76" t="s">
        <v>753</v>
      </c>
      <c r="K984" s="78" t="s">
        <v>1473</v>
      </c>
      <c r="L984" s="7" t="str">
        <f>IF(BudgetsQTable[[#This Row],[pi_last_name]]=" ","",HYPERLINK("https://www.ejacket.nsf.gov/ej/showProposal.do?Continue=Y&amp;ID="&amp;BudgetsQTable[[#This Row],[prop_id]],BudgetsQTable[[#This Row],[prop_id]]))</f>
        <v/>
      </c>
      <c r="M984" s="78" t="s">
        <v>753</v>
      </c>
      <c r="N984" s="7" t="str">
        <f>IF(BudgetsQTable[[#This Row],[pi_last_name]]=" ","",HYPERLINK("mailto:"&amp;BudgetsQTable[[#This Row],[pi_email]]&amp;"&amp;subject=Your NSF Proposal:  "&amp;BudgetsQTable[[#This Row],[prop_id]],BudgetsQTable[[#This Row],[pi_email]]))</f>
        <v/>
      </c>
      <c r="O984" s="78" t="s">
        <v>753</v>
      </c>
      <c r="P984" s="78">
        <v>2</v>
      </c>
      <c r="Q984" s="78">
        <v>0</v>
      </c>
      <c r="R984" s="79">
        <v>69303</v>
      </c>
      <c r="S984" s="79">
        <v>0</v>
      </c>
      <c r="T984" s="79">
        <v>0</v>
      </c>
      <c r="U984" s="80">
        <v>318236</v>
      </c>
      <c r="V984" s="78">
        <v>0</v>
      </c>
      <c r="W984" s="78">
        <v>3</v>
      </c>
      <c r="X984" s="11" t="str">
        <f ca="1">IF(ISBLANK(BudgetsQTable[[#This Row],[budg_seq_yr]]),"FY"&amp;fiscalyear,"FY"&amp;fiscalyear-1+BudgetsQTable[[#This Row],[budg_seq_yr]])</f>
        <v>FY20</v>
      </c>
      <c r="Y984" s="79">
        <v>318236</v>
      </c>
      <c r="Z984" s="78" t="s">
        <v>2869</v>
      </c>
      <c r="AA984" s="78" t="s">
        <v>466</v>
      </c>
      <c r="AB984" s="76" t="s">
        <v>2821</v>
      </c>
      <c r="AC984" s="78" t="s">
        <v>2884</v>
      </c>
    </row>
    <row r="985" spans="1:29" x14ac:dyDescent="0.35">
      <c r="A985" s="10" t="s">
        <v>1473</v>
      </c>
      <c r="B985" s="76" t="s">
        <v>2863</v>
      </c>
      <c r="C985" s="76">
        <f>C984+(BudgetsQTable[[#This Row],[lead]]&lt;&gt;K984)</f>
        <v>131</v>
      </c>
      <c r="D985" s="76">
        <f>D984*(BudgetsQTable[[#This Row],[lead]]=K984)+(BudgetsQTable[[#This Row],[prop_id]]&lt;&gt;A984)</f>
        <v>1</v>
      </c>
      <c r="E985" s="77">
        <v>43005.486805555556</v>
      </c>
      <c r="F985" s="78" t="s">
        <v>2868</v>
      </c>
      <c r="G985" s="78" t="s">
        <v>2869</v>
      </c>
      <c r="H985" s="78" t="s">
        <v>466</v>
      </c>
      <c r="I985" s="76" t="s">
        <v>786</v>
      </c>
      <c r="J985" s="76" t="s">
        <v>753</v>
      </c>
      <c r="K985" s="78" t="s">
        <v>1473</v>
      </c>
      <c r="L985" s="7" t="str">
        <f>IF(BudgetsQTable[[#This Row],[pi_last_name]]=" ","",HYPERLINK("https://www.ejacket.nsf.gov/ej/showProposal.do?Continue=Y&amp;ID="&amp;BudgetsQTable[[#This Row],[prop_id]],BudgetsQTable[[#This Row],[prop_id]]))</f>
        <v/>
      </c>
      <c r="M985" s="78" t="s">
        <v>753</v>
      </c>
      <c r="N985" s="7" t="str">
        <f>IF(BudgetsQTable[[#This Row],[pi_last_name]]=" ","",HYPERLINK("mailto:"&amp;BudgetsQTable[[#This Row],[pi_email]]&amp;"&amp;subject=Your NSF Proposal:  "&amp;BudgetsQTable[[#This Row],[prop_id]],BudgetsQTable[[#This Row],[pi_email]]))</f>
        <v/>
      </c>
      <c r="O985" s="78" t="s">
        <v>753</v>
      </c>
      <c r="P985" s="78">
        <v>2</v>
      </c>
      <c r="Q985" s="78">
        <v>0</v>
      </c>
      <c r="R985" s="79">
        <v>71382</v>
      </c>
      <c r="S985" s="79">
        <v>4750</v>
      </c>
      <c r="T985" s="79">
        <v>0</v>
      </c>
      <c r="U985" s="80">
        <v>333860</v>
      </c>
      <c r="V985" s="78">
        <v>0</v>
      </c>
      <c r="W985" s="78">
        <v>4</v>
      </c>
      <c r="X985" s="11" t="str">
        <f ca="1">IF(ISBLANK(BudgetsQTable[[#This Row],[budg_seq_yr]]),"FY"&amp;fiscalyear,"FY"&amp;fiscalyear-1+BudgetsQTable[[#This Row],[budg_seq_yr]])</f>
        <v>FY21</v>
      </c>
      <c r="Y985" s="79">
        <v>333860</v>
      </c>
      <c r="Z985" s="78" t="s">
        <v>2869</v>
      </c>
      <c r="AA985" s="78" t="s">
        <v>466</v>
      </c>
      <c r="AB985" s="76" t="s">
        <v>2821</v>
      </c>
      <c r="AC985" s="78" t="s">
        <v>2884</v>
      </c>
    </row>
    <row r="986" spans="1:29" x14ac:dyDescent="0.35">
      <c r="A986" s="10" t="s">
        <v>1476</v>
      </c>
      <c r="B986" s="76" t="s">
        <v>2863</v>
      </c>
      <c r="C986" s="76">
        <f>C985+(BudgetsQTable[[#This Row],[lead]]&lt;&gt;K985)</f>
        <v>132</v>
      </c>
      <c r="D986" s="76">
        <f>D985*(BudgetsQTable[[#This Row],[lead]]=K985)+(BudgetsQTable[[#This Row],[prop_id]]&lt;&gt;A985)</f>
        <v>1</v>
      </c>
      <c r="E986" s="77">
        <v>43005.486805555556</v>
      </c>
      <c r="F986" s="78" t="s">
        <v>2817</v>
      </c>
      <c r="G986" s="78" t="s">
        <v>2818</v>
      </c>
      <c r="H986" s="78" t="s">
        <v>476</v>
      </c>
      <c r="I986" s="76" t="s">
        <v>1069</v>
      </c>
      <c r="J986" s="76" t="s">
        <v>3653</v>
      </c>
      <c r="K986" s="78" t="s">
        <v>1476</v>
      </c>
      <c r="L986" s="7" t="str">
        <f>IF(BudgetsQTable[[#This Row],[pi_last_name]]=" ","",HYPERLINK("https://www.ejacket.nsf.gov/ej/showProposal.do?Continue=Y&amp;ID="&amp;BudgetsQTable[[#This Row],[prop_id]],BudgetsQTable[[#This Row],[prop_id]]))</f>
        <v>1763571</v>
      </c>
      <c r="M986" s="78" t="s">
        <v>1477</v>
      </c>
      <c r="N986" s="7" t="str">
        <f>IF(BudgetsQTable[[#This Row],[pi_last_name]]=" ","",HYPERLINK("mailto:"&amp;BudgetsQTable[[#This Row],[pi_email]]&amp;"&amp;subject=Your NSF Proposal:  "&amp;BudgetsQTable[[#This Row],[prop_id]],BudgetsQTable[[#This Row],[pi_email]]))</f>
        <v>barisk@umich.edu</v>
      </c>
      <c r="O986" s="78" t="s">
        <v>713</v>
      </c>
      <c r="P986" s="78"/>
      <c r="Q986" s="78"/>
      <c r="R986" s="79"/>
      <c r="S986" s="79"/>
      <c r="T986" s="79"/>
      <c r="U986" s="80"/>
      <c r="V986" s="78">
        <v>0</v>
      </c>
      <c r="W986" s="78"/>
      <c r="X986" s="11" t="str">
        <f ca="1">IF(ISBLANK(BudgetsQTable[[#This Row],[budg_seq_yr]]),"FY"&amp;fiscalyear,"FY"&amp;fiscalyear-1+BudgetsQTable[[#This Row],[budg_seq_yr]])</f>
        <v>FY18</v>
      </c>
      <c r="Y986" s="79">
        <v>1200000</v>
      </c>
      <c r="Z986" s="78" t="s">
        <v>2818</v>
      </c>
      <c r="AA986" s="78" t="s">
        <v>476</v>
      </c>
      <c r="AB986" s="76" t="s">
        <v>2821</v>
      </c>
      <c r="AC986" s="78" t="s">
        <v>3156</v>
      </c>
    </row>
    <row r="987" spans="1:29" x14ac:dyDescent="0.35">
      <c r="A987" s="10" t="s">
        <v>1476</v>
      </c>
      <c r="B987" s="76" t="s">
        <v>2863</v>
      </c>
      <c r="C987" s="76">
        <f>C986+(BudgetsQTable[[#This Row],[lead]]&lt;&gt;K986)</f>
        <v>132</v>
      </c>
      <c r="D987" s="76">
        <f>D986*(BudgetsQTable[[#This Row],[lead]]=K986)+(BudgetsQTable[[#This Row],[prop_id]]&lt;&gt;A986)</f>
        <v>1</v>
      </c>
      <c r="E987" s="77">
        <v>43005.486805555556</v>
      </c>
      <c r="F987" s="78" t="s">
        <v>2817</v>
      </c>
      <c r="G987" s="78" t="s">
        <v>2818</v>
      </c>
      <c r="H987" s="78" t="s">
        <v>476</v>
      </c>
      <c r="I987" s="76" t="s">
        <v>1069</v>
      </c>
      <c r="J987" s="76" t="s">
        <v>753</v>
      </c>
      <c r="K987" s="78" t="s">
        <v>1476</v>
      </c>
      <c r="L987" s="7" t="str">
        <f>IF(BudgetsQTable[[#This Row],[pi_last_name]]=" ","",HYPERLINK("https://www.ejacket.nsf.gov/ej/showProposal.do?Continue=Y&amp;ID="&amp;BudgetsQTable[[#This Row],[prop_id]],BudgetsQTable[[#This Row],[prop_id]]))</f>
        <v/>
      </c>
      <c r="M987" s="78" t="s">
        <v>753</v>
      </c>
      <c r="N987" s="7" t="str">
        <f>IF(BudgetsQTable[[#This Row],[pi_last_name]]=" ","",HYPERLINK("mailto:"&amp;BudgetsQTable[[#This Row],[pi_email]]&amp;"&amp;subject=Your NSF Proposal:  "&amp;BudgetsQTable[[#This Row],[prop_id]],BudgetsQTable[[#This Row],[pi_email]]))</f>
        <v/>
      </c>
      <c r="O987" s="78" t="s">
        <v>753</v>
      </c>
      <c r="P987" s="78">
        <v>3</v>
      </c>
      <c r="Q987" s="78">
        <v>1.5</v>
      </c>
      <c r="R987" s="79">
        <v>0</v>
      </c>
      <c r="S987" s="79">
        <v>3000</v>
      </c>
      <c r="T987" s="79">
        <v>0</v>
      </c>
      <c r="U987" s="80">
        <v>293531</v>
      </c>
      <c r="V987" s="78">
        <v>0</v>
      </c>
      <c r="W987" s="78">
        <v>1</v>
      </c>
      <c r="X987" s="11" t="str">
        <f ca="1">IF(ISBLANK(BudgetsQTable[[#This Row],[budg_seq_yr]]),"FY"&amp;fiscalyear,"FY"&amp;fiscalyear-1+BudgetsQTable[[#This Row],[budg_seq_yr]])</f>
        <v>FY18</v>
      </c>
      <c r="Y987" s="79">
        <v>293531</v>
      </c>
      <c r="Z987" s="78" t="s">
        <v>2818</v>
      </c>
      <c r="AA987" s="78" t="s">
        <v>476</v>
      </c>
      <c r="AB987" s="76" t="s">
        <v>2821</v>
      </c>
      <c r="AC987" s="78" t="s">
        <v>3156</v>
      </c>
    </row>
    <row r="988" spans="1:29" x14ac:dyDescent="0.35">
      <c r="A988" s="10" t="s">
        <v>1476</v>
      </c>
      <c r="B988" s="76" t="s">
        <v>2863</v>
      </c>
      <c r="C988" s="76">
        <f>C987+(BudgetsQTable[[#This Row],[lead]]&lt;&gt;K987)</f>
        <v>132</v>
      </c>
      <c r="D988" s="76">
        <f>D987*(BudgetsQTable[[#This Row],[lead]]=K987)+(BudgetsQTable[[#This Row],[prop_id]]&lt;&gt;A987)</f>
        <v>1</v>
      </c>
      <c r="E988" s="77">
        <v>43005.486805555556</v>
      </c>
      <c r="F988" s="78" t="s">
        <v>2817</v>
      </c>
      <c r="G988" s="78" t="s">
        <v>2818</v>
      </c>
      <c r="H988" s="78" t="s">
        <v>476</v>
      </c>
      <c r="I988" s="76" t="s">
        <v>1069</v>
      </c>
      <c r="J988" s="76" t="s">
        <v>753</v>
      </c>
      <c r="K988" s="78" t="s">
        <v>1476</v>
      </c>
      <c r="L988" s="7" t="str">
        <f>IF(BudgetsQTable[[#This Row],[pi_last_name]]=" ","",HYPERLINK("https://www.ejacket.nsf.gov/ej/showProposal.do?Continue=Y&amp;ID="&amp;BudgetsQTable[[#This Row],[prop_id]],BudgetsQTable[[#This Row],[prop_id]]))</f>
        <v/>
      </c>
      <c r="M988" s="78" t="s">
        <v>753</v>
      </c>
      <c r="N988" s="7" t="str">
        <f>IF(BudgetsQTable[[#This Row],[pi_last_name]]=" ","",HYPERLINK("mailto:"&amp;BudgetsQTable[[#This Row],[pi_email]]&amp;"&amp;subject=Your NSF Proposal:  "&amp;BudgetsQTable[[#This Row],[prop_id]],BudgetsQTable[[#This Row],[pi_email]]))</f>
        <v/>
      </c>
      <c r="O988" s="78" t="s">
        <v>753</v>
      </c>
      <c r="P988" s="78">
        <v>3</v>
      </c>
      <c r="Q988" s="78">
        <v>1.5</v>
      </c>
      <c r="R988" s="79">
        <v>0</v>
      </c>
      <c r="S988" s="79">
        <v>0</v>
      </c>
      <c r="T988" s="79">
        <v>0</v>
      </c>
      <c r="U988" s="80">
        <v>298615</v>
      </c>
      <c r="V988" s="78">
        <v>0</v>
      </c>
      <c r="W988" s="78">
        <v>2</v>
      </c>
      <c r="X988" s="11" t="str">
        <f ca="1">IF(ISBLANK(BudgetsQTable[[#This Row],[budg_seq_yr]]),"FY"&amp;fiscalyear,"FY"&amp;fiscalyear-1+BudgetsQTable[[#This Row],[budg_seq_yr]])</f>
        <v>FY19</v>
      </c>
      <c r="Y988" s="79">
        <v>298615</v>
      </c>
      <c r="Z988" s="78" t="s">
        <v>2818</v>
      </c>
      <c r="AA988" s="78" t="s">
        <v>476</v>
      </c>
      <c r="AB988" s="76" t="s">
        <v>2821</v>
      </c>
      <c r="AC988" s="78" t="s">
        <v>3156</v>
      </c>
    </row>
    <row r="989" spans="1:29" x14ac:dyDescent="0.35">
      <c r="A989" s="10" t="s">
        <v>1476</v>
      </c>
      <c r="B989" s="76" t="s">
        <v>2863</v>
      </c>
      <c r="C989" s="76">
        <f>C988+(BudgetsQTable[[#This Row],[lead]]&lt;&gt;K988)</f>
        <v>132</v>
      </c>
      <c r="D989" s="76">
        <f>D988*(BudgetsQTable[[#This Row],[lead]]=K988)+(BudgetsQTable[[#This Row],[prop_id]]&lt;&gt;A988)</f>
        <v>1</v>
      </c>
      <c r="E989" s="77">
        <v>43005.486805555556</v>
      </c>
      <c r="F989" s="78" t="s">
        <v>2817</v>
      </c>
      <c r="G989" s="78" t="s">
        <v>2818</v>
      </c>
      <c r="H989" s="78" t="s">
        <v>476</v>
      </c>
      <c r="I989" s="76" t="s">
        <v>1069</v>
      </c>
      <c r="J989" s="76" t="s">
        <v>753</v>
      </c>
      <c r="K989" s="78" t="s">
        <v>1476</v>
      </c>
      <c r="L989" s="7" t="str">
        <f>IF(BudgetsQTable[[#This Row],[pi_last_name]]=" ","",HYPERLINK("https://www.ejacket.nsf.gov/ej/showProposal.do?Continue=Y&amp;ID="&amp;BudgetsQTable[[#This Row],[prop_id]],BudgetsQTable[[#This Row],[prop_id]]))</f>
        <v/>
      </c>
      <c r="M989" s="78" t="s">
        <v>753</v>
      </c>
      <c r="N989" s="7" t="str">
        <f>IF(BudgetsQTable[[#This Row],[pi_last_name]]=" ","",HYPERLINK("mailto:"&amp;BudgetsQTable[[#This Row],[pi_email]]&amp;"&amp;subject=Your NSF Proposal:  "&amp;BudgetsQTable[[#This Row],[prop_id]],BudgetsQTable[[#This Row],[pi_email]]))</f>
        <v/>
      </c>
      <c r="O989" s="78" t="s">
        <v>753</v>
      </c>
      <c r="P989" s="78">
        <v>3</v>
      </c>
      <c r="Q989" s="78">
        <v>1.5</v>
      </c>
      <c r="R989" s="79">
        <v>0</v>
      </c>
      <c r="S989" s="79">
        <v>0</v>
      </c>
      <c r="T989" s="79">
        <v>0</v>
      </c>
      <c r="U989" s="80">
        <v>298925</v>
      </c>
      <c r="V989" s="78">
        <v>0</v>
      </c>
      <c r="W989" s="78">
        <v>3</v>
      </c>
      <c r="X989" s="11" t="str">
        <f ca="1">IF(ISBLANK(BudgetsQTable[[#This Row],[budg_seq_yr]]),"FY"&amp;fiscalyear,"FY"&amp;fiscalyear-1+BudgetsQTable[[#This Row],[budg_seq_yr]])</f>
        <v>FY20</v>
      </c>
      <c r="Y989" s="79">
        <v>298925</v>
      </c>
      <c r="Z989" s="78" t="s">
        <v>2818</v>
      </c>
      <c r="AA989" s="78" t="s">
        <v>476</v>
      </c>
      <c r="AB989" s="76" t="s">
        <v>2821</v>
      </c>
      <c r="AC989" s="78" t="s">
        <v>3156</v>
      </c>
    </row>
    <row r="990" spans="1:29" x14ac:dyDescent="0.35">
      <c r="A990" s="10" t="s">
        <v>1476</v>
      </c>
      <c r="B990" s="76" t="s">
        <v>2863</v>
      </c>
      <c r="C990" s="76">
        <f>C989+(BudgetsQTable[[#This Row],[lead]]&lt;&gt;K989)</f>
        <v>132</v>
      </c>
      <c r="D990" s="76">
        <f>D989*(BudgetsQTable[[#This Row],[lead]]=K989)+(BudgetsQTable[[#This Row],[prop_id]]&lt;&gt;A989)</f>
        <v>1</v>
      </c>
      <c r="E990" s="77">
        <v>43005.486805555556</v>
      </c>
      <c r="F990" s="78" t="s">
        <v>2817</v>
      </c>
      <c r="G990" s="78" t="s">
        <v>2818</v>
      </c>
      <c r="H990" s="78" t="s">
        <v>476</v>
      </c>
      <c r="I990" s="76" t="s">
        <v>1069</v>
      </c>
      <c r="J990" s="76" t="s">
        <v>753</v>
      </c>
      <c r="K990" s="78" t="s">
        <v>1476</v>
      </c>
      <c r="L990" s="7" t="str">
        <f>IF(BudgetsQTable[[#This Row],[pi_last_name]]=" ","",HYPERLINK("https://www.ejacket.nsf.gov/ej/showProposal.do?Continue=Y&amp;ID="&amp;BudgetsQTable[[#This Row],[prop_id]],BudgetsQTable[[#This Row],[prop_id]]))</f>
        <v/>
      </c>
      <c r="M990" s="78" t="s">
        <v>753</v>
      </c>
      <c r="N990" s="7" t="str">
        <f>IF(BudgetsQTable[[#This Row],[pi_last_name]]=" ","",HYPERLINK("mailto:"&amp;BudgetsQTable[[#This Row],[pi_email]]&amp;"&amp;subject=Your NSF Proposal:  "&amp;BudgetsQTable[[#This Row],[prop_id]],BudgetsQTable[[#This Row],[pi_email]]))</f>
        <v/>
      </c>
      <c r="O990" s="78" t="s">
        <v>753</v>
      </c>
      <c r="P990" s="78">
        <v>3</v>
      </c>
      <c r="Q990" s="78">
        <v>1.5</v>
      </c>
      <c r="R990" s="79">
        <v>0</v>
      </c>
      <c r="S990" s="79">
        <v>0</v>
      </c>
      <c r="T990" s="79">
        <v>0</v>
      </c>
      <c r="U990" s="80">
        <v>308929</v>
      </c>
      <c r="V990" s="78">
        <v>0</v>
      </c>
      <c r="W990" s="78">
        <v>4</v>
      </c>
      <c r="X990" s="11" t="str">
        <f ca="1">IF(ISBLANK(BudgetsQTable[[#This Row],[budg_seq_yr]]),"FY"&amp;fiscalyear,"FY"&amp;fiscalyear-1+BudgetsQTable[[#This Row],[budg_seq_yr]])</f>
        <v>FY21</v>
      </c>
      <c r="Y990" s="79">
        <v>308929</v>
      </c>
      <c r="Z990" s="78" t="s">
        <v>2818</v>
      </c>
      <c r="AA990" s="78" t="s">
        <v>476</v>
      </c>
      <c r="AB990" s="76" t="s">
        <v>2821</v>
      </c>
      <c r="AC990" s="78" t="s">
        <v>3156</v>
      </c>
    </row>
    <row r="991" spans="1:29" x14ac:dyDescent="0.35">
      <c r="A991" s="10" t="s">
        <v>1484</v>
      </c>
      <c r="B991" s="76" t="s">
        <v>2824</v>
      </c>
      <c r="C991" s="76">
        <f>C990+(BudgetsQTable[[#This Row],[lead]]&lt;&gt;K990)</f>
        <v>133</v>
      </c>
      <c r="D991" s="76">
        <f>D990*(BudgetsQTable[[#This Row],[lead]]=K990)+(BudgetsQTable[[#This Row],[prop_id]]&lt;&gt;A990)</f>
        <v>1</v>
      </c>
      <c r="E991" s="77">
        <v>43005.489583333336</v>
      </c>
      <c r="F991" s="78" t="s">
        <v>2839</v>
      </c>
      <c r="G991" s="78" t="s">
        <v>2840</v>
      </c>
      <c r="H991" s="78" t="s">
        <v>462</v>
      </c>
      <c r="I991" s="76" t="s">
        <v>761</v>
      </c>
      <c r="J991" s="76" t="s">
        <v>3656</v>
      </c>
      <c r="K991" s="78" t="s">
        <v>1484</v>
      </c>
      <c r="L991" s="7" t="str">
        <f>IF(BudgetsQTable[[#This Row],[pi_last_name]]=" ","",HYPERLINK("https://www.ejacket.nsf.gov/ej/showProposal.do?Continue=Y&amp;ID="&amp;BudgetsQTable[[#This Row],[prop_id]],BudgetsQTable[[#This Row],[prop_id]]))</f>
        <v>1763576</v>
      </c>
      <c r="M991" s="78" t="s">
        <v>1485</v>
      </c>
      <c r="N991" s="7" t="str">
        <f>IF(BudgetsQTable[[#This Row],[pi_last_name]]=" ","",HYPERLINK("mailto:"&amp;BudgetsQTable[[#This Row],[pi_email]]&amp;"&amp;subject=Your NSF Proposal:  "&amp;BudgetsQTable[[#This Row],[prop_id]],BudgetsQTable[[#This Row],[pi_email]]))</f>
        <v>calton@cc.gatech.edu</v>
      </c>
      <c r="O991" s="78" t="s">
        <v>3284</v>
      </c>
      <c r="P991" s="78"/>
      <c r="Q991" s="78"/>
      <c r="R991" s="79"/>
      <c r="S991" s="79"/>
      <c r="T991" s="79"/>
      <c r="U991" s="80"/>
      <c r="V991" s="78">
        <v>0</v>
      </c>
      <c r="W991" s="78"/>
      <c r="X991" s="11" t="str">
        <f ca="1">IF(ISBLANK(BudgetsQTable[[#This Row],[budg_seq_yr]]),"FY"&amp;fiscalyear,"FY"&amp;fiscalyear-1+BudgetsQTable[[#This Row],[budg_seq_yr]])</f>
        <v>FY18</v>
      </c>
      <c r="Y991" s="79">
        <v>800000</v>
      </c>
      <c r="Z991" s="78" t="s">
        <v>2840</v>
      </c>
      <c r="AA991" s="78" t="s">
        <v>462</v>
      </c>
      <c r="AB991" s="76" t="s">
        <v>2821</v>
      </c>
      <c r="AC991" s="78" t="s">
        <v>485</v>
      </c>
    </row>
    <row r="992" spans="1:29" x14ac:dyDescent="0.35">
      <c r="A992" s="10" t="s">
        <v>1484</v>
      </c>
      <c r="B992" s="76" t="s">
        <v>2824</v>
      </c>
      <c r="C992" s="76">
        <f>C991+(BudgetsQTable[[#This Row],[lead]]&lt;&gt;K991)</f>
        <v>133</v>
      </c>
      <c r="D992" s="76">
        <f>D991*(BudgetsQTable[[#This Row],[lead]]=K991)+(BudgetsQTable[[#This Row],[prop_id]]&lt;&gt;A991)</f>
        <v>1</v>
      </c>
      <c r="E992" s="77">
        <v>43005.489583333336</v>
      </c>
      <c r="F992" s="78" t="s">
        <v>2839</v>
      </c>
      <c r="G992" s="78" t="s">
        <v>2840</v>
      </c>
      <c r="H992" s="78" t="s">
        <v>462</v>
      </c>
      <c r="I992" s="76" t="s">
        <v>761</v>
      </c>
      <c r="J992" s="76" t="s">
        <v>753</v>
      </c>
      <c r="K992" s="78" t="s">
        <v>1484</v>
      </c>
      <c r="L992" s="7" t="str">
        <f>IF(BudgetsQTable[[#This Row],[pi_last_name]]=" ","",HYPERLINK("https://www.ejacket.nsf.gov/ej/showProposal.do?Continue=Y&amp;ID="&amp;BudgetsQTable[[#This Row],[prop_id]],BudgetsQTable[[#This Row],[prop_id]]))</f>
        <v/>
      </c>
      <c r="M992" s="78" t="s">
        <v>753</v>
      </c>
      <c r="N992" s="7" t="str">
        <f>IF(BudgetsQTable[[#This Row],[pi_last_name]]=" ","",HYPERLINK("mailto:"&amp;BudgetsQTable[[#This Row],[pi_email]]&amp;"&amp;subject=Your NSF Proposal:  "&amp;BudgetsQTable[[#This Row],[prop_id]],BudgetsQTable[[#This Row],[pi_email]]))</f>
        <v/>
      </c>
      <c r="O992" s="78" t="s">
        <v>753</v>
      </c>
      <c r="P992" s="78">
        <v>1</v>
      </c>
      <c r="Q992" s="78">
        <v>1</v>
      </c>
      <c r="R992" s="79">
        <v>0</v>
      </c>
      <c r="S992" s="79">
        <v>0</v>
      </c>
      <c r="T992" s="79">
        <v>0</v>
      </c>
      <c r="U992" s="80">
        <v>196147</v>
      </c>
      <c r="V992" s="78">
        <v>0</v>
      </c>
      <c r="W992" s="78">
        <v>1</v>
      </c>
      <c r="X992" s="11" t="str">
        <f ca="1">IF(ISBLANK(BudgetsQTable[[#This Row],[budg_seq_yr]]),"FY"&amp;fiscalyear,"FY"&amp;fiscalyear-1+BudgetsQTable[[#This Row],[budg_seq_yr]])</f>
        <v>FY18</v>
      </c>
      <c r="Y992" s="79">
        <v>196147</v>
      </c>
      <c r="Z992" s="78" t="s">
        <v>2840</v>
      </c>
      <c r="AA992" s="78" t="s">
        <v>462</v>
      </c>
      <c r="AB992" s="76" t="s">
        <v>2821</v>
      </c>
      <c r="AC992" s="78" t="s">
        <v>485</v>
      </c>
    </row>
    <row r="993" spans="1:29" x14ac:dyDescent="0.35">
      <c r="A993" s="10" t="s">
        <v>1484</v>
      </c>
      <c r="B993" s="76" t="s">
        <v>2824</v>
      </c>
      <c r="C993" s="76">
        <f>C992+(BudgetsQTable[[#This Row],[lead]]&lt;&gt;K992)</f>
        <v>133</v>
      </c>
      <c r="D993" s="76">
        <f>D992*(BudgetsQTable[[#This Row],[lead]]=K992)+(BudgetsQTable[[#This Row],[prop_id]]&lt;&gt;A992)</f>
        <v>1</v>
      </c>
      <c r="E993" s="77">
        <v>43005.489583333336</v>
      </c>
      <c r="F993" s="78" t="s">
        <v>2839</v>
      </c>
      <c r="G993" s="78" t="s">
        <v>2840</v>
      </c>
      <c r="H993" s="78" t="s">
        <v>462</v>
      </c>
      <c r="I993" s="76" t="s">
        <v>761</v>
      </c>
      <c r="J993" s="76" t="s">
        <v>753</v>
      </c>
      <c r="K993" s="78" t="s">
        <v>1484</v>
      </c>
      <c r="L993" s="7" t="str">
        <f>IF(BudgetsQTable[[#This Row],[pi_last_name]]=" ","",HYPERLINK("https://www.ejacket.nsf.gov/ej/showProposal.do?Continue=Y&amp;ID="&amp;BudgetsQTable[[#This Row],[prop_id]],BudgetsQTable[[#This Row],[prop_id]]))</f>
        <v/>
      </c>
      <c r="M993" s="78" t="s">
        <v>753</v>
      </c>
      <c r="N993" s="7" t="str">
        <f>IF(BudgetsQTable[[#This Row],[pi_last_name]]=" ","",HYPERLINK("mailto:"&amp;BudgetsQTable[[#This Row],[pi_email]]&amp;"&amp;subject=Your NSF Proposal:  "&amp;BudgetsQTable[[#This Row],[prop_id]],BudgetsQTable[[#This Row],[pi_email]]))</f>
        <v/>
      </c>
      <c r="O993" s="78" t="s">
        <v>753</v>
      </c>
      <c r="P993" s="78">
        <v>1</v>
      </c>
      <c r="Q993" s="78">
        <v>1</v>
      </c>
      <c r="R993" s="79">
        <v>0</v>
      </c>
      <c r="S993" s="79">
        <v>0</v>
      </c>
      <c r="T993" s="79">
        <v>0</v>
      </c>
      <c r="U993" s="80">
        <v>196774</v>
      </c>
      <c r="V993" s="78">
        <v>0</v>
      </c>
      <c r="W993" s="78">
        <v>2</v>
      </c>
      <c r="X993" s="11" t="str">
        <f ca="1">IF(ISBLANK(BudgetsQTable[[#This Row],[budg_seq_yr]]),"FY"&amp;fiscalyear,"FY"&amp;fiscalyear-1+BudgetsQTable[[#This Row],[budg_seq_yr]])</f>
        <v>FY19</v>
      </c>
      <c r="Y993" s="79">
        <v>196774</v>
      </c>
      <c r="Z993" s="78" t="s">
        <v>2840</v>
      </c>
      <c r="AA993" s="78" t="s">
        <v>462</v>
      </c>
      <c r="AB993" s="76" t="s">
        <v>2821</v>
      </c>
      <c r="AC993" s="78" t="s">
        <v>485</v>
      </c>
    </row>
    <row r="994" spans="1:29" x14ac:dyDescent="0.35">
      <c r="A994" s="10" t="s">
        <v>1484</v>
      </c>
      <c r="B994" s="76" t="s">
        <v>2824</v>
      </c>
      <c r="C994" s="76">
        <f>C993+(BudgetsQTable[[#This Row],[lead]]&lt;&gt;K993)</f>
        <v>133</v>
      </c>
      <c r="D994" s="76">
        <f>D993*(BudgetsQTable[[#This Row],[lead]]=K993)+(BudgetsQTable[[#This Row],[prop_id]]&lt;&gt;A993)</f>
        <v>1</v>
      </c>
      <c r="E994" s="77">
        <v>43005.489583333336</v>
      </c>
      <c r="F994" s="78" t="s">
        <v>2839</v>
      </c>
      <c r="G994" s="78" t="s">
        <v>2840</v>
      </c>
      <c r="H994" s="78" t="s">
        <v>462</v>
      </c>
      <c r="I994" s="76" t="s">
        <v>761</v>
      </c>
      <c r="J994" s="76" t="s">
        <v>753</v>
      </c>
      <c r="K994" s="78" t="s">
        <v>1484</v>
      </c>
      <c r="L994" s="7" t="str">
        <f>IF(BudgetsQTable[[#This Row],[pi_last_name]]=" ","",HYPERLINK("https://www.ejacket.nsf.gov/ej/showProposal.do?Continue=Y&amp;ID="&amp;BudgetsQTable[[#This Row],[prop_id]],BudgetsQTable[[#This Row],[prop_id]]))</f>
        <v/>
      </c>
      <c r="M994" s="78" t="s">
        <v>753</v>
      </c>
      <c r="N994" s="7" t="str">
        <f>IF(BudgetsQTable[[#This Row],[pi_last_name]]=" ","",HYPERLINK("mailto:"&amp;BudgetsQTable[[#This Row],[pi_email]]&amp;"&amp;subject=Your NSF Proposal:  "&amp;BudgetsQTable[[#This Row],[prop_id]],BudgetsQTable[[#This Row],[pi_email]]))</f>
        <v/>
      </c>
      <c r="O994" s="78" t="s">
        <v>753</v>
      </c>
      <c r="P994" s="78">
        <v>1</v>
      </c>
      <c r="Q994" s="78">
        <v>1</v>
      </c>
      <c r="R994" s="79">
        <v>0</v>
      </c>
      <c r="S994" s="79">
        <v>0</v>
      </c>
      <c r="T994" s="79">
        <v>0</v>
      </c>
      <c r="U994" s="80">
        <v>202327</v>
      </c>
      <c r="V994" s="78">
        <v>0</v>
      </c>
      <c r="W994" s="78">
        <v>3</v>
      </c>
      <c r="X994" s="11" t="str">
        <f ca="1">IF(ISBLANK(BudgetsQTable[[#This Row],[budg_seq_yr]]),"FY"&amp;fiscalyear,"FY"&amp;fiscalyear-1+BudgetsQTable[[#This Row],[budg_seq_yr]])</f>
        <v>FY20</v>
      </c>
      <c r="Y994" s="79">
        <v>202327</v>
      </c>
      <c r="Z994" s="78" t="s">
        <v>2840</v>
      </c>
      <c r="AA994" s="78" t="s">
        <v>462</v>
      </c>
      <c r="AB994" s="76" t="s">
        <v>2821</v>
      </c>
      <c r="AC994" s="78" t="s">
        <v>485</v>
      </c>
    </row>
    <row r="995" spans="1:29" x14ac:dyDescent="0.35">
      <c r="A995" s="10" t="s">
        <v>1484</v>
      </c>
      <c r="B995" s="76" t="s">
        <v>2824</v>
      </c>
      <c r="C995" s="76">
        <f>C994+(BudgetsQTable[[#This Row],[lead]]&lt;&gt;K994)</f>
        <v>133</v>
      </c>
      <c r="D995" s="76">
        <f>D994*(BudgetsQTable[[#This Row],[lead]]=K994)+(BudgetsQTable[[#This Row],[prop_id]]&lt;&gt;A994)</f>
        <v>1</v>
      </c>
      <c r="E995" s="77">
        <v>43005.489583333336</v>
      </c>
      <c r="F995" s="78" t="s">
        <v>2839</v>
      </c>
      <c r="G995" s="78" t="s">
        <v>2840</v>
      </c>
      <c r="H995" s="78" t="s">
        <v>462</v>
      </c>
      <c r="I995" s="76" t="s">
        <v>761</v>
      </c>
      <c r="J995" s="76" t="s">
        <v>753</v>
      </c>
      <c r="K995" s="78" t="s">
        <v>1484</v>
      </c>
      <c r="L995" s="7" t="str">
        <f>IF(BudgetsQTable[[#This Row],[pi_last_name]]=" ","",HYPERLINK("https://www.ejacket.nsf.gov/ej/showProposal.do?Continue=Y&amp;ID="&amp;BudgetsQTable[[#This Row],[prop_id]],BudgetsQTable[[#This Row],[prop_id]]))</f>
        <v/>
      </c>
      <c r="M995" s="78" t="s">
        <v>753</v>
      </c>
      <c r="N995" s="7" t="str">
        <f>IF(BudgetsQTable[[#This Row],[pi_last_name]]=" ","",HYPERLINK("mailto:"&amp;BudgetsQTable[[#This Row],[pi_email]]&amp;"&amp;subject=Your NSF Proposal:  "&amp;BudgetsQTable[[#This Row],[prop_id]],BudgetsQTable[[#This Row],[pi_email]]))</f>
        <v/>
      </c>
      <c r="O995" s="78" t="s">
        <v>753</v>
      </c>
      <c r="P995" s="78">
        <v>1</v>
      </c>
      <c r="Q995" s="78">
        <v>1</v>
      </c>
      <c r="R995" s="79">
        <v>0</v>
      </c>
      <c r="S995" s="79">
        <v>0</v>
      </c>
      <c r="T995" s="79">
        <v>0</v>
      </c>
      <c r="U995" s="80">
        <v>204752</v>
      </c>
      <c r="V995" s="78">
        <v>0</v>
      </c>
      <c r="W995" s="78">
        <v>4</v>
      </c>
      <c r="X995" s="11" t="str">
        <f ca="1">IF(ISBLANK(BudgetsQTable[[#This Row],[budg_seq_yr]]),"FY"&amp;fiscalyear,"FY"&amp;fiscalyear-1+BudgetsQTable[[#This Row],[budg_seq_yr]])</f>
        <v>FY21</v>
      </c>
      <c r="Y995" s="79">
        <v>204752</v>
      </c>
      <c r="Z995" s="78" t="s">
        <v>2840</v>
      </c>
      <c r="AA995" s="78" t="s">
        <v>462</v>
      </c>
      <c r="AB995" s="76" t="s">
        <v>2821</v>
      </c>
      <c r="AC995" s="78" t="s">
        <v>485</v>
      </c>
    </row>
    <row r="996" spans="1:29" x14ac:dyDescent="0.35">
      <c r="A996" s="10" t="s">
        <v>3657</v>
      </c>
      <c r="B996" s="76" t="s">
        <v>2834</v>
      </c>
      <c r="C996" s="76">
        <f>C995+(BudgetsQTable[[#This Row],[lead]]&lt;&gt;K995)</f>
        <v>133</v>
      </c>
      <c r="D996" s="76">
        <f>D995*(BudgetsQTable[[#This Row],[lead]]=K995)+(BudgetsQTable[[#This Row],[prop_id]]&lt;&gt;A995)</f>
        <v>2</v>
      </c>
      <c r="E996" s="77">
        <v>43005.598611111112</v>
      </c>
      <c r="F996" s="78" t="s">
        <v>2839</v>
      </c>
      <c r="G996" s="78" t="s">
        <v>2840</v>
      </c>
      <c r="H996" s="78" t="s">
        <v>462</v>
      </c>
      <c r="I996" s="76" t="s">
        <v>761</v>
      </c>
      <c r="J996" s="76" t="s">
        <v>3660</v>
      </c>
      <c r="K996" s="78" t="s">
        <v>1484</v>
      </c>
      <c r="L996" s="7" t="str">
        <f>IF(BudgetsQTable[[#This Row],[pi_last_name]]=" ","",HYPERLINK("https://www.ejacket.nsf.gov/ej/showProposal.do?Continue=Y&amp;ID="&amp;BudgetsQTable[[#This Row],[prop_id]],BudgetsQTable[[#This Row],[prop_id]]))</f>
        <v>1763756</v>
      </c>
      <c r="M996" s="78" t="s">
        <v>976</v>
      </c>
      <c r="N996" s="7" t="str">
        <f>IF(BudgetsQTable[[#This Row],[pi_last_name]]=" ","",HYPERLINK("mailto:"&amp;BudgetsQTable[[#This Row],[pi_email]]&amp;"&amp;subject=Your NSF Proposal:  "&amp;BudgetsQTable[[#This Row],[prop_id]],BudgetsQTable[[#This Row],[pi_email]]))</f>
        <v>qwang26@lsu.edu</v>
      </c>
      <c r="O996" s="78" t="s">
        <v>3659</v>
      </c>
      <c r="P996" s="78"/>
      <c r="Q996" s="78"/>
      <c r="R996" s="79"/>
      <c r="S996" s="79"/>
      <c r="T996" s="79"/>
      <c r="U996" s="80"/>
      <c r="V996" s="78">
        <v>0</v>
      </c>
      <c r="W996" s="78"/>
      <c r="X996" s="11" t="str">
        <f ca="1">IF(ISBLANK(BudgetsQTable[[#This Row],[budg_seq_yr]]),"FY"&amp;fiscalyear,"FY"&amp;fiscalyear-1+BudgetsQTable[[#This Row],[budg_seq_yr]])</f>
        <v>FY18</v>
      </c>
      <c r="Y996" s="79">
        <v>400000</v>
      </c>
      <c r="Z996" s="78" t="s">
        <v>2840</v>
      </c>
      <c r="AA996" s="78" t="s">
        <v>462</v>
      </c>
      <c r="AB996" s="76" t="s">
        <v>2821</v>
      </c>
      <c r="AC996" s="78" t="s">
        <v>485</v>
      </c>
    </row>
    <row r="997" spans="1:29" x14ac:dyDescent="0.35">
      <c r="A997" s="10" t="s">
        <v>3657</v>
      </c>
      <c r="B997" s="76" t="s">
        <v>2834</v>
      </c>
      <c r="C997" s="76">
        <f>C996+(BudgetsQTable[[#This Row],[lead]]&lt;&gt;K996)</f>
        <v>133</v>
      </c>
      <c r="D997" s="76">
        <f>D996*(BudgetsQTable[[#This Row],[lead]]=K996)+(BudgetsQTable[[#This Row],[prop_id]]&lt;&gt;A996)</f>
        <v>2</v>
      </c>
      <c r="E997" s="77">
        <v>43005.598611111112</v>
      </c>
      <c r="F997" s="78" t="s">
        <v>2839</v>
      </c>
      <c r="G997" s="78" t="s">
        <v>2840</v>
      </c>
      <c r="H997" s="78" t="s">
        <v>462</v>
      </c>
      <c r="I997" s="76" t="s">
        <v>761</v>
      </c>
      <c r="J997" s="76" t="s">
        <v>753</v>
      </c>
      <c r="K997" s="78" t="s">
        <v>1484</v>
      </c>
      <c r="L997" s="7" t="str">
        <f>IF(BudgetsQTable[[#This Row],[pi_last_name]]=" ","",HYPERLINK("https://www.ejacket.nsf.gov/ej/showProposal.do?Continue=Y&amp;ID="&amp;BudgetsQTable[[#This Row],[prop_id]],BudgetsQTable[[#This Row],[prop_id]]))</f>
        <v/>
      </c>
      <c r="M997" s="78" t="s">
        <v>753</v>
      </c>
      <c r="N997" s="7" t="str">
        <f>IF(BudgetsQTable[[#This Row],[pi_last_name]]=" ","",HYPERLINK("mailto:"&amp;BudgetsQTable[[#This Row],[pi_email]]&amp;"&amp;subject=Your NSF Proposal:  "&amp;BudgetsQTable[[#This Row],[prop_id]],BudgetsQTable[[#This Row],[pi_email]]))</f>
        <v/>
      </c>
      <c r="O997" s="78" t="s">
        <v>753</v>
      </c>
      <c r="P997" s="78">
        <v>1</v>
      </c>
      <c r="Q997" s="78">
        <v>1</v>
      </c>
      <c r="R997" s="79">
        <v>0</v>
      </c>
      <c r="S997" s="79">
        <v>0</v>
      </c>
      <c r="T997" s="79">
        <v>0</v>
      </c>
      <c r="U997" s="80">
        <v>100000</v>
      </c>
      <c r="V997" s="78">
        <v>0</v>
      </c>
      <c r="W997" s="78">
        <v>1</v>
      </c>
      <c r="X997" s="11" t="str">
        <f ca="1">IF(ISBLANK(BudgetsQTable[[#This Row],[budg_seq_yr]]),"FY"&amp;fiscalyear,"FY"&amp;fiscalyear-1+BudgetsQTable[[#This Row],[budg_seq_yr]])</f>
        <v>FY18</v>
      </c>
      <c r="Y997" s="79">
        <v>100000</v>
      </c>
      <c r="Z997" s="78" t="s">
        <v>2840</v>
      </c>
      <c r="AA997" s="78" t="s">
        <v>462</v>
      </c>
      <c r="AB997" s="76" t="s">
        <v>2821</v>
      </c>
      <c r="AC997" s="78" t="s">
        <v>485</v>
      </c>
    </row>
    <row r="998" spans="1:29" x14ac:dyDescent="0.35">
      <c r="A998" s="10" t="s">
        <v>3657</v>
      </c>
      <c r="B998" s="76" t="s">
        <v>2834</v>
      </c>
      <c r="C998" s="76">
        <f>C997+(BudgetsQTable[[#This Row],[lead]]&lt;&gt;K997)</f>
        <v>133</v>
      </c>
      <c r="D998" s="76">
        <f>D997*(BudgetsQTable[[#This Row],[lead]]=K997)+(BudgetsQTable[[#This Row],[prop_id]]&lt;&gt;A997)</f>
        <v>2</v>
      </c>
      <c r="E998" s="77">
        <v>43005.598611111112</v>
      </c>
      <c r="F998" s="78" t="s">
        <v>2839</v>
      </c>
      <c r="G998" s="78" t="s">
        <v>2840</v>
      </c>
      <c r="H998" s="78" t="s">
        <v>462</v>
      </c>
      <c r="I998" s="76" t="s">
        <v>761</v>
      </c>
      <c r="J998" s="76" t="s">
        <v>753</v>
      </c>
      <c r="K998" s="78" t="s">
        <v>1484</v>
      </c>
      <c r="L998" s="7" t="str">
        <f>IF(BudgetsQTable[[#This Row],[pi_last_name]]=" ","",HYPERLINK("https://www.ejacket.nsf.gov/ej/showProposal.do?Continue=Y&amp;ID="&amp;BudgetsQTable[[#This Row],[prop_id]],BudgetsQTable[[#This Row],[prop_id]]))</f>
        <v/>
      </c>
      <c r="M998" s="78" t="s">
        <v>753</v>
      </c>
      <c r="N998" s="7" t="str">
        <f>IF(BudgetsQTable[[#This Row],[pi_last_name]]=" ","",HYPERLINK("mailto:"&amp;BudgetsQTable[[#This Row],[pi_email]]&amp;"&amp;subject=Your NSF Proposal:  "&amp;BudgetsQTable[[#This Row],[prop_id]],BudgetsQTable[[#This Row],[pi_email]]))</f>
        <v/>
      </c>
      <c r="O998" s="78" t="s">
        <v>753</v>
      </c>
      <c r="P998" s="78">
        <v>1</v>
      </c>
      <c r="Q998" s="78">
        <v>1</v>
      </c>
      <c r="R998" s="79">
        <v>0</v>
      </c>
      <c r="S998" s="79">
        <v>0</v>
      </c>
      <c r="T998" s="79">
        <v>0</v>
      </c>
      <c r="U998" s="80">
        <v>100000</v>
      </c>
      <c r="V998" s="78">
        <v>0</v>
      </c>
      <c r="W998" s="78">
        <v>2</v>
      </c>
      <c r="X998" s="11" t="str">
        <f ca="1">IF(ISBLANK(BudgetsQTable[[#This Row],[budg_seq_yr]]),"FY"&amp;fiscalyear,"FY"&amp;fiscalyear-1+BudgetsQTable[[#This Row],[budg_seq_yr]])</f>
        <v>FY19</v>
      </c>
      <c r="Y998" s="79">
        <v>100000</v>
      </c>
      <c r="Z998" s="78" t="s">
        <v>2840</v>
      </c>
      <c r="AA998" s="78" t="s">
        <v>462</v>
      </c>
      <c r="AB998" s="76" t="s">
        <v>2821</v>
      </c>
      <c r="AC998" s="78" t="s">
        <v>485</v>
      </c>
    </row>
    <row r="999" spans="1:29" x14ac:dyDescent="0.35">
      <c r="A999" s="10" t="s">
        <v>3657</v>
      </c>
      <c r="B999" s="76" t="s">
        <v>2834</v>
      </c>
      <c r="C999" s="76">
        <f>C998+(BudgetsQTable[[#This Row],[lead]]&lt;&gt;K998)</f>
        <v>133</v>
      </c>
      <c r="D999" s="76">
        <f>D998*(BudgetsQTable[[#This Row],[lead]]=K998)+(BudgetsQTable[[#This Row],[prop_id]]&lt;&gt;A998)</f>
        <v>2</v>
      </c>
      <c r="E999" s="77">
        <v>43005.598611111112</v>
      </c>
      <c r="F999" s="78" t="s">
        <v>2839</v>
      </c>
      <c r="G999" s="78" t="s">
        <v>2840</v>
      </c>
      <c r="H999" s="78" t="s">
        <v>462</v>
      </c>
      <c r="I999" s="76" t="s">
        <v>761</v>
      </c>
      <c r="J999" s="76" t="s">
        <v>753</v>
      </c>
      <c r="K999" s="78" t="s">
        <v>1484</v>
      </c>
      <c r="L999" s="7" t="str">
        <f>IF(BudgetsQTable[[#This Row],[pi_last_name]]=" ","",HYPERLINK("https://www.ejacket.nsf.gov/ej/showProposal.do?Continue=Y&amp;ID="&amp;BudgetsQTable[[#This Row],[prop_id]],BudgetsQTable[[#This Row],[prop_id]]))</f>
        <v/>
      </c>
      <c r="M999" s="78" t="s">
        <v>753</v>
      </c>
      <c r="N999" s="7" t="str">
        <f>IF(BudgetsQTable[[#This Row],[pi_last_name]]=" ","",HYPERLINK("mailto:"&amp;BudgetsQTable[[#This Row],[pi_email]]&amp;"&amp;subject=Your NSF Proposal:  "&amp;BudgetsQTable[[#This Row],[prop_id]],BudgetsQTable[[#This Row],[pi_email]]))</f>
        <v/>
      </c>
      <c r="O999" s="78" t="s">
        <v>753</v>
      </c>
      <c r="P999" s="78">
        <v>1</v>
      </c>
      <c r="Q999" s="78">
        <v>1</v>
      </c>
      <c r="R999" s="79">
        <v>0</v>
      </c>
      <c r="S999" s="79">
        <v>0</v>
      </c>
      <c r="T999" s="79">
        <v>0</v>
      </c>
      <c r="U999" s="80">
        <v>100000</v>
      </c>
      <c r="V999" s="78">
        <v>0</v>
      </c>
      <c r="W999" s="78">
        <v>3</v>
      </c>
      <c r="X999" s="11" t="str">
        <f ca="1">IF(ISBLANK(BudgetsQTable[[#This Row],[budg_seq_yr]]),"FY"&amp;fiscalyear,"FY"&amp;fiscalyear-1+BudgetsQTable[[#This Row],[budg_seq_yr]])</f>
        <v>FY20</v>
      </c>
      <c r="Y999" s="79">
        <v>100000</v>
      </c>
      <c r="Z999" s="78" t="s">
        <v>2840</v>
      </c>
      <c r="AA999" s="78" t="s">
        <v>462</v>
      </c>
      <c r="AB999" s="76" t="s">
        <v>2821</v>
      </c>
      <c r="AC999" s="78" t="s">
        <v>485</v>
      </c>
    </row>
    <row r="1000" spans="1:29" x14ac:dyDescent="0.35">
      <c r="A1000" s="10" t="s">
        <v>3657</v>
      </c>
      <c r="B1000" s="76" t="s">
        <v>2834</v>
      </c>
      <c r="C1000" s="76">
        <f>C999+(BudgetsQTable[[#This Row],[lead]]&lt;&gt;K999)</f>
        <v>133</v>
      </c>
      <c r="D1000" s="76">
        <f>D999*(BudgetsQTable[[#This Row],[lead]]=K999)+(BudgetsQTable[[#This Row],[prop_id]]&lt;&gt;A999)</f>
        <v>2</v>
      </c>
      <c r="E1000" s="77">
        <v>43005.598611111112</v>
      </c>
      <c r="F1000" s="78" t="s">
        <v>2839</v>
      </c>
      <c r="G1000" s="78" t="s">
        <v>2840</v>
      </c>
      <c r="H1000" s="78" t="s">
        <v>462</v>
      </c>
      <c r="I1000" s="76" t="s">
        <v>761</v>
      </c>
      <c r="J1000" s="76" t="s">
        <v>753</v>
      </c>
      <c r="K1000" s="78" t="s">
        <v>1484</v>
      </c>
      <c r="L1000" s="7" t="str">
        <f>IF(BudgetsQTable[[#This Row],[pi_last_name]]=" ","",HYPERLINK("https://www.ejacket.nsf.gov/ej/showProposal.do?Continue=Y&amp;ID="&amp;BudgetsQTable[[#This Row],[prop_id]],BudgetsQTable[[#This Row],[prop_id]]))</f>
        <v/>
      </c>
      <c r="M1000" s="78" t="s">
        <v>753</v>
      </c>
      <c r="N1000" s="7" t="str">
        <f>IF(BudgetsQTable[[#This Row],[pi_last_name]]=" ","",HYPERLINK("mailto:"&amp;BudgetsQTable[[#This Row],[pi_email]]&amp;"&amp;subject=Your NSF Proposal:  "&amp;BudgetsQTable[[#This Row],[prop_id]],BudgetsQTable[[#This Row],[pi_email]]))</f>
        <v/>
      </c>
      <c r="O1000" s="78" t="s">
        <v>753</v>
      </c>
      <c r="P1000" s="78">
        <v>1</v>
      </c>
      <c r="Q1000" s="78">
        <v>1</v>
      </c>
      <c r="R1000" s="79">
        <v>0</v>
      </c>
      <c r="S1000" s="79">
        <v>0</v>
      </c>
      <c r="T1000" s="79">
        <v>0</v>
      </c>
      <c r="U1000" s="80">
        <v>100000</v>
      </c>
      <c r="V1000" s="78">
        <v>0</v>
      </c>
      <c r="W1000" s="78">
        <v>4</v>
      </c>
      <c r="X1000" s="11" t="str">
        <f ca="1">IF(ISBLANK(BudgetsQTable[[#This Row],[budg_seq_yr]]),"FY"&amp;fiscalyear,"FY"&amp;fiscalyear-1+BudgetsQTable[[#This Row],[budg_seq_yr]])</f>
        <v>FY21</v>
      </c>
      <c r="Y1000" s="79">
        <v>100000</v>
      </c>
      <c r="Z1000" s="78" t="s">
        <v>2840</v>
      </c>
      <c r="AA1000" s="78" t="s">
        <v>462</v>
      </c>
      <c r="AB1000" s="76" t="s">
        <v>2821</v>
      </c>
      <c r="AC1000" s="78" t="s">
        <v>485</v>
      </c>
    </row>
    <row r="1001" spans="1:29" x14ac:dyDescent="0.35">
      <c r="A1001" s="10" t="s">
        <v>3661</v>
      </c>
      <c r="B1001" s="76" t="s">
        <v>2863</v>
      </c>
      <c r="C1001" s="76">
        <f>C1000+(BudgetsQTable[[#This Row],[lead]]&lt;&gt;K1000)</f>
        <v>134</v>
      </c>
      <c r="D1001" s="76">
        <f>D1000*(BudgetsQTable[[#This Row],[lead]]=K1000)+(BudgetsQTable[[#This Row],[prop_id]]&lt;&gt;A1000)</f>
        <v>1</v>
      </c>
      <c r="E1001" s="77">
        <v>43005.491666666669</v>
      </c>
      <c r="F1001" s="78" t="s">
        <v>2868</v>
      </c>
      <c r="G1001" s="78" t="s">
        <v>2869</v>
      </c>
      <c r="H1001" s="78" t="s">
        <v>470</v>
      </c>
      <c r="I1001" s="76" t="s">
        <v>935</v>
      </c>
      <c r="J1001" s="76" t="s">
        <v>3664</v>
      </c>
      <c r="K1001" s="78" t="s">
        <v>3661</v>
      </c>
      <c r="L1001" s="7" t="str">
        <f>IF(BudgetsQTable[[#This Row],[pi_last_name]]=" ","",HYPERLINK("https://www.ejacket.nsf.gov/ej/showProposal.do?Continue=Y&amp;ID="&amp;BudgetsQTable[[#This Row],[prop_id]],BudgetsQTable[[#This Row],[prop_id]]))</f>
        <v>1763578</v>
      </c>
      <c r="M1001" s="78" t="s">
        <v>3662</v>
      </c>
      <c r="N1001" s="7" t="str">
        <f>IF(BudgetsQTable[[#This Row],[pi_last_name]]=" ","",HYPERLINK("mailto:"&amp;BudgetsQTable[[#This Row],[pi_email]]&amp;"&amp;subject=Your NSF Proposal:  "&amp;BudgetsQTable[[#This Row],[prop_id]],BudgetsQTable[[#This Row],[pi_email]]))</f>
        <v>jameslo@math.umbc.edu</v>
      </c>
      <c r="O1001" s="78" t="s">
        <v>683</v>
      </c>
      <c r="P1001" s="78"/>
      <c r="Q1001" s="78"/>
      <c r="R1001" s="79"/>
      <c r="S1001" s="79"/>
      <c r="T1001" s="79"/>
      <c r="U1001" s="80"/>
      <c r="V1001" s="78">
        <v>0</v>
      </c>
      <c r="W1001" s="78"/>
      <c r="X1001" s="11" t="str">
        <f ca="1">IF(ISBLANK(BudgetsQTable[[#This Row],[budg_seq_yr]]),"FY"&amp;fiscalyear,"FY"&amp;fiscalyear-1+BudgetsQTable[[#This Row],[budg_seq_yr]])</f>
        <v>FY18</v>
      </c>
      <c r="Y1001" s="79">
        <v>789028</v>
      </c>
      <c r="Z1001" s="78" t="s">
        <v>2869</v>
      </c>
      <c r="AA1001" s="78" t="s">
        <v>470</v>
      </c>
      <c r="AB1001" s="76" t="s">
        <v>2821</v>
      </c>
      <c r="AC1001" s="78" t="s">
        <v>2903</v>
      </c>
    </row>
    <row r="1002" spans="1:29" x14ac:dyDescent="0.35">
      <c r="A1002" s="10" t="s">
        <v>3661</v>
      </c>
      <c r="B1002" s="76" t="s">
        <v>2863</v>
      </c>
      <c r="C1002" s="76">
        <f>C1001+(BudgetsQTable[[#This Row],[lead]]&lt;&gt;K1001)</f>
        <v>134</v>
      </c>
      <c r="D1002" s="76">
        <f>D1001*(BudgetsQTable[[#This Row],[lead]]=K1001)+(BudgetsQTable[[#This Row],[prop_id]]&lt;&gt;A1001)</f>
        <v>1</v>
      </c>
      <c r="E1002" s="77">
        <v>43005.491666666669</v>
      </c>
      <c r="F1002" s="78" t="s">
        <v>2868</v>
      </c>
      <c r="G1002" s="78" t="s">
        <v>2869</v>
      </c>
      <c r="H1002" s="78" t="s">
        <v>470</v>
      </c>
      <c r="I1002" s="76" t="s">
        <v>935</v>
      </c>
      <c r="J1002" s="76" t="s">
        <v>753</v>
      </c>
      <c r="K1002" s="78" t="s">
        <v>3661</v>
      </c>
      <c r="L1002" s="7" t="str">
        <f>IF(BudgetsQTable[[#This Row],[pi_last_name]]=" ","",HYPERLINK("https://www.ejacket.nsf.gov/ej/showProposal.do?Continue=Y&amp;ID="&amp;BudgetsQTable[[#This Row],[prop_id]],BudgetsQTable[[#This Row],[prop_id]]))</f>
        <v/>
      </c>
      <c r="M1002" s="78" t="s">
        <v>753</v>
      </c>
      <c r="N1002" s="7" t="str">
        <f>IF(BudgetsQTable[[#This Row],[pi_last_name]]=" ","",HYPERLINK("mailto:"&amp;BudgetsQTable[[#This Row],[pi_email]]&amp;"&amp;subject=Your NSF Proposal:  "&amp;BudgetsQTable[[#This Row],[prop_id]],BudgetsQTable[[#This Row],[pi_email]]))</f>
        <v/>
      </c>
      <c r="O1002" s="78" t="s">
        <v>753</v>
      </c>
      <c r="P1002" s="78">
        <v>1</v>
      </c>
      <c r="Q1002" s="78">
        <v>2</v>
      </c>
      <c r="R1002" s="79">
        <v>61000</v>
      </c>
      <c r="S1002" s="79">
        <v>4500</v>
      </c>
      <c r="T1002" s="79">
        <v>0</v>
      </c>
      <c r="U1002" s="80">
        <v>257336</v>
      </c>
      <c r="V1002" s="78">
        <v>0</v>
      </c>
      <c r="W1002" s="78">
        <v>1</v>
      </c>
      <c r="X1002" s="11" t="str">
        <f ca="1">IF(ISBLANK(BudgetsQTable[[#This Row],[budg_seq_yr]]),"FY"&amp;fiscalyear,"FY"&amp;fiscalyear-1+BudgetsQTable[[#This Row],[budg_seq_yr]])</f>
        <v>FY18</v>
      </c>
      <c r="Y1002" s="79">
        <v>257336</v>
      </c>
      <c r="Z1002" s="78" t="s">
        <v>2869</v>
      </c>
      <c r="AA1002" s="78" t="s">
        <v>470</v>
      </c>
      <c r="AB1002" s="76" t="s">
        <v>2821</v>
      </c>
      <c r="AC1002" s="78" t="s">
        <v>2903</v>
      </c>
    </row>
    <row r="1003" spans="1:29" x14ac:dyDescent="0.35">
      <c r="A1003" s="10" t="s">
        <v>3661</v>
      </c>
      <c r="B1003" s="76" t="s">
        <v>2863</v>
      </c>
      <c r="C1003" s="76">
        <f>C1002+(BudgetsQTable[[#This Row],[lead]]&lt;&gt;K1002)</f>
        <v>134</v>
      </c>
      <c r="D1003" s="76">
        <f>D1002*(BudgetsQTable[[#This Row],[lead]]=K1002)+(BudgetsQTable[[#This Row],[prop_id]]&lt;&gt;A1002)</f>
        <v>1</v>
      </c>
      <c r="E1003" s="77">
        <v>43005.491666666669</v>
      </c>
      <c r="F1003" s="78" t="s">
        <v>2868</v>
      </c>
      <c r="G1003" s="78" t="s">
        <v>2869</v>
      </c>
      <c r="H1003" s="78" t="s">
        <v>470</v>
      </c>
      <c r="I1003" s="76" t="s">
        <v>935</v>
      </c>
      <c r="J1003" s="76" t="s">
        <v>753</v>
      </c>
      <c r="K1003" s="78" t="s">
        <v>3661</v>
      </c>
      <c r="L1003" s="7" t="str">
        <f>IF(BudgetsQTable[[#This Row],[pi_last_name]]=" ","",HYPERLINK("https://www.ejacket.nsf.gov/ej/showProposal.do?Continue=Y&amp;ID="&amp;BudgetsQTable[[#This Row],[prop_id]],BudgetsQTable[[#This Row],[prop_id]]))</f>
        <v/>
      </c>
      <c r="M1003" s="78" t="s">
        <v>753</v>
      </c>
      <c r="N1003" s="7" t="str">
        <f>IF(BudgetsQTable[[#This Row],[pi_last_name]]=" ","",HYPERLINK("mailto:"&amp;BudgetsQTable[[#This Row],[pi_email]]&amp;"&amp;subject=Your NSF Proposal:  "&amp;BudgetsQTable[[#This Row],[prop_id]],BudgetsQTable[[#This Row],[pi_email]]))</f>
        <v/>
      </c>
      <c r="O1003" s="78" t="s">
        <v>753</v>
      </c>
      <c r="P1003" s="78">
        <v>1</v>
      </c>
      <c r="Q1003" s="78">
        <v>2</v>
      </c>
      <c r="R1003" s="79">
        <v>63440</v>
      </c>
      <c r="S1003" s="79">
        <v>4680</v>
      </c>
      <c r="T1003" s="79">
        <v>0</v>
      </c>
      <c r="U1003" s="80">
        <v>260634</v>
      </c>
      <c r="V1003" s="78">
        <v>0</v>
      </c>
      <c r="W1003" s="78">
        <v>2</v>
      </c>
      <c r="X1003" s="11" t="str">
        <f ca="1">IF(ISBLANK(BudgetsQTable[[#This Row],[budg_seq_yr]]),"FY"&amp;fiscalyear,"FY"&amp;fiscalyear-1+BudgetsQTable[[#This Row],[budg_seq_yr]])</f>
        <v>FY19</v>
      </c>
      <c r="Y1003" s="79">
        <v>260634</v>
      </c>
      <c r="Z1003" s="78" t="s">
        <v>2869</v>
      </c>
      <c r="AA1003" s="78" t="s">
        <v>470</v>
      </c>
      <c r="AB1003" s="76" t="s">
        <v>2821</v>
      </c>
      <c r="AC1003" s="78" t="s">
        <v>2903</v>
      </c>
    </row>
    <row r="1004" spans="1:29" x14ac:dyDescent="0.35">
      <c r="A1004" s="10" t="s">
        <v>3661</v>
      </c>
      <c r="B1004" s="76" t="s">
        <v>2863</v>
      </c>
      <c r="C1004" s="76">
        <f>C1003+(BudgetsQTable[[#This Row],[lead]]&lt;&gt;K1003)</f>
        <v>134</v>
      </c>
      <c r="D1004" s="76">
        <f>D1003*(BudgetsQTable[[#This Row],[lead]]=K1003)+(BudgetsQTable[[#This Row],[prop_id]]&lt;&gt;A1003)</f>
        <v>1</v>
      </c>
      <c r="E1004" s="77">
        <v>43005.491666666669</v>
      </c>
      <c r="F1004" s="78" t="s">
        <v>2868</v>
      </c>
      <c r="G1004" s="78" t="s">
        <v>2869</v>
      </c>
      <c r="H1004" s="78" t="s">
        <v>470</v>
      </c>
      <c r="I1004" s="76" t="s">
        <v>935</v>
      </c>
      <c r="J1004" s="76" t="s">
        <v>753</v>
      </c>
      <c r="K1004" s="78" t="s">
        <v>3661</v>
      </c>
      <c r="L1004" s="7" t="str">
        <f>IF(BudgetsQTable[[#This Row],[pi_last_name]]=" ","",HYPERLINK("https://www.ejacket.nsf.gov/ej/showProposal.do?Continue=Y&amp;ID="&amp;BudgetsQTable[[#This Row],[prop_id]],BudgetsQTable[[#This Row],[prop_id]]))</f>
        <v/>
      </c>
      <c r="M1004" s="78" t="s">
        <v>753</v>
      </c>
      <c r="N1004" s="7" t="str">
        <f>IF(BudgetsQTable[[#This Row],[pi_last_name]]=" ","",HYPERLINK("mailto:"&amp;BudgetsQTable[[#This Row],[pi_email]]&amp;"&amp;subject=Your NSF Proposal:  "&amp;BudgetsQTable[[#This Row],[prop_id]],BudgetsQTable[[#This Row],[pi_email]]))</f>
        <v/>
      </c>
      <c r="O1004" s="78" t="s">
        <v>753</v>
      </c>
      <c r="P1004" s="78">
        <v>1</v>
      </c>
      <c r="Q1004" s="78">
        <v>2</v>
      </c>
      <c r="R1004" s="79">
        <v>65978</v>
      </c>
      <c r="S1004" s="79">
        <v>4867</v>
      </c>
      <c r="T1004" s="79">
        <v>0</v>
      </c>
      <c r="U1004" s="80">
        <v>271058</v>
      </c>
      <c r="V1004" s="78">
        <v>0</v>
      </c>
      <c r="W1004" s="78">
        <v>3</v>
      </c>
      <c r="X1004" s="11" t="str">
        <f ca="1">IF(ISBLANK(BudgetsQTable[[#This Row],[budg_seq_yr]]),"FY"&amp;fiscalyear,"FY"&amp;fiscalyear-1+BudgetsQTable[[#This Row],[budg_seq_yr]])</f>
        <v>FY20</v>
      </c>
      <c r="Y1004" s="79">
        <v>271058</v>
      </c>
      <c r="Z1004" s="78" t="s">
        <v>2869</v>
      </c>
      <c r="AA1004" s="78" t="s">
        <v>470</v>
      </c>
      <c r="AB1004" s="76" t="s">
        <v>2821</v>
      </c>
      <c r="AC1004" s="78" t="s">
        <v>2903</v>
      </c>
    </row>
    <row r="1005" spans="1:29" x14ac:dyDescent="0.35">
      <c r="A1005" s="10" t="s">
        <v>1487</v>
      </c>
      <c r="B1005" s="76" t="s">
        <v>2824</v>
      </c>
      <c r="C1005" s="76">
        <f>C1004+(BudgetsQTable[[#This Row],[lead]]&lt;&gt;K1004)</f>
        <v>135</v>
      </c>
      <c r="D1005" s="76">
        <f>D1004*(BudgetsQTable[[#This Row],[lead]]=K1004)+(BudgetsQTable[[#This Row],[prop_id]]&lt;&gt;A1004)</f>
        <v>1</v>
      </c>
      <c r="E1005" s="77">
        <v>43005.493750000001</v>
      </c>
      <c r="F1005" s="78" t="s">
        <v>2817</v>
      </c>
      <c r="G1005" s="78" t="s">
        <v>2818</v>
      </c>
      <c r="H1005" s="78" t="s">
        <v>474</v>
      </c>
      <c r="I1005" s="76" t="s">
        <v>885</v>
      </c>
      <c r="J1005" s="76" t="s">
        <v>3667</v>
      </c>
      <c r="K1005" s="78" t="s">
        <v>1487</v>
      </c>
      <c r="L1005" s="7" t="str">
        <f>IF(BudgetsQTable[[#This Row],[pi_last_name]]=" ","",HYPERLINK("https://www.ejacket.nsf.gov/ej/showProposal.do?Continue=Y&amp;ID="&amp;BudgetsQTable[[#This Row],[prop_id]],BudgetsQTable[[#This Row],[prop_id]]))</f>
        <v>1763582</v>
      </c>
      <c r="M1005" s="78" t="s">
        <v>1488</v>
      </c>
      <c r="N1005" s="7" t="str">
        <f>IF(BudgetsQTable[[#This Row],[pi_last_name]]=" ","",HYPERLINK("mailto:"&amp;BudgetsQTable[[#This Row],[pi_email]]&amp;"&amp;subject=Your NSF Proposal:  "&amp;BudgetsQTable[[#This Row],[prop_id]],BudgetsQTable[[#This Row],[pi_email]]))</f>
        <v>yener@ee.psu.edu</v>
      </c>
      <c r="O1005" s="78" t="s">
        <v>2929</v>
      </c>
      <c r="P1005" s="78"/>
      <c r="Q1005" s="78"/>
      <c r="R1005" s="79"/>
      <c r="S1005" s="79"/>
      <c r="T1005" s="79"/>
      <c r="U1005" s="80"/>
      <c r="V1005" s="78">
        <v>0</v>
      </c>
      <c r="W1005" s="78"/>
      <c r="X1005" s="11" t="str">
        <f ca="1">IF(ISBLANK(BudgetsQTable[[#This Row],[budg_seq_yr]]),"FY"&amp;fiscalyear,"FY"&amp;fiscalyear-1+BudgetsQTable[[#This Row],[budg_seq_yr]])</f>
        <v>FY18</v>
      </c>
      <c r="Y1005" s="79">
        <v>800000</v>
      </c>
      <c r="Z1005" s="78" t="s">
        <v>2818</v>
      </c>
      <c r="AA1005" s="78" t="s">
        <v>474</v>
      </c>
      <c r="AB1005" s="76" t="s">
        <v>2821</v>
      </c>
      <c r="AC1005" s="78" t="s">
        <v>2988</v>
      </c>
    </row>
    <row r="1006" spans="1:29" x14ac:dyDescent="0.35">
      <c r="A1006" s="10" t="s">
        <v>1487</v>
      </c>
      <c r="B1006" s="76" t="s">
        <v>2824</v>
      </c>
      <c r="C1006" s="76">
        <f>C1005+(BudgetsQTable[[#This Row],[lead]]&lt;&gt;K1005)</f>
        <v>135</v>
      </c>
      <c r="D1006" s="76">
        <f>D1005*(BudgetsQTable[[#This Row],[lead]]=K1005)+(BudgetsQTable[[#This Row],[prop_id]]&lt;&gt;A1005)</f>
        <v>1</v>
      </c>
      <c r="E1006" s="77">
        <v>43005.493750000001</v>
      </c>
      <c r="F1006" s="78" t="s">
        <v>2817</v>
      </c>
      <c r="G1006" s="78" t="s">
        <v>2818</v>
      </c>
      <c r="H1006" s="78" t="s">
        <v>474</v>
      </c>
      <c r="I1006" s="76" t="s">
        <v>885</v>
      </c>
      <c r="J1006" s="76" t="s">
        <v>753</v>
      </c>
      <c r="K1006" s="78" t="s">
        <v>1487</v>
      </c>
      <c r="L1006" s="7" t="str">
        <f>IF(BudgetsQTable[[#This Row],[pi_last_name]]=" ","",HYPERLINK("https://www.ejacket.nsf.gov/ej/showProposal.do?Continue=Y&amp;ID="&amp;BudgetsQTable[[#This Row],[prop_id]],BudgetsQTable[[#This Row],[prop_id]]))</f>
        <v/>
      </c>
      <c r="M1006" s="78" t="s">
        <v>753</v>
      </c>
      <c r="N1006" s="7" t="str">
        <f>IF(BudgetsQTable[[#This Row],[pi_last_name]]=" ","",HYPERLINK("mailto:"&amp;BudgetsQTable[[#This Row],[pi_email]]&amp;"&amp;subject=Your NSF Proposal:  "&amp;BudgetsQTable[[#This Row],[prop_id]],BudgetsQTable[[#This Row],[pi_email]]))</f>
        <v/>
      </c>
      <c r="O1006" s="78" t="s">
        <v>753</v>
      </c>
      <c r="P1006" s="78">
        <v>2</v>
      </c>
      <c r="Q1006" s="78">
        <v>1.5</v>
      </c>
      <c r="R1006" s="79">
        <v>0</v>
      </c>
      <c r="S1006" s="79">
        <v>5000</v>
      </c>
      <c r="T1006" s="79">
        <v>0</v>
      </c>
      <c r="U1006" s="80">
        <v>192438</v>
      </c>
      <c r="V1006" s="78">
        <v>0</v>
      </c>
      <c r="W1006" s="78">
        <v>1</v>
      </c>
      <c r="X1006" s="11" t="str">
        <f ca="1">IF(ISBLANK(BudgetsQTable[[#This Row],[budg_seq_yr]]),"FY"&amp;fiscalyear,"FY"&amp;fiscalyear-1+BudgetsQTable[[#This Row],[budg_seq_yr]])</f>
        <v>FY18</v>
      </c>
      <c r="Y1006" s="79">
        <v>192438</v>
      </c>
      <c r="Z1006" s="78" t="s">
        <v>2818</v>
      </c>
      <c r="AA1006" s="78" t="s">
        <v>474</v>
      </c>
      <c r="AB1006" s="76" t="s">
        <v>2821</v>
      </c>
      <c r="AC1006" s="78" t="s">
        <v>2988</v>
      </c>
    </row>
    <row r="1007" spans="1:29" x14ac:dyDescent="0.35">
      <c r="A1007" s="10" t="s">
        <v>1487</v>
      </c>
      <c r="B1007" s="76" t="s">
        <v>2824</v>
      </c>
      <c r="C1007" s="76">
        <f>C1006+(BudgetsQTable[[#This Row],[lead]]&lt;&gt;K1006)</f>
        <v>135</v>
      </c>
      <c r="D1007" s="76">
        <f>D1006*(BudgetsQTable[[#This Row],[lead]]=K1006)+(BudgetsQTable[[#This Row],[prop_id]]&lt;&gt;A1006)</f>
        <v>1</v>
      </c>
      <c r="E1007" s="77">
        <v>43005.493750000001</v>
      </c>
      <c r="F1007" s="78" t="s">
        <v>2817</v>
      </c>
      <c r="G1007" s="78" t="s">
        <v>2818</v>
      </c>
      <c r="H1007" s="78" t="s">
        <v>474</v>
      </c>
      <c r="I1007" s="76" t="s">
        <v>885</v>
      </c>
      <c r="J1007" s="76" t="s">
        <v>753</v>
      </c>
      <c r="K1007" s="78" t="s">
        <v>1487</v>
      </c>
      <c r="L1007" s="7" t="str">
        <f>IF(BudgetsQTable[[#This Row],[pi_last_name]]=" ","",HYPERLINK("https://www.ejacket.nsf.gov/ej/showProposal.do?Continue=Y&amp;ID="&amp;BudgetsQTable[[#This Row],[prop_id]],BudgetsQTable[[#This Row],[prop_id]]))</f>
        <v/>
      </c>
      <c r="M1007" s="78" t="s">
        <v>753</v>
      </c>
      <c r="N1007" s="7" t="str">
        <f>IF(BudgetsQTable[[#This Row],[pi_last_name]]=" ","",HYPERLINK("mailto:"&amp;BudgetsQTable[[#This Row],[pi_email]]&amp;"&amp;subject=Your NSF Proposal:  "&amp;BudgetsQTable[[#This Row],[prop_id]],BudgetsQTable[[#This Row],[pi_email]]))</f>
        <v/>
      </c>
      <c r="O1007" s="78" t="s">
        <v>753</v>
      </c>
      <c r="P1007" s="78">
        <v>2</v>
      </c>
      <c r="Q1007" s="78">
        <v>1.5</v>
      </c>
      <c r="R1007" s="79">
        <v>0</v>
      </c>
      <c r="S1007" s="79">
        <v>5000</v>
      </c>
      <c r="T1007" s="79">
        <v>0</v>
      </c>
      <c r="U1007" s="80">
        <v>197218</v>
      </c>
      <c r="V1007" s="78">
        <v>0</v>
      </c>
      <c r="W1007" s="78">
        <v>2</v>
      </c>
      <c r="X1007" s="11" t="str">
        <f ca="1">IF(ISBLANK(BudgetsQTable[[#This Row],[budg_seq_yr]]),"FY"&amp;fiscalyear,"FY"&amp;fiscalyear-1+BudgetsQTable[[#This Row],[budg_seq_yr]])</f>
        <v>FY19</v>
      </c>
      <c r="Y1007" s="79">
        <v>197218</v>
      </c>
      <c r="Z1007" s="78" t="s">
        <v>2818</v>
      </c>
      <c r="AA1007" s="78" t="s">
        <v>474</v>
      </c>
      <c r="AB1007" s="76" t="s">
        <v>2821</v>
      </c>
      <c r="AC1007" s="78" t="s">
        <v>2988</v>
      </c>
    </row>
    <row r="1008" spans="1:29" x14ac:dyDescent="0.35">
      <c r="A1008" s="10" t="s">
        <v>1487</v>
      </c>
      <c r="B1008" s="76" t="s">
        <v>2824</v>
      </c>
      <c r="C1008" s="76">
        <f>C1007+(BudgetsQTable[[#This Row],[lead]]&lt;&gt;K1007)</f>
        <v>135</v>
      </c>
      <c r="D1008" s="76">
        <f>D1007*(BudgetsQTable[[#This Row],[lead]]=K1007)+(BudgetsQTable[[#This Row],[prop_id]]&lt;&gt;A1007)</f>
        <v>1</v>
      </c>
      <c r="E1008" s="77">
        <v>43005.493750000001</v>
      </c>
      <c r="F1008" s="78" t="s">
        <v>2817</v>
      </c>
      <c r="G1008" s="78" t="s">
        <v>2818</v>
      </c>
      <c r="H1008" s="78" t="s">
        <v>474</v>
      </c>
      <c r="I1008" s="76" t="s">
        <v>885</v>
      </c>
      <c r="J1008" s="76" t="s">
        <v>753</v>
      </c>
      <c r="K1008" s="78" t="s">
        <v>1487</v>
      </c>
      <c r="L1008" s="7" t="str">
        <f>IF(BudgetsQTable[[#This Row],[pi_last_name]]=" ","",HYPERLINK("https://www.ejacket.nsf.gov/ej/showProposal.do?Continue=Y&amp;ID="&amp;BudgetsQTable[[#This Row],[prop_id]],BudgetsQTable[[#This Row],[prop_id]]))</f>
        <v/>
      </c>
      <c r="M1008" s="78" t="s">
        <v>753</v>
      </c>
      <c r="N1008" s="7" t="str">
        <f>IF(BudgetsQTable[[#This Row],[pi_last_name]]=" ","",HYPERLINK("mailto:"&amp;BudgetsQTable[[#This Row],[pi_email]]&amp;"&amp;subject=Your NSF Proposal:  "&amp;BudgetsQTable[[#This Row],[prop_id]],BudgetsQTable[[#This Row],[pi_email]]))</f>
        <v/>
      </c>
      <c r="O1008" s="78" t="s">
        <v>753</v>
      </c>
      <c r="P1008" s="78">
        <v>2</v>
      </c>
      <c r="Q1008" s="78">
        <v>1.5</v>
      </c>
      <c r="R1008" s="79">
        <v>0</v>
      </c>
      <c r="S1008" s="79">
        <v>5000</v>
      </c>
      <c r="T1008" s="79">
        <v>0</v>
      </c>
      <c r="U1008" s="80">
        <v>202136</v>
      </c>
      <c r="V1008" s="78">
        <v>0</v>
      </c>
      <c r="W1008" s="78">
        <v>3</v>
      </c>
      <c r="X1008" s="11" t="str">
        <f ca="1">IF(ISBLANK(BudgetsQTable[[#This Row],[budg_seq_yr]]),"FY"&amp;fiscalyear,"FY"&amp;fiscalyear-1+BudgetsQTable[[#This Row],[budg_seq_yr]])</f>
        <v>FY20</v>
      </c>
      <c r="Y1008" s="79">
        <v>202136</v>
      </c>
      <c r="Z1008" s="78" t="s">
        <v>2818</v>
      </c>
      <c r="AA1008" s="78" t="s">
        <v>474</v>
      </c>
      <c r="AB1008" s="76" t="s">
        <v>2821</v>
      </c>
      <c r="AC1008" s="78" t="s">
        <v>2988</v>
      </c>
    </row>
    <row r="1009" spans="1:29" x14ac:dyDescent="0.35">
      <c r="A1009" s="10" t="s">
        <v>1487</v>
      </c>
      <c r="B1009" s="76" t="s">
        <v>2824</v>
      </c>
      <c r="C1009" s="76">
        <f>C1008+(BudgetsQTable[[#This Row],[lead]]&lt;&gt;K1008)</f>
        <v>135</v>
      </c>
      <c r="D1009" s="76">
        <f>D1008*(BudgetsQTable[[#This Row],[lead]]=K1008)+(BudgetsQTable[[#This Row],[prop_id]]&lt;&gt;A1008)</f>
        <v>1</v>
      </c>
      <c r="E1009" s="77">
        <v>43005.493750000001</v>
      </c>
      <c r="F1009" s="78" t="s">
        <v>2817</v>
      </c>
      <c r="G1009" s="78" t="s">
        <v>2818</v>
      </c>
      <c r="H1009" s="78" t="s">
        <v>474</v>
      </c>
      <c r="I1009" s="76" t="s">
        <v>885</v>
      </c>
      <c r="J1009" s="76" t="s">
        <v>753</v>
      </c>
      <c r="K1009" s="78" t="s">
        <v>1487</v>
      </c>
      <c r="L1009" s="7" t="str">
        <f>IF(BudgetsQTable[[#This Row],[pi_last_name]]=" ","",HYPERLINK("https://www.ejacket.nsf.gov/ej/showProposal.do?Continue=Y&amp;ID="&amp;BudgetsQTable[[#This Row],[prop_id]],BudgetsQTable[[#This Row],[prop_id]]))</f>
        <v/>
      </c>
      <c r="M1009" s="78" t="s">
        <v>753</v>
      </c>
      <c r="N1009" s="7" t="str">
        <f>IF(BudgetsQTable[[#This Row],[pi_last_name]]=" ","",HYPERLINK("mailto:"&amp;BudgetsQTable[[#This Row],[pi_email]]&amp;"&amp;subject=Your NSF Proposal:  "&amp;BudgetsQTable[[#This Row],[prop_id]],BudgetsQTable[[#This Row],[pi_email]]))</f>
        <v/>
      </c>
      <c r="O1009" s="78" t="s">
        <v>753</v>
      </c>
      <c r="P1009" s="78">
        <v>2</v>
      </c>
      <c r="Q1009" s="78">
        <v>1.5</v>
      </c>
      <c r="R1009" s="79">
        <v>0</v>
      </c>
      <c r="S1009" s="79">
        <v>5845</v>
      </c>
      <c r="T1009" s="79">
        <v>0</v>
      </c>
      <c r="U1009" s="80">
        <v>208208</v>
      </c>
      <c r="V1009" s="78">
        <v>0</v>
      </c>
      <c r="W1009" s="78">
        <v>4</v>
      </c>
      <c r="X1009" s="11" t="str">
        <f ca="1">IF(ISBLANK(BudgetsQTable[[#This Row],[budg_seq_yr]]),"FY"&amp;fiscalyear,"FY"&amp;fiscalyear-1+BudgetsQTable[[#This Row],[budg_seq_yr]])</f>
        <v>FY21</v>
      </c>
      <c r="Y1009" s="79">
        <v>208208</v>
      </c>
      <c r="Z1009" s="78" t="s">
        <v>2818</v>
      </c>
      <c r="AA1009" s="78" t="s">
        <v>474</v>
      </c>
      <c r="AB1009" s="76" t="s">
        <v>2821</v>
      </c>
      <c r="AC1009" s="78" t="s">
        <v>2988</v>
      </c>
    </row>
    <row r="1010" spans="1:29" x14ac:dyDescent="0.35">
      <c r="A1010" s="10" t="s">
        <v>3669</v>
      </c>
      <c r="B1010" s="76" t="s">
        <v>2834</v>
      </c>
      <c r="C1010" s="76">
        <f>C1009+(BudgetsQTable[[#This Row],[lead]]&lt;&gt;K1009)</f>
        <v>135</v>
      </c>
      <c r="D1010" s="76">
        <f>D1009*(BudgetsQTable[[#This Row],[lead]]=K1009)+(BudgetsQTable[[#This Row],[prop_id]]&lt;&gt;A1009)</f>
        <v>2</v>
      </c>
      <c r="E1010" s="77">
        <v>43005.629166666666</v>
      </c>
      <c r="F1010" s="78" t="s">
        <v>2817</v>
      </c>
      <c r="G1010" s="78" t="s">
        <v>2818</v>
      </c>
      <c r="H1010" s="78" t="s">
        <v>460</v>
      </c>
      <c r="I1010" s="76" t="s">
        <v>885</v>
      </c>
      <c r="J1010" s="76" t="s">
        <v>3672</v>
      </c>
      <c r="K1010" s="78" t="s">
        <v>1487</v>
      </c>
      <c r="L1010" s="7" t="str">
        <f>IF(BudgetsQTable[[#This Row],[pi_last_name]]=" ","",HYPERLINK("https://www.ejacket.nsf.gov/ej/showProposal.do?Continue=Y&amp;ID="&amp;BudgetsQTable[[#This Row],[prop_id]],BudgetsQTable[[#This Row],[prop_id]]))</f>
        <v>1763824</v>
      </c>
      <c r="M1010" s="78" t="s">
        <v>3670</v>
      </c>
      <c r="N1010" s="7" t="str">
        <f>IF(BudgetsQTable[[#This Row],[pi_last_name]]=" ","",HYPERLINK("mailto:"&amp;BudgetsQTable[[#This Row],[pi_email]]&amp;"&amp;subject=Your NSF Proposal:  "&amp;BudgetsQTable[[#This Row],[prop_id]],BudgetsQTable[[#This Row],[pi_email]]))</f>
        <v>ulukus@umd.edu</v>
      </c>
      <c r="O1010" s="78" t="s">
        <v>2926</v>
      </c>
      <c r="P1010" s="78"/>
      <c r="Q1010" s="78"/>
      <c r="R1010" s="79"/>
      <c r="S1010" s="79"/>
      <c r="T1010" s="79"/>
      <c r="U1010" s="80"/>
      <c r="V1010" s="78">
        <v>0</v>
      </c>
      <c r="W1010" s="78"/>
      <c r="X1010" s="11" t="str">
        <f ca="1">IF(ISBLANK(BudgetsQTable[[#This Row],[budg_seq_yr]]),"FY"&amp;fiscalyear,"FY"&amp;fiscalyear-1+BudgetsQTable[[#This Row],[budg_seq_yr]])</f>
        <v>FY18</v>
      </c>
      <c r="Y1010" s="79">
        <v>400000</v>
      </c>
      <c r="Z1010" s="78" t="s">
        <v>2818</v>
      </c>
      <c r="AA1010" s="78" t="s">
        <v>460</v>
      </c>
      <c r="AB1010" s="76" t="s">
        <v>2821</v>
      </c>
      <c r="AC1010" s="78" t="s">
        <v>3668</v>
      </c>
    </row>
    <row r="1011" spans="1:29" x14ac:dyDescent="0.35">
      <c r="A1011" s="10" t="s">
        <v>3669</v>
      </c>
      <c r="B1011" s="76" t="s">
        <v>2834</v>
      </c>
      <c r="C1011" s="76">
        <f>C1010+(BudgetsQTable[[#This Row],[lead]]&lt;&gt;K1010)</f>
        <v>135</v>
      </c>
      <c r="D1011" s="76">
        <f>D1010*(BudgetsQTable[[#This Row],[lead]]=K1010)+(BudgetsQTable[[#This Row],[prop_id]]&lt;&gt;A1010)</f>
        <v>2</v>
      </c>
      <c r="E1011" s="77">
        <v>43005.629166666666</v>
      </c>
      <c r="F1011" s="78" t="s">
        <v>2817</v>
      </c>
      <c r="G1011" s="78" t="s">
        <v>2818</v>
      </c>
      <c r="H1011" s="78" t="s">
        <v>460</v>
      </c>
      <c r="I1011" s="76" t="s">
        <v>885</v>
      </c>
      <c r="J1011" s="76" t="s">
        <v>753</v>
      </c>
      <c r="K1011" s="78" t="s">
        <v>1487</v>
      </c>
      <c r="L1011" s="7" t="str">
        <f>IF(BudgetsQTable[[#This Row],[pi_last_name]]=" ","",HYPERLINK("https://www.ejacket.nsf.gov/ej/showProposal.do?Continue=Y&amp;ID="&amp;BudgetsQTable[[#This Row],[prop_id]],BudgetsQTable[[#This Row],[prop_id]]))</f>
        <v/>
      </c>
      <c r="M1011" s="78" t="s">
        <v>753</v>
      </c>
      <c r="N1011" s="7" t="str">
        <f>IF(BudgetsQTable[[#This Row],[pi_last_name]]=" ","",HYPERLINK("mailto:"&amp;BudgetsQTable[[#This Row],[pi_email]]&amp;"&amp;subject=Your NSF Proposal:  "&amp;BudgetsQTable[[#This Row],[prop_id]],BudgetsQTable[[#This Row],[pi_email]]))</f>
        <v/>
      </c>
      <c r="O1011" s="78" t="s">
        <v>753</v>
      </c>
      <c r="P1011" s="78">
        <v>1</v>
      </c>
      <c r="Q1011" s="78">
        <v>1</v>
      </c>
      <c r="R1011" s="79">
        <v>0</v>
      </c>
      <c r="S1011" s="79">
        <v>2000</v>
      </c>
      <c r="T1011" s="79">
        <v>0</v>
      </c>
      <c r="U1011" s="80">
        <v>93591</v>
      </c>
      <c r="V1011" s="78">
        <v>0</v>
      </c>
      <c r="W1011" s="78">
        <v>1</v>
      </c>
      <c r="X1011" s="11" t="str">
        <f ca="1">IF(ISBLANK(BudgetsQTable[[#This Row],[budg_seq_yr]]),"FY"&amp;fiscalyear,"FY"&amp;fiscalyear-1+BudgetsQTable[[#This Row],[budg_seq_yr]])</f>
        <v>FY18</v>
      </c>
      <c r="Y1011" s="79">
        <v>93591</v>
      </c>
      <c r="Z1011" s="78" t="s">
        <v>2818</v>
      </c>
      <c r="AA1011" s="78" t="s">
        <v>460</v>
      </c>
      <c r="AB1011" s="76" t="s">
        <v>2821</v>
      </c>
      <c r="AC1011" s="78" t="s">
        <v>3668</v>
      </c>
    </row>
    <row r="1012" spans="1:29" x14ac:dyDescent="0.35">
      <c r="A1012" s="10" t="s">
        <v>3669</v>
      </c>
      <c r="B1012" s="76" t="s">
        <v>2834</v>
      </c>
      <c r="C1012" s="76">
        <f>C1011+(BudgetsQTable[[#This Row],[lead]]&lt;&gt;K1011)</f>
        <v>135</v>
      </c>
      <c r="D1012" s="76">
        <f>D1011*(BudgetsQTable[[#This Row],[lead]]=K1011)+(BudgetsQTable[[#This Row],[prop_id]]&lt;&gt;A1011)</f>
        <v>2</v>
      </c>
      <c r="E1012" s="77">
        <v>43005.629166666666</v>
      </c>
      <c r="F1012" s="78" t="s">
        <v>2817</v>
      </c>
      <c r="G1012" s="78" t="s">
        <v>2818</v>
      </c>
      <c r="H1012" s="78" t="s">
        <v>460</v>
      </c>
      <c r="I1012" s="76" t="s">
        <v>885</v>
      </c>
      <c r="J1012" s="76" t="s">
        <v>753</v>
      </c>
      <c r="K1012" s="78" t="s">
        <v>1487</v>
      </c>
      <c r="L1012" s="7" t="str">
        <f>IF(BudgetsQTable[[#This Row],[pi_last_name]]=" ","",HYPERLINK("https://www.ejacket.nsf.gov/ej/showProposal.do?Continue=Y&amp;ID="&amp;BudgetsQTable[[#This Row],[prop_id]],BudgetsQTable[[#This Row],[prop_id]]))</f>
        <v/>
      </c>
      <c r="M1012" s="78" t="s">
        <v>753</v>
      </c>
      <c r="N1012" s="7" t="str">
        <f>IF(BudgetsQTable[[#This Row],[pi_last_name]]=" ","",HYPERLINK("mailto:"&amp;BudgetsQTable[[#This Row],[pi_email]]&amp;"&amp;subject=Your NSF Proposal:  "&amp;BudgetsQTable[[#This Row],[prop_id]],BudgetsQTable[[#This Row],[pi_email]]))</f>
        <v/>
      </c>
      <c r="O1012" s="78" t="s">
        <v>753</v>
      </c>
      <c r="P1012" s="78">
        <v>1</v>
      </c>
      <c r="Q1012" s="78">
        <v>1</v>
      </c>
      <c r="R1012" s="79">
        <v>0</v>
      </c>
      <c r="S1012" s="79">
        <v>2000</v>
      </c>
      <c r="T1012" s="79">
        <v>0</v>
      </c>
      <c r="U1012" s="80">
        <v>97735</v>
      </c>
      <c r="V1012" s="78">
        <v>0</v>
      </c>
      <c r="W1012" s="78">
        <v>2</v>
      </c>
      <c r="X1012" s="11" t="str">
        <f ca="1">IF(ISBLANK(BudgetsQTable[[#This Row],[budg_seq_yr]]),"FY"&amp;fiscalyear,"FY"&amp;fiscalyear-1+BudgetsQTable[[#This Row],[budg_seq_yr]])</f>
        <v>FY19</v>
      </c>
      <c r="Y1012" s="79">
        <v>97735</v>
      </c>
      <c r="Z1012" s="78" t="s">
        <v>2818</v>
      </c>
      <c r="AA1012" s="78" t="s">
        <v>460</v>
      </c>
      <c r="AB1012" s="76" t="s">
        <v>2821</v>
      </c>
      <c r="AC1012" s="78" t="s">
        <v>3668</v>
      </c>
    </row>
    <row r="1013" spans="1:29" x14ac:dyDescent="0.35">
      <c r="A1013" s="10" t="s">
        <v>3669</v>
      </c>
      <c r="B1013" s="76" t="s">
        <v>2834</v>
      </c>
      <c r="C1013" s="76">
        <f>C1012+(BudgetsQTable[[#This Row],[lead]]&lt;&gt;K1012)</f>
        <v>135</v>
      </c>
      <c r="D1013" s="76">
        <f>D1012*(BudgetsQTable[[#This Row],[lead]]=K1012)+(BudgetsQTable[[#This Row],[prop_id]]&lt;&gt;A1012)</f>
        <v>2</v>
      </c>
      <c r="E1013" s="77">
        <v>43005.629166666666</v>
      </c>
      <c r="F1013" s="78" t="s">
        <v>2817</v>
      </c>
      <c r="G1013" s="78" t="s">
        <v>2818</v>
      </c>
      <c r="H1013" s="78" t="s">
        <v>460</v>
      </c>
      <c r="I1013" s="76" t="s">
        <v>885</v>
      </c>
      <c r="J1013" s="76" t="s">
        <v>753</v>
      </c>
      <c r="K1013" s="78" t="s">
        <v>1487</v>
      </c>
      <c r="L1013" s="7" t="str">
        <f>IF(BudgetsQTable[[#This Row],[pi_last_name]]=" ","",HYPERLINK("https://www.ejacket.nsf.gov/ej/showProposal.do?Continue=Y&amp;ID="&amp;BudgetsQTable[[#This Row],[prop_id]],BudgetsQTable[[#This Row],[prop_id]]))</f>
        <v/>
      </c>
      <c r="M1013" s="78" t="s">
        <v>753</v>
      </c>
      <c r="N1013" s="7" t="str">
        <f>IF(BudgetsQTable[[#This Row],[pi_last_name]]=" ","",HYPERLINK("mailto:"&amp;BudgetsQTable[[#This Row],[pi_email]]&amp;"&amp;subject=Your NSF Proposal:  "&amp;BudgetsQTable[[#This Row],[prop_id]],BudgetsQTable[[#This Row],[pi_email]]))</f>
        <v/>
      </c>
      <c r="O1013" s="78" t="s">
        <v>753</v>
      </c>
      <c r="P1013" s="78">
        <v>1</v>
      </c>
      <c r="Q1013" s="78">
        <v>1</v>
      </c>
      <c r="R1013" s="79">
        <v>0</v>
      </c>
      <c r="S1013" s="79">
        <v>2000</v>
      </c>
      <c r="T1013" s="79">
        <v>0</v>
      </c>
      <c r="U1013" s="80">
        <v>102052</v>
      </c>
      <c r="V1013" s="78">
        <v>0</v>
      </c>
      <c r="W1013" s="78">
        <v>3</v>
      </c>
      <c r="X1013" s="11" t="str">
        <f ca="1">IF(ISBLANK(BudgetsQTable[[#This Row],[budg_seq_yr]]),"FY"&amp;fiscalyear,"FY"&amp;fiscalyear-1+BudgetsQTable[[#This Row],[budg_seq_yr]])</f>
        <v>FY20</v>
      </c>
      <c r="Y1013" s="79">
        <v>102052</v>
      </c>
      <c r="Z1013" s="78" t="s">
        <v>2818</v>
      </c>
      <c r="AA1013" s="78" t="s">
        <v>460</v>
      </c>
      <c r="AB1013" s="76" t="s">
        <v>2821</v>
      </c>
      <c r="AC1013" s="78" t="s">
        <v>3668</v>
      </c>
    </row>
    <row r="1014" spans="1:29" x14ac:dyDescent="0.35">
      <c r="A1014" s="10" t="s">
        <v>3669</v>
      </c>
      <c r="B1014" s="76" t="s">
        <v>2834</v>
      </c>
      <c r="C1014" s="76">
        <f>C1013+(BudgetsQTable[[#This Row],[lead]]&lt;&gt;K1013)</f>
        <v>135</v>
      </c>
      <c r="D1014" s="76">
        <f>D1013*(BudgetsQTable[[#This Row],[lead]]=K1013)+(BudgetsQTable[[#This Row],[prop_id]]&lt;&gt;A1013)</f>
        <v>2</v>
      </c>
      <c r="E1014" s="77">
        <v>43005.629166666666</v>
      </c>
      <c r="F1014" s="78" t="s">
        <v>2817</v>
      </c>
      <c r="G1014" s="78" t="s">
        <v>2818</v>
      </c>
      <c r="H1014" s="78" t="s">
        <v>460</v>
      </c>
      <c r="I1014" s="76" t="s">
        <v>885</v>
      </c>
      <c r="J1014" s="76" t="s">
        <v>753</v>
      </c>
      <c r="K1014" s="78" t="s">
        <v>1487</v>
      </c>
      <c r="L1014" s="7" t="str">
        <f>IF(BudgetsQTable[[#This Row],[pi_last_name]]=" ","",HYPERLINK("https://www.ejacket.nsf.gov/ej/showProposal.do?Continue=Y&amp;ID="&amp;BudgetsQTable[[#This Row],[prop_id]],BudgetsQTable[[#This Row],[prop_id]]))</f>
        <v/>
      </c>
      <c r="M1014" s="78" t="s">
        <v>753</v>
      </c>
      <c r="N1014" s="7" t="str">
        <f>IF(BudgetsQTable[[#This Row],[pi_last_name]]=" ","",HYPERLINK("mailto:"&amp;BudgetsQTable[[#This Row],[pi_email]]&amp;"&amp;subject=Your NSF Proposal:  "&amp;BudgetsQTable[[#This Row],[prop_id]],BudgetsQTable[[#This Row],[pi_email]]))</f>
        <v/>
      </c>
      <c r="O1014" s="78" t="s">
        <v>753</v>
      </c>
      <c r="P1014" s="78">
        <v>1</v>
      </c>
      <c r="Q1014" s="78">
        <v>1</v>
      </c>
      <c r="R1014" s="79">
        <v>0</v>
      </c>
      <c r="S1014" s="79">
        <v>2000</v>
      </c>
      <c r="T1014" s="79">
        <v>0</v>
      </c>
      <c r="U1014" s="80">
        <v>106622</v>
      </c>
      <c r="V1014" s="78">
        <v>0</v>
      </c>
      <c r="W1014" s="78">
        <v>4</v>
      </c>
      <c r="X1014" s="11" t="str">
        <f ca="1">IF(ISBLANK(BudgetsQTable[[#This Row],[budg_seq_yr]]),"FY"&amp;fiscalyear,"FY"&amp;fiscalyear-1+BudgetsQTable[[#This Row],[budg_seq_yr]])</f>
        <v>FY21</v>
      </c>
      <c r="Y1014" s="79">
        <v>106622</v>
      </c>
      <c r="Z1014" s="78" t="s">
        <v>2818</v>
      </c>
      <c r="AA1014" s="78" t="s">
        <v>460</v>
      </c>
      <c r="AB1014" s="76" t="s">
        <v>2821</v>
      </c>
      <c r="AC1014" s="78" t="s">
        <v>3668</v>
      </c>
    </row>
    <row r="1015" spans="1:29" x14ac:dyDescent="0.35">
      <c r="A1015" s="10" t="s">
        <v>1490</v>
      </c>
      <c r="B1015" s="76" t="s">
        <v>2824</v>
      </c>
      <c r="C1015" s="76">
        <f>C1014+(BudgetsQTable[[#This Row],[lead]]&lt;&gt;K1014)</f>
        <v>136</v>
      </c>
      <c r="D1015" s="76">
        <f>D1014*(BudgetsQTable[[#This Row],[lead]]=K1014)+(BudgetsQTable[[#This Row],[prop_id]]&lt;&gt;A1014)</f>
        <v>1</v>
      </c>
      <c r="E1015" s="77">
        <v>43005.496527777781</v>
      </c>
      <c r="F1015" s="78" t="s">
        <v>2868</v>
      </c>
      <c r="G1015" s="78" t="s">
        <v>2869</v>
      </c>
      <c r="H1015" s="78" t="s">
        <v>468</v>
      </c>
      <c r="I1015" s="76" t="s">
        <v>800</v>
      </c>
      <c r="J1015" s="76" t="s">
        <v>3675</v>
      </c>
      <c r="K1015" s="78" t="s">
        <v>1490</v>
      </c>
      <c r="L1015" s="7" t="str">
        <f>IF(BudgetsQTable[[#This Row],[pi_last_name]]=" ","",HYPERLINK("https://www.ejacket.nsf.gov/ej/showProposal.do?Continue=Y&amp;ID="&amp;BudgetsQTable[[#This Row],[prop_id]],BudgetsQTable[[#This Row],[prop_id]]))</f>
        <v>1763584</v>
      </c>
      <c r="M1015" s="78" t="s">
        <v>1491</v>
      </c>
      <c r="N1015" s="7" t="str">
        <f>IF(BudgetsQTable[[#This Row],[pi_last_name]]=" ","",HYPERLINK("mailto:"&amp;BudgetsQTable[[#This Row],[pi_email]]&amp;"&amp;subject=Your NSF Proposal:  "&amp;BudgetsQTable[[#This Row],[prop_id]],BudgetsQTable[[#This Row],[pi_email]]))</f>
        <v>ygingold@gmu.edu</v>
      </c>
      <c r="O1015" s="78" t="s">
        <v>2960</v>
      </c>
      <c r="P1015" s="78"/>
      <c r="Q1015" s="78"/>
      <c r="R1015" s="79"/>
      <c r="S1015" s="79"/>
      <c r="T1015" s="79"/>
      <c r="U1015" s="80"/>
      <c r="V1015" s="78">
        <v>0</v>
      </c>
      <c r="W1015" s="78"/>
      <c r="X1015" s="11" t="str">
        <f ca="1">IF(ISBLANK(BudgetsQTable[[#This Row],[budg_seq_yr]]),"FY"&amp;fiscalyear,"FY"&amp;fiscalyear-1+BudgetsQTable[[#This Row],[budg_seq_yr]])</f>
        <v>FY18</v>
      </c>
      <c r="Y1015" s="79">
        <v>667216</v>
      </c>
      <c r="Z1015" s="78" t="s">
        <v>2869</v>
      </c>
      <c r="AA1015" s="78" t="s">
        <v>468</v>
      </c>
      <c r="AB1015" s="76" t="s">
        <v>2821</v>
      </c>
      <c r="AC1015" s="78" t="s">
        <v>468</v>
      </c>
    </row>
    <row r="1016" spans="1:29" x14ac:dyDescent="0.35">
      <c r="A1016" s="10" t="s">
        <v>1490</v>
      </c>
      <c r="B1016" s="76" t="s">
        <v>2824</v>
      </c>
      <c r="C1016" s="76">
        <f>C1015+(BudgetsQTable[[#This Row],[lead]]&lt;&gt;K1015)</f>
        <v>136</v>
      </c>
      <c r="D1016" s="76">
        <f>D1015*(BudgetsQTable[[#This Row],[lead]]=K1015)+(BudgetsQTable[[#This Row],[prop_id]]&lt;&gt;A1015)</f>
        <v>1</v>
      </c>
      <c r="E1016" s="77">
        <v>43005.496527777781</v>
      </c>
      <c r="F1016" s="78" t="s">
        <v>2868</v>
      </c>
      <c r="G1016" s="78" t="s">
        <v>2869</v>
      </c>
      <c r="H1016" s="78" t="s">
        <v>468</v>
      </c>
      <c r="I1016" s="76" t="s">
        <v>800</v>
      </c>
      <c r="J1016" s="76" t="s">
        <v>753</v>
      </c>
      <c r="K1016" s="78" t="s">
        <v>1490</v>
      </c>
      <c r="L1016" s="7" t="str">
        <f>IF(BudgetsQTable[[#This Row],[pi_last_name]]=" ","",HYPERLINK("https://www.ejacket.nsf.gov/ej/showProposal.do?Continue=Y&amp;ID="&amp;BudgetsQTable[[#This Row],[prop_id]],BudgetsQTable[[#This Row],[prop_id]]))</f>
        <v/>
      </c>
      <c r="M1016" s="78" t="s">
        <v>753</v>
      </c>
      <c r="N1016" s="7" t="str">
        <f>IF(BudgetsQTable[[#This Row],[pi_last_name]]=" ","",HYPERLINK("mailto:"&amp;BudgetsQTable[[#This Row],[pi_email]]&amp;"&amp;subject=Your NSF Proposal:  "&amp;BudgetsQTable[[#This Row],[prop_id]],BudgetsQTable[[#This Row],[pi_email]]))</f>
        <v/>
      </c>
      <c r="O1016" s="78" t="s">
        <v>753</v>
      </c>
      <c r="P1016" s="78">
        <v>1</v>
      </c>
      <c r="Q1016" s="78">
        <v>0.5</v>
      </c>
      <c r="R1016" s="79">
        <v>0</v>
      </c>
      <c r="S1016" s="79">
        <v>2835</v>
      </c>
      <c r="T1016" s="79">
        <v>0</v>
      </c>
      <c r="U1016" s="80">
        <v>162349</v>
      </c>
      <c r="V1016" s="78">
        <v>0</v>
      </c>
      <c r="W1016" s="78">
        <v>1</v>
      </c>
      <c r="X1016" s="11" t="str">
        <f ca="1">IF(ISBLANK(BudgetsQTable[[#This Row],[budg_seq_yr]]),"FY"&amp;fiscalyear,"FY"&amp;fiscalyear-1+BudgetsQTable[[#This Row],[budg_seq_yr]])</f>
        <v>FY18</v>
      </c>
      <c r="Y1016" s="79">
        <v>162349</v>
      </c>
      <c r="Z1016" s="78" t="s">
        <v>2869</v>
      </c>
      <c r="AA1016" s="78" t="s">
        <v>468</v>
      </c>
      <c r="AB1016" s="76" t="s">
        <v>2821</v>
      </c>
      <c r="AC1016" s="78" t="s">
        <v>468</v>
      </c>
    </row>
    <row r="1017" spans="1:29" x14ac:dyDescent="0.35">
      <c r="A1017" s="10" t="s">
        <v>1490</v>
      </c>
      <c r="B1017" s="76" t="s">
        <v>2824</v>
      </c>
      <c r="C1017" s="76">
        <f>C1016+(BudgetsQTable[[#This Row],[lead]]&lt;&gt;K1016)</f>
        <v>136</v>
      </c>
      <c r="D1017" s="76">
        <f>D1016*(BudgetsQTable[[#This Row],[lead]]=K1016)+(BudgetsQTable[[#This Row],[prop_id]]&lt;&gt;A1016)</f>
        <v>1</v>
      </c>
      <c r="E1017" s="77">
        <v>43005.496527777781</v>
      </c>
      <c r="F1017" s="78" t="s">
        <v>2868</v>
      </c>
      <c r="G1017" s="78" t="s">
        <v>2869</v>
      </c>
      <c r="H1017" s="78" t="s">
        <v>468</v>
      </c>
      <c r="I1017" s="76" t="s">
        <v>800</v>
      </c>
      <c r="J1017" s="76" t="s">
        <v>753</v>
      </c>
      <c r="K1017" s="78" t="s">
        <v>1490</v>
      </c>
      <c r="L1017" s="7" t="str">
        <f>IF(BudgetsQTable[[#This Row],[pi_last_name]]=" ","",HYPERLINK("https://www.ejacket.nsf.gov/ej/showProposal.do?Continue=Y&amp;ID="&amp;BudgetsQTable[[#This Row],[prop_id]],BudgetsQTable[[#This Row],[prop_id]]))</f>
        <v/>
      </c>
      <c r="M1017" s="78" t="s">
        <v>753</v>
      </c>
      <c r="N1017" s="7" t="str">
        <f>IF(BudgetsQTable[[#This Row],[pi_last_name]]=" ","",HYPERLINK("mailto:"&amp;BudgetsQTable[[#This Row],[pi_email]]&amp;"&amp;subject=Your NSF Proposal:  "&amp;BudgetsQTable[[#This Row],[prop_id]],BudgetsQTable[[#This Row],[pi_email]]))</f>
        <v/>
      </c>
      <c r="O1017" s="78" t="s">
        <v>753</v>
      </c>
      <c r="P1017" s="78">
        <v>1</v>
      </c>
      <c r="Q1017" s="78">
        <v>0.5</v>
      </c>
      <c r="R1017" s="79">
        <v>0</v>
      </c>
      <c r="S1017" s="79">
        <v>2835</v>
      </c>
      <c r="T1017" s="79">
        <v>0</v>
      </c>
      <c r="U1017" s="80">
        <v>160365</v>
      </c>
      <c r="V1017" s="78">
        <v>0</v>
      </c>
      <c r="W1017" s="78">
        <v>2</v>
      </c>
      <c r="X1017" s="11" t="str">
        <f ca="1">IF(ISBLANK(BudgetsQTable[[#This Row],[budg_seq_yr]]),"FY"&amp;fiscalyear,"FY"&amp;fiscalyear-1+BudgetsQTable[[#This Row],[budg_seq_yr]])</f>
        <v>FY19</v>
      </c>
      <c r="Y1017" s="79">
        <v>160365</v>
      </c>
      <c r="Z1017" s="78" t="s">
        <v>2869</v>
      </c>
      <c r="AA1017" s="78" t="s">
        <v>468</v>
      </c>
      <c r="AB1017" s="76" t="s">
        <v>2821</v>
      </c>
      <c r="AC1017" s="78" t="s">
        <v>468</v>
      </c>
    </row>
    <row r="1018" spans="1:29" x14ac:dyDescent="0.35">
      <c r="A1018" s="10" t="s">
        <v>1490</v>
      </c>
      <c r="B1018" s="76" t="s">
        <v>2824</v>
      </c>
      <c r="C1018" s="76">
        <f>C1017+(BudgetsQTable[[#This Row],[lead]]&lt;&gt;K1017)</f>
        <v>136</v>
      </c>
      <c r="D1018" s="76">
        <f>D1017*(BudgetsQTable[[#This Row],[lead]]=K1017)+(BudgetsQTable[[#This Row],[prop_id]]&lt;&gt;A1017)</f>
        <v>1</v>
      </c>
      <c r="E1018" s="77">
        <v>43005.496527777781</v>
      </c>
      <c r="F1018" s="78" t="s">
        <v>2868</v>
      </c>
      <c r="G1018" s="78" t="s">
        <v>2869</v>
      </c>
      <c r="H1018" s="78" t="s">
        <v>468</v>
      </c>
      <c r="I1018" s="76" t="s">
        <v>800</v>
      </c>
      <c r="J1018" s="76" t="s">
        <v>753</v>
      </c>
      <c r="K1018" s="78" t="s">
        <v>1490</v>
      </c>
      <c r="L1018" s="7" t="str">
        <f>IF(BudgetsQTable[[#This Row],[pi_last_name]]=" ","",HYPERLINK("https://www.ejacket.nsf.gov/ej/showProposal.do?Continue=Y&amp;ID="&amp;BudgetsQTable[[#This Row],[prop_id]],BudgetsQTable[[#This Row],[prop_id]]))</f>
        <v/>
      </c>
      <c r="M1018" s="78" t="s">
        <v>753</v>
      </c>
      <c r="N1018" s="7" t="str">
        <f>IF(BudgetsQTable[[#This Row],[pi_last_name]]=" ","",HYPERLINK("mailto:"&amp;BudgetsQTable[[#This Row],[pi_email]]&amp;"&amp;subject=Your NSF Proposal:  "&amp;BudgetsQTable[[#This Row],[prop_id]],BudgetsQTable[[#This Row],[pi_email]]))</f>
        <v/>
      </c>
      <c r="O1018" s="78" t="s">
        <v>753</v>
      </c>
      <c r="P1018" s="78">
        <v>1</v>
      </c>
      <c r="Q1018" s="78">
        <v>0.5</v>
      </c>
      <c r="R1018" s="79">
        <v>0</v>
      </c>
      <c r="S1018" s="79">
        <v>2835</v>
      </c>
      <c r="T1018" s="79">
        <v>0</v>
      </c>
      <c r="U1018" s="80">
        <v>168217</v>
      </c>
      <c r="V1018" s="78">
        <v>0</v>
      </c>
      <c r="W1018" s="78">
        <v>3</v>
      </c>
      <c r="X1018" s="11" t="str">
        <f ca="1">IF(ISBLANK(BudgetsQTable[[#This Row],[budg_seq_yr]]),"FY"&amp;fiscalyear,"FY"&amp;fiscalyear-1+BudgetsQTable[[#This Row],[budg_seq_yr]])</f>
        <v>FY20</v>
      </c>
      <c r="Y1018" s="79">
        <v>168217</v>
      </c>
      <c r="Z1018" s="78" t="s">
        <v>2869</v>
      </c>
      <c r="AA1018" s="78" t="s">
        <v>468</v>
      </c>
      <c r="AB1018" s="76" t="s">
        <v>2821</v>
      </c>
      <c r="AC1018" s="78" t="s">
        <v>468</v>
      </c>
    </row>
    <row r="1019" spans="1:29" x14ac:dyDescent="0.35">
      <c r="A1019" s="10" t="s">
        <v>1490</v>
      </c>
      <c r="B1019" s="76" t="s">
        <v>2824</v>
      </c>
      <c r="C1019" s="76">
        <f>C1018+(BudgetsQTable[[#This Row],[lead]]&lt;&gt;K1018)</f>
        <v>136</v>
      </c>
      <c r="D1019" s="76">
        <f>D1018*(BudgetsQTable[[#This Row],[lead]]=K1018)+(BudgetsQTable[[#This Row],[prop_id]]&lt;&gt;A1018)</f>
        <v>1</v>
      </c>
      <c r="E1019" s="77">
        <v>43005.496527777781</v>
      </c>
      <c r="F1019" s="78" t="s">
        <v>2868</v>
      </c>
      <c r="G1019" s="78" t="s">
        <v>2869</v>
      </c>
      <c r="H1019" s="78" t="s">
        <v>468</v>
      </c>
      <c r="I1019" s="76" t="s">
        <v>800</v>
      </c>
      <c r="J1019" s="76" t="s">
        <v>753</v>
      </c>
      <c r="K1019" s="78" t="s">
        <v>1490</v>
      </c>
      <c r="L1019" s="7" t="str">
        <f>IF(BudgetsQTable[[#This Row],[pi_last_name]]=" ","",HYPERLINK("https://www.ejacket.nsf.gov/ej/showProposal.do?Continue=Y&amp;ID="&amp;BudgetsQTable[[#This Row],[prop_id]],BudgetsQTable[[#This Row],[prop_id]]))</f>
        <v/>
      </c>
      <c r="M1019" s="78" t="s">
        <v>753</v>
      </c>
      <c r="N1019" s="7" t="str">
        <f>IF(BudgetsQTable[[#This Row],[pi_last_name]]=" ","",HYPERLINK("mailto:"&amp;BudgetsQTable[[#This Row],[pi_email]]&amp;"&amp;subject=Your NSF Proposal:  "&amp;BudgetsQTable[[#This Row],[prop_id]],BudgetsQTable[[#This Row],[pi_email]]))</f>
        <v/>
      </c>
      <c r="O1019" s="78" t="s">
        <v>753</v>
      </c>
      <c r="P1019" s="78">
        <v>1</v>
      </c>
      <c r="Q1019" s="78">
        <v>0.5</v>
      </c>
      <c r="R1019" s="79">
        <v>0</v>
      </c>
      <c r="S1019" s="79">
        <v>2835</v>
      </c>
      <c r="T1019" s="79">
        <v>0</v>
      </c>
      <c r="U1019" s="80">
        <v>176285</v>
      </c>
      <c r="V1019" s="78">
        <v>0</v>
      </c>
      <c r="W1019" s="78">
        <v>4</v>
      </c>
      <c r="X1019" s="11" t="str">
        <f ca="1">IF(ISBLANK(BudgetsQTable[[#This Row],[budg_seq_yr]]),"FY"&amp;fiscalyear,"FY"&amp;fiscalyear-1+BudgetsQTable[[#This Row],[budg_seq_yr]])</f>
        <v>FY21</v>
      </c>
      <c r="Y1019" s="79">
        <v>176285</v>
      </c>
      <c r="Z1019" s="78" t="s">
        <v>2869</v>
      </c>
      <c r="AA1019" s="78" t="s">
        <v>468</v>
      </c>
      <c r="AB1019" s="76" t="s">
        <v>2821</v>
      </c>
      <c r="AC1019" s="78" t="s">
        <v>468</v>
      </c>
    </row>
    <row r="1020" spans="1:29" x14ac:dyDescent="0.35">
      <c r="A1020" s="10" t="s">
        <v>3676</v>
      </c>
      <c r="B1020" s="76" t="s">
        <v>2834</v>
      </c>
      <c r="C1020" s="76">
        <f>C1019+(BudgetsQTable[[#This Row],[lead]]&lt;&gt;K1019)</f>
        <v>136</v>
      </c>
      <c r="D1020" s="76">
        <f>D1019*(BudgetsQTable[[#This Row],[lead]]=K1019)+(BudgetsQTable[[#This Row],[prop_id]]&lt;&gt;A1019)</f>
        <v>2</v>
      </c>
      <c r="E1020" s="77">
        <v>43005.504166666666</v>
      </c>
      <c r="F1020" s="78" t="s">
        <v>2868</v>
      </c>
      <c r="G1020" s="78" t="s">
        <v>2869</v>
      </c>
      <c r="H1020" s="78" t="s">
        <v>468</v>
      </c>
      <c r="I1020" s="76" t="s">
        <v>800</v>
      </c>
      <c r="J1020" s="76" t="s">
        <v>3678</v>
      </c>
      <c r="K1020" s="78" t="s">
        <v>1490</v>
      </c>
      <c r="L1020" s="7" t="str">
        <f>IF(BudgetsQTable[[#This Row],[pi_last_name]]=" ","",HYPERLINK("https://www.ejacket.nsf.gov/ej/showProposal.do?Continue=Y&amp;ID="&amp;BudgetsQTable[[#This Row],[prop_id]],BudgetsQTable[[#This Row],[prop_id]]))</f>
        <v>1763593</v>
      </c>
      <c r="M1020" s="78" t="s">
        <v>1875</v>
      </c>
      <c r="N1020" s="7" t="str">
        <f>IF(BudgetsQTable[[#This Row],[pi_last_name]]=" ","",HYPERLINK("mailto:"&amp;BudgetsQTable[[#This Row],[pi_email]]&amp;"&amp;subject=Your NSF Proposal:  "&amp;BudgetsQTable[[#This Row],[prop_id]],BudgetsQTable[[#This Row],[pi_email]]))</f>
        <v>shiri.azenkot@cornell.edu</v>
      </c>
      <c r="O1020" s="78" t="s">
        <v>553</v>
      </c>
      <c r="P1020" s="78"/>
      <c r="Q1020" s="78"/>
      <c r="R1020" s="79"/>
      <c r="S1020" s="79"/>
      <c r="T1020" s="79"/>
      <c r="U1020" s="80"/>
      <c r="V1020" s="78">
        <v>0</v>
      </c>
      <c r="W1020" s="78"/>
      <c r="X1020" s="11" t="str">
        <f ca="1">IF(ISBLANK(BudgetsQTable[[#This Row],[budg_seq_yr]]),"FY"&amp;fiscalyear,"FY"&amp;fiscalyear-1+BudgetsQTable[[#This Row],[budg_seq_yr]])</f>
        <v>FY18</v>
      </c>
      <c r="Y1020" s="79">
        <v>532762</v>
      </c>
      <c r="Z1020" s="78" t="s">
        <v>2869</v>
      </c>
      <c r="AA1020" s="78" t="s">
        <v>468</v>
      </c>
      <c r="AB1020" s="76" t="s">
        <v>2821</v>
      </c>
      <c r="AC1020" s="78" t="s">
        <v>468</v>
      </c>
    </row>
    <row r="1021" spans="1:29" x14ac:dyDescent="0.35">
      <c r="A1021" s="10" t="s">
        <v>3676</v>
      </c>
      <c r="B1021" s="76" t="s">
        <v>2834</v>
      </c>
      <c r="C1021" s="76">
        <f>C1020+(BudgetsQTable[[#This Row],[lead]]&lt;&gt;K1020)</f>
        <v>136</v>
      </c>
      <c r="D1021" s="76">
        <f>D1020*(BudgetsQTable[[#This Row],[lead]]=K1020)+(BudgetsQTable[[#This Row],[prop_id]]&lt;&gt;A1020)</f>
        <v>2</v>
      </c>
      <c r="E1021" s="77">
        <v>43005.504166666666</v>
      </c>
      <c r="F1021" s="78" t="s">
        <v>2868</v>
      </c>
      <c r="G1021" s="78" t="s">
        <v>2869</v>
      </c>
      <c r="H1021" s="78" t="s">
        <v>468</v>
      </c>
      <c r="I1021" s="76" t="s">
        <v>800</v>
      </c>
      <c r="J1021" s="76" t="s">
        <v>753</v>
      </c>
      <c r="K1021" s="78" t="s">
        <v>1490</v>
      </c>
      <c r="L1021" s="7" t="str">
        <f>IF(BudgetsQTable[[#This Row],[pi_last_name]]=" ","",HYPERLINK("https://www.ejacket.nsf.gov/ej/showProposal.do?Continue=Y&amp;ID="&amp;BudgetsQTable[[#This Row],[prop_id]],BudgetsQTable[[#This Row],[prop_id]]))</f>
        <v/>
      </c>
      <c r="M1021" s="78" t="s">
        <v>753</v>
      </c>
      <c r="N1021" s="7" t="str">
        <f>IF(BudgetsQTable[[#This Row],[pi_last_name]]=" ","",HYPERLINK("mailto:"&amp;BudgetsQTable[[#This Row],[pi_email]]&amp;"&amp;subject=Your NSF Proposal:  "&amp;BudgetsQTable[[#This Row],[prop_id]],BudgetsQTable[[#This Row],[pi_email]]))</f>
        <v/>
      </c>
      <c r="O1021" s="78" t="s">
        <v>753</v>
      </c>
      <c r="P1021" s="78">
        <v>1</v>
      </c>
      <c r="Q1021" s="78">
        <v>1</v>
      </c>
      <c r="R1021" s="79">
        <v>0</v>
      </c>
      <c r="S1021" s="79">
        <v>0</v>
      </c>
      <c r="T1021" s="79">
        <v>1000</v>
      </c>
      <c r="U1021" s="80">
        <v>128021</v>
      </c>
      <c r="V1021" s="78">
        <v>0</v>
      </c>
      <c r="W1021" s="78">
        <v>1</v>
      </c>
      <c r="X1021" s="11" t="str">
        <f ca="1">IF(ISBLANK(BudgetsQTable[[#This Row],[budg_seq_yr]]),"FY"&amp;fiscalyear,"FY"&amp;fiscalyear-1+BudgetsQTable[[#This Row],[budg_seq_yr]])</f>
        <v>FY18</v>
      </c>
      <c r="Y1021" s="79">
        <v>128021</v>
      </c>
      <c r="Z1021" s="78" t="s">
        <v>2869</v>
      </c>
      <c r="AA1021" s="78" t="s">
        <v>468</v>
      </c>
      <c r="AB1021" s="76" t="s">
        <v>2821</v>
      </c>
      <c r="AC1021" s="78" t="s">
        <v>468</v>
      </c>
    </row>
    <row r="1022" spans="1:29" x14ac:dyDescent="0.35">
      <c r="A1022" s="10" t="s">
        <v>3676</v>
      </c>
      <c r="B1022" s="76" t="s">
        <v>2834</v>
      </c>
      <c r="C1022" s="76">
        <f>C1021+(BudgetsQTable[[#This Row],[lead]]&lt;&gt;K1021)</f>
        <v>136</v>
      </c>
      <c r="D1022" s="76">
        <f>D1021*(BudgetsQTable[[#This Row],[lead]]=K1021)+(BudgetsQTable[[#This Row],[prop_id]]&lt;&gt;A1021)</f>
        <v>2</v>
      </c>
      <c r="E1022" s="77">
        <v>43005.504166666666</v>
      </c>
      <c r="F1022" s="78" t="s">
        <v>2868</v>
      </c>
      <c r="G1022" s="78" t="s">
        <v>2869</v>
      </c>
      <c r="H1022" s="78" t="s">
        <v>468</v>
      </c>
      <c r="I1022" s="76" t="s">
        <v>800</v>
      </c>
      <c r="J1022" s="76" t="s">
        <v>753</v>
      </c>
      <c r="K1022" s="78" t="s">
        <v>1490</v>
      </c>
      <c r="L1022" s="7" t="str">
        <f>IF(BudgetsQTable[[#This Row],[pi_last_name]]=" ","",HYPERLINK("https://www.ejacket.nsf.gov/ej/showProposal.do?Continue=Y&amp;ID="&amp;BudgetsQTable[[#This Row],[prop_id]],BudgetsQTable[[#This Row],[prop_id]]))</f>
        <v/>
      </c>
      <c r="M1022" s="78" t="s">
        <v>753</v>
      </c>
      <c r="N1022" s="7" t="str">
        <f>IF(BudgetsQTable[[#This Row],[pi_last_name]]=" ","",HYPERLINK("mailto:"&amp;BudgetsQTable[[#This Row],[pi_email]]&amp;"&amp;subject=Your NSF Proposal:  "&amp;BudgetsQTable[[#This Row],[prop_id]],BudgetsQTable[[#This Row],[pi_email]]))</f>
        <v/>
      </c>
      <c r="O1022" s="78" t="s">
        <v>753</v>
      </c>
      <c r="P1022" s="78">
        <v>1</v>
      </c>
      <c r="Q1022" s="78">
        <v>1</v>
      </c>
      <c r="R1022" s="79">
        <v>0</v>
      </c>
      <c r="S1022" s="79">
        <v>0</v>
      </c>
      <c r="T1022" s="79">
        <v>1000</v>
      </c>
      <c r="U1022" s="80">
        <v>131538</v>
      </c>
      <c r="V1022" s="78">
        <v>0</v>
      </c>
      <c r="W1022" s="78">
        <v>2</v>
      </c>
      <c r="X1022" s="11" t="str">
        <f ca="1">IF(ISBLANK(BudgetsQTable[[#This Row],[budg_seq_yr]]),"FY"&amp;fiscalyear,"FY"&amp;fiscalyear-1+BudgetsQTable[[#This Row],[budg_seq_yr]])</f>
        <v>FY19</v>
      </c>
      <c r="Y1022" s="79">
        <v>131538</v>
      </c>
      <c r="Z1022" s="78" t="s">
        <v>2869</v>
      </c>
      <c r="AA1022" s="78" t="s">
        <v>468</v>
      </c>
      <c r="AB1022" s="76" t="s">
        <v>2821</v>
      </c>
      <c r="AC1022" s="78" t="s">
        <v>468</v>
      </c>
    </row>
    <row r="1023" spans="1:29" x14ac:dyDescent="0.35">
      <c r="A1023" s="10" t="s">
        <v>3676</v>
      </c>
      <c r="B1023" s="76" t="s">
        <v>2834</v>
      </c>
      <c r="C1023" s="76">
        <f>C1022+(BudgetsQTable[[#This Row],[lead]]&lt;&gt;K1022)</f>
        <v>136</v>
      </c>
      <c r="D1023" s="76">
        <f>D1022*(BudgetsQTable[[#This Row],[lead]]=K1022)+(BudgetsQTable[[#This Row],[prop_id]]&lt;&gt;A1022)</f>
        <v>2</v>
      </c>
      <c r="E1023" s="77">
        <v>43005.504166666666</v>
      </c>
      <c r="F1023" s="78" t="s">
        <v>2868</v>
      </c>
      <c r="G1023" s="78" t="s">
        <v>2869</v>
      </c>
      <c r="H1023" s="78" t="s">
        <v>468</v>
      </c>
      <c r="I1023" s="76" t="s">
        <v>800</v>
      </c>
      <c r="J1023" s="76" t="s">
        <v>753</v>
      </c>
      <c r="K1023" s="78" t="s">
        <v>1490</v>
      </c>
      <c r="L1023" s="7" t="str">
        <f>IF(BudgetsQTable[[#This Row],[pi_last_name]]=" ","",HYPERLINK("https://www.ejacket.nsf.gov/ej/showProposal.do?Continue=Y&amp;ID="&amp;BudgetsQTable[[#This Row],[prop_id]],BudgetsQTable[[#This Row],[prop_id]]))</f>
        <v/>
      </c>
      <c r="M1023" s="78" t="s">
        <v>753</v>
      </c>
      <c r="N1023" s="7" t="str">
        <f>IF(BudgetsQTable[[#This Row],[pi_last_name]]=" ","",HYPERLINK("mailto:"&amp;BudgetsQTable[[#This Row],[pi_email]]&amp;"&amp;subject=Your NSF Proposal:  "&amp;BudgetsQTable[[#This Row],[prop_id]],BudgetsQTable[[#This Row],[pi_email]]))</f>
        <v/>
      </c>
      <c r="O1023" s="78" t="s">
        <v>753</v>
      </c>
      <c r="P1023" s="78">
        <v>1</v>
      </c>
      <c r="Q1023" s="78">
        <v>1</v>
      </c>
      <c r="R1023" s="79">
        <v>0</v>
      </c>
      <c r="S1023" s="79">
        <v>0</v>
      </c>
      <c r="T1023" s="79">
        <v>1000</v>
      </c>
      <c r="U1023" s="80">
        <v>134866</v>
      </c>
      <c r="V1023" s="78">
        <v>0</v>
      </c>
      <c r="W1023" s="78">
        <v>3</v>
      </c>
      <c r="X1023" s="11" t="str">
        <f ca="1">IF(ISBLANK(BudgetsQTable[[#This Row],[budg_seq_yr]]),"FY"&amp;fiscalyear,"FY"&amp;fiscalyear-1+BudgetsQTable[[#This Row],[budg_seq_yr]])</f>
        <v>FY20</v>
      </c>
      <c r="Y1023" s="79">
        <v>134866</v>
      </c>
      <c r="Z1023" s="78" t="s">
        <v>2869</v>
      </c>
      <c r="AA1023" s="78" t="s">
        <v>468</v>
      </c>
      <c r="AB1023" s="76" t="s">
        <v>2821</v>
      </c>
      <c r="AC1023" s="78" t="s">
        <v>468</v>
      </c>
    </row>
    <row r="1024" spans="1:29" x14ac:dyDescent="0.35">
      <c r="A1024" s="10" t="s">
        <v>3676</v>
      </c>
      <c r="B1024" s="76" t="s">
        <v>2834</v>
      </c>
      <c r="C1024" s="76">
        <f>C1023+(BudgetsQTable[[#This Row],[lead]]&lt;&gt;K1023)</f>
        <v>136</v>
      </c>
      <c r="D1024" s="76">
        <f>D1023*(BudgetsQTable[[#This Row],[lead]]=K1023)+(BudgetsQTable[[#This Row],[prop_id]]&lt;&gt;A1023)</f>
        <v>2</v>
      </c>
      <c r="E1024" s="77">
        <v>43005.504166666666</v>
      </c>
      <c r="F1024" s="78" t="s">
        <v>2868</v>
      </c>
      <c r="G1024" s="78" t="s">
        <v>2869</v>
      </c>
      <c r="H1024" s="78" t="s">
        <v>468</v>
      </c>
      <c r="I1024" s="76" t="s">
        <v>800</v>
      </c>
      <c r="J1024" s="76" t="s">
        <v>753</v>
      </c>
      <c r="K1024" s="78" t="s">
        <v>1490</v>
      </c>
      <c r="L1024" s="7" t="str">
        <f>IF(BudgetsQTable[[#This Row],[pi_last_name]]=" ","",HYPERLINK("https://www.ejacket.nsf.gov/ej/showProposal.do?Continue=Y&amp;ID="&amp;BudgetsQTable[[#This Row],[prop_id]],BudgetsQTable[[#This Row],[prop_id]]))</f>
        <v/>
      </c>
      <c r="M1024" s="78" t="s">
        <v>753</v>
      </c>
      <c r="N1024" s="7" t="str">
        <f>IF(BudgetsQTable[[#This Row],[pi_last_name]]=" ","",HYPERLINK("mailto:"&amp;BudgetsQTable[[#This Row],[pi_email]]&amp;"&amp;subject=Your NSF Proposal:  "&amp;BudgetsQTable[[#This Row],[prop_id]],BudgetsQTable[[#This Row],[pi_email]]))</f>
        <v/>
      </c>
      <c r="O1024" s="78" t="s">
        <v>753</v>
      </c>
      <c r="P1024" s="78">
        <v>1</v>
      </c>
      <c r="Q1024" s="78">
        <v>1</v>
      </c>
      <c r="R1024" s="79">
        <v>0</v>
      </c>
      <c r="S1024" s="79">
        <v>0</v>
      </c>
      <c r="T1024" s="79">
        <v>1000</v>
      </c>
      <c r="U1024" s="80">
        <v>138337</v>
      </c>
      <c r="V1024" s="78">
        <v>0</v>
      </c>
      <c r="W1024" s="78">
        <v>4</v>
      </c>
      <c r="X1024" s="11" t="str">
        <f ca="1">IF(ISBLANK(BudgetsQTable[[#This Row],[budg_seq_yr]]),"FY"&amp;fiscalyear,"FY"&amp;fiscalyear-1+BudgetsQTable[[#This Row],[budg_seq_yr]])</f>
        <v>FY21</v>
      </c>
      <c r="Y1024" s="79">
        <v>138337</v>
      </c>
      <c r="Z1024" s="78" t="s">
        <v>2869</v>
      </c>
      <c r="AA1024" s="78" t="s">
        <v>468</v>
      </c>
      <c r="AB1024" s="76" t="s">
        <v>2821</v>
      </c>
      <c r="AC1024" s="78" t="s">
        <v>468</v>
      </c>
    </row>
    <row r="1025" spans="1:29" x14ac:dyDescent="0.35">
      <c r="A1025" s="10" t="s">
        <v>1493</v>
      </c>
      <c r="B1025" s="76" t="s">
        <v>2824</v>
      </c>
      <c r="C1025" s="76">
        <f>C1024+(BudgetsQTable[[#This Row],[lead]]&lt;&gt;K1024)</f>
        <v>137</v>
      </c>
      <c r="D1025" s="76">
        <f>D1024*(BudgetsQTable[[#This Row],[lead]]=K1024)+(BudgetsQTable[[#This Row],[prop_id]]&lt;&gt;A1024)</f>
        <v>1</v>
      </c>
      <c r="E1025" s="77">
        <v>43005.497916666667</v>
      </c>
      <c r="F1025" s="78" t="s">
        <v>2868</v>
      </c>
      <c r="G1025" s="78" t="s">
        <v>2869</v>
      </c>
      <c r="H1025" s="78" t="s">
        <v>468</v>
      </c>
      <c r="I1025" s="76" t="s">
        <v>800</v>
      </c>
      <c r="J1025" s="76" t="s">
        <v>3682</v>
      </c>
      <c r="K1025" s="78" t="s">
        <v>1493</v>
      </c>
      <c r="L1025" s="7" t="str">
        <f>IF(BudgetsQTable[[#This Row],[pi_last_name]]=" ","",HYPERLINK("https://www.ejacket.nsf.gov/ej/showProposal.do?Continue=Y&amp;ID="&amp;BudgetsQTable[[#This Row],[prop_id]],BudgetsQTable[[#This Row],[prop_id]]))</f>
        <v>1763585</v>
      </c>
      <c r="M1025" s="78" t="s">
        <v>1494</v>
      </c>
      <c r="N1025" s="7" t="str">
        <f>IF(BudgetsQTable[[#This Row],[pi_last_name]]=" ","",HYPERLINK("mailto:"&amp;BudgetsQTable[[#This Row],[pi_email]]&amp;"&amp;subject=Your NSF Proposal:  "&amp;BudgetsQTable[[#This Row],[prop_id]],BudgetsQTable[[#This Row],[pi_email]]))</f>
        <v>cbethel@cse.msstate.edu</v>
      </c>
      <c r="O1025" s="78" t="s">
        <v>3680</v>
      </c>
      <c r="P1025" s="78"/>
      <c r="Q1025" s="78"/>
      <c r="R1025" s="79"/>
      <c r="S1025" s="79"/>
      <c r="T1025" s="79"/>
      <c r="U1025" s="80"/>
      <c r="V1025" s="78">
        <v>0</v>
      </c>
      <c r="W1025" s="78"/>
      <c r="X1025" s="11" t="str">
        <f ca="1">IF(ISBLANK(BudgetsQTable[[#This Row],[budg_seq_yr]]),"FY"&amp;fiscalyear,"FY"&amp;fiscalyear-1+BudgetsQTable[[#This Row],[budg_seq_yr]])</f>
        <v>FY18</v>
      </c>
      <c r="Y1025" s="79">
        <v>504354</v>
      </c>
      <c r="Z1025" s="78" t="s">
        <v>2869</v>
      </c>
      <c r="AA1025" s="78" t="s">
        <v>468</v>
      </c>
      <c r="AB1025" s="76" t="s">
        <v>2821</v>
      </c>
      <c r="AC1025" s="78" t="s">
        <v>3377</v>
      </c>
    </row>
    <row r="1026" spans="1:29" x14ac:dyDescent="0.35">
      <c r="A1026" s="10" t="s">
        <v>1493</v>
      </c>
      <c r="B1026" s="76" t="s">
        <v>2824</v>
      </c>
      <c r="C1026" s="76">
        <f>C1025+(BudgetsQTable[[#This Row],[lead]]&lt;&gt;K1025)</f>
        <v>137</v>
      </c>
      <c r="D1026" s="76">
        <f>D1025*(BudgetsQTable[[#This Row],[lead]]=K1025)+(BudgetsQTable[[#This Row],[prop_id]]&lt;&gt;A1025)</f>
        <v>1</v>
      </c>
      <c r="E1026" s="77">
        <v>43005.497916666667</v>
      </c>
      <c r="F1026" s="78" t="s">
        <v>2868</v>
      </c>
      <c r="G1026" s="78" t="s">
        <v>2869</v>
      </c>
      <c r="H1026" s="78" t="s">
        <v>468</v>
      </c>
      <c r="I1026" s="76" t="s">
        <v>800</v>
      </c>
      <c r="J1026" s="76" t="s">
        <v>753</v>
      </c>
      <c r="K1026" s="78" t="s">
        <v>1493</v>
      </c>
      <c r="L1026" s="7" t="str">
        <f>IF(BudgetsQTable[[#This Row],[pi_last_name]]=" ","",HYPERLINK("https://www.ejacket.nsf.gov/ej/showProposal.do?Continue=Y&amp;ID="&amp;BudgetsQTable[[#This Row],[prop_id]],BudgetsQTable[[#This Row],[prop_id]]))</f>
        <v/>
      </c>
      <c r="M1026" s="78" t="s">
        <v>753</v>
      </c>
      <c r="N1026" s="7" t="str">
        <f>IF(BudgetsQTable[[#This Row],[pi_last_name]]=" ","",HYPERLINK("mailto:"&amp;BudgetsQTable[[#This Row],[pi_email]]&amp;"&amp;subject=Your NSF Proposal:  "&amp;BudgetsQTable[[#This Row],[prop_id]],BudgetsQTable[[#This Row],[pi_email]]))</f>
        <v/>
      </c>
      <c r="O1026" s="78" t="s">
        <v>753</v>
      </c>
      <c r="P1026" s="78">
        <v>1</v>
      </c>
      <c r="Q1026" s="78">
        <v>1</v>
      </c>
      <c r="R1026" s="79">
        <v>0</v>
      </c>
      <c r="S1026" s="79">
        <v>0</v>
      </c>
      <c r="T1026" s="79">
        <v>0</v>
      </c>
      <c r="U1026" s="80">
        <v>158273</v>
      </c>
      <c r="V1026" s="78">
        <v>0</v>
      </c>
      <c r="W1026" s="78">
        <v>1</v>
      </c>
      <c r="X1026" s="11" t="str">
        <f ca="1">IF(ISBLANK(BudgetsQTable[[#This Row],[budg_seq_yr]]),"FY"&amp;fiscalyear,"FY"&amp;fiscalyear-1+BudgetsQTable[[#This Row],[budg_seq_yr]])</f>
        <v>FY18</v>
      </c>
      <c r="Y1026" s="79">
        <v>158273</v>
      </c>
      <c r="Z1026" s="78" t="s">
        <v>2869</v>
      </c>
      <c r="AA1026" s="78" t="s">
        <v>468</v>
      </c>
      <c r="AB1026" s="76" t="s">
        <v>2821</v>
      </c>
      <c r="AC1026" s="78" t="s">
        <v>3377</v>
      </c>
    </row>
    <row r="1027" spans="1:29" x14ac:dyDescent="0.35">
      <c r="A1027" s="10" t="s">
        <v>1493</v>
      </c>
      <c r="B1027" s="76" t="s">
        <v>2824</v>
      </c>
      <c r="C1027" s="76">
        <f>C1026+(BudgetsQTable[[#This Row],[lead]]&lt;&gt;K1026)</f>
        <v>137</v>
      </c>
      <c r="D1027" s="76">
        <f>D1026*(BudgetsQTable[[#This Row],[lead]]=K1026)+(BudgetsQTable[[#This Row],[prop_id]]&lt;&gt;A1026)</f>
        <v>1</v>
      </c>
      <c r="E1027" s="77">
        <v>43005.497916666667</v>
      </c>
      <c r="F1027" s="78" t="s">
        <v>2868</v>
      </c>
      <c r="G1027" s="78" t="s">
        <v>2869</v>
      </c>
      <c r="H1027" s="78" t="s">
        <v>468</v>
      </c>
      <c r="I1027" s="76" t="s">
        <v>800</v>
      </c>
      <c r="J1027" s="76" t="s">
        <v>753</v>
      </c>
      <c r="K1027" s="78" t="s">
        <v>1493</v>
      </c>
      <c r="L1027" s="7" t="str">
        <f>IF(BudgetsQTable[[#This Row],[pi_last_name]]=" ","",HYPERLINK("https://www.ejacket.nsf.gov/ej/showProposal.do?Continue=Y&amp;ID="&amp;BudgetsQTable[[#This Row],[prop_id]],BudgetsQTable[[#This Row],[prop_id]]))</f>
        <v/>
      </c>
      <c r="M1027" s="78" t="s">
        <v>753</v>
      </c>
      <c r="N1027" s="7" t="str">
        <f>IF(BudgetsQTable[[#This Row],[pi_last_name]]=" ","",HYPERLINK("mailto:"&amp;BudgetsQTable[[#This Row],[pi_email]]&amp;"&amp;subject=Your NSF Proposal:  "&amp;BudgetsQTable[[#This Row],[prop_id]],BudgetsQTable[[#This Row],[pi_email]]))</f>
        <v/>
      </c>
      <c r="O1027" s="78" t="s">
        <v>753</v>
      </c>
      <c r="P1027" s="78">
        <v>1</v>
      </c>
      <c r="Q1027" s="78">
        <v>1</v>
      </c>
      <c r="R1027" s="79">
        <v>0</v>
      </c>
      <c r="S1027" s="79">
        <v>3000</v>
      </c>
      <c r="T1027" s="79">
        <v>0</v>
      </c>
      <c r="U1027" s="80">
        <v>133959</v>
      </c>
      <c r="V1027" s="78">
        <v>0</v>
      </c>
      <c r="W1027" s="78">
        <v>2</v>
      </c>
      <c r="X1027" s="11" t="str">
        <f ca="1">IF(ISBLANK(BudgetsQTable[[#This Row],[budg_seq_yr]]),"FY"&amp;fiscalyear,"FY"&amp;fiscalyear-1+BudgetsQTable[[#This Row],[budg_seq_yr]])</f>
        <v>FY19</v>
      </c>
      <c r="Y1027" s="79">
        <v>133959</v>
      </c>
      <c r="Z1027" s="78" t="s">
        <v>2869</v>
      </c>
      <c r="AA1027" s="78" t="s">
        <v>468</v>
      </c>
      <c r="AB1027" s="76" t="s">
        <v>2821</v>
      </c>
      <c r="AC1027" s="78" t="s">
        <v>3377</v>
      </c>
    </row>
    <row r="1028" spans="1:29" x14ac:dyDescent="0.35">
      <c r="A1028" s="10" t="s">
        <v>1493</v>
      </c>
      <c r="B1028" s="76" t="s">
        <v>2824</v>
      </c>
      <c r="C1028" s="76">
        <f>C1027+(BudgetsQTable[[#This Row],[lead]]&lt;&gt;K1027)</f>
        <v>137</v>
      </c>
      <c r="D1028" s="76">
        <f>D1027*(BudgetsQTable[[#This Row],[lead]]=K1027)+(BudgetsQTable[[#This Row],[prop_id]]&lt;&gt;A1027)</f>
        <v>1</v>
      </c>
      <c r="E1028" s="77">
        <v>43005.497916666667</v>
      </c>
      <c r="F1028" s="78" t="s">
        <v>2868</v>
      </c>
      <c r="G1028" s="78" t="s">
        <v>2869</v>
      </c>
      <c r="H1028" s="78" t="s">
        <v>468</v>
      </c>
      <c r="I1028" s="76" t="s">
        <v>800</v>
      </c>
      <c r="J1028" s="76" t="s">
        <v>753</v>
      </c>
      <c r="K1028" s="78" t="s">
        <v>1493</v>
      </c>
      <c r="L1028" s="7" t="str">
        <f>IF(BudgetsQTable[[#This Row],[pi_last_name]]=" ","",HYPERLINK("https://www.ejacket.nsf.gov/ej/showProposal.do?Continue=Y&amp;ID="&amp;BudgetsQTable[[#This Row],[prop_id]],BudgetsQTable[[#This Row],[prop_id]]))</f>
        <v/>
      </c>
      <c r="M1028" s="78" t="s">
        <v>753</v>
      </c>
      <c r="N1028" s="7" t="str">
        <f>IF(BudgetsQTable[[#This Row],[pi_last_name]]=" ","",HYPERLINK("mailto:"&amp;BudgetsQTable[[#This Row],[pi_email]]&amp;"&amp;subject=Your NSF Proposal:  "&amp;BudgetsQTable[[#This Row],[prop_id]],BudgetsQTable[[#This Row],[pi_email]]))</f>
        <v/>
      </c>
      <c r="O1028" s="78" t="s">
        <v>753</v>
      </c>
      <c r="P1028" s="78">
        <v>1</v>
      </c>
      <c r="Q1028" s="78">
        <v>1</v>
      </c>
      <c r="R1028" s="79">
        <v>0</v>
      </c>
      <c r="S1028" s="79">
        <v>3000</v>
      </c>
      <c r="T1028" s="79">
        <v>0</v>
      </c>
      <c r="U1028" s="80">
        <v>108919</v>
      </c>
      <c r="V1028" s="78">
        <v>0</v>
      </c>
      <c r="W1028" s="78">
        <v>3</v>
      </c>
      <c r="X1028" s="11" t="str">
        <f ca="1">IF(ISBLANK(BudgetsQTable[[#This Row],[budg_seq_yr]]),"FY"&amp;fiscalyear,"FY"&amp;fiscalyear-1+BudgetsQTable[[#This Row],[budg_seq_yr]])</f>
        <v>FY20</v>
      </c>
      <c r="Y1028" s="79">
        <v>108919</v>
      </c>
      <c r="Z1028" s="78" t="s">
        <v>2869</v>
      </c>
      <c r="AA1028" s="78" t="s">
        <v>468</v>
      </c>
      <c r="AB1028" s="76" t="s">
        <v>2821</v>
      </c>
      <c r="AC1028" s="78" t="s">
        <v>3377</v>
      </c>
    </row>
    <row r="1029" spans="1:29" x14ac:dyDescent="0.35">
      <c r="A1029" s="10" t="s">
        <v>1493</v>
      </c>
      <c r="B1029" s="76" t="s">
        <v>2824</v>
      </c>
      <c r="C1029" s="76">
        <f>C1028+(BudgetsQTable[[#This Row],[lead]]&lt;&gt;K1028)</f>
        <v>137</v>
      </c>
      <c r="D1029" s="76">
        <f>D1028*(BudgetsQTable[[#This Row],[lead]]=K1028)+(BudgetsQTable[[#This Row],[prop_id]]&lt;&gt;A1028)</f>
        <v>1</v>
      </c>
      <c r="E1029" s="77">
        <v>43005.497916666667</v>
      </c>
      <c r="F1029" s="78" t="s">
        <v>2868</v>
      </c>
      <c r="G1029" s="78" t="s">
        <v>2869</v>
      </c>
      <c r="H1029" s="78" t="s">
        <v>468</v>
      </c>
      <c r="I1029" s="76" t="s">
        <v>800</v>
      </c>
      <c r="J1029" s="76" t="s">
        <v>753</v>
      </c>
      <c r="K1029" s="78" t="s">
        <v>1493</v>
      </c>
      <c r="L1029" s="7" t="str">
        <f>IF(BudgetsQTable[[#This Row],[pi_last_name]]=" ","",HYPERLINK("https://www.ejacket.nsf.gov/ej/showProposal.do?Continue=Y&amp;ID="&amp;BudgetsQTable[[#This Row],[prop_id]],BudgetsQTable[[#This Row],[prop_id]]))</f>
        <v/>
      </c>
      <c r="M1029" s="78" t="s">
        <v>753</v>
      </c>
      <c r="N1029" s="7" t="str">
        <f>IF(BudgetsQTable[[#This Row],[pi_last_name]]=" ","",HYPERLINK("mailto:"&amp;BudgetsQTable[[#This Row],[pi_email]]&amp;"&amp;subject=Your NSF Proposal:  "&amp;BudgetsQTable[[#This Row],[prop_id]],BudgetsQTable[[#This Row],[pi_email]]))</f>
        <v/>
      </c>
      <c r="O1029" s="78" t="s">
        <v>753</v>
      </c>
      <c r="P1029" s="78">
        <v>1</v>
      </c>
      <c r="Q1029" s="78">
        <v>1</v>
      </c>
      <c r="R1029" s="79">
        <v>0</v>
      </c>
      <c r="S1029" s="79">
        <v>3000</v>
      </c>
      <c r="T1029" s="79">
        <v>0</v>
      </c>
      <c r="U1029" s="80">
        <v>103203</v>
      </c>
      <c r="V1029" s="78">
        <v>0</v>
      </c>
      <c r="W1029" s="78">
        <v>4</v>
      </c>
      <c r="X1029" s="11" t="str">
        <f ca="1">IF(ISBLANK(BudgetsQTable[[#This Row],[budg_seq_yr]]),"FY"&amp;fiscalyear,"FY"&amp;fiscalyear-1+BudgetsQTable[[#This Row],[budg_seq_yr]])</f>
        <v>FY21</v>
      </c>
      <c r="Y1029" s="79">
        <v>103203</v>
      </c>
      <c r="Z1029" s="78" t="s">
        <v>2869</v>
      </c>
      <c r="AA1029" s="78" t="s">
        <v>468</v>
      </c>
      <c r="AB1029" s="76" t="s">
        <v>2821</v>
      </c>
      <c r="AC1029" s="78" t="s">
        <v>3377</v>
      </c>
    </row>
    <row r="1030" spans="1:29" x14ac:dyDescent="0.35">
      <c r="A1030" s="10" t="s">
        <v>3683</v>
      </c>
      <c r="B1030" s="76" t="s">
        <v>2834</v>
      </c>
      <c r="C1030" s="76">
        <f>C1029+(BudgetsQTable[[#This Row],[lead]]&lt;&gt;K1029)</f>
        <v>137</v>
      </c>
      <c r="D1030" s="76">
        <f>D1029*(BudgetsQTable[[#This Row],[lead]]=K1029)+(BudgetsQTable[[#This Row],[prop_id]]&lt;&gt;A1029)</f>
        <v>2</v>
      </c>
      <c r="E1030" s="77">
        <v>43005.563194444447</v>
      </c>
      <c r="F1030" s="78" t="s">
        <v>2868</v>
      </c>
      <c r="G1030" s="78" t="s">
        <v>2869</v>
      </c>
      <c r="H1030" s="78" t="s">
        <v>468</v>
      </c>
      <c r="I1030" s="76" t="s">
        <v>800</v>
      </c>
      <c r="J1030" s="76" t="s">
        <v>3686</v>
      </c>
      <c r="K1030" s="78" t="s">
        <v>1493</v>
      </c>
      <c r="L1030" s="7" t="str">
        <f>IF(BudgetsQTable[[#This Row],[pi_last_name]]=" ","",HYPERLINK("https://www.ejacket.nsf.gov/ej/showProposal.do?Continue=Y&amp;ID="&amp;BudgetsQTable[[#This Row],[prop_id]],BudgetsQTable[[#This Row],[prop_id]]))</f>
        <v>1763670</v>
      </c>
      <c r="M1030" s="78" t="s">
        <v>3684</v>
      </c>
      <c r="N1030" s="7" t="str">
        <f>IF(BudgetsQTable[[#This Row],[pi_last_name]]=" ","",HYPERLINK("mailto:"&amp;BudgetsQTable[[#This Row],[pi_email]]&amp;"&amp;subject=Your NSF Proposal:  "&amp;BudgetsQTable[[#This Row],[prop_id]],BudgetsQTable[[#This Row],[pi_email]]))</f>
        <v>selmas@indiana.edu</v>
      </c>
      <c r="O1030" s="78" t="s">
        <v>574</v>
      </c>
      <c r="P1030" s="78"/>
      <c r="Q1030" s="78"/>
      <c r="R1030" s="79"/>
      <c r="S1030" s="79"/>
      <c r="T1030" s="79"/>
      <c r="U1030" s="80"/>
      <c r="V1030" s="78">
        <v>0</v>
      </c>
      <c r="W1030" s="78"/>
      <c r="X1030" s="11" t="str">
        <f ca="1">IF(ISBLANK(BudgetsQTable[[#This Row],[budg_seq_yr]]),"FY"&amp;fiscalyear,"FY"&amp;fiscalyear-1+BudgetsQTable[[#This Row],[budg_seq_yr]])</f>
        <v>FY18</v>
      </c>
      <c r="Y1030" s="79">
        <v>695369</v>
      </c>
      <c r="Z1030" s="78" t="s">
        <v>2869</v>
      </c>
      <c r="AA1030" s="78" t="s">
        <v>468</v>
      </c>
      <c r="AB1030" s="76" t="s">
        <v>2821</v>
      </c>
      <c r="AC1030" s="78" t="s">
        <v>3377</v>
      </c>
    </row>
    <row r="1031" spans="1:29" x14ac:dyDescent="0.35">
      <c r="A1031" s="10" t="s">
        <v>3683</v>
      </c>
      <c r="B1031" s="76" t="s">
        <v>2834</v>
      </c>
      <c r="C1031" s="76">
        <f>C1030+(BudgetsQTable[[#This Row],[lead]]&lt;&gt;K1030)</f>
        <v>137</v>
      </c>
      <c r="D1031" s="76">
        <f>D1030*(BudgetsQTable[[#This Row],[lead]]=K1030)+(BudgetsQTable[[#This Row],[prop_id]]&lt;&gt;A1030)</f>
        <v>2</v>
      </c>
      <c r="E1031" s="77">
        <v>43005.563194444447</v>
      </c>
      <c r="F1031" s="78" t="s">
        <v>2868</v>
      </c>
      <c r="G1031" s="78" t="s">
        <v>2869</v>
      </c>
      <c r="H1031" s="78" t="s">
        <v>468</v>
      </c>
      <c r="I1031" s="76" t="s">
        <v>800</v>
      </c>
      <c r="J1031" s="76" t="s">
        <v>753</v>
      </c>
      <c r="K1031" s="78" t="s">
        <v>1493</v>
      </c>
      <c r="L1031" s="7" t="str">
        <f>IF(BudgetsQTable[[#This Row],[pi_last_name]]=" ","",HYPERLINK("https://www.ejacket.nsf.gov/ej/showProposal.do?Continue=Y&amp;ID="&amp;BudgetsQTable[[#This Row],[prop_id]],BudgetsQTable[[#This Row],[prop_id]]))</f>
        <v/>
      </c>
      <c r="M1031" s="78" t="s">
        <v>753</v>
      </c>
      <c r="N1031" s="7" t="str">
        <f>IF(BudgetsQTable[[#This Row],[pi_last_name]]=" ","",HYPERLINK("mailto:"&amp;BudgetsQTable[[#This Row],[pi_email]]&amp;"&amp;subject=Your NSF Proposal:  "&amp;BudgetsQTable[[#This Row],[prop_id]],BudgetsQTable[[#This Row],[pi_email]]))</f>
        <v/>
      </c>
      <c r="O1031" s="78" t="s">
        <v>753</v>
      </c>
      <c r="P1031" s="78">
        <v>2</v>
      </c>
      <c r="Q1031" s="78">
        <v>1.25</v>
      </c>
      <c r="R1031" s="79">
        <v>0</v>
      </c>
      <c r="S1031" s="79">
        <v>0</v>
      </c>
      <c r="T1031" s="79">
        <v>0</v>
      </c>
      <c r="U1031" s="80">
        <v>159989</v>
      </c>
      <c r="V1031" s="78">
        <v>0</v>
      </c>
      <c r="W1031" s="78">
        <v>1</v>
      </c>
      <c r="X1031" s="11" t="str">
        <f ca="1">IF(ISBLANK(BudgetsQTable[[#This Row],[budg_seq_yr]]),"FY"&amp;fiscalyear,"FY"&amp;fiscalyear-1+BudgetsQTable[[#This Row],[budg_seq_yr]])</f>
        <v>FY18</v>
      </c>
      <c r="Y1031" s="79">
        <v>159989</v>
      </c>
      <c r="Z1031" s="78" t="s">
        <v>2869</v>
      </c>
      <c r="AA1031" s="78" t="s">
        <v>468</v>
      </c>
      <c r="AB1031" s="76" t="s">
        <v>2821</v>
      </c>
      <c r="AC1031" s="78" t="s">
        <v>3377</v>
      </c>
    </row>
    <row r="1032" spans="1:29" x14ac:dyDescent="0.35">
      <c r="A1032" s="10" t="s">
        <v>3683</v>
      </c>
      <c r="B1032" s="76" t="s">
        <v>2834</v>
      </c>
      <c r="C1032" s="76">
        <f>C1031+(BudgetsQTable[[#This Row],[lead]]&lt;&gt;K1031)</f>
        <v>137</v>
      </c>
      <c r="D1032" s="76">
        <f>D1031*(BudgetsQTable[[#This Row],[lead]]=K1031)+(BudgetsQTable[[#This Row],[prop_id]]&lt;&gt;A1031)</f>
        <v>2</v>
      </c>
      <c r="E1032" s="77">
        <v>43005.563194444447</v>
      </c>
      <c r="F1032" s="78" t="s">
        <v>2868</v>
      </c>
      <c r="G1032" s="78" t="s">
        <v>2869</v>
      </c>
      <c r="H1032" s="78" t="s">
        <v>468</v>
      </c>
      <c r="I1032" s="76" t="s">
        <v>800</v>
      </c>
      <c r="J1032" s="76" t="s">
        <v>753</v>
      </c>
      <c r="K1032" s="78" t="s">
        <v>1493</v>
      </c>
      <c r="L1032" s="7" t="str">
        <f>IF(BudgetsQTable[[#This Row],[pi_last_name]]=" ","",HYPERLINK("https://www.ejacket.nsf.gov/ej/showProposal.do?Continue=Y&amp;ID="&amp;BudgetsQTable[[#This Row],[prop_id]],BudgetsQTable[[#This Row],[prop_id]]))</f>
        <v/>
      </c>
      <c r="M1032" s="78" t="s">
        <v>753</v>
      </c>
      <c r="N1032" s="7" t="str">
        <f>IF(BudgetsQTable[[#This Row],[pi_last_name]]=" ","",HYPERLINK("mailto:"&amp;BudgetsQTable[[#This Row],[pi_email]]&amp;"&amp;subject=Your NSF Proposal:  "&amp;BudgetsQTable[[#This Row],[prop_id]],BudgetsQTable[[#This Row],[pi_email]]))</f>
        <v/>
      </c>
      <c r="O1032" s="78" t="s">
        <v>753</v>
      </c>
      <c r="P1032" s="78">
        <v>2</v>
      </c>
      <c r="Q1032" s="78">
        <v>1.25</v>
      </c>
      <c r="R1032" s="79">
        <v>0</v>
      </c>
      <c r="S1032" s="79">
        <v>5000</v>
      </c>
      <c r="T1032" s="79">
        <v>0</v>
      </c>
      <c r="U1032" s="80">
        <v>164895</v>
      </c>
      <c r="V1032" s="78">
        <v>0</v>
      </c>
      <c r="W1032" s="78">
        <v>2</v>
      </c>
      <c r="X1032" s="11" t="str">
        <f ca="1">IF(ISBLANK(BudgetsQTable[[#This Row],[budg_seq_yr]]),"FY"&amp;fiscalyear,"FY"&amp;fiscalyear-1+BudgetsQTable[[#This Row],[budg_seq_yr]])</f>
        <v>FY19</v>
      </c>
      <c r="Y1032" s="79">
        <v>164895</v>
      </c>
      <c r="Z1032" s="78" t="s">
        <v>2869</v>
      </c>
      <c r="AA1032" s="78" t="s">
        <v>468</v>
      </c>
      <c r="AB1032" s="76" t="s">
        <v>2821</v>
      </c>
      <c r="AC1032" s="78" t="s">
        <v>3377</v>
      </c>
    </row>
    <row r="1033" spans="1:29" x14ac:dyDescent="0.35">
      <c r="A1033" s="10" t="s">
        <v>3683</v>
      </c>
      <c r="B1033" s="76" t="s">
        <v>2834</v>
      </c>
      <c r="C1033" s="76">
        <f>C1032+(BudgetsQTable[[#This Row],[lead]]&lt;&gt;K1032)</f>
        <v>137</v>
      </c>
      <c r="D1033" s="76">
        <f>D1032*(BudgetsQTable[[#This Row],[lead]]=K1032)+(BudgetsQTable[[#This Row],[prop_id]]&lt;&gt;A1032)</f>
        <v>2</v>
      </c>
      <c r="E1033" s="77">
        <v>43005.563194444447</v>
      </c>
      <c r="F1033" s="78" t="s">
        <v>2868</v>
      </c>
      <c r="G1033" s="78" t="s">
        <v>2869</v>
      </c>
      <c r="H1033" s="78" t="s">
        <v>468</v>
      </c>
      <c r="I1033" s="76" t="s">
        <v>800</v>
      </c>
      <c r="J1033" s="76" t="s">
        <v>753</v>
      </c>
      <c r="K1033" s="78" t="s">
        <v>1493</v>
      </c>
      <c r="L1033" s="7" t="str">
        <f>IF(BudgetsQTable[[#This Row],[pi_last_name]]=" ","",HYPERLINK("https://www.ejacket.nsf.gov/ej/showProposal.do?Continue=Y&amp;ID="&amp;BudgetsQTable[[#This Row],[prop_id]],BudgetsQTable[[#This Row],[prop_id]]))</f>
        <v/>
      </c>
      <c r="M1033" s="78" t="s">
        <v>753</v>
      </c>
      <c r="N1033" s="7" t="str">
        <f>IF(BudgetsQTable[[#This Row],[pi_last_name]]=" ","",HYPERLINK("mailto:"&amp;BudgetsQTable[[#This Row],[pi_email]]&amp;"&amp;subject=Your NSF Proposal:  "&amp;BudgetsQTable[[#This Row],[prop_id]],BudgetsQTable[[#This Row],[pi_email]]))</f>
        <v/>
      </c>
      <c r="O1033" s="78" t="s">
        <v>753</v>
      </c>
      <c r="P1033" s="78">
        <v>2</v>
      </c>
      <c r="Q1033" s="78">
        <v>1.25</v>
      </c>
      <c r="R1033" s="79">
        <v>0</v>
      </c>
      <c r="S1033" s="79">
        <v>5000</v>
      </c>
      <c r="T1033" s="79">
        <v>0</v>
      </c>
      <c r="U1033" s="80">
        <v>189052</v>
      </c>
      <c r="V1033" s="78">
        <v>0</v>
      </c>
      <c r="W1033" s="78">
        <v>3</v>
      </c>
      <c r="X1033" s="11" t="str">
        <f ca="1">IF(ISBLANK(BudgetsQTable[[#This Row],[budg_seq_yr]]),"FY"&amp;fiscalyear,"FY"&amp;fiscalyear-1+BudgetsQTable[[#This Row],[budg_seq_yr]])</f>
        <v>FY20</v>
      </c>
      <c r="Y1033" s="79">
        <v>189052</v>
      </c>
      <c r="Z1033" s="78" t="s">
        <v>2869</v>
      </c>
      <c r="AA1033" s="78" t="s">
        <v>468</v>
      </c>
      <c r="AB1033" s="76" t="s">
        <v>2821</v>
      </c>
      <c r="AC1033" s="78" t="s">
        <v>3377</v>
      </c>
    </row>
    <row r="1034" spans="1:29" x14ac:dyDescent="0.35">
      <c r="A1034" s="10" t="s">
        <v>3683</v>
      </c>
      <c r="B1034" s="76" t="s">
        <v>2834</v>
      </c>
      <c r="C1034" s="76">
        <f>C1033+(BudgetsQTable[[#This Row],[lead]]&lt;&gt;K1033)</f>
        <v>137</v>
      </c>
      <c r="D1034" s="76">
        <f>D1033*(BudgetsQTable[[#This Row],[lead]]=K1033)+(BudgetsQTable[[#This Row],[prop_id]]&lt;&gt;A1033)</f>
        <v>2</v>
      </c>
      <c r="E1034" s="77">
        <v>43005.563194444447</v>
      </c>
      <c r="F1034" s="78" t="s">
        <v>2868</v>
      </c>
      <c r="G1034" s="78" t="s">
        <v>2869</v>
      </c>
      <c r="H1034" s="78" t="s">
        <v>468</v>
      </c>
      <c r="I1034" s="76" t="s">
        <v>800</v>
      </c>
      <c r="J1034" s="76" t="s">
        <v>753</v>
      </c>
      <c r="K1034" s="78" t="s">
        <v>1493</v>
      </c>
      <c r="L1034" s="7" t="str">
        <f>IF(BudgetsQTable[[#This Row],[pi_last_name]]=" ","",HYPERLINK("https://www.ejacket.nsf.gov/ej/showProposal.do?Continue=Y&amp;ID="&amp;BudgetsQTable[[#This Row],[prop_id]],BudgetsQTable[[#This Row],[prop_id]]))</f>
        <v/>
      </c>
      <c r="M1034" s="78" t="s">
        <v>753</v>
      </c>
      <c r="N1034" s="7" t="str">
        <f>IF(BudgetsQTable[[#This Row],[pi_last_name]]=" ","",HYPERLINK("mailto:"&amp;BudgetsQTable[[#This Row],[pi_email]]&amp;"&amp;subject=Your NSF Proposal:  "&amp;BudgetsQTable[[#This Row],[prop_id]],BudgetsQTable[[#This Row],[pi_email]]))</f>
        <v/>
      </c>
      <c r="O1034" s="78" t="s">
        <v>753</v>
      </c>
      <c r="P1034" s="78">
        <v>2</v>
      </c>
      <c r="Q1034" s="78">
        <v>1.25</v>
      </c>
      <c r="R1034" s="79">
        <v>0</v>
      </c>
      <c r="S1034" s="79">
        <v>5000</v>
      </c>
      <c r="T1034" s="79">
        <v>0</v>
      </c>
      <c r="U1034" s="80">
        <v>181433</v>
      </c>
      <c r="V1034" s="78">
        <v>0</v>
      </c>
      <c r="W1034" s="78">
        <v>4</v>
      </c>
      <c r="X1034" s="11" t="str">
        <f ca="1">IF(ISBLANK(BudgetsQTable[[#This Row],[budg_seq_yr]]),"FY"&amp;fiscalyear,"FY"&amp;fiscalyear-1+BudgetsQTable[[#This Row],[budg_seq_yr]])</f>
        <v>FY21</v>
      </c>
      <c r="Y1034" s="79">
        <v>181433</v>
      </c>
      <c r="Z1034" s="78" t="s">
        <v>2869</v>
      </c>
      <c r="AA1034" s="78" t="s">
        <v>468</v>
      </c>
      <c r="AB1034" s="76" t="s">
        <v>2821</v>
      </c>
      <c r="AC1034" s="78" t="s">
        <v>3377</v>
      </c>
    </row>
    <row r="1035" spans="1:29" x14ac:dyDescent="0.35">
      <c r="A1035" s="10" t="s">
        <v>1496</v>
      </c>
      <c r="B1035" s="76" t="s">
        <v>2824</v>
      </c>
      <c r="C1035" s="76">
        <f>C1034+(BudgetsQTable[[#This Row],[lead]]&lt;&gt;K1034)</f>
        <v>138</v>
      </c>
      <c r="D1035" s="76">
        <f>D1034*(BudgetsQTable[[#This Row],[lead]]=K1034)+(BudgetsQTable[[#This Row],[prop_id]]&lt;&gt;A1034)</f>
        <v>1</v>
      </c>
      <c r="E1035" s="77">
        <v>43005.499305555553</v>
      </c>
      <c r="F1035" s="78" t="s">
        <v>2868</v>
      </c>
      <c r="G1035" s="78" t="s">
        <v>2869</v>
      </c>
      <c r="H1035" s="78" t="s">
        <v>470</v>
      </c>
      <c r="I1035" s="76" t="s">
        <v>1229</v>
      </c>
      <c r="J1035" s="76" t="s">
        <v>3691</v>
      </c>
      <c r="K1035" s="78" t="s">
        <v>1496</v>
      </c>
      <c r="L1035" s="7" t="str">
        <f>IF(BudgetsQTable[[#This Row],[pi_last_name]]=" ","",HYPERLINK("https://www.ejacket.nsf.gov/ej/showProposal.do?Continue=Y&amp;ID="&amp;BudgetsQTable[[#This Row],[prop_id]],BudgetsQTable[[#This Row],[prop_id]]))</f>
        <v>1763586</v>
      </c>
      <c r="M1035" s="78" t="s">
        <v>1497</v>
      </c>
      <c r="N1035" s="7" t="str">
        <f>IF(BudgetsQTable[[#This Row],[pi_last_name]]=" ","",HYPERLINK("mailto:"&amp;BudgetsQTable[[#This Row],[pi_email]]&amp;"&amp;subject=Your NSF Proposal:  "&amp;BudgetsQTable[[#This Row],[prop_id]],BudgetsQTable[[#This Row],[pi_email]]))</f>
        <v>grauman@cs.utexas.edu</v>
      </c>
      <c r="O1035" s="78" t="s">
        <v>2827</v>
      </c>
      <c r="P1035" s="78"/>
      <c r="Q1035" s="78"/>
      <c r="R1035" s="79"/>
      <c r="S1035" s="79"/>
      <c r="T1035" s="79"/>
      <c r="U1035" s="80"/>
      <c r="V1035" s="78">
        <v>0</v>
      </c>
      <c r="W1035" s="78"/>
      <c r="X1035" s="11" t="str">
        <f ca="1">IF(ISBLANK(BudgetsQTable[[#This Row],[budg_seq_yr]]),"FY"&amp;fiscalyear,"FY"&amp;fiscalyear-1+BudgetsQTable[[#This Row],[budg_seq_yr]])</f>
        <v>FY18</v>
      </c>
      <c r="Y1035" s="79">
        <v>781581</v>
      </c>
      <c r="Z1035" s="78" t="s">
        <v>2869</v>
      </c>
      <c r="AA1035" s="78" t="s">
        <v>470</v>
      </c>
      <c r="AB1035" s="76" t="s">
        <v>2821</v>
      </c>
      <c r="AC1035" s="78" t="s">
        <v>3688</v>
      </c>
    </row>
    <row r="1036" spans="1:29" x14ac:dyDescent="0.35">
      <c r="A1036" s="10" t="s">
        <v>1496</v>
      </c>
      <c r="B1036" s="76" t="s">
        <v>2824</v>
      </c>
      <c r="C1036" s="76">
        <f>C1035+(BudgetsQTable[[#This Row],[lead]]&lt;&gt;K1035)</f>
        <v>138</v>
      </c>
      <c r="D1036" s="76">
        <f>D1035*(BudgetsQTable[[#This Row],[lead]]=K1035)+(BudgetsQTable[[#This Row],[prop_id]]&lt;&gt;A1035)</f>
        <v>1</v>
      </c>
      <c r="E1036" s="77">
        <v>43005.499305555553</v>
      </c>
      <c r="F1036" s="78" t="s">
        <v>2868</v>
      </c>
      <c r="G1036" s="78" t="s">
        <v>2869</v>
      </c>
      <c r="H1036" s="78" t="s">
        <v>470</v>
      </c>
      <c r="I1036" s="76" t="s">
        <v>1229</v>
      </c>
      <c r="J1036" s="76" t="s">
        <v>753</v>
      </c>
      <c r="K1036" s="78" t="s">
        <v>1496</v>
      </c>
      <c r="L1036" s="7" t="str">
        <f>IF(BudgetsQTable[[#This Row],[pi_last_name]]=" ","",HYPERLINK("https://www.ejacket.nsf.gov/ej/showProposal.do?Continue=Y&amp;ID="&amp;BudgetsQTable[[#This Row],[prop_id]],BudgetsQTable[[#This Row],[prop_id]]))</f>
        <v/>
      </c>
      <c r="M1036" s="78" t="s">
        <v>753</v>
      </c>
      <c r="N1036" s="7" t="str">
        <f>IF(BudgetsQTable[[#This Row],[pi_last_name]]=" ","",HYPERLINK("mailto:"&amp;BudgetsQTable[[#This Row],[pi_email]]&amp;"&amp;subject=Your NSF Proposal:  "&amp;BudgetsQTable[[#This Row],[prop_id]],BudgetsQTable[[#This Row],[pi_email]]))</f>
        <v/>
      </c>
      <c r="O1036" s="78" t="s">
        <v>753</v>
      </c>
      <c r="P1036" s="78">
        <v>1</v>
      </c>
      <c r="Q1036" s="78">
        <v>1.7</v>
      </c>
      <c r="R1036" s="79">
        <v>0</v>
      </c>
      <c r="S1036" s="79">
        <v>4000</v>
      </c>
      <c r="T1036" s="79">
        <v>24000</v>
      </c>
      <c r="U1036" s="80">
        <v>206657</v>
      </c>
      <c r="V1036" s="78">
        <v>0</v>
      </c>
      <c r="W1036" s="78">
        <v>1</v>
      </c>
      <c r="X1036" s="11" t="str">
        <f ca="1">IF(ISBLANK(BudgetsQTable[[#This Row],[budg_seq_yr]]),"FY"&amp;fiscalyear,"FY"&amp;fiscalyear-1+BudgetsQTable[[#This Row],[budg_seq_yr]])</f>
        <v>FY18</v>
      </c>
      <c r="Y1036" s="79">
        <v>206657</v>
      </c>
      <c r="Z1036" s="78" t="s">
        <v>2869</v>
      </c>
      <c r="AA1036" s="78" t="s">
        <v>470</v>
      </c>
      <c r="AB1036" s="76" t="s">
        <v>2821</v>
      </c>
      <c r="AC1036" s="78" t="s">
        <v>3688</v>
      </c>
    </row>
    <row r="1037" spans="1:29" x14ac:dyDescent="0.35">
      <c r="A1037" s="10" t="s">
        <v>1496</v>
      </c>
      <c r="B1037" s="76" t="s">
        <v>2824</v>
      </c>
      <c r="C1037" s="76">
        <f>C1036+(BudgetsQTable[[#This Row],[lead]]&lt;&gt;K1036)</f>
        <v>138</v>
      </c>
      <c r="D1037" s="76">
        <f>D1036*(BudgetsQTable[[#This Row],[lead]]=K1036)+(BudgetsQTable[[#This Row],[prop_id]]&lt;&gt;A1036)</f>
        <v>1</v>
      </c>
      <c r="E1037" s="77">
        <v>43005.499305555553</v>
      </c>
      <c r="F1037" s="78" t="s">
        <v>2868</v>
      </c>
      <c r="G1037" s="78" t="s">
        <v>2869</v>
      </c>
      <c r="H1037" s="78" t="s">
        <v>470</v>
      </c>
      <c r="I1037" s="76" t="s">
        <v>1229</v>
      </c>
      <c r="J1037" s="76" t="s">
        <v>753</v>
      </c>
      <c r="K1037" s="78" t="s">
        <v>1496</v>
      </c>
      <c r="L1037" s="7" t="str">
        <f>IF(BudgetsQTable[[#This Row],[pi_last_name]]=" ","",HYPERLINK("https://www.ejacket.nsf.gov/ej/showProposal.do?Continue=Y&amp;ID="&amp;BudgetsQTable[[#This Row],[prop_id]],BudgetsQTable[[#This Row],[prop_id]]))</f>
        <v/>
      </c>
      <c r="M1037" s="78" t="s">
        <v>753</v>
      </c>
      <c r="N1037" s="7" t="str">
        <f>IF(BudgetsQTable[[#This Row],[pi_last_name]]=" ","",HYPERLINK("mailto:"&amp;BudgetsQTable[[#This Row],[pi_email]]&amp;"&amp;subject=Your NSF Proposal:  "&amp;BudgetsQTable[[#This Row],[prop_id]],BudgetsQTable[[#This Row],[pi_email]]))</f>
        <v/>
      </c>
      <c r="O1037" s="78" t="s">
        <v>753</v>
      </c>
      <c r="P1037" s="78">
        <v>1</v>
      </c>
      <c r="Q1037" s="78">
        <v>1.7</v>
      </c>
      <c r="R1037" s="79">
        <v>0</v>
      </c>
      <c r="S1037" s="79">
        <v>4000</v>
      </c>
      <c r="T1037" s="79">
        <v>0</v>
      </c>
      <c r="U1037" s="80">
        <v>187268</v>
      </c>
      <c r="V1037" s="78">
        <v>0</v>
      </c>
      <c r="W1037" s="78">
        <v>2</v>
      </c>
      <c r="X1037" s="11" t="str">
        <f ca="1">IF(ISBLANK(BudgetsQTable[[#This Row],[budg_seq_yr]]),"FY"&amp;fiscalyear,"FY"&amp;fiscalyear-1+BudgetsQTable[[#This Row],[budg_seq_yr]])</f>
        <v>FY19</v>
      </c>
      <c r="Y1037" s="79">
        <v>187268</v>
      </c>
      <c r="Z1037" s="78" t="s">
        <v>2869</v>
      </c>
      <c r="AA1037" s="78" t="s">
        <v>470</v>
      </c>
      <c r="AB1037" s="76" t="s">
        <v>2821</v>
      </c>
      <c r="AC1037" s="78" t="s">
        <v>3688</v>
      </c>
    </row>
    <row r="1038" spans="1:29" x14ac:dyDescent="0.35">
      <c r="A1038" s="10" t="s">
        <v>1496</v>
      </c>
      <c r="B1038" s="76" t="s">
        <v>2824</v>
      </c>
      <c r="C1038" s="76">
        <f>C1037+(BudgetsQTable[[#This Row],[lead]]&lt;&gt;K1037)</f>
        <v>138</v>
      </c>
      <c r="D1038" s="76">
        <f>D1037*(BudgetsQTable[[#This Row],[lead]]=K1037)+(BudgetsQTable[[#This Row],[prop_id]]&lt;&gt;A1037)</f>
        <v>1</v>
      </c>
      <c r="E1038" s="77">
        <v>43005.499305555553</v>
      </c>
      <c r="F1038" s="78" t="s">
        <v>2868</v>
      </c>
      <c r="G1038" s="78" t="s">
        <v>2869</v>
      </c>
      <c r="H1038" s="78" t="s">
        <v>470</v>
      </c>
      <c r="I1038" s="76" t="s">
        <v>1229</v>
      </c>
      <c r="J1038" s="76" t="s">
        <v>753</v>
      </c>
      <c r="K1038" s="78" t="s">
        <v>1496</v>
      </c>
      <c r="L1038" s="7" t="str">
        <f>IF(BudgetsQTable[[#This Row],[pi_last_name]]=" ","",HYPERLINK("https://www.ejacket.nsf.gov/ej/showProposal.do?Continue=Y&amp;ID="&amp;BudgetsQTable[[#This Row],[prop_id]],BudgetsQTable[[#This Row],[prop_id]]))</f>
        <v/>
      </c>
      <c r="M1038" s="78" t="s">
        <v>753</v>
      </c>
      <c r="N1038" s="7" t="str">
        <f>IF(BudgetsQTable[[#This Row],[pi_last_name]]=" ","",HYPERLINK("mailto:"&amp;BudgetsQTable[[#This Row],[pi_email]]&amp;"&amp;subject=Your NSF Proposal:  "&amp;BudgetsQTable[[#This Row],[prop_id]],BudgetsQTable[[#This Row],[pi_email]]))</f>
        <v/>
      </c>
      <c r="O1038" s="78" t="s">
        <v>753</v>
      </c>
      <c r="P1038" s="78">
        <v>1</v>
      </c>
      <c r="Q1038" s="78">
        <v>1.7</v>
      </c>
      <c r="R1038" s="79">
        <v>0</v>
      </c>
      <c r="S1038" s="79">
        <v>4000</v>
      </c>
      <c r="T1038" s="79">
        <v>0</v>
      </c>
      <c r="U1038" s="80">
        <v>192017</v>
      </c>
      <c r="V1038" s="78">
        <v>0</v>
      </c>
      <c r="W1038" s="78">
        <v>3</v>
      </c>
      <c r="X1038" s="11" t="str">
        <f ca="1">IF(ISBLANK(BudgetsQTable[[#This Row],[budg_seq_yr]]),"FY"&amp;fiscalyear,"FY"&amp;fiscalyear-1+BudgetsQTable[[#This Row],[budg_seq_yr]])</f>
        <v>FY20</v>
      </c>
      <c r="Y1038" s="79">
        <v>192017</v>
      </c>
      <c r="Z1038" s="78" t="s">
        <v>2869</v>
      </c>
      <c r="AA1038" s="78" t="s">
        <v>470</v>
      </c>
      <c r="AB1038" s="76" t="s">
        <v>2821</v>
      </c>
      <c r="AC1038" s="78" t="s">
        <v>3688</v>
      </c>
    </row>
    <row r="1039" spans="1:29" x14ac:dyDescent="0.35">
      <c r="A1039" s="10" t="s">
        <v>1496</v>
      </c>
      <c r="B1039" s="76" t="s">
        <v>2824</v>
      </c>
      <c r="C1039" s="76">
        <f>C1038+(BudgetsQTable[[#This Row],[lead]]&lt;&gt;K1038)</f>
        <v>138</v>
      </c>
      <c r="D1039" s="76">
        <f>D1038*(BudgetsQTable[[#This Row],[lead]]=K1038)+(BudgetsQTable[[#This Row],[prop_id]]&lt;&gt;A1038)</f>
        <v>1</v>
      </c>
      <c r="E1039" s="77">
        <v>43005.499305555553</v>
      </c>
      <c r="F1039" s="78" t="s">
        <v>2868</v>
      </c>
      <c r="G1039" s="78" t="s">
        <v>2869</v>
      </c>
      <c r="H1039" s="78" t="s">
        <v>470</v>
      </c>
      <c r="I1039" s="76" t="s">
        <v>1229</v>
      </c>
      <c r="J1039" s="76" t="s">
        <v>753</v>
      </c>
      <c r="K1039" s="78" t="s">
        <v>1496</v>
      </c>
      <c r="L1039" s="7" t="str">
        <f>IF(BudgetsQTable[[#This Row],[pi_last_name]]=" ","",HYPERLINK("https://www.ejacket.nsf.gov/ej/showProposal.do?Continue=Y&amp;ID="&amp;BudgetsQTable[[#This Row],[prop_id]],BudgetsQTable[[#This Row],[prop_id]]))</f>
        <v/>
      </c>
      <c r="M1039" s="78" t="s">
        <v>753</v>
      </c>
      <c r="N1039" s="7" t="str">
        <f>IF(BudgetsQTable[[#This Row],[pi_last_name]]=" ","",HYPERLINK("mailto:"&amp;BudgetsQTable[[#This Row],[pi_email]]&amp;"&amp;subject=Your NSF Proposal:  "&amp;BudgetsQTable[[#This Row],[prop_id]],BudgetsQTable[[#This Row],[pi_email]]))</f>
        <v/>
      </c>
      <c r="O1039" s="78" t="s">
        <v>753</v>
      </c>
      <c r="P1039" s="78">
        <v>1</v>
      </c>
      <c r="Q1039" s="78">
        <v>1.7</v>
      </c>
      <c r="R1039" s="79">
        <v>0</v>
      </c>
      <c r="S1039" s="79">
        <v>4000</v>
      </c>
      <c r="T1039" s="79">
        <v>0</v>
      </c>
      <c r="U1039" s="80">
        <v>195639</v>
      </c>
      <c r="V1039" s="78">
        <v>0</v>
      </c>
      <c r="W1039" s="78">
        <v>4</v>
      </c>
      <c r="X1039" s="11" t="str">
        <f ca="1">IF(ISBLANK(BudgetsQTable[[#This Row],[budg_seq_yr]]),"FY"&amp;fiscalyear,"FY"&amp;fiscalyear-1+BudgetsQTable[[#This Row],[budg_seq_yr]])</f>
        <v>FY21</v>
      </c>
      <c r="Y1039" s="79">
        <v>195639</v>
      </c>
      <c r="Z1039" s="78" t="s">
        <v>2869</v>
      </c>
      <c r="AA1039" s="78" t="s">
        <v>470</v>
      </c>
      <c r="AB1039" s="76" t="s">
        <v>2821</v>
      </c>
      <c r="AC1039" s="78" t="s">
        <v>3688</v>
      </c>
    </row>
    <row r="1040" spans="1:29" x14ac:dyDescent="0.35">
      <c r="A1040" s="10" t="s">
        <v>3692</v>
      </c>
      <c r="B1040" s="76" t="s">
        <v>2834</v>
      </c>
      <c r="C1040" s="76">
        <f>C1039+(BudgetsQTable[[#This Row],[lead]]&lt;&gt;K1039)</f>
        <v>138</v>
      </c>
      <c r="D1040" s="76">
        <f>D1039*(BudgetsQTable[[#This Row],[lead]]=K1039)+(BudgetsQTable[[#This Row],[prop_id]]&lt;&gt;A1039)</f>
        <v>2</v>
      </c>
      <c r="E1040" s="77">
        <v>43005.618055555555</v>
      </c>
      <c r="F1040" s="78" t="s">
        <v>2868</v>
      </c>
      <c r="G1040" s="78" t="s">
        <v>2869</v>
      </c>
      <c r="H1040" s="78" t="s">
        <v>470</v>
      </c>
      <c r="I1040" s="76" t="s">
        <v>1229</v>
      </c>
      <c r="J1040" s="76" t="s">
        <v>3696</v>
      </c>
      <c r="K1040" s="78" t="s">
        <v>1496</v>
      </c>
      <c r="L1040" s="7" t="str">
        <f>IF(BudgetsQTable[[#This Row],[pi_last_name]]=" ","",HYPERLINK("https://www.ejacket.nsf.gov/ej/showProposal.do?Continue=Y&amp;ID="&amp;BudgetsQTable[[#This Row],[prop_id]],BudgetsQTable[[#This Row],[prop_id]]))</f>
        <v>1763800</v>
      </c>
      <c r="M1040" s="78" t="s">
        <v>3693</v>
      </c>
      <c r="N1040" s="7" t="str">
        <f>IF(BudgetsQTable[[#This Row],[pi_last_name]]=" ","",HYPERLINK("mailto:"&amp;BudgetsQTable[[#This Row],[pi_email]]&amp;"&amp;subject=Your NSF Proposal:  "&amp;BudgetsQTable[[#This Row],[prop_id]],BudgetsQTable[[#This Row],[pi_email]]))</f>
        <v>greg@ttic.edu</v>
      </c>
      <c r="O1040" s="78" t="s">
        <v>3695</v>
      </c>
      <c r="P1040" s="78"/>
      <c r="Q1040" s="78"/>
      <c r="R1040" s="79"/>
      <c r="S1040" s="79"/>
      <c r="T1040" s="79"/>
      <c r="U1040" s="80"/>
      <c r="V1040" s="78">
        <v>0</v>
      </c>
      <c r="W1040" s="78"/>
      <c r="X1040" s="11" t="str">
        <f ca="1">IF(ISBLANK(BudgetsQTable[[#This Row],[budg_seq_yr]]),"FY"&amp;fiscalyear,"FY"&amp;fiscalyear-1+BudgetsQTable[[#This Row],[budg_seq_yr]])</f>
        <v>FY18</v>
      </c>
      <c r="Y1040" s="79">
        <v>742952</v>
      </c>
      <c r="Z1040" s="78" t="s">
        <v>2869</v>
      </c>
      <c r="AA1040" s="78" t="s">
        <v>470</v>
      </c>
      <c r="AB1040" s="76" t="s">
        <v>2821</v>
      </c>
      <c r="AC1040" s="78" t="s">
        <v>3688</v>
      </c>
    </row>
    <row r="1041" spans="1:29" x14ac:dyDescent="0.35">
      <c r="A1041" s="10" t="s">
        <v>3692</v>
      </c>
      <c r="B1041" s="76" t="s">
        <v>2834</v>
      </c>
      <c r="C1041" s="76">
        <f>C1040+(BudgetsQTable[[#This Row],[lead]]&lt;&gt;K1040)</f>
        <v>138</v>
      </c>
      <c r="D1041" s="76">
        <f>D1040*(BudgetsQTable[[#This Row],[lead]]=K1040)+(BudgetsQTable[[#This Row],[prop_id]]&lt;&gt;A1040)</f>
        <v>2</v>
      </c>
      <c r="E1041" s="77">
        <v>43005.618055555555</v>
      </c>
      <c r="F1041" s="78" t="s">
        <v>2868</v>
      </c>
      <c r="G1041" s="78" t="s">
        <v>2869</v>
      </c>
      <c r="H1041" s="78" t="s">
        <v>470</v>
      </c>
      <c r="I1041" s="76" t="s">
        <v>1229</v>
      </c>
      <c r="J1041" s="76" t="s">
        <v>753</v>
      </c>
      <c r="K1041" s="78" t="s">
        <v>1496</v>
      </c>
      <c r="L1041" s="7" t="str">
        <f>IF(BudgetsQTable[[#This Row],[pi_last_name]]=" ","",HYPERLINK("https://www.ejacket.nsf.gov/ej/showProposal.do?Continue=Y&amp;ID="&amp;BudgetsQTable[[#This Row],[prop_id]],BudgetsQTable[[#This Row],[prop_id]]))</f>
        <v/>
      </c>
      <c r="M1041" s="78" t="s">
        <v>753</v>
      </c>
      <c r="N1041" s="7" t="str">
        <f>IF(BudgetsQTable[[#This Row],[pi_last_name]]=" ","",HYPERLINK("mailto:"&amp;BudgetsQTable[[#This Row],[pi_email]]&amp;"&amp;subject=Your NSF Proposal:  "&amp;BudgetsQTable[[#This Row],[prop_id]],BudgetsQTable[[#This Row],[pi_email]]))</f>
        <v/>
      </c>
      <c r="O1041" s="78" t="s">
        <v>753</v>
      </c>
      <c r="P1041" s="78">
        <v>1</v>
      </c>
      <c r="Q1041" s="78">
        <v>1.5</v>
      </c>
      <c r="R1041" s="79">
        <v>0</v>
      </c>
      <c r="S1041" s="79">
        <v>5000</v>
      </c>
      <c r="T1041" s="79">
        <v>16000</v>
      </c>
      <c r="U1041" s="80">
        <v>193567</v>
      </c>
      <c r="V1041" s="78">
        <v>0</v>
      </c>
      <c r="W1041" s="78">
        <v>1</v>
      </c>
      <c r="X1041" s="11" t="str">
        <f ca="1">IF(ISBLANK(BudgetsQTable[[#This Row],[budg_seq_yr]]),"FY"&amp;fiscalyear,"FY"&amp;fiscalyear-1+BudgetsQTable[[#This Row],[budg_seq_yr]])</f>
        <v>FY18</v>
      </c>
      <c r="Y1041" s="79">
        <v>193567</v>
      </c>
      <c r="Z1041" s="78" t="s">
        <v>2869</v>
      </c>
      <c r="AA1041" s="78" t="s">
        <v>470</v>
      </c>
      <c r="AB1041" s="76" t="s">
        <v>2821</v>
      </c>
      <c r="AC1041" s="78" t="s">
        <v>3688</v>
      </c>
    </row>
    <row r="1042" spans="1:29" x14ac:dyDescent="0.35">
      <c r="A1042" s="10" t="s">
        <v>3692</v>
      </c>
      <c r="B1042" s="76" t="s">
        <v>2834</v>
      </c>
      <c r="C1042" s="76">
        <f>C1041+(BudgetsQTable[[#This Row],[lead]]&lt;&gt;K1041)</f>
        <v>138</v>
      </c>
      <c r="D1042" s="76">
        <f>D1041*(BudgetsQTable[[#This Row],[lead]]=K1041)+(BudgetsQTable[[#This Row],[prop_id]]&lt;&gt;A1041)</f>
        <v>2</v>
      </c>
      <c r="E1042" s="77">
        <v>43005.618055555555</v>
      </c>
      <c r="F1042" s="78" t="s">
        <v>2868</v>
      </c>
      <c r="G1042" s="78" t="s">
        <v>2869</v>
      </c>
      <c r="H1042" s="78" t="s">
        <v>470</v>
      </c>
      <c r="I1042" s="76" t="s">
        <v>1229</v>
      </c>
      <c r="J1042" s="76" t="s">
        <v>753</v>
      </c>
      <c r="K1042" s="78" t="s">
        <v>1496</v>
      </c>
      <c r="L1042" s="7" t="str">
        <f>IF(BudgetsQTable[[#This Row],[pi_last_name]]=" ","",HYPERLINK("https://www.ejacket.nsf.gov/ej/showProposal.do?Continue=Y&amp;ID="&amp;BudgetsQTable[[#This Row],[prop_id]],BudgetsQTable[[#This Row],[prop_id]]))</f>
        <v/>
      </c>
      <c r="M1042" s="78" t="s">
        <v>753</v>
      </c>
      <c r="N1042" s="7" t="str">
        <f>IF(BudgetsQTable[[#This Row],[pi_last_name]]=" ","",HYPERLINK("mailto:"&amp;BudgetsQTable[[#This Row],[pi_email]]&amp;"&amp;subject=Your NSF Proposal:  "&amp;BudgetsQTable[[#This Row],[prop_id]],BudgetsQTable[[#This Row],[pi_email]]))</f>
        <v/>
      </c>
      <c r="O1042" s="78" t="s">
        <v>753</v>
      </c>
      <c r="P1042" s="78">
        <v>1</v>
      </c>
      <c r="Q1042" s="78">
        <v>1.5</v>
      </c>
      <c r="R1042" s="79">
        <v>0</v>
      </c>
      <c r="S1042" s="79">
        <v>5150</v>
      </c>
      <c r="T1042" s="79">
        <v>0</v>
      </c>
      <c r="U1042" s="80">
        <v>177744</v>
      </c>
      <c r="V1042" s="78">
        <v>0</v>
      </c>
      <c r="W1042" s="78">
        <v>2</v>
      </c>
      <c r="X1042" s="11" t="str">
        <f ca="1">IF(ISBLANK(BudgetsQTable[[#This Row],[budg_seq_yr]]),"FY"&amp;fiscalyear,"FY"&amp;fiscalyear-1+BudgetsQTable[[#This Row],[budg_seq_yr]])</f>
        <v>FY19</v>
      </c>
      <c r="Y1042" s="79">
        <v>177744</v>
      </c>
      <c r="Z1042" s="78" t="s">
        <v>2869</v>
      </c>
      <c r="AA1042" s="78" t="s">
        <v>470</v>
      </c>
      <c r="AB1042" s="76" t="s">
        <v>2821</v>
      </c>
      <c r="AC1042" s="78" t="s">
        <v>3688</v>
      </c>
    </row>
    <row r="1043" spans="1:29" x14ac:dyDescent="0.35">
      <c r="A1043" s="10" t="s">
        <v>3692</v>
      </c>
      <c r="B1043" s="76" t="s">
        <v>2834</v>
      </c>
      <c r="C1043" s="76">
        <f>C1042+(BudgetsQTable[[#This Row],[lead]]&lt;&gt;K1042)</f>
        <v>138</v>
      </c>
      <c r="D1043" s="76">
        <f>D1042*(BudgetsQTable[[#This Row],[lead]]=K1042)+(BudgetsQTable[[#This Row],[prop_id]]&lt;&gt;A1042)</f>
        <v>2</v>
      </c>
      <c r="E1043" s="77">
        <v>43005.618055555555</v>
      </c>
      <c r="F1043" s="78" t="s">
        <v>2868</v>
      </c>
      <c r="G1043" s="78" t="s">
        <v>2869</v>
      </c>
      <c r="H1043" s="78" t="s">
        <v>470</v>
      </c>
      <c r="I1043" s="76" t="s">
        <v>1229</v>
      </c>
      <c r="J1043" s="76" t="s">
        <v>753</v>
      </c>
      <c r="K1043" s="78" t="s">
        <v>1496</v>
      </c>
      <c r="L1043" s="7" t="str">
        <f>IF(BudgetsQTable[[#This Row],[pi_last_name]]=" ","",HYPERLINK("https://www.ejacket.nsf.gov/ej/showProposal.do?Continue=Y&amp;ID="&amp;BudgetsQTable[[#This Row],[prop_id]],BudgetsQTable[[#This Row],[prop_id]]))</f>
        <v/>
      </c>
      <c r="M1043" s="78" t="s">
        <v>753</v>
      </c>
      <c r="N1043" s="7" t="str">
        <f>IF(BudgetsQTable[[#This Row],[pi_last_name]]=" ","",HYPERLINK("mailto:"&amp;BudgetsQTable[[#This Row],[pi_email]]&amp;"&amp;subject=Your NSF Proposal:  "&amp;BudgetsQTable[[#This Row],[prop_id]],BudgetsQTable[[#This Row],[pi_email]]))</f>
        <v/>
      </c>
      <c r="O1043" s="78" t="s">
        <v>753</v>
      </c>
      <c r="P1043" s="78">
        <v>1</v>
      </c>
      <c r="Q1043" s="78">
        <v>1.5</v>
      </c>
      <c r="R1043" s="79">
        <v>0</v>
      </c>
      <c r="S1043" s="79">
        <v>5305</v>
      </c>
      <c r="T1043" s="79">
        <v>0</v>
      </c>
      <c r="U1043" s="80">
        <v>183075</v>
      </c>
      <c r="V1043" s="78">
        <v>0</v>
      </c>
      <c r="W1043" s="78">
        <v>3</v>
      </c>
      <c r="X1043" s="11" t="str">
        <f ca="1">IF(ISBLANK(BudgetsQTable[[#This Row],[budg_seq_yr]]),"FY"&amp;fiscalyear,"FY"&amp;fiscalyear-1+BudgetsQTable[[#This Row],[budg_seq_yr]])</f>
        <v>FY20</v>
      </c>
      <c r="Y1043" s="79">
        <v>183075</v>
      </c>
      <c r="Z1043" s="78" t="s">
        <v>2869</v>
      </c>
      <c r="AA1043" s="78" t="s">
        <v>470</v>
      </c>
      <c r="AB1043" s="76" t="s">
        <v>2821</v>
      </c>
      <c r="AC1043" s="78" t="s">
        <v>3688</v>
      </c>
    </row>
    <row r="1044" spans="1:29" x14ac:dyDescent="0.35">
      <c r="A1044" s="10" t="s">
        <v>3692</v>
      </c>
      <c r="B1044" s="76" t="s">
        <v>2834</v>
      </c>
      <c r="C1044" s="76">
        <f>C1043+(BudgetsQTable[[#This Row],[lead]]&lt;&gt;K1043)</f>
        <v>138</v>
      </c>
      <c r="D1044" s="76">
        <f>D1043*(BudgetsQTable[[#This Row],[lead]]=K1043)+(BudgetsQTable[[#This Row],[prop_id]]&lt;&gt;A1043)</f>
        <v>2</v>
      </c>
      <c r="E1044" s="77">
        <v>43005.618055555555</v>
      </c>
      <c r="F1044" s="78" t="s">
        <v>2868</v>
      </c>
      <c r="G1044" s="78" t="s">
        <v>2869</v>
      </c>
      <c r="H1044" s="78" t="s">
        <v>470</v>
      </c>
      <c r="I1044" s="76" t="s">
        <v>1229</v>
      </c>
      <c r="J1044" s="76" t="s">
        <v>753</v>
      </c>
      <c r="K1044" s="78" t="s">
        <v>1496</v>
      </c>
      <c r="L1044" s="7" t="str">
        <f>IF(BudgetsQTable[[#This Row],[pi_last_name]]=" ","",HYPERLINK("https://www.ejacket.nsf.gov/ej/showProposal.do?Continue=Y&amp;ID="&amp;BudgetsQTable[[#This Row],[prop_id]],BudgetsQTable[[#This Row],[prop_id]]))</f>
        <v/>
      </c>
      <c r="M1044" s="78" t="s">
        <v>753</v>
      </c>
      <c r="N1044" s="7" t="str">
        <f>IF(BudgetsQTable[[#This Row],[pi_last_name]]=" ","",HYPERLINK("mailto:"&amp;BudgetsQTable[[#This Row],[pi_email]]&amp;"&amp;subject=Your NSF Proposal:  "&amp;BudgetsQTable[[#This Row],[prop_id]],BudgetsQTable[[#This Row],[pi_email]]))</f>
        <v/>
      </c>
      <c r="O1044" s="78" t="s">
        <v>753</v>
      </c>
      <c r="P1044" s="78">
        <v>1</v>
      </c>
      <c r="Q1044" s="78">
        <v>1.5</v>
      </c>
      <c r="R1044" s="79">
        <v>0</v>
      </c>
      <c r="S1044" s="79">
        <v>5464</v>
      </c>
      <c r="T1044" s="79">
        <v>0</v>
      </c>
      <c r="U1044" s="80">
        <v>188566</v>
      </c>
      <c r="V1044" s="78">
        <v>0</v>
      </c>
      <c r="W1044" s="78">
        <v>4</v>
      </c>
      <c r="X1044" s="11" t="str">
        <f ca="1">IF(ISBLANK(BudgetsQTable[[#This Row],[budg_seq_yr]]),"FY"&amp;fiscalyear,"FY"&amp;fiscalyear-1+BudgetsQTable[[#This Row],[budg_seq_yr]])</f>
        <v>FY21</v>
      </c>
      <c r="Y1044" s="79">
        <v>188566</v>
      </c>
      <c r="Z1044" s="78" t="s">
        <v>2869</v>
      </c>
      <c r="AA1044" s="78" t="s">
        <v>470</v>
      </c>
      <c r="AB1044" s="76" t="s">
        <v>2821</v>
      </c>
      <c r="AC1044" s="78" t="s">
        <v>3688</v>
      </c>
    </row>
    <row r="1045" spans="1:29" x14ac:dyDescent="0.35">
      <c r="A1045" s="10" t="s">
        <v>3697</v>
      </c>
      <c r="B1045" s="76" t="s">
        <v>2834</v>
      </c>
      <c r="C1045" s="76">
        <f>C1044+(BudgetsQTable[[#This Row],[lead]]&lt;&gt;K1044)</f>
        <v>138</v>
      </c>
      <c r="D1045" s="76">
        <f>D1044*(BudgetsQTable[[#This Row],[lead]]=K1044)+(BudgetsQTable[[#This Row],[prop_id]]&lt;&gt;A1044)</f>
        <v>3</v>
      </c>
      <c r="E1045" s="77">
        <v>43005.655555555553</v>
      </c>
      <c r="F1045" s="78" t="s">
        <v>2868</v>
      </c>
      <c r="G1045" s="78" t="s">
        <v>2869</v>
      </c>
      <c r="H1045" s="78" t="s">
        <v>470</v>
      </c>
      <c r="I1045" s="76" t="s">
        <v>1229</v>
      </c>
      <c r="J1045" s="76" t="s">
        <v>3700</v>
      </c>
      <c r="K1045" s="78" t="s">
        <v>1496</v>
      </c>
      <c r="L1045" s="7" t="str">
        <f>IF(BudgetsQTable[[#This Row],[pi_last_name]]=" ","",HYPERLINK("https://www.ejacket.nsf.gov/ej/showProposal.do?Continue=Y&amp;ID="&amp;BudgetsQTable[[#This Row],[prop_id]],BudgetsQTable[[#This Row],[prop_id]]))</f>
        <v>1763888</v>
      </c>
      <c r="M1045" s="78" t="s">
        <v>3698</v>
      </c>
      <c r="N1045" s="7" t="str">
        <f>IF(BudgetsQTable[[#This Row],[pi_last_name]]=" ","",HYPERLINK("mailto:"&amp;BudgetsQTable[[#This Row],[pi_email]]&amp;"&amp;subject=Your NSF Proposal:  "&amp;BudgetsQTable[[#This Row],[prop_id]],BudgetsQTable[[#This Row],[pi_email]]))</f>
        <v>fergus@cs.nyu.edu</v>
      </c>
      <c r="O1045" s="78" t="s">
        <v>589</v>
      </c>
      <c r="P1045" s="78"/>
      <c r="Q1045" s="78"/>
      <c r="R1045" s="79"/>
      <c r="S1045" s="79"/>
      <c r="T1045" s="79"/>
      <c r="U1045" s="80"/>
      <c r="V1045" s="78">
        <v>0</v>
      </c>
      <c r="W1045" s="78"/>
      <c r="X1045" s="11" t="str">
        <f ca="1">IF(ISBLANK(BudgetsQTable[[#This Row],[budg_seq_yr]]),"FY"&amp;fiscalyear,"FY"&amp;fiscalyear-1+BudgetsQTable[[#This Row],[budg_seq_yr]])</f>
        <v>FY18</v>
      </c>
      <c r="Y1045" s="79">
        <v>757600</v>
      </c>
      <c r="Z1045" s="78" t="s">
        <v>2869</v>
      </c>
      <c r="AA1045" s="78" t="s">
        <v>470</v>
      </c>
      <c r="AB1045" s="76" t="s">
        <v>2821</v>
      </c>
      <c r="AC1045" s="78" t="s">
        <v>3688</v>
      </c>
    </row>
    <row r="1046" spans="1:29" x14ac:dyDescent="0.35">
      <c r="A1046" s="10" t="s">
        <v>3697</v>
      </c>
      <c r="B1046" s="76" t="s">
        <v>2834</v>
      </c>
      <c r="C1046" s="76">
        <f>C1045+(BudgetsQTable[[#This Row],[lead]]&lt;&gt;K1045)</f>
        <v>138</v>
      </c>
      <c r="D1046" s="76">
        <f>D1045*(BudgetsQTable[[#This Row],[lead]]=K1045)+(BudgetsQTable[[#This Row],[prop_id]]&lt;&gt;A1045)</f>
        <v>3</v>
      </c>
      <c r="E1046" s="77">
        <v>43005.655555555553</v>
      </c>
      <c r="F1046" s="78" t="s">
        <v>2868</v>
      </c>
      <c r="G1046" s="78" t="s">
        <v>2869</v>
      </c>
      <c r="H1046" s="78" t="s">
        <v>470</v>
      </c>
      <c r="I1046" s="76" t="s">
        <v>1229</v>
      </c>
      <c r="J1046" s="76" t="s">
        <v>753</v>
      </c>
      <c r="K1046" s="78" t="s">
        <v>1496</v>
      </c>
      <c r="L1046" s="7" t="str">
        <f>IF(BudgetsQTable[[#This Row],[pi_last_name]]=" ","",HYPERLINK("https://www.ejacket.nsf.gov/ej/showProposal.do?Continue=Y&amp;ID="&amp;BudgetsQTable[[#This Row],[prop_id]],BudgetsQTable[[#This Row],[prop_id]]))</f>
        <v/>
      </c>
      <c r="M1046" s="78" t="s">
        <v>753</v>
      </c>
      <c r="N1046" s="7" t="str">
        <f>IF(BudgetsQTable[[#This Row],[pi_last_name]]=" ","",HYPERLINK("mailto:"&amp;BudgetsQTable[[#This Row],[pi_email]]&amp;"&amp;subject=Your NSF Proposal:  "&amp;BudgetsQTable[[#This Row],[prop_id]],BudgetsQTable[[#This Row],[pi_email]]))</f>
        <v/>
      </c>
      <c r="O1046" s="78" t="s">
        <v>753</v>
      </c>
      <c r="P1046" s="78">
        <v>1</v>
      </c>
      <c r="Q1046" s="78">
        <v>1</v>
      </c>
      <c r="R1046" s="79">
        <v>0</v>
      </c>
      <c r="S1046" s="79">
        <v>7028</v>
      </c>
      <c r="T1046" s="79">
        <v>0</v>
      </c>
      <c r="U1046" s="80">
        <v>182446</v>
      </c>
      <c r="V1046" s="78">
        <v>0</v>
      </c>
      <c r="W1046" s="78">
        <v>1</v>
      </c>
      <c r="X1046" s="11" t="str">
        <f ca="1">IF(ISBLANK(BudgetsQTable[[#This Row],[budg_seq_yr]]),"FY"&amp;fiscalyear,"FY"&amp;fiscalyear-1+BudgetsQTable[[#This Row],[budg_seq_yr]])</f>
        <v>FY18</v>
      </c>
      <c r="Y1046" s="79">
        <v>182446</v>
      </c>
      <c r="Z1046" s="78" t="s">
        <v>2869</v>
      </c>
      <c r="AA1046" s="78" t="s">
        <v>470</v>
      </c>
      <c r="AB1046" s="76" t="s">
        <v>2821</v>
      </c>
      <c r="AC1046" s="78" t="s">
        <v>3688</v>
      </c>
    </row>
    <row r="1047" spans="1:29" x14ac:dyDescent="0.35">
      <c r="A1047" s="10" t="s">
        <v>3697</v>
      </c>
      <c r="B1047" s="76" t="s">
        <v>2834</v>
      </c>
      <c r="C1047" s="76">
        <f>C1046+(BudgetsQTable[[#This Row],[lead]]&lt;&gt;K1046)</f>
        <v>138</v>
      </c>
      <c r="D1047" s="76">
        <f>D1046*(BudgetsQTable[[#This Row],[lead]]=K1046)+(BudgetsQTable[[#This Row],[prop_id]]&lt;&gt;A1046)</f>
        <v>3</v>
      </c>
      <c r="E1047" s="77">
        <v>43005.655555555553</v>
      </c>
      <c r="F1047" s="78" t="s">
        <v>2868</v>
      </c>
      <c r="G1047" s="78" t="s">
        <v>2869</v>
      </c>
      <c r="H1047" s="78" t="s">
        <v>470</v>
      </c>
      <c r="I1047" s="76" t="s">
        <v>1229</v>
      </c>
      <c r="J1047" s="76" t="s">
        <v>753</v>
      </c>
      <c r="K1047" s="78" t="s">
        <v>1496</v>
      </c>
      <c r="L1047" s="7" t="str">
        <f>IF(BudgetsQTable[[#This Row],[pi_last_name]]=" ","",HYPERLINK("https://www.ejacket.nsf.gov/ej/showProposal.do?Continue=Y&amp;ID="&amp;BudgetsQTable[[#This Row],[prop_id]],BudgetsQTable[[#This Row],[prop_id]]))</f>
        <v/>
      </c>
      <c r="M1047" s="78" t="s">
        <v>753</v>
      </c>
      <c r="N1047" s="7" t="str">
        <f>IF(BudgetsQTable[[#This Row],[pi_last_name]]=" ","",HYPERLINK("mailto:"&amp;BudgetsQTable[[#This Row],[pi_email]]&amp;"&amp;subject=Your NSF Proposal:  "&amp;BudgetsQTable[[#This Row],[prop_id]],BudgetsQTable[[#This Row],[pi_email]]))</f>
        <v/>
      </c>
      <c r="O1047" s="78" t="s">
        <v>753</v>
      </c>
      <c r="P1047" s="78">
        <v>1</v>
      </c>
      <c r="Q1047" s="78">
        <v>1</v>
      </c>
      <c r="R1047" s="79">
        <v>0</v>
      </c>
      <c r="S1047" s="79">
        <v>7204</v>
      </c>
      <c r="T1047" s="79">
        <v>0</v>
      </c>
      <c r="U1047" s="80">
        <v>187005</v>
      </c>
      <c r="V1047" s="78">
        <v>0</v>
      </c>
      <c r="W1047" s="78">
        <v>2</v>
      </c>
      <c r="X1047" s="11" t="str">
        <f ca="1">IF(ISBLANK(BudgetsQTable[[#This Row],[budg_seq_yr]]),"FY"&amp;fiscalyear,"FY"&amp;fiscalyear-1+BudgetsQTable[[#This Row],[budg_seq_yr]])</f>
        <v>FY19</v>
      </c>
      <c r="Y1047" s="79">
        <v>187005</v>
      </c>
      <c r="Z1047" s="78" t="s">
        <v>2869</v>
      </c>
      <c r="AA1047" s="78" t="s">
        <v>470</v>
      </c>
      <c r="AB1047" s="76" t="s">
        <v>2821</v>
      </c>
      <c r="AC1047" s="78" t="s">
        <v>3688</v>
      </c>
    </row>
    <row r="1048" spans="1:29" x14ac:dyDescent="0.35">
      <c r="A1048" s="10" t="s">
        <v>3697</v>
      </c>
      <c r="B1048" s="76" t="s">
        <v>2834</v>
      </c>
      <c r="C1048" s="76">
        <f>C1047+(BudgetsQTable[[#This Row],[lead]]&lt;&gt;K1047)</f>
        <v>138</v>
      </c>
      <c r="D1048" s="76">
        <f>D1047*(BudgetsQTable[[#This Row],[lead]]=K1047)+(BudgetsQTable[[#This Row],[prop_id]]&lt;&gt;A1047)</f>
        <v>3</v>
      </c>
      <c r="E1048" s="77">
        <v>43005.655555555553</v>
      </c>
      <c r="F1048" s="78" t="s">
        <v>2868</v>
      </c>
      <c r="G1048" s="78" t="s">
        <v>2869</v>
      </c>
      <c r="H1048" s="78" t="s">
        <v>470</v>
      </c>
      <c r="I1048" s="76" t="s">
        <v>1229</v>
      </c>
      <c r="J1048" s="76" t="s">
        <v>753</v>
      </c>
      <c r="K1048" s="78" t="s">
        <v>1496</v>
      </c>
      <c r="L1048" s="7" t="str">
        <f>IF(BudgetsQTable[[#This Row],[pi_last_name]]=" ","",HYPERLINK("https://www.ejacket.nsf.gov/ej/showProposal.do?Continue=Y&amp;ID="&amp;BudgetsQTable[[#This Row],[prop_id]],BudgetsQTable[[#This Row],[prop_id]]))</f>
        <v/>
      </c>
      <c r="M1048" s="78" t="s">
        <v>753</v>
      </c>
      <c r="N1048" s="7" t="str">
        <f>IF(BudgetsQTable[[#This Row],[pi_last_name]]=" ","",HYPERLINK("mailto:"&amp;BudgetsQTable[[#This Row],[pi_email]]&amp;"&amp;subject=Your NSF Proposal:  "&amp;BudgetsQTable[[#This Row],[prop_id]],BudgetsQTable[[#This Row],[pi_email]]))</f>
        <v/>
      </c>
      <c r="O1048" s="78" t="s">
        <v>753</v>
      </c>
      <c r="P1048" s="78">
        <v>1</v>
      </c>
      <c r="Q1048" s="78">
        <v>1</v>
      </c>
      <c r="R1048" s="79">
        <v>0</v>
      </c>
      <c r="S1048" s="79">
        <v>7384</v>
      </c>
      <c r="T1048" s="79">
        <v>0</v>
      </c>
      <c r="U1048" s="80">
        <v>191676</v>
      </c>
      <c r="V1048" s="78">
        <v>0</v>
      </c>
      <c r="W1048" s="78">
        <v>3</v>
      </c>
      <c r="X1048" s="11" t="str">
        <f ca="1">IF(ISBLANK(BudgetsQTable[[#This Row],[budg_seq_yr]]),"FY"&amp;fiscalyear,"FY"&amp;fiscalyear-1+BudgetsQTable[[#This Row],[budg_seq_yr]])</f>
        <v>FY20</v>
      </c>
      <c r="Y1048" s="79">
        <v>191676</v>
      </c>
      <c r="Z1048" s="78" t="s">
        <v>2869</v>
      </c>
      <c r="AA1048" s="78" t="s">
        <v>470</v>
      </c>
      <c r="AB1048" s="76" t="s">
        <v>2821</v>
      </c>
      <c r="AC1048" s="78" t="s">
        <v>3688</v>
      </c>
    </row>
    <row r="1049" spans="1:29" x14ac:dyDescent="0.35">
      <c r="A1049" s="10" t="s">
        <v>3697</v>
      </c>
      <c r="B1049" s="76" t="s">
        <v>2834</v>
      </c>
      <c r="C1049" s="76">
        <f>C1048+(BudgetsQTable[[#This Row],[lead]]&lt;&gt;K1048)</f>
        <v>138</v>
      </c>
      <c r="D1049" s="76">
        <f>D1048*(BudgetsQTable[[#This Row],[lead]]=K1048)+(BudgetsQTable[[#This Row],[prop_id]]&lt;&gt;A1048)</f>
        <v>3</v>
      </c>
      <c r="E1049" s="77">
        <v>43005.655555555553</v>
      </c>
      <c r="F1049" s="78" t="s">
        <v>2868</v>
      </c>
      <c r="G1049" s="78" t="s">
        <v>2869</v>
      </c>
      <c r="H1049" s="78" t="s">
        <v>470</v>
      </c>
      <c r="I1049" s="76" t="s">
        <v>1229</v>
      </c>
      <c r="J1049" s="76" t="s">
        <v>753</v>
      </c>
      <c r="K1049" s="78" t="s">
        <v>1496</v>
      </c>
      <c r="L1049" s="7" t="str">
        <f>IF(BudgetsQTable[[#This Row],[pi_last_name]]=" ","",HYPERLINK("https://www.ejacket.nsf.gov/ej/showProposal.do?Continue=Y&amp;ID="&amp;BudgetsQTable[[#This Row],[prop_id]],BudgetsQTable[[#This Row],[prop_id]]))</f>
        <v/>
      </c>
      <c r="M1049" s="78" t="s">
        <v>753</v>
      </c>
      <c r="N1049" s="7" t="str">
        <f>IF(BudgetsQTable[[#This Row],[pi_last_name]]=" ","",HYPERLINK("mailto:"&amp;BudgetsQTable[[#This Row],[pi_email]]&amp;"&amp;subject=Your NSF Proposal:  "&amp;BudgetsQTable[[#This Row],[prop_id]],BudgetsQTable[[#This Row],[pi_email]]))</f>
        <v/>
      </c>
      <c r="O1049" s="78" t="s">
        <v>753</v>
      </c>
      <c r="P1049" s="78">
        <v>1</v>
      </c>
      <c r="Q1049" s="78">
        <v>1</v>
      </c>
      <c r="R1049" s="79">
        <v>0</v>
      </c>
      <c r="S1049" s="79">
        <v>7569</v>
      </c>
      <c r="T1049" s="79">
        <v>0</v>
      </c>
      <c r="U1049" s="80">
        <v>196473</v>
      </c>
      <c r="V1049" s="78">
        <v>0</v>
      </c>
      <c r="W1049" s="78">
        <v>4</v>
      </c>
      <c r="X1049" s="11" t="str">
        <f ca="1">IF(ISBLANK(BudgetsQTable[[#This Row],[budg_seq_yr]]),"FY"&amp;fiscalyear,"FY"&amp;fiscalyear-1+BudgetsQTable[[#This Row],[budg_seq_yr]])</f>
        <v>FY21</v>
      </c>
      <c r="Y1049" s="79">
        <v>196473</v>
      </c>
      <c r="Z1049" s="78" t="s">
        <v>2869</v>
      </c>
      <c r="AA1049" s="78" t="s">
        <v>470</v>
      </c>
      <c r="AB1049" s="76" t="s">
        <v>2821</v>
      </c>
      <c r="AC1049" s="78" t="s">
        <v>3688</v>
      </c>
    </row>
    <row r="1050" spans="1:29" x14ac:dyDescent="0.35">
      <c r="A1050" s="10" t="s">
        <v>3701</v>
      </c>
      <c r="B1050" s="76" t="s">
        <v>2834</v>
      </c>
      <c r="C1050" s="76">
        <f>C1049+(BudgetsQTable[[#This Row],[lead]]&lt;&gt;K1049)</f>
        <v>138</v>
      </c>
      <c r="D1050" s="76">
        <f>D1049*(BudgetsQTable[[#This Row],[lead]]=K1049)+(BudgetsQTable[[#This Row],[prop_id]]&lt;&gt;A1049)</f>
        <v>4</v>
      </c>
      <c r="E1050" s="77">
        <v>43005.67083333333</v>
      </c>
      <c r="F1050" s="78" t="s">
        <v>2868</v>
      </c>
      <c r="G1050" s="78" t="s">
        <v>2869</v>
      </c>
      <c r="H1050" s="78" t="s">
        <v>470</v>
      </c>
      <c r="I1050" s="76" t="s">
        <v>1229</v>
      </c>
      <c r="J1050" s="76" t="s">
        <v>3704</v>
      </c>
      <c r="K1050" s="78" t="s">
        <v>1496</v>
      </c>
      <c r="L1050" s="7" t="str">
        <f>IF(BudgetsQTable[[#This Row],[pi_last_name]]=" ","",HYPERLINK("https://www.ejacket.nsf.gov/ej/showProposal.do?Continue=Y&amp;ID="&amp;BudgetsQTable[[#This Row],[prop_id]],BudgetsQTable[[#This Row],[prop_id]]))</f>
        <v>1763927</v>
      </c>
      <c r="M1050" s="78" t="s">
        <v>3702</v>
      </c>
      <c r="N1050" s="7" t="str">
        <f>IF(BudgetsQTable[[#This Row],[pi_last_name]]=" ","",HYPERLINK("mailto:"&amp;BudgetsQTable[[#This Row],[pi_email]]&amp;"&amp;subject=Your NSF Proposal:  "&amp;BudgetsQTable[[#This Row],[prop_id]],BudgetsQTable[[#This Row],[pi_email]]))</f>
        <v>elm@cs.umass.edu</v>
      </c>
      <c r="O1050" s="78" t="s">
        <v>2956</v>
      </c>
      <c r="P1050" s="78"/>
      <c r="Q1050" s="78"/>
      <c r="R1050" s="79"/>
      <c r="S1050" s="79"/>
      <c r="T1050" s="79"/>
      <c r="U1050" s="80"/>
      <c r="V1050" s="78">
        <v>0</v>
      </c>
      <c r="W1050" s="78"/>
      <c r="X1050" s="11" t="str">
        <f ca="1">IF(ISBLANK(BudgetsQTable[[#This Row],[budg_seq_yr]]),"FY"&amp;fiscalyear,"FY"&amp;fiscalyear-1+BudgetsQTable[[#This Row],[budg_seq_yr]])</f>
        <v>FY18</v>
      </c>
      <c r="Y1050" s="79">
        <v>773683</v>
      </c>
      <c r="Z1050" s="78" t="s">
        <v>2869</v>
      </c>
      <c r="AA1050" s="78" t="s">
        <v>470</v>
      </c>
      <c r="AB1050" s="76" t="s">
        <v>2821</v>
      </c>
      <c r="AC1050" s="78" t="s">
        <v>3688</v>
      </c>
    </row>
    <row r="1051" spans="1:29" x14ac:dyDescent="0.35">
      <c r="A1051" s="10" t="s">
        <v>3701</v>
      </c>
      <c r="B1051" s="76" t="s">
        <v>2834</v>
      </c>
      <c r="C1051" s="76">
        <f>C1050+(BudgetsQTable[[#This Row],[lead]]&lt;&gt;K1050)</f>
        <v>138</v>
      </c>
      <c r="D1051" s="76">
        <f>D1050*(BudgetsQTable[[#This Row],[lead]]=K1050)+(BudgetsQTable[[#This Row],[prop_id]]&lt;&gt;A1050)</f>
        <v>4</v>
      </c>
      <c r="E1051" s="77">
        <v>43005.67083333333</v>
      </c>
      <c r="F1051" s="78" t="s">
        <v>2868</v>
      </c>
      <c r="G1051" s="78" t="s">
        <v>2869</v>
      </c>
      <c r="H1051" s="78" t="s">
        <v>470</v>
      </c>
      <c r="I1051" s="76" t="s">
        <v>1229</v>
      </c>
      <c r="J1051" s="76" t="s">
        <v>753</v>
      </c>
      <c r="K1051" s="78" t="s">
        <v>1496</v>
      </c>
      <c r="L1051" s="7" t="str">
        <f>IF(BudgetsQTable[[#This Row],[pi_last_name]]=" ","",HYPERLINK("https://www.ejacket.nsf.gov/ej/showProposal.do?Continue=Y&amp;ID="&amp;BudgetsQTable[[#This Row],[prop_id]],BudgetsQTable[[#This Row],[prop_id]]))</f>
        <v/>
      </c>
      <c r="M1051" s="78" t="s">
        <v>753</v>
      </c>
      <c r="N1051" s="7" t="str">
        <f>IF(BudgetsQTable[[#This Row],[pi_last_name]]=" ","",HYPERLINK("mailto:"&amp;BudgetsQTable[[#This Row],[pi_email]]&amp;"&amp;subject=Your NSF Proposal:  "&amp;BudgetsQTable[[#This Row],[prop_id]],BudgetsQTable[[#This Row],[pi_email]]))</f>
        <v/>
      </c>
      <c r="O1051" s="78" t="s">
        <v>753</v>
      </c>
      <c r="P1051" s="78">
        <v>1</v>
      </c>
      <c r="Q1051" s="78">
        <v>0.25</v>
      </c>
      <c r="R1051" s="79">
        <v>0</v>
      </c>
      <c r="S1051" s="79">
        <v>3600</v>
      </c>
      <c r="T1051" s="79">
        <v>16000</v>
      </c>
      <c r="U1051" s="80">
        <v>174536</v>
      </c>
      <c r="V1051" s="78">
        <v>0</v>
      </c>
      <c r="W1051" s="78">
        <v>1</v>
      </c>
      <c r="X1051" s="11" t="str">
        <f ca="1">IF(ISBLANK(BudgetsQTable[[#This Row],[budg_seq_yr]]),"FY"&amp;fiscalyear,"FY"&amp;fiscalyear-1+BudgetsQTable[[#This Row],[budg_seq_yr]])</f>
        <v>FY18</v>
      </c>
      <c r="Y1051" s="79">
        <v>174536</v>
      </c>
      <c r="Z1051" s="78" t="s">
        <v>2869</v>
      </c>
      <c r="AA1051" s="78" t="s">
        <v>470</v>
      </c>
      <c r="AB1051" s="76" t="s">
        <v>2821</v>
      </c>
      <c r="AC1051" s="78" t="s">
        <v>3688</v>
      </c>
    </row>
    <row r="1052" spans="1:29" x14ac:dyDescent="0.35">
      <c r="A1052" s="10" t="s">
        <v>3701</v>
      </c>
      <c r="B1052" s="76" t="s">
        <v>2834</v>
      </c>
      <c r="C1052" s="76">
        <f>C1051+(BudgetsQTable[[#This Row],[lead]]&lt;&gt;K1051)</f>
        <v>138</v>
      </c>
      <c r="D1052" s="76">
        <f>D1051*(BudgetsQTable[[#This Row],[lead]]=K1051)+(BudgetsQTable[[#This Row],[prop_id]]&lt;&gt;A1051)</f>
        <v>4</v>
      </c>
      <c r="E1052" s="77">
        <v>43005.67083333333</v>
      </c>
      <c r="F1052" s="78" t="s">
        <v>2868</v>
      </c>
      <c r="G1052" s="78" t="s">
        <v>2869</v>
      </c>
      <c r="H1052" s="78" t="s">
        <v>470</v>
      </c>
      <c r="I1052" s="76" t="s">
        <v>1229</v>
      </c>
      <c r="J1052" s="76" t="s">
        <v>753</v>
      </c>
      <c r="K1052" s="78" t="s">
        <v>1496</v>
      </c>
      <c r="L1052" s="7" t="str">
        <f>IF(BudgetsQTable[[#This Row],[pi_last_name]]=" ","",HYPERLINK("https://www.ejacket.nsf.gov/ej/showProposal.do?Continue=Y&amp;ID="&amp;BudgetsQTable[[#This Row],[prop_id]],BudgetsQTable[[#This Row],[prop_id]]))</f>
        <v/>
      </c>
      <c r="M1052" s="78" t="s">
        <v>753</v>
      </c>
      <c r="N1052" s="7" t="str">
        <f>IF(BudgetsQTable[[#This Row],[pi_last_name]]=" ","",HYPERLINK("mailto:"&amp;BudgetsQTable[[#This Row],[pi_email]]&amp;"&amp;subject=Your NSF Proposal:  "&amp;BudgetsQTable[[#This Row],[prop_id]],BudgetsQTable[[#This Row],[pi_email]]))</f>
        <v/>
      </c>
      <c r="O1052" s="78" t="s">
        <v>753</v>
      </c>
      <c r="P1052" s="78">
        <v>1</v>
      </c>
      <c r="Q1052" s="78">
        <v>1.5</v>
      </c>
      <c r="R1052" s="79">
        <v>0</v>
      </c>
      <c r="S1052" s="79">
        <v>3600</v>
      </c>
      <c r="T1052" s="79">
        <v>0</v>
      </c>
      <c r="U1052" s="80">
        <v>241023</v>
      </c>
      <c r="V1052" s="78">
        <v>0</v>
      </c>
      <c r="W1052" s="78">
        <v>2</v>
      </c>
      <c r="X1052" s="11" t="str">
        <f ca="1">IF(ISBLANK(BudgetsQTable[[#This Row],[budg_seq_yr]]),"FY"&amp;fiscalyear,"FY"&amp;fiscalyear-1+BudgetsQTable[[#This Row],[budg_seq_yr]])</f>
        <v>FY19</v>
      </c>
      <c r="Y1052" s="79">
        <v>241023</v>
      </c>
      <c r="Z1052" s="78" t="s">
        <v>2869</v>
      </c>
      <c r="AA1052" s="78" t="s">
        <v>470</v>
      </c>
      <c r="AB1052" s="76" t="s">
        <v>2821</v>
      </c>
      <c r="AC1052" s="78" t="s">
        <v>3688</v>
      </c>
    </row>
    <row r="1053" spans="1:29" x14ac:dyDescent="0.35">
      <c r="A1053" s="10" t="s">
        <v>3701</v>
      </c>
      <c r="B1053" s="76" t="s">
        <v>2834</v>
      </c>
      <c r="C1053" s="76">
        <f>C1052+(BudgetsQTable[[#This Row],[lead]]&lt;&gt;K1052)</f>
        <v>138</v>
      </c>
      <c r="D1053" s="76">
        <f>D1052*(BudgetsQTable[[#This Row],[lead]]=K1052)+(BudgetsQTable[[#This Row],[prop_id]]&lt;&gt;A1052)</f>
        <v>4</v>
      </c>
      <c r="E1053" s="77">
        <v>43005.67083333333</v>
      </c>
      <c r="F1053" s="78" t="s">
        <v>2868</v>
      </c>
      <c r="G1053" s="78" t="s">
        <v>2869</v>
      </c>
      <c r="H1053" s="78" t="s">
        <v>470</v>
      </c>
      <c r="I1053" s="76" t="s">
        <v>1229</v>
      </c>
      <c r="J1053" s="76" t="s">
        <v>753</v>
      </c>
      <c r="K1053" s="78" t="s">
        <v>1496</v>
      </c>
      <c r="L1053" s="7" t="str">
        <f>IF(BudgetsQTable[[#This Row],[pi_last_name]]=" ","",HYPERLINK("https://www.ejacket.nsf.gov/ej/showProposal.do?Continue=Y&amp;ID="&amp;BudgetsQTable[[#This Row],[prop_id]],BudgetsQTable[[#This Row],[prop_id]]))</f>
        <v/>
      </c>
      <c r="M1053" s="78" t="s">
        <v>753</v>
      </c>
      <c r="N1053" s="7" t="str">
        <f>IF(BudgetsQTable[[#This Row],[pi_last_name]]=" ","",HYPERLINK("mailto:"&amp;BudgetsQTable[[#This Row],[pi_email]]&amp;"&amp;subject=Your NSF Proposal:  "&amp;BudgetsQTable[[#This Row],[prop_id]],BudgetsQTable[[#This Row],[pi_email]]))</f>
        <v/>
      </c>
      <c r="O1053" s="78" t="s">
        <v>753</v>
      </c>
      <c r="P1053" s="78">
        <v>1</v>
      </c>
      <c r="Q1053" s="78">
        <v>1.25</v>
      </c>
      <c r="R1053" s="79">
        <v>0</v>
      </c>
      <c r="S1053" s="79">
        <v>3600</v>
      </c>
      <c r="T1053" s="79">
        <v>0</v>
      </c>
      <c r="U1053" s="80">
        <v>198301</v>
      </c>
      <c r="V1053" s="78">
        <v>0</v>
      </c>
      <c r="W1053" s="78">
        <v>3</v>
      </c>
      <c r="X1053" s="11" t="str">
        <f ca="1">IF(ISBLANK(BudgetsQTable[[#This Row],[budg_seq_yr]]),"FY"&amp;fiscalyear,"FY"&amp;fiscalyear-1+BudgetsQTable[[#This Row],[budg_seq_yr]])</f>
        <v>FY20</v>
      </c>
      <c r="Y1053" s="79">
        <v>198301</v>
      </c>
      <c r="Z1053" s="78" t="s">
        <v>2869</v>
      </c>
      <c r="AA1053" s="78" t="s">
        <v>470</v>
      </c>
      <c r="AB1053" s="76" t="s">
        <v>2821</v>
      </c>
      <c r="AC1053" s="78" t="s">
        <v>3688</v>
      </c>
    </row>
    <row r="1054" spans="1:29" x14ac:dyDescent="0.35">
      <c r="A1054" s="10" t="s">
        <v>3701</v>
      </c>
      <c r="B1054" s="76" t="s">
        <v>2834</v>
      </c>
      <c r="C1054" s="76">
        <f>C1053+(BudgetsQTable[[#This Row],[lead]]&lt;&gt;K1053)</f>
        <v>138</v>
      </c>
      <c r="D1054" s="76">
        <f>D1053*(BudgetsQTable[[#This Row],[lead]]=K1053)+(BudgetsQTable[[#This Row],[prop_id]]&lt;&gt;A1053)</f>
        <v>4</v>
      </c>
      <c r="E1054" s="77">
        <v>43005.67083333333</v>
      </c>
      <c r="F1054" s="78" t="s">
        <v>2868</v>
      </c>
      <c r="G1054" s="78" t="s">
        <v>2869</v>
      </c>
      <c r="H1054" s="78" t="s">
        <v>470</v>
      </c>
      <c r="I1054" s="76" t="s">
        <v>1229</v>
      </c>
      <c r="J1054" s="76" t="s">
        <v>753</v>
      </c>
      <c r="K1054" s="78" t="s">
        <v>1496</v>
      </c>
      <c r="L1054" s="7" t="str">
        <f>IF(BudgetsQTable[[#This Row],[pi_last_name]]=" ","",HYPERLINK("https://www.ejacket.nsf.gov/ej/showProposal.do?Continue=Y&amp;ID="&amp;BudgetsQTable[[#This Row],[prop_id]],BudgetsQTable[[#This Row],[prop_id]]))</f>
        <v/>
      </c>
      <c r="M1054" s="78" t="s">
        <v>753</v>
      </c>
      <c r="N1054" s="7" t="str">
        <f>IF(BudgetsQTable[[#This Row],[pi_last_name]]=" ","",HYPERLINK("mailto:"&amp;BudgetsQTable[[#This Row],[pi_email]]&amp;"&amp;subject=Your NSF Proposal:  "&amp;BudgetsQTable[[#This Row],[prop_id]],BudgetsQTable[[#This Row],[pi_email]]))</f>
        <v/>
      </c>
      <c r="O1054" s="78" t="s">
        <v>753</v>
      </c>
      <c r="P1054" s="78">
        <v>1</v>
      </c>
      <c r="Q1054" s="78">
        <v>1.25</v>
      </c>
      <c r="R1054" s="79">
        <v>0</v>
      </c>
      <c r="S1054" s="79">
        <v>3600</v>
      </c>
      <c r="T1054" s="79">
        <v>0</v>
      </c>
      <c r="U1054" s="80">
        <v>159823</v>
      </c>
      <c r="V1054" s="78">
        <v>0</v>
      </c>
      <c r="W1054" s="78">
        <v>4</v>
      </c>
      <c r="X1054" s="11" t="str">
        <f ca="1">IF(ISBLANK(BudgetsQTable[[#This Row],[budg_seq_yr]]),"FY"&amp;fiscalyear,"FY"&amp;fiscalyear-1+BudgetsQTable[[#This Row],[budg_seq_yr]])</f>
        <v>FY21</v>
      </c>
      <c r="Y1054" s="79">
        <v>159823</v>
      </c>
      <c r="Z1054" s="78" t="s">
        <v>2869</v>
      </c>
      <c r="AA1054" s="78" t="s">
        <v>470</v>
      </c>
      <c r="AB1054" s="76" t="s">
        <v>2821</v>
      </c>
      <c r="AC1054" s="78" t="s">
        <v>3688</v>
      </c>
    </row>
    <row r="1055" spans="1:29" x14ac:dyDescent="0.35">
      <c r="A1055" s="10" t="s">
        <v>1499</v>
      </c>
      <c r="B1055" s="76" t="s">
        <v>2824</v>
      </c>
      <c r="C1055" s="76">
        <f>C1054+(BudgetsQTable[[#This Row],[lead]]&lt;&gt;K1054)</f>
        <v>139</v>
      </c>
      <c r="D1055" s="76">
        <f>D1054*(BudgetsQTable[[#This Row],[lead]]=K1054)+(BudgetsQTable[[#This Row],[prop_id]]&lt;&gt;A1054)</f>
        <v>1</v>
      </c>
      <c r="E1055" s="77">
        <v>43005.499305555553</v>
      </c>
      <c r="F1055" s="78" t="s">
        <v>2839</v>
      </c>
      <c r="G1055" s="78" t="s">
        <v>2840</v>
      </c>
      <c r="H1055" s="78" t="s">
        <v>462</v>
      </c>
      <c r="I1055" s="76" t="s">
        <v>757</v>
      </c>
      <c r="J1055" s="76" t="s">
        <v>3707</v>
      </c>
      <c r="K1055" s="78" t="s">
        <v>1499</v>
      </c>
      <c r="L1055" s="7" t="str">
        <f>IF(BudgetsQTable[[#This Row],[pi_last_name]]=" ","",HYPERLINK("https://www.ejacket.nsf.gov/ej/showProposal.do?Continue=Y&amp;ID="&amp;BudgetsQTable[[#This Row],[prop_id]],BudgetsQTable[[#This Row],[prop_id]]))</f>
        <v>1763588</v>
      </c>
      <c r="M1055" s="78" t="s">
        <v>1500</v>
      </c>
      <c r="N1055" s="7" t="str">
        <f>IF(BudgetsQTable[[#This Row],[pi_last_name]]=" ","",HYPERLINK("mailto:"&amp;BudgetsQTable[[#This Row],[pi_email]]&amp;"&amp;subject=Your NSF Proposal:  "&amp;BudgetsQTable[[#This Row],[prop_id]],BudgetsQTable[[#This Row],[pi_email]]))</f>
        <v>herlihy@cs.brown.edu</v>
      </c>
      <c r="O1055" s="78" t="s">
        <v>3379</v>
      </c>
      <c r="P1055" s="78"/>
      <c r="Q1055" s="78"/>
      <c r="R1055" s="79"/>
      <c r="S1055" s="79"/>
      <c r="T1055" s="79"/>
      <c r="U1055" s="80"/>
      <c r="V1055" s="78">
        <v>0</v>
      </c>
      <c r="W1055" s="78"/>
      <c r="X1055" s="11" t="str">
        <f ca="1">IF(ISBLANK(BudgetsQTable[[#This Row],[budg_seq_yr]]),"FY"&amp;fiscalyear,"FY"&amp;fiscalyear-1+BudgetsQTable[[#This Row],[budg_seq_yr]])</f>
        <v>FY18</v>
      </c>
      <c r="Y1055" s="79">
        <v>500000</v>
      </c>
      <c r="Z1055" s="78" t="s">
        <v>2840</v>
      </c>
      <c r="AA1055" s="78" t="s">
        <v>462</v>
      </c>
      <c r="AB1055" s="76" t="s">
        <v>2821</v>
      </c>
      <c r="AC1055" s="78" t="s">
        <v>3467</v>
      </c>
    </row>
    <row r="1056" spans="1:29" x14ac:dyDescent="0.35">
      <c r="A1056" s="10" t="s">
        <v>1499</v>
      </c>
      <c r="B1056" s="76" t="s">
        <v>2824</v>
      </c>
      <c r="C1056" s="76">
        <f>C1055+(BudgetsQTable[[#This Row],[lead]]&lt;&gt;K1055)</f>
        <v>139</v>
      </c>
      <c r="D1056" s="76">
        <f>D1055*(BudgetsQTable[[#This Row],[lead]]=K1055)+(BudgetsQTable[[#This Row],[prop_id]]&lt;&gt;A1055)</f>
        <v>1</v>
      </c>
      <c r="E1056" s="77">
        <v>43005.499305555553</v>
      </c>
      <c r="F1056" s="78" t="s">
        <v>2839</v>
      </c>
      <c r="G1056" s="78" t="s">
        <v>2840</v>
      </c>
      <c r="H1056" s="78" t="s">
        <v>462</v>
      </c>
      <c r="I1056" s="76" t="s">
        <v>757</v>
      </c>
      <c r="J1056" s="76" t="s">
        <v>753</v>
      </c>
      <c r="K1056" s="78" t="s">
        <v>1499</v>
      </c>
      <c r="L1056" s="7" t="str">
        <f>IF(BudgetsQTable[[#This Row],[pi_last_name]]=" ","",HYPERLINK("https://www.ejacket.nsf.gov/ej/showProposal.do?Continue=Y&amp;ID="&amp;BudgetsQTable[[#This Row],[prop_id]],BudgetsQTable[[#This Row],[prop_id]]))</f>
        <v/>
      </c>
      <c r="M1056" s="78" t="s">
        <v>753</v>
      </c>
      <c r="N1056" s="7" t="str">
        <f>IF(BudgetsQTable[[#This Row],[pi_last_name]]=" ","",HYPERLINK("mailto:"&amp;BudgetsQTable[[#This Row],[pi_email]]&amp;"&amp;subject=Your NSF Proposal:  "&amp;BudgetsQTable[[#This Row],[prop_id]],BudgetsQTable[[#This Row],[pi_email]]))</f>
        <v/>
      </c>
      <c r="O1056" s="78" t="s">
        <v>753</v>
      </c>
      <c r="P1056" s="78">
        <v>1</v>
      </c>
      <c r="Q1056" s="78">
        <v>0.5</v>
      </c>
      <c r="R1056" s="79">
        <v>0</v>
      </c>
      <c r="S1056" s="79">
        <v>2000</v>
      </c>
      <c r="T1056" s="79">
        <v>0</v>
      </c>
      <c r="U1056" s="80">
        <v>117595</v>
      </c>
      <c r="V1056" s="78">
        <v>0</v>
      </c>
      <c r="W1056" s="78">
        <v>1</v>
      </c>
      <c r="X1056" s="11" t="str">
        <f ca="1">IF(ISBLANK(BudgetsQTable[[#This Row],[budg_seq_yr]]),"FY"&amp;fiscalyear,"FY"&amp;fiscalyear-1+BudgetsQTable[[#This Row],[budg_seq_yr]])</f>
        <v>FY18</v>
      </c>
      <c r="Y1056" s="79">
        <v>117595</v>
      </c>
      <c r="Z1056" s="78" t="s">
        <v>2840</v>
      </c>
      <c r="AA1056" s="78" t="s">
        <v>462</v>
      </c>
      <c r="AB1056" s="76" t="s">
        <v>2821</v>
      </c>
      <c r="AC1056" s="78" t="s">
        <v>3467</v>
      </c>
    </row>
    <row r="1057" spans="1:29" x14ac:dyDescent="0.35">
      <c r="A1057" s="10" t="s">
        <v>1499</v>
      </c>
      <c r="B1057" s="76" t="s">
        <v>2824</v>
      </c>
      <c r="C1057" s="76">
        <f>C1056+(BudgetsQTable[[#This Row],[lead]]&lt;&gt;K1056)</f>
        <v>139</v>
      </c>
      <c r="D1057" s="76">
        <f>D1056*(BudgetsQTable[[#This Row],[lead]]=K1056)+(BudgetsQTable[[#This Row],[prop_id]]&lt;&gt;A1056)</f>
        <v>1</v>
      </c>
      <c r="E1057" s="77">
        <v>43005.499305555553</v>
      </c>
      <c r="F1057" s="78" t="s">
        <v>2839</v>
      </c>
      <c r="G1057" s="78" t="s">
        <v>2840</v>
      </c>
      <c r="H1057" s="78" t="s">
        <v>462</v>
      </c>
      <c r="I1057" s="76" t="s">
        <v>757</v>
      </c>
      <c r="J1057" s="76" t="s">
        <v>753</v>
      </c>
      <c r="K1057" s="78" t="s">
        <v>1499</v>
      </c>
      <c r="L1057" s="7" t="str">
        <f>IF(BudgetsQTable[[#This Row],[pi_last_name]]=" ","",HYPERLINK("https://www.ejacket.nsf.gov/ej/showProposal.do?Continue=Y&amp;ID="&amp;BudgetsQTable[[#This Row],[prop_id]],BudgetsQTable[[#This Row],[prop_id]]))</f>
        <v/>
      </c>
      <c r="M1057" s="78" t="s">
        <v>753</v>
      </c>
      <c r="N1057" s="7" t="str">
        <f>IF(BudgetsQTable[[#This Row],[pi_last_name]]=" ","",HYPERLINK("mailto:"&amp;BudgetsQTable[[#This Row],[pi_email]]&amp;"&amp;subject=Your NSF Proposal:  "&amp;BudgetsQTable[[#This Row],[prop_id]],BudgetsQTable[[#This Row],[pi_email]]))</f>
        <v/>
      </c>
      <c r="O1057" s="78" t="s">
        <v>753</v>
      </c>
      <c r="P1057" s="78">
        <v>1</v>
      </c>
      <c r="Q1057" s="78">
        <v>0.5</v>
      </c>
      <c r="R1057" s="79">
        <v>0</v>
      </c>
      <c r="S1057" s="79">
        <v>2274</v>
      </c>
      <c r="T1057" s="79">
        <v>0</v>
      </c>
      <c r="U1057" s="80">
        <v>122359</v>
      </c>
      <c r="V1057" s="78">
        <v>0</v>
      </c>
      <c r="W1057" s="78">
        <v>2</v>
      </c>
      <c r="X1057" s="11" t="str">
        <f ca="1">IF(ISBLANK(BudgetsQTable[[#This Row],[budg_seq_yr]]),"FY"&amp;fiscalyear,"FY"&amp;fiscalyear-1+BudgetsQTable[[#This Row],[budg_seq_yr]])</f>
        <v>FY19</v>
      </c>
      <c r="Y1057" s="79">
        <v>122359</v>
      </c>
      <c r="Z1057" s="78" t="s">
        <v>2840</v>
      </c>
      <c r="AA1057" s="78" t="s">
        <v>462</v>
      </c>
      <c r="AB1057" s="76" t="s">
        <v>2821</v>
      </c>
      <c r="AC1057" s="78" t="s">
        <v>3467</v>
      </c>
    </row>
    <row r="1058" spans="1:29" x14ac:dyDescent="0.35">
      <c r="A1058" s="10" t="s">
        <v>1499</v>
      </c>
      <c r="B1058" s="76" t="s">
        <v>2824</v>
      </c>
      <c r="C1058" s="76">
        <f>C1057+(BudgetsQTable[[#This Row],[lead]]&lt;&gt;K1057)</f>
        <v>139</v>
      </c>
      <c r="D1058" s="76">
        <f>D1057*(BudgetsQTable[[#This Row],[lead]]=K1057)+(BudgetsQTable[[#This Row],[prop_id]]&lt;&gt;A1057)</f>
        <v>1</v>
      </c>
      <c r="E1058" s="77">
        <v>43005.499305555553</v>
      </c>
      <c r="F1058" s="78" t="s">
        <v>2839</v>
      </c>
      <c r="G1058" s="78" t="s">
        <v>2840</v>
      </c>
      <c r="H1058" s="78" t="s">
        <v>462</v>
      </c>
      <c r="I1058" s="76" t="s">
        <v>757</v>
      </c>
      <c r="J1058" s="76" t="s">
        <v>753</v>
      </c>
      <c r="K1058" s="78" t="s">
        <v>1499</v>
      </c>
      <c r="L1058" s="7" t="str">
        <f>IF(BudgetsQTable[[#This Row],[pi_last_name]]=" ","",HYPERLINK("https://www.ejacket.nsf.gov/ej/showProposal.do?Continue=Y&amp;ID="&amp;BudgetsQTable[[#This Row],[prop_id]],BudgetsQTable[[#This Row],[prop_id]]))</f>
        <v/>
      </c>
      <c r="M1058" s="78" t="s">
        <v>753</v>
      </c>
      <c r="N1058" s="7" t="str">
        <f>IF(BudgetsQTable[[#This Row],[pi_last_name]]=" ","",HYPERLINK("mailto:"&amp;BudgetsQTable[[#This Row],[pi_email]]&amp;"&amp;subject=Your NSF Proposal:  "&amp;BudgetsQTable[[#This Row],[prop_id]],BudgetsQTable[[#This Row],[pi_email]]))</f>
        <v/>
      </c>
      <c r="O1058" s="78" t="s">
        <v>753</v>
      </c>
      <c r="P1058" s="78">
        <v>1</v>
      </c>
      <c r="Q1058" s="78">
        <v>0.5</v>
      </c>
      <c r="R1058" s="79">
        <v>0</v>
      </c>
      <c r="S1058" s="79">
        <v>2500</v>
      </c>
      <c r="T1058" s="79">
        <v>0</v>
      </c>
      <c r="U1058" s="80">
        <v>127122</v>
      </c>
      <c r="V1058" s="78">
        <v>0</v>
      </c>
      <c r="W1058" s="78">
        <v>3</v>
      </c>
      <c r="X1058" s="11" t="str">
        <f ca="1">IF(ISBLANK(BudgetsQTable[[#This Row],[budg_seq_yr]]),"FY"&amp;fiscalyear,"FY"&amp;fiscalyear-1+BudgetsQTable[[#This Row],[budg_seq_yr]])</f>
        <v>FY20</v>
      </c>
      <c r="Y1058" s="79">
        <v>127122</v>
      </c>
      <c r="Z1058" s="78" t="s">
        <v>2840</v>
      </c>
      <c r="AA1058" s="78" t="s">
        <v>462</v>
      </c>
      <c r="AB1058" s="76" t="s">
        <v>2821</v>
      </c>
      <c r="AC1058" s="78" t="s">
        <v>3467</v>
      </c>
    </row>
    <row r="1059" spans="1:29" x14ac:dyDescent="0.35">
      <c r="A1059" s="10" t="s">
        <v>1499</v>
      </c>
      <c r="B1059" s="76" t="s">
        <v>2824</v>
      </c>
      <c r="C1059" s="76">
        <f>C1058+(BudgetsQTable[[#This Row],[lead]]&lt;&gt;K1058)</f>
        <v>139</v>
      </c>
      <c r="D1059" s="76">
        <f>D1058*(BudgetsQTable[[#This Row],[lead]]=K1058)+(BudgetsQTable[[#This Row],[prop_id]]&lt;&gt;A1058)</f>
        <v>1</v>
      </c>
      <c r="E1059" s="77">
        <v>43005.499305555553</v>
      </c>
      <c r="F1059" s="78" t="s">
        <v>2839</v>
      </c>
      <c r="G1059" s="78" t="s">
        <v>2840</v>
      </c>
      <c r="H1059" s="78" t="s">
        <v>462</v>
      </c>
      <c r="I1059" s="76" t="s">
        <v>757</v>
      </c>
      <c r="J1059" s="76" t="s">
        <v>753</v>
      </c>
      <c r="K1059" s="78" t="s">
        <v>1499</v>
      </c>
      <c r="L1059" s="7" t="str">
        <f>IF(BudgetsQTable[[#This Row],[pi_last_name]]=" ","",HYPERLINK("https://www.ejacket.nsf.gov/ej/showProposal.do?Continue=Y&amp;ID="&amp;BudgetsQTable[[#This Row],[prop_id]],BudgetsQTable[[#This Row],[prop_id]]))</f>
        <v/>
      </c>
      <c r="M1059" s="78" t="s">
        <v>753</v>
      </c>
      <c r="N1059" s="7" t="str">
        <f>IF(BudgetsQTable[[#This Row],[pi_last_name]]=" ","",HYPERLINK("mailto:"&amp;BudgetsQTable[[#This Row],[pi_email]]&amp;"&amp;subject=Your NSF Proposal:  "&amp;BudgetsQTable[[#This Row],[prop_id]],BudgetsQTable[[#This Row],[pi_email]]))</f>
        <v/>
      </c>
      <c r="O1059" s="78" t="s">
        <v>753</v>
      </c>
      <c r="P1059" s="78">
        <v>1</v>
      </c>
      <c r="Q1059" s="78">
        <v>0.5</v>
      </c>
      <c r="R1059" s="79">
        <v>0</v>
      </c>
      <c r="S1059" s="79">
        <v>3000</v>
      </c>
      <c r="T1059" s="79">
        <v>0</v>
      </c>
      <c r="U1059" s="80">
        <v>132924</v>
      </c>
      <c r="V1059" s="78">
        <v>0</v>
      </c>
      <c r="W1059" s="78">
        <v>4</v>
      </c>
      <c r="X1059" s="11" t="str">
        <f ca="1">IF(ISBLANK(BudgetsQTable[[#This Row],[budg_seq_yr]]),"FY"&amp;fiscalyear,"FY"&amp;fiscalyear-1+BudgetsQTable[[#This Row],[budg_seq_yr]])</f>
        <v>FY21</v>
      </c>
      <c r="Y1059" s="79">
        <v>132924</v>
      </c>
      <c r="Z1059" s="78" t="s">
        <v>2840</v>
      </c>
      <c r="AA1059" s="78" t="s">
        <v>462</v>
      </c>
      <c r="AB1059" s="76" t="s">
        <v>2821</v>
      </c>
      <c r="AC1059" s="78" t="s">
        <v>3467</v>
      </c>
    </row>
    <row r="1060" spans="1:29" x14ac:dyDescent="0.35">
      <c r="A1060" s="10" t="s">
        <v>3708</v>
      </c>
      <c r="B1060" s="76" t="s">
        <v>2834</v>
      </c>
      <c r="C1060" s="76">
        <f>C1059+(BudgetsQTable[[#This Row],[lead]]&lt;&gt;K1059)</f>
        <v>139</v>
      </c>
      <c r="D1060" s="76">
        <f>D1059*(BudgetsQTable[[#This Row],[lead]]=K1059)+(BudgetsQTable[[#This Row],[prop_id]]&lt;&gt;A1059)</f>
        <v>2</v>
      </c>
      <c r="E1060" s="77">
        <v>43005.557638888888</v>
      </c>
      <c r="F1060" s="78" t="s">
        <v>2839</v>
      </c>
      <c r="G1060" s="78" t="s">
        <v>2840</v>
      </c>
      <c r="H1060" s="78" t="s">
        <v>462</v>
      </c>
      <c r="I1060" s="76" t="s">
        <v>757</v>
      </c>
      <c r="J1060" s="76" t="s">
        <v>3710</v>
      </c>
      <c r="K1060" s="78" t="s">
        <v>1499</v>
      </c>
      <c r="L1060" s="7" t="str">
        <f>IF(BudgetsQTable[[#This Row],[pi_last_name]]=" ","",HYPERLINK("https://www.ejacket.nsf.gov/ej/showProposal.do?Continue=Y&amp;ID="&amp;BudgetsQTable[[#This Row],[prop_id]],BudgetsQTable[[#This Row],[prop_id]]))</f>
        <v>1763662</v>
      </c>
      <c r="M1060" s="78" t="s">
        <v>3709</v>
      </c>
      <c r="N1060" s="7" t="str">
        <f>IF(BudgetsQTable[[#This Row],[pi_last_name]]=" ","",HYPERLINK("mailto:"&amp;BudgetsQTable[[#This Row],[pi_email]]&amp;"&amp;subject=Your NSF Proposal:  "&amp;BudgetsQTable[[#This Row],[prop_id]],BudgetsQTable[[#This Row],[pi_email]]))</f>
        <v>lpeng@lsu.edu</v>
      </c>
      <c r="O1060" s="78" t="s">
        <v>3659</v>
      </c>
      <c r="P1060" s="78"/>
      <c r="Q1060" s="78"/>
      <c r="R1060" s="79"/>
      <c r="S1060" s="79"/>
      <c r="T1060" s="79"/>
      <c r="U1060" s="80"/>
      <c r="V1060" s="78">
        <v>0</v>
      </c>
      <c r="W1060" s="78"/>
      <c r="X1060" s="11" t="str">
        <f ca="1">IF(ISBLANK(BudgetsQTable[[#This Row],[budg_seq_yr]]),"FY"&amp;fiscalyear,"FY"&amp;fiscalyear-1+BudgetsQTable[[#This Row],[budg_seq_yr]])</f>
        <v>FY18</v>
      </c>
      <c r="Y1060" s="79">
        <v>500000</v>
      </c>
      <c r="Z1060" s="78" t="s">
        <v>2840</v>
      </c>
      <c r="AA1060" s="78" t="s">
        <v>462</v>
      </c>
      <c r="AB1060" s="76" t="s">
        <v>2821</v>
      </c>
      <c r="AC1060" s="78" t="s">
        <v>3467</v>
      </c>
    </row>
    <row r="1061" spans="1:29" x14ac:dyDescent="0.35">
      <c r="A1061" s="10" t="s">
        <v>3708</v>
      </c>
      <c r="B1061" s="76" t="s">
        <v>2834</v>
      </c>
      <c r="C1061" s="76">
        <f>C1060+(BudgetsQTable[[#This Row],[lead]]&lt;&gt;K1060)</f>
        <v>139</v>
      </c>
      <c r="D1061" s="76">
        <f>D1060*(BudgetsQTable[[#This Row],[lead]]=K1060)+(BudgetsQTable[[#This Row],[prop_id]]&lt;&gt;A1060)</f>
        <v>2</v>
      </c>
      <c r="E1061" s="77">
        <v>43005.557638888888</v>
      </c>
      <c r="F1061" s="78" t="s">
        <v>2839</v>
      </c>
      <c r="G1061" s="78" t="s">
        <v>2840</v>
      </c>
      <c r="H1061" s="78" t="s">
        <v>462</v>
      </c>
      <c r="I1061" s="76" t="s">
        <v>757</v>
      </c>
      <c r="J1061" s="76" t="s">
        <v>753</v>
      </c>
      <c r="K1061" s="78" t="s">
        <v>1499</v>
      </c>
      <c r="L1061" s="7" t="str">
        <f>IF(BudgetsQTable[[#This Row],[pi_last_name]]=" ","",HYPERLINK("https://www.ejacket.nsf.gov/ej/showProposal.do?Continue=Y&amp;ID="&amp;BudgetsQTable[[#This Row],[prop_id]],BudgetsQTable[[#This Row],[prop_id]]))</f>
        <v/>
      </c>
      <c r="M1061" s="78" t="s">
        <v>753</v>
      </c>
      <c r="N1061" s="7" t="str">
        <f>IF(BudgetsQTable[[#This Row],[pi_last_name]]=" ","",HYPERLINK("mailto:"&amp;BudgetsQTable[[#This Row],[pi_email]]&amp;"&amp;subject=Your NSF Proposal:  "&amp;BudgetsQTable[[#This Row],[prop_id]],BudgetsQTable[[#This Row],[pi_email]]))</f>
        <v/>
      </c>
      <c r="O1061" s="78" t="s">
        <v>753</v>
      </c>
      <c r="P1061" s="78">
        <v>2</v>
      </c>
      <c r="Q1061" s="78">
        <v>0.84</v>
      </c>
      <c r="R1061" s="79">
        <v>0</v>
      </c>
      <c r="S1061" s="79">
        <v>2000</v>
      </c>
      <c r="T1061" s="79">
        <v>0</v>
      </c>
      <c r="U1061" s="80">
        <v>125075</v>
      </c>
      <c r="V1061" s="78">
        <v>0</v>
      </c>
      <c r="W1061" s="78">
        <v>1</v>
      </c>
      <c r="X1061" s="11" t="str">
        <f ca="1">IF(ISBLANK(BudgetsQTable[[#This Row],[budg_seq_yr]]),"FY"&amp;fiscalyear,"FY"&amp;fiscalyear-1+BudgetsQTable[[#This Row],[budg_seq_yr]])</f>
        <v>FY18</v>
      </c>
      <c r="Y1061" s="79">
        <v>125075</v>
      </c>
      <c r="Z1061" s="78" t="s">
        <v>2840</v>
      </c>
      <c r="AA1061" s="78" t="s">
        <v>462</v>
      </c>
      <c r="AB1061" s="76" t="s">
        <v>2821</v>
      </c>
      <c r="AC1061" s="78" t="s">
        <v>3467</v>
      </c>
    </row>
    <row r="1062" spans="1:29" x14ac:dyDescent="0.35">
      <c r="A1062" s="10" t="s">
        <v>3708</v>
      </c>
      <c r="B1062" s="76" t="s">
        <v>2834</v>
      </c>
      <c r="C1062" s="76">
        <f>C1061+(BudgetsQTable[[#This Row],[lead]]&lt;&gt;K1061)</f>
        <v>139</v>
      </c>
      <c r="D1062" s="76">
        <f>D1061*(BudgetsQTable[[#This Row],[lead]]=K1061)+(BudgetsQTable[[#This Row],[prop_id]]&lt;&gt;A1061)</f>
        <v>2</v>
      </c>
      <c r="E1062" s="77">
        <v>43005.557638888888</v>
      </c>
      <c r="F1062" s="78" t="s">
        <v>2839</v>
      </c>
      <c r="G1062" s="78" t="s">
        <v>2840</v>
      </c>
      <c r="H1062" s="78" t="s">
        <v>462</v>
      </c>
      <c r="I1062" s="76" t="s">
        <v>757</v>
      </c>
      <c r="J1062" s="76" t="s">
        <v>753</v>
      </c>
      <c r="K1062" s="78" t="s">
        <v>1499</v>
      </c>
      <c r="L1062" s="7" t="str">
        <f>IF(BudgetsQTable[[#This Row],[pi_last_name]]=" ","",HYPERLINK("https://www.ejacket.nsf.gov/ej/showProposal.do?Continue=Y&amp;ID="&amp;BudgetsQTable[[#This Row],[prop_id]],BudgetsQTable[[#This Row],[prop_id]]))</f>
        <v/>
      </c>
      <c r="M1062" s="78" t="s">
        <v>753</v>
      </c>
      <c r="N1062" s="7" t="str">
        <f>IF(BudgetsQTable[[#This Row],[pi_last_name]]=" ","",HYPERLINK("mailto:"&amp;BudgetsQTable[[#This Row],[pi_email]]&amp;"&amp;subject=Your NSF Proposal:  "&amp;BudgetsQTable[[#This Row],[prop_id]],BudgetsQTable[[#This Row],[pi_email]]))</f>
        <v/>
      </c>
      <c r="O1062" s="78" t="s">
        <v>753</v>
      </c>
      <c r="P1062" s="78">
        <v>2</v>
      </c>
      <c r="Q1062" s="78">
        <v>0.84</v>
      </c>
      <c r="R1062" s="79">
        <v>0</v>
      </c>
      <c r="S1062" s="79">
        <v>2000</v>
      </c>
      <c r="T1062" s="79">
        <v>0</v>
      </c>
      <c r="U1062" s="80">
        <v>122180</v>
      </c>
      <c r="V1062" s="78">
        <v>0</v>
      </c>
      <c r="W1062" s="78">
        <v>2</v>
      </c>
      <c r="X1062" s="11" t="str">
        <f ca="1">IF(ISBLANK(BudgetsQTable[[#This Row],[budg_seq_yr]]),"FY"&amp;fiscalyear,"FY"&amp;fiscalyear-1+BudgetsQTable[[#This Row],[budg_seq_yr]])</f>
        <v>FY19</v>
      </c>
      <c r="Y1062" s="79">
        <v>122180</v>
      </c>
      <c r="Z1062" s="78" t="s">
        <v>2840</v>
      </c>
      <c r="AA1062" s="78" t="s">
        <v>462</v>
      </c>
      <c r="AB1062" s="76" t="s">
        <v>2821</v>
      </c>
      <c r="AC1062" s="78" t="s">
        <v>3467</v>
      </c>
    </row>
    <row r="1063" spans="1:29" x14ac:dyDescent="0.35">
      <c r="A1063" s="10" t="s">
        <v>3708</v>
      </c>
      <c r="B1063" s="76" t="s">
        <v>2834</v>
      </c>
      <c r="C1063" s="76">
        <f>C1062+(BudgetsQTable[[#This Row],[lead]]&lt;&gt;K1062)</f>
        <v>139</v>
      </c>
      <c r="D1063" s="76">
        <f>D1062*(BudgetsQTable[[#This Row],[lead]]=K1062)+(BudgetsQTable[[#This Row],[prop_id]]&lt;&gt;A1062)</f>
        <v>2</v>
      </c>
      <c r="E1063" s="77">
        <v>43005.557638888888</v>
      </c>
      <c r="F1063" s="78" t="s">
        <v>2839</v>
      </c>
      <c r="G1063" s="78" t="s">
        <v>2840</v>
      </c>
      <c r="H1063" s="78" t="s">
        <v>462</v>
      </c>
      <c r="I1063" s="76" t="s">
        <v>757</v>
      </c>
      <c r="J1063" s="76" t="s">
        <v>753</v>
      </c>
      <c r="K1063" s="78" t="s">
        <v>1499</v>
      </c>
      <c r="L1063" s="7" t="str">
        <f>IF(BudgetsQTable[[#This Row],[pi_last_name]]=" ","",HYPERLINK("https://www.ejacket.nsf.gov/ej/showProposal.do?Continue=Y&amp;ID="&amp;BudgetsQTable[[#This Row],[prop_id]],BudgetsQTable[[#This Row],[prop_id]]))</f>
        <v/>
      </c>
      <c r="M1063" s="78" t="s">
        <v>753</v>
      </c>
      <c r="N1063" s="7" t="str">
        <f>IF(BudgetsQTable[[#This Row],[pi_last_name]]=" ","",HYPERLINK("mailto:"&amp;BudgetsQTable[[#This Row],[pi_email]]&amp;"&amp;subject=Your NSF Proposal:  "&amp;BudgetsQTable[[#This Row],[prop_id]],BudgetsQTable[[#This Row],[pi_email]]))</f>
        <v/>
      </c>
      <c r="O1063" s="78" t="s">
        <v>753</v>
      </c>
      <c r="P1063" s="78">
        <v>2</v>
      </c>
      <c r="Q1063" s="78">
        <v>0.84</v>
      </c>
      <c r="R1063" s="79">
        <v>0</v>
      </c>
      <c r="S1063" s="79">
        <v>2000</v>
      </c>
      <c r="T1063" s="79">
        <v>0</v>
      </c>
      <c r="U1063" s="80">
        <v>124953</v>
      </c>
      <c r="V1063" s="78">
        <v>0</v>
      </c>
      <c r="W1063" s="78">
        <v>3</v>
      </c>
      <c r="X1063" s="11" t="str">
        <f ca="1">IF(ISBLANK(BudgetsQTable[[#This Row],[budg_seq_yr]]),"FY"&amp;fiscalyear,"FY"&amp;fiscalyear-1+BudgetsQTable[[#This Row],[budg_seq_yr]])</f>
        <v>FY20</v>
      </c>
      <c r="Y1063" s="79">
        <v>124953</v>
      </c>
      <c r="Z1063" s="78" t="s">
        <v>2840</v>
      </c>
      <c r="AA1063" s="78" t="s">
        <v>462</v>
      </c>
      <c r="AB1063" s="76" t="s">
        <v>2821</v>
      </c>
      <c r="AC1063" s="78" t="s">
        <v>3467</v>
      </c>
    </row>
    <row r="1064" spans="1:29" x14ac:dyDescent="0.35">
      <c r="A1064" s="10" t="s">
        <v>3708</v>
      </c>
      <c r="B1064" s="76" t="s">
        <v>2834</v>
      </c>
      <c r="C1064" s="76">
        <f>C1063+(BudgetsQTable[[#This Row],[lead]]&lt;&gt;K1063)</f>
        <v>139</v>
      </c>
      <c r="D1064" s="76">
        <f>D1063*(BudgetsQTable[[#This Row],[lead]]=K1063)+(BudgetsQTable[[#This Row],[prop_id]]&lt;&gt;A1063)</f>
        <v>2</v>
      </c>
      <c r="E1064" s="77">
        <v>43005.557638888888</v>
      </c>
      <c r="F1064" s="78" t="s">
        <v>2839</v>
      </c>
      <c r="G1064" s="78" t="s">
        <v>2840</v>
      </c>
      <c r="H1064" s="78" t="s">
        <v>462</v>
      </c>
      <c r="I1064" s="76" t="s">
        <v>757</v>
      </c>
      <c r="J1064" s="76" t="s">
        <v>753</v>
      </c>
      <c r="K1064" s="78" t="s">
        <v>1499</v>
      </c>
      <c r="L1064" s="7" t="str">
        <f>IF(BudgetsQTable[[#This Row],[pi_last_name]]=" ","",HYPERLINK("https://www.ejacket.nsf.gov/ej/showProposal.do?Continue=Y&amp;ID="&amp;BudgetsQTable[[#This Row],[prop_id]],BudgetsQTable[[#This Row],[prop_id]]))</f>
        <v/>
      </c>
      <c r="M1064" s="78" t="s">
        <v>753</v>
      </c>
      <c r="N1064" s="7" t="str">
        <f>IF(BudgetsQTable[[#This Row],[pi_last_name]]=" ","",HYPERLINK("mailto:"&amp;BudgetsQTable[[#This Row],[pi_email]]&amp;"&amp;subject=Your NSF Proposal:  "&amp;BudgetsQTable[[#This Row],[prop_id]],BudgetsQTable[[#This Row],[pi_email]]))</f>
        <v/>
      </c>
      <c r="O1064" s="78" t="s">
        <v>753</v>
      </c>
      <c r="P1064" s="78">
        <v>2</v>
      </c>
      <c r="Q1064" s="78">
        <v>0.84</v>
      </c>
      <c r="R1064" s="79">
        <v>0</v>
      </c>
      <c r="S1064" s="79">
        <v>2000</v>
      </c>
      <c r="T1064" s="79">
        <v>0</v>
      </c>
      <c r="U1064" s="80">
        <v>127792</v>
      </c>
      <c r="V1064" s="78">
        <v>0</v>
      </c>
      <c r="W1064" s="78">
        <v>4</v>
      </c>
      <c r="X1064" s="11" t="str">
        <f ca="1">IF(ISBLANK(BudgetsQTable[[#This Row],[budg_seq_yr]]),"FY"&amp;fiscalyear,"FY"&amp;fiscalyear-1+BudgetsQTable[[#This Row],[budg_seq_yr]])</f>
        <v>FY21</v>
      </c>
      <c r="Y1064" s="79">
        <v>127792</v>
      </c>
      <c r="Z1064" s="78" t="s">
        <v>2840</v>
      </c>
      <c r="AA1064" s="78" t="s">
        <v>462</v>
      </c>
      <c r="AB1064" s="76" t="s">
        <v>2821</v>
      </c>
      <c r="AC1064" s="78" t="s">
        <v>3467</v>
      </c>
    </row>
    <row r="1065" spans="1:29" x14ac:dyDescent="0.35">
      <c r="A1065" s="10" t="s">
        <v>1502</v>
      </c>
      <c r="B1065" s="76" t="s">
        <v>2824</v>
      </c>
      <c r="C1065" s="76">
        <f>C1064+(BudgetsQTable[[#This Row],[lead]]&lt;&gt;K1064)</f>
        <v>140</v>
      </c>
      <c r="D1065" s="76">
        <f>D1064*(BudgetsQTable[[#This Row],[lead]]=K1064)+(BudgetsQTable[[#This Row],[prop_id]]&lt;&gt;A1064)</f>
        <v>1</v>
      </c>
      <c r="E1065" s="77">
        <v>43005.504166666666</v>
      </c>
      <c r="F1065" s="78" t="s">
        <v>2839</v>
      </c>
      <c r="G1065" s="78" t="s">
        <v>2840</v>
      </c>
      <c r="H1065" s="78" t="s">
        <v>462</v>
      </c>
      <c r="I1065" s="76" t="s">
        <v>757</v>
      </c>
      <c r="J1065" s="76" t="s">
        <v>3714</v>
      </c>
      <c r="K1065" s="78" t="s">
        <v>1502</v>
      </c>
      <c r="L1065" s="7" t="str">
        <f>IF(BudgetsQTable[[#This Row],[pi_last_name]]=" ","",HYPERLINK("https://www.ejacket.nsf.gov/ej/showProposal.do?Continue=Y&amp;ID="&amp;BudgetsQTable[[#This Row],[prop_id]],BudgetsQTable[[#This Row],[prop_id]]))</f>
        <v>1763592</v>
      </c>
      <c r="M1065" s="78" t="s">
        <v>1503</v>
      </c>
      <c r="N1065" s="7" t="str">
        <f>IF(BudgetsQTable[[#This Row],[pi_last_name]]=" ","",HYPERLINK("mailto:"&amp;BudgetsQTable[[#This Row],[pi_email]]&amp;"&amp;subject=Your NSF Proposal:  "&amp;BudgetsQTable[[#This Row],[prop_id]],BudgetsQTable[[#This Row],[pi_email]]))</f>
        <v>porter@cs.unc.edu</v>
      </c>
      <c r="O1065" s="78" t="s">
        <v>3712</v>
      </c>
      <c r="P1065" s="78"/>
      <c r="Q1065" s="78"/>
      <c r="R1065" s="79"/>
      <c r="S1065" s="79"/>
      <c r="T1065" s="79"/>
      <c r="U1065" s="80"/>
      <c r="V1065" s="78">
        <v>0</v>
      </c>
      <c r="W1065" s="78"/>
      <c r="X1065" s="11" t="str">
        <f ca="1">IF(ISBLANK(BudgetsQTable[[#This Row],[budg_seq_yr]]),"FY"&amp;fiscalyear,"FY"&amp;fiscalyear-1+BudgetsQTable[[#This Row],[budg_seq_yr]])</f>
        <v>FY18</v>
      </c>
      <c r="Y1065" s="79">
        <v>318000</v>
      </c>
      <c r="Z1065" s="78" t="s">
        <v>2840</v>
      </c>
      <c r="AA1065" s="78" t="s">
        <v>462</v>
      </c>
      <c r="AB1065" s="76" t="s">
        <v>2821</v>
      </c>
      <c r="AC1065" s="78" t="s">
        <v>485</v>
      </c>
    </row>
    <row r="1066" spans="1:29" x14ac:dyDescent="0.35">
      <c r="A1066" s="10" t="s">
        <v>1502</v>
      </c>
      <c r="B1066" s="76" t="s">
        <v>2824</v>
      </c>
      <c r="C1066" s="76">
        <f>C1065+(BudgetsQTable[[#This Row],[lead]]&lt;&gt;K1065)</f>
        <v>140</v>
      </c>
      <c r="D1066" s="76">
        <f>D1065*(BudgetsQTable[[#This Row],[lead]]=K1065)+(BudgetsQTable[[#This Row],[prop_id]]&lt;&gt;A1065)</f>
        <v>1</v>
      </c>
      <c r="E1066" s="77">
        <v>43005.504166666666</v>
      </c>
      <c r="F1066" s="78" t="s">
        <v>2839</v>
      </c>
      <c r="G1066" s="78" t="s">
        <v>2840</v>
      </c>
      <c r="H1066" s="78" t="s">
        <v>462</v>
      </c>
      <c r="I1066" s="76" t="s">
        <v>757</v>
      </c>
      <c r="J1066" s="76" t="s">
        <v>753</v>
      </c>
      <c r="K1066" s="78" t="s">
        <v>1502</v>
      </c>
      <c r="L1066" s="7" t="str">
        <f>IF(BudgetsQTable[[#This Row],[pi_last_name]]=" ","",HYPERLINK("https://www.ejacket.nsf.gov/ej/showProposal.do?Continue=Y&amp;ID="&amp;BudgetsQTable[[#This Row],[prop_id]],BudgetsQTable[[#This Row],[prop_id]]))</f>
        <v/>
      </c>
      <c r="M1066" s="78" t="s">
        <v>753</v>
      </c>
      <c r="N1066" s="7" t="str">
        <f>IF(BudgetsQTable[[#This Row],[pi_last_name]]=" ","",HYPERLINK("mailto:"&amp;BudgetsQTable[[#This Row],[pi_email]]&amp;"&amp;subject=Your NSF Proposal:  "&amp;BudgetsQTable[[#This Row],[prop_id]],BudgetsQTable[[#This Row],[pi_email]]))</f>
        <v/>
      </c>
      <c r="O1066" s="78" t="s">
        <v>753</v>
      </c>
      <c r="P1066" s="78">
        <v>1</v>
      </c>
      <c r="Q1066" s="78">
        <v>0.25</v>
      </c>
      <c r="R1066" s="79">
        <v>0</v>
      </c>
      <c r="S1066" s="79">
        <v>3472</v>
      </c>
      <c r="T1066" s="79">
        <v>0</v>
      </c>
      <c r="U1066" s="80">
        <v>99440</v>
      </c>
      <c r="V1066" s="78">
        <v>0</v>
      </c>
      <c r="W1066" s="78">
        <v>1</v>
      </c>
      <c r="X1066" s="11" t="str">
        <f ca="1">IF(ISBLANK(BudgetsQTable[[#This Row],[budg_seq_yr]]),"FY"&amp;fiscalyear,"FY"&amp;fiscalyear-1+BudgetsQTable[[#This Row],[budg_seq_yr]])</f>
        <v>FY18</v>
      </c>
      <c r="Y1066" s="79">
        <v>99440</v>
      </c>
      <c r="Z1066" s="78" t="s">
        <v>2840</v>
      </c>
      <c r="AA1066" s="78" t="s">
        <v>462</v>
      </c>
      <c r="AB1066" s="76" t="s">
        <v>2821</v>
      </c>
      <c r="AC1066" s="78" t="s">
        <v>485</v>
      </c>
    </row>
    <row r="1067" spans="1:29" x14ac:dyDescent="0.35">
      <c r="A1067" s="10" t="s">
        <v>1502</v>
      </c>
      <c r="B1067" s="76" t="s">
        <v>2824</v>
      </c>
      <c r="C1067" s="76">
        <f>C1066+(BudgetsQTable[[#This Row],[lead]]&lt;&gt;K1066)</f>
        <v>140</v>
      </c>
      <c r="D1067" s="76">
        <f>D1066*(BudgetsQTable[[#This Row],[lead]]=K1066)+(BudgetsQTable[[#This Row],[prop_id]]&lt;&gt;A1066)</f>
        <v>1</v>
      </c>
      <c r="E1067" s="77">
        <v>43005.504166666666</v>
      </c>
      <c r="F1067" s="78" t="s">
        <v>2839</v>
      </c>
      <c r="G1067" s="78" t="s">
        <v>2840</v>
      </c>
      <c r="H1067" s="78" t="s">
        <v>462</v>
      </c>
      <c r="I1067" s="76" t="s">
        <v>757</v>
      </c>
      <c r="J1067" s="76" t="s">
        <v>753</v>
      </c>
      <c r="K1067" s="78" t="s">
        <v>1502</v>
      </c>
      <c r="L1067" s="7" t="str">
        <f>IF(BudgetsQTable[[#This Row],[pi_last_name]]=" ","",HYPERLINK("https://www.ejacket.nsf.gov/ej/showProposal.do?Continue=Y&amp;ID="&amp;BudgetsQTable[[#This Row],[prop_id]],BudgetsQTable[[#This Row],[prop_id]]))</f>
        <v/>
      </c>
      <c r="M1067" s="78" t="s">
        <v>753</v>
      </c>
      <c r="N1067" s="7" t="str">
        <f>IF(BudgetsQTable[[#This Row],[pi_last_name]]=" ","",HYPERLINK("mailto:"&amp;BudgetsQTable[[#This Row],[pi_email]]&amp;"&amp;subject=Your NSF Proposal:  "&amp;BudgetsQTable[[#This Row],[prop_id]],BudgetsQTable[[#This Row],[pi_email]]))</f>
        <v/>
      </c>
      <c r="O1067" s="78" t="s">
        <v>753</v>
      </c>
      <c r="P1067" s="78">
        <v>1</v>
      </c>
      <c r="Q1067" s="78">
        <v>0.5</v>
      </c>
      <c r="R1067" s="79">
        <v>0</v>
      </c>
      <c r="S1067" s="79">
        <v>3611</v>
      </c>
      <c r="T1067" s="79">
        <v>0</v>
      </c>
      <c r="U1067" s="80">
        <v>107014</v>
      </c>
      <c r="V1067" s="78">
        <v>0</v>
      </c>
      <c r="W1067" s="78">
        <v>2</v>
      </c>
      <c r="X1067" s="11" t="str">
        <f ca="1">IF(ISBLANK(BudgetsQTable[[#This Row],[budg_seq_yr]]),"FY"&amp;fiscalyear,"FY"&amp;fiscalyear-1+BudgetsQTable[[#This Row],[budg_seq_yr]])</f>
        <v>FY19</v>
      </c>
      <c r="Y1067" s="79">
        <v>107014</v>
      </c>
      <c r="Z1067" s="78" t="s">
        <v>2840</v>
      </c>
      <c r="AA1067" s="78" t="s">
        <v>462</v>
      </c>
      <c r="AB1067" s="76" t="s">
        <v>2821</v>
      </c>
      <c r="AC1067" s="78" t="s">
        <v>485</v>
      </c>
    </row>
    <row r="1068" spans="1:29" x14ac:dyDescent="0.35">
      <c r="A1068" s="10" t="s">
        <v>1502</v>
      </c>
      <c r="B1068" s="76" t="s">
        <v>2824</v>
      </c>
      <c r="C1068" s="76">
        <f>C1067+(BudgetsQTable[[#This Row],[lead]]&lt;&gt;K1067)</f>
        <v>140</v>
      </c>
      <c r="D1068" s="76">
        <f>D1067*(BudgetsQTable[[#This Row],[lead]]=K1067)+(BudgetsQTable[[#This Row],[prop_id]]&lt;&gt;A1067)</f>
        <v>1</v>
      </c>
      <c r="E1068" s="77">
        <v>43005.504166666666</v>
      </c>
      <c r="F1068" s="78" t="s">
        <v>2839</v>
      </c>
      <c r="G1068" s="78" t="s">
        <v>2840</v>
      </c>
      <c r="H1068" s="78" t="s">
        <v>462</v>
      </c>
      <c r="I1068" s="76" t="s">
        <v>757</v>
      </c>
      <c r="J1068" s="76" t="s">
        <v>753</v>
      </c>
      <c r="K1068" s="78" t="s">
        <v>1502</v>
      </c>
      <c r="L1068" s="7" t="str">
        <f>IF(BudgetsQTable[[#This Row],[pi_last_name]]=" ","",HYPERLINK("https://www.ejacket.nsf.gov/ej/showProposal.do?Continue=Y&amp;ID="&amp;BudgetsQTable[[#This Row],[prop_id]],BudgetsQTable[[#This Row],[prop_id]]))</f>
        <v/>
      </c>
      <c r="M1068" s="78" t="s">
        <v>753</v>
      </c>
      <c r="N1068" s="7" t="str">
        <f>IF(BudgetsQTable[[#This Row],[pi_last_name]]=" ","",HYPERLINK("mailto:"&amp;BudgetsQTable[[#This Row],[pi_email]]&amp;"&amp;subject=Your NSF Proposal:  "&amp;BudgetsQTable[[#This Row],[prop_id]],BudgetsQTable[[#This Row],[pi_email]]))</f>
        <v/>
      </c>
      <c r="O1068" s="78" t="s">
        <v>753</v>
      </c>
      <c r="P1068" s="78">
        <v>1</v>
      </c>
      <c r="Q1068" s="78">
        <v>0.5</v>
      </c>
      <c r="R1068" s="79">
        <v>0</v>
      </c>
      <c r="S1068" s="79">
        <v>3651</v>
      </c>
      <c r="T1068" s="79">
        <v>0</v>
      </c>
      <c r="U1068" s="80">
        <v>111546</v>
      </c>
      <c r="V1068" s="78">
        <v>0</v>
      </c>
      <c r="W1068" s="78">
        <v>3</v>
      </c>
      <c r="X1068" s="11" t="str">
        <f ca="1">IF(ISBLANK(BudgetsQTable[[#This Row],[budg_seq_yr]]),"FY"&amp;fiscalyear,"FY"&amp;fiscalyear-1+BudgetsQTable[[#This Row],[budg_seq_yr]])</f>
        <v>FY20</v>
      </c>
      <c r="Y1068" s="79">
        <v>111546</v>
      </c>
      <c r="Z1068" s="78" t="s">
        <v>2840</v>
      </c>
      <c r="AA1068" s="78" t="s">
        <v>462</v>
      </c>
      <c r="AB1068" s="76" t="s">
        <v>2821</v>
      </c>
      <c r="AC1068" s="78" t="s">
        <v>485</v>
      </c>
    </row>
    <row r="1069" spans="1:29" x14ac:dyDescent="0.35">
      <c r="A1069" s="10" t="s">
        <v>3715</v>
      </c>
      <c r="B1069" s="76" t="s">
        <v>2834</v>
      </c>
      <c r="C1069" s="76">
        <f>C1068+(BudgetsQTable[[#This Row],[lead]]&lt;&gt;K1068)</f>
        <v>140</v>
      </c>
      <c r="D1069" s="76">
        <f>D1068*(BudgetsQTable[[#This Row],[lead]]=K1068)+(BudgetsQTable[[#This Row],[prop_id]]&lt;&gt;A1068)</f>
        <v>2</v>
      </c>
      <c r="E1069" s="77">
        <v>43005.465277777781</v>
      </c>
      <c r="F1069" s="78" t="s">
        <v>2839</v>
      </c>
      <c r="G1069" s="78" t="s">
        <v>2840</v>
      </c>
      <c r="H1069" s="78" t="s">
        <v>462</v>
      </c>
      <c r="I1069" s="76" t="s">
        <v>757</v>
      </c>
      <c r="J1069" s="76" t="s">
        <v>3718</v>
      </c>
      <c r="K1069" s="78" t="s">
        <v>1502</v>
      </c>
      <c r="L1069" s="7" t="str">
        <f>IF(BudgetsQTable[[#This Row],[pi_last_name]]=" ","",HYPERLINK("https://www.ejacket.nsf.gov/ej/showProposal.do?Continue=Y&amp;ID="&amp;BudgetsQTable[[#This Row],[prop_id]],BudgetsQTable[[#This Row],[prop_id]]))</f>
        <v>1763545</v>
      </c>
      <c r="M1069" s="78" t="s">
        <v>3716</v>
      </c>
      <c r="N1069" s="7" t="str">
        <f>IF(BudgetsQTable[[#This Row],[pi_last_name]]=" ","",HYPERLINK("mailto:"&amp;BudgetsQTable[[#This Row],[pi_email]]&amp;"&amp;subject=Your NSF Proposal:  "&amp;BudgetsQTable[[#This Row],[prop_id]],BudgetsQTable[[#This Row],[pi_email]]))</f>
        <v>farach@cs.rutgers.edu</v>
      </c>
      <c r="O1069" s="78" t="s">
        <v>630</v>
      </c>
      <c r="P1069" s="78"/>
      <c r="Q1069" s="78"/>
      <c r="R1069" s="79"/>
      <c r="S1069" s="79"/>
      <c r="T1069" s="79"/>
      <c r="U1069" s="80"/>
      <c r="V1069" s="78">
        <v>0</v>
      </c>
      <c r="W1069" s="78"/>
      <c r="X1069" s="11" t="str">
        <f ca="1">IF(ISBLANK(BudgetsQTable[[#This Row],[budg_seq_yr]]),"FY"&amp;fiscalyear,"FY"&amp;fiscalyear-1+BudgetsQTable[[#This Row],[budg_seq_yr]])</f>
        <v>FY18</v>
      </c>
      <c r="Y1069" s="79">
        <v>317999</v>
      </c>
      <c r="Z1069" s="78" t="s">
        <v>2840</v>
      </c>
      <c r="AA1069" s="78" t="s">
        <v>462</v>
      </c>
      <c r="AB1069" s="76" t="s">
        <v>2821</v>
      </c>
      <c r="AC1069" s="78" t="s">
        <v>485</v>
      </c>
    </row>
    <row r="1070" spans="1:29" x14ac:dyDescent="0.35">
      <c r="A1070" s="10" t="s">
        <v>3715</v>
      </c>
      <c r="B1070" s="76" t="s">
        <v>2834</v>
      </c>
      <c r="C1070" s="76">
        <f>C1069+(BudgetsQTable[[#This Row],[lead]]&lt;&gt;K1069)</f>
        <v>140</v>
      </c>
      <c r="D1070" s="76">
        <f>D1069*(BudgetsQTable[[#This Row],[lead]]=K1069)+(BudgetsQTable[[#This Row],[prop_id]]&lt;&gt;A1069)</f>
        <v>2</v>
      </c>
      <c r="E1070" s="77">
        <v>43005.465277777781</v>
      </c>
      <c r="F1070" s="78" t="s">
        <v>2839</v>
      </c>
      <c r="G1070" s="78" t="s">
        <v>2840</v>
      </c>
      <c r="H1070" s="78" t="s">
        <v>462</v>
      </c>
      <c r="I1070" s="76" t="s">
        <v>757</v>
      </c>
      <c r="J1070" s="76" t="s">
        <v>753</v>
      </c>
      <c r="K1070" s="78" t="s">
        <v>1502</v>
      </c>
      <c r="L1070" s="7" t="str">
        <f>IF(BudgetsQTable[[#This Row],[pi_last_name]]=" ","",HYPERLINK("https://www.ejacket.nsf.gov/ej/showProposal.do?Continue=Y&amp;ID="&amp;BudgetsQTable[[#This Row],[prop_id]],BudgetsQTable[[#This Row],[prop_id]]))</f>
        <v/>
      </c>
      <c r="M1070" s="78" t="s">
        <v>753</v>
      </c>
      <c r="N1070" s="7" t="str">
        <f>IF(BudgetsQTable[[#This Row],[pi_last_name]]=" ","",HYPERLINK("mailto:"&amp;BudgetsQTable[[#This Row],[pi_email]]&amp;"&amp;subject=Your NSF Proposal:  "&amp;BudgetsQTable[[#This Row],[prop_id]],BudgetsQTable[[#This Row],[pi_email]]))</f>
        <v/>
      </c>
      <c r="O1070" s="78" t="s">
        <v>753</v>
      </c>
      <c r="P1070" s="78">
        <v>1</v>
      </c>
      <c r="Q1070" s="78">
        <v>0.5</v>
      </c>
      <c r="R1070" s="79">
        <v>0</v>
      </c>
      <c r="S1070" s="79">
        <v>0</v>
      </c>
      <c r="T1070" s="79">
        <v>0</v>
      </c>
      <c r="U1070" s="80">
        <v>85652</v>
      </c>
      <c r="V1070" s="78">
        <v>0</v>
      </c>
      <c r="W1070" s="78">
        <v>1</v>
      </c>
      <c r="X1070" s="11" t="str">
        <f ca="1">IF(ISBLANK(BudgetsQTable[[#This Row],[budg_seq_yr]]),"FY"&amp;fiscalyear,"FY"&amp;fiscalyear-1+BudgetsQTable[[#This Row],[budg_seq_yr]])</f>
        <v>FY18</v>
      </c>
      <c r="Y1070" s="79">
        <v>85652</v>
      </c>
      <c r="Z1070" s="78" t="s">
        <v>2840</v>
      </c>
      <c r="AA1070" s="78" t="s">
        <v>462</v>
      </c>
      <c r="AB1070" s="76" t="s">
        <v>2821</v>
      </c>
      <c r="AC1070" s="78" t="s">
        <v>485</v>
      </c>
    </row>
    <row r="1071" spans="1:29" x14ac:dyDescent="0.35">
      <c r="A1071" s="10" t="s">
        <v>3715</v>
      </c>
      <c r="B1071" s="76" t="s">
        <v>2834</v>
      </c>
      <c r="C1071" s="76">
        <f>C1070+(BudgetsQTable[[#This Row],[lead]]&lt;&gt;K1070)</f>
        <v>140</v>
      </c>
      <c r="D1071" s="76">
        <f>D1070*(BudgetsQTable[[#This Row],[lead]]=K1070)+(BudgetsQTable[[#This Row],[prop_id]]&lt;&gt;A1070)</f>
        <v>2</v>
      </c>
      <c r="E1071" s="77">
        <v>43005.465277777781</v>
      </c>
      <c r="F1071" s="78" t="s">
        <v>2839</v>
      </c>
      <c r="G1071" s="78" t="s">
        <v>2840</v>
      </c>
      <c r="H1071" s="78" t="s">
        <v>462</v>
      </c>
      <c r="I1071" s="76" t="s">
        <v>757</v>
      </c>
      <c r="J1071" s="76" t="s">
        <v>753</v>
      </c>
      <c r="K1071" s="78" t="s">
        <v>1502</v>
      </c>
      <c r="L1071" s="7" t="str">
        <f>IF(BudgetsQTable[[#This Row],[pi_last_name]]=" ","",HYPERLINK("https://www.ejacket.nsf.gov/ej/showProposal.do?Continue=Y&amp;ID="&amp;BudgetsQTable[[#This Row],[prop_id]],BudgetsQTable[[#This Row],[prop_id]]))</f>
        <v/>
      </c>
      <c r="M1071" s="78" t="s">
        <v>753</v>
      </c>
      <c r="N1071" s="7" t="str">
        <f>IF(BudgetsQTable[[#This Row],[pi_last_name]]=" ","",HYPERLINK("mailto:"&amp;BudgetsQTable[[#This Row],[pi_email]]&amp;"&amp;subject=Your NSF Proposal:  "&amp;BudgetsQTable[[#This Row],[prop_id]],BudgetsQTable[[#This Row],[pi_email]]))</f>
        <v/>
      </c>
      <c r="O1071" s="78" t="s">
        <v>753</v>
      </c>
      <c r="P1071" s="78">
        <v>1</v>
      </c>
      <c r="Q1071" s="78">
        <v>0.5</v>
      </c>
      <c r="R1071" s="79">
        <v>0</v>
      </c>
      <c r="S1071" s="79">
        <v>0</v>
      </c>
      <c r="T1071" s="79">
        <v>0</v>
      </c>
      <c r="U1071" s="80">
        <v>114456</v>
      </c>
      <c r="V1071" s="78">
        <v>0</v>
      </c>
      <c r="W1071" s="78">
        <v>2</v>
      </c>
      <c r="X1071" s="11" t="str">
        <f ca="1">IF(ISBLANK(BudgetsQTable[[#This Row],[budg_seq_yr]]),"FY"&amp;fiscalyear,"FY"&amp;fiscalyear-1+BudgetsQTable[[#This Row],[budg_seq_yr]])</f>
        <v>FY19</v>
      </c>
      <c r="Y1071" s="79">
        <v>114456</v>
      </c>
      <c r="Z1071" s="78" t="s">
        <v>2840</v>
      </c>
      <c r="AA1071" s="78" t="s">
        <v>462</v>
      </c>
      <c r="AB1071" s="76" t="s">
        <v>2821</v>
      </c>
      <c r="AC1071" s="78" t="s">
        <v>485</v>
      </c>
    </row>
    <row r="1072" spans="1:29" x14ac:dyDescent="0.35">
      <c r="A1072" s="10" t="s">
        <v>3715</v>
      </c>
      <c r="B1072" s="76" t="s">
        <v>2834</v>
      </c>
      <c r="C1072" s="76">
        <f>C1071+(BudgetsQTable[[#This Row],[lead]]&lt;&gt;K1071)</f>
        <v>140</v>
      </c>
      <c r="D1072" s="76">
        <f>D1071*(BudgetsQTable[[#This Row],[lead]]=K1071)+(BudgetsQTable[[#This Row],[prop_id]]&lt;&gt;A1071)</f>
        <v>2</v>
      </c>
      <c r="E1072" s="77">
        <v>43005.465277777781</v>
      </c>
      <c r="F1072" s="78" t="s">
        <v>2839</v>
      </c>
      <c r="G1072" s="78" t="s">
        <v>2840</v>
      </c>
      <c r="H1072" s="78" t="s">
        <v>462</v>
      </c>
      <c r="I1072" s="76" t="s">
        <v>757</v>
      </c>
      <c r="J1072" s="76" t="s">
        <v>753</v>
      </c>
      <c r="K1072" s="78" t="s">
        <v>1502</v>
      </c>
      <c r="L1072" s="7" t="str">
        <f>IF(BudgetsQTable[[#This Row],[pi_last_name]]=" ","",HYPERLINK("https://www.ejacket.nsf.gov/ej/showProposal.do?Continue=Y&amp;ID="&amp;BudgetsQTable[[#This Row],[prop_id]],BudgetsQTable[[#This Row],[prop_id]]))</f>
        <v/>
      </c>
      <c r="M1072" s="78" t="s">
        <v>753</v>
      </c>
      <c r="N1072" s="7" t="str">
        <f>IF(BudgetsQTable[[#This Row],[pi_last_name]]=" ","",HYPERLINK("mailto:"&amp;BudgetsQTable[[#This Row],[pi_email]]&amp;"&amp;subject=Your NSF Proposal:  "&amp;BudgetsQTable[[#This Row],[prop_id]],BudgetsQTable[[#This Row],[pi_email]]))</f>
        <v/>
      </c>
      <c r="O1072" s="78" t="s">
        <v>753</v>
      </c>
      <c r="P1072" s="78">
        <v>1</v>
      </c>
      <c r="Q1072" s="78">
        <v>0.5</v>
      </c>
      <c r="R1072" s="79">
        <v>0</v>
      </c>
      <c r="S1072" s="79">
        <v>0</v>
      </c>
      <c r="T1072" s="79">
        <v>0</v>
      </c>
      <c r="U1072" s="80">
        <v>117891</v>
      </c>
      <c r="V1072" s="78">
        <v>0</v>
      </c>
      <c r="W1072" s="78">
        <v>3</v>
      </c>
      <c r="X1072" s="11" t="str">
        <f ca="1">IF(ISBLANK(BudgetsQTable[[#This Row],[budg_seq_yr]]),"FY"&amp;fiscalyear,"FY"&amp;fiscalyear-1+BudgetsQTable[[#This Row],[budg_seq_yr]])</f>
        <v>FY20</v>
      </c>
      <c r="Y1072" s="79">
        <v>117891</v>
      </c>
      <c r="Z1072" s="78" t="s">
        <v>2840</v>
      </c>
      <c r="AA1072" s="78" t="s">
        <v>462</v>
      </c>
      <c r="AB1072" s="76" t="s">
        <v>2821</v>
      </c>
      <c r="AC1072" s="78" t="s">
        <v>485</v>
      </c>
    </row>
    <row r="1073" spans="1:29" x14ac:dyDescent="0.35">
      <c r="A1073" s="10" t="s">
        <v>3719</v>
      </c>
      <c r="B1073" s="76" t="s">
        <v>2834</v>
      </c>
      <c r="C1073" s="76">
        <f>C1072+(BudgetsQTable[[#This Row],[lead]]&lt;&gt;K1072)</f>
        <v>140</v>
      </c>
      <c r="D1073" s="76">
        <f>D1072*(BudgetsQTable[[#This Row],[lead]]=K1072)+(BudgetsQTable[[#This Row],[prop_id]]&lt;&gt;A1072)</f>
        <v>3</v>
      </c>
      <c r="E1073" s="77">
        <v>43005.517361111109</v>
      </c>
      <c r="F1073" s="78" t="s">
        <v>2839</v>
      </c>
      <c r="G1073" s="78" t="s">
        <v>2840</v>
      </c>
      <c r="H1073" s="78" t="s">
        <v>462</v>
      </c>
      <c r="I1073" s="76" t="s">
        <v>757</v>
      </c>
      <c r="J1073" s="76" t="s">
        <v>3721</v>
      </c>
      <c r="K1073" s="78" t="s">
        <v>1502</v>
      </c>
      <c r="L1073" s="7" t="str">
        <f>IF(BudgetsQTable[[#This Row],[pi_last_name]]=" ","",HYPERLINK("https://www.ejacket.nsf.gov/ej/showProposal.do?Continue=Y&amp;ID="&amp;BudgetsQTable[[#This Row],[prop_id]],BudgetsQTable[[#This Row],[prop_id]]))</f>
        <v>1763610</v>
      </c>
      <c r="M1073" s="78" t="s">
        <v>1929</v>
      </c>
      <c r="N1073" s="7" t="str">
        <f>IF(BudgetsQTable[[#This Row],[pi_last_name]]=" ","",HYPERLINK("mailto:"&amp;BudgetsQTable[[#This Row],[pi_email]]&amp;"&amp;subject=Your NSF Proposal:  "&amp;BudgetsQTable[[#This Row],[prop_id]],BudgetsQTable[[#This Row],[pi_email]]))</f>
        <v>yuanj@farmingdale.edu</v>
      </c>
      <c r="O1073" s="78" t="s">
        <v>3720</v>
      </c>
      <c r="P1073" s="78"/>
      <c r="Q1073" s="78"/>
      <c r="R1073" s="79"/>
      <c r="S1073" s="79"/>
      <c r="T1073" s="79"/>
      <c r="U1073" s="80"/>
      <c r="V1073" s="78">
        <v>0</v>
      </c>
      <c r="W1073" s="78"/>
      <c r="X1073" s="11" t="str">
        <f ca="1">IF(ISBLANK(BudgetsQTable[[#This Row],[budg_seq_yr]]),"FY"&amp;fiscalyear,"FY"&amp;fiscalyear-1+BudgetsQTable[[#This Row],[budg_seq_yr]])</f>
        <v>FY18</v>
      </c>
      <c r="Y1073" s="79">
        <v>113060</v>
      </c>
      <c r="Z1073" s="78" t="s">
        <v>2840</v>
      </c>
      <c r="AA1073" s="78" t="s">
        <v>462</v>
      </c>
      <c r="AB1073" s="76" t="s">
        <v>2821</v>
      </c>
      <c r="AC1073" s="78" t="s">
        <v>485</v>
      </c>
    </row>
    <row r="1074" spans="1:29" x14ac:dyDescent="0.35">
      <c r="A1074" s="10" t="s">
        <v>3719</v>
      </c>
      <c r="B1074" s="76" t="s">
        <v>2834</v>
      </c>
      <c r="C1074" s="76">
        <f>C1073+(BudgetsQTable[[#This Row],[lead]]&lt;&gt;K1073)</f>
        <v>140</v>
      </c>
      <c r="D1074" s="76">
        <f>D1073*(BudgetsQTable[[#This Row],[lead]]=K1073)+(BudgetsQTable[[#This Row],[prop_id]]&lt;&gt;A1073)</f>
        <v>3</v>
      </c>
      <c r="E1074" s="77">
        <v>43005.517361111109</v>
      </c>
      <c r="F1074" s="78" t="s">
        <v>2839</v>
      </c>
      <c r="G1074" s="78" t="s">
        <v>2840</v>
      </c>
      <c r="H1074" s="78" t="s">
        <v>462</v>
      </c>
      <c r="I1074" s="76" t="s">
        <v>757</v>
      </c>
      <c r="J1074" s="76" t="s">
        <v>753</v>
      </c>
      <c r="K1074" s="78" t="s">
        <v>1502</v>
      </c>
      <c r="L1074" s="7" t="str">
        <f>IF(BudgetsQTable[[#This Row],[pi_last_name]]=" ","",HYPERLINK("https://www.ejacket.nsf.gov/ej/showProposal.do?Continue=Y&amp;ID="&amp;BudgetsQTable[[#This Row],[prop_id]],BudgetsQTable[[#This Row],[prop_id]]))</f>
        <v/>
      </c>
      <c r="M1074" s="78" t="s">
        <v>753</v>
      </c>
      <c r="N1074" s="7" t="str">
        <f>IF(BudgetsQTable[[#This Row],[pi_last_name]]=" ","",HYPERLINK("mailto:"&amp;BudgetsQTable[[#This Row],[pi_email]]&amp;"&amp;subject=Your NSF Proposal:  "&amp;BudgetsQTable[[#This Row],[prop_id]],BudgetsQTable[[#This Row],[pi_email]]))</f>
        <v/>
      </c>
      <c r="O1074" s="78" t="s">
        <v>753</v>
      </c>
      <c r="P1074" s="78">
        <v>1</v>
      </c>
      <c r="Q1074" s="78">
        <v>2</v>
      </c>
      <c r="R1074" s="79">
        <v>0</v>
      </c>
      <c r="S1074" s="79">
        <v>2500</v>
      </c>
      <c r="T1074" s="79">
        <v>0</v>
      </c>
      <c r="U1074" s="80">
        <v>37085</v>
      </c>
      <c r="V1074" s="78">
        <v>0</v>
      </c>
      <c r="W1074" s="78">
        <v>1</v>
      </c>
      <c r="X1074" s="11" t="str">
        <f ca="1">IF(ISBLANK(BudgetsQTable[[#This Row],[budg_seq_yr]]),"FY"&amp;fiscalyear,"FY"&amp;fiscalyear-1+BudgetsQTable[[#This Row],[budg_seq_yr]])</f>
        <v>FY18</v>
      </c>
      <c r="Y1074" s="79">
        <v>37085</v>
      </c>
      <c r="Z1074" s="78" t="s">
        <v>2840</v>
      </c>
      <c r="AA1074" s="78" t="s">
        <v>462</v>
      </c>
      <c r="AB1074" s="76" t="s">
        <v>2821</v>
      </c>
      <c r="AC1074" s="78" t="s">
        <v>485</v>
      </c>
    </row>
    <row r="1075" spans="1:29" x14ac:dyDescent="0.35">
      <c r="A1075" s="10" t="s">
        <v>3719</v>
      </c>
      <c r="B1075" s="76" t="s">
        <v>2834</v>
      </c>
      <c r="C1075" s="76">
        <f>C1074+(BudgetsQTable[[#This Row],[lead]]&lt;&gt;K1074)</f>
        <v>140</v>
      </c>
      <c r="D1075" s="76">
        <f>D1074*(BudgetsQTable[[#This Row],[lead]]=K1074)+(BudgetsQTable[[#This Row],[prop_id]]&lt;&gt;A1074)</f>
        <v>3</v>
      </c>
      <c r="E1075" s="77">
        <v>43005.517361111109</v>
      </c>
      <c r="F1075" s="78" t="s">
        <v>2839</v>
      </c>
      <c r="G1075" s="78" t="s">
        <v>2840</v>
      </c>
      <c r="H1075" s="78" t="s">
        <v>462</v>
      </c>
      <c r="I1075" s="76" t="s">
        <v>757</v>
      </c>
      <c r="J1075" s="76" t="s">
        <v>753</v>
      </c>
      <c r="K1075" s="78" t="s">
        <v>1502</v>
      </c>
      <c r="L1075" s="7" t="str">
        <f>IF(BudgetsQTable[[#This Row],[pi_last_name]]=" ","",HYPERLINK("https://www.ejacket.nsf.gov/ej/showProposal.do?Continue=Y&amp;ID="&amp;BudgetsQTable[[#This Row],[prop_id]],BudgetsQTable[[#This Row],[prop_id]]))</f>
        <v/>
      </c>
      <c r="M1075" s="78" t="s">
        <v>753</v>
      </c>
      <c r="N1075" s="7" t="str">
        <f>IF(BudgetsQTable[[#This Row],[pi_last_name]]=" ","",HYPERLINK("mailto:"&amp;BudgetsQTable[[#This Row],[pi_email]]&amp;"&amp;subject=Your NSF Proposal:  "&amp;BudgetsQTable[[#This Row],[prop_id]],BudgetsQTable[[#This Row],[pi_email]]))</f>
        <v/>
      </c>
      <c r="O1075" s="78" t="s">
        <v>753</v>
      </c>
      <c r="P1075" s="78">
        <v>1</v>
      </c>
      <c r="Q1075" s="78">
        <v>2</v>
      </c>
      <c r="R1075" s="79">
        <v>0</v>
      </c>
      <c r="S1075" s="79">
        <v>2500</v>
      </c>
      <c r="T1075" s="79">
        <v>0</v>
      </c>
      <c r="U1075" s="80">
        <v>37604</v>
      </c>
      <c r="V1075" s="78">
        <v>0</v>
      </c>
      <c r="W1075" s="78">
        <v>2</v>
      </c>
      <c r="X1075" s="11" t="str">
        <f ca="1">IF(ISBLANK(BudgetsQTable[[#This Row],[budg_seq_yr]]),"FY"&amp;fiscalyear,"FY"&amp;fiscalyear-1+BudgetsQTable[[#This Row],[budg_seq_yr]])</f>
        <v>FY19</v>
      </c>
      <c r="Y1075" s="79">
        <v>37604</v>
      </c>
      <c r="Z1075" s="78" t="s">
        <v>2840</v>
      </c>
      <c r="AA1075" s="78" t="s">
        <v>462</v>
      </c>
      <c r="AB1075" s="76" t="s">
        <v>2821</v>
      </c>
      <c r="AC1075" s="78" t="s">
        <v>485</v>
      </c>
    </row>
    <row r="1076" spans="1:29" x14ac:dyDescent="0.35">
      <c r="A1076" s="10" t="s">
        <v>3719</v>
      </c>
      <c r="B1076" s="76" t="s">
        <v>2834</v>
      </c>
      <c r="C1076" s="76">
        <f>C1075+(BudgetsQTable[[#This Row],[lead]]&lt;&gt;K1075)</f>
        <v>140</v>
      </c>
      <c r="D1076" s="76">
        <f>D1075*(BudgetsQTable[[#This Row],[lead]]=K1075)+(BudgetsQTable[[#This Row],[prop_id]]&lt;&gt;A1075)</f>
        <v>3</v>
      </c>
      <c r="E1076" s="77">
        <v>43005.517361111109</v>
      </c>
      <c r="F1076" s="78" t="s">
        <v>2839</v>
      </c>
      <c r="G1076" s="78" t="s">
        <v>2840</v>
      </c>
      <c r="H1076" s="78" t="s">
        <v>462</v>
      </c>
      <c r="I1076" s="76" t="s">
        <v>757</v>
      </c>
      <c r="J1076" s="76" t="s">
        <v>753</v>
      </c>
      <c r="K1076" s="78" t="s">
        <v>1502</v>
      </c>
      <c r="L1076" s="7" t="str">
        <f>IF(BudgetsQTable[[#This Row],[pi_last_name]]=" ","",HYPERLINK("https://www.ejacket.nsf.gov/ej/showProposal.do?Continue=Y&amp;ID="&amp;BudgetsQTable[[#This Row],[prop_id]],BudgetsQTable[[#This Row],[prop_id]]))</f>
        <v/>
      </c>
      <c r="M1076" s="78" t="s">
        <v>753</v>
      </c>
      <c r="N1076" s="7" t="str">
        <f>IF(BudgetsQTable[[#This Row],[pi_last_name]]=" ","",HYPERLINK("mailto:"&amp;BudgetsQTable[[#This Row],[pi_email]]&amp;"&amp;subject=Your NSF Proposal:  "&amp;BudgetsQTable[[#This Row],[prop_id]],BudgetsQTable[[#This Row],[pi_email]]))</f>
        <v/>
      </c>
      <c r="O1076" s="78" t="s">
        <v>753</v>
      </c>
      <c r="P1076" s="78">
        <v>1</v>
      </c>
      <c r="Q1076" s="78">
        <v>2</v>
      </c>
      <c r="R1076" s="79">
        <v>0</v>
      </c>
      <c r="S1076" s="79">
        <v>2500</v>
      </c>
      <c r="T1076" s="79">
        <v>0</v>
      </c>
      <c r="U1076" s="80">
        <v>38371</v>
      </c>
      <c r="V1076" s="78">
        <v>0</v>
      </c>
      <c r="W1076" s="78">
        <v>3</v>
      </c>
      <c r="X1076" s="11" t="str">
        <f ca="1">IF(ISBLANK(BudgetsQTable[[#This Row],[budg_seq_yr]]),"FY"&amp;fiscalyear,"FY"&amp;fiscalyear-1+BudgetsQTable[[#This Row],[budg_seq_yr]])</f>
        <v>FY20</v>
      </c>
      <c r="Y1076" s="79">
        <v>38371</v>
      </c>
      <c r="Z1076" s="78" t="s">
        <v>2840</v>
      </c>
      <c r="AA1076" s="78" t="s">
        <v>462</v>
      </c>
      <c r="AB1076" s="76" t="s">
        <v>2821</v>
      </c>
      <c r="AC1076" s="78" t="s">
        <v>485</v>
      </c>
    </row>
    <row r="1077" spans="1:29" x14ac:dyDescent="0.35">
      <c r="A1077" s="10" t="s">
        <v>3722</v>
      </c>
      <c r="B1077" s="76" t="s">
        <v>2834</v>
      </c>
      <c r="C1077" s="76">
        <f>C1076+(BudgetsQTable[[#This Row],[lead]]&lt;&gt;K1076)</f>
        <v>140</v>
      </c>
      <c r="D1077" s="76">
        <f>D1076*(BudgetsQTable[[#This Row],[lead]]=K1076)+(BudgetsQTable[[#This Row],[prop_id]]&lt;&gt;A1076)</f>
        <v>4</v>
      </c>
      <c r="E1077" s="77">
        <v>43005.570833333331</v>
      </c>
      <c r="F1077" s="78" t="s">
        <v>2839</v>
      </c>
      <c r="G1077" s="78" t="s">
        <v>2840</v>
      </c>
      <c r="H1077" s="78" t="s">
        <v>462</v>
      </c>
      <c r="I1077" s="76" t="s">
        <v>757</v>
      </c>
      <c r="J1077" s="76" t="s">
        <v>3724</v>
      </c>
      <c r="K1077" s="78" t="s">
        <v>1502</v>
      </c>
      <c r="L1077" s="7" t="str">
        <f>IF(BudgetsQTable[[#This Row],[pi_last_name]]=" ","",HYPERLINK("https://www.ejacket.nsf.gov/ej/showProposal.do?Continue=Y&amp;ID="&amp;BudgetsQTable[[#This Row],[prop_id]],BudgetsQTable[[#This Row],[prop_id]]))</f>
        <v>1763686</v>
      </c>
      <c r="M1077" s="78" t="s">
        <v>3723</v>
      </c>
      <c r="N1077" s="7" t="str">
        <f>IF(BudgetsQTable[[#This Row],[pi_last_name]]=" ","",HYPERLINK("mailto:"&amp;BudgetsQTable[[#This Row],[pi_email]]&amp;"&amp;subject=Your NSF Proposal:  "&amp;BudgetsQTable[[#This Row],[prop_id]],BudgetsQTable[[#This Row],[pi_email]]))</f>
        <v>bender@cs.sunysb.edu</v>
      </c>
      <c r="O1077" s="78" t="s">
        <v>650</v>
      </c>
      <c r="P1077" s="78"/>
      <c r="Q1077" s="78"/>
      <c r="R1077" s="79"/>
      <c r="S1077" s="79"/>
      <c r="T1077" s="79"/>
      <c r="U1077" s="80"/>
      <c r="V1077" s="78">
        <v>0</v>
      </c>
      <c r="W1077" s="78"/>
      <c r="X1077" s="11" t="str">
        <f ca="1">IF(ISBLANK(BudgetsQTable[[#This Row],[budg_seq_yr]]),"FY"&amp;fiscalyear,"FY"&amp;fiscalyear-1+BudgetsQTable[[#This Row],[budg_seq_yr]])</f>
        <v>FY18</v>
      </c>
      <c r="Y1077" s="79">
        <v>327988</v>
      </c>
      <c r="Z1077" s="78" t="s">
        <v>2840</v>
      </c>
      <c r="AA1077" s="78" t="s">
        <v>462</v>
      </c>
      <c r="AB1077" s="76" t="s">
        <v>2821</v>
      </c>
      <c r="AC1077" s="78" t="s">
        <v>485</v>
      </c>
    </row>
    <row r="1078" spans="1:29" x14ac:dyDescent="0.35">
      <c r="A1078" s="10" t="s">
        <v>3722</v>
      </c>
      <c r="B1078" s="76" t="s">
        <v>2834</v>
      </c>
      <c r="C1078" s="76">
        <f>C1077+(BudgetsQTable[[#This Row],[lead]]&lt;&gt;K1077)</f>
        <v>140</v>
      </c>
      <c r="D1078" s="76">
        <f>D1077*(BudgetsQTable[[#This Row],[lead]]=K1077)+(BudgetsQTable[[#This Row],[prop_id]]&lt;&gt;A1077)</f>
        <v>4</v>
      </c>
      <c r="E1078" s="77">
        <v>43005.570833333331</v>
      </c>
      <c r="F1078" s="78" t="s">
        <v>2839</v>
      </c>
      <c r="G1078" s="78" t="s">
        <v>2840</v>
      </c>
      <c r="H1078" s="78" t="s">
        <v>462</v>
      </c>
      <c r="I1078" s="76" t="s">
        <v>757</v>
      </c>
      <c r="J1078" s="76" t="s">
        <v>753</v>
      </c>
      <c r="K1078" s="78" t="s">
        <v>1502</v>
      </c>
      <c r="L1078" s="7" t="str">
        <f>IF(BudgetsQTable[[#This Row],[pi_last_name]]=" ","",HYPERLINK("https://www.ejacket.nsf.gov/ej/showProposal.do?Continue=Y&amp;ID="&amp;BudgetsQTable[[#This Row],[prop_id]],BudgetsQTable[[#This Row],[prop_id]]))</f>
        <v/>
      </c>
      <c r="M1078" s="78" t="s">
        <v>753</v>
      </c>
      <c r="N1078" s="7" t="str">
        <f>IF(BudgetsQTable[[#This Row],[pi_last_name]]=" ","",HYPERLINK("mailto:"&amp;BudgetsQTable[[#This Row],[pi_email]]&amp;"&amp;subject=Your NSF Proposal:  "&amp;BudgetsQTable[[#This Row],[prop_id]],BudgetsQTable[[#This Row],[pi_email]]))</f>
        <v/>
      </c>
      <c r="O1078" s="78" t="s">
        <v>753</v>
      </c>
      <c r="P1078" s="78">
        <v>1</v>
      </c>
      <c r="Q1078" s="78">
        <v>0.5</v>
      </c>
      <c r="R1078" s="79">
        <v>0</v>
      </c>
      <c r="S1078" s="79">
        <v>9000</v>
      </c>
      <c r="T1078" s="79">
        <v>0</v>
      </c>
      <c r="U1078" s="80">
        <v>107282</v>
      </c>
      <c r="V1078" s="78">
        <v>0</v>
      </c>
      <c r="W1078" s="78">
        <v>1</v>
      </c>
      <c r="X1078" s="11" t="str">
        <f ca="1">IF(ISBLANK(BudgetsQTable[[#This Row],[budg_seq_yr]]),"FY"&amp;fiscalyear,"FY"&amp;fiscalyear-1+BudgetsQTable[[#This Row],[budg_seq_yr]])</f>
        <v>FY18</v>
      </c>
      <c r="Y1078" s="79">
        <v>107282</v>
      </c>
      <c r="Z1078" s="78" t="s">
        <v>2840</v>
      </c>
      <c r="AA1078" s="78" t="s">
        <v>462</v>
      </c>
      <c r="AB1078" s="76" t="s">
        <v>2821</v>
      </c>
      <c r="AC1078" s="78" t="s">
        <v>485</v>
      </c>
    </row>
    <row r="1079" spans="1:29" x14ac:dyDescent="0.35">
      <c r="A1079" s="10" t="s">
        <v>3722</v>
      </c>
      <c r="B1079" s="76" t="s">
        <v>2834</v>
      </c>
      <c r="C1079" s="76">
        <f>C1078+(BudgetsQTable[[#This Row],[lead]]&lt;&gt;K1078)</f>
        <v>140</v>
      </c>
      <c r="D1079" s="76">
        <f>D1078*(BudgetsQTable[[#This Row],[lead]]=K1078)+(BudgetsQTable[[#This Row],[prop_id]]&lt;&gt;A1078)</f>
        <v>4</v>
      </c>
      <c r="E1079" s="77">
        <v>43005.570833333331</v>
      </c>
      <c r="F1079" s="78" t="s">
        <v>2839</v>
      </c>
      <c r="G1079" s="78" t="s">
        <v>2840</v>
      </c>
      <c r="H1079" s="78" t="s">
        <v>462</v>
      </c>
      <c r="I1079" s="76" t="s">
        <v>757</v>
      </c>
      <c r="J1079" s="76" t="s">
        <v>753</v>
      </c>
      <c r="K1079" s="78" t="s">
        <v>1502</v>
      </c>
      <c r="L1079" s="7" t="str">
        <f>IF(BudgetsQTable[[#This Row],[pi_last_name]]=" ","",HYPERLINK("https://www.ejacket.nsf.gov/ej/showProposal.do?Continue=Y&amp;ID="&amp;BudgetsQTable[[#This Row],[prop_id]],BudgetsQTable[[#This Row],[prop_id]]))</f>
        <v/>
      </c>
      <c r="M1079" s="78" t="s">
        <v>753</v>
      </c>
      <c r="N1079" s="7" t="str">
        <f>IF(BudgetsQTable[[#This Row],[pi_last_name]]=" ","",HYPERLINK("mailto:"&amp;BudgetsQTable[[#This Row],[pi_email]]&amp;"&amp;subject=Your NSF Proposal:  "&amp;BudgetsQTable[[#This Row],[prop_id]],BudgetsQTable[[#This Row],[pi_email]]))</f>
        <v/>
      </c>
      <c r="O1079" s="78" t="s">
        <v>753</v>
      </c>
      <c r="P1079" s="78">
        <v>1</v>
      </c>
      <c r="Q1079" s="78">
        <v>0.5</v>
      </c>
      <c r="R1079" s="79">
        <v>0</v>
      </c>
      <c r="S1079" s="79">
        <v>9000</v>
      </c>
      <c r="T1079" s="79">
        <v>0</v>
      </c>
      <c r="U1079" s="80">
        <v>109309</v>
      </c>
      <c r="V1079" s="78">
        <v>0</v>
      </c>
      <c r="W1079" s="78">
        <v>2</v>
      </c>
      <c r="X1079" s="11" t="str">
        <f ca="1">IF(ISBLANK(BudgetsQTable[[#This Row],[budg_seq_yr]]),"FY"&amp;fiscalyear,"FY"&amp;fiscalyear-1+BudgetsQTable[[#This Row],[budg_seq_yr]])</f>
        <v>FY19</v>
      </c>
      <c r="Y1079" s="79">
        <v>109309</v>
      </c>
      <c r="Z1079" s="78" t="s">
        <v>2840</v>
      </c>
      <c r="AA1079" s="78" t="s">
        <v>462</v>
      </c>
      <c r="AB1079" s="76" t="s">
        <v>2821</v>
      </c>
      <c r="AC1079" s="78" t="s">
        <v>485</v>
      </c>
    </row>
    <row r="1080" spans="1:29" x14ac:dyDescent="0.35">
      <c r="A1080" s="10" t="s">
        <v>3722</v>
      </c>
      <c r="B1080" s="76" t="s">
        <v>2834</v>
      </c>
      <c r="C1080" s="76">
        <f>C1079+(BudgetsQTable[[#This Row],[lead]]&lt;&gt;K1079)</f>
        <v>140</v>
      </c>
      <c r="D1080" s="76">
        <f>D1079*(BudgetsQTable[[#This Row],[lead]]=K1079)+(BudgetsQTable[[#This Row],[prop_id]]&lt;&gt;A1079)</f>
        <v>4</v>
      </c>
      <c r="E1080" s="77">
        <v>43005.570833333331</v>
      </c>
      <c r="F1080" s="78" t="s">
        <v>2839</v>
      </c>
      <c r="G1080" s="78" t="s">
        <v>2840</v>
      </c>
      <c r="H1080" s="78" t="s">
        <v>462</v>
      </c>
      <c r="I1080" s="76" t="s">
        <v>757</v>
      </c>
      <c r="J1080" s="76" t="s">
        <v>753</v>
      </c>
      <c r="K1080" s="78" t="s">
        <v>1502</v>
      </c>
      <c r="L1080" s="7" t="str">
        <f>IF(BudgetsQTable[[#This Row],[pi_last_name]]=" ","",HYPERLINK("https://www.ejacket.nsf.gov/ej/showProposal.do?Continue=Y&amp;ID="&amp;BudgetsQTable[[#This Row],[prop_id]],BudgetsQTable[[#This Row],[prop_id]]))</f>
        <v/>
      </c>
      <c r="M1080" s="78" t="s">
        <v>753</v>
      </c>
      <c r="N1080" s="7" t="str">
        <f>IF(BudgetsQTable[[#This Row],[pi_last_name]]=" ","",HYPERLINK("mailto:"&amp;BudgetsQTable[[#This Row],[pi_email]]&amp;"&amp;subject=Your NSF Proposal:  "&amp;BudgetsQTable[[#This Row],[prop_id]],BudgetsQTable[[#This Row],[pi_email]]))</f>
        <v/>
      </c>
      <c r="O1080" s="78" t="s">
        <v>753</v>
      </c>
      <c r="P1080" s="78">
        <v>1</v>
      </c>
      <c r="Q1080" s="78">
        <v>0.5</v>
      </c>
      <c r="R1080" s="79">
        <v>0</v>
      </c>
      <c r="S1080" s="79">
        <v>9000</v>
      </c>
      <c r="T1080" s="79">
        <v>0</v>
      </c>
      <c r="U1080" s="80">
        <v>111397</v>
      </c>
      <c r="V1080" s="78">
        <v>0</v>
      </c>
      <c r="W1080" s="78">
        <v>3</v>
      </c>
      <c r="X1080" s="11" t="str">
        <f ca="1">IF(ISBLANK(BudgetsQTable[[#This Row],[budg_seq_yr]]),"FY"&amp;fiscalyear,"FY"&amp;fiscalyear-1+BudgetsQTable[[#This Row],[budg_seq_yr]])</f>
        <v>FY20</v>
      </c>
      <c r="Y1080" s="79">
        <v>111397</v>
      </c>
      <c r="Z1080" s="78" t="s">
        <v>2840</v>
      </c>
      <c r="AA1080" s="78" t="s">
        <v>462</v>
      </c>
      <c r="AB1080" s="76" t="s">
        <v>2821</v>
      </c>
      <c r="AC1080" s="78" t="s">
        <v>485</v>
      </c>
    </row>
    <row r="1081" spans="1:29" x14ac:dyDescent="0.35">
      <c r="A1081" s="10" t="s">
        <v>3725</v>
      </c>
      <c r="B1081" s="76" t="s">
        <v>2834</v>
      </c>
      <c r="C1081" s="76">
        <f>C1080+(BudgetsQTable[[#This Row],[lead]]&lt;&gt;K1080)</f>
        <v>140</v>
      </c>
      <c r="D1081" s="76">
        <f>D1080*(BudgetsQTable[[#This Row],[lead]]=K1080)+(BudgetsQTable[[#This Row],[prop_id]]&lt;&gt;A1080)</f>
        <v>5</v>
      </c>
      <c r="E1081" s="77">
        <v>43005.665972222225</v>
      </c>
      <c r="F1081" s="78" t="s">
        <v>2839</v>
      </c>
      <c r="G1081" s="78" t="s">
        <v>2840</v>
      </c>
      <c r="H1081" s="78" t="s">
        <v>462</v>
      </c>
      <c r="I1081" s="76" t="s">
        <v>757</v>
      </c>
      <c r="J1081" s="76" t="s">
        <v>3729</v>
      </c>
      <c r="K1081" s="78" t="s">
        <v>1502</v>
      </c>
      <c r="L1081" s="7" t="str">
        <f>IF(BudgetsQTable[[#This Row],[pi_last_name]]=" ","",HYPERLINK("https://www.ejacket.nsf.gov/ej/showProposal.do?Continue=Y&amp;ID="&amp;BudgetsQTable[[#This Row],[prop_id]],BudgetsQTable[[#This Row],[prop_id]]))</f>
        <v>1763914</v>
      </c>
      <c r="M1081" s="78" t="s">
        <v>3726</v>
      </c>
      <c r="N1081" s="7" t="str">
        <f>IF(BudgetsQTable[[#This Row],[pi_last_name]]=" ","",HYPERLINK("mailto:"&amp;BudgetsQTable[[#This Row],[pi_email]]&amp;"&amp;subject=Your NSF Proposal:  "&amp;BudgetsQTable[[#This Row],[prop_id]],BudgetsQTable[[#This Row],[pi_email]]))</f>
        <v>jannen@cs.williams.edu</v>
      </c>
      <c r="O1081" s="78" t="s">
        <v>3728</v>
      </c>
      <c r="P1081" s="78"/>
      <c r="Q1081" s="78"/>
      <c r="R1081" s="79"/>
      <c r="S1081" s="79"/>
      <c r="T1081" s="79"/>
      <c r="U1081" s="80"/>
      <c r="V1081" s="78">
        <v>0</v>
      </c>
      <c r="W1081" s="78"/>
      <c r="X1081" s="11" t="str">
        <f ca="1">IF(ISBLANK(BudgetsQTable[[#This Row],[budg_seq_yr]]),"FY"&amp;fiscalyear,"FY"&amp;fiscalyear-1+BudgetsQTable[[#This Row],[budg_seq_yr]])</f>
        <v>FY18</v>
      </c>
      <c r="Y1081" s="79">
        <v>122951</v>
      </c>
      <c r="Z1081" s="78" t="s">
        <v>2840</v>
      </c>
      <c r="AA1081" s="78" t="s">
        <v>462</v>
      </c>
      <c r="AB1081" s="76" t="s">
        <v>2821</v>
      </c>
      <c r="AC1081" s="78" t="s">
        <v>485</v>
      </c>
    </row>
    <row r="1082" spans="1:29" x14ac:dyDescent="0.35">
      <c r="A1082" s="10" t="s">
        <v>3725</v>
      </c>
      <c r="B1082" s="76" t="s">
        <v>2834</v>
      </c>
      <c r="C1082" s="76">
        <f>C1081+(BudgetsQTable[[#This Row],[lead]]&lt;&gt;K1081)</f>
        <v>140</v>
      </c>
      <c r="D1082" s="76">
        <f>D1081*(BudgetsQTable[[#This Row],[lead]]=K1081)+(BudgetsQTable[[#This Row],[prop_id]]&lt;&gt;A1081)</f>
        <v>5</v>
      </c>
      <c r="E1082" s="77">
        <v>43005.665972222225</v>
      </c>
      <c r="F1082" s="78" t="s">
        <v>2839</v>
      </c>
      <c r="G1082" s="78" t="s">
        <v>2840</v>
      </c>
      <c r="H1082" s="78" t="s">
        <v>462</v>
      </c>
      <c r="I1082" s="76" t="s">
        <v>757</v>
      </c>
      <c r="J1082" s="76" t="s">
        <v>753</v>
      </c>
      <c r="K1082" s="78" t="s">
        <v>1502</v>
      </c>
      <c r="L1082" s="7" t="str">
        <f>IF(BudgetsQTable[[#This Row],[pi_last_name]]=" ","",HYPERLINK("https://www.ejacket.nsf.gov/ej/showProposal.do?Continue=Y&amp;ID="&amp;BudgetsQTable[[#This Row],[prop_id]],BudgetsQTable[[#This Row],[prop_id]]))</f>
        <v/>
      </c>
      <c r="M1082" s="78" t="s">
        <v>753</v>
      </c>
      <c r="N1082" s="7" t="str">
        <f>IF(BudgetsQTable[[#This Row],[pi_last_name]]=" ","",HYPERLINK("mailto:"&amp;BudgetsQTable[[#This Row],[pi_email]]&amp;"&amp;subject=Your NSF Proposal:  "&amp;BudgetsQTable[[#This Row],[prop_id]],BudgetsQTable[[#This Row],[pi_email]]))</f>
        <v/>
      </c>
      <c r="O1082" s="78" t="s">
        <v>753</v>
      </c>
      <c r="P1082" s="78">
        <v>1</v>
      </c>
      <c r="Q1082" s="78">
        <v>2</v>
      </c>
      <c r="R1082" s="79">
        <v>0</v>
      </c>
      <c r="S1082" s="79">
        <v>0</v>
      </c>
      <c r="T1082" s="79">
        <v>0</v>
      </c>
      <c r="U1082" s="80">
        <v>49667</v>
      </c>
      <c r="V1082" s="78">
        <v>0</v>
      </c>
      <c r="W1082" s="78">
        <v>1</v>
      </c>
      <c r="X1082" s="11" t="str">
        <f ca="1">IF(ISBLANK(BudgetsQTable[[#This Row],[budg_seq_yr]]),"FY"&amp;fiscalyear,"FY"&amp;fiscalyear-1+BudgetsQTable[[#This Row],[budg_seq_yr]])</f>
        <v>FY18</v>
      </c>
      <c r="Y1082" s="79">
        <v>49667</v>
      </c>
      <c r="Z1082" s="78" t="s">
        <v>2840</v>
      </c>
      <c r="AA1082" s="78" t="s">
        <v>462</v>
      </c>
      <c r="AB1082" s="76" t="s">
        <v>2821</v>
      </c>
      <c r="AC1082" s="78" t="s">
        <v>485</v>
      </c>
    </row>
    <row r="1083" spans="1:29" x14ac:dyDescent="0.35">
      <c r="A1083" s="10" t="s">
        <v>3725</v>
      </c>
      <c r="B1083" s="76" t="s">
        <v>2834</v>
      </c>
      <c r="C1083" s="76">
        <f>C1082+(BudgetsQTable[[#This Row],[lead]]&lt;&gt;K1082)</f>
        <v>140</v>
      </c>
      <c r="D1083" s="76">
        <f>D1082*(BudgetsQTable[[#This Row],[lead]]=K1082)+(BudgetsQTable[[#This Row],[prop_id]]&lt;&gt;A1082)</f>
        <v>5</v>
      </c>
      <c r="E1083" s="77">
        <v>43005.665972222225</v>
      </c>
      <c r="F1083" s="78" t="s">
        <v>2839</v>
      </c>
      <c r="G1083" s="78" t="s">
        <v>2840</v>
      </c>
      <c r="H1083" s="78" t="s">
        <v>462</v>
      </c>
      <c r="I1083" s="76" t="s">
        <v>757</v>
      </c>
      <c r="J1083" s="76" t="s">
        <v>753</v>
      </c>
      <c r="K1083" s="78" t="s">
        <v>1502</v>
      </c>
      <c r="L1083" s="7" t="str">
        <f>IF(BudgetsQTable[[#This Row],[pi_last_name]]=" ","",HYPERLINK("https://www.ejacket.nsf.gov/ej/showProposal.do?Continue=Y&amp;ID="&amp;BudgetsQTable[[#This Row],[prop_id]],BudgetsQTable[[#This Row],[prop_id]]))</f>
        <v/>
      </c>
      <c r="M1083" s="78" t="s">
        <v>753</v>
      </c>
      <c r="N1083" s="7" t="str">
        <f>IF(BudgetsQTable[[#This Row],[pi_last_name]]=" ","",HYPERLINK("mailto:"&amp;BudgetsQTable[[#This Row],[pi_email]]&amp;"&amp;subject=Your NSF Proposal:  "&amp;BudgetsQTable[[#This Row],[prop_id]],BudgetsQTable[[#This Row],[pi_email]]))</f>
        <v/>
      </c>
      <c r="O1083" s="78" t="s">
        <v>753</v>
      </c>
      <c r="P1083" s="78">
        <v>1</v>
      </c>
      <c r="Q1083" s="78">
        <v>2</v>
      </c>
      <c r="R1083" s="79">
        <v>0</v>
      </c>
      <c r="S1083" s="79">
        <v>3750</v>
      </c>
      <c r="T1083" s="79">
        <v>0</v>
      </c>
      <c r="U1083" s="80">
        <v>46693</v>
      </c>
      <c r="V1083" s="78">
        <v>0</v>
      </c>
      <c r="W1083" s="78">
        <v>2</v>
      </c>
      <c r="X1083" s="11" t="str">
        <f ca="1">IF(ISBLANK(BudgetsQTable[[#This Row],[budg_seq_yr]]),"FY"&amp;fiscalyear,"FY"&amp;fiscalyear-1+BudgetsQTable[[#This Row],[budg_seq_yr]])</f>
        <v>FY19</v>
      </c>
      <c r="Y1083" s="79">
        <v>46693</v>
      </c>
      <c r="Z1083" s="78" t="s">
        <v>2840</v>
      </c>
      <c r="AA1083" s="78" t="s">
        <v>462</v>
      </c>
      <c r="AB1083" s="76" t="s">
        <v>2821</v>
      </c>
      <c r="AC1083" s="78" t="s">
        <v>485</v>
      </c>
    </row>
    <row r="1084" spans="1:29" x14ac:dyDescent="0.35">
      <c r="A1084" s="10" t="s">
        <v>3725</v>
      </c>
      <c r="B1084" s="76" t="s">
        <v>2834</v>
      </c>
      <c r="C1084" s="76">
        <f>C1083+(BudgetsQTable[[#This Row],[lead]]&lt;&gt;K1083)</f>
        <v>140</v>
      </c>
      <c r="D1084" s="76">
        <f>D1083*(BudgetsQTable[[#This Row],[lead]]=K1083)+(BudgetsQTable[[#This Row],[prop_id]]&lt;&gt;A1083)</f>
        <v>5</v>
      </c>
      <c r="E1084" s="77">
        <v>43005.665972222225</v>
      </c>
      <c r="F1084" s="78" t="s">
        <v>2839</v>
      </c>
      <c r="G1084" s="78" t="s">
        <v>2840</v>
      </c>
      <c r="H1084" s="78" t="s">
        <v>462</v>
      </c>
      <c r="I1084" s="76" t="s">
        <v>757</v>
      </c>
      <c r="J1084" s="76" t="s">
        <v>753</v>
      </c>
      <c r="K1084" s="78" t="s">
        <v>1502</v>
      </c>
      <c r="L1084" s="7" t="str">
        <f>IF(BudgetsQTable[[#This Row],[pi_last_name]]=" ","",HYPERLINK("https://www.ejacket.nsf.gov/ej/showProposal.do?Continue=Y&amp;ID="&amp;BudgetsQTable[[#This Row],[prop_id]],BudgetsQTable[[#This Row],[prop_id]]))</f>
        <v/>
      </c>
      <c r="M1084" s="78" t="s">
        <v>753</v>
      </c>
      <c r="N1084" s="7" t="str">
        <f>IF(BudgetsQTable[[#This Row],[pi_last_name]]=" ","",HYPERLINK("mailto:"&amp;BudgetsQTable[[#This Row],[pi_email]]&amp;"&amp;subject=Your NSF Proposal:  "&amp;BudgetsQTable[[#This Row],[prop_id]],BudgetsQTable[[#This Row],[pi_email]]))</f>
        <v/>
      </c>
      <c r="O1084" s="78" t="s">
        <v>753</v>
      </c>
      <c r="P1084" s="78">
        <v>1</v>
      </c>
      <c r="Q1084" s="78">
        <v>1</v>
      </c>
      <c r="R1084" s="79">
        <v>0</v>
      </c>
      <c r="S1084" s="79">
        <v>0</v>
      </c>
      <c r="T1084" s="79">
        <v>0</v>
      </c>
      <c r="U1084" s="80">
        <v>26591</v>
      </c>
      <c r="V1084" s="78">
        <v>0</v>
      </c>
      <c r="W1084" s="78">
        <v>3</v>
      </c>
      <c r="X1084" s="11" t="str">
        <f ca="1">IF(ISBLANK(BudgetsQTable[[#This Row],[budg_seq_yr]]),"FY"&amp;fiscalyear,"FY"&amp;fiscalyear-1+BudgetsQTable[[#This Row],[budg_seq_yr]])</f>
        <v>FY20</v>
      </c>
      <c r="Y1084" s="79">
        <v>26591</v>
      </c>
      <c r="Z1084" s="78" t="s">
        <v>2840</v>
      </c>
      <c r="AA1084" s="78" t="s">
        <v>462</v>
      </c>
      <c r="AB1084" s="76" t="s">
        <v>2821</v>
      </c>
      <c r="AC1084" s="78" t="s">
        <v>485</v>
      </c>
    </row>
    <row r="1085" spans="1:29" x14ac:dyDescent="0.35">
      <c r="A1085" s="10" t="s">
        <v>1505</v>
      </c>
      <c r="B1085" s="76" t="s">
        <v>2824</v>
      </c>
      <c r="C1085" s="76">
        <f>C1084+(BudgetsQTable[[#This Row],[lead]]&lt;&gt;K1084)</f>
        <v>141</v>
      </c>
      <c r="D1085" s="76">
        <f>D1084*(BudgetsQTable[[#This Row],[lead]]=K1084)+(BudgetsQTable[[#This Row],[prop_id]]&lt;&gt;A1084)</f>
        <v>1</v>
      </c>
      <c r="E1085" s="77">
        <v>43005.504166666666</v>
      </c>
      <c r="F1085" s="78" t="s">
        <v>2868</v>
      </c>
      <c r="G1085" s="78" t="s">
        <v>2869</v>
      </c>
      <c r="H1085" s="78" t="s">
        <v>466</v>
      </c>
      <c r="I1085" s="76" t="s">
        <v>786</v>
      </c>
      <c r="J1085" s="76" t="s">
        <v>3732</v>
      </c>
      <c r="K1085" s="78" t="s">
        <v>1505</v>
      </c>
      <c r="L1085" s="7" t="str">
        <f>IF(BudgetsQTable[[#This Row],[pi_last_name]]=" ","",HYPERLINK("https://www.ejacket.nsf.gov/ej/showProposal.do?Continue=Y&amp;ID="&amp;BudgetsQTable[[#This Row],[prop_id]],BudgetsQTable[[#This Row],[prop_id]]))</f>
        <v>1763594</v>
      </c>
      <c r="M1085" s="78" t="s">
        <v>1506</v>
      </c>
      <c r="N1085" s="7" t="str">
        <f>IF(BudgetsQTable[[#This Row],[pi_last_name]]=" ","",HYPERLINK("mailto:"&amp;BudgetsQTable[[#This Row],[pi_email]]&amp;"&amp;subject=Your NSF Proposal:  "&amp;BudgetsQTable[[#This Row],[prop_id]],BudgetsQTable[[#This Row],[pi_email]]))</f>
        <v>christos@cs.cmu.edu</v>
      </c>
      <c r="O1085" s="78" t="s">
        <v>542</v>
      </c>
      <c r="P1085" s="78"/>
      <c r="Q1085" s="78"/>
      <c r="R1085" s="79"/>
      <c r="S1085" s="79"/>
      <c r="T1085" s="79"/>
      <c r="U1085" s="80"/>
      <c r="V1085" s="78">
        <v>0</v>
      </c>
      <c r="W1085" s="78"/>
      <c r="X1085" s="11" t="str">
        <f ca="1">IF(ISBLANK(BudgetsQTable[[#This Row],[budg_seq_yr]]),"FY"&amp;fiscalyear,"FY"&amp;fiscalyear-1+BudgetsQTable[[#This Row],[budg_seq_yr]])</f>
        <v>FY18</v>
      </c>
      <c r="Y1085" s="79">
        <v>300000</v>
      </c>
      <c r="Z1085" s="78" t="s">
        <v>2869</v>
      </c>
      <c r="AA1085" s="78" t="s">
        <v>466</v>
      </c>
      <c r="AB1085" s="76" t="s">
        <v>2821</v>
      </c>
      <c r="AC1085" s="78" t="s">
        <v>2884</v>
      </c>
    </row>
    <row r="1086" spans="1:29" x14ac:dyDescent="0.35">
      <c r="A1086" s="10" t="s">
        <v>1505</v>
      </c>
      <c r="B1086" s="76" t="s">
        <v>2824</v>
      </c>
      <c r="C1086" s="76">
        <f>C1085+(BudgetsQTable[[#This Row],[lead]]&lt;&gt;K1085)</f>
        <v>141</v>
      </c>
      <c r="D1086" s="76">
        <f>D1085*(BudgetsQTable[[#This Row],[lead]]=K1085)+(BudgetsQTable[[#This Row],[prop_id]]&lt;&gt;A1085)</f>
        <v>1</v>
      </c>
      <c r="E1086" s="77">
        <v>43005.504166666666</v>
      </c>
      <c r="F1086" s="78" t="s">
        <v>2868</v>
      </c>
      <c r="G1086" s="78" t="s">
        <v>2869</v>
      </c>
      <c r="H1086" s="78" t="s">
        <v>466</v>
      </c>
      <c r="I1086" s="76" t="s">
        <v>786</v>
      </c>
      <c r="J1086" s="76" t="s">
        <v>753</v>
      </c>
      <c r="K1086" s="78" t="s">
        <v>1505</v>
      </c>
      <c r="L1086" s="7" t="str">
        <f>IF(BudgetsQTable[[#This Row],[pi_last_name]]=" ","",HYPERLINK("https://www.ejacket.nsf.gov/ej/showProposal.do?Continue=Y&amp;ID="&amp;BudgetsQTable[[#This Row],[prop_id]],BudgetsQTable[[#This Row],[prop_id]]))</f>
        <v/>
      </c>
      <c r="M1086" s="78" t="s">
        <v>753</v>
      </c>
      <c r="N1086" s="7" t="str">
        <f>IF(BudgetsQTable[[#This Row],[pi_last_name]]=" ","",HYPERLINK("mailto:"&amp;BudgetsQTable[[#This Row],[pi_email]]&amp;"&amp;subject=Your NSF Proposal:  "&amp;BudgetsQTable[[#This Row],[prop_id]],BudgetsQTable[[#This Row],[pi_email]]))</f>
        <v/>
      </c>
      <c r="O1086" s="78" t="s">
        <v>753</v>
      </c>
      <c r="P1086" s="78">
        <v>1</v>
      </c>
      <c r="Q1086" s="78">
        <v>0.5</v>
      </c>
      <c r="R1086" s="79">
        <v>0</v>
      </c>
      <c r="S1086" s="79">
        <v>0</v>
      </c>
      <c r="T1086" s="79">
        <v>0</v>
      </c>
      <c r="U1086" s="80">
        <v>97060</v>
      </c>
      <c r="V1086" s="78">
        <v>0</v>
      </c>
      <c r="W1086" s="78">
        <v>1</v>
      </c>
      <c r="X1086" s="11" t="str">
        <f ca="1">IF(ISBLANK(BudgetsQTable[[#This Row],[budg_seq_yr]]),"FY"&amp;fiscalyear,"FY"&amp;fiscalyear-1+BudgetsQTable[[#This Row],[budg_seq_yr]])</f>
        <v>FY18</v>
      </c>
      <c r="Y1086" s="79">
        <v>97060</v>
      </c>
      <c r="Z1086" s="78" t="s">
        <v>2869</v>
      </c>
      <c r="AA1086" s="78" t="s">
        <v>466</v>
      </c>
      <c r="AB1086" s="76" t="s">
        <v>2821</v>
      </c>
      <c r="AC1086" s="78" t="s">
        <v>2884</v>
      </c>
    </row>
    <row r="1087" spans="1:29" x14ac:dyDescent="0.35">
      <c r="A1087" s="10" t="s">
        <v>1505</v>
      </c>
      <c r="B1087" s="76" t="s">
        <v>2824</v>
      </c>
      <c r="C1087" s="76">
        <f>C1086+(BudgetsQTable[[#This Row],[lead]]&lt;&gt;K1086)</f>
        <v>141</v>
      </c>
      <c r="D1087" s="76">
        <f>D1086*(BudgetsQTable[[#This Row],[lead]]=K1086)+(BudgetsQTable[[#This Row],[prop_id]]&lt;&gt;A1086)</f>
        <v>1</v>
      </c>
      <c r="E1087" s="77">
        <v>43005.504166666666</v>
      </c>
      <c r="F1087" s="78" t="s">
        <v>2868</v>
      </c>
      <c r="G1087" s="78" t="s">
        <v>2869</v>
      </c>
      <c r="H1087" s="78" t="s">
        <v>466</v>
      </c>
      <c r="I1087" s="76" t="s">
        <v>786</v>
      </c>
      <c r="J1087" s="76" t="s">
        <v>753</v>
      </c>
      <c r="K1087" s="78" t="s">
        <v>1505</v>
      </c>
      <c r="L1087" s="7" t="str">
        <f>IF(BudgetsQTable[[#This Row],[pi_last_name]]=" ","",HYPERLINK("https://www.ejacket.nsf.gov/ej/showProposal.do?Continue=Y&amp;ID="&amp;BudgetsQTable[[#This Row],[prop_id]],BudgetsQTable[[#This Row],[prop_id]]))</f>
        <v/>
      </c>
      <c r="M1087" s="78" t="s">
        <v>753</v>
      </c>
      <c r="N1087" s="7" t="str">
        <f>IF(BudgetsQTable[[#This Row],[pi_last_name]]=" ","",HYPERLINK("mailto:"&amp;BudgetsQTable[[#This Row],[pi_email]]&amp;"&amp;subject=Your NSF Proposal:  "&amp;BudgetsQTable[[#This Row],[prop_id]],BudgetsQTable[[#This Row],[pi_email]]))</f>
        <v/>
      </c>
      <c r="O1087" s="78" t="s">
        <v>753</v>
      </c>
      <c r="P1087" s="78">
        <v>1</v>
      </c>
      <c r="Q1087" s="78">
        <v>0.5</v>
      </c>
      <c r="R1087" s="79">
        <v>0</v>
      </c>
      <c r="S1087" s="79">
        <v>0</v>
      </c>
      <c r="T1087" s="79">
        <v>0</v>
      </c>
      <c r="U1087" s="80">
        <v>99973</v>
      </c>
      <c r="V1087" s="78">
        <v>0</v>
      </c>
      <c r="W1087" s="78">
        <v>2</v>
      </c>
      <c r="X1087" s="11" t="str">
        <f ca="1">IF(ISBLANK(BudgetsQTable[[#This Row],[budg_seq_yr]]),"FY"&amp;fiscalyear,"FY"&amp;fiscalyear-1+BudgetsQTable[[#This Row],[budg_seq_yr]])</f>
        <v>FY19</v>
      </c>
      <c r="Y1087" s="79">
        <v>99973</v>
      </c>
      <c r="Z1087" s="78" t="s">
        <v>2869</v>
      </c>
      <c r="AA1087" s="78" t="s">
        <v>466</v>
      </c>
      <c r="AB1087" s="76" t="s">
        <v>2821</v>
      </c>
      <c r="AC1087" s="78" t="s">
        <v>2884</v>
      </c>
    </row>
    <row r="1088" spans="1:29" x14ac:dyDescent="0.35">
      <c r="A1088" s="10" t="s">
        <v>1505</v>
      </c>
      <c r="B1088" s="76" t="s">
        <v>2824</v>
      </c>
      <c r="C1088" s="76">
        <f>C1087+(BudgetsQTable[[#This Row],[lead]]&lt;&gt;K1087)</f>
        <v>141</v>
      </c>
      <c r="D1088" s="76">
        <f>D1087*(BudgetsQTable[[#This Row],[lead]]=K1087)+(BudgetsQTable[[#This Row],[prop_id]]&lt;&gt;A1087)</f>
        <v>1</v>
      </c>
      <c r="E1088" s="77">
        <v>43005.504166666666</v>
      </c>
      <c r="F1088" s="78" t="s">
        <v>2868</v>
      </c>
      <c r="G1088" s="78" t="s">
        <v>2869</v>
      </c>
      <c r="H1088" s="78" t="s">
        <v>466</v>
      </c>
      <c r="I1088" s="76" t="s">
        <v>786</v>
      </c>
      <c r="J1088" s="76" t="s">
        <v>753</v>
      </c>
      <c r="K1088" s="78" t="s">
        <v>1505</v>
      </c>
      <c r="L1088" s="7" t="str">
        <f>IF(BudgetsQTable[[#This Row],[pi_last_name]]=" ","",HYPERLINK("https://www.ejacket.nsf.gov/ej/showProposal.do?Continue=Y&amp;ID="&amp;BudgetsQTable[[#This Row],[prop_id]],BudgetsQTable[[#This Row],[prop_id]]))</f>
        <v/>
      </c>
      <c r="M1088" s="78" t="s">
        <v>753</v>
      </c>
      <c r="N1088" s="7" t="str">
        <f>IF(BudgetsQTable[[#This Row],[pi_last_name]]=" ","",HYPERLINK("mailto:"&amp;BudgetsQTable[[#This Row],[pi_email]]&amp;"&amp;subject=Your NSF Proposal:  "&amp;BudgetsQTable[[#This Row],[prop_id]],BudgetsQTable[[#This Row],[pi_email]]))</f>
        <v/>
      </c>
      <c r="O1088" s="78" t="s">
        <v>753</v>
      </c>
      <c r="P1088" s="78">
        <v>1</v>
      </c>
      <c r="Q1088" s="78">
        <v>0.5</v>
      </c>
      <c r="R1088" s="79">
        <v>0</v>
      </c>
      <c r="S1088" s="79">
        <v>0</v>
      </c>
      <c r="T1088" s="79">
        <v>0</v>
      </c>
      <c r="U1088" s="80">
        <v>102967</v>
      </c>
      <c r="V1088" s="78">
        <v>0</v>
      </c>
      <c r="W1088" s="78">
        <v>3</v>
      </c>
      <c r="X1088" s="11" t="str">
        <f ca="1">IF(ISBLANK(BudgetsQTable[[#This Row],[budg_seq_yr]]),"FY"&amp;fiscalyear,"FY"&amp;fiscalyear-1+BudgetsQTable[[#This Row],[budg_seq_yr]])</f>
        <v>FY20</v>
      </c>
      <c r="Y1088" s="79">
        <v>102967</v>
      </c>
      <c r="Z1088" s="78" t="s">
        <v>2869</v>
      </c>
      <c r="AA1088" s="78" t="s">
        <v>466</v>
      </c>
      <c r="AB1088" s="76" t="s">
        <v>2821</v>
      </c>
      <c r="AC1088" s="78" t="s">
        <v>2884</v>
      </c>
    </row>
    <row r="1089" spans="1:29" x14ac:dyDescent="0.35">
      <c r="A1089" s="10" t="s">
        <v>3733</v>
      </c>
      <c r="B1089" s="76" t="s">
        <v>2834</v>
      </c>
      <c r="C1089" s="76">
        <f>C1088+(BudgetsQTable[[#This Row],[lead]]&lt;&gt;K1088)</f>
        <v>141</v>
      </c>
      <c r="D1089" s="76">
        <f>D1088*(BudgetsQTable[[#This Row],[lead]]=K1088)+(BudgetsQTable[[#This Row],[prop_id]]&lt;&gt;A1088)</f>
        <v>2</v>
      </c>
      <c r="E1089" s="77">
        <v>43003.567361111112</v>
      </c>
      <c r="F1089" s="78" t="s">
        <v>2868</v>
      </c>
      <c r="G1089" s="78" t="s">
        <v>2869</v>
      </c>
      <c r="H1089" s="78" t="s">
        <v>466</v>
      </c>
      <c r="I1089" s="76" t="s">
        <v>786</v>
      </c>
      <c r="J1089" s="76" t="s">
        <v>3736</v>
      </c>
      <c r="K1089" s="78" t="s">
        <v>1505</v>
      </c>
      <c r="L1089" s="7" t="str">
        <f>IF(BudgetsQTable[[#This Row],[pi_last_name]]=" ","",HYPERLINK("https://www.ejacket.nsf.gov/ej/showProposal.do?Continue=Y&amp;ID="&amp;BudgetsQTable[[#This Row],[prop_id]],BudgetsQTable[[#This Row],[prop_id]]))</f>
        <v>1763197</v>
      </c>
      <c r="M1089" s="78" t="s">
        <v>3734</v>
      </c>
      <c r="N1089" s="7" t="str">
        <f>IF(BudgetsQTable[[#This Row],[pi_last_name]]=" ","",HYPERLINK("mailto:"&amp;BudgetsQTable[[#This Row],[pi_email]]&amp;"&amp;subject=Your NSF Proposal:  "&amp;BudgetsQTable[[#This Row],[prop_id]],BudgetsQTable[[#This Row],[pi_email]]))</f>
        <v>dkoutra@umich.edu</v>
      </c>
      <c r="O1089" s="78" t="s">
        <v>713</v>
      </c>
      <c r="P1089" s="78"/>
      <c r="Q1089" s="78"/>
      <c r="R1089" s="79"/>
      <c r="S1089" s="79"/>
      <c r="T1089" s="79"/>
      <c r="U1089" s="80"/>
      <c r="V1089" s="78">
        <v>0</v>
      </c>
      <c r="W1089" s="78"/>
      <c r="X1089" s="11" t="str">
        <f ca="1">IF(ISBLANK(BudgetsQTable[[#This Row],[budg_seq_yr]]),"FY"&amp;fiscalyear,"FY"&amp;fiscalyear-1+BudgetsQTable[[#This Row],[budg_seq_yr]])</f>
        <v>FY18</v>
      </c>
      <c r="Y1089" s="79">
        <v>631864</v>
      </c>
      <c r="Z1089" s="78" t="s">
        <v>2869</v>
      </c>
      <c r="AA1089" s="78" t="s">
        <v>466</v>
      </c>
      <c r="AB1089" s="76" t="s">
        <v>2821</v>
      </c>
      <c r="AC1089" s="78" t="s">
        <v>2884</v>
      </c>
    </row>
    <row r="1090" spans="1:29" x14ac:dyDescent="0.35">
      <c r="A1090" s="10" t="s">
        <v>3733</v>
      </c>
      <c r="B1090" s="76" t="s">
        <v>2834</v>
      </c>
      <c r="C1090" s="76">
        <f>C1089+(BudgetsQTable[[#This Row],[lead]]&lt;&gt;K1089)</f>
        <v>141</v>
      </c>
      <c r="D1090" s="76">
        <f>D1089*(BudgetsQTable[[#This Row],[lead]]=K1089)+(BudgetsQTable[[#This Row],[prop_id]]&lt;&gt;A1089)</f>
        <v>2</v>
      </c>
      <c r="E1090" s="77">
        <v>43003.567361111112</v>
      </c>
      <c r="F1090" s="78" t="s">
        <v>2868</v>
      </c>
      <c r="G1090" s="78" t="s">
        <v>2869</v>
      </c>
      <c r="H1090" s="78" t="s">
        <v>466</v>
      </c>
      <c r="I1090" s="76" t="s">
        <v>786</v>
      </c>
      <c r="J1090" s="76" t="s">
        <v>753</v>
      </c>
      <c r="K1090" s="78" t="s">
        <v>1505</v>
      </c>
      <c r="L1090" s="7" t="str">
        <f>IF(BudgetsQTable[[#This Row],[pi_last_name]]=" ","",HYPERLINK("https://www.ejacket.nsf.gov/ej/showProposal.do?Continue=Y&amp;ID="&amp;BudgetsQTable[[#This Row],[prop_id]],BudgetsQTable[[#This Row],[prop_id]]))</f>
        <v/>
      </c>
      <c r="M1090" s="78" t="s">
        <v>753</v>
      </c>
      <c r="N1090" s="7" t="str">
        <f>IF(BudgetsQTable[[#This Row],[pi_last_name]]=" ","",HYPERLINK("mailto:"&amp;BudgetsQTable[[#This Row],[pi_email]]&amp;"&amp;subject=Your NSF Proposal:  "&amp;BudgetsQTable[[#This Row],[prop_id]],BudgetsQTable[[#This Row],[pi_email]]))</f>
        <v/>
      </c>
      <c r="O1090" s="78" t="s">
        <v>753</v>
      </c>
      <c r="P1090" s="78">
        <v>2</v>
      </c>
      <c r="Q1090" s="78">
        <v>1.5</v>
      </c>
      <c r="R1090" s="79">
        <v>0</v>
      </c>
      <c r="S1090" s="79">
        <v>0</v>
      </c>
      <c r="T1090" s="79">
        <v>32000</v>
      </c>
      <c r="U1090" s="80">
        <v>224572</v>
      </c>
      <c r="V1090" s="78">
        <v>0</v>
      </c>
      <c r="W1090" s="78">
        <v>1</v>
      </c>
      <c r="X1090" s="11" t="str">
        <f ca="1">IF(ISBLANK(BudgetsQTable[[#This Row],[budg_seq_yr]]),"FY"&amp;fiscalyear,"FY"&amp;fiscalyear-1+BudgetsQTable[[#This Row],[budg_seq_yr]])</f>
        <v>FY18</v>
      </c>
      <c r="Y1090" s="79">
        <v>224572</v>
      </c>
      <c r="Z1090" s="78" t="s">
        <v>2869</v>
      </c>
      <c r="AA1090" s="78" t="s">
        <v>466</v>
      </c>
      <c r="AB1090" s="76" t="s">
        <v>2821</v>
      </c>
      <c r="AC1090" s="78" t="s">
        <v>2884</v>
      </c>
    </row>
    <row r="1091" spans="1:29" x14ac:dyDescent="0.35">
      <c r="A1091" s="10" t="s">
        <v>3733</v>
      </c>
      <c r="B1091" s="76" t="s">
        <v>2834</v>
      </c>
      <c r="C1091" s="76">
        <f>C1090+(BudgetsQTable[[#This Row],[lead]]&lt;&gt;K1090)</f>
        <v>141</v>
      </c>
      <c r="D1091" s="76">
        <f>D1090*(BudgetsQTable[[#This Row],[lead]]=K1090)+(BudgetsQTable[[#This Row],[prop_id]]&lt;&gt;A1090)</f>
        <v>2</v>
      </c>
      <c r="E1091" s="77">
        <v>43003.567361111112</v>
      </c>
      <c r="F1091" s="78" t="s">
        <v>2868</v>
      </c>
      <c r="G1091" s="78" t="s">
        <v>2869</v>
      </c>
      <c r="H1091" s="78" t="s">
        <v>466</v>
      </c>
      <c r="I1091" s="76" t="s">
        <v>786</v>
      </c>
      <c r="J1091" s="76" t="s">
        <v>753</v>
      </c>
      <c r="K1091" s="78" t="s">
        <v>1505</v>
      </c>
      <c r="L1091" s="7" t="str">
        <f>IF(BudgetsQTable[[#This Row],[pi_last_name]]=" ","",HYPERLINK("https://www.ejacket.nsf.gov/ej/showProposal.do?Continue=Y&amp;ID="&amp;BudgetsQTable[[#This Row],[prop_id]],BudgetsQTable[[#This Row],[prop_id]]))</f>
        <v/>
      </c>
      <c r="M1091" s="78" t="s">
        <v>753</v>
      </c>
      <c r="N1091" s="7" t="str">
        <f>IF(BudgetsQTable[[#This Row],[pi_last_name]]=" ","",HYPERLINK("mailto:"&amp;BudgetsQTable[[#This Row],[pi_email]]&amp;"&amp;subject=Your NSF Proposal:  "&amp;BudgetsQTable[[#This Row],[prop_id]],BudgetsQTable[[#This Row],[pi_email]]))</f>
        <v/>
      </c>
      <c r="O1091" s="78" t="s">
        <v>753</v>
      </c>
      <c r="P1091" s="78">
        <v>2</v>
      </c>
      <c r="Q1091" s="78">
        <v>1.5</v>
      </c>
      <c r="R1091" s="79">
        <v>0</v>
      </c>
      <c r="S1091" s="79">
        <v>8592</v>
      </c>
      <c r="T1091" s="79">
        <v>0</v>
      </c>
      <c r="U1091" s="80">
        <v>201387</v>
      </c>
      <c r="V1091" s="78">
        <v>0</v>
      </c>
      <c r="W1091" s="78">
        <v>2</v>
      </c>
      <c r="X1091" s="11" t="str">
        <f ca="1">IF(ISBLANK(BudgetsQTable[[#This Row],[budg_seq_yr]]),"FY"&amp;fiscalyear,"FY"&amp;fiscalyear-1+BudgetsQTable[[#This Row],[budg_seq_yr]])</f>
        <v>FY19</v>
      </c>
      <c r="Y1091" s="79">
        <v>201387</v>
      </c>
      <c r="Z1091" s="78" t="s">
        <v>2869</v>
      </c>
      <c r="AA1091" s="78" t="s">
        <v>466</v>
      </c>
      <c r="AB1091" s="76" t="s">
        <v>2821</v>
      </c>
      <c r="AC1091" s="78" t="s">
        <v>2884</v>
      </c>
    </row>
    <row r="1092" spans="1:29" x14ac:dyDescent="0.35">
      <c r="A1092" s="10" t="s">
        <v>3733</v>
      </c>
      <c r="B1092" s="76" t="s">
        <v>2834</v>
      </c>
      <c r="C1092" s="76">
        <f>C1091+(BudgetsQTable[[#This Row],[lead]]&lt;&gt;K1091)</f>
        <v>141</v>
      </c>
      <c r="D1092" s="76">
        <f>D1091*(BudgetsQTable[[#This Row],[lead]]=K1091)+(BudgetsQTable[[#This Row],[prop_id]]&lt;&gt;A1091)</f>
        <v>2</v>
      </c>
      <c r="E1092" s="77">
        <v>43003.567361111112</v>
      </c>
      <c r="F1092" s="78" t="s">
        <v>2868</v>
      </c>
      <c r="G1092" s="78" t="s">
        <v>2869</v>
      </c>
      <c r="H1092" s="78" t="s">
        <v>466</v>
      </c>
      <c r="I1092" s="76" t="s">
        <v>786</v>
      </c>
      <c r="J1092" s="76" t="s">
        <v>753</v>
      </c>
      <c r="K1092" s="78" t="s">
        <v>1505</v>
      </c>
      <c r="L1092" s="7" t="str">
        <f>IF(BudgetsQTable[[#This Row],[pi_last_name]]=" ","",HYPERLINK("https://www.ejacket.nsf.gov/ej/showProposal.do?Continue=Y&amp;ID="&amp;BudgetsQTable[[#This Row],[prop_id]],BudgetsQTable[[#This Row],[prop_id]]))</f>
        <v/>
      </c>
      <c r="M1092" s="78" t="s">
        <v>753</v>
      </c>
      <c r="N1092" s="7" t="str">
        <f>IF(BudgetsQTable[[#This Row],[pi_last_name]]=" ","",HYPERLINK("mailto:"&amp;BudgetsQTable[[#This Row],[pi_email]]&amp;"&amp;subject=Your NSF Proposal:  "&amp;BudgetsQTable[[#This Row],[prop_id]],BudgetsQTable[[#This Row],[pi_email]]))</f>
        <v/>
      </c>
      <c r="O1092" s="78" t="s">
        <v>753</v>
      </c>
      <c r="P1092" s="78">
        <v>2</v>
      </c>
      <c r="Q1092" s="78">
        <v>1.5</v>
      </c>
      <c r="R1092" s="79">
        <v>0</v>
      </c>
      <c r="S1092" s="79">
        <v>2864</v>
      </c>
      <c r="T1092" s="79">
        <v>0</v>
      </c>
      <c r="U1092" s="80">
        <v>205905</v>
      </c>
      <c r="V1092" s="78">
        <v>0</v>
      </c>
      <c r="W1092" s="78">
        <v>3</v>
      </c>
      <c r="X1092" s="11" t="str">
        <f ca="1">IF(ISBLANK(BudgetsQTable[[#This Row],[budg_seq_yr]]),"FY"&amp;fiscalyear,"FY"&amp;fiscalyear-1+BudgetsQTable[[#This Row],[budg_seq_yr]])</f>
        <v>FY20</v>
      </c>
      <c r="Y1092" s="79">
        <v>205905</v>
      </c>
      <c r="Z1092" s="78" t="s">
        <v>2869</v>
      </c>
      <c r="AA1092" s="78" t="s">
        <v>466</v>
      </c>
      <c r="AB1092" s="76" t="s">
        <v>2821</v>
      </c>
      <c r="AC1092" s="78" t="s">
        <v>2884</v>
      </c>
    </row>
    <row r="1093" spans="1:29" x14ac:dyDescent="0.35">
      <c r="A1093" s="10" t="s">
        <v>3737</v>
      </c>
      <c r="B1093" s="76" t="s">
        <v>2834</v>
      </c>
      <c r="C1093" s="76">
        <f>C1092+(BudgetsQTable[[#This Row],[lead]]&lt;&gt;K1092)</f>
        <v>141</v>
      </c>
      <c r="D1093" s="76">
        <f>D1092*(BudgetsQTable[[#This Row],[lead]]=K1092)+(BudgetsQTable[[#This Row],[prop_id]]&lt;&gt;A1092)</f>
        <v>3</v>
      </c>
      <c r="E1093" s="77">
        <v>43005.651388888888</v>
      </c>
      <c r="F1093" s="78" t="s">
        <v>2868</v>
      </c>
      <c r="G1093" s="78" t="s">
        <v>2869</v>
      </c>
      <c r="H1093" s="78" t="s">
        <v>466</v>
      </c>
      <c r="I1093" s="76" t="s">
        <v>786</v>
      </c>
      <c r="J1093" s="76" t="s">
        <v>3739</v>
      </c>
      <c r="K1093" s="78" t="s">
        <v>1505</v>
      </c>
      <c r="L1093" s="7" t="str">
        <f>IF(BudgetsQTable[[#This Row],[pi_last_name]]=" ","",HYPERLINK("https://www.ejacket.nsf.gov/ej/showProposal.do?Continue=Y&amp;ID="&amp;BudgetsQTable[[#This Row],[prop_id]],BudgetsQTable[[#This Row],[prop_id]]))</f>
        <v>1763877</v>
      </c>
      <c r="M1093" s="78" t="s">
        <v>2374</v>
      </c>
      <c r="N1093" s="7" t="str">
        <f>IF(BudgetsQTable[[#This Row],[pi_last_name]]=" ","",HYPERLINK("mailto:"&amp;BudgetsQTable[[#This Row],[pi_email]]&amp;"&amp;subject=Your NSF Proposal:  "&amp;BudgetsQTable[[#This Row],[prop_id]],BudgetsQTable[[#This Row],[pi_email]]))</f>
        <v>labrinid@cs.pitt.edu</v>
      </c>
      <c r="O1093" s="78" t="s">
        <v>3095</v>
      </c>
      <c r="P1093" s="78"/>
      <c r="Q1093" s="78"/>
      <c r="R1093" s="79"/>
      <c r="S1093" s="79"/>
      <c r="T1093" s="79"/>
      <c r="U1093" s="80"/>
      <c r="V1093" s="78">
        <v>0</v>
      </c>
      <c r="W1093" s="78"/>
      <c r="X1093" s="11" t="str">
        <f ca="1">IF(ISBLANK(BudgetsQTable[[#This Row],[budg_seq_yr]]),"FY"&amp;fiscalyear,"FY"&amp;fiscalyear-1+BudgetsQTable[[#This Row],[budg_seq_yr]])</f>
        <v>FY18</v>
      </c>
      <c r="Y1093" s="79">
        <v>316000</v>
      </c>
      <c r="Z1093" s="78" t="s">
        <v>2869</v>
      </c>
      <c r="AA1093" s="78" t="s">
        <v>466</v>
      </c>
      <c r="AB1093" s="76" t="s">
        <v>2821</v>
      </c>
      <c r="AC1093" s="78" t="s">
        <v>2884</v>
      </c>
    </row>
    <row r="1094" spans="1:29" x14ac:dyDescent="0.35">
      <c r="A1094" s="10" t="s">
        <v>3737</v>
      </c>
      <c r="B1094" s="76" t="s">
        <v>2834</v>
      </c>
      <c r="C1094" s="76">
        <f>C1093+(BudgetsQTable[[#This Row],[lead]]&lt;&gt;K1093)</f>
        <v>141</v>
      </c>
      <c r="D1094" s="76">
        <f>D1093*(BudgetsQTable[[#This Row],[lead]]=K1093)+(BudgetsQTable[[#This Row],[prop_id]]&lt;&gt;A1093)</f>
        <v>3</v>
      </c>
      <c r="E1094" s="77">
        <v>43005.651388888888</v>
      </c>
      <c r="F1094" s="78" t="s">
        <v>2868</v>
      </c>
      <c r="G1094" s="78" t="s">
        <v>2869</v>
      </c>
      <c r="H1094" s="78" t="s">
        <v>466</v>
      </c>
      <c r="I1094" s="76" t="s">
        <v>786</v>
      </c>
      <c r="J1094" s="76" t="s">
        <v>753</v>
      </c>
      <c r="K1094" s="78" t="s">
        <v>1505</v>
      </c>
      <c r="L1094" s="7" t="str">
        <f>IF(BudgetsQTable[[#This Row],[pi_last_name]]=" ","",HYPERLINK("https://www.ejacket.nsf.gov/ej/showProposal.do?Continue=Y&amp;ID="&amp;BudgetsQTable[[#This Row],[prop_id]],BudgetsQTable[[#This Row],[prop_id]]))</f>
        <v/>
      </c>
      <c r="M1094" s="78" t="s">
        <v>753</v>
      </c>
      <c r="N1094" s="7" t="str">
        <f>IF(BudgetsQTable[[#This Row],[pi_last_name]]=" ","",HYPERLINK("mailto:"&amp;BudgetsQTable[[#This Row],[pi_email]]&amp;"&amp;subject=Your NSF Proposal:  "&amp;BudgetsQTable[[#This Row],[prop_id]],BudgetsQTable[[#This Row],[pi_email]]))</f>
        <v/>
      </c>
      <c r="O1094" s="78" t="s">
        <v>753</v>
      </c>
      <c r="P1094" s="78">
        <v>1</v>
      </c>
      <c r="Q1094" s="78">
        <v>0.75</v>
      </c>
      <c r="R1094" s="79">
        <v>0</v>
      </c>
      <c r="S1094" s="79">
        <v>1250</v>
      </c>
      <c r="T1094" s="79">
        <v>16000</v>
      </c>
      <c r="U1094" s="80">
        <v>113149</v>
      </c>
      <c r="V1094" s="78">
        <v>0</v>
      </c>
      <c r="W1094" s="78">
        <v>1</v>
      </c>
      <c r="X1094" s="11" t="str">
        <f ca="1">IF(ISBLANK(BudgetsQTable[[#This Row],[budg_seq_yr]]),"FY"&amp;fiscalyear,"FY"&amp;fiscalyear-1+BudgetsQTable[[#This Row],[budg_seq_yr]])</f>
        <v>FY18</v>
      </c>
      <c r="Y1094" s="79">
        <v>113149</v>
      </c>
      <c r="Z1094" s="78" t="s">
        <v>2869</v>
      </c>
      <c r="AA1094" s="78" t="s">
        <v>466</v>
      </c>
      <c r="AB1094" s="76" t="s">
        <v>2821</v>
      </c>
      <c r="AC1094" s="78" t="s">
        <v>2884</v>
      </c>
    </row>
    <row r="1095" spans="1:29" x14ac:dyDescent="0.35">
      <c r="A1095" s="10" t="s">
        <v>3737</v>
      </c>
      <c r="B1095" s="76" t="s">
        <v>2834</v>
      </c>
      <c r="C1095" s="76">
        <f>C1094+(BudgetsQTable[[#This Row],[lead]]&lt;&gt;K1094)</f>
        <v>141</v>
      </c>
      <c r="D1095" s="76">
        <f>D1094*(BudgetsQTable[[#This Row],[lead]]=K1094)+(BudgetsQTable[[#This Row],[prop_id]]&lt;&gt;A1094)</f>
        <v>3</v>
      </c>
      <c r="E1095" s="77">
        <v>43005.651388888888</v>
      </c>
      <c r="F1095" s="78" t="s">
        <v>2868</v>
      </c>
      <c r="G1095" s="78" t="s">
        <v>2869</v>
      </c>
      <c r="H1095" s="78" t="s">
        <v>466</v>
      </c>
      <c r="I1095" s="76" t="s">
        <v>786</v>
      </c>
      <c r="J1095" s="76" t="s">
        <v>753</v>
      </c>
      <c r="K1095" s="78" t="s">
        <v>1505</v>
      </c>
      <c r="L1095" s="7" t="str">
        <f>IF(BudgetsQTable[[#This Row],[pi_last_name]]=" ","",HYPERLINK("https://www.ejacket.nsf.gov/ej/showProposal.do?Continue=Y&amp;ID="&amp;BudgetsQTable[[#This Row],[prop_id]],BudgetsQTable[[#This Row],[prop_id]]))</f>
        <v/>
      </c>
      <c r="M1095" s="78" t="s">
        <v>753</v>
      </c>
      <c r="N1095" s="7" t="str">
        <f>IF(BudgetsQTable[[#This Row],[pi_last_name]]=" ","",HYPERLINK("mailto:"&amp;BudgetsQTable[[#This Row],[pi_email]]&amp;"&amp;subject=Your NSF Proposal:  "&amp;BudgetsQTable[[#This Row],[prop_id]],BudgetsQTable[[#This Row],[pi_email]]))</f>
        <v/>
      </c>
      <c r="O1095" s="78" t="s">
        <v>753</v>
      </c>
      <c r="P1095" s="78">
        <v>1</v>
      </c>
      <c r="Q1095" s="78">
        <v>0.75</v>
      </c>
      <c r="R1095" s="79">
        <v>0</v>
      </c>
      <c r="S1095" s="79">
        <v>1250</v>
      </c>
      <c r="T1095" s="79">
        <v>0</v>
      </c>
      <c r="U1095" s="80">
        <v>104299</v>
      </c>
      <c r="V1095" s="78">
        <v>0</v>
      </c>
      <c r="W1095" s="78">
        <v>2</v>
      </c>
      <c r="X1095" s="11" t="str">
        <f ca="1">IF(ISBLANK(BudgetsQTable[[#This Row],[budg_seq_yr]]),"FY"&amp;fiscalyear,"FY"&amp;fiscalyear-1+BudgetsQTable[[#This Row],[budg_seq_yr]])</f>
        <v>FY19</v>
      </c>
      <c r="Y1095" s="79">
        <v>104299</v>
      </c>
      <c r="Z1095" s="78" t="s">
        <v>2869</v>
      </c>
      <c r="AA1095" s="78" t="s">
        <v>466</v>
      </c>
      <c r="AB1095" s="76" t="s">
        <v>2821</v>
      </c>
      <c r="AC1095" s="78" t="s">
        <v>2884</v>
      </c>
    </row>
    <row r="1096" spans="1:29" x14ac:dyDescent="0.35">
      <c r="A1096" s="10" t="s">
        <v>3737</v>
      </c>
      <c r="B1096" s="76" t="s">
        <v>2834</v>
      </c>
      <c r="C1096" s="76">
        <f>C1095+(BudgetsQTable[[#This Row],[lead]]&lt;&gt;K1095)</f>
        <v>141</v>
      </c>
      <c r="D1096" s="76">
        <f>D1095*(BudgetsQTable[[#This Row],[lead]]=K1095)+(BudgetsQTable[[#This Row],[prop_id]]&lt;&gt;A1095)</f>
        <v>3</v>
      </c>
      <c r="E1096" s="77">
        <v>43005.651388888888</v>
      </c>
      <c r="F1096" s="78" t="s">
        <v>2868</v>
      </c>
      <c r="G1096" s="78" t="s">
        <v>2869</v>
      </c>
      <c r="H1096" s="78" t="s">
        <v>466</v>
      </c>
      <c r="I1096" s="76" t="s">
        <v>786</v>
      </c>
      <c r="J1096" s="76" t="s">
        <v>753</v>
      </c>
      <c r="K1096" s="78" t="s">
        <v>1505</v>
      </c>
      <c r="L1096" s="7" t="str">
        <f>IF(BudgetsQTable[[#This Row],[pi_last_name]]=" ","",HYPERLINK("https://www.ejacket.nsf.gov/ej/showProposal.do?Continue=Y&amp;ID="&amp;BudgetsQTable[[#This Row],[prop_id]],BudgetsQTable[[#This Row],[prop_id]]))</f>
        <v/>
      </c>
      <c r="M1096" s="78" t="s">
        <v>753</v>
      </c>
      <c r="N1096" s="7" t="str">
        <f>IF(BudgetsQTable[[#This Row],[pi_last_name]]=" ","",HYPERLINK("mailto:"&amp;BudgetsQTable[[#This Row],[pi_email]]&amp;"&amp;subject=Your NSF Proposal:  "&amp;BudgetsQTable[[#This Row],[prop_id]],BudgetsQTable[[#This Row],[pi_email]]))</f>
        <v/>
      </c>
      <c r="O1096" s="78" t="s">
        <v>753</v>
      </c>
      <c r="P1096" s="78">
        <v>1</v>
      </c>
      <c r="Q1096" s="78">
        <v>0.75</v>
      </c>
      <c r="R1096" s="79">
        <v>0</v>
      </c>
      <c r="S1096" s="79">
        <v>1250</v>
      </c>
      <c r="T1096" s="79">
        <v>0</v>
      </c>
      <c r="U1096" s="80">
        <v>98552</v>
      </c>
      <c r="V1096" s="78">
        <v>0</v>
      </c>
      <c r="W1096" s="78">
        <v>3</v>
      </c>
      <c r="X1096" s="11" t="str">
        <f ca="1">IF(ISBLANK(BudgetsQTable[[#This Row],[budg_seq_yr]]),"FY"&amp;fiscalyear,"FY"&amp;fiscalyear-1+BudgetsQTable[[#This Row],[budg_seq_yr]])</f>
        <v>FY20</v>
      </c>
      <c r="Y1096" s="79">
        <v>98552</v>
      </c>
      <c r="Z1096" s="78" t="s">
        <v>2869</v>
      </c>
      <c r="AA1096" s="78" t="s">
        <v>466</v>
      </c>
      <c r="AB1096" s="76" t="s">
        <v>2821</v>
      </c>
      <c r="AC1096" s="78" t="s">
        <v>2884</v>
      </c>
    </row>
    <row r="1097" spans="1:29" x14ac:dyDescent="0.35">
      <c r="A1097" s="10" t="s">
        <v>1508</v>
      </c>
      <c r="B1097" s="76" t="s">
        <v>2824</v>
      </c>
      <c r="C1097" s="76">
        <f>C1096+(BudgetsQTable[[#This Row],[lead]]&lt;&gt;K1096)</f>
        <v>142</v>
      </c>
      <c r="D1097" s="76">
        <f>D1096*(BudgetsQTable[[#This Row],[lead]]=K1096)+(BudgetsQTable[[#This Row],[prop_id]]&lt;&gt;A1096)</f>
        <v>1</v>
      </c>
      <c r="E1097" s="77">
        <v>43005.505555555559</v>
      </c>
      <c r="F1097" s="78" t="s">
        <v>2817</v>
      </c>
      <c r="G1097" s="78" t="s">
        <v>2818</v>
      </c>
      <c r="H1097" s="78" t="s">
        <v>476</v>
      </c>
      <c r="I1097" s="76" t="s">
        <v>948</v>
      </c>
      <c r="J1097" s="76" t="s">
        <v>3743</v>
      </c>
      <c r="K1097" s="78" t="s">
        <v>1508</v>
      </c>
      <c r="L1097" s="7" t="str">
        <f>IF(BudgetsQTable[[#This Row],[pi_last_name]]=" ","",HYPERLINK("https://www.ejacket.nsf.gov/ej/showProposal.do?Continue=Y&amp;ID="&amp;BudgetsQTable[[#This Row],[prop_id]],BudgetsQTable[[#This Row],[prop_id]]))</f>
        <v>1763596</v>
      </c>
      <c r="M1097" s="78" t="s">
        <v>1509</v>
      </c>
      <c r="N1097" s="7" t="str">
        <f>IF(BudgetsQTable[[#This Row],[pi_last_name]]=" ","",HYPERLINK("mailto:"&amp;BudgetsQTable[[#This Row],[pi_email]]&amp;"&amp;subject=Your NSF Proposal:  "&amp;BudgetsQTable[[#This Row],[prop_id]],BudgetsQTable[[#This Row],[pi_email]]))</f>
        <v>jcappos@nyu.edu</v>
      </c>
      <c r="O1097" s="78" t="s">
        <v>589</v>
      </c>
      <c r="P1097" s="78"/>
      <c r="Q1097" s="78"/>
      <c r="R1097" s="79"/>
      <c r="S1097" s="79"/>
      <c r="T1097" s="79"/>
      <c r="U1097" s="80"/>
      <c r="V1097" s="78">
        <v>0</v>
      </c>
      <c r="W1097" s="78"/>
      <c r="X1097" s="11" t="str">
        <f ca="1">IF(ISBLANK(BudgetsQTable[[#This Row],[budg_seq_yr]]),"FY"&amp;fiscalyear,"FY"&amp;fiscalyear-1+BudgetsQTable[[#This Row],[budg_seq_yr]])</f>
        <v>FY18</v>
      </c>
      <c r="Y1097" s="79">
        <v>831694</v>
      </c>
      <c r="Z1097" s="78" t="s">
        <v>2818</v>
      </c>
      <c r="AA1097" s="78" t="s">
        <v>476</v>
      </c>
      <c r="AB1097" s="76" t="s">
        <v>2821</v>
      </c>
      <c r="AC1097" s="78"/>
    </row>
    <row r="1098" spans="1:29" x14ac:dyDescent="0.35">
      <c r="A1098" s="10" t="s">
        <v>1508</v>
      </c>
      <c r="B1098" s="76" t="s">
        <v>2824</v>
      </c>
      <c r="C1098" s="76">
        <f>C1097+(BudgetsQTable[[#This Row],[lead]]&lt;&gt;K1097)</f>
        <v>142</v>
      </c>
      <c r="D1098" s="76">
        <f>D1097*(BudgetsQTable[[#This Row],[lead]]=K1097)+(BudgetsQTable[[#This Row],[prop_id]]&lt;&gt;A1097)</f>
        <v>1</v>
      </c>
      <c r="E1098" s="77">
        <v>43005.505555555559</v>
      </c>
      <c r="F1098" s="78" t="s">
        <v>2817</v>
      </c>
      <c r="G1098" s="78" t="s">
        <v>2818</v>
      </c>
      <c r="H1098" s="78" t="s">
        <v>476</v>
      </c>
      <c r="I1098" s="76" t="s">
        <v>948</v>
      </c>
      <c r="J1098" s="76" t="s">
        <v>753</v>
      </c>
      <c r="K1098" s="78" t="s">
        <v>1508</v>
      </c>
      <c r="L1098" s="7" t="str">
        <f>IF(BudgetsQTable[[#This Row],[pi_last_name]]=" ","",HYPERLINK("https://www.ejacket.nsf.gov/ej/showProposal.do?Continue=Y&amp;ID="&amp;BudgetsQTable[[#This Row],[prop_id]],BudgetsQTable[[#This Row],[prop_id]]))</f>
        <v/>
      </c>
      <c r="M1098" s="78" t="s">
        <v>753</v>
      </c>
      <c r="N1098" s="7" t="str">
        <f>IF(BudgetsQTable[[#This Row],[pi_last_name]]=" ","",HYPERLINK("mailto:"&amp;BudgetsQTable[[#This Row],[pi_email]]&amp;"&amp;subject=Your NSF Proposal:  "&amp;BudgetsQTable[[#This Row],[prop_id]],BudgetsQTable[[#This Row],[pi_email]]))</f>
        <v/>
      </c>
      <c r="O1098" s="78" t="s">
        <v>753</v>
      </c>
      <c r="P1098" s="78">
        <v>2</v>
      </c>
      <c r="Q1098" s="78">
        <v>1</v>
      </c>
      <c r="R1098" s="79">
        <v>0</v>
      </c>
      <c r="S1098" s="79">
        <v>0</v>
      </c>
      <c r="T1098" s="79">
        <v>0</v>
      </c>
      <c r="U1098" s="80">
        <v>200592</v>
      </c>
      <c r="V1098" s="78">
        <v>0</v>
      </c>
      <c r="W1098" s="78">
        <v>1</v>
      </c>
      <c r="X1098" s="11" t="str">
        <f ca="1">IF(ISBLANK(BudgetsQTable[[#This Row],[budg_seq_yr]]),"FY"&amp;fiscalyear,"FY"&amp;fiscalyear-1+BudgetsQTable[[#This Row],[budg_seq_yr]])</f>
        <v>FY18</v>
      </c>
      <c r="Y1098" s="79">
        <v>200592</v>
      </c>
      <c r="Z1098" s="78" t="s">
        <v>2818</v>
      </c>
      <c r="AA1098" s="78" t="s">
        <v>476</v>
      </c>
      <c r="AB1098" s="76" t="s">
        <v>2821</v>
      </c>
      <c r="AC1098" s="78"/>
    </row>
    <row r="1099" spans="1:29" x14ac:dyDescent="0.35">
      <c r="A1099" s="10" t="s">
        <v>1508</v>
      </c>
      <c r="B1099" s="76" t="s">
        <v>2824</v>
      </c>
      <c r="C1099" s="76">
        <f>C1098+(BudgetsQTable[[#This Row],[lead]]&lt;&gt;K1098)</f>
        <v>142</v>
      </c>
      <c r="D1099" s="76">
        <f>D1098*(BudgetsQTable[[#This Row],[lead]]=K1098)+(BudgetsQTable[[#This Row],[prop_id]]&lt;&gt;A1098)</f>
        <v>1</v>
      </c>
      <c r="E1099" s="77">
        <v>43005.505555555559</v>
      </c>
      <c r="F1099" s="78" t="s">
        <v>2817</v>
      </c>
      <c r="G1099" s="78" t="s">
        <v>2818</v>
      </c>
      <c r="H1099" s="78" t="s">
        <v>476</v>
      </c>
      <c r="I1099" s="76" t="s">
        <v>948</v>
      </c>
      <c r="J1099" s="76" t="s">
        <v>753</v>
      </c>
      <c r="K1099" s="78" t="s">
        <v>1508</v>
      </c>
      <c r="L1099" s="7" t="str">
        <f>IF(BudgetsQTable[[#This Row],[pi_last_name]]=" ","",HYPERLINK("https://www.ejacket.nsf.gov/ej/showProposal.do?Continue=Y&amp;ID="&amp;BudgetsQTable[[#This Row],[prop_id]],BudgetsQTable[[#This Row],[prop_id]]))</f>
        <v/>
      </c>
      <c r="M1099" s="78" t="s">
        <v>753</v>
      </c>
      <c r="N1099" s="7" t="str">
        <f>IF(BudgetsQTable[[#This Row],[pi_last_name]]=" ","",HYPERLINK("mailto:"&amp;BudgetsQTable[[#This Row],[pi_email]]&amp;"&amp;subject=Your NSF Proposal:  "&amp;BudgetsQTable[[#This Row],[prop_id]],BudgetsQTable[[#This Row],[pi_email]]))</f>
        <v/>
      </c>
      <c r="O1099" s="78" t="s">
        <v>753</v>
      </c>
      <c r="P1099" s="78">
        <v>2</v>
      </c>
      <c r="Q1099" s="78">
        <v>1</v>
      </c>
      <c r="R1099" s="79">
        <v>0</v>
      </c>
      <c r="S1099" s="79">
        <v>0</v>
      </c>
      <c r="T1099" s="79">
        <v>0</v>
      </c>
      <c r="U1099" s="80">
        <v>205399</v>
      </c>
      <c r="V1099" s="78">
        <v>0</v>
      </c>
      <c r="W1099" s="78">
        <v>2</v>
      </c>
      <c r="X1099" s="11" t="str">
        <f ca="1">IF(ISBLANK(BudgetsQTable[[#This Row],[budg_seq_yr]]),"FY"&amp;fiscalyear,"FY"&amp;fiscalyear-1+BudgetsQTable[[#This Row],[budg_seq_yr]])</f>
        <v>FY19</v>
      </c>
      <c r="Y1099" s="79">
        <v>205399</v>
      </c>
      <c r="Z1099" s="78" t="s">
        <v>2818</v>
      </c>
      <c r="AA1099" s="78" t="s">
        <v>476</v>
      </c>
      <c r="AB1099" s="76" t="s">
        <v>2821</v>
      </c>
      <c r="AC1099" s="78"/>
    </row>
    <row r="1100" spans="1:29" x14ac:dyDescent="0.35">
      <c r="A1100" s="10" t="s">
        <v>1508</v>
      </c>
      <c r="B1100" s="76" t="s">
        <v>2824</v>
      </c>
      <c r="C1100" s="76">
        <f>C1099+(BudgetsQTable[[#This Row],[lead]]&lt;&gt;K1099)</f>
        <v>142</v>
      </c>
      <c r="D1100" s="76">
        <f>D1099*(BudgetsQTable[[#This Row],[lead]]=K1099)+(BudgetsQTable[[#This Row],[prop_id]]&lt;&gt;A1099)</f>
        <v>1</v>
      </c>
      <c r="E1100" s="77">
        <v>43005.505555555559</v>
      </c>
      <c r="F1100" s="78" t="s">
        <v>2817</v>
      </c>
      <c r="G1100" s="78" t="s">
        <v>2818</v>
      </c>
      <c r="H1100" s="78" t="s">
        <v>476</v>
      </c>
      <c r="I1100" s="76" t="s">
        <v>948</v>
      </c>
      <c r="J1100" s="76" t="s">
        <v>753</v>
      </c>
      <c r="K1100" s="78" t="s">
        <v>1508</v>
      </c>
      <c r="L1100" s="7" t="str">
        <f>IF(BudgetsQTable[[#This Row],[pi_last_name]]=" ","",HYPERLINK("https://www.ejacket.nsf.gov/ej/showProposal.do?Continue=Y&amp;ID="&amp;BudgetsQTable[[#This Row],[prop_id]],BudgetsQTable[[#This Row],[prop_id]]))</f>
        <v/>
      </c>
      <c r="M1100" s="78" t="s">
        <v>753</v>
      </c>
      <c r="N1100" s="7" t="str">
        <f>IF(BudgetsQTable[[#This Row],[pi_last_name]]=" ","",HYPERLINK("mailto:"&amp;BudgetsQTable[[#This Row],[pi_email]]&amp;"&amp;subject=Your NSF Proposal:  "&amp;BudgetsQTable[[#This Row],[prop_id]],BudgetsQTable[[#This Row],[pi_email]]))</f>
        <v/>
      </c>
      <c r="O1100" s="78" t="s">
        <v>753</v>
      </c>
      <c r="P1100" s="78">
        <v>2</v>
      </c>
      <c r="Q1100" s="78">
        <v>1</v>
      </c>
      <c r="R1100" s="79">
        <v>0</v>
      </c>
      <c r="S1100" s="79">
        <v>0</v>
      </c>
      <c r="T1100" s="79">
        <v>0</v>
      </c>
      <c r="U1100" s="80">
        <v>210326</v>
      </c>
      <c r="V1100" s="78">
        <v>0</v>
      </c>
      <c r="W1100" s="78">
        <v>3</v>
      </c>
      <c r="X1100" s="11" t="str">
        <f ca="1">IF(ISBLANK(BudgetsQTable[[#This Row],[budg_seq_yr]]),"FY"&amp;fiscalyear,"FY"&amp;fiscalyear-1+BudgetsQTable[[#This Row],[budg_seq_yr]])</f>
        <v>FY20</v>
      </c>
      <c r="Y1100" s="79">
        <v>210326</v>
      </c>
      <c r="Z1100" s="78" t="s">
        <v>2818</v>
      </c>
      <c r="AA1100" s="78" t="s">
        <v>476</v>
      </c>
      <c r="AB1100" s="76" t="s">
        <v>2821</v>
      </c>
      <c r="AC1100" s="78"/>
    </row>
    <row r="1101" spans="1:29" x14ac:dyDescent="0.35">
      <c r="A1101" s="10" t="s">
        <v>1508</v>
      </c>
      <c r="B1101" s="76" t="s">
        <v>2824</v>
      </c>
      <c r="C1101" s="76">
        <f>C1100+(BudgetsQTable[[#This Row],[lead]]&lt;&gt;K1100)</f>
        <v>142</v>
      </c>
      <c r="D1101" s="76">
        <f>D1100*(BudgetsQTable[[#This Row],[lead]]=K1100)+(BudgetsQTable[[#This Row],[prop_id]]&lt;&gt;A1100)</f>
        <v>1</v>
      </c>
      <c r="E1101" s="77">
        <v>43005.505555555559</v>
      </c>
      <c r="F1101" s="78" t="s">
        <v>2817</v>
      </c>
      <c r="G1101" s="78" t="s">
        <v>2818</v>
      </c>
      <c r="H1101" s="78" t="s">
        <v>476</v>
      </c>
      <c r="I1101" s="76" t="s">
        <v>948</v>
      </c>
      <c r="J1101" s="76" t="s">
        <v>753</v>
      </c>
      <c r="K1101" s="78" t="s">
        <v>1508</v>
      </c>
      <c r="L1101" s="7" t="str">
        <f>IF(BudgetsQTable[[#This Row],[pi_last_name]]=" ","",HYPERLINK("https://www.ejacket.nsf.gov/ej/showProposal.do?Continue=Y&amp;ID="&amp;BudgetsQTable[[#This Row],[prop_id]],BudgetsQTable[[#This Row],[prop_id]]))</f>
        <v/>
      </c>
      <c r="M1101" s="78" t="s">
        <v>753</v>
      </c>
      <c r="N1101" s="7" t="str">
        <f>IF(BudgetsQTable[[#This Row],[pi_last_name]]=" ","",HYPERLINK("mailto:"&amp;BudgetsQTable[[#This Row],[pi_email]]&amp;"&amp;subject=Your NSF Proposal:  "&amp;BudgetsQTable[[#This Row],[prop_id]],BudgetsQTable[[#This Row],[pi_email]]))</f>
        <v/>
      </c>
      <c r="O1101" s="78" t="s">
        <v>753</v>
      </c>
      <c r="P1101" s="78">
        <v>2</v>
      </c>
      <c r="Q1101" s="78">
        <v>1</v>
      </c>
      <c r="R1101" s="79">
        <v>0</v>
      </c>
      <c r="S1101" s="79">
        <v>0</v>
      </c>
      <c r="T1101" s="79">
        <v>0</v>
      </c>
      <c r="U1101" s="80">
        <v>215377</v>
      </c>
      <c r="V1101" s="78">
        <v>0</v>
      </c>
      <c r="W1101" s="78">
        <v>4</v>
      </c>
      <c r="X1101" s="11" t="str">
        <f ca="1">IF(ISBLANK(BudgetsQTable[[#This Row],[budg_seq_yr]]),"FY"&amp;fiscalyear,"FY"&amp;fiscalyear-1+BudgetsQTable[[#This Row],[budg_seq_yr]])</f>
        <v>FY21</v>
      </c>
      <c r="Y1101" s="79">
        <v>215377</v>
      </c>
      <c r="Z1101" s="78" t="s">
        <v>2818</v>
      </c>
      <c r="AA1101" s="78" t="s">
        <v>476</v>
      </c>
      <c r="AB1101" s="76" t="s">
        <v>2821</v>
      </c>
      <c r="AC1101" s="78"/>
    </row>
    <row r="1102" spans="1:29" x14ac:dyDescent="0.35">
      <c r="A1102" s="10" t="s">
        <v>3744</v>
      </c>
      <c r="B1102" s="76" t="s">
        <v>2834</v>
      </c>
      <c r="C1102" s="76">
        <f>C1101+(BudgetsQTable[[#This Row],[lead]]&lt;&gt;K1101)</f>
        <v>142</v>
      </c>
      <c r="D1102" s="76">
        <f>D1101*(BudgetsQTable[[#This Row],[lead]]=K1101)+(BudgetsQTable[[#This Row],[prop_id]]&lt;&gt;A1101)</f>
        <v>2</v>
      </c>
      <c r="E1102" s="77">
        <v>43005.509722222225</v>
      </c>
      <c r="F1102" s="78" t="s">
        <v>2817</v>
      </c>
      <c r="G1102" s="78" t="s">
        <v>2818</v>
      </c>
      <c r="H1102" s="78" t="s">
        <v>476</v>
      </c>
      <c r="I1102" s="76" t="s">
        <v>948</v>
      </c>
      <c r="J1102" s="76" t="s">
        <v>3748</v>
      </c>
      <c r="K1102" s="78" t="s">
        <v>1508</v>
      </c>
      <c r="L1102" s="7" t="str">
        <f>IF(BudgetsQTable[[#This Row],[pi_last_name]]=" ","",HYPERLINK("https://www.ejacket.nsf.gov/ej/showProposal.do?Continue=Y&amp;ID="&amp;BudgetsQTable[[#This Row],[prop_id]],BudgetsQTable[[#This Row],[prop_id]]))</f>
        <v>1763603</v>
      </c>
      <c r="M1102" s="78" t="s">
        <v>3745</v>
      </c>
      <c r="N1102" s="7" t="str">
        <f>IF(BudgetsQTable[[#This Row],[pi_last_name]]=" ","",HYPERLINK("mailto:"&amp;BudgetsQTable[[#This Row],[pi_email]]&amp;"&amp;subject=Your NSF Proposal:  "&amp;BudgetsQTable[[#This Row],[prop_id]],BudgetsQTable[[#This Row],[pi_email]]))</f>
        <v>yzhuang@uccs.edu</v>
      </c>
      <c r="O1102" s="78" t="s">
        <v>3747</v>
      </c>
      <c r="P1102" s="78"/>
      <c r="Q1102" s="78"/>
      <c r="R1102" s="79"/>
      <c r="S1102" s="79"/>
      <c r="T1102" s="79"/>
      <c r="U1102" s="80"/>
      <c r="V1102" s="78">
        <v>0</v>
      </c>
      <c r="W1102" s="78"/>
      <c r="X1102" s="11" t="str">
        <f ca="1">IF(ISBLANK(BudgetsQTable[[#This Row],[budg_seq_yr]]),"FY"&amp;fiscalyear,"FY"&amp;fiscalyear-1+BudgetsQTable[[#This Row],[budg_seq_yr]])</f>
        <v>FY18</v>
      </c>
      <c r="Y1102" s="79">
        <v>367750</v>
      </c>
      <c r="Z1102" s="78" t="s">
        <v>2818</v>
      </c>
      <c r="AA1102" s="78" t="s">
        <v>476</v>
      </c>
      <c r="AB1102" s="76" t="s">
        <v>2821</v>
      </c>
      <c r="AC1102" s="78" t="s">
        <v>3036</v>
      </c>
    </row>
    <row r="1103" spans="1:29" x14ac:dyDescent="0.35">
      <c r="A1103" s="10" t="s">
        <v>3744</v>
      </c>
      <c r="B1103" s="76" t="s">
        <v>2834</v>
      </c>
      <c r="C1103" s="76">
        <f>C1102+(BudgetsQTable[[#This Row],[lead]]&lt;&gt;K1102)</f>
        <v>142</v>
      </c>
      <c r="D1103" s="76">
        <f>D1102*(BudgetsQTable[[#This Row],[lead]]=K1102)+(BudgetsQTable[[#This Row],[prop_id]]&lt;&gt;A1102)</f>
        <v>2</v>
      </c>
      <c r="E1103" s="77">
        <v>43005.509722222225</v>
      </c>
      <c r="F1103" s="78" t="s">
        <v>2817</v>
      </c>
      <c r="G1103" s="78" t="s">
        <v>2818</v>
      </c>
      <c r="H1103" s="78" t="s">
        <v>476</v>
      </c>
      <c r="I1103" s="76" t="s">
        <v>948</v>
      </c>
      <c r="J1103" s="76" t="s">
        <v>753</v>
      </c>
      <c r="K1103" s="78" t="s">
        <v>1508</v>
      </c>
      <c r="L1103" s="7" t="str">
        <f>IF(BudgetsQTable[[#This Row],[pi_last_name]]=" ","",HYPERLINK("https://www.ejacket.nsf.gov/ej/showProposal.do?Continue=Y&amp;ID="&amp;BudgetsQTable[[#This Row],[prop_id]],BudgetsQTable[[#This Row],[prop_id]]))</f>
        <v/>
      </c>
      <c r="M1103" s="78" t="s">
        <v>753</v>
      </c>
      <c r="N1103" s="7" t="str">
        <f>IF(BudgetsQTable[[#This Row],[pi_last_name]]=" ","",HYPERLINK("mailto:"&amp;BudgetsQTable[[#This Row],[pi_email]]&amp;"&amp;subject=Your NSF Proposal:  "&amp;BudgetsQTable[[#This Row],[prop_id]],BudgetsQTable[[#This Row],[pi_email]]))</f>
        <v/>
      </c>
      <c r="O1103" s="78" t="s">
        <v>753</v>
      </c>
      <c r="P1103" s="78">
        <v>1</v>
      </c>
      <c r="Q1103" s="78">
        <v>1</v>
      </c>
      <c r="R1103" s="79">
        <v>0</v>
      </c>
      <c r="S1103" s="79">
        <v>3859</v>
      </c>
      <c r="T1103" s="79">
        <v>0</v>
      </c>
      <c r="U1103" s="80">
        <v>88449</v>
      </c>
      <c r="V1103" s="78">
        <v>0</v>
      </c>
      <c r="W1103" s="78">
        <v>1</v>
      </c>
      <c r="X1103" s="11" t="str">
        <f ca="1">IF(ISBLANK(BudgetsQTable[[#This Row],[budg_seq_yr]]),"FY"&amp;fiscalyear,"FY"&amp;fiscalyear-1+BudgetsQTable[[#This Row],[budg_seq_yr]])</f>
        <v>FY18</v>
      </c>
      <c r="Y1103" s="79">
        <v>88449</v>
      </c>
      <c r="Z1103" s="78" t="s">
        <v>2818</v>
      </c>
      <c r="AA1103" s="78" t="s">
        <v>476</v>
      </c>
      <c r="AB1103" s="76" t="s">
        <v>2821</v>
      </c>
      <c r="AC1103" s="78" t="s">
        <v>3036</v>
      </c>
    </row>
    <row r="1104" spans="1:29" x14ac:dyDescent="0.35">
      <c r="A1104" s="10" t="s">
        <v>3744</v>
      </c>
      <c r="B1104" s="76" t="s">
        <v>2834</v>
      </c>
      <c r="C1104" s="76">
        <f>C1103+(BudgetsQTable[[#This Row],[lead]]&lt;&gt;K1103)</f>
        <v>142</v>
      </c>
      <c r="D1104" s="76">
        <f>D1103*(BudgetsQTable[[#This Row],[lead]]=K1103)+(BudgetsQTable[[#This Row],[prop_id]]&lt;&gt;A1103)</f>
        <v>2</v>
      </c>
      <c r="E1104" s="77">
        <v>43005.509722222225</v>
      </c>
      <c r="F1104" s="78" t="s">
        <v>2817</v>
      </c>
      <c r="G1104" s="78" t="s">
        <v>2818</v>
      </c>
      <c r="H1104" s="78" t="s">
        <v>476</v>
      </c>
      <c r="I1104" s="76" t="s">
        <v>948</v>
      </c>
      <c r="J1104" s="76" t="s">
        <v>753</v>
      </c>
      <c r="K1104" s="78" t="s">
        <v>1508</v>
      </c>
      <c r="L1104" s="7" t="str">
        <f>IF(BudgetsQTable[[#This Row],[pi_last_name]]=" ","",HYPERLINK("https://www.ejacket.nsf.gov/ej/showProposal.do?Continue=Y&amp;ID="&amp;BudgetsQTable[[#This Row],[prop_id]],BudgetsQTable[[#This Row],[prop_id]]))</f>
        <v/>
      </c>
      <c r="M1104" s="78" t="s">
        <v>753</v>
      </c>
      <c r="N1104" s="7" t="str">
        <f>IF(BudgetsQTable[[#This Row],[pi_last_name]]=" ","",HYPERLINK("mailto:"&amp;BudgetsQTable[[#This Row],[pi_email]]&amp;"&amp;subject=Your NSF Proposal:  "&amp;BudgetsQTable[[#This Row],[prop_id]],BudgetsQTable[[#This Row],[pi_email]]))</f>
        <v/>
      </c>
      <c r="O1104" s="78" t="s">
        <v>753</v>
      </c>
      <c r="P1104" s="78">
        <v>1</v>
      </c>
      <c r="Q1104" s="78">
        <v>1</v>
      </c>
      <c r="R1104" s="79">
        <v>0</v>
      </c>
      <c r="S1104" s="79">
        <v>3859</v>
      </c>
      <c r="T1104" s="79">
        <v>0</v>
      </c>
      <c r="U1104" s="80">
        <v>90728</v>
      </c>
      <c r="V1104" s="78">
        <v>0</v>
      </c>
      <c r="W1104" s="78">
        <v>2</v>
      </c>
      <c r="X1104" s="11" t="str">
        <f ca="1">IF(ISBLANK(BudgetsQTable[[#This Row],[budg_seq_yr]]),"FY"&amp;fiscalyear,"FY"&amp;fiscalyear-1+BudgetsQTable[[#This Row],[budg_seq_yr]])</f>
        <v>FY19</v>
      </c>
      <c r="Y1104" s="79">
        <v>90728</v>
      </c>
      <c r="Z1104" s="78" t="s">
        <v>2818</v>
      </c>
      <c r="AA1104" s="78" t="s">
        <v>476</v>
      </c>
      <c r="AB1104" s="76" t="s">
        <v>2821</v>
      </c>
      <c r="AC1104" s="78" t="s">
        <v>3036</v>
      </c>
    </row>
    <row r="1105" spans="1:29" x14ac:dyDescent="0.35">
      <c r="A1105" s="10" t="s">
        <v>3744</v>
      </c>
      <c r="B1105" s="76" t="s">
        <v>2834</v>
      </c>
      <c r="C1105" s="76">
        <f>C1104+(BudgetsQTable[[#This Row],[lead]]&lt;&gt;K1104)</f>
        <v>142</v>
      </c>
      <c r="D1105" s="76">
        <f>D1104*(BudgetsQTable[[#This Row],[lead]]=K1104)+(BudgetsQTable[[#This Row],[prop_id]]&lt;&gt;A1104)</f>
        <v>2</v>
      </c>
      <c r="E1105" s="77">
        <v>43005.509722222225</v>
      </c>
      <c r="F1105" s="78" t="s">
        <v>2817</v>
      </c>
      <c r="G1105" s="78" t="s">
        <v>2818</v>
      </c>
      <c r="H1105" s="78" t="s">
        <v>476</v>
      </c>
      <c r="I1105" s="76" t="s">
        <v>948</v>
      </c>
      <c r="J1105" s="76" t="s">
        <v>753</v>
      </c>
      <c r="K1105" s="78" t="s">
        <v>1508</v>
      </c>
      <c r="L1105" s="7" t="str">
        <f>IF(BudgetsQTable[[#This Row],[pi_last_name]]=" ","",HYPERLINK("https://www.ejacket.nsf.gov/ej/showProposal.do?Continue=Y&amp;ID="&amp;BudgetsQTable[[#This Row],[prop_id]],BudgetsQTable[[#This Row],[prop_id]]))</f>
        <v/>
      </c>
      <c r="M1105" s="78" t="s">
        <v>753</v>
      </c>
      <c r="N1105" s="7" t="str">
        <f>IF(BudgetsQTable[[#This Row],[pi_last_name]]=" ","",HYPERLINK("mailto:"&amp;BudgetsQTable[[#This Row],[pi_email]]&amp;"&amp;subject=Your NSF Proposal:  "&amp;BudgetsQTable[[#This Row],[prop_id]],BudgetsQTable[[#This Row],[pi_email]]))</f>
        <v/>
      </c>
      <c r="O1105" s="78" t="s">
        <v>753</v>
      </c>
      <c r="P1105" s="78">
        <v>1</v>
      </c>
      <c r="Q1105" s="78">
        <v>1</v>
      </c>
      <c r="R1105" s="79">
        <v>0</v>
      </c>
      <c r="S1105" s="79">
        <v>3859</v>
      </c>
      <c r="T1105" s="79">
        <v>0</v>
      </c>
      <c r="U1105" s="80">
        <v>93077</v>
      </c>
      <c r="V1105" s="78">
        <v>0</v>
      </c>
      <c r="W1105" s="78">
        <v>3</v>
      </c>
      <c r="X1105" s="11" t="str">
        <f ca="1">IF(ISBLANK(BudgetsQTable[[#This Row],[budg_seq_yr]]),"FY"&amp;fiscalyear,"FY"&amp;fiscalyear-1+BudgetsQTable[[#This Row],[budg_seq_yr]])</f>
        <v>FY20</v>
      </c>
      <c r="Y1105" s="79">
        <v>93077</v>
      </c>
      <c r="Z1105" s="78" t="s">
        <v>2818</v>
      </c>
      <c r="AA1105" s="78" t="s">
        <v>476</v>
      </c>
      <c r="AB1105" s="76" t="s">
        <v>2821</v>
      </c>
      <c r="AC1105" s="78" t="s">
        <v>3036</v>
      </c>
    </row>
    <row r="1106" spans="1:29" x14ac:dyDescent="0.35">
      <c r="A1106" s="10" t="s">
        <v>3744</v>
      </c>
      <c r="B1106" s="76" t="s">
        <v>2834</v>
      </c>
      <c r="C1106" s="76">
        <f>C1105+(BudgetsQTable[[#This Row],[lead]]&lt;&gt;K1105)</f>
        <v>142</v>
      </c>
      <c r="D1106" s="76">
        <f>D1105*(BudgetsQTable[[#This Row],[lead]]=K1105)+(BudgetsQTable[[#This Row],[prop_id]]&lt;&gt;A1105)</f>
        <v>2</v>
      </c>
      <c r="E1106" s="77">
        <v>43005.509722222225</v>
      </c>
      <c r="F1106" s="78" t="s">
        <v>2817</v>
      </c>
      <c r="G1106" s="78" t="s">
        <v>2818</v>
      </c>
      <c r="H1106" s="78" t="s">
        <v>476</v>
      </c>
      <c r="I1106" s="76" t="s">
        <v>948</v>
      </c>
      <c r="J1106" s="76" t="s">
        <v>753</v>
      </c>
      <c r="K1106" s="78" t="s">
        <v>1508</v>
      </c>
      <c r="L1106" s="7" t="str">
        <f>IF(BudgetsQTable[[#This Row],[pi_last_name]]=" ","",HYPERLINK("https://www.ejacket.nsf.gov/ej/showProposal.do?Continue=Y&amp;ID="&amp;BudgetsQTable[[#This Row],[prop_id]],BudgetsQTable[[#This Row],[prop_id]]))</f>
        <v/>
      </c>
      <c r="M1106" s="78" t="s">
        <v>753</v>
      </c>
      <c r="N1106" s="7" t="str">
        <f>IF(BudgetsQTable[[#This Row],[pi_last_name]]=" ","",HYPERLINK("mailto:"&amp;BudgetsQTable[[#This Row],[pi_email]]&amp;"&amp;subject=Your NSF Proposal:  "&amp;BudgetsQTable[[#This Row],[prop_id]],BudgetsQTable[[#This Row],[pi_email]]))</f>
        <v/>
      </c>
      <c r="O1106" s="78" t="s">
        <v>753</v>
      </c>
      <c r="P1106" s="78">
        <v>1</v>
      </c>
      <c r="Q1106" s="78">
        <v>1</v>
      </c>
      <c r="R1106" s="79">
        <v>0</v>
      </c>
      <c r="S1106" s="79">
        <v>3859</v>
      </c>
      <c r="T1106" s="79">
        <v>0</v>
      </c>
      <c r="U1106" s="80">
        <v>95496</v>
      </c>
      <c r="V1106" s="78">
        <v>0</v>
      </c>
      <c r="W1106" s="78">
        <v>4</v>
      </c>
      <c r="X1106" s="11" t="str">
        <f ca="1">IF(ISBLANK(BudgetsQTable[[#This Row],[budg_seq_yr]]),"FY"&amp;fiscalyear,"FY"&amp;fiscalyear-1+BudgetsQTable[[#This Row],[budg_seq_yr]])</f>
        <v>FY21</v>
      </c>
      <c r="Y1106" s="79">
        <v>95496</v>
      </c>
      <c r="Z1106" s="78" t="s">
        <v>2818</v>
      </c>
      <c r="AA1106" s="78" t="s">
        <v>476</v>
      </c>
      <c r="AB1106" s="76" t="s">
        <v>2821</v>
      </c>
      <c r="AC1106" s="78" t="s">
        <v>3036</v>
      </c>
    </row>
    <row r="1107" spans="1:29" x14ac:dyDescent="0.35">
      <c r="A1107" s="10" t="s">
        <v>1518</v>
      </c>
      <c r="B1107" s="76" t="s">
        <v>2863</v>
      </c>
      <c r="C1107" s="76">
        <f>C1106+(BudgetsQTable[[#This Row],[lead]]&lt;&gt;K1106)</f>
        <v>143</v>
      </c>
      <c r="D1107" s="76">
        <f>D1106*(BudgetsQTable[[#This Row],[lead]]=K1106)+(BudgetsQTable[[#This Row],[prop_id]]&lt;&gt;A1106)</f>
        <v>1</v>
      </c>
      <c r="E1107" s="77">
        <v>43005.505555555559</v>
      </c>
      <c r="F1107" s="78" t="s">
        <v>2868</v>
      </c>
      <c r="G1107" s="78" t="s">
        <v>2869</v>
      </c>
      <c r="H1107" s="78" t="s">
        <v>468</v>
      </c>
      <c r="I1107" s="76" t="s">
        <v>800</v>
      </c>
      <c r="J1107" s="76" t="s">
        <v>3751</v>
      </c>
      <c r="K1107" s="78" t="s">
        <v>1518</v>
      </c>
      <c r="L1107" s="7" t="str">
        <f>IF(BudgetsQTable[[#This Row],[pi_last_name]]=" ","",HYPERLINK("https://www.ejacket.nsf.gov/ej/showProposal.do?Continue=Y&amp;ID="&amp;BudgetsQTable[[#This Row],[prop_id]],BudgetsQTable[[#This Row],[prop_id]]))</f>
        <v>1763598</v>
      </c>
      <c r="M1107" s="78" t="s">
        <v>1519</v>
      </c>
      <c r="N1107" s="7" t="str">
        <f>IF(BudgetsQTable[[#This Row],[pi_last_name]]=" ","",HYPERLINK("mailto:"&amp;BudgetsQTable[[#This Row],[pi_email]]&amp;"&amp;subject=Your NSF Proposal:  "&amp;BudgetsQTable[[#This Row],[prop_id]],BudgetsQTable[[#This Row],[pi_email]]))</f>
        <v>scommuri@mail.com</v>
      </c>
      <c r="O1107" s="78" t="s">
        <v>3594</v>
      </c>
      <c r="P1107" s="78"/>
      <c r="Q1107" s="78"/>
      <c r="R1107" s="79"/>
      <c r="S1107" s="79"/>
      <c r="T1107" s="79"/>
      <c r="U1107" s="80"/>
      <c r="V1107" s="78">
        <v>0</v>
      </c>
      <c r="W1107" s="78"/>
      <c r="X1107" s="11" t="str">
        <f ca="1">IF(ISBLANK(BudgetsQTable[[#This Row],[budg_seq_yr]]),"FY"&amp;fiscalyear,"FY"&amp;fiscalyear-1+BudgetsQTable[[#This Row],[budg_seq_yr]])</f>
        <v>FY18</v>
      </c>
      <c r="Y1107" s="79">
        <v>882922</v>
      </c>
      <c r="Z1107" s="78" t="s">
        <v>2869</v>
      </c>
      <c r="AA1107" s="78" t="s">
        <v>468</v>
      </c>
      <c r="AB1107" s="76" t="s">
        <v>2821</v>
      </c>
      <c r="AC1107" s="78" t="s">
        <v>3377</v>
      </c>
    </row>
    <row r="1108" spans="1:29" x14ac:dyDescent="0.35">
      <c r="A1108" s="10" t="s">
        <v>1518</v>
      </c>
      <c r="B1108" s="76" t="s">
        <v>2863</v>
      </c>
      <c r="C1108" s="76">
        <f>C1107+(BudgetsQTable[[#This Row],[lead]]&lt;&gt;K1107)</f>
        <v>143</v>
      </c>
      <c r="D1108" s="76">
        <f>D1107*(BudgetsQTable[[#This Row],[lead]]=K1107)+(BudgetsQTable[[#This Row],[prop_id]]&lt;&gt;A1107)</f>
        <v>1</v>
      </c>
      <c r="E1108" s="77">
        <v>43005.505555555559</v>
      </c>
      <c r="F1108" s="78" t="s">
        <v>2868</v>
      </c>
      <c r="G1108" s="78" t="s">
        <v>2869</v>
      </c>
      <c r="H1108" s="78" t="s">
        <v>468</v>
      </c>
      <c r="I1108" s="76" t="s">
        <v>800</v>
      </c>
      <c r="J1108" s="76" t="s">
        <v>753</v>
      </c>
      <c r="K1108" s="78" t="s">
        <v>1518</v>
      </c>
      <c r="L1108" s="7" t="str">
        <f>IF(BudgetsQTable[[#This Row],[pi_last_name]]=" ","",HYPERLINK("https://www.ejacket.nsf.gov/ej/showProposal.do?Continue=Y&amp;ID="&amp;BudgetsQTable[[#This Row],[prop_id]],BudgetsQTable[[#This Row],[prop_id]]))</f>
        <v/>
      </c>
      <c r="M1108" s="78" t="s">
        <v>753</v>
      </c>
      <c r="N1108" s="7" t="str">
        <f>IF(BudgetsQTable[[#This Row],[pi_last_name]]=" ","",HYPERLINK("mailto:"&amp;BudgetsQTable[[#This Row],[pi_email]]&amp;"&amp;subject=Your NSF Proposal:  "&amp;BudgetsQTable[[#This Row],[prop_id]],BudgetsQTable[[#This Row],[pi_email]]))</f>
        <v/>
      </c>
      <c r="O1108" s="78" t="s">
        <v>753</v>
      </c>
      <c r="P1108" s="78">
        <v>3</v>
      </c>
      <c r="Q1108" s="78">
        <v>3</v>
      </c>
      <c r="R1108" s="79">
        <v>0</v>
      </c>
      <c r="S1108" s="79">
        <v>0</v>
      </c>
      <c r="T1108" s="79">
        <v>0</v>
      </c>
      <c r="U1108" s="80">
        <v>368370</v>
      </c>
      <c r="V1108" s="78">
        <v>0</v>
      </c>
      <c r="W1108" s="78">
        <v>1</v>
      </c>
      <c r="X1108" s="11" t="str">
        <f ca="1">IF(ISBLANK(BudgetsQTable[[#This Row],[budg_seq_yr]]),"FY"&amp;fiscalyear,"FY"&amp;fiscalyear-1+BudgetsQTable[[#This Row],[budg_seq_yr]])</f>
        <v>FY18</v>
      </c>
      <c r="Y1108" s="79">
        <v>368370</v>
      </c>
      <c r="Z1108" s="78" t="s">
        <v>2869</v>
      </c>
      <c r="AA1108" s="78" t="s">
        <v>468</v>
      </c>
      <c r="AB1108" s="76" t="s">
        <v>2821</v>
      </c>
      <c r="AC1108" s="78" t="s">
        <v>3377</v>
      </c>
    </row>
    <row r="1109" spans="1:29" x14ac:dyDescent="0.35">
      <c r="A1109" s="10" t="s">
        <v>1518</v>
      </c>
      <c r="B1109" s="76" t="s">
        <v>2863</v>
      </c>
      <c r="C1109" s="76">
        <f>C1108+(BudgetsQTable[[#This Row],[lead]]&lt;&gt;K1108)</f>
        <v>143</v>
      </c>
      <c r="D1109" s="76">
        <f>D1108*(BudgetsQTable[[#This Row],[lead]]=K1108)+(BudgetsQTable[[#This Row],[prop_id]]&lt;&gt;A1108)</f>
        <v>1</v>
      </c>
      <c r="E1109" s="77">
        <v>43005.505555555559</v>
      </c>
      <c r="F1109" s="78" t="s">
        <v>2868</v>
      </c>
      <c r="G1109" s="78" t="s">
        <v>2869</v>
      </c>
      <c r="H1109" s="78" t="s">
        <v>468</v>
      </c>
      <c r="I1109" s="76" t="s">
        <v>800</v>
      </c>
      <c r="J1109" s="76" t="s">
        <v>753</v>
      </c>
      <c r="K1109" s="78" t="s">
        <v>1518</v>
      </c>
      <c r="L1109" s="7" t="str">
        <f>IF(BudgetsQTable[[#This Row],[pi_last_name]]=" ","",HYPERLINK("https://www.ejacket.nsf.gov/ej/showProposal.do?Continue=Y&amp;ID="&amp;BudgetsQTable[[#This Row],[prop_id]],BudgetsQTable[[#This Row],[prop_id]]))</f>
        <v/>
      </c>
      <c r="M1109" s="78" t="s">
        <v>753</v>
      </c>
      <c r="N1109" s="7" t="str">
        <f>IF(BudgetsQTable[[#This Row],[pi_last_name]]=" ","",HYPERLINK("mailto:"&amp;BudgetsQTable[[#This Row],[pi_email]]&amp;"&amp;subject=Your NSF Proposal:  "&amp;BudgetsQTable[[#This Row],[prop_id]],BudgetsQTable[[#This Row],[pi_email]]))</f>
        <v/>
      </c>
      <c r="O1109" s="78" t="s">
        <v>753</v>
      </c>
      <c r="P1109" s="78">
        <v>3</v>
      </c>
      <c r="Q1109" s="78">
        <v>3</v>
      </c>
      <c r="R1109" s="79">
        <v>0</v>
      </c>
      <c r="S1109" s="79">
        <v>0</v>
      </c>
      <c r="T1109" s="79">
        <v>0</v>
      </c>
      <c r="U1109" s="80">
        <v>257982</v>
      </c>
      <c r="V1109" s="78">
        <v>0</v>
      </c>
      <c r="W1109" s="78">
        <v>2</v>
      </c>
      <c r="X1109" s="11" t="str">
        <f ca="1">IF(ISBLANK(BudgetsQTable[[#This Row],[budg_seq_yr]]),"FY"&amp;fiscalyear,"FY"&amp;fiscalyear-1+BudgetsQTable[[#This Row],[budg_seq_yr]])</f>
        <v>FY19</v>
      </c>
      <c r="Y1109" s="79">
        <v>257982</v>
      </c>
      <c r="Z1109" s="78" t="s">
        <v>2869</v>
      </c>
      <c r="AA1109" s="78" t="s">
        <v>468</v>
      </c>
      <c r="AB1109" s="76" t="s">
        <v>2821</v>
      </c>
      <c r="AC1109" s="78" t="s">
        <v>3377</v>
      </c>
    </row>
    <row r="1110" spans="1:29" x14ac:dyDescent="0.35">
      <c r="A1110" s="10" t="s">
        <v>1518</v>
      </c>
      <c r="B1110" s="76" t="s">
        <v>2863</v>
      </c>
      <c r="C1110" s="76">
        <f>C1109+(BudgetsQTable[[#This Row],[lead]]&lt;&gt;K1109)</f>
        <v>143</v>
      </c>
      <c r="D1110" s="76">
        <f>D1109*(BudgetsQTable[[#This Row],[lead]]=K1109)+(BudgetsQTable[[#This Row],[prop_id]]&lt;&gt;A1109)</f>
        <v>1</v>
      </c>
      <c r="E1110" s="77">
        <v>43005.505555555559</v>
      </c>
      <c r="F1110" s="78" t="s">
        <v>2868</v>
      </c>
      <c r="G1110" s="78" t="s">
        <v>2869</v>
      </c>
      <c r="H1110" s="78" t="s">
        <v>468</v>
      </c>
      <c r="I1110" s="76" t="s">
        <v>800</v>
      </c>
      <c r="J1110" s="76" t="s">
        <v>753</v>
      </c>
      <c r="K1110" s="78" t="s">
        <v>1518</v>
      </c>
      <c r="L1110" s="7" t="str">
        <f>IF(BudgetsQTable[[#This Row],[pi_last_name]]=" ","",HYPERLINK("https://www.ejacket.nsf.gov/ej/showProposal.do?Continue=Y&amp;ID="&amp;BudgetsQTable[[#This Row],[prop_id]],BudgetsQTable[[#This Row],[prop_id]]))</f>
        <v/>
      </c>
      <c r="M1110" s="78" t="s">
        <v>753</v>
      </c>
      <c r="N1110" s="7" t="str">
        <f>IF(BudgetsQTable[[#This Row],[pi_last_name]]=" ","",HYPERLINK("mailto:"&amp;BudgetsQTable[[#This Row],[pi_email]]&amp;"&amp;subject=Your NSF Proposal:  "&amp;BudgetsQTable[[#This Row],[prop_id]],BudgetsQTable[[#This Row],[pi_email]]))</f>
        <v/>
      </c>
      <c r="O1110" s="78" t="s">
        <v>753</v>
      </c>
      <c r="P1110" s="78">
        <v>3</v>
      </c>
      <c r="Q1110" s="78">
        <v>3</v>
      </c>
      <c r="R1110" s="79">
        <v>0</v>
      </c>
      <c r="S1110" s="79">
        <v>0</v>
      </c>
      <c r="T1110" s="79">
        <v>0</v>
      </c>
      <c r="U1110" s="80">
        <v>256570</v>
      </c>
      <c r="V1110" s="78">
        <v>0</v>
      </c>
      <c r="W1110" s="78">
        <v>3</v>
      </c>
      <c r="X1110" s="11" t="str">
        <f ca="1">IF(ISBLANK(BudgetsQTable[[#This Row],[budg_seq_yr]]),"FY"&amp;fiscalyear,"FY"&amp;fiscalyear-1+BudgetsQTable[[#This Row],[budg_seq_yr]])</f>
        <v>FY20</v>
      </c>
      <c r="Y1110" s="79">
        <v>256570</v>
      </c>
      <c r="Z1110" s="78" t="s">
        <v>2869</v>
      </c>
      <c r="AA1110" s="78" t="s">
        <v>468</v>
      </c>
      <c r="AB1110" s="76" t="s">
        <v>2821</v>
      </c>
      <c r="AC1110" s="78" t="s">
        <v>3377</v>
      </c>
    </row>
    <row r="1111" spans="1:29" x14ac:dyDescent="0.35">
      <c r="A1111" s="10" t="s">
        <v>1521</v>
      </c>
      <c r="B1111" s="76" t="s">
        <v>2824</v>
      </c>
      <c r="C1111" s="76">
        <f>C1110+(BudgetsQTable[[#This Row],[lead]]&lt;&gt;K1110)</f>
        <v>144</v>
      </c>
      <c r="D1111" s="76">
        <f>D1110*(BudgetsQTable[[#This Row],[lead]]=K1110)+(BudgetsQTable[[#This Row],[prop_id]]&lt;&gt;A1110)</f>
        <v>1</v>
      </c>
      <c r="E1111" s="77">
        <v>43005.506944444445</v>
      </c>
      <c r="F1111" s="78" t="s">
        <v>2868</v>
      </c>
      <c r="G1111" s="78" t="s">
        <v>2869</v>
      </c>
      <c r="H1111" s="78" t="s">
        <v>466</v>
      </c>
      <c r="I1111" s="76" t="s">
        <v>838</v>
      </c>
      <c r="J1111" s="76" t="s">
        <v>3755</v>
      </c>
      <c r="K1111" s="78" t="s">
        <v>1521</v>
      </c>
      <c r="L1111" s="7" t="str">
        <f>IF(BudgetsQTable[[#This Row],[pi_last_name]]=" ","",HYPERLINK("https://www.ejacket.nsf.gov/ej/showProposal.do?Continue=Y&amp;ID="&amp;BudgetsQTable[[#This Row],[prop_id]],BudgetsQTable[[#This Row],[prop_id]]))</f>
        <v>1763599</v>
      </c>
      <c r="M1111" s="78" t="s">
        <v>1522</v>
      </c>
      <c r="N1111" s="7" t="str">
        <f>IF(BudgetsQTable[[#This Row],[pi_last_name]]=" ","",HYPERLINK("mailto:"&amp;BudgetsQTable[[#This Row],[pi_email]]&amp;"&amp;subject=Your NSF Proposal:  "&amp;BudgetsQTable[[#This Row],[prop_id]],BudgetsQTable[[#This Row],[pi_email]]))</f>
        <v>badityap@cs.vt.edu</v>
      </c>
      <c r="O1111" s="78" t="s">
        <v>3384</v>
      </c>
      <c r="P1111" s="78"/>
      <c r="Q1111" s="78"/>
      <c r="R1111" s="79"/>
      <c r="S1111" s="79"/>
      <c r="T1111" s="79"/>
      <c r="U1111" s="80"/>
      <c r="V1111" s="78">
        <v>0</v>
      </c>
      <c r="W1111" s="78"/>
      <c r="X1111" s="11" t="str">
        <f ca="1">IF(ISBLANK(BudgetsQTable[[#This Row],[budg_seq_yr]]),"FY"&amp;fiscalyear,"FY"&amp;fiscalyear-1+BudgetsQTable[[#This Row],[budg_seq_yr]])</f>
        <v>FY18</v>
      </c>
      <c r="Y1111" s="79">
        <v>915330</v>
      </c>
      <c r="Z1111" s="78" t="s">
        <v>2869</v>
      </c>
      <c r="AA1111" s="78" t="s">
        <v>466</v>
      </c>
      <c r="AB1111" s="76" t="s">
        <v>2821</v>
      </c>
      <c r="AC1111" s="78" t="s">
        <v>2884</v>
      </c>
    </row>
    <row r="1112" spans="1:29" x14ac:dyDescent="0.35">
      <c r="A1112" s="10" t="s">
        <v>1521</v>
      </c>
      <c r="B1112" s="76" t="s">
        <v>2824</v>
      </c>
      <c r="C1112" s="76">
        <f>C1111+(BudgetsQTable[[#This Row],[lead]]&lt;&gt;K1111)</f>
        <v>144</v>
      </c>
      <c r="D1112" s="76">
        <f>D1111*(BudgetsQTable[[#This Row],[lead]]=K1111)+(BudgetsQTable[[#This Row],[prop_id]]&lt;&gt;A1111)</f>
        <v>1</v>
      </c>
      <c r="E1112" s="77">
        <v>43005.506944444445</v>
      </c>
      <c r="F1112" s="78" t="s">
        <v>2868</v>
      </c>
      <c r="G1112" s="78" t="s">
        <v>2869</v>
      </c>
      <c r="H1112" s="78" t="s">
        <v>466</v>
      </c>
      <c r="I1112" s="76" t="s">
        <v>838</v>
      </c>
      <c r="J1112" s="76" t="s">
        <v>753</v>
      </c>
      <c r="K1112" s="78" t="s">
        <v>1521</v>
      </c>
      <c r="L1112" s="7" t="str">
        <f>IF(BudgetsQTable[[#This Row],[pi_last_name]]=" ","",HYPERLINK("https://www.ejacket.nsf.gov/ej/showProposal.do?Continue=Y&amp;ID="&amp;BudgetsQTable[[#This Row],[prop_id]],BudgetsQTable[[#This Row],[prop_id]]))</f>
        <v/>
      </c>
      <c r="M1112" s="78" t="s">
        <v>753</v>
      </c>
      <c r="N1112" s="7" t="str">
        <f>IF(BudgetsQTable[[#This Row],[pi_last_name]]=" ","",HYPERLINK("mailto:"&amp;BudgetsQTable[[#This Row],[pi_email]]&amp;"&amp;subject=Your NSF Proposal:  "&amp;BudgetsQTable[[#This Row],[prop_id]],BudgetsQTable[[#This Row],[pi_email]]))</f>
        <v/>
      </c>
      <c r="O1112" s="78" t="s">
        <v>753</v>
      </c>
      <c r="P1112" s="78">
        <v>4</v>
      </c>
      <c r="Q1112" s="78">
        <v>1</v>
      </c>
      <c r="R1112" s="79">
        <v>15756</v>
      </c>
      <c r="S1112" s="79">
        <v>8000</v>
      </c>
      <c r="T1112" s="79">
        <v>0</v>
      </c>
      <c r="U1112" s="80">
        <v>312998</v>
      </c>
      <c r="V1112" s="78">
        <v>0</v>
      </c>
      <c r="W1112" s="78">
        <v>1</v>
      </c>
      <c r="X1112" s="11" t="str">
        <f ca="1">IF(ISBLANK(BudgetsQTable[[#This Row],[budg_seq_yr]]),"FY"&amp;fiscalyear,"FY"&amp;fiscalyear-1+BudgetsQTable[[#This Row],[budg_seq_yr]])</f>
        <v>FY18</v>
      </c>
      <c r="Y1112" s="79">
        <v>312998</v>
      </c>
      <c r="Z1112" s="78" t="s">
        <v>2869</v>
      </c>
      <c r="AA1112" s="78" t="s">
        <v>466</v>
      </c>
      <c r="AB1112" s="76" t="s">
        <v>2821</v>
      </c>
      <c r="AC1112" s="78" t="s">
        <v>2884</v>
      </c>
    </row>
    <row r="1113" spans="1:29" x14ac:dyDescent="0.35">
      <c r="A1113" s="10" t="s">
        <v>1521</v>
      </c>
      <c r="B1113" s="76" t="s">
        <v>2824</v>
      </c>
      <c r="C1113" s="76">
        <f>C1112+(BudgetsQTable[[#This Row],[lead]]&lt;&gt;K1112)</f>
        <v>144</v>
      </c>
      <c r="D1113" s="76">
        <f>D1112*(BudgetsQTable[[#This Row],[lead]]=K1112)+(BudgetsQTable[[#This Row],[prop_id]]&lt;&gt;A1112)</f>
        <v>1</v>
      </c>
      <c r="E1113" s="77">
        <v>43005.506944444445</v>
      </c>
      <c r="F1113" s="78" t="s">
        <v>2868</v>
      </c>
      <c r="G1113" s="78" t="s">
        <v>2869</v>
      </c>
      <c r="H1113" s="78" t="s">
        <v>466</v>
      </c>
      <c r="I1113" s="76" t="s">
        <v>838</v>
      </c>
      <c r="J1113" s="76" t="s">
        <v>753</v>
      </c>
      <c r="K1113" s="78" t="s">
        <v>1521</v>
      </c>
      <c r="L1113" s="7" t="str">
        <f>IF(BudgetsQTable[[#This Row],[pi_last_name]]=" ","",HYPERLINK("https://www.ejacket.nsf.gov/ej/showProposal.do?Continue=Y&amp;ID="&amp;BudgetsQTable[[#This Row],[prop_id]],BudgetsQTable[[#This Row],[prop_id]]))</f>
        <v/>
      </c>
      <c r="M1113" s="78" t="s">
        <v>753</v>
      </c>
      <c r="N1113" s="7" t="str">
        <f>IF(BudgetsQTable[[#This Row],[pi_last_name]]=" ","",HYPERLINK("mailto:"&amp;BudgetsQTable[[#This Row],[pi_email]]&amp;"&amp;subject=Your NSF Proposal:  "&amp;BudgetsQTable[[#This Row],[prop_id]],BudgetsQTable[[#This Row],[pi_email]]))</f>
        <v/>
      </c>
      <c r="O1113" s="78" t="s">
        <v>753</v>
      </c>
      <c r="P1113" s="78">
        <v>4</v>
      </c>
      <c r="Q1113" s="78">
        <v>1</v>
      </c>
      <c r="R1113" s="79">
        <v>16386</v>
      </c>
      <c r="S1113" s="79">
        <v>9000</v>
      </c>
      <c r="T1113" s="79">
        <v>0</v>
      </c>
      <c r="U1113" s="80">
        <v>316656</v>
      </c>
      <c r="V1113" s="78">
        <v>0</v>
      </c>
      <c r="W1113" s="78">
        <v>2</v>
      </c>
      <c r="X1113" s="11" t="str">
        <f ca="1">IF(ISBLANK(BudgetsQTable[[#This Row],[budg_seq_yr]]),"FY"&amp;fiscalyear,"FY"&amp;fiscalyear-1+BudgetsQTable[[#This Row],[budg_seq_yr]])</f>
        <v>FY19</v>
      </c>
      <c r="Y1113" s="79">
        <v>316656</v>
      </c>
      <c r="Z1113" s="78" t="s">
        <v>2869</v>
      </c>
      <c r="AA1113" s="78" t="s">
        <v>466</v>
      </c>
      <c r="AB1113" s="76" t="s">
        <v>2821</v>
      </c>
      <c r="AC1113" s="78" t="s">
        <v>2884</v>
      </c>
    </row>
    <row r="1114" spans="1:29" x14ac:dyDescent="0.35">
      <c r="A1114" s="10" t="s">
        <v>1521</v>
      </c>
      <c r="B1114" s="76" t="s">
        <v>2824</v>
      </c>
      <c r="C1114" s="76">
        <f>C1113+(BudgetsQTable[[#This Row],[lead]]&lt;&gt;K1113)</f>
        <v>144</v>
      </c>
      <c r="D1114" s="76">
        <f>D1113*(BudgetsQTable[[#This Row],[lead]]=K1113)+(BudgetsQTable[[#This Row],[prop_id]]&lt;&gt;A1113)</f>
        <v>1</v>
      </c>
      <c r="E1114" s="77">
        <v>43005.506944444445</v>
      </c>
      <c r="F1114" s="78" t="s">
        <v>2868</v>
      </c>
      <c r="G1114" s="78" t="s">
        <v>2869</v>
      </c>
      <c r="H1114" s="78" t="s">
        <v>466</v>
      </c>
      <c r="I1114" s="76" t="s">
        <v>838</v>
      </c>
      <c r="J1114" s="76" t="s">
        <v>753</v>
      </c>
      <c r="K1114" s="78" t="s">
        <v>1521</v>
      </c>
      <c r="L1114" s="7" t="str">
        <f>IF(BudgetsQTable[[#This Row],[pi_last_name]]=" ","",HYPERLINK("https://www.ejacket.nsf.gov/ej/showProposal.do?Continue=Y&amp;ID="&amp;BudgetsQTable[[#This Row],[prop_id]],BudgetsQTable[[#This Row],[prop_id]]))</f>
        <v/>
      </c>
      <c r="M1114" s="78" t="s">
        <v>753</v>
      </c>
      <c r="N1114" s="7" t="str">
        <f>IF(BudgetsQTable[[#This Row],[pi_last_name]]=" ","",HYPERLINK("mailto:"&amp;BudgetsQTable[[#This Row],[pi_email]]&amp;"&amp;subject=Your NSF Proposal:  "&amp;BudgetsQTable[[#This Row],[prop_id]],BudgetsQTable[[#This Row],[pi_email]]))</f>
        <v/>
      </c>
      <c r="O1114" s="78" t="s">
        <v>753</v>
      </c>
      <c r="P1114" s="78">
        <v>4</v>
      </c>
      <c r="Q1114" s="78">
        <v>1</v>
      </c>
      <c r="R1114" s="79">
        <v>17042</v>
      </c>
      <c r="S1114" s="79">
        <v>8000</v>
      </c>
      <c r="T1114" s="79">
        <v>0</v>
      </c>
      <c r="U1114" s="80">
        <v>285676</v>
      </c>
      <c r="V1114" s="78">
        <v>0</v>
      </c>
      <c r="W1114" s="78">
        <v>3</v>
      </c>
      <c r="X1114" s="11" t="str">
        <f ca="1">IF(ISBLANK(BudgetsQTable[[#This Row],[budg_seq_yr]]),"FY"&amp;fiscalyear,"FY"&amp;fiscalyear-1+BudgetsQTable[[#This Row],[budg_seq_yr]])</f>
        <v>FY20</v>
      </c>
      <c r="Y1114" s="79">
        <v>285676</v>
      </c>
      <c r="Z1114" s="78" t="s">
        <v>2869</v>
      </c>
      <c r="AA1114" s="78" t="s">
        <v>466</v>
      </c>
      <c r="AB1114" s="76" t="s">
        <v>2821</v>
      </c>
      <c r="AC1114" s="78" t="s">
        <v>2884</v>
      </c>
    </row>
    <row r="1115" spans="1:29" x14ac:dyDescent="0.35">
      <c r="A1115" s="10" t="s">
        <v>3756</v>
      </c>
      <c r="B1115" s="76" t="s">
        <v>2834</v>
      </c>
      <c r="C1115" s="76">
        <f>C1114+(BudgetsQTable[[#This Row],[lead]]&lt;&gt;K1114)</f>
        <v>144</v>
      </c>
      <c r="D1115" s="76">
        <f>D1114*(BudgetsQTable[[#This Row],[lead]]=K1114)+(BudgetsQTable[[#This Row],[prop_id]]&lt;&gt;A1114)</f>
        <v>2</v>
      </c>
      <c r="E1115" s="77">
        <v>43005.515277777777</v>
      </c>
      <c r="F1115" s="78" t="s">
        <v>2868</v>
      </c>
      <c r="G1115" s="78" t="s">
        <v>2869</v>
      </c>
      <c r="H1115" s="78" t="s">
        <v>466</v>
      </c>
      <c r="I1115" s="76" t="s">
        <v>838</v>
      </c>
      <c r="J1115" s="76" t="s">
        <v>3759</v>
      </c>
      <c r="K1115" s="78" t="s">
        <v>1521</v>
      </c>
      <c r="L1115" s="7" t="str">
        <f>IF(BudgetsQTable[[#This Row],[pi_last_name]]=" ","",HYPERLINK("https://www.ejacket.nsf.gov/ej/showProposal.do?Continue=Y&amp;ID="&amp;BudgetsQTable[[#This Row],[prop_id]],BudgetsQTable[[#This Row],[prop_id]]))</f>
        <v>1763608</v>
      </c>
      <c r="M1115" s="78" t="s">
        <v>3757</v>
      </c>
      <c r="N1115" s="7" t="str">
        <f>IF(BudgetsQTable[[#This Row],[pi_last_name]]=" ","",HYPERLINK("mailto:"&amp;BudgetsQTable[[#This Row],[pi_email]]&amp;"&amp;subject=Your NSF Proposal:  "&amp;BudgetsQTable[[#This Row],[prop_id]],BudgetsQTable[[#This Row],[pi_email]]))</f>
        <v>neill@cs.cmu.edu</v>
      </c>
      <c r="O1115" s="78" t="s">
        <v>542</v>
      </c>
      <c r="P1115" s="78"/>
      <c r="Q1115" s="78"/>
      <c r="R1115" s="79"/>
      <c r="S1115" s="79"/>
      <c r="T1115" s="79"/>
      <c r="U1115" s="80"/>
      <c r="V1115" s="78">
        <v>0</v>
      </c>
      <c r="W1115" s="78"/>
      <c r="X1115" s="11" t="str">
        <f ca="1">IF(ISBLANK(BudgetsQTable[[#This Row],[budg_seq_yr]]),"FY"&amp;fiscalyear,"FY"&amp;fiscalyear-1+BudgetsQTable[[#This Row],[budg_seq_yr]])</f>
        <v>FY18</v>
      </c>
      <c r="Y1115" s="79">
        <v>284597</v>
      </c>
      <c r="Z1115" s="78" t="s">
        <v>2869</v>
      </c>
      <c r="AA1115" s="78" t="s">
        <v>466</v>
      </c>
      <c r="AB1115" s="76" t="s">
        <v>2821</v>
      </c>
      <c r="AC1115" s="78" t="s">
        <v>2884</v>
      </c>
    </row>
    <row r="1116" spans="1:29" x14ac:dyDescent="0.35">
      <c r="A1116" s="10" t="s">
        <v>3756</v>
      </c>
      <c r="B1116" s="76" t="s">
        <v>2834</v>
      </c>
      <c r="C1116" s="76">
        <f>C1115+(BudgetsQTable[[#This Row],[lead]]&lt;&gt;K1115)</f>
        <v>144</v>
      </c>
      <c r="D1116" s="76">
        <f>D1115*(BudgetsQTable[[#This Row],[lead]]=K1115)+(BudgetsQTable[[#This Row],[prop_id]]&lt;&gt;A1115)</f>
        <v>2</v>
      </c>
      <c r="E1116" s="77">
        <v>43005.515277777777</v>
      </c>
      <c r="F1116" s="78" t="s">
        <v>2868</v>
      </c>
      <c r="G1116" s="78" t="s">
        <v>2869</v>
      </c>
      <c r="H1116" s="78" t="s">
        <v>466</v>
      </c>
      <c r="I1116" s="76" t="s">
        <v>838</v>
      </c>
      <c r="J1116" s="76" t="s">
        <v>753</v>
      </c>
      <c r="K1116" s="78" t="s">
        <v>1521</v>
      </c>
      <c r="L1116" s="7" t="str">
        <f>IF(BudgetsQTable[[#This Row],[pi_last_name]]=" ","",HYPERLINK("https://www.ejacket.nsf.gov/ej/showProposal.do?Continue=Y&amp;ID="&amp;BudgetsQTable[[#This Row],[prop_id]],BudgetsQTable[[#This Row],[prop_id]]))</f>
        <v/>
      </c>
      <c r="M1116" s="78" t="s">
        <v>753</v>
      </c>
      <c r="N1116" s="7" t="str">
        <f>IF(BudgetsQTable[[#This Row],[pi_last_name]]=" ","",HYPERLINK("mailto:"&amp;BudgetsQTable[[#This Row],[pi_email]]&amp;"&amp;subject=Your NSF Proposal:  "&amp;BudgetsQTable[[#This Row],[prop_id]],BudgetsQTable[[#This Row],[pi_email]]))</f>
        <v/>
      </c>
      <c r="O1116" s="78" t="s">
        <v>753</v>
      </c>
      <c r="P1116" s="78">
        <v>1</v>
      </c>
      <c r="Q1116" s="78">
        <v>1</v>
      </c>
      <c r="R1116" s="79">
        <v>0</v>
      </c>
      <c r="S1116" s="79">
        <v>2550</v>
      </c>
      <c r="T1116" s="79">
        <v>0</v>
      </c>
      <c r="U1116" s="80">
        <v>92893</v>
      </c>
      <c r="V1116" s="78">
        <v>0</v>
      </c>
      <c r="W1116" s="78">
        <v>1</v>
      </c>
      <c r="X1116" s="11" t="str">
        <f ca="1">IF(ISBLANK(BudgetsQTable[[#This Row],[budg_seq_yr]]),"FY"&amp;fiscalyear,"FY"&amp;fiscalyear-1+BudgetsQTable[[#This Row],[budg_seq_yr]])</f>
        <v>FY18</v>
      </c>
      <c r="Y1116" s="79">
        <v>92893</v>
      </c>
      <c r="Z1116" s="78" t="s">
        <v>2869</v>
      </c>
      <c r="AA1116" s="78" t="s">
        <v>466</v>
      </c>
      <c r="AB1116" s="76" t="s">
        <v>2821</v>
      </c>
      <c r="AC1116" s="78" t="s">
        <v>2884</v>
      </c>
    </row>
    <row r="1117" spans="1:29" x14ac:dyDescent="0.35">
      <c r="A1117" s="10" t="s">
        <v>3756</v>
      </c>
      <c r="B1117" s="76" t="s">
        <v>2834</v>
      </c>
      <c r="C1117" s="76">
        <f>C1116+(BudgetsQTable[[#This Row],[lead]]&lt;&gt;K1116)</f>
        <v>144</v>
      </c>
      <c r="D1117" s="76">
        <f>D1116*(BudgetsQTable[[#This Row],[lead]]=K1116)+(BudgetsQTable[[#This Row],[prop_id]]&lt;&gt;A1116)</f>
        <v>2</v>
      </c>
      <c r="E1117" s="77">
        <v>43005.515277777777</v>
      </c>
      <c r="F1117" s="78" t="s">
        <v>2868</v>
      </c>
      <c r="G1117" s="78" t="s">
        <v>2869</v>
      </c>
      <c r="H1117" s="78" t="s">
        <v>466</v>
      </c>
      <c r="I1117" s="76" t="s">
        <v>838</v>
      </c>
      <c r="J1117" s="76" t="s">
        <v>753</v>
      </c>
      <c r="K1117" s="78" t="s">
        <v>1521</v>
      </c>
      <c r="L1117" s="7" t="str">
        <f>IF(BudgetsQTable[[#This Row],[pi_last_name]]=" ","",HYPERLINK("https://www.ejacket.nsf.gov/ej/showProposal.do?Continue=Y&amp;ID="&amp;BudgetsQTable[[#This Row],[prop_id]],BudgetsQTable[[#This Row],[prop_id]]))</f>
        <v/>
      </c>
      <c r="M1117" s="78" t="s">
        <v>753</v>
      </c>
      <c r="N1117" s="7" t="str">
        <f>IF(BudgetsQTable[[#This Row],[pi_last_name]]=" ","",HYPERLINK("mailto:"&amp;BudgetsQTable[[#This Row],[pi_email]]&amp;"&amp;subject=Your NSF Proposal:  "&amp;BudgetsQTable[[#This Row],[prop_id]],BudgetsQTable[[#This Row],[pi_email]]))</f>
        <v/>
      </c>
      <c r="O1117" s="78" t="s">
        <v>753</v>
      </c>
      <c r="P1117" s="78">
        <v>1</v>
      </c>
      <c r="Q1117" s="78">
        <v>1</v>
      </c>
      <c r="R1117" s="79">
        <v>0</v>
      </c>
      <c r="S1117" s="79">
        <v>2627</v>
      </c>
      <c r="T1117" s="79">
        <v>0</v>
      </c>
      <c r="U1117" s="80">
        <v>94835</v>
      </c>
      <c r="V1117" s="78">
        <v>0</v>
      </c>
      <c r="W1117" s="78">
        <v>2</v>
      </c>
      <c r="X1117" s="11" t="str">
        <f ca="1">IF(ISBLANK(BudgetsQTable[[#This Row],[budg_seq_yr]]),"FY"&amp;fiscalyear,"FY"&amp;fiscalyear-1+BudgetsQTable[[#This Row],[budg_seq_yr]])</f>
        <v>FY19</v>
      </c>
      <c r="Y1117" s="79">
        <v>94835</v>
      </c>
      <c r="Z1117" s="78" t="s">
        <v>2869</v>
      </c>
      <c r="AA1117" s="78" t="s">
        <v>466</v>
      </c>
      <c r="AB1117" s="76" t="s">
        <v>2821</v>
      </c>
      <c r="AC1117" s="78" t="s">
        <v>2884</v>
      </c>
    </row>
    <row r="1118" spans="1:29" x14ac:dyDescent="0.35">
      <c r="A1118" s="10" t="s">
        <v>3756</v>
      </c>
      <c r="B1118" s="76" t="s">
        <v>2834</v>
      </c>
      <c r="C1118" s="76">
        <f>C1117+(BudgetsQTable[[#This Row],[lead]]&lt;&gt;K1117)</f>
        <v>144</v>
      </c>
      <c r="D1118" s="76">
        <f>D1117*(BudgetsQTable[[#This Row],[lead]]=K1117)+(BudgetsQTable[[#This Row],[prop_id]]&lt;&gt;A1117)</f>
        <v>2</v>
      </c>
      <c r="E1118" s="77">
        <v>43005.515277777777</v>
      </c>
      <c r="F1118" s="78" t="s">
        <v>2868</v>
      </c>
      <c r="G1118" s="78" t="s">
        <v>2869</v>
      </c>
      <c r="H1118" s="78" t="s">
        <v>466</v>
      </c>
      <c r="I1118" s="76" t="s">
        <v>838</v>
      </c>
      <c r="J1118" s="76" t="s">
        <v>753</v>
      </c>
      <c r="K1118" s="78" t="s">
        <v>1521</v>
      </c>
      <c r="L1118" s="7" t="str">
        <f>IF(BudgetsQTable[[#This Row],[pi_last_name]]=" ","",HYPERLINK("https://www.ejacket.nsf.gov/ej/showProposal.do?Continue=Y&amp;ID="&amp;BudgetsQTable[[#This Row],[prop_id]],BudgetsQTable[[#This Row],[prop_id]]))</f>
        <v/>
      </c>
      <c r="M1118" s="78" t="s">
        <v>753</v>
      </c>
      <c r="N1118" s="7" t="str">
        <f>IF(BudgetsQTable[[#This Row],[pi_last_name]]=" ","",HYPERLINK("mailto:"&amp;BudgetsQTable[[#This Row],[pi_email]]&amp;"&amp;subject=Your NSF Proposal:  "&amp;BudgetsQTable[[#This Row],[prop_id]],BudgetsQTable[[#This Row],[pi_email]]))</f>
        <v/>
      </c>
      <c r="O1118" s="78" t="s">
        <v>753</v>
      </c>
      <c r="P1118" s="78">
        <v>1</v>
      </c>
      <c r="Q1118" s="78">
        <v>1</v>
      </c>
      <c r="R1118" s="79">
        <v>0</v>
      </c>
      <c r="S1118" s="79">
        <v>2706</v>
      </c>
      <c r="T1118" s="79">
        <v>0</v>
      </c>
      <c r="U1118" s="80">
        <v>96869</v>
      </c>
      <c r="V1118" s="78">
        <v>0</v>
      </c>
      <c r="W1118" s="78">
        <v>3</v>
      </c>
      <c r="X1118" s="11" t="str">
        <f ca="1">IF(ISBLANK(BudgetsQTable[[#This Row],[budg_seq_yr]]),"FY"&amp;fiscalyear,"FY"&amp;fiscalyear-1+BudgetsQTable[[#This Row],[budg_seq_yr]])</f>
        <v>FY20</v>
      </c>
      <c r="Y1118" s="79">
        <v>96869</v>
      </c>
      <c r="Z1118" s="78" t="s">
        <v>2869</v>
      </c>
      <c r="AA1118" s="78" t="s">
        <v>466</v>
      </c>
      <c r="AB1118" s="76" t="s">
        <v>2821</v>
      </c>
      <c r="AC1118" s="78" t="s">
        <v>2884</v>
      </c>
    </row>
    <row r="1119" spans="1:29" x14ac:dyDescent="0.35">
      <c r="A1119" s="10" t="s">
        <v>1534</v>
      </c>
      <c r="B1119" s="76" t="s">
        <v>2824</v>
      </c>
      <c r="C1119" s="76">
        <f>C1118+(BudgetsQTable[[#This Row],[lead]]&lt;&gt;K1118)</f>
        <v>145</v>
      </c>
      <c r="D1119" s="76">
        <f>D1118*(BudgetsQTable[[#This Row],[lead]]=K1118)+(BudgetsQTable[[#This Row],[prop_id]]&lt;&gt;A1118)</f>
        <v>1</v>
      </c>
      <c r="E1119" s="77">
        <v>43005.508333333331</v>
      </c>
      <c r="F1119" s="78" t="s">
        <v>2868</v>
      </c>
      <c r="G1119" s="78" t="s">
        <v>2869</v>
      </c>
      <c r="H1119" s="78" t="s">
        <v>466</v>
      </c>
      <c r="I1119" s="76" t="s">
        <v>838</v>
      </c>
      <c r="J1119" s="76" t="s">
        <v>3764</v>
      </c>
      <c r="K1119" s="78" t="s">
        <v>1534</v>
      </c>
      <c r="L1119" s="7" t="str">
        <f>IF(BudgetsQTable[[#This Row],[pi_last_name]]=" ","",HYPERLINK("https://www.ejacket.nsf.gov/ej/showProposal.do?Continue=Y&amp;ID="&amp;BudgetsQTable[[#This Row],[prop_id]],BudgetsQTable[[#This Row],[prop_id]]))</f>
        <v>1763602</v>
      </c>
      <c r="M1119" s="78" t="s">
        <v>1535</v>
      </c>
      <c r="N1119" s="7" t="str">
        <f>IF(BudgetsQTable[[#This Row],[pi_last_name]]=" ","",HYPERLINK("mailto:"&amp;BudgetsQTable[[#This Row],[pi_email]]&amp;"&amp;subject=Your NSF Proposal:  "&amp;BudgetsQTable[[#This Row],[prop_id]],BudgetsQTable[[#This Row],[pi_email]]))</f>
        <v>lkurgan@vcu.edu</v>
      </c>
      <c r="O1119" s="78" t="s">
        <v>3761</v>
      </c>
      <c r="P1119" s="78"/>
      <c r="Q1119" s="78"/>
      <c r="R1119" s="79"/>
      <c r="S1119" s="79"/>
      <c r="T1119" s="79"/>
      <c r="U1119" s="80"/>
      <c r="V1119" s="78">
        <v>0</v>
      </c>
      <c r="W1119" s="78"/>
      <c r="X1119" s="11" t="str">
        <f ca="1">IF(ISBLANK(BudgetsQTable[[#This Row],[budg_seq_yr]]),"FY"&amp;fiscalyear,"FY"&amp;fiscalyear-1+BudgetsQTable[[#This Row],[budg_seq_yr]])</f>
        <v>FY18</v>
      </c>
      <c r="Y1119" s="79">
        <v>660000</v>
      </c>
      <c r="Z1119" s="78" t="s">
        <v>2869</v>
      </c>
      <c r="AA1119" s="78" t="s">
        <v>466</v>
      </c>
      <c r="AB1119" s="76" t="s">
        <v>2821</v>
      </c>
      <c r="AC1119" s="78" t="s">
        <v>2884</v>
      </c>
    </row>
    <row r="1120" spans="1:29" x14ac:dyDescent="0.35">
      <c r="A1120" s="10" t="s">
        <v>1534</v>
      </c>
      <c r="B1120" s="76" t="s">
        <v>2824</v>
      </c>
      <c r="C1120" s="76">
        <f>C1119+(BudgetsQTable[[#This Row],[lead]]&lt;&gt;K1119)</f>
        <v>145</v>
      </c>
      <c r="D1120" s="76">
        <f>D1119*(BudgetsQTable[[#This Row],[lead]]=K1119)+(BudgetsQTable[[#This Row],[prop_id]]&lt;&gt;A1119)</f>
        <v>1</v>
      </c>
      <c r="E1120" s="77">
        <v>43005.508333333331</v>
      </c>
      <c r="F1120" s="78" t="s">
        <v>2868</v>
      </c>
      <c r="G1120" s="78" t="s">
        <v>2869</v>
      </c>
      <c r="H1120" s="78" t="s">
        <v>466</v>
      </c>
      <c r="I1120" s="76" t="s">
        <v>838</v>
      </c>
      <c r="J1120" s="76" t="s">
        <v>753</v>
      </c>
      <c r="K1120" s="78" t="s">
        <v>1534</v>
      </c>
      <c r="L1120" s="7" t="str">
        <f>IF(BudgetsQTable[[#This Row],[pi_last_name]]=" ","",HYPERLINK("https://www.ejacket.nsf.gov/ej/showProposal.do?Continue=Y&amp;ID="&amp;BudgetsQTable[[#This Row],[prop_id]],BudgetsQTable[[#This Row],[prop_id]]))</f>
        <v/>
      </c>
      <c r="M1120" s="78" t="s">
        <v>753</v>
      </c>
      <c r="N1120" s="7" t="str">
        <f>IF(BudgetsQTable[[#This Row],[pi_last_name]]=" ","",HYPERLINK("mailto:"&amp;BudgetsQTable[[#This Row],[pi_email]]&amp;"&amp;subject=Your NSF Proposal:  "&amp;BudgetsQTable[[#This Row],[prop_id]],BudgetsQTable[[#This Row],[pi_email]]))</f>
        <v/>
      </c>
      <c r="O1120" s="78" t="s">
        <v>753</v>
      </c>
      <c r="P1120" s="78">
        <v>1</v>
      </c>
      <c r="Q1120" s="78">
        <v>1</v>
      </c>
      <c r="R1120" s="79">
        <v>27583</v>
      </c>
      <c r="S1120" s="79">
        <v>0</v>
      </c>
      <c r="T1120" s="79">
        <v>0</v>
      </c>
      <c r="U1120" s="80">
        <v>159085</v>
      </c>
      <c r="V1120" s="78">
        <v>0</v>
      </c>
      <c r="W1120" s="78">
        <v>1</v>
      </c>
      <c r="X1120" s="11" t="str">
        <f ca="1">IF(ISBLANK(BudgetsQTable[[#This Row],[budg_seq_yr]]),"FY"&amp;fiscalyear,"FY"&amp;fiscalyear-1+BudgetsQTable[[#This Row],[budg_seq_yr]])</f>
        <v>FY18</v>
      </c>
      <c r="Y1120" s="79">
        <v>159085</v>
      </c>
      <c r="Z1120" s="78" t="s">
        <v>2869</v>
      </c>
      <c r="AA1120" s="78" t="s">
        <v>466</v>
      </c>
      <c r="AB1120" s="76" t="s">
        <v>2821</v>
      </c>
      <c r="AC1120" s="78" t="s">
        <v>2884</v>
      </c>
    </row>
    <row r="1121" spans="1:29" x14ac:dyDescent="0.35">
      <c r="A1121" s="10" t="s">
        <v>1534</v>
      </c>
      <c r="B1121" s="76" t="s">
        <v>2824</v>
      </c>
      <c r="C1121" s="76">
        <f>C1120+(BudgetsQTable[[#This Row],[lead]]&lt;&gt;K1120)</f>
        <v>145</v>
      </c>
      <c r="D1121" s="76">
        <f>D1120*(BudgetsQTable[[#This Row],[lead]]=K1120)+(BudgetsQTable[[#This Row],[prop_id]]&lt;&gt;A1120)</f>
        <v>1</v>
      </c>
      <c r="E1121" s="77">
        <v>43005.508333333331</v>
      </c>
      <c r="F1121" s="78" t="s">
        <v>2868</v>
      </c>
      <c r="G1121" s="78" t="s">
        <v>2869</v>
      </c>
      <c r="H1121" s="78" t="s">
        <v>466</v>
      </c>
      <c r="I1121" s="76" t="s">
        <v>838</v>
      </c>
      <c r="J1121" s="76" t="s">
        <v>753</v>
      </c>
      <c r="K1121" s="78" t="s">
        <v>1534</v>
      </c>
      <c r="L1121" s="7" t="str">
        <f>IF(BudgetsQTable[[#This Row],[pi_last_name]]=" ","",HYPERLINK("https://www.ejacket.nsf.gov/ej/showProposal.do?Continue=Y&amp;ID="&amp;BudgetsQTable[[#This Row],[prop_id]],BudgetsQTable[[#This Row],[prop_id]]))</f>
        <v/>
      </c>
      <c r="M1121" s="78" t="s">
        <v>753</v>
      </c>
      <c r="N1121" s="7" t="str">
        <f>IF(BudgetsQTable[[#This Row],[pi_last_name]]=" ","",HYPERLINK("mailto:"&amp;BudgetsQTable[[#This Row],[pi_email]]&amp;"&amp;subject=Your NSF Proposal:  "&amp;BudgetsQTable[[#This Row],[prop_id]],BudgetsQTable[[#This Row],[pi_email]]))</f>
        <v/>
      </c>
      <c r="O1121" s="78" t="s">
        <v>753</v>
      </c>
      <c r="P1121" s="78">
        <v>1</v>
      </c>
      <c r="Q1121" s="78">
        <v>1</v>
      </c>
      <c r="R1121" s="79">
        <v>28135</v>
      </c>
      <c r="S1121" s="79">
        <v>0</v>
      </c>
      <c r="T1121" s="79">
        <v>0</v>
      </c>
      <c r="U1121" s="80">
        <v>162987</v>
      </c>
      <c r="V1121" s="78">
        <v>0</v>
      </c>
      <c r="W1121" s="78">
        <v>2</v>
      </c>
      <c r="X1121" s="11" t="str">
        <f ca="1">IF(ISBLANK(BudgetsQTable[[#This Row],[budg_seq_yr]]),"FY"&amp;fiscalyear,"FY"&amp;fiscalyear-1+BudgetsQTable[[#This Row],[budg_seq_yr]])</f>
        <v>FY19</v>
      </c>
      <c r="Y1121" s="79">
        <v>162987</v>
      </c>
      <c r="Z1121" s="78" t="s">
        <v>2869</v>
      </c>
      <c r="AA1121" s="78" t="s">
        <v>466</v>
      </c>
      <c r="AB1121" s="76" t="s">
        <v>2821</v>
      </c>
      <c r="AC1121" s="78" t="s">
        <v>2884</v>
      </c>
    </row>
    <row r="1122" spans="1:29" x14ac:dyDescent="0.35">
      <c r="A1122" s="10" t="s">
        <v>1534</v>
      </c>
      <c r="B1122" s="76" t="s">
        <v>2824</v>
      </c>
      <c r="C1122" s="76">
        <f>C1121+(BudgetsQTable[[#This Row],[lead]]&lt;&gt;K1121)</f>
        <v>145</v>
      </c>
      <c r="D1122" s="76">
        <f>D1121*(BudgetsQTable[[#This Row],[lead]]=K1121)+(BudgetsQTable[[#This Row],[prop_id]]&lt;&gt;A1121)</f>
        <v>1</v>
      </c>
      <c r="E1122" s="77">
        <v>43005.508333333331</v>
      </c>
      <c r="F1122" s="78" t="s">
        <v>2868</v>
      </c>
      <c r="G1122" s="78" t="s">
        <v>2869</v>
      </c>
      <c r="H1122" s="78" t="s">
        <v>466</v>
      </c>
      <c r="I1122" s="76" t="s">
        <v>838</v>
      </c>
      <c r="J1122" s="76" t="s">
        <v>753</v>
      </c>
      <c r="K1122" s="78" t="s">
        <v>1534</v>
      </c>
      <c r="L1122" s="7" t="str">
        <f>IF(BudgetsQTable[[#This Row],[pi_last_name]]=" ","",HYPERLINK("https://www.ejacket.nsf.gov/ej/showProposal.do?Continue=Y&amp;ID="&amp;BudgetsQTable[[#This Row],[prop_id]],BudgetsQTable[[#This Row],[prop_id]]))</f>
        <v/>
      </c>
      <c r="M1122" s="78" t="s">
        <v>753</v>
      </c>
      <c r="N1122" s="7" t="str">
        <f>IF(BudgetsQTable[[#This Row],[pi_last_name]]=" ","",HYPERLINK("mailto:"&amp;BudgetsQTable[[#This Row],[pi_email]]&amp;"&amp;subject=Your NSF Proposal:  "&amp;BudgetsQTable[[#This Row],[prop_id]],BudgetsQTable[[#This Row],[pi_email]]))</f>
        <v/>
      </c>
      <c r="O1122" s="78" t="s">
        <v>753</v>
      </c>
      <c r="P1122" s="78">
        <v>1</v>
      </c>
      <c r="Q1122" s="78">
        <v>1</v>
      </c>
      <c r="R1122" s="79">
        <v>28698</v>
      </c>
      <c r="S1122" s="79">
        <v>0</v>
      </c>
      <c r="T1122" s="79">
        <v>0</v>
      </c>
      <c r="U1122" s="80">
        <v>166951</v>
      </c>
      <c r="V1122" s="78">
        <v>0</v>
      </c>
      <c r="W1122" s="78">
        <v>3</v>
      </c>
      <c r="X1122" s="11" t="str">
        <f ca="1">IF(ISBLANK(BudgetsQTable[[#This Row],[budg_seq_yr]]),"FY"&amp;fiscalyear,"FY"&amp;fiscalyear-1+BudgetsQTable[[#This Row],[budg_seq_yr]])</f>
        <v>FY20</v>
      </c>
      <c r="Y1122" s="79">
        <v>166951</v>
      </c>
      <c r="Z1122" s="78" t="s">
        <v>2869</v>
      </c>
      <c r="AA1122" s="78" t="s">
        <v>466</v>
      </c>
      <c r="AB1122" s="76" t="s">
        <v>2821</v>
      </c>
      <c r="AC1122" s="78" t="s">
        <v>2884</v>
      </c>
    </row>
    <row r="1123" spans="1:29" x14ac:dyDescent="0.35">
      <c r="A1123" s="10" t="s">
        <v>1534</v>
      </c>
      <c r="B1123" s="76" t="s">
        <v>2824</v>
      </c>
      <c r="C1123" s="76">
        <f>C1122+(BudgetsQTable[[#This Row],[lead]]&lt;&gt;K1122)</f>
        <v>145</v>
      </c>
      <c r="D1123" s="76">
        <f>D1122*(BudgetsQTable[[#This Row],[lead]]=K1122)+(BudgetsQTable[[#This Row],[prop_id]]&lt;&gt;A1122)</f>
        <v>1</v>
      </c>
      <c r="E1123" s="77">
        <v>43005.508333333331</v>
      </c>
      <c r="F1123" s="78" t="s">
        <v>2868</v>
      </c>
      <c r="G1123" s="78" t="s">
        <v>2869</v>
      </c>
      <c r="H1123" s="78" t="s">
        <v>466</v>
      </c>
      <c r="I1123" s="76" t="s">
        <v>838</v>
      </c>
      <c r="J1123" s="76" t="s">
        <v>753</v>
      </c>
      <c r="K1123" s="78" t="s">
        <v>1534</v>
      </c>
      <c r="L1123" s="7" t="str">
        <f>IF(BudgetsQTable[[#This Row],[pi_last_name]]=" ","",HYPERLINK("https://www.ejacket.nsf.gov/ej/showProposal.do?Continue=Y&amp;ID="&amp;BudgetsQTable[[#This Row],[prop_id]],BudgetsQTable[[#This Row],[prop_id]]))</f>
        <v/>
      </c>
      <c r="M1123" s="78" t="s">
        <v>753</v>
      </c>
      <c r="N1123" s="7" t="str">
        <f>IF(BudgetsQTable[[#This Row],[pi_last_name]]=" ","",HYPERLINK("mailto:"&amp;BudgetsQTable[[#This Row],[pi_email]]&amp;"&amp;subject=Your NSF Proposal:  "&amp;BudgetsQTable[[#This Row],[prop_id]],BudgetsQTable[[#This Row],[pi_email]]))</f>
        <v/>
      </c>
      <c r="O1123" s="78" t="s">
        <v>753</v>
      </c>
      <c r="P1123" s="78">
        <v>1</v>
      </c>
      <c r="Q1123" s="78">
        <v>1</v>
      </c>
      <c r="R1123" s="79">
        <v>29272</v>
      </c>
      <c r="S1123" s="79">
        <v>0</v>
      </c>
      <c r="T1123" s="79">
        <v>0</v>
      </c>
      <c r="U1123" s="80">
        <v>170977</v>
      </c>
      <c r="V1123" s="78">
        <v>0</v>
      </c>
      <c r="W1123" s="78">
        <v>4</v>
      </c>
      <c r="X1123" s="11" t="str">
        <f ca="1">IF(ISBLANK(BudgetsQTable[[#This Row],[budg_seq_yr]]),"FY"&amp;fiscalyear,"FY"&amp;fiscalyear-1+BudgetsQTable[[#This Row],[budg_seq_yr]])</f>
        <v>FY21</v>
      </c>
      <c r="Y1123" s="79">
        <v>170977</v>
      </c>
      <c r="Z1123" s="78" t="s">
        <v>2869</v>
      </c>
      <c r="AA1123" s="78" t="s">
        <v>466</v>
      </c>
      <c r="AB1123" s="76" t="s">
        <v>2821</v>
      </c>
      <c r="AC1123" s="78" t="s">
        <v>2884</v>
      </c>
    </row>
    <row r="1124" spans="1:29" x14ac:dyDescent="0.35">
      <c r="A1124" s="10" t="s">
        <v>3765</v>
      </c>
      <c r="B1124" s="76" t="s">
        <v>2834</v>
      </c>
      <c r="C1124" s="76">
        <f>C1123+(BudgetsQTable[[#This Row],[lead]]&lt;&gt;K1123)</f>
        <v>145</v>
      </c>
      <c r="D1124" s="76">
        <f>D1123*(BudgetsQTable[[#This Row],[lead]]=K1123)+(BudgetsQTable[[#This Row],[prop_id]]&lt;&gt;A1123)</f>
        <v>2</v>
      </c>
      <c r="E1124" s="77">
        <v>43005.529166666667</v>
      </c>
      <c r="F1124" s="78" t="s">
        <v>2868</v>
      </c>
      <c r="G1124" s="78" t="s">
        <v>2869</v>
      </c>
      <c r="H1124" s="78" t="s">
        <v>466</v>
      </c>
      <c r="I1124" s="76" t="s">
        <v>838</v>
      </c>
      <c r="J1124" s="76" t="s">
        <v>3769</v>
      </c>
      <c r="K1124" s="78" t="s">
        <v>1534</v>
      </c>
      <c r="L1124" s="7" t="str">
        <f>IF(BudgetsQTable[[#This Row],[pi_last_name]]=" ","",HYPERLINK("https://www.ejacket.nsf.gov/ej/showProposal.do?Continue=Y&amp;ID="&amp;BudgetsQTable[[#This Row],[prop_id]],BudgetsQTable[[#This Row],[prop_id]]))</f>
        <v>1763629</v>
      </c>
      <c r="M1124" s="78" t="s">
        <v>3766</v>
      </c>
      <c r="N1124" s="7" t="str">
        <f>IF(BudgetsQTable[[#This Row],[pi_last_name]]=" ","",HYPERLINK("mailto:"&amp;BudgetsQTable[[#This Row],[pi_email]]&amp;"&amp;subject=Your NSF Proposal:  "&amp;BudgetsQTable[[#This Row],[prop_id]],BudgetsQTable[[#This Row],[pi_email]]))</f>
        <v>andrzejj@anl.gov</v>
      </c>
      <c r="O1124" s="78" t="s">
        <v>707</v>
      </c>
      <c r="P1124" s="78"/>
      <c r="Q1124" s="78"/>
      <c r="R1124" s="79"/>
      <c r="S1124" s="79"/>
      <c r="T1124" s="79"/>
      <c r="U1124" s="80"/>
      <c r="V1124" s="78">
        <v>0</v>
      </c>
      <c r="W1124" s="78"/>
      <c r="X1124" s="11" t="str">
        <f ca="1">IF(ISBLANK(BudgetsQTable[[#This Row],[budg_seq_yr]]),"FY"&amp;fiscalyear,"FY"&amp;fiscalyear-1+BudgetsQTable[[#This Row],[budg_seq_yr]])</f>
        <v>FY18</v>
      </c>
      <c r="Y1124" s="79">
        <v>539982</v>
      </c>
      <c r="Z1124" s="78" t="s">
        <v>2869</v>
      </c>
      <c r="AA1124" s="78" t="s">
        <v>466</v>
      </c>
      <c r="AB1124" s="76" t="s">
        <v>2821</v>
      </c>
      <c r="AC1124" s="78" t="s">
        <v>2884</v>
      </c>
    </row>
    <row r="1125" spans="1:29" x14ac:dyDescent="0.35">
      <c r="A1125" s="10" t="s">
        <v>3765</v>
      </c>
      <c r="B1125" s="76" t="s">
        <v>2834</v>
      </c>
      <c r="C1125" s="76">
        <f>C1124+(BudgetsQTable[[#This Row],[lead]]&lt;&gt;K1124)</f>
        <v>145</v>
      </c>
      <c r="D1125" s="76">
        <f>D1124*(BudgetsQTable[[#This Row],[lead]]=K1124)+(BudgetsQTable[[#This Row],[prop_id]]&lt;&gt;A1124)</f>
        <v>2</v>
      </c>
      <c r="E1125" s="77">
        <v>43005.529166666667</v>
      </c>
      <c r="F1125" s="78" t="s">
        <v>2868</v>
      </c>
      <c r="G1125" s="78" t="s">
        <v>2869</v>
      </c>
      <c r="H1125" s="78" t="s">
        <v>466</v>
      </c>
      <c r="I1125" s="76" t="s">
        <v>838</v>
      </c>
      <c r="J1125" s="76" t="s">
        <v>753</v>
      </c>
      <c r="K1125" s="78" t="s">
        <v>1534</v>
      </c>
      <c r="L1125" s="7" t="str">
        <f>IF(BudgetsQTable[[#This Row],[pi_last_name]]=" ","",HYPERLINK("https://www.ejacket.nsf.gov/ej/showProposal.do?Continue=Y&amp;ID="&amp;BudgetsQTable[[#This Row],[prop_id]],BudgetsQTable[[#This Row],[prop_id]]))</f>
        <v/>
      </c>
      <c r="M1125" s="78" t="s">
        <v>753</v>
      </c>
      <c r="N1125" s="7" t="str">
        <f>IF(BudgetsQTable[[#This Row],[pi_last_name]]=" ","",HYPERLINK("mailto:"&amp;BudgetsQTable[[#This Row],[pi_email]]&amp;"&amp;subject=Your NSF Proposal:  "&amp;BudgetsQTable[[#This Row],[prop_id]],BudgetsQTable[[#This Row],[pi_email]]))</f>
        <v/>
      </c>
      <c r="O1125" s="78" t="s">
        <v>753</v>
      </c>
      <c r="P1125" s="78">
        <v>2</v>
      </c>
      <c r="Q1125" s="78">
        <v>0</v>
      </c>
      <c r="R1125" s="79">
        <v>25000</v>
      </c>
      <c r="S1125" s="79">
        <v>0</v>
      </c>
      <c r="T1125" s="79">
        <v>0</v>
      </c>
      <c r="U1125" s="80">
        <v>130621</v>
      </c>
      <c r="V1125" s="78">
        <v>0</v>
      </c>
      <c r="W1125" s="78">
        <v>1</v>
      </c>
      <c r="X1125" s="11" t="str">
        <f ca="1">IF(ISBLANK(BudgetsQTable[[#This Row],[budg_seq_yr]]),"FY"&amp;fiscalyear,"FY"&amp;fiscalyear-1+BudgetsQTable[[#This Row],[budg_seq_yr]])</f>
        <v>FY18</v>
      </c>
      <c r="Y1125" s="79">
        <v>130621</v>
      </c>
      <c r="Z1125" s="78" t="s">
        <v>2869</v>
      </c>
      <c r="AA1125" s="78" t="s">
        <v>466</v>
      </c>
      <c r="AB1125" s="76" t="s">
        <v>2821</v>
      </c>
      <c r="AC1125" s="78" t="s">
        <v>2884</v>
      </c>
    </row>
    <row r="1126" spans="1:29" x14ac:dyDescent="0.35">
      <c r="A1126" s="10" t="s">
        <v>3765</v>
      </c>
      <c r="B1126" s="76" t="s">
        <v>2834</v>
      </c>
      <c r="C1126" s="76">
        <f>C1125+(BudgetsQTable[[#This Row],[lead]]&lt;&gt;K1125)</f>
        <v>145</v>
      </c>
      <c r="D1126" s="76">
        <f>D1125*(BudgetsQTable[[#This Row],[lead]]=K1125)+(BudgetsQTable[[#This Row],[prop_id]]&lt;&gt;A1125)</f>
        <v>2</v>
      </c>
      <c r="E1126" s="77">
        <v>43005.529166666667</v>
      </c>
      <c r="F1126" s="78" t="s">
        <v>2868</v>
      </c>
      <c r="G1126" s="78" t="s">
        <v>2869</v>
      </c>
      <c r="H1126" s="78" t="s">
        <v>466</v>
      </c>
      <c r="I1126" s="76" t="s">
        <v>838</v>
      </c>
      <c r="J1126" s="76" t="s">
        <v>753</v>
      </c>
      <c r="K1126" s="78" t="s">
        <v>1534</v>
      </c>
      <c r="L1126" s="7" t="str">
        <f>IF(BudgetsQTable[[#This Row],[pi_last_name]]=" ","",HYPERLINK("https://www.ejacket.nsf.gov/ej/showProposal.do?Continue=Y&amp;ID="&amp;BudgetsQTable[[#This Row],[prop_id]],BudgetsQTable[[#This Row],[prop_id]]))</f>
        <v/>
      </c>
      <c r="M1126" s="78" t="s">
        <v>753</v>
      </c>
      <c r="N1126" s="7" t="str">
        <f>IF(BudgetsQTable[[#This Row],[pi_last_name]]=" ","",HYPERLINK("mailto:"&amp;BudgetsQTable[[#This Row],[pi_email]]&amp;"&amp;subject=Your NSF Proposal:  "&amp;BudgetsQTable[[#This Row],[prop_id]],BudgetsQTable[[#This Row],[pi_email]]))</f>
        <v/>
      </c>
      <c r="O1126" s="78" t="s">
        <v>753</v>
      </c>
      <c r="P1126" s="78">
        <v>2</v>
      </c>
      <c r="Q1126" s="78">
        <v>0</v>
      </c>
      <c r="R1126" s="79">
        <v>25750</v>
      </c>
      <c r="S1126" s="79">
        <v>0</v>
      </c>
      <c r="T1126" s="79">
        <v>0</v>
      </c>
      <c r="U1126" s="80">
        <v>133392</v>
      </c>
      <c r="V1126" s="78">
        <v>0</v>
      </c>
      <c r="W1126" s="78">
        <v>2</v>
      </c>
      <c r="X1126" s="11" t="str">
        <f ca="1">IF(ISBLANK(BudgetsQTable[[#This Row],[budg_seq_yr]]),"FY"&amp;fiscalyear,"FY"&amp;fiscalyear-1+BudgetsQTable[[#This Row],[budg_seq_yr]])</f>
        <v>FY19</v>
      </c>
      <c r="Y1126" s="79">
        <v>133392</v>
      </c>
      <c r="Z1126" s="78" t="s">
        <v>2869</v>
      </c>
      <c r="AA1126" s="78" t="s">
        <v>466</v>
      </c>
      <c r="AB1126" s="76" t="s">
        <v>2821</v>
      </c>
      <c r="AC1126" s="78" t="s">
        <v>2884</v>
      </c>
    </row>
    <row r="1127" spans="1:29" x14ac:dyDescent="0.35">
      <c r="A1127" s="10" t="s">
        <v>3765</v>
      </c>
      <c r="B1127" s="76" t="s">
        <v>2834</v>
      </c>
      <c r="C1127" s="76">
        <f>C1126+(BudgetsQTable[[#This Row],[lead]]&lt;&gt;K1126)</f>
        <v>145</v>
      </c>
      <c r="D1127" s="76">
        <f>D1126*(BudgetsQTable[[#This Row],[lead]]=K1126)+(BudgetsQTable[[#This Row],[prop_id]]&lt;&gt;A1126)</f>
        <v>2</v>
      </c>
      <c r="E1127" s="77">
        <v>43005.529166666667</v>
      </c>
      <c r="F1127" s="78" t="s">
        <v>2868</v>
      </c>
      <c r="G1127" s="78" t="s">
        <v>2869</v>
      </c>
      <c r="H1127" s="78" t="s">
        <v>466</v>
      </c>
      <c r="I1127" s="76" t="s">
        <v>838</v>
      </c>
      <c r="J1127" s="76" t="s">
        <v>753</v>
      </c>
      <c r="K1127" s="78" t="s">
        <v>1534</v>
      </c>
      <c r="L1127" s="7" t="str">
        <f>IF(BudgetsQTable[[#This Row],[pi_last_name]]=" ","",HYPERLINK("https://www.ejacket.nsf.gov/ej/showProposal.do?Continue=Y&amp;ID="&amp;BudgetsQTable[[#This Row],[prop_id]],BudgetsQTable[[#This Row],[prop_id]]))</f>
        <v/>
      </c>
      <c r="M1127" s="78" t="s">
        <v>753</v>
      </c>
      <c r="N1127" s="7" t="str">
        <f>IF(BudgetsQTable[[#This Row],[pi_last_name]]=" ","",HYPERLINK("mailto:"&amp;BudgetsQTable[[#This Row],[pi_email]]&amp;"&amp;subject=Your NSF Proposal:  "&amp;BudgetsQTable[[#This Row],[prop_id]],BudgetsQTable[[#This Row],[pi_email]]))</f>
        <v/>
      </c>
      <c r="O1127" s="78" t="s">
        <v>753</v>
      </c>
      <c r="P1127" s="78">
        <v>2</v>
      </c>
      <c r="Q1127" s="78">
        <v>0</v>
      </c>
      <c r="R1127" s="79">
        <v>26523</v>
      </c>
      <c r="S1127" s="79">
        <v>0</v>
      </c>
      <c r="T1127" s="79">
        <v>0</v>
      </c>
      <c r="U1127" s="80">
        <v>136425</v>
      </c>
      <c r="V1127" s="78">
        <v>0</v>
      </c>
      <c r="W1127" s="78">
        <v>3</v>
      </c>
      <c r="X1127" s="11" t="str">
        <f ca="1">IF(ISBLANK(BudgetsQTable[[#This Row],[budg_seq_yr]]),"FY"&amp;fiscalyear,"FY"&amp;fiscalyear-1+BudgetsQTable[[#This Row],[budg_seq_yr]])</f>
        <v>FY20</v>
      </c>
      <c r="Y1127" s="79">
        <v>136425</v>
      </c>
      <c r="Z1127" s="78" t="s">
        <v>2869</v>
      </c>
      <c r="AA1127" s="78" t="s">
        <v>466</v>
      </c>
      <c r="AB1127" s="76" t="s">
        <v>2821</v>
      </c>
      <c r="AC1127" s="78" t="s">
        <v>2884</v>
      </c>
    </row>
    <row r="1128" spans="1:29" x14ac:dyDescent="0.35">
      <c r="A1128" s="10" t="s">
        <v>3765</v>
      </c>
      <c r="B1128" s="76" t="s">
        <v>2834</v>
      </c>
      <c r="C1128" s="76">
        <f>C1127+(BudgetsQTable[[#This Row],[lead]]&lt;&gt;K1127)</f>
        <v>145</v>
      </c>
      <c r="D1128" s="76">
        <f>D1127*(BudgetsQTable[[#This Row],[lead]]=K1127)+(BudgetsQTable[[#This Row],[prop_id]]&lt;&gt;A1127)</f>
        <v>2</v>
      </c>
      <c r="E1128" s="77">
        <v>43005.529166666667</v>
      </c>
      <c r="F1128" s="78" t="s">
        <v>2868</v>
      </c>
      <c r="G1128" s="78" t="s">
        <v>2869</v>
      </c>
      <c r="H1128" s="78" t="s">
        <v>466</v>
      </c>
      <c r="I1128" s="76" t="s">
        <v>838</v>
      </c>
      <c r="J1128" s="76" t="s">
        <v>753</v>
      </c>
      <c r="K1128" s="78" t="s">
        <v>1534</v>
      </c>
      <c r="L1128" s="7" t="str">
        <f>IF(BudgetsQTable[[#This Row],[pi_last_name]]=" ","",HYPERLINK("https://www.ejacket.nsf.gov/ej/showProposal.do?Continue=Y&amp;ID="&amp;BudgetsQTable[[#This Row],[prop_id]],BudgetsQTable[[#This Row],[prop_id]]))</f>
        <v/>
      </c>
      <c r="M1128" s="78" t="s">
        <v>753</v>
      </c>
      <c r="N1128" s="7" t="str">
        <f>IF(BudgetsQTable[[#This Row],[pi_last_name]]=" ","",HYPERLINK("mailto:"&amp;BudgetsQTable[[#This Row],[pi_email]]&amp;"&amp;subject=Your NSF Proposal:  "&amp;BudgetsQTable[[#This Row],[prop_id]],BudgetsQTable[[#This Row],[pi_email]]))</f>
        <v/>
      </c>
      <c r="O1128" s="78" t="s">
        <v>753</v>
      </c>
      <c r="P1128" s="78">
        <v>2</v>
      </c>
      <c r="Q1128" s="78">
        <v>0</v>
      </c>
      <c r="R1128" s="79">
        <v>27318</v>
      </c>
      <c r="S1128" s="79">
        <v>0</v>
      </c>
      <c r="T1128" s="79">
        <v>0</v>
      </c>
      <c r="U1128" s="80">
        <v>139544</v>
      </c>
      <c r="V1128" s="78">
        <v>0</v>
      </c>
      <c r="W1128" s="78">
        <v>4</v>
      </c>
      <c r="X1128" s="11" t="str">
        <f ca="1">IF(ISBLANK(BudgetsQTable[[#This Row],[budg_seq_yr]]),"FY"&amp;fiscalyear,"FY"&amp;fiscalyear-1+BudgetsQTable[[#This Row],[budg_seq_yr]])</f>
        <v>FY21</v>
      </c>
      <c r="Y1128" s="79">
        <v>139544</v>
      </c>
      <c r="Z1128" s="78" t="s">
        <v>2869</v>
      </c>
      <c r="AA1128" s="78" t="s">
        <v>466</v>
      </c>
      <c r="AB1128" s="76" t="s">
        <v>2821</v>
      </c>
      <c r="AC1128" s="78" t="s">
        <v>2884</v>
      </c>
    </row>
    <row r="1129" spans="1:29" x14ac:dyDescent="0.35">
      <c r="A1129" s="10" t="s">
        <v>1544</v>
      </c>
      <c r="B1129" s="76" t="s">
        <v>2863</v>
      </c>
      <c r="C1129" s="76">
        <f>C1128+(BudgetsQTable[[#This Row],[lead]]&lt;&gt;K1128)</f>
        <v>146</v>
      </c>
      <c r="D1129" s="76">
        <f>D1128*(BudgetsQTable[[#This Row],[lead]]=K1128)+(BudgetsQTable[[#This Row],[prop_id]]&lt;&gt;A1128)</f>
        <v>1</v>
      </c>
      <c r="E1129" s="77">
        <v>43005.509722222225</v>
      </c>
      <c r="F1129" s="78" t="s">
        <v>2868</v>
      </c>
      <c r="G1129" s="78" t="s">
        <v>2869</v>
      </c>
      <c r="H1129" s="78" t="s">
        <v>468</v>
      </c>
      <c r="I1129" s="76" t="s">
        <v>1185</v>
      </c>
      <c r="J1129" s="76" t="s">
        <v>3682</v>
      </c>
      <c r="K1129" s="78" t="s">
        <v>1544</v>
      </c>
      <c r="L1129" s="7" t="str">
        <f>IF(BudgetsQTable[[#This Row],[pi_last_name]]=" ","",HYPERLINK("https://www.ejacket.nsf.gov/ej/showProposal.do?Continue=Y&amp;ID="&amp;BudgetsQTable[[#This Row],[prop_id]],BudgetsQTable[[#This Row],[prop_id]]))</f>
        <v>1763604</v>
      </c>
      <c r="M1129" s="78" t="s">
        <v>1494</v>
      </c>
      <c r="N1129" s="7" t="str">
        <f>IF(BudgetsQTable[[#This Row],[pi_last_name]]=" ","",HYPERLINK("mailto:"&amp;BudgetsQTable[[#This Row],[pi_email]]&amp;"&amp;subject=Your NSF Proposal:  "&amp;BudgetsQTable[[#This Row],[prop_id]],BudgetsQTable[[#This Row],[pi_email]]))</f>
        <v>cbethel@cse.msstate.edu</v>
      </c>
      <c r="O1129" s="78" t="s">
        <v>3680</v>
      </c>
      <c r="P1129" s="78"/>
      <c r="Q1129" s="78"/>
      <c r="R1129" s="79"/>
      <c r="S1129" s="79"/>
      <c r="T1129" s="79"/>
      <c r="U1129" s="80"/>
      <c r="V1129" s="78">
        <v>0</v>
      </c>
      <c r="W1129" s="78"/>
      <c r="X1129" s="11" t="str">
        <f ca="1">IF(ISBLANK(BudgetsQTable[[#This Row],[budg_seq_yr]]),"FY"&amp;fiscalyear,"FY"&amp;fiscalyear-1+BudgetsQTable[[#This Row],[budg_seq_yr]])</f>
        <v>FY18</v>
      </c>
      <c r="Y1129" s="79">
        <v>1194474</v>
      </c>
      <c r="Z1129" s="78" t="s">
        <v>2869</v>
      </c>
      <c r="AA1129" s="78" t="s">
        <v>468</v>
      </c>
      <c r="AB1129" s="76" t="s">
        <v>2821</v>
      </c>
      <c r="AC1129" s="78" t="s">
        <v>3377</v>
      </c>
    </row>
    <row r="1130" spans="1:29" x14ac:dyDescent="0.35">
      <c r="A1130" s="10" t="s">
        <v>1544</v>
      </c>
      <c r="B1130" s="76" t="s">
        <v>2863</v>
      </c>
      <c r="C1130" s="76">
        <f>C1129+(BudgetsQTable[[#This Row],[lead]]&lt;&gt;K1129)</f>
        <v>146</v>
      </c>
      <c r="D1130" s="76">
        <f>D1129*(BudgetsQTable[[#This Row],[lead]]=K1129)+(BudgetsQTable[[#This Row],[prop_id]]&lt;&gt;A1129)</f>
        <v>1</v>
      </c>
      <c r="E1130" s="77">
        <v>43005.509722222225</v>
      </c>
      <c r="F1130" s="78" t="s">
        <v>2868</v>
      </c>
      <c r="G1130" s="78" t="s">
        <v>2869</v>
      </c>
      <c r="H1130" s="78" t="s">
        <v>468</v>
      </c>
      <c r="I1130" s="76" t="s">
        <v>1185</v>
      </c>
      <c r="J1130" s="76" t="s">
        <v>753</v>
      </c>
      <c r="K1130" s="78" t="s">
        <v>1544</v>
      </c>
      <c r="L1130" s="7" t="str">
        <f>IF(BudgetsQTable[[#This Row],[pi_last_name]]=" ","",HYPERLINK("https://www.ejacket.nsf.gov/ej/showProposal.do?Continue=Y&amp;ID="&amp;BudgetsQTable[[#This Row],[prop_id]],BudgetsQTable[[#This Row],[prop_id]]))</f>
        <v/>
      </c>
      <c r="M1130" s="78" t="s">
        <v>753</v>
      </c>
      <c r="N1130" s="7" t="str">
        <f>IF(BudgetsQTable[[#This Row],[pi_last_name]]=" ","",HYPERLINK("mailto:"&amp;BudgetsQTable[[#This Row],[pi_email]]&amp;"&amp;subject=Your NSF Proposal:  "&amp;BudgetsQTable[[#This Row],[prop_id]],BudgetsQTable[[#This Row],[pi_email]]))</f>
        <v/>
      </c>
      <c r="O1130" s="78" t="s">
        <v>753</v>
      </c>
      <c r="P1130" s="78">
        <v>3</v>
      </c>
      <c r="Q1130" s="78">
        <v>2.25</v>
      </c>
      <c r="R1130" s="79">
        <v>0</v>
      </c>
      <c r="S1130" s="79">
        <v>0</v>
      </c>
      <c r="T1130" s="79">
        <v>0</v>
      </c>
      <c r="U1130" s="80">
        <v>377182</v>
      </c>
      <c r="V1130" s="78">
        <v>0</v>
      </c>
      <c r="W1130" s="78">
        <v>1</v>
      </c>
      <c r="X1130" s="11" t="str">
        <f ca="1">IF(ISBLANK(BudgetsQTable[[#This Row],[budg_seq_yr]]),"FY"&amp;fiscalyear,"FY"&amp;fiscalyear-1+BudgetsQTable[[#This Row],[budg_seq_yr]])</f>
        <v>FY18</v>
      </c>
      <c r="Y1130" s="79">
        <v>377182</v>
      </c>
      <c r="Z1130" s="78" t="s">
        <v>2869</v>
      </c>
      <c r="AA1130" s="78" t="s">
        <v>468</v>
      </c>
      <c r="AB1130" s="76" t="s">
        <v>2821</v>
      </c>
      <c r="AC1130" s="78" t="s">
        <v>3377</v>
      </c>
    </row>
    <row r="1131" spans="1:29" x14ac:dyDescent="0.35">
      <c r="A1131" s="10" t="s">
        <v>1544</v>
      </c>
      <c r="B1131" s="76" t="s">
        <v>2863</v>
      </c>
      <c r="C1131" s="76">
        <f>C1130+(BudgetsQTable[[#This Row],[lead]]&lt;&gt;K1130)</f>
        <v>146</v>
      </c>
      <c r="D1131" s="76">
        <f>D1130*(BudgetsQTable[[#This Row],[lead]]=K1130)+(BudgetsQTable[[#This Row],[prop_id]]&lt;&gt;A1130)</f>
        <v>1</v>
      </c>
      <c r="E1131" s="77">
        <v>43005.509722222225</v>
      </c>
      <c r="F1131" s="78" t="s">
        <v>2868</v>
      </c>
      <c r="G1131" s="78" t="s">
        <v>2869</v>
      </c>
      <c r="H1131" s="78" t="s">
        <v>468</v>
      </c>
      <c r="I1131" s="76" t="s">
        <v>1185</v>
      </c>
      <c r="J1131" s="76" t="s">
        <v>753</v>
      </c>
      <c r="K1131" s="78" t="s">
        <v>1544</v>
      </c>
      <c r="L1131" s="7" t="str">
        <f>IF(BudgetsQTable[[#This Row],[pi_last_name]]=" ","",HYPERLINK("https://www.ejacket.nsf.gov/ej/showProposal.do?Continue=Y&amp;ID="&amp;BudgetsQTable[[#This Row],[prop_id]],BudgetsQTable[[#This Row],[prop_id]]))</f>
        <v/>
      </c>
      <c r="M1131" s="78" t="s">
        <v>753</v>
      </c>
      <c r="N1131" s="7" t="str">
        <f>IF(BudgetsQTable[[#This Row],[pi_last_name]]=" ","",HYPERLINK("mailto:"&amp;BudgetsQTable[[#This Row],[pi_email]]&amp;"&amp;subject=Your NSF Proposal:  "&amp;BudgetsQTable[[#This Row],[prop_id]],BudgetsQTable[[#This Row],[pi_email]]))</f>
        <v/>
      </c>
      <c r="O1131" s="78" t="s">
        <v>753</v>
      </c>
      <c r="P1131" s="78">
        <v>3</v>
      </c>
      <c r="Q1131" s="78">
        <v>2.25</v>
      </c>
      <c r="R1131" s="79">
        <v>0</v>
      </c>
      <c r="S1131" s="79">
        <v>10800</v>
      </c>
      <c r="T1131" s="79">
        <v>0</v>
      </c>
      <c r="U1131" s="80">
        <v>272915</v>
      </c>
      <c r="V1131" s="78">
        <v>0</v>
      </c>
      <c r="W1131" s="78">
        <v>2</v>
      </c>
      <c r="X1131" s="11" t="str">
        <f ca="1">IF(ISBLANK(BudgetsQTable[[#This Row],[budg_seq_yr]]),"FY"&amp;fiscalyear,"FY"&amp;fiscalyear-1+BudgetsQTable[[#This Row],[budg_seq_yr]])</f>
        <v>FY19</v>
      </c>
      <c r="Y1131" s="79">
        <v>272915</v>
      </c>
      <c r="Z1131" s="78" t="s">
        <v>2869</v>
      </c>
      <c r="AA1131" s="78" t="s">
        <v>468</v>
      </c>
      <c r="AB1131" s="76" t="s">
        <v>2821</v>
      </c>
      <c r="AC1131" s="78" t="s">
        <v>3377</v>
      </c>
    </row>
    <row r="1132" spans="1:29" x14ac:dyDescent="0.35">
      <c r="A1132" s="10" t="s">
        <v>1544</v>
      </c>
      <c r="B1132" s="76" t="s">
        <v>2863</v>
      </c>
      <c r="C1132" s="76">
        <f>C1131+(BudgetsQTable[[#This Row],[lead]]&lt;&gt;K1131)</f>
        <v>146</v>
      </c>
      <c r="D1132" s="76">
        <f>D1131*(BudgetsQTable[[#This Row],[lead]]=K1131)+(BudgetsQTable[[#This Row],[prop_id]]&lt;&gt;A1131)</f>
        <v>1</v>
      </c>
      <c r="E1132" s="77">
        <v>43005.509722222225</v>
      </c>
      <c r="F1132" s="78" t="s">
        <v>2868</v>
      </c>
      <c r="G1132" s="78" t="s">
        <v>2869</v>
      </c>
      <c r="H1132" s="78" t="s">
        <v>468</v>
      </c>
      <c r="I1132" s="76" t="s">
        <v>1185</v>
      </c>
      <c r="J1132" s="76" t="s">
        <v>753</v>
      </c>
      <c r="K1132" s="78" t="s">
        <v>1544</v>
      </c>
      <c r="L1132" s="7" t="str">
        <f>IF(BudgetsQTable[[#This Row],[pi_last_name]]=" ","",HYPERLINK("https://www.ejacket.nsf.gov/ej/showProposal.do?Continue=Y&amp;ID="&amp;BudgetsQTable[[#This Row],[prop_id]],BudgetsQTable[[#This Row],[prop_id]]))</f>
        <v/>
      </c>
      <c r="M1132" s="78" t="s">
        <v>753</v>
      </c>
      <c r="N1132" s="7" t="str">
        <f>IF(BudgetsQTable[[#This Row],[pi_last_name]]=" ","",HYPERLINK("mailto:"&amp;BudgetsQTable[[#This Row],[pi_email]]&amp;"&amp;subject=Your NSF Proposal:  "&amp;BudgetsQTable[[#This Row],[prop_id]],BudgetsQTable[[#This Row],[pi_email]]))</f>
        <v/>
      </c>
      <c r="O1132" s="78" t="s">
        <v>753</v>
      </c>
      <c r="P1132" s="78">
        <v>3</v>
      </c>
      <c r="Q1132" s="78">
        <v>2.25</v>
      </c>
      <c r="R1132" s="79">
        <v>0</v>
      </c>
      <c r="S1132" s="79">
        <v>10800</v>
      </c>
      <c r="T1132" s="79">
        <v>0</v>
      </c>
      <c r="U1132" s="80">
        <v>266348</v>
      </c>
      <c r="V1132" s="78">
        <v>0</v>
      </c>
      <c r="W1132" s="78">
        <v>3</v>
      </c>
      <c r="X1132" s="11" t="str">
        <f ca="1">IF(ISBLANK(BudgetsQTable[[#This Row],[budg_seq_yr]]),"FY"&amp;fiscalyear,"FY"&amp;fiscalyear-1+BudgetsQTable[[#This Row],[budg_seq_yr]])</f>
        <v>FY20</v>
      </c>
      <c r="Y1132" s="79">
        <v>266348</v>
      </c>
      <c r="Z1132" s="78" t="s">
        <v>2869</v>
      </c>
      <c r="AA1132" s="78" t="s">
        <v>468</v>
      </c>
      <c r="AB1132" s="76" t="s">
        <v>2821</v>
      </c>
      <c r="AC1132" s="78" t="s">
        <v>3377</v>
      </c>
    </row>
    <row r="1133" spans="1:29" x14ac:dyDescent="0.35">
      <c r="A1133" s="10" t="s">
        <v>1544</v>
      </c>
      <c r="B1133" s="76" t="s">
        <v>2863</v>
      </c>
      <c r="C1133" s="76">
        <f>C1132+(BudgetsQTable[[#This Row],[lead]]&lt;&gt;K1132)</f>
        <v>146</v>
      </c>
      <c r="D1133" s="76">
        <f>D1132*(BudgetsQTable[[#This Row],[lead]]=K1132)+(BudgetsQTable[[#This Row],[prop_id]]&lt;&gt;A1132)</f>
        <v>1</v>
      </c>
      <c r="E1133" s="77">
        <v>43005.509722222225</v>
      </c>
      <c r="F1133" s="78" t="s">
        <v>2868</v>
      </c>
      <c r="G1133" s="78" t="s">
        <v>2869</v>
      </c>
      <c r="H1133" s="78" t="s">
        <v>468</v>
      </c>
      <c r="I1133" s="76" t="s">
        <v>1185</v>
      </c>
      <c r="J1133" s="76" t="s">
        <v>753</v>
      </c>
      <c r="K1133" s="78" t="s">
        <v>1544</v>
      </c>
      <c r="L1133" s="7" t="str">
        <f>IF(BudgetsQTable[[#This Row],[pi_last_name]]=" ","",HYPERLINK("https://www.ejacket.nsf.gov/ej/showProposal.do?Continue=Y&amp;ID="&amp;BudgetsQTable[[#This Row],[prop_id]],BudgetsQTable[[#This Row],[prop_id]]))</f>
        <v/>
      </c>
      <c r="M1133" s="78" t="s">
        <v>753</v>
      </c>
      <c r="N1133" s="7" t="str">
        <f>IF(BudgetsQTable[[#This Row],[pi_last_name]]=" ","",HYPERLINK("mailto:"&amp;BudgetsQTable[[#This Row],[pi_email]]&amp;"&amp;subject=Your NSF Proposal:  "&amp;BudgetsQTable[[#This Row],[prop_id]],BudgetsQTable[[#This Row],[pi_email]]))</f>
        <v/>
      </c>
      <c r="O1133" s="78" t="s">
        <v>753</v>
      </c>
      <c r="P1133" s="78">
        <v>3</v>
      </c>
      <c r="Q1133" s="78">
        <v>2.25</v>
      </c>
      <c r="R1133" s="79">
        <v>0</v>
      </c>
      <c r="S1133" s="79">
        <v>10800</v>
      </c>
      <c r="T1133" s="79">
        <v>0</v>
      </c>
      <c r="U1133" s="80">
        <v>278029</v>
      </c>
      <c r="V1133" s="78">
        <v>0</v>
      </c>
      <c r="W1133" s="78">
        <v>4</v>
      </c>
      <c r="X1133" s="11" t="str">
        <f ca="1">IF(ISBLANK(BudgetsQTable[[#This Row],[budg_seq_yr]]),"FY"&amp;fiscalyear,"FY"&amp;fiscalyear-1+BudgetsQTable[[#This Row],[budg_seq_yr]])</f>
        <v>FY21</v>
      </c>
      <c r="Y1133" s="79">
        <v>278029</v>
      </c>
      <c r="Z1133" s="78" t="s">
        <v>2869</v>
      </c>
      <c r="AA1133" s="78" t="s">
        <v>468</v>
      </c>
      <c r="AB1133" s="76" t="s">
        <v>2821</v>
      </c>
      <c r="AC1133" s="78" t="s">
        <v>3377</v>
      </c>
    </row>
    <row r="1134" spans="1:29" x14ac:dyDescent="0.35">
      <c r="A1134" s="10" t="s">
        <v>1546</v>
      </c>
      <c r="B1134" s="76" t="s">
        <v>2863</v>
      </c>
      <c r="C1134" s="76">
        <f>C1133+(BudgetsQTable[[#This Row],[lead]]&lt;&gt;K1133)</f>
        <v>147</v>
      </c>
      <c r="D1134" s="76">
        <f>D1133*(BudgetsQTable[[#This Row],[lead]]=K1133)+(BudgetsQTable[[#This Row],[prop_id]]&lt;&gt;A1133)</f>
        <v>1</v>
      </c>
      <c r="E1134" s="77">
        <v>43005.511111111111</v>
      </c>
      <c r="F1134" s="78" t="s">
        <v>2868</v>
      </c>
      <c r="G1134" s="78" t="s">
        <v>2869</v>
      </c>
      <c r="H1134" s="78" t="s">
        <v>468</v>
      </c>
      <c r="I1134" s="76" t="s">
        <v>807</v>
      </c>
      <c r="J1134" s="76" t="s">
        <v>3773</v>
      </c>
      <c r="K1134" s="78" t="s">
        <v>1546</v>
      </c>
      <c r="L1134" s="7" t="str">
        <f>IF(BudgetsQTable[[#This Row],[pi_last_name]]=" ","",HYPERLINK("https://www.ejacket.nsf.gov/ej/showProposal.do?Continue=Y&amp;ID="&amp;BudgetsQTable[[#This Row],[prop_id]],BudgetsQTable[[#This Row],[prop_id]]))</f>
        <v>1763606</v>
      </c>
      <c r="M1134" s="78" t="s">
        <v>1547</v>
      </c>
      <c r="N1134" s="7" t="str">
        <f>IF(BudgetsQTable[[#This Row],[pi_last_name]]=" ","",HYPERLINK("mailto:"&amp;BudgetsQTable[[#This Row],[pi_email]]&amp;"&amp;subject=Your NSF Proposal:  "&amp;BudgetsQTable[[#This Row],[prop_id]],BudgetsQTable[[#This Row],[pi_email]]))</f>
        <v>kapadia@indiana.edu</v>
      </c>
      <c r="O1134" s="78" t="s">
        <v>574</v>
      </c>
      <c r="P1134" s="78"/>
      <c r="Q1134" s="78"/>
      <c r="R1134" s="79"/>
      <c r="S1134" s="79"/>
      <c r="T1134" s="79"/>
      <c r="U1134" s="80"/>
      <c r="V1134" s="78">
        <v>0</v>
      </c>
      <c r="W1134" s="78"/>
      <c r="X1134" s="11" t="str">
        <f ca="1">IF(ISBLANK(BudgetsQTable[[#This Row],[budg_seq_yr]]),"FY"&amp;fiscalyear,"FY"&amp;fiscalyear-1+BudgetsQTable[[#This Row],[budg_seq_yr]])</f>
        <v>FY18</v>
      </c>
      <c r="Y1134" s="79">
        <v>1200000</v>
      </c>
      <c r="Z1134" s="78" t="s">
        <v>2869</v>
      </c>
      <c r="AA1134" s="78" t="s">
        <v>468</v>
      </c>
      <c r="AB1134" s="76" t="s">
        <v>2821</v>
      </c>
      <c r="AC1134" s="78" t="s">
        <v>468</v>
      </c>
    </row>
    <row r="1135" spans="1:29" x14ac:dyDescent="0.35">
      <c r="A1135" s="10" t="s">
        <v>1546</v>
      </c>
      <c r="B1135" s="76" t="s">
        <v>2863</v>
      </c>
      <c r="C1135" s="76">
        <f>C1134+(BudgetsQTable[[#This Row],[lead]]&lt;&gt;K1134)</f>
        <v>147</v>
      </c>
      <c r="D1135" s="76">
        <f>D1134*(BudgetsQTable[[#This Row],[lead]]=K1134)+(BudgetsQTable[[#This Row],[prop_id]]&lt;&gt;A1134)</f>
        <v>1</v>
      </c>
      <c r="E1135" s="77">
        <v>43005.511111111111</v>
      </c>
      <c r="F1135" s="78" t="s">
        <v>2868</v>
      </c>
      <c r="G1135" s="78" t="s">
        <v>2869</v>
      </c>
      <c r="H1135" s="78" t="s">
        <v>468</v>
      </c>
      <c r="I1135" s="76" t="s">
        <v>807</v>
      </c>
      <c r="J1135" s="76" t="s">
        <v>753</v>
      </c>
      <c r="K1135" s="78" t="s">
        <v>1546</v>
      </c>
      <c r="L1135" s="7" t="str">
        <f>IF(BudgetsQTable[[#This Row],[pi_last_name]]=" ","",HYPERLINK("https://www.ejacket.nsf.gov/ej/showProposal.do?Continue=Y&amp;ID="&amp;BudgetsQTable[[#This Row],[prop_id]],BudgetsQTable[[#This Row],[prop_id]]))</f>
        <v/>
      </c>
      <c r="M1135" s="78" t="s">
        <v>753</v>
      </c>
      <c r="N1135" s="7" t="str">
        <f>IF(BudgetsQTable[[#This Row],[pi_last_name]]=" ","",HYPERLINK("mailto:"&amp;BudgetsQTable[[#This Row],[pi_email]]&amp;"&amp;subject=Your NSF Proposal:  "&amp;BudgetsQTable[[#This Row],[prop_id]],BudgetsQTable[[#This Row],[pi_email]]))</f>
        <v/>
      </c>
      <c r="O1135" s="78" t="s">
        <v>753</v>
      </c>
      <c r="P1135" s="78">
        <v>4</v>
      </c>
      <c r="Q1135" s="78">
        <v>4</v>
      </c>
      <c r="R1135" s="79">
        <v>0</v>
      </c>
      <c r="S1135" s="79">
        <v>8663</v>
      </c>
      <c r="T1135" s="79">
        <v>0</v>
      </c>
      <c r="U1135" s="80">
        <v>266418</v>
      </c>
      <c r="V1135" s="78">
        <v>0</v>
      </c>
      <c r="W1135" s="78">
        <v>1</v>
      </c>
      <c r="X1135" s="11" t="str">
        <f ca="1">IF(ISBLANK(BudgetsQTable[[#This Row],[budg_seq_yr]]),"FY"&amp;fiscalyear,"FY"&amp;fiscalyear-1+BudgetsQTable[[#This Row],[budg_seq_yr]])</f>
        <v>FY18</v>
      </c>
      <c r="Y1135" s="79">
        <v>266418</v>
      </c>
      <c r="Z1135" s="78" t="s">
        <v>2869</v>
      </c>
      <c r="AA1135" s="78" t="s">
        <v>468</v>
      </c>
      <c r="AB1135" s="76" t="s">
        <v>2821</v>
      </c>
      <c r="AC1135" s="78" t="s">
        <v>468</v>
      </c>
    </row>
    <row r="1136" spans="1:29" x14ac:dyDescent="0.35">
      <c r="A1136" s="10" t="s">
        <v>1546</v>
      </c>
      <c r="B1136" s="76" t="s">
        <v>2863</v>
      </c>
      <c r="C1136" s="76">
        <f>C1135+(BudgetsQTable[[#This Row],[lead]]&lt;&gt;K1135)</f>
        <v>147</v>
      </c>
      <c r="D1136" s="76">
        <f>D1135*(BudgetsQTable[[#This Row],[lead]]=K1135)+(BudgetsQTable[[#This Row],[prop_id]]&lt;&gt;A1135)</f>
        <v>1</v>
      </c>
      <c r="E1136" s="77">
        <v>43005.511111111111</v>
      </c>
      <c r="F1136" s="78" t="s">
        <v>2868</v>
      </c>
      <c r="G1136" s="78" t="s">
        <v>2869</v>
      </c>
      <c r="H1136" s="78" t="s">
        <v>468</v>
      </c>
      <c r="I1136" s="76" t="s">
        <v>807</v>
      </c>
      <c r="J1136" s="76" t="s">
        <v>753</v>
      </c>
      <c r="K1136" s="78" t="s">
        <v>1546</v>
      </c>
      <c r="L1136" s="7" t="str">
        <f>IF(BudgetsQTable[[#This Row],[pi_last_name]]=" ","",HYPERLINK("https://www.ejacket.nsf.gov/ej/showProposal.do?Continue=Y&amp;ID="&amp;BudgetsQTable[[#This Row],[prop_id]],BudgetsQTable[[#This Row],[prop_id]]))</f>
        <v/>
      </c>
      <c r="M1136" s="78" t="s">
        <v>753</v>
      </c>
      <c r="N1136" s="7" t="str">
        <f>IF(BudgetsQTable[[#This Row],[pi_last_name]]=" ","",HYPERLINK("mailto:"&amp;BudgetsQTable[[#This Row],[pi_email]]&amp;"&amp;subject=Your NSF Proposal:  "&amp;BudgetsQTable[[#This Row],[prop_id]],BudgetsQTable[[#This Row],[pi_email]]))</f>
        <v/>
      </c>
      <c r="O1136" s="78" t="s">
        <v>753</v>
      </c>
      <c r="P1136" s="78">
        <v>4</v>
      </c>
      <c r="Q1136" s="78">
        <v>4</v>
      </c>
      <c r="R1136" s="79">
        <v>0</v>
      </c>
      <c r="S1136" s="79">
        <v>8663</v>
      </c>
      <c r="T1136" s="79">
        <v>0</v>
      </c>
      <c r="U1136" s="80">
        <v>322903</v>
      </c>
      <c r="V1136" s="78">
        <v>0</v>
      </c>
      <c r="W1136" s="78">
        <v>2</v>
      </c>
      <c r="X1136" s="11" t="str">
        <f ca="1">IF(ISBLANK(BudgetsQTable[[#This Row],[budg_seq_yr]]),"FY"&amp;fiscalyear,"FY"&amp;fiscalyear-1+BudgetsQTable[[#This Row],[budg_seq_yr]])</f>
        <v>FY19</v>
      </c>
      <c r="Y1136" s="79">
        <v>322903</v>
      </c>
      <c r="Z1136" s="78" t="s">
        <v>2869</v>
      </c>
      <c r="AA1136" s="78" t="s">
        <v>468</v>
      </c>
      <c r="AB1136" s="76" t="s">
        <v>2821</v>
      </c>
      <c r="AC1136" s="78" t="s">
        <v>468</v>
      </c>
    </row>
    <row r="1137" spans="1:29" x14ac:dyDescent="0.35">
      <c r="A1137" s="10" t="s">
        <v>1546</v>
      </c>
      <c r="B1137" s="76" t="s">
        <v>2863</v>
      </c>
      <c r="C1137" s="76">
        <f>C1136+(BudgetsQTable[[#This Row],[lead]]&lt;&gt;K1136)</f>
        <v>147</v>
      </c>
      <c r="D1137" s="76">
        <f>D1136*(BudgetsQTable[[#This Row],[lead]]=K1136)+(BudgetsQTable[[#This Row],[prop_id]]&lt;&gt;A1136)</f>
        <v>1</v>
      </c>
      <c r="E1137" s="77">
        <v>43005.511111111111</v>
      </c>
      <c r="F1137" s="78" t="s">
        <v>2868</v>
      </c>
      <c r="G1137" s="78" t="s">
        <v>2869</v>
      </c>
      <c r="H1137" s="78" t="s">
        <v>468</v>
      </c>
      <c r="I1137" s="76" t="s">
        <v>807</v>
      </c>
      <c r="J1137" s="76" t="s">
        <v>753</v>
      </c>
      <c r="K1137" s="78" t="s">
        <v>1546</v>
      </c>
      <c r="L1137" s="7" t="str">
        <f>IF(BudgetsQTable[[#This Row],[pi_last_name]]=" ","",HYPERLINK("https://www.ejacket.nsf.gov/ej/showProposal.do?Continue=Y&amp;ID="&amp;BudgetsQTable[[#This Row],[prop_id]],BudgetsQTable[[#This Row],[prop_id]]))</f>
        <v/>
      </c>
      <c r="M1137" s="78" t="s">
        <v>753</v>
      </c>
      <c r="N1137" s="7" t="str">
        <f>IF(BudgetsQTable[[#This Row],[pi_last_name]]=" ","",HYPERLINK("mailto:"&amp;BudgetsQTable[[#This Row],[pi_email]]&amp;"&amp;subject=Your NSF Proposal:  "&amp;BudgetsQTable[[#This Row],[prop_id]],BudgetsQTable[[#This Row],[pi_email]]))</f>
        <v/>
      </c>
      <c r="O1137" s="78" t="s">
        <v>753</v>
      </c>
      <c r="P1137" s="78">
        <v>4</v>
      </c>
      <c r="Q1137" s="78">
        <v>4</v>
      </c>
      <c r="R1137" s="79">
        <v>0</v>
      </c>
      <c r="S1137" s="79">
        <v>8700</v>
      </c>
      <c r="T1137" s="79">
        <v>0</v>
      </c>
      <c r="U1137" s="80">
        <v>320751</v>
      </c>
      <c r="V1137" s="78">
        <v>0</v>
      </c>
      <c r="W1137" s="78">
        <v>3</v>
      </c>
      <c r="X1137" s="11" t="str">
        <f ca="1">IF(ISBLANK(BudgetsQTable[[#This Row],[budg_seq_yr]]),"FY"&amp;fiscalyear,"FY"&amp;fiscalyear-1+BudgetsQTable[[#This Row],[budg_seq_yr]])</f>
        <v>FY20</v>
      </c>
      <c r="Y1137" s="79">
        <v>320751</v>
      </c>
      <c r="Z1137" s="78" t="s">
        <v>2869</v>
      </c>
      <c r="AA1137" s="78" t="s">
        <v>468</v>
      </c>
      <c r="AB1137" s="76" t="s">
        <v>2821</v>
      </c>
      <c r="AC1137" s="78" t="s">
        <v>468</v>
      </c>
    </row>
    <row r="1138" spans="1:29" x14ac:dyDescent="0.35">
      <c r="A1138" s="10" t="s">
        <v>1546</v>
      </c>
      <c r="B1138" s="76" t="s">
        <v>2863</v>
      </c>
      <c r="C1138" s="76">
        <f>C1137+(BudgetsQTable[[#This Row],[lead]]&lt;&gt;K1137)</f>
        <v>147</v>
      </c>
      <c r="D1138" s="76">
        <f>D1137*(BudgetsQTable[[#This Row],[lead]]=K1137)+(BudgetsQTable[[#This Row],[prop_id]]&lt;&gt;A1137)</f>
        <v>1</v>
      </c>
      <c r="E1138" s="77">
        <v>43005.511111111111</v>
      </c>
      <c r="F1138" s="78" t="s">
        <v>2868</v>
      </c>
      <c r="G1138" s="78" t="s">
        <v>2869</v>
      </c>
      <c r="H1138" s="78" t="s">
        <v>468</v>
      </c>
      <c r="I1138" s="76" t="s">
        <v>807</v>
      </c>
      <c r="J1138" s="76" t="s">
        <v>753</v>
      </c>
      <c r="K1138" s="78" t="s">
        <v>1546</v>
      </c>
      <c r="L1138" s="7" t="str">
        <f>IF(BudgetsQTable[[#This Row],[pi_last_name]]=" ","",HYPERLINK("https://www.ejacket.nsf.gov/ej/showProposal.do?Continue=Y&amp;ID="&amp;BudgetsQTable[[#This Row],[prop_id]],BudgetsQTable[[#This Row],[prop_id]]))</f>
        <v/>
      </c>
      <c r="M1138" s="78" t="s">
        <v>753</v>
      </c>
      <c r="N1138" s="7" t="str">
        <f>IF(BudgetsQTable[[#This Row],[pi_last_name]]=" ","",HYPERLINK("mailto:"&amp;BudgetsQTable[[#This Row],[pi_email]]&amp;"&amp;subject=Your NSF Proposal:  "&amp;BudgetsQTable[[#This Row],[prop_id]],BudgetsQTable[[#This Row],[pi_email]]))</f>
        <v/>
      </c>
      <c r="O1138" s="78" t="s">
        <v>753</v>
      </c>
      <c r="P1138" s="78">
        <v>4</v>
      </c>
      <c r="Q1138" s="78">
        <v>4</v>
      </c>
      <c r="R1138" s="79">
        <v>0</v>
      </c>
      <c r="S1138" s="79">
        <v>8700</v>
      </c>
      <c r="T1138" s="79">
        <v>0</v>
      </c>
      <c r="U1138" s="80">
        <v>289928</v>
      </c>
      <c r="V1138" s="78">
        <v>0</v>
      </c>
      <c r="W1138" s="78">
        <v>4</v>
      </c>
      <c r="X1138" s="11" t="str">
        <f ca="1">IF(ISBLANK(BudgetsQTable[[#This Row],[budg_seq_yr]]),"FY"&amp;fiscalyear,"FY"&amp;fiscalyear-1+BudgetsQTable[[#This Row],[budg_seq_yr]])</f>
        <v>FY21</v>
      </c>
      <c r="Y1138" s="79">
        <v>289928</v>
      </c>
      <c r="Z1138" s="78" t="s">
        <v>2869</v>
      </c>
      <c r="AA1138" s="78" t="s">
        <v>468</v>
      </c>
      <c r="AB1138" s="76" t="s">
        <v>2821</v>
      </c>
      <c r="AC1138" s="78" t="s">
        <v>468</v>
      </c>
    </row>
    <row r="1139" spans="1:29" x14ac:dyDescent="0.35">
      <c r="A1139" s="10" t="s">
        <v>1549</v>
      </c>
      <c r="B1139" s="76" t="s">
        <v>2824</v>
      </c>
      <c r="C1139" s="76">
        <f>C1138+(BudgetsQTable[[#This Row],[lead]]&lt;&gt;K1138)</f>
        <v>148</v>
      </c>
      <c r="D1139" s="76">
        <f>D1138*(BudgetsQTable[[#This Row],[lead]]=K1138)+(BudgetsQTable[[#This Row],[prop_id]]&lt;&gt;A1138)</f>
        <v>1</v>
      </c>
      <c r="E1139" s="77">
        <v>43005.518055555556</v>
      </c>
      <c r="F1139" s="78" t="s">
        <v>2868</v>
      </c>
      <c r="G1139" s="78" t="s">
        <v>2869</v>
      </c>
      <c r="H1139" s="78" t="s">
        <v>470</v>
      </c>
      <c r="I1139" s="76" t="s">
        <v>1094</v>
      </c>
      <c r="J1139" s="76" t="s">
        <v>3775</v>
      </c>
      <c r="K1139" s="78" t="s">
        <v>1549</v>
      </c>
      <c r="L1139" s="7" t="str">
        <f>IF(BudgetsQTable[[#This Row],[pi_last_name]]=" ","",HYPERLINK("https://www.ejacket.nsf.gov/ej/showProposal.do?Continue=Y&amp;ID="&amp;BudgetsQTable[[#This Row],[prop_id]],BudgetsQTable[[#This Row],[prop_id]]))</f>
        <v>1763611</v>
      </c>
      <c r="M1139" s="78" t="s">
        <v>1550</v>
      </c>
      <c r="N1139" s="7" t="str">
        <f>IF(BudgetsQTable[[#This Row],[pi_last_name]]=" ","",HYPERLINK("mailto:"&amp;BudgetsQTable[[#This Row],[pi_email]]&amp;"&amp;subject=Your NSF Proposal:  "&amp;BudgetsQTable[[#This Row],[prop_id]],BudgetsQTable[[#This Row],[pi_email]]))</f>
        <v>hlin1@nd.edu</v>
      </c>
      <c r="O1139" s="78" t="s">
        <v>3039</v>
      </c>
      <c r="P1139" s="78"/>
      <c r="Q1139" s="78"/>
      <c r="R1139" s="79"/>
      <c r="S1139" s="79"/>
      <c r="T1139" s="79"/>
      <c r="U1139" s="80"/>
      <c r="V1139" s="78">
        <v>0</v>
      </c>
      <c r="W1139" s="78"/>
      <c r="X1139" s="11" t="str">
        <f ca="1">IF(ISBLANK(BudgetsQTable[[#This Row],[budg_seq_yr]]),"FY"&amp;fiscalyear,"FY"&amp;fiscalyear-1+BudgetsQTable[[#This Row],[budg_seq_yr]])</f>
        <v>FY18</v>
      </c>
      <c r="Y1139" s="79">
        <v>700000</v>
      </c>
      <c r="Z1139" s="78" t="s">
        <v>2869</v>
      </c>
      <c r="AA1139" s="78" t="s">
        <v>470</v>
      </c>
      <c r="AB1139" s="76" t="s">
        <v>2821</v>
      </c>
      <c r="AC1139" s="78" t="s">
        <v>2903</v>
      </c>
    </row>
    <row r="1140" spans="1:29" x14ac:dyDescent="0.35">
      <c r="A1140" s="10" t="s">
        <v>1549</v>
      </c>
      <c r="B1140" s="76" t="s">
        <v>2824</v>
      </c>
      <c r="C1140" s="76">
        <f>C1139+(BudgetsQTable[[#This Row],[lead]]&lt;&gt;K1139)</f>
        <v>148</v>
      </c>
      <c r="D1140" s="76">
        <f>D1139*(BudgetsQTable[[#This Row],[lead]]=K1139)+(BudgetsQTable[[#This Row],[prop_id]]&lt;&gt;A1139)</f>
        <v>1</v>
      </c>
      <c r="E1140" s="77">
        <v>43005.518055555556</v>
      </c>
      <c r="F1140" s="78" t="s">
        <v>2868</v>
      </c>
      <c r="G1140" s="78" t="s">
        <v>2869</v>
      </c>
      <c r="H1140" s="78" t="s">
        <v>470</v>
      </c>
      <c r="I1140" s="76" t="s">
        <v>1094</v>
      </c>
      <c r="J1140" s="76" t="s">
        <v>753</v>
      </c>
      <c r="K1140" s="78" t="s">
        <v>1549</v>
      </c>
      <c r="L1140" s="7" t="str">
        <f>IF(BudgetsQTable[[#This Row],[pi_last_name]]=" ","",HYPERLINK("https://www.ejacket.nsf.gov/ej/showProposal.do?Continue=Y&amp;ID="&amp;BudgetsQTable[[#This Row],[prop_id]],BudgetsQTable[[#This Row],[prop_id]]))</f>
        <v/>
      </c>
      <c r="M1140" s="78" t="s">
        <v>753</v>
      </c>
      <c r="N1140" s="7" t="str">
        <f>IF(BudgetsQTable[[#This Row],[pi_last_name]]=" ","",HYPERLINK("mailto:"&amp;BudgetsQTable[[#This Row],[pi_email]]&amp;"&amp;subject=Your NSF Proposal:  "&amp;BudgetsQTable[[#This Row],[prop_id]],BudgetsQTable[[#This Row],[pi_email]]))</f>
        <v/>
      </c>
      <c r="O1140" s="78" t="s">
        <v>753</v>
      </c>
      <c r="P1140" s="78">
        <v>2</v>
      </c>
      <c r="Q1140" s="78">
        <v>1.5</v>
      </c>
      <c r="R1140" s="79">
        <v>0</v>
      </c>
      <c r="S1140" s="79">
        <v>0</v>
      </c>
      <c r="T1140" s="79">
        <v>0</v>
      </c>
      <c r="U1140" s="80">
        <v>226007</v>
      </c>
      <c r="V1140" s="78">
        <v>0</v>
      </c>
      <c r="W1140" s="78">
        <v>1</v>
      </c>
      <c r="X1140" s="11" t="str">
        <f ca="1">IF(ISBLANK(BudgetsQTable[[#This Row],[budg_seq_yr]]),"FY"&amp;fiscalyear,"FY"&amp;fiscalyear-1+BudgetsQTable[[#This Row],[budg_seq_yr]])</f>
        <v>FY18</v>
      </c>
      <c r="Y1140" s="79">
        <v>226007</v>
      </c>
      <c r="Z1140" s="78" t="s">
        <v>2869</v>
      </c>
      <c r="AA1140" s="78" t="s">
        <v>470</v>
      </c>
      <c r="AB1140" s="76" t="s">
        <v>2821</v>
      </c>
      <c r="AC1140" s="78" t="s">
        <v>2903</v>
      </c>
    </row>
    <row r="1141" spans="1:29" x14ac:dyDescent="0.35">
      <c r="A1141" s="10" t="s">
        <v>1549</v>
      </c>
      <c r="B1141" s="76" t="s">
        <v>2824</v>
      </c>
      <c r="C1141" s="76">
        <f>C1140+(BudgetsQTable[[#This Row],[lead]]&lt;&gt;K1140)</f>
        <v>148</v>
      </c>
      <c r="D1141" s="76">
        <f>D1140*(BudgetsQTable[[#This Row],[lead]]=K1140)+(BudgetsQTable[[#This Row],[prop_id]]&lt;&gt;A1140)</f>
        <v>1</v>
      </c>
      <c r="E1141" s="77">
        <v>43005.518055555556</v>
      </c>
      <c r="F1141" s="78" t="s">
        <v>2868</v>
      </c>
      <c r="G1141" s="78" t="s">
        <v>2869</v>
      </c>
      <c r="H1141" s="78" t="s">
        <v>470</v>
      </c>
      <c r="I1141" s="76" t="s">
        <v>1094</v>
      </c>
      <c r="J1141" s="76" t="s">
        <v>753</v>
      </c>
      <c r="K1141" s="78" t="s">
        <v>1549</v>
      </c>
      <c r="L1141" s="7" t="str">
        <f>IF(BudgetsQTable[[#This Row],[pi_last_name]]=" ","",HYPERLINK("https://www.ejacket.nsf.gov/ej/showProposal.do?Continue=Y&amp;ID="&amp;BudgetsQTable[[#This Row],[prop_id]],BudgetsQTable[[#This Row],[prop_id]]))</f>
        <v/>
      </c>
      <c r="M1141" s="78" t="s">
        <v>753</v>
      </c>
      <c r="N1141" s="7" t="str">
        <f>IF(BudgetsQTable[[#This Row],[pi_last_name]]=" ","",HYPERLINK("mailto:"&amp;BudgetsQTable[[#This Row],[pi_email]]&amp;"&amp;subject=Your NSF Proposal:  "&amp;BudgetsQTable[[#This Row],[prop_id]],BudgetsQTable[[#This Row],[pi_email]]))</f>
        <v/>
      </c>
      <c r="O1141" s="78" t="s">
        <v>753</v>
      </c>
      <c r="P1141" s="78">
        <v>2</v>
      </c>
      <c r="Q1141" s="78">
        <v>1.5</v>
      </c>
      <c r="R1141" s="79">
        <v>0</v>
      </c>
      <c r="S1141" s="79">
        <v>0</v>
      </c>
      <c r="T1141" s="79">
        <v>0</v>
      </c>
      <c r="U1141" s="80">
        <v>234845</v>
      </c>
      <c r="V1141" s="78">
        <v>0</v>
      </c>
      <c r="W1141" s="78">
        <v>2</v>
      </c>
      <c r="X1141" s="11" t="str">
        <f ca="1">IF(ISBLANK(BudgetsQTable[[#This Row],[budg_seq_yr]]),"FY"&amp;fiscalyear,"FY"&amp;fiscalyear-1+BudgetsQTable[[#This Row],[budg_seq_yr]])</f>
        <v>FY19</v>
      </c>
      <c r="Y1141" s="79">
        <v>234845</v>
      </c>
      <c r="Z1141" s="78" t="s">
        <v>2869</v>
      </c>
      <c r="AA1141" s="78" t="s">
        <v>470</v>
      </c>
      <c r="AB1141" s="76" t="s">
        <v>2821</v>
      </c>
      <c r="AC1141" s="78" t="s">
        <v>2903</v>
      </c>
    </row>
    <row r="1142" spans="1:29" x14ac:dyDescent="0.35">
      <c r="A1142" s="10" t="s">
        <v>1549</v>
      </c>
      <c r="B1142" s="76" t="s">
        <v>2824</v>
      </c>
      <c r="C1142" s="76">
        <f>C1141+(BudgetsQTable[[#This Row],[lead]]&lt;&gt;K1141)</f>
        <v>148</v>
      </c>
      <c r="D1142" s="76">
        <f>D1141*(BudgetsQTable[[#This Row],[lead]]=K1141)+(BudgetsQTable[[#This Row],[prop_id]]&lt;&gt;A1141)</f>
        <v>1</v>
      </c>
      <c r="E1142" s="77">
        <v>43005.518055555556</v>
      </c>
      <c r="F1142" s="78" t="s">
        <v>2868</v>
      </c>
      <c r="G1142" s="78" t="s">
        <v>2869</v>
      </c>
      <c r="H1142" s="78" t="s">
        <v>470</v>
      </c>
      <c r="I1142" s="76" t="s">
        <v>1094</v>
      </c>
      <c r="J1142" s="76" t="s">
        <v>753</v>
      </c>
      <c r="K1142" s="78" t="s">
        <v>1549</v>
      </c>
      <c r="L1142" s="7" t="str">
        <f>IF(BudgetsQTable[[#This Row],[pi_last_name]]=" ","",HYPERLINK("https://www.ejacket.nsf.gov/ej/showProposal.do?Continue=Y&amp;ID="&amp;BudgetsQTable[[#This Row],[prop_id]],BudgetsQTable[[#This Row],[prop_id]]))</f>
        <v/>
      </c>
      <c r="M1142" s="78" t="s">
        <v>753</v>
      </c>
      <c r="N1142" s="7" t="str">
        <f>IF(BudgetsQTable[[#This Row],[pi_last_name]]=" ","",HYPERLINK("mailto:"&amp;BudgetsQTable[[#This Row],[pi_email]]&amp;"&amp;subject=Your NSF Proposal:  "&amp;BudgetsQTable[[#This Row],[prop_id]],BudgetsQTable[[#This Row],[pi_email]]))</f>
        <v/>
      </c>
      <c r="O1142" s="78" t="s">
        <v>753</v>
      </c>
      <c r="P1142" s="78">
        <v>2</v>
      </c>
      <c r="Q1142" s="78">
        <v>1.5</v>
      </c>
      <c r="R1142" s="79">
        <v>0</v>
      </c>
      <c r="S1142" s="79">
        <v>0</v>
      </c>
      <c r="T1142" s="79">
        <v>0</v>
      </c>
      <c r="U1142" s="80">
        <v>239148</v>
      </c>
      <c r="V1142" s="78">
        <v>0</v>
      </c>
      <c r="W1142" s="78">
        <v>3</v>
      </c>
      <c r="X1142" s="11" t="str">
        <f ca="1">IF(ISBLANK(BudgetsQTable[[#This Row],[budg_seq_yr]]),"FY"&amp;fiscalyear,"FY"&amp;fiscalyear-1+BudgetsQTable[[#This Row],[budg_seq_yr]])</f>
        <v>FY20</v>
      </c>
      <c r="Y1142" s="79">
        <v>239148</v>
      </c>
      <c r="Z1142" s="78" t="s">
        <v>2869</v>
      </c>
      <c r="AA1142" s="78" t="s">
        <v>470</v>
      </c>
      <c r="AB1142" s="76" t="s">
        <v>2821</v>
      </c>
      <c r="AC1142" s="78" t="s">
        <v>2903</v>
      </c>
    </row>
    <row r="1143" spans="1:29" x14ac:dyDescent="0.35">
      <c r="A1143" s="10" t="s">
        <v>3776</v>
      </c>
      <c r="B1143" s="76" t="s">
        <v>2834</v>
      </c>
      <c r="C1143" s="76">
        <f>C1142+(BudgetsQTable[[#This Row],[lead]]&lt;&gt;K1142)</f>
        <v>148</v>
      </c>
      <c r="D1143" s="76">
        <f>D1142*(BudgetsQTable[[#This Row],[lead]]=K1142)+(BudgetsQTable[[#This Row],[prop_id]]&lt;&gt;A1142)</f>
        <v>2</v>
      </c>
      <c r="E1143" s="77">
        <v>43005.425000000003</v>
      </c>
      <c r="F1143" s="78" t="s">
        <v>2868</v>
      </c>
      <c r="G1143" s="78" t="s">
        <v>2869</v>
      </c>
      <c r="H1143" s="78" t="s">
        <v>470</v>
      </c>
      <c r="I1143" s="76" t="s">
        <v>1094</v>
      </c>
      <c r="J1143" s="76" t="s">
        <v>3780</v>
      </c>
      <c r="K1143" s="78" t="s">
        <v>1549</v>
      </c>
      <c r="L1143" s="7" t="str">
        <f>IF(BudgetsQTable[[#This Row],[pi_last_name]]=" ","",HYPERLINK("https://www.ejacket.nsf.gov/ej/showProposal.do?Continue=Y&amp;ID="&amp;BudgetsQTable[[#This Row],[prop_id]],BudgetsQTable[[#This Row],[prop_id]]))</f>
        <v>1763495</v>
      </c>
      <c r="M1143" s="78" t="s">
        <v>3777</v>
      </c>
      <c r="N1143" s="7" t="str">
        <f>IF(BudgetsQTable[[#This Row],[pi_last_name]]=" ","",HYPERLINK("mailto:"&amp;BudgetsQTable[[#This Row],[pi_email]]&amp;"&amp;subject=Your NSF Proposal:  "&amp;BudgetsQTable[[#This Row],[prop_id]],BudgetsQTable[[#This Row],[pi_email]]))</f>
        <v>kvalavan@du.edu</v>
      </c>
      <c r="O1143" s="78" t="s">
        <v>3779</v>
      </c>
      <c r="P1143" s="78"/>
      <c r="Q1143" s="78"/>
      <c r="R1143" s="79"/>
      <c r="S1143" s="79"/>
      <c r="T1143" s="79"/>
      <c r="U1143" s="80"/>
      <c r="V1143" s="78">
        <v>0</v>
      </c>
      <c r="W1143" s="78"/>
      <c r="X1143" s="11" t="str">
        <f ca="1">IF(ISBLANK(BudgetsQTable[[#This Row],[budg_seq_yr]]),"FY"&amp;fiscalyear,"FY"&amp;fiscalyear-1+BudgetsQTable[[#This Row],[budg_seq_yr]])</f>
        <v>FY18</v>
      </c>
      <c r="Y1143" s="79">
        <v>499246</v>
      </c>
      <c r="Z1143" s="78" t="s">
        <v>2869</v>
      </c>
      <c r="AA1143" s="78" t="s">
        <v>470</v>
      </c>
      <c r="AB1143" s="76" t="s">
        <v>2821</v>
      </c>
      <c r="AC1143" s="78" t="s">
        <v>2903</v>
      </c>
    </row>
    <row r="1144" spans="1:29" x14ac:dyDescent="0.35">
      <c r="A1144" s="10" t="s">
        <v>3776</v>
      </c>
      <c r="B1144" s="76" t="s">
        <v>2834</v>
      </c>
      <c r="C1144" s="76">
        <f>C1143+(BudgetsQTable[[#This Row],[lead]]&lt;&gt;K1143)</f>
        <v>148</v>
      </c>
      <c r="D1144" s="76">
        <f>D1143*(BudgetsQTable[[#This Row],[lead]]=K1143)+(BudgetsQTable[[#This Row],[prop_id]]&lt;&gt;A1143)</f>
        <v>2</v>
      </c>
      <c r="E1144" s="77">
        <v>43005.425000000003</v>
      </c>
      <c r="F1144" s="78" t="s">
        <v>2868</v>
      </c>
      <c r="G1144" s="78" t="s">
        <v>2869</v>
      </c>
      <c r="H1144" s="78" t="s">
        <v>470</v>
      </c>
      <c r="I1144" s="76" t="s">
        <v>1094</v>
      </c>
      <c r="J1144" s="76" t="s">
        <v>753</v>
      </c>
      <c r="K1144" s="78" t="s">
        <v>1549</v>
      </c>
      <c r="L1144" s="7" t="str">
        <f>IF(BudgetsQTable[[#This Row],[pi_last_name]]=" ","",HYPERLINK("https://www.ejacket.nsf.gov/ej/showProposal.do?Continue=Y&amp;ID="&amp;BudgetsQTable[[#This Row],[prop_id]],BudgetsQTable[[#This Row],[prop_id]]))</f>
        <v/>
      </c>
      <c r="M1144" s="78" t="s">
        <v>753</v>
      </c>
      <c r="N1144" s="7" t="str">
        <f>IF(BudgetsQTable[[#This Row],[pi_last_name]]=" ","",HYPERLINK("mailto:"&amp;BudgetsQTable[[#This Row],[pi_email]]&amp;"&amp;subject=Your NSF Proposal:  "&amp;BudgetsQTable[[#This Row],[prop_id]],BudgetsQTable[[#This Row],[pi_email]]))</f>
        <v/>
      </c>
      <c r="O1144" s="78" t="s">
        <v>753</v>
      </c>
      <c r="P1144" s="78">
        <v>2</v>
      </c>
      <c r="Q1144" s="78">
        <v>2.5</v>
      </c>
      <c r="R1144" s="79">
        <v>0</v>
      </c>
      <c r="S1144" s="79">
        <v>0</v>
      </c>
      <c r="T1144" s="79">
        <v>0</v>
      </c>
      <c r="U1144" s="80">
        <v>166712</v>
      </c>
      <c r="V1144" s="78">
        <v>0</v>
      </c>
      <c r="W1144" s="78">
        <v>1</v>
      </c>
      <c r="X1144" s="11" t="str">
        <f ca="1">IF(ISBLANK(BudgetsQTable[[#This Row],[budg_seq_yr]]),"FY"&amp;fiscalyear,"FY"&amp;fiscalyear-1+BudgetsQTable[[#This Row],[budg_seq_yr]])</f>
        <v>FY18</v>
      </c>
      <c r="Y1144" s="79">
        <v>166712</v>
      </c>
      <c r="Z1144" s="78" t="s">
        <v>2869</v>
      </c>
      <c r="AA1144" s="78" t="s">
        <v>470</v>
      </c>
      <c r="AB1144" s="76" t="s">
        <v>2821</v>
      </c>
      <c r="AC1144" s="78" t="s">
        <v>2903</v>
      </c>
    </row>
    <row r="1145" spans="1:29" x14ac:dyDescent="0.35">
      <c r="A1145" s="10" t="s">
        <v>3776</v>
      </c>
      <c r="B1145" s="76" t="s">
        <v>2834</v>
      </c>
      <c r="C1145" s="76">
        <f>C1144+(BudgetsQTable[[#This Row],[lead]]&lt;&gt;K1144)</f>
        <v>148</v>
      </c>
      <c r="D1145" s="76">
        <f>D1144*(BudgetsQTable[[#This Row],[lead]]=K1144)+(BudgetsQTable[[#This Row],[prop_id]]&lt;&gt;A1144)</f>
        <v>2</v>
      </c>
      <c r="E1145" s="77">
        <v>43005.425000000003</v>
      </c>
      <c r="F1145" s="78" t="s">
        <v>2868</v>
      </c>
      <c r="G1145" s="78" t="s">
        <v>2869</v>
      </c>
      <c r="H1145" s="78" t="s">
        <v>470</v>
      </c>
      <c r="I1145" s="76" t="s">
        <v>1094</v>
      </c>
      <c r="J1145" s="76" t="s">
        <v>753</v>
      </c>
      <c r="K1145" s="78" t="s">
        <v>1549</v>
      </c>
      <c r="L1145" s="7" t="str">
        <f>IF(BudgetsQTable[[#This Row],[pi_last_name]]=" ","",HYPERLINK("https://www.ejacket.nsf.gov/ej/showProposal.do?Continue=Y&amp;ID="&amp;BudgetsQTable[[#This Row],[prop_id]],BudgetsQTable[[#This Row],[prop_id]]))</f>
        <v/>
      </c>
      <c r="M1145" s="78" t="s">
        <v>753</v>
      </c>
      <c r="N1145" s="7" t="str">
        <f>IF(BudgetsQTable[[#This Row],[pi_last_name]]=" ","",HYPERLINK("mailto:"&amp;BudgetsQTable[[#This Row],[pi_email]]&amp;"&amp;subject=Your NSF Proposal:  "&amp;BudgetsQTable[[#This Row],[prop_id]],BudgetsQTable[[#This Row],[pi_email]]))</f>
        <v/>
      </c>
      <c r="O1145" s="78" t="s">
        <v>753</v>
      </c>
      <c r="P1145" s="78">
        <v>2</v>
      </c>
      <c r="Q1145" s="78">
        <v>2.5</v>
      </c>
      <c r="R1145" s="79">
        <v>0</v>
      </c>
      <c r="S1145" s="79">
        <v>0</v>
      </c>
      <c r="T1145" s="79">
        <v>0</v>
      </c>
      <c r="U1145" s="80">
        <v>164503</v>
      </c>
      <c r="V1145" s="78">
        <v>0</v>
      </c>
      <c r="W1145" s="78">
        <v>2</v>
      </c>
      <c r="X1145" s="11" t="str">
        <f ca="1">IF(ISBLANK(BudgetsQTable[[#This Row],[budg_seq_yr]]),"FY"&amp;fiscalyear,"FY"&amp;fiscalyear-1+BudgetsQTable[[#This Row],[budg_seq_yr]])</f>
        <v>FY19</v>
      </c>
      <c r="Y1145" s="79">
        <v>164503</v>
      </c>
      <c r="Z1145" s="78" t="s">
        <v>2869</v>
      </c>
      <c r="AA1145" s="78" t="s">
        <v>470</v>
      </c>
      <c r="AB1145" s="76" t="s">
        <v>2821</v>
      </c>
      <c r="AC1145" s="78" t="s">
        <v>2903</v>
      </c>
    </row>
    <row r="1146" spans="1:29" x14ac:dyDescent="0.35">
      <c r="A1146" s="10" t="s">
        <v>3776</v>
      </c>
      <c r="B1146" s="76" t="s">
        <v>2834</v>
      </c>
      <c r="C1146" s="76">
        <f>C1145+(BudgetsQTable[[#This Row],[lead]]&lt;&gt;K1145)</f>
        <v>148</v>
      </c>
      <c r="D1146" s="76">
        <f>D1145*(BudgetsQTable[[#This Row],[lead]]=K1145)+(BudgetsQTable[[#This Row],[prop_id]]&lt;&gt;A1145)</f>
        <v>2</v>
      </c>
      <c r="E1146" s="77">
        <v>43005.425000000003</v>
      </c>
      <c r="F1146" s="78" t="s">
        <v>2868</v>
      </c>
      <c r="G1146" s="78" t="s">
        <v>2869</v>
      </c>
      <c r="H1146" s="78" t="s">
        <v>470</v>
      </c>
      <c r="I1146" s="76" t="s">
        <v>1094</v>
      </c>
      <c r="J1146" s="76" t="s">
        <v>753</v>
      </c>
      <c r="K1146" s="78" t="s">
        <v>1549</v>
      </c>
      <c r="L1146" s="7" t="str">
        <f>IF(BudgetsQTable[[#This Row],[pi_last_name]]=" ","",HYPERLINK("https://www.ejacket.nsf.gov/ej/showProposal.do?Continue=Y&amp;ID="&amp;BudgetsQTable[[#This Row],[prop_id]],BudgetsQTable[[#This Row],[prop_id]]))</f>
        <v/>
      </c>
      <c r="M1146" s="78" t="s">
        <v>753</v>
      </c>
      <c r="N1146" s="7" t="str">
        <f>IF(BudgetsQTable[[#This Row],[pi_last_name]]=" ","",HYPERLINK("mailto:"&amp;BudgetsQTable[[#This Row],[pi_email]]&amp;"&amp;subject=Your NSF Proposal:  "&amp;BudgetsQTable[[#This Row],[prop_id]],BudgetsQTable[[#This Row],[pi_email]]))</f>
        <v/>
      </c>
      <c r="O1146" s="78" t="s">
        <v>753</v>
      </c>
      <c r="P1146" s="78">
        <v>2</v>
      </c>
      <c r="Q1146" s="78">
        <v>2.5</v>
      </c>
      <c r="R1146" s="79">
        <v>0</v>
      </c>
      <c r="S1146" s="79">
        <v>0</v>
      </c>
      <c r="T1146" s="79">
        <v>0</v>
      </c>
      <c r="U1146" s="80">
        <v>168031</v>
      </c>
      <c r="V1146" s="78">
        <v>0</v>
      </c>
      <c r="W1146" s="78">
        <v>3</v>
      </c>
      <c r="X1146" s="11" t="str">
        <f ca="1">IF(ISBLANK(BudgetsQTable[[#This Row],[budg_seq_yr]]),"FY"&amp;fiscalyear,"FY"&amp;fiscalyear-1+BudgetsQTable[[#This Row],[budg_seq_yr]])</f>
        <v>FY20</v>
      </c>
      <c r="Y1146" s="79">
        <v>168031</v>
      </c>
      <c r="Z1146" s="78" t="s">
        <v>2869</v>
      </c>
      <c r="AA1146" s="78" t="s">
        <v>470</v>
      </c>
      <c r="AB1146" s="76" t="s">
        <v>2821</v>
      </c>
      <c r="AC1146" s="78" t="s">
        <v>2903</v>
      </c>
    </row>
    <row r="1147" spans="1:29" x14ac:dyDescent="0.35">
      <c r="A1147" s="10" t="s">
        <v>1552</v>
      </c>
      <c r="B1147" s="76" t="s">
        <v>2824</v>
      </c>
      <c r="C1147" s="76">
        <f>C1146+(BudgetsQTable[[#This Row],[lead]]&lt;&gt;K1146)</f>
        <v>149</v>
      </c>
      <c r="D1147" s="76">
        <f>D1146*(BudgetsQTable[[#This Row],[lead]]=K1146)+(BudgetsQTable[[#This Row],[prop_id]]&lt;&gt;A1146)</f>
        <v>1</v>
      </c>
      <c r="E1147" s="77">
        <v>43005.518055555556</v>
      </c>
      <c r="F1147" s="78" t="s">
        <v>2817</v>
      </c>
      <c r="G1147" s="78" t="s">
        <v>2818</v>
      </c>
      <c r="H1147" s="78" t="s">
        <v>474</v>
      </c>
      <c r="I1147" s="76" t="s">
        <v>885</v>
      </c>
      <c r="J1147" s="76" t="s">
        <v>3783</v>
      </c>
      <c r="K1147" s="78" t="s">
        <v>1552</v>
      </c>
      <c r="L1147" s="7" t="str">
        <f>IF(BudgetsQTable[[#This Row],[pi_last_name]]=" ","",HYPERLINK("https://www.ejacket.nsf.gov/ej/showProposal.do?Continue=Y&amp;ID="&amp;BudgetsQTable[[#This Row],[prop_id]],BudgetsQTable[[#This Row],[prop_id]]))</f>
        <v>1763613</v>
      </c>
      <c r="M1147" s="78" t="s">
        <v>803</v>
      </c>
      <c r="N1147" s="7" t="str">
        <f>IF(BudgetsQTable[[#This Row],[pi_last_name]]=" ","",HYPERLINK("mailto:"&amp;BudgetsQTable[[#This Row],[pi_email]]&amp;"&amp;subject=Your NSF Proposal:  "&amp;BudgetsQTable[[#This Row],[prop_id]],BudgetsQTable[[#This Row],[pi_email]]))</f>
        <v>liye@ece.gatech.edu</v>
      </c>
      <c r="O1147" s="78" t="s">
        <v>3284</v>
      </c>
      <c r="P1147" s="78"/>
      <c r="Q1147" s="78"/>
      <c r="R1147" s="79"/>
      <c r="S1147" s="79"/>
      <c r="T1147" s="79"/>
      <c r="U1147" s="80"/>
      <c r="V1147" s="78">
        <v>0</v>
      </c>
      <c r="W1147" s="78"/>
      <c r="X1147" s="11" t="str">
        <f ca="1">IF(ISBLANK(BudgetsQTable[[#This Row],[budg_seq_yr]]),"FY"&amp;fiscalyear,"FY"&amp;fiscalyear-1+BudgetsQTable[[#This Row],[budg_seq_yr]])</f>
        <v>FY18</v>
      </c>
      <c r="Y1147" s="79">
        <v>600000</v>
      </c>
      <c r="Z1147" s="78" t="s">
        <v>2818</v>
      </c>
      <c r="AA1147" s="78" t="s">
        <v>474</v>
      </c>
      <c r="AB1147" s="76" t="s">
        <v>2821</v>
      </c>
      <c r="AC1147" s="78" t="s">
        <v>2988</v>
      </c>
    </row>
    <row r="1148" spans="1:29" x14ac:dyDescent="0.35">
      <c r="A1148" s="10" t="s">
        <v>1552</v>
      </c>
      <c r="B1148" s="76" t="s">
        <v>2824</v>
      </c>
      <c r="C1148" s="76">
        <f>C1147+(BudgetsQTable[[#This Row],[lead]]&lt;&gt;K1147)</f>
        <v>149</v>
      </c>
      <c r="D1148" s="76">
        <f>D1147*(BudgetsQTable[[#This Row],[lead]]=K1147)+(BudgetsQTable[[#This Row],[prop_id]]&lt;&gt;A1147)</f>
        <v>1</v>
      </c>
      <c r="E1148" s="77">
        <v>43005.518055555556</v>
      </c>
      <c r="F1148" s="78" t="s">
        <v>2817</v>
      </c>
      <c r="G1148" s="78" t="s">
        <v>2818</v>
      </c>
      <c r="H1148" s="78" t="s">
        <v>474</v>
      </c>
      <c r="I1148" s="76" t="s">
        <v>885</v>
      </c>
      <c r="J1148" s="76" t="s">
        <v>753</v>
      </c>
      <c r="K1148" s="78" t="s">
        <v>1552</v>
      </c>
      <c r="L1148" s="7" t="str">
        <f>IF(BudgetsQTable[[#This Row],[pi_last_name]]=" ","",HYPERLINK("https://www.ejacket.nsf.gov/ej/showProposal.do?Continue=Y&amp;ID="&amp;BudgetsQTable[[#This Row],[prop_id]],BudgetsQTable[[#This Row],[prop_id]]))</f>
        <v/>
      </c>
      <c r="M1148" s="78" t="s">
        <v>753</v>
      </c>
      <c r="N1148" s="7" t="str">
        <f>IF(BudgetsQTable[[#This Row],[pi_last_name]]=" ","",HYPERLINK("mailto:"&amp;BudgetsQTable[[#This Row],[pi_email]]&amp;"&amp;subject=Your NSF Proposal:  "&amp;BudgetsQTable[[#This Row],[prop_id]],BudgetsQTable[[#This Row],[pi_email]]))</f>
        <v/>
      </c>
      <c r="O1148" s="78" t="s">
        <v>753</v>
      </c>
      <c r="P1148" s="78">
        <v>2</v>
      </c>
      <c r="Q1148" s="78">
        <v>1.5</v>
      </c>
      <c r="R1148" s="79">
        <v>0</v>
      </c>
      <c r="S1148" s="79">
        <v>0</v>
      </c>
      <c r="T1148" s="79">
        <v>0</v>
      </c>
      <c r="U1148" s="80">
        <v>200000</v>
      </c>
      <c r="V1148" s="78">
        <v>0</v>
      </c>
      <c r="W1148" s="78">
        <v>1</v>
      </c>
      <c r="X1148" s="11" t="str">
        <f ca="1">IF(ISBLANK(BudgetsQTable[[#This Row],[budg_seq_yr]]),"FY"&amp;fiscalyear,"FY"&amp;fiscalyear-1+BudgetsQTable[[#This Row],[budg_seq_yr]])</f>
        <v>FY18</v>
      </c>
      <c r="Y1148" s="79">
        <v>200000</v>
      </c>
      <c r="Z1148" s="78" t="s">
        <v>2818</v>
      </c>
      <c r="AA1148" s="78" t="s">
        <v>474</v>
      </c>
      <c r="AB1148" s="76" t="s">
        <v>2821</v>
      </c>
      <c r="AC1148" s="78" t="s">
        <v>2988</v>
      </c>
    </row>
    <row r="1149" spans="1:29" x14ac:dyDescent="0.35">
      <c r="A1149" s="10" t="s">
        <v>1552</v>
      </c>
      <c r="B1149" s="76" t="s">
        <v>2824</v>
      </c>
      <c r="C1149" s="76">
        <f>C1148+(BudgetsQTable[[#This Row],[lead]]&lt;&gt;K1148)</f>
        <v>149</v>
      </c>
      <c r="D1149" s="76">
        <f>D1148*(BudgetsQTable[[#This Row],[lead]]=K1148)+(BudgetsQTable[[#This Row],[prop_id]]&lt;&gt;A1148)</f>
        <v>1</v>
      </c>
      <c r="E1149" s="77">
        <v>43005.518055555556</v>
      </c>
      <c r="F1149" s="78" t="s">
        <v>2817</v>
      </c>
      <c r="G1149" s="78" t="s">
        <v>2818</v>
      </c>
      <c r="H1149" s="78" t="s">
        <v>474</v>
      </c>
      <c r="I1149" s="76" t="s">
        <v>885</v>
      </c>
      <c r="J1149" s="76" t="s">
        <v>753</v>
      </c>
      <c r="K1149" s="78" t="s">
        <v>1552</v>
      </c>
      <c r="L1149" s="7" t="str">
        <f>IF(BudgetsQTable[[#This Row],[pi_last_name]]=" ","",HYPERLINK("https://www.ejacket.nsf.gov/ej/showProposal.do?Continue=Y&amp;ID="&amp;BudgetsQTable[[#This Row],[prop_id]],BudgetsQTable[[#This Row],[prop_id]]))</f>
        <v/>
      </c>
      <c r="M1149" s="78" t="s">
        <v>753</v>
      </c>
      <c r="N1149" s="7" t="str">
        <f>IF(BudgetsQTable[[#This Row],[pi_last_name]]=" ","",HYPERLINK("mailto:"&amp;BudgetsQTable[[#This Row],[pi_email]]&amp;"&amp;subject=Your NSF Proposal:  "&amp;BudgetsQTable[[#This Row],[prop_id]],BudgetsQTable[[#This Row],[pi_email]]))</f>
        <v/>
      </c>
      <c r="O1149" s="78" t="s">
        <v>753</v>
      </c>
      <c r="P1149" s="78">
        <v>2</v>
      </c>
      <c r="Q1149" s="78">
        <v>1.5</v>
      </c>
      <c r="R1149" s="79">
        <v>0</v>
      </c>
      <c r="S1149" s="79">
        <v>0</v>
      </c>
      <c r="T1149" s="79">
        <v>0</v>
      </c>
      <c r="U1149" s="80">
        <v>200000</v>
      </c>
      <c r="V1149" s="78">
        <v>0</v>
      </c>
      <c r="W1149" s="78">
        <v>2</v>
      </c>
      <c r="X1149" s="11" t="str">
        <f ca="1">IF(ISBLANK(BudgetsQTable[[#This Row],[budg_seq_yr]]),"FY"&amp;fiscalyear,"FY"&amp;fiscalyear-1+BudgetsQTable[[#This Row],[budg_seq_yr]])</f>
        <v>FY19</v>
      </c>
      <c r="Y1149" s="79">
        <v>200000</v>
      </c>
      <c r="Z1149" s="78" t="s">
        <v>2818</v>
      </c>
      <c r="AA1149" s="78" t="s">
        <v>474</v>
      </c>
      <c r="AB1149" s="76" t="s">
        <v>2821</v>
      </c>
      <c r="AC1149" s="78" t="s">
        <v>2988</v>
      </c>
    </row>
    <row r="1150" spans="1:29" x14ac:dyDescent="0.35">
      <c r="A1150" s="10" t="s">
        <v>1552</v>
      </c>
      <c r="B1150" s="76" t="s">
        <v>2824</v>
      </c>
      <c r="C1150" s="76">
        <f>C1149+(BudgetsQTable[[#This Row],[lead]]&lt;&gt;K1149)</f>
        <v>149</v>
      </c>
      <c r="D1150" s="76">
        <f>D1149*(BudgetsQTable[[#This Row],[lead]]=K1149)+(BudgetsQTable[[#This Row],[prop_id]]&lt;&gt;A1149)</f>
        <v>1</v>
      </c>
      <c r="E1150" s="77">
        <v>43005.518055555556</v>
      </c>
      <c r="F1150" s="78" t="s">
        <v>2817</v>
      </c>
      <c r="G1150" s="78" t="s">
        <v>2818</v>
      </c>
      <c r="H1150" s="78" t="s">
        <v>474</v>
      </c>
      <c r="I1150" s="76" t="s">
        <v>885</v>
      </c>
      <c r="J1150" s="76" t="s">
        <v>753</v>
      </c>
      <c r="K1150" s="78" t="s">
        <v>1552</v>
      </c>
      <c r="L1150" s="7" t="str">
        <f>IF(BudgetsQTable[[#This Row],[pi_last_name]]=" ","",HYPERLINK("https://www.ejacket.nsf.gov/ej/showProposal.do?Continue=Y&amp;ID="&amp;BudgetsQTable[[#This Row],[prop_id]],BudgetsQTable[[#This Row],[prop_id]]))</f>
        <v/>
      </c>
      <c r="M1150" s="78" t="s">
        <v>753</v>
      </c>
      <c r="N1150" s="7" t="str">
        <f>IF(BudgetsQTable[[#This Row],[pi_last_name]]=" ","",HYPERLINK("mailto:"&amp;BudgetsQTable[[#This Row],[pi_email]]&amp;"&amp;subject=Your NSF Proposal:  "&amp;BudgetsQTable[[#This Row],[prop_id]],BudgetsQTable[[#This Row],[pi_email]]))</f>
        <v/>
      </c>
      <c r="O1150" s="78" t="s">
        <v>753</v>
      </c>
      <c r="P1150" s="78">
        <v>2</v>
      </c>
      <c r="Q1150" s="78">
        <v>1.5</v>
      </c>
      <c r="R1150" s="79">
        <v>0</v>
      </c>
      <c r="S1150" s="79">
        <v>0</v>
      </c>
      <c r="T1150" s="79">
        <v>0</v>
      </c>
      <c r="U1150" s="80">
        <v>200000</v>
      </c>
      <c r="V1150" s="78">
        <v>0</v>
      </c>
      <c r="W1150" s="78">
        <v>3</v>
      </c>
      <c r="X1150" s="11" t="str">
        <f ca="1">IF(ISBLANK(BudgetsQTable[[#This Row],[budg_seq_yr]]),"FY"&amp;fiscalyear,"FY"&amp;fiscalyear-1+BudgetsQTable[[#This Row],[budg_seq_yr]])</f>
        <v>FY20</v>
      </c>
      <c r="Y1150" s="79">
        <v>200000</v>
      </c>
      <c r="Z1150" s="78" t="s">
        <v>2818</v>
      </c>
      <c r="AA1150" s="78" t="s">
        <v>474</v>
      </c>
      <c r="AB1150" s="76" t="s">
        <v>2821</v>
      </c>
      <c r="AC1150" s="78" t="s">
        <v>2988</v>
      </c>
    </row>
    <row r="1151" spans="1:29" x14ac:dyDescent="0.35">
      <c r="A1151" s="10" t="s">
        <v>3784</v>
      </c>
      <c r="B1151" s="76" t="s">
        <v>2834</v>
      </c>
      <c r="C1151" s="76">
        <f>C1150+(BudgetsQTable[[#This Row],[lead]]&lt;&gt;K1150)</f>
        <v>149</v>
      </c>
      <c r="D1151" s="76">
        <f>D1150*(BudgetsQTable[[#This Row],[lead]]=K1150)+(BudgetsQTable[[#This Row],[prop_id]]&lt;&gt;A1150)</f>
        <v>2</v>
      </c>
      <c r="E1151" s="77">
        <v>43005.534722222219</v>
      </c>
      <c r="F1151" s="78" t="s">
        <v>2817</v>
      </c>
      <c r="G1151" s="78" t="s">
        <v>2818</v>
      </c>
      <c r="H1151" s="78" t="s">
        <v>474</v>
      </c>
      <c r="I1151" s="76" t="s">
        <v>885</v>
      </c>
      <c r="J1151" s="76" t="s">
        <v>3787</v>
      </c>
      <c r="K1151" s="78" t="s">
        <v>1552</v>
      </c>
      <c r="L1151" s="7" t="str">
        <f>IF(BudgetsQTable[[#This Row],[pi_last_name]]=" ","",HYPERLINK("https://www.ejacket.nsf.gov/ej/showProposal.do?Continue=Y&amp;ID="&amp;BudgetsQTable[[#This Row],[prop_id]],BudgetsQTable[[#This Row],[prop_id]]))</f>
        <v>1763633</v>
      </c>
      <c r="M1151" s="78" t="s">
        <v>1083</v>
      </c>
      <c r="N1151" s="7" t="str">
        <f>IF(BudgetsQTable[[#This Row],[pi_last_name]]=" ","",HYPERLINK("mailto:"&amp;BudgetsQTable[[#This Row],[pi_email]]&amp;"&amp;subject=Your NSF Proposal:  "&amp;BudgetsQTable[[#This Row],[prop_id]],BudgetsQTable[[#This Row],[pi_email]]))</f>
        <v>xwzhou@lsu.edu</v>
      </c>
      <c r="O1151" s="78" t="s">
        <v>3659</v>
      </c>
      <c r="P1151" s="78"/>
      <c r="Q1151" s="78"/>
      <c r="R1151" s="79"/>
      <c r="S1151" s="79"/>
      <c r="T1151" s="79"/>
      <c r="U1151" s="80"/>
      <c r="V1151" s="78">
        <v>0</v>
      </c>
      <c r="W1151" s="78"/>
      <c r="X1151" s="11" t="str">
        <f ca="1">IF(ISBLANK(BudgetsQTable[[#This Row],[budg_seq_yr]]),"FY"&amp;fiscalyear,"FY"&amp;fiscalyear-1+BudgetsQTable[[#This Row],[budg_seq_yr]])</f>
        <v>FY18</v>
      </c>
      <c r="Y1151" s="79">
        <v>600000</v>
      </c>
      <c r="Z1151" s="78" t="s">
        <v>2818</v>
      </c>
      <c r="AA1151" s="78" t="s">
        <v>474</v>
      </c>
      <c r="AB1151" s="76" t="s">
        <v>2821</v>
      </c>
      <c r="AC1151" s="78" t="s">
        <v>2988</v>
      </c>
    </row>
    <row r="1152" spans="1:29" x14ac:dyDescent="0.35">
      <c r="A1152" s="10" t="s">
        <v>3784</v>
      </c>
      <c r="B1152" s="76" t="s">
        <v>2834</v>
      </c>
      <c r="C1152" s="76">
        <f>C1151+(BudgetsQTable[[#This Row],[lead]]&lt;&gt;K1151)</f>
        <v>149</v>
      </c>
      <c r="D1152" s="76">
        <f>D1151*(BudgetsQTable[[#This Row],[lead]]=K1151)+(BudgetsQTable[[#This Row],[prop_id]]&lt;&gt;A1151)</f>
        <v>2</v>
      </c>
      <c r="E1152" s="77">
        <v>43005.534722222219</v>
      </c>
      <c r="F1152" s="78" t="s">
        <v>2817</v>
      </c>
      <c r="G1152" s="78" t="s">
        <v>2818</v>
      </c>
      <c r="H1152" s="78" t="s">
        <v>474</v>
      </c>
      <c r="I1152" s="76" t="s">
        <v>885</v>
      </c>
      <c r="J1152" s="76" t="s">
        <v>753</v>
      </c>
      <c r="K1152" s="78" t="s">
        <v>1552</v>
      </c>
      <c r="L1152" s="7" t="str">
        <f>IF(BudgetsQTable[[#This Row],[pi_last_name]]=" ","",HYPERLINK("https://www.ejacket.nsf.gov/ej/showProposal.do?Continue=Y&amp;ID="&amp;BudgetsQTable[[#This Row],[prop_id]],BudgetsQTable[[#This Row],[prop_id]]))</f>
        <v/>
      </c>
      <c r="M1152" s="78" t="s">
        <v>753</v>
      </c>
      <c r="N1152" s="7" t="str">
        <f>IF(BudgetsQTable[[#This Row],[pi_last_name]]=" ","",HYPERLINK("mailto:"&amp;BudgetsQTable[[#This Row],[pi_email]]&amp;"&amp;subject=Your NSF Proposal:  "&amp;BudgetsQTable[[#This Row],[prop_id]],BudgetsQTable[[#This Row],[pi_email]]))</f>
        <v/>
      </c>
      <c r="O1152" s="78" t="s">
        <v>753</v>
      </c>
      <c r="P1152" s="78">
        <v>2</v>
      </c>
      <c r="Q1152" s="78">
        <v>2</v>
      </c>
      <c r="R1152" s="79">
        <v>0</v>
      </c>
      <c r="S1152" s="79">
        <v>0</v>
      </c>
      <c r="T1152" s="79">
        <v>0</v>
      </c>
      <c r="U1152" s="80">
        <v>200000</v>
      </c>
      <c r="V1152" s="78">
        <v>0</v>
      </c>
      <c r="W1152" s="78">
        <v>1</v>
      </c>
      <c r="X1152" s="11" t="str">
        <f ca="1">IF(ISBLANK(BudgetsQTable[[#This Row],[budg_seq_yr]]),"FY"&amp;fiscalyear,"FY"&amp;fiscalyear-1+BudgetsQTable[[#This Row],[budg_seq_yr]])</f>
        <v>FY18</v>
      </c>
      <c r="Y1152" s="79">
        <v>200000</v>
      </c>
      <c r="Z1152" s="78" t="s">
        <v>2818</v>
      </c>
      <c r="AA1152" s="78" t="s">
        <v>474</v>
      </c>
      <c r="AB1152" s="76" t="s">
        <v>2821</v>
      </c>
      <c r="AC1152" s="78" t="s">
        <v>2988</v>
      </c>
    </row>
    <row r="1153" spans="1:29" x14ac:dyDescent="0.35">
      <c r="A1153" s="10" t="s">
        <v>3784</v>
      </c>
      <c r="B1153" s="76" t="s">
        <v>2834</v>
      </c>
      <c r="C1153" s="76">
        <f>C1152+(BudgetsQTable[[#This Row],[lead]]&lt;&gt;K1152)</f>
        <v>149</v>
      </c>
      <c r="D1153" s="76">
        <f>D1152*(BudgetsQTable[[#This Row],[lead]]=K1152)+(BudgetsQTable[[#This Row],[prop_id]]&lt;&gt;A1152)</f>
        <v>2</v>
      </c>
      <c r="E1153" s="77">
        <v>43005.534722222219</v>
      </c>
      <c r="F1153" s="78" t="s">
        <v>2817</v>
      </c>
      <c r="G1153" s="78" t="s">
        <v>2818</v>
      </c>
      <c r="H1153" s="78" t="s">
        <v>474</v>
      </c>
      <c r="I1153" s="76" t="s">
        <v>885</v>
      </c>
      <c r="J1153" s="76" t="s">
        <v>753</v>
      </c>
      <c r="K1153" s="78" t="s">
        <v>1552</v>
      </c>
      <c r="L1153" s="7" t="str">
        <f>IF(BudgetsQTable[[#This Row],[pi_last_name]]=" ","",HYPERLINK("https://www.ejacket.nsf.gov/ej/showProposal.do?Continue=Y&amp;ID="&amp;BudgetsQTable[[#This Row],[prop_id]],BudgetsQTable[[#This Row],[prop_id]]))</f>
        <v/>
      </c>
      <c r="M1153" s="78" t="s">
        <v>753</v>
      </c>
      <c r="N1153" s="7" t="str">
        <f>IF(BudgetsQTable[[#This Row],[pi_last_name]]=" ","",HYPERLINK("mailto:"&amp;BudgetsQTable[[#This Row],[pi_email]]&amp;"&amp;subject=Your NSF Proposal:  "&amp;BudgetsQTable[[#This Row],[prop_id]],BudgetsQTable[[#This Row],[pi_email]]))</f>
        <v/>
      </c>
      <c r="O1153" s="78" t="s">
        <v>753</v>
      </c>
      <c r="P1153" s="78">
        <v>2</v>
      </c>
      <c r="Q1153" s="78">
        <v>2</v>
      </c>
      <c r="R1153" s="79">
        <v>0</v>
      </c>
      <c r="S1153" s="79">
        <v>0</v>
      </c>
      <c r="T1153" s="79">
        <v>0</v>
      </c>
      <c r="U1153" s="80">
        <v>200000</v>
      </c>
      <c r="V1153" s="78">
        <v>0</v>
      </c>
      <c r="W1153" s="78">
        <v>2</v>
      </c>
      <c r="X1153" s="11" t="str">
        <f ca="1">IF(ISBLANK(BudgetsQTable[[#This Row],[budg_seq_yr]]),"FY"&amp;fiscalyear,"FY"&amp;fiscalyear-1+BudgetsQTable[[#This Row],[budg_seq_yr]])</f>
        <v>FY19</v>
      </c>
      <c r="Y1153" s="79">
        <v>200000</v>
      </c>
      <c r="Z1153" s="78" t="s">
        <v>2818</v>
      </c>
      <c r="AA1153" s="78" t="s">
        <v>474</v>
      </c>
      <c r="AB1153" s="76" t="s">
        <v>2821</v>
      </c>
      <c r="AC1153" s="78" t="s">
        <v>2988</v>
      </c>
    </row>
    <row r="1154" spans="1:29" x14ac:dyDescent="0.35">
      <c r="A1154" s="10" t="s">
        <v>3784</v>
      </c>
      <c r="B1154" s="76" t="s">
        <v>2834</v>
      </c>
      <c r="C1154" s="76">
        <f>C1153+(BudgetsQTable[[#This Row],[lead]]&lt;&gt;K1153)</f>
        <v>149</v>
      </c>
      <c r="D1154" s="76">
        <f>D1153*(BudgetsQTable[[#This Row],[lead]]=K1153)+(BudgetsQTable[[#This Row],[prop_id]]&lt;&gt;A1153)</f>
        <v>2</v>
      </c>
      <c r="E1154" s="77">
        <v>43005.534722222219</v>
      </c>
      <c r="F1154" s="78" t="s">
        <v>2817</v>
      </c>
      <c r="G1154" s="78" t="s">
        <v>2818</v>
      </c>
      <c r="H1154" s="78" t="s">
        <v>474</v>
      </c>
      <c r="I1154" s="76" t="s">
        <v>885</v>
      </c>
      <c r="J1154" s="76" t="s">
        <v>753</v>
      </c>
      <c r="K1154" s="78" t="s">
        <v>1552</v>
      </c>
      <c r="L1154" s="7" t="str">
        <f>IF(BudgetsQTable[[#This Row],[pi_last_name]]=" ","",HYPERLINK("https://www.ejacket.nsf.gov/ej/showProposal.do?Continue=Y&amp;ID="&amp;BudgetsQTable[[#This Row],[prop_id]],BudgetsQTable[[#This Row],[prop_id]]))</f>
        <v/>
      </c>
      <c r="M1154" s="78" t="s">
        <v>753</v>
      </c>
      <c r="N1154" s="7" t="str">
        <f>IF(BudgetsQTable[[#This Row],[pi_last_name]]=" ","",HYPERLINK("mailto:"&amp;BudgetsQTable[[#This Row],[pi_email]]&amp;"&amp;subject=Your NSF Proposal:  "&amp;BudgetsQTable[[#This Row],[prop_id]],BudgetsQTable[[#This Row],[pi_email]]))</f>
        <v/>
      </c>
      <c r="O1154" s="78" t="s">
        <v>753</v>
      </c>
      <c r="P1154" s="78">
        <v>2</v>
      </c>
      <c r="Q1154" s="78">
        <v>2</v>
      </c>
      <c r="R1154" s="79">
        <v>0</v>
      </c>
      <c r="S1154" s="79">
        <v>0</v>
      </c>
      <c r="T1154" s="79">
        <v>0</v>
      </c>
      <c r="U1154" s="80">
        <v>200000</v>
      </c>
      <c r="V1154" s="78">
        <v>0</v>
      </c>
      <c r="W1154" s="78">
        <v>3</v>
      </c>
      <c r="X1154" s="11" t="str">
        <f ca="1">IF(ISBLANK(BudgetsQTable[[#This Row],[budg_seq_yr]]),"FY"&amp;fiscalyear,"FY"&amp;fiscalyear-1+BudgetsQTable[[#This Row],[budg_seq_yr]])</f>
        <v>FY20</v>
      </c>
      <c r="Y1154" s="79">
        <v>200000</v>
      </c>
      <c r="Z1154" s="78" t="s">
        <v>2818</v>
      </c>
      <c r="AA1154" s="78" t="s">
        <v>474</v>
      </c>
      <c r="AB1154" s="76" t="s">
        <v>2821</v>
      </c>
      <c r="AC1154" s="78" t="s">
        <v>2988</v>
      </c>
    </row>
    <row r="1155" spans="1:29" x14ac:dyDescent="0.35">
      <c r="A1155" s="10" t="s">
        <v>1554</v>
      </c>
      <c r="B1155" s="76" t="s">
        <v>2824</v>
      </c>
      <c r="C1155" s="76">
        <f>C1154+(BudgetsQTable[[#This Row],[lead]]&lt;&gt;K1154)</f>
        <v>150</v>
      </c>
      <c r="D1155" s="76">
        <f>D1154*(BudgetsQTable[[#This Row],[lead]]=K1154)+(BudgetsQTable[[#This Row],[prop_id]]&lt;&gt;A1154)</f>
        <v>1</v>
      </c>
      <c r="E1155" s="77">
        <v>43005.519444444442</v>
      </c>
      <c r="F1155" s="78" t="s">
        <v>2868</v>
      </c>
      <c r="G1155" s="78" t="s">
        <v>2869</v>
      </c>
      <c r="H1155" s="78" t="s">
        <v>466</v>
      </c>
      <c r="I1155" s="76" t="s">
        <v>811</v>
      </c>
      <c r="J1155" s="76" t="s">
        <v>1778</v>
      </c>
      <c r="K1155" s="78" t="s">
        <v>1554</v>
      </c>
      <c r="L1155" s="7" t="str">
        <f>IF(BudgetsQTable[[#This Row],[pi_last_name]]=" ","",HYPERLINK("https://www.ejacket.nsf.gov/ej/showProposal.do?Continue=Y&amp;ID="&amp;BudgetsQTable[[#This Row],[prop_id]],BudgetsQTable[[#This Row],[prop_id]]))</f>
        <v>1763614</v>
      </c>
      <c r="M1155" s="78" t="s">
        <v>1555</v>
      </c>
      <c r="N1155" s="7" t="str">
        <f>IF(BudgetsQTable[[#This Row],[pi_last_name]]=" ","",HYPERLINK("mailto:"&amp;BudgetsQTable[[#This Row],[pi_email]]&amp;"&amp;subject=Your NSF Proposal:  "&amp;BudgetsQTable[[#This Row],[prop_id]],BudgetsQTable[[#This Row],[pi_email]]))</f>
        <v>hpark@cc.gatech.edu</v>
      </c>
      <c r="O1155" s="78" t="s">
        <v>3284</v>
      </c>
      <c r="P1155" s="78"/>
      <c r="Q1155" s="78"/>
      <c r="R1155" s="79"/>
      <c r="S1155" s="79"/>
      <c r="T1155" s="79"/>
      <c r="U1155" s="80"/>
      <c r="V1155" s="78">
        <v>0</v>
      </c>
      <c r="W1155" s="78"/>
      <c r="X1155" s="11" t="str">
        <f ca="1">IF(ISBLANK(BudgetsQTable[[#This Row],[budg_seq_yr]]),"FY"&amp;fiscalyear,"FY"&amp;fiscalyear-1+BudgetsQTable[[#This Row],[budg_seq_yr]])</f>
        <v>FY18</v>
      </c>
      <c r="Y1155" s="79">
        <v>2200000</v>
      </c>
      <c r="Z1155" s="78" t="s">
        <v>2869</v>
      </c>
      <c r="AA1155" s="78" t="s">
        <v>466</v>
      </c>
      <c r="AB1155" s="76" t="s">
        <v>2821</v>
      </c>
      <c r="AC1155" s="78" t="s">
        <v>3497</v>
      </c>
    </row>
    <row r="1156" spans="1:29" x14ac:dyDescent="0.35">
      <c r="A1156" s="10" t="s">
        <v>1554</v>
      </c>
      <c r="B1156" s="76" t="s">
        <v>2824</v>
      </c>
      <c r="C1156" s="76">
        <f>C1155+(BudgetsQTable[[#This Row],[lead]]&lt;&gt;K1155)</f>
        <v>150</v>
      </c>
      <c r="D1156" s="76">
        <f>D1155*(BudgetsQTable[[#This Row],[lead]]=K1155)+(BudgetsQTable[[#This Row],[prop_id]]&lt;&gt;A1155)</f>
        <v>1</v>
      </c>
      <c r="E1156" s="77">
        <v>43005.519444444442</v>
      </c>
      <c r="F1156" s="78" t="s">
        <v>2868</v>
      </c>
      <c r="G1156" s="78" t="s">
        <v>2869</v>
      </c>
      <c r="H1156" s="78" t="s">
        <v>466</v>
      </c>
      <c r="I1156" s="76" t="s">
        <v>811</v>
      </c>
      <c r="J1156" s="76" t="s">
        <v>753</v>
      </c>
      <c r="K1156" s="78" t="s">
        <v>1554</v>
      </c>
      <c r="L1156" s="7" t="str">
        <f>IF(BudgetsQTable[[#This Row],[pi_last_name]]=" ","",HYPERLINK("https://www.ejacket.nsf.gov/ej/showProposal.do?Continue=Y&amp;ID="&amp;BudgetsQTable[[#This Row],[prop_id]],BudgetsQTable[[#This Row],[prop_id]]))</f>
        <v/>
      </c>
      <c r="M1156" s="78" t="s">
        <v>753</v>
      </c>
      <c r="N1156" s="7" t="str">
        <f>IF(BudgetsQTable[[#This Row],[pi_last_name]]=" ","",HYPERLINK("mailto:"&amp;BudgetsQTable[[#This Row],[pi_email]]&amp;"&amp;subject=Your NSF Proposal:  "&amp;BudgetsQTable[[#This Row],[prop_id]],BudgetsQTable[[#This Row],[pi_email]]))</f>
        <v/>
      </c>
      <c r="O1156" s="78" t="s">
        <v>753</v>
      </c>
      <c r="P1156" s="78">
        <v>5</v>
      </c>
      <c r="Q1156" s="78">
        <v>5</v>
      </c>
      <c r="R1156" s="79">
        <v>0</v>
      </c>
      <c r="S1156" s="79">
        <v>12500</v>
      </c>
      <c r="T1156" s="79">
        <v>10000</v>
      </c>
      <c r="U1156" s="80">
        <v>435791</v>
      </c>
      <c r="V1156" s="78">
        <v>0</v>
      </c>
      <c r="W1156" s="78">
        <v>1</v>
      </c>
      <c r="X1156" s="11" t="str">
        <f ca="1">IF(ISBLANK(BudgetsQTable[[#This Row],[budg_seq_yr]]),"FY"&amp;fiscalyear,"FY"&amp;fiscalyear-1+BudgetsQTable[[#This Row],[budg_seq_yr]])</f>
        <v>FY18</v>
      </c>
      <c r="Y1156" s="79">
        <v>435791</v>
      </c>
      <c r="Z1156" s="78" t="s">
        <v>2869</v>
      </c>
      <c r="AA1156" s="78" t="s">
        <v>466</v>
      </c>
      <c r="AB1156" s="76" t="s">
        <v>2821</v>
      </c>
      <c r="AC1156" s="78" t="s">
        <v>3497</v>
      </c>
    </row>
    <row r="1157" spans="1:29" x14ac:dyDescent="0.35">
      <c r="A1157" s="10" t="s">
        <v>1554</v>
      </c>
      <c r="B1157" s="76" t="s">
        <v>2824</v>
      </c>
      <c r="C1157" s="76">
        <f>C1156+(BudgetsQTable[[#This Row],[lead]]&lt;&gt;K1156)</f>
        <v>150</v>
      </c>
      <c r="D1157" s="76">
        <f>D1156*(BudgetsQTable[[#This Row],[lead]]=K1156)+(BudgetsQTable[[#This Row],[prop_id]]&lt;&gt;A1156)</f>
        <v>1</v>
      </c>
      <c r="E1157" s="77">
        <v>43005.519444444442</v>
      </c>
      <c r="F1157" s="78" t="s">
        <v>2868</v>
      </c>
      <c r="G1157" s="78" t="s">
        <v>2869</v>
      </c>
      <c r="H1157" s="78" t="s">
        <v>466</v>
      </c>
      <c r="I1157" s="76" t="s">
        <v>811</v>
      </c>
      <c r="J1157" s="76" t="s">
        <v>753</v>
      </c>
      <c r="K1157" s="78" t="s">
        <v>1554</v>
      </c>
      <c r="L1157" s="7" t="str">
        <f>IF(BudgetsQTable[[#This Row],[pi_last_name]]=" ","",HYPERLINK("https://www.ejacket.nsf.gov/ej/showProposal.do?Continue=Y&amp;ID="&amp;BudgetsQTable[[#This Row],[prop_id]],BudgetsQTable[[#This Row],[prop_id]]))</f>
        <v/>
      </c>
      <c r="M1157" s="78" t="s">
        <v>753</v>
      </c>
      <c r="N1157" s="7" t="str">
        <f>IF(BudgetsQTable[[#This Row],[pi_last_name]]=" ","",HYPERLINK("mailto:"&amp;BudgetsQTable[[#This Row],[pi_email]]&amp;"&amp;subject=Your NSF Proposal:  "&amp;BudgetsQTable[[#This Row],[prop_id]],BudgetsQTable[[#This Row],[pi_email]]))</f>
        <v/>
      </c>
      <c r="O1157" s="78" t="s">
        <v>753</v>
      </c>
      <c r="P1157" s="78">
        <v>5</v>
      </c>
      <c r="Q1157" s="78">
        <v>5</v>
      </c>
      <c r="R1157" s="79">
        <v>56650</v>
      </c>
      <c r="S1157" s="79">
        <v>12500</v>
      </c>
      <c r="T1157" s="79">
        <v>10000</v>
      </c>
      <c r="U1157" s="80">
        <v>573989</v>
      </c>
      <c r="V1157" s="78">
        <v>0</v>
      </c>
      <c r="W1157" s="78">
        <v>2</v>
      </c>
      <c r="X1157" s="11" t="str">
        <f ca="1">IF(ISBLANK(BudgetsQTable[[#This Row],[budg_seq_yr]]),"FY"&amp;fiscalyear,"FY"&amp;fiscalyear-1+BudgetsQTable[[#This Row],[budg_seq_yr]])</f>
        <v>FY19</v>
      </c>
      <c r="Y1157" s="79">
        <v>573989</v>
      </c>
      <c r="Z1157" s="78" t="s">
        <v>2869</v>
      </c>
      <c r="AA1157" s="78" t="s">
        <v>466</v>
      </c>
      <c r="AB1157" s="76" t="s">
        <v>2821</v>
      </c>
      <c r="AC1157" s="78" t="s">
        <v>3497</v>
      </c>
    </row>
    <row r="1158" spans="1:29" x14ac:dyDescent="0.35">
      <c r="A1158" s="10" t="s">
        <v>1554</v>
      </c>
      <c r="B1158" s="76" t="s">
        <v>2824</v>
      </c>
      <c r="C1158" s="76">
        <f>C1157+(BudgetsQTable[[#This Row],[lead]]&lt;&gt;K1157)</f>
        <v>150</v>
      </c>
      <c r="D1158" s="76">
        <f>D1157*(BudgetsQTable[[#This Row],[lead]]=K1157)+(BudgetsQTable[[#This Row],[prop_id]]&lt;&gt;A1157)</f>
        <v>1</v>
      </c>
      <c r="E1158" s="77">
        <v>43005.519444444442</v>
      </c>
      <c r="F1158" s="78" t="s">
        <v>2868</v>
      </c>
      <c r="G1158" s="78" t="s">
        <v>2869</v>
      </c>
      <c r="H1158" s="78" t="s">
        <v>466</v>
      </c>
      <c r="I1158" s="76" t="s">
        <v>811</v>
      </c>
      <c r="J1158" s="76" t="s">
        <v>753</v>
      </c>
      <c r="K1158" s="78" t="s">
        <v>1554</v>
      </c>
      <c r="L1158" s="7" t="str">
        <f>IF(BudgetsQTable[[#This Row],[pi_last_name]]=" ","",HYPERLINK("https://www.ejacket.nsf.gov/ej/showProposal.do?Continue=Y&amp;ID="&amp;BudgetsQTable[[#This Row],[prop_id]],BudgetsQTable[[#This Row],[prop_id]]))</f>
        <v/>
      </c>
      <c r="M1158" s="78" t="s">
        <v>753</v>
      </c>
      <c r="N1158" s="7" t="str">
        <f>IF(BudgetsQTable[[#This Row],[pi_last_name]]=" ","",HYPERLINK("mailto:"&amp;BudgetsQTable[[#This Row],[pi_email]]&amp;"&amp;subject=Your NSF Proposal:  "&amp;BudgetsQTable[[#This Row],[prop_id]],BudgetsQTable[[#This Row],[pi_email]]))</f>
        <v/>
      </c>
      <c r="O1158" s="78" t="s">
        <v>753</v>
      </c>
      <c r="P1158" s="78">
        <v>5</v>
      </c>
      <c r="Q1158" s="78">
        <v>5</v>
      </c>
      <c r="R1158" s="79">
        <v>58350</v>
      </c>
      <c r="S1158" s="79">
        <v>12500</v>
      </c>
      <c r="T1158" s="79">
        <v>10000</v>
      </c>
      <c r="U1158" s="80">
        <v>587930</v>
      </c>
      <c r="V1158" s="78">
        <v>0</v>
      </c>
      <c r="W1158" s="78">
        <v>3</v>
      </c>
      <c r="X1158" s="11" t="str">
        <f ca="1">IF(ISBLANK(BudgetsQTable[[#This Row],[budg_seq_yr]]),"FY"&amp;fiscalyear,"FY"&amp;fiscalyear-1+BudgetsQTable[[#This Row],[budg_seq_yr]])</f>
        <v>FY20</v>
      </c>
      <c r="Y1158" s="79">
        <v>587930</v>
      </c>
      <c r="Z1158" s="78" t="s">
        <v>2869</v>
      </c>
      <c r="AA1158" s="78" t="s">
        <v>466</v>
      </c>
      <c r="AB1158" s="76" t="s">
        <v>2821</v>
      </c>
      <c r="AC1158" s="78" t="s">
        <v>3497</v>
      </c>
    </row>
    <row r="1159" spans="1:29" x14ac:dyDescent="0.35">
      <c r="A1159" s="10" t="s">
        <v>1554</v>
      </c>
      <c r="B1159" s="76" t="s">
        <v>2824</v>
      </c>
      <c r="C1159" s="76">
        <f>C1158+(BudgetsQTable[[#This Row],[lead]]&lt;&gt;K1158)</f>
        <v>150</v>
      </c>
      <c r="D1159" s="76">
        <f>D1158*(BudgetsQTable[[#This Row],[lead]]=K1158)+(BudgetsQTable[[#This Row],[prop_id]]&lt;&gt;A1158)</f>
        <v>1</v>
      </c>
      <c r="E1159" s="77">
        <v>43005.519444444442</v>
      </c>
      <c r="F1159" s="78" t="s">
        <v>2868</v>
      </c>
      <c r="G1159" s="78" t="s">
        <v>2869</v>
      </c>
      <c r="H1159" s="78" t="s">
        <v>466</v>
      </c>
      <c r="I1159" s="76" t="s">
        <v>811</v>
      </c>
      <c r="J1159" s="76" t="s">
        <v>753</v>
      </c>
      <c r="K1159" s="78" t="s">
        <v>1554</v>
      </c>
      <c r="L1159" s="7" t="str">
        <f>IF(BudgetsQTable[[#This Row],[pi_last_name]]=" ","",HYPERLINK("https://www.ejacket.nsf.gov/ej/showProposal.do?Continue=Y&amp;ID="&amp;BudgetsQTable[[#This Row],[prop_id]],BudgetsQTable[[#This Row],[prop_id]]))</f>
        <v/>
      </c>
      <c r="M1159" s="78" t="s">
        <v>753</v>
      </c>
      <c r="N1159" s="7" t="str">
        <f>IF(BudgetsQTable[[#This Row],[pi_last_name]]=" ","",HYPERLINK("mailto:"&amp;BudgetsQTable[[#This Row],[pi_email]]&amp;"&amp;subject=Your NSF Proposal:  "&amp;BudgetsQTable[[#This Row],[prop_id]],BudgetsQTable[[#This Row],[pi_email]]))</f>
        <v/>
      </c>
      <c r="O1159" s="78" t="s">
        <v>753</v>
      </c>
      <c r="P1159" s="78">
        <v>5</v>
      </c>
      <c r="Q1159" s="78">
        <v>5</v>
      </c>
      <c r="R1159" s="79">
        <v>60100</v>
      </c>
      <c r="S1159" s="79">
        <v>12500</v>
      </c>
      <c r="T1159" s="79">
        <v>10000</v>
      </c>
      <c r="U1159" s="80">
        <v>602290</v>
      </c>
      <c r="V1159" s="78">
        <v>0</v>
      </c>
      <c r="W1159" s="78">
        <v>4</v>
      </c>
      <c r="X1159" s="11" t="str">
        <f ca="1">IF(ISBLANK(BudgetsQTable[[#This Row],[budg_seq_yr]]),"FY"&amp;fiscalyear,"FY"&amp;fiscalyear-1+BudgetsQTable[[#This Row],[budg_seq_yr]])</f>
        <v>FY21</v>
      </c>
      <c r="Y1159" s="79">
        <v>602290</v>
      </c>
      <c r="Z1159" s="78" t="s">
        <v>2869</v>
      </c>
      <c r="AA1159" s="78" t="s">
        <v>466</v>
      </c>
      <c r="AB1159" s="76" t="s">
        <v>2821</v>
      </c>
      <c r="AC1159" s="78" t="s">
        <v>3497</v>
      </c>
    </row>
    <row r="1160" spans="1:29" x14ac:dyDescent="0.35">
      <c r="A1160" s="10" t="s">
        <v>3790</v>
      </c>
      <c r="B1160" s="76" t="s">
        <v>2834</v>
      </c>
      <c r="C1160" s="76">
        <f>C1159+(BudgetsQTable[[#This Row],[lead]]&lt;&gt;K1159)</f>
        <v>150</v>
      </c>
      <c r="D1160" s="76">
        <f>D1159*(BudgetsQTable[[#This Row],[lead]]=K1159)+(BudgetsQTable[[#This Row],[prop_id]]&lt;&gt;A1159)</f>
        <v>2</v>
      </c>
      <c r="E1160" s="77">
        <v>43005.418749999997</v>
      </c>
      <c r="F1160" s="78" t="s">
        <v>2868</v>
      </c>
      <c r="G1160" s="78" t="s">
        <v>2869</v>
      </c>
      <c r="H1160" s="78" t="s">
        <v>466</v>
      </c>
      <c r="I1160" s="76" t="s">
        <v>811</v>
      </c>
      <c r="J1160" s="76" t="s">
        <v>3792</v>
      </c>
      <c r="K1160" s="78" t="s">
        <v>1554</v>
      </c>
      <c r="L1160" s="7" t="str">
        <f>IF(BudgetsQTable[[#This Row],[pi_last_name]]=" ","",HYPERLINK("https://www.ejacket.nsf.gov/ej/showProposal.do?Continue=Y&amp;ID="&amp;BudgetsQTable[[#This Row],[prop_id]],BudgetsQTable[[#This Row],[prop_id]]))</f>
        <v>1763489</v>
      </c>
      <c r="M1160" s="78" t="s">
        <v>3791</v>
      </c>
      <c r="N1160" s="7" t="str">
        <f>IF(BudgetsQTable[[#This Row],[pi_last_name]]=" ","",HYPERLINK("mailto:"&amp;BudgetsQTable[[#This Row],[pi_email]]&amp;"&amp;subject=Your NSF Proposal:  "&amp;BudgetsQTable[[#This Row],[prop_id]],BudgetsQTable[[#This Row],[pi_email]]))</f>
        <v>ebertd@ecn.purdue.edu</v>
      </c>
      <c r="O1160" s="78" t="s">
        <v>612</v>
      </c>
      <c r="P1160" s="78"/>
      <c r="Q1160" s="78"/>
      <c r="R1160" s="79"/>
      <c r="S1160" s="79"/>
      <c r="T1160" s="79"/>
      <c r="U1160" s="80"/>
      <c r="V1160" s="78">
        <v>0</v>
      </c>
      <c r="W1160" s="78"/>
      <c r="X1160" s="11" t="str">
        <f ca="1">IF(ISBLANK(BudgetsQTable[[#This Row],[budg_seq_yr]]),"FY"&amp;fiscalyear,"FY"&amp;fiscalyear-1+BudgetsQTable[[#This Row],[budg_seq_yr]])</f>
        <v>FY18</v>
      </c>
      <c r="Y1160" s="79">
        <v>400000</v>
      </c>
      <c r="Z1160" s="78" t="s">
        <v>2869</v>
      </c>
      <c r="AA1160" s="78" t="s">
        <v>466</v>
      </c>
      <c r="AB1160" s="76" t="s">
        <v>2821</v>
      </c>
      <c r="AC1160" s="78" t="s">
        <v>3497</v>
      </c>
    </row>
    <row r="1161" spans="1:29" x14ac:dyDescent="0.35">
      <c r="A1161" s="10" t="s">
        <v>3790</v>
      </c>
      <c r="B1161" s="76" t="s">
        <v>2834</v>
      </c>
      <c r="C1161" s="76">
        <f>C1160+(BudgetsQTable[[#This Row],[lead]]&lt;&gt;K1160)</f>
        <v>150</v>
      </c>
      <c r="D1161" s="76">
        <f>D1160*(BudgetsQTable[[#This Row],[lead]]=K1160)+(BudgetsQTable[[#This Row],[prop_id]]&lt;&gt;A1160)</f>
        <v>2</v>
      </c>
      <c r="E1161" s="77">
        <v>43005.418749999997</v>
      </c>
      <c r="F1161" s="78" t="s">
        <v>2868</v>
      </c>
      <c r="G1161" s="78" t="s">
        <v>2869</v>
      </c>
      <c r="H1161" s="78" t="s">
        <v>466</v>
      </c>
      <c r="I1161" s="76" t="s">
        <v>811</v>
      </c>
      <c r="J1161" s="76" t="s">
        <v>753</v>
      </c>
      <c r="K1161" s="78" t="s">
        <v>1554</v>
      </c>
      <c r="L1161" s="7" t="str">
        <f>IF(BudgetsQTable[[#This Row],[pi_last_name]]=" ","",HYPERLINK("https://www.ejacket.nsf.gov/ej/showProposal.do?Continue=Y&amp;ID="&amp;BudgetsQTable[[#This Row],[prop_id]],BudgetsQTable[[#This Row],[prop_id]]))</f>
        <v/>
      </c>
      <c r="M1161" s="78" t="s">
        <v>753</v>
      </c>
      <c r="N1161" s="7" t="str">
        <f>IF(BudgetsQTable[[#This Row],[pi_last_name]]=" ","",HYPERLINK("mailto:"&amp;BudgetsQTable[[#This Row],[pi_email]]&amp;"&amp;subject=Your NSF Proposal:  "&amp;BudgetsQTable[[#This Row],[prop_id]],BudgetsQTable[[#This Row],[pi_email]]))</f>
        <v/>
      </c>
      <c r="O1161" s="78" t="s">
        <v>753</v>
      </c>
      <c r="P1161" s="78">
        <v>1</v>
      </c>
      <c r="Q1161" s="78">
        <v>0.75</v>
      </c>
      <c r="R1161" s="79">
        <v>3542</v>
      </c>
      <c r="S1161" s="79">
        <v>2000</v>
      </c>
      <c r="T1161" s="79">
        <v>0</v>
      </c>
      <c r="U1161" s="80">
        <v>99786</v>
      </c>
      <c r="V1161" s="78">
        <v>0</v>
      </c>
      <c r="W1161" s="78">
        <v>1</v>
      </c>
      <c r="X1161" s="11" t="str">
        <f ca="1">IF(ISBLANK(BudgetsQTable[[#This Row],[budg_seq_yr]]),"FY"&amp;fiscalyear,"FY"&amp;fiscalyear-1+BudgetsQTable[[#This Row],[budg_seq_yr]])</f>
        <v>FY18</v>
      </c>
      <c r="Y1161" s="79">
        <v>99786</v>
      </c>
      <c r="Z1161" s="78" t="s">
        <v>2869</v>
      </c>
      <c r="AA1161" s="78" t="s">
        <v>466</v>
      </c>
      <c r="AB1161" s="76" t="s">
        <v>2821</v>
      </c>
      <c r="AC1161" s="78" t="s">
        <v>3497</v>
      </c>
    </row>
    <row r="1162" spans="1:29" x14ac:dyDescent="0.35">
      <c r="A1162" s="10" t="s">
        <v>3790</v>
      </c>
      <c r="B1162" s="76" t="s">
        <v>2834</v>
      </c>
      <c r="C1162" s="76">
        <f>C1161+(BudgetsQTable[[#This Row],[lead]]&lt;&gt;K1161)</f>
        <v>150</v>
      </c>
      <c r="D1162" s="76">
        <f>D1161*(BudgetsQTable[[#This Row],[lead]]=K1161)+(BudgetsQTable[[#This Row],[prop_id]]&lt;&gt;A1161)</f>
        <v>2</v>
      </c>
      <c r="E1162" s="77">
        <v>43005.418749999997</v>
      </c>
      <c r="F1162" s="78" t="s">
        <v>2868</v>
      </c>
      <c r="G1162" s="78" t="s">
        <v>2869</v>
      </c>
      <c r="H1162" s="78" t="s">
        <v>466</v>
      </c>
      <c r="I1162" s="76" t="s">
        <v>811</v>
      </c>
      <c r="J1162" s="76" t="s">
        <v>753</v>
      </c>
      <c r="K1162" s="78" t="s">
        <v>1554</v>
      </c>
      <c r="L1162" s="7" t="str">
        <f>IF(BudgetsQTable[[#This Row],[pi_last_name]]=" ","",HYPERLINK("https://www.ejacket.nsf.gov/ej/showProposal.do?Continue=Y&amp;ID="&amp;BudgetsQTable[[#This Row],[prop_id]],BudgetsQTable[[#This Row],[prop_id]]))</f>
        <v/>
      </c>
      <c r="M1162" s="78" t="s">
        <v>753</v>
      </c>
      <c r="N1162" s="7" t="str">
        <f>IF(BudgetsQTable[[#This Row],[pi_last_name]]=" ","",HYPERLINK("mailto:"&amp;BudgetsQTable[[#This Row],[pi_email]]&amp;"&amp;subject=Your NSF Proposal:  "&amp;BudgetsQTable[[#This Row],[prop_id]],BudgetsQTable[[#This Row],[pi_email]]))</f>
        <v/>
      </c>
      <c r="O1162" s="78" t="s">
        <v>753</v>
      </c>
      <c r="P1162" s="78">
        <v>1</v>
      </c>
      <c r="Q1162" s="78">
        <v>0.75</v>
      </c>
      <c r="R1162" s="79">
        <v>2409</v>
      </c>
      <c r="S1162" s="79">
        <v>2000</v>
      </c>
      <c r="T1162" s="79">
        <v>0</v>
      </c>
      <c r="U1162" s="80">
        <v>99480</v>
      </c>
      <c r="V1162" s="78">
        <v>0</v>
      </c>
      <c r="W1162" s="78">
        <v>2</v>
      </c>
      <c r="X1162" s="11" t="str">
        <f ca="1">IF(ISBLANK(BudgetsQTable[[#This Row],[budg_seq_yr]]),"FY"&amp;fiscalyear,"FY"&amp;fiscalyear-1+BudgetsQTable[[#This Row],[budg_seq_yr]])</f>
        <v>FY19</v>
      </c>
      <c r="Y1162" s="79">
        <v>99480</v>
      </c>
      <c r="Z1162" s="78" t="s">
        <v>2869</v>
      </c>
      <c r="AA1162" s="78" t="s">
        <v>466</v>
      </c>
      <c r="AB1162" s="76" t="s">
        <v>2821</v>
      </c>
      <c r="AC1162" s="78" t="s">
        <v>3497</v>
      </c>
    </row>
    <row r="1163" spans="1:29" x14ac:dyDescent="0.35">
      <c r="A1163" s="10" t="s">
        <v>3790</v>
      </c>
      <c r="B1163" s="76" t="s">
        <v>2834</v>
      </c>
      <c r="C1163" s="76">
        <f>C1162+(BudgetsQTable[[#This Row],[lead]]&lt;&gt;K1162)</f>
        <v>150</v>
      </c>
      <c r="D1163" s="76">
        <f>D1162*(BudgetsQTable[[#This Row],[lead]]=K1162)+(BudgetsQTable[[#This Row],[prop_id]]&lt;&gt;A1162)</f>
        <v>2</v>
      </c>
      <c r="E1163" s="77">
        <v>43005.418749999997</v>
      </c>
      <c r="F1163" s="78" t="s">
        <v>2868</v>
      </c>
      <c r="G1163" s="78" t="s">
        <v>2869</v>
      </c>
      <c r="H1163" s="78" t="s">
        <v>466</v>
      </c>
      <c r="I1163" s="76" t="s">
        <v>811</v>
      </c>
      <c r="J1163" s="76" t="s">
        <v>753</v>
      </c>
      <c r="K1163" s="78" t="s">
        <v>1554</v>
      </c>
      <c r="L1163" s="7" t="str">
        <f>IF(BudgetsQTable[[#This Row],[pi_last_name]]=" ","",HYPERLINK("https://www.ejacket.nsf.gov/ej/showProposal.do?Continue=Y&amp;ID="&amp;BudgetsQTable[[#This Row],[prop_id]],BudgetsQTable[[#This Row],[prop_id]]))</f>
        <v/>
      </c>
      <c r="M1163" s="78" t="s">
        <v>753</v>
      </c>
      <c r="N1163" s="7" t="str">
        <f>IF(BudgetsQTable[[#This Row],[pi_last_name]]=" ","",HYPERLINK("mailto:"&amp;BudgetsQTable[[#This Row],[pi_email]]&amp;"&amp;subject=Your NSF Proposal:  "&amp;BudgetsQTable[[#This Row],[prop_id]],BudgetsQTable[[#This Row],[pi_email]]))</f>
        <v/>
      </c>
      <c r="O1163" s="78" t="s">
        <v>753</v>
      </c>
      <c r="P1163" s="78">
        <v>1</v>
      </c>
      <c r="Q1163" s="78">
        <v>0.75</v>
      </c>
      <c r="R1163" s="79">
        <v>1843</v>
      </c>
      <c r="S1163" s="79">
        <v>2000</v>
      </c>
      <c r="T1163" s="79">
        <v>0</v>
      </c>
      <c r="U1163" s="80">
        <v>100444</v>
      </c>
      <c r="V1163" s="78">
        <v>0</v>
      </c>
      <c r="W1163" s="78">
        <v>3</v>
      </c>
      <c r="X1163" s="11" t="str">
        <f ca="1">IF(ISBLANK(BudgetsQTable[[#This Row],[budg_seq_yr]]),"FY"&amp;fiscalyear,"FY"&amp;fiscalyear-1+BudgetsQTable[[#This Row],[budg_seq_yr]])</f>
        <v>FY20</v>
      </c>
      <c r="Y1163" s="79">
        <v>100444</v>
      </c>
      <c r="Z1163" s="78" t="s">
        <v>2869</v>
      </c>
      <c r="AA1163" s="78" t="s">
        <v>466</v>
      </c>
      <c r="AB1163" s="76" t="s">
        <v>2821</v>
      </c>
      <c r="AC1163" s="78" t="s">
        <v>3497</v>
      </c>
    </row>
    <row r="1164" spans="1:29" x14ac:dyDescent="0.35">
      <c r="A1164" s="10" t="s">
        <v>3790</v>
      </c>
      <c r="B1164" s="76" t="s">
        <v>2834</v>
      </c>
      <c r="C1164" s="76">
        <f>C1163+(BudgetsQTable[[#This Row],[lead]]&lt;&gt;K1163)</f>
        <v>150</v>
      </c>
      <c r="D1164" s="76">
        <f>D1163*(BudgetsQTable[[#This Row],[lead]]=K1163)+(BudgetsQTable[[#This Row],[prop_id]]&lt;&gt;A1163)</f>
        <v>2</v>
      </c>
      <c r="E1164" s="77">
        <v>43005.418749999997</v>
      </c>
      <c r="F1164" s="78" t="s">
        <v>2868</v>
      </c>
      <c r="G1164" s="78" t="s">
        <v>2869</v>
      </c>
      <c r="H1164" s="78" t="s">
        <v>466</v>
      </c>
      <c r="I1164" s="76" t="s">
        <v>811</v>
      </c>
      <c r="J1164" s="76" t="s">
        <v>753</v>
      </c>
      <c r="K1164" s="78" t="s">
        <v>1554</v>
      </c>
      <c r="L1164" s="7" t="str">
        <f>IF(BudgetsQTable[[#This Row],[pi_last_name]]=" ","",HYPERLINK("https://www.ejacket.nsf.gov/ej/showProposal.do?Continue=Y&amp;ID="&amp;BudgetsQTable[[#This Row],[prop_id]],BudgetsQTable[[#This Row],[prop_id]]))</f>
        <v/>
      </c>
      <c r="M1164" s="78" t="s">
        <v>753</v>
      </c>
      <c r="N1164" s="7" t="str">
        <f>IF(BudgetsQTable[[#This Row],[pi_last_name]]=" ","",HYPERLINK("mailto:"&amp;BudgetsQTable[[#This Row],[pi_email]]&amp;"&amp;subject=Your NSF Proposal:  "&amp;BudgetsQTable[[#This Row],[prop_id]],BudgetsQTable[[#This Row],[pi_email]]))</f>
        <v/>
      </c>
      <c r="O1164" s="78" t="s">
        <v>753</v>
      </c>
      <c r="P1164" s="78">
        <v>1</v>
      </c>
      <c r="Q1164" s="78">
        <v>0.75</v>
      </c>
      <c r="R1164" s="79">
        <v>707</v>
      </c>
      <c r="S1164" s="79">
        <v>2000</v>
      </c>
      <c r="T1164" s="79">
        <v>0</v>
      </c>
      <c r="U1164" s="80">
        <v>100290</v>
      </c>
      <c r="V1164" s="78">
        <v>0</v>
      </c>
      <c r="W1164" s="78">
        <v>4</v>
      </c>
      <c r="X1164" s="11" t="str">
        <f ca="1">IF(ISBLANK(BudgetsQTable[[#This Row],[budg_seq_yr]]),"FY"&amp;fiscalyear,"FY"&amp;fiscalyear-1+BudgetsQTable[[#This Row],[budg_seq_yr]])</f>
        <v>FY21</v>
      </c>
      <c r="Y1164" s="79">
        <v>100290</v>
      </c>
      <c r="Z1164" s="78" t="s">
        <v>2869</v>
      </c>
      <c r="AA1164" s="78" t="s">
        <v>466</v>
      </c>
      <c r="AB1164" s="76" t="s">
        <v>2821</v>
      </c>
      <c r="AC1164" s="78" t="s">
        <v>3497</v>
      </c>
    </row>
    <row r="1165" spans="1:29" x14ac:dyDescent="0.35">
      <c r="A1165" s="10" t="s">
        <v>3793</v>
      </c>
      <c r="B1165" s="76" t="s">
        <v>2834</v>
      </c>
      <c r="C1165" s="76">
        <f>C1164+(BudgetsQTable[[#This Row],[lead]]&lt;&gt;K1164)</f>
        <v>150</v>
      </c>
      <c r="D1165" s="76">
        <f>D1164*(BudgetsQTable[[#This Row],[lead]]=K1164)+(BudgetsQTable[[#This Row],[prop_id]]&lt;&gt;A1164)</f>
        <v>3</v>
      </c>
      <c r="E1165" s="77">
        <v>43005.774305555555</v>
      </c>
      <c r="F1165" s="78" t="s">
        <v>2868</v>
      </c>
      <c r="G1165" s="78" t="s">
        <v>2869</v>
      </c>
      <c r="H1165" s="78" t="s">
        <v>466</v>
      </c>
      <c r="I1165" s="76" t="s">
        <v>811</v>
      </c>
      <c r="J1165" s="76" t="s">
        <v>3796</v>
      </c>
      <c r="K1165" s="78" t="s">
        <v>1554</v>
      </c>
      <c r="L1165" s="7" t="str">
        <f>IF(BudgetsQTable[[#This Row],[pi_last_name]]=" ","",HYPERLINK("https://www.ejacket.nsf.gov/ej/showProposal.do?Continue=Y&amp;ID="&amp;BudgetsQTable[[#This Row],[prop_id]],BudgetsQTable[[#This Row],[prop_id]]))</f>
        <v>1764088</v>
      </c>
      <c r="M1165" s="78" t="s">
        <v>1445</v>
      </c>
      <c r="N1165" s="7" t="str">
        <f>IF(BudgetsQTable[[#This Row],[pi_last_name]]=" ","",HYPERLINK("mailto:"&amp;BudgetsQTable[[#This Row],[pi_email]]&amp;"&amp;subject=Your NSF Proposal:  "&amp;BudgetsQTable[[#This Row],[prop_id]],BudgetsQTable[[#This Row],[pi_email]]))</f>
        <v>yanliu.cs@usc.edu</v>
      </c>
      <c r="O1165" s="78" t="s">
        <v>3795</v>
      </c>
      <c r="P1165" s="78"/>
      <c r="Q1165" s="78"/>
      <c r="R1165" s="79"/>
      <c r="S1165" s="79"/>
      <c r="T1165" s="79"/>
      <c r="U1165" s="80"/>
      <c r="V1165" s="78">
        <v>0</v>
      </c>
      <c r="W1165" s="78"/>
      <c r="X1165" s="11" t="str">
        <f ca="1">IF(ISBLANK(BudgetsQTable[[#This Row],[budg_seq_yr]]),"FY"&amp;fiscalyear,"FY"&amp;fiscalyear-1+BudgetsQTable[[#This Row],[budg_seq_yr]])</f>
        <v>FY18</v>
      </c>
      <c r="Y1165" s="79">
        <v>400000</v>
      </c>
      <c r="Z1165" s="78" t="s">
        <v>2869</v>
      </c>
      <c r="AA1165" s="78" t="s">
        <v>466</v>
      </c>
      <c r="AB1165" s="76" t="s">
        <v>2821</v>
      </c>
      <c r="AC1165" s="78" t="s">
        <v>3497</v>
      </c>
    </row>
    <row r="1166" spans="1:29" x14ac:dyDescent="0.35">
      <c r="A1166" s="10" t="s">
        <v>3793</v>
      </c>
      <c r="B1166" s="76" t="s">
        <v>2834</v>
      </c>
      <c r="C1166" s="76">
        <f>C1165+(BudgetsQTable[[#This Row],[lead]]&lt;&gt;K1165)</f>
        <v>150</v>
      </c>
      <c r="D1166" s="76">
        <f>D1165*(BudgetsQTable[[#This Row],[lead]]=K1165)+(BudgetsQTable[[#This Row],[prop_id]]&lt;&gt;A1165)</f>
        <v>3</v>
      </c>
      <c r="E1166" s="77">
        <v>43005.774305555555</v>
      </c>
      <c r="F1166" s="78" t="s">
        <v>2868</v>
      </c>
      <c r="G1166" s="78" t="s">
        <v>2869</v>
      </c>
      <c r="H1166" s="78" t="s">
        <v>466</v>
      </c>
      <c r="I1166" s="76" t="s">
        <v>811</v>
      </c>
      <c r="J1166" s="76" t="s">
        <v>753</v>
      </c>
      <c r="K1166" s="78" t="s">
        <v>1554</v>
      </c>
      <c r="L1166" s="7" t="str">
        <f>IF(BudgetsQTable[[#This Row],[pi_last_name]]=" ","",HYPERLINK("https://www.ejacket.nsf.gov/ej/showProposal.do?Continue=Y&amp;ID="&amp;BudgetsQTable[[#This Row],[prop_id]],BudgetsQTable[[#This Row],[prop_id]]))</f>
        <v/>
      </c>
      <c r="M1166" s="78" t="s">
        <v>753</v>
      </c>
      <c r="N1166" s="7" t="str">
        <f>IF(BudgetsQTable[[#This Row],[pi_last_name]]=" ","",HYPERLINK("mailto:"&amp;BudgetsQTable[[#This Row],[pi_email]]&amp;"&amp;subject=Your NSF Proposal:  "&amp;BudgetsQTable[[#This Row],[prop_id]],BudgetsQTable[[#This Row],[pi_email]]))</f>
        <v/>
      </c>
      <c r="O1166" s="78" t="s">
        <v>753</v>
      </c>
      <c r="P1166" s="78">
        <v>1</v>
      </c>
      <c r="Q1166" s="78">
        <v>0.5</v>
      </c>
      <c r="R1166" s="79">
        <v>0</v>
      </c>
      <c r="S1166" s="79">
        <v>4400</v>
      </c>
      <c r="T1166" s="79">
        <v>0</v>
      </c>
      <c r="U1166" s="80">
        <v>100000</v>
      </c>
      <c r="V1166" s="78">
        <v>0</v>
      </c>
      <c r="W1166" s="78">
        <v>1</v>
      </c>
      <c r="X1166" s="11" t="str">
        <f ca="1">IF(ISBLANK(BudgetsQTable[[#This Row],[budg_seq_yr]]),"FY"&amp;fiscalyear,"FY"&amp;fiscalyear-1+BudgetsQTable[[#This Row],[budg_seq_yr]])</f>
        <v>FY18</v>
      </c>
      <c r="Y1166" s="79">
        <v>100000</v>
      </c>
      <c r="Z1166" s="78" t="s">
        <v>2869</v>
      </c>
      <c r="AA1166" s="78" t="s">
        <v>466</v>
      </c>
      <c r="AB1166" s="76" t="s">
        <v>2821</v>
      </c>
      <c r="AC1166" s="78" t="s">
        <v>3497</v>
      </c>
    </row>
    <row r="1167" spans="1:29" x14ac:dyDescent="0.35">
      <c r="A1167" s="10" t="s">
        <v>3793</v>
      </c>
      <c r="B1167" s="76" t="s">
        <v>2834</v>
      </c>
      <c r="C1167" s="76">
        <f>C1166+(BudgetsQTable[[#This Row],[lead]]&lt;&gt;K1166)</f>
        <v>150</v>
      </c>
      <c r="D1167" s="76">
        <f>D1166*(BudgetsQTable[[#This Row],[lead]]=K1166)+(BudgetsQTable[[#This Row],[prop_id]]&lt;&gt;A1166)</f>
        <v>3</v>
      </c>
      <c r="E1167" s="77">
        <v>43005.774305555555</v>
      </c>
      <c r="F1167" s="78" t="s">
        <v>2868</v>
      </c>
      <c r="G1167" s="78" t="s">
        <v>2869</v>
      </c>
      <c r="H1167" s="78" t="s">
        <v>466</v>
      </c>
      <c r="I1167" s="76" t="s">
        <v>811</v>
      </c>
      <c r="J1167" s="76" t="s">
        <v>753</v>
      </c>
      <c r="K1167" s="78" t="s">
        <v>1554</v>
      </c>
      <c r="L1167" s="7" t="str">
        <f>IF(BudgetsQTable[[#This Row],[pi_last_name]]=" ","",HYPERLINK("https://www.ejacket.nsf.gov/ej/showProposal.do?Continue=Y&amp;ID="&amp;BudgetsQTable[[#This Row],[prop_id]],BudgetsQTable[[#This Row],[prop_id]]))</f>
        <v/>
      </c>
      <c r="M1167" s="78" t="s">
        <v>753</v>
      </c>
      <c r="N1167" s="7" t="str">
        <f>IF(BudgetsQTable[[#This Row],[pi_last_name]]=" ","",HYPERLINK("mailto:"&amp;BudgetsQTable[[#This Row],[pi_email]]&amp;"&amp;subject=Your NSF Proposal:  "&amp;BudgetsQTable[[#This Row],[prop_id]],BudgetsQTable[[#This Row],[pi_email]]))</f>
        <v/>
      </c>
      <c r="O1167" s="78" t="s">
        <v>753</v>
      </c>
      <c r="P1167" s="78">
        <v>1</v>
      </c>
      <c r="Q1167" s="78">
        <v>0.5</v>
      </c>
      <c r="R1167" s="79">
        <v>0</v>
      </c>
      <c r="S1167" s="79">
        <v>4400</v>
      </c>
      <c r="T1167" s="79">
        <v>0</v>
      </c>
      <c r="U1167" s="80">
        <v>100000</v>
      </c>
      <c r="V1167" s="78">
        <v>0</v>
      </c>
      <c r="W1167" s="78">
        <v>2</v>
      </c>
      <c r="X1167" s="11" t="str">
        <f ca="1">IF(ISBLANK(BudgetsQTable[[#This Row],[budg_seq_yr]]),"FY"&amp;fiscalyear,"FY"&amp;fiscalyear-1+BudgetsQTable[[#This Row],[budg_seq_yr]])</f>
        <v>FY19</v>
      </c>
      <c r="Y1167" s="79">
        <v>100000</v>
      </c>
      <c r="Z1167" s="78" t="s">
        <v>2869</v>
      </c>
      <c r="AA1167" s="78" t="s">
        <v>466</v>
      </c>
      <c r="AB1167" s="76" t="s">
        <v>2821</v>
      </c>
      <c r="AC1167" s="78" t="s">
        <v>3497</v>
      </c>
    </row>
    <row r="1168" spans="1:29" x14ac:dyDescent="0.35">
      <c r="A1168" s="10" t="s">
        <v>3793</v>
      </c>
      <c r="B1168" s="76" t="s">
        <v>2834</v>
      </c>
      <c r="C1168" s="76">
        <f>C1167+(BudgetsQTable[[#This Row],[lead]]&lt;&gt;K1167)</f>
        <v>150</v>
      </c>
      <c r="D1168" s="76">
        <f>D1167*(BudgetsQTable[[#This Row],[lead]]=K1167)+(BudgetsQTable[[#This Row],[prop_id]]&lt;&gt;A1167)</f>
        <v>3</v>
      </c>
      <c r="E1168" s="77">
        <v>43005.774305555555</v>
      </c>
      <c r="F1168" s="78" t="s">
        <v>2868</v>
      </c>
      <c r="G1168" s="78" t="s">
        <v>2869</v>
      </c>
      <c r="H1168" s="78" t="s">
        <v>466</v>
      </c>
      <c r="I1168" s="76" t="s">
        <v>811</v>
      </c>
      <c r="J1168" s="76" t="s">
        <v>753</v>
      </c>
      <c r="K1168" s="78" t="s">
        <v>1554</v>
      </c>
      <c r="L1168" s="7" t="str">
        <f>IF(BudgetsQTable[[#This Row],[pi_last_name]]=" ","",HYPERLINK("https://www.ejacket.nsf.gov/ej/showProposal.do?Continue=Y&amp;ID="&amp;BudgetsQTable[[#This Row],[prop_id]],BudgetsQTable[[#This Row],[prop_id]]))</f>
        <v/>
      </c>
      <c r="M1168" s="78" t="s">
        <v>753</v>
      </c>
      <c r="N1168" s="7" t="str">
        <f>IF(BudgetsQTable[[#This Row],[pi_last_name]]=" ","",HYPERLINK("mailto:"&amp;BudgetsQTable[[#This Row],[pi_email]]&amp;"&amp;subject=Your NSF Proposal:  "&amp;BudgetsQTable[[#This Row],[prop_id]],BudgetsQTable[[#This Row],[pi_email]]))</f>
        <v/>
      </c>
      <c r="O1168" s="78" t="s">
        <v>753</v>
      </c>
      <c r="P1168" s="78">
        <v>1</v>
      </c>
      <c r="Q1168" s="78">
        <v>0.4</v>
      </c>
      <c r="R1168" s="79">
        <v>0</v>
      </c>
      <c r="S1168" s="79">
        <v>4400</v>
      </c>
      <c r="T1168" s="79">
        <v>0</v>
      </c>
      <c r="U1168" s="80">
        <v>100000</v>
      </c>
      <c r="V1168" s="78">
        <v>0</v>
      </c>
      <c r="W1168" s="78">
        <v>3</v>
      </c>
      <c r="X1168" s="11" t="str">
        <f ca="1">IF(ISBLANK(BudgetsQTable[[#This Row],[budg_seq_yr]]),"FY"&amp;fiscalyear,"FY"&amp;fiscalyear-1+BudgetsQTable[[#This Row],[budg_seq_yr]])</f>
        <v>FY20</v>
      </c>
      <c r="Y1168" s="79">
        <v>100000</v>
      </c>
      <c r="Z1168" s="78" t="s">
        <v>2869</v>
      </c>
      <c r="AA1168" s="78" t="s">
        <v>466</v>
      </c>
      <c r="AB1168" s="76" t="s">
        <v>2821</v>
      </c>
      <c r="AC1168" s="78" t="s">
        <v>3497</v>
      </c>
    </row>
    <row r="1169" spans="1:29" x14ac:dyDescent="0.35">
      <c r="A1169" s="10" t="s">
        <v>3793</v>
      </c>
      <c r="B1169" s="76" t="s">
        <v>2834</v>
      </c>
      <c r="C1169" s="76">
        <f>C1168+(BudgetsQTable[[#This Row],[lead]]&lt;&gt;K1168)</f>
        <v>150</v>
      </c>
      <c r="D1169" s="76">
        <f>D1168*(BudgetsQTable[[#This Row],[lead]]=K1168)+(BudgetsQTable[[#This Row],[prop_id]]&lt;&gt;A1168)</f>
        <v>3</v>
      </c>
      <c r="E1169" s="77">
        <v>43005.774305555555</v>
      </c>
      <c r="F1169" s="78" t="s">
        <v>2868</v>
      </c>
      <c r="G1169" s="78" t="s">
        <v>2869</v>
      </c>
      <c r="H1169" s="78" t="s">
        <v>466</v>
      </c>
      <c r="I1169" s="76" t="s">
        <v>811</v>
      </c>
      <c r="J1169" s="76" t="s">
        <v>753</v>
      </c>
      <c r="K1169" s="78" t="s">
        <v>1554</v>
      </c>
      <c r="L1169" s="7" t="str">
        <f>IF(BudgetsQTable[[#This Row],[pi_last_name]]=" ","",HYPERLINK("https://www.ejacket.nsf.gov/ej/showProposal.do?Continue=Y&amp;ID="&amp;BudgetsQTable[[#This Row],[prop_id]],BudgetsQTable[[#This Row],[prop_id]]))</f>
        <v/>
      </c>
      <c r="M1169" s="78" t="s">
        <v>753</v>
      </c>
      <c r="N1169" s="7" t="str">
        <f>IF(BudgetsQTable[[#This Row],[pi_last_name]]=" ","",HYPERLINK("mailto:"&amp;BudgetsQTable[[#This Row],[pi_email]]&amp;"&amp;subject=Your NSF Proposal:  "&amp;BudgetsQTable[[#This Row],[prop_id]],BudgetsQTable[[#This Row],[pi_email]]))</f>
        <v/>
      </c>
      <c r="O1169" s="78" t="s">
        <v>753</v>
      </c>
      <c r="P1169" s="78">
        <v>1</v>
      </c>
      <c r="Q1169" s="78">
        <v>0.35</v>
      </c>
      <c r="R1169" s="79">
        <v>0</v>
      </c>
      <c r="S1169" s="79">
        <v>4400</v>
      </c>
      <c r="T1169" s="79">
        <v>0</v>
      </c>
      <c r="U1169" s="80">
        <v>100000</v>
      </c>
      <c r="V1169" s="78">
        <v>0</v>
      </c>
      <c r="W1169" s="78">
        <v>4</v>
      </c>
      <c r="X1169" s="11" t="str">
        <f ca="1">IF(ISBLANK(BudgetsQTable[[#This Row],[budg_seq_yr]]),"FY"&amp;fiscalyear,"FY"&amp;fiscalyear-1+BudgetsQTable[[#This Row],[budg_seq_yr]])</f>
        <v>FY21</v>
      </c>
      <c r="Y1169" s="79">
        <v>100000</v>
      </c>
      <c r="Z1169" s="78" t="s">
        <v>2869</v>
      </c>
      <c r="AA1169" s="78" t="s">
        <v>466</v>
      </c>
      <c r="AB1169" s="76" t="s">
        <v>2821</v>
      </c>
      <c r="AC1169" s="78" t="s">
        <v>3497</v>
      </c>
    </row>
    <row r="1170" spans="1:29" x14ac:dyDescent="0.35">
      <c r="A1170" s="10" t="s">
        <v>3797</v>
      </c>
      <c r="B1170" s="76" t="s">
        <v>2863</v>
      </c>
      <c r="C1170" s="76">
        <f>C1169+(BudgetsQTable[[#This Row],[lead]]&lt;&gt;K1169)</f>
        <v>151</v>
      </c>
      <c r="D1170" s="76">
        <f>D1169*(BudgetsQTable[[#This Row],[lead]]=K1169)+(BudgetsQTable[[#This Row],[prop_id]]&lt;&gt;A1169)</f>
        <v>1</v>
      </c>
      <c r="E1170" s="77">
        <v>43005.520138888889</v>
      </c>
      <c r="F1170" s="78" t="s">
        <v>2839</v>
      </c>
      <c r="G1170" s="78" t="s">
        <v>2840</v>
      </c>
      <c r="H1170" s="78" t="s">
        <v>464</v>
      </c>
      <c r="I1170" s="76" t="s">
        <v>1188</v>
      </c>
      <c r="J1170" s="76" t="s">
        <v>3802</v>
      </c>
      <c r="K1170" s="78" t="s">
        <v>3797</v>
      </c>
      <c r="L1170" s="7" t="str">
        <f>IF(BudgetsQTable[[#This Row],[pi_last_name]]=" ","",HYPERLINK("https://www.ejacket.nsf.gov/ej/showProposal.do?Continue=Y&amp;ID="&amp;BudgetsQTable[[#This Row],[prop_id]],BudgetsQTable[[#This Row],[prop_id]]))</f>
        <v>1763616</v>
      </c>
      <c r="M1170" s="78" t="s">
        <v>3798</v>
      </c>
      <c r="N1170" s="7" t="str">
        <f>IF(BudgetsQTable[[#This Row],[pi_last_name]]=" ","",HYPERLINK("mailto:"&amp;BudgetsQTable[[#This Row],[pi_email]]&amp;"&amp;subject=Your NSF Proposal:  "&amp;BudgetsQTable[[#This Row],[prop_id]],BudgetsQTable[[#This Row],[pi_email]]))</f>
        <v>mueen@cs.unm.edu</v>
      </c>
      <c r="O1170" s="78" t="s">
        <v>3800</v>
      </c>
      <c r="P1170" s="78"/>
      <c r="Q1170" s="78"/>
      <c r="R1170" s="79"/>
      <c r="S1170" s="79"/>
      <c r="T1170" s="79"/>
      <c r="U1170" s="80"/>
      <c r="V1170" s="78">
        <v>0</v>
      </c>
      <c r="W1170" s="78"/>
      <c r="X1170" s="11" t="str">
        <f ca="1">IF(ISBLANK(BudgetsQTable[[#This Row],[budg_seq_yr]]),"FY"&amp;fiscalyear,"FY"&amp;fiscalyear-1+BudgetsQTable[[#This Row],[budg_seq_yr]])</f>
        <v>FY18</v>
      </c>
      <c r="Y1170" s="79">
        <v>1198847</v>
      </c>
      <c r="Z1170" s="78" t="s">
        <v>2840</v>
      </c>
      <c r="AA1170" s="78" t="s">
        <v>464</v>
      </c>
      <c r="AB1170" s="76" t="s">
        <v>2821</v>
      </c>
      <c r="AC1170" s="78" t="s">
        <v>3467</v>
      </c>
    </row>
    <row r="1171" spans="1:29" x14ac:dyDescent="0.35">
      <c r="A1171" s="10" t="s">
        <v>3797</v>
      </c>
      <c r="B1171" s="76" t="s">
        <v>2863</v>
      </c>
      <c r="C1171" s="76">
        <f>C1170+(BudgetsQTable[[#This Row],[lead]]&lt;&gt;K1170)</f>
        <v>151</v>
      </c>
      <c r="D1171" s="76">
        <f>D1170*(BudgetsQTable[[#This Row],[lead]]=K1170)+(BudgetsQTable[[#This Row],[prop_id]]&lt;&gt;A1170)</f>
        <v>1</v>
      </c>
      <c r="E1171" s="77">
        <v>43005.520138888889</v>
      </c>
      <c r="F1171" s="78" t="s">
        <v>2839</v>
      </c>
      <c r="G1171" s="78" t="s">
        <v>2840</v>
      </c>
      <c r="H1171" s="78" t="s">
        <v>464</v>
      </c>
      <c r="I1171" s="76" t="s">
        <v>1188</v>
      </c>
      <c r="J1171" s="76" t="s">
        <v>753</v>
      </c>
      <c r="K1171" s="78" t="s">
        <v>3797</v>
      </c>
      <c r="L1171" s="7" t="str">
        <f>IF(BudgetsQTable[[#This Row],[pi_last_name]]=" ","",HYPERLINK("https://www.ejacket.nsf.gov/ej/showProposal.do?Continue=Y&amp;ID="&amp;BudgetsQTable[[#This Row],[prop_id]],BudgetsQTable[[#This Row],[prop_id]]))</f>
        <v/>
      </c>
      <c r="M1171" s="78" t="s">
        <v>753</v>
      </c>
      <c r="N1171" s="7" t="str">
        <f>IF(BudgetsQTable[[#This Row],[pi_last_name]]=" ","",HYPERLINK("mailto:"&amp;BudgetsQTable[[#This Row],[pi_email]]&amp;"&amp;subject=Your NSF Proposal:  "&amp;BudgetsQTable[[#This Row],[prop_id]],BudgetsQTable[[#This Row],[pi_email]]))</f>
        <v/>
      </c>
      <c r="O1171" s="78" t="s">
        <v>753</v>
      </c>
      <c r="P1171" s="78">
        <v>3</v>
      </c>
      <c r="Q1171" s="78">
        <v>2.9</v>
      </c>
      <c r="R1171" s="79">
        <v>0</v>
      </c>
      <c r="S1171" s="79">
        <v>9000</v>
      </c>
      <c r="T1171" s="79">
        <v>0</v>
      </c>
      <c r="U1171" s="80">
        <v>422257</v>
      </c>
      <c r="V1171" s="78">
        <v>0</v>
      </c>
      <c r="W1171" s="78">
        <v>1</v>
      </c>
      <c r="X1171" s="11" t="str">
        <f ca="1">IF(ISBLANK(BudgetsQTable[[#This Row],[budg_seq_yr]]),"FY"&amp;fiscalyear,"FY"&amp;fiscalyear-1+BudgetsQTable[[#This Row],[budg_seq_yr]])</f>
        <v>FY18</v>
      </c>
      <c r="Y1171" s="79">
        <v>422257</v>
      </c>
      <c r="Z1171" s="78" t="s">
        <v>2840</v>
      </c>
      <c r="AA1171" s="78" t="s">
        <v>464</v>
      </c>
      <c r="AB1171" s="76" t="s">
        <v>2821</v>
      </c>
      <c r="AC1171" s="78" t="s">
        <v>3467</v>
      </c>
    </row>
    <row r="1172" spans="1:29" x14ac:dyDescent="0.35">
      <c r="A1172" s="10" t="s">
        <v>3797</v>
      </c>
      <c r="B1172" s="76" t="s">
        <v>2863</v>
      </c>
      <c r="C1172" s="76">
        <f>C1171+(BudgetsQTable[[#This Row],[lead]]&lt;&gt;K1171)</f>
        <v>151</v>
      </c>
      <c r="D1172" s="76">
        <f>D1171*(BudgetsQTable[[#This Row],[lead]]=K1171)+(BudgetsQTable[[#This Row],[prop_id]]&lt;&gt;A1171)</f>
        <v>1</v>
      </c>
      <c r="E1172" s="77">
        <v>43005.520138888889</v>
      </c>
      <c r="F1172" s="78" t="s">
        <v>2839</v>
      </c>
      <c r="G1172" s="78" t="s">
        <v>2840</v>
      </c>
      <c r="H1172" s="78" t="s">
        <v>464</v>
      </c>
      <c r="I1172" s="76" t="s">
        <v>1188</v>
      </c>
      <c r="J1172" s="76" t="s">
        <v>753</v>
      </c>
      <c r="K1172" s="78" t="s">
        <v>3797</v>
      </c>
      <c r="L1172" s="7" t="str">
        <f>IF(BudgetsQTable[[#This Row],[pi_last_name]]=" ","",HYPERLINK("https://www.ejacket.nsf.gov/ej/showProposal.do?Continue=Y&amp;ID="&amp;BudgetsQTable[[#This Row],[prop_id]],BudgetsQTable[[#This Row],[prop_id]]))</f>
        <v/>
      </c>
      <c r="M1172" s="78" t="s">
        <v>753</v>
      </c>
      <c r="N1172" s="7" t="str">
        <f>IF(BudgetsQTable[[#This Row],[pi_last_name]]=" ","",HYPERLINK("mailto:"&amp;BudgetsQTable[[#This Row],[pi_email]]&amp;"&amp;subject=Your NSF Proposal:  "&amp;BudgetsQTable[[#This Row],[prop_id]],BudgetsQTable[[#This Row],[pi_email]]))</f>
        <v/>
      </c>
      <c r="O1172" s="78" t="s">
        <v>753</v>
      </c>
      <c r="P1172" s="78">
        <v>3</v>
      </c>
      <c r="Q1172" s="78">
        <v>3</v>
      </c>
      <c r="R1172" s="79">
        <v>0</v>
      </c>
      <c r="S1172" s="79">
        <v>9000</v>
      </c>
      <c r="T1172" s="79">
        <v>0</v>
      </c>
      <c r="U1172" s="80">
        <v>382109</v>
      </c>
      <c r="V1172" s="78">
        <v>0</v>
      </c>
      <c r="W1172" s="78">
        <v>2</v>
      </c>
      <c r="X1172" s="11" t="str">
        <f ca="1">IF(ISBLANK(BudgetsQTable[[#This Row],[budg_seq_yr]]),"FY"&amp;fiscalyear,"FY"&amp;fiscalyear-1+BudgetsQTable[[#This Row],[budg_seq_yr]])</f>
        <v>FY19</v>
      </c>
      <c r="Y1172" s="79">
        <v>382109</v>
      </c>
      <c r="Z1172" s="78" t="s">
        <v>2840</v>
      </c>
      <c r="AA1172" s="78" t="s">
        <v>464</v>
      </c>
      <c r="AB1172" s="76" t="s">
        <v>2821</v>
      </c>
      <c r="AC1172" s="78" t="s">
        <v>3467</v>
      </c>
    </row>
    <row r="1173" spans="1:29" x14ac:dyDescent="0.35">
      <c r="A1173" s="10" t="s">
        <v>3797</v>
      </c>
      <c r="B1173" s="76" t="s">
        <v>2863</v>
      </c>
      <c r="C1173" s="76">
        <f>C1172+(BudgetsQTable[[#This Row],[lead]]&lt;&gt;K1172)</f>
        <v>151</v>
      </c>
      <c r="D1173" s="76">
        <f>D1172*(BudgetsQTable[[#This Row],[lead]]=K1172)+(BudgetsQTable[[#This Row],[prop_id]]&lt;&gt;A1172)</f>
        <v>1</v>
      </c>
      <c r="E1173" s="77">
        <v>43005.520138888889</v>
      </c>
      <c r="F1173" s="78" t="s">
        <v>2839</v>
      </c>
      <c r="G1173" s="78" t="s">
        <v>2840</v>
      </c>
      <c r="H1173" s="78" t="s">
        <v>464</v>
      </c>
      <c r="I1173" s="76" t="s">
        <v>1188</v>
      </c>
      <c r="J1173" s="76" t="s">
        <v>753</v>
      </c>
      <c r="K1173" s="78" t="s">
        <v>3797</v>
      </c>
      <c r="L1173" s="7" t="str">
        <f>IF(BudgetsQTable[[#This Row],[pi_last_name]]=" ","",HYPERLINK("https://www.ejacket.nsf.gov/ej/showProposal.do?Continue=Y&amp;ID="&amp;BudgetsQTable[[#This Row],[prop_id]],BudgetsQTable[[#This Row],[prop_id]]))</f>
        <v/>
      </c>
      <c r="M1173" s="78" t="s">
        <v>753</v>
      </c>
      <c r="N1173" s="7" t="str">
        <f>IF(BudgetsQTable[[#This Row],[pi_last_name]]=" ","",HYPERLINK("mailto:"&amp;BudgetsQTable[[#This Row],[pi_email]]&amp;"&amp;subject=Your NSF Proposal:  "&amp;BudgetsQTable[[#This Row],[prop_id]],BudgetsQTable[[#This Row],[pi_email]]))</f>
        <v/>
      </c>
      <c r="O1173" s="78" t="s">
        <v>753</v>
      </c>
      <c r="P1173" s="78">
        <v>3</v>
      </c>
      <c r="Q1173" s="78">
        <v>3</v>
      </c>
      <c r="R1173" s="79">
        <v>0</v>
      </c>
      <c r="S1173" s="79">
        <v>9000</v>
      </c>
      <c r="T1173" s="79">
        <v>0</v>
      </c>
      <c r="U1173" s="80">
        <v>394481</v>
      </c>
      <c r="V1173" s="78">
        <v>0</v>
      </c>
      <c r="W1173" s="78">
        <v>3</v>
      </c>
      <c r="X1173" s="11" t="str">
        <f ca="1">IF(ISBLANK(BudgetsQTable[[#This Row],[budg_seq_yr]]),"FY"&amp;fiscalyear,"FY"&amp;fiscalyear-1+BudgetsQTable[[#This Row],[budg_seq_yr]])</f>
        <v>FY20</v>
      </c>
      <c r="Y1173" s="79">
        <v>394481</v>
      </c>
      <c r="Z1173" s="78" t="s">
        <v>2840</v>
      </c>
      <c r="AA1173" s="78" t="s">
        <v>464</v>
      </c>
      <c r="AB1173" s="76" t="s">
        <v>2821</v>
      </c>
      <c r="AC1173" s="78" t="s">
        <v>3467</v>
      </c>
    </row>
    <row r="1174" spans="1:29" x14ac:dyDescent="0.35">
      <c r="A1174" s="10" t="s">
        <v>1557</v>
      </c>
      <c r="B1174" s="76" t="s">
        <v>2824</v>
      </c>
      <c r="C1174" s="76">
        <f>C1173+(BudgetsQTable[[#This Row],[lead]]&lt;&gt;K1173)</f>
        <v>152</v>
      </c>
      <c r="D1174" s="76">
        <f>D1173*(BudgetsQTable[[#This Row],[lead]]=K1173)+(BudgetsQTable[[#This Row],[prop_id]]&lt;&gt;A1173)</f>
        <v>1</v>
      </c>
      <c r="E1174" s="77">
        <v>43005.520833333336</v>
      </c>
      <c r="F1174" s="78" t="s">
        <v>2839</v>
      </c>
      <c r="G1174" s="78" t="s">
        <v>2840</v>
      </c>
      <c r="H1174" s="78" t="s">
        <v>462</v>
      </c>
      <c r="I1174" s="76" t="s">
        <v>761</v>
      </c>
      <c r="J1174" s="76" t="s">
        <v>3805</v>
      </c>
      <c r="K1174" s="78" t="s">
        <v>1557</v>
      </c>
      <c r="L1174" s="7" t="str">
        <f>IF(BudgetsQTable[[#This Row],[pi_last_name]]=" ","",HYPERLINK("https://www.ejacket.nsf.gov/ej/showProposal.do?Continue=Y&amp;ID="&amp;BudgetsQTable[[#This Row],[prop_id]],BudgetsQTable[[#This Row],[prop_id]]))</f>
        <v>1763617</v>
      </c>
      <c r="M1174" s="78" t="s">
        <v>1558</v>
      </c>
      <c r="N1174" s="7" t="str">
        <f>IF(BudgetsQTable[[#This Row],[pi_last_name]]=" ","",HYPERLINK("mailto:"&amp;BudgetsQTable[[#This Row],[pi_email]]&amp;"&amp;subject=Your NSF Proposal:  "&amp;BudgetsQTable[[#This Row],[prop_id]],BudgetsQTable[[#This Row],[pi_email]]))</f>
        <v>ramesh@cs.umass.edu</v>
      </c>
      <c r="O1174" s="78" t="s">
        <v>2956</v>
      </c>
      <c r="P1174" s="78"/>
      <c r="Q1174" s="78"/>
      <c r="R1174" s="79"/>
      <c r="S1174" s="79"/>
      <c r="T1174" s="79"/>
      <c r="U1174" s="80"/>
      <c r="V1174" s="78">
        <v>0</v>
      </c>
      <c r="W1174" s="78"/>
      <c r="X1174" s="11" t="str">
        <f ca="1">IF(ISBLANK(BudgetsQTable[[#This Row],[budg_seq_yr]]),"FY"&amp;fiscalyear,"FY"&amp;fiscalyear-1+BudgetsQTable[[#This Row],[budg_seq_yr]])</f>
        <v>FY18</v>
      </c>
      <c r="Y1174" s="79">
        <v>600000</v>
      </c>
      <c r="Z1174" s="78" t="s">
        <v>2840</v>
      </c>
      <c r="AA1174" s="78" t="s">
        <v>462</v>
      </c>
      <c r="AB1174" s="76" t="s">
        <v>2821</v>
      </c>
      <c r="AC1174" s="78" t="s">
        <v>485</v>
      </c>
    </row>
    <row r="1175" spans="1:29" x14ac:dyDescent="0.35">
      <c r="A1175" s="10" t="s">
        <v>1557</v>
      </c>
      <c r="B1175" s="76" t="s">
        <v>2824</v>
      </c>
      <c r="C1175" s="76">
        <f>C1174+(BudgetsQTable[[#This Row],[lead]]&lt;&gt;K1174)</f>
        <v>152</v>
      </c>
      <c r="D1175" s="76">
        <f>D1174*(BudgetsQTable[[#This Row],[lead]]=K1174)+(BudgetsQTable[[#This Row],[prop_id]]&lt;&gt;A1174)</f>
        <v>1</v>
      </c>
      <c r="E1175" s="77">
        <v>43005.520833333336</v>
      </c>
      <c r="F1175" s="78" t="s">
        <v>2839</v>
      </c>
      <c r="G1175" s="78" t="s">
        <v>2840</v>
      </c>
      <c r="H1175" s="78" t="s">
        <v>462</v>
      </c>
      <c r="I1175" s="76" t="s">
        <v>761</v>
      </c>
      <c r="J1175" s="76" t="s">
        <v>753</v>
      </c>
      <c r="K1175" s="78" t="s">
        <v>1557</v>
      </c>
      <c r="L1175" s="7" t="str">
        <f>IF(BudgetsQTable[[#This Row],[pi_last_name]]=" ","",HYPERLINK("https://www.ejacket.nsf.gov/ej/showProposal.do?Continue=Y&amp;ID="&amp;BudgetsQTable[[#This Row],[prop_id]],BudgetsQTable[[#This Row],[prop_id]]))</f>
        <v/>
      </c>
      <c r="M1175" s="78" t="s">
        <v>753</v>
      </c>
      <c r="N1175" s="7" t="str">
        <f>IF(BudgetsQTable[[#This Row],[pi_last_name]]=" ","",HYPERLINK("mailto:"&amp;BudgetsQTable[[#This Row],[pi_email]]&amp;"&amp;subject=Your NSF Proposal:  "&amp;BudgetsQTable[[#This Row],[prop_id]],BudgetsQTable[[#This Row],[pi_email]]))</f>
        <v/>
      </c>
      <c r="O1175" s="78" t="s">
        <v>753</v>
      </c>
      <c r="P1175" s="78">
        <v>1</v>
      </c>
      <c r="Q1175" s="78">
        <v>1</v>
      </c>
      <c r="R1175" s="79">
        <v>0</v>
      </c>
      <c r="S1175" s="79">
        <v>3820</v>
      </c>
      <c r="T1175" s="79">
        <v>0</v>
      </c>
      <c r="U1175" s="80">
        <v>136811</v>
      </c>
      <c r="V1175" s="78">
        <v>0</v>
      </c>
      <c r="W1175" s="78">
        <v>1</v>
      </c>
      <c r="X1175" s="11" t="str">
        <f ca="1">IF(ISBLANK(BudgetsQTable[[#This Row],[budg_seq_yr]]),"FY"&amp;fiscalyear,"FY"&amp;fiscalyear-1+BudgetsQTable[[#This Row],[budg_seq_yr]])</f>
        <v>FY18</v>
      </c>
      <c r="Y1175" s="79">
        <v>136811</v>
      </c>
      <c r="Z1175" s="78" t="s">
        <v>2840</v>
      </c>
      <c r="AA1175" s="78" t="s">
        <v>462</v>
      </c>
      <c r="AB1175" s="76" t="s">
        <v>2821</v>
      </c>
      <c r="AC1175" s="78" t="s">
        <v>485</v>
      </c>
    </row>
    <row r="1176" spans="1:29" x14ac:dyDescent="0.35">
      <c r="A1176" s="10" t="s">
        <v>1557</v>
      </c>
      <c r="B1176" s="76" t="s">
        <v>2824</v>
      </c>
      <c r="C1176" s="76">
        <f>C1175+(BudgetsQTable[[#This Row],[lead]]&lt;&gt;K1175)</f>
        <v>152</v>
      </c>
      <c r="D1176" s="76">
        <f>D1175*(BudgetsQTable[[#This Row],[lead]]=K1175)+(BudgetsQTable[[#This Row],[prop_id]]&lt;&gt;A1175)</f>
        <v>1</v>
      </c>
      <c r="E1176" s="77">
        <v>43005.520833333336</v>
      </c>
      <c r="F1176" s="78" t="s">
        <v>2839</v>
      </c>
      <c r="G1176" s="78" t="s">
        <v>2840</v>
      </c>
      <c r="H1176" s="78" t="s">
        <v>462</v>
      </c>
      <c r="I1176" s="76" t="s">
        <v>761</v>
      </c>
      <c r="J1176" s="76" t="s">
        <v>753</v>
      </c>
      <c r="K1176" s="78" t="s">
        <v>1557</v>
      </c>
      <c r="L1176" s="7" t="str">
        <f>IF(BudgetsQTable[[#This Row],[pi_last_name]]=" ","",HYPERLINK("https://www.ejacket.nsf.gov/ej/showProposal.do?Continue=Y&amp;ID="&amp;BudgetsQTable[[#This Row],[prop_id]],BudgetsQTable[[#This Row],[prop_id]]))</f>
        <v/>
      </c>
      <c r="M1176" s="78" t="s">
        <v>753</v>
      </c>
      <c r="N1176" s="7" t="str">
        <f>IF(BudgetsQTable[[#This Row],[pi_last_name]]=" ","",HYPERLINK("mailto:"&amp;BudgetsQTable[[#This Row],[pi_email]]&amp;"&amp;subject=Your NSF Proposal:  "&amp;BudgetsQTable[[#This Row],[prop_id]],BudgetsQTable[[#This Row],[pi_email]]))</f>
        <v/>
      </c>
      <c r="O1176" s="78" t="s">
        <v>753</v>
      </c>
      <c r="P1176" s="78">
        <v>1</v>
      </c>
      <c r="Q1176" s="78">
        <v>1</v>
      </c>
      <c r="R1176" s="79">
        <v>0</v>
      </c>
      <c r="S1176" s="79">
        <v>3820</v>
      </c>
      <c r="T1176" s="79">
        <v>0</v>
      </c>
      <c r="U1176" s="80">
        <v>136728</v>
      </c>
      <c r="V1176" s="78">
        <v>0</v>
      </c>
      <c r="W1176" s="78">
        <v>2</v>
      </c>
      <c r="X1176" s="11" t="str">
        <f ca="1">IF(ISBLANK(BudgetsQTable[[#This Row],[budg_seq_yr]]),"FY"&amp;fiscalyear,"FY"&amp;fiscalyear-1+BudgetsQTable[[#This Row],[budg_seq_yr]])</f>
        <v>FY19</v>
      </c>
      <c r="Y1176" s="79">
        <v>136728</v>
      </c>
      <c r="Z1176" s="78" t="s">
        <v>2840</v>
      </c>
      <c r="AA1176" s="78" t="s">
        <v>462</v>
      </c>
      <c r="AB1176" s="76" t="s">
        <v>2821</v>
      </c>
      <c r="AC1176" s="78" t="s">
        <v>485</v>
      </c>
    </row>
    <row r="1177" spans="1:29" x14ac:dyDescent="0.35">
      <c r="A1177" s="10" t="s">
        <v>1557</v>
      </c>
      <c r="B1177" s="76" t="s">
        <v>2824</v>
      </c>
      <c r="C1177" s="76">
        <f>C1176+(BudgetsQTable[[#This Row],[lead]]&lt;&gt;K1176)</f>
        <v>152</v>
      </c>
      <c r="D1177" s="76">
        <f>D1176*(BudgetsQTable[[#This Row],[lead]]=K1176)+(BudgetsQTable[[#This Row],[prop_id]]&lt;&gt;A1176)</f>
        <v>1</v>
      </c>
      <c r="E1177" s="77">
        <v>43005.520833333336</v>
      </c>
      <c r="F1177" s="78" t="s">
        <v>2839</v>
      </c>
      <c r="G1177" s="78" t="s">
        <v>2840</v>
      </c>
      <c r="H1177" s="78" t="s">
        <v>462</v>
      </c>
      <c r="I1177" s="76" t="s">
        <v>761</v>
      </c>
      <c r="J1177" s="76" t="s">
        <v>753</v>
      </c>
      <c r="K1177" s="78" t="s">
        <v>1557</v>
      </c>
      <c r="L1177" s="7" t="str">
        <f>IF(BudgetsQTable[[#This Row],[pi_last_name]]=" ","",HYPERLINK("https://www.ejacket.nsf.gov/ej/showProposal.do?Continue=Y&amp;ID="&amp;BudgetsQTable[[#This Row],[prop_id]],BudgetsQTable[[#This Row],[prop_id]]))</f>
        <v/>
      </c>
      <c r="M1177" s="78" t="s">
        <v>753</v>
      </c>
      <c r="N1177" s="7" t="str">
        <f>IF(BudgetsQTable[[#This Row],[pi_last_name]]=" ","",HYPERLINK("mailto:"&amp;BudgetsQTable[[#This Row],[pi_email]]&amp;"&amp;subject=Your NSF Proposal:  "&amp;BudgetsQTable[[#This Row],[prop_id]],BudgetsQTable[[#This Row],[pi_email]]))</f>
        <v/>
      </c>
      <c r="O1177" s="78" t="s">
        <v>753</v>
      </c>
      <c r="P1177" s="78">
        <v>1</v>
      </c>
      <c r="Q1177" s="78">
        <v>1.5</v>
      </c>
      <c r="R1177" s="79">
        <v>0</v>
      </c>
      <c r="S1177" s="79">
        <v>3820</v>
      </c>
      <c r="T1177" s="79">
        <v>0</v>
      </c>
      <c r="U1177" s="80">
        <v>156281</v>
      </c>
      <c r="V1177" s="78">
        <v>0</v>
      </c>
      <c r="W1177" s="78">
        <v>3</v>
      </c>
      <c r="X1177" s="11" t="str">
        <f ca="1">IF(ISBLANK(BudgetsQTable[[#This Row],[budg_seq_yr]]),"FY"&amp;fiscalyear,"FY"&amp;fiscalyear-1+BudgetsQTable[[#This Row],[budg_seq_yr]])</f>
        <v>FY20</v>
      </c>
      <c r="Y1177" s="79">
        <v>156281</v>
      </c>
      <c r="Z1177" s="78" t="s">
        <v>2840</v>
      </c>
      <c r="AA1177" s="78" t="s">
        <v>462</v>
      </c>
      <c r="AB1177" s="76" t="s">
        <v>2821</v>
      </c>
      <c r="AC1177" s="78" t="s">
        <v>485</v>
      </c>
    </row>
    <row r="1178" spans="1:29" x14ac:dyDescent="0.35">
      <c r="A1178" s="10" t="s">
        <v>1557</v>
      </c>
      <c r="B1178" s="76" t="s">
        <v>2824</v>
      </c>
      <c r="C1178" s="76">
        <f>C1177+(BudgetsQTable[[#This Row],[lead]]&lt;&gt;K1177)</f>
        <v>152</v>
      </c>
      <c r="D1178" s="76">
        <f>D1177*(BudgetsQTable[[#This Row],[lead]]=K1177)+(BudgetsQTable[[#This Row],[prop_id]]&lt;&gt;A1177)</f>
        <v>1</v>
      </c>
      <c r="E1178" s="77">
        <v>43005.520833333336</v>
      </c>
      <c r="F1178" s="78" t="s">
        <v>2839</v>
      </c>
      <c r="G1178" s="78" t="s">
        <v>2840</v>
      </c>
      <c r="H1178" s="78" t="s">
        <v>462</v>
      </c>
      <c r="I1178" s="76" t="s">
        <v>761</v>
      </c>
      <c r="J1178" s="76" t="s">
        <v>753</v>
      </c>
      <c r="K1178" s="78" t="s">
        <v>1557</v>
      </c>
      <c r="L1178" s="7" t="str">
        <f>IF(BudgetsQTable[[#This Row],[pi_last_name]]=" ","",HYPERLINK("https://www.ejacket.nsf.gov/ej/showProposal.do?Continue=Y&amp;ID="&amp;BudgetsQTable[[#This Row],[prop_id]],BudgetsQTable[[#This Row],[prop_id]]))</f>
        <v/>
      </c>
      <c r="M1178" s="78" t="s">
        <v>753</v>
      </c>
      <c r="N1178" s="7" t="str">
        <f>IF(BudgetsQTable[[#This Row],[pi_last_name]]=" ","",HYPERLINK("mailto:"&amp;BudgetsQTable[[#This Row],[pi_email]]&amp;"&amp;subject=Your NSF Proposal:  "&amp;BudgetsQTable[[#This Row],[prop_id]],BudgetsQTable[[#This Row],[pi_email]]))</f>
        <v/>
      </c>
      <c r="O1178" s="78" t="s">
        <v>753</v>
      </c>
      <c r="P1178" s="78">
        <v>1</v>
      </c>
      <c r="Q1178" s="78">
        <v>2</v>
      </c>
      <c r="R1178" s="79">
        <v>0</v>
      </c>
      <c r="S1178" s="79">
        <v>0</v>
      </c>
      <c r="T1178" s="79">
        <v>0</v>
      </c>
      <c r="U1178" s="80">
        <v>170180</v>
      </c>
      <c r="V1178" s="78">
        <v>0</v>
      </c>
      <c r="W1178" s="78">
        <v>4</v>
      </c>
      <c r="X1178" s="11" t="str">
        <f ca="1">IF(ISBLANK(BudgetsQTable[[#This Row],[budg_seq_yr]]),"FY"&amp;fiscalyear,"FY"&amp;fiscalyear-1+BudgetsQTable[[#This Row],[budg_seq_yr]])</f>
        <v>FY21</v>
      </c>
      <c r="Y1178" s="79">
        <v>170180</v>
      </c>
      <c r="Z1178" s="78" t="s">
        <v>2840</v>
      </c>
      <c r="AA1178" s="78" t="s">
        <v>462</v>
      </c>
      <c r="AB1178" s="76" t="s">
        <v>2821</v>
      </c>
      <c r="AC1178" s="78" t="s">
        <v>485</v>
      </c>
    </row>
    <row r="1179" spans="1:29" x14ac:dyDescent="0.35">
      <c r="A1179" s="10" t="s">
        <v>3806</v>
      </c>
      <c r="B1179" s="76" t="s">
        <v>2834</v>
      </c>
      <c r="C1179" s="76">
        <f>C1178+(BudgetsQTable[[#This Row],[lead]]&lt;&gt;K1178)</f>
        <v>152</v>
      </c>
      <c r="D1179" s="76">
        <f>D1178*(BudgetsQTable[[#This Row],[lead]]=K1178)+(BudgetsQTable[[#This Row],[prop_id]]&lt;&gt;A1178)</f>
        <v>2</v>
      </c>
      <c r="E1179" s="77">
        <v>43005.577777777777</v>
      </c>
      <c r="F1179" s="78" t="s">
        <v>2839</v>
      </c>
      <c r="G1179" s="78" t="s">
        <v>2840</v>
      </c>
      <c r="H1179" s="78" t="s">
        <v>462</v>
      </c>
      <c r="I1179" s="76" t="s">
        <v>761</v>
      </c>
      <c r="J1179" s="76" t="s">
        <v>3808</v>
      </c>
      <c r="K1179" s="78" t="s">
        <v>1557</v>
      </c>
      <c r="L1179" s="7" t="str">
        <f>IF(BudgetsQTable[[#This Row],[pi_last_name]]=" ","",HYPERLINK("https://www.ejacket.nsf.gov/ej/showProposal.do?Continue=Y&amp;ID="&amp;BudgetsQTable[[#This Row],[prop_id]],BudgetsQTable[[#This Row],[prop_id]]))</f>
        <v>1763701</v>
      </c>
      <c r="M1179" s="78" t="s">
        <v>1579</v>
      </c>
      <c r="N1179" s="7" t="str">
        <f>IF(BudgetsQTable[[#This Row],[pi_last_name]]=" ","",HYPERLINK("mailto:"&amp;BudgetsQTable[[#This Row],[pi_email]]&amp;"&amp;subject=Your NSF Proposal:  "&amp;BudgetsQTable[[#This Row],[prop_id]],BudgetsQTable[[#This Row],[pi_email]]))</f>
        <v>harchol@cs.cmu.edu</v>
      </c>
      <c r="O1179" s="78" t="s">
        <v>542</v>
      </c>
      <c r="P1179" s="78"/>
      <c r="Q1179" s="78"/>
      <c r="R1179" s="79"/>
      <c r="S1179" s="79"/>
      <c r="T1179" s="79"/>
      <c r="U1179" s="80"/>
      <c r="V1179" s="78">
        <v>0</v>
      </c>
      <c r="W1179" s="78"/>
      <c r="X1179" s="11" t="str">
        <f ca="1">IF(ISBLANK(BudgetsQTable[[#This Row],[budg_seq_yr]]),"FY"&amp;fiscalyear,"FY"&amp;fiscalyear-1+BudgetsQTable[[#This Row],[budg_seq_yr]])</f>
        <v>FY18</v>
      </c>
      <c r="Y1179" s="79">
        <v>598000</v>
      </c>
      <c r="Z1179" s="78" t="s">
        <v>2840</v>
      </c>
      <c r="AA1179" s="78" t="s">
        <v>462</v>
      </c>
      <c r="AB1179" s="76" t="s">
        <v>2821</v>
      </c>
      <c r="AC1179" s="78" t="s">
        <v>485</v>
      </c>
    </row>
    <row r="1180" spans="1:29" x14ac:dyDescent="0.35">
      <c r="A1180" s="10" t="s">
        <v>3806</v>
      </c>
      <c r="B1180" s="76" t="s">
        <v>2834</v>
      </c>
      <c r="C1180" s="76">
        <f>C1179+(BudgetsQTable[[#This Row],[lead]]&lt;&gt;K1179)</f>
        <v>152</v>
      </c>
      <c r="D1180" s="76">
        <f>D1179*(BudgetsQTable[[#This Row],[lead]]=K1179)+(BudgetsQTable[[#This Row],[prop_id]]&lt;&gt;A1179)</f>
        <v>2</v>
      </c>
      <c r="E1180" s="77">
        <v>43005.577777777777</v>
      </c>
      <c r="F1180" s="78" t="s">
        <v>2839</v>
      </c>
      <c r="G1180" s="78" t="s">
        <v>2840</v>
      </c>
      <c r="H1180" s="78" t="s">
        <v>462</v>
      </c>
      <c r="I1180" s="76" t="s">
        <v>761</v>
      </c>
      <c r="J1180" s="76" t="s">
        <v>753</v>
      </c>
      <c r="K1180" s="78" t="s">
        <v>1557</v>
      </c>
      <c r="L1180" s="7" t="str">
        <f>IF(BudgetsQTable[[#This Row],[pi_last_name]]=" ","",HYPERLINK("https://www.ejacket.nsf.gov/ej/showProposal.do?Continue=Y&amp;ID="&amp;BudgetsQTable[[#This Row],[prop_id]],BudgetsQTable[[#This Row],[prop_id]]))</f>
        <v/>
      </c>
      <c r="M1180" s="78" t="s">
        <v>753</v>
      </c>
      <c r="N1180" s="7" t="str">
        <f>IF(BudgetsQTable[[#This Row],[pi_last_name]]=" ","",HYPERLINK("mailto:"&amp;BudgetsQTable[[#This Row],[pi_email]]&amp;"&amp;subject=Your NSF Proposal:  "&amp;BudgetsQTable[[#This Row],[prop_id]],BudgetsQTable[[#This Row],[pi_email]]))</f>
        <v/>
      </c>
      <c r="O1180" s="78" t="s">
        <v>753</v>
      </c>
      <c r="P1180" s="78">
        <v>1</v>
      </c>
      <c r="Q1180" s="78">
        <v>1</v>
      </c>
      <c r="R1180" s="79">
        <v>0</v>
      </c>
      <c r="S1180" s="79">
        <v>0</v>
      </c>
      <c r="T1180" s="79">
        <v>0</v>
      </c>
      <c r="U1180" s="80">
        <v>142930</v>
      </c>
      <c r="V1180" s="78">
        <v>0</v>
      </c>
      <c r="W1180" s="78">
        <v>1</v>
      </c>
      <c r="X1180" s="11" t="str">
        <f ca="1">IF(ISBLANK(BudgetsQTable[[#This Row],[budg_seq_yr]]),"FY"&amp;fiscalyear,"FY"&amp;fiscalyear-1+BudgetsQTable[[#This Row],[budg_seq_yr]])</f>
        <v>FY18</v>
      </c>
      <c r="Y1180" s="79">
        <v>142930</v>
      </c>
      <c r="Z1180" s="78" t="s">
        <v>2840</v>
      </c>
      <c r="AA1180" s="78" t="s">
        <v>462</v>
      </c>
      <c r="AB1180" s="76" t="s">
        <v>2821</v>
      </c>
      <c r="AC1180" s="78" t="s">
        <v>485</v>
      </c>
    </row>
    <row r="1181" spans="1:29" x14ac:dyDescent="0.35">
      <c r="A1181" s="10" t="s">
        <v>3806</v>
      </c>
      <c r="B1181" s="76" t="s">
        <v>2834</v>
      </c>
      <c r="C1181" s="76">
        <f>C1180+(BudgetsQTable[[#This Row],[lead]]&lt;&gt;K1180)</f>
        <v>152</v>
      </c>
      <c r="D1181" s="76">
        <f>D1180*(BudgetsQTable[[#This Row],[lead]]=K1180)+(BudgetsQTable[[#This Row],[prop_id]]&lt;&gt;A1180)</f>
        <v>2</v>
      </c>
      <c r="E1181" s="77">
        <v>43005.577777777777</v>
      </c>
      <c r="F1181" s="78" t="s">
        <v>2839</v>
      </c>
      <c r="G1181" s="78" t="s">
        <v>2840</v>
      </c>
      <c r="H1181" s="78" t="s">
        <v>462</v>
      </c>
      <c r="I1181" s="76" t="s">
        <v>761</v>
      </c>
      <c r="J1181" s="76" t="s">
        <v>753</v>
      </c>
      <c r="K1181" s="78" t="s">
        <v>1557</v>
      </c>
      <c r="L1181" s="7" t="str">
        <f>IF(BudgetsQTable[[#This Row],[pi_last_name]]=" ","",HYPERLINK("https://www.ejacket.nsf.gov/ej/showProposal.do?Continue=Y&amp;ID="&amp;BudgetsQTable[[#This Row],[prop_id]],BudgetsQTable[[#This Row],[prop_id]]))</f>
        <v/>
      </c>
      <c r="M1181" s="78" t="s">
        <v>753</v>
      </c>
      <c r="N1181" s="7" t="str">
        <f>IF(BudgetsQTable[[#This Row],[pi_last_name]]=" ","",HYPERLINK("mailto:"&amp;BudgetsQTable[[#This Row],[pi_email]]&amp;"&amp;subject=Your NSF Proposal:  "&amp;BudgetsQTable[[#This Row],[prop_id]],BudgetsQTable[[#This Row],[pi_email]]))</f>
        <v/>
      </c>
      <c r="O1181" s="78" t="s">
        <v>753</v>
      </c>
      <c r="P1181" s="78">
        <v>1</v>
      </c>
      <c r="Q1181" s="78">
        <v>1</v>
      </c>
      <c r="R1181" s="79">
        <v>0</v>
      </c>
      <c r="S1181" s="79">
        <v>0</v>
      </c>
      <c r="T1181" s="79">
        <v>0</v>
      </c>
      <c r="U1181" s="80">
        <v>147219</v>
      </c>
      <c r="V1181" s="78">
        <v>0</v>
      </c>
      <c r="W1181" s="78">
        <v>2</v>
      </c>
      <c r="X1181" s="11" t="str">
        <f ca="1">IF(ISBLANK(BudgetsQTable[[#This Row],[budg_seq_yr]]),"FY"&amp;fiscalyear,"FY"&amp;fiscalyear-1+BudgetsQTable[[#This Row],[budg_seq_yr]])</f>
        <v>FY19</v>
      </c>
      <c r="Y1181" s="79">
        <v>147219</v>
      </c>
      <c r="Z1181" s="78" t="s">
        <v>2840</v>
      </c>
      <c r="AA1181" s="78" t="s">
        <v>462</v>
      </c>
      <c r="AB1181" s="76" t="s">
        <v>2821</v>
      </c>
      <c r="AC1181" s="78" t="s">
        <v>485</v>
      </c>
    </row>
    <row r="1182" spans="1:29" x14ac:dyDescent="0.35">
      <c r="A1182" s="10" t="s">
        <v>3806</v>
      </c>
      <c r="B1182" s="76" t="s">
        <v>2834</v>
      </c>
      <c r="C1182" s="76">
        <f>C1181+(BudgetsQTable[[#This Row],[lead]]&lt;&gt;K1181)</f>
        <v>152</v>
      </c>
      <c r="D1182" s="76">
        <f>D1181*(BudgetsQTable[[#This Row],[lead]]=K1181)+(BudgetsQTable[[#This Row],[prop_id]]&lt;&gt;A1181)</f>
        <v>2</v>
      </c>
      <c r="E1182" s="77">
        <v>43005.577777777777</v>
      </c>
      <c r="F1182" s="78" t="s">
        <v>2839</v>
      </c>
      <c r="G1182" s="78" t="s">
        <v>2840</v>
      </c>
      <c r="H1182" s="78" t="s">
        <v>462</v>
      </c>
      <c r="I1182" s="76" t="s">
        <v>761</v>
      </c>
      <c r="J1182" s="76" t="s">
        <v>753</v>
      </c>
      <c r="K1182" s="78" t="s">
        <v>1557</v>
      </c>
      <c r="L1182" s="7" t="str">
        <f>IF(BudgetsQTable[[#This Row],[pi_last_name]]=" ","",HYPERLINK("https://www.ejacket.nsf.gov/ej/showProposal.do?Continue=Y&amp;ID="&amp;BudgetsQTable[[#This Row],[prop_id]],BudgetsQTable[[#This Row],[prop_id]]))</f>
        <v/>
      </c>
      <c r="M1182" s="78" t="s">
        <v>753</v>
      </c>
      <c r="N1182" s="7" t="str">
        <f>IF(BudgetsQTable[[#This Row],[pi_last_name]]=" ","",HYPERLINK("mailto:"&amp;BudgetsQTable[[#This Row],[pi_email]]&amp;"&amp;subject=Your NSF Proposal:  "&amp;BudgetsQTable[[#This Row],[prop_id]],BudgetsQTable[[#This Row],[pi_email]]))</f>
        <v/>
      </c>
      <c r="O1182" s="78" t="s">
        <v>753</v>
      </c>
      <c r="P1182" s="78">
        <v>1</v>
      </c>
      <c r="Q1182" s="78">
        <v>1</v>
      </c>
      <c r="R1182" s="79">
        <v>0</v>
      </c>
      <c r="S1182" s="79">
        <v>0</v>
      </c>
      <c r="T1182" s="79">
        <v>0</v>
      </c>
      <c r="U1182" s="80">
        <v>151647</v>
      </c>
      <c r="V1182" s="78">
        <v>0</v>
      </c>
      <c r="W1182" s="78">
        <v>3</v>
      </c>
      <c r="X1182" s="11" t="str">
        <f ca="1">IF(ISBLANK(BudgetsQTable[[#This Row],[budg_seq_yr]]),"FY"&amp;fiscalyear,"FY"&amp;fiscalyear-1+BudgetsQTable[[#This Row],[budg_seq_yr]])</f>
        <v>FY20</v>
      </c>
      <c r="Y1182" s="79">
        <v>151647</v>
      </c>
      <c r="Z1182" s="78" t="s">
        <v>2840</v>
      </c>
      <c r="AA1182" s="78" t="s">
        <v>462</v>
      </c>
      <c r="AB1182" s="76" t="s">
        <v>2821</v>
      </c>
      <c r="AC1182" s="78" t="s">
        <v>485</v>
      </c>
    </row>
    <row r="1183" spans="1:29" x14ac:dyDescent="0.35">
      <c r="A1183" s="10" t="s">
        <v>3806</v>
      </c>
      <c r="B1183" s="76" t="s">
        <v>2834</v>
      </c>
      <c r="C1183" s="76">
        <f>C1182+(BudgetsQTable[[#This Row],[lead]]&lt;&gt;K1182)</f>
        <v>152</v>
      </c>
      <c r="D1183" s="76">
        <f>D1182*(BudgetsQTable[[#This Row],[lead]]=K1182)+(BudgetsQTable[[#This Row],[prop_id]]&lt;&gt;A1182)</f>
        <v>2</v>
      </c>
      <c r="E1183" s="77">
        <v>43005.577777777777</v>
      </c>
      <c r="F1183" s="78" t="s">
        <v>2839</v>
      </c>
      <c r="G1183" s="78" t="s">
        <v>2840</v>
      </c>
      <c r="H1183" s="78" t="s">
        <v>462</v>
      </c>
      <c r="I1183" s="76" t="s">
        <v>761</v>
      </c>
      <c r="J1183" s="76" t="s">
        <v>753</v>
      </c>
      <c r="K1183" s="78" t="s">
        <v>1557</v>
      </c>
      <c r="L1183" s="7" t="str">
        <f>IF(BudgetsQTable[[#This Row],[pi_last_name]]=" ","",HYPERLINK("https://www.ejacket.nsf.gov/ej/showProposal.do?Continue=Y&amp;ID="&amp;BudgetsQTable[[#This Row],[prop_id]],BudgetsQTable[[#This Row],[prop_id]]))</f>
        <v/>
      </c>
      <c r="M1183" s="78" t="s">
        <v>753</v>
      </c>
      <c r="N1183" s="7" t="str">
        <f>IF(BudgetsQTable[[#This Row],[pi_last_name]]=" ","",HYPERLINK("mailto:"&amp;BudgetsQTable[[#This Row],[pi_email]]&amp;"&amp;subject=Your NSF Proposal:  "&amp;BudgetsQTable[[#This Row],[prop_id]],BudgetsQTable[[#This Row],[pi_email]]))</f>
        <v/>
      </c>
      <c r="O1183" s="78" t="s">
        <v>753</v>
      </c>
      <c r="P1183" s="78">
        <v>1</v>
      </c>
      <c r="Q1183" s="78">
        <v>1</v>
      </c>
      <c r="R1183" s="79">
        <v>0</v>
      </c>
      <c r="S1183" s="79">
        <v>0</v>
      </c>
      <c r="T1183" s="79">
        <v>0</v>
      </c>
      <c r="U1183" s="80">
        <v>156204</v>
      </c>
      <c r="V1183" s="78">
        <v>0</v>
      </c>
      <c r="W1183" s="78">
        <v>4</v>
      </c>
      <c r="X1183" s="11" t="str">
        <f ca="1">IF(ISBLANK(BudgetsQTable[[#This Row],[budg_seq_yr]]),"FY"&amp;fiscalyear,"FY"&amp;fiscalyear-1+BudgetsQTable[[#This Row],[budg_seq_yr]])</f>
        <v>FY21</v>
      </c>
      <c r="Y1183" s="79">
        <v>156204</v>
      </c>
      <c r="Z1183" s="78" t="s">
        <v>2840</v>
      </c>
      <c r="AA1183" s="78" t="s">
        <v>462</v>
      </c>
      <c r="AB1183" s="76" t="s">
        <v>2821</v>
      </c>
      <c r="AC1183" s="78" t="s">
        <v>485</v>
      </c>
    </row>
    <row r="1184" spans="1:29" x14ac:dyDescent="0.35">
      <c r="A1184" s="10" t="s">
        <v>1560</v>
      </c>
      <c r="B1184" s="76" t="s">
        <v>2863</v>
      </c>
      <c r="C1184" s="76">
        <f>C1183+(BudgetsQTable[[#This Row],[lead]]&lt;&gt;K1183)</f>
        <v>153</v>
      </c>
      <c r="D1184" s="76">
        <f>D1183*(BudgetsQTable[[#This Row],[lead]]=K1183)+(BudgetsQTable[[#This Row],[prop_id]]&lt;&gt;A1183)</f>
        <v>1</v>
      </c>
      <c r="E1184" s="77">
        <v>43005.521527777775</v>
      </c>
      <c r="F1184" s="78" t="s">
        <v>2868</v>
      </c>
      <c r="G1184" s="78" t="s">
        <v>2869</v>
      </c>
      <c r="H1184" s="78" t="s">
        <v>470</v>
      </c>
      <c r="I1184" s="76" t="s">
        <v>793</v>
      </c>
      <c r="J1184" s="76" t="s">
        <v>2958</v>
      </c>
      <c r="K1184" s="78" t="s">
        <v>1560</v>
      </c>
      <c r="L1184" s="7" t="str">
        <f>IF(BudgetsQTable[[#This Row],[pi_last_name]]=" ","",HYPERLINK("https://www.ejacket.nsf.gov/ej/showProposal.do?Continue=Y&amp;ID="&amp;BudgetsQTable[[#This Row],[prop_id]],BudgetsQTable[[#This Row],[prop_id]]))</f>
        <v>1763618</v>
      </c>
      <c r="M1184" s="78" t="s">
        <v>1561</v>
      </c>
      <c r="N1184" s="7" t="str">
        <f>IF(BudgetsQTable[[#This Row],[pi_last_name]]=" ","",HYPERLINK("mailto:"&amp;BudgetsQTable[[#This Row],[pi_email]]&amp;"&amp;subject=Your NSF Proposal:  "&amp;BudgetsQTable[[#This Row],[prop_id]],BudgetsQTable[[#This Row],[pi_email]]))</f>
        <v>mccallum@cs.umass.edu</v>
      </c>
      <c r="O1184" s="78" t="s">
        <v>2956</v>
      </c>
      <c r="P1184" s="78"/>
      <c r="Q1184" s="78"/>
      <c r="R1184" s="79"/>
      <c r="S1184" s="79"/>
      <c r="T1184" s="79"/>
      <c r="U1184" s="80"/>
      <c r="V1184" s="78">
        <v>0</v>
      </c>
      <c r="W1184" s="78"/>
      <c r="X1184" s="11" t="str">
        <f ca="1">IF(ISBLANK(BudgetsQTable[[#This Row],[budg_seq_yr]]),"FY"&amp;fiscalyear,"FY"&amp;fiscalyear-1+BudgetsQTable[[#This Row],[budg_seq_yr]])</f>
        <v>FY18</v>
      </c>
      <c r="Y1184" s="79">
        <v>1103937</v>
      </c>
      <c r="Z1184" s="78" t="s">
        <v>2869</v>
      </c>
      <c r="AA1184" s="78" t="s">
        <v>470</v>
      </c>
      <c r="AB1184" s="76" t="s">
        <v>2821</v>
      </c>
      <c r="AC1184" s="78" t="s">
        <v>2903</v>
      </c>
    </row>
    <row r="1185" spans="1:29" x14ac:dyDescent="0.35">
      <c r="A1185" s="10" t="s">
        <v>1560</v>
      </c>
      <c r="B1185" s="76" t="s">
        <v>2863</v>
      </c>
      <c r="C1185" s="76">
        <f>C1184+(BudgetsQTable[[#This Row],[lead]]&lt;&gt;K1184)</f>
        <v>153</v>
      </c>
      <c r="D1185" s="76">
        <f>D1184*(BudgetsQTable[[#This Row],[lead]]=K1184)+(BudgetsQTable[[#This Row],[prop_id]]&lt;&gt;A1184)</f>
        <v>1</v>
      </c>
      <c r="E1185" s="77">
        <v>43005.521527777775</v>
      </c>
      <c r="F1185" s="78" t="s">
        <v>2868</v>
      </c>
      <c r="G1185" s="78" t="s">
        <v>2869</v>
      </c>
      <c r="H1185" s="78" t="s">
        <v>470</v>
      </c>
      <c r="I1185" s="76" t="s">
        <v>793</v>
      </c>
      <c r="J1185" s="76" t="s">
        <v>753</v>
      </c>
      <c r="K1185" s="78" t="s">
        <v>1560</v>
      </c>
      <c r="L1185" s="7" t="str">
        <f>IF(BudgetsQTable[[#This Row],[pi_last_name]]=" ","",HYPERLINK("https://www.ejacket.nsf.gov/ej/showProposal.do?Continue=Y&amp;ID="&amp;BudgetsQTable[[#This Row],[prop_id]],BudgetsQTable[[#This Row],[prop_id]]))</f>
        <v/>
      </c>
      <c r="M1185" s="78" t="s">
        <v>753</v>
      </c>
      <c r="N1185" s="7" t="str">
        <f>IF(BudgetsQTable[[#This Row],[pi_last_name]]=" ","",HYPERLINK("mailto:"&amp;BudgetsQTable[[#This Row],[pi_email]]&amp;"&amp;subject=Your NSF Proposal:  "&amp;BudgetsQTable[[#This Row],[prop_id]],BudgetsQTable[[#This Row],[pi_email]]))</f>
        <v/>
      </c>
      <c r="O1185" s="78" t="s">
        <v>753</v>
      </c>
      <c r="P1185" s="78">
        <v>2</v>
      </c>
      <c r="Q1185" s="78">
        <v>1.5</v>
      </c>
      <c r="R1185" s="79">
        <v>0</v>
      </c>
      <c r="S1185" s="79">
        <v>3820</v>
      </c>
      <c r="T1185" s="79">
        <v>0</v>
      </c>
      <c r="U1185" s="80">
        <v>269444</v>
      </c>
      <c r="V1185" s="78">
        <v>0</v>
      </c>
      <c r="W1185" s="78">
        <v>1</v>
      </c>
      <c r="X1185" s="11" t="str">
        <f ca="1">IF(ISBLANK(BudgetsQTable[[#This Row],[budg_seq_yr]]),"FY"&amp;fiscalyear,"FY"&amp;fiscalyear-1+BudgetsQTable[[#This Row],[budg_seq_yr]])</f>
        <v>FY18</v>
      </c>
      <c r="Y1185" s="79">
        <v>269444</v>
      </c>
      <c r="Z1185" s="78" t="s">
        <v>2869</v>
      </c>
      <c r="AA1185" s="78" t="s">
        <v>470</v>
      </c>
      <c r="AB1185" s="76" t="s">
        <v>2821</v>
      </c>
      <c r="AC1185" s="78" t="s">
        <v>2903</v>
      </c>
    </row>
    <row r="1186" spans="1:29" x14ac:dyDescent="0.35">
      <c r="A1186" s="10" t="s">
        <v>1560</v>
      </c>
      <c r="B1186" s="76" t="s">
        <v>2863</v>
      </c>
      <c r="C1186" s="76">
        <f>C1185+(BudgetsQTable[[#This Row],[lead]]&lt;&gt;K1185)</f>
        <v>153</v>
      </c>
      <c r="D1186" s="76">
        <f>D1185*(BudgetsQTable[[#This Row],[lead]]=K1185)+(BudgetsQTable[[#This Row],[prop_id]]&lt;&gt;A1185)</f>
        <v>1</v>
      </c>
      <c r="E1186" s="77">
        <v>43005.521527777775</v>
      </c>
      <c r="F1186" s="78" t="s">
        <v>2868</v>
      </c>
      <c r="G1186" s="78" t="s">
        <v>2869</v>
      </c>
      <c r="H1186" s="78" t="s">
        <v>470</v>
      </c>
      <c r="I1186" s="76" t="s">
        <v>793</v>
      </c>
      <c r="J1186" s="76" t="s">
        <v>753</v>
      </c>
      <c r="K1186" s="78" t="s">
        <v>1560</v>
      </c>
      <c r="L1186" s="7" t="str">
        <f>IF(BudgetsQTable[[#This Row],[pi_last_name]]=" ","",HYPERLINK("https://www.ejacket.nsf.gov/ej/showProposal.do?Continue=Y&amp;ID="&amp;BudgetsQTable[[#This Row],[prop_id]],BudgetsQTable[[#This Row],[prop_id]]))</f>
        <v/>
      </c>
      <c r="M1186" s="78" t="s">
        <v>753</v>
      </c>
      <c r="N1186" s="7" t="str">
        <f>IF(BudgetsQTable[[#This Row],[pi_last_name]]=" ","",HYPERLINK("mailto:"&amp;BudgetsQTable[[#This Row],[pi_email]]&amp;"&amp;subject=Your NSF Proposal:  "&amp;BudgetsQTable[[#This Row],[prop_id]],BudgetsQTable[[#This Row],[pi_email]]))</f>
        <v/>
      </c>
      <c r="O1186" s="78" t="s">
        <v>753</v>
      </c>
      <c r="P1186" s="78">
        <v>2</v>
      </c>
      <c r="Q1186" s="78">
        <v>1.5</v>
      </c>
      <c r="R1186" s="79">
        <v>0</v>
      </c>
      <c r="S1186" s="79">
        <v>3820</v>
      </c>
      <c r="T1186" s="79">
        <v>0</v>
      </c>
      <c r="U1186" s="80">
        <v>269677</v>
      </c>
      <c r="V1186" s="78">
        <v>0</v>
      </c>
      <c r="W1186" s="78">
        <v>2</v>
      </c>
      <c r="X1186" s="11" t="str">
        <f ca="1">IF(ISBLANK(BudgetsQTable[[#This Row],[budg_seq_yr]]),"FY"&amp;fiscalyear,"FY"&amp;fiscalyear-1+BudgetsQTable[[#This Row],[budg_seq_yr]])</f>
        <v>FY19</v>
      </c>
      <c r="Y1186" s="79">
        <v>269677</v>
      </c>
      <c r="Z1186" s="78" t="s">
        <v>2869</v>
      </c>
      <c r="AA1186" s="78" t="s">
        <v>470</v>
      </c>
      <c r="AB1186" s="76" t="s">
        <v>2821</v>
      </c>
      <c r="AC1186" s="78" t="s">
        <v>2903</v>
      </c>
    </row>
    <row r="1187" spans="1:29" x14ac:dyDescent="0.35">
      <c r="A1187" s="10" t="s">
        <v>1560</v>
      </c>
      <c r="B1187" s="76" t="s">
        <v>2863</v>
      </c>
      <c r="C1187" s="76">
        <f>C1186+(BudgetsQTable[[#This Row],[lead]]&lt;&gt;K1186)</f>
        <v>153</v>
      </c>
      <c r="D1187" s="76">
        <f>D1186*(BudgetsQTable[[#This Row],[lead]]=K1186)+(BudgetsQTable[[#This Row],[prop_id]]&lt;&gt;A1186)</f>
        <v>1</v>
      </c>
      <c r="E1187" s="77">
        <v>43005.521527777775</v>
      </c>
      <c r="F1187" s="78" t="s">
        <v>2868</v>
      </c>
      <c r="G1187" s="78" t="s">
        <v>2869</v>
      </c>
      <c r="H1187" s="78" t="s">
        <v>470</v>
      </c>
      <c r="I1187" s="76" t="s">
        <v>793</v>
      </c>
      <c r="J1187" s="76" t="s">
        <v>753</v>
      </c>
      <c r="K1187" s="78" t="s">
        <v>1560</v>
      </c>
      <c r="L1187" s="7" t="str">
        <f>IF(BudgetsQTable[[#This Row],[pi_last_name]]=" ","",HYPERLINK("https://www.ejacket.nsf.gov/ej/showProposal.do?Continue=Y&amp;ID="&amp;BudgetsQTable[[#This Row],[prop_id]],BudgetsQTable[[#This Row],[prop_id]]))</f>
        <v/>
      </c>
      <c r="M1187" s="78" t="s">
        <v>753</v>
      </c>
      <c r="N1187" s="7" t="str">
        <f>IF(BudgetsQTable[[#This Row],[pi_last_name]]=" ","",HYPERLINK("mailto:"&amp;BudgetsQTable[[#This Row],[pi_email]]&amp;"&amp;subject=Your NSF Proposal:  "&amp;BudgetsQTable[[#This Row],[prop_id]],BudgetsQTable[[#This Row],[pi_email]]))</f>
        <v/>
      </c>
      <c r="O1187" s="78" t="s">
        <v>753</v>
      </c>
      <c r="P1187" s="78">
        <v>2</v>
      </c>
      <c r="Q1187" s="78">
        <v>1.5</v>
      </c>
      <c r="R1187" s="79">
        <v>0</v>
      </c>
      <c r="S1187" s="79">
        <v>3820</v>
      </c>
      <c r="T1187" s="79">
        <v>0</v>
      </c>
      <c r="U1187" s="80">
        <v>278100</v>
      </c>
      <c r="V1187" s="78">
        <v>0</v>
      </c>
      <c r="W1187" s="78">
        <v>3</v>
      </c>
      <c r="X1187" s="11" t="str">
        <f ca="1">IF(ISBLANK(BudgetsQTable[[#This Row],[budg_seq_yr]]),"FY"&amp;fiscalyear,"FY"&amp;fiscalyear-1+BudgetsQTable[[#This Row],[budg_seq_yr]])</f>
        <v>FY20</v>
      </c>
      <c r="Y1187" s="79">
        <v>278100</v>
      </c>
      <c r="Z1187" s="78" t="s">
        <v>2869</v>
      </c>
      <c r="AA1187" s="78" t="s">
        <v>470</v>
      </c>
      <c r="AB1187" s="76" t="s">
        <v>2821</v>
      </c>
      <c r="AC1187" s="78" t="s">
        <v>2903</v>
      </c>
    </row>
    <row r="1188" spans="1:29" x14ac:dyDescent="0.35">
      <c r="A1188" s="10" t="s">
        <v>1560</v>
      </c>
      <c r="B1188" s="76" t="s">
        <v>2863</v>
      </c>
      <c r="C1188" s="76">
        <f>C1187+(BudgetsQTable[[#This Row],[lead]]&lt;&gt;K1187)</f>
        <v>153</v>
      </c>
      <c r="D1188" s="76">
        <f>D1187*(BudgetsQTable[[#This Row],[lead]]=K1187)+(BudgetsQTable[[#This Row],[prop_id]]&lt;&gt;A1187)</f>
        <v>1</v>
      </c>
      <c r="E1188" s="77">
        <v>43005.521527777775</v>
      </c>
      <c r="F1188" s="78" t="s">
        <v>2868</v>
      </c>
      <c r="G1188" s="78" t="s">
        <v>2869</v>
      </c>
      <c r="H1188" s="78" t="s">
        <v>470</v>
      </c>
      <c r="I1188" s="76" t="s">
        <v>793</v>
      </c>
      <c r="J1188" s="76" t="s">
        <v>753</v>
      </c>
      <c r="K1188" s="78" t="s">
        <v>1560</v>
      </c>
      <c r="L1188" s="7" t="str">
        <f>IF(BudgetsQTable[[#This Row],[pi_last_name]]=" ","",HYPERLINK("https://www.ejacket.nsf.gov/ej/showProposal.do?Continue=Y&amp;ID="&amp;BudgetsQTable[[#This Row],[prop_id]],BudgetsQTable[[#This Row],[prop_id]]))</f>
        <v/>
      </c>
      <c r="M1188" s="78" t="s">
        <v>753</v>
      </c>
      <c r="N1188" s="7" t="str">
        <f>IF(BudgetsQTable[[#This Row],[pi_last_name]]=" ","",HYPERLINK("mailto:"&amp;BudgetsQTable[[#This Row],[pi_email]]&amp;"&amp;subject=Your NSF Proposal:  "&amp;BudgetsQTable[[#This Row],[prop_id]],BudgetsQTable[[#This Row],[pi_email]]))</f>
        <v/>
      </c>
      <c r="O1188" s="78" t="s">
        <v>753</v>
      </c>
      <c r="P1188" s="78">
        <v>2</v>
      </c>
      <c r="Q1188" s="78">
        <v>1.5</v>
      </c>
      <c r="R1188" s="79">
        <v>0</v>
      </c>
      <c r="S1188" s="79">
        <v>3820</v>
      </c>
      <c r="T1188" s="79">
        <v>0</v>
      </c>
      <c r="U1188" s="80">
        <v>286716</v>
      </c>
      <c r="V1188" s="78">
        <v>0</v>
      </c>
      <c r="W1188" s="78">
        <v>4</v>
      </c>
      <c r="X1188" s="11" t="str">
        <f ca="1">IF(ISBLANK(BudgetsQTable[[#This Row],[budg_seq_yr]]),"FY"&amp;fiscalyear,"FY"&amp;fiscalyear-1+BudgetsQTable[[#This Row],[budg_seq_yr]])</f>
        <v>FY21</v>
      </c>
      <c r="Y1188" s="79">
        <v>286716</v>
      </c>
      <c r="Z1188" s="78" t="s">
        <v>2869</v>
      </c>
      <c r="AA1188" s="78" t="s">
        <v>470</v>
      </c>
      <c r="AB1188" s="76" t="s">
        <v>2821</v>
      </c>
      <c r="AC1188" s="78" t="s">
        <v>2903</v>
      </c>
    </row>
    <row r="1189" spans="1:29" x14ac:dyDescent="0.35">
      <c r="A1189" s="10" t="s">
        <v>1563</v>
      </c>
      <c r="B1189" s="76" t="s">
        <v>2824</v>
      </c>
      <c r="C1189" s="76">
        <f>C1188+(BudgetsQTable[[#This Row],[lead]]&lt;&gt;K1188)</f>
        <v>154</v>
      </c>
      <c r="D1189" s="76">
        <f>D1188*(BudgetsQTable[[#This Row],[lead]]=K1188)+(BudgetsQTable[[#This Row],[prop_id]]&lt;&gt;A1188)</f>
        <v>1</v>
      </c>
      <c r="E1189" s="77">
        <v>43005.522916666669</v>
      </c>
      <c r="F1189" s="78" t="s">
        <v>2839</v>
      </c>
      <c r="G1189" s="78" t="s">
        <v>2840</v>
      </c>
      <c r="H1189" s="78" t="s">
        <v>464</v>
      </c>
      <c r="I1189" s="76" t="s">
        <v>1188</v>
      </c>
      <c r="J1189" s="76" t="s">
        <v>3811</v>
      </c>
      <c r="K1189" s="78" t="s">
        <v>1563</v>
      </c>
      <c r="L1189" s="7" t="str">
        <f>IF(BudgetsQTable[[#This Row],[pi_last_name]]=" ","",HYPERLINK("https://www.ejacket.nsf.gov/ej/showProposal.do?Continue=Y&amp;ID="&amp;BudgetsQTable[[#This Row],[prop_id]],BudgetsQTable[[#This Row],[prop_id]]))</f>
        <v>1763619</v>
      </c>
      <c r="M1189" s="78" t="s">
        <v>1564</v>
      </c>
      <c r="N1189" s="7" t="str">
        <f>IF(BudgetsQTable[[#This Row],[pi_last_name]]=" ","",HYPERLINK("mailto:"&amp;BudgetsQTable[[#This Row],[pi_email]]&amp;"&amp;subject=Your NSF Proposal:  "&amp;BudgetsQTable[[#This Row],[prop_id]],BudgetsQTable[[#This Row],[pi_email]]))</f>
        <v>gniady@cs.arizona.edu</v>
      </c>
      <c r="O1189" s="78" t="s">
        <v>3071</v>
      </c>
      <c r="P1189" s="78"/>
      <c r="Q1189" s="78"/>
      <c r="R1189" s="79"/>
      <c r="S1189" s="79"/>
      <c r="T1189" s="79"/>
      <c r="U1189" s="80"/>
      <c r="V1189" s="78">
        <v>0</v>
      </c>
      <c r="W1189" s="78"/>
      <c r="X1189" s="11" t="str">
        <f ca="1">IF(ISBLANK(BudgetsQTable[[#This Row],[budg_seq_yr]]),"FY"&amp;fiscalyear,"FY"&amp;fiscalyear-1+BudgetsQTable[[#This Row],[budg_seq_yr]])</f>
        <v>FY18</v>
      </c>
      <c r="Y1189" s="79">
        <v>735222</v>
      </c>
      <c r="Z1189" s="78" t="s">
        <v>2840</v>
      </c>
      <c r="AA1189" s="78" t="s">
        <v>464</v>
      </c>
      <c r="AB1189" s="76" t="s">
        <v>2821</v>
      </c>
      <c r="AC1189" s="78" t="s">
        <v>485</v>
      </c>
    </row>
    <row r="1190" spans="1:29" x14ac:dyDescent="0.35">
      <c r="A1190" s="10" t="s">
        <v>1563</v>
      </c>
      <c r="B1190" s="76" t="s">
        <v>2824</v>
      </c>
      <c r="C1190" s="76">
        <f>C1189+(BudgetsQTable[[#This Row],[lead]]&lt;&gt;K1189)</f>
        <v>154</v>
      </c>
      <c r="D1190" s="76">
        <f>D1189*(BudgetsQTable[[#This Row],[lead]]=K1189)+(BudgetsQTable[[#This Row],[prop_id]]&lt;&gt;A1189)</f>
        <v>1</v>
      </c>
      <c r="E1190" s="77">
        <v>43005.522916666669</v>
      </c>
      <c r="F1190" s="78" t="s">
        <v>2839</v>
      </c>
      <c r="G1190" s="78" t="s">
        <v>2840</v>
      </c>
      <c r="H1190" s="78" t="s">
        <v>464</v>
      </c>
      <c r="I1190" s="76" t="s">
        <v>1188</v>
      </c>
      <c r="J1190" s="76" t="s">
        <v>753</v>
      </c>
      <c r="K1190" s="78" t="s">
        <v>1563</v>
      </c>
      <c r="L1190" s="7" t="str">
        <f>IF(BudgetsQTable[[#This Row],[pi_last_name]]=" ","",HYPERLINK("https://www.ejacket.nsf.gov/ej/showProposal.do?Continue=Y&amp;ID="&amp;BudgetsQTable[[#This Row],[prop_id]],BudgetsQTable[[#This Row],[prop_id]]))</f>
        <v/>
      </c>
      <c r="M1190" s="78" t="s">
        <v>753</v>
      </c>
      <c r="N1190" s="7" t="str">
        <f>IF(BudgetsQTable[[#This Row],[pi_last_name]]=" ","",HYPERLINK("mailto:"&amp;BudgetsQTable[[#This Row],[pi_email]]&amp;"&amp;subject=Your NSF Proposal:  "&amp;BudgetsQTable[[#This Row],[prop_id]],BudgetsQTable[[#This Row],[pi_email]]))</f>
        <v/>
      </c>
      <c r="O1190" s="78" t="s">
        <v>753</v>
      </c>
      <c r="P1190" s="78">
        <v>2</v>
      </c>
      <c r="Q1190" s="78">
        <v>2</v>
      </c>
      <c r="R1190" s="79">
        <v>0</v>
      </c>
      <c r="S1190" s="79">
        <v>5000</v>
      </c>
      <c r="T1190" s="79">
        <v>0</v>
      </c>
      <c r="U1190" s="80">
        <v>197832</v>
      </c>
      <c r="V1190" s="78">
        <v>0</v>
      </c>
      <c r="W1190" s="78">
        <v>1</v>
      </c>
      <c r="X1190" s="11" t="str">
        <f ca="1">IF(ISBLANK(BudgetsQTable[[#This Row],[budg_seq_yr]]),"FY"&amp;fiscalyear,"FY"&amp;fiscalyear-1+BudgetsQTable[[#This Row],[budg_seq_yr]])</f>
        <v>FY18</v>
      </c>
      <c r="Y1190" s="79">
        <v>197832</v>
      </c>
      <c r="Z1190" s="78" t="s">
        <v>2840</v>
      </c>
      <c r="AA1190" s="78" t="s">
        <v>464</v>
      </c>
      <c r="AB1190" s="76" t="s">
        <v>2821</v>
      </c>
      <c r="AC1190" s="78" t="s">
        <v>485</v>
      </c>
    </row>
    <row r="1191" spans="1:29" x14ac:dyDescent="0.35">
      <c r="A1191" s="10" t="s">
        <v>1563</v>
      </c>
      <c r="B1191" s="76" t="s">
        <v>2824</v>
      </c>
      <c r="C1191" s="76">
        <f>C1190+(BudgetsQTable[[#This Row],[lead]]&lt;&gt;K1190)</f>
        <v>154</v>
      </c>
      <c r="D1191" s="76">
        <f>D1190*(BudgetsQTable[[#This Row],[lead]]=K1190)+(BudgetsQTable[[#This Row],[prop_id]]&lt;&gt;A1190)</f>
        <v>1</v>
      </c>
      <c r="E1191" s="77">
        <v>43005.522916666669</v>
      </c>
      <c r="F1191" s="78" t="s">
        <v>2839</v>
      </c>
      <c r="G1191" s="78" t="s">
        <v>2840</v>
      </c>
      <c r="H1191" s="78" t="s">
        <v>464</v>
      </c>
      <c r="I1191" s="76" t="s">
        <v>1188</v>
      </c>
      <c r="J1191" s="76" t="s">
        <v>753</v>
      </c>
      <c r="K1191" s="78" t="s">
        <v>1563</v>
      </c>
      <c r="L1191" s="7" t="str">
        <f>IF(BudgetsQTable[[#This Row],[pi_last_name]]=" ","",HYPERLINK("https://www.ejacket.nsf.gov/ej/showProposal.do?Continue=Y&amp;ID="&amp;BudgetsQTable[[#This Row],[prop_id]],BudgetsQTable[[#This Row],[prop_id]]))</f>
        <v/>
      </c>
      <c r="M1191" s="78" t="s">
        <v>753</v>
      </c>
      <c r="N1191" s="7" t="str">
        <f>IF(BudgetsQTable[[#This Row],[pi_last_name]]=" ","",HYPERLINK("mailto:"&amp;BudgetsQTable[[#This Row],[pi_email]]&amp;"&amp;subject=Your NSF Proposal:  "&amp;BudgetsQTable[[#This Row],[prop_id]],BudgetsQTable[[#This Row],[pi_email]]))</f>
        <v/>
      </c>
      <c r="O1191" s="78" t="s">
        <v>753</v>
      </c>
      <c r="P1191" s="78">
        <v>2</v>
      </c>
      <c r="Q1191" s="78">
        <v>2</v>
      </c>
      <c r="R1191" s="79">
        <v>0</v>
      </c>
      <c r="S1191" s="79">
        <v>5000</v>
      </c>
      <c r="T1191" s="79">
        <v>0</v>
      </c>
      <c r="U1191" s="80">
        <v>173802</v>
      </c>
      <c r="V1191" s="78">
        <v>0</v>
      </c>
      <c r="W1191" s="78">
        <v>2</v>
      </c>
      <c r="X1191" s="11" t="str">
        <f ca="1">IF(ISBLANK(BudgetsQTable[[#This Row],[budg_seq_yr]]),"FY"&amp;fiscalyear,"FY"&amp;fiscalyear-1+BudgetsQTable[[#This Row],[budg_seq_yr]])</f>
        <v>FY19</v>
      </c>
      <c r="Y1191" s="79">
        <v>173802</v>
      </c>
      <c r="Z1191" s="78" t="s">
        <v>2840</v>
      </c>
      <c r="AA1191" s="78" t="s">
        <v>464</v>
      </c>
      <c r="AB1191" s="76" t="s">
        <v>2821</v>
      </c>
      <c r="AC1191" s="78" t="s">
        <v>485</v>
      </c>
    </row>
    <row r="1192" spans="1:29" x14ac:dyDescent="0.35">
      <c r="A1192" s="10" t="s">
        <v>1563</v>
      </c>
      <c r="B1192" s="76" t="s">
        <v>2824</v>
      </c>
      <c r="C1192" s="76">
        <f>C1191+(BudgetsQTable[[#This Row],[lead]]&lt;&gt;K1191)</f>
        <v>154</v>
      </c>
      <c r="D1192" s="76">
        <f>D1191*(BudgetsQTable[[#This Row],[lead]]=K1191)+(BudgetsQTable[[#This Row],[prop_id]]&lt;&gt;A1191)</f>
        <v>1</v>
      </c>
      <c r="E1192" s="77">
        <v>43005.522916666669</v>
      </c>
      <c r="F1192" s="78" t="s">
        <v>2839</v>
      </c>
      <c r="G1192" s="78" t="s">
        <v>2840</v>
      </c>
      <c r="H1192" s="78" t="s">
        <v>464</v>
      </c>
      <c r="I1192" s="76" t="s">
        <v>1188</v>
      </c>
      <c r="J1192" s="76" t="s">
        <v>753</v>
      </c>
      <c r="K1192" s="78" t="s">
        <v>1563</v>
      </c>
      <c r="L1192" s="7" t="str">
        <f>IF(BudgetsQTable[[#This Row],[pi_last_name]]=" ","",HYPERLINK("https://www.ejacket.nsf.gov/ej/showProposal.do?Continue=Y&amp;ID="&amp;BudgetsQTable[[#This Row],[prop_id]],BudgetsQTable[[#This Row],[prop_id]]))</f>
        <v/>
      </c>
      <c r="M1192" s="78" t="s">
        <v>753</v>
      </c>
      <c r="N1192" s="7" t="str">
        <f>IF(BudgetsQTable[[#This Row],[pi_last_name]]=" ","",HYPERLINK("mailto:"&amp;BudgetsQTable[[#This Row],[pi_email]]&amp;"&amp;subject=Your NSF Proposal:  "&amp;BudgetsQTable[[#This Row],[prop_id]],BudgetsQTable[[#This Row],[pi_email]]))</f>
        <v/>
      </c>
      <c r="O1192" s="78" t="s">
        <v>753</v>
      </c>
      <c r="P1192" s="78">
        <v>2</v>
      </c>
      <c r="Q1192" s="78">
        <v>2</v>
      </c>
      <c r="R1192" s="79">
        <v>0</v>
      </c>
      <c r="S1192" s="79">
        <v>5000</v>
      </c>
      <c r="T1192" s="79">
        <v>0</v>
      </c>
      <c r="U1192" s="80">
        <v>179068</v>
      </c>
      <c r="V1192" s="78">
        <v>0</v>
      </c>
      <c r="W1192" s="78">
        <v>3</v>
      </c>
      <c r="X1192" s="11" t="str">
        <f ca="1">IF(ISBLANK(BudgetsQTable[[#This Row],[budg_seq_yr]]),"FY"&amp;fiscalyear,"FY"&amp;fiscalyear-1+BudgetsQTable[[#This Row],[budg_seq_yr]])</f>
        <v>FY20</v>
      </c>
      <c r="Y1192" s="79">
        <v>179068</v>
      </c>
      <c r="Z1192" s="78" t="s">
        <v>2840</v>
      </c>
      <c r="AA1192" s="78" t="s">
        <v>464</v>
      </c>
      <c r="AB1192" s="76" t="s">
        <v>2821</v>
      </c>
      <c r="AC1192" s="78" t="s">
        <v>485</v>
      </c>
    </row>
    <row r="1193" spans="1:29" x14ac:dyDescent="0.35">
      <c r="A1193" s="10" t="s">
        <v>1563</v>
      </c>
      <c r="B1193" s="76" t="s">
        <v>2824</v>
      </c>
      <c r="C1193" s="76">
        <f>C1192+(BudgetsQTable[[#This Row],[lead]]&lt;&gt;K1192)</f>
        <v>154</v>
      </c>
      <c r="D1193" s="76">
        <f>D1192*(BudgetsQTable[[#This Row],[lead]]=K1192)+(BudgetsQTable[[#This Row],[prop_id]]&lt;&gt;A1192)</f>
        <v>1</v>
      </c>
      <c r="E1193" s="77">
        <v>43005.522916666669</v>
      </c>
      <c r="F1193" s="78" t="s">
        <v>2839</v>
      </c>
      <c r="G1193" s="78" t="s">
        <v>2840</v>
      </c>
      <c r="H1193" s="78" t="s">
        <v>464</v>
      </c>
      <c r="I1193" s="76" t="s">
        <v>1188</v>
      </c>
      <c r="J1193" s="76" t="s">
        <v>753</v>
      </c>
      <c r="K1193" s="78" t="s">
        <v>1563</v>
      </c>
      <c r="L1193" s="7" t="str">
        <f>IF(BudgetsQTable[[#This Row],[pi_last_name]]=" ","",HYPERLINK("https://www.ejacket.nsf.gov/ej/showProposal.do?Continue=Y&amp;ID="&amp;BudgetsQTable[[#This Row],[prop_id]],BudgetsQTable[[#This Row],[prop_id]]))</f>
        <v/>
      </c>
      <c r="M1193" s="78" t="s">
        <v>753</v>
      </c>
      <c r="N1193" s="7" t="str">
        <f>IF(BudgetsQTable[[#This Row],[pi_last_name]]=" ","",HYPERLINK("mailto:"&amp;BudgetsQTable[[#This Row],[pi_email]]&amp;"&amp;subject=Your NSF Proposal:  "&amp;BudgetsQTable[[#This Row],[prop_id]],BudgetsQTable[[#This Row],[pi_email]]))</f>
        <v/>
      </c>
      <c r="O1193" s="78" t="s">
        <v>753</v>
      </c>
      <c r="P1193" s="78">
        <v>2</v>
      </c>
      <c r="Q1193" s="78">
        <v>2</v>
      </c>
      <c r="R1193" s="79">
        <v>0</v>
      </c>
      <c r="S1193" s="79">
        <v>5000</v>
      </c>
      <c r="T1193" s="79">
        <v>0</v>
      </c>
      <c r="U1193" s="80">
        <v>184520</v>
      </c>
      <c r="V1193" s="78">
        <v>0</v>
      </c>
      <c r="W1193" s="78">
        <v>4</v>
      </c>
      <c r="X1193" s="11" t="str">
        <f ca="1">IF(ISBLANK(BudgetsQTable[[#This Row],[budg_seq_yr]]),"FY"&amp;fiscalyear,"FY"&amp;fiscalyear-1+BudgetsQTable[[#This Row],[budg_seq_yr]])</f>
        <v>FY21</v>
      </c>
      <c r="Y1193" s="79">
        <v>184520</v>
      </c>
      <c r="Z1193" s="78" t="s">
        <v>2840</v>
      </c>
      <c r="AA1193" s="78" t="s">
        <v>464</v>
      </c>
      <c r="AB1193" s="76" t="s">
        <v>2821</v>
      </c>
      <c r="AC1193" s="78" t="s">
        <v>485</v>
      </c>
    </row>
    <row r="1194" spans="1:29" x14ac:dyDescent="0.35">
      <c r="A1194" s="10" t="s">
        <v>3812</v>
      </c>
      <c r="B1194" s="76" t="s">
        <v>2834</v>
      </c>
      <c r="C1194" s="76">
        <f>C1193+(BudgetsQTable[[#This Row],[lead]]&lt;&gt;K1193)</f>
        <v>154</v>
      </c>
      <c r="D1194" s="76">
        <f>D1193*(BudgetsQTable[[#This Row],[lead]]=K1193)+(BudgetsQTable[[#This Row],[prop_id]]&lt;&gt;A1193)</f>
        <v>2</v>
      </c>
      <c r="E1194" s="77">
        <v>43005.459027777775</v>
      </c>
      <c r="F1194" s="78" t="s">
        <v>2839</v>
      </c>
      <c r="G1194" s="78" t="s">
        <v>2840</v>
      </c>
      <c r="H1194" s="78" t="s">
        <v>464</v>
      </c>
      <c r="I1194" s="76" t="s">
        <v>1188</v>
      </c>
      <c r="J1194" s="76" t="s">
        <v>3815</v>
      </c>
      <c r="K1194" s="78" t="s">
        <v>1563</v>
      </c>
      <c r="L1194" s="7" t="str">
        <f>IF(BudgetsQTable[[#This Row],[pi_last_name]]=" ","",HYPERLINK("https://www.ejacket.nsf.gov/ej/showProposal.do?Continue=Y&amp;ID="&amp;BudgetsQTable[[#This Row],[prop_id]],BudgetsQTable[[#This Row],[prop_id]]))</f>
        <v>1763535</v>
      </c>
      <c r="M1194" s="78" t="s">
        <v>3813</v>
      </c>
      <c r="N1194" s="7" t="str">
        <f>IF(BudgetsQTable[[#This Row],[pi_last_name]]=" ","",HYPERLINK("mailto:"&amp;BudgetsQTable[[#This Row],[pi_email]]&amp;"&amp;subject=Your NSF Proposal:  "&amp;BudgetsQTable[[#This Row],[prop_id]],BudgetsQTable[[#This Row],[pi_email]]))</f>
        <v>butta@cs.vt.edu</v>
      </c>
      <c r="O1194" s="78" t="s">
        <v>3384</v>
      </c>
      <c r="P1194" s="78"/>
      <c r="Q1194" s="78"/>
      <c r="R1194" s="79"/>
      <c r="S1194" s="79"/>
      <c r="T1194" s="79"/>
      <c r="U1194" s="80"/>
      <c r="V1194" s="78">
        <v>0</v>
      </c>
      <c r="W1194" s="78"/>
      <c r="X1194" s="11" t="str">
        <f ca="1">IF(ISBLANK(BudgetsQTable[[#This Row],[budg_seq_yr]]),"FY"&amp;fiscalyear,"FY"&amp;fiscalyear-1+BudgetsQTable[[#This Row],[budg_seq_yr]])</f>
        <v>FY18</v>
      </c>
      <c r="Y1194" s="79">
        <v>369137</v>
      </c>
      <c r="Z1194" s="78" t="s">
        <v>2840</v>
      </c>
      <c r="AA1194" s="78" t="s">
        <v>464</v>
      </c>
      <c r="AB1194" s="76" t="s">
        <v>2821</v>
      </c>
      <c r="AC1194" s="78" t="s">
        <v>485</v>
      </c>
    </row>
    <row r="1195" spans="1:29" x14ac:dyDescent="0.35">
      <c r="A1195" s="10" t="s">
        <v>3812</v>
      </c>
      <c r="B1195" s="76" t="s">
        <v>2834</v>
      </c>
      <c r="C1195" s="76">
        <f>C1194+(BudgetsQTable[[#This Row],[lead]]&lt;&gt;K1194)</f>
        <v>154</v>
      </c>
      <c r="D1195" s="76">
        <f>D1194*(BudgetsQTable[[#This Row],[lead]]=K1194)+(BudgetsQTable[[#This Row],[prop_id]]&lt;&gt;A1194)</f>
        <v>2</v>
      </c>
      <c r="E1195" s="77">
        <v>43005.459027777775</v>
      </c>
      <c r="F1195" s="78" t="s">
        <v>2839</v>
      </c>
      <c r="G1195" s="78" t="s">
        <v>2840</v>
      </c>
      <c r="H1195" s="78" t="s">
        <v>464</v>
      </c>
      <c r="I1195" s="76" t="s">
        <v>1188</v>
      </c>
      <c r="J1195" s="76" t="s">
        <v>753</v>
      </c>
      <c r="K1195" s="78" t="s">
        <v>1563</v>
      </c>
      <c r="L1195" s="7" t="str">
        <f>IF(BudgetsQTable[[#This Row],[pi_last_name]]=" ","",HYPERLINK("https://www.ejacket.nsf.gov/ej/showProposal.do?Continue=Y&amp;ID="&amp;BudgetsQTable[[#This Row],[prop_id]],BudgetsQTable[[#This Row],[prop_id]]))</f>
        <v/>
      </c>
      <c r="M1195" s="78" t="s">
        <v>753</v>
      </c>
      <c r="N1195" s="7" t="str">
        <f>IF(BudgetsQTable[[#This Row],[pi_last_name]]=" ","",HYPERLINK("mailto:"&amp;BudgetsQTable[[#This Row],[pi_email]]&amp;"&amp;subject=Your NSF Proposal:  "&amp;BudgetsQTable[[#This Row],[prop_id]],BudgetsQTable[[#This Row],[pi_email]]))</f>
        <v/>
      </c>
      <c r="O1195" s="78" t="s">
        <v>753</v>
      </c>
      <c r="P1195" s="78">
        <v>1</v>
      </c>
      <c r="Q1195" s="78">
        <v>0.5</v>
      </c>
      <c r="R1195" s="79">
        <v>0</v>
      </c>
      <c r="S1195" s="79">
        <v>2000</v>
      </c>
      <c r="T1195" s="79">
        <v>0</v>
      </c>
      <c r="U1195" s="80">
        <v>93242</v>
      </c>
      <c r="V1195" s="78">
        <v>0</v>
      </c>
      <c r="W1195" s="78">
        <v>1</v>
      </c>
      <c r="X1195" s="11" t="str">
        <f ca="1">IF(ISBLANK(BudgetsQTable[[#This Row],[budg_seq_yr]]),"FY"&amp;fiscalyear,"FY"&amp;fiscalyear-1+BudgetsQTable[[#This Row],[budg_seq_yr]])</f>
        <v>FY18</v>
      </c>
      <c r="Y1195" s="79">
        <v>93242</v>
      </c>
      <c r="Z1195" s="78" t="s">
        <v>2840</v>
      </c>
      <c r="AA1195" s="78" t="s">
        <v>464</v>
      </c>
      <c r="AB1195" s="76" t="s">
        <v>2821</v>
      </c>
      <c r="AC1195" s="78" t="s">
        <v>485</v>
      </c>
    </row>
    <row r="1196" spans="1:29" x14ac:dyDescent="0.35">
      <c r="A1196" s="10" t="s">
        <v>3812</v>
      </c>
      <c r="B1196" s="76" t="s">
        <v>2834</v>
      </c>
      <c r="C1196" s="76">
        <f>C1195+(BudgetsQTable[[#This Row],[lead]]&lt;&gt;K1195)</f>
        <v>154</v>
      </c>
      <c r="D1196" s="76">
        <f>D1195*(BudgetsQTable[[#This Row],[lead]]=K1195)+(BudgetsQTable[[#This Row],[prop_id]]&lt;&gt;A1195)</f>
        <v>2</v>
      </c>
      <c r="E1196" s="77">
        <v>43005.459027777775</v>
      </c>
      <c r="F1196" s="78" t="s">
        <v>2839</v>
      </c>
      <c r="G1196" s="78" t="s">
        <v>2840</v>
      </c>
      <c r="H1196" s="78" t="s">
        <v>464</v>
      </c>
      <c r="I1196" s="76" t="s">
        <v>1188</v>
      </c>
      <c r="J1196" s="76" t="s">
        <v>753</v>
      </c>
      <c r="K1196" s="78" t="s">
        <v>1563</v>
      </c>
      <c r="L1196" s="7" t="str">
        <f>IF(BudgetsQTable[[#This Row],[pi_last_name]]=" ","",HYPERLINK("https://www.ejacket.nsf.gov/ej/showProposal.do?Continue=Y&amp;ID="&amp;BudgetsQTable[[#This Row],[prop_id]],BudgetsQTable[[#This Row],[prop_id]]))</f>
        <v/>
      </c>
      <c r="M1196" s="78" t="s">
        <v>753</v>
      </c>
      <c r="N1196" s="7" t="str">
        <f>IF(BudgetsQTable[[#This Row],[pi_last_name]]=" ","",HYPERLINK("mailto:"&amp;BudgetsQTable[[#This Row],[pi_email]]&amp;"&amp;subject=Your NSF Proposal:  "&amp;BudgetsQTable[[#This Row],[prop_id]],BudgetsQTable[[#This Row],[pi_email]]))</f>
        <v/>
      </c>
      <c r="O1196" s="78" t="s">
        <v>753</v>
      </c>
      <c r="P1196" s="78">
        <v>1</v>
      </c>
      <c r="Q1196" s="78">
        <v>0.5</v>
      </c>
      <c r="R1196" s="79">
        <v>0</v>
      </c>
      <c r="S1196" s="79">
        <v>2000</v>
      </c>
      <c r="T1196" s="79">
        <v>0</v>
      </c>
      <c r="U1196" s="80">
        <v>88790</v>
      </c>
      <c r="V1196" s="78">
        <v>0</v>
      </c>
      <c r="W1196" s="78">
        <v>2</v>
      </c>
      <c r="X1196" s="11" t="str">
        <f ca="1">IF(ISBLANK(BudgetsQTable[[#This Row],[budg_seq_yr]]),"FY"&amp;fiscalyear,"FY"&amp;fiscalyear-1+BudgetsQTable[[#This Row],[budg_seq_yr]])</f>
        <v>FY19</v>
      </c>
      <c r="Y1196" s="79">
        <v>88790</v>
      </c>
      <c r="Z1196" s="78" t="s">
        <v>2840</v>
      </c>
      <c r="AA1196" s="78" t="s">
        <v>464</v>
      </c>
      <c r="AB1196" s="76" t="s">
        <v>2821</v>
      </c>
      <c r="AC1196" s="78" t="s">
        <v>485</v>
      </c>
    </row>
    <row r="1197" spans="1:29" x14ac:dyDescent="0.35">
      <c r="A1197" s="10" t="s">
        <v>3812</v>
      </c>
      <c r="B1197" s="76" t="s">
        <v>2834</v>
      </c>
      <c r="C1197" s="76">
        <f>C1196+(BudgetsQTable[[#This Row],[lead]]&lt;&gt;K1196)</f>
        <v>154</v>
      </c>
      <c r="D1197" s="76">
        <f>D1196*(BudgetsQTable[[#This Row],[lead]]=K1196)+(BudgetsQTable[[#This Row],[prop_id]]&lt;&gt;A1196)</f>
        <v>2</v>
      </c>
      <c r="E1197" s="77">
        <v>43005.459027777775</v>
      </c>
      <c r="F1197" s="78" t="s">
        <v>2839</v>
      </c>
      <c r="G1197" s="78" t="s">
        <v>2840</v>
      </c>
      <c r="H1197" s="78" t="s">
        <v>464</v>
      </c>
      <c r="I1197" s="76" t="s">
        <v>1188</v>
      </c>
      <c r="J1197" s="76" t="s">
        <v>753</v>
      </c>
      <c r="K1197" s="78" t="s">
        <v>1563</v>
      </c>
      <c r="L1197" s="7" t="str">
        <f>IF(BudgetsQTable[[#This Row],[pi_last_name]]=" ","",HYPERLINK("https://www.ejacket.nsf.gov/ej/showProposal.do?Continue=Y&amp;ID="&amp;BudgetsQTable[[#This Row],[prop_id]],BudgetsQTable[[#This Row],[prop_id]]))</f>
        <v/>
      </c>
      <c r="M1197" s="78" t="s">
        <v>753</v>
      </c>
      <c r="N1197" s="7" t="str">
        <f>IF(BudgetsQTable[[#This Row],[pi_last_name]]=" ","",HYPERLINK("mailto:"&amp;BudgetsQTable[[#This Row],[pi_email]]&amp;"&amp;subject=Your NSF Proposal:  "&amp;BudgetsQTable[[#This Row],[prop_id]],BudgetsQTable[[#This Row],[pi_email]]))</f>
        <v/>
      </c>
      <c r="O1197" s="78" t="s">
        <v>753</v>
      </c>
      <c r="P1197" s="78">
        <v>1</v>
      </c>
      <c r="Q1197" s="78">
        <v>0.5</v>
      </c>
      <c r="R1197" s="79">
        <v>0</v>
      </c>
      <c r="S1197" s="79">
        <v>2000</v>
      </c>
      <c r="T1197" s="79">
        <v>0</v>
      </c>
      <c r="U1197" s="80">
        <v>91923</v>
      </c>
      <c r="V1197" s="78">
        <v>0</v>
      </c>
      <c r="W1197" s="78">
        <v>3</v>
      </c>
      <c r="X1197" s="11" t="str">
        <f ca="1">IF(ISBLANK(BudgetsQTable[[#This Row],[budg_seq_yr]]),"FY"&amp;fiscalyear,"FY"&amp;fiscalyear-1+BudgetsQTable[[#This Row],[budg_seq_yr]])</f>
        <v>FY20</v>
      </c>
      <c r="Y1197" s="79">
        <v>91923</v>
      </c>
      <c r="Z1197" s="78" t="s">
        <v>2840</v>
      </c>
      <c r="AA1197" s="78" t="s">
        <v>464</v>
      </c>
      <c r="AB1197" s="76" t="s">
        <v>2821</v>
      </c>
      <c r="AC1197" s="78" t="s">
        <v>485</v>
      </c>
    </row>
    <row r="1198" spans="1:29" x14ac:dyDescent="0.35">
      <c r="A1198" s="10" t="s">
        <v>3812</v>
      </c>
      <c r="B1198" s="76" t="s">
        <v>2834</v>
      </c>
      <c r="C1198" s="76">
        <f>C1197+(BudgetsQTable[[#This Row],[lead]]&lt;&gt;K1197)</f>
        <v>154</v>
      </c>
      <c r="D1198" s="76">
        <f>D1197*(BudgetsQTable[[#This Row],[lead]]=K1197)+(BudgetsQTable[[#This Row],[prop_id]]&lt;&gt;A1197)</f>
        <v>2</v>
      </c>
      <c r="E1198" s="77">
        <v>43005.459027777775</v>
      </c>
      <c r="F1198" s="78" t="s">
        <v>2839</v>
      </c>
      <c r="G1198" s="78" t="s">
        <v>2840</v>
      </c>
      <c r="H1198" s="78" t="s">
        <v>464</v>
      </c>
      <c r="I1198" s="76" t="s">
        <v>1188</v>
      </c>
      <c r="J1198" s="76" t="s">
        <v>753</v>
      </c>
      <c r="K1198" s="78" t="s">
        <v>1563</v>
      </c>
      <c r="L1198" s="7" t="str">
        <f>IF(BudgetsQTable[[#This Row],[pi_last_name]]=" ","",HYPERLINK("https://www.ejacket.nsf.gov/ej/showProposal.do?Continue=Y&amp;ID="&amp;BudgetsQTable[[#This Row],[prop_id]],BudgetsQTable[[#This Row],[prop_id]]))</f>
        <v/>
      </c>
      <c r="M1198" s="78" t="s">
        <v>753</v>
      </c>
      <c r="N1198" s="7" t="str">
        <f>IF(BudgetsQTable[[#This Row],[pi_last_name]]=" ","",HYPERLINK("mailto:"&amp;BudgetsQTable[[#This Row],[pi_email]]&amp;"&amp;subject=Your NSF Proposal:  "&amp;BudgetsQTable[[#This Row],[prop_id]],BudgetsQTable[[#This Row],[pi_email]]))</f>
        <v/>
      </c>
      <c r="O1198" s="78" t="s">
        <v>753</v>
      </c>
      <c r="P1198" s="78">
        <v>1</v>
      </c>
      <c r="Q1198" s="78">
        <v>0.5</v>
      </c>
      <c r="R1198" s="79">
        <v>0</v>
      </c>
      <c r="S1198" s="79">
        <v>2000</v>
      </c>
      <c r="T1198" s="79">
        <v>0</v>
      </c>
      <c r="U1198" s="80">
        <v>95182</v>
      </c>
      <c r="V1198" s="78">
        <v>0</v>
      </c>
      <c r="W1198" s="78">
        <v>4</v>
      </c>
      <c r="X1198" s="11" t="str">
        <f ca="1">IF(ISBLANK(BudgetsQTable[[#This Row],[budg_seq_yr]]),"FY"&amp;fiscalyear,"FY"&amp;fiscalyear-1+BudgetsQTable[[#This Row],[budg_seq_yr]])</f>
        <v>FY21</v>
      </c>
      <c r="Y1198" s="79">
        <v>95182</v>
      </c>
      <c r="Z1198" s="78" t="s">
        <v>2840</v>
      </c>
      <c r="AA1198" s="78" t="s">
        <v>464</v>
      </c>
      <c r="AB1198" s="76" t="s">
        <v>2821</v>
      </c>
      <c r="AC1198" s="78" t="s">
        <v>485</v>
      </c>
    </row>
    <row r="1199" spans="1:29" x14ac:dyDescent="0.35">
      <c r="A1199" s="10" t="s">
        <v>3816</v>
      </c>
      <c r="B1199" s="76" t="s">
        <v>2824</v>
      </c>
      <c r="C1199" s="76">
        <f>C1198+(BudgetsQTable[[#This Row],[lead]]&lt;&gt;K1198)</f>
        <v>155</v>
      </c>
      <c r="D1199" s="76">
        <f>D1198*(BudgetsQTable[[#This Row],[lead]]=K1198)+(BudgetsQTable[[#This Row],[prop_id]]&lt;&gt;A1198)</f>
        <v>1</v>
      </c>
      <c r="E1199" s="77">
        <v>43005.522916666669</v>
      </c>
      <c r="F1199" s="78" t="s">
        <v>2868</v>
      </c>
      <c r="G1199" s="78" t="s">
        <v>2869</v>
      </c>
      <c r="H1199" s="78" t="s">
        <v>466</v>
      </c>
      <c r="I1199" s="76" t="s">
        <v>1882</v>
      </c>
      <c r="J1199" s="76" t="s">
        <v>3820</v>
      </c>
      <c r="K1199" s="78" t="s">
        <v>3816</v>
      </c>
      <c r="L1199" s="7" t="str">
        <f>IF(BudgetsQTable[[#This Row],[pi_last_name]]=" ","",HYPERLINK("https://www.ejacket.nsf.gov/ej/showProposal.do?Continue=Y&amp;ID="&amp;BudgetsQTable[[#This Row],[prop_id]],BudgetsQTable[[#This Row],[prop_id]]))</f>
        <v>1763620</v>
      </c>
      <c r="M1199" s="78" t="s">
        <v>1392</v>
      </c>
      <c r="N1199" s="7" t="str">
        <f>IF(BudgetsQTable[[#This Row],[pi_last_name]]=" ","",HYPERLINK("mailto:"&amp;BudgetsQTable[[#This Row],[pi_email]]&amp;"&amp;subject=Your NSF Proposal:  "&amp;BudgetsQTable[[#This Row],[prop_id]],BudgetsQTable[[#This Row],[pi_email]]))</f>
        <v>xwu@louisiana.edu</v>
      </c>
      <c r="O1199" s="78" t="s">
        <v>3818</v>
      </c>
      <c r="P1199" s="78"/>
      <c r="Q1199" s="78"/>
      <c r="R1199" s="79"/>
      <c r="S1199" s="79"/>
      <c r="T1199" s="79"/>
      <c r="U1199" s="80"/>
      <c r="V1199" s="78">
        <v>0</v>
      </c>
      <c r="W1199" s="78"/>
      <c r="X1199" s="11" t="str">
        <f ca="1">IF(ISBLANK(BudgetsQTable[[#This Row],[budg_seq_yr]]),"FY"&amp;fiscalyear,"FY"&amp;fiscalyear-1+BudgetsQTable[[#This Row],[budg_seq_yr]])</f>
        <v>FY18</v>
      </c>
      <c r="Y1199" s="79">
        <v>600000</v>
      </c>
      <c r="Z1199" s="78" t="s">
        <v>2869</v>
      </c>
      <c r="AA1199" s="78" t="s">
        <v>466</v>
      </c>
      <c r="AB1199" s="76" t="s">
        <v>2821</v>
      </c>
      <c r="AC1199" s="78" t="s">
        <v>3364</v>
      </c>
    </row>
    <row r="1200" spans="1:29" x14ac:dyDescent="0.35">
      <c r="A1200" s="10" t="s">
        <v>3816</v>
      </c>
      <c r="B1200" s="76" t="s">
        <v>2824</v>
      </c>
      <c r="C1200" s="76">
        <f>C1199+(BudgetsQTable[[#This Row],[lead]]&lt;&gt;K1199)</f>
        <v>155</v>
      </c>
      <c r="D1200" s="76">
        <f>D1199*(BudgetsQTable[[#This Row],[lead]]=K1199)+(BudgetsQTable[[#This Row],[prop_id]]&lt;&gt;A1199)</f>
        <v>1</v>
      </c>
      <c r="E1200" s="77">
        <v>43005.522916666669</v>
      </c>
      <c r="F1200" s="78" t="s">
        <v>2868</v>
      </c>
      <c r="G1200" s="78" t="s">
        <v>2869</v>
      </c>
      <c r="H1200" s="78" t="s">
        <v>466</v>
      </c>
      <c r="I1200" s="76" t="s">
        <v>1882</v>
      </c>
      <c r="J1200" s="76" t="s">
        <v>753</v>
      </c>
      <c r="K1200" s="78" t="s">
        <v>3816</v>
      </c>
      <c r="L1200" s="7" t="str">
        <f>IF(BudgetsQTable[[#This Row],[pi_last_name]]=" ","",HYPERLINK("https://www.ejacket.nsf.gov/ej/showProposal.do?Continue=Y&amp;ID="&amp;BudgetsQTable[[#This Row],[prop_id]],BudgetsQTable[[#This Row],[prop_id]]))</f>
        <v/>
      </c>
      <c r="M1200" s="78" t="s">
        <v>753</v>
      </c>
      <c r="N1200" s="7" t="str">
        <f>IF(BudgetsQTable[[#This Row],[pi_last_name]]=" ","",HYPERLINK("mailto:"&amp;BudgetsQTable[[#This Row],[pi_email]]&amp;"&amp;subject=Your NSF Proposal:  "&amp;BudgetsQTable[[#This Row],[prop_id]],BudgetsQTable[[#This Row],[pi_email]]))</f>
        <v/>
      </c>
      <c r="O1200" s="78" t="s">
        <v>753</v>
      </c>
      <c r="P1200" s="78">
        <v>2</v>
      </c>
      <c r="Q1200" s="78">
        <v>1.1299999999999999</v>
      </c>
      <c r="R1200" s="79">
        <v>0</v>
      </c>
      <c r="S1200" s="79">
        <v>3500</v>
      </c>
      <c r="T1200" s="79">
        <v>0</v>
      </c>
      <c r="U1200" s="80">
        <v>126320</v>
      </c>
      <c r="V1200" s="78">
        <v>0</v>
      </c>
      <c r="W1200" s="78">
        <v>1</v>
      </c>
      <c r="X1200" s="11" t="str">
        <f ca="1">IF(ISBLANK(BudgetsQTable[[#This Row],[budg_seq_yr]]),"FY"&amp;fiscalyear,"FY"&amp;fiscalyear-1+BudgetsQTable[[#This Row],[budg_seq_yr]])</f>
        <v>FY18</v>
      </c>
      <c r="Y1200" s="79">
        <v>126320</v>
      </c>
      <c r="Z1200" s="78" t="s">
        <v>2869</v>
      </c>
      <c r="AA1200" s="78" t="s">
        <v>466</v>
      </c>
      <c r="AB1200" s="76" t="s">
        <v>2821</v>
      </c>
      <c r="AC1200" s="78" t="s">
        <v>3364</v>
      </c>
    </row>
    <row r="1201" spans="1:29" x14ac:dyDescent="0.35">
      <c r="A1201" s="10" t="s">
        <v>3816</v>
      </c>
      <c r="B1201" s="76" t="s">
        <v>2824</v>
      </c>
      <c r="C1201" s="76">
        <f>C1200+(BudgetsQTable[[#This Row],[lead]]&lt;&gt;K1200)</f>
        <v>155</v>
      </c>
      <c r="D1201" s="76">
        <f>D1200*(BudgetsQTable[[#This Row],[lead]]=K1200)+(BudgetsQTable[[#This Row],[prop_id]]&lt;&gt;A1200)</f>
        <v>1</v>
      </c>
      <c r="E1201" s="77">
        <v>43005.522916666669</v>
      </c>
      <c r="F1201" s="78" t="s">
        <v>2868</v>
      </c>
      <c r="G1201" s="78" t="s">
        <v>2869</v>
      </c>
      <c r="H1201" s="78" t="s">
        <v>466</v>
      </c>
      <c r="I1201" s="76" t="s">
        <v>1882</v>
      </c>
      <c r="J1201" s="76" t="s">
        <v>753</v>
      </c>
      <c r="K1201" s="78" t="s">
        <v>3816</v>
      </c>
      <c r="L1201" s="7" t="str">
        <f>IF(BudgetsQTable[[#This Row],[pi_last_name]]=" ","",HYPERLINK("https://www.ejacket.nsf.gov/ej/showProposal.do?Continue=Y&amp;ID="&amp;BudgetsQTable[[#This Row],[prop_id]],BudgetsQTable[[#This Row],[prop_id]]))</f>
        <v/>
      </c>
      <c r="M1201" s="78" t="s">
        <v>753</v>
      </c>
      <c r="N1201" s="7" t="str">
        <f>IF(BudgetsQTable[[#This Row],[pi_last_name]]=" ","",HYPERLINK("mailto:"&amp;BudgetsQTable[[#This Row],[pi_email]]&amp;"&amp;subject=Your NSF Proposal:  "&amp;BudgetsQTable[[#This Row],[prop_id]],BudgetsQTable[[#This Row],[pi_email]]))</f>
        <v/>
      </c>
      <c r="O1201" s="78" t="s">
        <v>753</v>
      </c>
      <c r="P1201" s="78">
        <v>2</v>
      </c>
      <c r="Q1201" s="78">
        <v>1.5</v>
      </c>
      <c r="R1201" s="79">
        <v>0</v>
      </c>
      <c r="S1201" s="79">
        <v>3500</v>
      </c>
      <c r="T1201" s="79">
        <v>0</v>
      </c>
      <c r="U1201" s="80">
        <v>149296</v>
      </c>
      <c r="V1201" s="78">
        <v>0</v>
      </c>
      <c r="W1201" s="78">
        <v>2</v>
      </c>
      <c r="X1201" s="11" t="str">
        <f ca="1">IF(ISBLANK(BudgetsQTable[[#This Row],[budg_seq_yr]]),"FY"&amp;fiscalyear,"FY"&amp;fiscalyear-1+BudgetsQTable[[#This Row],[budg_seq_yr]])</f>
        <v>FY19</v>
      </c>
      <c r="Y1201" s="79">
        <v>149296</v>
      </c>
      <c r="Z1201" s="78" t="s">
        <v>2869</v>
      </c>
      <c r="AA1201" s="78" t="s">
        <v>466</v>
      </c>
      <c r="AB1201" s="76" t="s">
        <v>2821</v>
      </c>
      <c r="AC1201" s="78" t="s">
        <v>3364</v>
      </c>
    </row>
    <row r="1202" spans="1:29" x14ac:dyDescent="0.35">
      <c r="A1202" s="10" t="s">
        <v>3816</v>
      </c>
      <c r="B1202" s="76" t="s">
        <v>2824</v>
      </c>
      <c r="C1202" s="76">
        <f>C1201+(BudgetsQTable[[#This Row],[lead]]&lt;&gt;K1201)</f>
        <v>155</v>
      </c>
      <c r="D1202" s="76">
        <f>D1201*(BudgetsQTable[[#This Row],[lead]]=K1201)+(BudgetsQTable[[#This Row],[prop_id]]&lt;&gt;A1201)</f>
        <v>1</v>
      </c>
      <c r="E1202" s="77">
        <v>43005.522916666669</v>
      </c>
      <c r="F1202" s="78" t="s">
        <v>2868</v>
      </c>
      <c r="G1202" s="78" t="s">
        <v>2869</v>
      </c>
      <c r="H1202" s="78" t="s">
        <v>466</v>
      </c>
      <c r="I1202" s="76" t="s">
        <v>1882</v>
      </c>
      <c r="J1202" s="76" t="s">
        <v>753</v>
      </c>
      <c r="K1202" s="78" t="s">
        <v>3816</v>
      </c>
      <c r="L1202" s="7" t="str">
        <f>IF(BudgetsQTable[[#This Row],[pi_last_name]]=" ","",HYPERLINK("https://www.ejacket.nsf.gov/ej/showProposal.do?Continue=Y&amp;ID="&amp;BudgetsQTable[[#This Row],[prop_id]],BudgetsQTable[[#This Row],[prop_id]]))</f>
        <v/>
      </c>
      <c r="M1202" s="78" t="s">
        <v>753</v>
      </c>
      <c r="N1202" s="7" t="str">
        <f>IF(BudgetsQTable[[#This Row],[pi_last_name]]=" ","",HYPERLINK("mailto:"&amp;BudgetsQTable[[#This Row],[pi_email]]&amp;"&amp;subject=Your NSF Proposal:  "&amp;BudgetsQTable[[#This Row],[prop_id]],BudgetsQTable[[#This Row],[pi_email]]))</f>
        <v/>
      </c>
      <c r="O1202" s="78" t="s">
        <v>753</v>
      </c>
      <c r="P1202" s="78">
        <v>2</v>
      </c>
      <c r="Q1202" s="78">
        <v>1.5</v>
      </c>
      <c r="R1202" s="79">
        <v>0</v>
      </c>
      <c r="S1202" s="79">
        <v>3500</v>
      </c>
      <c r="T1202" s="79">
        <v>0</v>
      </c>
      <c r="U1202" s="80">
        <v>158929</v>
      </c>
      <c r="V1202" s="78">
        <v>0</v>
      </c>
      <c r="W1202" s="78">
        <v>3</v>
      </c>
      <c r="X1202" s="11" t="str">
        <f ca="1">IF(ISBLANK(BudgetsQTable[[#This Row],[budg_seq_yr]]),"FY"&amp;fiscalyear,"FY"&amp;fiscalyear-1+BudgetsQTable[[#This Row],[budg_seq_yr]])</f>
        <v>FY20</v>
      </c>
      <c r="Y1202" s="79">
        <v>158929</v>
      </c>
      <c r="Z1202" s="78" t="s">
        <v>2869</v>
      </c>
      <c r="AA1202" s="78" t="s">
        <v>466</v>
      </c>
      <c r="AB1202" s="76" t="s">
        <v>2821</v>
      </c>
      <c r="AC1202" s="78" t="s">
        <v>3364</v>
      </c>
    </row>
    <row r="1203" spans="1:29" x14ac:dyDescent="0.35">
      <c r="A1203" s="10" t="s">
        <v>3816</v>
      </c>
      <c r="B1203" s="76" t="s">
        <v>2824</v>
      </c>
      <c r="C1203" s="76">
        <f>C1202+(BudgetsQTable[[#This Row],[lead]]&lt;&gt;K1202)</f>
        <v>155</v>
      </c>
      <c r="D1203" s="76">
        <f>D1202*(BudgetsQTable[[#This Row],[lead]]=K1202)+(BudgetsQTable[[#This Row],[prop_id]]&lt;&gt;A1202)</f>
        <v>1</v>
      </c>
      <c r="E1203" s="77">
        <v>43005.522916666669</v>
      </c>
      <c r="F1203" s="78" t="s">
        <v>2868</v>
      </c>
      <c r="G1203" s="78" t="s">
        <v>2869</v>
      </c>
      <c r="H1203" s="78" t="s">
        <v>466</v>
      </c>
      <c r="I1203" s="76" t="s">
        <v>1882</v>
      </c>
      <c r="J1203" s="76" t="s">
        <v>753</v>
      </c>
      <c r="K1203" s="78" t="s">
        <v>3816</v>
      </c>
      <c r="L1203" s="7" t="str">
        <f>IF(BudgetsQTable[[#This Row],[pi_last_name]]=" ","",HYPERLINK("https://www.ejacket.nsf.gov/ej/showProposal.do?Continue=Y&amp;ID="&amp;BudgetsQTable[[#This Row],[prop_id]],BudgetsQTable[[#This Row],[prop_id]]))</f>
        <v/>
      </c>
      <c r="M1203" s="78" t="s">
        <v>753</v>
      </c>
      <c r="N1203" s="7" t="str">
        <f>IF(BudgetsQTable[[#This Row],[pi_last_name]]=" ","",HYPERLINK("mailto:"&amp;BudgetsQTable[[#This Row],[pi_email]]&amp;"&amp;subject=Your NSF Proposal:  "&amp;BudgetsQTable[[#This Row],[prop_id]],BudgetsQTable[[#This Row],[pi_email]]))</f>
        <v/>
      </c>
      <c r="O1203" s="78" t="s">
        <v>753</v>
      </c>
      <c r="P1203" s="78">
        <v>2</v>
      </c>
      <c r="Q1203" s="78">
        <v>1.5</v>
      </c>
      <c r="R1203" s="79">
        <v>0</v>
      </c>
      <c r="S1203" s="79">
        <v>3500</v>
      </c>
      <c r="T1203" s="79">
        <v>0</v>
      </c>
      <c r="U1203" s="80">
        <v>165455</v>
      </c>
      <c r="V1203" s="78">
        <v>0</v>
      </c>
      <c r="W1203" s="78">
        <v>4</v>
      </c>
      <c r="X1203" s="11" t="str">
        <f ca="1">IF(ISBLANK(BudgetsQTable[[#This Row],[budg_seq_yr]]),"FY"&amp;fiscalyear,"FY"&amp;fiscalyear-1+BudgetsQTable[[#This Row],[budg_seq_yr]])</f>
        <v>FY21</v>
      </c>
      <c r="Y1203" s="79">
        <v>165455</v>
      </c>
      <c r="Z1203" s="78" t="s">
        <v>2869</v>
      </c>
      <c r="AA1203" s="78" t="s">
        <v>466</v>
      </c>
      <c r="AB1203" s="76" t="s">
        <v>2821</v>
      </c>
      <c r="AC1203" s="78" t="s">
        <v>3364</v>
      </c>
    </row>
    <row r="1204" spans="1:29" x14ac:dyDescent="0.35">
      <c r="A1204" s="10" t="s">
        <v>3821</v>
      </c>
      <c r="B1204" s="76" t="s">
        <v>2834</v>
      </c>
      <c r="C1204" s="76">
        <f>C1203+(BudgetsQTable[[#This Row],[lead]]&lt;&gt;K1203)</f>
        <v>155</v>
      </c>
      <c r="D1204" s="76">
        <f>D1203*(BudgetsQTable[[#This Row],[lead]]=K1203)+(BudgetsQTable[[#This Row],[prop_id]]&lt;&gt;A1203)</f>
        <v>2</v>
      </c>
      <c r="E1204" s="77">
        <v>43005.354861111111</v>
      </c>
      <c r="F1204" s="78" t="s">
        <v>2868</v>
      </c>
      <c r="G1204" s="78" t="s">
        <v>2869</v>
      </c>
      <c r="H1204" s="78" t="s">
        <v>466</v>
      </c>
      <c r="I1204" s="76" t="s">
        <v>1882</v>
      </c>
      <c r="J1204" s="76" t="s">
        <v>3825</v>
      </c>
      <c r="K1204" s="78" t="s">
        <v>3816</v>
      </c>
      <c r="L1204" s="7" t="str">
        <f>IF(BudgetsQTable[[#This Row],[pi_last_name]]=" ","",HYPERLINK("https://www.ejacket.nsf.gov/ej/showProposal.do?Continue=Y&amp;ID="&amp;BudgetsQTable[[#This Row],[prop_id]],BudgetsQTable[[#This Row],[prop_id]]))</f>
        <v>1763452</v>
      </c>
      <c r="M1204" s="78" t="s">
        <v>3822</v>
      </c>
      <c r="N1204" s="7" t="str">
        <f>IF(BudgetsQTable[[#This Row],[pi_last_name]]=" ","",HYPERLINK("mailto:"&amp;BudgetsQTable[[#This Row],[pi_email]]&amp;"&amp;subject=Your NSF Proposal:  "&amp;BudgetsQTable[[#This Row],[prop_id]],BudgetsQTable[[#This Row],[pi_email]]))</f>
        <v>xqzhu@cse.fau.edu</v>
      </c>
      <c r="O1204" s="78" t="s">
        <v>3824</v>
      </c>
      <c r="P1204" s="78"/>
      <c r="Q1204" s="78"/>
      <c r="R1204" s="79"/>
      <c r="S1204" s="79"/>
      <c r="T1204" s="79"/>
      <c r="U1204" s="80"/>
      <c r="V1204" s="78">
        <v>0</v>
      </c>
      <c r="W1204" s="78"/>
      <c r="X1204" s="11" t="str">
        <f ca="1">IF(ISBLANK(BudgetsQTable[[#This Row],[budg_seq_yr]]),"FY"&amp;fiscalyear,"FY"&amp;fiscalyear-1+BudgetsQTable[[#This Row],[budg_seq_yr]])</f>
        <v>FY18</v>
      </c>
      <c r="Y1204" s="79">
        <v>599983</v>
      </c>
      <c r="Z1204" s="78" t="s">
        <v>2869</v>
      </c>
      <c r="AA1204" s="78" t="s">
        <v>466</v>
      </c>
      <c r="AB1204" s="76" t="s">
        <v>2821</v>
      </c>
      <c r="AC1204" s="78" t="s">
        <v>3364</v>
      </c>
    </row>
    <row r="1205" spans="1:29" x14ac:dyDescent="0.35">
      <c r="A1205" s="10" t="s">
        <v>3821</v>
      </c>
      <c r="B1205" s="76" t="s">
        <v>2834</v>
      </c>
      <c r="C1205" s="76">
        <f>C1204+(BudgetsQTable[[#This Row],[lead]]&lt;&gt;K1204)</f>
        <v>155</v>
      </c>
      <c r="D1205" s="76">
        <f>D1204*(BudgetsQTable[[#This Row],[lead]]=K1204)+(BudgetsQTable[[#This Row],[prop_id]]&lt;&gt;A1204)</f>
        <v>2</v>
      </c>
      <c r="E1205" s="77">
        <v>43005.354861111111</v>
      </c>
      <c r="F1205" s="78" t="s">
        <v>2868</v>
      </c>
      <c r="G1205" s="78" t="s">
        <v>2869</v>
      </c>
      <c r="H1205" s="78" t="s">
        <v>466</v>
      </c>
      <c r="I1205" s="76" t="s">
        <v>1882</v>
      </c>
      <c r="J1205" s="76" t="s">
        <v>753</v>
      </c>
      <c r="K1205" s="78" t="s">
        <v>3816</v>
      </c>
      <c r="L1205" s="7" t="str">
        <f>IF(BudgetsQTable[[#This Row],[pi_last_name]]=" ","",HYPERLINK("https://www.ejacket.nsf.gov/ej/showProposal.do?Continue=Y&amp;ID="&amp;BudgetsQTable[[#This Row],[prop_id]],BudgetsQTable[[#This Row],[prop_id]]))</f>
        <v/>
      </c>
      <c r="M1205" s="78" t="s">
        <v>753</v>
      </c>
      <c r="N1205" s="7" t="str">
        <f>IF(BudgetsQTable[[#This Row],[pi_last_name]]=" ","",HYPERLINK("mailto:"&amp;BudgetsQTable[[#This Row],[pi_email]]&amp;"&amp;subject=Your NSF Proposal:  "&amp;BudgetsQTable[[#This Row],[prop_id]],BudgetsQTable[[#This Row],[pi_email]]))</f>
        <v/>
      </c>
      <c r="O1205" s="78" t="s">
        <v>753</v>
      </c>
      <c r="P1205" s="78">
        <v>3</v>
      </c>
      <c r="Q1205" s="78">
        <v>1.46</v>
      </c>
      <c r="R1205" s="79">
        <v>0</v>
      </c>
      <c r="S1205" s="79">
        <v>2500</v>
      </c>
      <c r="T1205" s="79">
        <v>0</v>
      </c>
      <c r="U1205" s="80">
        <v>150605</v>
      </c>
      <c r="V1205" s="78">
        <v>0</v>
      </c>
      <c r="W1205" s="78">
        <v>1</v>
      </c>
      <c r="X1205" s="11" t="str">
        <f ca="1">IF(ISBLANK(BudgetsQTable[[#This Row],[budg_seq_yr]]),"FY"&amp;fiscalyear,"FY"&amp;fiscalyear-1+BudgetsQTable[[#This Row],[budg_seq_yr]])</f>
        <v>FY18</v>
      </c>
      <c r="Y1205" s="79">
        <v>150605</v>
      </c>
      <c r="Z1205" s="78" t="s">
        <v>2869</v>
      </c>
      <c r="AA1205" s="78" t="s">
        <v>466</v>
      </c>
      <c r="AB1205" s="76" t="s">
        <v>2821</v>
      </c>
      <c r="AC1205" s="78" t="s">
        <v>3364</v>
      </c>
    </row>
    <row r="1206" spans="1:29" x14ac:dyDescent="0.35">
      <c r="A1206" s="10" t="s">
        <v>3821</v>
      </c>
      <c r="B1206" s="76" t="s">
        <v>2834</v>
      </c>
      <c r="C1206" s="76">
        <f>C1205+(BudgetsQTable[[#This Row],[lead]]&lt;&gt;K1205)</f>
        <v>155</v>
      </c>
      <c r="D1206" s="76">
        <f>D1205*(BudgetsQTable[[#This Row],[lead]]=K1205)+(BudgetsQTable[[#This Row],[prop_id]]&lt;&gt;A1205)</f>
        <v>2</v>
      </c>
      <c r="E1206" s="77">
        <v>43005.354861111111</v>
      </c>
      <c r="F1206" s="78" t="s">
        <v>2868</v>
      </c>
      <c r="G1206" s="78" t="s">
        <v>2869</v>
      </c>
      <c r="H1206" s="78" t="s">
        <v>466</v>
      </c>
      <c r="I1206" s="76" t="s">
        <v>1882</v>
      </c>
      <c r="J1206" s="76" t="s">
        <v>753</v>
      </c>
      <c r="K1206" s="78" t="s">
        <v>3816</v>
      </c>
      <c r="L1206" s="7" t="str">
        <f>IF(BudgetsQTable[[#This Row],[pi_last_name]]=" ","",HYPERLINK("https://www.ejacket.nsf.gov/ej/showProposal.do?Continue=Y&amp;ID="&amp;BudgetsQTable[[#This Row],[prop_id]],BudgetsQTable[[#This Row],[prop_id]]))</f>
        <v/>
      </c>
      <c r="M1206" s="78" t="s">
        <v>753</v>
      </c>
      <c r="N1206" s="7" t="str">
        <f>IF(BudgetsQTable[[#This Row],[pi_last_name]]=" ","",HYPERLINK("mailto:"&amp;BudgetsQTable[[#This Row],[pi_email]]&amp;"&amp;subject=Your NSF Proposal:  "&amp;BudgetsQTable[[#This Row],[prop_id]],BudgetsQTable[[#This Row],[pi_email]]))</f>
        <v/>
      </c>
      <c r="O1206" s="78" t="s">
        <v>753</v>
      </c>
      <c r="P1206" s="78">
        <v>3</v>
      </c>
      <c r="Q1206" s="78">
        <v>1.46</v>
      </c>
      <c r="R1206" s="79">
        <v>0</v>
      </c>
      <c r="S1206" s="79">
        <v>2500</v>
      </c>
      <c r="T1206" s="79">
        <v>0</v>
      </c>
      <c r="U1206" s="80">
        <v>147198</v>
      </c>
      <c r="V1206" s="78">
        <v>0</v>
      </c>
      <c r="W1206" s="78">
        <v>2</v>
      </c>
      <c r="X1206" s="11" t="str">
        <f ca="1">IF(ISBLANK(BudgetsQTable[[#This Row],[budg_seq_yr]]),"FY"&amp;fiscalyear,"FY"&amp;fiscalyear-1+BudgetsQTable[[#This Row],[budg_seq_yr]])</f>
        <v>FY19</v>
      </c>
      <c r="Y1206" s="79">
        <v>147198</v>
      </c>
      <c r="Z1206" s="78" t="s">
        <v>2869</v>
      </c>
      <c r="AA1206" s="78" t="s">
        <v>466</v>
      </c>
      <c r="AB1206" s="76" t="s">
        <v>2821</v>
      </c>
      <c r="AC1206" s="78" t="s">
        <v>3364</v>
      </c>
    </row>
    <row r="1207" spans="1:29" x14ac:dyDescent="0.35">
      <c r="A1207" s="10" t="s">
        <v>3821</v>
      </c>
      <c r="B1207" s="76" t="s">
        <v>2834</v>
      </c>
      <c r="C1207" s="76">
        <f>C1206+(BudgetsQTable[[#This Row],[lead]]&lt;&gt;K1206)</f>
        <v>155</v>
      </c>
      <c r="D1207" s="76">
        <f>D1206*(BudgetsQTable[[#This Row],[lead]]=K1206)+(BudgetsQTable[[#This Row],[prop_id]]&lt;&gt;A1206)</f>
        <v>2</v>
      </c>
      <c r="E1207" s="77">
        <v>43005.354861111111</v>
      </c>
      <c r="F1207" s="78" t="s">
        <v>2868</v>
      </c>
      <c r="G1207" s="78" t="s">
        <v>2869</v>
      </c>
      <c r="H1207" s="78" t="s">
        <v>466</v>
      </c>
      <c r="I1207" s="76" t="s">
        <v>1882</v>
      </c>
      <c r="J1207" s="76" t="s">
        <v>753</v>
      </c>
      <c r="K1207" s="78" t="s">
        <v>3816</v>
      </c>
      <c r="L1207" s="7" t="str">
        <f>IF(BudgetsQTable[[#This Row],[pi_last_name]]=" ","",HYPERLINK("https://www.ejacket.nsf.gov/ej/showProposal.do?Continue=Y&amp;ID="&amp;BudgetsQTable[[#This Row],[prop_id]],BudgetsQTable[[#This Row],[prop_id]]))</f>
        <v/>
      </c>
      <c r="M1207" s="78" t="s">
        <v>753</v>
      </c>
      <c r="N1207" s="7" t="str">
        <f>IF(BudgetsQTable[[#This Row],[pi_last_name]]=" ","",HYPERLINK("mailto:"&amp;BudgetsQTable[[#This Row],[pi_email]]&amp;"&amp;subject=Your NSF Proposal:  "&amp;BudgetsQTable[[#This Row],[prop_id]],BudgetsQTable[[#This Row],[pi_email]]))</f>
        <v/>
      </c>
      <c r="O1207" s="78" t="s">
        <v>753</v>
      </c>
      <c r="P1207" s="78">
        <v>3</v>
      </c>
      <c r="Q1207" s="78">
        <v>1.46</v>
      </c>
      <c r="R1207" s="79">
        <v>0</v>
      </c>
      <c r="S1207" s="79">
        <v>2500</v>
      </c>
      <c r="T1207" s="79">
        <v>0</v>
      </c>
      <c r="U1207" s="80">
        <v>150029</v>
      </c>
      <c r="V1207" s="78">
        <v>0</v>
      </c>
      <c r="W1207" s="78">
        <v>3</v>
      </c>
      <c r="X1207" s="11" t="str">
        <f ca="1">IF(ISBLANK(BudgetsQTable[[#This Row],[budg_seq_yr]]),"FY"&amp;fiscalyear,"FY"&amp;fiscalyear-1+BudgetsQTable[[#This Row],[budg_seq_yr]])</f>
        <v>FY20</v>
      </c>
      <c r="Y1207" s="79">
        <v>150029</v>
      </c>
      <c r="Z1207" s="78" t="s">
        <v>2869</v>
      </c>
      <c r="AA1207" s="78" t="s">
        <v>466</v>
      </c>
      <c r="AB1207" s="76" t="s">
        <v>2821</v>
      </c>
      <c r="AC1207" s="78" t="s">
        <v>3364</v>
      </c>
    </row>
    <row r="1208" spans="1:29" x14ac:dyDescent="0.35">
      <c r="A1208" s="10" t="s">
        <v>3821</v>
      </c>
      <c r="B1208" s="76" t="s">
        <v>2834</v>
      </c>
      <c r="C1208" s="76">
        <f>C1207+(BudgetsQTable[[#This Row],[lead]]&lt;&gt;K1207)</f>
        <v>155</v>
      </c>
      <c r="D1208" s="76">
        <f>D1207*(BudgetsQTable[[#This Row],[lead]]=K1207)+(BudgetsQTable[[#This Row],[prop_id]]&lt;&gt;A1207)</f>
        <v>2</v>
      </c>
      <c r="E1208" s="77">
        <v>43005.354861111111</v>
      </c>
      <c r="F1208" s="78" t="s">
        <v>2868</v>
      </c>
      <c r="G1208" s="78" t="s">
        <v>2869</v>
      </c>
      <c r="H1208" s="78" t="s">
        <v>466</v>
      </c>
      <c r="I1208" s="76" t="s">
        <v>1882</v>
      </c>
      <c r="J1208" s="76" t="s">
        <v>753</v>
      </c>
      <c r="K1208" s="78" t="s">
        <v>3816</v>
      </c>
      <c r="L1208" s="7" t="str">
        <f>IF(BudgetsQTable[[#This Row],[pi_last_name]]=" ","",HYPERLINK("https://www.ejacket.nsf.gov/ej/showProposal.do?Continue=Y&amp;ID="&amp;BudgetsQTable[[#This Row],[prop_id]],BudgetsQTable[[#This Row],[prop_id]]))</f>
        <v/>
      </c>
      <c r="M1208" s="78" t="s">
        <v>753</v>
      </c>
      <c r="N1208" s="7" t="str">
        <f>IF(BudgetsQTable[[#This Row],[pi_last_name]]=" ","",HYPERLINK("mailto:"&amp;BudgetsQTable[[#This Row],[pi_email]]&amp;"&amp;subject=Your NSF Proposal:  "&amp;BudgetsQTable[[#This Row],[prop_id]],BudgetsQTable[[#This Row],[pi_email]]))</f>
        <v/>
      </c>
      <c r="O1208" s="78" t="s">
        <v>753</v>
      </c>
      <c r="P1208" s="78">
        <v>3</v>
      </c>
      <c r="Q1208" s="78">
        <v>1.46</v>
      </c>
      <c r="R1208" s="79">
        <v>0</v>
      </c>
      <c r="S1208" s="79">
        <v>2500</v>
      </c>
      <c r="T1208" s="79">
        <v>0</v>
      </c>
      <c r="U1208" s="80">
        <v>152151</v>
      </c>
      <c r="V1208" s="78">
        <v>0</v>
      </c>
      <c r="W1208" s="78">
        <v>4</v>
      </c>
      <c r="X1208" s="11" t="str">
        <f ca="1">IF(ISBLANK(BudgetsQTable[[#This Row],[budg_seq_yr]]),"FY"&amp;fiscalyear,"FY"&amp;fiscalyear-1+BudgetsQTable[[#This Row],[budg_seq_yr]])</f>
        <v>FY21</v>
      </c>
      <c r="Y1208" s="79">
        <v>152151</v>
      </c>
      <c r="Z1208" s="78" t="s">
        <v>2869</v>
      </c>
      <c r="AA1208" s="78" t="s">
        <v>466</v>
      </c>
      <c r="AB1208" s="76" t="s">
        <v>2821</v>
      </c>
      <c r="AC1208" s="78" t="s">
        <v>3364</v>
      </c>
    </row>
    <row r="1209" spans="1:29" x14ac:dyDescent="0.35">
      <c r="A1209" s="10" t="s">
        <v>1566</v>
      </c>
      <c r="B1209" s="76" t="s">
        <v>2824</v>
      </c>
      <c r="C1209" s="76">
        <f>C1208+(BudgetsQTable[[#This Row],[lead]]&lt;&gt;K1208)</f>
        <v>156</v>
      </c>
      <c r="D1209" s="76">
        <f>D1208*(BudgetsQTable[[#This Row],[lead]]=K1208)+(BudgetsQTable[[#This Row],[prop_id]]&lt;&gt;A1208)</f>
        <v>1</v>
      </c>
      <c r="E1209" s="77">
        <v>43005.532638888886</v>
      </c>
      <c r="F1209" s="78" t="s">
        <v>2817</v>
      </c>
      <c r="G1209" s="78" t="s">
        <v>2818</v>
      </c>
      <c r="H1209" s="78" t="s">
        <v>476</v>
      </c>
      <c r="I1209" s="76" t="s">
        <v>948</v>
      </c>
      <c r="J1209" s="76" t="s">
        <v>3830</v>
      </c>
      <c r="K1209" s="78" t="s">
        <v>1566</v>
      </c>
      <c r="L1209" s="7" t="str">
        <f>IF(BudgetsQTable[[#This Row],[pi_last_name]]=" ","",HYPERLINK("https://www.ejacket.nsf.gov/ej/showProposal.do?Continue=Y&amp;ID="&amp;BudgetsQTable[[#This Row],[prop_id]],BudgetsQTable[[#This Row],[prop_id]]))</f>
        <v>1763630</v>
      </c>
      <c r="M1209" s="78" t="s">
        <v>1567</v>
      </c>
      <c r="N1209" s="7" t="str">
        <f>IF(BudgetsQTable[[#This Row],[pi_last_name]]=" ","",HYPERLINK("mailto:"&amp;BudgetsQTable[[#This Row],[pi_email]]&amp;"&amp;subject=Your NSF Proposal:  "&amp;BudgetsQTable[[#This Row],[prop_id]],BudgetsQTable[[#This Row],[pi_email]]))</f>
        <v>jmaletic@kent.edu</v>
      </c>
      <c r="O1209" s="78" t="s">
        <v>3827</v>
      </c>
      <c r="P1209" s="78"/>
      <c r="Q1209" s="78"/>
      <c r="R1209" s="79"/>
      <c r="S1209" s="79"/>
      <c r="T1209" s="79"/>
      <c r="U1209" s="80"/>
      <c r="V1209" s="78">
        <v>0</v>
      </c>
      <c r="W1209" s="78"/>
      <c r="X1209" s="11" t="str">
        <f ca="1">IF(ISBLANK(BudgetsQTable[[#This Row],[budg_seq_yr]]),"FY"&amp;fiscalyear,"FY"&amp;fiscalyear-1+BudgetsQTable[[#This Row],[budg_seq_yr]])</f>
        <v>FY18</v>
      </c>
      <c r="Y1209" s="79">
        <v>420595</v>
      </c>
      <c r="Z1209" s="78" t="s">
        <v>2818</v>
      </c>
      <c r="AA1209" s="78" t="s">
        <v>476</v>
      </c>
      <c r="AB1209" s="76" t="s">
        <v>2821</v>
      </c>
      <c r="AC1209" s="78"/>
    </row>
    <row r="1210" spans="1:29" x14ac:dyDescent="0.35">
      <c r="A1210" s="10" t="s">
        <v>1566</v>
      </c>
      <c r="B1210" s="76" t="s">
        <v>2824</v>
      </c>
      <c r="C1210" s="76">
        <f>C1209+(BudgetsQTable[[#This Row],[lead]]&lt;&gt;K1209)</f>
        <v>156</v>
      </c>
      <c r="D1210" s="76">
        <f>D1209*(BudgetsQTable[[#This Row],[lead]]=K1209)+(BudgetsQTable[[#This Row],[prop_id]]&lt;&gt;A1209)</f>
        <v>1</v>
      </c>
      <c r="E1210" s="77">
        <v>43005.532638888886</v>
      </c>
      <c r="F1210" s="78" t="s">
        <v>2817</v>
      </c>
      <c r="G1210" s="78" t="s">
        <v>2818</v>
      </c>
      <c r="H1210" s="78" t="s">
        <v>476</v>
      </c>
      <c r="I1210" s="76" t="s">
        <v>948</v>
      </c>
      <c r="J1210" s="76" t="s">
        <v>753</v>
      </c>
      <c r="K1210" s="78" t="s">
        <v>1566</v>
      </c>
      <c r="L1210" s="7" t="str">
        <f>IF(BudgetsQTable[[#This Row],[pi_last_name]]=" ","",HYPERLINK("https://www.ejacket.nsf.gov/ej/showProposal.do?Continue=Y&amp;ID="&amp;BudgetsQTable[[#This Row],[prop_id]],BudgetsQTable[[#This Row],[prop_id]]))</f>
        <v/>
      </c>
      <c r="M1210" s="78" t="s">
        <v>753</v>
      </c>
      <c r="N1210" s="7" t="str">
        <f>IF(BudgetsQTable[[#This Row],[pi_last_name]]=" ","",HYPERLINK("mailto:"&amp;BudgetsQTable[[#This Row],[pi_email]]&amp;"&amp;subject=Your NSF Proposal:  "&amp;BudgetsQTable[[#This Row],[prop_id]],BudgetsQTable[[#This Row],[pi_email]]))</f>
        <v/>
      </c>
      <c r="O1210" s="78" t="s">
        <v>753</v>
      </c>
      <c r="P1210" s="78">
        <v>1</v>
      </c>
      <c r="Q1210" s="78">
        <v>1</v>
      </c>
      <c r="R1210" s="79">
        <v>0</v>
      </c>
      <c r="S1210" s="79">
        <v>0</v>
      </c>
      <c r="T1210" s="79">
        <v>0</v>
      </c>
      <c r="U1210" s="80">
        <v>100881</v>
      </c>
      <c r="V1210" s="78">
        <v>0</v>
      </c>
      <c r="W1210" s="78">
        <v>1</v>
      </c>
      <c r="X1210" s="11" t="str">
        <f ca="1">IF(ISBLANK(BudgetsQTable[[#This Row],[budg_seq_yr]]),"FY"&amp;fiscalyear,"FY"&amp;fiscalyear-1+BudgetsQTable[[#This Row],[budg_seq_yr]])</f>
        <v>FY18</v>
      </c>
      <c r="Y1210" s="79">
        <v>100881</v>
      </c>
      <c r="Z1210" s="78" t="s">
        <v>2818</v>
      </c>
      <c r="AA1210" s="78" t="s">
        <v>476</v>
      </c>
      <c r="AB1210" s="76" t="s">
        <v>2821</v>
      </c>
      <c r="AC1210" s="78"/>
    </row>
    <row r="1211" spans="1:29" x14ac:dyDescent="0.35">
      <c r="A1211" s="10" t="s">
        <v>1566</v>
      </c>
      <c r="B1211" s="76" t="s">
        <v>2824</v>
      </c>
      <c r="C1211" s="76">
        <f>C1210+(BudgetsQTable[[#This Row],[lead]]&lt;&gt;K1210)</f>
        <v>156</v>
      </c>
      <c r="D1211" s="76">
        <f>D1210*(BudgetsQTable[[#This Row],[lead]]=K1210)+(BudgetsQTable[[#This Row],[prop_id]]&lt;&gt;A1210)</f>
        <v>1</v>
      </c>
      <c r="E1211" s="77">
        <v>43005.532638888886</v>
      </c>
      <c r="F1211" s="78" t="s">
        <v>2817</v>
      </c>
      <c r="G1211" s="78" t="s">
        <v>2818</v>
      </c>
      <c r="H1211" s="78" t="s">
        <v>476</v>
      </c>
      <c r="I1211" s="76" t="s">
        <v>948</v>
      </c>
      <c r="J1211" s="76" t="s">
        <v>753</v>
      </c>
      <c r="K1211" s="78" t="s">
        <v>1566</v>
      </c>
      <c r="L1211" s="7" t="str">
        <f>IF(BudgetsQTable[[#This Row],[pi_last_name]]=" ","",HYPERLINK("https://www.ejacket.nsf.gov/ej/showProposal.do?Continue=Y&amp;ID="&amp;BudgetsQTable[[#This Row],[prop_id]],BudgetsQTable[[#This Row],[prop_id]]))</f>
        <v/>
      </c>
      <c r="M1211" s="78" t="s">
        <v>753</v>
      </c>
      <c r="N1211" s="7" t="str">
        <f>IF(BudgetsQTable[[#This Row],[pi_last_name]]=" ","",HYPERLINK("mailto:"&amp;BudgetsQTable[[#This Row],[pi_email]]&amp;"&amp;subject=Your NSF Proposal:  "&amp;BudgetsQTable[[#This Row],[prop_id]],BudgetsQTable[[#This Row],[pi_email]]))</f>
        <v/>
      </c>
      <c r="O1211" s="78" t="s">
        <v>753</v>
      </c>
      <c r="P1211" s="78">
        <v>1</v>
      </c>
      <c r="Q1211" s="78">
        <v>1</v>
      </c>
      <c r="R1211" s="79">
        <v>0</v>
      </c>
      <c r="S1211" s="79">
        <v>0</v>
      </c>
      <c r="T1211" s="79">
        <v>0</v>
      </c>
      <c r="U1211" s="80">
        <v>103621</v>
      </c>
      <c r="V1211" s="78">
        <v>0</v>
      </c>
      <c r="W1211" s="78">
        <v>2</v>
      </c>
      <c r="X1211" s="11" t="str">
        <f ca="1">IF(ISBLANK(BudgetsQTable[[#This Row],[budg_seq_yr]]),"FY"&amp;fiscalyear,"FY"&amp;fiscalyear-1+BudgetsQTable[[#This Row],[budg_seq_yr]])</f>
        <v>FY19</v>
      </c>
      <c r="Y1211" s="79">
        <v>103621</v>
      </c>
      <c r="Z1211" s="78" t="s">
        <v>2818</v>
      </c>
      <c r="AA1211" s="78" t="s">
        <v>476</v>
      </c>
      <c r="AB1211" s="76" t="s">
        <v>2821</v>
      </c>
      <c r="AC1211" s="78"/>
    </row>
    <row r="1212" spans="1:29" x14ac:dyDescent="0.35">
      <c r="A1212" s="10" t="s">
        <v>1566</v>
      </c>
      <c r="B1212" s="76" t="s">
        <v>2824</v>
      </c>
      <c r="C1212" s="76">
        <f>C1211+(BudgetsQTable[[#This Row],[lead]]&lt;&gt;K1211)</f>
        <v>156</v>
      </c>
      <c r="D1212" s="76">
        <f>D1211*(BudgetsQTable[[#This Row],[lead]]=K1211)+(BudgetsQTable[[#This Row],[prop_id]]&lt;&gt;A1211)</f>
        <v>1</v>
      </c>
      <c r="E1212" s="77">
        <v>43005.532638888886</v>
      </c>
      <c r="F1212" s="78" t="s">
        <v>2817</v>
      </c>
      <c r="G1212" s="78" t="s">
        <v>2818</v>
      </c>
      <c r="H1212" s="78" t="s">
        <v>476</v>
      </c>
      <c r="I1212" s="76" t="s">
        <v>948</v>
      </c>
      <c r="J1212" s="76" t="s">
        <v>753</v>
      </c>
      <c r="K1212" s="78" t="s">
        <v>1566</v>
      </c>
      <c r="L1212" s="7" t="str">
        <f>IF(BudgetsQTable[[#This Row],[pi_last_name]]=" ","",HYPERLINK("https://www.ejacket.nsf.gov/ej/showProposal.do?Continue=Y&amp;ID="&amp;BudgetsQTable[[#This Row],[prop_id]],BudgetsQTable[[#This Row],[prop_id]]))</f>
        <v/>
      </c>
      <c r="M1212" s="78" t="s">
        <v>753</v>
      </c>
      <c r="N1212" s="7" t="str">
        <f>IF(BudgetsQTable[[#This Row],[pi_last_name]]=" ","",HYPERLINK("mailto:"&amp;BudgetsQTable[[#This Row],[pi_email]]&amp;"&amp;subject=Your NSF Proposal:  "&amp;BudgetsQTable[[#This Row],[prop_id]],BudgetsQTable[[#This Row],[pi_email]]))</f>
        <v/>
      </c>
      <c r="O1212" s="78" t="s">
        <v>753</v>
      </c>
      <c r="P1212" s="78">
        <v>1</v>
      </c>
      <c r="Q1212" s="78">
        <v>1</v>
      </c>
      <c r="R1212" s="79">
        <v>0</v>
      </c>
      <c r="S1212" s="79">
        <v>0</v>
      </c>
      <c r="T1212" s="79">
        <v>0</v>
      </c>
      <c r="U1212" s="80">
        <v>106451</v>
      </c>
      <c r="V1212" s="78">
        <v>0</v>
      </c>
      <c r="W1212" s="78">
        <v>3</v>
      </c>
      <c r="X1212" s="11" t="str">
        <f ca="1">IF(ISBLANK(BudgetsQTable[[#This Row],[budg_seq_yr]]),"FY"&amp;fiscalyear,"FY"&amp;fiscalyear-1+BudgetsQTable[[#This Row],[budg_seq_yr]])</f>
        <v>FY20</v>
      </c>
      <c r="Y1212" s="79">
        <v>106451</v>
      </c>
      <c r="Z1212" s="78" t="s">
        <v>2818</v>
      </c>
      <c r="AA1212" s="78" t="s">
        <v>476</v>
      </c>
      <c r="AB1212" s="76" t="s">
        <v>2821</v>
      </c>
      <c r="AC1212" s="78"/>
    </row>
    <row r="1213" spans="1:29" x14ac:dyDescent="0.35">
      <c r="A1213" s="10" t="s">
        <v>1566</v>
      </c>
      <c r="B1213" s="76" t="s">
        <v>2824</v>
      </c>
      <c r="C1213" s="76">
        <f>C1212+(BudgetsQTable[[#This Row],[lead]]&lt;&gt;K1212)</f>
        <v>156</v>
      </c>
      <c r="D1213" s="76">
        <f>D1212*(BudgetsQTable[[#This Row],[lead]]=K1212)+(BudgetsQTable[[#This Row],[prop_id]]&lt;&gt;A1212)</f>
        <v>1</v>
      </c>
      <c r="E1213" s="77">
        <v>43005.532638888886</v>
      </c>
      <c r="F1213" s="78" t="s">
        <v>2817</v>
      </c>
      <c r="G1213" s="78" t="s">
        <v>2818</v>
      </c>
      <c r="H1213" s="78" t="s">
        <v>476</v>
      </c>
      <c r="I1213" s="76" t="s">
        <v>948</v>
      </c>
      <c r="J1213" s="76" t="s">
        <v>753</v>
      </c>
      <c r="K1213" s="78" t="s">
        <v>1566</v>
      </c>
      <c r="L1213" s="7" t="str">
        <f>IF(BudgetsQTable[[#This Row],[pi_last_name]]=" ","",HYPERLINK("https://www.ejacket.nsf.gov/ej/showProposal.do?Continue=Y&amp;ID="&amp;BudgetsQTable[[#This Row],[prop_id]],BudgetsQTable[[#This Row],[prop_id]]))</f>
        <v/>
      </c>
      <c r="M1213" s="78" t="s">
        <v>753</v>
      </c>
      <c r="N1213" s="7" t="str">
        <f>IF(BudgetsQTable[[#This Row],[pi_last_name]]=" ","",HYPERLINK("mailto:"&amp;BudgetsQTable[[#This Row],[pi_email]]&amp;"&amp;subject=Your NSF Proposal:  "&amp;BudgetsQTable[[#This Row],[prop_id]],BudgetsQTable[[#This Row],[pi_email]]))</f>
        <v/>
      </c>
      <c r="O1213" s="78" t="s">
        <v>753</v>
      </c>
      <c r="P1213" s="78">
        <v>1</v>
      </c>
      <c r="Q1213" s="78">
        <v>1</v>
      </c>
      <c r="R1213" s="79">
        <v>0</v>
      </c>
      <c r="S1213" s="79">
        <v>0</v>
      </c>
      <c r="T1213" s="79">
        <v>0</v>
      </c>
      <c r="U1213" s="80">
        <v>109642</v>
      </c>
      <c r="V1213" s="78">
        <v>0</v>
      </c>
      <c r="W1213" s="78">
        <v>4</v>
      </c>
      <c r="X1213" s="11" t="str">
        <f ca="1">IF(ISBLANK(BudgetsQTable[[#This Row],[budg_seq_yr]]),"FY"&amp;fiscalyear,"FY"&amp;fiscalyear-1+BudgetsQTable[[#This Row],[budg_seq_yr]])</f>
        <v>FY21</v>
      </c>
      <c r="Y1213" s="79">
        <v>109642</v>
      </c>
      <c r="Z1213" s="78" t="s">
        <v>2818</v>
      </c>
      <c r="AA1213" s="78" t="s">
        <v>476</v>
      </c>
      <c r="AB1213" s="76" t="s">
        <v>2821</v>
      </c>
      <c r="AC1213" s="78"/>
    </row>
    <row r="1214" spans="1:29" x14ac:dyDescent="0.35">
      <c r="A1214" s="10" t="s">
        <v>3831</v>
      </c>
      <c r="B1214" s="76" t="s">
        <v>2834</v>
      </c>
      <c r="C1214" s="76">
        <f>C1213+(BudgetsQTable[[#This Row],[lead]]&lt;&gt;K1213)</f>
        <v>156</v>
      </c>
      <c r="D1214" s="76">
        <f>D1213*(BudgetsQTable[[#This Row],[lead]]=K1213)+(BudgetsQTable[[#This Row],[prop_id]]&lt;&gt;A1213)</f>
        <v>2</v>
      </c>
      <c r="E1214" s="77">
        <v>43005.573611111111</v>
      </c>
      <c r="F1214" s="78" t="s">
        <v>2817</v>
      </c>
      <c r="G1214" s="78" t="s">
        <v>2818</v>
      </c>
      <c r="H1214" s="78" t="s">
        <v>476</v>
      </c>
      <c r="I1214" s="76" t="s">
        <v>948</v>
      </c>
      <c r="J1214" s="76" t="s">
        <v>3833</v>
      </c>
      <c r="K1214" s="78" t="s">
        <v>1566</v>
      </c>
      <c r="L1214" s="7" t="str">
        <f>IF(BudgetsQTable[[#This Row],[pi_last_name]]=" ","",HYPERLINK("https://www.ejacket.nsf.gov/ej/showProposal.do?Continue=Y&amp;ID="&amp;BudgetsQTable[[#This Row],[prop_id]],BudgetsQTable[[#This Row],[prop_id]]))</f>
        <v>1763694</v>
      </c>
      <c r="M1214" s="78" t="s">
        <v>3832</v>
      </c>
      <c r="N1214" s="7" t="str">
        <f>IF(BudgetsQTable[[#This Row],[pi_last_name]]=" ","",HYPERLINK("mailto:"&amp;BudgetsQTable[[#This Row],[pi_email]]&amp;"&amp;subject=Your NSF Proposal:  "&amp;BudgetsQTable[[#This Row],[prop_id]],BudgetsQTable[[#This Row],[pi_email]]))</f>
        <v>cdnvse@rit.edu</v>
      </c>
      <c r="O1214" s="78" t="s">
        <v>3481</v>
      </c>
      <c r="P1214" s="78"/>
      <c r="Q1214" s="78"/>
      <c r="R1214" s="79"/>
      <c r="S1214" s="79"/>
      <c r="T1214" s="79"/>
      <c r="U1214" s="80"/>
      <c r="V1214" s="78">
        <v>0</v>
      </c>
      <c r="W1214" s="78"/>
      <c r="X1214" s="11" t="str">
        <f ca="1">IF(ISBLANK(BudgetsQTable[[#This Row],[budg_seq_yr]]),"FY"&amp;fiscalyear,"FY"&amp;fiscalyear-1+BudgetsQTable[[#This Row],[budg_seq_yr]])</f>
        <v>FY18</v>
      </c>
      <c r="Y1214" s="79">
        <v>429185</v>
      </c>
      <c r="Z1214" s="78" t="s">
        <v>2818</v>
      </c>
      <c r="AA1214" s="78" t="s">
        <v>476</v>
      </c>
      <c r="AB1214" s="76" t="s">
        <v>2821</v>
      </c>
      <c r="AC1214" s="78" t="s">
        <v>3036</v>
      </c>
    </row>
    <row r="1215" spans="1:29" x14ac:dyDescent="0.35">
      <c r="A1215" s="10" t="s">
        <v>3831</v>
      </c>
      <c r="B1215" s="76" t="s">
        <v>2834</v>
      </c>
      <c r="C1215" s="76">
        <f>C1214+(BudgetsQTable[[#This Row],[lead]]&lt;&gt;K1214)</f>
        <v>156</v>
      </c>
      <c r="D1215" s="76">
        <f>D1214*(BudgetsQTable[[#This Row],[lead]]=K1214)+(BudgetsQTable[[#This Row],[prop_id]]&lt;&gt;A1214)</f>
        <v>2</v>
      </c>
      <c r="E1215" s="77">
        <v>43005.573611111111</v>
      </c>
      <c r="F1215" s="78" t="s">
        <v>2817</v>
      </c>
      <c r="G1215" s="78" t="s">
        <v>2818</v>
      </c>
      <c r="H1215" s="78" t="s">
        <v>476</v>
      </c>
      <c r="I1215" s="76" t="s">
        <v>948</v>
      </c>
      <c r="J1215" s="76" t="s">
        <v>753</v>
      </c>
      <c r="K1215" s="78" t="s">
        <v>1566</v>
      </c>
      <c r="L1215" s="7" t="str">
        <f>IF(BudgetsQTable[[#This Row],[pi_last_name]]=" ","",HYPERLINK("https://www.ejacket.nsf.gov/ej/showProposal.do?Continue=Y&amp;ID="&amp;BudgetsQTable[[#This Row],[prop_id]],BudgetsQTable[[#This Row],[prop_id]]))</f>
        <v/>
      </c>
      <c r="M1215" s="78" t="s">
        <v>753</v>
      </c>
      <c r="N1215" s="7" t="str">
        <f>IF(BudgetsQTable[[#This Row],[pi_last_name]]=" ","",HYPERLINK("mailto:"&amp;BudgetsQTable[[#This Row],[pi_email]]&amp;"&amp;subject=Your NSF Proposal:  "&amp;BudgetsQTable[[#This Row],[prop_id]],BudgetsQTable[[#This Row],[pi_email]]))</f>
        <v/>
      </c>
      <c r="O1215" s="78" t="s">
        <v>753</v>
      </c>
      <c r="P1215" s="78">
        <v>1</v>
      </c>
      <c r="Q1215" s="78">
        <v>1</v>
      </c>
      <c r="R1215" s="79">
        <v>0</v>
      </c>
      <c r="S1215" s="79">
        <v>6000</v>
      </c>
      <c r="T1215" s="79">
        <v>0</v>
      </c>
      <c r="U1215" s="80">
        <v>119908</v>
      </c>
      <c r="V1215" s="78">
        <v>0</v>
      </c>
      <c r="W1215" s="78">
        <v>1</v>
      </c>
      <c r="X1215" s="11" t="str">
        <f ca="1">IF(ISBLANK(BudgetsQTable[[#This Row],[budg_seq_yr]]),"FY"&amp;fiscalyear,"FY"&amp;fiscalyear-1+BudgetsQTable[[#This Row],[budg_seq_yr]])</f>
        <v>FY18</v>
      </c>
      <c r="Y1215" s="79">
        <v>119908</v>
      </c>
      <c r="Z1215" s="78" t="s">
        <v>2818</v>
      </c>
      <c r="AA1215" s="78" t="s">
        <v>476</v>
      </c>
      <c r="AB1215" s="76" t="s">
        <v>2821</v>
      </c>
      <c r="AC1215" s="78" t="s">
        <v>3036</v>
      </c>
    </row>
    <row r="1216" spans="1:29" x14ac:dyDescent="0.35">
      <c r="A1216" s="10" t="s">
        <v>3831</v>
      </c>
      <c r="B1216" s="76" t="s">
        <v>2834</v>
      </c>
      <c r="C1216" s="76">
        <f>C1215+(BudgetsQTable[[#This Row],[lead]]&lt;&gt;K1215)</f>
        <v>156</v>
      </c>
      <c r="D1216" s="76">
        <f>D1215*(BudgetsQTable[[#This Row],[lead]]=K1215)+(BudgetsQTable[[#This Row],[prop_id]]&lt;&gt;A1215)</f>
        <v>2</v>
      </c>
      <c r="E1216" s="77">
        <v>43005.573611111111</v>
      </c>
      <c r="F1216" s="78" t="s">
        <v>2817</v>
      </c>
      <c r="G1216" s="78" t="s">
        <v>2818</v>
      </c>
      <c r="H1216" s="78" t="s">
        <v>476</v>
      </c>
      <c r="I1216" s="76" t="s">
        <v>948</v>
      </c>
      <c r="J1216" s="76" t="s">
        <v>753</v>
      </c>
      <c r="K1216" s="78" t="s">
        <v>1566</v>
      </c>
      <c r="L1216" s="7" t="str">
        <f>IF(BudgetsQTable[[#This Row],[pi_last_name]]=" ","",HYPERLINK("https://www.ejacket.nsf.gov/ej/showProposal.do?Continue=Y&amp;ID="&amp;BudgetsQTable[[#This Row],[prop_id]],BudgetsQTable[[#This Row],[prop_id]]))</f>
        <v/>
      </c>
      <c r="M1216" s="78" t="s">
        <v>753</v>
      </c>
      <c r="N1216" s="7" t="str">
        <f>IF(BudgetsQTable[[#This Row],[pi_last_name]]=" ","",HYPERLINK("mailto:"&amp;BudgetsQTable[[#This Row],[pi_email]]&amp;"&amp;subject=Your NSF Proposal:  "&amp;BudgetsQTable[[#This Row],[prop_id]],BudgetsQTable[[#This Row],[pi_email]]))</f>
        <v/>
      </c>
      <c r="O1216" s="78" t="s">
        <v>753</v>
      </c>
      <c r="P1216" s="78">
        <v>1</v>
      </c>
      <c r="Q1216" s="78">
        <v>1</v>
      </c>
      <c r="R1216" s="79">
        <v>0</v>
      </c>
      <c r="S1216" s="79">
        <v>6000</v>
      </c>
      <c r="T1216" s="79">
        <v>0</v>
      </c>
      <c r="U1216" s="80">
        <v>102334</v>
      </c>
      <c r="V1216" s="78">
        <v>0</v>
      </c>
      <c r="W1216" s="78">
        <v>2</v>
      </c>
      <c r="X1216" s="11" t="str">
        <f ca="1">IF(ISBLANK(BudgetsQTable[[#This Row],[budg_seq_yr]]),"FY"&amp;fiscalyear,"FY"&amp;fiscalyear-1+BudgetsQTable[[#This Row],[budg_seq_yr]])</f>
        <v>FY19</v>
      </c>
      <c r="Y1216" s="79">
        <v>102334</v>
      </c>
      <c r="Z1216" s="78" t="s">
        <v>2818</v>
      </c>
      <c r="AA1216" s="78" t="s">
        <v>476</v>
      </c>
      <c r="AB1216" s="76" t="s">
        <v>2821</v>
      </c>
      <c r="AC1216" s="78" t="s">
        <v>3036</v>
      </c>
    </row>
    <row r="1217" spans="1:29" x14ac:dyDescent="0.35">
      <c r="A1217" s="10" t="s">
        <v>3831</v>
      </c>
      <c r="B1217" s="76" t="s">
        <v>2834</v>
      </c>
      <c r="C1217" s="76">
        <f>C1216+(BudgetsQTable[[#This Row],[lead]]&lt;&gt;K1216)</f>
        <v>156</v>
      </c>
      <c r="D1217" s="76">
        <f>D1216*(BudgetsQTable[[#This Row],[lead]]=K1216)+(BudgetsQTable[[#This Row],[prop_id]]&lt;&gt;A1216)</f>
        <v>2</v>
      </c>
      <c r="E1217" s="77">
        <v>43005.573611111111</v>
      </c>
      <c r="F1217" s="78" t="s">
        <v>2817</v>
      </c>
      <c r="G1217" s="78" t="s">
        <v>2818</v>
      </c>
      <c r="H1217" s="78" t="s">
        <v>476</v>
      </c>
      <c r="I1217" s="76" t="s">
        <v>948</v>
      </c>
      <c r="J1217" s="76" t="s">
        <v>753</v>
      </c>
      <c r="K1217" s="78" t="s">
        <v>1566</v>
      </c>
      <c r="L1217" s="7" t="str">
        <f>IF(BudgetsQTable[[#This Row],[pi_last_name]]=" ","",HYPERLINK("https://www.ejacket.nsf.gov/ej/showProposal.do?Continue=Y&amp;ID="&amp;BudgetsQTable[[#This Row],[prop_id]],BudgetsQTable[[#This Row],[prop_id]]))</f>
        <v/>
      </c>
      <c r="M1217" s="78" t="s">
        <v>753</v>
      </c>
      <c r="N1217" s="7" t="str">
        <f>IF(BudgetsQTable[[#This Row],[pi_last_name]]=" ","",HYPERLINK("mailto:"&amp;BudgetsQTable[[#This Row],[pi_email]]&amp;"&amp;subject=Your NSF Proposal:  "&amp;BudgetsQTable[[#This Row],[prop_id]],BudgetsQTable[[#This Row],[pi_email]]))</f>
        <v/>
      </c>
      <c r="O1217" s="78" t="s">
        <v>753</v>
      </c>
      <c r="P1217" s="78">
        <v>1</v>
      </c>
      <c r="Q1217" s="78">
        <v>1</v>
      </c>
      <c r="R1217" s="79">
        <v>0</v>
      </c>
      <c r="S1217" s="79">
        <v>6000</v>
      </c>
      <c r="T1217" s="79">
        <v>0</v>
      </c>
      <c r="U1217" s="80">
        <v>103084</v>
      </c>
      <c r="V1217" s="78">
        <v>0</v>
      </c>
      <c r="W1217" s="78">
        <v>3</v>
      </c>
      <c r="X1217" s="11" t="str">
        <f ca="1">IF(ISBLANK(BudgetsQTable[[#This Row],[budg_seq_yr]]),"FY"&amp;fiscalyear,"FY"&amp;fiscalyear-1+BudgetsQTable[[#This Row],[budg_seq_yr]])</f>
        <v>FY20</v>
      </c>
      <c r="Y1217" s="79">
        <v>103084</v>
      </c>
      <c r="Z1217" s="78" t="s">
        <v>2818</v>
      </c>
      <c r="AA1217" s="78" t="s">
        <v>476</v>
      </c>
      <c r="AB1217" s="76" t="s">
        <v>2821</v>
      </c>
      <c r="AC1217" s="78" t="s">
        <v>3036</v>
      </c>
    </row>
    <row r="1218" spans="1:29" x14ac:dyDescent="0.35">
      <c r="A1218" s="10" t="s">
        <v>3831</v>
      </c>
      <c r="B1218" s="76" t="s">
        <v>2834</v>
      </c>
      <c r="C1218" s="76">
        <f>C1217+(BudgetsQTable[[#This Row],[lead]]&lt;&gt;K1217)</f>
        <v>156</v>
      </c>
      <c r="D1218" s="76">
        <f>D1217*(BudgetsQTable[[#This Row],[lead]]=K1217)+(BudgetsQTable[[#This Row],[prop_id]]&lt;&gt;A1217)</f>
        <v>2</v>
      </c>
      <c r="E1218" s="77">
        <v>43005.573611111111</v>
      </c>
      <c r="F1218" s="78" t="s">
        <v>2817</v>
      </c>
      <c r="G1218" s="78" t="s">
        <v>2818</v>
      </c>
      <c r="H1218" s="78" t="s">
        <v>476</v>
      </c>
      <c r="I1218" s="76" t="s">
        <v>948</v>
      </c>
      <c r="J1218" s="76" t="s">
        <v>753</v>
      </c>
      <c r="K1218" s="78" t="s">
        <v>1566</v>
      </c>
      <c r="L1218" s="7" t="str">
        <f>IF(BudgetsQTable[[#This Row],[pi_last_name]]=" ","",HYPERLINK("https://www.ejacket.nsf.gov/ej/showProposal.do?Continue=Y&amp;ID="&amp;BudgetsQTable[[#This Row],[prop_id]],BudgetsQTable[[#This Row],[prop_id]]))</f>
        <v/>
      </c>
      <c r="M1218" s="78" t="s">
        <v>753</v>
      </c>
      <c r="N1218" s="7" t="str">
        <f>IF(BudgetsQTable[[#This Row],[pi_last_name]]=" ","",HYPERLINK("mailto:"&amp;BudgetsQTable[[#This Row],[pi_email]]&amp;"&amp;subject=Your NSF Proposal:  "&amp;BudgetsQTable[[#This Row],[prop_id]],BudgetsQTable[[#This Row],[pi_email]]))</f>
        <v/>
      </c>
      <c r="O1218" s="78" t="s">
        <v>753</v>
      </c>
      <c r="P1218" s="78">
        <v>1</v>
      </c>
      <c r="Q1218" s="78">
        <v>1</v>
      </c>
      <c r="R1218" s="79">
        <v>0</v>
      </c>
      <c r="S1218" s="79">
        <v>6000</v>
      </c>
      <c r="T1218" s="79">
        <v>0</v>
      </c>
      <c r="U1218" s="80">
        <v>103859</v>
      </c>
      <c r="V1218" s="78">
        <v>0</v>
      </c>
      <c r="W1218" s="78">
        <v>4</v>
      </c>
      <c r="X1218" s="11" t="str">
        <f ca="1">IF(ISBLANK(BudgetsQTable[[#This Row],[budg_seq_yr]]),"FY"&amp;fiscalyear,"FY"&amp;fiscalyear-1+BudgetsQTable[[#This Row],[budg_seq_yr]])</f>
        <v>FY21</v>
      </c>
      <c r="Y1218" s="79">
        <v>103859</v>
      </c>
      <c r="Z1218" s="78" t="s">
        <v>2818</v>
      </c>
      <c r="AA1218" s="78" t="s">
        <v>476</v>
      </c>
      <c r="AB1218" s="76" t="s">
        <v>2821</v>
      </c>
      <c r="AC1218" s="78" t="s">
        <v>3036</v>
      </c>
    </row>
    <row r="1219" spans="1:29" x14ac:dyDescent="0.35">
      <c r="A1219" s="10" t="s">
        <v>3834</v>
      </c>
      <c r="B1219" s="76" t="s">
        <v>2834</v>
      </c>
      <c r="C1219" s="76">
        <f>C1218+(BudgetsQTable[[#This Row],[lead]]&lt;&gt;K1218)</f>
        <v>156</v>
      </c>
      <c r="D1219" s="76">
        <f>D1218*(BudgetsQTable[[#This Row],[lead]]=K1218)+(BudgetsQTable[[#This Row],[prop_id]]&lt;&gt;A1218)</f>
        <v>3</v>
      </c>
      <c r="E1219" s="77">
        <v>43005.611111111109</v>
      </c>
      <c r="F1219" s="78" t="s">
        <v>2817</v>
      </c>
      <c r="G1219" s="78" t="s">
        <v>2818</v>
      </c>
      <c r="H1219" s="78" t="s">
        <v>476</v>
      </c>
      <c r="I1219" s="76" t="s">
        <v>948</v>
      </c>
      <c r="J1219" s="76" t="s">
        <v>3837</v>
      </c>
      <c r="K1219" s="78" t="s">
        <v>1566</v>
      </c>
      <c r="L1219" s="7" t="str">
        <f>IF(BudgetsQTable[[#This Row],[pi_last_name]]=" ","",HYPERLINK("https://www.ejacket.nsf.gov/ej/showProposal.do?Continue=Y&amp;ID="&amp;BudgetsQTable[[#This Row],[prop_id]],BudgetsQTable[[#This Row],[prop_id]]))</f>
        <v>1763787</v>
      </c>
      <c r="M1219" s="78" t="s">
        <v>3835</v>
      </c>
      <c r="N1219" s="7" t="str">
        <f>IF(BudgetsQTable[[#This Row],[pi_last_name]]=" ","",HYPERLINK("mailto:"&amp;BudgetsQTable[[#This Row],[pi_email]]&amp;"&amp;subject=Your NSF Proposal:  "&amp;BudgetsQTable[[#This Row],[prop_id]],BudgetsQTable[[#This Row],[pi_email]]))</f>
        <v>mdecke@bgsu.edu</v>
      </c>
      <c r="O1219" s="78" t="s">
        <v>3836</v>
      </c>
      <c r="P1219" s="78"/>
      <c r="Q1219" s="78"/>
      <c r="R1219" s="79"/>
      <c r="S1219" s="79"/>
      <c r="T1219" s="79"/>
      <c r="U1219" s="80"/>
      <c r="V1219" s="78">
        <v>0</v>
      </c>
      <c r="W1219" s="78"/>
      <c r="X1219" s="11" t="str">
        <f ca="1">IF(ISBLANK(BudgetsQTable[[#This Row],[budg_seq_yr]]),"FY"&amp;fiscalyear,"FY"&amp;fiscalyear-1+BudgetsQTable[[#This Row],[budg_seq_yr]])</f>
        <v>FY18</v>
      </c>
      <c r="Y1219" s="79">
        <v>291479</v>
      </c>
      <c r="Z1219" s="78" t="s">
        <v>2818</v>
      </c>
      <c r="AA1219" s="78" t="s">
        <v>476</v>
      </c>
      <c r="AB1219" s="76" t="s">
        <v>2821</v>
      </c>
      <c r="AC1219" s="78" t="s">
        <v>3036</v>
      </c>
    </row>
    <row r="1220" spans="1:29" x14ac:dyDescent="0.35">
      <c r="A1220" s="10" t="s">
        <v>3834</v>
      </c>
      <c r="B1220" s="76" t="s">
        <v>2834</v>
      </c>
      <c r="C1220" s="76">
        <f>C1219+(BudgetsQTable[[#This Row],[lead]]&lt;&gt;K1219)</f>
        <v>156</v>
      </c>
      <c r="D1220" s="76">
        <f>D1219*(BudgetsQTable[[#This Row],[lead]]=K1219)+(BudgetsQTable[[#This Row],[prop_id]]&lt;&gt;A1219)</f>
        <v>3</v>
      </c>
      <c r="E1220" s="77">
        <v>43005.611111111109</v>
      </c>
      <c r="F1220" s="78" t="s">
        <v>2817</v>
      </c>
      <c r="G1220" s="78" t="s">
        <v>2818</v>
      </c>
      <c r="H1220" s="78" t="s">
        <v>476</v>
      </c>
      <c r="I1220" s="76" t="s">
        <v>948</v>
      </c>
      <c r="J1220" s="76" t="s">
        <v>753</v>
      </c>
      <c r="K1220" s="78" t="s">
        <v>1566</v>
      </c>
      <c r="L1220" s="7" t="str">
        <f>IF(BudgetsQTable[[#This Row],[pi_last_name]]=" ","",HYPERLINK("https://www.ejacket.nsf.gov/ej/showProposal.do?Continue=Y&amp;ID="&amp;BudgetsQTable[[#This Row],[prop_id]],BudgetsQTable[[#This Row],[prop_id]]))</f>
        <v/>
      </c>
      <c r="M1220" s="78" t="s">
        <v>753</v>
      </c>
      <c r="N1220" s="7" t="str">
        <f>IF(BudgetsQTable[[#This Row],[pi_last_name]]=" ","",HYPERLINK("mailto:"&amp;BudgetsQTable[[#This Row],[pi_email]]&amp;"&amp;subject=Your NSF Proposal:  "&amp;BudgetsQTable[[#This Row],[prop_id]],BudgetsQTable[[#This Row],[pi_email]]))</f>
        <v/>
      </c>
      <c r="O1220" s="78" t="s">
        <v>753</v>
      </c>
      <c r="P1220" s="78">
        <v>1</v>
      </c>
      <c r="Q1220" s="78">
        <v>1</v>
      </c>
      <c r="R1220" s="79">
        <v>0</v>
      </c>
      <c r="S1220" s="79">
        <v>0</v>
      </c>
      <c r="T1220" s="79">
        <v>0</v>
      </c>
      <c r="U1220" s="80">
        <v>69983</v>
      </c>
      <c r="V1220" s="78">
        <v>0</v>
      </c>
      <c r="W1220" s="78">
        <v>1</v>
      </c>
      <c r="X1220" s="11" t="str">
        <f ca="1">IF(ISBLANK(BudgetsQTable[[#This Row],[budg_seq_yr]]),"FY"&amp;fiscalyear,"FY"&amp;fiscalyear-1+BudgetsQTable[[#This Row],[budg_seq_yr]])</f>
        <v>FY18</v>
      </c>
      <c r="Y1220" s="79">
        <v>69983</v>
      </c>
      <c r="Z1220" s="78" t="s">
        <v>2818</v>
      </c>
      <c r="AA1220" s="78" t="s">
        <v>476</v>
      </c>
      <c r="AB1220" s="76" t="s">
        <v>2821</v>
      </c>
      <c r="AC1220" s="78" t="s">
        <v>3036</v>
      </c>
    </row>
    <row r="1221" spans="1:29" x14ac:dyDescent="0.35">
      <c r="A1221" s="10" t="s">
        <v>3834</v>
      </c>
      <c r="B1221" s="76" t="s">
        <v>2834</v>
      </c>
      <c r="C1221" s="76">
        <f>C1220+(BudgetsQTable[[#This Row],[lead]]&lt;&gt;K1220)</f>
        <v>156</v>
      </c>
      <c r="D1221" s="76">
        <f>D1220*(BudgetsQTable[[#This Row],[lead]]=K1220)+(BudgetsQTable[[#This Row],[prop_id]]&lt;&gt;A1220)</f>
        <v>3</v>
      </c>
      <c r="E1221" s="77">
        <v>43005.611111111109</v>
      </c>
      <c r="F1221" s="78" t="s">
        <v>2817</v>
      </c>
      <c r="G1221" s="78" t="s">
        <v>2818</v>
      </c>
      <c r="H1221" s="78" t="s">
        <v>476</v>
      </c>
      <c r="I1221" s="76" t="s">
        <v>948</v>
      </c>
      <c r="J1221" s="76" t="s">
        <v>753</v>
      </c>
      <c r="K1221" s="78" t="s">
        <v>1566</v>
      </c>
      <c r="L1221" s="7" t="str">
        <f>IF(BudgetsQTable[[#This Row],[pi_last_name]]=" ","",HYPERLINK("https://www.ejacket.nsf.gov/ej/showProposal.do?Continue=Y&amp;ID="&amp;BudgetsQTable[[#This Row],[prop_id]],BudgetsQTable[[#This Row],[prop_id]]))</f>
        <v/>
      </c>
      <c r="M1221" s="78" t="s">
        <v>753</v>
      </c>
      <c r="N1221" s="7" t="str">
        <f>IF(BudgetsQTable[[#This Row],[pi_last_name]]=" ","",HYPERLINK("mailto:"&amp;BudgetsQTable[[#This Row],[pi_email]]&amp;"&amp;subject=Your NSF Proposal:  "&amp;BudgetsQTable[[#This Row],[prop_id]],BudgetsQTable[[#This Row],[pi_email]]))</f>
        <v/>
      </c>
      <c r="O1221" s="78" t="s">
        <v>753</v>
      </c>
      <c r="P1221" s="78">
        <v>1</v>
      </c>
      <c r="Q1221" s="78">
        <v>1</v>
      </c>
      <c r="R1221" s="79">
        <v>0</v>
      </c>
      <c r="S1221" s="79">
        <v>2500</v>
      </c>
      <c r="T1221" s="79">
        <v>0</v>
      </c>
      <c r="U1221" s="80">
        <v>71869</v>
      </c>
      <c r="V1221" s="78">
        <v>0</v>
      </c>
      <c r="W1221" s="78">
        <v>2</v>
      </c>
      <c r="X1221" s="11" t="str">
        <f ca="1">IF(ISBLANK(BudgetsQTable[[#This Row],[budg_seq_yr]]),"FY"&amp;fiscalyear,"FY"&amp;fiscalyear-1+BudgetsQTable[[#This Row],[budg_seq_yr]])</f>
        <v>FY19</v>
      </c>
      <c r="Y1221" s="79">
        <v>71869</v>
      </c>
      <c r="Z1221" s="78" t="s">
        <v>2818</v>
      </c>
      <c r="AA1221" s="78" t="s">
        <v>476</v>
      </c>
      <c r="AB1221" s="76" t="s">
        <v>2821</v>
      </c>
      <c r="AC1221" s="78" t="s">
        <v>3036</v>
      </c>
    </row>
    <row r="1222" spans="1:29" x14ac:dyDescent="0.35">
      <c r="A1222" s="10" t="s">
        <v>3834</v>
      </c>
      <c r="B1222" s="76" t="s">
        <v>2834</v>
      </c>
      <c r="C1222" s="76">
        <f>C1221+(BudgetsQTable[[#This Row],[lead]]&lt;&gt;K1221)</f>
        <v>156</v>
      </c>
      <c r="D1222" s="76">
        <f>D1221*(BudgetsQTable[[#This Row],[lead]]=K1221)+(BudgetsQTable[[#This Row],[prop_id]]&lt;&gt;A1221)</f>
        <v>3</v>
      </c>
      <c r="E1222" s="77">
        <v>43005.611111111109</v>
      </c>
      <c r="F1222" s="78" t="s">
        <v>2817</v>
      </c>
      <c r="G1222" s="78" t="s">
        <v>2818</v>
      </c>
      <c r="H1222" s="78" t="s">
        <v>476</v>
      </c>
      <c r="I1222" s="76" t="s">
        <v>948</v>
      </c>
      <c r="J1222" s="76" t="s">
        <v>753</v>
      </c>
      <c r="K1222" s="78" t="s">
        <v>1566</v>
      </c>
      <c r="L1222" s="7" t="str">
        <f>IF(BudgetsQTable[[#This Row],[pi_last_name]]=" ","",HYPERLINK("https://www.ejacket.nsf.gov/ej/showProposal.do?Continue=Y&amp;ID="&amp;BudgetsQTable[[#This Row],[prop_id]],BudgetsQTable[[#This Row],[prop_id]]))</f>
        <v/>
      </c>
      <c r="M1222" s="78" t="s">
        <v>753</v>
      </c>
      <c r="N1222" s="7" t="str">
        <f>IF(BudgetsQTable[[#This Row],[pi_last_name]]=" ","",HYPERLINK("mailto:"&amp;BudgetsQTable[[#This Row],[pi_email]]&amp;"&amp;subject=Your NSF Proposal:  "&amp;BudgetsQTable[[#This Row],[prop_id]],BudgetsQTable[[#This Row],[pi_email]]))</f>
        <v/>
      </c>
      <c r="O1222" s="78" t="s">
        <v>753</v>
      </c>
      <c r="P1222" s="78">
        <v>1</v>
      </c>
      <c r="Q1222" s="78">
        <v>1</v>
      </c>
      <c r="R1222" s="79">
        <v>0</v>
      </c>
      <c r="S1222" s="79">
        <v>0</v>
      </c>
      <c r="T1222" s="79">
        <v>0</v>
      </c>
      <c r="U1222" s="80">
        <v>73813</v>
      </c>
      <c r="V1222" s="78">
        <v>0</v>
      </c>
      <c r="W1222" s="78">
        <v>3</v>
      </c>
      <c r="X1222" s="11" t="str">
        <f ca="1">IF(ISBLANK(BudgetsQTable[[#This Row],[budg_seq_yr]]),"FY"&amp;fiscalyear,"FY"&amp;fiscalyear-1+BudgetsQTable[[#This Row],[budg_seq_yr]])</f>
        <v>FY20</v>
      </c>
      <c r="Y1222" s="79">
        <v>73813</v>
      </c>
      <c r="Z1222" s="78" t="s">
        <v>2818</v>
      </c>
      <c r="AA1222" s="78" t="s">
        <v>476</v>
      </c>
      <c r="AB1222" s="76" t="s">
        <v>2821</v>
      </c>
      <c r="AC1222" s="78" t="s">
        <v>3036</v>
      </c>
    </row>
    <row r="1223" spans="1:29" x14ac:dyDescent="0.35">
      <c r="A1223" s="10" t="s">
        <v>3834</v>
      </c>
      <c r="B1223" s="76" t="s">
        <v>2834</v>
      </c>
      <c r="C1223" s="76">
        <f>C1222+(BudgetsQTable[[#This Row],[lead]]&lt;&gt;K1222)</f>
        <v>156</v>
      </c>
      <c r="D1223" s="76">
        <f>D1222*(BudgetsQTable[[#This Row],[lead]]=K1222)+(BudgetsQTable[[#This Row],[prop_id]]&lt;&gt;A1222)</f>
        <v>3</v>
      </c>
      <c r="E1223" s="77">
        <v>43005.611111111109</v>
      </c>
      <c r="F1223" s="78" t="s">
        <v>2817</v>
      </c>
      <c r="G1223" s="78" t="s">
        <v>2818</v>
      </c>
      <c r="H1223" s="78" t="s">
        <v>476</v>
      </c>
      <c r="I1223" s="76" t="s">
        <v>948</v>
      </c>
      <c r="J1223" s="76" t="s">
        <v>753</v>
      </c>
      <c r="K1223" s="78" t="s">
        <v>1566</v>
      </c>
      <c r="L1223" s="7" t="str">
        <f>IF(BudgetsQTable[[#This Row],[pi_last_name]]=" ","",HYPERLINK("https://www.ejacket.nsf.gov/ej/showProposal.do?Continue=Y&amp;ID="&amp;BudgetsQTable[[#This Row],[prop_id]],BudgetsQTable[[#This Row],[prop_id]]))</f>
        <v/>
      </c>
      <c r="M1223" s="78" t="s">
        <v>753</v>
      </c>
      <c r="N1223" s="7" t="str">
        <f>IF(BudgetsQTable[[#This Row],[pi_last_name]]=" ","",HYPERLINK("mailto:"&amp;BudgetsQTable[[#This Row],[pi_email]]&amp;"&amp;subject=Your NSF Proposal:  "&amp;BudgetsQTable[[#This Row],[prop_id]],BudgetsQTable[[#This Row],[pi_email]]))</f>
        <v/>
      </c>
      <c r="O1223" s="78" t="s">
        <v>753</v>
      </c>
      <c r="P1223" s="78">
        <v>1</v>
      </c>
      <c r="Q1223" s="78">
        <v>1</v>
      </c>
      <c r="R1223" s="79">
        <v>0</v>
      </c>
      <c r="S1223" s="79">
        <v>2500</v>
      </c>
      <c r="T1223" s="79">
        <v>0</v>
      </c>
      <c r="U1223" s="80">
        <v>75814</v>
      </c>
      <c r="V1223" s="78">
        <v>0</v>
      </c>
      <c r="W1223" s="78">
        <v>4</v>
      </c>
      <c r="X1223" s="11" t="str">
        <f ca="1">IF(ISBLANK(BudgetsQTable[[#This Row],[budg_seq_yr]]),"FY"&amp;fiscalyear,"FY"&amp;fiscalyear-1+BudgetsQTable[[#This Row],[budg_seq_yr]])</f>
        <v>FY21</v>
      </c>
      <c r="Y1223" s="79">
        <v>75814</v>
      </c>
      <c r="Z1223" s="78" t="s">
        <v>2818</v>
      </c>
      <c r="AA1223" s="78" t="s">
        <v>476</v>
      </c>
      <c r="AB1223" s="76" t="s">
        <v>2821</v>
      </c>
      <c r="AC1223" s="78" t="s">
        <v>3036</v>
      </c>
    </row>
    <row r="1224" spans="1:29" x14ac:dyDescent="0.35">
      <c r="A1224" s="10" t="s">
        <v>1575</v>
      </c>
      <c r="B1224" s="76" t="s">
        <v>2824</v>
      </c>
      <c r="C1224" s="76">
        <f>C1223+(BudgetsQTable[[#This Row],[lead]]&lt;&gt;K1223)</f>
        <v>157</v>
      </c>
      <c r="D1224" s="76">
        <f>D1223*(BudgetsQTable[[#This Row],[lead]]=K1223)+(BudgetsQTable[[#This Row],[prop_id]]&lt;&gt;A1223)</f>
        <v>1</v>
      </c>
      <c r="E1224" s="77">
        <v>43005.533333333333</v>
      </c>
      <c r="F1224" s="78" t="s">
        <v>2868</v>
      </c>
      <c r="G1224" s="78" t="s">
        <v>2869</v>
      </c>
      <c r="H1224" s="78" t="s">
        <v>466</v>
      </c>
      <c r="I1224" s="76" t="s">
        <v>786</v>
      </c>
      <c r="J1224" s="76" t="s">
        <v>3840</v>
      </c>
      <c r="K1224" s="78" t="s">
        <v>1575</v>
      </c>
      <c r="L1224" s="7" t="str">
        <f>IF(BudgetsQTable[[#This Row],[pi_last_name]]=" ","",HYPERLINK("https://www.ejacket.nsf.gov/ej/showProposal.do?Continue=Y&amp;ID="&amp;BudgetsQTable[[#This Row],[prop_id]],BudgetsQTable[[#This Row],[prop_id]]))</f>
        <v>1763631</v>
      </c>
      <c r="M1224" s="78" t="s">
        <v>1576</v>
      </c>
      <c r="N1224" s="7" t="str">
        <f>IF(BudgetsQTable[[#This Row],[pi_last_name]]=" ","",HYPERLINK("mailto:"&amp;BudgetsQTable[[#This Row],[pi_email]]&amp;"&amp;subject=Your NSF Proposal:  "&amp;BudgetsQTable[[#This Row],[prop_id]],BudgetsQTable[[#This Row],[pi_email]]))</f>
        <v>paris@cs.wisc.edu</v>
      </c>
      <c r="O1224" s="78" t="s">
        <v>3257</v>
      </c>
      <c r="P1224" s="78"/>
      <c r="Q1224" s="78"/>
      <c r="R1224" s="79"/>
      <c r="S1224" s="79"/>
      <c r="T1224" s="79"/>
      <c r="U1224" s="80"/>
      <c r="V1224" s="78">
        <v>0</v>
      </c>
      <c r="W1224" s="78"/>
      <c r="X1224" s="11" t="str">
        <f ca="1">IF(ISBLANK(BudgetsQTable[[#This Row],[budg_seq_yr]]),"FY"&amp;fiscalyear,"FY"&amp;fiscalyear-1+BudgetsQTable[[#This Row],[budg_seq_yr]])</f>
        <v>FY18</v>
      </c>
      <c r="Y1224" s="79">
        <v>690000</v>
      </c>
      <c r="Z1224" s="78" t="s">
        <v>2869</v>
      </c>
      <c r="AA1224" s="78" t="s">
        <v>466</v>
      </c>
      <c r="AB1224" s="76" t="s">
        <v>2821</v>
      </c>
      <c r="AC1224" s="78" t="s">
        <v>2884</v>
      </c>
    </row>
    <row r="1225" spans="1:29" x14ac:dyDescent="0.35">
      <c r="A1225" s="10" t="s">
        <v>1575</v>
      </c>
      <c r="B1225" s="76" t="s">
        <v>2824</v>
      </c>
      <c r="C1225" s="76">
        <f>C1224+(BudgetsQTable[[#This Row],[lead]]&lt;&gt;K1224)</f>
        <v>157</v>
      </c>
      <c r="D1225" s="76">
        <f>D1224*(BudgetsQTable[[#This Row],[lead]]=K1224)+(BudgetsQTable[[#This Row],[prop_id]]&lt;&gt;A1224)</f>
        <v>1</v>
      </c>
      <c r="E1225" s="77">
        <v>43005.533333333333</v>
      </c>
      <c r="F1225" s="78" t="s">
        <v>2868</v>
      </c>
      <c r="G1225" s="78" t="s">
        <v>2869</v>
      </c>
      <c r="H1225" s="78" t="s">
        <v>466</v>
      </c>
      <c r="I1225" s="76" t="s">
        <v>786</v>
      </c>
      <c r="J1225" s="76" t="s">
        <v>753</v>
      </c>
      <c r="K1225" s="78" t="s">
        <v>1575</v>
      </c>
      <c r="L1225" s="7" t="str">
        <f>IF(BudgetsQTable[[#This Row],[pi_last_name]]=" ","",HYPERLINK("https://www.ejacket.nsf.gov/ej/showProposal.do?Continue=Y&amp;ID="&amp;BudgetsQTable[[#This Row],[prop_id]],BudgetsQTable[[#This Row],[prop_id]]))</f>
        <v/>
      </c>
      <c r="M1225" s="78" t="s">
        <v>753</v>
      </c>
      <c r="N1225" s="7" t="str">
        <f>IF(BudgetsQTable[[#This Row],[pi_last_name]]=" ","",HYPERLINK("mailto:"&amp;BudgetsQTable[[#This Row],[pi_email]]&amp;"&amp;subject=Your NSF Proposal:  "&amp;BudgetsQTable[[#This Row],[prop_id]],BudgetsQTable[[#This Row],[pi_email]]))</f>
        <v/>
      </c>
      <c r="O1225" s="78" t="s">
        <v>753</v>
      </c>
      <c r="P1225" s="78">
        <v>2</v>
      </c>
      <c r="Q1225" s="78">
        <v>1.4</v>
      </c>
      <c r="R1225" s="79">
        <v>0</v>
      </c>
      <c r="S1225" s="79">
        <v>3300</v>
      </c>
      <c r="T1225" s="79">
        <v>0</v>
      </c>
      <c r="U1225" s="80">
        <v>163788</v>
      </c>
      <c r="V1225" s="78">
        <v>0</v>
      </c>
      <c r="W1225" s="78">
        <v>1</v>
      </c>
      <c r="X1225" s="11" t="str">
        <f ca="1">IF(ISBLANK(BudgetsQTable[[#This Row],[budg_seq_yr]]),"FY"&amp;fiscalyear,"FY"&amp;fiscalyear-1+BudgetsQTable[[#This Row],[budg_seq_yr]])</f>
        <v>FY18</v>
      </c>
      <c r="Y1225" s="79">
        <v>163788</v>
      </c>
      <c r="Z1225" s="78" t="s">
        <v>2869</v>
      </c>
      <c r="AA1225" s="78" t="s">
        <v>466</v>
      </c>
      <c r="AB1225" s="76" t="s">
        <v>2821</v>
      </c>
      <c r="AC1225" s="78" t="s">
        <v>2884</v>
      </c>
    </row>
    <row r="1226" spans="1:29" x14ac:dyDescent="0.35">
      <c r="A1226" s="10" t="s">
        <v>1575</v>
      </c>
      <c r="B1226" s="76" t="s">
        <v>2824</v>
      </c>
      <c r="C1226" s="76">
        <f>C1225+(BudgetsQTable[[#This Row],[lead]]&lt;&gt;K1225)</f>
        <v>157</v>
      </c>
      <c r="D1226" s="76">
        <f>D1225*(BudgetsQTable[[#This Row],[lead]]=K1225)+(BudgetsQTable[[#This Row],[prop_id]]&lt;&gt;A1225)</f>
        <v>1</v>
      </c>
      <c r="E1226" s="77">
        <v>43005.533333333333</v>
      </c>
      <c r="F1226" s="78" t="s">
        <v>2868</v>
      </c>
      <c r="G1226" s="78" t="s">
        <v>2869</v>
      </c>
      <c r="H1226" s="78" t="s">
        <v>466</v>
      </c>
      <c r="I1226" s="76" t="s">
        <v>786</v>
      </c>
      <c r="J1226" s="76" t="s">
        <v>753</v>
      </c>
      <c r="K1226" s="78" t="s">
        <v>1575</v>
      </c>
      <c r="L1226" s="7" t="str">
        <f>IF(BudgetsQTable[[#This Row],[pi_last_name]]=" ","",HYPERLINK("https://www.ejacket.nsf.gov/ej/showProposal.do?Continue=Y&amp;ID="&amp;BudgetsQTable[[#This Row],[prop_id]],BudgetsQTable[[#This Row],[prop_id]]))</f>
        <v/>
      </c>
      <c r="M1226" s="78" t="s">
        <v>753</v>
      </c>
      <c r="N1226" s="7" t="str">
        <f>IF(BudgetsQTable[[#This Row],[pi_last_name]]=" ","",HYPERLINK("mailto:"&amp;BudgetsQTable[[#This Row],[pi_email]]&amp;"&amp;subject=Your NSF Proposal:  "&amp;BudgetsQTable[[#This Row],[prop_id]],BudgetsQTable[[#This Row],[pi_email]]))</f>
        <v/>
      </c>
      <c r="O1226" s="78" t="s">
        <v>753</v>
      </c>
      <c r="P1226" s="78">
        <v>2</v>
      </c>
      <c r="Q1226" s="78">
        <v>1.5</v>
      </c>
      <c r="R1226" s="79">
        <v>0</v>
      </c>
      <c r="S1226" s="79">
        <v>3300</v>
      </c>
      <c r="T1226" s="79">
        <v>0</v>
      </c>
      <c r="U1226" s="80">
        <v>176028</v>
      </c>
      <c r="V1226" s="78">
        <v>0</v>
      </c>
      <c r="W1226" s="78">
        <v>2</v>
      </c>
      <c r="X1226" s="11" t="str">
        <f ca="1">IF(ISBLANK(BudgetsQTable[[#This Row],[budg_seq_yr]]),"FY"&amp;fiscalyear,"FY"&amp;fiscalyear-1+BudgetsQTable[[#This Row],[budg_seq_yr]])</f>
        <v>FY19</v>
      </c>
      <c r="Y1226" s="79">
        <v>176028</v>
      </c>
      <c r="Z1226" s="78" t="s">
        <v>2869</v>
      </c>
      <c r="AA1226" s="78" t="s">
        <v>466</v>
      </c>
      <c r="AB1226" s="76" t="s">
        <v>2821</v>
      </c>
      <c r="AC1226" s="78" t="s">
        <v>2884</v>
      </c>
    </row>
    <row r="1227" spans="1:29" x14ac:dyDescent="0.35">
      <c r="A1227" s="10" t="s">
        <v>1575</v>
      </c>
      <c r="B1227" s="76" t="s">
        <v>2824</v>
      </c>
      <c r="C1227" s="76">
        <f>C1226+(BudgetsQTable[[#This Row],[lead]]&lt;&gt;K1226)</f>
        <v>157</v>
      </c>
      <c r="D1227" s="76">
        <f>D1226*(BudgetsQTable[[#This Row],[lead]]=K1226)+(BudgetsQTable[[#This Row],[prop_id]]&lt;&gt;A1226)</f>
        <v>1</v>
      </c>
      <c r="E1227" s="77">
        <v>43005.533333333333</v>
      </c>
      <c r="F1227" s="78" t="s">
        <v>2868</v>
      </c>
      <c r="G1227" s="78" t="s">
        <v>2869</v>
      </c>
      <c r="H1227" s="78" t="s">
        <v>466</v>
      </c>
      <c r="I1227" s="76" t="s">
        <v>786</v>
      </c>
      <c r="J1227" s="76" t="s">
        <v>753</v>
      </c>
      <c r="K1227" s="78" t="s">
        <v>1575</v>
      </c>
      <c r="L1227" s="7" t="str">
        <f>IF(BudgetsQTable[[#This Row],[pi_last_name]]=" ","",HYPERLINK("https://www.ejacket.nsf.gov/ej/showProposal.do?Continue=Y&amp;ID="&amp;BudgetsQTable[[#This Row],[prop_id]],BudgetsQTable[[#This Row],[prop_id]]))</f>
        <v/>
      </c>
      <c r="M1227" s="78" t="s">
        <v>753</v>
      </c>
      <c r="N1227" s="7" t="str">
        <f>IF(BudgetsQTable[[#This Row],[pi_last_name]]=" ","",HYPERLINK("mailto:"&amp;BudgetsQTable[[#This Row],[pi_email]]&amp;"&amp;subject=Your NSF Proposal:  "&amp;BudgetsQTable[[#This Row],[prop_id]],BudgetsQTable[[#This Row],[pi_email]]))</f>
        <v/>
      </c>
      <c r="O1227" s="78" t="s">
        <v>753</v>
      </c>
      <c r="P1227" s="78">
        <v>2</v>
      </c>
      <c r="Q1227" s="78">
        <v>1.5</v>
      </c>
      <c r="R1227" s="79">
        <v>0</v>
      </c>
      <c r="S1227" s="79">
        <v>3300</v>
      </c>
      <c r="T1227" s="79">
        <v>0</v>
      </c>
      <c r="U1227" s="80">
        <v>170751</v>
      </c>
      <c r="V1227" s="78">
        <v>0</v>
      </c>
      <c r="W1227" s="78">
        <v>3</v>
      </c>
      <c r="X1227" s="11" t="str">
        <f ca="1">IF(ISBLANK(BudgetsQTable[[#This Row],[budg_seq_yr]]),"FY"&amp;fiscalyear,"FY"&amp;fiscalyear-1+BudgetsQTable[[#This Row],[budg_seq_yr]])</f>
        <v>FY20</v>
      </c>
      <c r="Y1227" s="79">
        <v>170751</v>
      </c>
      <c r="Z1227" s="78" t="s">
        <v>2869</v>
      </c>
      <c r="AA1227" s="78" t="s">
        <v>466</v>
      </c>
      <c r="AB1227" s="76" t="s">
        <v>2821</v>
      </c>
      <c r="AC1227" s="78" t="s">
        <v>2884</v>
      </c>
    </row>
    <row r="1228" spans="1:29" x14ac:dyDescent="0.35">
      <c r="A1228" s="10" t="s">
        <v>1575</v>
      </c>
      <c r="B1228" s="76" t="s">
        <v>2824</v>
      </c>
      <c r="C1228" s="76">
        <f>C1227+(BudgetsQTable[[#This Row],[lead]]&lt;&gt;K1227)</f>
        <v>157</v>
      </c>
      <c r="D1228" s="76">
        <f>D1227*(BudgetsQTable[[#This Row],[lead]]=K1227)+(BudgetsQTable[[#This Row],[prop_id]]&lt;&gt;A1227)</f>
        <v>1</v>
      </c>
      <c r="E1228" s="77">
        <v>43005.533333333333</v>
      </c>
      <c r="F1228" s="78" t="s">
        <v>2868</v>
      </c>
      <c r="G1228" s="78" t="s">
        <v>2869</v>
      </c>
      <c r="H1228" s="78" t="s">
        <v>466</v>
      </c>
      <c r="I1228" s="76" t="s">
        <v>786</v>
      </c>
      <c r="J1228" s="76" t="s">
        <v>753</v>
      </c>
      <c r="K1228" s="78" t="s">
        <v>1575</v>
      </c>
      <c r="L1228" s="7" t="str">
        <f>IF(BudgetsQTable[[#This Row],[pi_last_name]]=" ","",HYPERLINK("https://www.ejacket.nsf.gov/ej/showProposal.do?Continue=Y&amp;ID="&amp;BudgetsQTable[[#This Row],[prop_id]],BudgetsQTable[[#This Row],[prop_id]]))</f>
        <v/>
      </c>
      <c r="M1228" s="78" t="s">
        <v>753</v>
      </c>
      <c r="N1228" s="7" t="str">
        <f>IF(BudgetsQTable[[#This Row],[pi_last_name]]=" ","",HYPERLINK("mailto:"&amp;BudgetsQTable[[#This Row],[pi_email]]&amp;"&amp;subject=Your NSF Proposal:  "&amp;BudgetsQTable[[#This Row],[prop_id]],BudgetsQTable[[#This Row],[pi_email]]))</f>
        <v/>
      </c>
      <c r="O1228" s="78" t="s">
        <v>753</v>
      </c>
      <c r="P1228" s="78">
        <v>2</v>
      </c>
      <c r="Q1228" s="78">
        <v>1.6</v>
      </c>
      <c r="R1228" s="79">
        <v>0</v>
      </c>
      <c r="S1228" s="79">
        <v>3300</v>
      </c>
      <c r="T1228" s="79">
        <v>0</v>
      </c>
      <c r="U1228" s="80">
        <v>179433</v>
      </c>
      <c r="V1228" s="78">
        <v>0</v>
      </c>
      <c r="W1228" s="78">
        <v>4</v>
      </c>
      <c r="X1228" s="11" t="str">
        <f ca="1">IF(ISBLANK(BudgetsQTable[[#This Row],[budg_seq_yr]]),"FY"&amp;fiscalyear,"FY"&amp;fiscalyear-1+BudgetsQTable[[#This Row],[budg_seq_yr]])</f>
        <v>FY21</v>
      </c>
      <c r="Y1228" s="79">
        <v>179433</v>
      </c>
      <c r="Z1228" s="78" t="s">
        <v>2869</v>
      </c>
      <c r="AA1228" s="78" t="s">
        <v>466</v>
      </c>
      <c r="AB1228" s="76" t="s">
        <v>2821</v>
      </c>
      <c r="AC1228" s="78" t="s">
        <v>2884</v>
      </c>
    </row>
    <row r="1229" spans="1:29" x14ac:dyDescent="0.35">
      <c r="A1229" s="10" t="s">
        <v>3841</v>
      </c>
      <c r="B1229" s="76" t="s">
        <v>2834</v>
      </c>
      <c r="C1229" s="76">
        <f>C1228+(BudgetsQTable[[#This Row],[lead]]&lt;&gt;K1228)</f>
        <v>157</v>
      </c>
      <c r="D1229" s="76">
        <f>D1228*(BudgetsQTable[[#This Row],[lead]]=K1228)+(BudgetsQTable[[#This Row],[prop_id]]&lt;&gt;A1228)</f>
        <v>2</v>
      </c>
      <c r="E1229" s="77">
        <v>43005.551388888889</v>
      </c>
      <c r="F1229" s="78" t="s">
        <v>2868</v>
      </c>
      <c r="G1229" s="78" t="s">
        <v>2869</v>
      </c>
      <c r="H1229" s="78" t="s">
        <v>466</v>
      </c>
      <c r="I1229" s="76" t="s">
        <v>786</v>
      </c>
      <c r="J1229" s="76" t="s">
        <v>3843</v>
      </c>
      <c r="K1229" s="78" t="s">
        <v>1575</v>
      </c>
      <c r="L1229" s="7" t="str">
        <f>IF(BudgetsQTable[[#This Row],[pi_last_name]]=" ","",HYPERLINK("https://www.ejacket.nsf.gov/ej/showProposal.do?Continue=Y&amp;ID="&amp;BudgetsQTable[[#This Row],[prop_id]],BudgetsQTable[[#This Row],[prop_id]]))</f>
        <v>1763653</v>
      </c>
      <c r="M1229" s="78" t="s">
        <v>2082</v>
      </c>
      <c r="N1229" s="7" t="str">
        <f>IF(BudgetsQTable[[#This Row],[pi_last_name]]=" ","",HYPERLINK("mailto:"&amp;BudgetsQTable[[#This Row],[pi_email]]&amp;"&amp;subject=Your NSF Proposal:  "&amp;BudgetsQTable[[#This Row],[prop_id]],BudgetsQTable[[#This Row],[pi_email]]))</f>
        <v>arunkk@eng.ucsd.edu</v>
      </c>
      <c r="O1229" s="78" t="s">
        <v>668</v>
      </c>
      <c r="P1229" s="78"/>
      <c r="Q1229" s="78"/>
      <c r="R1229" s="79"/>
      <c r="S1229" s="79"/>
      <c r="T1229" s="79"/>
      <c r="U1229" s="80"/>
      <c r="V1229" s="78">
        <v>0</v>
      </c>
      <c r="W1229" s="78"/>
      <c r="X1229" s="11" t="str">
        <f ca="1">IF(ISBLANK(BudgetsQTable[[#This Row],[budg_seq_yr]]),"FY"&amp;fiscalyear,"FY"&amp;fiscalyear-1+BudgetsQTable[[#This Row],[budg_seq_yr]])</f>
        <v>FY18</v>
      </c>
      <c r="Y1229" s="79">
        <v>510000</v>
      </c>
      <c r="Z1229" s="78" t="s">
        <v>2869</v>
      </c>
      <c r="AA1229" s="78" t="s">
        <v>466</v>
      </c>
      <c r="AB1229" s="76" t="s">
        <v>2821</v>
      </c>
      <c r="AC1229" s="78" t="s">
        <v>2884</v>
      </c>
    </row>
    <row r="1230" spans="1:29" x14ac:dyDescent="0.35">
      <c r="A1230" s="10" t="s">
        <v>3841</v>
      </c>
      <c r="B1230" s="76" t="s">
        <v>2834</v>
      </c>
      <c r="C1230" s="76">
        <f>C1229+(BudgetsQTable[[#This Row],[lead]]&lt;&gt;K1229)</f>
        <v>157</v>
      </c>
      <c r="D1230" s="76">
        <f>D1229*(BudgetsQTable[[#This Row],[lead]]=K1229)+(BudgetsQTable[[#This Row],[prop_id]]&lt;&gt;A1229)</f>
        <v>2</v>
      </c>
      <c r="E1230" s="77">
        <v>43005.551388888889</v>
      </c>
      <c r="F1230" s="78" t="s">
        <v>2868</v>
      </c>
      <c r="G1230" s="78" t="s">
        <v>2869</v>
      </c>
      <c r="H1230" s="78" t="s">
        <v>466</v>
      </c>
      <c r="I1230" s="76" t="s">
        <v>786</v>
      </c>
      <c r="J1230" s="76" t="s">
        <v>753</v>
      </c>
      <c r="K1230" s="78" t="s">
        <v>1575</v>
      </c>
      <c r="L1230" s="7" t="str">
        <f>IF(BudgetsQTable[[#This Row],[pi_last_name]]=" ","",HYPERLINK("https://www.ejacket.nsf.gov/ej/showProposal.do?Continue=Y&amp;ID="&amp;BudgetsQTable[[#This Row],[prop_id]],BudgetsQTable[[#This Row],[prop_id]]))</f>
        <v/>
      </c>
      <c r="M1230" s="78" t="s">
        <v>753</v>
      </c>
      <c r="N1230" s="7" t="str">
        <f>IF(BudgetsQTable[[#This Row],[pi_last_name]]=" ","",HYPERLINK("mailto:"&amp;BudgetsQTable[[#This Row],[pi_email]]&amp;"&amp;subject=Your NSF Proposal:  "&amp;BudgetsQTable[[#This Row],[prop_id]],BudgetsQTable[[#This Row],[pi_email]]))</f>
        <v/>
      </c>
      <c r="O1230" s="78" t="s">
        <v>753</v>
      </c>
      <c r="P1230" s="78">
        <v>1</v>
      </c>
      <c r="Q1230" s="78">
        <v>1</v>
      </c>
      <c r="R1230" s="79">
        <v>0</v>
      </c>
      <c r="S1230" s="79">
        <v>4000</v>
      </c>
      <c r="T1230" s="79">
        <v>0</v>
      </c>
      <c r="U1230" s="80">
        <v>114699</v>
      </c>
      <c r="V1230" s="78">
        <v>0</v>
      </c>
      <c r="W1230" s="78">
        <v>1</v>
      </c>
      <c r="X1230" s="11" t="str">
        <f ca="1">IF(ISBLANK(BudgetsQTable[[#This Row],[budg_seq_yr]]),"FY"&amp;fiscalyear,"FY"&amp;fiscalyear-1+BudgetsQTable[[#This Row],[budg_seq_yr]])</f>
        <v>FY18</v>
      </c>
      <c r="Y1230" s="79">
        <v>114699</v>
      </c>
      <c r="Z1230" s="78" t="s">
        <v>2869</v>
      </c>
      <c r="AA1230" s="78" t="s">
        <v>466</v>
      </c>
      <c r="AB1230" s="76" t="s">
        <v>2821</v>
      </c>
      <c r="AC1230" s="78" t="s">
        <v>2884</v>
      </c>
    </row>
    <row r="1231" spans="1:29" x14ac:dyDescent="0.35">
      <c r="A1231" s="10" t="s">
        <v>3841</v>
      </c>
      <c r="B1231" s="76" t="s">
        <v>2834</v>
      </c>
      <c r="C1231" s="76">
        <f>C1230+(BudgetsQTable[[#This Row],[lead]]&lt;&gt;K1230)</f>
        <v>157</v>
      </c>
      <c r="D1231" s="76">
        <f>D1230*(BudgetsQTable[[#This Row],[lead]]=K1230)+(BudgetsQTable[[#This Row],[prop_id]]&lt;&gt;A1230)</f>
        <v>2</v>
      </c>
      <c r="E1231" s="77">
        <v>43005.551388888889</v>
      </c>
      <c r="F1231" s="78" t="s">
        <v>2868</v>
      </c>
      <c r="G1231" s="78" t="s">
        <v>2869</v>
      </c>
      <c r="H1231" s="78" t="s">
        <v>466</v>
      </c>
      <c r="I1231" s="76" t="s">
        <v>786</v>
      </c>
      <c r="J1231" s="76" t="s">
        <v>753</v>
      </c>
      <c r="K1231" s="78" t="s">
        <v>1575</v>
      </c>
      <c r="L1231" s="7" t="str">
        <f>IF(BudgetsQTable[[#This Row],[pi_last_name]]=" ","",HYPERLINK("https://www.ejacket.nsf.gov/ej/showProposal.do?Continue=Y&amp;ID="&amp;BudgetsQTable[[#This Row],[prop_id]],BudgetsQTable[[#This Row],[prop_id]]))</f>
        <v/>
      </c>
      <c r="M1231" s="78" t="s">
        <v>753</v>
      </c>
      <c r="N1231" s="7" t="str">
        <f>IF(BudgetsQTable[[#This Row],[pi_last_name]]=" ","",HYPERLINK("mailto:"&amp;BudgetsQTable[[#This Row],[pi_email]]&amp;"&amp;subject=Your NSF Proposal:  "&amp;BudgetsQTable[[#This Row],[prop_id]],BudgetsQTable[[#This Row],[pi_email]]))</f>
        <v/>
      </c>
      <c r="O1231" s="78" t="s">
        <v>753</v>
      </c>
      <c r="P1231" s="78">
        <v>1</v>
      </c>
      <c r="Q1231" s="78">
        <v>1</v>
      </c>
      <c r="R1231" s="79">
        <v>0</v>
      </c>
      <c r="S1231" s="79">
        <v>4000</v>
      </c>
      <c r="T1231" s="79">
        <v>0</v>
      </c>
      <c r="U1231" s="80">
        <v>142533</v>
      </c>
      <c r="V1231" s="78">
        <v>0</v>
      </c>
      <c r="W1231" s="78">
        <v>2</v>
      </c>
      <c r="X1231" s="11" t="str">
        <f ca="1">IF(ISBLANK(BudgetsQTable[[#This Row],[budg_seq_yr]]),"FY"&amp;fiscalyear,"FY"&amp;fiscalyear-1+BudgetsQTable[[#This Row],[budg_seq_yr]])</f>
        <v>FY19</v>
      </c>
      <c r="Y1231" s="79">
        <v>142533</v>
      </c>
      <c r="Z1231" s="78" t="s">
        <v>2869</v>
      </c>
      <c r="AA1231" s="78" t="s">
        <v>466</v>
      </c>
      <c r="AB1231" s="76" t="s">
        <v>2821</v>
      </c>
      <c r="AC1231" s="78" t="s">
        <v>2884</v>
      </c>
    </row>
    <row r="1232" spans="1:29" x14ac:dyDescent="0.35">
      <c r="A1232" s="10" t="s">
        <v>3841</v>
      </c>
      <c r="B1232" s="76" t="s">
        <v>2834</v>
      </c>
      <c r="C1232" s="76">
        <f>C1231+(BudgetsQTable[[#This Row],[lead]]&lt;&gt;K1231)</f>
        <v>157</v>
      </c>
      <c r="D1232" s="76">
        <f>D1231*(BudgetsQTable[[#This Row],[lead]]=K1231)+(BudgetsQTable[[#This Row],[prop_id]]&lt;&gt;A1231)</f>
        <v>2</v>
      </c>
      <c r="E1232" s="77">
        <v>43005.551388888889</v>
      </c>
      <c r="F1232" s="78" t="s">
        <v>2868</v>
      </c>
      <c r="G1232" s="78" t="s">
        <v>2869</v>
      </c>
      <c r="H1232" s="78" t="s">
        <v>466</v>
      </c>
      <c r="I1232" s="76" t="s">
        <v>786</v>
      </c>
      <c r="J1232" s="76" t="s">
        <v>753</v>
      </c>
      <c r="K1232" s="78" t="s">
        <v>1575</v>
      </c>
      <c r="L1232" s="7" t="str">
        <f>IF(BudgetsQTable[[#This Row],[pi_last_name]]=" ","",HYPERLINK("https://www.ejacket.nsf.gov/ej/showProposal.do?Continue=Y&amp;ID="&amp;BudgetsQTable[[#This Row],[prop_id]],BudgetsQTable[[#This Row],[prop_id]]))</f>
        <v/>
      </c>
      <c r="M1232" s="78" t="s">
        <v>753</v>
      </c>
      <c r="N1232" s="7" t="str">
        <f>IF(BudgetsQTable[[#This Row],[pi_last_name]]=" ","",HYPERLINK("mailto:"&amp;BudgetsQTable[[#This Row],[pi_email]]&amp;"&amp;subject=Your NSF Proposal:  "&amp;BudgetsQTable[[#This Row],[prop_id]],BudgetsQTable[[#This Row],[pi_email]]))</f>
        <v/>
      </c>
      <c r="O1232" s="78" t="s">
        <v>753</v>
      </c>
      <c r="P1232" s="78">
        <v>1</v>
      </c>
      <c r="Q1232" s="78">
        <v>1</v>
      </c>
      <c r="R1232" s="79">
        <v>0</v>
      </c>
      <c r="S1232" s="79">
        <v>4000</v>
      </c>
      <c r="T1232" s="79">
        <v>0</v>
      </c>
      <c r="U1232" s="80">
        <v>128619</v>
      </c>
      <c r="V1232" s="78">
        <v>0</v>
      </c>
      <c r="W1232" s="78">
        <v>3</v>
      </c>
      <c r="X1232" s="11" t="str">
        <f ca="1">IF(ISBLANK(BudgetsQTable[[#This Row],[budg_seq_yr]]),"FY"&amp;fiscalyear,"FY"&amp;fiscalyear-1+BudgetsQTable[[#This Row],[budg_seq_yr]])</f>
        <v>FY20</v>
      </c>
      <c r="Y1232" s="79">
        <v>128619</v>
      </c>
      <c r="Z1232" s="78" t="s">
        <v>2869</v>
      </c>
      <c r="AA1232" s="78" t="s">
        <v>466</v>
      </c>
      <c r="AB1232" s="76" t="s">
        <v>2821</v>
      </c>
      <c r="AC1232" s="78" t="s">
        <v>2884</v>
      </c>
    </row>
    <row r="1233" spans="1:29" x14ac:dyDescent="0.35">
      <c r="A1233" s="10" t="s">
        <v>3841</v>
      </c>
      <c r="B1233" s="76" t="s">
        <v>2834</v>
      </c>
      <c r="C1233" s="76">
        <f>C1232+(BudgetsQTable[[#This Row],[lead]]&lt;&gt;K1232)</f>
        <v>157</v>
      </c>
      <c r="D1233" s="76">
        <f>D1232*(BudgetsQTable[[#This Row],[lead]]=K1232)+(BudgetsQTable[[#This Row],[prop_id]]&lt;&gt;A1232)</f>
        <v>2</v>
      </c>
      <c r="E1233" s="77">
        <v>43005.551388888889</v>
      </c>
      <c r="F1233" s="78" t="s">
        <v>2868</v>
      </c>
      <c r="G1233" s="78" t="s">
        <v>2869</v>
      </c>
      <c r="H1233" s="78" t="s">
        <v>466</v>
      </c>
      <c r="I1233" s="76" t="s">
        <v>786</v>
      </c>
      <c r="J1233" s="76" t="s">
        <v>753</v>
      </c>
      <c r="K1233" s="78" t="s">
        <v>1575</v>
      </c>
      <c r="L1233" s="7" t="str">
        <f>IF(BudgetsQTable[[#This Row],[pi_last_name]]=" ","",HYPERLINK("https://www.ejacket.nsf.gov/ej/showProposal.do?Continue=Y&amp;ID="&amp;BudgetsQTable[[#This Row],[prop_id]],BudgetsQTable[[#This Row],[prop_id]]))</f>
        <v/>
      </c>
      <c r="M1233" s="78" t="s">
        <v>753</v>
      </c>
      <c r="N1233" s="7" t="str">
        <f>IF(BudgetsQTable[[#This Row],[pi_last_name]]=" ","",HYPERLINK("mailto:"&amp;BudgetsQTable[[#This Row],[pi_email]]&amp;"&amp;subject=Your NSF Proposal:  "&amp;BudgetsQTable[[#This Row],[prop_id]],BudgetsQTable[[#This Row],[pi_email]]))</f>
        <v/>
      </c>
      <c r="O1233" s="78" t="s">
        <v>753</v>
      </c>
      <c r="P1233" s="78">
        <v>1</v>
      </c>
      <c r="Q1233" s="78">
        <v>1</v>
      </c>
      <c r="R1233" s="79">
        <v>0</v>
      </c>
      <c r="S1233" s="79">
        <v>4000</v>
      </c>
      <c r="T1233" s="79">
        <v>0</v>
      </c>
      <c r="U1233" s="80">
        <v>124149</v>
      </c>
      <c r="V1233" s="78">
        <v>0</v>
      </c>
      <c r="W1233" s="78">
        <v>4</v>
      </c>
      <c r="X1233" s="11" t="str">
        <f ca="1">IF(ISBLANK(BudgetsQTable[[#This Row],[budg_seq_yr]]),"FY"&amp;fiscalyear,"FY"&amp;fiscalyear-1+BudgetsQTable[[#This Row],[budg_seq_yr]])</f>
        <v>FY21</v>
      </c>
      <c r="Y1233" s="79">
        <v>124149</v>
      </c>
      <c r="Z1233" s="78" t="s">
        <v>2869</v>
      </c>
      <c r="AA1233" s="78" t="s">
        <v>466</v>
      </c>
      <c r="AB1233" s="76" t="s">
        <v>2821</v>
      </c>
      <c r="AC1233" s="78" t="s">
        <v>2884</v>
      </c>
    </row>
    <row r="1234" spans="1:29" x14ac:dyDescent="0.35">
      <c r="A1234" s="10" t="s">
        <v>1578</v>
      </c>
      <c r="B1234" s="76" t="s">
        <v>2824</v>
      </c>
      <c r="C1234" s="76">
        <f>C1233+(BudgetsQTable[[#This Row],[lead]]&lt;&gt;K1233)</f>
        <v>158</v>
      </c>
      <c r="D1234" s="76">
        <f>D1233*(BudgetsQTable[[#This Row],[lead]]=K1233)+(BudgetsQTable[[#This Row],[prop_id]]&lt;&gt;A1233)</f>
        <v>1</v>
      </c>
      <c r="E1234" s="77">
        <v>43005.537499999999</v>
      </c>
      <c r="F1234" s="78" t="s">
        <v>2839</v>
      </c>
      <c r="G1234" s="78" t="s">
        <v>2840</v>
      </c>
      <c r="H1234" s="78" t="s">
        <v>462</v>
      </c>
      <c r="I1234" s="76" t="s">
        <v>761</v>
      </c>
      <c r="J1234" s="76" t="s">
        <v>3808</v>
      </c>
      <c r="K1234" s="78" t="s">
        <v>1578</v>
      </c>
      <c r="L1234" s="7" t="str">
        <f>IF(BudgetsQTable[[#This Row],[pi_last_name]]=" ","",HYPERLINK("https://www.ejacket.nsf.gov/ej/showProposal.do?Continue=Y&amp;ID="&amp;BudgetsQTable[[#This Row],[prop_id]],BudgetsQTable[[#This Row],[prop_id]]))</f>
        <v>1763636</v>
      </c>
      <c r="M1234" s="78" t="s">
        <v>1579</v>
      </c>
      <c r="N1234" s="7" t="str">
        <f>IF(BudgetsQTable[[#This Row],[pi_last_name]]=" ","",HYPERLINK("mailto:"&amp;BudgetsQTable[[#This Row],[pi_email]]&amp;"&amp;subject=Your NSF Proposal:  "&amp;BudgetsQTable[[#This Row],[prop_id]],BudgetsQTable[[#This Row],[pi_email]]))</f>
        <v>harchol@cs.cmu.edu</v>
      </c>
      <c r="O1234" s="78" t="s">
        <v>542</v>
      </c>
      <c r="P1234" s="78"/>
      <c r="Q1234" s="78"/>
      <c r="R1234" s="79"/>
      <c r="S1234" s="79"/>
      <c r="T1234" s="79"/>
      <c r="U1234" s="80"/>
      <c r="V1234" s="78">
        <v>0</v>
      </c>
      <c r="W1234" s="78"/>
      <c r="X1234" s="11" t="str">
        <f ca="1">IF(ISBLANK(BudgetsQTable[[#This Row],[budg_seq_yr]]),"FY"&amp;fiscalyear,"FY"&amp;fiscalyear-1+BudgetsQTable[[#This Row],[budg_seq_yr]])</f>
        <v>FY18</v>
      </c>
      <c r="Y1234" s="79">
        <v>624889</v>
      </c>
      <c r="Z1234" s="78" t="s">
        <v>2840</v>
      </c>
      <c r="AA1234" s="78" t="s">
        <v>462</v>
      </c>
      <c r="AB1234" s="76" t="s">
        <v>2821</v>
      </c>
      <c r="AC1234" s="78" t="s">
        <v>485</v>
      </c>
    </row>
    <row r="1235" spans="1:29" x14ac:dyDescent="0.35">
      <c r="A1235" s="10" t="s">
        <v>1578</v>
      </c>
      <c r="B1235" s="76" t="s">
        <v>2824</v>
      </c>
      <c r="C1235" s="76">
        <f>C1234+(BudgetsQTable[[#This Row],[lead]]&lt;&gt;K1234)</f>
        <v>158</v>
      </c>
      <c r="D1235" s="76">
        <f>D1234*(BudgetsQTable[[#This Row],[lead]]=K1234)+(BudgetsQTable[[#This Row],[prop_id]]&lt;&gt;A1234)</f>
        <v>1</v>
      </c>
      <c r="E1235" s="77">
        <v>43005.537499999999</v>
      </c>
      <c r="F1235" s="78" t="s">
        <v>2839</v>
      </c>
      <c r="G1235" s="78" t="s">
        <v>2840</v>
      </c>
      <c r="H1235" s="78" t="s">
        <v>462</v>
      </c>
      <c r="I1235" s="76" t="s">
        <v>761</v>
      </c>
      <c r="J1235" s="76" t="s">
        <v>753</v>
      </c>
      <c r="K1235" s="78" t="s">
        <v>1578</v>
      </c>
      <c r="L1235" s="7" t="str">
        <f>IF(BudgetsQTable[[#This Row],[pi_last_name]]=" ","",HYPERLINK("https://www.ejacket.nsf.gov/ej/showProposal.do?Continue=Y&amp;ID="&amp;BudgetsQTable[[#This Row],[prop_id]],BudgetsQTable[[#This Row],[prop_id]]))</f>
        <v/>
      </c>
      <c r="M1235" s="78" t="s">
        <v>753</v>
      </c>
      <c r="N1235" s="7" t="str">
        <f>IF(BudgetsQTable[[#This Row],[pi_last_name]]=" ","",HYPERLINK("mailto:"&amp;BudgetsQTable[[#This Row],[pi_email]]&amp;"&amp;subject=Your NSF Proposal:  "&amp;BudgetsQTable[[#This Row],[prop_id]],BudgetsQTable[[#This Row],[pi_email]]))</f>
        <v/>
      </c>
      <c r="O1235" s="78" t="s">
        <v>753</v>
      </c>
      <c r="P1235" s="78">
        <v>1</v>
      </c>
      <c r="Q1235" s="78">
        <v>1</v>
      </c>
      <c r="R1235" s="79">
        <v>0</v>
      </c>
      <c r="S1235" s="79">
        <v>0</v>
      </c>
      <c r="T1235" s="79">
        <v>0</v>
      </c>
      <c r="U1235" s="80">
        <v>155097</v>
      </c>
      <c r="V1235" s="78">
        <v>0</v>
      </c>
      <c r="W1235" s="78">
        <v>1</v>
      </c>
      <c r="X1235" s="11" t="str">
        <f ca="1">IF(ISBLANK(BudgetsQTable[[#This Row],[budg_seq_yr]]),"FY"&amp;fiscalyear,"FY"&amp;fiscalyear-1+BudgetsQTable[[#This Row],[budg_seq_yr]])</f>
        <v>FY18</v>
      </c>
      <c r="Y1235" s="79">
        <v>155097</v>
      </c>
      <c r="Z1235" s="78" t="s">
        <v>2840</v>
      </c>
      <c r="AA1235" s="78" t="s">
        <v>462</v>
      </c>
      <c r="AB1235" s="76" t="s">
        <v>2821</v>
      </c>
      <c r="AC1235" s="78" t="s">
        <v>485</v>
      </c>
    </row>
    <row r="1236" spans="1:29" x14ac:dyDescent="0.35">
      <c r="A1236" s="10" t="s">
        <v>1578</v>
      </c>
      <c r="B1236" s="76" t="s">
        <v>2824</v>
      </c>
      <c r="C1236" s="76">
        <f>C1235+(BudgetsQTable[[#This Row],[lead]]&lt;&gt;K1235)</f>
        <v>158</v>
      </c>
      <c r="D1236" s="76">
        <f>D1235*(BudgetsQTable[[#This Row],[lead]]=K1235)+(BudgetsQTable[[#This Row],[prop_id]]&lt;&gt;A1235)</f>
        <v>1</v>
      </c>
      <c r="E1236" s="77">
        <v>43005.537499999999</v>
      </c>
      <c r="F1236" s="78" t="s">
        <v>2839</v>
      </c>
      <c r="G1236" s="78" t="s">
        <v>2840</v>
      </c>
      <c r="H1236" s="78" t="s">
        <v>462</v>
      </c>
      <c r="I1236" s="76" t="s">
        <v>761</v>
      </c>
      <c r="J1236" s="76" t="s">
        <v>753</v>
      </c>
      <c r="K1236" s="78" t="s">
        <v>1578</v>
      </c>
      <c r="L1236" s="7" t="str">
        <f>IF(BudgetsQTable[[#This Row],[pi_last_name]]=" ","",HYPERLINK("https://www.ejacket.nsf.gov/ej/showProposal.do?Continue=Y&amp;ID="&amp;BudgetsQTable[[#This Row],[prop_id]],BudgetsQTable[[#This Row],[prop_id]]))</f>
        <v/>
      </c>
      <c r="M1236" s="78" t="s">
        <v>753</v>
      </c>
      <c r="N1236" s="7" t="str">
        <f>IF(BudgetsQTable[[#This Row],[pi_last_name]]=" ","",HYPERLINK("mailto:"&amp;BudgetsQTable[[#This Row],[pi_email]]&amp;"&amp;subject=Your NSF Proposal:  "&amp;BudgetsQTable[[#This Row],[prop_id]],BudgetsQTable[[#This Row],[pi_email]]))</f>
        <v/>
      </c>
      <c r="O1236" s="78" t="s">
        <v>753</v>
      </c>
      <c r="P1236" s="78">
        <v>1</v>
      </c>
      <c r="Q1236" s="78">
        <v>1</v>
      </c>
      <c r="R1236" s="79">
        <v>0</v>
      </c>
      <c r="S1236" s="79">
        <v>0</v>
      </c>
      <c r="T1236" s="79">
        <v>0</v>
      </c>
      <c r="U1236" s="80">
        <v>151279</v>
      </c>
      <c r="V1236" s="78">
        <v>0</v>
      </c>
      <c r="W1236" s="78">
        <v>2</v>
      </c>
      <c r="X1236" s="11" t="str">
        <f ca="1">IF(ISBLANK(BudgetsQTable[[#This Row],[budg_seq_yr]]),"FY"&amp;fiscalyear,"FY"&amp;fiscalyear-1+BudgetsQTable[[#This Row],[budg_seq_yr]])</f>
        <v>FY19</v>
      </c>
      <c r="Y1236" s="79">
        <v>151279</v>
      </c>
      <c r="Z1236" s="78" t="s">
        <v>2840</v>
      </c>
      <c r="AA1236" s="78" t="s">
        <v>462</v>
      </c>
      <c r="AB1236" s="76" t="s">
        <v>2821</v>
      </c>
      <c r="AC1236" s="78" t="s">
        <v>485</v>
      </c>
    </row>
    <row r="1237" spans="1:29" x14ac:dyDescent="0.35">
      <c r="A1237" s="10" t="s">
        <v>1578</v>
      </c>
      <c r="B1237" s="76" t="s">
        <v>2824</v>
      </c>
      <c r="C1237" s="76">
        <f>C1236+(BudgetsQTable[[#This Row],[lead]]&lt;&gt;K1236)</f>
        <v>158</v>
      </c>
      <c r="D1237" s="76">
        <f>D1236*(BudgetsQTable[[#This Row],[lead]]=K1236)+(BudgetsQTable[[#This Row],[prop_id]]&lt;&gt;A1236)</f>
        <v>1</v>
      </c>
      <c r="E1237" s="77">
        <v>43005.537499999999</v>
      </c>
      <c r="F1237" s="78" t="s">
        <v>2839</v>
      </c>
      <c r="G1237" s="78" t="s">
        <v>2840</v>
      </c>
      <c r="H1237" s="78" t="s">
        <v>462</v>
      </c>
      <c r="I1237" s="76" t="s">
        <v>761</v>
      </c>
      <c r="J1237" s="76" t="s">
        <v>753</v>
      </c>
      <c r="K1237" s="78" t="s">
        <v>1578</v>
      </c>
      <c r="L1237" s="7" t="str">
        <f>IF(BudgetsQTable[[#This Row],[pi_last_name]]=" ","",HYPERLINK("https://www.ejacket.nsf.gov/ej/showProposal.do?Continue=Y&amp;ID="&amp;BudgetsQTable[[#This Row],[prop_id]],BudgetsQTable[[#This Row],[prop_id]]))</f>
        <v/>
      </c>
      <c r="M1237" s="78" t="s">
        <v>753</v>
      </c>
      <c r="N1237" s="7" t="str">
        <f>IF(BudgetsQTable[[#This Row],[pi_last_name]]=" ","",HYPERLINK("mailto:"&amp;BudgetsQTable[[#This Row],[pi_email]]&amp;"&amp;subject=Your NSF Proposal:  "&amp;BudgetsQTable[[#This Row],[prop_id]],BudgetsQTable[[#This Row],[pi_email]]))</f>
        <v/>
      </c>
      <c r="O1237" s="78" t="s">
        <v>753</v>
      </c>
      <c r="P1237" s="78">
        <v>1</v>
      </c>
      <c r="Q1237" s="78">
        <v>1</v>
      </c>
      <c r="R1237" s="79">
        <v>0</v>
      </c>
      <c r="S1237" s="79">
        <v>0</v>
      </c>
      <c r="T1237" s="79">
        <v>0</v>
      </c>
      <c r="U1237" s="80">
        <v>158003</v>
      </c>
      <c r="V1237" s="78">
        <v>0</v>
      </c>
      <c r="W1237" s="78">
        <v>3</v>
      </c>
      <c r="X1237" s="11" t="str">
        <f ca="1">IF(ISBLANK(BudgetsQTable[[#This Row],[budg_seq_yr]]),"FY"&amp;fiscalyear,"FY"&amp;fiscalyear-1+BudgetsQTable[[#This Row],[budg_seq_yr]])</f>
        <v>FY20</v>
      </c>
      <c r="Y1237" s="79">
        <v>158003</v>
      </c>
      <c r="Z1237" s="78" t="s">
        <v>2840</v>
      </c>
      <c r="AA1237" s="78" t="s">
        <v>462</v>
      </c>
      <c r="AB1237" s="76" t="s">
        <v>2821</v>
      </c>
      <c r="AC1237" s="78" t="s">
        <v>485</v>
      </c>
    </row>
    <row r="1238" spans="1:29" x14ac:dyDescent="0.35">
      <c r="A1238" s="10" t="s">
        <v>1578</v>
      </c>
      <c r="B1238" s="76" t="s">
        <v>2824</v>
      </c>
      <c r="C1238" s="76">
        <f>C1237+(BudgetsQTable[[#This Row],[lead]]&lt;&gt;K1237)</f>
        <v>158</v>
      </c>
      <c r="D1238" s="76">
        <f>D1237*(BudgetsQTable[[#This Row],[lead]]=K1237)+(BudgetsQTable[[#This Row],[prop_id]]&lt;&gt;A1237)</f>
        <v>1</v>
      </c>
      <c r="E1238" s="77">
        <v>43005.537499999999</v>
      </c>
      <c r="F1238" s="78" t="s">
        <v>2839</v>
      </c>
      <c r="G1238" s="78" t="s">
        <v>2840</v>
      </c>
      <c r="H1238" s="78" t="s">
        <v>462</v>
      </c>
      <c r="I1238" s="76" t="s">
        <v>761</v>
      </c>
      <c r="J1238" s="76" t="s">
        <v>753</v>
      </c>
      <c r="K1238" s="78" t="s">
        <v>1578</v>
      </c>
      <c r="L1238" s="7" t="str">
        <f>IF(BudgetsQTable[[#This Row],[pi_last_name]]=" ","",HYPERLINK("https://www.ejacket.nsf.gov/ej/showProposal.do?Continue=Y&amp;ID="&amp;BudgetsQTable[[#This Row],[prop_id]],BudgetsQTable[[#This Row],[prop_id]]))</f>
        <v/>
      </c>
      <c r="M1238" s="78" t="s">
        <v>753</v>
      </c>
      <c r="N1238" s="7" t="str">
        <f>IF(BudgetsQTable[[#This Row],[pi_last_name]]=" ","",HYPERLINK("mailto:"&amp;BudgetsQTable[[#This Row],[pi_email]]&amp;"&amp;subject=Your NSF Proposal:  "&amp;BudgetsQTable[[#This Row],[prop_id]],BudgetsQTable[[#This Row],[pi_email]]))</f>
        <v/>
      </c>
      <c r="O1238" s="78" t="s">
        <v>753</v>
      </c>
      <c r="P1238" s="78">
        <v>1</v>
      </c>
      <c r="Q1238" s="78">
        <v>1</v>
      </c>
      <c r="R1238" s="79">
        <v>0</v>
      </c>
      <c r="S1238" s="79">
        <v>0</v>
      </c>
      <c r="T1238" s="79">
        <v>0</v>
      </c>
      <c r="U1238" s="80">
        <v>160510</v>
      </c>
      <c r="V1238" s="78">
        <v>0</v>
      </c>
      <c r="W1238" s="78">
        <v>4</v>
      </c>
      <c r="X1238" s="11" t="str">
        <f ca="1">IF(ISBLANK(BudgetsQTable[[#This Row],[budg_seq_yr]]),"FY"&amp;fiscalyear,"FY"&amp;fiscalyear-1+BudgetsQTable[[#This Row],[budg_seq_yr]])</f>
        <v>FY21</v>
      </c>
      <c r="Y1238" s="79">
        <v>160510</v>
      </c>
      <c r="Z1238" s="78" t="s">
        <v>2840</v>
      </c>
      <c r="AA1238" s="78" t="s">
        <v>462</v>
      </c>
      <c r="AB1238" s="76" t="s">
        <v>2821</v>
      </c>
      <c r="AC1238" s="78" t="s">
        <v>485</v>
      </c>
    </row>
    <row r="1239" spans="1:29" x14ac:dyDescent="0.35">
      <c r="A1239" s="10" t="s">
        <v>3845</v>
      </c>
      <c r="B1239" s="76" t="s">
        <v>2834</v>
      </c>
      <c r="C1239" s="76">
        <f>C1238+(BudgetsQTable[[#This Row],[lead]]&lt;&gt;K1238)</f>
        <v>158</v>
      </c>
      <c r="D1239" s="76">
        <f>D1238*(BudgetsQTable[[#This Row],[lead]]=K1238)+(BudgetsQTable[[#This Row],[prop_id]]&lt;&gt;A1238)</f>
        <v>2</v>
      </c>
      <c r="E1239" s="77">
        <v>43004.672222222223</v>
      </c>
      <c r="F1239" s="78" t="s">
        <v>2839</v>
      </c>
      <c r="G1239" s="78" t="s">
        <v>2840</v>
      </c>
      <c r="H1239" s="78" t="s">
        <v>462</v>
      </c>
      <c r="I1239" s="76" t="s">
        <v>761</v>
      </c>
      <c r="J1239" s="76" t="s">
        <v>3847</v>
      </c>
      <c r="K1239" s="78" t="s">
        <v>1578</v>
      </c>
      <c r="L1239" s="7" t="str">
        <f>IF(BudgetsQTable[[#This Row],[pi_last_name]]=" ","",HYPERLINK("https://www.ejacket.nsf.gov/ej/showProposal.do?Continue=Y&amp;ID="&amp;BudgetsQTable[[#This Row],[prop_id]],BudgetsQTable[[#This Row],[prop_id]]))</f>
        <v>1763385</v>
      </c>
      <c r="M1239" s="78" t="s">
        <v>803</v>
      </c>
      <c r="N1239" s="7" t="str">
        <f>IF(BudgetsQTable[[#This Row],[pi_last_name]]=" ","",HYPERLINK("mailto:"&amp;BudgetsQTable[[#This Row],[pi_email]]&amp;"&amp;subject=Your NSF Proposal:  "&amp;BudgetsQTable[[#This Row],[prop_id]],BudgetsQTable[[#This Row],[pi_email]]))</f>
        <v>li@cs.princeton.edu</v>
      </c>
      <c r="O1239" s="78" t="s">
        <v>609</v>
      </c>
      <c r="P1239" s="78"/>
      <c r="Q1239" s="78"/>
      <c r="R1239" s="79"/>
      <c r="S1239" s="79"/>
      <c r="T1239" s="79"/>
      <c r="U1239" s="80"/>
      <c r="V1239" s="78">
        <v>0</v>
      </c>
      <c r="W1239" s="78"/>
      <c r="X1239" s="11" t="str">
        <f ca="1">IF(ISBLANK(BudgetsQTable[[#This Row],[budg_seq_yr]]),"FY"&amp;fiscalyear,"FY"&amp;fiscalyear-1+BudgetsQTable[[#This Row],[budg_seq_yr]])</f>
        <v>FY18</v>
      </c>
      <c r="Y1239" s="79">
        <v>575000</v>
      </c>
      <c r="Z1239" s="78" t="s">
        <v>2840</v>
      </c>
      <c r="AA1239" s="78" t="s">
        <v>462</v>
      </c>
      <c r="AB1239" s="76" t="s">
        <v>2821</v>
      </c>
      <c r="AC1239" s="78" t="s">
        <v>485</v>
      </c>
    </row>
    <row r="1240" spans="1:29" x14ac:dyDescent="0.35">
      <c r="A1240" s="10" t="s">
        <v>3845</v>
      </c>
      <c r="B1240" s="76" t="s">
        <v>2834</v>
      </c>
      <c r="C1240" s="76">
        <f>C1239+(BudgetsQTable[[#This Row],[lead]]&lt;&gt;K1239)</f>
        <v>158</v>
      </c>
      <c r="D1240" s="76">
        <f>D1239*(BudgetsQTable[[#This Row],[lead]]=K1239)+(BudgetsQTable[[#This Row],[prop_id]]&lt;&gt;A1239)</f>
        <v>2</v>
      </c>
      <c r="E1240" s="77">
        <v>43004.672222222223</v>
      </c>
      <c r="F1240" s="78" t="s">
        <v>2839</v>
      </c>
      <c r="G1240" s="78" t="s">
        <v>2840</v>
      </c>
      <c r="H1240" s="78" t="s">
        <v>462</v>
      </c>
      <c r="I1240" s="76" t="s">
        <v>761</v>
      </c>
      <c r="J1240" s="76" t="s">
        <v>753</v>
      </c>
      <c r="K1240" s="78" t="s">
        <v>1578</v>
      </c>
      <c r="L1240" s="7" t="str">
        <f>IF(BudgetsQTable[[#This Row],[pi_last_name]]=" ","",HYPERLINK("https://www.ejacket.nsf.gov/ej/showProposal.do?Continue=Y&amp;ID="&amp;BudgetsQTable[[#This Row],[prop_id]],BudgetsQTable[[#This Row],[prop_id]]))</f>
        <v/>
      </c>
      <c r="M1240" s="78" t="s">
        <v>753</v>
      </c>
      <c r="N1240" s="7" t="str">
        <f>IF(BudgetsQTable[[#This Row],[pi_last_name]]=" ","",HYPERLINK("mailto:"&amp;BudgetsQTable[[#This Row],[pi_email]]&amp;"&amp;subject=Your NSF Proposal:  "&amp;BudgetsQTable[[#This Row],[prop_id]],BudgetsQTable[[#This Row],[pi_email]]))</f>
        <v/>
      </c>
      <c r="O1240" s="78" t="s">
        <v>753</v>
      </c>
      <c r="P1240" s="78">
        <v>1</v>
      </c>
      <c r="Q1240" s="78">
        <v>0.9</v>
      </c>
      <c r="R1240" s="79">
        <v>0</v>
      </c>
      <c r="S1240" s="79">
        <v>0</v>
      </c>
      <c r="T1240" s="79">
        <v>0</v>
      </c>
      <c r="U1240" s="80">
        <v>136934</v>
      </c>
      <c r="V1240" s="78">
        <v>0</v>
      </c>
      <c r="W1240" s="78">
        <v>1</v>
      </c>
      <c r="X1240" s="11" t="str">
        <f ca="1">IF(ISBLANK(BudgetsQTable[[#This Row],[budg_seq_yr]]),"FY"&amp;fiscalyear,"FY"&amp;fiscalyear-1+BudgetsQTable[[#This Row],[budg_seq_yr]])</f>
        <v>FY18</v>
      </c>
      <c r="Y1240" s="79">
        <v>136934</v>
      </c>
      <c r="Z1240" s="78" t="s">
        <v>2840</v>
      </c>
      <c r="AA1240" s="78" t="s">
        <v>462</v>
      </c>
      <c r="AB1240" s="76" t="s">
        <v>2821</v>
      </c>
      <c r="AC1240" s="78" t="s">
        <v>485</v>
      </c>
    </row>
    <row r="1241" spans="1:29" x14ac:dyDescent="0.35">
      <c r="A1241" s="10" t="s">
        <v>3845</v>
      </c>
      <c r="B1241" s="76" t="s">
        <v>2834</v>
      </c>
      <c r="C1241" s="76">
        <f>C1240+(BudgetsQTable[[#This Row],[lead]]&lt;&gt;K1240)</f>
        <v>158</v>
      </c>
      <c r="D1241" s="76">
        <f>D1240*(BudgetsQTable[[#This Row],[lead]]=K1240)+(BudgetsQTable[[#This Row],[prop_id]]&lt;&gt;A1240)</f>
        <v>2</v>
      </c>
      <c r="E1241" s="77">
        <v>43004.672222222223</v>
      </c>
      <c r="F1241" s="78" t="s">
        <v>2839</v>
      </c>
      <c r="G1241" s="78" t="s">
        <v>2840</v>
      </c>
      <c r="H1241" s="78" t="s">
        <v>462</v>
      </c>
      <c r="I1241" s="76" t="s">
        <v>761</v>
      </c>
      <c r="J1241" s="76" t="s">
        <v>753</v>
      </c>
      <c r="K1241" s="78" t="s">
        <v>1578</v>
      </c>
      <c r="L1241" s="7" t="str">
        <f>IF(BudgetsQTable[[#This Row],[pi_last_name]]=" ","",HYPERLINK("https://www.ejacket.nsf.gov/ej/showProposal.do?Continue=Y&amp;ID="&amp;BudgetsQTable[[#This Row],[prop_id]],BudgetsQTable[[#This Row],[prop_id]]))</f>
        <v/>
      </c>
      <c r="M1241" s="78" t="s">
        <v>753</v>
      </c>
      <c r="N1241" s="7" t="str">
        <f>IF(BudgetsQTable[[#This Row],[pi_last_name]]=" ","",HYPERLINK("mailto:"&amp;BudgetsQTable[[#This Row],[pi_email]]&amp;"&amp;subject=Your NSF Proposal:  "&amp;BudgetsQTable[[#This Row],[prop_id]],BudgetsQTable[[#This Row],[pi_email]]))</f>
        <v/>
      </c>
      <c r="O1241" s="78" t="s">
        <v>753</v>
      </c>
      <c r="P1241" s="78">
        <v>1</v>
      </c>
      <c r="Q1241" s="78">
        <v>0.9</v>
      </c>
      <c r="R1241" s="79">
        <v>0</v>
      </c>
      <c r="S1241" s="79">
        <v>0</v>
      </c>
      <c r="T1241" s="79">
        <v>0</v>
      </c>
      <c r="U1241" s="80">
        <v>141368</v>
      </c>
      <c r="V1241" s="78">
        <v>0</v>
      </c>
      <c r="W1241" s="78">
        <v>2</v>
      </c>
      <c r="X1241" s="11" t="str">
        <f ca="1">IF(ISBLANK(BudgetsQTable[[#This Row],[budg_seq_yr]]),"FY"&amp;fiscalyear,"FY"&amp;fiscalyear-1+BudgetsQTable[[#This Row],[budg_seq_yr]])</f>
        <v>FY19</v>
      </c>
      <c r="Y1241" s="79">
        <v>141368</v>
      </c>
      <c r="Z1241" s="78" t="s">
        <v>2840</v>
      </c>
      <c r="AA1241" s="78" t="s">
        <v>462</v>
      </c>
      <c r="AB1241" s="76" t="s">
        <v>2821</v>
      </c>
      <c r="AC1241" s="78" t="s">
        <v>485</v>
      </c>
    </row>
    <row r="1242" spans="1:29" x14ac:dyDescent="0.35">
      <c r="A1242" s="10" t="s">
        <v>3845</v>
      </c>
      <c r="B1242" s="76" t="s">
        <v>2834</v>
      </c>
      <c r="C1242" s="76">
        <f>C1241+(BudgetsQTable[[#This Row],[lead]]&lt;&gt;K1241)</f>
        <v>158</v>
      </c>
      <c r="D1242" s="76">
        <f>D1241*(BudgetsQTable[[#This Row],[lead]]=K1241)+(BudgetsQTable[[#This Row],[prop_id]]&lt;&gt;A1241)</f>
        <v>2</v>
      </c>
      <c r="E1242" s="77">
        <v>43004.672222222223</v>
      </c>
      <c r="F1242" s="78" t="s">
        <v>2839</v>
      </c>
      <c r="G1242" s="78" t="s">
        <v>2840</v>
      </c>
      <c r="H1242" s="78" t="s">
        <v>462</v>
      </c>
      <c r="I1242" s="76" t="s">
        <v>761</v>
      </c>
      <c r="J1242" s="76" t="s">
        <v>753</v>
      </c>
      <c r="K1242" s="78" t="s">
        <v>1578</v>
      </c>
      <c r="L1242" s="7" t="str">
        <f>IF(BudgetsQTable[[#This Row],[pi_last_name]]=" ","",HYPERLINK("https://www.ejacket.nsf.gov/ej/showProposal.do?Continue=Y&amp;ID="&amp;BudgetsQTable[[#This Row],[prop_id]],BudgetsQTable[[#This Row],[prop_id]]))</f>
        <v/>
      </c>
      <c r="M1242" s="78" t="s">
        <v>753</v>
      </c>
      <c r="N1242" s="7" t="str">
        <f>IF(BudgetsQTable[[#This Row],[pi_last_name]]=" ","",HYPERLINK("mailto:"&amp;BudgetsQTable[[#This Row],[pi_email]]&amp;"&amp;subject=Your NSF Proposal:  "&amp;BudgetsQTable[[#This Row],[prop_id]],BudgetsQTable[[#This Row],[pi_email]]))</f>
        <v/>
      </c>
      <c r="O1242" s="78" t="s">
        <v>753</v>
      </c>
      <c r="P1242" s="78">
        <v>1</v>
      </c>
      <c r="Q1242" s="78">
        <v>0.9</v>
      </c>
      <c r="R1242" s="79">
        <v>0</v>
      </c>
      <c r="S1242" s="79">
        <v>0</v>
      </c>
      <c r="T1242" s="79">
        <v>0</v>
      </c>
      <c r="U1242" s="80">
        <v>145966</v>
      </c>
      <c r="V1242" s="78">
        <v>0</v>
      </c>
      <c r="W1242" s="78">
        <v>3</v>
      </c>
      <c r="X1242" s="11" t="str">
        <f ca="1">IF(ISBLANK(BudgetsQTable[[#This Row],[budg_seq_yr]]),"FY"&amp;fiscalyear,"FY"&amp;fiscalyear-1+BudgetsQTable[[#This Row],[budg_seq_yr]])</f>
        <v>FY20</v>
      </c>
      <c r="Y1242" s="79">
        <v>145966</v>
      </c>
      <c r="Z1242" s="78" t="s">
        <v>2840</v>
      </c>
      <c r="AA1242" s="78" t="s">
        <v>462</v>
      </c>
      <c r="AB1242" s="76" t="s">
        <v>2821</v>
      </c>
      <c r="AC1242" s="78" t="s">
        <v>485</v>
      </c>
    </row>
    <row r="1243" spans="1:29" x14ac:dyDescent="0.35">
      <c r="A1243" s="10" t="s">
        <v>3845</v>
      </c>
      <c r="B1243" s="76" t="s">
        <v>2834</v>
      </c>
      <c r="C1243" s="76">
        <f>C1242+(BudgetsQTable[[#This Row],[lead]]&lt;&gt;K1242)</f>
        <v>158</v>
      </c>
      <c r="D1243" s="76">
        <f>D1242*(BudgetsQTable[[#This Row],[lead]]=K1242)+(BudgetsQTable[[#This Row],[prop_id]]&lt;&gt;A1242)</f>
        <v>2</v>
      </c>
      <c r="E1243" s="77">
        <v>43004.672222222223</v>
      </c>
      <c r="F1243" s="78" t="s">
        <v>2839</v>
      </c>
      <c r="G1243" s="78" t="s">
        <v>2840</v>
      </c>
      <c r="H1243" s="78" t="s">
        <v>462</v>
      </c>
      <c r="I1243" s="76" t="s">
        <v>761</v>
      </c>
      <c r="J1243" s="76" t="s">
        <v>753</v>
      </c>
      <c r="K1243" s="78" t="s">
        <v>1578</v>
      </c>
      <c r="L1243" s="7" t="str">
        <f>IF(BudgetsQTable[[#This Row],[pi_last_name]]=" ","",HYPERLINK("https://www.ejacket.nsf.gov/ej/showProposal.do?Continue=Y&amp;ID="&amp;BudgetsQTable[[#This Row],[prop_id]],BudgetsQTable[[#This Row],[prop_id]]))</f>
        <v/>
      </c>
      <c r="M1243" s="78" t="s">
        <v>753</v>
      </c>
      <c r="N1243" s="7" t="str">
        <f>IF(BudgetsQTable[[#This Row],[pi_last_name]]=" ","",HYPERLINK("mailto:"&amp;BudgetsQTable[[#This Row],[pi_email]]&amp;"&amp;subject=Your NSF Proposal:  "&amp;BudgetsQTable[[#This Row],[prop_id]],BudgetsQTable[[#This Row],[pi_email]]))</f>
        <v/>
      </c>
      <c r="O1243" s="78" t="s">
        <v>753</v>
      </c>
      <c r="P1243" s="78">
        <v>1</v>
      </c>
      <c r="Q1243" s="78">
        <v>0.9</v>
      </c>
      <c r="R1243" s="79">
        <v>0</v>
      </c>
      <c r="S1243" s="79">
        <v>0</v>
      </c>
      <c r="T1243" s="79">
        <v>0</v>
      </c>
      <c r="U1243" s="80">
        <v>150732</v>
      </c>
      <c r="V1243" s="78">
        <v>0</v>
      </c>
      <c r="W1243" s="78">
        <v>4</v>
      </c>
      <c r="X1243" s="11" t="str">
        <f ca="1">IF(ISBLANK(BudgetsQTable[[#This Row],[budg_seq_yr]]),"FY"&amp;fiscalyear,"FY"&amp;fiscalyear-1+BudgetsQTable[[#This Row],[budg_seq_yr]])</f>
        <v>FY21</v>
      </c>
      <c r="Y1243" s="79">
        <v>150732</v>
      </c>
      <c r="Z1243" s="78" t="s">
        <v>2840</v>
      </c>
      <c r="AA1243" s="78" t="s">
        <v>462</v>
      </c>
      <c r="AB1243" s="76" t="s">
        <v>2821</v>
      </c>
      <c r="AC1243" s="78" t="s">
        <v>485</v>
      </c>
    </row>
    <row r="1244" spans="1:29" x14ac:dyDescent="0.35">
      <c r="A1244" s="10" t="s">
        <v>1581</v>
      </c>
      <c r="B1244" s="76" t="s">
        <v>2824</v>
      </c>
      <c r="C1244" s="76">
        <f>C1243+(BudgetsQTable[[#This Row],[lead]]&lt;&gt;K1243)</f>
        <v>159</v>
      </c>
      <c r="D1244" s="76">
        <f>D1243*(BudgetsQTable[[#This Row],[lead]]=K1243)+(BudgetsQTable[[#This Row],[prop_id]]&lt;&gt;A1243)</f>
        <v>1</v>
      </c>
      <c r="E1244" s="77">
        <v>43005.540277777778</v>
      </c>
      <c r="F1244" s="78" t="s">
        <v>2817</v>
      </c>
      <c r="G1244" s="78" t="s">
        <v>2818</v>
      </c>
      <c r="H1244" s="78" t="s">
        <v>478</v>
      </c>
      <c r="I1244" s="76" t="s">
        <v>1583</v>
      </c>
      <c r="J1244" s="76" t="s">
        <v>3851</v>
      </c>
      <c r="K1244" s="78" t="s">
        <v>1581</v>
      </c>
      <c r="L1244" s="7" t="str">
        <f>IF(BudgetsQTable[[#This Row],[pi_last_name]]=" ","",HYPERLINK("https://www.ejacket.nsf.gov/ej/showProposal.do?Continue=Y&amp;ID="&amp;BudgetsQTable[[#This Row],[prop_id]],BudgetsQTable[[#This Row],[prop_id]]))</f>
        <v>1763641</v>
      </c>
      <c r="M1244" s="78" t="s">
        <v>1582</v>
      </c>
      <c r="N1244" s="7" t="str">
        <f>IF(BudgetsQTable[[#This Row],[pi_last_name]]=" ","",HYPERLINK("mailto:"&amp;BudgetsQTable[[#This Row],[pi_email]]&amp;"&amp;subject=Your NSF Proposal:  "&amp;BudgetsQTable[[#This Row],[prop_id]],BudgetsQTable[[#This Row],[pi_email]]))</f>
        <v>chamon@bu.edu</v>
      </c>
      <c r="O1244" s="78" t="s">
        <v>3145</v>
      </c>
      <c r="P1244" s="78"/>
      <c r="Q1244" s="78"/>
      <c r="R1244" s="79"/>
      <c r="S1244" s="79"/>
      <c r="T1244" s="79"/>
      <c r="U1244" s="80"/>
      <c r="V1244" s="78">
        <v>0</v>
      </c>
      <c r="W1244" s="78"/>
      <c r="X1244" s="11" t="str">
        <f ca="1">IF(ISBLANK(BudgetsQTable[[#This Row],[budg_seq_yr]]),"FY"&amp;fiscalyear,"FY"&amp;fiscalyear-1+BudgetsQTable[[#This Row],[budg_seq_yr]])</f>
        <v>FY18</v>
      </c>
      <c r="Y1244" s="79">
        <v>883394</v>
      </c>
      <c r="Z1244" s="78" t="s">
        <v>2818</v>
      </c>
      <c r="AA1244" s="78" t="s">
        <v>478</v>
      </c>
      <c r="AB1244" s="76" t="s">
        <v>2821</v>
      </c>
      <c r="AC1244" s="78"/>
    </row>
    <row r="1245" spans="1:29" x14ac:dyDescent="0.35">
      <c r="A1245" s="10" t="s">
        <v>1581</v>
      </c>
      <c r="B1245" s="76" t="s">
        <v>2824</v>
      </c>
      <c r="C1245" s="76">
        <f>C1244+(BudgetsQTable[[#This Row],[lead]]&lt;&gt;K1244)</f>
        <v>159</v>
      </c>
      <c r="D1245" s="76">
        <f>D1244*(BudgetsQTable[[#This Row],[lead]]=K1244)+(BudgetsQTable[[#This Row],[prop_id]]&lt;&gt;A1244)</f>
        <v>1</v>
      </c>
      <c r="E1245" s="77">
        <v>43005.540277777778</v>
      </c>
      <c r="F1245" s="78" t="s">
        <v>2817</v>
      </c>
      <c r="G1245" s="78" t="s">
        <v>2818</v>
      </c>
      <c r="H1245" s="78" t="s">
        <v>478</v>
      </c>
      <c r="I1245" s="76" t="s">
        <v>1583</v>
      </c>
      <c r="J1245" s="76" t="s">
        <v>753</v>
      </c>
      <c r="K1245" s="78" t="s">
        <v>1581</v>
      </c>
      <c r="L1245" s="7" t="str">
        <f>IF(BudgetsQTable[[#This Row],[pi_last_name]]=" ","",HYPERLINK("https://www.ejacket.nsf.gov/ej/showProposal.do?Continue=Y&amp;ID="&amp;BudgetsQTable[[#This Row],[prop_id]],BudgetsQTable[[#This Row],[prop_id]]))</f>
        <v/>
      </c>
      <c r="M1245" s="78" t="s">
        <v>753</v>
      </c>
      <c r="N1245" s="7" t="str">
        <f>IF(BudgetsQTable[[#This Row],[pi_last_name]]=" ","",HYPERLINK("mailto:"&amp;BudgetsQTable[[#This Row],[pi_email]]&amp;"&amp;subject=Your NSF Proposal:  "&amp;BudgetsQTable[[#This Row],[prop_id]],BudgetsQTable[[#This Row],[pi_email]]))</f>
        <v/>
      </c>
      <c r="O1245" s="78" t="s">
        <v>753</v>
      </c>
      <c r="P1245" s="78">
        <v>2</v>
      </c>
      <c r="Q1245" s="78">
        <v>1.6</v>
      </c>
      <c r="R1245" s="79">
        <v>27500</v>
      </c>
      <c r="S1245" s="79">
        <v>2000</v>
      </c>
      <c r="T1245" s="79">
        <v>0</v>
      </c>
      <c r="U1245" s="80">
        <v>218550</v>
      </c>
      <c r="V1245" s="78">
        <v>0</v>
      </c>
      <c r="W1245" s="78">
        <v>1</v>
      </c>
      <c r="X1245" s="11" t="str">
        <f ca="1">IF(ISBLANK(BudgetsQTable[[#This Row],[budg_seq_yr]]),"FY"&amp;fiscalyear,"FY"&amp;fiscalyear-1+BudgetsQTable[[#This Row],[budg_seq_yr]])</f>
        <v>FY18</v>
      </c>
      <c r="Y1245" s="79">
        <v>218550</v>
      </c>
      <c r="Z1245" s="78" t="s">
        <v>2818</v>
      </c>
      <c r="AA1245" s="78" t="s">
        <v>478</v>
      </c>
      <c r="AB1245" s="76" t="s">
        <v>2821</v>
      </c>
      <c r="AC1245" s="78"/>
    </row>
    <row r="1246" spans="1:29" x14ac:dyDescent="0.35">
      <c r="A1246" s="10" t="s">
        <v>1581</v>
      </c>
      <c r="B1246" s="76" t="s">
        <v>2824</v>
      </c>
      <c r="C1246" s="76">
        <f>C1245+(BudgetsQTable[[#This Row],[lead]]&lt;&gt;K1245)</f>
        <v>159</v>
      </c>
      <c r="D1246" s="76">
        <f>D1245*(BudgetsQTable[[#This Row],[lead]]=K1245)+(BudgetsQTable[[#This Row],[prop_id]]&lt;&gt;A1245)</f>
        <v>1</v>
      </c>
      <c r="E1246" s="77">
        <v>43005.540277777778</v>
      </c>
      <c r="F1246" s="78" t="s">
        <v>2817</v>
      </c>
      <c r="G1246" s="78" t="s">
        <v>2818</v>
      </c>
      <c r="H1246" s="78" t="s">
        <v>478</v>
      </c>
      <c r="I1246" s="76" t="s">
        <v>1583</v>
      </c>
      <c r="J1246" s="76" t="s">
        <v>753</v>
      </c>
      <c r="K1246" s="78" t="s">
        <v>1581</v>
      </c>
      <c r="L1246" s="7" t="str">
        <f>IF(BudgetsQTable[[#This Row],[pi_last_name]]=" ","",HYPERLINK("https://www.ejacket.nsf.gov/ej/showProposal.do?Continue=Y&amp;ID="&amp;BudgetsQTable[[#This Row],[prop_id]],BudgetsQTable[[#This Row],[prop_id]]))</f>
        <v/>
      </c>
      <c r="M1246" s="78" t="s">
        <v>753</v>
      </c>
      <c r="N1246" s="7" t="str">
        <f>IF(BudgetsQTable[[#This Row],[pi_last_name]]=" ","",HYPERLINK("mailto:"&amp;BudgetsQTable[[#This Row],[pi_email]]&amp;"&amp;subject=Your NSF Proposal:  "&amp;BudgetsQTable[[#This Row],[prop_id]],BudgetsQTable[[#This Row],[pi_email]]))</f>
        <v/>
      </c>
      <c r="O1246" s="78" t="s">
        <v>753</v>
      </c>
      <c r="P1246" s="78">
        <v>2</v>
      </c>
      <c r="Q1246" s="78">
        <v>1.6</v>
      </c>
      <c r="R1246" s="79">
        <v>28325</v>
      </c>
      <c r="S1246" s="79">
        <v>2000</v>
      </c>
      <c r="T1246" s="79">
        <v>0</v>
      </c>
      <c r="U1246" s="80">
        <v>215460</v>
      </c>
      <c r="V1246" s="78">
        <v>0</v>
      </c>
      <c r="W1246" s="78">
        <v>2</v>
      </c>
      <c r="X1246" s="11" t="str">
        <f ca="1">IF(ISBLANK(BudgetsQTable[[#This Row],[budg_seq_yr]]),"FY"&amp;fiscalyear,"FY"&amp;fiscalyear-1+BudgetsQTable[[#This Row],[budg_seq_yr]])</f>
        <v>FY19</v>
      </c>
      <c r="Y1246" s="79">
        <v>215460</v>
      </c>
      <c r="Z1246" s="78" t="s">
        <v>2818</v>
      </c>
      <c r="AA1246" s="78" t="s">
        <v>478</v>
      </c>
      <c r="AB1246" s="76" t="s">
        <v>2821</v>
      </c>
      <c r="AC1246" s="78"/>
    </row>
    <row r="1247" spans="1:29" x14ac:dyDescent="0.35">
      <c r="A1247" s="10" t="s">
        <v>1581</v>
      </c>
      <c r="B1247" s="76" t="s">
        <v>2824</v>
      </c>
      <c r="C1247" s="76">
        <f>C1246+(BudgetsQTable[[#This Row],[lead]]&lt;&gt;K1246)</f>
        <v>159</v>
      </c>
      <c r="D1247" s="76">
        <f>D1246*(BudgetsQTable[[#This Row],[lead]]=K1246)+(BudgetsQTable[[#This Row],[prop_id]]&lt;&gt;A1246)</f>
        <v>1</v>
      </c>
      <c r="E1247" s="77">
        <v>43005.540277777778</v>
      </c>
      <c r="F1247" s="78" t="s">
        <v>2817</v>
      </c>
      <c r="G1247" s="78" t="s">
        <v>2818</v>
      </c>
      <c r="H1247" s="78" t="s">
        <v>478</v>
      </c>
      <c r="I1247" s="76" t="s">
        <v>1583</v>
      </c>
      <c r="J1247" s="76" t="s">
        <v>753</v>
      </c>
      <c r="K1247" s="78" t="s">
        <v>1581</v>
      </c>
      <c r="L1247" s="7" t="str">
        <f>IF(BudgetsQTable[[#This Row],[pi_last_name]]=" ","",HYPERLINK("https://www.ejacket.nsf.gov/ej/showProposal.do?Continue=Y&amp;ID="&amp;BudgetsQTable[[#This Row],[prop_id]],BudgetsQTable[[#This Row],[prop_id]]))</f>
        <v/>
      </c>
      <c r="M1247" s="78" t="s">
        <v>753</v>
      </c>
      <c r="N1247" s="7" t="str">
        <f>IF(BudgetsQTable[[#This Row],[pi_last_name]]=" ","",HYPERLINK("mailto:"&amp;BudgetsQTable[[#This Row],[pi_email]]&amp;"&amp;subject=Your NSF Proposal:  "&amp;BudgetsQTable[[#This Row],[prop_id]],BudgetsQTable[[#This Row],[pi_email]]))</f>
        <v/>
      </c>
      <c r="O1247" s="78" t="s">
        <v>753</v>
      </c>
      <c r="P1247" s="78">
        <v>2</v>
      </c>
      <c r="Q1247" s="78">
        <v>1.6</v>
      </c>
      <c r="R1247" s="79">
        <v>29175</v>
      </c>
      <c r="S1247" s="79">
        <v>2000</v>
      </c>
      <c r="T1247" s="79">
        <v>0</v>
      </c>
      <c r="U1247" s="80">
        <v>221555</v>
      </c>
      <c r="V1247" s="78">
        <v>0</v>
      </c>
      <c r="W1247" s="78">
        <v>3</v>
      </c>
      <c r="X1247" s="11" t="str">
        <f ca="1">IF(ISBLANK(BudgetsQTable[[#This Row],[budg_seq_yr]]),"FY"&amp;fiscalyear,"FY"&amp;fiscalyear-1+BudgetsQTable[[#This Row],[budg_seq_yr]])</f>
        <v>FY20</v>
      </c>
      <c r="Y1247" s="79">
        <v>221555</v>
      </c>
      <c r="Z1247" s="78" t="s">
        <v>2818</v>
      </c>
      <c r="AA1247" s="78" t="s">
        <v>478</v>
      </c>
      <c r="AB1247" s="76" t="s">
        <v>2821</v>
      </c>
      <c r="AC1247" s="78"/>
    </row>
    <row r="1248" spans="1:29" x14ac:dyDescent="0.35">
      <c r="A1248" s="10" t="s">
        <v>1581</v>
      </c>
      <c r="B1248" s="76" t="s">
        <v>2824</v>
      </c>
      <c r="C1248" s="76">
        <f>C1247+(BudgetsQTable[[#This Row],[lead]]&lt;&gt;K1247)</f>
        <v>159</v>
      </c>
      <c r="D1248" s="76">
        <f>D1247*(BudgetsQTable[[#This Row],[lead]]=K1247)+(BudgetsQTable[[#This Row],[prop_id]]&lt;&gt;A1247)</f>
        <v>1</v>
      </c>
      <c r="E1248" s="77">
        <v>43005.540277777778</v>
      </c>
      <c r="F1248" s="78" t="s">
        <v>2817</v>
      </c>
      <c r="G1248" s="78" t="s">
        <v>2818</v>
      </c>
      <c r="H1248" s="78" t="s">
        <v>478</v>
      </c>
      <c r="I1248" s="76" t="s">
        <v>1583</v>
      </c>
      <c r="J1248" s="76" t="s">
        <v>753</v>
      </c>
      <c r="K1248" s="78" t="s">
        <v>1581</v>
      </c>
      <c r="L1248" s="7" t="str">
        <f>IF(BudgetsQTable[[#This Row],[pi_last_name]]=" ","",HYPERLINK("https://www.ejacket.nsf.gov/ej/showProposal.do?Continue=Y&amp;ID="&amp;BudgetsQTable[[#This Row],[prop_id]],BudgetsQTable[[#This Row],[prop_id]]))</f>
        <v/>
      </c>
      <c r="M1248" s="78" t="s">
        <v>753</v>
      </c>
      <c r="N1248" s="7" t="str">
        <f>IF(BudgetsQTable[[#This Row],[pi_last_name]]=" ","",HYPERLINK("mailto:"&amp;BudgetsQTable[[#This Row],[pi_email]]&amp;"&amp;subject=Your NSF Proposal:  "&amp;BudgetsQTable[[#This Row],[prop_id]],BudgetsQTable[[#This Row],[pi_email]]))</f>
        <v/>
      </c>
      <c r="O1248" s="78" t="s">
        <v>753</v>
      </c>
      <c r="P1248" s="78">
        <v>2</v>
      </c>
      <c r="Q1248" s="78">
        <v>1.6</v>
      </c>
      <c r="R1248" s="79">
        <v>30050</v>
      </c>
      <c r="S1248" s="79">
        <v>2000</v>
      </c>
      <c r="T1248" s="79">
        <v>0</v>
      </c>
      <c r="U1248" s="80">
        <v>227829</v>
      </c>
      <c r="V1248" s="78">
        <v>0</v>
      </c>
      <c r="W1248" s="78">
        <v>4</v>
      </c>
      <c r="X1248" s="11" t="str">
        <f ca="1">IF(ISBLANK(BudgetsQTable[[#This Row],[budg_seq_yr]]),"FY"&amp;fiscalyear,"FY"&amp;fiscalyear-1+BudgetsQTable[[#This Row],[budg_seq_yr]])</f>
        <v>FY21</v>
      </c>
      <c r="Y1248" s="79">
        <v>227829</v>
      </c>
      <c r="Z1248" s="78" t="s">
        <v>2818</v>
      </c>
      <c r="AA1248" s="78" t="s">
        <v>478</v>
      </c>
      <c r="AB1248" s="76" t="s">
        <v>2821</v>
      </c>
      <c r="AC1248" s="78"/>
    </row>
    <row r="1249" spans="1:29" x14ac:dyDescent="0.35">
      <c r="A1249" s="10" t="s">
        <v>3852</v>
      </c>
      <c r="B1249" s="76" t="s">
        <v>2834</v>
      </c>
      <c r="C1249" s="76">
        <f>C1248+(BudgetsQTable[[#This Row],[lead]]&lt;&gt;K1248)</f>
        <v>159</v>
      </c>
      <c r="D1249" s="76">
        <f>D1248*(BudgetsQTable[[#This Row],[lead]]=K1248)+(BudgetsQTable[[#This Row],[prop_id]]&lt;&gt;A1248)</f>
        <v>2</v>
      </c>
      <c r="E1249" s="77">
        <v>43005.652083333334</v>
      </c>
      <c r="F1249" s="78" t="s">
        <v>2817</v>
      </c>
      <c r="G1249" s="78" t="s">
        <v>2818</v>
      </c>
      <c r="H1249" s="78" t="s">
        <v>478</v>
      </c>
      <c r="I1249" s="76" t="s">
        <v>1583</v>
      </c>
      <c r="J1249" s="76" t="s">
        <v>3855</v>
      </c>
      <c r="K1249" s="78" t="s">
        <v>1581</v>
      </c>
      <c r="L1249" s="7" t="str">
        <f>IF(BudgetsQTable[[#This Row],[pi_last_name]]=" ","",HYPERLINK("https://www.ejacket.nsf.gov/ej/showProposal.do?Continue=Y&amp;ID="&amp;BudgetsQTable[[#This Row],[prop_id]],BudgetsQTable[[#This Row],[prop_id]]))</f>
        <v>1763879</v>
      </c>
      <c r="M1249" s="78" t="s">
        <v>3853</v>
      </c>
      <c r="N1249" s="7" t="str">
        <f>IF(BudgetsQTable[[#This Row],[pi_last_name]]=" ","",HYPERLINK("mailto:"&amp;BudgetsQTable[[#This Row],[pi_email]]&amp;"&amp;subject=Your NSF Proposal:  "&amp;BudgetsQTable[[#This Row],[prop_id]],BudgetsQTable[[#This Row],[pi_email]]))</f>
        <v>mucciolo@physics.ucf.edu</v>
      </c>
      <c r="O1249" s="78" t="s">
        <v>671</v>
      </c>
      <c r="P1249" s="78"/>
      <c r="Q1249" s="78"/>
      <c r="R1249" s="79"/>
      <c r="S1249" s="79"/>
      <c r="T1249" s="79"/>
      <c r="U1249" s="80"/>
      <c r="V1249" s="78">
        <v>0</v>
      </c>
      <c r="W1249" s="78"/>
      <c r="X1249" s="11" t="str">
        <f ca="1">IF(ISBLANK(BudgetsQTable[[#This Row],[budg_seq_yr]]),"FY"&amp;fiscalyear,"FY"&amp;fiscalyear-1+BudgetsQTable[[#This Row],[budg_seq_yr]])</f>
        <v>FY18</v>
      </c>
      <c r="Y1249" s="79">
        <v>315593</v>
      </c>
      <c r="Z1249" s="78" t="s">
        <v>2818</v>
      </c>
      <c r="AA1249" s="78" t="s">
        <v>478</v>
      </c>
      <c r="AB1249" s="76" t="s">
        <v>2821</v>
      </c>
      <c r="AC1249" s="78"/>
    </row>
    <row r="1250" spans="1:29" x14ac:dyDescent="0.35">
      <c r="A1250" s="10" t="s">
        <v>3852</v>
      </c>
      <c r="B1250" s="76" t="s">
        <v>2834</v>
      </c>
      <c r="C1250" s="76">
        <f>C1249+(BudgetsQTable[[#This Row],[lead]]&lt;&gt;K1249)</f>
        <v>159</v>
      </c>
      <c r="D1250" s="76">
        <f>D1249*(BudgetsQTable[[#This Row],[lead]]=K1249)+(BudgetsQTable[[#This Row],[prop_id]]&lt;&gt;A1249)</f>
        <v>2</v>
      </c>
      <c r="E1250" s="77">
        <v>43005.652083333334</v>
      </c>
      <c r="F1250" s="78" t="s">
        <v>2817</v>
      </c>
      <c r="G1250" s="78" t="s">
        <v>2818</v>
      </c>
      <c r="H1250" s="78" t="s">
        <v>478</v>
      </c>
      <c r="I1250" s="76" t="s">
        <v>1583</v>
      </c>
      <c r="J1250" s="76" t="s">
        <v>753</v>
      </c>
      <c r="K1250" s="78" t="s">
        <v>1581</v>
      </c>
      <c r="L1250" s="7" t="str">
        <f>IF(BudgetsQTable[[#This Row],[pi_last_name]]=" ","",HYPERLINK("https://www.ejacket.nsf.gov/ej/showProposal.do?Continue=Y&amp;ID="&amp;BudgetsQTable[[#This Row],[prop_id]],BudgetsQTable[[#This Row],[prop_id]]))</f>
        <v/>
      </c>
      <c r="M1250" s="78" t="s">
        <v>753</v>
      </c>
      <c r="N1250" s="7" t="str">
        <f>IF(BudgetsQTable[[#This Row],[pi_last_name]]=" ","",HYPERLINK("mailto:"&amp;BudgetsQTable[[#This Row],[pi_email]]&amp;"&amp;subject=Your NSF Proposal:  "&amp;BudgetsQTable[[#This Row],[prop_id]],BudgetsQTable[[#This Row],[pi_email]]))</f>
        <v/>
      </c>
      <c r="O1250" s="78" t="s">
        <v>753</v>
      </c>
      <c r="P1250" s="78">
        <v>0</v>
      </c>
      <c r="Q1250" s="78">
        <v>0</v>
      </c>
      <c r="R1250" s="79">
        <v>0</v>
      </c>
      <c r="S1250" s="79">
        <v>0</v>
      </c>
      <c r="T1250" s="79">
        <v>0</v>
      </c>
      <c r="U1250" s="80">
        <v>86492</v>
      </c>
      <c r="V1250" s="78">
        <v>0</v>
      </c>
      <c r="W1250" s="78">
        <v>1</v>
      </c>
      <c r="X1250" s="11" t="str">
        <f ca="1">IF(ISBLANK(BudgetsQTable[[#This Row],[budg_seq_yr]]),"FY"&amp;fiscalyear,"FY"&amp;fiscalyear-1+BudgetsQTable[[#This Row],[budg_seq_yr]])</f>
        <v>FY18</v>
      </c>
      <c r="Y1250" s="79">
        <v>86492</v>
      </c>
      <c r="Z1250" s="78" t="s">
        <v>2818</v>
      </c>
      <c r="AA1250" s="78" t="s">
        <v>478</v>
      </c>
      <c r="AB1250" s="76" t="s">
        <v>2821</v>
      </c>
      <c r="AC1250" s="78"/>
    </row>
    <row r="1251" spans="1:29" x14ac:dyDescent="0.35">
      <c r="A1251" s="10" t="s">
        <v>3852</v>
      </c>
      <c r="B1251" s="76" t="s">
        <v>2834</v>
      </c>
      <c r="C1251" s="76">
        <f>C1250+(BudgetsQTable[[#This Row],[lead]]&lt;&gt;K1250)</f>
        <v>159</v>
      </c>
      <c r="D1251" s="76">
        <f>D1250*(BudgetsQTable[[#This Row],[lead]]=K1250)+(BudgetsQTable[[#This Row],[prop_id]]&lt;&gt;A1250)</f>
        <v>2</v>
      </c>
      <c r="E1251" s="77">
        <v>43005.652083333334</v>
      </c>
      <c r="F1251" s="78" t="s">
        <v>2817</v>
      </c>
      <c r="G1251" s="78" t="s">
        <v>2818</v>
      </c>
      <c r="H1251" s="78" t="s">
        <v>478</v>
      </c>
      <c r="I1251" s="76" t="s">
        <v>1583</v>
      </c>
      <c r="J1251" s="76" t="s">
        <v>753</v>
      </c>
      <c r="K1251" s="78" t="s">
        <v>1581</v>
      </c>
      <c r="L1251" s="7" t="str">
        <f>IF(BudgetsQTable[[#This Row],[pi_last_name]]=" ","",HYPERLINK("https://www.ejacket.nsf.gov/ej/showProposal.do?Continue=Y&amp;ID="&amp;BudgetsQTable[[#This Row],[prop_id]],BudgetsQTable[[#This Row],[prop_id]]))</f>
        <v/>
      </c>
      <c r="M1251" s="78" t="s">
        <v>753</v>
      </c>
      <c r="N1251" s="7" t="str">
        <f>IF(BudgetsQTable[[#This Row],[pi_last_name]]=" ","",HYPERLINK("mailto:"&amp;BudgetsQTable[[#This Row],[pi_email]]&amp;"&amp;subject=Your NSF Proposal:  "&amp;BudgetsQTable[[#This Row],[prop_id]],BudgetsQTable[[#This Row],[pi_email]]))</f>
        <v/>
      </c>
      <c r="O1251" s="78" t="s">
        <v>753</v>
      </c>
      <c r="P1251" s="78">
        <v>0</v>
      </c>
      <c r="Q1251" s="78">
        <v>0</v>
      </c>
      <c r="R1251" s="79">
        <v>0</v>
      </c>
      <c r="S1251" s="79">
        <v>0</v>
      </c>
      <c r="T1251" s="79">
        <v>0</v>
      </c>
      <c r="U1251" s="80">
        <v>92011</v>
      </c>
      <c r="V1251" s="78">
        <v>0</v>
      </c>
      <c r="W1251" s="78">
        <v>2</v>
      </c>
      <c r="X1251" s="11" t="str">
        <f ca="1">IF(ISBLANK(BudgetsQTable[[#This Row],[budg_seq_yr]]),"FY"&amp;fiscalyear,"FY"&amp;fiscalyear-1+BudgetsQTable[[#This Row],[budg_seq_yr]])</f>
        <v>FY19</v>
      </c>
      <c r="Y1251" s="79">
        <v>92011</v>
      </c>
      <c r="Z1251" s="78" t="s">
        <v>2818</v>
      </c>
      <c r="AA1251" s="78" t="s">
        <v>478</v>
      </c>
      <c r="AB1251" s="76" t="s">
        <v>2821</v>
      </c>
      <c r="AC1251" s="78"/>
    </row>
    <row r="1252" spans="1:29" x14ac:dyDescent="0.35">
      <c r="A1252" s="10" t="s">
        <v>3852</v>
      </c>
      <c r="B1252" s="76" t="s">
        <v>2834</v>
      </c>
      <c r="C1252" s="76">
        <f>C1251+(BudgetsQTable[[#This Row],[lead]]&lt;&gt;K1251)</f>
        <v>159</v>
      </c>
      <c r="D1252" s="76">
        <f>D1251*(BudgetsQTable[[#This Row],[lead]]=K1251)+(BudgetsQTable[[#This Row],[prop_id]]&lt;&gt;A1251)</f>
        <v>2</v>
      </c>
      <c r="E1252" s="77">
        <v>43005.652083333334</v>
      </c>
      <c r="F1252" s="78" t="s">
        <v>2817</v>
      </c>
      <c r="G1252" s="78" t="s">
        <v>2818</v>
      </c>
      <c r="H1252" s="78" t="s">
        <v>478</v>
      </c>
      <c r="I1252" s="76" t="s">
        <v>1583</v>
      </c>
      <c r="J1252" s="76" t="s">
        <v>753</v>
      </c>
      <c r="K1252" s="78" t="s">
        <v>1581</v>
      </c>
      <c r="L1252" s="7" t="str">
        <f>IF(BudgetsQTable[[#This Row],[pi_last_name]]=" ","",HYPERLINK("https://www.ejacket.nsf.gov/ej/showProposal.do?Continue=Y&amp;ID="&amp;BudgetsQTable[[#This Row],[prop_id]],BudgetsQTable[[#This Row],[prop_id]]))</f>
        <v/>
      </c>
      <c r="M1252" s="78" t="s">
        <v>753</v>
      </c>
      <c r="N1252" s="7" t="str">
        <f>IF(BudgetsQTable[[#This Row],[pi_last_name]]=" ","",HYPERLINK("mailto:"&amp;BudgetsQTable[[#This Row],[pi_email]]&amp;"&amp;subject=Your NSF Proposal:  "&amp;BudgetsQTable[[#This Row],[prop_id]],BudgetsQTable[[#This Row],[pi_email]]))</f>
        <v/>
      </c>
      <c r="O1252" s="78" t="s">
        <v>753</v>
      </c>
      <c r="P1252" s="78">
        <v>0</v>
      </c>
      <c r="Q1252" s="78">
        <v>0</v>
      </c>
      <c r="R1252" s="79">
        <v>0</v>
      </c>
      <c r="S1252" s="79">
        <v>0</v>
      </c>
      <c r="T1252" s="79">
        <v>0</v>
      </c>
      <c r="U1252" s="80">
        <v>52085</v>
      </c>
      <c r="V1252" s="78">
        <v>0</v>
      </c>
      <c r="W1252" s="78">
        <v>3</v>
      </c>
      <c r="X1252" s="11" t="str">
        <f ca="1">IF(ISBLANK(BudgetsQTable[[#This Row],[budg_seq_yr]]),"FY"&amp;fiscalyear,"FY"&amp;fiscalyear-1+BudgetsQTable[[#This Row],[budg_seq_yr]])</f>
        <v>FY20</v>
      </c>
      <c r="Y1252" s="79">
        <v>52085</v>
      </c>
      <c r="Z1252" s="78" t="s">
        <v>2818</v>
      </c>
      <c r="AA1252" s="78" t="s">
        <v>478</v>
      </c>
      <c r="AB1252" s="76" t="s">
        <v>2821</v>
      </c>
      <c r="AC1252" s="78"/>
    </row>
    <row r="1253" spans="1:29" x14ac:dyDescent="0.35">
      <c r="A1253" s="10" t="s">
        <v>3852</v>
      </c>
      <c r="B1253" s="76" t="s">
        <v>2834</v>
      </c>
      <c r="C1253" s="76">
        <f>C1252+(BudgetsQTable[[#This Row],[lead]]&lt;&gt;K1252)</f>
        <v>159</v>
      </c>
      <c r="D1253" s="76">
        <f>D1252*(BudgetsQTable[[#This Row],[lead]]=K1252)+(BudgetsQTable[[#This Row],[prop_id]]&lt;&gt;A1252)</f>
        <v>2</v>
      </c>
      <c r="E1253" s="77">
        <v>43005.652083333334</v>
      </c>
      <c r="F1253" s="78" t="s">
        <v>2817</v>
      </c>
      <c r="G1253" s="78" t="s">
        <v>2818</v>
      </c>
      <c r="H1253" s="78" t="s">
        <v>478</v>
      </c>
      <c r="I1253" s="76" t="s">
        <v>1583</v>
      </c>
      <c r="J1253" s="76" t="s">
        <v>753</v>
      </c>
      <c r="K1253" s="78" t="s">
        <v>1581</v>
      </c>
      <c r="L1253" s="7" t="str">
        <f>IF(BudgetsQTable[[#This Row],[pi_last_name]]=" ","",HYPERLINK("https://www.ejacket.nsf.gov/ej/showProposal.do?Continue=Y&amp;ID="&amp;BudgetsQTable[[#This Row],[prop_id]],BudgetsQTable[[#This Row],[prop_id]]))</f>
        <v/>
      </c>
      <c r="M1253" s="78" t="s">
        <v>753</v>
      </c>
      <c r="N1253" s="7" t="str">
        <f>IF(BudgetsQTable[[#This Row],[pi_last_name]]=" ","",HYPERLINK("mailto:"&amp;BudgetsQTable[[#This Row],[pi_email]]&amp;"&amp;subject=Your NSF Proposal:  "&amp;BudgetsQTable[[#This Row],[prop_id]],BudgetsQTable[[#This Row],[pi_email]]))</f>
        <v/>
      </c>
      <c r="O1253" s="78" t="s">
        <v>753</v>
      </c>
      <c r="P1253" s="78">
        <v>1</v>
      </c>
      <c r="Q1253" s="78">
        <v>1</v>
      </c>
      <c r="R1253" s="79">
        <v>0</v>
      </c>
      <c r="S1253" s="79">
        <v>0</v>
      </c>
      <c r="T1253" s="79">
        <v>0</v>
      </c>
      <c r="U1253" s="80">
        <v>85005</v>
      </c>
      <c r="V1253" s="78">
        <v>0</v>
      </c>
      <c r="W1253" s="78">
        <v>4</v>
      </c>
      <c r="X1253" s="11" t="str">
        <f ca="1">IF(ISBLANK(BudgetsQTable[[#This Row],[budg_seq_yr]]),"FY"&amp;fiscalyear,"FY"&amp;fiscalyear-1+BudgetsQTable[[#This Row],[budg_seq_yr]])</f>
        <v>FY21</v>
      </c>
      <c r="Y1253" s="79">
        <v>85005</v>
      </c>
      <c r="Z1253" s="78" t="s">
        <v>2818</v>
      </c>
      <c r="AA1253" s="78" t="s">
        <v>478</v>
      </c>
      <c r="AB1253" s="76" t="s">
        <v>2821</v>
      </c>
      <c r="AC1253" s="78"/>
    </row>
    <row r="1254" spans="1:29" x14ac:dyDescent="0.35">
      <c r="A1254" s="10" t="s">
        <v>1607</v>
      </c>
      <c r="B1254" s="76" t="s">
        <v>2863</v>
      </c>
      <c r="C1254" s="76">
        <f>C1253+(BudgetsQTable[[#This Row],[lead]]&lt;&gt;K1253)</f>
        <v>160</v>
      </c>
      <c r="D1254" s="76">
        <f>D1253*(BudgetsQTable[[#This Row],[lead]]=K1253)+(BudgetsQTable[[#This Row],[prop_id]]&lt;&gt;A1253)</f>
        <v>1</v>
      </c>
      <c r="E1254" s="77">
        <v>43005.54583333333</v>
      </c>
      <c r="F1254" s="78" t="s">
        <v>2868</v>
      </c>
      <c r="G1254" s="78" t="s">
        <v>2869</v>
      </c>
      <c r="H1254" s="78" t="s">
        <v>470</v>
      </c>
      <c r="I1254" s="76" t="s">
        <v>1229</v>
      </c>
      <c r="J1254" s="76" t="s">
        <v>3859</v>
      </c>
      <c r="K1254" s="78" t="s">
        <v>1607</v>
      </c>
      <c r="L1254" s="7" t="str">
        <f>IF(BudgetsQTable[[#This Row],[pi_last_name]]=" ","",HYPERLINK("https://www.ejacket.nsf.gov/ej/showProposal.do?Continue=Y&amp;ID="&amp;BudgetsQTable[[#This Row],[prop_id]],BudgetsQTable[[#This Row],[prop_id]]))</f>
        <v>1763642</v>
      </c>
      <c r="M1254" s="78" t="s">
        <v>1608</v>
      </c>
      <c r="N1254" s="7" t="str">
        <f>IF(BudgetsQTable[[#This Row],[pi_last_name]]=" ","",HYPERLINK("mailto:"&amp;BudgetsQTable[[#This Row],[pi_email]]&amp;"&amp;subject=Your NSF Proposal:  "&amp;BudgetsQTable[[#This Row],[prop_id]],BudgetsQTable[[#This Row],[pi_email]]))</f>
        <v>arvindn@princeton.edu</v>
      </c>
      <c r="O1254" s="78" t="s">
        <v>609</v>
      </c>
      <c r="P1254" s="78"/>
      <c r="Q1254" s="78"/>
      <c r="R1254" s="79"/>
      <c r="S1254" s="79"/>
      <c r="T1254" s="79"/>
      <c r="U1254" s="80"/>
      <c r="V1254" s="78">
        <v>0</v>
      </c>
      <c r="W1254" s="78"/>
      <c r="X1254" s="11" t="str">
        <f ca="1">IF(ISBLANK(BudgetsQTable[[#This Row],[budg_seq_yr]]),"FY"&amp;fiscalyear,"FY"&amp;fiscalyear-1+BudgetsQTable[[#This Row],[budg_seq_yr]])</f>
        <v>FY18</v>
      </c>
      <c r="Y1254" s="79">
        <v>1200000</v>
      </c>
      <c r="Z1254" s="78" t="s">
        <v>2869</v>
      </c>
      <c r="AA1254" s="78" t="s">
        <v>470</v>
      </c>
      <c r="AB1254" s="76" t="s">
        <v>2821</v>
      </c>
      <c r="AC1254" s="78" t="s">
        <v>3856</v>
      </c>
    </row>
    <row r="1255" spans="1:29" x14ac:dyDescent="0.35">
      <c r="A1255" s="10" t="s">
        <v>1607</v>
      </c>
      <c r="B1255" s="76" t="s">
        <v>2863</v>
      </c>
      <c r="C1255" s="76">
        <f>C1254+(BudgetsQTable[[#This Row],[lead]]&lt;&gt;K1254)</f>
        <v>160</v>
      </c>
      <c r="D1255" s="76">
        <f>D1254*(BudgetsQTable[[#This Row],[lead]]=K1254)+(BudgetsQTable[[#This Row],[prop_id]]&lt;&gt;A1254)</f>
        <v>1</v>
      </c>
      <c r="E1255" s="77">
        <v>43005.54583333333</v>
      </c>
      <c r="F1255" s="78" t="s">
        <v>2868</v>
      </c>
      <c r="G1255" s="78" t="s">
        <v>2869</v>
      </c>
      <c r="H1255" s="78" t="s">
        <v>470</v>
      </c>
      <c r="I1255" s="76" t="s">
        <v>1229</v>
      </c>
      <c r="J1255" s="76" t="s">
        <v>753</v>
      </c>
      <c r="K1255" s="78" t="s">
        <v>1607</v>
      </c>
      <c r="L1255" s="7" t="str">
        <f>IF(BudgetsQTable[[#This Row],[pi_last_name]]=" ","",HYPERLINK("https://www.ejacket.nsf.gov/ej/showProposal.do?Continue=Y&amp;ID="&amp;BudgetsQTable[[#This Row],[prop_id]],BudgetsQTable[[#This Row],[prop_id]]))</f>
        <v/>
      </c>
      <c r="M1255" s="78" t="s">
        <v>753</v>
      </c>
      <c r="N1255" s="7" t="str">
        <f>IF(BudgetsQTable[[#This Row],[pi_last_name]]=" ","",HYPERLINK("mailto:"&amp;BudgetsQTable[[#This Row],[pi_email]]&amp;"&amp;subject=Your NSF Proposal:  "&amp;BudgetsQTable[[#This Row],[prop_id]],BudgetsQTable[[#This Row],[pi_email]]))</f>
        <v/>
      </c>
      <c r="O1255" s="78" t="s">
        <v>753</v>
      </c>
      <c r="P1255" s="78">
        <v>2</v>
      </c>
      <c r="Q1255" s="78">
        <v>1.5</v>
      </c>
      <c r="R1255" s="79">
        <v>32500</v>
      </c>
      <c r="S1255" s="79">
        <v>5000</v>
      </c>
      <c r="T1255" s="79">
        <v>0</v>
      </c>
      <c r="U1255" s="80">
        <v>260963</v>
      </c>
      <c r="V1255" s="78">
        <v>0</v>
      </c>
      <c r="W1255" s="78">
        <v>1</v>
      </c>
      <c r="X1255" s="11" t="str">
        <f ca="1">IF(ISBLANK(BudgetsQTable[[#This Row],[budg_seq_yr]]),"FY"&amp;fiscalyear,"FY"&amp;fiscalyear-1+BudgetsQTable[[#This Row],[budg_seq_yr]])</f>
        <v>FY18</v>
      </c>
      <c r="Y1255" s="79">
        <v>260963</v>
      </c>
      <c r="Z1255" s="78" t="s">
        <v>2869</v>
      </c>
      <c r="AA1255" s="78" t="s">
        <v>470</v>
      </c>
      <c r="AB1255" s="76" t="s">
        <v>2821</v>
      </c>
      <c r="AC1255" s="78" t="s">
        <v>3856</v>
      </c>
    </row>
    <row r="1256" spans="1:29" x14ac:dyDescent="0.35">
      <c r="A1256" s="10" t="s">
        <v>1607</v>
      </c>
      <c r="B1256" s="76" t="s">
        <v>2863</v>
      </c>
      <c r="C1256" s="76">
        <f>C1255+(BudgetsQTable[[#This Row],[lead]]&lt;&gt;K1255)</f>
        <v>160</v>
      </c>
      <c r="D1256" s="76">
        <f>D1255*(BudgetsQTable[[#This Row],[lead]]=K1255)+(BudgetsQTable[[#This Row],[prop_id]]&lt;&gt;A1255)</f>
        <v>1</v>
      </c>
      <c r="E1256" s="77">
        <v>43005.54583333333</v>
      </c>
      <c r="F1256" s="78" t="s">
        <v>2868</v>
      </c>
      <c r="G1256" s="78" t="s">
        <v>2869</v>
      </c>
      <c r="H1256" s="78" t="s">
        <v>470</v>
      </c>
      <c r="I1256" s="76" t="s">
        <v>1229</v>
      </c>
      <c r="J1256" s="76" t="s">
        <v>753</v>
      </c>
      <c r="K1256" s="78" t="s">
        <v>1607</v>
      </c>
      <c r="L1256" s="7" t="str">
        <f>IF(BudgetsQTable[[#This Row],[pi_last_name]]=" ","",HYPERLINK("https://www.ejacket.nsf.gov/ej/showProposal.do?Continue=Y&amp;ID="&amp;BudgetsQTable[[#This Row],[prop_id]],BudgetsQTable[[#This Row],[prop_id]]))</f>
        <v/>
      </c>
      <c r="M1256" s="78" t="s">
        <v>753</v>
      </c>
      <c r="N1256" s="7" t="str">
        <f>IF(BudgetsQTable[[#This Row],[pi_last_name]]=" ","",HYPERLINK("mailto:"&amp;BudgetsQTable[[#This Row],[pi_email]]&amp;"&amp;subject=Your NSF Proposal:  "&amp;BudgetsQTable[[#This Row],[prop_id]],BudgetsQTable[[#This Row],[pi_email]]))</f>
        <v/>
      </c>
      <c r="O1256" s="78" t="s">
        <v>753</v>
      </c>
      <c r="P1256" s="78">
        <v>2</v>
      </c>
      <c r="Q1256" s="78">
        <v>1.5</v>
      </c>
      <c r="R1256" s="79">
        <v>33800</v>
      </c>
      <c r="S1256" s="79">
        <v>5000</v>
      </c>
      <c r="T1256" s="79">
        <v>5000</v>
      </c>
      <c r="U1256" s="80">
        <v>273571</v>
      </c>
      <c r="V1256" s="78">
        <v>0</v>
      </c>
      <c r="W1256" s="78">
        <v>2</v>
      </c>
      <c r="X1256" s="11" t="str">
        <f ca="1">IF(ISBLANK(BudgetsQTable[[#This Row],[budg_seq_yr]]),"FY"&amp;fiscalyear,"FY"&amp;fiscalyear-1+BudgetsQTable[[#This Row],[budg_seq_yr]])</f>
        <v>FY19</v>
      </c>
      <c r="Y1256" s="79">
        <v>273571</v>
      </c>
      <c r="Z1256" s="78" t="s">
        <v>2869</v>
      </c>
      <c r="AA1256" s="78" t="s">
        <v>470</v>
      </c>
      <c r="AB1256" s="76" t="s">
        <v>2821</v>
      </c>
      <c r="AC1256" s="78" t="s">
        <v>3856</v>
      </c>
    </row>
    <row r="1257" spans="1:29" x14ac:dyDescent="0.35">
      <c r="A1257" s="10" t="s">
        <v>1607</v>
      </c>
      <c r="B1257" s="76" t="s">
        <v>2863</v>
      </c>
      <c r="C1257" s="76">
        <f>C1256+(BudgetsQTable[[#This Row],[lead]]&lt;&gt;K1256)</f>
        <v>160</v>
      </c>
      <c r="D1257" s="76">
        <f>D1256*(BudgetsQTable[[#This Row],[lead]]=K1256)+(BudgetsQTable[[#This Row],[prop_id]]&lt;&gt;A1256)</f>
        <v>1</v>
      </c>
      <c r="E1257" s="77">
        <v>43005.54583333333</v>
      </c>
      <c r="F1257" s="78" t="s">
        <v>2868</v>
      </c>
      <c r="G1257" s="78" t="s">
        <v>2869</v>
      </c>
      <c r="H1257" s="78" t="s">
        <v>470</v>
      </c>
      <c r="I1257" s="76" t="s">
        <v>1229</v>
      </c>
      <c r="J1257" s="76" t="s">
        <v>753</v>
      </c>
      <c r="K1257" s="78" t="s">
        <v>1607</v>
      </c>
      <c r="L1257" s="7" t="str">
        <f>IF(BudgetsQTable[[#This Row],[pi_last_name]]=" ","",HYPERLINK("https://www.ejacket.nsf.gov/ej/showProposal.do?Continue=Y&amp;ID="&amp;BudgetsQTable[[#This Row],[prop_id]],BudgetsQTable[[#This Row],[prop_id]]))</f>
        <v/>
      </c>
      <c r="M1257" s="78" t="s">
        <v>753</v>
      </c>
      <c r="N1257" s="7" t="str">
        <f>IF(BudgetsQTable[[#This Row],[pi_last_name]]=" ","",HYPERLINK("mailto:"&amp;BudgetsQTable[[#This Row],[pi_email]]&amp;"&amp;subject=Your NSF Proposal:  "&amp;BudgetsQTable[[#This Row],[prop_id]],BudgetsQTable[[#This Row],[pi_email]]))</f>
        <v/>
      </c>
      <c r="O1257" s="78" t="s">
        <v>753</v>
      </c>
      <c r="P1257" s="78">
        <v>2</v>
      </c>
      <c r="Q1257" s="78">
        <v>1.5</v>
      </c>
      <c r="R1257" s="79">
        <v>35152</v>
      </c>
      <c r="S1257" s="79">
        <v>5000</v>
      </c>
      <c r="T1257" s="79">
        <v>10000</v>
      </c>
      <c r="U1257" s="80">
        <v>327984</v>
      </c>
      <c r="V1257" s="78">
        <v>0</v>
      </c>
      <c r="W1257" s="78">
        <v>3</v>
      </c>
      <c r="X1257" s="11" t="str">
        <f ca="1">IF(ISBLANK(BudgetsQTable[[#This Row],[budg_seq_yr]]),"FY"&amp;fiscalyear,"FY"&amp;fiscalyear-1+BudgetsQTable[[#This Row],[budg_seq_yr]])</f>
        <v>FY20</v>
      </c>
      <c r="Y1257" s="79">
        <v>327984</v>
      </c>
      <c r="Z1257" s="78" t="s">
        <v>2869</v>
      </c>
      <c r="AA1257" s="78" t="s">
        <v>470</v>
      </c>
      <c r="AB1257" s="76" t="s">
        <v>2821</v>
      </c>
      <c r="AC1257" s="78" t="s">
        <v>3856</v>
      </c>
    </row>
    <row r="1258" spans="1:29" x14ac:dyDescent="0.35">
      <c r="A1258" s="10" t="s">
        <v>1607</v>
      </c>
      <c r="B1258" s="76" t="s">
        <v>2863</v>
      </c>
      <c r="C1258" s="76">
        <f>C1257+(BudgetsQTable[[#This Row],[lead]]&lt;&gt;K1257)</f>
        <v>160</v>
      </c>
      <c r="D1258" s="76">
        <f>D1257*(BudgetsQTable[[#This Row],[lead]]=K1257)+(BudgetsQTable[[#This Row],[prop_id]]&lt;&gt;A1257)</f>
        <v>1</v>
      </c>
      <c r="E1258" s="77">
        <v>43005.54583333333</v>
      </c>
      <c r="F1258" s="78" t="s">
        <v>2868</v>
      </c>
      <c r="G1258" s="78" t="s">
        <v>2869</v>
      </c>
      <c r="H1258" s="78" t="s">
        <v>470</v>
      </c>
      <c r="I1258" s="76" t="s">
        <v>1229</v>
      </c>
      <c r="J1258" s="76" t="s">
        <v>753</v>
      </c>
      <c r="K1258" s="78" t="s">
        <v>1607</v>
      </c>
      <c r="L1258" s="7" t="str">
        <f>IF(BudgetsQTable[[#This Row],[pi_last_name]]=" ","",HYPERLINK("https://www.ejacket.nsf.gov/ej/showProposal.do?Continue=Y&amp;ID="&amp;BudgetsQTable[[#This Row],[prop_id]],BudgetsQTable[[#This Row],[prop_id]]))</f>
        <v/>
      </c>
      <c r="M1258" s="78" t="s">
        <v>753</v>
      </c>
      <c r="N1258" s="7" t="str">
        <f>IF(BudgetsQTable[[#This Row],[pi_last_name]]=" ","",HYPERLINK("mailto:"&amp;BudgetsQTable[[#This Row],[pi_email]]&amp;"&amp;subject=Your NSF Proposal:  "&amp;BudgetsQTable[[#This Row],[prop_id]],BudgetsQTable[[#This Row],[pi_email]]))</f>
        <v/>
      </c>
      <c r="O1258" s="78" t="s">
        <v>753</v>
      </c>
      <c r="P1258" s="78">
        <v>2</v>
      </c>
      <c r="Q1258" s="78">
        <v>1.5</v>
      </c>
      <c r="R1258" s="79">
        <v>36558</v>
      </c>
      <c r="S1258" s="79">
        <v>5000</v>
      </c>
      <c r="T1258" s="79">
        <v>10000</v>
      </c>
      <c r="U1258" s="80">
        <v>337482</v>
      </c>
      <c r="V1258" s="78">
        <v>0</v>
      </c>
      <c r="W1258" s="78">
        <v>4</v>
      </c>
      <c r="X1258" s="11" t="str">
        <f ca="1">IF(ISBLANK(BudgetsQTable[[#This Row],[budg_seq_yr]]),"FY"&amp;fiscalyear,"FY"&amp;fiscalyear-1+BudgetsQTable[[#This Row],[budg_seq_yr]])</f>
        <v>FY21</v>
      </c>
      <c r="Y1258" s="79">
        <v>337482</v>
      </c>
      <c r="Z1258" s="78" t="s">
        <v>2869</v>
      </c>
      <c r="AA1258" s="78" t="s">
        <v>470</v>
      </c>
      <c r="AB1258" s="76" t="s">
        <v>2821</v>
      </c>
      <c r="AC1258" s="78" t="s">
        <v>3856</v>
      </c>
    </row>
    <row r="1259" spans="1:29" x14ac:dyDescent="0.35">
      <c r="A1259" s="10" t="s">
        <v>1614</v>
      </c>
      <c r="B1259" s="76" t="s">
        <v>2824</v>
      </c>
      <c r="C1259" s="76">
        <f>C1258+(BudgetsQTable[[#This Row],[lead]]&lt;&gt;K1258)</f>
        <v>161</v>
      </c>
      <c r="D1259" s="76">
        <f>D1258*(BudgetsQTable[[#This Row],[lead]]=K1258)+(BudgetsQTable[[#This Row],[prop_id]]&lt;&gt;A1258)</f>
        <v>1</v>
      </c>
      <c r="E1259" s="77">
        <v>43005.54583333333</v>
      </c>
      <c r="F1259" s="78" t="s">
        <v>2817</v>
      </c>
      <c r="G1259" s="78" t="s">
        <v>2818</v>
      </c>
      <c r="H1259" s="78" t="s">
        <v>474</v>
      </c>
      <c r="I1259" s="76" t="s">
        <v>885</v>
      </c>
      <c r="J1259" s="76" t="s">
        <v>3862</v>
      </c>
      <c r="K1259" s="78" t="s">
        <v>1614</v>
      </c>
      <c r="L1259" s="7" t="str">
        <f>IF(BudgetsQTable[[#This Row],[pi_last_name]]=" ","",HYPERLINK("https://www.ejacket.nsf.gov/ej/showProposal.do?Continue=Y&amp;ID="&amp;BudgetsQTable[[#This Row],[prop_id]],BudgetsQTable[[#This Row],[prop_id]]))</f>
        <v>1763643</v>
      </c>
      <c r="M1259" s="78" t="s">
        <v>1615</v>
      </c>
      <c r="N1259" s="7" t="str">
        <f>IF(BudgetsQTable[[#This Row],[pi_last_name]]=" ","",HYPERLINK("mailto:"&amp;BudgetsQTable[[#This Row],[pi_email]]&amp;"&amp;subject=Your NSF Proposal:  "&amp;BudgetsQTable[[#This Row],[prop_id]],BudgetsQTable[[#This Row],[pi_email]]))</f>
        <v>lalithasankar@asu.edu</v>
      </c>
      <c r="O1259" s="78" t="s">
        <v>534</v>
      </c>
      <c r="P1259" s="78"/>
      <c r="Q1259" s="78"/>
      <c r="R1259" s="79"/>
      <c r="S1259" s="79"/>
      <c r="T1259" s="79"/>
      <c r="U1259" s="80"/>
      <c r="V1259" s="78">
        <v>0</v>
      </c>
      <c r="W1259" s="78"/>
      <c r="X1259" s="11" t="str">
        <f ca="1">IF(ISBLANK(BudgetsQTable[[#This Row],[budg_seq_yr]]),"FY"&amp;fiscalyear,"FY"&amp;fiscalyear-1+BudgetsQTable[[#This Row],[budg_seq_yr]])</f>
        <v>FY18</v>
      </c>
      <c r="Y1259" s="79">
        <v>817000</v>
      </c>
      <c r="Z1259" s="78" t="s">
        <v>2818</v>
      </c>
      <c r="AA1259" s="78" t="s">
        <v>474</v>
      </c>
      <c r="AB1259" s="76" t="s">
        <v>2821</v>
      </c>
      <c r="AC1259" s="78" t="s">
        <v>2988</v>
      </c>
    </row>
    <row r="1260" spans="1:29" x14ac:dyDescent="0.35">
      <c r="A1260" s="10" t="s">
        <v>1614</v>
      </c>
      <c r="B1260" s="76" t="s">
        <v>2824</v>
      </c>
      <c r="C1260" s="76">
        <f>C1259+(BudgetsQTable[[#This Row],[lead]]&lt;&gt;K1259)</f>
        <v>161</v>
      </c>
      <c r="D1260" s="76">
        <f>D1259*(BudgetsQTable[[#This Row],[lead]]=K1259)+(BudgetsQTable[[#This Row],[prop_id]]&lt;&gt;A1259)</f>
        <v>1</v>
      </c>
      <c r="E1260" s="77">
        <v>43005.54583333333</v>
      </c>
      <c r="F1260" s="78" t="s">
        <v>2817</v>
      </c>
      <c r="G1260" s="78" t="s">
        <v>2818</v>
      </c>
      <c r="H1260" s="78" t="s">
        <v>474</v>
      </c>
      <c r="I1260" s="76" t="s">
        <v>885</v>
      </c>
      <c r="J1260" s="76" t="s">
        <v>753</v>
      </c>
      <c r="K1260" s="78" t="s">
        <v>1614</v>
      </c>
      <c r="L1260" s="7" t="str">
        <f>IF(BudgetsQTable[[#This Row],[pi_last_name]]=" ","",HYPERLINK("https://www.ejacket.nsf.gov/ej/showProposal.do?Continue=Y&amp;ID="&amp;BudgetsQTable[[#This Row],[prop_id]],BudgetsQTable[[#This Row],[prop_id]]))</f>
        <v/>
      </c>
      <c r="M1260" s="78" t="s">
        <v>753</v>
      </c>
      <c r="N1260" s="7" t="str">
        <f>IF(BudgetsQTable[[#This Row],[pi_last_name]]=" ","",HYPERLINK("mailto:"&amp;BudgetsQTable[[#This Row],[pi_email]]&amp;"&amp;subject=Your NSF Proposal:  "&amp;BudgetsQTable[[#This Row],[prop_id]],BudgetsQTable[[#This Row],[pi_email]]))</f>
        <v/>
      </c>
      <c r="O1260" s="78" t="s">
        <v>753</v>
      </c>
      <c r="P1260" s="78">
        <v>2</v>
      </c>
      <c r="Q1260" s="78">
        <v>2</v>
      </c>
      <c r="R1260" s="79">
        <v>0</v>
      </c>
      <c r="S1260" s="79">
        <v>3000</v>
      </c>
      <c r="T1260" s="79">
        <v>0</v>
      </c>
      <c r="U1260" s="80">
        <v>178988</v>
      </c>
      <c r="V1260" s="78">
        <v>0</v>
      </c>
      <c r="W1260" s="78">
        <v>1</v>
      </c>
      <c r="X1260" s="11" t="str">
        <f ca="1">IF(ISBLANK(BudgetsQTable[[#This Row],[budg_seq_yr]]),"FY"&amp;fiscalyear,"FY"&amp;fiscalyear-1+BudgetsQTable[[#This Row],[budg_seq_yr]])</f>
        <v>FY18</v>
      </c>
      <c r="Y1260" s="79">
        <v>178988</v>
      </c>
      <c r="Z1260" s="78" t="s">
        <v>2818</v>
      </c>
      <c r="AA1260" s="78" t="s">
        <v>474</v>
      </c>
      <c r="AB1260" s="76" t="s">
        <v>2821</v>
      </c>
      <c r="AC1260" s="78" t="s">
        <v>2988</v>
      </c>
    </row>
    <row r="1261" spans="1:29" x14ac:dyDescent="0.35">
      <c r="A1261" s="10" t="s">
        <v>1614</v>
      </c>
      <c r="B1261" s="76" t="s">
        <v>2824</v>
      </c>
      <c r="C1261" s="76">
        <f>C1260+(BudgetsQTable[[#This Row],[lead]]&lt;&gt;K1260)</f>
        <v>161</v>
      </c>
      <c r="D1261" s="76">
        <f>D1260*(BudgetsQTable[[#This Row],[lead]]=K1260)+(BudgetsQTable[[#This Row],[prop_id]]&lt;&gt;A1260)</f>
        <v>1</v>
      </c>
      <c r="E1261" s="77">
        <v>43005.54583333333</v>
      </c>
      <c r="F1261" s="78" t="s">
        <v>2817</v>
      </c>
      <c r="G1261" s="78" t="s">
        <v>2818</v>
      </c>
      <c r="H1261" s="78" t="s">
        <v>474</v>
      </c>
      <c r="I1261" s="76" t="s">
        <v>885</v>
      </c>
      <c r="J1261" s="76" t="s">
        <v>753</v>
      </c>
      <c r="K1261" s="78" t="s">
        <v>1614</v>
      </c>
      <c r="L1261" s="7" t="str">
        <f>IF(BudgetsQTable[[#This Row],[pi_last_name]]=" ","",HYPERLINK("https://www.ejacket.nsf.gov/ej/showProposal.do?Continue=Y&amp;ID="&amp;BudgetsQTable[[#This Row],[prop_id]],BudgetsQTable[[#This Row],[prop_id]]))</f>
        <v/>
      </c>
      <c r="M1261" s="78" t="s">
        <v>753</v>
      </c>
      <c r="N1261" s="7" t="str">
        <f>IF(BudgetsQTable[[#This Row],[pi_last_name]]=" ","",HYPERLINK("mailto:"&amp;BudgetsQTable[[#This Row],[pi_email]]&amp;"&amp;subject=Your NSF Proposal:  "&amp;BudgetsQTable[[#This Row],[prop_id]],BudgetsQTable[[#This Row],[pi_email]]))</f>
        <v/>
      </c>
      <c r="O1261" s="78" t="s">
        <v>753</v>
      </c>
      <c r="P1261" s="78">
        <v>2</v>
      </c>
      <c r="Q1261" s="78">
        <v>2</v>
      </c>
      <c r="R1261" s="79">
        <v>0</v>
      </c>
      <c r="S1261" s="79">
        <v>3000</v>
      </c>
      <c r="T1261" s="79">
        <v>0</v>
      </c>
      <c r="U1261" s="80">
        <v>187589</v>
      </c>
      <c r="V1261" s="78">
        <v>0</v>
      </c>
      <c r="W1261" s="78">
        <v>2</v>
      </c>
      <c r="X1261" s="11" t="str">
        <f ca="1">IF(ISBLANK(BudgetsQTable[[#This Row],[budg_seq_yr]]),"FY"&amp;fiscalyear,"FY"&amp;fiscalyear-1+BudgetsQTable[[#This Row],[budg_seq_yr]])</f>
        <v>FY19</v>
      </c>
      <c r="Y1261" s="79">
        <v>187589</v>
      </c>
      <c r="Z1261" s="78" t="s">
        <v>2818</v>
      </c>
      <c r="AA1261" s="78" t="s">
        <v>474</v>
      </c>
      <c r="AB1261" s="76" t="s">
        <v>2821</v>
      </c>
      <c r="AC1261" s="78" t="s">
        <v>2988</v>
      </c>
    </row>
    <row r="1262" spans="1:29" x14ac:dyDescent="0.35">
      <c r="A1262" s="10" t="s">
        <v>1614</v>
      </c>
      <c r="B1262" s="76" t="s">
        <v>2824</v>
      </c>
      <c r="C1262" s="76">
        <f>C1261+(BudgetsQTable[[#This Row],[lead]]&lt;&gt;K1261)</f>
        <v>161</v>
      </c>
      <c r="D1262" s="76">
        <f>D1261*(BudgetsQTable[[#This Row],[lead]]=K1261)+(BudgetsQTable[[#This Row],[prop_id]]&lt;&gt;A1261)</f>
        <v>1</v>
      </c>
      <c r="E1262" s="77">
        <v>43005.54583333333</v>
      </c>
      <c r="F1262" s="78" t="s">
        <v>2817</v>
      </c>
      <c r="G1262" s="78" t="s">
        <v>2818</v>
      </c>
      <c r="H1262" s="78" t="s">
        <v>474</v>
      </c>
      <c r="I1262" s="76" t="s">
        <v>885</v>
      </c>
      <c r="J1262" s="76" t="s">
        <v>753</v>
      </c>
      <c r="K1262" s="78" t="s">
        <v>1614</v>
      </c>
      <c r="L1262" s="7" t="str">
        <f>IF(BudgetsQTable[[#This Row],[pi_last_name]]=" ","",HYPERLINK("https://www.ejacket.nsf.gov/ej/showProposal.do?Continue=Y&amp;ID="&amp;BudgetsQTable[[#This Row],[prop_id]],BudgetsQTable[[#This Row],[prop_id]]))</f>
        <v/>
      </c>
      <c r="M1262" s="78" t="s">
        <v>753</v>
      </c>
      <c r="N1262" s="7" t="str">
        <f>IF(BudgetsQTable[[#This Row],[pi_last_name]]=" ","",HYPERLINK("mailto:"&amp;BudgetsQTable[[#This Row],[pi_email]]&amp;"&amp;subject=Your NSF Proposal:  "&amp;BudgetsQTable[[#This Row],[prop_id]],BudgetsQTable[[#This Row],[pi_email]]))</f>
        <v/>
      </c>
      <c r="O1262" s="78" t="s">
        <v>753</v>
      </c>
      <c r="P1262" s="78">
        <v>2</v>
      </c>
      <c r="Q1262" s="78">
        <v>2</v>
      </c>
      <c r="R1262" s="79">
        <v>0</v>
      </c>
      <c r="S1262" s="79">
        <v>3000</v>
      </c>
      <c r="T1262" s="79">
        <v>0</v>
      </c>
      <c r="U1262" s="80">
        <v>195537</v>
      </c>
      <c r="V1262" s="78">
        <v>0</v>
      </c>
      <c r="W1262" s="78">
        <v>3</v>
      </c>
      <c r="X1262" s="11" t="str">
        <f ca="1">IF(ISBLANK(BudgetsQTable[[#This Row],[budg_seq_yr]]),"FY"&amp;fiscalyear,"FY"&amp;fiscalyear-1+BudgetsQTable[[#This Row],[budg_seq_yr]])</f>
        <v>FY20</v>
      </c>
      <c r="Y1262" s="79">
        <v>195537</v>
      </c>
      <c r="Z1262" s="78" t="s">
        <v>2818</v>
      </c>
      <c r="AA1262" s="78" t="s">
        <v>474</v>
      </c>
      <c r="AB1262" s="76" t="s">
        <v>2821</v>
      </c>
      <c r="AC1262" s="78" t="s">
        <v>2988</v>
      </c>
    </row>
    <row r="1263" spans="1:29" x14ac:dyDescent="0.35">
      <c r="A1263" s="10" t="s">
        <v>1614</v>
      </c>
      <c r="B1263" s="76" t="s">
        <v>2824</v>
      </c>
      <c r="C1263" s="76">
        <f>C1262+(BudgetsQTable[[#This Row],[lead]]&lt;&gt;K1262)</f>
        <v>161</v>
      </c>
      <c r="D1263" s="76">
        <f>D1262*(BudgetsQTable[[#This Row],[lead]]=K1262)+(BudgetsQTable[[#This Row],[prop_id]]&lt;&gt;A1262)</f>
        <v>1</v>
      </c>
      <c r="E1263" s="77">
        <v>43005.54583333333</v>
      </c>
      <c r="F1263" s="78" t="s">
        <v>2817</v>
      </c>
      <c r="G1263" s="78" t="s">
        <v>2818</v>
      </c>
      <c r="H1263" s="78" t="s">
        <v>474</v>
      </c>
      <c r="I1263" s="76" t="s">
        <v>885</v>
      </c>
      <c r="J1263" s="76" t="s">
        <v>753</v>
      </c>
      <c r="K1263" s="78" t="s">
        <v>1614</v>
      </c>
      <c r="L1263" s="7" t="str">
        <f>IF(BudgetsQTable[[#This Row],[pi_last_name]]=" ","",HYPERLINK("https://www.ejacket.nsf.gov/ej/showProposal.do?Continue=Y&amp;ID="&amp;BudgetsQTable[[#This Row],[prop_id]],BudgetsQTable[[#This Row],[prop_id]]))</f>
        <v/>
      </c>
      <c r="M1263" s="78" t="s">
        <v>753</v>
      </c>
      <c r="N1263" s="7" t="str">
        <f>IF(BudgetsQTable[[#This Row],[pi_last_name]]=" ","",HYPERLINK("mailto:"&amp;BudgetsQTable[[#This Row],[pi_email]]&amp;"&amp;subject=Your NSF Proposal:  "&amp;BudgetsQTable[[#This Row],[prop_id]],BudgetsQTable[[#This Row],[pi_email]]))</f>
        <v/>
      </c>
      <c r="O1263" s="78" t="s">
        <v>753</v>
      </c>
      <c r="P1263" s="78">
        <v>2</v>
      </c>
      <c r="Q1263" s="78">
        <v>2</v>
      </c>
      <c r="R1263" s="79">
        <v>0</v>
      </c>
      <c r="S1263" s="79">
        <v>3000</v>
      </c>
      <c r="T1263" s="79">
        <v>45248</v>
      </c>
      <c r="U1263" s="80">
        <v>254886</v>
      </c>
      <c r="V1263" s="78">
        <v>0</v>
      </c>
      <c r="W1263" s="78">
        <v>4</v>
      </c>
      <c r="X1263" s="11" t="str">
        <f ca="1">IF(ISBLANK(BudgetsQTable[[#This Row],[budg_seq_yr]]),"FY"&amp;fiscalyear,"FY"&amp;fiscalyear-1+BudgetsQTable[[#This Row],[budg_seq_yr]])</f>
        <v>FY21</v>
      </c>
      <c r="Y1263" s="79">
        <v>254886</v>
      </c>
      <c r="Z1263" s="78" t="s">
        <v>2818</v>
      </c>
      <c r="AA1263" s="78" t="s">
        <v>474</v>
      </c>
      <c r="AB1263" s="76" t="s">
        <v>2821</v>
      </c>
      <c r="AC1263" s="78" t="s">
        <v>2988</v>
      </c>
    </row>
    <row r="1264" spans="1:29" x14ac:dyDescent="0.35">
      <c r="A1264" s="10" t="s">
        <v>3863</v>
      </c>
      <c r="B1264" s="76" t="s">
        <v>2834</v>
      </c>
      <c r="C1264" s="76">
        <f>C1263+(BudgetsQTable[[#This Row],[lead]]&lt;&gt;K1263)</f>
        <v>161</v>
      </c>
      <c r="D1264" s="76">
        <f>D1263*(BudgetsQTable[[#This Row],[lead]]=K1263)+(BudgetsQTable[[#This Row],[prop_id]]&lt;&gt;A1263)</f>
        <v>2</v>
      </c>
      <c r="E1264" s="77">
        <v>43005.573611111111</v>
      </c>
      <c r="F1264" s="78" t="s">
        <v>2817</v>
      </c>
      <c r="G1264" s="78" t="s">
        <v>2818</v>
      </c>
      <c r="H1264" s="78" t="s">
        <v>474</v>
      </c>
      <c r="I1264" s="76" t="s">
        <v>885</v>
      </c>
      <c r="J1264" s="76" t="s">
        <v>3867</v>
      </c>
      <c r="K1264" s="78" t="s">
        <v>1614</v>
      </c>
      <c r="L1264" s="7" t="str">
        <f>IF(BudgetsQTable[[#This Row],[pi_last_name]]=" ","",HYPERLINK("https://www.ejacket.nsf.gov/ej/showProposal.do?Continue=Y&amp;ID="&amp;BudgetsQTable[[#This Row],[prop_id]],BudgetsQTable[[#This Row],[prop_id]]))</f>
        <v>1763692</v>
      </c>
      <c r="M1264" s="78" t="s">
        <v>3864</v>
      </c>
      <c r="N1264" s="7" t="str">
        <f>IF(BudgetsQTable[[#This Row],[pi_last_name]]=" ","",HYPERLINK("mailto:"&amp;BudgetsQTable[[#This Row],[pi_email]]&amp;"&amp;subject=Your NSF Proposal:  "&amp;BudgetsQTable[[#This Row],[prop_id]],BudgetsQTable[[#This Row],[pi_email]]))</f>
        <v>flavio@seas.harvard.edu</v>
      </c>
      <c r="O1264" s="78" t="s">
        <v>2938</v>
      </c>
      <c r="P1264" s="78"/>
      <c r="Q1264" s="78"/>
      <c r="R1264" s="79"/>
      <c r="S1264" s="79"/>
      <c r="T1264" s="79"/>
      <c r="U1264" s="80"/>
      <c r="V1264" s="78">
        <v>0</v>
      </c>
      <c r="W1264" s="78"/>
      <c r="X1264" s="11" t="str">
        <f ca="1">IF(ISBLANK(BudgetsQTable[[#This Row],[budg_seq_yr]]),"FY"&amp;fiscalyear,"FY"&amp;fiscalyear-1+BudgetsQTable[[#This Row],[budg_seq_yr]])</f>
        <v>FY18</v>
      </c>
      <c r="Y1264" s="79">
        <v>383000</v>
      </c>
      <c r="Z1264" s="78" t="s">
        <v>2818</v>
      </c>
      <c r="AA1264" s="78" t="s">
        <v>474</v>
      </c>
      <c r="AB1264" s="76" t="s">
        <v>2821</v>
      </c>
      <c r="AC1264" s="78" t="s">
        <v>2988</v>
      </c>
    </row>
    <row r="1265" spans="1:29" x14ac:dyDescent="0.35">
      <c r="A1265" s="10" t="s">
        <v>3863</v>
      </c>
      <c r="B1265" s="76" t="s">
        <v>2834</v>
      </c>
      <c r="C1265" s="76">
        <f>C1264+(BudgetsQTable[[#This Row],[lead]]&lt;&gt;K1264)</f>
        <v>161</v>
      </c>
      <c r="D1265" s="76">
        <f>D1264*(BudgetsQTable[[#This Row],[lead]]=K1264)+(BudgetsQTable[[#This Row],[prop_id]]&lt;&gt;A1264)</f>
        <v>2</v>
      </c>
      <c r="E1265" s="77">
        <v>43005.573611111111</v>
      </c>
      <c r="F1265" s="78" t="s">
        <v>2817</v>
      </c>
      <c r="G1265" s="78" t="s">
        <v>2818</v>
      </c>
      <c r="H1265" s="78" t="s">
        <v>474</v>
      </c>
      <c r="I1265" s="76" t="s">
        <v>885</v>
      </c>
      <c r="J1265" s="76" t="s">
        <v>753</v>
      </c>
      <c r="K1265" s="78" t="s">
        <v>1614</v>
      </c>
      <c r="L1265" s="7" t="str">
        <f>IF(BudgetsQTable[[#This Row],[pi_last_name]]=" ","",HYPERLINK("https://www.ejacket.nsf.gov/ej/showProposal.do?Continue=Y&amp;ID="&amp;BudgetsQTable[[#This Row],[prop_id]],BudgetsQTable[[#This Row],[prop_id]]))</f>
        <v/>
      </c>
      <c r="M1265" s="78" t="s">
        <v>753</v>
      </c>
      <c r="N1265" s="7" t="str">
        <f>IF(BudgetsQTable[[#This Row],[pi_last_name]]=" ","",HYPERLINK("mailto:"&amp;BudgetsQTable[[#This Row],[pi_email]]&amp;"&amp;subject=Your NSF Proposal:  "&amp;BudgetsQTable[[#This Row],[prop_id]],BudgetsQTable[[#This Row],[pi_email]]))</f>
        <v/>
      </c>
      <c r="O1265" s="78" t="s">
        <v>753</v>
      </c>
      <c r="P1265" s="78">
        <v>1</v>
      </c>
      <c r="Q1265" s="78">
        <v>0</v>
      </c>
      <c r="R1265" s="79">
        <v>0</v>
      </c>
      <c r="S1265" s="79">
        <v>0</v>
      </c>
      <c r="T1265" s="79">
        <v>0</v>
      </c>
      <c r="U1265" s="80">
        <v>93556</v>
      </c>
      <c r="V1265" s="78">
        <v>0</v>
      </c>
      <c r="W1265" s="78">
        <v>1</v>
      </c>
      <c r="X1265" s="11" t="str">
        <f ca="1">IF(ISBLANK(BudgetsQTable[[#This Row],[budg_seq_yr]]),"FY"&amp;fiscalyear,"FY"&amp;fiscalyear-1+BudgetsQTable[[#This Row],[budg_seq_yr]])</f>
        <v>FY18</v>
      </c>
      <c r="Y1265" s="79">
        <v>93556</v>
      </c>
      <c r="Z1265" s="78" t="s">
        <v>2818</v>
      </c>
      <c r="AA1265" s="78" t="s">
        <v>474</v>
      </c>
      <c r="AB1265" s="76" t="s">
        <v>2821</v>
      </c>
      <c r="AC1265" s="78" t="s">
        <v>2988</v>
      </c>
    </row>
    <row r="1266" spans="1:29" x14ac:dyDescent="0.35">
      <c r="A1266" s="10" t="s">
        <v>3863</v>
      </c>
      <c r="B1266" s="76" t="s">
        <v>2834</v>
      </c>
      <c r="C1266" s="76">
        <f>C1265+(BudgetsQTable[[#This Row],[lead]]&lt;&gt;K1265)</f>
        <v>161</v>
      </c>
      <c r="D1266" s="76">
        <f>D1265*(BudgetsQTable[[#This Row],[lead]]=K1265)+(BudgetsQTable[[#This Row],[prop_id]]&lt;&gt;A1265)</f>
        <v>2</v>
      </c>
      <c r="E1266" s="77">
        <v>43005.573611111111</v>
      </c>
      <c r="F1266" s="78" t="s">
        <v>2817</v>
      </c>
      <c r="G1266" s="78" t="s">
        <v>2818</v>
      </c>
      <c r="H1266" s="78" t="s">
        <v>474</v>
      </c>
      <c r="I1266" s="76" t="s">
        <v>885</v>
      </c>
      <c r="J1266" s="76" t="s">
        <v>753</v>
      </c>
      <c r="K1266" s="78" t="s">
        <v>1614</v>
      </c>
      <c r="L1266" s="7" t="str">
        <f>IF(BudgetsQTable[[#This Row],[pi_last_name]]=" ","",HYPERLINK("https://www.ejacket.nsf.gov/ej/showProposal.do?Continue=Y&amp;ID="&amp;BudgetsQTable[[#This Row],[prop_id]],BudgetsQTable[[#This Row],[prop_id]]))</f>
        <v/>
      </c>
      <c r="M1266" s="78" t="s">
        <v>753</v>
      </c>
      <c r="N1266" s="7" t="str">
        <f>IF(BudgetsQTable[[#This Row],[pi_last_name]]=" ","",HYPERLINK("mailto:"&amp;BudgetsQTable[[#This Row],[pi_email]]&amp;"&amp;subject=Your NSF Proposal:  "&amp;BudgetsQTable[[#This Row],[prop_id]],BudgetsQTable[[#This Row],[pi_email]]))</f>
        <v/>
      </c>
      <c r="O1266" s="78" t="s">
        <v>753</v>
      </c>
      <c r="P1266" s="78">
        <v>1</v>
      </c>
      <c r="Q1266" s="78">
        <v>0</v>
      </c>
      <c r="R1266" s="79">
        <v>0</v>
      </c>
      <c r="S1266" s="79">
        <v>0</v>
      </c>
      <c r="T1266" s="79">
        <v>0</v>
      </c>
      <c r="U1266" s="80">
        <v>96350</v>
      </c>
      <c r="V1266" s="78">
        <v>0</v>
      </c>
      <c r="W1266" s="78">
        <v>2</v>
      </c>
      <c r="X1266" s="11" t="str">
        <f ca="1">IF(ISBLANK(BudgetsQTable[[#This Row],[budg_seq_yr]]),"FY"&amp;fiscalyear,"FY"&amp;fiscalyear-1+BudgetsQTable[[#This Row],[budg_seq_yr]])</f>
        <v>FY19</v>
      </c>
      <c r="Y1266" s="79">
        <v>96350</v>
      </c>
      <c r="Z1266" s="78" t="s">
        <v>2818</v>
      </c>
      <c r="AA1266" s="78" t="s">
        <v>474</v>
      </c>
      <c r="AB1266" s="76" t="s">
        <v>2821</v>
      </c>
      <c r="AC1266" s="78" t="s">
        <v>2988</v>
      </c>
    </row>
    <row r="1267" spans="1:29" x14ac:dyDescent="0.35">
      <c r="A1267" s="10" t="s">
        <v>3863</v>
      </c>
      <c r="B1267" s="76" t="s">
        <v>2834</v>
      </c>
      <c r="C1267" s="76">
        <f>C1266+(BudgetsQTable[[#This Row],[lead]]&lt;&gt;K1266)</f>
        <v>161</v>
      </c>
      <c r="D1267" s="76">
        <f>D1266*(BudgetsQTable[[#This Row],[lead]]=K1266)+(BudgetsQTable[[#This Row],[prop_id]]&lt;&gt;A1266)</f>
        <v>2</v>
      </c>
      <c r="E1267" s="77">
        <v>43005.573611111111</v>
      </c>
      <c r="F1267" s="78" t="s">
        <v>2817</v>
      </c>
      <c r="G1267" s="78" t="s">
        <v>2818</v>
      </c>
      <c r="H1267" s="78" t="s">
        <v>474</v>
      </c>
      <c r="I1267" s="76" t="s">
        <v>885</v>
      </c>
      <c r="J1267" s="76" t="s">
        <v>753</v>
      </c>
      <c r="K1267" s="78" t="s">
        <v>1614</v>
      </c>
      <c r="L1267" s="7" t="str">
        <f>IF(BudgetsQTable[[#This Row],[pi_last_name]]=" ","",HYPERLINK("https://www.ejacket.nsf.gov/ej/showProposal.do?Continue=Y&amp;ID="&amp;BudgetsQTable[[#This Row],[prop_id]],BudgetsQTable[[#This Row],[prop_id]]))</f>
        <v/>
      </c>
      <c r="M1267" s="78" t="s">
        <v>753</v>
      </c>
      <c r="N1267" s="7" t="str">
        <f>IF(BudgetsQTable[[#This Row],[pi_last_name]]=" ","",HYPERLINK("mailto:"&amp;BudgetsQTable[[#This Row],[pi_email]]&amp;"&amp;subject=Your NSF Proposal:  "&amp;BudgetsQTable[[#This Row],[prop_id]],BudgetsQTable[[#This Row],[pi_email]]))</f>
        <v/>
      </c>
      <c r="O1267" s="78" t="s">
        <v>753</v>
      </c>
      <c r="P1267" s="78">
        <v>1</v>
      </c>
      <c r="Q1267" s="78">
        <v>0</v>
      </c>
      <c r="R1267" s="79">
        <v>0</v>
      </c>
      <c r="S1267" s="79">
        <v>0</v>
      </c>
      <c r="T1267" s="79">
        <v>0</v>
      </c>
      <c r="U1267" s="80">
        <v>89780</v>
      </c>
      <c r="V1267" s="78">
        <v>0</v>
      </c>
      <c r="W1267" s="78">
        <v>3</v>
      </c>
      <c r="X1267" s="11" t="str">
        <f ca="1">IF(ISBLANK(BudgetsQTable[[#This Row],[budg_seq_yr]]),"FY"&amp;fiscalyear,"FY"&amp;fiscalyear-1+BudgetsQTable[[#This Row],[budg_seq_yr]])</f>
        <v>FY20</v>
      </c>
      <c r="Y1267" s="79">
        <v>89780</v>
      </c>
      <c r="Z1267" s="78" t="s">
        <v>2818</v>
      </c>
      <c r="AA1267" s="78" t="s">
        <v>474</v>
      </c>
      <c r="AB1267" s="76" t="s">
        <v>2821</v>
      </c>
      <c r="AC1267" s="78" t="s">
        <v>2988</v>
      </c>
    </row>
    <row r="1268" spans="1:29" x14ac:dyDescent="0.35">
      <c r="A1268" s="10" t="s">
        <v>3863</v>
      </c>
      <c r="B1268" s="76" t="s">
        <v>2834</v>
      </c>
      <c r="C1268" s="76">
        <f>C1267+(BudgetsQTable[[#This Row],[lead]]&lt;&gt;K1267)</f>
        <v>161</v>
      </c>
      <c r="D1268" s="76">
        <f>D1267*(BudgetsQTable[[#This Row],[lead]]=K1267)+(BudgetsQTable[[#This Row],[prop_id]]&lt;&gt;A1267)</f>
        <v>2</v>
      </c>
      <c r="E1268" s="77">
        <v>43005.573611111111</v>
      </c>
      <c r="F1268" s="78" t="s">
        <v>2817</v>
      </c>
      <c r="G1268" s="78" t="s">
        <v>2818</v>
      </c>
      <c r="H1268" s="78" t="s">
        <v>474</v>
      </c>
      <c r="I1268" s="76" t="s">
        <v>885</v>
      </c>
      <c r="J1268" s="76" t="s">
        <v>753</v>
      </c>
      <c r="K1268" s="78" t="s">
        <v>1614</v>
      </c>
      <c r="L1268" s="7" t="str">
        <f>IF(BudgetsQTable[[#This Row],[pi_last_name]]=" ","",HYPERLINK("https://www.ejacket.nsf.gov/ej/showProposal.do?Continue=Y&amp;ID="&amp;BudgetsQTable[[#This Row],[prop_id]],BudgetsQTable[[#This Row],[prop_id]]))</f>
        <v/>
      </c>
      <c r="M1268" s="78" t="s">
        <v>753</v>
      </c>
      <c r="N1268" s="7" t="str">
        <f>IF(BudgetsQTable[[#This Row],[pi_last_name]]=" ","",HYPERLINK("mailto:"&amp;BudgetsQTable[[#This Row],[pi_email]]&amp;"&amp;subject=Your NSF Proposal:  "&amp;BudgetsQTable[[#This Row],[prop_id]],BudgetsQTable[[#This Row],[pi_email]]))</f>
        <v/>
      </c>
      <c r="O1268" s="78" t="s">
        <v>753</v>
      </c>
      <c r="P1268" s="78">
        <v>1</v>
      </c>
      <c r="Q1268" s="78">
        <v>0</v>
      </c>
      <c r="R1268" s="79">
        <v>0</v>
      </c>
      <c r="S1268" s="79">
        <v>0</v>
      </c>
      <c r="T1268" s="79">
        <v>0</v>
      </c>
      <c r="U1268" s="80">
        <v>103314</v>
      </c>
      <c r="V1268" s="78">
        <v>0</v>
      </c>
      <c r="W1268" s="78">
        <v>4</v>
      </c>
      <c r="X1268" s="11" t="str">
        <f ca="1">IF(ISBLANK(BudgetsQTable[[#This Row],[budg_seq_yr]]),"FY"&amp;fiscalyear,"FY"&amp;fiscalyear-1+BudgetsQTable[[#This Row],[budg_seq_yr]])</f>
        <v>FY21</v>
      </c>
      <c r="Y1268" s="79">
        <v>103314</v>
      </c>
      <c r="Z1268" s="78" t="s">
        <v>2818</v>
      </c>
      <c r="AA1268" s="78" t="s">
        <v>474</v>
      </c>
      <c r="AB1268" s="76" t="s">
        <v>2821</v>
      </c>
      <c r="AC1268" s="78" t="s">
        <v>2988</v>
      </c>
    </row>
    <row r="1269" spans="1:29" x14ac:dyDescent="0.35">
      <c r="A1269" s="10" t="s">
        <v>1617</v>
      </c>
      <c r="B1269" s="76" t="s">
        <v>2863</v>
      </c>
      <c r="C1269" s="76">
        <f>C1268+(BudgetsQTable[[#This Row],[lead]]&lt;&gt;K1268)</f>
        <v>162</v>
      </c>
      <c r="D1269" s="76">
        <f>D1268*(BudgetsQTable[[#This Row],[lead]]=K1268)+(BudgetsQTable[[#This Row],[prop_id]]&lt;&gt;A1268)</f>
        <v>1</v>
      </c>
      <c r="E1269" s="77">
        <v>43005.54791666667</v>
      </c>
      <c r="F1269" s="78" t="s">
        <v>2817</v>
      </c>
      <c r="G1269" s="78" t="s">
        <v>2818</v>
      </c>
      <c r="H1269" s="78" t="s">
        <v>476</v>
      </c>
      <c r="I1269" s="76" t="s">
        <v>765</v>
      </c>
      <c r="J1269" s="76" t="s">
        <v>3871</v>
      </c>
      <c r="K1269" s="78" t="s">
        <v>1617</v>
      </c>
      <c r="L1269" s="7" t="str">
        <f>IF(BudgetsQTable[[#This Row],[pi_last_name]]=" ","",HYPERLINK("https://www.ejacket.nsf.gov/ej/showProposal.do?Continue=Y&amp;ID="&amp;BudgetsQTable[[#This Row],[prop_id]],BudgetsQTable[[#This Row],[prop_id]]))</f>
        <v>1763646</v>
      </c>
      <c r="M1269" s="78" t="s">
        <v>1618</v>
      </c>
      <c r="N1269" s="7" t="str">
        <f>IF(BudgetsQTable[[#This Row],[pi_last_name]]=" ","",HYPERLINK("mailto:"&amp;BudgetsQTable[[#This Row],[pi_email]]&amp;"&amp;subject=Your NSF Proposal:  "&amp;BudgetsQTable[[#This Row],[prop_id]],BudgetsQTable[[#This Row],[pi_email]]))</f>
        <v>mstrout@cs.arizona.edu</v>
      </c>
      <c r="O1269" s="78" t="s">
        <v>3071</v>
      </c>
      <c r="P1269" s="78"/>
      <c r="Q1269" s="78"/>
      <c r="R1269" s="79"/>
      <c r="S1269" s="79"/>
      <c r="T1269" s="79"/>
      <c r="U1269" s="80"/>
      <c r="V1269" s="78">
        <v>0</v>
      </c>
      <c r="W1269" s="78"/>
      <c r="X1269" s="11" t="str">
        <f ca="1">IF(ISBLANK(BudgetsQTable[[#This Row],[budg_seq_yr]]),"FY"&amp;fiscalyear,"FY"&amp;fiscalyear-1+BudgetsQTable[[#This Row],[budg_seq_yr]])</f>
        <v>FY18</v>
      </c>
      <c r="Y1269" s="79">
        <v>1231999</v>
      </c>
      <c r="Z1269" s="78" t="s">
        <v>2818</v>
      </c>
      <c r="AA1269" s="78" t="s">
        <v>476</v>
      </c>
      <c r="AB1269" s="76" t="s">
        <v>2821</v>
      </c>
      <c r="AC1269" s="78" t="s">
        <v>3279</v>
      </c>
    </row>
    <row r="1270" spans="1:29" x14ac:dyDescent="0.35">
      <c r="A1270" s="10" t="s">
        <v>1617</v>
      </c>
      <c r="B1270" s="76" t="s">
        <v>2863</v>
      </c>
      <c r="C1270" s="76">
        <f>C1269+(BudgetsQTable[[#This Row],[lead]]&lt;&gt;K1269)</f>
        <v>162</v>
      </c>
      <c r="D1270" s="76">
        <f>D1269*(BudgetsQTable[[#This Row],[lead]]=K1269)+(BudgetsQTable[[#This Row],[prop_id]]&lt;&gt;A1269)</f>
        <v>1</v>
      </c>
      <c r="E1270" s="77">
        <v>43005.54791666667</v>
      </c>
      <c r="F1270" s="78" t="s">
        <v>2817</v>
      </c>
      <c r="G1270" s="78" t="s">
        <v>2818</v>
      </c>
      <c r="H1270" s="78" t="s">
        <v>476</v>
      </c>
      <c r="I1270" s="76" t="s">
        <v>765</v>
      </c>
      <c r="J1270" s="76" t="s">
        <v>753</v>
      </c>
      <c r="K1270" s="78" t="s">
        <v>1617</v>
      </c>
      <c r="L1270" s="7" t="str">
        <f>IF(BudgetsQTable[[#This Row],[pi_last_name]]=" ","",HYPERLINK("https://www.ejacket.nsf.gov/ej/showProposal.do?Continue=Y&amp;ID="&amp;BudgetsQTable[[#This Row],[prop_id]],BudgetsQTable[[#This Row],[prop_id]]))</f>
        <v/>
      </c>
      <c r="M1270" s="78" t="s">
        <v>753</v>
      </c>
      <c r="N1270" s="7" t="str">
        <f>IF(BudgetsQTable[[#This Row],[pi_last_name]]=" ","",HYPERLINK("mailto:"&amp;BudgetsQTable[[#This Row],[pi_email]]&amp;"&amp;subject=Your NSF Proposal:  "&amp;BudgetsQTable[[#This Row],[prop_id]],BudgetsQTable[[#This Row],[pi_email]]))</f>
        <v/>
      </c>
      <c r="O1270" s="78" t="s">
        <v>753</v>
      </c>
      <c r="P1270" s="78">
        <v>4</v>
      </c>
      <c r="Q1270" s="78">
        <v>4</v>
      </c>
      <c r="R1270" s="79">
        <v>22917</v>
      </c>
      <c r="S1270" s="79">
        <v>10000</v>
      </c>
      <c r="T1270" s="79">
        <v>32000</v>
      </c>
      <c r="U1270" s="80">
        <v>423111</v>
      </c>
      <c r="V1270" s="78">
        <v>0</v>
      </c>
      <c r="W1270" s="78">
        <v>1</v>
      </c>
      <c r="X1270" s="11" t="str">
        <f ca="1">IF(ISBLANK(BudgetsQTable[[#This Row],[budg_seq_yr]]),"FY"&amp;fiscalyear,"FY"&amp;fiscalyear-1+BudgetsQTable[[#This Row],[budg_seq_yr]])</f>
        <v>FY18</v>
      </c>
      <c r="Y1270" s="79">
        <v>423111</v>
      </c>
      <c r="Z1270" s="78" t="s">
        <v>2818</v>
      </c>
      <c r="AA1270" s="78" t="s">
        <v>476</v>
      </c>
      <c r="AB1270" s="76" t="s">
        <v>2821</v>
      </c>
      <c r="AC1270" s="78" t="s">
        <v>3279</v>
      </c>
    </row>
    <row r="1271" spans="1:29" x14ac:dyDescent="0.35">
      <c r="A1271" s="10" t="s">
        <v>1617</v>
      </c>
      <c r="B1271" s="76" t="s">
        <v>2863</v>
      </c>
      <c r="C1271" s="76">
        <f>C1270+(BudgetsQTable[[#This Row],[lead]]&lt;&gt;K1270)</f>
        <v>162</v>
      </c>
      <c r="D1271" s="76">
        <f>D1270*(BudgetsQTable[[#This Row],[lead]]=K1270)+(BudgetsQTable[[#This Row],[prop_id]]&lt;&gt;A1270)</f>
        <v>1</v>
      </c>
      <c r="E1271" s="77">
        <v>43005.54791666667</v>
      </c>
      <c r="F1271" s="78" t="s">
        <v>2817</v>
      </c>
      <c r="G1271" s="78" t="s">
        <v>2818</v>
      </c>
      <c r="H1271" s="78" t="s">
        <v>476</v>
      </c>
      <c r="I1271" s="76" t="s">
        <v>765</v>
      </c>
      <c r="J1271" s="76" t="s">
        <v>753</v>
      </c>
      <c r="K1271" s="78" t="s">
        <v>1617</v>
      </c>
      <c r="L1271" s="7" t="str">
        <f>IF(BudgetsQTable[[#This Row],[pi_last_name]]=" ","",HYPERLINK("https://www.ejacket.nsf.gov/ej/showProposal.do?Continue=Y&amp;ID="&amp;BudgetsQTable[[#This Row],[prop_id]],BudgetsQTable[[#This Row],[prop_id]]))</f>
        <v/>
      </c>
      <c r="M1271" s="78" t="s">
        <v>753</v>
      </c>
      <c r="N1271" s="7" t="str">
        <f>IF(BudgetsQTable[[#This Row],[pi_last_name]]=" ","",HYPERLINK("mailto:"&amp;BudgetsQTable[[#This Row],[pi_email]]&amp;"&amp;subject=Your NSF Proposal:  "&amp;BudgetsQTable[[#This Row],[prop_id]],BudgetsQTable[[#This Row],[pi_email]]))</f>
        <v/>
      </c>
      <c r="O1271" s="78" t="s">
        <v>753</v>
      </c>
      <c r="P1271" s="78">
        <v>4</v>
      </c>
      <c r="Q1271" s="78">
        <v>4</v>
      </c>
      <c r="R1271" s="79">
        <v>23604</v>
      </c>
      <c r="S1271" s="79">
        <v>10000</v>
      </c>
      <c r="T1271" s="79">
        <v>0</v>
      </c>
      <c r="U1271" s="80">
        <v>396879</v>
      </c>
      <c r="V1271" s="78">
        <v>0</v>
      </c>
      <c r="W1271" s="78">
        <v>2</v>
      </c>
      <c r="X1271" s="11" t="str">
        <f ca="1">IF(ISBLANK(BudgetsQTable[[#This Row],[budg_seq_yr]]),"FY"&amp;fiscalyear,"FY"&amp;fiscalyear-1+BudgetsQTable[[#This Row],[budg_seq_yr]])</f>
        <v>FY19</v>
      </c>
      <c r="Y1271" s="79">
        <v>396879</v>
      </c>
      <c r="Z1271" s="78" t="s">
        <v>2818</v>
      </c>
      <c r="AA1271" s="78" t="s">
        <v>476</v>
      </c>
      <c r="AB1271" s="76" t="s">
        <v>2821</v>
      </c>
      <c r="AC1271" s="78" t="s">
        <v>3279</v>
      </c>
    </row>
    <row r="1272" spans="1:29" x14ac:dyDescent="0.35">
      <c r="A1272" s="10" t="s">
        <v>1617</v>
      </c>
      <c r="B1272" s="76" t="s">
        <v>2863</v>
      </c>
      <c r="C1272" s="76">
        <f>C1271+(BudgetsQTable[[#This Row],[lead]]&lt;&gt;K1271)</f>
        <v>162</v>
      </c>
      <c r="D1272" s="76">
        <f>D1271*(BudgetsQTable[[#This Row],[lead]]=K1271)+(BudgetsQTable[[#This Row],[prop_id]]&lt;&gt;A1271)</f>
        <v>1</v>
      </c>
      <c r="E1272" s="77">
        <v>43005.54791666667</v>
      </c>
      <c r="F1272" s="78" t="s">
        <v>2817</v>
      </c>
      <c r="G1272" s="78" t="s">
        <v>2818</v>
      </c>
      <c r="H1272" s="78" t="s">
        <v>476</v>
      </c>
      <c r="I1272" s="76" t="s">
        <v>765</v>
      </c>
      <c r="J1272" s="76" t="s">
        <v>753</v>
      </c>
      <c r="K1272" s="78" t="s">
        <v>1617</v>
      </c>
      <c r="L1272" s="7" t="str">
        <f>IF(BudgetsQTable[[#This Row],[pi_last_name]]=" ","",HYPERLINK("https://www.ejacket.nsf.gov/ej/showProposal.do?Continue=Y&amp;ID="&amp;BudgetsQTable[[#This Row],[prop_id]],BudgetsQTable[[#This Row],[prop_id]]))</f>
        <v/>
      </c>
      <c r="M1272" s="78" t="s">
        <v>753</v>
      </c>
      <c r="N1272" s="7" t="str">
        <f>IF(BudgetsQTable[[#This Row],[pi_last_name]]=" ","",HYPERLINK("mailto:"&amp;BudgetsQTable[[#This Row],[pi_email]]&amp;"&amp;subject=Your NSF Proposal:  "&amp;BudgetsQTable[[#This Row],[prop_id]],BudgetsQTable[[#This Row],[pi_email]]))</f>
        <v/>
      </c>
      <c r="O1272" s="78" t="s">
        <v>753</v>
      </c>
      <c r="P1272" s="78">
        <v>4</v>
      </c>
      <c r="Q1272" s="78">
        <v>4</v>
      </c>
      <c r="R1272" s="79">
        <v>24312</v>
      </c>
      <c r="S1272" s="79">
        <v>10000</v>
      </c>
      <c r="T1272" s="79">
        <v>0</v>
      </c>
      <c r="U1272" s="80">
        <v>412009</v>
      </c>
      <c r="V1272" s="78">
        <v>0</v>
      </c>
      <c r="W1272" s="78">
        <v>3</v>
      </c>
      <c r="X1272" s="11" t="str">
        <f ca="1">IF(ISBLANK(BudgetsQTable[[#This Row],[budg_seq_yr]]),"FY"&amp;fiscalyear,"FY"&amp;fiscalyear-1+BudgetsQTable[[#This Row],[budg_seq_yr]])</f>
        <v>FY20</v>
      </c>
      <c r="Y1272" s="79">
        <v>412009</v>
      </c>
      <c r="Z1272" s="78" t="s">
        <v>2818</v>
      </c>
      <c r="AA1272" s="78" t="s">
        <v>476</v>
      </c>
      <c r="AB1272" s="76" t="s">
        <v>2821</v>
      </c>
      <c r="AC1272" s="78" t="s">
        <v>3279</v>
      </c>
    </row>
    <row r="1273" spans="1:29" x14ac:dyDescent="0.35">
      <c r="A1273" s="10" t="s">
        <v>1629</v>
      </c>
      <c r="B1273" s="76" t="s">
        <v>2863</v>
      </c>
      <c r="C1273" s="76">
        <f>C1272+(BudgetsQTable[[#This Row],[lead]]&lt;&gt;K1272)</f>
        <v>163</v>
      </c>
      <c r="D1273" s="76">
        <f>D1272*(BudgetsQTable[[#This Row],[lead]]=K1272)+(BudgetsQTable[[#This Row],[prop_id]]&lt;&gt;A1272)</f>
        <v>1</v>
      </c>
      <c r="E1273" s="77">
        <v>43005.548611111109</v>
      </c>
      <c r="F1273" s="78" t="s">
        <v>2868</v>
      </c>
      <c r="G1273" s="78" t="s">
        <v>2869</v>
      </c>
      <c r="H1273" s="78" t="s">
        <v>468</v>
      </c>
      <c r="I1273" s="76" t="s">
        <v>1185</v>
      </c>
      <c r="J1273" s="76" t="s">
        <v>3875</v>
      </c>
      <c r="K1273" s="78" t="s">
        <v>1629</v>
      </c>
      <c r="L1273" s="7" t="str">
        <f>IF(BudgetsQTable[[#This Row],[pi_last_name]]=" ","",HYPERLINK("https://www.ejacket.nsf.gov/ej/showProposal.do?Continue=Y&amp;ID="&amp;BudgetsQTable[[#This Row],[prop_id]],BudgetsQTable[[#This Row],[prop_id]]))</f>
        <v>1763649</v>
      </c>
      <c r="M1273" s="78" t="s">
        <v>1630</v>
      </c>
      <c r="N1273" s="7" t="str">
        <f>IF(BudgetsQTable[[#This Row],[pi_last_name]]=" ","",HYPERLINK("mailto:"&amp;BudgetsQTable[[#This Row],[pi_email]]&amp;"&amp;subject=Your NSF Proposal:  "&amp;BudgetsQTable[[#This Row],[prop_id]],BudgetsQTable[[#This Row],[pi_email]]))</f>
        <v>jerryfails@boisestate.edu</v>
      </c>
      <c r="O1273" s="78" t="s">
        <v>3873</v>
      </c>
      <c r="P1273" s="78"/>
      <c r="Q1273" s="78"/>
      <c r="R1273" s="79"/>
      <c r="S1273" s="79"/>
      <c r="T1273" s="79"/>
      <c r="U1273" s="80"/>
      <c r="V1273" s="78">
        <v>0</v>
      </c>
      <c r="W1273" s="78"/>
      <c r="X1273" s="11" t="str">
        <f ca="1">IF(ISBLANK(BudgetsQTable[[#This Row],[budg_seq_yr]]),"FY"&amp;fiscalyear,"FY"&amp;fiscalyear-1+BudgetsQTable[[#This Row],[budg_seq_yr]])</f>
        <v>FY18</v>
      </c>
      <c r="Y1273" s="79">
        <v>1199604</v>
      </c>
      <c r="Z1273" s="78" t="s">
        <v>2869</v>
      </c>
      <c r="AA1273" s="78" t="s">
        <v>468</v>
      </c>
      <c r="AB1273" s="76" t="s">
        <v>2821</v>
      </c>
      <c r="AC1273" s="78" t="s">
        <v>3377</v>
      </c>
    </row>
    <row r="1274" spans="1:29" x14ac:dyDescent="0.35">
      <c r="A1274" s="10" t="s">
        <v>1629</v>
      </c>
      <c r="B1274" s="76" t="s">
        <v>2863</v>
      </c>
      <c r="C1274" s="76">
        <f>C1273+(BudgetsQTable[[#This Row],[lead]]&lt;&gt;K1273)</f>
        <v>163</v>
      </c>
      <c r="D1274" s="76">
        <f>D1273*(BudgetsQTable[[#This Row],[lead]]=K1273)+(BudgetsQTable[[#This Row],[prop_id]]&lt;&gt;A1273)</f>
        <v>1</v>
      </c>
      <c r="E1274" s="77">
        <v>43005.548611111109</v>
      </c>
      <c r="F1274" s="78" t="s">
        <v>2868</v>
      </c>
      <c r="G1274" s="78" t="s">
        <v>2869</v>
      </c>
      <c r="H1274" s="78" t="s">
        <v>468</v>
      </c>
      <c r="I1274" s="76" t="s">
        <v>1185</v>
      </c>
      <c r="J1274" s="76" t="s">
        <v>753</v>
      </c>
      <c r="K1274" s="78" t="s">
        <v>1629</v>
      </c>
      <c r="L1274" s="7" t="str">
        <f>IF(BudgetsQTable[[#This Row],[pi_last_name]]=" ","",HYPERLINK("https://www.ejacket.nsf.gov/ej/showProposal.do?Continue=Y&amp;ID="&amp;BudgetsQTable[[#This Row],[prop_id]],BudgetsQTable[[#This Row],[prop_id]]))</f>
        <v/>
      </c>
      <c r="M1274" s="78" t="s">
        <v>753</v>
      </c>
      <c r="N1274" s="7" t="str">
        <f>IF(BudgetsQTable[[#This Row],[pi_last_name]]=" ","",HYPERLINK("mailto:"&amp;BudgetsQTable[[#This Row],[pi_email]]&amp;"&amp;subject=Your NSF Proposal:  "&amp;BudgetsQTable[[#This Row],[prop_id]],BudgetsQTable[[#This Row],[pi_email]]))</f>
        <v/>
      </c>
      <c r="O1274" s="78" t="s">
        <v>753</v>
      </c>
      <c r="P1274" s="78">
        <v>4</v>
      </c>
      <c r="Q1274" s="78">
        <v>4</v>
      </c>
      <c r="R1274" s="79">
        <v>0</v>
      </c>
      <c r="S1274" s="79">
        <v>3325</v>
      </c>
      <c r="T1274" s="79">
        <v>0</v>
      </c>
      <c r="U1274" s="80">
        <v>292175</v>
      </c>
      <c r="V1274" s="78">
        <v>0</v>
      </c>
      <c r="W1274" s="78">
        <v>1</v>
      </c>
      <c r="X1274" s="11" t="str">
        <f ca="1">IF(ISBLANK(BudgetsQTable[[#This Row],[budg_seq_yr]]),"FY"&amp;fiscalyear,"FY"&amp;fiscalyear-1+BudgetsQTable[[#This Row],[budg_seq_yr]])</f>
        <v>FY18</v>
      </c>
      <c r="Y1274" s="79">
        <v>292175</v>
      </c>
      <c r="Z1274" s="78" t="s">
        <v>2869</v>
      </c>
      <c r="AA1274" s="78" t="s">
        <v>468</v>
      </c>
      <c r="AB1274" s="76" t="s">
        <v>2821</v>
      </c>
      <c r="AC1274" s="78" t="s">
        <v>3377</v>
      </c>
    </row>
    <row r="1275" spans="1:29" x14ac:dyDescent="0.35">
      <c r="A1275" s="10" t="s">
        <v>1629</v>
      </c>
      <c r="B1275" s="76" t="s">
        <v>2863</v>
      </c>
      <c r="C1275" s="76">
        <f>C1274+(BudgetsQTable[[#This Row],[lead]]&lt;&gt;K1274)</f>
        <v>163</v>
      </c>
      <c r="D1275" s="76">
        <f>D1274*(BudgetsQTable[[#This Row],[lead]]=K1274)+(BudgetsQTable[[#This Row],[prop_id]]&lt;&gt;A1274)</f>
        <v>1</v>
      </c>
      <c r="E1275" s="77">
        <v>43005.548611111109</v>
      </c>
      <c r="F1275" s="78" t="s">
        <v>2868</v>
      </c>
      <c r="G1275" s="78" t="s">
        <v>2869</v>
      </c>
      <c r="H1275" s="78" t="s">
        <v>468</v>
      </c>
      <c r="I1275" s="76" t="s">
        <v>1185</v>
      </c>
      <c r="J1275" s="76" t="s">
        <v>753</v>
      </c>
      <c r="K1275" s="78" t="s">
        <v>1629</v>
      </c>
      <c r="L1275" s="7" t="str">
        <f>IF(BudgetsQTable[[#This Row],[pi_last_name]]=" ","",HYPERLINK("https://www.ejacket.nsf.gov/ej/showProposal.do?Continue=Y&amp;ID="&amp;BudgetsQTable[[#This Row],[prop_id]],BudgetsQTable[[#This Row],[prop_id]]))</f>
        <v/>
      </c>
      <c r="M1275" s="78" t="s">
        <v>753</v>
      </c>
      <c r="N1275" s="7" t="str">
        <f>IF(BudgetsQTable[[#This Row],[pi_last_name]]=" ","",HYPERLINK("mailto:"&amp;BudgetsQTable[[#This Row],[pi_email]]&amp;"&amp;subject=Your NSF Proposal:  "&amp;BudgetsQTable[[#This Row],[prop_id]],BudgetsQTable[[#This Row],[pi_email]]))</f>
        <v/>
      </c>
      <c r="O1275" s="78" t="s">
        <v>753</v>
      </c>
      <c r="P1275" s="78">
        <v>4</v>
      </c>
      <c r="Q1275" s="78">
        <v>4</v>
      </c>
      <c r="R1275" s="79">
        <v>0</v>
      </c>
      <c r="S1275" s="79">
        <v>6650</v>
      </c>
      <c r="T1275" s="79">
        <v>0</v>
      </c>
      <c r="U1275" s="80">
        <v>297847</v>
      </c>
      <c r="V1275" s="78">
        <v>0</v>
      </c>
      <c r="W1275" s="78">
        <v>2</v>
      </c>
      <c r="X1275" s="11" t="str">
        <f ca="1">IF(ISBLANK(BudgetsQTable[[#This Row],[budg_seq_yr]]),"FY"&amp;fiscalyear,"FY"&amp;fiscalyear-1+BudgetsQTable[[#This Row],[budg_seq_yr]])</f>
        <v>FY19</v>
      </c>
      <c r="Y1275" s="79">
        <v>297847</v>
      </c>
      <c r="Z1275" s="78" t="s">
        <v>2869</v>
      </c>
      <c r="AA1275" s="78" t="s">
        <v>468</v>
      </c>
      <c r="AB1275" s="76" t="s">
        <v>2821</v>
      </c>
      <c r="AC1275" s="78" t="s">
        <v>3377</v>
      </c>
    </row>
    <row r="1276" spans="1:29" x14ac:dyDescent="0.35">
      <c r="A1276" s="10" t="s">
        <v>1629</v>
      </c>
      <c r="B1276" s="76" t="s">
        <v>2863</v>
      </c>
      <c r="C1276" s="76">
        <f>C1275+(BudgetsQTable[[#This Row],[lead]]&lt;&gt;K1275)</f>
        <v>163</v>
      </c>
      <c r="D1276" s="76">
        <f>D1275*(BudgetsQTable[[#This Row],[lead]]=K1275)+(BudgetsQTable[[#This Row],[prop_id]]&lt;&gt;A1275)</f>
        <v>1</v>
      </c>
      <c r="E1276" s="77">
        <v>43005.548611111109</v>
      </c>
      <c r="F1276" s="78" t="s">
        <v>2868</v>
      </c>
      <c r="G1276" s="78" t="s">
        <v>2869</v>
      </c>
      <c r="H1276" s="78" t="s">
        <v>468</v>
      </c>
      <c r="I1276" s="76" t="s">
        <v>1185</v>
      </c>
      <c r="J1276" s="76" t="s">
        <v>753</v>
      </c>
      <c r="K1276" s="78" t="s">
        <v>1629</v>
      </c>
      <c r="L1276" s="7" t="str">
        <f>IF(BudgetsQTable[[#This Row],[pi_last_name]]=" ","",HYPERLINK("https://www.ejacket.nsf.gov/ej/showProposal.do?Continue=Y&amp;ID="&amp;BudgetsQTable[[#This Row],[prop_id]],BudgetsQTable[[#This Row],[prop_id]]))</f>
        <v/>
      </c>
      <c r="M1276" s="78" t="s">
        <v>753</v>
      </c>
      <c r="N1276" s="7" t="str">
        <f>IF(BudgetsQTable[[#This Row],[pi_last_name]]=" ","",HYPERLINK("mailto:"&amp;BudgetsQTable[[#This Row],[pi_email]]&amp;"&amp;subject=Your NSF Proposal:  "&amp;BudgetsQTable[[#This Row],[prop_id]],BudgetsQTable[[#This Row],[pi_email]]))</f>
        <v/>
      </c>
      <c r="O1276" s="78" t="s">
        <v>753</v>
      </c>
      <c r="P1276" s="78">
        <v>4</v>
      </c>
      <c r="Q1276" s="78">
        <v>4</v>
      </c>
      <c r="R1276" s="79">
        <v>0</v>
      </c>
      <c r="S1276" s="79">
        <v>6650</v>
      </c>
      <c r="T1276" s="79">
        <v>0</v>
      </c>
      <c r="U1276" s="80">
        <v>302416</v>
      </c>
      <c r="V1276" s="78">
        <v>0</v>
      </c>
      <c r="W1276" s="78">
        <v>3</v>
      </c>
      <c r="X1276" s="11" t="str">
        <f ca="1">IF(ISBLANK(BudgetsQTable[[#This Row],[budg_seq_yr]]),"FY"&amp;fiscalyear,"FY"&amp;fiscalyear-1+BudgetsQTable[[#This Row],[budg_seq_yr]])</f>
        <v>FY20</v>
      </c>
      <c r="Y1276" s="79">
        <v>302416</v>
      </c>
      <c r="Z1276" s="78" t="s">
        <v>2869</v>
      </c>
      <c r="AA1276" s="78" t="s">
        <v>468</v>
      </c>
      <c r="AB1276" s="76" t="s">
        <v>2821</v>
      </c>
      <c r="AC1276" s="78" t="s">
        <v>3377</v>
      </c>
    </row>
    <row r="1277" spans="1:29" x14ac:dyDescent="0.35">
      <c r="A1277" s="10" t="s">
        <v>1629</v>
      </c>
      <c r="B1277" s="76" t="s">
        <v>2863</v>
      </c>
      <c r="C1277" s="76">
        <f>C1276+(BudgetsQTable[[#This Row],[lead]]&lt;&gt;K1276)</f>
        <v>163</v>
      </c>
      <c r="D1277" s="76">
        <f>D1276*(BudgetsQTable[[#This Row],[lead]]=K1276)+(BudgetsQTable[[#This Row],[prop_id]]&lt;&gt;A1276)</f>
        <v>1</v>
      </c>
      <c r="E1277" s="77">
        <v>43005.548611111109</v>
      </c>
      <c r="F1277" s="78" t="s">
        <v>2868</v>
      </c>
      <c r="G1277" s="78" t="s">
        <v>2869</v>
      </c>
      <c r="H1277" s="78" t="s">
        <v>468</v>
      </c>
      <c r="I1277" s="76" t="s">
        <v>1185</v>
      </c>
      <c r="J1277" s="76" t="s">
        <v>753</v>
      </c>
      <c r="K1277" s="78" t="s">
        <v>1629</v>
      </c>
      <c r="L1277" s="7" t="str">
        <f>IF(BudgetsQTable[[#This Row],[pi_last_name]]=" ","",HYPERLINK("https://www.ejacket.nsf.gov/ej/showProposal.do?Continue=Y&amp;ID="&amp;BudgetsQTable[[#This Row],[prop_id]],BudgetsQTable[[#This Row],[prop_id]]))</f>
        <v/>
      </c>
      <c r="M1277" s="78" t="s">
        <v>753</v>
      </c>
      <c r="N1277" s="7" t="str">
        <f>IF(BudgetsQTable[[#This Row],[pi_last_name]]=" ","",HYPERLINK("mailto:"&amp;BudgetsQTable[[#This Row],[pi_email]]&amp;"&amp;subject=Your NSF Proposal:  "&amp;BudgetsQTable[[#This Row],[prop_id]],BudgetsQTable[[#This Row],[pi_email]]))</f>
        <v/>
      </c>
      <c r="O1277" s="78" t="s">
        <v>753</v>
      </c>
      <c r="P1277" s="78">
        <v>4</v>
      </c>
      <c r="Q1277" s="78">
        <v>4</v>
      </c>
      <c r="R1277" s="79">
        <v>0</v>
      </c>
      <c r="S1277" s="79">
        <v>6650</v>
      </c>
      <c r="T1277" s="79">
        <v>0</v>
      </c>
      <c r="U1277" s="80">
        <v>307166</v>
      </c>
      <c r="V1277" s="78">
        <v>0</v>
      </c>
      <c r="W1277" s="78">
        <v>4</v>
      </c>
      <c r="X1277" s="11" t="str">
        <f ca="1">IF(ISBLANK(BudgetsQTable[[#This Row],[budg_seq_yr]]),"FY"&amp;fiscalyear,"FY"&amp;fiscalyear-1+BudgetsQTable[[#This Row],[budg_seq_yr]])</f>
        <v>FY21</v>
      </c>
      <c r="Y1277" s="79">
        <v>307166</v>
      </c>
      <c r="Z1277" s="78" t="s">
        <v>2869</v>
      </c>
      <c r="AA1277" s="78" t="s">
        <v>468</v>
      </c>
      <c r="AB1277" s="76" t="s">
        <v>2821</v>
      </c>
      <c r="AC1277" s="78" t="s">
        <v>3377</v>
      </c>
    </row>
    <row r="1278" spans="1:29" x14ac:dyDescent="0.35">
      <c r="A1278" s="10" t="s">
        <v>1632</v>
      </c>
      <c r="B1278" s="76" t="s">
        <v>2824</v>
      </c>
      <c r="C1278" s="76">
        <f>C1277+(BudgetsQTable[[#This Row],[lead]]&lt;&gt;K1277)</f>
        <v>164</v>
      </c>
      <c r="D1278" s="76">
        <f>D1277*(BudgetsQTable[[#This Row],[lead]]=K1277)+(BudgetsQTable[[#This Row],[prop_id]]&lt;&gt;A1277)</f>
        <v>1</v>
      </c>
      <c r="E1278" s="77">
        <v>43005.55</v>
      </c>
      <c r="F1278" s="78" t="s">
        <v>2839</v>
      </c>
      <c r="G1278" s="78" t="s">
        <v>2840</v>
      </c>
      <c r="H1278" s="78" t="s">
        <v>464</v>
      </c>
      <c r="I1278" s="76" t="s">
        <v>1188</v>
      </c>
      <c r="J1278" s="76" t="s">
        <v>3878</v>
      </c>
      <c r="K1278" s="78" t="s">
        <v>1632</v>
      </c>
      <c r="L1278" s="7" t="str">
        <f>IF(BudgetsQTable[[#This Row],[pi_last_name]]=" ","",HYPERLINK("https://www.ejacket.nsf.gov/ej/showProposal.do?Continue=Y&amp;ID="&amp;BudgetsQTable[[#This Row],[prop_id]],BudgetsQTable[[#This Row],[prop_id]]))</f>
        <v>1763651</v>
      </c>
      <c r="M1278" s="78" t="s">
        <v>1633</v>
      </c>
      <c r="N1278" s="7" t="str">
        <f>IF(BudgetsQTable[[#This Row],[pi_last_name]]=" ","",HYPERLINK("mailto:"&amp;BudgetsQTable[[#This Row],[pi_email]]&amp;"&amp;subject=Your NSF Proposal:  "&amp;BudgetsQTable[[#This Row],[prop_id]],BudgetsQTable[[#This Row],[pi_email]]))</f>
        <v>fabianb@cs.northwestern.edu</v>
      </c>
      <c r="O1278" s="78" t="s">
        <v>600</v>
      </c>
      <c r="P1278" s="78"/>
      <c r="Q1278" s="78"/>
      <c r="R1278" s="79"/>
      <c r="S1278" s="79"/>
      <c r="T1278" s="79"/>
      <c r="U1278" s="80"/>
      <c r="V1278" s="78">
        <v>0</v>
      </c>
      <c r="W1278" s="78"/>
      <c r="X1278" s="11" t="str">
        <f ca="1">IF(ISBLANK(BudgetsQTable[[#This Row],[budg_seq_yr]]),"FY"&amp;fiscalyear,"FY"&amp;fiscalyear-1+BudgetsQTable[[#This Row],[budg_seq_yr]])</f>
        <v>FY18</v>
      </c>
      <c r="Y1278" s="79">
        <v>648288</v>
      </c>
      <c r="Z1278" s="78" t="s">
        <v>2840</v>
      </c>
      <c r="AA1278" s="78" t="s">
        <v>464</v>
      </c>
      <c r="AB1278" s="76" t="s">
        <v>2821</v>
      </c>
      <c r="AC1278" s="78"/>
    </row>
    <row r="1279" spans="1:29" x14ac:dyDescent="0.35">
      <c r="A1279" s="10" t="s">
        <v>1632</v>
      </c>
      <c r="B1279" s="76" t="s">
        <v>2824</v>
      </c>
      <c r="C1279" s="76">
        <f>C1278+(BudgetsQTable[[#This Row],[lead]]&lt;&gt;K1278)</f>
        <v>164</v>
      </c>
      <c r="D1279" s="76">
        <f>D1278*(BudgetsQTable[[#This Row],[lead]]=K1278)+(BudgetsQTable[[#This Row],[prop_id]]&lt;&gt;A1278)</f>
        <v>1</v>
      </c>
      <c r="E1279" s="77">
        <v>43005.55</v>
      </c>
      <c r="F1279" s="78" t="s">
        <v>2839</v>
      </c>
      <c r="G1279" s="78" t="s">
        <v>2840</v>
      </c>
      <c r="H1279" s="78" t="s">
        <v>464</v>
      </c>
      <c r="I1279" s="76" t="s">
        <v>1188</v>
      </c>
      <c r="J1279" s="76" t="s">
        <v>753</v>
      </c>
      <c r="K1279" s="78" t="s">
        <v>1632</v>
      </c>
      <c r="L1279" s="7" t="str">
        <f>IF(BudgetsQTable[[#This Row],[pi_last_name]]=" ","",HYPERLINK("https://www.ejacket.nsf.gov/ej/showProposal.do?Continue=Y&amp;ID="&amp;BudgetsQTable[[#This Row],[prop_id]],BudgetsQTable[[#This Row],[prop_id]]))</f>
        <v/>
      </c>
      <c r="M1279" s="78" t="s">
        <v>753</v>
      </c>
      <c r="N1279" s="7" t="str">
        <f>IF(BudgetsQTable[[#This Row],[pi_last_name]]=" ","",HYPERLINK("mailto:"&amp;BudgetsQTable[[#This Row],[pi_email]]&amp;"&amp;subject=Your NSF Proposal:  "&amp;BudgetsQTable[[#This Row],[prop_id]],BudgetsQTable[[#This Row],[pi_email]]))</f>
        <v/>
      </c>
      <c r="O1279" s="78" t="s">
        <v>753</v>
      </c>
      <c r="P1279" s="78">
        <v>1</v>
      </c>
      <c r="Q1279" s="78">
        <v>1</v>
      </c>
      <c r="R1279" s="79">
        <v>25000</v>
      </c>
      <c r="S1279" s="79">
        <v>5000</v>
      </c>
      <c r="T1279" s="79">
        <v>0</v>
      </c>
      <c r="U1279" s="80">
        <v>155387</v>
      </c>
      <c r="V1279" s="78">
        <v>0</v>
      </c>
      <c r="W1279" s="78">
        <v>1</v>
      </c>
      <c r="X1279" s="11" t="str">
        <f ca="1">IF(ISBLANK(BudgetsQTable[[#This Row],[budg_seq_yr]]),"FY"&amp;fiscalyear,"FY"&amp;fiscalyear-1+BudgetsQTable[[#This Row],[budg_seq_yr]])</f>
        <v>FY18</v>
      </c>
      <c r="Y1279" s="79">
        <v>155387</v>
      </c>
      <c r="Z1279" s="78" t="s">
        <v>2840</v>
      </c>
      <c r="AA1279" s="78" t="s">
        <v>464</v>
      </c>
      <c r="AB1279" s="76" t="s">
        <v>2821</v>
      </c>
      <c r="AC1279" s="78"/>
    </row>
    <row r="1280" spans="1:29" x14ac:dyDescent="0.35">
      <c r="A1280" s="10" t="s">
        <v>1632</v>
      </c>
      <c r="B1280" s="76" t="s">
        <v>2824</v>
      </c>
      <c r="C1280" s="76">
        <f>C1279+(BudgetsQTable[[#This Row],[lead]]&lt;&gt;K1279)</f>
        <v>164</v>
      </c>
      <c r="D1280" s="76">
        <f>D1279*(BudgetsQTable[[#This Row],[lead]]=K1279)+(BudgetsQTable[[#This Row],[prop_id]]&lt;&gt;A1279)</f>
        <v>1</v>
      </c>
      <c r="E1280" s="77">
        <v>43005.55</v>
      </c>
      <c r="F1280" s="78" t="s">
        <v>2839</v>
      </c>
      <c r="G1280" s="78" t="s">
        <v>2840</v>
      </c>
      <c r="H1280" s="78" t="s">
        <v>464</v>
      </c>
      <c r="I1280" s="76" t="s">
        <v>1188</v>
      </c>
      <c r="J1280" s="76" t="s">
        <v>753</v>
      </c>
      <c r="K1280" s="78" t="s">
        <v>1632</v>
      </c>
      <c r="L1280" s="7" t="str">
        <f>IF(BudgetsQTable[[#This Row],[pi_last_name]]=" ","",HYPERLINK("https://www.ejacket.nsf.gov/ej/showProposal.do?Continue=Y&amp;ID="&amp;BudgetsQTable[[#This Row],[prop_id]],BudgetsQTable[[#This Row],[prop_id]]))</f>
        <v/>
      </c>
      <c r="M1280" s="78" t="s">
        <v>753</v>
      </c>
      <c r="N1280" s="7" t="str">
        <f>IF(BudgetsQTable[[#This Row],[pi_last_name]]=" ","",HYPERLINK("mailto:"&amp;BudgetsQTable[[#This Row],[pi_email]]&amp;"&amp;subject=Your NSF Proposal:  "&amp;BudgetsQTable[[#This Row],[prop_id]],BudgetsQTable[[#This Row],[pi_email]]))</f>
        <v/>
      </c>
      <c r="O1280" s="78" t="s">
        <v>753</v>
      </c>
      <c r="P1280" s="78">
        <v>1</v>
      </c>
      <c r="Q1280" s="78">
        <v>1</v>
      </c>
      <c r="R1280" s="79">
        <v>25750</v>
      </c>
      <c r="S1280" s="79">
        <v>5000</v>
      </c>
      <c r="T1280" s="79">
        <v>0</v>
      </c>
      <c r="U1280" s="80">
        <v>159747</v>
      </c>
      <c r="V1280" s="78">
        <v>0</v>
      </c>
      <c r="W1280" s="78">
        <v>2</v>
      </c>
      <c r="X1280" s="11" t="str">
        <f ca="1">IF(ISBLANK(BudgetsQTable[[#This Row],[budg_seq_yr]]),"FY"&amp;fiscalyear,"FY"&amp;fiscalyear-1+BudgetsQTable[[#This Row],[budg_seq_yr]])</f>
        <v>FY19</v>
      </c>
      <c r="Y1280" s="79">
        <v>159747</v>
      </c>
      <c r="Z1280" s="78" t="s">
        <v>2840</v>
      </c>
      <c r="AA1280" s="78" t="s">
        <v>464</v>
      </c>
      <c r="AB1280" s="76" t="s">
        <v>2821</v>
      </c>
      <c r="AC1280" s="78"/>
    </row>
    <row r="1281" spans="1:29" x14ac:dyDescent="0.35">
      <c r="A1281" s="10" t="s">
        <v>1632</v>
      </c>
      <c r="B1281" s="76" t="s">
        <v>2824</v>
      </c>
      <c r="C1281" s="76">
        <f>C1280+(BudgetsQTable[[#This Row],[lead]]&lt;&gt;K1280)</f>
        <v>164</v>
      </c>
      <c r="D1281" s="76">
        <f>D1280*(BudgetsQTable[[#This Row],[lead]]=K1280)+(BudgetsQTable[[#This Row],[prop_id]]&lt;&gt;A1280)</f>
        <v>1</v>
      </c>
      <c r="E1281" s="77">
        <v>43005.55</v>
      </c>
      <c r="F1281" s="78" t="s">
        <v>2839</v>
      </c>
      <c r="G1281" s="78" t="s">
        <v>2840</v>
      </c>
      <c r="H1281" s="78" t="s">
        <v>464</v>
      </c>
      <c r="I1281" s="76" t="s">
        <v>1188</v>
      </c>
      <c r="J1281" s="76" t="s">
        <v>753</v>
      </c>
      <c r="K1281" s="78" t="s">
        <v>1632</v>
      </c>
      <c r="L1281" s="7" t="str">
        <f>IF(BudgetsQTable[[#This Row],[pi_last_name]]=" ","",HYPERLINK("https://www.ejacket.nsf.gov/ej/showProposal.do?Continue=Y&amp;ID="&amp;BudgetsQTable[[#This Row],[prop_id]],BudgetsQTable[[#This Row],[prop_id]]))</f>
        <v/>
      </c>
      <c r="M1281" s="78" t="s">
        <v>753</v>
      </c>
      <c r="N1281" s="7" t="str">
        <f>IF(BudgetsQTable[[#This Row],[pi_last_name]]=" ","",HYPERLINK("mailto:"&amp;BudgetsQTable[[#This Row],[pi_email]]&amp;"&amp;subject=Your NSF Proposal:  "&amp;BudgetsQTable[[#This Row],[prop_id]],BudgetsQTable[[#This Row],[pi_email]]))</f>
        <v/>
      </c>
      <c r="O1281" s="78" t="s">
        <v>753</v>
      </c>
      <c r="P1281" s="78">
        <v>1</v>
      </c>
      <c r="Q1281" s="78">
        <v>1</v>
      </c>
      <c r="R1281" s="79">
        <v>26523</v>
      </c>
      <c r="S1281" s="79">
        <v>5000</v>
      </c>
      <c r="T1281" s="79">
        <v>0</v>
      </c>
      <c r="U1281" s="80">
        <v>164251</v>
      </c>
      <c r="V1281" s="78">
        <v>0</v>
      </c>
      <c r="W1281" s="78">
        <v>3</v>
      </c>
      <c r="X1281" s="11" t="str">
        <f ca="1">IF(ISBLANK(BudgetsQTable[[#This Row],[budg_seq_yr]]),"FY"&amp;fiscalyear,"FY"&amp;fiscalyear-1+BudgetsQTable[[#This Row],[budg_seq_yr]])</f>
        <v>FY20</v>
      </c>
      <c r="Y1281" s="79">
        <v>164251</v>
      </c>
      <c r="Z1281" s="78" t="s">
        <v>2840</v>
      </c>
      <c r="AA1281" s="78" t="s">
        <v>464</v>
      </c>
      <c r="AB1281" s="76" t="s">
        <v>2821</v>
      </c>
      <c r="AC1281" s="78"/>
    </row>
    <row r="1282" spans="1:29" x14ac:dyDescent="0.35">
      <c r="A1282" s="10" t="s">
        <v>1632</v>
      </c>
      <c r="B1282" s="76" t="s">
        <v>2824</v>
      </c>
      <c r="C1282" s="76">
        <f>C1281+(BudgetsQTable[[#This Row],[lead]]&lt;&gt;K1281)</f>
        <v>164</v>
      </c>
      <c r="D1282" s="76">
        <f>D1281*(BudgetsQTable[[#This Row],[lead]]=K1281)+(BudgetsQTable[[#This Row],[prop_id]]&lt;&gt;A1281)</f>
        <v>1</v>
      </c>
      <c r="E1282" s="77">
        <v>43005.55</v>
      </c>
      <c r="F1282" s="78" t="s">
        <v>2839</v>
      </c>
      <c r="G1282" s="78" t="s">
        <v>2840</v>
      </c>
      <c r="H1282" s="78" t="s">
        <v>464</v>
      </c>
      <c r="I1282" s="76" t="s">
        <v>1188</v>
      </c>
      <c r="J1282" s="76" t="s">
        <v>753</v>
      </c>
      <c r="K1282" s="78" t="s">
        <v>1632</v>
      </c>
      <c r="L1282" s="7" t="str">
        <f>IF(BudgetsQTable[[#This Row],[pi_last_name]]=" ","",HYPERLINK("https://www.ejacket.nsf.gov/ej/showProposal.do?Continue=Y&amp;ID="&amp;BudgetsQTable[[#This Row],[prop_id]],BudgetsQTable[[#This Row],[prop_id]]))</f>
        <v/>
      </c>
      <c r="M1282" s="78" t="s">
        <v>753</v>
      </c>
      <c r="N1282" s="7" t="str">
        <f>IF(BudgetsQTable[[#This Row],[pi_last_name]]=" ","",HYPERLINK("mailto:"&amp;BudgetsQTable[[#This Row],[pi_email]]&amp;"&amp;subject=Your NSF Proposal:  "&amp;BudgetsQTable[[#This Row],[prop_id]],BudgetsQTable[[#This Row],[pi_email]]))</f>
        <v/>
      </c>
      <c r="O1282" s="78" t="s">
        <v>753</v>
      </c>
      <c r="P1282" s="78">
        <v>1</v>
      </c>
      <c r="Q1282" s="78">
        <v>1</v>
      </c>
      <c r="R1282" s="79">
        <v>27318</v>
      </c>
      <c r="S1282" s="79">
        <v>5000</v>
      </c>
      <c r="T1282" s="79">
        <v>0</v>
      </c>
      <c r="U1282" s="80">
        <v>168903</v>
      </c>
      <c r="V1282" s="78">
        <v>0</v>
      </c>
      <c r="W1282" s="78">
        <v>4</v>
      </c>
      <c r="X1282" s="11" t="str">
        <f ca="1">IF(ISBLANK(BudgetsQTable[[#This Row],[budg_seq_yr]]),"FY"&amp;fiscalyear,"FY"&amp;fiscalyear-1+BudgetsQTable[[#This Row],[budg_seq_yr]])</f>
        <v>FY21</v>
      </c>
      <c r="Y1282" s="79">
        <v>168903</v>
      </c>
      <c r="Z1282" s="78" t="s">
        <v>2840</v>
      </c>
      <c r="AA1282" s="78" t="s">
        <v>464</v>
      </c>
      <c r="AB1282" s="76" t="s">
        <v>2821</v>
      </c>
      <c r="AC1282" s="78"/>
    </row>
    <row r="1283" spans="1:29" x14ac:dyDescent="0.35">
      <c r="A1283" s="10" t="s">
        <v>3879</v>
      </c>
      <c r="B1283" s="76" t="s">
        <v>2834</v>
      </c>
      <c r="C1283" s="76">
        <f>C1282+(BudgetsQTable[[#This Row],[lead]]&lt;&gt;K1282)</f>
        <v>164</v>
      </c>
      <c r="D1283" s="76">
        <f>D1282*(BudgetsQTable[[#This Row],[lead]]=K1282)+(BudgetsQTable[[#This Row],[prop_id]]&lt;&gt;A1282)</f>
        <v>2</v>
      </c>
      <c r="E1283" s="77">
        <v>43005.620138888888</v>
      </c>
      <c r="F1283" s="78" t="s">
        <v>2839</v>
      </c>
      <c r="G1283" s="78" t="s">
        <v>2840</v>
      </c>
      <c r="H1283" s="78" t="s">
        <v>464</v>
      </c>
      <c r="I1283" s="76" t="s">
        <v>1188</v>
      </c>
      <c r="J1283" s="76" t="s">
        <v>3881</v>
      </c>
      <c r="K1283" s="78" t="s">
        <v>1632</v>
      </c>
      <c r="L1283" s="7" t="str">
        <f>IF(BudgetsQTable[[#This Row],[pi_last_name]]=" ","",HYPERLINK("https://www.ejacket.nsf.gov/ej/showProposal.do?Continue=Y&amp;ID="&amp;BudgetsQTable[[#This Row],[prop_id]],BudgetsQTable[[#This Row],[prop_id]]))</f>
        <v>1763805</v>
      </c>
      <c r="M1283" s="78" t="s">
        <v>3880</v>
      </c>
      <c r="N1283" s="7" t="str">
        <f>IF(BudgetsQTable[[#This Row],[pi_last_name]]=" ","",HYPERLINK("mailto:"&amp;BudgetsQTable[[#This Row],[pi_email]]&amp;"&amp;subject=Your NSF Proposal:  "&amp;BudgetsQTable[[#This Row],[prop_id]],BudgetsQTable[[#This Row],[pi_email]]))</f>
        <v>feamster@cs.princeton.edu</v>
      </c>
      <c r="O1283" s="78" t="s">
        <v>609</v>
      </c>
      <c r="P1283" s="78"/>
      <c r="Q1283" s="78"/>
      <c r="R1283" s="79"/>
      <c r="S1283" s="79"/>
      <c r="T1283" s="79"/>
      <c r="U1283" s="80"/>
      <c r="V1283" s="78">
        <v>0</v>
      </c>
      <c r="W1283" s="78"/>
      <c r="X1283" s="11" t="str">
        <f ca="1">IF(ISBLANK(BudgetsQTable[[#This Row],[budg_seq_yr]]),"FY"&amp;fiscalyear,"FY"&amp;fiscalyear-1+BudgetsQTable[[#This Row],[budg_seq_yr]])</f>
        <v>FY18</v>
      </c>
      <c r="Y1283" s="79">
        <v>551712</v>
      </c>
      <c r="Z1283" s="78" t="s">
        <v>2840</v>
      </c>
      <c r="AA1283" s="78" t="s">
        <v>464</v>
      </c>
      <c r="AB1283" s="76" t="s">
        <v>2821</v>
      </c>
      <c r="AC1283" s="78"/>
    </row>
    <row r="1284" spans="1:29" x14ac:dyDescent="0.35">
      <c r="A1284" s="10" t="s">
        <v>3879</v>
      </c>
      <c r="B1284" s="76" t="s">
        <v>2834</v>
      </c>
      <c r="C1284" s="76">
        <f>C1283+(BudgetsQTable[[#This Row],[lead]]&lt;&gt;K1283)</f>
        <v>164</v>
      </c>
      <c r="D1284" s="76">
        <f>D1283*(BudgetsQTable[[#This Row],[lead]]=K1283)+(BudgetsQTable[[#This Row],[prop_id]]&lt;&gt;A1283)</f>
        <v>2</v>
      </c>
      <c r="E1284" s="77">
        <v>43005.620138888888</v>
      </c>
      <c r="F1284" s="78" t="s">
        <v>2839</v>
      </c>
      <c r="G1284" s="78" t="s">
        <v>2840</v>
      </c>
      <c r="H1284" s="78" t="s">
        <v>464</v>
      </c>
      <c r="I1284" s="76" t="s">
        <v>1188</v>
      </c>
      <c r="J1284" s="76" t="s">
        <v>753</v>
      </c>
      <c r="K1284" s="78" t="s">
        <v>1632</v>
      </c>
      <c r="L1284" s="7" t="str">
        <f>IF(BudgetsQTable[[#This Row],[pi_last_name]]=" ","",HYPERLINK("https://www.ejacket.nsf.gov/ej/showProposal.do?Continue=Y&amp;ID="&amp;BudgetsQTable[[#This Row],[prop_id]],BudgetsQTable[[#This Row],[prop_id]]))</f>
        <v/>
      </c>
      <c r="M1284" s="78" t="s">
        <v>753</v>
      </c>
      <c r="N1284" s="7" t="str">
        <f>IF(BudgetsQTable[[#This Row],[pi_last_name]]=" ","",HYPERLINK("mailto:"&amp;BudgetsQTable[[#This Row],[pi_email]]&amp;"&amp;subject=Your NSF Proposal:  "&amp;BudgetsQTable[[#This Row],[prop_id]],BudgetsQTable[[#This Row],[pi_email]]))</f>
        <v/>
      </c>
      <c r="O1284" s="78" t="s">
        <v>753</v>
      </c>
      <c r="P1284" s="78">
        <v>1</v>
      </c>
      <c r="Q1284" s="78">
        <v>0.5</v>
      </c>
      <c r="R1284" s="79">
        <v>35000</v>
      </c>
      <c r="S1284" s="79">
        <v>0</v>
      </c>
      <c r="T1284" s="79">
        <v>0</v>
      </c>
      <c r="U1284" s="80">
        <v>204892</v>
      </c>
      <c r="V1284" s="78">
        <v>0</v>
      </c>
      <c r="W1284" s="78">
        <v>1</v>
      </c>
      <c r="X1284" s="11" t="str">
        <f ca="1">IF(ISBLANK(BudgetsQTable[[#This Row],[budg_seq_yr]]),"FY"&amp;fiscalyear,"FY"&amp;fiscalyear-1+BudgetsQTable[[#This Row],[budg_seq_yr]])</f>
        <v>FY18</v>
      </c>
      <c r="Y1284" s="79">
        <v>204892</v>
      </c>
      <c r="Z1284" s="78" t="s">
        <v>2840</v>
      </c>
      <c r="AA1284" s="78" t="s">
        <v>464</v>
      </c>
      <c r="AB1284" s="76" t="s">
        <v>2821</v>
      </c>
      <c r="AC1284" s="78"/>
    </row>
    <row r="1285" spans="1:29" x14ac:dyDescent="0.35">
      <c r="A1285" s="10" t="s">
        <v>3879</v>
      </c>
      <c r="B1285" s="76" t="s">
        <v>2834</v>
      </c>
      <c r="C1285" s="76">
        <f>C1284+(BudgetsQTable[[#This Row],[lead]]&lt;&gt;K1284)</f>
        <v>164</v>
      </c>
      <c r="D1285" s="76">
        <f>D1284*(BudgetsQTable[[#This Row],[lead]]=K1284)+(BudgetsQTable[[#This Row],[prop_id]]&lt;&gt;A1284)</f>
        <v>2</v>
      </c>
      <c r="E1285" s="77">
        <v>43005.620138888888</v>
      </c>
      <c r="F1285" s="78" t="s">
        <v>2839</v>
      </c>
      <c r="G1285" s="78" t="s">
        <v>2840</v>
      </c>
      <c r="H1285" s="78" t="s">
        <v>464</v>
      </c>
      <c r="I1285" s="76" t="s">
        <v>1188</v>
      </c>
      <c r="J1285" s="76" t="s">
        <v>753</v>
      </c>
      <c r="K1285" s="78" t="s">
        <v>1632</v>
      </c>
      <c r="L1285" s="7" t="str">
        <f>IF(BudgetsQTable[[#This Row],[pi_last_name]]=" ","",HYPERLINK("https://www.ejacket.nsf.gov/ej/showProposal.do?Continue=Y&amp;ID="&amp;BudgetsQTable[[#This Row],[prop_id]],BudgetsQTable[[#This Row],[prop_id]]))</f>
        <v/>
      </c>
      <c r="M1285" s="78" t="s">
        <v>753</v>
      </c>
      <c r="N1285" s="7" t="str">
        <f>IF(BudgetsQTable[[#This Row],[pi_last_name]]=" ","",HYPERLINK("mailto:"&amp;BudgetsQTable[[#This Row],[pi_email]]&amp;"&amp;subject=Your NSF Proposal:  "&amp;BudgetsQTable[[#This Row],[prop_id]],BudgetsQTable[[#This Row],[pi_email]]))</f>
        <v/>
      </c>
      <c r="O1285" s="78" t="s">
        <v>753</v>
      </c>
      <c r="P1285" s="78">
        <v>1</v>
      </c>
      <c r="Q1285" s="78">
        <v>0.5</v>
      </c>
      <c r="R1285" s="79">
        <v>0</v>
      </c>
      <c r="S1285" s="79">
        <v>0</v>
      </c>
      <c r="T1285" s="79">
        <v>0</v>
      </c>
      <c r="U1285" s="80">
        <v>111983</v>
      </c>
      <c r="V1285" s="78">
        <v>0</v>
      </c>
      <c r="W1285" s="78">
        <v>2</v>
      </c>
      <c r="X1285" s="11" t="str">
        <f ca="1">IF(ISBLANK(BudgetsQTable[[#This Row],[budg_seq_yr]]),"FY"&amp;fiscalyear,"FY"&amp;fiscalyear-1+BudgetsQTable[[#This Row],[budg_seq_yr]])</f>
        <v>FY19</v>
      </c>
      <c r="Y1285" s="79">
        <v>111983</v>
      </c>
      <c r="Z1285" s="78" t="s">
        <v>2840</v>
      </c>
      <c r="AA1285" s="78" t="s">
        <v>464</v>
      </c>
      <c r="AB1285" s="76" t="s">
        <v>2821</v>
      </c>
      <c r="AC1285" s="78"/>
    </row>
    <row r="1286" spans="1:29" x14ac:dyDescent="0.35">
      <c r="A1286" s="10" t="s">
        <v>3879</v>
      </c>
      <c r="B1286" s="76" t="s">
        <v>2834</v>
      </c>
      <c r="C1286" s="76">
        <f>C1285+(BudgetsQTable[[#This Row],[lead]]&lt;&gt;K1285)</f>
        <v>164</v>
      </c>
      <c r="D1286" s="76">
        <f>D1285*(BudgetsQTable[[#This Row],[lead]]=K1285)+(BudgetsQTable[[#This Row],[prop_id]]&lt;&gt;A1285)</f>
        <v>2</v>
      </c>
      <c r="E1286" s="77">
        <v>43005.620138888888</v>
      </c>
      <c r="F1286" s="78" t="s">
        <v>2839</v>
      </c>
      <c r="G1286" s="78" t="s">
        <v>2840</v>
      </c>
      <c r="H1286" s="78" t="s">
        <v>464</v>
      </c>
      <c r="I1286" s="76" t="s">
        <v>1188</v>
      </c>
      <c r="J1286" s="76" t="s">
        <v>753</v>
      </c>
      <c r="K1286" s="78" t="s">
        <v>1632</v>
      </c>
      <c r="L1286" s="7" t="str">
        <f>IF(BudgetsQTable[[#This Row],[pi_last_name]]=" ","",HYPERLINK("https://www.ejacket.nsf.gov/ej/showProposal.do?Continue=Y&amp;ID="&amp;BudgetsQTable[[#This Row],[prop_id]],BudgetsQTable[[#This Row],[prop_id]]))</f>
        <v/>
      </c>
      <c r="M1286" s="78" t="s">
        <v>753</v>
      </c>
      <c r="N1286" s="7" t="str">
        <f>IF(BudgetsQTable[[#This Row],[pi_last_name]]=" ","",HYPERLINK("mailto:"&amp;BudgetsQTable[[#This Row],[pi_email]]&amp;"&amp;subject=Your NSF Proposal:  "&amp;BudgetsQTable[[#This Row],[prop_id]],BudgetsQTable[[#This Row],[pi_email]]))</f>
        <v/>
      </c>
      <c r="O1286" s="78" t="s">
        <v>753</v>
      </c>
      <c r="P1286" s="78">
        <v>1</v>
      </c>
      <c r="Q1286" s="78">
        <v>0.5</v>
      </c>
      <c r="R1286" s="79">
        <v>0</v>
      </c>
      <c r="S1286" s="79">
        <v>0</v>
      </c>
      <c r="T1286" s="79">
        <v>0</v>
      </c>
      <c r="U1286" s="80">
        <v>115563</v>
      </c>
      <c r="V1286" s="78">
        <v>0</v>
      </c>
      <c r="W1286" s="78">
        <v>3</v>
      </c>
      <c r="X1286" s="11" t="str">
        <f ca="1">IF(ISBLANK(BudgetsQTable[[#This Row],[budg_seq_yr]]),"FY"&amp;fiscalyear,"FY"&amp;fiscalyear-1+BudgetsQTable[[#This Row],[budg_seq_yr]])</f>
        <v>FY20</v>
      </c>
      <c r="Y1286" s="79">
        <v>115563</v>
      </c>
      <c r="Z1286" s="78" t="s">
        <v>2840</v>
      </c>
      <c r="AA1286" s="78" t="s">
        <v>464</v>
      </c>
      <c r="AB1286" s="76" t="s">
        <v>2821</v>
      </c>
      <c r="AC1286" s="78"/>
    </row>
    <row r="1287" spans="1:29" x14ac:dyDescent="0.35">
      <c r="A1287" s="10" t="s">
        <v>3879</v>
      </c>
      <c r="B1287" s="76" t="s">
        <v>2834</v>
      </c>
      <c r="C1287" s="76">
        <f>C1286+(BudgetsQTable[[#This Row],[lead]]&lt;&gt;K1286)</f>
        <v>164</v>
      </c>
      <c r="D1287" s="76">
        <f>D1286*(BudgetsQTable[[#This Row],[lead]]=K1286)+(BudgetsQTable[[#This Row],[prop_id]]&lt;&gt;A1286)</f>
        <v>2</v>
      </c>
      <c r="E1287" s="77">
        <v>43005.620138888888</v>
      </c>
      <c r="F1287" s="78" t="s">
        <v>2839</v>
      </c>
      <c r="G1287" s="78" t="s">
        <v>2840</v>
      </c>
      <c r="H1287" s="78" t="s">
        <v>464</v>
      </c>
      <c r="I1287" s="76" t="s">
        <v>1188</v>
      </c>
      <c r="J1287" s="76" t="s">
        <v>753</v>
      </c>
      <c r="K1287" s="78" t="s">
        <v>1632</v>
      </c>
      <c r="L1287" s="7" t="str">
        <f>IF(BudgetsQTable[[#This Row],[pi_last_name]]=" ","",HYPERLINK("https://www.ejacket.nsf.gov/ej/showProposal.do?Continue=Y&amp;ID="&amp;BudgetsQTable[[#This Row],[prop_id]],BudgetsQTable[[#This Row],[prop_id]]))</f>
        <v/>
      </c>
      <c r="M1287" s="78" t="s">
        <v>753</v>
      </c>
      <c r="N1287" s="7" t="str">
        <f>IF(BudgetsQTable[[#This Row],[pi_last_name]]=" ","",HYPERLINK("mailto:"&amp;BudgetsQTable[[#This Row],[pi_email]]&amp;"&amp;subject=Your NSF Proposal:  "&amp;BudgetsQTable[[#This Row],[prop_id]],BudgetsQTable[[#This Row],[pi_email]]))</f>
        <v/>
      </c>
      <c r="O1287" s="78" t="s">
        <v>753</v>
      </c>
      <c r="P1287" s="78">
        <v>1</v>
      </c>
      <c r="Q1287" s="78">
        <v>0.5</v>
      </c>
      <c r="R1287" s="79">
        <v>0</v>
      </c>
      <c r="S1287" s="79">
        <v>0</v>
      </c>
      <c r="T1287" s="79">
        <v>0</v>
      </c>
      <c r="U1287" s="80">
        <v>119274</v>
      </c>
      <c r="V1287" s="78">
        <v>0</v>
      </c>
      <c r="W1287" s="78">
        <v>4</v>
      </c>
      <c r="X1287" s="11" t="str">
        <f ca="1">IF(ISBLANK(BudgetsQTable[[#This Row],[budg_seq_yr]]),"FY"&amp;fiscalyear,"FY"&amp;fiscalyear-1+BudgetsQTable[[#This Row],[budg_seq_yr]])</f>
        <v>FY21</v>
      </c>
      <c r="Y1287" s="79">
        <v>119274</v>
      </c>
      <c r="Z1287" s="78" t="s">
        <v>2840</v>
      </c>
      <c r="AA1287" s="78" t="s">
        <v>464</v>
      </c>
      <c r="AB1287" s="76" t="s">
        <v>2821</v>
      </c>
      <c r="AC1287" s="78"/>
    </row>
    <row r="1288" spans="1:29" x14ac:dyDescent="0.35">
      <c r="A1288" s="10" t="s">
        <v>1635</v>
      </c>
      <c r="B1288" s="76" t="s">
        <v>2824</v>
      </c>
      <c r="C1288" s="76">
        <f>C1287+(BudgetsQTable[[#This Row],[lead]]&lt;&gt;K1287)</f>
        <v>165</v>
      </c>
      <c r="D1288" s="76">
        <f>D1287*(BudgetsQTable[[#This Row],[lead]]=K1287)+(BudgetsQTable[[#This Row],[prop_id]]&lt;&gt;A1287)</f>
        <v>1</v>
      </c>
      <c r="E1288" s="77">
        <v>43005.551388888889</v>
      </c>
      <c r="F1288" s="78" t="s">
        <v>2839</v>
      </c>
      <c r="G1288" s="78" t="s">
        <v>2840</v>
      </c>
      <c r="H1288" s="78" t="s">
        <v>462</v>
      </c>
      <c r="I1288" s="76" t="s">
        <v>761</v>
      </c>
      <c r="J1288" s="76" t="s">
        <v>3884</v>
      </c>
      <c r="K1288" s="78" t="s">
        <v>1635</v>
      </c>
      <c r="L1288" s="7" t="str">
        <f>IF(BudgetsQTable[[#This Row],[pi_last_name]]=" ","",HYPERLINK("https://www.ejacket.nsf.gov/ej/showProposal.do?Continue=Y&amp;ID="&amp;BudgetsQTable[[#This Row],[prop_id]],BudgetsQTable[[#This Row],[prop_id]]))</f>
        <v>1763655</v>
      </c>
      <c r="M1288" s="78" t="s">
        <v>1636</v>
      </c>
      <c r="N1288" s="7" t="str">
        <f>IF(BudgetsQTable[[#This Row],[pi_last_name]]=" ","",HYPERLINK("mailto:"&amp;BudgetsQTable[[#This Row],[pi_email]]&amp;"&amp;subject=Your NSF Proposal:  "&amp;BudgetsQTable[[#This Row],[prop_id]],BudgetsQTable[[#This Row],[pi_email]]))</f>
        <v>lrs@illinois.edu</v>
      </c>
      <c r="O1288" s="78" t="s">
        <v>676</v>
      </c>
      <c r="P1288" s="78"/>
      <c r="Q1288" s="78"/>
      <c r="R1288" s="79"/>
      <c r="S1288" s="79"/>
      <c r="T1288" s="79"/>
      <c r="U1288" s="80"/>
      <c r="V1288" s="78">
        <v>0</v>
      </c>
      <c r="W1288" s="78"/>
      <c r="X1288" s="11" t="str">
        <f ca="1">IF(ISBLANK(BudgetsQTable[[#This Row],[budg_seq_yr]]),"FY"&amp;fiscalyear,"FY"&amp;fiscalyear-1+BudgetsQTable[[#This Row],[budg_seq_yr]])</f>
        <v>FY18</v>
      </c>
      <c r="Y1288" s="79">
        <v>780000</v>
      </c>
      <c r="Z1288" s="78" t="s">
        <v>2840</v>
      </c>
      <c r="AA1288" s="78" t="s">
        <v>462</v>
      </c>
      <c r="AB1288" s="76" t="s">
        <v>2821</v>
      </c>
      <c r="AC1288" s="78" t="s">
        <v>485</v>
      </c>
    </row>
    <row r="1289" spans="1:29" x14ac:dyDescent="0.35">
      <c r="A1289" s="10" t="s">
        <v>1635</v>
      </c>
      <c r="B1289" s="76" t="s">
        <v>2824</v>
      </c>
      <c r="C1289" s="76">
        <f>C1288+(BudgetsQTable[[#This Row],[lead]]&lt;&gt;K1288)</f>
        <v>165</v>
      </c>
      <c r="D1289" s="76">
        <f>D1288*(BudgetsQTable[[#This Row],[lead]]=K1288)+(BudgetsQTable[[#This Row],[prop_id]]&lt;&gt;A1288)</f>
        <v>1</v>
      </c>
      <c r="E1289" s="77">
        <v>43005.551388888889</v>
      </c>
      <c r="F1289" s="78" t="s">
        <v>2839</v>
      </c>
      <c r="G1289" s="78" t="s">
        <v>2840</v>
      </c>
      <c r="H1289" s="78" t="s">
        <v>462</v>
      </c>
      <c r="I1289" s="76" t="s">
        <v>761</v>
      </c>
      <c r="J1289" s="76" t="s">
        <v>753</v>
      </c>
      <c r="K1289" s="78" t="s">
        <v>1635</v>
      </c>
      <c r="L1289" s="7" t="str">
        <f>IF(BudgetsQTable[[#This Row],[pi_last_name]]=" ","",HYPERLINK("https://www.ejacket.nsf.gov/ej/showProposal.do?Continue=Y&amp;ID="&amp;BudgetsQTable[[#This Row],[prop_id]],BudgetsQTable[[#This Row],[prop_id]]))</f>
        <v/>
      </c>
      <c r="M1289" s="78" t="s">
        <v>753</v>
      </c>
      <c r="N1289" s="7" t="str">
        <f>IF(BudgetsQTable[[#This Row],[pi_last_name]]=" ","",HYPERLINK("mailto:"&amp;BudgetsQTable[[#This Row],[pi_email]]&amp;"&amp;subject=Your NSF Proposal:  "&amp;BudgetsQTable[[#This Row],[prop_id]],BudgetsQTable[[#This Row],[pi_email]]))</f>
        <v/>
      </c>
      <c r="O1289" s="78" t="s">
        <v>753</v>
      </c>
      <c r="P1289" s="78">
        <v>2</v>
      </c>
      <c r="Q1289" s="78">
        <v>0.75</v>
      </c>
      <c r="R1289" s="79">
        <v>0</v>
      </c>
      <c r="S1289" s="79">
        <v>3000</v>
      </c>
      <c r="T1289" s="79">
        <v>0</v>
      </c>
      <c r="U1289" s="80">
        <v>253761</v>
      </c>
      <c r="V1289" s="78">
        <v>0</v>
      </c>
      <c r="W1289" s="78">
        <v>1</v>
      </c>
      <c r="X1289" s="11" t="str">
        <f ca="1">IF(ISBLANK(BudgetsQTable[[#This Row],[budg_seq_yr]]),"FY"&amp;fiscalyear,"FY"&amp;fiscalyear-1+BudgetsQTable[[#This Row],[budg_seq_yr]])</f>
        <v>FY18</v>
      </c>
      <c r="Y1289" s="79">
        <v>253761</v>
      </c>
      <c r="Z1289" s="78" t="s">
        <v>2840</v>
      </c>
      <c r="AA1289" s="78" t="s">
        <v>462</v>
      </c>
      <c r="AB1289" s="76" t="s">
        <v>2821</v>
      </c>
      <c r="AC1289" s="78" t="s">
        <v>485</v>
      </c>
    </row>
    <row r="1290" spans="1:29" x14ac:dyDescent="0.35">
      <c r="A1290" s="10" t="s">
        <v>1635</v>
      </c>
      <c r="B1290" s="76" t="s">
        <v>2824</v>
      </c>
      <c r="C1290" s="76">
        <f>C1289+(BudgetsQTable[[#This Row],[lead]]&lt;&gt;K1289)</f>
        <v>165</v>
      </c>
      <c r="D1290" s="76">
        <f>D1289*(BudgetsQTable[[#This Row],[lead]]=K1289)+(BudgetsQTable[[#This Row],[prop_id]]&lt;&gt;A1289)</f>
        <v>1</v>
      </c>
      <c r="E1290" s="77">
        <v>43005.551388888889</v>
      </c>
      <c r="F1290" s="78" t="s">
        <v>2839</v>
      </c>
      <c r="G1290" s="78" t="s">
        <v>2840</v>
      </c>
      <c r="H1290" s="78" t="s">
        <v>462</v>
      </c>
      <c r="I1290" s="76" t="s">
        <v>761</v>
      </c>
      <c r="J1290" s="76" t="s">
        <v>753</v>
      </c>
      <c r="K1290" s="78" t="s">
        <v>1635</v>
      </c>
      <c r="L1290" s="7" t="str">
        <f>IF(BudgetsQTable[[#This Row],[pi_last_name]]=" ","",HYPERLINK("https://www.ejacket.nsf.gov/ej/showProposal.do?Continue=Y&amp;ID="&amp;BudgetsQTable[[#This Row],[prop_id]],BudgetsQTable[[#This Row],[prop_id]]))</f>
        <v/>
      </c>
      <c r="M1290" s="78" t="s">
        <v>753</v>
      </c>
      <c r="N1290" s="7" t="str">
        <f>IF(BudgetsQTable[[#This Row],[pi_last_name]]=" ","",HYPERLINK("mailto:"&amp;BudgetsQTable[[#This Row],[pi_email]]&amp;"&amp;subject=Your NSF Proposal:  "&amp;BudgetsQTable[[#This Row],[prop_id]],BudgetsQTable[[#This Row],[pi_email]]))</f>
        <v/>
      </c>
      <c r="O1290" s="78" t="s">
        <v>753</v>
      </c>
      <c r="P1290" s="78">
        <v>2</v>
      </c>
      <c r="Q1290" s="78">
        <v>0.75</v>
      </c>
      <c r="R1290" s="79">
        <v>0</v>
      </c>
      <c r="S1290" s="79">
        <v>3000</v>
      </c>
      <c r="T1290" s="79">
        <v>0</v>
      </c>
      <c r="U1290" s="80">
        <v>258282</v>
      </c>
      <c r="V1290" s="78">
        <v>0</v>
      </c>
      <c r="W1290" s="78">
        <v>2</v>
      </c>
      <c r="X1290" s="11" t="str">
        <f ca="1">IF(ISBLANK(BudgetsQTable[[#This Row],[budg_seq_yr]]),"FY"&amp;fiscalyear,"FY"&amp;fiscalyear-1+BudgetsQTable[[#This Row],[budg_seq_yr]])</f>
        <v>FY19</v>
      </c>
      <c r="Y1290" s="79">
        <v>258282</v>
      </c>
      <c r="Z1290" s="78" t="s">
        <v>2840</v>
      </c>
      <c r="AA1290" s="78" t="s">
        <v>462</v>
      </c>
      <c r="AB1290" s="76" t="s">
        <v>2821</v>
      </c>
      <c r="AC1290" s="78" t="s">
        <v>485</v>
      </c>
    </row>
    <row r="1291" spans="1:29" x14ac:dyDescent="0.35">
      <c r="A1291" s="10" t="s">
        <v>1635</v>
      </c>
      <c r="B1291" s="76" t="s">
        <v>2824</v>
      </c>
      <c r="C1291" s="76">
        <f>C1290+(BudgetsQTable[[#This Row],[lead]]&lt;&gt;K1290)</f>
        <v>165</v>
      </c>
      <c r="D1291" s="76">
        <f>D1290*(BudgetsQTable[[#This Row],[lead]]=K1290)+(BudgetsQTable[[#This Row],[prop_id]]&lt;&gt;A1290)</f>
        <v>1</v>
      </c>
      <c r="E1291" s="77">
        <v>43005.551388888889</v>
      </c>
      <c r="F1291" s="78" t="s">
        <v>2839</v>
      </c>
      <c r="G1291" s="78" t="s">
        <v>2840</v>
      </c>
      <c r="H1291" s="78" t="s">
        <v>462</v>
      </c>
      <c r="I1291" s="76" t="s">
        <v>761</v>
      </c>
      <c r="J1291" s="76" t="s">
        <v>753</v>
      </c>
      <c r="K1291" s="78" t="s">
        <v>1635</v>
      </c>
      <c r="L1291" s="7" t="str">
        <f>IF(BudgetsQTable[[#This Row],[pi_last_name]]=" ","",HYPERLINK("https://www.ejacket.nsf.gov/ej/showProposal.do?Continue=Y&amp;ID="&amp;BudgetsQTable[[#This Row],[prop_id]],BudgetsQTable[[#This Row],[prop_id]]))</f>
        <v/>
      </c>
      <c r="M1291" s="78" t="s">
        <v>753</v>
      </c>
      <c r="N1291" s="7" t="str">
        <f>IF(BudgetsQTable[[#This Row],[pi_last_name]]=" ","",HYPERLINK("mailto:"&amp;BudgetsQTable[[#This Row],[pi_email]]&amp;"&amp;subject=Your NSF Proposal:  "&amp;BudgetsQTable[[#This Row],[prop_id]],BudgetsQTable[[#This Row],[pi_email]]))</f>
        <v/>
      </c>
      <c r="O1291" s="78" t="s">
        <v>753</v>
      </c>
      <c r="P1291" s="78">
        <v>2</v>
      </c>
      <c r="Q1291" s="78">
        <v>0.75</v>
      </c>
      <c r="R1291" s="79">
        <v>0</v>
      </c>
      <c r="S1291" s="79">
        <v>3000</v>
      </c>
      <c r="T1291" s="79">
        <v>0</v>
      </c>
      <c r="U1291" s="80">
        <v>267957</v>
      </c>
      <c r="V1291" s="78">
        <v>0</v>
      </c>
      <c r="W1291" s="78">
        <v>3</v>
      </c>
      <c r="X1291" s="11" t="str">
        <f ca="1">IF(ISBLANK(BudgetsQTable[[#This Row],[budg_seq_yr]]),"FY"&amp;fiscalyear,"FY"&amp;fiscalyear-1+BudgetsQTable[[#This Row],[budg_seq_yr]])</f>
        <v>FY20</v>
      </c>
      <c r="Y1291" s="79">
        <v>267957</v>
      </c>
      <c r="Z1291" s="78" t="s">
        <v>2840</v>
      </c>
      <c r="AA1291" s="78" t="s">
        <v>462</v>
      </c>
      <c r="AB1291" s="76" t="s">
        <v>2821</v>
      </c>
      <c r="AC1291" s="78" t="s">
        <v>485</v>
      </c>
    </row>
    <row r="1292" spans="1:29" x14ac:dyDescent="0.35">
      <c r="A1292" s="10" t="s">
        <v>3885</v>
      </c>
      <c r="B1292" s="76" t="s">
        <v>2834</v>
      </c>
      <c r="C1292" s="76">
        <f>C1291+(BudgetsQTable[[#This Row],[lead]]&lt;&gt;K1291)</f>
        <v>165</v>
      </c>
      <c r="D1292" s="76">
        <f>D1291*(BudgetsQTable[[#This Row],[lead]]=K1291)+(BudgetsQTable[[#This Row],[prop_id]]&lt;&gt;A1291)</f>
        <v>2</v>
      </c>
      <c r="E1292" s="77">
        <v>43005.682638888888</v>
      </c>
      <c r="F1292" s="78" t="s">
        <v>2839</v>
      </c>
      <c r="G1292" s="78" t="s">
        <v>2840</v>
      </c>
      <c r="H1292" s="78" t="s">
        <v>462</v>
      </c>
      <c r="I1292" s="76" t="s">
        <v>761</v>
      </c>
      <c r="J1292" s="76" t="s">
        <v>3890</v>
      </c>
      <c r="K1292" s="78" t="s">
        <v>1635</v>
      </c>
      <c r="L1292" s="7" t="str">
        <f>IF(BudgetsQTable[[#This Row],[pi_last_name]]=" ","",HYPERLINK("https://www.ejacket.nsf.gov/ej/showProposal.do?Continue=Y&amp;ID="&amp;BudgetsQTable[[#This Row],[prop_id]],BudgetsQTable[[#This Row],[prop_id]]))</f>
        <v>1763963</v>
      </c>
      <c r="M1292" s="78" t="s">
        <v>3886</v>
      </c>
      <c r="N1292" s="7" t="str">
        <f>IF(BudgetsQTable[[#This Row],[pi_last_name]]=" ","",HYPERLINK("mailto:"&amp;BudgetsQTable[[#This Row],[pi_email]]&amp;"&amp;subject=Your NSF Proposal:  "&amp;BudgetsQTable[[#This Row],[prop_id]],BudgetsQTable[[#This Row],[pi_email]]))</f>
        <v>heechul.yun@ku.edu</v>
      </c>
      <c r="O1292" s="78" t="s">
        <v>3888</v>
      </c>
      <c r="P1292" s="78"/>
      <c r="Q1292" s="78"/>
      <c r="R1292" s="79"/>
      <c r="S1292" s="79"/>
      <c r="T1292" s="79"/>
      <c r="U1292" s="80"/>
      <c r="V1292" s="78">
        <v>0</v>
      </c>
      <c r="W1292" s="78"/>
      <c r="X1292" s="11" t="str">
        <f ca="1">IF(ISBLANK(BudgetsQTable[[#This Row],[budg_seq_yr]]),"FY"&amp;fiscalyear,"FY"&amp;fiscalyear-1+BudgetsQTable[[#This Row],[budg_seq_yr]])</f>
        <v>FY18</v>
      </c>
      <c r="Y1292" s="79">
        <v>324887</v>
      </c>
      <c r="Z1292" s="78" t="s">
        <v>2840</v>
      </c>
      <c r="AA1292" s="78" t="s">
        <v>462</v>
      </c>
      <c r="AB1292" s="76" t="s">
        <v>2821</v>
      </c>
      <c r="AC1292" s="78" t="s">
        <v>485</v>
      </c>
    </row>
    <row r="1293" spans="1:29" x14ac:dyDescent="0.35">
      <c r="A1293" s="10" t="s">
        <v>3885</v>
      </c>
      <c r="B1293" s="76" t="s">
        <v>2834</v>
      </c>
      <c r="C1293" s="76">
        <f>C1292+(BudgetsQTable[[#This Row],[lead]]&lt;&gt;K1292)</f>
        <v>165</v>
      </c>
      <c r="D1293" s="76">
        <f>D1292*(BudgetsQTable[[#This Row],[lead]]=K1292)+(BudgetsQTable[[#This Row],[prop_id]]&lt;&gt;A1292)</f>
        <v>2</v>
      </c>
      <c r="E1293" s="77">
        <v>43005.682638888888</v>
      </c>
      <c r="F1293" s="78" t="s">
        <v>2839</v>
      </c>
      <c r="G1293" s="78" t="s">
        <v>2840</v>
      </c>
      <c r="H1293" s="78" t="s">
        <v>462</v>
      </c>
      <c r="I1293" s="76" t="s">
        <v>761</v>
      </c>
      <c r="J1293" s="76" t="s">
        <v>753</v>
      </c>
      <c r="K1293" s="78" t="s">
        <v>1635</v>
      </c>
      <c r="L1293" s="7" t="str">
        <f>IF(BudgetsQTable[[#This Row],[pi_last_name]]=" ","",HYPERLINK("https://www.ejacket.nsf.gov/ej/showProposal.do?Continue=Y&amp;ID="&amp;BudgetsQTable[[#This Row],[prop_id]],BudgetsQTable[[#This Row],[prop_id]]))</f>
        <v/>
      </c>
      <c r="M1293" s="78" t="s">
        <v>753</v>
      </c>
      <c r="N1293" s="7" t="str">
        <f>IF(BudgetsQTable[[#This Row],[pi_last_name]]=" ","",HYPERLINK("mailto:"&amp;BudgetsQTable[[#This Row],[pi_email]]&amp;"&amp;subject=Your NSF Proposal:  "&amp;BudgetsQTable[[#This Row],[prop_id]],BudgetsQTable[[#This Row],[pi_email]]))</f>
        <v/>
      </c>
      <c r="O1293" s="78" t="s">
        <v>753</v>
      </c>
      <c r="P1293" s="78">
        <v>1</v>
      </c>
      <c r="Q1293" s="78">
        <v>1</v>
      </c>
      <c r="R1293" s="79">
        <v>0</v>
      </c>
      <c r="S1293" s="79">
        <v>4312</v>
      </c>
      <c r="T1293" s="79">
        <v>0</v>
      </c>
      <c r="U1293" s="80">
        <v>104362</v>
      </c>
      <c r="V1293" s="78">
        <v>0</v>
      </c>
      <c r="W1293" s="78">
        <v>1</v>
      </c>
      <c r="X1293" s="11" t="str">
        <f ca="1">IF(ISBLANK(BudgetsQTable[[#This Row],[budg_seq_yr]]),"FY"&amp;fiscalyear,"FY"&amp;fiscalyear-1+BudgetsQTable[[#This Row],[budg_seq_yr]])</f>
        <v>FY18</v>
      </c>
      <c r="Y1293" s="79">
        <v>104362</v>
      </c>
      <c r="Z1293" s="78" t="s">
        <v>2840</v>
      </c>
      <c r="AA1293" s="78" t="s">
        <v>462</v>
      </c>
      <c r="AB1293" s="76" t="s">
        <v>2821</v>
      </c>
      <c r="AC1293" s="78" t="s">
        <v>485</v>
      </c>
    </row>
    <row r="1294" spans="1:29" x14ac:dyDescent="0.35">
      <c r="A1294" s="10" t="s">
        <v>3885</v>
      </c>
      <c r="B1294" s="76" t="s">
        <v>2834</v>
      </c>
      <c r="C1294" s="76">
        <f>C1293+(BudgetsQTable[[#This Row],[lead]]&lt;&gt;K1293)</f>
        <v>165</v>
      </c>
      <c r="D1294" s="76">
        <f>D1293*(BudgetsQTable[[#This Row],[lead]]=K1293)+(BudgetsQTable[[#This Row],[prop_id]]&lt;&gt;A1293)</f>
        <v>2</v>
      </c>
      <c r="E1294" s="77">
        <v>43005.682638888888</v>
      </c>
      <c r="F1294" s="78" t="s">
        <v>2839</v>
      </c>
      <c r="G1294" s="78" t="s">
        <v>2840</v>
      </c>
      <c r="H1294" s="78" t="s">
        <v>462</v>
      </c>
      <c r="I1294" s="76" t="s">
        <v>761</v>
      </c>
      <c r="J1294" s="76" t="s">
        <v>753</v>
      </c>
      <c r="K1294" s="78" t="s">
        <v>1635</v>
      </c>
      <c r="L1294" s="7" t="str">
        <f>IF(BudgetsQTable[[#This Row],[pi_last_name]]=" ","",HYPERLINK("https://www.ejacket.nsf.gov/ej/showProposal.do?Continue=Y&amp;ID="&amp;BudgetsQTable[[#This Row],[prop_id]],BudgetsQTable[[#This Row],[prop_id]]))</f>
        <v/>
      </c>
      <c r="M1294" s="78" t="s">
        <v>753</v>
      </c>
      <c r="N1294" s="7" t="str">
        <f>IF(BudgetsQTable[[#This Row],[pi_last_name]]=" ","",HYPERLINK("mailto:"&amp;BudgetsQTable[[#This Row],[pi_email]]&amp;"&amp;subject=Your NSF Proposal:  "&amp;BudgetsQTable[[#This Row],[prop_id]],BudgetsQTable[[#This Row],[pi_email]]))</f>
        <v/>
      </c>
      <c r="O1294" s="78" t="s">
        <v>753</v>
      </c>
      <c r="P1294" s="78">
        <v>1</v>
      </c>
      <c r="Q1294" s="78">
        <v>1</v>
      </c>
      <c r="R1294" s="79">
        <v>0</v>
      </c>
      <c r="S1294" s="79">
        <v>4312</v>
      </c>
      <c r="T1294" s="79">
        <v>0</v>
      </c>
      <c r="U1294" s="80">
        <v>107685</v>
      </c>
      <c r="V1294" s="78">
        <v>0</v>
      </c>
      <c r="W1294" s="78">
        <v>2</v>
      </c>
      <c r="X1294" s="11" t="str">
        <f ca="1">IF(ISBLANK(BudgetsQTable[[#This Row],[budg_seq_yr]]),"FY"&amp;fiscalyear,"FY"&amp;fiscalyear-1+BudgetsQTable[[#This Row],[budg_seq_yr]])</f>
        <v>FY19</v>
      </c>
      <c r="Y1294" s="79">
        <v>107685</v>
      </c>
      <c r="Z1294" s="78" t="s">
        <v>2840</v>
      </c>
      <c r="AA1294" s="78" t="s">
        <v>462</v>
      </c>
      <c r="AB1294" s="76" t="s">
        <v>2821</v>
      </c>
      <c r="AC1294" s="78" t="s">
        <v>485</v>
      </c>
    </row>
    <row r="1295" spans="1:29" x14ac:dyDescent="0.35">
      <c r="A1295" s="10" t="s">
        <v>3885</v>
      </c>
      <c r="B1295" s="76" t="s">
        <v>2834</v>
      </c>
      <c r="C1295" s="76">
        <f>C1294+(BudgetsQTable[[#This Row],[lead]]&lt;&gt;K1294)</f>
        <v>165</v>
      </c>
      <c r="D1295" s="76">
        <f>D1294*(BudgetsQTable[[#This Row],[lead]]=K1294)+(BudgetsQTable[[#This Row],[prop_id]]&lt;&gt;A1294)</f>
        <v>2</v>
      </c>
      <c r="E1295" s="77">
        <v>43005.682638888888</v>
      </c>
      <c r="F1295" s="78" t="s">
        <v>2839</v>
      </c>
      <c r="G1295" s="78" t="s">
        <v>2840</v>
      </c>
      <c r="H1295" s="78" t="s">
        <v>462</v>
      </c>
      <c r="I1295" s="76" t="s">
        <v>761</v>
      </c>
      <c r="J1295" s="76" t="s">
        <v>753</v>
      </c>
      <c r="K1295" s="78" t="s">
        <v>1635</v>
      </c>
      <c r="L1295" s="7" t="str">
        <f>IF(BudgetsQTable[[#This Row],[pi_last_name]]=" ","",HYPERLINK("https://www.ejacket.nsf.gov/ej/showProposal.do?Continue=Y&amp;ID="&amp;BudgetsQTable[[#This Row],[prop_id]],BudgetsQTable[[#This Row],[prop_id]]))</f>
        <v/>
      </c>
      <c r="M1295" s="78" t="s">
        <v>753</v>
      </c>
      <c r="N1295" s="7" t="str">
        <f>IF(BudgetsQTable[[#This Row],[pi_last_name]]=" ","",HYPERLINK("mailto:"&amp;BudgetsQTable[[#This Row],[pi_email]]&amp;"&amp;subject=Your NSF Proposal:  "&amp;BudgetsQTable[[#This Row],[prop_id]],BudgetsQTable[[#This Row],[pi_email]]))</f>
        <v/>
      </c>
      <c r="O1295" s="78" t="s">
        <v>753</v>
      </c>
      <c r="P1295" s="78">
        <v>1</v>
      </c>
      <c r="Q1295" s="78">
        <v>1</v>
      </c>
      <c r="R1295" s="79">
        <v>0</v>
      </c>
      <c r="S1295" s="79">
        <v>4312</v>
      </c>
      <c r="T1295" s="79">
        <v>0</v>
      </c>
      <c r="U1295" s="80">
        <v>112840</v>
      </c>
      <c r="V1295" s="78">
        <v>0</v>
      </c>
      <c r="W1295" s="78">
        <v>3</v>
      </c>
      <c r="X1295" s="11" t="str">
        <f ca="1">IF(ISBLANK(BudgetsQTable[[#This Row],[budg_seq_yr]]),"FY"&amp;fiscalyear,"FY"&amp;fiscalyear-1+BudgetsQTable[[#This Row],[budg_seq_yr]])</f>
        <v>FY20</v>
      </c>
      <c r="Y1295" s="79">
        <v>112840</v>
      </c>
      <c r="Z1295" s="78" t="s">
        <v>2840</v>
      </c>
      <c r="AA1295" s="78" t="s">
        <v>462</v>
      </c>
      <c r="AB1295" s="76" t="s">
        <v>2821</v>
      </c>
      <c r="AC1295" s="78" t="s">
        <v>485</v>
      </c>
    </row>
    <row r="1296" spans="1:29" x14ac:dyDescent="0.35">
      <c r="A1296" s="10" t="s">
        <v>1638</v>
      </c>
      <c r="B1296" s="76" t="s">
        <v>2863</v>
      </c>
      <c r="C1296" s="76">
        <f>C1295+(BudgetsQTable[[#This Row],[lead]]&lt;&gt;K1295)</f>
        <v>166</v>
      </c>
      <c r="D1296" s="76">
        <f>D1295*(BudgetsQTable[[#This Row],[lead]]=K1295)+(BudgetsQTable[[#This Row],[prop_id]]&lt;&gt;A1295)</f>
        <v>1</v>
      </c>
      <c r="E1296" s="77">
        <v>43005.554861111108</v>
      </c>
      <c r="F1296" s="78" t="s">
        <v>2839</v>
      </c>
      <c r="G1296" s="78" t="s">
        <v>2840</v>
      </c>
      <c r="H1296" s="78" t="s">
        <v>462</v>
      </c>
      <c r="I1296" s="76" t="s">
        <v>757</v>
      </c>
      <c r="J1296" s="76" t="s">
        <v>3892</v>
      </c>
      <c r="K1296" s="78" t="s">
        <v>1638</v>
      </c>
      <c r="L1296" s="7" t="str">
        <f>IF(BudgetsQTable[[#This Row],[pi_last_name]]=" ","",HYPERLINK("https://www.ejacket.nsf.gov/ej/showProposal.do?Continue=Y&amp;ID="&amp;BudgetsQTable[[#This Row],[prop_id]],BudgetsQTable[[#This Row],[prop_id]]))</f>
        <v>1763658</v>
      </c>
      <c r="M1296" s="78" t="s">
        <v>1639</v>
      </c>
      <c r="N1296" s="7" t="str">
        <f>IF(BudgetsQTable[[#This Row],[pi_last_name]]=" ","",HYPERLINK("mailto:"&amp;BudgetsQTable[[#This Row],[pi_email]]&amp;"&amp;subject=Your NSF Proposal:  "&amp;BudgetsQTable[[#This Row],[prop_id]],BudgetsQTable[[#This Row],[pi_email]]))</f>
        <v>torrellas@cs.uiuc.edu</v>
      </c>
      <c r="O1296" s="78" t="s">
        <v>676</v>
      </c>
      <c r="P1296" s="78"/>
      <c r="Q1296" s="78"/>
      <c r="R1296" s="79"/>
      <c r="S1296" s="79"/>
      <c r="T1296" s="79"/>
      <c r="U1296" s="80"/>
      <c r="V1296" s="78">
        <v>0</v>
      </c>
      <c r="W1296" s="78"/>
      <c r="X1296" s="11" t="str">
        <f ca="1">IF(ISBLANK(BudgetsQTable[[#This Row],[budg_seq_yr]]),"FY"&amp;fiscalyear,"FY"&amp;fiscalyear-1+BudgetsQTable[[#This Row],[budg_seq_yr]])</f>
        <v>FY18</v>
      </c>
      <c r="Y1296" s="79">
        <v>1200000</v>
      </c>
      <c r="Z1296" s="78" t="s">
        <v>2840</v>
      </c>
      <c r="AA1296" s="78" t="s">
        <v>462</v>
      </c>
      <c r="AB1296" s="76" t="s">
        <v>2821</v>
      </c>
      <c r="AC1296" s="78" t="s">
        <v>485</v>
      </c>
    </row>
    <row r="1297" spans="1:29" x14ac:dyDescent="0.35">
      <c r="A1297" s="10" t="s">
        <v>1638</v>
      </c>
      <c r="B1297" s="76" t="s">
        <v>2863</v>
      </c>
      <c r="C1297" s="76">
        <f>C1296+(BudgetsQTable[[#This Row],[lead]]&lt;&gt;K1296)</f>
        <v>166</v>
      </c>
      <c r="D1297" s="76">
        <f>D1296*(BudgetsQTable[[#This Row],[lead]]=K1296)+(BudgetsQTable[[#This Row],[prop_id]]&lt;&gt;A1296)</f>
        <v>1</v>
      </c>
      <c r="E1297" s="77">
        <v>43005.554861111108</v>
      </c>
      <c r="F1297" s="78" t="s">
        <v>2839</v>
      </c>
      <c r="G1297" s="78" t="s">
        <v>2840</v>
      </c>
      <c r="H1297" s="78" t="s">
        <v>462</v>
      </c>
      <c r="I1297" s="76" t="s">
        <v>757</v>
      </c>
      <c r="J1297" s="76" t="s">
        <v>753</v>
      </c>
      <c r="K1297" s="78" t="s">
        <v>1638</v>
      </c>
      <c r="L1297" s="7" t="str">
        <f>IF(BudgetsQTable[[#This Row],[pi_last_name]]=" ","",HYPERLINK("https://www.ejacket.nsf.gov/ej/showProposal.do?Continue=Y&amp;ID="&amp;BudgetsQTable[[#This Row],[prop_id]],BudgetsQTable[[#This Row],[prop_id]]))</f>
        <v/>
      </c>
      <c r="M1297" s="78" t="s">
        <v>753</v>
      </c>
      <c r="N1297" s="7" t="str">
        <f>IF(BudgetsQTable[[#This Row],[pi_last_name]]=" ","",HYPERLINK("mailto:"&amp;BudgetsQTable[[#This Row],[pi_email]]&amp;"&amp;subject=Your NSF Proposal:  "&amp;BudgetsQTable[[#This Row],[prop_id]],BudgetsQTable[[#This Row],[pi_email]]))</f>
        <v/>
      </c>
      <c r="O1297" s="78" t="s">
        <v>753</v>
      </c>
      <c r="P1297" s="78">
        <v>3</v>
      </c>
      <c r="Q1297" s="78">
        <v>1.5</v>
      </c>
      <c r="R1297" s="79">
        <v>0</v>
      </c>
      <c r="S1297" s="79">
        <v>4000</v>
      </c>
      <c r="T1297" s="79">
        <v>0</v>
      </c>
      <c r="U1297" s="80">
        <v>298723</v>
      </c>
      <c r="V1297" s="78">
        <v>0</v>
      </c>
      <c r="W1297" s="78">
        <v>1</v>
      </c>
      <c r="X1297" s="11" t="str">
        <f ca="1">IF(ISBLANK(BudgetsQTable[[#This Row],[budg_seq_yr]]),"FY"&amp;fiscalyear,"FY"&amp;fiscalyear-1+BudgetsQTable[[#This Row],[budg_seq_yr]])</f>
        <v>FY18</v>
      </c>
      <c r="Y1297" s="79">
        <v>298723</v>
      </c>
      <c r="Z1297" s="78" t="s">
        <v>2840</v>
      </c>
      <c r="AA1297" s="78" t="s">
        <v>462</v>
      </c>
      <c r="AB1297" s="76" t="s">
        <v>2821</v>
      </c>
      <c r="AC1297" s="78" t="s">
        <v>485</v>
      </c>
    </row>
    <row r="1298" spans="1:29" x14ac:dyDescent="0.35">
      <c r="A1298" s="10" t="s">
        <v>1638</v>
      </c>
      <c r="B1298" s="76" t="s">
        <v>2863</v>
      </c>
      <c r="C1298" s="76">
        <f>C1297+(BudgetsQTable[[#This Row],[lead]]&lt;&gt;K1297)</f>
        <v>166</v>
      </c>
      <c r="D1298" s="76">
        <f>D1297*(BudgetsQTable[[#This Row],[lead]]=K1297)+(BudgetsQTable[[#This Row],[prop_id]]&lt;&gt;A1297)</f>
        <v>1</v>
      </c>
      <c r="E1298" s="77">
        <v>43005.554861111108</v>
      </c>
      <c r="F1298" s="78" t="s">
        <v>2839</v>
      </c>
      <c r="G1298" s="78" t="s">
        <v>2840</v>
      </c>
      <c r="H1298" s="78" t="s">
        <v>462</v>
      </c>
      <c r="I1298" s="76" t="s">
        <v>757</v>
      </c>
      <c r="J1298" s="76" t="s">
        <v>753</v>
      </c>
      <c r="K1298" s="78" t="s">
        <v>1638</v>
      </c>
      <c r="L1298" s="7" t="str">
        <f>IF(BudgetsQTable[[#This Row],[pi_last_name]]=" ","",HYPERLINK("https://www.ejacket.nsf.gov/ej/showProposal.do?Continue=Y&amp;ID="&amp;BudgetsQTable[[#This Row],[prop_id]],BudgetsQTable[[#This Row],[prop_id]]))</f>
        <v/>
      </c>
      <c r="M1298" s="78" t="s">
        <v>753</v>
      </c>
      <c r="N1298" s="7" t="str">
        <f>IF(BudgetsQTable[[#This Row],[pi_last_name]]=" ","",HYPERLINK("mailto:"&amp;BudgetsQTable[[#This Row],[pi_email]]&amp;"&amp;subject=Your NSF Proposal:  "&amp;BudgetsQTable[[#This Row],[prop_id]],BudgetsQTable[[#This Row],[pi_email]]))</f>
        <v/>
      </c>
      <c r="O1298" s="78" t="s">
        <v>753</v>
      </c>
      <c r="P1298" s="78">
        <v>3</v>
      </c>
      <c r="Q1298" s="78">
        <v>1.5</v>
      </c>
      <c r="R1298" s="79">
        <v>0</v>
      </c>
      <c r="S1298" s="79">
        <v>4000</v>
      </c>
      <c r="T1298" s="79">
        <v>0</v>
      </c>
      <c r="U1298" s="80">
        <v>289773</v>
      </c>
      <c r="V1298" s="78">
        <v>0</v>
      </c>
      <c r="W1298" s="78">
        <v>2</v>
      </c>
      <c r="X1298" s="11" t="str">
        <f ca="1">IF(ISBLANK(BudgetsQTable[[#This Row],[budg_seq_yr]]),"FY"&amp;fiscalyear,"FY"&amp;fiscalyear-1+BudgetsQTable[[#This Row],[budg_seq_yr]])</f>
        <v>FY19</v>
      </c>
      <c r="Y1298" s="79">
        <v>289773</v>
      </c>
      <c r="Z1298" s="78" t="s">
        <v>2840</v>
      </c>
      <c r="AA1298" s="78" t="s">
        <v>462</v>
      </c>
      <c r="AB1298" s="76" t="s">
        <v>2821</v>
      </c>
      <c r="AC1298" s="78" t="s">
        <v>485</v>
      </c>
    </row>
    <row r="1299" spans="1:29" x14ac:dyDescent="0.35">
      <c r="A1299" s="10" t="s">
        <v>1638</v>
      </c>
      <c r="B1299" s="76" t="s">
        <v>2863</v>
      </c>
      <c r="C1299" s="76">
        <f>C1298+(BudgetsQTable[[#This Row],[lead]]&lt;&gt;K1298)</f>
        <v>166</v>
      </c>
      <c r="D1299" s="76">
        <f>D1298*(BudgetsQTable[[#This Row],[lead]]=K1298)+(BudgetsQTable[[#This Row],[prop_id]]&lt;&gt;A1298)</f>
        <v>1</v>
      </c>
      <c r="E1299" s="77">
        <v>43005.554861111108</v>
      </c>
      <c r="F1299" s="78" t="s">
        <v>2839</v>
      </c>
      <c r="G1299" s="78" t="s">
        <v>2840</v>
      </c>
      <c r="H1299" s="78" t="s">
        <v>462</v>
      </c>
      <c r="I1299" s="76" t="s">
        <v>757</v>
      </c>
      <c r="J1299" s="76" t="s">
        <v>753</v>
      </c>
      <c r="K1299" s="78" t="s">
        <v>1638</v>
      </c>
      <c r="L1299" s="7" t="str">
        <f>IF(BudgetsQTable[[#This Row],[pi_last_name]]=" ","",HYPERLINK("https://www.ejacket.nsf.gov/ej/showProposal.do?Continue=Y&amp;ID="&amp;BudgetsQTable[[#This Row],[prop_id]],BudgetsQTable[[#This Row],[prop_id]]))</f>
        <v/>
      </c>
      <c r="M1299" s="78" t="s">
        <v>753</v>
      </c>
      <c r="N1299" s="7" t="str">
        <f>IF(BudgetsQTable[[#This Row],[pi_last_name]]=" ","",HYPERLINK("mailto:"&amp;BudgetsQTable[[#This Row],[pi_email]]&amp;"&amp;subject=Your NSF Proposal:  "&amp;BudgetsQTable[[#This Row],[prop_id]],BudgetsQTable[[#This Row],[pi_email]]))</f>
        <v/>
      </c>
      <c r="O1299" s="78" t="s">
        <v>753</v>
      </c>
      <c r="P1299" s="78">
        <v>3</v>
      </c>
      <c r="Q1299" s="78">
        <v>1.5</v>
      </c>
      <c r="R1299" s="79">
        <v>0</v>
      </c>
      <c r="S1299" s="79">
        <v>4000</v>
      </c>
      <c r="T1299" s="79">
        <v>0</v>
      </c>
      <c r="U1299" s="80">
        <v>300283</v>
      </c>
      <c r="V1299" s="78">
        <v>0</v>
      </c>
      <c r="W1299" s="78">
        <v>3</v>
      </c>
      <c r="X1299" s="11" t="str">
        <f ca="1">IF(ISBLANK(BudgetsQTable[[#This Row],[budg_seq_yr]]),"FY"&amp;fiscalyear,"FY"&amp;fiscalyear-1+BudgetsQTable[[#This Row],[budg_seq_yr]])</f>
        <v>FY20</v>
      </c>
      <c r="Y1299" s="79">
        <v>300283</v>
      </c>
      <c r="Z1299" s="78" t="s">
        <v>2840</v>
      </c>
      <c r="AA1299" s="78" t="s">
        <v>462</v>
      </c>
      <c r="AB1299" s="76" t="s">
        <v>2821</v>
      </c>
      <c r="AC1299" s="78" t="s">
        <v>485</v>
      </c>
    </row>
    <row r="1300" spans="1:29" x14ac:dyDescent="0.35">
      <c r="A1300" s="10" t="s">
        <v>1638</v>
      </c>
      <c r="B1300" s="76" t="s">
        <v>2863</v>
      </c>
      <c r="C1300" s="76">
        <f>C1299+(BudgetsQTable[[#This Row],[lead]]&lt;&gt;K1299)</f>
        <v>166</v>
      </c>
      <c r="D1300" s="76">
        <f>D1299*(BudgetsQTable[[#This Row],[lead]]=K1299)+(BudgetsQTable[[#This Row],[prop_id]]&lt;&gt;A1299)</f>
        <v>1</v>
      </c>
      <c r="E1300" s="77">
        <v>43005.554861111108</v>
      </c>
      <c r="F1300" s="78" t="s">
        <v>2839</v>
      </c>
      <c r="G1300" s="78" t="s">
        <v>2840</v>
      </c>
      <c r="H1300" s="78" t="s">
        <v>462</v>
      </c>
      <c r="I1300" s="76" t="s">
        <v>757</v>
      </c>
      <c r="J1300" s="76" t="s">
        <v>753</v>
      </c>
      <c r="K1300" s="78" t="s">
        <v>1638</v>
      </c>
      <c r="L1300" s="7" t="str">
        <f>IF(BudgetsQTable[[#This Row],[pi_last_name]]=" ","",HYPERLINK("https://www.ejacket.nsf.gov/ej/showProposal.do?Continue=Y&amp;ID="&amp;BudgetsQTable[[#This Row],[prop_id]],BudgetsQTable[[#This Row],[prop_id]]))</f>
        <v/>
      </c>
      <c r="M1300" s="78" t="s">
        <v>753</v>
      </c>
      <c r="N1300" s="7" t="str">
        <f>IF(BudgetsQTable[[#This Row],[pi_last_name]]=" ","",HYPERLINK("mailto:"&amp;BudgetsQTable[[#This Row],[pi_email]]&amp;"&amp;subject=Your NSF Proposal:  "&amp;BudgetsQTable[[#This Row],[prop_id]],BudgetsQTable[[#This Row],[pi_email]]))</f>
        <v/>
      </c>
      <c r="O1300" s="78" t="s">
        <v>753</v>
      </c>
      <c r="P1300" s="78">
        <v>3</v>
      </c>
      <c r="Q1300" s="78">
        <v>1.5</v>
      </c>
      <c r="R1300" s="79">
        <v>0</v>
      </c>
      <c r="S1300" s="79">
        <v>4000</v>
      </c>
      <c r="T1300" s="79">
        <v>0</v>
      </c>
      <c r="U1300" s="80">
        <v>311221</v>
      </c>
      <c r="V1300" s="78">
        <v>0</v>
      </c>
      <c r="W1300" s="78">
        <v>4</v>
      </c>
      <c r="X1300" s="11" t="str">
        <f ca="1">IF(ISBLANK(BudgetsQTable[[#This Row],[budg_seq_yr]]),"FY"&amp;fiscalyear,"FY"&amp;fiscalyear-1+BudgetsQTable[[#This Row],[budg_seq_yr]])</f>
        <v>FY21</v>
      </c>
      <c r="Y1300" s="79">
        <v>311221</v>
      </c>
      <c r="Z1300" s="78" t="s">
        <v>2840</v>
      </c>
      <c r="AA1300" s="78" t="s">
        <v>462</v>
      </c>
      <c r="AB1300" s="76" t="s">
        <v>2821</v>
      </c>
      <c r="AC1300" s="78" t="s">
        <v>485</v>
      </c>
    </row>
    <row r="1301" spans="1:29" x14ac:dyDescent="0.35">
      <c r="A1301" s="10" t="s">
        <v>1641</v>
      </c>
      <c r="B1301" s="76" t="s">
        <v>2863</v>
      </c>
      <c r="C1301" s="76">
        <f>C1300+(BudgetsQTable[[#This Row],[lead]]&lt;&gt;K1300)</f>
        <v>167</v>
      </c>
      <c r="D1301" s="76">
        <f>D1300*(BudgetsQTable[[#This Row],[lead]]=K1300)+(BudgetsQTable[[#This Row],[prop_id]]&lt;&gt;A1300)</f>
        <v>1</v>
      </c>
      <c r="E1301" s="77">
        <v>43005.555555555555</v>
      </c>
      <c r="F1301" s="78" t="s">
        <v>2868</v>
      </c>
      <c r="G1301" s="78" t="s">
        <v>2869</v>
      </c>
      <c r="H1301" s="78" t="s">
        <v>468</v>
      </c>
      <c r="I1301" s="76" t="s">
        <v>807</v>
      </c>
      <c r="J1301" s="76" t="s">
        <v>3894</v>
      </c>
      <c r="K1301" s="78" t="s">
        <v>1641</v>
      </c>
      <c r="L1301" s="7" t="str">
        <f>IF(BudgetsQTable[[#This Row],[pi_last_name]]=" ","",HYPERLINK("https://www.ejacket.nsf.gov/ej/showProposal.do?Continue=Y&amp;ID="&amp;BudgetsQTable[[#This Row],[prop_id]],BudgetsQTable[[#This Row],[prop_id]]))</f>
        <v>1763659</v>
      </c>
      <c r="M1301" s="78" t="s">
        <v>1642</v>
      </c>
      <c r="N1301" s="7" t="str">
        <f>IF(BudgetsQTable[[#This Row],[pi_last_name]]=" ","",HYPERLINK("mailto:"&amp;BudgetsQTable[[#This Row],[pi_email]]&amp;"&amp;subject=Your NSF Proposal:  "&amp;BudgetsQTable[[#This Row],[prop_id]],BudgetsQTable[[#This Row],[pi_email]]))</f>
        <v>jhallstrom@fau.edu</v>
      </c>
      <c r="O1301" s="78" t="s">
        <v>3824</v>
      </c>
      <c r="P1301" s="78"/>
      <c r="Q1301" s="78"/>
      <c r="R1301" s="79"/>
      <c r="S1301" s="79"/>
      <c r="T1301" s="79"/>
      <c r="U1301" s="80"/>
      <c r="V1301" s="78">
        <v>0</v>
      </c>
      <c r="W1301" s="78"/>
      <c r="X1301" s="11" t="str">
        <f ca="1">IF(ISBLANK(BudgetsQTable[[#This Row],[budg_seq_yr]]),"FY"&amp;fiscalyear,"FY"&amp;fiscalyear-1+BudgetsQTable[[#This Row],[budg_seq_yr]])</f>
        <v>FY18</v>
      </c>
      <c r="Y1301" s="79">
        <v>1167706</v>
      </c>
      <c r="Z1301" s="78" t="s">
        <v>2869</v>
      </c>
      <c r="AA1301" s="78" t="s">
        <v>468</v>
      </c>
      <c r="AB1301" s="76" t="s">
        <v>2821</v>
      </c>
      <c r="AC1301" s="78" t="s">
        <v>468</v>
      </c>
    </row>
    <row r="1302" spans="1:29" x14ac:dyDescent="0.35">
      <c r="A1302" s="10" t="s">
        <v>1641</v>
      </c>
      <c r="B1302" s="76" t="s">
        <v>2863</v>
      </c>
      <c r="C1302" s="76">
        <f>C1301+(BudgetsQTable[[#This Row],[lead]]&lt;&gt;K1301)</f>
        <v>167</v>
      </c>
      <c r="D1302" s="76">
        <f>D1301*(BudgetsQTable[[#This Row],[lead]]=K1301)+(BudgetsQTable[[#This Row],[prop_id]]&lt;&gt;A1301)</f>
        <v>1</v>
      </c>
      <c r="E1302" s="77">
        <v>43005.555555555555</v>
      </c>
      <c r="F1302" s="78" t="s">
        <v>2868</v>
      </c>
      <c r="G1302" s="78" t="s">
        <v>2869</v>
      </c>
      <c r="H1302" s="78" t="s">
        <v>468</v>
      </c>
      <c r="I1302" s="76" t="s">
        <v>807</v>
      </c>
      <c r="J1302" s="76" t="s">
        <v>753</v>
      </c>
      <c r="K1302" s="78" t="s">
        <v>1641</v>
      </c>
      <c r="L1302" s="7" t="str">
        <f>IF(BudgetsQTable[[#This Row],[pi_last_name]]=" ","",HYPERLINK("https://www.ejacket.nsf.gov/ej/showProposal.do?Continue=Y&amp;ID="&amp;BudgetsQTable[[#This Row],[prop_id]],BudgetsQTable[[#This Row],[prop_id]]))</f>
        <v/>
      </c>
      <c r="M1302" s="78" t="s">
        <v>753</v>
      </c>
      <c r="N1302" s="7" t="str">
        <f>IF(BudgetsQTable[[#This Row],[pi_last_name]]=" ","",HYPERLINK("mailto:"&amp;BudgetsQTable[[#This Row],[pi_email]]&amp;"&amp;subject=Your NSF Proposal:  "&amp;BudgetsQTable[[#This Row],[prop_id]],BudgetsQTable[[#This Row],[pi_email]]))</f>
        <v/>
      </c>
      <c r="O1302" s="78" t="s">
        <v>753</v>
      </c>
      <c r="P1302" s="78">
        <v>4</v>
      </c>
      <c r="Q1302" s="78">
        <v>2</v>
      </c>
      <c r="R1302" s="79">
        <v>0</v>
      </c>
      <c r="S1302" s="79">
        <v>2000</v>
      </c>
      <c r="T1302" s="79">
        <v>18000</v>
      </c>
      <c r="U1302" s="80">
        <v>493211</v>
      </c>
      <c r="V1302" s="78">
        <v>0</v>
      </c>
      <c r="W1302" s="78">
        <v>1</v>
      </c>
      <c r="X1302" s="11" t="str">
        <f ca="1">IF(ISBLANK(BudgetsQTable[[#This Row],[budg_seq_yr]]),"FY"&amp;fiscalyear,"FY"&amp;fiscalyear-1+BudgetsQTable[[#This Row],[budg_seq_yr]])</f>
        <v>FY18</v>
      </c>
      <c r="Y1302" s="79">
        <v>493211</v>
      </c>
      <c r="Z1302" s="78" t="s">
        <v>2869</v>
      </c>
      <c r="AA1302" s="78" t="s">
        <v>468</v>
      </c>
      <c r="AB1302" s="76" t="s">
        <v>2821</v>
      </c>
      <c r="AC1302" s="78" t="s">
        <v>468</v>
      </c>
    </row>
    <row r="1303" spans="1:29" x14ac:dyDescent="0.35">
      <c r="A1303" s="10" t="s">
        <v>1641</v>
      </c>
      <c r="B1303" s="76" t="s">
        <v>2863</v>
      </c>
      <c r="C1303" s="76">
        <f>C1302+(BudgetsQTable[[#This Row],[lead]]&lt;&gt;K1302)</f>
        <v>167</v>
      </c>
      <c r="D1303" s="76">
        <f>D1302*(BudgetsQTable[[#This Row],[lead]]=K1302)+(BudgetsQTable[[#This Row],[prop_id]]&lt;&gt;A1302)</f>
        <v>1</v>
      </c>
      <c r="E1303" s="77">
        <v>43005.555555555555</v>
      </c>
      <c r="F1303" s="78" t="s">
        <v>2868</v>
      </c>
      <c r="G1303" s="78" t="s">
        <v>2869</v>
      </c>
      <c r="H1303" s="78" t="s">
        <v>468</v>
      </c>
      <c r="I1303" s="76" t="s">
        <v>807</v>
      </c>
      <c r="J1303" s="76" t="s">
        <v>753</v>
      </c>
      <c r="K1303" s="78" t="s">
        <v>1641</v>
      </c>
      <c r="L1303" s="7" t="str">
        <f>IF(BudgetsQTable[[#This Row],[pi_last_name]]=" ","",HYPERLINK("https://www.ejacket.nsf.gov/ej/showProposal.do?Continue=Y&amp;ID="&amp;BudgetsQTable[[#This Row],[prop_id]],BudgetsQTable[[#This Row],[prop_id]]))</f>
        <v/>
      </c>
      <c r="M1303" s="78" t="s">
        <v>753</v>
      </c>
      <c r="N1303" s="7" t="str">
        <f>IF(BudgetsQTable[[#This Row],[pi_last_name]]=" ","",HYPERLINK("mailto:"&amp;BudgetsQTable[[#This Row],[pi_email]]&amp;"&amp;subject=Your NSF Proposal:  "&amp;BudgetsQTable[[#This Row],[prop_id]],BudgetsQTable[[#This Row],[pi_email]]))</f>
        <v/>
      </c>
      <c r="O1303" s="78" t="s">
        <v>753</v>
      </c>
      <c r="P1303" s="78">
        <v>4</v>
      </c>
      <c r="Q1303" s="78">
        <v>2</v>
      </c>
      <c r="R1303" s="79">
        <v>0</v>
      </c>
      <c r="S1303" s="79">
        <v>2000</v>
      </c>
      <c r="T1303" s="79">
        <v>0</v>
      </c>
      <c r="U1303" s="80">
        <v>384395</v>
      </c>
      <c r="V1303" s="78">
        <v>0</v>
      </c>
      <c r="W1303" s="78">
        <v>2</v>
      </c>
      <c r="X1303" s="11" t="str">
        <f ca="1">IF(ISBLANK(BudgetsQTable[[#This Row],[budg_seq_yr]]),"FY"&amp;fiscalyear,"FY"&amp;fiscalyear-1+BudgetsQTable[[#This Row],[budg_seq_yr]])</f>
        <v>FY19</v>
      </c>
      <c r="Y1303" s="79">
        <v>384395</v>
      </c>
      <c r="Z1303" s="78" t="s">
        <v>2869</v>
      </c>
      <c r="AA1303" s="78" t="s">
        <v>468</v>
      </c>
      <c r="AB1303" s="76" t="s">
        <v>2821</v>
      </c>
      <c r="AC1303" s="78" t="s">
        <v>468</v>
      </c>
    </row>
    <row r="1304" spans="1:29" x14ac:dyDescent="0.35">
      <c r="A1304" s="10" t="s">
        <v>1641</v>
      </c>
      <c r="B1304" s="76" t="s">
        <v>2863</v>
      </c>
      <c r="C1304" s="76">
        <f>C1303+(BudgetsQTable[[#This Row],[lead]]&lt;&gt;K1303)</f>
        <v>167</v>
      </c>
      <c r="D1304" s="76">
        <f>D1303*(BudgetsQTable[[#This Row],[lead]]=K1303)+(BudgetsQTable[[#This Row],[prop_id]]&lt;&gt;A1303)</f>
        <v>1</v>
      </c>
      <c r="E1304" s="77">
        <v>43005.555555555555</v>
      </c>
      <c r="F1304" s="78" t="s">
        <v>2868</v>
      </c>
      <c r="G1304" s="78" t="s">
        <v>2869</v>
      </c>
      <c r="H1304" s="78" t="s">
        <v>468</v>
      </c>
      <c r="I1304" s="76" t="s">
        <v>807</v>
      </c>
      <c r="J1304" s="76" t="s">
        <v>753</v>
      </c>
      <c r="K1304" s="78" t="s">
        <v>1641</v>
      </c>
      <c r="L1304" s="7" t="str">
        <f>IF(BudgetsQTable[[#This Row],[pi_last_name]]=" ","",HYPERLINK("https://www.ejacket.nsf.gov/ej/showProposal.do?Continue=Y&amp;ID="&amp;BudgetsQTable[[#This Row],[prop_id]],BudgetsQTable[[#This Row],[prop_id]]))</f>
        <v/>
      </c>
      <c r="M1304" s="78" t="s">
        <v>753</v>
      </c>
      <c r="N1304" s="7" t="str">
        <f>IF(BudgetsQTable[[#This Row],[pi_last_name]]=" ","",HYPERLINK("mailto:"&amp;BudgetsQTable[[#This Row],[pi_email]]&amp;"&amp;subject=Your NSF Proposal:  "&amp;BudgetsQTable[[#This Row],[prop_id]],BudgetsQTable[[#This Row],[pi_email]]))</f>
        <v/>
      </c>
      <c r="O1304" s="78" t="s">
        <v>753</v>
      </c>
      <c r="P1304" s="78">
        <v>4</v>
      </c>
      <c r="Q1304" s="78">
        <v>1.5</v>
      </c>
      <c r="R1304" s="79">
        <v>0</v>
      </c>
      <c r="S1304" s="79">
        <v>2000</v>
      </c>
      <c r="T1304" s="79">
        <v>0</v>
      </c>
      <c r="U1304" s="80">
        <v>290100</v>
      </c>
      <c r="V1304" s="78">
        <v>0</v>
      </c>
      <c r="W1304" s="78">
        <v>3</v>
      </c>
      <c r="X1304" s="11" t="str">
        <f ca="1">IF(ISBLANK(BudgetsQTable[[#This Row],[budg_seq_yr]]),"FY"&amp;fiscalyear,"FY"&amp;fiscalyear-1+BudgetsQTable[[#This Row],[budg_seq_yr]])</f>
        <v>FY20</v>
      </c>
      <c r="Y1304" s="79">
        <v>290100</v>
      </c>
      <c r="Z1304" s="78" t="s">
        <v>2869</v>
      </c>
      <c r="AA1304" s="78" t="s">
        <v>468</v>
      </c>
      <c r="AB1304" s="76" t="s">
        <v>2821</v>
      </c>
      <c r="AC1304" s="78" t="s">
        <v>468</v>
      </c>
    </row>
    <row r="1305" spans="1:29" x14ac:dyDescent="0.35">
      <c r="A1305" s="10" t="s">
        <v>1644</v>
      </c>
      <c r="B1305" s="76" t="s">
        <v>2824</v>
      </c>
      <c r="C1305" s="76">
        <f>C1304+(BudgetsQTable[[#This Row],[lead]]&lt;&gt;K1304)</f>
        <v>168</v>
      </c>
      <c r="D1305" s="76">
        <f>D1304*(BudgetsQTable[[#This Row],[lead]]=K1304)+(BudgetsQTable[[#This Row],[prop_id]]&lt;&gt;A1304)</f>
        <v>1</v>
      </c>
      <c r="E1305" s="77">
        <v>43005.557638888888</v>
      </c>
      <c r="F1305" s="78" t="s">
        <v>2839</v>
      </c>
      <c r="G1305" s="78" t="s">
        <v>2840</v>
      </c>
      <c r="H1305" s="78" t="s">
        <v>462</v>
      </c>
      <c r="I1305" s="76" t="s">
        <v>1032</v>
      </c>
      <c r="J1305" s="76" t="s">
        <v>3897</v>
      </c>
      <c r="K1305" s="78" t="s">
        <v>1644</v>
      </c>
      <c r="L1305" s="7" t="str">
        <f>IF(BudgetsQTable[[#This Row],[pi_last_name]]=" ","",HYPERLINK("https://www.ejacket.nsf.gov/ej/showProposal.do?Continue=Y&amp;ID="&amp;BudgetsQTable[[#This Row],[prop_id]],BudgetsQTable[[#This Row],[prop_id]]))</f>
        <v>1763663</v>
      </c>
      <c r="M1305" s="78" t="s">
        <v>1645</v>
      </c>
      <c r="N1305" s="7" t="str">
        <f>IF(BudgetsQTable[[#This Row],[pi_last_name]]=" ","",HYPERLINK("mailto:"&amp;BudgetsQTable[[#This Row],[pi_email]]&amp;"&amp;subject=Your NSF Proposal:  "&amp;BudgetsQTable[[#This Row],[prop_id]],BudgetsQTable[[#This Row],[pi_email]]))</f>
        <v>yingche@scarletmail.rutgers.edu</v>
      </c>
      <c r="O1305" s="78" t="s">
        <v>630</v>
      </c>
      <c r="P1305" s="78"/>
      <c r="Q1305" s="78"/>
      <c r="R1305" s="79"/>
      <c r="S1305" s="79"/>
      <c r="T1305" s="79"/>
      <c r="U1305" s="80"/>
      <c r="V1305" s="78">
        <v>0</v>
      </c>
      <c r="W1305" s="78"/>
      <c r="X1305" s="11" t="str">
        <f ca="1">IF(ISBLANK(BudgetsQTable[[#This Row],[budg_seq_yr]]),"FY"&amp;fiscalyear,"FY"&amp;fiscalyear-1+BudgetsQTable[[#This Row],[budg_seq_yr]])</f>
        <v>FY18</v>
      </c>
      <c r="Y1305" s="79">
        <v>500000</v>
      </c>
      <c r="Z1305" s="78" t="s">
        <v>2840</v>
      </c>
      <c r="AA1305" s="78" t="s">
        <v>462</v>
      </c>
      <c r="AB1305" s="76" t="s">
        <v>2821</v>
      </c>
      <c r="AC1305" s="78" t="s">
        <v>485</v>
      </c>
    </row>
    <row r="1306" spans="1:29" x14ac:dyDescent="0.35">
      <c r="A1306" s="10" t="s">
        <v>1644</v>
      </c>
      <c r="B1306" s="76" t="s">
        <v>2824</v>
      </c>
      <c r="C1306" s="76">
        <f>C1305+(BudgetsQTable[[#This Row],[lead]]&lt;&gt;K1305)</f>
        <v>168</v>
      </c>
      <c r="D1306" s="76">
        <f>D1305*(BudgetsQTable[[#This Row],[lead]]=K1305)+(BudgetsQTable[[#This Row],[prop_id]]&lt;&gt;A1305)</f>
        <v>1</v>
      </c>
      <c r="E1306" s="77">
        <v>43005.557638888888</v>
      </c>
      <c r="F1306" s="78" t="s">
        <v>2839</v>
      </c>
      <c r="G1306" s="78" t="s">
        <v>2840</v>
      </c>
      <c r="H1306" s="78" t="s">
        <v>462</v>
      </c>
      <c r="I1306" s="76" t="s">
        <v>1032</v>
      </c>
      <c r="J1306" s="76" t="s">
        <v>753</v>
      </c>
      <c r="K1306" s="78" t="s">
        <v>1644</v>
      </c>
      <c r="L1306" s="7" t="str">
        <f>IF(BudgetsQTable[[#This Row],[pi_last_name]]=" ","",HYPERLINK("https://www.ejacket.nsf.gov/ej/showProposal.do?Continue=Y&amp;ID="&amp;BudgetsQTable[[#This Row],[prop_id]],BudgetsQTable[[#This Row],[prop_id]]))</f>
        <v/>
      </c>
      <c r="M1306" s="78" t="s">
        <v>753</v>
      </c>
      <c r="N1306" s="7" t="str">
        <f>IF(BudgetsQTable[[#This Row],[pi_last_name]]=" ","",HYPERLINK("mailto:"&amp;BudgetsQTable[[#This Row],[pi_email]]&amp;"&amp;subject=Your NSF Proposal:  "&amp;BudgetsQTable[[#This Row],[prop_id]],BudgetsQTable[[#This Row],[pi_email]]))</f>
        <v/>
      </c>
      <c r="O1306" s="78" t="s">
        <v>753</v>
      </c>
      <c r="P1306" s="78">
        <v>1</v>
      </c>
      <c r="Q1306" s="78">
        <v>1</v>
      </c>
      <c r="R1306" s="79">
        <v>0</v>
      </c>
      <c r="S1306" s="79">
        <v>3000</v>
      </c>
      <c r="T1306" s="79">
        <v>0</v>
      </c>
      <c r="U1306" s="80">
        <v>123772</v>
      </c>
      <c r="V1306" s="78">
        <v>0</v>
      </c>
      <c r="W1306" s="78">
        <v>1</v>
      </c>
      <c r="X1306" s="11" t="str">
        <f ca="1">IF(ISBLANK(BudgetsQTable[[#This Row],[budg_seq_yr]]),"FY"&amp;fiscalyear,"FY"&amp;fiscalyear-1+BudgetsQTable[[#This Row],[budg_seq_yr]])</f>
        <v>FY18</v>
      </c>
      <c r="Y1306" s="79">
        <v>123772</v>
      </c>
      <c r="Z1306" s="78" t="s">
        <v>2840</v>
      </c>
      <c r="AA1306" s="78" t="s">
        <v>462</v>
      </c>
      <c r="AB1306" s="76" t="s">
        <v>2821</v>
      </c>
      <c r="AC1306" s="78" t="s">
        <v>485</v>
      </c>
    </row>
    <row r="1307" spans="1:29" x14ac:dyDescent="0.35">
      <c r="A1307" s="10" t="s">
        <v>1644</v>
      </c>
      <c r="B1307" s="76" t="s">
        <v>2824</v>
      </c>
      <c r="C1307" s="76">
        <f>C1306+(BudgetsQTable[[#This Row],[lead]]&lt;&gt;K1306)</f>
        <v>168</v>
      </c>
      <c r="D1307" s="76">
        <f>D1306*(BudgetsQTable[[#This Row],[lead]]=K1306)+(BudgetsQTable[[#This Row],[prop_id]]&lt;&gt;A1306)</f>
        <v>1</v>
      </c>
      <c r="E1307" s="77">
        <v>43005.557638888888</v>
      </c>
      <c r="F1307" s="78" t="s">
        <v>2839</v>
      </c>
      <c r="G1307" s="78" t="s">
        <v>2840</v>
      </c>
      <c r="H1307" s="78" t="s">
        <v>462</v>
      </c>
      <c r="I1307" s="76" t="s">
        <v>1032</v>
      </c>
      <c r="J1307" s="76" t="s">
        <v>753</v>
      </c>
      <c r="K1307" s="78" t="s">
        <v>1644</v>
      </c>
      <c r="L1307" s="7" t="str">
        <f>IF(BudgetsQTable[[#This Row],[pi_last_name]]=" ","",HYPERLINK("https://www.ejacket.nsf.gov/ej/showProposal.do?Continue=Y&amp;ID="&amp;BudgetsQTable[[#This Row],[prop_id]],BudgetsQTable[[#This Row],[prop_id]]))</f>
        <v/>
      </c>
      <c r="M1307" s="78" t="s">
        <v>753</v>
      </c>
      <c r="N1307" s="7" t="str">
        <f>IF(BudgetsQTable[[#This Row],[pi_last_name]]=" ","",HYPERLINK("mailto:"&amp;BudgetsQTable[[#This Row],[pi_email]]&amp;"&amp;subject=Your NSF Proposal:  "&amp;BudgetsQTable[[#This Row],[prop_id]],BudgetsQTable[[#This Row],[pi_email]]))</f>
        <v/>
      </c>
      <c r="O1307" s="78" t="s">
        <v>753</v>
      </c>
      <c r="P1307" s="78">
        <v>1</v>
      </c>
      <c r="Q1307" s="78">
        <v>1</v>
      </c>
      <c r="R1307" s="79">
        <v>0</v>
      </c>
      <c r="S1307" s="79">
        <v>3000</v>
      </c>
      <c r="T1307" s="79">
        <v>0</v>
      </c>
      <c r="U1307" s="80">
        <v>124546</v>
      </c>
      <c r="V1307" s="78">
        <v>0</v>
      </c>
      <c r="W1307" s="78">
        <v>2</v>
      </c>
      <c r="X1307" s="11" t="str">
        <f ca="1">IF(ISBLANK(BudgetsQTable[[#This Row],[budg_seq_yr]]),"FY"&amp;fiscalyear,"FY"&amp;fiscalyear-1+BudgetsQTable[[#This Row],[budg_seq_yr]])</f>
        <v>FY19</v>
      </c>
      <c r="Y1307" s="79">
        <v>124546</v>
      </c>
      <c r="Z1307" s="78" t="s">
        <v>2840</v>
      </c>
      <c r="AA1307" s="78" t="s">
        <v>462</v>
      </c>
      <c r="AB1307" s="76" t="s">
        <v>2821</v>
      </c>
      <c r="AC1307" s="78" t="s">
        <v>485</v>
      </c>
    </row>
    <row r="1308" spans="1:29" x14ac:dyDescent="0.35">
      <c r="A1308" s="10" t="s">
        <v>1644</v>
      </c>
      <c r="B1308" s="76" t="s">
        <v>2824</v>
      </c>
      <c r="C1308" s="76">
        <f>C1307+(BudgetsQTable[[#This Row],[lead]]&lt;&gt;K1307)</f>
        <v>168</v>
      </c>
      <c r="D1308" s="76">
        <f>D1307*(BudgetsQTable[[#This Row],[lead]]=K1307)+(BudgetsQTable[[#This Row],[prop_id]]&lt;&gt;A1307)</f>
        <v>1</v>
      </c>
      <c r="E1308" s="77">
        <v>43005.557638888888</v>
      </c>
      <c r="F1308" s="78" t="s">
        <v>2839</v>
      </c>
      <c r="G1308" s="78" t="s">
        <v>2840</v>
      </c>
      <c r="H1308" s="78" t="s">
        <v>462</v>
      </c>
      <c r="I1308" s="76" t="s">
        <v>1032</v>
      </c>
      <c r="J1308" s="76" t="s">
        <v>753</v>
      </c>
      <c r="K1308" s="78" t="s">
        <v>1644</v>
      </c>
      <c r="L1308" s="7" t="str">
        <f>IF(BudgetsQTable[[#This Row],[pi_last_name]]=" ","",HYPERLINK("https://www.ejacket.nsf.gov/ej/showProposal.do?Continue=Y&amp;ID="&amp;BudgetsQTable[[#This Row],[prop_id]],BudgetsQTable[[#This Row],[prop_id]]))</f>
        <v/>
      </c>
      <c r="M1308" s="78" t="s">
        <v>753</v>
      </c>
      <c r="N1308" s="7" t="str">
        <f>IF(BudgetsQTable[[#This Row],[pi_last_name]]=" ","",HYPERLINK("mailto:"&amp;BudgetsQTable[[#This Row],[pi_email]]&amp;"&amp;subject=Your NSF Proposal:  "&amp;BudgetsQTable[[#This Row],[prop_id]],BudgetsQTable[[#This Row],[pi_email]]))</f>
        <v/>
      </c>
      <c r="O1308" s="78" t="s">
        <v>753</v>
      </c>
      <c r="P1308" s="78">
        <v>1</v>
      </c>
      <c r="Q1308" s="78">
        <v>1</v>
      </c>
      <c r="R1308" s="79">
        <v>0</v>
      </c>
      <c r="S1308" s="79">
        <v>3000</v>
      </c>
      <c r="T1308" s="79">
        <v>0</v>
      </c>
      <c r="U1308" s="80">
        <v>125382</v>
      </c>
      <c r="V1308" s="78">
        <v>0</v>
      </c>
      <c r="W1308" s="78">
        <v>3</v>
      </c>
      <c r="X1308" s="11" t="str">
        <f ca="1">IF(ISBLANK(BudgetsQTable[[#This Row],[budg_seq_yr]]),"FY"&amp;fiscalyear,"FY"&amp;fiscalyear-1+BudgetsQTable[[#This Row],[budg_seq_yr]])</f>
        <v>FY20</v>
      </c>
      <c r="Y1308" s="79">
        <v>125382</v>
      </c>
      <c r="Z1308" s="78" t="s">
        <v>2840</v>
      </c>
      <c r="AA1308" s="78" t="s">
        <v>462</v>
      </c>
      <c r="AB1308" s="76" t="s">
        <v>2821</v>
      </c>
      <c r="AC1308" s="78" t="s">
        <v>485</v>
      </c>
    </row>
    <row r="1309" spans="1:29" x14ac:dyDescent="0.35">
      <c r="A1309" s="10" t="s">
        <v>1644</v>
      </c>
      <c r="B1309" s="76" t="s">
        <v>2824</v>
      </c>
      <c r="C1309" s="76">
        <f>C1308+(BudgetsQTable[[#This Row],[lead]]&lt;&gt;K1308)</f>
        <v>168</v>
      </c>
      <c r="D1309" s="76">
        <f>D1308*(BudgetsQTable[[#This Row],[lead]]=K1308)+(BudgetsQTable[[#This Row],[prop_id]]&lt;&gt;A1308)</f>
        <v>1</v>
      </c>
      <c r="E1309" s="77">
        <v>43005.557638888888</v>
      </c>
      <c r="F1309" s="78" t="s">
        <v>2839</v>
      </c>
      <c r="G1309" s="78" t="s">
        <v>2840</v>
      </c>
      <c r="H1309" s="78" t="s">
        <v>462</v>
      </c>
      <c r="I1309" s="76" t="s">
        <v>1032</v>
      </c>
      <c r="J1309" s="76" t="s">
        <v>753</v>
      </c>
      <c r="K1309" s="78" t="s">
        <v>1644</v>
      </c>
      <c r="L1309" s="7" t="str">
        <f>IF(BudgetsQTable[[#This Row],[pi_last_name]]=" ","",HYPERLINK("https://www.ejacket.nsf.gov/ej/showProposal.do?Continue=Y&amp;ID="&amp;BudgetsQTable[[#This Row],[prop_id]],BudgetsQTable[[#This Row],[prop_id]]))</f>
        <v/>
      </c>
      <c r="M1309" s="78" t="s">
        <v>753</v>
      </c>
      <c r="N1309" s="7" t="str">
        <f>IF(BudgetsQTable[[#This Row],[pi_last_name]]=" ","",HYPERLINK("mailto:"&amp;BudgetsQTable[[#This Row],[pi_email]]&amp;"&amp;subject=Your NSF Proposal:  "&amp;BudgetsQTable[[#This Row],[prop_id]],BudgetsQTable[[#This Row],[pi_email]]))</f>
        <v/>
      </c>
      <c r="O1309" s="78" t="s">
        <v>753</v>
      </c>
      <c r="P1309" s="78">
        <v>1</v>
      </c>
      <c r="Q1309" s="78">
        <v>1</v>
      </c>
      <c r="R1309" s="79">
        <v>0</v>
      </c>
      <c r="S1309" s="79">
        <v>3000</v>
      </c>
      <c r="T1309" s="79">
        <v>0</v>
      </c>
      <c r="U1309" s="80">
        <v>126300</v>
      </c>
      <c r="V1309" s="78">
        <v>0</v>
      </c>
      <c r="W1309" s="78">
        <v>4</v>
      </c>
      <c r="X1309" s="11" t="str">
        <f ca="1">IF(ISBLANK(BudgetsQTable[[#This Row],[budg_seq_yr]]),"FY"&amp;fiscalyear,"FY"&amp;fiscalyear-1+BudgetsQTable[[#This Row],[budg_seq_yr]])</f>
        <v>FY21</v>
      </c>
      <c r="Y1309" s="79">
        <v>126300</v>
      </c>
      <c r="Z1309" s="78" t="s">
        <v>2840</v>
      </c>
      <c r="AA1309" s="78" t="s">
        <v>462</v>
      </c>
      <c r="AB1309" s="76" t="s">
        <v>2821</v>
      </c>
      <c r="AC1309" s="78" t="s">
        <v>485</v>
      </c>
    </row>
    <row r="1310" spans="1:29" x14ac:dyDescent="0.35">
      <c r="A1310" s="10" t="s">
        <v>3898</v>
      </c>
      <c r="B1310" s="76" t="s">
        <v>2834</v>
      </c>
      <c r="C1310" s="76">
        <f>C1309+(BudgetsQTable[[#This Row],[lead]]&lt;&gt;K1309)</f>
        <v>168</v>
      </c>
      <c r="D1310" s="76">
        <f>D1309*(BudgetsQTable[[#This Row],[lead]]=K1309)+(BudgetsQTable[[#This Row],[prop_id]]&lt;&gt;A1309)</f>
        <v>2</v>
      </c>
      <c r="E1310" s="77">
        <v>43005.484722222223</v>
      </c>
      <c r="F1310" s="78" t="s">
        <v>2839</v>
      </c>
      <c r="G1310" s="78" t="s">
        <v>2840</v>
      </c>
      <c r="H1310" s="78" t="s">
        <v>462</v>
      </c>
      <c r="I1310" s="76" t="s">
        <v>1032</v>
      </c>
      <c r="J1310" s="76" t="s">
        <v>3900</v>
      </c>
      <c r="K1310" s="78" t="s">
        <v>1644</v>
      </c>
      <c r="L1310" s="7" t="str">
        <f>IF(BudgetsQTable[[#This Row],[pi_last_name]]=" ","",HYPERLINK("https://www.ejacket.nsf.gov/ej/showProposal.do?Continue=Y&amp;ID="&amp;BudgetsQTable[[#This Row],[prop_id]],BudgetsQTable[[#This Row],[prop_id]]))</f>
        <v>1763567</v>
      </c>
      <c r="M1310" s="78" t="s">
        <v>1445</v>
      </c>
      <c r="N1310" s="7" t="str">
        <f>IF(BudgetsQTable[[#This Row],[pi_last_name]]=" ","",HYPERLINK("mailto:"&amp;BudgetsQTable[[#This Row],[pi_email]]&amp;"&amp;subject=Your NSF Proposal:  "&amp;BudgetsQTable[[#This Row],[prop_id]],BudgetsQTable[[#This Row],[pi_email]]))</f>
        <v>hl45@iupui.edu</v>
      </c>
      <c r="O1310" s="78" t="s">
        <v>574</v>
      </c>
      <c r="P1310" s="78"/>
      <c r="Q1310" s="78"/>
      <c r="R1310" s="79"/>
      <c r="S1310" s="79"/>
      <c r="T1310" s="79"/>
      <c r="U1310" s="80"/>
      <c r="V1310" s="78">
        <v>0</v>
      </c>
      <c r="W1310" s="78"/>
      <c r="X1310" s="11" t="str">
        <f ca="1">IF(ISBLANK(BudgetsQTable[[#This Row],[budg_seq_yr]]),"FY"&amp;fiscalyear,"FY"&amp;fiscalyear-1+BudgetsQTable[[#This Row],[budg_seq_yr]])</f>
        <v>FY18</v>
      </c>
      <c r="Y1310" s="79">
        <v>165000</v>
      </c>
      <c r="Z1310" s="78" t="s">
        <v>2840</v>
      </c>
      <c r="AA1310" s="78" t="s">
        <v>462</v>
      </c>
      <c r="AB1310" s="76" t="s">
        <v>2821</v>
      </c>
      <c r="AC1310" s="78" t="s">
        <v>485</v>
      </c>
    </row>
    <row r="1311" spans="1:29" x14ac:dyDescent="0.35">
      <c r="A1311" s="10" t="s">
        <v>3898</v>
      </c>
      <c r="B1311" s="76" t="s">
        <v>2834</v>
      </c>
      <c r="C1311" s="76">
        <f>C1310+(BudgetsQTable[[#This Row],[lead]]&lt;&gt;K1310)</f>
        <v>168</v>
      </c>
      <c r="D1311" s="76">
        <f>D1310*(BudgetsQTable[[#This Row],[lead]]=K1310)+(BudgetsQTable[[#This Row],[prop_id]]&lt;&gt;A1310)</f>
        <v>2</v>
      </c>
      <c r="E1311" s="77">
        <v>43005.484722222223</v>
      </c>
      <c r="F1311" s="78" t="s">
        <v>2839</v>
      </c>
      <c r="G1311" s="78" t="s">
        <v>2840</v>
      </c>
      <c r="H1311" s="78" t="s">
        <v>462</v>
      </c>
      <c r="I1311" s="76" t="s">
        <v>1032</v>
      </c>
      <c r="J1311" s="76" t="s">
        <v>753</v>
      </c>
      <c r="K1311" s="78" t="s">
        <v>1644</v>
      </c>
      <c r="L1311" s="7" t="str">
        <f>IF(BudgetsQTable[[#This Row],[pi_last_name]]=" ","",HYPERLINK("https://www.ejacket.nsf.gov/ej/showProposal.do?Continue=Y&amp;ID="&amp;BudgetsQTable[[#This Row],[prop_id]],BudgetsQTable[[#This Row],[prop_id]]))</f>
        <v/>
      </c>
      <c r="M1311" s="78" t="s">
        <v>753</v>
      </c>
      <c r="N1311" s="7" t="str">
        <f>IF(BudgetsQTable[[#This Row],[pi_last_name]]=" ","",HYPERLINK("mailto:"&amp;BudgetsQTable[[#This Row],[pi_email]]&amp;"&amp;subject=Your NSF Proposal:  "&amp;BudgetsQTable[[#This Row],[prop_id]],BudgetsQTable[[#This Row],[pi_email]]))</f>
        <v/>
      </c>
      <c r="O1311" s="78" t="s">
        <v>753</v>
      </c>
      <c r="P1311" s="78">
        <v>1</v>
      </c>
      <c r="Q1311" s="78">
        <v>0.5</v>
      </c>
      <c r="R1311" s="79">
        <v>0</v>
      </c>
      <c r="S1311" s="79">
        <v>3000</v>
      </c>
      <c r="T1311" s="79">
        <v>0</v>
      </c>
      <c r="U1311" s="80">
        <v>40069</v>
      </c>
      <c r="V1311" s="78">
        <v>0</v>
      </c>
      <c r="W1311" s="78">
        <v>1</v>
      </c>
      <c r="X1311" s="11" t="str">
        <f ca="1">IF(ISBLANK(BudgetsQTable[[#This Row],[budg_seq_yr]]),"FY"&amp;fiscalyear,"FY"&amp;fiscalyear-1+BudgetsQTable[[#This Row],[budg_seq_yr]])</f>
        <v>FY18</v>
      </c>
      <c r="Y1311" s="79">
        <v>40069</v>
      </c>
      <c r="Z1311" s="78" t="s">
        <v>2840</v>
      </c>
      <c r="AA1311" s="78" t="s">
        <v>462</v>
      </c>
      <c r="AB1311" s="76" t="s">
        <v>2821</v>
      </c>
      <c r="AC1311" s="78" t="s">
        <v>485</v>
      </c>
    </row>
    <row r="1312" spans="1:29" x14ac:dyDescent="0.35">
      <c r="A1312" s="10" t="s">
        <v>3898</v>
      </c>
      <c r="B1312" s="76" t="s">
        <v>2834</v>
      </c>
      <c r="C1312" s="76">
        <f>C1311+(BudgetsQTable[[#This Row],[lead]]&lt;&gt;K1311)</f>
        <v>168</v>
      </c>
      <c r="D1312" s="76">
        <f>D1311*(BudgetsQTable[[#This Row],[lead]]=K1311)+(BudgetsQTable[[#This Row],[prop_id]]&lt;&gt;A1311)</f>
        <v>2</v>
      </c>
      <c r="E1312" s="77">
        <v>43005.484722222223</v>
      </c>
      <c r="F1312" s="78" t="s">
        <v>2839</v>
      </c>
      <c r="G1312" s="78" t="s">
        <v>2840</v>
      </c>
      <c r="H1312" s="78" t="s">
        <v>462</v>
      </c>
      <c r="I1312" s="76" t="s">
        <v>1032</v>
      </c>
      <c r="J1312" s="76" t="s">
        <v>753</v>
      </c>
      <c r="K1312" s="78" t="s">
        <v>1644</v>
      </c>
      <c r="L1312" s="7" t="str">
        <f>IF(BudgetsQTable[[#This Row],[pi_last_name]]=" ","",HYPERLINK("https://www.ejacket.nsf.gov/ej/showProposal.do?Continue=Y&amp;ID="&amp;BudgetsQTable[[#This Row],[prop_id]],BudgetsQTable[[#This Row],[prop_id]]))</f>
        <v/>
      </c>
      <c r="M1312" s="78" t="s">
        <v>753</v>
      </c>
      <c r="N1312" s="7" t="str">
        <f>IF(BudgetsQTable[[#This Row],[pi_last_name]]=" ","",HYPERLINK("mailto:"&amp;BudgetsQTable[[#This Row],[pi_email]]&amp;"&amp;subject=Your NSF Proposal:  "&amp;BudgetsQTable[[#This Row],[prop_id]],BudgetsQTable[[#This Row],[pi_email]]))</f>
        <v/>
      </c>
      <c r="O1312" s="78" t="s">
        <v>753</v>
      </c>
      <c r="P1312" s="78">
        <v>1</v>
      </c>
      <c r="Q1312" s="78">
        <v>0.5</v>
      </c>
      <c r="R1312" s="79">
        <v>0</v>
      </c>
      <c r="S1312" s="79">
        <v>3000</v>
      </c>
      <c r="T1312" s="79">
        <v>0</v>
      </c>
      <c r="U1312" s="80">
        <v>40916</v>
      </c>
      <c r="V1312" s="78">
        <v>0</v>
      </c>
      <c r="W1312" s="78">
        <v>2</v>
      </c>
      <c r="X1312" s="11" t="str">
        <f ca="1">IF(ISBLANK(BudgetsQTable[[#This Row],[budg_seq_yr]]),"FY"&amp;fiscalyear,"FY"&amp;fiscalyear-1+BudgetsQTable[[#This Row],[budg_seq_yr]])</f>
        <v>FY19</v>
      </c>
      <c r="Y1312" s="79">
        <v>40916</v>
      </c>
      <c r="Z1312" s="78" t="s">
        <v>2840</v>
      </c>
      <c r="AA1312" s="78" t="s">
        <v>462</v>
      </c>
      <c r="AB1312" s="76" t="s">
        <v>2821</v>
      </c>
      <c r="AC1312" s="78" t="s">
        <v>485</v>
      </c>
    </row>
    <row r="1313" spans="1:29" x14ac:dyDescent="0.35">
      <c r="A1313" s="10" t="s">
        <v>3898</v>
      </c>
      <c r="B1313" s="76" t="s">
        <v>2834</v>
      </c>
      <c r="C1313" s="76">
        <f>C1312+(BudgetsQTable[[#This Row],[lead]]&lt;&gt;K1312)</f>
        <v>168</v>
      </c>
      <c r="D1313" s="76">
        <f>D1312*(BudgetsQTable[[#This Row],[lead]]=K1312)+(BudgetsQTable[[#This Row],[prop_id]]&lt;&gt;A1312)</f>
        <v>2</v>
      </c>
      <c r="E1313" s="77">
        <v>43005.484722222223</v>
      </c>
      <c r="F1313" s="78" t="s">
        <v>2839</v>
      </c>
      <c r="G1313" s="78" t="s">
        <v>2840</v>
      </c>
      <c r="H1313" s="78" t="s">
        <v>462</v>
      </c>
      <c r="I1313" s="76" t="s">
        <v>1032</v>
      </c>
      <c r="J1313" s="76" t="s">
        <v>753</v>
      </c>
      <c r="K1313" s="78" t="s">
        <v>1644</v>
      </c>
      <c r="L1313" s="7" t="str">
        <f>IF(BudgetsQTable[[#This Row],[pi_last_name]]=" ","",HYPERLINK("https://www.ejacket.nsf.gov/ej/showProposal.do?Continue=Y&amp;ID="&amp;BudgetsQTable[[#This Row],[prop_id]],BudgetsQTable[[#This Row],[prop_id]]))</f>
        <v/>
      </c>
      <c r="M1313" s="78" t="s">
        <v>753</v>
      </c>
      <c r="N1313" s="7" t="str">
        <f>IF(BudgetsQTable[[#This Row],[pi_last_name]]=" ","",HYPERLINK("mailto:"&amp;BudgetsQTable[[#This Row],[pi_email]]&amp;"&amp;subject=Your NSF Proposal:  "&amp;BudgetsQTable[[#This Row],[prop_id]],BudgetsQTable[[#This Row],[pi_email]]))</f>
        <v/>
      </c>
      <c r="O1313" s="78" t="s">
        <v>753</v>
      </c>
      <c r="P1313" s="78">
        <v>1</v>
      </c>
      <c r="Q1313" s="78">
        <v>0.5</v>
      </c>
      <c r="R1313" s="79">
        <v>0</v>
      </c>
      <c r="S1313" s="79">
        <v>3000</v>
      </c>
      <c r="T1313" s="79">
        <v>0</v>
      </c>
      <c r="U1313" s="80">
        <v>41788</v>
      </c>
      <c r="V1313" s="78">
        <v>0</v>
      </c>
      <c r="W1313" s="78">
        <v>3</v>
      </c>
      <c r="X1313" s="11" t="str">
        <f ca="1">IF(ISBLANK(BudgetsQTable[[#This Row],[budg_seq_yr]]),"FY"&amp;fiscalyear,"FY"&amp;fiscalyear-1+BudgetsQTable[[#This Row],[budg_seq_yr]])</f>
        <v>FY20</v>
      </c>
      <c r="Y1313" s="79">
        <v>41788</v>
      </c>
      <c r="Z1313" s="78" t="s">
        <v>2840</v>
      </c>
      <c r="AA1313" s="78" t="s">
        <v>462</v>
      </c>
      <c r="AB1313" s="76" t="s">
        <v>2821</v>
      </c>
      <c r="AC1313" s="78" t="s">
        <v>485</v>
      </c>
    </row>
    <row r="1314" spans="1:29" x14ac:dyDescent="0.35">
      <c r="A1314" s="10" t="s">
        <v>3898</v>
      </c>
      <c r="B1314" s="76" t="s">
        <v>2834</v>
      </c>
      <c r="C1314" s="76">
        <f>C1313+(BudgetsQTable[[#This Row],[lead]]&lt;&gt;K1313)</f>
        <v>168</v>
      </c>
      <c r="D1314" s="76">
        <f>D1313*(BudgetsQTable[[#This Row],[lead]]=K1313)+(BudgetsQTable[[#This Row],[prop_id]]&lt;&gt;A1313)</f>
        <v>2</v>
      </c>
      <c r="E1314" s="77">
        <v>43005.484722222223</v>
      </c>
      <c r="F1314" s="78" t="s">
        <v>2839</v>
      </c>
      <c r="G1314" s="78" t="s">
        <v>2840</v>
      </c>
      <c r="H1314" s="78" t="s">
        <v>462</v>
      </c>
      <c r="I1314" s="76" t="s">
        <v>1032</v>
      </c>
      <c r="J1314" s="76" t="s">
        <v>753</v>
      </c>
      <c r="K1314" s="78" t="s">
        <v>1644</v>
      </c>
      <c r="L1314" s="7" t="str">
        <f>IF(BudgetsQTable[[#This Row],[pi_last_name]]=" ","",HYPERLINK("https://www.ejacket.nsf.gov/ej/showProposal.do?Continue=Y&amp;ID="&amp;BudgetsQTable[[#This Row],[prop_id]],BudgetsQTable[[#This Row],[prop_id]]))</f>
        <v/>
      </c>
      <c r="M1314" s="78" t="s">
        <v>753</v>
      </c>
      <c r="N1314" s="7" t="str">
        <f>IF(BudgetsQTable[[#This Row],[pi_last_name]]=" ","",HYPERLINK("mailto:"&amp;BudgetsQTable[[#This Row],[pi_email]]&amp;"&amp;subject=Your NSF Proposal:  "&amp;BudgetsQTable[[#This Row],[prop_id]],BudgetsQTable[[#This Row],[pi_email]]))</f>
        <v/>
      </c>
      <c r="O1314" s="78" t="s">
        <v>753</v>
      </c>
      <c r="P1314" s="78">
        <v>1</v>
      </c>
      <c r="Q1314" s="78">
        <v>0.5</v>
      </c>
      <c r="R1314" s="79">
        <v>0</v>
      </c>
      <c r="S1314" s="79">
        <v>3000</v>
      </c>
      <c r="T1314" s="79">
        <v>0</v>
      </c>
      <c r="U1314" s="80">
        <v>42227</v>
      </c>
      <c r="V1314" s="78">
        <v>0</v>
      </c>
      <c r="W1314" s="78">
        <v>4</v>
      </c>
      <c r="X1314" s="11" t="str">
        <f ca="1">IF(ISBLANK(BudgetsQTable[[#This Row],[budg_seq_yr]]),"FY"&amp;fiscalyear,"FY"&amp;fiscalyear-1+BudgetsQTable[[#This Row],[budg_seq_yr]])</f>
        <v>FY21</v>
      </c>
      <c r="Y1314" s="79">
        <v>42227</v>
      </c>
      <c r="Z1314" s="78" t="s">
        <v>2840</v>
      </c>
      <c r="AA1314" s="78" t="s">
        <v>462</v>
      </c>
      <c r="AB1314" s="76" t="s">
        <v>2821</v>
      </c>
      <c r="AC1314" s="78" t="s">
        <v>485</v>
      </c>
    </row>
    <row r="1315" spans="1:29" x14ac:dyDescent="0.35">
      <c r="A1315" s="10" t="s">
        <v>3901</v>
      </c>
      <c r="B1315" s="76" t="s">
        <v>2834</v>
      </c>
      <c r="C1315" s="76">
        <f>C1314+(BudgetsQTable[[#This Row],[lead]]&lt;&gt;K1314)</f>
        <v>168</v>
      </c>
      <c r="D1315" s="76">
        <f>D1314*(BudgetsQTable[[#This Row],[lead]]=K1314)+(BudgetsQTable[[#This Row],[prop_id]]&lt;&gt;A1314)</f>
        <v>3</v>
      </c>
      <c r="E1315" s="77">
        <v>43005.570138888892</v>
      </c>
      <c r="F1315" s="78" t="s">
        <v>2839</v>
      </c>
      <c r="G1315" s="78" t="s">
        <v>2840</v>
      </c>
      <c r="H1315" s="78" t="s">
        <v>462</v>
      </c>
      <c r="I1315" s="76" t="s">
        <v>1032</v>
      </c>
      <c r="J1315" s="76" t="s">
        <v>3905</v>
      </c>
      <c r="K1315" s="78" t="s">
        <v>1644</v>
      </c>
      <c r="L1315" s="7" t="str">
        <f>IF(BudgetsQTable[[#This Row],[pi_last_name]]=" ","",HYPERLINK("https://www.ejacket.nsf.gov/ej/showProposal.do?Continue=Y&amp;ID="&amp;BudgetsQTable[[#This Row],[prop_id]],BudgetsQTable[[#This Row],[prop_id]]))</f>
        <v>1763684</v>
      </c>
      <c r="M1315" s="78" t="s">
        <v>3902</v>
      </c>
      <c r="N1315" s="7" t="str">
        <f>IF(BudgetsQTable[[#This Row],[pi_last_name]]=" ","",HYPERLINK("mailto:"&amp;BudgetsQTable[[#This Row],[pi_email]]&amp;"&amp;subject=Your NSF Proposal:  "&amp;BudgetsQTable[[#This Row],[prop_id]],BudgetsQTable[[#This Row],[pi_email]]))</f>
        <v>chuah@cse.lehigh.edu</v>
      </c>
      <c r="O1315" s="78" t="s">
        <v>3904</v>
      </c>
      <c r="P1315" s="78"/>
      <c r="Q1315" s="78"/>
      <c r="R1315" s="79"/>
      <c r="S1315" s="79"/>
      <c r="T1315" s="79"/>
      <c r="U1315" s="80"/>
      <c r="V1315" s="78">
        <v>0</v>
      </c>
      <c r="W1315" s="78"/>
      <c r="X1315" s="11" t="str">
        <f ca="1">IF(ISBLANK(BudgetsQTable[[#This Row],[budg_seq_yr]]),"FY"&amp;fiscalyear,"FY"&amp;fiscalyear-1+BudgetsQTable[[#This Row],[budg_seq_yr]])</f>
        <v>FY18</v>
      </c>
      <c r="Y1315" s="79">
        <v>330000</v>
      </c>
      <c r="Z1315" s="78" t="s">
        <v>2840</v>
      </c>
      <c r="AA1315" s="78" t="s">
        <v>462</v>
      </c>
      <c r="AB1315" s="76" t="s">
        <v>2821</v>
      </c>
      <c r="AC1315" s="78" t="s">
        <v>485</v>
      </c>
    </row>
    <row r="1316" spans="1:29" x14ac:dyDescent="0.35">
      <c r="A1316" s="10" t="s">
        <v>3901</v>
      </c>
      <c r="B1316" s="76" t="s">
        <v>2834</v>
      </c>
      <c r="C1316" s="76">
        <f>C1315+(BudgetsQTable[[#This Row],[lead]]&lt;&gt;K1315)</f>
        <v>168</v>
      </c>
      <c r="D1316" s="76">
        <f>D1315*(BudgetsQTable[[#This Row],[lead]]=K1315)+(BudgetsQTable[[#This Row],[prop_id]]&lt;&gt;A1315)</f>
        <v>3</v>
      </c>
      <c r="E1316" s="77">
        <v>43005.570138888892</v>
      </c>
      <c r="F1316" s="78" t="s">
        <v>2839</v>
      </c>
      <c r="G1316" s="78" t="s">
        <v>2840</v>
      </c>
      <c r="H1316" s="78" t="s">
        <v>462</v>
      </c>
      <c r="I1316" s="76" t="s">
        <v>1032</v>
      </c>
      <c r="J1316" s="76" t="s">
        <v>753</v>
      </c>
      <c r="K1316" s="78" t="s">
        <v>1644</v>
      </c>
      <c r="L1316" s="7" t="str">
        <f>IF(BudgetsQTable[[#This Row],[pi_last_name]]=" ","",HYPERLINK("https://www.ejacket.nsf.gov/ej/showProposal.do?Continue=Y&amp;ID="&amp;BudgetsQTable[[#This Row],[prop_id]],BudgetsQTable[[#This Row],[prop_id]]))</f>
        <v/>
      </c>
      <c r="M1316" s="78" t="s">
        <v>753</v>
      </c>
      <c r="N1316" s="7" t="str">
        <f>IF(BudgetsQTable[[#This Row],[pi_last_name]]=" ","",HYPERLINK("mailto:"&amp;BudgetsQTable[[#This Row],[pi_email]]&amp;"&amp;subject=Your NSF Proposal:  "&amp;BudgetsQTable[[#This Row],[prop_id]],BudgetsQTable[[#This Row],[pi_email]]))</f>
        <v/>
      </c>
      <c r="O1316" s="78" t="s">
        <v>753</v>
      </c>
      <c r="P1316" s="78">
        <v>1</v>
      </c>
      <c r="Q1316" s="78">
        <v>0.5</v>
      </c>
      <c r="R1316" s="79">
        <v>0</v>
      </c>
      <c r="S1316" s="79">
        <v>3200</v>
      </c>
      <c r="T1316" s="79">
        <v>0</v>
      </c>
      <c r="U1316" s="80">
        <v>88350</v>
      </c>
      <c r="V1316" s="78">
        <v>0</v>
      </c>
      <c r="W1316" s="78">
        <v>1</v>
      </c>
      <c r="X1316" s="11" t="str">
        <f ca="1">IF(ISBLANK(BudgetsQTable[[#This Row],[budg_seq_yr]]),"FY"&amp;fiscalyear,"FY"&amp;fiscalyear-1+BudgetsQTable[[#This Row],[budg_seq_yr]])</f>
        <v>FY18</v>
      </c>
      <c r="Y1316" s="79">
        <v>88350</v>
      </c>
      <c r="Z1316" s="78" t="s">
        <v>2840</v>
      </c>
      <c r="AA1316" s="78" t="s">
        <v>462</v>
      </c>
      <c r="AB1316" s="76" t="s">
        <v>2821</v>
      </c>
      <c r="AC1316" s="78" t="s">
        <v>485</v>
      </c>
    </row>
    <row r="1317" spans="1:29" x14ac:dyDescent="0.35">
      <c r="A1317" s="10" t="s">
        <v>3901</v>
      </c>
      <c r="B1317" s="76" t="s">
        <v>2834</v>
      </c>
      <c r="C1317" s="76">
        <f>C1316+(BudgetsQTable[[#This Row],[lead]]&lt;&gt;K1316)</f>
        <v>168</v>
      </c>
      <c r="D1317" s="76">
        <f>D1316*(BudgetsQTable[[#This Row],[lead]]=K1316)+(BudgetsQTable[[#This Row],[prop_id]]&lt;&gt;A1316)</f>
        <v>3</v>
      </c>
      <c r="E1317" s="77">
        <v>43005.570138888892</v>
      </c>
      <c r="F1317" s="78" t="s">
        <v>2839</v>
      </c>
      <c r="G1317" s="78" t="s">
        <v>2840</v>
      </c>
      <c r="H1317" s="78" t="s">
        <v>462</v>
      </c>
      <c r="I1317" s="76" t="s">
        <v>1032</v>
      </c>
      <c r="J1317" s="76" t="s">
        <v>753</v>
      </c>
      <c r="K1317" s="78" t="s">
        <v>1644</v>
      </c>
      <c r="L1317" s="7" t="str">
        <f>IF(BudgetsQTable[[#This Row],[pi_last_name]]=" ","",HYPERLINK("https://www.ejacket.nsf.gov/ej/showProposal.do?Continue=Y&amp;ID="&amp;BudgetsQTable[[#This Row],[prop_id]],BudgetsQTable[[#This Row],[prop_id]]))</f>
        <v/>
      </c>
      <c r="M1317" s="78" t="s">
        <v>753</v>
      </c>
      <c r="N1317" s="7" t="str">
        <f>IF(BudgetsQTable[[#This Row],[pi_last_name]]=" ","",HYPERLINK("mailto:"&amp;BudgetsQTable[[#This Row],[pi_email]]&amp;"&amp;subject=Your NSF Proposal:  "&amp;BudgetsQTable[[#This Row],[prop_id]],BudgetsQTable[[#This Row],[pi_email]]))</f>
        <v/>
      </c>
      <c r="O1317" s="78" t="s">
        <v>753</v>
      </c>
      <c r="P1317" s="78">
        <v>1</v>
      </c>
      <c r="Q1317" s="78">
        <v>0.5</v>
      </c>
      <c r="R1317" s="79">
        <v>0</v>
      </c>
      <c r="S1317" s="79">
        <v>3200</v>
      </c>
      <c r="T1317" s="79">
        <v>0</v>
      </c>
      <c r="U1317" s="80">
        <v>90688</v>
      </c>
      <c r="V1317" s="78">
        <v>0</v>
      </c>
      <c r="W1317" s="78">
        <v>2</v>
      </c>
      <c r="X1317" s="11" t="str">
        <f ca="1">IF(ISBLANK(BudgetsQTable[[#This Row],[budg_seq_yr]]),"FY"&amp;fiscalyear,"FY"&amp;fiscalyear-1+BudgetsQTable[[#This Row],[budg_seq_yr]])</f>
        <v>FY19</v>
      </c>
      <c r="Y1317" s="79">
        <v>90688</v>
      </c>
      <c r="Z1317" s="78" t="s">
        <v>2840</v>
      </c>
      <c r="AA1317" s="78" t="s">
        <v>462</v>
      </c>
      <c r="AB1317" s="76" t="s">
        <v>2821</v>
      </c>
      <c r="AC1317" s="78" t="s">
        <v>485</v>
      </c>
    </row>
    <row r="1318" spans="1:29" x14ac:dyDescent="0.35">
      <c r="A1318" s="10" t="s">
        <v>3901</v>
      </c>
      <c r="B1318" s="76" t="s">
        <v>2834</v>
      </c>
      <c r="C1318" s="76">
        <f>C1317+(BudgetsQTable[[#This Row],[lead]]&lt;&gt;K1317)</f>
        <v>168</v>
      </c>
      <c r="D1318" s="76">
        <f>D1317*(BudgetsQTable[[#This Row],[lead]]=K1317)+(BudgetsQTable[[#This Row],[prop_id]]&lt;&gt;A1317)</f>
        <v>3</v>
      </c>
      <c r="E1318" s="77">
        <v>43005.570138888892</v>
      </c>
      <c r="F1318" s="78" t="s">
        <v>2839</v>
      </c>
      <c r="G1318" s="78" t="s">
        <v>2840</v>
      </c>
      <c r="H1318" s="78" t="s">
        <v>462</v>
      </c>
      <c r="I1318" s="76" t="s">
        <v>1032</v>
      </c>
      <c r="J1318" s="76" t="s">
        <v>753</v>
      </c>
      <c r="K1318" s="78" t="s">
        <v>1644</v>
      </c>
      <c r="L1318" s="7" t="str">
        <f>IF(BudgetsQTable[[#This Row],[pi_last_name]]=" ","",HYPERLINK("https://www.ejacket.nsf.gov/ej/showProposal.do?Continue=Y&amp;ID="&amp;BudgetsQTable[[#This Row],[prop_id]],BudgetsQTable[[#This Row],[prop_id]]))</f>
        <v/>
      </c>
      <c r="M1318" s="78" t="s">
        <v>753</v>
      </c>
      <c r="N1318" s="7" t="str">
        <f>IF(BudgetsQTable[[#This Row],[pi_last_name]]=" ","",HYPERLINK("mailto:"&amp;BudgetsQTable[[#This Row],[pi_email]]&amp;"&amp;subject=Your NSF Proposal:  "&amp;BudgetsQTable[[#This Row],[prop_id]],BudgetsQTable[[#This Row],[pi_email]]))</f>
        <v/>
      </c>
      <c r="O1318" s="78" t="s">
        <v>753</v>
      </c>
      <c r="P1318" s="78">
        <v>1</v>
      </c>
      <c r="Q1318" s="78">
        <v>0.5</v>
      </c>
      <c r="R1318" s="79">
        <v>0</v>
      </c>
      <c r="S1318" s="79">
        <v>3200</v>
      </c>
      <c r="T1318" s="79">
        <v>0</v>
      </c>
      <c r="U1318" s="80">
        <v>76835</v>
      </c>
      <c r="V1318" s="78">
        <v>0</v>
      </c>
      <c r="W1318" s="78">
        <v>3</v>
      </c>
      <c r="X1318" s="11" t="str">
        <f ca="1">IF(ISBLANK(BudgetsQTable[[#This Row],[budg_seq_yr]]),"FY"&amp;fiscalyear,"FY"&amp;fiscalyear-1+BudgetsQTable[[#This Row],[budg_seq_yr]])</f>
        <v>FY20</v>
      </c>
      <c r="Y1318" s="79">
        <v>76835</v>
      </c>
      <c r="Z1318" s="78" t="s">
        <v>2840</v>
      </c>
      <c r="AA1318" s="78" t="s">
        <v>462</v>
      </c>
      <c r="AB1318" s="76" t="s">
        <v>2821</v>
      </c>
      <c r="AC1318" s="78" t="s">
        <v>485</v>
      </c>
    </row>
    <row r="1319" spans="1:29" x14ac:dyDescent="0.35">
      <c r="A1319" s="10" t="s">
        <v>3901</v>
      </c>
      <c r="B1319" s="76" t="s">
        <v>2834</v>
      </c>
      <c r="C1319" s="76">
        <f>C1318+(BudgetsQTable[[#This Row],[lead]]&lt;&gt;K1318)</f>
        <v>168</v>
      </c>
      <c r="D1319" s="76">
        <f>D1318*(BudgetsQTable[[#This Row],[lead]]=K1318)+(BudgetsQTable[[#This Row],[prop_id]]&lt;&gt;A1318)</f>
        <v>3</v>
      </c>
      <c r="E1319" s="77">
        <v>43005.570138888892</v>
      </c>
      <c r="F1319" s="78" t="s">
        <v>2839</v>
      </c>
      <c r="G1319" s="78" t="s">
        <v>2840</v>
      </c>
      <c r="H1319" s="78" t="s">
        <v>462</v>
      </c>
      <c r="I1319" s="76" t="s">
        <v>1032</v>
      </c>
      <c r="J1319" s="76" t="s">
        <v>753</v>
      </c>
      <c r="K1319" s="78" t="s">
        <v>1644</v>
      </c>
      <c r="L1319" s="7" t="str">
        <f>IF(BudgetsQTable[[#This Row],[pi_last_name]]=" ","",HYPERLINK("https://www.ejacket.nsf.gov/ej/showProposal.do?Continue=Y&amp;ID="&amp;BudgetsQTable[[#This Row],[prop_id]],BudgetsQTable[[#This Row],[prop_id]]))</f>
        <v/>
      </c>
      <c r="M1319" s="78" t="s">
        <v>753</v>
      </c>
      <c r="N1319" s="7" t="str">
        <f>IF(BudgetsQTable[[#This Row],[pi_last_name]]=" ","",HYPERLINK("mailto:"&amp;BudgetsQTable[[#This Row],[pi_email]]&amp;"&amp;subject=Your NSF Proposal:  "&amp;BudgetsQTable[[#This Row],[prop_id]],BudgetsQTable[[#This Row],[pi_email]]))</f>
        <v/>
      </c>
      <c r="O1319" s="78" t="s">
        <v>753</v>
      </c>
      <c r="P1319" s="78">
        <v>1</v>
      </c>
      <c r="Q1319" s="78">
        <v>0.5</v>
      </c>
      <c r="R1319" s="79">
        <v>0</v>
      </c>
      <c r="S1319" s="79">
        <v>0</v>
      </c>
      <c r="T1319" s="79">
        <v>0</v>
      </c>
      <c r="U1319" s="80">
        <v>74127</v>
      </c>
      <c r="V1319" s="78">
        <v>0</v>
      </c>
      <c r="W1319" s="78">
        <v>4</v>
      </c>
      <c r="X1319" s="11" t="str">
        <f ca="1">IF(ISBLANK(BudgetsQTable[[#This Row],[budg_seq_yr]]),"FY"&amp;fiscalyear,"FY"&amp;fiscalyear-1+BudgetsQTable[[#This Row],[budg_seq_yr]])</f>
        <v>FY21</v>
      </c>
      <c r="Y1319" s="79">
        <v>74127</v>
      </c>
      <c r="Z1319" s="78" t="s">
        <v>2840</v>
      </c>
      <c r="AA1319" s="78" t="s">
        <v>462</v>
      </c>
      <c r="AB1319" s="76" t="s">
        <v>2821</v>
      </c>
      <c r="AC1319" s="78" t="s">
        <v>485</v>
      </c>
    </row>
    <row r="1320" spans="1:29" x14ac:dyDescent="0.35">
      <c r="A1320" s="10" t="s">
        <v>1647</v>
      </c>
      <c r="B1320" s="76" t="s">
        <v>2824</v>
      </c>
      <c r="C1320" s="76">
        <f>C1319+(BudgetsQTable[[#This Row],[lead]]&lt;&gt;K1319)</f>
        <v>169</v>
      </c>
      <c r="D1320" s="76">
        <f>D1319*(BudgetsQTable[[#This Row],[lead]]=K1319)+(BudgetsQTable[[#This Row],[prop_id]]&lt;&gt;A1319)</f>
        <v>1</v>
      </c>
      <c r="E1320" s="77">
        <v>43005.558333333334</v>
      </c>
      <c r="F1320" s="78" t="s">
        <v>2817</v>
      </c>
      <c r="G1320" s="78" t="s">
        <v>2818</v>
      </c>
      <c r="H1320" s="78" t="s">
        <v>476</v>
      </c>
      <c r="I1320" s="76" t="s">
        <v>912</v>
      </c>
      <c r="J1320" s="76" t="s">
        <v>3908</v>
      </c>
      <c r="K1320" s="78" t="s">
        <v>1647</v>
      </c>
      <c r="L1320" s="7" t="str">
        <f>IF(BudgetsQTable[[#This Row],[pi_last_name]]=" ","",HYPERLINK("https://www.ejacket.nsf.gov/ej/showProposal.do?Continue=Y&amp;ID="&amp;BudgetsQTable[[#This Row],[prop_id]],BudgetsQTable[[#This Row],[prop_id]]))</f>
        <v>1763664</v>
      </c>
      <c r="M1320" s="78" t="s">
        <v>1648</v>
      </c>
      <c r="N1320" s="7" t="str">
        <f>IF(BudgetsQTable[[#This Row],[pi_last_name]]=" ","",HYPERLINK("mailto:"&amp;BudgetsQTable[[#This Row],[pi_email]]&amp;"&amp;subject=Your NSF Proposal:  "&amp;BudgetsQTable[[#This Row],[prop_id]],BudgetsQTable[[#This Row],[pi_email]]))</f>
        <v>sbandy@vcu.edu</v>
      </c>
      <c r="O1320" s="78" t="s">
        <v>3761</v>
      </c>
      <c r="P1320" s="78"/>
      <c r="Q1320" s="78"/>
      <c r="R1320" s="79"/>
      <c r="S1320" s="79"/>
      <c r="T1320" s="79"/>
      <c r="U1320" s="80"/>
      <c r="V1320" s="78">
        <v>0</v>
      </c>
      <c r="W1320" s="78"/>
      <c r="X1320" s="11" t="str">
        <f ca="1">IF(ISBLANK(BudgetsQTable[[#This Row],[budg_seq_yr]]),"FY"&amp;fiscalyear,"FY"&amp;fiscalyear-1+BudgetsQTable[[#This Row],[budg_seq_yr]])</f>
        <v>FY18</v>
      </c>
      <c r="Y1320" s="79">
        <v>600000</v>
      </c>
      <c r="Z1320" s="78" t="s">
        <v>2818</v>
      </c>
      <c r="AA1320" s="78" t="s">
        <v>476</v>
      </c>
      <c r="AB1320" s="76" t="s">
        <v>2821</v>
      </c>
      <c r="AC1320" s="78" t="s">
        <v>3009</v>
      </c>
    </row>
    <row r="1321" spans="1:29" x14ac:dyDescent="0.35">
      <c r="A1321" s="10" t="s">
        <v>1647</v>
      </c>
      <c r="B1321" s="76" t="s">
        <v>2824</v>
      </c>
      <c r="C1321" s="76">
        <f>C1320+(BudgetsQTable[[#This Row],[lead]]&lt;&gt;K1320)</f>
        <v>169</v>
      </c>
      <c r="D1321" s="76">
        <f>D1320*(BudgetsQTable[[#This Row],[lead]]=K1320)+(BudgetsQTable[[#This Row],[prop_id]]&lt;&gt;A1320)</f>
        <v>1</v>
      </c>
      <c r="E1321" s="77">
        <v>43005.558333333334</v>
      </c>
      <c r="F1321" s="78" t="s">
        <v>2817</v>
      </c>
      <c r="G1321" s="78" t="s">
        <v>2818</v>
      </c>
      <c r="H1321" s="78" t="s">
        <v>476</v>
      </c>
      <c r="I1321" s="76" t="s">
        <v>912</v>
      </c>
      <c r="J1321" s="76" t="s">
        <v>753</v>
      </c>
      <c r="K1321" s="78" t="s">
        <v>1647</v>
      </c>
      <c r="L1321" s="7" t="str">
        <f>IF(BudgetsQTable[[#This Row],[pi_last_name]]=" ","",HYPERLINK("https://www.ejacket.nsf.gov/ej/showProposal.do?Continue=Y&amp;ID="&amp;BudgetsQTable[[#This Row],[prop_id]],BudgetsQTable[[#This Row],[prop_id]]))</f>
        <v/>
      </c>
      <c r="M1321" s="78" t="s">
        <v>753</v>
      </c>
      <c r="N1321" s="7" t="str">
        <f>IF(BudgetsQTable[[#This Row],[pi_last_name]]=" ","",HYPERLINK("mailto:"&amp;BudgetsQTable[[#This Row],[pi_email]]&amp;"&amp;subject=Your NSF Proposal:  "&amp;BudgetsQTable[[#This Row],[prop_id]],BudgetsQTable[[#This Row],[pi_email]]))</f>
        <v/>
      </c>
      <c r="O1321" s="78" t="s">
        <v>753</v>
      </c>
      <c r="P1321" s="78">
        <v>2</v>
      </c>
      <c r="Q1321" s="78">
        <v>1.92</v>
      </c>
      <c r="R1321" s="79">
        <v>0</v>
      </c>
      <c r="S1321" s="79">
        <v>0</v>
      </c>
      <c r="T1321" s="79">
        <v>0</v>
      </c>
      <c r="U1321" s="80">
        <v>149765</v>
      </c>
      <c r="V1321" s="78">
        <v>0</v>
      </c>
      <c r="W1321" s="78">
        <v>1</v>
      </c>
      <c r="X1321" s="11" t="str">
        <f ca="1">IF(ISBLANK(BudgetsQTable[[#This Row],[budg_seq_yr]]),"FY"&amp;fiscalyear,"FY"&amp;fiscalyear-1+BudgetsQTable[[#This Row],[budg_seq_yr]])</f>
        <v>FY18</v>
      </c>
      <c r="Y1321" s="79">
        <v>149765</v>
      </c>
      <c r="Z1321" s="78" t="s">
        <v>2818</v>
      </c>
      <c r="AA1321" s="78" t="s">
        <v>476</v>
      </c>
      <c r="AB1321" s="76" t="s">
        <v>2821</v>
      </c>
      <c r="AC1321" s="78" t="s">
        <v>3009</v>
      </c>
    </row>
    <row r="1322" spans="1:29" x14ac:dyDescent="0.35">
      <c r="A1322" s="10" t="s">
        <v>1647</v>
      </c>
      <c r="B1322" s="76" t="s">
        <v>2824</v>
      </c>
      <c r="C1322" s="76">
        <f>C1321+(BudgetsQTable[[#This Row],[lead]]&lt;&gt;K1321)</f>
        <v>169</v>
      </c>
      <c r="D1322" s="76">
        <f>D1321*(BudgetsQTable[[#This Row],[lead]]=K1321)+(BudgetsQTable[[#This Row],[prop_id]]&lt;&gt;A1321)</f>
        <v>1</v>
      </c>
      <c r="E1322" s="77">
        <v>43005.558333333334</v>
      </c>
      <c r="F1322" s="78" t="s">
        <v>2817</v>
      </c>
      <c r="G1322" s="78" t="s">
        <v>2818</v>
      </c>
      <c r="H1322" s="78" t="s">
        <v>476</v>
      </c>
      <c r="I1322" s="76" t="s">
        <v>912</v>
      </c>
      <c r="J1322" s="76" t="s">
        <v>753</v>
      </c>
      <c r="K1322" s="78" t="s">
        <v>1647</v>
      </c>
      <c r="L1322" s="7" t="str">
        <f>IF(BudgetsQTable[[#This Row],[pi_last_name]]=" ","",HYPERLINK("https://www.ejacket.nsf.gov/ej/showProposal.do?Continue=Y&amp;ID="&amp;BudgetsQTable[[#This Row],[prop_id]],BudgetsQTable[[#This Row],[prop_id]]))</f>
        <v/>
      </c>
      <c r="M1322" s="78" t="s">
        <v>753</v>
      </c>
      <c r="N1322" s="7" t="str">
        <f>IF(BudgetsQTable[[#This Row],[pi_last_name]]=" ","",HYPERLINK("mailto:"&amp;BudgetsQTable[[#This Row],[pi_email]]&amp;"&amp;subject=Your NSF Proposal:  "&amp;BudgetsQTable[[#This Row],[prop_id]],BudgetsQTable[[#This Row],[pi_email]]))</f>
        <v/>
      </c>
      <c r="O1322" s="78" t="s">
        <v>753</v>
      </c>
      <c r="P1322" s="78">
        <v>2</v>
      </c>
      <c r="Q1322" s="78">
        <v>1.92</v>
      </c>
      <c r="R1322" s="79">
        <v>0</v>
      </c>
      <c r="S1322" s="79">
        <v>0</v>
      </c>
      <c r="T1322" s="79">
        <v>0</v>
      </c>
      <c r="U1322" s="80">
        <v>153517</v>
      </c>
      <c r="V1322" s="78">
        <v>0</v>
      </c>
      <c r="W1322" s="78">
        <v>2</v>
      </c>
      <c r="X1322" s="11" t="str">
        <f ca="1">IF(ISBLANK(BudgetsQTable[[#This Row],[budg_seq_yr]]),"FY"&amp;fiscalyear,"FY"&amp;fiscalyear-1+BudgetsQTable[[#This Row],[budg_seq_yr]])</f>
        <v>FY19</v>
      </c>
      <c r="Y1322" s="79">
        <v>153517</v>
      </c>
      <c r="Z1322" s="78" t="s">
        <v>2818</v>
      </c>
      <c r="AA1322" s="78" t="s">
        <v>476</v>
      </c>
      <c r="AB1322" s="76" t="s">
        <v>2821</v>
      </c>
      <c r="AC1322" s="78" t="s">
        <v>3009</v>
      </c>
    </row>
    <row r="1323" spans="1:29" x14ac:dyDescent="0.35">
      <c r="A1323" s="10" t="s">
        <v>1647</v>
      </c>
      <c r="B1323" s="76" t="s">
        <v>2824</v>
      </c>
      <c r="C1323" s="76">
        <f>C1322+(BudgetsQTable[[#This Row],[lead]]&lt;&gt;K1322)</f>
        <v>169</v>
      </c>
      <c r="D1323" s="76">
        <f>D1322*(BudgetsQTable[[#This Row],[lead]]=K1322)+(BudgetsQTable[[#This Row],[prop_id]]&lt;&gt;A1322)</f>
        <v>1</v>
      </c>
      <c r="E1323" s="77">
        <v>43005.558333333334</v>
      </c>
      <c r="F1323" s="78" t="s">
        <v>2817</v>
      </c>
      <c r="G1323" s="78" t="s">
        <v>2818</v>
      </c>
      <c r="H1323" s="78" t="s">
        <v>476</v>
      </c>
      <c r="I1323" s="76" t="s">
        <v>912</v>
      </c>
      <c r="J1323" s="76" t="s">
        <v>753</v>
      </c>
      <c r="K1323" s="78" t="s">
        <v>1647</v>
      </c>
      <c r="L1323" s="7" t="str">
        <f>IF(BudgetsQTable[[#This Row],[pi_last_name]]=" ","",HYPERLINK("https://www.ejacket.nsf.gov/ej/showProposal.do?Continue=Y&amp;ID="&amp;BudgetsQTable[[#This Row],[prop_id]],BudgetsQTable[[#This Row],[prop_id]]))</f>
        <v/>
      </c>
      <c r="M1323" s="78" t="s">
        <v>753</v>
      </c>
      <c r="N1323" s="7" t="str">
        <f>IF(BudgetsQTable[[#This Row],[pi_last_name]]=" ","",HYPERLINK("mailto:"&amp;BudgetsQTable[[#This Row],[pi_email]]&amp;"&amp;subject=Your NSF Proposal:  "&amp;BudgetsQTable[[#This Row],[prop_id]],BudgetsQTable[[#This Row],[pi_email]]))</f>
        <v/>
      </c>
      <c r="O1323" s="78" t="s">
        <v>753</v>
      </c>
      <c r="P1323" s="78">
        <v>2</v>
      </c>
      <c r="Q1323" s="78">
        <v>1.92</v>
      </c>
      <c r="R1323" s="79">
        <v>0</v>
      </c>
      <c r="S1323" s="79">
        <v>0</v>
      </c>
      <c r="T1323" s="79">
        <v>0</v>
      </c>
      <c r="U1323" s="80">
        <v>146698</v>
      </c>
      <c r="V1323" s="78">
        <v>0</v>
      </c>
      <c r="W1323" s="78">
        <v>3</v>
      </c>
      <c r="X1323" s="11" t="str">
        <f ca="1">IF(ISBLANK(BudgetsQTable[[#This Row],[budg_seq_yr]]),"FY"&amp;fiscalyear,"FY"&amp;fiscalyear-1+BudgetsQTable[[#This Row],[budg_seq_yr]])</f>
        <v>FY20</v>
      </c>
      <c r="Y1323" s="79">
        <v>146698</v>
      </c>
      <c r="Z1323" s="78" t="s">
        <v>2818</v>
      </c>
      <c r="AA1323" s="78" t="s">
        <v>476</v>
      </c>
      <c r="AB1323" s="76" t="s">
        <v>2821</v>
      </c>
      <c r="AC1323" s="78" t="s">
        <v>3009</v>
      </c>
    </row>
    <row r="1324" spans="1:29" x14ac:dyDescent="0.35">
      <c r="A1324" s="10" t="s">
        <v>1647</v>
      </c>
      <c r="B1324" s="76" t="s">
        <v>2824</v>
      </c>
      <c r="C1324" s="76">
        <f>C1323+(BudgetsQTable[[#This Row],[lead]]&lt;&gt;K1323)</f>
        <v>169</v>
      </c>
      <c r="D1324" s="76">
        <f>D1323*(BudgetsQTable[[#This Row],[lead]]=K1323)+(BudgetsQTable[[#This Row],[prop_id]]&lt;&gt;A1323)</f>
        <v>1</v>
      </c>
      <c r="E1324" s="77">
        <v>43005.558333333334</v>
      </c>
      <c r="F1324" s="78" t="s">
        <v>2817</v>
      </c>
      <c r="G1324" s="78" t="s">
        <v>2818</v>
      </c>
      <c r="H1324" s="78" t="s">
        <v>476</v>
      </c>
      <c r="I1324" s="76" t="s">
        <v>912</v>
      </c>
      <c r="J1324" s="76" t="s">
        <v>753</v>
      </c>
      <c r="K1324" s="78" t="s">
        <v>1647</v>
      </c>
      <c r="L1324" s="7" t="str">
        <f>IF(BudgetsQTable[[#This Row],[pi_last_name]]=" ","",HYPERLINK("https://www.ejacket.nsf.gov/ej/showProposal.do?Continue=Y&amp;ID="&amp;BudgetsQTable[[#This Row],[prop_id]],BudgetsQTable[[#This Row],[prop_id]]))</f>
        <v/>
      </c>
      <c r="M1324" s="78" t="s">
        <v>753</v>
      </c>
      <c r="N1324" s="7" t="str">
        <f>IF(BudgetsQTable[[#This Row],[pi_last_name]]=" ","",HYPERLINK("mailto:"&amp;BudgetsQTable[[#This Row],[pi_email]]&amp;"&amp;subject=Your NSF Proposal:  "&amp;BudgetsQTable[[#This Row],[prop_id]],BudgetsQTable[[#This Row],[pi_email]]))</f>
        <v/>
      </c>
      <c r="O1324" s="78" t="s">
        <v>753</v>
      </c>
      <c r="P1324" s="78">
        <v>2</v>
      </c>
      <c r="Q1324" s="78">
        <v>1.92</v>
      </c>
      <c r="R1324" s="79">
        <v>0</v>
      </c>
      <c r="S1324" s="79">
        <v>0</v>
      </c>
      <c r="T1324" s="79">
        <v>0</v>
      </c>
      <c r="U1324" s="80">
        <v>150020</v>
      </c>
      <c r="V1324" s="78">
        <v>0</v>
      </c>
      <c r="W1324" s="78">
        <v>4</v>
      </c>
      <c r="X1324" s="11" t="str">
        <f ca="1">IF(ISBLANK(BudgetsQTable[[#This Row],[budg_seq_yr]]),"FY"&amp;fiscalyear,"FY"&amp;fiscalyear-1+BudgetsQTable[[#This Row],[budg_seq_yr]])</f>
        <v>FY21</v>
      </c>
      <c r="Y1324" s="79">
        <v>150020</v>
      </c>
      <c r="Z1324" s="78" t="s">
        <v>2818</v>
      </c>
      <c r="AA1324" s="78" t="s">
        <v>476</v>
      </c>
      <c r="AB1324" s="76" t="s">
        <v>2821</v>
      </c>
      <c r="AC1324" s="78" t="s">
        <v>3009</v>
      </c>
    </row>
    <row r="1325" spans="1:29" x14ac:dyDescent="0.35">
      <c r="A1325" s="10" t="s">
        <v>3909</v>
      </c>
      <c r="B1325" s="76" t="s">
        <v>2834</v>
      </c>
      <c r="C1325" s="76">
        <f>C1324+(BudgetsQTable[[#This Row],[lead]]&lt;&gt;K1324)</f>
        <v>169</v>
      </c>
      <c r="D1325" s="76">
        <f>D1324*(BudgetsQTable[[#This Row],[lead]]=K1324)+(BudgetsQTable[[#This Row],[prop_id]]&lt;&gt;A1324)</f>
        <v>2</v>
      </c>
      <c r="E1325" s="77">
        <v>43005.584722222222</v>
      </c>
      <c r="F1325" s="78" t="s">
        <v>2817</v>
      </c>
      <c r="G1325" s="78" t="s">
        <v>2818</v>
      </c>
      <c r="H1325" s="78" t="s">
        <v>476</v>
      </c>
      <c r="I1325" s="76" t="s">
        <v>912</v>
      </c>
      <c r="J1325" s="76" t="s">
        <v>3913</v>
      </c>
      <c r="K1325" s="78" t="s">
        <v>1647</v>
      </c>
      <c r="L1325" s="7" t="str">
        <f>IF(BudgetsQTable[[#This Row],[pi_last_name]]=" ","",HYPERLINK("https://www.ejacket.nsf.gov/ej/showProposal.do?Continue=Y&amp;ID="&amp;BudgetsQTable[[#This Row],[prop_id]],BudgetsQTable[[#This Row],[prop_id]]))</f>
        <v>1763724</v>
      </c>
      <c r="M1325" s="78" t="s">
        <v>3910</v>
      </c>
      <c r="N1325" s="7" t="str">
        <f>IF(BudgetsQTable[[#This Row],[pi_last_name]]=" ","",HYPERLINK("mailto:"&amp;BudgetsQTable[[#This Row],[pi_email]]&amp;"&amp;subject=Your NSF Proposal:  "&amp;BudgetsQTable[[#This Row],[prop_id]],BudgetsQTable[[#This Row],[pi_email]]))</f>
        <v>amitrt@uic.edu</v>
      </c>
      <c r="O1325" s="78" t="s">
        <v>3164</v>
      </c>
      <c r="P1325" s="78"/>
      <c r="Q1325" s="78"/>
      <c r="R1325" s="79"/>
      <c r="S1325" s="79"/>
      <c r="T1325" s="79"/>
      <c r="U1325" s="80"/>
      <c r="V1325" s="78">
        <v>0</v>
      </c>
      <c r="W1325" s="78"/>
      <c r="X1325" s="11" t="str">
        <f ca="1">IF(ISBLANK(BudgetsQTable[[#This Row],[budg_seq_yr]]),"FY"&amp;fiscalyear,"FY"&amp;fiscalyear-1+BudgetsQTable[[#This Row],[budg_seq_yr]])</f>
        <v>FY18</v>
      </c>
      <c r="Y1325" s="79">
        <v>300000</v>
      </c>
      <c r="Z1325" s="78" t="s">
        <v>2818</v>
      </c>
      <c r="AA1325" s="78" t="s">
        <v>476</v>
      </c>
      <c r="AB1325" s="76" t="s">
        <v>2821</v>
      </c>
      <c r="AC1325" s="78" t="s">
        <v>3009</v>
      </c>
    </row>
    <row r="1326" spans="1:29" x14ac:dyDescent="0.35">
      <c r="A1326" s="10" t="s">
        <v>3909</v>
      </c>
      <c r="B1326" s="76" t="s">
        <v>2834</v>
      </c>
      <c r="C1326" s="76">
        <f>C1325+(BudgetsQTable[[#This Row],[lead]]&lt;&gt;K1325)</f>
        <v>169</v>
      </c>
      <c r="D1326" s="76">
        <f>D1325*(BudgetsQTable[[#This Row],[lead]]=K1325)+(BudgetsQTable[[#This Row],[prop_id]]&lt;&gt;A1325)</f>
        <v>2</v>
      </c>
      <c r="E1326" s="77">
        <v>43005.584722222222</v>
      </c>
      <c r="F1326" s="78" t="s">
        <v>2817</v>
      </c>
      <c r="G1326" s="78" t="s">
        <v>2818</v>
      </c>
      <c r="H1326" s="78" t="s">
        <v>476</v>
      </c>
      <c r="I1326" s="76" t="s">
        <v>912</v>
      </c>
      <c r="J1326" s="76" t="s">
        <v>753</v>
      </c>
      <c r="K1326" s="78" t="s">
        <v>1647</v>
      </c>
      <c r="L1326" s="7" t="str">
        <f>IF(BudgetsQTable[[#This Row],[pi_last_name]]=" ","",HYPERLINK("https://www.ejacket.nsf.gov/ej/showProposal.do?Continue=Y&amp;ID="&amp;BudgetsQTable[[#This Row],[prop_id]],BudgetsQTable[[#This Row],[prop_id]]))</f>
        <v/>
      </c>
      <c r="M1326" s="78" t="s">
        <v>753</v>
      </c>
      <c r="N1326" s="7" t="str">
        <f>IF(BudgetsQTable[[#This Row],[pi_last_name]]=" ","",HYPERLINK("mailto:"&amp;BudgetsQTable[[#This Row],[pi_email]]&amp;"&amp;subject=Your NSF Proposal:  "&amp;BudgetsQTable[[#This Row],[prop_id]],BudgetsQTable[[#This Row],[pi_email]]))</f>
        <v/>
      </c>
      <c r="O1326" s="78" t="s">
        <v>753</v>
      </c>
      <c r="P1326" s="78">
        <v>1</v>
      </c>
      <c r="Q1326" s="78">
        <v>1</v>
      </c>
      <c r="R1326" s="79">
        <v>0</v>
      </c>
      <c r="S1326" s="79">
        <v>0</v>
      </c>
      <c r="T1326" s="79">
        <v>0</v>
      </c>
      <c r="U1326" s="80">
        <v>69880</v>
      </c>
      <c r="V1326" s="78">
        <v>0</v>
      </c>
      <c r="W1326" s="78">
        <v>1</v>
      </c>
      <c r="X1326" s="11" t="str">
        <f ca="1">IF(ISBLANK(BudgetsQTable[[#This Row],[budg_seq_yr]]),"FY"&amp;fiscalyear,"FY"&amp;fiscalyear-1+BudgetsQTable[[#This Row],[budg_seq_yr]])</f>
        <v>FY18</v>
      </c>
      <c r="Y1326" s="79">
        <v>69880</v>
      </c>
      <c r="Z1326" s="78" t="s">
        <v>2818</v>
      </c>
      <c r="AA1326" s="78" t="s">
        <v>476</v>
      </c>
      <c r="AB1326" s="76" t="s">
        <v>2821</v>
      </c>
      <c r="AC1326" s="78" t="s">
        <v>3009</v>
      </c>
    </row>
    <row r="1327" spans="1:29" x14ac:dyDescent="0.35">
      <c r="A1327" s="10" t="s">
        <v>3909</v>
      </c>
      <c r="B1327" s="76" t="s">
        <v>2834</v>
      </c>
      <c r="C1327" s="76">
        <f>C1326+(BudgetsQTable[[#This Row],[lead]]&lt;&gt;K1326)</f>
        <v>169</v>
      </c>
      <c r="D1327" s="76">
        <f>D1326*(BudgetsQTable[[#This Row],[lead]]=K1326)+(BudgetsQTable[[#This Row],[prop_id]]&lt;&gt;A1326)</f>
        <v>2</v>
      </c>
      <c r="E1327" s="77">
        <v>43005.584722222222</v>
      </c>
      <c r="F1327" s="78" t="s">
        <v>2817</v>
      </c>
      <c r="G1327" s="78" t="s">
        <v>2818</v>
      </c>
      <c r="H1327" s="78" t="s">
        <v>476</v>
      </c>
      <c r="I1327" s="76" t="s">
        <v>912</v>
      </c>
      <c r="J1327" s="76" t="s">
        <v>753</v>
      </c>
      <c r="K1327" s="78" t="s">
        <v>1647</v>
      </c>
      <c r="L1327" s="7" t="str">
        <f>IF(BudgetsQTable[[#This Row],[pi_last_name]]=" ","",HYPERLINK("https://www.ejacket.nsf.gov/ej/showProposal.do?Continue=Y&amp;ID="&amp;BudgetsQTable[[#This Row],[prop_id]],BudgetsQTable[[#This Row],[prop_id]]))</f>
        <v/>
      </c>
      <c r="M1327" s="78" t="s">
        <v>753</v>
      </c>
      <c r="N1327" s="7" t="str">
        <f>IF(BudgetsQTable[[#This Row],[pi_last_name]]=" ","",HYPERLINK("mailto:"&amp;BudgetsQTable[[#This Row],[pi_email]]&amp;"&amp;subject=Your NSF Proposal:  "&amp;BudgetsQTable[[#This Row],[prop_id]],BudgetsQTable[[#This Row],[pi_email]]))</f>
        <v/>
      </c>
      <c r="O1327" s="78" t="s">
        <v>753</v>
      </c>
      <c r="P1327" s="78">
        <v>1</v>
      </c>
      <c r="Q1327" s="78">
        <v>1</v>
      </c>
      <c r="R1327" s="79">
        <v>0</v>
      </c>
      <c r="S1327" s="79">
        <v>0</v>
      </c>
      <c r="T1327" s="79">
        <v>0</v>
      </c>
      <c r="U1327" s="80">
        <v>78868</v>
      </c>
      <c r="V1327" s="78">
        <v>0</v>
      </c>
      <c r="W1327" s="78">
        <v>2</v>
      </c>
      <c r="X1327" s="11" t="str">
        <f ca="1">IF(ISBLANK(BudgetsQTable[[#This Row],[budg_seq_yr]]),"FY"&amp;fiscalyear,"FY"&amp;fiscalyear-1+BudgetsQTable[[#This Row],[budg_seq_yr]])</f>
        <v>FY19</v>
      </c>
      <c r="Y1327" s="79">
        <v>78868</v>
      </c>
      <c r="Z1327" s="78" t="s">
        <v>2818</v>
      </c>
      <c r="AA1327" s="78" t="s">
        <v>476</v>
      </c>
      <c r="AB1327" s="76" t="s">
        <v>2821</v>
      </c>
      <c r="AC1327" s="78" t="s">
        <v>3009</v>
      </c>
    </row>
    <row r="1328" spans="1:29" x14ac:dyDescent="0.35">
      <c r="A1328" s="10" t="s">
        <v>3909</v>
      </c>
      <c r="B1328" s="76" t="s">
        <v>2834</v>
      </c>
      <c r="C1328" s="76">
        <f>C1327+(BudgetsQTable[[#This Row],[lead]]&lt;&gt;K1327)</f>
        <v>169</v>
      </c>
      <c r="D1328" s="76">
        <f>D1327*(BudgetsQTable[[#This Row],[lead]]=K1327)+(BudgetsQTable[[#This Row],[prop_id]]&lt;&gt;A1327)</f>
        <v>2</v>
      </c>
      <c r="E1328" s="77">
        <v>43005.584722222222</v>
      </c>
      <c r="F1328" s="78" t="s">
        <v>2817</v>
      </c>
      <c r="G1328" s="78" t="s">
        <v>2818</v>
      </c>
      <c r="H1328" s="78" t="s">
        <v>476</v>
      </c>
      <c r="I1328" s="76" t="s">
        <v>912</v>
      </c>
      <c r="J1328" s="76" t="s">
        <v>753</v>
      </c>
      <c r="K1328" s="78" t="s">
        <v>1647</v>
      </c>
      <c r="L1328" s="7" t="str">
        <f>IF(BudgetsQTable[[#This Row],[pi_last_name]]=" ","",HYPERLINK("https://www.ejacket.nsf.gov/ej/showProposal.do?Continue=Y&amp;ID="&amp;BudgetsQTable[[#This Row],[prop_id]],BudgetsQTable[[#This Row],[prop_id]]))</f>
        <v/>
      </c>
      <c r="M1328" s="78" t="s">
        <v>753</v>
      </c>
      <c r="N1328" s="7" t="str">
        <f>IF(BudgetsQTable[[#This Row],[pi_last_name]]=" ","",HYPERLINK("mailto:"&amp;BudgetsQTable[[#This Row],[pi_email]]&amp;"&amp;subject=Your NSF Proposal:  "&amp;BudgetsQTable[[#This Row],[prop_id]],BudgetsQTable[[#This Row],[pi_email]]))</f>
        <v/>
      </c>
      <c r="O1328" s="78" t="s">
        <v>753</v>
      </c>
      <c r="P1328" s="78">
        <v>1</v>
      </c>
      <c r="Q1328" s="78">
        <v>1</v>
      </c>
      <c r="R1328" s="79">
        <v>0</v>
      </c>
      <c r="S1328" s="79">
        <v>0</v>
      </c>
      <c r="T1328" s="79">
        <v>0</v>
      </c>
      <c r="U1328" s="80">
        <v>74425</v>
      </c>
      <c r="V1328" s="78">
        <v>0</v>
      </c>
      <c r="W1328" s="78">
        <v>3</v>
      </c>
      <c r="X1328" s="11" t="str">
        <f ca="1">IF(ISBLANK(BudgetsQTable[[#This Row],[budg_seq_yr]]),"FY"&amp;fiscalyear,"FY"&amp;fiscalyear-1+BudgetsQTable[[#This Row],[budg_seq_yr]])</f>
        <v>FY20</v>
      </c>
      <c r="Y1328" s="79">
        <v>74425</v>
      </c>
      <c r="Z1328" s="78" t="s">
        <v>2818</v>
      </c>
      <c r="AA1328" s="78" t="s">
        <v>476</v>
      </c>
      <c r="AB1328" s="76" t="s">
        <v>2821</v>
      </c>
      <c r="AC1328" s="78" t="s">
        <v>3009</v>
      </c>
    </row>
    <row r="1329" spans="1:29" x14ac:dyDescent="0.35">
      <c r="A1329" s="10" t="s">
        <v>3909</v>
      </c>
      <c r="B1329" s="76" t="s">
        <v>2834</v>
      </c>
      <c r="C1329" s="76">
        <f>C1328+(BudgetsQTable[[#This Row],[lead]]&lt;&gt;K1328)</f>
        <v>169</v>
      </c>
      <c r="D1329" s="76">
        <f>D1328*(BudgetsQTable[[#This Row],[lead]]=K1328)+(BudgetsQTable[[#This Row],[prop_id]]&lt;&gt;A1328)</f>
        <v>2</v>
      </c>
      <c r="E1329" s="77">
        <v>43005.584722222222</v>
      </c>
      <c r="F1329" s="78" t="s">
        <v>2817</v>
      </c>
      <c r="G1329" s="78" t="s">
        <v>2818</v>
      </c>
      <c r="H1329" s="78" t="s">
        <v>476</v>
      </c>
      <c r="I1329" s="76" t="s">
        <v>912</v>
      </c>
      <c r="J1329" s="76" t="s">
        <v>753</v>
      </c>
      <c r="K1329" s="78" t="s">
        <v>1647</v>
      </c>
      <c r="L1329" s="7" t="str">
        <f>IF(BudgetsQTable[[#This Row],[pi_last_name]]=" ","",HYPERLINK("https://www.ejacket.nsf.gov/ej/showProposal.do?Continue=Y&amp;ID="&amp;BudgetsQTable[[#This Row],[prop_id]],BudgetsQTable[[#This Row],[prop_id]]))</f>
        <v/>
      </c>
      <c r="M1329" s="78" t="s">
        <v>753</v>
      </c>
      <c r="N1329" s="7" t="str">
        <f>IF(BudgetsQTable[[#This Row],[pi_last_name]]=" ","",HYPERLINK("mailto:"&amp;BudgetsQTable[[#This Row],[pi_email]]&amp;"&amp;subject=Your NSF Proposal:  "&amp;BudgetsQTable[[#This Row],[prop_id]],BudgetsQTable[[#This Row],[pi_email]]))</f>
        <v/>
      </c>
      <c r="O1329" s="78" t="s">
        <v>753</v>
      </c>
      <c r="P1329" s="78">
        <v>1</v>
      </c>
      <c r="Q1329" s="78">
        <v>1</v>
      </c>
      <c r="R1329" s="79">
        <v>0</v>
      </c>
      <c r="S1329" s="79">
        <v>0</v>
      </c>
      <c r="T1329" s="79">
        <v>0</v>
      </c>
      <c r="U1329" s="80">
        <v>76827</v>
      </c>
      <c r="V1329" s="78">
        <v>0</v>
      </c>
      <c r="W1329" s="78">
        <v>4</v>
      </c>
      <c r="X1329" s="11" t="str">
        <f ca="1">IF(ISBLANK(BudgetsQTable[[#This Row],[budg_seq_yr]]),"FY"&amp;fiscalyear,"FY"&amp;fiscalyear-1+BudgetsQTable[[#This Row],[budg_seq_yr]])</f>
        <v>FY21</v>
      </c>
      <c r="Y1329" s="79">
        <v>76827</v>
      </c>
      <c r="Z1329" s="78" t="s">
        <v>2818</v>
      </c>
      <c r="AA1329" s="78" t="s">
        <v>476</v>
      </c>
      <c r="AB1329" s="76" t="s">
        <v>2821</v>
      </c>
      <c r="AC1329" s="78" t="s">
        <v>3009</v>
      </c>
    </row>
    <row r="1330" spans="1:29" x14ac:dyDescent="0.35">
      <c r="A1330" s="10" t="s">
        <v>3915</v>
      </c>
      <c r="B1330" s="76" t="s">
        <v>2834</v>
      </c>
      <c r="C1330" s="76">
        <f>C1329+(BudgetsQTable[[#This Row],[lead]]&lt;&gt;K1329)</f>
        <v>169</v>
      </c>
      <c r="D1330" s="76">
        <f>D1329*(BudgetsQTable[[#This Row],[lead]]=K1329)+(BudgetsQTable[[#This Row],[prop_id]]&lt;&gt;A1329)</f>
        <v>3</v>
      </c>
      <c r="E1330" s="77">
        <v>43005.707638888889</v>
      </c>
      <c r="F1330" s="78" t="s">
        <v>2817</v>
      </c>
      <c r="G1330" s="78" t="s">
        <v>2818</v>
      </c>
      <c r="H1330" s="78" t="s">
        <v>476</v>
      </c>
      <c r="I1330" s="76" t="s">
        <v>912</v>
      </c>
      <c r="J1330" s="76" t="s">
        <v>3919</v>
      </c>
      <c r="K1330" s="78" t="s">
        <v>1647</v>
      </c>
      <c r="L1330" s="7" t="str">
        <f>IF(BudgetsQTable[[#This Row],[pi_last_name]]=" ","",HYPERLINK("https://www.ejacket.nsf.gov/ej/showProposal.do?Continue=Y&amp;ID="&amp;BudgetsQTable[[#This Row],[prop_id]],BudgetsQTable[[#This Row],[prop_id]]))</f>
        <v>1764024</v>
      </c>
      <c r="M1330" s="78" t="s">
        <v>3916</v>
      </c>
      <c r="N1330" s="7" t="str">
        <f>IF(BudgetsQTable[[#This Row],[pi_last_name]]=" ","",HYPERLINK("mailto:"&amp;BudgetsQTable[[#This Row],[pi_email]]&amp;"&amp;subject=Your NSF Proposal:  "&amp;BudgetsQTable[[#This Row],[prop_id]],BudgetsQTable[[#This Row],[pi_email]]))</f>
        <v>bmagn@umn.edu</v>
      </c>
      <c r="O1330" s="78" t="s">
        <v>3918</v>
      </c>
      <c r="P1330" s="78"/>
      <c r="Q1330" s="78"/>
      <c r="R1330" s="79"/>
      <c r="S1330" s="79"/>
      <c r="T1330" s="79"/>
      <c r="U1330" s="80"/>
      <c r="V1330" s="78">
        <v>0</v>
      </c>
      <c r="W1330" s="78"/>
      <c r="X1330" s="11" t="str">
        <f ca="1">IF(ISBLANK(BudgetsQTable[[#This Row],[budg_seq_yr]]),"FY"&amp;fiscalyear,"FY"&amp;fiscalyear-1+BudgetsQTable[[#This Row],[budg_seq_yr]])</f>
        <v>FY18</v>
      </c>
      <c r="Y1330" s="79">
        <v>300000</v>
      </c>
      <c r="Z1330" s="78" t="s">
        <v>2818</v>
      </c>
      <c r="AA1330" s="78" t="s">
        <v>476</v>
      </c>
      <c r="AB1330" s="76" t="s">
        <v>2821</v>
      </c>
      <c r="AC1330" s="78" t="s">
        <v>3009</v>
      </c>
    </row>
    <row r="1331" spans="1:29" x14ac:dyDescent="0.35">
      <c r="A1331" s="10" t="s">
        <v>3915</v>
      </c>
      <c r="B1331" s="76" t="s">
        <v>2834</v>
      </c>
      <c r="C1331" s="76">
        <f>C1330+(BudgetsQTable[[#This Row],[lead]]&lt;&gt;K1330)</f>
        <v>169</v>
      </c>
      <c r="D1331" s="76">
        <f>D1330*(BudgetsQTable[[#This Row],[lead]]=K1330)+(BudgetsQTable[[#This Row],[prop_id]]&lt;&gt;A1330)</f>
        <v>3</v>
      </c>
      <c r="E1331" s="77">
        <v>43005.707638888889</v>
      </c>
      <c r="F1331" s="78" t="s">
        <v>2817</v>
      </c>
      <c r="G1331" s="78" t="s">
        <v>2818</v>
      </c>
      <c r="H1331" s="78" t="s">
        <v>476</v>
      </c>
      <c r="I1331" s="76" t="s">
        <v>912</v>
      </c>
      <c r="J1331" s="76" t="s">
        <v>753</v>
      </c>
      <c r="K1331" s="78" t="s">
        <v>1647</v>
      </c>
      <c r="L1331" s="7" t="str">
        <f>IF(BudgetsQTable[[#This Row],[pi_last_name]]=" ","",HYPERLINK("https://www.ejacket.nsf.gov/ej/showProposal.do?Continue=Y&amp;ID="&amp;BudgetsQTable[[#This Row],[prop_id]],BudgetsQTable[[#This Row],[prop_id]]))</f>
        <v/>
      </c>
      <c r="M1331" s="78" t="s">
        <v>753</v>
      </c>
      <c r="N1331" s="7" t="str">
        <f>IF(BudgetsQTable[[#This Row],[pi_last_name]]=" ","",HYPERLINK("mailto:"&amp;BudgetsQTable[[#This Row],[pi_email]]&amp;"&amp;subject=Your NSF Proposal:  "&amp;BudgetsQTable[[#This Row],[prop_id]],BudgetsQTable[[#This Row],[pi_email]]))</f>
        <v/>
      </c>
      <c r="O1331" s="78" t="s">
        <v>753</v>
      </c>
      <c r="P1331" s="78">
        <v>0</v>
      </c>
      <c r="Q1331" s="78">
        <v>0</v>
      </c>
      <c r="R1331" s="79">
        <v>0</v>
      </c>
      <c r="S1331" s="79">
        <v>0</v>
      </c>
      <c r="T1331" s="79">
        <v>0</v>
      </c>
      <c r="U1331" s="80">
        <v>71218</v>
      </c>
      <c r="V1331" s="78">
        <v>0</v>
      </c>
      <c r="W1331" s="78">
        <v>1</v>
      </c>
      <c r="X1331" s="11" t="str">
        <f ca="1">IF(ISBLANK(BudgetsQTable[[#This Row],[budg_seq_yr]]),"FY"&amp;fiscalyear,"FY"&amp;fiscalyear-1+BudgetsQTable[[#This Row],[budg_seq_yr]])</f>
        <v>FY18</v>
      </c>
      <c r="Y1331" s="79">
        <v>71218</v>
      </c>
      <c r="Z1331" s="78" t="s">
        <v>2818</v>
      </c>
      <c r="AA1331" s="78" t="s">
        <v>476</v>
      </c>
      <c r="AB1331" s="76" t="s">
        <v>2821</v>
      </c>
      <c r="AC1331" s="78" t="s">
        <v>3009</v>
      </c>
    </row>
    <row r="1332" spans="1:29" x14ac:dyDescent="0.35">
      <c r="A1332" s="10" t="s">
        <v>3915</v>
      </c>
      <c r="B1332" s="76" t="s">
        <v>2834</v>
      </c>
      <c r="C1332" s="76">
        <f>C1331+(BudgetsQTable[[#This Row],[lead]]&lt;&gt;K1331)</f>
        <v>169</v>
      </c>
      <c r="D1332" s="76">
        <f>D1331*(BudgetsQTable[[#This Row],[lead]]=K1331)+(BudgetsQTable[[#This Row],[prop_id]]&lt;&gt;A1331)</f>
        <v>3</v>
      </c>
      <c r="E1332" s="77">
        <v>43005.707638888889</v>
      </c>
      <c r="F1332" s="78" t="s">
        <v>2817</v>
      </c>
      <c r="G1332" s="78" t="s">
        <v>2818</v>
      </c>
      <c r="H1332" s="78" t="s">
        <v>476</v>
      </c>
      <c r="I1332" s="76" t="s">
        <v>912</v>
      </c>
      <c r="J1332" s="76" t="s">
        <v>753</v>
      </c>
      <c r="K1332" s="78" t="s">
        <v>1647</v>
      </c>
      <c r="L1332" s="7" t="str">
        <f>IF(BudgetsQTable[[#This Row],[pi_last_name]]=" ","",HYPERLINK("https://www.ejacket.nsf.gov/ej/showProposal.do?Continue=Y&amp;ID="&amp;BudgetsQTable[[#This Row],[prop_id]],BudgetsQTable[[#This Row],[prop_id]]))</f>
        <v/>
      </c>
      <c r="M1332" s="78" t="s">
        <v>753</v>
      </c>
      <c r="N1332" s="7" t="str">
        <f>IF(BudgetsQTable[[#This Row],[pi_last_name]]=" ","",HYPERLINK("mailto:"&amp;BudgetsQTable[[#This Row],[pi_email]]&amp;"&amp;subject=Your NSF Proposal:  "&amp;BudgetsQTable[[#This Row],[prop_id]],BudgetsQTable[[#This Row],[pi_email]]))</f>
        <v/>
      </c>
      <c r="O1332" s="78" t="s">
        <v>753</v>
      </c>
      <c r="P1332" s="78">
        <v>0</v>
      </c>
      <c r="Q1332" s="78">
        <v>0</v>
      </c>
      <c r="R1332" s="79">
        <v>0</v>
      </c>
      <c r="S1332" s="79">
        <v>0</v>
      </c>
      <c r="T1332" s="79">
        <v>0</v>
      </c>
      <c r="U1332" s="80">
        <v>76619</v>
      </c>
      <c r="V1332" s="78">
        <v>0</v>
      </c>
      <c r="W1332" s="78">
        <v>2</v>
      </c>
      <c r="X1332" s="11" t="str">
        <f ca="1">IF(ISBLANK(BudgetsQTable[[#This Row],[budg_seq_yr]]),"FY"&amp;fiscalyear,"FY"&amp;fiscalyear-1+BudgetsQTable[[#This Row],[budg_seq_yr]])</f>
        <v>FY19</v>
      </c>
      <c r="Y1332" s="79">
        <v>76619</v>
      </c>
      <c r="Z1332" s="78" t="s">
        <v>2818</v>
      </c>
      <c r="AA1332" s="78" t="s">
        <v>476</v>
      </c>
      <c r="AB1332" s="76" t="s">
        <v>2821</v>
      </c>
      <c r="AC1332" s="78" t="s">
        <v>3009</v>
      </c>
    </row>
    <row r="1333" spans="1:29" x14ac:dyDescent="0.35">
      <c r="A1333" s="10" t="s">
        <v>3915</v>
      </c>
      <c r="B1333" s="76" t="s">
        <v>2834</v>
      </c>
      <c r="C1333" s="76">
        <f>C1332+(BudgetsQTable[[#This Row],[lead]]&lt;&gt;K1332)</f>
        <v>169</v>
      </c>
      <c r="D1333" s="76">
        <f>D1332*(BudgetsQTable[[#This Row],[lead]]=K1332)+(BudgetsQTable[[#This Row],[prop_id]]&lt;&gt;A1332)</f>
        <v>3</v>
      </c>
      <c r="E1333" s="77">
        <v>43005.707638888889</v>
      </c>
      <c r="F1333" s="78" t="s">
        <v>2817</v>
      </c>
      <c r="G1333" s="78" t="s">
        <v>2818</v>
      </c>
      <c r="H1333" s="78" t="s">
        <v>476</v>
      </c>
      <c r="I1333" s="76" t="s">
        <v>912</v>
      </c>
      <c r="J1333" s="76" t="s">
        <v>753</v>
      </c>
      <c r="K1333" s="78" t="s">
        <v>1647</v>
      </c>
      <c r="L1333" s="7" t="str">
        <f>IF(BudgetsQTable[[#This Row],[pi_last_name]]=" ","",HYPERLINK("https://www.ejacket.nsf.gov/ej/showProposal.do?Continue=Y&amp;ID="&amp;BudgetsQTable[[#This Row],[prop_id]],BudgetsQTable[[#This Row],[prop_id]]))</f>
        <v/>
      </c>
      <c r="M1333" s="78" t="s">
        <v>753</v>
      </c>
      <c r="N1333" s="7" t="str">
        <f>IF(BudgetsQTable[[#This Row],[pi_last_name]]=" ","",HYPERLINK("mailto:"&amp;BudgetsQTable[[#This Row],[pi_email]]&amp;"&amp;subject=Your NSF Proposal:  "&amp;BudgetsQTable[[#This Row],[prop_id]],BudgetsQTable[[#This Row],[pi_email]]))</f>
        <v/>
      </c>
      <c r="O1333" s="78" t="s">
        <v>753</v>
      </c>
      <c r="P1333" s="78">
        <v>0</v>
      </c>
      <c r="Q1333" s="78">
        <v>0</v>
      </c>
      <c r="R1333" s="79">
        <v>0</v>
      </c>
      <c r="S1333" s="79">
        <v>0</v>
      </c>
      <c r="T1333" s="79">
        <v>0</v>
      </c>
      <c r="U1333" s="80">
        <v>80618</v>
      </c>
      <c r="V1333" s="78">
        <v>0</v>
      </c>
      <c r="W1333" s="78">
        <v>3</v>
      </c>
      <c r="X1333" s="11" t="str">
        <f ca="1">IF(ISBLANK(BudgetsQTable[[#This Row],[budg_seq_yr]]),"FY"&amp;fiscalyear,"FY"&amp;fiscalyear-1+BudgetsQTable[[#This Row],[budg_seq_yr]])</f>
        <v>FY20</v>
      </c>
      <c r="Y1333" s="79">
        <v>80618</v>
      </c>
      <c r="Z1333" s="78" t="s">
        <v>2818</v>
      </c>
      <c r="AA1333" s="78" t="s">
        <v>476</v>
      </c>
      <c r="AB1333" s="76" t="s">
        <v>2821</v>
      </c>
      <c r="AC1333" s="78" t="s">
        <v>3009</v>
      </c>
    </row>
    <row r="1334" spans="1:29" x14ac:dyDescent="0.35">
      <c r="A1334" s="10" t="s">
        <v>3915</v>
      </c>
      <c r="B1334" s="76" t="s">
        <v>2834</v>
      </c>
      <c r="C1334" s="76">
        <f>C1333+(BudgetsQTable[[#This Row],[lead]]&lt;&gt;K1333)</f>
        <v>169</v>
      </c>
      <c r="D1334" s="76">
        <f>D1333*(BudgetsQTable[[#This Row],[lead]]=K1333)+(BudgetsQTable[[#This Row],[prop_id]]&lt;&gt;A1333)</f>
        <v>3</v>
      </c>
      <c r="E1334" s="77">
        <v>43005.707638888889</v>
      </c>
      <c r="F1334" s="78" t="s">
        <v>2817</v>
      </c>
      <c r="G1334" s="78" t="s">
        <v>2818</v>
      </c>
      <c r="H1334" s="78" t="s">
        <v>476</v>
      </c>
      <c r="I1334" s="76" t="s">
        <v>912</v>
      </c>
      <c r="J1334" s="76" t="s">
        <v>753</v>
      </c>
      <c r="K1334" s="78" t="s">
        <v>1647</v>
      </c>
      <c r="L1334" s="7" t="str">
        <f>IF(BudgetsQTable[[#This Row],[pi_last_name]]=" ","",HYPERLINK("https://www.ejacket.nsf.gov/ej/showProposal.do?Continue=Y&amp;ID="&amp;BudgetsQTable[[#This Row],[prop_id]],BudgetsQTable[[#This Row],[prop_id]]))</f>
        <v/>
      </c>
      <c r="M1334" s="78" t="s">
        <v>753</v>
      </c>
      <c r="N1334" s="7" t="str">
        <f>IF(BudgetsQTable[[#This Row],[pi_last_name]]=" ","",HYPERLINK("mailto:"&amp;BudgetsQTable[[#This Row],[pi_email]]&amp;"&amp;subject=Your NSF Proposal:  "&amp;BudgetsQTable[[#This Row],[prop_id]],BudgetsQTable[[#This Row],[pi_email]]))</f>
        <v/>
      </c>
      <c r="O1334" s="78" t="s">
        <v>753</v>
      </c>
      <c r="P1334" s="78">
        <v>0</v>
      </c>
      <c r="Q1334" s="78">
        <v>0</v>
      </c>
      <c r="R1334" s="79">
        <v>0</v>
      </c>
      <c r="S1334" s="79">
        <v>0</v>
      </c>
      <c r="T1334" s="79">
        <v>0</v>
      </c>
      <c r="U1334" s="80">
        <v>71545</v>
      </c>
      <c r="V1334" s="78">
        <v>0</v>
      </c>
      <c r="W1334" s="78">
        <v>4</v>
      </c>
      <c r="X1334" s="11" t="str">
        <f ca="1">IF(ISBLANK(BudgetsQTable[[#This Row],[budg_seq_yr]]),"FY"&amp;fiscalyear,"FY"&amp;fiscalyear-1+BudgetsQTable[[#This Row],[budg_seq_yr]])</f>
        <v>FY21</v>
      </c>
      <c r="Y1334" s="79">
        <v>71545</v>
      </c>
      <c r="Z1334" s="78" t="s">
        <v>2818</v>
      </c>
      <c r="AA1334" s="78" t="s">
        <v>476</v>
      </c>
      <c r="AB1334" s="76" t="s">
        <v>2821</v>
      </c>
      <c r="AC1334" s="78" t="s">
        <v>3009</v>
      </c>
    </row>
    <row r="1335" spans="1:29" x14ac:dyDescent="0.35">
      <c r="A1335" s="10" t="s">
        <v>1655</v>
      </c>
      <c r="B1335" s="76" t="s">
        <v>2824</v>
      </c>
      <c r="C1335" s="76">
        <f>C1334+(BudgetsQTable[[#This Row],[lead]]&lt;&gt;K1334)</f>
        <v>170</v>
      </c>
      <c r="D1335" s="76">
        <f>D1334*(BudgetsQTable[[#This Row],[lead]]=K1334)+(BudgetsQTable[[#This Row],[prop_id]]&lt;&gt;A1334)</f>
        <v>1</v>
      </c>
      <c r="E1335" s="77">
        <v>43005.561111111114</v>
      </c>
      <c r="F1335" s="78" t="s">
        <v>2817</v>
      </c>
      <c r="G1335" s="78" t="s">
        <v>2818</v>
      </c>
      <c r="H1335" s="78" t="s">
        <v>476</v>
      </c>
      <c r="I1335" s="76" t="s">
        <v>765</v>
      </c>
      <c r="J1335" s="76" t="s">
        <v>3923</v>
      </c>
      <c r="K1335" s="78" t="s">
        <v>1655</v>
      </c>
      <c r="L1335" s="7" t="str">
        <f>IF(BudgetsQTable[[#This Row],[pi_last_name]]=" ","",HYPERLINK("https://www.ejacket.nsf.gov/ej/showProposal.do?Continue=Y&amp;ID="&amp;BudgetsQTable[[#This Row],[prop_id]],BudgetsQTable[[#This Row],[prop_id]]))</f>
        <v>1763667</v>
      </c>
      <c r="M1335" s="78" t="s">
        <v>1656</v>
      </c>
      <c r="N1335" s="7" t="str">
        <f>IF(BudgetsQTable[[#This Row],[pi_last_name]]=" ","",HYPERLINK("mailto:"&amp;BudgetsQTable[[#This Row],[pi_email]]&amp;"&amp;subject=Your NSF Proposal:  "&amp;BudgetsQTable[[#This Row],[prop_id]],BudgetsQTable[[#This Row],[pi_email]]))</f>
        <v>simonec@eecs.northwestern.edu</v>
      </c>
      <c r="O1335" s="78" t="s">
        <v>600</v>
      </c>
      <c r="P1335" s="78"/>
      <c r="Q1335" s="78"/>
      <c r="R1335" s="79"/>
      <c r="S1335" s="79"/>
      <c r="T1335" s="79"/>
      <c r="U1335" s="80"/>
      <c r="V1335" s="78">
        <v>0</v>
      </c>
      <c r="W1335" s="78"/>
      <c r="X1335" s="11" t="str">
        <f ca="1">IF(ISBLANK(BudgetsQTable[[#This Row],[budg_seq_yr]]),"FY"&amp;fiscalyear,"FY"&amp;fiscalyear-1+BudgetsQTable[[#This Row],[budg_seq_yr]])</f>
        <v>FY18</v>
      </c>
      <c r="Y1335" s="79">
        <v>600000</v>
      </c>
      <c r="Z1335" s="78" t="s">
        <v>2818</v>
      </c>
      <c r="AA1335" s="78" t="s">
        <v>476</v>
      </c>
      <c r="AB1335" s="76" t="s">
        <v>2821</v>
      </c>
      <c r="AC1335" s="78" t="s">
        <v>3279</v>
      </c>
    </row>
    <row r="1336" spans="1:29" x14ac:dyDescent="0.35">
      <c r="A1336" s="10" t="s">
        <v>1655</v>
      </c>
      <c r="B1336" s="76" t="s">
        <v>2824</v>
      </c>
      <c r="C1336" s="76">
        <f>C1335+(BudgetsQTable[[#This Row],[lead]]&lt;&gt;K1335)</f>
        <v>170</v>
      </c>
      <c r="D1336" s="76">
        <f>D1335*(BudgetsQTable[[#This Row],[lead]]=K1335)+(BudgetsQTable[[#This Row],[prop_id]]&lt;&gt;A1335)</f>
        <v>1</v>
      </c>
      <c r="E1336" s="77">
        <v>43005.561111111114</v>
      </c>
      <c r="F1336" s="78" t="s">
        <v>2817</v>
      </c>
      <c r="G1336" s="78" t="s">
        <v>2818</v>
      </c>
      <c r="H1336" s="78" t="s">
        <v>476</v>
      </c>
      <c r="I1336" s="76" t="s">
        <v>765</v>
      </c>
      <c r="J1336" s="76" t="s">
        <v>753</v>
      </c>
      <c r="K1336" s="78" t="s">
        <v>1655</v>
      </c>
      <c r="L1336" s="7" t="str">
        <f>IF(BudgetsQTable[[#This Row],[pi_last_name]]=" ","",HYPERLINK("https://www.ejacket.nsf.gov/ej/showProposal.do?Continue=Y&amp;ID="&amp;BudgetsQTable[[#This Row],[prop_id]],BudgetsQTable[[#This Row],[prop_id]]))</f>
        <v/>
      </c>
      <c r="M1336" s="78" t="s">
        <v>753</v>
      </c>
      <c r="N1336" s="7" t="str">
        <f>IF(BudgetsQTable[[#This Row],[pi_last_name]]=" ","",HYPERLINK("mailto:"&amp;BudgetsQTable[[#This Row],[pi_email]]&amp;"&amp;subject=Your NSF Proposal:  "&amp;BudgetsQTable[[#This Row],[prop_id]],BudgetsQTable[[#This Row],[pi_email]]))</f>
        <v/>
      </c>
      <c r="O1336" s="78" t="s">
        <v>753</v>
      </c>
      <c r="P1336" s="78">
        <v>1</v>
      </c>
      <c r="Q1336" s="78">
        <v>1</v>
      </c>
      <c r="R1336" s="79">
        <v>0</v>
      </c>
      <c r="S1336" s="79">
        <v>5000</v>
      </c>
      <c r="T1336" s="79">
        <v>0</v>
      </c>
      <c r="U1336" s="80">
        <v>194036</v>
      </c>
      <c r="V1336" s="78">
        <v>0</v>
      </c>
      <c r="W1336" s="78">
        <v>1</v>
      </c>
      <c r="X1336" s="11" t="str">
        <f ca="1">IF(ISBLANK(BudgetsQTable[[#This Row],[budg_seq_yr]]),"FY"&amp;fiscalyear,"FY"&amp;fiscalyear-1+BudgetsQTable[[#This Row],[budg_seq_yr]])</f>
        <v>FY18</v>
      </c>
      <c r="Y1336" s="79">
        <v>194036</v>
      </c>
      <c r="Z1336" s="78" t="s">
        <v>2818</v>
      </c>
      <c r="AA1336" s="78" t="s">
        <v>476</v>
      </c>
      <c r="AB1336" s="76" t="s">
        <v>2821</v>
      </c>
      <c r="AC1336" s="78" t="s">
        <v>3279</v>
      </c>
    </row>
    <row r="1337" spans="1:29" x14ac:dyDescent="0.35">
      <c r="A1337" s="10" t="s">
        <v>1655</v>
      </c>
      <c r="B1337" s="76" t="s">
        <v>2824</v>
      </c>
      <c r="C1337" s="76">
        <f>C1336+(BudgetsQTable[[#This Row],[lead]]&lt;&gt;K1336)</f>
        <v>170</v>
      </c>
      <c r="D1337" s="76">
        <f>D1336*(BudgetsQTable[[#This Row],[lead]]=K1336)+(BudgetsQTable[[#This Row],[prop_id]]&lt;&gt;A1336)</f>
        <v>1</v>
      </c>
      <c r="E1337" s="77">
        <v>43005.561111111114</v>
      </c>
      <c r="F1337" s="78" t="s">
        <v>2817</v>
      </c>
      <c r="G1337" s="78" t="s">
        <v>2818</v>
      </c>
      <c r="H1337" s="78" t="s">
        <v>476</v>
      </c>
      <c r="I1337" s="76" t="s">
        <v>765</v>
      </c>
      <c r="J1337" s="76" t="s">
        <v>753</v>
      </c>
      <c r="K1337" s="78" t="s">
        <v>1655</v>
      </c>
      <c r="L1337" s="7" t="str">
        <f>IF(BudgetsQTable[[#This Row],[pi_last_name]]=" ","",HYPERLINK("https://www.ejacket.nsf.gov/ej/showProposal.do?Continue=Y&amp;ID="&amp;BudgetsQTable[[#This Row],[prop_id]],BudgetsQTable[[#This Row],[prop_id]]))</f>
        <v/>
      </c>
      <c r="M1337" s="78" t="s">
        <v>753</v>
      </c>
      <c r="N1337" s="7" t="str">
        <f>IF(BudgetsQTable[[#This Row],[pi_last_name]]=" ","",HYPERLINK("mailto:"&amp;BudgetsQTable[[#This Row],[pi_email]]&amp;"&amp;subject=Your NSF Proposal:  "&amp;BudgetsQTable[[#This Row],[prop_id]],BudgetsQTable[[#This Row],[pi_email]]))</f>
        <v/>
      </c>
      <c r="O1337" s="78" t="s">
        <v>753</v>
      </c>
      <c r="P1337" s="78">
        <v>1</v>
      </c>
      <c r="Q1337" s="78">
        <v>1</v>
      </c>
      <c r="R1337" s="79">
        <v>0</v>
      </c>
      <c r="S1337" s="79">
        <v>5000</v>
      </c>
      <c r="T1337" s="79">
        <v>0</v>
      </c>
      <c r="U1337" s="80">
        <v>199929</v>
      </c>
      <c r="V1337" s="78">
        <v>0</v>
      </c>
      <c r="W1337" s="78">
        <v>2</v>
      </c>
      <c r="X1337" s="11" t="str">
        <f ca="1">IF(ISBLANK(BudgetsQTable[[#This Row],[budg_seq_yr]]),"FY"&amp;fiscalyear,"FY"&amp;fiscalyear-1+BudgetsQTable[[#This Row],[budg_seq_yr]])</f>
        <v>FY19</v>
      </c>
      <c r="Y1337" s="79">
        <v>199929</v>
      </c>
      <c r="Z1337" s="78" t="s">
        <v>2818</v>
      </c>
      <c r="AA1337" s="78" t="s">
        <v>476</v>
      </c>
      <c r="AB1337" s="76" t="s">
        <v>2821</v>
      </c>
      <c r="AC1337" s="78" t="s">
        <v>3279</v>
      </c>
    </row>
    <row r="1338" spans="1:29" x14ac:dyDescent="0.35">
      <c r="A1338" s="10" t="s">
        <v>1655</v>
      </c>
      <c r="B1338" s="76" t="s">
        <v>2824</v>
      </c>
      <c r="C1338" s="76">
        <f>C1337+(BudgetsQTable[[#This Row],[lead]]&lt;&gt;K1337)</f>
        <v>170</v>
      </c>
      <c r="D1338" s="76">
        <f>D1337*(BudgetsQTable[[#This Row],[lead]]=K1337)+(BudgetsQTable[[#This Row],[prop_id]]&lt;&gt;A1337)</f>
        <v>1</v>
      </c>
      <c r="E1338" s="77">
        <v>43005.561111111114</v>
      </c>
      <c r="F1338" s="78" t="s">
        <v>2817</v>
      </c>
      <c r="G1338" s="78" t="s">
        <v>2818</v>
      </c>
      <c r="H1338" s="78" t="s">
        <v>476</v>
      </c>
      <c r="I1338" s="76" t="s">
        <v>765</v>
      </c>
      <c r="J1338" s="76" t="s">
        <v>753</v>
      </c>
      <c r="K1338" s="78" t="s">
        <v>1655</v>
      </c>
      <c r="L1338" s="7" t="str">
        <f>IF(BudgetsQTable[[#This Row],[pi_last_name]]=" ","",HYPERLINK("https://www.ejacket.nsf.gov/ej/showProposal.do?Continue=Y&amp;ID="&amp;BudgetsQTable[[#This Row],[prop_id]],BudgetsQTable[[#This Row],[prop_id]]))</f>
        <v/>
      </c>
      <c r="M1338" s="78" t="s">
        <v>753</v>
      </c>
      <c r="N1338" s="7" t="str">
        <f>IF(BudgetsQTable[[#This Row],[pi_last_name]]=" ","",HYPERLINK("mailto:"&amp;BudgetsQTable[[#This Row],[pi_email]]&amp;"&amp;subject=Your NSF Proposal:  "&amp;BudgetsQTable[[#This Row],[prop_id]],BudgetsQTable[[#This Row],[pi_email]]))</f>
        <v/>
      </c>
      <c r="O1338" s="78" t="s">
        <v>753</v>
      </c>
      <c r="P1338" s="78">
        <v>1</v>
      </c>
      <c r="Q1338" s="78">
        <v>1</v>
      </c>
      <c r="R1338" s="79">
        <v>0</v>
      </c>
      <c r="S1338" s="79">
        <v>5000</v>
      </c>
      <c r="T1338" s="79">
        <v>0</v>
      </c>
      <c r="U1338" s="80">
        <v>206035</v>
      </c>
      <c r="V1338" s="78">
        <v>0</v>
      </c>
      <c r="W1338" s="78">
        <v>3</v>
      </c>
      <c r="X1338" s="11" t="str">
        <f ca="1">IF(ISBLANK(BudgetsQTable[[#This Row],[budg_seq_yr]]),"FY"&amp;fiscalyear,"FY"&amp;fiscalyear-1+BudgetsQTable[[#This Row],[budg_seq_yr]])</f>
        <v>FY20</v>
      </c>
      <c r="Y1338" s="79">
        <v>206035</v>
      </c>
      <c r="Z1338" s="78" t="s">
        <v>2818</v>
      </c>
      <c r="AA1338" s="78" t="s">
        <v>476</v>
      </c>
      <c r="AB1338" s="76" t="s">
        <v>2821</v>
      </c>
      <c r="AC1338" s="78" t="s">
        <v>3279</v>
      </c>
    </row>
    <row r="1339" spans="1:29" x14ac:dyDescent="0.35">
      <c r="A1339" s="10" t="s">
        <v>3924</v>
      </c>
      <c r="B1339" s="76" t="s">
        <v>2834</v>
      </c>
      <c r="C1339" s="76">
        <f>C1338+(BudgetsQTable[[#This Row],[lead]]&lt;&gt;K1338)</f>
        <v>170</v>
      </c>
      <c r="D1339" s="76">
        <f>D1338*(BudgetsQTable[[#This Row],[lead]]=K1338)+(BudgetsQTable[[#This Row],[prop_id]]&lt;&gt;A1338)</f>
        <v>2</v>
      </c>
      <c r="E1339" s="77">
        <v>43005.384722222225</v>
      </c>
      <c r="F1339" s="78" t="s">
        <v>2817</v>
      </c>
      <c r="G1339" s="78" t="s">
        <v>2818</v>
      </c>
      <c r="H1339" s="78" t="s">
        <v>476</v>
      </c>
      <c r="I1339" s="76" t="s">
        <v>765</v>
      </c>
      <c r="J1339" s="76" t="s">
        <v>3927</v>
      </c>
      <c r="K1339" s="78" t="s">
        <v>1655</v>
      </c>
      <c r="L1339" s="7" t="str">
        <f>IF(BudgetsQTable[[#This Row],[pi_last_name]]=" ","",HYPERLINK("https://www.ejacket.nsf.gov/ej/showProposal.do?Continue=Y&amp;ID="&amp;BudgetsQTable[[#This Row],[prop_id]],BudgetsQTable[[#This Row],[prop_id]]))</f>
        <v>1763460</v>
      </c>
      <c r="M1339" s="78" t="s">
        <v>3925</v>
      </c>
      <c r="N1339" s="7" t="str">
        <f>IF(BudgetsQTable[[#This Row],[pi_last_name]]=" ","",HYPERLINK("mailto:"&amp;BudgetsQTable[[#This Row],[pi_email]]&amp;"&amp;subject=Your NSF Proposal:  "&amp;BudgetsQTable[[#This Row],[prop_id]],BudgetsQTable[[#This Row],[pi_email]]))</f>
        <v>august@cs.princeton.edu</v>
      </c>
      <c r="O1339" s="78" t="s">
        <v>609</v>
      </c>
      <c r="P1339" s="78"/>
      <c r="Q1339" s="78"/>
      <c r="R1339" s="79"/>
      <c r="S1339" s="79"/>
      <c r="T1339" s="79"/>
      <c r="U1339" s="80"/>
      <c r="V1339" s="78">
        <v>0</v>
      </c>
      <c r="W1339" s="78"/>
      <c r="X1339" s="11" t="str">
        <f ca="1">IF(ISBLANK(BudgetsQTable[[#This Row],[budg_seq_yr]]),"FY"&amp;fiscalyear,"FY"&amp;fiscalyear-1+BudgetsQTable[[#This Row],[budg_seq_yr]])</f>
        <v>FY18</v>
      </c>
      <c r="Y1339" s="79">
        <v>600000</v>
      </c>
      <c r="Z1339" s="78" t="s">
        <v>2818</v>
      </c>
      <c r="AA1339" s="78" t="s">
        <v>476</v>
      </c>
      <c r="AB1339" s="76" t="s">
        <v>2821</v>
      </c>
      <c r="AC1339" s="78" t="s">
        <v>3279</v>
      </c>
    </row>
    <row r="1340" spans="1:29" x14ac:dyDescent="0.35">
      <c r="A1340" s="10" t="s">
        <v>3924</v>
      </c>
      <c r="B1340" s="76" t="s">
        <v>2834</v>
      </c>
      <c r="C1340" s="76">
        <f>C1339+(BudgetsQTable[[#This Row],[lead]]&lt;&gt;K1339)</f>
        <v>170</v>
      </c>
      <c r="D1340" s="76">
        <f>D1339*(BudgetsQTable[[#This Row],[lead]]=K1339)+(BudgetsQTable[[#This Row],[prop_id]]&lt;&gt;A1339)</f>
        <v>2</v>
      </c>
      <c r="E1340" s="77">
        <v>43005.384722222225</v>
      </c>
      <c r="F1340" s="78" t="s">
        <v>2817</v>
      </c>
      <c r="G1340" s="78" t="s">
        <v>2818</v>
      </c>
      <c r="H1340" s="78" t="s">
        <v>476</v>
      </c>
      <c r="I1340" s="76" t="s">
        <v>765</v>
      </c>
      <c r="J1340" s="76" t="s">
        <v>753</v>
      </c>
      <c r="K1340" s="78" t="s">
        <v>1655</v>
      </c>
      <c r="L1340" s="7" t="str">
        <f>IF(BudgetsQTable[[#This Row],[pi_last_name]]=" ","",HYPERLINK("https://www.ejacket.nsf.gov/ej/showProposal.do?Continue=Y&amp;ID="&amp;BudgetsQTable[[#This Row],[prop_id]],BudgetsQTable[[#This Row],[prop_id]]))</f>
        <v/>
      </c>
      <c r="M1340" s="78" t="s">
        <v>753</v>
      </c>
      <c r="N1340" s="7" t="str">
        <f>IF(BudgetsQTable[[#This Row],[pi_last_name]]=" ","",HYPERLINK("mailto:"&amp;BudgetsQTable[[#This Row],[pi_email]]&amp;"&amp;subject=Your NSF Proposal:  "&amp;BudgetsQTable[[#This Row],[prop_id]],BudgetsQTable[[#This Row],[pi_email]]))</f>
        <v/>
      </c>
      <c r="O1340" s="78" t="s">
        <v>753</v>
      </c>
      <c r="P1340" s="78">
        <v>1</v>
      </c>
      <c r="Q1340" s="78">
        <v>1</v>
      </c>
      <c r="R1340" s="79">
        <v>0</v>
      </c>
      <c r="S1340" s="79">
        <v>0</v>
      </c>
      <c r="T1340" s="79">
        <v>0</v>
      </c>
      <c r="U1340" s="80">
        <v>194425</v>
      </c>
      <c r="V1340" s="78">
        <v>0</v>
      </c>
      <c r="W1340" s="78">
        <v>1</v>
      </c>
      <c r="X1340" s="11" t="str">
        <f ca="1">IF(ISBLANK(BudgetsQTable[[#This Row],[budg_seq_yr]]),"FY"&amp;fiscalyear,"FY"&amp;fiscalyear-1+BudgetsQTable[[#This Row],[budg_seq_yr]])</f>
        <v>FY18</v>
      </c>
      <c r="Y1340" s="79">
        <v>194425</v>
      </c>
      <c r="Z1340" s="78" t="s">
        <v>2818</v>
      </c>
      <c r="AA1340" s="78" t="s">
        <v>476</v>
      </c>
      <c r="AB1340" s="76" t="s">
        <v>2821</v>
      </c>
      <c r="AC1340" s="78" t="s">
        <v>3279</v>
      </c>
    </row>
    <row r="1341" spans="1:29" x14ac:dyDescent="0.35">
      <c r="A1341" s="10" t="s">
        <v>3924</v>
      </c>
      <c r="B1341" s="76" t="s">
        <v>2834</v>
      </c>
      <c r="C1341" s="76">
        <f>C1340+(BudgetsQTable[[#This Row],[lead]]&lt;&gt;K1340)</f>
        <v>170</v>
      </c>
      <c r="D1341" s="76">
        <f>D1340*(BudgetsQTable[[#This Row],[lead]]=K1340)+(BudgetsQTable[[#This Row],[prop_id]]&lt;&gt;A1340)</f>
        <v>2</v>
      </c>
      <c r="E1341" s="77">
        <v>43005.384722222225</v>
      </c>
      <c r="F1341" s="78" t="s">
        <v>2817</v>
      </c>
      <c r="G1341" s="78" t="s">
        <v>2818</v>
      </c>
      <c r="H1341" s="78" t="s">
        <v>476</v>
      </c>
      <c r="I1341" s="76" t="s">
        <v>765</v>
      </c>
      <c r="J1341" s="76" t="s">
        <v>753</v>
      </c>
      <c r="K1341" s="78" t="s">
        <v>1655</v>
      </c>
      <c r="L1341" s="7" t="str">
        <f>IF(BudgetsQTable[[#This Row],[pi_last_name]]=" ","",HYPERLINK("https://www.ejacket.nsf.gov/ej/showProposal.do?Continue=Y&amp;ID="&amp;BudgetsQTable[[#This Row],[prop_id]],BudgetsQTable[[#This Row],[prop_id]]))</f>
        <v/>
      </c>
      <c r="M1341" s="78" t="s">
        <v>753</v>
      </c>
      <c r="N1341" s="7" t="str">
        <f>IF(BudgetsQTable[[#This Row],[pi_last_name]]=" ","",HYPERLINK("mailto:"&amp;BudgetsQTable[[#This Row],[pi_email]]&amp;"&amp;subject=Your NSF Proposal:  "&amp;BudgetsQTable[[#This Row],[prop_id]],BudgetsQTable[[#This Row],[pi_email]]))</f>
        <v/>
      </c>
      <c r="O1341" s="78" t="s">
        <v>753</v>
      </c>
      <c r="P1341" s="78">
        <v>1</v>
      </c>
      <c r="Q1341" s="78">
        <v>1</v>
      </c>
      <c r="R1341" s="79">
        <v>0</v>
      </c>
      <c r="S1341" s="79">
        <v>0</v>
      </c>
      <c r="T1341" s="79">
        <v>0</v>
      </c>
      <c r="U1341" s="80">
        <v>199410</v>
      </c>
      <c r="V1341" s="78">
        <v>0</v>
      </c>
      <c r="W1341" s="78">
        <v>2</v>
      </c>
      <c r="X1341" s="11" t="str">
        <f ca="1">IF(ISBLANK(BudgetsQTable[[#This Row],[budg_seq_yr]]),"FY"&amp;fiscalyear,"FY"&amp;fiscalyear-1+BudgetsQTable[[#This Row],[budg_seq_yr]])</f>
        <v>FY19</v>
      </c>
      <c r="Y1341" s="79">
        <v>199410</v>
      </c>
      <c r="Z1341" s="78" t="s">
        <v>2818</v>
      </c>
      <c r="AA1341" s="78" t="s">
        <v>476</v>
      </c>
      <c r="AB1341" s="76" t="s">
        <v>2821</v>
      </c>
      <c r="AC1341" s="78" t="s">
        <v>3279</v>
      </c>
    </row>
    <row r="1342" spans="1:29" x14ac:dyDescent="0.35">
      <c r="A1342" s="10" t="s">
        <v>3924</v>
      </c>
      <c r="B1342" s="76" t="s">
        <v>2834</v>
      </c>
      <c r="C1342" s="76">
        <f>C1341+(BudgetsQTable[[#This Row],[lead]]&lt;&gt;K1341)</f>
        <v>170</v>
      </c>
      <c r="D1342" s="76">
        <f>D1341*(BudgetsQTable[[#This Row],[lead]]=K1341)+(BudgetsQTable[[#This Row],[prop_id]]&lt;&gt;A1341)</f>
        <v>2</v>
      </c>
      <c r="E1342" s="77">
        <v>43005.384722222225</v>
      </c>
      <c r="F1342" s="78" t="s">
        <v>2817</v>
      </c>
      <c r="G1342" s="78" t="s">
        <v>2818</v>
      </c>
      <c r="H1342" s="78" t="s">
        <v>476</v>
      </c>
      <c r="I1342" s="76" t="s">
        <v>765</v>
      </c>
      <c r="J1342" s="76" t="s">
        <v>753</v>
      </c>
      <c r="K1342" s="78" t="s">
        <v>1655</v>
      </c>
      <c r="L1342" s="7" t="str">
        <f>IF(BudgetsQTable[[#This Row],[pi_last_name]]=" ","",HYPERLINK("https://www.ejacket.nsf.gov/ej/showProposal.do?Continue=Y&amp;ID="&amp;BudgetsQTable[[#This Row],[prop_id]],BudgetsQTable[[#This Row],[prop_id]]))</f>
        <v/>
      </c>
      <c r="M1342" s="78" t="s">
        <v>753</v>
      </c>
      <c r="N1342" s="7" t="str">
        <f>IF(BudgetsQTable[[#This Row],[pi_last_name]]=" ","",HYPERLINK("mailto:"&amp;BudgetsQTable[[#This Row],[pi_email]]&amp;"&amp;subject=Your NSF Proposal:  "&amp;BudgetsQTable[[#This Row],[prop_id]],BudgetsQTable[[#This Row],[pi_email]]))</f>
        <v/>
      </c>
      <c r="O1342" s="78" t="s">
        <v>753</v>
      </c>
      <c r="P1342" s="78">
        <v>1</v>
      </c>
      <c r="Q1342" s="78">
        <v>1</v>
      </c>
      <c r="R1342" s="79">
        <v>0</v>
      </c>
      <c r="S1342" s="79">
        <v>0</v>
      </c>
      <c r="T1342" s="79">
        <v>0</v>
      </c>
      <c r="U1342" s="80">
        <v>206165</v>
      </c>
      <c r="V1342" s="78">
        <v>0</v>
      </c>
      <c r="W1342" s="78">
        <v>3</v>
      </c>
      <c r="X1342" s="11" t="str">
        <f ca="1">IF(ISBLANK(BudgetsQTable[[#This Row],[budg_seq_yr]]),"FY"&amp;fiscalyear,"FY"&amp;fiscalyear-1+BudgetsQTable[[#This Row],[budg_seq_yr]])</f>
        <v>FY20</v>
      </c>
      <c r="Y1342" s="79">
        <v>206165</v>
      </c>
      <c r="Z1342" s="78" t="s">
        <v>2818</v>
      </c>
      <c r="AA1342" s="78" t="s">
        <v>476</v>
      </c>
      <c r="AB1342" s="76" t="s">
        <v>2821</v>
      </c>
      <c r="AC1342" s="78" t="s">
        <v>3279</v>
      </c>
    </row>
    <row r="1343" spans="1:29" x14ac:dyDescent="0.35">
      <c r="A1343" s="10" t="s">
        <v>1664</v>
      </c>
      <c r="B1343" s="76" t="s">
        <v>2863</v>
      </c>
      <c r="C1343" s="76">
        <f>C1342+(BudgetsQTable[[#This Row],[lead]]&lt;&gt;K1342)</f>
        <v>171</v>
      </c>
      <c r="D1343" s="76">
        <f>D1342*(BudgetsQTable[[#This Row],[lead]]=K1342)+(BudgetsQTable[[#This Row],[prop_id]]&lt;&gt;A1342)</f>
        <v>1</v>
      </c>
      <c r="E1343" s="77">
        <v>43005.563194444447</v>
      </c>
      <c r="F1343" s="78" t="s">
        <v>2868</v>
      </c>
      <c r="G1343" s="78" t="s">
        <v>2869</v>
      </c>
      <c r="H1343" s="78" t="s">
        <v>468</v>
      </c>
      <c r="I1343" s="76" t="s">
        <v>800</v>
      </c>
      <c r="J1343" s="76" t="s">
        <v>3929</v>
      </c>
      <c r="K1343" s="78" t="s">
        <v>1664</v>
      </c>
      <c r="L1343" s="7" t="str">
        <f>IF(BudgetsQTable[[#This Row],[pi_last_name]]=" ","",HYPERLINK("https://www.ejacket.nsf.gov/ej/showProposal.do?Continue=Y&amp;ID="&amp;BudgetsQTable[[#This Row],[prop_id]],BudgetsQTable[[#This Row],[prop_id]]))</f>
        <v>1763671</v>
      </c>
      <c r="M1343" s="78" t="s">
        <v>1665</v>
      </c>
      <c r="N1343" s="7" t="str">
        <f>IF(BudgetsQTable[[#This Row],[pi_last_name]]=" ","",HYPERLINK("mailto:"&amp;BudgetsQTable[[#This Row],[pi_email]]&amp;"&amp;subject=Your NSF Proposal:  "&amp;BudgetsQTable[[#This Row],[prop_id]],BudgetsQTable[[#This Row],[pi_email]]))</f>
        <v>sleonard@jhu.edu</v>
      </c>
      <c r="O1343" s="78" t="s">
        <v>3215</v>
      </c>
      <c r="P1343" s="78"/>
      <c r="Q1343" s="78"/>
      <c r="R1343" s="79"/>
      <c r="S1343" s="79"/>
      <c r="T1343" s="79"/>
      <c r="U1343" s="80"/>
      <c r="V1343" s="78">
        <v>0</v>
      </c>
      <c r="W1343" s="78"/>
      <c r="X1343" s="11" t="str">
        <f ca="1">IF(ISBLANK(BudgetsQTable[[#This Row],[budg_seq_yr]]),"FY"&amp;fiscalyear,"FY"&amp;fiscalyear-1+BudgetsQTable[[#This Row],[budg_seq_yr]])</f>
        <v>FY18</v>
      </c>
      <c r="Y1343" s="79">
        <v>1121991</v>
      </c>
      <c r="Z1343" s="78" t="s">
        <v>2869</v>
      </c>
      <c r="AA1343" s="78" t="s">
        <v>468</v>
      </c>
      <c r="AB1343" s="76" t="s">
        <v>2821</v>
      </c>
      <c r="AC1343" s="78" t="s">
        <v>468</v>
      </c>
    </row>
    <row r="1344" spans="1:29" x14ac:dyDescent="0.35">
      <c r="A1344" s="10" t="s">
        <v>1664</v>
      </c>
      <c r="B1344" s="76" t="s">
        <v>2863</v>
      </c>
      <c r="C1344" s="76">
        <f>C1343+(BudgetsQTable[[#This Row],[lead]]&lt;&gt;K1343)</f>
        <v>171</v>
      </c>
      <c r="D1344" s="76">
        <f>D1343*(BudgetsQTable[[#This Row],[lead]]=K1343)+(BudgetsQTable[[#This Row],[prop_id]]&lt;&gt;A1343)</f>
        <v>1</v>
      </c>
      <c r="E1344" s="77">
        <v>43005.563194444447</v>
      </c>
      <c r="F1344" s="78" t="s">
        <v>2868</v>
      </c>
      <c r="G1344" s="78" t="s">
        <v>2869</v>
      </c>
      <c r="H1344" s="78" t="s">
        <v>468</v>
      </c>
      <c r="I1344" s="76" t="s">
        <v>800</v>
      </c>
      <c r="J1344" s="76" t="s">
        <v>753</v>
      </c>
      <c r="K1344" s="78" t="s">
        <v>1664</v>
      </c>
      <c r="L1344" s="7" t="str">
        <f>IF(BudgetsQTable[[#This Row],[pi_last_name]]=" ","",HYPERLINK("https://www.ejacket.nsf.gov/ej/showProposal.do?Continue=Y&amp;ID="&amp;BudgetsQTable[[#This Row],[prop_id]],BudgetsQTable[[#This Row],[prop_id]]))</f>
        <v/>
      </c>
      <c r="M1344" s="78" t="s">
        <v>753</v>
      </c>
      <c r="N1344" s="7" t="str">
        <f>IF(BudgetsQTable[[#This Row],[pi_last_name]]=" ","",HYPERLINK("mailto:"&amp;BudgetsQTable[[#This Row],[pi_email]]&amp;"&amp;subject=Your NSF Proposal:  "&amp;BudgetsQTable[[#This Row],[prop_id]],BudgetsQTable[[#This Row],[pi_email]]))</f>
        <v/>
      </c>
      <c r="O1344" s="78" t="s">
        <v>753</v>
      </c>
      <c r="P1344" s="78">
        <v>1</v>
      </c>
      <c r="Q1344" s="78">
        <v>0</v>
      </c>
      <c r="R1344" s="79">
        <v>0</v>
      </c>
      <c r="S1344" s="79">
        <v>2500</v>
      </c>
      <c r="T1344" s="79">
        <v>0</v>
      </c>
      <c r="U1344" s="80">
        <v>371776</v>
      </c>
      <c r="V1344" s="78">
        <v>0</v>
      </c>
      <c r="W1344" s="78">
        <v>1</v>
      </c>
      <c r="X1344" s="11" t="str">
        <f ca="1">IF(ISBLANK(BudgetsQTable[[#This Row],[budg_seq_yr]]),"FY"&amp;fiscalyear,"FY"&amp;fiscalyear-1+BudgetsQTable[[#This Row],[budg_seq_yr]])</f>
        <v>FY18</v>
      </c>
      <c r="Y1344" s="79">
        <v>371776</v>
      </c>
      <c r="Z1344" s="78" t="s">
        <v>2869</v>
      </c>
      <c r="AA1344" s="78" t="s">
        <v>468</v>
      </c>
      <c r="AB1344" s="76" t="s">
        <v>2821</v>
      </c>
      <c r="AC1344" s="78" t="s">
        <v>468</v>
      </c>
    </row>
    <row r="1345" spans="1:29" x14ac:dyDescent="0.35">
      <c r="A1345" s="10" t="s">
        <v>1664</v>
      </c>
      <c r="B1345" s="76" t="s">
        <v>2863</v>
      </c>
      <c r="C1345" s="76">
        <f>C1344+(BudgetsQTable[[#This Row],[lead]]&lt;&gt;K1344)</f>
        <v>171</v>
      </c>
      <c r="D1345" s="76">
        <f>D1344*(BudgetsQTable[[#This Row],[lead]]=K1344)+(BudgetsQTable[[#This Row],[prop_id]]&lt;&gt;A1344)</f>
        <v>1</v>
      </c>
      <c r="E1345" s="77">
        <v>43005.563194444447</v>
      </c>
      <c r="F1345" s="78" t="s">
        <v>2868</v>
      </c>
      <c r="G1345" s="78" t="s">
        <v>2869</v>
      </c>
      <c r="H1345" s="78" t="s">
        <v>468</v>
      </c>
      <c r="I1345" s="76" t="s">
        <v>800</v>
      </c>
      <c r="J1345" s="76" t="s">
        <v>753</v>
      </c>
      <c r="K1345" s="78" t="s">
        <v>1664</v>
      </c>
      <c r="L1345" s="7" t="str">
        <f>IF(BudgetsQTable[[#This Row],[pi_last_name]]=" ","",HYPERLINK("https://www.ejacket.nsf.gov/ej/showProposal.do?Continue=Y&amp;ID="&amp;BudgetsQTable[[#This Row],[prop_id]],BudgetsQTable[[#This Row],[prop_id]]))</f>
        <v/>
      </c>
      <c r="M1345" s="78" t="s">
        <v>753</v>
      </c>
      <c r="N1345" s="7" t="str">
        <f>IF(BudgetsQTable[[#This Row],[pi_last_name]]=" ","",HYPERLINK("mailto:"&amp;BudgetsQTable[[#This Row],[pi_email]]&amp;"&amp;subject=Your NSF Proposal:  "&amp;BudgetsQTable[[#This Row],[prop_id]],BudgetsQTable[[#This Row],[pi_email]]))</f>
        <v/>
      </c>
      <c r="O1345" s="78" t="s">
        <v>753</v>
      </c>
      <c r="P1345" s="78">
        <v>1</v>
      </c>
      <c r="Q1345" s="78">
        <v>0</v>
      </c>
      <c r="R1345" s="79">
        <v>0</v>
      </c>
      <c r="S1345" s="79">
        <v>2500</v>
      </c>
      <c r="T1345" s="79">
        <v>0</v>
      </c>
      <c r="U1345" s="80">
        <v>372375</v>
      </c>
      <c r="V1345" s="78">
        <v>0</v>
      </c>
      <c r="W1345" s="78">
        <v>2</v>
      </c>
      <c r="X1345" s="11" t="str">
        <f ca="1">IF(ISBLANK(BudgetsQTable[[#This Row],[budg_seq_yr]]),"FY"&amp;fiscalyear,"FY"&amp;fiscalyear-1+BudgetsQTable[[#This Row],[budg_seq_yr]])</f>
        <v>FY19</v>
      </c>
      <c r="Y1345" s="79">
        <v>372375</v>
      </c>
      <c r="Z1345" s="78" t="s">
        <v>2869</v>
      </c>
      <c r="AA1345" s="78" t="s">
        <v>468</v>
      </c>
      <c r="AB1345" s="76" t="s">
        <v>2821</v>
      </c>
      <c r="AC1345" s="78" t="s">
        <v>468</v>
      </c>
    </row>
    <row r="1346" spans="1:29" x14ac:dyDescent="0.35">
      <c r="A1346" s="10" t="s">
        <v>1664</v>
      </c>
      <c r="B1346" s="76" t="s">
        <v>2863</v>
      </c>
      <c r="C1346" s="76">
        <f>C1345+(BudgetsQTable[[#This Row],[lead]]&lt;&gt;K1345)</f>
        <v>171</v>
      </c>
      <c r="D1346" s="76">
        <f>D1345*(BudgetsQTable[[#This Row],[lead]]=K1345)+(BudgetsQTable[[#This Row],[prop_id]]&lt;&gt;A1345)</f>
        <v>1</v>
      </c>
      <c r="E1346" s="77">
        <v>43005.563194444447</v>
      </c>
      <c r="F1346" s="78" t="s">
        <v>2868</v>
      </c>
      <c r="G1346" s="78" t="s">
        <v>2869</v>
      </c>
      <c r="H1346" s="78" t="s">
        <v>468</v>
      </c>
      <c r="I1346" s="76" t="s">
        <v>800</v>
      </c>
      <c r="J1346" s="76" t="s">
        <v>753</v>
      </c>
      <c r="K1346" s="78" t="s">
        <v>1664</v>
      </c>
      <c r="L1346" s="7" t="str">
        <f>IF(BudgetsQTable[[#This Row],[pi_last_name]]=" ","",HYPERLINK("https://www.ejacket.nsf.gov/ej/showProposal.do?Continue=Y&amp;ID="&amp;BudgetsQTable[[#This Row],[prop_id]],BudgetsQTable[[#This Row],[prop_id]]))</f>
        <v/>
      </c>
      <c r="M1346" s="78" t="s">
        <v>753</v>
      </c>
      <c r="N1346" s="7" t="str">
        <f>IF(BudgetsQTable[[#This Row],[pi_last_name]]=" ","",HYPERLINK("mailto:"&amp;BudgetsQTable[[#This Row],[pi_email]]&amp;"&amp;subject=Your NSF Proposal:  "&amp;BudgetsQTable[[#This Row],[prop_id]],BudgetsQTable[[#This Row],[pi_email]]))</f>
        <v/>
      </c>
      <c r="O1346" s="78" t="s">
        <v>753</v>
      </c>
      <c r="P1346" s="78">
        <v>1</v>
      </c>
      <c r="Q1346" s="78">
        <v>0</v>
      </c>
      <c r="R1346" s="79">
        <v>0</v>
      </c>
      <c r="S1346" s="79">
        <v>2500</v>
      </c>
      <c r="T1346" s="79">
        <v>0</v>
      </c>
      <c r="U1346" s="80">
        <v>377840</v>
      </c>
      <c r="V1346" s="78">
        <v>0</v>
      </c>
      <c r="W1346" s="78">
        <v>3</v>
      </c>
      <c r="X1346" s="11" t="str">
        <f ca="1">IF(ISBLANK(BudgetsQTable[[#This Row],[budg_seq_yr]]),"FY"&amp;fiscalyear,"FY"&amp;fiscalyear-1+BudgetsQTable[[#This Row],[budg_seq_yr]])</f>
        <v>FY20</v>
      </c>
      <c r="Y1346" s="79">
        <v>377840</v>
      </c>
      <c r="Z1346" s="78" t="s">
        <v>2869</v>
      </c>
      <c r="AA1346" s="78" t="s">
        <v>468</v>
      </c>
      <c r="AB1346" s="76" t="s">
        <v>2821</v>
      </c>
      <c r="AC1346" s="78" t="s">
        <v>468</v>
      </c>
    </row>
    <row r="1347" spans="1:29" x14ac:dyDescent="0.35">
      <c r="A1347" s="10" t="s">
        <v>1667</v>
      </c>
      <c r="B1347" s="76" t="s">
        <v>2824</v>
      </c>
      <c r="C1347" s="76">
        <f>C1346+(BudgetsQTable[[#This Row],[lead]]&lt;&gt;K1346)</f>
        <v>172</v>
      </c>
      <c r="D1347" s="76">
        <f>D1346*(BudgetsQTable[[#This Row],[lead]]=K1346)+(BudgetsQTable[[#This Row],[prop_id]]&lt;&gt;A1346)</f>
        <v>1</v>
      </c>
      <c r="E1347" s="77">
        <v>43005.565972222219</v>
      </c>
      <c r="F1347" s="78" t="s">
        <v>2868</v>
      </c>
      <c r="G1347" s="78" t="s">
        <v>2869</v>
      </c>
      <c r="H1347" s="78" t="s">
        <v>470</v>
      </c>
      <c r="I1347" s="76" t="s">
        <v>1229</v>
      </c>
      <c r="J1347" s="76" t="s">
        <v>3932</v>
      </c>
      <c r="K1347" s="78" t="s">
        <v>1667</v>
      </c>
      <c r="L1347" s="7" t="str">
        <f>IF(BudgetsQTable[[#This Row],[pi_last_name]]=" ","",HYPERLINK("https://www.ejacket.nsf.gov/ej/showProposal.do?Continue=Y&amp;ID="&amp;BudgetsQTable[[#This Row],[prop_id]],BudgetsQTable[[#This Row],[prop_id]]))</f>
        <v>1763678</v>
      </c>
      <c r="M1347" s="78" t="s">
        <v>1668</v>
      </c>
      <c r="N1347" s="7" t="str">
        <f>IF(BudgetsQTable[[#This Row],[pi_last_name]]=" ","",HYPERLINK("mailto:"&amp;BudgetsQTable[[#This Row],[pi_email]]&amp;"&amp;subject=Your NSF Proposal:  "&amp;BudgetsQTable[[#This Row],[prop_id]],BudgetsQTable[[#This Row],[pi_email]]))</f>
        <v>sycara@cs.cmu.edu</v>
      </c>
      <c r="O1347" s="78" t="s">
        <v>542</v>
      </c>
      <c r="P1347" s="78"/>
      <c r="Q1347" s="78"/>
      <c r="R1347" s="79"/>
      <c r="S1347" s="79"/>
      <c r="T1347" s="79"/>
      <c r="U1347" s="80"/>
      <c r="V1347" s="78">
        <v>0</v>
      </c>
      <c r="W1347" s="78"/>
      <c r="X1347" s="11" t="str">
        <f ca="1">IF(ISBLANK(BudgetsQTable[[#This Row],[budg_seq_yr]]),"FY"&amp;fiscalyear,"FY"&amp;fiscalyear-1+BudgetsQTable[[#This Row],[budg_seq_yr]])</f>
        <v>FY18</v>
      </c>
      <c r="Y1347" s="79">
        <v>811426</v>
      </c>
      <c r="Z1347" s="78" t="s">
        <v>2869</v>
      </c>
      <c r="AA1347" s="78" t="s">
        <v>470</v>
      </c>
      <c r="AB1347" s="76" t="s">
        <v>2821</v>
      </c>
      <c r="AC1347" s="78" t="s">
        <v>2903</v>
      </c>
    </row>
    <row r="1348" spans="1:29" x14ac:dyDescent="0.35">
      <c r="A1348" s="10" t="s">
        <v>1667</v>
      </c>
      <c r="B1348" s="76" t="s">
        <v>2824</v>
      </c>
      <c r="C1348" s="76">
        <f>C1347+(BudgetsQTable[[#This Row],[lead]]&lt;&gt;K1347)</f>
        <v>172</v>
      </c>
      <c r="D1348" s="76">
        <f>D1347*(BudgetsQTable[[#This Row],[lead]]=K1347)+(BudgetsQTable[[#This Row],[prop_id]]&lt;&gt;A1347)</f>
        <v>1</v>
      </c>
      <c r="E1348" s="77">
        <v>43005.565972222219</v>
      </c>
      <c r="F1348" s="78" t="s">
        <v>2868</v>
      </c>
      <c r="G1348" s="78" t="s">
        <v>2869</v>
      </c>
      <c r="H1348" s="78" t="s">
        <v>470</v>
      </c>
      <c r="I1348" s="76" t="s">
        <v>1229</v>
      </c>
      <c r="J1348" s="76" t="s">
        <v>753</v>
      </c>
      <c r="K1348" s="78" t="s">
        <v>1667</v>
      </c>
      <c r="L1348" s="7" t="str">
        <f>IF(BudgetsQTable[[#This Row],[pi_last_name]]=" ","",HYPERLINK("https://www.ejacket.nsf.gov/ej/showProposal.do?Continue=Y&amp;ID="&amp;BudgetsQTable[[#This Row],[prop_id]],BudgetsQTable[[#This Row],[prop_id]]))</f>
        <v/>
      </c>
      <c r="M1348" s="78" t="s">
        <v>753</v>
      </c>
      <c r="N1348" s="7" t="str">
        <f>IF(BudgetsQTable[[#This Row],[pi_last_name]]=" ","",HYPERLINK("mailto:"&amp;BudgetsQTable[[#This Row],[pi_email]]&amp;"&amp;subject=Your NSF Proposal:  "&amp;BudgetsQTable[[#This Row],[prop_id]],BudgetsQTable[[#This Row],[pi_email]]))</f>
        <v/>
      </c>
      <c r="O1348" s="78" t="s">
        <v>753</v>
      </c>
      <c r="P1348" s="78">
        <v>2</v>
      </c>
      <c r="Q1348" s="78">
        <v>2</v>
      </c>
      <c r="R1348" s="79">
        <v>0</v>
      </c>
      <c r="S1348" s="79">
        <v>4050</v>
      </c>
      <c r="T1348" s="79">
        <v>0</v>
      </c>
      <c r="U1348" s="80">
        <v>306671</v>
      </c>
      <c r="V1348" s="78">
        <v>0</v>
      </c>
      <c r="W1348" s="78">
        <v>1</v>
      </c>
      <c r="X1348" s="11" t="str">
        <f ca="1">IF(ISBLANK(BudgetsQTable[[#This Row],[budg_seq_yr]]),"FY"&amp;fiscalyear,"FY"&amp;fiscalyear-1+BudgetsQTable[[#This Row],[budg_seq_yr]])</f>
        <v>FY18</v>
      </c>
      <c r="Y1348" s="79">
        <v>306671</v>
      </c>
      <c r="Z1348" s="78" t="s">
        <v>2869</v>
      </c>
      <c r="AA1348" s="78" t="s">
        <v>470</v>
      </c>
      <c r="AB1348" s="76" t="s">
        <v>2821</v>
      </c>
      <c r="AC1348" s="78" t="s">
        <v>2903</v>
      </c>
    </row>
    <row r="1349" spans="1:29" x14ac:dyDescent="0.35">
      <c r="A1349" s="10" t="s">
        <v>1667</v>
      </c>
      <c r="B1349" s="76" t="s">
        <v>2824</v>
      </c>
      <c r="C1349" s="76">
        <f>C1348+(BudgetsQTable[[#This Row],[lead]]&lt;&gt;K1348)</f>
        <v>172</v>
      </c>
      <c r="D1349" s="76">
        <f>D1348*(BudgetsQTable[[#This Row],[lead]]=K1348)+(BudgetsQTable[[#This Row],[prop_id]]&lt;&gt;A1348)</f>
        <v>1</v>
      </c>
      <c r="E1349" s="77">
        <v>43005.565972222219</v>
      </c>
      <c r="F1349" s="78" t="s">
        <v>2868</v>
      </c>
      <c r="G1349" s="78" t="s">
        <v>2869</v>
      </c>
      <c r="H1349" s="78" t="s">
        <v>470</v>
      </c>
      <c r="I1349" s="76" t="s">
        <v>1229</v>
      </c>
      <c r="J1349" s="76" t="s">
        <v>753</v>
      </c>
      <c r="K1349" s="78" t="s">
        <v>1667</v>
      </c>
      <c r="L1349" s="7" t="str">
        <f>IF(BudgetsQTable[[#This Row],[pi_last_name]]=" ","",HYPERLINK("https://www.ejacket.nsf.gov/ej/showProposal.do?Continue=Y&amp;ID="&amp;BudgetsQTable[[#This Row],[prop_id]],BudgetsQTable[[#This Row],[prop_id]]))</f>
        <v/>
      </c>
      <c r="M1349" s="78" t="s">
        <v>753</v>
      </c>
      <c r="N1349" s="7" t="str">
        <f>IF(BudgetsQTable[[#This Row],[pi_last_name]]=" ","",HYPERLINK("mailto:"&amp;BudgetsQTable[[#This Row],[pi_email]]&amp;"&amp;subject=Your NSF Proposal:  "&amp;BudgetsQTable[[#This Row],[prop_id]],BudgetsQTable[[#This Row],[pi_email]]))</f>
        <v/>
      </c>
      <c r="O1349" s="78" t="s">
        <v>753</v>
      </c>
      <c r="P1349" s="78">
        <v>2</v>
      </c>
      <c r="Q1349" s="78">
        <v>2</v>
      </c>
      <c r="R1349" s="79">
        <v>0</v>
      </c>
      <c r="S1349" s="79">
        <v>4172</v>
      </c>
      <c r="T1349" s="79">
        <v>0</v>
      </c>
      <c r="U1349" s="80">
        <v>315775</v>
      </c>
      <c r="V1349" s="78">
        <v>0</v>
      </c>
      <c r="W1349" s="78">
        <v>2</v>
      </c>
      <c r="X1349" s="11" t="str">
        <f ca="1">IF(ISBLANK(BudgetsQTable[[#This Row],[budg_seq_yr]]),"FY"&amp;fiscalyear,"FY"&amp;fiscalyear-1+BudgetsQTable[[#This Row],[budg_seq_yr]])</f>
        <v>FY19</v>
      </c>
      <c r="Y1349" s="79">
        <v>315775</v>
      </c>
      <c r="Z1349" s="78" t="s">
        <v>2869</v>
      </c>
      <c r="AA1349" s="78" t="s">
        <v>470</v>
      </c>
      <c r="AB1349" s="76" t="s">
        <v>2821</v>
      </c>
      <c r="AC1349" s="78" t="s">
        <v>2903</v>
      </c>
    </row>
    <row r="1350" spans="1:29" x14ac:dyDescent="0.35">
      <c r="A1350" s="10" t="s">
        <v>1667</v>
      </c>
      <c r="B1350" s="76" t="s">
        <v>2824</v>
      </c>
      <c r="C1350" s="76">
        <f>C1349+(BudgetsQTable[[#This Row],[lead]]&lt;&gt;K1349)</f>
        <v>172</v>
      </c>
      <c r="D1350" s="76">
        <f>D1349*(BudgetsQTable[[#This Row],[lead]]=K1349)+(BudgetsQTable[[#This Row],[prop_id]]&lt;&gt;A1349)</f>
        <v>1</v>
      </c>
      <c r="E1350" s="77">
        <v>43005.565972222219</v>
      </c>
      <c r="F1350" s="78" t="s">
        <v>2868</v>
      </c>
      <c r="G1350" s="78" t="s">
        <v>2869</v>
      </c>
      <c r="H1350" s="78" t="s">
        <v>470</v>
      </c>
      <c r="I1350" s="76" t="s">
        <v>1229</v>
      </c>
      <c r="J1350" s="76" t="s">
        <v>753</v>
      </c>
      <c r="K1350" s="78" t="s">
        <v>1667</v>
      </c>
      <c r="L1350" s="7" t="str">
        <f>IF(BudgetsQTable[[#This Row],[pi_last_name]]=" ","",HYPERLINK("https://www.ejacket.nsf.gov/ej/showProposal.do?Continue=Y&amp;ID="&amp;BudgetsQTable[[#This Row],[prop_id]],BudgetsQTable[[#This Row],[prop_id]]))</f>
        <v/>
      </c>
      <c r="M1350" s="78" t="s">
        <v>753</v>
      </c>
      <c r="N1350" s="7" t="str">
        <f>IF(BudgetsQTable[[#This Row],[pi_last_name]]=" ","",HYPERLINK("mailto:"&amp;BudgetsQTable[[#This Row],[pi_email]]&amp;"&amp;subject=Your NSF Proposal:  "&amp;BudgetsQTable[[#This Row],[prop_id]],BudgetsQTable[[#This Row],[pi_email]]))</f>
        <v/>
      </c>
      <c r="O1350" s="78" t="s">
        <v>753</v>
      </c>
      <c r="P1350" s="78">
        <v>2</v>
      </c>
      <c r="Q1350" s="78">
        <v>2</v>
      </c>
      <c r="R1350" s="79">
        <v>0</v>
      </c>
      <c r="S1350" s="79">
        <v>0</v>
      </c>
      <c r="T1350" s="79">
        <v>0</v>
      </c>
      <c r="U1350" s="80">
        <v>188980</v>
      </c>
      <c r="V1350" s="78">
        <v>0</v>
      </c>
      <c r="W1350" s="78">
        <v>3</v>
      </c>
      <c r="X1350" s="11" t="str">
        <f ca="1">IF(ISBLANK(BudgetsQTable[[#This Row],[budg_seq_yr]]),"FY"&amp;fiscalyear,"FY"&amp;fiscalyear-1+BudgetsQTable[[#This Row],[budg_seq_yr]])</f>
        <v>FY20</v>
      </c>
      <c r="Y1350" s="79">
        <v>188980</v>
      </c>
      <c r="Z1350" s="78" t="s">
        <v>2869</v>
      </c>
      <c r="AA1350" s="78" t="s">
        <v>470</v>
      </c>
      <c r="AB1350" s="76" t="s">
        <v>2821</v>
      </c>
      <c r="AC1350" s="78" t="s">
        <v>2903</v>
      </c>
    </row>
    <row r="1351" spans="1:29" x14ac:dyDescent="0.35">
      <c r="A1351" s="10" t="s">
        <v>3933</v>
      </c>
      <c r="B1351" s="76" t="s">
        <v>2834</v>
      </c>
      <c r="C1351" s="76">
        <f>C1350+(BudgetsQTable[[#This Row],[lead]]&lt;&gt;K1350)</f>
        <v>172</v>
      </c>
      <c r="D1351" s="76">
        <f>D1350*(BudgetsQTable[[#This Row],[lead]]=K1350)+(BudgetsQTable[[#This Row],[prop_id]]&lt;&gt;A1350)</f>
        <v>2</v>
      </c>
      <c r="E1351" s="77">
        <v>43005.619444444441</v>
      </c>
      <c r="F1351" s="78" t="s">
        <v>2868</v>
      </c>
      <c r="G1351" s="78" t="s">
        <v>2869</v>
      </c>
      <c r="H1351" s="78" t="s">
        <v>470</v>
      </c>
      <c r="I1351" s="76" t="s">
        <v>1229</v>
      </c>
      <c r="J1351" s="76" t="s">
        <v>3936</v>
      </c>
      <c r="K1351" s="78" t="s">
        <v>1667</v>
      </c>
      <c r="L1351" s="7" t="str">
        <f>IF(BudgetsQTable[[#This Row],[pi_last_name]]=" ","",HYPERLINK("https://www.ejacket.nsf.gov/ej/showProposal.do?Continue=Y&amp;ID="&amp;BudgetsQTable[[#This Row],[prop_id]],BudgetsQTable[[#This Row],[prop_id]]))</f>
        <v>1763804</v>
      </c>
      <c r="M1351" s="78" t="s">
        <v>3934</v>
      </c>
      <c r="N1351" s="7" t="str">
        <f>IF(BudgetsQTable[[#This Row],[pi_last_name]]=" ","",HYPERLINK("mailto:"&amp;BudgetsQTable[[#This Row],[pi_email]]&amp;"&amp;subject=Your NSF Proposal:  "&amp;BudgetsQTable[[#This Row],[prop_id]],BudgetsQTable[[#This Row],[pi_email]]))</f>
        <v>ml@sis.pitt.edu</v>
      </c>
      <c r="O1351" s="78" t="s">
        <v>3095</v>
      </c>
      <c r="P1351" s="78"/>
      <c r="Q1351" s="78"/>
      <c r="R1351" s="79"/>
      <c r="S1351" s="79"/>
      <c r="T1351" s="79"/>
      <c r="U1351" s="80"/>
      <c r="V1351" s="78">
        <v>0</v>
      </c>
      <c r="W1351" s="78"/>
      <c r="X1351" s="11" t="str">
        <f ca="1">IF(ISBLANK(BudgetsQTable[[#This Row],[budg_seq_yr]]),"FY"&amp;fiscalyear,"FY"&amp;fiscalyear-1+BudgetsQTable[[#This Row],[budg_seq_yr]])</f>
        <v>FY18</v>
      </c>
      <c r="Y1351" s="79">
        <v>328730</v>
      </c>
      <c r="Z1351" s="78" t="s">
        <v>2869</v>
      </c>
      <c r="AA1351" s="78" t="s">
        <v>470</v>
      </c>
      <c r="AB1351" s="76" t="s">
        <v>2821</v>
      </c>
      <c r="AC1351" s="78" t="s">
        <v>2903</v>
      </c>
    </row>
    <row r="1352" spans="1:29" x14ac:dyDescent="0.35">
      <c r="A1352" s="10" t="s">
        <v>3933</v>
      </c>
      <c r="B1352" s="76" t="s">
        <v>2834</v>
      </c>
      <c r="C1352" s="76">
        <f>C1351+(BudgetsQTable[[#This Row],[lead]]&lt;&gt;K1351)</f>
        <v>172</v>
      </c>
      <c r="D1352" s="76">
        <f>D1351*(BudgetsQTable[[#This Row],[lead]]=K1351)+(BudgetsQTable[[#This Row],[prop_id]]&lt;&gt;A1351)</f>
        <v>2</v>
      </c>
      <c r="E1352" s="77">
        <v>43005.619444444441</v>
      </c>
      <c r="F1352" s="78" t="s">
        <v>2868</v>
      </c>
      <c r="G1352" s="78" t="s">
        <v>2869</v>
      </c>
      <c r="H1352" s="78" t="s">
        <v>470</v>
      </c>
      <c r="I1352" s="76" t="s">
        <v>1229</v>
      </c>
      <c r="J1352" s="76" t="s">
        <v>753</v>
      </c>
      <c r="K1352" s="78" t="s">
        <v>1667</v>
      </c>
      <c r="L1352" s="7" t="str">
        <f>IF(BudgetsQTable[[#This Row],[pi_last_name]]=" ","",HYPERLINK("https://www.ejacket.nsf.gov/ej/showProposal.do?Continue=Y&amp;ID="&amp;BudgetsQTable[[#This Row],[prop_id]],BudgetsQTable[[#This Row],[prop_id]]))</f>
        <v/>
      </c>
      <c r="M1352" s="78" t="s">
        <v>753</v>
      </c>
      <c r="N1352" s="7" t="str">
        <f>IF(BudgetsQTable[[#This Row],[pi_last_name]]=" ","",HYPERLINK("mailto:"&amp;BudgetsQTable[[#This Row],[pi_email]]&amp;"&amp;subject=Your NSF Proposal:  "&amp;BudgetsQTable[[#This Row],[prop_id]],BudgetsQTable[[#This Row],[pi_email]]))</f>
        <v/>
      </c>
      <c r="O1352" s="78" t="s">
        <v>753</v>
      </c>
      <c r="P1352" s="78">
        <v>1</v>
      </c>
      <c r="Q1352" s="78">
        <v>1</v>
      </c>
      <c r="R1352" s="79">
        <v>0</v>
      </c>
      <c r="S1352" s="79">
        <v>6000</v>
      </c>
      <c r="T1352" s="79">
        <v>0</v>
      </c>
      <c r="U1352" s="80">
        <v>106999</v>
      </c>
      <c r="V1352" s="78">
        <v>0</v>
      </c>
      <c r="W1352" s="78">
        <v>1</v>
      </c>
      <c r="X1352" s="11" t="str">
        <f ca="1">IF(ISBLANK(BudgetsQTable[[#This Row],[budg_seq_yr]]),"FY"&amp;fiscalyear,"FY"&amp;fiscalyear-1+BudgetsQTable[[#This Row],[budg_seq_yr]])</f>
        <v>FY18</v>
      </c>
      <c r="Y1352" s="79">
        <v>106999</v>
      </c>
      <c r="Z1352" s="78" t="s">
        <v>2869</v>
      </c>
      <c r="AA1352" s="78" t="s">
        <v>470</v>
      </c>
      <c r="AB1352" s="76" t="s">
        <v>2821</v>
      </c>
      <c r="AC1352" s="78" t="s">
        <v>2903</v>
      </c>
    </row>
    <row r="1353" spans="1:29" x14ac:dyDescent="0.35">
      <c r="A1353" s="10" t="s">
        <v>3933</v>
      </c>
      <c r="B1353" s="76" t="s">
        <v>2834</v>
      </c>
      <c r="C1353" s="76">
        <f>C1352+(BudgetsQTable[[#This Row],[lead]]&lt;&gt;K1352)</f>
        <v>172</v>
      </c>
      <c r="D1353" s="76">
        <f>D1352*(BudgetsQTable[[#This Row],[lead]]=K1352)+(BudgetsQTable[[#This Row],[prop_id]]&lt;&gt;A1352)</f>
        <v>2</v>
      </c>
      <c r="E1353" s="77">
        <v>43005.619444444441</v>
      </c>
      <c r="F1353" s="78" t="s">
        <v>2868</v>
      </c>
      <c r="G1353" s="78" t="s">
        <v>2869</v>
      </c>
      <c r="H1353" s="78" t="s">
        <v>470</v>
      </c>
      <c r="I1353" s="76" t="s">
        <v>1229</v>
      </c>
      <c r="J1353" s="76" t="s">
        <v>753</v>
      </c>
      <c r="K1353" s="78" t="s">
        <v>1667</v>
      </c>
      <c r="L1353" s="7" t="str">
        <f>IF(BudgetsQTable[[#This Row],[pi_last_name]]=" ","",HYPERLINK("https://www.ejacket.nsf.gov/ej/showProposal.do?Continue=Y&amp;ID="&amp;BudgetsQTable[[#This Row],[prop_id]],BudgetsQTable[[#This Row],[prop_id]]))</f>
        <v/>
      </c>
      <c r="M1353" s="78" t="s">
        <v>753</v>
      </c>
      <c r="N1353" s="7" t="str">
        <f>IF(BudgetsQTable[[#This Row],[pi_last_name]]=" ","",HYPERLINK("mailto:"&amp;BudgetsQTable[[#This Row],[pi_email]]&amp;"&amp;subject=Your NSF Proposal:  "&amp;BudgetsQTable[[#This Row],[prop_id]],BudgetsQTable[[#This Row],[pi_email]]))</f>
        <v/>
      </c>
      <c r="O1353" s="78" t="s">
        <v>753</v>
      </c>
      <c r="P1353" s="78">
        <v>1</v>
      </c>
      <c r="Q1353" s="78">
        <v>1</v>
      </c>
      <c r="R1353" s="79">
        <v>0</v>
      </c>
      <c r="S1353" s="79">
        <v>6000</v>
      </c>
      <c r="T1353" s="79">
        <v>0</v>
      </c>
      <c r="U1353" s="80">
        <v>109551</v>
      </c>
      <c r="V1353" s="78">
        <v>0</v>
      </c>
      <c r="W1353" s="78">
        <v>2</v>
      </c>
      <c r="X1353" s="11" t="str">
        <f ca="1">IF(ISBLANK(BudgetsQTable[[#This Row],[budg_seq_yr]]),"FY"&amp;fiscalyear,"FY"&amp;fiscalyear-1+BudgetsQTable[[#This Row],[budg_seq_yr]])</f>
        <v>FY19</v>
      </c>
      <c r="Y1353" s="79">
        <v>109551</v>
      </c>
      <c r="Z1353" s="78" t="s">
        <v>2869</v>
      </c>
      <c r="AA1353" s="78" t="s">
        <v>470</v>
      </c>
      <c r="AB1353" s="76" t="s">
        <v>2821</v>
      </c>
      <c r="AC1353" s="78" t="s">
        <v>2903</v>
      </c>
    </row>
    <row r="1354" spans="1:29" x14ac:dyDescent="0.35">
      <c r="A1354" s="10" t="s">
        <v>3933</v>
      </c>
      <c r="B1354" s="76" t="s">
        <v>2834</v>
      </c>
      <c r="C1354" s="76">
        <f>C1353+(BudgetsQTable[[#This Row],[lead]]&lt;&gt;K1353)</f>
        <v>172</v>
      </c>
      <c r="D1354" s="76">
        <f>D1353*(BudgetsQTable[[#This Row],[lead]]=K1353)+(BudgetsQTable[[#This Row],[prop_id]]&lt;&gt;A1353)</f>
        <v>2</v>
      </c>
      <c r="E1354" s="77">
        <v>43005.619444444441</v>
      </c>
      <c r="F1354" s="78" t="s">
        <v>2868</v>
      </c>
      <c r="G1354" s="78" t="s">
        <v>2869</v>
      </c>
      <c r="H1354" s="78" t="s">
        <v>470</v>
      </c>
      <c r="I1354" s="76" t="s">
        <v>1229</v>
      </c>
      <c r="J1354" s="76" t="s">
        <v>753</v>
      </c>
      <c r="K1354" s="78" t="s">
        <v>1667</v>
      </c>
      <c r="L1354" s="7" t="str">
        <f>IF(BudgetsQTable[[#This Row],[pi_last_name]]=" ","",HYPERLINK("https://www.ejacket.nsf.gov/ej/showProposal.do?Continue=Y&amp;ID="&amp;BudgetsQTable[[#This Row],[prop_id]],BudgetsQTable[[#This Row],[prop_id]]))</f>
        <v/>
      </c>
      <c r="M1354" s="78" t="s">
        <v>753</v>
      </c>
      <c r="N1354" s="7" t="str">
        <f>IF(BudgetsQTable[[#This Row],[pi_last_name]]=" ","",HYPERLINK("mailto:"&amp;BudgetsQTable[[#This Row],[pi_email]]&amp;"&amp;subject=Your NSF Proposal:  "&amp;BudgetsQTable[[#This Row],[prop_id]],BudgetsQTable[[#This Row],[pi_email]]))</f>
        <v/>
      </c>
      <c r="O1354" s="78" t="s">
        <v>753</v>
      </c>
      <c r="P1354" s="78">
        <v>1</v>
      </c>
      <c r="Q1354" s="78">
        <v>1</v>
      </c>
      <c r="R1354" s="79">
        <v>0</v>
      </c>
      <c r="S1354" s="79">
        <v>6000</v>
      </c>
      <c r="T1354" s="79">
        <v>0</v>
      </c>
      <c r="U1354" s="80">
        <v>112180</v>
      </c>
      <c r="V1354" s="78">
        <v>0</v>
      </c>
      <c r="W1354" s="78">
        <v>3</v>
      </c>
      <c r="X1354" s="11" t="str">
        <f ca="1">IF(ISBLANK(BudgetsQTable[[#This Row],[budg_seq_yr]]),"FY"&amp;fiscalyear,"FY"&amp;fiscalyear-1+BudgetsQTable[[#This Row],[budg_seq_yr]])</f>
        <v>FY20</v>
      </c>
      <c r="Y1354" s="79">
        <v>112180</v>
      </c>
      <c r="Z1354" s="78" t="s">
        <v>2869</v>
      </c>
      <c r="AA1354" s="78" t="s">
        <v>470</v>
      </c>
      <c r="AB1354" s="76" t="s">
        <v>2821</v>
      </c>
      <c r="AC1354" s="78" t="s">
        <v>2903</v>
      </c>
    </row>
    <row r="1355" spans="1:29" x14ac:dyDescent="0.35">
      <c r="A1355" s="10" t="s">
        <v>1670</v>
      </c>
      <c r="B1355" s="76" t="s">
        <v>2824</v>
      </c>
      <c r="C1355" s="76">
        <f>C1354+(BudgetsQTable[[#This Row],[lead]]&lt;&gt;K1354)</f>
        <v>173</v>
      </c>
      <c r="D1355" s="76">
        <f>D1354*(BudgetsQTable[[#This Row],[lead]]=K1354)+(BudgetsQTable[[#This Row],[prop_id]]&lt;&gt;A1354)</f>
        <v>1</v>
      </c>
      <c r="E1355" s="77">
        <v>43005.565972222219</v>
      </c>
      <c r="F1355" s="78" t="s">
        <v>2868</v>
      </c>
      <c r="G1355" s="78" t="s">
        <v>2869</v>
      </c>
      <c r="H1355" s="78" t="s">
        <v>468</v>
      </c>
      <c r="I1355" s="76" t="s">
        <v>1185</v>
      </c>
      <c r="J1355" s="76" t="s">
        <v>3940</v>
      </c>
      <c r="K1355" s="78" t="s">
        <v>1670</v>
      </c>
      <c r="L1355" s="7" t="str">
        <f>IF(BudgetsQTable[[#This Row],[pi_last_name]]=" ","",HYPERLINK("https://www.ejacket.nsf.gov/ej/showProposal.do?Continue=Y&amp;ID="&amp;BudgetsQTable[[#This Row],[prop_id]],BudgetsQTable[[#This Row],[prop_id]]))</f>
        <v>1763679</v>
      </c>
      <c r="M1355" s="78" t="s">
        <v>1671</v>
      </c>
      <c r="N1355" s="7" t="str">
        <f>IF(BudgetsQTable[[#This Row],[pi_last_name]]=" ","",HYPERLINK("mailto:"&amp;BudgetsQTable[[#This Row],[pi_email]]&amp;"&amp;subject=Your NSF Proposal:  "&amp;BudgetsQTable[[#This Row],[prop_id]],BudgetsQTable[[#This Row],[pi_email]]))</f>
        <v>dnovak1@uwyo.edu</v>
      </c>
      <c r="O1355" s="78" t="s">
        <v>3938</v>
      </c>
      <c r="P1355" s="78"/>
      <c r="Q1355" s="78"/>
      <c r="R1355" s="79"/>
      <c r="S1355" s="79"/>
      <c r="T1355" s="79"/>
      <c r="U1355" s="80"/>
      <c r="V1355" s="78">
        <v>0</v>
      </c>
      <c r="W1355" s="78"/>
      <c r="X1355" s="11" t="str">
        <f ca="1">IF(ISBLANK(BudgetsQTable[[#This Row],[budg_seq_yr]]),"FY"&amp;fiscalyear,"FY"&amp;fiscalyear-1+BudgetsQTable[[#This Row],[budg_seq_yr]])</f>
        <v>FY18</v>
      </c>
      <c r="Y1355" s="79">
        <v>228500</v>
      </c>
      <c r="Z1355" s="78" t="s">
        <v>2869</v>
      </c>
      <c r="AA1355" s="78" t="s">
        <v>468</v>
      </c>
      <c r="AB1355" s="76" t="s">
        <v>2821</v>
      </c>
      <c r="AC1355" s="78" t="s">
        <v>3377</v>
      </c>
    </row>
    <row r="1356" spans="1:29" x14ac:dyDescent="0.35">
      <c r="A1356" s="10" t="s">
        <v>1670</v>
      </c>
      <c r="B1356" s="76" t="s">
        <v>2824</v>
      </c>
      <c r="C1356" s="76">
        <f>C1355+(BudgetsQTable[[#This Row],[lead]]&lt;&gt;K1355)</f>
        <v>173</v>
      </c>
      <c r="D1356" s="76">
        <f>D1355*(BudgetsQTable[[#This Row],[lead]]=K1355)+(BudgetsQTable[[#This Row],[prop_id]]&lt;&gt;A1355)</f>
        <v>1</v>
      </c>
      <c r="E1356" s="77">
        <v>43005.565972222219</v>
      </c>
      <c r="F1356" s="78" t="s">
        <v>2868</v>
      </c>
      <c r="G1356" s="78" t="s">
        <v>2869</v>
      </c>
      <c r="H1356" s="78" t="s">
        <v>468</v>
      </c>
      <c r="I1356" s="76" t="s">
        <v>1185</v>
      </c>
      <c r="J1356" s="76" t="s">
        <v>753</v>
      </c>
      <c r="K1356" s="78" t="s">
        <v>1670</v>
      </c>
      <c r="L1356" s="7" t="str">
        <f>IF(BudgetsQTable[[#This Row],[pi_last_name]]=" ","",HYPERLINK("https://www.ejacket.nsf.gov/ej/showProposal.do?Continue=Y&amp;ID="&amp;BudgetsQTable[[#This Row],[prop_id]],BudgetsQTable[[#This Row],[prop_id]]))</f>
        <v/>
      </c>
      <c r="M1356" s="78" t="s">
        <v>753</v>
      </c>
      <c r="N1356" s="7" t="str">
        <f>IF(BudgetsQTable[[#This Row],[pi_last_name]]=" ","",HYPERLINK("mailto:"&amp;BudgetsQTable[[#This Row],[pi_email]]&amp;"&amp;subject=Your NSF Proposal:  "&amp;BudgetsQTable[[#This Row],[prop_id]],BudgetsQTable[[#This Row],[pi_email]]))</f>
        <v/>
      </c>
      <c r="O1356" s="78" t="s">
        <v>753</v>
      </c>
      <c r="P1356" s="78">
        <v>1</v>
      </c>
      <c r="Q1356" s="78">
        <v>1</v>
      </c>
      <c r="R1356" s="79">
        <v>0</v>
      </c>
      <c r="S1356" s="79">
        <v>0</v>
      </c>
      <c r="T1356" s="79">
        <v>0</v>
      </c>
      <c r="U1356" s="80">
        <v>71230</v>
      </c>
      <c r="V1356" s="78">
        <v>0</v>
      </c>
      <c r="W1356" s="78">
        <v>1</v>
      </c>
      <c r="X1356" s="11" t="str">
        <f ca="1">IF(ISBLANK(BudgetsQTable[[#This Row],[budg_seq_yr]]),"FY"&amp;fiscalyear,"FY"&amp;fiscalyear-1+BudgetsQTable[[#This Row],[budg_seq_yr]])</f>
        <v>FY18</v>
      </c>
      <c r="Y1356" s="79">
        <v>71230</v>
      </c>
      <c r="Z1356" s="78" t="s">
        <v>2869</v>
      </c>
      <c r="AA1356" s="78" t="s">
        <v>468</v>
      </c>
      <c r="AB1356" s="76" t="s">
        <v>2821</v>
      </c>
      <c r="AC1356" s="78" t="s">
        <v>3377</v>
      </c>
    </row>
    <row r="1357" spans="1:29" x14ac:dyDescent="0.35">
      <c r="A1357" s="10" t="s">
        <v>1670</v>
      </c>
      <c r="B1357" s="76" t="s">
        <v>2824</v>
      </c>
      <c r="C1357" s="76">
        <f>C1356+(BudgetsQTable[[#This Row],[lead]]&lt;&gt;K1356)</f>
        <v>173</v>
      </c>
      <c r="D1357" s="76">
        <f>D1356*(BudgetsQTable[[#This Row],[lead]]=K1356)+(BudgetsQTable[[#This Row],[prop_id]]&lt;&gt;A1356)</f>
        <v>1</v>
      </c>
      <c r="E1357" s="77">
        <v>43005.565972222219</v>
      </c>
      <c r="F1357" s="78" t="s">
        <v>2868</v>
      </c>
      <c r="G1357" s="78" t="s">
        <v>2869</v>
      </c>
      <c r="H1357" s="78" t="s">
        <v>468</v>
      </c>
      <c r="I1357" s="76" t="s">
        <v>1185</v>
      </c>
      <c r="J1357" s="76" t="s">
        <v>753</v>
      </c>
      <c r="K1357" s="78" t="s">
        <v>1670</v>
      </c>
      <c r="L1357" s="7" t="str">
        <f>IF(BudgetsQTable[[#This Row],[pi_last_name]]=" ","",HYPERLINK("https://www.ejacket.nsf.gov/ej/showProposal.do?Continue=Y&amp;ID="&amp;BudgetsQTable[[#This Row],[prop_id]],BudgetsQTable[[#This Row],[prop_id]]))</f>
        <v/>
      </c>
      <c r="M1357" s="78" t="s">
        <v>753</v>
      </c>
      <c r="N1357" s="7" t="str">
        <f>IF(BudgetsQTable[[#This Row],[pi_last_name]]=" ","",HYPERLINK("mailto:"&amp;BudgetsQTable[[#This Row],[pi_email]]&amp;"&amp;subject=Your NSF Proposal:  "&amp;BudgetsQTable[[#This Row],[prop_id]],BudgetsQTable[[#This Row],[pi_email]]))</f>
        <v/>
      </c>
      <c r="O1357" s="78" t="s">
        <v>753</v>
      </c>
      <c r="P1357" s="78">
        <v>1</v>
      </c>
      <c r="Q1357" s="78">
        <v>1</v>
      </c>
      <c r="R1357" s="79">
        <v>0</v>
      </c>
      <c r="S1357" s="79">
        <v>0</v>
      </c>
      <c r="T1357" s="79">
        <v>0</v>
      </c>
      <c r="U1357" s="80">
        <v>75209</v>
      </c>
      <c r="V1357" s="78">
        <v>0</v>
      </c>
      <c r="W1357" s="78">
        <v>2</v>
      </c>
      <c r="X1357" s="11" t="str">
        <f ca="1">IF(ISBLANK(BudgetsQTable[[#This Row],[budg_seq_yr]]),"FY"&amp;fiscalyear,"FY"&amp;fiscalyear-1+BudgetsQTable[[#This Row],[budg_seq_yr]])</f>
        <v>FY19</v>
      </c>
      <c r="Y1357" s="79">
        <v>75209</v>
      </c>
      <c r="Z1357" s="78" t="s">
        <v>2869</v>
      </c>
      <c r="AA1357" s="78" t="s">
        <v>468</v>
      </c>
      <c r="AB1357" s="76" t="s">
        <v>2821</v>
      </c>
      <c r="AC1357" s="78" t="s">
        <v>3377</v>
      </c>
    </row>
    <row r="1358" spans="1:29" x14ac:dyDescent="0.35">
      <c r="A1358" s="10" t="s">
        <v>1670</v>
      </c>
      <c r="B1358" s="76" t="s">
        <v>2824</v>
      </c>
      <c r="C1358" s="76">
        <f>C1357+(BudgetsQTable[[#This Row],[lead]]&lt;&gt;K1357)</f>
        <v>173</v>
      </c>
      <c r="D1358" s="76">
        <f>D1357*(BudgetsQTable[[#This Row],[lead]]=K1357)+(BudgetsQTable[[#This Row],[prop_id]]&lt;&gt;A1357)</f>
        <v>1</v>
      </c>
      <c r="E1358" s="77">
        <v>43005.565972222219</v>
      </c>
      <c r="F1358" s="78" t="s">
        <v>2868</v>
      </c>
      <c r="G1358" s="78" t="s">
        <v>2869</v>
      </c>
      <c r="H1358" s="78" t="s">
        <v>468</v>
      </c>
      <c r="I1358" s="76" t="s">
        <v>1185</v>
      </c>
      <c r="J1358" s="76" t="s">
        <v>753</v>
      </c>
      <c r="K1358" s="78" t="s">
        <v>1670</v>
      </c>
      <c r="L1358" s="7" t="str">
        <f>IF(BudgetsQTable[[#This Row],[pi_last_name]]=" ","",HYPERLINK("https://www.ejacket.nsf.gov/ej/showProposal.do?Continue=Y&amp;ID="&amp;BudgetsQTable[[#This Row],[prop_id]],BudgetsQTable[[#This Row],[prop_id]]))</f>
        <v/>
      </c>
      <c r="M1358" s="78" t="s">
        <v>753</v>
      </c>
      <c r="N1358" s="7" t="str">
        <f>IF(BudgetsQTable[[#This Row],[pi_last_name]]=" ","",HYPERLINK("mailto:"&amp;BudgetsQTable[[#This Row],[pi_email]]&amp;"&amp;subject=Your NSF Proposal:  "&amp;BudgetsQTable[[#This Row],[prop_id]],BudgetsQTable[[#This Row],[pi_email]]))</f>
        <v/>
      </c>
      <c r="O1358" s="78" t="s">
        <v>753</v>
      </c>
      <c r="P1358" s="78">
        <v>1</v>
      </c>
      <c r="Q1358" s="78">
        <v>1</v>
      </c>
      <c r="R1358" s="79">
        <v>0</v>
      </c>
      <c r="S1358" s="79">
        <v>0</v>
      </c>
      <c r="T1358" s="79">
        <v>0</v>
      </c>
      <c r="U1358" s="80">
        <v>82061</v>
      </c>
      <c r="V1358" s="78">
        <v>0</v>
      </c>
      <c r="W1358" s="78">
        <v>3</v>
      </c>
      <c r="X1358" s="11" t="str">
        <f ca="1">IF(ISBLANK(BudgetsQTable[[#This Row],[budg_seq_yr]]),"FY"&amp;fiscalyear,"FY"&amp;fiscalyear-1+BudgetsQTable[[#This Row],[budg_seq_yr]])</f>
        <v>FY20</v>
      </c>
      <c r="Y1358" s="79">
        <v>82061</v>
      </c>
      <c r="Z1358" s="78" t="s">
        <v>2869</v>
      </c>
      <c r="AA1358" s="78" t="s">
        <v>468</v>
      </c>
      <c r="AB1358" s="76" t="s">
        <v>2821</v>
      </c>
      <c r="AC1358" s="78" t="s">
        <v>3377</v>
      </c>
    </row>
    <row r="1359" spans="1:29" x14ac:dyDescent="0.35">
      <c r="A1359" s="10" t="s">
        <v>3941</v>
      </c>
      <c r="B1359" s="76" t="s">
        <v>2834</v>
      </c>
      <c r="C1359" s="76">
        <f>C1358+(BudgetsQTable[[#This Row],[lead]]&lt;&gt;K1358)</f>
        <v>173</v>
      </c>
      <c r="D1359" s="76">
        <f>D1358*(BudgetsQTable[[#This Row],[lead]]=K1358)+(BudgetsQTable[[#This Row],[prop_id]]&lt;&gt;A1358)</f>
        <v>2</v>
      </c>
      <c r="E1359" s="77">
        <v>43005.354861111111</v>
      </c>
      <c r="F1359" s="78" t="s">
        <v>2868</v>
      </c>
      <c r="G1359" s="78" t="s">
        <v>2869</v>
      </c>
      <c r="H1359" s="78" t="s">
        <v>468</v>
      </c>
      <c r="I1359" s="76" t="s">
        <v>1185</v>
      </c>
      <c r="J1359" s="76" t="s">
        <v>3943</v>
      </c>
      <c r="K1359" s="78" t="s">
        <v>1670</v>
      </c>
      <c r="L1359" s="7" t="str">
        <f>IF(BudgetsQTable[[#This Row],[pi_last_name]]=" ","",HYPERLINK("https://www.ejacket.nsf.gov/ej/showProposal.do?Continue=Y&amp;ID="&amp;BudgetsQTable[[#This Row],[prop_id]],BudgetsQTable[[#This Row],[prop_id]]))</f>
        <v>1763450</v>
      </c>
      <c r="M1359" s="78" t="s">
        <v>3942</v>
      </c>
      <c r="N1359" s="7" t="str">
        <f>IF(BudgetsQTable[[#This Row],[pi_last_name]]=" ","",HYPERLINK("mailto:"&amp;BudgetsQTable[[#This Row],[pi_email]]&amp;"&amp;subject=Your NSF Proposal:  "&amp;BudgetsQTable[[#This Row],[prop_id]],BudgetsQTable[[#This Row],[pi_email]]))</f>
        <v>PattonJ@uic.edu</v>
      </c>
      <c r="O1359" s="78" t="s">
        <v>3164</v>
      </c>
      <c r="P1359" s="78"/>
      <c r="Q1359" s="78"/>
      <c r="R1359" s="79"/>
      <c r="S1359" s="79"/>
      <c r="T1359" s="79"/>
      <c r="U1359" s="80"/>
      <c r="V1359" s="78">
        <v>0</v>
      </c>
      <c r="W1359" s="78"/>
      <c r="X1359" s="11" t="str">
        <f ca="1">IF(ISBLANK(BudgetsQTable[[#This Row],[budg_seq_yr]]),"FY"&amp;fiscalyear,"FY"&amp;fiscalyear-1+BudgetsQTable[[#This Row],[budg_seq_yr]])</f>
        <v>FY18</v>
      </c>
      <c r="Y1359" s="79">
        <v>336564</v>
      </c>
      <c r="Z1359" s="78" t="s">
        <v>2869</v>
      </c>
      <c r="AA1359" s="78" t="s">
        <v>468</v>
      </c>
      <c r="AB1359" s="76" t="s">
        <v>2821</v>
      </c>
      <c r="AC1359" s="78" t="s">
        <v>3377</v>
      </c>
    </row>
    <row r="1360" spans="1:29" x14ac:dyDescent="0.35">
      <c r="A1360" s="10" t="s">
        <v>3941</v>
      </c>
      <c r="B1360" s="76" t="s">
        <v>2834</v>
      </c>
      <c r="C1360" s="76">
        <f>C1359+(BudgetsQTable[[#This Row],[lead]]&lt;&gt;K1359)</f>
        <v>173</v>
      </c>
      <c r="D1360" s="76">
        <f>D1359*(BudgetsQTable[[#This Row],[lead]]=K1359)+(BudgetsQTable[[#This Row],[prop_id]]&lt;&gt;A1359)</f>
        <v>2</v>
      </c>
      <c r="E1360" s="77">
        <v>43005.354861111111</v>
      </c>
      <c r="F1360" s="78" t="s">
        <v>2868</v>
      </c>
      <c r="G1360" s="78" t="s">
        <v>2869</v>
      </c>
      <c r="H1360" s="78" t="s">
        <v>468</v>
      </c>
      <c r="I1360" s="76" t="s">
        <v>1185</v>
      </c>
      <c r="J1360" s="76" t="s">
        <v>753</v>
      </c>
      <c r="K1360" s="78" t="s">
        <v>1670</v>
      </c>
      <c r="L1360" s="7" t="str">
        <f>IF(BudgetsQTable[[#This Row],[pi_last_name]]=" ","",HYPERLINK("https://www.ejacket.nsf.gov/ej/showProposal.do?Continue=Y&amp;ID="&amp;BudgetsQTable[[#This Row],[prop_id]],BudgetsQTable[[#This Row],[prop_id]]))</f>
        <v/>
      </c>
      <c r="M1360" s="78" t="s">
        <v>753</v>
      </c>
      <c r="N1360" s="7" t="str">
        <f>IF(BudgetsQTable[[#This Row],[pi_last_name]]=" ","",HYPERLINK("mailto:"&amp;BudgetsQTable[[#This Row],[pi_email]]&amp;"&amp;subject=Your NSF Proposal:  "&amp;BudgetsQTable[[#This Row],[prop_id]],BudgetsQTable[[#This Row],[pi_email]]))</f>
        <v/>
      </c>
      <c r="O1360" s="78" t="s">
        <v>753</v>
      </c>
      <c r="P1360" s="78">
        <v>1</v>
      </c>
      <c r="Q1360" s="78">
        <v>1</v>
      </c>
      <c r="R1360" s="79">
        <v>0</v>
      </c>
      <c r="S1360" s="79">
        <v>0</v>
      </c>
      <c r="T1360" s="79">
        <v>0</v>
      </c>
      <c r="U1360" s="80">
        <v>104476</v>
      </c>
      <c r="V1360" s="78">
        <v>0</v>
      </c>
      <c r="W1360" s="78">
        <v>1</v>
      </c>
      <c r="X1360" s="11" t="str">
        <f ca="1">IF(ISBLANK(BudgetsQTable[[#This Row],[budg_seq_yr]]),"FY"&amp;fiscalyear,"FY"&amp;fiscalyear-1+BudgetsQTable[[#This Row],[budg_seq_yr]])</f>
        <v>FY18</v>
      </c>
      <c r="Y1360" s="79">
        <v>104476</v>
      </c>
      <c r="Z1360" s="78" t="s">
        <v>2869</v>
      </c>
      <c r="AA1360" s="78" t="s">
        <v>468</v>
      </c>
      <c r="AB1360" s="76" t="s">
        <v>2821</v>
      </c>
      <c r="AC1360" s="78" t="s">
        <v>3377</v>
      </c>
    </row>
    <row r="1361" spans="1:29" x14ac:dyDescent="0.35">
      <c r="A1361" s="10" t="s">
        <v>3941</v>
      </c>
      <c r="B1361" s="76" t="s">
        <v>2834</v>
      </c>
      <c r="C1361" s="76">
        <f>C1360+(BudgetsQTable[[#This Row],[lead]]&lt;&gt;K1360)</f>
        <v>173</v>
      </c>
      <c r="D1361" s="76">
        <f>D1360*(BudgetsQTable[[#This Row],[lead]]=K1360)+(BudgetsQTable[[#This Row],[prop_id]]&lt;&gt;A1360)</f>
        <v>2</v>
      </c>
      <c r="E1361" s="77">
        <v>43005.354861111111</v>
      </c>
      <c r="F1361" s="78" t="s">
        <v>2868</v>
      </c>
      <c r="G1361" s="78" t="s">
        <v>2869</v>
      </c>
      <c r="H1361" s="78" t="s">
        <v>468</v>
      </c>
      <c r="I1361" s="76" t="s">
        <v>1185</v>
      </c>
      <c r="J1361" s="76" t="s">
        <v>753</v>
      </c>
      <c r="K1361" s="78" t="s">
        <v>1670</v>
      </c>
      <c r="L1361" s="7" t="str">
        <f>IF(BudgetsQTable[[#This Row],[pi_last_name]]=" ","",HYPERLINK("https://www.ejacket.nsf.gov/ej/showProposal.do?Continue=Y&amp;ID="&amp;BudgetsQTable[[#This Row],[prop_id]],BudgetsQTable[[#This Row],[prop_id]]))</f>
        <v/>
      </c>
      <c r="M1361" s="78" t="s">
        <v>753</v>
      </c>
      <c r="N1361" s="7" t="str">
        <f>IF(BudgetsQTable[[#This Row],[pi_last_name]]=" ","",HYPERLINK("mailto:"&amp;BudgetsQTable[[#This Row],[pi_email]]&amp;"&amp;subject=Your NSF Proposal:  "&amp;BudgetsQTable[[#This Row],[prop_id]],BudgetsQTable[[#This Row],[pi_email]]))</f>
        <v/>
      </c>
      <c r="O1361" s="78" t="s">
        <v>753</v>
      </c>
      <c r="P1361" s="78">
        <v>1</v>
      </c>
      <c r="Q1361" s="78">
        <v>1</v>
      </c>
      <c r="R1361" s="79">
        <v>0</v>
      </c>
      <c r="S1361" s="79">
        <v>0</v>
      </c>
      <c r="T1361" s="79">
        <v>0</v>
      </c>
      <c r="U1361" s="80">
        <v>112153</v>
      </c>
      <c r="V1361" s="78">
        <v>0</v>
      </c>
      <c r="W1361" s="78">
        <v>2</v>
      </c>
      <c r="X1361" s="11" t="str">
        <f ca="1">IF(ISBLANK(BudgetsQTable[[#This Row],[budg_seq_yr]]),"FY"&amp;fiscalyear,"FY"&amp;fiscalyear-1+BudgetsQTable[[#This Row],[budg_seq_yr]])</f>
        <v>FY19</v>
      </c>
      <c r="Y1361" s="79">
        <v>112153</v>
      </c>
      <c r="Z1361" s="78" t="s">
        <v>2869</v>
      </c>
      <c r="AA1361" s="78" t="s">
        <v>468</v>
      </c>
      <c r="AB1361" s="76" t="s">
        <v>2821</v>
      </c>
      <c r="AC1361" s="78" t="s">
        <v>3377</v>
      </c>
    </row>
    <row r="1362" spans="1:29" x14ac:dyDescent="0.35">
      <c r="A1362" s="10" t="s">
        <v>3941</v>
      </c>
      <c r="B1362" s="76" t="s">
        <v>2834</v>
      </c>
      <c r="C1362" s="76">
        <f>C1361+(BudgetsQTable[[#This Row],[lead]]&lt;&gt;K1361)</f>
        <v>173</v>
      </c>
      <c r="D1362" s="76">
        <f>D1361*(BudgetsQTable[[#This Row],[lead]]=K1361)+(BudgetsQTable[[#This Row],[prop_id]]&lt;&gt;A1361)</f>
        <v>2</v>
      </c>
      <c r="E1362" s="77">
        <v>43005.354861111111</v>
      </c>
      <c r="F1362" s="78" t="s">
        <v>2868</v>
      </c>
      <c r="G1362" s="78" t="s">
        <v>2869</v>
      </c>
      <c r="H1362" s="78" t="s">
        <v>468</v>
      </c>
      <c r="I1362" s="76" t="s">
        <v>1185</v>
      </c>
      <c r="J1362" s="76" t="s">
        <v>753</v>
      </c>
      <c r="K1362" s="78" t="s">
        <v>1670</v>
      </c>
      <c r="L1362" s="7" t="str">
        <f>IF(BudgetsQTable[[#This Row],[pi_last_name]]=" ","",HYPERLINK("https://www.ejacket.nsf.gov/ej/showProposal.do?Continue=Y&amp;ID="&amp;BudgetsQTable[[#This Row],[prop_id]],BudgetsQTable[[#This Row],[prop_id]]))</f>
        <v/>
      </c>
      <c r="M1362" s="78" t="s">
        <v>753</v>
      </c>
      <c r="N1362" s="7" t="str">
        <f>IF(BudgetsQTable[[#This Row],[pi_last_name]]=" ","",HYPERLINK("mailto:"&amp;BudgetsQTable[[#This Row],[pi_email]]&amp;"&amp;subject=Your NSF Proposal:  "&amp;BudgetsQTable[[#This Row],[prop_id]],BudgetsQTable[[#This Row],[pi_email]]))</f>
        <v/>
      </c>
      <c r="O1362" s="78" t="s">
        <v>753</v>
      </c>
      <c r="P1362" s="78">
        <v>1</v>
      </c>
      <c r="Q1362" s="78">
        <v>1</v>
      </c>
      <c r="R1362" s="79">
        <v>0</v>
      </c>
      <c r="S1362" s="79">
        <v>0</v>
      </c>
      <c r="T1362" s="79">
        <v>0</v>
      </c>
      <c r="U1362" s="80">
        <v>119935</v>
      </c>
      <c r="V1362" s="78">
        <v>0</v>
      </c>
      <c r="W1362" s="78">
        <v>3</v>
      </c>
      <c r="X1362" s="11" t="str">
        <f ca="1">IF(ISBLANK(BudgetsQTable[[#This Row],[budg_seq_yr]]),"FY"&amp;fiscalyear,"FY"&amp;fiscalyear-1+BudgetsQTable[[#This Row],[budg_seq_yr]])</f>
        <v>FY20</v>
      </c>
      <c r="Y1362" s="79">
        <v>119935</v>
      </c>
      <c r="Z1362" s="78" t="s">
        <v>2869</v>
      </c>
      <c r="AA1362" s="78" t="s">
        <v>468</v>
      </c>
      <c r="AB1362" s="76" t="s">
        <v>2821</v>
      </c>
      <c r="AC1362" s="78" t="s">
        <v>3377</v>
      </c>
    </row>
    <row r="1363" spans="1:29" x14ac:dyDescent="0.35">
      <c r="A1363" s="10" t="s">
        <v>3944</v>
      </c>
      <c r="B1363" s="76" t="s">
        <v>2834</v>
      </c>
      <c r="C1363" s="76">
        <f>C1362+(BudgetsQTable[[#This Row],[lead]]&lt;&gt;K1362)</f>
        <v>173</v>
      </c>
      <c r="D1363" s="76">
        <f>D1362*(BudgetsQTable[[#This Row],[lead]]=K1362)+(BudgetsQTable[[#This Row],[prop_id]]&lt;&gt;A1362)</f>
        <v>3</v>
      </c>
      <c r="E1363" s="77">
        <v>43005.45208333333</v>
      </c>
      <c r="F1363" s="78" t="s">
        <v>2868</v>
      </c>
      <c r="G1363" s="78" t="s">
        <v>2869</v>
      </c>
      <c r="H1363" s="78" t="s">
        <v>468</v>
      </c>
      <c r="I1363" s="76" t="s">
        <v>1185</v>
      </c>
      <c r="J1363" s="76" t="s">
        <v>3946</v>
      </c>
      <c r="K1363" s="78" t="s">
        <v>1670</v>
      </c>
      <c r="L1363" s="7" t="str">
        <f>IF(BudgetsQTable[[#This Row],[pi_last_name]]=" ","",HYPERLINK("https://www.ejacket.nsf.gov/ej/showProposal.do?Continue=Y&amp;ID="&amp;BudgetsQTable[[#This Row],[prop_id]],BudgetsQTable[[#This Row],[prop_id]]))</f>
        <v>1763526</v>
      </c>
      <c r="M1363" s="78" t="s">
        <v>3945</v>
      </c>
      <c r="N1363" s="7" t="str">
        <f>IF(BudgetsQTable[[#This Row],[pi_last_name]]=" ","",HYPERLINK("mailto:"&amp;BudgetsQTable[[#This Row],[pi_email]]&amp;"&amp;subject=Your NSF Proposal:  "&amp;BudgetsQTable[[#This Row],[prop_id]],BudgetsQTable[[#This Row],[pi_email]]))</f>
        <v>kylereed@usf.edu</v>
      </c>
      <c r="O1363" s="78" t="s">
        <v>692</v>
      </c>
      <c r="P1363" s="78"/>
      <c r="Q1363" s="78"/>
      <c r="R1363" s="79"/>
      <c r="S1363" s="79"/>
      <c r="T1363" s="79"/>
      <c r="U1363" s="80"/>
      <c r="V1363" s="78">
        <v>0</v>
      </c>
      <c r="W1363" s="78"/>
      <c r="X1363" s="11" t="str">
        <f ca="1">IF(ISBLANK(BudgetsQTable[[#This Row],[budg_seq_yr]]),"FY"&amp;fiscalyear,"FY"&amp;fiscalyear-1+BudgetsQTable[[#This Row],[budg_seq_yr]])</f>
        <v>FY18</v>
      </c>
      <c r="Y1363" s="79">
        <v>308186</v>
      </c>
      <c r="Z1363" s="78" t="s">
        <v>2869</v>
      </c>
      <c r="AA1363" s="78" t="s">
        <v>468</v>
      </c>
      <c r="AB1363" s="76" t="s">
        <v>2821</v>
      </c>
      <c r="AC1363" s="78" t="s">
        <v>3377</v>
      </c>
    </row>
    <row r="1364" spans="1:29" x14ac:dyDescent="0.35">
      <c r="A1364" s="10" t="s">
        <v>3944</v>
      </c>
      <c r="B1364" s="76" t="s">
        <v>2834</v>
      </c>
      <c r="C1364" s="76">
        <f>C1363+(BudgetsQTable[[#This Row],[lead]]&lt;&gt;K1363)</f>
        <v>173</v>
      </c>
      <c r="D1364" s="76">
        <f>D1363*(BudgetsQTable[[#This Row],[lead]]=K1363)+(BudgetsQTable[[#This Row],[prop_id]]&lt;&gt;A1363)</f>
        <v>3</v>
      </c>
      <c r="E1364" s="77">
        <v>43005.45208333333</v>
      </c>
      <c r="F1364" s="78" t="s">
        <v>2868</v>
      </c>
      <c r="G1364" s="78" t="s">
        <v>2869</v>
      </c>
      <c r="H1364" s="78" t="s">
        <v>468</v>
      </c>
      <c r="I1364" s="76" t="s">
        <v>1185</v>
      </c>
      <c r="J1364" s="76" t="s">
        <v>753</v>
      </c>
      <c r="K1364" s="78" t="s">
        <v>1670</v>
      </c>
      <c r="L1364" s="7" t="str">
        <f>IF(BudgetsQTable[[#This Row],[pi_last_name]]=" ","",HYPERLINK("https://www.ejacket.nsf.gov/ej/showProposal.do?Continue=Y&amp;ID="&amp;BudgetsQTable[[#This Row],[prop_id]],BudgetsQTable[[#This Row],[prop_id]]))</f>
        <v/>
      </c>
      <c r="M1364" s="78" t="s">
        <v>753</v>
      </c>
      <c r="N1364" s="7" t="str">
        <f>IF(BudgetsQTable[[#This Row],[pi_last_name]]=" ","",HYPERLINK("mailto:"&amp;BudgetsQTable[[#This Row],[pi_email]]&amp;"&amp;subject=Your NSF Proposal:  "&amp;BudgetsQTable[[#This Row],[prop_id]],BudgetsQTable[[#This Row],[pi_email]]))</f>
        <v/>
      </c>
      <c r="O1364" s="78" t="s">
        <v>753</v>
      </c>
      <c r="P1364" s="78">
        <v>1</v>
      </c>
      <c r="Q1364" s="78">
        <v>1</v>
      </c>
      <c r="R1364" s="79">
        <v>0</v>
      </c>
      <c r="S1364" s="79">
        <v>4000</v>
      </c>
      <c r="T1364" s="79">
        <v>0</v>
      </c>
      <c r="U1364" s="80">
        <v>111489</v>
      </c>
      <c r="V1364" s="78">
        <v>0</v>
      </c>
      <c r="W1364" s="78">
        <v>1</v>
      </c>
      <c r="X1364" s="11" t="str">
        <f ca="1">IF(ISBLANK(BudgetsQTable[[#This Row],[budg_seq_yr]]),"FY"&amp;fiscalyear,"FY"&amp;fiscalyear-1+BudgetsQTable[[#This Row],[budg_seq_yr]])</f>
        <v>FY18</v>
      </c>
      <c r="Y1364" s="79">
        <v>111489</v>
      </c>
      <c r="Z1364" s="78" t="s">
        <v>2869</v>
      </c>
      <c r="AA1364" s="78" t="s">
        <v>468</v>
      </c>
      <c r="AB1364" s="76" t="s">
        <v>2821</v>
      </c>
      <c r="AC1364" s="78" t="s">
        <v>3377</v>
      </c>
    </row>
    <row r="1365" spans="1:29" x14ac:dyDescent="0.35">
      <c r="A1365" s="10" t="s">
        <v>3944</v>
      </c>
      <c r="B1365" s="76" t="s">
        <v>2834</v>
      </c>
      <c r="C1365" s="76">
        <f>C1364+(BudgetsQTable[[#This Row],[lead]]&lt;&gt;K1364)</f>
        <v>173</v>
      </c>
      <c r="D1365" s="76">
        <f>D1364*(BudgetsQTable[[#This Row],[lead]]=K1364)+(BudgetsQTable[[#This Row],[prop_id]]&lt;&gt;A1364)</f>
        <v>3</v>
      </c>
      <c r="E1365" s="77">
        <v>43005.45208333333</v>
      </c>
      <c r="F1365" s="78" t="s">
        <v>2868</v>
      </c>
      <c r="G1365" s="78" t="s">
        <v>2869</v>
      </c>
      <c r="H1365" s="78" t="s">
        <v>468</v>
      </c>
      <c r="I1365" s="76" t="s">
        <v>1185</v>
      </c>
      <c r="J1365" s="76" t="s">
        <v>753</v>
      </c>
      <c r="K1365" s="78" t="s">
        <v>1670</v>
      </c>
      <c r="L1365" s="7" t="str">
        <f>IF(BudgetsQTable[[#This Row],[pi_last_name]]=" ","",HYPERLINK("https://www.ejacket.nsf.gov/ej/showProposal.do?Continue=Y&amp;ID="&amp;BudgetsQTable[[#This Row],[prop_id]],BudgetsQTable[[#This Row],[prop_id]]))</f>
        <v/>
      </c>
      <c r="M1365" s="78" t="s">
        <v>753</v>
      </c>
      <c r="N1365" s="7" t="str">
        <f>IF(BudgetsQTable[[#This Row],[pi_last_name]]=" ","",HYPERLINK("mailto:"&amp;BudgetsQTable[[#This Row],[pi_email]]&amp;"&amp;subject=Your NSF Proposal:  "&amp;BudgetsQTable[[#This Row],[prop_id]],BudgetsQTable[[#This Row],[pi_email]]))</f>
        <v/>
      </c>
      <c r="O1365" s="78" t="s">
        <v>753</v>
      </c>
      <c r="P1365" s="78">
        <v>1</v>
      </c>
      <c r="Q1365" s="78">
        <v>1</v>
      </c>
      <c r="R1365" s="79">
        <v>0</v>
      </c>
      <c r="S1365" s="79">
        <v>4000</v>
      </c>
      <c r="T1365" s="79">
        <v>0</v>
      </c>
      <c r="U1365" s="80">
        <v>98213</v>
      </c>
      <c r="V1365" s="78">
        <v>0</v>
      </c>
      <c r="W1365" s="78">
        <v>2</v>
      </c>
      <c r="X1365" s="11" t="str">
        <f ca="1">IF(ISBLANK(BudgetsQTable[[#This Row],[budg_seq_yr]]),"FY"&amp;fiscalyear,"FY"&amp;fiscalyear-1+BudgetsQTable[[#This Row],[budg_seq_yr]])</f>
        <v>FY19</v>
      </c>
      <c r="Y1365" s="79">
        <v>98213</v>
      </c>
      <c r="Z1365" s="78" t="s">
        <v>2869</v>
      </c>
      <c r="AA1365" s="78" t="s">
        <v>468</v>
      </c>
      <c r="AB1365" s="76" t="s">
        <v>2821</v>
      </c>
      <c r="AC1365" s="78" t="s">
        <v>3377</v>
      </c>
    </row>
    <row r="1366" spans="1:29" x14ac:dyDescent="0.35">
      <c r="A1366" s="10" t="s">
        <v>3944</v>
      </c>
      <c r="B1366" s="76" t="s">
        <v>2834</v>
      </c>
      <c r="C1366" s="76">
        <f>C1365+(BudgetsQTable[[#This Row],[lead]]&lt;&gt;K1365)</f>
        <v>173</v>
      </c>
      <c r="D1366" s="76">
        <f>D1365*(BudgetsQTable[[#This Row],[lead]]=K1365)+(BudgetsQTable[[#This Row],[prop_id]]&lt;&gt;A1365)</f>
        <v>3</v>
      </c>
      <c r="E1366" s="77">
        <v>43005.45208333333</v>
      </c>
      <c r="F1366" s="78" t="s">
        <v>2868</v>
      </c>
      <c r="G1366" s="78" t="s">
        <v>2869</v>
      </c>
      <c r="H1366" s="78" t="s">
        <v>468</v>
      </c>
      <c r="I1366" s="76" t="s">
        <v>1185</v>
      </c>
      <c r="J1366" s="76" t="s">
        <v>753</v>
      </c>
      <c r="K1366" s="78" t="s">
        <v>1670</v>
      </c>
      <c r="L1366" s="7" t="str">
        <f>IF(BudgetsQTable[[#This Row],[pi_last_name]]=" ","",HYPERLINK("https://www.ejacket.nsf.gov/ej/showProposal.do?Continue=Y&amp;ID="&amp;BudgetsQTable[[#This Row],[prop_id]],BudgetsQTable[[#This Row],[prop_id]]))</f>
        <v/>
      </c>
      <c r="M1366" s="78" t="s">
        <v>753</v>
      </c>
      <c r="N1366" s="7" t="str">
        <f>IF(BudgetsQTable[[#This Row],[pi_last_name]]=" ","",HYPERLINK("mailto:"&amp;BudgetsQTable[[#This Row],[pi_email]]&amp;"&amp;subject=Your NSF Proposal:  "&amp;BudgetsQTable[[#This Row],[prop_id]],BudgetsQTable[[#This Row],[pi_email]]))</f>
        <v/>
      </c>
      <c r="O1366" s="78" t="s">
        <v>753</v>
      </c>
      <c r="P1366" s="78">
        <v>1</v>
      </c>
      <c r="Q1366" s="78">
        <v>1</v>
      </c>
      <c r="R1366" s="79">
        <v>0</v>
      </c>
      <c r="S1366" s="79">
        <v>0</v>
      </c>
      <c r="T1366" s="79">
        <v>0</v>
      </c>
      <c r="U1366" s="80">
        <v>98484</v>
      </c>
      <c r="V1366" s="78">
        <v>0</v>
      </c>
      <c r="W1366" s="78">
        <v>3</v>
      </c>
      <c r="X1366" s="11" t="str">
        <f ca="1">IF(ISBLANK(BudgetsQTable[[#This Row],[budg_seq_yr]]),"FY"&amp;fiscalyear,"FY"&amp;fiscalyear-1+BudgetsQTable[[#This Row],[budg_seq_yr]])</f>
        <v>FY20</v>
      </c>
      <c r="Y1366" s="79">
        <v>98484</v>
      </c>
      <c r="Z1366" s="78" t="s">
        <v>2869</v>
      </c>
      <c r="AA1366" s="78" t="s">
        <v>468</v>
      </c>
      <c r="AB1366" s="76" t="s">
        <v>2821</v>
      </c>
      <c r="AC1366" s="78" t="s">
        <v>3377</v>
      </c>
    </row>
    <row r="1367" spans="1:29" x14ac:dyDescent="0.35">
      <c r="A1367" s="10" t="s">
        <v>1673</v>
      </c>
      <c r="B1367" s="76" t="s">
        <v>2863</v>
      </c>
      <c r="C1367" s="76">
        <f>C1366+(BudgetsQTable[[#This Row],[lead]]&lt;&gt;K1366)</f>
        <v>174</v>
      </c>
      <c r="D1367" s="76">
        <f>D1366*(BudgetsQTable[[#This Row],[lead]]=K1366)+(BudgetsQTable[[#This Row],[prop_id]]&lt;&gt;A1366)</f>
        <v>1</v>
      </c>
      <c r="E1367" s="77">
        <v>43005.566666666666</v>
      </c>
      <c r="F1367" s="78" t="s">
        <v>2839</v>
      </c>
      <c r="G1367" s="78" t="s">
        <v>2840</v>
      </c>
      <c r="H1367" s="78" t="s">
        <v>462</v>
      </c>
      <c r="I1367" s="76" t="s">
        <v>757</v>
      </c>
      <c r="J1367" s="76" t="s">
        <v>3948</v>
      </c>
      <c r="K1367" s="78" t="s">
        <v>1673</v>
      </c>
      <c r="L1367" s="7" t="str">
        <f>IF(BudgetsQTable[[#This Row],[pi_last_name]]=" ","",HYPERLINK("https://www.ejacket.nsf.gov/ej/showProposal.do?Continue=Y&amp;ID="&amp;BudgetsQTable[[#This Row],[prop_id]],BudgetsQTable[[#This Row],[prop_id]]))</f>
        <v>1763680</v>
      </c>
      <c r="M1367" s="78" t="s">
        <v>1674</v>
      </c>
      <c r="N1367" s="7" t="str">
        <f>IF(BudgetsQTable[[#This Row],[pi_last_name]]=" ","",HYPERLINK("mailto:"&amp;BudgetsQTable[[#This Row],[pi_email]]&amp;"&amp;subject=Your NSF Proposal:  "&amp;BudgetsQTable[[#This Row],[prop_id]],BudgetsQTable[[#This Row],[pi_email]]))</f>
        <v>rob.patro@gmail.com</v>
      </c>
      <c r="O1367" s="78" t="s">
        <v>650</v>
      </c>
      <c r="P1367" s="78"/>
      <c r="Q1367" s="78"/>
      <c r="R1367" s="79"/>
      <c r="S1367" s="79"/>
      <c r="T1367" s="79"/>
      <c r="U1367" s="80"/>
      <c r="V1367" s="78">
        <v>0</v>
      </c>
      <c r="W1367" s="78"/>
      <c r="X1367" s="11" t="str">
        <f ca="1">IF(ISBLANK(BudgetsQTable[[#This Row],[budg_seq_yr]]),"FY"&amp;fiscalyear,"FY"&amp;fiscalyear-1+BudgetsQTable[[#This Row],[budg_seq_yr]])</f>
        <v>FY18</v>
      </c>
      <c r="Y1367" s="79">
        <v>1199996</v>
      </c>
      <c r="Z1367" s="78" t="s">
        <v>2840</v>
      </c>
      <c r="AA1367" s="78" t="s">
        <v>462</v>
      </c>
      <c r="AB1367" s="76" t="s">
        <v>2821</v>
      </c>
      <c r="AC1367" s="78" t="s">
        <v>485</v>
      </c>
    </row>
    <row r="1368" spans="1:29" x14ac:dyDescent="0.35">
      <c r="A1368" s="10" t="s">
        <v>1673</v>
      </c>
      <c r="B1368" s="76" t="s">
        <v>2863</v>
      </c>
      <c r="C1368" s="76">
        <f>C1367+(BudgetsQTable[[#This Row],[lead]]&lt;&gt;K1367)</f>
        <v>174</v>
      </c>
      <c r="D1368" s="76">
        <f>D1367*(BudgetsQTable[[#This Row],[lead]]=K1367)+(BudgetsQTable[[#This Row],[prop_id]]&lt;&gt;A1367)</f>
        <v>1</v>
      </c>
      <c r="E1368" s="77">
        <v>43005.566666666666</v>
      </c>
      <c r="F1368" s="78" t="s">
        <v>2839</v>
      </c>
      <c r="G1368" s="78" t="s">
        <v>2840</v>
      </c>
      <c r="H1368" s="78" t="s">
        <v>462</v>
      </c>
      <c r="I1368" s="76" t="s">
        <v>757</v>
      </c>
      <c r="J1368" s="76" t="s">
        <v>753</v>
      </c>
      <c r="K1368" s="78" t="s">
        <v>1673</v>
      </c>
      <c r="L1368" s="7" t="str">
        <f>IF(BudgetsQTable[[#This Row],[pi_last_name]]=" ","",HYPERLINK("https://www.ejacket.nsf.gov/ej/showProposal.do?Continue=Y&amp;ID="&amp;BudgetsQTable[[#This Row],[prop_id]],BudgetsQTable[[#This Row],[prop_id]]))</f>
        <v/>
      </c>
      <c r="M1368" s="78" t="s">
        <v>753</v>
      </c>
      <c r="N1368" s="7" t="str">
        <f>IF(BudgetsQTable[[#This Row],[pi_last_name]]=" ","",HYPERLINK("mailto:"&amp;BudgetsQTable[[#This Row],[pi_email]]&amp;"&amp;subject=Your NSF Proposal:  "&amp;BudgetsQTable[[#This Row],[prop_id]],BudgetsQTable[[#This Row],[pi_email]]))</f>
        <v/>
      </c>
      <c r="O1368" s="78" t="s">
        <v>753</v>
      </c>
      <c r="P1368" s="78">
        <v>3</v>
      </c>
      <c r="Q1368" s="78">
        <v>0</v>
      </c>
      <c r="R1368" s="79">
        <v>0</v>
      </c>
      <c r="S1368" s="79">
        <v>3975</v>
      </c>
      <c r="T1368" s="79">
        <v>0</v>
      </c>
      <c r="U1368" s="80">
        <v>292938</v>
      </c>
      <c r="V1368" s="78">
        <v>0</v>
      </c>
      <c r="W1368" s="78">
        <v>1</v>
      </c>
      <c r="X1368" s="11" t="str">
        <f ca="1">IF(ISBLANK(BudgetsQTable[[#This Row],[budg_seq_yr]]),"FY"&amp;fiscalyear,"FY"&amp;fiscalyear-1+BudgetsQTable[[#This Row],[budg_seq_yr]])</f>
        <v>FY18</v>
      </c>
      <c r="Y1368" s="79">
        <v>292938</v>
      </c>
      <c r="Z1368" s="78" t="s">
        <v>2840</v>
      </c>
      <c r="AA1368" s="78" t="s">
        <v>462</v>
      </c>
      <c r="AB1368" s="76" t="s">
        <v>2821</v>
      </c>
      <c r="AC1368" s="78" t="s">
        <v>485</v>
      </c>
    </row>
    <row r="1369" spans="1:29" x14ac:dyDescent="0.35">
      <c r="A1369" s="10" t="s">
        <v>1673</v>
      </c>
      <c r="B1369" s="76" t="s">
        <v>2863</v>
      </c>
      <c r="C1369" s="76">
        <f>C1368+(BudgetsQTable[[#This Row],[lead]]&lt;&gt;K1368)</f>
        <v>174</v>
      </c>
      <c r="D1369" s="76">
        <f>D1368*(BudgetsQTable[[#This Row],[lead]]=K1368)+(BudgetsQTable[[#This Row],[prop_id]]&lt;&gt;A1368)</f>
        <v>1</v>
      </c>
      <c r="E1369" s="77">
        <v>43005.566666666666</v>
      </c>
      <c r="F1369" s="78" t="s">
        <v>2839</v>
      </c>
      <c r="G1369" s="78" t="s">
        <v>2840</v>
      </c>
      <c r="H1369" s="78" t="s">
        <v>462</v>
      </c>
      <c r="I1369" s="76" t="s">
        <v>757</v>
      </c>
      <c r="J1369" s="76" t="s">
        <v>753</v>
      </c>
      <c r="K1369" s="78" t="s">
        <v>1673</v>
      </c>
      <c r="L1369" s="7" t="str">
        <f>IF(BudgetsQTable[[#This Row],[pi_last_name]]=" ","",HYPERLINK("https://www.ejacket.nsf.gov/ej/showProposal.do?Continue=Y&amp;ID="&amp;BudgetsQTable[[#This Row],[prop_id]],BudgetsQTable[[#This Row],[prop_id]]))</f>
        <v/>
      </c>
      <c r="M1369" s="78" t="s">
        <v>753</v>
      </c>
      <c r="N1369" s="7" t="str">
        <f>IF(BudgetsQTable[[#This Row],[pi_last_name]]=" ","",HYPERLINK("mailto:"&amp;BudgetsQTable[[#This Row],[pi_email]]&amp;"&amp;subject=Your NSF Proposal:  "&amp;BudgetsQTable[[#This Row],[prop_id]],BudgetsQTable[[#This Row],[pi_email]]))</f>
        <v/>
      </c>
      <c r="O1369" s="78" t="s">
        <v>753</v>
      </c>
      <c r="P1369" s="78">
        <v>3</v>
      </c>
      <c r="Q1369" s="78">
        <v>0</v>
      </c>
      <c r="R1369" s="79">
        <v>0</v>
      </c>
      <c r="S1369" s="79">
        <v>3975</v>
      </c>
      <c r="T1369" s="79">
        <v>0</v>
      </c>
      <c r="U1369" s="80">
        <v>294662</v>
      </c>
      <c r="V1369" s="78">
        <v>0</v>
      </c>
      <c r="W1369" s="78">
        <v>2</v>
      </c>
      <c r="X1369" s="11" t="str">
        <f ca="1">IF(ISBLANK(BudgetsQTable[[#This Row],[budg_seq_yr]]),"FY"&amp;fiscalyear,"FY"&amp;fiscalyear-1+BudgetsQTable[[#This Row],[budg_seq_yr]])</f>
        <v>FY19</v>
      </c>
      <c r="Y1369" s="79">
        <v>294662</v>
      </c>
      <c r="Z1369" s="78" t="s">
        <v>2840</v>
      </c>
      <c r="AA1369" s="78" t="s">
        <v>462</v>
      </c>
      <c r="AB1369" s="76" t="s">
        <v>2821</v>
      </c>
      <c r="AC1369" s="78" t="s">
        <v>485</v>
      </c>
    </row>
    <row r="1370" spans="1:29" x14ac:dyDescent="0.35">
      <c r="A1370" s="10" t="s">
        <v>1673</v>
      </c>
      <c r="B1370" s="76" t="s">
        <v>2863</v>
      </c>
      <c r="C1370" s="76">
        <f>C1369+(BudgetsQTable[[#This Row],[lead]]&lt;&gt;K1369)</f>
        <v>174</v>
      </c>
      <c r="D1370" s="76">
        <f>D1369*(BudgetsQTable[[#This Row],[lead]]=K1369)+(BudgetsQTable[[#This Row],[prop_id]]&lt;&gt;A1369)</f>
        <v>1</v>
      </c>
      <c r="E1370" s="77">
        <v>43005.566666666666</v>
      </c>
      <c r="F1370" s="78" t="s">
        <v>2839</v>
      </c>
      <c r="G1370" s="78" t="s">
        <v>2840</v>
      </c>
      <c r="H1370" s="78" t="s">
        <v>462</v>
      </c>
      <c r="I1370" s="76" t="s">
        <v>757</v>
      </c>
      <c r="J1370" s="76" t="s">
        <v>753</v>
      </c>
      <c r="K1370" s="78" t="s">
        <v>1673</v>
      </c>
      <c r="L1370" s="7" t="str">
        <f>IF(BudgetsQTable[[#This Row],[pi_last_name]]=" ","",HYPERLINK("https://www.ejacket.nsf.gov/ej/showProposal.do?Continue=Y&amp;ID="&amp;BudgetsQTable[[#This Row],[prop_id]],BudgetsQTable[[#This Row],[prop_id]]))</f>
        <v/>
      </c>
      <c r="M1370" s="78" t="s">
        <v>753</v>
      </c>
      <c r="N1370" s="7" t="str">
        <f>IF(BudgetsQTable[[#This Row],[pi_last_name]]=" ","",HYPERLINK("mailto:"&amp;BudgetsQTable[[#This Row],[pi_email]]&amp;"&amp;subject=Your NSF Proposal:  "&amp;BudgetsQTable[[#This Row],[prop_id]],BudgetsQTable[[#This Row],[pi_email]]))</f>
        <v/>
      </c>
      <c r="O1370" s="78" t="s">
        <v>753</v>
      </c>
      <c r="P1370" s="78">
        <v>3</v>
      </c>
      <c r="Q1370" s="78">
        <v>0</v>
      </c>
      <c r="R1370" s="79">
        <v>0</v>
      </c>
      <c r="S1370" s="79">
        <v>3975</v>
      </c>
      <c r="T1370" s="79">
        <v>0</v>
      </c>
      <c r="U1370" s="80">
        <v>302276</v>
      </c>
      <c r="V1370" s="78">
        <v>0</v>
      </c>
      <c r="W1370" s="78">
        <v>3</v>
      </c>
      <c r="X1370" s="11" t="str">
        <f ca="1">IF(ISBLANK(BudgetsQTable[[#This Row],[budg_seq_yr]]),"FY"&amp;fiscalyear,"FY"&amp;fiscalyear-1+BudgetsQTable[[#This Row],[budg_seq_yr]])</f>
        <v>FY20</v>
      </c>
      <c r="Y1370" s="79">
        <v>302276</v>
      </c>
      <c r="Z1370" s="78" t="s">
        <v>2840</v>
      </c>
      <c r="AA1370" s="78" t="s">
        <v>462</v>
      </c>
      <c r="AB1370" s="76" t="s">
        <v>2821</v>
      </c>
      <c r="AC1370" s="78" t="s">
        <v>485</v>
      </c>
    </row>
    <row r="1371" spans="1:29" x14ac:dyDescent="0.35">
      <c r="A1371" s="10" t="s">
        <v>1673</v>
      </c>
      <c r="B1371" s="76" t="s">
        <v>2863</v>
      </c>
      <c r="C1371" s="76">
        <f>C1370+(BudgetsQTable[[#This Row],[lead]]&lt;&gt;K1370)</f>
        <v>174</v>
      </c>
      <c r="D1371" s="76">
        <f>D1370*(BudgetsQTable[[#This Row],[lead]]=K1370)+(BudgetsQTable[[#This Row],[prop_id]]&lt;&gt;A1370)</f>
        <v>1</v>
      </c>
      <c r="E1371" s="77">
        <v>43005.566666666666</v>
      </c>
      <c r="F1371" s="78" t="s">
        <v>2839</v>
      </c>
      <c r="G1371" s="78" t="s">
        <v>2840</v>
      </c>
      <c r="H1371" s="78" t="s">
        <v>462</v>
      </c>
      <c r="I1371" s="76" t="s">
        <v>757</v>
      </c>
      <c r="J1371" s="76" t="s">
        <v>753</v>
      </c>
      <c r="K1371" s="78" t="s">
        <v>1673</v>
      </c>
      <c r="L1371" s="7" t="str">
        <f>IF(BudgetsQTable[[#This Row],[pi_last_name]]=" ","",HYPERLINK("https://www.ejacket.nsf.gov/ej/showProposal.do?Continue=Y&amp;ID="&amp;BudgetsQTable[[#This Row],[prop_id]],BudgetsQTable[[#This Row],[prop_id]]))</f>
        <v/>
      </c>
      <c r="M1371" s="78" t="s">
        <v>753</v>
      </c>
      <c r="N1371" s="7" t="str">
        <f>IF(BudgetsQTable[[#This Row],[pi_last_name]]=" ","",HYPERLINK("mailto:"&amp;BudgetsQTable[[#This Row],[pi_email]]&amp;"&amp;subject=Your NSF Proposal:  "&amp;BudgetsQTable[[#This Row],[prop_id]],BudgetsQTable[[#This Row],[pi_email]]))</f>
        <v/>
      </c>
      <c r="O1371" s="78" t="s">
        <v>753</v>
      </c>
      <c r="P1371" s="78">
        <v>3</v>
      </c>
      <c r="Q1371" s="78">
        <v>0</v>
      </c>
      <c r="R1371" s="79">
        <v>0</v>
      </c>
      <c r="S1371" s="79">
        <v>3975</v>
      </c>
      <c r="T1371" s="79">
        <v>0</v>
      </c>
      <c r="U1371" s="80">
        <v>310120</v>
      </c>
      <c r="V1371" s="78">
        <v>0</v>
      </c>
      <c r="W1371" s="78">
        <v>4</v>
      </c>
      <c r="X1371" s="11" t="str">
        <f ca="1">IF(ISBLANK(BudgetsQTable[[#This Row],[budg_seq_yr]]),"FY"&amp;fiscalyear,"FY"&amp;fiscalyear-1+BudgetsQTable[[#This Row],[budg_seq_yr]])</f>
        <v>FY21</v>
      </c>
      <c r="Y1371" s="79">
        <v>310120</v>
      </c>
      <c r="Z1371" s="78" t="s">
        <v>2840</v>
      </c>
      <c r="AA1371" s="78" t="s">
        <v>462</v>
      </c>
      <c r="AB1371" s="76" t="s">
        <v>2821</v>
      </c>
      <c r="AC1371" s="78" t="s">
        <v>485</v>
      </c>
    </row>
    <row r="1372" spans="1:29" x14ac:dyDescent="0.35">
      <c r="A1372" s="10" t="s">
        <v>1676</v>
      </c>
      <c r="B1372" s="76" t="s">
        <v>2863</v>
      </c>
      <c r="C1372" s="76">
        <f>C1371+(BudgetsQTable[[#This Row],[lead]]&lt;&gt;K1371)</f>
        <v>175</v>
      </c>
      <c r="D1372" s="76">
        <f>D1371*(BudgetsQTable[[#This Row],[lead]]=K1371)+(BudgetsQTable[[#This Row],[prop_id]]&lt;&gt;A1371)</f>
        <v>1</v>
      </c>
      <c r="E1372" s="77">
        <v>43005.567361111112</v>
      </c>
      <c r="F1372" s="78" t="s">
        <v>2817</v>
      </c>
      <c r="G1372" s="78" t="s">
        <v>2818</v>
      </c>
      <c r="H1372" s="78" t="s">
        <v>476</v>
      </c>
      <c r="I1372" s="76" t="s">
        <v>1358</v>
      </c>
      <c r="J1372" s="76" t="s">
        <v>3952</v>
      </c>
      <c r="K1372" s="78" t="s">
        <v>1676</v>
      </c>
      <c r="L1372" s="7" t="str">
        <f>IF(BudgetsQTable[[#This Row],[pi_last_name]]=" ","",HYPERLINK("https://www.ejacket.nsf.gov/ej/showProposal.do?Continue=Y&amp;ID="&amp;BudgetsQTable[[#This Row],[prop_id]],BudgetsQTable[[#This Row],[prop_id]]))</f>
        <v>1763681</v>
      </c>
      <c r="M1372" s="78" t="s">
        <v>1677</v>
      </c>
      <c r="N1372" s="7" t="str">
        <f>IF(BudgetsQTable[[#This Row],[pi_last_name]]=" ","",HYPERLINK("mailto:"&amp;BudgetsQTable[[#This Row],[pi_email]]&amp;"&amp;subject=Your NSF Proposal:  "&amp;BudgetsQTable[[#This Row],[prop_id]],BudgetsQTable[[#This Row],[pi_email]]))</f>
        <v>das@cse.psu.edu</v>
      </c>
      <c r="O1372" s="78" t="s">
        <v>2929</v>
      </c>
      <c r="P1372" s="78"/>
      <c r="Q1372" s="78"/>
      <c r="R1372" s="79"/>
      <c r="S1372" s="79"/>
      <c r="T1372" s="79"/>
      <c r="U1372" s="80"/>
      <c r="V1372" s="78">
        <v>0</v>
      </c>
      <c r="W1372" s="78"/>
      <c r="X1372" s="11" t="str">
        <f ca="1">IF(ISBLANK(BudgetsQTable[[#This Row],[budg_seq_yr]]),"FY"&amp;fiscalyear,"FY"&amp;fiscalyear-1+BudgetsQTable[[#This Row],[budg_seq_yr]])</f>
        <v>FY18</v>
      </c>
      <c r="Y1372" s="79">
        <v>1200000</v>
      </c>
      <c r="Z1372" s="78" t="s">
        <v>2818</v>
      </c>
      <c r="AA1372" s="78" t="s">
        <v>476</v>
      </c>
      <c r="AB1372" s="76" t="s">
        <v>2821</v>
      </c>
      <c r="AC1372" s="78" t="s">
        <v>3459</v>
      </c>
    </row>
    <row r="1373" spans="1:29" x14ac:dyDescent="0.35">
      <c r="A1373" s="10" t="s">
        <v>1676</v>
      </c>
      <c r="B1373" s="76" t="s">
        <v>2863</v>
      </c>
      <c r="C1373" s="76">
        <f>C1372+(BudgetsQTable[[#This Row],[lead]]&lt;&gt;K1372)</f>
        <v>175</v>
      </c>
      <c r="D1373" s="76">
        <f>D1372*(BudgetsQTable[[#This Row],[lead]]=K1372)+(BudgetsQTable[[#This Row],[prop_id]]&lt;&gt;A1372)</f>
        <v>1</v>
      </c>
      <c r="E1373" s="77">
        <v>43005.567361111112</v>
      </c>
      <c r="F1373" s="78" t="s">
        <v>2817</v>
      </c>
      <c r="G1373" s="78" t="s">
        <v>2818</v>
      </c>
      <c r="H1373" s="78" t="s">
        <v>476</v>
      </c>
      <c r="I1373" s="76" t="s">
        <v>1358</v>
      </c>
      <c r="J1373" s="76" t="s">
        <v>753</v>
      </c>
      <c r="K1373" s="78" t="s">
        <v>1676</v>
      </c>
      <c r="L1373" s="7" t="str">
        <f>IF(BudgetsQTable[[#This Row],[pi_last_name]]=" ","",HYPERLINK("https://www.ejacket.nsf.gov/ej/showProposal.do?Continue=Y&amp;ID="&amp;BudgetsQTable[[#This Row],[prop_id]],BudgetsQTable[[#This Row],[prop_id]]))</f>
        <v/>
      </c>
      <c r="M1373" s="78" t="s">
        <v>753</v>
      </c>
      <c r="N1373" s="7" t="str">
        <f>IF(BudgetsQTable[[#This Row],[pi_last_name]]=" ","",HYPERLINK("mailto:"&amp;BudgetsQTable[[#This Row],[pi_email]]&amp;"&amp;subject=Your NSF Proposal:  "&amp;BudgetsQTable[[#This Row],[prop_id]],BudgetsQTable[[#This Row],[pi_email]]))</f>
        <v/>
      </c>
      <c r="O1373" s="78" t="s">
        <v>753</v>
      </c>
      <c r="P1373" s="78">
        <v>3</v>
      </c>
      <c r="Q1373" s="78">
        <v>3</v>
      </c>
      <c r="R1373" s="79">
        <v>0</v>
      </c>
      <c r="S1373" s="79">
        <v>8000</v>
      </c>
      <c r="T1373" s="79">
        <v>0</v>
      </c>
      <c r="U1373" s="80">
        <v>390253</v>
      </c>
      <c r="V1373" s="78">
        <v>0</v>
      </c>
      <c r="W1373" s="78">
        <v>1</v>
      </c>
      <c r="X1373" s="11" t="str">
        <f ca="1">IF(ISBLANK(BudgetsQTable[[#This Row],[budg_seq_yr]]),"FY"&amp;fiscalyear,"FY"&amp;fiscalyear-1+BudgetsQTable[[#This Row],[budg_seq_yr]])</f>
        <v>FY18</v>
      </c>
      <c r="Y1373" s="79">
        <v>390253</v>
      </c>
      <c r="Z1373" s="78" t="s">
        <v>2818</v>
      </c>
      <c r="AA1373" s="78" t="s">
        <v>476</v>
      </c>
      <c r="AB1373" s="76" t="s">
        <v>2821</v>
      </c>
      <c r="AC1373" s="78" t="s">
        <v>3459</v>
      </c>
    </row>
    <row r="1374" spans="1:29" x14ac:dyDescent="0.35">
      <c r="A1374" s="10" t="s">
        <v>1676</v>
      </c>
      <c r="B1374" s="76" t="s">
        <v>2863</v>
      </c>
      <c r="C1374" s="76">
        <f>C1373+(BudgetsQTable[[#This Row],[lead]]&lt;&gt;K1373)</f>
        <v>175</v>
      </c>
      <c r="D1374" s="76">
        <f>D1373*(BudgetsQTable[[#This Row],[lead]]=K1373)+(BudgetsQTable[[#This Row],[prop_id]]&lt;&gt;A1373)</f>
        <v>1</v>
      </c>
      <c r="E1374" s="77">
        <v>43005.567361111112</v>
      </c>
      <c r="F1374" s="78" t="s">
        <v>2817</v>
      </c>
      <c r="G1374" s="78" t="s">
        <v>2818</v>
      </c>
      <c r="H1374" s="78" t="s">
        <v>476</v>
      </c>
      <c r="I1374" s="76" t="s">
        <v>1358</v>
      </c>
      <c r="J1374" s="76" t="s">
        <v>753</v>
      </c>
      <c r="K1374" s="78" t="s">
        <v>1676</v>
      </c>
      <c r="L1374" s="7" t="str">
        <f>IF(BudgetsQTable[[#This Row],[pi_last_name]]=" ","",HYPERLINK("https://www.ejacket.nsf.gov/ej/showProposal.do?Continue=Y&amp;ID="&amp;BudgetsQTable[[#This Row],[prop_id]],BudgetsQTable[[#This Row],[prop_id]]))</f>
        <v/>
      </c>
      <c r="M1374" s="78" t="s">
        <v>753</v>
      </c>
      <c r="N1374" s="7" t="str">
        <f>IF(BudgetsQTable[[#This Row],[pi_last_name]]=" ","",HYPERLINK("mailto:"&amp;BudgetsQTable[[#This Row],[pi_email]]&amp;"&amp;subject=Your NSF Proposal:  "&amp;BudgetsQTable[[#This Row],[prop_id]],BudgetsQTable[[#This Row],[pi_email]]))</f>
        <v/>
      </c>
      <c r="O1374" s="78" t="s">
        <v>753</v>
      </c>
      <c r="P1374" s="78">
        <v>3</v>
      </c>
      <c r="Q1374" s="78">
        <v>3</v>
      </c>
      <c r="R1374" s="79">
        <v>0</v>
      </c>
      <c r="S1374" s="79">
        <v>8000</v>
      </c>
      <c r="T1374" s="79">
        <v>0</v>
      </c>
      <c r="U1374" s="80">
        <v>399911</v>
      </c>
      <c r="V1374" s="78">
        <v>0</v>
      </c>
      <c r="W1374" s="78">
        <v>2</v>
      </c>
      <c r="X1374" s="11" t="str">
        <f ca="1">IF(ISBLANK(BudgetsQTable[[#This Row],[budg_seq_yr]]),"FY"&amp;fiscalyear,"FY"&amp;fiscalyear-1+BudgetsQTable[[#This Row],[budg_seq_yr]])</f>
        <v>FY19</v>
      </c>
      <c r="Y1374" s="79">
        <v>399911</v>
      </c>
      <c r="Z1374" s="78" t="s">
        <v>2818</v>
      </c>
      <c r="AA1374" s="78" t="s">
        <v>476</v>
      </c>
      <c r="AB1374" s="76" t="s">
        <v>2821</v>
      </c>
      <c r="AC1374" s="78" t="s">
        <v>3459</v>
      </c>
    </row>
    <row r="1375" spans="1:29" x14ac:dyDescent="0.35">
      <c r="A1375" s="10" t="s">
        <v>1676</v>
      </c>
      <c r="B1375" s="76" t="s">
        <v>2863</v>
      </c>
      <c r="C1375" s="76">
        <f>C1374+(BudgetsQTable[[#This Row],[lead]]&lt;&gt;K1374)</f>
        <v>175</v>
      </c>
      <c r="D1375" s="76">
        <f>D1374*(BudgetsQTable[[#This Row],[lead]]=K1374)+(BudgetsQTable[[#This Row],[prop_id]]&lt;&gt;A1374)</f>
        <v>1</v>
      </c>
      <c r="E1375" s="77">
        <v>43005.567361111112</v>
      </c>
      <c r="F1375" s="78" t="s">
        <v>2817</v>
      </c>
      <c r="G1375" s="78" t="s">
        <v>2818</v>
      </c>
      <c r="H1375" s="78" t="s">
        <v>476</v>
      </c>
      <c r="I1375" s="76" t="s">
        <v>1358</v>
      </c>
      <c r="J1375" s="76" t="s">
        <v>753</v>
      </c>
      <c r="K1375" s="78" t="s">
        <v>1676</v>
      </c>
      <c r="L1375" s="7" t="str">
        <f>IF(BudgetsQTable[[#This Row],[pi_last_name]]=" ","",HYPERLINK("https://www.ejacket.nsf.gov/ej/showProposal.do?Continue=Y&amp;ID="&amp;BudgetsQTable[[#This Row],[prop_id]],BudgetsQTable[[#This Row],[prop_id]]))</f>
        <v/>
      </c>
      <c r="M1375" s="78" t="s">
        <v>753</v>
      </c>
      <c r="N1375" s="7" t="str">
        <f>IF(BudgetsQTable[[#This Row],[pi_last_name]]=" ","",HYPERLINK("mailto:"&amp;BudgetsQTable[[#This Row],[pi_email]]&amp;"&amp;subject=Your NSF Proposal:  "&amp;BudgetsQTable[[#This Row],[prop_id]],BudgetsQTable[[#This Row],[pi_email]]))</f>
        <v/>
      </c>
      <c r="O1375" s="78" t="s">
        <v>753</v>
      </c>
      <c r="P1375" s="78">
        <v>3</v>
      </c>
      <c r="Q1375" s="78">
        <v>3</v>
      </c>
      <c r="R1375" s="79">
        <v>0</v>
      </c>
      <c r="S1375" s="79">
        <v>8000</v>
      </c>
      <c r="T1375" s="79">
        <v>0</v>
      </c>
      <c r="U1375" s="80">
        <v>409836</v>
      </c>
      <c r="V1375" s="78">
        <v>0</v>
      </c>
      <c r="W1375" s="78">
        <v>3</v>
      </c>
      <c r="X1375" s="11" t="str">
        <f ca="1">IF(ISBLANK(BudgetsQTable[[#This Row],[budg_seq_yr]]),"FY"&amp;fiscalyear,"FY"&amp;fiscalyear-1+BudgetsQTable[[#This Row],[budg_seq_yr]])</f>
        <v>FY20</v>
      </c>
      <c r="Y1375" s="79">
        <v>409836</v>
      </c>
      <c r="Z1375" s="78" t="s">
        <v>2818</v>
      </c>
      <c r="AA1375" s="78" t="s">
        <v>476</v>
      </c>
      <c r="AB1375" s="76" t="s">
        <v>2821</v>
      </c>
      <c r="AC1375" s="78" t="s">
        <v>3459</v>
      </c>
    </row>
    <row r="1376" spans="1:29" x14ac:dyDescent="0.35">
      <c r="A1376" s="10" t="s">
        <v>1684</v>
      </c>
      <c r="B1376" s="76" t="s">
        <v>2824</v>
      </c>
      <c r="C1376" s="76">
        <f>C1375+(BudgetsQTable[[#This Row],[lead]]&lt;&gt;K1375)</f>
        <v>176</v>
      </c>
      <c r="D1376" s="76">
        <f>D1375*(BudgetsQTable[[#This Row],[lead]]=K1375)+(BudgetsQTable[[#This Row],[prop_id]]&lt;&gt;A1375)</f>
        <v>1</v>
      </c>
      <c r="E1376" s="77">
        <v>43005.568749999999</v>
      </c>
      <c r="F1376" s="78" t="s">
        <v>2868</v>
      </c>
      <c r="G1376" s="78" t="s">
        <v>2869</v>
      </c>
      <c r="H1376" s="78" t="s">
        <v>470</v>
      </c>
      <c r="I1376" s="76" t="s">
        <v>1094</v>
      </c>
      <c r="J1376" s="76" t="s">
        <v>3954</v>
      </c>
      <c r="K1376" s="78" t="s">
        <v>1684</v>
      </c>
      <c r="L1376" s="7" t="str">
        <f>IF(BudgetsQTable[[#This Row],[pi_last_name]]=" ","",HYPERLINK("https://www.ejacket.nsf.gov/ej/showProposal.do?Continue=Y&amp;ID="&amp;BudgetsQTable[[#This Row],[prop_id]],BudgetsQTable[[#This Row],[prop_id]]))</f>
        <v>1763683</v>
      </c>
      <c r="M1376" s="78" t="s">
        <v>1685</v>
      </c>
      <c r="N1376" s="7" t="str">
        <f>IF(BudgetsQTable[[#This Row],[pi_last_name]]=" ","",HYPERLINK("mailto:"&amp;BudgetsQTable[[#This Row],[pi_email]]&amp;"&amp;subject=Your NSF Proposal:  "&amp;BudgetsQTable[[#This Row],[prop_id]],BudgetsQTable[[#This Row],[pi_email]]))</f>
        <v>hager@cs.jhu.edu</v>
      </c>
      <c r="O1376" s="78" t="s">
        <v>3215</v>
      </c>
      <c r="P1376" s="78"/>
      <c r="Q1376" s="78"/>
      <c r="R1376" s="79"/>
      <c r="S1376" s="79"/>
      <c r="T1376" s="79"/>
      <c r="U1376" s="80"/>
      <c r="V1376" s="78">
        <v>0</v>
      </c>
      <c r="W1376" s="78"/>
      <c r="X1376" s="11" t="str">
        <f ca="1">IF(ISBLANK(BudgetsQTable[[#This Row],[budg_seq_yr]]),"FY"&amp;fiscalyear,"FY"&amp;fiscalyear-1+BudgetsQTable[[#This Row],[budg_seq_yr]])</f>
        <v>FY18</v>
      </c>
      <c r="Y1376" s="79">
        <v>600000</v>
      </c>
      <c r="Z1376" s="78" t="s">
        <v>2869</v>
      </c>
      <c r="AA1376" s="78" t="s">
        <v>470</v>
      </c>
      <c r="AB1376" s="76" t="s">
        <v>2821</v>
      </c>
      <c r="AC1376" s="78" t="s">
        <v>2903</v>
      </c>
    </row>
    <row r="1377" spans="1:29" x14ac:dyDescent="0.35">
      <c r="A1377" s="10" t="s">
        <v>1684</v>
      </c>
      <c r="B1377" s="76" t="s">
        <v>2824</v>
      </c>
      <c r="C1377" s="76">
        <f>C1376+(BudgetsQTable[[#This Row],[lead]]&lt;&gt;K1376)</f>
        <v>176</v>
      </c>
      <c r="D1377" s="76">
        <f>D1376*(BudgetsQTable[[#This Row],[lead]]=K1376)+(BudgetsQTable[[#This Row],[prop_id]]&lt;&gt;A1376)</f>
        <v>1</v>
      </c>
      <c r="E1377" s="77">
        <v>43005.568749999999</v>
      </c>
      <c r="F1377" s="78" t="s">
        <v>2868</v>
      </c>
      <c r="G1377" s="78" t="s">
        <v>2869</v>
      </c>
      <c r="H1377" s="78" t="s">
        <v>470</v>
      </c>
      <c r="I1377" s="76" t="s">
        <v>1094</v>
      </c>
      <c r="J1377" s="76" t="s">
        <v>753</v>
      </c>
      <c r="K1377" s="78" t="s">
        <v>1684</v>
      </c>
      <c r="L1377" s="7" t="str">
        <f>IF(BudgetsQTable[[#This Row],[pi_last_name]]=" ","",HYPERLINK("https://www.ejacket.nsf.gov/ej/showProposal.do?Continue=Y&amp;ID="&amp;BudgetsQTable[[#This Row],[prop_id]],BudgetsQTable[[#This Row],[prop_id]]))</f>
        <v/>
      </c>
      <c r="M1377" s="78" t="s">
        <v>753</v>
      </c>
      <c r="N1377" s="7" t="str">
        <f>IF(BudgetsQTable[[#This Row],[pi_last_name]]=" ","",HYPERLINK("mailto:"&amp;BudgetsQTable[[#This Row],[pi_email]]&amp;"&amp;subject=Your NSF Proposal:  "&amp;BudgetsQTable[[#This Row],[prop_id]],BudgetsQTable[[#This Row],[pi_email]]))</f>
        <v/>
      </c>
      <c r="O1377" s="78" t="s">
        <v>753</v>
      </c>
      <c r="P1377" s="78">
        <v>1</v>
      </c>
      <c r="Q1377" s="78">
        <v>0</v>
      </c>
      <c r="R1377" s="79">
        <v>0</v>
      </c>
      <c r="S1377" s="79">
        <v>3000</v>
      </c>
      <c r="T1377" s="79">
        <v>0</v>
      </c>
      <c r="U1377" s="80">
        <v>199116</v>
      </c>
      <c r="V1377" s="78">
        <v>0</v>
      </c>
      <c r="W1377" s="78">
        <v>1</v>
      </c>
      <c r="X1377" s="11" t="str">
        <f ca="1">IF(ISBLANK(BudgetsQTable[[#This Row],[budg_seq_yr]]),"FY"&amp;fiscalyear,"FY"&amp;fiscalyear-1+BudgetsQTable[[#This Row],[budg_seq_yr]])</f>
        <v>FY18</v>
      </c>
      <c r="Y1377" s="79">
        <v>199116</v>
      </c>
      <c r="Z1377" s="78" t="s">
        <v>2869</v>
      </c>
      <c r="AA1377" s="78" t="s">
        <v>470</v>
      </c>
      <c r="AB1377" s="76" t="s">
        <v>2821</v>
      </c>
      <c r="AC1377" s="78" t="s">
        <v>2903</v>
      </c>
    </row>
    <row r="1378" spans="1:29" x14ac:dyDescent="0.35">
      <c r="A1378" s="10" t="s">
        <v>1684</v>
      </c>
      <c r="B1378" s="76" t="s">
        <v>2824</v>
      </c>
      <c r="C1378" s="76">
        <f>C1377+(BudgetsQTable[[#This Row],[lead]]&lt;&gt;K1377)</f>
        <v>176</v>
      </c>
      <c r="D1378" s="76">
        <f>D1377*(BudgetsQTable[[#This Row],[lead]]=K1377)+(BudgetsQTable[[#This Row],[prop_id]]&lt;&gt;A1377)</f>
        <v>1</v>
      </c>
      <c r="E1378" s="77">
        <v>43005.568749999999</v>
      </c>
      <c r="F1378" s="78" t="s">
        <v>2868</v>
      </c>
      <c r="G1378" s="78" t="s">
        <v>2869</v>
      </c>
      <c r="H1378" s="78" t="s">
        <v>470</v>
      </c>
      <c r="I1378" s="76" t="s">
        <v>1094</v>
      </c>
      <c r="J1378" s="76" t="s">
        <v>753</v>
      </c>
      <c r="K1378" s="78" t="s">
        <v>1684</v>
      </c>
      <c r="L1378" s="7" t="str">
        <f>IF(BudgetsQTable[[#This Row],[pi_last_name]]=" ","",HYPERLINK("https://www.ejacket.nsf.gov/ej/showProposal.do?Continue=Y&amp;ID="&amp;BudgetsQTable[[#This Row],[prop_id]],BudgetsQTable[[#This Row],[prop_id]]))</f>
        <v/>
      </c>
      <c r="M1378" s="78" t="s">
        <v>753</v>
      </c>
      <c r="N1378" s="7" t="str">
        <f>IF(BudgetsQTable[[#This Row],[pi_last_name]]=" ","",HYPERLINK("mailto:"&amp;BudgetsQTable[[#This Row],[pi_email]]&amp;"&amp;subject=Your NSF Proposal:  "&amp;BudgetsQTable[[#This Row],[prop_id]],BudgetsQTable[[#This Row],[pi_email]]))</f>
        <v/>
      </c>
      <c r="O1378" s="78" t="s">
        <v>753</v>
      </c>
      <c r="P1378" s="78">
        <v>1</v>
      </c>
      <c r="Q1378" s="78">
        <v>0</v>
      </c>
      <c r="R1378" s="79">
        <v>0</v>
      </c>
      <c r="S1378" s="79">
        <v>3000</v>
      </c>
      <c r="T1378" s="79">
        <v>0</v>
      </c>
      <c r="U1378" s="80">
        <v>197355</v>
      </c>
      <c r="V1378" s="78">
        <v>0</v>
      </c>
      <c r="W1378" s="78">
        <v>2</v>
      </c>
      <c r="X1378" s="11" t="str">
        <f ca="1">IF(ISBLANK(BudgetsQTable[[#This Row],[budg_seq_yr]]),"FY"&amp;fiscalyear,"FY"&amp;fiscalyear-1+BudgetsQTable[[#This Row],[budg_seq_yr]])</f>
        <v>FY19</v>
      </c>
      <c r="Y1378" s="79">
        <v>197355</v>
      </c>
      <c r="Z1378" s="78" t="s">
        <v>2869</v>
      </c>
      <c r="AA1378" s="78" t="s">
        <v>470</v>
      </c>
      <c r="AB1378" s="76" t="s">
        <v>2821</v>
      </c>
      <c r="AC1378" s="78" t="s">
        <v>2903</v>
      </c>
    </row>
    <row r="1379" spans="1:29" x14ac:dyDescent="0.35">
      <c r="A1379" s="10" t="s">
        <v>1684</v>
      </c>
      <c r="B1379" s="76" t="s">
        <v>2824</v>
      </c>
      <c r="C1379" s="76">
        <f>C1378+(BudgetsQTable[[#This Row],[lead]]&lt;&gt;K1378)</f>
        <v>176</v>
      </c>
      <c r="D1379" s="76">
        <f>D1378*(BudgetsQTable[[#This Row],[lead]]=K1378)+(BudgetsQTable[[#This Row],[prop_id]]&lt;&gt;A1378)</f>
        <v>1</v>
      </c>
      <c r="E1379" s="77">
        <v>43005.568749999999</v>
      </c>
      <c r="F1379" s="78" t="s">
        <v>2868</v>
      </c>
      <c r="G1379" s="78" t="s">
        <v>2869</v>
      </c>
      <c r="H1379" s="78" t="s">
        <v>470</v>
      </c>
      <c r="I1379" s="76" t="s">
        <v>1094</v>
      </c>
      <c r="J1379" s="76" t="s">
        <v>753</v>
      </c>
      <c r="K1379" s="78" t="s">
        <v>1684</v>
      </c>
      <c r="L1379" s="7" t="str">
        <f>IF(BudgetsQTable[[#This Row],[pi_last_name]]=" ","",HYPERLINK("https://www.ejacket.nsf.gov/ej/showProposal.do?Continue=Y&amp;ID="&amp;BudgetsQTable[[#This Row],[prop_id]],BudgetsQTable[[#This Row],[prop_id]]))</f>
        <v/>
      </c>
      <c r="M1379" s="78" t="s">
        <v>753</v>
      </c>
      <c r="N1379" s="7" t="str">
        <f>IF(BudgetsQTable[[#This Row],[pi_last_name]]=" ","",HYPERLINK("mailto:"&amp;BudgetsQTable[[#This Row],[pi_email]]&amp;"&amp;subject=Your NSF Proposal:  "&amp;BudgetsQTable[[#This Row],[prop_id]],BudgetsQTable[[#This Row],[pi_email]]))</f>
        <v/>
      </c>
      <c r="O1379" s="78" t="s">
        <v>753</v>
      </c>
      <c r="P1379" s="78">
        <v>1</v>
      </c>
      <c r="Q1379" s="78">
        <v>0</v>
      </c>
      <c r="R1379" s="79">
        <v>0</v>
      </c>
      <c r="S1379" s="79">
        <v>3000</v>
      </c>
      <c r="T1379" s="79">
        <v>0</v>
      </c>
      <c r="U1379" s="80">
        <v>203529</v>
      </c>
      <c r="V1379" s="78">
        <v>0</v>
      </c>
      <c r="W1379" s="78">
        <v>3</v>
      </c>
      <c r="X1379" s="11" t="str">
        <f ca="1">IF(ISBLANK(BudgetsQTable[[#This Row],[budg_seq_yr]]),"FY"&amp;fiscalyear,"FY"&amp;fiscalyear-1+BudgetsQTable[[#This Row],[budg_seq_yr]])</f>
        <v>FY20</v>
      </c>
      <c r="Y1379" s="79">
        <v>203529</v>
      </c>
      <c r="Z1379" s="78" t="s">
        <v>2869</v>
      </c>
      <c r="AA1379" s="78" t="s">
        <v>470</v>
      </c>
      <c r="AB1379" s="76" t="s">
        <v>2821</v>
      </c>
      <c r="AC1379" s="78" t="s">
        <v>2903</v>
      </c>
    </row>
    <row r="1380" spans="1:29" x14ac:dyDescent="0.35">
      <c r="A1380" s="10" t="s">
        <v>3955</v>
      </c>
      <c r="B1380" s="76" t="s">
        <v>2834</v>
      </c>
      <c r="C1380" s="76">
        <f>C1379+(BudgetsQTable[[#This Row],[lead]]&lt;&gt;K1379)</f>
        <v>176</v>
      </c>
      <c r="D1380" s="76">
        <f>D1379*(BudgetsQTable[[#This Row],[lead]]=K1379)+(BudgetsQTable[[#This Row],[prop_id]]&lt;&gt;A1379)</f>
        <v>2</v>
      </c>
      <c r="E1380" s="77">
        <v>43005.529166666667</v>
      </c>
      <c r="F1380" s="78" t="s">
        <v>2868</v>
      </c>
      <c r="G1380" s="78" t="s">
        <v>2869</v>
      </c>
      <c r="H1380" s="78" t="s">
        <v>470</v>
      </c>
      <c r="I1380" s="76" t="s">
        <v>1094</v>
      </c>
      <c r="J1380" s="76" t="s">
        <v>3959</v>
      </c>
      <c r="K1380" s="78" t="s">
        <v>1684</v>
      </c>
      <c r="L1380" s="7" t="str">
        <f>IF(BudgetsQTable[[#This Row],[pi_last_name]]=" ","",HYPERLINK("https://www.ejacket.nsf.gov/ej/showProposal.do?Continue=Y&amp;ID="&amp;BudgetsQTable[[#This Row],[prop_id]],BudgetsQTable[[#This Row],[prop_id]]))</f>
        <v>1763628</v>
      </c>
      <c r="M1380" s="78" t="s">
        <v>3956</v>
      </c>
      <c r="N1380" s="7" t="str">
        <f>IF(BudgetsQTable[[#This Row],[pi_last_name]]=" ","",HYPERLINK("mailto:"&amp;BudgetsQTable[[#This Row],[pi_email]]&amp;"&amp;subject=Your NSF Proposal:  "&amp;BudgetsQTable[[#This Row],[prop_id]],BudgetsQTable[[#This Row],[pi_email]]))</f>
        <v>aaron.dollar@yale.edu</v>
      </c>
      <c r="O1380" s="78" t="s">
        <v>3033</v>
      </c>
      <c r="P1380" s="78"/>
      <c r="Q1380" s="78"/>
      <c r="R1380" s="79"/>
      <c r="S1380" s="79"/>
      <c r="T1380" s="79"/>
      <c r="U1380" s="80"/>
      <c r="V1380" s="78">
        <v>0</v>
      </c>
      <c r="W1380" s="78"/>
      <c r="X1380" s="11" t="str">
        <f ca="1">IF(ISBLANK(BudgetsQTable[[#This Row],[budg_seq_yr]]),"FY"&amp;fiscalyear,"FY"&amp;fiscalyear-1+BudgetsQTable[[#This Row],[budg_seq_yr]])</f>
        <v>FY18</v>
      </c>
      <c r="Y1380" s="79">
        <v>600000</v>
      </c>
      <c r="Z1380" s="78" t="s">
        <v>2869</v>
      </c>
      <c r="AA1380" s="78" t="s">
        <v>470</v>
      </c>
      <c r="AB1380" s="76" t="s">
        <v>2821</v>
      </c>
      <c r="AC1380" s="78" t="s">
        <v>2903</v>
      </c>
    </row>
    <row r="1381" spans="1:29" x14ac:dyDescent="0.35">
      <c r="A1381" s="10" t="s">
        <v>3955</v>
      </c>
      <c r="B1381" s="76" t="s">
        <v>2834</v>
      </c>
      <c r="C1381" s="76">
        <f>C1380+(BudgetsQTable[[#This Row],[lead]]&lt;&gt;K1380)</f>
        <v>176</v>
      </c>
      <c r="D1381" s="76">
        <f>D1380*(BudgetsQTable[[#This Row],[lead]]=K1380)+(BudgetsQTable[[#This Row],[prop_id]]&lt;&gt;A1380)</f>
        <v>2</v>
      </c>
      <c r="E1381" s="77">
        <v>43005.529166666667</v>
      </c>
      <c r="F1381" s="78" t="s">
        <v>2868</v>
      </c>
      <c r="G1381" s="78" t="s">
        <v>2869</v>
      </c>
      <c r="H1381" s="78" t="s">
        <v>470</v>
      </c>
      <c r="I1381" s="76" t="s">
        <v>1094</v>
      </c>
      <c r="J1381" s="76" t="s">
        <v>753</v>
      </c>
      <c r="K1381" s="78" t="s">
        <v>1684</v>
      </c>
      <c r="L1381" s="7" t="str">
        <f>IF(BudgetsQTable[[#This Row],[pi_last_name]]=" ","",HYPERLINK("https://www.ejacket.nsf.gov/ej/showProposal.do?Continue=Y&amp;ID="&amp;BudgetsQTable[[#This Row],[prop_id]],BudgetsQTable[[#This Row],[prop_id]]))</f>
        <v/>
      </c>
      <c r="M1381" s="78" t="s">
        <v>753</v>
      </c>
      <c r="N1381" s="7" t="str">
        <f>IF(BudgetsQTable[[#This Row],[pi_last_name]]=" ","",HYPERLINK("mailto:"&amp;BudgetsQTable[[#This Row],[pi_email]]&amp;"&amp;subject=Your NSF Proposal:  "&amp;BudgetsQTable[[#This Row],[prop_id]],BudgetsQTable[[#This Row],[pi_email]]))</f>
        <v/>
      </c>
      <c r="O1381" s="78" t="s">
        <v>753</v>
      </c>
      <c r="P1381" s="78">
        <v>1</v>
      </c>
      <c r="Q1381" s="78">
        <v>1</v>
      </c>
      <c r="R1381" s="79">
        <v>29750</v>
      </c>
      <c r="S1381" s="79">
        <v>0</v>
      </c>
      <c r="T1381" s="79">
        <v>0</v>
      </c>
      <c r="U1381" s="80">
        <v>194045</v>
      </c>
      <c r="V1381" s="78">
        <v>0</v>
      </c>
      <c r="W1381" s="78">
        <v>1</v>
      </c>
      <c r="X1381" s="11" t="str">
        <f ca="1">IF(ISBLANK(BudgetsQTable[[#This Row],[budg_seq_yr]]),"FY"&amp;fiscalyear,"FY"&amp;fiscalyear-1+BudgetsQTable[[#This Row],[budg_seq_yr]])</f>
        <v>FY18</v>
      </c>
      <c r="Y1381" s="79">
        <v>194045</v>
      </c>
      <c r="Z1381" s="78" t="s">
        <v>2869</v>
      </c>
      <c r="AA1381" s="78" t="s">
        <v>470</v>
      </c>
      <c r="AB1381" s="76" t="s">
        <v>2821</v>
      </c>
      <c r="AC1381" s="78" t="s">
        <v>2903</v>
      </c>
    </row>
    <row r="1382" spans="1:29" x14ac:dyDescent="0.35">
      <c r="A1382" s="10" t="s">
        <v>3955</v>
      </c>
      <c r="B1382" s="76" t="s">
        <v>2834</v>
      </c>
      <c r="C1382" s="76">
        <f>C1381+(BudgetsQTable[[#This Row],[lead]]&lt;&gt;K1381)</f>
        <v>176</v>
      </c>
      <c r="D1382" s="76">
        <f>D1381*(BudgetsQTable[[#This Row],[lead]]=K1381)+(BudgetsQTable[[#This Row],[prop_id]]&lt;&gt;A1381)</f>
        <v>2</v>
      </c>
      <c r="E1382" s="77">
        <v>43005.529166666667</v>
      </c>
      <c r="F1382" s="78" t="s">
        <v>2868</v>
      </c>
      <c r="G1382" s="78" t="s">
        <v>2869</v>
      </c>
      <c r="H1382" s="78" t="s">
        <v>470</v>
      </c>
      <c r="I1382" s="76" t="s">
        <v>1094</v>
      </c>
      <c r="J1382" s="76" t="s">
        <v>753</v>
      </c>
      <c r="K1382" s="78" t="s">
        <v>1684</v>
      </c>
      <c r="L1382" s="7" t="str">
        <f>IF(BudgetsQTable[[#This Row],[pi_last_name]]=" ","",HYPERLINK("https://www.ejacket.nsf.gov/ej/showProposal.do?Continue=Y&amp;ID="&amp;BudgetsQTable[[#This Row],[prop_id]],BudgetsQTable[[#This Row],[prop_id]]))</f>
        <v/>
      </c>
      <c r="M1382" s="78" t="s">
        <v>753</v>
      </c>
      <c r="N1382" s="7" t="str">
        <f>IF(BudgetsQTable[[#This Row],[pi_last_name]]=" ","",HYPERLINK("mailto:"&amp;BudgetsQTable[[#This Row],[pi_email]]&amp;"&amp;subject=Your NSF Proposal:  "&amp;BudgetsQTable[[#This Row],[prop_id]],BudgetsQTable[[#This Row],[pi_email]]))</f>
        <v/>
      </c>
      <c r="O1382" s="78" t="s">
        <v>753</v>
      </c>
      <c r="P1382" s="78">
        <v>1</v>
      </c>
      <c r="Q1382" s="78">
        <v>1</v>
      </c>
      <c r="R1382" s="79">
        <v>30643</v>
      </c>
      <c r="S1382" s="79">
        <v>0</v>
      </c>
      <c r="T1382" s="79">
        <v>0</v>
      </c>
      <c r="U1382" s="80">
        <v>199911</v>
      </c>
      <c r="V1382" s="78">
        <v>0</v>
      </c>
      <c r="W1382" s="78">
        <v>2</v>
      </c>
      <c r="X1382" s="11" t="str">
        <f ca="1">IF(ISBLANK(BudgetsQTable[[#This Row],[budg_seq_yr]]),"FY"&amp;fiscalyear,"FY"&amp;fiscalyear-1+BudgetsQTable[[#This Row],[budg_seq_yr]])</f>
        <v>FY19</v>
      </c>
      <c r="Y1382" s="79">
        <v>199911</v>
      </c>
      <c r="Z1382" s="78" t="s">
        <v>2869</v>
      </c>
      <c r="AA1382" s="78" t="s">
        <v>470</v>
      </c>
      <c r="AB1382" s="76" t="s">
        <v>2821</v>
      </c>
      <c r="AC1382" s="78" t="s">
        <v>2903</v>
      </c>
    </row>
    <row r="1383" spans="1:29" x14ac:dyDescent="0.35">
      <c r="A1383" s="10" t="s">
        <v>3955</v>
      </c>
      <c r="B1383" s="76" t="s">
        <v>2834</v>
      </c>
      <c r="C1383" s="76">
        <f>C1382+(BudgetsQTable[[#This Row],[lead]]&lt;&gt;K1382)</f>
        <v>176</v>
      </c>
      <c r="D1383" s="76">
        <f>D1382*(BudgetsQTable[[#This Row],[lead]]=K1382)+(BudgetsQTable[[#This Row],[prop_id]]&lt;&gt;A1382)</f>
        <v>2</v>
      </c>
      <c r="E1383" s="77">
        <v>43005.529166666667</v>
      </c>
      <c r="F1383" s="78" t="s">
        <v>2868</v>
      </c>
      <c r="G1383" s="78" t="s">
        <v>2869</v>
      </c>
      <c r="H1383" s="78" t="s">
        <v>470</v>
      </c>
      <c r="I1383" s="76" t="s">
        <v>1094</v>
      </c>
      <c r="J1383" s="76" t="s">
        <v>753</v>
      </c>
      <c r="K1383" s="78" t="s">
        <v>1684</v>
      </c>
      <c r="L1383" s="7" t="str">
        <f>IF(BudgetsQTable[[#This Row],[pi_last_name]]=" ","",HYPERLINK("https://www.ejacket.nsf.gov/ej/showProposal.do?Continue=Y&amp;ID="&amp;BudgetsQTable[[#This Row],[prop_id]],BudgetsQTable[[#This Row],[prop_id]]))</f>
        <v/>
      </c>
      <c r="M1383" s="78" t="s">
        <v>753</v>
      </c>
      <c r="N1383" s="7" t="str">
        <f>IF(BudgetsQTable[[#This Row],[pi_last_name]]=" ","",HYPERLINK("mailto:"&amp;BudgetsQTable[[#This Row],[pi_email]]&amp;"&amp;subject=Your NSF Proposal:  "&amp;BudgetsQTable[[#This Row],[prop_id]],BudgetsQTable[[#This Row],[pi_email]]))</f>
        <v/>
      </c>
      <c r="O1383" s="78" t="s">
        <v>753</v>
      </c>
      <c r="P1383" s="78">
        <v>1</v>
      </c>
      <c r="Q1383" s="78">
        <v>1</v>
      </c>
      <c r="R1383" s="79">
        <v>31562</v>
      </c>
      <c r="S1383" s="79">
        <v>0</v>
      </c>
      <c r="T1383" s="79">
        <v>0</v>
      </c>
      <c r="U1383" s="80">
        <v>206044</v>
      </c>
      <c r="V1383" s="78">
        <v>0</v>
      </c>
      <c r="W1383" s="78">
        <v>3</v>
      </c>
      <c r="X1383" s="11" t="str">
        <f ca="1">IF(ISBLANK(BudgetsQTable[[#This Row],[budg_seq_yr]]),"FY"&amp;fiscalyear,"FY"&amp;fiscalyear-1+BudgetsQTable[[#This Row],[budg_seq_yr]])</f>
        <v>FY20</v>
      </c>
      <c r="Y1383" s="79">
        <v>206044</v>
      </c>
      <c r="Z1383" s="78" t="s">
        <v>2869</v>
      </c>
      <c r="AA1383" s="78" t="s">
        <v>470</v>
      </c>
      <c r="AB1383" s="76" t="s">
        <v>2821</v>
      </c>
      <c r="AC1383" s="78" t="s">
        <v>2903</v>
      </c>
    </row>
    <row r="1384" spans="1:29" x14ac:dyDescent="0.35">
      <c r="A1384" s="10" t="s">
        <v>1687</v>
      </c>
      <c r="B1384" s="76" t="s">
        <v>2824</v>
      </c>
      <c r="C1384" s="76">
        <f>C1383+(BudgetsQTable[[#This Row],[lead]]&lt;&gt;K1383)</f>
        <v>177</v>
      </c>
      <c r="D1384" s="76">
        <f>D1383*(BudgetsQTable[[#This Row],[lead]]=K1383)+(BudgetsQTable[[#This Row],[prop_id]]&lt;&gt;A1383)</f>
        <v>1</v>
      </c>
      <c r="E1384" s="77">
        <v>43005.571527777778</v>
      </c>
      <c r="F1384" s="78" t="s">
        <v>2839</v>
      </c>
      <c r="G1384" s="78" t="s">
        <v>2840</v>
      </c>
      <c r="H1384" s="78" t="s">
        <v>464</v>
      </c>
      <c r="I1384" s="76" t="s">
        <v>1119</v>
      </c>
      <c r="J1384" s="76" t="s">
        <v>3961</v>
      </c>
      <c r="K1384" s="78" t="s">
        <v>1687</v>
      </c>
      <c r="L1384" s="7" t="str">
        <f>IF(BudgetsQTable[[#This Row],[pi_last_name]]=" ","",HYPERLINK("https://www.ejacket.nsf.gov/ej/showProposal.do?Continue=Y&amp;ID="&amp;BudgetsQTable[[#This Row],[prop_id]],BudgetsQTable[[#This Row],[prop_id]]))</f>
        <v>1763688</v>
      </c>
      <c r="M1384" s="78" t="s">
        <v>1688</v>
      </c>
      <c r="N1384" s="7" t="str">
        <f>IF(BudgetsQTable[[#This Row],[pi_last_name]]=" ","",HYPERLINK("mailto:"&amp;BudgetsQTable[[#This Row],[pi_email]]&amp;"&amp;subject=Your NSF Proposal:  "&amp;BudgetsQTable[[#This Row],[prop_id]],BudgetsQTable[[#This Row],[pi_email]]))</f>
        <v>fengqian@indiana.edu</v>
      </c>
      <c r="O1384" s="78" t="s">
        <v>574</v>
      </c>
      <c r="P1384" s="78"/>
      <c r="Q1384" s="78"/>
      <c r="R1384" s="79"/>
      <c r="S1384" s="79"/>
      <c r="T1384" s="79"/>
      <c r="U1384" s="80"/>
      <c r="V1384" s="78">
        <v>0</v>
      </c>
      <c r="W1384" s="78"/>
      <c r="X1384" s="11" t="str">
        <f ca="1">IF(ISBLANK(BudgetsQTable[[#This Row],[budg_seq_yr]]),"FY"&amp;fiscalyear,"FY"&amp;fiscalyear-1+BudgetsQTable[[#This Row],[budg_seq_yr]])</f>
        <v>FY18</v>
      </c>
      <c r="Y1384" s="79">
        <v>415926</v>
      </c>
      <c r="Z1384" s="78" t="s">
        <v>2840</v>
      </c>
      <c r="AA1384" s="78" t="s">
        <v>464</v>
      </c>
      <c r="AB1384" s="76" t="s">
        <v>2821</v>
      </c>
      <c r="AC1384" s="78" t="s">
        <v>485</v>
      </c>
    </row>
    <row r="1385" spans="1:29" x14ac:dyDescent="0.35">
      <c r="A1385" s="10" t="s">
        <v>1687</v>
      </c>
      <c r="B1385" s="76" t="s">
        <v>2824</v>
      </c>
      <c r="C1385" s="76">
        <f>C1384+(BudgetsQTable[[#This Row],[lead]]&lt;&gt;K1384)</f>
        <v>177</v>
      </c>
      <c r="D1385" s="76">
        <f>D1384*(BudgetsQTable[[#This Row],[lead]]=K1384)+(BudgetsQTable[[#This Row],[prop_id]]&lt;&gt;A1384)</f>
        <v>1</v>
      </c>
      <c r="E1385" s="77">
        <v>43005.571527777778</v>
      </c>
      <c r="F1385" s="78" t="s">
        <v>2839</v>
      </c>
      <c r="G1385" s="78" t="s">
        <v>2840</v>
      </c>
      <c r="H1385" s="78" t="s">
        <v>464</v>
      </c>
      <c r="I1385" s="76" t="s">
        <v>1119</v>
      </c>
      <c r="J1385" s="76" t="s">
        <v>753</v>
      </c>
      <c r="K1385" s="78" t="s">
        <v>1687</v>
      </c>
      <c r="L1385" s="7" t="str">
        <f>IF(BudgetsQTable[[#This Row],[pi_last_name]]=" ","",HYPERLINK("https://www.ejacket.nsf.gov/ej/showProposal.do?Continue=Y&amp;ID="&amp;BudgetsQTable[[#This Row],[prop_id]],BudgetsQTable[[#This Row],[prop_id]]))</f>
        <v/>
      </c>
      <c r="M1385" s="78" t="s">
        <v>753</v>
      </c>
      <c r="N1385" s="7" t="str">
        <f>IF(BudgetsQTable[[#This Row],[pi_last_name]]=" ","",HYPERLINK("mailto:"&amp;BudgetsQTable[[#This Row],[pi_email]]&amp;"&amp;subject=Your NSF Proposal:  "&amp;BudgetsQTable[[#This Row],[prop_id]],BudgetsQTable[[#This Row],[pi_email]]))</f>
        <v/>
      </c>
      <c r="O1385" s="78" t="s">
        <v>753</v>
      </c>
      <c r="P1385" s="78">
        <v>1</v>
      </c>
      <c r="Q1385" s="78">
        <v>0.5</v>
      </c>
      <c r="R1385" s="79">
        <v>0</v>
      </c>
      <c r="S1385" s="79">
        <v>3000</v>
      </c>
      <c r="T1385" s="79">
        <v>0</v>
      </c>
      <c r="U1385" s="80">
        <v>113240</v>
      </c>
      <c r="V1385" s="78">
        <v>0</v>
      </c>
      <c r="W1385" s="78">
        <v>1</v>
      </c>
      <c r="X1385" s="11" t="str">
        <f ca="1">IF(ISBLANK(BudgetsQTable[[#This Row],[budg_seq_yr]]),"FY"&amp;fiscalyear,"FY"&amp;fiscalyear-1+BudgetsQTable[[#This Row],[budg_seq_yr]])</f>
        <v>FY18</v>
      </c>
      <c r="Y1385" s="79">
        <v>113240</v>
      </c>
      <c r="Z1385" s="78" t="s">
        <v>2840</v>
      </c>
      <c r="AA1385" s="78" t="s">
        <v>464</v>
      </c>
      <c r="AB1385" s="76" t="s">
        <v>2821</v>
      </c>
      <c r="AC1385" s="78" t="s">
        <v>485</v>
      </c>
    </row>
    <row r="1386" spans="1:29" x14ac:dyDescent="0.35">
      <c r="A1386" s="10" t="s">
        <v>1687</v>
      </c>
      <c r="B1386" s="76" t="s">
        <v>2824</v>
      </c>
      <c r="C1386" s="76">
        <f>C1385+(BudgetsQTable[[#This Row],[lead]]&lt;&gt;K1385)</f>
        <v>177</v>
      </c>
      <c r="D1386" s="76">
        <f>D1385*(BudgetsQTable[[#This Row],[lead]]=K1385)+(BudgetsQTable[[#This Row],[prop_id]]&lt;&gt;A1385)</f>
        <v>1</v>
      </c>
      <c r="E1386" s="77">
        <v>43005.571527777778</v>
      </c>
      <c r="F1386" s="78" t="s">
        <v>2839</v>
      </c>
      <c r="G1386" s="78" t="s">
        <v>2840</v>
      </c>
      <c r="H1386" s="78" t="s">
        <v>464</v>
      </c>
      <c r="I1386" s="76" t="s">
        <v>1119</v>
      </c>
      <c r="J1386" s="76" t="s">
        <v>753</v>
      </c>
      <c r="K1386" s="78" t="s">
        <v>1687</v>
      </c>
      <c r="L1386" s="7" t="str">
        <f>IF(BudgetsQTable[[#This Row],[pi_last_name]]=" ","",HYPERLINK("https://www.ejacket.nsf.gov/ej/showProposal.do?Continue=Y&amp;ID="&amp;BudgetsQTable[[#This Row],[prop_id]],BudgetsQTable[[#This Row],[prop_id]]))</f>
        <v/>
      </c>
      <c r="M1386" s="78" t="s">
        <v>753</v>
      </c>
      <c r="N1386" s="7" t="str">
        <f>IF(BudgetsQTable[[#This Row],[pi_last_name]]=" ","",HYPERLINK("mailto:"&amp;BudgetsQTable[[#This Row],[pi_email]]&amp;"&amp;subject=Your NSF Proposal:  "&amp;BudgetsQTable[[#This Row],[prop_id]],BudgetsQTable[[#This Row],[pi_email]]))</f>
        <v/>
      </c>
      <c r="O1386" s="78" t="s">
        <v>753</v>
      </c>
      <c r="P1386" s="78">
        <v>1</v>
      </c>
      <c r="Q1386" s="78">
        <v>0.5</v>
      </c>
      <c r="R1386" s="79">
        <v>0</v>
      </c>
      <c r="S1386" s="79">
        <v>3000</v>
      </c>
      <c r="T1386" s="79">
        <v>0</v>
      </c>
      <c r="U1386" s="80">
        <v>97614</v>
      </c>
      <c r="V1386" s="78">
        <v>0</v>
      </c>
      <c r="W1386" s="78">
        <v>2</v>
      </c>
      <c r="X1386" s="11" t="str">
        <f ca="1">IF(ISBLANK(BudgetsQTable[[#This Row],[budg_seq_yr]]),"FY"&amp;fiscalyear,"FY"&amp;fiscalyear-1+BudgetsQTable[[#This Row],[budg_seq_yr]])</f>
        <v>FY19</v>
      </c>
      <c r="Y1386" s="79">
        <v>97614</v>
      </c>
      <c r="Z1386" s="78" t="s">
        <v>2840</v>
      </c>
      <c r="AA1386" s="78" t="s">
        <v>464</v>
      </c>
      <c r="AB1386" s="76" t="s">
        <v>2821</v>
      </c>
      <c r="AC1386" s="78" t="s">
        <v>485</v>
      </c>
    </row>
    <row r="1387" spans="1:29" x14ac:dyDescent="0.35">
      <c r="A1387" s="10" t="s">
        <v>1687</v>
      </c>
      <c r="B1387" s="76" t="s">
        <v>2824</v>
      </c>
      <c r="C1387" s="76">
        <f>C1386+(BudgetsQTable[[#This Row],[lead]]&lt;&gt;K1386)</f>
        <v>177</v>
      </c>
      <c r="D1387" s="76">
        <f>D1386*(BudgetsQTable[[#This Row],[lead]]=K1386)+(BudgetsQTable[[#This Row],[prop_id]]&lt;&gt;A1386)</f>
        <v>1</v>
      </c>
      <c r="E1387" s="77">
        <v>43005.571527777778</v>
      </c>
      <c r="F1387" s="78" t="s">
        <v>2839</v>
      </c>
      <c r="G1387" s="78" t="s">
        <v>2840</v>
      </c>
      <c r="H1387" s="78" t="s">
        <v>464</v>
      </c>
      <c r="I1387" s="76" t="s">
        <v>1119</v>
      </c>
      <c r="J1387" s="76" t="s">
        <v>753</v>
      </c>
      <c r="K1387" s="78" t="s">
        <v>1687</v>
      </c>
      <c r="L1387" s="7" t="str">
        <f>IF(BudgetsQTable[[#This Row],[pi_last_name]]=" ","",HYPERLINK("https://www.ejacket.nsf.gov/ej/showProposal.do?Continue=Y&amp;ID="&amp;BudgetsQTable[[#This Row],[prop_id]],BudgetsQTable[[#This Row],[prop_id]]))</f>
        <v/>
      </c>
      <c r="M1387" s="78" t="s">
        <v>753</v>
      </c>
      <c r="N1387" s="7" t="str">
        <f>IF(BudgetsQTable[[#This Row],[pi_last_name]]=" ","",HYPERLINK("mailto:"&amp;BudgetsQTable[[#This Row],[pi_email]]&amp;"&amp;subject=Your NSF Proposal:  "&amp;BudgetsQTable[[#This Row],[prop_id]],BudgetsQTable[[#This Row],[pi_email]]))</f>
        <v/>
      </c>
      <c r="O1387" s="78" t="s">
        <v>753</v>
      </c>
      <c r="P1387" s="78">
        <v>1</v>
      </c>
      <c r="Q1387" s="78">
        <v>0.5</v>
      </c>
      <c r="R1387" s="79">
        <v>0</v>
      </c>
      <c r="S1387" s="79">
        <v>3000</v>
      </c>
      <c r="T1387" s="79">
        <v>0</v>
      </c>
      <c r="U1387" s="80">
        <v>100854</v>
      </c>
      <c r="V1387" s="78">
        <v>0</v>
      </c>
      <c r="W1387" s="78">
        <v>3</v>
      </c>
      <c r="X1387" s="11" t="str">
        <f ca="1">IF(ISBLANK(BudgetsQTable[[#This Row],[budg_seq_yr]]),"FY"&amp;fiscalyear,"FY"&amp;fiscalyear-1+BudgetsQTable[[#This Row],[budg_seq_yr]])</f>
        <v>FY20</v>
      </c>
      <c r="Y1387" s="79">
        <v>100854</v>
      </c>
      <c r="Z1387" s="78" t="s">
        <v>2840</v>
      </c>
      <c r="AA1387" s="78" t="s">
        <v>464</v>
      </c>
      <c r="AB1387" s="76" t="s">
        <v>2821</v>
      </c>
      <c r="AC1387" s="78" t="s">
        <v>485</v>
      </c>
    </row>
    <row r="1388" spans="1:29" x14ac:dyDescent="0.35">
      <c r="A1388" s="10" t="s">
        <v>1687</v>
      </c>
      <c r="B1388" s="76" t="s">
        <v>2824</v>
      </c>
      <c r="C1388" s="76">
        <f>C1387+(BudgetsQTable[[#This Row],[lead]]&lt;&gt;K1387)</f>
        <v>177</v>
      </c>
      <c r="D1388" s="76">
        <f>D1387*(BudgetsQTable[[#This Row],[lead]]=K1387)+(BudgetsQTable[[#This Row],[prop_id]]&lt;&gt;A1387)</f>
        <v>1</v>
      </c>
      <c r="E1388" s="77">
        <v>43005.571527777778</v>
      </c>
      <c r="F1388" s="78" t="s">
        <v>2839</v>
      </c>
      <c r="G1388" s="78" t="s">
        <v>2840</v>
      </c>
      <c r="H1388" s="78" t="s">
        <v>464</v>
      </c>
      <c r="I1388" s="76" t="s">
        <v>1119</v>
      </c>
      <c r="J1388" s="76" t="s">
        <v>753</v>
      </c>
      <c r="K1388" s="78" t="s">
        <v>1687</v>
      </c>
      <c r="L1388" s="7" t="str">
        <f>IF(BudgetsQTable[[#This Row],[pi_last_name]]=" ","",HYPERLINK("https://www.ejacket.nsf.gov/ej/showProposal.do?Continue=Y&amp;ID="&amp;BudgetsQTable[[#This Row],[prop_id]],BudgetsQTable[[#This Row],[prop_id]]))</f>
        <v/>
      </c>
      <c r="M1388" s="78" t="s">
        <v>753</v>
      </c>
      <c r="N1388" s="7" t="str">
        <f>IF(BudgetsQTable[[#This Row],[pi_last_name]]=" ","",HYPERLINK("mailto:"&amp;BudgetsQTable[[#This Row],[pi_email]]&amp;"&amp;subject=Your NSF Proposal:  "&amp;BudgetsQTable[[#This Row],[prop_id]],BudgetsQTable[[#This Row],[pi_email]]))</f>
        <v/>
      </c>
      <c r="O1388" s="78" t="s">
        <v>753</v>
      </c>
      <c r="P1388" s="78">
        <v>1</v>
      </c>
      <c r="Q1388" s="78">
        <v>0.5</v>
      </c>
      <c r="R1388" s="79">
        <v>0</v>
      </c>
      <c r="S1388" s="79">
        <v>3000</v>
      </c>
      <c r="T1388" s="79">
        <v>0</v>
      </c>
      <c r="U1388" s="80">
        <v>104218</v>
      </c>
      <c r="V1388" s="78">
        <v>0</v>
      </c>
      <c r="W1388" s="78">
        <v>4</v>
      </c>
      <c r="X1388" s="11" t="str">
        <f ca="1">IF(ISBLANK(BudgetsQTable[[#This Row],[budg_seq_yr]]),"FY"&amp;fiscalyear,"FY"&amp;fiscalyear-1+BudgetsQTable[[#This Row],[budg_seq_yr]])</f>
        <v>FY21</v>
      </c>
      <c r="Y1388" s="79">
        <v>104218</v>
      </c>
      <c r="Z1388" s="78" t="s">
        <v>2840</v>
      </c>
      <c r="AA1388" s="78" t="s">
        <v>464</v>
      </c>
      <c r="AB1388" s="76" t="s">
        <v>2821</v>
      </c>
      <c r="AC1388" s="78" t="s">
        <v>485</v>
      </c>
    </row>
    <row r="1389" spans="1:29" x14ac:dyDescent="0.35">
      <c r="A1389" s="10" t="s">
        <v>3962</v>
      </c>
      <c r="B1389" s="76" t="s">
        <v>2834</v>
      </c>
      <c r="C1389" s="76">
        <f>C1388+(BudgetsQTable[[#This Row],[lead]]&lt;&gt;K1388)</f>
        <v>177</v>
      </c>
      <c r="D1389" s="76">
        <f>D1388*(BudgetsQTable[[#This Row],[lead]]=K1388)+(BudgetsQTable[[#This Row],[prop_id]]&lt;&gt;A1388)</f>
        <v>2</v>
      </c>
      <c r="E1389" s="77">
        <v>43004.704861111109</v>
      </c>
      <c r="F1389" s="78" t="s">
        <v>2839</v>
      </c>
      <c r="G1389" s="78" t="s">
        <v>2840</v>
      </c>
      <c r="H1389" s="78" t="s">
        <v>464</v>
      </c>
      <c r="I1389" s="76" t="s">
        <v>1119</v>
      </c>
      <c r="J1389" s="76" t="s">
        <v>3966</v>
      </c>
      <c r="K1389" s="78" t="s">
        <v>1687</v>
      </c>
      <c r="L1389" s="7" t="str">
        <f>IF(BudgetsQTable[[#This Row],[pi_last_name]]=" ","",HYPERLINK("https://www.ejacket.nsf.gov/ej/showProposal.do?Continue=Y&amp;ID="&amp;BudgetsQTable[[#This Row],[prop_id]],BudgetsQTable[[#This Row],[prop_id]]))</f>
        <v>1763402</v>
      </c>
      <c r="M1389" s="78" t="s">
        <v>3963</v>
      </c>
      <c r="N1389" s="7" t="str">
        <f>IF(BudgetsQTable[[#This Row],[pi_last_name]]=" ","",HYPERLINK("mailto:"&amp;BudgetsQTable[[#This Row],[pi_email]]&amp;"&amp;subject=Your NSF Proposal:  "&amp;BudgetsQTable[[#This Row],[prop_id]],BudgetsQTable[[#This Row],[pi_email]]))</f>
        <v>zmao@umich.edu</v>
      </c>
      <c r="O1389" s="78" t="s">
        <v>713</v>
      </c>
      <c r="P1389" s="78"/>
      <c r="Q1389" s="78"/>
      <c r="R1389" s="79"/>
      <c r="S1389" s="79"/>
      <c r="T1389" s="79"/>
      <c r="U1389" s="80"/>
      <c r="V1389" s="78">
        <v>0</v>
      </c>
      <c r="W1389" s="78"/>
      <c r="X1389" s="11" t="str">
        <f ca="1">IF(ISBLANK(BudgetsQTable[[#This Row],[budg_seq_yr]]),"FY"&amp;fiscalyear,"FY"&amp;fiscalyear-1+BudgetsQTable[[#This Row],[budg_seq_yr]])</f>
        <v>FY18</v>
      </c>
      <c r="Y1389" s="79">
        <v>527794</v>
      </c>
      <c r="Z1389" s="78" t="s">
        <v>2840</v>
      </c>
      <c r="AA1389" s="78" t="s">
        <v>464</v>
      </c>
      <c r="AB1389" s="76" t="s">
        <v>2821</v>
      </c>
      <c r="AC1389" s="78" t="s">
        <v>485</v>
      </c>
    </row>
    <row r="1390" spans="1:29" x14ac:dyDescent="0.35">
      <c r="A1390" s="10" t="s">
        <v>3962</v>
      </c>
      <c r="B1390" s="76" t="s">
        <v>2834</v>
      </c>
      <c r="C1390" s="76">
        <f>C1389+(BudgetsQTable[[#This Row],[lead]]&lt;&gt;K1389)</f>
        <v>177</v>
      </c>
      <c r="D1390" s="76">
        <f>D1389*(BudgetsQTable[[#This Row],[lead]]=K1389)+(BudgetsQTable[[#This Row],[prop_id]]&lt;&gt;A1389)</f>
        <v>2</v>
      </c>
      <c r="E1390" s="77">
        <v>43004.704861111109</v>
      </c>
      <c r="F1390" s="78" t="s">
        <v>2839</v>
      </c>
      <c r="G1390" s="78" t="s">
        <v>2840</v>
      </c>
      <c r="H1390" s="78" t="s">
        <v>464</v>
      </c>
      <c r="I1390" s="76" t="s">
        <v>1119</v>
      </c>
      <c r="J1390" s="76" t="s">
        <v>753</v>
      </c>
      <c r="K1390" s="78" t="s">
        <v>1687</v>
      </c>
      <c r="L1390" s="7" t="str">
        <f>IF(BudgetsQTable[[#This Row],[pi_last_name]]=" ","",HYPERLINK("https://www.ejacket.nsf.gov/ej/showProposal.do?Continue=Y&amp;ID="&amp;BudgetsQTable[[#This Row],[prop_id]],BudgetsQTable[[#This Row],[prop_id]]))</f>
        <v/>
      </c>
      <c r="M1390" s="78" t="s">
        <v>753</v>
      </c>
      <c r="N1390" s="7" t="str">
        <f>IF(BudgetsQTable[[#This Row],[pi_last_name]]=" ","",HYPERLINK("mailto:"&amp;BudgetsQTable[[#This Row],[pi_email]]&amp;"&amp;subject=Your NSF Proposal:  "&amp;BudgetsQTable[[#This Row],[prop_id]],BudgetsQTable[[#This Row],[pi_email]]))</f>
        <v/>
      </c>
      <c r="O1390" s="78" t="s">
        <v>753</v>
      </c>
      <c r="P1390" s="78">
        <v>1</v>
      </c>
      <c r="Q1390" s="78">
        <v>0.25</v>
      </c>
      <c r="R1390" s="79">
        <v>0</v>
      </c>
      <c r="S1390" s="79">
        <v>0</v>
      </c>
      <c r="T1390" s="79">
        <v>0</v>
      </c>
      <c r="U1390" s="80">
        <v>131645</v>
      </c>
      <c r="V1390" s="78">
        <v>0</v>
      </c>
      <c r="W1390" s="78">
        <v>1</v>
      </c>
      <c r="X1390" s="11" t="str">
        <f ca="1">IF(ISBLANK(BudgetsQTable[[#This Row],[budg_seq_yr]]),"FY"&amp;fiscalyear,"FY"&amp;fiscalyear-1+BudgetsQTable[[#This Row],[budg_seq_yr]])</f>
        <v>FY18</v>
      </c>
      <c r="Y1390" s="79">
        <v>131645</v>
      </c>
      <c r="Z1390" s="78" t="s">
        <v>2840</v>
      </c>
      <c r="AA1390" s="78" t="s">
        <v>464</v>
      </c>
      <c r="AB1390" s="76" t="s">
        <v>2821</v>
      </c>
      <c r="AC1390" s="78" t="s">
        <v>485</v>
      </c>
    </row>
    <row r="1391" spans="1:29" x14ac:dyDescent="0.35">
      <c r="A1391" s="10" t="s">
        <v>3962</v>
      </c>
      <c r="B1391" s="76" t="s">
        <v>2834</v>
      </c>
      <c r="C1391" s="76">
        <f>C1390+(BudgetsQTable[[#This Row],[lead]]&lt;&gt;K1390)</f>
        <v>177</v>
      </c>
      <c r="D1391" s="76">
        <f>D1390*(BudgetsQTable[[#This Row],[lead]]=K1390)+(BudgetsQTable[[#This Row],[prop_id]]&lt;&gt;A1390)</f>
        <v>2</v>
      </c>
      <c r="E1391" s="77">
        <v>43004.704861111109</v>
      </c>
      <c r="F1391" s="78" t="s">
        <v>2839</v>
      </c>
      <c r="G1391" s="78" t="s">
        <v>2840</v>
      </c>
      <c r="H1391" s="78" t="s">
        <v>464</v>
      </c>
      <c r="I1391" s="76" t="s">
        <v>1119</v>
      </c>
      <c r="J1391" s="76" t="s">
        <v>753</v>
      </c>
      <c r="K1391" s="78" t="s">
        <v>1687</v>
      </c>
      <c r="L1391" s="7" t="str">
        <f>IF(BudgetsQTable[[#This Row],[pi_last_name]]=" ","",HYPERLINK("https://www.ejacket.nsf.gov/ej/showProposal.do?Continue=Y&amp;ID="&amp;BudgetsQTable[[#This Row],[prop_id]],BudgetsQTable[[#This Row],[prop_id]]))</f>
        <v/>
      </c>
      <c r="M1391" s="78" t="s">
        <v>753</v>
      </c>
      <c r="N1391" s="7" t="str">
        <f>IF(BudgetsQTable[[#This Row],[pi_last_name]]=" ","",HYPERLINK("mailto:"&amp;BudgetsQTable[[#This Row],[pi_email]]&amp;"&amp;subject=Your NSF Proposal:  "&amp;BudgetsQTable[[#This Row],[prop_id]],BudgetsQTable[[#This Row],[pi_email]]))</f>
        <v/>
      </c>
      <c r="O1391" s="78" t="s">
        <v>753</v>
      </c>
      <c r="P1391" s="78">
        <v>1</v>
      </c>
      <c r="Q1391" s="78">
        <v>0.25</v>
      </c>
      <c r="R1391" s="79">
        <v>0</v>
      </c>
      <c r="S1391" s="79">
        <v>0</v>
      </c>
      <c r="T1391" s="79">
        <v>0</v>
      </c>
      <c r="U1391" s="80">
        <v>136834</v>
      </c>
      <c r="V1391" s="78">
        <v>0</v>
      </c>
      <c r="W1391" s="78">
        <v>2</v>
      </c>
      <c r="X1391" s="11" t="str">
        <f ca="1">IF(ISBLANK(BudgetsQTable[[#This Row],[budg_seq_yr]]),"FY"&amp;fiscalyear,"FY"&amp;fiscalyear-1+BudgetsQTable[[#This Row],[budg_seq_yr]])</f>
        <v>FY19</v>
      </c>
      <c r="Y1391" s="79">
        <v>136834</v>
      </c>
      <c r="Z1391" s="78" t="s">
        <v>2840</v>
      </c>
      <c r="AA1391" s="78" t="s">
        <v>464</v>
      </c>
      <c r="AB1391" s="76" t="s">
        <v>2821</v>
      </c>
      <c r="AC1391" s="78" t="s">
        <v>485</v>
      </c>
    </row>
    <row r="1392" spans="1:29" x14ac:dyDescent="0.35">
      <c r="A1392" s="10" t="s">
        <v>3962</v>
      </c>
      <c r="B1392" s="76" t="s">
        <v>2834</v>
      </c>
      <c r="C1392" s="76">
        <f>C1391+(BudgetsQTable[[#This Row],[lead]]&lt;&gt;K1391)</f>
        <v>177</v>
      </c>
      <c r="D1392" s="76">
        <f>D1391*(BudgetsQTable[[#This Row],[lead]]=K1391)+(BudgetsQTable[[#This Row],[prop_id]]&lt;&gt;A1391)</f>
        <v>2</v>
      </c>
      <c r="E1392" s="77">
        <v>43004.704861111109</v>
      </c>
      <c r="F1392" s="78" t="s">
        <v>2839</v>
      </c>
      <c r="G1392" s="78" t="s">
        <v>2840</v>
      </c>
      <c r="H1392" s="78" t="s">
        <v>464</v>
      </c>
      <c r="I1392" s="76" t="s">
        <v>1119</v>
      </c>
      <c r="J1392" s="76" t="s">
        <v>753</v>
      </c>
      <c r="K1392" s="78" t="s">
        <v>1687</v>
      </c>
      <c r="L1392" s="7" t="str">
        <f>IF(BudgetsQTable[[#This Row],[pi_last_name]]=" ","",HYPERLINK("https://www.ejacket.nsf.gov/ej/showProposal.do?Continue=Y&amp;ID="&amp;BudgetsQTable[[#This Row],[prop_id]],BudgetsQTable[[#This Row],[prop_id]]))</f>
        <v/>
      </c>
      <c r="M1392" s="78" t="s">
        <v>753</v>
      </c>
      <c r="N1392" s="7" t="str">
        <f>IF(BudgetsQTable[[#This Row],[pi_last_name]]=" ","",HYPERLINK("mailto:"&amp;BudgetsQTable[[#This Row],[pi_email]]&amp;"&amp;subject=Your NSF Proposal:  "&amp;BudgetsQTable[[#This Row],[prop_id]],BudgetsQTable[[#This Row],[pi_email]]))</f>
        <v/>
      </c>
      <c r="O1392" s="78" t="s">
        <v>753</v>
      </c>
      <c r="P1392" s="78">
        <v>1</v>
      </c>
      <c r="Q1392" s="78">
        <v>0.25</v>
      </c>
      <c r="R1392" s="79">
        <v>0</v>
      </c>
      <c r="S1392" s="79">
        <v>0</v>
      </c>
      <c r="T1392" s="79">
        <v>0</v>
      </c>
      <c r="U1392" s="80">
        <v>127552</v>
      </c>
      <c r="V1392" s="78">
        <v>0</v>
      </c>
      <c r="W1392" s="78">
        <v>3</v>
      </c>
      <c r="X1392" s="11" t="str">
        <f ca="1">IF(ISBLANK(BudgetsQTable[[#This Row],[budg_seq_yr]]),"FY"&amp;fiscalyear,"FY"&amp;fiscalyear-1+BudgetsQTable[[#This Row],[budg_seq_yr]])</f>
        <v>FY20</v>
      </c>
      <c r="Y1392" s="79">
        <v>127552</v>
      </c>
      <c r="Z1392" s="78" t="s">
        <v>2840</v>
      </c>
      <c r="AA1392" s="78" t="s">
        <v>464</v>
      </c>
      <c r="AB1392" s="76" t="s">
        <v>2821</v>
      </c>
      <c r="AC1392" s="78" t="s">
        <v>485</v>
      </c>
    </row>
    <row r="1393" spans="1:29" x14ac:dyDescent="0.35">
      <c r="A1393" s="10" t="s">
        <v>3962</v>
      </c>
      <c r="B1393" s="76" t="s">
        <v>2834</v>
      </c>
      <c r="C1393" s="76">
        <f>C1392+(BudgetsQTable[[#This Row],[lead]]&lt;&gt;K1392)</f>
        <v>177</v>
      </c>
      <c r="D1393" s="76">
        <f>D1392*(BudgetsQTable[[#This Row],[lead]]=K1392)+(BudgetsQTable[[#This Row],[prop_id]]&lt;&gt;A1392)</f>
        <v>2</v>
      </c>
      <c r="E1393" s="77">
        <v>43004.704861111109</v>
      </c>
      <c r="F1393" s="78" t="s">
        <v>2839</v>
      </c>
      <c r="G1393" s="78" t="s">
        <v>2840</v>
      </c>
      <c r="H1393" s="78" t="s">
        <v>464</v>
      </c>
      <c r="I1393" s="76" t="s">
        <v>1119</v>
      </c>
      <c r="J1393" s="76" t="s">
        <v>753</v>
      </c>
      <c r="K1393" s="78" t="s">
        <v>1687</v>
      </c>
      <c r="L1393" s="7" t="str">
        <f>IF(BudgetsQTable[[#This Row],[pi_last_name]]=" ","",HYPERLINK("https://www.ejacket.nsf.gov/ej/showProposal.do?Continue=Y&amp;ID="&amp;BudgetsQTable[[#This Row],[prop_id]],BudgetsQTable[[#This Row],[prop_id]]))</f>
        <v/>
      </c>
      <c r="M1393" s="78" t="s">
        <v>753</v>
      </c>
      <c r="N1393" s="7" t="str">
        <f>IF(BudgetsQTable[[#This Row],[pi_last_name]]=" ","",HYPERLINK("mailto:"&amp;BudgetsQTable[[#This Row],[pi_email]]&amp;"&amp;subject=Your NSF Proposal:  "&amp;BudgetsQTable[[#This Row],[prop_id]],BudgetsQTable[[#This Row],[pi_email]]))</f>
        <v/>
      </c>
      <c r="O1393" s="78" t="s">
        <v>753</v>
      </c>
      <c r="P1393" s="78">
        <v>1</v>
      </c>
      <c r="Q1393" s="78">
        <v>0.25</v>
      </c>
      <c r="R1393" s="79">
        <v>0</v>
      </c>
      <c r="S1393" s="79">
        <v>0</v>
      </c>
      <c r="T1393" s="79">
        <v>0</v>
      </c>
      <c r="U1393" s="80">
        <v>131763</v>
      </c>
      <c r="V1393" s="78">
        <v>0</v>
      </c>
      <c r="W1393" s="78">
        <v>4</v>
      </c>
      <c r="X1393" s="11" t="str">
        <f ca="1">IF(ISBLANK(BudgetsQTable[[#This Row],[budg_seq_yr]]),"FY"&amp;fiscalyear,"FY"&amp;fiscalyear-1+BudgetsQTable[[#This Row],[budg_seq_yr]])</f>
        <v>FY21</v>
      </c>
      <c r="Y1393" s="79">
        <v>131763</v>
      </c>
      <c r="Z1393" s="78" t="s">
        <v>2840</v>
      </c>
      <c r="AA1393" s="78" t="s">
        <v>464</v>
      </c>
      <c r="AB1393" s="76" t="s">
        <v>2821</v>
      </c>
      <c r="AC1393" s="78" t="s">
        <v>485</v>
      </c>
    </row>
    <row r="1394" spans="1:29" x14ac:dyDescent="0.35">
      <c r="A1394" s="10" t="s">
        <v>1690</v>
      </c>
      <c r="B1394" s="76" t="s">
        <v>2863</v>
      </c>
      <c r="C1394" s="76">
        <f>C1393+(BudgetsQTable[[#This Row],[lead]]&lt;&gt;K1393)</f>
        <v>178</v>
      </c>
      <c r="D1394" s="76">
        <f>D1393*(BudgetsQTable[[#This Row],[lead]]=K1393)+(BudgetsQTable[[#This Row],[prop_id]]&lt;&gt;A1393)</f>
        <v>1</v>
      </c>
      <c r="E1394" s="77">
        <v>43005.571527777778</v>
      </c>
      <c r="F1394" s="78" t="s">
        <v>2868</v>
      </c>
      <c r="G1394" s="78" t="s">
        <v>2869</v>
      </c>
      <c r="H1394" s="78" t="s">
        <v>470</v>
      </c>
      <c r="I1394" s="76" t="s">
        <v>1094</v>
      </c>
      <c r="J1394" s="76" t="s">
        <v>3968</v>
      </c>
      <c r="K1394" s="78" t="s">
        <v>1690</v>
      </c>
      <c r="L1394" s="7" t="str">
        <f>IF(BudgetsQTable[[#This Row],[pi_last_name]]=" ","",HYPERLINK("https://www.ejacket.nsf.gov/ej/showProposal.do?Continue=Y&amp;ID="&amp;BudgetsQTable[[#This Row],[prop_id]],BudgetsQTable[[#This Row],[prop_id]]))</f>
        <v>1763689</v>
      </c>
      <c r="M1394" s="78" t="s">
        <v>1691</v>
      </c>
      <c r="N1394" s="7" t="str">
        <f>IF(BudgetsQTable[[#This Row],[pi_last_name]]=" ","",HYPERLINK("mailto:"&amp;BudgetsQTable[[#This Row],[pi_email]]&amp;"&amp;subject=Your NSF Proposal:  "&amp;BudgetsQTable[[#This Row],[prop_id]],BudgetsQTable[[#This Row],[pi_email]]))</f>
        <v>dcappell@purdue.edu</v>
      </c>
      <c r="O1394" s="78" t="s">
        <v>612</v>
      </c>
      <c r="P1394" s="78"/>
      <c r="Q1394" s="78"/>
      <c r="R1394" s="79"/>
      <c r="S1394" s="79"/>
      <c r="T1394" s="79"/>
      <c r="U1394" s="80"/>
      <c r="V1394" s="78">
        <v>0</v>
      </c>
      <c r="W1394" s="78"/>
      <c r="X1394" s="11" t="str">
        <f ca="1">IF(ISBLANK(BudgetsQTable[[#This Row],[budg_seq_yr]]),"FY"&amp;fiscalyear,"FY"&amp;fiscalyear-1+BudgetsQTable[[#This Row],[budg_seq_yr]])</f>
        <v>FY18</v>
      </c>
      <c r="Y1394" s="79">
        <v>1199653</v>
      </c>
      <c r="Z1394" s="78" t="s">
        <v>2869</v>
      </c>
      <c r="AA1394" s="78" t="s">
        <v>470</v>
      </c>
      <c r="AB1394" s="76" t="s">
        <v>2821</v>
      </c>
      <c r="AC1394" s="78"/>
    </row>
    <row r="1395" spans="1:29" x14ac:dyDescent="0.35">
      <c r="A1395" s="10" t="s">
        <v>1690</v>
      </c>
      <c r="B1395" s="76" t="s">
        <v>2863</v>
      </c>
      <c r="C1395" s="76">
        <f>C1394+(BudgetsQTable[[#This Row],[lead]]&lt;&gt;K1394)</f>
        <v>178</v>
      </c>
      <c r="D1395" s="76">
        <f>D1394*(BudgetsQTable[[#This Row],[lead]]=K1394)+(BudgetsQTable[[#This Row],[prop_id]]&lt;&gt;A1394)</f>
        <v>1</v>
      </c>
      <c r="E1395" s="77">
        <v>43005.571527777778</v>
      </c>
      <c r="F1395" s="78" t="s">
        <v>2868</v>
      </c>
      <c r="G1395" s="78" t="s">
        <v>2869</v>
      </c>
      <c r="H1395" s="78" t="s">
        <v>470</v>
      </c>
      <c r="I1395" s="76" t="s">
        <v>1094</v>
      </c>
      <c r="J1395" s="76" t="s">
        <v>753</v>
      </c>
      <c r="K1395" s="78" t="s">
        <v>1690</v>
      </c>
      <c r="L1395" s="7" t="str">
        <f>IF(BudgetsQTable[[#This Row],[pi_last_name]]=" ","",HYPERLINK("https://www.ejacket.nsf.gov/ej/showProposal.do?Continue=Y&amp;ID="&amp;BudgetsQTable[[#This Row],[prop_id]],BudgetsQTable[[#This Row],[prop_id]]))</f>
        <v/>
      </c>
      <c r="M1395" s="78" t="s">
        <v>753</v>
      </c>
      <c r="N1395" s="7" t="str">
        <f>IF(BudgetsQTable[[#This Row],[pi_last_name]]=" ","",HYPERLINK("mailto:"&amp;BudgetsQTable[[#This Row],[pi_email]]&amp;"&amp;subject=Your NSF Proposal:  "&amp;BudgetsQTable[[#This Row],[prop_id]],BudgetsQTable[[#This Row],[pi_email]]))</f>
        <v/>
      </c>
      <c r="O1395" s="78" t="s">
        <v>753</v>
      </c>
      <c r="P1395" s="78">
        <v>3</v>
      </c>
      <c r="Q1395" s="78">
        <v>2</v>
      </c>
      <c r="R1395" s="79">
        <v>0</v>
      </c>
      <c r="S1395" s="79">
        <v>6000</v>
      </c>
      <c r="T1395" s="79">
        <v>0</v>
      </c>
      <c r="U1395" s="80">
        <v>346353</v>
      </c>
      <c r="V1395" s="78">
        <v>0</v>
      </c>
      <c r="W1395" s="78">
        <v>1</v>
      </c>
      <c r="X1395" s="11" t="str">
        <f ca="1">IF(ISBLANK(BudgetsQTable[[#This Row],[budg_seq_yr]]),"FY"&amp;fiscalyear,"FY"&amp;fiscalyear-1+BudgetsQTable[[#This Row],[budg_seq_yr]])</f>
        <v>FY18</v>
      </c>
      <c r="Y1395" s="79">
        <v>346353</v>
      </c>
      <c r="Z1395" s="78" t="s">
        <v>2869</v>
      </c>
      <c r="AA1395" s="78" t="s">
        <v>470</v>
      </c>
      <c r="AB1395" s="76" t="s">
        <v>2821</v>
      </c>
      <c r="AC1395" s="78"/>
    </row>
    <row r="1396" spans="1:29" x14ac:dyDescent="0.35">
      <c r="A1396" s="10" t="s">
        <v>1690</v>
      </c>
      <c r="B1396" s="76" t="s">
        <v>2863</v>
      </c>
      <c r="C1396" s="76">
        <f>C1395+(BudgetsQTable[[#This Row],[lead]]&lt;&gt;K1395)</f>
        <v>178</v>
      </c>
      <c r="D1396" s="76">
        <f>D1395*(BudgetsQTable[[#This Row],[lead]]=K1395)+(BudgetsQTable[[#This Row],[prop_id]]&lt;&gt;A1395)</f>
        <v>1</v>
      </c>
      <c r="E1396" s="77">
        <v>43005.571527777778</v>
      </c>
      <c r="F1396" s="78" t="s">
        <v>2868</v>
      </c>
      <c r="G1396" s="78" t="s">
        <v>2869</v>
      </c>
      <c r="H1396" s="78" t="s">
        <v>470</v>
      </c>
      <c r="I1396" s="76" t="s">
        <v>1094</v>
      </c>
      <c r="J1396" s="76" t="s">
        <v>753</v>
      </c>
      <c r="K1396" s="78" t="s">
        <v>1690</v>
      </c>
      <c r="L1396" s="7" t="str">
        <f>IF(BudgetsQTable[[#This Row],[pi_last_name]]=" ","",HYPERLINK("https://www.ejacket.nsf.gov/ej/showProposal.do?Continue=Y&amp;ID="&amp;BudgetsQTable[[#This Row],[prop_id]],BudgetsQTable[[#This Row],[prop_id]]))</f>
        <v/>
      </c>
      <c r="M1396" s="78" t="s">
        <v>753</v>
      </c>
      <c r="N1396" s="7" t="str">
        <f>IF(BudgetsQTable[[#This Row],[pi_last_name]]=" ","",HYPERLINK("mailto:"&amp;BudgetsQTable[[#This Row],[pi_email]]&amp;"&amp;subject=Your NSF Proposal:  "&amp;BudgetsQTable[[#This Row],[prop_id]],BudgetsQTable[[#This Row],[pi_email]]))</f>
        <v/>
      </c>
      <c r="O1396" s="78" t="s">
        <v>753</v>
      </c>
      <c r="P1396" s="78">
        <v>3</v>
      </c>
      <c r="Q1396" s="78">
        <v>2</v>
      </c>
      <c r="R1396" s="79">
        <v>0</v>
      </c>
      <c r="S1396" s="79">
        <v>6000</v>
      </c>
      <c r="T1396" s="79">
        <v>0</v>
      </c>
      <c r="U1396" s="80">
        <v>352484</v>
      </c>
      <c r="V1396" s="78">
        <v>0</v>
      </c>
      <c r="W1396" s="78">
        <v>2</v>
      </c>
      <c r="X1396" s="11" t="str">
        <f ca="1">IF(ISBLANK(BudgetsQTable[[#This Row],[budg_seq_yr]]),"FY"&amp;fiscalyear,"FY"&amp;fiscalyear-1+BudgetsQTable[[#This Row],[budg_seq_yr]])</f>
        <v>FY19</v>
      </c>
      <c r="Y1396" s="79">
        <v>352484</v>
      </c>
      <c r="Z1396" s="78" t="s">
        <v>2869</v>
      </c>
      <c r="AA1396" s="78" t="s">
        <v>470</v>
      </c>
      <c r="AB1396" s="76" t="s">
        <v>2821</v>
      </c>
      <c r="AC1396" s="78"/>
    </row>
    <row r="1397" spans="1:29" x14ac:dyDescent="0.35">
      <c r="A1397" s="10" t="s">
        <v>1690</v>
      </c>
      <c r="B1397" s="76" t="s">
        <v>2863</v>
      </c>
      <c r="C1397" s="76">
        <f>C1396+(BudgetsQTable[[#This Row],[lead]]&lt;&gt;K1396)</f>
        <v>178</v>
      </c>
      <c r="D1397" s="76">
        <f>D1396*(BudgetsQTable[[#This Row],[lead]]=K1396)+(BudgetsQTable[[#This Row],[prop_id]]&lt;&gt;A1396)</f>
        <v>1</v>
      </c>
      <c r="E1397" s="77">
        <v>43005.571527777778</v>
      </c>
      <c r="F1397" s="78" t="s">
        <v>2868</v>
      </c>
      <c r="G1397" s="78" t="s">
        <v>2869</v>
      </c>
      <c r="H1397" s="78" t="s">
        <v>470</v>
      </c>
      <c r="I1397" s="76" t="s">
        <v>1094</v>
      </c>
      <c r="J1397" s="76" t="s">
        <v>753</v>
      </c>
      <c r="K1397" s="78" t="s">
        <v>1690</v>
      </c>
      <c r="L1397" s="7" t="str">
        <f>IF(BudgetsQTable[[#This Row],[pi_last_name]]=" ","",HYPERLINK("https://www.ejacket.nsf.gov/ej/showProposal.do?Continue=Y&amp;ID="&amp;BudgetsQTable[[#This Row],[prop_id]],BudgetsQTable[[#This Row],[prop_id]]))</f>
        <v/>
      </c>
      <c r="M1397" s="78" t="s">
        <v>753</v>
      </c>
      <c r="N1397" s="7" t="str">
        <f>IF(BudgetsQTable[[#This Row],[pi_last_name]]=" ","",HYPERLINK("mailto:"&amp;BudgetsQTable[[#This Row],[pi_email]]&amp;"&amp;subject=Your NSF Proposal:  "&amp;BudgetsQTable[[#This Row],[prop_id]],BudgetsQTable[[#This Row],[pi_email]]))</f>
        <v/>
      </c>
      <c r="O1397" s="78" t="s">
        <v>753</v>
      </c>
      <c r="P1397" s="78">
        <v>2</v>
      </c>
      <c r="Q1397" s="78">
        <v>2</v>
      </c>
      <c r="R1397" s="79">
        <v>0</v>
      </c>
      <c r="S1397" s="79">
        <v>6000</v>
      </c>
      <c r="T1397" s="79">
        <v>0</v>
      </c>
      <c r="U1397" s="80">
        <v>249927</v>
      </c>
      <c r="V1397" s="78">
        <v>0</v>
      </c>
      <c r="W1397" s="78">
        <v>3</v>
      </c>
      <c r="X1397" s="11" t="str">
        <f ca="1">IF(ISBLANK(BudgetsQTable[[#This Row],[budg_seq_yr]]),"FY"&amp;fiscalyear,"FY"&amp;fiscalyear-1+BudgetsQTable[[#This Row],[budg_seq_yr]])</f>
        <v>FY20</v>
      </c>
      <c r="Y1397" s="79">
        <v>249927</v>
      </c>
      <c r="Z1397" s="78" t="s">
        <v>2869</v>
      </c>
      <c r="AA1397" s="78" t="s">
        <v>470</v>
      </c>
      <c r="AB1397" s="76" t="s">
        <v>2821</v>
      </c>
      <c r="AC1397" s="78"/>
    </row>
    <row r="1398" spans="1:29" x14ac:dyDescent="0.35">
      <c r="A1398" s="10" t="s">
        <v>1690</v>
      </c>
      <c r="B1398" s="76" t="s">
        <v>2863</v>
      </c>
      <c r="C1398" s="76">
        <f>C1397+(BudgetsQTable[[#This Row],[lead]]&lt;&gt;K1397)</f>
        <v>178</v>
      </c>
      <c r="D1398" s="76">
        <f>D1397*(BudgetsQTable[[#This Row],[lead]]=K1397)+(BudgetsQTable[[#This Row],[prop_id]]&lt;&gt;A1397)</f>
        <v>1</v>
      </c>
      <c r="E1398" s="77">
        <v>43005.571527777778</v>
      </c>
      <c r="F1398" s="78" t="s">
        <v>2868</v>
      </c>
      <c r="G1398" s="78" t="s">
        <v>2869</v>
      </c>
      <c r="H1398" s="78" t="s">
        <v>470</v>
      </c>
      <c r="I1398" s="76" t="s">
        <v>1094</v>
      </c>
      <c r="J1398" s="76" t="s">
        <v>753</v>
      </c>
      <c r="K1398" s="78" t="s">
        <v>1690</v>
      </c>
      <c r="L1398" s="7" t="str">
        <f>IF(BudgetsQTable[[#This Row],[pi_last_name]]=" ","",HYPERLINK("https://www.ejacket.nsf.gov/ej/showProposal.do?Continue=Y&amp;ID="&amp;BudgetsQTable[[#This Row],[prop_id]],BudgetsQTable[[#This Row],[prop_id]]))</f>
        <v/>
      </c>
      <c r="M1398" s="78" t="s">
        <v>753</v>
      </c>
      <c r="N1398" s="7" t="str">
        <f>IF(BudgetsQTable[[#This Row],[pi_last_name]]=" ","",HYPERLINK("mailto:"&amp;BudgetsQTable[[#This Row],[pi_email]]&amp;"&amp;subject=Your NSF Proposal:  "&amp;BudgetsQTable[[#This Row],[prop_id]],BudgetsQTable[[#This Row],[pi_email]]))</f>
        <v/>
      </c>
      <c r="O1398" s="78" t="s">
        <v>753</v>
      </c>
      <c r="P1398" s="78">
        <v>2</v>
      </c>
      <c r="Q1398" s="78">
        <v>1.5</v>
      </c>
      <c r="R1398" s="79">
        <v>0</v>
      </c>
      <c r="S1398" s="79">
        <v>6000</v>
      </c>
      <c r="T1398" s="79">
        <v>0</v>
      </c>
      <c r="U1398" s="80">
        <v>250889</v>
      </c>
      <c r="V1398" s="78">
        <v>0</v>
      </c>
      <c r="W1398" s="78">
        <v>4</v>
      </c>
      <c r="X1398" s="11" t="str">
        <f ca="1">IF(ISBLANK(BudgetsQTable[[#This Row],[budg_seq_yr]]),"FY"&amp;fiscalyear,"FY"&amp;fiscalyear-1+BudgetsQTable[[#This Row],[budg_seq_yr]])</f>
        <v>FY21</v>
      </c>
      <c r="Y1398" s="79">
        <v>250889</v>
      </c>
      <c r="Z1398" s="78" t="s">
        <v>2869</v>
      </c>
      <c r="AA1398" s="78" t="s">
        <v>470</v>
      </c>
      <c r="AB1398" s="76" t="s">
        <v>2821</v>
      </c>
      <c r="AC1398" s="78"/>
    </row>
    <row r="1399" spans="1:29" x14ac:dyDescent="0.35">
      <c r="A1399" s="10" t="s">
        <v>1693</v>
      </c>
      <c r="B1399" s="76" t="s">
        <v>2863</v>
      </c>
      <c r="C1399" s="76">
        <f>C1398+(BudgetsQTable[[#This Row],[lead]]&lt;&gt;K1398)</f>
        <v>179</v>
      </c>
      <c r="D1399" s="76">
        <f>D1398*(BudgetsQTable[[#This Row],[lead]]=K1398)+(BudgetsQTable[[#This Row],[prop_id]]&lt;&gt;A1398)</f>
        <v>1</v>
      </c>
      <c r="E1399" s="77">
        <v>43005.572222222225</v>
      </c>
      <c r="F1399" s="78" t="s">
        <v>2868</v>
      </c>
      <c r="G1399" s="78" t="s">
        <v>2869</v>
      </c>
      <c r="H1399" s="78" t="s">
        <v>468</v>
      </c>
      <c r="I1399" s="76" t="s">
        <v>807</v>
      </c>
      <c r="J1399" s="76" t="s">
        <v>3971</v>
      </c>
      <c r="K1399" s="78" t="s">
        <v>1693</v>
      </c>
      <c r="L1399" s="7" t="str">
        <f>IF(BudgetsQTable[[#This Row],[pi_last_name]]=" ","",HYPERLINK("https://www.ejacket.nsf.gov/ej/showProposal.do?Continue=Y&amp;ID="&amp;BudgetsQTable[[#This Row],[prop_id]],BudgetsQTable[[#This Row],[prop_id]]))</f>
        <v>1763690</v>
      </c>
      <c r="M1399" s="78" t="s">
        <v>1694</v>
      </c>
      <c r="N1399" s="7" t="str">
        <f>IF(BudgetsQTable[[#This Row],[pi_last_name]]=" ","",HYPERLINK("mailto:"&amp;BudgetsQTable[[#This Row],[pi_email]]&amp;"&amp;subject=Your NSF Proposal:  "&amp;BudgetsQTable[[#This Row],[prop_id]],BudgetsQTable[[#This Row],[pi_email]]))</f>
        <v>cprose@cs.cmu.edu</v>
      </c>
      <c r="O1399" s="78" t="s">
        <v>542</v>
      </c>
      <c r="P1399" s="78"/>
      <c r="Q1399" s="78"/>
      <c r="R1399" s="79"/>
      <c r="S1399" s="79"/>
      <c r="T1399" s="79"/>
      <c r="U1399" s="80"/>
      <c r="V1399" s="78">
        <v>0</v>
      </c>
      <c r="W1399" s="78"/>
      <c r="X1399" s="11" t="str">
        <f ca="1">IF(ISBLANK(BudgetsQTable[[#This Row],[budg_seq_yr]]),"FY"&amp;fiscalyear,"FY"&amp;fiscalyear-1+BudgetsQTable[[#This Row],[budg_seq_yr]])</f>
        <v>FY18</v>
      </c>
      <c r="Y1399" s="79">
        <v>1188870</v>
      </c>
      <c r="Z1399" s="78" t="s">
        <v>2869</v>
      </c>
      <c r="AA1399" s="78" t="s">
        <v>468</v>
      </c>
      <c r="AB1399" s="76" t="s">
        <v>2821</v>
      </c>
      <c r="AC1399" s="78" t="s">
        <v>468</v>
      </c>
    </row>
    <row r="1400" spans="1:29" x14ac:dyDescent="0.35">
      <c r="A1400" s="10" t="s">
        <v>1693</v>
      </c>
      <c r="B1400" s="76" t="s">
        <v>2863</v>
      </c>
      <c r="C1400" s="76">
        <f>C1399+(BudgetsQTable[[#This Row],[lead]]&lt;&gt;K1399)</f>
        <v>179</v>
      </c>
      <c r="D1400" s="76">
        <f>D1399*(BudgetsQTable[[#This Row],[lead]]=K1399)+(BudgetsQTable[[#This Row],[prop_id]]&lt;&gt;A1399)</f>
        <v>1</v>
      </c>
      <c r="E1400" s="77">
        <v>43005.572222222225</v>
      </c>
      <c r="F1400" s="78" t="s">
        <v>2868</v>
      </c>
      <c r="G1400" s="78" t="s">
        <v>2869</v>
      </c>
      <c r="H1400" s="78" t="s">
        <v>468</v>
      </c>
      <c r="I1400" s="76" t="s">
        <v>807</v>
      </c>
      <c r="J1400" s="76" t="s">
        <v>753</v>
      </c>
      <c r="K1400" s="78" t="s">
        <v>1693</v>
      </c>
      <c r="L1400" s="7" t="str">
        <f>IF(BudgetsQTable[[#This Row],[pi_last_name]]=" ","",HYPERLINK("https://www.ejacket.nsf.gov/ej/showProposal.do?Continue=Y&amp;ID="&amp;BudgetsQTable[[#This Row],[prop_id]],BudgetsQTable[[#This Row],[prop_id]]))</f>
        <v/>
      </c>
      <c r="M1400" s="78" t="s">
        <v>753</v>
      </c>
      <c r="N1400" s="7" t="str">
        <f>IF(BudgetsQTable[[#This Row],[pi_last_name]]=" ","",HYPERLINK("mailto:"&amp;BudgetsQTable[[#This Row],[pi_email]]&amp;"&amp;subject=Your NSF Proposal:  "&amp;BudgetsQTable[[#This Row],[prop_id]],BudgetsQTable[[#This Row],[pi_email]]))</f>
        <v/>
      </c>
      <c r="O1400" s="78" t="s">
        <v>753</v>
      </c>
      <c r="P1400" s="78">
        <v>3</v>
      </c>
      <c r="Q1400" s="78">
        <v>0.6</v>
      </c>
      <c r="R1400" s="79">
        <v>0</v>
      </c>
      <c r="S1400" s="79">
        <v>12216</v>
      </c>
      <c r="T1400" s="79">
        <v>0</v>
      </c>
      <c r="U1400" s="80">
        <v>280325</v>
      </c>
      <c r="V1400" s="78">
        <v>0</v>
      </c>
      <c r="W1400" s="78">
        <v>1</v>
      </c>
      <c r="X1400" s="11" t="str">
        <f ca="1">IF(ISBLANK(BudgetsQTable[[#This Row],[budg_seq_yr]]),"FY"&amp;fiscalyear,"FY"&amp;fiscalyear-1+BudgetsQTable[[#This Row],[budg_seq_yr]])</f>
        <v>FY18</v>
      </c>
      <c r="Y1400" s="79">
        <v>280325</v>
      </c>
      <c r="Z1400" s="78" t="s">
        <v>2869</v>
      </c>
      <c r="AA1400" s="78" t="s">
        <v>468</v>
      </c>
      <c r="AB1400" s="76" t="s">
        <v>2821</v>
      </c>
      <c r="AC1400" s="78" t="s">
        <v>468</v>
      </c>
    </row>
    <row r="1401" spans="1:29" x14ac:dyDescent="0.35">
      <c r="A1401" s="10" t="s">
        <v>1693</v>
      </c>
      <c r="B1401" s="76" t="s">
        <v>2863</v>
      </c>
      <c r="C1401" s="76">
        <f>C1400+(BudgetsQTable[[#This Row],[lead]]&lt;&gt;K1400)</f>
        <v>179</v>
      </c>
      <c r="D1401" s="76">
        <f>D1400*(BudgetsQTable[[#This Row],[lead]]=K1400)+(BudgetsQTable[[#This Row],[prop_id]]&lt;&gt;A1400)</f>
        <v>1</v>
      </c>
      <c r="E1401" s="77">
        <v>43005.572222222225</v>
      </c>
      <c r="F1401" s="78" t="s">
        <v>2868</v>
      </c>
      <c r="G1401" s="78" t="s">
        <v>2869</v>
      </c>
      <c r="H1401" s="78" t="s">
        <v>468</v>
      </c>
      <c r="I1401" s="76" t="s">
        <v>807</v>
      </c>
      <c r="J1401" s="76" t="s">
        <v>753</v>
      </c>
      <c r="K1401" s="78" t="s">
        <v>1693</v>
      </c>
      <c r="L1401" s="7" t="str">
        <f>IF(BudgetsQTable[[#This Row],[pi_last_name]]=" ","",HYPERLINK("https://www.ejacket.nsf.gov/ej/showProposal.do?Continue=Y&amp;ID="&amp;BudgetsQTable[[#This Row],[prop_id]],BudgetsQTable[[#This Row],[prop_id]]))</f>
        <v/>
      </c>
      <c r="M1401" s="78" t="s">
        <v>753</v>
      </c>
      <c r="N1401" s="7" t="str">
        <f>IF(BudgetsQTable[[#This Row],[pi_last_name]]=" ","",HYPERLINK("mailto:"&amp;BudgetsQTable[[#This Row],[pi_email]]&amp;"&amp;subject=Your NSF Proposal:  "&amp;BudgetsQTable[[#This Row],[prop_id]],BudgetsQTable[[#This Row],[pi_email]]))</f>
        <v/>
      </c>
      <c r="O1401" s="78" t="s">
        <v>753</v>
      </c>
      <c r="P1401" s="78">
        <v>3</v>
      </c>
      <c r="Q1401" s="78">
        <v>0.6</v>
      </c>
      <c r="R1401" s="79">
        <v>0</v>
      </c>
      <c r="S1401" s="79">
        <v>12582</v>
      </c>
      <c r="T1401" s="79">
        <v>0</v>
      </c>
      <c r="U1401" s="80">
        <v>293622</v>
      </c>
      <c r="V1401" s="78">
        <v>0</v>
      </c>
      <c r="W1401" s="78">
        <v>2</v>
      </c>
      <c r="X1401" s="11" t="str">
        <f ca="1">IF(ISBLANK(BudgetsQTable[[#This Row],[budg_seq_yr]]),"FY"&amp;fiscalyear,"FY"&amp;fiscalyear-1+BudgetsQTable[[#This Row],[budg_seq_yr]])</f>
        <v>FY19</v>
      </c>
      <c r="Y1401" s="79">
        <v>293622</v>
      </c>
      <c r="Z1401" s="78" t="s">
        <v>2869</v>
      </c>
      <c r="AA1401" s="78" t="s">
        <v>468</v>
      </c>
      <c r="AB1401" s="76" t="s">
        <v>2821</v>
      </c>
      <c r="AC1401" s="78" t="s">
        <v>468</v>
      </c>
    </row>
    <row r="1402" spans="1:29" x14ac:dyDescent="0.35">
      <c r="A1402" s="10" t="s">
        <v>1693</v>
      </c>
      <c r="B1402" s="76" t="s">
        <v>2863</v>
      </c>
      <c r="C1402" s="76">
        <f>C1401+(BudgetsQTable[[#This Row],[lead]]&lt;&gt;K1401)</f>
        <v>179</v>
      </c>
      <c r="D1402" s="76">
        <f>D1401*(BudgetsQTable[[#This Row],[lead]]=K1401)+(BudgetsQTable[[#This Row],[prop_id]]&lt;&gt;A1401)</f>
        <v>1</v>
      </c>
      <c r="E1402" s="77">
        <v>43005.572222222225</v>
      </c>
      <c r="F1402" s="78" t="s">
        <v>2868</v>
      </c>
      <c r="G1402" s="78" t="s">
        <v>2869</v>
      </c>
      <c r="H1402" s="78" t="s">
        <v>468</v>
      </c>
      <c r="I1402" s="76" t="s">
        <v>807</v>
      </c>
      <c r="J1402" s="76" t="s">
        <v>753</v>
      </c>
      <c r="K1402" s="78" t="s">
        <v>1693</v>
      </c>
      <c r="L1402" s="7" t="str">
        <f>IF(BudgetsQTable[[#This Row],[pi_last_name]]=" ","",HYPERLINK("https://www.ejacket.nsf.gov/ej/showProposal.do?Continue=Y&amp;ID="&amp;BudgetsQTable[[#This Row],[prop_id]],BudgetsQTable[[#This Row],[prop_id]]))</f>
        <v/>
      </c>
      <c r="M1402" s="78" t="s">
        <v>753</v>
      </c>
      <c r="N1402" s="7" t="str">
        <f>IF(BudgetsQTable[[#This Row],[pi_last_name]]=" ","",HYPERLINK("mailto:"&amp;BudgetsQTable[[#This Row],[pi_email]]&amp;"&amp;subject=Your NSF Proposal:  "&amp;BudgetsQTable[[#This Row],[prop_id]],BudgetsQTable[[#This Row],[pi_email]]))</f>
        <v/>
      </c>
      <c r="O1402" s="78" t="s">
        <v>753</v>
      </c>
      <c r="P1402" s="78">
        <v>3</v>
      </c>
      <c r="Q1402" s="78">
        <v>0.6</v>
      </c>
      <c r="R1402" s="79">
        <v>0</v>
      </c>
      <c r="S1402" s="79">
        <v>12959</v>
      </c>
      <c r="T1402" s="79">
        <v>0</v>
      </c>
      <c r="U1402" s="80">
        <v>301562</v>
      </c>
      <c r="V1402" s="78">
        <v>0</v>
      </c>
      <c r="W1402" s="78">
        <v>3</v>
      </c>
      <c r="X1402" s="11" t="str">
        <f ca="1">IF(ISBLANK(BudgetsQTable[[#This Row],[budg_seq_yr]]),"FY"&amp;fiscalyear,"FY"&amp;fiscalyear-1+BudgetsQTable[[#This Row],[budg_seq_yr]])</f>
        <v>FY20</v>
      </c>
      <c r="Y1402" s="79">
        <v>301562</v>
      </c>
      <c r="Z1402" s="78" t="s">
        <v>2869</v>
      </c>
      <c r="AA1402" s="78" t="s">
        <v>468</v>
      </c>
      <c r="AB1402" s="76" t="s">
        <v>2821</v>
      </c>
      <c r="AC1402" s="78" t="s">
        <v>468</v>
      </c>
    </row>
    <row r="1403" spans="1:29" x14ac:dyDescent="0.35">
      <c r="A1403" s="10" t="s">
        <v>1693</v>
      </c>
      <c r="B1403" s="76" t="s">
        <v>2863</v>
      </c>
      <c r="C1403" s="76">
        <f>C1402+(BudgetsQTable[[#This Row],[lead]]&lt;&gt;K1402)</f>
        <v>179</v>
      </c>
      <c r="D1403" s="76">
        <f>D1402*(BudgetsQTable[[#This Row],[lead]]=K1402)+(BudgetsQTable[[#This Row],[prop_id]]&lt;&gt;A1402)</f>
        <v>1</v>
      </c>
      <c r="E1403" s="77">
        <v>43005.572222222225</v>
      </c>
      <c r="F1403" s="78" t="s">
        <v>2868</v>
      </c>
      <c r="G1403" s="78" t="s">
        <v>2869</v>
      </c>
      <c r="H1403" s="78" t="s">
        <v>468</v>
      </c>
      <c r="I1403" s="76" t="s">
        <v>807</v>
      </c>
      <c r="J1403" s="76" t="s">
        <v>753</v>
      </c>
      <c r="K1403" s="78" t="s">
        <v>1693</v>
      </c>
      <c r="L1403" s="7" t="str">
        <f>IF(BudgetsQTable[[#This Row],[pi_last_name]]=" ","",HYPERLINK("https://www.ejacket.nsf.gov/ej/showProposal.do?Continue=Y&amp;ID="&amp;BudgetsQTable[[#This Row],[prop_id]],BudgetsQTable[[#This Row],[prop_id]]))</f>
        <v/>
      </c>
      <c r="M1403" s="78" t="s">
        <v>753</v>
      </c>
      <c r="N1403" s="7" t="str">
        <f>IF(BudgetsQTable[[#This Row],[pi_last_name]]=" ","",HYPERLINK("mailto:"&amp;BudgetsQTable[[#This Row],[pi_email]]&amp;"&amp;subject=Your NSF Proposal:  "&amp;BudgetsQTable[[#This Row],[prop_id]],BudgetsQTable[[#This Row],[pi_email]]))</f>
        <v/>
      </c>
      <c r="O1403" s="78" t="s">
        <v>753</v>
      </c>
      <c r="P1403" s="78">
        <v>3</v>
      </c>
      <c r="Q1403" s="78">
        <v>0.6</v>
      </c>
      <c r="R1403" s="79">
        <v>0</v>
      </c>
      <c r="S1403" s="79">
        <v>13348</v>
      </c>
      <c r="T1403" s="79">
        <v>0</v>
      </c>
      <c r="U1403" s="80">
        <v>313361</v>
      </c>
      <c r="V1403" s="78">
        <v>0</v>
      </c>
      <c r="W1403" s="78">
        <v>4</v>
      </c>
      <c r="X1403" s="11" t="str">
        <f ca="1">IF(ISBLANK(BudgetsQTable[[#This Row],[budg_seq_yr]]),"FY"&amp;fiscalyear,"FY"&amp;fiscalyear-1+BudgetsQTable[[#This Row],[budg_seq_yr]])</f>
        <v>FY21</v>
      </c>
      <c r="Y1403" s="79">
        <v>313361</v>
      </c>
      <c r="Z1403" s="78" t="s">
        <v>2869</v>
      </c>
      <c r="AA1403" s="78" t="s">
        <v>468</v>
      </c>
      <c r="AB1403" s="76" t="s">
        <v>2821</v>
      </c>
      <c r="AC1403" s="78" t="s">
        <v>468</v>
      </c>
    </row>
    <row r="1404" spans="1:29" x14ac:dyDescent="0.35">
      <c r="A1404" s="10" t="s">
        <v>1696</v>
      </c>
      <c r="B1404" s="76" t="s">
        <v>2824</v>
      </c>
      <c r="C1404" s="76">
        <f>C1403+(BudgetsQTable[[#This Row],[lead]]&lt;&gt;K1403)</f>
        <v>180</v>
      </c>
      <c r="D1404" s="76">
        <f>D1403*(BudgetsQTable[[#This Row],[lead]]=K1403)+(BudgetsQTable[[#This Row],[prop_id]]&lt;&gt;A1403)</f>
        <v>1</v>
      </c>
      <c r="E1404" s="77">
        <v>43005.572916666664</v>
      </c>
      <c r="F1404" s="78" t="s">
        <v>2868</v>
      </c>
      <c r="G1404" s="78" t="s">
        <v>2818</v>
      </c>
      <c r="H1404" s="78" t="s">
        <v>476</v>
      </c>
      <c r="I1404" s="76" t="s">
        <v>1069</v>
      </c>
      <c r="J1404" s="76" t="s">
        <v>3975</v>
      </c>
      <c r="K1404" s="78" t="s">
        <v>1696</v>
      </c>
      <c r="L1404" s="7" t="str">
        <f>IF(BudgetsQTable[[#This Row],[pi_last_name]]=" ","",HYPERLINK("https://www.ejacket.nsf.gov/ej/showProposal.do?Continue=Y&amp;ID="&amp;BudgetsQTable[[#This Row],[prop_id]],BudgetsQTable[[#This Row],[prop_id]]))</f>
        <v>1763691</v>
      </c>
      <c r="M1404" s="78" t="s">
        <v>1697</v>
      </c>
      <c r="N1404" s="7" t="str">
        <f>IF(BudgetsQTable[[#This Row],[pi_last_name]]=" ","",HYPERLINK("mailto:"&amp;BudgetsQTable[[#This Row],[pi_email]]&amp;"&amp;subject=Your NSF Proposal:  "&amp;BudgetsQTable[[#This Row],[prop_id]],BudgetsQTable[[#This Row],[pi_email]]))</f>
        <v>zhuofeng@mtu.edu</v>
      </c>
      <c r="O1404" s="78" t="s">
        <v>3645</v>
      </c>
      <c r="P1404" s="78"/>
      <c r="Q1404" s="78"/>
      <c r="R1404" s="79"/>
      <c r="S1404" s="79"/>
      <c r="T1404" s="79"/>
      <c r="U1404" s="80"/>
      <c r="V1404" s="78">
        <v>0</v>
      </c>
      <c r="W1404" s="78"/>
      <c r="X1404" s="11" t="str">
        <f ca="1">IF(ISBLANK(BudgetsQTable[[#This Row],[budg_seq_yr]]),"FY"&amp;fiscalyear,"FY"&amp;fiscalyear-1+BudgetsQTable[[#This Row],[budg_seq_yr]])</f>
        <v>FY18</v>
      </c>
      <c r="Y1404" s="79">
        <v>700000</v>
      </c>
      <c r="Z1404" s="78" t="s">
        <v>2818</v>
      </c>
      <c r="AA1404" s="78" t="s">
        <v>476</v>
      </c>
      <c r="AB1404" s="76" t="s">
        <v>2821</v>
      </c>
      <c r="AC1404" s="78" t="s">
        <v>3972</v>
      </c>
    </row>
    <row r="1405" spans="1:29" x14ac:dyDescent="0.35">
      <c r="A1405" s="10" t="s">
        <v>1696</v>
      </c>
      <c r="B1405" s="76" t="s">
        <v>2824</v>
      </c>
      <c r="C1405" s="76">
        <f>C1404+(BudgetsQTable[[#This Row],[lead]]&lt;&gt;K1404)</f>
        <v>180</v>
      </c>
      <c r="D1405" s="76">
        <f>D1404*(BudgetsQTable[[#This Row],[lead]]=K1404)+(BudgetsQTable[[#This Row],[prop_id]]&lt;&gt;A1404)</f>
        <v>1</v>
      </c>
      <c r="E1405" s="77">
        <v>43005.572916666664</v>
      </c>
      <c r="F1405" s="78" t="s">
        <v>2868</v>
      </c>
      <c r="G1405" s="78" t="s">
        <v>2818</v>
      </c>
      <c r="H1405" s="78" t="s">
        <v>476</v>
      </c>
      <c r="I1405" s="76" t="s">
        <v>1069</v>
      </c>
      <c r="J1405" s="76" t="s">
        <v>753</v>
      </c>
      <c r="K1405" s="78" t="s">
        <v>1696</v>
      </c>
      <c r="L1405" s="7" t="str">
        <f>IF(BudgetsQTable[[#This Row],[pi_last_name]]=" ","",HYPERLINK("https://www.ejacket.nsf.gov/ej/showProposal.do?Continue=Y&amp;ID="&amp;BudgetsQTable[[#This Row],[prop_id]],BudgetsQTable[[#This Row],[prop_id]]))</f>
        <v/>
      </c>
      <c r="M1405" s="78" t="s">
        <v>753</v>
      </c>
      <c r="N1405" s="7" t="str">
        <f>IF(BudgetsQTable[[#This Row],[pi_last_name]]=" ","",HYPERLINK("mailto:"&amp;BudgetsQTable[[#This Row],[pi_email]]&amp;"&amp;subject=Your NSF Proposal:  "&amp;BudgetsQTable[[#This Row],[prop_id]],BudgetsQTable[[#This Row],[pi_email]]))</f>
        <v/>
      </c>
      <c r="O1405" s="78" t="s">
        <v>753</v>
      </c>
      <c r="P1405" s="78">
        <v>1</v>
      </c>
      <c r="Q1405" s="78">
        <v>0.92</v>
      </c>
      <c r="R1405" s="79">
        <v>0</v>
      </c>
      <c r="S1405" s="79">
        <v>2500</v>
      </c>
      <c r="T1405" s="79">
        <v>0</v>
      </c>
      <c r="U1405" s="80">
        <v>164497</v>
      </c>
      <c r="V1405" s="78">
        <v>0</v>
      </c>
      <c r="W1405" s="78">
        <v>1</v>
      </c>
      <c r="X1405" s="11" t="str">
        <f ca="1">IF(ISBLANK(BudgetsQTable[[#This Row],[budg_seq_yr]]),"FY"&amp;fiscalyear,"FY"&amp;fiscalyear-1+BudgetsQTable[[#This Row],[budg_seq_yr]])</f>
        <v>FY18</v>
      </c>
      <c r="Y1405" s="79">
        <v>164497</v>
      </c>
      <c r="Z1405" s="78" t="s">
        <v>2818</v>
      </c>
      <c r="AA1405" s="78" t="s">
        <v>476</v>
      </c>
      <c r="AB1405" s="76" t="s">
        <v>2821</v>
      </c>
      <c r="AC1405" s="78" t="s">
        <v>3972</v>
      </c>
    </row>
    <row r="1406" spans="1:29" x14ac:dyDescent="0.35">
      <c r="A1406" s="10" t="s">
        <v>1696</v>
      </c>
      <c r="B1406" s="76" t="s">
        <v>2824</v>
      </c>
      <c r="C1406" s="76">
        <f>C1405+(BudgetsQTable[[#This Row],[lead]]&lt;&gt;K1405)</f>
        <v>180</v>
      </c>
      <c r="D1406" s="76">
        <f>D1405*(BudgetsQTable[[#This Row],[lead]]=K1405)+(BudgetsQTable[[#This Row],[prop_id]]&lt;&gt;A1405)</f>
        <v>1</v>
      </c>
      <c r="E1406" s="77">
        <v>43005.572916666664</v>
      </c>
      <c r="F1406" s="78" t="s">
        <v>2868</v>
      </c>
      <c r="G1406" s="78" t="s">
        <v>2818</v>
      </c>
      <c r="H1406" s="78" t="s">
        <v>476</v>
      </c>
      <c r="I1406" s="76" t="s">
        <v>1069</v>
      </c>
      <c r="J1406" s="76" t="s">
        <v>753</v>
      </c>
      <c r="K1406" s="78" t="s">
        <v>1696</v>
      </c>
      <c r="L1406" s="7" t="str">
        <f>IF(BudgetsQTable[[#This Row],[pi_last_name]]=" ","",HYPERLINK("https://www.ejacket.nsf.gov/ej/showProposal.do?Continue=Y&amp;ID="&amp;BudgetsQTable[[#This Row],[prop_id]],BudgetsQTable[[#This Row],[prop_id]]))</f>
        <v/>
      </c>
      <c r="M1406" s="78" t="s">
        <v>753</v>
      </c>
      <c r="N1406" s="7" t="str">
        <f>IF(BudgetsQTable[[#This Row],[pi_last_name]]=" ","",HYPERLINK("mailto:"&amp;BudgetsQTable[[#This Row],[pi_email]]&amp;"&amp;subject=Your NSF Proposal:  "&amp;BudgetsQTable[[#This Row],[prop_id]],BudgetsQTable[[#This Row],[pi_email]]))</f>
        <v/>
      </c>
      <c r="O1406" s="78" t="s">
        <v>753</v>
      </c>
      <c r="P1406" s="78">
        <v>1</v>
      </c>
      <c r="Q1406" s="78">
        <v>0.92</v>
      </c>
      <c r="R1406" s="79">
        <v>0</v>
      </c>
      <c r="S1406" s="79">
        <v>2500</v>
      </c>
      <c r="T1406" s="79">
        <v>0</v>
      </c>
      <c r="U1406" s="80">
        <v>170149</v>
      </c>
      <c r="V1406" s="78">
        <v>0</v>
      </c>
      <c r="W1406" s="78">
        <v>2</v>
      </c>
      <c r="X1406" s="11" t="str">
        <f ca="1">IF(ISBLANK(BudgetsQTable[[#This Row],[budg_seq_yr]]),"FY"&amp;fiscalyear,"FY"&amp;fiscalyear-1+BudgetsQTable[[#This Row],[budg_seq_yr]])</f>
        <v>FY19</v>
      </c>
      <c r="Y1406" s="79">
        <v>170149</v>
      </c>
      <c r="Z1406" s="78" t="s">
        <v>2818</v>
      </c>
      <c r="AA1406" s="78" t="s">
        <v>476</v>
      </c>
      <c r="AB1406" s="76" t="s">
        <v>2821</v>
      </c>
      <c r="AC1406" s="78" t="s">
        <v>3972</v>
      </c>
    </row>
    <row r="1407" spans="1:29" x14ac:dyDescent="0.35">
      <c r="A1407" s="10" t="s">
        <v>1696</v>
      </c>
      <c r="B1407" s="76" t="s">
        <v>2824</v>
      </c>
      <c r="C1407" s="76">
        <f>C1406+(BudgetsQTable[[#This Row],[lead]]&lt;&gt;K1406)</f>
        <v>180</v>
      </c>
      <c r="D1407" s="76">
        <f>D1406*(BudgetsQTable[[#This Row],[lead]]=K1406)+(BudgetsQTable[[#This Row],[prop_id]]&lt;&gt;A1406)</f>
        <v>1</v>
      </c>
      <c r="E1407" s="77">
        <v>43005.572916666664</v>
      </c>
      <c r="F1407" s="78" t="s">
        <v>2868</v>
      </c>
      <c r="G1407" s="78" t="s">
        <v>2818</v>
      </c>
      <c r="H1407" s="78" t="s">
        <v>476</v>
      </c>
      <c r="I1407" s="76" t="s">
        <v>1069</v>
      </c>
      <c r="J1407" s="76" t="s">
        <v>753</v>
      </c>
      <c r="K1407" s="78" t="s">
        <v>1696</v>
      </c>
      <c r="L1407" s="7" t="str">
        <f>IF(BudgetsQTable[[#This Row],[pi_last_name]]=" ","",HYPERLINK("https://www.ejacket.nsf.gov/ej/showProposal.do?Continue=Y&amp;ID="&amp;BudgetsQTable[[#This Row],[prop_id]],BudgetsQTable[[#This Row],[prop_id]]))</f>
        <v/>
      </c>
      <c r="M1407" s="78" t="s">
        <v>753</v>
      </c>
      <c r="N1407" s="7" t="str">
        <f>IF(BudgetsQTable[[#This Row],[pi_last_name]]=" ","",HYPERLINK("mailto:"&amp;BudgetsQTable[[#This Row],[pi_email]]&amp;"&amp;subject=Your NSF Proposal:  "&amp;BudgetsQTable[[#This Row],[prop_id]],BudgetsQTable[[#This Row],[pi_email]]))</f>
        <v/>
      </c>
      <c r="O1407" s="78" t="s">
        <v>753</v>
      </c>
      <c r="P1407" s="78">
        <v>1</v>
      </c>
      <c r="Q1407" s="78">
        <v>0.92</v>
      </c>
      <c r="R1407" s="79">
        <v>0</v>
      </c>
      <c r="S1407" s="79">
        <v>2500</v>
      </c>
      <c r="T1407" s="79">
        <v>0</v>
      </c>
      <c r="U1407" s="80">
        <v>178364</v>
      </c>
      <c r="V1407" s="78">
        <v>0</v>
      </c>
      <c r="W1407" s="78">
        <v>3</v>
      </c>
      <c r="X1407" s="11" t="str">
        <f ca="1">IF(ISBLANK(BudgetsQTable[[#This Row],[budg_seq_yr]]),"FY"&amp;fiscalyear,"FY"&amp;fiscalyear-1+BudgetsQTable[[#This Row],[budg_seq_yr]])</f>
        <v>FY20</v>
      </c>
      <c r="Y1407" s="79">
        <v>178364</v>
      </c>
      <c r="Z1407" s="78" t="s">
        <v>2818</v>
      </c>
      <c r="AA1407" s="78" t="s">
        <v>476</v>
      </c>
      <c r="AB1407" s="76" t="s">
        <v>2821</v>
      </c>
      <c r="AC1407" s="78" t="s">
        <v>3972</v>
      </c>
    </row>
    <row r="1408" spans="1:29" x14ac:dyDescent="0.35">
      <c r="A1408" s="10" t="s">
        <v>1696</v>
      </c>
      <c r="B1408" s="76" t="s">
        <v>2824</v>
      </c>
      <c r="C1408" s="76">
        <f>C1407+(BudgetsQTable[[#This Row],[lead]]&lt;&gt;K1407)</f>
        <v>180</v>
      </c>
      <c r="D1408" s="76">
        <f>D1407*(BudgetsQTable[[#This Row],[lead]]=K1407)+(BudgetsQTable[[#This Row],[prop_id]]&lt;&gt;A1407)</f>
        <v>1</v>
      </c>
      <c r="E1408" s="77">
        <v>43005.572916666664</v>
      </c>
      <c r="F1408" s="78" t="s">
        <v>2868</v>
      </c>
      <c r="G1408" s="78" t="s">
        <v>2818</v>
      </c>
      <c r="H1408" s="78" t="s">
        <v>476</v>
      </c>
      <c r="I1408" s="76" t="s">
        <v>1069</v>
      </c>
      <c r="J1408" s="76" t="s">
        <v>753</v>
      </c>
      <c r="K1408" s="78" t="s">
        <v>1696</v>
      </c>
      <c r="L1408" s="7" t="str">
        <f>IF(BudgetsQTable[[#This Row],[pi_last_name]]=" ","",HYPERLINK("https://www.ejacket.nsf.gov/ej/showProposal.do?Continue=Y&amp;ID="&amp;BudgetsQTable[[#This Row],[prop_id]],BudgetsQTable[[#This Row],[prop_id]]))</f>
        <v/>
      </c>
      <c r="M1408" s="78" t="s">
        <v>753</v>
      </c>
      <c r="N1408" s="7" t="str">
        <f>IF(BudgetsQTable[[#This Row],[pi_last_name]]=" ","",HYPERLINK("mailto:"&amp;BudgetsQTable[[#This Row],[pi_email]]&amp;"&amp;subject=Your NSF Proposal:  "&amp;BudgetsQTable[[#This Row],[prop_id]],BudgetsQTable[[#This Row],[pi_email]]))</f>
        <v/>
      </c>
      <c r="O1408" s="78" t="s">
        <v>753</v>
      </c>
      <c r="P1408" s="78">
        <v>1</v>
      </c>
      <c r="Q1408" s="78">
        <v>0.92</v>
      </c>
      <c r="R1408" s="79">
        <v>0</v>
      </c>
      <c r="S1408" s="79">
        <v>2500</v>
      </c>
      <c r="T1408" s="79">
        <v>0</v>
      </c>
      <c r="U1408" s="80">
        <v>186990</v>
      </c>
      <c r="V1408" s="78">
        <v>0</v>
      </c>
      <c r="W1408" s="78">
        <v>4</v>
      </c>
      <c r="X1408" s="11" t="str">
        <f ca="1">IF(ISBLANK(BudgetsQTable[[#This Row],[budg_seq_yr]]),"FY"&amp;fiscalyear,"FY"&amp;fiscalyear-1+BudgetsQTable[[#This Row],[budg_seq_yr]])</f>
        <v>FY21</v>
      </c>
      <c r="Y1408" s="79">
        <v>186990</v>
      </c>
      <c r="Z1408" s="78" t="s">
        <v>2818</v>
      </c>
      <c r="AA1408" s="78" t="s">
        <v>476</v>
      </c>
      <c r="AB1408" s="76" t="s">
        <v>2821</v>
      </c>
      <c r="AC1408" s="78" t="s">
        <v>3972</v>
      </c>
    </row>
    <row r="1409" spans="1:29" x14ac:dyDescent="0.35">
      <c r="A1409" s="10" t="s">
        <v>3976</v>
      </c>
      <c r="B1409" s="76" t="s">
        <v>2834</v>
      </c>
      <c r="C1409" s="76">
        <f>C1408+(BudgetsQTable[[#This Row],[lead]]&lt;&gt;K1408)</f>
        <v>180</v>
      </c>
      <c r="D1409" s="76">
        <f>D1408*(BudgetsQTable[[#This Row],[lead]]=K1408)+(BudgetsQTable[[#This Row],[prop_id]]&lt;&gt;A1408)</f>
        <v>2</v>
      </c>
      <c r="E1409" s="77">
        <v>43005.390972222223</v>
      </c>
      <c r="F1409" s="78" t="s">
        <v>2868</v>
      </c>
      <c r="G1409" s="78" t="s">
        <v>2818</v>
      </c>
      <c r="H1409" s="78" t="s">
        <v>476</v>
      </c>
      <c r="I1409" s="76" t="s">
        <v>1069</v>
      </c>
      <c r="J1409" s="76" t="s">
        <v>3978</v>
      </c>
      <c r="K1409" s="78" t="s">
        <v>1696</v>
      </c>
      <c r="L1409" s="7" t="str">
        <f>IF(BudgetsQTable[[#This Row],[pi_last_name]]=" ","",HYPERLINK("https://www.ejacket.nsf.gov/ej/showProposal.do?Continue=Y&amp;ID="&amp;BudgetsQTable[[#This Row],[prop_id]],BudgetsQTable[[#This Row],[prop_id]]))</f>
        <v>1763463</v>
      </c>
      <c r="M1409" s="78" t="s">
        <v>976</v>
      </c>
      <c r="N1409" s="7" t="str">
        <f>IF(BudgetsQTable[[#This Row],[pi_last_name]]=" ","",HYPERLINK("mailto:"&amp;BudgetsQTable[[#This Row],[pi_email]]&amp;"&amp;subject=Your NSF Proposal:  "&amp;BudgetsQTable[[#This Row],[prop_id]],BudgetsQTable[[#This Row],[pi_email]]))</f>
        <v>chaoli.wang@nd.edu</v>
      </c>
      <c r="O1409" s="78" t="s">
        <v>3039</v>
      </c>
      <c r="P1409" s="78"/>
      <c r="Q1409" s="78"/>
      <c r="R1409" s="79"/>
      <c r="S1409" s="79"/>
      <c r="T1409" s="79"/>
      <c r="U1409" s="80"/>
      <c r="V1409" s="78">
        <v>0</v>
      </c>
      <c r="W1409" s="78"/>
      <c r="X1409" s="11" t="str">
        <f ca="1">IF(ISBLANK(BudgetsQTable[[#This Row],[budg_seq_yr]]),"FY"&amp;fiscalyear,"FY"&amp;fiscalyear-1+BudgetsQTable[[#This Row],[budg_seq_yr]])</f>
        <v>FY18</v>
      </c>
      <c r="Y1409" s="79">
        <v>400000</v>
      </c>
      <c r="Z1409" s="78" t="s">
        <v>2818</v>
      </c>
      <c r="AA1409" s="78" t="s">
        <v>476</v>
      </c>
      <c r="AB1409" s="76" t="s">
        <v>2821</v>
      </c>
      <c r="AC1409" s="78" t="s">
        <v>3972</v>
      </c>
    </row>
    <row r="1410" spans="1:29" x14ac:dyDescent="0.35">
      <c r="A1410" s="10" t="s">
        <v>3976</v>
      </c>
      <c r="B1410" s="76" t="s">
        <v>2834</v>
      </c>
      <c r="C1410" s="76">
        <f>C1409+(BudgetsQTable[[#This Row],[lead]]&lt;&gt;K1409)</f>
        <v>180</v>
      </c>
      <c r="D1410" s="76">
        <f>D1409*(BudgetsQTable[[#This Row],[lead]]=K1409)+(BudgetsQTable[[#This Row],[prop_id]]&lt;&gt;A1409)</f>
        <v>2</v>
      </c>
      <c r="E1410" s="77">
        <v>43005.390972222223</v>
      </c>
      <c r="F1410" s="78" t="s">
        <v>2868</v>
      </c>
      <c r="G1410" s="78" t="s">
        <v>2818</v>
      </c>
      <c r="H1410" s="78" t="s">
        <v>476</v>
      </c>
      <c r="I1410" s="76" t="s">
        <v>1069</v>
      </c>
      <c r="J1410" s="76" t="s">
        <v>753</v>
      </c>
      <c r="K1410" s="78" t="s">
        <v>1696</v>
      </c>
      <c r="L1410" s="7" t="str">
        <f>IF(BudgetsQTable[[#This Row],[pi_last_name]]=" ","",HYPERLINK("https://www.ejacket.nsf.gov/ej/showProposal.do?Continue=Y&amp;ID="&amp;BudgetsQTable[[#This Row],[prop_id]],BudgetsQTable[[#This Row],[prop_id]]))</f>
        <v/>
      </c>
      <c r="M1410" s="78" t="s">
        <v>753</v>
      </c>
      <c r="N1410" s="7" t="str">
        <f>IF(BudgetsQTable[[#This Row],[pi_last_name]]=" ","",HYPERLINK("mailto:"&amp;BudgetsQTable[[#This Row],[pi_email]]&amp;"&amp;subject=Your NSF Proposal:  "&amp;BudgetsQTable[[#This Row],[prop_id]],BudgetsQTable[[#This Row],[pi_email]]))</f>
        <v/>
      </c>
      <c r="O1410" s="78" t="s">
        <v>753</v>
      </c>
      <c r="P1410" s="78">
        <v>1</v>
      </c>
      <c r="Q1410" s="78">
        <v>1</v>
      </c>
      <c r="R1410" s="79">
        <v>0</v>
      </c>
      <c r="S1410" s="79">
        <v>3400</v>
      </c>
      <c r="T1410" s="79">
        <v>0</v>
      </c>
      <c r="U1410" s="80">
        <v>96542</v>
      </c>
      <c r="V1410" s="78">
        <v>0</v>
      </c>
      <c r="W1410" s="78">
        <v>1</v>
      </c>
      <c r="X1410" s="11" t="str">
        <f ca="1">IF(ISBLANK(BudgetsQTable[[#This Row],[budg_seq_yr]]),"FY"&amp;fiscalyear,"FY"&amp;fiscalyear-1+BudgetsQTable[[#This Row],[budg_seq_yr]])</f>
        <v>FY18</v>
      </c>
      <c r="Y1410" s="79">
        <v>96542</v>
      </c>
      <c r="Z1410" s="78" t="s">
        <v>2818</v>
      </c>
      <c r="AA1410" s="78" t="s">
        <v>476</v>
      </c>
      <c r="AB1410" s="76" t="s">
        <v>2821</v>
      </c>
      <c r="AC1410" s="78" t="s">
        <v>3972</v>
      </c>
    </row>
    <row r="1411" spans="1:29" x14ac:dyDescent="0.35">
      <c r="A1411" s="10" t="s">
        <v>3976</v>
      </c>
      <c r="B1411" s="76" t="s">
        <v>2834</v>
      </c>
      <c r="C1411" s="76">
        <f>C1410+(BudgetsQTable[[#This Row],[lead]]&lt;&gt;K1410)</f>
        <v>180</v>
      </c>
      <c r="D1411" s="76">
        <f>D1410*(BudgetsQTable[[#This Row],[lead]]=K1410)+(BudgetsQTable[[#This Row],[prop_id]]&lt;&gt;A1410)</f>
        <v>2</v>
      </c>
      <c r="E1411" s="77">
        <v>43005.390972222223</v>
      </c>
      <c r="F1411" s="78" t="s">
        <v>2868</v>
      </c>
      <c r="G1411" s="78" t="s">
        <v>2818</v>
      </c>
      <c r="H1411" s="78" t="s">
        <v>476</v>
      </c>
      <c r="I1411" s="76" t="s">
        <v>1069</v>
      </c>
      <c r="J1411" s="76" t="s">
        <v>753</v>
      </c>
      <c r="K1411" s="78" t="s">
        <v>1696</v>
      </c>
      <c r="L1411" s="7" t="str">
        <f>IF(BudgetsQTable[[#This Row],[pi_last_name]]=" ","",HYPERLINK("https://www.ejacket.nsf.gov/ej/showProposal.do?Continue=Y&amp;ID="&amp;BudgetsQTable[[#This Row],[prop_id]],BudgetsQTable[[#This Row],[prop_id]]))</f>
        <v/>
      </c>
      <c r="M1411" s="78" t="s">
        <v>753</v>
      </c>
      <c r="N1411" s="7" t="str">
        <f>IF(BudgetsQTable[[#This Row],[pi_last_name]]=" ","",HYPERLINK("mailto:"&amp;BudgetsQTable[[#This Row],[pi_email]]&amp;"&amp;subject=Your NSF Proposal:  "&amp;BudgetsQTable[[#This Row],[prop_id]],BudgetsQTable[[#This Row],[pi_email]]))</f>
        <v/>
      </c>
      <c r="O1411" s="78" t="s">
        <v>753</v>
      </c>
      <c r="P1411" s="78">
        <v>1</v>
      </c>
      <c r="Q1411" s="78">
        <v>1</v>
      </c>
      <c r="R1411" s="79">
        <v>0</v>
      </c>
      <c r="S1411" s="79">
        <v>3400</v>
      </c>
      <c r="T1411" s="79">
        <v>0</v>
      </c>
      <c r="U1411" s="80">
        <v>98807</v>
      </c>
      <c r="V1411" s="78">
        <v>0</v>
      </c>
      <c r="W1411" s="78">
        <v>2</v>
      </c>
      <c r="X1411" s="11" t="str">
        <f ca="1">IF(ISBLANK(BudgetsQTable[[#This Row],[budg_seq_yr]]),"FY"&amp;fiscalyear,"FY"&amp;fiscalyear-1+BudgetsQTable[[#This Row],[budg_seq_yr]])</f>
        <v>FY19</v>
      </c>
      <c r="Y1411" s="79">
        <v>98807</v>
      </c>
      <c r="Z1411" s="78" t="s">
        <v>2818</v>
      </c>
      <c r="AA1411" s="78" t="s">
        <v>476</v>
      </c>
      <c r="AB1411" s="76" t="s">
        <v>2821</v>
      </c>
      <c r="AC1411" s="78" t="s">
        <v>3972</v>
      </c>
    </row>
    <row r="1412" spans="1:29" x14ac:dyDescent="0.35">
      <c r="A1412" s="10" t="s">
        <v>3976</v>
      </c>
      <c r="B1412" s="76" t="s">
        <v>2834</v>
      </c>
      <c r="C1412" s="76">
        <f>C1411+(BudgetsQTable[[#This Row],[lead]]&lt;&gt;K1411)</f>
        <v>180</v>
      </c>
      <c r="D1412" s="76">
        <f>D1411*(BudgetsQTable[[#This Row],[lead]]=K1411)+(BudgetsQTable[[#This Row],[prop_id]]&lt;&gt;A1411)</f>
        <v>2</v>
      </c>
      <c r="E1412" s="77">
        <v>43005.390972222223</v>
      </c>
      <c r="F1412" s="78" t="s">
        <v>2868</v>
      </c>
      <c r="G1412" s="78" t="s">
        <v>2818</v>
      </c>
      <c r="H1412" s="78" t="s">
        <v>476</v>
      </c>
      <c r="I1412" s="76" t="s">
        <v>1069</v>
      </c>
      <c r="J1412" s="76" t="s">
        <v>753</v>
      </c>
      <c r="K1412" s="78" t="s">
        <v>1696</v>
      </c>
      <c r="L1412" s="7" t="str">
        <f>IF(BudgetsQTable[[#This Row],[pi_last_name]]=" ","",HYPERLINK("https://www.ejacket.nsf.gov/ej/showProposal.do?Continue=Y&amp;ID="&amp;BudgetsQTable[[#This Row],[prop_id]],BudgetsQTable[[#This Row],[prop_id]]))</f>
        <v/>
      </c>
      <c r="M1412" s="78" t="s">
        <v>753</v>
      </c>
      <c r="N1412" s="7" t="str">
        <f>IF(BudgetsQTable[[#This Row],[pi_last_name]]=" ","",HYPERLINK("mailto:"&amp;BudgetsQTable[[#This Row],[pi_email]]&amp;"&amp;subject=Your NSF Proposal:  "&amp;BudgetsQTable[[#This Row],[prop_id]],BudgetsQTable[[#This Row],[pi_email]]))</f>
        <v/>
      </c>
      <c r="O1412" s="78" t="s">
        <v>753</v>
      </c>
      <c r="P1412" s="78">
        <v>1</v>
      </c>
      <c r="Q1412" s="78">
        <v>1</v>
      </c>
      <c r="R1412" s="79">
        <v>0</v>
      </c>
      <c r="S1412" s="79">
        <v>3400</v>
      </c>
      <c r="T1412" s="79">
        <v>0</v>
      </c>
      <c r="U1412" s="80">
        <v>101134</v>
      </c>
      <c r="V1412" s="78">
        <v>0</v>
      </c>
      <c r="W1412" s="78">
        <v>3</v>
      </c>
      <c r="X1412" s="11" t="str">
        <f ca="1">IF(ISBLANK(BudgetsQTable[[#This Row],[budg_seq_yr]]),"FY"&amp;fiscalyear,"FY"&amp;fiscalyear-1+BudgetsQTable[[#This Row],[budg_seq_yr]])</f>
        <v>FY20</v>
      </c>
      <c r="Y1412" s="79">
        <v>101134</v>
      </c>
      <c r="Z1412" s="78" t="s">
        <v>2818</v>
      </c>
      <c r="AA1412" s="78" t="s">
        <v>476</v>
      </c>
      <c r="AB1412" s="76" t="s">
        <v>2821</v>
      </c>
      <c r="AC1412" s="78" t="s">
        <v>3972</v>
      </c>
    </row>
    <row r="1413" spans="1:29" x14ac:dyDescent="0.35">
      <c r="A1413" s="10" t="s">
        <v>3976</v>
      </c>
      <c r="B1413" s="76" t="s">
        <v>2834</v>
      </c>
      <c r="C1413" s="76">
        <f>C1412+(BudgetsQTable[[#This Row],[lead]]&lt;&gt;K1412)</f>
        <v>180</v>
      </c>
      <c r="D1413" s="76">
        <f>D1412*(BudgetsQTable[[#This Row],[lead]]=K1412)+(BudgetsQTable[[#This Row],[prop_id]]&lt;&gt;A1412)</f>
        <v>2</v>
      </c>
      <c r="E1413" s="77">
        <v>43005.390972222223</v>
      </c>
      <c r="F1413" s="78" t="s">
        <v>2868</v>
      </c>
      <c r="G1413" s="78" t="s">
        <v>2818</v>
      </c>
      <c r="H1413" s="78" t="s">
        <v>476</v>
      </c>
      <c r="I1413" s="76" t="s">
        <v>1069</v>
      </c>
      <c r="J1413" s="76" t="s">
        <v>753</v>
      </c>
      <c r="K1413" s="78" t="s">
        <v>1696</v>
      </c>
      <c r="L1413" s="7" t="str">
        <f>IF(BudgetsQTable[[#This Row],[pi_last_name]]=" ","",HYPERLINK("https://www.ejacket.nsf.gov/ej/showProposal.do?Continue=Y&amp;ID="&amp;BudgetsQTable[[#This Row],[prop_id]],BudgetsQTable[[#This Row],[prop_id]]))</f>
        <v/>
      </c>
      <c r="M1413" s="78" t="s">
        <v>753</v>
      </c>
      <c r="N1413" s="7" t="str">
        <f>IF(BudgetsQTable[[#This Row],[pi_last_name]]=" ","",HYPERLINK("mailto:"&amp;BudgetsQTable[[#This Row],[pi_email]]&amp;"&amp;subject=Your NSF Proposal:  "&amp;BudgetsQTable[[#This Row],[prop_id]],BudgetsQTable[[#This Row],[pi_email]]))</f>
        <v/>
      </c>
      <c r="O1413" s="78" t="s">
        <v>753</v>
      </c>
      <c r="P1413" s="78">
        <v>1</v>
      </c>
      <c r="Q1413" s="78">
        <v>1</v>
      </c>
      <c r="R1413" s="79">
        <v>0</v>
      </c>
      <c r="S1413" s="79">
        <v>3400</v>
      </c>
      <c r="T1413" s="79">
        <v>0</v>
      </c>
      <c r="U1413" s="80">
        <v>103517</v>
      </c>
      <c r="V1413" s="78">
        <v>0</v>
      </c>
      <c r="W1413" s="78">
        <v>4</v>
      </c>
      <c r="X1413" s="11" t="str">
        <f ca="1">IF(ISBLANK(BudgetsQTable[[#This Row],[budg_seq_yr]]),"FY"&amp;fiscalyear,"FY"&amp;fiscalyear-1+BudgetsQTable[[#This Row],[budg_seq_yr]])</f>
        <v>FY21</v>
      </c>
      <c r="Y1413" s="79">
        <v>103517</v>
      </c>
      <c r="Z1413" s="78" t="s">
        <v>2818</v>
      </c>
      <c r="AA1413" s="78" t="s">
        <v>476</v>
      </c>
      <c r="AB1413" s="76" t="s">
        <v>2821</v>
      </c>
      <c r="AC1413" s="78" t="s">
        <v>3972</v>
      </c>
    </row>
    <row r="1414" spans="1:29" x14ac:dyDescent="0.35">
      <c r="A1414" s="10" t="s">
        <v>1704</v>
      </c>
      <c r="B1414" s="76" t="s">
        <v>2824</v>
      </c>
      <c r="C1414" s="76">
        <f>C1413+(BudgetsQTable[[#This Row],[lead]]&lt;&gt;K1413)</f>
        <v>181</v>
      </c>
      <c r="D1414" s="76">
        <f>D1413*(BudgetsQTable[[#This Row],[lead]]=K1413)+(BudgetsQTable[[#This Row],[prop_id]]&lt;&gt;A1413)</f>
        <v>1</v>
      </c>
      <c r="E1414" s="77">
        <v>43005.573611111111</v>
      </c>
      <c r="F1414" s="78" t="s">
        <v>2839</v>
      </c>
      <c r="G1414" s="78" t="s">
        <v>2840</v>
      </c>
      <c r="H1414" s="78" t="s">
        <v>464</v>
      </c>
      <c r="I1414" s="76" t="s">
        <v>1119</v>
      </c>
      <c r="J1414" s="76" t="s">
        <v>3982</v>
      </c>
      <c r="K1414" s="78" t="s">
        <v>1704</v>
      </c>
      <c r="L1414" s="7" t="str">
        <f>IF(BudgetsQTable[[#This Row],[pi_last_name]]=" ","",HYPERLINK("https://www.ejacket.nsf.gov/ej/showProposal.do?Continue=Y&amp;ID="&amp;BudgetsQTable[[#This Row],[prop_id]],BudgetsQTable[[#This Row],[prop_id]]))</f>
        <v>1763693</v>
      </c>
      <c r="M1414" s="78" t="s">
        <v>1026</v>
      </c>
      <c r="N1414" s="7" t="str">
        <f>IF(BudgetsQTable[[#This Row],[pi_last_name]]=" ","",HYPERLINK("mailto:"&amp;BudgetsQTable[[#This Row],[pi_email]]&amp;"&amp;subject=Your NSF Proposal:  "&amp;BudgetsQTable[[#This Row],[prop_id]],BudgetsQTable[[#This Row],[pi_email]]))</f>
        <v>yyzhang@ece.rutgers.edu</v>
      </c>
      <c r="O1414" s="78" t="s">
        <v>630</v>
      </c>
      <c r="P1414" s="78"/>
      <c r="Q1414" s="78"/>
      <c r="R1414" s="79"/>
      <c r="S1414" s="79"/>
      <c r="T1414" s="79"/>
      <c r="U1414" s="80"/>
      <c r="V1414" s="78">
        <v>0</v>
      </c>
      <c r="W1414" s="78"/>
      <c r="X1414" s="11" t="str">
        <f ca="1">IF(ISBLANK(BudgetsQTable[[#This Row],[budg_seq_yr]]),"FY"&amp;fiscalyear,"FY"&amp;fiscalyear-1+BudgetsQTable[[#This Row],[budg_seq_yr]])</f>
        <v>FY18</v>
      </c>
      <c r="Y1414" s="79">
        <v>900000</v>
      </c>
      <c r="Z1414" s="78" t="s">
        <v>2840</v>
      </c>
      <c r="AA1414" s="78" t="s">
        <v>464</v>
      </c>
      <c r="AB1414" s="76" t="s">
        <v>2821</v>
      </c>
      <c r="AC1414" s="78" t="s">
        <v>3979</v>
      </c>
    </row>
    <row r="1415" spans="1:29" x14ac:dyDescent="0.35">
      <c r="A1415" s="10" t="s">
        <v>1704</v>
      </c>
      <c r="B1415" s="76" t="s">
        <v>2824</v>
      </c>
      <c r="C1415" s="76">
        <f>C1414+(BudgetsQTable[[#This Row],[lead]]&lt;&gt;K1414)</f>
        <v>181</v>
      </c>
      <c r="D1415" s="76">
        <f>D1414*(BudgetsQTable[[#This Row],[lead]]=K1414)+(BudgetsQTable[[#This Row],[prop_id]]&lt;&gt;A1414)</f>
        <v>1</v>
      </c>
      <c r="E1415" s="77">
        <v>43005.573611111111</v>
      </c>
      <c r="F1415" s="78" t="s">
        <v>2839</v>
      </c>
      <c r="G1415" s="78" t="s">
        <v>2840</v>
      </c>
      <c r="H1415" s="78" t="s">
        <v>464</v>
      </c>
      <c r="I1415" s="76" t="s">
        <v>1119</v>
      </c>
      <c r="J1415" s="76" t="s">
        <v>753</v>
      </c>
      <c r="K1415" s="78" t="s">
        <v>1704</v>
      </c>
      <c r="L1415" s="7" t="str">
        <f>IF(BudgetsQTable[[#This Row],[pi_last_name]]=" ","",HYPERLINK("https://www.ejacket.nsf.gov/ej/showProposal.do?Continue=Y&amp;ID="&amp;BudgetsQTable[[#This Row],[prop_id]],BudgetsQTable[[#This Row],[prop_id]]))</f>
        <v/>
      </c>
      <c r="M1415" s="78" t="s">
        <v>753</v>
      </c>
      <c r="N1415" s="7" t="str">
        <f>IF(BudgetsQTable[[#This Row],[pi_last_name]]=" ","",HYPERLINK("mailto:"&amp;BudgetsQTable[[#This Row],[pi_email]]&amp;"&amp;subject=Your NSF Proposal:  "&amp;BudgetsQTable[[#This Row],[prop_id]],BudgetsQTable[[#This Row],[pi_email]]))</f>
        <v/>
      </c>
      <c r="O1415" s="78" t="s">
        <v>753</v>
      </c>
      <c r="P1415" s="78">
        <v>3</v>
      </c>
      <c r="Q1415" s="78">
        <v>2</v>
      </c>
      <c r="R1415" s="79">
        <v>0</v>
      </c>
      <c r="S1415" s="79">
        <v>2000</v>
      </c>
      <c r="T1415" s="79">
        <v>0</v>
      </c>
      <c r="U1415" s="80">
        <v>234656</v>
      </c>
      <c r="V1415" s="78">
        <v>0</v>
      </c>
      <c r="W1415" s="78">
        <v>1</v>
      </c>
      <c r="X1415" s="11" t="str">
        <f ca="1">IF(ISBLANK(BudgetsQTable[[#This Row],[budg_seq_yr]]),"FY"&amp;fiscalyear,"FY"&amp;fiscalyear-1+BudgetsQTable[[#This Row],[budg_seq_yr]])</f>
        <v>FY18</v>
      </c>
      <c r="Y1415" s="79">
        <v>234656</v>
      </c>
      <c r="Z1415" s="78" t="s">
        <v>2840</v>
      </c>
      <c r="AA1415" s="78" t="s">
        <v>464</v>
      </c>
      <c r="AB1415" s="76" t="s">
        <v>2821</v>
      </c>
      <c r="AC1415" s="78" t="s">
        <v>3979</v>
      </c>
    </row>
    <row r="1416" spans="1:29" x14ac:dyDescent="0.35">
      <c r="A1416" s="10" t="s">
        <v>1704</v>
      </c>
      <c r="B1416" s="76" t="s">
        <v>2824</v>
      </c>
      <c r="C1416" s="76">
        <f>C1415+(BudgetsQTable[[#This Row],[lead]]&lt;&gt;K1415)</f>
        <v>181</v>
      </c>
      <c r="D1416" s="76">
        <f>D1415*(BudgetsQTable[[#This Row],[lead]]=K1415)+(BudgetsQTable[[#This Row],[prop_id]]&lt;&gt;A1415)</f>
        <v>1</v>
      </c>
      <c r="E1416" s="77">
        <v>43005.573611111111</v>
      </c>
      <c r="F1416" s="78" t="s">
        <v>2839</v>
      </c>
      <c r="G1416" s="78" t="s">
        <v>2840</v>
      </c>
      <c r="H1416" s="78" t="s">
        <v>464</v>
      </c>
      <c r="I1416" s="76" t="s">
        <v>1119</v>
      </c>
      <c r="J1416" s="76" t="s">
        <v>753</v>
      </c>
      <c r="K1416" s="78" t="s">
        <v>1704</v>
      </c>
      <c r="L1416" s="7" t="str">
        <f>IF(BudgetsQTable[[#This Row],[pi_last_name]]=" ","",HYPERLINK("https://www.ejacket.nsf.gov/ej/showProposal.do?Continue=Y&amp;ID="&amp;BudgetsQTable[[#This Row],[prop_id]],BudgetsQTable[[#This Row],[prop_id]]))</f>
        <v/>
      </c>
      <c r="M1416" s="78" t="s">
        <v>753</v>
      </c>
      <c r="N1416" s="7" t="str">
        <f>IF(BudgetsQTable[[#This Row],[pi_last_name]]=" ","",HYPERLINK("mailto:"&amp;BudgetsQTable[[#This Row],[pi_email]]&amp;"&amp;subject=Your NSF Proposal:  "&amp;BudgetsQTable[[#This Row],[prop_id]],BudgetsQTable[[#This Row],[pi_email]]))</f>
        <v/>
      </c>
      <c r="O1416" s="78" t="s">
        <v>753</v>
      </c>
      <c r="P1416" s="78">
        <v>3</v>
      </c>
      <c r="Q1416" s="78">
        <v>2</v>
      </c>
      <c r="R1416" s="79">
        <v>0</v>
      </c>
      <c r="S1416" s="79">
        <v>2000</v>
      </c>
      <c r="T1416" s="79">
        <v>0</v>
      </c>
      <c r="U1416" s="80">
        <v>237460</v>
      </c>
      <c r="V1416" s="78">
        <v>0</v>
      </c>
      <c r="W1416" s="78">
        <v>2</v>
      </c>
      <c r="X1416" s="11" t="str">
        <f ca="1">IF(ISBLANK(BudgetsQTable[[#This Row],[budg_seq_yr]]),"FY"&amp;fiscalyear,"FY"&amp;fiscalyear-1+BudgetsQTable[[#This Row],[budg_seq_yr]])</f>
        <v>FY19</v>
      </c>
      <c r="Y1416" s="79">
        <v>237460</v>
      </c>
      <c r="Z1416" s="78" t="s">
        <v>2840</v>
      </c>
      <c r="AA1416" s="78" t="s">
        <v>464</v>
      </c>
      <c r="AB1416" s="76" t="s">
        <v>2821</v>
      </c>
      <c r="AC1416" s="78" t="s">
        <v>3979</v>
      </c>
    </row>
    <row r="1417" spans="1:29" x14ac:dyDescent="0.35">
      <c r="A1417" s="10" t="s">
        <v>1704</v>
      </c>
      <c r="B1417" s="76" t="s">
        <v>2824</v>
      </c>
      <c r="C1417" s="76">
        <f>C1416+(BudgetsQTable[[#This Row],[lead]]&lt;&gt;K1416)</f>
        <v>181</v>
      </c>
      <c r="D1417" s="76">
        <f>D1416*(BudgetsQTable[[#This Row],[lead]]=K1416)+(BudgetsQTable[[#This Row],[prop_id]]&lt;&gt;A1416)</f>
        <v>1</v>
      </c>
      <c r="E1417" s="77">
        <v>43005.573611111111</v>
      </c>
      <c r="F1417" s="78" t="s">
        <v>2839</v>
      </c>
      <c r="G1417" s="78" t="s">
        <v>2840</v>
      </c>
      <c r="H1417" s="78" t="s">
        <v>464</v>
      </c>
      <c r="I1417" s="76" t="s">
        <v>1119</v>
      </c>
      <c r="J1417" s="76" t="s">
        <v>753</v>
      </c>
      <c r="K1417" s="78" t="s">
        <v>1704</v>
      </c>
      <c r="L1417" s="7" t="str">
        <f>IF(BudgetsQTable[[#This Row],[pi_last_name]]=" ","",HYPERLINK("https://www.ejacket.nsf.gov/ej/showProposal.do?Continue=Y&amp;ID="&amp;BudgetsQTable[[#This Row],[prop_id]],BudgetsQTable[[#This Row],[prop_id]]))</f>
        <v/>
      </c>
      <c r="M1417" s="78" t="s">
        <v>753</v>
      </c>
      <c r="N1417" s="7" t="str">
        <f>IF(BudgetsQTable[[#This Row],[pi_last_name]]=" ","",HYPERLINK("mailto:"&amp;BudgetsQTable[[#This Row],[pi_email]]&amp;"&amp;subject=Your NSF Proposal:  "&amp;BudgetsQTable[[#This Row],[prop_id]],BudgetsQTable[[#This Row],[pi_email]]))</f>
        <v/>
      </c>
      <c r="O1417" s="78" t="s">
        <v>753</v>
      </c>
      <c r="P1417" s="78">
        <v>3</v>
      </c>
      <c r="Q1417" s="78">
        <v>2</v>
      </c>
      <c r="R1417" s="79">
        <v>0</v>
      </c>
      <c r="S1417" s="79">
        <v>2000</v>
      </c>
      <c r="T1417" s="79">
        <v>0</v>
      </c>
      <c r="U1417" s="80">
        <v>240329</v>
      </c>
      <c r="V1417" s="78">
        <v>0</v>
      </c>
      <c r="W1417" s="78">
        <v>3</v>
      </c>
      <c r="X1417" s="11" t="str">
        <f ca="1">IF(ISBLANK(BudgetsQTable[[#This Row],[budg_seq_yr]]),"FY"&amp;fiscalyear,"FY"&amp;fiscalyear-1+BudgetsQTable[[#This Row],[budg_seq_yr]])</f>
        <v>FY20</v>
      </c>
      <c r="Y1417" s="79">
        <v>240329</v>
      </c>
      <c r="Z1417" s="78" t="s">
        <v>2840</v>
      </c>
      <c r="AA1417" s="78" t="s">
        <v>464</v>
      </c>
      <c r="AB1417" s="76" t="s">
        <v>2821</v>
      </c>
      <c r="AC1417" s="78" t="s">
        <v>3979</v>
      </c>
    </row>
    <row r="1418" spans="1:29" x14ac:dyDescent="0.35">
      <c r="A1418" s="10" t="s">
        <v>1704</v>
      </c>
      <c r="B1418" s="76" t="s">
        <v>2824</v>
      </c>
      <c r="C1418" s="76">
        <f>C1417+(BudgetsQTable[[#This Row],[lead]]&lt;&gt;K1417)</f>
        <v>181</v>
      </c>
      <c r="D1418" s="76">
        <f>D1417*(BudgetsQTable[[#This Row],[lead]]=K1417)+(BudgetsQTable[[#This Row],[prop_id]]&lt;&gt;A1417)</f>
        <v>1</v>
      </c>
      <c r="E1418" s="77">
        <v>43005.573611111111</v>
      </c>
      <c r="F1418" s="78" t="s">
        <v>2839</v>
      </c>
      <c r="G1418" s="78" t="s">
        <v>2840</v>
      </c>
      <c r="H1418" s="78" t="s">
        <v>464</v>
      </c>
      <c r="I1418" s="76" t="s">
        <v>1119</v>
      </c>
      <c r="J1418" s="76" t="s">
        <v>753</v>
      </c>
      <c r="K1418" s="78" t="s">
        <v>1704</v>
      </c>
      <c r="L1418" s="7" t="str">
        <f>IF(BudgetsQTable[[#This Row],[pi_last_name]]=" ","",HYPERLINK("https://www.ejacket.nsf.gov/ej/showProposal.do?Continue=Y&amp;ID="&amp;BudgetsQTable[[#This Row],[prop_id]],BudgetsQTable[[#This Row],[prop_id]]))</f>
        <v/>
      </c>
      <c r="M1418" s="78" t="s">
        <v>753</v>
      </c>
      <c r="N1418" s="7" t="str">
        <f>IF(BudgetsQTable[[#This Row],[pi_last_name]]=" ","",HYPERLINK("mailto:"&amp;BudgetsQTable[[#This Row],[pi_email]]&amp;"&amp;subject=Your NSF Proposal:  "&amp;BudgetsQTable[[#This Row],[prop_id]],BudgetsQTable[[#This Row],[pi_email]]))</f>
        <v/>
      </c>
      <c r="O1418" s="78" t="s">
        <v>753</v>
      </c>
      <c r="P1418" s="78">
        <v>3</v>
      </c>
      <c r="Q1418" s="78">
        <v>1.5</v>
      </c>
      <c r="R1418" s="79">
        <v>0</v>
      </c>
      <c r="S1418" s="79">
        <v>2000</v>
      </c>
      <c r="T1418" s="79">
        <v>0</v>
      </c>
      <c r="U1418" s="80">
        <v>187555</v>
      </c>
      <c r="V1418" s="78">
        <v>0</v>
      </c>
      <c r="W1418" s="78">
        <v>4</v>
      </c>
      <c r="X1418" s="11" t="str">
        <f ca="1">IF(ISBLANK(BudgetsQTable[[#This Row],[budg_seq_yr]]),"FY"&amp;fiscalyear,"FY"&amp;fiscalyear-1+BudgetsQTable[[#This Row],[budg_seq_yr]])</f>
        <v>FY21</v>
      </c>
      <c r="Y1418" s="79">
        <v>187555</v>
      </c>
      <c r="Z1418" s="78" t="s">
        <v>2840</v>
      </c>
      <c r="AA1418" s="78" t="s">
        <v>464</v>
      </c>
      <c r="AB1418" s="76" t="s">
        <v>2821</v>
      </c>
      <c r="AC1418" s="78" t="s">
        <v>3979</v>
      </c>
    </row>
    <row r="1419" spans="1:29" x14ac:dyDescent="0.35">
      <c r="A1419" s="10" t="s">
        <v>3983</v>
      </c>
      <c r="B1419" s="76" t="s">
        <v>2834</v>
      </c>
      <c r="C1419" s="76">
        <f>C1418+(BudgetsQTable[[#This Row],[lead]]&lt;&gt;K1418)</f>
        <v>181</v>
      </c>
      <c r="D1419" s="76">
        <f>D1418*(BudgetsQTable[[#This Row],[lead]]=K1418)+(BudgetsQTable[[#This Row],[prop_id]]&lt;&gt;A1418)</f>
        <v>2</v>
      </c>
      <c r="E1419" s="77">
        <v>43005.477083333331</v>
      </c>
      <c r="F1419" s="78" t="s">
        <v>2839</v>
      </c>
      <c r="G1419" s="78" t="s">
        <v>2840</v>
      </c>
      <c r="H1419" s="78" t="s">
        <v>464</v>
      </c>
      <c r="I1419" s="76" t="s">
        <v>1119</v>
      </c>
      <c r="J1419" s="76" t="s">
        <v>3985</v>
      </c>
      <c r="K1419" s="78" t="s">
        <v>1704</v>
      </c>
      <c r="L1419" s="7" t="str">
        <f>IF(BudgetsQTable[[#This Row],[pi_last_name]]=" ","",HYPERLINK("https://www.ejacket.nsf.gov/ej/showProposal.do?Continue=Y&amp;ID="&amp;BudgetsQTable[[#This Row],[prop_id]],BudgetsQTable[[#This Row],[prop_id]]))</f>
        <v>1763555</v>
      </c>
      <c r="M1419" s="78" t="s">
        <v>2200</v>
      </c>
      <c r="N1419" s="7" t="str">
        <f>IF(BudgetsQTable[[#This Row],[pi_last_name]]=" ","",HYPERLINK("mailto:"&amp;BudgetsQTable[[#This Row],[pi_email]]&amp;"&amp;subject=Your NSF Proposal:  "&amp;BudgetsQTable[[#This Row],[prop_id]],BudgetsQTable[[#This Row],[pi_email]]))</f>
        <v>zhan2@uh.edu</v>
      </c>
      <c r="O1419" s="78" t="s">
        <v>3984</v>
      </c>
      <c r="P1419" s="78"/>
      <c r="Q1419" s="78"/>
      <c r="R1419" s="79"/>
      <c r="S1419" s="79"/>
      <c r="T1419" s="79"/>
      <c r="U1419" s="80"/>
      <c r="V1419" s="78">
        <v>0</v>
      </c>
      <c r="W1419" s="78"/>
      <c r="X1419" s="11" t="str">
        <f ca="1">IF(ISBLANK(BudgetsQTable[[#This Row],[budg_seq_yr]]),"FY"&amp;fiscalyear,"FY"&amp;fiscalyear-1+BudgetsQTable[[#This Row],[budg_seq_yr]])</f>
        <v>FY18</v>
      </c>
      <c r="Y1419" s="79">
        <v>300000</v>
      </c>
      <c r="Z1419" s="78" t="s">
        <v>2840</v>
      </c>
      <c r="AA1419" s="78" t="s">
        <v>464</v>
      </c>
      <c r="AB1419" s="76" t="s">
        <v>2821</v>
      </c>
      <c r="AC1419" s="78" t="s">
        <v>485</v>
      </c>
    </row>
    <row r="1420" spans="1:29" x14ac:dyDescent="0.35">
      <c r="A1420" s="10" t="s">
        <v>3983</v>
      </c>
      <c r="B1420" s="76" t="s">
        <v>2834</v>
      </c>
      <c r="C1420" s="76">
        <f>C1419+(BudgetsQTable[[#This Row],[lead]]&lt;&gt;K1419)</f>
        <v>181</v>
      </c>
      <c r="D1420" s="76">
        <f>D1419*(BudgetsQTable[[#This Row],[lead]]=K1419)+(BudgetsQTable[[#This Row],[prop_id]]&lt;&gt;A1419)</f>
        <v>2</v>
      </c>
      <c r="E1420" s="77">
        <v>43005.477083333331</v>
      </c>
      <c r="F1420" s="78" t="s">
        <v>2839</v>
      </c>
      <c r="G1420" s="78" t="s">
        <v>2840</v>
      </c>
      <c r="H1420" s="78" t="s">
        <v>464</v>
      </c>
      <c r="I1420" s="76" t="s">
        <v>1119</v>
      </c>
      <c r="J1420" s="76" t="s">
        <v>753</v>
      </c>
      <c r="K1420" s="78" t="s">
        <v>1704</v>
      </c>
      <c r="L1420" s="7" t="str">
        <f>IF(BudgetsQTable[[#This Row],[pi_last_name]]=" ","",HYPERLINK("https://www.ejacket.nsf.gov/ej/showProposal.do?Continue=Y&amp;ID="&amp;BudgetsQTable[[#This Row],[prop_id]],BudgetsQTable[[#This Row],[prop_id]]))</f>
        <v/>
      </c>
      <c r="M1420" s="78" t="s">
        <v>753</v>
      </c>
      <c r="N1420" s="7" t="str">
        <f>IF(BudgetsQTable[[#This Row],[pi_last_name]]=" ","",HYPERLINK("mailto:"&amp;BudgetsQTable[[#This Row],[pi_email]]&amp;"&amp;subject=Your NSF Proposal:  "&amp;BudgetsQTable[[#This Row],[prop_id]],BudgetsQTable[[#This Row],[pi_email]]))</f>
        <v/>
      </c>
      <c r="O1420" s="78" t="s">
        <v>753</v>
      </c>
      <c r="P1420" s="78">
        <v>1</v>
      </c>
      <c r="Q1420" s="78">
        <v>0.5</v>
      </c>
      <c r="R1420" s="79">
        <v>0</v>
      </c>
      <c r="S1420" s="79">
        <v>3000</v>
      </c>
      <c r="T1420" s="79">
        <v>0</v>
      </c>
      <c r="U1420" s="80">
        <v>75001</v>
      </c>
      <c r="V1420" s="78">
        <v>0</v>
      </c>
      <c r="W1420" s="78">
        <v>1</v>
      </c>
      <c r="X1420" s="11" t="str">
        <f ca="1">IF(ISBLANK(BudgetsQTable[[#This Row],[budg_seq_yr]]),"FY"&amp;fiscalyear,"FY"&amp;fiscalyear-1+BudgetsQTable[[#This Row],[budg_seq_yr]])</f>
        <v>FY18</v>
      </c>
      <c r="Y1420" s="79">
        <v>75001</v>
      </c>
      <c r="Z1420" s="78" t="s">
        <v>2840</v>
      </c>
      <c r="AA1420" s="78" t="s">
        <v>464</v>
      </c>
      <c r="AB1420" s="76" t="s">
        <v>2821</v>
      </c>
      <c r="AC1420" s="78" t="s">
        <v>485</v>
      </c>
    </row>
    <row r="1421" spans="1:29" x14ac:dyDescent="0.35">
      <c r="A1421" s="10" t="s">
        <v>3983</v>
      </c>
      <c r="B1421" s="76" t="s">
        <v>2834</v>
      </c>
      <c r="C1421" s="76">
        <f>C1420+(BudgetsQTable[[#This Row],[lead]]&lt;&gt;K1420)</f>
        <v>181</v>
      </c>
      <c r="D1421" s="76">
        <f>D1420*(BudgetsQTable[[#This Row],[lead]]=K1420)+(BudgetsQTable[[#This Row],[prop_id]]&lt;&gt;A1420)</f>
        <v>2</v>
      </c>
      <c r="E1421" s="77">
        <v>43005.477083333331</v>
      </c>
      <c r="F1421" s="78" t="s">
        <v>2839</v>
      </c>
      <c r="G1421" s="78" t="s">
        <v>2840</v>
      </c>
      <c r="H1421" s="78" t="s">
        <v>464</v>
      </c>
      <c r="I1421" s="76" t="s">
        <v>1119</v>
      </c>
      <c r="J1421" s="76" t="s">
        <v>753</v>
      </c>
      <c r="K1421" s="78" t="s">
        <v>1704</v>
      </c>
      <c r="L1421" s="7" t="str">
        <f>IF(BudgetsQTable[[#This Row],[pi_last_name]]=" ","",HYPERLINK("https://www.ejacket.nsf.gov/ej/showProposal.do?Continue=Y&amp;ID="&amp;BudgetsQTable[[#This Row],[prop_id]],BudgetsQTable[[#This Row],[prop_id]]))</f>
        <v/>
      </c>
      <c r="M1421" s="78" t="s">
        <v>753</v>
      </c>
      <c r="N1421" s="7" t="str">
        <f>IF(BudgetsQTable[[#This Row],[pi_last_name]]=" ","",HYPERLINK("mailto:"&amp;BudgetsQTable[[#This Row],[pi_email]]&amp;"&amp;subject=Your NSF Proposal:  "&amp;BudgetsQTable[[#This Row],[prop_id]],BudgetsQTable[[#This Row],[pi_email]]))</f>
        <v/>
      </c>
      <c r="O1421" s="78" t="s">
        <v>753</v>
      </c>
      <c r="P1421" s="78">
        <v>1</v>
      </c>
      <c r="Q1421" s="78">
        <v>0.5</v>
      </c>
      <c r="R1421" s="79">
        <v>0</v>
      </c>
      <c r="S1421" s="79">
        <v>3000</v>
      </c>
      <c r="T1421" s="79">
        <v>0</v>
      </c>
      <c r="U1421" s="80">
        <v>75001</v>
      </c>
      <c r="V1421" s="78">
        <v>0</v>
      </c>
      <c r="W1421" s="78">
        <v>2</v>
      </c>
      <c r="X1421" s="11" t="str">
        <f ca="1">IF(ISBLANK(BudgetsQTable[[#This Row],[budg_seq_yr]]),"FY"&amp;fiscalyear,"FY"&amp;fiscalyear-1+BudgetsQTable[[#This Row],[budg_seq_yr]])</f>
        <v>FY19</v>
      </c>
      <c r="Y1421" s="79">
        <v>75001</v>
      </c>
      <c r="Z1421" s="78" t="s">
        <v>2840</v>
      </c>
      <c r="AA1421" s="78" t="s">
        <v>464</v>
      </c>
      <c r="AB1421" s="76" t="s">
        <v>2821</v>
      </c>
      <c r="AC1421" s="78" t="s">
        <v>485</v>
      </c>
    </row>
    <row r="1422" spans="1:29" x14ac:dyDescent="0.35">
      <c r="A1422" s="10" t="s">
        <v>3983</v>
      </c>
      <c r="B1422" s="76" t="s">
        <v>2834</v>
      </c>
      <c r="C1422" s="76">
        <f>C1421+(BudgetsQTable[[#This Row],[lead]]&lt;&gt;K1421)</f>
        <v>181</v>
      </c>
      <c r="D1422" s="76">
        <f>D1421*(BudgetsQTable[[#This Row],[lead]]=K1421)+(BudgetsQTable[[#This Row],[prop_id]]&lt;&gt;A1421)</f>
        <v>2</v>
      </c>
      <c r="E1422" s="77">
        <v>43005.477083333331</v>
      </c>
      <c r="F1422" s="78" t="s">
        <v>2839</v>
      </c>
      <c r="G1422" s="78" t="s">
        <v>2840</v>
      </c>
      <c r="H1422" s="78" t="s">
        <v>464</v>
      </c>
      <c r="I1422" s="76" t="s">
        <v>1119</v>
      </c>
      <c r="J1422" s="76" t="s">
        <v>753</v>
      </c>
      <c r="K1422" s="78" t="s">
        <v>1704</v>
      </c>
      <c r="L1422" s="7" t="str">
        <f>IF(BudgetsQTable[[#This Row],[pi_last_name]]=" ","",HYPERLINK("https://www.ejacket.nsf.gov/ej/showProposal.do?Continue=Y&amp;ID="&amp;BudgetsQTable[[#This Row],[prop_id]],BudgetsQTable[[#This Row],[prop_id]]))</f>
        <v/>
      </c>
      <c r="M1422" s="78" t="s">
        <v>753</v>
      </c>
      <c r="N1422" s="7" t="str">
        <f>IF(BudgetsQTable[[#This Row],[pi_last_name]]=" ","",HYPERLINK("mailto:"&amp;BudgetsQTable[[#This Row],[pi_email]]&amp;"&amp;subject=Your NSF Proposal:  "&amp;BudgetsQTable[[#This Row],[prop_id]],BudgetsQTable[[#This Row],[pi_email]]))</f>
        <v/>
      </c>
      <c r="O1422" s="78" t="s">
        <v>753</v>
      </c>
      <c r="P1422" s="78">
        <v>1</v>
      </c>
      <c r="Q1422" s="78">
        <v>0.5</v>
      </c>
      <c r="R1422" s="79">
        <v>0</v>
      </c>
      <c r="S1422" s="79">
        <v>3000</v>
      </c>
      <c r="T1422" s="79">
        <v>0</v>
      </c>
      <c r="U1422" s="80">
        <v>74999</v>
      </c>
      <c r="V1422" s="78">
        <v>0</v>
      </c>
      <c r="W1422" s="78">
        <v>3</v>
      </c>
      <c r="X1422" s="11" t="str">
        <f ca="1">IF(ISBLANK(BudgetsQTable[[#This Row],[budg_seq_yr]]),"FY"&amp;fiscalyear,"FY"&amp;fiscalyear-1+BudgetsQTable[[#This Row],[budg_seq_yr]])</f>
        <v>FY20</v>
      </c>
      <c r="Y1422" s="79">
        <v>74999</v>
      </c>
      <c r="Z1422" s="78" t="s">
        <v>2840</v>
      </c>
      <c r="AA1422" s="78" t="s">
        <v>464</v>
      </c>
      <c r="AB1422" s="76" t="s">
        <v>2821</v>
      </c>
      <c r="AC1422" s="78" t="s">
        <v>485</v>
      </c>
    </row>
    <row r="1423" spans="1:29" x14ac:dyDescent="0.35">
      <c r="A1423" s="10" t="s">
        <v>3983</v>
      </c>
      <c r="B1423" s="76" t="s">
        <v>2834</v>
      </c>
      <c r="C1423" s="76">
        <f>C1422+(BudgetsQTable[[#This Row],[lead]]&lt;&gt;K1422)</f>
        <v>181</v>
      </c>
      <c r="D1423" s="76">
        <f>D1422*(BudgetsQTable[[#This Row],[lead]]=K1422)+(BudgetsQTable[[#This Row],[prop_id]]&lt;&gt;A1422)</f>
        <v>2</v>
      </c>
      <c r="E1423" s="77">
        <v>43005.477083333331</v>
      </c>
      <c r="F1423" s="78" t="s">
        <v>2839</v>
      </c>
      <c r="G1423" s="78" t="s">
        <v>2840</v>
      </c>
      <c r="H1423" s="78" t="s">
        <v>464</v>
      </c>
      <c r="I1423" s="76" t="s">
        <v>1119</v>
      </c>
      <c r="J1423" s="76" t="s">
        <v>753</v>
      </c>
      <c r="K1423" s="78" t="s">
        <v>1704</v>
      </c>
      <c r="L1423" s="7" t="str">
        <f>IF(BudgetsQTable[[#This Row],[pi_last_name]]=" ","",HYPERLINK("https://www.ejacket.nsf.gov/ej/showProposal.do?Continue=Y&amp;ID="&amp;BudgetsQTable[[#This Row],[prop_id]],BudgetsQTable[[#This Row],[prop_id]]))</f>
        <v/>
      </c>
      <c r="M1423" s="78" t="s">
        <v>753</v>
      </c>
      <c r="N1423" s="7" t="str">
        <f>IF(BudgetsQTable[[#This Row],[pi_last_name]]=" ","",HYPERLINK("mailto:"&amp;BudgetsQTable[[#This Row],[pi_email]]&amp;"&amp;subject=Your NSF Proposal:  "&amp;BudgetsQTable[[#This Row],[prop_id]],BudgetsQTable[[#This Row],[pi_email]]))</f>
        <v/>
      </c>
      <c r="O1423" s="78" t="s">
        <v>753</v>
      </c>
      <c r="P1423" s="78">
        <v>1</v>
      </c>
      <c r="Q1423" s="78">
        <v>0.5</v>
      </c>
      <c r="R1423" s="79">
        <v>0</v>
      </c>
      <c r="S1423" s="79">
        <v>3000</v>
      </c>
      <c r="T1423" s="79">
        <v>0</v>
      </c>
      <c r="U1423" s="80">
        <v>74999</v>
      </c>
      <c r="V1423" s="78">
        <v>0</v>
      </c>
      <c r="W1423" s="78">
        <v>4</v>
      </c>
      <c r="X1423" s="11" t="str">
        <f ca="1">IF(ISBLANK(BudgetsQTable[[#This Row],[budg_seq_yr]]),"FY"&amp;fiscalyear,"FY"&amp;fiscalyear-1+BudgetsQTable[[#This Row],[budg_seq_yr]])</f>
        <v>FY21</v>
      </c>
      <c r="Y1423" s="79">
        <v>74999</v>
      </c>
      <c r="Z1423" s="78" t="s">
        <v>2840</v>
      </c>
      <c r="AA1423" s="78" t="s">
        <v>464</v>
      </c>
      <c r="AB1423" s="76" t="s">
        <v>2821</v>
      </c>
      <c r="AC1423" s="78" t="s">
        <v>485</v>
      </c>
    </row>
    <row r="1424" spans="1:29" x14ac:dyDescent="0.35">
      <c r="A1424" s="10" t="s">
        <v>3986</v>
      </c>
      <c r="B1424" s="76" t="s">
        <v>2863</v>
      </c>
      <c r="C1424" s="76">
        <f>C1423+(BudgetsQTable[[#This Row],[lead]]&lt;&gt;K1423)</f>
        <v>182</v>
      </c>
      <c r="D1424" s="76">
        <f>D1423*(BudgetsQTable[[#This Row],[lead]]=K1423)+(BudgetsQTable[[#This Row],[prop_id]]&lt;&gt;A1423)</f>
        <v>1</v>
      </c>
      <c r="E1424" s="77">
        <v>43005.5625</v>
      </c>
      <c r="F1424" s="78" t="s">
        <v>2868</v>
      </c>
      <c r="G1424" s="78" t="s">
        <v>2869</v>
      </c>
      <c r="H1424" s="78" t="s">
        <v>470</v>
      </c>
      <c r="I1424" s="76" t="s">
        <v>1229</v>
      </c>
      <c r="J1424" s="76" t="s">
        <v>3990</v>
      </c>
      <c r="K1424" s="78" t="s">
        <v>3986</v>
      </c>
      <c r="L1424" s="7" t="str">
        <f>IF(BudgetsQTable[[#This Row],[pi_last_name]]=" ","",HYPERLINK("https://www.ejacket.nsf.gov/ej/showProposal.do?Continue=Y&amp;ID="&amp;BudgetsQTable[[#This Row],[prop_id]],BudgetsQTable[[#This Row],[prop_id]]))</f>
        <v>1763697</v>
      </c>
      <c r="M1424" s="78" t="s">
        <v>3987</v>
      </c>
      <c r="N1424" s="7" t="str">
        <f>IF(BudgetsQTable[[#This Row],[pi_last_name]]=" ","",HYPERLINK("mailto:"&amp;BudgetsQTable[[#This Row],[pi_email]]&amp;"&amp;subject=Your NSF Proposal:  "&amp;BudgetsQTable[[#This Row],[prop_id]],BudgetsQTable[[#This Row],[pi_email]]))</f>
        <v>amy@cs.brown.edu</v>
      </c>
      <c r="O1424" s="78" t="s">
        <v>3379</v>
      </c>
      <c r="P1424" s="78"/>
      <c r="Q1424" s="78"/>
      <c r="R1424" s="79"/>
      <c r="S1424" s="79"/>
      <c r="T1424" s="79"/>
      <c r="U1424" s="80"/>
      <c r="V1424" s="78">
        <v>0</v>
      </c>
      <c r="W1424" s="78"/>
      <c r="X1424" s="11" t="str">
        <f ca="1">IF(ISBLANK(BudgetsQTable[[#This Row],[budg_seq_yr]]),"FY"&amp;fiscalyear,"FY"&amp;fiscalyear-1+BudgetsQTable[[#This Row],[budg_seq_yr]])</f>
        <v>FY18</v>
      </c>
      <c r="Y1424" s="79">
        <v>1191813</v>
      </c>
      <c r="Z1424" s="78" t="s">
        <v>2869</v>
      </c>
      <c r="AA1424" s="78" t="s">
        <v>470</v>
      </c>
      <c r="AB1424" s="76" t="s">
        <v>2821</v>
      </c>
      <c r="AC1424" s="78" t="s">
        <v>2903</v>
      </c>
    </row>
    <row r="1425" spans="1:29" x14ac:dyDescent="0.35">
      <c r="A1425" s="10" t="s">
        <v>3986</v>
      </c>
      <c r="B1425" s="76" t="s">
        <v>2863</v>
      </c>
      <c r="C1425" s="76">
        <f>C1424+(BudgetsQTable[[#This Row],[lead]]&lt;&gt;K1424)</f>
        <v>182</v>
      </c>
      <c r="D1425" s="76">
        <f>D1424*(BudgetsQTable[[#This Row],[lead]]=K1424)+(BudgetsQTable[[#This Row],[prop_id]]&lt;&gt;A1424)</f>
        <v>1</v>
      </c>
      <c r="E1425" s="77">
        <v>43005.5625</v>
      </c>
      <c r="F1425" s="78" t="s">
        <v>2868</v>
      </c>
      <c r="G1425" s="78" t="s">
        <v>2869</v>
      </c>
      <c r="H1425" s="78" t="s">
        <v>470</v>
      </c>
      <c r="I1425" s="76" t="s">
        <v>1229</v>
      </c>
      <c r="J1425" s="76" t="s">
        <v>753</v>
      </c>
      <c r="K1425" s="78" t="s">
        <v>3986</v>
      </c>
      <c r="L1425" s="7" t="str">
        <f>IF(BudgetsQTable[[#This Row],[pi_last_name]]=" ","",HYPERLINK("https://www.ejacket.nsf.gov/ej/showProposal.do?Continue=Y&amp;ID="&amp;BudgetsQTable[[#This Row],[prop_id]],BudgetsQTable[[#This Row],[prop_id]]))</f>
        <v/>
      </c>
      <c r="M1425" s="78" t="s">
        <v>753</v>
      </c>
      <c r="N1425" s="7" t="str">
        <f>IF(BudgetsQTable[[#This Row],[pi_last_name]]=" ","",HYPERLINK("mailto:"&amp;BudgetsQTable[[#This Row],[pi_email]]&amp;"&amp;subject=Your NSF Proposal:  "&amp;BudgetsQTable[[#This Row],[prop_id]],BudgetsQTable[[#This Row],[pi_email]]))</f>
        <v/>
      </c>
      <c r="O1425" s="78" t="s">
        <v>753</v>
      </c>
      <c r="P1425" s="78">
        <v>2</v>
      </c>
      <c r="Q1425" s="78">
        <v>2</v>
      </c>
      <c r="R1425" s="79">
        <v>0</v>
      </c>
      <c r="S1425" s="79">
        <v>8000</v>
      </c>
      <c r="T1425" s="79">
        <v>0</v>
      </c>
      <c r="U1425" s="80">
        <v>286775</v>
      </c>
      <c r="V1425" s="78">
        <v>0</v>
      </c>
      <c r="W1425" s="78">
        <v>1</v>
      </c>
      <c r="X1425" s="11" t="str">
        <f ca="1">IF(ISBLANK(BudgetsQTable[[#This Row],[budg_seq_yr]]),"FY"&amp;fiscalyear,"FY"&amp;fiscalyear-1+BudgetsQTable[[#This Row],[budg_seq_yr]])</f>
        <v>FY18</v>
      </c>
      <c r="Y1425" s="79">
        <v>286775</v>
      </c>
      <c r="Z1425" s="78" t="s">
        <v>2869</v>
      </c>
      <c r="AA1425" s="78" t="s">
        <v>470</v>
      </c>
      <c r="AB1425" s="76" t="s">
        <v>2821</v>
      </c>
      <c r="AC1425" s="78" t="s">
        <v>2903</v>
      </c>
    </row>
    <row r="1426" spans="1:29" x14ac:dyDescent="0.35">
      <c r="A1426" s="10" t="s">
        <v>3986</v>
      </c>
      <c r="B1426" s="76" t="s">
        <v>2863</v>
      </c>
      <c r="C1426" s="76">
        <f>C1425+(BudgetsQTable[[#This Row],[lead]]&lt;&gt;K1425)</f>
        <v>182</v>
      </c>
      <c r="D1426" s="76">
        <f>D1425*(BudgetsQTable[[#This Row],[lead]]=K1425)+(BudgetsQTable[[#This Row],[prop_id]]&lt;&gt;A1425)</f>
        <v>1</v>
      </c>
      <c r="E1426" s="77">
        <v>43005.5625</v>
      </c>
      <c r="F1426" s="78" t="s">
        <v>2868</v>
      </c>
      <c r="G1426" s="78" t="s">
        <v>2869</v>
      </c>
      <c r="H1426" s="78" t="s">
        <v>470</v>
      </c>
      <c r="I1426" s="76" t="s">
        <v>1229</v>
      </c>
      <c r="J1426" s="76" t="s">
        <v>753</v>
      </c>
      <c r="K1426" s="78" t="s">
        <v>3986</v>
      </c>
      <c r="L1426" s="7" t="str">
        <f>IF(BudgetsQTable[[#This Row],[pi_last_name]]=" ","",HYPERLINK("https://www.ejacket.nsf.gov/ej/showProposal.do?Continue=Y&amp;ID="&amp;BudgetsQTable[[#This Row],[prop_id]],BudgetsQTable[[#This Row],[prop_id]]))</f>
        <v/>
      </c>
      <c r="M1426" s="78" t="s">
        <v>753</v>
      </c>
      <c r="N1426" s="7" t="str">
        <f>IF(BudgetsQTable[[#This Row],[pi_last_name]]=" ","",HYPERLINK("mailto:"&amp;BudgetsQTable[[#This Row],[pi_email]]&amp;"&amp;subject=Your NSF Proposal:  "&amp;BudgetsQTable[[#This Row],[prop_id]],BudgetsQTable[[#This Row],[pi_email]]))</f>
        <v/>
      </c>
      <c r="O1426" s="78" t="s">
        <v>753</v>
      </c>
      <c r="P1426" s="78">
        <v>2</v>
      </c>
      <c r="Q1426" s="78">
        <v>2</v>
      </c>
      <c r="R1426" s="79">
        <v>0</v>
      </c>
      <c r="S1426" s="79">
        <v>8240</v>
      </c>
      <c r="T1426" s="79">
        <v>0</v>
      </c>
      <c r="U1426" s="80">
        <v>291424</v>
      </c>
      <c r="V1426" s="78">
        <v>0</v>
      </c>
      <c r="W1426" s="78">
        <v>2</v>
      </c>
      <c r="X1426" s="11" t="str">
        <f ca="1">IF(ISBLANK(BudgetsQTable[[#This Row],[budg_seq_yr]]),"FY"&amp;fiscalyear,"FY"&amp;fiscalyear-1+BudgetsQTable[[#This Row],[budg_seq_yr]])</f>
        <v>FY19</v>
      </c>
      <c r="Y1426" s="79">
        <v>291424</v>
      </c>
      <c r="Z1426" s="78" t="s">
        <v>2869</v>
      </c>
      <c r="AA1426" s="78" t="s">
        <v>470</v>
      </c>
      <c r="AB1426" s="76" t="s">
        <v>2821</v>
      </c>
      <c r="AC1426" s="78" t="s">
        <v>2903</v>
      </c>
    </row>
    <row r="1427" spans="1:29" x14ac:dyDescent="0.35">
      <c r="A1427" s="10" t="s">
        <v>3986</v>
      </c>
      <c r="B1427" s="76" t="s">
        <v>2863</v>
      </c>
      <c r="C1427" s="76">
        <f>C1426+(BudgetsQTable[[#This Row],[lead]]&lt;&gt;K1426)</f>
        <v>182</v>
      </c>
      <c r="D1427" s="76">
        <f>D1426*(BudgetsQTable[[#This Row],[lead]]=K1426)+(BudgetsQTable[[#This Row],[prop_id]]&lt;&gt;A1426)</f>
        <v>1</v>
      </c>
      <c r="E1427" s="77">
        <v>43005.5625</v>
      </c>
      <c r="F1427" s="78" t="s">
        <v>2868</v>
      </c>
      <c r="G1427" s="78" t="s">
        <v>2869</v>
      </c>
      <c r="H1427" s="78" t="s">
        <v>470</v>
      </c>
      <c r="I1427" s="76" t="s">
        <v>1229</v>
      </c>
      <c r="J1427" s="76" t="s">
        <v>753</v>
      </c>
      <c r="K1427" s="78" t="s">
        <v>3986</v>
      </c>
      <c r="L1427" s="7" t="str">
        <f>IF(BudgetsQTable[[#This Row],[pi_last_name]]=" ","",HYPERLINK("https://www.ejacket.nsf.gov/ej/showProposal.do?Continue=Y&amp;ID="&amp;BudgetsQTable[[#This Row],[prop_id]],BudgetsQTable[[#This Row],[prop_id]]))</f>
        <v/>
      </c>
      <c r="M1427" s="78" t="s">
        <v>753</v>
      </c>
      <c r="N1427" s="7" t="str">
        <f>IF(BudgetsQTable[[#This Row],[pi_last_name]]=" ","",HYPERLINK("mailto:"&amp;BudgetsQTable[[#This Row],[pi_email]]&amp;"&amp;subject=Your NSF Proposal:  "&amp;BudgetsQTable[[#This Row],[prop_id]],BudgetsQTable[[#This Row],[pi_email]]))</f>
        <v/>
      </c>
      <c r="O1427" s="78" t="s">
        <v>753</v>
      </c>
      <c r="P1427" s="78">
        <v>2</v>
      </c>
      <c r="Q1427" s="78">
        <v>2</v>
      </c>
      <c r="R1427" s="79">
        <v>0</v>
      </c>
      <c r="S1427" s="79">
        <v>8487</v>
      </c>
      <c r="T1427" s="79">
        <v>0</v>
      </c>
      <c r="U1427" s="80">
        <v>301558</v>
      </c>
      <c r="V1427" s="78">
        <v>0</v>
      </c>
      <c r="W1427" s="78">
        <v>3</v>
      </c>
      <c r="X1427" s="11" t="str">
        <f ca="1">IF(ISBLANK(BudgetsQTable[[#This Row],[budg_seq_yr]]),"FY"&amp;fiscalyear,"FY"&amp;fiscalyear-1+BudgetsQTable[[#This Row],[budg_seq_yr]])</f>
        <v>FY20</v>
      </c>
      <c r="Y1427" s="79">
        <v>301558</v>
      </c>
      <c r="Z1427" s="78" t="s">
        <v>2869</v>
      </c>
      <c r="AA1427" s="78" t="s">
        <v>470</v>
      </c>
      <c r="AB1427" s="76" t="s">
        <v>2821</v>
      </c>
      <c r="AC1427" s="78" t="s">
        <v>2903</v>
      </c>
    </row>
    <row r="1428" spans="1:29" x14ac:dyDescent="0.35">
      <c r="A1428" s="10" t="s">
        <v>3986</v>
      </c>
      <c r="B1428" s="76" t="s">
        <v>2863</v>
      </c>
      <c r="C1428" s="76">
        <f>C1427+(BudgetsQTable[[#This Row],[lead]]&lt;&gt;K1427)</f>
        <v>182</v>
      </c>
      <c r="D1428" s="76">
        <f>D1427*(BudgetsQTable[[#This Row],[lead]]=K1427)+(BudgetsQTable[[#This Row],[prop_id]]&lt;&gt;A1427)</f>
        <v>1</v>
      </c>
      <c r="E1428" s="77">
        <v>43005.5625</v>
      </c>
      <c r="F1428" s="78" t="s">
        <v>2868</v>
      </c>
      <c r="G1428" s="78" t="s">
        <v>2869</v>
      </c>
      <c r="H1428" s="78" t="s">
        <v>470</v>
      </c>
      <c r="I1428" s="76" t="s">
        <v>1229</v>
      </c>
      <c r="J1428" s="76" t="s">
        <v>753</v>
      </c>
      <c r="K1428" s="78" t="s">
        <v>3986</v>
      </c>
      <c r="L1428" s="7" t="str">
        <f>IF(BudgetsQTable[[#This Row],[pi_last_name]]=" ","",HYPERLINK("https://www.ejacket.nsf.gov/ej/showProposal.do?Continue=Y&amp;ID="&amp;BudgetsQTable[[#This Row],[prop_id]],BudgetsQTable[[#This Row],[prop_id]]))</f>
        <v/>
      </c>
      <c r="M1428" s="78" t="s">
        <v>753</v>
      </c>
      <c r="N1428" s="7" t="str">
        <f>IF(BudgetsQTable[[#This Row],[pi_last_name]]=" ","",HYPERLINK("mailto:"&amp;BudgetsQTable[[#This Row],[pi_email]]&amp;"&amp;subject=Your NSF Proposal:  "&amp;BudgetsQTable[[#This Row],[prop_id]],BudgetsQTable[[#This Row],[pi_email]]))</f>
        <v/>
      </c>
      <c r="O1428" s="78" t="s">
        <v>753</v>
      </c>
      <c r="P1428" s="78">
        <v>2</v>
      </c>
      <c r="Q1428" s="78">
        <v>2</v>
      </c>
      <c r="R1428" s="79">
        <v>0</v>
      </c>
      <c r="S1428" s="79">
        <v>8742</v>
      </c>
      <c r="T1428" s="79">
        <v>0</v>
      </c>
      <c r="U1428" s="80">
        <v>312056</v>
      </c>
      <c r="V1428" s="78">
        <v>0</v>
      </c>
      <c r="W1428" s="78">
        <v>4</v>
      </c>
      <c r="X1428" s="11" t="str">
        <f ca="1">IF(ISBLANK(BudgetsQTable[[#This Row],[budg_seq_yr]]),"FY"&amp;fiscalyear,"FY"&amp;fiscalyear-1+BudgetsQTable[[#This Row],[budg_seq_yr]])</f>
        <v>FY21</v>
      </c>
      <c r="Y1428" s="79">
        <v>312056</v>
      </c>
      <c r="Z1428" s="78" t="s">
        <v>2869</v>
      </c>
      <c r="AA1428" s="78" t="s">
        <v>470</v>
      </c>
      <c r="AB1428" s="76" t="s">
        <v>2821</v>
      </c>
      <c r="AC1428" s="78" t="s">
        <v>2903</v>
      </c>
    </row>
    <row r="1429" spans="1:29" x14ac:dyDescent="0.35">
      <c r="A1429" s="10" t="s">
        <v>1706</v>
      </c>
      <c r="B1429" s="76" t="s">
        <v>2863</v>
      </c>
      <c r="C1429" s="76">
        <f>C1428+(BudgetsQTable[[#This Row],[lead]]&lt;&gt;K1428)</f>
        <v>183</v>
      </c>
      <c r="D1429" s="76">
        <f>D1428*(BudgetsQTable[[#This Row],[lead]]=K1428)+(BudgetsQTable[[#This Row],[prop_id]]&lt;&gt;A1428)</f>
        <v>1</v>
      </c>
      <c r="E1429" s="77">
        <v>43005.57708333333</v>
      </c>
      <c r="F1429" s="78" t="s">
        <v>2817</v>
      </c>
      <c r="G1429" s="78" t="s">
        <v>2818</v>
      </c>
      <c r="H1429" s="78" t="s">
        <v>476</v>
      </c>
      <c r="I1429" s="76" t="s">
        <v>1358</v>
      </c>
      <c r="J1429" s="76" t="s">
        <v>3992</v>
      </c>
      <c r="K1429" s="78" t="s">
        <v>1706</v>
      </c>
      <c r="L1429" s="7" t="str">
        <f>IF(BudgetsQTable[[#This Row],[pi_last_name]]=" ","",HYPERLINK("https://www.ejacket.nsf.gov/ej/showProposal.do?Continue=Y&amp;ID="&amp;BudgetsQTable[[#This Row],[prop_id]],BudgetsQTable[[#This Row],[prop_id]]))</f>
        <v>1763699</v>
      </c>
      <c r="M1429" s="78" t="s">
        <v>1707</v>
      </c>
      <c r="N1429" s="7" t="str">
        <f>IF(BudgetsQTable[[#This Row],[pi_last_name]]=" ","",HYPERLINK("mailto:"&amp;BudgetsQTable[[#This Row],[pi_email]]&amp;"&amp;subject=Your NSF Proposal:  "&amp;BudgetsQTable[[#This Row],[prop_id]],BudgetsQTable[[#This Row],[pi_email]]))</f>
        <v>sherwood@cs.ucsb.edu</v>
      </c>
      <c r="O1429" s="78" t="s">
        <v>2853</v>
      </c>
      <c r="P1429" s="78"/>
      <c r="Q1429" s="78"/>
      <c r="R1429" s="79"/>
      <c r="S1429" s="79"/>
      <c r="T1429" s="79"/>
      <c r="U1429" s="80"/>
      <c r="V1429" s="78">
        <v>0</v>
      </c>
      <c r="W1429" s="78"/>
      <c r="X1429" s="11" t="str">
        <f ca="1">IF(ISBLANK(BudgetsQTable[[#This Row],[budg_seq_yr]]),"FY"&amp;fiscalyear,"FY"&amp;fiscalyear-1+BudgetsQTable[[#This Row],[budg_seq_yr]])</f>
        <v>FY18</v>
      </c>
      <c r="Y1429" s="79">
        <v>1200000</v>
      </c>
      <c r="Z1429" s="78" t="s">
        <v>2818</v>
      </c>
      <c r="AA1429" s="78" t="s">
        <v>476</v>
      </c>
      <c r="AB1429" s="76" t="s">
        <v>2821</v>
      </c>
      <c r="AC1429" s="78" t="s">
        <v>3459</v>
      </c>
    </row>
    <row r="1430" spans="1:29" x14ac:dyDescent="0.35">
      <c r="A1430" s="10" t="s">
        <v>1706</v>
      </c>
      <c r="B1430" s="76" t="s">
        <v>2863</v>
      </c>
      <c r="C1430" s="76">
        <f>C1429+(BudgetsQTable[[#This Row],[lead]]&lt;&gt;K1429)</f>
        <v>183</v>
      </c>
      <c r="D1430" s="76">
        <f>D1429*(BudgetsQTable[[#This Row],[lead]]=K1429)+(BudgetsQTable[[#This Row],[prop_id]]&lt;&gt;A1429)</f>
        <v>1</v>
      </c>
      <c r="E1430" s="77">
        <v>43005.57708333333</v>
      </c>
      <c r="F1430" s="78" t="s">
        <v>2817</v>
      </c>
      <c r="G1430" s="78" t="s">
        <v>2818</v>
      </c>
      <c r="H1430" s="78" t="s">
        <v>476</v>
      </c>
      <c r="I1430" s="76" t="s">
        <v>1358</v>
      </c>
      <c r="J1430" s="76" t="s">
        <v>753</v>
      </c>
      <c r="K1430" s="78" t="s">
        <v>1706</v>
      </c>
      <c r="L1430" s="7" t="str">
        <f>IF(BudgetsQTable[[#This Row],[pi_last_name]]=" ","",HYPERLINK("https://www.ejacket.nsf.gov/ej/showProposal.do?Continue=Y&amp;ID="&amp;BudgetsQTable[[#This Row],[prop_id]],BudgetsQTable[[#This Row],[prop_id]]))</f>
        <v/>
      </c>
      <c r="M1430" s="78" t="s">
        <v>753</v>
      </c>
      <c r="N1430" s="7" t="str">
        <f>IF(BudgetsQTable[[#This Row],[pi_last_name]]=" ","",HYPERLINK("mailto:"&amp;BudgetsQTable[[#This Row],[pi_email]]&amp;"&amp;subject=Your NSF Proposal:  "&amp;BudgetsQTable[[#This Row],[prop_id]],BudgetsQTable[[#This Row],[pi_email]]))</f>
        <v/>
      </c>
      <c r="O1430" s="78" t="s">
        <v>753</v>
      </c>
      <c r="P1430" s="78">
        <v>2</v>
      </c>
      <c r="Q1430" s="78">
        <v>2</v>
      </c>
      <c r="R1430" s="79">
        <v>0</v>
      </c>
      <c r="S1430" s="79">
        <v>4098</v>
      </c>
      <c r="T1430" s="79">
        <v>0</v>
      </c>
      <c r="U1430" s="80">
        <v>369414</v>
      </c>
      <c r="V1430" s="78">
        <v>0</v>
      </c>
      <c r="W1430" s="78">
        <v>1</v>
      </c>
      <c r="X1430" s="11" t="str">
        <f ca="1">IF(ISBLANK(BudgetsQTable[[#This Row],[budg_seq_yr]]),"FY"&amp;fiscalyear,"FY"&amp;fiscalyear-1+BudgetsQTable[[#This Row],[budg_seq_yr]])</f>
        <v>FY18</v>
      </c>
      <c r="Y1430" s="79">
        <v>369414</v>
      </c>
      <c r="Z1430" s="78" t="s">
        <v>2818</v>
      </c>
      <c r="AA1430" s="78" t="s">
        <v>476</v>
      </c>
      <c r="AB1430" s="76" t="s">
        <v>2821</v>
      </c>
      <c r="AC1430" s="78" t="s">
        <v>3459</v>
      </c>
    </row>
    <row r="1431" spans="1:29" x14ac:dyDescent="0.35">
      <c r="A1431" s="10" t="s">
        <v>1706</v>
      </c>
      <c r="B1431" s="76" t="s">
        <v>2863</v>
      </c>
      <c r="C1431" s="76">
        <f>C1430+(BudgetsQTable[[#This Row],[lead]]&lt;&gt;K1430)</f>
        <v>183</v>
      </c>
      <c r="D1431" s="76">
        <f>D1430*(BudgetsQTable[[#This Row],[lead]]=K1430)+(BudgetsQTable[[#This Row],[prop_id]]&lt;&gt;A1430)</f>
        <v>1</v>
      </c>
      <c r="E1431" s="77">
        <v>43005.57708333333</v>
      </c>
      <c r="F1431" s="78" t="s">
        <v>2817</v>
      </c>
      <c r="G1431" s="78" t="s">
        <v>2818</v>
      </c>
      <c r="H1431" s="78" t="s">
        <v>476</v>
      </c>
      <c r="I1431" s="76" t="s">
        <v>1358</v>
      </c>
      <c r="J1431" s="76" t="s">
        <v>753</v>
      </c>
      <c r="K1431" s="78" t="s">
        <v>1706</v>
      </c>
      <c r="L1431" s="7" t="str">
        <f>IF(BudgetsQTable[[#This Row],[pi_last_name]]=" ","",HYPERLINK("https://www.ejacket.nsf.gov/ej/showProposal.do?Continue=Y&amp;ID="&amp;BudgetsQTable[[#This Row],[prop_id]],BudgetsQTable[[#This Row],[prop_id]]))</f>
        <v/>
      </c>
      <c r="M1431" s="78" t="s">
        <v>753</v>
      </c>
      <c r="N1431" s="7" t="str">
        <f>IF(BudgetsQTable[[#This Row],[pi_last_name]]=" ","",HYPERLINK("mailto:"&amp;BudgetsQTable[[#This Row],[pi_email]]&amp;"&amp;subject=Your NSF Proposal:  "&amp;BudgetsQTable[[#This Row],[prop_id]],BudgetsQTable[[#This Row],[pi_email]]))</f>
        <v/>
      </c>
      <c r="O1431" s="78" t="s">
        <v>753</v>
      </c>
      <c r="P1431" s="78">
        <v>2</v>
      </c>
      <c r="Q1431" s="78">
        <v>2</v>
      </c>
      <c r="R1431" s="79">
        <v>0</v>
      </c>
      <c r="S1431" s="79">
        <v>4098</v>
      </c>
      <c r="T1431" s="79">
        <v>0</v>
      </c>
      <c r="U1431" s="80">
        <v>366972</v>
      </c>
      <c r="V1431" s="78">
        <v>0</v>
      </c>
      <c r="W1431" s="78">
        <v>2</v>
      </c>
      <c r="X1431" s="11" t="str">
        <f ca="1">IF(ISBLANK(BudgetsQTable[[#This Row],[budg_seq_yr]]),"FY"&amp;fiscalyear,"FY"&amp;fiscalyear-1+BudgetsQTable[[#This Row],[budg_seq_yr]])</f>
        <v>FY19</v>
      </c>
      <c r="Y1431" s="79">
        <v>366972</v>
      </c>
      <c r="Z1431" s="78" t="s">
        <v>2818</v>
      </c>
      <c r="AA1431" s="78" t="s">
        <v>476</v>
      </c>
      <c r="AB1431" s="76" t="s">
        <v>2821</v>
      </c>
      <c r="AC1431" s="78" t="s">
        <v>3459</v>
      </c>
    </row>
    <row r="1432" spans="1:29" x14ac:dyDescent="0.35">
      <c r="A1432" s="10" t="s">
        <v>1706</v>
      </c>
      <c r="B1432" s="76" t="s">
        <v>2863</v>
      </c>
      <c r="C1432" s="76">
        <f>C1431+(BudgetsQTable[[#This Row],[lead]]&lt;&gt;K1431)</f>
        <v>183</v>
      </c>
      <c r="D1432" s="76">
        <f>D1431*(BudgetsQTable[[#This Row],[lead]]=K1431)+(BudgetsQTable[[#This Row],[prop_id]]&lt;&gt;A1431)</f>
        <v>1</v>
      </c>
      <c r="E1432" s="77">
        <v>43005.57708333333</v>
      </c>
      <c r="F1432" s="78" t="s">
        <v>2817</v>
      </c>
      <c r="G1432" s="78" t="s">
        <v>2818</v>
      </c>
      <c r="H1432" s="78" t="s">
        <v>476</v>
      </c>
      <c r="I1432" s="76" t="s">
        <v>1358</v>
      </c>
      <c r="J1432" s="76" t="s">
        <v>753</v>
      </c>
      <c r="K1432" s="78" t="s">
        <v>1706</v>
      </c>
      <c r="L1432" s="7" t="str">
        <f>IF(BudgetsQTable[[#This Row],[pi_last_name]]=" ","",HYPERLINK("https://www.ejacket.nsf.gov/ej/showProposal.do?Continue=Y&amp;ID="&amp;BudgetsQTable[[#This Row],[prop_id]],BudgetsQTable[[#This Row],[prop_id]]))</f>
        <v/>
      </c>
      <c r="M1432" s="78" t="s">
        <v>753</v>
      </c>
      <c r="N1432" s="7" t="str">
        <f>IF(BudgetsQTable[[#This Row],[pi_last_name]]=" ","",HYPERLINK("mailto:"&amp;BudgetsQTable[[#This Row],[pi_email]]&amp;"&amp;subject=Your NSF Proposal:  "&amp;BudgetsQTable[[#This Row],[prop_id]],BudgetsQTable[[#This Row],[pi_email]]))</f>
        <v/>
      </c>
      <c r="O1432" s="78" t="s">
        <v>753</v>
      </c>
      <c r="P1432" s="78">
        <v>2</v>
      </c>
      <c r="Q1432" s="78">
        <v>2</v>
      </c>
      <c r="R1432" s="79">
        <v>0</v>
      </c>
      <c r="S1432" s="79">
        <v>4098</v>
      </c>
      <c r="T1432" s="79">
        <v>0</v>
      </c>
      <c r="U1432" s="80">
        <v>463614</v>
      </c>
      <c r="V1432" s="78">
        <v>0</v>
      </c>
      <c r="W1432" s="78">
        <v>3</v>
      </c>
      <c r="X1432" s="11" t="str">
        <f ca="1">IF(ISBLANK(BudgetsQTable[[#This Row],[budg_seq_yr]]),"FY"&amp;fiscalyear,"FY"&amp;fiscalyear-1+BudgetsQTable[[#This Row],[budg_seq_yr]])</f>
        <v>FY20</v>
      </c>
      <c r="Y1432" s="79">
        <v>463614</v>
      </c>
      <c r="Z1432" s="78" t="s">
        <v>2818</v>
      </c>
      <c r="AA1432" s="78" t="s">
        <v>476</v>
      </c>
      <c r="AB1432" s="76" t="s">
        <v>2821</v>
      </c>
      <c r="AC1432" s="78" t="s">
        <v>3459</v>
      </c>
    </row>
    <row r="1433" spans="1:29" x14ac:dyDescent="0.35">
      <c r="A1433" s="10" t="s">
        <v>1713</v>
      </c>
      <c r="B1433" s="76" t="s">
        <v>2824</v>
      </c>
      <c r="C1433" s="76">
        <f>C1432+(BudgetsQTable[[#This Row],[lead]]&lt;&gt;K1432)</f>
        <v>184</v>
      </c>
      <c r="D1433" s="76">
        <f>D1432*(BudgetsQTable[[#This Row],[lead]]=K1432)+(BudgetsQTable[[#This Row],[prop_id]]&lt;&gt;A1432)</f>
        <v>1</v>
      </c>
      <c r="E1433" s="77">
        <v>43005.577777777777</v>
      </c>
      <c r="F1433" s="78" t="s">
        <v>2817</v>
      </c>
      <c r="G1433" s="78" t="s">
        <v>2818</v>
      </c>
      <c r="H1433" s="78" t="s">
        <v>474</v>
      </c>
      <c r="I1433" s="76" t="s">
        <v>885</v>
      </c>
      <c r="J1433" s="76" t="s">
        <v>3995</v>
      </c>
      <c r="K1433" s="78" t="s">
        <v>1713</v>
      </c>
      <c r="L1433" s="7" t="str">
        <f>IF(BudgetsQTable[[#This Row],[pi_last_name]]=" ","",HYPERLINK("https://www.ejacket.nsf.gov/ej/showProposal.do?Continue=Y&amp;ID="&amp;BudgetsQTable[[#This Row],[prop_id]],BudgetsQTable[[#This Row],[prop_id]]))</f>
        <v>1763702</v>
      </c>
      <c r="M1433" s="78" t="s">
        <v>1714</v>
      </c>
      <c r="N1433" s="7" t="str">
        <f>IF(BudgetsQTable[[#This Row],[pi_last_name]]=" ","",HYPERLINK("mailto:"&amp;BudgetsQTable[[#This Row],[pi_email]]&amp;"&amp;subject=Your NSF Proposal:  "&amp;BudgetsQTable[[#This Row],[prop_id]],BudgetsQTable[[#This Row],[pi_email]]))</f>
        <v>dimakis@austin.utexas.edu</v>
      </c>
      <c r="O1433" s="78" t="s">
        <v>2827</v>
      </c>
      <c r="P1433" s="78"/>
      <c r="Q1433" s="78"/>
      <c r="R1433" s="79"/>
      <c r="S1433" s="79"/>
      <c r="T1433" s="79"/>
      <c r="U1433" s="80"/>
      <c r="V1433" s="78">
        <v>0</v>
      </c>
      <c r="W1433" s="78"/>
      <c r="X1433" s="11" t="str">
        <f ca="1">IF(ISBLANK(BudgetsQTable[[#This Row],[budg_seq_yr]]),"FY"&amp;fiscalyear,"FY"&amp;fiscalyear-1+BudgetsQTable[[#This Row],[budg_seq_yr]])</f>
        <v>FY18</v>
      </c>
      <c r="Y1433" s="79">
        <v>299510</v>
      </c>
      <c r="Z1433" s="78" t="s">
        <v>2818</v>
      </c>
      <c r="AA1433" s="78" t="s">
        <v>474</v>
      </c>
      <c r="AB1433" s="76" t="s">
        <v>2821</v>
      </c>
      <c r="AC1433" s="78" t="s">
        <v>2988</v>
      </c>
    </row>
    <row r="1434" spans="1:29" x14ac:dyDescent="0.35">
      <c r="A1434" s="10" t="s">
        <v>1713</v>
      </c>
      <c r="B1434" s="76" t="s">
        <v>2824</v>
      </c>
      <c r="C1434" s="76">
        <f>C1433+(BudgetsQTable[[#This Row],[lead]]&lt;&gt;K1433)</f>
        <v>184</v>
      </c>
      <c r="D1434" s="76">
        <f>D1433*(BudgetsQTable[[#This Row],[lead]]=K1433)+(BudgetsQTable[[#This Row],[prop_id]]&lt;&gt;A1433)</f>
        <v>1</v>
      </c>
      <c r="E1434" s="77">
        <v>43005.577777777777</v>
      </c>
      <c r="F1434" s="78" t="s">
        <v>2817</v>
      </c>
      <c r="G1434" s="78" t="s">
        <v>2818</v>
      </c>
      <c r="H1434" s="78" t="s">
        <v>474</v>
      </c>
      <c r="I1434" s="76" t="s">
        <v>885</v>
      </c>
      <c r="J1434" s="76" t="s">
        <v>753</v>
      </c>
      <c r="K1434" s="78" t="s">
        <v>1713</v>
      </c>
      <c r="L1434" s="7" t="str">
        <f>IF(BudgetsQTable[[#This Row],[pi_last_name]]=" ","",HYPERLINK("https://www.ejacket.nsf.gov/ej/showProposal.do?Continue=Y&amp;ID="&amp;BudgetsQTable[[#This Row],[prop_id]],BudgetsQTable[[#This Row],[prop_id]]))</f>
        <v/>
      </c>
      <c r="M1434" s="78" t="s">
        <v>753</v>
      </c>
      <c r="N1434" s="7" t="str">
        <f>IF(BudgetsQTable[[#This Row],[pi_last_name]]=" ","",HYPERLINK("mailto:"&amp;BudgetsQTable[[#This Row],[pi_email]]&amp;"&amp;subject=Your NSF Proposal:  "&amp;BudgetsQTable[[#This Row],[prop_id]],BudgetsQTable[[#This Row],[pi_email]]))</f>
        <v/>
      </c>
      <c r="O1434" s="78" t="s">
        <v>753</v>
      </c>
      <c r="P1434" s="78">
        <v>1</v>
      </c>
      <c r="Q1434" s="78">
        <v>0.25</v>
      </c>
      <c r="R1434" s="79">
        <v>0</v>
      </c>
      <c r="S1434" s="79">
        <v>3000</v>
      </c>
      <c r="T1434" s="79">
        <v>0</v>
      </c>
      <c r="U1434" s="80">
        <v>71994</v>
      </c>
      <c r="V1434" s="78">
        <v>0</v>
      </c>
      <c r="W1434" s="78">
        <v>1</v>
      </c>
      <c r="X1434" s="11" t="str">
        <f ca="1">IF(ISBLANK(BudgetsQTable[[#This Row],[budg_seq_yr]]),"FY"&amp;fiscalyear,"FY"&amp;fiscalyear-1+BudgetsQTable[[#This Row],[budg_seq_yr]])</f>
        <v>FY18</v>
      </c>
      <c r="Y1434" s="79">
        <v>71994</v>
      </c>
      <c r="Z1434" s="78" t="s">
        <v>2818</v>
      </c>
      <c r="AA1434" s="78" t="s">
        <v>474</v>
      </c>
      <c r="AB1434" s="76" t="s">
        <v>2821</v>
      </c>
      <c r="AC1434" s="78" t="s">
        <v>2988</v>
      </c>
    </row>
    <row r="1435" spans="1:29" x14ac:dyDescent="0.35">
      <c r="A1435" s="10" t="s">
        <v>1713</v>
      </c>
      <c r="B1435" s="76" t="s">
        <v>2824</v>
      </c>
      <c r="C1435" s="76">
        <f>C1434+(BudgetsQTable[[#This Row],[lead]]&lt;&gt;K1434)</f>
        <v>184</v>
      </c>
      <c r="D1435" s="76">
        <f>D1434*(BudgetsQTable[[#This Row],[lead]]=K1434)+(BudgetsQTable[[#This Row],[prop_id]]&lt;&gt;A1434)</f>
        <v>1</v>
      </c>
      <c r="E1435" s="77">
        <v>43005.577777777777</v>
      </c>
      <c r="F1435" s="78" t="s">
        <v>2817</v>
      </c>
      <c r="G1435" s="78" t="s">
        <v>2818</v>
      </c>
      <c r="H1435" s="78" t="s">
        <v>474</v>
      </c>
      <c r="I1435" s="76" t="s">
        <v>885</v>
      </c>
      <c r="J1435" s="76" t="s">
        <v>753</v>
      </c>
      <c r="K1435" s="78" t="s">
        <v>1713</v>
      </c>
      <c r="L1435" s="7" t="str">
        <f>IF(BudgetsQTable[[#This Row],[pi_last_name]]=" ","",HYPERLINK("https://www.ejacket.nsf.gov/ej/showProposal.do?Continue=Y&amp;ID="&amp;BudgetsQTable[[#This Row],[prop_id]],BudgetsQTable[[#This Row],[prop_id]]))</f>
        <v/>
      </c>
      <c r="M1435" s="78" t="s">
        <v>753</v>
      </c>
      <c r="N1435" s="7" t="str">
        <f>IF(BudgetsQTable[[#This Row],[pi_last_name]]=" ","",HYPERLINK("mailto:"&amp;BudgetsQTable[[#This Row],[pi_email]]&amp;"&amp;subject=Your NSF Proposal:  "&amp;BudgetsQTable[[#This Row],[prop_id]],BudgetsQTable[[#This Row],[pi_email]]))</f>
        <v/>
      </c>
      <c r="O1435" s="78" t="s">
        <v>753</v>
      </c>
      <c r="P1435" s="78">
        <v>1</v>
      </c>
      <c r="Q1435" s="78">
        <v>0.25</v>
      </c>
      <c r="R1435" s="79">
        <v>0</v>
      </c>
      <c r="S1435" s="79">
        <v>3000</v>
      </c>
      <c r="T1435" s="79">
        <v>0</v>
      </c>
      <c r="U1435" s="80">
        <v>73877</v>
      </c>
      <c r="V1435" s="78">
        <v>0</v>
      </c>
      <c r="W1435" s="78">
        <v>2</v>
      </c>
      <c r="X1435" s="11" t="str">
        <f ca="1">IF(ISBLANK(BudgetsQTable[[#This Row],[budg_seq_yr]]),"FY"&amp;fiscalyear,"FY"&amp;fiscalyear-1+BudgetsQTable[[#This Row],[budg_seq_yr]])</f>
        <v>FY19</v>
      </c>
      <c r="Y1435" s="79">
        <v>73877</v>
      </c>
      <c r="Z1435" s="78" t="s">
        <v>2818</v>
      </c>
      <c r="AA1435" s="78" t="s">
        <v>474</v>
      </c>
      <c r="AB1435" s="76" t="s">
        <v>2821</v>
      </c>
      <c r="AC1435" s="78" t="s">
        <v>2988</v>
      </c>
    </row>
    <row r="1436" spans="1:29" x14ac:dyDescent="0.35">
      <c r="A1436" s="10" t="s">
        <v>1713</v>
      </c>
      <c r="B1436" s="76" t="s">
        <v>2824</v>
      </c>
      <c r="C1436" s="76">
        <f>C1435+(BudgetsQTable[[#This Row],[lead]]&lt;&gt;K1435)</f>
        <v>184</v>
      </c>
      <c r="D1436" s="76">
        <f>D1435*(BudgetsQTable[[#This Row],[lead]]=K1435)+(BudgetsQTable[[#This Row],[prop_id]]&lt;&gt;A1435)</f>
        <v>1</v>
      </c>
      <c r="E1436" s="77">
        <v>43005.577777777777</v>
      </c>
      <c r="F1436" s="78" t="s">
        <v>2817</v>
      </c>
      <c r="G1436" s="78" t="s">
        <v>2818</v>
      </c>
      <c r="H1436" s="78" t="s">
        <v>474</v>
      </c>
      <c r="I1436" s="76" t="s">
        <v>885</v>
      </c>
      <c r="J1436" s="76" t="s">
        <v>753</v>
      </c>
      <c r="K1436" s="78" t="s">
        <v>1713</v>
      </c>
      <c r="L1436" s="7" t="str">
        <f>IF(BudgetsQTable[[#This Row],[pi_last_name]]=" ","",HYPERLINK("https://www.ejacket.nsf.gov/ej/showProposal.do?Continue=Y&amp;ID="&amp;BudgetsQTable[[#This Row],[prop_id]],BudgetsQTable[[#This Row],[prop_id]]))</f>
        <v/>
      </c>
      <c r="M1436" s="78" t="s">
        <v>753</v>
      </c>
      <c r="N1436" s="7" t="str">
        <f>IF(BudgetsQTable[[#This Row],[pi_last_name]]=" ","",HYPERLINK("mailto:"&amp;BudgetsQTable[[#This Row],[pi_email]]&amp;"&amp;subject=Your NSF Proposal:  "&amp;BudgetsQTable[[#This Row],[prop_id]],BudgetsQTable[[#This Row],[pi_email]]))</f>
        <v/>
      </c>
      <c r="O1436" s="78" t="s">
        <v>753</v>
      </c>
      <c r="P1436" s="78">
        <v>1</v>
      </c>
      <c r="Q1436" s="78">
        <v>0.25</v>
      </c>
      <c r="R1436" s="79">
        <v>0</v>
      </c>
      <c r="S1436" s="79">
        <v>3000</v>
      </c>
      <c r="T1436" s="79">
        <v>0</v>
      </c>
      <c r="U1436" s="80">
        <v>75816</v>
      </c>
      <c r="V1436" s="78">
        <v>0</v>
      </c>
      <c r="W1436" s="78">
        <v>3</v>
      </c>
      <c r="X1436" s="11" t="str">
        <f ca="1">IF(ISBLANK(BudgetsQTable[[#This Row],[budg_seq_yr]]),"FY"&amp;fiscalyear,"FY"&amp;fiscalyear-1+BudgetsQTable[[#This Row],[budg_seq_yr]])</f>
        <v>FY20</v>
      </c>
      <c r="Y1436" s="79">
        <v>75816</v>
      </c>
      <c r="Z1436" s="78" t="s">
        <v>2818</v>
      </c>
      <c r="AA1436" s="78" t="s">
        <v>474</v>
      </c>
      <c r="AB1436" s="76" t="s">
        <v>2821</v>
      </c>
      <c r="AC1436" s="78" t="s">
        <v>2988</v>
      </c>
    </row>
    <row r="1437" spans="1:29" x14ac:dyDescent="0.35">
      <c r="A1437" s="10" t="s">
        <v>1713</v>
      </c>
      <c r="B1437" s="76" t="s">
        <v>2824</v>
      </c>
      <c r="C1437" s="76">
        <f>C1436+(BudgetsQTable[[#This Row],[lead]]&lt;&gt;K1436)</f>
        <v>184</v>
      </c>
      <c r="D1437" s="76">
        <f>D1436*(BudgetsQTable[[#This Row],[lead]]=K1436)+(BudgetsQTable[[#This Row],[prop_id]]&lt;&gt;A1436)</f>
        <v>1</v>
      </c>
      <c r="E1437" s="77">
        <v>43005.577777777777</v>
      </c>
      <c r="F1437" s="78" t="s">
        <v>2817</v>
      </c>
      <c r="G1437" s="78" t="s">
        <v>2818</v>
      </c>
      <c r="H1437" s="78" t="s">
        <v>474</v>
      </c>
      <c r="I1437" s="76" t="s">
        <v>885</v>
      </c>
      <c r="J1437" s="76" t="s">
        <v>753</v>
      </c>
      <c r="K1437" s="78" t="s">
        <v>1713</v>
      </c>
      <c r="L1437" s="7" t="str">
        <f>IF(BudgetsQTable[[#This Row],[pi_last_name]]=" ","",HYPERLINK("https://www.ejacket.nsf.gov/ej/showProposal.do?Continue=Y&amp;ID="&amp;BudgetsQTable[[#This Row],[prop_id]],BudgetsQTable[[#This Row],[prop_id]]))</f>
        <v/>
      </c>
      <c r="M1437" s="78" t="s">
        <v>753</v>
      </c>
      <c r="N1437" s="7" t="str">
        <f>IF(BudgetsQTable[[#This Row],[pi_last_name]]=" ","",HYPERLINK("mailto:"&amp;BudgetsQTable[[#This Row],[pi_email]]&amp;"&amp;subject=Your NSF Proposal:  "&amp;BudgetsQTable[[#This Row],[prop_id]],BudgetsQTable[[#This Row],[pi_email]]))</f>
        <v/>
      </c>
      <c r="O1437" s="78" t="s">
        <v>753</v>
      </c>
      <c r="P1437" s="78">
        <v>1</v>
      </c>
      <c r="Q1437" s="78">
        <v>0.25</v>
      </c>
      <c r="R1437" s="79">
        <v>0</v>
      </c>
      <c r="S1437" s="79">
        <v>3000</v>
      </c>
      <c r="T1437" s="79">
        <v>0</v>
      </c>
      <c r="U1437" s="80">
        <v>77823</v>
      </c>
      <c r="V1437" s="78">
        <v>0</v>
      </c>
      <c r="W1437" s="78">
        <v>4</v>
      </c>
      <c r="X1437" s="11" t="str">
        <f ca="1">IF(ISBLANK(BudgetsQTable[[#This Row],[budg_seq_yr]]),"FY"&amp;fiscalyear,"FY"&amp;fiscalyear-1+BudgetsQTable[[#This Row],[budg_seq_yr]])</f>
        <v>FY21</v>
      </c>
      <c r="Y1437" s="79">
        <v>77823</v>
      </c>
      <c r="Z1437" s="78" t="s">
        <v>2818</v>
      </c>
      <c r="AA1437" s="78" t="s">
        <v>474</v>
      </c>
      <c r="AB1437" s="76" t="s">
        <v>2821</v>
      </c>
      <c r="AC1437" s="78" t="s">
        <v>2988</v>
      </c>
    </row>
    <row r="1438" spans="1:29" x14ac:dyDescent="0.35">
      <c r="A1438" s="10" t="s">
        <v>3996</v>
      </c>
      <c r="B1438" s="76" t="s">
        <v>2834</v>
      </c>
      <c r="C1438" s="76">
        <f>C1437+(BudgetsQTable[[#This Row],[lead]]&lt;&gt;K1437)</f>
        <v>184</v>
      </c>
      <c r="D1438" s="76">
        <f>D1437*(BudgetsQTable[[#This Row],[lead]]=K1437)+(BudgetsQTable[[#This Row],[prop_id]]&lt;&gt;A1437)</f>
        <v>2</v>
      </c>
      <c r="E1438" s="77">
        <v>43005.481944444444</v>
      </c>
      <c r="F1438" s="78" t="s">
        <v>2817</v>
      </c>
      <c r="G1438" s="78" t="s">
        <v>2818</v>
      </c>
      <c r="H1438" s="78" t="s">
        <v>474</v>
      </c>
      <c r="I1438" s="76" t="s">
        <v>885</v>
      </c>
      <c r="J1438" s="76" t="s">
        <v>4000</v>
      </c>
      <c r="K1438" s="78" t="s">
        <v>1713</v>
      </c>
      <c r="L1438" s="7" t="str">
        <f>IF(BudgetsQTable[[#This Row],[pi_last_name]]=" ","",HYPERLINK("https://www.ejacket.nsf.gov/ej/showProposal.do?Continue=Y&amp;ID="&amp;BudgetsQTable[[#This Row],[prop_id]],BudgetsQTable[[#This Row],[prop_id]]))</f>
        <v>1763561</v>
      </c>
      <c r="M1438" s="78" t="s">
        <v>3997</v>
      </c>
      <c r="N1438" s="7" t="str">
        <f>IF(BudgetsQTable[[#This Row],[pi_last_name]]=" ","",HYPERLINK("mailto:"&amp;BudgetsQTable[[#This Row],[pi_email]]&amp;"&amp;subject=Your NSF Proposal:  "&amp;BudgetsQTable[[#This Row],[prop_id]],BudgetsQTable[[#This Row],[pi_email]]))</f>
        <v>pgrover@andrew.cmu.edu</v>
      </c>
      <c r="O1438" s="78" t="s">
        <v>542</v>
      </c>
      <c r="P1438" s="78"/>
      <c r="Q1438" s="78"/>
      <c r="R1438" s="79"/>
      <c r="S1438" s="79"/>
      <c r="T1438" s="79"/>
      <c r="U1438" s="80"/>
      <c r="V1438" s="78">
        <v>0</v>
      </c>
      <c r="W1438" s="78"/>
      <c r="X1438" s="11" t="str">
        <f ca="1">IF(ISBLANK(BudgetsQTable[[#This Row],[budg_seq_yr]]),"FY"&amp;fiscalyear,"FY"&amp;fiscalyear-1+BudgetsQTable[[#This Row],[budg_seq_yr]])</f>
        <v>FY18</v>
      </c>
      <c r="Y1438" s="79">
        <v>300000</v>
      </c>
      <c r="Z1438" s="78" t="s">
        <v>2818</v>
      </c>
      <c r="AA1438" s="78" t="s">
        <v>474</v>
      </c>
      <c r="AB1438" s="76" t="s">
        <v>2821</v>
      </c>
      <c r="AC1438" s="78" t="s">
        <v>2988</v>
      </c>
    </row>
    <row r="1439" spans="1:29" x14ac:dyDescent="0.35">
      <c r="A1439" s="10" t="s">
        <v>3996</v>
      </c>
      <c r="B1439" s="76" t="s">
        <v>2834</v>
      </c>
      <c r="C1439" s="76">
        <f>C1438+(BudgetsQTable[[#This Row],[lead]]&lt;&gt;K1438)</f>
        <v>184</v>
      </c>
      <c r="D1439" s="76">
        <f>D1438*(BudgetsQTable[[#This Row],[lead]]=K1438)+(BudgetsQTable[[#This Row],[prop_id]]&lt;&gt;A1438)</f>
        <v>2</v>
      </c>
      <c r="E1439" s="77">
        <v>43005.481944444444</v>
      </c>
      <c r="F1439" s="78" t="s">
        <v>2817</v>
      </c>
      <c r="G1439" s="78" t="s">
        <v>2818</v>
      </c>
      <c r="H1439" s="78" t="s">
        <v>474</v>
      </c>
      <c r="I1439" s="76" t="s">
        <v>885</v>
      </c>
      <c r="J1439" s="76" t="s">
        <v>753</v>
      </c>
      <c r="K1439" s="78" t="s">
        <v>1713</v>
      </c>
      <c r="L1439" s="7" t="str">
        <f>IF(BudgetsQTable[[#This Row],[pi_last_name]]=" ","",HYPERLINK("https://www.ejacket.nsf.gov/ej/showProposal.do?Continue=Y&amp;ID="&amp;BudgetsQTable[[#This Row],[prop_id]],BudgetsQTable[[#This Row],[prop_id]]))</f>
        <v/>
      </c>
      <c r="M1439" s="78" t="s">
        <v>753</v>
      </c>
      <c r="N1439" s="7" t="str">
        <f>IF(BudgetsQTable[[#This Row],[pi_last_name]]=" ","",HYPERLINK("mailto:"&amp;BudgetsQTable[[#This Row],[pi_email]]&amp;"&amp;subject=Your NSF Proposal:  "&amp;BudgetsQTable[[#This Row],[prop_id]],BudgetsQTable[[#This Row],[pi_email]]))</f>
        <v/>
      </c>
      <c r="O1439" s="78" t="s">
        <v>753</v>
      </c>
      <c r="P1439" s="78">
        <v>1</v>
      </c>
      <c r="Q1439" s="78">
        <v>0.5</v>
      </c>
      <c r="R1439" s="79">
        <v>0</v>
      </c>
      <c r="S1439" s="79">
        <v>0</v>
      </c>
      <c r="T1439" s="79">
        <v>0</v>
      </c>
      <c r="U1439" s="80">
        <v>97696</v>
      </c>
      <c r="V1439" s="78">
        <v>0</v>
      </c>
      <c r="W1439" s="78">
        <v>1</v>
      </c>
      <c r="X1439" s="11" t="str">
        <f ca="1">IF(ISBLANK(BudgetsQTable[[#This Row],[budg_seq_yr]]),"FY"&amp;fiscalyear,"FY"&amp;fiscalyear-1+BudgetsQTable[[#This Row],[budg_seq_yr]])</f>
        <v>FY18</v>
      </c>
      <c r="Y1439" s="79">
        <v>97696</v>
      </c>
      <c r="Z1439" s="78" t="s">
        <v>2818</v>
      </c>
      <c r="AA1439" s="78" t="s">
        <v>474</v>
      </c>
      <c r="AB1439" s="76" t="s">
        <v>2821</v>
      </c>
      <c r="AC1439" s="78" t="s">
        <v>2988</v>
      </c>
    </row>
    <row r="1440" spans="1:29" x14ac:dyDescent="0.35">
      <c r="A1440" s="10" t="s">
        <v>3996</v>
      </c>
      <c r="B1440" s="76" t="s">
        <v>2834</v>
      </c>
      <c r="C1440" s="76">
        <f>C1439+(BudgetsQTable[[#This Row],[lead]]&lt;&gt;K1439)</f>
        <v>184</v>
      </c>
      <c r="D1440" s="76">
        <f>D1439*(BudgetsQTable[[#This Row],[lead]]=K1439)+(BudgetsQTable[[#This Row],[prop_id]]&lt;&gt;A1439)</f>
        <v>2</v>
      </c>
      <c r="E1440" s="77">
        <v>43005.481944444444</v>
      </c>
      <c r="F1440" s="78" t="s">
        <v>2817</v>
      </c>
      <c r="G1440" s="78" t="s">
        <v>2818</v>
      </c>
      <c r="H1440" s="78" t="s">
        <v>474</v>
      </c>
      <c r="I1440" s="76" t="s">
        <v>885</v>
      </c>
      <c r="J1440" s="76" t="s">
        <v>753</v>
      </c>
      <c r="K1440" s="78" t="s">
        <v>1713</v>
      </c>
      <c r="L1440" s="7" t="str">
        <f>IF(BudgetsQTable[[#This Row],[pi_last_name]]=" ","",HYPERLINK("https://www.ejacket.nsf.gov/ej/showProposal.do?Continue=Y&amp;ID="&amp;BudgetsQTable[[#This Row],[prop_id]],BudgetsQTable[[#This Row],[prop_id]]))</f>
        <v/>
      </c>
      <c r="M1440" s="78" t="s">
        <v>753</v>
      </c>
      <c r="N1440" s="7" t="str">
        <f>IF(BudgetsQTable[[#This Row],[pi_last_name]]=" ","",HYPERLINK("mailto:"&amp;BudgetsQTable[[#This Row],[pi_email]]&amp;"&amp;subject=Your NSF Proposal:  "&amp;BudgetsQTable[[#This Row],[prop_id]],BudgetsQTable[[#This Row],[pi_email]]))</f>
        <v/>
      </c>
      <c r="O1440" s="78" t="s">
        <v>753</v>
      </c>
      <c r="P1440" s="78">
        <v>1</v>
      </c>
      <c r="Q1440" s="78">
        <v>0.5</v>
      </c>
      <c r="R1440" s="79">
        <v>0</v>
      </c>
      <c r="S1440" s="79">
        <v>0</v>
      </c>
      <c r="T1440" s="79">
        <v>0</v>
      </c>
      <c r="U1440" s="80">
        <v>74845</v>
      </c>
      <c r="V1440" s="78">
        <v>0</v>
      </c>
      <c r="W1440" s="78">
        <v>2</v>
      </c>
      <c r="X1440" s="11" t="str">
        <f ca="1">IF(ISBLANK(BudgetsQTable[[#This Row],[budg_seq_yr]]),"FY"&amp;fiscalyear,"FY"&amp;fiscalyear-1+BudgetsQTable[[#This Row],[budg_seq_yr]])</f>
        <v>FY19</v>
      </c>
      <c r="Y1440" s="79">
        <v>74845</v>
      </c>
      <c r="Z1440" s="78" t="s">
        <v>2818</v>
      </c>
      <c r="AA1440" s="78" t="s">
        <v>474</v>
      </c>
      <c r="AB1440" s="76" t="s">
        <v>2821</v>
      </c>
      <c r="AC1440" s="78" t="s">
        <v>2988</v>
      </c>
    </row>
    <row r="1441" spans="1:29" x14ac:dyDescent="0.35">
      <c r="A1441" s="10" t="s">
        <v>3996</v>
      </c>
      <c r="B1441" s="76" t="s">
        <v>2834</v>
      </c>
      <c r="C1441" s="76">
        <f>C1440+(BudgetsQTable[[#This Row],[lead]]&lt;&gt;K1440)</f>
        <v>184</v>
      </c>
      <c r="D1441" s="76">
        <f>D1440*(BudgetsQTable[[#This Row],[lead]]=K1440)+(BudgetsQTable[[#This Row],[prop_id]]&lt;&gt;A1440)</f>
        <v>2</v>
      </c>
      <c r="E1441" s="77">
        <v>43005.481944444444</v>
      </c>
      <c r="F1441" s="78" t="s">
        <v>2817</v>
      </c>
      <c r="G1441" s="78" t="s">
        <v>2818</v>
      </c>
      <c r="H1441" s="78" t="s">
        <v>474</v>
      </c>
      <c r="I1441" s="76" t="s">
        <v>885</v>
      </c>
      <c r="J1441" s="76" t="s">
        <v>753</v>
      </c>
      <c r="K1441" s="78" t="s">
        <v>1713</v>
      </c>
      <c r="L1441" s="7" t="str">
        <f>IF(BudgetsQTable[[#This Row],[pi_last_name]]=" ","",HYPERLINK("https://www.ejacket.nsf.gov/ej/showProposal.do?Continue=Y&amp;ID="&amp;BudgetsQTable[[#This Row],[prop_id]],BudgetsQTable[[#This Row],[prop_id]]))</f>
        <v/>
      </c>
      <c r="M1441" s="78" t="s">
        <v>753</v>
      </c>
      <c r="N1441" s="7" t="str">
        <f>IF(BudgetsQTable[[#This Row],[pi_last_name]]=" ","",HYPERLINK("mailto:"&amp;BudgetsQTable[[#This Row],[pi_email]]&amp;"&amp;subject=Your NSF Proposal:  "&amp;BudgetsQTable[[#This Row],[prop_id]],BudgetsQTable[[#This Row],[pi_email]]))</f>
        <v/>
      </c>
      <c r="O1441" s="78" t="s">
        <v>753</v>
      </c>
      <c r="P1441" s="78">
        <v>0</v>
      </c>
      <c r="Q1441" s="78">
        <v>0</v>
      </c>
      <c r="R1441" s="79">
        <v>0</v>
      </c>
      <c r="S1441" s="79">
        <v>0</v>
      </c>
      <c r="T1441" s="79">
        <v>0</v>
      </c>
      <c r="U1441" s="80">
        <v>61643</v>
      </c>
      <c r="V1441" s="78">
        <v>0</v>
      </c>
      <c r="W1441" s="78">
        <v>3</v>
      </c>
      <c r="X1441" s="11" t="str">
        <f ca="1">IF(ISBLANK(BudgetsQTable[[#This Row],[budg_seq_yr]]),"FY"&amp;fiscalyear,"FY"&amp;fiscalyear-1+BudgetsQTable[[#This Row],[budg_seq_yr]])</f>
        <v>FY20</v>
      </c>
      <c r="Y1441" s="79">
        <v>61643</v>
      </c>
      <c r="Z1441" s="78" t="s">
        <v>2818</v>
      </c>
      <c r="AA1441" s="78" t="s">
        <v>474</v>
      </c>
      <c r="AB1441" s="76" t="s">
        <v>2821</v>
      </c>
      <c r="AC1441" s="78" t="s">
        <v>2988</v>
      </c>
    </row>
    <row r="1442" spans="1:29" x14ac:dyDescent="0.35">
      <c r="A1442" s="10" t="s">
        <v>3996</v>
      </c>
      <c r="B1442" s="76" t="s">
        <v>2834</v>
      </c>
      <c r="C1442" s="76">
        <f>C1441+(BudgetsQTable[[#This Row],[lead]]&lt;&gt;K1441)</f>
        <v>184</v>
      </c>
      <c r="D1442" s="76">
        <f>D1441*(BudgetsQTable[[#This Row],[lead]]=K1441)+(BudgetsQTable[[#This Row],[prop_id]]&lt;&gt;A1441)</f>
        <v>2</v>
      </c>
      <c r="E1442" s="77">
        <v>43005.481944444444</v>
      </c>
      <c r="F1442" s="78" t="s">
        <v>2817</v>
      </c>
      <c r="G1442" s="78" t="s">
        <v>2818</v>
      </c>
      <c r="H1442" s="78" t="s">
        <v>474</v>
      </c>
      <c r="I1442" s="76" t="s">
        <v>885</v>
      </c>
      <c r="J1442" s="76" t="s">
        <v>753</v>
      </c>
      <c r="K1442" s="78" t="s">
        <v>1713</v>
      </c>
      <c r="L1442" s="7" t="str">
        <f>IF(BudgetsQTable[[#This Row],[pi_last_name]]=" ","",HYPERLINK("https://www.ejacket.nsf.gov/ej/showProposal.do?Continue=Y&amp;ID="&amp;BudgetsQTable[[#This Row],[prop_id]],BudgetsQTable[[#This Row],[prop_id]]))</f>
        <v/>
      </c>
      <c r="M1442" s="78" t="s">
        <v>753</v>
      </c>
      <c r="N1442" s="7" t="str">
        <f>IF(BudgetsQTable[[#This Row],[pi_last_name]]=" ","",HYPERLINK("mailto:"&amp;BudgetsQTable[[#This Row],[pi_email]]&amp;"&amp;subject=Your NSF Proposal:  "&amp;BudgetsQTable[[#This Row],[prop_id]],BudgetsQTable[[#This Row],[pi_email]]))</f>
        <v/>
      </c>
      <c r="O1442" s="78" t="s">
        <v>753</v>
      </c>
      <c r="P1442" s="78">
        <v>0</v>
      </c>
      <c r="Q1442" s="78">
        <v>0</v>
      </c>
      <c r="R1442" s="79">
        <v>0</v>
      </c>
      <c r="S1442" s="79">
        <v>0</v>
      </c>
      <c r="T1442" s="79">
        <v>0</v>
      </c>
      <c r="U1442" s="80">
        <v>65816</v>
      </c>
      <c r="V1442" s="78">
        <v>0</v>
      </c>
      <c r="W1442" s="78">
        <v>4</v>
      </c>
      <c r="X1442" s="11" t="str">
        <f ca="1">IF(ISBLANK(BudgetsQTable[[#This Row],[budg_seq_yr]]),"FY"&amp;fiscalyear,"FY"&amp;fiscalyear-1+BudgetsQTable[[#This Row],[budg_seq_yr]])</f>
        <v>FY21</v>
      </c>
      <c r="Y1442" s="79">
        <v>65816</v>
      </c>
      <c r="Z1442" s="78" t="s">
        <v>2818</v>
      </c>
      <c r="AA1442" s="78" t="s">
        <v>474</v>
      </c>
      <c r="AB1442" s="76" t="s">
        <v>2821</v>
      </c>
      <c r="AC1442" s="78" t="s">
        <v>2988</v>
      </c>
    </row>
    <row r="1443" spans="1:29" x14ac:dyDescent="0.35">
      <c r="A1443" s="10" t="s">
        <v>4001</v>
      </c>
      <c r="B1443" s="76" t="s">
        <v>2834</v>
      </c>
      <c r="C1443" s="76">
        <f>C1442+(BudgetsQTable[[#This Row],[lead]]&lt;&gt;K1442)</f>
        <v>184</v>
      </c>
      <c r="D1443" s="76">
        <f>D1442*(BudgetsQTable[[#This Row],[lead]]=K1442)+(BudgetsQTable[[#This Row],[prop_id]]&lt;&gt;A1442)</f>
        <v>3</v>
      </c>
      <c r="E1443" s="77">
        <v>43005.554861111108</v>
      </c>
      <c r="F1443" s="78" t="s">
        <v>2817</v>
      </c>
      <c r="G1443" s="78" t="s">
        <v>2818</v>
      </c>
      <c r="H1443" s="78" t="s">
        <v>474</v>
      </c>
      <c r="I1443" s="76" t="s">
        <v>885</v>
      </c>
      <c r="J1443" s="76" t="s">
        <v>4004</v>
      </c>
      <c r="K1443" s="78" t="s">
        <v>1713</v>
      </c>
      <c r="L1443" s="7" t="str">
        <f>IF(BudgetsQTable[[#This Row],[pi_last_name]]=" ","",HYPERLINK("https://www.ejacket.nsf.gov/ej/showProposal.do?Continue=Y&amp;ID="&amp;BudgetsQTable[[#This Row],[prop_id]],BudgetsQTable[[#This Row],[prop_id]]))</f>
        <v>1763657</v>
      </c>
      <c r="M1443" s="78" t="s">
        <v>4002</v>
      </c>
      <c r="N1443" s="7" t="str">
        <f>IF(BudgetsQTable[[#This Row],[pi_last_name]]=" ","",HYPERLINK("mailto:"&amp;BudgetsQTable[[#This Row],[pi_email]]&amp;"&amp;subject=Your NSF Proposal:  "&amp;BudgetsQTable[[#This Row],[prop_id]],BudgetsQTable[[#This Row],[pi_email]]))</f>
        <v>VXC12@psu.edu</v>
      </c>
      <c r="O1443" s="78" t="s">
        <v>2929</v>
      </c>
      <c r="P1443" s="78"/>
      <c r="Q1443" s="78"/>
      <c r="R1443" s="79"/>
      <c r="S1443" s="79"/>
      <c r="T1443" s="79"/>
      <c r="U1443" s="80"/>
      <c r="V1443" s="78">
        <v>0</v>
      </c>
      <c r="W1443" s="78"/>
      <c r="X1443" s="11" t="str">
        <f ca="1">IF(ISBLANK(BudgetsQTable[[#This Row],[budg_seq_yr]]),"FY"&amp;fiscalyear,"FY"&amp;fiscalyear-1+BudgetsQTable[[#This Row],[budg_seq_yr]])</f>
        <v>FY18</v>
      </c>
      <c r="Y1443" s="79">
        <v>300000</v>
      </c>
      <c r="Z1443" s="78" t="s">
        <v>2818</v>
      </c>
      <c r="AA1443" s="78" t="s">
        <v>474</v>
      </c>
      <c r="AB1443" s="76" t="s">
        <v>2821</v>
      </c>
      <c r="AC1443" s="78" t="s">
        <v>2988</v>
      </c>
    </row>
    <row r="1444" spans="1:29" x14ac:dyDescent="0.35">
      <c r="A1444" s="10" t="s">
        <v>4001</v>
      </c>
      <c r="B1444" s="76" t="s">
        <v>2834</v>
      </c>
      <c r="C1444" s="76">
        <f>C1443+(BudgetsQTable[[#This Row],[lead]]&lt;&gt;K1443)</f>
        <v>184</v>
      </c>
      <c r="D1444" s="76">
        <f>D1443*(BudgetsQTable[[#This Row],[lead]]=K1443)+(BudgetsQTable[[#This Row],[prop_id]]&lt;&gt;A1443)</f>
        <v>3</v>
      </c>
      <c r="E1444" s="77">
        <v>43005.554861111108</v>
      </c>
      <c r="F1444" s="78" t="s">
        <v>2817</v>
      </c>
      <c r="G1444" s="78" t="s">
        <v>2818</v>
      </c>
      <c r="H1444" s="78" t="s">
        <v>474</v>
      </c>
      <c r="I1444" s="76" t="s">
        <v>885</v>
      </c>
      <c r="J1444" s="76" t="s">
        <v>753</v>
      </c>
      <c r="K1444" s="78" t="s">
        <v>1713</v>
      </c>
      <c r="L1444" s="7" t="str">
        <f>IF(BudgetsQTable[[#This Row],[pi_last_name]]=" ","",HYPERLINK("https://www.ejacket.nsf.gov/ej/showProposal.do?Continue=Y&amp;ID="&amp;BudgetsQTable[[#This Row],[prop_id]],BudgetsQTable[[#This Row],[prop_id]]))</f>
        <v/>
      </c>
      <c r="M1444" s="78" t="s">
        <v>753</v>
      </c>
      <c r="N1444" s="7" t="str">
        <f>IF(BudgetsQTable[[#This Row],[pi_last_name]]=" ","",HYPERLINK("mailto:"&amp;BudgetsQTable[[#This Row],[pi_email]]&amp;"&amp;subject=Your NSF Proposal:  "&amp;BudgetsQTable[[#This Row],[prop_id]],BudgetsQTable[[#This Row],[pi_email]]))</f>
        <v/>
      </c>
      <c r="O1444" s="78" t="s">
        <v>753</v>
      </c>
      <c r="P1444" s="78">
        <v>1</v>
      </c>
      <c r="Q1444" s="78">
        <v>0.5</v>
      </c>
      <c r="R1444" s="79">
        <v>0</v>
      </c>
      <c r="S1444" s="79">
        <v>2500</v>
      </c>
      <c r="T1444" s="79">
        <v>0</v>
      </c>
      <c r="U1444" s="80">
        <v>75777</v>
      </c>
      <c r="V1444" s="78">
        <v>0</v>
      </c>
      <c r="W1444" s="78">
        <v>1</v>
      </c>
      <c r="X1444" s="11" t="str">
        <f ca="1">IF(ISBLANK(BudgetsQTable[[#This Row],[budg_seq_yr]]),"FY"&amp;fiscalyear,"FY"&amp;fiscalyear-1+BudgetsQTable[[#This Row],[budg_seq_yr]])</f>
        <v>FY18</v>
      </c>
      <c r="Y1444" s="79">
        <v>75777</v>
      </c>
      <c r="Z1444" s="78" t="s">
        <v>2818</v>
      </c>
      <c r="AA1444" s="78" t="s">
        <v>474</v>
      </c>
      <c r="AB1444" s="76" t="s">
        <v>2821</v>
      </c>
      <c r="AC1444" s="78" t="s">
        <v>2988</v>
      </c>
    </row>
    <row r="1445" spans="1:29" x14ac:dyDescent="0.35">
      <c r="A1445" s="10" t="s">
        <v>4001</v>
      </c>
      <c r="B1445" s="76" t="s">
        <v>2834</v>
      </c>
      <c r="C1445" s="76">
        <f>C1444+(BudgetsQTable[[#This Row],[lead]]&lt;&gt;K1444)</f>
        <v>184</v>
      </c>
      <c r="D1445" s="76">
        <f>D1444*(BudgetsQTable[[#This Row],[lead]]=K1444)+(BudgetsQTable[[#This Row],[prop_id]]&lt;&gt;A1444)</f>
        <v>3</v>
      </c>
      <c r="E1445" s="77">
        <v>43005.554861111108</v>
      </c>
      <c r="F1445" s="78" t="s">
        <v>2817</v>
      </c>
      <c r="G1445" s="78" t="s">
        <v>2818</v>
      </c>
      <c r="H1445" s="78" t="s">
        <v>474</v>
      </c>
      <c r="I1445" s="76" t="s">
        <v>885</v>
      </c>
      <c r="J1445" s="76" t="s">
        <v>753</v>
      </c>
      <c r="K1445" s="78" t="s">
        <v>1713</v>
      </c>
      <c r="L1445" s="7" t="str">
        <f>IF(BudgetsQTable[[#This Row],[pi_last_name]]=" ","",HYPERLINK("https://www.ejacket.nsf.gov/ej/showProposal.do?Continue=Y&amp;ID="&amp;BudgetsQTable[[#This Row],[prop_id]],BudgetsQTable[[#This Row],[prop_id]]))</f>
        <v/>
      </c>
      <c r="M1445" s="78" t="s">
        <v>753</v>
      </c>
      <c r="N1445" s="7" t="str">
        <f>IF(BudgetsQTable[[#This Row],[pi_last_name]]=" ","",HYPERLINK("mailto:"&amp;BudgetsQTable[[#This Row],[pi_email]]&amp;"&amp;subject=Your NSF Proposal:  "&amp;BudgetsQTable[[#This Row],[prop_id]],BudgetsQTable[[#This Row],[pi_email]]))</f>
        <v/>
      </c>
      <c r="O1445" s="78" t="s">
        <v>753</v>
      </c>
      <c r="P1445" s="78">
        <v>1</v>
      </c>
      <c r="Q1445" s="78">
        <v>0.5</v>
      </c>
      <c r="R1445" s="79">
        <v>0</v>
      </c>
      <c r="S1445" s="79">
        <v>2500</v>
      </c>
      <c r="T1445" s="79">
        <v>0</v>
      </c>
      <c r="U1445" s="80">
        <v>75165</v>
      </c>
      <c r="V1445" s="78">
        <v>0</v>
      </c>
      <c r="W1445" s="78">
        <v>2</v>
      </c>
      <c r="X1445" s="11" t="str">
        <f ca="1">IF(ISBLANK(BudgetsQTable[[#This Row],[budg_seq_yr]]),"FY"&amp;fiscalyear,"FY"&amp;fiscalyear-1+BudgetsQTable[[#This Row],[budg_seq_yr]])</f>
        <v>FY19</v>
      </c>
      <c r="Y1445" s="79">
        <v>75165</v>
      </c>
      <c r="Z1445" s="78" t="s">
        <v>2818</v>
      </c>
      <c r="AA1445" s="78" t="s">
        <v>474</v>
      </c>
      <c r="AB1445" s="76" t="s">
        <v>2821</v>
      </c>
      <c r="AC1445" s="78" t="s">
        <v>2988</v>
      </c>
    </row>
    <row r="1446" spans="1:29" x14ac:dyDescent="0.35">
      <c r="A1446" s="10" t="s">
        <v>4001</v>
      </c>
      <c r="B1446" s="76" t="s">
        <v>2834</v>
      </c>
      <c r="C1446" s="76">
        <f>C1445+(BudgetsQTable[[#This Row],[lead]]&lt;&gt;K1445)</f>
        <v>184</v>
      </c>
      <c r="D1446" s="76">
        <f>D1445*(BudgetsQTable[[#This Row],[lead]]=K1445)+(BudgetsQTable[[#This Row],[prop_id]]&lt;&gt;A1445)</f>
        <v>3</v>
      </c>
      <c r="E1446" s="77">
        <v>43005.554861111108</v>
      </c>
      <c r="F1446" s="78" t="s">
        <v>2817</v>
      </c>
      <c r="G1446" s="78" t="s">
        <v>2818</v>
      </c>
      <c r="H1446" s="78" t="s">
        <v>474</v>
      </c>
      <c r="I1446" s="76" t="s">
        <v>885</v>
      </c>
      <c r="J1446" s="76" t="s">
        <v>753</v>
      </c>
      <c r="K1446" s="78" t="s">
        <v>1713</v>
      </c>
      <c r="L1446" s="7" t="str">
        <f>IF(BudgetsQTable[[#This Row],[pi_last_name]]=" ","",HYPERLINK("https://www.ejacket.nsf.gov/ej/showProposal.do?Continue=Y&amp;ID="&amp;BudgetsQTable[[#This Row],[prop_id]],BudgetsQTable[[#This Row],[prop_id]]))</f>
        <v/>
      </c>
      <c r="M1446" s="78" t="s">
        <v>753</v>
      </c>
      <c r="N1446" s="7" t="str">
        <f>IF(BudgetsQTable[[#This Row],[pi_last_name]]=" ","",HYPERLINK("mailto:"&amp;BudgetsQTable[[#This Row],[pi_email]]&amp;"&amp;subject=Your NSF Proposal:  "&amp;BudgetsQTable[[#This Row],[prop_id]],BudgetsQTable[[#This Row],[pi_email]]))</f>
        <v/>
      </c>
      <c r="O1446" s="78" t="s">
        <v>753</v>
      </c>
      <c r="P1446" s="78">
        <v>1</v>
      </c>
      <c r="Q1446" s="78">
        <v>0.5</v>
      </c>
      <c r="R1446" s="79">
        <v>0</v>
      </c>
      <c r="S1446" s="79">
        <v>2500</v>
      </c>
      <c r="T1446" s="79">
        <v>0</v>
      </c>
      <c r="U1446" s="80">
        <v>76910</v>
      </c>
      <c r="V1446" s="78">
        <v>0</v>
      </c>
      <c r="W1446" s="78">
        <v>3</v>
      </c>
      <c r="X1446" s="11" t="str">
        <f ca="1">IF(ISBLANK(BudgetsQTable[[#This Row],[budg_seq_yr]]),"FY"&amp;fiscalyear,"FY"&amp;fiscalyear-1+BudgetsQTable[[#This Row],[budg_seq_yr]])</f>
        <v>FY20</v>
      </c>
      <c r="Y1446" s="79">
        <v>76910</v>
      </c>
      <c r="Z1446" s="78" t="s">
        <v>2818</v>
      </c>
      <c r="AA1446" s="78" t="s">
        <v>474</v>
      </c>
      <c r="AB1446" s="76" t="s">
        <v>2821</v>
      </c>
      <c r="AC1446" s="78" t="s">
        <v>2988</v>
      </c>
    </row>
    <row r="1447" spans="1:29" x14ac:dyDescent="0.35">
      <c r="A1447" s="10" t="s">
        <v>4001</v>
      </c>
      <c r="B1447" s="76" t="s">
        <v>2834</v>
      </c>
      <c r="C1447" s="76">
        <f>C1446+(BudgetsQTable[[#This Row],[lead]]&lt;&gt;K1446)</f>
        <v>184</v>
      </c>
      <c r="D1447" s="76">
        <f>D1446*(BudgetsQTable[[#This Row],[lead]]=K1446)+(BudgetsQTable[[#This Row],[prop_id]]&lt;&gt;A1446)</f>
        <v>3</v>
      </c>
      <c r="E1447" s="77">
        <v>43005.554861111108</v>
      </c>
      <c r="F1447" s="78" t="s">
        <v>2817</v>
      </c>
      <c r="G1447" s="78" t="s">
        <v>2818</v>
      </c>
      <c r="H1447" s="78" t="s">
        <v>474</v>
      </c>
      <c r="I1447" s="76" t="s">
        <v>885</v>
      </c>
      <c r="J1447" s="76" t="s">
        <v>753</v>
      </c>
      <c r="K1447" s="78" t="s">
        <v>1713</v>
      </c>
      <c r="L1447" s="7" t="str">
        <f>IF(BudgetsQTable[[#This Row],[pi_last_name]]=" ","",HYPERLINK("https://www.ejacket.nsf.gov/ej/showProposal.do?Continue=Y&amp;ID="&amp;BudgetsQTable[[#This Row],[prop_id]],BudgetsQTable[[#This Row],[prop_id]]))</f>
        <v/>
      </c>
      <c r="M1447" s="78" t="s">
        <v>753</v>
      </c>
      <c r="N1447" s="7" t="str">
        <f>IF(BudgetsQTable[[#This Row],[pi_last_name]]=" ","",HYPERLINK("mailto:"&amp;BudgetsQTable[[#This Row],[pi_email]]&amp;"&amp;subject=Your NSF Proposal:  "&amp;BudgetsQTable[[#This Row],[prop_id]],BudgetsQTable[[#This Row],[pi_email]]))</f>
        <v/>
      </c>
      <c r="O1447" s="78" t="s">
        <v>753</v>
      </c>
      <c r="P1447" s="78">
        <v>1</v>
      </c>
      <c r="Q1447" s="78">
        <v>0.25</v>
      </c>
      <c r="R1447" s="79">
        <v>0</v>
      </c>
      <c r="S1447" s="79">
        <v>2500</v>
      </c>
      <c r="T1447" s="79">
        <v>0</v>
      </c>
      <c r="U1447" s="80">
        <v>72148</v>
      </c>
      <c r="V1447" s="78">
        <v>0</v>
      </c>
      <c r="W1447" s="78">
        <v>4</v>
      </c>
      <c r="X1447" s="11" t="str">
        <f ca="1">IF(ISBLANK(BudgetsQTable[[#This Row],[budg_seq_yr]]),"FY"&amp;fiscalyear,"FY"&amp;fiscalyear-1+BudgetsQTable[[#This Row],[budg_seq_yr]])</f>
        <v>FY21</v>
      </c>
      <c r="Y1447" s="79">
        <v>72148</v>
      </c>
      <c r="Z1447" s="78" t="s">
        <v>2818</v>
      </c>
      <c r="AA1447" s="78" t="s">
        <v>474</v>
      </c>
      <c r="AB1447" s="76" t="s">
        <v>2821</v>
      </c>
      <c r="AC1447" s="78" t="s">
        <v>2988</v>
      </c>
    </row>
    <row r="1448" spans="1:29" x14ac:dyDescent="0.35">
      <c r="A1448" s="10" t="s">
        <v>4005</v>
      </c>
      <c r="B1448" s="76" t="s">
        <v>2834</v>
      </c>
      <c r="C1448" s="76">
        <f>C1447+(BudgetsQTable[[#This Row],[lead]]&lt;&gt;K1447)</f>
        <v>184</v>
      </c>
      <c r="D1448" s="76">
        <f>D1447*(BudgetsQTable[[#This Row],[lead]]=K1447)+(BudgetsQTable[[#This Row],[prop_id]]&lt;&gt;A1447)</f>
        <v>4</v>
      </c>
      <c r="E1448" s="77">
        <v>43005.563194444447</v>
      </c>
      <c r="F1448" s="78" t="s">
        <v>2817</v>
      </c>
      <c r="G1448" s="78" t="s">
        <v>2818</v>
      </c>
      <c r="H1448" s="78" t="s">
        <v>474</v>
      </c>
      <c r="I1448" s="76" t="s">
        <v>885</v>
      </c>
      <c r="J1448" s="76" t="s">
        <v>4008</v>
      </c>
      <c r="K1448" s="78" t="s">
        <v>1713</v>
      </c>
      <c r="L1448" s="7" t="str">
        <f>IF(BudgetsQTable[[#This Row],[pi_last_name]]=" ","",HYPERLINK("https://www.ejacket.nsf.gov/ej/showProposal.do?Continue=Y&amp;ID="&amp;BudgetsQTable[[#This Row],[prop_id]],BudgetsQTable[[#This Row],[prop_id]]))</f>
        <v>1763673</v>
      </c>
      <c r="M1448" s="78" t="s">
        <v>4006</v>
      </c>
      <c r="N1448" s="7" t="str">
        <f>IF(BudgetsQTable[[#This Row],[pi_last_name]]=" ","",HYPERLINK("mailto:"&amp;BudgetsQTable[[#This Row],[pi_email]]&amp;"&amp;subject=Your NSF Proposal:  "&amp;BudgetsQTable[[#This Row],[prop_id]],BudgetsQTable[[#This Row],[pi_email]]))</f>
        <v>avestime@usc.edu</v>
      </c>
      <c r="O1448" s="78" t="s">
        <v>3795</v>
      </c>
      <c r="P1448" s="78"/>
      <c r="Q1448" s="78"/>
      <c r="R1448" s="79"/>
      <c r="S1448" s="79"/>
      <c r="T1448" s="79"/>
      <c r="U1448" s="80"/>
      <c r="V1448" s="78">
        <v>0</v>
      </c>
      <c r="W1448" s="78"/>
      <c r="X1448" s="11" t="str">
        <f ca="1">IF(ISBLANK(BudgetsQTable[[#This Row],[budg_seq_yr]]),"FY"&amp;fiscalyear,"FY"&amp;fiscalyear-1+BudgetsQTable[[#This Row],[budg_seq_yr]])</f>
        <v>FY18</v>
      </c>
      <c r="Y1448" s="79">
        <v>299999</v>
      </c>
      <c r="Z1448" s="78" t="s">
        <v>2818</v>
      </c>
      <c r="AA1448" s="78" t="s">
        <v>474</v>
      </c>
      <c r="AB1448" s="76" t="s">
        <v>2821</v>
      </c>
      <c r="AC1448" s="78" t="s">
        <v>2988</v>
      </c>
    </row>
    <row r="1449" spans="1:29" x14ac:dyDescent="0.35">
      <c r="A1449" s="10" t="s">
        <v>4005</v>
      </c>
      <c r="B1449" s="76" t="s">
        <v>2834</v>
      </c>
      <c r="C1449" s="76">
        <f>C1448+(BudgetsQTable[[#This Row],[lead]]&lt;&gt;K1448)</f>
        <v>184</v>
      </c>
      <c r="D1449" s="76">
        <f>D1448*(BudgetsQTable[[#This Row],[lead]]=K1448)+(BudgetsQTable[[#This Row],[prop_id]]&lt;&gt;A1448)</f>
        <v>4</v>
      </c>
      <c r="E1449" s="77">
        <v>43005.563194444447</v>
      </c>
      <c r="F1449" s="78" t="s">
        <v>2817</v>
      </c>
      <c r="G1449" s="78" t="s">
        <v>2818</v>
      </c>
      <c r="H1449" s="78" t="s">
        <v>474</v>
      </c>
      <c r="I1449" s="76" t="s">
        <v>885</v>
      </c>
      <c r="J1449" s="76" t="s">
        <v>753</v>
      </c>
      <c r="K1449" s="78" t="s">
        <v>1713</v>
      </c>
      <c r="L1449" s="7" t="str">
        <f>IF(BudgetsQTable[[#This Row],[pi_last_name]]=" ","",HYPERLINK("https://www.ejacket.nsf.gov/ej/showProposal.do?Continue=Y&amp;ID="&amp;BudgetsQTable[[#This Row],[prop_id]],BudgetsQTable[[#This Row],[prop_id]]))</f>
        <v/>
      </c>
      <c r="M1449" s="78" t="s">
        <v>753</v>
      </c>
      <c r="N1449" s="7" t="str">
        <f>IF(BudgetsQTable[[#This Row],[pi_last_name]]=" ","",HYPERLINK("mailto:"&amp;BudgetsQTable[[#This Row],[pi_email]]&amp;"&amp;subject=Your NSF Proposal:  "&amp;BudgetsQTable[[#This Row],[prop_id]],BudgetsQTable[[#This Row],[pi_email]]))</f>
        <v/>
      </c>
      <c r="O1449" s="78" t="s">
        <v>753</v>
      </c>
      <c r="P1449" s="78">
        <v>1</v>
      </c>
      <c r="Q1449" s="78">
        <v>0.16</v>
      </c>
      <c r="R1449" s="79">
        <v>0</v>
      </c>
      <c r="S1449" s="79">
        <v>1626</v>
      </c>
      <c r="T1449" s="79">
        <v>0</v>
      </c>
      <c r="U1449" s="80">
        <v>71244</v>
      </c>
      <c r="V1449" s="78">
        <v>0</v>
      </c>
      <c r="W1449" s="78">
        <v>1</v>
      </c>
      <c r="X1449" s="11" t="str">
        <f ca="1">IF(ISBLANK(BudgetsQTable[[#This Row],[budg_seq_yr]]),"FY"&amp;fiscalyear,"FY"&amp;fiscalyear-1+BudgetsQTable[[#This Row],[budg_seq_yr]])</f>
        <v>FY18</v>
      </c>
      <c r="Y1449" s="79">
        <v>71244</v>
      </c>
      <c r="Z1449" s="78" t="s">
        <v>2818</v>
      </c>
      <c r="AA1449" s="78" t="s">
        <v>474</v>
      </c>
      <c r="AB1449" s="76" t="s">
        <v>2821</v>
      </c>
      <c r="AC1449" s="78" t="s">
        <v>2988</v>
      </c>
    </row>
    <row r="1450" spans="1:29" x14ac:dyDescent="0.35">
      <c r="A1450" s="10" t="s">
        <v>4005</v>
      </c>
      <c r="B1450" s="76" t="s">
        <v>2834</v>
      </c>
      <c r="C1450" s="76">
        <f>C1449+(BudgetsQTable[[#This Row],[lead]]&lt;&gt;K1449)</f>
        <v>184</v>
      </c>
      <c r="D1450" s="76">
        <f>D1449*(BudgetsQTable[[#This Row],[lead]]=K1449)+(BudgetsQTable[[#This Row],[prop_id]]&lt;&gt;A1449)</f>
        <v>4</v>
      </c>
      <c r="E1450" s="77">
        <v>43005.563194444447</v>
      </c>
      <c r="F1450" s="78" t="s">
        <v>2817</v>
      </c>
      <c r="G1450" s="78" t="s">
        <v>2818</v>
      </c>
      <c r="H1450" s="78" t="s">
        <v>474</v>
      </c>
      <c r="I1450" s="76" t="s">
        <v>885</v>
      </c>
      <c r="J1450" s="76" t="s">
        <v>753</v>
      </c>
      <c r="K1450" s="78" t="s">
        <v>1713</v>
      </c>
      <c r="L1450" s="7" t="str">
        <f>IF(BudgetsQTable[[#This Row],[pi_last_name]]=" ","",HYPERLINK("https://www.ejacket.nsf.gov/ej/showProposal.do?Continue=Y&amp;ID="&amp;BudgetsQTable[[#This Row],[prop_id]],BudgetsQTable[[#This Row],[prop_id]]))</f>
        <v/>
      </c>
      <c r="M1450" s="78" t="s">
        <v>753</v>
      </c>
      <c r="N1450" s="7" t="str">
        <f>IF(BudgetsQTable[[#This Row],[pi_last_name]]=" ","",HYPERLINK("mailto:"&amp;BudgetsQTable[[#This Row],[pi_email]]&amp;"&amp;subject=Your NSF Proposal:  "&amp;BudgetsQTable[[#This Row],[prop_id]],BudgetsQTable[[#This Row],[pi_email]]))</f>
        <v/>
      </c>
      <c r="O1450" s="78" t="s">
        <v>753</v>
      </c>
      <c r="P1450" s="78">
        <v>1</v>
      </c>
      <c r="Q1450" s="78">
        <v>0.16</v>
      </c>
      <c r="R1450" s="79">
        <v>0</v>
      </c>
      <c r="S1450" s="79">
        <v>0</v>
      </c>
      <c r="T1450" s="79">
        <v>0</v>
      </c>
      <c r="U1450" s="80">
        <v>73049</v>
      </c>
      <c r="V1450" s="78">
        <v>0</v>
      </c>
      <c r="W1450" s="78">
        <v>2</v>
      </c>
      <c r="X1450" s="11" t="str">
        <f ca="1">IF(ISBLANK(BudgetsQTable[[#This Row],[budg_seq_yr]]),"FY"&amp;fiscalyear,"FY"&amp;fiscalyear-1+BudgetsQTable[[#This Row],[budg_seq_yr]])</f>
        <v>FY19</v>
      </c>
      <c r="Y1450" s="79">
        <v>73049</v>
      </c>
      <c r="Z1450" s="78" t="s">
        <v>2818</v>
      </c>
      <c r="AA1450" s="78" t="s">
        <v>474</v>
      </c>
      <c r="AB1450" s="76" t="s">
        <v>2821</v>
      </c>
      <c r="AC1450" s="78" t="s">
        <v>2988</v>
      </c>
    </row>
    <row r="1451" spans="1:29" x14ac:dyDescent="0.35">
      <c r="A1451" s="10" t="s">
        <v>4005</v>
      </c>
      <c r="B1451" s="76" t="s">
        <v>2834</v>
      </c>
      <c r="C1451" s="76">
        <f>C1450+(BudgetsQTable[[#This Row],[lead]]&lt;&gt;K1450)</f>
        <v>184</v>
      </c>
      <c r="D1451" s="76">
        <f>D1450*(BudgetsQTable[[#This Row],[lead]]=K1450)+(BudgetsQTable[[#This Row],[prop_id]]&lt;&gt;A1450)</f>
        <v>4</v>
      </c>
      <c r="E1451" s="77">
        <v>43005.563194444447</v>
      </c>
      <c r="F1451" s="78" t="s">
        <v>2817</v>
      </c>
      <c r="G1451" s="78" t="s">
        <v>2818</v>
      </c>
      <c r="H1451" s="78" t="s">
        <v>474</v>
      </c>
      <c r="I1451" s="76" t="s">
        <v>885</v>
      </c>
      <c r="J1451" s="76" t="s">
        <v>753</v>
      </c>
      <c r="K1451" s="78" t="s">
        <v>1713</v>
      </c>
      <c r="L1451" s="7" t="str">
        <f>IF(BudgetsQTable[[#This Row],[pi_last_name]]=" ","",HYPERLINK("https://www.ejacket.nsf.gov/ej/showProposal.do?Continue=Y&amp;ID="&amp;BudgetsQTable[[#This Row],[prop_id]],BudgetsQTable[[#This Row],[prop_id]]))</f>
        <v/>
      </c>
      <c r="M1451" s="78" t="s">
        <v>753</v>
      </c>
      <c r="N1451" s="7" t="str">
        <f>IF(BudgetsQTable[[#This Row],[pi_last_name]]=" ","",HYPERLINK("mailto:"&amp;BudgetsQTable[[#This Row],[pi_email]]&amp;"&amp;subject=Your NSF Proposal:  "&amp;BudgetsQTable[[#This Row],[prop_id]],BudgetsQTable[[#This Row],[pi_email]]))</f>
        <v/>
      </c>
      <c r="O1451" s="78" t="s">
        <v>753</v>
      </c>
      <c r="P1451" s="78">
        <v>1</v>
      </c>
      <c r="Q1451" s="78">
        <v>0.16</v>
      </c>
      <c r="R1451" s="79">
        <v>0</v>
      </c>
      <c r="S1451" s="79">
        <v>1626</v>
      </c>
      <c r="T1451" s="79">
        <v>0</v>
      </c>
      <c r="U1451" s="80">
        <v>76838</v>
      </c>
      <c r="V1451" s="78">
        <v>0</v>
      </c>
      <c r="W1451" s="78">
        <v>3</v>
      </c>
      <c r="X1451" s="11" t="str">
        <f ca="1">IF(ISBLANK(BudgetsQTable[[#This Row],[budg_seq_yr]]),"FY"&amp;fiscalyear,"FY"&amp;fiscalyear-1+BudgetsQTable[[#This Row],[budg_seq_yr]])</f>
        <v>FY20</v>
      </c>
      <c r="Y1451" s="79">
        <v>76838</v>
      </c>
      <c r="Z1451" s="78" t="s">
        <v>2818</v>
      </c>
      <c r="AA1451" s="78" t="s">
        <v>474</v>
      </c>
      <c r="AB1451" s="76" t="s">
        <v>2821</v>
      </c>
      <c r="AC1451" s="78" t="s">
        <v>2988</v>
      </c>
    </row>
    <row r="1452" spans="1:29" x14ac:dyDescent="0.35">
      <c r="A1452" s="10" t="s">
        <v>4005</v>
      </c>
      <c r="B1452" s="76" t="s">
        <v>2834</v>
      </c>
      <c r="C1452" s="76">
        <f>C1451+(BudgetsQTable[[#This Row],[lead]]&lt;&gt;K1451)</f>
        <v>184</v>
      </c>
      <c r="D1452" s="76">
        <f>D1451*(BudgetsQTable[[#This Row],[lead]]=K1451)+(BudgetsQTable[[#This Row],[prop_id]]&lt;&gt;A1451)</f>
        <v>4</v>
      </c>
      <c r="E1452" s="77">
        <v>43005.563194444447</v>
      </c>
      <c r="F1452" s="78" t="s">
        <v>2817</v>
      </c>
      <c r="G1452" s="78" t="s">
        <v>2818</v>
      </c>
      <c r="H1452" s="78" t="s">
        <v>474</v>
      </c>
      <c r="I1452" s="76" t="s">
        <v>885</v>
      </c>
      <c r="J1452" s="76" t="s">
        <v>753</v>
      </c>
      <c r="K1452" s="78" t="s">
        <v>1713</v>
      </c>
      <c r="L1452" s="7" t="str">
        <f>IF(BudgetsQTable[[#This Row],[pi_last_name]]=" ","",HYPERLINK("https://www.ejacket.nsf.gov/ej/showProposal.do?Continue=Y&amp;ID="&amp;BudgetsQTable[[#This Row],[prop_id]],BudgetsQTable[[#This Row],[prop_id]]))</f>
        <v/>
      </c>
      <c r="M1452" s="78" t="s">
        <v>753</v>
      </c>
      <c r="N1452" s="7" t="str">
        <f>IF(BudgetsQTable[[#This Row],[pi_last_name]]=" ","",HYPERLINK("mailto:"&amp;BudgetsQTable[[#This Row],[pi_email]]&amp;"&amp;subject=Your NSF Proposal:  "&amp;BudgetsQTable[[#This Row],[prop_id]],BudgetsQTable[[#This Row],[pi_email]]))</f>
        <v/>
      </c>
      <c r="O1452" s="78" t="s">
        <v>753</v>
      </c>
      <c r="P1452" s="78">
        <v>1</v>
      </c>
      <c r="Q1452" s="78">
        <v>0.16</v>
      </c>
      <c r="R1452" s="79">
        <v>0</v>
      </c>
      <c r="S1452" s="79">
        <v>0</v>
      </c>
      <c r="T1452" s="79">
        <v>0</v>
      </c>
      <c r="U1452" s="80">
        <v>78868</v>
      </c>
      <c r="V1452" s="78">
        <v>0</v>
      </c>
      <c r="W1452" s="78">
        <v>4</v>
      </c>
      <c r="X1452" s="11" t="str">
        <f ca="1">IF(ISBLANK(BudgetsQTable[[#This Row],[budg_seq_yr]]),"FY"&amp;fiscalyear,"FY"&amp;fiscalyear-1+BudgetsQTable[[#This Row],[budg_seq_yr]])</f>
        <v>FY21</v>
      </c>
      <c r="Y1452" s="79">
        <v>78868</v>
      </c>
      <c r="Z1452" s="78" t="s">
        <v>2818</v>
      </c>
      <c r="AA1452" s="78" t="s">
        <v>474</v>
      </c>
      <c r="AB1452" s="76" t="s">
        <v>2821</v>
      </c>
      <c r="AC1452" s="78" t="s">
        <v>2988</v>
      </c>
    </row>
    <row r="1453" spans="1:29" x14ac:dyDescent="0.35">
      <c r="A1453" s="10" t="s">
        <v>1716</v>
      </c>
      <c r="B1453" s="76" t="s">
        <v>2863</v>
      </c>
      <c r="C1453" s="76">
        <f>C1452+(BudgetsQTable[[#This Row],[lead]]&lt;&gt;K1452)</f>
        <v>185</v>
      </c>
      <c r="D1453" s="76">
        <f>D1452*(BudgetsQTable[[#This Row],[lead]]=K1452)+(BudgetsQTable[[#This Row],[prop_id]]&lt;&gt;A1452)</f>
        <v>1</v>
      </c>
      <c r="E1453" s="77">
        <v>43005.578472222223</v>
      </c>
      <c r="F1453" s="78" t="s">
        <v>2839</v>
      </c>
      <c r="G1453" s="78" t="s">
        <v>2840</v>
      </c>
      <c r="H1453" s="78" t="s">
        <v>462</v>
      </c>
      <c r="I1453" s="76" t="s">
        <v>761</v>
      </c>
      <c r="J1453" s="76" t="s">
        <v>4010</v>
      </c>
      <c r="K1453" s="78" t="s">
        <v>1716</v>
      </c>
      <c r="L1453" s="7" t="str">
        <f>IF(BudgetsQTable[[#This Row],[pi_last_name]]=" ","",HYPERLINK("https://www.ejacket.nsf.gov/ej/showProposal.do?Continue=Y&amp;ID="&amp;BudgetsQTable[[#This Row],[prop_id]],BudgetsQTable[[#This Row],[prop_id]]))</f>
        <v>1763703</v>
      </c>
      <c r="M1453" s="78" t="s">
        <v>1717</v>
      </c>
      <c r="N1453" s="7" t="str">
        <f>IF(BudgetsQTable[[#This Row],[pi_last_name]]=" ","",HYPERLINK("mailto:"&amp;BudgetsQTable[[#This Row],[pi_email]]&amp;"&amp;subject=Your NSF Proposal:  "&amp;BudgetsQTable[[#This Row],[prop_id]],BudgetsQTable[[#This Row],[pi_email]]))</f>
        <v>mickens@gmail.com</v>
      </c>
      <c r="O1453" s="78" t="s">
        <v>2938</v>
      </c>
      <c r="P1453" s="78"/>
      <c r="Q1453" s="78"/>
      <c r="R1453" s="79"/>
      <c r="S1453" s="79"/>
      <c r="T1453" s="79"/>
      <c r="U1453" s="80"/>
      <c r="V1453" s="78">
        <v>0</v>
      </c>
      <c r="W1453" s="78"/>
      <c r="X1453" s="11" t="str">
        <f ca="1">IF(ISBLANK(BudgetsQTable[[#This Row],[budg_seq_yr]]),"FY"&amp;fiscalyear,"FY"&amp;fiscalyear-1+BudgetsQTable[[#This Row],[budg_seq_yr]])</f>
        <v>FY18</v>
      </c>
      <c r="Y1453" s="79">
        <v>1200000</v>
      </c>
      <c r="Z1453" s="78" t="s">
        <v>2840</v>
      </c>
      <c r="AA1453" s="78" t="s">
        <v>462</v>
      </c>
      <c r="AB1453" s="76" t="s">
        <v>2821</v>
      </c>
      <c r="AC1453" s="78" t="s">
        <v>485</v>
      </c>
    </row>
    <row r="1454" spans="1:29" x14ac:dyDescent="0.35">
      <c r="A1454" s="10" t="s">
        <v>1716</v>
      </c>
      <c r="B1454" s="76" t="s">
        <v>2863</v>
      </c>
      <c r="C1454" s="76">
        <f>C1453+(BudgetsQTable[[#This Row],[lead]]&lt;&gt;K1453)</f>
        <v>185</v>
      </c>
      <c r="D1454" s="76">
        <f>D1453*(BudgetsQTable[[#This Row],[lead]]=K1453)+(BudgetsQTable[[#This Row],[prop_id]]&lt;&gt;A1453)</f>
        <v>1</v>
      </c>
      <c r="E1454" s="77">
        <v>43005.578472222223</v>
      </c>
      <c r="F1454" s="78" t="s">
        <v>2839</v>
      </c>
      <c r="G1454" s="78" t="s">
        <v>2840</v>
      </c>
      <c r="H1454" s="78" t="s">
        <v>462</v>
      </c>
      <c r="I1454" s="76" t="s">
        <v>761</v>
      </c>
      <c r="J1454" s="76" t="s">
        <v>753</v>
      </c>
      <c r="K1454" s="78" t="s">
        <v>1716</v>
      </c>
      <c r="L1454" s="7" t="str">
        <f>IF(BudgetsQTable[[#This Row],[pi_last_name]]=" ","",HYPERLINK("https://www.ejacket.nsf.gov/ej/showProposal.do?Continue=Y&amp;ID="&amp;BudgetsQTable[[#This Row],[prop_id]],BudgetsQTable[[#This Row],[prop_id]]))</f>
        <v/>
      </c>
      <c r="M1454" s="78" t="s">
        <v>753</v>
      </c>
      <c r="N1454" s="7" t="str">
        <f>IF(BudgetsQTable[[#This Row],[pi_last_name]]=" ","",HYPERLINK("mailto:"&amp;BudgetsQTable[[#This Row],[pi_email]]&amp;"&amp;subject=Your NSF Proposal:  "&amp;BudgetsQTable[[#This Row],[prop_id]],BudgetsQTable[[#This Row],[pi_email]]))</f>
        <v/>
      </c>
      <c r="O1454" s="78" t="s">
        <v>753</v>
      </c>
      <c r="P1454" s="78">
        <v>2</v>
      </c>
      <c r="Q1454" s="78">
        <v>0</v>
      </c>
      <c r="R1454" s="79">
        <v>41616</v>
      </c>
      <c r="S1454" s="79">
        <v>2500</v>
      </c>
      <c r="T1454" s="79">
        <v>0</v>
      </c>
      <c r="U1454" s="80">
        <v>240032</v>
      </c>
      <c r="V1454" s="78">
        <v>0</v>
      </c>
      <c r="W1454" s="78">
        <v>1</v>
      </c>
      <c r="X1454" s="11" t="str">
        <f ca="1">IF(ISBLANK(BudgetsQTable[[#This Row],[budg_seq_yr]]),"FY"&amp;fiscalyear,"FY"&amp;fiscalyear-1+BudgetsQTable[[#This Row],[budg_seq_yr]])</f>
        <v>FY18</v>
      </c>
      <c r="Y1454" s="79">
        <v>240032</v>
      </c>
      <c r="Z1454" s="78" t="s">
        <v>2840</v>
      </c>
      <c r="AA1454" s="78" t="s">
        <v>462</v>
      </c>
      <c r="AB1454" s="76" t="s">
        <v>2821</v>
      </c>
      <c r="AC1454" s="78" t="s">
        <v>485</v>
      </c>
    </row>
    <row r="1455" spans="1:29" x14ac:dyDescent="0.35">
      <c r="A1455" s="10" t="s">
        <v>1716</v>
      </c>
      <c r="B1455" s="76" t="s">
        <v>2863</v>
      </c>
      <c r="C1455" s="76">
        <f>C1454+(BudgetsQTable[[#This Row],[lead]]&lt;&gt;K1454)</f>
        <v>185</v>
      </c>
      <c r="D1455" s="76">
        <f>D1454*(BudgetsQTable[[#This Row],[lead]]=K1454)+(BudgetsQTable[[#This Row],[prop_id]]&lt;&gt;A1454)</f>
        <v>1</v>
      </c>
      <c r="E1455" s="77">
        <v>43005.578472222223</v>
      </c>
      <c r="F1455" s="78" t="s">
        <v>2839</v>
      </c>
      <c r="G1455" s="78" t="s">
        <v>2840</v>
      </c>
      <c r="H1455" s="78" t="s">
        <v>462</v>
      </c>
      <c r="I1455" s="76" t="s">
        <v>761</v>
      </c>
      <c r="J1455" s="76" t="s">
        <v>753</v>
      </c>
      <c r="K1455" s="78" t="s">
        <v>1716</v>
      </c>
      <c r="L1455" s="7" t="str">
        <f>IF(BudgetsQTable[[#This Row],[pi_last_name]]=" ","",HYPERLINK("https://www.ejacket.nsf.gov/ej/showProposal.do?Continue=Y&amp;ID="&amp;BudgetsQTable[[#This Row],[prop_id]],BudgetsQTable[[#This Row],[prop_id]]))</f>
        <v/>
      </c>
      <c r="M1455" s="78" t="s">
        <v>753</v>
      </c>
      <c r="N1455" s="7" t="str">
        <f>IF(BudgetsQTable[[#This Row],[pi_last_name]]=" ","",HYPERLINK("mailto:"&amp;BudgetsQTable[[#This Row],[pi_email]]&amp;"&amp;subject=Your NSF Proposal:  "&amp;BudgetsQTable[[#This Row],[prop_id]],BudgetsQTable[[#This Row],[pi_email]]))</f>
        <v/>
      </c>
      <c r="O1455" s="78" t="s">
        <v>753</v>
      </c>
      <c r="P1455" s="78">
        <v>2</v>
      </c>
      <c r="Q1455" s="78">
        <v>0</v>
      </c>
      <c r="R1455" s="79">
        <v>85729</v>
      </c>
      <c r="S1455" s="79">
        <v>2500</v>
      </c>
      <c r="T1455" s="79">
        <v>0</v>
      </c>
      <c r="U1455" s="80">
        <v>337686</v>
      </c>
      <c r="V1455" s="78">
        <v>0</v>
      </c>
      <c r="W1455" s="78">
        <v>2</v>
      </c>
      <c r="X1455" s="11" t="str">
        <f ca="1">IF(ISBLANK(BudgetsQTable[[#This Row],[budg_seq_yr]]),"FY"&amp;fiscalyear,"FY"&amp;fiscalyear-1+BudgetsQTable[[#This Row],[budg_seq_yr]])</f>
        <v>FY19</v>
      </c>
      <c r="Y1455" s="79">
        <v>337686</v>
      </c>
      <c r="Z1455" s="78" t="s">
        <v>2840</v>
      </c>
      <c r="AA1455" s="78" t="s">
        <v>462</v>
      </c>
      <c r="AB1455" s="76" t="s">
        <v>2821</v>
      </c>
      <c r="AC1455" s="78" t="s">
        <v>485</v>
      </c>
    </row>
    <row r="1456" spans="1:29" x14ac:dyDescent="0.35">
      <c r="A1456" s="10" t="s">
        <v>1716</v>
      </c>
      <c r="B1456" s="76" t="s">
        <v>2863</v>
      </c>
      <c r="C1456" s="76">
        <f>C1455+(BudgetsQTable[[#This Row],[lead]]&lt;&gt;K1455)</f>
        <v>185</v>
      </c>
      <c r="D1456" s="76">
        <f>D1455*(BudgetsQTable[[#This Row],[lead]]=K1455)+(BudgetsQTable[[#This Row],[prop_id]]&lt;&gt;A1455)</f>
        <v>1</v>
      </c>
      <c r="E1456" s="77">
        <v>43005.578472222223</v>
      </c>
      <c r="F1456" s="78" t="s">
        <v>2839</v>
      </c>
      <c r="G1456" s="78" t="s">
        <v>2840</v>
      </c>
      <c r="H1456" s="78" t="s">
        <v>462</v>
      </c>
      <c r="I1456" s="76" t="s">
        <v>761</v>
      </c>
      <c r="J1456" s="76" t="s">
        <v>753</v>
      </c>
      <c r="K1456" s="78" t="s">
        <v>1716</v>
      </c>
      <c r="L1456" s="7" t="str">
        <f>IF(BudgetsQTable[[#This Row],[pi_last_name]]=" ","",HYPERLINK("https://www.ejacket.nsf.gov/ej/showProposal.do?Continue=Y&amp;ID="&amp;BudgetsQTable[[#This Row],[prop_id]],BudgetsQTable[[#This Row],[prop_id]]))</f>
        <v/>
      </c>
      <c r="M1456" s="78" t="s">
        <v>753</v>
      </c>
      <c r="N1456" s="7" t="str">
        <f>IF(BudgetsQTable[[#This Row],[pi_last_name]]=" ","",HYPERLINK("mailto:"&amp;BudgetsQTable[[#This Row],[pi_email]]&amp;"&amp;subject=Your NSF Proposal:  "&amp;BudgetsQTable[[#This Row],[prop_id]],BudgetsQTable[[#This Row],[pi_email]]))</f>
        <v/>
      </c>
      <c r="O1456" s="78" t="s">
        <v>753</v>
      </c>
      <c r="P1456" s="78">
        <v>2</v>
      </c>
      <c r="Q1456" s="78">
        <v>0</v>
      </c>
      <c r="R1456" s="79">
        <v>88301</v>
      </c>
      <c r="S1456" s="79">
        <v>2500</v>
      </c>
      <c r="T1456" s="79">
        <v>0</v>
      </c>
      <c r="U1456" s="80">
        <v>341449</v>
      </c>
      <c r="V1456" s="78">
        <v>0</v>
      </c>
      <c r="W1456" s="78">
        <v>3</v>
      </c>
      <c r="X1456" s="11" t="str">
        <f ca="1">IF(ISBLANK(BudgetsQTable[[#This Row],[budg_seq_yr]]),"FY"&amp;fiscalyear,"FY"&amp;fiscalyear-1+BudgetsQTable[[#This Row],[budg_seq_yr]])</f>
        <v>FY20</v>
      </c>
      <c r="Y1456" s="79">
        <v>341449</v>
      </c>
      <c r="Z1456" s="78" t="s">
        <v>2840</v>
      </c>
      <c r="AA1456" s="78" t="s">
        <v>462</v>
      </c>
      <c r="AB1456" s="76" t="s">
        <v>2821</v>
      </c>
      <c r="AC1456" s="78" t="s">
        <v>485</v>
      </c>
    </row>
    <row r="1457" spans="1:29" x14ac:dyDescent="0.35">
      <c r="A1457" s="10" t="s">
        <v>1716</v>
      </c>
      <c r="B1457" s="76" t="s">
        <v>2863</v>
      </c>
      <c r="C1457" s="76">
        <f>C1456+(BudgetsQTable[[#This Row],[lead]]&lt;&gt;K1456)</f>
        <v>185</v>
      </c>
      <c r="D1457" s="76">
        <f>D1456*(BudgetsQTable[[#This Row],[lead]]=K1456)+(BudgetsQTable[[#This Row],[prop_id]]&lt;&gt;A1456)</f>
        <v>1</v>
      </c>
      <c r="E1457" s="77">
        <v>43005.578472222223</v>
      </c>
      <c r="F1457" s="78" t="s">
        <v>2839</v>
      </c>
      <c r="G1457" s="78" t="s">
        <v>2840</v>
      </c>
      <c r="H1457" s="78" t="s">
        <v>462</v>
      </c>
      <c r="I1457" s="76" t="s">
        <v>761</v>
      </c>
      <c r="J1457" s="76" t="s">
        <v>753</v>
      </c>
      <c r="K1457" s="78" t="s">
        <v>1716</v>
      </c>
      <c r="L1457" s="7" t="str">
        <f>IF(BudgetsQTable[[#This Row],[pi_last_name]]=" ","",HYPERLINK("https://www.ejacket.nsf.gov/ej/showProposal.do?Continue=Y&amp;ID="&amp;BudgetsQTable[[#This Row],[prop_id]],BudgetsQTable[[#This Row],[prop_id]]))</f>
        <v/>
      </c>
      <c r="M1457" s="78" t="s">
        <v>753</v>
      </c>
      <c r="N1457" s="7" t="str">
        <f>IF(BudgetsQTable[[#This Row],[pi_last_name]]=" ","",HYPERLINK("mailto:"&amp;BudgetsQTable[[#This Row],[pi_email]]&amp;"&amp;subject=Your NSF Proposal:  "&amp;BudgetsQTable[[#This Row],[prop_id]],BudgetsQTable[[#This Row],[pi_email]]))</f>
        <v/>
      </c>
      <c r="O1457" s="78" t="s">
        <v>753</v>
      </c>
      <c r="P1457" s="78">
        <v>2</v>
      </c>
      <c r="Q1457" s="78">
        <v>0</v>
      </c>
      <c r="R1457" s="79">
        <v>68212</v>
      </c>
      <c r="S1457" s="79">
        <v>2500</v>
      </c>
      <c r="T1457" s="79">
        <v>0</v>
      </c>
      <c r="U1457" s="80">
        <v>280833</v>
      </c>
      <c r="V1457" s="78">
        <v>0</v>
      </c>
      <c r="W1457" s="78">
        <v>4</v>
      </c>
      <c r="X1457" s="11" t="str">
        <f ca="1">IF(ISBLANK(BudgetsQTable[[#This Row],[budg_seq_yr]]),"FY"&amp;fiscalyear,"FY"&amp;fiscalyear-1+BudgetsQTable[[#This Row],[budg_seq_yr]])</f>
        <v>FY21</v>
      </c>
      <c r="Y1457" s="79">
        <v>280833</v>
      </c>
      <c r="Z1457" s="78" t="s">
        <v>2840</v>
      </c>
      <c r="AA1457" s="78" t="s">
        <v>462</v>
      </c>
      <c r="AB1457" s="76" t="s">
        <v>2821</v>
      </c>
      <c r="AC1457" s="78" t="s">
        <v>485</v>
      </c>
    </row>
    <row r="1458" spans="1:29" x14ac:dyDescent="0.35">
      <c r="A1458" s="10" t="s">
        <v>1719</v>
      </c>
      <c r="B1458" s="76" t="s">
        <v>2863</v>
      </c>
      <c r="C1458" s="76">
        <f>C1457+(BudgetsQTable[[#This Row],[lead]]&lt;&gt;K1457)</f>
        <v>186</v>
      </c>
      <c r="D1458" s="76">
        <f>D1457*(BudgetsQTable[[#This Row],[lead]]=K1457)+(BudgetsQTable[[#This Row],[prop_id]]&lt;&gt;A1457)</f>
        <v>1</v>
      </c>
      <c r="E1458" s="77">
        <v>43005.578472222223</v>
      </c>
      <c r="F1458" s="78" t="s">
        <v>2868</v>
      </c>
      <c r="G1458" s="78" t="s">
        <v>2869</v>
      </c>
      <c r="H1458" s="78" t="s">
        <v>470</v>
      </c>
      <c r="I1458" s="76" t="s">
        <v>1094</v>
      </c>
      <c r="J1458" s="76" t="s">
        <v>3954</v>
      </c>
      <c r="K1458" s="78" t="s">
        <v>1719</v>
      </c>
      <c r="L1458" s="7" t="str">
        <f>IF(BudgetsQTable[[#This Row],[pi_last_name]]=" ","",HYPERLINK("https://www.ejacket.nsf.gov/ej/showProposal.do?Continue=Y&amp;ID="&amp;BudgetsQTable[[#This Row],[prop_id]],BudgetsQTable[[#This Row],[prop_id]]))</f>
        <v>1763705</v>
      </c>
      <c r="M1458" s="78" t="s">
        <v>1685</v>
      </c>
      <c r="N1458" s="7" t="str">
        <f>IF(BudgetsQTable[[#This Row],[pi_last_name]]=" ","",HYPERLINK("mailto:"&amp;BudgetsQTable[[#This Row],[pi_email]]&amp;"&amp;subject=Your NSF Proposal:  "&amp;BudgetsQTable[[#This Row],[prop_id]],BudgetsQTable[[#This Row],[pi_email]]))</f>
        <v>hager@cs.jhu.edu</v>
      </c>
      <c r="O1458" s="78" t="s">
        <v>3215</v>
      </c>
      <c r="P1458" s="78"/>
      <c r="Q1458" s="78"/>
      <c r="R1458" s="79"/>
      <c r="S1458" s="79"/>
      <c r="T1458" s="79"/>
      <c r="U1458" s="80"/>
      <c r="V1458" s="78">
        <v>0</v>
      </c>
      <c r="W1458" s="78"/>
      <c r="X1458" s="11" t="str">
        <f ca="1">IF(ISBLANK(BudgetsQTable[[#This Row],[budg_seq_yr]]),"FY"&amp;fiscalyear,"FY"&amp;fiscalyear-1+BudgetsQTable[[#This Row],[budg_seq_yr]])</f>
        <v>FY18</v>
      </c>
      <c r="Y1458" s="79">
        <v>1197452</v>
      </c>
      <c r="Z1458" s="78" t="s">
        <v>2869</v>
      </c>
      <c r="AA1458" s="78" t="s">
        <v>470</v>
      </c>
      <c r="AB1458" s="76" t="s">
        <v>2821</v>
      </c>
      <c r="AC1458" s="78" t="s">
        <v>2903</v>
      </c>
    </row>
    <row r="1459" spans="1:29" x14ac:dyDescent="0.35">
      <c r="A1459" s="10" t="s">
        <v>1719</v>
      </c>
      <c r="B1459" s="76" t="s">
        <v>2863</v>
      </c>
      <c r="C1459" s="76">
        <f>C1458+(BudgetsQTable[[#This Row],[lead]]&lt;&gt;K1458)</f>
        <v>186</v>
      </c>
      <c r="D1459" s="76">
        <f>D1458*(BudgetsQTable[[#This Row],[lead]]=K1458)+(BudgetsQTable[[#This Row],[prop_id]]&lt;&gt;A1458)</f>
        <v>1</v>
      </c>
      <c r="E1459" s="77">
        <v>43005.578472222223</v>
      </c>
      <c r="F1459" s="78" t="s">
        <v>2868</v>
      </c>
      <c r="G1459" s="78" t="s">
        <v>2869</v>
      </c>
      <c r="H1459" s="78" t="s">
        <v>470</v>
      </c>
      <c r="I1459" s="76" t="s">
        <v>1094</v>
      </c>
      <c r="J1459" s="76" t="s">
        <v>753</v>
      </c>
      <c r="K1459" s="78" t="s">
        <v>1719</v>
      </c>
      <c r="L1459" s="7" t="str">
        <f>IF(BudgetsQTable[[#This Row],[pi_last_name]]=" ","",HYPERLINK("https://www.ejacket.nsf.gov/ej/showProposal.do?Continue=Y&amp;ID="&amp;BudgetsQTable[[#This Row],[prop_id]],BudgetsQTable[[#This Row],[prop_id]]))</f>
        <v/>
      </c>
      <c r="M1459" s="78" t="s">
        <v>753</v>
      </c>
      <c r="N1459" s="7" t="str">
        <f>IF(BudgetsQTable[[#This Row],[pi_last_name]]=" ","",HYPERLINK("mailto:"&amp;BudgetsQTable[[#This Row],[pi_email]]&amp;"&amp;subject=Your NSF Proposal:  "&amp;BudgetsQTable[[#This Row],[prop_id]],BudgetsQTable[[#This Row],[pi_email]]))</f>
        <v/>
      </c>
      <c r="O1459" s="78" t="s">
        <v>753</v>
      </c>
      <c r="P1459" s="78">
        <v>3</v>
      </c>
      <c r="Q1459" s="78">
        <v>0</v>
      </c>
      <c r="R1459" s="79">
        <v>0</v>
      </c>
      <c r="S1459" s="79">
        <v>10000</v>
      </c>
      <c r="T1459" s="79">
        <v>0</v>
      </c>
      <c r="U1459" s="80">
        <v>387409</v>
      </c>
      <c r="V1459" s="78">
        <v>0</v>
      </c>
      <c r="W1459" s="78">
        <v>1</v>
      </c>
      <c r="X1459" s="11" t="str">
        <f ca="1">IF(ISBLANK(BudgetsQTable[[#This Row],[budg_seq_yr]]),"FY"&amp;fiscalyear,"FY"&amp;fiscalyear-1+BudgetsQTable[[#This Row],[budg_seq_yr]])</f>
        <v>FY18</v>
      </c>
      <c r="Y1459" s="79">
        <v>387409</v>
      </c>
      <c r="Z1459" s="78" t="s">
        <v>2869</v>
      </c>
      <c r="AA1459" s="78" t="s">
        <v>470</v>
      </c>
      <c r="AB1459" s="76" t="s">
        <v>2821</v>
      </c>
      <c r="AC1459" s="78" t="s">
        <v>2903</v>
      </c>
    </row>
    <row r="1460" spans="1:29" x14ac:dyDescent="0.35">
      <c r="A1460" s="10" t="s">
        <v>1719</v>
      </c>
      <c r="B1460" s="76" t="s">
        <v>2863</v>
      </c>
      <c r="C1460" s="76">
        <f>C1459+(BudgetsQTable[[#This Row],[lead]]&lt;&gt;K1459)</f>
        <v>186</v>
      </c>
      <c r="D1460" s="76">
        <f>D1459*(BudgetsQTable[[#This Row],[lead]]=K1459)+(BudgetsQTable[[#This Row],[prop_id]]&lt;&gt;A1459)</f>
        <v>1</v>
      </c>
      <c r="E1460" s="77">
        <v>43005.578472222223</v>
      </c>
      <c r="F1460" s="78" t="s">
        <v>2868</v>
      </c>
      <c r="G1460" s="78" t="s">
        <v>2869</v>
      </c>
      <c r="H1460" s="78" t="s">
        <v>470</v>
      </c>
      <c r="I1460" s="76" t="s">
        <v>1094</v>
      </c>
      <c r="J1460" s="76" t="s">
        <v>753</v>
      </c>
      <c r="K1460" s="78" t="s">
        <v>1719</v>
      </c>
      <c r="L1460" s="7" t="str">
        <f>IF(BudgetsQTable[[#This Row],[pi_last_name]]=" ","",HYPERLINK("https://www.ejacket.nsf.gov/ej/showProposal.do?Continue=Y&amp;ID="&amp;BudgetsQTable[[#This Row],[prop_id]],BudgetsQTable[[#This Row],[prop_id]]))</f>
        <v/>
      </c>
      <c r="M1460" s="78" t="s">
        <v>753</v>
      </c>
      <c r="N1460" s="7" t="str">
        <f>IF(BudgetsQTable[[#This Row],[pi_last_name]]=" ","",HYPERLINK("mailto:"&amp;BudgetsQTable[[#This Row],[pi_email]]&amp;"&amp;subject=Your NSF Proposal:  "&amp;BudgetsQTable[[#This Row],[prop_id]],BudgetsQTable[[#This Row],[pi_email]]))</f>
        <v/>
      </c>
      <c r="O1460" s="78" t="s">
        <v>753</v>
      </c>
      <c r="P1460" s="78">
        <v>3</v>
      </c>
      <c r="Q1460" s="78">
        <v>0</v>
      </c>
      <c r="R1460" s="79">
        <v>0</v>
      </c>
      <c r="S1460" s="79">
        <v>10000</v>
      </c>
      <c r="T1460" s="79">
        <v>0</v>
      </c>
      <c r="U1460" s="80">
        <v>399605</v>
      </c>
      <c r="V1460" s="78">
        <v>0</v>
      </c>
      <c r="W1460" s="78">
        <v>2</v>
      </c>
      <c r="X1460" s="11" t="str">
        <f ca="1">IF(ISBLANK(BudgetsQTable[[#This Row],[budg_seq_yr]]),"FY"&amp;fiscalyear,"FY"&amp;fiscalyear-1+BudgetsQTable[[#This Row],[budg_seq_yr]])</f>
        <v>FY19</v>
      </c>
      <c r="Y1460" s="79">
        <v>399605</v>
      </c>
      <c r="Z1460" s="78" t="s">
        <v>2869</v>
      </c>
      <c r="AA1460" s="78" t="s">
        <v>470</v>
      </c>
      <c r="AB1460" s="76" t="s">
        <v>2821</v>
      </c>
      <c r="AC1460" s="78" t="s">
        <v>2903</v>
      </c>
    </row>
    <row r="1461" spans="1:29" x14ac:dyDescent="0.35">
      <c r="A1461" s="10" t="s">
        <v>1719</v>
      </c>
      <c r="B1461" s="76" t="s">
        <v>2863</v>
      </c>
      <c r="C1461" s="76">
        <f>C1460+(BudgetsQTable[[#This Row],[lead]]&lt;&gt;K1460)</f>
        <v>186</v>
      </c>
      <c r="D1461" s="76">
        <f>D1460*(BudgetsQTable[[#This Row],[lead]]=K1460)+(BudgetsQTable[[#This Row],[prop_id]]&lt;&gt;A1460)</f>
        <v>1</v>
      </c>
      <c r="E1461" s="77">
        <v>43005.578472222223</v>
      </c>
      <c r="F1461" s="78" t="s">
        <v>2868</v>
      </c>
      <c r="G1461" s="78" t="s">
        <v>2869</v>
      </c>
      <c r="H1461" s="78" t="s">
        <v>470</v>
      </c>
      <c r="I1461" s="76" t="s">
        <v>1094</v>
      </c>
      <c r="J1461" s="76" t="s">
        <v>753</v>
      </c>
      <c r="K1461" s="78" t="s">
        <v>1719</v>
      </c>
      <c r="L1461" s="7" t="str">
        <f>IF(BudgetsQTable[[#This Row],[pi_last_name]]=" ","",HYPERLINK("https://www.ejacket.nsf.gov/ej/showProposal.do?Continue=Y&amp;ID="&amp;BudgetsQTable[[#This Row],[prop_id]],BudgetsQTable[[#This Row],[prop_id]]))</f>
        <v/>
      </c>
      <c r="M1461" s="78" t="s">
        <v>753</v>
      </c>
      <c r="N1461" s="7" t="str">
        <f>IF(BudgetsQTable[[#This Row],[pi_last_name]]=" ","",HYPERLINK("mailto:"&amp;BudgetsQTable[[#This Row],[pi_email]]&amp;"&amp;subject=Your NSF Proposal:  "&amp;BudgetsQTable[[#This Row],[prop_id]],BudgetsQTable[[#This Row],[pi_email]]))</f>
        <v/>
      </c>
      <c r="O1461" s="78" t="s">
        <v>753</v>
      </c>
      <c r="P1461" s="78">
        <v>3</v>
      </c>
      <c r="Q1461" s="78">
        <v>0</v>
      </c>
      <c r="R1461" s="79">
        <v>0</v>
      </c>
      <c r="S1461" s="79">
        <v>10000</v>
      </c>
      <c r="T1461" s="79">
        <v>0</v>
      </c>
      <c r="U1461" s="80">
        <v>410438</v>
      </c>
      <c r="V1461" s="78">
        <v>0</v>
      </c>
      <c r="W1461" s="78">
        <v>3</v>
      </c>
      <c r="X1461" s="11" t="str">
        <f ca="1">IF(ISBLANK(BudgetsQTable[[#This Row],[budg_seq_yr]]),"FY"&amp;fiscalyear,"FY"&amp;fiscalyear-1+BudgetsQTable[[#This Row],[budg_seq_yr]])</f>
        <v>FY20</v>
      </c>
      <c r="Y1461" s="79">
        <v>410438</v>
      </c>
      <c r="Z1461" s="78" t="s">
        <v>2869</v>
      </c>
      <c r="AA1461" s="78" t="s">
        <v>470</v>
      </c>
      <c r="AB1461" s="76" t="s">
        <v>2821</v>
      </c>
      <c r="AC1461" s="78" t="s">
        <v>2903</v>
      </c>
    </row>
    <row r="1462" spans="1:29" x14ac:dyDescent="0.35">
      <c r="A1462" s="10" t="s">
        <v>1721</v>
      </c>
      <c r="B1462" s="76" t="s">
        <v>2824</v>
      </c>
      <c r="C1462" s="76">
        <f>C1461+(BudgetsQTable[[#This Row],[lead]]&lt;&gt;K1461)</f>
        <v>187</v>
      </c>
      <c r="D1462" s="76">
        <f>D1461*(BudgetsQTable[[#This Row],[lead]]=K1461)+(BudgetsQTable[[#This Row],[prop_id]]&lt;&gt;A1461)</f>
        <v>1</v>
      </c>
      <c r="E1462" s="77">
        <v>43005.581250000003</v>
      </c>
      <c r="F1462" s="78" t="s">
        <v>2839</v>
      </c>
      <c r="G1462" s="78" t="s">
        <v>2840</v>
      </c>
      <c r="H1462" s="78" t="s">
        <v>464</v>
      </c>
      <c r="I1462" s="76" t="s">
        <v>1119</v>
      </c>
      <c r="J1462" s="76" t="s">
        <v>4014</v>
      </c>
      <c r="K1462" s="78" t="s">
        <v>1721</v>
      </c>
      <c r="L1462" s="7" t="str">
        <f>IF(BudgetsQTable[[#This Row],[pi_last_name]]=" ","",HYPERLINK("https://www.ejacket.nsf.gov/ej/showProposal.do?Continue=Y&amp;ID="&amp;BudgetsQTable[[#This Row],[prop_id]],BudgetsQTable[[#This Row],[prop_id]]))</f>
        <v>1763710</v>
      </c>
      <c r="M1462" s="78" t="s">
        <v>1722</v>
      </c>
      <c r="N1462" s="7" t="str">
        <f>IF(BudgetsQTable[[#This Row],[pi_last_name]]=" ","",HYPERLINK("mailto:"&amp;BudgetsQTable[[#This Row],[pi_email]]&amp;"&amp;subject=Your NSF Proposal:  "&amp;BudgetsQTable[[#This Row],[prop_id]],BudgetsQTable[[#This Row],[pi_email]]))</f>
        <v>abdallah@njit.edu</v>
      </c>
      <c r="O1462" s="78" t="s">
        <v>3273</v>
      </c>
      <c r="P1462" s="78"/>
      <c r="Q1462" s="78"/>
      <c r="R1462" s="79"/>
      <c r="S1462" s="79"/>
      <c r="T1462" s="79"/>
      <c r="U1462" s="80"/>
      <c r="V1462" s="78">
        <v>0</v>
      </c>
      <c r="W1462" s="78"/>
      <c r="X1462" s="11" t="str">
        <f ca="1">IF(ISBLANK(BudgetsQTable[[#This Row],[budg_seq_yr]]),"FY"&amp;fiscalyear,"FY"&amp;fiscalyear-1+BudgetsQTable[[#This Row],[budg_seq_yr]])</f>
        <v>FY18</v>
      </c>
      <c r="Y1462" s="79">
        <v>501356</v>
      </c>
      <c r="Z1462" s="78" t="s">
        <v>2840</v>
      </c>
      <c r="AA1462" s="78" t="s">
        <v>464</v>
      </c>
      <c r="AB1462" s="76" t="s">
        <v>2821</v>
      </c>
      <c r="AC1462" s="78" t="s">
        <v>485</v>
      </c>
    </row>
    <row r="1463" spans="1:29" x14ac:dyDescent="0.35">
      <c r="A1463" s="10" t="s">
        <v>1721</v>
      </c>
      <c r="B1463" s="76" t="s">
        <v>2824</v>
      </c>
      <c r="C1463" s="76">
        <f>C1462+(BudgetsQTable[[#This Row],[lead]]&lt;&gt;K1462)</f>
        <v>187</v>
      </c>
      <c r="D1463" s="76">
        <f>D1462*(BudgetsQTable[[#This Row],[lead]]=K1462)+(BudgetsQTable[[#This Row],[prop_id]]&lt;&gt;A1462)</f>
        <v>1</v>
      </c>
      <c r="E1463" s="77">
        <v>43005.581250000003</v>
      </c>
      <c r="F1463" s="78" t="s">
        <v>2839</v>
      </c>
      <c r="G1463" s="78" t="s">
        <v>2840</v>
      </c>
      <c r="H1463" s="78" t="s">
        <v>464</v>
      </c>
      <c r="I1463" s="76" t="s">
        <v>1119</v>
      </c>
      <c r="J1463" s="76" t="s">
        <v>753</v>
      </c>
      <c r="K1463" s="78" t="s">
        <v>1721</v>
      </c>
      <c r="L1463" s="7" t="str">
        <f>IF(BudgetsQTable[[#This Row],[pi_last_name]]=" ","",HYPERLINK("https://www.ejacket.nsf.gov/ej/showProposal.do?Continue=Y&amp;ID="&amp;BudgetsQTable[[#This Row],[prop_id]],BudgetsQTable[[#This Row],[prop_id]]))</f>
        <v/>
      </c>
      <c r="M1463" s="78" t="s">
        <v>753</v>
      </c>
      <c r="N1463" s="7" t="str">
        <f>IF(BudgetsQTable[[#This Row],[pi_last_name]]=" ","",HYPERLINK("mailto:"&amp;BudgetsQTable[[#This Row],[pi_email]]&amp;"&amp;subject=Your NSF Proposal:  "&amp;BudgetsQTable[[#This Row],[prop_id]],BudgetsQTable[[#This Row],[pi_email]]))</f>
        <v/>
      </c>
      <c r="O1463" s="78" t="s">
        <v>753</v>
      </c>
      <c r="P1463" s="78">
        <v>1</v>
      </c>
      <c r="Q1463" s="78">
        <v>1</v>
      </c>
      <c r="R1463" s="79">
        <v>55000</v>
      </c>
      <c r="S1463" s="79">
        <v>3000</v>
      </c>
      <c r="T1463" s="79">
        <v>0</v>
      </c>
      <c r="U1463" s="80">
        <v>171625</v>
      </c>
      <c r="V1463" s="78">
        <v>0</v>
      </c>
      <c r="W1463" s="78">
        <v>1</v>
      </c>
      <c r="X1463" s="11" t="str">
        <f ca="1">IF(ISBLANK(BudgetsQTable[[#This Row],[budg_seq_yr]]),"FY"&amp;fiscalyear,"FY"&amp;fiscalyear-1+BudgetsQTable[[#This Row],[budg_seq_yr]])</f>
        <v>FY18</v>
      </c>
      <c r="Y1463" s="79">
        <v>171625</v>
      </c>
      <c r="Z1463" s="78" t="s">
        <v>2840</v>
      </c>
      <c r="AA1463" s="78" t="s">
        <v>464</v>
      </c>
      <c r="AB1463" s="76" t="s">
        <v>2821</v>
      </c>
      <c r="AC1463" s="78" t="s">
        <v>485</v>
      </c>
    </row>
    <row r="1464" spans="1:29" x14ac:dyDescent="0.35">
      <c r="A1464" s="10" t="s">
        <v>1721</v>
      </c>
      <c r="B1464" s="76" t="s">
        <v>2824</v>
      </c>
      <c r="C1464" s="76">
        <f>C1463+(BudgetsQTable[[#This Row],[lead]]&lt;&gt;K1463)</f>
        <v>187</v>
      </c>
      <c r="D1464" s="76">
        <f>D1463*(BudgetsQTable[[#This Row],[lead]]=K1463)+(BudgetsQTable[[#This Row],[prop_id]]&lt;&gt;A1463)</f>
        <v>1</v>
      </c>
      <c r="E1464" s="77">
        <v>43005.581250000003</v>
      </c>
      <c r="F1464" s="78" t="s">
        <v>2839</v>
      </c>
      <c r="G1464" s="78" t="s">
        <v>2840</v>
      </c>
      <c r="H1464" s="78" t="s">
        <v>464</v>
      </c>
      <c r="I1464" s="76" t="s">
        <v>1119</v>
      </c>
      <c r="J1464" s="76" t="s">
        <v>753</v>
      </c>
      <c r="K1464" s="78" t="s">
        <v>1721</v>
      </c>
      <c r="L1464" s="7" t="str">
        <f>IF(BudgetsQTable[[#This Row],[pi_last_name]]=" ","",HYPERLINK("https://www.ejacket.nsf.gov/ej/showProposal.do?Continue=Y&amp;ID="&amp;BudgetsQTable[[#This Row],[prop_id]],BudgetsQTable[[#This Row],[prop_id]]))</f>
        <v/>
      </c>
      <c r="M1464" s="78" t="s">
        <v>753</v>
      </c>
      <c r="N1464" s="7" t="str">
        <f>IF(BudgetsQTable[[#This Row],[pi_last_name]]=" ","",HYPERLINK("mailto:"&amp;BudgetsQTable[[#This Row],[pi_email]]&amp;"&amp;subject=Your NSF Proposal:  "&amp;BudgetsQTable[[#This Row],[prop_id]],BudgetsQTable[[#This Row],[pi_email]]))</f>
        <v/>
      </c>
      <c r="O1464" s="78" t="s">
        <v>753</v>
      </c>
      <c r="P1464" s="78">
        <v>1</v>
      </c>
      <c r="Q1464" s="78">
        <v>1</v>
      </c>
      <c r="R1464" s="79">
        <v>56925</v>
      </c>
      <c r="S1464" s="79">
        <v>3000</v>
      </c>
      <c r="T1464" s="79">
        <v>0</v>
      </c>
      <c r="U1464" s="80">
        <v>163232</v>
      </c>
      <c r="V1464" s="78">
        <v>0</v>
      </c>
      <c r="W1464" s="78">
        <v>2</v>
      </c>
      <c r="X1464" s="11" t="str">
        <f ca="1">IF(ISBLANK(BudgetsQTable[[#This Row],[budg_seq_yr]]),"FY"&amp;fiscalyear,"FY"&amp;fiscalyear-1+BudgetsQTable[[#This Row],[budg_seq_yr]])</f>
        <v>FY19</v>
      </c>
      <c r="Y1464" s="79">
        <v>163232</v>
      </c>
      <c r="Z1464" s="78" t="s">
        <v>2840</v>
      </c>
      <c r="AA1464" s="78" t="s">
        <v>464</v>
      </c>
      <c r="AB1464" s="76" t="s">
        <v>2821</v>
      </c>
      <c r="AC1464" s="78" t="s">
        <v>485</v>
      </c>
    </row>
    <row r="1465" spans="1:29" x14ac:dyDescent="0.35">
      <c r="A1465" s="10" t="s">
        <v>1721</v>
      </c>
      <c r="B1465" s="76" t="s">
        <v>2824</v>
      </c>
      <c r="C1465" s="76">
        <f>C1464+(BudgetsQTable[[#This Row],[lead]]&lt;&gt;K1464)</f>
        <v>187</v>
      </c>
      <c r="D1465" s="76">
        <f>D1464*(BudgetsQTable[[#This Row],[lead]]=K1464)+(BudgetsQTable[[#This Row],[prop_id]]&lt;&gt;A1464)</f>
        <v>1</v>
      </c>
      <c r="E1465" s="77">
        <v>43005.581250000003</v>
      </c>
      <c r="F1465" s="78" t="s">
        <v>2839</v>
      </c>
      <c r="G1465" s="78" t="s">
        <v>2840</v>
      </c>
      <c r="H1465" s="78" t="s">
        <v>464</v>
      </c>
      <c r="I1465" s="76" t="s">
        <v>1119</v>
      </c>
      <c r="J1465" s="76" t="s">
        <v>753</v>
      </c>
      <c r="K1465" s="78" t="s">
        <v>1721</v>
      </c>
      <c r="L1465" s="7" t="str">
        <f>IF(BudgetsQTable[[#This Row],[pi_last_name]]=" ","",HYPERLINK("https://www.ejacket.nsf.gov/ej/showProposal.do?Continue=Y&amp;ID="&amp;BudgetsQTable[[#This Row],[prop_id]],BudgetsQTable[[#This Row],[prop_id]]))</f>
        <v/>
      </c>
      <c r="M1465" s="78" t="s">
        <v>753</v>
      </c>
      <c r="N1465" s="7" t="str">
        <f>IF(BudgetsQTable[[#This Row],[pi_last_name]]=" ","",HYPERLINK("mailto:"&amp;BudgetsQTable[[#This Row],[pi_email]]&amp;"&amp;subject=Your NSF Proposal:  "&amp;BudgetsQTable[[#This Row],[prop_id]],BudgetsQTable[[#This Row],[pi_email]]))</f>
        <v/>
      </c>
      <c r="O1465" s="78" t="s">
        <v>753</v>
      </c>
      <c r="P1465" s="78">
        <v>1</v>
      </c>
      <c r="Q1465" s="78">
        <v>1</v>
      </c>
      <c r="R1465" s="79">
        <v>0</v>
      </c>
      <c r="S1465" s="79">
        <v>3000</v>
      </c>
      <c r="T1465" s="79">
        <v>0</v>
      </c>
      <c r="U1465" s="80">
        <v>81777</v>
      </c>
      <c r="V1465" s="78">
        <v>0</v>
      </c>
      <c r="W1465" s="78">
        <v>3</v>
      </c>
      <c r="X1465" s="11" t="str">
        <f ca="1">IF(ISBLANK(BudgetsQTable[[#This Row],[budg_seq_yr]]),"FY"&amp;fiscalyear,"FY"&amp;fiscalyear-1+BudgetsQTable[[#This Row],[budg_seq_yr]])</f>
        <v>FY20</v>
      </c>
      <c r="Y1465" s="79">
        <v>81777</v>
      </c>
      <c r="Z1465" s="78" t="s">
        <v>2840</v>
      </c>
      <c r="AA1465" s="78" t="s">
        <v>464</v>
      </c>
      <c r="AB1465" s="76" t="s">
        <v>2821</v>
      </c>
      <c r="AC1465" s="78" t="s">
        <v>485</v>
      </c>
    </row>
    <row r="1466" spans="1:29" x14ac:dyDescent="0.35">
      <c r="A1466" s="10" t="s">
        <v>1721</v>
      </c>
      <c r="B1466" s="76" t="s">
        <v>2824</v>
      </c>
      <c r="C1466" s="76">
        <f>C1465+(BudgetsQTable[[#This Row],[lead]]&lt;&gt;K1465)</f>
        <v>187</v>
      </c>
      <c r="D1466" s="76">
        <f>D1465*(BudgetsQTable[[#This Row],[lead]]=K1465)+(BudgetsQTable[[#This Row],[prop_id]]&lt;&gt;A1465)</f>
        <v>1</v>
      </c>
      <c r="E1466" s="77">
        <v>43005.581250000003</v>
      </c>
      <c r="F1466" s="78" t="s">
        <v>2839</v>
      </c>
      <c r="G1466" s="78" t="s">
        <v>2840</v>
      </c>
      <c r="H1466" s="78" t="s">
        <v>464</v>
      </c>
      <c r="I1466" s="76" t="s">
        <v>1119</v>
      </c>
      <c r="J1466" s="76" t="s">
        <v>753</v>
      </c>
      <c r="K1466" s="78" t="s">
        <v>1721</v>
      </c>
      <c r="L1466" s="7" t="str">
        <f>IF(BudgetsQTable[[#This Row],[pi_last_name]]=" ","",HYPERLINK("https://www.ejacket.nsf.gov/ej/showProposal.do?Continue=Y&amp;ID="&amp;BudgetsQTable[[#This Row],[prop_id]],BudgetsQTable[[#This Row],[prop_id]]))</f>
        <v/>
      </c>
      <c r="M1466" s="78" t="s">
        <v>753</v>
      </c>
      <c r="N1466" s="7" t="str">
        <f>IF(BudgetsQTable[[#This Row],[pi_last_name]]=" ","",HYPERLINK("mailto:"&amp;BudgetsQTable[[#This Row],[pi_email]]&amp;"&amp;subject=Your NSF Proposal:  "&amp;BudgetsQTable[[#This Row],[prop_id]],BudgetsQTable[[#This Row],[pi_email]]))</f>
        <v/>
      </c>
      <c r="O1466" s="78" t="s">
        <v>753</v>
      </c>
      <c r="P1466" s="78">
        <v>1</v>
      </c>
      <c r="Q1466" s="78">
        <v>1</v>
      </c>
      <c r="R1466" s="79">
        <v>0</v>
      </c>
      <c r="S1466" s="79">
        <v>3000</v>
      </c>
      <c r="T1466" s="79">
        <v>0</v>
      </c>
      <c r="U1466" s="80">
        <v>84722</v>
      </c>
      <c r="V1466" s="78">
        <v>0</v>
      </c>
      <c r="W1466" s="78">
        <v>4</v>
      </c>
      <c r="X1466" s="11" t="str">
        <f ca="1">IF(ISBLANK(BudgetsQTable[[#This Row],[budg_seq_yr]]),"FY"&amp;fiscalyear,"FY"&amp;fiscalyear-1+BudgetsQTable[[#This Row],[budg_seq_yr]])</f>
        <v>FY21</v>
      </c>
      <c r="Y1466" s="79">
        <v>84722</v>
      </c>
      <c r="Z1466" s="78" t="s">
        <v>2840</v>
      </c>
      <c r="AA1466" s="78" t="s">
        <v>464</v>
      </c>
      <c r="AB1466" s="76" t="s">
        <v>2821</v>
      </c>
      <c r="AC1466" s="78" t="s">
        <v>485</v>
      </c>
    </row>
    <row r="1467" spans="1:29" x14ac:dyDescent="0.35">
      <c r="A1467" s="10" t="s">
        <v>4015</v>
      </c>
      <c r="B1467" s="76" t="s">
        <v>2834</v>
      </c>
      <c r="C1467" s="76">
        <f>C1466+(BudgetsQTable[[#This Row],[lead]]&lt;&gt;K1466)</f>
        <v>187</v>
      </c>
      <c r="D1467" s="76">
        <f>D1466*(BudgetsQTable[[#This Row],[lead]]=K1466)+(BudgetsQTable[[#This Row],[prop_id]]&lt;&gt;A1466)</f>
        <v>2</v>
      </c>
      <c r="E1467" s="77">
        <v>43005.59652777778</v>
      </c>
      <c r="F1467" s="78" t="s">
        <v>2839</v>
      </c>
      <c r="G1467" s="78" t="s">
        <v>2840</v>
      </c>
      <c r="H1467" s="78" t="s">
        <v>464</v>
      </c>
      <c r="I1467" s="76" t="s">
        <v>1119</v>
      </c>
      <c r="J1467" s="76" t="s">
        <v>4017</v>
      </c>
      <c r="K1467" s="78" t="s">
        <v>1721</v>
      </c>
      <c r="L1467" s="7" t="str">
        <f>IF(BudgetsQTable[[#This Row],[pi_last_name]]=" ","",HYPERLINK("https://www.ejacket.nsf.gov/ej/showProposal.do?Continue=Y&amp;ID="&amp;BudgetsQTable[[#This Row],[prop_id]],BudgetsQTable[[#This Row],[prop_id]]))</f>
        <v>1763746</v>
      </c>
      <c r="M1467" s="78" t="s">
        <v>2775</v>
      </c>
      <c r="N1467" s="7" t="str">
        <f>IF(BudgetsQTable[[#This Row],[pi_last_name]]=" ","",HYPERLINK("mailto:"&amp;BudgetsQTable[[#This Row],[pi_email]]&amp;"&amp;subject=Your NSF Proposal:  "&amp;BudgetsQTable[[#This Row],[prop_id]],BudgetsQTable[[#This Row],[pi_email]]))</f>
        <v>shroff@ece.osu.edu</v>
      </c>
      <c r="O1467" s="78" t="s">
        <v>603</v>
      </c>
      <c r="P1467" s="78"/>
      <c r="Q1467" s="78"/>
      <c r="R1467" s="79"/>
      <c r="S1467" s="79"/>
      <c r="T1467" s="79"/>
      <c r="U1467" s="80"/>
      <c r="V1467" s="78">
        <v>0</v>
      </c>
      <c r="W1467" s="78"/>
      <c r="X1467" s="11" t="str">
        <f ca="1">IF(ISBLANK(BudgetsQTable[[#This Row],[budg_seq_yr]]),"FY"&amp;fiscalyear,"FY"&amp;fiscalyear-1+BudgetsQTable[[#This Row],[budg_seq_yr]])</f>
        <v>FY18</v>
      </c>
      <c r="Y1467" s="79">
        <v>349000</v>
      </c>
      <c r="Z1467" s="78" t="s">
        <v>2840</v>
      </c>
      <c r="AA1467" s="78" t="s">
        <v>464</v>
      </c>
      <c r="AB1467" s="76" t="s">
        <v>2821</v>
      </c>
      <c r="AC1467" s="78" t="s">
        <v>485</v>
      </c>
    </row>
    <row r="1468" spans="1:29" x14ac:dyDescent="0.35">
      <c r="A1468" s="10" t="s">
        <v>4015</v>
      </c>
      <c r="B1468" s="76" t="s">
        <v>2834</v>
      </c>
      <c r="C1468" s="76">
        <f>C1467+(BudgetsQTable[[#This Row],[lead]]&lt;&gt;K1467)</f>
        <v>187</v>
      </c>
      <c r="D1468" s="76">
        <f>D1467*(BudgetsQTable[[#This Row],[lead]]=K1467)+(BudgetsQTable[[#This Row],[prop_id]]&lt;&gt;A1467)</f>
        <v>2</v>
      </c>
      <c r="E1468" s="77">
        <v>43005.59652777778</v>
      </c>
      <c r="F1468" s="78" t="s">
        <v>2839</v>
      </c>
      <c r="G1468" s="78" t="s">
        <v>2840</v>
      </c>
      <c r="H1468" s="78" t="s">
        <v>464</v>
      </c>
      <c r="I1468" s="76" t="s">
        <v>1119</v>
      </c>
      <c r="J1468" s="76" t="s">
        <v>753</v>
      </c>
      <c r="K1468" s="78" t="s">
        <v>1721</v>
      </c>
      <c r="L1468" s="7" t="str">
        <f>IF(BudgetsQTable[[#This Row],[pi_last_name]]=" ","",HYPERLINK("https://www.ejacket.nsf.gov/ej/showProposal.do?Continue=Y&amp;ID="&amp;BudgetsQTable[[#This Row],[prop_id]],BudgetsQTable[[#This Row],[prop_id]]))</f>
        <v/>
      </c>
      <c r="M1468" s="78" t="s">
        <v>753</v>
      </c>
      <c r="N1468" s="7" t="str">
        <f>IF(BudgetsQTable[[#This Row],[pi_last_name]]=" ","",HYPERLINK("mailto:"&amp;BudgetsQTable[[#This Row],[pi_email]]&amp;"&amp;subject=Your NSF Proposal:  "&amp;BudgetsQTable[[#This Row],[prop_id]],BudgetsQTable[[#This Row],[pi_email]]))</f>
        <v/>
      </c>
      <c r="O1468" s="78" t="s">
        <v>753</v>
      </c>
      <c r="P1468" s="78">
        <v>1</v>
      </c>
      <c r="Q1468" s="78">
        <v>0.2</v>
      </c>
      <c r="R1468" s="79">
        <v>0</v>
      </c>
      <c r="S1468" s="79">
        <v>1500</v>
      </c>
      <c r="T1468" s="79">
        <v>0</v>
      </c>
      <c r="U1468" s="80">
        <v>98984</v>
      </c>
      <c r="V1468" s="78">
        <v>0</v>
      </c>
      <c r="W1468" s="78">
        <v>1</v>
      </c>
      <c r="X1468" s="11" t="str">
        <f ca="1">IF(ISBLANK(BudgetsQTable[[#This Row],[budg_seq_yr]]),"FY"&amp;fiscalyear,"FY"&amp;fiscalyear-1+BudgetsQTable[[#This Row],[budg_seq_yr]])</f>
        <v>FY18</v>
      </c>
      <c r="Y1468" s="79">
        <v>98984</v>
      </c>
      <c r="Z1468" s="78" t="s">
        <v>2840</v>
      </c>
      <c r="AA1468" s="78" t="s">
        <v>464</v>
      </c>
      <c r="AB1468" s="76" t="s">
        <v>2821</v>
      </c>
      <c r="AC1468" s="78" t="s">
        <v>485</v>
      </c>
    </row>
    <row r="1469" spans="1:29" x14ac:dyDescent="0.35">
      <c r="A1469" s="10" t="s">
        <v>4015</v>
      </c>
      <c r="B1469" s="76" t="s">
        <v>2834</v>
      </c>
      <c r="C1469" s="76">
        <f>C1468+(BudgetsQTable[[#This Row],[lead]]&lt;&gt;K1468)</f>
        <v>187</v>
      </c>
      <c r="D1469" s="76">
        <f>D1468*(BudgetsQTable[[#This Row],[lead]]=K1468)+(BudgetsQTable[[#This Row],[prop_id]]&lt;&gt;A1468)</f>
        <v>2</v>
      </c>
      <c r="E1469" s="77">
        <v>43005.59652777778</v>
      </c>
      <c r="F1469" s="78" t="s">
        <v>2839</v>
      </c>
      <c r="G1469" s="78" t="s">
        <v>2840</v>
      </c>
      <c r="H1469" s="78" t="s">
        <v>464</v>
      </c>
      <c r="I1469" s="76" t="s">
        <v>1119</v>
      </c>
      <c r="J1469" s="76" t="s">
        <v>753</v>
      </c>
      <c r="K1469" s="78" t="s">
        <v>1721</v>
      </c>
      <c r="L1469" s="7" t="str">
        <f>IF(BudgetsQTable[[#This Row],[pi_last_name]]=" ","",HYPERLINK("https://www.ejacket.nsf.gov/ej/showProposal.do?Continue=Y&amp;ID="&amp;BudgetsQTable[[#This Row],[prop_id]],BudgetsQTable[[#This Row],[prop_id]]))</f>
        <v/>
      </c>
      <c r="M1469" s="78" t="s">
        <v>753</v>
      </c>
      <c r="N1469" s="7" t="str">
        <f>IF(BudgetsQTable[[#This Row],[pi_last_name]]=" ","",HYPERLINK("mailto:"&amp;BudgetsQTable[[#This Row],[pi_email]]&amp;"&amp;subject=Your NSF Proposal:  "&amp;BudgetsQTable[[#This Row],[prop_id]],BudgetsQTable[[#This Row],[pi_email]]))</f>
        <v/>
      </c>
      <c r="O1469" s="78" t="s">
        <v>753</v>
      </c>
      <c r="P1469" s="78">
        <v>1</v>
      </c>
      <c r="Q1469" s="78">
        <v>0.21</v>
      </c>
      <c r="R1469" s="79">
        <v>0</v>
      </c>
      <c r="S1469" s="79">
        <v>1500</v>
      </c>
      <c r="T1469" s="79">
        <v>0</v>
      </c>
      <c r="U1469" s="80">
        <v>79363</v>
      </c>
      <c r="V1469" s="78">
        <v>0</v>
      </c>
      <c r="W1469" s="78">
        <v>2</v>
      </c>
      <c r="X1469" s="11" t="str">
        <f ca="1">IF(ISBLANK(BudgetsQTable[[#This Row],[budg_seq_yr]]),"FY"&amp;fiscalyear,"FY"&amp;fiscalyear-1+BudgetsQTable[[#This Row],[budg_seq_yr]])</f>
        <v>FY19</v>
      </c>
      <c r="Y1469" s="79">
        <v>79363</v>
      </c>
      <c r="Z1469" s="78" t="s">
        <v>2840</v>
      </c>
      <c r="AA1469" s="78" t="s">
        <v>464</v>
      </c>
      <c r="AB1469" s="76" t="s">
        <v>2821</v>
      </c>
      <c r="AC1469" s="78" t="s">
        <v>485</v>
      </c>
    </row>
    <row r="1470" spans="1:29" x14ac:dyDescent="0.35">
      <c r="A1470" s="10" t="s">
        <v>4015</v>
      </c>
      <c r="B1470" s="76" t="s">
        <v>2834</v>
      </c>
      <c r="C1470" s="76">
        <f>C1469+(BudgetsQTable[[#This Row],[lead]]&lt;&gt;K1469)</f>
        <v>187</v>
      </c>
      <c r="D1470" s="76">
        <f>D1469*(BudgetsQTable[[#This Row],[lead]]=K1469)+(BudgetsQTable[[#This Row],[prop_id]]&lt;&gt;A1469)</f>
        <v>2</v>
      </c>
      <c r="E1470" s="77">
        <v>43005.59652777778</v>
      </c>
      <c r="F1470" s="78" t="s">
        <v>2839</v>
      </c>
      <c r="G1470" s="78" t="s">
        <v>2840</v>
      </c>
      <c r="H1470" s="78" t="s">
        <v>464</v>
      </c>
      <c r="I1470" s="76" t="s">
        <v>1119</v>
      </c>
      <c r="J1470" s="76" t="s">
        <v>753</v>
      </c>
      <c r="K1470" s="78" t="s">
        <v>1721</v>
      </c>
      <c r="L1470" s="7" t="str">
        <f>IF(BudgetsQTable[[#This Row],[pi_last_name]]=" ","",HYPERLINK("https://www.ejacket.nsf.gov/ej/showProposal.do?Continue=Y&amp;ID="&amp;BudgetsQTable[[#This Row],[prop_id]],BudgetsQTable[[#This Row],[prop_id]]))</f>
        <v/>
      </c>
      <c r="M1470" s="78" t="s">
        <v>753</v>
      </c>
      <c r="N1470" s="7" t="str">
        <f>IF(BudgetsQTable[[#This Row],[pi_last_name]]=" ","",HYPERLINK("mailto:"&amp;BudgetsQTable[[#This Row],[pi_email]]&amp;"&amp;subject=Your NSF Proposal:  "&amp;BudgetsQTable[[#This Row],[prop_id]],BudgetsQTable[[#This Row],[pi_email]]))</f>
        <v/>
      </c>
      <c r="O1470" s="78" t="s">
        <v>753</v>
      </c>
      <c r="P1470" s="78">
        <v>1</v>
      </c>
      <c r="Q1470" s="78">
        <v>0.21</v>
      </c>
      <c r="R1470" s="79">
        <v>0</v>
      </c>
      <c r="S1470" s="79">
        <v>1500</v>
      </c>
      <c r="T1470" s="79">
        <v>0</v>
      </c>
      <c r="U1470" s="80">
        <v>83860</v>
      </c>
      <c r="V1470" s="78">
        <v>0</v>
      </c>
      <c r="W1470" s="78">
        <v>3</v>
      </c>
      <c r="X1470" s="11" t="str">
        <f ca="1">IF(ISBLANK(BudgetsQTable[[#This Row],[budg_seq_yr]]),"FY"&amp;fiscalyear,"FY"&amp;fiscalyear-1+BudgetsQTable[[#This Row],[budg_seq_yr]])</f>
        <v>FY20</v>
      </c>
      <c r="Y1470" s="79">
        <v>83860</v>
      </c>
      <c r="Z1470" s="78" t="s">
        <v>2840</v>
      </c>
      <c r="AA1470" s="78" t="s">
        <v>464</v>
      </c>
      <c r="AB1470" s="76" t="s">
        <v>2821</v>
      </c>
      <c r="AC1470" s="78" t="s">
        <v>485</v>
      </c>
    </row>
    <row r="1471" spans="1:29" x14ac:dyDescent="0.35">
      <c r="A1471" s="10" t="s">
        <v>4015</v>
      </c>
      <c r="B1471" s="76" t="s">
        <v>2834</v>
      </c>
      <c r="C1471" s="76">
        <f>C1470+(BudgetsQTable[[#This Row],[lead]]&lt;&gt;K1470)</f>
        <v>187</v>
      </c>
      <c r="D1471" s="76">
        <f>D1470*(BudgetsQTable[[#This Row],[lead]]=K1470)+(BudgetsQTable[[#This Row],[prop_id]]&lt;&gt;A1470)</f>
        <v>2</v>
      </c>
      <c r="E1471" s="77">
        <v>43005.59652777778</v>
      </c>
      <c r="F1471" s="78" t="s">
        <v>2839</v>
      </c>
      <c r="G1471" s="78" t="s">
        <v>2840</v>
      </c>
      <c r="H1471" s="78" t="s">
        <v>464</v>
      </c>
      <c r="I1471" s="76" t="s">
        <v>1119</v>
      </c>
      <c r="J1471" s="76" t="s">
        <v>753</v>
      </c>
      <c r="K1471" s="78" t="s">
        <v>1721</v>
      </c>
      <c r="L1471" s="7" t="str">
        <f>IF(BudgetsQTable[[#This Row],[pi_last_name]]=" ","",HYPERLINK("https://www.ejacket.nsf.gov/ej/showProposal.do?Continue=Y&amp;ID="&amp;BudgetsQTable[[#This Row],[prop_id]],BudgetsQTable[[#This Row],[prop_id]]))</f>
        <v/>
      </c>
      <c r="M1471" s="78" t="s">
        <v>753</v>
      </c>
      <c r="N1471" s="7" t="str">
        <f>IF(BudgetsQTable[[#This Row],[pi_last_name]]=" ","",HYPERLINK("mailto:"&amp;BudgetsQTable[[#This Row],[pi_email]]&amp;"&amp;subject=Your NSF Proposal:  "&amp;BudgetsQTable[[#This Row],[prop_id]],BudgetsQTable[[#This Row],[pi_email]]))</f>
        <v/>
      </c>
      <c r="O1471" s="78" t="s">
        <v>753</v>
      </c>
      <c r="P1471" s="78">
        <v>1</v>
      </c>
      <c r="Q1471" s="78">
        <v>0.21</v>
      </c>
      <c r="R1471" s="79">
        <v>0</v>
      </c>
      <c r="S1471" s="79">
        <v>1500</v>
      </c>
      <c r="T1471" s="79">
        <v>0</v>
      </c>
      <c r="U1471" s="80">
        <v>86793</v>
      </c>
      <c r="V1471" s="78">
        <v>0</v>
      </c>
      <c r="W1471" s="78">
        <v>4</v>
      </c>
      <c r="X1471" s="11" t="str">
        <f ca="1">IF(ISBLANK(BudgetsQTable[[#This Row],[budg_seq_yr]]),"FY"&amp;fiscalyear,"FY"&amp;fiscalyear-1+BudgetsQTable[[#This Row],[budg_seq_yr]])</f>
        <v>FY21</v>
      </c>
      <c r="Y1471" s="79">
        <v>86793</v>
      </c>
      <c r="Z1471" s="78" t="s">
        <v>2840</v>
      </c>
      <c r="AA1471" s="78" t="s">
        <v>464</v>
      </c>
      <c r="AB1471" s="76" t="s">
        <v>2821</v>
      </c>
      <c r="AC1471" s="78" t="s">
        <v>485</v>
      </c>
    </row>
    <row r="1472" spans="1:29" x14ac:dyDescent="0.35">
      <c r="A1472" s="10" t="s">
        <v>4018</v>
      </c>
      <c r="B1472" s="76" t="s">
        <v>2834</v>
      </c>
      <c r="C1472" s="76">
        <f>C1471+(BudgetsQTable[[#This Row],[lead]]&lt;&gt;K1471)</f>
        <v>187</v>
      </c>
      <c r="D1472" s="76">
        <f>D1471*(BudgetsQTable[[#This Row],[lead]]=K1471)+(BudgetsQTable[[#This Row],[prop_id]]&lt;&gt;A1471)</f>
        <v>3</v>
      </c>
      <c r="E1472" s="77">
        <v>43005.681944444441</v>
      </c>
      <c r="F1472" s="78" t="s">
        <v>2839</v>
      </c>
      <c r="G1472" s="78" t="s">
        <v>2840</v>
      </c>
      <c r="H1472" s="78" t="s">
        <v>464</v>
      </c>
      <c r="I1472" s="76" t="s">
        <v>1119</v>
      </c>
      <c r="J1472" s="76" t="s">
        <v>4022</v>
      </c>
      <c r="K1472" s="78" t="s">
        <v>1721</v>
      </c>
      <c r="L1472" s="7" t="str">
        <f>IF(BudgetsQTable[[#This Row],[pi_last_name]]=" ","",HYPERLINK("https://www.ejacket.nsf.gov/ej/showProposal.do?Continue=Y&amp;ID="&amp;BudgetsQTable[[#This Row],[prop_id]],BudgetsQTable[[#This Row],[prop_id]]))</f>
        <v>1763959</v>
      </c>
      <c r="M1472" s="78" t="s">
        <v>4019</v>
      </c>
      <c r="N1472" s="7" t="str">
        <f>IF(BudgetsQTable[[#This Row],[pi_last_name]]=" ","",HYPERLINK("mailto:"&amp;BudgetsQTable[[#This Row],[pi_email]]&amp;"&amp;subject=Your NSF Proposal:  "&amp;BudgetsQTable[[#This Row],[prop_id]],BudgetsQTable[[#This Row],[pi_email]]))</f>
        <v>helgala@albany.edu</v>
      </c>
      <c r="O1472" s="78" t="s">
        <v>647</v>
      </c>
      <c r="P1472" s="78"/>
      <c r="Q1472" s="78"/>
      <c r="R1472" s="79"/>
      <c r="S1472" s="79"/>
      <c r="T1472" s="79"/>
      <c r="U1472" s="80"/>
      <c r="V1472" s="78">
        <v>0</v>
      </c>
      <c r="W1472" s="78"/>
      <c r="X1472" s="11" t="str">
        <f ca="1">IF(ISBLANK(BudgetsQTable[[#This Row],[budg_seq_yr]]),"FY"&amp;fiscalyear,"FY"&amp;fiscalyear-1+BudgetsQTable[[#This Row],[budg_seq_yr]])</f>
        <v>FY18</v>
      </c>
      <c r="Y1472" s="79">
        <v>349539</v>
      </c>
      <c r="Z1472" s="78" t="s">
        <v>2840</v>
      </c>
      <c r="AA1472" s="78" t="s">
        <v>464</v>
      </c>
      <c r="AB1472" s="76" t="s">
        <v>2821</v>
      </c>
      <c r="AC1472" s="78" t="s">
        <v>485</v>
      </c>
    </row>
    <row r="1473" spans="1:29" x14ac:dyDescent="0.35">
      <c r="A1473" s="10" t="s">
        <v>4018</v>
      </c>
      <c r="B1473" s="76" t="s">
        <v>2834</v>
      </c>
      <c r="C1473" s="76">
        <f>C1472+(BudgetsQTable[[#This Row],[lead]]&lt;&gt;K1472)</f>
        <v>187</v>
      </c>
      <c r="D1473" s="76">
        <f>D1472*(BudgetsQTable[[#This Row],[lead]]=K1472)+(BudgetsQTable[[#This Row],[prop_id]]&lt;&gt;A1472)</f>
        <v>3</v>
      </c>
      <c r="E1473" s="77">
        <v>43005.681944444441</v>
      </c>
      <c r="F1473" s="78" t="s">
        <v>2839</v>
      </c>
      <c r="G1473" s="78" t="s">
        <v>2840</v>
      </c>
      <c r="H1473" s="78" t="s">
        <v>464</v>
      </c>
      <c r="I1473" s="76" t="s">
        <v>1119</v>
      </c>
      <c r="J1473" s="76" t="s">
        <v>753</v>
      </c>
      <c r="K1473" s="78" t="s">
        <v>1721</v>
      </c>
      <c r="L1473" s="7" t="str">
        <f>IF(BudgetsQTable[[#This Row],[pi_last_name]]=" ","",HYPERLINK("https://www.ejacket.nsf.gov/ej/showProposal.do?Continue=Y&amp;ID="&amp;BudgetsQTable[[#This Row],[prop_id]],BudgetsQTable[[#This Row],[prop_id]]))</f>
        <v/>
      </c>
      <c r="M1473" s="78" t="s">
        <v>753</v>
      </c>
      <c r="N1473" s="7" t="str">
        <f>IF(BudgetsQTable[[#This Row],[pi_last_name]]=" ","",HYPERLINK("mailto:"&amp;BudgetsQTable[[#This Row],[pi_email]]&amp;"&amp;subject=Your NSF Proposal:  "&amp;BudgetsQTable[[#This Row],[prop_id]],BudgetsQTable[[#This Row],[pi_email]]))</f>
        <v/>
      </c>
      <c r="O1473" s="78" t="s">
        <v>753</v>
      </c>
      <c r="P1473" s="78">
        <v>1</v>
      </c>
      <c r="Q1473" s="78">
        <v>2</v>
      </c>
      <c r="R1473" s="79">
        <v>0</v>
      </c>
      <c r="S1473" s="79">
        <v>3000</v>
      </c>
      <c r="T1473" s="79">
        <v>0</v>
      </c>
      <c r="U1473" s="80">
        <v>74477</v>
      </c>
      <c r="V1473" s="78">
        <v>0</v>
      </c>
      <c r="W1473" s="78">
        <v>1</v>
      </c>
      <c r="X1473" s="11" t="str">
        <f ca="1">IF(ISBLANK(BudgetsQTable[[#This Row],[budg_seq_yr]]),"FY"&amp;fiscalyear,"FY"&amp;fiscalyear-1+BudgetsQTable[[#This Row],[budg_seq_yr]])</f>
        <v>FY18</v>
      </c>
      <c r="Y1473" s="79">
        <v>74477</v>
      </c>
      <c r="Z1473" s="78" t="s">
        <v>2840</v>
      </c>
      <c r="AA1473" s="78" t="s">
        <v>464</v>
      </c>
      <c r="AB1473" s="76" t="s">
        <v>2821</v>
      </c>
      <c r="AC1473" s="78" t="s">
        <v>485</v>
      </c>
    </row>
    <row r="1474" spans="1:29" x14ac:dyDescent="0.35">
      <c r="A1474" s="10" t="s">
        <v>4018</v>
      </c>
      <c r="B1474" s="76" t="s">
        <v>2834</v>
      </c>
      <c r="C1474" s="76">
        <f>C1473+(BudgetsQTable[[#This Row],[lead]]&lt;&gt;K1473)</f>
        <v>187</v>
      </c>
      <c r="D1474" s="76">
        <f>D1473*(BudgetsQTable[[#This Row],[lead]]=K1473)+(BudgetsQTable[[#This Row],[prop_id]]&lt;&gt;A1473)</f>
        <v>3</v>
      </c>
      <c r="E1474" s="77">
        <v>43005.681944444441</v>
      </c>
      <c r="F1474" s="78" t="s">
        <v>2839</v>
      </c>
      <c r="G1474" s="78" t="s">
        <v>2840</v>
      </c>
      <c r="H1474" s="78" t="s">
        <v>464</v>
      </c>
      <c r="I1474" s="76" t="s">
        <v>1119</v>
      </c>
      <c r="J1474" s="76" t="s">
        <v>753</v>
      </c>
      <c r="K1474" s="78" t="s">
        <v>1721</v>
      </c>
      <c r="L1474" s="7" t="str">
        <f>IF(BudgetsQTable[[#This Row],[pi_last_name]]=" ","",HYPERLINK("https://www.ejacket.nsf.gov/ej/showProposal.do?Continue=Y&amp;ID="&amp;BudgetsQTable[[#This Row],[prop_id]],BudgetsQTable[[#This Row],[prop_id]]))</f>
        <v/>
      </c>
      <c r="M1474" s="78" t="s">
        <v>753</v>
      </c>
      <c r="N1474" s="7" t="str">
        <f>IF(BudgetsQTable[[#This Row],[pi_last_name]]=" ","",HYPERLINK("mailto:"&amp;BudgetsQTable[[#This Row],[pi_email]]&amp;"&amp;subject=Your NSF Proposal:  "&amp;BudgetsQTable[[#This Row],[prop_id]],BudgetsQTable[[#This Row],[pi_email]]))</f>
        <v/>
      </c>
      <c r="O1474" s="78" t="s">
        <v>753</v>
      </c>
      <c r="P1474" s="78">
        <v>1</v>
      </c>
      <c r="Q1474" s="78">
        <v>2</v>
      </c>
      <c r="R1474" s="79">
        <v>0</v>
      </c>
      <c r="S1474" s="79">
        <v>3060</v>
      </c>
      <c r="T1474" s="79">
        <v>0</v>
      </c>
      <c r="U1474" s="80">
        <v>120093</v>
      </c>
      <c r="V1474" s="78">
        <v>0</v>
      </c>
      <c r="W1474" s="78">
        <v>2</v>
      </c>
      <c r="X1474" s="11" t="str">
        <f ca="1">IF(ISBLANK(BudgetsQTable[[#This Row],[budg_seq_yr]]),"FY"&amp;fiscalyear,"FY"&amp;fiscalyear-1+BudgetsQTable[[#This Row],[budg_seq_yr]])</f>
        <v>FY19</v>
      </c>
      <c r="Y1474" s="79">
        <v>120093</v>
      </c>
      <c r="Z1474" s="78" t="s">
        <v>2840</v>
      </c>
      <c r="AA1474" s="78" t="s">
        <v>464</v>
      </c>
      <c r="AB1474" s="76" t="s">
        <v>2821</v>
      </c>
      <c r="AC1474" s="78" t="s">
        <v>485</v>
      </c>
    </row>
    <row r="1475" spans="1:29" x14ac:dyDescent="0.35">
      <c r="A1475" s="10" t="s">
        <v>4018</v>
      </c>
      <c r="B1475" s="76" t="s">
        <v>2834</v>
      </c>
      <c r="C1475" s="76">
        <f>C1474+(BudgetsQTable[[#This Row],[lead]]&lt;&gt;K1474)</f>
        <v>187</v>
      </c>
      <c r="D1475" s="76">
        <f>D1474*(BudgetsQTable[[#This Row],[lead]]=K1474)+(BudgetsQTable[[#This Row],[prop_id]]&lt;&gt;A1474)</f>
        <v>3</v>
      </c>
      <c r="E1475" s="77">
        <v>43005.681944444441</v>
      </c>
      <c r="F1475" s="78" t="s">
        <v>2839</v>
      </c>
      <c r="G1475" s="78" t="s">
        <v>2840</v>
      </c>
      <c r="H1475" s="78" t="s">
        <v>464</v>
      </c>
      <c r="I1475" s="76" t="s">
        <v>1119</v>
      </c>
      <c r="J1475" s="76" t="s">
        <v>753</v>
      </c>
      <c r="K1475" s="78" t="s">
        <v>1721</v>
      </c>
      <c r="L1475" s="7" t="str">
        <f>IF(BudgetsQTable[[#This Row],[pi_last_name]]=" ","",HYPERLINK("https://www.ejacket.nsf.gov/ej/showProposal.do?Continue=Y&amp;ID="&amp;BudgetsQTable[[#This Row],[prop_id]],BudgetsQTable[[#This Row],[prop_id]]))</f>
        <v/>
      </c>
      <c r="M1475" s="78" t="s">
        <v>753</v>
      </c>
      <c r="N1475" s="7" t="str">
        <f>IF(BudgetsQTable[[#This Row],[pi_last_name]]=" ","",HYPERLINK("mailto:"&amp;BudgetsQTable[[#This Row],[pi_email]]&amp;"&amp;subject=Your NSF Proposal:  "&amp;BudgetsQTable[[#This Row],[prop_id]],BudgetsQTable[[#This Row],[pi_email]]))</f>
        <v/>
      </c>
      <c r="O1475" s="78" t="s">
        <v>753</v>
      </c>
      <c r="P1475" s="78">
        <v>1</v>
      </c>
      <c r="Q1475" s="78">
        <v>1.5</v>
      </c>
      <c r="R1475" s="79">
        <v>0</v>
      </c>
      <c r="S1475" s="79">
        <v>3121</v>
      </c>
      <c r="T1475" s="79">
        <v>0</v>
      </c>
      <c r="U1475" s="80">
        <v>97280</v>
      </c>
      <c r="V1475" s="78">
        <v>0</v>
      </c>
      <c r="W1475" s="78">
        <v>3</v>
      </c>
      <c r="X1475" s="11" t="str">
        <f ca="1">IF(ISBLANK(BudgetsQTable[[#This Row],[budg_seq_yr]]),"FY"&amp;fiscalyear,"FY"&amp;fiscalyear-1+BudgetsQTable[[#This Row],[budg_seq_yr]])</f>
        <v>FY20</v>
      </c>
      <c r="Y1475" s="79">
        <v>97280</v>
      </c>
      <c r="Z1475" s="78" t="s">
        <v>2840</v>
      </c>
      <c r="AA1475" s="78" t="s">
        <v>464</v>
      </c>
      <c r="AB1475" s="76" t="s">
        <v>2821</v>
      </c>
      <c r="AC1475" s="78" t="s">
        <v>485</v>
      </c>
    </row>
    <row r="1476" spans="1:29" x14ac:dyDescent="0.35">
      <c r="A1476" s="10" t="s">
        <v>4018</v>
      </c>
      <c r="B1476" s="76" t="s">
        <v>2834</v>
      </c>
      <c r="C1476" s="76">
        <f>C1475+(BudgetsQTable[[#This Row],[lead]]&lt;&gt;K1475)</f>
        <v>187</v>
      </c>
      <c r="D1476" s="76">
        <f>D1475*(BudgetsQTable[[#This Row],[lead]]=K1475)+(BudgetsQTable[[#This Row],[prop_id]]&lt;&gt;A1475)</f>
        <v>3</v>
      </c>
      <c r="E1476" s="77">
        <v>43005.681944444441</v>
      </c>
      <c r="F1476" s="78" t="s">
        <v>2839</v>
      </c>
      <c r="G1476" s="78" t="s">
        <v>2840</v>
      </c>
      <c r="H1476" s="78" t="s">
        <v>464</v>
      </c>
      <c r="I1476" s="76" t="s">
        <v>1119</v>
      </c>
      <c r="J1476" s="76" t="s">
        <v>753</v>
      </c>
      <c r="K1476" s="78" t="s">
        <v>1721</v>
      </c>
      <c r="L1476" s="7" t="str">
        <f>IF(BudgetsQTable[[#This Row],[pi_last_name]]=" ","",HYPERLINK("https://www.ejacket.nsf.gov/ej/showProposal.do?Continue=Y&amp;ID="&amp;BudgetsQTable[[#This Row],[prop_id]],BudgetsQTable[[#This Row],[prop_id]]))</f>
        <v/>
      </c>
      <c r="M1476" s="78" t="s">
        <v>753</v>
      </c>
      <c r="N1476" s="7" t="str">
        <f>IF(BudgetsQTable[[#This Row],[pi_last_name]]=" ","",HYPERLINK("mailto:"&amp;BudgetsQTable[[#This Row],[pi_email]]&amp;"&amp;subject=Your NSF Proposal:  "&amp;BudgetsQTable[[#This Row],[prop_id]],BudgetsQTable[[#This Row],[pi_email]]))</f>
        <v/>
      </c>
      <c r="O1476" s="78" t="s">
        <v>753</v>
      </c>
      <c r="P1476" s="78">
        <v>1</v>
      </c>
      <c r="Q1476" s="78">
        <v>1</v>
      </c>
      <c r="R1476" s="79">
        <v>0</v>
      </c>
      <c r="S1476" s="79">
        <v>3184</v>
      </c>
      <c r="T1476" s="79">
        <v>0</v>
      </c>
      <c r="U1476" s="80">
        <v>57689</v>
      </c>
      <c r="V1476" s="78">
        <v>0</v>
      </c>
      <c r="W1476" s="78">
        <v>4</v>
      </c>
      <c r="X1476" s="11" t="str">
        <f ca="1">IF(ISBLANK(BudgetsQTable[[#This Row],[budg_seq_yr]]),"FY"&amp;fiscalyear,"FY"&amp;fiscalyear-1+BudgetsQTable[[#This Row],[budg_seq_yr]])</f>
        <v>FY21</v>
      </c>
      <c r="Y1476" s="79">
        <v>57689</v>
      </c>
      <c r="Z1476" s="78" t="s">
        <v>2840</v>
      </c>
      <c r="AA1476" s="78" t="s">
        <v>464</v>
      </c>
      <c r="AB1476" s="76" t="s">
        <v>2821</v>
      </c>
      <c r="AC1476" s="78" t="s">
        <v>485</v>
      </c>
    </row>
    <row r="1477" spans="1:29" x14ac:dyDescent="0.35">
      <c r="A1477" s="10" t="s">
        <v>1724</v>
      </c>
      <c r="B1477" s="76" t="s">
        <v>2824</v>
      </c>
      <c r="C1477" s="76">
        <f>C1476+(BudgetsQTable[[#This Row],[lead]]&lt;&gt;K1476)</f>
        <v>188</v>
      </c>
      <c r="D1477" s="76">
        <f>D1476*(BudgetsQTable[[#This Row],[lead]]=K1476)+(BudgetsQTable[[#This Row],[prop_id]]&lt;&gt;A1476)</f>
        <v>1</v>
      </c>
      <c r="E1477" s="77">
        <v>43005.581944444442</v>
      </c>
      <c r="F1477" s="78" t="s">
        <v>2839</v>
      </c>
      <c r="G1477" s="78" t="s">
        <v>2840</v>
      </c>
      <c r="H1477" s="78" t="s">
        <v>464</v>
      </c>
      <c r="I1477" s="76" t="s">
        <v>1119</v>
      </c>
      <c r="J1477" s="76" t="s">
        <v>4025</v>
      </c>
      <c r="K1477" s="78" t="s">
        <v>1724</v>
      </c>
      <c r="L1477" s="7" t="str">
        <f>IF(BudgetsQTable[[#This Row],[pi_last_name]]=" ","",HYPERLINK("https://www.ejacket.nsf.gov/ej/showProposal.do?Continue=Y&amp;ID="&amp;BudgetsQTable[[#This Row],[prop_id]],BudgetsQTable[[#This Row],[prop_id]]))</f>
        <v>1763711</v>
      </c>
      <c r="M1477" s="78" t="s">
        <v>1725</v>
      </c>
      <c r="N1477" s="7" t="str">
        <f>IF(BudgetsQTable[[#This Row],[pi_last_name]]=" ","",HYPERLINK("mailto:"&amp;BudgetsQTable[[#This Row],[pi_email]]&amp;"&amp;subject=Your NSF Proposal:  "&amp;BudgetsQTable[[#This Row],[prop_id]],BudgetsQTable[[#This Row],[pi_email]]))</f>
        <v>walids@vt.edu</v>
      </c>
      <c r="O1477" s="78" t="s">
        <v>3384</v>
      </c>
      <c r="P1477" s="78"/>
      <c r="Q1477" s="78"/>
      <c r="R1477" s="79"/>
      <c r="S1477" s="79"/>
      <c r="T1477" s="79"/>
      <c r="U1477" s="80"/>
      <c r="V1477" s="78">
        <v>0</v>
      </c>
      <c r="W1477" s="78"/>
      <c r="X1477" s="11" t="str">
        <f ca="1">IF(ISBLANK(BudgetsQTable[[#This Row],[budg_seq_yr]]),"FY"&amp;fiscalyear,"FY"&amp;fiscalyear-1+BudgetsQTable[[#This Row],[budg_seq_yr]])</f>
        <v>FY18</v>
      </c>
      <c r="Y1477" s="79">
        <v>675000</v>
      </c>
      <c r="Z1477" s="78" t="s">
        <v>2840</v>
      </c>
      <c r="AA1477" s="78" t="s">
        <v>464</v>
      </c>
      <c r="AB1477" s="76" t="s">
        <v>2821</v>
      </c>
      <c r="AC1477" s="78" t="s">
        <v>485</v>
      </c>
    </row>
    <row r="1478" spans="1:29" x14ac:dyDescent="0.35">
      <c r="A1478" s="10" t="s">
        <v>1724</v>
      </c>
      <c r="B1478" s="76" t="s">
        <v>2824</v>
      </c>
      <c r="C1478" s="76">
        <f>C1477+(BudgetsQTable[[#This Row],[lead]]&lt;&gt;K1477)</f>
        <v>188</v>
      </c>
      <c r="D1478" s="76">
        <f>D1477*(BudgetsQTable[[#This Row],[lead]]=K1477)+(BudgetsQTable[[#This Row],[prop_id]]&lt;&gt;A1477)</f>
        <v>1</v>
      </c>
      <c r="E1478" s="77">
        <v>43005.581944444442</v>
      </c>
      <c r="F1478" s="78" t="s">
        <v>2839</v>
      </c>
      <c r="G1478" s="78" t="s">
        <v>2840</v>
      </c>
      <c r="H1478" s="78" t="s">
        <v>464</v>
      </c>
      <c r="I1478" s="76" t="s">
        <v>1119</v>
      </c>
      <c r="J1478" s="76" t="s">
        <v>753</v>
      </c>
      <c r="K1478" s="78" t="s">
        <v>1724</v>
      </c>
      <c r="L1478" s="7" t="str">
        <f>IF(BudgetsQTable[[#This Row],[pi_last_name]]=" ","",HYPERLINK("https://www.ejacket.nsf.gov/ej/showProposal.do?Continue=Y&amp;ID="&amp;BudgetsQTable[[#This Row],[prop_id]],BudgetsQTable[[#This Row],[prop_id]]))</f>
        <v/>
      </c>
      <c r="M1478" s="78" t="s">
        <v>753</v>
      </c>
      <c r="N1478" s="7" t="str">
        <f>IF(BudgetsQTable[[#This Row],[pi_last_name]]=" ","",HYPERLINK("mailto:"&amp;BudgetsQTable[[#This Row],[pi_email]]&amp;"&amp;subject=Your NSF Proposal:  "&amp;BudgetsQTable[[#This Row],[prop_id]],BudgetsQTable[[#This Row],[pi_email]]))</f>
        <v/>
      </c>
      <c r="O1478" s="78" t="s">
        <v>753</v>
      </c>
      <c r="P1478" s="78">
        <v>2</v>
      </c>
      <c r="Q1478" s="78">
        <v>0</v>
      </c>
      <c r="R1478" s="79">
        <v>0</v>
      </c>
      <c r="S1478" s="79">
        <v>0</v>
      </c>
      <c r="T1478" s="79">
        <v>0</v>
      </c>
      <c r="U1478" s="80">
        <v>177496</v>
      </c>
      <c r="V1478" s="78">
        <v>0</v>
      </c>
      <c r="W1478" s="78">
        <v>1</v>
      </c>
      <c r="X1478" s="11" t="str">
        <f ca="1">IF(ISBLANK(BudgetsQTable[[#This Row],[budg_seq_yr]]),"FY"&amp;fiscalyear,"FY"&amp;fiscalyear-1+BudgetsQTable[[#This Row],[budg_seq_yr]])</f>
        <v>FY18</v>
      </c>
      <c r="Y1478" s="79">
        <v>177496</v>
      </c>
      <c r="Z1478" s="78" t="s">
        <v>2840</v>
      </c>
      <c r="AA1478" s="78" t="s">
        <v>464</v>
      </c>
      <c r="AB1478" s="76" t="s">
        <v>2821</v>
      </c>
      <c r="AC1478" s="78" t="s">
        <v>485</v>
      </c>
    </row>
    <row r="1479" spans="1:29" x14ac:dyDescent="0.35">
      <c r="A1479" s="10" t="s">
        <v>1724</v>
      </c>
      <c r="B1479" s="76" t="s">
        <v>2824</v>
      </c>
      <c r="C1479" s="76">
        <f>C1478+(BudgetsQTable[[#This Row],[lead]]&lt;&gt;K1478)</f>
        <v>188</v>
      </c>
      <c r="D1479" s="76">
        <f>D1478*(BudgetsQTable[[#This Row],[lead]]=K1478)+(BudgetsQTable[[#This Row],[prop_id]]&lt;&gt;A1478)</f>
        <v>1</v>
      </c>
      <c r="E1479" s="77">
        <v>43005.581944444442</v>
      </c>
      <c r="F1479" s="78" t="s">
        <v>2839</v>
      </c>
      <c r="G1479" s="78" t="s">
        <v>2840</v>
      </c>
      <c r="H1479" s="78" t="s">
        <v>464</v>
      </c>
      <c r="I1479" s="76" t="s">
        <v>1119</v>
      </c>
      <c r="J1479" s="76" t="s">
        <v>753</v>
      </c>
      <c r="K1479" s="78" t="s">
        <v>1724</v>
      </c>
      <c r="L1479" s="7" t="str">
        <f>IF(BudgetsQTable[[#This Row],[pi_last_name]]=" ","",HYPERLINK("https://www.ejacket.nsf.gov/ej/showProposal.do?Continue=Y&amp;ID="&amp;BudgetsQTable[[#This Row],[prop_id]],BudgetsQTable[[#This Row],[prop_id]]))</f>
        <v/>
      </c>
      <c r="M1479" s="78" t="s">
        <v>753</v>
      </c>
      <c r="N1479" s="7" t="str">
        <f>IF(BudgetsQTable[[#This Row],[pi_last_name]]=" ","",HYPERLINK("mailto:"&amp;BudgetsQTable[[#This Row],[pi_email]]&amp;"&amp;subject=Your NSF Proposal:  "&amp;BudgetsQTable[[#This Row],[prop_id]],BudgetsQTable[[#This Row],[pi_email]]))</f>
        <v/>
      </c>
      <c r="O1479" s="78" t="s">
        <v>753</v>
      </c>
      <c r="P1479" s="78">
        <v>3</v>
      </c>
      <c r="Q1479" s="78">
        <v>0.5</v>
      </c>
      <c r="R1479" s="79">
        <v>0</v>
      </c>
      <c r="S1479" s="79">
        <v>2000</v>
      </c>
      <c r="T1479" s="79">
        <v>0</v>
      </c>
      <c r="U1479" s="80">
        <v>176424</v>
      </c>
      <c r="V1479" s="78">
        <v>0</v>
      </c>
      <c r="W1479" s="78">
        <v>2</v>
      </c>
      <c r="X1479" s="11" t="str">
        <f ca="1">IF(ISBLANK(BudgetsQTable[[#This Row],[budg_seq_yr]]),"FY"&amp;fiscalyear,"FY"&amp;fiscalyear-1+BudgetsQTable[[#This Row],[budg_seq_yr]])</f>
        <v>FY19</v>
      </c>
      <c r="Y1479" s="79">
        <v>176424</v>
      </c>
      <c r="Z1479" s="78" t="s">
        <v>2840</v>
      </c>
      <c r="AA1479" s="78" t="s">
        <v>464</v>
      </c>
      <c r="AB1479" s="76" t="s">
        <v>2821</v>
      </c>
      <c r="AC1479" s="78" t="s">
        <v>485</v>
      </c>
    </row>
    <row r="1480" spans="1:29" x14ac:dyDescent="0.35">
      <c r="A1480" s="10" t="s">
        <v>1724</v>
      </c>
      <c r="B1480" s="76" t="s">
        <v>2824</v>
      </c>
      <c r="C1480" s="76">
        <f>C1479+(BudgetsQTable[[#This Row],[lead]]&lt;&gt;K1479)</f>
        <v>188</v>
      </c>
      <c r="D1480" s="76">
        <f>D1479*(BudgetsQTable[[#This Row],[lead]]=K1479)+(BudgetsQTable[[#This Row],[prop_id]]&lt;&gt;A1479)</f>
        <v>1</v>
      </c>
      <c r="E1480" s="77">
        <v>43005.581944444442</v>
      </c>
      <c r="F1480" s="78" t="s">
        <v>2839</v>
      </c>
      <c r="G1480" s="78" t="s">
        <v>2840</v>
      </c>
      <c r="H1480" s="78" t="s">
        <v>464</v>
      </c>
      <c r="I1480" s="76" t="s">
        <v>1119</v>
      </c>
      <c r="J1480" s="76" t="s">
        <v>753</v>
      </c>
      <c r="K1480" s="78" t="s">
        <v>1724</v>
      </c>
      <c r="L1480" s="7" t="str">
        <f>IF(BudgetsQTable[[#This Row],[pi_last_name]]=" ","",HYPERLINK("https://www.ejacket.nsf.gov/ej/showProposal.do?Continue=Y&amp;ID="&amp;BudgetsQTable[[#This Row],[prop_id]],BudgetsQTable[[#This Row],[prop_id]]))</f>
        <v/>
      </c>
      <c r="M1480" s="78" t="s">
        <v>753</v>
      </c>
      <c r="N1480" s="7" t="str">
        <f>IF(BudgetsQTable[[#This Row],[pi_last_name]]=" ","",HYPERLINK("mailto:"&amp;BudgetsQTable[[#This Row],[pi_email]]&amp;"&amp;subject=Your NSF Proposal:  "&amp;BudgetsQTable[[#This Row],[prop_id]],BudgetsQTable[[#This Row],[pi_email]]))</f>
        <v/>
      </c>
      <c r="O1480" s="78" t="s">
        <v>753</v>
      </c>
      <c r="P1480" s="78">
        <v>3</v>
      </c>
      <c r="Q1480" s="78">
        <v>0.51</v>
      </c>
      <c r="R1480" s="79">
        <v>0</v>
      </c>
      <c r="S1480" s="79">
        <v>3749</v>
      </c>
      <c r="T1480" s="79">
        <v>0</v>
      </c>
      <c r="U1480" s="80">
        <v>186294</v>
      </c>
      <c r="V1480" s="78">
        <v>0</v>
      </c>
      <c r="W1480" s="78">
        <v>3</v>
      </c>
      <c r="X1480" s="11" t="str">
        <f ca="1">IF(ISBLANK(BudgetsQTable[[#This Row],[budg_seq_yr]]),"FY"&amp;fiscalyear,"FY"&amp;fiscalyear-1+BudgetsQTable[[#This Row],[budg_seq_yr]])</f>
        <v>FY20</v>
      </c>
      <c r="Y1480" s="79">
        <v>186294</v>
      </c>
      <c r="Z1480" s="78" t="s">
        <v>2840</v>
      </c>
      <c r="AA1480" s="78" t="s">
        <v>464</v>
      </c>
      <c r="AB1480" s="76" t="s">
        <v>2821</v>
      </c>
      <c r="AC1480" s="78" t="s">
        <v>485</v>
      </c>
    </row>
    <row r="1481" spans="1:29" x14ac:dyDescent="0.35">
      <c r="A1481" s="10" t="s">
        <v>1724</v>
      </c>
      <c r="B1481" s="76" t="s">
        <v>2824</v>
      </c>
      <c r="C1481" s="76">
        <f>C1480+(BudgetsQTable[[#This Row],[lead]]&lt;&gt;K1480)</f>
        <v>188</v>
      </c>
      <c r="D1481" s="76">
        <f>D1480*(BudgetsQTable[[#This Row],[lead]]=K1480)+(BudgetsQTable[[#This Row],[prop_id]]&lt;&gt;A1480)</f>
        <v>1</v>
      </c>
      <c r="E1481" s="77">
        <v>43005.581944444442</v>
      </c>
      <c r="F1481" s="78" t="s">
        <v>2839</v>
      </c>
      <c r="G1481" s="78" t="s">
        <v>2840</v>
      </c>
      <c r="H1481" s="78" t="s">
        <v>464</v>
      </c>
      <c r="I1481" s="76" t="s">
        <v>1119</v>
      </c>
      <c r="J1481" s="76" t="s">
        <v>753</v>
      </c>
      <c r="K1481" s="78" t="s">
        <v>1724</v>
      </c>
      <c r="L1481" s="7" t="str">
        <f>IF(BudgetsQTable[[#This Row],[pi_last_name]]=" ","",HYPERLINK("https://www.ejacket.nsf.gov/ej/showProposal.do?Continue=Y&amp;ID="&amp;BudgetsQTable[[#This Row],[prop_id]],BudgetsQTable[[#This Row],[prop_id]]))</f>
        <v/>
      </c>
      <c r="M1481" s="78" t="s">
        <v>753</v>
      </c>
      <c r="N1481" s="7" t="str">
        <f>IF(BudgetsQTable[[#This Row],[pi_last_name]]=" ","",HYPERLINK("mailto:"&amp;BudgetsQTable[[#This Row],[pi_email]]&amp;"&amp;subject=Your NSF Proposal:  "&amp;BudgetsQTable[[#This Row],[prop_id]],BudgetsQTable[[#This Row],[pi_email]]))</f>
        <v/>
      </c>
      <c r="O1481" s="78" t="s">
        <v>753</v>
      </c>
      <c r="P1481" s="78">
        <v>3</v>
      </c>
      <c r="Q1481" s="78">
        <v>0.51</v>
      </c>
      <c r="R1481" s="79">
        <v>0</v>
      </c>
      <c r="S1481" s="79">
        <v>2000</v>
      </c>
      <c r="T1481" s="79">
        <v>0</v>
      </c>
      <c r="U1481" s="80">
        <v>134786</v>
      </c>
      <c r="V1481" s="78">
        <v>0</v>
      </c>
      <c r="W1481" s="78">
        <v>4</v>
      </c>
      <c r="X1481" s="11" t="str">
        <f ca="1">IF(ISBLANK(BudgetsQTable[[#This Row],[budg_seq_yr]]),"FY"&amp;fiscalyear,"FY"&amp;fiscalyear-1+BudgetsQTable[[#This Row],[budg_seq_yr]])</f>
        <v>FY21</v>
      </c>
      <c r="Y1481" s="79">
        <v>134786</v>
      </c>
      <c r="Z1481" s="78" t="s">
        <v>2840</v>
      </c>
      <c r="AA1481" s="78" t="s">
        <v>464</v>
      </c>
      <c r="AB1481" s="76" t="s">
        <v>2821</v>
      </c>
      <c r="AC1481" s="78" t="s">
        <v>485</v>
      </c>
    </row>
    <row r="1482" spans="1:29" x14ac:dyDescent="0.35">
      <c r="A1482" s="10" t="s">
        <v>4026</v>
      </c>
      <c r="B1482" s="76" t="s">
        <v>2834</v>
      </c>
      <c r="C1482" s="76">
        <f>C1481+(BudgetsQTable[[#This Row],[lead]]&lt;&gt;K1481)</f>
        <v>188</v>
      </c>
      <c r="D1482" s="76">
        <f>D1481*(BudgetsQTable[[#This Row],[lead]]=K1481)+(BudgetsQTable[[#This Row],[prop_id]]&lt;&gt;A1481)</f>
        <v>2</v>
      </c>
      <c r="E1482" s="77">
        <v>43005.452777777777</v>
      </c>
      <c r="F1482" s="78" t="s">
        <v>2839</v>
      </c>
      <c r="G1482" s="78" t="s">
        <v>2840</v>
      </c>
      <c r="H1482" s="78" t="s">
        <v>464</v>
      </c>
      <c r="I1482" s="76" t="s">
        <v>1119</v>
      </c>
      <c r="J1482" s="76" t="s">
        <v>4030</v>
      </c>
      <c r="K1482" s="78" t="s">
        <v>1724</v>
      </c>
      <c r="L1482" s="7" t="str">
        <f>IF(BudgetsQTable[[#This Row],[pi_last_name]]=" ","",HYPERLINK("https://www.ejacket.nsf.gov/ej/showProposal.do?Continue=Y&amp;ID="&amp;BudgetsQTable[[#This Row],[prop_id]],BudgetsQTable[[#This Row],[prop_id]]))</f>
        <v>1763528</v>
      </c>
      <c r="M1482" s="78" t="s">
        <v>4027</v>
      </c>
      <c r="N1482" s="7" t="str">
        <f>IF(BudgetsQTable[[#This Row],[pi_last_name]]=" ","",HYPERLINK("mailto:"&amp;BudgetsQTable[[#This Row],[pi_email]]&amp;"&amp;subject=Your NSF Proposal:  "&amp;BudgetsQTable[[#This Row],[prop_id]],BudgetsQTable[[#This Row],[pi_email]]))</f>
        <v>osemiari@georgiasouthern.edu</v>
      </c>
      <c r="O1482" s="78" t="s">
        <v>4029</v>
      </c>
      <c r="P1482" s="78"/>
      <c r="Q1482" s="78"/>
      <c r="R1482" s="79"/>
      <c r="S1482" s="79"/>
      <c r="T1482" s="79"/>
      <c r="U1482" s="80"/>
      <c r="V1482" s="78">
        <v>0</v>
      </c>
      <c r="W1482" s="78"/>
      <c r="X1482" s="11" t="str">
        <f ca="1">IF(ISBLANK(BudgetsQTable[[#This Row],[budg_seq_yr]]),"FY"&amp;fiscalyear,"FY"&amp;fiscalyear-1+BudgetsQTable[[#This Row],[budg_seq_yr]])</f>
        <v>FY18</v>
      </c>
      <c r="Y1482" s="79">
        <v>249984</v>
      </c>
      <c r="Z1482" s="78" t="s">
        <v>2840</v>
      </c>
      <c r="AA1482" s="78" t="s">
        <v>464</v>
      </c>
      <c r="AB1482" s="76" t="s">
        <v>2821</v>
      </c>
      <c r="AC1482" s="78" t="s">
        <v>485</v>
      </c>
    </row>
    <row r="1483" spans="1:29" x14ac:dyDescent="0.35">
      <c r="A1483" s="10" t="s">
        <v>4026</v>
      </c>
      <c r="B1483" s="76" t="s">
        <v>2834</v>
      </c>
      <c r="C1483" s="76">
        <f>C1482+(BudgetsQTable[[#This Row],[lead]]&lt;&gt;K1482)</f>
        <v>188</v>
      </c>
      <c r="D1483" s="76">
        <f>D1482*(BudgetsQTable[[#This Row],[lead]]=K1482)+(BudgetsQTable[[#This Row],[prop_id]]&lt;&gt;A1482)</f>
        <v>2</v>
      </c>
      <c r="E1483" s="77">
        <v>43005.452777777777</v>
      </c>
      <c r="F1483" s="78" t="s">
        <v>2839</v>
      </c>
      <c r="G1483" s="78" t="s">
        <v>2840</v>
      </c>
      <c r="H1483" s="78" t="s">
        <v>464</v>
      </c>
      <c r="I1483" s="76" t="s">
        <v>1119</v>
      </c>
      <c r="J1483" s="76" t="s">
        <v>753</v>
      </c>
      <c r="K1483" s="78" t="s">
        <v>1724</v>
      </c>
      <c r="L1483" s="7" t="str">
        <f>IF(BudgetsQTable[[#This Row],[pi_last_name]]=" ","",HYPERLINK("https://www.ejacket.nsf.gov/ej/showProposal.do?Continue=Y&amp;ID="&amp;BudgetsQTable[[#This Row],[prop_id]],BudgetsQTable[[#This Row],[prop_id]]))</f>
        <v/>
      </c>
      <c r="M1483" s="78" t="s">
        <v>753</v>
      </c>
      <c r="N1483" s="7" t="str">
        <f>IF(BudgetsQTable[[#This Row],[pi_last_name]]=" ","",HYPERLINK("mailto:"&amp;BudgetsQTable[[#This Row],[pi_email]]&amp;"&amp;subject=Your NSF Proposal:  "&amp;BudgetsQTable[[#This Row],[prop_id]],BudgetsQTable[[#This Row],[pi_email]]))</f>
        <v/>
      </c>
      <c r="O1483" s="78" t="s">
        <v>753</v>
      </c>
      <c r="P1483" s="78">
        <v>1</v>
      </c>
      <c r="Q1483" s="78">
        <v>2</v>
      </c>
      <c r="R1483" s="79">
        <v>0</v>
      </c>
      <c r="S1483" s="79">
        <v>0</v>
      </c>
      <c r="T1483" s="79">
        <v>0</v>
      </c>
      <c r="U1483" s="80">
        <v>60204</v>
      </c>
      <c r="V1483" s="78">
        <v>0</v>
      </c>
      <c r="W1483" s="78">
        <v>1</v>
      </c>
      <c r="X1483" s="11" t="str">
        <f ca="1">IF(ISBLANK(BudgetsQTable[[#This Row],[budg_seq_yr]]),"FY"&amp;fiscalyear,"FY"&amp;fiscalyear-1+BudgetsQTable[[#This Row],[budg_seq_yr]])</f>
        <v>FY18</v>
      </c>
      <c r="Y1483" s="79">
        <v>60204</v>
      </c>
      <c r="Z1483" s="78" t="s">
        <v>2840</v>
      </c>
      <c r="AA1483" s="78" t="s">
        <v>464</v>
      </c>
      <c r="AB1483" s="76" t="s">
        <v>2821</v>
      </c>
      <c r="AC1483" s="78" t="s">
        <v>485</v>
      </c>
    </row>
    <row r="1484" spans="1:29" x14ac:dyDescent="0.35">
      <c r="A1484" s="10" t="s">
        <v>4026</v>
      </c>
      <c r="B1484" s="76" t="s">
        <v>2834</v>
      </c>
      <c r="C1484" s="76">
        <f>C1483+(BudgetsQTable[[#This Row],[lead]]&lt;&gt;K1483)</f>
        <v>188</v>
      </c>
      <c r="D1484" s="76">
        <f>D1483*(BudgetsQTable[[#This Row],[lead]]=K1483)+(BudgetsQTable[[#This Row],[prop_id]]&lt;&gt;A1483)</f>
        <v>2</v>
      </c>
      <c r="E1484" s="77">
        <v>43005.452777777777</v>
      </c>
      <c r="F1484" s="78" t="s">
        <v>2839</v>
      </c>
      <c r="G1484" s="78" t="s">
        <v>2840</v>
      </c>
      <c r="H1484" s="78" t="s">
        <v>464</v>
      </c>
      <c r="I1484" s="76" t="s">
        <v>1119</v>
      </c>
      <c r="J1484" s="76" t="s">
        <v>753</v>
      </c>
      <c r="K1484" s="78" t="s">
        <v>1724</v>
      </c>
      <c r="L1484" s="7" t="str">
        <f>IF(BudgetsQTable[[#This Row],[pi_last_name]]=" ","",HYPERLINK("https://www.ejacket.nsf.gov/ej/showProposal.do?Continue=Y&amp;ID="&amp;BudgetsQTable[[#This Row],[prop_id]],BudgetsQTable[[#This Row],[prop_id]]))</f>
        <v/>
      </c>
      <c r="M1484" s="78" t="s">
        <v>753</v>
      </c>
      <c r="N1484" s="7" t="str">
        <f>IF(BudgetsQTable[[#This Row],[pi_last_name]]=" ","",HYPERLINK("mailto:"&amp;BudgetsQTable[[#This Row],[pi_email]]&amp;"&amp;subject=Your NSF Proposal:  "&amp;BudgetsQTable[[#This Row],[prop_id]],BudgetsQTable[[#This Row],[pi_email]]))</f>
        <v/>
      </c>
      <c r="O1484" s="78" t="s">
        <v>753</v>
      </c>
      <c r="P1484" s="78">
        <v>1</v>
      </c>
      <c r="Q1484" s="78">
        <v>2</v>
      </c>
      <c r="R1484" s="79">
        <v>0</v>
      </c>
      <c r="S1484" s="79">
        <v>0</v>
      </c>
      <c r="T1484" s="79">
        <v>0</v>
      </c>
      <c r="U1484" s="80">
        <v>61697</v>
      </c>
      <c r="V1484" s="78">
        <v>0</v>
      </c>
      <c r="W1484" s="78">
        <v>2</v>
      </c>
      <c r="X1484" s="11" t="str">
        <f ca="1">IF(ISBLANK(BudgetsQTable[[#This Row],[budg_seq_yr]]),"FY"&amp;fiscalyear,"FY"&amp;fiscalyear-1+BudgetsQTable[[#This Row],[budg_seq_yr]])</f>
        <v>FY19</v>
      </c>
      <c r="Y1484" s="79">
        <v>61697</v>
      </c>
      <c r="Z1484" s="78" t="s">
        <v>2840</v>
      </c>
      <c r="AA1484" s="78" t="s">
        <v>464</v>
      </c>
      <c r="AB1484" s="76" t="s">
        <v>2821</v>
      </c>
      <c r="AC1484" s="78" t="s">
        <v>485</v>
      </c>
    </row>
    <row r="1485" spans="1:29" x14ac:dyDescent="0.35">
      <c r="A1485" s="10" t="s">
        <v>4026</v>
      </c>
      <c r="B1485" s="76" t="s">
        <v>2834</v>
      </c>
      <c r="C1485" s="76">
        <f>C1484+(BudgetsQTable[[#This Row],[lead]]&lt;&gt;K1484)</f>
        <v>188</v>
      </c>
      <c r="D1485" s="76">
        <f>D1484*(BudgetsQTable[[#This Row],[lead]]=K1484)+(BudgetsQTable[[#This Row],[prop_id]]&lt;&gt;A1484)</f>
        <v>2</v>
      </c>
      <c r="E1485" s="77">
        <v>43005.452777777777</v>
      </c>
      <c r="F1485" s="78" t="s">
        <v>2839</v>
      </c>
      <c r="G1485" s="78" t="s">
        <v>2840</v>
      </c>
      <c r="H1485" s="78" t="s">
        <v>464</v>
      </c>
      <c r="I1485" s="76" t="s">
        <v>1119</v>
      </c>
      <c r="J1485" s="76" t="s">
        <v>753</v>
      </c>
      <c r="K1485" s="78" t="s">
        <v>1724</v>
      </c>
      <c r="L1485" s="7" t="str">
        <f>IF(BudgetsQTable[[#This Row],[pi_last_name]]=" ","",HYPERLINK("https://www.ejacket.nsf.gov/ej/showProposal.do?Continue=Y&amp;ID="&amp;BudgetsQTable[[#This Row],[prop_id]],BudgetsQTable[[#This Row],[prop_id]]))</f>
        <v/>
      </c>
      <c r="M1485" s="78" t="s">
        <v>753</v>
      </c>
      <c r="N1485" s="7" t="str">
        <f>IF(BudgetsQTable[[#This Row],[pi_last_name]]=" ","",HYPERLINK("mailto:"&amp;BudgetsQTable[[#This Row],[pi_email]]&amp;"&amp;subject=Your NSF Proposal:  "&amp;BudgetsQTable[[#This Row],[prop_id]],BudgetsQTable[[#This Row],[pi_email]]))</f>
        <v/>
      </c>
      <c r="O1485" s="78" t="s">
        <v>753</v>
      </c>
      <c r="P1485" s="78">
        <v>1</v>
      </c>
      <c r="Q1485" s="78">
        <v>2</v>
      </c>
      <c r="R1485" s="79">
        <v>0</v>
      </c>
      <c r="S1485" s="79">
        <v>0</v>
      </c>
      <c r="T1485" s="79">
        <v>0</v>
      </c>
      <c r="U1485" s="80">
        <v>63242</v>
      </c>
      <c r="V1485" s="78">
        <v>0</v>
      </c>
      <c r="W1485" s="78">
        <v>3</v>
      </c>
      <c r="X1485" s="11" t="str">
        <f ca="1">IF(ISBLANK(BudgetsQTable[[#This Row],[budg_seq_yr]]),"FY"&amp;fiscalyear,"FY"&amp;fiscalyear-1+BudgetsQTable[[#This Row],[budg_seq_yr]])</f>
        <v>FY20</v>
      </c>
      <c r="Y1485" s="79">
        <v>63242</v>
      </c>
      <c r="Z1485" s="78" t="s">
        <v>2840</v>
      </c>
      <c r="AA1485" s="78" t="s">
        <v>464</v>
      </c>
      <c r="AB1485" s="76" t="s">
        <v>2821</v>
      </c>
      <c r="AC1485" s="78" t="s">
        <v>485</v>
      </c>
    </row>
    <row r="1486" spans="1:29" x14ac:dyDescent="0.35">
      <c r="A1486" s="10" t="s">
        <v>4026</v>
      </c>
      <c r="B1486" s="76" t="s">
        <v>2834</v>
      </c>
      <c r="C1486" s="76">
        <f>C1485+(BudgetsQTable[[#This Row],[lead]]&lt;&gt;K1485)</f>
        <v>188</v>
      </c>
      <c r="D1486" s="76">
        <f>D1485*(BudgetsQTable[[#This Row],[lead]]=K1485)+(BudgetsQTable[[#This Row],[prop_id]]&lt;&gt;A1485)</f>
        <v>2</v>
      </c>
      <c r="E1486" s="77">
        <v>43005.452777777777</v>
      </c>
      <c r="F1486" s="78" t="s">
        <v>2839</v>
      </c>
      <c r="G1486" s="78" t="s">
        <v>2840</v>
      </c>
      <c r="H1486" s="78" t="s">
        <v>464</v>
      </c>
      <c r="I1486" s="76" t="s">
        <v>1119</v>
      </c>
      <c r="J1486" s="76" t="s">
        <v>753</v>
      </c>
      <c r="K1486" s="78" t="s">
        <v>1724</v>
      </c>
      <c r="L1486" s="7" t="str">
        <f>IF(BudgetsQTable[[#This Row],[pi_last_name]]=" ","",HYPERLINK("https://www.ejacket.nsf.gov/ej/showProposal.do?Continue=Y&amp;ID="&amp;BudgetsQTable[[#This Row],[prop_id]],BudgetsQTable[[#This Row],[prop_id]]))</f>
        <v/>
      </c>
      <c r="M1486" s="78" t="s">
        <v>753</v>
      </c>
      <c r="N1486" s="7" t="str">
        <f>IF(BudgetsQTable[[#This Row],[pi_last_name]]=" ","",HYPERLINK("mailto:"&amp;BudgetsQTable[[#This Row],[pi_email]]&amp;"&amp;subject=Your NSF Proposal:  "&amp;BudgetsQTable[[#This Row],[prop_id]],BudgetsQTable[[#This Row],[pi_email]]))</f>
        <v/>
      </c>
      <c r="O1486" s="78" t="s">
        <v>753</v>
      </c>
      <c r="P1486" s="78">
        <v>1</v>
      </c>
      <c r="Q1486" s="78">
        <v>2</v>
      </c>
      <c r="R1486" s="79">
        <v>0</v>
      </c>
      <c r="S1486" s="79">
        <v>0</v>
      </c>
      <c r="T1486" s="79">
        <v>0</v>
      </c>
      <c r="U1486" s="80">
        <v>64841</v>
      </c>
      <c r="V1486" s="78">
        <v>0</v>
      </c>
      <c r="W1486" s="78">
        <v>4</v>
      </c>
      <c r="X1486" s="11" t="str">
        <f ca="1">IF(ISBLANK(BudgetsQTable[[#This Row],[budg_seq_yr]]),"FY"&amp;fiscalyear,"FY"&amp;fiscalyear-1+BudgetsQTable[[#This Row],[budg_seq_yr]])</f>
        <v>FY21</v>
      </c>
      <c r="Y1486" s="79">
        <v>64841</v>
      </c>
      <c r="Z1486" s="78" t="s">
        <v>2840</v>
      </c>
      <c r="AA1486" s="78" t="s">
        <v>464</v>
      </c>
      <c r="AB1486" s="76" t="s">
        <v>2821</v>
      </c>
      <c r="AC1486" s="78" t="s">
        <v>485</v>
      </c>
    </row>
    <row r="1487" spans="1:29" x14ac:dyDescent="0.35">
      <c r="A1487" s="10" t="s">
        <v>4031</v>
      </c>
      <c r="B1487" s="76" t="s">
        <v>2834</v>
      </c>
      <c r="C1487" s="76">
        <f>C1486+(BudgetsQTable[[#This Row],[lead]]&lt;&gt;K1486)</f>
        <v>188</v>
      </c>
      <c r="D1487" s="76">
        <f>D1486*(BudgetsQTable[[#This Row],[lead]]=K1486)+(BudgetsQTable[[#This Row],[prop_id]]&lt;&gt;A1486)</f>
        <v>3</v>
      </c>
      <c r="E1487" s="77">
        <v>43005.589583333334</v>
      </c>
      <c r="F1487" s="78" t="s">
        <v>2839</v>
      </c>
      <c r="G1487" s="78" t="s">
        <v>2840</v>
      </c>
      <c r="H1487" s="78" t="s">
        <v>464</v>
      </c>
      <c r="I1487" s="76" t="s">
        <v>1119</v>
      </c>
      <c r="J1487" s="76" t="s">
        <v>4034</v>
      </c>
      <c r="K1487" s="78" t="s">
        <v>1724</v>
      </c>
      <c r="L1487" s="7" t="str">
        <f>IF(BudgetsQTable[[#This Row],[pi_last_name]]=" ","",HYPERLINK("https://www.ejacket.nsf.gov/ej/showProposal.do?Continue=Y&amp;ID="&amp;BudgetsQTable[[#This Row],[prop_id]],BudgetsQTable[[#This Row],[prop_id]]))</f>
        <v>1763731</v>
      </c>
      <c r="M1487" s="78" t="s">
        <v>4032</v>
      </c>
      <c r="N1487" s="7" t="str">
        <f>IF(BudgetsQTable[[#This Row],[pi_last_name]]=" ","",HYPERLINK("mailto:"&amp;BudgetsQTable[[#This Row],[pi_email]]&amp;"&amp;subject=Your NSF Proposal:  "&amp;BudgetsQTable[[#This Row],[prop_id]],BudgetsQTable[[#This Row],[pi_email]]))</f>
        <v>sangtae.ha@colorado.edu</v>
      </c>
      <c r="O1487" s="78" t="s">
        <v>2947</v>
      </c>
      <c r="P1487" s="78"/>
      <c r="Q1487" s="78"/>
      <c r="R1487" s="79"/>
      <c r="S1487" s="79"/>
      <c r="T1487" s="79"/>
      <c r="U1487" s="80"/>
      <c r="V1487" s="78">
        <v>0</v>
      </c>
      <c r="W1487" s="78"/>
      <c r="X1487" s="11" t="str">
        <f ca="1">IF(ISBLANK(BudgetsQTable[[#This Row],[budg_seq_yr]]),"FY"&amp;fiscalyear,"FY"&amp;fiscalyear-1+BudgetsQTable[[#This Row],[budg_seq_yr]])</f>
        <v>FY18</v>
      </c>
      <c r="Y1487" s="79">
        <v>275000</v>
      </c>
      <c r="Z1487" s="78" t="s">
        <v>2840</v>
      </c>
      <c r="AA1487" s="78" t="s">
        <v>464</v>
      </c>
      <c r="AB1487" s="76" t="s">
        <v>2821</v>
      </c>
      <c r="AC1487" s="78" t="s">
        <v>485</v>
      </c>
    </row>
    <row r="1488" spans="1:29" x14ac:dyDescent="0.35">
      <c r="A1488" s="10" t="s">
        <v>4031</v>
      </c>
      <c r="B1488" s="76" t="s">
        <v>2834</v>
      </c>
      <c r="C1488" s="76">
        <f>C1487+(BudgetsQTable[[#This Row],[lead]]&lt;&gt;K1487)</f>
        <v>188</v>
      </c>
      <c r="D1488" s="76">
        <f>D1487*(BudgetsQTable[[#This Row],[lead]]=K1487)+(BudgetsQTable[[#This Row],[prop_id]]&lt;&gt;A1487)</f>
        <v>3</v>
      </c>
      <c r="E1488" s="77">
        <v>43005.589583333334</v>
      </c>
      <c r="F1488" s="78" t="s">
        <v>2839</v>
      </c>
      <c r="G1488" s="78" t="s">
        <v>2840</v>
      </c>
      <c r="H1488" s="78" t="s">
        <v>464</v>
      </c>
      <c r="I1488" s="76" t="s">
        <v>1119</v>
      </c>
      <c r="J1488" s="76" t="s">
        <v>753</v>
      </c>
      <c r="K1488" s="78" t="s">
        <v>1724</v>
      </c>
      <c r="L1488" s="7" t="str">
        <f>IF(BudgetsQTable[[#This Row],[pi_last_name]]=" ","",HYPERLINK("https://www.ejacket.nsf.gov/ej/showProposal.do?Continue=Y&amp;ID="&amp;BudgetsQTable[[#This Row],[prop_id]],BudgetsQTable[[#This Row],[prop_id]]))</f>
        <v/>
      </c>
      <c r="M1488" s="78" t="s">
        <v>753</v>
      </c>
      <c r="N1488" s="7" t="str">
        <f>IF(BudgetsQTable[[#This Row],[pi_last_name]]=" ","",HYPERLINK("mailto:"&amp;BudgetsQTable[[#This Row],[pi_email]]&amp;"&amp;subject=Your NSF Proposal:  "&amp;BudgetsQTable[[#This Row],[prop_id]],BudgetsQTable[[#This Row],[pi_email]]))</f>
        <v/>
      </c>
      <c r="O1488" s="78" t="s">
        <v>753</v>
      </c>
      <c r="P1488" s="78">
        <v>0</v>
      </c>
      <c r="Q1488" s="78">
        <v>0</v>
      </c>
      <c r="R1488" s="79">
        <v>0</v>
      </c>
      <c r="S1488" s="79">
        <v>3050</v>
      </c>
      <c r="T1488" s="79">
        <v>0</v>
      </c>
      <c r="U1488" s="80">
        <v>65487</v>
      </c>
      <c r="V1488" s="78">
        <v>0</v>
      </c>
      <c r="W1488" s="78">
        <v>1</v>
      </c>
      <c r="X1488" s="11" t="str">
        <f ca="1">IF(ISBLANK(BudgetsQTable[[#This Row],[budg_seq_yr]]),"FY"&amp;fiscalyear,"FY"&amp;fiscalyear-1+BudgetsQTable[[#This Row],[budg_seq_yr]])</f>
        <v>FY18</v>
      </c>
      <c r="Y1488" s="79">
        <v>65487</v>
      </c>
      <c r="Z1488" s="78" t="s">
        <v>2840</v>
      </c>
      <c r="AA1488" s="78" t="s">
        <v>464</v>
      </c>
      <c r="AB1488" s="76" t="s">
        <v>2821</v>
      </c>
      <c r="AC1488" s="78" t="s">
        <v>485</v>
      </c>
    </row>
    <row r="1489" spans="1:29" x14ac:dyDescent="0.35">
      <c r="A1489" s="10" t="s">
        <v>4031</v>
      </c>
      <c r="B1489" s="76" t="s">
        <v>2834</v>
      </c>
      <c r="C1489" s="76">
        <f>C1488+(BudgetsQTable[[#This Row],[lead]]&lt;&gt;K1488)</f>
        <v>188</v>
      </c>
      <c r="D1489" s="76">
        <f>D1488*(BudgetsQTable[[#This Row],[lead]]=K1488)+(BudgetsQTable[[#This Row],[prop_id]]&lt;&gt;A1488)</f>
        <v>3</v>
      </c>
      <c r="E1489" s="77">
        <v>43005.589583333334</v>
      </c>
      <c r="F1489" s="78" t="s">
        <v>2839</v>
      </c>
      <c r="G1489" s="78" t="s">
        <v>2840</v>
      </c>
      <c r="H1489" s="78" t="s">
        <v>464</v>
      </c>
      <c r="I1489" s="76" t="s">
        <v>1119</v>
      </c>
      <c r="J1489" s="76" t="s">
        <v>753</v>
      </c>
      <c r="K1489" s="78" t="s">
        <v>1724</v>
      </c>
      <c r="L1489" s="7" t="str">
        <f>IF(BudgetsQTable[[#This Row],[pi_last_name]]=" ","",HYPERLINK("https://www.ejacket.nsf.gov/ej/showProposal.do?Continue=Y&amp;ID="&amp;BudgetsQTable[[#This Row],[prop_id]],BudgetsQTable[[#This Row],[prop_id]]))</f>
        <v/>
      </c>
      <c r="M1489" s="78" t="s">
        <v>753</v>
      </c>
      <c r="N1489" s="7" t="str">
        <f>IF(BudgetsQTable[[#This Row],[pi_last_name]]=" ","",HYPERLINK("mailto:"&amp;BudgetsQTable[[#This Row],[pi_email]]&amp;"&amp;subject=Your NSF Proposal:  "&amp;BudgetsQTable[[#This Row],[prop_id]],BudgetsQTable[[#This Row],[pi_email]]))</f>
        <v/>
      </c>
      <c r="O1489" s="78" t="s">
        <v>753</v>
      </c>
      <c r="P1489" s="78">
        <v>0</v>
      </c>
      <c r="Q1489" s="78">
        <v>0</v>
      </c>
      <c r="R1489" s="79">
        <v>0</v>
      </c>
      <c r="S1489" s="79">
        <v>3119</v>
      </c>
      <c r="T1489" s="79">
        <v>0</v>
      </c>
      <c r="U1489" s="80">
        <v>67608</v>
      </c>
      <c r="V1489" s="78">
        <v>0</v>
      </c>
      <c r="W1489" s="78">
        <v>2</v>
      </c>
      <c r="X1489" s="11" t="str">
        <f ca="1">IF(ISBLANK(BudgetsQTable[[#This Row],[budg_seq_yr]]),"FY"&amp;fiscalyear,"FY"&amp;fiscalyear-1+BudgetsQTable[[#This Row],[budg_seq_yr]])</f>
        <v>FY19</v>
      </c>
      <c r="Y1489" s="79">
        <v>67608</v>
      </c>
      <c r="Z1489" s="78" t="s">
        <v>2840</v>
      </c>
      <c r="AA1489" s="78" t="s">
        <v>464</v>
      </c>
      <c r="AB1489" s="76" t="s">
        <v>2821</v>
      </c>
      <c r="AC1489" s="78" t="s">
        <v>485</v>
      </c>
    </row>
    <row r="1490" spans="1:29" x14ac:dyDescent="0.35">
      <c r="A1490" s="10" t="s">
        <v>4031</v>
      </c>
      <c r="B1490" s="76" t="s">
        <v>2834</v>
      </c>
      <c r="C1490" s="76">
        <f>C1489+(BudgetsQTable[[#This Row],[lead]]&lt;&gt;K1489)</f>
        <v>188</v>
      </c>
      <c r="D1490" s="76">
        <f>D1489*(BudgetsQTable[[#This Row],[lead]]=K1489)+(BudgetsQTable[[#This Row],[prop_id]]&lt;&gt;A1489)</f>
        <v>3</v>
      </c>
      <c r="E1490" s="77">
        <v>43005.589583333334</v>
      </c>
      <c r="F1490" s="78" t="s">
        <v>2839</v>
      </c>
      <c r="G1490" s="78" t="s">
        <v>2840</v>
      </c>
      <c r="H1490" s="78" t="s">
        <v>464</v>
      </c>
      <c r="I1490" s="76" t="s">
        <v>1119</v>
      </c>
      <c r="J1490" s="76" t="s">
        <v>753</v>
      </c>
      <c r="K1490" s="78" t="s">
        <v>1724</v>
      </c>
      <c r="L1490" s="7" t="str">
        <f>IF(BudgetsQTable[[#This Row],[pi_last_name]]=" ","",HYPERLINK("https://www.ejacket.nsf.gov/ej/showProposal.do?Continue=Y&amp;ID="&amp;BudgetsQTable[[#This Row],[prop_id]],BudgetsQTable[[#This Row],[prop_id]]))</f>
        <v/>
      </c>
      <c r="M1490" s="78" t="s">
        <v>753</v>
      </c>
      <c r="N1490" s="7" t="str">
        <f>IF(BudgetsQTable[[#This Row],[pi_last_name]]=" ","",HYPERLINK("mailto:"&amp;BudgetsQTable[[#This Row],[pi_email]]&amp;"&amp;subject=Your NSF Proposal:  "&amp;BudgetsQTable[[#This Row],[prop_id]],BudgetsQTable[[#This Row],[pi_email]]))</f>
        <v/>
      </c>
      <c r="O1490" s="78" t="s">
        <v>753</v>
      </c>
      <c r="P1490" s="78">
        <v>0</v>
      </c>
      <c r="Q1490" s="78">
        <v>0</v>
      </c>
      <c r="R1490" s="79">
        <v>0</v>
      </c>
      <c r="S1490" s="79">
        <v>3191</v>
      </c>
      <c r="T1490" s="79">
        <v>0</v>
      </c>
      <c r="U1490" s="80">
        <v>69810</v>
      </c>
      <c r="V1490" s="78">
        <v>0</v>
      </c>
      <c r="W1490" s="78">
        <v>3</v>
      </c>
      <c r="X1490" s="11" t="str">
        <f ca="1">IF(ISBLANK(BudgetsQTable[[#This Row],[budg_seq_yr]]),"FY"&amp;fiscalyear,"FY"&amp;fiscalyear-1+BudgetsQTable[[#This Row],[budg_seq_yr]])</f>
        <v>FY20</v>
      </c>
      <c r="Y1490" s="79">
        <v>69810</v>
      </c>
      <c r="Z1490" s="78" t="s">
        <v>2840</v>
      </c>
      <c r="AA1490" s="78" t="s">
        <v>464</v>
      </c>
      <c r="AB1490" s="76" t="s">
        <v>2821</v>
      </c>
      <c r="AC1490" s="78" t="s">
        <v>485</v>
      </c>
    </row>
    <row r="1491" spans="1:29" x14ac:dyDescent="0.35">
      <c r="A1491" s="10" t="s">
        <v>4031</v>
      </c>
      <c r="B1491" s="76" t="s">
        <v>2834</v>
      </c>
      <c r="C1491" s="76">
        <f>C1490+(BudgetsQTable[[#This Row],[lead]]&lt;&gt;K1490)</f>
        <v>188</v>
      </c>
      <c r="D1491" s="76">
        <f>D1490*(BudgetsQTable[[#This Row],[lead]]=K1490)+(BudgetsQTable[[#This Row],[prop_id]]&lt;&gt;A1490)</f>
        <v>3</v>
      </c>
      <c r="E1491" s="77">
        <v>43005.589583333334</v>
      </c>
      <c r="F1491" s="78" t="s">
        <v>2839</v>
      </c>
      <c r="G1491" s="78" t="s">
        <v>2840</v>
      </c>
      <c r="H1491" s="78" t="s">
        <v>464</v>
      </c>
      <c r="I1491" s="76" t="s">
        <v>1119</v>
      </c>
      <c r="J1491" s="76" t="s">
        <v>753</v>
      </c>
      <c r="K1491" s="78" t="s">
        <v>1724</v>
      </c>
      <c r="L1491" s="7" t="str">
        <f>IF(BudgetsQTable[[#This Row],[pi_last_name]]=" ","",HYPERLINK("https://www.ejacket.nsf.gov/ej/showProposal.do?Continue=Y&amp;ID="&amp;BudgetsQTable[[#This Row],[prop_id]],BudgetsQTable[[#This Row],[prop_id]]))</f>
        <v/>
      </c>
      <c r="M1491" s="78" t="s">
        <v>753</v>
      </c>
      <c r="N1491" s="7" t="str">
        <f>IF(BudgetsQTable[[#This Row],[pi_last_name]]=" ","",HYPERLINK("mailto:"&amp;BudgetsQTable[[#This Row],[pi_email]]&amp;"&amp;subject=Your NSF Proposal:  "&amp;BudgetsQTable[[#This Row],[prop_id]],BudgetsQTable[[#This Row],[pi_email]]))</f>
        <v/>
      </c>
      <c r="O1491" s="78" t="s">
        <v>753</v>
      </c>
      <c r="P1491" s="78">
        <v>0</v>
      </c>
      <c r="Q1491" s="78">
        <v>0</v>
      </c>
      <c r="R1491" s="79">
        <v>0</v>
      </c>
      <c r="S1491" s="79">
        <v>3265</v>
      </c>
      <c r="T1491" s="79">
        <v>0</v>
      </c>
      <c r="U1491" s="80">
        <v>72095</v>
      </c>
      <c r="V1491" s="78">
        <v>0</v>
      </c>
      <c r="W1491" s="78">
        <v>4</v>
      </c>
      <c r="X1491" s="11" t="str">
        <f ca="1">IF(ISBLANK(BudgetsQTable[[#This Row],[budg_seq_yr]]),"FY"&amp;fiscalyear,"FY"&amp;fiscalyear-1+BudgetsQTable[[#This Row],[budg_seq_yr]])</f>
        <v>FY21</v>
      </c>
      <c r="Y1491" s="79">
        <v>72095</v>
      </c>
      <c r="Z1491" s="78" t="s">
        <v>2840</v>
      </c>
      <c r="AA1491" s="78" t="s">
        <v>464</v>
      </c>
      <c r="AB1491" s="76" t="s">
        <v>2821</v>
      </c>
      <c r="AC1491" s="78" t="s">
        <v>485</v>
      </c>
    </row>
    <row r="1492" spans="1:29" x14ac:dyDescent="0.35">
      <c r="A1492" s="10" t="s">
        <v>1727</v>
      </c>
      <c r="B1492" s="76" t="s">
        <v>2863</v>
      </c>
      <c r="C1492" s="76">
        <f>C1491+(BudgetsQTable[[#This Row],[lead]]&lt;&gt;K1491)</f>
        <v>189</v>
      </c>
      <c r="D1492" s="76">
        <f>D1491*(BudgetsQTable[[#This Row],[lead]]=K1491)+(BudgetsQTable[[#This Row],[prop_id]]&lt;&gt;A1491)</f>
        <v>1</v>
      </c>
      <c r="E1492" s="77">
        <v>43005.581944444442</v>
      </c>
      <c r="F1492" s="78" t="s">
        <v>2868</v>
      </c>
      <c r="G1492" s="78" t="s">
        <v>2869</v>
      </c>
      <c r="H1492" s="78" t="s">
        <v>468</v>
      </c>
      <c r="I1492" s="76" t="s">
        <v>807</v>
      </c>
      <c r="J1492" s="76" t="s">
        <v>4036</v>
      </c>
      <c r="K1492" s="78" t="s">
        <v>1727</v>
      </c>
      <c r="L1492" s="7" t="str">
        <f>IF(BudgetsQTable[[#This Row],[pi_last_name]]=" ","",HYPERLINK("https://www.ejacket.nsf.gov/ej/showProposal.do?Continue=Y&amp;ID="&amp;BudgetsQTable[[#This Row],[prop_id]],BudgetsQTable[[#This Row],[prop_id]]))</f>
        <v>1763713</v>
      </c>
      <c r="M1492" s="78" t="s">
        <v>1728</v>
      </c>
      <c r="N1492" s="7" t="str">
        <f>IF(BudgetsQTable[[#This Row],[pi_last_name]]=" ","",HYPERLINK("mailto:"&amp;BudgetsQTable[[#This Row],[pi_email]]&amp;"&amp;subject=Your NSF Proposal:  "&amp;BudgetsQTable[[#This Row],[prop_id]],BudgetsQTable[[#This Row],[pi_email]]))</f>
        <v>amy.voida@colorado.edu</v>
      </c>
      <c r="O1492" s="78" t="s">
        <v>2947</v>
      </c>
      <c r="P1492" s="78"/>
      <c r="Q1492" s="78"/>
      <c r="R1492" s="79"/>
      <c r="S1492" s="79"/>
      <c r="T1492" s="79"/>
      <c r="U1492" s="80"/>
      <c r="V1492" s="78">
        <v>0</v>
      </c>
      <c r="W1492" s="78"/>
      <c r="X1492" s="11" t="str">
        <f ca="1">IF(ISBLANK(BudgetsQTable[[#This Row],[budg_seq_yr]]),"FY"&amp;fiscalyear,"FY"&amp;fiscalyear-1+BudgetsQTable[[#This Row],[budg_seq_yr]])</f>
        <v>FY18</v>
      </c>
      <c r="Y1492" s="79">
        <v>1122630</v>
      </c>
      <c r="Z1492" s="78" t="s">
        <v>2869</v>
      </c>
      <c r="AA1492" s="78" t="s">
        <v>468</v>
      </c>
      <c r="AB1492" s="76" t="s">
        <v>2821</v>
      </c>
      <c r="AC1492" s="78" t="s">
        <v>468</v>
      </c>
    </row>
    <row r="1493" spans="1:29" x14ac:dyDescent="0.35">
      <c r="A1493" s="10" t="s">
        <v>1727</v>
      </c>
      <c r="B1493" s="76" t="s">
        <v>2863</v>
      </c>
      <c r="C1493" s="76">
        <f>C1492+(BudgetsQTable[[#This Row],[lead]]&lt;&gt;K1492)</f>
        <v>189</v>
      </c>
      <c r="D1493" s="76">
        <f>D1492*(BudgetsQTable[[#This Row],[lead]]=K1492)+(BudgetsQTable[[#This Row],[prop_id]]&lt;&gt;A1492)</f>
        <v>1</v>
      </c>
      <c r="E1493" s="77">
        <v>43005.581944444442</v>
      </c>
      <c r="F1493" s="78" t="s">
        <v>2868</v>
      </c>
      <c r="G1493" s="78" t="s">
        <v>2869</v>
      </c>
      <c r="H1493" s="78" t="s">
        <v>468</v>
      </c>
      <c r="I1493" s="76" t="s">
        <v>807</v>
      </c>
      <c r="J1493" s="76" t="s">
        <v>753</v>
      </c>
      <c r="K1493" s="78" t="s">
        <v>1727</v>
      </c>
      <c r="L1493" s="7" t="str">
        <f>IF(BudgetsQTable[[#This Row],[pi_last_name]]=" ","",HYPERLINK("https://www.ejacket.nsf.gov/ej/showProposal.do?Continue=Y&amp;ID="&amp;BudgetsQTable[[#This Row],[prop_id]],BudgetsQTable[[#This Row],[prop_id]]))</f>
        <v/>
      </c>
      <c r="M1493" s="78" t="s">
        <v>753</v>
      </c>
      <c r="N1493" s="7" t="str">
        <f>IF(BudgetsQTable[[#This Row],[pi_last_name]]=" ","",HYPERLINK("mailto:"&amp;BudgetsQTable[[#This Row],[pi_email]]&amp;"&amp;subject=Your NSF Proposal:  "&amp;BudgetsQTable[[#This Row],[prop_id]],BudgetsQTable[[#This Row],[pi_email]]))</f>
        <v/>
      </c>
      <c r="O1493" s="78" t="s">
        <v>753</v>
      </c>
      <c r="P1493" s="78">
        <v>1</v>
      </c>
      <c r="Q1493" s="78">
        <v>1</v>
      </c>
      <c r="R1493" s="79">
        <v>0</v>
      </c>
      <c r="S1493" s="79">
        <v>8450</v>
      </c>
      <c r="T1493" s="79">
        <v>0</v>
      </c>
      <c r="U1493" s="80">
        <v>308550</v>
      </c>
      <c r="V1493" s="78">
        <v>0</v>
      </c>
      <c r="W1493" s="78">
        <v>1</v>
      </c>
      <c r="X1493" s="11" t="str">
        <f ca="1">IF(ISBLANK(BudgetsQTable[[#This Row],[budg_seq_yr]]),"FY"&amp;fiscalyear,"FY"&amp;fiscalyear-1+BudgetsQTable[[#This Row],[budg_seq_yr]])</f>
        <v>FY18</v>
      </c>
      <c r="Y1493" s="79">
        <v>308550</v>
      </c>
      <c r="Z1493" s="78" t="s">
        <v>2869</v>
      </c>
      <c r="AA1493" s="78" t="s">
        <v>468</v>
      </c>
      <c r="AB1493" s="76" t="s">
        <v>2821</v>
      </c>
      <c r="AC1493" s="78" t="s">
        <v>468</v>
      </c>
    </row>
    <row r="1494" spans="1:29" x14ac:dyDescent="0.35">
      <c r="A1494" s="10" t="s">
        <v>1727</v>
      </c>
      <c r="B1494" s="76" t="s">
        <v>2863</v>
      </c>
      <c r="C1494" s="76">
        <f>C1493+(BudgetsQTable[[#This Row],[lead]]&lt;&gt;K1493)</f>
        <v>189</v>
      </c>
      <c r="D1494" s="76">
        <f>D1493*(BudgetsQTable[[#This Row],[lead]]=K1493)+(BudgetsQTable[[#This Row],[prop_id]]&lt;&gt;A1493)</f>
        <v>1</v>
      </c>
      <c r="E1494" s="77">
        <v>43005.581944444442</v>
      </c>
      <c r="F1494" s="78" t="s">
        <v>2868</v>
      </c>
      <c r="G1494" s="78" t="s">
        <v>2869</v>
      </c>
      <c r="H1494" s="78" t="s">
        <v>468</v>
      </c>
      <c r="I1494" s="76" t="s">
        <v>807</v>
      </c>
      <c r="J1494" s="76" t="s">
        <v>753</v>
      </c>
      <c r="K1494" s="78" t="s">
        <v>1727</v>
      </c>
      <c r="L1494" s="7" t="str">
        <f>IF(BudgetsQTable[[#This Row],[pi_last_name]]=" ","",HYPERLINK("https://www.ejacket.nsf.gov/ej/showProposal.do?Continue=Y&amp;ID="&amp;BudgetsQTable[[#This Row],[prop_id]],BudgetsQTable[[#This Row],[prop_id]]))</f>
        <v/>
      </c>
      <c r="M1494" s="78" t="s">
        <v>753</v>
      </c>
      <c r="N1494" s="7" t="str">
        <f>IF(BudgetsQTable[[#This Row],[pi_last_name]]=" ","",HYPERLINK("mailto:"&amp;BudgetsQTable[[#This Row],[pi_email]]&amp;"&amp;subject=Your NSF Proposal:  "&amp;BudgetsQTable[[#This Row],[prop_id]],BudgetsQTable[[#This Row],[pi_email]]))</f>
        <v/>
      </c>
      <c r="O1494" s="78" t="s">
        <v>753</v>
      </c>
      <c r="P1494" s="78">
        <v>1</v>
      </c>
      <c r="Q1494" s="78">
        <v>1</v>
      </c>
      <c r="R1494" s="79">
        <v>0</v>
      </c>
      <c r="S1494" s="79">
        <v>8644</v>
      </c>
      <c r="T1494" s="79">
        <v>0</v>
      </c>
      <c r="U1494" s="80">
        <v>280889</v>
      </c>
      <c r="V1494" s="78">
        <v>0</v>
      </c>
      <c r="W1494" s="78">
        <v>2</v>
      </c>
      <c r="X1494" s="11" t="str">
        <f ca="1">IF(ISBLANK(BudgetsQTable[[#This Row],[budg_seq_yr]]),"FY"&amp;fiscalyear,"FY"&amp;fiscalyear-1+BudgetsQTable[[#This Row],[budg_seq_yr]])</f>
        <v>FY19</v>
      </c>
      <c r="Y1494" s="79">
        <v>280889</v>
      </c>
      <c r="Z1494" s="78" t="s">
        <v>2869</v>
      </c>
      <c r="AA1494" s="78" t="s">
        <v>468</v>
      </c>
      <c r="AB1494" s="76" t="s">
        <v>2821</v>
      </c>
      <c r="AC1494" s="78" t="s">
        <v>468</v>
      </c>
    </row>
    <row r="1495" spans="1:29" x14ac:dyDescent="0.35">
      <c r="A1495" s="10" t="s">
        <v>1727</v>
      </c>
      <c r="B1495" s="76" t="s">
        <v>2863</v>
      </c>
      <c r="C1495" s="76">
        <f>C1494+(BudgetsQTable[[#This Row],[lead]]&lt;&gt;K1494)</f>
        <v>189</v>
      </c>
      <c r="D1495" s="76">
        <f>D1494*(BudgetsQTable[[#This Row],[lead]]=K1494)+(BudgetsQTable[[#This Row],[prop_id]]&lt;&gt;A1494)</f>
        <v>1</v>
      </c>
      <c r="E1495" s="77">
        <v>43005.581944444442</v>
      </c>
      <c r="F1495" s="78" t="s">
        <v>2868</v>
      </c>
      <c r="G1495" s="78" t="s">
        <v>2869</v>
      </c>
      <c r="H1495" s="78" t="s">
        <v>468</v>
      </c>
      <c r="I1495" s="76" t="s">
        <v>807</v>
      </c>
      <c r="J1495" s="76" t="s">
        <v>753</v>
      </c>
      <c r="K1495" s="78" t="s">
        <v>1727</v>
      </c>
      <c r="L1495" s="7" t="str">
        <f>IF(BudgetsQTable[[#This Row],[pi_last_name]]=" ","",HYPERLINK("https://www.ejacket.nsf.gov/ej/showProposal.do?Continue=Y&amp;ID="&amp;BudgetsQTable[[#This Row],[prop_id]],BudgetsQTable[[#This Row],[prop_id]]))</f>
        <v/>
      </c>
      <c r="M1495" s="78" t="s">
        <v>753</v>
      </c>
      <c r="N1495" s="7" t="str">
        <f>IF(BudgetsQTable[[#This Row],[pi_last_name]]=" ","",HYPERLINK("mailto:"&amp;BudgetsQTable[[#This Row],[pi_email]]&amp;"&amp;subject=Your NSF Proposal:  "&amp;BudgetsQTable[[#This Row],[prop_id]],BudgetsQTable[[#This Row],[pi_email]]))</f>
        <v/>
      </c>
      <c r="O1495" s="78" t="s">
        <v>753</v>
      </c>
      <c r="P1495" s="78">
        <v>1</v>
      </c>
      <c r="Q1495" s="78">
        <v>1</v>
      </c>
      <c r="R1495" s="79">
        <v>0</v>
      </c>
      <c r="S1495" s="79">
        <v>8843</v>
      </c>
      <c r="T1495" s="79">
        <v>0</v>
      </c>
      <c r="U1495" s="80">
        <v>285011</v>
      </c>
      <c r="V1495" s="78">
        <v>0</v>
      </c>
      <c r="W1495" s="78">
        <v>3</v>
      </c>
      <c r="X1495" s="11" t="str">
        <f ca="1">IF(ISBLANK(BudgetsQTable[[#This Row],[budg_seq_yr]]),"FY"&amp;fiscalyear,"FY"&amp;fiscalyear-1+BudgetsQTable[[#This Row],[budg_seq_yr]])</f>
        <v>FY20</v>
      </c>
      <c r="Y1495" s="79">
        <v>285011</v>
      </c>
      <c r="Z1495" s="78" t="s">
        <v>2869</v>
      </c>
      <c r="AA1495" s="78" t="s">
        <v>468</v>
      </c>
      <c r="AB1495" s="76" t="s">
        <v>2821</v>
      </c>
      <c r="AC1495" s="78" t="s">
        <v>468</v>
      </c>
    </row>
    <row r="1496" spans="1:29" x14ac:dyDescent="0.35">
      <c r="A1496" s="10" t="s">
        <v>1727</v>
      </c>
      <c r="B1496" s="76" t="s">
        <v>2863</v>
      </c>
      <c r="C1496" s="76">
        <f>C1495+(BudgetsQTable[[#This Row],[lead]]&lt;&gt;K1495)</f>
        <v>189</v>
      </c>
      <c r="D1496" s="76">
        <f>D1495*(BudgetsQTable[[#This Row],[lead]]=K1495)+(BudgetsQTable[[#This Row],[prop_id]]&lt;&gt;A1495)</f>
        <v>1</v>
      </c>
      <c r="E1496" s="77">
        <v>43005.581944444442</v>
      </c>
      <c r="F1496" s="78" t="s">
        <v>2868</v>
      </c>
      <c r="G1496" s="78" t="s">
        <v>2869</v>
      </c>
      <c r="H1496" s="78" t="s">
        <v>468</v>
      </c>
      <c r="I1496" s="76" t="s">
        <v>807</v>
      </c>
      <c r="J1496" s="76" t="s">
        <v>753</v>
      </c>
      <c r="K1496" s="78" t="s">
        <v>1727</v>
      </c>
      <c r="L1496" s="7" t="str">
        <f>IF(BudgetsQTable[[#This Row],[pi_last_name]]=" ","",HYPERLINK("https://www.ejacket.nsf.gov/ej/showProposal.do?Continue=Y&amp;ID="&amp;BudgetsQTable[[#This Row],[prop_id]],BudgetsQTable[[#This Row],[prop_id]]))</f>
        <v/>
      </c>
      <c r="M1496" s="78" t="s">
        <v>753</v>
      </c>
      <c r="N1496" s="7" t="str">
        <f>IF(BudgetsQTable[[#This Row],[pi_last_name]]=" ","",HYPERLINK("mailto:"&amp;BudgetsQTable[[#This Row],[pi_email]]&amp;"&amp;subject=Your NSF Proposal:  "&amp;BudgetsQTable[[#This Row],[prop_id]],BudgetsQTable[[#This Row],[pi_email]]))</f>
        <v/>
      </c>
      <c r="O1496" s="78" t="s">
        <v>753</v>
      </c>
      <c r="P1496" s="78">
        <v>1</v>
      </c>
      <c r="Q1496" s="78">
        <v>1</v>
      </c>
      <c r="R1496" s="79">
        <v>0</v>
      </c>
      <c r="S1496" s="79">
        <v>9046</v>
      </c>
      <c r="T1496" s="79">
        <v>0</v>
      </c>
      <c r="U1496" s="80">
        <v>248180</v>
      </c>
      <c r="V1496" s="78">
        <v>0</v>
      </c>
      <c r="W1496" s="78">
        <v>4</v>
      </c>
      <c r="X1496" s="11" t="str">
        <f ca="1">IF(ISBLANK(BudgetsQTable[[#This Row],[budg_seq_yr]]),"FY"&amp;fiscalyear,"FY"&amp;fiscalyear-1+BudgetsQTable[[#This Row],[budg_seq_yr]])</f>
        <v>FY21</v>
      </c>
      <c r="Y1496" s="79">
        <v>248180</v>
      </c>
      <c r="Z1496" s="78" t="s">
        <v>2869</v>
      </c>
      <c r="AA1496" s="78" t="s">
        <v>468</v>
      </c>
      <c r="AB1496" s="76" t="s">
        <v>2821</v>
      </c>
      <c r="AC1496" s="78" t="s">
        <v>468</v>
      </c>
    </row>
    <row r="1497" spans="1:29" x14ac:dyDescent="0.35">
      <c r="A1497" s="10" t="s">
        <v>1730</v>
      </c>
      <c r="B1497" s="76" t="s">
        <v>2824</v>
      </c>
      <c r="C1497" s="76">
        <f>C1496+(BudgetsQTable[[#This Row],[lead]]&lt;&gt;K1496)</f>
        <v>190</v>
      </c>
      <c r="D1497" s="76">
        <f>D1496*(BudgetsQTable[[#This Row],[lead]]=K1496)+(BudgetsQTable[[#This Row],[prop_id]]&lt;&gt;A1496)</f>
        <v>1</v>
      </c>
      <c r="E1497" s="77">
        <v>43005.582638888889</v>
      </c>
      <c r="F1497" s="78" t="s">
        <v>2817</v>
      </c>
      <c r="G1497" s="78" t="s">
        <v>2818</v>
      </c>
      <c r="H1497" s="78" t="s">
        <v>472</v>
      </c>
      <c r="I1497" s="76" t="s">
        <v>863</v>
      </c>
      <c r="J1497" s="76" t="s">
        <v>4042</v>
      </c>
      <c r="K1497" s="78" t="s">
        <v>1730</v>
      </c>
      <c r="L1497" s="7" t="str">
        <f>IF(BudgetsQTable[[#This Row],[pi_last_name]]=" ","",HYPERLINK("https://www.ejacket.nsf.gov/ej/showProposal.do?Continue=Y&amp;ID="&amp;BudgetsQTable[[#This Row],[prop_id]],BudgetsQTable[[#This Row],[prop_id]]))</f>
        <v>1763717</v>
      </c>
      <c r="M1497" s="78" t="s">
        <v>1731</v>
      </c>
      <c r="N1497" s="7" t="str">
        <f>IF(BudgetsQTable[[#This Row],[pi_last_name]]=" ","",HYPERLINK("mailto:"&amp;BudgetsQTable[[#This Row],[pi_email]]&amp;"&amp;subject=Your NSF Proposal:  "&amp;BudgetsQTable[[#This Row],[prop_id]],BudgetsQTable[[#This Row],[pi_email]]))</f>
        <v>qcheng@ou.edu</v>
      </c>
      <c r="O1497" s="78" t="s">
        <v>4039</v>
      </c>
      <c r="P1497" s="78"/>
      <c r="Q1497" s="78"/>
      <c r="R1497" s="79"/>
      <c r="S1497" s="79"/>
      <c r="T1497" s="79"/>
      <c r="U1497" s="80"/>
      <c r="V1497" s="78">
        <v>0</v>
      </c>
      <c r="W1497" s="78"/>
      <c r="X1497" s="11" t="str">
        <f ca="1">IF(ISBLANK(BudgetsQTable[[#This Row],[budg_seq_yr]]),"FY"&amp;fiscalyear,"FY"&amp;fiscalyear-1+BudgetsQTable[[#This Row],[budg_seq_yr]])</f>
        <v>FY18</v>
      </c>
      <c r="Y1497" s="79">
        <v>298823</v>
      </c>
      <c r="Z1497" s="78" t="s">
        <v>2818</v>
      </c>
      <c r="AA1497" s="78" t="s">
        <v>472</v>
      </c>
      <c r="AB1497" s="76" t="s">
        <v>2821</v>
      </c>
      <c r="AC1497" s="78" t="s">
        <v>4037</v>
      </c>
    </row>
    <row r="1498" spans="1:29" x14ac:dyDescent="0.35">
      <c r="A1498" s="10" t="s">
        <v>1730</v>
      </c>
      <c r="B1498" s="76" t="s">
        <v>2824</v>
      </c>
      <c r="C1498" s="76">
        <f>C1497+(BudgetsQTable[[#This Row],[lead]]&lt;&gt;K1497)</f>
        <v>190</v>
      </c>
      <c r="D1498" s="76">
        <f>D1497*(BudgetsQTable[[#This Row],[lead]]=K1497)+(BudgetsQTable[[#This Row],[prop_id]]&lt;&gt;A1497)</f>
        <v>1</v>
      </c>
      <c r="E1498" s="77">
        <v>43005.582638888889</v>
      </c>
      <c r="F1498" s="78" t="s">
        <v>2817</v>
      </c>
      <c r="G1498" s="78" t="s">
        <v>2818</v>
      </c>
      <c r="H1498" s="78" t="s">
        <v>472</v>
      </c>
      <c r="I1498" s="76" t="s">
        <v>863</v>
      </c>
      <c r="J1498" s="76" t="s">
        <v>753</v>
      </c>
      <c r="K1498" s="78" t="s">
        <v>1730</v>
      </c>
      <c r="L1498" s="7" t="str">
        <f>IF(BudgetsQTable[[#This Row],[pi_last_name]]=" ","",HYPERLINK("https://www.ejacket.nsf.gov/ej/showProposal.do?Continue=Y&amp;ID="&amp;BudgetsQTable[[#This Row],[prop_id]],BudgetsQTable[[#This Row],[prop_id]]))</f>
        <v/>
      </c>
      <c r="M1498" s="78" t="s">
        <v>753</v>
      </c>
      <c r="N1498" s="7" t="str">
        <f>IF(BudgetsQTable[[#This Row],[pi_last_name]]=" ","",HYPERLINK("mailto:"&amp;BudgetsQTable[[#This Row],[pi_email]]&amp;"&amp;subject=Your NSF Proposal:  "&amp;BudgetsQTable[[#This Row],[prop_id]],BudgetsQTable[[#This Row],[pi_email]]))</f>
        <v/>
      </c>
      <c r="O1498" s="78" t="s">
        <v>753</v>
      </c>
      <c r="P1498" s="78">
        <v>1</v>
      </c>
      <c r="Q1498" s="78">
        <v>1</v>
      </c>
      <c r="R1498" s="79">
        <v>0</v>
      </c>
      <c r="S1498" s="79">
        <v>0</v>
      </c>
      <c r="T1498" s="79">
        <v>0</v>
      </c>
      <c r="U1498" s="80">
        <v>97590</v>
      </c>
      <c r="V1498" s="78">
        <v>0</v>
      </c>
      <c r="W1498" s="78">
        <v>1</v>
      </c>
      <c r="X1498" s="11" t="str">
        <f ca="1">IF(ISBLANK(BudgetsQTable[[#This Row],[budg_seq_yr]]),"FY"&amp;fiscalyear,"FY"&amp;fiscalyear-1+BudgetsQTable[[#This Row],[budg_seq_yr]])</f>
        <v>FY18</v>
      </c>
      <c r="Y1498" s="79">
        <v>97590</v>
      </c>
      <c r="Z1498" s="78" t="s">
        <v>2818</v>
      </c>
      <c r="AA1498" s="78" t="s">
        <v>472</v>
      </c>
      <c r="AB1498" s="76" t="s">
        <v>2821</v>
      </c>
      <c r="AC1498" s="78" t="s">
        <v>4037</v>
      </c>
    </row>
    <row r="1499" spans="1:29" x14ac:dyDescent="0.35">
      <c r="A1499" s="10" t="s">
        <v>1730</v>
      </c>
      <c r="B1499" s="76" t="s">
        <v>2824</v>
      </c>
      <c r="C1499" s="76">
        <f>C1498+(BudgetsQTable[[#This Row],[lead]]&lt;&gt;K1498)</f>
        <v>190</v>
      </c>
      <c r="D1499" s="76">
        <f>D1498*(BudgetsQTable[[#This Row],[lead]]=K1498)+(BudgetsQTable[[#This Row],[prop_id]]&lt;&gt;A1498)</f>
        <v>1</v>
      </c>
      <c r="E1499" s="77">
        <v>43005.582638888889</v>
      </c>
      <c r="F1499" s="78" t="s">
        <v>2817</v>
      </c>
      <c r="G1499" s="78" t="s">
        <v>2818</v>
      </c>
      <c r="H1499" s="78" t="s">
        <v>472</v>
      </c>
      <c r="I1499" s="76" t="s">
        <v>863</v>
      </c>
      <c r="J1499" s="76" t="s">
        <v>753</v>
      </c>
      <c r="K1499" s="78" t="s">
        <v>1730</v>
      </c>
      <c r="L1499" s="7" t="str">
        <f>IF(BudgetsQTable[[#This Row],[pi_last_name]]=" ","",HYPERLINK("https://www.ejacket.nsf.gov/ej/showProposal.do?Continue=Y&amp;ID="&amp;BudgetsQTable[[#This Row],[prop_id]],BudgetsQTable[[#This Row],[prop_id]]))</f>
        <v/>
      </c>
      <c r="M1499" s="78" t="s">
        <v>753</v>
      </c>
      <c r="N1499" s="7" t="str">
        <f>IF(BudgetsQTable[[#This Row],[pi_last_name]]=" ","",HYPERLINK("mailto:"&amp;BudgetsQTable[[#This Row],[pi_email]]&amp;"&amp;subject=Your NSF Proposal:  "&amp;BudgetsQTable[[#This Row],[prop_id]],BudgetsQTable[[#This Row],[pi_email]]))</f>
        <v/>
      </c>
      <c r="O1499" s="78" t="s">
        <v>753</v>
      </c>
      <c r="P1499" s="78">
        <v>1</v>
      </c>
      <c r="Q1499" s="78">
        <v>1</v>
      </c>
      <c r="R1499" s="79">
        <v>0</v>
      </c>
      <c r="S1499" s="79">
        <v>0</v>
      </c>
      <c r="T1499" s="79">
        <v>0</v>
      </c>
      <c r="U1499" s="80">
        <v>100099</v>
      </c>
      <c r="V1499" s="78">
        <v>0</v>
      </c>
      <c r="W1499" s="78">
        <v>2</v>
      </c>
      <c r="X1499" s="11" t="str">
        <f ca="1">IF(ISBLANK(BudgetsQTable[[#This Row],[budg_seq_yr]]),"FY"&amp;fiscalyear,"FY"&amp;fiscalyear-1+BudgetsQTable[[#This Row],[budg_seq_yr]])</f>
        <v>FY19</v>
      </c>
      <c r="Y1499" s="79">
        <v>100099</v>
      </c>
      <c r="Z1499" s="78" t="s">
        <v>2818</v>
      </c>
      <c r="AA1499" s="78" t="s">
        <v>472</v>
      </c>
      <c r="AB1499" s="76" t="s">
        <v>2821</v>
      </c>
      <c r="AC1499" s="78" t="s">
        <v>4037</v>
      </c>
    </row>
    <row r="1500" spans="1:29" x14ac:dyDescent="0.35">
      <c r="A1500" s="10" t="s">
        <v>1730</v>
      </c>
      <c r="B1500" s="76" t="s">
        <v>2824</v>
      </c>
      <c r="C1500" s="76">
        <f>C1499+(BudgetsQTable[[#This Row],[lead]]&lt;&gt;K1499)</f>
        <v>190</v>
      </c>
      <c r="D1500" s="76">
        <f>D1499*(BudgetsQTable[[#This Row],[lead]]=K1499)+(BudgetsQTable[[#This Row],[prop_id]]&lt;&gt;A1499)</f>
        <v>1</v>
      </c>
      <c r="E1500" s="77">
        <v>43005.582638888889</v>
      </c>
      <c r="F1500" s="78" t="s">
        <v>2817</v>
      </c>
      <c r="G1500" s="78" t="s">
        <v>2818</v>
      </c>
      <c r="H1500" s="78" t="s">
        <v>472</v>
      </c>
      <c r="I1500" s="76" t="s">
        <v>863</v>
      </c>
      <c r="J1500" s="76" t="s">
        <v>753</v>
      </c>
      <c r="K1500" s="78" t="s">
        <v>1730</v>
      </c>
      <c r="L1500" s="7" t="str">
        <f>IF(BudgetsQTable[[#This Row],[pi_last_name]]=" ","",HYPERLINK("https://www.ejacket.nsf.gov/ej/showProposal.do?Continue=Y&amp;ID="&amp;BudgetsQTable[[#This Row],[prop_id]],BudgetsQTable[[#This Row],[prop_id]]))</f>
        <v/>
      </c>
      <c r="M1500" s="78" t="s">
        <v>753</v>
      </c>
      <c r="N1500" s="7" t="str">
        <f>IF(BudgetsQTable[[#This Row],[pi_last_name]]=" ","",HYPERLINK("mailto:"&amp;BudgetsQTable[[#This Row],[pi_email]]&amp;"&amp;subject=Your NSF Proposal:  "&amp;BudgetsQTable[[#This Row],[prop_id]],BudgetsQTable[[#This Row],[pi_email]]))</f>
        <v/>
      </c>
      <c r="O1500" s="78" t="s">
        <v>753</v>
      </c>
      <c r="P1500" s="78">
        <v>1</v>
      </c>
      <c r="Q1500" s="78">
        <v>1</v>
      </c>
      <c r="R1500" s="79">
        <v>0</v>
      </c>
      <c r="S1500" s="79">
        <v>0</v>
      </c>
      <c r="T1500" s="79">
        <v>0</v>
      </c>
      <c r="U1500" s="80">
        <v>101134</v>
      </c>
      <c r="V1500" s="78">
        <v>0</v>
      </c>
      <c r="W1500" s="78">
        <v>3</v>
      </c>
      <c r="X1500" s="11" t="str">
        <f ca="1">IF(ISBLANK(BudgetsQTable[[#This Row],[budg_seq_yr]]),"FY"&amp;fiscalyear,"FY"&amp;fiscalyear-1+BudgetsQTable[[#This Row],[budg_seq_yr]])</f>
        <v>FY20</v>
      </c>
      <c r="Y1500" s="79">
        <v>101134</v>
      </c>
      <c r="Z1500" s="78" t="s">
        <v>2818</v>
      </c>
      <c r="AA1500" s="78" t="s">
        <v>472</v>
      </c>
      <c r="AB1500" s="76" t="s">
        <v>2821</v>
      </c>
      <c r="AC1500" s="78" t="s">
        <v>4037</v>
      </c>
    </row>
    <row r="1501" spans="1:29" x14ac:dyDescent="0.35">
      <c r="A1501" s="10" t="s">
        <v>4043</v>
      </c>
      <c r="B1501" s="76" t="s">
        <v>2834</v>
      </c>
      <c r="C1501" s="76">
        <f>C1500+(BudgetsQTable[[#This Row],[lead]]&lt;&gt;K1500)</f>
        <v>190</v>
      </c>
      <c r="D1501" s="76">
        <f>D1500*(BudgetsQTable[[#This Row],[lead]]=K1500)+(BudgetsQTable[[#This Row],[prop_id]]&lt;&gt;A1500)</f>
        <v>2</v>
      </c>
      <c r="E1501" s="77">
        <v>43005.537499999999</v>
      </c>
      <c r="F1501" s="78" t="s">
        <v>2817</v>
      </c>
      <c r="G1501" s="78" t="s">
        <v>2818</v>
      </c>
      <c r="H1501" s="78" t="s">
        <v>472</v>
      </c>
      <c r="I1501" s="76" t="s">
        <v>863</v>
      </c>
      <c r="J1501" s="76" t="s">
        <v>4046</v>
      </c>
      <c r="K1501" s="78" t="s">
        <v>1730</v>
      </c>
      <c r="L1501" s="7" t="str">
        <f>IF(BudgetsQTable[[#This Row],[pi_last_name]]=" ","",HYPERLINK("https://www.ejacket.nsf.gov/ej/showProposal.do?Continue=Y&amp;ID="&amp;BudgetsQTable[[#This Row],[prop_id]],BudgetsQTable[[#This Row],[prop_id]]))</f>
        <v>1763635</v>
      </c>
      <c r="M1501" s="78" t="s">
        <v>4044</v>
      </c>
      <c r="N1501" s="7" t="str">
        <f>IF(BudgetsQTable[[#This Row],[pi_last_name]]=" ","",HYPERLINK("mailto:"&amp;BudgetsQTable[[#This Row],[pi_email]]&amp;"&amp;subject=Your NSF Proposal:  "&amp;BudgetsQTable[[#This Row],[prop_id]],BudgetsQTable[[#This Row],[pi_email]]))</f>
        <v>dwan@math.uci.edu</v>
      </c>
      <c r="O1501" s="78" t="s">
        <v>2899</v>
      </c>
      <c r="P1501" s="78"/>
      <c r="Q1501" s="78"/>
      <c r="R1501" s="79"/>
      <c r="S1501" s="79"/>
      <c r="T1501" s="79"/>
      <c r="U1501" s="80"/>
      <c r="V1501" s="78">
        <v>0</v>
      </c>
      <c r="W1501" s="78"/>
      <c r="X1501" s="11" t="str">
        <f ca="1">IF(ISBLANK(BudgetsQTable[[#This Row],[budg_seq_yr]]),"FY"&amp;fiscalyear,"FY"&amp;fiscalyear-1+BudgetsQTable[[#This Row],[budg_seq_yr]])</f>
        <v>FY18</v>
      </c>
      <c r="Y1501" s="79">
        <v>299950</v>
      </c>
      <c r="Z1501" s="78" t="s">
        <v>2818</v>
      </c>
      <c r="AA1501" s="78" t="s">
        <v>472</v>
      </c>
      <c r="AB1501" s="76" t="s">
        <v>2821</v>
      </c>
      <c r="AC1501" s="78" t="s">
        <v>3122</v>
      </c>
    </row>
    <row r="1502" spans="1:29" x14ac:dyDescent="0.35">
      <c r="A1502" s="10" t="s">
        <v>4043</v>
      </c>
      <c r="B1502" s="76" t="s">
        <v>2834</v>
      </c>
      <c r="C1502" s="76">
        <f>C1501+(BudgetsQTable[[#This Row],[lead]]&lt;&gt;K1501)</f>
        <v>190</v>
      </c>
      <c r="D1502" s="76">
        <f>D1501*(BudgetsQTable[[#This Row],[lead]]=K1501)+(BudgetsQTable[[#This Row],[prop_id]]&lt;&gt;A1501)</f>
        <v>2</v>
      </c>
      <c r="E1502" s="77">
        <v>43005.537499999999</v>
      </c>
      <c r="F1502" s="78" t="s">
        <v>2817</v>
      </c>
      <c r="G1502" s="78" t="s">
        <v>2818</v>
      </c>
      <c r="H1502" s="78" t="s">
        <v>472</v>
      </c>
      <c r="I1502" s="76" t="s">
        <v>863</v>
      </c>
      <c r="J1502" s="76" t="s">
        <v>753</v>
      </c>
      <c r="K1502" s="78" t="s">
        <v>1730</v>
      </c>
      <c r="L1502" s="7" t="str">
        <f>IF(BudgetsQTable[[#This Row],[pi_last_name]]=" ","",HYPERLINK("https://www.ejacket.nsf.gov/ej/showProposal.do?Continue=Y&amp;ID="&amp;BudgetsQTable[[#This Row],[prop_id]],BudgetsQTable[[#This Row],[prop_id]]))</f>
        <v/>
      </c>
      <c r="M1502" s="78" t="s">
        <v>753</v>
      </c>
      <c r="N1502" s="7" t="str">
        <f>IF(BudgetsQTable[[#This Row],[pi_last_name]]=" ","",HYPERLINK("mailto:"&amp;BudgetsQTable[[#This Row],[pi_email]]&amp;"&amp;subject=Your NSF Proposal:  "&amp;BudgetsQTable[[#This Row],[prop_id]],BudgetsQTable[[#This Row],[pi_email]]))</f>
        <v/>
      </c>
      <c r="O1502" s="78" t="s">
        <v>753</v>
      </c>
      <c r="P1502" s="78">
        <v>1</v>
      </c>
      <c r="Q1502" s="78">
        <v>1</v>
      </c>
      <c r="R1502" s="79">
        <v>0</v>
      </c>
      <c r="S1502" s="79">
        <v>5000</v>
      </c>
      <c r="T1502" s="79">
        <v>0</v>
      </c>
      <c r="U1502" s="80">
        <v>99405</v>
      </c>
      <c r="V1502" s="78">
        <v>0</v>
      </c>
      <c r="W1502" s="78">
        <v>1</v>
      </c>
      <c r="X1502" s="11" t="str">
        <f ca="1">IF(ISBLANK(BudgetsQTable[[#This Row],[budg_seq_yr]]),"FY"&amp;fiscalyear,"FY"&amp;fiscalyear-1+BudgetsQTable[[#This Row],[budg_seq_yr]])</f>
        <v>FY18</v>
      </c>
      <c r="Y1502" s="79">
        <v>99405</v>
      </c>
      <c r="Z1502" s="78" t="s">
        <v>2818</v>
      </c>
      <c r="AA1502" s="78" t="s">
        <v>472</v>
      </c>
      <c r="AB1502" s="76" t="s">
        <v>2821</v>
      </c>
      <c r="AC1502" s="78" t="s">
        <v>3122</v>
      </c>
    </row>
    <row r="1503" spans="1:29" x14ac:dyDescent="0.35">
      <c r="A1503" s="10" t="s">
        <v>4043</v>
      </c>
      <c r="B1503" s="76" t="s">
        <v>2834</v>
      </c>
      <c r="C1503" s="76">
        <f>C1502+(BudgetsQTable[[#This Row],[lead]]&lt;&gt;K1502)</f>
        <v>190</v>
      </c>
      <c r="D1503" s="76">
        <f>D1502*(BudgetsQTable[[#This Row],[lead]]=K1502)+(BudgetsQTable[[#This Row],[prop_id]]&lt;&gt;A1502)</f>
        <v>2</v>
      </c>
      <c r="E1503" s="77">
        <v>43005.537499999999</v>
      </c>
      <c r="F1503" s="78" t="s">
        <v>2817</v>
      </c>
      <c r="G1503" s="78" t="s">
        <v>2818</v>
      </c>
      <c r="H1503" s="78" t="s">
        <v>472</v>
      </c>
      <c r="I1503" s="76" t="s">
        <v>863</v>
      </c>
      <c r="J1503" s="76" t="s">
        <v>753</v>
      </c>
      <c r="K1503" s="78" t="s">
        <v>1730</v>
      </c>
      <c r="L1503" s="7" t="str">
        <f>IF(BudgetsQTable[[#This Row],[pi_last_name]]=" ","",HYPERLINK("https://www.ejacket.nsf.gov/ej/showProposal.do?Continue=Y&amp;ID="&amp;BudgetsQTable[[#This Row],[prop_id]],BudgetsQTable[[#This Row],[prop_id]]))</f>
        <v/>
      </c>
      <c r="M1503" s="78" t="s">
        <v>753</v>
      </c>
      <c r="N1503" s="7" t="str">
        <f>IF(BudgetsQTable[[#This Row],[pi_last_name]]=" ","",HYPERLINK("mailto:"&amp;BudgetsQTable[[#This Row],[pi_email]]&amp;"&amp;subject=Your NSF Proposal:  "&amp;BudgetsQTable[[#This Row],[prop_id]],BudgetsQTable[[#This Row],[pi_email]]))</f>
        <v/>
      </c>
      <c r="O1503" s="78" t="s">
        <v>753</v>
      </c>
      <c r="P1503" s="78">
        <v>1</v>
      </c>
      <c r="Q1503" s="78">
        <v>1</v>
      </c>
      <c r="R1503" s="79">
        <v>0</v>
      </c>
      <c r="S1503" s="79">
        <v>5150</v>
      </c>
      <c r="T1503" s="79">
        <v>0</v>
      </c>
      <c r="U1503" s="80">
        <v>98870</v>
      </c>
      <c r="V1503" s="78">
        <v>0</v>
      </c>
      <c r="W1503" s="78">
        <v>2</v>
      </c>
      <c r="X1503" s="11" t="str">
        <f ca="1">IF(ISBLANK(BudgetsQTable[[#This Row],[budg_seq_yr]]),"FY"&amp;fiscalyear,"FY"&amp;fiscalyear-1+BudgetsQTable[[#This Row],[budg_seq_yr]])</f>
        <v>FY19</v>
      </c>
      <c r="Y1503" s="79">
        <v>98870</v>
      </c>
      <c r="Z1503" s="78" t="s">
        <v>2818</v>
      </c>
      <c r="AA1503" s="78" t="s">
        <v>472</v>
      </c>
      <c r="AB1503" s="76" t="s">
        <v>2821</v>
      </c>
      <c r="AC1503" s="78" t="s">
        <v>3122</v>
      </c>
    </row>
    <row r="1504" spans="1:29" x14ac:dyDescent="0.35">
      <c r="A1504" s="10" t="s">
        <v>4043</v>
      </c>
      <c r="B1504" s="76" t="s">
        <v>2834</v>
      </c>
      <c r="C1504" s="76">
        <f>C1503+(BudgetsQTable[[#This Row],[lead]]&lt;&gt;K1503)</f>
        <v>190</v>
      </c>
      <c r="D1504" s="76">
        <f>D1503*(BudgetsQTable[[#This Row],[lead]]=K1503)+(BudgetsQTable[[#This Row],[prop_id]]&lt;&gt;A1503)</f>
        <v>2</v>
      </c>
      <c r="E1504" s="77">
        <v>43005.537499999999</v>
      </c>
      <c r="F1504" s="78" t="s">
        <v>2817</v>
      </c>
      <c r="G1504" s="78" t="s">
        <v>2818</v>
      </c>
      <c r="H1504" s="78" t="s">
        <v>472</v>
      </c>
      <c r="I1504" s="76" t="s">
        <v>863</v>
      </c>
      <c r="J1504" s="76" t="s">
        <v>753</v>
      </c>
      <c r="K1504" s="78" t="s">
        <v>1730</v>
      </c>
      <c r="L1504" s="7" t="str">
        <f>IF(BudgetsQTable[[#This Row],[pi_last_name]]=" ","",HYPERLINK("https://www.ejacket.nsf.gov/ej/showProposal.do?Continue=Y&amp;ID="&amp;BudgetsQTable[[#This Row],[prop_id]],BudgetsQTable[[#This Row],[prop_id]]))</f>
        <v/>
      </c>
      <c r="M1504" s="78" t="s">
        <v>753</v>
      </c>
      <c r="N1504" s="7" t="str">
        <f>IF(BudgetsQTable[[#This Row],[pi_last_name]]=" ","",HYPERLINK("mailto:"&amp;BudgetsQTable[[#This Row],[pi_email]]&amp;"&amp;subject=Your NSF Proposal:  "&amp;BudgetsQTable[[#This Row],[prop_id]],BudgetsQTable[[#This Row],[pi_email]]))</f>
        <v/>
      </c>
      <c r="O1504" s="78" t="s">
        <v>753</v>
      </c>
      <c r="P1504" s="78">
        <v>1</v>
      </c>
      <c r="Q1504" s="78">
        <v>1</v>
      </c>
      <c r="R1504" s="79">
        <v>0</v>
      </c>
      <c r="S1504" s="79">
        <v>5305</v>
      </c>
      <c r="T1504" s="79">
        <v>0</v>
      </c>
      <c r="U1504" s="80">
        <v>101675</v>
      </c>
      <c r="V1504" s="78">
        <v>0</v>
      </c>
      <c r="W1504" s="78">
        <v>3</v>
      </c>
      <c r="X1504" s="11" t="str">
        <f ca="1">IF(ISBLANK(BudgetsQTable[[#This Row],[budg_seq_yr]]),"FY"&amp;fiscalyear,"FY"&amp;fiscalyear-1+BudgetsQTable[[#This Row],[budg_seq_yr]])</f>
        <v>FY20</v>
      </c>
      <c r="Y1504" s="79">
        <v>101675</v>
      </c>
      <c r="Z1504" s="78" t="s">
        <v>2818</v>
      </c>
      <c r="AA1504" s="78" t="s">
        <v>472</v>
      </c>
      <c r="AB1504" s="76" t="s">
        <v>2821</v>
      </c>
      <c r="AC1504" s="78" t="s">
        <v>3122</v>
      </c>
    </row>
    <row r="1505" spans="1:29" x14ac:dyDescent="0.35">
      <c r="A1505" s="10" t="s">
        <v>4047</v>
      </c>
      <c r="B1505" s="76" t="s">
        <v>2834</v>
      </c>
      <c r="C1505" s="76">
        <f>C1504+(BudgetsQTable[[#This Row],[lead]]&lt;&gt;K1504)</f>
        <v>190</v>
      </c>
      <c r="D1505" s="76">
        <f>D1504*(BudgetsQTable[[#This Row],[lead]]=K1504)+(BudgetsQTable[[#This Row],[prop_id]]&lt;&gt;A1504)</f>
        <v>3</v>
      </c>
      <c r="E1505" s="77">
        <v>43005.547222222223</v>
      </c>
      <c r="F1505" s="78" t="s">
        <v>2817</v>
      </c>
      <c r="G1505" s="78" t="s">
        <v>2818</v>
      </c>
      <c r="H1505" s="78" t="s">
        <v>472</v>
      </c>
      <c r="I1505" s="76" t="s">
        <v>863</v>
      </c>
      <c r="J1505" s="76" t="s">
        <v>4051</v>
      </c>
      <c r="K1505" s="78" t="s">
        <v>1730</v>
      </c>
      <c r="L1505" s="7" t="str">
        <f>IF(BudgetsQTable[[#This Row],[pi_last_name]]=" ","",HYPERLINK("https://www.ejacket.nsf.gov/ej/showProposal.do?Continue=Y&amp;ID="&amp;BudgetsQTable[[#This Row],[prop_id]],BudgetsQTable[[#This Row],[prop_id]]))</f>
        <v>1763644</v>
      </c>
      <c r="M1505" s="78" t="s">
        <v>4048</v>
      </c>
      <c r="N1505" s="7" t="str">
        <f>IF(BudgetsQTable[[#This Row],[pi_last_name]]=" ","",HYPERLINK("mailto:"&amp;BudgetsQTable[[#This Row],[pi_email]]&amp;"&amp;subject=Your NSF Proposal:  "&amp;BudgetsQTable[[#This Row],[prop_id]],BudgetsQTable[[#This Row],[pi_email]]))</f>
        <v>sgao@clemson.edu</v>
      </c>
      <c r="O1505" s="78" t="s">
        <v>3366</v>
      </c>
      <c r="P1505" s="78"/>
      <c r="Q1505" s="78"/>
      <c r="R1505" s="79"/>
      <c r="S1505" s="79"/>
      <c r="T1505" s="79"/>
      <c r="U1505" s="80"/>
      <c r="V1505" s="78">
        <v>0</v>
      </c>
      <c r="W1505" s="78"/>
      <c r="X1505" s="11" t="str">
        <f ca="1">IF(ISBLANK(BudgetsQTable[[#This Row],[budg_seq_yr]]),"FY"&amp;fiscalyear,"FY"&amp;fiscalyear-1+BudgetsQTable[[#This Row],[budg_seq_yr]])</f>
        <v>FY18</v>
      </c>
      <c r="Y1505" s="79">
        <v>299918</v>
      </c>
      <c r="Z1505" s="78" t="s">
        <v>2818</v>
      </c>
      <c r="AA1505" s="78" t="s">
        <v>472</v>
      </c>
      <c r="AB1505" s="76" t="s">
        <v>2821</v>
      </c>
      <c r="AC1505" s="78" t="s">
        <v>4037</v>
      </c>
    </row>
    <row r="1506" spans="1:29" x14ac:dyDescent="0.35">
      <c r="A1506" s="10" t="s">
        <v>4047</v>
      </c>
      <c r="B1506" s="76" t="s">
        <v>2834</v>
      </c>
      <c r="C1506" s="76">
        <f>C1505+(BudgetsQTable[[#This Row],[lead]]&lt;&gt;K1505)</f>
        <v>190</v>
      </c>
      <c r="D1506" s="76">
        <f>D1505*(BudgetsQTable[[#This Row],[lead]]=K1505)+(BudgetsQTable[[#This Row],[prop_id]]&lt;&gt;A1505)</f>
        <v>3</v>
      </c>
      <c r="E1506" s="77">
        <v>43005.547222222223</v>
      </c>
      <c r="F1506" s="78" t="s">
        <v>2817</v>
      </c>
      <c r="G1506" s="78" t="s">
        <v>2818</v>
      </c>
      <c r="H1506" s="78" t="s">
        <v>472</v>
      </c>
      <c r="I1506" s="76" t="s">
        <v>863</v>
      </c>
      <c r="J1506" s="76" t="s">
        <v>753</v>
      </c>
      <c r="K1506" s="78" t="s">
        <v>1730</v>
      </c>
      <c r="L1506" s="7" t="str">
        <f>IF(BudgetsQTable[[#This Row],[pi_last_name]]=" ","",HYPERLINK("https://www.ejacket.nsf.gov/ej/showProposal.do?Continue=Y&amp;ID="&amp;BudgetsQTable[[#This Row],[prop_id]],BudgetsQTable[[#This Row],[prop_id]]))</f>
        <v/>
      </c>
      <c r="M1506" s="78" t="s">
        <v>753</v>
      </c>
      <c r="N1506" s="7" t="str">
        <f>IF(BudgetsQTable[[#This Row],[pi_last_name]]=" ","",HYPERLINK("mailto:"&amp;BudgetsQTable[[#This Row],[pi_email]]&amp;"&amp;subject=Your NSF Proposal:  "&amp;BudgetsQTable[[#This Row],[prop_id]],BudgetsQTable[[#This Row],[pi_email]]))</f>
        <v/>
      </c>
      <c r="O1506" s="78" t="s">
        <v>753</v>
      </c>
      <c r="P1506" s="78">
        <v>1</v>
      </c>
      <c r="Q1506" s="78">
        <v>1.1000000000000001</v>
      </c>
      <c r="R1506" s="79">
        <v>0</v>
      </c>
      <c r="S1506" s="79">
        <v>4500</v>
      </c>
      <c r="T1506" s="79">
        <v>0</v>
      </c>
      <c r="U1506" s="80">
        <v>98313</v>
      </c>
      <c r="V1506" s="78">
        <v>0</v>
      </c>
      <c r="W1506" s="78">
        <v>1</v>
      </c>
      <c r="X1506" s="11" t="str">
        <f ca="1">IF(ISBLANK(BudgetsQTable[[#This Row],[budg_seq_yr]]),"FY"&amp;fiscalyear,"FY"&amp;fiscalyear-1+BudgetsQTable[[#This Row],[budg_seq_yr]])</f>
        <v>FY18</v>
      </c>
      <c r="Y1506" s="79">
        <v>98313</v>
      </c>
      <c r="Z1506" s="78" t="s">
        <v>2818</v>
      </c>
      <c r="AA1506" s="78" t="s">
        <v>472</v>
      </c>
      <c r="AB1506" s="76" t="s">
        <v>2821</v>
      </c>
      <c r="AC1506" s="78" t="s">
        <v>4037</v>
      </c>
    </row>
    <row r="1507" spans="1:29" x14ac:dyDescent="0.35">
      <c r="A1507" s="10" t="s">
        <v>4047</v>
      </c>
      <c r="B1507" s="76" t="s">
        <v>2834</v>
      </c>
      <c r="C1507" s="76">
        <f>C1506+(BudgetsQTable[[#This Row],[lead]]&lt;&gt;K1506)</f>
        <v>190</v>
      </c>
      <c r="D1507" s="76">
        <f>D1506*(BudgetsQTable[[#This Row],[lead]]=K1506)+(BudgetsQTable[[#This Row],[prop_id]]&lt;&gt;A1506)</f>
        <v>3</v>
      </c>
      <c r="E1507" s="77">
        <v>43005.547222222223</v>
      </c>
      <c r="F1507" s="78" t="s">
        <v>2817</v>
      </c>
      <c r="G1507" s="78" t="s">
        <v>2818</v>
      </c>
      <c r="H1507" s="78" t="s">
        <v>472</v>
      </c>
      <c r="I1507" s="76" t="s">
        <v>863</v>
      </c>
      <c r="J1507" s="76" t="s">
        <v>753</v>
      </c>
      <c r="K1507" s="78" t="s">
        <v>1730</v>
      </c>
      <c r="L1507" s="7" t="str">
        <f>IF(BudgetsQTable[[#This Row],[pi_last_name]]=" ","",HYPERLINK("https://www.ejacket.nsf.gov/ej/showProposal.do?Continue=Y&amp;ID="&amp;BudgetsQTable[[#This Row],[prop_id]],BudgetsQTable[[#This Row],[prop_id]]))</f>
        <v/>
      </c>
      <c r="M1507" s="78" t="s">
        <v>753</v>
      </c>
      <c r="N1507" s="7" t="str">
        <f>IF(BudgetsQTable[[#This Row],[pi_last_name]]=" ","",HYPERLINK("mailto:"&amp;BudgetsQTable[[#This Row],[pi_email]]&amp;"&amp;subject=Your NSF Proposal:  "&amp;BudgetsQTable[[#This Row],[prop_id]],BudgetsQTable[[#This Row],[pi_email]]))</f>
        <v/>
      </c>
      <c r="O1507" s="78" t="s">
        <v>753</v>
      </c>
      <c r="P1507" s="78">
        <v>1</v>
      </c>
      <c r="Q1507" s="78">
        <v>1.1000000000000001</v>
      </c>
      <c r="R1507" s="79">
        <v>0</v>
      </c>
      <c r="S1507" s="79">
        <v>4500</v>
      </c>
      <c r="T1507" s="79">
        <v>0</v>
      </c>
      <c r="U1507" s="80">
        <v>99952</v>
      </c>
      <c r="V1507" s="78">
        <v>0</v>
      </c>
      <c r="W1507" s="78">
        <v>2</v>
      </c>
      <c r="X1507" s="11" t="str">
        <f ca="1">IF(ISBLANK(BudgetsQTable[[#This Row],[budg_seq_yr]]),"FY"&amp;fiscalyear,"FY"&amp;fiscalyear-1+BudgetsQTable[[#This Row],[budg_seq_yr]])</f>
        <v>FY19</v>
      </c>
      <c r="Y1507" s="79">
        <v>99952</v>
      </c>
      <c r="Z1507" s="78" t="s">
        <v>2818</v>
      </c>
      <c r="AA1507" s="78" t="s">
        <v>472</v>
      </c>
      <c r="AB1507" s="76" t="s">
        <v>2821</v>
      </c>
      <c r="AC1507" s="78" t="s">
        <v>4037</v>
      </c>
    </row>
    <row r="1508" spans="1:29" x14ac:dyDescent="0.35">
      <c r="A1508" s="10" t="s">
        <v>4047</v>
      </c>
      <c r="B1508" s="76" t="s">
        <v>2834</v>
      </c>
      <c r="C1508" s="76">
        <f>C1507+(BudgetsQTable[[#This Row],[lead]]&lt;&gt;K1507)</f>
        <v>190</v>
      </c>
      <c r="D1508" s="76">
        <f>D1507*(BudgetsQTable[[#This Row],[lead]]=K1507)+(BudgetsQTable[[#This Row],[prop_id]]&lt;&gt;A1507)</f>
        <v>3</v>
      </c>
      <c r="E1508" s="77">
        <v>43005.547222222223</v>
      </c>
      <c r="F1508" s="78" t="s">
        <v>2817</v>
      </c>
      <c r="G1508" s="78" t="s">
        <v>2818</v>
      </c>
      <c r="H1508" s="78" t="s">
        <v>472</v>
      </c>
      <c r="I1508" s="76" t="s">
        <v>863</v>
      </c>
      <c r="J1508" s="76" t="s">
        <v>753</v>
      </c>
      <c r="K1508" s="78" t="s">
        <v>1730</v>
      </c>
      <c r="L1508" s="7" t="str">
        <f>IF(BudgetsQTable[[#This Row],[pi_last_name]]=" ","",HYPERLINK("https://www.ejacket.nsf.gov/ej/showProposal.do?Continue=Y&amp;ID="&amp;BudgetsQTable[[#This Row],[prop_id]],BudgetsQTable[[#This Row],[prop_id]]))</f>
        <v/>
      </c>
      <c r="M1508" s="78" t="s">
        <v>753</v>
      </c>
      <c r="N1508" s="7" t="str">
        <f>IF(BudgetsQTable[[#This Row],[pi_last_name]]=" ","",HYPERLINK("mailto:"&amp;BudgetsQTable[[#This Row],[pi_email]]&amp;"&amp;subject=Your NSF Proposal:  "&amp;BudgetsQTable[[#This Row],[prop_id]],BudgetsQTable[[#This Row],[pi_email]]))</f>
        <v/>
      </c>
      <c r="O1508" s="78" t="s">
        <v>753</v>
      </c>
      <c r="P1508" s="78">
        <v>1</v>
      </c>
      <c r="Q1508" s="78">
        <v>1.1000000000000001</v>
      </c>
      <c r="R1508" s="79">
        <v>0</v>
      </c>
      <c r="S1508" s="79">
        <v>4500</v>
      </c>
      <c r="T1508" s="79">
        <v>0</v>
      </c>
      <c r="U1508" s="80">
        <v>101653</v>
      </c>
      <c r="V1508" s="78">
        <v>0</v>
      </c>
      <c r="W1508" s="78">
        <v>3</v>
      </c>
      <c r="X1508" s="11" t="str">
        <f ca="1">IF(ISBLANK(BudgetsQTable[[#This Row],[budg_seq_yr]]),"FY"&amp;fiscalyear,"FY"&amp;fiscalyear-1+BudgetsQTable[[#This Row],[budg_seq_yr]])</f>
        <v>FY20</v>
      </c>
      <c r="Y1508" s="79">
        <v>101653</v>
      </c>
      <c r="Z1508" s="78" t="s">
        <v>2818</v>
      </c>
      <c r="AA1508" s="78" t="s">
        <v>472</v>
      </c>
      <c r="AB1508" s="76" t="s">
        <v>2821</v>
      </c>
      <c r="AC1508" s="78" t="s">
        <v>4037</v>
      </c>
    </row>
    <row r="1509" spans="1:29" x14ac:dyDescent="0.35">
      <c r="A1509" s="10" t="s">
        <v>4052</v>
      </c>
      <c r="B1509" s="76" t="s">
        <v>2834</v>
      </c>
      <c r="C1509" s="76">
        <f>C1508+(BudgetsQTable[[#This Row],[lead]]&lt;&gt;K1508)</f>
        <v>190</v>
      </c>
      <c r="D1509" s="76">
        <f>D1508*(BudgetsQTable[[#This Row],[lead]]=K1508)+(BudgetsQTable[[#This Row],[prop_id]]&lt;&gt;A1508)</f>
        <v>4</v>
      </c>
      <c r="E1509" s="77">
        <v>43005.606249999997</v>
      </c>
      <c r="F1509" s="78" t="s">
        <v>2817</v>
      </c>
      <c r="G1509" s="78" t="s">
        <v>2818</v>
      </c>
      <c r="H1509" s="78" t="s">
        <v>472</v>
      </c>
      <c r="I1509" s="76" t="s">
        <v>863</v>
      </c>
      <c r="J1509" s="76" t="s">
        <v>4056</v>
      </c>
      <c r="K1509" s="78" t="s">
        <v>1730</v>
      </c>
      <c r="L1509" s="7" t="str">
        <f>IF(BudgetsQTable[[#This Row],[pi_last_name]]=" ","",HYPERLINK("https://www.ejacket.nsf.gov/ej/showProposal.do?Continue=Y&amp;ID="&amp;BudgetsQTable[[#This Row],[prop_id]],BudgetsQTable[[#This Row],[prop_id]]))</f>
        <v>1763774</v>
      </c>
      <c r="M1509" s="78" t="s">
        <v>4053</v>
      </c>
      <c r="N1509" s="7" t="str">
        <f>IF(BudgetsQTable[[#This Row],[pi_last_name]]=" ","",HYPERLINK("mailto:"&amp;BudgetsQTable[[#This Row],[pi_email]]&amp;"&amp;subject=Your NSF Proposal:  "&amp;BudgetsQTable[[#This Row],[prop_id]],BudgetsQTable[[#This Row],[pi_email]]))</f>
        <v>rojas@math.tamu.edu</v>
      </c>
      <c r="O1509" s="78" t="s">
        <v>4055</v>
      </c>
      <c r="P1509" s="78"/>
      <c r="Q1509" s="78"/>
      <c r="R1509" s="79"/>
      <c r="S1509" s="79"/>
      <c r="T1509" s="79"/>
      <c r="U1509" s="80"/>
      <c r="V1509" s="78">
        <v>0</v>
      </c>
      <c r="W1509" s="78"/>
      <c r="X1509" s="11" t="str">
        <f ca="1">IF(ISBLANK(BudgetsQTable[[#This Row],[budg_seq_yr]]),"FY"&amp;fiscalyear,"FY"&amp;fiscalyear-1+BudgetsQTable[[#This Row],[budg_seq_yr]])</f>
        <v>FY18</v>
      </c>
      <c r="Y1509" s="79">
        <v>300000</v>
      </c>
      <c r="Z1509" s="78" t="s">
        <v>2818</v>
      </c>
      <c r="AA1509" s="78" t="s">
        <v>472</v>
      </c>
      <c r="AB1509" s="76" t="s">
        <v>2821</v>
      </c>
      <c r="AC1509" s="78" t="s">
        <v>3122</v>
      </c>
    </row>
    <row r="1510" spans="1:29" x14ac:dyDescent="0.35">
      <c r="A1510" s="10" t="s">
        <v>4052</v>
      </c>
      <c r="B1510" s="76" t="s">
        <v>2834</v>
      </c>
      <c r="C1510" s="76">
        <f>C1509+(BudgetsQTable[[#This Row],[lead]]&lt;&gt;K1509)</f>
        <v>190</v>
      </c>
      <c r="D1510" s="76">
        <f>D1509*(BudgetsQTable[[#This Row],[lead]]=K1509)+(BudgetsQTable[[#This Row],[prop_id]]&lt;&gt;A1509)</f>
        <v>4</v>
      </c>
      <c r="E1510" s="77">
        <v>43005.606249999997</v>
      </c>
      <c r="F1510" s="78" t="s">
        <v>2817</v>
      </c>
      <c r="G1510" s="78" t="s">
        <v>2818</v>
      </c>
      <c r="H1510" s="78" t="s">
        <v>472</v>
      </c>
      <c r="I1510" s="76" t="s">
        <v>863</v>
      </c>
      <c r="J1510" s="76" t="s">
        <v>753</v>
      </c>
      <c r="K1510" s="78" t="s">
        <v>1730</v>
      </c>
      <c r="L1510" s="7" t="str">
        <f>IF(BudgetsQTable[[#This Row],[pi_last_name]]=" ","",HYPERLINK("https://www.ejacket.nsf.gov/ej/showProposal.do?Continue=Y&amp;ID="&amp;BudgetsQTable[[#This Row],[prop_id]],BudgetsQTable[[#This Row],[prop_id]]))</f>
        <v/>
      </c>
      <c r="M1510" s="78" t="s">
        <v>753</v>
      </c>
      <c r="N1510" s="7" t="str">
        <f>IF(BudgetsQTable[[#This Row],[pi_last_name]]=" ","",HYPERLINK("mailto:"&amp;BudgetsQTable[[#This Row],[pi_email]]&amp;"&amp;subject=Your NSF Proposal:  "&amp;BudgetsQTable[[#This Row],[prop_id]],BudgetsQTable[[#This Row],[pi_email]]))</f>
        <v/>
      </c>
      <c r="O1510" s="78" t="s">
        <v>753</v>
      </c>
      <c r="P1510" s="78">
        <v>1</v>
      </c>
      <c r="Q1510" s="78">
        <v>0</v>
      </c>
      <c r="R1510" s="79">
        <v>0</v>
      </c>
      <c r="S1510" s="79">
        <v>0</v>
      </c>
      <c r="T1510" s="79">
        <v>0</v>
      </c>
      <c r="U1510" s="80">
        <v>97138</v>
      </c>
      <c r="V1510" s="78">
        <v>0</v>
      </c>
      <c r="W1510" s="78">
        <v>1</v>
      </c>
      <c r="X1510" s="11" t="str">
        <f ca="1">IF(ISBLANK(BudgetsQTable[[#This Row],[budg_seq_yr]]),"FY"&amp;fiscalyear,"FY"&amp;fiscalyear-1+BudgetsQTable[[#This Row],[budg_seq_yr]])</f>
        <v>FY18</v>
      </c>
      <c r="Y1510" s="79">
        <v>97138</v>
      </c>
      <c r="Z1510" s="78" t="s">
        <v>2818</v>
      </c>
      <c r="AA1510" s="78" t="s">
        <v>472</v>
      </c>
      <c r="AB1510" s="76" t="s">
        <v>2821</v>
      </c>
      <c r="AC1510" s="78" t="s">
        <v>3122</v>
      </c>
    </row>
    <row r="1511" spans="1:29" x14ac:dyDescent="0.35">
      <c r="A1511" s="10" t="s">
        <v>4052</v>
      </c>
      <c r="B1511" s="76" t="s">
        <v>2834</v>
      </c>
      <c r="C1511" s="76">
        <f>C1510+(BudgetsQTable[[#This Row],[lead]]&lt;&gt;K1510)</f>
        <v>190</v>
      </c>
      <c r="D1511" s="76">
        <f>D1510*(BudgetsQTable[[#This Row],[lead]]=K1510)+(BudgetsQTable[[#This Row],[prop_id]]&lt;&gt;A1510)</f>
        <v>4</v>
      </c>
      <c r="E1511" s="77">
        <v>43005.606249999997</v>
      </c>
      <c r="F1511" s="78" t="s">
        <v>2817</v>
      </c>
      <c r="G1511" s="78" t="s">
        <v>2818</v>
      </c>
      <c r="H1511" s="78" t="s">
        <v>472</v>
      </c>
      <c r="I1511" s="76" t="s">
        <v>863</v>
      </c>
      <c r="J1511" s="76" t="s">
        <v>753</v>
      </c>
      <c r="K1511" s="78" t="s">
        <v>1730</v>
      </c>
      <c r="L1511" s="7" t="str">
        <f>IF(BudgetsQTable[[#This Row],[pi_last_name]]=" ","",HYPERLINK("https://www.ejacket.nsf.gov/ej/showProposal.do?Continue=Y&amp;ID="&amp;BudgetsQTable[[#This Row],[prop_id]],BudgetsQTable[[#This Row],[prop_id]]))</f>
        <v/>
      </c>
      <c r="M1511" s="78" t="s">
        <v>753</v>
      </c>
      <c r="N1511" s="7" t="str">
        <f>IF(BudgetsQTable[[#This Row],[pi_last_name]]=" ","",HYPERLINK("mailto:"&amp;BudgetsQTable[[#This Row],[pi_email]]&amp;"&amp;subject=Your NSF Proposal:  "&amp;BudgetsQTable[[#This Row],[prop_id]],BudgetsQTable[[#This Row],[pi_email]]))</f>
        <v/>
      </c>
      <c r="O1511" s="78" t="s">
        <v>753</v>
      </c>
      <c r="P1511" s="78">
        <v>1</v>
      </c>
      <c r="Q1511" s="78">
        <v>0</v>
      </c>
      <c r="R1511" s="79">
        <v>0</v>
      </c>
      <c r="S1511" s="79">
        <v>0</v>
      </c>
      <c r="T1511" s="79">
        <v>0</v>
      </c>
      <c r="U1511" s="80">
        <v>99968</v>
      </c>
      <c r="V1511" s="78">
        <v>0</v>
      </c>
      <c r="W1511" s="78">
        <v>2</v>
      </c>
      <c r="X1511" s="11" t="str">
        <f ca="1">IF(ISBLANK(BudgetsQTable[[#This Row],[budg_seq_yr]]),"FY"&amp;fiscalyear,"FY"&amp;fiscalyear-1+BudgetsQTable[[#This Row],[budg_seq_yr]])</f>
        <v>FY19</v>
      </c>
      <c r="Y1511" s="79">
        <v>99968</v>
      </c>
      <c r="Z1511" s="78" t="s">
        <v>2818</v>
      </c>
      <c r="AA1511" s="78" t="s">
        <v>472</v>
      </c>
      <c r="AB1511" s="76" t="s">
        <v>2821</v>
      </c>
      <c r="AC1511" s="78" t="s">
        <v>3122</v>
      </c>
    </row>
    <row r="1512" spans="1:29" x14ac:dyDescent="0.35">
      <c r="A1512" s="10" t="s">
        <v>4052</v>
      </c>
      <c r="B1512" s="76" t="s">
        <v>2834</v>
      </c>
      <c r="C1512" s="76">
        <f>C1511+(BudgetsQTable[[#This Row],[lead]]&lt;&gt;K1511)</f>
        <v>190</v>
      </c>
      <c r="D1512" s="76">
        <f>D1511*(BudgetsQTable[[#This Row],[lead]]=K1511)+(BudgetsQTable[[#This Row],[prop_id]]&lt;&gt;A1511)</f>
        <v>4</v>
      </c>
      <c r="E1512" s="77">
        <v>43005.606249999997</v>
      </c>
      <c r="F1512" s="78" t="s">
        <v>2817</v>
      </c>
      <c r="G1512" s="78" t="s">
        <v>2818</v>
      </c>
      <c r="H1512" s="78" t="s">
        <v>472</v>
      </c>
      <c r="I1512" s="76" t="s">
        <v>863</v>
      </c>
      <c r="J1512" s="76" t="s">
        <v>753</v>
      </c>
      <c r="K1512" s="78" t="s">
        <v>1730</v>
      </c>
      <c r="L1512" s="7" t="str">
        <f>IF(BudgetsQTable[[#This Row],[pi_last_name]]=" ","",HYPERLINK("https://www.ejacket.nsf.gov/ej/showProposal.do?Continue=Y&amp;ID="&amp;BudgetsQTable[[#This Row],[prop_id]],BudgetsQTable[[#This Row],[prop_id]]))</f>
        <v/>
      </c>
      <c r="M1512" s="78" t="s">
        <v>753</v>
      </c>
      <c r="N1512" s="7" t="str">
        <f>IF(BudgetsQTable[[#This Row],[pi_last_name]]=" ","",HYPERLINK("mailto:"&amp;BudgetsQTable[[#This Row],[pi_email]]&amp;"&amp;subject=Your NSF Proposal:  "&amp;BudgetsQTable[[#This Row],[prop_id]],BudgetsQTable[[#This Row],[pi_email]]))</f>
        <v/>
      </c>
      <c r="O1512" s="78" t="s">
        <v>753</v>
      </c>
      <c r="P1512" s="78">
        <v>1</v>
      </c>
      <c r="Q1512" s="78">
        <v>0</v>
      </c>
      <c r="R1512" s="79">
        <v>0</v>
      </c>
      <c r="S1512" s="79">
        <v>0</v>
      </c>
      <c r="T1512" s="79">
        <v>0</v>
      </c>
      <c r="U1512" s="80">
        <v>102894</v>
      </c>
      <c r="V1512" s="78">
        <v>0</v>
      </c>
      <c r="W1512" s="78">
        <v>3</v>
      </c>
      <c r="X1512" s="11" t="str">
        <f ca="1">IF(ISBLANK(BudgetsQTable[[#This Row],[budg_seq_yr]]),"FY"&amp;fiscalyear,"FY"&amp;fiscalyear-1+BudgetsQTable[[#This Row],[budg_seq_yr]])</f>
        <v>FY20</v>
      </c>
      <c r="Y1512" s="79">
        <v>102894</v>
      </c>
      <c r="Z1512" s="78" t="s">
        <v>2818</v>
      </c>
      <c r="AA1512" s="78" t="s">
        <v>472</v>
      </c>
      <c r="AB1512" s="76" t="s">
        <v>2821</v>
      </c>
      <c r="AC1512" s="78" t="s">
        <v>3122</v>
      </c>
    </row>
    <row r="1513" spans="1:29" x14ac:dyDescent="0.35">
      <c r="A1513" s="10" t="s">
        <v>1739</v>
      </c>
      <c r="B1513" s="76" t="s">
        <v>2824</v>
      </c>
      <c r="C1513" s="76">
        <f>C1512+(BudgetsQTable[[#This Row],[lead]]&lt;&gt;K1512)</f>
        <v>191</v>
      </c>
      <c r="D1513" s="76">
        <f>D1512*(BudgetsQTable[[#This Row],[lead]]=K1512)+(BudgetsQTable[[#This Row],[prop_id]]&lt;&gt;A1512)</f>
        <v>1</v>
      </c>
      <c r="E1513" s="77">
        <v>43005.582638888889</v>
      </c>
      <c r="F1513" s="78" t="s">
        <v>2817</v>
      </c>
      <c r="G1513" s="78" t="s">
        <v>2818</v>
      </c>
      <c r="H1513" s="78" t="s">
        <v>476</v>
      </c>
      <c r="I1513" s="76" t="s">
        <v>1741</v>
      </c>
      <c r="J1513" s="76" t="s">
        <v>4060</v>
      </c>
      <c r="K1513" s="78" t="s">
        <v>1739</v>
      </c>
      <c r="L1513" s="7" t="str">
        <f>IF(BudgetsQTable[[#This Row],[pi_last_name]]=" ","",HYPERLINK("https://www.ejacket.nsf.gov/ej/showProposal.do?Continue=Y&amp;ID="&amp;BudgetsQTable[[#This Row],[prop_id]],BudgetsQTable[[#This Row],[prop_id]]))</f>
        <v>1763718</v>
      </c>
      <c r="M1513" s="78" t="s">
        <v>1740</v>
      </c>
      <c r="N1513" s="7" t="str">
        <f>IF(BudgetsQTable[[#This Row],[pi_last_name]]=" ","",HYPERLINK("mailto:"&amp;BudgetsQTable[[#This Row],[pi_email]]&amp;"&amp;subject=Your NSF Proposal:  "&amp;BudgetsQTable[[#This Row],[prop_id]],BudgetsQTable[[#This Row],[pi_email]]))</f>
        <v>darko@cs.unm.edu</v>
      </c>
      <c r="O1513" s="78" t="s">
        <v>3800</v>
      </c>
      <c r="P1513" s="78"/>
      <c r="Q1513" s="78"/>
      <c r="R1513" s="79"/>
      <c r="S1513" s="79"/>
      <c r="T1513" s="79"/>
      <c r="U1513" s="80"/>
      <c r="V1513" s="78">
        <v>0</v>
      </c>
      <c r="W1513" s="78"/>
      <c r="X1513" s="11" t="str">
        <f ca="1">IF(ISBLANK(BudgetsQTable[[#This Row],[budg_seq_yr]]),"FY"&amp;fiscalyear,"FY"&amp;fiscalyear-1+BudgetsQTable[[#This Row],[budg_seq_yr]])</f>
        <v>FY18</v>
      </c>
      <c r="Y1513" s="79">
        <v>925757</v>
      </c>
      <c r="Z1513" s="78" t="s">
        <v>2818</v>
      </c>
      <c r="AA1513" s="78" t="s">
        <v>476</v>
      </c>
      <c r="AB1513" s="76" t="s">
        <v>2821</v>
      </c>
      <c r="AC1513" s="78" t="s">
        <v>4057</v>
      </c>
    </row>
    <row r="1514" spans="1:29" x14ac:dyDescent="0.35">
      <c r="A1514" s="10" t="s">
        <v>1739</v>
      </c>
      <c r="B1514" s="76" t="s">
        <v>2824</v>
      </c>
      <c r="C1514" s="76">
        <f>C1513+(BudgetsQTable[[#This Row],[lead]]&lt;&gt;K1513)</f>
        <v>191</v>
      </c>
      <c r="D1514" s="76">
        <f>D1513*(BudgetsQTable[[#This Row],[lead]]=K1513)+(BudgetsQTable[[#This Row],[prop_id]]&lt;&gt;A1513)</f>
        <v>1</v>
      </c>
      <c r="E1514" s="77">
        <v>43005.582638888889</v>
      </c>
      <c r="F1514" s="78" t="s">
        <v>2817</v>
      </c>
      <c r="G1514" s="78" t="s">
        <v>2818</v>
      </c>
      <c r="H1514" s="78" t="s">
        <v>476</v>
      </c>
      <c r="I1514" s="76" t="s">
        <v>1741</v>
      </c>
      <c r="J1514" s="76" t="s">
        <v>753</v>
      </c>
      <c r="K1514" s="78" t="s">
        <v>1739</v>
      </c>
      <c r="L1514" s="7" t="str">
        <f>IF(BudgetsQTable[[#This Row],[pi_last_name]]=" ","",HYPERLINK("https://www.ejacket.nsf.gov/ej/showProposal.do?Continue=Y&amp;ID="&amp;BudgetsQTable[[#This Row],[prop_id]],BudgetsQTable[[#This Row],[prop_id]]))</f>
        <v/>
      </c>
      <c r="M1514" s="78" t="s">
        <v>753</v>
      </c>
      <c r="N1514" s="7" t="str">
        <f>IF(BudgetsQTable[[#This Row],[pi_last_name]]=" ","",HYPERLINK("mailto:"&amp;BudgetsQTable[[#This Row],[pi_email]]&amp;"&amp;subject=Your NSF Proposal:  "&amp;BudgetsQTable[[#This Row],[prop_id]],BudgetsQTable[[#This Row],[pi_email]]))</f>
        <v/>
      </c>
      <c r="O1514" s="78" t="s">
        <v>753</v>
      </c>
      <c r="P1514" s="78">
        <v>2</v>
      </c>
      <c r="Q1514" s="78">
        <v>2</v>
      </c>
      <c r="R1514" s="79">
        <v>29355</v>
      </c>
      <c r="S1514" s="79">
        <v>6000</v>
      </c>
      <c r="T1514" s="79">
        <v>0</v>
      </c>
      <c r="U1514" s="80">
        <v>300564</v>
      </c>
      <c r="V1514" s="78">
        <v>0</v>
      </c>
      <c r="W1514" s="78">
        <v>1</v>
      </c>
      <c r="X1514" s="11" t="str">
        <f ca="1">IF(ISBLANK(BudgetsQTable[[#This Row],[budg_seq_yr]]),"FY"&amp;fiscalyear,"FY"&amp;fiscalyear-1+BudgetsQTable[[#This Row],[budg_seq_yr]])</f>
        <v>FY18</v>
      </c>
      <c r="Y1514" s="79">
        <v>300564</v>
      </c>
      <c r="Z1514" s="78" t="s">
        <v>2818</v>
      </c>
      <c r="AA1514" s="78" t="s">
        <v>476</v>
      </c>
      <c r="AB1514" s="76" t="s">
        <v>2821</v>
      </c>
      <c r="AC1514" s="78" t="s">
        <v>4057</v>
      </c>
    </row>
    <row r="1515" spans="1:29" x14ac:dyDescent="0.35">
      <c r="A1515" s="10" t="s">
        <v>1739</v>
      </c>
      <c r="B1515" s="76" t="s">
        <v>2824</v>
      </c>
      <c r="C1515" s="76">
        <f>C1514+(BudgetsQTable[[#This Row],[lead]]&lt;&gt;K1514)</f>
        <v>191</v>
      </c>
      <c r="D1515" s="76">
        <f>D1514*(BudgetsQTable[[#This Row],[lead]]=K1514)+(BudgetsQTable[[#This Row],[prop_id]]&lt;&gt;A1514)</f>
        <v>1</v>
      </c>
      <c r="E1515" s="77">
        <v>43005.582638888889</v>
      </c>
      <c r="F1515" s="78" t="s">
        <v>2817</v>
      </c>
      <c r="G1515" s="78" t="s">
        <v>2818</v>
      </c>
      <c r="H1515" s="78" t="s">
        <v>476</v>
      </c>
      <c r="I1515" s="76" t="s">
        <v>1741</v>
      </c>
      <c r="J1515" s="76" t="s">
        <v>753</v>
      </c>
      <c r="K1515" s="78" t="s">
        <v>1739</v>
      </c>
      <c r="L1515" s="7" t="str">
        <f>IF(BudgetsQTable[[#This Row],[pi_last_name]]=" ","",HYPERLINK("https://www.ejacket.nsf.gov/ej/showProposal.do?Continue=Y&amp;ID="&amp;BudgetsQTable[[#This Row],[prop_id]],BudgetsQTable[[#This Row],[prop_id]]))</f>
        <v/>
      </c>
      <c r="M1515" s="78" t="s">
        <v>753</v>
      </c>
      <c r="N1515" s="7" t="str">
        <f>IF(BudgetsQTable[[#This Row],[pi_last_name]]=" ","",HYPERLINK("mailto:"&amp;BudgetsQTable[[#This Row],[pi_email]]&amp;"&amp;subject=Your NSF Proposal:  "&amp;BudgetsQTable[[#This Row],[prop_id]],BudgetsQTable[[#This Row],[pi_email]]))</f>
        <v/>
      </c>
      <c r="O1515" s="78" t="s">
        <v>753</v>
      </c>
      <c r="P1515" s="78">
        <v>2</v>
      </c>
      <c r="Q1515" s="78">
        <v>2</v>
      </c>
      <c r="R1515" s="79">
        <v>30236</v>
      </c>
      <c r="S1515" s="79">
        <v>6000</v>
      </c>
      <c r="T1515" s="79">
        <v>0</v>
      </c>
      <c r="U1515" s="80">
        <v>308468</v>
      </c>
      <c r="V1515" s="78">
        <v>0</v>
      </c>
      <c r="W1515" s="78">
        <v>2</v>
      </c>
      <c r="X1515" s="11" t="str">
        <f ca="1">IF(ISBLANK(BudgetsQTable[[#This Row],[budg_seq_yr]]),"FY"&amp;fiscalyear,"FY"&amp;fiscalyear-1+BudgetsQTable[[#This Row],[budg_seq_yr]])</f>
        <v>FY19</v>
      </c>
      <c r="Y1515" s="79">
        <v>308468</v>
      </c>
      <c r="Z1515" s="78" t="s">
        <v>2818</v>
      </c>
      <c r="AA1515" s="78" t="s">
        <v>476</v>
      </c>
      <c r="AB1515" s="76" t="s">
        <v>2821</v>
      </c>
      <c r="AC1515" s="78" t="s">
        <v>4057</v>
      </c>
    </row>
    <row r="1516" spans="1:29" x14ac:dyDescent="0.35">
      <c r="A1516" s="10" t="s">
        <v>1739</v>
      </c>
      <c r="B1516" s="76" t="s">
        <v>2824</v>
      </c>
      <c r="C1516" s="76">
        <f>C1515+(BudgetsQTable[[#This Row],[lead]]&lt;&gt;K1515)</f>
        <v>191</v>
      </c>
      <c r="D1516" s="76">
        <f>D1515*(BudgetsQTable[[#This Row],[lead]]=K1515)+(BudgetsQTable[[#This Row],[prop_id]]&lt;&gt;A1515)</f>
        <v>1</v>
      </c>
      <c r="E1516" s="77">
        <v>43005.582638888889</v>
      </c>
      <c r="F1516" s="78" t="s">
        <v>2817</v>
      </c>
      <c r="G1516" s="78" t="s">
        <v>2818</v>
      </c>
      <c r="H1516" s="78" t="s">
        <v>476</v>
      </c>
      <c r="I1516" s="76" t="s">
        <v>1741</v>
      </c>
      <c r="J1516" s="76" t="s">
        <v>753</v>
      </c>
      <c r="K1516" s="78" t="s">
        <v>1739</v>
      </c>
      <c r="L1516" s="7" t="str">
        <f>IF(BudgetsQTable[[#This Row],[pi_last_name]]=" ","",HYPERLINK("https://www.ejacket.nsf.gov/ej/showProposal.do?Continue=Y&amp;ID="&amp;BudgetsQTable[[#This Row],[prop_id]],BudgetsQTable[[#This Row],[prop_id]]))</f>
        <v/>
      </c>
      <c r="M1516" s="78" t="s">
        <v>753</v>
      </c>
      <c r="N1516" s="7" t="str">
        <f>IF(BudgetsQTable[[#This Row],[pi_last_name]]=" ","",HYPERLINK("mailto:"&amp;BudgetsQTable[[#This Row],[pi_email]]&amp;"&amp;subject=Your NSF Proposal:  "&amp;BudgetsQTable[[#This Row],[prop_id]],BudgetsQTable[[#This Row],[pi_email]]))</f>
        <v/>
      </c>
      <c r="O1516" s="78" t="s">
        <v>753</v>
      </c>
      <c r="P1516" s="78">
        <v>2</v>
      </c>
      <c r="Q1516" s="78">
        <v>2</v>
      </c>
      <c r="R1516" s="79">
        <v>31143</v>
      </c>
      <c r="S1516" s="79">
        <v>6000</v>
      </c>
      <c r="T1516" s="79">
        <v>0</v>
      </c>
      <c r="U1516" s="80">
        <v>316725</v>
      </c>
      <c r="V1516" s="78">
        <v>0</v>
      </c>
      <c r="W1516" s="78">
        <v>3</v>
      </c>
      <c r="X1516" s="11" t="str">
        <f ca="1">IF(ISBLANK(BudgetsQTable[[#This Row],[budg_seq_yr]]),"FY"&amp;fiscalyear,"FY"&amp;fiscalyear-1+BudgetsQTable[[#This Row],[budg_seq_yr]])</f>
        <v>FY20</v>
      </c>
      <c r="Y1516" s="79">
        <v>316725</v>
      </c>
      <c r="Z1516" s="78" t="s">
        <v>2818</v>
      </c>
      <c r="AA1516" s="78" t="s">
        <v>476</v>
      </c>
      <c r="AB1516" s="76" t="s">
        <v>2821</v>
      </c>
      <c r="AC1516" s="78" t="s">
        <v>4057</v>
      </c>
    </row>
    <row r="1517" spans="1:29" x14ac:dyDescent="0.35">
      <c r="A1517" s="10" t="s">
        <v>4061</v>
      </c>
      <c r="B1517" s="76" t="s">
        <v>2834</v>
      </c>
      <c r="C1517" s="76">
        <f>C1516+(BudgetsQTable[[#This Row],[lead]]&lt;&gt;K1516)</f>
        <v>191</v>
      </c>
      <c r="D1517" s="76">
        <f>D1516*(BudgetsQTable[[#This Row],[lead]]=K1516)+(BudgetsQTable[[#This Row],[prop_id]]&lt;&gt;A1516)</f>
        <v>2</v>
      </c>
      <c r="E1517" s="77">
        <v>43005.533333333333</v>
      </c>
      <c r="F1517" s="78" t="s">
        <v>2817</v>
      </c>
      <c r="G1517" s="78" t="s">
        <v>2818</v>
      </c>
      <c r="H1517" s="78" t="s">
        <v>476</v>
      </c>
      <c r="I1517" s="76" t="s">
        <v>1741</v>
      </c>
      <c r="J1517" s="76" t="s">
        <v>4064</v>
      </c>
      <c r="K1517" s="78" t="s">
        <v>1739</v>
      </c>
      <c r="L1517" s="7" t="str">
        <f>IF(BudgetsQTable[[#This Row],[pi_last_name]]=" ","",HYPERLINK("https://www.ejacket.nsf.gov/ej/showProposal.do?Continue=Y&amp;ID="&amp;BudgetsQTable[[#This Row],[prop_id]],BudgetsQTable[[#This Row],[prop_id]]))</f>
        <v>1763632</v>
      </c>
      <c r="M1517" s="78" t="s">
        <v>4062</v>
      </c>
      <c r="N1517" s="7" t="str">
        <f>IF(BudgetsQTable[[#This Row],[pi_last_name]]=" ","",HYPERLINK("mailto:"&amp;BudgetsQTable[[#This Row],[pi_email]]&amp;"&amp;subject=Your NSF Proposal:  "&amp;BudgetsQTable[[#This Row],[prop_id]],BudgetsQTable[[#This Row],[pi_email]]))</f>
        <v>mns18@columbia.edu</v>
      </c>
      <c r="O1517" s="78" t="s">
        <v>2976</v>
      </c>
      <c r="P1517" s="78"/>
      <c r="Q1517" s="78"/>
      <c r="R1517" s="79"/>
      <c r="S1517" s="79"/>
      <c r="T1517" s="79"/>
      <c r="U1517" s="80"/>
      <c r="V1517" s="78">
        <v>0</v>
      </c>
      <c r="W1517" s="78"/>
      <c r="X1517" s="11" t="str">
        <f ca="1">IF(ISBLANK(BudgetsQTable[[#This Row],[budg_seq_yr]]),"FY"&amp;fiscalyear,"FY"&amp;fiscalyear-1+BudgetsQTable[[#This Row],[budg_seq_yr]])</f>
        <v>FY18</v>
      </c>
      <c r="Y1517" s="79">
        <v>274103</v>
      </c>
      <c r="Z1517" s="78" t="s">
        <v>2818</v>
      </c>
      <c r="AA1517" s="78" t="s">
        <v>476</v>
      </c>
      <c r="AB1517" s="76" t="s">
        <v>2821</v>
      </c>
      <c r="AC1517" s="78" t="s">
        <v>4057</v>
      </c>
    </row>
    <row r="1518" spans="1:29" x14ac:dyDescent="0.35">
      <c r="A1518" s="10" t="s">
        <v>4061</v>
      </c>
      <c r="B1518" s="76" t="s">
        <v>2834</v>
      </c>
      <c r="C1518" s="76">
        <f>C1517+(BudgetsQTable[[#This Row],[lead]]&lt;&gt;K1517)</f>
        <v>191</v>
      </c>
      <c r="D1518" s="76">
        <f>D1517*(BudgetsQTable[[#This Row],[lead]]=K1517)+(BudgetsQTable[[#This Row],[prop_id]]&lt;&gt;A1517)</f>
        <v>2</v>
      </c>
      <c r="E1518" s="77">
        <v>43005.533333333333</v>
      </c>
      <c r="F1518" s="78" t="s">
        <v>2817</v>
      </c>
      <c r="G1518" s="78" t="s">
        <v>2818</v>
      </c>
      <c r="H1518" s="78" t="s">
        <v>476</v>
      </c>
      <c r="I1518" s="76" t="s">
        <v>1741</v>
      </c>
      <c r="J1518" s="76" t="s">
        <v>753</v>
      </c>
      <c r="K1518" s="78" t="s">
        <v>1739</v>
      </c>
      <c r="L1518" s="7" t="str">
        <f>IF(BudgetsQTable[[#This Row],[pi_last_name]]=" ","",HYPERLINK("https://www.ejacket.nsf.gov/ej/showProposal.do?Continue=Y&amp;ID="&amp;BudgetsQTable[[#This Row],[prop_id]],BudgetsQTable[[#This Row],[prop_id]]))</f>
        <v/>
      </c>
      <c r="M1518" s="78" t="s">
        <v>753</v>
      </c>
      <c r="N1518" s="7" t="str">
        <f>IF(BudgetsQTable[[#This Row],[pi_last_name]]=" ","",HYPERLINK("mailto:"&amp;BudgetsQTable[[#This Row],[pi_email]]&amp;"&amp;subject=Your NSF Proposal:  "&amp;BudgetsQTable[[#This Row],[prop_id]],BudgetsQTable[[#This Row],[pi_email]]))</f>
        <v/>
      </c>
      <c r="O1518" s="78" t="s">
        <v>753</v>
      </c>
      <c r="P1518" s="78">
        <v>1</v>
      </c>
      <c r="Q1518" s="78">
        <v>0</v>
      </c>
      <c r="R1518" s="79">
        <v>13000</v>
      </c>
      <c r="S1518" s="79">
        <v>0</v>
      </c>
      <c r="T1518" s="79">
        <v>0</v>
      </c>
      <c r="U1518" s="80">
        <v>91330</v>
      </c>
      <c r="V1518" s="78">
        <v>0</v>
      </c>
      <c r="W1518" s="78">
        <v>1</v>
      </c>
      <c r="X1518" s="11" t="str">
        <f ca="1">IF(ISBLANK(BudgetsQTable[[#This Row],[budg_seq_yr]]),"FY"&amp;fiscalyear,"FY"&amp;fiscalyear-1+BudgetsQTable[[#This Row],[budg_seq_yr]])</f>
        <v>FY18</v>
      </c>
      <c r="Y1518" s="79">
        <v>91330</v>
      </c>
      <c r="Z1518" s="78" t="s">
        <v>2818</v>
      </c>
      <c r="AA1518" s="78" t="s">
        <v>476</v>
      </c>
      <c r="AB1518" s="76" t="s">
        <v>2821</v>
      </c>
      <c r="AC1518" s="78" t="s">
        <v>4057</v>
      </c>
    </row>
    <row r="1519" spans="1:29" x14ac:dyDescent="0.35">
      <c r="A1519" s="10" t="s">
        <v>4061</v>
      </c>
      <c r="B1519" s="76" t="s">
        <v>2834</v>
      </c>
      <c r="C1519" s="76">
        <f>C1518+(BudgetsQTable[[#This Row],[lead]]&lt;&gt;K1518)</f>
        <v>191</v>
      </c>
      <c r="D1519" s="76">
        <f>D1518*(BudgetsQTable[[#This Row],[lead]]=K1518)+(BudgetsQTable[[#This Row],[prop_id]]&lt;&gt;A1518)</f>
        <v>2</v>
      </c>
      <c r="E1519" s="77">
        <v>43005.533333333333</v>
      </c>
      <c r="F1519" s="78" t="s">
        <v>2817</v>
      </c>
      <c r="G1519" s="78" t="s">
        <v>2818</v>
      </c>
      <c r="H1519" s="78" t="s">
        <v>476</v>
      </c>
      <c r="I1519" s="76" t="s">
        <v>1741</v>
      </c>
      <c r="J1519" s="76" t="s">
        <v>753</v>
      </c>
      <c r="K1519" s="78" t="s">
        <v>1739</v>
      </c>
      <c r="L1519" s="7" t="str">
        <f>IF(BudgetsQTable[[#This Row],[pi_last_name]]=" ","",HYPERLINK("https://www.ejacket.nsf.gov/ej/showProposal.do?Continue=Y&amp;ID="&amp;BudgetsQTable[[#This Row],[prop_id]],BudgetsQTable[[#This Row],[prop_id]]))</f>
        <v/>
      </c>
      <c r="M1519" s="78" t="s">
        <v>753</v>
      </c>
      <c r="N1519" s="7" t="str">
        <f>IF(BudgetsQTable[[#This Row],[pi_last_name]]=" ","",HYPERLINK("mailto:"&amp;BudgetsQTable[[#This Row],[pi_email]]&amp;"&amp;subject=Your NSF Proposal:  "&amp;BudgetsQTable[[#This Row],[prop_id]],BudgetsQTable[[#This Row],[pi_email]]))</f>
        <v/>
      </c>
      <c r="O1519" s="78" t="s">
        <v>753</v>
      </c>
      <c r="P1519" s="78">
        <v>1</v>
      </c>
      <c r="Q1519" s="78">
        <v>0</v>
      </c>
      <c r="R1519" s="79">
        <v>13390</v>
      </c>
      <c r="S1519" s="79">
        <v>0</v>
      </c>
      <c r="T1519" s="79">
        <v>0</v>
      </c>
      <c r="U1519" s="80">
        <v>91394</v>
      </c>
      <c r="V1519" s="78">
        <v>0</v>
      </c>
      <c r="W1519" s="78">
        <v>2</v>
      </c>
      <c r="X1519" s="11" t="str">
        <f ca="1">IF(ISBLANK(BudgetsQTable[[#This Row],[budg_seq_yr]]),"FY"&amp;fiscalyear,"FY"&amp;fiscalyear-1+BudgetsQTable[[#This Row],[budg_seq_yr]])</f>
        <v>FY19</v>
      </c>
      <c r="Y1519" s="79">
        <v>91394</v>
      </c>
      <c r="Z1519" s="78" t="s">
        <v>2818</v>
      </c>
      <c r="AA1519" s="78" t="s">
        <v>476</v>
      </c>
      <c r="AB1519" s="76" t="s">
        <v>2821</v>
      </c>
      <c r="AC1519" s="78" t="s">
        <v>4057</v>
      </c>
    </row>
    <row r="1520" spans="1:29" x14ac:dyDescent="0.35">
      <c r="A1520" s="10" t="s">
        <v>4061</v>
      </c>
      <c r="B1520" s="76" t="s">
        <v>2834</v>
      </c>
      <c r="C1520" s="76">
        <f>C1519+(BudgetsQTable[[#This Row],[lead]]&lt;&gt;K1519)</f>
        <v>191</v>
      </c>
      <c r="D1520" s="76">
        <f>D1519*(BudgetsQTable[[#This Row],[lead]]=K1519)+(BudgetsQTable[[#This Row],[prop_id]]&lt;&gt;A1519)</f>
        <v>2</v>
      </c>
      <c r="E1520" s="77">
        <v>43005.533333333333</v>
      </c>
      <c r="F1520" s="78" t="s">
        <v>2817</v>
      </c>
      <c r="G1520" s="78" t="s">
        <v>2818</v>
      </c>
      <c r="H1520" s="78" t="s">
        <v>476</v>
      </c>
      <c r="I1520" s="76" t="s">
        <v>1741</v>
      </c>
      <c r="J1520" s="76" t="s">
        <v>753</v>
      </c>
      <c r="K1520" s="78" t="s">
        <v>1739</v>
      </c>
      <c r="L1520" s="7" t="str">
        <f>IF(BudgetsQTable[[#This Row],[pi_last_name]]=" ","",HYPERLINK("https://www.ejacket.nsf.gov/ej/showProposal.do?Continue=Y&amp;ID="&amp;BudgetsQTable[[#This Row],[prop_id]],BudgetsQTable[[#This Row],[prop_id]]))</f>
        <v/>
      </c>
      <c r="M1520" s="78" t="s">
        <v>753</v>
      </c>
      <c r="N1520" s="7" t="str">
        <f>IF(BudgetsQTable[[#This Row],[pi_last_name]]=" ","",HYPERLINK("mailto:"&amp;BudgetsQTable[[#This Row],[pi_email]]&amp;"&amp;subject=Your NSF Proposal:  "&amp;BudgetsQTable[[#This Row],[prop_id]],BudgetsQTable[[#This Row],[pi_email]]))</f>
        <v/>
      </c>
      <c r="O1520" s="78" t="s">
        <v>753</v>
      </c>
      <c r="P1520" s="78">
        <v>1</v>
      </c>
      <c r="Q1520" s="78">
        <v>0</v>
      </c>
      <c r="R1520" s="79">
        <v>13792</v>
      </c>
      <c r="S1520" s="79">
        <v>0</v>
      </c>
      <c r="T1520" s="79">
        <v>0</v>
      </c>
      <c r="U1520" s="80">
        <v>91379</v>
      </c>
      <c r="V1520" s="78">
        <v>0</v>
      </c>
      <c r="W1520" s="78">
        <v>3</v>
      </c>
      <c r="X1520" s="11" t="str">
        <f ca="1">IF(ISBLANK(BudgetsQTable[[#This Row],[budg_seq_yr]]),"FY"&amp;fiscalyear,"FY"&amp;fiscalyear-1+BudgetsQTable[[#This Row],[budg_seq_yr]])</f>
        <v>FY20</v>
      </c>
      <c r="Y1520" s="79">
        <v>91379</v>
      </c>
      <c r="Z1520" s="78" t="s">
        <v>2818</v>
      </c>
      <c r="AA1520" s="78" t="s">
        <v>476</v>
      </c>
      <c r="AB1520" s="76" t="s">
        <v>2821</v>
      </c>
      <c r="AC1520" s="78" t="s">
        <v>4057</v>
      </c>
    </row>
    <row r="1521" spans="1:29" x14ac:dyDescent="0.35">
      <c r="A1521" s="10" t="s">
        <v>1743</v>
      </c>
      <c r="B1521" s="76" t="s">
        <v>2863</v>
      </c>
      <c r="C1521" s="76">
        <f>C1520+(BudgetsQTable[[#This Row],[lead]]&lt;&gt;K1520)</f>
        <v>192</v>
      </c>
      <c r="D1521" s="76">
        <f>D1520*(BudgetsQTable[[#This Row],[lead]]=K1520)+(BudgetsQTable[[#This Row],[prop_id]]&lt;&gt;A1520)</f>
        <v>1</v>
      </c>
      <c r="E1521" s="77">
        <v>43005.584027777775</v>
      </c>
      <c r="F1521" s="78" t="s">
        <v>2868</v>
      </c>
      <c r="G1521" s="78" t="s">
        <v>2869</v>
      </c>
      <c r="H1521" s="78" t="s">
        <v>466</v>
      </c>
      <c r="I1521" s="76" t="s">
        <v>838</v>
      </c>
      <c r="J1521" s="76" t="s">
        <v>4068</v>
      </c>
      <c r="K1521" s="78" t="s">
        <v>1743</v>
      </c>
      <c r="L1521" s="7" t="str">
        <f>IF(BudgetsQTable[[#This Row],[pi_last_name]]=" ","",HYPERLINK("https://www.ejacket.nsf.gov/ej/showProposal.do?Continue=Y&amp;ID="&amp;BudgetsQTable[[#This Row],[prop_id]],BudgetsQTable[[#This Row],[prop_id]]))</f>
        <v>1763723</v>
      </c>
      <c r="M1521" s="78" t="s">
        <v>1200</v>
      </c>
      <c r="N1521" s="7" t="str">
        <f>IF(BudgetsQTable[[#This Row],[pi_last_name]]=" ","",HYPERLINK("mailto:"&amp;BudgetsQTable[[#This Row],[pi_email]]&amp;"&amp;subject=Your NSF Proposal:  "&amp;BudgetsQTable[[#This Row],[prop_id]],BudgetsQTable[[#This Row],[pi_email]]))</f>
        <v>jtang@cse.sc.edu</v>
      </c>
      <c r="O1521" s="78" t="s">
        <v>3371</v>
      </c>
      <c r="P1521" s="78"/>
      <c r="Q1521" s="78"/>
      <c r="R1521" s="79"/>
      <c r="S1521" s="79"/>
      <c r="T1521" s="79"/>
      <c r="U1521" s="80"/>
      <c r="V1521" s="78">
        <v>0</v>
      </c>
      <c r="W1521" s="78"/>
      <c r="X1521" s="11" t="str">
        <f ca="1">IF(ISBLANK(BudgetsQTable[[#This Row],[budg_seq_yr]]),"FY"&amp;fiscalyear,"FY"&amp;fiscalyear-1+BudgetsQTable[[#This Row],[budg_seq_yr]])</f>
        <v>FY18</v>
      </c>
      <c r="Y1521" s="79">
        <v>1198013</v>
      </c>
      <c r="Z1521" s="78" t="s">
        <v>2869</v>
      </c>
      <c r="AA1521" s="78" t="s">
        <v>466</v>
      </c>
      <c r="AB1521" s="76" t="s">
        <v>2821</v>
      </c>
      <c r="AC1521" s="78" t="s">
        <v>3364</v>
      </c>
    </row>
    <row r="1522" spans="1:29" x14ac:dyDescent="0.35">
      <c r="A1522" s="10" t="s">
        <v>1743</v>
      </c>
      <c r="B1522" s="76" t="s">
        <v>2863</v>
      </c>
      <c r="C1522" s="76">
        <f>C1521+(BudgetsQTable[[#This Row],[lead]]&lt;&gt;K1521)</f>
        <v>192</v>
      </c>
      <c r="D1522" s="76">
        <f>D1521*(BudgetsQTable[[#This Row],[lead]]=K1521)+(BudgetsQTable[[#This Row],[prop_id]]&lt;&gt;A1521)</f>
        <v>1</v>
      </c>
      <c r="E1522" s="77">
        <v>43005.584027777775</v>
      </c>
      <c r="F1522" s="78" t="s">
        <v>2868</v>
      </c>
      <c r="G1522" s="78" t="s">
        <v>2869</v>
      </c>
      <c r="H1522" s="78" t="s">
        <v>466</v>
      </c>
      <c r="I1522" s="76" t="s">
        <v>838</v>
      </c>
      <c r="J1522" s="76" t="s">
        <v>753</v>
      </c>
      <c r="K1522" s="78" t="s">
        <v>1743</v>
      </c>
      <c r="L1522" s="7" t="str">
        <f>IF(BudgetsQTable[[#This Row],[pi_last_name]]=" ","",HYPERLINK("https://www.ejacket.nsf.gov/ej/showProposal.do?Continue=Y&amp;ID="&amp;BudgetsQTable[[#This Row],[prop_id]],BudgetsQTable[[#This Row],[prop_id]]))</f>
        <v/>
      </c>
      <c r="M1522" s="78" t="s">
        <v>753</v>
      </c>
      <c r="N1522" s="7" t="str">
        <f>IF(BudgetsQTable[[#This Row],[pi_last_name]]=" ","",HYPERLINK("mailto:"&amp;BudgetsQTable[[#This Row],[pi_email]]&amp;"&amp;subject=Your NSF Proposal:  "&amp;BudgetsQTable[[#This Row],[prop_id]],BudgetsQTable[[#This Row],[pi_email]]))</f>
        <v/>
      </c>
      <c r="O1522" s="78" t="s">
        <v>753</v>
      </c>
      <c r="P1522" s="78">
        <v>2</v>
      </c>
      <c r="Q1522" s="78">
        <v>2</v>
      </c>
      <c r="R1522" s="79">
        <v>0</v>
      </c>
      <c r="S1522" s="79">
        <v>0</v>
      </c>
      <c r="T1522" s="79">
        <v>0</v>
      </c>
      <c r="U1522" s="80">
        <v>314994</v>
      </c>
      <c r="V1522" s="78">
        <v>0</v>
      </c>
      <c r="W1522" s="78">
        <v>1</v>
      </c>
      <c r="X1522" s="11" t="str">
        <f ca="1">IF(ISBLANK(BudgetsQTable[[#This Row],[budg_seq_yr]]),"FY"&amp;fiscalyear,"FY"&amp;fiscalyear-1+BudgetsQTable[[#This Row],[budg_seq_yr]])</f>
        <v>FY18</v>
      </c>
      <c r="Y1522" s="79">
        <v>314994</v>
      </c>
      <c r="Z1522" s="78" t="s">
        <v>2869</v>
      </c>
      <c r="AA1522" s="78" t="s">
        <v>466</v>
      </c>
      <c r="AB1522" s="76" t="s">
        <v>2821</v>
      </c>
      <c r="AC1522" s="78" t="s">
        <v>3364</v>
      </c>
    </row>
    <row r="1523" spans="1:29" x14ac:dyDescent="0.35">
      <c r="A1523" s="10" t="s">
        <v>1743</v>
      </c>
      <c r="B1523" s="76" t="s">
        <v>2863</v>
      </c>
      <c r="C1523" s="76">
        <f>C1522+(BudgetsQTable[[#This Row],[lead]]&lt;&gt;K1522)</f>
        <v>192</v>
      </c>
      <c r="D1523" s="76">
        <f>D1522*(BudgetsQTable[[#This Row],[lead]]=K1522)+(BudgetsQTable[[#This Row],[prop_id]]&lt;&gt;A1522)</f>
        <v>1</v>
      </c>
      <c r="E1523" s="77">
        <v>43005.584027777775</v>
      </c>
      <c r="F1523" s="78" t="s">
        <v>2868</v>
      </c>
      <c r="G1523" s="78" t="s">
        <v>2869</v>
      </c>
      <c r="H1523" s="78" t="s">
        <v>466</v>
      </c>
      <c r="I1523" s="76" t="s">
        <v>838</v>
      </c>
      <c r="J1523" s="76" t="s">
        <v>753</v>
      </c>
      <c r="K1523" s="78" t="s">
        <v>1743</v>
      </c>
      <c r="L1523" s="7" t="str">
        <f>IF(BudgetsQTable[[#This Row],[pi_last_name]]=" ","",HYPERLINK("https://www.ejacket.nsf.gov/ej/showProposal.do?Continue=Y&amp;ID="&amp;BudgetsQTable[[#This Row],[prop_id]],BudgetsQTable[[#This Row],[prop_id]]))</f>
        <v/>
      </c>
      <c r="M1523" s="78" t="s">
        <v>753</v>
      </c>
      <c r="N1523" s="7" t="str">
        <f>IF(BudgetsQTable[[#This Row],[pi_last_name]]=" ","",HYPERLINK("mailto:"&amp;BudgetsQTable[[#This Row],[pi_email]]&amp;"&amp;subject=Your NSF Proposal:  "&amp;BudgetsQTable[[#This Row],[prop_id]],BudgetsQTable[[#This Row],[pi_email]]))</f>
        <v/>
      </c>
      <c r="O1523" s="78" t="s">
        <v>753</v>
      </c>
      <c r="P1523" s="78">
        <v>2</v>
      </c>
      <c r="Q1523" s="78">
        <v>2</v>
      </c>
      <c r="R1523" s="79">
        <v>0</v>
      </c>
      <c r="S1523" s="79">
        <v>0</v>
      </c>
      <c r="T1523" s="79">
        <v>0</v>
      </c>
      <c r="U1523" s="80">
        <v>293021</v>
      </c>
      <c r="V1523" s="78">
        <v>0</v>
      </c>
      <c r="W1523" s="78">
        <v>2</v>
      </c>
      <c r="X1523" s="11" t="str">
        <f ca="1">IF(ISBLANK(BudgetsQTable[[#This Row],[budg_seq_yr]]),"FY"&amp;fiscalyear,"FY"&amp;fiscalyear-1+BudgetsQTable[[#This Row],[budg_seq_yr]])</f>
        <v>FY19</v>
      </c>
      <c r="Y1523" s="79">
        <v>293021</v>
      </c>
      <c r="Z1523" s="78" t="s">
        <v>2869</v>
      </c>
      <c r="AA1523" s="78" t="s">
        <v>466</v>
      </c>
      <c r="AB1523" s="76" t="s">
        <v>2821</v>
      </c>
      <c r="AC1523" s="78" t="s">
        <v>3364</v>
      </c>
    </row>
    <row r="1524" spans="1:29" x14ac:dyDescent="0.35">
      <c r="A1524" s="10" t="s">
        <v>1743</v>
      </c>
      <c r="B1524" s="76" t="s">
        <v>2863</v>
      </c>
      <c r="C1524" s="76">
        <f>C1523+(BudgetsQTable[[#This Row],[lead]]&lt;&gt;K1523)</f>
        <v>192</v>
      </c>
      <c r="D1524" s="76">
        <f>D1523*(BudgetsQTable[[#This Row],[lead]]=K1523)+(BudgetsQTable[[#This Row],[prop_id]]&lt;&gt;A1523)</f>
        <v>1</v>
      </c>
      <c r="E1524" s="77">
        <v>43005.584027777775</v>
      </c>
      <c r="F1524" s="78" t="s">
        <v>2868</v>
      </c>
      <c r="G1524" s="78" t="s">
        <v>2869</v>
      </c>
      <c r="H1524" s="78" t="s">
        <v>466</v>
      </c>
      <c r="I1524" s="76" t="s">
        <v>838</v>
      </c>
      <c r="J1524" s="76" t="s">
        <v>753</v>
      </c>
      <c r="K1524" s="78" t="s">
        <v>1743</v>
      </c>
      <c r="L1524" s="7" t="str">
        <f>IF(BudgetsQTable[[#This Row],[pi_last_name]]=" ","",HYPERLINK("https://www.ejacket.nsf.gov/ej/showProposal.do?Continue=Y&amp;ID="&amp;BudgetsQTable[[#This Row],[prop_id]],BudgetsQTable[[#This Row],[prop_id]]))</f>
        <v/>
      </c>
      <c r="M1524" s="78" t="s">
        <v>753</v>
      </c>
      <c r="N1524" s="7" t="str">
        <f>IF(BudgetsQTable[[#This Row],[pi_last_name]]=" ","",HYPERLINK("mailto:"&amp;BudgetsQTable[[#This Row],[pi_email]]&amp;"&amp;subject=Your NSF Proposal:  "&amp;BudgetsQTable[[#This Row],[prop_id]],BudgetsQTable[[#This Row],[pi_email]]))</f>
        <v/>
      </c>
      <c r="O1524" s="78" t="s">
        <v>753</v>
      </c>
      <c r="P1524" s="78">
        <v>2</v>
      </c>
      <c r="Q1524" s="78">
        <v>2</v>
      </c>
      <c r="R1524" s="79">
        <v>0</v>
      </c>
      <c r="S1524" s="79">
        <v>0</v>
      </c>
      <c r="T1524" s="79">
        <v>0</v>
      </c>
      <c r="U1524" s="80">
        <v>294331</v>
      </c>
      <c r="V1524" s="78">
        <v>0</v>
      </c>
      <c r="W1524" s="78">
        <v>3</v>
      </c>
      <c r="X1524" s="11" t="str">
        <f ca="1">IF(ISBLANK(BudgetsQTable[[#This Row],[budg_seq_yr]]),"FY"&amp;fiscalyear,"FY"&amp;fiscalyear-1+BudgetsQTable[[#This Row],[budg_seq_yr]])</f>
        <v>FY20</v>
      </c>
      <c r="Y1524" s="79">
        <v>294331</v>
      </c>
      <c r="Z1524" s="78" t="s">
        <v>2869</v>
      </c>
      <c r="AA1524" s="78" t="s">
        <v>466</v>
      </c>
      <c r="AB1524" s="76" t="s">
        <v>2821</v>
      </c>
      <c r="AC1524" s="78" t="s">
        <v>3364</v>
      </c>
    </row>
    <row r="1525" spans="1:29" x14ac:dyDescent="0.35">
      <c r="A1525" s="10" t="s">
        <v>1743</v>
      </c>
      <c r="B1525" s="76" t="s">
        <v>2863</v>
      </c>
      <c r="C1525" s="76">
        <f>C1524+(BudgetsQTable[[#This Row],[lead]]&lt;&gt;K1524)</f>
        <v>192</v>
      </c>
      <c r="D1525" s="76">
        <f>D1524*(BudgetsQTable[[#This Row],[lead]]=K1524)+(BudgetsQTable[[#This Row],[prop_id]]&lt;&gt;A1524)</f>
        <v>1</v>
      </c>
      <c r="E1525" s="77">
        <v>43005.584027777775</v>
      </c>
      <c r="F1525" s="78" t="s">
        <v>2868</v>
      </c>
      <c r="G1525" s="78" t="s">
        <v>2869</v>
      </c>
      <c r="H1525" s="78" t="s">
        <v>466</v>
      </c>
      <c r="I1525" s="76" t="s">
        <v>838</v>
      </c>
      <c r="J1525" s="76" t="s">
        <v>753</v>
      </c>
      <c r="K1525" s="78" t="s">
        <v>1743</v>
      </c>
      <c r="L1525" s="7" t="str">
        <f>IF(BudgetsQTable[[#This Row],[pi_last_name]]=" ","",HYPERLINK("https://www.ejacket.nsf.gov/ej/showProposal.do?Continue=Y&amp;ID="&amp;BudgetsQTable[[#This Row],[prop_id]],BudgetsQTable[[#This Row],[prop_id]]))</f>
        <v/>
      </c>
      <c r="M1525" s="78" t="s">
        <v>753</v>
      </c>
      <c r="N1525" s="7" t="str">
        <f>IF(BudgetsQTable[[#This Row],[pi_last_name]]=" ","",HYPERLINK("mailto:"&amp;BudgetsQTable[[#This Row],[pi_email]]&amp;"&amp;subject=Your NSF Proposal:  "&amp;BudgetsQTable[[#This Row],[prop_id]],BudgetsQTable[[#This Row],[pi_email]]))</f>
        <v/>
      </c>
      <c r="O1525" s="78" t="s">
        <v>753</v>
      </c>
      <c r="P1525" s="78">
        <v>2</v>
      </c>
      <c r="Q1525" s="78">
        <v>2</v>
      </c>
      <c r="R1525" s="79">
        <v>0</v>
      </c>
      <c r="S1525" s="79">
        <v>0</v>
      </c>
      <c r="T1525" s="79">
        <v>0</v>
      </c>
      <c r="U1525" s="80">
        <v>295667</v>
      </c>
      <c r="V1525" s="78">
        <v>0</v>
      </c>
      <c r="W1525" s="78">
        <v>4</v>
      </c>
      <c r="X1525" s="11" t="str">
        <f ca="1">IF(ISBLANK(BudgetsQTable[[#This Row],[budg_seq_yr]]),"FY"&amp;fiscalyear,"FY"&amp;fiscalyear-1+BudgetsQTable[[#This Row],[budg_seq_yr]])</f>
        <v>FY21</v>
      </c>
      <c r="Y1525" s="79">
        <v>295667</v>
      </c>
      <c r="Z1525" s="78" t="s">
        <v>2869</v>
      </c>
      <c r="AA1525" s="78" t="s">
        <v>466</v>
      </c>
      <c r="AB1525" s="76" t="s">
        <v>2821</v>
      </c>
      <c r="AC1525" s="78" t="s">
        <v>3364</v>
      </c>
    </row>
    <row r="1526" spans="1:29" x14ac:dyDescent="0.35">
      <c r="A1526" s="10" t="s">
        <v>1749</v>
      </c>
      <c r="B1526" s="76" t="s">
        <v>2863</v>
      </c>
      <c r="C1526" s="76">
        <f>C1525+(BudgetsQTable[[#This Row],[lead]]&lt;&gt;K1525)</f>
        <v>193</v>
      </c>
      <c r="D1526" s="76">
        <f>D1525*(BudgetsQTable[[#This Row],[lead]]=K1525)+(BudgetsQTable[[#This Row],[prop_id]]&lt;&gt;A1525)</f>
        <v>1</v>
      </c>
      <c r="E1526" s="77">
        <v>43005.584722222222</v>
      </c>
      <c r="F1526" s="78" t="s">
        <v>2817</v>
      </c>
      <c r="G1526" s="78" t="s">
        <v>2818</v>
      </c>
      <c r="H1526" s="78" t="s">
        <v>478</v>
      </c>
      <c r="I1526" s="76" t="s">
        <v>1583</v>
      </c>
      <c r="J1526" s="76" t="s">
        <v>4072</v>
      </c>
      <c r="K1526" s="78" t="s">
        <v>1749</v>
      </c>
      <c r="L1526" s="7" t="str">
        <f>IF(BudgetsQTable[[#This Row],[pi_last_name]]=" ","",HYPERLINK("https://www.ejacket.nsf.gov/ej/showProposal.do?Continue=Y&amp;ID="&amp;BudgetsQTable[[#This Row],[prop_id]],BudgetsQTable[[#This Row],[prop_id]]))</f>
        <v>1763726</v>
      </c>
      <c r="M1526" s="78" t="s">
        <v>1750</v>
      </c>
      <c r="N1526" s="7" t="str">
        <f>IF(BudgetsQTable[[#This Row],[pi_last_name]]=" ","",HYPERLINK("mailto:"&amp;BudgetsQTable[[#This Row],[pi_email]]&amp;"&amp;subject=Your NSF Proposal:  "&amp;BudgetsQTable[[#This Row],[prop_id]],BudgetsQTable[[#This Row],[pi_email]]))</f>
        <v>vasic@ece.arizona.edu</v>
      </c>
      <c r="O1526" s="78" t="s">
        <v>3071</v>
      </c>
      <c r="P1526" s="78"/>
      <c r="Q1526" s="78"/>
      <c r="R1526" s="79"/>
      <c r="S1526" s="79"/>
      <c r="T1526" s="79"/>
      <c r="U1526" s="80"/>
      <c r="V1526" s="78">
        <v>0</v>
      </c>
      <c r="W1526" s="78"/>
      <c r="X1526" s="11" t="str">
        <f ca="1">IF(ISBLANK(BudgetsQTable[[#This Row],[budg_seq_yr]]),"FY"&amp;fiscalyear,"FY"&amp;fiscalyear-1+BudgetsQTable[[#This Row],[budg_seq_yr]])</f>
        <v>FY18</v>
      </c>
      <c r="Y1526" s="79">
        <v>1198153</v>
      </c>
      <c r="Z1526" s="78" t="s">
        <v>2818</v>
      </c>
      <c r="AA1526" s="78" t="s">
        <v>478</v>
      </c>
      <c r="AB1526" s="76" t="s">
        <v>2821</v>
      </c>
      <c r="AC1526" s="78"/>
    </row>
    <row r="1527" spans="1:29" x14ac:dyDescent="0.35">
      <c r="A1527" s="10" t="s">
        <v>1749</v>
      </c>
      <c r="B1527" s="76" t="s">
        <v>2863</v>
      </c>
      <c r="C1527" s="76">
        <f>C1526+(BudgetsQTable[[#This Row],[lead]]&lt;&gt;K1526)</f>
        <v>193</v>
      </c>
      <c r="D1527" s="76">
        <f>D1526*(BudgetsQTable[[#This Row],[lead]]=K1526)+(BudgetsQTable[[#This Row],[prop_id]]&lt;&gt;A1526)</f>
        <v>1</v>
      </c>
      <c r="E1527" s="77">
        <v>43005.584722222222</v>
      </c>
      <c r="F1527" s="78" t="s">
        <v>2817</v>
      </c>
      <c r="G1527" s="78" t="s">
        <v>2818</v>
      </c>
      <c r="H1527" s="78" t="s">
        <v>478</v>
      </c>
      <c r="I1527" s="76" t="s">
        <v>1583</v>
      </c>
      <c r="J1527" s="76" t="s">
        <v>753</v>
      </c>
      <c r="K1527" s="78" t="s">
        <v>1749</v>
      </c>
      <c r="L1527" s="7" t="str">
        <f>IF(BudgetsQTable[[#This Row],[pi_last_name]]=" ","",HYPERLINK("https://www.ejacket.nsf.gov/ej/showProposal.do?Continue=Y&amp;ID="&amp;BudgetsQTable[[#This Row],[prop_id]],BudgetsQTable[[#This Row],[prop_id]]))</f>
        <v/>
      </c>
      <c r="M1527" s="78" t="s">
        <v>753</v>
      </c>
      <c r="N1527" s="7" t="str">
        <f>IF(BudgetsQTable[[#This Row],[pi_last_name]]=" ","",HYPERLINK("mailto:"&amp;BudgetsQTable[[#This Row],[pi_email]]&amp;"&amp;subject=Your NSF Proposal:  "&amp;BudgetsQTable[[#This Row],[prop_id]],BudgetsQTable[[#This Row],[pi_email]]))</f>
        <v/>
      </c>
      <c r="O1527" s="78" t="s">
        <v>753</v>
      </c>
      <c r="P1527" s="78">
        <v>2</v>
      </c>
      <c r="Q1527" s="78">
        <v>2</v>
      </c>
      <c r="R1527" s="79">
        <v>55000</v>
      </c>
      <c r="S1527" s="79">
        <v>18000</v>
      </c>
      <c r="T1527" s="79">
        <v>0</v>
      </c>
      <c r="U1527" s="80">
        <v>287850</v>
      </c>
      <c r="V1527" s="78">
        <v>0</v>
      </c>
      <c r="W1527" s="78">
        <v>1</v>
      </c>
      <c r="X1527" s="11" t="str">
        <f ca="1">IF(ISBLANK(BudgetsQTable[[#This Row],[budg_seq_yr]]),"FY"&amp;fiscalyear,"FY"&amp;fiscalyear-1+BudgetsQTable[[#This Row],[budg_seq_yr]])</f>
        <v>FY18</v>
      </c>
      <c r="Y1527" s="79">
        <v>287850</v>
      </c>
      <c r="Z1527" s="78" t="s">
        <v>2818</v>
      </c>
      <c r="AA1527" s="78" t="s">
        <v>478</v>
      </c>
      <c r="AB1527" s="76" t="s">
        <v>2821</v>
      </c>
      <c r="AC1527" s="78"/>
    </row>
    <row r="1528" spans="1:29" x14ac:dyDescent="0.35">
      <c r="A1528" s="10" t="s">
        <v>1749</v>
      </c>
      <c r="B1528" s="76" t="s">
        <v>2863</v>
      </c>
      <c r="C1528" s="76">
        <f>C1527+(BudgetsQTable[[#This Row],[lead]]&lt;&gt;K1527)</f>
        <v>193</v>
      </c>
      <c r="D1528" s="76">
        <f>D1527*(BudgetsQTable[[#This Row],[lead]]=K1527)+(BudgetsQTable[[#This Row],[prop_id]]&lt;&gt;A1527)</f>
        <v>1</v>
      </c>
      <c r="E1528" s="77">
        <v>43005.584722222222</v>
      </c>
      <c r="F1528" s="78" t="s">
        <v>2817</v>
      </c>
      <c r="G1528" s="78" t="s">
        <v>2818</v>
      </c>
      <c r="H1528" s="78" t="s">
        <v>478</v>
      </c>
      <c r="I1528" s="76" t="s">
        <v>1583</v>
      </c>
      <c r="J1528" s="76" t="s">
        <v>753</v>
      </c>
      <c r="K1528" s="78" t="s">
        <v>1749</v>
      </c>
      <c r="L1528" s="7" t="str">
        <f>IF(BudgetsQTable[[#This Row],[pi_last_name]]=" ","",HYPERLINK("https://www.ejacket.nsf.gov/ej/showProposal.do?Continue=Y&amp;ID="&amp;BudgetsQTable[[#This Row],[prop_id]],BudgetsQTable[[#This Row],[prop_id]]))</f>
        <v/>
      </c>
      <c r="M1528" s="78" t="s">
        <v>753</v>
      </c>
      <c r="N1528" s="7" t="str">
        <f>IF(BudgetsQTable[[#This Row],[pi_last_name]]=" ","",HYPERLINK("mailto:"&amp;BudgetsQTable[[#This Row],[pi_email]]&amp;"&amp;subject=Your NSF Proposal:  "&amp;BudgetsQTable[[#This Row],[prop_id]],BudgetsQTable[[#This Row],[pi_email]]))</f>
        <v/>
      </c>
      <c r="O1528" s="78" t="s">
        <v>753</v>
      </c>
      <c r="P1528" s="78">
        <v>2</v>
      </c>
      <c r="Q1528" s="78">
        <v>2</v>
      </c>
      <c r="R1528" s="79">
        <v>56650</v>
      </c>
      <c r="S1528" s="79">
        <v>18000</v>
      </c>
      <c r="T1528" s="79">
        <v>0</v>
      </c>
      <c r="U1528" s="80">
        <v>295457</v>
      </c>
      <c r="V1528" s="78">
        <v>0</v>
      </c>
      <c r="W1528" s="78">
        <v>2</v>
      </c>
      <c r="X1528" s="11" t="str">
        <f ca="1">IF(ISBLANK(BudgetsQTable[[#This Row],[budg_seq_yr]]),"FY"&amp;fiscalyear,"FY"&amp;fiscalyear-1+BudgetsQTable[[#This Row],[budg_seq_yr]])</f>
        <v>FY19</v>
      </c>
      <c r="Y1528" s="79">
        <v>295457</v>
      </c>
      <c r="Z1528" s="78" t="s">
        <v>2818</v>
      </c>
      <c r="AA1528" s="78" t="s">
        <v>478</v>
      </c>
      <c r="AB1528" s="76" t="s">
        <v>2821</v>
      </c>
      <c r="AC1528" s="78"/>
    </row>
    <row r="1529" spans="1:29" x14ac:dyDescent="0.35">
      <c r="A1529" s="10" t="s">
        <v>1749</v>
      </c>
      <c r="B1529" s="76" t="s">
        <v>2863</v>
      </c>
      <c r="C1529" s="76">
        <f>C1528+(BudgetsQTable[[#This Row],[lead]]&lt;&gt;K1528)</f>
        <v>193</v>
      </c>
      <c r="D1529" s="76">
        <f>D1528*(BudgetsQTable[[#This Row],[lead]]=K1528)+(BudgetsQTable[[#This Row],[prop_id]]&lt;&gt;A1528)</f>
        <v>1</v>
      </c>
      <c r="E1529" s="77">
        <v>43005.584722222222</v>
      </c>
      <c r="F1529" s="78" t="s">
        <v>2817</v>
      </c>
      <c r="G1529" s="78" t="s">
        <v>2818</v>
      </c>
      <c r="H1529" s="78" t="s">
        <v>478</v>
      </c>
      <c r="I1529" s="76" t="s">
        <v>1583</v>
      </c>
      <c r="J1529" s="76" t="s">
        <v>753</v>
      </c>
      <c r="K1529" s="78" t="s">
        <v>1749</v>
      </c>
      <c r="L1529" s="7" t="str">
        <f>IF(BudgetsQTable[[#This Row],[pi_last_name]]=" ","",HYPERLINK("https://www.ejacket.nsf.gov/ej/showProposal.do?Continue=Y&amp;ID="&amp;BudgetsQTable[[#This Row],[prop_id]],BudgetsQTable[[#This Row],[prop_id]]))</f>
        <v/>
      </c>
      <c r="M1529" s="78" t="s">
        <v>753</v>
      </c>
      <c r="N1529" s="7" t="str">
        <f>IF(BudgetsQTable[[#This Row],[pi_last_name]]=" ","",HYPERLINK("mailto:"&amp;BudgetsQTable[[#This Row],[pi_email]]&amp;"&amp;subject=Your NSF Proposal:  "&amp;BudgetsQTable[[#This Row],[prop_id]],BudgetsQTable[[#This Row],[pi_email]]))</f>
        <v/>
      </c>
      <c r="O1529" s="78" t="s">
        <v>753</v>
      </c>
      <c r="P1529" s="78">
        <v>2</v>
      </c>
      <c r="Q1529" s="78">
        <v>2</v>
      </c>
      <c r="R1529" s="79">
        <v>58350</v>
      </c>
      <c r="S1529" s="79">
        <v>18000</v>
      </c>
      <c r="T1529" s="79">
        <v>0</v>
      </c>
      <c r="U1529" s="80">
        <v>303339</v>
      </c>
      <c r="V1529" s="78">
        <v>0</v>
      </c>
      <c r="W1529" s="78">
        <v>3</v>
      </c>
      <c r="X1529" s="11" t="str">
        <f ca="1">IF(ISBLANK(BudgetsQTable[[#This Row],[budg_seq_yr]]),"FY"&amp;fiscalyear,"FY"&amp;fiscalyear-1+BudgetsQTable[[#This Row],[budg_seq_yr]])</f>
        <v>FY20</v>
      </c>
      <c r="Y1529" s="79">
        <v>303339</v>
      </c>
      <c r="Z1529" s="78" t="s">
        <v>2818</v>
      </c>
      <c r="AA1529" s="78" t="s">
        <v>478</v>
      </c>
      <c r="AB1529" s="76" t="s">
        <v>2821</v>
      </c>
      <c r="AC1529" s="78"/>
    </row>
    <row r="1530" spans="1:29" x14ac:dyDescent="0.35">
      <c r="A1530" s="10" t="s">
        <v>1749</v>
      </c>
      <c r="B1530" s="76" t="s">
        <v>2863</v>
      </c>
      <c r="C1530" s="76">
        <f>C1529+(BudgetsQTable[[#This Row],[lead]]&lt;&gt;K1529)</f>
        <v>193</v>
      </c>
      <c r="D1530" s="76">
        <f>D1529*(BudgetsQTable[[#This Row],[lead]]=K1529)+(BudgetsQTable[[#This Row],[prop_id]]&lt;&gt;A1529)</f>
        <v>1</v>
      </c>
      <c r="E1530" s="77">
        <v>43005.584722222222</v>
      </c>
      <c r="F1530" s="78" t="s">
        <v>2817</v>
      </c>
      <c r="G1530" s="78" t="s">
        <v>2818</v>
      </c>
      <c r="H1530" s="78" t="s">
        <v>478</v>
      </c>
      <c r="I1530" s="76" t="s">
        <v>1583</v>
      </c>
      <c r="J1530" s="76" t="s">
        <v>753</v>
      </c>
      <c r="K1530" s="78" t="s">
        <v>1749</v>
      </c>
      <c r="L1530" s="7" t="str">
        <f>IF(BudgetsQTable[[#This Row],[pi_last_name]]=" ","",HYPERLINK("https://www.ejacket.nsf.gov/ej/showProposal.do?Continue=Y&amp;ID="&amp;BudgetsQTable[[#This Row],[prop_id]],BudgetsQTable[[#This Row],[prop_id]]))</f>
        <v/>
      </c>
      <c r="M1530" s="78" t="s">
        <v>753</v>
      </c>
      <c r="N1530" s="7" t="str">
        <f>IF(BudgetsQTable[[#This Row],[pi_last_name]]=" ","",HYPERLINK("mailto:"&amp;BudgetsQTable[[#This Row],[pi_email]]&amp;"&amp;subject=Your NSF Proposal:  "&amp;BudgetsQTable[[#This Row],[prop_id]],BudgetsQTable[[#This Row],[pi_email]]))</f>
        <v/>
      </c>
      <c r="O1530" s="78" t="s">
        <v>753</v>
      </c>
      <c r="P1530" s="78">
        <v>2</v>
      </c>
      <c r="Q1530" s="78">
        <v>2</v>
      </c>
      <c r="R1530" s="79">
        <v>60100</v>
      </c>
      <c r="S1530" s="79">
        <v>18000</v>
      </c>
      <c r="T1530" s="79">
        <v>0</v>
      </c>
      <c r="U1530" s="80">
        <v>311507</v>
      </c>
      <c r="V1530" s="78">
        <v>0</v>
      </c>
      <c r="W1530" s="78">
        <v>4</v>
      </c>
      <c r="X1530" s="11" t="str">
        <f ca="1">IF(ISBLANK(BudgetsQTable[[#This Row],[budg_seq_yr]]),"FY"&amp;fiscalyear,"FY"&amp;fiscalyear-1+BudgetsQTable[[#This Row],[budg_seq_yr]])</f>
        <v>FY21</v>
      </c>
      <c r="Y1530" s="79">
        <v>311507</v>
      </c>
      <c r="Z1530" s="78" t="s">
        <v>2818</v>
      </c>
      <c r="AA1530" s="78" t="s">
        <v>478</v>
      </c>
      <c r="AB1530" s="76" t="s">
        <v>2821</v>
      </c>
      <c r="AC1530" s="78"/>
    </row>
    <row r="1531" spans="1:29" x14ac:dyDescent="0.35">
      <c r="A1531" s="10" t="s">
        <v>1757</v>
      </c>
      <c r="B1531" s="76" t="s">
        <v>2824</v>
      </c>
      <c r="C1531" s="76">
        <f>C1530+(BudgetsQTable[[#This Row],[lead]]&lt;&gt;K1530)</f>
        <v>194</v>
      </c>
      <c r="D1531" s="76">
        <f>D1530*(BudgetsQTable[[#This Row],[lead]]=K1530)+(BudgetsQTable[[#This Row],[prop_id]]&lt;&gt;A1530)</f>
        <v>1</v>
      </c>
      <c r="E1531" s="77">
        <v>43005.585416666669</v>
      </c>
      <c r="F1531" s="78" t="s">
        <v>2868</v>
      </c>
      <c r="G1531" s="78" t="s">
        <v>2869</v>
      </c>
      <c r="H1531" s="78" t="s">
        <v>468</v>
      </c>
      <c r="I1531" s="76" t="s">
        <v>800</v>
      </c>
      <c r="J1531" s="76" t="s">
        <v>4075</v>
      </c>
      <c r="K1531" s="78" t="s">
        <v>1757</v>
      </c>
      <c r="L1531" s="7" t="str">
        <f>IF(BudgetsQTable[[#This Row],[pi_last_name]]=" ","",HYPERLINK("https://www.ejacket.nsf.gov/ej/showProposal.do?Continue=Y&amp;ID="&amp;BudgetsQTable[[#This Row],[prop_id]],BudgetsQTable[[#This Row],[prop_id]]))</f>
        <v>1763727</v>
      </c>
      <c r="M1531" s="78" t="s">
        <v>1758</v>
      </c>
      <c r="N1531" s="7" t="str">
        <f>IF(BudgetsQTable[[#This Row],[pi_last_name]]=" ","",HYPERLINK("mailto:"&amp;BudgetsQTable[[#This Row],[pi_email]]&amp;"&amp;subject=Your NSF Proposal:  "&amp;BudgetsQTable[[#This Row],[prop_id]],BudgetsQTable[[#This Row],[pi_email]]))</f>
        <v>psen@ece.ucsb.edu</v>
      </c>
      <c r="O1531" s="78" t="s">
        <v>2853</v>
      </c>
      <c r="P1531" s="78"/>
      <c r="Q1531" s="78"/>
      <c r="R1531" s="79"/>
      <c r="S1531" s="79"/>
      <c r="T1531" s="79"/>
      <c r="U1531" s="80"/>
      <c r="V1531" s="78">
        <v>0</v>
      </c>
      <c r="W1531" s="78"/>
      <c r="X1531" s="11" t="str">
        <f ca="1">IF(ISBLANK(BudgetsQTable[[#This Row],[budg_seq_yr]]),"FY"&amp;fiscalyear,"FY"&amp;fiscalyear-1+BudgetsQTable[[#This Row],[budg_seq_yr]])</f>
        <v>FY18</v>
      </c>
      <c r="Y1531" s="79">
        <v>499999</v>
      </c>
      <c r="Z1531" s="78" t="s">
        <v>2869</v>
      </c>
      <c r="AA1531" s="78" t="s">
        <v>468</v>
      </c>
      <c r="AB1531" s="76" t="s">
        <v>2821</v>
      </c>
      <c r="AC1531" s="78" t="s">
        <v>468</v>
      </c>
    </row>
    <row r="1532" spans="1:29" x14ac:dyDescent="0.35">
      <c r="A1532" s="10" t="s">
        <v>1757</v>
      </c>
      <c r="B1532" s="76" t="s">
        <v>2824</v>
      </c>
      <c r="C1532" s="76">
        <f>C1531+(BudgetsQTable[[#This Row],[lead]]&lt;&gt;K1531)</f>
        <v>194</v>
      </c>
      <c r="D1532" s="76">
        <f>D1531*(BudgetsQTable[[#This Row],[lead]]=K1531)+(BudgetsQTable[[#This Row],[prop_id]]&lt;&gt;A1531)</f>
        <v>1</v>
      </c>
      <c r="E1532" s="77">
        <v>43005.585416666669</v>
      </c>
      <c r="F1532" s="78" t="s">
        <v>2868</v>
      </c>
      <c r="G1532" s="78" t="s">
        <v>2869</v>
      </c>
      <c r="H1532" s="78" t="s">
        <v>468</v>
      </c>
      <c r="I1532" s="76" t="s">
        <v>800</v>
      </c>
      <c r="J1532" s="76" t="s">
        <v>753</v>
      </c>
      <c r="K1532" s="78" t="s">
        <v>1757</v>
      </c>
      <c r="L1532" s="7" t="str">
        <f>IF(BudgetsQTable[[#This Row],[pi_last_name]]=" ","",HYPERLINK("https://www.ejacket.nsf.gov/ej/showProposal.do?Continue=Y&amp;ID="&amp;BudgetsQTable[[#This Row],[prop_id]],BudgetsQTable[[#This Row],[prop_id]]))</f>
        <v/>
      </c>
      <c r="M1532" s="78" t="s">
        <v>753</v>
      </c>
      <c r="N1532" s="7" t="str">
        <f>IF(BudgetsQTable[[#This Row],[pi_last_name]]=" ","",HYPERLINK("mailto:"&amp;BudgetsQTable[[#This Row],[pi_email]]&amp;"&amp;subject=Your NSF Proposal:  "&amp;BudgetsQTable[[#This Row],[prop_id]],BudgetsQTable[[#This Row],[pi_email]]))</f>
        <v/>
      </c>
      <c r="O1532" s="78" t="s">
        <v>753</v>
      </c>
      <c r="P1532" s="78">
        <v>1</v>
      </c>
      <c r="Q1532" s="78">
        <v>1</v>
      </c>
      <c r="R1532" s="79">
        <v>0</v>
      </c>
      <c r="S1532" s="79">
        <v>0</v>
      </c>
      <c r="T1532" s="79">
        <v>0</v>
      </c>
      <c r="U1532" s="80">
        <v>159034</v>
      </c>
      <c r="V1532" s="78">
        <v>0</v>
      </c>
      <c r="W1532" s="78">
        <v>1</v>
      </c>
      <c r="X1532" s="11" t="str">
        <f ca="1">IF(ISBLANK(BudgetsQTable[[#This Row],[budg_seq_yr]]),"FY"&amp;fiscalyear,"FY"&amp;fiscalyear-1+BudgetsQTable[[#This Row],[budg_seq_yr]])</f>
        <v>FY18</v>
      </c>
      <c r="Y1532" s="79">
        <v>159034</v>
      </c>
      <c r="Z1532" s="78" t="s">
        <v>2869</v>
      </c>
      <c r="AA1532" s="78" t="s">
        <v>468</v>
      </c>
      <c r="AB1532" s="76" t="s">
        <v>2821</v>
      </c>
      <c r="AC1532" s="78" t="s">
        <v>468</v>
      </c>
    </row>
    <row r="1533" spans="1:29" x14ac:dyDescent="0.35">
      <c r="A1533" s="10" t="s">
        <v>1757</v>
      </c>
      <c r="B1533" s="76" t="s">
        <v>2824</v>
      </c>
      <c r="C1533" s="76">
        <f>C1532+(BudgetsQTable[[#This Row],[lead]]&lt;&gt;K1532)</f>
        <v>194</v>
      </c>
      <c r="D1533" s="76">
        <f>D1532*(BudgetsQTable[[#This Row],[lead]]=K1532)+(BudgetsQTable[[#This Row],[prop_id]]&lt;&gt;A1532)</f>
        <v>1</v>
      </c>
      <c r="E1533" s="77">
        <v>43005.585416666669</v>
      </c>
      <c r="F1533" s="78" t="s">
        <v>2868</v>
      </c>
      <c r="G1533" s="78" t="s">
        <v>2869</v>
      </c>
      <c r="H1533" s="78" t="s">
        <v>468</v>
      </c>
      <c r="I1533" s="76" t="s">
        <v>800</v>
      </c>
      <c r="J1533" s="76" t="s">
        <v>753</v>
      </c>
      <c r="K1533" s="78" t="s">
        <v>1757</v>
      </c>
      <c r="L1533" s="7" t="str">
        <f>IF(BudgetsQTable[[#This Row],[pi_last_name]]=" ","",HYPERLINK("https://www.ejacket.nsf.gov/ej/showProposal.do?Continue=Y&amp;ID="&amp;BudgetsQTable[[#This Row],[prop_id]],BudgetsQTable[[#This Row],[prop_id]]))</f>
        <v/>
      </c>
      <c r="M1533" s="78" t="s">
        <v>753</v>
      </c>
      <c r="N1533" s="7" t="str">
        <f>IF(BudgetsQTable[[#This Row],[pi_last_name]]=" ","",HYPERLINK("mailto:"&amp;BudgetsQTable[[#This Row],[pi_email]]&amp;"&amp;subject=Your NSF Proposal:  "&amp;BudgetsQTable[[#This Row],[prop_id]],BudgetsQTable[[#This Row],[pi_email]]))</f>
        <v/>
      </c>
      <c r="O1533" s="78" t="s">
        <v>753</v>
      </c>
      <c r="P1533" s="78">
        <v>1</v>
      </c>
      <c r="Q1533" s="78">
        <v>1</v>
      </c>
      <c r="R1533" s="79">
        <v>0</v>
      </c>
      <c r="S1533" s="79">
        <v>0</v>
      </c>
      <c r="T1533" s="79">
        <v>0</v>
      </c>
      <c r="U1533" s="80">
        <v>119903</v>
      </c>
      <c r="V1533" s="78">
        <v>0</v>
      </c>
      <c r="W1533" s="78">
        <v>2</v>
      </c>
      <c r="X1533" s="11" t="str">
        <f ca="1">IF(ISBLANK(BudgetsQTable[[#This Row],[budg_seq_yr]]),"FY"&amp;fiscalyear,"FY"&amp;fiscalyear-1+BudgetsQTable[[#This Row],[budg_seq_yr]])</f>
        <v>FY19</v>
      </c>
      <c r="Y1533" s="79">
        <v>119903</v>
      </c>
      <c r="Z1533" s="78" t="s">
        <v>2869</v>
      </c>
      <c r="AA1533" s="78" t="s">
        <v>468</v>
      </c>
      <c r="AB1533" s="76" t="s">
        <v>2821</v>
      </c>
      <c r="AC1533" s="78" t="s">
        <v>468</v>
      </c>
    </row>
    <row r="1534" spans="1:29" x14ac:dyDescent="0.35">
      <c r="A1534" s="10" t="s">
        <v>1757</v>
      </c>
      <c r="B1534" s="76" t="s">
        <v>2824</v>
      </c>
      <c r="C1534" s="76">
        <f>C1533+(BudgetsQTable[[#This Row],[lead]]&lt;&gt;K1533)</f>
        <v>194</v>
      </c>
      <c r="D1534" s="76">
        <f>D1533*(BudgetsQTable[[#This Row],[lead]]=K1533)+(BudgetsQTable[[#This Row],[prop_id]]&lt;&gt;A1533)</f>
        <v>1</v>
      </c>
      <c r="E1534" s="77">
        <v>43005.585416666669</v>
      </c>
      <c r="F1534" s="78" t="s">
        <v>2868</v>
      </c>
      <c r="G1534" s="78" t="s">
        <v>2869</v>
      </c>
      <c r="H1534" s="78" t="s">
        <v>468</v>
      </c>
      <c r="I1534" s="76" t="s">
        <v>800</v>
      </c>
      <c r="J1534" s="76" t="s">
        <v>753</v>
      </c>
      <c r="K1534" s="78" t="s">
        <v>1757</v>
      </c>
      <c r="L1534" s="7" t="str">
        <f>IF(BudgetsQTable[[#This Row],[pi_last_name]]=" ","",HYPERLINK("https://www.ejacket.nsf.gov/ej/showProposal.do?Continue=Y&amp;ID="&amp;BudgetsQTable[[#This Row],[prop_id]],BudgetsQTable[[#This Row],[prop_id]]))</f>
        <v/>
      </c>
      <c r="M1534" s="78" t="s">
        <v>753</v>
      </c>
      <c r="N1534" s="7" t="str">
        <f>IF(BudgetsQTable[[#This Row],[pi_last_name]]=" ","",HYPERLINK("mailto:"&amp;BudgetsQTable[[#This Row],[pi_email]]&amp;"&amp;subject=Your NSF Proposal:  "&amp;BudgetsQTable[[#This Row],[prop_id]],BudgetsQTable[[#This Row],[pi_email]]))</f>
        <v/>
      </c>
      <c r="O1534" s="78" t="s">
        <v>753</v>
      </c>
      <c r="P1534" s="78">
        <v>1</v>
      </c>
      <c r="Q1534" s="78">
        <v>1</v>
      </c>
      <c r="R1534" s="79">
        <v>0</v>
      </c>
      <c r="S1534" s="79">
        <v>0</v>
      </c>
      <c r="T1534" s="79">
        <v>0</v>
      </c>
      <c r="U1534" s="80">
        <v>109873</v>
      </c>
      <c r="V1534" s="78">
        <v>0</v>
      </c>
      <c r="W1534" s="78">
        <v>3</v>
      </c>
      <c r="X1534" s="11" t="str">
        <f ca="1">IF(ISBLANK(BudgetsQTable[[#This Row],[budg_seq_yr]]),"FY"&amp;fiscalyear,"FY"&amp;fiscalyear-1+BudgetsQTable[[#This Row],[budg_seq_yr]])</f>
        <v>FY20</v>
      </c>
      <c r="Y1534" s="79">
        <v>109873</v>
      </c>
      <c r="Z1534" s="78" t="s">
        <v>2869</v>
      </c>
      <c r="AA1534" s="78" t="s">
        <v>468</v>
      </c>
      <c r="AB1534" s="76" t="s">
        <v>2821</v>
      </c>
      <c r="AC1534" s="78" t="s">
        <v>468</v>
      </c>
    </row>
    <row r="1535" spans="1:29" x14ac:dyDescent="0.35">
      <c r="A1535" s="10" t="s">
        <v>1757</v>
      </c>
      <c r="B1535" s="76" t="s">
        <v>2824</v>
      </c>
      <c r="C1535" s="76">
        <f>C1534+(BudgetsQTable[[#This Row],[lead]]&lt;&gt;K1534)</f>
        <v>194</v>
      </c>
      <c r="D1535" s="76">
        <f>D1534*(BudgetsQTable[[#This Row],[lead]]=K1534)+(BudgetsQTable[[#This Row],[prop_id]]&lt;&gt;A1534)</f>
        <v>1</v>
      </c>
      <c r="E1535" s="77">
        <v>43005.585416666669</v>
      </c>
      <c r="F1535" s="78" t="s">
        <v>2868</v>
      </c>
      <c r="G1535" s="78" t="s">
        <v>2869</v>
      </c>
      <c r="H1535" s="78" t="s">
        <v>468</v>
      </c>
      <c r="I1535" s="76" t="s">
        <v>800</v>
      </c>
      <c r="J1535" s="76" t="s">
        <v>753</v>
      </c>
      <c r="K1535" s="78" t="s">
        <v>1757</v>
      </c>
      <c r="L1535" s="7" t="str">
        <f>IF(BudgetsQTable[[#This Row],[pi_last_name]]=" ","",HYPERLINK("https://www.ejacket.nsf.gov/ej/showProposal.do?Continue=Y&amp;ID="&amp;BudgetsQTable[[#This Row],[prop_id]],BudgetsQTable[[#This Row],[prop_id]]))</f>
        <v/>
      </c>
      <c r="M1535" s="78" t="s">
        <v>753</v>
      </c>
      <c r="N1535" s="7" t="str">
        <f>IF(BudgetsQTable[[#This Row],[pi_last_name]]=" ","",HYPERLINK("mailto:"&amp;BudgetsQTable[[#This Row],[pi_email]]&amp;"&amp;subject=Your NSF Proposal:  "&amp;BudgetsQTable[[#This Row],[prop_id]],BudgetsQTable[[#This Row],[pi_email]]))</f>
        <v/>
      </c>
      <c r="O1535" s="78" t="s">
        <v>753</v>
      </c>
      <c r="P1535" s="78">
        <v>1</v>
      </c>
      <c r="Q1535" s="78">
        <v>1</v>
      </c>
      <c r="R1535" s="79">
        <v>0</v>
      </c>
      <c r="S1535" s="79">
        <v>0</v>
      </c>
      <c r="T1535" s="79">
        <v>0</v>
      </c>
      <c r="U1535" s="80">
        <v>111189</v>
      </c>
      <c r="V1535" s="78">
        <v>0</v>
      </c>
      <c r="W1535" s="78">
        <v>4</v>
      </c>
      <c r="X1535" s="11" t="str">
        <f ca="1">IF(ISBLANK(BudgetsQTable[[#This Row],[budg_seq_yr]]),"FY"&amp;fiscalyear,"FY"&amp;fiscalyear-1+BudgetsQTable[[#This Row],[budg_seq_yr]])</f>
        <v>FY21</v>
      </c>
      <c r="Y1535" s="79">
        <v>111189</v>
      </c>
      <c r="Z1535" s="78" t="s">
        <v>2869</v>
      </c>
      <c r="AA1535" s="78" t="s">
        <v>468</v>
      </c>
      <c r="AB1535" s="76" t="s">
        <v>2821</v>
      </c>
      <c r="AC1535" s="78" t="s">
        <v>468</v>
      </c>
    </row>
    <row r="1536" spans="1:29" x14ac:dyDescent="0.35">
      <c r="A1536" s="10" t="s">
        <v>4076</v>
      </c>
      <c r="B1536" s="76" t="s">
        <v>2834</v>
      </c>
      <c r="C1536" s="76">
        <f>C1535+(BudgetsQTable[[#This Row],[lead]]&lt;&gt;K1535)</f>
        <v>194</v>
      </c>
      <c r="D1536" s="76">
        <f>D1535*(BudgetsQTable[[#This Row],[lead]]=K1535)+(BudgetsQTable[[#This Row],[prop_id]]&lt;&gt;A1535)</f>
        <v>2</v>
      </c>
      <c r="E1536" s="77">
        <v>43004.584722222222</v>
      </c>
      <c r="F1536" s="78" t="s">
        <v>2868</v>
      </c>
      <c r="G1536" s="78" t="s">
        <v>2869</v>
      </c>
      <c r="H1536" s="78" t="s">
        <v>468</v>
      </c>
      <c r="I1536" s="76" t="s">
        <v>800</v>
      </c>
      <c r="J1536" s="76" t="s">
        <v>4079</v>
      </c>
      <c r="K1536" s="78" t="s">
        <v>1757</v>
      </c>
      <c r="L1536" s="7" t="str">
        <f>IF(BudgetsQTable[[#This Row],[pi_last_name]]=" ","",HYPERLINK("https://www.ejacket.nsf.gov/ej/showProposal.do?Continue=Y&amp;ID="&amp;BudgetsQTable[[#This Row],[prop_id]],BudgetsQTable[[#This Row],[prop_id]]))</f>
        <v>1763341</v>
      </c>
      <c r="M1536" s="78" t="s">
        <v>4077</v>
      </c>
      <c r="N1536" s="7" t="str">
        <f>IF(BudgetsQTable[[#This Row],[pi_last_name]]=" ","",HYPERLINK("mailto:"&amp;BudgetsQTable[[#This Row],[pi_email]]&amp;"&amp;subject=Your NSF Proposal:  "&amp;BudgetsQTable[[#This Row],[prop_id]],BudgetsQTable[[#This Row],[pi_email]]))</f>
        <v>ravir@cs.ucsd.edu</v>
      </c>
      <c r="O1536" s="78" t="s">
        <v>668</v>
      </c>
      <c r="P1536" s="78"/>
      <c r="Q1536" s="78"/>
      <c r="R1536" s="79"/>
      <c r="S1536" s="79"/>
      <c r="T1536" s="79"/>
      <c r="U1536" s="80"/>
      <c r="V1536" s="78">
        <v>0</v>
      </c>
      <c r="W1536" s="78"/>
      <c r="X1536" s="11" t="str">
        <f ca="1">IF(ISBLANK(BudgetsQTable[[#This Row],[budg_seq_yr]]),"FY"&amp;fiscalyear,"FY"&amp;fiscalyear-1+BudgetsQTable[[#This Row],[budg_seq_yr]])</f>
        <v>FY18</v>
      </c>
      <c r="Y1536" s="79">
        <v>499234</v>
      </c>
      <c r="Z1536" s="78" t="s">
        <v>2869</v>
      </c>
      <c r="AA1536" s="78" t="s">
        <v>468</v>
      </c>
      <c r="AB1536" s="76" t="s">
        <v>2821</v>
      </c>
      <c r="AC1536" s="78" t="s">
        <v>468</v>
      </c>
    </row>
    <row r="1537" spans="1:29" x14ac:dyDescent="0.35">
      <c r="A1537" s="10" t="s">
        <v>4076</v>
      </c>
      <c r="B1537" s="76" t="s">
        <v>2834</v>
      </c>
      <c r="C1537" s="76">
        <f>C1536+(BudgetsQTable[[#This Row],[lead]]&lt;&gt;K1536)</f>
        <v>194</v>
      </c>
      <c r="D1537" s="76">
        <f>D1536*(BudgetsQTable[[#This Row],[lead]]=K1536)+(BudgetsQTable[[#This Row],[prop_id]]&lt;&gt;A1536)</f>
        <v>2</v>
      </c>
      <c r="E1537" s="77">
        <v>43004.584722222222</v>
      </c>
      <c r="F1537" s="78" t="s">
        <v>2868</v>
      </c>
      <c r="G1537" s="78" t="s">
        <v>2869</v>
      </c>
      <c r="H1537" s="78" t="s">
        <v>468</v>
      </c>
      <c r="I1537" s="76" t="s">
        <v>800</v>
      </c>
      <c r="J1537" s="76" t="s">
        <v>753</v>
      </c>
      <c r="K1537" s="78" t="s">
        <v>1757</v>
      </c>
      <c r="L1537" s="7" t="str">
        <f>IF(BudgetsQTable[[#This Row],[pi_last_name]]=" ","",HYPERLINK("https://www.ejacket.nsf.gov/ej/showProposal.do?Continue=Y&amp;ID="&amp;BudgetsQTable[[#This Row],[prop_id]],BudgetsQTable[[#This Row],[prop_id]]))</f>
        <v/>
      </c>
      <c r="M1537" s="78" t="s">
        <v>753</v>
      </c>
      <c r="N1537" s="7" t="str">
        <f>IF(BudgetsQTable[[#This Row],[pi_last_name]]=" ","",HYPERLINK("mailto:"&amp;BudgetsQTable[[#This Row],[pi_email]]&amp;"&amp;subject=Your NSF Proposal:  "&amp;BudgetsQTable[[#This Row],[prop_id]],BudgetsQTable[[#This Row],[pi_email]]))</f>
        <v/>
      </c>
      <c r="O1537" s="78" t="s">
        <v>753</v>
      </c>
      <c r="P1537" s="78">
        <v>1</v>
      </c>
      <c r="Q1537" s="78">
        <v>0.5</v>
      </c>
      <c r="R1537" s="79">
        <v>46400</v>
      </c>
      <c r="S1537" s="79">
        <v>2500</v>
      </c>
      <c r="T1537" s="79">
        <v>0</v>
      </c>
      <c r="U1537" s="80">
        <v>118505</v>
      </c>
      <c r="V1537" s="78">
        <v>0</v>
      </c>
      <c r="W1537" s="78">
        <v>1</v>
      </c>
      <c r="X1537" s="11" t="str">
        <f ca="1">IF(ISBLANK(BudgetsQTable[[#This Row],[budg_seq_yr]]),"FY"&amp;fiscalyear,"FY"&amp;fiscalyear-1+BudgetsQTable[[#This Row],[budg_seq_yr]])</f>
        <v>FY18</v>
      </c>
      <c r="Y1537" s="79">
        <v>118505</v>
      </c>
      <c r="Z1537" s="78" t="s">
        <v>2869</v>
      </c>
      <c r="AA1537" s="78" t="s">
        <v>468</v>
      </c>
      <c r="AB1537" s="76" t="s">
        <v>2821</v>
      </c>
      <c r="AC1537" s="78" t="s">
        <v>468</v>
      </c>
    </row>
    <row r="1538" spans="1:29" x14ac:dyDescent="0.35">
      <c r="A1538" s="10" t="s">
        <v>4076</v>
      </c>
      <c r="B1538" s="76" t="s">
        <v>2834</v>
      </c>
      <c r="C1538" s="76">
        <f>C1537+(BudgetsQTable[[#This Row],[lead]]&lt;&gt;K1537)</f>
        <v>194</v>
      </c>
      <c r="D1538" s="76">
        <f>D1537*(BudgetsQTable[[#This Row],[lead]]=K1537)+(BudgetsQTable[[#This Row],[prop_id]]&lt;&gt;A1537)</f>
        <v>2</v>
      </c>
      <c r="E1538" s="77">
        <v>43004.584722222222</v>
      </c>
      <c r="F1538" s="78" t="s">
        <v>2868</v>
      </c>
      <c r="G1538" s="78" t="s">
        <v>2869</v>
      </c>
      <c r="H1538" s="78" t="s">
        <v>468</v>
      </c>
      <c r="I1538" s="76" t="s">
        <v>800</v>
      </c>
      <c r="J1538" s="76" t="s">
        <v>753</v>
      </c>
      <c r="K1538" s="78" t="s">
        <v>1757</v>
      </c>
      <c r="L1538" s="7" t="str">
        <f>IF(BudgetsQTable[[#This Row],[pi_last_name]]=" ","",HYPERLINK("https://www.ejacket.nsf.gov/ej/showProposal.do?Continue=Y&amp;ID="&amp;BudgetsQTable[[#This Row],[prop_id]],BudgetsQTable[[#This Row],[prop_id]]))</f>
        <v/>
      </c>
      <c r="M1538" s="78" t="s">
        <v>753</v>
      </c>
      <c r="N1538" s="7" t="str">
        <f>IF(BudgetsQTable[[#This Row],[pi_last_name]]=" ","",HYPERLINK("mailto:"&amp;BudgetsQTable[[#This Row],[pi_email]]&amp;"&amp;subject=Your NSF Proposal:  "&amp;BudgetsQTable[[#This Row],[prop_id]],BudgetsQTable[[#This Row],[pi_email]]))</f>
        <v/>
      </c>
      <c r="O1538" s="78" t="s">
        <v>753</v>
      </c>
      <c r="P1538" s="78">
        <v>1</v>
      </c>
      <c r="Q1538" s="78">
        <v>0.5</v>
      </c>
      <c r="R1538" s="79">
        <v>47792</v>
      </c>
      <c r="S1538" s="79">
        <v>2500</v>
      </c>
      <c r="T1538" s="79">
        <v>0</v>
      </c>
      <c r="U1538" s="80">
        <v>121764</v>
      </c>
      <c r="V1538" s="78">
        <v>0</v>
      </c>
      <c r="W1538" s="78">
        <v>2</v>
      </c>
      <c r="X1538" s="11" t="str">
        <f ca="1">IF(ISBLANK(BudgetsQTable[[#This Row],[budg_seq_yr]]),"FY"&amp;fiscalyear,"FY"&amp;fiscalyear-1+BudgetsQTable[[#This Row],[budg_seq_yr]])</f>
        <v>FY19</v>
      </c>
      <c r="Y1538" s="79">
        <v>121764</v>
      </c>
      <c r="Z1538" s="78" t="s">
        <v>2869</v>
      </c>
      <c r="AA1538" s="78" t="s">
        <v>468</v>
      </c>
      <c r="AB1538" s="76" t="s">
        <v>2821</v>
      </c>
      <c r="AC1538" s="78" t="s">
        <v>468</v>
      </c>
    </row>
    <row r="1539" spans="1:29" x14ac:dyDescent="0.35">
      <c r="A1539" s="10" t="s">
        <v>4076</v>
      </c>
      <c r="B1539" s="76" t="s">
        <v>2834</v>
      </c>
      <c r="C1539" s="76">
        <f>C1538+(BudgetsQTable[[#This Row],[lead]]&lt;&gt;K1538)</f>
        <v>194</v>
      </c>
      <c r="D1539" s="76">
        <f>D1538*(BudgetsQTable[[#This Row],[lead]]=K1538)+(BudgetsQTable[[#This Row],[prop_id]]&lt;&gt;A1538)</f>
        <v>2</v>
      </c>
      <c r="E1539" s="77">
        <v>43004.584722222222</v>
      </c>
      <c r="F1539" s="78" t="s">
        <v>2868</v>
      </c>
      <c r="G1539" s="78" t="s">
        <v>2869</v>
      </c>
      <c r="H1539" s="78" t="s">
        <v>468</v>
      </c>
      <c r="I1539" s="76" t="s">
        <v>800</v>
      </c>
      <c r="J1539" s="76" t="s">
        <v>753</v>
      </c>
      <c r="K1539" s="78" t="s">
        <v>1757</v>
      </c>
      <c r="L1539" s="7" t="str">
        <f>IF(BudgetsQTable[[#This Row],[pi_last_name]]=" ","",HYPERLINK("https://www.ejacket.nsf.gov/ej/showProposal.do?Continue=Y&amp;ID="&amp;BudgetsQTable[[#This Row],[prop_id]],BudgetsQTable[[#This Row],[prop_id]]))</f>
        <v/>
      </c>
      <c r="M1539" s="78" t="s">
        <v>753</v>
      </c>
      <c r="N1539" s="7" t="str">
        <f>IF(BudgetsQTable[[#This Row],[pi_last_name]]=" ","",HYPERLINK("mailto:"&amp;BudgetsQTable[[#This Row],[pi_email]]&amp;"&amp;subject=Your NSF Proposal:  "&amp;BudgetsQTable[[#This Row],[prop_id]],BudgetsQTable[[#This Row],[pi_email]]))</f>
        <v/>
      </c>
      <c r="O1539" s="78" t="s">
        <v>753</v>
      </c>
      <c r="P1539" s="78">
        <v>1</v>
      </c>
      <c r="Q1539" s="78">
        <v>0.5</v>
      </c>
      <c r="R1539" s="79">
        <v>0</v>
      </c>
      <c r="S1539" s="79">
        <v>2500</v>
      </c>
      <c r="T1539" s="79">
        <v>0</v>
      </c>
      <c r="U1539" s="80">
        <v>126894</v>
      </c>
      <c r="V1539" s="78">
        <v>0</v>
      </c>
      <c r="W1539" s="78">
        <v>3</v>
      </c>
      <c r="X1539" s="11" t="str">
        <f ca="1">IF(ISBLANK(BudgetsQTable[[#This Row],[budg_seq_yr]]),"FY"&amp;fiscalyear,"FY"&amp;fiscalyear-1+BudgetsQTable[[#This Row],[budg_seq_yr]])</f>
        <v>FY20</v>
      </c>
      <c r="Y1539" s="79">
        <v>126894</v>
      </c>
      <c r="Z1539" s="78" t="s">
        <v>2869</v>
      </c>
      <c r="AA1539" s="78" t="s">
        <v>468</v>
      </c>
      <c r="AB1539" s="76" t="s">
        <v>2821</v>
      </c>
      <c r="AC1539" s="78" t="s">
        <v>468</v>
      </c>
    </row>
    <row r="1540" spans="1:29" x14ac:dyDescent="0.35">
      <c r="A1540" s="10" t="s">
        <v>4076</v>
      </c>
      <c r="B1540" s="76" t="s">
        <v>2834</v>
      </c>
      <c r="C1540" s="76">
        <f>C1539+(BudgetsQTable[[#This Row],[lead]]&lt;&gt;K1539)</f>
        <v>194</v>
      </c>
      <c r="D1540" s="76">
        <f>D1539*(BudgetsQTable[[#This Row],[lead]]=K1539)+(BudgetsQTable[[#This Row],[prop_id]]&lt;&gt;A1539)</f>
        <v>2</v>
      </c>
      <c r="E1540" s="77">
        <v>43004.584722222222</v>
      </c>
      <c r="F1540" s="78" t="s">
        <v>2868</v>
      </c>
      <c r="G1540" s="78" t="s">
        <v>2869</v>
      </c>
      <c r="H1540" s="78" t="s">
        <v>468</v>
      </c>
      <c r="I1540" s="76" t="s">
        <v>800</v>
      </c>
      <c r="J1540" s="76" t="s">
        <v>753</v>
      </c>
      <c r="K1540" s="78" t="s">
        <v>1757</v>
      </c>
      <c r="L1540" s="7" t="str">
        <f>IF(BudgetsQTable[[#This Row],[pi_last_name]]=" ","",HYPERLINK("https://www.ejacket.nsf.gov/ej/showProposal.do?Continue=Y&amp;ID="&amp;BudgetsQTable[[#This Row],[prop_id]],BudgetsQTable[[#This Row],[prop_id]]))</f>
        <v/>
      </c>
      <c r="M1540" s="78" t="s">
        <v>753</v>
      </c>
      <c r="N1540" s="7" t="str">
        <f>IF(BudgetsQTable[[#This Row],[pi_last_name]]=" ","",HYPERLINK("mailto:"&amp;BudgetsQTable[[#This Row],[pi_email]]&amp;"&amp;subject=Your NSF Proposal:  "&amp;BudgetsQTable[[#This Row],[prop_id]],BudgetsQTable[[#This Row],[pi_email]]))</f>
        <v/>
      </c>
      <c r="O1540" s="78" t="s">
        <v>753</v>
      </c>
      <c r="P1540" s="78">
        <v>1</v>
      </c>
      <c r="Q1540" s="78">
        <v>0.5</v>
      </c>
      <c r="R1540" s="79">
        <v>0</v>
      </c>
      <c r="S1540" s="79">
        <v>2500</v>
      </c>
      <c r="T1540" s="79">
        <v>0</v>
      </c>
      <c r="U1540" s="80">
        <v>132071</v>
      </c>
      <c r="V1540" s="78">
        <v>0</v>
      </c>
      <c r="W1540" s="78">
        <v>4</v>
      </c>
      <c r="X1540" s="11" t="str">
        <f ca="1">IF(ISBLANK(BudgetsQTable[[#This Row],[budg_seq_yr]]),"FY"&amp;fiscalyear,"FY"&amp;fiscalyear-1+BudgetsQTable[[#This Row],[budg_seq_yr]])</f>
        <v>FY21</v>
      </c>
      <c r="Y1540" s="79">
        <v>132071</v>
      </c>
      <c r="Z1540" s="78" t="s">
        <v>2869</v>
      </c>
      <c r="AA1540" s="78" t="s">
        <v>468</v>
      </c>
      <c r="AB1540" s="76" t="s">
        <v>2821</v>
      </c>
      <c r="AC1540" s="78" t="s">
        <v>468</v>
      </c>
    </row>
    <row r="1541" spans="1:29" x14ac:dyDescent="0.35">
      <c r="A1541" s="10" t="s">
        <v>1760</v>
      </c>
      <c r="B1541" s="76" t="s">
        <v>2824</v>
      </c>
      <c r="C1541" s="76">
        <f>C1540+(BudgetsQTable[[#This Row],[lead]]&lt;&gt;K1540)</f>
        <v>195</v>
      </c>
      <c r="D1541" s="76">
        <f>D1540*(BudgetsQTable[[#This Row],[lead]]=K1540)+(BudgetsQTable[[#This Row],[prop_id]]&lt;&gt;A1540)</f>
        <v>1</v>
      </c>
      <c r="E1541" s="77">
        <v>43005.586111111108</v>
      </c>
      <c r="F1541" s="78" t="s">
        <v>2868</v>
      </c>
      <c r="G1541" s="78" t="s">
        <v>2869</v>
      </c>
      <c r="H1541" s="78" t="s">
        <v>466</v>
      </c>
      <c r="I1541" s="76" t="s">
        <v>786</v>
      </c>
      <c r="J1541" s="76" t="s">
        <v>4082</v>
      </c>
      <c r="K1541" s="78" t="s">
        <v>1760</v>
      </c>
      <c r="L1541" s="7" t="str">
        <f>IF(BudgetsQTable[[#This Row],[pi_last_name]]=" ","",HYPERLINK("https://www.ejacket.nsf.gov/ej/showProposal.do?Continue=Y&amp;ID="&amp;BudgetsQTable[[#This Row],[prop_id]],BudgetsQTable[[#This Row],[prop_id]]))</f>
        <v>1763728</v>
      </c>
      <c r="M1541" s="78" t="s">
        <v>1761</v>
      </c>
      <c r="N1541" s="7" t="str">
        <f>IF(BudgetsQTable[[#This Row],[pi_last_name]]=" ","",HYPERLINK("mailto:"&amp;BudgetsQTable[[#This Row],[pi_email]]&amp;"&amp;subject=Your NSF Proposal:  "&amp;BudgetsQTable[[#This Row],[prop_id]],BudgetsQTable[[#This Row],[pi_email]]))</f>
        <v>msarwat@asu.edu</v>
      </c>
      <c r="O1541" s="78" t="s">
        <v>534</v>
      </c>
      <c r="P1541" s="78"/>
      <c r="Q1541" s="78"/>
      <c r="R1541" s="79"/>
      <c r="S1541" s="79"/>
      <c r="T1541" s="79"/>
      <c r="U1541" s="80"/>
      <c r="V1541" s="78">
        <v>0</v>
      </c>
      <c r="W1541" s="78"/>
      <c r="X1541" s="11" t="str">
        <f ca="1">IF(ISBLANK(BudgetsQTable[[#This Row],[budg_seq_yr]]),"FY"&amp;fiscalyear,"FY"&amp;fiscalyear-1+BudgetsQTable[[#This Row],[budg_seq_yr]])</f>
        <v>FY18</v>
      </c>
      <c r="Y1541" s="79">
        <v>878507</v>
      </c>
      <c r="Z1541" s="78" t="s">
        <v>2869</v>
      </c>
      <c r="AA1541" s="78" t="s">
        <v>466</v>
      </c>
      <c r="AB1541" s="76" t="s">
        <v>2821</v>
      </c>
      <c r="AC1541" s="78" t="s">
        <v>2884</v>
      </c>
    </row>
    <row r="1542" spans="1:29" x14ac:dyDescent="0.35">
      <c r="A1542" s="10" t="s">
        <v>1760</v>
      </c>
      <c r="B1542" s="76" t="s">
        <v>2824</v>
      </c>
      <c r="C1542" s="76">
        <f>C1541+(BudgetsQTable[[#This Row],[lead]]&lt;&gt;K1541)</f>
        <v>195</v>
      </c>
      <c r="D1542" s="76">
        <f>D1541*(BudgetsQTable[[#This Row],[lead]]=K1541)+(BudgetsQTable[[#This Row],[prop_id]]&lt;&gt;A1541)</f>
        <v>1</v>
      </c>
      <c r="E1542" s="77">
        <v>43005.586111111108</v>
      </c>
      <c r="F1542" s="78" t="s">
        <v>2868</v>
      </c>
      <c r="G1542" s="78" t="s">
        <v>2869</v>
      </c>
      <c r="H1542" s="78" t="s">
        <v>466</v>
      </c>
      <c r="I1542" s="76" t="s">
        <v>786</v>
      </c>
      <c r="J1542" s="76" t="s">
        <v>753</v>
      </c>
      <c r="K1542" s="78" t="s">
        <v>1760</v>
      </c>
      <c r="L1542" s="7" t="str">
        <f>IF(BudgetsQTable[[#This Row],[pi_last_name]]=" ","",HYPERLINK("https://www.ejacket.nsf.gov/ej/showProposal.do?Continue=Y&amp;ID="&amp;BudgetsQTable[[#This Row],[prop_id]],BudgetsQTable[[#This Row],[prop_id]]))</f>
        <v/>
      </c>
      <c r="M1542" s="78" t="s">
        <v>753</v>
      </c>
      <c r="N1542" s="7" t="str">
        <f>IF(BudgetsQTable[[#This Row],[pi_last_name]]=" ","",HYPERLINK("mailto:"&amp;BudgetsQTable[[#This Row],[pi_email]]&amp;"&amp;subject=Your NSF Proposal:  "&amp;BudgetsQTable[[#This Row],[prop_id]],BudgetsQTable[[#This Row],[pi_email]]))</f>
        <v/>
      </c>
      <c r="O1542" s="78" t="s">
        <v>753</v>
      </c>
      <c r="P1542" s="78">
        <v>3</v>
      </c>
      <c r="Q1542" s="78">
        <v>1.5</v>
      </c>
      <c r="R1542" s="79">
        <v>0</v>
      </c>
      <c r="S1542" s="79">
        <v>4000</v>
      </c>
      <c r="T1542" s="79">
        <v>5000</v>
      </c>
      <c r="U1542" s="80">
        <v>182428</v>
      </c>
      <c r="V1542" s="78">
        <v>0</v>
      </c>
      <c r="W1542" s="78">
        <v>1</v>
      </c>
      <c r="X1542" s="11" t="str">
        <f ca="1">IF(ISBLANK(BudgetsQTable[[#This Row],[budg_seq_yr]]),"FY"&amp;fiscalyear,"FY"&amp;fiscalyear-1+BudgetsQTable[[#This Row],[budg_seq_yr]])</f>
        <v>FY18</v>
      </c>
      <c r="Y1542" s="79">
        <v>182428</v>
      </c>
      <c r="Z1542" s="78" t="s">
        <v>2869</v>
      </c>
      <c r="AA1542" s="78" t="s">
        <v>466</v>
      </c>
      <c r="AB1542" s="76" t="s">
        <v>2821</v>
      </c>
      <c r="AC1542" s="78" t="s">
        <v>2884</v>
      </c>
    </row>
    <row r="1543" spans="1:29" x14ac:dyDescent="0.35">
      <c r="A1543" s="10" t="s">
        <v>1760</v>
      </c>
      <c r="B1543" s="76" t="s">
        <v>2824</v>
      </c>
      <c r="C1543" s="76">
        <f>C1542+(BudgetsQTable[[#This Row],[lead]]&lt;&gt;K1542)</f>
        <v>195</v>
      </c>
      <c r="D1543" s="76">
        <f>D1542*(BudgetsQTable[[#This Row],[lead]]=K1542)+(BudgetsQTable[[#This Row],[prop_id]]&lt;&gt;A1542)</f>
        <v>1</v>
      </c>
      <c r="E1543" s="77">
        <v>43005.586111111108</v>
      </c>
      <c r="F1543" s="78" t="s">
        <v>2868</v>
      </c>
      <c r="G1543" s="78" t="s">
        <v>2869</v>
      </c>
      <c r="H1543" s="78" t="s">
        <v>466</v>
      </c>
      <c r="I1543" s="76" t="s">
        <v>786</v>
      </c>
      <c r="J1543" s="76" t="s">
        <v>753</v>
      </c>
      <c r="K1543" s="78" t="s">
        <v>1760</v>
      </c>
      <c r="L1543" s="7" t="str">
        <f>IF(BudgetsQTable[[#This Row],[pi_last_name]]=" ","",HYPERLINK("https://www.ejacket.nsf.gov/ej/showProposal.do?Continue=Y&amp;ID="&amp;BudgetsQTable[[#This Row],[prop_id]],BudgetsQTable[[#This Row],[prop_id]]))</f>
        <v/>
      </c>
      <c r="M1543" s="78" t="s">
        <v>753</v>
      </c>
      <c r="N1543" s="7" t="str">
        <f>IF(BudgetsQTable[[#This Row],[pi_last_name]]=" ","",HYPERLINK("mailto:"&amp;BudgetsQTable[[#This Row],[pi_email]]&amp;"&amp;subject=Your NSF Proposal:  "&amp;BudgetsQTable[[#This Row],[prop_id]],BudgetsQTable[[#This Row],[pi_email]]))</f>
        <v/>
      </c>
      <c r="O1543" s="78" t="s">
        <v>753</v>
      </c>
      <c r="P1543" s="78">
        <v>3</v>
      </c>
      <c r="Q1543" s="78">
        <v>2.25</v>
      </c>
      <c r="R1543" s="79">
        <v>0</v>
      </c>
      <c r="S1543" s="79">
        <v>4000</v>
      </c>
      <c r="T1543" s="79">
        <v>5000</v>
      </c>
      <c r="U1543" s="80">
        <v>270076</v>
      </c>
      <c r="V1543" s="78">
        <v>0</v>
      </c>
      <c r="W1543" s="78">
        <v>2</v>
      </c>
      <c r="X1543" s="11" t="str">
        <f ca="1">IF(ISBLANK(BudgetsQTable[[#This Row],[budg_seq_yr]]),"FY"&amp;fiscalyear,"FY"&amp;fiscalyear-1+BudgetsQTable[[#This Row],[budg_seq_yr]])</f>
        <v>FY19</v>
      </c>
      <c r="Y1543" s="79">
        <v>270076</v>
      </c>
      <c r="Z1543" s="78" t="s">
        <v>2869</v>
      </c>
      <c r="AA1543" s="78" t="s">
        <v>466</v>
      </c>
      <c r="AB1543" s="76" t="s">
        <v>2821</v>
      </c>
      <c r="AC1543" s="78" t="s">
        <v>2884</v>
      </c>
    </row>
    <row r="1544" spans="1:29" x14ac:dyDescent="0.35">
      <c r="A1544" s="10" t="s">
        <v>1760</v>
      </c>
      <c r="B1544" s="76" t="s">
        <v>2824</v>
      </c>
      <c r="C1544" s="76">
        <f>C1543+(BudgetsQTable[[#This Row],[lead]]&lt;&gt;K1543)</f>
        <v>195</v>
      </c>
      <c r="D1544" s="76">
        <f>D1543*(BudgetsQTable[[#This Row],[lead]]=K1543)+(BudgetsQTable[[#This Row],[prop_id]]&lt;&gt;A1543)</f>
        <v>1</v>
      </c>
      <c r="E1544" s="77">
        <v>43005.586111111108</v>
      </c>
      <c r="F1544" s="78" t="s">
        <v>2868</v>
      </c>
      <c r="G1544" s="78" t="s">
        <v>2869</v>
      </c>
      <c r="H1544" s="78" t="s">
        <v>466</v>
      </c>
      <c r="I1544" s="76" t="s">
        <v>786</v>
      </c>
      <c r="J1544" s="76" t="s">
        <v>753</v>
      </c>
      <c r="K1544" s="78" t="s">
        <v>1760</v>
      </c>
      <c r="L1544" s="7" t="str">
        <f>IF(BudgetsQTable[[#This Row],[pi_last_name]]=" ","",HYPERLINK("https://www.ejacket.nsf.gov/ej/showProposal.do?Continue=Y&amp;ID="&amp;BudgetsQTable[[#This Row],[prop_id]],BudgetsQTable[[#This Row],[prop_id]]))</f>
        <v/>
      </c>
      <c r="M1544" s="78" t="s">
        <v>753</v>
      </c>
      <c r="N1544" s="7" t="str">
        <f>IF(BudgetsQTable[[#This Row],[pi_last_name]]=" ","",HYPERLINK("mailto:"&amp;BudgetsQTable[[#This Row],[pi_email]]&amp;"&amp;subject=Your NSF Proposal:  "&amp;BudgetsQTable[[#This Row],[prop_id]],BudgetsQTable[[#This Row],[pi_email]]))</f>
        <v/>
      </c>
      <c r="O1544" s="78" t="s">
        <v>753</v>
      </c>
      <c r="P1544" s="78">
        <v>3</v>
      </c>
      <c r="Q1544" s="78">
        <v>2.25</v>
      </c>
      <c r="R1544" s="79">
        <v>0</v>
      </c>
      <c r="S1544" s="79">
        <v>4000</v>
      </c>
      <c r="T1544" s="79">
        <v>5000</v>
      </c>
      <c r="U1544" s="80">
        <v>245629</v>
      </c>
      <c r="V1544" s="78">
        <v>0</v>
      </c>
      <c r="W1544" s="78">
        <v>3</v>
      </c>
      <c r="X1544" s="11" t="str">
        <f ca="1">IF(ISBLANK(BudgetsQTable[[#This Row],[budg_seq_yr]]),"FY"&amp;fiscalyear,"FY"&amp;fiscalyear-1+BudgetsQTable[[#This Row],[budg_seq_yr]])</f>
        <v>FY20</v>
      </c>
      <c r="Y1544" s="79">
        <v>245629</v>
      </c>
      <c r="Z1544" s="78" t="s">
        <v>2869</v>
      </c>
      <c r="AA1544" s="78" t="s">
        <v>466</v>
      </c>
      <c r="AB1544" s="76" t="s">
        <v>2821</v>
      </c>
      <c r="AC1544" s="78" t="s">
        <v>2884</v>
      </c>
    </row>
    <row r="1545" spans="1:29" x14ac:dyDescent="0.35">
      <c r="A1545" s="10" t="s">
        <v>1760</v>
      </c>
      <c r="B1545" s="76" t="s">
        <v>2824</v>
      </c>
      <c r="C1545" s="76">
        <f>C1544+(BudgetsQTable[[#This Row],[lead]]&lt;&gt;K1544)</f>
        <v>195</v>
      </c>
      <c r="D1545" s="76">
        <f>D1544*(BudgetsQTable[[#This Row],[lead]]=K1544)+(BudgetsQTable[[#This Row],[prop_id]]&lt;&gt;A1544)</f>
        <v>1</v>
      </c>
      <c r="E1545" s="77">
        <v>43005.586111111108</v>
      </c>
      <c r="F1545" s="78" t="s">
        <v>2868</v>
      </c>
      <c r="G1545" s="78" t="s">
        <v>2869</v>
      </c>
      <c r="H1545" s="78" t="s">
        <v>466</v>
      </c>
      <c r="I1545" s="76" t="s">
        <v>786</v>
      </c>
      <c r="J1545" s="76" t="s">
        <v>753</v>
      </c>
      <c r="K1545" s="78" t="s">
        <v>1760</v>
      </c>
      <c r="L1545" s="7" t="str">
        <f>IF(BudgetsQTable[[#This Row],[pi_last_name]]=" ","",HYPERLINK("https://www.ejacket.nsf.gov/ej/showProposal.do?Continue=Y&amp;ID="&amp;BudgetsQTable[[#This Row],[prop_id]],BudgetsQTable[[#This Row],[prop_id]]))</f>
        <v/>
      </c>
      <c r="M1545" s="78" t="s">
        <v>753</v>
      </c>
      <c r="N1545" s="7" t="str">
        <f>IF(BudgetsQTable[[#This Row],[pi_last_name]]=" ","",HYPERLINK("mailto:"&amp;BudgetsQTable[[#This Row],[pi_email]]&amp;"&amp;subject=Your NSF Proposal:  "&amp;BudgetsQTable[[#This Row],[prop_id]],BudgetsQTable[[#This Row],[pi_email]]))</f>
        <v/>
      </c>
      <c r="O1545" s="78" t="s">
        <v>753</v>
      </c>
      <c r="P1545" s="78">
        <v>3</v>
      </c>
      <c r="Q1545" s="78">
        <v>1.5</v>
      </c>
      <c r="R1545" s="79">
        <v>0</v>
      </c>
      <c r="S1545" s="79">
        <v>4000</v>
      </c>
      <c r="T1545" s="79">
        <v>5000</v>
      </c>
      <c r="U1545" s="80">
        <v>180374</v>
      </c>
      <c r="V1545" s="78">
        <v>0</v>
      </c>
      <c r="W1545" s="78">
        <v>4</v>
      </c>
      <c r="X1545" s="11" t="str">
        <f ca="1">IF(ISBLANK(BudgetsQTable[[#This Row],[budg_seq_yr]]),"FY"&amp;fiscalyear,"FY"&amp;fiscalyear-1+BudgetsQTable[[#This Row],[budg_seq_yr]])</f>
        <v>FY21</v>
      </c>
      <c r="Y1545" s="79">
        <v>180374</v>
      </c>
      <c r="Z1545" s="78" t="s">
        <v>2869</v>
      </c>
      <c r="AA1545" s="78" t="s">
        <v>466</v>
      </c>
      <c r="AB1545" s="76" t="s">
        <v>2821</v>
      </c>
      <c r="AC1545" s="78" t="s">
        <v>2884</v>
      </c>
    </row>
    <row r="1546" spans="1:29" x14ac:dyDescent="0.35">
      <c r="A1546" s="10" t="s">
        <v>4083</v>
      </c>
      <c r="B1546" s="76" t="s">
        <v>2834</v>
      </c>
      <c r="C1546" s="76">
        <f>C1545+(BudgetsQTable[[#This Row],[lead]]&lt;&gt;K1545)</f>
        <v>195</v>
      </c>
      <c r="D1546" s="76">
        <f>D1545*(BudgetsQTable[[#This Row],[lead]]=K1545)+(BudgetsQTable[[#This Row],[prop_id]]&lt;&gt;A1545)</f>
        <v>2</v>
      </c>
      <c r="E1546" s="77">
        <v>43005.615972222222</v>
      </c>
      <c r="F1546" s="78" t="s">
        <v>2868</v>
      </c>
      <c r="G1546" s="78" t="s">
        <v>2869</v>
      </c>
      <c r="H1546" s="78" t="s">
        <v>466</v>
      </c>
      <c r="I1546" s="76" t="s">
        <v>786</v>
      </c>
      <c r="J1546" s="76" t="s">
        <v>4087</v>
      </c>
      <c r="K1546" s="78" t="s">
        <v>1760</v>
      </c>
      <c r="L1546" s="7" t="str">
        <f>IF(BudgetsQTable[[#This Row],[pi_last_name]]=" ","",HYPERLINK("https://www.ejacket.nsf.gov/ej/showProposal.do?Continue=Y&amp;ID="&amp;BudgetsQTable[[#This Row],[prop_id]],BudgetsQTable[[#This Row],[prop_id]]))</f>
        <v>1763794</v>
      </c>
      <c r="M1546" s="78" t="s">
        <v>4084</v>
      </c>
      <c r="N1546" s="7" t="str">
        <f>IF(BudgetsQTable[[#This Row],[pi_last_name]]=" ","",HYPERLINK("mailto:"&amp;BudgetsQTable[[#This Row],[pi_email]]&amp;"&amp;subject=Your NSF Proposal:  "&amp;BudgetsQTable[[#This Row],[prop_id]],BudgetsQTable[[#This Row],[pi_email]]))</f>
        <v>gchowell@gsu.edu</v>
      </c>
      <c r="O1546" s="78" t="s">
        <v>4086</v>
      </c>
      <c r="P1546" s="78"/>
      <c r="Q1546" s="78"/>
      <c r="R1546" s="79"/>
      <c r="S1546" s="79"/>
      <c r="T1546" s="79"/>
      <c r="U1546" s="80"/>
      <c r="V1546" s="78">
        <v>0</v>
      </c>
      <c r="W1546" s="78"/>
      <c r="X1546" s="11" t="str">
        <f ca="1">IF(ISBLANK(BudgetsQTable[[#This Row],[budg_seq_yr]]),"FY"&amp;fiscalyear,"FY"&amp;fiscalyear-1+BudgetsQTable[[#This Row],[budg_seq_yr]])</f>
        <v>FY18</v>
      </c>
      <c r="Y1546" s="79">
        <v>313393</v>
      </c>
      <c r="Z1546" s="78" t="s">
        <v>2869</v>
      </c>
      <c r="AA1546" s="78" t="s">
        <v>466</v>
      </c>
      <c r="AB1546" s="76" t="s">
        <v>2821</v>
      </c>
      <c r="AC1546" s="78" t="s">
        <v>2884</v>
      </c>
    </row>
    <row r="1547" spans="1:29" x14ac:dyDescent="0.35">
      <c r="A1547" s="10" t="s">
        <v>4083</v>
      </c>
      <c r="B1547" s="76" t="s">
        <v>2834</v>
      </c>
      <c r="C1547" s="76">
        <f>C1546+(BudgetsQTable[[#This Row],[lead]]&lt;&gt;K1546)</f>
        <v>195</v>
      </c>
      <c r="D1547" s="76">
        <f>D1546*(BudgetsQTable[[#This Row],[lead]]=K1546)+(BudgetsQTable[[#This Row],[prop_id]]&lt;&gt;A1546)</f>
        <v>2</v>
      </c>
      <c r="E1547" s="77">
        <v>43005.615972222222</v>
      </c>
      <c r="F1547" s="78" t="s">
        <v>2868</v>
      </c>
      <c r="G1547" s="78" t="s">
        <v>2869</v>
      </c>
      <c r="H1547" s="78" t="s">
        <v>466</v>
      </c>
      <c r="I1547" s="76" t="s">
        <v>786</v>
      </c>
      <c r="J1547" s="76" t="s">
        <v>753</v>
      </c>
      <c r="K1547" s="78" t="s">
        <v>1760</v>
      </c>
      <c r="L1547" s="7" t="str">
        <f>IF(BudgetsQTable[[#This Row],[pi_last_name]]=" ","",HYPERLINK("https://www.ejacket.nsf.gov/ej/showProposal.do?Continue=Y&amp;ID="&amp;BudgetsQTable[[#This Row],[prop_id]],BudgetsQTable[[#This Row],[prop_id]]))</f>
        <v/>
      </c>
      <c r="M1547" s="78" t="s">
        <v>753</v>
      </c>
      <c r="N1547" s="7" t="str">
        <f>IF(BudgetsQTable[[#This Row],[pi_last_name]]=" ","",HYPERLINK("mailto:"&amp;BudgetsQTable[[#This Row],[pi_email]]&amp;"&amp;subject=Your NSF Proposal:  "&amp;BudgetsQTable[[#This Row],[prop_id]],BudgetsQTable[[#This Row],[pi_email]]))</f>
        <v/>
      </c>
      <c r="O1547" s="78" t="s">
        <v>753</v>
      </c>
      <c r="P1547" s="78">
        <v>1</v>
      </c>
      <c r="Q1547" s="78">
        <v>1.35</v>
      </c>
      <c r="R1547" s="79">
        <v>0</v>
      </c>
      <c r="S1547" s="79">
        <v>0</v>
      </c>
      <c r="T1547" s="79">
        <v>0</v>
      </c>
      <c r="U1547" s="80">
        <v>82333</v>
      </c>
      <c r="V1547" s="78">
        <v>0</v>
      </c>
      <c r="W1547" s="78">
        <v>1</v>
      </c>
      <c r="X1547" s="11" t="str">
        <f ca="1">IF(ISBLANK(BudgetsQTable[[#This Row],[budg_seq_yr]]),"FY"&amp;fiscalyear,"FY"&amp;fiscalyear-1+BudgetsQTable[[#This Row],[budg_seq_yr]])</f>
        <v>FY18</v>
      </c>
      <c r="Y1547" s="79">
        <v>82333</v>
      </c>
      <c r="Z1547" s="78" t="s">
        <v>2869</v>
      </c>
      <c r="AA1547" s="78" t="s">
        <v>466</v>
      </c>
      <c r="AB1547" s="76" t="s">
        <v>2821</v>
      </c>
      <c r="AC1547" s="78" t="s">
        <v>2884</v>
      </c>
    </row>
    <row r="1548" spans="1:29" x14ac:dyDescent="0.35">
      <c r="A1548" s="10" t="s">
        <v>4083</v>
      </c>
      <c r="B1548" s="76" t="s">
        <v>2834</v>
      </c>
      <c r="C1548" s="76">
        <f>C1547+(BudgetsQTable[[#This Row],[lead]]&lt;&gt;K1547)</f>
        <v>195</v>
      </c>
      <c r="D1548" s="76">
        <f>D1547*(BudgetsQTable[[#This Row],[lead]]=K1547)+(BudgetsQTable[[#This Row],[prop_id]]&lt;&gt;A1547)</f>
        <v>2</v>
      </c>
      <c r="E1548" s="77">
        <v>43005.615972222222</v>
      </c>
      <c r="F1548" s="78" t="s">
        <v>2868</v>
      </c>
      <c r="G1548" s="78" t="s">
        <v>2869</v>
      </c>
      <c r="H1548" s="78" t="s">
        <v>466</v>
      </c>
      <c r="I1548" s="76" t="s">
        <v>786</v>
      </c>
      <c r="J1548" s="76" t="s">
        <v>753</v>
      </c>
      <c r="K1548" s="78" t="s">
        <v>1760</v>
      </c>
      <c r="L1548" s="7" t="str">
        <f>IF(BudgetsQTable[[#This Row],[pi_last_name]]=" ","",HYPERLINK("https://www.ejacket.nsf.gov/ej/showProposal.do?Continue=Y&amp;ID="&amp;BudgetsQTable[[#This Row],[prop_id]],BudgetsQTable[[#This Row],[prop_id]]))</f>
        <v/>
      </c>
      <c r="M1548" s="78" t="s">
        <v>753</v>
      </c>
      <c r="N1548" s="7" t="str">
        <f>IF(BudgetsQTable[[#This Row],[pi_last_name]]=" ","",HYPERLINK("mailto:"&amp;BudgetsQTable[[#This Row],[pi_email]]&amp;"&amp;subject=Your NSF Proposal:  "&amp;BudgetsQTable[[#This Row],[prop_id]],BudgetsQTable[[#This Row],[pi_email]]))</f>
        <v/>
      </c>
      <c r="O1548" s="78" t="s">
        <v>753</v>
      </c>
      <c r="P1548" s="78">
        <v>1</v>
      </c>
      <c r="Q1548" s="78">
        <v>1.35</v>
      </c>
      <c r="R1548" s="79">
        <v>0</v>
      </c>
      <c r="S1548" s="79">
        <v>2500</v>
      </c>
      <c r="T1548" s="79">
        <v>0</v>
      </c>
      <c r="U1548" s="80">
        <v>86120</v>
      </c>
      <c r="V1548" s="78">
        <v>0</v>
      </c>
      <c r="W1548" s="78">
        <v>2</v>
      </c>
      <c r="X1548" s="11" t="str">
        <f ca="1">IF(ISBLANK(BudgetsQTable[[#This Row],[budg_seq_yr]]),"FY"&amp;fiscalyear,"FY"&amp;fiscalyear-1+BudgetsQTable[[#This Row],[budg_seq_yr]])</f>
        <v>FY19</v>
      </c>
      <c r="Y1548" s="79">
        <v>86120</v>
      </c>
      <c r="Z1548" s="78" t="s">
        <v>2869</v>
      </c>
      <c r="AA1548" s="78" t="s">
        <v>466</v>
      </c>
      <c r="AB1548" s="76" t="s">
        <v>2821</v>
      </c>
      <c r="AC1548" s="78" t="s">
        <v>2884</v>
      </c>
    </row>
    <row r="1549" spans="1:29" x14ac:dyDescent="0.35">
      <c r="A1549" s="10" t="s">
        <v>4083</v>
      </c>
      <c r="B1549" s="76" t="s">
        <v>2834</v>
      </c>
      <c r="C1549" s="76">
        <f>C1548+(BudgetsQTable[[#This Row],[lead]]&lt;&gt;K1548)</f>
        <v>195</v>
      </c>
      <c r="D1549" s="76">
        <f>D1548*(BudgetsQTable[[#This Row],[lead]]=K1548)+(BudgetsQTable[[#This Row],[prop_id]]&lt;&gt;A1548)</f>
        <v>2</v>
      </c>
      <c r="E1549" s="77">
        <v>43005.615972222222</v>
      </c>
      <c r="F1549" s="78" t="s">
        <v>2868</v>
      </c>
      <c r="G1549" s="78" t="s">
        <v>2869</v>
      </c>
      <c r="H1549" s="78" t="s">
        <v>466</v>
      </c>
      <c r="I1549" s="76" t="s">
        <v>786</v>
      </c>
      <c r="J1549" s="76" t="s">
        <v>753</v>
      </c>
      <c r="K1549" s="78" t="s">
        <v>1760</v>
      </c>
      <c r="L1549" s="7" t="str">
        <f>IF(BudgetsQTable[[#This Row],[pi_last_name]]=" ","",HYPERLINK("https://www.ejacket.nsf.gov/ej/showProposal.do?Continue=Y&amp;ID="&amp;BudgetsQTable[[#This Row],[prop_id]],BudgetsQTable[[#This Row],[prop_id]]))</f>
        <v/>
      </c>
      <c r="M1549" s="78" t="s">
        <v>753</v>
      </c>
      <c r="N1549" s="7" t="str">
        <f>IF(BudgetsQTable[[#This Row],[pi_last_name]]=" ","",HYPERLINK("mailto:"&amp;BudgetsQTable[[#This Row],[pi_email]]&amp;"&amp;subject=Your NSF Proposal:  "&amp;BudgetsQTable[[#This Row],[prop_id]],BudgetsQTable[[#This Row],[pi_email]]))</f>
        <v/>
      </c>
      <c r="O1549" s="78" t="s">
        <v>753</v>
      </c>
      <c r="P1549" s="78">
        <v>1</v>
      </c>
      <c r="Q1549" s="78">
        <v>1.35</v>
      </c>
      <c r="R1549" s="79">
        <v>0</v>
      </c>
      <c r="S1549" s="79">
        <v>2500</v>
      </c>
      <c r="T1549" s="79">
        <v>0</v>
      </c>
      <c r="U1549" s="80">
        <v>86120</v>
      </c>
      <c r="V1549" s="78">
        <v>0</v>
      </c>
      <c r="W1549" s="78">
        <v>3</v>
      </c>
      <c r="X1549" s="11" t="str">
        <f ca="1">IF(ISBLANK(BudgetsQTable[[#This Row],[budg_seq_yr]]),"FY"&amp;fiscalyear,"FY"&amp;fiscalyear-1+BudgetsQTable[[#This Row],[budg_seq_yr]])</f>
        <v>FY20</v>
      </c>
      <c r="Y1549" s="79">
        <v>86120</v>
      </c>
      <c r="Z1549" s="78" t="s">
        <v>2869</v>
      </c>
      <c r="AA1549" s="78" t="s">
        <v>466</v>
      </c>
      <c r="AB1549" s="76" t="s">
        <v>2821</v>
      </c>
      <c r="AC1549" s="78" t="s">
        <v>2884</v>
      </c>
    </row>
    <row r="1550" spans="1:29" x14ac:dyDescent="0.35">
      <c r="A1550" s="10" t="s">
        <v>4083</v>
      </c>
      <c r="B1550" s="76" t="s">
        <v>2834</v>
      </c>
      <c r="C1550" s="76">
        <f>C1549+(BudgetsQTable[[#This Row],[lead]]&lt;&gt;K1549)</f>
        <v>195</v>
      </c>
      <c r="D1550" s="76">
        <f>D1549*(BudgetsQTable[[#This Row],[lead]]=K1549)+(BudgetsQTable[[#This Row],[prop_id]]&lt;&gt;A1549)</f>
        <v>2</v>
      </c>
      <c r="E1550" s="77">
        <v>43005.615972222222</v>
      </c>
      <c r="F1550" s="78" t="s">
        <v>2868</v>
      </c>
      <c r="G1550" s="78" t="s">
        <v>2869</v>
      </c>
      <c r="H1550" s="78" t="s">
        <v>466</v>
      </c>
      <c r="I1550" s="76" t="s">
        <v>786</v>
      </c>
      <c r="J1550" s="76" t="s">
        <v>753</v>
      </c>
      <c r="K1550" s="78" t="s">
        <v>1760</v>
      </c>
      <c r="L1550" s="7" t="str">
        <f>IF(BudgetsQTable[[#This Row],[pi_last_name]]=" ","",HYPERLINK("https://www.ejacket.nsf.gov/ej/showProposal.do?Continue=Y&amp;ID="&amp;BudgetsQTable[[#This Row],[prop_id]],BudgetsQTable[[#This Row],[prop_id]]))</f>
        <v/>
      </c>
      <c r="M1550" s="78" t="s">
        <v>753</v>
      </c>
      <c r="N1550" s="7" t="str">
        <f>IF(BudgetsQTable[[#This Row],[pi_last_name]]=" ","",HYPERLINK("mailto:"&amp;BudgetsQTable[[#This Row],[pi_email]]&amp;"&amp;subject=Your NSF Proposal:  "&amp;BudgetsQTable[[#This Row],[prop_id]],BudgetsQTable[[#This Row],[pi_email]]))</f>
        <v/>
      </c>
      <c r="O1550" s="78" t="s">
        <v>753</v>
      </c>
      <c r="P1550" s="78">
        <v>1</v>
      </c>
      <c r="Q1550" s="78">
        <v>1.35</v>
      </c>
      <c r="R1550" s="79">
        <v>0</v>
      </c>
      <c r="S1550" s="79">
        <v>2500</v>
      </c>
      <c r="T1550" s="79">
        <v>0</v>
      </c>
      <c r="U1550" s="80">
        <v>58820</v>
      </c>
      <c r="V1550" s="78">
        <v>0</v>
      </c>
      <c r="W1550" s="78">
        <v>4</v>
      </c>
      <c r="X1550" s="11" t="str">
        <f ca="1">IF(ISBLANK(BudgetsQTable[[#This Row],[budg_seq_yr]]),"FY"&amp;fiscalyear,"FY"&amp;fiscalyear-1+BudgetsQTable[[#This Row],[budg_seq_yr]])</f>
        <v>FY21</v>
      </c>
      <c r="Y1550" s="79">
        <v>58820</v>
      </c>
      <c r="Z1550" s="78" t="s">
        <v>2869</v>
      </c>
      <c r="AA1550" s="78" t="s">
        <v>466</v>
      </c>
      <c r="AB1550" s="76" t="s">
        <v>2821</v>
      </c>
      <c r="AC1550" s="78" t="s">
        <v>2884</v>
      </c>
    </row>
    <row r="1551" spans="1:29" x14ac:dyDescent="0.35">
      <c r="A1551" s="10" t="s">
        <v>4088</v>
      </c>
      <c r="B1551" s="76" t="s">
        <v>2824</v>
      </c>
      <c r="C1551" s="76">
        <f>C1550+(BudgetsQTable[[#This Row],[lead]]&lt;&gt;K1550)</f>
        <v>196</v>
      </c>
      <c r="D1551" s="76">
        <f>D1550*(BudgetsQTable[[#This Row],[lead]]=K1550)+(BudgetsQTable[[#This Row],[prop_id]]&lt;&gt;A1550)</f>
        <v>1</v>
      </c>
      <c r="E1551" s="77">
        <v>43005.586111111108</v>
      </c>
      <c r="F1551" s="78" t="s">
        <v>2839</v>
      </c>
      <c r="G1551" s="78" t="s">
        <v>2840</v>
      </c>
      <c r="H1551" s="78" t="s">
        <v>462</v>
      </c>
      <c r="I1551" s="76" t="s">
        <v>1032</v>
      </c>
      <c r="J1551" s="76" t="s">
        <v>4091</v>
      </c>
      <c r="K1551" s="78" t="s">
        <v>4088</v>
      </c>
      <c r="L1551" s="7" t="str">
        <f>IF(BudgetsQTable[[#This Row],[pi_last_name]]=" ","",HYPERLINK("https://www.ejacket.nsf.gov/ej/showProposal.do?Continue=Y&amp;ID="&amp;BudgetsQTable[[#This Row],[prop_id]],BudgetsQTable[[#This Row],[prop_id]]))</f>
        <v>1763729</v>
      </c>
      <c r="M1551" s="78" t="s">
        <v>1731</v>
      </c>
      <c r="N1551" s="7" t="str">
        <f>IF(BudgetsQTable[[#This Row],[pi_last_name]]=" ","",HYPERLINK("mailto:"&amp;BudgetsQTable[[#This Row],[pi_email]]&amp;"&amp;subject=Your NSF Proposal:  "&amp;BudgetsQTable[[#This Row],[prop_id]],BudgetsQTable[[#This Row],[pi_email]]))</f>
        <v>cheng@gwu.edu</v>
      </c>
      <c r="O1551" s="78" t="s">
        <v>568</v>
      </c>
      <c r="P1551" s="78"/>
      <c r="Q1551" s="78"/>
      <c r="R1551" s="79"/>
      <c r="S1551" s="79"/>
      <c r="T1551" s="79"/>
      <c r="U1551" s="80"/>
      <c r="V1551" s="78">
        <v>0</v>
      </c>
      <c r="W1551" s="78"/>
      <c r="X1551" s="11" t="str">
        <f ca="1">IF(ISBLANK(BudgetsQTable[[#This Row],[budg_seq_yr]]),"FY"&amp;fiscalyear,"FY"&amp;fiscalyear-1+BudgetsQTable[[#This Row],[budg_seq_yr]])</f>
        <v>FY18</v>
      </c>
      <c r="Y1551" s="79">
        <v>300000</v>
      </c>
      <c r="Z1551" s="78" t="s">
        <v>2840</v>
      </c>
      <c r="AA1551" s="78" t="s">
        <v>462</v>
      </c>
      <c r="AB1551" s="76" t="s">
        <v>2821</v>
      </c>
      <c r="AC1551" s="78" t="s">
        <v>485</v>
      </c>
    </row>
    <row r="1552" spans="1:29" x14ac:dyDescent="0.35">
      <c r="A1552" s="10" t="s">
        <v>4088</v>
      </c>
      <c r="B1552" s="76" t="s">
        <v>2824</v>
      </c>
      <c r="C1552" s="76">
        <f>C1551+(BudgetsQTable[[#This Row],[lead]]&lt;&gt;K1551)</f>
        <v>196</v>
      </c>
      <c r="D1552" s="76">
        <f>D1551*(BudgetsQTable[[#This Row],[lead]]=K1551)+(BudgetsQTable[[#This Row],[prop_id]]&lt;&gt;A1551)</f>
        <v>1</v>
      </c>
      <c r="E1552" s="77">
        <v>43005.586111111108</v>
      </c>
      <c r="F1552" s="78" t="s">
        <v>2839</v>
      </c>
      <c r="G1552" s="78" t="s">
        <v>2840</v>
      </c>
      <c r="H1552" s="78" t="s">
        <v>462</v>
      </c>
      <c r="I1552" s="76" t="s">
        <v>1032</v>
      </c>
      <c r="J1552" s="76" t="s">
        <v>753</v>
      </c>
      <c r="K1552" s="78" t="s">
        <v>4088</v>
      </c>
      <c r="L1552" s="7" t="str">
        <f>IF(BudgetsQTable[[#This Row],[pi_last_name]]=" ","",HYPERLINK("https://www.ejacket.nsf.gov/ej/showProposal.do?Continue=Y&amp;ID="&amp;BudgetsQTable[[#This Row],[prop_id]],BudgetsQTable[[#This Row],[prop_id]]))</f>
        <v/>
      </c>
      <c r="M1552" s="78" t="s">
        <v>753</v>
      </c>
      <c r="N1552" s="7" t="str">
        <f>IF(BudgetsQTable[[#This Row],[pi_last_name]]=" ","",HYPERLINK("mailto:"&amp;BudgetsQTable[[#This Row],[pi_email]]&amp;"&amp;subject=Your NSF Proposal:  "&amp;BudgetsQTable[[#This Row],[prop_id]],BudgetsQTable[[#This Row],[pi_email]]))</f>
        <v/>
      </c>
      <c r="O1552" s="78" t="s">
        <v>753</v>
      </c>
      <c r="P1552" s="78">
        <v>1</v>
      </c>
      <c r="Q1552" s="78">
        <v>0.5</v>
      </c>
      <c r="R1552" s="79">
        <v>0</v>
      </c>
      <c r="S1552" s="79">
        <v>0</v>
      </c>
      <c r="T1552" s="79">
        <v>0</v>
      </c>
      <c r="U1552" s="80">
        <v>69390</v>
      </c>
      <c r="V1552" s="78">
        <v>0</v>
      </c>
      <c r="W1552" s="78">
        <v>1</v>
      </c>
      <c r="X1552" s="11" t="str">
        <f ca="1">IF(ISBLANK(BudgetsQTable[[#This Row],[budg_seq_yr]]),"FY"&amp;fiscalyear,"FY"&amp;fiscalyear-1+BudgetsQTable[[#This Row],[budg_seq_yr]])</f>
        <v>FY18</v>
      </c>
      <c r="Y1552" s="79">
        <v>69390</v>
      </c>
      <c r="Z1552" s="78" t="s">
        <v>2840</v>
      </c>
      <c r="AA1552" s="78" t="s">
        <v>462</v>
      </c>
      <c r="AB1552" s="76" t="s">
        <v>2821</v>
      </c>
      <c r="AC1552" s="78" t="s">
        <v>485</v>
      </c>
    </row>
    <row r="1553" spans="1:29" x14ac:dyDescent="0.35">
      <c r="A1553" s="10" t="s">
        <v>4088</v>
      </c>
      <c r="B1553" s="76" t="s">
        <v>2824</v>
      </c>
      <c r="C1553" s="76">
        <f>C1552+(BudgetsQTable[[#This Row],[lead]]&lt;&gt;K1552)</f>
        <v>196</v>
      </c>
      <c r="D1553" s="76">
        <f>D1552*(BudgetsQTable[[#This Row],[lead]]=K1552)+(BudgetsQTable[[#This Row],[prop_id]]&lt;&gt;A1552)</f>
        <v>1</v>
      </c>
      <c r="E1553" s="77">
        <v>43005.586111111108</v>
      </c>
      <c r="F1553" s="78" t="s">
        <v>2839</v>
      </c>
      <c r="G1553" s="78" t="s">
        <v>2840</v>
      </c>
      <c r="H1553" s="78" t="s">
        <v>462</v>
      </c>
      <c r="I1553" s="76" t="s">
        <v>1032</v>
      </c>
      <c r="J1553" s="76" t="s">
        <v>753</v>
      </c>
      <c r="K1553" s="78" t="s">
        <v>4088</v>
      </c>
      <c r="L1553" s="7" t="str">
        <f>IF(BudgetsQTable[[#This Row],[pi_last_name]]=" ","",HYPERLINK("https://www.ejacket.nsf.gov/ej/showProposal.do?Continue=Y&amp;ID="&amp;BudgetsQTable[[#This Row],[prop_id]],BudgetsQTable[[#This Row],[prop_id]]))</f>
        <v/>
      </c>
      <c r="M1553" s="78" t="s">
        <v>753</v>
      </c>
      <c r="N1553" s="7" t="str">
        <f>IF(BudgetsQTable[[#This Row],[pi_last_name]]=" ","",HYPERLINK("mailto:"&amp;BudgetsQTable[[#This Row],[pi_email]]&amp;"&amp;subject=Your NSF Proposal:  "&amp;BudgetsQTable[[#This Row],[prop_id]],BudgetsQTable[[#This Row],[pi_email]]))</f>
        <v/>
      </c>
      <c r="O1553" s="78" t="s">
        <v>753</v>
      </c>
      <c r="P1553" s="78">
        <v>1</v>
      </c>
      <c r="Q1553" s="78">
        <v>0.5</v>
      </c>
      <c r="R1553" s="79">
        <v>0</v>
      </c>
      <c r="S1553" s="79">
        <v>0</v>
      </c>
      <c r="T1553" s="79">
        <v>0</v>
      </c>
      <c r="U1553" s="80">
        <v>74340</v>
      </c>
      <c r="V1553" s="78">
        <v>0</v>
      </c>
      <c r="W1553" s="78">
        <v>2</v>
      </c>
      <c r="X1553" s="11" t="str">
        <f ca="1">IF(ISBLANK(BudgetsQTable[[#This Row],[budg_seq_yr]]),"FY"&amp;fiscalyear,"FY"&amp;fiscalyear-1+BudgetsQTable[[#This Row],[budg_seq_yr]])</f>
        <v>FY19</v>
      </c>
      <c r="Y1553" s="79">
        <v>74340</v>
      </c>
      <c r="Z1553" s="78" t="s">
        <v>2840</v>
      </c>
      <c r="AA1553" s="78" t="s">
        <v>462</v>
      </c>
      <c r="AB1553" s="76" t="s">
        <v>2821</v>
      </c>
      <c r="AC1553" s="78" t="s">
        <v>485</v>
      </c>
    </row>
    <row r="1554" spans="1:29" x14ac:dyDescent="0.35">
      <c r="A1554" s="10" t="s">
        <v>4088</v>
      </c>
      <c r="B1554" s="76" t="s">
        <v>2824</v>
      </c>
      <c r="C1554" s="76">
        <f>C1553+(BudgetsQTable[[#This Row],[lead]]&lt;&gt;K1553)</f>
        <v>196</v>
      </c>
      <c r="D1554" s="76">
        <f>D1553*(BudgetsQTable[[#This Row],[lead]]=K1553)+(BudgetsQTable[[#This Row],[prop_id]]&lt;&gt;A1553)</f>
        <v>1</v>
      </c>
      <c r="E1554" s="77">
        <v>43005.586111111108</v>
      </c>
      <c r="F1554" s="78" t="s">
        <v>2839</v>
      </c>
      <c r="G1554" s="78" t="s">
        <v>2840</v>
      </c>
      <c r="H1554" s="78" t="s">
        <v>462</v>
      </c>
      <c r="I1554" s="76" t="s">
        <v>1032</v>
      </c>
      <c r="J1554" s="76" t="s">
        <v>753</v>
      </c>
      <c r="K1554" s="78" t="s">
        <v>4088</v>
      </c>
      <c r="L1554" s="7" t="str">
        <f>IF(BudgetsQTable[[#This Row],[pi_last_name]]=" ","",HYPERLINK("https://www.ejacket.nsf.gov/ej/showProposal.do?Continue=Y&amp;ID="&amp;BudgetsQTable[[#This Row],[prop_id]],BudgetsQTable[[#This Row],[prop_id]]))</f>
        <v/>
      </c>
      <c r="M1554" s="78" t="s">
        <v>753</v>
      </c>
      <c r="N1554" s="7" t="str">
        <f>IF(BudgetsQTable[[#This Row],[pi_last_name]]=" ","",HYPERLINK("mailto:"&amp;BudgetsQTable[[#This Row],[pi_email]]&amp;"&amp;subject=Your NSF Proposal:  "&amp;BudgetsQTable[[#This Row],[prop_id]],BudgetsQTable[[#This Row],[pi_email]]))</f>
        <v/>
      </c>
      <c r="O1554" s="78" t="s">
        <v>753</v>
      </c>
      <c r="P1554" s="78">
        <v>1</v>
      </c>
      <c r="Q1554" s="78">
        <v>0.5</v>
      </c>
      <c r="R1554" s="79">
        <v>0</v>
      </c>
      <c r="S1554" s="79">
        <v>0</v>
      </c>
      <c r="T1554" s="79">
        <v>0</v>
      </c>
      <c r="U1554" s="80">
        <v>76835</v>
      </c>
      <c r="V1554" s="78">
        <v>0</v>
      </c>
      <c r="W1554" s="78">
        <v>3</v>
      </c>
      <c r="X1554" s="11" t="str">
        <f ca="1">IF(ISBLANK(BudgetsQTable[[#This Row],[budg_seq_yr]]),"FY"&amp;fiscalyear,"FY"&amp;fiscalyear-1+BudgetsQTable[[#This Row],[budg_seq_yr]])</f>
        <v>FY20</v>
      </c>
      <c r="Y1554" s="79">
        <v>76835</v>
      </c>
      <c r="Z1554" s="78" t="s">
        <v>2840</v>
      </c>
      <c r="AA1554" s="78" t="s">
        <v>462</v>
      </c>
      <c r="AB1554" s="76" t="s">
        <v>2821</v>
      </c>
      <c r="AC1554" s="78" t="s">
        <v>485</v>
      </c>
    </row>
    <row r="1555" spans="1:29" x14ac:dyDescent="0.35">
      <c r="A1555" s="10" t="s">
        <v>4088</v>
      </c>
      <c r="B1555" s="76" t="s">
        <v>2824</v>
      </c>
      <c r="C1555" s="76">
        <f>C1554+(BudgetsQTable[[#This Row],[lead]]&lt;&gt;K1554)</f>
        <v>196</v>
      </c>
      <c r="D1555" s="76">
        <f>D1554*(BudgetsQTable[[#This Row],[lead]]=K1554)+(BudgetsQTable[[#This Row],[prop_id]]&lt;&gt;A1554)</f>
        <v>1</v>
      </c>
      <c r="E1555" s="77">
        <v>43005.586111111108</v>
      </c>
      <c r="F1555" s="78" t="s">
        <v>2839</v>
      </c>
      <c r="G1555" s="78" t="s">
        <v>2840</v>
      </c>
      <c r="H1555" s="78" t="s">
        <v>462</v>
      </c>
      <c r="I1555" s="76" t="s">
        <v>1032</v>
      </c>
      <c r="J1555" s="76" t="s">
        <v>753</v>
      </c>
      <c r="K1555" s="78" t="s">
        <v>4088</v>
      </c>
      <c r="L1555" s="7" t="str">
        <f>IF(BudgetsQTable[[#This Row],[pi_last_name]]=" ","",HYPERLINK("https://www.ejacket.nsf.gov/ej/showProposal.do?Continue=Y&amp;ID="&amp;BudgetsQTable[[#This Row],[prop_id]],BudgetsQTable[[#This Row],[prop_id]]))</f>
        <v/>
      </c>
      <c r="M1555" s="78" t="s">
        <v>753</v>
      </c>
      <c r="N1555" s="7" t="str">
        <f>IF(BudgetsQTable[[#This Row],[pi_last_name]]=" ","",HYPERLINK("mailto:"&amp;BudgetsQTable[[#This Row],[pi_email]]&amp;"&amp;subject=Your NSF Proposal:  "&amp;BudgetsQTable[[#This Row],[prop_id]],BudgetsQTable[[#This Row],[pi_email]]))</f>
        <v/>
      </c>
      <c r="O1555" s="78" t="s">
        <v>753</v>
      </c>
      <c r="P1555" s="78">
        <v>1</v>
      </c>
      <c r="Q1555" s="78">
        <v>0.5</v>
      </c>
      <c r="R1555" s="79">
        <v>0</v>
      </c>
      <c r="S1555" s="79">
        <v>0</v>
      </c>
      <c r="T1555" s="79">
        <v>0</v>
      </c>
      <c r="U1555" s="80">
        <v>79435</v>
      </c>
      <c r="V1555" s="78">
        <v>0</v>
      </c>
      <c r="W1555" s="78">
        <v>4</v>
      </c>
      <c r="X1555" s="11" t="str">
        <f ca="1">IF(ISBLANK(BudgetsQTable[[#This Row],[budg_seq_yr]]),"FY"&amp;fiscalyear,"FY"&amp;fiscalyear-1+BudgetsQTable[[#This Row],[budg_seq_yr]])</f>
        <v>FY21</v>
      </c>
      <c r="Y1555" s="79">
        <v>79435</v>
      </c>
      <c r="Z1555" s="78" t="s">
        <v>2840</v>
      </c>
      <c r="AA1555" s="78" t="s">
        <v>462</v>
      </c>
      <c r="AB1555" s="76" t="s">
        <v>2821</v>
      </c>
      <c r="AC1555" s="78" t="s">
        <v>485</v>
      </c>
    </row>
    <row r="1556" spans="1:29" x14ac:dyDescent="0.35">
      <c r="A1556" s="10" t="s">
        <v>4092</v>
      </c>
      <c r="B1556" s="76" t="s">
        <v>2834</v>
      </c>
      <c r="C1556" s="76">
        <f>C1555+(BudgetsQTable[[#This Row],[lead]]&lt;&gt;K1555)</f>
        <v>196</v>
      </c>
      <c r="D1556" s="76">
        <f>D1555*(BudgetsQTable[[#This Row],[lead]]=K1555)+(BudgetsQTable[[#This Row],[prop_id]]&lt;&gt;A1555)</f>
        <v>2</v>
      </c>
      <c r="E1556" s="77">
        <v>43004.563888888886</v>
      </c>
      <c r="F1556" s="78" t="s">
        <v>2839</v>
      </c>
      <c r="G1556" s="78" t="s">
        <v>2840</v>
      </c>
      <c r="H1556" s="78" t="s">
        <v>462</v>
      </c>
      <c r="I1556" s="76" t="s">
        <v>1032</v>
      </c>
      <c r="J1556" s="76" t="s">
        <v>4093</v>
      </c>
      <c r="K1556" s="78" t="s">
        <v>4088</v>
      </c>
      <c r="L1556" s="7" t="str">
        <f>IF(BudgetsQTable[[#This Row],[pi_last_name]]=" ","",HYPERLINK("https://www.ejacket.nsf.gov/ej/showProposal.do?Continue=Y&amp;ID="&amp;BudgetsQTable[[#This Row],[prop_id]],BudgetsQTable[[#This Row],[prop_id]]))</f>
        <v>1763332</v>
      </c>
      <c r="M1556" s="78" t="s">
        <v>1731</v>
      </c>
      <c r="N1556" s="7" t="str">
        <f>IF(BudgetsQTable[[#This Row],[pi_last_name]]=" ","",HYPERLINK("mailto:"&amp;BudgetsQTable[[#This Row],[pi_email]]&amp;"&amp;subject=Your NSF Proposal:  "&amp;BudgetsQTable[[#This Row],[prop_id]],BudgetsQTable[[#This Row],[pi_email]]))</f>
        <v>wcheng3@vcu.edu</v>
      </c>
      <c r="O1556" s="78" t="s">
        <v>3761</v>
      </c>
      <c r="P1556" s="78"/>
      <c r="Q1556" s="78"/>
      <c r="R1556" s="79"/>
      <c r="S1556" s="79"/>
      <c r="T1556" s="79"/>
      <c r="U1556" s="80"/>
      <c r="V1556" s="78">
        <v>0</v>
      </c>
      <c r="W1556" s="78"/>
      <c r="X1556" s="11" t="str">
        <f ca="1">IF(ISBLANK(BudgetsQTable[[#This Row],[budg_seq_yr]]),"FY"&amp;fiscalyear,"FY"&amp;fiscalyear-1+BudgetsQTable[[#This Row],[budg_seq_yr]])</f>
        <v>FY18</v>
      </c>
      <c r="Y1556" s="79">
        <v>300000</v>
      </c>
      <c r="Z1556" s="78" t="s">
        <v>2840</v>
      </c>
      <c r="AA1556" s="78" t="s">
        <v>462</v>
      </c>
      <c r="AB1556" s="76" t="s">
        <v>2821</v>
      </c>
      <c r="AC1556" s="78" t="s">
        <v>485</v>
      </c>
    </row>
    <row r="1557" spans="1:29" x14ac:dyDescent="0.35">
      <c r="A1557" s="10" t="s">
        <v>4092</v>
      </c>
      <c r="B1557" s="76" t="s">
        <v>2834</v>
      </c>
      <c r="C1557" s="76">
        <f>C1556+(BudgetsQTable[[#This Row],[lead]]&lt;&gt;K1556)</f>
        <v>196</v>
      </c>
      <c r="D1557" s="76">
        <f>D1556*(BudgetsQTable[[#This Row],[lead]]=K1556)+(BudgetsQTable[[#This Row],[prop_id]]&lt;&gt;A1556)</f>
        <v>2</v>
      </c>
      <c r="E1557" s="77">
        <v>43004.563888888886</v>
      </c>
      <c r="F1557" s="78" t="s">
        <v>2839</v>
      </c>
      <c r="G1557" s="78" t="s">
        <v>2840</v>
      </c>
      <c r="H1557" s="78" t="s">
        <v>462</v>
      </c>
      <c r="I1557" s="76" t="s">
        <v>1032</v>
      </c>
      <c r="J1557" s="76" t="s">
        <v>753</v>
      </c>
      <c r="K1557" s="78" t="s">
        <v>4088</v>
      </c>
      <c r="L1557" s="7" t="str">
        <f>IF(BudgetsQTable[[#This Row],[pi_last_name]]=" ","",HYPERLINK("https://www.ejacket.nsf.gov/ej/showProposal.do?Continue=Y&amp;ID="&amp;BudgetsQTable[[#This Row],[prop_id]],BudgetsQTable[[#This Row],[prop_id]]))</f>
        <v/>
      </c>
      <c r="M1557" s="78" t="s">
        <v>753</v>
      </c>
      <c r="N1557" s="7" t="str">
        <f>IF(BudgetsQTable[[#This Row],[pi_last_name]]=" ","",HYPERLINK("mailto:"&amp;BudgetsQTable[[#This Row],[pi_email]]&amp;"&amp;subject=Your NSF Proposal:  "&amp;BudgetsQTable[[#This Row],[prop_id]],BudgetsQTable[[#This Row],[pi_email]]))</f>
        <v/>
      </c>
      <c r="O1557" s="78" t="s">
        <v>753</v>
      </c>
      <c r="P1557" s="78">
        <v>1</v>
      </c>
      <c r="Q1557" s="78">
        <v>1</v>
      </c>
      <c r="R1557" s="79">
        <v>0</v>
      </c>
      <c r="S1557" s="79">
        <v>0</v>
      </c>
      <c r="T1557" s="79">
        <v>0</v>
      </c>
      <c r="U1557" s="80">
        <v>70827</v>
      </c>
      <c r="V1557" s="78">
        <v>0</v>
      </c>
      <c r="W1557" s="78">
        <v>1</v>
      </c>
      <c r="X1557" s="11" t="str">
        <f ca="1">IF(ISBLANK(BudgetsQTable[[#This Row],[budg_seq_yr]]),"FY"&amp;fiscalyear,"FY"&amp;fiscalyear-1+BudgetsQTable[[#This Row],[budg_seq_yr]])</f>
        <v>FY18</v>
      </c>
      <c r="Y1557" s="79">
        <v>70827</v>
      </c>
      <c r="Z1557" s="78" t="s">
        <v>2840</v>
      </c>
      <c r="AA1557" s="78" t="s">
        <v>462</v>
      </c>
      <c r="AB1557" s="76" t="s">
        <v>2821</v>
      </c>
      <c r="AC1557" s="78" t="s">
        <v>485</v>
      </c>
    </row>
    <row r="1558" spans="1:29" x14ac:dyDescent="0.35">
      <c r="A1558" s="10" t="s">
        <v>4092</v>
      </c>
      <c r="B1558" s="76" t="s">
        <v>2834</v>
      </c>
      <c r="C1558" s="76">
        <f>C1557+(BudgetsQTable[[#This Row],[lead]]&lt;&gt;K1557)</f>
        <v>196</v>
      </c>
      <c r="D1558" s="76">
        <f>D1557*(BudgetsQTable[[#This Row],[lead]]=K1557)+(BudgetsQTable[[#This Row],[prop_id]]&lt;&gt;A1557)</f>
        <v>2</v>
      </c>
      <c r="E1558" s="77">
        <v>43004.563888888886</v>
      </c>
      <c r="F1558" s="78" t="s">
        <v>2839</v>
      </c>
      <c r="G1558" s="78" t="s">
        <v>2840</v>
      </c>
      <c r="H1558" s="78" t="s">
        <v>462</v>
      </c>
      <c r="I1558" s="76" t="s">
        <v>1032</v>
      </c>
      <c r="J1558" s="76" t="s">
        <v>753</v>
      </c>
      <c r="K1558" s="78" t="s">
        <v>4088</v>
      </c>
      <c r="L1558" s="7" t="str">
        <f>IF(BudgetsQTable[[#This Row],[pi_last_name]]=" ","",HYPERLINK("https://www.ejacket.nsf.gov/ej/showProposal.do?Continue=Y&amp;ID="&amp;BudgetsQTable[[#This Row],[prop_id]],BudgetsQTable[[#This Row],[prop_id]]))</f>
        <v/>
      </c>
      <c r="M1558" s="78" t="s">
        <v>753</v>
      </c>
      <c r="N1558" s="7" t="str">
        <f>IF(BudgetsQTable[[#This Row],[pi_last_name]]=" ","",HYPERLINK("mailto:"&amp;BudgetsQTable[[#This Row],[pi_email]]&amp;"&amp;subject=Your NSF Proposal:  "&amp;BudgetsQTable[[#This Row],[prop_id]],BudgetsQTable[[#This Row],[pi_email]]))</f>
        <v/>
      </c>
      <c r="O1558" s="78" t="s">
        <v>753</v>
      </c>
      <c r="P1558" s="78">
        <v>1</v>
      </c>
      <c r="Q1558" s="78">
        <v>1</v>
      </c>
      <c r="R1558" s="79">
        <v>0</v>
      </c>
      <c r="S1558" s="79">
        <v>0</v>
      </c>
      <c r="T1558" s="79">
        <v>0</v>
      </c>
      <c r="U1558" s="80">
        <v>74647</v>
      </c>
      <c r="V1558" s="78">
        <v>0</v>
      </c>
      <c r="W1558" s="78">
        <v>2</v>
      </c>
      <c r="X1558" s="11" t="str">
        <f ca="1">IF(ISBLANK(BudgetsQTable[[#This Row],[budg_seq_yr]]),"FY"&amp;fiscalyear,"FY"&amp;fiscalyear-1+BudgetsQTable[[#This Row],[budg_seq_yr]])</f>
        <v>FY19</v>
      </c>
      <c r="Y1558" s="79">
        <v>74647</v>
      </c>
      <c r="Z1558" s="78" t="s">
        <v>2840</v>
      </c>
      <c r="AA1558" s="78" t="s">
        <v>462</v>
      </c>
      <c r="AB1558" s="76" t="s">
        <v>2821</v>
      </c>
      <c r="AC1558" s="78" t="s">
        <v>485</v>
      </c>
    </row>
    <row r="1559" spans="1:29" x14ac:dyDescent="0.35">
      <c r="A1559" s="10" t="s">
        <v>4092</v>
      </c>
      <c r="B1559" s="76" t="s">
        <v>2834</v>
      </c>
      <c r="C1559" s="76">
        <f>C1558+(BudgetsQTable[[#This Row],[lead]]&lt;&gt;K1558)</f>
        <v>196</v>
      </c>
      <c r="D1559" s="76">
        <f>D1558*(BudgetsQTable[[#This Row],[lead]]=K1558)+(BudgetsQTable[[#This Row],[prop_id]]&lt;&gt;A1558)</f>
        <v>2</v>
      </c>
      <c r="E1559" s="77">
        <v>43004.563888888886</v>
      </c>
      <c r="F1559" s="78" t="s">
        <v>2839</v>
      </c>
      <c r="G1559" s="78" t="s">
        <v>2840</v>
      </c>
      <c r="H1559" s="78" t="s">
        <v>462</v>
      </c>
      <c r="I1559" s="76" t="s">
        <v>1032</v>
      </c>
      <c r="J1559" s="76" t="s">
        <v>753</v>
      </c>
      <c r="K1559" s="78" t="s">
        <v>4088</v>
      </c>
      <c r="L1559" s="7" t="str">
        <f>IF(BudgetsQTable[[#This Row],[pi_last_name]]=" ","",HYPERLINK("https://www.ejacket.nsf.gov/ej/showProposal.do?Continue=Y&amp;ID="&amp;BudgetsQTable[[#This Row],[prop_id]],BudgetsQTable[[#This Row],[prop_id]]))</f>
        <v/>
      </c>
      <c r="M1559" s="78" t="s">
        <v>753</v>
      </c>
      <c r="N1559" s="7" t="str">
        <f>IF(BudgetsQTable[[#This Row],[pi_last_name]]=" ","",HYPERLINK("mailto:"&amp;BudgetsQTable[[#This Row],[pi_email]]&amp;"&amp;subject=Your NSF Proposal:  "&amp;BudgetsQTable[[#This Row],[prop_id]],BudgetsQTable[[#This Row],[pi_email]]))</f>
        <v/>
      </c>
      <c r="O1559" s="78" t="s">
        <v>753</v>
      </c>
      <c r="P1559" s="78">
        <v>1</v>
      </c>
      <c r="Q1559" s="78">
        <v>1</v>
      </c>
      <c r="R1559" s="79">
        <v>0</v>
      </c>
      <c r="S1559" s="79">
        <v>0</v>
      </c>
      <c r="T1559" s="79">
        <v>0</v>
      </c>
      <c r="U1559" s="80">
        <v>76384</v>
      </c>
      <c r="V1559" s="78">
        <v>0</v>
      </c>
      <c r="W1559" s="78">
        <v>3</v>
      </c>
      <c r="X1559" s="11" t="str">
        <f ca="1">IF(ISBLANK(BudgetsQTable[[#This Row],[budg_seq_yr]]),"FY"&amp;fiscalyear,"FY"&amp;fiscalyear-1+BudgetsQTable[[#This Row],[budg_seq_yr]])</f>
        <v>FY20</v>
      </c>
      <c r="Y1559" s="79">
        <v>76384</v>
      </c>
      <c r="Z1559" s="78" t="s">
        <v>2840</v>
      </c>
      <c r="AA1559" s="78" t="s">
        <v>462</v>
      </c>
      <c r="AB1559" s="76" t="s">
        <v>2821</v>
      </c>
      <c r="AC1559" s="78" t="s">
        <v>485</v>
      </c>
    </row>
    <row r="1560" spans="1:29" x14ac:dyDescent="0.35">
      <c r="A1560" s="10" t="s">
        <v>4092</v>
      </c>
      <c r="B1560" s="76" t="s">
        <v>2834</v>
      </c>
      <c r="C1560" s="76">
        <f>C1559+(BudgetsQTable[[#This Row],[lead]]&lt;&gt;K1559)</f>
        <v>196</v>
      </c>
      <c r="D1560" s="76">
        <f>D1559*(BudgetsQTable[[#This Row],[lead]]=K1559)+(BudgetsQTable[[#This Row],[prop_id]]&lt;&gt;A1559)</f>
        <v>2</v>
      </c>
      <c r="E1560" s="77">
        <v>43004.563888888886</v>
      </c>
      <c r="F1560" s="78" t="s">
        <v>2839</v>
      </c>
      <c r="G1560" s="78" t="s">
        <v>2840</v>
      </c>
      <c r="H1560" s="78" t="s">
        <v>462</v>
      </c>
      <c r="I1560" s="76" t="s">
        <v>1032</v>
      </c>
      <c r="J1560" s="76" t="s">
        <v>753</v>
      </c>
      <c r="K1560" s="78" t="s">
        <v>4088</v>
      </c>
      <c r="L1560" s="7" t="str">
        <f>IF(BudgetsQTable[[#This Row],[pi_last_name]]=" ","",HYPERLINK("https://www.ejacket.nsf.gov/ej/showProposal.do?Continue=Y&amp;ID="&amp;BudgetsQTable[[#This Row],[prop_id]],BudgetsQTable[[#This Row],[prop_id]]))</f>
        <v/>
      </c>
      <c r="M1560" s="78" t="s">
        <v>753</v>
      </c>
      <c r="N1560" s="7" t="str">
        <f>IF(BudgetsQTable[[#This Row],[pi_last_name]]=" ","",HYPERLINK("mailto:"&amp;BudgetsQTable[[#This Row],[pi_email]]&amp;"&amp;subject=Your NSF Proposal:  "&amp;BudgetsQTable[[#This Row],[prop_id]],BudgetsQTable[[#This Row],[pi_email]]))</f>
        <v/>
      </c>
      <c r="O1560" s="78" t="s">
        <v>753</v>
      </c>
      <c r="P1560" s="78">
        <v>1</v>
      </c>
      <c r="Q1560" s="78">
        <v>1</v>
      </c>
      <c r="R1560" s="79">
        <v>0</v>
      </c>
      <c r="S1560" s="79">
        <v>0</v>
      </c>
      <c r="T1560" s="79">
        <v>0</v>
      </c>
      <c r="U1560" s="80">
        <v>78142</v>
      </c>
      <c r="V1560" s="78">
        <v>0</v>
      </c>
      <c r="W1560" s="78">
        <v>4</v>
      </c>
      <c r="X1560" s="11" t="str">
        <f ca="1">IF(ISBLANK(BudgetsQTable[[#This Row],[budg_seq_yr]]),"FY"&amp;fiscalyear,"FY"&amp;fiscalyear-1+BudgetsQTable[[#This Row],[budg_seq_yr]])</f>
        <v>FY21</v>
      </c>
      <c r="Y1560" s="79">
        <v>78142</v>
      </c>
      <c r="Z1560" s="78" t="s">
        <v>2840</v>
      </c>
      <c r="AA1560" s="78" t="s">
        <v>462</v>
      </c>
      <c r="AB1560" s="76" t="s">
        <v>2821</v>
      </c>
      <c r="AC1560" s="78" t="s">
        <v>485</v>
      </c>
    </row>
    <row r="1561" spans="1:29" x14ac:dyDescent="0.35">
      <c r="A1561" s="10" t="s">
        <v>4094</v>
      </c>
      <c r="B1561" s="76" t="s">
        <v>2834</v>
      </c>
      <c r="C1561" s="76">
        <f>C1560+(BudgetsQTable[[#This Row],[lead]]&lt;&gt;K1560)</f>
        <v>196</v>
      </c>
      <c r="D1561" s="76">
        <f>D1560*(BudgetsQTable[[#This Row],[lead]]=K1560)+(BudgetsQTable[[#This Row],[prop_id]]&lt;&gt;A1560)</f>
        <v>3</v>
      </c>
      <c r="E1561" s="77">
        <v>43005.349305555559</v>
      </c>
      <c r="F1561" s="78" t="s">
        <v>2839</v>
      </c>
      <c r="G1561" s="78" t="s">
        <v>2840</v>
      </c>
      <c r="H1561" s="78" t="s">
        <v>462</v>
      </c>
      <c r="I1561" s="76" t="s">
        <v>1032</v>
      </c>
      <c r="J1561" s="76" t="s">
        <v>3491</v>
      </c>
      <c r="K1561" s="78" t="s">
        <v>4088</v>
      </c>
      <c r="L1561" s="7" t="str">
        <f>IF(BudgetsQTable[[#This Row],[pi_last_name]]=" ","",HYPERLINK("https://www.ejacket.nsf.gov/ej/showProposal.do?Continue=Y&amp;ID="&amp;BudgetsQTable[[#This Row],[prop_id]],BudgetsQTable[[#This Row],[prop_id]]))</f>
        <v>1763446</v>
      </c>
      <c r="M1561" s="78" t="s">
        <v>3488</v>
      </c>
      <c r="N1561" s="7" t="str">
        <f>IF(BudgetsQTable[[#This Row],[pi_last_name]]=" ","",HYPERLINK("mailto:"&amp;BudgetsQTable[[#This Row],[pi_email]]&amp;"&amp;subject=Your NSF Proposal:  "&amp;BudgetsQTable[[#This Row],[prop_id]],BudgetsQTable[[#This Row],[pi_email]]))</f>
        <v>ztian1@gmu.edu</v>
      </c>
      <c r="O1561" s="78" t="s">
        <v>2960</v>
      </c>
      <c r="P1561" s="78"/>
      <c r="Q1561" s="78"/>
      <c r="R1561" s="79"/>
      <c r="S1561" s="79"/>
      <c r="T1561" s="79"/>
      <c r="U1561" s="80"/>
      <c r="V1561" s="78">
        <v>0</v>
      </c>
      <c r="W1561" s="78"/>
      <c r="X1561" s="11" t="str">
        <f ca="1">IF(ISBLANK(BudgetsQTable[[#This Row],[budg_seq_yr]]),"FY"&amp;fiscalyear,"FY"&amp;fiscalyear-1+BudgetsQTable[[#This Row],[budg_seq_yr]])</f>
        <v>FY18</v>
      </c>
      <c r="Y1561" s="79">
        <v>300000</v>
      </c>
      <c r="Z1561" s="78" t="s">
        <v>2840</v>
      </c>
      <c r="AA1561" s="78" t="s">
        <v>462</v>
      </c>
      <c r="AB1561" s="76" t="s">
        <v>2821</v>
      </c>
      <c r="AC1561" s="78" t="s">
        <v>485</v>
      </c>
    </row>
    <row r="1562" spans="1:29" x14ac:dyDescent="0.35">
      <c r="A1562" s="10" t="s">
        <v>4094</v>
      </c>
      <c r="B1562" s="76" t="s">
        <v>2834</v>
      </c>
      <c r="C1562" s="76">
        <f>C1561+(BudgetsQTable[[#This Row],[lead]]&lt;&gt;K1561)</f>
        <v>196</v>
      </c>
      <c r="D1562" s="76">
        <f>D1561*(BudgetsQTable[[#This Row],[lead]]=K1561)+(BudgetsQTable[[#This Row],[prop_id]]&lt;&gt;A1561)</f>
        <v>3</v>
      </c>
      <c r="E1562" s="77">
        <v>43005.349305555559</v>
      </c>
      <c r="F1562" s="78" t="s">
        <v>2839</v>
      </c>
      <c r="G1562" s="78" t="s">
        <v>2840</v>
      </c>
      <c r="H1562" s="78" t="s">
        <v>462</v>
      </c>
      <c r="I1562" s="76" t="s">
        <v>1032</v>
      </c>
      <c r="J1562" s="76" t="s">
        <v>753</v>
      </c>
      <c r="K1562" s="78" t="s">
        <v>4088</v>
      </c>
      <c r="L1562" s="7" t="str">
        <f>IF(BudgetsQTable[[#This Row],[pi_last_name]]=" ","",HYPERLINK("https://www.ejacket.nsf.gov/ej/showProposal.do?Continue=Y&amp;ID="&amp;BudgetsQTable[[#This Row],[prop_id]],BudgetsQTable[[#This Row],[prop_id]]))</f>
        <v/>
      </c>
      <c r="M1562" s="78" t="s">
        <v>753</v>
      </c>
      <c r="N1562" s="7" t="str">
        <f>IF(BudgetsQTable[[#This Row],[pi_last_name]]=" ","",HYPERLINK("mailto:"&amp;BudgetsQTable[[#This Row],[pi_email]]&amp;"&amp;subject=Your NSF Proposal:  "&amp;BudgetsQTable[[#This Row],[prop_id]],BudgetsQTable[[#This Row],[pi_email]]))</f>
        <v/>
      </c>
      <c r="O1562" s="78" t="s">
        <v>753</v>
      </c>
      <c r="P1562" s="78">
        <v>1</v>
      </c>
      <c r="Q1562" s="78">
        <v>0.03</v>
      </c>
      <c r="R1562" s="79">
        <v>0</v>
      </c>
      <c r="S1562" s="79">
        <v>0</v>
      </c>
      <c r="T1562" s="79">
        <v>0</v>
      </c>
      <c r="U1562" s="80">
        <v>62478</v>
      </c>
      <c r="V1562" s="78">
        <v>0</v>
      </c>
      <c r="W1562" s="78">
        <v>1</v>
      </c>
      <c r="X1562" s="11" t="str">
        <f ca="1">IF(ISBLANK(BudgetsQTable[[#This Row],[budg_seq_yr]]),"FY"&amp;fiscalyear,"FY"&amp;fiscalyear-1+BudgetsQTable[[#This Row],[budg_seq_yr]])</f>
        <v>FY18</v>
      </c>
      <c r="Y1562" s="79">
        <v>62478</v>
      </c>
      <c r="Z1562" s="78" t="s">
        <v>2840</v>
      </c>
      <c r="AA1562" s="78" t="s">
        <v>462</v>
      </c>
      <c r="AB1562" s="76" t="s">
        <v>2821</v>
      </c>
      <c r="AC1562" s="78" t="s">
        <v>485</v>
      </c>
    </row>
    <row r="1563" spans="1:29" x14ac:dyDescent="0.35">
      <c r="A1563" s="10" t="s">
        <v>4094</v>
      </c>
      <c r="B1563" s="76" t="s">
        <v>2834</v>
      </c>
      <c r="C1563" s="76">
        <f>C1562+(BudgetsQTable[[#This Row],[lead]]&lt;&gt;K1562)</f>
        <v>196</v>
      </c>
      <c r="D1563" s="76">
        <f>D1562*(BudgetsQTable[[#This Row],[lead]]=K1562)+(BudgetsQTable[[#This Row],[prop_id]]&lt;&gt;A1562)</f>
        <v>3</v>
      </c>
      <c r="E1563" s="77">
        <v>43005.349305555559</v>
      </c>
      <c r="F1563" s="78" t="s">
        <v>2839</v>
      </c>
      <c r="G1563" s="78" t="s">
        <v>2840</v>
      </c>
      <c r="H1563" s="78" t="s">
        <v>462</v>
      </c>
      <c r="I1563" s="76" t="s">
        <v>1032</v>
      </c>
      <c r="J1563" s="76" t="s">
        <v>753</v>
      </c>
      <c r="K1563" s="78" t="s">
        <v>4088</v>
      </c>
      <c r="L1563" s="7" t="str">
        <f>IF(BudgetsQTable[[#This Row],[pi_last_name]]=" ","",HYPERLINK("https://www.ejacket.nsf.gov/ej/showProposal.do?Continue=Y&amp;ID="&amp;BudgetsQTable[[#This Row],[prop_id]],BudgetsQTable[[#This Row],[prop_id]]))</f>
        <v/>
      </c>
      <c r="M1563" s="78" t="s">
        <v>753</v>
      </c>
      <c r="N1563" s="7" t="str">
        <f>IF(BudgetsQTable[[#This Row],[pi_last_name]]=" ","",HYPERLINK("mailto:"&amp;BudgetsQTable[[#This Row],[pi_email]]&amp;"&amp;subject=Your NSF Proposal:  "&amp;BudgetsQTable[[#This Row],[prop_id]],BudgetsQTable[[#This Row],[pi_email]]))</f>
        <v/>
      </c>
      <c r="O1563" s="78" t="s">
        <v>753</v>
      </c>
      <c r="P1563" s="78">
        <v>1</v>
      </c>
      <c r="Q1563" s="78">
        <v>0.5</v>
      </c>
      <c r="R1563" s="79">
        <v>0</v>
      </c>
      <c r="S1563" s="79">
        <v>0</v>
      </c>
      <c r="T1563" s="79">
        <v>0</v>
      </c>
      <c r="U1563" s="80">
        <v>78831</v>
      </c>
      <c r="V1563" s="78">
        <v>0</v>
      </c>
      <c r="W1563" s="78">
        <v>2</v>
      </c>
      <c r="X1563" s="11" t="str">
        <f ca="1">IF(ISBLANK(BudgetsQTable[[#This Row],[budg_seq_yr]]),"FY"&amp;fiscalyear,"FY"&amp;fiscalyear-1+BudgetsQTable[[#This Row],[budg_seq_yr]])</f>
        <v>FY19</v>
      </c>
      <c r="Y1563" s="79">
        <v>78831</v>
      </c>
      <c r="Z1563" s="78" t="s">
        <v>2840</v>
      </c>
      <c r="AA1563" s="78" t="s">
        <v>462</v>
      </c>
      <c r="AB1563" s="76" t="s">
        <v>2821</v>
      </c>
      <c r="AC1563" s="78" t="s">
        <v>485</v>
      </c>
    </row>
    <row r="1564" spans="1:29" x14ac:dyDescent="0.35">
      <c r="A1564" s="10" t="s">
        <v>4094</v>
      </c>
      <c r="B1564" s="76" t="s">
        <v>2834</v>
      </c>
      <c r="C1564" s="76">
        <f>C1563+(BudgetsQTable[[#This Row],[lead]]&lt;&gt;K1563)</f>
        <v>196</v>
      </c>
      <c r="D1564" s="76">
        <f>D1563*(BudgetsQTable[[#This Row],[lead]]=K1563)+(BudgetsQTable[[#This Row],[prop_id]]&lt;&gt;A1563)</f>
        <v>3</v>
      </c>
      <c r="E1564" s="77">
        <v>43005.349305555559</v>
      </c>
      <c r="F1564" s="78" t="s">
        <v>2839</v>
      </c>
      <c r="G1564" s="78" t="s">
        <v>2840</v>
      </c>
      <c r="H1564" s="78" t="s">
        <v>462</v>
      </c>
      <c r="I1564" s="76" t="s">
        <v>1032</v>
      </c>
      <c r="J1564" s="76" t="s">
        <v>753</v>
      </c>
      <c r="K1564" s="78" t="s">
        <v>4088</v>
      </c>
      <c r="L1564" s="7" t="str">
        <f>IF(BudgetsQTable[[#This Row],[pi_last_name]]=" ","",HYPERLINK("https://www.ejacket.nsf.gov/ej/showProposal.do?Continue=Y&amp;ID="&amp;BudgetsQTable[[#This Row],[prop_id]],BudgetsQTable[[#This Row],[prop_id]]))</f>
        <v/>
      </c>
      <c r="M1564" s="78" t="s">
        <v>753</v>
      </c>
      <c r="N1564" s="7" t="str">
        <f>IF(BudgetsQTable[[#This Row],[pi_last_name]]=" ","",HYPERLINK("mailto:"&amp;BudgetsQTable[[#This Row],[pi_email]]&amp;"&amp;subject=Your NSF Proposal:  "&amp;BudgetsQTable[[#This Row],[prop_id]],BudgetsQTable[[#This Row],[pi_email]]))</f>
        <v/>
      </c>
      <c r="O1564" s="78" t="s">
        <v>753</v>
      </c>
      <c r="P1564" s="78">
        <v>1</v>
      </c>
      <c r="Q1564" s="78">
        <v>0.5</v>
      </c>
      <c r="R1564" s="79">
        <v>0</v>
      </c>
      <c r="S1564" s="79">
        <v>0</v>
      </c>
      <c r="T1564" s="79">
        <v>0</v>
      </c>
      <c r="U1564" s="80">
        <v>83011</v>
      </c>
      <c r="V1564" s="78">
        <v>0</v>
      </c>
      <c r="W1564" s="78">
        <v>3</v>
      </c>
      <c r="X1564" s="11" t="str">
        <f ca="1">IF(ISBLANK(BudgetsQTable[[#This Row],[budg_seq_yr]]),"FY"&amp;fiscalyear,"FY"&amp;fiscalyear-1+BudgetsQTable[[#This Row],[budg_seq_yr]])</f>
        <v>FY20</v>
      </c>
      <c r="Y1564" s="79">
        <v>83011</v>
      </c>
      <c r="Z1564" s="78" t="s">
        <v>2840</v>
      </c>
      <c r="AA1564" s="78" t="s">
        <v>462</v>
      </c>
      <c r="AB1564" s="76" t="s">
        <v>2821</v>
      </c>
      <c r="AC1564" s="78" t="s">
        <v>485</v>
      </c>
    </row>
    <row r="1565" spans="1:29" x14ac:dyDescent="0.35">
      <c r="A1565" s="10" t="s">
        <v>4094</v>
      </c>
      <c r="B1565" s="76" t="s">
        <v>2834</v>
      </c>
      <c r="C1565" s="76">
        <f>C1564+(BudgetsQTable[[#This Row],[lead]]&lt;&gt;K1564)</f>
        <v>196</v>
      </c>
      <c r="D1565" s="76">
        <f>D1564*(BudgetsQTable[[#This Row],[lead]]=K1564)+(BudgetsQTable[[#This Row],[prop_id]]&lt;&gt;A1564)</f>
        <v>3</v>
      </c>
      <c r="E1565" s="77">
        <v>43005.349305555559</v>
      </c>
      <c r="F1565" s="78" t="s">
        <v>2839</v>
      </c>
      <c r="G1565" s="78" t="s">
        <v>2840</v>
      </c>
      <c r="H1565" s="78" t="s">
        <v>462</v>
      </c>
      <c r="I1565" s="76" t="s">
        <v>1032</v>
      </c>
      <c r="J1565" s="76" t="s">
        <v>753</v>
      </c>
      <c r="K1565" s="78" t="s">
        <v>4088</v>
      </c>
      <c r="L1565" s="7" t="str">
        <f>IF(BudgetsQTable[[#This Row],[pi_last_name]]=" ","",HYPERLINK("https://www.ejacket.nsf.gov/ej/showProposal.do?Continue=Y&amp;ID="&amp;BudgetsQTable[[#This Row],[prop_id]],BudgetsQTable[[#This Row],[prop_id]]))</f>
        <v/>
      </c>
      <c r="M1565" s="78" t="s">
        <v>753</v>
      </c>
      <c r="N1565" s="7" t="str">
        <f>IF(BudgetsQTable[[#This Row],[pi_last_name]]=" ","",HYPERLINK("mailto:"&amp;BudgetsQTable[[#This Row],[pi_email]]&amp;"&amp;subject=Your NSF Proposal:  "&amp;BudgetsQTable[[#This Row],[prop_id]],BudgetsQTable[[#This Row],[pi_email]]))</f>
        <v/>
      </c>
      <c r="O1565" s="78" t="s">
        <v>753</v>
      </c>
      <c r="P1565" s="78">
        <v>1</v>
      </c>
      <c r="Q1565" s="78">
        <v>0.5</v>
      </c>
      <c r="R1565" s="79">
        <v>0</v>
      </c>
      <c r="S1565" s="79">
        <v>0</v>
      </c>
      <c r="T1565" s="79">
        <v>0</v>
      </c>
      <c r="U1565" s="80">
        <v>75680</v>
      </c>
      <c r="V1565" s="78">
        <v>0</v>
      </c>
      <c r="W1565" s="78">
        <v>4</v>
      </c>
      <c r="X1565" s="11" t="str">
        <f ca="1">IF(ISBLANK(BudgetsQTable[[#This Row],[budg_seq_yr]]),"FY"&amp;fiscalyear,"FY"&amp;fiscalyear-1+BudgetsQTable[[#This Row],[budg_seq_yr]])</f>
        <v>FY21</v>
      </c>
      <c r="Y1565" s="79">
        <v>75680</v>
      </c>
      <c r="Z1565" s="78" t="s">
        <v>2840</v>
      </c>
      <c r="AA1565" s="78" t="s">
        <v>462</v>
      </c>
      <c r="AB1565" s="76" t="s">
        <v>2821</v>
      </c>
      <c r="AC1565" s="78" t="s">
        <v>485</v>
      </c>
    </row>
    <row r="1566" spans="1:29" x14ac:dyDescent="0.35">
      <c r="A1566" s="10" t="s">
        <v>4095</v>
      </c>
      <c r="B1566" s="76" t="s">
        <v>2834</v>
      </c>
      <c r="C1566" s="76">
        <f>C1565+(BudgetsQTable[[#This Row],[lead]]&lt;&gt;K1565)</f>
        <v>196</v>
      </c>
      <c r="D1566" s="76">
        <f>D1565*(BudgetsQTable[[#This Row],[lead]]=K1565)+(BudgetsQTable[[#This Row],[prop_id]]&lt;&gt;A1565)</f>
        <v>4</v>
      </c>
      <c r="E1566" s="77">
        <v>43005.413194444445</v>
      </c>
      <c r="F1566" s="78" t="s">
        <v>2839</v>
      </c>
      <c r="G1566" s="78" t="s">
        <v>2840</v>
      </c>
      <c r="H1566" s="78" t="s">
        <v>462</v>
      </c>
      <c r="I1566" s="76" t="s">
        <v>1032</v>
      </c>
      <c r="J1566" s="76" t="s">
        <v>4098</v>
      </c>
      <c r="K1566" s="78" t="s">
        <v>4088</v>
      </c>
      <c r="L1566" s="7" t="str">
        <f>IF(BudgetsQTable[[#This Row],[pi_last_name]]=" ","",HYPERLINK("https://www.ejacket.nsf.gov/ej/showProposal.do?Continue=Y&amp;ID="&amp;BudgetsQTable[[#This Row],[prop_id]],BudgetsQTable[[#This Row],[prop_id]]))</f>
        <v>1763480</v>
      </c>
      <c r="M1566" s="78" t="s">
        <v>4096</v>
      </c>
      <c r="N1566" s="7" t="str">
        <f>IF(BudgetsQTable[[#This Row],[pi_last_name]]=" ","",HYPERLINK("mailto:"&amp;BudgetsQTable[[#This Row],[pi_email]]&amp;"&amp;subject=Your NSF Proposal:  "&amp;BudgetsQTable[[#This Row],[prop_id]],BudgetsQTable[[#This Row],[pi_email]]))</f>
        <v>zcai@gsu.edu</v>
      </c>
      <c r="O1566" s="78" t="s">
        <v>4086</v>
      </c>
      <c r="P1566" s="78"/>
      <c r="Q1566" s="78"/>
      <c r="R1566" s="79"/>
      <c r="S1566" s="79"/>
      <c r="T1566" s="79"/>
      <c r="U1566" s="80"/>
      <c r="V1566" s="78">
        <v>0</v>
      </c>
      <c r="W1566" s="78"/>
      <c r="X1566" s="11" t="str">
        <f ca="1">IF(ISBLANK(BudgetsQTable[[#This Row],[budg_seq_yr]]),"FY"&amp;fiscalyear,"FY"&amp;fiscalyear-1+BudgetsQTable[[#This Row],[budg_seq_yr]])</f>
        <v>FY18</v>
      </c>
      <c r="Y1566" s="79">
        <v>300000</v>
      </c>
      <c r="Z1566" s="78" t="s">
        <v>2840</v>
      </c>
      <c r="AA1566" s="78" t="s">
        <v>462</v>
      </c>
      <c r="AB1566" s="76" t="s">
        <v>2821</v>
      </c>
      <c r="AC1566" s="78" t="s">
        <v>485</v>
      </c>
    </row>
    <row r="1567" spans="1:29" x14ac:dyDescent="0.35">
      <c r="A1567" s="10" t="s">
        <v>4095</v>
      </c>
      <c r="B1567" s="76" t="s">
        <v>2834</v>
      </c>
      <c r="C1567" s="76">
        <f>C1566+(BudgetsQTable[[#This Row],[lead]]&lt;&gt;K1566)</f>
        <v>196</v>
      </c>
      <c r="D1567" s="76">
        <f>D1566*(BudgetsQTable[[#This Row],[lead]]=K1566)+(BudgetsQTable[[#This Row],[prop_id]]&lt;&gt;A1566)</f>
        <v>4</v>
      </c>
      <c r="E1567" s="77">
        <v>43005.413194444445</v>
      </c>
      <c r="F1567" s="78" t="s">
        <v>2839</v>
      </c>
      <c r="G1567" s="78" t="s">
        <v>2840</v>
      </c>
      <c r="H1567" s="78" t="s">
        <v>462</v>
      </c>
      <c r="I1567" s="76" t="s">
        <v>1032</v>
      </c>
      <c r="J1567" s="76" t="s">
        <v>753</v>
      </c>
      <c r="K1567" s="78" t="s">
        <v>4088</v>
      </c>
      <c r="L1567" s="7" t="str">
        <f>IF(BudgetsQTable[[#This Row],[pi_last_name]]=" ","",HYPERLINK("https://www.ejacket.nsf.gov/ej/showProposal.do?Continue=Y&amp;ID="&amp;BudgetsQTable[[#This Row],[prop_id]],BudgetsQTable[[#This Row],[prop_id]]))</f>
        <v/>
      </c>
      <c r="M1567" s="78" t="s">
        <v>753</v>
      </c>
      <c r="N1567" s="7" t="str">
        <f>IF(BudgetsQTable[[#This Row],[pi_last_name]]=" ","",HYPERLINK("mailto:"&amp;BudgetsQTable[[#This Row],[pi_email]]&amp;"&amp;subject=Your NSF Proposal:  "&amp;BudgetsQTable[[#This Row],[prop_id]],BudgetsQTable[[#This Row],[pi_email]]))</f>
        <v/>
      </c>
      <c r="O1567" s="78" t="s">
        <v>753</v>
      </c>
      <c r="P1567" s="78">
        <v>2</v>
      </c>
      <c r="Q1567" s="78">
        <v>0.5</v>
      </c>
      <c r="R1567" s="79">
        <v>0</v>
      </c>
      <c r="S1567" s="79">
        <v>0</v>
      </c>
      <c r="T1567" s="79">
        <v>0</v>
      </c>
      <c r="U1567" s="80">
        <v>26761</v>
      </c>
      <c r="V1567" s="78">
        <v>0</v>
      </c>
      <c r="W1567" s="78">
        <v>1</v>
      </c>
      <c r="X1567" s="11" t="str">
        <f ca="1">IF(ISBLANK(BudgetsQTable[[#This Row],[budg_seq_yr]]),"FY"&amp;fiscalyear,"FY"&amp;fiscalyear-1+BudgetsQTable[[#This Row],[budg_seq_yr]])</f>
        <v>FY18</v>
      </c>
      <c r="Y1567" s="79">
        <v>26761</v>
      </c>
      <c r="Z1567" s="78" t="s">
        <v>2840</v>
      </c>
      <c r="AA1567" s="78" t="s">
        <v>462</v>
      </c>
      <c r="AB1567" s="76" t="s">
        <v>2821</v>
      </c>
      <c r="AC1567" s="78" t="s">
        <v>485</v>
      </c>
    </row>
    <row r="1568" spans="1:29" x14ac:dyDescent="0.35">
      <c r="A1568" s="10" t="s">
        <v>4095</v>
      </c>
      <c r="B1568" s="76" t="s">
        <v>2834</v>
      </c>
      <c r="C1568" s="76">
        <f>C1567+(BudgetsQTable[[#This Row],[lead]]&lt;&gt;K1567)</f>
        <v>196</v>
      </c>
      <c r="D1568" s="76">
        <f>D1567*(BudgetsQTable[[#This Row],[lead]]=K1567)+(BudgetsQTable[[#This Row],[prop_id]]&lt;&gt;A1567)</f>
        <v>4</v>
      </c>
      <c r="E1568" s="77">
        <v>43005.413194444445</v>
      </c>
      <c r="F1568" s="78" t="s">
        <v>2839</v>
      </c>
      <c r="G1568" s="78" t="s">
        <v>2840</v>
      </c>
      <c r="H1568" s="78" t="s">
        <v>462</v>
      </c>
      <c r="I1568" s="76" t="s">
        <v>1032</v>
      </c>
      <c r="J1568" s="76" t="s">
        <v>753</v>
      </c>
      <c r="K1568" s="78" t="s">
        <v>4088</v>
      </c>
      <c r="L1568" s="7" t="str">
        <f>IF(BudgetsQTable[[#This Row],[pi_last_name]]=" ","",HYPERLINK("https://www.ejacket.nsf.gov/ej/showProposal.do?Continue=Y&amp;ID="&amp;BudgetsQTable[[#This Row],[prop_id]],BudgetsQTable[[#This Row],[prop_id]]))</f>
        <v/>
      </c>
      <c r="M1568" s="78" t="s">
        <v>753</v>
      </c>
      <c r="N1568" s="7" t="str">
        <f>IF(BudgetsQTable[[#This Row],[pi_last_name]]=" ","",HYPERLINK("mailto:"&amp;BudgetsQTable[[#This Row],[pi_email]]&amp;"&amp;subject=Your NSF Proposal:  "&amp;BudgetsQTable[[#This Row],[prop_id]],BudgetsQTable[[#This Row],[pi_email]]))</f>
        <v/>
      </c>
      <c r="O1568" s="78" t="s">
        <v>753</v>
      </c>
      <c r="P1568" s="78">
        <v>2</v>
      </c>
      <c r="Q1568" s="78">
        <v>0.5</v>
      </c>
      <c r="R1568" s="79">
        <v>0</v>
      </c>
      <c r="S1568" s="79">
        <v>0</v>
      </c>
      <c r="T1568" s="79">
        <v>0</v>
      </c>
      <c r="U1568" s="80">
        <v>86173</v>
      </c>
      <c r="V1568" s="78">
        <v>0</v>
      </c>
      <c r="W1568" s="78">
        <v>2</v>
      </c>
      <c r="X1568" s="11" t="str">
        <f ca="1">IF(ISBLANK(BudgetsQTable[[#This Row],[budg_seq_yr]]),"FY"&amp;fiscalyear,"FY"&amp;fiscalyear-1+BudgetsQTable[[#This Row],[budg_seq_yr]])</f>
        <v>FY19</v>
      </c>
      <c r="Y1568" s="79">
        <v>86173</v>
      </c>
      <c r="Z1568" s="78" t="s">
        <v>2840</v>
      </c>
      <c r="AA1568" s="78" t="s">
        <v>462</v>
      </c>
      <c r="AB1568" s="76" t="s">
        <v>2821</v>
      </c>
      <c r="AC1568" s="78" t="s">
        <v>485</v>
      </c>
    </row>
    <row r="1569" spans="1:29" x14ac:dyDescent="0.35">
      <c r="A1569" s="10" t="s">
        <v>4095</v>
      </c>
      <c r="B1569" s="76" t="s">
        <v>2834</v>
      </c>
      <c r="C1569" s="76">
        <f>C1568+(BudgetsQTable[[#This Row],[lead]]&lt;&gt;K1568)</f>
        <v>196</v>
      </c>
      <c r="D1569" s="76">
        <f>D1568*(BudgetsQTable[[#This Row],[lead]]=K1568)+(BudgetsQTable[[#This Row],[prop_id]]&lt;&gt;A1568)</f>
        <v>4</v>
      </c>
      <c r="E1569" s="77">
        <v>43005.413194444445</v>
      </c>
      <c r="F1569" s="78" t="s">
        <v>2839</v>
      </c>
      <c r="G1569" s="78" t="s">
        <v>2840</v>
      </c>
      <c r="H1569" s="78" t="s">
        <v>462</v>
      </c>
      <c r="I1569" s="76" t="s">
        <v>1032</v>
      </c>
      <c r="J1569" s="76" t="s">
        <v>753</v>
      </c>
      <c r="K1569" s="78" t="s">
        <v>4088</v>
      </c>
      <c r="L1569" s="7" t="str">
        <f>IF(BudgetsQTable[[#This Row],[pi_last_name]]=" ","",HYPERLINK("https://www.ejacket.nsf.gov/ej/showProposal.do?Continue=Y&amp;ID="&amp;BudgetsQTable[[#This Row],[prop_id]],BudgetsQTable[[#This Row],[prop_id]]))</f>
        <v/>
      </c>
      <c r="M1569" s="78" t="s">
        <v>753</v>
      </c>
      <c r="N1569" s="7" t="str">
        <f>IF(BudgetsQTable[[#This Row],[pi_last_name]]=" ","",HYPERLINK("mailto:"&amp;BudgetsQTable[[#This Row],[pi_email]]&amp;"&amp;subject=Your NSF Proposal:  "&amp;BudgetsQTable[[#This Row],[prop_id]],BudgetsQTable[[#This Row],[pi_email]]))</f>
        <v/>
      </c>
      <c r="O1569" s="78" t="s">
        <v>753</v>
      </c>
      <c r="P1569" s="78">
        <v>2</v>
      </c>
      <c r="Q1569" s="78">
        <v>0.5</v>
      </c>
      <c r="R1569" s="79">
        <v>0</v>
      </c>
      <c r="S1569" s="79">
        <v>0</v>
      </c>
      <c r="T1569" s="79">
        <v>0</v>
      </c>
      <c r="U1569" s="80">
        <v>89820</v>
      </c>
      <c r="V1569" s="78">
        <v>0</v>
      </c>
      <c r="W1569" s="78">
        <v>3</v>
      </c>
      <c r="X1569" s="11" t="str">
        <f ca="1">IF(ISBLANK(BudgetsQTable[[#This Row],[budg_seq_yr]]),"FY"&amp;fiscalyear,"FY"&amp;fiscalyear-1+BudgetsQTable[[#This Row],[budg_seq_yr]])</f>
        <v>FY20</v>
      </c>
      <c r="Y1569" s="79">
        <v>89820</v>
      </c>
      <c r="Z1569" s="78" t="s">
        <v>2840</v>
      </c>
      <c r="AA1569" s="78" t="s">
        <v>462</v>
      </c>
      <c r="AB1569" s="76" t="s">
        <v>2821</v>
      </c>
      <c r="AC1569" s="78" t="s">
        <v>485</v>
      </c>
    </row>
    <row r="1570" spans="1:29" x14ac:dyDescent="0.35">
      <c r="A1570" s="10" t="s">
        <v>4095</v>
      </c>
      <c r="B1570" s="76" t="s">
        <v>2834</v>
      </c>
      <c r="C1570" s="76">
        <f>C1569+(BudgetsQTable[[#This Row],[lead]]&lt;&gt;K1569)</f>
        <v>196</v>
      </c>
      <c r="D1570" s="76">
        <f>D1569*(BudgetsQTable[[#This Row],[lead]]=K1569)+(BudgetsQTable[[#This Row],[prop_id]]&lt;&gt;A1569)</f>
        <v>4</v>
      </c>
      <c r="E1570" s="77">
        <v>43005.413194444445</v>
      </c>
      <c r="F1570" s="78" t="s">
        <v>2839</v>
      </c>
      <c r="G1570" s="78" t="s">
        <v>2840</v>
      </c>
      <c r="H1570" s="78" t="s">
        <v>462</v>
      </c>
      <c r="I1570" s="76" t="s">
        <v>1032</v>
      </c>
      <c r="J1570" s="76" t="s">
        <v>753</v>
      </c>
      <c r="K1570" s="78" t="s">
        <v>4088</v>
      </c>
      <c r="L1570" s="7" t="str">
        <f>IF(BudgetsQTable[[#This Row],[pi_last_name]]=" ","",HYPERLINK("https://www.ejacket.nsf.gov/ej/showProposal.do?Continue=Y&amp;ID="&amp;BudgetsQTable[[#This Row],[prop_id]],BudgetsQTable[[#This Row],[prop_id]]))</f>
        <v/>
      </c>
      <c r="M1570" s="78" t="s">
        <v>753</v>
      </c>
      <c r="N1570" s="7" t="str">
        <f>IF(BudgetsQTable[[#This Row],[pi_last_name]]=" ","",HYPERLINK("mailto:"&amp;BudgetsQTable[[#This Row],[pi_email]]&amp;"&amp;subject=Your NSF Proposal:  "&amp;BudgetsQTable[[#This Row],[prop_id]],BudgetsQTable[[#This Row],[pi_email]]))</f>
        <v/>
      </c>
      <c r="O1570" s="78" t="s">
        <v>753</v>
      </c>
      <c r="P1570" s="78">
        <v>2</v>
      </c>
      <c r="Q1570" s="78">
        <v>0.5</v>
      </c>
      <c r="R1570" s="79">
        <v>0</v>
      </c>
      <c r="S1570" s="79">
        <v>0</v>
      </c>
      <c r="T1570" s="79">
        <v>0</v>
      </c>
      <c r="U1570" s="80">
        <v>97246</v>
      </c>
      <c r="V1570" s="78">
        <v>0</v>
      </c>
      <c r="W1570" s="78">
        <v>4</v>
      </c>
      <c r="X1570" s="11" t="str">
        <f ca="1">IF(ISBLANK(BudgetsQTable[[#This Row],[budg_seq_yr]]),"FY"&amp;fiscalyear,"FY"&amp;fiscalyear-1+BudgetsQTable[[#This Row],[budg_seq_yr]])</f>
        <v>FY21</v>
      </c>
      <c r="Y1570" s="79">
        <v>97246</v>
      </c>
      <c r="Z1570" s="78" t="s">
        <v>2840</v>
      </c>
      <c r="AA1570" s="78" t="s">
        <v>462</v>
      </c>
      <c r="AB1570" s="76" t="s">
        <v>2821</v>
      </c>
      <c r="AC1570" s="78" t="s">
        <v>485</v>
      </c>
    </row>
    <row r="1571" spans="1:29" x14ac:dyDescent="0.35">
      <c r="A1571" s="10" t="s">
        <v>1763</v>
      </c>
      <c r="B1571" s="76" t="s">
        <v>2824</v>
      </c>
      <c r="C1571" s="76">
        <f>C1570+(BudgetsQTable[[#This Row],[lead]]&lt;&gt;K1570)</f>
        <v>197</v>
      </c>
      <c r="D1571" s="76">
        <f>D1570*(BudgetsQTable[[#This Row],[lead]]=K1570)+(BudgetsQTable[[#This Row],[prop_id]]&lt;&gt;A1570)</f>
        <v>1</v>
      </c>
      <c r="E1571" s="77">
        <v>43005.589583333334</v>
      </c>
      <c r="F1571" s="78" t="s">
        <v>2868</v>
      </c>
      <c r="G1571" s="78" t="s">
        <v>2869</v>
      </c>
      <c r="H1571" s="78" t="s">
        <v>466</v>
      </c>
      <c r="I1571" s="76" t="s">
        <v>838</v>
      </c>
      <c r="J1571" s="76" t="s">
        <v>4103</v>
      </c>
      <c r="K1571" s="78" t="s">
        <v>1763</v>
      </c>
      <c r="L1571" s="7" t="str">
        <f>IF(BudgetsQTable[[#This Row],[pi_last_name]]=" ","",HYPERLINK("https://www.ejacket.nsf.gov/ej/showProposal.do?Continue=Y&amp;ID="&amp;BudgetsQTable[[#This Row],[prop_id]],BudgetsQTable[[#This Row],[prop_id]]))</f>
        <v>1763732</v>
      </c>
      <c r="M1571" s="78" t="s">
        <v>1764</v>
      </c>
      <c r="N1571" s="7" t="str">
        <f>IF(BudgetsQTable[[#This Row],[pi_last_name]]=" ","",HYPERLINK("mailto:"&amp;BudgetsQTable[[#This Row],[pi_email]]&amp;"&amp;subject=Your NSF Proposal:  "&amp;BudgetsQTable[[#This Row],[prop_id]],BudgetsQTable[[#This Row],[pi_email]]))</f>
        <v>giri@cs.fiu.edu</v>
      </c>
      <c r="O1571" s="78" t="s">
        <v>4100</v>
      </c>
      <c r="P1571" s="78"/>
      <c r="Q1571" s="78"/>
      <c r="R1571" s="79"/>
      <c r="S1571" s="79"/>
      <c r="T1571" s="79"/>
      <c r="U1571" s="80"/>
      <c r="V1571" s="78">
        <v>0</v>
      </c>
      <c r="W1571" s="78"/>
      <c r="X1571" s="11" t="str">
        <f ca="1">IF(ISBLANK(BudgetsQTable[[#This Row],[budg_seq_yr]]),"FY"&amp;fiscalyear,"FY"&amp;fiscalyear-1+BudgetsQTable[[#This Row],[budg_seq_yr]])</f>
        <v>FY18</v>
      </c>
      <c r="Y1571" s="79">
        <v>753090</v>
      </c>
      <c r="Z1571" s="78" t="s">
        <v>2869</v>
      </c>
      <c r="AA1571" s="78" t="s">
        <v>466</v>
      </c>
      <c r="AB1571" s="76" t="s">
        <v>2821</v>
      </c>
      <c r="AC1571" s="78" t="s">
        <v>2884</v>
      </c>
    </row>
    <row r="1572" spans="1:29" x14ac:dyDescent="0.35">
      <c r="A1572" s="10" t="s">
        <v>1763</v>
      </c>
      <c r="B1572" s="76" t="s">
        <v>2824</v>
      </c>
      <c r="C1572" s="76">
        <f>C1571+(BudgetsQTable[[#This Row],[lead]]&lt;&gt;K1571)</f>
        <v>197</v>
      </c>
      <c r="D1572" s="76">
        <f>D1571*(BudgetsQTable[[#This Row],[lead]]=K1571)+(BudgetsQTable[[#This Row],[prop_id]]&lt;&gt;A1571)</f>
        <v>1</v>
      </c>
      <c r="E1572" s="77">
        <v>43005.589583333334</v>
      </c>
      <c r="F1572" s="78" t="s">
        <v>2868</v>
      </c>
      <c r="G1572" s="78" t="s">
        <v>2869</v>
      </c>
      <c r="H1572" s="78" t="s">
        <v>466</v>
      </c>
      <c r="I1572" s="76" t="s">
        <v>838</v>
      </c>
      <c r="J1572" s="76" t="s">
        <v>753</v>
      </c>
      <c r="K1572" s="78" t="s">
        <v>1763</v>
      </c>
      <c r="L1572" s="7" t="str">
        <f>IF(BudgetsQTable[[#This Row],[pi_last_name]]=" ","",HYPERLINK("https://www.ejacket.nsf.gov/ej/showProposal.do?Continue=Y&amp;ID="&amp;BudgetsQTable[[#This Row],[prop_id]],BudgetsQTable[[#This Row],[prop_id]]))</f>
        <v/>
      </c>
      <c r="M1572" s="78" t="s">
        <v>753</v>
      </c>
      <c r="N1572" s="7" t="str">
        <f>IF(BudgetsQTable[[#This Row],[pi_last_name]]=" ","",HYPERLINK("mailto:"&amp;BudgetsQTable[[#This Row],[pi_email]]&amp;"&amp;subject=Your NSF Proposal:  "&amp;BudgetsQTable[[#This Row],[prop_id]],BudgetsQTable[[#This Row],[pi_email]]))</f>
        <v/>
      </c>
      <c r="O1572" s="78" t="s">
        <v>753</v>
      </c>
      <c r="P1572" s="78">
        <v>4</v>
      </c>
      <c r="Q1572" s="78">
        <v>2.12</v>
      </c>
      <c r="R1572" s="79">
        <v>0</v>
      </c>
      <c r="S1572" s="79">
        <v>3000</v>
      </c>
      <c r="T1572" s="79">
        <v>0</v>
      </c>
      <c r="U1572" s="80">
        <v>376908</v>
      </c>
      <c r="V1572" s="78">
        <v>0</v>
      </c>
      <c r="W1572" s="78">
        <v>1</v>
      </c>
      <c r="X1572" s="11" t="str">
        <f ca="1">IF(ISBLANK(BudgetsQTable[[#This Row],[budg_seq_yr]]),"FY"&amp;fiscalyear,"FY"&amp;fiscalyear-1+BudgetsQTable[[#This Row],[budg_seq_yr]])</f>
        <v>FY18</v>
      </c>
      <c r="Y1572" s="79">
        <v>376908</v>
      </c>
      <c r="Z1572" s="78" t="s">
        <v>2869</v>
      </c>
      <c r="AA1572" s="78" t="s">
        <v>466</v>
      </c>
      <c r="AB1572" s="76" t="s">
        <v>2821</v>
      </c>
      <c r="AC1572" s="78" t="s">
        <v>2884</v>
      </c>
    </row>
    <row r="1573" spans="1:29" x14ac:dyDescent="0.35">
      <c r="A1573" s="10" t="s">
        <v>1763</v>
      </c>
      <c r="B1573" s="76" t="s">
        <v>2824</v>
      </c>
      <c r="C1573" s="76">
        <f>C1572+(BudgetsQTable[[#This Row],[lead]]&lt;&gt;K1572)</f>
        <v>197</v>
      </c>
      <c r="D1573" s="76">
        <f>D1572*(BudgetsQTable[[#This Row],[lead]]=K1572)+(BudgetsQTable[[#This Row],[prop_id]]&lt;&gt;A1572)</f>
        <v>1</v>
      </c>
      <c r="E1573" s="77">
        <v>43005.589583333334</v>
      </c>
      <c r="F1573" s="78" t="s">
        <v>2868</v>
      </c>
      <c r="G1573" s="78" t="s">
        <v>2869</v>
      </c>
      <c r="H1573" s="78" t="s">
        <v>466</v>
      </c>
      <c r="I1573" s="76" t="s">
        <v>838</v>
      </c>
      <c r="J1573" s="76" t="s">
        <v>753</v>
      </c>
      <c r="K1573" s="78" t="s">
        <v>1763</v>
      </c>
      <c r="L1573" s="7" t="str">
        <f>IF(BudgetsQTable[[#This Row],[pi_last_name]]=" ","",HYPERLINK("https://www.ejacket.nsf.gov/ej/showProposal.do?Continue=Y&amp;ID="&amp;BudgetsQTable[[#This Row],[prop_id]],BudgetsQTable[[#This Row],[prop_id]]))</f>
        <v/>
      </c>
      <c r="M1573" s="78" t="s">
        <v>753</v>
      </c>
      <c r="N1573" s="7" t="str">
        <f>IF(BudgetsQTable[[#This Row],[pi_last_name]]=" ","",HYPERLINK("mailto:"&amp;BudgetsQTable[[#This Row],[pi_email]]&amp;"&amp;subject=Your NSF Proposal:  "&amp;BudgetsQTable[[#This Row],[prop_id]],BudgetsQTable[[#This Row],[pi_email]]))</f>
        <v/>
      </c>
      <c r="O1573" s="78" t="s">
        <v>753</v>
      </c>
      <c r="P1573" s="78">
        <v>4</v>
      </c>
      <c r="Q1573" s="78">
        <v>2.12</v>
      </c>
      <c r="R1573" s="79">
        <v>0</v>
      </c>
      <c r="S1573" s="79">
        <v>3000</v>
      </c>
      <c r="T1573" s="79">
        <v>0</v>
      </c>
      <c r="U1573" s="80">
        <v>185394</v>
      </c>
      <c r="V1573" s="78">
        <v>0</v>
      </c>
      <c r="W1573" s="78">
        <v>2</v>
      </c>
      <c r="X1573" s="11" t="str">
        <f ca="1">IF(ISBLANK(BudgetsQTable[[#This Row],[budg_seq_yr]]),"FY"&amp;fiscalyear,"FY"&amp;fiscalyear-1+BudgetsQTable[[#This Row],[budg_seq_yr]])</f>
        <v>FY19</v>
      </c>
      <c r="Y1573" s="79">
        <v>185394</v>
      </c>
      <c r="Z1573" s="78" t="s">
        <v>2869</v>
      </c>
      <c r="AA1573" s="78" t="s">
        <v>466</v>
      </c>
      <c r="AB1573" s="76" t="s">
        <v>2821</v>
      </c>
      <c r="AC1573" s="78" t="s">
        <v>2884</v>
      </c>
    </row>
    <row r="1574" spans="1:29" x14ac:dyDescent="0.35">
      <c r="A1574" s="10" t="s">
        <v>1763</v>
      </c>
      <c r="B1574" s="76" t="s">
        <v>2824</v>
      </c>
      <c r="C1574" s="76">
        <f>C1573+(BudgetsQTable[[#This Row],[lead]]&lt;&gt;K1573)</f>
        <v>197</v>
      </c>
      <c r="D1574" s="76">
        <f>D1573*(BudgetsQTable[[#This Row],[lead]]=K1573)+(BudgetsQTable[[#This Row],[prop_id]]&lt;&gt;A1573)</f>
        <v>1</v>
      </c>
      <c r="E1574" s="77">
        <v>43005.589583333334</v>
      </c>
      <c r="F1574" s="78" t="s">
        <v>2868</v>
      </c>
      <c r="G1574" s="78" t="s">
        <v>2869</v>
      </c>
      <c r="H1574" s="78" t="s">
        <v>466</v>
      </c>
      <c r="I1574" s="76" t="s">
        <v>838</v>
      </c>
      <c r="J1574" s="76" t="s">
        <v>753</v>
      </c>
      <c r="K1574" s="78" t="s">
        <v>1763</v>
      </c>
      <c r="L1574" s="7" t="str">
        <f>IF(BudgetsQTable[[#This Row],[pi_last_name]]=" ","",HYPERLINK("https://www.ejacket.nsf.gov/ej/showProposal.do?Continue=Y&amp;ID="&amp;BudgetsQTable[[#This Row],[prop_id]],BudgetsQTable[[#This Row],[prop_id]]))</f>
        <v/>
      </c>
      <c r="M1574" s="78" t="s">
        <v>753</v>
      </c>
      <c r="N1574" s="7" t="str">
        <f>IF(BudgetsQTable[[#This Row],[pi_last_name]]=" ","",HYPERLINK("mailto:"&amp;BudgetsQTable[[#This Row],[pi_email]]&amp;"&amp;subject=Your NSF Proposal:  "&amp;BudgetsQTable[[#This Row],[prop_id]],BudgetsQTable[[#This Row],[pi_email]]))</f>
        <v/>
      </c>
      <c r="O1574" s="78" t="s">
        <v>753</v>
      </c>
      <c r="P1574" s="78">
        <v>4</v>
      </c>
      <c r="Q1574" s="78">
        <v>2.12</v>
      </c>
      <c r="R1574" s="79">
        <v>0</v>
      </c>
      <c r="S1574" s="79">
        <v>3000</v>
      </c>
      <c r="T1574" s="79">
        <v>0</v>
      </c>
      <c r="U1574" s="80">
        <v>190788</v>
      </c>
      <c r="V1574" s="78">
        <v>0</v>
      </c>
      <c r="W1574" s="78">
        <v>3</v>
      </c>
      <c r="X1574" s="11" t="str">
        <f ca="1">IF(ISBLANK(BudgetsQTable[[#This Row],[budg_seq_yr]]),"FY"&amp;fiscalyear,"FY"&amp;fiscalyear-1+BudgetsQTable[[#This Row],[budg_seq_yr]])</f>
        <v>FY20</v>
      </c>
      <c r="Y1574" s="79">
        <v>190788</v>
      </c>
      <c r="Z1574" s="78" t="s">
        <v>2869</v>
      </c>
      <c r="AA1574" s="78" t="s">
        <v>466</v>
      </c>
      <c r="AB1574" s="76" t="s">
        <v>2821</v>
      </c>
      <c r="AC1574" s="78" t="s">
        <v>2884</v>
      </c>
    </row>
    <row r="1575" spans="1:29" x14ac:dyDescent="0.35">
      <c r="A1575" s="10" t="s">
        <v>4104</v>
      </c>
      <c r="B1575" s="76" t="s">
        <v>2834</v>
      </c>
      <c r="C1575" s="76">
        <f>C1574+(BudgetsQTable[[#This Row],[lead]]&lt;&gt;K1574)</f>
        <v>197</v>
      </c>
      <c r="D1575" s="76">
        <f>D1574*(BudgetsQTable[[#This Row],[lead]]=K1574)+(BudgetsQTable[[#This Row],[prop_id]]&lt;&gt;A1574)</f>
        <v>2</v>
      </c>
      <c r="E1575" s="77">
        <v>43005.581944444442</v>
      </c>
      <c r="F1575" s="78" t="s">
        <v>2868</v>
      </c>
      <c r="G1575" s="78" t="s">
        <v>2869</v>
      </c>
      <c r="H1575" s="78" t="s">
        <v>466</v>
      </c>
      <c r="I1575" s="76" t="s">
        <v>838</v>
      </c>
      <c r="J1575" s="76" t="s">
        <v>4107</v>
      </c>
      <c r="K1575" s="78" t="s">
        <v>1763</v>
      </c>
      <c r="L1575" s="7" t="str">
        <f>IF(BudgetsQTable[[#This Row],[pi_last_name]]=" ","",HYPERLINK("https://www.ejacket.nsf.gov/ej/showProposal.do?Continue=Y&amp;ID="&amp;BudgetsQTable[[#This Row],[prop_id]],BudgetsQTable[[#This Row],[prop_id]]))</f>
        <v>1763714</v>
      </c>
      <c r="M1575" s="78" t="s">
        <v>4105</v>
      </c>
      <c r="N1575" s="7" t="str">
        <f>IF(BudgetsQTable[[#This Row],[pi_last_name]]=" ","",HYPERLINK("mailto:"&amp;BudgetsQTable[[#This Row],[pi_email]]&amp;"&amp;subject=Your NSF Proposal:  "&amp;BudgetsQTable[[#This Row],[prop_id]],BudgetsQTable[[#This Row],[pi_email]]))</f>
        <v>zivbj@cs.cmu.edu</v>
      </c>
      <c r="O1575" s="78" t="s">
        <v>542</v>
      </c>
      <c r="P1575" s="78"/>
      <c r="Q1575" s="78"/>
      <c r="R1575" s="79"/>
      <c r="S1575" s="79"/>
      <c r="T1575" s="79"/>
      <c r="U1575" s="80"/>
      <c r="V1575" s="78">
        <v>0</v>
      </c>
      <c r="W1575" s="78"/>
      <c r="X1575" s="11" t="str">
        <f ca="1">IF(ISBLANK(BudgetsQTable[[#This Row],[budg_seq_yr]]),"FY"&amp;fiscalyear,"FY"&amp;fiscalyear-1+BudgetsQTable[[#This Row],[budg_seq_yr]])</f>
        <v>FY18</v>
      </c>
      <c r="Y1575" s="79">
        <v>416446</v>
      </c>
      <c r="Z1575" s="78" t="s">
        <v>2869</v>
      </c>
      <c r="AA1575" s="78" t="s">
        <v>466</v>
      </c>
      <c r="AB1575" s="76" t="s">
        <v>2821</v>
      </c>
      <c r="AC1575" s="78" t="s">
        <v>2884</v>
      </c>
    </row>
    <row r="1576" spans="1:29" x14ac:dyDescent="0.35">
      <c r="A1576" s="10" t="s">
        <v>4104</v>
      </c>
      <c r="B1576" s="76" t="s">
        <v>2834</v>
      </c>
      <c r="C1576" s="76">
        <f>C1575+(BudgetsQTable[[#This Row],[lead]]&lt;&gt;K1575)</f>
        <v>197</v>
      </c>
      <c r="D1576" s="76">
        <f>D1575*(BudgetsQTable[[#This Row],[lead]]=K1575)+(BudgetsQTable[[#This Row],[prop_id]]&lt;&gt;A1575)</f>
        <v>2</v>
      </c>
      <c r="E1576" s="77">
        <v>43005.581944444442</v>
      </c>
      <c r="F1576" s="78" t="s">
        <v>2868</v>
      </c>
      <c r="G1576" s="78" t="s">
        <v>2869</v>
      </c>
      <c r="H1576" s="78" t="s">
        <v>466</v>
      </c>
      <c r="I1576" s="76" t="s">
        <v>838</v>
      </c>
      <c r="J1576" s="76" t="s">
        <v>753</v>
      </c>
      <c r="K1576" s="78" t="s">
        <v>1763</v>
      </c>
      <c r="L1576" s="7" t="str">
        <f>IF(BudgetsQTable[[#This Row],[pi_last_name]]=" ","",HYPERLINK("https://www.ejacket.nsf.gov/ej/showProposal.do?Continue=Y&amp;ID="&amp;BudgetsQTable[[#This Row],[prop_id]],BudgetsQTable[[#This Row],[prop_id]]))</f>
        <v/>
      </c>
      <c r="M1576" s="78" t="s">
        <v>753</v>
      </c>
      <c r="N1576" s="7" t="str">
        <f>IF(BudgetsQTable[[#This Row],[pi_last_name]]=" ","",HYPERLINK("mailto:"&amp;BudgetsQTable[[#This Row],[pi_email]]&amp;"&amp;subject=Your NSF Proposal:  "&amp;BudgetsQTable[[#This Row],[prop_id]],BudgetsQTable[[#This Row],[pi_email]]))</f>
        <v/>
      </c>
      <c r="O1576" s="78" t="s">
        <v>753</v>
      </c>
      <c r="P1576" s="78">
        <v>1</v>
      </c>
      <c r="Q1576" s="78">
        <v>0</v>
      </c>
      <c r="R1576" s="79">
        <v>0</v>
      </c>
      <c r="S1576" s="79">
        <v>0</v>
      </c>
      <c r="T1576" s="79">
        <v>0</v>
      </c>
      <c r="U1576" s="80">
        <v>100975</v>
      </c>
      <c r="V1576" s="78">
        <v>0</v>
      </c>
      <c r="W1576" s="78">
        <v>1</v>
      </c>
      <c r="X1576" s="11" t="str">
        <f ca="1">IF(ISBLANK(BudgetsQTable[[#This Row],[budg_seq_yr]]),"FY"&amp;fiscalyear,"FY"&amp;fiscalyear-1+BudgetsQTable[[#This Row],[budg_seq_yr]])</f>
        <v>FY18</v>
      </c>
      <c r="Y1576" s="79">
        <v>100975</v>
      </c>
      <c r="Z1576" s="78" t="s">
        <v>2869</v>
      </c>
      <c r="AA1576" s="78" t="s">
        <v>466</v>
      </c>
      <c r="AB1576" s="76" t="s">
        <v>2821</v>
      </c>
      <c r="AC1576" s="78" t="s">
        <v>2884</v>
      </c>
    </row>
    <row r="1577" spans="1:29" x14ac:dyDescent="0.35">
      <c r="A1577" s="10" t="s">
        <v>4104</v>
      </c>
      <c r="B1577" s="76" t="s">
        <v>2834</v>
      </c>
      <c r="C1577" s="76">
        <f>C1576+(BudgetsQTable[[#This Row],[lead]]&lt;&gt;K1576)</f>
        <v>197</v>
      </c>
      <c r="D1577" s="76">
        <f>D1576*(BudgetsQTable[[#This Row],[lead]]=K1576)+(BudgetsQTable[[#This Row],[prop_id]]&lt;&gt;A1576)</f>
        <v>2</v>
      </c>
      <c r="E1577" s="77">
        <v>43005.581944444442</v>
      </c>
      <c r="F1577" s="78" t="s">
        <v>2868</v>
      </c>
      <c r="G1577" s="78" t="s">
        <v>2869</v>
      </c>
      <c r="H1577" s="78" t="s">
        <v>466</v>
      </c>
      <c r="I1577" s="76" t="s">
        <v>838</v>
      </c>
      <c r="J1577" s="76" t="s">
        <v>753</v>
      </c>
      <c r="K1577" s="78" t="s">
        <v>1763</v>
      </c>
      <c r="L1577" s="7" t="str">
        <f>IF(BudgetsQTable[[#This Row],[pi_last_name]]=" ","",HYPERLINK("https://www.ejacket.nsf.gov/ej/showProposal.do?Continue=Y&amp;ID="&amp;BudgetsQTable[[#This Row],[prop_id]],BudgetsQTable[[#This Row],[prop_id]]))</f>
        <v/>
      </c>
      <c r="M1577" s="78" t="s">
        <v>753</v>
      </c>
      <c r="N1577" s="7" t="str">
        <f>IF(BudgetsQTable[[#This Row],[pi_last_name]]=" ","",HYPERLINK("mailto:"&amp;BudgetsQTable[[#This Row],[pi_email]]&amp;"&amp;subject=Your NSF Proposal:  "&amp;BudgetsQTable[[#This Row],[prop_id]],BudgetsQTable[[#This Row],[pi_email]]))</f>
        <v/>
      </c>
      <c r="O1577" s="78" t="s">
        <v>753</v>
      </c>
      <c r="P1577" s="78">
        <v>1</v>
      </c>
      <c r="Q1577" s="78">
        <v>0</v>
      </c>
      <c r="R1577" s="79">
        <v>0</v>
      </c>
      <c r="S1577" s="79">
        <v>0</v>
      </c>
      <c r="T1577" s="79">
        <v>0</v>
      </c>
      <c r="U1577" s="80">
        <v>155591</v>
      </c>
      <c r="V1577" s="78">
        <v>0</v>
      </c>
      <c r="W1577" s="78">
        <v>2</v>
      </c>
      <c r="X1577" s="11" t="str">
        <f ca="1">IF(ISBLANK(BudgetsQTable[[#This Row],[budg_seq_yr]]),"FY"&amp;fiscalyear,"FY"&amp;fiscalyear-1+BudgetsQTable[[#This Row],[budg_seq_yr]])</f>
        <v>FY19</v>
      </c>
      <c r="Y1577" s="79">
        <v>155591</v>
      </c>
      <c r="Z1577" s="78" t="s">
        <v>2869</v>
      </c>
      <c r="AA1577" s="78" t="s">
        <v>466</v>
      </c>
      <c r="AB1577" s="76" t="s">
        <v>2821</v>
      </c>
      <c r="AC1577" s="78" t="s">
        <v>2884</v>
      </c>
    </row>
    <row r="1578" spans="1:29" x14ac:dyDescent="0.35">
      <c r="A1578" s="10" t="s">
        <v>4104</v>
      </c>
      <c r="B1578" s="76" t="s">
        <v>2834</v>
      </c>
      <c r="C1578" s="76">
        <f>C1577+(BudgetsQTable[[#This Row],[lead]]&lt;&gt;K1577)</f>
        <v>197</v>
      </c>
      <c r="D1578" s="76">
        <f>D1577*(BudgetsQTable[[#This Row],[lead]]=K1577)+(BudgetsQTable[[#This Row],[prop_id]]&lt;&gt;A1577)</f>
        <v>2</v>
      </c>
      <c r="E1578" s="77">
        <v>43005.581944444442</v>
      </c>
      <c r="F1578" s="78" t="s">
        <v>2868</v>
      </c>
      <c r="G1578" s="78" t="s">
        <v>2869</v>
      </c>
      <c r="H1578" s="78" t="s">
        <v>466</v>
      </c>
      <c r="I1578" s="76" t="s">
        <v>838</v>
      </c>
      <c r="J1578" s="76" t="s">
        <v>753</v>
      </c>
      <c r="K1578" s="78" t="s">
        <v>1763</v>
      </c>
      <c r="L1578" s="7" t="str">
        <f>IF(BudgetsQTable[[#This Row],[pi_last_name]]=" ","",HYPERLINK("https://www.ejacket.nsf.gov/ej/showProposal.do?Continue=Y&amp;ID="&amp;BudgetsQTable[[#This Row],[prop_id]],BudgetsQTable[[#This Row],[prop_id]]))</f>
        <v/>
      </c>
      <c r="M1578" s="78" t="s">
        <v>753</v>
      </c>
      <c r="N1578" s="7" t="str">
        <f>IF(BudgetsQTable[[#This Row],[pi_last_name]]=" ","",HYPERLINK("mailto:"&amp;BudgetsQTable[[#This Row],[pi_email]]&amp;"&amp;subject=Your NSF Proposal:  "&amp;BudgetsQTable[[#This Row],[prop_id]],BudgetsQTable[[#This Row],[pi_email]]))</f>
        <v/>
      </c>
      <c r="O1578" s="78" t="s">
        <v>753</v>
      </c>
      <c r="P1578" s="78">
        <v>1</v>
      </c>
      <c r="Q1578" s="78">
        <v>0</v>
      </c>
      <c r="R1578" s="79">
        <v>0</v>
      </c>
      <c r="S1578" s="79">
        <v>0</v>
      </c>
      <c r="T1578" s="79">
        <v>0</v>
      </c>
      <c r="U1578" s="80">
        <v>159880</v>
      </c>
      <c r="V1578" s="78">
        <v>0</v>
      </c>
      <c r="W1578" s="78">
        <v>3</v>
      </c>
      <c r="X1578" s="11" t="str">
        <f ca="1">IF(ISBLANK(BudgetsQTable[[#This Row],[budg_seq_yr]]),"FY"&amp;fiscalyear,"FY"&amp;fiscalyear-1+BudgetsQTable[[#This Row],[budg_seq_yr]])</f>
        <v>FY20</v>
      </c>
      <c r="Y1578" s="79">
        <v>159880</v>
      </c>
      <c r="Z1578" s="78" t="s">
        <v>2869</v>
      </c>
      <c r="AA1578" s="78" t="s">
        <v>466</v>
      </c>
      <c r="AB1578" s="76" t="s">
        <v>2821</v>
      </c>
      <c r="AC1578" s="78" t="s">
        <v>2884</v>
      </c>
    </row>
    <row r="1579" spans="1:29" x14ac:dyDescent="0.35">
      <c r="A1579" s="10" t="s">
        <v>1771</v>
      </c>
      <c r="B1579" s="76" t="s">
        <v>2824</v>
      </c>
      <c r="C1579" s="76">
        <f>C1578+(BudgetsQTable[[#This Row],[lead]]&lt;&gt;K1578)</f>
        <v>198</v>
      </c>
      <c r="D1579" s="76">
        <f>D1578*(BudgetsQTable[[#This Row],[lead]]=K1578)+(BudgetsQTable[[#This Row],[prop_id]]&lt;&gt;A1578)</f>
        <v>1</v>
      </c>
      <c r="E1579" s="77">
        <v>43005.590277777781</v>
      </c>
      <c r="F1579" s="78" t="s">
        <v>2817</v>
      </c>
      <c r="G1579" s="78" t="s">
        <v>2818</v>
      </c>
      <c r="H1579" s="78" t="s">
        <v>472</v>
      </c>
      <c r="I1579" s="76" t="s">
        <v>863</v>
      </c>
      <c r="J1579" s="76" t="s">
        <v>4110</v>
      </c>
      <c r="K1579" s="78" t="s">
        <v>1771</v>
      </c>
      <c r="L1579" s="7" t="str">
        <f>IF(BudgetsQTable[[#This Row],[pi_last_name]]=" ","",HYPERLINK("https://www.ejacket.nsf.gov/ej/showProposal.do?Continue=Y&amp;ID="&amp;BudgetsQTable[[#This Row],[prop_id]],BudgetsQTable[[#This Row],[prop_id]]))</f>
        <v>1763733</v>
      </c>
      <c r="M1579" s="78" t="s">
        <v>1772</v>
      </c>
      <c r="N1579" s="7" t="str">
        <f>IF(BudgetsQTable[[#This Row],[pi_last_name]]=" ","",HYPERLINK("mailto:"&amp;BudgetsQTable[[#This Row],[pi_email]]&amp;"&amp;subject=Your NSF Proposal:  "&amp;BudgetsQTable[[#This Row],[prop_id]],BudgetsQTable[[#This Row],[pi_email]]))</f>
        <v>dgleich@purdue.edu</v>
      </c>
      <c r="O1579" s="78" t="s">
        <v>612</v>
      </c>
      <c r="P1579" s="78"/>
      <c r="Q1579" s="78"/>
      <c r="R1579" s="79"/>
      <c r="S1579" s="79"/>
      <c r="T1579" s="79"/>
      <c r="U1579" s="80"/>
      <c r="V1579" s="78">
        <v>0</v>
      </c>
      <c r="W1579" s="78"/>
      <c r="X1579" s="11" t="str">
        <f ca="1">IF(ISBLANK(BudgetsQTable[[#This Row],[budg_seq_yr]]),"FY"&amp;fiscalyear,"FY"&amp;fiscalyear-1+BudgetsQTable[[#This Row],[budg_seq_yr]])</f>
        <v>FY18</v>
      </c>
      <c r="Y1579" s="79">
        <v>508040</v>
      </c>
      <c r="Z1579" s="78" t="s">
        <v>2818</v>
      </c>
      <c r="AA1579" s="78" t="s">
        <v>472</v>
      </c>
      <c r="AB1579" s="76" t="s">
        <v>2821</v>
      </c>
      <c r="AC1579" s="78" t="s">
        <v>4108</v>
      </c>
    </row>
    <row r="1580" spans="1:29" x14ac:dyDescent="0.35">
      <c r="A1580" s="10" t="s">
        <v>1771</v>
      </c>
      <c r="B1580" s="76" t="s">
        <v>2824</v>
      </c>
      <c r="C1580" s="76">
        <f>C1579+(BudgetsQTable[[#This Row],[lead]]&lt;&gt;K1579)</f>
        <v>198</v>
      </c>
      <c r="D1580" s="76">
        <f>D1579*(BudgetsQTable[[#This Row],[lead]]=K1579)+(BudgetsQTable[[#This Row],[prop_id]]&lt;&gt;A1579)</f>
        <v>1</v>
      </c>
      <c r="E1580" s="77">
        <v>43005.590277777781</v>
      </c>
      <c r="F1580" s="78" t="s">
        <v>2817</v>
      </c>
      <c r="G1580" s="78" t="s">
        <v>2818</v>
      </c>
      <c r="H1580" s="78" t="s">
        <v>472</v>
      </c>
      <c r="I1580" s="76" t="s">
        <v>863</v>
      </c>
      <c r="J1580" s="76" t="s">
        <v>753</v>
      </c>
      <c r="K1580" s="78" t="s">
        <v>1771</v>
      </c>
      <c r="L1580" s="7" t="str">
        <f>IF(BudgetsQTable[[#This Row],[pi_last_name]]=" ","",HYPERLINK("https://www.ejacket.nsf.gov/ej/showProposal.do?Continue=Y&amp;ID="&amp;BudgetsQTable[[#This Row],[prop_id]],BudgetsQTable[[#This Row],[prop_id]]))</f>
        <v/>
      </c>
      <c r="M1580" s="78" t="s">
        <v>753</v>
      </c>
      <c r="N1580" s="7" t="str">
        <f>IF(BudgetsQTable[[#This Row],[pi_last_name]]=" ","",HYPERLINK("mailto:"&amp;BudgetsQTable[[#This Row],[pi_email]]&amp;"&amp;subject=Your NSF Proposal:  "&amp;BudgetsQTable[[#This Row],[prop_id]],BudgetsQTable[[#This Row],[pi_email]]))</f>
        <v/>
      </c>
      <c r="O1580" s="78" t="s">
        <v>753</v>
      </c>
      <c r="P1580" s="78">
        <v>1</v>
      </c>
      <c r="Q1580" s="78">
        <v>1</v>
      </c>
      <c r="R1580" s="79">
        <v>0</v>
      </c>
      <c r="S1580" s="79">
        <v>5000</v>
      </c>
      <c r="T1580" s="79">
        <v>0</v>
      </c>
      <c r="U1580" s="80">
        <v>131114</v>
      </c>
      <c r="V1580" s="78">
        <v>0</v>
      </c>
      <c r="W1580" s="78">
        <v>1</v>
      </c>
      <c r="X1580" s="11" t="str">
        <f ca="1">IF(ISBLANK(BudgetsQTable[[#This Row],[budg_seq_yr]]),"FY"&amp;fiscalyear,"FY"&amp;fiscalyear-1+BudgetsQTable[[#This Row],[budg_seq_yr]])</f>
        <v>FY18</v>
      </c>
      <c r="Y1580" s="79">
        <v>131114</v>
      </c>
      <c r="Z1580" s="78" t="s">
        <v>2818</v>
      </c>
      <c r="AA1580" s="78" t="s">
        <v>472</v>
      </c>
      <c r="AB1580" s="76" t="s">
        <v>2821</v>
      </c>
      <c r="AC1580" s="78" t="s">
        <v>4108</v>
      </c>
    </row>
    <row r="1581" spans="1:29" x14ac:dyDescent="0.35">
      <c r="A1581" s="10" t="s">
        <v>1771</v>
      </c>
      <c r="B1581" s="76" t="s">
        <v>2824</v>
      </c>
      <c r="C1581" s="76">
        <f>C1580+(BudgetsQTable[[#This Row],[lead]]&lt;&gt;K1580)</f>
        <v>198</v>
      </c>
      <c r="D1581" s="76">
        <f>D1580*(BudgetsQTable[[#This Row],[lead]]=K1580)+(BudgetsQTable[[#This Row],[prop_id]]&lt;&gt;A1580)</f>
        <v>1</v>
      </c>
      <c r="E1581" s="77">
        <v>43005.590277777781</v>
      </c>
      <c r="F1581" s="78" t="s">
        <v>2817</v>
      </c>
      <c r="G1581" s="78" t="s">
        <v>2818</v>
      </c>
      <c r="H1581" s="78" t="s">
        <v>472</v>
      </c>
      <c r="I1581" s="76" t="s">
        <v>863</v>
      </c>
      <c r="J1581" s="76" t="s">
        <v>753</v>
      </c>
      <c r="K1581" s="78" t="s">
        <v>1771</v>
      </c>
      <c r="L1581" s="7" t="str">
        <f>IF(BudgetsQTable[[#This Row],[pi_last_name]]=" ","",HYPERLINK("https://www.ejacket.nsf.gov/ej/showProposal.do?Continue=Y&amp;ID="&amp;BudgetsQTable[[#This Row],[prop_id]],BudgetsQTable[[#This Row],[prop_id]]))</f>
        <v/>
      </c>
      <c r="M1581" s="78" t="s">
        <v>753</v>
      </c>
      <c r="N1581" s="7" t="str">
        <f>IF(BudgetsQTable[[#This Row],[pi_last_name]]=" ","",HYPERLINK("mailto:"&amp;BudgetsQTable[[#This Row],[pi_email]]&amp;"&amp;subject=Your NSF Proposal:  "&amp;BudgetsQTable[[#This Row],[prop_id]],BudgetsQTable[[#This Row],[pi_email]]))</f>
        <v/>
      </c>
      <c r="O1581" s="78" t="s">
        <v>753</v>
      </c>
      <c r="P1581" s="78">
        <v>1</v>
      </c>
      <c r="Q1581" s="78">
        <v>1</v>
      </c>
      <c r="R1581" s="79">
        <v>0</v>
      </c>
      <c r="S1581" s="79">
        <v>5000</v>
      </c>
      <c r="T1581" s="79">
        <v>0</v>
      </c>
      <c r="U1581" s="80">
        <v>123341</v>
      </c>
      <c r="V1581" s="78">
        <v>0</v>
      </c>
      <c r="W1581" s="78">
        <v>2</v>
      </c>
      <c r="X1581" s="11" t="str">
        <f ca="1">IF(ISBLANK(BudgetsQTable[[#This Row],[budg_seq_yr]]),"FY"&amp;fiscalyear,"FY"&amp;fiscalyear-1+BudgetsQTable[[#This Row],[budg_seq_yr]])</f>
        <v>FY19</v>
      </c>
      <c r="Y1581" s="79">
        <v>123341</v>
      </c>
      <c r="Z1581" s="78" t="s">
        <v>2818</v>
      </c>
      <c r="AA1581" s="78" t="s">
        <v>472</v>
      </c>
      <c r="AB1581" s="76" t="s">
        <v>2821</v>
      </c>
      <c r="AC1581" s="78" t="s">
        <v>4108</v>
      </c>
    </row>
    <row r="1582" spans="1:29" x14ac:dyDescent="0.35">
      <c r="A1582" s="10" t="s">
        <v>1771</v>
      </c>
      <c r="B1582" s="76" t="s">
        <v>2824</v>
      </c>
      <c r="C1582" s="76">
        <f>C1581+(BudgetsQTable[[#This Row],[lead]]&lt;&gt;K1581)</f>
        <v>198</v>
      </c>
      <c r="D1582" s="76">
        <f>D1581*(BudgetsQTable[[#This Row],[lead]]=K1581)+(BudgetsQTable[[#This Row],[prop_id]]&lt;&gt;A1581)</f>
        <v>1</v>
      </c>
      <c r="E1582" s="77">
        <v>43005.590277777781</v>
      </c>
      <c r="F1582" s="78" t="s">
        <v>2817</v>
      </c>
      <c r="G1582" s="78" t="s">
        <v>2818</v>
      </c>
      <c r="H1582" s="78" t="s">
        <v>472</v>
      </c>
      <c r="I1582" s="76" t="s">
        <v>863</v>
      </c>
      <c r="J1582" s="76" t="s">
        <v>753</v>
      </c>
      <c r="K1582" s="78" t="s">
        <v>1771</v>
      </c>
      <c r="L1582" s="7" t="str">
        <f>IF(BudgetsQTable[[#This Row],[pi_last_name]]=" ","",HYPERLINK("https://www.ejacket.nsf.gov/ej/showProposal.do?Continue=Y&amp;ID="&amp;BudgetsQTable[[#This Row],[prop_id]],BudgetsQTable[[#This Row],[prop_id]]))</f>
        <v/>
      </c>
      <c r="M1582" s="78" t="s">
        <v>753</v>
      </c>
      <c r="N1582" s="7" t="str">
        <f>IF(BudgetsQTable[[#This Row],[pi_last_name]]=" ","",HYPERLINK("mailto:"&amp;BudgetsQTable[[#This Row],[pi_email]]&amp;"&amp;subject=Your NSF Proposal:  "&amp;BudgetsQTable[[#This Row],[prop_id]],BudgetsQTable[[#This Row],[pi_email]]))</f>
        <v/>
      </c>
      <c r="O1582" s="78" t="s">
        <v>753</v>
      </c>
      <c r="P1582" s="78">
        <v>1</v>
      </c>
      <c r="Q1582" s="78">
        <v>1</v>
      </c>
      <c r="R1582" s="79">
        <v>0</v>
      </c>
      <c r="S1582" s="79">
        <v>5000</v>
      </c>
      <c r="T1582" s="79">
        <v>0</v>
      </c>
      <c r="U1582" s="80">
        <v>125623</v>
      </c>
      <c r="V1582" s="78">
        <v>0</v>
      </c>
      <c r="W1582" s="78">
        <v>3</v>
      </c>
      <c r="X1582" s="11" t="str">
        <f ca="1">IF(ISBLANK(BudgetsQTable[[#This Row],[budg_seq_yr]]),"FY"&amp;fiscalyear,"FY"&amp;fiscalyear-1+BudgetsQTable[[#This Row],[budg_seq_yr]])</f>
        <v>FY20</v>
      </c>
      <c r="Y1582" s="79">
        <v>125623</v>
      </c>
      <c r="Z1582" s="78" t="s">
        <v>2818</v>
      </c>
      <c r="AA1582" s="78" t="s">
        <v>472</v>
      </c>
      <c r="AB1582" s="76" t="s">
        <v>2821</v>
      </c>
      <c r="AC1582" s="78" t="s">
        <v>4108</v>
      </c>
    </row>
    <row r="1583" spans="1:29" x14ac:dyDescent="0.35">
      <c r="A1583" s="10" t="s">
        <v>1771</v>
      </c>
      <c r="B1583" s="76" t="s">
        <v>2824</v>
      </c>
      <c r="C1583" s="76">
        <f>C1582+(BudgetsQTable[[#This Row],[lead]]&lt;&gt;K1582)</f>
        <v>198</v>
      </c>
      <c r="D1583" s="76">
        <f>D1582*(BudgetsQTable[[#This Row],[lead]]=K1582)+(BudgetsQTable[[#This Row],[prop_id]]&lt;&gt;A1582)</f>
        <v>1</v>
      </c>
      <c r="E1583" s="77">
        <v>43005.590277777781</v>
      </c>
      <c r="F1583" s="78" t="s">
        <v>2817</v>
      </c>
      <c r="G1583" s="78" t="s">
        <v>2818</v>
      </c>
      <c r="H1583" s="78" t="s">
        <v>472</v>
      </c>
      <c r="I1583" s="76" t="s">
        <v>863</v>
      </c>
      <c r="J1583" s="76" t="s">
        <v>753</v>
      </c>
      <c r="K1583" s="78" t="s">
        <v>1771</v>
      </c>
      <c r="L1583" s="7" t="str">
        <f>IF(BudgetsQTable[[#This Row],[pi_last_name]]=" ","",HYPERLINK("https://www.ejacket.nsf.gov/ej/showProposal.do?Continue=Y&amp;ID="&amp;BudgetsQTable[[#This Row],[prop_id]],BudgetsQTable[[#This Row],[prop_id]]))</f>
        <v/>
      </c>
      <c r="M1583" s="78" t="s">
        <v>753</v>
      </c>
      <c r="N1583" s="7" t="str">
        <f>IF(BudgetsQTable[[#This Row],[pi_last_name]]=" ","",HYPERLINK("mailto:"&amp;BudgetsQTable[[#This Row],[pi_email]]&amp;"&amp;subject=Your NSF Proposal:  "&amp;BudgetsQTable[[#This Row],[prop_id]],BudgetsQTable[[#This Row],[pi_email]]))</f>
        <v/>
      </c>
      <c r="O1583" s="78" t="s">
        <v>753</v>
      </c>
      <c r="P1583" s="78">
        <v>1</v>
      </c>
      <c r="Q1583" s="78">
        <v>1</v>
      </c>
      <c r="R1583" s="79">
        <v>0</v>
      </c>
      <c r="S1583" s="79">
        <v>5000</v>
      </c>
      <c r="T1583" s="79">
        <v>0</v>
      </c>
      <c r="U1583" s="80">
        <v>127962</v>
      </c>
      <c r="V1583" s="78">
        <v>0</v>
      </c>
      <c r="W1583" s="78">
        <v>4</v>
      </c>
      <c r="X1583" s="11" t="str">
        <f ca="1">IF(ISBLANK(BudgetsQTable[[#This Row],[budg_seq_yr]]),"FY"&amp;fiscalyear,"FY"&amp;fiscalyear-1+BudgetsQTable[[#This Row],[budg_seq_yr]])</f>
        <v>FY21</v>
      </c>
      <c r="Y1583" s="79">
        <v>127962</v>
      </c>
      <c r="Z1583" s="78" t="s">
        <v>2818</v>
      </c>
      <c r="AA1583" s="78" t="s">
        <v>472</v>
      </c>
      <c r="AB1583" s="76" t="s">
        <v>2821</v>
      </c>
      <c r="AC1583" s="78" t="s">
        <v>4108</v>
      </c>
    </row>
    <row r="1584" spans="1:29" x14ac:dyDescent="0.35">
      <c r="A1584" s="10" t="s">
        <v>4111</v>
      </c>
      <c r="B1584" s="76" t="s">
        <v>2834</v>
      </c>
      <c r="C1584" s="76">
        <f>C1583+(BudgetsQTable[[#This Row],[lead]]&lt;&gt;K1583)</f>
        <v>198</v>
      </c>
      <c r="D1584" s="76">
        <f>D1583*(BudgetsQTable[[#This Row],[lead]]=K1583)+(BudgetsQTable[[#This Row],[prop_id]]&lt;&gt;A1583)</f>
        <v>2</v>
      </c>
      <c r="E1584" s="77">
        <v>43005.378472222219</v>
      </c>
      <c r="F1584" s="78" t="s">
        <v>2817</v>
      </c>
      <c r="G1584" s="78" t="s">
        <v>2818</v>
      </c>
      <c r="H1584" s="78" t="s">
        <v>472</v>
      </c>
      <c r="I1584" s="76" t="s">
        <v>863</v>
      </c>
      <c r="J1584" s="76" t="s">
        <v>4114</v>
      </c>
      <c r="K1584" s="78" t="s">
        <v>1771</v>
      </c>
      <c r="L1584" s="7" t="str">
        <f>IF(BudgetsQTable[[#This Row],[pi_last_name]]=" ","",HYPERLINK("https://www.ejacket.nsf.gov/ej/showProposal.do?Continue=Y&amp;ID="&amp;BudgetsQTable[[#This Row],[prop_id]],BudgetsQTable[[#This Row],[prop_id]]))</f>
        <v>1763455</v>
      </c>
      <c r="M1584" s="78" t="s">
        <v>4112</v>
      </c>
      <c r="N1584" s="7" t="str">
        <f>IF(BudgetsQTable[[#This Row],[pi_last_name]]=" ","",HYPERLINK("mailto:"&amp;BudgetsQTable[[#This Row],[pi_email]]&amp;"&amp;subject=Your NSF Proposal:  "&amp;BudgetsQTable[[#This Row],[prop_id]],BudgetsQTable[[#This Row],[pi_email]]))</f>
        <v>arb@cs.cornell.edu</v>
      </c>
      <c r="O1584" s="78" t="s">
        <v>553</v>
      </c>
      <c r="P1584" s="78"/>
      <c r="Q1584" s="78"/>
      <c r="R1584" s="79"/>
      <c r="S1584" s="79"/>
      <c r="T1584" s="79"/>
      <c r="U1584" s="80"/>
      <c r="V1584" s="78">
        <v>0</v>
      </c>
      <c r="W1584" s="78"/>
      <c r="X1584" s="11" t="str">
        <f ca="1">IF(ISBLANK(BudgetsQTable[[#This Row],[budg_seq_yr]]),"FY"&amp;fiscalyear,"FY"&amp;fiscalyear-1+BudgetsQTable[[#This Row],[budg_seq_yr]])</f>
        <v>FY18</v>
      </c>
      <c r="Y1584" s="79">
        <v>591393</v>
      </c>
      <c r="Z1584" s="78" t="s">
        <v>2818</v>
      </c>
      <c r="AA1584" s="78" t="s">
        <v>472</v>
      </c>
      <c r="AB1584" s="76" t="s">
        <v>2821</v>
      </c>
      <c r="AC1584" s="78" t="s">
        <v>4108</v>
      </c>
    </row>
    <row r="1585" spans="1:29" x14ac:dyDescent="0.35">
      <c r="A1585" s="10" t="s">
        <v>4111</v>
      </c>
      <c r="B1585" s="76" t="s">
        <v>2834</v>
      </c>
      <c r="C1585" s="76">
        <f>C1584+(BudgetsQTable[[#This Row],[lead]]&lt;&gt;K1584)</f>
        <v>198</v>
      </c>
      <c r="D1585" s="76">
        <f>D1584*(BudgetsQTable[[#This Row],[lead]]=K1584)+(BudgetsQTable[[#This Row],[prop_id]]&lt;&gt;A1584)</f>
        <v>2</v>
      </c>
      <c r="E1585" s="77">
        <v>43005.378472222219</v>
      </c>
      <c r="F1585" s="78" t="s">
        <v>2817</v>
      </c>
      <c r="G1585" s="78" t="s">
        <v>2818</v>
      </c>
      <c r="H1585" s="78" t="s">
        <v>472</v>
      </c>
      <c r="I1585" s="76" t="s">
        <v>863</v>
      </c>
      <c r="J1585" s="76" t="s">
        <v>753</v>
      </c>
      <c r="K1585" s="78" t="s">
        <v>1771</v>
      </c>
      <c r="L1585" s="7" t="str">
        <f>IF(BudgetsQTable[[#This Row],[pi_last_name]]=" ","",HYPERLINK("https://www.ejacket.nsf.gov/ej/showProposal.do?Continue=Y&amp;ID="&amp;BudgetsQTable[[#This Row],[prop_id]],BudgetsQTable[[#This Row],[prop_id]]))</f>
        <v/>
      </c>
      <c r="M1585" s="78" t="s">
        <v>753</v>
      </c>
      <c r="N1585" s="7" t="str">
        <f>IF(BudgetsQTable[[#This Row],[pi_last_name]]=" ","",HYPERLINK("mailto:"&amp;BudgetsQTable[[#This Row],[pi_email]]&amp;"&amp;subject=Your NSF Proposal:  "&amp;BudgetsQTable[[#This Row],[prop_id]],BudgetsQTable[[#This Row],[pi_email]]))</f>
        <v/>
      </c>
      <c r="O1585" s="78" t="s">
        <v>753</v>
      </c>
      <c r="P1585" s="78">
        <v>1</v>
      </c>
      <c r="Q1585" s="78">
        <v>1</v>
      </c>
      <c r="R1585" s="79">
        <v>0</v>
      </c>
      <c r="S1585" s="79">
        <v>5484</v>
      </c>
      <c r="T1585" s="79">
        <v>0</v>
      </c>
      <c r="U1585" s="80">
        <v>148583</v>
      </c>
      <c r="V1585" s="78">
        <v>0</v>
      </c>
      <c r="W1585" s="78">
        <v>1</v>
      </c>
      <c r="X1585" s="11" t="str">
        <f ca="1">IF(ISBLANK(BudgetsQTable[[#This Row],[budg_seq_yr]]),"FY"&amp;fiscalyear,"FY"&amp;fiscalyear-1+BudgetsQTable[[#This Row],[budg_seq_yr]])</f>
        <v>FY18</v>
      </c>
      <c r="Y1585" s="79">
        <v>148583</v>
      </c>
      <c r="Z1585" s="78" t="s">
        <v>2818</v>
      </c>
      <c r="AA1585" s="78" t="s">
        <v>472</v>
      </c>
      <c r="AB1585" s="76" t="s">
        <v>2821</v>
      </c>
      <c r="AC1585" s="78" t="s">
        <v>4108</v>
      </c>
    </row>
    <row r="1586" spans="1:29" x14ac:dyDescent="0.35">
      <c r="A1586" s="10" t="s">
        <v>4111</v>
      </c>
      <c r="B1586" s="76" t="s">
        <v>2834</v>
      </c>
      <c r="C1586" s="76">
        <f>C1585+(BudgetsQTable[[#This Row],[lead]]&lt;&gt;K1585)</f>
        <v>198</v>
      </c>
      <c r="D1586" s="76">
        <f>D1585*(BudgetsQTable[[#This Row],[lead]]=K1585)+(BudgetsQTable[[#This Row],[prop_id]]&lt;&gt;A1585)</f>
        <v>2</v>
      </c>
      <c r="E1586" s="77">
        <v>43005.378472222219</v>
      </c>
      <c r="F1586" s="78" t="s">
        <v>2817</v>
      </c>
      <c r="G1586" s="78" t="s">
        <v>2818</v>
      </c>
      <c r="H1586" s="78" t="s">
        <v>472</v>
      </c>
      <c r="I1586" s="76" t="s">
        <v>863</v>
      </c>
      <c r="J1586" s="76" t="s">
        <v>753</v>
      </c>
      <c r="K1586" s="78" t="s">
        <v>1771</v>
      </c>
      <c r="L1586" s="7" t="str">
        <f>IF(BudgetsQTable[[#This Row],[pi_last_name]]=" ","",HYPERLINK("https://www.ejacket.nsf.gov/ej/showProposal.do?Continue=Y&amp;ID="&amp;BudgetsQTable[[#This Row],[prop_id]],BudgetsQTable[[#This Row],[prop_id]]))</f>
        <v/>
      </c>
      <c r="M1586" s="78" t="s">
        <v>753</v>
      </c>
      <c r="N1586" s="7" t="str">
        <f>IF(BudgetsQTable[[#This Row],[pi_last_name]]=" ","",HYPERLINK("mailto:"&amp;BudgetsQTable[[#This Row],[pi_email]]&amp;"&amp;subject=Your NSF Proposal:  "&amp;BudgetsQTable[[#This Row],[prop_id]],BudgetsQTable[[#This Row],[pi_email]]))</f>
        <v/>
      </c>
      <c r="O1586" s="78" t="s">
        <v>753</v>
      </c>
      <c r="P1586" s="78">
        <v>1</v>
      </c>
      <c r="Q1586" s="78">
        <v>1</v>
      </c>
      <c r="R1586" s="79">
        <v>0</v>
      </c>
      <c r="S1586" s="79">
        <v>5758</v>
      </c>
      <c r="T1586" s="79">
        <v>0</v>
      </c>
      <c r="U1586" s="80">
        <v>142982</v>
      </c>
      <c r="V1586" s="78">
        <v>0</v>
      </c>
      <c r="W1586" s="78">
        <v>2</v>
      </c>
      <c r="X1586" s="11" t="str">
        <f ca="1">IF(ISBLANK(BudgetsQTable[[#This Row],[budg_seq_yr]]),"FY"&amp;fiscalyear,"FY"&amp;fiscalyear-1+BudgetsQTable[[#This Row],[budg_seq_yr]])</f>
        <v>FY19</v>
      </c>
      <c r="Y1586" s="79">
        <v>142982</v>
      </c>
      <c r="Z1586" s="78" t="s">
        <v>2818</v>
      </c>
      <c r="AA1586" s="78" t="s">
        <v>472</v>
      </c>
      <c r="AB1586" s="76" t="s">
        <v>2821</v>
      </c>
      <c r="AC1586" s="78" t="s">
        <v>4108</v>
      </c>
    </row>
    <row r="1587" spans="1:29" x14ac:dyDescent="0.35">
      <c r="A1587" s="10" t="s">
        <v>4111</v>
      </c>
      <c r="B1587" s="76" t="s">
        <v>2834</v>
      </c>
      <c r="C1587" s="76">
        <f>C1586+(BudgetsQTable[[#This Row],[lead]]&lt;&gt;K1586)</f>
        <v>198</v>
      </c>
      <c r="D1587" s="76">
        <f>D1586*(BudgetsQTable[[#This Row],[lead]]=K1586)+(BudgetsQTable[[#This Row],[prop_id]]&lt;&gt;A1586)</f>
        <v>2</v>
      </c>
      <c r="E1587" s="77">
        <v>43005.378472222219</v>
      </c>
      <c r="F1587" s="78" t="s">
        <v>2817</v>
      </c>
      <c r="G1587" s="78" t="s">
        <v>2818</v>
      </c>
      <c r="H1587" s="78" t="s">
        <v>472</v>
      </c>
      <c r="I1587" s="76" t="s">
        <v>863</v>
      </c>
      <c r="J1587" s="76" t="s">
        <v>753</v>
      </c>
      <c r="K1587" s="78" t="s">
        <v>1771</v>
      </c>
      <c r="L1587" s="7" t="str">
        <f>IF(BudgetsQTable[[#This Row],[pi_last_name]]=" ","",HYPERLINK("https://www.ejacket.nsf.gov/ej/showProposal.do?Continue=Y&amp;ID="&amp;BudgetsQTable[[#This Row],[prop_id]],BudgetsQTable[[#This Row],[prop_id]]))</f>
        <v/>
      </c>
      <c r="M1587" s="78" t="s">
        <v>753</v>
      </c>
      <c r="N1587" s="7" t="str">
        <f>IF(BudgetsQTable[[#This Row],[pi_last_name]]=" ","",HYPERLINK("mailto:"&amp;BudgetsQTable[[#This Row],[pi_email]]&amp;"&amp;subject=Your NSF Proposal:  "&amp;BudgetsQTable[[#This Row],[prop_id]],BudgetsQTable[[#This Row],[pi_email]]))</f>
        <v/>
      </c>
      <c r="O1587" s="78" t="s">
        <v>753</v>
      </c>
      <c r="P1587" s="78">
        <v>1</v>
      </c>
      <c r="Q1587" s="78">
        <v>1</v>
      </c>
      <c r="R1587" s="79">
        <v>0</v>
      </c>
      <c r="S1587" s="79">
        <v>6046</v>
      </c>
      <c r="T1587" s="79">
        <v>0</v>
      </c>
      <c r="U1587" s="80">
        <v>147549</v>
      </c>
      <c r="V1587" s="78">
        <v>0</v>
      </c>
      <c r="W1587" s="78">
        <v>3</v>
      </c>
      <c r="X1587" s="11" t="str">
        <f ca="1">IF(ISBLANK(BudgetsQTable[[#This Row],[budg_seq_yr]]),"FY"&amp;fiscalyear,"FY"&amp;fiscalyear-1+BudgetsQTable[[#This Row],[budg_seq_yr]])</f>
        <v>FY20</v>
      </c>
      <c r="Y1587" s="79">
        <v>147549</v>
      </c>
      <c r="Z1587" s="78" t="s">
        <v>2818</v>
      </c>
      <c r="AA1587" s="78" t="s">
        <v>472</v>
      </c>
      <c r="AB1587" s="76" t="s">
        <v>2821</v>
      </c>
      <c r="AC1587" s="78" t="s">
        <v>4108</v>
      </c>
    </row>
    <row r="1588" spans="1:29" x14ac:dyDescent="0.35">
      <c r="A1588" s="10" t="s">
        <v>4111</v>
      </c>
      <c r="B1588" s="76" t="s">
        <v>2834</v>
      </c>
      <c r="C1588" s="76">
        <f>C1587+(BudgetsQTable[[#This Row],[lead]]&lt;&gt;K1587)</f>
        <v>198</v>
      </c>
      <c r="D1588" s="76">
        <f>D1587*(BudgetsQTable[[#This Row],[lead]]=K1587)+(BudgetsQTable[[#This Row],[prop_id]]&lt;&gt;A1587)</f>
        <v>2</v>
      </c>
      <c r="E1588" s="77">
        <v>43005.378472222219</v>
      </c>
      <c r="F1588" s="78" t="s">
        <v>2817</v>
      </c>
      <c r="G1588" s="78" t="s">
        <v>2818</v>
      </c>
      <c r="H1588" s="78" t="s">
        <v>472</v>
      </c>
      <c r="I1588" s="76" t="s">
        <v>863</v>
      </c>
      <c r="J1588" s="76" t="s">
        <v>753</v>
      </c>
      <c r="K1588" s="78" t="s">
        <v>1771</v>
      </c>
      <c r="L1588" s="7" t="str">
        <f>IF(BudgetsQTable[[#This Row],[pi_last_name]]=" ","",HYPERLINK("https://www.ejacket.nsf.gov/ej/showProposal.do?Continue=Y&amp;ID="&amp;BudgetsQTable[[#This Row],[prop_id]],BudgetsQTable[[#This Row],[prop_id]]))</f>
        <v/>
      </c>
      <c r="M1588" s="78" t="s">
        <v>753</v>
      </c>
      <c r="N1588" s="7" t="str">
        <f>IF(BudgetsQTable[[#This Row],[pi_last_name]]=" ","",HYPERLINK("mailto:"&amp;BudgetsQTable[[#This Row],[pi_email]]&amp;"&amp;subject=Your NSF Proposal:  "&amp;BudgetsQTable[[#This Row],[prop_id]],BudgetsQTable[[#This Row],[pi_email]]))</f>
        <v/>
      </c>
      <c r="O1588" s="78" t="s">
        <v>753</v>
      </c>
      <c r="P1588" s="78">
        <v>1</v>
      </c>
      <c r="Q1588" s="78">
        <v>1</v>
      </c>
      <c r="R1588" s="79">
        <v>0</v>
      </c>
      <c r="S1588" s="79">
        <v>6348</v>
      </c>
      <c r="T1588" s="79">
        <v>0</v>
      </c>
      <c r="U1588" s="80">
        <v>152279</v>
      </c>
      <c r="V1588" s="78">
        <v>0</v>
      </c>
      <c r="W1588" s="78">
        <v>4</v>
      </c>
      <c r="X1588" s="11" t="str">
        <f ca="1">IF(ISBLANK(BudgetsQTable[[#This Row],[budg_seq_yr]]),"FY"&amp;fiscalyear,"FY"&amp;fiscalyear-1+BudgetsQTable[[#This Row],[budg_seq_yr]])</f>
        <v>FY21</v>
      </c>
      <c r="Y1588" s="79">
        <v>152279</v>
      </c>
      <c r="Z1588" s="78" t="s">
        <v>2818</v>
      </c>
      <c r="AA1588" s="78" t="s">
        <v>472</v>
      </c>
      <c r="AB1588" s="76" t="s">
        <v>2821</v>
      </c>
      <c r="AC1588" s="78" t="s">
        <v>4108</v>
      </c>
    </row>
    <row r="1589" spans="1:29" x14ac:dyDescent="0.35">
      <c r="A1589" s="10" t="s">
        <v>1782</v>
      </c>
      <c r="B1589" s="76" t="s">
        <v>2863</v>
      </c>
      <c r="C1589" s="76">
        <f>C1588+(BudgetsQTable[[#This Row],[lead]]&lt;&gt;K1588)</f>
        <v>199</v>
      </c>
      <c r="D1589" s="76">
        <f>D1588*(BudgetsQTable[[#This Row],[lead]]=K1588)+(BudgetsQTable[[#This Row],[prop_id]]&lt;&gt;A1588)</f>
        <v>1</v>
      </c>
      <c r="E1589" s="77">
        <v>43005.590277777781</v>
      </c>
      <c r="F1589" s="78" t="s">
        <v>2817</v>
      </c>
      <c r="G1589" s="78" t="s">
        <v>2818</v>
      </c>
      <c r="H1589" s="78" t="s">
        <v>474</v>
      </c>
      <c r="I1589" s="76" t="s">
        <v>1201</v>
      </c>
      <c r="J1589" s="76" t="s">
        <v>4117</v>
      </c>
      <c r="K1589" s="78" t="s">
        <v>1782</v>
      </c>
      <c r="L1589" s="7" t="str">
        <f>IF(BudgetsQTable[[#This Row],[pi_last_name]]=" ","",HYPERLINK("https://www.ejacket.nsf.gov/ej/showProposal.do?Continue=Y&amp;ID="&amp;BudgetsQTable[[#This Row],[prop_id]],BudgetsQTable[[#This Row],[prop_id]]))</f>
        <v>1763734</v>
      </c>
      <c r="M1589" s="78" t="s">
        <v>1783</v>
      </c>
      <c r="N1589" s="7" t="str">
        <f>IF(BudgetsQTable[[#This Row],[pi_last_name]]=" ","",HYPERLINK("mailto:"&amp;BudgetsQTable[[#This Row],[pi_email]]&amp;"&amp;subject=Your NSF Proposal:  "&amp;BudgetsQTable[[#This Row],[prop_id]],BudgetsQTable[[#This Row],[pi_email]]))</f>
        <v>nihars@andrew.cmu.edu</v>
      </c>
      <c r="O1589" s="78" t="s">
        <v>542</v>
      </c>
      <c r="P1589" s="78"/>
      <c r="Q1589" s="78"/>
      <c r="R1589" s="79"/>
      <c r="S1589" s="79"/>
      <c r="T1589" s="79"/>
      <c r="U1589" s="80"/>
      <c r="V1589" s="78">
        <v>0</v>
      </c>
      <c r="W1589" s="78"/>
      <c r="X1589" s="11" t="str">
        <f ca="1">IF(ISBLANK(BudgetsQTable[[#This Row],[budg_seq_yr]]),"FY"&amp;fiscalyear,"FY"&amp;fiscalyear-1+BudgetsQTable[[#This Row],[budg_seq_yr]])</f>
        <v>FY18</v>
      </c>
      <c r="Y1589" s="79">
        <v>1199145</v>
      </c>
      <c r="Z1589" s="78" t="s">
        <v>2818</v>
      </c>
      <c r="AA1589" s="78" t="s">
        <v>474</v>
      </c>
      <c r="AB1589" s="76" t="s">
        <v>2821</v>
      </c>
      <c r="AC1589" s="78" t="s">
        <v>2988</v>
      </c>
    </row>
    <row r="1590" spans="1:29" x14ac:dyDescent="0.35">
      <c r="A1590" s="10" t="s">
        <v>1782</v>
      </c>
      <c r="B1590" s="76" t="s">
        <v>2863</v>
      </c>
      <c r="C1590" s="76">
        <f>C1589+(BudgetsQTable[[#This Row],[lead]]&lt;&gt;K1589)</f>
        <v>199</v>
      </c>
      <c r="D1590" s="76">
        <f>D1589*(BudgetsQTable[[#This Row],[lead]]=K1589)+(BudgetsQTable[[#This Row],[prop_id]]&lt;&gt;A1589)</f>
        <v>1</v>
      </c>
      <c r="E1590" s="77">
        <v>43005.590277777781</v>
      </c>
      <c r="F1590" s="78" t="s">
        <v>2817</v>
      </c>
      <c r="G1590" s="78" t="s">
        <v>2818</v>
      </c>
      <c r="H1590" s="78" t="s">
        <v>474</v>
      </c>
      <c r="I1590" s="76" t="s">
        <v>1201</v>
      </c>
      <c r="J1590" s="76" t="s">
        <v>753</v>
      </c>
      <c r="K1590" s="78" t="s">
        <v>1782</v>
      </c>
      <c r="L1590" s="7" t="str">
        <f>IF(BudgetsQTable[[#This Row],[pi_last_name]]=" ","",HYPERLINK("https://www.ejacket.nsf.gov/ej/showProposal.do?Continue=Y&amp;ID="&amp;BudgetsQTable[[#This Row],[prop_id]],BudgetsQTable[[#This Row],[prop_id]]))</f>
        <v/>
      </c>
      <c r="M1590" s="78" t="s">
        <v>753</v>
      </c>
      <c r="N1590" s="7" t="str">
        <f>IF(BudgetsQTable[[#This Row],[pi_last_name]]=" ","",HYPERLINK("mailto:"&amp;BudgetsQTable[[#This Row],[pi_email]]&amp;"&amp;subject=Your NSF Proposal:  "&amp;BudgetsQTable[[#This Row],[prop_id]],BudgetsQTable[[#This Row],[pi_email]]))</f>
        <v/>
      </c>
      <c r="O1590" s="78" t="s">
        <v>753</v>
      </c>
      <c r="P1590" s="78">
        <v>3</v>
      </c>
      <c r="Q1590" s="78">
        <v>3</v>
      </c>
      <c r="R1590" s="79">
        <v>0</v>
      </c>
      <c r="S1590" s="79">
        <v>2644</v>
      </c>
      <c r="T1590" s="79">
        <v>0</v>
      </c>
      <c r="U1590" s="80">
        <v>286629</v>
      </c>
      <c r="V1590" s="78">
        <v>0</v>
      </c>
      <c r="W1590" s="78">
        <v>1</v>
      </c>
      <c r="X1590" s="11" t="str">
        <f ca="1">IF(ISBLANK(BudgetsQTable[[#This Row],[budg_seq_yr]]),"FY"&amp;fiscalyear,"FY"&amp;fiscalyear-1+BudgetsQTable[[#This Row],[budg_seq_yr]])</f>
        <v>FY18</v>
      </c>
      <c r="Y1590" s="79">
        <v>286629</v>
      </c>
      <c r="Z1590" s="78" t="s">
        <v>2818</v>
      </c>
      <c r="AA1590" s="78" t="s">
        <v>474</v>
      </c>
      <c r="AB1590" s="76" t="s">
        <v>2821</v>
      </c>
      <c r="AC1590" s="78" t="s">
        <v>2988</v>
      </c>
    </row>
    <row r="1591" spans="1:29" x14ac:dyDescent="0.35">
      <c r="A1591" s="10" t="s">
        <v>1782</v>
      </c>
      <c r="B1591" s="76" t="s">
        <v>2863</v>
      </c>
      <c r="C1591" s="76">
        <f>C1590+(BudgetsQTable[[#This Row],[lead]]&lt;&gt;K1590)</f>
        <v>199</v>
      </c>
      <c r="D1591" s="76">
        <f>D1590*(BudgetsQTable[[#This Row],[lead]]=K1590)+(BudgetsQTable[[#This Row],[prop_id]]&lt;&gt;A1590)</f>
        <v>1</v>
      </c>
      <c r="E1591" s="77">
        <v>43005.590277777781</v>
      </c>
      <c r="F1591" s="78" t="s">
        <v>2817</v>
      </c>
      <c r="G1591" s="78" t="s">
        <v>2818</v>
      </c>
      <c r="H1591" s="78" t="s">
        <v>474</v>
      </c>
      <c r="I1591" s="76" t="s">
        <v>1201</v>
      </c>
      <c r="J1591" s="76" t="s">
        <v>753</v>
      </c>
      <c r="K1591" s="78" t="s">
        <v>1782</v>
      </c>
      <c r="L1591" s="7" t="str">
        <f>IF(BudgetsQTable[[#This Row],[pi_last_name]]=" ","",HYPERLINK("https://www.ejacket.nsf.gov/ej/showProposal.do?Continue=Y&amp;ID="&amp;BudgetsQTable[[#This Row],[prop_id]],BudgetsQTable[[#This Row],[prop_id]]))</f>
        <v/>
      </c>
      <c r="M1591" s="78" t="s">
        <v>753</v>
      </c>
      <c r="N1591" s="7" t="str">
        <f>IF(BudgetsQTable[[#This Row],[pi_last_name]]=" ","",HYPERLINK("mailto:"&amp;BudgetsQTable[[#This Row],[pi_email]]&amp;"&amp;subject=Your NSF Proposal:  "&amp;BudgetsQTable[[#This Row],[prop_id]],BudgetsQTable[[#This Row],[pi_email]]))</f>
        <v/>
      </c>
      <c r="O1591" s="78" t="s">
        <v>753</v>
      </c>
      <c r="P1591" s="78">
        <v>3</v>
      </c>
      <c r="Q1591" s="78">
        <v>3</v>
      </c>
      <c r="R1591" s="79">
        <v>0</v>
      </c>
      <c r="S1591" s="79">
        <v>2723</v>
      </c>
      <c r="T1591" s="79">
        <v>0</v>
      </c>
      <c r="U1591" s="80">
        <v>295227</v>
      </c>
      <c r="V1591" s="78">
        <v>0</v>
      </c>
      <c r="W1591" s="78">
        <v>2</v>
      </c>
      <c r="X1591" s="11" t="str">
        <f ca="1">IF(ISBLANK(BudgetsQTable[[#This Row],[budg_seq_yr]]),"FY"&amp;fiscalyear,"FY"&amp;fiscalyear-1+BudgetsQTable[[#This Row],[budg_seq_yr]])</f>
        <v>FY19</v>
      </c>
      <c r="Y1591" s="79">
        <v>295227</v>
      </c>
      <c r="Z1591" s="78" t="s">
        <v>2818</v>
      </c>
      <c r="AA1591" s="78" t="s">
        <v>474</v>
      </c>
      <c r="AB1591" s="76" t="s">
        <v>2821</v>
      </c>
      <c r="AC1591" s="78" t="s">
        <v>2988</v>
      </c>
    </row>
    <row r="1592" spans="1:29" x14ac:dyDescent="0.35">
      <c r="A1592" s="10" t="s">
        <v>1782</v>
      </c>
      <c r="B1592" s="76" t="s">
        <v>2863</v>
      </c>
      <c r="C1592" s="76">
        <f>C1591+(BudgetsQTable[[#This Row],[lead]]&lt;&gt;K1591)</f>
        <v>199</v>
      </c>
      <c r="D1592" s="76">
        <f>D1591*(BudgetsQTable[[#This Row],[lead]]=K1591)+(BudgetsQTable[[#This Row],[prop_id]]&lt;&gt;A1591)</f>
        <v>1</v>
      </c>
      <c r="E1592" s="77">
        <v>43005.590277777781</v>
      </c>
      <c r="F1592" s="78" t="s">
        <v>2817</v>
      </c>
      <c r="G1592" s="78" t="s">
        <v>2818</v>
      </c>
      <c r="H1592" s="78" t="s">
        <v>474</v>
      </c>
      <c r="I1592" s="76" t="s">
        <v>1201</v>
      </c>
      <c r="J1592" s="76" t="s">
        <v>753</v>
      </c>
      <c r="K1592" s="78" t="s">
        <v>1782</v>
      </c>
      <c r="L1592" s="7" t="str">
        <f>IF(BudgetsQTable[[#This Row],[pi_last_name]]=" ","",HYPERLINK("https://www.ejacket.nsf.gov/ej/showProposal.do?Continue=Y&amp;ID="&amp;BudgetsQTable[[#This Row],[prop_id]],BudgetsQTable[[#This Row],[prop_id]]))</f>
        <v/>
      </c>
      <c r="M1592" s="78" t="s">
        <v>753</v>
      </c>
      <c r="N1592" s="7" t="str">
        <f>IF(BudgetsQTable[[#This Row],[pi_last_name]]=" ","",HYPERLINK("mailto:"&amp;BudgetsQTable[[#This Row],[pi_email]]&amp;"&amp;subject=Your NSF Proposal:  "&amp;BudgetsQTable[[#This Row],[prop_id]],BudgetsQTable[[#This Row],[pi_email]]))</f>
        <v/>
      </c>
      <c r="O1592" s="78" t="s">
        <v>753</v>
      </c>
      <c r="P1592" s="78">
        <v>3</v>
      </c>
      <c r="Q1592" s="78">
        <v>3</v>
      </c>
      <c r="R1592" s="79">
        <v>0</v>
      </c>
      <c r="S1592" s="79">
        <v>2805</v>
      </c>
      <c r="T1592" s="79">
        <v>0</v>
      </c>
      <c r="U1592" s="80">
        <v>304084</v>
      </c>
      <c r="V1592" s="78">
        <v>0</v>
      </c>
      <c r="W1592" s="78">
        <v>3</v>
      </c>
      <c r="X1592" s="11" t="str">
        <f ca="1">IF(ISBLANK(BudgetsQTable[[#This Row],[budg_seq_yr]]),"FY"&amp;fiscalyear,"FY"&amp;fiscalyear-1+BudgetsQTable[[#This Row],[budg_seq_yr]])</f>
        <v>FY20</v>
      </c>
      <c r="Y1592" s="79">
        <v>304084</v>
      </c>
      <c r="Z1592" s="78" t="s">
        <v>2818</v>
      </c>
      <c r="AA1592" s="78" t="s">
        <v>474</v>
      </c>
      <c r="AB1592" s="76" t="s">
        <v>2821</v>
      </c>
      <c r="AC1592" s="78" t="s">
        <v>2988</v>
      </c>
    </row>
    <row r="1593" spans="1:29" x14ac:dyDescent="0.35">
      <c r="A1593" s="10" t="s">
        <v>1782</v>
      </c>
      <c r="B1593" s="76" t="s">
        <v>2863</v>
      </c>
      <c r="C1593" s="76">
        <f>C1592+(BudgetsQTable[[#This Row],[lead]]&lt;&gt;K1592)</f>
        <v>199</v>
      </c>
      <c r="D1593" s="76">
        <f>D1592*(BudgetsQTable[[#This Row],[lead]]=K1592)+(BudgetsQTable[[#This Row],[prop_id]]&lt;&gt;A1592)</f>
        <v>1</v>
      </c>
      <c r="E1593" s="77">
        <v>43005.590277777781</v>
      </c>
      <c r="F1593" s="78" t="s">
        <v>2817</v>
      </c>
      <c r="G1593" s="78" t="s">
        <v>2818</v>
      </c>
      <c r="H1593" s="78" t="s">
        <v>474</v>
      </c>
      <c r="I1593" s="76" t="s">
        <v>1201</v>
      </c>
      <c r="J1593" s="76" t="s">
        <v>753</v>
      </c>
      <c r="K1593" s="78" t="s">
        <v>1782</v>
      </c>
      <c r="L1593" s="7" t="str">
        <f>IF(BudgetsQTable[[#This Row],[pi_last_name]]=" ","",HYPERLINK("https://www.ejacket.nsf.gov/ej/showProposal.do?Continue=Y&amp;ID="&amp;BudgetsQTable[[#This Row],[prop_id]],BudgetsQTable[[#This Row],[prop_id]]))</f>
        <v/>
      </c>
      <c r="M1593" s="78" t="s">
        <v>753</v>
      </c>
      <c r="N1593" s="7" t="str">
        <f>IF(BudgetsQTable[[#This Row],[pi_last_name]]=" ","",HYPERLINK("mailto:"&amp;BudgetsQTable[[#This Row],[pi_email]]&amp;"&amp;subject=Your NSF Proposal:  "&amp;BudgetsQTable[[#This Row],[prop_id]],BudgetsQTable[[#This Row],[pi_email]]))</f>
        <v/>
      </c>
      <c r="O1593" s="78" t="s">
        <v>753</v>
      </c>
      <c r="P1593" s="78">
        <v>3</v>
      </c>
      <c r="Q1593" s="78">
        <v>3</v>
      </c>
      <c r="R1593" s="79">
        <v>0</v>
      </c>
      <c r="S1593" s="79">
        <v>2889</v>
      </c>
      <c r="T1593" s="79">
        <v>0</v>
      </c>
      <c r="U1593" s="80">
        <v>313205</v>
      </c>
      <c r="V1593" s="78">
        <v>0</v>
      </c>
      <c r="W1593" s="78">
        <v>4</v>
      </c>
      <c r="X1593" s="11" t="str">
        <f ca="1">IF(ISBLANK(BudgetsQTable[[#This Row],[budg_seq_yr]]),"FY"&amp;fiscalyear,"FY"&amp;fiscalyear-1+BudgetsQTable[[#This Row],[budg_seq_yr]])</f>
        <v>FY21</v>
      </c>
      <c r="Y1593" s="79">
        <v>313205</v>
      </c>
      <c r="Z1593" s="78" t="s">
        <v>2818</v>
      </c>
      <c r="AA1593" s="78" t="s">
        <v>474</v>
      </c>
      <c r="AB1593" s="76" t="s">
        <v>2821</v>
      </c>
      <c r="AC1593" s="78" t="s">
        <v>2988</v>
      </c>
    </row>
    <row r="1594" spans="1:29" x14ac:dyDescent="0.35">
      <c r="A1594" s="10" t="s">
        <v>1785</v>
      </c>
      <c r="B1594" s="76" t="s">
        <v>2863</v>
      </c>
      <c r="C1594" s="76">
        <f>C1593+(BudgetsQTable[[#This Row],[lead]]&lt;&gt;K1593)</f>
        <v>200</v>
      </c>
      <c r="D1594" s="76">
        <f>D1593*(BudgetsQTable[[#This Row],[lead]]=K1593)+(BudgetsQTable[[#This Row],[prop_id]]&lt;&gt;A1593)</f>
        <v>1</v>
      </c>
      <c r="E1594" s="77">
        <v>43005.59097222222</v>
      </c>
      <c r="F1594" s="78" t="s">
        <v>2868</v>
      </c>
      <c r="G1594" s="78" t="s">
        <v>2869</v>
      </c>
      <c r="H1594" s="78" t="s">
        <v>466</v>
      </c>
      <c r="I1594" s="76" t="s">
        <v>786</v>
      </c>
      <c r="J1594" s="76" t="s">
        <v>4120</v>
      </c>
      <c r="K1594" s="78" t="s">
        <v>1785</v>
      </c>
      <c r="L1594" s="7" t="str">
        <f>IF(BudgetsQTable[[#This Row],[pi_last_name]]=" ","",HYPERLINK("https://www.ejacket.nsf.gov/ej/showProposal.do?Continue=Y&amp;ID="&amp;BudgetsQTable[[#This Row],[prop_id]],BudgetsQTable[[#This Row],[prop_id]]))</f>
        <v>1763735</v>
      </c>
      <c r="M1594" s="78" t="s">
        <v>1786</v>
      </c>
      <c r="N1594" s="7" t="str">
        <f>IF(BudgetsQTable[[#This Row],[pi_last_name]]=" ","",HYPERLINK("mailto:"&amp;BudgetsQTable[[#This Row],[pi_email]]&amp;"&amp;subject=Your NSF Proposal:  "&amp;BudgetsQTable[[#This Row],[prop_id]],BudgetsQTable[[#This Row],[pi_email]]))</f>
        <v>dcurtis@csail.mit.edu</v>
      </c>
      <c r="O1594" s="78" t="s">
        <v>586</v>
      </c>
      <c r="P1594" s="78"/>
      <c r="Q1594" s="78"/>
      <c r="R1594" s="79"/>
      <c r="S1594" s="79"/>
      <c r="T1594" s="79"/>
      <c r="U1594" s="80"/>
      <c r="V1594" s="78">
        <v>0</v>
      </c>
      <c r="W1594" s="78"/>
      <c r="X1594" s="11" t="str">
        <f ca="1">IF(ISBLANK(BudgetsQTable[[#This Row],[budg_seq_yr]]),"FY"&amp;fiscalyear,"FY"&amp;fiscalyear-1+BudgetsQTable[[#This Row],[budg_seq_yr]])</f>
        <v>FY18</v>
      </c>
      <c r="Y1594" s="79">
        <v>1158138</v>
      </c>
      <c r="Z1594" s="78" t="s">
        <v>2869</v>
      </c>
      <c r="AA1594" s="78" t="s">
        <v>466</v>
      </c>
      <c r="AB1594" s="76" t="s">
        <v>2821</v>
      </c>
      <c r="AC1594" s="78" t="s">
        <v>2884</v>
      </c>
    </row>
    <row r="1595" spans="1:29" x14ac:dyDescent="0.35">
      <c r="A1595" s="10" t="s">
        <v>1785</v>
      </c>
      <c r="B1595" s="76" t="s">
        <v>2863</v>
      </c>
      <c r="C1595" s="76">
        <f>C1594+(BudgetsQTable[[#This Row],[lead]]&lt;&gt;K1594)</f>
        <v>200</v>
      </c>
      <c r="D1595" s="76">
        <f>D1594*(BudgetsQTable[[#This Row],[lead]]=K1594)+(BudgetsQTable[[#This Row],[prop_id]]&lt;&gt;A1594)</f>
        <v>1</v>
      </c>
      <c r="E1595" s="77">
        <v>43005.59097222222</v>
      </c>
      <c r="F1595" s="78" t="s">
        <v>2868</v>
      </c>
      <c r="G1595" s="78" t="s">
        <v>2869</v>
      </c>
      <c r="H1595" s="78" t="s">
        <v>466</v>
      </c>
      <c r="I1595" s="76" t="s">
        <v>786</v>
      </c>
      <c r="J1595" s="76" t="s">
        <v>753</v>
      </c>
      <c r="K1595" s="78" t="s">
        <v>1785</v>
      </c>
      <c r="L1595" s="7" t="str">
        <f>IF(BudgetsQTable[[#This Row],[pi_last_name]]=" ","",HYPERLINK("https://www.ejacket.nsf.gov/ej/showProposal.do?Continue=Y&amp;ID="&amp;BudgetsQTable[[#This Row],[prop_id]],BudgetsQTable[[#This Row],[prop_id]]))</f>
        <v/>
      </c>
      <c r="M1595" s="78" t="s">
        <v>753</v>
      </c>
      <c r="N1595" s="7" t="str">
        <f>IF(BudgetsQTable[[#This Row],[pi_last_name]]=" ","",HYPERLINK("mailto:"&amp;BudgetsQTable[[#This Row],[pi_email]]&amp;"&amp;subject=Your NSF Proposal:  "&amp;BudgetsQTable[[#This Row],[prop_id]],BudgetsQTable[[#This Row],[pi_email]]))</f>
        <v/>
      </c>
      <c r="O1595" s="78" t="s">
        <v>753</v>
      </c>
      <c r="P1595" s="78">
        <v>1</v>
      </c>
      <c r="Q1595" s="78">
        <v>0</v>
      </c>
      <c r="R1595" s="79">
        <v>0</v>
      </c>
      <c r="S1595" s="79">
        <v>0</v>
      </c>
      <c r="T1595" s="79">
        <v>0</v>
      </c>
      <c r="U1595" s="80">
        <v>209701</v>
      </c>
      <c r="V1595" s="78">
        <v>0</v>
      </c>
      <c r="W1595" s="78">
        <v>1</v>
      </c>
      <c r="X1595" s="11" t="str">
        <f ca="1">IF(ISBLANK(BudgetsQTable[[#This Row],[budg_seq_yr]]),"FY"&amp;fiscalyear,"FY"&amp;fiscalyear-1+BudgetsQTable[[#This Row],[budg_seq_yr]])</f>
        <v>FY18</v>
      </c>
      <c r="Y1595" s="79">
        <v>209701</v>
      </c>
      <c r="Z1595" s="78" t="s">
        <v>2869</v>
      </c>
      <c r="AA1595" s="78" t="s">
        <v>466</v>
      </c>
      <c r="AB1595" s="76" t="s">
        <v>2821</v>
      </c>
      <c r="AC1595" s="78" t="s">
        <v>2884</v>
      </c>
    </row>
    <row r="1596" spans="1:29" x14ac:dyDescent="0.35">
      <c r="A1596" s="10" t="s">
        <v>1785</v>
      </c>
      <c r="B1596" s="76" t="s">
        <v>2863</v>
      </c>
      <c r="C1596" s="76">
        <f>C1595+(BudgetsQTable[[#This Row],[lead]]&lt;&gt;K1595)</f>
        <v>200</v>
      </c>
      <c r="D1596" s="76">
        <f>D1595*(BudgetsQTable[[#This Row],[lead]]=K1595)+(BudgetsQTable[[#This Row],[prop_id]]&lt;&gt;A1595)</f>
        <v>1</v>
      </c>
      <c r="E1596" s="77">
        <v>43005.59097222222</v>
      </c>
      <c r="F1596" s="78" t="s">
        <v>2868</v>
      </c>
      <c r="G1596" s="78" t="s">
        <v>2869</v>
      </c>
      <c r="H1596" s="78" t="s">
        <v>466</v>
      </c>
      <c r="I1596" s="76" t="s">
        <v>786</v>
      </c>
      <c r="J1596" s="76" t="s">
        <v>753</v>
      </c>
      <c r="K1596" s="78" t="s">
        <v>1785</v>
      </c>
      <c r="L1596" s="7" t="str">
        <f>IF(BudgetsQTable[[#This Row],[pi_last_name]]=" ","",HYPERLINK("https://www.ejacket.nsf.gov/ej/showProposal.do?Continue=Y&amp;ID="&amp;BudgetsQTable[[#This Row],[prop_id]],BudgetsQTable[[#This Row],[prop_id]]))</f>
        <v/>
      </c>
      <c r="M1596" s="78" t="s">
        <v>753</v>
      </c>
      <c r="N1596" s="7" t="str">
        <f>IF(BudgetsQTable[[#This Row],[pi_last_name]]=" ","",HYPERLINK("mailto:"&amp;BudgetsQTable[[#This Row],[pi_email]]&amp;"&amp;subject=Your NSF Proposal:  "&amp;BudgetsQTable[[#This Row],[prop_id]],BudgetsQTable[[#This Row],[pi_email]]))</f>
        <v/>
      </c>
      <c r="O1596" s="78" t="s">
        <v>753</v>
      </c>
      <c r="P1596" s="78">
        <v>1</v>
      </c>
      <c r="Q1596" s="78">
        <v>0</v>
      </c>
      <c r="R1596" s="79">
        <v>0</v>
      </c>
      <c r="S1596" s="79">
        <v>0</v>
      </c>
      <c r="T1596" s="79">
        <v>0</v>
      </c>
      <c r="U1596" s="80">
        <v>307052</v>
      </c>
      <c r="V1596" s="78">
        <v>0</v>
      </c>
      <c r="W1596" s="78">
        <v>2</v>
      </c>
      <c r="X1596" s="11" t="str">
        <f ca="1">IF(ISBLANK(BudgetsQTable[[#This Row],[budg_seq_yr]]),"FY"&amp;fiscalyear,"FY"&amp;fiscalyear-1+BudgetsQTable[[#This Row],[budg_seq_yr]])</f>
        <v>FY19</v>
      </c>
      <c r="Y1596" s="79">
        <v>307052</v>
      </c>
      <c r="Z1596" s="78" t="s">
        <v>2869</v>
      </c>
      <c r="AA1596" s="78" t="s">
        <v>466</v>
      </c>
      <c r="AB1596" s="76" t="s">
        <v>2821</v>
      </c>
      <c r="AC1596" s="78" t="s">
        <v>2884</v>
      </c>
    </row>
    <row r="1597" spans="1:29" x14ac:dyDescent="0.35">
      <c r="A1597" s="10" t="s">
        <v>1785</v>
      </c>
      <c r="B1597" s="76" t="s">
        <v>2863</v>
      </c>
      <c r="C1597" s="76">
        <f>C1596+(BudgetsQTable[[#This Row],[lead]]&lt;&gt;K1596)</f>
        <v>200</v>
      </c>
      <c r="D1597" s="76">
        <f>D1596*(BudgetsQTable[[#This Row],[lead]]=K1596)+(BudgetsQTable[[#This Row],[prop_id]]&lt;&gt;A1596)</f>
        <v>1</v>
      </c>
      <c r="E1597" s="77">
        <v>43005.59097222222</v>
      </c>
      <c r="F1597" s="78" t="s">
        <v>2868</v>
      </c>
      <c r="G1597" s="78" t="s">
        <v>2869</v>
      </c>
      <c r="H1597" s="78" t="s">
        <v>466</v>
      </c>
      <c r="I1597" s="76" t="s">
        <v>786</v>
      </c>
      <c r="J1597" s="76" t="s">
        <v>753</v>
      </c>
      <c r="K1597" s="78" t="s">
        <v>1785</v>
      </c>
      <c r="L1597" s="7" t="str">
        <f>IF(BudgetsQTable[[#This Row],[pi_last_name]]=" ","",HYPERLINK("https://www.ejacket.nsf.gov/ej/showProposal.do?Continue=Y&amp;ID="&amp;BudgetsQTable[[#This Row],[prop_id]],BudgetsQTable[[#This Row],[prop_id]]))</f>
        <v/>
      </c>
      <c r="M1597" s="78" t="s">
        <v>753</v>
      </c>
      <c r="N1597" s="7" t="str">
        <f>IF(BudgetsQTable[[#This Row],[pi_last_name]]=" ","",HYPERLINK("mailto:"&amp;BudgetsQTable[[#This Row],[pi_email]]&amp;"&amp;subject=Your NSF Proposal:  "&amp;BudgetsQTable[[#This Row],[prop_id]],BudgetsQTable[[#This Row],[pi_email]]))</f>
        <v/>
      </c>
      <c r="O1597" s="78" t="s">
        <v>753</v>
      </c>
      <c r="P1597" s="78">
        <v>1</v>
      </c>
      <c r="Q1597" s="78">
        <v>0</v>
      </c>
      <c r="R1597" s="79">
        <v>0</v>
      </c>
      <c r="S1597" s="79">
        <v>0</v>
      </c>
      <c r="T1597" s="79">
        <v>0</v>
      </c>
      <c r="U1597" s="80">
        <v>315953</v>
      </c>
      <c r="V1597" s="78">
        <v>0</v>
      </c>
      <c r="W1597" s="78">
        <v>3</v>
      </c>
      <c r="X1597" s="11" t="str">
        <f ca="1">IF(ISBLANK(BudgetsQTable[[#This Row],[budg_seq_yr]]),"FY"&amp;fiscalyear,"FY"&amp;fiscalyear-1+BudgetsQTable[[#This Row],[budg_seq_yr]])</f>
        <v>FY20</v>
      </c>
      <c r="Y1597" s="79">
        <v>315953</v>
      </c>
      <c r="Z1597" s="78" t="s">
        <v>2869</v>
      </c>
      <c r="AA1597" s="78" t="s">
        <v>466</v>
      </c>
      <c r="AB1597" s="76" t="s">
        <v>2821</v>
      </c>
      <c r="AC1597" s="78" t="s">
        <v>2884</v>
      </c>
    </row>
    <row r="1598" spans="1:29" x14ac:dyDescent="0.35">
      <c r="A1598" s="10" t="s">
        <v>1785</v>
      </c>
      <c r="B1598" s="76" t="s">
        <v>2863</v>
      </c>
      <c r="C1598" s="76">
        <f>C1597+(BudgetsQTable[[#This Row],[lead]]&lt;&gt;K1597)</f>
        <v>200</v>
      </c>
      <c r="D1598" s="76">
        <f>D1597*(BudgetsQTable[[#This Row],[lead]]=K1597)+(BudgetsQTable[[#This Row],[prop_id]]&lt;&gt;A1597)</f>
        <v>1</v>
      </c>
      <c r="E1598" s="77">
        <v>43005.59097222222</v>
      </c>
      <c r="F1598" s="78" t="s">
        <v>2868</v>
      </c>
      <c r="G1598" s="78" t="s">
        <v>2869</v>
      </c>
      <c r="H1598" s="78" t="s">
        <v>466</v>
      </c>
      <c r="I1598" s="76" t="s">
        <v>786</v>
      </c>
      <c r="J1598" s="76" t="s">
        <v>753</v>
      </c>
      <c r="K1598" s="78" t="s">
        <v>1785</v>
      </c>
      <c r="L1598" s="7" t="str">
        <f>IF(BudgetsQTable[[#This Row],[pi_last_name]]=" ","",HYPERLINK("https://www.ejacket.nsf.gov/ej/showProposal.do?Continue=Y&amp;ID="&amp;BudgetsQTable[[#This Row],[prop_id]],BudgetsQTable[[#This Row],[prop_id]]))</f>
        <v/>
      </c>
      <c r="M1598" s="78" t="s">
        <v>753</v>
      </c>
      <c r="N1598" s="7" t="str">
        <f>IF(BudgetsQTable[[#This Row],[pi_last_name]]=" ","",HYPERLINK("mailto:"&amp;BudgetsQTable[[#This Row],[pi_email]]&amp;"&amp;subject=Your NSF Proposal:  "&amp;BudgetsQTable[[#This Row],[prop_id]],BudgetsQTable[[#This Row],[pi_email]]))</f>
        <v/>
      </c>
      <c r="O1598" s="78" t="s">
        <v>753</v>
      </c>
      <c r="P1598" s="78">
        <v>1</v>
      </c>
      <c r="Q1598" s="78">
        <v>0</v>
      </c>
      <c r="R1598" s="79">
        <v>0</v>
      </c>
      <c r="S1598" s="79">
        <v>0</v>
      </c>
      <c r="T1598" s="79">
        <v>0</v>
      </c>
      <c r="U1598" s="80">
        <v>325432</v>
      </c>
      <c r="V1598" s="78">
        <v>0</v>
      </c>
      <c r="W1598" s="78">
        <v>4</v>
      </c>
      <c r="X1598" s="11" t="str">
        <f ca="1">IF(ISBLANK(BudgetsQTable[[#This Row],[budg_seq_yr]]),"FY"&amp;fiscalyear,"FY"&amp;fiscalyear-1+BudgetsQTable[[#This Row],[budg_seq_yr]])</f>
        <v>FY21</v>
      </c>
      <c r="Y1598" s="79">
        <v>325432</v>
      </c>
      <c r="Z1598" s="78" t="s">
        <v>2869</v>
      </c>
      <c r="AA1598" s="78" t="s">
        <v>466</v>
      </c>
      <c r="AB1598" s="76" t="s">
        <v>2821</v>
      </c>
      <c r="AC1598" s="78" t="s">
        <v>2884</v>
      </c>
    </row>
    <row r="1599" spans="1:29" x14ac:dyDescent="0.35">
      <c r="A1599" s="10" t="s">
        <v>1788</v>
      </c>
      <c r="B1599" s="76" t="s">
        <v>2863</v>
      </c>
      <c r="C1599" s="76">
        <f>C1598+(BudgetsQTable[[#This Row],[lead]]&lt;&gt;K1598)</f>
        <v>201</v>
      </c>
      <c r="D1599" s="76">
        <f>D1598*(BudgetsQTable[[#This Row],[lead]]=K1598)+(BudgetsQTable[[#This Row],[prop_id]]&lt;&gt;A1598)</f>
        <v>1</v>
      </c>
      <c r="E1599" s="77">
        <v>43005.592361111114</v>
      </c>
      <c r="F1599" s="78" t="s">
        <v>2868</v>
      </c>
      <c r="G1599" s="78" t="s">
        <v>2869</v>
      </c>
      <c r="H1599" s="78" t="s">
        <v>468</v>
      </c>
      <c r="I1599" s="76" t="s">
        <v>807</v>
      </c>
      <c r="J1599" s="76" t="s">
        <v>4122</v>
      </c>
      <c r="K1599" s="78" t="s">
        <v>1788</v>
      </c>
      <c r="L1599" s="7" t="str">
        <f>IF(BudgetsQTable[[#This Row],[pi_last_name]]=" ","",HYPERLINK("https://www.ejacket.nsf.gov/ej/showProposal.do?Continue=Y&amp;ID="&amp;BudgetsQTable[[#This Row],[prop_id]],BudgetsQTable[[#This Row],[prop_id]]))</f>
        <v>1763737</v>
      </c>
      <c r="M1599" s="78" t="s">
        <v>1789</v>
      </c>
      <c r="N1599" s="7" t="str">
        <f>IF(BudgetsQTable[[#This Row],[pi_last_name]]=" ","",HYPERLINK("mailto:"&amp;BudgetsQTable[[#This Row],[pi_email]]&amp;"&amp;subject=Your NSF Proposal:  "&amp;BudgetsQTable[[#This Row],[prop_id]],BudgetsQTable[[#This Row],[pi_email]]))</f>
        <v>ela63@cornell.edu</v>
      </c>
      <c r="O1599" s="78" t="s">
        <v>553</v>
      </c>
      <c r="P1599" s="78"/>
      <c r="Q1599" s="78"/>
      <c r="R1599" s="79"/>
      <c r="S1599" s="79"/>
      <c r="T1599" s="79"/>
      <c r="U1599" s="80"/>
      <c r="V1599" s="78">
        <v>0</v>
      </c>
      <c r="W1599" s="78"/>
      <c r="X1599" s="11" t="str">
        <f ca="1">IF(ISBLANK(BudgetsQTable[[#This Row],[budg_seq_yr]]),"FY"&amp;fiscalyear,"FY"&amp;fiscalyear-1+BudgetsQTable[[#This Row],[budg_seq_yr]])</f>
        <v>FY18</v>
      </c>
      <c r="Y1599" s="79">
        <v>1158068</v>
      </c>
      <c r="Z1599" s="78" t="s">
        <v>2869</v>
      </c>
      <c r="AA1599" s="78" t="s">
        <v>468</v>
      </c>
      <c r="AB1599" s="76" t="s">
        <v>2821</v>
      </c>
      <c r="AC1599" s="78" t="s">
        <v>468</v>
      </c>
    </row>
    <row r="1600" spans="1:29" x14ac:dyDescent="0.35">
      <c r="A1600" s="10" t="s">
        <v>1788</v>
      </c>
      <c r="B1600" s="76" t="s">
        <v>2863</v>
      </c>
      <c r="C1600" s="76">
        <f>C1599+(BudgetsQTable[[#This Row],[lead]]&lt;&gt;K1599)</f>
        <v>201</v>
      </c>
      <c r="D1600" s="76">
        <f>D1599*(BudgetsQTable[[#This Row],[lead]]=K1599)+(BudgetsQTable[[#This Row],[prop_id]]&lt;&gt;A1599)</f>
        <v>1</v>
      </c>
      <c r="E1600" s="77">
        <v>43005.592361111114</v>
      </c>
      <c r="F1600" s="78" t="s">
        <v>2868</v>
      </c>
      <c r="G1600" s="78" t="s">
        <v>2869</v>
      </c>
      <c r="H1600" s="78" t="s">
        <v>468</v>
      </c>
      <c r="I1600" s="76" t="s">
        <v>807</v>
      </c>
      <c r="J1600" s="76" t="s">
        <v>753</v>
      </c>
      <c r="K1600" s="78" t="s">
        <v>1788</v>
      </c>
      <c r="L1600" s="7" t="str">
        <f>IF(BudgetsQTable[[#This Row],[pi_last_name]]=" ","",HYPERLINK("https://www.ejacket.nsf.gov/ej/showProposal.do?Continue=Y&amp;ID="&amp;BudgetsQTable[[#This Row],[prop_id]],BudgetsQTable[[#This Row],[prop_id]]))</f>
        <v/>
      </c>
      <c r="M1600" s="78" t="s">
        <v>753</v>
      </c>
      <c r="N1600" s="7" t="str">
        <f>IF(BudgetsQTable[[#This Row],[pi_last_name]]=" ","",HYPERLINK("mailto:"&amp;BudgetsQTable[[#This Row],[pi_email]]&amp;"&amp;subject=Your NSF Proposal:  "&amp;BudgetsQTable[[#This Row],[prop_id]],BudgetsQTable[[#This Row],[pi_email]]))</f>
        <v/>
      </c>
      <c r="O1600" s="78" t="s">
        <v>753</v>
      </c>
      <c r="P1600" s="78">
        <v>3</v>
      </c>
      <c r="Q1600" s="78">
        <v>2.4</v>
      </c>
      <c r="R1600" s="79">
        <v>0</v>
      </c>
      <c r="S1600" s="79">
        <v>0</v>
      </c>
      <c r="T1600" s="79">
        <v>0</v>
      </c>
      <c r="U1600" s="80">
        <v>277976</v>
      </c>
      <c r="V1600" s="78">
        <v>0</v>
      </c>
      <c r="W1600" s="78">
        <v>1</v>
      </c>
      <c r="X1600" s="11" t="str">
        <f ca="1">IF(ISBLANK(BudgetsQTable[[#This Row],[budg_seq_yr]]),"FY"&amp;fiscalyear,"FY"&amp;fiscalyear-1+BudgetsQTable[[#This Row],[budg_seq_yr]])</f>
        <v>FY18</v>
      </c>
      <c r="Y1600" s="79">
        <v>277976</v>
      </c>
      <c r="Z1600" s="78" t="s">
        <v>2869</v>
      </c>
      <c r="AA1600" s="78" t="s">
        <v>468</v>
      </c>
      <c r="AB1600" s="76" t="s">
        <v>2821</v>
      </c>
      <c r="AC1600" s="78" t="s">
        <v>468</v>
      </c>
    </row>
    <row r="1601" spans="1:29" x14ac:dyDescent="0.35">
      <c r="A1601" s="10" t="s">
        <v>1788</v>
      </c>
      <c r="B1601" s="76" t="s">
        <v>2863</v>
      </c>
      <c r="C1601" s="76">
        <f>C1600+(BudgetsQTable[[#This Row],[lead]]&lt;&gt;K1600)</f>
        <v>201</v>
      </c>
      <c r="D1601" s="76">
        <f>D1600*(BudgetsQTable[[#This Row],[lead]]=K1600)+(BudgetsQTable[[#This Row],[prop_id]]&lt;&gt;A1600)</f>
        <v>1</v>
      </c>
      <c r="E1601" s="77">
        <v>43005.592361111114</v>
      </c>
      <c r="F1601" s="78" t="s">
        <v>2868</v>
      </c>
      <c r="G1601" s="78" t="s">
        <v>2869</v>
      </c>
      <c r="H1601" s="78" t="s">
        <v>468</v>
      </c>
      <c r="I1601" s="76" t="s">
        <v>807</v>
      </c>
      <c r="J1601" s="76" t="s">
        <v>753</v>
      </c>
      <c r="K1601" s="78" t="s">
        <v>1788</v>
      </c>
      <c r="L1601" s="7" t="str">
        <f>IF(BudgetsQTable[[#This Row],[pi_last_name]]=" ","",HYPERLINK("https://www.ejacket.nsf.gov/ej/showProposal.do?Continue=Y&amp;ID="&amp;BudgetsQTable[[#This Row],[prop_id]],BudgetsQTable[[#This Row],[prop_id]]))</f>
        <v/>
      </c>
      <c r="M1601" s="78" t="s">
        <v>753</v>
      </c>
      <c r="N1601" s="7" t="str">
        <f>IF(BudgetsQTable[[#This Row],[pi_last_name]]=" ","",HYPERLINK("mailto:"&amp;BudgetsQTable[[#This Row],[pi_email]]&amp;"&amp;subject=Your NSF Proposal:  "&amp;BudgetsQTable[[#This Row],[prop_id]],BudgetsQTable[[#This Row],[pi_email]]))</f>
        <v/>
      </c>
      <c r="O1601" s="78" t="s">
        <v>753</v>
      </c>
      <c r="P1601" s="78">
        <v>3</v>
      </c>
      <c r="Q1601" s="78">
        <v>2.4</v>
      </c>
      <c r="R1601" s="79">
        <v>0</v>
      </c>
      <c r="S1601" s="79">
        <v>0</v>
      </c>
      <c r="T1601" s="79">
        <v>0</v>
      </c>
      <c r="U1601" s="80">
        <v>285612</v>
      </c>
      <c r="V1601" s="78">
        <v>0</v>
      </c>
      <c r="W1601" s="78">
        <v>2</v>
      </c>
      <c r="X1601" s="11" t="str">
        <f ca="1">IF(ISBLANK(BudgetsQTable[[#This Row],[budg_seq_yr]]),"FY"&amp;fiscalyear,"FY"&amp;fiscalyear-1+BudgetsQTable[[#This Row],[budg_seq_yr]])</f>
        <v>FY19</v>
      </c>
      <c r="Y1601" s="79">
        <v>285612</v>
      </c>
      <c r="Z1601" s="78" t="s">
        <v>2869</v>
      </c>
      <c r="AA1601" s="78" t="s">
        <v>468</v>
      </c>
      <c r="AB1601" s="76" t="s">
        <v>2821</v>
      </c>
      <c r="AC1601" s="78" t="s">
        <v>468</v>
      </c>
    </row>
    <row r="1602" spans="1:29" x14ac:dyDescent="0.35">
      <c r="A1602" s="10" t="s">
        <v>1788</v>
      </c>
      <c r="B1602" s="76" t="s">
        <v>2863</v>
      </c>
      <c r="C1602" s="76">
        <f>C1601+(BudgetsQTable[[#This Row],[lead]]&lt;&gt;K1601)</f>
        <v>201</v>
      </c>
      <c r="D1602" s="76">
        <f>D1601*(BudgetsQTable[[#This Row],[lead]]=K1601)+(BudgetsQTable[[#This Row],[prop_id]]&lt;&gt;A1601)</f>
        <v>1</v>
      </c>
      <c r="E1602" s="77">
        <v>43005.592361111114</v>
      </c>
      <c r="F1602" s="78" t="s">
        <v>2868</v>
      </c>
      <c r="G1602" s="78" t="s">
        <v>2869</v>
      </c>
      <c r="H1602" s="78" t="s">
        <v>468</v>
      </c>
      <c r="I1602" s="76" t="s">
        <v>807</v>
      </c>
      <c r="J1602" s="76" t="s">
        <v>753</v>
      </c>
      <c r="K1602" s="78" t="s">
        <v>1788</v>
      </c>
      <c r="L1602" s="7" t="str">
        <f>IF(BudgetsQTable[[#This Row],[pi_last_name]]=" ","",HYPERLINK("https://www.ejacket.nsf.gov/ej/showProposal.do?Continue=Y&amp;ID="&amp;BudgetsQTable[[#This Row],[prop_id]],BudgetsQTable[[#This Row],[prop_id]]))</f>
        <v/>
      </c>
      <c r="M1602" s="78" t="s">
        <v>753</v>
      </c>
      <c r="N1602" s="7" t="str">
        <f>IF(BudgetsQTable[[#This Row],[pi_last_name]]=" ","",HYPERLINK("mailto:"&amp;BudgetsQTable[[#This Row],[pi_email]]&amp;"&amp;subject=Your NSF Proposal:  "&amp;BudgetsQTable[[#This Row],[prop_id]],BudgetsQTable[[#This Row],[pi_email]]))</f>
        <v/>
      </c>
      <c r="O1602" s="78" t="s">
        <v>753</v>
      </c>
      <c r="P1602" s="78">
        <v>3</v>
      </c>
      <c r="Q1602" s="78">
        <v>2.4</v>
      </c>
      <c r="R1602" s="79">
        <v>0</v>
      </c>
      <c r="S1602" s="79">
        <v>0</v>
      </c>
      <c r="T1602" s="79">
        <v>0</v>
      </c>
      <c r="U1602" s="80">
        <v>293342</v>
      </c>
      <c r="V1602" s="78">
        <v>0</v>
      </c>
      <c r="W1602" s="78">
        <v>3</v>
      </c>
      <c r="X1602" s="11" t="str">
        <f ca="1">IF(ISBLANK(BudgetsQTable[[#This Row],[budg_seq_yr]]),"FY"&amp;fiscalyear,"FY"&amp;fiscalyear-1+BudgetsQTable[[#This Row],[budg_seq_yr]])</f>
        <v>FY20</v>
      </c>
      <c r="Y1602" s="79">
        <v>293342</v>
      </c>
      <c r="Z1602" s="78" t="s">
        <v>2869</v>
      </c>
      <c r="AA1602" s="78" t="s">
        <v>468</v>
      </c>
      <c r="AB1602" s="76" t="s">
        <v>2821</v>
      </c>
      <c r="AC1602" s="78" t="s">
        <v>468</v>
      </c>
    </row>
    <row r="1603" spans="1:29" x14ac:dyDescent="0.35">
      <c r="A1603" s="10" t="s">
        <v>1788</v>
      </c>
      <c r="B1603" s="76" t="s">
        <v>2863</v>
      </c>
      <c r="C1603" s="76">
        <f>C1602+(BudgetsQTable[[#This Row],[lead]]&lt;&gt;K1602)</f>
        <v>201</v>
      </c>
      <c r="D1603" s="76">
        <f>D1602*(BudgetsQTable[[#This Row],[lead]]=K1602)+(BudgetsQTable[[#This Row],[prop_id]]&lt;&gt;A1602)</f>
        <v>1</v>
      </c>
      <c r="E1603" s="77">
        <v>43005.592361111114</v>
      </c>
      <c r="F1603" s="78" t="s">
        <v>2868</v>
      </c>
      <c r="G1603" s="78" t="s">
        <v>2869</v>
      </c>
      <c r="H1603" s="78" t="s">
        <v>468</v>
      </c>
      <c r="I1603" s="76" t="s">
        <v>807</v>
      </c>
      <c r="J1603" s="76" t="s">
        <v>753</v>
      </c>
      <c r="K1603" s="78" t="s">
        <v>1788</v>
      </c>
      <c r="L1603" s="7" t="str">
        <f>IF(BudgetsQTable[[#This Row],[pi_last_name]]=" ","",HYPERLINK("https://www.ejacket.nsf.gov/ej/showProposal.do?Continue=Y&amp;ID="&amp;BudgetsQTable[[#This Row],[prop_id]],BudgetsQTable[[#This Row],[prop_id]]))</f>
        <v/>
      </c>
      <c r="M1603" s="78" t="s">
        <v>753</v>
      </c>
      <c r="N1603" s="7" t="str">
        <f>IF(BudgetsQTable[[#This Row],[pi_last_name]]=" ","",HYPERLINK("mailto:"&amp;BudgetsQTable[[#This Row],[pi_email]]&amp;"&amp;subject=Your NSF Proposal:  "&amp;BudgetsQTable[[#This Row],[prop_id]],BudgetsQTable[[#This Row],[pi_email]]))</f>
        <v/>
      </c>
      <c r="O1603" s="78" t="s">
        <v>753</v>
      </c>
      <c r="P1603" s="78">
        <v>3</v>
      </c>
      <c r="Q1603" s="78">
        <v>2.4</v>
      </c>
      <c r="R1603" s="79">
        <v>0</v>
      </c>
      <c r="S1603" s="79">
        <v>0</v>
      </c>
      <c r="T1603" s="79">
        <v>0</v>
      </c>
      <c r="U1603" s="80">
        <v>301138</v>
      </c>
      <c r="V1603" s="78">
        <v>0</v>
      </c>
      <c r="W1603" s="78">
        <v>4</v>
      </c>
      <c r="X1603" s="11" t="str">
        <f ca="1">IF(ISBLANK(BudgetsQTable[[#This Row],[budg_seq_yr]]),"FY"&amp;fiscalyear,"FY"&amp;fiscalyear-1+BudgetsQTable[[#This Row],[budg_seq_yr]])</f>
        <v>FY21</v>
      </c>
      <c r="Y1603" s="79">
        <v>301138</v>
      </c>
      <c r="Z1603" s="78" t="s">
        <v>2869</v>
      </c>
      <c r="AA1603" s="78" t="s">
        <v>468</v>
      </c>
      <c r="AB1603" s="76" t="s">
        <v>2821</v>
      </c>
      <c r="AC1603" s="78" t="s">
        <v>468</v>
      </c>
    </row>
    <row r="1604" spans="1:29" x14ac:dyDescent="0.35">
      <c r="A1604" s="10" t="s">
        <v>1791</v>
      </c>
      <c r="B1604" s="76" t="s">
        <v>2824</v>
      </c>
      <c r="C1604" s="76">
        <f>C1603+(BudgetsQTable[[#This Row],[lead]]&lt;&gt;K1603)</f>
        <v>202</v>
      </c>
      <c r="D1604" s="76">
        <f>D1603*(BudgetsQTable[[#This Row],[lead]]=K1603)+(BudgetsQTable[[#This Row],[prop_id]]&lt;&gt;A1603)</f>
        <v>1</v>
      </c>
      <c r="E1604" s="77">
        <v>43005.593055555553</v>
      </c>
      <c r="F1604" s="78" t="s">
        <v>2817</v>
      </c>
      <c r="G1604" s="78" t="s">
        <v>2818</v>
      </c>
      <c r="H1604" s="78" t="s">
        <v>476</v>
      </c>
      <c r="I1604" s="76" t="s">
        <v>1358</v>
      </c>
      <c r="J1604" s="76" t="s">
        <v>4124</v>
      </c>
      <c r="K1604" s="78" t="s">
        <v>1791</v>
      </c>
      <c r="L1604" s="7" t="str">
        <f>IF(BudgetsQTable[[#This Row],[pi_last_name]]=" ","",HYPERLINK("https://www.ejacket.nsf.gov/ej/showProposal.do?Continue=Y&amp;ID="&amp;BudgetsQTable[[#This Row],[prop_id]],BudgetsQTable[[#This Row],[prop_id]]))</f>
        <v>1763739</v>
      </c>
      <c r="M1604" s="78" t="s">
        <v>1357</v>
      </c>
      <c r="N1604" s="7" t="str">
        <f>IF(BudgetsQTable[[#This Row],[pi_last_name]]=" ","",HYPERLINK("mailto:"&amp;BudgetsQTable[[#This Row],[pi_email]]&amp;"&amp;subject=Your NSF Proposal:  "&amp;BudgetsQTable[[#This Row],[prop_id]],BudgetsQTable[[#This Row],[pi_email]]))</f>
        <v>sampson@cse.psu.edu</v>
      </c>
      <c r="O1604" s="78" t="s">
        <v>2929</v>
      </c>
      <c r="P1604" s="78"/>
      <c r="Q1604" s="78"/>
      <c r="R1604" s="79"/>
      <c r="S1604" s="79"/>
      <c r="T1604" s="79"/>
      <c r="U1604" s="80"/>
      <c r="V1604" s="78">
        <v>0</v>
      </c>
      <c r="W1604" s="78"/>
      <c r="X1604" s="11" t="str">
        <f ca="1">IF(ISBLANK(BudgetsQTable[[#This Row],[budg_seq_yr]]),"FY"&amp;fiscalyear,"FY"&amp;fiscalyear-1+BudgetsQTable[[#This Row],[budg_seq_yr]])</f>
        <v>FY18</v>
      </c>
      <c r="Y1604" s="79">
        <v>850000</v>
      </c>
      <c r="Z1604" s="78" t="s">
        <v>2818</v>
      </c>
      <c r="AA1604" s="78" t="s">
        <v>476</v>
      </c>
      <c r="AB1604" s="76" t="s">
        <v>2821</v>
      </c>
      <c r="AC1604" s="78" t="s">
        <v>3459</v>
      </c>
    </row>
    <row r="1605" spans="1:29" x14ac:dyDescent="0.35">
      <c r="A1605" s="10" t="s">
        <v>1791</v>
      </c>
      <c r="B1605" s="76" t="s">
        <v>2824</v>
      </c>
      <c r="C1605" s="76">
        <f>C1604+(BudgetsQTable[[#This Row],[lead]]&lt;&gt;K1604)</f>
        <v>202</v>
      </c>
      <c r="D1605" s="76">
        <f>D1604*(BudgetsQTable[[#This Row],[lead]]=K1604)+(BudgetsQTable[[#This Row],[prop_id]]&lt;&gt;A1604)</f>
        <v>1</v>
      </c>
      <c r="E1605" s="77">
        <v>43005.593055555553</v>
      </c>
      <c r="F1605" s="78" t="s">
        <v>2817</v>
      </c>
      <c r="G1605" s="78" t="s">
        <v>2818</v>
      </c>
      <c r="H1605" s="78" t="s">
        <v>476</v>
      </c>
      <c r="I1605" s="76" t="s">
        <v>1358</v>
      </c>
      <c r="J1605" s="76" t="s">
        <v>753</v>
      </c>
      <c r="K1605" s="78" t="s">
        <v>1791</v>
      </c>
      <c r="L1605" s="7" t="str">
        <f>IF(BudgetsQTable[[#This Row],[pi_last_name]]=" ","",HYPERLINK("https://www.ejacket.nsf.gov/ej/showProposal.do?Continue=Y&amp;ID="&amp;BudgetsQTable[[#This Row],[prop_id]],BudgetsQTable[[#This Row],[prop_id]]))</f>
        <v/>
      </c>
      <c r="M1605" s="78" t="s">
        <v>753</v>
      </c>
      <c r="N1605" s="7" t="str">
        <f>IF(BudgetsQTable[[#This Row],[pi_last_name]]=" ","",HYPERLINK("mailto:"&amp;BudgetsQTable[[#This Row],[pi_email]]&amp;"&amp;subject=Your NSF Proposal:  "&amp;BudgetsQTable[[#This Row],[prop_id]],BudgetsQTable[[#This Row],[pi_email]]))</f>
        <v/>
      </c>
      <c r="O1605" s="78" t="s">
        <v>753</v>
      </c>
      <c r="P1605" s="78">
        <v>3</v>
      </c>
      <c r="Q1605" s="78">
        <v>1.68</v>
      </c>
      <c r="R1605" s="79">
        <v>0</v>
      </c>
      <c r="S1605" s="79">
        <v>4500</v>
      </c>
      <c r="T1605" s="79">
        <v>0</v>
      </c>
      <c r="U1605" s="80">
        <v>204747</v>
      </c>
      <c r="V1605" s="78">
        <v>0</v>
      </c>
      <c r="W1605" s="78">
        <v>1</v>
      </c>
      <c r="X1605" s="11" t="str">
        <f ca="1">IF(ISBLANK(BudgetsQTable[[#This Row],[budg_seq_yr]]),"FY"&amp;fiscalyear,"FY"&amp;fiscalyear-1+BudgetsQTable[[#This Row],[budg_seq_yr]])</f>
        <v>FY18</v>
      </c>
      <c r="Y1605" s="79">
        <v>204747</v>
      </c>
      <c r="Z1605" s="78" t="s">
        <v>2818</v>
      </c>
      <c r="AA1605" s="78" t="s">
        <v>476</v>
      </c>
      <c r="AB1605" s="76" t="s">
        <v>2821</v>
      </c>
      <c r="AC1605" s="78" t="s">
        <v>3459</v>
      </c>
    </row>
    <row r="1606" spans="1:29" x14ac:dyDescent="0.35">
      <c r="A1606" s="10" t="s">
        <v>1791</v>
      </c>
      <c r="B1606" s="76" t="s">
        <v>2824</v>
      </c>
      <c r="C1606" s="76">
        <f>C1605+(BudgetsQTable[[#This Row],[lead]]&lt;&gt;K1605)</f>
        <v>202</v>
      </c>
      <c r="D1606" s="76">
        <f>D1605*(BudgetsQTable[[#This Row],[lead]]=K1605)+(BudgetsQTable[[#This Row],[prop_id]]&lt;&gt;A1605)</f>
        <v>1</v>
      </c>
      <c r="E1606" s="77">
        <v>43005.593055555553</v>
      </c>
      <c r="F1606" s="78" t="s">
        <v>2817</v>
      </c>
      <c r="G1606" s="78" t="s">
        <v>2818</v>
      </c>
      <c r="H1606" s="78" t="s">
        <v>476</v>
      </c>
      <c r="I1606" s="76" t="s">
        <v>1358</v>
      </c>
      <c r="J1606" s="76" t="s">
        <v>753</v>
      </c>
      <c r="K1606" s="78" t="s">
        <v>1791</v>
      </c>
      <c r="L1606" s="7" t="str">
        <f>IF(BudgetsQTable[[#This Row],[pi_last_name]]=" ","",HYPERLINK("https://www.ejacket.nsf.gov/ej/showProposal.do?Continue=Y&amp;ID="&amp;BudgetsQTable[[#This Row],[prop_id]],BudgetsQTable[[#This Row],[prop_id]]))</f>
        <v/>
      </c>
      <c r="M1606" s="78" t="s">
        <v>753</v>
      </c>
      <c r="N1606" s="7" t="str">
        <f>IF(BudgetsQTable[[#This Row],[pi_last_name]]=" ","",HYPERLINK("mailto:"&amp;BudgetsQTable[[#This Row],[pi_email]]&amp;"&amp;subject=Your NSF Proposal:  "&amp;BudgetsQTable[[#This Row],[prop_id]],BudgetsQTable[[#This Row],[pi_email]]))</f>
        <v/>
      </c>
      <c r="O1606" s="78" t="s">
        <v>753</v>
      </c>
      <c r="P1606" s="78">
        <v>3</v>
      </c>
      <c r="Q1606" s="78">
        <v>1.68</v>
      </c>
      <c r="R1606" s="79">
        <v>0</v>
      </c>
      <c r="S1606" s="79">
        <v>4500</v>
      </c>
      <c r="T1606" s="79">
        <v>0</v>
      </c>
      <c r="U1606" s="80">
        <v>209875</v>
      </c>
      <c r="V1606" s="78">
        <v>0</v>
      </c>
      <c r="W1606" s="78">
        <v>2</v>
      </c>
      <c r="X1606" s="11" t="str">
        <f ca="1">IF(ISBLANK(BudgetsQTable[[#This Row],[budg_seq_yr]]),"FY"&amp;fiscalyear,"FY"&amp;fiscalyear-1+BudgetsQTable[[#This Row],[budg_seq_yr]])</f>
        <v>FY19</v>
      </c>
      <c r="Y1606" s="79">
        <v>209875</v>
      </c>
      <c r="Z1606" s="78" t="s">
        <v>2818</v>
      </c>
      <c r="AA1606" s="78" t="s">
        <v>476</v>
      </c>
      <c r="AB1606" s="76" t="s">
        <v>2821</v>
      </c>
      <c r="AC1606" s="78" t="s">
        <v>3459</v>
      </c>
    </row>
    <row r="1607" spans="1:29" x14ac:dyDescent="0.35">
      <c r="A1607" s="10" t="s">
        <v>1791</v>
      </c>
      <c r="B1607" s="76" t="s">
        <v>2824</v>
      </c>
      <c r="C1607" s="76">
        <f>C1606+(BudgetsQTable[[#This Row],[lead]]&lt;&gt;K1606)</f>
        <v>202</v>
      </c>
      <c r="D1607" s="76">
        <f>D1606*(BudgetsQTable[[#This Row],[lead]]=K1606)+(BudgetsQTable[[#This Row],[prop_id]]&lt;&gt;A1606)</f>
        <v>1</v>
      </c>
      <c r="E1607" s="77">
        <v>43005.593055555553</v>
      </c>
      <c r="F1607" s="78" t="s">
        <v>2817</v>
      </c>
      <c r="G1607" s="78" t="s">
        <v>2818</v>
      </c>
      <c r="H1607" s="78" t="s">
        <v>476</v>
      </c>
      <c r="I1607" s="76" t="s">
        <v>1358</v>
      </c>
      <c r="J1607" s="76" t="s">
        <v>753</v>
      </c>
      <c r="K1607" s="78" t="s">
        <v>1791</v>
      </c>
      <c r="L1607" s="7" t="str">
        <f>IF(BudgetsQTable[[#This Row],[pi_last_name]]=" ","",HYPERLINK("https://www.ejacket.nsf.gov/ej/showProposal.do?Continue=Y&amp;ID="&amp;BudgetsQTable[[#This Row],[prop_id]],BudgetsQTable[[#This Row],[prop_id]]))</f>
        <v/>
      </c>
      <c r="M1607" s="78" t="s">
        <v>753</v>
      </c>
      <c r="N1607" s="7" t="str">
        <f>IF(BudgetsQTable[[#This Row],[pi_last_name]]=" ","",HYPERLINK("mailto:"&amp;BudgetsQTable[[#This Row],[pi_email]]&amp;"&amp;subject=Your NSF Proposal:  "&amp;BudgetsQTable[[#This Row],[prop_id]],BudgetsQTable[[#This Row],[pi_email]]))</f>
        <v/>
      </c>
      <c r="O1607" s="78" t="s">
        <v>753</v>
      </c>
      <c r="P1607" s="78">
        <v>3</v>
      </c>
      <c r="Q1607" s="78">
        <v>1.68</v>
      </c>
      <c r="R1607" s="79">
        <v>0</v>
      </c>
      <c r="S1607" s="79">
        <v>4500</v>
      </c>
      <c r="T1607" s="79">
        <v>0</v>
      </c>
      <c r="U1607" s="80">
        <v>214985</v>
      </c>
      <c r="V1607" s="78">
        <v>0</v>
      </c>
      <c r="W1607" s="78">
        <v>3</v>
      </c>
      <c r="X1607" s="11" t="str">
        <f ca="1">IF(ISBLANK(BudgetsQTable[[#This Row],[budg_seq_yr]]),"FY"&amp;fiscalyear,"FY"&amp;fiscalyear-1+BudgetsQTable[[#This Row],[budg_seq_yr]])</f>
        <v>FY20</v>
      </c>
      <c r="Y1607" s="79">
        <v>214985</v>
      </c>
      <c r="Z1607" s="78" t="s">
        <v>2818</v>
      </c>
      <c r="AA1607" s="78" t="s">
        <v>476</v>
      </c>
      <c r="AB1607" s="76" t="s">
        <v>2821</v>
      </c>
      <c r="AC1607" s="78" t="s">
        <v>3459</v>
      </c>
    </row>
    <row r="1608" spans="1:29" x14ac:dyDescent="0.35">
      <c r="A1608" s="10" t="s">
        <v>1791</v>
      </c>
      <c r="B1608" s="76" t="s">
        <v>2824</v>
      </c>
      <c r="C1608" s="76">
        <f>C1607+(BudgetsQTable[[#This Row],[lead]]&lt;&gt;K1607)</f>
        <v>202</v>
      </c>
      <c r="D1608" s="76">
        <f>D1607*(BudgetsQTable[[#This Row],[lead]]=K1607)+(BudgetsQTable[[#This Row],[prop_id]]&lt;&gt;A1607)</f>
        <v>1</v>
      </c>
      <c r="E1608" s="77">
        <v>43005.593055555553</v>
      </c>
      <c r="F1608" s="78" t="s">
        <v>2817</v>
      </c>
      <c r="G1608" s="78" t="s">
        <v>2818</v>
      </c>
      <c r="H1608" s="78" t="s">
        <v>476</v>
      </c>
      <c r="I1608" s="76" t="s">
        <v>1358</v>
      </c>
      <c r="J1608" s="76" t="s">
        <v>753</v>
      </c>
      <c r="K1608" s="78" t="s">
        <v>1791</v>
      </c>
      <c r="L1608" s="7" t="str">
        <f>IF(BudgetsQTable[[#This Row],[pi_last_name]]=" ","",HYPERLINK("https://www.ejacket.nsf.gov/ej/showProposal.do?Continue=Y&amp;ID="&amp;BudgetsQTable[[#This Row],[prop_id]],BudgetsQTable[[#This Row],[prop_id]]))</f>
        <v/>
      </c>
      <c r="M1608" s="78" t="s">
        <v>753</v>
      </c>
      <c r="N1608" s="7" t="str">
        <f>IF(BudgetsQTable[[#This Row],[pi_last_name]]=" ","",HYPERLINK("mailto:"&amp;BudgetsQTable[[#This Row],[pi_email]]&amp;"&amp;subject=Your NSF Proposal:  "&amp;BudgetsQTable[[#This Row],[prop_id]],BudgetsQTable[[#This Row],[pi_email]]))</f>
        <v/>
      </c>
      <c r="O1608" s="78" t="s">
        <v>753</v>
      </c>
      <c r="P1608" s="78">
        <v>3</v>
      </c>
      <c r="Q1608" s="78">
        <v>1.68</v>
      </c>
      <c r="R1608" s="79">
        <v>0</v>
      </c>
      <c r="S1608" s="79">
        <v>4500</v>
      </c>
      <c r="T1608" s="79">
        <v>0</v>
      </c>
      <c r="U1608" s="80">
        <v>220393</v>
      </c>
      <c r="V1608" s="78">
        <v>0</v>
      </c>
      <c r="W1608" s="78">
        <v>4</v>
      </c>
      <c r="X1608" s="11" t="str">
        <f ca="1">IF(ISBLANK(BudgetsQTable[[#This Row],[budg_seq_yr]]),"FY"&amp;fiscalyear,"FY"&amp;fiscalyear-1+BudgetsQTable[[#This Row],[budg_seq_yr]])</f>
        <v>FY21</v>
      </c>
      <c r="Y1608" s="79">
        <v>220393</v>
      </c>
      <c r="Z1608" s="78" t="s">
        <v>2818</v>
      </c>
      <c r="AA1608" s="78" t="s">
        <v>476</v>
      </c>
      <c r="AB1608" s="76" t="s">
        <v>2821</v>
      </c>
      <c r="AC1608" s="78" t="s">
        <v>3459</v>
      </c>
    </row>
    <row r="1609" spans="1:29" x14ac:dyDescent="0.35">
      <c r="A1609" s="10" t="s">
        <v>4125</v>
      </c>
      <c r="B1609" s="76" t="s">
        <v>2834</v>
      </c>
      <c r="C1609" s="76">
        <f>C1608+(BudgetsQTable[[#This Row],[lead]]&lt;&gt;K1608)</f>
        <v>202</v>
      </c>
      <c r="D1609" s="76">
        <f>D1608*(BudgetsQTable[[#This Row],[lead]]=K1608)+(BudgetsQTable[[#This Row],[prop_id]]&lt;&gt;A1608)</f>
        <v>2</v>
      </c>
      <c r="E1609" s="77">
        <v>43005.583333333336</v>
      </c>
      <c r="F1609" s="78" t="s">
        <v>2817</v>
      </c>
      <c r="G1609" s="78" t="s">
        <v>2818</v>
      </c>
      <c r="H1609" s="78" t="s">
        <v>476</v>
      </c>
      <c r="I1609" s="76" t="s">
        <v>1358</v>
      </c>
      <c r="J1609" s="76" t="s">
        <v>4129</v>
      </c>
      <c r="K1609" s="78" t="s">
        <v>1791</v>
      </c>
      <c r="L1609" s="7" t="str">
        <f>IF(BudgetsQTable[[#This Row],[pi_last_name]]=" ","",HYPERLINK("https://www.ejacket.nsf.gov/ej/showProposal.do?Continue=Y&amp;ID="&amp;BudgetsQTable[[#This Row],[prop_id]],BudgetsQTable[[#This Row],[prop_id]]))</f>
        <v>1763721</v>
      </c>
      <c r="M1609" s="78" t="s">
        <v>742</v>
      </c>
      <c r="N1609" s="7" t="str">
        <f>IF(BudgetsQTable[[#This Row],[pi_last_name]]=" ","",HYPERLINK("mailto:"&amp;BudgetsQTable[[#This Row],[pi_email]]&amp;"&amp;subject=Your NSF Proposal:  "&amp;BudgetsQTable[[#This Row],[prop_id]],BudgetsQTable[[#This Row],[pi_email]]))</f>
        <v>jhari@ucmail.uc.edu</v>
      </c>
      <c r="O1609" s="78" t="s">
        <v>4127</v>
      </c>
      <c r="P1609" s="78"/>
      <c r="Q1609" s="78"/>
      <c r="R1609" s="79"/>
      <c r="S1609" s="79"/>
      <c r="T1609" s="79"/>
      <c r="U1609" s="80"/>
      <c r="V1609" s="78">
        <v>0</v>
      </c>
      <c r="W1609" s="78"/>
      <c r="X1609" s="11" t="str">
        <f ca="1">IF(ISBLANK(BudgetsQTable[[#This Row],[budg_seq_yr]]),"FY"&amp;fiscalyear,"FY"&amp;fiscalyear-1+BudgetsQTable[[#This Row],[budg_seq_yr]])</f>
        <v>FY18</v>
      </c>
      <c r="Y1609" s="79">
        <v>350000</v>
      </c>
      <c r="Z1609" s="78" t="s">
        <v>2818</v>
      </c>
      <c r="AA1609" s="78" t="s">
        <v>476</v>
      </c>
      <c r="AB1609" s="76" t="s">
        <v>2821</v>
      </c>
      <c r="AC1609" s="78" t="s">
        <v>3459</v>
      </c>
    </row>
    <row r="1610" spans="1:29" x14ac:dyDescent="0.35">
      <c r="A1610" s="10" t="s">
        <v>4125</v>
      </c>
      <c r="B1610" s="76" t="s">
        <v>2834</v>
      </c>
      <c r="C1610" s="76">
        <f>C1609+(BudgetsQTable[[#This Row],[lead]]&lt;&gt;K1609)</f>
        <v>202</v>
      </c>
      <c r="D1610" s="76">
        <f>D1609*(BudgetsQTable[[#This Row],[lead]]=K1609)+(BudgetsQTable[[#This Row],[prop_id]]&lt;&gt;A1609)</f>
        <v>2</v>
      </c>
      <c r="E1610" s="77">
        <v>43005.583333333336</v>
      </c>
      <c r="F1610" s="78" t="s">
        <v>2817</v>
      </c>
      <c r="G1610" s="78" t="s">
        <v>2818</v>
      </c>
      <c r="H1610" s="78" t="s">
        <v>476</v>
      </c>
      <c r="I1610" s="76" t="s">
        <v>1358</v>
      </c>
      <c r="J1610" s="76" t="s">
        <v>753</v>
      </c>
      <c r="K1610" s="78" t="s">
        <v>1791</v>
      </c>
      <c r="L1610" s="7" t="str">
        <f>IF(BudgetsQTable[[#This Row],[pi_last_name]]=" ","",HYPERLINK("https://www.ejacket.nsf.gov/ej/showProposal.do?Continue=Y&amp;ID="&amp;BudgetsQTable[[#This Row],[prop_id]],BudgetsQTable[[#This Row],[prop_id]]))</f>
        <v/>
      </c>
      <c r="M1610" s="78" t="s">
        <v>753</v>
      </c>
      <c r="N1610" s="7" t="str">
        <f>IF(BudgetsQTable[[#This Row],[pi_last_name]]=" ","",HYPERLINK("mailto:"&amp;BudgetsQTable[[#This Row],[pi_email]]&amp;"&amp;subject=Your NSF Proposal:  "&amp;BudgetsQTable[[#This Row],[prop_id]],BudgetsQTable[[#This Row],[pi_email]]))</f>
        <v/>
      </c>
      <c r="O1610" s="78" t="s">
        <v>753</v>
      </c>
      <c r="P1610" s="78">
        <v>1</v>
      </c>
      <c r="Q1610" s="78">
        <v>0.34</v>
      </c>
      <c r="R1610" s="79">
        <v>0</v>
      </c>
      <c r="S1610" s="79">
        <v>0</v>
      </c>
      <c r="T1610" s="79">
        <v>0</v>
      </c>
      <c r="U1610" s="80">
        <v>86142</v>
      </c>
      <c r="V1610" s="78">
        <v>0</v>
      </c>
      <c r="W1610" s="78">
        <v>1</v>
      </c>
      <c r="X1610" s="11" t="str">
        <f ca="1">IF(ISBLANK(BudgetsQTable[[#This Row],[budg_seq_yr]]),"FY"&amp;fiscalyear,"FY"&amp;fiscalyear-1+BudgetsQTable[[#This Row],[budg_seq_yr]])</f>
        <v>FY18</v>
      </c>
      <c r="Y1610" s="79">
        <v>86142</v>
      </c>
      <c r="Z1610" s="78" t="s">
        <v>2818</v>
      </c>
      <c r="AA1610" s="78" t="s">
        <v>476</v>
      </c>
      <c r="AB1610" s="76" t="s">
        <v>2821</v>
      </c>
      <c r="AC1610" s="78" t="s">
        <v>3459</v>
      </c>
    </row>
    <row r="1611" spans="1:29" x14ac:dyDescent="0.35">
      <c r="A1611" s="10" t="s">
        <v>4125</v>
      </c>
      <c r="B1611" s="76" t="s">
        <v>2834</v>
      </c>
      <c r="C1611" s="76">
        <f>C1610+(BudgetsQTable[[#This Row],[lead]]&lt;&gt;K1610)</f>
        <v>202</v>
      </c>
      <c r="D1611" s="76">
        <f>D1610*(BudgetsQTable[[#This Row],[lead]]=K1610)+(BudgetsQTable[[#This Row],[prop_id]]&lt;&gt;A1610)</f>
        <v>2</v>
      </c>
      <c r="E1611" s="77">
        <v>43005.583333333336</v>
      </c>
      <c r="F1611" s="78" t="s">
        <v>2817</v>
      </c>
      <c r="G1611" s="78" t="s">
        <v>2818</v>
      </c>
      <c r="H1611" s="78" t="s">
        <v>476</v>
      </c>
      <c r="I1611" s="76" t="s">
        <v>1358</v>
      </c>
      <c r="J1611" s="76" t="s">
        <v>753</v>
      </c>
      <c r="K1611" s="78" t="s">
        <v>1791</v>
      </c>
      <c r="L1611" s="7" t="str">
        <f>IF(BudgetsQTable[[#This Row],[pi_last_name]]=" ","",HYPERLINK("https://www.ejacket.nsf.gov/ej/showProposal.do?Continue=Y&amp;ID="&amp;BudgetsQTable[[#This Row],[prop_id]],BudgetsQTable[[#This Row],[prop_id]]))</f>
        <v/>
      </c>
      <c r="M1611" s="78" t="s">
        <v>753</v>
      </c>
      <c r="N1611" s="7" t="str">
        <f>IF(BudgetsQTable[[#This Row],[pi_last_name]]=" ","",HYPERLINK("mailto:"&amp;BudgetsQTable[[#This Row],[pi_email]]&amp;"&amp;subject=Your NSF Proposal:  "&amp;BudgetsQTable[[#This Row],[prop_id]],BudgetsQTable[[#This Row],[pi_email]]))</f>
        <v/>
      </c>
      <c r="O1611" s="78" t="s">
        <v>753</v>
      </c>
      <c r="P1611" s="78">
        <v>1</v>
      </c>
      <c r="Q1611" s="78">
        <v>0.34</v>
      </c>
      <c r="R1611" s="79">
        <v>0</v>
      </c>
      <c r="S1611" s="79">
        <v>0</v>
      </c>
      <c r="T1611" s="79">
        <v>0</v>
      </c>
      <c r="U1611" s="80">
        <v>87143</v>
      </c>
      <c r="V1611" s="78">
        <v>0</v>
      </c>
      <c r="W1611" s="78">
        <v>2</v>
      </c>
      <c r="X1611" s="11" t="str">
        <f ca="1">IF(ISBLANK(BudgetsQTable[[#This Row],[budg_seq_yr]]),"FY"&amp;fiscalyear,"FY"&amp;fiscalyear-1+BudgetsQTable[[#This Row],[budg_seq_yr]])</f>
        <v>FY19</v>
      </c>
      <c r="Y1611" s="79">
        <v>87143</v>
      </c>
      <c r="Z1611" s="78" t="s">
        <v>2818</v>
      </c>
      <c r="AA1611" s="78" t="s">
        <v>476</v>
      </c>
      <c r="AB1611" s="76" t="s">
        <v>2821</v>
      </c>
      <c r="AC1611" s="78" t="s">
        <v>3459</v>
      </c>
    </row>
    <row r="1612" spans="1:29" x14ac:dyDescent="0.35">
      <c r="A1612" s="10" t="s">
        <v>4125</v>
      </c>
      <c r="B1612" s="76" t="s">
        <v>2834</v>
      </c>
      <c r="C1612" s="76">
        <f>C1611+(BudgetsQTable[[#This Row],[lead]]&lt;&gt;K1611)</f>
        <v>202</v>
      </c>
      <c r="D1612" s="76">
        <f>D1611*(BudgetsQTable[[#This Row],[lead]]=K1611)+(BudgetsQTable[[#This Row],[prop_id]]&lt;&gt;A1611)</f>
        <v>2</v>
      </c>
      <c r="E1612" s="77">
        <v>43005.583333333336</v>
      </c>
      <c r="F1612" s="78" t="s">
        <v>2817</v>
      </c>
      <c r="G1612" s="78" t="s">
        <v>2818</v>
      </c>
      <c r="H1612" s="78" t="s">
        <v>476</v>
      </c>
      <c r="I1612" s="76" t="s">
        <v>1358</v>
      </c>
      <c r="J1612" s="76" t="s">
        <v>753</v>
      </c>
      <c r="K1612" s="78" t="s">
        <v>1791</v>
      </c>
      <c r="L1612" s="7" t="str">
        <f>IF(BudgetsQTable[[#This Row],[pi_last_name]]=" ","",HYPERLINK("https://www.ejacket.nsf.gov/ej/showProposal.do?Continue=Y&amp;ID="&amp;BudgetsQTable[[#This Row],[prop_id]],BudgetsQTable[[#This Row],[prop_id]]))</f>
        <v/>
      </c>
      <c r="M1612" s="78" t="s">
        <v>753</v>
      </c>
      <c r="N1612" s="7" t="str">
        <f>IF(BudgetsQTable[[#This Row],[pi_last_name]]=" ","",HYPERLINK("mailto:"&amp;BudgetsQTable[[#This Row],[pi_email]]&amp;"&amp;subject=Your NSF Proposal:  "&amp;BudgetsQTable[[#This Row],[prop_id]],BudgetsQTable[[#This Row],[pi_email]]))</f>
        <v/>
      </c>
      <c r="O1612" s="78" t="s">
        <v>753</v>
      </c>
      <c r="P1612" s="78">
        <v>1</v>
      </c>
      <c r="Q1612" s="78">
        <v>0.34</v>
      </c>
      <c r="R1612" s="79">
        <v>0</v>
      </c>
      <c r="S1612" s="79">
        <v>0</v>
      </c>
      <c r="T1612" s="79">
        <v>0</v>
      </c>
      <c r="U1612" s="80">
        <v>87965</v>
      </c>
      <c r="V1612" s="78">
        <v>0</v>
      </c>
      <c r="W1612" s="78">
        <v>3</v>
      </c>
      <c r="X1612" s="11" t="str">
        <f ca="1">IF(ISBLANK(BudgetsQTable[[#This Row],[budg_seq_yr]]),"FY"&amp;fiscalyear,"FY"&amp;fiscalyear-1+BudgetsQTable[[#This Row],[budg_seq_yr]])</f>
        <v>FY20</v>
      </c>
      <c r="Y1612" s="79">
        <v>87965</v>
      </c>
      <c r="Z1612" s="78" t="s">
        <v>2818</v>
      </c>
      <c r="AA1612" s="78" t="s">
        <v>476</v>
      </c>
      <c r="AB1612" s="76" t="s">
        <v>2821</v>
      </c>
      <c r="AC1612" s="78" t="s">
        <v>3459</v>
      </c>
    </row>
    <row r="1613" spans="1:29" x14ac:dyDescent="0.35">
      <c r="A1613" s="10" t="s">
        <v>4125</v>
      </c>
      <c r="B1613" s="76" t="s">
        <v>2834</v>
      </c>
      <c r="C1613" s="76">
        <f>C1612+(BudgetsQTable[[#This Row],[lead]]&lt;&gt;K1612)</f>
        <v>202</v>
      </c>
      <c r="D1613" s="76">
        <f>D1612*(BudgetsQTable[[#This Row],[lead]]=K1612)+(BudgetsQTable[[#This Row],[prop_id]]&lt;&gt;A1612)</f>
        <v>2</v>
      </c>
      <c r="E1613" s="77">
        <v>43005.583333333336</v>
      </c>
      <c r="F1613" s="78" t="s">
        <v>2817</v>
      </c>
      <c r="G1613" s="78" t="s">
        <v>2818</v>
      </c>
      <c r="H1613" s="78" t="s">
        <v>476</v>
      </c>
      <c r="I1613" s="76" t="s">
        <v>1358</v>
      </c>
      <c r="J1613" s="76" t="s">
        <v>753</v>
      </c>
      <c r="K1613" s="78" t="s">
        <v>1791</v>
      </c>
      <c r="L1613" s="7" t="str">
        <f>IF(BudgetsQTable[[#This Row],[pi_last_name]]=" ","",HYPERLINK("https://www.ejacket.nsf.gov/ej/showProposal.do?Continue=Y&amp;ID="&amp;BudgetsQTable[[#This Row],[prop_id]],BudgetsQTable[[#This Row],[prop_id]]))</f>
        <v/>
      </c>
      <c r="M1613" s="78" t="s">
        <v>753</v>
      </c>
      <c r="N1613" s="7" t="str">
        <f>IF(BudgetsQTable[[#This Row],[pi_last_name]]=" ","",HYPERLINK("mailto:"&amp;BudgetsQTable[[#This Row],[pi_email]]&amp;"&amp;subject=Your NSF Proposal:  "&amp;BudgetsQTable[[#This Row],[prop_id]],BudgetsQTable[[#This Row],[pi_email]]))</f>
        <v/>
      </c>
      <c r="O1613" s="78" t="s">
        <v>753</v>
      </c>
      <c r="P1613" s="78">
        <v>1</v>
      </c>
      <c r="Q1613" s="78">
        <v>0.34</v>
      </c>
      <c r="R1613" s="79">
        <v>0</v>
      </c>
      <c r="S1613" s="79">
        <v>0</v>
      </c>
      <c r="T1613" s="79">
        <v>0</v>
      </c>
      <c r="U1613" s="80">
        <v>88750</v>
      </c>
      <c r="V1613" s="78">
        <v>0</v>
      </c>
      <c r="W1613" s="78">
        <v>4</v>
      </c>
      <c r="X1613" s="11" t="str">
        <f ca="1">IF(ISBLANK(BudgetsQTable[[#This Row],[budg_seq_yr]]),"FY"&amp;fiscalyear,"FY"&amp;fiscalyear-1+BudgetsQTable[[#This Row],[budg_seq_yr]])</f>
        <v>FY21</v>
      </c>
      <c r="Y1613" s="79">
        <v>88750</v>
      </c>
      <c r="Z1613" s="78" t="s">
        <v>2818</v>
      </c>
      <c r="AA1613" s="78" t="s">
        <v>476</v>
      </c>
      <c r="AB1613" s="76" t="s">
        <v>2821</v>
      </c>
      <c r="AC1613" s="78" t="s">
        <v>3459</v>
      </c>
    </row>
    <row r="1614" spans="1:29" x14ac:dyDescent="0.35">
      <c r="A1614" s="10" t="s">
        <v>1798</v>
      </c>
      <c r="B1614" s="76" t="s">
        <v>2824</v>
      </c>
      <c r="C1614" s="76">
        <f>C1613+(BudgetsQTable[[#This Row],[lead]]&lt;&gt;K1613)</f>
        <v>203</v>
      </c>
      <c r="D1614" s="76">
        <f>D1613*(BudgetsQTable[[#This Row],[lead]]=K1613)+(BudgetsQTable[[#This Row],[prop_id]]&lt;&gt;A1613)</f>
        <v>1</v>
      </c>
      <c r="E1614" s="77">
        <v>43005.594444444447</v>
      </c>
      <c r="F1614" s="78" t="s">
        <v>2817</v>
      </c>
      <c r="G1614" s="78" t="s">
        <v>2818</v>
      </c>
      <c r="H1614" s="78" t="s">
        <v>476</v>
      </c>
      <c r="I1614" s="76" t="s">
        <v>1358</v>
      </c>
      <c r="J1614" s="76" t="s">
        <v>4132</v>
      </c>
      <c r="K1614" s="78" t="s">
        <v>1798</v>
      </c>
      <c r="L1614" s="7" t="str">
        <f>IF(BudgetsQTable[[#This Row],[pi_last_name]]=" ","",HYPERLINK("https://www.ejacket.nsf.gov/ej/showProposal.do?Continue=Y&amp;ID="&amp;BudgetsQTable[[#This Row],[prop_id]],BudgetsQTable[[#This Row],[prop_id]]))</f>
        <v>1763741</v>
      </c>
      <c r="M1614" s="78" t="s">
        <v>1799</v>
      </c>
      <c r="N1614" s="7" t="str">
        <f>IF(BudgetsQTable[[#This Row],[pi_last_name]]=" ","",HYPERLINK("mailto:"&amp;BudgetsQTable[[#This Row],[pi_email]]&amp;"&amp;subject=Your NSF Proposal:  "&amp;BudgetsQTable[[#This Row],[prop_id]],BudgetsQTable[[#This Row],[pi_email]]))</f>
        <v>sanchez@csail.mit.edu</v>
      </c>
      <c r="O1614" s="78" t="s">
        <v>586</v>
      </c>
      <c r="P1614" s="78"/>
      <c r="Q1614" s="78"/>
      <c r="R1614" s="79"/>
      <c r="S1614" s="79"/>
      <c r="T1614" s="79"/>
      <c r="U1614" s="80"/>
      <c r="V1614" s="78">
        <v>0</v>
      </c>
      <c r="W1614" s="78"/>
      <c r="X1614" s="11" t="str">
        <f ca="1">IF(ISBLANK(BudgetsQTable[[#This Row],[budg_seq_yr]]),"FY"&amp;fiscalyear,"FY"&amp;fiscalyear-1+BudgetsQTable[[#This Row],[budg_seq_yr]])</f>
        <v>FY18</v>
      </c>
      <c r="Y1614" s="79">
        <v>600000</v>
      </c>
      <c r="Z1614" s="78" t="s">
        <v>2818</v>
      </c>
      <c r="AA1614" s="78" t="s">
        <v>476</v>
      </c>
      <c r="AB1614" s="76" t="s">
        <v>2821</v>
      </c>
      <c r="AC1614" s="78" t="s">
        <v>3459</v>
      </c>
    </row>
    <row r="1615" spans="1:29" x14ac:dyDescent="0.35">
      <c r="A1615" s="10" t="s">
        <v>1798</v>
      </c>
      <c r="B1615" s="76" t="s">
        <v>2824</v>
      </c>
      <c r="C1615" s="76">
        <f>C1614+(BudgetsQTable[[#This Row],[lead]]&lt;&gt;K1614)</f>
        <v>203</v>
      </c>
      <c r="D1615" s="76">
        <f>D1614*(BudgetsQTable[[#This Row],[lead]]=K1614)+(BudgetsQTable[[#This Row],[prop_id]]&lt;&gt;A1614)</f>
        <v>1</v>
      </c>
      <c r="E1615" s="77">
        <v>43005.594444444447</v>
      </c>
      <c r="F1615" s="78" t="s">
        <v>2817</v>
      </c>
      <c r="G1615" s="78" t="s">
        <v>2818</v>
      </c>
      <c r="H1615" s="78" t="s">
        <v>476</v>
      </c>
      <c r="I1615" s="76" t="s">
        <v>1358</v>
      </c>
      <c r="J1615" s="76" t="s">
        <v>753</v>
      </c>
      <c r="K1615" s="78" t="s">
        <v>1798</v>
      </c>
      <c r="L1615" s="7" t="str">
        <f>IF(BudgetsQTable[[#This Row],[pi_last_name]]=" ","",HYPERLINK("https://www.ejacket.nsf.gov/ej/showProposal.do?Continue=Y&amp;ID="&amp;BudgetsQTable[[#This Row],[prop_id]],BudgetsQTable[[#This Row],[prop_id]]))</f>
        <v/>
      </c>
      <c r="M1615" s="78" t="s">
        <v>753</v>
      </c>
      <c r="N1615" s="7" t="str">
        <f>IF(BudgetsQTable[[#This Row],[pi_last_name]]=" ","",HYPERLINK("mailto:"&amp;BudgetsQTable[[#This Row],[pi_email]]&amp;"&amp;subject=Your NSF Proposal:  "&amp;BudgetsQTable[[#This Row],[prop_id]],BudgetsQTable[[#This Row],[pi_email]]))</f>
        <v/>
      </c>
      <c r="O1615" s="78" t="s">
        <v>753</v>
      </c>
      <c r="P1615" s="78">
        <v>1</v>
      </c>
      <c r="Q1615" s="78">
        <v>0.5</v>
      </c>
      <c r="R1615" s="79">
        <v>0</v>
      </c>
      <c r="S1615" s="79">
        <v>1850</v>
      </c>
      <c r="T1615" s="79">
        <v>0</v>
      </c>
      <c r="U1615" s="80">
        <v>144040</v>
      </c>
      <c r="V1615" s="78">
        <v>0</v>
      </c>
      <c r="W1615" s="78">
        <v>1</v>
      </c>
      <c r="X1615" s="11" t="str">
        <f ca="1">IF(ISBLANK(BudgetsQTable[[#This Row],[budg_seq_yr]]),"FY"&amp;fiscalyear,"FY"&amp;fiscalyear-1+BudgetsQTable[[#This Row],[budg_seq_yr]])</f>
        <v>FY18</v>
      </c>
      <c r="Y1615" s="79">
        <v>144040</v>
      </c>
      <c r="Z1615" s="78" t="s">
        <v>2818</v>
      </c>
      <c r="AA1615" s="78" t="s">
        <v>476</v>
      </c>
      <c r="AB1615" s="76" t="s">
        <v>2821</v>
      </c>
      <c r="AC1615" s="78" t="s">
        <v>3459</v>
      </c>
    </row>
    <row r="1616" spans="1:29" x14ac:dyDescent="0.35">
      <c r="A1616" s="10" t="s">
        <v>1798</v>
      </c>
      <c r="B1616" s="76" t="s">
        <v>2824</v>
      </c>
      <c r="C1616" s="76">
        <f>C1615+(BudgetsQTable[[#This Row],[lead]]&lt;&gt;K1615)</f>
        <v>203</v>
      </c>
      <c r="D1616" s="76">
        <f>D1615*(BudgetsQTable[[#This Row],[lead]]=K1615)+(BudgetsQTable[[#This Row],[prop_id]]&lt;&gt;A1615)</f>
        <v>1</v>
      </c>
      <c r="E1616" s="77">
        <v>43005.594444444447</v>
      </c>
      <c r="F1616" s="78" t="s">
        <v>2817</v>
      </c>
      <c r="G1616" s="78" t="s">
        <v>2818</v>
      </c>
      <c r="H1616" s="78" t="s">
        <v>476</v>
      </c>
      <c r="I1616" s="76" t="s">
        <v>1358</v>
      </c>
      <c r="J1616" s="76" t="s">
        <v>753</v>
      </c>
      <c r="K1616" s="78" t="s">
        <v>1798</v>
      </c>
      <c r="L1616" s="7" t="str">
        <f>IF(BudgetsQTable[[#This Row],[pi_last_name]]=" ","",HYPERLINK("https://www.ejacket.nsf.gov/ej/showProposal.do?Continue=Y&amp;ID="&amp;BudgetsQTable[[#This Row],[prop_id]],BudgetsQTable[[#This Row],[prop_id]]))</f>
        <v/>
      </c>
      <c r="M1616" s="78" t="s">
        <v>753</v>
      </c>
      <c r="N1616" s="7" t="str">
        <f>IF(BudgetsQTable[[#This Row],[pi_last_name]]=" ","",HYPERLINK("mailto:"&amp;BudgetsQTable[[#This Row],[pi_email]]&amp;"&amp;subject=Your NSF Proposal:  "&amp;BudgetsQTable[[#This Row],[prop_id]],BudgetsQTable[[#This Row],[pi_email]]))</f>
        <v/>
      </c>
      <c r="O1616" s="78" t="s">
        <v>753</v>
      </c>
      <c r="P1616" s="78">
        <v>1</v>
      </c>
      <c r="Q1616" s="78">
        <v>0.5</v>
      </c>
      <c r="R1616" s="79">
        <v>0</v>
      </c>
      <c r="S1616" s="79">
        <v>1850</v>
      </c>
      <c r="T1616" s="79">
        <v>0</v>
      </c>
      <c r="U1616" s="80">
        <v>147124</v>
      </c>
      <c r="V1616" s="78">
        <v>0</v>
      </c>
      <c r="W1616" s="78">
        <v>2</v>
      </c>
      <c r="X1616" s="11" t="str">
        <f ca="1">IF(ISBLANK(BudgetsQTable[[#This Row],[budg_seq_yr]]),"FY"&amp;fiscalyear,"FY"&amp;fiscalyear-1+BudgetsQTable[[#This Row],[budg_seq_yr]])</f>
        <v>FY19</v>
      </c>
      <c r="Y1616" s="79">
        <v>147124</v>
      </c>
      <c r="Z1616" s="78" t="s">
        <v>2818</v>
      </c>
      <c r="AA1616" s="78" t="s">
        <v>476</v>
      </c>
      <c r="AB1616" s="76" t="s">
        <v>2821</v>
      </c>
      <c r="AC1616" s="78" t="s">
        <v>3459</v>
      </c>
    </row>
    <row r="1617" spans="1:29" x14ac:dyDescent="0.35">
      <c r="A1617" s="10" t="s">
        <v>1798</v>
      </c>
      <c r="B1617" s="76" t="s">
        <v>2824</v>
      </c>
      <c r="C1617" s="76">
        <f>C1616+(BudgetsQTable[[#This Row],[lead]]&lt;&gt;K1616)</f>
        <v>203</v>
      </c>
      <c r="D1617" s="76">
        <f>D1616*(BudgetsQTable[[#This Row],[lead]]=K1616)+(BudgetsQTable[[#This Row],[prop_id]]&lt;&gt;A1616)</f>
        <v>1</v>
      </c>
      <c r="E1617" s="77">
        <v>43005.594444444447</v>
      </c>
      <c r="F1617" s="78" t="s">
        <v>2817</v>
      </c>
      <c r="G1617" s="78" t="s">
        <v>2818</v>
      </c>
      <c r="H1617" s="78" t="s">
        <v>476</v>
      </c>
      <c r="I1617" s="76" t="s">
        <v>1358</v>
      </c>
      <c r="J1617" s="76" t="s">
        <v>753</v>
      </c>
      <c r="K1617" s="78" t="s">
        <v>1798</v>
      </c>
      <c r="L1617" s="7" t="str">
        <f>IF(BudgetsQTable[[#This Row],[pi_last_name]]=" ","",HYPERLINK("https://www.ejacket.nsf.gov/ej/showProposal.do?Continue=Y&amp;ID="&amp;BudgetsQTable[[#This Row],[prop_id]],BudgetsQTable[[#This Row],[prop_id]]))</f>
        <v/>
      </c>
      <c r="M1617" s="78" t="s">
        <v>753</v>
      </c>
      <c r="N1617" s="7" t="str">
        <f>IF(BudgetsQTable[[#This Row],[pi_last_name]]=" ","",HYPERLINK("mailto:"&amp;BudgetsQTable[[#This Row],[pi_email]]&amp;"&amp;subject=Your NSF Proposal:  "&amp;BudgetsQTable[[#This Row],[prop_id]],BudgetsQTable[[#This Row],[pi_email]]))</f>
        <v/>
      </c>
      <c r="O1617" s="78" t="s">
        <v>753</v>
      </c>
      <c r="P1617" s="78">
        <v>1</v>
      </c>
      <c r="Q1617" s="78">
        <v>0.5</v>
      </c>
      <c r="R1617" s="79">
        <v>0</v>
      </c>
      <c r="S1617" s="79">
        <v>1850</v>
      </c>
      <c r="T1617" s="79">
        <v>0</v>
      </c>
      <c r="U1617" s="80">
        <v>151928</v>
      </c>
      <c r="V1617" s="78">
        <v>0</v>
      </c>
      <c r="W1617" s="78">
        <v>3</v>
      </c>
      <c r="X1617" s="11" t="str">
        <f ca="1">IF(ISBLANK(BudgetsQTable[[#This Row],[budg_seq_yr]]),"FY"&amp;fiscalyear,"FY"&amp;fiscalyear-1+BudgetsQTable[[#This Row],[budg_seq_yr]])</f>
        <v>FY20</v>
      </c>
      <c r="Y1617" s="79">
        <v>151928</v>
      </c>
      <c r="Z1617" s="78" t="s">
        <v>2818</v>
      </c>
      <c r="AA1617" s="78" t="s">
        <v>476</v>
      </c>
      <c r="AB1617" s="76" t="s">
        <v>2821</v>
      </c>
      <c r="AC1617" s="78" t="s">
        <v>3459</v>
      </c>
    </row>
    <row r="1618" spans="1:29" x14ac:dyDescent="0.35">
      <c r="A1618" s="10" t="s">
        <v>1798</v>
      </c>
      <c r="B1618" s="76" t="s">
        <v>2824</v>
      </c>
      <c r="C1618" s="76">
        <f>C1617+(BudgetsQTable[[#This Row],[lead]]&lt;&gt;K1617)</f>
        <v>203</v>
      </c>
      <c r="D1618" s="76">
        <f>D1617*(BudgetsQTable[[#This Row],[lead]]=K1617)+(BudgetsQTable[[#This Row],[prop_id]]&lt;&gt;A1617)</f>
        <v>1</v>
      </c>
      <c r="E1618" s="77">
        <v>43005.594444444447</v>
      </c>
      <c r="F1618" s="78" t="s">
        <v>2817</v>
      </c>
      <c r="G1618" s="78" t="s">
        <v>2818</v>
      </c>
      <c r="H1618" s="78" t="s">
        <v>476</v>
      </c>
      <c r="I1618" s="76" t="s">
        <v>1358</v>
      </c>
      <c r="J1618" s="76" t="s">
        <v>753</v>
      </c>
      <c r="K1618" s="78" t="s">
        <v>1798</v>
      </c>
      <c r="L1618" s="7" t="str">
        <f>IF(BudgetsQTable[[#This Row],[pi_last_name]]=" ","",HYPERLINK("https://www.ejacket.nsf.gov/ej/showProposal.do?Continue=Y&amp;ID="&amp;BudgetsQTable[[#This Row],[prop_id]],BudgetsQTable[[#This Row],[prop_id]]))</f>
        <v/>
      </c>
      <c r="M1618" s="78" t="s">
        <v>753</v>
      </c>
      <c r="N1618" s="7" t="str">
        <f>IF(BudgetsQTable[[#This Row],[pi_last_name]]=" ","",HYPERLINK("mailto:"&amp;BudgetsQTable[[#This Row],[pi_email]]&amp;"&amp;subject=Your NSF Proposal:  "&amp;BudgetsQTable[[#This Row],[prop_id]],BudgetsQTable[[#This Row],[pi_email]]))</f>
        <v/>
      </c>
      <c r="O1618" s="78" t="s">
        <v>753</v>
      </c>
      <c r="P1618" s="78">
        <v>1</v>
      </c>
      <c r="Q1618" s="78">
        <v>0.5</v>
      </c>
      <c r="R1618" s="79">
        <v>0</v>
      </c>
      <c r="S1618" s="79">
        <v>1850</v>
      </c>
      <c r="T1618" s="79">
        <v>0</v>
      </c>
      <c r="U1618" s="80">
        <v>156908</v>
      </c>
      <c r="V1618" s="78">
        <v>0</v>
      </c>
      <c r="W1618" s="78">
        <v>4</v>
      </c>
      <c r="X1618" s="11" t="str">
        <f ca="1">IF(ISBLANK(BudgetsQTable[[#This Row],[budg_seq_yr]]),"FY"&amp;fiscalyear,"FY"&amp;fiscalyear-1+BudgetsQTable[[#This Row],[budg_seq_yr]])</f>
        <v>FY21</v>
      </c>
      <c r="Y1618" s="79">
        <v>156908</v>
      </c>
      <c r="Z1618" s="78" t="s">
        <v>2818</v>
      </c>
      <c r="AA1618" s="78" t="s">
        <v>476</v>
      </c>
      <c r="AB1618" s="76" t="s">
        <v>2821</v>
      </c>
      <c r="AC1618" s="78" t="s">
        <v>3459</v>
      </c>
    </row>
    <row r="1619" spans="1:29" x14ac:dyDescent="0.35">
      <c r="A1619" s="10" t="s">
        <v>4133</v>
      </c>
      <c r="B1619" s="76" t="s">
        <v>2834</v>
      </c>
      <c r="C1619" s="76">
        <f>C1618+(BudgetsQTable[[#This Row],[lead]]&lt;&gt;K1618)</f>
        <v>203</v>
      </c>
      <c r="D1619" s="76">
        <f>D1618*(BudgetsQTable[[#This Row],[lead]]=K1618)+(BudgetsQTable[[#This Row],[prop_id]]&lt;&gt;A1618)</f>
        <v>2</v>
      </c>
      <c r="E1619" s="77">
        <v>43005.563194444447</v>
      </c>
      <c r="F1619" s="78" t="s">
        <v>2817</v>
      </c>
      <c r="G1619" s="78" t="s">
        <v>2818</v>
      </c>
      <c r="H1619" s="78" t="s">
        <v>476</v>
      </c>
      <c r="I1619" s="76" t="s">
        <v>1358</v>
      </c>
      <c r="J1619" s="76" t="s">
        <v>4137</v>
      </c>
      <c r="K1619" s="78" t="s">
        <v>1798</v>
      </c>
      <c r="L1619" s="7" t="str">
        <f>IF(BudgetsQTable[[#This Row],[pi_last_name]]=" ","",HYPERLINK("https://www.ejacket.nsf.gov/ej/showProposal.do?Continue=Y&amp;ID="&amp;BudgetsQTable[[#This Row],[prop_id]],BudgetsQTable[[#This Row],[prop_id]]))</f>
        <v>1763672</v>
      </c>
      <c r="M1619" s="78" t="s">
        <v>4134</v>
      </c>
      <c r="N1619" s="7" t="str">
        <f>IF(BudgetsQTable[[#This Row],[pi_last_name]]=" ","",HYPERLINK("mailto:"&amp;BudgetsQTable[[#This Row],[pi_email]]&amp;"&amp;subject=Your NSF Proposal:  "&amp;BudgetsQTable[[#This Row],[prop_id]],BudgetsQTable[[#This Row],[pi_email]]))</f>
        <v>beckmann@cmu.edu</v>
      </c>
      <c r="O1619" s="78" t="s">
        <v>542</v>
      </c>
      <c r="P1619" s="78"/>
      <c r="Q1619" s="78"/>
      <c r="R1619" s="79"/>
      <c r="S1619" s="79"/>
      <c r="T1619" s="79"/>
      <c r="U1619" s="80"/>
      <c r="V1619" s="78">
        <v>0</v>
      </c>
      <c r="W1619" s="78"/>
      <c r="X1619" s="11" t="str">
        <f ca="1">IF(ISBLANK(BudgetsQTable[[#This Row],[budg_seq_yr]]),"FY"&amp;fiscalyear,"FY"&amp;fiscalyear-1+BudgetsQTable[[#This Row],[budg_seq_yr]])</f>
        <v>FY18</v>
      </c>
      <c r="Y1619" s="79">
        <v>600000</v>
      </c>
      <c r="Z1619" s="78" t="s">
        <v>2818</v>
      </c>
      <c r="AA1619" s="78" t="s">
        <v>476</v>
      </c>
      <c r="AB1619" s="76" t="s">
        <v>2821</v>
      </c>
      <c r="AC1619" s="78" t="s">
        <v>3459</v>
      </c>
    </row>
    <row r="1620" spans="1:29" x14ac:dyDescent="0.35">
      <c r="A1620" s="10" t="s">
        <v>4133</v>
      </c>
      <c r="B1620" s="76" t="s">
        <v>2834</v>
      </c>
      <c r="C1620" s="76">
        <f>C1619+(BudgetsQTable[[#This Row],[lead]]&lt;&gt;K1619)</f>
        <v>203</v>
      </c>
      <c r="D1620" s="76">
        <f>D1619*(BudgetsQTable[[#This Row],[lead]]=K1619)+(BudgetsQTable[[#This Row],[prop_id]]&lt;&gt;A1619)</f>
        <v>2</v>
      </c>
      <c r="E1620" s="77">
        <v>43005.563194444447</v>
      </c>
      <c r="F1620" s="78" t="s">
        <v>2817</v>
      </c>
      <c r="G1620" s="78" t="s">
        <v>2818</v>
      </c>
      <c r="H1620" s="78" t="s">
        <v>476</v>
      </c>
      <c r="I1620" s="76" t="s">
        <v>1358</v>
      </c>
      <c r="J1620" s="76" t="s">
        <v>753</v>
      </c>
      <c r="K1620" s="78" t="s">
        <v>1798</v>
      </c>
      <c r="L1620" s="7" t="str">
        <f>IF(BudgetsQTable[[#This Row],[pi_last_name]]=" ","",HYPERLINK("https://www.ejacket.nsf.gov/ej/showProposal.do?Continue=Y&amp;ID="&amp;BudgetsQTable[[#This Row],[prop_id]],BudgetsQTable[[#This Row],[prop_id]]))</f>
        <v/>
      </c>
      <c r="M1620" s="78" t="s">
        <v>753</v>
      </c>
      <c r="N1620" s="7" t="str">
        <f>IF(BudgetsQTable[[#This Row],[pi_last_name]]=" ","",HYPERLINK("mailto:"&amp;BudgetsQTable[[#This Row],[pi_email]]&amp;"&amp;subject=Your NSF Proposal:  "&amp;BudgetsQTable[[#This Row],[prop_id]],BudgetsQTable[[#This Row],[pi_email]]))</f>
        <v/>
      </c>
      <c r="O1620" s="78" t="s">
        <v>753</v>
      </c>
      <c r="P1620" s="78">
        <v>1</v>
      </c>
      <c r="Q1620" s="78">
        <v>1</v>
      </c>
      <c r="R1620" s="79">
        <v>0</v>
      </c>
      <c r="S1620" s="79">
        <v>6638</v>
      </c>
      <c r="T1620" s="79">
        <v>0</v>
      </c>
      <c r="U1620" s="80">
        <v>143407</v>
      </c>
      <c r="V1620" s="78">
        <v>0</v>
      </c>
      <c r="W1620" s="78">
        <v>1</v>
      </c>
      <c r="X1620" s="11" t="str">
        <f ca="1">IF(ISBLANK(BudgetsQTable[[#This Row],[budg_seq_yr]]),"FY"&amp;fiscalyear,"FY"&amp;fiscalyear-1+BudgetsQTable[[#This Row],[budg_seq_yr]])</f>
        <v>FY18</v>
      </c>
      <c r="Y1620" s="79">
        <v>143407</v>
      </c>
      <c r="Z1620" s="78" t="s">
        <v>2818</v>
      </c>
      <c r="AA1620" s="78" t="s">
        <v>476</v>
      </c>
      <c r="AB1620" s="76" t="s">
        <v>2821</v>
      </c>
      <c r="AC1620" s="78" t="s">
        <v>3459</v>
      </c>
    </row>
    <row r="1621" spans="1:29" x14ac:dyDescent="0.35">
      <c r="A1621" s="10" t="s">
        <v>4133</v>
      </c>
      <c r="B1621" s="76" t="s">
        <v>2834</v>
      </c>
      <c r="C1621" s="76">
        <f>C1620+(BudgetsQTable[[#This Row],[lead]]&lt;&gt;K1620)</f>
        <v>203</v>
      </c>
      <c r="D1621" s="76">
        <f>D1620*(BudgetsQTable[[#This Row],[lead]]=K1620)+(BudgetsQTable[[#This Row],[prop_id]]&lt;&gt;A1620)</f>
        <v>2</v>
      </c>
      <c r="E1621" s="77">
        <v>43005.563194444447</v>
      </c>
      <c r="F1621" s="78" t="s">
        <v>2817</v>
      </c>
      <c r="G1621" s="78" t="s">
        <v>2818</v>
      </c>
      <c r="H1621" s="78" t="s">
        <v>476</v>
      </c>
      <c r="I1621" s="76" t="s">
        <v>1358</v>
      </c>
      <c r="J1621" s="76" t="s">
        <v>753</v>
      </c>
      <c r="K1621" s="78" t="s">
        <v>1798</v>
      </c>
      <c r="L1621" s="7" t="str">
        <f>IF(BudgetsQTable[[#This Row],[pi_last_name]]=" ","",HYPERLINK("https://www.ejacket.nsf.gov/ej/showProposal.do?Continue=Y&amp;ID="&amp;BudgetsQTable[[#This Row],[prop_id]],BudgetsQTable[[#This Row],[prop_id]]))</f>
        <v/>
      </c>
      <c r="M1621" s="78" t="s">
        <v>753</v>
      </c>
      <c r="N1621" s="7" t="str">
        <f>IF(BudgetsQTable[[#This Row],[pi_last_name]]=" ","",HYPERLINK("mailto:"&amp;BudgetsQTable[[#This Row],[pi_email]]&amp;"&amp;subject=Your NSF Proposal:  "&amp;BudgetsQTable[[#This Row],[prop_id]],BudgetsQTable[[#This Row],[pi_email]]))</f>
        <v/>
      </c>
      <c r="O1621" s="78" t="s">
        <v>753</v>
      </c>
      <c r="P1621" s="78">
        <v>1</v>
      </c>
      <c r="Q1621" s="78">
        <v>1</v>
      </c>
      <c r="R1621" s="79">
        <v>0</v>
      </c>
      <c r="S1621" s="79">
        <v>6837</v>
      </c>
      <c r="T1621" s="79">
        <v>0</v>
      </c>
      <c r="U1621" s="80">
        <v>147714</v>
      </c>
      <c r="V1621" s="78">
        <v>0</v>
      </c>
      <c r="W1621" s="78">
        <v>2</v>
      </c>
      <c r="X1621" s="11" t="str">
        <f ca="1">IF(ISBLANK(BudgetsQTable[[#This Row],[budg_seq_yr]]),"FY"&amp;fiscalyear,"FY"&amp;fiscalyear-1+BudgetsQTable[[#This Row],[budg_seq_yr]])</f>
        <v>FY19</v>
      </c>
      <c r="Y1621" s="79">
        <v>147714</v>
      </c>
      <c r="Z1621" s="78" t="s">
        <v>2818</v>
      </c>
      <c r="AA1621" s="78" t="s">
        <v>476</v>
      </c>
      <c r="AB1621" s="76" t="s">
        <v>2821</v>
      </c>
      <c r="AC1621" s="78" t="s">
        <v>3459</v>
      </c>
    </row>
    <row r="1622" spans="1:29" x14ac:dyDescent="0.35">
      <c r="A1622" s="10" t="s">
        <v>4133</v>
      </c>
      <c r="B1622" s="76" t="s">
        <v>2834</v>
      </c>
      <c r="C1622" s="76">
        <f>C1621+(BudgetsQTable[[#This Row],[lead]]&lt;&gt;K1621)</f>
        <v>203</v>
      </c>
      <c r="D1622" s="76">
        <f>D1621*(BudgetsQTable[[#This Row],[lead]]=K1621)+(BudgetsQTable[[#This Row],[prop_id]]&lt;&gt;A1621)</f>
        <v>2</v>
      </c>
      <c r="E1622" s="77">
        <v>43005.563194444447</v>
      </c>
      <c r="F1622" s="78" t="s">
        <v>2817</v>
      </c>
      <c r="G1622" s="78" t="s">
        <v>2818</v>
      </c>
      <c r="H1622" s="78" t="s">
        <v>476</v>
      </c>
      <c r="I1622" s="76" t="s">
        <v>1358</v>
      </c>
      <c r="J1622" s="76" t="s">
        <v>753</v>
      </c>
      <c r="K1622" s="78" t="s">
        <v>1798</v>
      </c>
      <c r="L1622" s="7" t="str">
        <f>IF(BudgetsQTable[[#This Row],[pi_last_name]]=" ","",HYPERLINK("https://www.ejacket.nsf.gov/ej/showProposal.do?Continue=Y&amp;ID="&amp;BudgetsQTable[[#This Row],[prop_id]],BudgetsQTable[[#This Row],[prop_id]]))</f>
        <v/>
      </c>
      <c r="M1622" s="78" t="s">
        <v>753</v>
      </c>
      <c r="N1622" s="7" t="str">
        <f>IF(BudgetsQTable[[#This Row],[pi_last_name]]=" ","",HYPERLINK("mailto:"&amp;BudgetsQTable[[#This Row],[pi_email]]&amp;"&amp;subject=Your NSF Proposal:  "&amp;BudgetsQTable[[#This Row],[prop_id]],BudgetsQTable[[#This Row],[pi_email]]))</f>
        <v/>
      </c>
      <c r="O1622" s="78" t="s">
        <v>753</v>
      </c>
      <c r="P1622" s="78">
        <v>1</v>
      </c>
      <c r="Q1622" s="78">
        <v>1</v>
      </c>
      <c r="R1622" s="79">
        <v>0</v>
      </c>
      <c r="S1622" s="79">
        <v>7042</v>
      </c>
      <c r="T1622" s="79">
        <v>0</v>
      </c>
      <c r="U1622" s="80">
        <v>152156</v>
      </c>
      <c r="V1622" s="78">
        <v>0</v>
      </c>
      <c r="W1622" s="78">
        <v>3</v>
      </c>
      <c r="X1622" s="11" t="str">
        <f ca="1">IF(ISBLANK(BudgetsQTable[[#This Row],[budg_seq_yr]]),"FY"&amp;fiscalyear,"FY"&amp;fiscalyear-1+BudgetsQTable[[#This Row],[budg_seq_yr]])</f>
        <v>FY20</v>
      </c>
      <c r="Y1622" s="79">
        <v>152156</v>
      </c>
      <c r="Z1622" s="78" t="s">
        <v>2818</v>
      </c>
      <c r="AA1622" s="78" t="s">
        <v>476</v>
      </c>
      <c r="AB1622" s="76" t="s">
        <v>2821</v>
      </c>
      <c r="AC1622" s="78" t="s">
        <v>3459</v>
      </c>
    </row>
    <row r="1623" spans="1:29" x14ac:dyDescent="0.35">
      <c r="A1623" s="10" t="s">
        <v>4133</v>
      </c>
      <c r="B1623" s="76" t="s">
        <v>2834</v>
      </c>
      <c r="C1623" s="76">
        <f>C1622+(BudgetsQTable[[#This Row],[lead]]&lt;&gt;K1622)</f>
        <v>203</v>
      </c>
      <c r="D1623" s="76">
        <f>D1622*(BudgetsQTable[[#This Row],[lead]]=K1622)+(BudgetsQTable[[#This Row],[prop_id]]&lt;&gt;A1622)</f>
        <v>2</v>
      </c>
      <c r="E1623" s="77">
        <v>43005.563194444447</v>
      </c>
      <c r="F1623" s="78" t="s">
        <v>2817</v>
      </c>
      <c r="G1623" s="78" t="s">
        <v>2818</v>
      </c>
      <c r="H1623" s="78" t="s">
        <v>476</v>
      </c>
      <c r="I1623" s="76" t="s">
        <v>1358</v>
      </c>
      <c r="J1623" s="76" t="s">
        <v>753</v>
      </c>
      <c r="K1623" s="78" t="s">
        <v>1798</v>
      </c>
      <c r="L1623" s="7" t="str">
        <f>IF(BudgetsQTable[[#This Row],[pi_last_name]]=" ","",HYPERLINK("https://www.ejacket.nsf.gov/ej/showProposal.do?Continue=Y&amp;ID="&amp;BudgetsQTable[[#This Row],[prop_id]],BudgetsQTable[[#This Row],[prop_id]]))</f>
        <v/>
      </c>
      <c r="M1623" s="78" t="s">
        <v>753</v>
      </c>
      <c r="N1623" s="7" t="str">
        <f>IF(BudgetsQTable[[#This Row],[pi_last_name]]=" ","",HYPERLINK("mailto:"&amp;BudgetsQTable[[#This Row],[pi_email]]&amp;"&amp;subject=Your NSF Proposal:  "&amp;BudgetsQTable[[#This Row],[prop_id]],BudgetsQTable[[#This Row],[pi_email]]))</f>
        <v/>
      </c>
      <c r="O1623" s="78" t="s">
        <v>753</v>
      </c>
      <c r="P1623" s="78">
        <v>1</v>
      </c>
      <c r="Q1623" s="78">
        <v>1</v>
      </c>
      <c r="R1623" s="79">
        <v>0</v>
      </c>
      <c r="S1623" s="79">
        <v>7253</v>
      </c>
      <c r="T1623" s="79">
        <v>0</v>
      </c>
      <c r="U1623" s="80">
        <v>156723</v>
      </c>
      <c r="V1623" s="78">
        <v>0</v>
      </c>
      <c r="W1623" s="78">
        <v>4</v>
      </c>
      <c r="X1623" s="11" t="str">
        <f ca="1">IF(ISBLANK(BudgetsQTable[[#This Row],[budg_seq_yr]]),"FY"&amp;fiscalyear,"FY"&amp;fiscalyear-1+BudgetsQTable[[#This Row],[budg_seq_yr]])</f>
        <v>FY21</v>
      </c>
      <c r="Y1623" s="79">
        <v>156723</v>
      </c>
      <c r="Z1623" s="78" t="s">
        <v>2818</v>
      </c>
      <c r="AA1623" s="78" t="s">
        <v>476</v>
      </c>
      <c r="AB1623" s="76" t="s">
        <v>2821</v>
      </c>
      <c r="AC1623" s="78" t="s">
        <v>3459</v>
      </c>
    </row>
    <row r="1624" spans="1:29" x14ac:dyDescent="0.35">
      <c r="A1624" s="10" t="s">
        <v>1806</v>
      </c>
      <c r="B1624" s="76" t="s">
        <v>2824</v>
      </c>
      <c r="C1624" s="76">
        <f>C1623+(BudgetsQTable[[#This Row],[lead]]&lt;&gt;K1623)</f>
        <v>204</v>
      </c>
      <c r="D1624" s="76">
        <f>D1623*(BudgetsQTable[[#This Row],[lead]]=K1623)+(BudgetsQTable[[#This Row],[prop_id]]&lt;&gt;A1623)</f>
        <v>1</v>
      </c>
      <c r="E1624" s="77">
        <v>43005.595138888886</v>
      </c>
      <c r="F1624" s="78" t="s">
        <v>2839</v>
      </c>
      <c r="G1624" s="78" t="s">
        <v>2840</v>
      </c>
      <c r="H1624" s="78" t="s">
        <v>464</v>
      </c>
      <c r="I1624" s="76" t="s">
        <v>1188</v>
      </c>
      <c r="J1624" s="76" t="s">
        <v>4139</v>
      </c>
      <c r="K1624" s="78" t="s">
        <v>1806</v>
      </c>
      <c r="L1624" s="7" t="str">
        <f>IF(BudgetsQTable[[#This Row],[pi_last_name]]=" ","",HYPERLINK("https://www.ejacket.nsf.gov/ej/showProposal.do?Continue=Y&amp;ID="&amp;BudgetsQTable[[#This Row],[prop_id]],BudgetsQTable[[#This Row],[prop_id]]))</f>
        <v>1763742</v>
      </c>
      <c r="M1624" s="78" t="s">
        <v>1807</v>
      </c>
      <c r="N1624" s="7" t="str">
        <f>IF(BudgetsQTable[[#This Row],[pi_last_name]]=" ","",HYPERLINK("mailto:"&amp;BudgetsQTable[[#This Row],[pi_email]]&amp;"&amp;subject=Your NSF Proposal:  "&amp;BudgetsQTable[[#This Row],[prop_id]],BudgetsQTable[[#This Row],[pi_email]]))</f>
        <v>bmm@cs.duke.edu</v>
      </c>
      <c r="O1624" s="78" t="s">
        <v>565</v>
      </c>
      <c r="P1624" s="78"/>
      <c r="Q1624" s="78"/>
      <c r="R1624" s="79"/>
      <c r="S1624" s="79"/>
      <c r="T1624" s="79"/>
      <c r="U1624" s="80"/>
      <c r="V1624" s="78">
        <v>0</v>
      </c>
      <c r="W1624" s="78"/>
      <c r="X1624" s="11" t="str">
        <f ca="1">IF(ISBLANK(BudgetsQTable[[#This Row],[budg_seq_yr]]),"FY"&amp;fiscalyear,"FY"&amp;fiscalyear-1+BudgetsQTable[[#This Row],[budg_seq_yr]])</f>
        <v>FY18</v>
      </c>
      <c r="Y1624" s="79">
        <v>599972</v>
      </c>
      <c r="Z1624" s="78" t="s">
        <v>2840</v>
      </c>
      <c r="AA1624" s="78" t="s">
        <v>464</v>
      </c>
      <c r="AB1624" s="76" t="s">
        <v>2821</v>
      </c>
      <c r="AC1624" s="78" t="s">
        <v>485</v>
      </c>
    </row>
    <row r="1625" spans="1:29" x14ac:dyDescent="0.35">
      <c r="A1625" s="10" t="s">
        <v>1806</v>
      </c>
      <c r="B1625" s="76" t="s">
        <v>2824</v>
      </c>
      <c r="C1625" s="76">
        <f>C1624+(BudgetsQTable[[#This Row],[lead]]&lt;&gt;K1624)</f>
        <v>204</v>
      </c>
      <c r="D1625" s="76">
        <f>D1624*(BudgetsQTable[[#This Row],[lead]]=K1624)+(BudgetsQTable[[#This Row],[prop_id]]&lt;&gt;A1624)</f>
        <v>1</v>
      </c>
      <c r="E1625" s="77">
        <v>43005.595138888886</v>
      </c>
      <c r="F1625" s="78" t="s">
        <v>2839</v>
      </c>
      <c r="G1625" s="78" t="s">
        <v>2840</v>
      </c>
      <c r="H1625" s="78" t="s">
        <v>464</v>
      </c>
      <c r="I1625" s="76" t="s">
        <v>1188</v>
      </c>
      <c r="J1625" s="76" t="s">
        <v>753</v>
      </c>
      <c r="K1625" s="78" t="s">
        <v>1806</v>
      </c>
      <c r="L1625" s="7" t="str">
        <f>IF(BudgetsQTable[[#This Row],[pi_last_name]]=" ","",HYPERLINK("https://www.ejacket.nsf.gov/ej/showProposal.do?Continue=Y&amp;ID="&amp;BudgetsQTable[[#This Row],[prop_id]],BudgetsQTable[[#This Row],[prop_id]]))</f>
        <v/>
      </c>
      <c r="M1625" s="78" t="s">
        <v>753</v>
      </c>
      <c r="N1625" s="7" t="str">
        <f>IF(BudgetsQTable[[#This Row],[pi_last_name]]=" ","",HYPERLINK("mailto:"&amp;BudgetsQTable[[#This Row],[pi_email]]&amp;"&amp;subject=Your NSF Proposal:  "&amp;BudgetsQTable[[#This Row],[prop_id]],BudgetsQTable[[#This Row],[pi_email]]))</f>
        <v/>
      </c>
      <c r="O1625" s="78" t="s">
        <v>753</v>
      </c>
      <c r="P1625" s="78">
        <v>1</v>
      </c>
      <c r="Q1625" s="78">
        <v>1.75</v>
      </c>
      <c r="R1625" s="79">
        <v>0</v>
      </c>
      <c r="S1625" s="79">
        <v>3000</v>
      </c>
      <c r="T1625" s="79">
        <v>0</v>
      </c>
      <c r="U1625" s="80">
        <v>192776</v>
      </c>
      <c r="V1625" s="78">
        <v>0</v>
      </c>
      <c r="W1625" s="78">
        <v>1</v>
      </c>
      <c r="X1625" s="11" t="str">
        <f ca="1">IF(ISBLANK(BudgetsQTable[[#This Row],[budg_seq_yr]]),"FY"&amp;fiscalyear,"FY"&amp;fiscalyear-1+BudgetsQTable[[#This Row],[budg_seq_yr]])</f>
        <v>FY18</v>
      </c>
      <c r="Y1625" s="79">
        <v>192776</v>
      </c>
      <c r="Z1625" s="78" t="s">
        <v>2840</v>
      </c>
      <c r="AA1625" s="78" t="s">
        <v>464</v>
      </c>
      <c r="AB1625" s="76" t="s">
        <v>2821</v>
      </c>
      <c r="AC1625" s="78" t="s">
        <v>485</v>
      </c>
    </row>
    <row r="1626" spans="1:29" x14ac:dyDescent="0.35">
      <c r="A1626" s="10" t="s">
        <v>1806</v>
      </c>
      <c r="B1626" s="76" t="s">
        <v>2824</v>
      </c>
      <c r="C1626" s="76">
        <f>C1625+(BudgetsQTable[[#This Row],[lead]]&lt;&gt;K1625)</f>
        <v>204</v>
      </c>
      <c r="D1626" s="76">
        <f>D1625*(BudgetsQTable[[#This Row],[lead]]=K1625)+(BudgetsQTable[[#This Row],[prop_id]]&lt;&gt;A1625)</f>
        <v>1</v>
      </c>
      <c r="E1626" s="77">
        <v>43005.595138888886</v>
      </c>
      <c r="F1626" s="78" t="s">
        <v>2839</v>
      </c>
      <c r="G1626" s="78" t="s">
        <v>2840</v>
      </c>
      <c r="H1626" s="78" t="s">
        <v>464</v>
      </c>
      <c r="I1626" s="76" t="s">
        <v>1188</v>
      </c>
      <c r="J1626" s="76" t="s">
        <v>753</v>
      </c>
      <c r="K1626" s="78" t="s">
        <v>1806</v>
      </c>
      <c r="L1626" s="7" t="str">
        <f>IF(BudgetsQTable[[#This Row],[pi_last_name]]=" ","",HYPERLINK("https://www.ejacket.nsf.gov/ej/showProposal.do?Continue=Y&amp;ID="&amp;BudgetsQTable[[#This Row],[prop_id]],BudgetsQTable[[#This Row],[prop_id]]))</f>
        <v/>
      </c>
      <c r="M1626" s="78" t="s">
        <v>753</v>
      </c>
      <c r="N1626" s="7" t="str">
        <f>IF(BudgetsQTable[[#This Row],[pi_last_name]]=" ","",HYPERLINK("mailto:"&amp;BudgetsQTable[[#This Row],[pi_email]]&amp;"&amp;subject=Your NSF Proposal:  "&amp;BudgetsQTable[[#This Row],[prop_id]],BudgetsQTable[[#This Row],[pi_email]]))</f>
        <v/>
      </c>
      <c r="O1626" s="78" t="s">
        <v>753</v>
      </c>
      <c r="P1626" s="78">
        <v>1</v>
      </c>
      <c r="Q1626" s="78">
        <v>1.75</v>
      </c>
      <c r="R1626" s="79">
        <v>0</v>
      </c>
      <c r="S1626" s="79">
        <v>3090</v>
      </c>
      <c r="T1626" s="79">
        <v>0</v>
      </c>
      <c r="U1626" s="80">
        <v>200414</v>
      </c>
      <c r="V1626" s="78">
        <v>0</v>
      </c>
      <c r="W1626" s="78">
        <v>2</v>
      </c>
      <c r="X1626" s="11" t="str">
        <f ca="1">IF(ISBLANK(BudgetsQTable[[#This Row],[budg_seq_yr]]),"FY"&amp;fiscalyear,"FY"&amp;fiscalyear-1+BudgetsQTable[[#This Row],[budg_seq_yr]])</f>
        <v>FY19</v>
      </c>
      <c r="Y1626" s="79">
        <v>200414</v>
      </c>
      <c r="Z1626" s="78" t="s">
        <v>2840</v>
      </c>
      <c r="AA1626" s="78" t="s">
        <v>464</v>
      </c>
      <c r="AB1626" s="76" t="s">
        <v>2821</v>
      </c>
      <c r="AC1626" s="78" t="s">
        <v>485</v>
      </c>
    </row>
    <row r="1627" spans="1:29" x14ac:dyDescent="0.35">
      <c r="A1627" s="10" t="s">
        <v>1806</v>
      </c>
      <c r="B1627" s="76" t="s">
        <v>2824</v>
      </c>
      <c r="C1627" s="76">
        <f>C1626+(BudgetsQTable[[#This Row],[lead]]&lt;&gt;K1626)</f>
        <v>204</v>
      </c>
      <c r="D1627" s="76">
        <f>D1626*(BudgetsQTable[[#This Row],[lead]]=K1626)+(BudgetsQTable[[#This Row],[prop_id]]&lt;&gt;A1626)</f>
        <v>1</v>
      </c>
      <c r="E1627" s="77">
        <v>43005.595138888886</v>
      </c>
      <c r="F1627" s="78" t="s">
        <v>2839</v>
      </c>
      <c r="G1627" s="78" t="s">
        <v>2840</v>
      </c>
      <c r="H1627" s="78" t="s">
        <v>464</v>
      </c>
      <c r="I1627" s="76" t="s">
        <v>1188</v>
      </c>
      <c r="J1627" s="76" t="s">
        <v>753</v>
      </c>
      <c r="K1627" s="78" t="s">
        <v>1806</v>
      </c>
      <c r="L1627" s="7" t="str">
        <f>IF(BudgetsQTable[[#This Row],[pi_last_name]]=" ","",HYPERLINK("https://www.ejacket.nsf.gov/ej/showProposal.do?Continue=Y&amp;ID="&amp;BudgetsQTable[[#This Row],[prop_id]],BudgetsQTable[[#This Row],[prop_id]]))</f>
        <v/>
      </c>
      <c r="M1627" s="78" t="s">
        <v>753</v>
      </c>
      <c r="N1627" s="7" t="str">
        <f>IF(BudgetsQTable[[#This Row],[pi_last_name]]=" ","",HYPERLINK("mailto:"&amp;BudgetsQTable[[#This Row],[pi_email]]&amp;"&amp;subject=Your NSF Proposal:  "&amp;BudgetsQTable[[#This Row],[prop_id]],BudgetsQTable[[#This Row],[pi_email]]))</f>
        <v/>
      </c>
      <c r="O1627" s="78" t="s">
        <v>753</v>
      </c>
      <c r="P1627" s="78">
        <v>1</v>
      </c>
      <c r="Q1627" s="78">
        <v>1.75</v>
      </c>
      <c r="R1627" s="79">
        <v>0</v>
      </c>
      <c r="S1627" s="79">
        <v>3183</v>
      </c>
      <c r="T1627" s="79">
        <v>0</v>
      </c>
      <c r="U1627" s="80">
        <v>206782</v>
      </c>
      <c r="V1627" s="78">
        <v>0</v>
      </c>
      <c r="W1627" s="78">
        <v>3</v>
      </c>
      <c r="X1627" s="11" t="str">
        <f ca="1">IF(ISBLANK(BudgetsQTable[[#This Row],[budg_seq_yr]]),"FY"&amp;fiscalyear,"FY"&amp;fiscalyear-1+BudgetsQTable[[#This Row],[budg_seq_yr]])</f>
        <v>FY20</v>
      </c>
      <c r="Y1627" s="79">
        <v>206782</v>
      </c>
      <c r="Z1627" s="78" t="s">
        <v>2840</v>
      </c>
      <c r="AA1627" s="78" t="s">
        <v>464</v>
      </c>
      <c r="AB1627" s="76" t="s">
        <v>2821</v>
      </c>
      <c r="AC1627" s="78" t="s">
        <v>485</v>
      </c>
    </row>
    <row r="1628" spans="1:29" x14ac:dyDescent="0.35">
      <c r="A1628" s="10" t="s">
        <v>4140</v>
      </c>
      <c r="B1628" s="76" t="s">
        <v>2834</v>
      </c>
      <c r="C1628" s="76">
        <f>C1627+(BudgetsQTable[[#This Row],[lead]]&lt;&gt;K1627)</f>
        <v>204</v>
      </c>
      <c r="D1628" s="76">
        <f>D1627*(BudgetsQTable[[#This Row],[lead]]=K1627)+(BudgetsQTable[[#This Row],[prop_id]]&lt;&gt;A1627)</f>
        <v>2</v>
      </c>
      <c r="E1628" s="77">
        <v>43005.423611111109</v>
      </c>
      <c r="F1628" s="78" t="s">
        <v>2839</v>
      </c>
      <c r="G1628" s="78" t="s">
        <v>2840</v>
      </c>
      <c r="H1628" s="78" t="s">
        <v>464</v>
      </c>
      <c r="I1628" s="76" t="s">
        <v>1188</v>
      </c>
      <c r="J1628" s="76" t="s">
        <v>4142</v>
      </c>
      <c r="K1628" s="78" t="s">
        <v>1806</v>
      </c>
      <c r="L1628" s="7" t="str">
        <f>IF(BudgetsQTable[[#This Row],[pi_last_name]]=" ","",HYPERLINK("https://www.ejacket.nsf.gov/ej/showProposal.do?Continue=Y&amp;ID="&amp;BudgetsQTable[[#This Row],[prop_id]],BudgetsQTable[[#This Row],[prop_id]]))</f>
        <v>1763492</v>
      </c>
      <c r="M1628" s="78" t="s">
        <v>4141</v>
      </c>
      <c r="N1628" s="7" t="str">
        <f>IF(BudgetsQTable[[#This Row],[pi_last_name]]=" ","",HYPERLINK("mailto:"&amp;BudgetsQTable[[#This Row],[pi_email]]&amp;"&amp;subject=Your NSF Proposal:  "&amp;BudgetsQTable[[#This Row],[prop_id]],BudgetsQTable[[#This Row],[pi_email]]))</f>
        <v>greg.laughlin@yale.edu</v>
      </c>
      <c r="O1628" s="78" t="s">
        <v>3033</v>
      </c>
      <c r="P1628" s="78"/>
      <c r="Q1628" s="78"/>
      <c r="R1628" s="79"/>
      <c r="S1628" s="79"/>
      <c r="T1628" s="79"/>
      <c r="U1628" s="80"/>
      <c r="V1628" s="78">
        <v>0</v>
      </c>
      <c r="W1628" s="78"/>
      <c r="X1628" s="11" t="str">
        <f ca="1">IF(ISBLANK(BudgetsQTable[[#This Row],[budg_seq_yr]]),"FY"&amp;fiscalyear,"FY"&amp;fiscalyear-1+BudgetsQTable[[#This Row],[budg_seq_yr]])</f>
        <v>FY18</v>
      </c>
      <c r="Y1628" s="79">
        <v>194172</v>
      </c>
      <c r="Z1628" s="78" t="s">
        <v>2840</v>
      </c>
      <c r="AA1628" s="78" t="s">
        <v>464</v>
      </c>
      <c r="AB1628" s="76" t="s">
        <v>2821</v>
      </c>
      <c r="AC1628" s="78" t="s">
        <v>485</v>
      </c>
    </row>
    <row r="1629" spans="1:29" x14ac:dyDescent="0.35">
      <c r="A1629" s="10" t="s">
        <v>4140</v>
      </c>
      <c r="B1629" s="76" t="s">
        <v>2834</v>
      </c>
      <c r="C1629" s="76">
        <f>C1628+(BudgetsQTable[[#This Row],[lead]]&lt;&gt;K1628)</f>
        <v>204</v>
      </c>
      <c r="D1629" s="76">
        <f>D1628*(BudgetsQTable[[#This Row],[lead]]=K1628)+(BudgetsQTable[[#This Row],[prop_id]]&lt;&gt;A1628)</f>
        <v>2</v>
      </c>
      <c r="E1629" s="77">
        <v>43005.423611111109</v>
      </c>
      <c r="F1629" s="78" t="s">
        <v>2839</v>
      </c>
      <c r="G1629" s="78" t="s">
        <v>2840</v>
      </c>
      <c r="H1629" s="78" t="s">
        <v>464</v>
      </c>
      <c r="I1629" s="76" t="s">
        <v>1188</v>
      </c>
      <c r="J1629" s="76" t="s">
        <v>753</v>
      </c>
      <c r="K1629" s="78" t="s">
        <v>1806</v>
      </c>
      <c r="L1629" s="7" t="str">
        <f>IF(BudgetsQTable[[#This Row],[pi_last_name]]=" ","",HYPERLINK("https://www.ejacket.nsf.gov/ej/showProposal.do?Continue=Y&amp;ID="&amp;BudgetsQTable[[#This Row],[prop_id]],BudgetsQTable[[#This Row],[prop_id]]))</f>
        <v/>
      </c>
      <c r="M1629" s="78" t="s">
        <v>753</v>
      </c>
      <c r="N1629" s="7" t="str">
        <f>IF(BudgetsQTable[[#This Row],[pi_last_name]]=" ","",HYPERLINK("mailto:"&amp;BudgetsQTable[[#This Row],[pi_email]]&amp;"&amp;subject=Your NSF Proposal:  "&amp;BudgetsQTable[[#This Row],[prop_id]],BudgetsQTable[[#This Row],[pi_email]]))</f>
        <v/>
      </c>
      <c r="O1629" s="78" t="s">
        <v>753</v>
      </c>
      <c r="P1629" s="78">
        <v>1</v>
      </c>
      <c r="Q1629" s="78">
        <v>1.3</v>
      </c>
      <c r="R1629" s="79">
        <v>0</v>
      </c>
      <c r="S1629" s="79">
        <v>0</v>
      </c>
      <c r="T1629" s="79">
        <v>0</v>
      </c>
      <c r="U1629" s="80">
        <v>62821</v>
      </c>
      <c r="V1629" s="78">
        <v>0</v>
      </c>
      <c r="W1629" s="78">
        <v>1</v>
      </c>
      <c r="X1629" s="11" t="str">
        <f ca="1">IF(ISBLANK(BudgetsQTable[[#This Row],[budg_seq_yr]]),"FY"&amp;fiscalyear,"FY"&amp;fiscalyear-1+BudgetsQTable[[#This Row],[budg_seq_yr]])</f>
        <v>FY18</v>
      </c>
      <c r="Y1629" s="79">
        <v>62821</v>
      </c>
      <c r="Z1629" s="78" t="s">
        <v>2840</v>
      </c>
      <c r="AA1629" s="78" t="s">
        <v>464</v>
      </c>
      <c r="AB1629" s="76" t="s">
        <v>2821</v>
      </c>
      <c r="AC1629" s="78" t="s">
        <v>485</v>
      </c>
    </row>
    <row r="1630" spans="1:29" x14ac:dyDescent="0.35">
      <c r="A1630" s="10" t="s">
        <v>4140</v>
      </c>
      <c r="B1630" s="76" t="s">
        <v>2834</v>
      </c>
      <c r="C1630" s="76">
        <f>C1629+(BudgetsQTable[[#This Row],[lead]]&lt;&gt;K1629)</f>
        <v>204</v>
      </c>
      <c r="D1630" s="76">
        <f>D1629*(BudgetsQTable[[#This Row],[lead]]=K1629)+(BudgetsQTable[[#This Row],[prop_id]]&lt;&gt;A1629)</f>
        <v>2</v>
      </c>
      <c r="E1630" s="77">
        <v>43005.423611111109</v>
      </c>
      <c r="F1630" s="78" t="s">
        <v>2839</v>
      </c>
      <c r="G1630" s="78" t="s">
        <v>2840</v>
      </c>
      <c r="H1630" s="78" t="s">
        <v>464</v>
      </c>
      <c r="I1630" s="76" t="s">
        <v>1188</v>
      </c>
      <c r="J1630" s="76" t="s">
        <v>753</v>
      </c>
      <c r="K1630" s="78" t="s">
        <v>1806</v>
      </c>
      <c r="L1630" s="7" t="str">
        <f>IF(BudgetsQTable[[#This Row],[pi_last_name]]=" ","",HYPERLINK("https://www.ejacket.nsf.gov/ej/showProposal.do?Continue=Y&amp;ID="&amp;BudgetsQTable[[#This Row],[prop_id]],BudgetsQTable[[#This Row],[prop_id]]))</f>
        <v/>
      </c>
      <c r="M1630" s="78" t="s">
        <v>753</v>
      </c>
      <c r="N1630" s="7" t="str">
        <f>IF(BudgetsQTable[[#This Row],[pi_last_name]]=" ","",HYPERLINK("mailto:"&amp;BudgetsQTable[[#This Row],[pi_email]]&amp;"&amp;subject=Your NSF Proposal:  "&amp;BudgetsQTable[[#This Row],[prop_id]],BudgetsQTable[[#This Row],[pi_email]]))</f>
        <v/>
      </c>
      <c r="O1630" s="78" t="s">
        <v>753</v>
      </c>
      <c r="P1630" s="78">
        <v>1</v>
      </c>
      <c r="Q1630" s="78">
        <v>1.3</v>
      </c>
      <c r="R1630" s="79">
        <v>0</v>
      </c>
      <c r="S1630" s="79">
        <v>0</v>
      </c>
      <c r="T1630" s="79">
        <v>0</v>
      </c>
      <c r="U1630" s="80">
        <v>64705</v>
      </c>
      <c r="V1630" s="78">
        <v>0</v>
      </c>
      <c r="W1630" s="78">
        <v>2</v>
      </c>
      <c r="X1630" s="11" t="str">
        <f ca="1">IF(ISBLANK(BudgetsQTable[[#This Row],[budg_seq_yr]]),"FY"&amp;fiscalyear,"FY"&amp;fiscalyear-1+BudgetsQTable[[#This Row],[budg_seq_yr]])</f>
        <v>FY19</v>
      </c>
      <c r="Y1630" s="79">
        <v>64705</v>
      </c>
      <c r="Z1630" s="78" t="s">
        <v>2840</v>
      </c>
      <c r="AA1630" s="78" t="s">
        <v>464</v>
      </c>
      <c r="AB1630" s="76" t="s">
        <v>2821</v>
      </c>
      <c r="AC1630" s="78" t="s">
        <v>485</v>
      </c>
    </row>
    <row r="1631" spans="1:29" x14ac:dyDescent="0.35">
      <c r="A1631" s="10" t="s">
        <v>4140</v>
      </c>
      <c r="B1631" s="76" t="s">
        <v>2834</v>
      </c>
      <c r="C1631" s="76">
        <f>C1630+(BudgetsQTable[[#This Row],[lead]]&lt;&gt;K1630)</f>
        <v>204</v>
      </c>
      <c r="D1631" s="76">
        <f>D1630*(BudgetsQTable[[#This Row],[lead]]=K1630)+(BudgetsQTable[[#This Row],[prop_id]]&lt;&gt;A1630)</f>
        <v>2</v>
      </c>
      <c r="E1631" s="77">
        <v>43005.423611111109</v>
      </c>
      <c r="F1631" s="78" t="s">
        <v>2839</v>
      </c>
      <c r="G1631" s="78" t="s">
        <v>2840</v>
      </c>
      <c r="H1631" s="78" t="s">
        <v>464</v>
      </c>
      <c r="I1631" s="76" t="s">
        <v>1188</v>
      </c>
      <c r="J1631" s="76" t="s">
        <v>753</v>
      </c>
      <c r="K1631" s="78" t="s">
        <v>1806</v>
      </c>
      <c r="L1631" s="7" t="str">
        <f>IF(BudgetsQTable[[#This Row],[pi_last_name]]=" ","",HYPERLINK("https://www.ejacket.nsf.gov/ej/showProposal.do?Continue=Y&amp;ID="&amp;BudgetsQTable[[#This Row],[prop_id]],BudgetsQTable[[#This Row],[prop_id]]))</f>
        <v/>
      </c>
      <c r="M1631" s="78" t="s">
        <v>753</v>
      </c>
      <c r="N1631" s="7" t="str">
        <f>IF(BudgetsQTable[[#This Row],[pi_last_name]]=" ","",HYPERLINK("mailto:"&amp;BudgetsQTable[[#This Row],[pi_email]]&amp;"&amp;subject=Your NSF Proposal:  "&amp;BudgetsQTable[[#This Row],[prop_id]],BudgetsQTable[[#This Row],[pi_email]]))</f>
        <v/>
      </c>
      <c r="O1631" s="78" t="s">
        <v>753</v>
      </c>
      <c r="P1631" s="78">
        <v>1</v>
      </c>
      <c r="Q1631" s="78">
        <v>1.3</v>
      </c>
      <c r="R1631" s="79">
        <v>0</v>
      </c>
      <c r="S1631" s="79">
        <v>0</v>
      </c>
      <c r="T1631" s="79">
        <v>0</v>
      </c>
      <c r="U1631" s="80">
        <v>66646</v>
      </c>
      <c r="V1631" s="78">
        <v>0</v>
      </c>
      <c r="W1631" s="78">
        <v>3</v>
      </c>
      <c r="X1631" s="11" t="str">
        <f ca="1">IF(ISBLANK(BudgetsQTable[[#This Row],[budg_seq_yr]]),"FY"&amp;fiscalyear,"FY"&amp;fiscalyear-1+BudgetsQTable[[#This Row],[budg_seq_yr]])</f>
        <v>FY20</v>
      </c>
      <c r="Y1631" s="79">
        <v>66646</v>
      </c>
      <c r="Z1631" s="78" t="s">
        <v>2840</v>
      </c>
      <c r="AA1631" s="78" t="s">
        <v>464</v>
      </c>
      <c r="AB1631" s="76" t="s">
        <v>2821</v>
      </c>
      <c r="AC1631" s="78" t="s">
        <v>485</v>
      </c>
    </row>
    <row r="1632" spans="1:29" x14ac:dyDescent="0.35">
      <c r="A1632" s="10" t="s">
        <v>4143</v>
      </c>
      <c r="B1632" s="76" t="s">
        <v>2834</v>
      </c>
      <c r="C1632" s="76">
        <f>C1631+(BudgetsQTable[[#This Row],[lead]]&lt;&gt;K1631)</f>
        <v>204</v>
      </c>
      <c r="D1632" s="76">
        <f>D1631*(BudgetsQTable[[#This Row],[lead]]=K1631)+(BudgetsQTable[[#This Row],[prop_id]]&lt;&gt;A1631)</f>
        <v>3</v>
      </c>
      <c r="E1632" s="77">
        <v>43005.636805555558</v>
      </c>
      <c r="F1632" s="78" t="s">
        <v>2839</v>
      </c>
      <c r="G1632" s="78" t="s">
        <v>2840</v>
      </c>
      <c r="H1632" s="78" t="s">
        <v>464</v>
      </c>
      <c r="I1632" s="76" t="s">
        <v>1188</v>
      </c>
      <c r="J1632" s="76" t="s">
        <v>4146</v>
      </c>
      <c r="K1632" s="78" t="s">
        <v>1806</v>
      </c>
      <c r="L1632" s="7" t="str">
        <f>IF(BudgetsQTable[[#This Row],[pi_last_name]]=" ","",HYPERLINK("https://www.ejacket.nsf.gov/ej/showProposal.do?Continue=Y&amp;ID="&amp;BudgetsQTable[[#This Row],[prop_id]],BudgetsQTable[[#This Row],[prop_id]]))</f>
        <v>1763841</v>
      </c>
      <c r="M1632" s="78" t="s">
        <v>4144</v>
      </c>
      <c r="N1632" s="7" t="str">
        <f>IF(BudgetsQTable[[#This Row],[pi_last_name]]=" ","",HYPERLINK("mailto:"&amp;BudgetsQTable[[#This Row],[pi_email]]&amp;"&amp;subject=Your NSF Proposal:  "&amp;BudgetsQTable[[#This Row],[prop_id]],BudgetsQTable[[#This Row],[pi_email]]))</f>
        <v>pbg@illinois.edu</v>
      </c>
      <c r="O1632" s="78" t="s">
        <v>676</v>
      </c>
      <c r="P1632" s="78"/>
      <c r="Q1632" s="78"/>
      <c r="R1632" s="79"/>
      <c r="S1632" s="79"/>
      <c r="T1632" s="79"/>
      <c r="U1632" s="80"/>
      <c r="V1632" s="78">
        <v>0</v>
      </c>
      <c r="W1632" s="78"/>
      <c r="X1632" s="11" t="str">
        <f ca="1">IF(ISBLANK(BudgetsQTable[[#This Row],[budg_seq_yr]]),"FY"&amp;fiscalyear,"FY"&amp;fiscalyear-1+BudgetsQTable[[#This Row],[budg_seq_yr]])</f>
        <v>FY18</v>
      </c>
      <c r="Y1632" s="79">
        <v>400000</v>
      </c>
      <c r="Z1632" s="78" t="s">
        <v>2840</v>
      </c>
      <c r="AA1632" s="78" t="s">
        <v>464</v>
      </c>
      <c r="AB1632" s="76" t="s">
        <v>2821</v>
      </c>
      <c r="AC1632" s="78" t="s">
        <v>485</v>
      </c>
    </row>
    <row r="1633" spans="1:29" x14ac:dyDescent="0.35">
      <c r="A1633" s="10" t="s">
        <v>4143</v>
      </c>
      <c r="B1633" s="76" t="s">
        <v>2834</v>
      </c>
      <c r="C1633" s="76">
        <f>C1632+(BudgetsQTable[[#This Row],[lead]]&lt;&gt;K1632)</f>
        <v>204</v>
      </c>
      <c r="D1633" s="76">
        <f>D1632*(BudgetsQTable[[#This Row],[lead]]=K1632)+(BudgetsQTable[[#This Row],[prop_id]]&lt;&gt;A1632)</f>
        <v>3</v>
      </c>
      <c r="E1633" s="77">
        <v>43005.636805555558</v>
      </c>
      <c r="F1633" s="78" t="s">
        <v>2839</v>
      </c>
      <c r="G1633" s="78" t="s">
        <v>2840</v>
      </c>
      <c r="H1633" s="78" t="s">
        <v>464</v>
      </c>
      <c r="I1633" s="76" t="s">
        <v>1188</v>
      </c>
      <c r="J1633" s="76" t="s">
        <v>753</v>
      </c>
      <c r="K1633" s="78" t="s">
        <v>1806</v>
      </c>
      <c r="L1633" s="7" t="str">
        <f>IF(BudgetsQTable[[#This Row],[pi_last_name]]=" ","",HYPERLINK("https://www.ejacket.nsf.gov/ej/showProposal.do?Continue=Y&amp;ID="&amp;BudgetsQTable[[#This Row],[prop_id]],BudgetsQTable[[#This Row],[prop_id]]))</f>
        <v/>
      </c>
      <c r="M1633" s="78" t="s">
        <v>753</v>
      </c>
      <c r="N1633" s="7" t="str">
        <f>IF(BudgetsQTable[[#This Row],[pi_last_name]]=" ","",HYPERLINK("mailto:"&amp;BudgetsQTable[[#This Row],[pi_email]]&amp;"&amp;subject=Your NSF Proposal:  "&amp;BudgetsQTable[[#This Row],[prop_id]],BudgetsQTable[[#This Row],[pi_email]]))</f>
        <v/>
      </c>
      <c r="O1633" s="78" t="s">
        <v>753</v>
      </c>
      <c r="P1633" s="78">
        <v>1</v>
      </c>
      <c r="Q1633" s="78">
        <v>1</v>
      </c>
      <c r="R1633" s="79">
        <v>0</v>
      </c>
      <c r="S1633" s="79">
        <v>3750</v>
      </c>
      <c r="T1633" s="79">
        <v>0</v>
      </c>
      <c r="U1633" s="80">
        <v>128770</v>
      </c>
      <c r="V1633" s="78">
        <v>0</v>
      </c>
      <c r="W1633" s="78">
        <v>1</v>
      </c>
      <c r="X1633" s="11" t="str">
        <f ca="1">IF(ISBLANK(BudgetsQTable[[#This Row],[budg_seq_yr]]),"FY"&amp;fiscalyear,"FY"&amp;fiscalyear-1+BudgetsQTable[[#This Row],[budg_seq_yr]])</f>
        <v>FY18</v>
      </c>
      <c r="Y1633" s="79">
        <v>128770</v>
      </c>
      <c r="Z1633" s="78" t="s">
        <v>2840</v>
      </c>
      <c r="AA1633" s="78" t="s">
        <v>464</v>
      </c>
      <c r="AB1633" s="76" t="s">
        <v>2821</v>
      </c>
      <c r="AC1633" s="78" t="s">
        <v>485</v>
      </c>
    </row>
    <row r="1634" spans="1:29" x14ac:dyDescent="0.35">
      <c r="A1634" s="10" t="s">
        <v>4143</v>
      </c>
      <c r="B1634" s="76" t="s">
        <v>2834</v>
      </c>
      <c r="C1634" s="76">
        <f>C1633+(BudgetsQTable[[#This Row],[lead]]&lt;&gt;K1633)</f>
        <v>204</v>
      </c>
      <c r="D1634" s="76">
        <f>D1633*(BudgetsQTable[[#This Row],[lead]]=K1633)+(BudgetsQTable[[#This Row],[prop_id]]&lt;&gt;A1633)</f>
        <v>3</v>
      </c>
      <c r="E1634" s="77">
        <v>43005.636805555558</v>
      </c>
      <c r="F1634" s="78" t="s">
        <v>2839</v>
      </c>
      <c r="G1634" s="78" t="s">
        <v>2840</v>
      </c>
      <c r="H1634" s="78" t="s">
        <v>464</v>
      </c>
      <c r="I1634" s="76" t="s">
        <v>1188</v>
      </c>
      <c r="J1634" s="76" t="s">
        <v>753</v>
      </c>
      <c r="K1634" s="78" t="s">
        <v>1806</v>
      </c>
      <c r="L1634" s="7" t="str">
        <f>IF(BudgetsQTable[[#This Row],[pi_last_name]]=" ","",HYPERLINK("https://www.ejacket.nsf.gov/ej/showProposal.do?Continue=Y&amp;ID="&amp;BudgetsQTable[[#This Row],[prop_id]],BudgetsQTable[[#This Row],[prop_id]]))</f>
        <v/>
      </c>
      <c r="M1634" s="78" t="s">
        <v>753</v>
      </c>
      <c r="N1634" s="7" t="str">
        <f>IF(BudgetsQTable[[#This Row],[pi_last_name]]=" ","",HYPERLINK("mailto:"&amp;BudgetsQTable[[#This Row],[pi_email]]&amp;"&amp;subject=Your NSF Proposal:  "&amp;BudgetsQTable[[#This Row],[prop_id]],BudgetsQTable[[#This Row],[pi_email]]))</f>
        <v/>
      </c>
      <c r="O1634" s="78" t="s">
        <v>753</v>
      </c>
      <c r="P1634" s="78">
        <v>1</v>
      </c>
      <c r="Q1634" s="78">
        <v>1</v>
      </c>
      <c r="R1634" s="79">
        <v>0</v>
      </c>
      <c r="S1634" s="79">
        <v>3750</v>
      </c>
      <c r="T1634" s="79">
        <v>0</v>
      </c>
      <c r="U1634" s="80">
        <v>133270</v>
      </c>
      <c r="V1634" s="78">
        <v>0</v>
      </c>
      <c r="W1634" s="78">
        <v>2</v>
      </c>
      <c r="X1634" s="11" t="str">
        <f ca="1">IF(ISBLANK(BudgetsQTable[[#This Row],[budg_seq_yr]]),"FY"&amp;fiscalyear,"FY"&amp;fiscalyear-1+BudgetsQTable[[#This Row],[budg_seq_yr]])</f>
        <v>FY19</v>
      </c>
      <c r="Y1634" s="79">
        <v>133270</v>
      </c>
      <c r="Z1634" s="78" t="s">
        <v>2840</v>
      </c>
      <c r="AA1634" s="78" t="s">
        <v>464</v>
      </c>
      <c r="AB1634" s="76" t="s">
        <v>2821</v>
      </c>
      <c r="AC1634" s="78" t="s">
        <v>485</v>
      </c>
    </row>
    <row r="1635" spans="1:29" x14ac:dyDescent="0.35">
      <c r="A1635" s="10" t="s">
        <v>4143</v>
      </c>
      <c r="B1635" s="76" t="s">
        <v>2834</v>
      </c>
      <c r="C1635" s="76">
        <f>C1634+(BudgetsQTable[[#This Row],[lead]]&lt;&gt;K1634)</f>
        <v>204</v>
      </c>
      <c r="D1635" s="76">
        <f>D1634*(BudgetsQTable[[#This Row],[lead]]=K1634)+(BudgetsQTable[[#This Row],[prop_id]]&lt;&gt;A1634)</f>
        <v>3</v>
      </c>
      <c r="E1635" s="77">
        <v>43005.636805555558</v>
      </c>
      <c r="F1635" s="78" t="s">
        <v>2839</v>
      </c>
      <c r="G1635" s="78" t="s">
        <v>2840</v>
      </c>
      <c r="H1635" s="78" t="s">
        <v>464</v>
      </c>
      <c r="I1635" s="76" t="s">
        <v>1188</v>
      </c>
      <c r="J1635" s="76" t="s">
        <v>753</v>
      </c>
      <c r="K1635" s="78" t="s">
        <v>1806</v>
      </c>
      <c r="L1635" s="7" t="str">
        <f>IF(BudgetsQTable[[#This Row],[pi_last_name]]=" ","",HYPERLINK("https://www.ejacket.nsf.gov/ej/showProposal.do?Continue=Y&amp;ID="&amp;BudgetsQTable[[#This Row],[prop_id]],BudgetsQTable[[#This Row],[prop_id]]))</f>
        <v/>
      </c>
      <c r="M1635" s="78" t="s">
        <v>753</v>
      </c>
      <c r="N1635" s="7" t="str">
        <f>IF(BudgetsQTable[[#This Row],[pi_last_name]]=" ","",HYPERLINK("mailto:"&amp;BudgetsQTable[[#This Row],[pi_email]]&amp;"&amp;subject=Your NSF Proposal:  "&amp;BudgetsQTable[[#This Row],[prop_id]],BudgetsQTable[[#This Row],[pi_email]]))</f>
        <v/>
      </c>
      <c r="O1635" s="78" t="s">
        <v>753</v>
      </c>
      <c r="P1635" s="78">
        <v>1</v>
      </c>
      <c r="Q1635" s="78">
        <v>1</v>
      </c>
      <c r="R1635" s="79">
        <v>0</v>
      </c>
      <c r="S1635" s="79">
        <v>3750</v>
      </c>
      <c r="T1635" s="79">
        <v>0</v>
      </c>
      <c r="U1635" s="80">
        <v>137960</v>
      </c>
      <c r="V1635" s="78">
        <v>0</v>
      </c>
      <c r="W1635" s="78">
        <v>3</v>
      </c>
      <c r="X1635" s="11" t="str">
        <f ca="1">IF(ISBLANK(BudgetsQTable[[#This Row],[budg_seq_yr]]),"FY"&amp;fiscalyear,"FY"&amp;fiscalyear-1+BudgetsQTable[[#This Row],[budg_seq_yr]])</f>
        <v>FY20</v>
      </c>
      <c r="Y1635" s="79">
        <v>137960</v>
      </c>
      <c r="Z1635" s="78" t="s">
        <v>2840</v>
      </c>
      <c r="AA1635" s="78" t="s">
        <v>464</v>
      </c>
      <c r="AB1635" s="76" t="s">
        <v>2821</v>
      </c>
      <c r="AC1635" s="78" t="s">
        <v>485</v>
      </c>
    </row>
    <row r="1636" spans="1:29" x14ac:dyDescent="0.35">
      <c r="A1636" s="10" t="s">
        <v>1809</v>
      </c>
      <c r="B1636" s="76" t="s">
        <v>2824</v>
      </c>
      <c r="C1636" s="76">
        <f>C1635+(BudgetsQTable[[#This Row],[lead]]&lt;&gt;K1635)</f>
        <v>205</v>
      </c>
      <c r="D1636" s="76">
        <f>D1635*(BudgetsQTable[[#This Row],[lead]]=K1635)+(BudgetsQTable[[#This Row],[prop_id]]&lt;&gt;A1635)</f>
        <v>1</v>
      </c>
      <c r="E1636" s="77">
        <v>43005.595833333333</v>
      </c>
      <c r="F1636" s="78" t="s">
        <v>2839</v>
      </c>
      <c r="G1636" s="78" t="s">
        <v>2840</v>
      </c>
      <c r="H1636" s="78" t="s">
        <v>462</v>
      </c>
      <c r="I1636" s="76" t="s">
        <v>757</v>
      </c>
      <c r="J1636" s="76" t="s">
        <v>4148</v>
      </c>
      <c r="K1636" s="78" t="s">
        <v>1809</v>
      </c>
      <c r="L1636" s="7" t="str">
        <f>IF(BudgetsQTable[[#This Row],[pi_last_name]]=" ","",HYPERLINK("https://www.ejacket.nsf.gov/ej/showProposal.do?Continue=Y&amp;ID="&amp;BudgetsQTable[[#This Row],[prop_id]],BudgetsQTable[[#This Row],[prop_id]]))</f>
        <v>1763743</v>
      </c>
      <c r="M1636" s="78" t="s">
        <v>1810</v>
      </c>
      <c r="N1636" s="7" t="str">
        <f>IF(BudgetsQTable[[#This Row],[pi_last_name]]=" ","",HYPERLINK("mailto:"&amp;BudgetsQTable[[#This Row],[pi_email]]&amp;"&amp;subject=Your NSF Proposal:  "&amp;BudgetsQTable[[#This Row],[prop_id]],BudgetsQTable[[#This Row],[pi_email]]))</f>
        <v>pdinda@northwestern.edu</v>
      </c>
      <c r="O1636" s="78" t="s">
        <v>600</v>
      </c>
      <c r="P1636" s="78"/>
      <c r="Q1636" s="78"/>
      <c r="R1636" s="79"/>
      <c r="S1636" s="79"/>
      <c r="T1636" s="79"/>
      <c r="U1636" s="80"/>
      <c r="V1636" s="78">
        <v>0</v>
      </c>
      <c r="W1636" s="78"/>
      <c r="X1636" s="11" t="str">
        <f ca="1">IF(ISBLANK(BudgetsQTable[[#This Row],[budg_seq_yr]]),"FY"&amp;fiscalyear,"FY"&amp;fiscalyear-1+BudgetsQTable[[#This Row],[budg_seq_yr]])</f>
        <v>FY18</v>
      </c>
      <c r="Y1636" s="79">
        <v>909275</v>
      </c>
      <c r="Z1636" s="78" t="s">
        <v>2840</v>
      </c>
      <c r="AA1636" s="78" t="s">
        <v>462</v>
      </c>
      <c r="AB1636" s="76" t="s">
        <v>2821</v>
      </c>
      <c r="AC1636" s="78" t="s">
        <v>485</v>
      </c>
    </row>
    <row r="1637" spans="1:29" x14ac:dyDescent="0.35">
      <c r="A1637" s="10" t="s">
        <v>1809</v>
      </c>
      <c r="B1637" s="76" t="s">
        <v>2824</v>
      </c>
      <c r="C1637" s="76">
        <f>C1636+(BudgetsQTable[[#This Row],[lead]]&lt;&gt;K1636)</f>
        <v>205</v>
      </c>
      <c r="D1637" s="76">
        <f>D1636*(BudgetsQTable[[#This Row],[lead]]=K1636)+(BudgetsQTable[[#This Row],[prop_id]]&lt;&gt;A1636)</f>
        <v>1</v>
      </c>
      <c r="E1637" s="77">
        <v>43005.595833333333</v>
      </c>
      <c r="F1637" s="78" t="s">
        <v>2839</v>
      </c>
      <c r="G1637" s="78" t="s">
        <v>2840</v>
      </c>
      <c r="H1637" s="78" t="s">
        <v>462</v>
      </c>
      <c r="I1637" s="76" t="s">
        <v>757</v>
      </c>
      <c r="J1637" s="76" t="s">
        <v>753</v>
      </c>
      <c r="K1637" s="78" t="s">
        <v>1809</v>
      </c>
      <c r="L1637" s="7" t="str">
        <f>IF(BudgetsQTable[[#This Row],[pi_last_name]]=" ","",HYPERLINK("https://www.ejacket.nsf.gov/ej/showProposal.do?Continue=Y&amp;ID="&amp;BudgetsQTable[[#This Row],[prop_id]],BudgetsQTable[[#This Row],[prop_id]]))</f>
        <v/>
      </c>
      <c r="M1637" s="78" t="s">
        <v>753</v>
      </c>
      <c r="N1637" s="7" t="str">
        <f>IF(BudgetsQTable[[#This Row],[pi_last_name]]=" ","",HYPERLINK("mailto:"&amp;BudgetsQTable[[#This Row],[pi_email]]&amp;"&amp;subject=Your NSF Proposal:  "&amp;BudgetsQTable[[#This Row],[prop_id]],BudgetsQTable[[#This Row],[pi_email]]))</f>
        <v/>
      </c>
      <c r="O1637" s="78" t="s">
        <v>753</v>
      </c>
      <c r="P1637" s="78">
        <v>3</v>
      </c>
      <c r="Q1637" s="78">
        <v>3</v>
      </c>
      <c r="R1637" s="79">
        <v>0</v>
      </c>
      <c r="S1637" s="79">
        <v>3000</v>
      </c>
      <c r="T1637" s="79">
        <v>12000</v>
      </c>
      <c r="U1637" s="80">
        <v>301885</v>
      </c>
      <c r="V1637" s="78">
        <v>0</v>
      </c>
      <c r="W1637" s="78">
        <v>1</v>
      </c>
      <c r="X1637" s="11" t="str">
        <f ca="1">IF(ISBLANK(BudgetsQTable[[#This Row],[budg_seq_yr]]),"FY"&amp;fiscalyear,"FY"&amp;fiscalyear-1+BudgetsQTable[[#This Row],[budg_seq_yr]])</f>
        <v>FY18</v>
      </c>
      <c r="Y1637" s="79">
        <v>301885</v>
      </c>
      <c r="Z1637" s="78" t="s">
        <v>2840</v>
      </c>
      <c r="AA1637" s="78" t="s">
        <v>462</v>
      </c>
      <c r="AB1637" s="76" t="s">
        <v>2821</v>
      </c>
      <c r="AC1637" s="78" t="s">
        <v>485</v>
      </c>
    </row>
    <row r="1638" spans="1:29" x14ac:dyDescent="0.35">
      <c r="A1638" s="10" t="s">
        <v>1809</v>
      </c>
      <c r="B1638" s="76" t="s">
        <v>2824</v>
      </c>
      <c r="C1638" s="76">
        <f>C1637+(BudgetsQTable[[#This Row],[lead]]&lt;&gt;K1637)</f>
        <v>205</v>
      </c>
      <c r="D1638" s="76">
        <f>D1637*(BudgetsQTable[[#This Row],[lead]]=K1637)+(BudgetsQTable[[#This Row],[prop_id]]&lt;&gt;A1637)</f>
        <v>1</v>
      </c>
      <c r="E1638" s="77">
        <v>43005.595833333333</v>
      </c>
      <c r="F1638" s="78" t="s">
        <v>2839</v>
      </c>
      <c r="G1638" s="78" t="s">
        <v>2840</v>
      </c>
      <c r="H1638" s="78" t="s">
        <v>462</v>
      </c>
      <c r="I1638" s="76" t="s">
        <v>757</v>
      </c>
      <c r="J1638" s="76" t="s">
        <v>753</v>
      </c>
      <c r="K1638" s="78" t="s">
        <v>1809</v>
      </c>
      <c r="L1638" s="7" t="str">
        <f>IF(BudgetsQTable[[#This Row],[pi_last_name]]=" ","",HYPERLINK("https://www.ejacket.nsf.gov/ej/showProposal.do?Continue=Y&amp;ID="&amp;BudgetsQTable[[#This Row],[prop_id]],BudgetsQTable[[#This Row],[prop_id]]))</f>
        <v/>
      </c>
      <c r="M1638" s="78" t="s">
        <v>753</v>
      </c>
      <c r="N1638" s="7" t="str">
        <f>IF(BudgetsQTable[[#This Row],[pi_last_name]]=" ","",HYPERLINK("mailto:"&amp;BudgetsQTable[[#This Row],[pi_email]]&amp;"&amp;subject=Your NSF Proposal:  "&amp;BudgetsQTable[[#This Row],[prop_id]],BudgetsQTable[[#This Row],[pi_email]]))</f>
        <v/>
      </c>
      <c r="O1638" s="78" t="s">
        <v>753</v>
      </c>
      <c r="P1638" s="78">
        <v>3</v>
      </c>
      <c r="Q1638" s="78">
        <v>3</v>
      </c>
      <c r="R1638" s="79">
        <v>0</v>
      </c>
      <c r="S1638" s="79">
        <v>3000</v>
      </c>
      <c r="T1638" s="79">
        <v>0</v>
      </c>
      <c r="U1638" s="80">
        <v>298987</v>
      </c>
      <c r="V1638" s="78">
        <v>0</v>
      </c>
      <c r="W1638" s="78">
        <v>2</v>
      </c>
      <c r="X1638" s="11" t="str">
        <f ca="1">IF(ISBLANK(BudgetsQTable[[#This Row],[budg_seq_yr]]),"FY"&amp;fiscalyear,"FY"&amp;fiscalyear-1+BudgetsQTable[[#This Row],[budg_seq_yr]])</f>
        <v>FY19</v>
      </c>
      <c r="Y1638" s="79">
        <v>298987</v>
      </c>
      <c r="Z1638" s="78" t="s">
        <v>2840</v>
      </c>
      <c r="AA1638" s="78" t="s">
        <v>462</v>
      </c>
      <c r="AB1638" s="76" t="s">
        <v>2821</v>
      </c>
      <c r="AC1638" s="78" t="s">
        <v>485</v>
      </c>
    </row>
    <row r="1639" spans="1:29" x14ac:dyDescent="0.35">
      <c r="A1639" s="10" t="s">
        <v>1809</v>
      </c>
      <c r="B1639" s="76" t="s">
        <v>2824</v>
      </c>
      <c r="C1639" s="76">
        <f>C1638+(BudgetsQTable[[#This Row],[lead]]&lt;&gt;K1638)</f>
        <v>205</v>
      </c>
      <c r="D1639" s="76">
        <f>D1638*(BudgetsQTable[[#This Row],[lead]]=K1638)+(BudgetsQTable[[#This Row],[prop_id]]&lt;&gt;A1638)</f>
        <v>1</v>
      </c>
      <c r="E1639" s="77">
        <v>43005.595833333333</v>
      </c>
      <c r="F1639" s="78" t="s">
        <v>2839</v>
      </c>
      <c r="G1639" s="78" t="s">
        <v>2840</v>
      </c>
      <c r="H1639" s="78" t="s">
        <v>462</v>
      </c>
      <c r="I1639" s="76" t="s">
        <v>757</v>
      </c>
      <c r="J1639" s="76" t="s">
        <v>753</v>
      </c>
      <c r="K1639" s="78" t="s">
        <v>1809</v>
      </c>
      <c r="L1639" s="7" t="str">
        <f>IF(BudgetsQTable[[#This Row],[pi_last_name]]=" ","",HYPERLINK("https://www.ejacket.nsf.gov/ej/showProposal.do?Continue=Y&amp;ID="&amp;BudgetsQTable[[#This Row],[prop_id]],BudgetsQTable[[#This Row],[prop_id]]))</f>
        <v/>
      </c>
      <c r="M1639" s="78" t="s">
        <v>753</v>
      </c>
      <c r="N1639" s="7" t="str">
        <f>IF(BudgetsQTable[[#This Row],[pi_last_name]]=" ","",HYPERLINK("mailto:"&amp;BudgetsQTable[[#This Row],[pi_email]]&amp;"&amp;subject=Your NSF Proposal:  "&amp;BudgetsQTable[[#This Row],[prop_id]],BudgetsQTable[[#This Row],[pi_email]]))</f>
        <v/>
      </c>
      <c r="O1639" s="78" t="s">
        <v>753</v>
      </c>
      <c r="P1639" s="78">
        <v>3</v>
      </c>
      <c r="Q1639" s="78">
        <v>3</v>
      </c>
      <c r="R1639" s="79">
        <v>0</v>
      </c>
      <c r="S1639" s="79">
        <v>3000</v>
      </c>
      <c r="T1639" s="79">
        <v>0</v>
      </c>
      <c r="U1639" s="80">
        <v>308403</v>
      </c>
      <c r="V1639" s="78">
        <v>0</v>
      </c>
      <c r="W1639" s="78">
        <v>3</v>
      </c>
      <c r="X1639" s="11" t="str">
        <f ca="1">IF(ISBLANK(BudgetsQTable[[#This Row],[budg_seq_yr]]),"FY"&amp;fiscalyear,"FY"&amp;fiscalyear-1+BudgetsQTable[[#This Row],[budg_seq_yr]])</f>
        <v>FY20</v>
      </c>
      <c r="Y1639" s="79">
        <v>308403</v>
      </c>
      <c r="Z1639" s="78" t="s">
        <v>2840</v>
      </c>
      <c r="AA1639" s="78" t="s">
        <v>462</v>
      </c>
      <c r="AB1639" s="76" t="s">
        <v>2821</v>
      </c>
      <c r="AC1639" s="78" t="s">
        <v>485</v>
      </c>
    </row>
    <row r="1640" spans="1:29" x14ac:dyDescent="0.35">
      <c r="A1640" s="10" t="s">
        <v>4149</v>
      </c>
      <c r="B1640" s="76" t="s">
        <v>2834</v>
      </c>
      <c r="C1640" s="76">
        <f>C1639+(BudgetsQTable[[#This Row],[lead]]&lt;&gt;K1639)</f>
        <v>205</v>
      </c>
      <c r="D1640" s="76">
        <f>D1639*(BudgetsQTable[[#This Row],[lead]]=K1639)+(BudgetsQTable[[#This Row],[prop_id]]&lt;&gt;A1639)</f>
        <v>2</v>
      </c>
      <c r="E1640" s="77">
        <v>43005.518055555556</v>
      </c>
      <c r="F1640" s="78" t="s">
        <v>2839</v>
      </c>
      <c r="G1640" s="78" t="s">
        <v>2840</v>
      </c>
      <c r="H1640" s="78" t="s">
        <v>462</v>
      </c>
      <c r="I1640" s="76" t="s">
        <v>757</v>
      </c>
      <c r="J1640" s="76" t="s">
        <v>4152</v>
      </c>
      <c r="K1640" s="78" t="s">
        <v>1809</v>
      </c>
      <c r="L1640" s="7" t="str">
        <f>IF(BudgetsQTable[[#This Row],[pi_last_name]]=" ","",HYPERLINK("https://www.ejacket.nsf.gov/ej/showProposal.do?Continue=Y&amp;ID="&amp;BudgetsQTable[[#This Row],[prop_id]],BudgetsQTable[[#This Row],[prop_id]]))</f>
        <v>1763612</v>
      </c>
      <c r="M1640" s="78" t="s">
        <v>4150</v>
      </c>
      <c r="N1640" s="7" t="str">
        <f>IF(BudgetsQTable[[#This Row],[pi_last_name]]=" ","",HYPERLINK("mailto:"&amp;BudgetsQTable[[#This Row],[pi_email]]&amp;"&amp;subject=Your NSF Proposal:  "&amp;BudgetsQTable[[#This Row],[prop_id]],BudgetsQTable[[#This Row],[pi_email]]))</f>
        <v>khale@cs.iit.edu</v>
      </c>
      <c r="O1640" s="78" t="s">
        <v>4151</v>
      </c>
      <c r="P1640" s="78"/>
      <c r="Q1640" s="78"/>
      <c r="R1640" s="79"/>
      <c r="S1640" s="79"/>
      <c r="T1640" s="79"/>
      <c r="U1640" s="80"/>
      <c r="V1640" s="78">
        <v>0</v>
      </c>
      <c r="W1640" s="78"/>
      <c r="X1640" s="11" t="str">
        <f ca="1">IF(ISBLANK(BudgetsQTable[[#This Row],[budg_seq_yr]]),"FY"&amp;fiscalyear,"FY"&amp;fiscalyear-1+BudgetsQTable[[#This Row],[budg_seq_yr]])</f>
        <v>FY18</v>
      </c>
      <c r="Y1640" s="79">
        <v>305578</v>
      </c>
      <c r="Z1640" s="78" t="s">
        <v>2840</v>
      </c>
      <c r="AA1640" s="78" t="s">
        <v>462</v>
      </c>
      <c r="AB1640" s="76" t="s">
        <v>2821</v>
      </c>
      <c r="AC1640" s="78" t="s">
        <v>485</v>
      </c>
    </row>
    <row r="1641" spans="1:29" x14ac:dyDescent="0.35">
      <c r="A1641" s="10" t="s">
        <v>4149</v>
      </c>
      <c r="B1641" s="76" t="s">
        <v>2834</v>
      </c>
      <c r="C1641" s="76">
        <f>C1640+(BudgetsQTable[[#This Row],[lead]]&lt;&gt;K1640)</f>
        <v>205</v>
      </c>
      <c r="D1641" s="76">
        <f>D1640*(BudgetsQTable[[#This Row],[lead]]=K1640)+(BudgetsQTable[[#This Row],[prop_id]]&lt;&gt;A1640)</f>
        <v>2</v>
      </c>
      <c r="E1641" s="77">
        <v>43005.518055555556</v>
      </c>
      <c r="F1641" s="78" t="s">
        <v>2839</v>
      </c>
      <c r="G1641" s="78" t="s">
        <v>2840</v>
      </c>
      <c r="H1641" s="78" t="s">
        <v>462</v>
      </c>
      <c r="I1641" s="76" t="s">
        <v>757</v>
      </c>
      <c r="J1641" s="76" t="s">
        <v>753</v>
      </c>
      <c r="K1641" s="78" t="s">
        <v>1809</v>
      </c>
      <c r="L1641" s="7" t="str">
        <f>IF(BudgetsQTable[[#This Row],[pi_last_name]]=" ","",HYPERLINK("https://www.ejacket.nsf.gov/ej/showProposal.do?Continue=Y&amp;ID="&amp;BudgetsQTable[[#This Row],[prop_id]],BudgetsQTable[[#This Row],[prop_id]]))</f>
        <v/>
      </c>
      <c r="M1641" s="78" t="s">
        <v>753</v>
      </c>
      <c r="N1641" s="7" t="str">
        <f>IF(BudgetsQTable[[#This Row],[pi_last_name]]=" ","",HYPERLINK("mailto:"&amp;BudgetsQTable[[#This Row],[pi_email]]&amp;"&amp;subject=Your NSF Proposal:  "&amp;BudgetsQTable[[#This Row],[prop_id]],BudgetsQTable[[#This Row],[pi_email]]))</f>
        <v/>
      </c>
      <c r="O1641" s="78" t="s">
        <v>753</v>
      </c>
      <c r="P1641" s="78">
        <v>1</v>
      </c>
      <c r="Q1641" s="78">
        <v>1</v>
      </c>
      <c r="R1641" s="79">
        <v>0</v>
      </c>
      <c r="S1641" s="79">
        <v>2000</v>
      </c>
      <c r="T1641" s="79">
        <v>6000</v>
      </c>
      <c r="U1641" s="80">
        <v>101969</v>
      </c>
      <c r="V1641" s="78">
        <v>0</v>
      </c>
      <c r="W1641" s="78">
        <v>1</v>
      </c>
      <c r="X1641" s="11" t="str">
        <f ca="1">IF(ISBLANK(BudgetsQTable[[#This Row],[budg_seq_yr]]),"FY"&amp;fiscalyear,"FY"&amp;fiscalyear-1+BudgetsQTable[[#This Row],[budg_seq_yr]])</f>
        <v>FY18</v>
      </c>
      <c r="Y1641" s="79">
        <v>101969</v>
      </c>
      <c r="Z1641" s="78" t="s">
        <v>2840</v>
      </c>
      <c r="AA1641" s="78" t="s">
        <v>462</v>
      </c>
      <c r="AB1641" s="76" t="s">
        <v>2821</v>
      </c>
      <c r="AC1641" s="78" t="s">
        <v>485</v>
      </c>
    </row>
    <row r="1642" spans="1:29" x14ac:dyDescent="0.35">
      <c r="A1642" s="10" t="s">
        <v>4149</v>
      </c>
      <c r="B1642" s="76" t="s">
        <v>2834</v>
      </c>
      <c r="C1642" s="76">
        <f>C1641+(BudgetsQTable[[#This Row],[lead]]&lt;&gt;K1641)</f>
        <v>205</v>
      </c>
      <c r="D1642" s="76">
        <f>D1641*(BudgetsQTable[[#This Row],[lead]]=K1641)+(BudgetsQTable[[#This Row],[prop_id]]&lt;&gt;A1641)</f>
        <v>2</v>
      </c>
      <c r="E1642" s="77">
        <v>43005.518055555556</v>
      </c>
      <c r="F1642" s="78" t="s">
        <v>2839</v>
      </c>
      <c r="G1642" s="78" t="s">
        <v>2840</v>
      </c>
      <c r="H1642" s="78" t="s">
        <v>462</v>
      </c>
      <c r="I1642" s="76" t="s">
        <v>757</v>
      </c>
      <c r="J1642" s="76" t="s">
        <v>753</v>
      </c>
      <c r="K1642" s="78" t="s">
        <v>1809</v>
      </c>
      <c r="L1642" s="7" t="str">
        <f>IF(BudgetsQTable[[#This Row],[pi_last_name]]=" ","",HYPERLINK("https://www.ejacket.nsf.gov/ej/showProposal.do?Continue=Y&amp;ID="&amp;BudgetsQTable[[#This Row],[prop_id]],BudgetsQTable[[#This Row],[prop_id]]))</f>
        <v/>
      </c>
      <c r="M1642" s="78" t="s">
        <v>753</v>
      </c>
      <c r="N1642" s="7" t="str">
        <f>IF(BudgetsQTable[[#This Row],[pi_last_name]]=" ","",HYPERLINK("mailto:"&amp;BudgetsQTable[[#This Row],[pi_email]]&amp;"&amp;subject=Your NSF Proposal:  "&amp;BudgetsQTable[[#This Row],[prop_id]],BudgetsQTable[[#This Row],[pi_email]]))</f>
        <v/>
      </c>
      <c r="O1642" s="78" t="s">
        <v>753</v>
      </c>
      <c r="P1642" s="78">
        <v>1</v>
      </c>
      <c r="Q1642" s="78">
        <v>1</v>
      </c>
      <c r="R1642" s="79">
        <v>0</v>
      </c>
      <c r="S1642" s="79">
        <v>2080</v>
      </c>
      <c r="T1642" s="79">
        <v>0</v>
      </c>
      <c r="U1642" s="80">
        <v>99808</v>
      </c>
      <c r="V1642" s="78">
        <v>0</v>
      </c>
      <c r="W1642" s="78">
        <v>2</v>
      </c>
      <c r="X1642" s="11" t="str">
        <f ca="1">IF(ISBLANK(BudgetsQTable[[#This Row],[budg_seq_yr]]),"FY"&amp;fiscalyear,"FY"&amp;fiscalyear-1+BudgetsQTable[[#This Row],[budg_seq_yr]])</f>
        <v>FY19</v>
      </c>
      <c r="Y1642" s="79">
        <v>99808</v>
      </c>
      <c r="Z1642" s="78" t="s">
        <v>2840</v>
      </c>
      <c r="AA1642" s="78" t="s">
        <v>462</v>
      </c>
      <c r="AB1642" s="76" t="s">
        <v>2821</v>
      </c>
      <c r="AC1642" s="78" t="s">
        <v>485</v>
      </c>
    </row>
    <row r="1643" spans="1:29" x14ac:dyDescent="0.35">
      <c r="A1643" s="10" t="s">
        <v>4149</v>
      </c>
      <c r="B1643" s="76" t="s">
        <v>2834</v>
      </c>
      <c r="C1643" s="76">
        <f>C1642+(BudgetsQTable[[#This Row],[lead]]&lt;&gt;K1642)</f>
        <v>205</v>
      </c>
      <c r="D1643" s="76">
        <f>D1642*(BudgetsQTable[[#This Row],[lead]]=K1642)+(BudgetsQTable[[#This Row],[prop_id]]&lt;&gt;A1642)</f>
        <v>2</v>
      </c>
      <c r="E1643" s="77">
        <v>43005.518055555556</v>
      </c>
      <c r="F1643" s="78" t="s">
        <v>2839</v>
      </c>
      <c r="G1643" s="78" t="s">
        <v>2840</v>
      </c>
      <c r="H1643" s="78" t="s">
        <v>462</v>
      </c>
      <c r="I1643" s="76" t="s">
        <v>757</v>
      </c>
      <c r="J1643" s="76" t="s">
        <v>753</v>
      </c>
      <c r="K1643" s="78" t="s">
        <v>1809</v>
      </c>
      <c r="L1643" s="7" t="str">
        <f>IF(BudgetsQTable[[#This Row],[pi_last_name]]=" ","",HYPERLINK("https://www.ejacket.nsf.gov/ej/showProposal.do?Continue=Y&amp;ID="&amp;BudgetsQTable[[#This Row],[prop_id]],BudgetsQTable[[#This Row],[prop_id]]))</f>
        <v/>
      </c>
      <c r="M1643" s="78" t="s">
        <v>753</v>
      </c>
      <c r="N1643" s="7" t="str">
        <f>IF(BudgetsQTable[[#This Row],[pi_last_name]]=" ","",HYPERLINK("mailto:"&amp;BudgetsQTable[[#This Row],[pi_email]]&amp;"&amp;subject=Your NSF Proposal:  "&amp;BudgetsQTable[[#This Row],[prop_id]],BudgetsQTable[[#This Row],[pi_email]]))</f>
        <v/>
      </c>
      <c r="O1643" s="78" t="s">
        <v>753</v>
      </c>
      <c r="P1643" s="78">
        <v>1</v>
      </c>
      <c r="Q1643" s="78">
        <v>1</v>
      </c>
      <c r="R1643" s="79">
        <v>0</v>
      </c>
      <c r="S1643" s="79">
        <v>2163</v>
      </c>
      <c r="T1643" s="79">
        <v>0</v>
      </c>
      <c r="U1643" s="80">
        <v>103801</v>
      </c>
      <c r="V1643" s="78">
        <v>0</v>
      </c>
      <c r="W1643" s="78">
        <v>3</v>
      </c>
      <c r="X1643" s="11" t="str">
        <f ca="1">IF(ISBLANK(BudgetsQTable[[#This Row],[budg_seq_yr]]),"FY"&amp;fiscalyear,"FY"&amp;fiscalyear-1+BudgetsQTable[[#This Row],[budg_seq_yr]])</f>
        <v>FY20</v>
      </c>
      <c r="Y1643" s="79">
        <v>103801</v>
      </c>
      <c r="Z1643" s="78" t="s">
        <v>2840</v>
      </c>
      <c r="AA1643" s="78" t="s">
        <v>462</v>
      </c>
      <c r="AB1643" s="76" t="s">
        <v>2821</v>
      </c>
      <c r="AC1643" s="78" t="s">
        <v>485</v>
      </c>
    </row>
    <row r="1644" spans="1:29" x14ac:dyDescent="0.35">
      <c r="A1644" s="10" t="s">
        <v>1812</v>
      </c>
      <c r="B1644" s="76" t="s">
        <v>2824</v>
      </c>
      <c r="C1644" s="76">
        <f>C1643+(BudgetsQTable[[#This Row],[lead]]&lt;&gt;K1643)</f>
        <v>206</v>
      </c>
      <c r="D1644" s="76">
        <f>D1643*(BudgetsQTable[[#This Row],[lead]]=K1643)+(BudgetsQTable[[#This Row],[prop_id]]&lt;&gt;A1643)</f>
        <v>1</v>
      </c>
      <c r="E1644" s="77">
        <v>43005.59652777778</v>
      </c>
      <c r="F1644" s="78" t="s">
        <v>2839</v>
      </c>
      <c r="G1644" s="78" t="s">
        <v>2840</v>
      </c>
      <c r="H1644" s="78" t="s">
        <v>464</v>
      </c>
      <c r="I1644" s="76" t="s">
        <v>1188</v>
      </c>
      <c r="J1644" s="76" t="s">
        <v>4154</v>
      </c>
      <c r="K1644" s="78" t="s">
        <v>1812</v>
      </c>
      <c r="L1644" s="7" t="str">
        <f>IF(BudgetsQTable[[#This Row],[pi_last_name]]=" ","",HYPERLINK("https://www.ejacket.nsf.gov/ej/showProposal.do?Continue=Y&amp;ID="&amp;BudgetsQTable[[#This Row],[prop_id]],BudgetsQTable[[#This Row],[prop_id]]))</f>
        <v>1763744</v>
      </c>
      <c r="M1644" s="78" t="s">
        <v>1813</v>
      </c>
      <c r="N1644" s="7" t="str">
        <f>IF(BudgetsQTable[[#This Row],[pi_last_name]]=" ","",HYPERLINK("mailto:"&amp;BudgetsQTable[[#This Row],[pi_email]]&amp;"&amp;subject=Your NSF Proposal:  "&amp;BudgetsQTable[[#This Row],[prop_id]],BudgetsQTable[[#This Row],[pi_email]]))</f>
        <v>rvinayak@cs.cmu.edu</v>
      </c>
      <c r="O1644" s="78" t="s">
        <v>542</v>
      </c>
      <c r="P1644" s="78"/>
      <c r="Q1644" s="78"/>
      <c r="R1644" s="79"/>
      <c r="S1644" s="79"/>
      <c r="T1644" s="79"/>
      <c r="U1644" s="80"/>
      <c r="V1644" s="78">
        <v>0</v>
      </c>
      <c r="W1644" s="78"/>
      <c r="X1644" s="11" t="str">
        <f ca="1">IF(ISBLANK(BudgetsQTable[[#This Row],[budg_seq_yr]]),"FY"&amp;fiscalyear,"FY"&amp;fiscalyear-1+BudgetsQTable[[#This Row],[budg_seq_yr]])</f>
        <v>FY18</v>
      </c>
      <c r="Y1644" s="79">
        <v>460000</v>
      </c>
      <c r="Z1644" s="78" t="s">
        <v>2840</v>
      </c>
      <c r="AA1644" s="78" t="s">
        <v>464</v>
      </c>
      <c r="AB1644" s="76" t="s">
        <v>2821</v>
      </c>
      <c r="AC1644" s="78" t="s">
        <v>3979</v>
      </c>
    </row>
    <row r="1645" spans="1:29" x14ac:dyDescent="0.35">
      <c r="A1645" s="10" t="s">
        <v>1812</v>
      </c>
      <c r="B1645" s="76" t="s">
        <v>2824</v>
      </c>
      <c r="C1645" s="76">
        <f>C1644+(BudgetsQTable[[#This Row],[lead]]&lt;&gt;K1644)</f>
        <v>206</v>
      </c>
      <c r="D1645" s="76">
        <f>D1644*(BudgetsQTable[[#This Row],[lead]]=K1644)+(BudgetsQTable[[#This Row],[prop_id]]&lt;&gt;A1644)</f>
        <v>1</v>
      </c>
      <c r="E1645" s="77">
        <v>43005.59652777778</v>
      </c>
      <c r="F1645" s="78" t="s">
        <v>2839</v>
      </c>
      <c r="G1645" s="78" t="s">
        <v>2840</v>
      </c>
      <c r="H1645" s="78" t="s">
        <v>464</v>
      </c>
      <c r="I1645" s="76" t="s">
        <v>1188</v>
      </c>
      <c r="J1645" s="76" t="s">
        <v>753</v>
      </c>
      <c r="K1645" s="78" t="s">
        <v>1812</v>
      </c>
      <c r="L1645" s="7" t="str">
        <f>IF(BudgetsQTable[[#This Row],[pi_last_name]]=" ","",HYPERLINK("https://www.ejacket.nsf.gov/ej/showProposal.do?Continue=Y&amp;ID="&amp;BudgetsQTable[[#This Row],[prop_id]],BudgetsQTable[[#This Row],[prop_id]]))</f>
        <v/>
      </c>
      <c r="M1645" s="78" t="s">
        <v>753</v>
      </c>
      <c r="N1645" s="7" t="str">
        <f>IF(BudgetsQTable[[#This Row],[pi_last_name]]=" ","",HYPERLINK("mailto:"&amp;BudgetsQTable[[#This Row],[pi_email]]&amp;"&amp;subject=Your NSF Proposal:  "&amp;BudgetsQTable[[#This Row],[prop_id]],BudgetsQTable[[#This Row],[pi_email]]))</f>
        <v/>
      </c>
      <c r="O1645" s="78" t="s">
        <v>753</v>
      </c>
      <c r="P1645" s="78">
        <v>1</v>
      </c>
      <c r="Q1645" s="78">
        <v>2</v>
      </c>
      <c r="R1645" s="79">
        <v>0</v>
      </c>
      <c r="S1645" s="79">
        <v>3054</v>
      </c>
      <c r="T1645" s="79">
        <v>0</v>
      </c>
      <c r="U1645" s="80">
        <v>167218</v>
      </c>
      <c r="V1645" s="78">
        <v>0</v>
      </c>
      <c r="W1645" s="78">
        <v>1</v>
      </c>
      <c r="X1645" s="11" t="str">
        <f ca="1">IF(ISBLANK(BudgetsQTable[[#This Row],[budg_seq_yr]]),"FY"&amp;fiscalyear,"FY"&amp;fiscalyear-1+BudgetsQTable[[#This Row],[budg_seq_yr]])</f>
        <v>FY18</v>
      </c>
      <c r="Y1645" s="79">
        <v>167218</v>
      </c>
      <c r="Z1645" s="78" t="s">
        <v>2840</v>
      </c>
      <c r="AA1645" s="78" t="s">
        <v>464</v>
      </c>
      <c r="AB1645" s="76" t="s">
        <v>2821</v>
      </c>
      <c r="AC1645" s="78" t="s">
        <v>3979</v>
      </c>
    </row>
    <row r="1646" spans="1:29" x14ac:dyDescent="0.35">
      <c r="A1646" s="10" t="s">
        <v>1812</v>
      </c>
      <c r="B1646" s="76" t="s">
        <v>2824</v>
      </c>
      <c r="C1646" s="76">
        <f>C1645+(BudgetsQTable[[#This Row],[lead]]&lt;&gt;K1645)</f>
        <v>206</v>
      </c>
      <c r="D1646" s="76">
        <f>D1645*(BudgetsQTable[[#This Row],[lead]]=K1645)+(BudgetsQTable[[#This Row],[prop_id]]&lt;&gt;A1645)</f>
        <v>1</v>
      </c>
      <c r="E1646" s="77">
        <v>43005.59652777778</v>
      </c>
      <c r="F1646" s="78" t="s">
        <v>2839</v>
      </c>
      <c r="G1646" s="78" t="s">
        <v>2840</v>
      </c>
      <c r="H1646" s="78" t="s">
        <v>464</v>
      </c>
      <c r="I1646" s="76" t="s">
        <v>1188</v>
      </c>
      <c r="J1646" s="76" t="s">
        <v>753</v>
      </c>
      <c r="K1646" s="78" t="s">
        <v>1812</v>
      </c>
      <c r="L1646" s="7" t="str">
        <f>IF(BudgetsQTable[[#This Row],[pi_last_name]]=" ","",HYPERLINK("https://www.ejacket.nsf.gov/ej/showProposal.do?Continue=Y&amp;ID="&amp;BudgetsQTable[[#This Row],[prop_id]],BudgetsQTable[[#This Row],[prop_id]]))</f>
        <v/>
      </c>
      <c r="M1646" s="78" t="s">
        <v>753</v>
      </c>
      <c r="N1646" s="7" t="str">
        <f>IF(BudgetsQTable[[#This Row],[pi_last_name]]=" ","",HYPERLINK("mailto:"&amp;BudgetsQTable[[#This Row],[pi_email]]&amp;"&amp;subject=Your NSF Proposal:  "&amp;BudgetsQTable[[#This Row],[prop_id]],BudgetsQTable[[#This Row],[pi_email]]))</f>
        <v/>
      </c>
      <c r="O1646" s="78" t="s">
        <v>753</v>
      </c>
      <c r="P1646" s="78">
        <v>1</v>
      </c>
      <c r="Q1646" s="78">
        <v>1</v>
      </c>
      <c r="R1646" s="79">
        <v>0</v>
      </c>
      <c r="S1646" s="79">
        <v>3146</v>
      </c>
      <c r="T1646" s="79">
        <v>0</v>
      </c>
      <c r="U1646" s="80">
        <v>144221</v>
      </c>
      <c r="V1646" s="78">
        <v>0</v>
      </c>
      <c r="W1646" s="78">
        <v>2</v>
      </c>
      <c r="X1646" s="11" t="str">
        <f ca="1">IF(ISBLANK(BudgetsQTable[[#This Row],[budg_seq_yr]]),"FY"&amp;fiscalyear,"FY"&amp;fiscalyear-1+BudgetsQTable[[#This Row],[budg_seq_yr]])</f>
        <v>FY19</v>
      </c>
      <c r="Y1646" s="79">
        <v>144221</v>
      </c>
      <c r="Z1646" s="78" t="s">
        <v>2840</v>
      </c>
      <c r="AA1646" s="78" t="s">
        <v>464</v>
      </c>
      <c r="AB1646" s="76" t="s">
        <v>2821</v>
      </c>
      <c r="AC1646" s="78" t="s">
        <v>3979</v>
      </c>
    </row>
    <row r="1647" spans="1:29" x14ac:dyDescent="0.35">
      <c r="A1647" s="10" t="s">
        <v>1812</v>
      </c>
      <c r="B1647" s="76" t="s">
        <v>2824</v>
      </c>
      <c r="C1647" s="76">
        <f>C1646+(BudgetsQTable[[#This Row],[lead]]&lt;&gt;K1646)</f>
        <v>206</v>
      </c>
      <c r="D1647" s="76">
        <f>D1646*(BudgetsQTable[[#This Row],[lead]]=K1646)+(BudgetsQTable[[#This Row],[prop_id]]&lt;&gt;A1646)</f>
        <v>1</v>
      </c>
      <c r="E1647" s="77">
        <v>43005.59652777778</v>
      </c>
      <c r="F1647" s="78" t="s">
        <v>2839</v>
      </c>
      <c r="G1647" s="78" t="s">
        <v>2840</v>
      </c>
      <c r="H1647" s="78" t="s">
        <v>464</v>
      </c>
      <c r="I1647" s="76" t="s">
        <v>1188</v>
      </c>
      <c r="J1647" s="76" t="s">
        <v>753</v>
      </c>
      <c r="K1647" s="78" t="s">
        <v>1812</v>
      </c>
      <c r="L1647" s="7" t="str">
        <f>IF(BudgetsQTable[[#This Row],[pi_last_name]]=" ","",HYPERLINK("https://www.ejacket.nsf.gov/ej/showProposal.do?Continue=Y&amp;ID="&amp;BudgetsQTable[[#This Row],[prop_id]],BudgetsQTable[[#This Row],[prop_id]]))</f>
        <v/>
      </c>
      <c r="M1647" s="78" t="s">
        <v>753</v>
      </c>
      <c r="N1647" s="7" t="str">
        <f>IF(BudgetsQTable[[#This Row],[pi_last_name]]=" ","",HYPERLINK("mailto:"&amp;BudgetsQTable[[#This Row],[pi_email]]&amp;"&amp;subject=Your NSF Proposal:  "&amp;BudgetsQTable[[#This Row],[prop_id]],BudgetsQTable[[#This Row],[pi_email]]))</f>
        <v/>
      </c>
      <c r="O1647" s="78" t="s">
        <v>753</v>
      </c>
      <c r="P1647" s="78">
        <v>1</v>
      </c>
      <c r="Q1647" s="78">
        <v>1</v>
      </c>
      <c r="R1647" s="79">
        <v>0</v>
      </c>
      <c r="S1647" s="79">
        <v>3240</v>
      </c>
      <c r="T1647" s="79">
        <v>0</v>
      </c>
      <c r="U1647" s="80">
        <v>148561</v>
      </c>
      <c r="V1647" s="78">
        <v>0</v>
      </c>
      <c r="W1647" s="78">
        <v>3</v>
      </c>
      <c r="X1647" s="11" t="str">
        <f ca="1">IF(ISBLANK(BudgetsQTable[[#This Row],[budg_seq_yr]]),"FY"&amp;fiscalyear,"FY"&amp;fiscalyear-1+BudgetsQTable[[#This Row],[budg_seq_yr]])</f>
        <v>FY20</v>
      </c>
      <c r="Y1647" s="79">
        <v>148561</v>
      </c>
      <c r="Z1647" s="78" t="s">
        <v>2840</v>
      </c>
      <c r="AA1647" s="78" t="s">
        <v>464</v>
      </c>
      <c r="AB1647" s="76" t="s">
        <v>2821</v>
      </c>
      <c r="AC1647" s="78" t="s">
        <v>3979</v>
      </c>
    </row>
    <row r="1648" spans="1:29" x14ac:dyDescent="0.35">
      <c r="A1648" s="10" t="s">
        <v>4155</v>
      </c>
      <c r="B1648" s="76" t="s">
        <v>2834</v>
      </c>
      <c r="C1648" s="76">
        <f>C1647+(BudgetsQTable[[#This Row],[lead]]&lt;&gt;K1647)</f>
        <v>206</v>
      </c>
      <c r="D1648" s="76">
        <f>D1647*(BudgetsQTable[[#This Row],[lead]]=K1647)+(BudgetsQTable[[#This Row],[prop_id]]&lt;&gt;A1647)</f>
        <v>2</v>
      </c>
      <c r="E1648" s="77">
        <v>43003.542361111111</v>
      </c>
      <c r="F1648" s="78" t="s">
        <v>2839</v>
      </c>
      <c r="G1648" s="78" t="s">
        <v>2840</v>
      </c>
      <c r="H1648" s="78" t="s">
        <v>464</v>
      </c>
      <c r="I1648" s="76" t="s">
        <v>1188</v>
      </c>
      <c r="J1648" s="76" t="s">
        <v>4159</v>
      </c>
      <c r="K1648" s="78" t="s">
        <v>1812</v>
      </c>
      <c r="L1648" s="7" t="str">
        <f>IF(BudgetsQTable[[#This Row],[pi_last_name]]=" ","",HYPERLINK("https://www.ejacket.nsf.gov/ej/showProposal.do?Continue=Y&amp;ID="&amp;BudgetsQTable[[#This Row],[prop_id]],BudgetsQTable[[#This Row],[prop_id]]))</f>
        <v>1763193</v>
      </c>
      <c r="M1648" s="78" t="s">
        <v>4156</v>
      </c>
      <c r="N1648" s="7" t="str">
        <f>IF(BudgetsQTable[[#This Row],[pi_last_name]]=" ","",HYPERLINK("mailto:"&amp;BudgetsQTable[[#This Row],[pi_email]]&amp;"&amp;subject=Your NSF Proposal:  "&amp;BudgetsQTable[[#This Row],[prop_id]],BudgetsQTable[[#This Row],[pi_email]]))</f>
        <v>mosharaf@umich.edu</v>
      </c>
      <c r="O1648" s="78" t="s">
        <v>713</v>
      </c>
      <c r="P1648" s="78"/>
      <c r="Q1648" s="78"/>
      <c r="R1648" s="79"/>
      <c r="S1648" s="79"/>
      <c r="T1648" s="79"/>
      <c r="U1648" s="80"/>
      <c r="V1648" s="78">
        <v>0</v>
      </c>
      <c r="W1648" s="78"/>
      <c r="X1648" s="11" t="str">
        <f ca="1">IF(ISBLANK(BudgetsQTable[[#This Row],[budg_seq_yr]]),"FY"&amp;fiscalyear,"FY"&amp;fiscalyear-1+BudgetsQTable[[#This Row],[budg_seq_yr]])</f>
        <v>FY18</v>
      </c>
      <c r="Y1648" s="79">
        <v>739750</v>
      </c>
      <c r="Z1648" s="78" t="s">
        <v>2840</v>
      </c>
      <c r="AA1648" s="78" t="s">
        <v>464</v>
      </c>
      <c r="AB1648" s="76" t="s">
        <v>2821</v>
      </c>
      <c r="AC1648" s="78" t="s">
        <v>485</v>
      </c>
    </row>
    <row r="1649" spans="1:29" x14ac:dyDescent="0.35">
      <c r="A1649" s="10" t="s">
        <v>4155</v>
      </c>
      <c r="B1649" s="76" t="s">
        <v>2834</v>
      </c>
      <c r="C1649" s="76">
        <f>C1648+(BudgetsQTable[[#This Row],[lead]]&lt;&gt;K1648)</f>
        <v>206</v>
      </c>
      <c r="D1649" s="76">
        <f>D1648*(BudgetsQTable[[#This Row],[lead]]=K1648)+(BudgetsQTable[[#This Row],[prop_id]]&lt;&gt;A1648)</f>
        <v>2</v>
      </c>
      <c r="E1649" s="77">
        <v>43003.542361111111</v>
      </c>
      <c r="F1649" s="78" t="s">
        <v>2839</v>
      </c>
      <c r="G1649" s="78" t="s">
        <v>2840</v>
      </c>
      <c r="H1649" s="78" t="s">
        <v>464</v>
      </c>
      <c r="I1649" s="76" t="s">
        <v>1188</v>
      </c>
      <c r="J1649" s="76" t="s">
        <v>753</v>
      </c>
      <c r="K1649" s="78" t="s">
        <v>1812</v>
      </c>
      <c r="L1649" s="7" t="str">
        <f>IF(BudgetsQTable[[#This Row],[pi_last_name]]=" ","",HYPERLINK("https://www.ejacket.nsf.gov/ej/showProposal.do?Continue=Y&amp;ID="&amp;BudgetsQTable[[#This Row],[prop_id]],BudgetsQTable[[#This Row],[prop_id]]))</f>
        <v/>
      </c>
      <c r="M1649" s="78" t="s">
        <v>753</v>
      </c>
      <c r="N1649" s="7" t="str">
        <f>IF(BudgetsQTable[[#This Row],[pi_last_name]]=" ","",HYPERLINK("mailto:"&amp;BudgetsQTable[[#This Row],[pi_email]]&amp;"&amp;subject=Your NSF Proposal:  "&amp;BudgetsQTable[[#This Row],[prop_id]],BudgetsQTable[[#This Row],[pi_email]]))</f>
        <v/>
      </c>
      <c r="O1649" s="78" t="s">
        <v>753</v>
      </c>
      <c r="P1649" s="78">
        <v>2</v>
      </c>
      <c r="Q1649" s="78">
        <v>2</v>
      </c>
      <c r="R1649" s="79">
        <v>0</v>
      </c>
      <c r="S1649" s="79">
        <v>0</v>
      </c>
      <c r="T1649" s="79">
        <v>0</v>
      </c>
      <c r="U1649" s="80">
        <v>243637</v>
      </c>
      <c r="V1649" s="78">
        <v>0</v>
      </c>
      <c r="W1649" s="78">
        <v>1</v>
      </c>
      <c r="X1649" s="11" t="str">
        <f ca="1">IF(ISBLANK(BudgetsQTable[[#This Row],[budg_seq_yr]]),"FY"&amp;fiscalyear,"FY"&amp;fiscalyear-1+BudgetsQTable[[#This Row],[budg_seq_yr]])</f>
        <v>FY18</v>
      </c>
      <c r="Y1649" s="79">
        <v>243637</v>
      </c>
      <c r="Z1649" s="78" t="s">
        <v>2840</v>
      </c>
      <c r="AA1649" s="78" t="s">
        <v>464</v>
      </c>
      <c r="AB1649" s="76" t="s">
        <v>2821</v>
      </c>
      <c r="AC1649" s="78" t="s">
        <v>485</v>
      </c>
    </row>
    <row r="1650" spans="1:29" x14ac:dyDescent="0.35">
      <c r="A1650" s="10" t="s">
        <v>4155</v>
      </c>
      <c r="B1650" s="76" t="s">
        <v>2834</v>
      </c>
      <c r="C1650" s="76">
        <f>C1649+(BudgetsQTable[[#This Row],[lead]]&lt;&gt;K1649)</f>
        <v>206</v>
      </c>
      <c r="D1650" s="76">
        <f>D1649*(BudgetsQTable[[#This Row],[lead]]=K1649)+(BudgetsQTable[[#This Row],[prop_id]]&lt;&gt;A1649)</f>
        <v>2</v>
      </c>
      <c r="E1650" s="77">
        <v>43003.542361111111</v>
      </c>
      <c r="F1650" s="78" t="s">
        <v>2839</v>
      </c>
      <c r="G1650" s="78" t="s">
        <v>2840</v>
      </c>
      <c r="H1650" s="78" t="s">
        <v>464</v>
      </c>
      <c r="I1650" s="76" t="s">
        <v>1188</v>
      </c>
      <c r="J1650" s="76" t="s">
        <v>753</v>
      </c>
      <c r="K1650" s="78" t="s">
        <v>1812</v>
      </c>
      <c r="L1650" s="7" t="str">
        <f>IF(BudgetsQTable[[#This Row],[pi_last_name]]=" ","",HYPERLINK("https://www.ejacket.nsf.gov/ej/showProposal.do?Continue=Y&amp;ID="&amp;BudgetsQTable[[#This Row],[prop_id]],BudgetsQTable[[#This Row],[prop_id]]))</f>
        <v/>
      </c>
      <c r="M1650" s="78" t="s">
        <v>753</v>
      </c>
      <c r="N1650" s="7" t="str">
        <f>IF(BudgetsQTable[[#This Row],[pi_last_name]]=" ","",HYPERLINK("mailto:"&amp;BudgetsQTable[[#This Row],[pi_email]]&amp;"&amp;subject=Your NSF Proposal:  "&amp;BudgetsQTable[[#This Row],[prop_id]],BudgetsQTable[[#This Row],[pi_email]]))</f>
        <v/>
      </c>
      <c r="O1650" s="78" t="s">
        <v>753</v>
      </c>
      <c r="P1650" s="78">
        <v>2</v>
      </c>
      <c r="Q1650" s="78">
        <v>2</v>
      </c>
      <c r="R1650" s="79">
        <v>0</v>
      </c>
      <c r="S1650" s="79">
        <v>0</v>
      </c>
      <c r="T1650" s="79">
        <v>0</v>
      </c>
      <c r="U1650" s="80">
        <v>253995</v>
      </c>
      <c r="V1650" s="78">
        <v>0</v>
      </c>
      <c r="W1650" s="78">
        <v>2</v>
      </c>
      <c r="X1650" s="11" t="str">
        <f ca="1">IF(ISBLANK(BudgetsQTable[[#This Row],[budg_seq_yr]]),"FY"&amp;fiscalyear,"FY"&amp;fiscalyear-1+BudgetsQTable[[#This Row],[budg_seq_yr]])</f>
        <v>FY19</v>
      </c>
      <c r="Y1650" s="79">
        <v>253995</v>
      </c>
      <c r="Z1650" s="78" t="s">
        <v>2840</v>
      </c>
      <c r="AA1650" s="78" t="s">
        <v>464</v>
      </c>
      <c r="AB1650" s="76" t="s">
        <v>2821</v>
      </c>
      <c r="AC1650" s="78" t="s">
        <v>485</v>
      </c>
    </row>
    <row r="1651" spans="1:29" x14ac:dyDescent="0.35">
      <c r="A1651" s="10" t="s">
        <v>4155</v>
      </c>
      <c r="B1651" s="76" t="s">
        <v>2834</v>
      </c>
      <c r="C1651" s="76">
        <f>C1650+(BudgetsQTable[[#This Row],[lead]]&lt;&gt;K1650)</f>
        <v>206</v>
      </c>
      <c r="D1651" s="76">
        <f>D1650*(BudgetsQTable[[#This Row],[lead]]=K1650)+(BudgetsQTable[[#This Row],[prop_id]]&lt;&gt;A1650)</f>
        <v>2</v>
      </c>
      <c r="E1651" s="77">
        <v>43003.542361111111</v>
      </c>
      <c r="F1651" s="78" t="s">
        <v>2839</v>
      </c>
      <c r="G1651" s="78" t="s">
        <v>2840</v>
      </c>
      <c r="H1651" s="78" t="s">
        <v>464</v>
      </c>
      <c r="I1651" s="76" t="s">
        <v>1188</v>
      </c>
      <c r="J1651" s="76" t="s">
        <v>753</v>
      </c>
      <c r="K1651" s="78" t="s">
        <v>1812</v>
      </c>
      <c r="L1651" s="7" t="str">
        <f>IF(BudgetsQTable[[#This Row],[pi_last_name]]=" ","",HYPERLINK("https://www.ejacket.nsf.gov/ej/showProposal.do?Continue=Y&amp;ID="&amp;BudgetsQTable[[#This Row],[prop_id]],BudgetsQTable[[#This Row],[prop_id]]))</f>
        <v/>
      </c>
      <c r="M1651" s="78" t="s">
        <v>753</v>
      </c>
      <c r="N1651" s="7" t="str">
        <f>IF(BudgetsQTable[[#This Row],[pi_last_name]]=" ","",HYPERLINK("mailto:"&amp;BudgetsQTable[[#This Row],[pi_email]]&amp;"&amp;subject=Your NSF Proposal:  "&amp;BudgetsQTable[[#This Row],[prop_id]],BudgetsQTable[[#This Row],[pi_email]]))</f>
        <v/>
      </c>
      <c r="O1651" s="78" t="s">
        <v>753</v>
      </c>
      <c r="P1651" s="78">
        <v>2</v>
      </c>
      <c r="Q1651" s="78">
        <v>2</v>
      </c>
      <c r="R1651" s="79">
        <v>0</v>
      </c>
      <c r="S1651" s="79">
        <v>0</v>
      </c>
      <c r="T1651" s="79">
        <v>0</v>
      </c>
      <c r="U1651" s="80">
        <v>242118</v>
      </c>
      <c r="V1651" s="78">
        <v>0</v>
      </c>
      <c r="W1651" s="78">
        <v>3</v>
      </c>
      <c r="X1651" s="11" t="str">
        <f ca="1">IF(ISBLANK(BudgetsQTable[[#This Row],[budg_seq_yr]]),"FY"&amp;fiscalyear,"FY"&amp;fiscalyear-1+BudgetsQTable[[#This Row],[budg_seq_yr]])</f>
        <v>FY20</v>
      </c>
      <c r="Y1651" s="79">
        <v>242118</v>
      </c>
      <c r="Z1651" s="78" t="s">
        <v>2840</v>
      </c>
      <c r="AA1651" s="78" t="s">
        <v>464</v>
      </c>
      <c r="AB1651" s="76" t="s">
        <v>2821</v>
      </c>
      <c r="AC1651" s="78" t="s">
        <v>485</v>
      </c>
    </row>
    <row r="1652" spans="1:29" x14ac:dyDescent="0.35">
      <c r="A1652" s="10" t="s">
        <v>1815</v>
      </c>
      <c r="B1652" s="76" t="s">
        <v>2863</v>
      </c>
      <c r="C1652" s="76">
        <f>C1651+(BudgetsQTable[[#This Row],[lead]]&lt;&gt;K1651)</f>
        <v>207</v>
      </c>
      <c r="D1652" s="76">
        <f>D1651*(BudgetsQTable[[#This Row],[lead]]=K1651)+(BudgetsQTable[[#This Row],[prop_id]]&lt;&gt;A1651)</f>
        <v>1</v>
      </c>
      <c r="E1652" s="77">
        <v>43005.59652777778</v>
      </c>
      <c r="F1652" s="78" t="s">
        <v>2817</v>
      </c>
      <c r="G1652" s="78" t="s">
        <v>2818</v>
      </c>
      <c r="H1652" s="78" t="s">
        <v>476</v>
      </c>
      <c r="I1652" s="76" t="s">
        <v>1069</v>
      </c>
      <c r="J1652" s="76" t="s">
        <v>4162</v>
      </c>
      <c r="K1652" s="78" t="s">
        <v>1815</v>
      </c>
      <c r="L1652" s="7" t="str">
        <f>IF(BudgetsQTable[[#This Row],[pi_last_name]]=" ","",HYPERLINK("https://www.ejacket.nsf.gov/ej/showProposal.do?Continue=Y&amp;ID="&amp;BudgetsQTable[[#This Row],[prop_id]],BudgetsQTable[[#This Row],[prop_id]]))</f>
        <v>1763747</v>
      </c>
      <c r="M1652" s="78" t="s">
        <v>1816</v>
      </c>
      <c r="N1652" s="7" t="str">
        <f>IF(BudgetsQTable[[#This Row],[pi_last_name]]=" ","",HYPERLINK("mailto:"&amp;BudgetsQTable[[#This Row],[pi_email]]&amp;"&amp;subject=Your NSF Proposal:  "&amp;BudgetsQTable[[#This Row],[prop_id]],BudgetsQTable[[#This Row],[pi_email]]))</f>
        <v>chugg@usc.edu</v>
      </c>
      <c r="O1652" s="78" t="s">
        <v>3795</v>
      </c>
      <c r="P1652" s="78"/>
      <c r="Q1652" s="78"/>
      <c r="R1652" s="79"/>
      <c r="S1652" s="79"/>
      <c r="T1652" s="79"/>
      <c r="U1652" s="80"/>
      <c r="V1652" s="78">
        <v>0</v>
      </c>
      <c r="W1652" s="78"/>
      <c r="X1652" s="11" t="str">
        <f ca="1">IF(ISBLANK(BudgetsQTable[[#This Row],[budg_seq_yr]]),"FY"&amp;fiscalyear,"FY"&amp;fiscalyear-1+BudgetsQTable[[#This Row],[budg_seq_yr]])</f>
        <v>FY18</v>
      </c>
      <c r="Y1652" s="79">
        <v>1199849</v>
      </c>
      <c r="Z1652" s="78" t="s">
        <v>2818</v>
      </c>
      <c r="AA1652" s="78" t="s">
        <v>476</v>
      </c>
      <c r="AB1652" s="76" t="s">
        <v>2821</v>
      </c>
      <c r="AC1652" s="78" t="s">
        <v>3156</v>
      </c>
    </row>
    <row r="1653" spans="1:29" x14ac:dyDescent="0.35">
      <c r="A1653" s="10" t="s">
        <v>1815</v>
      </c>
      <c r="B1653" s="76" t="s">
        <v>2863</v>
      </c>
      <c r="C1653" s="76">
        <f>C1652+(BudgetsQTable[[#This Row],[lead]]&lt;&gt;K1652)</f>
        <v>207</v>
      </c>
      <c r="D1653" s="76">
        <f>D1652*(BudgetsQTable[[#This Row],[lead]]=K1652)+(BudgetsQTable[[#This Row],[prop_id]]&lt;&gt;A1652)</f>
        <v>1</v>
      </c>
      <c r="E1653" s="77">
        <v>43005.59652777778</v>
      </c>
      <c r="F1653" s="78" t="s">
        <v>2817</v>
      </c>
      <c r="G1653" s="78" t="s">
        <v>2818</v>
      </c>
      <c r="H1653" s="78" t="s">
        <v>476</v>
      </c>
      <c r="I1653" s="76" t="s">
        <v>1069</v>
      </c>
      <c r="J1653" s="76" t="s">
        <v>753</v>
      </c>
      <c r="K1653" s="78" t="s">
        <v>1815</v>
      </c>
      <c r="L1653" s="7" t="str">
        <f>IF(BudgetsQTable[[#This Row],[pi_last_name]]=" ","",HYPERLINK("https://www.ejacket.nsf.gov/ej/showProposal.do?Continue=Y&amp;ID="&amp;BudgetsQTable[[#This Row],[prop_id]],BudgetsQTable[[#This Row],[prop_id]]))</f>
        <v/>
      </c>
      <c r="M1653" s="78" t="s">
        <v>753</v>
      </c>
      <c r="N1653" s="7" t="str">
        <f>IF(BudgetsQTable[[#This Row],[pi_last_name]]=" ","",HYPERLINK("mailto:"&amp;BudgetsQTable[[#This Row],[pi_email]]&amp;"&amp;subject=Your NSF Proposal:  "&amp;BudgetsQTable[[#This Row],[prop_id]],BudgetsQTable[[#This Row],[pi_email]]))</f>
        <v/>
      </c>
      <c r="O1653" s="78" t="s">
        <v>753</v>
      </c>
      <c r="P1653" s="78">
        <v>4</v>
      </c>
      <c r="Q1653" s="78">
        <v>2.9</v>
      </c>
      <c r="R1653" s="79">
        <v>0</v>
      </c>
      <c r="S1653" s="79">
        <v>0</v>
      </c>
      <c r="T1653" s="79">
        <v>0</v>
      </c>
      <c r="U1653" s="80">
        <v>365285</v>
      </c>
      <c r="V1653" s="78">
        <v>0</v>
      </c>
      <c r="W1653" s="78">
        <v>1</v>
      </c>
      <c r="X1653" s="11" t="str">
        <f ca="1">IF(ISBLANK(BudgetsQTable[[#This Row],[budg_seq_yr]]),"FY"&amp;fiscalyear,"FY"&amp;fiscalyear-1+BudgetsQTable[[#This Row],[budg_seq_yr]])</f>
        <v>FY18</v>
      </c>
      <c r="Y1653" s="79">
        <v>365285</v>
      </c>
      <c r="Z1653" s="78" t="s">
        <v>2818</v>
      </c>
      <c r="AA1653" s="78" t="s">
        <v>476</v>
      </c>
      <c r="AB1653" s="76" t="s">
        <v>2821</v>
      </c>
      <c r="AC1653" s="78" t="s">
        <v>3156</v>
      </c>
    </row>
    <row r="1654" spans="1:29" x14ac:dyDescent="0.35">
      <c r="A1654" s="10" t="s">
        <v>1815</v>
      </c>
      <c r="B1654" s="76" t="s">
        <v>2863</v>
      </c>
      <c r="C1654" s="76">
        <f>C1653+(BudgetsQTable[[#This Row],[lead]]&lt;&gt;K1653)</f>
        <v>207</v>
      </c>
      <c r="D1654" s="76">
        <f>D1653*(BudgetsQTable[[#This Row],[lead]]=K1653)+(BudgetsQTable[[#This Row],[prop_id]]&lt;&gt;A1653)</f>
        <v>1</v>
      </c>
      <c r="E1654" s="77">
        <v>43005.59652777778</v>
      </c>
      <c r="F1654" s="78" t="s">
        <v>2817</v>
      </c>
      <c r="G1654" s="78" t="s">
        <v>2818</v>
      </c>
      <c r="H1654" s="78" t="s">
        <v>476</v>
      </c>
      <c r="I1654" s="76" t="s">
        <v>1069</v>
      </c>
      <c r="J1654" s="76" t="s">
        <v>753</v>
      </c>
      <c r="K1654" s="78" t="s">
        <v>1815</v>
      </c>
      <c r="L1654" s="7" t="str">
        <f>IF(BudgetsQTable[[#This Row],[pi_last_name]]=" ","",HYPERLINK("https://www.ejacket.nsf.gov/ej/showProposal.do?Continue=Y&amp;ID="&amp;BudgetsQTable[[#This Row],[prop_id]],BudgetsQTable[[#This Row],[prop_id]]))</f>
        <v/>
      </c>
      <c r="M1654" s="78" t="s">
        <v>753</v>
      </c>
      <c r="N1654" s="7" t="str">
        <f>IF(BudgetsQTable[[#This Row],[pi_last_name]]=" ","",HYPERLINK("mailto:"&amp;BudgetsQTable[[#This Row],[pi_email]]&amp;"&amp;subject=Your NSF Proposal:  "&amp;BudgetsQTable[[#This Row],[prop_id]],BudgetsQTable[[#This Row],[pi_email]]))</f>
        <v/>
      </c>
      <c r="O1654" s="78" t="s">
        <v>753</v>
      </c>
      <c r="P1654" s="78">
        <v>4</v>
      </c>
      <c r="Q1654" s="78">
        <v>2.9</v>
      </c>
      <c r="R1654" s="79">
        <v>16068</v>
      </c>
      <c r="S1654" s="79">
        <v>3000</v>
      </c>
      <c r="T1654" s="79">
        <v>0</v>
      </c>
      <c r="U1654" s="80">
        <v>393315</v>
      </c>
      <c r="V1654" s="78">
        <v>0</v>
      </c>
      <c r="W1654" s="78">
        <v>2</v>
      </c>
      <c r="X1654" s="11" t="str">
        <f ca="1">IF(ISBLANK(BudgetsQTable[[#This Row],[budg_seq_yr]]),"FY"&amp;fiscalyear,"FY"&amp;fiscalyear-1+BudgetsQTable[[#This Row],[budg_seq_yr]])</f>
        <v>FY19</v>
      </c>
      <c r="Y1654" s="79">
        <v>393315</v>
      </c>
      <c r="Z1654" s="78" t="s">
        <v>2818</v>
      </c>
      <c r="AA1654" s="78" t="s">
        <v>476</v>
      </c>
      <c r="AB1654" s="76" t="s">
        <v>2821</v>
      </c>
      <c r="AC1654" s="78" t="s">
        <v>3156</v>
      </c>
    </row>
    <row r="1655" spans="1:29" x14ac:dyDescent="0.35">
      <c r="A1655" s="10" t="s">
        <v>1815</v>
      </c>
      <c r="B1655" s="76" t="s">
        <v>2863</v>
      </c>
      <c r="C1655" s="76">
        <f>C1654+(BudgetsQTable[[#This Row],[lead]]&lt;&gt;K1654)</f>
        <v>207</v>
      </c>
      <c r="D1655" s="76">
        <f>D1654*(BudgetsQTable[[#This Row],[lead]]=K1654)+(BudgetsQTable[[#This Row],[prop_id]]&lt;&gt;A1654)</f>
        <v>1</v>
      </c>
      <c r="E1655" s="77">
        <v>43005.59652777778</v>
      </c>
      <c r="F1655" s="78" t="s">
        <v>2817</v>
      </c>
      <c r="G1655" s="78" t="s">
        <v>2818</v>
      </c>
      <c r="H1655" s="78" t="s">
        <v>476</v>
      </c>
      <c r="I1655" s="76" t="s">
        <v>1069</v>
      </c>
      <c r="J1655" s="76" t="s">
        <v>753</v>
      </c>
      <c r="K1655" s="78" t="s">
        <v>1815</v>
      </c>
      <c r="L1655" s="7" t="str">
        <f>IF(BudgetsQTable[[#This Row],[pi_last_name]]=" ","",HYPERLINK("https://www.ejacket.nsf.gov/ej/showProposal.do?Continue=Y&amp;ID="&amp;BudgetsQTable[[#This Row],[prop_id]],BudgetsQTable[[#This Row],[prop_id]]))</f>
        <v/>
      </c>
      <c r="M1655" s="78" t="s">
        <v>753</v>
      </c>
      <c r="N1655" s="7" t="str">
        <f>IF(BudgetsQTable[[#This Row],[pi_last_name]]=" ","",HYPERLINK("mailto:"&amp;BudgetsQTable[[#This Row],[pi_email]]&amp;"&amp;subject=Your NSF Proposal:  "&amp;BudgetsQTable[[#This Row],[prop_id]],BudgetsQTable[[#This Row],[pi_email]]))</f>
        <v/>
      </c>
      <c r="O1655" s="78" t="s">
        <v>753</v>
      </c>
      <c r="P1655" s="78">
        <v>4</v>
      </c>
      <c r="Q1655" s="78">
        <v>2.9</v>
      </c>
      <c r="R1655" s="79">
        <v>33421</v>
      </c>
      <c r="S1655" s="79">
        <v>3000</v>
      </c>
      <c r="T1655" s="79">
        <v>0</v>
      </c>
      <c r="U1655" s="80">
        <v>441249</v>
      </c>
      <c r="V1655" s="78">
        <v>0</v>
      </c>
      <c r="W1655" s="78">
        <v>3</v>
      </c>
      <c r="X1655" s="11" t="str">
        <f ca="1">IF(ISBLANK(BudgetsQTable[[#This Row],[budg_seq_yr]]),"FY"&amp;fiscalyear,"FY"&amp;fiscalyear-1+BudgetsQTable[[#This Row],[budg_seq_yr]])</f>
        <v>FY20</v>
      </c>
      <c r="Y1655" s="79">
        <v>441249</v>
      </c>
      <c r="Z1655" s="78" t="s">
        <v>2818</v>
      </c>
      <c r="AA1655" s="78" t="s">
        <v>476</v>
      </c>
      <c r="AB1655" s="76" t="s">
        <v>2821</v>
      </c>
      <c r="AC1655" s="78" t="s">
        <v>3156</v>
      </c>
    </row>
    <row r="1656" spans="1:29" x14ac:dyDescent="0.35">
      <c r="A1656" s="10" t="s">
        <v>1823</v>
      </c>
      <c r="B1656" s="76" t="s">
        <v>2863</v>
      </c>
      <c r="C1656" s="76">
        <f>C1655+(BudgetsQTable[[#This Row],[lead]]&lt;&gt;K1655)</f>
        <v>208</v>
      </c>
      <c r="D1656" s="76">
        <f>D1655*(BudgetsQTable[[#This Row],[lead]]=K1655)+(BudgetsQTable[[#This Row],[prop_id]]&lt;&gt;A1655)</f>
        <v>1</v>
      </c>
      <c r="E1656" s="77">
        <v>43005.597222222219</v>
      </c>
      <c r="F1656" s="78" t="s">
        <v>2817</v>
      </c>
      <c r="G1656" s="78" t="s">
        <v>2818</v>
      </c>
      <c r="H1656" s="78" t="s">
        <v>476</v>
      </c>
      <c r="I1656" s="76" t="s">
        <v>948</v>
      </c>
      <c r="J1656" s="76" t="s">
        <v>3743</v>
      </c>
      <c r="K1656" s="78" t="s">
        <v>1823</v>
      </c>
      <c r="L1656" s="7" t="str">
        <f>IF(BudgetsQTable[[#This Row],[pi_last_name]]=" ","",HYPERLINK("https://www.ejacket.nsf.gov/ej/showProposal.do?Continue=Y&amp;ID="&amp;BudgetsQTable[[#This Row],[prop_id]],BudgetsQTable[[#This Row],[prop_id]]))</f>
        <v>1763748</v>
      </c>
      <c r="M1656" s="78" t="s">
        <v>1509</v>
      </c>
      <c r="N1656" s="7" t="str">
        <f>IF(BudgetsQTable[[#This Row],[pi_last_name]]=" ","",HYPERLINK("mailto:"&amp;BudgetsQTable[[#This Row],[pi_email]]&amp;"&amp;subject=Your NSF Proposal:  "&amp;BudgetsQTable[[#This Row],[prop_id]],BudgetsQTable[[#This Row],[pi_email]]))</f>
        <v>jcappos@nyu.edu</v>
      </c>
      <c r="O1656" s="78" t="s">
        <v>589</v>
      </c>
      <c r="P1656" s="78"/>
      <c r="Q1656" s="78"/>
      <c r="R1656" s="79"/>
      <c r="S1656" s="79"/>
      <c r="T1656" s="79"/>
      <c r="U1656" s="80"/>
      <c r="V1656" s="78">
        <v>0</v>
      </c>
      <c r="W1656" s="78"/>
      <c r="X1656" s="11" t="str">
        <f ca="1">IF(ISBLANK(BudgetsQTable[[#This Row],[budg_seq_yr]]),"FY"&amp;fiscalyear,"FY"&amp;fiscalyear-1+BudgetsQTable[[#This Row],[budg_seq_yr]])</f>
        <v>FY18</v>
      </c>
      <c r="Y1656" s="79">
        <v>1162850</v>
      </c>
      <c r="Z1656" s="78" t="s">
        <v>2818</v>
      </c>
      <c r="AA1656" s="78" t="s">
        <v>476</v>
      </c>
      <c r="AB1656" s="76" t="s">
        <v>2821</v>
      </c>
      <c r="AC1656" s="78"/>
    </row>
    <row r="1657" spans="1:29" x14ac:dyDescent="0.35">
      <c r="A1657" s="10" t="s">
        <v>1823</v>
      </c>
      <c r="B1657" s="76" t="s">
        <v>2863</v>
      </c>
      <c r="C1657" s="76">
        <f>C1656+(BudgetsQTable[[#This Row],[lead]]&lt;&gt;K1656)</f>
        <v>208</v>
      </c>
      <c r="D1657" s="76">
        <f>D1656*(BudgetsQTable[[#This Row],[lead]]=K1656)+(BudgetsQTable[[#This Row],[prop_id]]&lt;&gt;A1656)</f>
        <v>1</v>
      </c>
      <c r="E1657" s="77">
        <v>43005.597222222219</v>
      </c>
      <c r="F1657" s="78" t="s">
        <v>2817</v>
      </c>
      <c r="G1657" s="78" t="s">
        <v>2818</v>
      </c>
      <c r="H1657" s="78" t="s">
        <v>476</v>
      </c>
      <c r="I1657" s="76" t="s">
        <v>948</v>
      </c>
      <c r="J1657" s="76" t="s">
        <v>753</v>
      </c>
      <c r="K1657" s="78" t="s">
        <v>1823</v>
      </c>
      <c r="L1657" s="7" t="str">
        <f>IF(BudgetsQTable[[#This Row],[pi_last_name]]=" ","",HYPERLINK("https://www.ejacket.nsf.gov/ej/showProposal.do?Continue=Y&amp;ID="&amp;BudgetsQTable[[#This Row],[prop_id]],BudgetsQTable[[#This Row],[prop_id]]))</f>
        <v/>
      </c>
      <c r="M1657" s="78" t="s">
        <v>753</v>
      </c>
      <c r="N1657" s="7" t="str">
        <f>IF(BudgetsQTable[[#This Row],[pi_last_name]]=" ","",HYPERLINK("mailto:"&amp;BudgetsQTable[[#This Row],[pi_email]]&amp;"&amp;subject=Your NSF Proposal:  "&amp;BudgetsQTable[[#This Row],[prop_id]],BudgetsQTable[[#This Row],[pi_email]]))</f>
        <v/>
      </c>
      <c r="O1657" s="78" t="s">
        <v>753</v>
      </c>
      <c r="P1657" s="78">
        <v>3</v>
      </c>
      <c r="Q1657" s="78">
        <v>1.5</v>
      </c>
      <c r="R1657" s="79">
        <v>0</v>
      </c>
      <c r="S1657" s="79">
        <v>0</v>
      </c>
      <c r="T1657" s="79">
        <v>0</v>
      </c>
      <c r="U1657" s="80">
        <v>280340</v>
      </c>
      <c r="V1657" s="78">
        <v>0</v>
      </c>
      <c r="W1657" s="78">
        <v>1</v>
      </c>
      <c r="X1657" s="11" t="str">
        <f ca="1">IF(ISBLANK(BudgetsQTable[[#This Row],[budg_seq_yr]]),"FY"&amp;fiscalyear,"FY"&amp;fiscalyear-1+BudgetsQTable[[#This Row],[budg_seq_yr]])</f>
        <v>FY18</v>
      </c>
      <c r="Y1657" s="79">
        <v>280340</v>
      </c>
      <c r="Z1657" s="78" t="s">
        <v>2818</v>
      </c>
      <c r="AA1657" s="78" t="s">
        <v>476</v>
      </c>
      <c r="AB1657" s="76" t="s">
        <v>2821</v>
      </c>
      <c r="AC1657" s="78"/>
    </row>
    <row r="1658" spans="1:29" x14ac:dyDescent="0.35">
      <c r="A1658" s="10" t="s">
        <v>1823</v>
      </c>
      <c r="B1658" s="76" t="s">
        <v>2863</v>
      </c>
      <c r="C1658" s="76">
        <f>C1657+(BudgetsQTable[[#This Row],[lead]]&lt;&gt;K1657)</f>
        <v>208</v>
      </c>
      <c r="D1658" s="76">
        <f>D1657*(BudgetsQTable[[#This Row],[lead]]=K1657)+(BudgetsQTable[[#This Row],[prop_id]]&lt;&gt;A1657)</f>
        <v>1</v>
      </c>
      <c r="E1658" s="77">
        <v>43005.597222222219</v>
      </c>
      <c r="F1658" s="78" t="s">
        <v>2817</v>
      </c>
      <c r="G1658" s="78" t="s">
        <v>2818</v>
      </c>
      <c r="H1658" s="78" t="s">
        <v>476</v>
      </c>
      <c r="I1658" s="76" t="s">
        <v>948</v>
      </c>
      <c r="J1658" s="76" t="s">
        <v>753</v>
      </c>
      <c r="K1658" s="78" t="s">
        <v>1823</v>
      </c>
      <c r="L1658" s="7" t="str">
        <f>IF(BudgetsQTable[[#This Row],[pi_last_name]]=" ","",HYPERLINK("https://www.ejacket.nsf.gov/ej/showProposal.do?Continue=Y&amp;ID="&amp;BudgetsQTable[[#This Row],[prop_id]],BudgetsQTable[[#This Row],[prop_id]]))</f>
        <v/>
      </c>
      <c r="M1658" s="78" t="s">
        <v>753</v>
      </c>
      <c r="N1658" s="7" t="str">
        <f>IF(BudgetsQTable[[#This Row],[pi_last_name]]=" ","",HYPERLINK("mailto:"&amp;BudgetsQTable[[#This Row],[pi_email]]&amp;"&amp;subject=Your NSF Proposal:  "&amp;BudgetsQTable[[#This Row],[prop_id]],BudgetsQTable[[#This Row],[pi_email]]))</f>
        <v/>
      </c>
      <c r="O1658" s="78" t="s">
        <v>753</v>
      </c>
      <c r="P1658" s="78">
        <v>3</v>
      </c>
      <c r="Q1658" s="78">
        <v>1.5</v>
      </c>
      <c r="R1658" s="79">
        <v>0</v>
      </c>
      <c r="S1658" s="79">
        <v>0</v>
      </c>
      <c r="T1658" s="79">
        <v>0</v>
      </c>
      <c r="U1658" s="80">
        <v>287141</v>
      </c>
      <c r="V1658" s="78">
        <v>0</v>
      </c>
      <c r="W1658" s="78">
        <v>2</v>
      </c>
      <c r="X1658" s="11" t="str">
        <f ca="1">IF(ISBLANK(BudgetsQTable[[#This Row],[budg_seq_yr]]),"FY"&amp;fiscalyear,"FY"&amp;fiscalyear-1+BudgetsQTable[[#This Row],[budg_seq_yr]])</f>
        <v>FY19</v>
      </c>
      <c r="Y1658" s="79">
        <v>287141</v>
      </c>
      <c r="Z1658" s="78" t="s">
        <v>2818</v>
      </c>
      <c r="AA1658" s="78" t="s">
        <v>476</v>
      </c>
      <c r="AB1658" s="76" t="s">
        <v>2821</v>
      </c>
      <c r="AC1658" s="78"/>
    </row>
    <row r="1659" spans="1:29" x14ac:dyDescent="0.35">
      <c r="A1659" s="10" t="s">
        <v>1823</v>
      </c>
      <c r="B1659" s="76" t="s">
        <v>2863</v>
      </c>
      <c r="C1659" s="76">
        <f>C1658+(BudgetsQTable[[#This Row],[lead]]&lt;&gt;K1658)</f>
        <v>208</v>
      </c>
      <c r="D1659" s="76">
        <f>D1658*(BudgetsQTable[[#This Row],[lead]]=K1658)+(BudgetsQTable[[#This Row],[prop_id]]&lt;&gt;A1658)</f>
        <v>1</v>
      </c>
      <c r="E1659" s="77">
        <v>43005.597222222219</v>
      </c>
      <c r="F1659" s="78" t="s">
        <v>2817</v>
      </c>
      <c r="G1659" s="78" t="s">
        <v>2818</v>
      </c>
      <c r="H1659" s="78" t="s">
        <v>476</v>
      </c>
      <c r="I1659" s="76" t="s">
        <v>948</v>
      </c>
      <c r="J1659" s="76" t="s">
        <v>753</v>
      </c>
      <c r="K1659" s="78" t="s">
        <v>1823</v>
      </c>
      <c r="L1659" s="7" t="str">
        <f>IF(BudgetsQTable[[#This Row],[pi_last_name]]=" ","",HYPERLINK("https://www.ejacket.nsf.gov/ej/showProposal.do?Continue=Y&amp;ID="&amp;BudgetsQTable[[#This Row],[prop_id]],BudgetsQTable[[#This Row],[prop_id]]))</f>
        <v/>
      </c>
      <c r="M1659" s="78" t="s">
        <v>753</v>
      </c>
      <c r="N1659" s="7" t="str">
        <f>IF(BudgetsQTable[[#This Row],[pi_last_name]]=" ","",HYPERLINK("mailto:"&amp;BudgetsQTable[[#This Row],[pi_email]]&amp;"&amp;subject=Your NSF Proposal:  "&amp;BudgetsQTable[[#This Row],[prop_id]],BudgetsQTable[[#This Row],[pi_email]]))</f>
        <v/>
      </c>
      <c r="O1659" s="78" t="s">
        <v>753</v>
      </c>
      <c r="P1659" s="78">
        <v>3</v>
      </c>
      <c r="Q1659" s="78">
        <v>1.5</v>
      </c>
      <c r="R1659" s="79">
        <v>0</v>
      </c>
      <c r="S1659" s="79">
        <v>0</v>
      </c>
      <c r="T1659" s="79">
        <v>0</v>
      </c>
      <c r="U1659" s="80">
        <v>294112</v>
      </c>
      <c r="V1659" s="78">
        <v>0</v>
      </c>
      <c r="W1659" s="78">
        <v>3</v>
      </c>
      <c r="X1659" s="11" t="str">
        <f ca="1">IF(ISBLANK(BudgetsQTable[[#This Row],[budg_seq_yr]]),"FY"&amp;fiscalyear,"FY"&amp;fiscalyear-1+BudgetsQTable[[#This Row],[budg_seq_yr]])</f>
        <v>FY20</v>
      </c>
      <c r="Y1659" s="79">
        <v>294112</v>
      </c>
      <c r="Z1659" s="78" t="s">
        <v>2818</v>
      </c>
      <c r="AA1659" s="78" t="s">
        <v>476</v>
      </c>
      <c r="AB1659" s="76" t="s">
        <v>2821</v>
      </c>
      <c r="AC1659" s="78"/>
    </row>
    <row r="1660" spans="1:29" x14ac:dyDescent="0.35">
      <c r="A1660" s="10" t="s">
        <v>1823</v>
      </c>
      <c r="B1660" s="76" t="s">
        <v>2863</v>
      </c>
      <c r="C1660" s="76">
        <f>C1659+(BudgetsQTable[[#This Row],[lead]]&lt;&gt;K1659)</f>
        <v>208</v>
      </c>
      <c r="D1660" s="76">
        <f>D1659*(BudgetsQTable[[#This Row],[lead]]=K1659)+(BudgetsQTable[[#This Row],[prop_id]]&lt;&gt;A1659)</f>
        <v>1</v>
      </c>
      <c r="E1660" s="77">
        <v>43005.597222222219</v>
      </c>
      <c r="F1660" s="78" t="s">
        <v>2817</v>
      </c>
      <c r="G1660" s="78" t="s">
        <v>2818</v>
      </c>
      <c r="H1660" s="78" t="s">
        <v>476</v>
      </c>
      <c r="I1660" s="76" t="s">
        <v>948</v>
      </c>
      <c r="J1660" s="76" t="s">
        <v>753</v>
      </c>
      <c r="K1660" s="78" t="s">
        <v>1823</v>
      </c>
      <c r="L1660" s="7" t="str">
        <f>IF(BudgetsQTable[[#This Row],[pi_last_name]]=" ","",HYPERLINK("https://www.ejacket.nsf.gov/ej/showProposal.do?Continue=Y&amp;ID="&amp;BudgetsQTable[[#This Row],[prop_id]],BudgetsQTable[[#This Row],[prop_id]]))</f>
        <v/>
      </c>
      <c r="M1660" s="78" t="s">
        <v>753</v>
      </c>
      <c r="N1660" s="7" t="str">
        <f>IF(BudgetsQTable[[#This Row],[pi_last_name]]=" ","",HYPERLINK("mailto:"&amp;BudgetsQTable[[#This Row],[pi_email]]&amp;"&amp;subject=Your NSF Proposal:  "&amp;BudgetsQTable[[#This Row],[prop_id]],BudgetsQTable[[#This Row],[pi_email]]))</f>
        <v/>
      </c>
      <c r="O1660" s="78" t="s">
        <v>753</v>
      </c>
      <c r="P1660" s="78">
        <v>3</v>
      </c>
      <c r="Q1660" s="78">
        <v>1.5</v>
      </c>
      <c r="R1660" s="79">
        <v>0</v>
      </c>
      <c r="S1660" s="79">
        <v>0</v>
      </c>
      <c r="T1660" s="79">
        <v>0</v>
      </c>
      <c r="U1660" s="80">
        <v>301257</v>
      </c>
      <c r="V1660" s="78">
        <v>0</v>
      </c>
      <c r="W1660" s="78">
        <v>4</v>
      </c>
      <c r="X1660" s="11" t="str">
        <f ca="1">IF(ISBLANK(BudgetsQTable[[#This Row],[budg_seq_yr]]),"FY"&amp;fiscalyear,"FY"&amp;fiscalyear-1+BudgetsQTable[[#This Row],[budg_seq_yr]])</f>
        <v>FY21</v>
      </c>
      <c r="Y1660" s="79">
        <v>301257</v>
      </c>
      <c r="Z1660" s="78" t="s">
        <v>2818</v>
      </c>
      <c r="AA1660" s="78" t="s">
        <v>476</v>
      </c>
      <c r="AB1660" s="76" t="s">
        <v>2821</v>
      </c>
      <c r="AC1660" s="78"/>
    </row>
    <row r="1661" spans="1:29" x14ac:dyDescent="0.35">
      <c r="A1661" s="10" t="s">
        <v>1830</v>
      </c>
      <c r="B1661" s="76" t="s">
        <v>2824</v>
      </c>
      <c r="C1661" s="76">
        <f>C1660+(BudgetsQTable[[#This Row],[lead]]&lt;&gt;K1660)</f>
        <v>209</v>
      </c>
      <c r="D1661" s="76">
        <f>D1660*(BudgetsQTable[[#This Row],[lead]]=K1660)+(BudgetsQTable[[#This Row],[prop_id]]&lt;&gt;A1660)</f>
        <v>1</v>
      </c>
      <c r="E1661" s="77">
        <v>43005.597916666666</v>
      </c>
      <c r="F1661" s="78" t="s">
        <v>2817</v>
      </c>
      <c r="G1661" s="78" t="s">
        <v>2818</v>
      </c>
      <c r="H1661" s="78" t="s">
        <v>476</v>
      </c>
      <c r="I1661" s="76" t="s">
        <v>1069</v>
      </c>
      <c r="J1661" s="76" t="s">
        <v>4169</v>
      </c>
      <c r="K1661" s="78" t="s">
        <v>1830</v>
      </c>
      <c r="L1661" s="7" t="str">
        <f>IF(BudgetsQTable[[#This Row],[pi_last_name]]=" ","",HYPERLINK("https://www.ejacket.nsf.gov/ej/showProposal.do?Continue=Y&amp;ID="&amp;BudgetsQTable[[#This Row],[prop_id]],BudgetsQTable[[#This Row],[prop_id]]))</f>
        <v>1763751</v>
      </c>
      <c r="M1661" s="78" t="s">
        <v>1831</v>
      </c>
      <c r="N1661" s="7" t="str">
        <f>IF(BudgetsQTable[[#This Row],[pi_last_name]]=" ","",HYPERLINK("mailto:"&amp;BudgetsQTable[[#This Row],[pi_email]]&amp;"&amp;subject=Your NSF Proposal:  "&amp;BudgetsQTable[[#This Row],[prop_id]],BudgetsQTable[[#This Row],[pi_email]]))</f>
        <v>iris_bahar@brown.edu</v>
      </c>
      <c r="O1661" s="78" t="s">
        <v>3379</v>
      </c>
      <c r="P1661" s="78"/>
      <c r="Q1661" s="78"/>
      <c r="R1661" s="79"/>
      <c r="S1661" s="79"/>
      <c r="T1661" s="79"/>
      <c r="U1661" s="80"/>
      <c r="V1661" s="78">
        <v>0</v>
      </c>
      <c r="W1661" s="78"/>
      <c r="X1661" s="11" t="str">
        <f ca="1">IF(ISBLANK(BudgetsQTable[[#This Row],[budg_seq_yr]]),"FY"&amp;fiscalyear,"FY"&amp;fiscalyear-1+BudgetsQTable[[#This Row],[budg_seq_yr]])</f>
        <v>FY18</v>
      </c>
      <c r="Y1661" s="79">
        <v>664095</v>
      </c>
      <c r="Z1661" s="78" t="s">
        <v>2818</v>
      </c>
      <c r="AA1661" s="78" t="s">
        <v>476</v>
      </c>
      <c r="AB1661" s="76" t="s">
        <v>2821</v>
      </c>
      <c r="AC1661" s="78" t="s">
        <v>4165</v>
      </c>
    </row>
    <row r="1662" spans="1:29" x14ac:dyDescent="0.35">
      <c r="A1662" s="10" t="s">
        <v>1830</v>
      </c>
      <c r="B1662" s="76" t="s">
        <v>2824</v>
      </c>
      <c r="C1662" s="76">
        <f>C1661+(BudgetsQTable[[#This Row],[lead]]&lt;&gt;K1661)</f>
        <v>209</v>
      </c>
      <c r="D1662" s="76">
        <f>D1661*(BudgetsQTable[[#This Row],[lead]]=K1661)+(BudgetsQTable[[#This Row],[prop_id]]&lt;&gt;A1661)</f>
        <v>1</v>
      </c>
      <c r="E1662" s="77">
        <v>43005.597916666666</v>
      </c>
      <c r="F1662" s="78" t="s">
        <v>2817</v>
      </c>
      <c r="G1662" s="78" t="s">
        <v>2818</v>
      </c>
      <c r="H1662" s="78" t="s">
        <v>476</v>
      </c>
      <c r="I1662" s="76" t="s">
        <v>1069</v>
      </c>
      <c r="J1662" s="76" t="s">
        <v>753</v>
      </c>
      <c r="K1662" s="78" t="s">
        <v>1830</v>
      </c>
      <c r="L1662" s="7" t="str">
        <f>IF(BudgetsQTable[[#This Row],[pi_last_name]]=" ","",HYPERLINK("https://www.ejacket.nsf.gov/ej/showProposal.do?Continue=Y&amp;ID="&amp;BudgetsQTable[[#This Row],[prop_id]],BudgetsQTable[[#This Row],[prop_id]]))</f>
        <v/>
      </c>
      <c r="M1662" s="78" t="s">
        <v>753</v>
      </c>
      <c r="N1662" s="7" t="str">
        <f>IF(BudgetsQTable[[#This Row],[pi_last_name]]=" ","",HYPERLINK("mailto:"&amp;BudgetsQTable[[#This Row],[pi_email]]&amp;"&amp;subject=Your NSF Proposal:  "&amp;BudgetsQTable[[#This Row],[prop_id]],BudgetsQTable[[#This Row],[pi_email]]))</f>
        <v/>
      </c>
      <c r="O1662" s="78" t="s">
        <v>753</v>
      </c>
      <c r="P1662" s="78">
        <v>2</v>
      </c>
      <c r="Q1662" s="78">
        <v>1</v>
      </c>
      <c r="R1662" s="79">
        <v>0</v>
      </c>
      <c r="S1662" s="79">
        <v>2000</v>
      </c>
      <c r="T1662" s="79">
        <v>0</v>
      </c>
      <c r="U1662" s="80">
        <v>214521</v>
      </c>
      <c r="V1662" s="78">
        <v>0</v>
      </c>
      <c r="W1662" s="78">
        <v>1</v>
      </c>
      <c r="X1662" s="11" t="str">
        <f ca="1">IF(ISBLANK(BudgetsQTable[[#This Row],[budg_seq_yr]]),"FY"&amp;fiscalyear,"FY"&amp;fiscalyear-1+BudgetsQTable[[#This Row],[budg_seq_yr]])</f>
        <v>FY18</v>
      </c>
      <c r="Y1662" s="79">
        <v>214521</v>
      </c>
      <c r="Z1662" s="78" t="s">
        <v>2818</v>
      </c>
      <c r="AA1662" s="78" t="s">
        <v>476</v>
      </c>
      <c r="AB1662" s="76" t="s">
        <v>2821</v>
      </c>
      <c r="AC1662" s="78" t="s">
        <v>4165</v>
      </c>
    </row>
    <row r="1663" spans="1:29" x14ac:dyDescent="0.35">
      <c r="A1663" s="10" t="s">
        <v>1830</v>
      </c>
      <c r="B1663" s="76" t="s">
        <v>2824</v>
      </c>
      <c r="C1663" s="76">
        <f>C1662+(BudgetsQTable[[#This Row],[lead]]&lt;&gt;K1662)</f>
        <v>209</v>
      </c>
      <c r="D1663" s="76">
        <f>D1662*(BudgetsQTable[[#This Row],[lead]]=K1662)+(BudgetsQTable[[#This Row],[prop_id]]&lt;&gt;A1662)</f>
        <v>1</v>
      </c>
      <c r="E1663" s="77">
        <v>43005.597916666666</v>
      </c>
      <c r="F1663" s="78" t="s">
        <v>2817</v>
      </c>
      <c r="G1663" s="78" t="s">
        <v>2818</v>
      </c>
      <c r="H1663" s="78" t="s">
        <v>476</v>
      </c>
      <c r="I1663" s="76" t="s">
        <v>1069</v>
      </c>
      <c r="J1663" s="76" t="s">
        <v>753</v>
      </c>
      <c r="K1663" s="78" t="s">
        <v>1830</v>
      </c>
      <c r="L1663" s="7" t="str">
        <f>IF(BudgetsQTable[[#This Row],[pi_last_name]]=" ","",HYPERLINK("https://www.ejacket.nsf.gov/ej/showProposal.do?Continue=Y&amp;ID="&amp;BudgetsQTable[[#This Row],[prop_id]],BudgetsQTable[[#This Row],[prop_id]]))</f>
        <v/>
      </c>
      <c r="M1663" s="78" t="s">
        <v>753</v>
      </c>
      <c r="N1663" s="7" t="str">
        <f>IF(BudgetsQTable[[#This Row],[pi_last_name]]=" ","",HYPERLINK("mailto:"&amp;BudgetsQTable[[#This Row],[pi_email]]&amp;"&amp;subject=Your NSF Proposal:  "&amp;BudgetsQTable[[#This Row],[prop_id]],BudgetsQTable[[#This Row],[pi_email]]))</f>
        <v/>
      </c>
      <c r="O1663" s="78" t="s">
        <v>753</v>
      </c>
      <c r="P1663" s="78">
        <v>2</v>
      </c>
      <c r="Q1663" s="78">
        <v>1</v>
      </c>
      <c r="R1663" s="79">
        <v>0</v>
      </c>
      <c r="S1663" s="79">
        <v>2000</v>
      </c>
      <c r="T1663" s="79">
        <v>0</v>
      </c>
      <c r="U1663" s="80">
        <v>222876</v>
      </c>
      <c r="V1663" s="78">
        <v>0</v>
      </c>
      <c r="W1663" s="78">
        <v>2</v>
      </c>
      <c r="X1663" s="11" t="str">
        <f ca="1">IF(ISBLANK(BudgetsQTable[[#This Row],[budg_seq_yr]]),"FY"&amp;fiscalyear,"FY"&amp;fiscalyear-1+BudgetsQTable[[#This Row],[budg_seq_yr]])</f>
        <v>FY19</v>
      </c>
      <c r="Y1663" s="79">
        <v>222876</v>
      </c>
      <c r="Z1663" s="78" t="s">
        <v>2818</v>
      </c>
      <c r="AA1663" s="78" t="s">
        <v>476</v>
      </c>
      <c r="AB1663" s="76" t="s">
        <v>2821</v>
      </c>
      <c r="AC1663" s="78" t="s">
        <v>4165</v>
      </c>
    </row>
    <row r="1664" spans="1:29" x14ac:dyDescent="0.35">
      <c r="A1664" s="10" t="s">
        <v>1830</v>
      </c>
      <c r="B1664" s="76" t="s">
        <v>2824</v>
      </c>
      <c r="C1664" s="76">
        <f>C1663+(BudgetsQTable[[#This Row],[lead]]&lt;&gt;K1663)</f>
        <v>209</v>
      </c>
      <c r="D1664" s="76">
        <f>D1663*(BudgetsQTable[[#This Row],[lead]]=K1663)+(BudgetsQTable[[#This Row],[prop_id]]&lt;&gt;A1663)</f>
        <v>1</v>
      </c>
      <c r="E1664" s="77">
        <v>43005.597916666666</v>
      </c>
      <c r="F1664" s="78" t="s">
        <v>2817</v>
      </c>
      <c r="G1664" s="78" t="s">
        <v>2818</v>
      </c>
      <c r="H1664" s="78" t="s">
        <v>476</v>
      </c>
      <c r="I1664" s="76" t="s">
        <v>1069</v>
      </c>
      <c r="J1664" s="76" t="s">
        <v>753</v>
      </c>
      <c r="K1664" s="78" t="s">
        <v>1830</v>
      </c>
      <c r="L1664" s="7" t="str">
        <f>IF(BudgetsQTable[[#This Row],[pi_last_name]]=" ","",HYPERLINK("https://www.ejacket.nsf.gov/ej/showProposal.do?Continue=Y&amp;ID="&amp;BudgetsQTable[[#This Row],[prop_id]],BudgetsQTable[[#This Row],[prop_id]]))</f>
        <v/>
      </c>
      <c r="M1664" s="78" t="s">
        <v>753</v>
      </c>
      <c r="N1664" s="7" t="str">
        <f>IF(BudgetsQTable[[#This Row],[pi_last_name]]=" ","",HYPERLINK("mailto:"&amp;BudgetsQTable[[#This Row],[pi_email]]&amp;"&amp;subject=Your NSF Proposal:  "&amp;BudgetsQTable[[#This Row],[prop_id]],BudgetsQTable[[#This Row],[pi_email]]))</f>
        <v/>
      </c>
      <c r="O1664" s="78" t="s">
        <v>753</v>
      </c>
      <c r="P1664" s="78">
        <v>2</v>
      </c>
      <c r="Q1664" s="78">
        <v>1</v>
      </c>
      <c r="R1664" s="79">
        <v>0</v>
      </c>
      <c r="S1664" s="79">
        <v>2000</v>
      </c>
      <c r="T1664" s="79">
        <v>0</v>
      </c>
      <c r="U1664" s="80">
        <v>226698</v>
      </c>
      <c r="V1664" s="78">
        <v>0</v>
      </c>
      <c r="W1664" s="78">
        <v>3</v>
      </c>
      <c r="X1664" s="11" t="str">
        <f ca="1">IF(ISBLANK(BudgetsQTable[[#This Row],[budg_seq_yr]]),"FY"&amp;fiscalyear,"FY"&amp;fiscalyear-1+BudgetsQTable[[#This Row],[budg_seq_yr]])</f>
        <v>FY20</v>
      </c>
      <c r="Y1664" s="79">
        <v>226698</v>
      </c>
      <c r="Z1664" s="78" t="s">
        <v>2818</v>
      </c>
      <c r="AA1664" s="78" t="s">
        <v>476</v>
      </c>
      <c r="AB1664" s="76" t="s">
        <v>2821</v>
      </c>
      <c r="AC1664" s="78" t="s">
        <v>4165</v>
      </c>
    </row>
    <row r="1665" spans="1:29" x14ac:dyDescent="0.35">
      <c r="A1665" s="10" t="s">
        <v>4170</v>
      </c>
      <c r="B1665" s="76" t="s">
        <v>2834</v>
      </c>
      <c r="C1665" s="76">
        <f>C1664+(BudgetsQTable[[#This Row],[lead]]&lt;&gt;K1664)</f>
        <v>209</v>
      </c>
      <c r="D1665" s="76">
        <f>D1664*(BudgetsQTable[[#This Row],[lead]]=K1664)+(BudgetsQTable[[#This Row],[prop_id]]&lt;&gt;A1664)</f>
        <v>2</v>
      </c>
      <c r="E1665" s="77">
        <v>43005.480555555558</v>
      </c>
      <c r="F1665" s="78" t="s">
        <v>2817</v>
      </c>
      <c r="G1665" s="78" t="s">
        <v>2818</v>
      </c>
      <c r="H1665" s="78" t="s">
        <v>476</v>
      </c>
      <c r="I1665" s="76" t="s">
        <v>1069</v>
      </c>
      <c r="J1665" s="76" t="s">
        <v>4173</v>
      </c>
      <c r="K1665" s="78" t="s">
        <v>1830</v>
      </c>
      <c r="L1665" s="7" t="str">
        <f>IF(BudgetsQTable[[#This Row],[pi_last_name]]=" ","",HYPERLINK("https://www.ejacket.nsf.gov/ej/showProposal.do?Continue=Y&amp;ID="&amp;BudgetsQTable[[#This Row],[prop_id]],BudgetsQTable[[#This Row],[prop_id]]))</f>
        <v>1763560</v>
      </c>
      <c r="M1665" s="78" t="s">
        <v>4171</v>
      </c>
      <c r="N1665" s="7" t="str">
        <f>IF(BudgetsQTable[[#This Row],[pi_last_name]]=" ","",HYPERLINK("mailto:"&amp;BudgetsQTable[[#This Row],[pi_email]]&amp;"&amp;subject=Your NSF Proposal:  "&amp;BudgetsQTable[[#This Row],[prop_id]],BudgetsQTable[[#This Row],[pi_email]]))</f>
        <v>talim@bu.edu</v>
      </c>
      <c r="O1665" s="78" t="s">
        <v>3145</v>
      </c>
      <c r="P1665" s="78"/>
      <c r="Q1665" s="78"/>
      <c r="R1665" s="79"/>
      <c r="S1665" s="79"/>
      <c r="T1665" s="79"/>
      <c r="U1665" s="80"/>
      <c r="V1665" s="78">
        <v>0</v>
      </c>
      <c r="W1665" s="78"/>
      <c r="X1665" s="11" t="str">
        <f ca="1">IF(ISBLANK(BudgetsQTable[[#This Row],[budg_seq_yr]]),"FY"&amp;fiscalyear,"FY"&amp;fiscalyear-1+BudgetsQTable[[#This Row],[budg_seq_yr]])</f>
        <v>FY18</v>
      </c>
      <c r="Y1665" s="79">
        <v>138975</v>
      </c>
      <c r="Z1665" s="78" t="s">
        <v>2818</v>
      </c>
      <c r="AA1665" s="78" t="s">
        <v>476</v>
      </c>
      <c r="AB1665" s="76" t="s">
        <v>2821</v>
      </c>
      <c r="AC1665" s="78" t="s">
        <v>4165</v>
      </c>
    </row>
    <row r="1666" spans="1:29" x14ac:dyDescent="0.35">
      <c r="A1666" s="10" t="s">
        <v>4170</v>
      </c>
      <c r="B1666" s="76" t="s">
        <v>2834</v>
      </c>
      <c r="C1666" s="76">
        <f>C1665+(BudgetsQTable[[#This Row],[lead]]&lt;&gt;K1665)</f>
        <v>209</v>
      </c>
      <c r="D1666" s="76">
        <f>D1665*(BudgetsQTable[[#This Row],[lead]]=K1665)+(BudgetsQTable[[#This Row],[prop_id]]&lt;&gt;A1665)</f>
        <v>2</v>
      </c>
      <c r="E1666" s="77">
        <v>43005.480555555558</v>
      </c>
      <c r="F1666" s="78" t="s">
        <v>2817</v>
      </c>
      <c r="G1666" s="78" t="s">
        <v>2818</v>
      </c>
      <c r="H1666" s="78" t="s">
        <v>476</v>
      </c>
      <c r="I1666" s="76" t="s">
        <v>1069</v>
      </c>
      <c r="J1666" s="76" t="s">
        <v>753</v>
      </c>
      <c r="K1666" s="78" t="s">
        <v>1830</v>
      </c>
      <c r="L1666" s="7" t="str">
        <f>IF(BudgetsQTable[[#This Row],[pi_last_name]]=" ","",HYPERLINK("https://www.ejacket.nsf.gov/ej/showProposal.do?Continue=Y&amp;ID="&amp;BudgetsQTable[[#This Row],[prop_id]],BudgetsQTable[[#This Row],[prop_id]]))</f>
        <v/>
      </c>
      <c r="M1666" s="78" t="s">
        <v>753</v>
      </c>
      <c r="N1666" s="7" t="str">
        <f>IF(BudgetsQTable[[#This Row],[pi_last_name]]=" ","",HYPERLINK("mailto:"&amp;BudgetsQTable[[#This Row],[pi_email]]&amp;"&amp;subject=Your NSF Proposal:  "&amp;BudgetsQTable[[#This Row],[prop_id]],BudgetsQTable[[#This Row],[pi_email]]))</f>
        <v/>
      </c>
      <c r="O1666" s="78" t="s">
        <v>753</v>
      </c>
      <c r="P1666" s="78">
        <v>1</v>
      </c>
      <c r="Q1666" s="78">
        <v>1</v>
      </c>
      <c r="R1666" s="79">
        <v>0</v>
      </c>
      <c r="S1666" s="79">
        <v>0</v>
      </c>
      <c r="T1666" s="79">
        <v>0</v>
      </c>
      <c r="U1666" s="80">
        <v>45012</v>
      </c>
      <c r="V1666" s="78">
        <v>0</v>
      </c>
      <c r="W1666" s="78">
        <v>1</v>
      </c>
      <c r="X1666" s="11" t="str">
        <f ca="1">IF(ISBLANK(BudgetsQTable[[#This Row],[budg_seq_yr]]),"FY"&amp;fiscalyear,"FY"&amp;fiscalyear-1+BudgetsQTable[[#This Row],[budg_seq_yr]])</f>
        <v>FY18</v>
      </c>
      <c r="Y1666" s="79">
        <v>45012</v>
      </c>
      <c r="Z1666" s="78" t="s">
        <v>2818</v>
      </c>
      <c r="AA1666" s="78" t="s">
        <v>476</v>
      </c>
      <c r="AB1666" s="76" t="s">
        <v>2821</v>
      </c>
      <c r="AC1666" s="78" t="s">
        <v>4165</v>
      </c>
    </row>
    <row r="1667" spans="1:29" x14ac:dyDescent="0.35">
      <c r="A1667" s="10" t="s">
        <v>4170</v>
      </c>
      <c r="B1667" s="76" t="s">
        <v>2834</v>
      </c>
      <c r="C1667" s="76">
        <f>C1666+(BudgetsQTable[[#This Row],[lead]]&lt;&gt;K1666)</f>
        <v>209</v>
      </c>
      <c r="D1667" s="76">
        <f>D1666*(BudgetsQTable[[#This Row],[lead]]=K1666)+(BudgetsQTable[[#This Row],[prop_id]]&lt;&gt;A1666)</f>
        <v>2</v>
      </c>
      <c r="E1667" s="77">
        <v>43005.480555555558</v>
      </c>
      <c r="F1667" s="78" t="s">
        <v>2817</v>
      </c>
      <c r="G1667" s="78" t="s">
        <v>2818</v>
      </c>
      <c r="H1667" s="78" t="s">
        <v>476</v>
      </c>
      <c r="I1667" s="76" t="s">
        <v>1069</v>
      </c>
      <c r="J1667" s="76" t="s">
        <v>753</v>
      </c>
      <c r="K1667" s="78" t="s">
        <v>1830</v>
      </c>
      <c r="L1667" s="7" t="str">
        <f>IF(BudgetsQTable[[#This Row],[pi_last_name]]=" ","",HYPERLINK("https://www.ejacket.nsf.gov/ej/showProposal.do?Continue=Y&amp;ID="&amp;BudgetsQTable[[#This Row],[prop_id]],BudgetsQTable[[#This Row],[prop_id]]))</f>
        <v/>
      </c>
      <c r="M1667" s="78" t="s">
        <v>753</v>
      </c>
      <c r="N1667" s="7" t="str">
        <f>IF(BudgetsQTable[[#This Row],[pi_last_name]]=" ","",HYPERLINK("mailto:"&amp;BudgetsQTable[[#This Row],[pi_email]]&amp;"&amp;subject=Your NSF Proposal:  "&amp;BudgetsQTable[[#This Row],[prop_id]],BudgetsQTable[[#This Row],[pi_email]]))</f>
        <v/>
      </c>
      <c r="O1667" s="78" t="s">
        <v>753</v>
      </c>
      <c r="P1667" s="78">
        <v>1</v>
      </c>
      <c r="Q1667" s="78">
        <v>1</v>
      </c>
      <c r="R1667" s="79">
        <v>0</v>
      </c>
      <c r="S1667" s="79">
        <v>0</v>
      </c>
      <c r="T1667" s="79">
        <v>0</v>
      </c>
      <c r="U1667" s="80">
        <v>46311</v>
      </c>
      <c r="V1667" s="78">
        <v>0</v>
      </c>
      <c r="W1667" s="78">
        <v>2</v>
      </c>
      <c r="X1667" s="11" t="str">
        <f ca="1">IF(ISBLANK(BudgetsQTable[[#This Row],[budg_seq_yr]]),"FY"&amp;fiscalyear,"FY"&amp;fiscalyear-1+BudgetsQTable[[#This Row],[budg_seq_yr]])</f>
        <v>FY19</v>
      </c>
      <c r="Y1667" s="79">
        <v>46311</v>
      </c>
      <c r="Z1667" s="78" t="s">
        <v>2818</v>
      </c>
      <c r="AA1667" s="78" t="s">
        <v>476</v>
      </c>
      <c r="AB1667" s="76" t="s">
        <v>2821</v>
      </c>
      <c r="AC1667" s="78" t="s">
        <v>4165</v>
      </c>
    </row>
    <row r="1668" spans="1:29" x14ac:dyDescent="0.35">
      <c r="A1668" s="10" t="s">
        <v>4170</v>
      </c>
      <c r="B1668" s="76" t="s">
        <v>2834</v>
      </c>
      <c r="C1668" s="76">
        <f>C1667+(BudgetsQTable[[#This Row],[lead]]&lt;&gt;K1667)</f>
        <v>209</v>
      </c>
      <c r="D1668" s="76">
        <f>D1667*(BudgetsQTable[[#This Row],[lead]]=K1667)+(BudgetsQTable[[#This Row],[prop_id]]&lt;&gt;A1667)</f>
        <v>2</v>
      </c>
      <c r="E1668" s="77">
        <v>43005.480555555558</v>
      </c>
      <c r="F1668" s="78" t="s">
        <v>2817</v>
      </c>
      <c r="G1668" s="78" t="s">
        <v>2818</v>
      </c>
      <c r="H1668" s="78" t="s">
        <v>476</v>
      </c>
      <c r="I1668" s="76" t="s">
        <v>1069</v>
      </c>
      <c r="J1668" s="76" t="s">
        <v>753</v>
      </c>
      <c r="K1668" s="78" t="s">
        <v>1830</v>
      </c>
      <c r="L1668" s="7" t="str">
        <f>IF(BudgetsQTable[[#This Row],[pi_last_name]]=" ","",HYPERLINK("https://www.ejacket.nsf.gov/ej/showProposal.do?Continue=Y&amp;ID="&amp;BudgetsQTable[[#This Row],[prop_id]],BudgetsQTable[[#This Row],[prop_id]]))</f>
        <v/>
      </c>
      <c r="M1668" s="78" t="s">
        <v>753</v>
      </c>
      <c r="N1668" s="7" t="str">
        <f>IF(BudgetsQTable[[#This Row],[pi_last_name]]=" ","",HYPERLINK("mailto:"&amp;BudgetsQTable[[#This Row],[pi_email]]&amp;"&amp;subject=Your NSF Proposal:  "&amp;BudgetsQTable[[#This Row],[prop_id]],BudgetsQTable[[#This Row],[pi_email]]))</f>
        <v/>
      </c>
      <c r="O1668" s="78" t="s">
        <v>753</v>
      </c>
      <c r="P1668" s="78">
        <v>1</v>
      </c>
      <c r="Q1668" s="78">
        <v>1</v>
      </c>
      <c r="R1668" s="79">
        <v>0</v>
      </c>
      <c r="S1668" s="79">
        <v>0</v>
      </c>
      <c r="T1668" s="79">
        <v>0</v>
      </c>
      <c r="U1668" s="80">
        <v>47652</v>
      </c>
      <c r="V1668" s="78">
        <v>0</v>
      </c>
      <c r="W1668" s="78">
        <v>3</v>
      </c>
      <c r="X1668" s="11" t="str">
        <f ca="1">IF(ISBLANK(BudgetsQTable[[#This Row],[budg_seq_yr]]),"FY"&amp;fiscalyear,"FY"&amp;fiscalyear-1+BudgetsQTable[[#This Row],[budg_seq_yr]])</f>
        <v>FY20</v>
      </c>
      <c r="Y1668" s="79">
        <v>47652</v>
      </c>
      <c r="Z1668" s="78" t="s">
        <v>2818</v>
      </c>
      <c r="AA1668" s="78" t="s">
        <v>476</v>
      </c>
      <c r="AB1668" s="76" t="s">
        <v>2821</v>
      </c>
      <c r="AC1668" s="78" t="s">
        <v>4165</v>
      </c>
    </row>
    <row r="1669" spans="1:29" x14ac:dyDescent="0.35">
      <c r="A1669" s="10" t="s">
        <v>1837</v>
      </c>
      <c r="B1669" s="76" t="s">
        <v>2824</v>
      </c>
      <c r="C1669" s="76">
        <f>C1668+(BudgetsQTable[[#This Row],[lead]]&lt;&gt;K1668)</f>
        <v>210</v>
      </c>
      <c r="D1669" s="76">
        <f>D1668*(BudgetsQTable[[#This Row],[lead]]=K1668)+(BudgetsQTable[[#This Row],[prop_id]]&lt;&gt;A1668)</f>
        <v>1</v>
      </c>
      <c r="E1669" s="77">
        <v>43005.597916666666</v>
      </c>
      <c r="F1669" s="78" t="s">
        <v>2817</v>
      </c>
      <c r="G1669" s="78" t="s">
        <v>2818</v>
      </c>
      <c r="H1669" s="78" t="s">
        <v>476</v>
      </c>
      <c r="I1669" s="76" t="s">
        <v>912</v>
      </c>
      <c r="J1669" s="76" t="s">
        <v>4177</v>
      </c>
      <c r="K1669" s="78" t="s">
        <v>1837</v>
      </c>
      <c r="L1669" s="7" t="str">
        <f>IF(BudgetsQTable[[#This Row],[pi_last_name]]=" ","",HYPERLINK("https://www.ejacket.nsf.gov/ej/showProposal.do?Continue=Y&amp;ID="&amp;BudgetsQTable[[#This Row],[prop_id]],BudgetsQTable[[#This Row],[prop_id]]))</f>
        <v>1763753</v>
      </c>
      <c r="M1669" s="78" t="s">
        <v>1026</v>
      </c>
      <c r="N1669" s="7" t="str">
        <f>IF(BudgetsQTable[[#This Row],[pi_last_name]]=" ","",HYPERLINK("mailto:"&amp;BudgetsQTable[[#This Row],[pi_email]]&amp;"&amp;subject=Your NSF Proposal:  "&amp;BudgetsQTable[[#This Row],[prop_id]],BudgetsQTable[[#This Row],[pi_email]]))</f>
        <v>xuan.zhang@wustl.edu</v>
      </c>
      <c r="O1669" s="78" t="s">
        <v>3469</v>
      </c>
      <c r="P1669" s="78"/>
      <c r="Q1669" s="78"/>
      <c r="R1669" s="79"/>
      <c r="S1669" s="79"/>
      <c r="T1669" s="79"/>
      <c r="U1669" s="80"/>
      <c r="V1669" s="78">
        <v>0</v>
      </c>
      <c r="W1669" s="78"/>
      <c r="X1669" s="11" t="str">
        <f ca="1">IF(ISBLANK(BudgetsQTable[[#This Row],[budg_seq_yr]]),"FY"&amp;fiscalyear,"FY"&amp;fiscalyear-1+BudgetsQTable[[#This Row],[budg_seq_yr]])</f>
        <v>FY18</v>
      </c>
      <c r="Y1669" s="79">
        <v>935431</v>
      </c>
      <c r="Z1669" s="78" t="s">
        <v>2818</v>
      </c>
      <c r="AA1669" s="78" t="s">
        <v>476</v>
      </c>
      <c r="AB1669" s="76" t="s">
        <v>2821</v>
      </c>
      <c r="AC1669" s="78" t="s">
        <v>4174</v>
      </c>
    </row>
    <row r="1670" spans="1:29" x14ac:dyDescent="0.35">
      <c r="A1670" s="10" t="s">
        <v>1837</v>
      </c>
      <c r="B1670" s="76" t="s">
        <v>2824</v>
      </c>
      <c r="C1670" s="76">
        <f>C1669+(BudgetsQTable[[#This Row],[lead]]&lt;&gt;K1669)</f>
        <v>210</v>
      </c>
      <c r="D1670" s="76">
        <f>D1669*(BudgetsQTable[[#This Row],[lead]]=K1669)+(BudgetsQTable[[#This Row],[prop_id]]&lt;&gt;A1669)</f>
        <v>1</v>
      </c>
      <c r="E1670" s="77">
        <v>43005.597916666666</v>
      </c>
      <c r="F1670" s="78" t="s">
        <v>2817</v>
      </c>
      <c r="G1670" s="78" t="s">
        <v>2818</v>
      </c>
      <c r="H1670" s="78" t="s">
        <v>476</v>
      </c>
      <c r="I1670" s="76" t="s">
        <v>912</v>
      </c>
      <c r="J1670" s="76" t="s">
        <v>753</v>
      </c>
      <c r="K1670" s="78" t="s">
        <v>1837</v>
      </c>
      <c r="L1670" s="7" t="str">
        <f>IF(BudgetsQTable[[#This Row],[pi_last_name]]=" ","",HYPERLINK("https://www.ejacket.nsf.gov/ej/showProposal.do?Continue=Y&amp;ID="&amp;BudgetsQTable[[#This Row],[prop_id]],BudgetsQTable[[#This Row],[prop_id]]))</f>
        <v/>
      </c>
      <c r="M1670" s="78" t="s">
        <v>753</v>
      </c>
      <c r="N1670" s="7" t="str">
        <f>IF(BudgetsQTable[[#This Row],[pi_last_name]]=" ","",HYPERLINK("mailto:"&amp;BudgetsQTable[[#This Row],[pi_email]]&amp;"&amp;subject=Your NSF Proposal:  "&amp;BudgetsQTable[[#This Row],[prop_id]],BudgetsQTable[[#This Row],[pi_email]]))</f>
        <v/>
      </c>
      <c r="O1670" s="78" t="s">
        <v>753</v>
      </c>
      <c r="P1670" s="78">
        <v>2</v>
      </c>
      <c r="Q1670" s="78">
        <v>2</v>
      </c>
      <c r="R1670" s="79">
        <v>0</v>
      </c>
      <c r="S1670" s="79">
        <v>5000</v>
      </c>
      <c r="T1670" s="79">
        <v>0</v>
      </c>
      <c r="U1670" s="80">
        <v>223577</v>
      </c>
      <c r="V1670" s="78">
        <v>0</v>
      </c>
      <c r="W1670" s="78">
        <v>1</v>
      </c>
      <c r="X1670" s="11" t="str">
        <f ca="1">IF(ISBLANK(BudgetsQTable[[#This Row],[budg_seq_yr]]),"FY"&amp;fiscalyear,"FY"&amp;fiscalyear-1+BudgetsQTable[[#This Row],[budg_seq_yr]])</f>
        <v>FY18</v>
      </c>
      <c r="Y1670" s="79">
        <v>223577</v>
      </c>
      <c r="Z1670" s="78" t="s">
        <v>2818</v>
      </c>
      <c r="AA1670" s="78" t="s">
        <v>476</v>
      </c>
      <c r="AB1670" s="76" t="s">
        <v>2821</v>
      </c>
      <c r="AC1670" s="78" t="s">
        <v>4174</v>
      </c>
    </row>
    <row r="1671" spans="1:29" x14ac:dyDescent="0.35">
      <c r="A1671" s="10" t="s">
        <v>1837</v>
      </c>
      <c r="B1671" s="76" t="s">
        <v>2824</v>
      </c>
      <c r="C1671" s="76">
        <f>C1670+(BudgetsQTable[[#This Row],[lead]]&lt;&gt;K1670)</f>
        <v>210</v>
      </c>
      <c r="D1671" s="76">
        <f>D1670*(BudgetsQTable[[#This Row],[lead]]=K1670)+(BudgetsQTable[[#This Row],[prop_id]]&lt;&gt;A1670)</f>
        <v>1</v>
      </c>
      <c r="E1671" s="77">
        <v>43005.597916666666</v>
      </c>
      <c r="F1671" s="78" t="s">
        <v>2817</v>
      </c>
      <c r="G1671" s="78" t="s">
        <v>2818</v>
      </c>
      <c r="H1671" s="78" t="s">
        <v>476</v>
      </c>
      <c r="I1671" s="76" t="s">
        <v>912</v>
      </c>
      <c r="J1671" s="76" t="s">
        <v>753</v>
      </c>
      <c r="K1671" s="78" t="s">
        <v>1837</v>
      </c>
      <c r="L1671" s="7" t="str">
        <f>IF(BudgetsQTable[[#This Row],[pi_last_name]]=" ","",HYPERLINK("https://www.ejacket.nsf.gov/ej/showProposal.do?Continue=Y&amp;ID="&amp;BudgetsQTable[[#This Row],[prop_id]],BudgetsQTable[[#This Row],[prop_id]]))</f>
        <v/>
      </c>
      <c r="M1671" s="78" t="s">
        <v>753</v>
      </c>
      <c r="N1671" s="7" t="str">
        <f>IF(BudgetsQTable[[#This Row],[pi_last_name]]=" ","",HYPERLINK("mailto:"&amp;BudgetsQTable[[#This Row],[pi_email]]&amp;"&amp;subject=Your NSF Proposal:  "&amp;BudgetsQTable[[#This Row],[prop_id]],BudgetsQTable[[#This Row],[pi_email]]))</f>
        <v/>
      </c>
      <c r="O1671" s="78" t="s">
        <v>753</v>
      </c>
      <c r="P1671" s="78">
        <v>2</v>
      </c>
      <c r="Q1671" s="78">
        <v>2</v>
      </c>
      <c r="R1671" s="79">
        <v>0</v>
      </c>
      <c r="S1671" s="79">
        <v>5000</v>
      </c>
      <c r="T1671" s="79">
        <v>0</v>
      </c>
      <c r="U1671" s="80">
        <v>218346</v>
      </c>
      <c r="V1671" s="78">
        <v>0</v>
      </c>
      <c r="W1671" s="78">
        <v>2</v>
      </c>
      <c r="X1671" s="11" t="str">
        <f ca="1">IF(ISBLANK(BudgetsQTable[[#This Row],[budg_seq_yr]]),"FY"&amp;fiscalyear,"FY"&amp;fiscalyear-1+BudgetsQTable[[#This Row],[budg_seq_yr]])</f>
        <v>FY19</v>
      </c>
      <c r="Y1671" s="79">
        <v>218346</v>
      </c>
      <c r="Z1671" s="78" t="s">
        <v>2818</v>
      </c>
      <c r="AA1671" s="78" t="s">
        <v>476</v>
      </c>
      <c r="AB1671" s="76" t="s">
        <v>2821</v>
      </c>
      <c r="AC1671" s="78" t="s">
        <v>4174</v>
      </c>
    </row>
    <row r="1672" spans="1:29" x14ac:dyDescent="0.35">
      <c r="A1672" s="10" t="s">
        <v>1837</v>
      </c>
      <c r="B1672" s="76" t="s">
        <v>2824</v>
      </c>
      <c r="C1672" s="76">
        <f>C1671+(BudgetsQTable[[#This Row],[lead]]&lt;&gt;K1671)</f>
        <v>210</v>
      </c>
      <c r="D1672" s="76">
        <f>D1671*(BudgetsQTable[[#This Row],[lead]]=K1671)+(BudgetsQTable[[#This Row],[prop_id]]&lt;&gt;A1671)</f>
        <v>1</v>
      </c>
      <c r="E1672" s="77">
        <v>43005.597916666666</v>
      </c>
      <c r="F1672" s="78" t="s">
        <v>2817</v>
      </c>
      <c r="G1672" s="78" t="s">
        <v>2818</v>
      </c>
      <c r="H1672" s="78" t="s">
        <v>476</v>
      </c>
      <c r="I1672" s="76" t="s">
        <v>912</v>
      </c>
      <c r="J1672" s="76" t="s">
        <v>753</v>
      </c>
      <c r="K1672" s="78" t="s">
        <v>1837</v>
      </c>
      <c r="L1672" s="7" t="str">
        <f>IF(BudgetsQTable[[#This Row],[pi_last_name]]=" ","",HYPERLINK("https://www.ejacket.nsf.gov/ej/showProposal.do?Continue=Y&amp;ID="&amp;BudgetsQTable[[#This Row],[prop_id]],BudgetsQTable[[#This Row],[prop_id]]))</f>
        <v/>
      </c>
      <c r="M1672" s="78" t="s">
        <v>753</v>
      </c>
      <c r="N1672" s="7" t="str">
        <f>IF(BudgetsQTable[[#This Row],[pi_last_name]]=" ","",HYPERLINK("mailto:"&amp;BudgetsQTable[[#This Row],[pi_email]]&amp;"&amp;subject=Your NSF Proposal:  "&amp;BudgetsQTable[[#This Row],[prop_id]],BudgetsQTable[[#This Row],[pi_email]]))</f>
        <v/>
      </c>
      <c r="O1672" s="78" t="s">
        <v>753</v>
      </c>
      <c r="P1672" s="78">
        <v>2</v>
      </c>
      <c r="Q1672" s="78">
        <v>2</v>
      </c>
      <c r="R1672" s="79">
        <v>0</v>
      </c>
      <c r="S1672" s="79">
        <v>5000</v>
      </c>
      <c r="T1672" s="79">
        <v>0</v>
      </c>
      <c r="U1672" s="80">
        <v>241892</v>
      </c>
      <c r="V1672" s="78">
        <v>0</v>
      </c>
      <c r="W1672" s="78">
        <v>3</v>
      </c>
      <c r="X1672" s="11" t="str">
        <f ca="1">IF(ISBLANK(BudgetsQTable[[#This Row],[budg_seq_yr]]),"FY"&amp;fiscalyear,"FY"&amp;fiscalyear-1+BudgetsQTable[[#This Row],[budg_seq_yr]])</f>
        <v>FY20</v>
      </c>
      <c r="Y1672" s="79">
        <v>241892</v>
      </c>
      <c r="Z1672" s="78" t="s">
        <v>2818</v>
      </c>
      <c r="AA1672" s="78" t="s">
        <v>476</v>
      </c>
      <c r="AB1672" s="76" t="s">
        <v>2821</v>
      </c>
      <c r="AC1672" s="78" t="s">
        <v>4174</v>
      </c>
    </row>
    <row r="1673" spans="1:29" x14ac:dyDescent="0.35">
      <c r="A1673" s="10" t="s">
        <v>1837</v>
      </c>
      <c r="B1673" s="76" t="s">
        <v>2824</v>
      </c>
      <c r="C1673" s="76">
        <f>C1672+(BudgetsQTable[[#This Row],[lead]]&lt;&gt;K1672)</f>
        <v>210</v>
      </c>
      <c r="D1673" s="76">
        <f>D1672*(BudgetsQTable[[#This Row],[lead]]=K1672)+(BudgetsQTable[[#This Row],[prop_id]]&lt;&gt;A1672)</f>
        <v>1</v>
      </c>
      <c r="E1673" s="77">
        <v>43005.597916666666</v>
      </c>
      <c r="F1673" s="78" t="s">
        <v>2817</v>
      </c>
      <c r="G1673" s="78" t="s">
        <v>2818</v>
      </c>
      <c r="H1673" s="78" t="s">
        <v>476</v>
      </c>
      <c r="I1673" s="76" t="s">
        <v>912</v>
      </c>
      <c r="J1673" s="76" t="s">
        <v>753</v>
      </c>
      <c r="K1673" s="78" t="s">
        <v>1837</v>
      </c>
      <c r="L1673" s="7" t="str">
        <f>IF(BudgetsQTable[[#This Row],[pi_last_name]]=" ","",HYPERLINK("https://www.ejacket.nsf.gov/ej/showProposal.do?Continue=Y&amp;ID="&amp;BudgetsQTable[[#This Row],[prop_id]],BudgetsQTable[[#This Row],[prop_id]]))</f>
        <v/>
      </c>
      <c r="M1673" s="78" t="s">
        <v>753</v>
      </c>
      <c r="N1673" s="7" t="str">
        <f>IF(BudgetsQTable[[#This Row],[pi_last_name]]=" ","",HYPERLINK("mailto:"&amp;BudgetsQTable[[#This Row],[pi_email]]&amp;"&amp;subject=Your NSF Proposal:  "&amp;BudgetsQTable[[#This Row],[prop_id]],BudgetsQTable[[#This Row],[pi_email]]))</f>
        <v/>
      </c>
      <c r="O1673" s="78" t="s">
        <v>753</v>
      </c>
      <c r="P1673" s="78">
        <v>2</v>
      </c>
      <c r="Q1673" s="78">
        <v>2</v>
      </c>
      <c r="R1673" s="79">
        <v>0</v>
      </c>
      <c r="S1673" s="79">
        <v>5000</v>
      </c>
      <c r="T1673" s="79">
        <v>0</v>
      </c>
      <c r="U1673" s="80">
        <v>251616</v>
      </c>
      <c r="V1673" s="78">
        <v>0</v>
      </c>
      <c r="W1673" s="78">
        <v>4</v>
      </c>
      <c r="X1673" s="11" t="str">
        <f ca="1">IF(ISBLANK(BudgetsQTable[[#This Row],[budg_seq_yr]]),"FY"&amp;fiscalyear,"FY"&amp;fiscalyear-1+BudgetsQTable[[#This Row],[budg_seq_yr]])</f>
        <v>FY21</v>
      </c>
      <c r="Y1673" s="79">
        <v>251616</v>
      </c>
      <c r="Z1673" s="78" t="s">
        <v>2818</v>
      </c>
      <c r="AA1673" s="78" t="s">
        <v>476</v>
      </c>
      <c r="AB1673" s="76" t="s">
        <v>2821</v>
      </c>
      <c r="AC1673" s="78" t="s">
        <v>4174</v>
      </c>
    </row>
    <row r="1674" spans="1:29" x14ac:dyDescent="0.35">
      <c r="A1674" s="10" t="s">
        <v>4178</v>
      </c>
      <c r="B1674" s="76" t="s">
        <v>2834</v>
      </c>
      <c r="C1674" s="76">
        <f>C1673+(BudgetsQTable[[#This Row],[lead]]&lt;&gt;K1673)</f>
        <v>210</v>
      </c>
      <c r="D1674" s="76">
        <f>D1673*(BudgetsQTable[[#This Row],[lead]]=K1673)+(BudgetsQTable[[#This Row],[prop_id]]&lt;&gt;A1673)</f>
        <v>2</v>
      </c>
      <c r="E1674" s="77">
        <v>43005.54791666667</v>
      </c>
      <c r="F1674" s="78" t="s">
        <v>2817</v>
      </c>
      <c r="G1674" s="78" t="s">
        <v>2818</v>
      </c>
      <c r="H1674" s="78" t="s">
        <v>476</v>
      </c>
      <c r="I1674" s="76" t="s">
        <v>912</v>
      </c>
      <c r="J1674" s="76" t="s">
        <v>4181</v>
      </c>
      <c r="K1674" s="78" t="s">
        <v>1837</v>
      </c>
      <c r="L1674" s="7" t="str">
        <f>IF(BudgetsQTable[[#This Row],[pi_last_name]]=" ","",HYPERLINK("https://www.ejacket.nsf.gov/ej/showProposal.do?Continue=Y&amp;ID="&amp;BudgetsQTable[[#This Row],[prop_id]],BudgetsQTable[[#This Row],[prop_id]]))</f>
        <v>1763645</v>
      </c>
      <c r="M1674" s="78" t="s">
        <v>4179</v>
      </c>
      <c r="N1674" s="7" t="str">
        <f>IF(BudgetsQTable[[#This Row],[pi_last_name]]=" ","",HYPERLINK("mailto:"&amp;BudgetsQTable[[#This Row],[pi_email]]&amp;"&amp;subject=Your NSF Proposal:  "&amp;BudgetsQTable[[#This Row],[prop_id]],BudgetsQTable[[#This Row],[pi_email]]))</f>
        <v>nansun@mail.utexas.edu</v>
      </c>
      <c r="O1674" s="78" t="s">
        <v>2827</v>
      </c>
      <c r="P1674" s="78"/>
      <c r="Q1674" s="78"/>
      <c r="R1674" s="79"/>
      <c r="S1674" s="79"/>
      <c r="T1674" s="79"/>
      <c r="U1674" s="80"/>
      <c r="V1674" s="78">
        <v>0</v>
      </c>
      <c r="W1674" s="78"/>
      <c r="X1674" s="11" t="str">
        <f ca="1">IF(ISBLANK(BudgetsQTable[[#This Row],[budg_seq_yr]]),"FY"&amp;fiscalyear,"FY"&amp;fiscalyear-1+BudgetsQTable[[#This Row],[budg_seq_yr]])</f>
        <v>FY18</v>
      </c>
      <c r="Y1674" s="79">
        <v>289920</v>
      </c>
      <c r="Z1674" s="78" t="s">
        <v>2818</v>
      </c>
      <c r="AA1674" s="78" t="s">
        <v>476</v>
      </c>
      <c r="AB1674" s="76" t="s">
        <v>2821</v>
      </c>
      <c r="AC1674" s="78" t="s">
        <v>4174</v>
      </c>
    </row>
    <row r="1675" spans="1:29" x14ac:dyDescent="0.35">
      <c r="A1675" s="10" t="s">
        <v>4178</v>
      </c>
      <c r="B1675" s="76" t="s">
        <v>2834</v>
      </c>
      <c r="C1675" s="76">
        <f>C1674+(BudgetsQTable[[#This Row],[lead]]&lt;&gt;K1674)</f>
        <v>210</v>
      </c>
      <c r="D1675" s="76">
        <f>D1674*(BudgetsQTable[[#This Row],[lead]]=K1674)+(BudgetsQTable[[#This Row],[prop_id]]&lt;&gt;A1674)</f>
        <v>2</v>
      </c>
      <c r="E1675" s="77">
        <v>43005.54791666667</v>
      </c>
      <c r="F1675" s="78" t="s">
        <v>2817</v>
      </c>
      <c r="G1675" s="78" t="s">
        <v>2818</v>
      </c>
      <c r="H1675" s="78" t="s">
        <v>476</v>
      </c>
      <c r="I1675" s="76" t="s">
        <v>912</v>
      </c>
      <c r="J1675" s="76" t="s">
        <v>753</v>
      </c>
      <c r="K1675" s="78" t="s">
        <v>1837</v>
      </c>
      <c r="L1675" s="7" t="str">
        <f>IF(BudgetsQTable[[#This Row],[pi_last_name]]=" ","",HYPERLINK("https://www.ejacket.nsf.gov/ej/showProposal.do?Continue=Y&amp;ID="&amp;BudgetsQTable[[#This Row],[prop_id]],BudgetsQTable[[#This Row],[prop_id]]))</f>
        <v/>
      </c>
      <c r="M1675" s="78" t="s">
        <v>753</v>
      </c>
      <c r="N1675" s="7" t="str">
        <f>IF(BudgetsQTable[[#This Row],[pi_last_name]]=" ","",HYPERLINK("mailto:"&amp;BudgetsQTable[[#This Row],[pi_email]]&amp;"&amp;subject=Your NSF Proposal:  "&amp;BudgetsQTable[[#This Row],[prop_id]],BudgetsQTable[[#This Row],[pi_email]]))</f>
        <v/>
      </c>
      <c r="O1675" s="78" t="s">
        <v>753</v>
      </c>
      <c r="P1675" s="78">
        <v>1</v>
      </c>
      <c r="Q1675" s="78">
        <v>0.25</v>
      </c>
      <c r="R1675" s="79">
        <v>0</v>
      </c>
      <c r="S1675" s="79">
        <v>1500</v>
      </c>
      <c r="T1675" s="79">
        <v>0</v>
      </c>
      <c r="U1675" s="80">
        <v>69607</v>
      </c>
      <c r="V1675" s="78">
        <v>0</v>
      </c>
      <c r="W1675" s="78">
        <v>1</v>
      </c>
      <c r="X1675" s="11" t="str">
        <f ca="1">IF(ISBLANK(BudgetsQTable[[#This Row],[budg_seq_yr]]),"FY"&amp;fiscalyear,"FY"&amp;fiscalyear-1+BudgetsQTable[[#This Row],[budg_seq_yr]])</f>
        <v>FY18</v>
      </c>
      <c r="Y1675" s="79">
        <v>69607</v>
      </c>
      <c r="Z1675" s="78" t="s">
        <v>2818</v>
      </c>
      <c r="AA1675" s="78" t="s">
        <v>476</v>
      </c>
      <c r="AB1675" s="76" t="s">
        <v>2821</v>
      </c>
      <c r="AC1675" s="78" t="s">
        <v>4174</v>
      </c>
    </row>
    <row r="1676" spans="1:29" x14ac:dyDescent="0.35">
      <c r="A1676" s="10" t="s">
        <v>4178</v>
      </c>
      <c r="B1676" s="76" t="s">
        <v>2834</v>
      </c>
      <c r="C1676" s="76">
        <f>C1675+(BudgetsQTable[[#This Row],[lead]]&lt;&gt;K1675)</f>
        <v>210</v>
      </c>
      <c r="D1676" s="76">
        <f>D1675*(BudgetsQTable[[#This Row],[lead]]=K1675)+(BudgetsQTable[[#This Row],[prop_id]]&lt;&gt;A1675)</f>
        <v>2</v>
      </c>
      <c r="E1676" s="77">
        <v>43005.54791666667</v>
      </c>
      <c r="F1676" s="78" t="s">
        <v>2817</v>
      </c>
      <c r="G1676" s="78" t="s">
        <v>2818</v>
      </c>
      <c r="H1676" s="78" t="s">
        <v>476</v>
      </c>
      <c r="I1676" s="76" t="s">
        <v>912</v>
      </c>
      <c r="J1676" s="76" t="s">
        <v>753</v>
      </c>
      <c r="K1676" s="78" t="s">
        <v>1837</v>
      </c>
      <c r="L1676" s="7" t="str">
        <f>IF(BudgetsQTable[[#This Row],[pi_last_name]]=" ","",HYPERLINK("https://www.ejacket.nsf.gov/ej/showProposal.do?Continue=Y&amp;ID="&amp;BudgetsQTable[[#This Row],[prop_id]],BudgetsQTable[[#This Row],[prop_id]]))</f>
        <v/>
      </c>
      <c r="M1676" s="78" t="s">
        <v>753</v>
      </c>
      <c r="N1676" s="7" t="str">
        <f>IF(BudgetsQTable[[#This Row],[pi_last_name]]=" ","",HYPERLINK("mailto:"&amp;BudgetsQTable[[#This Row],[pi_email]]&amp;"&amp;subject=Your NSF Proposal:  "&amp;BudgetsQTable[[#This Row],[prop_id]],BudgetsQTable[[#This Row],[pi_email]]))</f>
        <v/>
      </c>
      <c r="O1676" s="78" t="s">
        <v>753</v>
      </c>
      <c r="P1676" s="78">
        <v>1</v>
      </c>
      <c r="Q1676" s="78">
        <v>0.25</v>
      </c>
      <c r="R1676" s="79">
        <v>0</v>
      </c>
      <c r="S1676" s="79">
        <v>1500</v>
      </c>
      <c r="T1676" s="79">
        <v>0</v>
      </c>
      <c r="U1676" s="80">
        <v>71483</v>
      </c>
      <c r="V1676" s="78">
        <v>0</v>
      </c>
      <c r="W1676" s="78">
        <v>2</v>
      </c>
      <c r="X1676" s="11" t="str">
        <f ca="1">IF(ISBLANK(BudgetsQTable[[#This Row],[budg_seq_yr]]),"FY"&amp;fiscalyear,"FY"&amp;fiscalyear-1+BudgetsQTable[[#This Row],[budg_seq_yr]])</f>
        <v>FY19</v>
      </c>
      <c r="Y1676" s="79">
        <v>71483</v>
      </c>
      <c r="Z1676" s="78" t="s">
        <v>2818</v>
      </c>
      <c r="AA1676" s="78" t="s">
        <v>476</v>
      </c>
      <c r="AB1676" s="76" t="s">
        <v>2821</v>
      </c>
      <c r="AC1676" s="78" t="s">
        <v>4174</v>
      </c>
    </row>
    <row r="1677" spans="1:29" x14ac:dyDescent="0.35">
      <c r="A1677" s="10" t="s">
        <v>4178</v>
      </c>
      <c r="B1677" s="76" t="s">
        <v>2834</v>
      </c>
      <c r="C1677" s="76">
        <f>C1676+(BudgetsQTable[[#This Row],[lead]]&lt;&gt;K1676)</f>
        <v>210</v>
      </c>
      <c r="D1677" s="76">
        <f>D1676*(BudgetsQTable[[#This Row],[lead]]=K1676)+(BudgetsQTable[[#This Row],[prop_id]]&lt;&gt;A1676)</f>
        <v>2</v>
      </c>
      <c r="E1677" s="77">
        <v>43005.54791666667</v>
      </c>
      <c r="F1677" s="78" t="s">
        <v>2817</v>
      </c>
      <c r="G1677" s="78" t="s">
        <v>2818</v>
      </c>
      <c r="H1677" s="78" t="s">
        <v>476</v>
      </c>
      <c r="I1677" s="76" t="s">
        <v>912</v>
      </c>
      <c r="J1677" s="76" t="s">
        <v>753</v>
      </c>
      <c r="K1677" s="78" t="s">
        <v>1837</v>
      </c>
      <c r="L1677" s="7" t="str">
        <f>IF(BudgetsQTable[[#This Row],[pi_last_name]]=" ","",HYPERLINK("https://www.ejacket.nsf.gov/ej/showProposal.do?Continue=Y&amp;ID="&amp;BudgetsQTable[[#This Row],[prop_id]],BudgetsQTable[[#This Row],[prop_id]]))</f>
        <v/>
      </c>
      <c r="M1677" s="78" t="s">
        <v>753</v>
      </c>
      <c r="N1677" s="7" t="str">
        <f>IF(BudgetsQTable[[#This Row],[pi_last_name]]=" ","",HYPERLINK("mailto:"&amp;BudgetsQTable[[#This Row],[pi_email]]&amp;"&amp;subject=Your NSF Proposal:  "&amp;BudgetsQTable[[#This Row],[prop_id]],BudgetsQTable[[#This Row],[pi_email]]))</f>
        <v/>
      </c>
      <c r="O1677" s="78" t="s">
        <v>753</v>
      </c>
      <c r="P1677" s="78">
        <v>1</v>
      </c>
      <c r="Q1677" s="78">
        <v>0.25</v>
      </c>
      <c r="R1677" s="79">
        <v>0</v>
      </c>
      <c r="S1677" s="79">
        <v>1500</v>
      </c>
      <c r="T1677" s="79">
        <v>0</v>
      </c>
      <c r="U1677" s="80">
        <v>73416</v>
      </c>
      <c r="V1677" s="78">
        <v>0</v>
      </c>
      <c r="W1677" s="78">
        <v>3</v>
      </c>
      <c r="X1677" s="11" t="str">
        <f ca="1">IF(ISBLANK(BudgetsQTable[[#This Row],[budg_seq_yr]]),"FY"&amp;fiscalyear,"FY"&amp;fiscalyear-1+BudgetsQTable[[#This Row],[budg_seq_yr]])</f>
        <v>FY20</v>
      </c>
      <c r="Y1677" s="79">
        <v>73416</v>
      </c>
      <c r="Z1677" s="78" t="s">
        <v>2818</v>
      </c>
      <c r="AA1677" s="78" t="s">
        <v>476</v>
      </c>
      <c r="AB1677" s="76" t="s">
        <v>2821</v>
      </c>
      <c r="AC1677" s="78" t="s">
        <v>4174</v>
      </c>
    </row>
    <row r="1678" spans="1:29" x14ac:dyDescent="0.35">
      <c r="A1678" s="10" t="s">
        <v>4178</v>
      </c>
      <c r="B1678" s="76" t="s">
        <v>2834</v>
      </c>
      <c r="C1678" s="76">
        <f>C1677+(BudgetsQTable[[#This Row],[lead]]&lt;&gt;K1677)</f>
        <v>210</v>
      </c>
      <c r="D1678" s="76">
        <f>D1677*(BudgetsQTable[[#This Row],[lead]]=K1677)+(BudgetsQTable[[#This Row],[prop_id]]&lt;&gt;A1677)</f>
        <v>2</v>
      </c>
      <c r="E1678" s="77">
        <v>43005.54791666667</v>
      </c>
      <c r="F1678" s="78" t="s">
        <v>2817</v>
      </c>
      <c r="G1678" s="78" t="s">
        <v>2818</v>
      </c>
      <c r="H1678" s="78" t="s">
        <v>476</v>
      </c>
      <c r="I1678" s="76" t="s">
        <v>912</v>
      </c>
      <c r="J1678" s="76" t="s">
        <v>753</v>
      </c>
      <c r="K1678" s="78" t="s">
        <v>1837</v>
      </c>
      <c r="L1678" s="7" t="str">
        <f>IF(BudgetsQTable[[#This Row],[pi_last_name]]=" ","",HYPERLINK("https://www.ejacket.nsf.gov/ej/showProposal.do?Continue=Y&amp;ID="&amp;BudgetsQTable[[#This Row],[prop_id]],BudgetsQTable[[#This Row],[prop_id]]))</f>
        <v/>
      </c>
      <c r="M1678" s="78" t="s">
        <v>753</v>
      </c>
      <c r="N1678" s="7" t="str">
        <f>IF(BudgetsQTable[[#This Row],[pi_last_name]]=" ","",HYPERLINK("mailto:"&amp;BudgetsQTable[[#This Row],[pi_email]]&amp;"&amp;subject=Your NSF Proposal:  "&amp;BudgetsQTable[[#This Row],[prop_id]],BudgetsQTable[[#This Row],[pi_email]]))</f>
        <v/>
      </c>
      <c r="O1678" s="78" t="s">
        <v>753</v>
      </c>
      <c r="P1678" s="78">
        <v>1</v>
      </c>
      <c r="Q1678" s="78">
        <v>0.25</v>
      </c>
      <c r="R1678" s="79">
        <v>0</v>
      </c>
      <c r="S1678" s="79">
        <v>1500</v>
      </c>
      <c r="T1678" s="79">
        <v>0</v>
      </c>
      <c r="U1678" s="80">
        <v>75414</v>
      </c>
      <c r="V1678" s="78">
        <v>0</v>
      </c>
      <c r="W1678" s="78">
        <v>4</v>
      </c>
      <c r="X1678" s="11" t="str">
        <f ca="1">IF(ISBLANK(BudgetsQTable[[#This Row],[budg_seq_yr]]),"FY"&amp;fiscalyear,"FY"&amp;fiscalyear-1+BudgetsQTable[[#This Row],[budg_seq_yr]])</f>
        <v>FY21</v>
      </c>
      <c r="Y1678" s="79">
        <v>75414</v>
      </c>
      <c r="Z1678" s="78" t="s">
        <v>2818</v>
      </c>
      <c r="AA1678" s="78" t="s">
        <v>476</v>
      </c>
      <c r="AB1678" s="76" t="s">
        <v>2821</v>
      </c>
      <c r="AC1678" s="78" t="s">
        <v>4174</v>
      </c>
    </row>
    <row r="1679" spans="1:29" x14ac:dyDescent="0.35">
      <c r="A1679" s="10" t="s">
        <v>4182</v>
      </c>
      <c r="B1679" s="76" t="s">
        <v>2863</v>
      </c>
      <c r="C1679" s="76">
        <f>C1678+(BudgetsQTable[[#This Row],[lead]]&lt;&gt;K1678)</f>
        <v>211</v>
      </c>
      <c r="D1679" s="76">
        <f>D1678*(BudgetsQTable[[#This Row],[lead]]=K1678)+(BudgetsQTable[[#This Row],[prop_id]]&lt;&gt;A1678)</f>
        <v>1</v>
      </c>
      <c r="E1679" s="77">
        <v>43005.598611111112</v>
      </c>
      <c r="F1679" s="78" t="s">
        <v>2868</v>
      </c>
      <c r="G1679" s="78" t="s">
        <v>2869</v>
      </c>
      <c r="H1679" s="78" t="s">
        <v>466</v>
      </c>
      <c r="I1679" s="76" t="s">
        <v>1882</v>
      </c>
      <c r="J1679" s="76" t="s">
        <v>4186</v>
      </c>
      <c r="K1679" s="78" t="s">
        <v>4182</v>
      </c>
      <c r="L1679" s="7" t="str">
        <f>IF(BudgetsQTable[[#This Row],[pi_last_name]]=" ","",HYPERLINK("https://www.ejacket.nsf.gov/ej/showProposal.do?Continue=Y&amp;ID="&amp;BudgetsQTable[[#This Row],[prop_id]],BudgetsQTable[[#This Row],[prop_id]]))</f>
        <v>1763755</v>
      </c>
      <c r="M1679" s="78" t="s">
        <v>4183</v>
      </c>
      <c r="N1679" s="7" t="str">
        <f>IF(BudgetsQTable[[#This Row],[pi_last_name]]=" ","",HYPERLINK("mailto:"&amp;BudgetsQTable[[#This Row],[pi_email]]&amp;"&amp;subject=Your NSF Proposal:  "&amp;BudgetsQTable[[#This Row],[prop_id]],BudgetsQTable[[#This Row],[pi_email]]))</f>
        <v>shekhar@cs.umn.edu</v>
      </c>
      <c r="O1679" s="78" t="s">
        <v>3918</v>
      </c>
      <c r="P1679" s="78"/>
      <c r="Q1679" s="78"/>
      <c r="R1679" s="79"/>
      <c r="S1679" s="79"/>
      <c r="T1679" s="79"/>
      <c r="U1679" s="80"/>
      <c r="V1679" s="78">
        <v>0</v>
      </c>
      <c r="W1679" s="78"/>
      <c r="X1679" s="11" t="str">
        <f ca="1">IF(ISBLANK(BudgetsQTable[[#This Row],[budg_seq_yr]]),"FY"&amp;fiscalyear,"FY"&amp;fiscalyear-1+BudgetsQTable[[#This Row],[budg_seq_yr]])</f>
        <v>FY18</v>
      </c>
      <c r="Y1679" s="79">
        <v>1194071</v>
      </c>
      <c r="Z1679" s="78" t="s">
        <v>2869</v>
      </c>
      <c r="AA1679" s="78" t="s">
        <v>466</v>
      </c>
      <c r="AB1679" s="76" t="s">
        <v>2821</v>
      </c>
      <c r="AC1679" s="78" t="s">
        <v>2884</v>
      </c>
    </row>
    <row r="1680" spans="1:29" x14ac:dyDescent="0.35">
      <c r="A1680" s="10" t="s">
        <v>4182</v>
      </c>
      <c r="B1680" s="76" t="s">
        <v>2863</v>
      </c>
      <c r="C1680" s="76">
        <f>C1679+(BudgetsQTable[[#This Row],[lead]]&lt;&gt;K1679)</f>
        <v>211</v>
      </c>
      <c r="D1680" s="76">
        <f>D1679*(BudgetsQTable[[#This Row],[lead]]=K1679)+(BudgetsQTable[[#This Row],[prop_id]]&lt;&gt;A1679)</f>
        <v>1</v>
      </c>
      <c r="E1680" s="77">
        <v>43005.598611111112</v>
      </c>
      <c r="F1680" s="78" t="s">
        <v>2868</v>
      </c>
      <c r="G1680" s="78" t="s">
        <v>2869</v>
      </c>
      <c r="H1680" s="78" t="s">
        <v>466</v>
      </c>
      <c r="I1680" s="76" t="s">
        <v>1882</v>
      </c>
      <c r="J1680" s="76" t="s">
        <v>753</v>
      </c>
      <c r="K1680" s="78" t="s">
        <v>4182</v>
      </c>
      <c r="L1680" s="7" t="str">
        <f>IF(BudgetsQTable[[#This Row],[pi_last_name]]=" ","",HYPERLINK("https://www.ejacket.nsf.gov/ej/showProposal.do?Continue=Y&amp;ID="&amp;BudgetsQTable[[#This Row],[prop_id]],BudgetsQTable[[#This Row],[prop_id]]))</f>
        <v/>
      </c>
      <c r="M1680" s="78" t="s">
        <v>753</v>
      </c>
      <c r="N1680" s="7" t="str">
        <f>IF(BudgetsQTable[[#This Row],[pi_last_name]]=" ","",HYPERLINK("mailto:"&amp;BudgetsQTable[[#This Row],[pi_email]]&amp;"&amp;subject=Your NSF Proposal:  "&amp;BudgetsQTable[[#This Row],[prop_id]],BudgetsQTable[[#This Row],[pi_email]]))</f>
        <v/>
      </c>
      <c r="O1680" s="78" t="s">
        <v>753</v>
      </c>
      <c r="P1680" s="78">
        <v>2</v>
      </c>
      <c r="Q1680" s="78">
        <v>0.44</v>
      </c>
      <c r="R1680" s="79">
        <v>0</v>
      </c>
      <c r="S1680" s="79">
        <v>2500</v>
      </c>
      <c r="T1680" s="79">
        <v>8000</v>
      </c>
      <c r="U1680" s="80">
        <v>297933</v>
      </c>
      <c r="V1680" s="78">
        <v>0</v>
      </c>
      <c r="W1680" s="78">
        <v>1</v>
      </c>
      <c r="X1680" s="11" t="str">
        <f ca="1">IF(ISBLANK(BudgetsQTable[[#This Row],[budg_seq_yr]]),"FY"&amp;fiscalyear,"FY"&amp;fiscalyear-1+BudgetsQTable[[#This Row],[budg_seq_yr]])</f>
        <v>FY18</v>
      </c>
      <c r="Y1680" s="79">
        <v>297933</v>
      </c>
      <c r="Z1680" s="78" t="s">
        <v>2869</v>
      </c>
      <c r="AA1680" s="78" t="s">
        <v>466</v>
      </c>
      <c r="AB1680" s="76" t="s">
        <v>2821</v>
      </c>
      <c r="AC1680" s="78" t="s">
        <v>2884</v>
      </c>
    </row>
    <row r="1681" spans="1:29" x14ac:dyDescent="0.35">
      <c r="A1681" s="10" t="s">
        <v>4182</v>
      </c>
      <c r="B1681" s="76" t="s">
        <v>2863</v>
      </c>
      <c r="C1681" s="76">
        <f>C1680+(BudgetsQTable[[#This Row],[lead]]&lt;&gt;K1680)</f>
        <v>211</v>
      </c>
      <c r="D1681" s="76">
        <f>D1680*(BudgetsQTable[[#This Row],[lead]]=K1680)+(BudgetsQTable[[#This Row],[prop_id]]&lt;&gt;A1680)</f>
        <v>1</v>
      </c>
      <c r="E1681" s="77">
        <v>43005.598611111112</v>
      </c>
      <c r="F1681" s="78" t="s">
        <v>2868</v>
      </c>
      <c r="G1681" s="78" t="s">
        <v>2869</v>
      </c>
      <c r="H1681" s="78" t="s">
        <v>466</v>
      </c>
      <c r="I1681" s="76" t="s">
        <v>1882</v>
      </c>
      <c r="J1681" s="76" t="s">
        <v>753</v>
      </c>
      <c r="K1681" s="78" t="s">
        <v>4182</v>
      </c>
      <c r="L1681" s="7" t="str">
        <f>IF(BudgetsQTable[[#This Row],[pi_last_name]]=" ","",HYPERLINK("https://www.ejacket.nsf.gov/ej/showProposal.do?Continue=Y&amp;ID="&amp;BudgetsQTable[[#This Row],[prop_id]],BudgetsQTable[[#This Row],[prop_id]]))</f>
        <v/>
      </c>
      <c r="M1681" s="78" t="s">
        <v>753</v>
      </c>
      <c r="N1681" s="7" t="str">
        <f>IF(BudgetsQTable[[#This Row],[pi_last_name]]=" ","",HYPERLINK("mailto:"&amp;BudgetsQTable[[#This Row],[pi_email]]&amp;"&amp;subject=Your NSF Proposal:  "&amp;BudgetsQTable[[#This Row],[prop_id]],BudgetsQTable[[#This Row],[pi_email]]))</f>
        <v/>
      </c>
      <c r="O1681" s="78" t="s">
        <v>753</v>
      </c>
      <c r="P1681" s="78">
        <v>2</v>
      </c>
      <c r="Q1681" s="78">
        <v>0.44</v>
      </c>
      <c r="R1681" s="79">
        <v>0</v>
      </c>
      <c r="S1681" s="79">
        <v>2500</v>
      </c>
      <c r="T1681" s="79">
        <v>8000</v>
      </c>
      <c r="U1681" s="80">
        <v>266626</v>
      </c>
      <c r="V1681" s="78">
        <v>0</v>
      </c>
      <c r="W1681" s="78">
        <v>2</v>
      </c>
      <c r="X1681" s="11" t="str">
        <f ca="1">IF(ISBLANK(BudgetsQTable[[#This Row],[budg_seq_yr]]),"FY"&amp;fiscalyear,"FY"&amp;fiscalyear-1+BudgetsQTable[[#This Row],[budg_seq_yr]])</f>
        <v>FY19</v>
      </c>
      <c r="Y1681" s="79">
        <v>266626</v>
      </c>
      <c r="Z1681" s="78" t="s">
        <v>2869</v>
      </c>
      <c r="AA1681" s="78" t="s">
        <v>466</v>
      </c>
      <c r="AB1681" s="76" t="s">
        <v>2821</v>
      </c>
      <c r="AC1681" s="78" t="s">
        <v>2884</v>
      </c>
    </row>
    <row r="1682" spans="1:29" x14ac:dyDescent="0.35">
      <c r="A1682" s="10" t="s">
        <v>4182</v>
      </c>
      <c r="B1682" s="76" t="s">
        <v>2863</v>
      </c>
      <c r="C1682" s="76">
        <f>C1681+(BudgetsQTable[[#This Row],[lead]]&lt;&gt;K1681)</f>
        <v>211</v>
      </c>
      <c r="D1682" s="76">
        <f>D1681*(BudgetsQTable[[#This Row],[lead]]=K1681)+(BudgetsQTable[[#This Row],[prop_id]]&lt;&gt;A1681)</f>
        <v>1</v>
      </c>
      <c r="E1682" s="77">
        <v>43005.598611111112</v>
      </c>
      <c r="F1682" s="78" t="s">
        <v>2868</v>
      </c>
      <c r="G1682" s="78" t="s">
        <v>2869</v>
      </c>
      <c r="H1682" s="78" t="s">
        <v>466</v>
      </c>
      <c r="I1682" s="76" t="s">
        <v>1882</v>
      </c>
      <c r="J1682" s="76" t="s">
        <v>753</v>
      </c>
      <c r="K1682" s="78" t="s">
        <v>4182</v>
      </c>
      <c r="L1682" s="7" t="str">
        <f>IF(BudgetsQTable[[#This Row],[pi_last_name]]=" ","",HYPERLINK("https://www.ejacket.nsf.gov/ej/showProposal.do?Continue=Y&amp;ID="&amp;BudgetsQTable[[#This Row],[prop_id]],BudgetsQTable[[#This Row],[prop_id]]))</f>
        <v/>
      </c>
      <c r="M1682" s="78" t="s">
        <v>753</v>
      </c>
      <c r="N1682" s="7" t="str">
        <f>IF(BudgetsQTable[[#This Row],[pi_last_name]]=" ","",HYPERLINK("mailto:"&amp;BudgetsQTable[[#This Row],[pi_email]]&amp;"&amp;subject=Your NSF Proposal:  "&amp;BudgetsQTable[[#This Row],[prop_id]],BudgetsQTable[[#This Row],[pi_email]]))</f>
        <v/>
      </c>
      <c r="O1682" s="78" t="s">
        <v>753</v>
      </c>
      <c r="P1682" s="78">
        <v>2</v>
      </c>
      <c r="Q1682" s="78">
        <v>0.44</v>
      </c>
      <c r="R1682" s="79">
        <v>0</v>
      </c>
      <c r="S1682" s="79">
        <v>2500</v>
      </c>
      <c r="T1682" s="79">
        <v>8000</v>
      </c>
      <c r="U1682" s="80">
        <v>309849</v>
      </c>
      <c r="V1682" s="78">
        <v>0</v>
      </c>
      <c r="W1682" s="78">
        <v>3</v>
      </c>
      <c r="X1682" s="11" t="str">
        <f ca="1">IF(ISBLANK(BudgetsQTable[[#This Row],[budg_seq_yr]]),"FY"&amp;fiscalyear,"FY"&amp;fiscalyear-1+BudgetsQTable[[#This Row],[budg_seq_yr]])</f>
        <v>FY20</v>
      </c>
      <c r="Y1682" s="79">
        <v>309849</v>
      </c>
      <c r="Z1682" s="78" t="s">
        <v>2869</v>
      </c>
      <c r="AA1682" s="78" t="s">
        <v>466</v>
      </c>
      <c r="AB1682" s="76" t="s">
        <v>2821</v>
      </c>
      <c r="AC1682" s="78" t="s">
        <v>2884</v>
      </c>
    </row>
    <row r="1683" spans="1:29" x14ac:dyDescent="0.35">
      <c r="A1683" s="10" t="s">
        <v>4182</v>
      </c>
      <c r="B1683" s="76" t="s">
        <v>2863</v>
      </c>
      <c r="C1683" s="76">
        <f>C1682+(BudgetsQTable[[#This Row],[lead]]&lt;&gt;K1682)</f>
        <v>211</v>
      </c>
      <c r="D1683" s="76">
        <f>D1682*(BudgetsQTable[[#This Row],[lead]]=K1682)+(BudgetsQTable[[#This Row],[prop_id]]&lt;&gt;A1682)</f>
        <v>1</v>
      </c>
      <c r="E1683" s="77">
        <v>43005.598611111112</v>
      </c>
      <c r="F1683" s="78" t="s">
        <v>2868</v>
      </c>
      <c r="G1683" s="78" t="s">
        <v>2869</v>
      </c>
      <c r="H1683" s="78" t="s">
        <v>466</v>
      </c>
      <c r="I1683" s="76" t="s">
        <v>1882</v>
      </c>
      <c r="J1683" s="76" t="s">
        <v>753</v>
      </c>
      <c r="K1683" s="78" t="s">
        <v>4182</v>
      </c>
      <c r="L1683" s="7" t="str">
        <f>IF(BudgetsQTable[[#This Row],[pi_last_name]]=" ","",HYPERLINK("https://www.ejacket.nsf.gov/ej/showProposal.do?Continue=Y&amp;ID="&amp;BudgetsQTable[[#This Row],[prop_id]],BudgetsQTable[[#This Row],[prop_id]]))</f>
        <v/>
      </c>
      <c r="M1683" s="78" t="s">
        <v>753</v>
      </c>
      <c r="N1683" s="7" t="str">
        <f>IF(BudgetsQTable[[#This Row],[pi_last_name]]=" ","",HYPERLINK("mailto:"&amp;BudgetsQTable[[#This Row],[pi_email]]&amp;"&amp;subject=Your NSF Proposal:  "&amp;BudgetsQTable[[#This Row],[prop_id]],BudgetsQTable[[#This Row],[pi_email]]))</f>
        <v/>
      </c>
      <c r="O1683" s="78" t="s">
        <v>753</v>
      </c>
      <c r="P1683" s="78">
        <v>2</v>
      </c>
      <c r="Q1683" s="78">
        <v>0.44</v>
      </c>
      <c r="R1683" s="79">
        <v>0</v>
      </c>
      <c r="S1683" s="79">
        <v>2500</v>
      </c>
      <c r="T1683" s="79">
        <v>8000</v>
      </c>
      <c r="U1683" s="80">
        <v>319663</v>
      </c>
      <c r="V1683" s="78">
        <v>0</v>
      </c>
      <c r="W1683" s="78">
        <v>4</v>
      </c>
      <c r="X1683" s="11" t="str">
        <f ca="1">IF(ISBLANK(BudgetsQTable[[#This Row],[budg_seq_yr]]),"FY"&amp;fiscalyear,"FY"&amp;fiscalyear-1+BudgetsQTable[[#This Row],[budg_seq_yr]])</f>
        <v>FY21</v>
      </c>
      <c r="Y1683" s="79">
        <v>319663</v>
      </c>
      <c r="Z1683" s="78" t="s">
        <v>2869</v>
      </c>
      <c r="AA1683" s="78" t="s">
        <v>466</v>
      </c>
      <c r="AB1683" s="76" t="s">
        <v>2821</v>
      </c>
      <c r="AC1683" s="78" t="s">
        <v>2884</v>
      </c>
    </row>
    <row r="1684" spans="1:29" x14ac:dyDescent="0.35">
      <c r="A1684" s="10" t="s">
        <v>1847</v>
      </c>
      <c r="B1684" s="76" t="s">
        <v>2824</v>
      </c>
      <c r="C1684" s="76">
        <f>C1683+(BudgetsQTable[[#This Row],[lead]]&lt;&gt;K1683)</f>
        <v>212</v>
      </c>
      <c r="D1684" s="76">
        <f>D1683*(BudgetsQTable[[#This Row],[lead]]=K1683)+(BudgetsQTable[[#This Row],[prop_id]]&lt;&gt;A1683)</f>
        <v>1</v>
      </c>
      <c r="E1684" s="77">
        <v>43005.599305555559</v>
      </c>
      <c r="F1684" s="78" t="s">
        <v>2817</v>
      </c>
      <c r="G1684" s="78" t="s">
        <v>2818</v>
      </c>
      <c r="H1684" s="78" t="s">
        <v>476</v>
      </c>
      <c r="I1684" s="76" t="s">
        <v>912</v>
      </c>
      <c r="J1684" s="76" t="s">
        <v>4188</v>
      </c>
      <c r="K1684" s="78" t="s">
        <v>1847</v>
      </c>
      <c r="L1684" s="7" t="str">
        <f>IF(BudgetsQTable[[#This Row],[pi_last_name]]=" ","",HYPERLINK("https://www.ejacket.nsf.gov/ej/showProposal.do?Continue=Y&amp;ID="&amp;BudgetsQTable[[#This Row],[prop_id]],BudgetsQTable[[#This Row],[prop_id]]))</f>
        <v>1763759</v>
      </c>
      <c r="M1684" s="78" t="s">
        <v>1848</v>
      </c>
      <c r="N1684" s="7" t="str">
        <f>IF(BudgetsQTable[[#This Row],[pi_last_name]]=" ","",HYPERLINK("mailto:"&amp;BudgetsQTable[[#This Row],[pi_email]]&amp;"&amp;subject=Your NSF Proposal:  "&amp;BudgetsQTable[[#This Row],[prop_id]],BudgetsQTable[[#This Row],[pi_email]]))</f>
        <v>mriedel@umn.edu</v>
      </c>
      <c r="O1684" s="78" t="s">
        <v>3918</v>
      </c>
      <c r="P1684" s="78"/>
      <c r="Q1684" s="78"/>
      <c r="R1684" s="79"/>
      <c r="S1684" s="79"/>
      <c r="T1684" s="79"/>
      <c r="U1684" s="80"/>
      <c r="V1684" s="78">
        <v>0</v>
      </c>
      <c r="W1684" s="78"/>
      <c r="X1684" s="11" t="str">
        <f ca="1">IF(ISBLANK(BudgetsQTable[[#This Row],[budg_seq_yr]]),"FY"&amp;fiscalyear,"FY"&amp;fiscalyear-1+BudgetsQTable[[#This Row],[budg_seq_yr]])</f>
        <v>FY18</v>
      </c>
      <c r="Y1684" s="79">
        <v>980733</v>
      </c>
      <c r="Z1684" s="78" t="s">
        <v>2818</v>
      </c>
      <c r="AA1684" s="78" t="s">
        <v>476</v>
      </c>
      <c r="AB1684" s="76" t="s">
        <v>2821</v>
      </c>
      <c r="AC1684" s="78" t="s">
        <v>3009</v>
      </c>
    </row>
    <row r="1685" spans="1:29" x14ac:dyDescent="0.35">
      <c r="A1685" s="10" t="s">
        <v>1847</v>
      </c>
      <c r="B1685" s="76" t="s">
        <v>2824</v>
      </c>
      <c r="C1685" s="76">
        <f>C1684+(BudgetsQTable[[#This Row],[lead]]&lt;&gt;K1684)</f>
        <v>212</v>
      </c>
      <c r="D1685" s="76">
        <f>D1684*(BudgetsQTable[[#This Row],[lead]]=K1684)+(BudgetsQTable[[#This Row],[prop_id]]&lt;&gt;A1684)</f>
        <v>1</v>
      </c>
      <c r="E1685" s="77">
        <v>43005.599305555559</v>
      </c>
      <c r="F1685" s="78" t="s">
        <v>2817</v>
      </c>
      <c r="G1685" s="78" t="s">
        <v>2818</v>
      </c>
      <c r="H1685" s="78" t="s">
        <v>476</v>
      </c>
      <c r="I1685" s="76" t="s">
        <v>912</v>
      </c>
      <c r="J1685" s="76" t="s">
        <v>753</v>
      </c>
      <c r="K1685" s="78" t="s">
        <v>1847</v>
      </c>
      <c r="L1685" s="7" t="str">
        <f>IF(BudgetsQTable[[#This Row],[pi_last_name]]=" ","",HYPERLINK("https://www.ejacket.nsf.gov/ej/showProposal.do?Continue=Y&amp;ID="&amp;BudgetsQTable[[#This Row],[prop_id]],BudgetsQTable[[#This Row],[prop_id]]))</f>
        <v/>
      </c>
      <c r="M1685" s="78" t="s">
        <v>753</v>
      </c>
      <c r="N1685" s="7" t="str">
        <f>IF(BudgetsQTable[[#This Row],[pi_last_name]]=" ","",HYPERLINK("mailto:"&amp;BudgetsQTable[[#This Row],[pi_email]]&amp;"&amp;subject=Your NSF Proposal:  "&amp;BudgetsQTable[[#This Row],[prop_id]],BudgetsQTable[[#This Row],[pi_email]]))</f>
        <v/>
      </c>
      <c r="O1685" s="78" t="s">
        <v>753</v>
      </c>
      <c r="P1685" s="78">
        <v>3</v>
      </c>
      <c r="Q1685" s="78">
        <v>3</v>
      </c>
      <c r="R1685" s="79">
        <v>0</v>
      </c>
      <c r="S1685" s="79">
        <v>9000</v>
      </c>
      <c r="T1685" s="79">
        <v>0</v>
      </c>
      <c r="U1685" s="80">
        <v>321953</v>
      </c>
      <c r="V1685" s="78">
        <v>0</v>
      </c>
      <c r="W1685" s="78">
        <v>1</v>
      </c>
      <c r="X1685" s="11" t="str">
        <f ca="1">IF(ISBLANK(BudgetsQTable[[#This Row],[budg_seq_yr]]),"FY"&amp;fiscalyear,"FY"&amp;fiscalyear-1+BudgetsQTable[[#This Row],[budg_seq_yr]])</f>
        <v>FY18</v>
      </c>
      <c r="Y1685" s="79">
        <v>321953</v>
      </c>
      <c r="Z1685" s="78" t="s">
        <v>2818</v>
      </c>
      <c r="AA1685" s="78" t="s">
        <v>476</v>
      </c>
      <c r="AB1685" s="76" t="s">
        <v>2821</v>
      </c>
      <c r="AC1685" s="78" t="s">
        <v>3009</v>
      </c>
    </row>
    <row r="1686" spans="1:29" x14ac:dyDescent="0.35">
      <c r="A1686" s="10" t="s">
        <v>1847</v>
      </c>
      <c r="B1686" s="76" t="s">
        <v>2824</v>
      </c>
      <c r="C1686" s="76">
        <f>C1685+(BudgetsQTable[[#This Row],[lead]]&lt;&gt;K1685)</f>
        <v>212</v>
      </c>
      <c r="D1686" s="76">
        <f>D1685*(BudgetsQTable[[#This Row],[lead]]=K1685)+(BudgetsQTable[[#This Row],[prop_id]]&lt;&gt;A1685)</f>
        <v>1</v>
      </c>
      <c r="E1686" s="77">
        <v>43005.599305555559</v>
      </c>
      <c r="F1686" s="78" t="s">
        <v>2817</v>
      </c>
      <c r="G1686" s="78" t="s">
        <v>2818</v>
      </c>
      <c r="H1686" s="78" t="s">
        <v>476</v>
      </c>
      <c r="I1686" s="76" t="s">
        <v>912</v>
      </c>
      <c r="J1686" s="76" t="s">
        <v>753</v>
      </c>
      <c r="K1686" s="78" t="s">
        <v>1847</v>
      </c>
      <c r="L1686" s="7" t="str">
        <f>IF(BudgetsQTable[[#This Row],[pi_last_name]]=" ","",HYPERLINK("https://www.ejacket.nsf.gov/ej/showProposal.do?Continue=Y&amp;ID="&amp;BudgetsQTable[[#This Row],[prop_id]],BudgetsQTable[[#This Row],[prop_id]]))</f>
        <v/>
      </c>
      <c r="M1686" s="78" t="s">
        <v>753</v>
      </c>
      <c r="N1686" s="7" t="str">
        <f>IF(BudgetsQTable[[#This Row],[pi_last_name]]=" ","",HYPERLINK("mailto:"&amp;BudgetsQTable[[#This Row],[pi_email]]&amp;"&amp;subject=Your NSF Proposal:  "&amp;BudgetsQTable[[#This Row],[prop_id]],BudgetsQTable[[#This Row],[pi_email]]))</f>
        <v/>
      </c>
      <c r="O1686" s="78" t="s">
        <v>753</v>
      </c>
      <c r="P1686" s="78">
        <v>3</v>
      </c>
      <c r="Q1686" s="78">
        <v>3</v>
      </c>
      <c r="R1686" s="79">
        <v>0</v>
      </c>
      <c r="S1686" s="79">
        <v>9000</v>
      </c>
      <c r="T1686" s="79">
        <v>0</v>
      </c>
      <c r="U1686" s="80">
        <v>326877</v>
      </c>
      <c r="V1686" s="78">
        <v>0</v>
      </c>
      <c r="W1686" s="78">
        <v>2</v>
      </c>
      <c r="X1686" s="11" t="str">
        <f ca="1">IF(ISBLANK(BudgetsQTable[[#This Row],[budg_seq_yr]]),"FY"&amp;fiscalyear,"FY"&amp;fiscalyear-1+BudgetsQTable[[#This Row],[budg_seq_yr]])</f>
        <v>FY19</v>
      </c>
      <c r="Y1686" s="79">
        <v>326877</v>
      </c>
      <c r="Z1686" s="78" t="s">
        <v>2818</v>
      </c>
      <c r="AA1686" s="78" t="s">
        <v>476</v>
      </c>
      <c r="AB1686" s="76" t="s">
        <v>2821</v>
      </c>
      <c r="AC1686" s="78" t="s">
        <v>3009</v>
      </c>
    </row>
    <row r="1687" spans="1:29" x14ac:dyDescent="0.35">
      <c r="A1687" s="10" t="s">
        <v>1847</v>
      </c>
      <c r="B1687" s="76" t="s">
        <v>2824</v>
      </c>
      <c r="C1687" s="76">
        <f>C1686+(BudgetsQTable[[#This Row],[lead]]&lt;&gt;K1686)</f>
        <v>212</v>
      </c>
      <c r="D1687" s="76">
        <f>D1686*(BudgetsQTable[[#This Row],[lead]]=K1686)+(BudgetsQTable[[#This Row],[prop_id]]&lt;&gt;A1686)</f>
        <v>1</v>
      </c>
      <c r="E1687" s="77">
        <v>43005.599305555559</v>
      </c>
      <c r="F1687" s="78" t="s">
        <v>2817</v>
      </c>
      <c r="G1687" s="78" t="s">
        <v>2818</v>
      </c>
      <c r="H1687" s="78" t="s">
        <v>476</v>
      </c>
      <c r="I1687" s="76" t="s">
        <v>912</v>
      </c>
      <c r="J1687" s="76" t="s">
        <v>753</v>
      </c>
      <c r="K1687" s="78" t="s">
        <v>1847</v>
      </c>
      <c r="L1687" s="7" t="str">
        <f>IF(BudgetsQTable[[#This Row],[pi_last_name]]=" ","",HYPERLINK("https://www.ejacket.nsf.gov/ej/showProposal.do?Continue=Y&amp;ID="&amp;BudgetsQTable[[#This Row],[prop_id]],BudgetsQTable[[#This Row],[prop_id]]))</f>
        <v/>
      </c>
      <c r="M1687" s="78" t="s">
        <v>753</v>
      </c>
      <c r="N1687" s="7" t="str">
        <f>IF(BudgetsQTable[[#This Row],[pi_last_name]]=" ","",HYPERLINK("mailto:"&amp;BudgetsQTable[[#This Row],[pi_email]]&amp;"&amp;subject=Your NSF Proposal:  "&amp;BudgetsQTable[[#This Row],[prop_id]],BudgetsQTable[[#This Row],[pi_email]]))</f>
        <v/>
      </c>
      <c r="O1687" s="78" t="s">
        <v>753</v>
      </c>
      <c r="P1687" s="78">
        <v>3</v>
      </c>
      <c r="Q1687" s="78">
        <v>3</v>
      </c>
      <c r="R1687" s="79">
        <v>0</v>
      </c>
      <c r="S1687" s="79">
        <v>9000</v>
      </c>
      <c r="T1687" s="79">
        <v>0</v>
      </c>
      <c r="U1687" s="80">
        <v>331903</v>
      </c>
      <c r="V1687" s="78">
        <v>0</v>
      </c>
      <c r="W1687" s="78">
        <v>3</v>
      </c>
      <c r="X1687" s="11" t="str">
        <f ca="1">IF(ISBLANK(BudgetsQTable[[#This Row],[budg_seq_yr]]),"FY"&amp;fiscalyear,"FY"&amp;fiscalyear-1+BudgetsQTable[[#This Row],[budg_seq_yr]])</f>
        <v>FY20</v>
      </c>
      <c r="Y1687" s="79">
        <v>331903</v>
      </c>
      <c r="Z1687" s="78" t="s">
        <v>2818</v>
      </c>
      <c r="AA1687" s="78" t="s">
        <v>476</v>
      </c>
      <c r="AB1687" s="76" t="s">
        <v>2821</v>
      </c>
      <c r="AC1687" s="78" t="s">
        <v>3009</v>
      </c>
    </row>
    <row r="1688" spans="1:29" x14ac:dyDescent="0.35">
      <c r="A1688" s="10" t="s">
        <v>4189</v>
      </c>
      <c r="B1688" s="76" t="s">
        <v>2834</v>
      </c>
      <c r="C1688" s="76">
        <f>C1687+(BudgetsQTable[[#This Row],[lead]]&lt;&gt;K1687)</f>
        <v>212</v>
      </c>
      <c r="D1688" s="76">
        <f>D1687*(BudgetsQTable[[#This Row],[lead]]=K1687)+(BudgetsQTable[[#This Row],[prop_id]]&lt;&gt;A1687)</f>
        <v>2</v>
      </c>
      <c r="E1688" s="77">
        <v>43005.524305555555</v>
      </c>
      <c r="F1688" s="78" t="s">
        <v>2817</v>
      </c>
      <c r="G1688" s="78" t="s">
        <v>2818</v>
      </c>
      <c r="H1688" s="78" t="s">
        <v>476</v>
      </c>
      <c r="I1688" s="76" t="s">
        <v>912</v>
      </c>
      <c r="J1688" s="76" t="s">
        <v>4194</v>
      </c>
      <c r="K1688" s="78" t="s">
        <v>1847</v>
      </c>
      <c r="L1688" s="7" t="str">
        <f>IF(BudgetsQTable[[#This Row],[pi_last_name]]=" ","",HYPERLINK("https://www.ejacket.nsf.gov/ej/showProposal.do?Continue=Y&amp;ID="&amp;BudgetsQTable[[#This Row],[prop_id]],BudgetsQTable[[#This Row],[prop_id]]))</f>
        <v>1763621</v>
      </c>
      <c r="M1688" s="78" t="s">
        <v>4190</v>
      </c>
      <c r="N1688" s="7" t="str">
        <f>IF(BudgetsQTable[[#This Row],[pi_last_name]]=" ","",HYPERLINK("mailto:"&amp;BudgetsQTable[[#This Row],[pi_email]]&amp;"&amp;subject=Your NSF Proposal:  "&amp;BudgetsQTable[[#This Row],[prop_id]],BudgetsQTable[[#This Row],[pi_email]]))</f>
        <v>asgari@math.okstate.edu</v>
      </c>
      <c r="O1688" s="78" t="s">
        <v>4192</v>
      </c>
      <c r="P1688" s="78"/>
      <c r="Q1688" s="78"/>
      <c r="R1688" s="79"/>
      <c r="S1688" s="79"/>
      <c r="T1688" s="79"/>
      <c r="U1688" s="80"/>
      <c r="V1688" s="78">
        <v>0</v>
      </c>
      <c r="W1688" s="78"/>
      <c r="X1688" s="11" t="str">
        <f ca="1">IF(ISBLANK(BudgetsQTable[[#This Row],[budg_seq_yr]]),"FY"&amp;fiscalyear,"FY"&amp;fiscalyear-1+BudgetsQTable[[#This Row],[budg_seq_yr]])</f>
        <v>FY18</v>
      </c>
      <c r="Y1688" s="79">
        <v>240000</v>
      </c>
      <c r="Z1688" s="78" t="s">
        <v>2818</v>
      </c>
      <c r="AA1688" s="78" t="s">
        <v>476</v>
      </c>
      <c r="AB1688" s="76" t="s">
        <v>2821</v>
      </c>
      <c r="AC1688" s="78" t="s">
        <v>3009</v>
      </c>
    </row>
    <row r="1689" spans="1:29" x14ac:dyDescent="0.35">
      <c r="A1689" s="10" t="s">
        <v>4189</v>
      </c>
      <c r="B1689" s="76" t="s">
        <v>2834</v>
      </c>
      <c r="C1689" s="76">
        <f>C1688+(BudgetsQTable[[#This Row],[lead]]&lt;&gt;K1688)</f>
        <v>212</v>
      </c>
      <c r="D1689" s="76">
        <f>D1688*(BudgetsQTable[[#This Row],[lead]]=K1688)+(BudgetsQTable[[#This Row],[prop_id]]&lt;&gt;A1688)</f>
        <v>2</v>
      </c>
      <c r="E1689" s="77">
        <v>43005.524305555555</v>
      </c>
      <c r="F1689" s="78" t="s">
        <v>2817</v>
      </c>
      <c r="G1689" s="78" t="s">
        <v>2818</v>
      </c>
      <c r="H1689" s="78" t="s">
        <v>476</v>
      </c>
      <c r="I1689" s="76" t="s">
        <v>912</v>
      </c>
      <c r="J1689" s="76" t="s">
        <v>753</v>
      </c>
      <c r="K1689" s="78" t="s">
        <v>1847</v>
      </c>
      <c r="L1689" s="7" t="str">
        <f>IF(BudgetsQTable[[#This Row],[pi_last_name]]=" ","",HYPERLINK("https://www.ejacket.nsf.gov/ej/showProposal.do?Continue=Y&amp;ID="&amp;BudgetsQTable[[#This Row],[prop_id]],BudgetsQTable[[#This Row],[prop_id]]))</f>
        <v/>
      </c>
      <c r="M1689" s="78" t="s">
        <v>753</v>
      </c>
      <c r="N1689" s="7" t="str">
        <f>IF(BudgetsQTable[[#This Row],[pi_last_name]]=" ","",HYPERLINK("mailto:"&amp;BudgetsQTable[[#This Row],[pi_email]]&amp;"&amp;subject=Your NSF Proposal:  "&amp;BudgetsQTable[[#This Row],[prop_id]],BudgetsQTable[[#This Row],[pi_email]]))</f>
        <v/>
      </c>
      <c r="O1689" s="78" t="s">
        <v>753</v>
      </c>
      <c r="P1689" s="78">
        <v>1</v>
      </c>
      <c r="Q1689" s="78">
        <v>2</v>
      </c>
      <c r="R1689" s="79">
        <v>0</v>
      </c>
      <c r="S1689" s="79">
        <v>2000</v>
      </c>
      <c r="T1689" s="79">
        <v>0</v>
      </c>
      <c r="U1689" s="80">
        <v>79175</v>
      </c>
      <c r="V1689" s="78">
        <v>0</v>
      </c>
      <c r="W1689" s="78">
        <v>1</v>
      </c>
      <c r="X1689" s="11" t="str">
        <f ca="1">IF(ISBLANK(BudgetsQTable[[#This Row],[budg_seq_yr]]),"FY"&amp;fiscalyear,"FY"&amp;fiscalyear-1+BudgetsQTable[[#This Row],[budg_seq_yr]])</f>
        <v>FY18</v>
      </c>
      <c r="Y1689" s="79">
        <v>79175</v>
      </c>
      <c r="Z1689" s="78" t="s">
        <v>2818</v>
      </c>
      <c r="AA1689" s="78" t="s">
        <v>476</v>
      </c>
      <c r="AB1689" s="76" t="s">
        <v>2821</v>
      </c>
      <c r="AC1689" s="78" t="s">
        <v>3009</v>
      </c>
    </row>
    <row r="1690" spans="1:29" x14ac:dyDescent="0.35">
      <c r="A1690" s="10" t="s">
        <v>4189</v>
      </c>
      <c r="B1690" s="76" t="s">
        <v>2834</v>
      </c>
      <c r="C1690" s="76">
        <f>C1689+(BudgetsQTable[[#This Row],[lead]]&lt;&gt;K1689)</f>
        <v>212</v>
      </c>
      <c r="D1690" s="76">
        <f>D1689*(BudgetsQTable[[#This Row],[lead]]=K1689)+(BudgetsQTable[[#This Row],[prop_id]]&lt;&gt;A1689)</f>
        <v>2</v>
      </c>
      <c r="E1690" s="77">
        <v>43005.524305555555</v>
      </c>
      <c r="F1690" s="78" t="s">
        <v>2817</v>
      </c>
      <c r="G1690" s="78" t="s">
        <v>2818</v>
      </c>
      <c r="H1690" s="78" t="s">
        <v>476</v>
      </c>
      <c r="I1690" s="76" t="s">
        <v>912</v>
      </c>
      <c r="J1690" s="76" t="s">
        <v>753</v>
      </c>
      <c r="K1690" s="78" t="s">
        <v>1847</v>
      </c>
      <c r="L1690" s="7" t="str">
        <f>IF(BudgetsQTable[[#This Row],[pi_last_name]]=" ","",HYPERLINK("https://www.ejacket.nsf.gov/ej/showProposal.do?Continue=Y&amp;ID="&amp;BudgetsQTable[[#This Row],[prop_id]],BudgetsQTable[[#This Row],[prop_id]]))</f>
        <v/>
      </c>
      <c r="M1690" s="78" t="s">
        <v>753</v>
      </c>
      <c r="N1690" s="7" t="str">
        <f>IF(BudgetsQTable[[#This Row],[pi_last_name]]=" ","",HYPERLINK("mailto:"&amp;BudgetsQTable[[#This Row],[pi_email]]&amp;"&amp;subject=Your NSF Proposal:  "&amp;BudgetsQTable[[#This Row],[prop_id]],BudgetsQTable[[#This Row],[pi_email]]))</f>
        <v/>
      </c>
      <c r="O1690" s="78" t="s">
        <v>753</v>
      </c>
      <c r="P1690" s="78">
        <v>1</v>
      </c>
      <c r="Q1690" s="78">
        <v>2</v>
      </c>
      <c r="R1690" s="79">
        <v>0</v>
      </c>
      <c r="S1690" s="79">
        <v>2000</v>
      </c>
      <c r="T1690" s="79">
        <v>0</v>
      </c>
      <c r="U1690" s="80">
        <v>79083</v>
      </c>
      <c r="V1690" s="78">
        <v>0</v>
      </c>
      <c r="W1690" s="78">
        <v>2</v>
      </c>
      <c r="X1690" s="11" t="str">
        <f ca="1">IF(ISBLANK(BudgetsQTable[[#This Row],[budg_seq_yr]]),"FY"&amp;fiscalyear,"FY"&amp;fiscalyear-1+BudgetsQTable[[#This Row],[budg_seq_yr]])</f>
        <v>FY19</v>
      </c>
      <c r="Y1690" s="79">
        <v>79083</v>
      </c>
      <c r="Z1690" s="78" t="s">
        <v>2818</v>
      </c>
      <c r="AA1690" s="78" t="s">
        <v>476</v>
      </c>
      <c r="AB1690" s="76" t="s">
        <v>2821</v>
      </c>
      <c r="AC1690" s="78" t="s">
        <v>3009</v>
      </c>
    </row>
    <row r="1691" spans="1:29" x14ac:dyDescent="0.35">
      <c r="A1691" s="10" t="s">
        <v>4189</v>
      </c>
      <c r="B1691" s="76" t="s">
        <v>2834</v>
      </c>
      <c r="C1691" s="76">
        <f>C1690+(BudgetsQTable[[#This Row],[lead]]&lt;&gt;K1690)</f>
        <v>212</v>
      </c>
      <c r="D1691" s="76">
        <f>D1690*(BudgetsQTable[[#This Row],[lead]]=K1690)+(BudgetsQTable[[#This Row],[prop_id]]&lt;&gt;A1690)</f>
        <v>2</v>
      </c>
      <c r="E1691" s="77">
        <v>43005.524305555555</v>
      </c>
      <c r="F1691" s="78" t="s">
        <v>2817</v>
      </c>
      <c r="G1691" s="78" t="s">
        <v>2818</v>
      </c>
      <c r="H1691" s="78" t="s">
        <v>476</v>
      </c>
      <c r="I1691" s="76" t="s">
        <v>912</v>
      </c>
      <c r="J1691" s="76" t="s">
        <v>753</v>
      </c>
      <c r="K1691" s="78" t="s">
        <v>1847</v>
      </c>
      <c r="L1691" s="7" t="str">
        <f>IF(BudgetsQTable[[#This Row],[pi_last_name]]=" ","",HYPERLINK("https://www.ejacket.nsf.gov/ej/showProposal.do?Continue=Y&amp;ID="&amp;BudgetsQTable[[#This Row],[prop_id]],BudgetsQTable[[#This Row],[prop_id]]))</f>
        <v/>
      </c>
      <c r="M1691" s="78" t="s">
        <v>753</v>
      </c>
      <c r="N1691" s="7" t="str">
        <f>IF(BudgetsQTable[[#This Row],[pi_last_name]]=" ","",HYPERLINK("mailto:"&amp;BudgetsQTable[[#This Row],[pi_email]]&amp;"&amp;subject=Your NSF Proposal:  "&amp;BudgetsQTable[[#This Row],[prop_id]],BudgetsQTable[[#This Row],[pi_email]]))</f>
        <v/>
      </c>
      <c r="O1691" s="78" t="s">
        <v>753</v>
      </c>
      <c r="P1691" s="78">
        <v>1</v>
      </c>
      <c r="Q1691" s="78">
        <v>2</v>
      </c>
      <c r="R1691" s="79">
        <v>0</v>
      </c>
      <c r="S1691" s="79">
        <v>2000</v>
      </c>
      <c r="T1691" s="79">
        <v>0</v>
      </c>
      <c r="U1691" s="80">
        <v>81742</v>
      </c>
      <c r="V1691" s="78">
        <v>0</v>
      </c>
      <c r="W1691" s="78">
        <v>3</v>
      </c>
      <c r="X1691" s="11" t="str">
        <f ca="1">IF(ISBLANK(BudgetsQTable[[#This Row],[budg_seq_yr]]),"FY"&amp;fiscalyear,"FY"&amp;fiscalyear-1+BudgetsQTable[[#This Row],[budg_seq_yr]])</f>
        <v>FY20</v>
      </c>
      <c r="Y1691" s="79">
        <v>81742</v>
      </c>
      <c r="Z1691" s="78" t="s">
        <v>2818</v>
      </c>
      <c r="AA1691" s="78" t="s">
        <v>476</v>
      </c>
      <c r="AB1691" s="76" t="s">
        <v>2821</v>
      </c>
      <c r="AC1691" s="78" t="s">
        <v>3009</v>
      </c>
    </row>
    <row r="1692" spans="1:29" x14ac:dyDescent="0.35">
      <c r="A1692" s="10" t="s">
        <v>4195</v>
      </c>
      <c r="B1692" s="76" t="s">
        <v>2824</v>
      </c>
      <c r="C1692" s="76">
        <f>C1691+(BudgetsQTable[[#This Row],[lead]]&lt;&gt;K1691)</f>
        <v>213</v>
      </c>
      <c r="D1692" s="76">
        <f>D1691*(BudgetsQTable[[#This Row],[lead]]=K1691)+(BudgetsQTable[[#This Row],[prop_id]]&lt;&gt;A1691)</f>
        <v>1</v>
      </c>
      <c r="E1692" s="77">
        <v>43005.599305555559</v>
      </c>
      <c r="F1692" s="78" t="s">
        <v>2868</v>
      </c>
      <c r="G1692" s="78" t="s">
        <v>2869</v>
      </c>
      <c r="H1692" s="78" t="s">
        <v>468</v>
      </c>
      <c r="I1692" s="76" t="s">
        <v>807</v>
      </c>
      <c r="J1692" s="76" t="s">
        <v>4199</v>
      </c>
      <c r="K1692" s="78" t="s">
        <v>4195</v>
      </c>
      <c r="L1692" s="7" t="str">
        <f>IF(BudgetsQTable[[#This Row],[pi_last_name]]=" ","",HYPERLINK("https://www.ejacket.nsf.gov/ej/showProposal.do?Continue=Y&amp;ID="&amp;BudgetsQTable[[#This Row],[prop_id]],BudgetsQTable[[#This Row],[prop_id]]))</f>
        <v>1763760</v>
      </c>
      <c r="M1692" s="78" t="s">
        <v>4196</v>
      </c>
      <c r="N1692" s="7" t="str">
        <f>IF(BudgetsQTable[[#This Row],[pi_last_name]]=" ","",HYPERLINK("mailto:"&amp;BudgetsQTable[[#This Row],[pi_email]]&amp;"&amp;subject=Your NSF Proposal:  "&amp;BudgetsQTable[[#This Row],[prop_id]],BudgetsQTable[[#This Row],[pi_email]]))</f>
        <v>majumder@ics.uci.edu</v>
      </c>
      <c r="O1692" s="78" t="s">
        <v>2899</v>
      </c>
      <c r="P1692" s="78"/>
      <c r="Q1692" s="78"/>
      <c r="R1692" s="79"/>
      <c r="S1692" s="79"/>
      <c r="T1692" s="79"/>
      <c r="U1692" s="80"/>
      <c r="V1692" s="78">
        <v>0</v>
      </c>
      <c r="W1692" s="78"/>
      <c r="X1692" s="11" t="str">
        <f ca="1">IF(ISBLANK(BudgetsQTable[[#This Row],[budg_seq_yr]]),"FY"&amp;fiscalyear,"FY"&amp;fiscalyear-1+BudgetsQTable[[#This Row],[budg_seq_yr]])</f>
        <v>FY18</v>
      </c>
      <c r="Y1692" s="79">
        <v>1999638</v>
      </c>
      <c r="Z1692" s="78" t="s">
        <v>2869</v>
      </c>
      <c r="AA1692" s="78" t="s">
        <v>468</v>
      </c>
      <c r="AB1692" s="76" t="s">
        <v>2821</v>
      </c>
      <c r="AC1692" s="78" t="s">
        <v>468</v>
      </c>
    </row>
    <row r="1693" spans="1:29" x14ac:dyDescent="0.35">
      <c r="A1693" s="10" t="s">
        <v>4195</v>
      </c>
      <c r="B1693" s="76" t="s">
        <v>2824</v>
      </c>
      <c r="C1693" s="76">
        <f>C1692+(BudgetsQTable[[#This Row],[lead]]&lt;&gt;K1692)</f>
        <v>213</v>
      </c>
      <c r="D1693" s="76">
        <f>D1692*(BudgetsQTable[[#This Row],[lead]]=K1692)+(BudgetsQTable[[#This Row],[prop_id]]&lt;&gt;A1692)</f>
        <v>1</v>
      </c>
      <c r="E1693" s="77">
        <v>43005.599305555559</v>
      </c>
      <c r="F1693" s="78" t="s">
        <v>2868</v>
      </c>
      <c r="G1693" s="78" t="s">
        <v>2869</v>
      </c>
      <c r="H1693" s="78" t="s">
        <v>468</v>
      </c>
      <c r="I1693" s="76" t="s">
        <v>807</v>
      </c>
      <c r="J1693" s="76" t="s">
        <v>753</v>
      </c>
      <c r="K1693" s="78" t="s">
        <v>4195</v>
      </c>
      <c r="L1693" s="7" t="str">
        <f>IF(BudgetsQTable[[#This Row],[pi_last_name]]=" ","",HYPERLINK("https://www.ejacket.nsf.gov/ej/showProposal.do?Continue=Y&amp;ID="&amp;BudgetsQTable[[#This Row],[prop_id]],BudgetsQTable[[#This Row],[prop_id]]))</f>
        <v/>
      </c>
      <c r="M1693" s="78" t="s">
        <v>753</v>
      </c>
      <c r="N1693" s="7" t="str">
        <f>IF(BudgetsQTable[[#This Row],[pi_last_name]]=" ","",HYPERLINK("mailto:"&amp;BudgetsQTable[[#This Row],[pi_email]]&amp;"&amp;subject=Your NSF Proposal:  "&amp;BudgetsQTable[[#This Row],[prop_id]],BudgetsQTable[[#This Row],[pi_email]]))</f>
        <v/>
      </c>
      <c r="O1693" s="78" t="s">
        <v>753</v>
      </c>
      <c r="P1693" s="78">
        <v>5</v>
      </c>
      <c r="Q1693" s="78">
        <v>4.18</v>
      </c>
      <c r="R1693" s="79">
        <v>0</v>
      </c>
      <c r="S1693" s="79">
        <v>6000</v>
      </c>
      <c r="T1693" s="79">
        <v>0</v>
      </c>
      <c r="U1693" s="80">
        <v>464925</v>
      </c>
      <c r="V1693" s="78">
        <v>0</v>
      </c>
      <c r="W1693" s="78">
        <v>1</v>
      </c>
      <c r="X1693" s="11" t="str">
        <f ca="1">IF(ISBLANK(BudgetsQTable[[#This Row],[budg_seq_yr]]),"FY"&amp;fiscalyear,"FY"&amp;fiscalyear-1+BudgetsQTable[[#This Row],[budg_seq_yr]])</f>
        <v>FY18</v>
      </c>
      <c r="Y1693" s="79">
        <v>464925</v>
      </c>
      <c r="Z1693" s="78" t="s">
        <v>2869</v>
      </c>
      <c r="AA1693" s="78" t="s">
        <v>468</v>
      </c>
      <c r="AB1693" s="76" t="s">
        <v>2821</v>
      </c>
      <c r="AC1693" s="78" t="s">
        <v>468</v>
      </c>
    </row>
    <row r="1694" spans="1:29" x14ac:dyDescent="0.35">
      <c r="A1694" s="10" t="s">
        <v>4195</v>
      </c>
      <c r="B1694" s="76" t="s">
        <v>2824</v>
      </c>
      <c r="C1694" s="76">
        <f>C1693+(BudgetsQTable[[#This Row],[lead]]&lt;&gt;K1693)</f>
        <v>213</v>
      </c>
      <c r="D1694" s="76">
        <f>D1693*(BudgetsQTable[[#This Row],[lead]]=K1693)+(BudgetsQTable[[#This Row],[prop_id]]&lt;&gt;A1693)</f>
        <v>1</v>
      </c>
      <c r="E1694" s="77">
        <v>43005.599305555559</v>
      </c>
      <c r="F1694" s="78" t="s">
        <v>2868</v>
      </c>
      <c r="G1694" s="78" t="s">
        <v>2869</v>
      </c>
      <c r="H1694" s="78" t="s">
        <v>468</v>
      </c>
      <c r="I1694" s="76" t="s">
        <v>807</v>
      </c>
      <c r="J1694" s="76" t="s">
        <v>753</v>
      </c>
      <c r="K1694" s="78" t="s">
        <v>4195</v>
      </c>
      <c r="L1694" s="7" t="str">
        <f>IF(BudgetsQTable[[#This Row],[pi_last_name]]=" ","",HYPERLINK("https://www.ejacket.nsf.gov/ej/showProposal.do?Continue=Y&amp;ID="&amp;BudgetsQTable[[#This Row],[prop_id]],BudgetsQTable[[#This Row],[prop_id]]))</f>
        <v/>
      </c>
      <c r="M1694" s="78" t="s">
        <v>753</v>
      </c>
      <c r="N1694" s="7" t="str">
        <f>IF(BudgetsQTable[[#This Row],[pi_last_name]]=" ","",HYPERLINK("mailto:"&amp;BudgetsQTable[[#This Row],[pi_email]]&amp;"&amp;subject=Your NSF Proposal:  "&amp;BudgetsQTable[[#This Row],[prop_id]],BudgetsQTable[[#This Row],[pi_email]]))</f>
        <v/>
      </c>
      <c r="O1694" s="78" t="s">
        <v>753</v>
      </c>
      <c r="P1694" s="78">
        <v>5</v>
      </c>
      <c r="Q1694" s="78">
        <v>4.18</v>
      </c>
      <c r="R1694" s="79">
        <v>0</v>
      </c>
      <c r="S1694" s="79">
        <v>6180</v>
      </c>
      <c r="T1694" s="79">
        <v>0</v>
      </c>
      <c r="U1694" s="80">
        <v>507047</v>
      </c>
      <c r="V1694" s="78">
        <v>0</v>
      </c>
      <c r="W1694" s="78">
        <v>2</v>
      </c>
      <c r="X1694" s="11" t="str">
        <f ca="1">IF(ISBLANK(BudgetsQTable[[#This Row],[budg_seq_yr]]),"FY"&amp;fiscalyear,"FY"&amp;fiscalyear-1+BudgetsQTable[[#This Row],[budg_seq_yr]])</f>
        <v>FY19</v>
      </c>
      <c r="Y1694" s="79">
        <v>507047</v>
      </c>
      <c r="Z1694" s="78" t="s">
        <v>2869</v>
      </c>
      <c r="AA1694" s="78" t="s">
        <v>468</v>
      </c>
      <c r="AB1694" s="76" t="s">
        <v>2821</v>
      </c>
      <c r="AC1694" s="78" t="s">
        <v>468</v>
      </c>
    </row>
    <row r="1695" spans="1:29" x14ac:dyDescent="0.35">
      <c r="A1695" s="10" t="s">
        <v>4195</v>
      </c>
      <c r="B1695" s="76" t="s">
        <v>2824</v>
      </c>
      <c r="C1695" s="76">
        <f>C1694+(BudgetsQTable[[#This Row],[lead]]&lt;&gt;K1694)</f>
        <v>213</v>
      </c>
      <c r="D1695" s="76">
        <f>D1694*(BudgetsQTable[[#This Row],[lead]]=K1694)+(BudgetsQTable[[#This Row],[prop_id]]&lt;&gt;A1694)</f>
        <v>1</v>
      </c>
      <c r="E1695" s="77">
        <v>43005.599305555559</v>
      </c>
      <c r="F1695" s="78" t="s">
        <v>2868</v>
      </c>
      <c r="G1695" s="78" t="s">
        <v>2869</v>
      </c>
      <c r="H1695" s="78" t="s">
        <v>468</v>
      </c>
      <c r="I1695" s="76" t="s">
        <v>807</v>
      </c>
      <c r="J1695" s="76" t="s">
        <v>753</v>
      </c>
      <c r="K1695" s="78" t="s">
        <v>4195</v>
      </c>
      <c r="L1695" s="7" t="str">
        <f>IF(BudgetsQTable[[#This Row],[pi_last_name]]=" ","",HYPERLINK("https://www.ejacket.nsf.gov/ej/showProposal.do?Continue=Y&amp;ID="&amp;BudgetsQTable[[#This Row],[prop_id]],BudgetsQTable[[#This Row],[prop_id]]))</f>
        <v/>
      </c>
      <c r="M1695" s="78" t="s">
        <v>753</v>
      </c>
      <c r="N1695" s="7" t="str">
        <f>IF(BudgetsQTable[[#This Row],[pi_last_name]]=" ","",HYPERLINK("mailto:"&amp;BudgetsQTable[[#This Row],[pi_email]]&amp;"&amp;subject=Your NSF Proposal:  "&amp;BudgetsQTable[[#This Row],[prop_id]],BudgetsQTable[[#This Row],[pi_email]]))</f>
        <v/>
      </c>
      <c r="O1695" s="78" t="s">
        <v>753</v>
      </c>
      <c r="P1695" s="78">
        <v>5</v>
      </c>
      <c r="Q1695" s="78">
        <v>4.18</v>
      </c>
      <c r="R1695" s="79">
        <v>0</v>
      </c>
      <c r="S1695" s="79">
        <v>6366</v>
      </c>
      <c r="T1695" s="79">
        <v>0</v>
      </c>
      <c r="U1695" s="80">
        <v>479402</v>
      </c>
      <c r="V1695" s="78">
        <v>0</v>
      </c>
      <c r="W1695" s="78">
        <v>3</v>
      </c>
      <c r="X1695" s="11" t="str">
        <f ca="1">IF(ISBLANK(BudgetsQTable[[#This Row],[budg_seq_yr]]),"FY"&amp;fiscalyear,"FY"&amp;fiscalyear-1+BudgetsQTable[[#This Row],[budg_seq_yr]])</f>
        <v>FY20</v>
      </c>
      <c r="Y1695" s="79">
        <v>479402</v>
      </c>
      <c r="Z1695" s="78" t="s">
        <v>2869</v>
      </c>
      <c r="AA1695" s="78" t="s">
        <v>468</v>
      </c>
      <c r="AB1695" s="76" t="s">
        <v>2821</v>
      </c>
      <c r="AC1695" s="78" t="s">
        <v>468</v>
      </c>
    </row>
    <row r="1696" spans="1:29" x14ac:dyDescent="0.35">
      <c r="A1696" s="10" t="s">
        <v>4195</v>
      </c>
      <c r="B1696" s="76" t="s">
        <v>2824</v>
      </c>
      <c r="C1696" s="76">
        <f>C1695+(BudgetsQTable[[#This Row],[lead]]&lt;&gt;K1695)</f>
        <v>213</v>
      </c>
      <c r="D1696" s="76">
        <f>D1695*(BudgetsQTable[[#This Row],[lead]]=K1695)+(BudgetsQTable[[#This Row],[prop_id]]&lt;&gt;A1695)</f>
        <v>1</v>
      </c>
      <c r="E1696" s="77">
        <v>43005.599305555559</v>
      </c>
      <c r="F1696" s="78" t="s">
        <v>2868</v>
      </c>
      <c r="G1696" s="78" t="s">
        <v>2869</v>
      </c>
      <c r="H1696" s="78" t="s">
        <v>468</v>
      </c>
      <c r="I1696" s="76" t="s">
        <v>807</v>
      </c>
      <c r="J1696" s="76" t="s">
        <v>753</v>
      </c>
      <c r="K1696" s="78" t="s">
        <v>4195</v>
      </c>
      <c r="L1696" s="7" t="str">
        <f>IF(BudgetsQTable[[#This Row],[pi_last_name]]=" ","",HYPERLINK("https://www.ejacket.nsf.gov/ej/showProposal.do?Continue=Y&amp;ID="&amp;BudgetsQTable[[#This Row],[prop_id]],BudgetsQTable[[#This Row],[prop_id]]))</f>
        <v/>
      </c>
      <c r="M1696" s="78" t="s">
        <v>753</v>
      </c>
      <c r="N1696" s="7" t="str">
        <f>IF(BudgetsQTable[[#This Row],[pi_last_name]]=" ","",HYPERLINK("mailto:"&amp;BudgetsQTable[[#This Row],[pi_email]]&amp;"&amp;subject=Your NSF Proposal:  "&amp;BudgetsQTable[[#This Row],[prop_id]],BudgetsQTable[[#This Row],[pi_email]]))</f>
        <v/>
      </c>
      <c r="O1696" s="78" t="s">
        <v>753</v>
      </c>
      <c r="P1696" s="78">
        <v>5</v>
      </c>
      <c r="Q1696" s="78">
        <v>4.18</v>
      </c>
      <c r="R1696" s="79">
        <v>0</v>
      </c>
      <c r="S1696" s="79">
        <v>6555</v>
      </c>
      <c r="T1696" s="79">
        <v>0</v>
      </c>
      <c r="U1696" s="80">
        <v>548264</v>
      </c>
      <c r="V1696" s="78">
        <v>0</v>
      </c>
      <c r="W1696" s="78">
        <v>4</v>
      </c>
      <c r="X1696" s="11" t="str">
        <f ca="1">IF(ISBLANK(BudgetsQTable[[#This Row],[budg_seq_yr]]),"FY"&amp;fiscalyear,"FY"&amp;fiscalyear-1+BudgetsQTable[[#This Row],[budg_seq_yr]])</f>
        <v>FY21</v>
      </c>
      <c r="Y1696" s="79">
        <v>548264</v>
      </c>
      <c r="Z1696" s="78" t="s">
        <v>2869</v>
      </c>
      <c r="AA1696" s="78" t="s">
        <v>468</v>
      </c>
      <c r="AB1696" s="76" t="s">
        <v>2821</v>
      </c>
      <c r="AC1696" s="78" t="s">
        <v>468</v>
      </c>
    </row>
    <row r="1697" spans="1:29" x14ac:dyDescent="0.35">
      <c r="A1697" s="10" t="s">
        <v>4200</v>
      </c>
      <c r="B1697" s="76" t="s">
        <v>2834</v>
      </c>
      <c r="C1697" s="76">
        <f>C1696+(BudgetsQTable[[#This Row],[lead]]&lt;&gt;K1696)</f>
        <v>213</v>
      </c>
      <c r="D1697" s="76">
        <f>D1696*(BudgetsQTable[[#This Row],[lead]]=K1696)+(BudgetsQTable[[#This Row],[prop_id]]&lt;&gt;A1696)</f>
        <v>2</v>
      </c>
      <c r="E1697" s="77">
        <v>43005.620833333334</v>
      </c>
      <c r="F1697" s="78" t="s">
        <v>2868</v>
      </c>
      <c r="G1697" s="78" t="s">
        <v>2869</v>
      </c>
      <c r="H1697" s="78" t="s">
        <v>468</v>
      </c>
      <c r="I1697" s="76" t="s">
        <v>807</v>
      </c>
      <c r="J1697" s="76" t="s">
        <v>4205</v>
      </c>
      <c r="K1697" s="78" t="s">
        <v>4195</v>
      </c>
      <c r="L1697" s="7" t="str">
        <f>IF(BudgetsQTable[[#This Row],[pi_last_name]]=" ","",HYPERLINK("https://www.ejacket.nsf.gov/ej/showProposal.do?Continue=Y&amp;ID="&amp;BudgetsQTable[[#This Row],[prop_id]],BudgetsQTable[[#This Row],[prop_id]]))</f>
        <v>1763806</v>
      </c>
      <c r="M1697" s="78" t="s">
        <v>4201</v>
      </c>
      <c r="N1697" s="7" t="str">
        <f>IF(BudgetsQTable[[#This Row],[pi_last_name]]=" ","",HYPERLINK("mailto:"&amp;BudgetsQTable[[#This Row],[pi_email]]&amp;"&amp;subject=Your NSF Proposal:  "&amp;BudgetsQTable[[#This Row],[prop_id]],BudgetsQTable[[#This Row],[pi_email]]))</f>
        <v>sjkoppal@ece.ufl.edu</v>
      </c>
      <c r="O1697" s="78" t="s">
        <v>4203</v>
      </c>
      <c r="P1697" s="78"/>
      <c r="Q1697" s="78"/>
      <c r="R1697" s="79"/>
      <c r="S1697" s="79"/>
      <c r="T1697" s="79"/>
      <c r="U1697" s="80"/>
      <c r="V1697" s="78">
        <v>0</v>
      </c>
      <c r="W1697" s="78"/>
      <c r="X1697" s="11" t="str">
        <f ca="1">IF(ISBLANK(BudgetsQTable[[#This Row],[budg_seq_yr]]),"FY"&amp;fiscalyear,"FY"&amp;fiscalyear-1+BudgetsQTable[[#This Row],[budg_seq_yr]])</f>
        <v>FY18</v>
      </c>
      <c r="Y1697" s="79">
        <v>999692</v>
      </c>
      <c r="Z1697" s="78" t="s">
        <v>2869</v>
      </c>
      <c r="AA1697" s="78" t="s">
        <v>468</v>
      </c>
      <c r="AB1697" s="76" t="s">
        <v>2821</v>
      </c>
      <c r="AC1697" s="78" t="s">
        <v>468</v>
      </c>
    </row>
    <row r="1698" spans="1:29" x14ac:dyDescent="0.35">
      <c r="A1698" s="10" t="s">
        <v>4200</v>
      </c>
      <c r="B1698" s="76" t="s">
        <v>2834</v>
      </c>
      <c r="C1698" s="76">
        <f>C1697+(BudgetsQTable[[#This Row],[lead]]&lt;&gt;K1697)</f>
        <v>213</v>
      </c>
      <c r="D1698" s="76">
        <f>D1697*(BudgetsQTable[[#This Row],[lead]]=K1697)+(BudgetsQTable[[#This Row],[prop_id]]&lt;&gt;A1697)</f>
        <v>2</v>
      </c>
      <c r="E1698" s="77">
        <v>43005.620833333334</v>
      </c>
      <c r="F1698" s="78" t="s">
        <v>2868</v>
      </c>
      <c r="G1698" s="78" t="s">
        <v>2869</v>
      </c>
      <c r="H1698" s="78" t="s">
        <v>468</v>
      </c>
      <c r="I1698" s="76" t="s">
        <v>807</v>
      </c>
      <c r="J1698" s="76" t="s">
        <v>753</v>
      </c>
      <c r="K1698" s="78" t="s">
        <v>4195</v>
      </c>
      <c r="L1698" s="7" t="str">
        <f>IF(BudgetsQTable[[#This Row],[pi_last_name]]=" ","",HYPERLINK("https://www.ejacket.nsf.gov/ej/showProposal.do?Continue=Y&amp;ID="&amp;BudgetsQTable[[#This Row],[prop_id]],BudgetsQTable[[#This Row],[prop_id]]))</f>
        <v/>
      </c>
      <c r="M1698" s="78" t="s">
        <v>753</v>
      </c>
      <c r="N1698" s="7" t="str">
        <f>IF(BudgetsQTable[[#This Row],[pi_last_name]]=" ","",HYPERLINK("mailto:"&amp;BudgetsQTable[[#This Row],[pi_email]]&amp;"&amp;subject=Your NSF Proposal:  "&amp;BudgetsQTable[[#This Row],[prop_id]],BudgetsQTable[[#This Row],[pi_email]]))</f>
        <v/>
      </c>
      <c r="O1698" s="78" t="s">
        <v>753</v>
      </c>
      <c r="P1698" s="78">
        <v>2</v>
      </c>
      <c r="Q1698" s="78">
        <v>0</v>
      </c>
      <c r="R1698" s="79">
        <v>0</v>
      </c>
      <c r="S1698" s="79">
        <v>3900</v>
      </c>
      <c r="T1698" s="79">
        <v>0</v>
      </c>
      <c r="U1698" s="80">
        <v>244473</v>
      </c>
      <c r="V1698" s="78">
        <v>0</v>
      </c>
      <c r="W1698" s="78">
        <v>1</v>
      </c>
      <c r="X1698" s="11" t="str">
        <f ca="1">IF(ISBLANK(BudgetsQTable[[#This Row],[budg_seq_yr]]),"FY"&amp;fiscalyear,"FY"&amp;fiscalyear-1+BudgetsQTable[[#This Row],[budg_seq_yr]])</f>
        <v>FY18</v>
      </c>
      <c r="Y1698" s="79">
        <v>244473</v>
      </c>
      <c r="Z1698" s="78" t="s">
        <v>2869</v>
      </c>
      <c r="AA1698" s="78" t="s">
        <v>468</v>
      </c>
      <c r="AB1698" s="76" t="s">
        <v>2821</v>
      </c>
      <c r="AC1698" s="78" t="s">
        <v>468</v>
      </c>
    </row>
    <row r="1699" spans="1:29" x14ac:dyDescent="0.35">
      <c r="A1699" s="10" t="s">
        <v>4200</v>
      </c>
      <c r="B1699" s="76" t="s">
        <v>2834</v>
      </c>
      <c r="C1699" s="76">
        <f>C1698+(BudgetsQTable[[#This Row],[lead]]&lt;&gt;K1698)</f>
        <v>213</v>
      </c>
      <c r="D1699" s="76">
        <f>D1698*(BudgetsQTable[[#This Row],[lead]]=K1698)+(BudgetsQTable[[#This Row],[prop_id]]&lt;&gt;A1698)</f>
        <v>2</v>
      </c>
      <c r="E1699" s="77">
        <v>43005.620833333334</v>
      </c>
      <c r="F1699" s="78" t="s">
        <v>2868</v>
      </c>
      <c r="G1699" s="78" t="s">
        <v>2869</v>
      </c>
      <c r="H1699" s="78" t="s">
        <v>468</v>
      </c>
      <c r="I1699" s="76" t="s">
        <v>807</v>
      </c>
      <c r="J1699" s="76" t="s">
        <v>753</v>
      </c>
      <c r="K1699" s="78" t="s">
        <v>4195</v>
      </c>
      <c r="L1699" s="7" t="str">
        <f>IF(BudgetsQTable[[#This Row],[pi_last_name]]=" ","",HYPERLINK("https://www.ejacket.nsf.gov/ej/showProposal.do?Continue=Y&amp;ID="&amp;BudgetsQTable[[#This Row],[prop_id]],BudgetsQTable[[#This Row],[prop_id]]))</f>
        <v/>
      </c>
      <c r="M1699" s="78" t="s">
        <v>753</v>
      </c>
      <c r="N1699" s="7" t="str">
        <f>IF(BudgetsQTable[[#This Row],[pi_last_name]]=" ","",HYPERLINK("mailto:"&amp;BudgetsQTable[[#This Row],[pi_email]]&amp;"&amp;subject=Your NSF Proposal:  "&amp;BudgetsQTable[[#This Row],[prop_id]],BudgetsQTable[[#This Row],[pi_email]]))</f>
        <v/>
      </c>
      <c r="O1699" s="78" t="s">
        <v>753</v>
      </c>
      <c r="P1699" s="78">
        <v>2</v>
      </c>
      <c r="Q1699" s="78">
        <v>0</v>
      </c>
      <c r="R1699" s="79">
        <v>0</v>
      </c>
      <c r="S1699" s="79">
        <v>3955</v>
      </c>
      <c r="T1699" s="79">
        <v>0</v>
      </c>
      <c r="U1699" s="80">
        <v>242901</v>
      </c>
      <c r="V1699" s="78">
        <v>0</v>
      </c>
      <c r="W1699" s="78">
        <v>2</v>
      </c>
      <c r="X1699" s="11" t="str">
        <f ca="1">IF(ISBLANK(BudgetsQTable[[#This Row],[budg_seq_yr]]),"FY"&amp;fiscalyear,"FY"&amp;fiscalyear-1+BudgetsQTable[[#This Row],[budg_seq_yr]])</f>
        <v>FY19</v>
      </c>
      <c r="Y1699" s="79">
        <v>242901</v>
      </c>
      <c r="Z1699" s="78" t="s">
        <v>2869</v>
      </c>
      <c r="AA1699" s="78" t="s">
        <v>468</v>
      </c>
      <c r="AB1699" s="76" t="s">
        <v>2821</v>
      </c>
      <c r="AC1699" s="78" t="s">
        <v>468</v>
      </c>
    </row>
    <row r="1700" spans="1:29" x14ac:dyDescent="0.35">
      <c r="A1700" s="10" t="s">
        <v>4200</v>
      </c>
      <c r="B1700" s="76" t="s">
        <v>2834</v>
      </c>
      <c r="C1700" s="76">
        <f>C1699+(BudgetsQTable[[#This Row],[lead]]&lt;&gt;K1699)</f>
        <v>213</v>
      </c>
      <c r="D1700" s="76">
        <f>D1699*(BudgetsQTable[[#This Row],[lead]]=K1699)+(BudgetsQTable[[#This Row],[prop_id]]&lt;&gt;A1699)</f>
        <v>2</v>
      </c>
      <c r="E1700" s="77">
        <v>43005.620833333334</v>
      </c>
      <c r="F1700" s="78" t="s">
        <v>2868</v>
      </c>
      <c r="G1700" s="78" t="s">
        <v>2869</v>
      </c>
      <c r="H1700" s="78" t="s">
        <v>468</v>
      </c>
      <c r="I1700" s="76" t="s">
        <v>807</v>
      </c>
      <c r="J1700" s="76" t="s">
        <v>753</v>
      </c>
      <c r="K1700" s="78" t="s">
        <v>4195</v>
      </c>
      <c r="L1700" s="7" t="str">
        <f>IF(BudgetsQTable[[#This Row],[pi_last_name]]=" ","",HYPERLINK("https://www.ejacket.nsf.gov/ej/showProposal.do?Continue=Y&amp;ID="&amp;BudgetsQTable[[#This Row],[prop_id]],BudgetsQTable[[#This Row],[prop_id]]))</f>
        <v/>
      </c>
      <c r="M1700" s="78" t="s">
        <v>753</v>
      </c>
      <c r="N1700" s="7" t="str">
        <f>IF(BudgetsQTable[[#This Row],[pi_last_name]]=" ","",HYPERLINK("mailto:"&amp;BudgetsQTable[[#This Row],[pi_email]]&amp;"&amp;subject=Your NSF Proposal:  "&amp;BudgetsQTable[[#This Row],[prop_id]],BudgetsQTable[[#This Row],[pi_email]]))</f>
        <v/>
      </c>
      <c r="O1700" s="78" t="s">
        <v>753</v>
      </c>
      <c r="P1700" s="78">
        <v>2</v>
      </c>
      <c r="Q1700" s="78">
        <v>0</v>
      </c>
      <c r="R1700" s="79">
        <v>0</v>
      </c>
      <c r="S1700" s="79">
        <v>4000</v>
      </c>
      <c r="T1700" s="79">
        <v>0</v>
      </c>
      <c r="U1700" s="80">
        <v>256774</v>
      </c>
      <c r="V1700" s="78">
        <v>0</v>
      </c>
      <c r="W1700" s="78">
        <v>3</v>
      </c>
      <c r="X1700" s="11" t="str">
        <f ca="1">IF(ISBLANK(BudgetsQTable[[#This Row],[budg_seq_yr]]),"FY"&amp;fiscalyear,"FY"&amp;fiscalyear-1+BudgetsQTable[[#This Row],[budg_seq_yr]])</f>
        <v>FY20</v>
      </c>
      <c r="Y1700" s="79">
        <v>256774</v>
      </c>
      <c r="Z1700" s="78" t="s">
        <v>2869</v>
      </c>
      <c r="AA1700" s="78" t="s">
        <v>468</v>
      </c>
      <c r="AB1700" s="76" t="s">
        <v>2821</v>
      </c>
      <c r="AC1700" s="78" t="s">
        <v>468</v>
      </c>
    </row>
    <row r="1701" spans="1:29" x14ac:dyDescent="0.35">
      <c r="A1701" s="10" t="s">
        <v>4200</v>
      </c>
      <c r="B1701" s="76" t="s">
        <v>2834</v>
      </c>
      <c r="C1701" s="76">
        <f>C1700+(BudgetsQTable[[#This Row],[lead]]&lt;&gt;K1700)</f>
        <v>213</v>
      </c>
      <c r="D1701" s="76">
        <f>D1700*(BudgetsQTable[[#This Row],[lead]]=K1700)+(BudgetsQTable[[#This Row],[prop_id]]&lt;&gt;A1700)</f>
        <v>2</v>
      </c>
      <c r="E1701" s="77">
        <v>43005.620833333334</v>
      </c>
      <c r="F1701" s="78" t="s">
        <v>2868</v>
      </c>
      <c r="G1701" s="78" t="s">
        <v>2869</v>
      </c>
      <c r="H1701" s="78" t="s">
        <v>468</v>
      </c>
      <c r="I1701" s="76" t="s">
        <v>807</v>
      </c>
      <c r="J1701" s="76" t="s">
        <v>753</v>
      </c>
      <c r="K1701" s="78" t="s">
        <v>4195</v>
      </c>
      <c r="L1701" s="7" t="str">
        <f>IF(BudgetsQTable[[#This Row],[pi_last_name]]=" ","",HYPERLINK("https://www.ejacket.nsf.gov/ej/showProposal.do?Continue=Y&amp;ID="&amp;BudgetsQTable[[#This Row],[prop_id]],BudgetsQTable[[#This Row],[prop_id]]))</f>
        <v/>
      </c>
      <c r="M1701" s="78" t="s">
        <v>753</v>
      </c>
      <c r="N1701" s="7" t="str">
        <f>IF(BudgetsQTable[[#This Row],[pi_last_name]]=" ","",HYPERLINK("mailto:"&amp;BudgetsQTable[[#This Row],[pi_email]]&amp;"&amp;subject=Your NSF Proposal:  "&amp;BudgetsQTable[[#This Row],[prop_id]],BudgetsQTable[[#This Row],[pi_email]]))</f>
        <v/>
      </c>
      <c r="O1701" s="78" t="s">
        <v>753</v>
      </c>
      <c r="P1701" s="78">
        <v>2</v>
      </c>
      <c r="Q1701" s="78">
        <v>0</v>
      </c>
      <c r="R1701" s="79">
        <v>0</v>
      </c>
      <c r="S1701" s="79">
        <v>4000</v>
      </c>
      <c r="T1701" s="79">
        <v>0</v>
      </c>
      <c r="U1701" s="80">
        <v>255544</v>
      </c>
      <c r="V1701" s="78">
        <v>0</v>
      </c>
      <c r="W1701" s="78">
        <v>4</v>
      </c>
      <c r="X1701" s="11" t="str">
        <f ca="1">IF(ISBLANK(BudgetsQTable[[#This Row],[budg_seq_yr]]),"FY"&amp;fiscalyear,"FY"&amp;fiscalyear-1+BudgetsQTable[[#This Row],[budg_seq_yr]])</f>
        <v>FY21</v>
      </c>
      <c r="Y1701" s="79">
        <v>255544</v>
      </c>
      <c r="Z1701" s="78" t="s">
        <v>2869</v>
      </c>
      <c r="AA1701" s="78" t="s">
        <v>468</v>
      </c>
      <c r="AB1701" s="76" t="s">
        <v>2821</v>
      </c>
      <c r="AC1701" s="78" t="s">
        <v>468</v>
      </c>
    </row>
    <row r="1702" spans="1:29" x14ac:dyDescent="0.35">
      <c r="A1702" s="10" t="s">
        <v>1856</v>
      </c>
      <c r="B1702" s="76" t="s">
        <v>2863</v>
      </c>
      <c r="C1702" s="76">
        <f>C1701+(BudgetsQTable[[#This Row],[lead]]&lt;&gt;K1701)</f>
        <v>214</v>
      </c>
      <c r="D1702" s="76">
        <f>D1701*(BudgetsQTable[[#This Row],[lead]]=K1701)+(BudgetsQTable[[#This Row],[prop_id]]&lt;&gt;A1701)</f>
        <v>1</v>
      </c>
      <c r="E1702" s="77">
        <v>43005.599305555559</v>
      </c>
      <c r="F1702" s="78" t="s">
        <v>2817</v>
      </c>
      <c r="G1702" s="78" t="s">
        <v>2818</v>
      </c>
      <c r="H1702" s="78" t="s">
        <v>476</v>
      </c>
      <c r="I1702" s="76" t="s">
        <v>912</v>
      </c>
      <c r="J1702" s="76" t="s">
        <v>4208</v>
      </c>
      <c r="K1702" s="78" t="s">
        <v>1856</v>
      </c>
      <c r="L1702" s="7" t="str">
        <f>IF(BudgetsQTable[[#This Row],[pi_last_name]]=" ","",HYPERLINK("https://www.ejacket.nsf.gov/ej/showProposal.do?Continue=Y&amp;ID="&amp;BudgetsQTable[[#This Row],[prop_id]],BudgetsQTable[[#This Row],[prop_id]]))</f>
        <v>1763761</v>
      </c>
      <c r="M1702" s="78" t="s">
        <v>1857</v>
      </c>
      <c r="N1702" s="7" t="str">
        <f>IF(BudgetsQTable[[#This Row],[pi_last_name]]=" ","",HYPERLINK("mailto:"&amp;BudgetsQTable[[#This Row],[pi_email]]&amp;"&amp;subject=Your NSF Proposal:  "&amp;BudgetsQTable[[#This Row],[prop_id]],BudgetsQTable[[#This Row],[pi_email]]))</f>
        <v>chriskim@umn.edu</v>
      </c>
      <c r="O1702" s="78" t="s">
        <v>3918</v>
      </c>
      <c r="P1702" s="78"/>
      <c r="Q1702" s="78"/>
      <c r="R1702" s="79"/>
      <c r="S1702" s="79"/>
      <c r="T1702" s="79"/>
      <c r="U1702" s="80"/>
      <c r="V1702" s="78">
        <v>0</v>
      </c>
      <c r="W1702" s="78"/>
      <c r="X1702" s="11" t="str">
        <f ca="1">IF(ISBLANK(BudgetsQTable[[#This Row],[budg_seq_yr]]),"FY"&amp;fiscalyear,"FY"&amp;fiscalyear-1+BudgetsQTable[[#This Row],[budg_seq_yr]])</f>
        <v>FY18</v>
      </c>
      <c r="Y1702" s="79">
        <v>1199991</v>
      </c>
      <c r="Z1702" s="78" t="s">
        <v>2818</v>
      </c>
      <c r="AA1702" s="78" t="s">
        <v>476</v>
      </c>
      <c r="AB1702" s="76" t="s">
        <v>2821</v>
      </c>
      <c r="AC1702" s="78" t="s">
        <v>3009</v>
      </c>
    </row>
    <row r="1703" spans="1:29" x14ac:dyDescent="0.35">
      <c r="A1703" s="10" t="s">
        <v>1856</v>
      </c>
      <c r="B1703" s="76" t="s">
        <v>2863</v>
      </c>
      <c r="C1703" s="76">
        <f>C1702+(BudgetsQTable[[#This Row],[lead]]&lt;&gt;K1702)</f>
        <v>214</v>
      </c>
      <c r="D1703" s="76">
        <f>D1702*(BudgetsQTable[[#This Row],[lead]]=K1702)+(BudgetsQTable[[#This Row],[prop_id]]&lt;&gt;A1702)</f>
        <v>1</v>
      </c>
      <c r="E1703" s="77">
        <v>43005.599305555559</v>
      </c>
      <c r="F1703" s="78" t="s">
        <v>2817</v>
      </c>
      <c r="G1703" s="78" t="s">
        <v>2818</v>
      </c>
      <c r="H1703" s="78" t="s">
        <v>476</v>
      </c>
      <c r="I1703" s="76" t="s">
        <v>912</v>
      </c>
      <c r="J1703" s="76" t="s">
        <v>753</v>
      </c>
      <c r="K1703" s="78" t="s">
        <v>1856</v>
      </c>
      <c r="L1703" s="7" t="str">
        <f>IF(BudgetsQTable[[#This Row],[pi_last_name]]=" ","",HYPERLINK("https://www.ejacket.nsf.gov/ej/showProposal.do?Continue=Y&amp;ID="&amp;BudgetsQTable[[#This Row],[prop_id]],BudgetsQTable[[#This Row],[prop_id]]))</f>
        <v/>
      </c>
      <c r="M1703" s="78" t="s">
        <v>753</v>
      </c>
      <c r="N1703" s="7" t="str">
        <f>IF(BudgetsQTable[[#This Row],[pi_last_name]]=" ","",HYPERLINK("mailto:"&amp;BudgetsQTable[[#This Row],[pi_email]]&amp;"&amp;subject=Your NSF Proposal:  "&amp;BudgetsQTable[[#This Row],[prop_id]],BudgetsQTable[[#This Row],[pi_email]]))</f>
        <v/>
      </c>
      <c r="O1703" s="78" t="s">
        <v>753</v>
      </c>
      <c r="P1703" s="78">
        <v>3</v>
      </c>
      <c r="Q1703" s="78">
        <v>2.25</v>
      </c>
      <c r="R1703" s="79">
        <v>0</v>
      </c>
      <c r="S1703" s="79">
        <v>0</v>
      </c>
      <c r="T1703" s="79">
        <v>0</v>
      </c>
      <c r="U1703" s="80">
        <v>292986</v>
      </c>
      <c r="V1703" s="78">
        <v>0</v>
      </c>
      <c r="W1703" s="78">
        <v>1</v>
      </c>
      <c r="X1703" s="11" t="str">
        <f ca="1">IF(ISBLANK(BudgetsQTable[[#This Row],[budg_seq_yr]]),"FY"&amp;fiscalyear,"FY"&amp;fiscalyear-1+BudgetsQTable[[#This Row],[budg_seq_yr]])</f>
        <v>FY18</v>
      </c>
      <c r="Y1703" s="79">
        <v>292986</v>
      </c>
      <c r="Z1703" s="78" t="s">
        <v>2818</v>
      </c>
      <c r="AA1703" s="78" t="s">
        <v>476</v>
      </c>
      <c r="AB1703" s="76" t="s">
        <v>2821</v>
      </c>
      <c r="AC1703" s="78" t="s">
        <v>3009</v>
      </c>
    </row>
    <row r="1704" spans="1:29" x14ac:dyDescent="0.35">
      <c r="A1704" s="10" t="s">
        <v>1856</v>
      </c>
      <c r="B1704" s="76" t="s">
        <v>2863</v>
      </c>
      <c r="C1704" s="76">
        <f>C1703+(BudgetsQTable[[#This Row],[lead]]&lt;&gt;K1703)</f>
        <v>214</v>
      </c>
      <c r="D1704" s="76">
        <f>D1703*(BudgetsQTable[[#This Row],[lead]]=K1703)+(BudgetsQTable[[#This Row],[prop_id]]&lt;&gt;A1703)</f>
        <v>1</v>
      </c>
      <c r="E1704" s="77">
        <v>43005.599305555559</v>
      </c>
      <c r="F1704" s="78" t="s">
        <v>2817</v>
      </c>
      <c r="G1704" s="78" t="s">
        <v>2818</v>
      </c>
      <c r="H1704" s="78" t="s">
        <v>476</v>
      </c>
      <c r="I1704" s="76" t="s">
        <v>912</v>
      </c>
      <c r="J1704" s="76" t="s">
        <v>753</v>
      </c>
      <c r="K1704" s="78" t="s">
        <v>1856</v>
      </c>
      <c r="L1704" s="7" t="str">
        <f>IF(BudgetsQTable[[#This Row],[pi_last_name]]=" ","",HYPERLINK("https://www.ejacket.nsf.gov/ej/showProposal.do?Continue=Y&amp;ID="&amp;BudgetsQTable[[#This Row],[prop_id]],BudgetsQTable[[#This Row],[prop_id]]))</f>
        <v/>
      </c>
      <c r="M1704" s="78" t="s">
        <v>753</v>
      </c>
      <c r="N1704" s="7" t="str">
        <f>IF(BudgetsQTable[[#This Row],[pi_last_name]]=" ","",HYPERLINK("mailto:"&amp;BudgetsQTable[[#This Row],[pi_email]]&amp;"&amp;subject=Your NSF Proposal:  "&amp;BudgetsQTable[[#This Row],[prop_id]],BudgetsQTable[[#This Row],[pi_email]]))</f>
        <v/>
      </c>
      <c r="O1704" s="78" t="s">
        <v>753</v>
      </c>
      <c r="P1704" s="78">
        <v>3</v>
      </c>
      <c r="Q1704" s="78">
        <v>2.25</v>
      </c>
      <c r="R1704" s="79">
        <v>0</v>
      </c>
      <c r="S1704" s="79">
        <v>0</v>
      </c>
      <c r="T1704" s="79">
        <v>0</v>
      </c>
      <c r="U1704" s="80">
        <v>297748</v>
      </c>
      <c r="V1704" s="78">
        <v>0</v>
      </c>
      <c r="W1704" s="78">
        <v>2</v>
      </c>
      <c r="X1704" s="11" t="str">
        <f ca="1">IF(ISBLANK(BudgetsQTable[[#This Row],[budg_seq_yr]]),"FY"&amp;fiscalyear,"FY"&amp;fiscalyear-1+BudgetsQTable[[#This Row],[budg_seq_yr]])</f>
        <v>FY19</v>
      </c>
      <c r="Y1704" s="79">
        <v>297748</v>
      </c>
      <c r="Z1704" s="78" t="s">
        <v>2818</v>
      </c>
      <c r="AA1704" s="78" t="s">
        <v>476</v>
      </c>
      <c r="AB1704" s="76" t="s">
        <v>2821</v>
      </c>
      <c r="AC1704" s="78" t="s">
        <v>3009</v>
      </c>
    </row>
    <row r="1705" spans="1:29" x14ac:dyDescent="0.35">
      <c r="A1705" s="10" t="s">
        <v>1856</v>
      </c>
      <c r="B1705" s="76" t="s">
        <v>2863</v>
      </c>
      <c r="C1705" s="76">
        <f>C1704+(BudgetsQTable[[#This Row],[lead]]&lt;&gt;K1704)</f>
        <v>214</v>
      </c>
      <c r="D1705" s="76">
        <f>D1704*(BudgetsQTable[[#This Row],[lead]]=K1704)+(BudgetsQTable[[#This Row],[prop_id]]&lt;&gt;A1704)</f>
        <v>1</v>
      </c>
      <c r="E1705" s="77">
        <v>43005.599305555559</v>
      </c>
      <c r="F1705" s="78" t="s">
        <v>2817</v>
      </c>
      <c r="G1705" s="78" t="s">
        <v>2818</v>
      </c>
      <c r="H1705" s="78" t="s">
        <v>476</v>
      </c>
      <c r="I1705" s="76" t="s">
        <v>912</v>
      </c>
      <c r="J1705" s="76" t="s">
        <v>753</v>
      </c>
      <c r="K1705" s="78" t="s">
        <v>1856</v>
      </c>
      <c r="L1705" s="7" t="str">
        <f>IF(BudgetsQTable[[#This Row],[pi_last_name]]=" ","",HYPERLINK("https://www.ejacket.nsf.gov/ej/showProposal.do?Continue=Y&amp;ID="&amp;BudgetsQTable[[#This Row],[prop_id]],BudgetsQTable[[#This Row],[prop_id]]))</f>
        <v/>
      </c>
      <c r="M1705" s="78" t="s">
        <v>753</v>
      </c>
      <c r="N1705" s="7" t="str">
        <f>IF(BudgetsQTable[[#This Row],[pi_last_name]]=" ","",HYPERLINK("mailto:"&amp;BudgetsQTable[[#This Row],[pi_email]]&amp;"&amp;subject=Your NSF Proposal:  "&amp;BudgetsQTable[[#This Row],[prop_id]],BudgetsQTable[[#This Row],[pi_email]]))</f>
        <v/>
      </c>
      <c r="O1705" s="78" t="s">
        <v>753</v>
      </c>
      <c r="P1705" s="78">
        <v>3</v>
      </c>
      <c r="Q1705" s="78">
        <v>2.25</v>
      </c>
      <c r="R1705" s="79">
        <v>0</v>
      </c>
      <c r="S1705" s="79">
        <v>0</v>
      </c>
      <c r="T1705" s="79">
        <v>0</v>
      </c>
      <c r="U1705" s="80">
        <v>302342</v>
      </c>
      <c r="V1705" s="78">
        <v>0</v>
      </c>
      <c r="W1705" s="78">
        <v>3</v>
      </c>
      <c r="X1705" s="11" t="str">
        <f ca="1">IF(ISBLANK(BudgetsQTable[[#This Row],[budg_seq_yr]]),"FY"&amp;fiscalyear,"FY"&amp;fiscalyear-1+BudgetsQTable[[#This Row],[budg_seq_yr]])</f>
        <v>FY20</v>
      </c>
      <c r="Y1705" s="79">
        <v>302342</v>
      </c>
      <c r="Z1705" s="78" t="s">
        <v>2818</v>
      </c>
      <c r="AA1705" s="78" t="s">
        <v>476</v>
      </c>
      <c r="AB1705" s="76" t="s">
        <v>2821</v>
      </c>
      <c r="AC1705" s="78" t="s">
        <v>3009</v>
      </c>
    </row>
    <row r="1706" spans="1:29" x14ac:dyDescent="0.35">
      <c r="A1706" s="10" t="s">
        <v>1856</v>
      </c>
      <c r="B1706" s="76" t="s">
        <v>2863</v>
      </c>
      <c r="C1706" s="76">
        <f>C1705+(BudgetsQTable[[#This Row],[lead]]&lt;&gt;K1705)</f>
        <v>214</v>
      </c>
      <c r="D1706" s="76">
        <f>D1705*(BudgetsQTable[[#This Row],[lead]]=K1705)+(BudgetsQTable[[#This Row],[prop_id]]&lt;&gt;A1705)</f>
        <v>1</v>
      </c>
      <c r="E1706" s="77">
        <v>43005.599305555559</v>
      </c>
      <c r="F1706" s="78" t="s">
        <v>2817</v>
      </c>
      <c r="G1706" s="78" t="s">
        <v>2818</v>
      </c>
      <c r="H1706" s="78" t="s">
        <v>476</v>
      </c>
      <c r="I1706" s="76" t="s">
        <v>912</v>
      </c>
      <c r="J1706" s="76" t="s">
        <v>753</v>
      </c>
      <c r="K1706" s="78" t="s">
        <v>1856</v>
      </c>
      <c r="L1706" s="7" t="str">
        <f>IF(BudgetsQTable[[#This Row],[pi_last_name]]=" ","",HYPERLINK("https://www.ejacket.nsf.gov/ej/showProposal.do?Continue=Y&amp;ID="&amp;BudgetsQTable[[#This Row],[prop_id]],BudgetsQTable[[#This Row],[prop_id]]))</f>
        <v/>
      </c>
      <c r="M1706" s="78" t="s">
        <v>753</v>
      </c>
      <c r="N1706" s="7" t="str">
        <f>IF(BudgetsQTable[[#This Row],[pi_last_name]]=" ","",HYPERLINK("mailto:"&amp;BudgetsQTable[[#This Row],[pi_email]]&amp;"&amp;subject=Your NSF Proposal:  "&amp;BudgetsQTable[[#This Row],[prop_id]],BudgetsQTable[[#This Row],[pi_email]]))</f>
        <v/>
      </c>
      <c r="O1706" s="78" t="s">
        <v>753</v>
      </c>
      <c r="P1706" s="78">
        <v>3</v>
      </c>
      <c r="Q1706" s="78">
        <v>2.25</v>
      </c>
      <c r="R1706" s="79">
        <v>0</v>
      </c>
      <c r="S1706" s="79">
        <v>0</v>
      </c>
      <c r="T1706" s="79">
        <v>0</v>
      </c>
      <c r="U1706" s="80">
        <v>306915</v>
      </c>
      <c r="V1706" s="78">
        <v>0</v>
      </c>
      <c r="W1706" s="78">
        <v>4</v>
      </c>
      <c r="X1706" s="11" t="str">
        <f ca="1">IF(ISBLANK(BudgetsQTable[[#This Row],[budg_seq_yr]]),"FY"&amp;fiscalyear,"FY"&amp;fiscalyear-1+BudgetsQTable[[#This Row],[budg_seq_yr]])</f>
        <v>FY21</v>
      </c>
      <c r="Y1706" s="79">
        <v>306915</v>
      </c>
      <c r="Z1706" s="78" t="s">
        <v>2818</v>
      </c>
      <c r="AA1706" s="78" t="s">
        <v>476</v>
      </c>
      <c r="AB1706" s="76" t="s">
        <v>2821</v>
      </c>
      <c r="AC1706" s="78" t="s">
        <v>3009</v>
      </c>
    </row>
    <row r="1707" spans="1:29" x14ac:dyDescent="0.35">
      <c r="A1707" s="10" t="s">
        <v>1863</v>
      </c>
      <c r="B1707" s="76" t="s">
        <v>2824</v>
      </c>
      <c r="C1707" s="76">
        <f>C1706+(BudgetsQTable[[#This Row],[lead]]&lt;&gt;K1706)</f>
        <v>215</v>
      </c>
      <c r="D1707" s="76">
        <f>D1706*(BudgetsQTable[[#This Row],[lead]]=K1706)+(BudgetsQTable[[#This Row],[prop_id]]&lt;&gt;A1706)</f>
        <v>1</v>
      </c>
      <c r="E1707" s="77">
        <v>43005.600694444445</v>
      </c>
      <c r="F1707" s="78" t="s">
        <v>2839</v>
      </c>
      <c r="G1707" s="78" t="s">
        <v>2840</v>
      </c>
      <c r="H1707" s="78" t="s">
        <v>462</v>
      </c>
      <c r="I1707" s="76" t="s">
        <v>757</v>
      </c>
      <c r="J1707" s="76" t="s">
        <v>4210</v>
      </c>
      <c r="K1707" s="78" t="s">
        <v>1863</v>
      </c>
      <c r="L1707" s="7" t="str">
        <f>IF(BudgetsQTable[[#This Row],[pi_last_name]]=" ","",HYPERLINK("https://www.ejacket.nsf.gov/ej/showProposal.do?Continue=Y&amp;ID="&amp;BudgetsQTable[[#This Row],[prop_id]],BudgetsQTable[[#This Row],[prop_id]]))</f>
        <v>1763763</v>
      </c>
      <c r="M1707" s="78" t="s">
        <v>1864</v>
      </c>
      <c r="N1707" s="7" t="str">
        <f>IF(BudgetsQTable[[#This Row],[pi_last_name]]=" ","",HYPERLINK("mailto:"&amp;BudgetsQTable[[#This Row],[pi_email]]&amp;"&amp;subject=Your NSF Proposal:  "&amp;BudgetsQTable[[#This Row],[prop_id]],BudgetsQTable[[#This Row],[pi_email]]))</f>
        <v>qin@cse.ohio-state.edu</v>
      </c>
      <c r="O1707" s="78" t="s">
        <v>603</v>
      </c>
      <c r="P1707" s="78"/>
      <c r="Q1707" s="78"/>
      <c r="R1707" s="79"/>
      <c r="S1707" s="79"/>
      <c r="T1707" s="79"/>
      <c r="U1707" s="80"/>
      <c r="V1707" s="78">
        <v>0</v>
      </c>
      <c r="W1707" s="78"/>
      <c r="X1707" s="11" t="str">
        <f ca="1">IF(ISBLANK(BudgetsQTable[[#This Row],[budg_seq_yr]]),"FY"&amp;fiscalyear,"FY"&amp;fiscalyear-1+BudgetsQTable[[#This Row],[budg_seq_yr]])</f>
        <v>FY18</v>
      </c>
      <c r="Y1707" s="79">
        <v>650000</v>
      </c>
      <c r="Z1707" s="78" t="s">
        <v>2840</v>
      </c>
      <c r="AA1707" s="78" t="s">
        <v>462</v>
      </c>
      <c r="AB1707" s="76" t="s">
        <v>2821</v>
      </c>
      <c r="AC1707" s="78" t="s">
        <v>485</v>
      </c>
    </row>
    <row r="1708" spans="1:29" x14ac:dyDescent="0.35">
      <c r="A1708" s="10" t="s">
        <v>1863</v>
      </c>
      <c r="B1708" s="76" t="s">
        <v>2824</v>
      </c>
      <c r="C1708" s="76">
        <f>C1707+(BudgetsQTable[[#This Row],[lead]]&lt;&gt;K1707)</f>
        <v>215</v>
      </c>
      <c r="D1708" s="76">
        <f>D1707*(BudgetsQTable[[#This Row],[lead]]=K1707)+(BudgetsQTable[[#This Row],[prop_id]]&lt;&gt;A1707)</f>
        <v>1</v>
      </c>
      <c r="E1708" s="77">
        <v>43005.600694444445</v>
      </c>
      <c r="F1708" s="78" t="s">
        <v>2839</v>
      </c>
      <c r="G1708" s="78" t="s">
        <v>2840</v>
      </c>
      <c r="H1708" s="78" t="s">
        <v>462</v>
      </c>
      <c r="I1708" s="76" t="s">
        <v>757</v>
      </c>
      <c r="J1708" s="76" t="s">
        <v>753</v>
      </c>
      <c r="K1708" s="78" t="s">
        <v>1863</v>
      </c>
      <c r="L1708" s="7" t="str">
        <f>IF(BudgetsQTable[[#This Row],[pi_last_name]]=" ","",HYPERLINK("https://www.ejacket.nsf.gov/ej/showProposal.do?Continue=Y&amp;ID="&amp;BudgetsQTable[[#This Row],[prop_id]],BudgetsQTable[[#This Row],[prop_id]]))</f>
        <v/>
      </c>
      <c r="M1708" s="78" t="s">
        <v>753</v>
      </c>
      <c r="N1708" s="7" t="str">
        <f>IF(BudgetsQTable[[#This Row],[pi_last_name]]=" ","",HYPERLINK("mailto:"&amp;BudgetsQTable[[#This Row],[pi_email]]&amp;"&amp;subject=Your NSF Proposal:  "&amp;BudgetsQTable[[#This Row],[prop_id]],BudgetsQTable[[#This Row],[pi_email]]))</f>
        <v/>
      </c>
      <c r="O1708" s="78" t="s">
        <v>753</v>
      </c>
      <c r="P1708" s="78">
        <v>1</v>
      </c>
      <c r="Q1708" s="78">
        <v>1</v>
      </c>
      <c r="R1708" s="79">
        <v>0</v>
      </c>
      <c r="S1708" s="79">
        <v>1702</v>
      </c>
      <c r="T1708" s="79">
        <v>0</v>
      </c>
      <c r="U1708" s="80">
        <v>149536</v>
      </c>
      <c r="V1708" s="78">
        <v>0</v>
      </c>
      <c r="W1708" s="78">
        <v>1</v>
      </c>
      <c r="X1708" s="11" t="str">
        <f ca="1">IF(ISBLANK(BudgetsQTable[[#This Row],[budg_seq_yr]]),"FY"&amp;fiscalyear,"FY"&amp;fiscalyear-1+BudgetsQTable[[#This Row],[budg_seq_yr]])</f>
        <v>FY18</v>
      </c>
      <c r="Y1708" s="79">
        <v>149536</v>
      </c>
      <c r="Z1708" s="78" t="s">
        <v>2840</v>
      </c>
      <c r="AA1708" s="78" t="s">
        <v>462</v>
      </c>
      <c r="AB1708" s="76" t="s">
        <v>2821</v>
      </c>
      <c r="AC1708" s="78" t="s">
        <v>485</v>
      </c>
    </row>
    <row r="1709" spans="1:29" x14ac:dyDescent="0.35">
      <c r="A1709" s="10" t="s">
        <v>1863</v>
      </c>
      <c r="B1709" s="76" t="s">
        <v>2824</v>
      </c>
      <c r="C1709" s="76">
        <f>C1708+(BudgetsQTable[[#This Row],[lead]]&lt;&gt;K1708)</f>
        <v>215</v>
      </c>
      <c r="D1709" s="76">
        <f>D1708*(BudgetsQTable[[#This Row],[lead]]=K1708)+(BudgetsQTable[[#This Row],[prop_id]]&lt;&gt;A1708)</f>
        <v>1</v>
      </c>
      <c r="E1709" s="77">
        <v>43005.600694444445</v>
      </c>
      <c r="F1709" s="78" t="s">
        <v>2839</v>
      </c>
      <c r="G1709" s="78" t="s">
        <v>2840</v>
      </c>
      <c r="H1709" s="78" t="s">
        <v>462</v>
      </c>
      <c r="I1709" s="76" t="s">
        <v>757</v>
      </c>
      <c r="J1709" s="76" t="s">
        <v>753</v>
      </c>
      <c r="K1709" s="78" t="s">
        <v>1863</v>
      </c>
      <c r="L1709" s="7" t="str">
        <f>IF(BudgetsQTable[[#This Row],[pi_last_name]]=" ","",HYPERLINK("https://www.ejacket.nsf.gov/ej/showProposal.do?Continue=Y&amp;ID="&amp;BudgetsQTable[[#This Row],[prop_id]],BudgetsQTable[[#This Row],[prop_id]]))</f>
        <v/>
      </c>
      <c r="M1709" s="78" t="s">
        <v>753</v>
      </c>
      <c r="N1709" s="7" t="str">
        <f>IF(BudgetsQTable[[#This Row],[pi_last_name]]=" ","",HYPERLINK("mailto:"&amp;BudgetsQTable[[#This Row],[pi_email]]&amp;"&amp;subject=Your NSF Proposal:  "&amp;BudgetsQTable[[#This Row],[prop_id]],BudgetsQTable[[#This Row],[pi_email]]))</f>
        <v/>
      </c>
      <c r="O1709" s="78" t="s">
        <v>753</v>
      </c>
      <c r="P1709" s="78">
        <v>1</v>
      </c>
      <c r="Q1709" s="78">
        <v>1</v>
      </c>
      <c r="R1709" s="79">
        <v>0</v>
      </c>
      <c r="S1709" s="79">
        <v>1750</v>
      </c>
      <c r="T1709" s="79">
        <v>0</v>
      </c>
      <c r="U1709" s="80">
        <v>155643</v>
      </c>
      <c r="V1709" s="78">
        <v>0</v>
      </c>
      <c r="W1709" s="78">
        <v>2</v>
      </c>
      <c r="X1709" s="11" t="str">
        <f ca="1">IF(ISBLANK(BudgetsQTable[[#This Row],[budg_seq_yr]]),"FY"&amp;fiscalyear,"FY"&amp;fiscalyear-1+BudgetsQTable[[#This Row],[budg_seq_yr]])</f>
        <v>FY19</v>
      </c>
      <c r="Y1709" s="79">
        <v>155643</v>
      </c>
      <c r="Z1709" s="78" t="s">
        <v>2840</v>
      </c>
      <c r="AA1709" s="78" t="s">
        <v>462</v>
      </c>
      <c r="AB1709" s="76" t="s">
        <v>2821</v>
      </c>
      <c r="AC1709" s="78" t="s">
        <v>485</v>
      </c>
    </row>
    <row r="1710" spans="1:29" x14ac:dyDescent="0.35">
      <c r="A1710" s="10" t="s">
        <v>1863</v>
      </c>
      <c r="B1710" s="76" t="s">
        <v>2824</v>
      </c>
      <c r="C1710" s="76">
        <f>C1709+(BudgetsQTable[[#This Row],[lead]]&lt;&gt;K1709)</f>
        <v>215</v>
      </c>
      <c r="D1710" s="76">
        <f>D1709*(BudgetsQTable[[#This Row],[lead]]=K1709)+(BudgetsQTable[[#This Row],[prop_id]]&lt;&gt;A1709)</f>
        <v>1</v>
      </c>
      <c r="E1710" s="77">
        <v>43005.600694444445</v>
      </c>
      <c r="F1710" s="78" t="s">
        <v>2839</v>
      </c>
      <c r="G1710" s="78" t="s">
        <v>2840</v>
      </c>
      <c r="H1710" s="78" t="s">
        <v>462</v>
      </c>
      <c r="I1710" s="76" t="s">
        <v>757</v>
      </c>
      <c r="J1710" s="76" t="s">
        <v>753</v>
      </c>
      <c r="K1710" s="78" t="s">
        <v>1863</v>
      </c>
      <c r="L1710" s="7" t="str">
        <f>IF(BudgetsQTable[[#This Row],[pi_last_name]]=" ","",HYPERLINK("https://www.ejacket.nsf.gov/ej/showProposal.do?Continue=Y&amp;ID="&amp;BudgetsQTable[[#This Row],[prop_id]],BudgetsQTable[[#This Row],[prop_id]]))</f>
        <v/>
      </c>
      <c r="M1710" s="78" t="s">
        <v>753</v>
      </c>
      <c r="N1710" s="7" t="str">
        <f>IF(BudgetsQTable[[#This Row],[pi_last_name]]=" ","",HYPERLINK("mailto:"&amp;BudgetsQTable[[#This Row],[pi_email]]&amp;"&amp;subject=Your NSF Proposal:  "&amp;BudgetsQTable[[#This Row],[prop_id]],BudgetsQTable[[#This Row],[pi_email]]))</f>
        <v/>
      </c>
      <c r="O1710" s="78" t="s">
        <v>753</v>
      </c>
      <c r="P1710" s="78">
        <v>1</v>
      </c>
      <c r="Q1710" s="78">
        <v>1</v>
      </c>
      <c r="R1710" s="79">
        <v>0</v>
      </c>
      <c r="S1710" s="79">
        <v>1750</v>
      </c>
      <c r="T1710" s="79">
        <v>0</v>
      </c>
      <c r="U1710" s="80">
        <v>161141</v>
      </c>
      <c r="V1710" s="78">
        <v>0</v>
      </c>
      <c r="W1710" s="78">
        <v>3</v>
      </c>
      <c r="X1710" s="11" t="str">
        <f ca="1">IF(ISBLANK(BudgetsQTable[[#This Row],[budg_seq_yr]]),"FY"&amp;fiscalyear,"FY"&amp;fiscalyear-1+BudgetsQTable[[#This Row],[budg_seq_yr]])</f>
        <v>FY20</v>
      </c>
      <c r="Y1710" s="79">
        <v>161141</v>
      </c>
      <c r="Z1710" s="78" t="s">
        <v>2840</v>
      </c>
      <c r="AA1710" s="78" t="s">
        <v>462</v>
      </c>
      <c r="AB1710" s="76" t="s">
        <v>2821</v>
      </c>
      <c r="AC1710" s="78" t="s">
        <v>485</v>
      </c>
    </row>
    <row r="1711" spans="1:29" x14ac:dyDescent="0.35">
      <c r="A1711" s="10" t="s">
        <v>1863</v>
      </c>
      <c r="B1711" s="76" t="s">
        <v>2824</v>
      </c>
      <c r="C1711" s="76">
        <f>C1710+(BudgetsQTable[[#This Row],[lead]]&lt;&gt;K1710)</f>
        <v>215</v>
      </c>
      <c r="D1711" s="76">
        <f>D1710*(BudgetsQTable[[#This Row],[lead]]=K1710)+(BudgetsQTable[[#This Row],[prop_id]]&lt;&gt;A1710)</f>
        <v>1</v>
      </c>
      <c r="E1711" s="77">
        <v>43005.600694444445</v>
      </c>
      <c r="F1711" s="78" t="s">
        <v>2839</v>
      </c>
      <c r="G1711" s="78" t="s">
        <v>2840</v>
      </c>
      <c r="H1711" s="78" t="s">
        <v>462</v>
      </c>
      <c r="I1711" s="76" t="s">
        <v>757</v>
      </c>
      <c r="J1711" s="76" t="s">
        <v>753</v>
      </c>
      <c r="K1711" s="78" t="s">
        <v>1863</v>
      </c>
      <c r="L1711" s="7" t="str">
        <f>IF(BudgetsQTable[[#This Row],[pi_last_name]]=" ","",HYPERLINK("https://www.ejacket.nsf.gov/ej/showProposal.do?Continue=Y&amp;ID="&amp;BudgetsQTable[[#This Row],[prop_id]],BudgetsQTable[[#This Row],[prop_id]]))</f>
        <v/>
      </c>
      <c r="M1711" s="78" t="s">
        <v>753</v>
      </c>
      <c r="N1711" s="7" t="str">
        <f>IF(BudgetsQTable[[#This Row],[pi_last_name]]=" ","",HYPERLINK("mailto:"&amp;BudgetsQTable[[#This Row],[pi_email]]&amp;"&amp;subject=Your NSF Proposal:  "&amp;BudgetsQTable[[#This Row],[prop_id]],BudgetsQTable[[#This Row],[pi_email]]))</f>
        <v/>
      </c>
      <c r="O1711" s="78" t="s">
        <v>753</v>
      </c>
      <c r="P1711" s="78">
        <v>1</v>
      </c>
      <c r="Q1711" s="78">
        <v>1</v>
      </c>
      <c r="R1711" s="79">
        <v>0</v>
      </c>
      <c r="S1711" s="79">
        <v>1750</v>
      </c>
      <c r="T1711" s="79">
        <v>0</v>
      </c>
      <c r="U1711" s="80">
        <v>183680</v>
      </c>
      <c r="V1711" s="78">
        <v>0</v>
      </c>
      <c r="W1711" s="78">
        <v>4</v>
      </c>
      <c r="X1711" s="11" t="str">
        <f ca="1">IF(ISBLANK(BudgetsQTable[[#This Row],[budg_seq_yr]]),"FY"&amp;fiscalyear,"FY"&amp;fiscalyear-1+BudgetsQTable[[#This Row],[budg_seq_yr]])</f>
        <v>FY21</v>
      </c>
      <c r="Y1711" s="79">
        <v>183680</v>
      </c>
      <c r="Z1711" s="78" t="s">
        <v>2840</v>
      </c>
      <c r="AA1711" s="78" t="s">
        <v>462</v>
      </c>
      <c r="AB1711" s="76" t="s">
        <v>2821</v>
      </c>
      <c r="AC1711" s="78" t="s">
        <v>485</v>
      </c>
    </row>
    <row r="1712" spans="1:29" x14ac:dyDescent="0.35">
      <c r="A1712" s="10" t="s">
        <v>4211</v>
      </c>
      <c r="B1712" s="76" t="s">
        <v>2834</v>
      </c>
      <c r="C1712" s="76">
        <f>C1711+(BudgetsQTable[[#This Row],[lead]]&lt;&gt;K1711)</f>
        <v>215</v>
      </c>
      <c r="D1712" s="76">
        <f>D1711*(BudgetsQTable[[#This Row],[lead]]=K1711)+(BudgetsQTable[[#This Row],[prop_id]]&lt;&gt;A1711)</f>
        <v>2</v>
      </c>
      <c r="E1712" s="77">
        <v>43005.643750000003</v>
      </c>
      <c r="F1712" s="78" t="s">
        <v>2839</v>
      </c>
      <c r="G1712" s="78" t="s">
        <v>2840</v>
      </c>
      <c r="H1712" s="78" t="s">
        <v>462</v>
      </c>
      <c r="I1712" s="76" t="s">
        <v>757</v>
      </c>
      <c r="J1712" s="76" t="s">
        <v>4213</v>
      </c>
      <c r="K1712" s="78" t="s">
        <v>1863</v>
      </c>
      <c r="L1712" s="7" t="str">
        <f>IF(BudgetsQTable[[#This Row],[pi_last_name]]=" ","",HYPERLINK("https://www.ejacket.nsf.gov/ej/showProposal.do?Continue=Y&amp;ID="&amp;BudgetsQTable[[#This Row],[prop_id]],BudgetsQTable[[#This Row],[prop_id]]))</f>
        <v>1763862</v>
      </c>
      <c r="M1712" s="78" t="s">
        <v>1026</v>
      </c>
      <c r="N1712" s="7" t="str">
        <f>IF(BudgetsQTable[[#This Row],[pi_last_name]]=" ","",HYPERLINK("mailto:"&amp;BudgetsQTable[[#This Row],[pi_email]]&amp;"&amp;subject=Your NSF Proposal:  "&amp;BudgetsQTable[[#This Row],[prop_id]],BudgetsQTable[[#This Row],[pi_email]]))</f>
        <v>xyzhang@cs.purdue.edu</v>
      </c>
      <c r="O1712" s="78" t="s">
        <v>612</v>
      </c>
      <c r="P1712" s="78"/>
      <c r="Q1712" s="78"/>
      <c r="R1712" s="79"/>
      <c r="S1712" s="79"/>
      <c r="T1712" s="79"/>
      <c r="U1712" s="80"/>
      <c r="V1712" s="78">
        <v>0</v>
      </c>
      <c r="W1712" s="78"/>
      <c r="X1712" s="11" t="str">
        <f ca="1">IF(ISBLANK(BudgetsQTable[[#This Row],[budg_seq_yr]]),"FY"&amp;fiscalyear,"FY"&amp;fiscalyear-1+BudgetsQTable[[#This Row],[budg_seq_yr]])</f>
        <v>FY18</v>
      </c>
      <c r="Y1712" s="79">
        <v>450000</v>
      </c>
      <c r="Z1712" s="78" t="s">
        <v>2840</v>
      </c>
      <c r="AA1712" s="78" t="s">
        <v>462</v>
      </c>
      <c r="AB1712" s="76" t="s">
        <v>2821</v>
      </c>
      <c r="AC1712" s="78" t="s">
        <v>485</v>
      </c>
    </row>
    <row r="1713" spans="1:29" x14ac:dyDescent="0.35">
      <c r="A1713" s="10" t="s">
        <v>4211</v>
      </c>
      <c r="B1713" s="76" t="s">
        <v>2834</v>
      </c>
      <c r="C1713" s="76">
        <f>C1712+(BudgetsQTable[[#This Row],[lead]]&lt;&gt;K1712)</f>
        <v>215</v>
      </c>
      <c r="D1713" s="76">
        <f>D1712*(BudgetsQTable[[#This Row],[lead]]=K1712)+(BudgetsQTable[[#This Row],[prop_id]]&lt;&gt;A1712)</f>
        <v>2</v>
      </c>
      <c r="E1713" s="77">
        <v>43005.643750000003</v>
      </c>
      <c r="F1713" s="78" t="s">
        <v>2839</v>
      </c>
      <c r="G1713" s="78" t="s">
        <v>2840</v>
      </c>
      <c r="H1713" s="78" t="s">
        <v>462</v>
      </c>
      <c r="I1713" s="76" t="s">
        <v>757</v>
      </c>
      <c r="J1713" s="76" t="s">
        <v>753</v>
      </c>
      <c r="K1713" s="78" t="s">
        <v>1863</v>
      </c>
      <c r="L1713" s="7" t="str">
        <f>IF(BudgetsQTable[[#This Row],[pi_last_name]]=" ","",HYPERLINK("https://www.ejacket.nsf.gov/ej/showProposal.do?Continue=Y&amp;ID="&amp;BudgetsQTable[[#This Row],[prop_id]],BudgetsQTable[[#This Row],[prop_id]]))</f>
        <v/>
      </c>
      <c r="M1713" s="78" t="s">
        <v>753</v>
      </c>
      <c r="N1713" s="7" t="str">
        <f>IF(BudgetsQTable[[#This Row],[pi_last_name]]=" ","",HYPERLINK("mailto:"&amp;BudgetsQTable[[#This Row],[pi_email]]&amp;"&amp;subject=Your NSF Proposal:  "&amp;BudgetsQTable[[#This Row],[prop_id]],BudgetsQTable[[#This Row],[pi_email]]))</f>
        <v/>
      </c>
      <c r="O1713" s="78" t="s">
        <v>753</v>
      </c>
      <c r="P1713" s="78">
        <v>0</v>
      </c>
      <c r="Q1713" s="78">
        <v>0</v>
      </c>
      <c r="R1713" s="79">
        <v>0</v>
      </c>
      <c r="S1713" s="79">
        <v>3750</v>
      </c>
      <c r="T1713" s="79">
        <v>0</v>
      </c>
      <c r="U1713" s="80">
        <v>125207</v>
      </c>
      <c r="V1713" s="78">
        <v>0</v>
      </c>
      <c r="W1713" s="78">
        <v>1</v>
      </c>
      <c r="X1713" s="11" t="str">
        <f ca="1">IF(ISBLANK(BudgetsQTable[[#This Row],[budg_seq_yr]]),"FY"&amp;fiscalyear,"FY"&amp;fiscalyear-1+BudgetsQTable[[#This Row],[budg_seq_yr]])</f>
        <v>FY18</v>
      </c>
      <c r="Y1713" s="79">
        <v>125207</v>
      </c>
      <c r="Z1713" s="78" t="s">
        <v>2840</v>
      </c>
      <c r="AA1713" s="78" t="s">
        <v>462</v>
      </c>
      <c r="AB1713" s="76" t="s">
        <v>2821</v>
      </c>
      <c r="AC1713" s="78" t="s">
        <v>485</v>
      </c>
    </row>
    <row r="1714" spans="1:29" x14ac:dyDescent="0.35">
      <c r="A1714" s="10" t="s">
        <v>4211</v>
      </c>
      <c r="B1714" s="76" t="s">
        <v>2834</v>
      </c>
      <c r="C1714" s="76">
        <f>C1713+(BudgetsQTable[[#This Row],[lead]]&lt;&gt;K1713)</f>
        <v>215</v>
      </c>
      <c r="D1714" s="76">
        <f>D1713*(BudgetsQTable[[#This Row],[lead]]=K1713)+(BudgetsQTable[[#This Row],[prop_id]]&lt;&gt;A1713)</f>
        <v>2</v>
      </c>
      <c r="E1714" s="77">
        <v>43005.643750000003</v>
      </c>
      <c r="F1714" s="78" t="s">
        <v>2839</v>
      </c>
      <c r="G1714" s="78" t="s">
        <v>2840</v>
      </c>
      <c r="H1714" s="78" t="s">
        <v>462</v>
      </c>
      <c r="I1714" s="76" t="s">
        <v>757</v>
      </c>
      <c r="J1714" s="76" t="s">
        <v>753</v>
      </c>
      <c r="K1714" s="78" t="s">
        <v>1863</v>
      </c>
      <c r="L1714" s="7" t="str">
        <f>IF(BudgetsQTable[[#This Row],[pi_last_name]]=" ","",HYPERLINK("https://www.ejacket.nsf.gov/ej/showProposal.do?Continue=Y&amp;ID="&amp;BudgetsQTable[[#This Row],[prop_id]],BudgetsQTable[[#This Row],[prop_id]]))</f>
        <v/>
      </c>
      <c r="M1714" s="78" t="s">
        <v>753</v>
      </c>
      <c r="N1714" s="7" t="str">
        <f>IF(BudgetsQTable[[#This Row],[pi_last_name]]=" ","",HYPERLINK("mailto:"&amp;BudgetsQTable[[#This Row],[pi_email]]&amp;"&amp;subject=Your NSF Proposal:  "&amp;BudgetsQTable[[#This Row],[prop_id]],BudgetsQTable[[#This Row],[pi_email]]))</f>
        <v/>
      </c>
      <c r="O1714" s="78" t="s">
        <v>753</v>
      </c>
      <c r="P1714" s="78">
        <v>0</v>
      </c>
      <c r="Q1714" s="78">
        <v>0</v>
      </c>
      <c r="R1714" s="79">
        <v>0</v>
      </c>
      <c r="S1714" s="79">
        <v>3750</v>
      </c>
      <c r="T1714" s="79">
        <v>0</v>
      </c>
      <c r="U1714" s="80">
        <v>127479</v>
      </c>
      <c r="V1714" s="78">
        <v>0</v>
      </c>
      <c r="W1714" s="78">
        <v>2</v>
      </c>
      <c r="X1714" s="11" t="str">
        <f ca="1">IF(ISBLANK(BudgetsQTable[[#This Row],[budg_seq_yr]]),"FY"&amp;fiscalyear,"FY"&amp;fiscalyear-1+BudgetsQTable[[#This Row],[budg_seq_yr]])</f>
        <v>FY19</v>
      </c>
      <c r="Y1714" s="79">
        <v>127479</v>
      </c>
      <c r="Z1714" s="78" t="s">
        <v>2840</v>
      </c>
      <c r="AA1714" s="78" t="s">
        <v>462</v>
      </c>
      <c r="AB1714" s="76" t="s">
        <v>2821</v>
      </c>
      <c r="AC1714" s="78" t="s">
        <v>485</v>
      </c>
    </row>
    <row r="1715" spans="1:29" x14ac:dyDescent="0.35">
      <c r="A1715" s="10" t="s">
        <v>4211</v>
      </c>
      <c r="B1715" s="76" t="s">
        <v>2834</v>
      </c>
      <c r="C1715" s="76">
        <f>C1714+(BudgetsQTable[[#This Row],[lead]]&lt;&gt;K1714)</f>
        <v>215</v>
      </c>
      <c r="D1715" s="76">
        <f>D1714*(BudgetsQTable[[#This Row],[lead]]=K1714)+(BudgetsQTable[[#This Row],[prop_id]]&lt;&gt;A1714)</f>
        <v>2</v>
      </c>
      <c r="E1715" s="77">
        <v>43005.643750000003</v>
      </c>
      <c r="F1715" s="78" t="s">
        <v>2839</v>
      </c>
      <c r="G1715" s="78" t="s">
        <v>2840</v>
      </c>
      <c r="H1715" s="78" t="s">
        <v>462</v>
      </c>
      <c r="I1715" s="76" t="s">
        <v>757</v>
      </c>
      <c r="J1715" s="76" t="s">
        <v>753</v>
      </c>
      <c r="K1715" s="78" t="s">
        <v>1863</v>
      </c>
      <c r="L1715" s="7" t="str">
        <f>IF(BudgetsQTable[[#This Row],[pi_last_name]]=" ","",HYPERLINK("https://www.ejacket.nsf.gov/ej/showProposal.do?Continue=Y&amp;ID="&amp;BudgetsQTable[[#This Row],[prop_id]],BudgetsQTable[[#This Row],[prop_id]]))</f>
        <v/>
      </c>
      <c r="M1715" s="78" t="s">
        <v>753</v>
      </c>
      <c r="N1715" s="7" t="str">
        <f>IF(BudgetsQTable[[#This Row],[pi_last_name]]=" ","",HYPERLINK("mailto:"&amp;BudgetsQTable[[#This Row],[pi_email]]&amp;"&amp;subject=Your NSF Proposal:  "&amp;BudgetsQTable[[#This Row],[prop_id]],BudgetsQTable[[#This Row],[pi_email]]))</f>
        <v/>
      </c>
      <c r="O1715" s="78" t="s">
        <v>753</v>
      </c>
      <c r="P1715" s="78">
        <v>0</v>
      </c>
      <c r="Q1715" s="78">
        <v>0</v>
      </c>
      <c r="R1715" s="79">
        <v>0</v>
      </c>
      <c r="S1715" s="79">
        <v>3750</v>
      </c>
      <c r="T1715" s="79">
        <v>0</v>
      </c>
      <c r="U1715" s="80">
        <v>129796</v>
      </c>
      <c r="V1715" s="78">
        <v>0</v>
      </c>
      <c r="W1715" s="78">
        <v>3</v>
      </c>
      <c r="X1715" s="11" t="str">
        <f ca="1">IF(ISBLANK(BudgetsQTable[[#This Row],[budg_seq_yr]]),"FY"&amp;fiscalyear,"FY"&amp;fiscalyear-1+BudgetsQTable[[#This Row],[budg_seq_yr]])</f>
        <v>FY20</v>
      </c>
      <c r="Y1715" s="79">
        <v>129796</v>
      </c>
      <c r="Z1715" s="78" t="s">
        <v>2840</v>
      </c>
      <c r="AA1715" s="78" t="s">
        <v>462</v>
      </c>
      <c r="AB1715" s="76" t="s">
        <v>2821</v>
      </c>
      <c r="AC1715" s="78" t="s">
        <v>485</v>
      </c>
    </row>
    <row r="1716" spans="1:29" x14ac:dyDescent="0.35">
      <c r="A1716" s="10" t="s">
        <v>4211</v>
      </c>
      <c r="B1716" s="76" t="s">
        <v>2834</v>
      </c>
      <c r="C1716" s="76">
        <f>C1715+(BudgetsQTable[[#This Row],[lead]]&lt;&gt;K1715)</f>
        <v>215</v>
      </c>
      <c r="D1716" s="76">
        <f>D1715*(BudgetsQTable[[#This Row],[lead]]=K1715)+(BudgetsQTable[[#This Row],[prop_id]]&lt;&gt;A1715)</f>
        <v>2</v>
      </c>
      <c r="E1716" s="77">
        <v>43005.643750000003</v>
      </c>
      <c r="F1716" s="78" t="s">
        <v>2839</v>
      </c>
      <c r="G1716" s="78" t="s">
        <v>2840</v>
      </c>
      <c r="H1716" s="78" t="s">
        <v>462</v>
      </c>
      <c r="I1716" s="76" t="s">
        <v>757</v>
      </c>
      <c r="J1716" s="76" t="s">
        <v>753</v>
      </c>
      <c r="K1716" s="78" t="s">
        <v>1863</v>
      </c>
      <c r="L1716" s="7" t="str">
        <f>IF(BudgetsQTable[[#This Row],[pi_last_name]]=" ","",HYPERLINK("https://www.ejacket.nsf.gov/ej/showProposal.do?Continue=Y&amp;ID="&amp;BudgetsQTable[[#This Row],[prop_id]],BudgetsQTable[[#This Row],[prop_id]]))</f>
        <v/>
      </c>
      <c r="M1716" s="78" t="s">
        <v>753</v>
      </c>
      <c r="N1716" s="7" t="str">
        <f>IF(BudgetsQTable[[#This Row],[pi_last_name]]=" ","",HYPERLINK("mailto:"&amp;BudgetsQTable[[#This Row],[pi_email]]&amp;"&amp;subject=Your NSF Proposal:  "&amp;BudgetsQTable[[#This Row],[prop_id]],BudgetsQTable[[#This Row],[pi_email]]))</f>
        <v/>
      </c>
      <c r="O1716" s="78" t="s">
        <v>753</v>
      </c>
      <c r="P1716" s="78">
        <v>0</v>
      </c>
      <c r="Q1716" s="78">
        <v>0</v>
      </c>
      <c r="R1716" s="79">
        <v>0</v>
      </c>
      <c r="S1716" s="79">
        <v>2339</v>
      </c>
      <c r="T1716" s="79">
        <v>0</v>
      </c>
      <c r="U1716" s="80">
        <v>67518</v>
      </c>
      <c r="V1716" s="78">
        <v>0</v>
      </c>
      <c r="W1716" s="78">
        <v>4</v>
      </c>
      <c r="X1716" s="11" t="str">
        <f ca="1">IF(ISBLANK(BudgetsQTable[[#This Row],[budg_seq_yr]]),"FY"&amp;fiscalyear,"FY"&amp;fiscalyear-1+BudgetsQTable[[#This Row],[budg_seq_yr]])</f>
        <v>FY21</v>
      </c>
      <c r="Y1716" s="79">
        <v>67518</v>
      </c>
      <c r="Z1716" s="78" t="s">
        <v>2840</v>
      </c>
      <c r="AA1716" s="78" t="s">
        <v>462</v>
      </c>
      <c r="AB1716" s="76" t="s">
        <v>2821</v>
      </c>
      <c r="AC1716" s="78" t="s">
        <v>485</v>
      </c>
    </row>
    <row r="1717" spans="1:29" x14ac:dyDescent="0.35">
      <c r="A1717" s="10" t="s">
        <v>4214</v>
      </c>
      <c r="B1717" s="76" t="s">
        <v>2824</v>
      </c>
      <c r="C1717" s="76">
        <f>C1716+(BudgetsQTable[[#This Row],[lead]]&lt;&gt;K1716)</f>
        <v>216</v>
      </c>
      <c r="D1717" s="76">
        <f>D1716*(BudgetsQTable[[#This Row],[lead]]=K1716)+(BudgetsQTable[[#This Row],[prop_id]]&lt;&gt;A1716)</f>
        <v>1</v>
      </c>
      <c r="E1717" s="77">
        <v>43005.600694444445</v>
      </c>
      <c r="F1717" s="78" t="s">
        <v>2868</v>
      </c>
      <c r="G1717" s="78" t="s">
        <v>2869</v>
      </c>
      <c r="H1717" s="78" t="s">
        <v>466</v>
      </c>
      <c r="I1717" s="76" t="s">
        <v>1882</v>
      </c>
      <c r="J1717" s="76" t="s">
        <v>4218</v>
      </c>
      <c r="K1717" s="78" t="s">
        <v>4214</v>
      </c>
      <c r="L1717" s="7" t="str">
        <f>IF(BudgetsQTable[[#This Row],[pi_last_name]]=" ","",HYPERLINK("https://www.ejacket.nsf.gov/ej/showProposal.do?Continue=Y&amp;ID="&amp;BudgetsQTable[[#This Row],[prop_id]],BudgetsQTable[[#This Row],[prop_id]]))</f>
        <v>1763765</v>
      </c>
      <c r="M1717" s="78" t="s">
        <v>4215</v>
      </c>
      <c r="N1717" s="7" t="str">
        <f>IF(BudgetsQTable[[#This Row],[pi_last_name]]=" ","",HYPERLINK("mailto:"&amp;BudgetsQTable[[#This Row],[pi_email]]&amp;"&amp;subject=Your NSF Proposal:  "&amp;BudgetsQTable[[#This Row],[prop_id]],BudgetsQTable[[#This Row],[pi_email]]))</f>
        <v>dyeun@ncsu.edu</v>
      </c>
      <c r="O1717" s="78" t="s">
        <v>592</v>
      </c>
      <c r="P1717" s="78"/>
      <c r="Q1717" s="78"/>
      <c r="R1717" s="79"/>
      <c r="S1717" s="79"/>
      <c r="T1717" s="79"/>
      <c r="U1717" s="80"/>
      <c r="V1717" s="78">
        <v>0</v>
      </c>
      <c r="W1717" s="78"/>
      <c r="X1717" s="11" t="str">
        <f ca="1">IF(ISBLANK(BudgetsQTable[[#This Row],[budg_seq_yr]]),"FY"&amp;fiscalyear,"FY"&amp;fiscalyear-1+BudgetsQTable[[#This Row],[budg_seq_yr]])</f>
        <v>FY18</v>
      </c>
      <c r="Y1717" s="79">
        <v>499151</v>
      </c>
      <c r="Z1717" s="78" t="s">
        <v>2869</v>
      </c>
      <c r="AA1717" s="78" t="s">
        <v>466</v>
      </c>
      <c r="AB1717" s="76" t="s">
        <v>2821</v>
      </c>
      <c r="AC1717" s="78" t="s">
        <v>2884</v>
      </c>
    </row>
    <row r="1718" spans="1:29" x14ac:dyDescent="0.35">
      <c r="A1718" s="10" t="s">
        <v>4214</v>
      </c>
      <c r="B1718" s="76" t="s">
        <v>2824</v>
      </c>
      <c r="C1718" s="76">
        <f>C1717+(BudgetsQTable[[#This Row],[lead]]&lt;&gt;K1717)</f>
        <v>216</v>
      </c>
      <c r="D1718" s="76">
        <f>D1717*(BudgetsQTable[[#This Row],[lead]]=K1717)+(BudgetsQTable[[#This Row],[prop_id]]&lt;&gt;A1717)</f>
        <v>1</v>
      </c>
      <c r="E1718" s="77">
        <v>43005.600694444445</v>
      </c>
      <c r="F1718" s="78" t="s">
        <v>2868</v>
      </c>
      <c r="G1718" s="78" t="s">
        <v>2869</v>
      </c>
      <c r="H1718" s="78" t="s">
        <v>466</v>
      </c>
      <c r="I1718" s="76" t="s">
        <v>1882</v>
      </c>
      <c r="J1718" s="76" t="s">
        <v>753</v>
      </c>
      <c r="K1718" s="78" t="s">
        <v>4214</v>
      </c>
      <c r="L1718" s="7" t="str">
        <f>IF(BudgetsQTable[[#This Row],[pi_last_name]]=" ","",HYPERLINK("https://www.ejacket.nsf.gov/ej/showProposal.do?Continue=Y&amp;ID="&amp;BudgetsQTable[[#This Row],[prop_id]],BudgetsQTable[[#This Row],[prop_id]]))</f>
        <v/>
      </c>
      <c r="M1718" s="78" t="s">
        <v>753</v>
      </c>
      <c r="N1718" s="7" t="str">
        <f>IF(BudgetsQTable[[#This Row],[pi_last_name]]=" ","",HYPERLINK("mailto:"&amp;BudgetsQTable[[#This Row],[pi_email]]&amp;"&amp;subject=Your NSF Proposal:  "&amp;BudgetsQTable[[#This Row],[prop_id]],BudgetsQTable[[#This Row],[pi_email]]))</f>
        <v/>
      </c>
      <c r="O1718" s="78" t="s">
        <v>753</v>
      </c>
      <c r="P1718" s="78">
        <v>1</v>
      </c>
      <c r="Q1718" s="78">
        <v>1.5</v>
      </c>
      <c r="R1718" s="79">
        <v>0</v>
      </c>
      <c r="S1718" s="79">
        <v>4000</v>
      </c>
      <c r="T1718" s="79">
        <v>0</v>
      </c>
      <c r="U1718" s="80">
        <v>118319</v>
      </c>
      <c r="V1718" s="78">
        <v>0</v>
      </c>
      <c r="W1718" s="78">
        <v>1</v>
      </c>
      <c r="X1718" s="11" t="str">
        <f ca="1">IF(ISBLANK(BudgetsQTable[[#This Row],[budg_seq_yr]]),"FY"&amp;fiscalyear,"FY"&amp;fiscalyear-1+BudgetsQTable[[#This Row],[budg_seq_yr]])</f>
        <v>FY18</v>
      </c>
      <c r="Y1718" s="79">
        <v>118319</v>
      </c>
      <c r="Z1718" s="78" t="s">
        <v>2869</v>
      </c>
      <c r="AA1718" s="78" t="s">
        <v>466</v>
      </c>
      <c r="AB1718" s="76" t="s">
        <v>2821</v>
      </c>
      <c r="AC1718" s="78" t="s">
        <v>2884</v>
      </c>
    </row>
    <row r="1719" spans="1:29" x14ac:dyDescent="0.35">
      <c r="A1719" s="10" t="s">
        <v>4214</v>
      </c>
      <c r="B1719" s="76" t="s">
        <v>2824</v>
      </c>
      <c r="C1719" s="76">
        <f>C1718+(BudgetsQTable[[#This Row],[lead]]&lt;&gt;K1718)</f>
        <v>216</v>
      </c>
      <c r="D1719" s="76">
        <f>D1718*(BudgetsQTable[[#This Row],[lead]]=K1718)+(BudgetsQTable[[#This Row],[prop_id]]&lt;&gt;A1718)</f>
        <v>1</v>
      </c>
      <c r="E1719" s="77">
        <v>43005.600694444445</v>
      </c>
      <c r="F1719" s="78" t="s">
        <v>2868</v>
      </c>
      <c r="G1719" s="78" t="s">
        <v>2869</v>
      </c>
      <c r="H1719" s="78" t="s">
        <v>466</v>
      </c>
      <c r="I1719" s="76" t="s">
        <v>1882</v>
      </c>
      <c r="J1719" s="76" t="s">
        <v>753</v>
      </c>
      <c r="K1719" s="78" t="s">
        <v>4214</v>
      </c>
      <c r="L1719" s="7" t="str">
        <f>IF(BudgetsQTable[[#This Row],[pi_last_name]]=" ","",HYPERLINK("https://www.ejacket.nsf.gov/ej/showProposal.do?Continue=Y&amp;ID="&amp;BudgetsQTable[[#This Row],[prop_id]],BudgetsQTable[[#This Row],[prop_id]]))</f>
        <v/>
      </c>
      <c r="M1719" s="78" t="s">
        <v>753</v>
      </c>
      <c r="N1719" s="7" t="str">
        <f>IF(BudgetsQTable[[#This Row],[pi_last_name]]=" ","",HYPERLINK("mailto:"&amp;BudgetsQTable[[#This Row],[pi_email]]&amp;"&amp;subject=Your NSF Proposal:  "&amp;BudgetsQTable[[#This Row],[prop_id]],BudgetsQTable[[#This Row],[pi_email]]))</f>
        <v/>
      </c>
      <c r="O1719" s="78" t="s">
        <v>753</v>
      </c>
      <c r="P1719" s="78">
        <v>1</v>
      </c>
      <c r="Q1719" s="78">
        <v>1.5</v>
      </c>
      <c r="R1719" s="79">
        <v>0</v>
      </c>
      <c r="S1719" s="79">
        <v>4000</v>
      </c>
      <c r="T1719" s="79">
        <v>0</v>
      </c>
      <c r="U1719" s="80">
        <v>122469</v>
      </c>
      <c r="V1719" s="78">
        <v>0</v>
      </c>
      <c r="W1719" s="78">
        <v>2</v>
      </c>
      <c r="X1719" s="11" t="str">
        <f ca="1">IF(ISBLANK(BudgetsQTable[[#This Row],[budg_seq_yr]]),"FY"&amp;fiscalyear,"FY"&amp;fiscalyear-1+BudgetsQTable[[#This Row],[budg_seq_yr]])</f>
        <v>FY19</v>
      </c>
      <c r="Y1719" s="79">
        <v>122469</v>
      </c>
      <c r="Z1719" s="78" t="s">
        <v>2869</v>
      </c>
      <c r="AA1719" s="78" t="s">
        <v>466</v>
      </c>
      <c r="AB1719" s="76" t="s">
        <v>2821</v>
      </c>
      <c r="AC1719" s="78" t="s">
        <v>2884</v>
      </c>
    </row>
    <row r="1720" spans="1:29" x14ac:dyDescent="0.35">
      <c r="A1720" s="10" t="s">
        <v>4214</v>
      </c>
      <c r="B1720" s="76" t="s">
        <v>2824</v>
      </c>
      <c r="C1720" s="76">
        <f>C1719+(BudgetsQTable[[#This Row],[lead]]&lt;&gt;K1719)</f>
        <v>216</v>
      </c>
      <c r="D1720" s="76">
        <f>D1719*(BudgetsQTable[[#This Row],[lead]]=K1719)+(BudgetsQTable[[#This Row],[prop_id]]&lt;&gt;A1719)</f>
        <v>1</v>
      </c>
      <c r="E1720" s="77">
        <v>43005.600694444445</v>
      </c>
      <c r="F1720" s="78" t="s">
        <v>2868</v>
      </c>
      <c r="G1720" s="78" t="s">
        <v>2869</v>
      </c>
      <c r="H1720" s="78" t="s">
        <v>466</v>
      </c>
      <c r="I1720" s="76" t="s">
        <v>1882</v>
      </c>
      <c r="J1720" s="76" t="s">
        <v>753</v>
      </c>
      <c r="K1720" s="78" t="s">
        <v>4214</v>
      </c>
      <c r="L1720" s="7" t="str">
        <f>IF(BudgetsQTable[[#This Row],[pi_last_name]]=" ","",HYPERLINK("https://www.ejacket.nsf.gov/ej/showProposal.do?Continue=Y&amp;ID="&amp;BudgetsQTable[[#This Row],[prop_id]],BudgetsQTable[[#This Row],[prop_id]]))</f>
        <v/>
      </c>
      <c r="M1720" s="78" t="s">
        <v>753</v>
      </c>
      <c r="N1720" s="7" t="str">
        <f>IF(BudgetsQTable[[#This Row],[pi_last_name]]=" ","",HYPERLINK("mailto:"&amp;BudgetsQTable[[#This Row],[pi_email]]&amp;"&amp;subject=Your NSF Proposal:  "&amp;BudgetsQTable[[#This Row],[prop_id]],BudgetsQTable[[#This Row],[pi_email]]))</f>
        <v/>
      </c>
      <c r="O1720" s="78" t="s">
        <v>753</v>
      </c>
      <c r="P1720" s="78">
        <v>1</v>
      </c>
      <c r="Q1720" s="78">
        <v>1.5</v>
      </c>
      <c r="R1720" s="79">
        <v>0</v>
      </c>
      <c r="S1720" s="79">
        <v>4000</v>
      </c>
      <c r="T1720" s="79">
        <v>0</v>
      </c>
      <c r="U1720" s="80">
        <v>126858</v>
      </c>
      <c r="V1720" s="78">
        <v>0</v>
      </c>
      <c r="W1720" s="78">
        <v>3</v>
      </c>
      <c r="X1720" s="11" t="str">
        <f ca="1">IF(ISBLANK(BudgetsQTable[[#This Row],[budg_seq_yr]]),"FY"&amp;fiscalyear,"FY"&amp;fiscalyear-1+BudgetsQTable[[#This Row],[budg_seq_yr]])</f>
        <v>FY20</v>
      </c>
      <c r="Y1720" s="79">
        <v>126858</v>
      </c>
      <c r="Z1720" s="78" t="s">
        <v>2869</v>
      </c>
      <c r="AA1720" s="78" t="s">
        <v>466</v>
      </c>
      <c r="AB1720" s="76" t="s">
        <v>2821</v>
      </c>
      <c r="AC1720" s="78" t="s">
        <v>2884</v>
      </c>
    </row>
    <row r="1721" spans="1:29" x14ac:dyDescent="0.35">
      <c r="A1721" s="10" t="s">
        <v>4214</v>
      </c>
      <c r="B1721" s="76" t="s">
        <v>2824</v>
      </c>
      <c r="C1721" s="76">
        <f>C1720+(BudgetsQTable[[#This Row],[lead]]&lt;&gt;K1720)</f>
        <v>216</v>
      </c>
      <c r="D1721" s="76">
        <f>D1720*(BudgetsQTable[[#This Row],[lead]]=K1720)+(BudgetsQTable[[#This Row],[prop_id]]&lt;&gt;A1720)</f>
        <v>1</v>
      </c>
      <c r="E1721" s="77">
        <v>43005.600694444445</v>
      </c>
      <c r="F1721" s="78" t="s">
        <v>2868</v>
      </c>
      <c r="G1721" s="78" t="s">
        <v>2869</v>
      </c>
      <c r="H1721" s="78" t="s">
        <v>466</v>
      </c>
      <c r="I1721" s="76" t="s">
        <v>1882</v>
      </c>
      <c r="J1721" s="76" t="s">
        <v>753</v>
      </c>
      <c r="K1721" s="78" t="s">
        <v>4214</v>
      </c>
      <c r="L1721" s="7" t="str">
        <f>IF(BudgetsQTable[[#This Row],[pi_last_name]]=" ","",HYPERLINK("https://www.ejacket.nsf.gov/ej/showProposal.do?Continue=Y&amp;ID="&amp;BudgetsQTable[[#This Row],[prop_id]],BudgetsQTable[[#This Row],[prop_id]]))</f>
        <v/>
      </c>
      <c r="M1721" s="78" t="s">
        <v>753</v>
      </c>
      <c r="N1721" s="7" t="str">
        <f>IF(BudgetsQTable[[#This Row],[pi_last_name]]=" ","",HYPERLINK("mailto:"&amp;BudgetsQTable[[#This Row],[pi_email]]&amp;"&amp;subject=Your NSF Proposal:  "&amp;BudgetsQTable[[#This Row],[prop_id]],BudgetsQTable[[#This Row],[pi_email]]))</f>
        <v/>
      </c>
      <c r="O1721" s="78" t="s">
        <v>753</v>
      </c>
      <c r="P1721" s="78">
        <v>1</v>
      </c>
      <c r="Q1721" s="78">
        <v>1.5</v>
      </c>
      <c r="R1721" s="79">
        <v>0</v>
      </c>
      <c r="S1721" s="79">
        <v>4000</v>
      </c>
      <c r="T1721" s="79">
        <v>0</v>
      </c>
      <c r="U1721" s="80">
        <v>131505</v>
      </c>
      <c r="V1721" s="78">
        <v>0</v>
      </c>
      <c r="W1721" s="78">
        <v>4</v>
      </c>
      <c r="X1721" s="11" t="str">
        <f ca="1">IF(ISBLANK(BudgetsQTable[[#This Row],[budg_seq_yr]]),"FY"&amp;fiscalyear,"FY"&amp;fiscalyear-1+BudgetsQTable[[#This Row],[budg_seq_yr]])</f>
        <v>FY21</v>
      </c>
      <c r="Y1721" s="79">
        <v>131505</v>
      </c>
      <c r="Z1721" s="78" t="s">
        <v>2869</v>
      </c>
      <c r="AA1721" s="78" t="s">
        <v>466</v>
      </c>
      <c r="AB1721" s="76" t="s">
        <v>2821</v>
      </c>
      <c r="AC1721" s="78" t="s">
        <v>2884</v>
      </c>
    </row>
    <row r="1722" spans="1:29" x14ac:dyDescent="0.35">
      <c r="A1722" s="10" t="s">
        <v>4219</v>
      </c>
      <c r="B1722" s="76" t="s">
        <v>2834</v>
      </c>
      <c r="C1722" s="76">
        <f>C1721+(BudgetsQTable[[#This Row],[lead]]&lt;&gt;K1721)</f>
        <v>216</v>
      </c>
      <c r="D1722" s="76">
        <f>D1721*(BudgetsQTable[[#This Row],[lead]]=K1721)+(BudgetsQTable[[#This Row],[prop_id]]&lt;&gt;A1721)</f>
        <v>2</v>
      </c>
      <c r="E1722" s="77">
        <v>43005.597916666666</v>
      </c>
      <c r="F1722" s="78" t="s">
        <v>2868</v>
      </c>
      <c r="G1722" s="78" t="s">
        <v>2869</v>
      </c>
      <c r="H1722" s="78" t="s">
        <v>466</v>
      </c>
      <c r="I1722" s="76" t="s">
        <v>1882</v>
      </c>
      <c r="J1722" s="76" t="s">
        <v>4222</v>
      </c>
      <c r="K1722" s="78" t="s">
        <v>4214</v>
      </c>
      <c r="L1722" s="7" t="str">
        <f>IF(BudgetsQTable[[#This Row],[pi_last_name]]=" ","",HYPERLINK("https://www.ejacket.nsf.gov/ej/showProposal.do?Continue=Y&amp;ID="&amp;BudgetsQTable[[#This Row],[prop_id]],BudgetsQTable[[#This Row],[prop_id]]))</f>
        <v>1763754</v>
      </c>
      <c r="M1722" s="78" t="s">
        <v>3181</v>
      </c>
      <c r="N1722" s="7" t="str">
        <f>IF(BudgetsQTable[[#This Row],[pi_last_name]]=" ","",HYPERLINK("mailto:"&amp;BudgetsQTable[[#This Row],[pi_email]]&amp;"&amp;subject=Your NSF Proposal:  "&amp;BudgetsQTable[[#This Row],[prop_id]],BudgetsQTable[[#This Row],[pi_email]]))</f>
        <v>clee@fit.edu</v>
      </c>
      <c r="O1722" s="78" t="s">
        <v>4221</v>
      </c>
      <c r="P1722" s="78"/>
      <c r="Q1722" s="78"/>
      <c r="R1722" s="79"/>
      <c r="S1722" s="79"/>
      <c r="T1722" s="79"/>
      <c r="U1722" s="80"/>
      <c r="V1722" s="78">
        <v>0</v>
      </c>
      <c r="W1722" s="78"/>
      <c r="X1722" s="11" t="str">
        <f ca="1">IF(ISBLANK(BudgetsQTable[[#This Row],[budg_seq_yr]]),"FY"&amp;fiscalyear,"FY"&amp;fiscalyear-1+BudgetsQTable[[#This Row],[budg_seq_yr]])</f>
        <v>FY18</v>
      </c>
      <c r="Y1722" s="79">
        <v>399903</v>
      </c>
      <c r="Z1722" s="78" t="s">
        <v>2869</v>
      </c>
      <c r="AA1722" s="78" t="s">
        <v>466</v>
      </c>
      <c r="AB1722" s="76" t="s">
        <v>2821</v>
      </c>
      <c r="AC1722" s="78" t="s">
        <v>2884</v>
      </c>
    </row>
    <row r="1723" spans="1:29" x14ac:dyDescent="0.35">
      <c r="A1723" s="10" t="s">
        <v>4219</v>
      </c>
      <c r="B1723" s="76" t="s">
        <v>2834</v>
      </c>
      <c r="C1723" s="76">
        <f>C1722+(BudgetsQTable[[#This Row],[lead]]&lt;&gt;K1722)</f>
        <v>216</v>
      </c>
      <c r="D1723" s="76">
        <f>D1722*(BudgetsQTable[[#This Row],[lead]]=K1722)+(BudgetsQTable[[#This Row],[prop_id]]&lt;&gt;A1722)</f>
        <v>2</v>
      </c>
      <c r="E1723" s="77">
        <v>43005.597916666666</v>
      </c>
      <c r="F1723" s="78" t="s">
        <v>2868</v>
      </c>
      <c r="G1723" s="78" t="s">
        <v>2869</v>
      </c>
      <c r="H1723" s="78" t="s">
        <v>466</v>
      </c>
      <c r="I1723" s="76" t="s">
        <v>1882</v>
      </c>
      <c r="J1723" s="76" t="s">
        <v>753</v>
      </c>
      <c r="K1723" s="78" t="s">
        <v>4214</v>
      </c>
      <c r="L1723" s="7" t="str">
        <f>IF(BudgetsQTable[[#This Row],[pi_last_name]]=" ","",HYPERLINK("https://www.ejacket.nsf.gov/ej/showProposal.do?Continue=Y&amp;ID="&amp;BudgetsQTable[[#This Row],[prop_id]],BudgetsQTable[[#This Row],[prop_id]]))</f>
        <v/>
      </c>
      <c r="M1723" s="78" t="s">
        <v>753</v>
      </c>
      <c r="N1723" s="7" t="str">
        <f>IF(BudgetsQTable[[#This Row],[pi_last_name]]=" ","",HYPERLINK("mailto:"&amp;BudgetsQTable[[#This Row],[pi_email]]&amp;"&amp;subject=Your NSF Proposal:  "&amp;BudgetsQTable[[#This Row],[prop_id]],BudgetsQTable[[#This Row],[pi_email]]))</f>
        <v/>
      </c>
      <c r="O1723" s="78" t="s">
        <v>753</v>
      </c>
      <c r="P1723" s="78">
        <v>1</v>
      </c>
      <c r="Q1723" s="78">
        <v>1</v>
      </c>
      <c r="R1723" s="79">
        <v>0</v>
      </c>
      <c r="S1723" s="79">
        <v>3000</v>
      </c>
      <c r="T1723" s="79">
        <v>0</v>
      </c>
      <c r="U1723" s="80">
        <v>98139</v>
      </c>
      <c r="V1723" s="78">
        <v>0</v>
      </c>
      <c r="W1723" s="78">
        <v>1</v>
      </c>
      <c r="X1723" s="11" t="str">
        <f ca="1">IF(ISBLANK(BudgetsQTable[[#This Row],[budg_seq_yr]]),"FY"&amp;fiscalyear,"FY"&amp;fiscalyear-1+BudgetsQTable[[#This Row],[budg_seq_yr]])</f>
        <v>FY18</v>
      </c>
      <c r="Y1723" s="79">
        <v>98139</v>
      </c>
      <c r="Z1723" s="78" t="s">
        <v>2869</v>
      </c>
      <c r="AA1723" s="78" t="s">
        <v>466</v>
      </c>
      <c r="AB1723" s="76" t="s">
        <v>2821</v>
      </c>
      <c r="AC1723" s="78" t="s">
        <v>2884</v>
      </c>
    </row>
    <row r="1724" spans="1:29" x14ac:dyDescent="0.35">
      <c r="A1724" s="10" t="s">
        <v>4219</v>
      </c>
      <c r="B1724" s="76" t="s">
        <v>2834</v>
      </c>
      <c r="C1724" s="76">
        <f>C1723+(BudgetsQTable[[#This Row],[lead]]&lt;&gt;K1723)</f>
        <v>216</v>
      </c>
      <c r="D1724" s="76">
        <f>D1723*(BudgetsQTable[[#This Row],[lead]]=K1723)+(BudgetsQTable[[#This Row],[prop_id]]&lt;&gt;A1723)</f>
        <v>2</v>
      </c>
      <c r="E1724" s="77">
        <v>43005.597916666666</v>
      </c>
      <c r="F1724" s="78" t="s">
        <v>2868</v>
      </c>
      <c r="G1724" s="78" t="s">
        <v>2869</v>
      </c>
      <c r="H1724" s="78" t="s">
        <v>466</v>
      </c>
      <c r="I1724" s="76" t="s">
        <v>1882</v>
      </c>
      <c r="J1724" s="76" t="s">
        <v>753</v>
      </c>
      <c r="K1724" s="78" t="s">
        <v>4214</v>
      </c>
      <c r="L1724" s="7" t="str">
        <f>IF(BudgetsQTable[[#This Row],[pi_last_name]]=" ","",HYPERLINK("https://www.ejacket.nsf.gov/ej/showProposal.do?Continue=Y&amp;ID="&amp;BudgetsQTable[[#This Row],[prop_id]],BudgetsQTable[[#This Row],[prop_id]]))</f>
        <v/>
      </c>
      <c r="M1724" s="78" t="s">
        <v>753</v>
      </c>
      <c r="N1724" s="7" t="str">
        <f>IF(BudgetsQTable[[#This Row],[pi_last_name]]=" ","",HYPERLINK("mailto:"&amp;BudgetsQTable[[#This Row],[pi_email]]&amp;"&amp;subject=Your NSF Proposal:  "&amp;BudgetsQTable[[#This Row],[prop_id]],BudgetsQTable[[#This Row],[pi_email]]))</f>
        <v/>
      </c>
      <c r="O1724" s="78" t="s">
        <v>753</v>
      </c>
      <c r="P1724" s="78">
        <v>1</v>
      </c>
      <c r="Q1724" s="78">
        <v>1</v>
      </c>
      <c r="R1724" s="79">
        <v>0</v>
      </c>
      <c r="S1724" s="79">
        <v>3000</v>
      </c>
      <c r="T1724" s="79">
        <v>0</v>
      </c>
      <c r="U1724" s="80">
        <v>99340</v>
      </c>
      <c r="V1724" s="78">
        <v>0</v>
      </c>
      <c r="W1724" s="78">
        <v>2</v>
      </c>
      <c r="X1724" s="11" t="str">
        <f ca="1">IF(ISBLANK(BudgetsQTable[[#This Row],[budg_seq_yr]]),"FY"&amp;fiscalyear,"FY"&amp;fiscalyear-1+BudgetsQTable[[#This Row],[budg_seq_yr]])</f>
        <v>FY19</v>
      </c>
      <c r="Y1724" s="79">
        <v>99340</v>
      </c>
      <c r="Z1724" s="78" t="s">
        <v>2869</v>
      </c>
      <c r="AA1724" s="78" t="s">
        <v>466</v>
      </c>
      <c r="AB1724" s="76" t="s">
        <v>2821</v>
      </c>
      <c r="AC1724" s="78" t="s">
        <v>2884</v>
      </c>
    </row>
    <row r="1725" spans="1:29" x14ac:dyDescent="0.35">
      <c r="A1725" s="10" t="s">
        <v>4219</v>
      </c>
      <c r="B1725" s="76" t="s">
        <v>2834</v>
      </c>
      <c r="C1725" s="76">
        <f>C1724+(BudgetsQTable[[#This Row],[lead]]&lt;&gt;K1724)</f>
        <v>216</v>
      </c>
      <c r="D1725" s="76">
        <f>D1724*(BudgetsQTable[[#This Row],[lead]]=K1724)+(BudgetsQTable[[#This Row],[prop_id]]&lt;&gt;A1724)</f>
        <v>2</v>
      </c>
      <c r="E1725" s="77">
        <v>43005.597916666666</v>
      </c>
      <c r="F1725" s="78" t="s">
        <v>2868</v>
      </c>
      <c r="G1725" s="78" t="s">
        <v>2869</v>
      </c>
      <c r="H1725" s="78" t="s">
        <v>466</v>
      </c>
      <c r="I1725" s="76" t="s">
        <v>1882</v>
      </c>
      <c r="J1725" s="76" t="s">
        <v>753</v>
      </c>
      <c r="K1725" s="78" t="s">
        <v>4214</v>
      </c>
      <c r="L1725" s="7" t="str">
        <f>IF(BudgetsQTable[[#This Row],[pi_last_name]]=" ","",HYPERLINK("https://www.ejacket.nsf.gov/ej/showProposal.do?Continue=Y&amp;ID="&amp;BudgetsQTable[[#This Row],[prop_id]],BudgetsQTable[[#This Row],[prop_id]]))</f>
        <v/>
      </c>
      <c r="M1725" s="78" t="s">
        <v>753</v>
      </c>
      <c r="N1725" s="7" t="str">
        <f>IF(BudgetsQTable[[#This Row],[pi_last_name]]=" ","",HYPERLINK("mailto:"&amp;BudgetsQTable[[#This Row],[pi_email]]&amp;"&amp;subject=Your NSF Proposal:  "&amp;BudgetsQTable[[#This Row],[prop_id]],BudgetsQTable[[#This Row],[pi_email]]))</f>
        <v/>
      </c>
      <c r="O1725" s="78" t="s">
        <v>753</v>
      </c>
      <c r="P1725" s="78">
        <v>1</v>
      </c>
      <c r="Q1725" s="78">
        <v>1</v>
      </c>
      <c r="R1725" s="79">
        <v>0</v>
      </c>
      <c r="S1725" s="79">
        <v>3000</v>
      </c>
      <c r="T1725" s="79">
        <v>0</v>
      </c>
      <c r="U1725" s="80">
        <v>100576</v>
      </c>
      <c r="V1725" s="78">
        <v>0</v>
      </c>
      <c r="W1725" s="78">
        <v>3</v>
      </c>
      <c r="X1725" s="11" t="str">
        <f ca="1">IF(ISBLANK(BudgetsQTable[[#This Row],[budg_seq_yr]]),"FY"&amp;fiscalyear,"FY"&amp;fiscalyear-1+BudgetsQTable[[#This Row],[budg_seq_yr]])</f>
        <v>FY20</v>
      </c>
      <c r="Y1725" s="79">
        <v>100576</v>
      </c>
      <c r="Z1725" s="78" t="s">
        <v>2869</v>
      </c>
      <c r="AA1725" s="78" t="s">
        <v>466</v>
      </c>
      <c r="AB1725" s="76" t="s">
        <v>2821</v>
      </c>
      <c r="AC1725" s="78" t="s">
        <v>2884</v>
      </c>
    </row>
    <row r="1726" spans="1:29" x14ac:dyDescent="0.35">
      <c r="A1726" s="10" t="s">
        <v>4219</v>
      </c>
      <c r="B1726" s="76" t="s">
        <v>2834</v>
      </c>
      <c r="C1726" s="76">
        <f>C1725+(BudgetsQTable[[#This Row],[lead]]&lt;&gt;K1725)</f>
        <v>216</v>
      </c>
      <c r="D1726" s="76">
        <f>D1725*(BudgetsQTable[[#This Row],[lead]]=K1725)+(BudgetsQTable[[#This Row],[prop_id]]&lt;&gt;A1725)</f>
        <v>2</v>
      </c>
      <c r="E1726" s="77">
        <v>43005.597916666666</v>
      </c>
      <c r="F1726" s="78" t="s">
        <v>2868</v>
      </c>
      <c r="G1726" s="78" t="s">
        <v>2869</v>
      </c>
      <c r="H1726" s="78" t="s">
        <v>466</v>
      </c>
      <c r="I1726" s="76" t="s">
        <v>1882</v>
      </c>
      <c r="J1726" s="76" t="s">
        <v>753</v>
      </c>
      <c r="K1726" s="78" t="s">
        <v>4214</v>
      </c>
      <c r="L1726" s="7" t="str">
        <f>IF(BudgetsQTable[[#This Row],[pi_last_name]]=" ","",HYPERLINK("https://www.ejacket.nsf.gov/ej/showProposal.do?Continue=Y&amp;ID="&amp;BudgetsQTable[[#This Row],[prop_id]],BudgetsQTable[[#This Row],[prop_id]]))</f>
        <v/>
      </c>
      <c r="M1726" s="78" t="s">
        <v>753</v>
      </c>
      <c r="N1726" s="7" t="str">
        <f>IF(BudgetsQTable[[#This Row],[pi_last_name]]=" ","",HYPERLINK("mailto:"&amp;BudgetsQTable[[#This Row],[pi_email]]&amp;"&amp;subject=Your NSF Proposal:  "&amp;BudgetsQTable[[#This Row],[prop_id]],BudgetsQTable[[#This Row],[pi_email]]))</f>
        <v/>
      </c>
      <c r="O1726" s="78" t="s">
        <v>753</v>
      </c>
      <c r="P1726" s="78">
        <v>1</v>
      </c>
      <c r="Q1726" s="78">
        <v>1</v>
      </c>
      <c r="R1726" s="79">
        <v>0</v>
      </c>
      <c r="S1726" s="79">
        <v>3000</v>
      </c>
      <c r="T1726" s="79">
        <v>0</v>
      </c>
      <c r="U1726" s="80">
        <v>101848</v>
      </c>
      <c r="V1726" s="78">
        <v>0</v>
      </c>
      <c r="W1726" s="78">
        <v>4</v>
      </c>
      <c r="X1726" s="11" t="str">
        <f ca="1">IF(ISBLANK(BudgetsQTable[[#This Row],[budg_seq_yr]]),"FY"&amp;fiscalyear,"FY"&amp;fiscalyear-1+BudgetsQTable[[#This Row],[budg_seq_yr]])</f>
        <v>FY21</v>
      </c>
      <c r="Y1726" s="79">
        <v>101848</v>
      </c>
      <c r="Z1726" s="78" t="s">
        <v>2869</v>
      </c>
      <c r="AA1726" s="78" t="s">
        <v>466</v>
      </c>
      <c r="AB1726" s="76" t="s">
        <v>2821</v>
      </c>
      <c r="AC1726" s="78" t="s">
        <v>2884</v>
      </c>
    </row>
    <row r="1727" spans="1:29" x14ac:dyDescent="0.35">
      <c r="A1727" s="10" t="s">
        <v>1866</v>
      </c>
      <c r="B1727" s="76" t="s">
        <v>2824</v>
      </c>
      <c r="C1727" s="76">
        <f>C1726+(BudgetsQTable[[#This Row],[lead]]&lt;&gt;K1726)</f>
        <v>217</v>
      </c>
      <c r="D1727" s="76">
        <f>D1726*(BudgetsQTable[[#This Row],[lead]]=K1726)+(BudgetsQTable[[#This Row],[prop_id]]&lt;&gt;A1726)</f>
        <v>1</v>
      </c>
      <c r="E1727" s="77">
        <v>43005.601388888892</v>
      </c>
      <c r="F1727" s="78" t="s">
        <v>2817</v>
      </c>
      <c r="G1727" s="78" t="s">
        <v>2818</v>
      </c>
      <c r="H1727" s="78" t="s">
        <v>476</v>
      </c>
      <c r="I1727" s="76" t="s">
        <v>1069</v>
      </c>
      <c r="J1727" s="76" t="s">
        <v>4225</v>
      </c>
      <c r="K1727" s="78" t="s">
        <v>1866</v>
      </c>
      <c r="L1727" s="7" t="str">
        <f>IF(BudgetsQTable[[#This Row],[pi_last_name]]=" ","",HYPERLINK("https://www.ejacket.nsf.gov/ej/showProposal.do?Continue=Y&amp;ID="&amp;BudgetsQTable[[#This Row],[prop_id]],BudgetsQTable[[#This Row],[prop_id]]))</f>
        <v>1763766</v>
      </c>
      <c r="M1727" s="78" t="s">
        <v>1867</v>
      </c>
      <c r="N1727" s="7" t="str">
        <f>IF(BudgetsQTable[[#This Row],[pi_last_name]]=" ","",HYPERLINK("mailto:"&amp;BudgetsQTable[[#This Row],[pi_email]]&amp;"&amp;subject=Your NSF Proposal:  "&amp;BudgetsQTable[[#This Row],[prop_id]],BudgetsQTable[[#This Row],[pi_email]]))</f>
        <v>d.tiwari@northeastern.edu</v>
      </c>
      <c r="O1727" s="78" t="s">
        <v>597</v>
      </c>
      <c r="P1727" s="78"/>
      <c r="Q1727" s="78"/>
      <c r="R1727" s="79"/>
      <c r="S1727" s="79"/>
      <c r="T1727" s="79"/>
      <c r="U1727" s="80"/>
      <c r="V1727" s="78">
        <v>0</v>
      </c>
      <c r="W1727" s="78"/>
      <c r="X1727" s="11" t="str">
        <f ca="1">IF(ISBLANK(BudgetsQTable[[#This Row],[budg_seq_yr]]),"FY"&amp;fiscalyear,"FY"&amp;fiscalyear-1+BudgetsQTable[[#This Row],[budg_seq_yr]])</f>
        <v>FY18</v>
      </c>
      <c r="Y1727" s="79">
        <v>800000</v>
      </c>
      <c r="Z1727" s="78" t="s">
        <v>2818</v>
      </c>
      <c r="AA1727" s="78" t="s">
        <v>476</v>
      </c>
      <c r="AB1727" s="76" t="s">
        <v>2821</v>
      </c>
      <c r="AC1727" s="78" t="s">
        <v>3156</v>
      </c>
    </row>
    <row r="1728" spans="1:29" x14ac:dyDescent="0.35">
      <c r="A1728" s="10" t="s">
        <v>1866</v>
      </c>
      <c r="B1728" s="76" t="s">
        <v>2824</v>
      </c>
      <c r="C1728" s="76">
        <f>C1727+(BudgetsQTable[[#This Row],[lead]]&lt;&gt;K1727)</f>
        <v>217</v>
      </c>
      <c r="D1728" s="76">
        <f>D1727*(BudgetsQTable[[#This Row],[lead]]=K1727)+(BudgetsQTable[[#This Row],[prop_id]]&lt;&gt;A1727)</f>
        <v>1</v>
      </c>
      <c r="E1728" s="77">
        <v>43005.601388888892</v>
      </c>
      <c r="F1728" s="78" t="s">
        <v>2817</v>
      </c>
      <c r="G1728" s="78" t="s">
        <v>2818</v>
      </c>
      <c r="H1728" s="78" t="s">
        <v>476</v>
      </c>
      <c r="I1728" s="76" t="s">
        <v>1069</v>
      </c>
      <c r="J1728" s="76" t="s">
        <v>753</v>
      </c>
      <c r="K1728" s="78" t="s">
        <v>1866</v>
      </c>
      <c r="L1728" s="7" t="str">
        <f>IF(BudgetsQTable[[#This Row],[pi_last_name]]=" ","",HYPERLINK("https://www.ejacket.nsf.gov/ej/showProposal.do?Continue=Y&amp;ID="&amp;BudgetsQTable[[#This Row],[prop_id]],BudgetsQTable[[#This Row],[prop_id]]))</f>
        <v/>
      </c>
      <c r="M1728" s="78" t="s">
        <v>753</v>
      </c>
      <c r="N1728" s="7" t="str">
        <f>IF(BudgetsQTable[[#This Row],[pi_last_name]]=" ","",HYPERLINK("mailto:"&amp;BudgetsQTable[[#This Row],[pi_email]]&amp;"&amp;subject=Your NSF Proposal:  "&amp;BudgetsQTable[[#This Row],[prop_id]],BudgetsQTable[[#This Row],[pi_email]]))</f>
        <v/>
      </c>
      <c r="O1728" s="78" t="s">
        <v>753</v>
      </c>
      <c r="P1728" s="78">
        <v>2</v>
      </c>
      <c r="Q1728" s="78">
        <v>1.25</v>
      </c>
      <c r="R1728" s="79">
        <v>0</v>
      </c>
      <c r="S1728" s="79">
        <v>0</v>
      </c>
      <c r="T1728" s="79">
        <v>0</v>
      </c>
      <c r="U1728" s="80">
        <v>192253</v>
      </c>
      <c r="V1728" s="78">
        <v>0</v>
      </c>
      <c r="W1728" s="78">
        <v>1</v>
      </c>
      <c r="X1728" s="11" t="str">
        <f ca="1">IF(ISBLANK(BudgetsQTable[[#This Row],[budg_seq_yr]]),"FY"&amp;fiscalyear,"FY"&amp;fiscalyear-1+BudgetsQTable[[#This Row],[budg_seq_yr]])</f>
        <v>FY18</v>
      </c>
      <c r="Y1728" s="79">
        <v>192253</v>
      </c>
      <c r="Z1728" s="78" t="s">
        <v>2818</v>
      </c>
      <c r="AA1728" s="78" t="s">
        <v>476</v>
      </c>
      <c r="AB1728" s="76" t="s">
        <v>2821</v>
      </c>
      <c r="AC1728" s="78" t="s">
        <v>3156</v>
      </c>
    </row>
    <row r="1729" spans="1:29" x14ac:dyDescent="0.35">
      <c r="A1729" s="10" t="s">
        <v>1866</v>
      </c>
      <c r="B1729" s="76" t="s">
        <v>2824</v>
      </c>
      <c r="C1729" s="76">
        <f>C1728+(BudgetsQTable[[#This Row],[lead]]&lt;&gt;K1728)</f>
        <v>217</v>
      </c>
      <c r="D1729" s="76">
        <f>D1728*(BudgetsQTable[[#This Row],[lead]]=K1728)+(BudgetsQTable[[#This Row],[prop_id]]&lt;&gt;A1728)</f>
        <v>1</v>
      </c>
      <c r="E1729" s="77">
        <v>43005.601388888892</v>
      </c>
      <c r="F1729" s="78" t="s">
        <v>2817</v>
      </c>
      <c r="G1729" s="78" t="s">
        <v>2818</v>
      </c>
      <c r="H1729" s="78" t="s">
        <v>476</v>
      </c>
      <c r="I1729" s="76" t="s">
        <v>1069</v>
      </c>
      <c r="J1729" s="76" t="s">
        <v>753</v>
      </c>
      <c r="K1729" s="78" t="s">
        <v>1866</v>
      </c>
      <c r="L1729" s="7" t="str">
        <f>IF(BudgetsQTable[[#This Row],[pi_last_name]]=" ","",HYPERLINK("https://www.ejacket.nsf.gov/ej/showProposal.do?Continue=Y&amp;ID="&amp;BudgetsQTable[[#This Row],[prop_id]],BudgetsQTable[[#This Row],[prop_id]]))</f>
        <v/>
      </c>
      <c r="M1729" s="78" t="s">
        <v>753</v>
      </c>
      <c r="N1729" s="7" t="str">
        <f>IF(BudgetsQTable[[#This Row],[pi_last_name]]=" ","",HYPERLINK("mailto:"&amp;BudgetsQTable[[#This Row],[pi_email]]&amp;"&amp;subject=Your NSF Proposal:  "&amp;BudgetsQTable[[#This Row],[prop_id]],BudgetsQTable[[#This Row],[pi_email]]))</f>
        <v/>
      </c>
      <c r="O1729" s="78" t="s">
        <v>753</v>
      </c>
      <c r="P1729" s="78">
        <v>2</v>
      </c>
      <c r="Q1729" s="78">
        <v>1.25</v>
      </c>
      <c r="R1729" s="79">
        <v>0</v>
      </c>
      <c r="S1729" s="79">
        <v>0</v>
      </c>
      <c r="T1729" s="79">
        <v>0</v>
      </c>
      <c r="U1729" s="80">
        <v>197502</v>
      </c>
      <c r="V1729" s="78">
        <v>0</v>
      </c>
      <c r="W1729" s="78">
        <v>2</v>
      </c>
      <c r="X1729" s="11" t="str">
        <f ca="1">IF(ISBLANK(BudgetsQTable[[#This Row],[budg_seq_yr]]),"FY"&amp;fiscalyear,"FY"&amp;fiscalyear-1+BudgetsQTable[[#This Row],[budg_seq_yr]])</f>
        <v>FY19</v>
      </c>
      <c r="Y1729" s="79">
        <v>197502</v>
      </c>
      <c r="Z1729" s="78" t="s">
        <v>2818</v>
      </c>
      <c r="AA1729" s="78" t="s">
        <v>476</v>
      </c>
      <c r="AB1729" s="76" t="s">
        <v>2821</v>
      </c>
      <c r="AC1729" s="78" t="s">
        <v>3156</v>
      </c>
    </row>
    <row r="1730" spans="1:29" x14ac:dyDescent="0.35">
      <c r="A1730" s="10" t="s">
        <v>1866</v>
      </c>
      <c r="B1730" s="76" t="s">
        <v>2824</v>
      </c>
      <c r="C1730" s="76">
        <f>C1729+(BudgetsQTable[[#This Row],[lead]]&lt;&gt;K1729)</f>
        <v>217</v>
      </c>
      <c r="D1730" s="76">
        <f>D1729*(BudgetsQTable[[#This Row],[lead]]=K1729)+(BudgetsQTable[[#This Row],[prop_id]]&lt;&gt;A1729)</f>
        <v>1</v>
      </c>
      <c r="E1730" s="77">
        <v>43005.601388888892</v>
      </c>
      <c r="F1730" s="78" t="s">
        <v>2817</v>
      </c>
      <c r="G1730" s="78" t="s">
        <v>2818</v>
      </c>
      <c r="H1730" s="78" t="s">
        <v>476</v>
      </c>
      <c r="I1730" s="76" t="s">
        <v>1069</v>
      </c>
      <c r="J1730" s="76" t="s">
        <v>753</v>
      </c>
      <c r="K1730" s="78" t="s">
        <v>1866</v>
      </c>
      <c r="L1730" s="7" t="str">
        <f>IF(BudgetsQTable[[#This Row],[pi_last_name]]=" ","",HYPERLINK("https://www.ejacket.nsf.gov/ej/showProposal.do?Continue=Y&amp;ID="&amp;BudgetsQTable[[#This Row],[prop_id]],BudgetsQTable[[#This Row],[prop_id]]))</f>
        <v/>
      </c>
      <c r="M1730" s="78" t="s">
        <v>753</v>
      </c>
      <c r="N1730" s="7" t="str">
        <f>IF(BudgetsQTable[[#This Row],[pi_last_name]]=" ","",HYPERLINK("mailto:"&amp;BudgetsQTable[[#This Row],[pi_email]]&amp;"&amp;subject=Your NSF Proposal:  "&amp;BudgetsQTable[[#This Row],[prop_id]],BudgetsQTable[[#This Row],[pi_email]]))</f>
        <v/>
      </c>
      <c r="O1730" s="78" t="s">
        <v>753</v>
      </c>
      <c r="P1730" s="78">
        <v>2</v>
      </c>
      <c r="Q1730" s="78">
        <v>1.25</v>
      </c>
      <c r="R1730" s="79">
        <v>0</v>
      </c>
      <c r="S1730" s="79">
        <v>0</v>
      </c>
      <c r="T1730" s="79">
        <v>0</v>
      </c>
      <c r="U1730" s="80">
        <v>202909</v>
      </c>
      <c r="V1730" s="78">
        <v>0</v>
      </c>
      <c r="W1730" s="78">
        <v>3</v>
      </c>
      <c r="X1730" s="11" t="str">
        <f ca="1">IF(ISBLANK(BudgetsQTable[[#This Row],[budg_seq_yr]]),"FY"&amp;fiscalyear,"FY"&amp;fiscalyear-1+BudgetsQTable[[#This Row],[budg_seq_yr]])</f>
        <v>FY20</v>
      </c>
      <c r="Y1730" s="79">
        <v>202909</v>
      </c>
      <c r="Z1730" s="78" t="s">
        <v>2818</v>
      </c>
      <c r="AA1730" s="78" t="s">
        <v>476</v>
      </c>
      <c r="AB1730" s="76" t="s">
        <v>2821</v>
      </c>
      <c r="AC1730" s="78" t="s">
        <v>3156</v>
      </c>
    </row>
    <row r="1731" spans="1:29" x14ac:dyDescent="0.35">
      <c r="A1731" s="10" t="s">
        <v>1866</v>
      </c>
      <c r="B1731" s="76" t="s">
        <v>2824</v>
      </c>
      <c r="C1731" s="76">
        <f>C1730+(BudgetsQTable[[#This Row],[lead]]&lt;&gt;K1730)</f>
        <v>217</v>
      </c>
      <c r="D1731" s="76">
        <f>D1730*(BudgetsQTable[[#This Row],[lead]]=K1730)+(BudgetsQTable[[#This Row],[prop_id]]&lt;&gt;A1730)</f>
        <v>1</v>
      </c>
      <c r="E1731" s="77">
        <v>43005.601388888892</v>
      </c>
      <c r="F1731" s="78" t="s">
        <v>2817</v>
      </c>
      <c r="G1731" s="78" t="s">
        <v>2818</v>
      </c>
      <c r="H1731" s="78" t="s">
        <v>476</v>
      </c>
      <c r="I1731" s="76" t="s">
        <v>1069</v>
      </c>
      <c r="J1731" s="76" t="s">
        <v>753</v>
      </c>
      <c r="K1731" s="78" t="s">
        <v>1866</v>
      </c>
      <c r="L1731" s="7" t="str">
        <f>IF(BudgetsQTable[[#This Row],[pi_last_name]]=" ","",HYPERLINK("https://www.ejacket.nsf.gov/ej/showProposal.do?Continue=Y&amp;ID="&amp;BudgetsQTable[[#This Row],[prop_id]],BudgetsQTable[[#This Row],[prop_id]]))</f>
        <v/>
      </c>
      <c r="M1731" s="78" t="s">
        <v>753</v>
      </c>
      <c r="N1731" s="7" t="str">
        <f>IF(BudgetsQTable[[#This Row],[pi_last_name]]=" ","",HYPERLINK("mailto:"&amp;BudgetsQTable[[#This Row],[pi_email]]&amp;"&amp;subject=Your NSF Proposal:  "&amp;BudgetsQTable[[#This Row],[prop_id]],BudgetsQTable[[#This Row],[pi_email]]))</f>
        <v/>
      </c>
      <c r="O1731" s="78" t="s">
        <v>753</v>
      </c>
      <c r="P1731" s="78">
        <v>2</v>
      </c>
      <c r="Q1731" s="78">
        <v>1.25</v>
      </c>
      <c r="R1731" s="79">
        <v>0</v>
      </c>
      <c r="S1731" s="79">
        <v>0</v>
      </c>
      <c r="T1731" s="79">
        <v>0</v>
      </c>
      <c r="U1731" s="80">
        <v>207336</v>
      </c>
      <c r="V1731" s="78">
        <v>0</v>
      </c>
      <c r="W1731" s="78">
        <v>4</v>
      </c>
      <c r="X1731" s="11" t="str">
        <f ca="1">IF(ISBLANK(BudgetsQTable[[#This Row],[budg_seq_yr]]),"FY"&amp;fiscalyear,"FY"&amp;fiscalyear-1+BudgetsQTable[[#This Row],[budg_seq_yr]])</f>
        <v>FY21</v>
      </c>
      <c r="Y1731" s="79">
        <v>207336</v>
      </c>
      <c r="Z1731" s="78" t="s">
        <v>2818</v>
      </c>
      <c r="AA1731" s="78" t="s">
        <v>476</v>
      </c>
      <c r="AB1731" s="76" t="s">
        <v>2821</v>
      </c>
      <c r="AC1731" s="78" t="s">
        <v>3156</v>
      </c>
    </row>
    <row r="1732" spans="1:29" x14ac:dyDescent="0.35">
      <c r="A1732" s="10" t="s">
        <v>4226</v>
      </c>
      <c r="B1732" s="76" t="s">
        <v>2834</v>
      </c>
      <c r="C1732" s="76">
        <f>C1731+(BudgetsQTable[[#This Row],[lead]]&lt;&gt;K1731)</f>
        <v>217</v>
      </c>
      <c r="D1732" s="76">
        <f>D1731*(BudgetsQTable[[#This Row],[lead]]=K1731)+(BudgetsQTable[[#This Row],[prop_id]]&lt;&gt;A1731)</f>
        <v>2</v>
      </c>
      <c r="E1732" s="77">
        <v>43005.823611111111</v>
      </c>
      <c r="F1732" s="78" t="s">
        <v>2817</v>
      </c>
      <c r="G1732" s="78" t="s">
        <v>2818</v>
      </c>
      <c r="H1732" s="78" t="s">
        <v>476</v>
      </c>
      <c r="I1732" s="76" t="s">
        <v>1069</v>
      </c>
      <c r="J1732" s="76" t="s">
        <v>4229</v>
      </c>
      <c r="K1732" s="78" t="s">
        <v>1866</v>
      </c>
      <c r="L1732" s="7" t="str">
        <f>IF(BudgetsQTable[[#This Row],[pi_last_name]]=" ","",HYPERLINK("https://www.ejacket.nsf.gov/ej/showProposal.do?Continue=Y&amp;ID="&amp;BudgetsQTable[[#This Row],[prop_id]],BudgetsQTable[[#This Row],[prop_id]]))</f>
        <v>1764105</v>
      </c>
      <c r="M1732" s="78" t="s">
        <v>4227</v>
      </c>
      <c r="N1732" s="7" t="str">
        <f>IF(BudgetsQTable[[#This Row],[pi_last_name]]=" ","",HYPERLINK("mailto:"&amp;BudgetsQTable[[#This Row],[pi_email]]&amp;"&amp;subject=Your NSF Proposal:  "&amp;BudgetsQTable[[#This Row],[prop_id]],BudgetsQTable[[#This Row],[pi_email]]))</f>
        <v>amowli@uci.edu</v>
      </c>
      <c r="O1732" s="78" t="s">
        <v>2899</v>
      </c>
      <c r="P1732" s="78"/>
      <c r="Q1732" s="78"/>
      <c r="R1732" s="79"/>
      <c r="S1732" s="79"/>
      <c r="T1732" s="79"/>
      <c r="U1732" s="80"/>
      <c r="V1732" s="78">
        <v>0</v>
      </c>
      <c r="W1732" s="78"/>
      <c r="X1732" s="11" t="str">
        <f ca="1">IF(ISBLANK(BudgetsQTable[[#This Row],[budg_seq_yr]]),"FY"&amp;fiscalyear,"FY"&amp;fiscalyear-1+BudgetsQTable[[#This Row],[budg_seq_yr]])</f>
        <v>FY18</v>
      </c>
      <c r="Y1732" s="79">
        <v>400000</v>
      </c>
      <c r="Z1732" s="78" t="s">
        <v>2818</v>
      </c>
      <c r="AA1732" s="78" t="s">
        <v>476</v>
      </c>
      <c r="AB1732" s="76" t="s">
        <v>2821</v>
      </c>
      <c r="AC1732" s="78" t="s">
        <v>3156</v>
      </c>
    </row>
    <row r="1733" spans="1:29" x14ac:dyDescent="0.35">
      <c r="A1733" s="10" t="s">
        <v>4226</v>
      </c>
      <c r="B1733" s="76" t="s">
        <v>2834</v>
      </c>
      <c r="C1733" s="76">
        <f>C1732+(BudgetsQTable[[#This Row],[lead]]&lt;&gt;K1732)</f>
        <v>217</v>
      </c>
      <c r="D1733" s="76">
        <f>D1732*(BudgetsQTable[[#This Row],[lead]]=K1732)+(BudgetsQTable[[#This Row],[prop_id]]&lt;&gt;A1732)</f>
        <v>2</v>
      </c>
      <c r="E1733" s="77">
        <v>43005.823611111111</v>
      </c>
      <c r="F1733" s="78" t="s">
        <v>2817</v>
      </c>
      <c r="G1733" s="78" t="s">
        <v>2818</v>
      </c>
      <c r="H1733" s="78" t="s">
        <v>476</v>
      </c>
      <c r="I1733" s="76" t="s">
        <v>1069</v>
      </c>
      <c r="J1733" s="76" t="s">
        <v>753</v>
      </c>
      <c r="K1733" s="78" t="s">
        <v>1866</v>
      </c>
      <c r="L1733" s="7" t="str">
        <f>IF(BudgetsQTable[[#This Row],[pi_last_name]]=" ","",HYPERLINK("https://www.ejacket.nsf.gov/ej/showProposal.do?Continue=Y&amp;ID="&amp;BudgetsQTable[[#This Row],[prop_id]],BudgetsQTable[[#This Row],[prop_id]]))</f>
        <v/>
      </c>
      <c r="M1733" s="78" t="s">
        <v>753</v>
      </c>
      <c r="N1733" s="7" t="str">
        <f>IF(BudgetsQTable[[#This Row],[pi_last_name]]=" ","",HYPERLINK("mailto:"&amp;BudgetsQTable[[#This Row],[pi_email]]&amp;"&amp;subject=Your NSF Proposal:  "&amp;BudgetsQTable[[#This Row],[prop_id]],BudgetsQTable[[#This Row],[pi_email]]))</f>
        <v/>
      </c>
      <c r="O1733" s="78" t="s">
        <v>753</v>
      </c>
      <c r="P1733" s="78">
        <v>1</v>
      </c>
      <c r="Q1733" s="78">
        <v>1</v>
      </c>
      <c r="R1733" s="79">
        <v>0</v>
      </c>
      <c r="S1733" s="79">
        <v>0</v>
      </c>
      <c r="T1733" s="79">
        <v>0</v>
      </c>
      <c r="U1733" s="80">
        <v>109137</v>
      </c>
      <c r="V1733" s="78">
        <v>0</v>
      </c>
      <c r="W1733" s="78">
        <v>1</v>
      </c>
      <c r="X1733" s="11" t="str">
        <f ca="1">IF(ISBLANK(BudgetsQTable[[#This Row],[budg_seq_yr]]),"FY"&amp;fiscalyear,"FY"&amp;fiscalyear-1+BudgetsQTable[[#This Row],[budg_seq_yr]])</f>
        <v>FY18</v>
      </c>
      <c r="Y1733" s="79">
        <v>109137</v>
      </c>
      <c r="Z1733" s="78" t="s">
        <v>2818</v>
      </c>
      <c r="AA1733" s="78" t="s">
        <v>476</v>
      </c>
      <c r="AB1733" s="76" t="s">
        <v>2821</v>
      </c>
      <c r="AC1733" s="78" t="s">
        <v>3156</v>
      </c>
    </row>
    <row r="1734" spans="1:29" x14ac:dyDescent="0.35">
      <c r="A1734" s="10" t="s">
        <v>4226</v>
      </c>
      <c r="B1734" s="76" t="s">
        <v>2834</v>
      </c>
      <c r="C1734" s="76">
        <f>C1733+(BudgetsQTable[[#This Row],[lead]]&lt;&gt;K1733)</f>
        <v>217</v>
      </c>
      <c r="D1734" s="76">
        <f>D1733*(BudgetsQTable[[#This Row],[lead]]=K1733)+(BudgetsQTable[[#This Row],[prop_id]]&lt;&gt;A1733)</f>
        <v>2</v>
      </c>
      <c r="E1734" s="77">
        <v>43005.823611111111</v>
      </c>
      <c r="F1734" s="78" t="s">
        <v>2817</v>
      </c>
      <c r="G1734" s="78" t="s">
        <v>2818</v>
      </c>
      <c r="H1734" s="78" t="s">
        <v>476</v>
      </c>
      <c r="I1734" s="76" t="s">
        <v>1069</v>
      </c>
      <c r="J1734" s="76" t="s">
        <v>753</v>
      </c>
      <c r="K1734" s="78" t="s">
        <v>1866</v>
      </c>
      <c r="L1734" s="7" t="str">
        <f>IF(BudgetsQTable[[#This Row],[pi_last_name]]=" ","",HYPERLINK("https://www.ejacket.nsf.gov/ej/showProposal.do?Continue=Y&amp;ID="&amp;BudgetsQTable[[#This Row],[prop_id]],BudgetsQTable[[#This Row],[prop_id]]))</f>
        <v/>
      </c>
      <c r="M1734" s="78" t="s">
        <v>753</v>
      </c>
      <c r="N1734" s="7" t="str">
        <f>IF(BudgetsQTable[[#This Row],[pi_last_name]]=" ","",HYPERLINK("mailto:"&amp;BudgetsQTable[[#This Row],[pi_email]]&amp;"&amp;subject=Your NSF Proposal:  "&amp;BudgetsQTable[[#This Row],[prop_id]],BudgetsQTable[[#This Row],[pi_email]]))</f>
        <v/>
      </c>
      <c r="O1734" s="78" t="s">
        <v>753</v>
      </c>
      <c r="P1734" s="78">
        <v>1</v>
      </c>
      <c r="Q1734" s="78">
        <v>1</v>
      </c>
      <c r="R1734" s="79">
        <v>0</v>
      </c>
      <c r="S1734" s="79">
        <v>0</v>
      </c>
      <c r="T1734" s="79">
        <v>0</v>
      </c>
      <c r="U1734" s="80">
        <v>105849</v>
      </c>
      <c r="V1734" s="78">
        <v>0</v>
      </c>
      <c r="W1734" s="78">
        <v>2</v>
      </c>
      <c r="X1734" s="11" t="str">
        <f ca="1">IF(ISBLANK(BudgetsQTable[[#This Row],[budg_seq_yr]]),"FY"&amp;fiscalyear,"FY"&amp;fiscalyear-1+BudgetsQTable[[#This Row],[budg_seq_yr]])</f>
        <v>FY19</v>
      </c>
      <c r="Y1734" s="79">
        <v>105849</v>
      </c>
      <c r="Z1734" s="78" t="s">
        <v>2818</v>
      </c>
      <c r="AA1734" s="78" t="s">
        <v>476</v>
      </c>
      <c r="AB1734" s="76" t="s">
        <v>2821</v>
      </c>
      <c r="AC1734" s="78" t="s">
        <v>3156</v>
      </c>
    </row>
    <row r="1735" spans="1:29" x14ac:dyDescent="0.35">
      <c r="A1735" s="10" t="s">
        <v>4226</v>
      </c>
      <c r="B1735" s="76" t="s">
        <v>2834</v>
      </c>
      <c r="C1735" s="76">
        <f>C1734+(BudgetsQTable[[#This Row],[lead]]&lt;&gt;K1734)</f>
        <v>217</v>
      </c>
      <c r="D1735" s="76">
        <f>D1734*(BudgetsQTable[[#This Row],[lead]]=K1734)+(BudgetsQTable[[#This Row],[prop_id]]&lt;&gt;A1734)</f>
        <v>2</v>
      </c>
      <c r="E1735" s="77">
        <v>43005.823611111111</v>
      </c>
      <c r="F1735" s="78" t="s">
        <v>2817</v>
      </c>
      <c r="G1735" s="78" t="s">
        <v>2818</v>
      </c>
      <c r="H1735" s="78" t="s">
        <v>476</v>
      </c>
      <c r="I1735" s="76" t="s">
        <v>1069</v>
      </c>
      <c r="J1735" s="76" t="s">
        <v>753</v>
      </c>
      <c r="K1735" s="78" t="s">
        <v>1866</v>
      </c>
      <c r="L1735" s="7" t="str">
        <f>IF(BudgetsQTable[[#This Row],[pi_last_name]]=" ","",HYPERLINK("https://www.ejacket.nsf.gov/ej/showProposal.do?Continue=Y&amp;ID="&amp;BudgetsQTable[[#This Row],[prop_id]],BudgetsQTable[[#This Row],[prop_id]]))</f>
        <v/>
      </c>
      <c r="M1735" s="78" t="s">
        <v>753</v>
      </c>
      <c r="N1735" s="7" t="str">
        <f>IF(BudgetsQTable[[#This Row],[pi_last_name]]=" ","",HYPERLINK("mailto:"&amp;BudgetsQTable[[#This Row],[pi_email]]&amp;"&amp;subject=Your NSF Proposal:  "&amp;BudgetsQTable[[#This Row],[prop_id]],BudgetsQTable[[#This Row],[pi_email]]))</f>
        <v/>
      </c>
      <c r="O1735" s="78" t="s">
        <v>753</v>
      </c>
      <c r="P1735" s="78">
        <v>1</v>
      </c>
      <c r="Q1735" s="78">
        <v>1</v>
      </c>
      <c r="R1735" s="79">
        <v>0</v>
      </c>
      <c r="S1735" s="79">
        <v>0</v>
      </c>
      <c r="T1735" s="79">
        <v>0</v>
      </c>
      <c r="U1735" s="80">
        <v>91159</v>
      </c>
      <c r="V1735" s="78">
        <v>0</v>
      </c>
      <c r="W1735" s="78">
        <v>3</v>
      </c>
      <c r="X1735" s="11" t="str">
        <f ca="1">IF(ISBLANK(BudgetsQTable[[#This Row],[budg_seq_yr]]),"FY"&amp;fiscalyear,"FY"&amp;fiscalyear-1+BudgetsQTable[[#This Row],[budg_seq_yr]])</f>
        <v>FY20</v>
      </c>
      <c r="Y1735" s="79">
        <v>91159</v>
      </c>
      <c r="Z1735" s="78" t="s">
        <v>2818</v>
      </c>
      <c r="AA1735" s="78" t="s">
        <v>476</v>
      </c>
      <c r="AB1735" s="76" t="s">
        <v>2821</v>
      </c>
      <c r="AC1735" s="78" t="s">
        <v>3156</v>
      </c>
    </row>
    <row r="1736" spans="1:29" x14ac:dyDescent="0.35">
      <c r="A1736" s="10" t="s">
        <v>4226</v>
      </c>
      <c r="B1736" s="76" t="s">
        <v>2834</v>
      </c>
      <c r="C1736" s="76">
        <f>C1735+(BudgetsQTable[[#This Row],[lead]]&lt;&gt;K1735)</f>
        <v>217</v>
      </c>
      <c r="D1736" s="76">
        <f>D1735*(BudgetsQTable[[#This Row],[lead]]=K1735)+(BudgetsQTable[[#This Row],[prop_id]]&lt;&gt;A1735)</f>
        <v>2</v>
      </c>
      <c r="E1736" s="77">
        <v>43005.823611111111</v>
      </c>
      <c r="F1736" s="78" t="s">
        <v>2817</v>
      </c>
      <c r="G1736" s="78" t="s">
        <v>2818</v>
      </c>
      <c r="H1736" s="78" t="s">
        <v>476</v>
      </c>
      <c r="I1736" s="76" t="s">
        <v>1069</v>
      </c>
      <c r="J1736" s="76" t="s">
        <v>753</v>
      </c>
      <c r="K1736" s="78" t="s">
        <v>1866</v>
      </c>
      <c r="L1736" s="7" t="str">
        <f>IF(BudgetsQTable[[#This Row],[pi_last_name]]=" ","",HYPERLINK("https://www.ejacket.nsf.gov/ej/showProposal.do?Continue=Y&amp;ID="&amp;BudgetsQTable[[#This Row],[prop_id]],BudgetsQTable[[#This Row],[prop_id]]))</f>
        <v/>
      </c>
      <c r="M1736" s="78" t="s">
        <v>753</v>
      </c>
      <c r="N1736" s="7" t="str">
        <f>IF(BudgetsQTable[[#This Row],[pi_last_name]]=" ","",HYPERLINK("mailto:"&amp;BudgetsQTable[[#This Row],[pi_email]]&amp;"&amp;subject=Your NSF Proposal:  "&amp;BudgetsQTable[[#This Row],[prop_id]],BudgetsQTable[[#This Row],[pi_email]]))</f>
        <v/>
      </c>
      <c r="O1736" s="78" t="s">
        <v>753</v>
      </c>
      <c r="P1736" s="78">
        <v>1</v>
      </c>
      <c r="Q1736" s="78">
        <v>1</v>
      </c>
      <c r="R1736" s="79">
        <v>0</v>
      </c>
      <c r="S1736" s="79">
        <v>0</v>
      </c>
      <c r="T1736" s="79">
        <v>0</v>
      </c>
      <c r="U1736" s="80">
        <v>93855</v>
      </c>
      <c r="V1736" s="78">
        <v>0</v>
      </c>
      <c r="W1736" s="78">
        <v>4</v>
      </c>
      <c r="X1736" s="11" t="str">
        <f ca="1">IF(ISBLANK(BudgetsQTable[[#This Row],[budg_seq_yr]]),"FY"&amp;fiscalyear,"FY"&amp;fiscalyear-1+BudgetsQTable[[#This Row],[budg_seq_yr]])</f>
        <v>FY21</v>
      </c>
      <c r="Y1736" s="79">
        <v>93855</v>
      </c>
      <c r="Z1736" s="78" t="s">
        <v>2818</v>
      </c>
      <c r="AA1736" s="78" t="s">
        <v>476</v>
      </c>
      <c r="AB1736" s="76" t="s">
        <v>2821</v>
      </c>
      <c r="AC1736" s="78" t="s">
        <v>3156</v>
      </c>
    </row>
    <row r="1737" spans="1:29" x14ac:dyDescent="0.35">
      <c r="A1737" s="10" t="s">
        <v>1874</v>
      </c>
      <c r="B1737" s="76" t="s">
        <v>2824</v>
      </c>
      <c r="C1737" s="76">
        <f>C1736+(BudgetsQTable[[#This Row],[lead]]&lt;&gt;K1736)</f>
        <v>218</v>
      </c>
      <c r="D1737" s="76">
        <f>D1736*(BudgetsQTable[[#This Row],[lead]]=K1736)+(BudgetsQTable[[#This Row],[prop_id]]&lt;&gt;A1736)</f>
        <v>1</v>
      </c>
      <c r="E1737" s="77">
        <v>43005.601388888892</v>
      </c>
      <c r="F1737" s="78" t="s">
        <v>2868</v>
      </c>
      <c r="G1737" s="78" t="s">
        <v>2869</v>
      </c>
      <c r="H1737" s="78" t="s">
        <v>468</v>
      </c>
      <c r="I1737" s="76" t="s">
        <v>800</v>
      </c>
      <c r="J1737" s="76" t="s">
        <v>3678</v>
      </c>
      <c r="K1737" s="78" t="s">
        <v>1874</v>
      </c>
      <c r="L1737" s="7" t="str">
        <f>IF(BudgetsQTable[[#This Row],[pi_last_name]]=" ","",HYPERLINK("https://www.ejacket.nsf.gov/ej/showProposal.do?Continue=Y&amp;ID="&amp;BudgetsQTable[[#This Row],[prop_id]],BudgetsQTable[[#This Row],[prop_id]]))</f>
        <v>1763768</v>
      </c>
      <c r="M1737" s="78" t="s">
        <v>1875</v>
      </c>
      <c r="N1737" s="7" t="str">
        <f>IF(BudgetsQTable[[#This Row],[pi_last_name]]=" ","",HYPERLINK("mailto:"&amp;BudgetsQTable[[#This Row],[pi_email]]&amp;"&amp;subject=Your NSF Proposal:  "&amp;BudgetsQTable[[#This Row],[prop_id]],BudgetsQTable[[#This Row],[pi_email]]))</f>
        <v>shiri.azenkot@cornell.edu</v>
      </c>
      <c r="O1737" s="78" t="s">
        <v>553</v>
      </c>
      <c r="P1737" s="78"/>
      <c r="Q1737" s="78"/>
      <c r="R1737" s="79"/>
      <c r="S1737" s="79"/>
      <c r="T1737" s="79"/>
      <c r="U1737" s="80"/>
      <c r="V1737" s="78">
        <v>0</v>
      </c>
      <c r="W1737" s="78"/>
      <c r="X1737" s="11" t="str">
        <f ca="1">IF(ISBLANK(BudgetsQTable[[#This Row],[budg_seq_yr]]),"FY"&amp;fiscalyear,"FY"&amp;fiscalyear-1+BudgetsQTable[[#This Row],[budg_seq_yr]])</f>
        <v>FY18</v>
      </c>
      <c r="Y1737" s="79">
        <v>565886</v>
      </c>
      <c r="Z1737" s="78" t="s">
        <v>2869</v>
      </c>
      <c r="AA1737" s="78" t="s">
        <v>468</v>
      </c>
      <c r="AB1737" s="76" t="s">
        <v>2821</v>
      </c>
      <c r="AC1737" s="78" t="s">
        <v>2912</v>
      </c>
    </row>
    <row r="1738" spans="1:29" x14ac:dyDescent="0.35">
      <c r="A1738" s="10" t="s">
        <v>1874</v>
      </c>
      <c r="B1738" s="76" t="s">
        <v>2824</v>
      </c>
      <c r="C1738" s="76">
        <f>C1737+(BudgetsQTable[[#This Row],[lead]]&lt;&gt;K1737)</f>
        <v>218</v>
      </c>
      <c r="D1738" s="76">
        <f>D1737*(BudgetsQTable[[#This Row],[lead]]=K1737)+(BudgetsQTable[[#This Row],[prop_id]]&lt;&gt;A1737)</f>
        <v>1</v>
      </c>
      <c r="E1738" s="77">
        <v>43005.601388888892</v>
      </c>
      <c r="F1738" s="78" t="s">
        <v>2868</v>
      </c>
      <c r="G1738" s="78" t="s">
        <v>2869</v>
      </c>
      <c r="H1738" s="78" t="s">
        <v>468</v>
      </c>
      <c r="I1738" s="76" t="s">
        <v>800</v>
      </c>
      <c r="J1738" s="76" t="s">
        <v>753</v>
      </c>
      <c r="K1738" s="78" t="s">
        <v>1874</v>
      </c>
      <c r="L1738" s="7" t="str">
        <f>IF(BudgetsQTable[[#This Row],[pi_last_name]]=" ","",HYPERLINK("https://www.ejacket.nsf.gov/ej/showProposal.do?Continue=Y&amp;ID="&amp;BudgetsQTable[[#This Row],[prop_id]],BudgetsQTable[[#This Row],[prop_id]]))</f>
        <v/>
      </c>
      <c r="M1738" s="78" t="s">
        <v>753</v>
      </c>
      <c r="N1738" s="7" t="str">
        <f>IF(BudgetsQTable[[#This Row],[pi_last_name]]=" ","",HYPERLINK("mailto:"&amp;BudgetsQTable[[#This Row],[pi_email]]&amp;"&amp;subject=Your NSF Proposal:  "&amp;BudgetsQTable[[#This Row],[prop_id]],BudgetsQTable[[#This Row],[pi_email]]))</f>
        <v/>
      </c>
      <c r="O1738" s="78" t="s">
        <v>753</v>
      </c>
      <c r="P1738" s="78">
        <v>1</v>
      </c>
      <c r="Q1738" s="78">
        <v>1</v>
      </c>
      <c r="R1738" s="79">
        <v>0</v>
      </c>
      <c r="S1738" s="79">
        <v>0</v>
      </c>
      <c r="T1738" s="79">
        <v>1000</v>
      </c>
      <c r="U1738" s="80">
        <v>128345</v>
      </c>
      <c r="V1738" s="78">
        <v>0</v>
      </c>
      <c r="W1738" s="78">
        <v>1</v>
      </c>
      <c r="X1738" s="11" t="str">
        <f ca="1">IF(ISBLANK(BudgetsQTable[[#This Row],[budg_seq_yr]]),"FY"&amp;fiscalyear,"FY"&amp;fiscalyear-1+BudgetsQTable[[#This Row],[budg_seq_yr]])</f>
        <v>FY18</v>
      </c>
      <c r="Y1738" s="79">
        <v>128345</v>
      </c>
      <c r="Z1738" s="78" t="s">
        <v>2869</v>
      </c>
      <c r="AA1738" s="78" t="s">
        <v>468</v>
      </c>
      <c r="AB1738" s="76" t="s">
        <v>2821</v>
      </c>
      <c r="AC1738" s="78" t="s">
        <v>2912</v>
      </c>
    </row>
    <row r="1739" spans="1:29" x14ac:dyDescent="0.35">
      <c r="A1739" s="10" t="s">
        <v>1874</v>
      </c>
      <c r="B1739" s="76" t="s">
        <v>2824</v>
      </c>
      <c r="C1739" s="76">
        <f>C1738+(BudgetsQTable[[#This Row],[lead]]&lt;&gt;K1738)</f>
        <v>218</v>
      </c>
      <c r="D1739" s="76">
        <f>D1738*(BudgetsQTable[[#This Row],[lead]]=K1738)+(BudgetsQTable[[#This Row],[prop_id]]&lt;&gt;A1738)</f>
        <v>1</v>
      </c>
      <c r="E1739" s="77">
        <v>43005.601388888892</v>
      </c>
      <c r="F1739" s="78" t="s">
        <v>2868</v>
      </c>
      <c r="G1739" s="78" t="s">
        <v>2869</v>
      </c>
      <c r="H1739" s="78" t="s">
        <v>468</v>
      </c>
      <c r="I1739" s="76" t="s">
        <v>800</v>
      </c>
      <c r="J1739" s="76" t="s">
        <v>753</v>
      </c>
      <c r="K1739" s="78" t="s">
        <v>1874</v>
      </c>
      <c r="L1739" s="7" t="str">
        <f>IF(BudgetsQTable[[#This Row],[pi_last_name]]=" ","",HYPERLINK("https://www.ejacket.nsf.gov/ej/showProposal.do?Continue=Y&amp;ID="&amp;BudgetsQTable[[#This Row],[prop_id]],BudgetsQTable[[#This Row],[prop_id]]))</f>
        <v/>
      </c>
      <c r="M1739" s="78" t="s">
        <v>753</v>
      </c>
      <c r="N1739" s="7" t="str">
        <f>IF(BudgetsQTable[[#This Row],[pi_last_name]]=" ","",HYPERLINK("mailto:"&amp;BudgetsQTable[[#This Row],[pi_email]]&amp;"&amp;subject=Your NSF Proposal:  "&amp;BudgetsQTable[[#This Row],[prop_id]],BudgetsQTable[[#This Row],[pi_email]]))</f>
        <v/>
      </c>
      <c r="O1739" s="78" t="s">
        <v>753</v>
      </c>
      <c r="P1739" s="78">
        <v>1</v>
      </c>
      <c r="Q1739" s="78">
        <v>1</v>
      </c>
      <c r="R1739" s="79">
        <v>0</v>
      </c>
      <c r="S1739" s="79">
        <v>0</v>
      </c>
      <c r="T1739" s="79">
        <v>1000</v>
      </c>
      <c r="U1739" s="80">
        <v>156138</v>
      </c>
      <c r="V1739" s="78">
        <v>0</v>
      </c>
      <c r="W1739" s="78">
        <v>2</v>
      </c>
      <c r="X1739" s="11" t="str">
        <f ca="1">IF(ISBLANK(BudgetsQTable[[#This Row],[budg_seq_yr]]),"FY"&amp;fiscalyear,"FY"&amp;fiscalyear-1+BudgetsQTable[[#This Row],[budg_seq_yr]])</f>
        <v>FY19</v>
      </c>
      <c r="Y1739" s="79">
        <v>156138</v>
      </c>
      <c r="Z1739" s="78" t="s">
        <v>2869</v>
      </c>
      <c r="AA1739" s="78" t="s">
        <v>468</v>
      </c>
      <c r="AB1739" s="76" t="s">
        <v>2821</v>
      </c>
      <c r="AC1739" s="78" t="s">
        <v>2912</v>
      </c>
    </row>
    <row r="1740" spans="1:29" x14ac:dyDescent="0.35">
      <c r="A1740" s="10" t="s">
        <v>1874</v>
      </c>
      <c r="B1740" s="76" t="s">
        <v>2824</v>
      </c>
      <c r="C1740" s="76">
        <f>C1739+(BudgetsQTable[[#This Row],[lead]]&lt;&gt;K1739)</f>
        <v>218</v>
      </c>
      <c r="D1740" s="76">
        <f>D1739*(BudgetsQTable[[#This Row],[lead]]=K1739)+(BudgetsQTable[[#This Row],[prop_id]]&lt;&gt;A1739)</f>
        <v>1</v>
      </c>
      <c r="E1740" s="77">
        <v>43005.601388888892</v>
      </c>
      <c r="F1740" s="78" t="s">
        <v>2868</v>
      </c>
      <c r="G1740" s="78" t="s">
        <v>2869</v>
      </c>
      <c r="H1740" s="78" t="s">
        <v>468</v>
      </c>
      <c r="I1740" s="76" t="s">
        <v>800</v>
      </c>
      <c r="J1740" s="76" t="s">
        <v>753</v>
      </c>
      <c r="K1740" s="78" t="s">
        <v>1874</v>
      </c>
      <c r="L1740" s="7" t="str">
        <f>IF(BudgetsQTable[[#This Row],[pi_last_name]]=" ","",HYPERLINK("https://www.ejacket.nsf.gov/ej/showProposal.do?Continue=Y&amp;ID="&amp;BudgetsQTable[[#This Row],[prop_id]],BudgetsQTable[[#This Row],[prop_id]]))</f>
        <v/>
      </c>
      <c r="M1740" s="78" t="s">
        <v>753</v>
      </c>
      <c r="N1740" s="7" t="str">
        <f>IF(BudgetsQTable[[#This Row],[pi_last_name]]=" ","",HYPERLINK("mailto:"&amp;BudgetsQTable[[#This Row],[pi_email]]&amp;"&amp;subject=Your NSF Proposal:  "&amp;BudgetsQTable[[#This Row],[prop_id]],BudgetsQTable[[#This Row],[pi_email]]))</f>
        <v/>
      </c>
      <c r="O1740" s="78" t="s">
        <v>753</v>
      </c>
      <c r="P1740" s="78">
        <v>1</v>
      </c>
      <c r="Q1740" s="78">
        <v>1</v>
      </c>
      <c r="R1740" s="79">
        <v>0</v>
      </c>
      <c r="S1740" s="79">
        <v>0</v>
      </c>
      <c r="T1740" s="79">
        <v>1000</v>
      </c>
      <c r="U1740" s="80">
        <v>143066</v>
      </c>
      <c r="V1740" s="78">
        <v>0</v>
      </c>
      <c r="W1740" s="78">
        <v>3</v>
      </c>
      <c r="X1740" s="11" t="str">
        <f ca="1">IF(ISBLANK(BudgetsQTable[[#This Row],[budg_seq_yr]]),"FY"&amp;fiscalyear,"FY"&amp;fiscalyear-1+BudgetsQTable[[#This Row],[budg_seq_yr]])</f>
        <v>FY20</v>
      </c>
      <c r="Y1740" s="79">
        <v>143066</v>
      </c>
      <c r="Z1740" s="78" t="s">
        <v>2869</v>
      </c>
      <c r="AA1740" s="78" t="s">
        <v>468</v>
      </c>
      <c r="AB1740" s="76" t="s">
        <v>2821</v>
      </c>
      <c r="AC1740" s="78" t="s">
        <v>2912</v>
      </c>
    </row>
    <row r="1741" spans="1:29" x14ac:dyDescent="0.35">
      <c r="A1741" s="10" t="s">
        <v>1874</v>
      </c>
      <c r="B1741" s="76" t="s">
        <v>2824</v>
      </c>
      <c r="C1741" s="76">
        <f>C1740+(BudgetsQTable[[#This Row],[lead]]&lt;&gt;K1740)</f>
        <v>218</v>
      </c>
      <c r="D1741" s="76">
        <f>D1740*(BudgetsQTable[[#This Row],[lead]]=K1740)+(BudgetsQTable[[#This Row],[prop_id]]&lt;&gt;A1740)</f>
        <v>1</v>
      </c>
      <c r="E1741" s="77">
        <v>43005.601388888892</v>
      </c>
      <c r="F1741" s="78" t="s">
        <v>2868</v>
      </c>
      <c r="G1741" s="78" t="s">
        <v>2869</v>
      </c>
      <c r="H1741" s="78" t="s">
        <v>468</v>
      </c>
      <c r="I1741" s="76" t="s">
        <v>800</v>
      </c>
      <c r="J1741" s="76" t="s">
        <v>753</v>
      </c>
      <c r="K1741" s="78" t="s">
        <v>1874</v>
      </c>
      <c r="L1741" s="7" t="str">
        <f>IF(BudgetsQTable[[#This Row],[pi_last_name]]=" ","",HYPERLINK("https://www.ejacket.nsf.gov/ej/showProposal.do?Continue=Y&amp;ID="&amp;BudgetsQTable[[#This Row],[prop_id]],BudgetsQTable[[#This Row],[prop_id]]))</f>
        <v/>
      </c>
      <c r="M1741" s="78" t="s">
        <v>753</v>
      </c>
      <c r="N1741" s="7" t="str">
        <f>IF(BudgetsQTable[[#This Row],[pi_last_name]]=" ","",HYPERLINK("mailto:"&amp;BudgetsQTable[[#This Row],[pi_email]]&amp;"&amp;subject=Your NSF Proposal:  "&amp;BudgetsQTable[[#This Row],[prop_id]],BudgetsQTable[[#This Row],[pi_email]]))</f>
        <v/>
      </c>
      <c r="O1741" s="78" t="s">
        <v>753</v>
      </c>
      <c r="P1741" s="78">
        <v>1</v>
      </c>
      <c r="Q1741" s="78">
        <v>1</v>
      </c>
      <c r="R1741" s="79">
        <v>0</v>
      </c>
      <c r="S1741" s="79">
        <v>0</v>
      </c>
      <c r="T1741" s="79">
        <v>1000</v>
      </c>
      <c r="U1741" s="80">
        <v>138337</v>
      </c>
      <c r="V1741" s="78">
        <v>0</v>
      </c>
      <c r="W1741" s="78">
        <v>4</v>
      </c>
      <c r="X1741" s="11" t="str">
        <f ca="1">IF(ISBLANK(BudgetsQTable[[#This Row],[budg_seq_yr]]),"FY"&amp;fiscalyear,"FY"&amp;fiscalyear-1+BudgetsQTable[[#This Row],[budg_seq_yr]])</f>
        <v>FY21</v>
      </c>
      <c r="Y1741" s="79">
        <v>138337</v>
      </c>
      <c r="Z1741" s="78" t="s">
        <v>2869</v>
      </c>
      <c r="AA1741" s="78" t="s">
        <v>468</v>
      </c>
      <c r="AB1741" s="76" t="s">
        <v>2821</v>
      </c>
      <c r="AC1741" s="78" t="s">
        <v>2912</v>
      </c>
    </row>
    <row r="1742" spans="1:29" x14ac:dyDescent="0.35">
      <c r="A1742" s="10" t="s">
        <v>4231</v>
      </c>
      <c r="B1742" s="76" t="s">
        <v>2834</v>
      </c>
      <c r="C1742" s="76">
        <f>C1741+(BudgetsQTable[[#This Row],[lead]]&lt;&gt;K1741)</f>
        <v>218</v>
      </c>
      <c r="D1742" s="76">
        <f>D1741*(BudgetsQTable[[#This Row],[lead]]=K1741)+(BudgetsQTable[[#This Row],[prop_id]]&lt;&gt;A1741)</f>
        <v>2</v>
      </c>
      <c r="E1742" s="77">
        <v>43004.704861111109</v>
      </c>
      <c r="F1742" s="78" t="s">
        <v>2868</v>
      </c>
      <c r="G1742" s="78" t="s">
        <v>2869</v>
      </c>
      <c r="H1742" s="78" t="s">
        <v>468</v>
      </c>
      <c r="I1742" s="76" t="s">
        <v>800</v>
      </c>
      <c r="J1742" s="76" t="s">
        <v>3959</v>
      </c>
      <c r="K1742" s="78" t="s">
        <v>1874</v>
      </c>
      <c r="L1742" s="7" t="str">
        <f>IF(BudgetsQTable[[#This Row],[pi_last_name]]=" ","",HYPERLINK("https://www.ejacket.nsf.gov/ej/showProposal.do?Continue=Y&amp;ID="&amp;BudgetsQTable[[#This Row],[prop_id]],BudgetsQTable[[#This Row],[prop_id]]))</f>
        <v>1763404</v>
      </c>
      <c r="M1742" s="78" t="s">
        <v>3956</v>
      </c>
      <c r="N1742" s="7" t="str">
        <f>IF(BudgetsQTable[[#This Row],[pi_last_name]]=" ","",HYPERLINK("mailto:"&amp;BudgetsQTable[[#This Row],[pi_email]]&amp;"&amp;subject=Your NSF Proposal:  "&amp;BudgetsQTable[[#This Row],[prop_id]],BudgetsQTable[[#This Row],[pi_email]]))</f>
        <v>aaron.dollar@yale.edu</v>
      </c>
      <c r="O1742" s="78" t="s">
        <v>3033</v>
      </c>
      <c r="P1742" s="78"/>
      <c r="Q1742" s="78"/>
      <c r="R1742" s="79"/>
      <c r="S1742" s="79"/>
      <c r="T1742" s="79"/>
      <c r="U1742" s="80"/>
      <c r="V1742" s="78">
        <v>0</v>
      </c>
      <c r="W1742" s="78"/>
      <c r="X1742" s="11" t="str">
        <f ca="1">IF(ISBLANK(BudgetsQTable[[#This Row],[budg_seq_yr]]),"FY"&amp;fiscalyear,"FY"&amp;fiscalyear-1+BudgetsQTable[[#This Row],[budg_seq_yr]])</f>
        <v>FY18</v>
      </c>
      <c r="Y1742" s="79">
        <v>600000</v>
      </c>
      <c r="Z1742" s="78" t="s">
        <v>2869</v>
      </c>
      <c r="AA1742" s="78" t="s">
        <v>468</v>
      </c>
      <c r="AB1742" s="76" t="s">
        <v>2821</v>
      </c>
      <c r="AC1742" s="78" t="s">
        <v>2912</v>
      </c>
    </row>
    <row r="1743" spans="1:29" x14ac:dyDescent="0.35">
      <c r="A1743" s="10" t="s">
        <v>4231</v>
      </c>
      <c r="B1743" s="76" t="s">
        <v>2834</v>
      </c>
      <c r="C1743" s="76">
        <f>C1742+(BudgetsQTable[[#This Row],[lead]]&lt;&gt;K1742)</f>
        <v>218</v>
      </c>
      <c r="D1743" s="76">
        <f>D1742*(BudgetsQTable[[#This Row],[lead]]=K1742)+(BudgetsQTable[[#This Row],[prop_id]]&lt;&gt;A1742)</f>
        <v>2</v>
      </c>
      <c r="E1743" s="77">
        <v>43004.704861111109</v>
      </c>
      <c r="F1743" s="78" t="s">
        <v>2868</v>
      </c>
      <c r="G1743" s="78" t="s">
        <v>2869</v>
      </c>
      <c r="H1743" s="78" t="s">
        <v>468</v>
      </c>
      <c r="I1743" s="76" t="s">
        <v>800</v>
      </c>
      <c r="J1743" s="76" t="s">
        <v>753</v>
      </c>
      <c r="K1743" s="78" t="s">
        <v>1874</v>
      </c>
      <c r="L1743" s="7" t="str">
        <f>IF(BudgetsQTable[[#This Row],[pi_last_name]]=" ","",HYPERLINK("https://www.ejacket.nsf.gov/ej/showProposal.do?Continue=Y&amp;ID="&amp;BudgetsQTable[[#This Row],[prop_id]],BudgetsQTable[[#This Row],[prop_id]]))</f>
        <v/>
      </c>
      <c r="M1743" s="78" t="s">
        <v>753</v>
      </c>
      <c r="N1743" s="7" t="str">
        <f>IF(BudgetsQTable[[#This Row],[pi_last_name]]=" ","",HYPERLINK("mailto:"&amp;BudgetsQTable[[#This Row],[pi_email]]&amp;"&amp;subject=Your NSF Proposal:  "&amp;BudgetsQTable[[#This Row],[prop_id]],BudgetsQTable[[#This Row],[pi_email]]))</f>
        <v/>
      </c>
      <c r="O1743" s="78" t="s">
        <v>753</v>
      </c>
      <c r="P1743" s="78">
        <v>2</v>
      </c>
      <c r="Q1743" s="78">
        <v>1.75</v>
      </c>
      <c r="R1743" s="79">
        <v>0</v>
      </c>
      <c r="S1743" s="79">
        <v>0</v>
      </c>
      <c r="T1743" s="79">
        <v>0</v>
      </c>
      <c r="U1743" s="80">
        <v>143787</v>
      </c>
      <c r="V1743" s="78">
        <v>0</v>
      </c>
      <c r="W1743" s="78">
        <v>1</v>
      </c>
      <c r="X1743" s="11" t="str">
        <f ca="1">IF(ISBLANK(BudgetsQTable[[#This Row],[budg_seq_yr]]),"FY"&amp;fiscalyear,"FY"&amp;fiscalyear-1+BudgetsQTable[[#This Row],[budg_seq_yr]])</f>
        <v>FY18</v>
      </c>
      <c r="Y1743" s="79">
        <v>143787</v>
      </c>
      <c r="Z1743" s="78" t="s">
        <v>2869</v>
      </c>
      <c r="AA1743" s="78" t="s">
        <v>468</v>
      </c>
      <c r="AB1743" s="76" t="s">
        <v>2821</v>
      </c>
      <c r="AC1743" s="78" t="s">
        <v>2912</v>
      </c>
    </row>
    <row r="1744" spans="1:29" x14ac:dyDescent="0.35">
      <c r="A1744" s="10" t="s">
        <v>4231</v>
      </c>
      <c r="B1744" s="76" t="s">
        <v>2834</v>
      </c>
      <c r="C1744" s="76">
        <f>C1743+(BudgetsQTable[[#This Row],[lead]]&lt;&gt;K1743)</f>
        <v>218</v>
      </c>
      <c r="D1744" s="76">
        <f>D1743*(BudgetsQTable[[#This Row],[lead]]=K1743)+(BudgetsQTable[[#This Row],[prop_id]]&lt;&gt;A1743)</f>
        <v>2</v>
      </c>
      <c r="E1744" s="77">
        <v>43004.704861111109</v>
      </c>
      <c r="F1744" s="78" t="s">
        <v>2868</v>
      </c>
      <c r="G1744" s="78" t="s">
        <v>2869</v>
      </c>
      <c r="H1744" s="78" t="s">
        <v>468</v>
      </c>
      <c r="I1744" s="76" t="s">
        <v>800</v>
      </c>
      <c r="J1744" s="76" t="s">
        <v>753</v>
      </c>
      <c r="K1744" s="78" t="s">
        <v>1874</v>
      </c>
      <c r="L1744" s="7" t="str">
        <f>IF(BudgetsQTable[[#This Row],[pi_last_name]]=" ","",HYPERLINK("https://www.ejacket.nsf.gov/ej/showProposal.do?Continue=Y&amp;ID="&amp;BudgetsQTable[[#This Row],[prop_id]],BudgetsQTable[[#This Row],[prop_id]]))</f>
        <v/>
      </c>
      <c r="M1744" s="78" t="s">
        <v>753</v>
      </c>
      <c r="N1744" s="7" t="str">
        <f>IF(BudgetsQTable[[#This Row],[pi_last_name]]=" ","",HYPERLINK("mailto:"&amp;BudgetsQTable[[#This Row],[pi_email]]&amp;"&amp;subject=Your NSF Proposal:  "&amp;BudgetsQTable[[#This Row],[prop_id]],BudgetsQTable[[#This Row],[pi_email]]))</f>
        <v/>
      </c>
      <c r="O1744" s="78" t="s">
        <v>753</v>
      </c>
      <c r="P1744" s="78">
        <v>2</v>
      </c>
      <c r="Q1744" s="78">
        <v>1.75</v>
      </c>
      <c r="R1744" s="79">
        <v>0</v>
      </c>
      <c r="S1744" s="79">
        <v>0</v>
      </c>
      <c r="T1744" s="79">
        <v>0</v>
      </c>
      <c r="U1744" s="80">
        <v>147957</v>
      </c>
      <c r="V1744" s="78">
        <v>0</v>
      </c>
      <c r="W1744" s="78">
        <v>2</v>
      </c>
      <c r="X1744" s="11" t="str">
        <f ca="1">IF(ISBLANK(BudgetsQTable[[#This Row],[budg_seq_yr]]),"FY"&amp;fiscalyear,"FY"&amp;fiscalyear-1+BudgetsQTable[[#This Row],[budg_seq_yr]])</f>
        <v>FY19</v>
      </c>
      <c r="Y1744" s="79">
        <v>147957</v>
      </c>
      <c r="Z1744" s="78" t="s">
        <v>2869</v>
      </c>
      <c r="AA1744" s="78" t="s">
        <v>468</v>
      </c>
      <c r="AB1744" s="76" t="s">
        <v>2821</v>
      </c>
      <c r="AC1744" s="78" t="s">
        <v>2912</v>
      </c>
    </row>
    <row r="1745" spans="1:29" x14ac:dyDescent="0.35">
      <c r="A1745" s="10" t="s">
        <v>4231</v>
      </c>
      <c r="B1745" s="76" t="s">
        <v>2834</v>
      </c>
      <c r="C1745" s="76">
        <f>C1744+(BudgetsQTable[[#This Row],[lead]]&lt;&gt;K1744)</f>
        <v>218</v>
      </c>
      <c r="D1745" s="76">
        <f>D1744*(BudgetsQTable[[#This Row],[lead]]=K1744)+(BudgetsQTable[[#This Row],[prop_id]]&lt;&gt;A1744)</f>
        <v>2</v>
      </c>
      <c r="E1745" s="77">
        <v>43004.704861111109</v>
      </c>
      <c r="F1745" s="78" t="s">
        <v>2868</v>
      </c>
      <c r="G1745" s="78" t="s">
        <v>2869</v>
      </c>
      <c r="H1745" s="78" t="s">
        <v>468</v>
      </c>
      <c r="I1745" s="76" t="s">
        <v>800</v>
      </c>
      <c r="J1745" s="76" t="s">
        <v>753</v>
      </c>
      <c r="K1745" s="78" t="s">
        <v>1874</v>
      </c>
      <c r="L1745" s="7" t="str">
        <f>IF(BudgetsQTable[[#This Row],[pi_last_name]]=" ","",HYPERLINK("https://www.ejacket.nsf.gov/ej/showProposal.do?Continue=Y&amp;ID="&amp;BudgetsQTable[[#This Row],[prop_id]],BudgetsQTable[[#This Row],[prop_id]]))</f>
        <v/>
      </c>
      <c r="M1745" s="78" t="s">
        <v>753</v>
      </c>
      <c r="N1745" s="7" t="str">
        <f>IF(BudgetsQTable[[#This Row],[pi_last_name]]=" ","",HYPERLINK("mailto:"&amp;BudgetsQTable[[#This Row],[pi_email]]&amp;"&amp;subject=Your NSF Proposal:  "&amp;BudgetsQTable[[#This Row],[prop_id]],BudgetsQTable[[#This Row],[pi_email]]))</f>
        <v/>
      </c>
      <c r="O1745" s="78" t="s">
        <v>753</v>
      </c>
      <c r="P1745" s="78">
        <v>2</v>
      </c>
      <c r="Q1745" s="78">
        <v>1.75</v>
      </c>
      <c r="R1745" s="79">
        <v>0</v>
      </c>
      <c r="S1745" s="79">
        <v>0</v>
      </c>
      <c r="T1745" s="79">
        <v>0</v>
      </c>
      <c r="U1745" s="80">
        <v>152267</v>
      </c>
      <c r="V1745" s="78">
        <v>0</v>
      </c>
      <c r="W1745" s="78">
        <v>3</v>
      </c>
      <c r="X1745" s="11" t="str">
        <f ca="1">IF(ISBLANK(BudgetsQTable[[#This Row],[budg_seq_yr]]),"FY"&amp;fiscalyear,"FY"&amp;fiscalyear-1+BudgetsQTable[[#This Row],[budg_seq_yr]])</f>
        <v>FY20</v>
      </c>
      <c r="Y1745" s="79">
        <v>152267</v>
      </c>
      <c r="Z1745" s="78" t="s">
        <v>2869</v>
      </c>
      <c r="AA1745" s="78" t="s">
        <v>468</v>
      </c>
      <c r="AB1745" s="76" t="s">
        <v>2821</v>
      </c>
      <c r="AC1745" s="78" t="s">
        <v>2912</v>
      </c>
    </row>
    <row r="1746" spans="1:29" x14ac:dyDescent="0.35">
      <c r="A1746" s="10" t="s">
        <v>4231</v>
      </c>
      <c r="B1746" s="76" t="s">
        <v>2834</v>
      </c>
      <c r="C1746" s="76">
        <f>C1745+(BudgetsQTable[[#This Row],[lead]]&lt;&gt;K1745)</f>
        <v>218</v>
      </c>
      <c r="D1746" s="76">
        <f>D1745*(BudgetsQTable[[#This Row],[lead]]=K1745)+(BudgetsQTable[[#This Row],[prop_id]]&lt;&gt;A1745)</f>
        <v>2</v>
      </c>
      <c r="E1746" s="77">
        <v>43004.704861111109</v>
      </c>
      <c r="F1746" s="78" t="s">
        <v>2868</v>
      </c>
      <c r="G1746" s="78" t="s">
        <v>2869</v>
      </c>
      <c r="H1746" s="78" t="s">
        <v>468</v>
      </c>
      <c r="I1746" s="76" t="s">
        <v>800</v>
      </c>
      <c r="J1746" s="76" t="s">
        <v>753</v>
      </c>
      <c r="K1746" s="78" t="s">
        <v>1874</v>
      </c>
      <c r="L1746" s="7" t="str">
        <f>IF(BudgetsQTable[[#This Row],[pi_last_name]]=" ","",HYPERLINK("https://www.ejacket.nsf.gov/ej/showProposal.do?Continue=Y&amp;ID="&amp;BudgetsQTable[[#This Row],[prop_id]],BudgetsQTable[[#This Row],[prop_id]]))</f>
        <v/>
      </c>
      <c r="M1746" s="78" t="s">
        <v>753</v>
      </c>
      <c r="N1746" s="7" t="str">
        <f>IF(BudgetsQTable[[#This Row],[pi_last_name]]=" ","",HYPERLINK("mailto:"&amp;BudgetsQTable[[#This Row],[pi_email]]&amp;"&amp;subject=Your NSF Proposal:  "&amp;BudgetsQTable[[#This Row],[prop_id]],BudgetsQTable[[#This Row],[pi_email]]))</f>
        <v/>
      </c>
      <c r="O1746" s="78" t="s">
        <v>753</v>
      </c>
      <c r="P1746" s="78">
        <v>2</v>
      </c>
      <c r="Q1746" s="78">
        <v>1.75</v>
      </c>
      <c r="R1746" s="79">
        <v>0</v>
      </c>
      <c r="S1746" s="79">
        <v>0</v>
      </c>
      <c r="T1746" s="79">
        <v>0</v>
      </c>
      <c r="U1746" s="80">
        <v>155989</v>
      </c>
      <c r="V1746" s="78">
        <v>0</v>
      </c>
      <c r="W1746" s="78">
        <v>4</v>
      </c>
      <c r="X1746" s="11" t="str">
        <f ca="1">IF(ISBLANK(BudgetsQTable[[#This Row],[budg_seq_yr]]),"FY"&amp;fiscalyear,"FY"&amp;fiscalyear-1+BudgetsQTable[[#This Row],[budg_seq_yr]])</f>
        <v>FY21</v>
      </c>
      <c r="Y1746" s="79">
        <v>155989</v>
      </c>
      <c r="Z1746" s="78" t="s">
        <v>2869</v>
      </c>
      <c r="AA1746" s="78" t="s">
        <v>468</v>
      </c>
      <c r="AB1746" s="76" t="s">
        <v>2821</v>
      </c>
      <c r="AC1746" s="78" t="s">
        <v>2912</v>
      </c>
    </row>
    <row r="1747" spans="1:29" x14ac:dyDescent="0.35">
      <c r="A1747" s="10" t="s">
        <v>1877</v>
      </c>
      <c r="B1747" s="76" t="s">
        <v>2863</v>
      </c>
      <c r="C1747" s="76">
        <f>C1746+(BudgetsQTable[[#This Row],[lead]]&lt;&gt;K1746)</f>
        <v>219</v>
      </c>
      <c r="D1747" s="76">
        <f>D1746*(BudgetsQTable[[#This Row],[lead]]=K1746)+(BudgetsQTable[[#This Row],[prop_id]]&lt;&gt;A1746)</f>
        <v>1</v>
      </c>
      <c r="E1747" s="77">
        <v>43005.602083333331</v>
      </c>
      <c r="F1747" s="78" t="s">
        <v>2868</v>
      </c>
      <c r="G1747" s="78" t="s">
        <v>2869</v>
      </c>
      <c r="H1747" s="78" t="s">
        <v>466</v>
      </c>
      <c r="I1747" s="76" t="s">
        <v>811</v>
      </c>
      <c r="J1747" s="76" t="s">
        <v>4235</v>
      </c>
      <c r="K1747" s="78" t="s">
        <v>1877</v>
      </c>
      <c r="L1747" s="7" t="str">
        <f>IF(BudgetsQTable[[#This Row],[pi_last_name]]=" ","",HYPERLINK("https://www.ejacket.nsf.gov/ej/showProposal.do?Continue=Y&amp;ID="&amp;BudgetsQTable[[#This Row],[prop_id]],BudgetsQTable[[#This Row],[prop_id]]))</f>
        <v>1763770</v>
      </c>
      <c r="M1747" s="78" t="s">
        <v>1878</v>
      </c>
      <c r="N1747" s="7" t="str">
        <f>IF(BudgetsQTable[[#This Row],[pi_last_name]]=" ","",HYPERLINK("mailto:"&amp;BudgetsQTable[[#This Row],[pi_email]]&amp;"&amp;subject=Your NSF Proposal:  "&amp;BudgetsQTable[[#This Row],[prop_id]],BudgetsQTable[[#This Row],[pi_email]]))</f>
        <v>jgc@cs.cmu.edu</v>
      </c>
      <c r="O1747" s="78" t="s">
        <v>542</v>
      </c>
      <c r="P1747" s="78"/>
      <c r="Q1747" s="78"/>
      <c r="R1747" s="79"/>
      <c r="S1747" s="79"/>
      <c r="T1747" s="79"/>
      <c r="U1747" s="80"/>
      <c r="V1747" s="78">
        <v>0</v>
      </c>
      <c r="W1747" s="78"/>
      <c r="X1747" s="11" t="str">
        <f ca="1">IF(ISBLANK(BudgetsQTable[[#This Row],[budg_seq_yr]]),"FY"&amp;fiscalyear,"FY"&amp;fiscalyear-1+BudgetsQTable[[#This Row],[budg_seq_yr]])</f>
        <v>FY18</v>
      </c>
      <c r="Y1747" s="79">
        <v>1199922</v>
      </c>
      <c r="Z1747" s="78" t="s">
        <v>2869</v>
      </c>
      <c r="AA1747" s="78" t="s">
        <v>466</v>
      </c>
      <c r="AB1747" s="76" t="s">
        <v>2821</v>
      </c>
      <c r="AC1747" s="78" t="s">
        <v>2884</v>
      </c>
    </row>
    <row r="1748" spans="1:29" x14ac:dyDescent="0.35">
      <c r="A1748" s="10" t="s">
        <v>1877</v>
      </c>
      <c r="B1748" s="76" t="s">
        <v>2863</v>
      </c>
      <c r="C1748" s="76">
        <f>C1747+(BudgetsQTable[[#This Row],[lead]]&lt;&gt;K1747)</f>
        <v>219</v>
      </c>
      <c r="D1748" s="76">
        <f>D1747*(BudgetsQTable[[#This Row],[lead]]=K1747)+(BudgetsQTable[[#This Row],[prop_id]]&lt;&gt;A1747)</f>
        <v>1</v>
      </c>
      <c r="E1748" s="77">
        <v>43005.602083333331</v>
      </c>
      <c r="F1748" s="78" t="s">
        <v>2868</v>
      </c>
      <c r="G1748" s="78" t="s">
        <v>2869</v>
      </c>
      <c r="H1748" s="78" t="s">
        <v>466</v>
      </c>
      <c r="I1748" s="76" t="s">
        <v>811</v>
      </c>
      <c r="J1748" s="76" t="s">
        <v>753</v>
      </c>
      <c r="K1748" s="78" t="s">
        <v>1877</v>
      </c>
      <c r="L1748" s="7" t="str">
        <f>IF(BudgetsQTable[[#This Row],[pi_last_name]]=" ","",HYPERLINK("https://www.ejacket.nsf.gov/ej/showProposal.do?Continue=Y&amp;ID="&amp;BudgetsQTable[[#This Row],[prop_id]],BudgetsQTable[[#This Row],[prop_id]]))</f>
        <v/>
      </c>
      <c r="M1748" s="78" t="s">
        <v>753</v>
      </c>
      <c r="N1748" s="7" t="str">
        <f>IF(BudgetsQTable[[#This Row],[pi_last_name]]=" ","",HYPERLINK("mailto:"&amp;BudgetsQTable[[#This Row],[pi_email]]&amp;"&amp;subject=Your NSF Proposal:  "&amp;BudgetsQTable[[#This Row],[prop_id]],BudgetsQTable[[#This Row],[pi_email]]))</f>
        <v/>
      </c>
      <c r="O1748" s="78" t="s">
        <v>753</v>
      </c>
      <c r="P1748" s="78">
        <v>1</v>
      </c>
      <c r="Q1748" s="78">
        <v>1</v>
      </c>
      <c r="R1748" s="79">
        <v>62109</v>
      </c>
      <c r="S1748" s="79">
        <v>6108</v>
      </c>
      <c r="T1748" s="79">
        <v>0</v>
      </c>
      <c r="U1748" s="80">
        <v>411225</v>
      </c>
      <c r="V1748" s="78">
        <v>0</v>
      </c>
      <c r="W1748" s="78">
        <v>1</v>
      </c>
      <c r="X1748" s="11" t="str">
        <f ca="1">IF(ISBLANK(BudgetsQTable[[#This Row],[budg_seq_yr]]),"FY"&amp;fiscalyear,"FY"&amp;fiscalyear-1+BudgetsQTable[[#This Row],[budg_seq_yr]])</f>
        <v>FY18</v>
      </c>
      <c r="Y1748" s="79">
        <v>411225</v>
      </c>
      <c r="Z1748" s="78" t="s">
        <v>2869</v>
      </c>
      <c r="AA1748" s="78" t="s">
        <v>466</v>
      </c>
      <c r="AB1748" s="76" t="s">
        <v>2821</v>
      </c>
      <c r="AC1748" s="78" t="s">
        <v>2884</v>
      </c>
    </row>
    <row r="1749" spans="1:29" x14ac:dyDescent="0.35">
      <c r="A1749" s="10" t="s">
        <v>1877</v>
      </c>
      <c r="B1749" s="76" t="s">
        <v>2863</v>
      </c>
      <c r="C1749" s="76">
        <f>C1748+(BudgetsQTable[[#This Row],[lead]]&lt;&gt;K1748)</f>
        <v>219</v>
      </c>
      <c r="D1749" s="76">
        <f>D1748*(BudgetsQTable[[#This Row],[lead]]=K1748)+(BudgetsQTable[[#This Row],[prop_id]]&lt;&gt;A1748)</f>
        <v>1</v>
      </c>
      <c r="E1749" s="77">
        <v>43005.602083333331</v>
      </c>
      <c r="F1749" s="78" t="s">
        <v>2868</v>
      </c>
      <c r="G1749" s="78" t="s">
        <v>2869</v>
      </c>
      <c r="H1749" s="78" t="s">
        <v>466</v>
      </c>
      <c r="I1749" s="76" t="s">
        <v>811</v>
      </c>
      <c r="J1749" s="76" t="s">
        <v>753</v>
      </c>
      <c r="K1749" s="78" t="s">
        <v>1877</v>
      </c>
      <c r="L1749" s="7" t="str">
        <f>IF(BudgetsQTable[[#This Row],[pi_last_name]]=" ","",HYPERLINK("https://www.ejacket.nsf.gov/ej/showProposal.do?Continue=Y&amp;ID="&amp;BudgetsQTable[[#This Row],[prop_id]],BudgetsQTable[[#This Row],[prop_id]]))</f>
        <v/>
      </c>
      <c r="M1749" s="78" t="s">
        <v>753</v>
      </c>
      <c r="N1749" s="7" t="str">
        <f>IF(BudgetsQTable[[#This Row],[pi_last_name]]=" ","",HYPERLINK("mailto:"&amp;BudgetsQTable[[#This Row],[pi_email]]&amp;"&amp;subject=Your NSF Proposal:  "&amp;BudgetsQTable[[#This Row],[prop_id]],BudgetsQTable[[#This Row],[pi_email]]))</f>
        <v/>
      </c>
      <c r="O1749" s="78" t="s">
        <v>753</v>
      </c>
      <c r="P1749" s="78">
        <v>1</v>
      </c>
      <c r="Q1749" s="78">
        <v>1</v>
      </c>
      <c r="R1749" s="79">
        <v>0</v>
      </c>
      <c r="S1749" s="79">
        <v>6777</v>
      </c>
      <c r="T1749" s="79">
        <v>0</v>
      </c>
      <c r="U1749" s="80">
        <v>391554</v>
      </c>
      <c r="V1749" s="78">
        <v>0</v>
      </c>
      <c r="W1749" s="78">
        <v>2</v>
      </c>
      <c r="X1749" s="11" t="str">
        <f ca="1">IF(ISBLANK(BudgetsQTable[[#This Row],[budg_seq_yr]]),"FY"&amp;fiscalyear,"FY"&amp;fiscalyear-1+BudgetsQTable[[#This Row],[budg_seq_yr]])</f>
        <v>FY19</v>
      </c>
      <c r="Y1749" s="79">
        <v>391554</v>
      </c>
      <c r="Z1749" s="78" t="s">
        <v>2869</v>
      </c>
      <c r="AA1749" s="78" t="s">
        <v>466</v>
      </c>
      <c r="AB1749" s="76" t="s">
        <v>2821</v>
      </c>
      <c r="AC1749" s="78" t="s">
        <v>2884</v>
      </c>
    </row>
    <row r="1750" spans="1:29" x14ac:dyDescent="0.35">
      <c r="A1750" s="10" t="s">
        <v>1877</v>
      </c>
      <c r="B1750" s="76" t="s">
        <v>2863</v>
      </c>
      <c r="C1750" s="76">
        <f>C1749+(BudgetsQTable[[#This Row],[lead]]&lt;&gt;K1749)</f>
        <v>219</v>
      </c>
      <c r="D1750" s="76">
        <f>D1749*(BudgetsQTable[[#This Row],[lead]]=K1749)+(BudgetsQTable[[#This Row],[prop_id]]&lt;&gt;A1749)</f>
        <v>1</v>
      </c>
      <c r="E1750" s="77">
        <v>43005.602083333331</v>
      </c>
      <c r="F1750" s="78" t="s">
        <v>2868</v>
      </c>
      <c r="G1750" s="78" t="s">
        <v>2869</v>
      </c>
      <c r="H1750" s="78" t="s">
        <v>466</v>
      </c>
      <c r="I1750" s="76" t="s">
        <v>811</v>
      </c>
      <c r="J1750" s="76" t="s">
        <v>753</v>
      </c>
      <c r="K1750" s="78" t="s">
        <v>1877</v>
      </c>
      <c r="L1750" s="7" t="str">
        <f>IF(BudgetsQTable[[#This Row],[pi_last_name]]=" ","",HYPERLINK("https://www.ejacket.nsf.gov/ej/showProposal.do?Continue=Y&amp;ID="&amp;BudgetsQTable[[#This Row],[prop_id]],BudgetsQTable[[#This Row],[prop_id]]))</f>
        <v/>
      </c>
      <c r="M1750" s="78" t="s">
        <v>753</v>
      </c>
      <c r="N1750" s="7" t="str">
        <f>IF(BudgetsQTable[[#This Row],[pi_last_name]]=" ","",HYPERLINK("mailto:"&amp;BudgetsQTable[[#This Row],[pi_email]]&amp;"&amp;subject=Your NSF Proposal:  "&amp;BudgetsQTable[[#This Row],[prop_id]],BudgetsQTable[[#This Row],[pi_email]]))</f>
        <v/>
      </c>
      <c r="O1750" s="78" t="s">
        <v>753</v>
      </c>
      <c r="P1750" s="78">
        <v>1</v>
      </c>
      <c r="Q1750" s="78">
        <v>1</v>
      </c>
      <c r="R1750" s="79">
        <v>0</v>
      </c>
      <c r="S1750" s="79">
        <v>6480</v>
      </c>
      <c r="T1750" s="79">
        <v>0</v>
      </c>
      <c r="U1750" s="80">
        <v>397143</v>
      </c>
      <c r="V1750" s="78">
        <v>0</v>
      </c>
      <c r="W1750" s="78">
        <v>3</v>
      </c>
      <c r="X1750" s="11" t="str">
        <f ca="1">IF(ISBLANK(BudgetsQTable[[#This Row],[budg_seq_yr]]),"FY"&amp;fiscalyear,"FY"&amp;fiscalyear-1+BudgetsQTable[[#This Row],[budg_seq_yr]])</f>
        <v>FY20</v>
      </c>
      <c r="Y1750" s="79">
        <v>397143</v>
      </c>
      <c r="Z1750" s="78" t="s">
        <v>2869</v>
      </c>
      <c r="AA1750" s="78" t="s">
        <v>466</v>
      </c>
      <c r="AB1750" s="76" t="s">
        <v>2821</v>
      </c>
      <c r="AC1750" s="78" t="s">
        <v>2884</v>
      </c>
    </row>
    <row r="1751" spans="1:29" x14ac:dyDescent="0.35">
      <c r="A1751" s="10" t="s">
        <v>1892</v>
      </c>
      <c r="B1751" s="76" t="s">
        <v>2824</v>
      </c>
      <c r="C1751" s="76">
        <f>C1750+(BudgetsQTable[[#This Row],[lead]]&lt;&gt;K1750)</f>
        <v>220</v>
      </c>
      <c r="D1751" s="76">
        <f>D1750*(BudgetsQTable[[#This Row],[lead]]=K1750)+(BudgetsQTable[[#This Row],[prop_id]]&lt;&gt;A1750)</f>
        <v>1</v>
      </c>
      <c r="E1751" s="77">
        <v>43005.604166666664</v>
      </c>
      <c r="F1751" s="78" t="s">
        <v>2817</v>
      </c>
      <c r="G1751" s="78" t="s">
        <v>2818</v>
      </c>
      <c r="H1751" s="78" t="s">
        <v>478</v>
      </c>
      <c r="I1751" s="76" t="s">
        <v>1069</v>
      </c>
      <c r="J1751" s="76" t="s">
        <v>4239</v>
      </c>
      <c r="K1751" s="78" t="s">
        <v>1892</v>
      </c>
      <c r="L1751" s="7" t="str">
        <f>IF(BudgetsQTable[[#This Row],[pi_last_name]]=" ","",HYPERLINK("https://www.ejacket.nsf.gov/ej/showProposal.do?Continue=Y&amp;ID="&amp;BudgetsQTable[[#This Row],[prop_id]],BudgetsQTable[[#This Row],[prop_id]]))</f>
        <v>1763773</v>
      </c>
      <c r="M1751" s="78" t="s">
        <v>1893</v>
      </c>
      <c r="N1751" s="7" t="str">
        <f>IF(BudgetsQTable[[#This Row],[pi_last_name]]=" ","",HYPERLINK("mailto:"&amp;BudgetsQTable[[#This Row],[pi_email]]&amp;"&amp;subject=Your NSF Proposal:  "&amp;BudgetsQTable[[#This Row],[prop_id]],BudgetsQTable[[#This Row],[pi_email]]))</f>
        <v>acr@cse.uconn.edu</v>
      </c>
      <c r="O1751" s="78" t="s">
        <v>4237</v>
      </c>
      <c r="P1751" s="78"/>
      <c r="Q1751" s="78"/>
      <c r="R1751" s="79"/>
      <c r="S1751" s="79"/>
      <c r="T1751" s="79"/>
      <c r="U1751" s="80"/>
      <c r="V1751" s="78">
        <v>0</v>
      </c>
      <c r="W1751" s="78"/>
      <c r="X1751" s="11" t="str">
        <f ca="1">IF(ISBLANK(BudgetsQTable[[#This Row],[budg_seq_yr]]),"FY"&amp;fiscalyear,"FY"&amp;fiscalyear-1+BudgetsQTable[[#This Row],[budg_seq_yr]])</f>
        <v>FY18</v>
      </c>
      <c r="Y1751" s="79">
        <v>274898</v>
      </c>
      <c r="Z1751" s="78" t="s">
        <v>2818</v>
      </c>
      <c r="AA1751" s="78" t="s">
        <v>478</v>
      </c>
      <c r="AB1751" s="76" t="s">
        <v>2821</v>
      </c>
      <c r="AC1751" s="78"/>
    </row>
    <row r="1752" spans="1:29" x14ac:dyDescent="0.35">
      <c r="A1752" s="10" t="s">
        <v>1892</v>
      </c>
      <c r="B1752" s="76" t="s">
        <v>2824</v>
      </c>
      <c r="C1752" s="76">
        <f>C1751+(BudgetsQTable[[#This Row],[lead]]&lt;&gt;K1751)</f>
        <v>220</v>
      </c>
      <c r="D1752" s="76">
        <f>D1751*(BudgetsQTable[[#This Row],[lead]]=K1751)+(BudgetsQTable[[#This Row],[prop_id]]&lt;&gt;A1751)</f>
        <v>1</v>
      </c>
      <c r="E1752" s="77">
        <v>43005.604166666664</v>
      </c>
      <c r="F1752" s="78" t="s">
        <v>2817</v>
      </c>
      <c r="G1752" s="78" t="s">
        <v>2818</v>
      </c>
      <c r="H1752" s="78" t="s">
        <v>478</v>
      </c>
      <c r="I1752" s="76" t="s">
        <v>1069</v>
      </c>
      <c r="J1752" s="76" t="s">
        <v>753</v>
      </c>
      <c r="K1752" s="78" t="s">
        <v>1892</v>
      </c>
      <c r="L1752" s="7" t="str">
        <f>IF(BudgetsQTable[[#This Row],[pi_last_name]]=" ","",HYPERLINK("https://www.ejacket.nsf.gov/ej/showProposal.do?Continue=Y&amp;ID="&amp;BudgetsQTable[[#This Row],[prop_id]],BudgetsQTable[[#This Row],[prop_id]]))</f>
        <v/>
      </c>
      <c r="M1752" s="78" t="s">
        <v>753</v>
      </c>
      <c r="N1752" s="7" t="str">
        <f>IF(BudgetsQTable[[#This Row],[pi_last_name]]=" ","",HYPERLINK("mailto:"&amp;BudgetsQTable[[#This Row],[pi_email]]&amp;"&amp;subject=Your NSF Proposal:  "&amp;BudgetsQTable[[#This Row],[prop_id]],BudgetsQTable[[#This Row],[pi_email]]))</f>
        <v/>
      </c>
      <c r="O1752" s="78" t="s">
        <v>753</v>
      </c>
      <c r="P1752" s="78">
        <v>1</v>
      </c>
      <c r="Q1752" s="78">
        <v>0.6</v>
      </c>
      <c r="R1752" s="79">
        <v>0</v>
      </c>
      <c r="S1752" s="79">
        <v>2000</v>
      </c>
      <c r="T1752" s="79">
        <v>0</v>
      </c>
      <c r="U1752" s="80">
        <v>91165</v>
      </c>
      <c r="V1752" s="78">
        <v>0</v>
      </c>
      <c r="W1752" s="78">
        <v>1</v>
      </c>
      <c r="X1752" s="11" t="str">
        <f ca="1">IF(ISBLANK(BudgetsQTable[[#This Row],[budg_seq_yr]]),"FY"&amp;fiscalyear,"FY"&amp;fiscalyear-1+BudgetsQTable[[#This Row],[budg_seq_yr]])</f>
        <v>FY18</v>
      </c>
      <c r="Y1752" s="79">
        <v>91165</v>
      </c>
      <c r="Z1752" s="78" t="s">
        <v>2818</v>
      </c>
      <c r="AA1752" s="78" t="s">
        <v>478</v>
      </c>
      <c r="AB1752" s="76" t="s">
        <v>2821</v>
      </c>
      <c r="AC1752" s="78"/>
    </row>
    <row r="1753" spans="1:29" x14ac:dyDescent="0.35">
      <c r="A1753" s="10" t="s">
        <v>1892</v>
      </c>
      <c r="B1753" s="76" t="s">
        <v>2824</v>
      </c>
      <c r="C1753" s="76">
        <f>C1752+(BudgetsQTable[[#This Row],[lead]]&lt;&gt;K1752)</f>
        <v>220</v>
      </c>
      <c r="D1753" s="76">
        <f>D1752*(BudgetsQTable[[#This Row],[lead]]=K1752)+(BudgetsQTable[[#This Row],[prop_id]]&lt;&gt;A1752)</f>
        <v>1</v>
      </c>
      <c r="E1753" s="77">
        <v>43005.604166666664</v>
      </c>
      <c r="F1753" s="78" t="s">
        <v>2817</v>
      </c>
      <c r="G1753" s="78" t="s">
        <v>2818</v>
      </c>
      <c r="H1753" s="78" t="s">
        <v>478</v>
      </c>
      <c r="I1753" s="76" t="s">
        <v>1069</v>
      </c>
      <c r="J1753" s="76" t="s">
        <v>753</v>
      </c>
      <c r="K1753" s="78" t="s">
        <v>1892</v>
      </c>
      <c r="L1753" s="7" t="str">
        <f>IF(BudgetsQTable[[#This Row],[pi_last_name]]=" ","",HYPERLINK("https://www.ejacket.nsf.gov/ej/showProposal.do?Continue=Y&amp;ID="&amp;BudgetsQTable[[#This Row],[prop_id]],BudgetsQTable[[#This Row],[prop_id]]))</f>
        <v/>
      </c>
      <c r="M1753" s="78" t="s">
        <v>753</v>
      </c>
      <c r="N1753" s="7" t="str">
        <f>IF(BudgetsQTable[[#This Row],[pi_last_name]]=" ","",HYPERLINK("mailto:"&amp;BudgetsQTable[[#This Row],[pi_email]]&amp;"&amp;subject=Your NSF Proposal:  "&amp;BudgetsQTable[[#This Row],[prop_id]],BudgetsQTable[[#This Row],[pi_email]]))</f>
        <v/>
      </c>
      <c r="O1753" s="78" t="s">
        <v>753</v>
      </c>
      <c r="P1753" s="78">
        <v>1</v>
      </c>
      <c r="Q1753" s="78">
        <v>0.6</v>
      </c>
      <c r="R1753" s="79">
        <v>0</v>
      </c>
      <c r="S1753" s="79">
        <v>2000</v>
      </c>
      <c r="T1753" s="79">
        <v>0</v>
      </c>
      <c r="U1753" s="80">
        <v>90216</v>
      </c>
      <c r="V1753" s="78">
        <v>0</v>
      </c>
      <c r="W1753" s="78">
        <v>2</v>
      </c>
      <c r="X1753" s="11" t="str">
        <f ca="1">IF(ISBLANK(BudgetsQTable[[#This Row],[budg_seq_yr]]),"FY"&amp;fiscalyear,"FY"&amp;fiscalyear-1+BudgetsQTable[[#This Row],[budg_seq_yr]])</f>
        <v>FY19</v>
      </c>
      <c r="Y1753" s="79">
        <v>90216</v>
      </c>
      <c r="Z1753" s="78" t="s">
        <v>2818</v>
      </c>
      <c r="AA1753" s="78" t="s">
        <v>478</v>
      </c>
      <c r="AB1753" s="76" t="s">
        <v>2821</v>
      </c>
      <c r="AC1753" s="78"/>
    </row>
    <row r="1754" spans="1:29" x14ac:dyDescent="0.35">
      <c r="A1754" s="10" t="s">
        <v>1892</v>
      </c>
      <c r="B1754" s="76" t="s">
        <v>2824</v>
      </c>
      <c r="C1754" s="76">
        <f>C1753+(BudgetsQTable[[#This Row],[lead]]&lt;&gt;K1753)</f>
        <v>220</v>
      </c>
      <c r="D1754" s="76">
        <f>D1753*(BudgetsQTable[[#This Row],[lead]]=K1753)+(BudgetsQTable[[#This Row],[prop_id]]&lt;&gt;A1753)</f>
        <v>1</v>
      </c>
      <c r="E1754" s="77">
        <v>43005.604166666664</v>
      </c>
      <c r="F1754" s="78" t="s">
        <v>2817</v>
      </c>
      <c r="G1754" s="78" t="s">
        <v>2818</v>
      </c>
      <c r="H1754" s="78" t="s">
        <v>478</v>
      </c>
      <c r="I1754" s="76" t="s">
        <v>1069</v>
      </c>
      <c r="J1754" s="76" t="s">
        <v>753</v>
      </c>
      <c r="K1754" s="78" t="s">
        <v>1892</v>
      </c>
      <c r="L1754" s="7" t="str">
        <f>IF(BudgetsQTable[[#This Row],[pi_last_name]]=" ","",HYPERLINK("https://www.ejacket.nsf.gov/ej/showProposal.do?Continue=Y&amp;ID="&amp;BudgetsQTable[[#This Row],[prop_id]],BudgetsQTable[[#This Row],[prop_id]]))</f>
        <v/>
      </c>
      <c r="M1754" s="78" t="s">
        <v>753</v>
      </c>
      <c r="N1754" s="7" t="str">
        <f>IF(BudgetsQTable[[#This Row],[pi_last_name]]=" ","",HYPERLINK("mailto:"&amp;BudgetsQTable[[#This Row],[pi_email]]&amp;"&amp;subject=Your NSF Proposal:  "&amp;BudgetsQTable[[#This Row],[prop_id]],BudgetsQTable[[#This Row],[pi_email]]))</f>
        <v/>
      </c>
      <c r="O1754" s="78" t="s">
        <v>753</v>
      </c>
      <c r="P1754" s="78">
        <v>1</v>
      </c>
      <c r="Q1754" s="78">
        <v>0.6</v>
      </c>
      <c r="R1754" s="79">
        <v>0</v>
      </c>
      <c r="S1754" s="79">
        <v>2000</v>
      </c>
      <c r="T1754" s="79">
        <v>0</v>
      </c>
      <c r="U1754" s="80">
        <v>93517</v>
      </c>
      <c r="V1754" s="78">
        <v>0</v>
      </c>
      <c r="W1754" s="78">
        <v>3</v>
      </c>
      <c r="X1754" s="11" t="str">
        <f ca="1">IF(ISBLANK(BudgetsQTable[[#This Row],[budg_seq_yr]]),"FY"&amp;fiscalyear,"FY"&amp;fiscalyear-1+BudgetsQTable[[#This Row],[budg_seq_yr]])</f>
        <v>FY20</v>
      </c>
      <c r="Y1754" s="79">
        <v>93517</v>
      </c>
      <c r="Z1754" s="78" t="s">
        <v>2818</v>
      </c>
      <c r="AA1754" s="78" t="s">
        <v>478</v>
      </c>
      <c r="AB1754" s="76" t="s">
        <v>2821</v>
      </c>
      <c r="AC1754" s="78"/>
    </row>
    <row r="1755" spans="1:29" x14ac:dyDescent="0.35">
      <c r="A1755" s="10" t="s">
        <v>4240</v>
      </c>
      <c r="B1755" s="76" t="s">
        <v>2834</v>
      </c>
      <c r="C1755" s="76">
        <f>C1754+(BudgetsQTable[[#This Row],[lead]]&lt;&gt;K1754)</f>
        <v>220</v>
      </c>
      <c r="D1755" s="76">
        <f>D1754*(BudgetsQTable[[#This Row],[lead]]=K1754)+(BudgetsQTable[[#This Row],[prop_id]]&lt;&gt;A1754)</f>
        <v>2</v>
      </c>
      <c r="E1755" s="77">
        <v>43005.59097222222</v>
      </c>
      <c r="F1755" s="78" t="s">
        <v>2817</v>
      </c>
      <c r="G1755" s="78" t="s">
        <v>2818</v>
      </c>
      <c r="H1755" s="78" t="s">
        <v>478</v>
      </c>
      <c r="I1755" s="76" t="s">
        <v>1069</v>
      </c>
      <c r="J1755" s="76" t="s">
        <v>4243</v>
      </c>
      <c r="K1755" s="78" t="s">
        <v>1892</v>
      </c>
      <c r="L1755" s="7" t="str">
        <f>IF(BudgetsQTable[[#This Row],[pi_last_name]]=" ","",HYPERLINK("https://www.ejacket.nsf.gov/ej/showProposal.do?Continue=Y&amp;ID="&amp;BudgetsQTable[[#This Row],[prop_id]],BudgetsQTable[[#This Row],[prop_id]]))</f>
        <v>1763736</v>
      </c>
      <c r="M1755" s="78" t="s">
        <v>4241</v>
      </c>
      <c r="N1755" s="7" t="str">
        <f>IF(BudgetsQTable[[#This Row],[pi_last_name]]=" ","",HYPERLINK("mailto:"&amp;BudgetsQTable[[#This Row],[pi_email]]&amp;"&amp;subject=Your NSF Proposal:  "&amp;BudgetsQTable[[#This Row],[prop_id]],BudgetsQTable[[#This Row],[pi_email]]))</f>
        <v>galagic@gmail.com</v>
      </c>
      <c r="O1755" s="78" t="s">
        <v>2926</v>
      </c>
      <c r="P1755" s="78"/>
      <c r="Q1755" s="78"/>
      <c r="R1755" s="79"/>
      <c r="S1755" s="79"/>
      <c r="T1755" s="79"/>
      <c r="U1755" s="80"/>
      <c r="V1755" s="78">
        <v>0</v>
      </c>
      <c r="W1755" s="78"/>
      <c r="X1755" s="11" t="str">
        <f ca="1">IF(ISBLANK(BudgetsQTable[[#This Row],[budg_seq_yr]]),"FY"&amp;fiscalyear,"FY"&amp;fiscalyear-1+BudgetsQTable[[#This Row],[budg_seq_yr]])</f>
        <v>FY18</v>
      </c>
      <c r="Y1755" s="79">
        <v>275000</v>
      </c>
      <c r="Z1755" s="78" t="s">
        <v>2818</v>
      </c>
      <c r="AA1755" s="78" t="s">
        <v>478</v>
      </c>
      <c r="AB1755" s="76" t="s">
        <v>2821</v>
      </c>
      <c r="AC1755" s="78"/>
    </row>
    <row r="1756" spans="1:29" x14ac:dyDescent="0.35">
      <c r="A1756" s="10" t="s">
        <v>4240</v>
      </c>
      <c r="B1756" s="76" t="s">
        <v>2834</v>
      </c>
      <c r="C1756" s="76">
        <f>C1755+(BudgetsQTable[[#This Row],[lead]]&lt;&gt;K1755)</f>
        <v>220</v>
      </c>
      <c r="D1756" s="76">
        <f>D1755*(BudgetsQTable[[#This Row],[lead]]=K1755)+(BudgetsQTable[[#This Row],[prop_id]]&lt;&gt;A1755)</f>
        <v>2</v>
      </c>
      <c r="E1756" s="77">
        <v>43005.59097222222</v>
      </c>
      <c r="F1756" s="78" t="s">
        <v>2817</v>
      </c>
      <c r="G1756" s="78" t="s">
        <v>2818</v>
      </c>
      <c r="H1756" s="78" t="s">
        <v>478</v>
      </c>
      <c r="I1756" s="76" t="s">
        <v>1069</v>
      </c>
      <c r="J1756" s="76" t="s">
        <v>753</v>
      </c>
      <c r="K1756" s="78" t="s">
        <v>1892</v>
      </c>
      <c r="L1756" s="7" t="str">
        <f>IF(BudgetsQTable[[#This Row],[pi_last_name]]=" ","",HYPERLINK("https://www.ejacket.nsf.gov/ej/showProposal.do?Continue=Y&amp;ID="&amp;BudgetsQTable[[#This Row],[prop_id]],BudgetsQTable[[#This Row],[prop_id]]))</f>
        <v/>
      </c>
      <c r="M1756" s="78" t="s">
        <v>753</v>
      </c>
      <c r="N1756" s="7" t="str">
        <f>IF(BudgetsQTable[[#This Row],[pi_last_name]]=" ","",HYPERLINK("mailto:"&amp;BudgetsQTable[[#This Row],[pi_email]]&amp;"&amp;subject=Your NSF Proposal:  "&amp;BudgetsQTable[[#This Row],[prop_id]],BudgetsQTable[[#This Row],[pi_email]]))</f>
        <v/>
      </c>
      <c r="O1756" s="78" t="s">
        <v>753</v>
      </c>
      <c r="P1756" s="78">
        <v>1</v>
      </c>
      <c r="Q1756" s="78">
        <v>0</v>
      </c>
      <c r="R1756" s="79">
        <v>0</v>
      </c>
      <c r="S1756" s="79">
        <v>0</v>
      </c>
      <c r="T1756" s="79">
        <v>0</v>
      </c>
      <c r="U1756" s="80">
        <v>91884</v>
      </c>
      <c r="V1756" s="78">
        <v>0</v>
      </c>
      <c r="W1756" s="78">
        <v>1</v>
      </c>
      <c r="X1756" s="11" t="str">
        <f ca="1">IF(ISBLANK(BudgetsQTable[[#This Row],[budg_seq_yr]]),"FY"&amp;fiscalyear,"FY"&amp;fiscalyear-1+BudgetsQTable[[#This Row],[budg_seq_yr]])</f>
        <v>FY18</v>
      </c>
      <c r="Y1756" s="79">
        <v>91884</v>
      </c>
      <c r="Z1756" s="78" t="s">
        <v>2818</v>
      </c>
      <c r="AA1756" s="78" t="s">
        <v>478</v>
      </c>
      <c r="AB1756" s="76" t="s">
        <v>2821</v>
      </c>
      <c r="AC1756" s="78"/>
    </row>
    <row r="1757" spans="1:29" x14ac:dyDescent="0.35">
      <c r="A1757" s="10" t="s">
        <v>4240</v>
      </c>
      <c r="B1757" s="76" t="s">
        <v>2834</v>
      </c>
      <c r="C1757" s="76">
        <f>C1756+(BudgetsQTable[[#This Row],[lead]]&lt;&gt;K1756)</f>
        <v>220</v>
      </c>
      <c r="D1757" s="76">
        <f>D1756*(BudgetsQTable[[#This Row],[lead]]=K1756)+(BudgetsQTable[[#This Row],[prop_id]]&lt;&gt;A1756)</f>
        <v>2</v>
      </c>
      <c r="E1757" s="77">
        <v>43005.59097222222</v>
      </c>
      <c r="F1757" s="78" t="s">
        <v>2817</v>
      </c>
      <c r="G1757" s="78" t="s">
        <v>2818</v>
      </c>
      <c r="H1757" s="78" t="s">
        <v>478</v>
      </c>
      <c r="I1757" s="76" t="s">
        <v>1069</v>
      </c>
      <c r="J1757" s="76" t="s">
        <v>753</v>
      </c>
      <c r="K1757" s="78" t="s">
        <v>1892</v>
      </c>
      <c r="L1757" s="7" t="str">
        <f>IF(BudgetsQTable[[#This Row],[pi_last_name]]=" ","",HYPERLINK("https://www.ejacket.nsf.gov/ej/showProposal.do?Continue=Y&amp;ID="&amp;BudgetsQTable[[#This Row],[prop_id]],BudgetsQTable[[#This Row],[prop_id]]))</f>
        <v/>
      </c>
      <c r="M1757" s="78" t="s">
        <v>753</v>
      </c>
      <c r="N1757" s="7" t="str">
        <f>IF(BudgetsQTable[[#This Row],[pi_last_name]]=" ","",HYPERLINK("mailto:"&amp;BudgetsQTable[[#This Row],[pi_email]]&amp;"&amp;subject=Your NSF Proposal:  "&amp;BudgetsQTable[[#This Row],[prop_id]],BudgetsQTable[[#This Row],[pi_email]]))</f>
        <v/>
      </c>
      <c r="O1757" s="78" t="s">
        <v>753</v>
      </c>
      <c r="P1757" s="78">
        <v>1</v>
      </c>
      <c r="Q1757" s="78">
        <v>0</v>
      </c>
      <c r="R1757" s="79">
        <v>0</v>
      </c>
      <c r="S1757" s="79">
        <v>0</v>
      </c>
      <c r="T1757" s="79">
        <v>0</v>
      </c>
      <c r="U1757" s="80">
        <v>89716</v>
      </c>
      <c r="V1757" s="78">
        <v>0</v>
      </c>
      <c r="W1757" s="78">
        <v>2</v>
      </c>
      <c r="X1757" s="11" t="str">
        <f ca="1">IF(ISBLANK(BudgetsQTable[[#This Row],[budg_seq_yr]]),"FY"&amp;fiscalyear,"FY"&amp;fiscalyear-1+BudgetsQTable[[#This Row],[budg_seq_yr]])</f>
        <v>FY19</v>
      </c>
      <c r="Y1757" s="79">
        <v>89716</v>
      </c>
      <c r="Z1757" s="78" t="s">
        <v>2818</v>
      </c>
      <c r="AA1757" s="78" t="s">
        <v>478</v>
      </c>
      <c r="AB1757" s="76" t="s">
        <v>2821</v>
      </c>
      <c r="AC1757" s="78"/>
    </row>
    <row r="1758" spans="1:29" x14ac:dyDescent="0.35">
      <c r="A1758" s="10" t="s">
        <v>4240</v>
      </c>
      <c r="B1758" s="76" t="s">
        <v>2834</v>
      </c>
      <c r="C1758" s="76">
        <f>C1757+(BudgetsQTable[[#This Row],[lead]]&lt;&gt;K1757)</f>
        <v>220</v>
      </c>
      <c r="D1758" s="76">
        <f>D1757*(BudgetsQTable[[#This Row],[lead]]=K1757)+(BudgetsQTable[[#This Row],[prop_id]]&lt;&gt;A1757)</f>
        <v>2</v>
      </c>
      <c r="E1758" s="77">
        <v>43005.59097222222</v>
      </c>
      <c r="F1758" s="78" t="s">
        <v>2817</v>
      </c>
      <c r="G1758" s="78" t="s">
        <v>2818</v>
      </c>
      <c r="H1758" s="78" t="s">
        <v>478</v>
      </c>
      <c r="I1758" s="76" t="s">
        <v>1069</v>
      </c>
      <c r="J1758" s="76" t="s">
        <v>753</v>
      </c>
      <c r="K1758" s="78" t="s">
        <v>1892</v>
      </c>
      <c r="L1758" s="7" t="str">
        <f>IF(BudgetsQTable[[#This Row],[pi_last_name]]=" ","",HYPERLINK("https://www.ejacket.nsf.gov/ej/showProposal.do?Continue=Y&amp;ID="&amp;BudgetsQTable[[#This Row],[prop_id]],BudgetsQTable[[#This Row],[prop_id]]))</f>
        <v/>
      </c>
      <c r="M1758" s="78" t="s">
        <v>753</v>
      </c>
      <c r="N1758" s="7" t="str">
        <f>IF(BudgetsQTable[[#This Row],[pi_last_name]]=" ","",HYPERLINK("mailto:"&amp;BudgetsQTable[[#This Row],[pi_email]]&amp;"&amp;subject=Your NSF Proposal:  "&amp;BudgetsQTable[[#This Row],[prop_id]],BudgetsQTable[[#This Row],[pi_email]]))</f>
        <v/>
      </c>
      <c r="O1758" s="78" t="s">
        <v>753</v>
      </c>
      <c r="P1758" s="78">
        <v>1</v>
      </c>
      <c r="Q1758" s="78">
        <v>0</v>
      </c>
      <c r="R1758" s="79">
        <v>0</v>
      </c>
      <c r="S1758" s="79">
        <v>0</v>
      </c>
      <c r="T1758" s="79">
        <v>0</v>
      </c>
      <c r="U1758" s="80">
        <v>93400</v>
      </c>
      <c r="V1758" s="78">
        <v>0</v>
      </c>
      <c r="W1758" s="78">
        <v>3</v>
      </c>
      <c r="X1758" s="11" t="str">
        <f ca="1">IF(ISBLANK(BudgetsQTable[[#This Row],[budg_seq_yr]]),"FY"&amp;fiscalyear,"FY"&amp;fiscalyear-1+BudgetsQTable[[#This Row],[budg_seq_yr]])</f>
        <v>FY20</v>
      </c>
      <c r="Y1758" s="79">
        <v>93400</v>
      </c>
      <c r="Z1758" s="78" t="s">
        <v>2818</v>
      </c>
      <c r="AA1758" s="78" t="s">
        <v>478</v>
      </c>
      <c r="AB1758" s="76" t="s">
        <v>2821</v>
      </c>
      <c r="AC1758" s="78"/>
    </row>
    <row r="1759" spans="1:29" x14ac:dyDescent="0.35">
      <c r="A1759" s="10" t="s">
        <v>4245</v>
      </c>
      <c r="B1759" s="76" t="s">
        <v>2834</v>
      </c>
      <c r="C1759" s="76">
        <f>C1758+(BudgetsQTable[[#This Row],[lead]]&lt;&gt;K1758)</f>
        <v>220</v>
      </c>
      <c r="D1759" s="76">
        <f>D1758*(BudgetsQTable[[#This Row],[lead]]=K1758)+(BudgetsQTable[[#This Row],[prop_id]]&lt;&gt;A1758)</f>
        <v>3</v>
      </c>
      <c r="E1759" s="77">
        <v>43005.727777777778</v>
      </c>
      <c r="F1759" s="78" t="s">
        <v>2817</v>
      </c>
      <c r="G1759" s="78" t="s">
        <v>2818</v>
      </c>
      <c r="H1759" s="78" t="s">
        <v>478</v>
      </c>
      <c r="I1759" s="76" t="s">
        <v>1069</v>
      </c>
      <c r="J1759" s="76" t="s">
        <v>4247</v>
      </c>
      <c r="K1759" s="78" t="s">
        <v>1892</v>
      </c>
      <c r="L1759" s="7" t="str">
        <f>IF(BudgetsQTable[[#This Row],[pi_last_name]]=" ","",HYPERLINK("https://www.ejacket.nsf.gov/ej/showProposal.do?Continue=Y&amp;ID="&amp;BudgetsQTable[[#This Row],[prop_id]],BudgetsQTable[[#This Row],[prop_id]]))</f>
        <v>1764042</v>
      </c>
      <c r="M1759" s="78" t="s">
        <v>2218</v>
      </c>
      <c r="N1759" s="7" t="str">
        <f>IF(BudgetsQTable[[#This Row],[pi_last_name]]=" ","",HYPERLINK("mailto:"&amp;BudgetsQTable[[#This Row],[pi_email]]&amp;"&amp;subject=Your NSF Proposal:  "&amp;BudgetsQTable[[#This Row],[prop_id]],BudgetsQTable[[#This Row],[pi_email]]))</f>
        <v>fsong@pdx.edu</v>
      </c>
      <c r="O1759" s="78" t="s">
        <v>4246</v>
      </c>
      <c r="P1759" s="78"/>
      <c r="Q1759" s="78"/>
      <c r="R1759" s="79"/>
      <c r="S1759" s="79"/>
      <c r="T1759" s="79"/>
      <c r="U1759" s="80"/>
      <c r="V1759" s="78">
        <v>0</v>
      </c>
      <c r="W1759" s="78"/>
      <c r="X1759" s="11" t="str">
        <f ca="1">IF(ISBLANK(BudgetsQTable[[#This Row],[budg_seq_yr]]),"FY"&amp;fiscalyear,"FY"&amp;fiscalyear-1+BudgetsQTable[[#This Row],[budg_seq_yr]])</f>
        <v>FY18</v>
      </c>
      <c r="Y1759" s="79">
        <v>274752</v>
      </c>
      <c r="Z1759" s="78" t="s">
        <v>2818</v>
      </c>
      <c r="AA1759" s="78" t="s">
        <v>478</v>
      </c>
      <c r="AB1759" s="76" t="s">
        <v>2821</v>
      </c>
      <c r="AC1759" s="78"/>
    </row>
    <row r="1760" spans="1:29" x14ac:dyDescent="0.35">
      <c r="A1760" s="10" t="s">
        <v>4245</v>
      </c>
      <c r="B1760" s="76" t="s">
        <v>2834</v>
      </c>
      <c r="C1760" s="76">
        <f>C1759+(BudgetsQTable[[#This Row],[lead]]&lt;&gt;K1759)</f>
        <v>220</v>
      </c>
      <c r="D1760" s="76">
        <f>D1759*(BudgetsQTable[[#This Row],[lead]]=K1759)+(BudgetsQTable[[#This Row],[prop_id]]&lt;&gt;A1759)</f>
        <v>3</v>
      </c>
      <c r="E1760" s="77">
        <v>43005.727777777778</v>
      </c>
      <c r="F1760" s="78" t="s">
        <v>2817</v>
      </c>
      <c r="G1760" s="78" t="s">
        <v>2818</v>
      </c>
      <c r="H1760" s="78" t="s">
        <v>478</v>
      </c>
      <c r="I1760" s="76" t="s">
        <v>1069</v>
      </c>
      <c r="J1760" s="76" t="s">
        <v>753</v>
      </c>
      <c r="K1760" s="78" t="s">
        <v>1892</v>
      </c>
      <c r="L1760" s="7" t="str">
        <f>IF(BudgetsQTable[[#This Row],[pi_last_name]]=" ","",HYPERLINK("https://www.ejacket.nsf.gov/ej/showProposal.do?Continue=Y&amp;ID="&amp;BudgetsQTable[[#This Row],[prop_id]],BudgetsQTable[[#This Row],[prop_id]]))</f>
        <v/>
      </c>
      <c r="M1760" s="78" t="s">
        <v>753</v>
      </c>
      <c r="N1760" s="7" t="str">
        <f>IF(BudgetsQTable[[#This Row],[pi_last_name]]=" ","",HYPERLINK("mailto:"&amp;BudgetsQTable[[#This Row],[pi_email]]&amp;"&amp;subject=Your NSF Proposal:  "&amp;BudgetsQTable[[#This Row],[prop_id]],BudgetsQTable[[#This Row],[pi_email]]))</f>
        <v/>
      </c>
      <c r="O1760" s="78" t="s">
        <v>753</v>
      </c>
      <c r="P1760" s="78">
        <v>1</v>
      </c>
      <c r="Q1760" s="78">
        <v>1.5</v>
      </c>
      <c r="R1760" s="79">
        <v>0</v>
      </c>
      <c r="S1760" s="79">
        <v>5616</v>
      </c>
      <c r="T1760" s="79">
        <v>0</v>
      </c>
      <c r="U1760" s="80">
        <v>91289</v>
      </c>
      <c r="V1760" s="78">
        <v>0</v>
      </c>
      <c r="W1760" s="78">
        <v>1</v>
      </c>
      <c r="X1760" s="11" t="str">
        <f ca="1">IF(ISBLANK(BudgetsQTable[[#This Row],[budg_seq_yr]]),"FY"&amp;fiscalyear,"FY"&amp;fiscalyear-1+BudgetsQTable[[#This Row],[budg_seq_yr]])</f>
        <v>FY18</v>
      </c>
      <c r="Y1760" s="79">
        <v>91289</v>
      </c>
      <c r="Z1760" s="78" t="s">
        <v>2818</v>
      </c>
      <c r="AA1760" s="78" t="s">
        <v>478</v>
      </c>
      <c r="AB1760" s="76" t="s">
        <v>2821</v>
      </c>
      <c r="AC1760" s="78"/>
    </row>
    <row r="1761" spans="1:29" x14ac:dyDescent="0.35">
      <c r="A1761" s="10" t="s">
        <v>4245</v>
      </c>
      <c r="B1761" s="76" t="s">
        <v>2834</v>
      </c>
      <c r="C1761" s="76">
        <f>C1760+(BudgetsQTable[[#This Row],[lead]]&lt;&gt;K1760)</f>
        <v>220</v>
      </c>
      <c r="D1761" s="76">
        <f>D1760*(BudgetsQTable[[#This Row],[lead]]=K1760)+(BudgetsQTable[[#This Row],[prop_id]]&lt;&gt;A1760)</f>
        <v>3</v>
      </c>
      <c r="E1761" s="77">
        <v>43005.727777777778</v>
      </c>
      <c r="F1761" s="78" t="s">
        <v>2817</v>
      </c>
      <c r="G1761" s="78" t="s">
        <v>2818</v>
      </c>
      <c r="H1761" s="78" t="s">
        <v>478</v>
      </c>
      <c r="I1761" s="76" t="s">
        <v>1069</v>
      </c>
      <c r="J1761" s="76" t="s">
        <v>753</v>
      </c>
      <c r="K1761" s="78" t="s">
        <v>1892</v>
      </c>
      <c r="L1761" s="7" t="str">
        <f>IF(BudgetsQTable[[#This Row],[pi_last_name]]=" ","",HYPERLINK("https://www.ejacket.nsf.gov/ej/showProposal.do?Continue=Y&amp;ID="&amp;BudgetsQTable[[#This Row],[prop_id]],BudgetsQTable[[#This Row],[prop_id]]))</f>
        <v/>
      </c>
      <c r="M1761" s="78" t="s">
        <v>753</v>
      </c>
      <c r="N1761" s="7" t="str">
        <f>IF(BudgetsQTable[[#This Row],[pi_last_name]]=" ","",HYPERLINK("mailto:"&amp;BudgetsQTable[[#This Row],[pi_email]]&amp;"&amp;subject=Your NSF Proposal:  "&amp;BudgetsQTable[[#This Row],[prop_id]],BudgetsQTable[[#This Row],[pi_email]]))</f>
        <v/>
      </c>
      <c r="O1761" s="78" t="s">
        <v>753</v>
      </c>
      <c r="P1761" s="78">
        <v>1</v>
      </c>
      <c r="Q1761" s="78">
        <v>1.5</v>
      </c>
      <c r="R1761" s="79">
        <v>0</v>
      </c>
      <c r="S1761" s="79">
        <v>3029</v>
      </c>
      <c r="T1761" s="79">
        <v>0</v>
      </c>
      <c r="U1761" s="80">
        <v>90233</v>
      </c>
      <c r="V1761" s="78">
        <v>0</v>
      </c>
      <c r="W1761" s="78">
        <v>2</v>
      </c>
      <c r="X1761" s="11" t="str">
        <f ca="1">IF(ISBLANK(BudgetsQTable[[#This Row],[budg_seq_yr]]),"FY"&amp;fiscalyear,"FY"&amp;fiscalyear-1+BudgetsQTable[[#This Row],[budg_seq_yr]])</f>
        <v>FY19</v>
      </c>
      <c r="Y1761" s="79">
        <v>90233</v>
      </c>
      <c r="Z1761" s="78" t="s">
        <v>2818</v>
      </c>
      <c r="AA1761" s="78" t="s">
        <v>478</v>
      </c>
      <c r="AB1761" s="76" t="s">
        <v>2821</v>
      </c>
      <c r="AC1761" s="78"/>
    </row>
    <row r="1762" spans="1:29" x14ac:dyDescent="0.35">
      <c r="A1762" s="10" t="s">
        <v>4245</v>
      </c>
      <c r="B1762" s="76" t="s">
        <v>2834</v>
      </c>
      <c r="C1762" s="76">
        <f>C1761+(BudgetsQTable[[#This Row],[lead]]&lt;&gt;K1761)</f>
        <v>220</v>
      </c>
      <c r="D1762" s="76">
        <f>D1761*(BudgetsQTable[[#This Row],[lead]]=K1761)+(BudgetsQTable[[#This Row],[prop_id]]&lt;&gt;A1761)</f>
        <v>3</v>
      </c>
      <c r="E1762" s="77">
        <v>43005.727777777778</v>
      </c>
      <c r="F1762" s="78" t="s">
        <v>2817</v>
      </c>
      <c r="G1762" s="78" t="s">
        <v>2818</v>
      </c>
      <c r="H1762" s="78" t="s">
        <v>478</v>
      </c>
      <c r="I1762" s="76" t="s">
        <v>1069</v>
      </c>
      <c r="J1762" s="76" t="s">
        <v>753</v>
      </c>
      <c r="K1762" s="78" t="s">
        <v>1892</v>
      </c>
      <c r="L1762" s="7" t="str">
        <f>IF(BudgetsQTable[[#This Row],[pi_last_name]]=" ","",HYPERLINK("https://www.ejacket.nsf.gov/ej/showProposal.do?Continue=Y&amp;ID="&amp;BudgetsQTable[[#This Row],[prop_id]],BudgetsQTable[[#This Row],[prop_id]]))</f>
        <v/>
      </c>
      <c r="M1762" s="78" t="s">
        <v>753</v>
      </c>
      <c r="N1762" s="7" t="str">
        <f>IF(BudgetsQTable[[#This Row],[pi_last_name]]=" ","",HYPERLINK("mailto:"&amp;BudgetsQTable[[#This Row],[pi_email]]&amp;"&amp;subject=Your NSF Proposal:  "&amp;BudgetsQTable[[#This Row],[prop_id]],BudgetsQTable[[#This Row],[pi_email]]))</f>
        <v/>
      </c>
      <c r="O1762" s="78" t="s">
        <v>753</v>
      </c>
      <c r="P1762" s="78">
        <v>1</v>
      </c>
      <c r="Q1762" s="78">
        <v>1.5</v>
      </c>
      <c r="R1762" s="79">
        <v>0</v>
      </c>
      <c r="S1762" s="79">
        <v>3102</v>
      </c>
      <c r="T1762" s="79">
        <v>0</v>
      </c>
      <c r="U1762" s="80">
        <v>93230</v>
      </c>
      <c r="V1762" s="78">
        <v>0</v>
      </c>
      <c r="W1762" s="78">
        <v>3</v>
      </c>
      <c r="X1762" s="11" t="str">
        <f ca="1">IF(ISBLANK(BudgetsQTable[[#This Row],[budg_seq_yr]]),"FY"&amp;fiscalyear,"FY"&amp;fiscalyear-1+BudgetsQTable[[#This Row],[budg_seq_yr]])</f>
        <v>FY20</v>
      </c>
      <c r="Y1762" s="79">
        <v>93230</v>
      </c>
      <c r="Z1762" s="78" t="s">
        <v>2818</v>
      </c>
      <c r="AA1762" s="78" t="s">
        <v>478</v>
      </c>
      <c r="AB1762" s="76" t="s">
        <v>2821</v>
      </c>
      <c r="AC1762" s="78"/>
    </row>
    <row r="1763" spans="1:29" x14ac:dyDescent="0.35">
      <c r="A1763" s="10" t="s">
        <v>1900</v>
      </c>
      <c r="B1763" s="76" t="s">
        <v>2863</v>
      </c>
      <c r="C1763" s="76">
        <f>C1762+(BudgetsQTable[[#This Row],[lead]]&lt;&gt;K1762)</f>
        <v>221</v>
      </c>
      <c r="D1763" s="76">
        <f>D1762*(BudgetsQTable[[#This Row],[lead]]=K1762)+(BudgetsQTable[[#This Row],[prop_id]]&lt;&gt;A1762)</f>
        <v>1</v>
      </c>
      <c r="E1763" s="77">
        <v>43005.606249999997</v>
      </c>
      <c r="F1763" s="78" t="s">
        <v>2868</v>
      </c>
      <c r="G1763" s="78" t="s">
        <v>2869</v>
      </c>
      <c r="H1763" s="78" t="s">
        <v>466</v>
      </c>
      <c r="I1763" s="76" t="s">
        <v>1882</v>
      </c>
      <c r="J1763" s="76" t="s">
        <v>4250</v>
      </c>
      <c r="K1763" s="78" t="s">
        <v>1900</v>
      </c>
      <c r="L1763" s="7" t="str">
        <f>IF(BudgetsQTable[[#This Row],[pi_last_name]]=" ","",HYPERLINK("https://www.ejacket.nsf.gov/ej/showProposal.do?Continue=Y&amp;ID="&amp;BudgetsQTable[[#This Row],[prop_id]],BudgetsQTable[[#This Row],[prop_id]]))</f>
        <v>1763775</v>
      </c>
      <c r="M1763" s="78" t="s">
        <v>1901</v>
      </c>
      <c r="N1763" s="7" t="str">
        <f>IF(BudgetsQTable[[#This Row],[pi_last_name]]=" ","",HYPERLINK("mailto:"&amp;BudgetsQTable[[#This Row],[pi_email]]&amp;"&amp;subject=Your NSF Proposal:  "&amp;BudgetsQTable[[#This Row],[prop_id]],BudgetsQTable[[#This Row],[pi_email]]))</f>
        <v>ygl@utdallas.edu</v>
      </c>
      <c r="O1763" s="78" t="s">
        <v>2990</v>
      </c>
      <c r="P1763" s="78"/>
      <c r="Q1763" s="78"/>
      <c r="R1763" s="79"/>
      <c r="S1763" s="79"/>
      <c r="T1763" s="79"/>
      <c r="U1763" s="80"/>
      <c r="V1763" s="78">
        <v>0</v>
      </c>
      <c r="W1763" s="78"/>
      <c r="X1763" s="11" t="str">
        <f ca="1">IF(ISBLANK(BudgetsQTable[[#This Row],[budg_seq_yr]]),"FY"&amp;fiscalyear,"FY"&amp;fiscalyear-1+BudgetsQTable[[#This Row],[budg_seq_yr]])</f>
        <v>FY18</v>
      </c>
      <c r="Y1763" s="79">
        <v>855651</v>
      </c>
      <c r="Z1763" s="78" t="s">
        <v>2869</v>
      </c>
      <c r="AA1763" s="78" t="s">
        <v>466</v>
      </c>
      <c r="AB1763" s="76" t="s">
        <v>2821</v>
      </c>
      <c r="AC1763" s="78" t="s">
        <v>2884</v>
      </c>
    </row>
    <row r="1764" spans="1:29" x14ac:dyDescent="0.35">
      <c r="A1764" s="10" t="s">
        <v>1900</v>
      </c>
      <c r="B1764" s="76" t="s">
        <v>2863</v>
      </c>
      <c r="C1764" s="76">
        <f>C1763+(BudgetsQTable[[#This Row],[lead]]&lt;&gt;K1763)</f>
        <v>221</v>
      </c>
      <c r="D1764" s="76">
        <f>D1763*(BudgetsQTable[[#This Row],[lead]]=K1763)+(BudgetsQTable[[#This Row],[prop_id]]&lt;&gt;A1763)</f>
        <v>1</v>
      </c>
      <c r="E1764" s="77">
        <v>43005.606249999997</v>
      </c>
      <c r="F1764" s="78" t="s">
        <v>2868</v>
      </c>
      <c r="G1764" s="78" t="s">
        <v>2869</v>
      </c>
      <c r="H1764" s="78" t="s">
        <v>466</v>
      </c>
      <c r="I1764" s="76" t="s">
        <v>1882</v>
      </c>
      <c r="J1764" s="76" t="s">
        <v>753</v>
      </c>
      <c r="K1764" s="78" t="s">
        <v>1900</v>
      </c>
      <c r="L1764" s="7" t="str">
        <f>IF(BudgetsQTable[[#This Row],[pi_last_name]]=" ","",HYPERLINK("https://www.ejacket.nsf.gov/ej/showProposal.do?Continue=Y&amp;ID="&amp;BudgetsQTable[[#This Row],[prop_id]],BudgetsQTable[[#This Row],[prop_id]]))</f>
        <v/>
      </c>
      <c r="M1764" s="78" t="s">
        <v>753</v>
      </c>
      <c r="N1764" s="7" t="str">
        <f>IF(BudgetsQTable[[#This Row],[pi_last_name]]=" ","",HYPERLINK("mailto:"&amp;BudgetsQTable[[#This Row],[pi_email]]&amp;"&amp;subject=Your NSF Proposal:  "&amp;BudgetsQTable[[#This Row],[prop_id]],BudgetsQTable[[#This Row],[pi_email]]))</f>
        <v/>
      </c>
      <c r="O1764" s="78" t="s">
        <v>753</v>
      </c>
      <c r="P1764" s="78">
        <v>2</v>
      </c>
      <c r="Q1764" s="78">
        <v>2</v>
      </c>
      <c r="R1764" s="79">
        <v>50004</v>
      </c>
      <c r="S1764" s="79">
        <v>6000</v>
      </c>
      <c r="T1764" s="79">
        <v>0</v>
      </c>
      <c r="U1764" s="80">
        <v>282634</v>
      </c>
      <c r="V1764" s="78">
        <v>0</v>
      </c>
      <c r="W1764" s="78">
        <v>1</v>
      </c>
      <c r="X1764" s="11" t="str">
        <f ca="1">IF(ISBLANK(BudgetsQTable[[#This Row],[budg_seq_yr]]),"FY"&amp;fiscalyear,"FY"&amp;fiscalyear-1+BudgetsQTable[[#This Row],[budg_seq_yr]])</f>
        <v>FY18</v>
      </c>
      <c r="Y1764" s="79">
        <v>282634</v>
      </c>
      <c r="Z1764" s="78" t="s">
        <v>2869</v>
      </c>
      <c r="AA1764" s="78" t="s">
        <v>466</v>
      </c>
      <c r="AB1764" s="76" t="s">
        <v>2821</v>
      </c>
      <c r="AC1764" s="78" t="s">
        <v>2884</v>
      </c>
    </row>
    <row r="1765" spans="1:29" x14ac:dyDescent="0.35">
      <c r="A1765" s="10" t="s">
        <v>1900</v>
      </c>
      <c r="B1765" s="76" t="s">
        <v>2863</v>
      </c>
      <c r="C1765" s="76">
        <f>C1764+(BudgetsQTable[[#This Row],[lead]]&lt;&gt;K1764)</f>
        <v>221</v>
      </c>
      <c r="D1765" s="76">
        <f>D1764*(BudgetsQTable[[#This Row],[lead]]=K1764)+(BudgetsQTable[[#This Row],[prop_id]]&lt;&gt;A1764)</f>
        <v>1</v>
      </c>
      <c r="E1765" s="77">
        <v>43005.606249999997</v>
      </c>
      <c r="F1765" s="78" t="s">
        <v>2868</v>
      </c>
      <c r="G1765" s="78" t="s">
        <v>2869</v>
      </c>
      <c r="H1765" s="78" t="s">
        <v>466</v>
      </c>
      <c r="I1765" s="76" t="s">
        <v>1882</v>
      </c>
      <c r="J1765" s="76" t="s">
        <v>753</v>
      </c>
      <c r="K1765" s="78" t="s">
        <v>1900</v>
      </c>
      <c r="L1765" s="7" t="str">
        <f>IF(BudgetsQTable[[#This Row],[pi_last_name]]=" ","",HYPERLINK("https://www.ejacket.nsf.gov/ej/showProposal.do?Continue=Y&amp;ID="&amp;BudgetsQTable[[#This Row],[prop_id]],BudgetsQTable[[#This Row],[prop_id]]))</f>
        <v/>
      </c>
      <c r="M1765" s="78" t="s">
        <v>753</v>
      </c>
      <c r="N1765" s="7" t="str">
        <f>IF(BudgetsQTable[[#This Row],[pi_last_name]]=" ","",HYPERLINK("mailto:"&amp;BudgetsQTable[[#This Row],[pi_email]]&amp;"&amp;subject=Your NSF Proposal:  "&amp;BudgetsQTable[[#This Row],[prop_id]],BudgetsQTable[[#This Row],[pi_email]]))</f>
        <v/>
      </c>
      <c r="O1765" s="78" t="s">
        <v>753</v>
      </c>
      <c r="P1765" s="78">
        <v>2</v>
      </c>
      <c r="Q1765" s="78">
        <v>2</v>
      </c>
      <c r="R1765" s="79">
        <v>51504</v>
      </c>
      <c r="S1765" s="79">
        <v>6000</v>
      </c>
      <c r="T1765" s="79">
        <v>0</v>
      </c>
      <c r="U1765" s="80">
        <v>282591</v>
      </c>
      <c r="V1765" s="78">
        <v>0</v>
      </c>
      <c r="W1765" s="78">
        <v>2</v>
      </c>
      <c r="X1765" s="11" t="str">
        <f ca="1">IF(ISBLANK(BudgetsQTable[[#This Row],[budg_seq_yr]]),"FY"&amp;fiscalyear,"FY"&amp;fiscalyear-1+BudgetsQTable[[#This Row],[budg_seq_yr]])</f>
        <v>FY19</v>
      </c>
      <c r="Y1765" s="79">
        <v>282591</v>
      </c>
      <c r="Z1765" s="78" t="s">
        <v>2869</v>
      </c>
      <c r="AA1765" s="78" t="s">
        <v>466</v>
      </c>
      <c r="AB1765" s="76" t="s">
        <v>2821</v>
      </c>
      <c r="AC1765" s="78" t="s">
        <v>2884</v>
      </c>
    </row>
    <row r="1766" spans="1:29" x14ac:dyDescent="0.35">
      <c r="A1766" s="10" t="s">
        <v>1900</v>
      </c>
      <c r="B1766" s="76" t="s">
        <v>2863</v>
      </c>
      <c r="C1766" s="76">
        <f>C1765+(BudgetsQTable[[#This Row],[lead]]&lt;&gt;K1765)</f>
        <v>221</v>
      </c>
      <c r="D1766" s="76">
        <f>D1765*(BudgetsQTable[[#This Row],[lead]]=K1765)+(BudgetsQTable[[#This Row],[prop_id]]&lt;&gt;A1765)</f>
        <v>1</v>
      </c>
      <c r="E1766" s="77">
        <v>43005.606249999997</v>
      </c>
      <c r="F1766" s="78" t="s">
        <v>2868</v>
      </c>
      <c r="G1766" s="78" t="s">
        <v>2869</v>
      </c>
      <c r="H1766" s="78" t="s">
        <v>466</v>
      </c>
      <c r="I1766" s="76" t="s">
        <v>1882</v>
      </c>
      <c r="J1766" s="76" t="s">
        <v>753</v>
      </c>
      <c r="K1766" s="78" t="s">
        <v>1900</v>
      </c>
      <c r="L1766" s="7" t="str">
        <f>IF(BudgetsQTable[[#This Row],[pi_last_name]]=" ","",HYPERLINK("https://www.ejacket.nsf.gov/ej/showProposal.do?Continue=Y&amp;ID="&amp;BudgetsQTable[[#This Row],[prop_id]],BudgetsQTable[[#This Row],[prop_id]]))</f>
        <v/>
      </c>
      <c r="M1766" s="78" t="s">
        <v>753</v>
      </c>
      <c r="N1766" s="7" t="str">
        <f>IF(BudgetsQTable[[#This Row],[pi_last_name]]=" ","",HYPERLINK("mailto:"&amp;BudgetsQTable[[#This Row],[pi_email]]&amp;"&amp;subject=Your NSF Proposal:  "&amp;BudgetsQTable[[#This Row],[prop_id]],BudgetsQTable[[#This Row],[pi_email]]))</f>
        <v/>
      </c>
      <c r="O1766" s="78" t="s">
        <v>753</v>
      </c>
      <c r="P1766" s="78">
        <v>2</v>
      </c>
      <c r="Q1766" s="78">
        <v>2</v>
      </c>
      <c r="R1766" s="79">
        <v>53049</v>
      </c>
      <c r="S1766" s="79">
        <v>6000</v>
      </c>
      <c r="T1766" s="79">
        <v>0</v>
      </c>
      <c r="U1766" s="80">
        <v>290426</v>
      </c>
      <c r="V1766" s="78">
        <v>0</v>
      </c>
      <c r="W1766" s="78">
        <v>3</v>
      </c>
      <c r="X1766" s="11" t="str">
        <f ca="1">IF(ISBLANK(BudgetsQTable[[#This Row],[budg_seq_yr]]),"FY"&amp;fiscalyear,"FY"&amp;fiscalyear-1+BudgetsQTable[[#This Row],[budg_seq_yr]])</f>
        <v>FY20</v>
      </c>
      <c r="Y1766" s="79">
        <v>290426</v>
      </c>
      <c r="Z1766" s="78" t="s">
        <v>2869</v>
      </c>
      <c r="AA1766" s="78" t="s">
        <v>466</v>
      </c>
      <c r="AB1766" s="76" t="s">
        <v>2821</v>
      </c>
      <c r="AC1766" s="78" t="s">
        <v>2884</v>
      </c>
    </row>
    <row r="1767" spans="1:29" x14ac:dyDescent="0.35">
      <c r="A1767" s="10" t="s">
        <v>1903</v>
      </c>
      <c r="B1767" s="76" t="s">
        <v>2824</v>
      </c>
      <c r="C1767" s="76">
        <f>C1766+(BudgetsQTable[[#This Row],[lead]]&lt;&gt;K1766)</f>
        <v>222</v>
      </c>
      <c r="D1767" s="76">
        <f>D1766*(BudgetsQTable[[#This Row],[lead]]=K1766)+(BudgetsQTable[[#This Row],[prop_id]]&lt;&gt;A1766)</f>
        <v>1</v>
      </c>
      <c r="E1767" s="77">
        <v>43005.606944444444</v>
      </c>
      <c r="F1767" s="78" t="s">
        <v>2817</v>
      </c>
      <c r="G1767" s="78" t="s">
        <v>2818</v>
      </c>
      <c r="H1767" s="78" t="s">
        <v>476</v>
      </c>
      <c r="I1767" s="76" t="s">
        <v>948</v>
      </c>
      <c r="J1767" s="76" t="s">
        <v>4254</v>
      </c>
      <c r="K1767" s="78" t="s">
        <v>1903</v>
      </c>
      <c r="L1767" s="7" t="str">
        <f>IF(BudgetsQTable[[#This Row],[pi_last_name]]=" ","",HYPERLINK("https://www.ejacket.nsf.gov/ej/showProposal.do?Continue=Y&amp;ID="&amp;BudgetsQTable[[#This Row],[prop_id]],BudgetsQTable[[#This Row],[prop_id]]))</f>
        <v>1763777</v>
      </c>
      <c r="M1767" s="78" t="s">
        <v>1904</v>
      </c>
      <c r="N1767" s="7" t="str">
        <f>IF(BudgetsQTable[[#This Row],[pi_last_name]]=" ","",HYPERLINK("mailto:"&amp;BudgetsQTable[[#This Row],[pi_email]]&amp;"&amp;subject=Your NSF Proposal:  "&amp;BudgetsQTable[[#This Row],[prop_id]],BudgetsQTable[[#This Row],[pi_email]]))</f>
        <v>carver@cs.ua.edu</v>
      </c>
      <c r="O1767" s="78" t="s">
        <v>4252</v>
      </c>
      <c r="P1767" s="78"/>
      <c r="Q1767" s="78"/>
      <c r="R1767" s="79"/>
      <c r="S1767" s="79"/>
      <c r="T1767" s="79"/>
      <c r="U1767" s="80"/>
      <c r="V1767" s="78">
        <v>0</v>
      </c>
      <c r="W1767" s="78"/>
      <c r="X1767" s="11" t="str">
        <f ca="1">IF(ISBLANK(BudgetsQTable[[#This Row],[budg_seq_yr]]),"FY"&amp;fiscalyear,"FY"&amp;fiscalyear-1+BudgetsQTable[[#This Row],[budg_seq_yr]])</f>
        <v>FY18</v>
      </c>
      <c r="Y1767" s="79">
        <v>416220</v>
      </c>
      <c r="Z1767" s="78" t="s">
        <v>2818</v>
      </c>
      <c r="AA1767" s="78" t="s">
        <v>476</v>
      </c>
      <c r="AB1767" s="76" t="s">
        <v>2821</v>
      </c>
      <c r="AC1767" s="78" t="s">
        <v>4251</v>
      </c>
    </row>
    <row r="1768" spans="1:29" x14ac:dyDescent="0.35">
      <c r="A1768" s="10" t="s">
        <v>1903</v>
      </c>
      <c r="B1768" s="76" t="s">
        <v>2824</v>
      </c>
      <c r="C1768" s="76">
        <f>C1767+(BudgetsQTable[[#This Row],[lead]]&lt;&gt;K1767)</f>
        <v>222</v>
      </c>
      <c r="D1768" s="76">
        <f>D1767*(BudgetsQTable[[#This Row],[lead]]=K1767)+(BudgetsQTable[[#This Row],[prop_id]]&lt;&gt;A1767)</f>
        <v>1</v>
      </c>
      <c r="E1768" s="77">
        <v>43005.606944444444</v>
      </c>
      <c r="F1768" s="78" t="s">
        <v>2817</v>
      </c>
      <c r="G1768" s="78" t="s">
        <v>2818</v>
      </c>
      <c r="H1768" s="78" t="s">
        <v>476</v>
      </c>
      <c r="I1768" s="76" t="s">
        <v>948</v>
      </c>
      <c r="J1768" s="76" t="s">
        <v>753</v>
      </c>
      <c r="K1768" s="78" t="s">
        <v>1903</v>
      </c>
      <c r="L1768" s="7" t="str">
        <f>IF(BudgetsQTable[[#This Row],[pi_last_name]]=" ","",HYPERLINK("https://www.ejacket.nsf.gov/ej/showProposal.do?Continue=Y&amp;ID="&amp;BudgetsQTable[[#This Row],[prop_id]],BudgetsQTable[[#This Row],[prop_id]]))</f>
        <v/>
      </c>
      <c r="M1768" s="78" t="s">
        <v>753</v>
      </c>
      <c r="N1768" s="7" t="str">
        <f>IF(BudgetsQTable[[#This Row],[pi_last_name]]=" ","",HYPERLINK("mailto:"&amp;BudgetsQTable[[#This Row],[pi_email]]&amp;"&amp;subject=Your NSF Proposal:  "&amp;BudgetsQTable[[#This Row],[prop_id]],BudgetsQTable[[#This Row],[pi_email]]))</f>
        <v/>
      </c>
      <c r="O1768" s="78" t="s">
        <v>753</v>
      </c>
      <c r="P1768" s="78">
        <v>1</v>
      </c>
      <c r="Q1768" s="78">
        <v>1</v>
      </c>
      <c r="R1768" s="79">
        <v>0</v>
      </c>
      <c r="S1768" s="79">
        <v>4000</v>
      </c>
      <c r="T1768" s="79">
        <v>0</v>
      </c>
      <c r="U1768" s="80">
        <v>100439</v>
      </c>
      <c r="V1768" s="78">
        <v>0</v>
      </c>
      <c r="W1768" s="78">
        <v>1</v>
      </c>
      <c r="X1768" s="11" t="str">
        <f ca="1">IF(ISBLANK(BudgetsQTable[[#This Row],[budg_seq_yr]]),"FY"&amp;fiscalyear,"FY"&amp;fiscalyear-1+BudgetsQTable[[#This Row],[budg_seq_yr]])</f>
        <v>FY18</v>
      </c>
      <c r="Y1768" s="79">
        <v>100439</v>
      </c>
      <c r="Z1768" s="78" t="s">
        <v>2818</v>
      </c>
      <c r="AA1768" s="78" t="s">
        <v>476</v>
      </c>
      <c r="AB1768" s="76" t="s">
        <v>2821</v>
      </c>
      <c r="AC1768" s="78" t="s">
        <v>4251</v>
      </c>
    </row>
    <row r="1769" spans="1:29" x14ac:dyDescent="0.35">
      <c r="A1769" s="10" t="s">
        <v>1903</v>
      </c>
      <c r="B1769" s="76" t="s">
        <v>2824</v>
      </c>
      <c r="C1769" s="76">
        <f>C1768+(BudgetsQTable[[#This Row],[lead]]&lt;&gt;K1768)</f>
        <v>222</v>
      </c>
      <c r="D1769" s="76">
        <f>D1768*(BudgetsQTable[[#This Row],[lead]]=K1768)+(BudgetsQTable[[#This Row],[prop_id]]&lt;&gt;A1768)</f>
        <v>1</v>
      </c>
      <c r="E1769" s="77">
        <v>43005.606944444444</v>
      </c>
      <c r="F1769" s="78" t="s">
        <v>2817</v>
      </c>
      <c r="G1769" s="78" t="s">
        <v>2818</v>
      </c>
      <c r="H1769" s="78" t="s">
        <v>476</v>
      </c>
      <c r="I1769" s="76" t="s">
        <v>948</v>
      </c>
      <c r="J1769" s="76" t="s">
        <v>753</v>
      </c>
      <c r="K1769" s="78" t="s">
        <v>1903</v>
      </c>
      <c r="L1769" s="7" t="str">
        <f>IF(BudgetsQTable[[#This Row],[pi_last_name]]=" ","",HYPERLINK("https://www.ejacket.nsf.gov/ej/showProposal.do?Continue=Y&amp;ID="&amp;BudgetsQTable[[#This Row],[prop_id]],BudgetsQTable[[#This Row],[prop_id]]))</f>
        <v/>
      </c>
      <c r="M1769" s="78" t="s">
        <v>753</v>
      </c>
      <c r="N1769" s="7" t="str">
        <f>IF(BudgetsQTable[[#This Row],[pi_last_name]]=" ","",HYPERLINK("mailto:"&amp;BudgetsQTable[[#This Row],[pi_email]]&amp;"&amp;subject=Your NSF Proposal:  "&amp;BudgetsQTable[[#This Row],[prop_id]],BudgetsQTable[[#This Row],[pi_email]]))</f>
        <v/>
      </c>
      <c r="O1769" s="78" t="s">
        <v>753</v>
      </c>
      <c r="P1769" s="78">
        <v>1</v>
      </c>
      <c r="Q1769" s="78">
        <v>1</v>
      </c>
      <c r="R1769" s="79">
        <v>0</v>
      </c>
      <c r="S1769" s="79">
        <v>4000</v>
      </c>
      <c r="T1769" s="79">
        <v>0</v>
      </c>
      <c r="U1769" s="80">
        <v>102771</v>
      </c>
      <c r="V1769" s="78">
        <v>0</v>
      </c>
      <c r="W1769" s="78">
        <v>2</v>
      </c>
      <c r="X1769" s="11" t="str">
        <f ca="1">IF(ISBLANK(BudgetsQTable[[#This Row],[budg_seq_yr]]),"FY"&amp;fiscalyear,"FY"&amp;fiscalyear-1+BudgetsQTable[[#This Row],[budg_seq_yr]])</f>
        <v>FY19</v>
      </c>
      <c r="Y1769" s="79">
        <v>102771</v>
      </c>
      <c r="Z1769" s="78" t="s">
        <v>2818</v>
      </c>
      <c r="AA1769" s="78" t="s">
        <v>476</v>
      </c>
      <c r="AB1769" s="76" t="s">
        <v>2821</v>
      </c>
      <c r="AC1769" s="78" t="s">
        <v>4251</v>
      </c>
    </row>
    <row r="1770" spans="1:29" x14ac:dyDescent="0.35">
      <c r="A1770" s="10" t="s">
        <v>1903</v>
      </c>
      <c r="B1770" s="76" t="s">
        <v>2824</v>
      </c>
      <c r="C1770" s="76">
        <f>C1769+(BudgetsQTable[[#This Row],[lead]]&lt;&gt;K1769)</f>
        <v>222</v>
      </c>
      <c r="D1770" s="76">
        <f>D1769*(BudgetsQTable[[#This Row],[lead]]=K1769)+(BudgetsQTable[[#This Row],[prop_id]]&lt;&gt;A1769)</f>
        <v>1</v>
      </c>
      <c r="E1770" s="77">
        <v>43005.606944444444</v>
      </c>
      <c r="F1770" s="78" t="s">
        <v>2817</v>
      </c>
      <c r="G1770" s="78" t="s">
        <v>2818</v>
      </c>
      <c r="H1770" s="78" t="s">
        <v>476</v>
      </c>
      <c r="I1770" s="76" t="s">
        <v>948</v>
      </c>
      <c r="J1770" s="76" t="s">
        <v>753</v>
      </c>
      <c r="K1770" s="78" t="s">
        <v>1903</v>
      </c>
      <c r="L1770" s="7" t="str">
        <f>IF(BudgetsQTable[[#This Row],[pi_last_name]]=" ","",HYPERLINK("https://www.ejacket.nsf.gov/ej/showProposal.do?Continue=Y&amp;ID="&amp;BudgetsQTable[[#This Row],[prop_id]],BudgetsQTable[[#This Row],[prop_id]]))</f>
        <v/>
      </c>
      <c r="M1770" s="78" t="s">
        <v>753</v>
      </c>
      <c r="N1770" s="7" t="str">
        <f>IF(BudgetsQTable[[#This Row],[pi_last_name]]=" ","",HYPERLINK("mailto:"&amp;BudgetsQTable[[#This Row],[pi_email]]&amp;"&amp;subject=Your NSF Proposal:  "&amp;BudgetsQTable[[#This Row],[prop_id]],BudgetsQTable[[#This Row],[pi_email]]))</f>
        <v/>
      </c>
      <c r="O1770" s="78" t="s">
        <v>753</v>
      </c>
      <c r="P1770" s="78">
        <v>1</v>
      </c>
      <c r="Q1770" s="78">
        <v>1</v>
      </c>
      <c r="R1770" s="79">
        <v>0</v>
      </c>
      <c r="S1770" s="79">
        <v>4000</v>
      </c>
      <c r="T1770" s="79">
        <v>0</v>
      </c>
      <c r="U1770" s="80">
        <v>105220</v>
      </c>
      <c r="V1770" s="78">
        <v>0</v>
      </c>
      <c r="W1770" s="78">
        <v>3</v>
      </c>
      <c r="X1770" s="11" t="str">
        <f ca="1">IF(ISBLANK(BudgetsQTable[[#This Row],[budg_seq_yr]]),"FY"&amp;fiscalyear,"FY"&amp;fiscalyear-1+BudgetsQTable[[#This Row],[budg_seq_yr]])</f>
        <v>FY20</v>
      </c>
      <c r="Y1770" s="79">
        <v>105220</v>
      </c>
      <c r="Z1770" s="78" t="s">
        <v>2818</v>
      </c>
      <c r="AA1770" s="78" t="s">
        <v>476</v>
      </c>
      <c r="AB1770" s="76" t="s">
        <v>2821</v>
      </c>
      <c r="AC1770" s="78" t="s">
        <v>4251</v>
      </c>
    </row>
    <row r="1771" spans="1:29" x14ac:dyDescent="0.35">
      <c r="A1771" s="10" t="s">
        <v>1903</v>
      </c>
      <c r="B1771" s="76" t="s">
        <v>2824</v>
      </c>
      <c r="C1771" s="76">
        <f>C1770+(BudgetsQTable[[#This Row],[lead]]&lt;&gt;K1770)</f>
        <v>222</v>
      </c>
      <c r="D1771" s="76">
        <f>D1770*(BudgetsQTable[[#This Row],[lead]]=K1770)+(BudgetsQTable[[#This Row],[prop_id]]&lt;&gt;A1770)</f>
        <v>1</v>
      </c>
      <c r="E1771" s="77">
        <v>43005.606944444444</v>
      </c>
      <c r="F1771" s="78" t="s">
        <v>2817</v>
      </c>
      <c r="G1771" s="78" t="s">
        <v>2818</v>
      </c>
      <c r="H1771" s="78" t="s">
        <v>476</v>
      </c>
      <c r="I1771" s="76" t="s">
        <v>948</v>
      </c>
      <c r="J1771" s="76" t="s">
        <v>753</v>
      </c>
      <c r="K1771" s="78" t="s">
        <v>1903</v>
      </c>
      <c r="L1771" s="7" t="str">
        <f>IF(BudgetsQTable[[#This Row],[pi_last_name]]=" ","",HYPERLINK("https://www.ejacket.nsf.gov/ej/showProposal.do?Continue=Y&amp;ID="&amp;BudgetsQTable[[#This Row],[prop_id]],BudgetsQTable[[#This Row],[prop_id]]))</f>
        <v/>
      </c>
      <c r="M1771" s="78" t="s">
        <v>753</v>
      </c>
      <c r="N1771" s="7" t="str">
        <f>IF(BudgetsQTable[[#This Row],[pi_last_name]]=" ","",HYPERLINK("mailto:"&amp;BudgetsQTable[[#This Row],[pi_email]]&amp;"&amp;subject=Your NSF Proposal:  "&amp;BudgetsQTable[[#This Row],[prop_id]],BudgetsQTable[[#This Row],[pi_email]]))</f>
        <v/>
      </c>
      <c r="O1771" s="78" t="s">
        <v>753</v>
      </c>
      <c r="P1771" s="78">
        <v>1</v>
      </c>
      <c r="Q1771" s="78">
        <v>1</v>
      </c>
      <c r="R1771" s="79">
        <v>0</v>
      </c>
      <c r="S1771" s="79">
        <v>4000</v>
      </c>
      <c r="T1771" s="79">
        <v>0</v>
      </c>
      <c r="U1771" s="80">
        <v>107790</v>
      </c>
      <c r="V1771" s="78">
        <v>0</v>
      </c>
      <c r="W1771" s="78">
        <v>4</v>
      </c>
      <c r="X1771" s="11" t="str">
        <f ca="1">IF(ISBLANK(BudgetsQTable[[#This Row],[budg_seq_yr]]),"FY"&amp;fiscalyear,"FY"&amp;fiscalyear-1+BudgetsQTable[[#This Row],[budg_seq_yr]])</f>
        <v>FY21</v>
      </c>
      <c r="Y1771" s="79">
        <v>107790</v>
      </c>
      <c r="Z1771" s="78" t="s">
        <v>2818</v>
      </c>
      <c r="AA1771" s="78" t="s">
        <v>476</v>
      </c>
      <c r="AB1771" s="76" t="s">
        <v>2821</v>
      </c>
      <c r="AC1771" s="78" t="s">
        <v>4251</v>
      </c>
    </row>
    <row r="1772" spans="1:29" x14ac:dyDescent="0.35">
      <c r="A1772" s="10" t="s">
        <v>4255</v>
      </c>
      <c r="B1772" s="76" t="s">
        <v>2834</v>
      </c>
      <c r="C1772" s="76">
        <f>C1771+(BudgetsQTable[[#This Row],[lead]]&lt;&gt;K1771)</f>
        <v>222</v>
      </c>
      <c r="D1772" s="76">
        <f>D1771*(BudgetsQTable[[#This Row],[lead]]=K1771)+(BudgetsQTable[[#This Row],[prop_id]]&lt;&gt;A1771)</f>
        <v>2</v>
      </c>
      <c r="E1772" s="77">
        <v>43005.487500000003</v>
      </c>
      <c r="F1772" s="78" t="s">
        <v>2817</v>
      </c>
      <c r="G1772" s="78" t="s">
        <v>2818</v>
      </c>
      <c r="H1772" s="78" t="s">
        <v>476</v>
      </c>
      <c r="I1772" s="76" t="s">
        <v>948</v>
      </c>
      <c r="J1772" s="76" t="s">
        <v>4260</v>
      </c>
      <c r="K1772" s="78" t="s">
        <v>1903</v>
      </c>
      <c r="L1772" s="7" t="str">
        <f>IF(BudgetsQTable[[#This Row],[pi_last_name]]=" ","",HYPERLINK("https://www.ejacket.nsf.gov/ej/showProposal.do?Continue=Y&amp;ID="&amp;BudgetsQTable[[#This Row],[prop_id]],BudgetsQTable[[#This Row],[prop_id]]))</f>
        <v>1763572</v>
      </c>
      <c r="M1772" s="78" t="s">
        <v>4256</v>
      </c>
      <c r="N1772" s="7" t="str">
        <f>IF(BudgetsQTable[[#This Row],[pi_last_name]]=" ","",HYPERLINK("mailto:"&amp;BudgetsQTable[[#This Row],[pi_email]]&amp;"&amp;subject=Your NSF Proposal:  "&amp;BudgetsQTable[[#This Row],[prop_id]],BudgetsQTable[[#This Row],[pi_email]]))</f>
        <v>gursimran.walia@ndsu.edu</v>
      </c>
      <c r="O1772" s="78" t="s">
        <v>4258</v>
      </c>
      <c r="P1772" s="78"/>
      <c r="Q1772" s="78"/>
      <c r="R1772" s="79"/>
      <c r="S1772" s="79"/>
      <c r="T1772" s="79"/>
      <c r="U1772" s="80"/>
      <c r="V1772" s="78">
        <v>0</v>
      </c>
      <c r="W1772" s="78"/>
      <c r="X1772" s="11" t="str">
        <f ca="1">IF(ISBLANK(BudgetsQTable[[#This Row],[budg_seq_yr]]),"FY"&amp;fiscalyear,"FY"&amp;fiscalyear-1+BudgetsQTable[[#This Row],[budg_seq_yr]])</f>
        <v>FY18</v>
      </c>
      <c r="Y1772" s="79">
        <v>327587</v>
      </c>
      <c r="Z1772" s="78" t="s">
        <v>2818</v>
      </c>
      <c r="AA1772" s="78" t="s">
        <v>476</v>
      </c>
      <c r="AB1772" s="76" t="s">
        <v>2821</v>
      </c>
      <c r="AC1772" s="78" t="s">
        <v>4251</v>
      </c>
    </row>
    <row r="1773" spans="1:29" x14ac:dyDescent="0.35">
      <c r="A1773" s="10" t="s">
        <v>4255</v>
      </c>
      <c r="B1773" s="76" t="s">
        <v>2834</v>
      </c>
      <c r="C1773" s="76">
        <f>C1772+(BudgetsQTable[[#This Row],[lead]]&lt;&gt;K1772)</f>
        <v>222</v>
      </c>
      <c r="D1773" s="76">
        <f>D1772*(BudgetsQTable[[#This Row],[lead]]=K1772)+(BudgetsQTable[[#This Row],[prop_id]]&lt;&gt;A1772)</f>
        <v>2</v>
      </c>
      <c r="E1773" s="77">
        <v>43005.487500000003</v>
      </c>
      <c r="F1773" s="78" t="s">
        <v>2817</v>
      </c>
      <c r="G1773" s="78" t="s">
        <v>2818</v>
      </c>
      <c r="H1773" s="78" t="s">
        <v>476</v>
      </c>
      <c r="I1773" s="76" t="s">
        <v>948</v>
      </c>
      <c r="J1773" s="76" t="s">
        <v>753</v>
      </c>
      <c r="K1773" s="78" t="s">
        <v>1903</v>
      </c>
      <c r="L1773" s="7" t="str">
        <f>IF(BudgetsQTable[[#This Row],[pi_last_name]]=" ","",HYPERLINK("https://www.ejacket.nsf.gov/ej/showProposal.do?Continue=Y&amp;ID="&amp;BudgetsQTable[[#This Row],[prop_id]],BudgetsQTable[[#This Row],[prop_id]]))</f>
        <v/>
      </c>
      <c r="M1773" s="78" t="s">
        <v>753</v>
      </c>
      <c r="N1773" s="7" t="str">
        <f>IF(BudgetsQTable[[#This Row],[pi_last_name]]=" ","",HYPERLINK("mailto:"&amp;BudgetsQTable[[#This Row],[pi_email]]&amp;"&amp;subject=Your NSF Proposal:  "&amp;BudgetsQTable[[#This Row],[prop_id]],BudgetsQTable[[#This Row],[pi_email]]))</f>
        <v/>
      </c>
      <c r="O1773" s="78" t="s">
        <v>753</v>
      </c>
      <c r="P1773" s="78">
        <v>1</v>
      </c>
      <c r="Q1773" s="78">
        <v>1</v>
      </c>
      <c r="R1773" s="79">
        <v>0</v>
      </c>
      <c r="S1773" s="79">
        <v>5000</v>
      </c>
      <c r="T1773" s="79">
        <v>4000</v>
      </c>
      <c r="U1773" s="80">
        <v>70806</v>
      </c>
      <c r="V1773" s="78">
        <v>0</v>
      </c>
      <c r="W1773" s="78">
        <v>1</v>
      </c>
      <c r="X1773" s="11" t="str">
        <f ca="1">IF(ISBLANK(BudgetsQTable[[#This Row],[budg_seq_yr]]),"FY"&amp;fiscalyear,"FY"&amp;fiscalyear-1+BudgetsQTable[[#This Row],[budg_seq_yr]])</f>
        <v>FY18</v>
      </c>
      <c r="Y1773" s="79">
        <v>70806</v>
      </c>
      <c r="Z1773" s="78" t="s">
        <v>2818</v>
      </c>
      <c r="AA1773" s="78" t="s">
        <v>476</v>
      </c>
      <c r="AB1773" s="76" t="s">
        <v>2821</v>
      </c>
      <c r="AC1773" s="78" t="s">
        <v>4251</v>
      </c>
    </row>
    <row r="1774" spans="1:29" x14ac:dyDescent="0.35">
      <c r="A1774" s="10" t="s">
        <v>4255</v>
      </c>
      <c r="B1774" s="76" t="s">
        <v>2834</v>
      </c>
      <c r="C1774" s="76">
        <f>C1773+(BudgetsQTable[[#This Row],[lead]]&lt;&gt;K1773)</f>
        <v>222</v>
      </c>
      <c r="D1774" s="76">
        <f>D1773*(BudgetsQTable[[#This Row],[lead]]=K1773)+(BudgetsQTable[[#This Row],[prop_id]]&lt;&gt;A1773)</f>
        <v>2</v>
      </c>
      <c r="E1774" s="77">
        <v>43005.487500000003</v>
      </c>
      <c r="F1774" s="78" t="s">
        <v>2817</v>
      </c>
      <c r="G1774" s="78" t="s">
        <v>2818</v>
      </c>
      <c r="H1774" s="78" t="s">
        <v>476</v>
      </c>
      <c r="I1774" s="76" t="s">
        <v>948</v>
      </c>
      <c r="J1774" s="76" t="s">
        <v>753</v>
      </c>
      <c r="K1774" s="78" t="s">
        <v>1903</v>
      </c>
      <c r="L1774" s="7" t="str">
        <f>IF(BudgetsQTable[[#This Row],[pi_last_name]]=" ","",HYPERLINK("https://www.ejacket.nsf.gov/ej/showProposal.do?Continue=Y&amp;ID="&amp;BudgetsQTable[[#This Row],[prop_id]],BudgetsQTable[[#This Row],[prop_id]]))</f>
        <v/>
      </c>
      <c r="M1774" s="78" t="s">
        <v>753</v>
      </c>
      <c r="N1774" s="7" t="str">
        <f>IF(BudgetsQTable[[#This Row],[pi_last_name]]=" ","",HYPERLINK("mailto:"&amp;BudgetsQTable[[#This Row],[pi_email]]&amp;"&amp;subject=Your NSF Proposal:  "&amp;BudgetsQTable[[#This Row],[prop_id]],BudgetsQTable[[#This Row],[pi_email]]))</f>
        <v/>
      </c>
      <c r="O1774" s="78" t="s">
        <v>753</v>
      </c>
      <c r="P1774" s="78">
        <v>1</v>
      </c>
      <c r="Q1774" s="78">
        <v>1</v>
      </c>
      <c r="R1774" s="79">
        <v>0</v>
      </c>
      <c r="S1774" s="79">
        <v>5000</v>
      </c>
      <c r="T1774" s="79">
        <v>4000</v>
      </c>
      <c r="U1774" s="80">
        <v>73295</v>
      </c>
      <c r="V1774" s="78">
        <v>0</v>
      </c>
      <c r="W1774" s="78">
        <v>2</v>
      </c>
      <c r="X1774" s="11" t="str">
        <f ca="1">IF(ISBLANK(BudgetsQTable[[#This Row],[budg_seq_yr]]),"FY"&amp;fiscalyear,"FY"&amp;fiscalyear-1+BudgetsQTable[[#This Row],[budg_seq_yr]])</f>
        <v>FY19</v>
      </c>
      <c r="Y1774" s="79">
        <v>73295</v>
      </c>
      <c r="Z1774" s="78" t="s">
        <v>2818</v>
      </c>
      <c r="AA1774" s="78" t="s">
        <v>476</v>
      </c>
      <c r="AB1774" s="76" t="s">
        <v>2821</v>
      </c>
      <c r="AC1774" s="78" t="s">
        <v>4251</v>
      </c>
    </row>
    <row r="1775" spans="1:29" x14ac:dyDescent="0.35">
      <c r="A1775" s="10" t="s">
        <v>4255</v>
      </c>
      <c r="B1775" s="76" t="s">
        <v>2834</v>
      </c>
      <c r="C1775" s="76">
        <f>C1774+(BudgetsQTable[[#This Row],[lead]]&lt;&gt;K1774)</f>
        <v>222</v>
      </c>
      <c r="D1775" s="76">
        <f>D1774*(BudgetsQTable[[#This Row],[lead]]=K1774)+(BudgetsQTable[[#This Row],[prop_id]]&lt;&gt;A1774)</f>
        <v>2</v>
      </c>
      <c r="E1775" s="77">
        <v>43005.487500000003</v>
      </c>
      <c r="F1775" s="78" t="s">
        <v>2817</v>
      </c>
      <c r="G1775" s="78" t="s">
        <v>2818</v>
      </c>
      <c r="H1775" s="78" t="s">
        <v>476</v>
      </c>
      <c r="I1775" s="76" t="s">
        <v>948</v>
      </c>
      <c r="J1775" s="76" t="s">
        <v>753</v>
      </c>
      <c r="K1775" s="78" t="s">
        <v>1903</v>
      </c>
      <c r="L1775" s="7" t="str">
        <f>IF(BudgetsQTable[[#This Row],[pi_last_name]]=" ","",HYPERLINK("https://www.ejacket.nsf.gov/ej/showProposal.do?Continue=Y&amp;ID="&amp;BudgetsQTable[[#This Row],[prop_id]],BudgetsQTable[[#This Row],[prop_id]]))</f>
        <v/>
      </c>
      <c r="M1775" s="78" t="s">
        <v>753</v>
      </c>
      <c r="N1775" s="7" t="str">
        <f>IF(BudgetsQTable[[#This Row],[pi_last_name]]=" ","",HYPERLINK("mailto:"&amp;BudgetsQTable[[#This Row],[pi_email]]&amp;"&amp;subject=Your NSF Proposal:  "&amp;BudgetsQTable[[#This Row],[prop_id]],BudgetsQTable[[#This Row],[pi_email]]))</f>
        <v/>
      </c>
      <c r="O1775" s="78" t="s">
        <v>753</v>
      </c>
      <c r="P1775" s="78">
        <v>1</v>
      </c>
      <c r="Q1775" s="78">
        <v>1</v>
      </c>
      <c r="R1775" s="79">
        <v>0</v>
      </c>
      <c r="S1775" s="79">
        <v>5000</v>
      </c>
      <c r="T1775" s="79">
        <v>14000</v>
      </c>
      <c r="U1775" s="80">
        <v>90373</v>
      </c>
      <c r="V1775" s="78">
        <v>0</v>
      </c>
      <c r="W1775" s="78">
        <v>3</v>
      </c>
      <c r="X1775" s="11" t="str">
        <f ca="1">IF(ISBLANK(BudgetsQTable[[#This Row],[budg_seq_yr]]),"FY"&amp;fiscalyear,"FY"&amp;fiscalyear-1+BudgetsQTable[[#This Row],[budg_seq_yr]])</f>
        <v>FY20</v>
      </c>
      <c r="Y1775" s="79">
        <v>90373</v>
      </c>
      <c r="Z1775" s="78" t="s">
        <v>2818</v>
      </c>
      <c r="AA1775" s="78" t="s">
        <v>476</v>
      </c>
      <c r="AB1775" s="76" t="s">
        <v>2821</v>
      </c>
      <c r="AC1775" s="78" t="s">
        <v>4251</v>
      </c>
    </row>
    <row r="1776" spans="1:29" x14ac:dyDescent="0.35">
      <c r="A1776" s="10" t="s">
        <v>4255</v>
      </c>
      <c r="B1776" s="76" t="s">
        <v>2834</v>
      </c>
      <c r="C1776" s="76">
        <f>C1775+(BudgetsQTable[[#This Row],[lead]]&lt;&gt;K1775)</f>
        <v>222</v>
      </c>
      <c r="D1776" s="76">
        <f>D1775*(BudgetsQTable[[#This Row],[lead]]=K1775)+(BudgetsQTable[[#This Row],[prop_id]]&lt;&gt;A1775)</f>
        <v>2</v>
      </c>
      <c r="E1776" s="77">
        <v>43005.487500000003</v>
      </c>
      <c r="F1776" s="78" t="s">
        <v>2817</v>
      </c>
      <c r="G1776" s="78" t="s">
        <v>2818</v>
      </c>
      <c r="H1776" s="78" t="s">
        <v>476</v>
      </c>
      <c r="I1776" s="76" t="s">
        <v>948</v>
      </c>
      <c r="J1776" s="76" t="s">
        <v>753</v>
      </c>
      <c r="K1776" s="78" t="s">
        <v>1903</v>
      </c>
      <c r="L1776" s="7" t="str">
        <f>IF(BudgetsQTable[[#This Row],[pi_last_name]]=" ","",HYPERLINK("https://www.ejacket.nsf.gov/ej/showProposal.do?Continue=Y&amp;ID="&amp;BudgetsQTable[[#This Row],[prop_id]],BudgetsQTable[[#This Row],[prop_id]]))</f>
        <v/>
      </c>
      <c r="M1776" s="78" t="s">
        <v>753</v>
      </c>
      <c r="N1776" s="7" t="str">
        <f>IF(BudgetsQTable[[#This Row],[pi_last_name]]=" ","",HYPERLINK("mailto:"&amp;BudgetsQTable[[#This Row],[pi_email]]&amp;"&amp;subject=Your NSF Proposal:  "&amp;BudgetsQTable[[#This Row],[prop_id]],BudgetsQTable[[#This Row],[pi_email]]))</f>
        <v/>
      </c>
      <c r="O1776" s="78" t="s">
        <v>753</v>
      </c>
      <c r="P1776" s="78">
        <v>1</v>
      </c>
      <c r="Q1776" s="78">
        <v>1</v>
      </c>
      <c r="R1776" s="79">
        <v>0</v>
      </c>
      <c r="S1776" s="79">
        <v>5000</v>
      </c>
      <c r="T1776" s="79">
        <v>14000</v>
      </c>
      <c r="U1776" s="80">
        <v>93113</v>
      </c>
      <c r="V1776" s="78">
        <v>0</v>
      </c>
      <c r="W1776" s="78">
        <v>4</v>
      </c>
      <c r="X1776" s="11" t="str">
        <f ca="1">IF(ISBLANK(BudgetsQTable[[#This Row],[budg_seq_yr]]),"FY"&amp;fiscalyear,"FY"&amp;fiscalyear-1+BudgetsQTable[[#This Row],[budg_seq_yr]])</f>
        <v>FY21</v>
      </c>
      <c r="Y1776" s="79">
        <v>93113</v>
      </c>
      <c r="Z1776" s="78" t="s">
        <v>2818</v>
      </c>
      <c r="AA1776" s="78" t="s">
        <v>476</v>
      </c>
      <c r="AB1776" s="76" t="s">
        <v>2821</v>
      </c>
      <c r="AC1776" s="78" t="s">
        <v>4251</v>
      </c>
    </row>
    <row r="1777" spans="1:29" x14ac:dyDescent="0.35">
      <c r="A1777" s="10" t="s">
        <v>4261</v>
      </c>
      <c r="B1777" s="76" t="s">
        <v>2834</v>
      </c>
      <c r="C1777" s="76">
        <f>C1776+(BudgetsQTable[[#This Row],[lead]]&lt;&gt;K1776)</f>
        <v>222</v>
      </c>
      <c r="D1777" s="76">
        <f>D1776*(BudgetsQTable[[#This Row],[lead]]=K1776)+(BudgetsQTable[[#This Row],[prop_id]]&lt;&gt;A1776)</f>
        <v>3</v>
      </c>
      <c r="E1777" s="77">
        <v>43005.629166666666</v>
      </c>
      <c r="F1777" s="78" t="s">
        <v>2817</v>
      </c>
      <c r="G1777" s="78" t="s">
        <v>2818</v>
      </c>
      <c r="H1777" s="78" t="s">
        <v>476</v>
      </c>
      <c r="I1777" s="76" t="s">
        <v>948</v>
      </c>
      <c r="J1777" s="76" t="s">
        <v>4264</v>
      </c>
      <c r="K1777" s="78" t="s">
        <v>1903</v>
      </c>
      <c r="L1777" s="7" t="str">
        <f>IF(BudgetsQTable[[#This Row],[pi_last_name]]=" ","",HYPERLINK("https://www.ejacket.nsf.gov/ej/showProposal.do?Continue=Y&amp;ID="&amp;BudgetsQTable[[#This Row],[prop_id]],BudgetsQTable[[#This Row],[prop_id]]))</f>
        <v>1763826</v>
      </c>
      <c r="M1777" s="78" t="s">
        <v>4262</v>
      </c>
      <c r="N1777" s="7" t="str">
        <f>IF(BudgetsQTable[[#This Row],[pi_last_name]]=" ","",HYPERLINK("mailto:"&amp;BudgetsQTable[[#This Row],[pi_email]]&amp;"&amp;subject=Your NSF Proposal:  "&amp;BudgetsQTable[[#This Row],[prop_id]],BudgetsQTable[[#This Row],[pi_email]]))</f>
        <v>glb2@ra.msstate.edu</v>
      </c>
      <c r="O1777" s="78" t="s">
        <v>3680</v>
      </c>
      <c r="P1777" s="78"/>
      <c r="Q1777" s="78"/>
      <c r="R1777" s="79"/>
      <c r="S1777" s="79"/>
      <c r="T1777" s="79"/>
      <c r="U1777" s="80"/>
      <c r="V1777" s="78">
        <v>0</v>
      </c>
      <c r="W1777" s="78"/>
      <c r="X1777" s="11" t="str">
        <f ca="1">IF(ISBLANK(BudgetsQTable[[#This Row],[budg_seq_yr]]),"FY"&amp;fiscalyear,"FY"&amp;fiscalyear-1+BudgetsQTable[[#This Row],[budg_seq_yr]])</f>
        <v>FY18</v>
      </c>
      <c r="Y1777" s="79">
        <v>280365</v>
      </c>
      <c r="Z1777" s="78" t="s">
        <v>2818</v>
      </c>
      <c r="AA1777" s="78" t="s">
        <v>476</v>
      </c>
      <c r="AB1777" s="76" t="s">
        <v>2821</v>
      </c>
      <c r="AC1777" s="78" t="s">
        <v>4251</v>
      </c>
    </row>
    <row r="1778" spans="1:29" x14ac:dyDescent="0.35">
      <c r="A1778" s="10" t="s">
        <v>4261</v>
      </c>
      <c r="B1778" s="76" t="s">
        <v>2834</v>
      </c>
      <c r="C1778" s="76">
        <f>C1777+(BudgetsQTable[[#This Row],[lead]]&lt;&gt;K1777)</f>
        <v>222</v>
      </c>
      <c r="D1778" s="76">
        <f>D1777*(BudgetsQTable[[#This Row],[lead]]=K1777)+(BudgetsQTable[[#This Row],[prop_id]]&lt;&gt;A1777)</f>
        <v>3</v>
      </c>
      <c r="E1778" s="77">
        <v>43005.629166666666</v>
      </c>
      <c r="F1778" s="78" t="s">
        <v>2817</v>
      </c>
      <c r="G1778" s="78" t="s">
        <v>2818</v>
      </c>
      <c r="H1778" s="78" t="s">
        <v>476</v>
      </c>
      <c r="I1778" s="76" t="s">
        <v>948</v>
      </c>
      <c r="J1778" s="76" t="s">
        <v>753</v>
      </c>
      <c r="K1778" s="78" t="s">
        <v>1903</v>
      </c>
      <c r="L1778" s="7" t="str">
        <f>IF(BudgetsQTable[[#This Row],[pi_last_name]]=" ","",HYPERLINK("https://www.ejacket.nsf.gov/ej/showProposal.do?Continue=Y&amp;ID="&amp;BudgetsQTable[[#This Row],[prop_id]],BudgetsQTable[[#This Row],[prop_id]]))</f>
        <v/>
      </c>
      <c r="M1778" s="78" t="s">
        <v>753</v>
      </c>
      <c r="N1778" s="7" t="str">
        <f>IF(BudgetsQTable[[#This Row],[pi_last_name]]=" ","",HYPERLINK("mailto:"&amp;BudgetsQTable[[#This Row],[pi_email]]&amp;"&amp;subject=Your NSF Proposal:  "&amp;BudgetsQTable[[#This Row],[prop_id]],BudgetsQTable[[#This Row],[pi_email]]))</f>
        <v/>
      </c>
      <c r="O1778" s="78" t="s">
        <v>753</v>
      </c>
      <c r="P1778" s="78">
        <v>1</v>
      </c>
      <c r="Q1778" s="78">
        <v>1</v>
      </c>
      <c r="R1778" s="79">
        <v>0</v>
      </c>
      <c r="S1778" s="79">
        <v>3000</v>
      </c>
      <c r="T1778" s="79">
        <v>0</v>
      </c>
      <c r="U1778" s="80">
        <v>67018</v>
      </c>
      <c r="V1778" s="78">
        <v>0</v>
      </c>
      <c r="W1778" s="78">
        <v>1</v>
      </c>
      <c r="X1778" s="11" t="str">
        <f ca="1">IF(ISBLANK(BudgetsQTable[[#This Row],[budg_seq_yr]]),"FY"&amp;fiscalyear,"FY"&amp;fiscalyear-1+BudgetsQTable[[#This Row],[budg_seq_yr]])</f>
        <v>FY18</v>
      </c>
      <c r="Y1778" s="79">
        <v>67018</v>
      </c>
      <c r="Z1778" s="78" t="s">
        <v>2818</v>
      </c>
      <c r="AA1778" s="78" t="s">
        <v>476</v>
      </c>
      <c r="AB1778" s="76" t="s">
        <v>2821</v>
      </c>
      <c r="AC1778" s="78" t="s">
        <v>4251</v>
      </c>
    </row>
    <row r="1779" spans="1:29" x14ac:dyDescent="0.35">
      <c r="A1779" s="10" t="s">
        <v>4261</v>
      </c>
      <c r="B1779" s="76" t="s">
        <v>2834</v>
      </c>
      <c r="C1779" s="76">
        <f>C1778+(BudgetsQTable[[#This Row],[lead]]&lt;&gt;K1778)</f>
        <v>222</v>
      </c>
      <c r="D1779" s="76">
        <f>D1778*(BudgetsQTable[[#This Row],[lead]]=K1778)+(BudgetsQTable[[#This Row],[prop_id]]&lt;&gt;A1778)</f>
        <v>3</v>
      </c>
      <c r="E1779" s="77">
        <v>43005.629166666666</v>
      </c>
      <c r="F1779" s="78" t="s">
        <v>2817</v>
      </c>
      <c r="G1779" s="78" t="s">
        <v>2818</v>
      </c>
      <c r="H1779" s="78" t="s">
        <v>476</v>
      </c>
      <c r="I1779" s="76" t="s">
        <v>948</v>
      </c>
      <c r="J1779" s="76" t="s">
        <v>753</v>
      </c>
      <c r="K1779" s="78" t="s">
        <v>1903</v>
      </c>
      <c r="L1779" s="7" t="str">
        <f>IF(BudgetsQTable[[#This Row],[pi_last_name]]=" ","",HYPERLINK("https://www.ejacket.nsf.gov/ej/showProposal.do?Continue=Y&amp;ID="&amp;BudgetsQTable[[#This Row],[prop_id]],BudgetsQTable[[#This Row],[prop_id]]))</f>
        <v/>
      </c>
      <c r="M1779" s="78" t="s">
        <v>753</v>
      </c>
      <c r="N1779" s="7" t="str">
        <f>IF(BudgetsQTable[[#This Row],[pi_last_name]]=" ","",HYPERLINK("mailto:"&amp;BudgetsQTable[[#This Row],[pi_email]]&amp;"&amp;subject=Your NSF Proposal:  "&amp;BudgetsQTable[[#This Row],[prop_id]],BudgetsQTable[[#This Row],[pi_email]]))</f>
        <v/>
      </c>
      <c r="O1779" s="78" t="s">
        <v>753</v>
      </c>
      <c r="P1779" s="78">
        <v>1</v>
      </c>
      <c r="Q1779" s="78">
        <v>1</v>
      </c>
      <c r="R1779" s="79">
        <v>0</v>
      </c>
      <c r="S1779" s="79">
        <v>3000</v>
      </c>
      <c r="T1779" s="79">
        <v>0</v>
      </c>
      <c r="U1779" s="80">
        <v>69025</v>
      </c>
      <c r="V1779" s="78">
        <v>0</v>
      </c>
      <c r="W1779" s="78">
        <v>2</v>
      </c>
      <c r="X1779" s="11" t="str">
        <f ca="1">IF(ISBLANK(BudgetsQTable[[#This Row],[budg_seq_yr]]),"FY"&amp;fiscalyear,"FY"&amp;fiscalyear-1+BudgetsQTable[[#This Row],[budg_seq_yr]])</f>
        <v>FY19</v>
      </c>
      <c r="Y1779" s="79">
        <v>69025</v>
      </c>
      <c r="Z1779" s="78" t="s">
        <v>2818</v>
      </c>
      <c r="AA1779" s="78" t="s">
        <v>476</v>
      </c>
      <c r="AB1779" s="76" t="s">
        <v>2821</v>
      </c>
      <c r="AC1779" s="78" t="s">
        <v>4251</v>
      </c>
    </row>
    <row r="1780" spans="1:29" x14ac:dyDescent="0.35">
      <c r="A1780" s="10" t="s">
        <v>4261</v>
      </c>
      <c r="B1780" s="76" t="s">
        <v>2834</v>
      </c>
      <c r="C1780" s="76">
        <f>C1779+(BudgetsQTable[[#This Row],[lead]]&lt;&gt;K1779)</f>
        <v>222</v>
      </c>
      <c r="D1780" s="76">
        <f>D1779*(BudgetsQTable[[#This Row],[lead]]=K1779)+(BudgetsQTable[[#This Row],[prop_id]]&lt;&gt;A1779)</f>
        <v>3</v>
      </c>
      <c r="E1780" s="77">
        <v>43005.629166666666</v>
      </c>
      <c r="F1780" s="78" t="s">
        <v>2817</v>
      </c>
      <c r="G1780" s="78" t="s">
        <v>2818</v>
      </c>
      <c r="H1780" s="78" t="s">
        <v>476</v>
      </c>
      <c r="I1780" s="76" t="s">
        <v>948</v>
      </c>
      <c r="J1780" s="76" t="s">
        <v>753</v>
      </c>
      <c r="K1780" s="78" t="s">
        <v>1903</v>
      </c>
      <c r="L1780" s="7" t="str">
        <f>IF(BudgetsQTable[[#This Row],[pi_last_name]]=" ","",HYPERLINK("https://www.ejacket.nsf.gov/ej/showProposal.do?Continue=Y&amp;ID="&amp;BudgetsQTable[[#This Row],[prop_id]],BudgetsQTable[[#This Row],[prop_id]]))</f>
        <v/>
      </c>
      <c r="M1780" s="78" t="s">
        <v>753</v>
      </c>
      <c r="N1780" s="7" t="str">
        <f>IF(BudgetsQTable[[#This Row],[pi_last_name]]=" ","",HYPERLINK("mailto:"&amp;BudgetsQTable[[#This Row],[pi_email]]&amp;"&amp;subject=Your NSF Proposal:  "&amp;BudgetsQTable[[#This Row],[prop_id]],BudgetsQTable[[#This Row],[pi_email]]))</f>
        <v/>
      </c>
      <c r="O1780" s="78" t="s">
        <v>753</v>
      </c>
      <c r="P1780" s="78">
        <v>1</v>
      </c>
      <c r="Q1780" s="78">
        <v>1</v>
      </c>
      <c r="R1780" s="79">
        <v>0</v>
      </c>
      <c r="S1780" s="79">
        <v>3000</v>
      </c>
      <c r="T1780" s="79">
        <v>0</v>
      </c>
      <c r="U1780" s="80">
        <v>71095</v>
      </c>
      <c r="V1780" s="78">
        <v>0</v>
      </c>
      <c r="W1780" s="78">
        <v>3</v>
      </c>
      <c r="X1780" s="11" t="str">
        <f ca="1">IF(ISBLANK(BudgetsQTable[[#This Row],[budg_seq_yr]]),"FY"&amp;fiscalyear,"FY"&amp;fiscalyear-1+BudgetsQTable[[#This Row],[budg_seq_yr]])</f>
        <v>FY20</v>
      </c>
      <c r="Y1780" s="79">
        <v>71095</v>
      </c>
      <c r="Z1780" s="78" t="s">
        <v>2818</v>
      </c>
      <c r="AA1780" s="78" t="s">
        <v>476</v>
      </c>
      <c r="AB1780" s="76" t="s">
        <v>2821</v>
      </c>
      <c r="AC1780" s="78" t="s">
        <v>4251</v>
      </c>
    </row>
    <row r="1781" spans="1:29" x14ac:dyDescent="0.35">
      <c r="A1781" s="10" t="s">
        <v>4261</v>
      </c>
      <c r="B1781" s="76" t="s">
        <v>2834</v>
      </c>
      <c r="C1781" s="76">
        <f>C1780+(BudgetsQTable[[#This Row],[lead]]&lt;&gt;K1780)</f>
        <v>222</v>
      </c>
      <c r="D1781" s="76">
        <f>D1780*(BudgetsQTable[[#This Row],[lead]]=K1780)+(BudgetsQTable[[#This Row],[prop_id]]&lt;&gt;A1780)</f>
        <v>3</v>
      </c>
      <c r="E1781" s="77">
        <v>43005.629166666666</v>
      </c>
      <c r="F1781" s="78" t="s">
        <v>2817</v>
      </c>
      <c r="G1781" s="78" t="s">
        <v>2818</v>
      </c>
      <c r="H1781" s="78" t="s">
        <v>476</v>
      </c>
      <c r="I1781" s="76" t="s">
        <v>948</v>
      </c>
      <c r="J1781" s="76" t="s">
        <v>753</v>
      </c>
      <c r="K1781" s="78" t="s">
        <v>1903</v>
      </c>
      <c r="L1781" s="7" t="str">
        <f>IF(BudgetsQTable[[#This Row],[pi_last_name]]=" ","",HYPERLINK("https://www.ejacket.nsf.gov/ej/showProposal.do?Continue=Y&amp;ID="&amp;BudgetsQTable[[#This Row],[prop_id]],BudgetsQTable[[#This Row],[prop_id]]))</f>
        <v/>
      </c>
      <c r="M1781" s="78" t="s">
        <v>753</v>
      </c>
      <c r="N1781" s="7" t="str">
        <f>IF(BudgetsQTable[[#This Row],[pi_last_name]]=" ","",HYPERLINK("mailto:"&amp;BudgetsQTable[[#This Row],[pi_email]]&amp;"&amp;subject=Your NSF Proposal:  "&amp;BudgetsQTable[[#This Row],[prop_id]],BudgetsQTable[[#This Row],[pi_email]]))</f>
        <v/>
      </c>
      <c r="O1781" s="78" t="s">
        <v>753</v>
      </c>
      <c r="P1781" s="78">
        <v>1</v>
      </c>
      <c r="Q1781" s="78">
        <v>1</v>
      </c>
      <c r="R1781" s="79">
        <v>0</v>
      </c>
      <c r="S1781" s="79">
        <v>3000</v>
      </c>
      <c r="T1781" s="79">
        <v>0</v>
      </c>
      <c r="U1781" s="80">
        <v>73227</v>
      </c>
      <c r="V1781" s="78">
        <v>0</v>
      </c>
      <c r="W1781" s="78">
        <v>4</v>
      </c>
      <c r="X1781" s="11" t="str">
        <f ca="1">IF(ISBLANK(BudgetsQTable[[#This Row],[budg_seq_yr]]),"FY"&amp;fiscalyear,"FY"&amp;fiscalyear-1+BudgetsQTable[[#This Row],[budg_seq_yr]])</f>
        <v>FY21</v>
      </c>
      <c r="Y1781" s="79">
        <v>73227</v>
      </c>
      <c r="Z1781" s="78" t="s">
        <v>2818</v>
      </c>
      <c r="AA1781" s="78" t="s">
        <v>476</v>
      </c>
      <c r="AB1781" s="76" t="s">
        <v>2821</v>
      </c>
      <c r="AC1781" s="78" t="s">
        <v>4251</v>
      </c>
    </row>
    <row r="1782" spans="1:29" x14ac:dyDescent="0.35">
      <c r="A1782" s="10" t="s">
        <v>1911</v>
      </c>
      <c r="B1782" s="76" t="s">
        <v>2824</v>
      </c>
      <c r="C1782" s="76">
        <f>C1781+(BudgetsQTable[[#This Row],[lead]]&lt;&gt;K1781)</f>
        <v>223</v>
      </c>
      <c r="D1782" s="76">
        <f>D1781*(BudgetsQTable[[#This Row],[lead]]=K1781)+(BudgetsQTable[[#This Row],[prop_id]]&lt;&gt;A1781)</f>
        <v>1</v>
      </c>
      <c r="E1782" s="77">
        <v>43005.60833333333</v>
      </c>
      <c r="F1782" s="78" t="s">
        <v>2868</v>
      </c>
      <c r="G1782" s="78" t="s">
        <v>2869</v>
      </c>
      <c r="H1782" s="78" t="s">
        <v>470</v>
      </c>
      <c r="I1782" s="76" t="s">
        <v>859</v>
      </c>
      <c r="J1782" s="76" t="s">
        <v>4266</v>
      </c>
      <c r="K1782" s="78" t="s">
        <v>1911</v>
      </c>
      <c r="L1782" s="7" t="str">
        <f>IF(BudgetsQTable[[#This Row],[pi_last_name]]=" ","",HYPERLINK("https://www.ejacket.nsf.gov/ej/showProposal.do?Continue=Y&amp;ID="&amp;BudgetsQTable[[#This Row],[prop_id]],BudgetsQTable[[#This Row],[prop_id]]))</f>
        <v>1763779</v>
      </c>
      <c r="M1782" s="78" t="s">
        <v>1912</v>
      </c>
      <c r="N1782" s="7" t="str">
        <f>IF(BudgetsQTable[[#This Row],[pi_last_name]]=" ","",HYPERLINK("mailto:"&amp;BudgetsQTable[[#This Row],[pi_email]]&amp;"&amp;subject=Your NSF Proposal:  "&amp;BudgetsQTable[[#This Row],[prop_id]],BudgetsQTable[[#This Row],[pi_email]]))</f>
        <v>ytsvetko@andrew.cmu.edu</v>
      </c>
      <c r="O1782" s="78" t="s">
        <v>542</v>
      </c>
      <c r="P1782" s="78"/>
      <c r="Q1782" s="78"/>
      <c r="R1782" s="79"/>
      <c r="S1782" s="79"/>
      <c r="T1782" s="79"/>
      <c r="U1782" s="80"/>
      <c r="V1782" s="78">
        <v>0</v>
      </c>
      <c r="W1782" s="78"/>
      <c r="X1782" s="11" t="str">
        <f ca="1">IF(ISBLANK(BudgetsQTable[[#This Row],[budg_seq_yr]]),"FY"&amp;fiscalyear,"FY"&amp;fiscalyear-1+BudgetsQTable[[#This Row],[budg_seq_yr]])</f>
        <v>FY18</v>
      </c>
      <c r="Y1782" s="79">
        <v>400000</v>
      </c>
      <c r="Z1782" s="78" t="s">
        <v>2869</v>
      </c>
      <c r="AA1782" s="78" t="s">
        <v>470</v>
      </c>
      <c r="AB1782" s="76" t="s">
        <v>2821</v>
      </c>
      <c r="AC1782" s="78" t="s">
        <v>2903</v>
      </c>
    </row>
    <row r="1783" spans="1:29" x14ac:dyDescent="0.35">
      <c r="A1783" s="10" t="s">
        <v>1911</v>
      </c>
      <c r="B1783" s="76" t="s">
        <v>2824</v>
      </c>
      <c r="C1783" s="76">
        <f>C1782+(BudgetsQTable[[#This Row],[lead]]&lt;&gt;K1782)</f>
        <v>223</v>
      </c>
      <c r="D1783" s="76">
        <f>D1782*(BudgetsQTable[[#This Row],[lead]]=K1782)+(BudgetsQTable[[#This Row],[prop_id]]&lt;&gt;A1782)</f>
        <v>1</v>
      </c>
      <c r="E1783" s="77">
        <v>43005.60833333333</v>
      </c>
      <c r="F1783" s="78" t="s">
        <v>2868</v>
      </c>
      <c r="G1783" s="78" t="s">
        <v>2869</v>
      </c>
      <c r="H1783" s="78" t="s">
        <v>470</v>
      </c>
      <c r="I1783" s="76" t="s">
        <v>859</v>
      </c>
      <c r="J1783" s="76" t="s">
        <v>753</v>
      </c>
      <c r="K1783" s="78" t="s">
        <v>1911</v>
      </c>
      <c r="L1783" s="7" t="str">
        <f>IF(BudgetsQTable[[#This Row],[pi_last_name]]=" ","",HYPERLINK("https://www.ejacket.nsf.gov/ej/showProposal.do?Continue=Y&amp;ID="&amp;BudgetsQTable[[#This Row],[prop_id]],BudgetsQTable[[#This Row],[prop_id]]))</f>
        <v/>
      </c>
      <c r="M1783" s="78" t="s">
        <v>753</v>
      </c>
      <c r="N1783" s="7" t="str">
        <f>IF(BudgetsQTable[[#This Row],[pi_last_name]]=" ","",HYPERLINK("mailto:"&amp;BudgetsQTable[[#This Row],[pi_email]]&amp;"&amp;subject=Your NSF Proposal:  "&amp;BudgetsQTable[[#This Row],[prop_id]],BudgetsQTable[[#This Row],[pi_email]]))</f>
        <v/>
      </c>
      <c r="O1783" s="78" t="s">
        <v>753</v>
      </c>
      <c r="P1783" s="78">
        <v>1</v>
      </c>
      <c r="Q1783" s="78">
        <v>1</v>
      </c>
      <c r="R1783" s="79">
        <v>0</v>
      </c>
      <c r="S1783" s="79">
        <v>3054</v>
      </c>
      <c r="T1783" s="79">
        <v>0</v>
      </c>
      <c r="U1783" s="80">
        <v>136242</v>
      </c>
      <c r="V1783" s="78">
        <v>0</v>
      </c>
      <c r="W1783" s="78">
        <v>1</v>
      </c>
      <c r="X1783" s="11" t="str">
        <f ca="1">IF(ISBLANK(BudgetsQTable[[#This Row],[budg_seq_yr]]),"FY"&amp;fiscalyear,"FY"&amp;fiscalyear-1+BudgetsQTable[[#This Row],[budg_seq_yr]])</f>
        <v>FY18</v>
      </c>
      <c r="Y1783" s="79">
        <v>136242</v>
      </c>
      <c r="Z1783" s="78" t="s">
        <v>2869</v>
      </c>
      <c r="AA1783" s="78" t="s">
        <v>470</v>
      </c>
      <c r="AB1783" s="76" t="s">
        <v>2821</v>
      </c>
      <c r="AC1783" s="78" t="s">
        <v>2903</v>
      </c>
    </row>
    <row r="1784" spans="1:29" x14ac:dyDescent="0.35">
      <c r="A1784" s="10" t="s">
        <v>1911</v>
      </c>
      <c r="B1784" s="76" t="s">
        <v>2824</v>
      </c>
      <c r="C1784" s="76">
        <f>C1783+(BudgetsQTable[[#This Row],[lead]]&lt;&gt;K1783)</f>
        <v>223</v>
      </c>
      <c r="D1784" s="76">
        <f>D1783*(BudgetsQTable[[#This Row],[lead]]=K1783)+(BudgetsQTable[[#This Row],[prop_id]]&lt;&gt;A1783)</f>
        <v>1</v>
      </c>
      <c r="E1784" s="77">
        <v>43005.60833333333</v>
      </c>
      <c r="F1784" s="78" t="s">
        <v>2868</v>
      </c>
      <c r="G1784" s="78" t="s">
        <v>2869</v>
      </c>
      <c r="H1784" s="78" t="s">
        <v>470</v>
      </c>
      <c r="I1784" s="76" t="s">
        <v>859</v>
      </c>
      <c r="J1784" s="76" t="s">
        <v>753</v>
      </c>
      <c r="K1784" s="78" t="s">
        <v>1911</v>
      </c>
      <c r="L1784" s="7" t="str">
        <f>IF(BudgetsQTable[[#This Row],[pi_last_name]]=" ","",HYPERLINK("https://www.ejacket.nsf.gov/ej/showProposal.do?Continue=Y&amp;ID="&amp;BudgetsQTable[[#This Row],[prop_id]],BudgetsQTable[[#This Row],[prop_id]]))</f>
        <v/>
      </c>
      <c r="M1784" s="78" t="s">
        <v>753</v>
      </c>
      <c r="N1784" s="7" t="str">
        <f>IF(BudgetsQTable[[#This Row],[pi_last_name]]=" ","",HYPERLINK("mailto:"&amp;BudgetsQTable[[#This Row],[pi_email]]&amp;"&amp;subject=Your NSF Proposal:  "&amp;BudgetsQTable[[#This Row],[prop_id]],BudgetsQTable[[#This Row],[pi_email]]))</f>
        <v/>
      </c>
      <c r="O1784" s="78" t="s">
        <v>753</v>
      </c>
      <c r="P1784" s="78">
        <v>1</v>
      </c>
      <c r="Q1784" s="78">
        <v>1</v>
      </c>
      <c r="R1784" s="79">
        <v>0</v>
      </c>
      <c r="S1784" s="79">
        <v>3389</v>
      </c>
      <c r="T1784" s="79">
        <v>0</v>
      </c>
      <c r="U1784" s="80">
        <v>134316</v>
      </c>
      <c r="V1784" s="78">
        <v>0</v>
      </c>
      <c r="W1784" s="78">
        <v>2</v>
      </c>
      <c r="X1784" s="11" t="str">
        <f ca="1">IF(ISBLANK(BudgetsQTable[[#This Row],[budg_seq_yr]]),"FY"&amp;fiscalyear,"FY"&amp;fiscalyear-1+BudgetsQTable[[#This Row],[budg_seq_yr]])</f>
        <v>FY19</v>
      </c>
      <c r="Y1784" s="79">
        <v>134316</v>
      </c>
      <c r="Z1784" s="78" t="s">
        <v>2869</v>
      </c>
      <c r="AA1784" s="78" t="s">
        <v>470</v>
      </c>
      <c r="AB1784" s="76" t="s">
        <v>2821</v>
      </c>
      <c r="AC1784" s="78" t="s">
        <v>2903</v>
      </c>
    </row>
    <row r="1785" spans="1:29" x14ac:dyDescent="0.35">
      <c r="A1785" s="10" t="s">
        <v>1911</v>
      </c>
      <c r="B1785" s="76" t="s">
        <v>2824</v>
      </c>
      <c r="C1785" s="76">
        <f>C1784+(BudgetsQTable[[#This Row],[lead]]&lt;&gt;K1784)</f>
        <v>223</v>
      </c>
      <c r="D1785" s="76">
        <f>D1784*(BudgetsQTable[[#This Row],[lead]]=K1784)+(BudgetsQTable[[#This Row],[prop_id]]&lt;&gt;A1784)</f>
        <v>1</v>
      </c>
      <c r="E1785" s="77">
        <v>43005.60833333333</v>
      </c>
      <c r="F1785" s="78" t="s">
        <v>2868</v>
      </c>
      <c r="G1785" s="78" t="s">
        <v>2869</v>
      </c>
      <c r="H1785" s="78" t="s">
        <v>470</v>
      </c>
      <c r="I1785" s="76" t="s">
        <v>859</v>
      </c>
      <c r="J1785" s="76" t="s">
        <v>753</v>
      </c>
      <c r="K1785" s="78" t="s">
        <v>1911</v>
      </c>
      <c r="L1785" s="7" t="str">
        <f>IF(BudgetsQTable[[#This Row],[pi_last_name]]=" ","",HYPERLINK("https://www.ejacket.nsf.gov/ej/showProposal.do?Continue=Y&amp;ID="&amp;BudgetsQTable[[#This Row],[prop_id]],BudgetsQTable[[#This Row],[prop_id]]))</f>
        <v/>
      </c>
      <c r="M1785" s="78" t="s">
        <v>753</v>
      </c>
      <c r="N1785" s="7" t="str">
        <f>IF(BudgetsQTable[[#This Row],[pi_last_name]]=" ","",HYPERLINK("mailto:"&amp;BudgetsQTable[[#This Row],[pi_email]]&amp;"&amp;subject=Your NSF Proposal:  "&amp;BudgetsQTable[[#This Row],[prop_id]],BudgetsQTable[[#This Row],[pi_email]]))</f>
        <v/>
      </c>
      <c r="O1785" s="78" t="s">
        <v>753</v>
      </c>
      <c r="P1785" s="78">
        <v>1</v>
      </c>
      <c r="Q1785" s="78">
        <v>1</v>
      </c>
      <c r="R1785" s="79">
        <v>0</v>
      </c>
      <c r="S1785" s="79">
        <v>3240</v>
      </c>
      <c r="T1785" s="79">
        <v>0</v>
      </c>
      <c r="U1785" s="80">
        <v>129442</v>
      </c>
      <c r="V1785" s="78">
        <v>0</v>
      </c>
      <c r="W1785" s="78">
        <v>3</v>
      </c>
      <c r="X1785" s="11" t="str">
        <f ca="1">IF(ISBLANK(BudgetsQTable[[#This Row],[budg_seq_yr]]),"FY"&amp;fiscalyear,"FY"&amp;fiscalyear-1+BudgetsQTable[[#This Row],[budg_seq_yr]])</f>
        <v>FY20</v>
      </c>
      <c r="Y1785" s="79">
        <v>129442</v>
      </c>
      <c r="Z1785" s="78" t="s">
        <v>2869</v>
      </c>
      <c r="AA1785" s="78" t="s">
        <v>470</v>
      </c>
      <c r="AB1785" s="76" t="s">
        <v>2821</v>
      </c>
      <c r="AC1785" s="78" t="s">
        <v>2903</v>
      </c>
    </row>
    <row r="1786" spans="1:29" x14ac:dyDescent="0.35">
      <c r="A1786" s="10" t="s">
        <v>4267</v>
      </c>
      <c r="B1786" s="76" t="s">
        <v>2834</v>
      </c>
      <c r="C1786" s="76">
        <f>C1785+(BudgetsQTable[[#This Row],[lead]]&lt;&gt;K1785)</f>
        <v>223</v>
      </c>
      <c r="D1786" s="76">
        <f>D1785*(BudgetsQTable[[#This Row],[lead]]=K1785)+(BudgetsQTable[[#This Row],[prop_id]]&lt;&gt;A1785)</f>
        <v>2</v>
      </c>
      <c r="E1786" s="77">
        <v>43003.748611111114</v>
      </c>
      <c r="F1786" s="78" t="s">
        <v>2868</v>
      </c>
      <c r="G1786" s="78" t="s">
        <v>2869</v>
      </c>
      <c r="H1786" s="78" t="s">
        <v>470</v>
      </c>
      <c r="I1786" s="76" t="s">
        <v>859</v>
      </c>
      <c r="J1786" s="76" t="s">
        <v>4269</v>
      </c>
      <c r="K1786" s="78" t="s">
        <v>1911</v>
      </c>
      <c r="L1786" s="7" t="str">
        <f>IF(BudgetsQTable[[#This Row],[pi_last_name]]=" ","",HYPERLINK("https://www.ejacket.nsf.gov/ej/showProposal.do?Continue=Y&amp;ID="&amp;BudgetsQTable[[#This Row],[prop_id]],BudgetsQTable[[#This Row],[prop_id]]))</f>
        <v>1763264</v>
      </c>
      <c r="M1786" s="78" t="s">
        <v>4268</v>
      </c>
      <c r="N1786" s="7" t="str">
        <f>IF(BudgetsQTable[[#This Row],[pi_last_name]]=" ","",HYPERLINK("mailto:"&amp;BudgetsQTable[[#This Row],[pi_email]]&amp;"&amp;subject=Your NSF Proposal:  "&amp;BudgetsQTable[[#This Row],[prop_id]],BudgetsQTable[[#This Row],[pi_email]]))</f>
        <v>jurafsky@stanford.edu</v>
      </c>
      <c r="O1786" s="78" t="s">
        <v>641</v>
      </c>
      <c r="P1786" s="78"/>
      <c r="Q1786" s="78"/>
      <c r="R1786" s="79"/>
      <c r="S1786" s="79"/>
      <c r="T1786" s="79"/>
      <c r="U1786" s="80"/>
      <c r="V1786" s="78">
        <v>0</v>
      </c>
      <c r="W1786" s="78"/>
      <c r="X1786" s="11" t="str">
        <f ca="1">IF(ISBLANK(BudgetsQTable[[#This Row],[budg_seq_yr]]),"FY"&amp;fiscalyear,"FY"&amp;fiscalyear-1+BudgetsQTable[[#This Row],[budg_seq_yr]])</f>
        <v>FY18</v>
      </c>
      <c r="Y1786" s="79">
        <v>400000</v>
      </c>
      <c r="Z1786" s="78" t="s">
        <v>2869</v>
      </c>
      <c r="AA1786" s="78" t="s">
        <v>470</v>
      </c>
      <c r="AB1786" s="76" t="s">
        <v>2821</v>
      </c>
      <c r="AC1786" s="78" t="s">
        <v>2903</v>
      </c>
    </row>
    <row r="1787" spans="1:29" x14ac:dyDescent="0.35">
      <c r="A1787" s="10" t="s">
        <v>4267</v>
      </c>
      <c r="B1787" s="76" t="s">
        <v>2834</v>
      </c>
      <c r="C1787" s="76">
        <f>C1786+(BudgetsQTable[[#This Row],[lead]]&lt;&gt;K1786)</f>
        <v>223</v>
      </c>
      <c r="D1787" s="76">
        <f>D1786*(BudgetsQTable[[#This Row],[lead]]=K1786)+(BudgetsQTable[[#This Row],[prop_id]]&lt;&gt;A1786)</f>
        <v>2</v>
      </c>
      <c r="E1787" s="77">
        <v>43003.748611111114</v>
      </c>
      <c r="F1787" s="78" t="s">
        <v>2868</v>
      </c>
      <c r="G1787" s="78" t="s">
        <v>2869</v>
      </c>
      <c r="H1787" s="78" t="s">
        <v>470</v>
      </c>
      <c r="I1787" s="76" t="s">
        <v>859</v>
      </c>
      <c r="J1787" s="76" t="s">
        <v>753</v>
      </c>
      <c r="K1787" s="78" t="s">
        <v>1911</v>
      </c>
      <c r="L1787" s="7" t="str">
        <f>IF(BudgetsQTable[[#This Row],[pi_last_name]]=" ","",HYPERLINK("https://www.ejacket.nsf.gov/ej/showProposal.do?Continue=Y&amp;ID="&amp;BudgetsQTable[[#This Row],[prop_id]],BudgetsQTable[[#This Row],[prop_id]]))</f>
        <v/>
      </c>
      <c r="M1787" s="78" t="s">
        <v>753</v>
      </c>
      <c r="N1787" s="7" t="str">
        <f>IF(BudgetsQTable[[#This Row],[pi_last_name]]=" ","",HYPERLINK("mailto:"&amp;BudgetsQTable[[#This Row],[pi_email]]&amp;"&amp;subject=Your NSF Proposal:  "&amp;BudgetsQTable[[#This Row],[prop_id]],BudgetsQTable[[#This Row],[pi_email]]))</f>
        <v/>
      </c>
      <c r="O1787" s="78" t="s">
        <v>753</v>
      </c>
      <c r="P1787" s="78">
        <v>2</v>
      </c>
      <c r="Q1787" s="78">
        <v>0.65</v>
      </c>
      <c r="R1787" s="79">
        <v>21578</v>
      </c>
      <c r="S1787" s="79">
        <v>0</v>
      </c>
      <c r="T1787" s="79">
        <v>0</v>
      </c>
      <c r="U1787" s="80">
        <v>150714</v>
      </c>
      <c r="V1787" s="78">
        <v>0</v>
      </c>
      <c r="W1787" s="78">
        <v>1</v>
      </c>
      <c r="X1787" s="11" t="str">
        <f ca="1">IF(ISBLANK(BudgetsQTable[[#This Row],[budg_seq_yr]]),"FY"&amp;fiscalyear,"FY"&amp;fiscalyear-1+BudgetsQTable[[#This Row],[budg_seq_yr]])</f>
        <v>FY18</v>
      </c>
      <c r="Y1787" s="79">
        <v>150714</v>
      </c>
      <c r="Z1787" s="78" t="s">
        <v>2869</v>
      </c>
      <c r="AA1787" s="78" t="s">
        <v>470</v>
      </c>
      <c r="AB1787" s="76" t="s">
        <v>2821</v>
      </c>
      <c r="AC1787" s="78" t="s">
        <v>2903</v>
      </c>
    </row>
    <row r="1788" spans="1:29" x14ac:dyDescent="0.35">
      <c r="A1788" s="10" t="s">
        <v>4267</v>
      </c>
      <c r="B1788" s="76" t="s">
        <v>2834</v>
      </c>
      <c r="C1788" s="76">
        <f>C1787+(BudgetsQTable[[#This Row],[lead]]&lt;&gt;K1787)</f>
        <v>223</v>
      </c>
      <c r="D1788" s="76">
        <f>D1787*(BudgetsQTable[[#This Row],[lead]]=K1787)+(BudgetsQTable[[#This Row],[prop_id]]&lt;&gt;A1787)</f>
        <v>2</v>
      </c>
      <c r="E1788" s="77">
        <v>43003.748611111114</v>
      </c>
      <c r="F1788" s="78" t="s">
        <v>2868</v>
      </c>
      <c r="G1788" s="78" t="s">
        <v>2869</v>
      </c>
      <c r="H1788" s="78" t="s">
        <v>470</v>
      </c>
      <c r="I1788" s="76" t="s">
        <v>859</v>
      </c>
      <c r="J1788" s="76" t="s">
        <v>753</v>
      </c>
      <c r="K1788" s="78" t="s">
        <v>1911</v>
      </c>
      <c r="L1788" s="7" t="str">
        <f>IF(BudgetsQTable[[#This Row],[pi_last_name]]=" ","",HYPERLINK("https://www.ejacket.nsf.gov/ej/showProposal.do?Continue=Y&amp;ID="&amp;BudgetsQTable[[#This Row],[prop_id]],BudgetsQTable[[#This Row],[prop_id]]))</f>
        <v/>
      </c>
      <c r="M1788" s="78" t="s">
        <v>753</v>
      </c>
      <c r="N1788" s="7" t="str">
        <f>IF(BudgetsQTable[[#This Row],[pi_last_name]]=" ","",HYPERLINK("mailto:"&amp;BudgetsQTable[[#This Row],[pi_email]]&amp;"&amp;subject=Your NSF Proposal:  "&amp;BudgetsQTable[[#This Row],[prop_id]],BudgetsQTable[[#This Row],[pi_email]]))</f>
        <v/>
      </c>
      <c r="O1788" s="78" t="s">
        <v>753</v>
      </c>
      <c r="P1788" s="78">
        <v>2</v>
      </c>
      <c r="Q1788" s="78">
        <v>0.65</v>
      </c>
      <c r="R1788" s="79">
        <v>0</v>
      </c>
      <c r="S1788" s="79">
        <v>0</v>
      </c>
      <c r="T1788" s="79">
        <v>0</v>
      </c>
      <c r="U1788" s="80">
        <v>111881</v>
      </c>
      <c r="V1788" s="78">
        <v>0</v>
      </c>
      <c r="W1788" s="78">
        <v>2</v>
      </c>
      <c r="X1788" s="11" t="str">
        <f ca="1">IF(ISBLANK(BudgetsQTable[[#This Row],[budg_seq_yr]]),"FY"&amp;fiscalyear,"FY"&amp;fiscalyear-1+BudgetsQTable[[#This Row],[budg_seq_yr]])</f>
        <v>FY19</v>
      </c>
      <c r="Y1788" s="79">
        <v>111881</v>
      </c>
      <c r="Z1788" s="78" t="s">
        <v>2869</v>
      </c>
      <c r="AA1788" s="78" t="s">
        <v>470</v>
      </c>
      <c r="AB1788" s="76" t="s">
        <v>2821</v>
      </c>
      <c r="AC1788" s="78" t="s">
        <v>2903</v>
      </c>
    </row>
    <row r="1789" spans="1:29" x14ac:dyDescent="0.35">
      <c r="A1789" s="10" t="s">
        <v>4267</v>
      </c>
      <c r="B1789" s="76" t="s">
        <v>2834</v>
      </c>
      <c r="C1789" s="76">
        <f>C1788+(BudgetsQTable[[#This Row],[lead]]&lt;&gt;K1788)</f>
        <v>223</v>
      </c>
      <c r="D1789" s="76">
        <f>D1788*(BudgetsQTable[[#This Row],[lead]]=K1788)+(BudgetsQTable[[#This Row],[prop_id]]&lt;&gt;A1788)</f>
        <v>2</v>
      </c>
      <c r="E1789" s="77">
        <v>43003.748611111114</v>
      </c>
      <c r="F1789" s="78" t="s">
        <v>2868</v>
      </c>
      <c r="G1789" s="78" t="s">
        <v>2869</v>
      </c>
      <c r="H1789" s="78" t="s">
        <v>470</v>
      </c>
      <c r="I1789" s="76" t="s">
        <v>859</v>
      </c>
      <c r="J1789" s="76" t="s">
        <v>753</v>
      </c>
      <c r="K1789" s="78" t="s">
        <v>1911</v>
      </c>
      <c r="L1789" s="7" t="str">
        <f>IF(BudgetsQTable[[#This Row],[pi_last_name]]=" ","",HYPERLINK("https://www.ejacket.nsf.gov/ej/showProposal.do?Continue=Y&amp;ID="&amp;BudgetsQTable[[#This Row],[prop_id]],BudgetsQTable[[#This Row],[prop_id]]))</f>
        <v/>
      </c>
      <c r="M1789" s="78" t="s">
        <v>753</v>
      </c>
      <c r="N1789" s="7" t="str">
        <f>IF(BudgetsQTable[[#This Row],[pi_last_name]]=" ","",HYPERLINK("mailto:"&amp;BudgetsQTable[[#This Row],[pi_email]]&amp;"&amp;subject=Your NSF Proposal:  "&amp;BudgetsQTable[[#This Row],[prop_id]],BudgetsQTable[[#This Row],[pi_email]]))</f>
        <v/>
      </c>
      <c r="O1789" s="78" t="s">
        <v>753</v>
      </c>
      <c r="P1789" s="78">
        <v>2</v>
      </c>
      <c r="Q1789" s="78">
        <v>0.65</v>
      </c>
      <c r="R1789" s="79">
        <v>0</v>
      </c>
      <c r="S1789" s="79">
        <v>0</v>
      </c>
      <c r="T1789" s="79">
        <v>0</v>
      </c>
      <c r="U1789" s="80">
        <v>137405</v>
      </c>
      <c r="V1789" s="78">
        <v>0</v>
      </c>
      <c r="W1789" s="78">
        <v>3</v>
      </c>
      <c r="X1789" s="11" t="str">
        <f ca="1">IF(ISBLANK(BudgetsQTable[[#This Row],[budg_seq_yr]]),"FY"&amp;fiscalyear,"FY"&amp;fiscalyear-1+BudgetsQTable[[#This Row],[budg_seq_yr]])</f>
        <v>FY20</v>
      </c>
      <c r="Y1789" s="79">
        <v>137405</v>
      </c>
      <c r="Z1789" s="78" t="s">
        <v>2869</v>
      </c>
      <c r="AA1789" s="78" t="s">
        <v>470</v>
      </c>
      <c r="AB1789" s="76" t="s">
        <v>2821</v>
      </c>
      <c r="AC1789" s="78" t="s">
        <v>2903</v>
      </c>
    </row>
    <row r="1790" spans="1:29" x14ac:dyDescent="0.35">
      <c r="A1790" s="10" t="s">
        <v>4270</v>
      </c>
      <c r="B1790" s="76" t="s">
        <v>2834</v>
      </c>
      <c r="C1790" s="76">
        <f>C1789+(BudgetsQTable[[#This Row],[lead]]&lt;&gt;K1789)</f>
        <v>223</v>
      </c>
      <c r="D1790" s="76">
        <f>D1789*(BudgetsQTable[[#This Row],[lead]]=K1789)+(BudgetsQTable[[#This Row],[prop_id]]&lt;&gt;A1789)</f>
        <v>3</v>
      </c>
      <c r="E1790" s="77">
        <v>43005.413194444445</v>
      </c>
      <c r="F1790" s="78" t="s">
        <v>2868</v>
      </c>
      <c r="G1790" s="78" t="s">
        <v>2869</v>
      </c>
      <c r="H1790" s="78" t="s">
        <v>470</v>
      </c>
      <c r="I1790" s="76" t="s">
        <v>859</v>
      </c>
      <c r="J1790" s="76" t="s">
        <v>4272</v>
      </c>
      <c r="K1790" s="78" t="s">
        <v>1911</v>
      </c>
      <c r="L1790" s="7" t="str">
        <f>IF(BudgetsQTable[[#This Row],[pi_last_name]]=" ","",HYPERLINK("https://www.ejacket.nsf.gov/ej/showProposal.do?Continue=Y&amp;ID="&amp;BudgetsQTable[[#This Row],[prop_id]],BudgetsQTable[[#This Row],[prop_id]]))</f>
        <v>1763483</v>
      </c>
      <c r="M1790" s="78" t="s">
        <v>4271</v>
      </c>
      <c r="N1790" s="7" t="str">
        <f>IF(BudgetsQTable[[#This Row],[pi_last_name]]=" ","",HYPERLINK("mailto:"&amp;BudgetsQTable[[#This Row],[pi_email]]&amp;"&amp;subject=Your NSF Proposal:  "&amp;BudgetsQTable[[#This Row],[prop_id]],BudgetsQTable[[#This Row],[pi_email]]))</f>
        <v>jurgens@umich.edu</v>
      </c>
      <c r="O1790" s="78" t="s">
        <v>713</v>
      </c>
      <c r="P1790" s="78"/>
      <c r="Q1790" s="78"/>
      <c r="R1790" s="79"/>
      <c r="S1790" s="79"/>
      <c r="T1790" s="79"/>
      <c r="U1790" s="80"/>
      <c r="V1790" s="78">
        <v>0</v>
      </c>
      <c r="W1790" s="78"/>
      <c r="X1790" s="11" t="str">
        <f ca="1">IF(ISBLANK(BudgetsQTable[[#This Row],[budg_seq_yr]]),"FY"&amp;fiscalyear,"FY"&amp;fiscalyear-1+BudgetsQTable[[#This Row],[budg_seq_yr]])</f>
        <v>FY18</v>
      </c>
      <c r="Y1790" s="79">
        <v>400000</v>
      </c>
      <c r="Z1790" s="78" t="s">
        <v>2869</v>
      </c>
      <c r="AA1790" s="78" t="s">
        <v>470</v>
      </c>
      <c r="AB1790" s="76" t="s">
        <v>2821</v>
      </c>
      <c r="AC1790" s="78" t="s">
        <v>2903</v>
      </c>
    </row>
    <row r="1791" spans="1:29" x14ac:dyDescent="0.35">
      <c r="A1791" s="10" t="s">
        <v>4270</v>
      </c>
      <c r="B1791" s="76" t="s">
        <v>2834</v>
      </c>
      <c r="C1791" s="76">
        <f>C1790+(BudgetsQTable[[#This Row],[lead]]&lt;&gt;K1790)</f>
        <v>223</v>
      </c>
      <c r="D1791" s="76">
        <f>D1790*(BudgetsQTable[[#This Row],[lead]]=K1790)+(BudgetsQTable[[#This Row],[prop_id]]&lt;&gt;A1790)</f>
        <v>3</v>
      </c>
      <c r="E1791" s="77">
        <v>43005.413194444445</v>
      </c>
      <c r="F1791" s="78" t="s">
        <v>2868</v>
      </c>
      <c r="G1791" s="78" t="s">
        <v>2869</v>
      </c>
      <c r="H1791" s="78" t="s">
        <v>470</v>
      </c>
      <c r="I1791" s="76" t="s">
        <v>859</v>
      </c>
      <c r="J1791" s="76" t="s">
        <v>753</v>
      </c>
      <c r="K1791" s="78" t="s">
        <v>1911</v>
      </c>
      <c r="L1791" s="7" t="str">
        <f>IF(BudgetsQTable[[#This Row],[pi_last_name]]=" ","",HYPERLINK("https://www.ejacket.nsf.gov/ej/showProposal.do?Continue=Y&amp;ID="&amp;BudgetsQTable[[#This Row],[prop_id]],BudgetsQTable[[#This Row],[prop_id]]))</f>
        <v/>
      </c>
      <c r="M1791" s="78" t="s">
        <v>753</v>
      </c>
      <c r="N1791" s="7" t="str">
        <f>IF(BudgetsQTable[[#This Row],[pi_last_name]]=" ","",HYPERLINK("mailto:"&amp;BudgetsQTable[[#This Row],[pi_email]]&amp;"&amp;subject=Your NSF Proposal:  "&amp;BudgetsQTable[[#This Row],[prop_id]],BudgetsQTable[[#This Row],[pi_email]]))</f>
        <v/>
      </c>
      <c r="O1791" s="78" t="s">
        <v>753</v>
      </c>
      <c r="P1791" s="78">
        <v>1</v>
      </c>
      <c r="Q1791" s="78">
        <v>0.52</v>
      </c>
      <c r="R1791" s="79">
        <v>0</v>
      </c>
      <c r="S1791" s="79">
        <v>2500</v>
      </c>
      <c r="T1791" s="79">
        <v>0</v>
      </c>
      <c r="U1791" s="80">
        <v>173001</v>
      </c>
      <c r="V1791" s="78">
        <v>0</v>
      </c>
      <c r="W1791" s="78">
        <v>1</v>
      </c>
      <c r="X1791" s="11" t="str">
        <f ca="1">IF(ISBLANK(BudgetsQTable[[#This Row],[budg_seq_yr]]),"FY"&amp;fiscalyear,"FY"&amp;fiscalyear-1+BudgetsQTable[[#This Row],[budg_seq_yr]])</f>
        <v>FY18</v>
      </c>
      <c r="Y1791" s="79">
        <v>173001</v>
      </c>
      <c r="Z1791" s="78" t="s">
        <v>2869</v>
      </c>
      <c r="AA1791" s="78" t="s">
        <v>470</v>
      </c>
      <c r="AB1791" s="76" t="s">
        <v>2821</v>
      </c>
      <c r="AC1791" s="78" t="s">
        <v>2903</v>
      </c>
    </row>
    <row r="1792" spans="1:29" x14ac:dyDescent="0.35">
      <c r="A1792" s="10" t="s">
        <v>4270</v>
      </c>
      <c r="B1792" s="76" t="s">
        <v>2834</v>
      </c>
      <c r="C1792" s="76">
        <f>C1791+(BudgetsQTable[[#This Row],[lead]]&lt;&gt;K1791)</f>
        <v>223</v>
      </c>
      <c r="D1792" s="76">
        <f>D1791*(BudgetsQTable[[#This Row],[lead]]=K1791)+(BudgetsQTable[[#This Row],[prop_id]]&lt;&gt;A1791)</f>
        <v>3</v>
      </c>
      <c r="E1792" s="77">
        <v>43005.413194444445</v>
      </c>
      <c r="F1792" s="78" t="s">
        <v>2868</v>
      </c>
      <c r="G1792" s="78" t="s">
        <v>2869</v>
      </c>
      <c r="H1792" s="78" t="s">
        <v>470</v>
      </c>
      <c r="I1792" s="76" t="s">
        <v>859</v>
      </c>
      <c r="J1792" s="76" t="s">
        <v>753</v>
      </c>
      <c r="K1792" s="78" t="s">
        <v>1911</v>
      </c>
      <c r="L1792" s="7" t="str">
        <f>IF(BudgetsQTable[[#This Row],[pi_last_name]]=" ","",HYPERLINK("https://www.ejacket.nsf.gov/ej/showProposal.do?Continue=Y&amp;ID="&amp;BudgetsQTable[[#This Row],[prop_id]],BudgetsQTable[[#This Row],[prop_id]]))</f>
        <v/>
      </c>
      <c r="M1792" s="78" t="s">
        <v>753</v>
      </c>
      <c r="N1792" s="7" t="str">
        <f>IF(BudgetsQTable[[#This Row],[pi_last_name]]=" ","",HYPERLINK("mailto:"&amp;BudgetsQTable[[#This Row],[pi_email]]&amp;"&amp;subject=Your NSF Proposal:  "&amp;BudgetsQTable[[#This Row],[prop_id]],BudgetsQTable[[#This Row],[pi_email]]))</f>
        <v/>
      </c>
      <c r="O1792" s="78" t="s">
        <v>753</v>
      </c>
      <c r="P1792" s="78">
        <v>1</v>
      </c>
      <c r="Q1792" s="78">
        <v>0.52</v>
      </c>
      <c r="R1792" s="79">
        <v>0</v>
      </c>
      <c r="S1792" s="79">
        <v>2500</v>
      </c>
      <c r="T1792" s="79">
        <v>0</v>
      </c>
      <c r="U1792" s="80">
        <v>131940</v>
      </c>
      <c r="V1792" s="78">
        <v>0</v>
      </c>
      <c r="W1792" s="78">
        <v>2</v>
      </c>
      <c r="X1792" s="11" t="str">
        <f ca="1">IF(ISBLANK(BudgetsQTable[[#This Row],[budg_seq_yr]]),"FY"&amp;fiscalyear,"FY"&amp;fiscalyear-1+BudgetsQTable[[#This Row],[budg_seq_yr]])</f>
        <v>FY19</v>
      </c>
      <c r="Y1792" s="79">
        <v>131940</v>
      </c>
      <c r="Z1792" s="78" t="s">
        <v>2869</v>
      </c>
      <c r="AA1792" s="78" t="s">
        <v>470</v>
      </c>
      <c r="AB1792" s="76" t="s">
        <v>2821</v>
      </c>
      <c r="AC1792" s="78" t="s">
        <v>2903</v>
      </c>
    </row>
    <row r="1793" spans="1:29" x14ac:dyDescent="0.35">
      <c r="A1793" s="10" t="s">
        <v>4270</v>
      </c>
      <c r="B1793" s="76" t="s">
        <v>2834</v>
      </c>
      <c r="C1793" s="76">
        <f>C1792+(BudgetsQTable[[#This Row],[lead]]&lt;&gt;K1792)</f>
        <v>223</v>
      </c>
      <c r="D1793" s="76">
        <f>D1792*(BudgetsQTable[[#This Row],[lead]]=K1792)+(BudgetsQTable[[#This Row],[prop_id]]&lt;&gt;A1792)</f>
        <v>3</v>
      </c>
      <c r="E1793" s="77">
        <v>43005.413194444445</v>
      </c>
      <c r="F1793" s="78" t="s">
        <v>2868</v>
      </c>
      <c r="G1793" s="78" t="s">
        <v>2869</v>
      </c>
      <c r="H1793" s="78" t="s">
        <v>470</v>
      </c>
      <c r="I1793" s="76" t="s">
        <v>859</v>
      </c>
      <c r="J1793" s="76" t="s">
        <v>753</v>
      </c>
      <c r="K1793" s="78" t="s">
        <v>1911</v>
      </c>
      <c r="L1793" s="7" t="str">
        <f>IF(BudgetsQTable[[#This Row],[pi_last_name]]=" ","",HYPERLINK("https://www.ejacket.nsf.gov/ej/showProposal.do?Continue=Y&amp;ID="&amp;BudgetsQTable[[#This Row],[prop_id]],BudgetsQTable[[#This Row],[prop_id]]))</f>
        <v/>
      </c>
      <c r="M1793" s="78" t="s">
        <v>753</v>
      </c>
      <c r="N1793" s="7" t="str">
        <f>IF(BudgetsQTable[[#This Row],[pi_last_name]]=" ","",HYPERLINK("mailto:"&amp;BudgetsQTable[[#This Row],[pi_email]]&amp;"&amp;subject=Your NSF Proposal:  "&amp;BudgetsQTable[[#This Row],[prop_id]],BudgetsQTable[[#This Row],[pi_email]]))</f>
        <v/>
      </c>
      <c r="O1793" s="78" t="s">
        <v>753</v>
      </c>
      <c r="P1793" s="78">
        <v>1</v>
      </c>
      <c r="Q1793" s="78">
        <v>0.52</v>
      </c>
      <c r="R1793" s="79">
        <v>0</v>
      </c>
      <c r="S1793" s="79">
        <v>2500</v>
      </c>
      <c r="T1793" s="79">
        <v>0</v>
      </c>
      <c r="U1793" s="80">
        <v>95059</v>
      </c>
      <c r="V1793" s="78">
        <v>0</v>
      </c>
      <c r="W1793" s="78">
        <v>3</v>
      </c>
      <c r="X1793" s="11" t="str">
        <f ca="1">IF(ISBLANK(BudgetsQTable[[#This Row],[budg_seq_yr]]),"FY"&amp;fiscalyear,"FY"&amp;fiscalyear-1+BudgetsQTable[[#This Row],[budg_seq_yr]])</f>
        <v>FY20</v>
      </c>
      <c r="Y1793" s="79">
        <v>95059</v>
      </c>
      <c r="Z1793" s="78" t="s">
        <v>2869</v>
      </c>
      <c r="AA1793" s="78" t="s">
        <v>470</v>
      </c>
      <c r="AB1793" s="76" t="s">
        <v>2821</v>
      </c>
      <c r="AC1793" s="78" t="s">
        <v>2903</v>
      </c>
    </row>
    <row r="1794" spans="1:29" x14ac:dyDescent="0.35">
      <c r="A1794" s="10" t="s">
        <v>1914</v>
      </c>
      <c r="B1794" s="76" t="s">
        <v>2863</v>
      </c>
      <c r="C1794" s="76">
        <f>C1793+(BudgetsQTable[[#This Row],[lead]]&lt;&gt;K1793)</f>
        <v>224</v>
      </c>
      <c r="D1794" s="76">
        <f>D1793*(BudgetsQTable[[#This Row],[lead]]=K1793)+(BudgetsQTable[[#This Row],[prop_id]]&lt;&gt;A1793)</f>
        <v>1</v>
      </c>
      <c r="E1794" s="77">
        <v>43005.60833333333</v>
      </c>
      <c r="F1794" s="78" t="s">
        <v>2868</v>
      </c>
      <c r="G1794" s="78" t="s">
        <v>2869</v>
      </c>
      <c r="H1794" s="78" t="s">
        <v>468</v>
      </c>
      <c r="I1794" s="76" t="s">
        <v>1185</v>
      </c>
      <c r="J1794" s="76" t="s">
        <v>4274</v>
      </c>
      <c r="K1794" s="78" t="s">
        <v>1914</v>
      </c>
      <c r="L1794" s="7" t="str">
        <f>IF(BudgetsQTable[[#This Row],[pi_last_name]]=" ","",HYPERLINK("https://www.ejacket.nsf.gov/ej/showProposal.do?Continue=Y&amp;ID="&amp;BudgetsQTable[[#This Row],[prop_id]],BudgetsQTable[[#This Row],[prop_id]]))</f>
        <v>1763780</v>
      </c>
      <c r="M1794" s="78" t="s">
        <v>1915</v>
      </c>
      <c r="N1794" s="7" t="str">
        <f>IF(BudgetsQTable[[#This Row],[pi_last_name]]=" ","",HYPERLINK("mailto:"&amp;BudgetsQTable[[#This Row],[pi_email]]&amp;"&amp;subject=Your NSF Proposal:  "&amp;BudgetsQTable[[#This Row],[prop_id]],BudgetsQTable[[#This Row],[pi_email]]))</f>
        <v>hollan@cogsci.ucsd.edu</v>
      </c>
      <c r="O1794" s="78" t="s">
        <v>668</v>
      </c>
      <c r="P1794" s="78"/>
      <c r="Q1794" s="78"/>
      <c r="R1794" s="79"/>
      <c r="S1794" s="79"/>
      <c r="T1794" s="79"/>
      <c r="U1794" s="80"/>
      <c r="V1794" s="78">
        <v>0</v>
      </c>
      <c r="W1794" s="78"/>
      <c r="X1794" s="11" t="str">
        <f ca="1">IF(ISBLANK(BudgetsQTable[[#This Row],[budg_seq_yr]]),"FY"&amp;fiscalyear,"FY"&amp;fiscalyear-1+BudgetsQTable[[#This Row],[budg_seq_yr]])</f>
        <v>FY18</v>
      </c>
      <c r="Y1794" s="79">
        <v>1187729</v>
      </c>
      <c r="Z1794" s="78" t="s">
        <v>2869</v>
      </c>
      <c r="AA1794" s="78" t="s">
        <v>468</v>
      </c>
      <c r="AB1794" s="76" t="s">
        <v>2821</v>
      </c>
      <c r="AC1794" s="78" t="s">
        <v>468</v>
      </c>
    </row>
    <row r="1795" spans="1:29" x14ac:dyDescent="0.35">
      <c r="A1795" s="10" t="s">
        <v>1914</v>
      </c>
      <c r="B1795" s="76" t="s">
        <v>2863</v>
      </c>
      <c r="C1795" s="76">
        <f>C1794+(BudgetsQTable[[#This Row],[lead]]&lt;&gt;K1794)</f>
        <v>224</v>
      </c>
      <c r="D1795" s="76">
        <f>D1794*(BudgetsQTable[[#This Row],[lead]]=K1794)+(BudgetsQTable[[#This Row],[prop_id]]&lt;&gt;A1794)</f>
        <v>1</v>
      </c>
      <c r="E1795" s="77">
        <v>43005.60833333333</v>
      </c>
      <c r="F1795" s="78" t="s">
        <v>2868</v>
      </c>
      <c r="G1795" s="78" t="s">
        <v>2869</v>
      </c>
      <c r="H1795" s="78" t="s">
        <v>468</v>
      </c>
      <c r="I1795" s="76" t="s">
        <v>1185</v>
      </c>
      <c r="J1795" s="76" t="s">
        <v>753</v>
      </c>
      <c r="K1795" s="78" t="s">
        <v>1914</v>
      </c>
      <c r="L1795" s="7" t="str">
        <f>IF(BudgetsQTable[[#This Row],[pi_last_name]]=" ","",HYPERLINK("https://www.ejacket.nsf.gov/ej/showProposal.do?Continue=Y&amp;ID="&amp;BudgetsQTable[[#This Row],[prop_id]],BudgetsQTable[[#This Row],[prop_id]]))</f>
        <v/>
      </c>
      <c r="M1795" s="78" t="s">
        <v>753</v>
      </c>
      <c r="N1795" s="7" t="str">
        <f>IF(BudgetsQTable[[#This Row],[pi_last_name]]=" ","",HYPERLINK("mailto:"&amp;BudgetsQTable[[#This Row],[pi_email]]&amp;"&amp;subject=Your NSF Proposal:  "&amp;BudgetsQTable[[#This Row],[prop_id]],BudgetsQTable[[#This Row],[pi_email]]))</f>
        <v/>
      </c>
      <c r="O1795" s="78" t="s">
        <v>753</v>
      </c>
      <c r="P1795" s="78">
        <v>3</v>
      </c>
      <c r="Q1795" s="78">
        <v>2</v>
      </c>
      <c r="R1795" s="79">
        <v>60000</v>
      </c>
      <c r="S1795" s="79">
        <v>3000</v>
      </c>
      <c r="T1795" s="79">
        <v>0</v>
      </c>
      <c r="U1795" s="80">
        <v>396528</v>
      </c>
      <c r="V1795" s="78">
        <v>0</v>
      </c>
      <c r="W1795" s="78">
        <v>1</v>
      </c>
      <c r="X1795" s="11" t="str">
        <f ca="1">IF(ISBLANK(BudgetsQTable[[#This Row],[budg_seq_yr]]),"FY"&amp;fiscalyear,"FY"&amp;fiscalyear-1+BudgetsQTable[[#This Row],[budg_seq_yr]])</f>
        <v>FY18</v>
      </c>
      <c r="Y1795" s="79">
        <v>396528</v>
      </c>
      <c r="Z1795" s="78" t="s">
        <v>2869</v>
      </c>
      <c r="AA1795" s="78" t="s">
        <v>468</v>
      </c>
      <c r="AB1795" s="76" t="s">
        <v>2821</v>
      </c>
      <c r="AC1795" s="78" t="s">
        <v>468</v>
      </c>
    </row>
    <row r="1796" spans="1:29" x14ac:dyDescent="0.35">
      <c r="A1796" s="10" t="s">
        <v>1914</v>
      </c>
      <c r="B1796" s="76" t="s">
        <v>2863</v>
      </c>
      <c r="C1796" s="76">
        <f>C1795+(BudgetsQTable[[#This Row],[lead]]&lt;&gt;K1795)</f>
        <v>224</v>
      </c>
      <c r="D1796" s="76">
        <f>D1795*(BudgetsQTable[[#This Row],[lead]]=K1795)+(BudgetsQTable[[#This Row],[prop_id]]&lt;&gt;A1795)</f>
        <v>1</v>
      </c>
      <c r="E1796" s="77">
        <v>43005.60833333333</v>
      </c>
      <c r="F1796" s="78" t="s">
        <v>2868</v>
      </c>
      <c r="G1796" s="78" t="s">
        <v>2869</v>
      </c>
      <c r="H1796" s="78" t="s">
        <v>468</v>
      </c>
      <c r="I1796" s="76" t="s">
        <v>1185</v>
      </c>
      <c r="J1796" s="76" t="s">
        <v>753</v>
      </c>
      <c r="K1796" s="78" t="s">
        <v>1914</v>
      </c>
      <c r="L1796" s="7" t="str">
        <f>IF(BudgetsQTable[[#This Row],[pi_last_name]]=" ","",HYPERLINK("https://www.ejacket.nsf.gov/ej/showProposal.do?Continue=Y&amp;ID="&amp;BudgetsQTable[[#This Row],[prop_id]],BudgetsQTable[[#This Row],[prop_id]]))</f>
        <v/>
      </c>
      <c r="M1796" s="78" t="s">
        <v>753</v>
      </c>
      <c r="N1796" s="7" t="str">
        <f>IF(BudgetsQTable[[#This Row],[pi_last_name]]=" ","",HYPERLINK("mailto:"&amp;BudgetsQTable[[#This Row],[pi_email]]&amp;"&amp;subject=Your NSF Proposal:  "&amp;BudgetsQTable[[#This Row],[prop_id]],BudgetsQTable[[#This Row],[pi_email]]))</f>
        <v/>
      </c>
      <c r="O1796" s="78" t="s">
        <v>753</v>
      </c>
      <c r="P1796" s="78">
        <v>3</v>
      </c>
      <c r="Q1796" s="78">
        <v>2</v>
      </c>
      <c r="R1796" s="79">
        <v>61800</v>
      </c>
      <c r="S1796" s="79">
        <v>4000</v>
      </c>
      <c r="T1796" s="79">
        <v>0</v>
      </c>
      <c r="U1796" s="80">
        <v>413792</v>
      </c>
      <c r="V1796" s="78">
        <v>0</v>
      </c>
      <c r="W1796" s="78">
        <v>2</v>
      </c>
      <c r="X1796" s="11" t="str">
        <f ca="1">IF(ISBLANK(BudgetsQTable[[#This Row],[budg_seq_yr]]),"FY"&amp;fiscalyear,"FY"&amp;fiscalyear-1+BudgetsQTable[[#This Row],[budg_seq_yr]])</f>
        <v>FY19</v>
      </c>
      <c r="Y1796" s="79">
        <v>413792</v>
      </c>
      <c r="Z1796" s="78" t="s">
        <v>2869</v>
      </c>
      <c r="AA1796" s="78" t="s">
        <v>468</v>
      </c>
      <c r="AB1796" s="76" t="s">
        <v>2821</v>
      </c>
      <c r="AC1796" s="78" t="s">
        <v>468</v>
      </c>
    </row>
    <row r="1797" spans="1:29" x14ac:dyDescent="0.35">
      <c r="A1797" s="10" t="s">
        <v>1914</v>
      </c>
      <c r="B1797" s="76" t="s">
        <v>2863</v>
      </c>
      <c r="C1797" s="76">
        <f>C1796+(BudgetsQTable[[#This Row],[lead]]&lt;&gt;K1796)</f>
        <v>224</v>
      </c>
      <c r="D1797" s="76">
        <f>D1796*(BudgetsQTable[[#This Row],[lead]]=K1796)+(BudgetsQTable[[#This Row],[prop_id]]&lt;&gt;A1796)</f>
        <v>1</v>
      </c>
      <c r="E1797" s="77">
        <v>43005.60833333333</v>
      </c>
      <c r="F1797" s="78" t="s">
        <v>2868</v>
      </c>
      <c r="G1797" s="78" t="s">
        <v>2869</v>
      </c>
      <c r="H1797" s="78" t="s">
        <v>468</v>
      </c>
      <c r="I1797" s="76" t="s">
        <v>1185</v>
      </c>
      <c r="J1797" s="76" t="s">
        <v>753</v>
      </c>
      <c r="K1797" s="78" t="s">
        <v>1914</v>
      </c>
      <c r="L1797" s="7" t="str">
        <f>IF(BudgetsQTable[[#This Row],[pi_last_name]]=" ","",HYPERLINK("https://www.ejacket.nsf.gov/ej/showProposal.do?Continue=Y&amp;ID="&amp;BudgetsQTable[[#This Row],[prop_id]],BudgetsQTable[[#This Row],[prop_id]]))</f>
        <v/>
      </c>
      <c r="M1797" s="78" t="s">
        <v>753</v>
      </c>
      <c r="N1797" s="7" t="str">
        <f>IF(BudgetsQTable[[#This Row],[pi_last_name]]=" ","",HYPERLINK("mailto:"&amp;BudgetsQTable[[#This Row],[pi_email]]&amp;"&amp;subject=Your NSF Proposal:  "&amp;BudgetsQTable[[#This Row],[prop_id]],BudgetsQTable[[#This Row],[pi_email]]))</f>
        <v/>
      </c>
      <c r="O1797" s="78" t="s">
        <v>753</v>
      </c>
      <c r="P1797" s="78">
        <v>3</v>
      </c>
      <c r="Q1797" s="78">
        <v>2</v>
      </c>
      <c r="R1797" s="79">
        <v>63654</v>
      </c>
      <c r="S1797" s="79">
        <v>4000</v>
      </c>
      <c r="T1797" s="79">
        <v>0</v>
      </c>
      <c r="U1797" s="80">
        <v>377409</v>
      </c>
      <c r="V1797" s="78">
        <v>0</v>
      </c>
      <c r="W1797" s="78">
        <v>3</v>
      </c>
      <c r="X1797" s="11" t="str">
        <f ca="1">IF(ISBLANK(BudgetsQTable[[#This Row],[budg_seq_yr]]),"FY"&amp;fiscalyear,"FY"&amp;fiscalyear-1+BudgetsQTable[[#This Row],[budg_seq_yr]])</f>
        <v>FY20</v>
      </c>
      <c r="Y1797" s="79">
        <v>377409</v>
      </c>
      <c r="Z1797" s="78" t="s">
        <v>2869</v>
      </c>
      <c r="AA1797" s="78" t="s">
        <v>468</v>
      </c>
      <c r="AB1797" s="76" t="s">
        <v>2821</v>
      </c>
      <c r="AC1797" s="78" t="s">
        <v>468</v>
      </c>
    </row>
    <row r="1798" spans="1:29" x14ac:dyDescent="0.35">
      <c r="A1798" s="10" t="s">
        <v>1917</v>
      </c>
      <c r="B1798" s="76" t="s">
        <v>2824</v>
      </c>
      <c r="C1798" s="76">
        <f>C1797+(BudgetsQTable[[#This Row],[lead]]&lt;&gt;K1797)</f>
        <v>225</v>
      </c>
      <c r="D1798" s="76">
        <f>D1797*(BudgetsQTable[[#This Row],[lead]]=K1797)+(BudgetsQTable[[#This Row],[prop_id]]&lt;&gt;A1797)</f>
        <v>1</v>
      </c>
      <c r="E1798" s="77">
        <v>43005.60833333333</v>
      </c>
      <c r="F1798" s="78" t="s">
        <v>2817</v>
      </c>
      <c r="G1798" s="78" t="s">
        <v>2818</v>
      </c>
      <c r="H1798" s="78" t="s">
        <v>478</v>
      </c>
      <c r="I1798" s="76" t="s">
        <v>1583</v>
      </c>
      <c r="J1798" s="76" t="s">
        <v>4277</v>
      </c>
      <c r="K1798" s="78" t="s">
        <v>1917</v>
      </c>
      <c r="L1798" s="7" t="str">
        <f>IF(BudgetsQTable[[#This Row],[pi_last_name]]=" ","",HYPERLINK("https://www.ejacket.nsf.gov/ej/showProposal.do?Continue=Y&amp;ID="&amp;BudgetsQTable[[#This Row],[prop_id]],BudgetsQTable[[#This Row],[prop_id]]))</f>
        <v>1763781</v>
      </c>
      <c r="M1798" s="78" t="s">
        <v>1918</v>
      </c>
      <c r="N1798" s="7" t="str">
        <f>IF(BudgetsQTable[[#This Row],[pi_last_name]]=" ","",HYPERLINK("mailto:"&amp;BudgetsQTable[[#This Row],[pi_email]]&amp;"&amp;subject=Your NSF Proposal:  "&amp;BudgetsQTable[[#This Row],[prop_id]],BudgetsQTable[[#This Row],[pi_email]]))</f>
        <v>saikat@email.arizona.edu</v>
      </c>
      <c r="O1798" s="78" t="s">
        <v>3071</v>
      </c>
      <c r="P1798" s="78"/>
      <c r="Q1798" s="78"/>
      <c r="R1798" s="79"/>
      <c r="S1798" s="79"/>
      <c r="T1798" s="79"/>
      <c r="U1798" s="80"/>
      <c r="V1798" s="78">
        <v>0</v>
      </c>
      <c r="W1798" s="78"/>
      <c r="X1798" s="11" t="str">
        <f ca="1">IF(ISBLANK(BudgetsQTable[[#This Row],[budg_seq_yr]]),"FY"&amp;fiscalyear,"FY"&amp;fiscalyear-1+BudgetsQTable[[#This Row],[budg_seq_yr]])</f>
        <v>FY18</v>
      </c>
      <c r="Y1798" s="79">
        <v>386820</v>
      </c>
      <c r="Z1798" s="78" t="s">
        <v>2818</v>
      </c>
      <c r="AA1798" s="78" t="s">
        <v>478</v>
      </c>
      <c r="AB1798" s="76" t="s">
        <v>2821</v>
      </c>
      <c r="AC1798" s="78"/>
    </row>
    <row r="1799" spans="1:29" x14ac:dyDescent="0.35">
      <c r="A1799" s="10" t="s">
        <v>1917</v>
      </c>
      <c r="B1799" s="76" t="s">
        <v>2824</v>
      </c>
      <c r="C1799" s="76">
        <f>C1798+(BudgetsQTable[[#This Row],[lead]]&lt;&gt;K1798)</f>
        <v>225</v>
      </c>
      <c r="D1799" s="76">
        <f>D1798*(BudgetsQTable[[#This Row],[lead]]=K1798)+(BudgetsQTable[[#This Row],[prop_id]]&lt;&gt;A1798)</f>
        <v>1</v>
      </c>
      <c r="E1799" s="77">
        <v>43005.60833333333</v>
      </c>
      <c r="F1799" s="78" t="s">
        <v>2817</v>
      </c>
      <c r="G1799" s="78" t="s">
        <v>2818</v>
      </c>
      <c r="H1799" s="78" t="s">
        <v>478</v>
      </c>
      <c r="I1799" s="76" t="s">
        <v>1583</v>
      </c>
      <c r="J1799" s="76" t="s">
        <v>753</v>
      </c>
      <c r="K1799" s="78" t="s">
        <v>1917</v>
      </c>
      <c r="L1799" s="7" t="str">
        <f>IF(BudgetsQTable[[#This Row],[pi_last_name]]=" ","",HYPERLINK("https://www.ejacket.nsf.gov/ej/showProposal.do?Continue=Y&amp;ID="&amp;BudgetsQTable[[#This Row],[prop_id]],BudgetsQTable[[#This Row],[prop_id]]))</f>
        <v/>
      </c>
      <c r="M1799" s="78" t="s">
        <v>753</v>
      </c>
      <c r="N1799" s="7" t="str">
        <f>IF(BudgetsQTable[[#This Row],[pi_last_name]]=" ","",HYPERLINK("mailto:"&amp;BudgetsQTable[[#This Row],[pi_email]]&amp;"&amp;subject=Your NSF Proposal:  "&amp;BudgetsQTable[[#This Row],[prop_id]],BudgetsQTable[[#This Row],[pi_email]]))</f>
        <v/>
      </c>
      <c r="O1799" s="78" t="s">
        <v>753</v>
      </c>
      <c r="P1799" s="78">
        <v>1</v>
      </c>
      <c r="Q1799" s="78">
        <v>1.5</v>
      </c>
      <c r="R1799" s="79">
        <v>0</v>
      </c>
      <c r="S1799" s="79">
        <v>3000</v>
      </c>
      <c r="T1799" s="79">
        <v>0</v>
      </c>
      <c r="U1799" s="80">
        <v>128940</v>
      </c>
      <c r="V1799" s="78">
        <v>0</v>
      </c>
      <c r="W1799" s="78">
        <v>1</v>
      </c>
      <c r="X1799" s="11" t="str">
        <f ca="1">IF(ISBLANK(BudgetsQTable[[#This Row],[budg_seq_yr]]),"FY"&amp;fiscalyear,"FY"&amp;fiscalyear-1+BudgetsQTable[[#This Row],[budg_seq_yr]])</f>
        <v>FY18</v>
      </c>
      <c r="Y1799" s="79">
        <v>128940</v>
      </c>
      <c r="Z1799" s="78" t="s">
        <v>2818</v>
      </c>
      <c r="AA1799" s="78" t="s">
        <v>478</v>
      </c>
      <c r="AB1799" s="76" t="s">
        <v>2821</v>
      </c>
      <c r="AC1799" s="78"/>
    </row>
    <row r="1800" spans="1:29" x14ac:dyDescent="0.35">
      <c r="A1800" s="10" t="s">
        <v>1917</v>
      </c>
      <c r="B1800" s="76" t="s">
        <v>2824</v>
      </c>
      <c r="C1800" s="76">
        <f>C1799+(BudgetsQTable[[#This Row],[lead]]&lt;&gt;K1799)</f>
        <v>225</v>
      </c>
      <c r="D1800" s="76">
        <f>D1799*(BudgetsQTable[[#This Row],[lead]]=K1799)+(BudgetsQTable[[#This Row],[prop_id]]&lt;&gt;A1799)</f>
        <v>1</v>
      </c>
      <c r="E1800" s="77">
        <v>43005.60833333333</v>
      </c>
      <c r="F1800" s="78" t="s">
        <v>2817</v>
      </c>
      <c r="G1800" s="78" t="s">
        <v>2818</v>
      </c>
      <c r="H1800" s="78" t="s">
        <v>478</v>
      </c>
      <c r="I1800" s="76" t="s">
        <v>1583</v>
      </c>
      <c r="J1800" s="76" t="s">
        <v>753</v>
      </c>
      <c r="K1800" s="78" t="s">
        <v>1917</v>
      </c>
      <c r="L1800" s="7" t="str">
        <f>IF(BudgetsQTable[[#This Row],[pi_last_name]]=" ","",HYPERLINK("https://www.ejacket.nsf.gov/ej/showProposal.do?Continue=Y&amp;ID="&amp;BudgetsQTable[[#This Row],[prop_id]],BudgetsQTable[[#This Row],[prop_id]]))</f>
        <v/>
      </c>
      <c r="M1800" s="78" t="s">
        <v>753</v>
      </c>
      <c r="N1800" s="7" t="str">
        <f>IF(BudgetsQTable[[#This Row],[pi_last_name]]=" ","",HYPERLINK("mailto:"&amp;BudgetsQTable[[#This Row],[pi_email]]&amp;"&amp;subject=Your NSF Proposal:  "&amp;BudgetsQTable[[#This Row],[prop_id]],BudgetsQTable[[#This Row],[pi_email]]))</f>
        <v/>
      </c>
      <c r="O1800" s="78" t="s">
        <v>753</v>
      </c>
      <c r="P1800" s="78">
        <v>1</v>
      </c>
      <c r="Q1800" s="78">
        <v>1.5</v>
      </c>
      <c r="R1800" s="79">
        <v>0</v>
      </c>
      <c r="S1800" s="79">
        <v>3000</v>
      </c>
      <c r="T1800" s="79">
        <v>0</v>
      </c>
      <c r="U1800" s="80">
        <v>128940</v>
      </c>
      <c r="V1800" s="78">
        <v>0</v>
      </c>
      <c r="W1800" s="78">
        <v>2</v>
      </c>
      <c r="X1800" s="11" t="str">
        <f ca="1">IF(ISBLANK(BudgetsQTable[[#This Row],[budg_seq_yr]]),"FY"&amp;fiscalyear,"FY"&amp;fiscalyear-1+BudgetsQTable[[#This Row],[budg_seq_yr]])</f>
        <v>FY19</v>
      </c>
      <c r="Y1800" s="79">
        <v>128940</v>
      </c>
      <c r="Z1800" s="78" t="s">
        <v>2818</v>
      </c>
      <c r="AA1800" s="78" t="s">
        <v>478</v>
      </c>
      <c r="AB1800" s="76" t="s">
        <v>2821</v>
      </c>
      <c r="AC1800" s="78"/>
    </row>
    <row r="1801" spans="1:29" x14ac:dyDescent="0.35">
      <c r="A1801" s="10" t="s">
        <v>1917</v>
      </c>
      <c r="B1801" s="76" t="s">
        <v>2824</v>
      </c>
      <c r="C1801" s="76">
        <f>C1800+(BudgetsQTable[[#This Row],[lead]]&lt;&gt;K1800)</f>
        <v>225</v>
      </c>
      <c r="D1801" s="76">
        <f>D1800*(BudgetsQTable[[#This Row],[lead]]=K1800)+(BudgetsQTable[[#This Row],[prop_id]]&lt;&gt;A1800)</f>
        <v>1</v>
      </c>
      <c r="E1801" s="77">
        <v>43005.60833333333</v>
      </c>
      <c r="F1801" s="78" t="s">
        <v>2817</v>
      </c>
      <c r="G1801" s="78" t="s">
        <v>2818</v>
      </c>
      <c r="H1801" s="78" t="s">
        <v>478</v>
      </c>
      <c r="I1801" s="76" t="s">
        <v>1583</v>
      </c>
      <c r="J1801" s="76" t="s">
        <v>753</v>
      </c>
      <c r="K1801" s="78" t="s">
        <v>1917</v>
      </c>
      <c r="L1801" s="7" t="str">
        <f>IF(BudgetsQTable[[#This Row],[pi_last_name]]=" ","",HYPERLINK("https://www.ejacket.nsf.gov/ej/showProposal.do?Continue=Y&amp;ID="&amp;BudgetsQTable[[#This Row],[prop_id]],BudgetsQTable[[#This Row],[prop_id]]))</f>
        <v/>
      </c>
      <c r="M1801" s="78" t="s">
        <v>753</v>
      </c>
      <c r="N1801" s="7" t="str">
        <f>IF(BudgetsQTable[[#This Row],[pi_last_name]]=" ","",HYPERLINK("mailto:"&amp;BudgetsQTable[[#This Row],[pi_email]]&amp;"&amp;subject=Your NSF Proposal:  "&amp;BudgetsQTable[[#This Row],[prop_id]],BudgetsQTable[[#This Row],[pi_email]]))</f>
        <v/>
      </c>
      <c r="O1801" s="78" t="s">
        <v>753</v>
      </c>
      <c r="P1801" s="78">
        <v>1</v>
      </c>
      <c r="Q1801" s="78">
        <v>1.5</v>
      </c>
      <c r="R1801" s="79">
        <v>0</v>
      </c>
      <c r="S1801" s="79">
        <v>3000</v>
      </c>
      <c r="T1801" s="79">
        <v>0</v>
      </c>
      <c r="U1801" s="80">
        <v>128940</v>
      </c>
      <c r="V1801" s="78">
        <v>0</v>
      </c>
      <c r="W1801" s="78">
        <v>3</v>
      </c>
      <c r="X1801" s="11" t="str">
        <f ca="1">IF(ISBLANK(BudgetsQTable[[#This Row],[budg_seq_yr]]),"FY"&amp;fiscalyear,"FY"&amp;fiscalyear-1+BudgetsQTable[[#This Row],[budg_seq_yr]])</f>
        <v>FY20</v>
      </c>
      <c r="Y1801" s="79">
        <v>128940</v>
      </c>
      <c r="Z1801" s="78" t="s">
        <v>2818</v>
      </c>
      <c r="AA1801" s="78" t="s">
        <v>478</v>
      </c>
      <c r="AB1801" s="76" t="s">
        <v>2821</v>
      </c>
      <c r="AC1801" s="78"/>
    </row>
    <row r="1802" spans="1:29" x14ac:dyDescent="0.35">
      <c r="A1802" s="10" t="s">
        <v>4278</v>
      </c>
      <c r="B1802" s="76" t="s">
        <v>2834</v>
      </c>
      <c r="C1802" s="76">
        <f>C1801+(BudgetsQTable[[#This Row],[lead]]&lt;&gt;K1801)</f>
        <v>225</v>
      </c>
      <c r="D1802" s="76">
        <f>D1801*(BudgetsQTable[[#This Row],[lead]]=K1801)+(BudgetsQTable[[#This Row],[prop_id]]&lt;&gt;A1801)</f>
        <v>2</v>
      </c>
      <c r="E1802" s="77">
        <v>43004.546527777777</v>
      </c>
      <c r="F1802" s="78" t="s">
        <v>2817</v>
      </c>
      <c r="G1802" s="78" t="s">
        <v>2818</v>
      </c>
      <c r="H1802" s="78" t="s">
        <v>478</v>
      </c>
      <c r="I1802" s="76" t="s">
        <v>1583</v>
      </c>
      <c r="J1802" s="76" t="s">
        <v>4281</v>
      </c>
      <c r="K1802" s="78" t="s">
        <v>1917</v>
      </c>
      <c r="L1802" s="7" t="str">
        <f>IF(BudgetsQTable[[#This Row],[pi_last_name]]=" ","",HYPERLINK("https://www.ejacket.nsf.gov/ej/showProposal.do?Continue=Y&amp;ID="&amp;BudgetsQTable[[#This Row],[prop_id]],BudgetsQTable[[#This Row],[prop_id]]))</f>
        <v>1763327</v>
      </c>
      <c r="M1802" s="78" t="s">
        <v>4279</v>
      </c>
      <c r="N1802" s="7" t="str">
        <f>IF(BudgetsQTable[[#This Row],[pi_last_name]]=" ","",HYPERLINK("mailto:"&amp;BudgetsQTable[[#This Row],[pi_email]]&amp;"&amp;subject=Your NSF Proposal:  "&amp;BudgetsQTable[[#This Row],[prop_id]],BudgetsQTable[[#This Row],[pi_email]]))</f>
        <v>leandros.tassiulas@yale.edu</v>
      </c>
      <c r="O1802" s="78" t="s">
        <v>3033</v>
      </c>
      <c r="P1802" s="78"/>
      <c r="Q1802" s="78"/>
      <c r="R1802" s="79"/>
      <c r="S1802" s="79"/>
      <c r="T1802" s="79"/>
      <c r="U1802" s="80"/>
      <c r="V1802" s="78">
        <v>0</v>
      </c>
      <c r="W1802" s="78"/>
      <c r="X1802" s="11" t="str">
        <f ca="1">IF(ISBLANK(BudgetsQTable[[#This Row],[budg_seq_yr]]),"FY"&amp;fiscalyear,"FY"&amp;fiscalyear-1+BudgetsQTable[[#This Row],[budg_seq_yr]])</f>
        <v>FY18</v>
      </c>
      <c r="Y1802" s="79">
        <v>400000</v>
      </c>
      <c r="Z1802" s="78" t="s">
        <v>2818</v>
      </c>
      <c r="AA1802" s="78" t="s">
        <v>478</v>
      </c>
      <c r="AB1802" s="76" t="s">
        <v>2821</v>
      </c>
      <c r="AC1802" s="78"/>
    </row>
    <row r="1803" spans="1:29" x14ac:dyDescent="0.35">
      <c r="A1803" s="10" t="s">
        <v>4278</v>
      </c>
      <c r="B1803" s="76" t="s">
        <v>2834</v>
      </c>
      <c r="C1803" s="76">
        <f>C1802+(BudgetsQTable[[#This Row],[lead]]&lt;&gt;K1802)</f>
        <v>225</v>
      </c>
      <c r="D1803" s="76">
        <f>D1802*(BudgetsQTable[[#This Row],[lead]]=K1802)+(BudgetsQTable[[#This Row],[prop_id]]&lt;&gt;A1802)</f>
        <v>2</v>
      </c>
      <c r="E1803" s="77">
        <v>43004.546527777777</v>
      </c>
      <c r="F1803" s="78" t="s">
        <v>2817</v>
      </c>
      <c r="G1803" s="78" t="s">
        <v>2818</v>
      </c>
      <c r="H1803" s="78" t="s">
        <v>478</v>
      </c>
      <c r="I1803" s="76" t="s">
        <v>1583</v>
      </c>
      <c r="J1803" s="76" t="s">
        <v>753</v>
      </c>
      <c r="K1803" s="78" t="s">
        <v>1917</v>
      </c>
      <c r="L1803" s="7" t="str">
        <f>IF(BudgetsQTable[[#This Row],[pi_last_name]]=" ","",HYPERLINK("https://www.ejacket.nsf.gov/ej/showProposal.do?Continue=Y&amp;ID="&amp;BudgetsQTable[[#This Row],[prop_id]],BudgetsQTable[[#This Row],[prop_id]]))</f>
        <v/>
      </c>
      <c r="M1803" s="78" t="s">
        <v>753</v>
      </c>
      <c r="N1803" s="7" t="str">
        <f>IF(BudgetsQTable[[#This Row],[pi_last_name]]=" ","",HYPERLINK("mailto:"&amp;BudgetsQTable[[#This Row],[pi_email]]&amp;"&amp;subject=Your NSF Proposal:  "&amp;BudgetsQTable[[#This Row],[prop_id]],BudgetsQTable[[#This Row],[pi_email]]))</f>
        <v/>
      </c>
      <c r="O1803" s="78" t="s">
        <v>753</v>
      </c>
      <c r="P1803" s="78">
        <v>1</v>
      </c>
      <c r="Q1803" s="78">
        <v>1</v>
      </c>
      <c r="R1803" s="79">
        <v>0</v>
      </c>
      <c r="S1803" s="79">
        <v>0</v>
      </c>
      <c r="T1803" s="79">
        <v>0</v>
      </c>
      <c r="U1803" s="80">
        <v>134693</v>
      </c>
      <c r="V1803" s="78">
        <v>0</v>
      </c>
      <c r="W1803" s="78">
        <v>1</v>
      </c>
      <c r="X1803" s="11" t="str">
        <f ca="1">IF(ISBLANK(BudgetsQTable[[#This Row],[budg_seq_yr]]),"FY"&amp;fiscalyear,"FY"&amp;fiscalyear-1+BudgetsQTable[[#This Row],[budg_seq_yr]])</f>
        <v>FY18</v>
      </c>
      <c r="Y1803" s="79">
        <v>134693</v>
      </c>
      <c r="Z1803" s="78" t="s">
        <v>2818</v>
      </c>
      <c r="AA1803" s="78" t="s">
        <v>478</v>
      </c>
      <c r="AB1803" s="76" t="s">
        <v>2821</v>
      </c>
      <c r="AC1803" s="78"/>
    </row>
    <row r="1804" spans="1:29" x14ac:dyDescent="0.35">
      <c r="A1804" s="10" t="s">
        <v>4278</v>
      </c>
      <c r="B1804" s="76" t="s">
        <v>2834</v>
      </c>
      <c r="C1804" s="76">
        <f>C1803+(BudgetsQTable[[#This Row],[lead]]&lt;&gt;K1803)</f>
        <v>225</v>
      </c>
      <c r="D1804" s="76">
        <f>D1803*(BudgetsQTable[[#This Row],[lead]]=K1803)+(BudgetsQTable[[#This Row],[prop_id]]&lt;&gt;A1803)</f>
        <v>2</v>
      </c>
      <c r="E1804" s="77">
        <v>43004.546527777777</v>
      </c>
      <c r="F1804" s="78" t="s">
        <v>2817</v>
      </c>
      <c r="G1804" s="78" t="s">
        <v>2818</v>
      </c>
      <c r="H1804" s="78" t="s">
        <v>478</v>
      </c>
      <c r="I1804" s="76" t="s">
        <v>1583</v>
      </c>
      <c r="J1804" s="76" t="s">
        <v>753</v>
      </c>
      <c r="K1804" s="78" t="s">
        <v>1917</v>
      </c>
      <c r="L1804" s="7" t="str">
        <f>IF(BudgetsQTable[[#This Row],[pi_last_name]]=" ","",HYPERLINK("https://www.ejacket.nsf.gov/ej/showProposal.do?Continue=Y&amp;ID="&amp;BudgetsQTable[[#This Row],[prop_id]],BudgetsQTable[[#This Row],[prop_id]]))</f>
        <v/>
      </c>
      <c r="M1804" s="78" t="s">
        <v>753</v>
      </c>
      <c r="N1804" s="7" t="str">
        <f>IF(BudgetsQTable[[#This Row],[pi_last_name]]=" ","",HYPERLINK("mailto:"&amp;BudgetsQTable[[#This Row],[pi_email]]&amp;"&amp;subject=Your NSF Proposal:  "&amp;BudgetsQTable[[#This Row],[prop_id]],BudgetsQTable[[#This Row],[pi_email]]))</f>
        <v/>
      </c>
      <c r="O1804" s="78" t="s">
        <v>753</v>
      </c>
      <c r="P1804" s="78">
        <v>1</v>
      </c>
      <c r="Q1804" s="78">
        <v>0.9</v>
      </c>
      <c r="R1804" s="79">
        <v>0</v>
      </c>
      <c r="S1804" s="79">
        <v>0</v>
      </c>
      <c r="T1804" s="79">
        <v>0</v>
      </c>
      <c r="U1804" s="80">
        <v>127600</v>
      </c>
      <c r="V1804" s="78">
        <v>0</v>
      </c>
      <c r="W1804" s="78">
        <v>2</v>
      </c>
      <c r="X1804" s="11" t="str">
        <f ca="1">IF(ISBLANK(BudgetsQTable[[#This Row],[budg_seq_yr]]),"FY"&amp;fiscalyear,"FY"&amp;fiscalyear-1+BudgetsQTable[[#This Row],[budg_seq_yr]])</f>
        <v>FY19</v>
      </c>
      <c r="Y1804" s="79">
        <v>127600</v>
      </c>
      <c r="Z1804" s="78" t="s">
        <v>2818</v>
      </c>
      <c r="AA1804" s="78" t="s">
        <v>478</v>
      </c>
      <c r="AB1804" s="76" t="s">
        <v>2821</v>
      </c>
      <c r="AC1804" s="78"/>
    </row>
    <row r="1805" spans="1:29" x14ac:dyDescent="0.35">
      <c r="A1805" s="10" t="s">
        <v>4278</v>
      </c>
      <c r="B1805" s="76" t="s">
        <v>2834</v>
      </c>
      <c r="C1805" s="76">
        <f>C1804+(BudgetsQTable[[#This Row],[lead]]&lt;&gt;K1804)</f>
        <v>225</v>
      </c>
      <c r="D1805" s="76">
        <f>D1804*(BudgetsQTable[[#This Row],[lead]]=K1804)+(BudgetsQTable[[#This Row],[prop_id]]&lt;&gt;A1804)</f>
        <v>2</v>
      </c>
      <c r="E1805" s="77">
        <v>43004.546527777777</v>
      </c>
      <c r="F1805" s="78" t="s">
        <v>2817</v>
      </c>
      <c r="G1805" s="78" t="s">
        <v>2818</v>
      </c>
      <c r="H1805" s="78" t="s">
        <v>478</v>
      </c>
      <c r="I1805" s="76" t="s">
        <v>1583</v>
      </c>
      <c r="J1805" s="76" t="s">
        <v>753</v>
      </c>
      <c r="K1805" s="78" t="s">
        <v>1917</v>
      </c>
      <c r="L1805" s="7" t="str">
        <f>IF(BudgetsQTable[[#This Row],[pi_last_name]]=" ","",HYPERLINK("https://www.ejacket.nsf.gov/ej/showProposal.do?Continue=Y&amp;ID="&amp;BudgetsQTable[[#This Row],[prop_id]],BudgetsQTable[[#This Row],[prop_id]]))</f>
        <v/>
      </c>
      <c r="M1805" s="78" t="s">
        <v>753</v>
      </c>
      <c r="N1805" s="7" t="str">
        <f>IF(BudgetsQTable[[#This Row],[pi_last_name]]=" ","",HYPERLINK("mailto:"&amp;BudgetsQTable[[#This Row],[pi_email]]&amp;"&amp;subject=Your NSF Proposal:  "&amp;BudgetsQTable[[#This Row],[prop_id]],BudgetsQTable[[#This Row],[pi_email]]))</f>
        <v/>
      </c>
      <c r="O1805" s="78" t="s">
        <v>753</v>
      </c>
      <c r="P1805" s="78">
        <v>1</v>
      </c>
      <c r="Q1805" s="78">
        <v>0.9</v>
      </c>
      <c r="R1805" s="79">
        <v>0</v>
      </c>
      <c r="S1805" s="79">
        <v>0</v>
      </c>
      <c r="T1805" s="79">
        <v>0</v>
      </c>
      <c r="U1805" s="80">
        <v>137707</v>
      </c>
      <c r="V1805" s="78">
        <v>0</v>
      </c>
      <c r="W1805" s="78">
        <v>3</v>
      </c>
      <c r="X1805" s="11" t="str">
        <f ca="1">IF(ISBLANK(BudgetsQTable[[#This Row],[budg_seq_yr]]),"FY"&amp;fiscalyear,"FY"&amp;fiscalyear-1+BudgetsQTable[[#This Row],[budg_seq_yr]])</f>
        <v>FY20</v>
      </c>
      <c r="Y1805" s="79">
        <v>137707</v>
      </c>
      <c r="Z1805" s="78" t="s">
        <v>2818</v>
      </c>
      <c r="AA1805" s="78" t="s">
        <v>478</v>
      </c>
      <c r="AB1805" s="76" t="s">
        <v>2821</v>
      </c>
      <c r="AC1805" s="78"/>
    </row>
    <row r="1806" spans="1:29" x14ac:dyDescent="0.35">
      <c r="A1806" s="10" t="s">
        <v>4282</v>
      </c>
      <c r="B1806" s="76" t="s">
        <v>2834</v>
      </c>
      <c r="C1806" s="76">
        <f>C1805+(BudgetsQTable[[#This Row],[lead]]&lt;&gt;K1805)</f>
        <v>225</v>
      </c>
      <c r="D1806" s="76">
        <f>D1805*(BudgetsQTable[[#This Row],[lead]]=K1805)+(BudgetsQTable[[#This Row],[prop_id]]&lt;&gt;A1805)</f>
        <v>3</v>
      </c>
      <c r="E1806" s="77">
        <v>43005.70208333333</v>
      </c>
      <c r="F1806" s="78" t="s">
        <v>2817</v>
      </c>
      <c r="G1806" s="78" t="s">
        <v>2818</v>
      </c>
      <c r="H1806" s="78" t="s">
        <v>478</v>
      </c>
      <c r="I1806" s="76" t="s">
        <v>1583</v>
      </c>
      <c r="J1806" s="76" t="s">
        <v>4285</v>
      </c>
      <c r="K1806" s="78" t="s">
        <v>1917</v>
      </c>
      <c r="L1806" s="7" t="str">
        <f>IF(BudgetsQTable[[#This Row],[pi_last_name]]=" ","",HYPERLINK("https://www.ejacket.nsf.gov/ej/showProposal.do?Continue=Y&amp;ID="&amp;BudgetsQTable[[#This Row],[prop_id]],BudgetsQTable[[#This Row],[prop_id]]))</f>
        <v>1764008</v>
      </c>
      <c r="M1806" s="78" t="s">
        <v>4283</v>
      </c>
      <c r="N1806" s="7" t="str">
        <f>IF(BudgetsQTable[[#This Row],[pi_last_name]]=" ","",HYPERLINK("mailto:"&amp;BudgetsQTable[[#This Row],[pi_email]]&amp;"&amp;subject=Your NSF Proposal:  "&amp;BudgetsQTable[[#This Row],[prop_id]],BudgetsQTable[[#This Row],[pi_email]]))</f>
        <v>towsley@cs.umass.edu</v>
      </c>
      <c r="O1806" s="78" t="s">
        <v>2956</v>
      </c>
      <c r="P1806" s="78"/>
      <c r="Q1806" s="78"/>
      <c r="R1806" s="79"/>
      <c r="S1806" s="79"/>
      <c r="T1806" s="79"/>
      <c r="U1806" s="80"/>
      <c r="V1806" s="78">
        <v>0</v>
      </c>
      <c r="W1806" s="78"/>
      <c r="X1806" s="11" t="str">
        <f ca="1">IF(ISBLANK(BudgetsQTable[[#This Row],[budg_seq_yr]]),"FY"&amp;fiscalyear,"FY"&amp;fiscalyear-1+BudgetsQTable[[#This Row],[budg_seq_yr]])</f>
        <v>FY18</v>
      </c>
      <c r="Y1806" s="79">
        <v>391783</v>
      </c>
      <c r="Z1806" s="78" t="s">
        <v>2818</v>
      </c>
      <c r="AA1806" s="78" t="s">
        <v>478</v>
      </c>
      <c r="AB1806" s="76" t="s">
        <v>2821</v>
      </c>
      <c r="AC1806" s="78"/>
    </row>
    <row r="1807" spans="1:29" x14ac:dyDescent="0.35">
      <c r="A1807" s="10" t="s">
        <v>4282</v>
      </c>
      <c r="B1807" s="76" t="s">
        <v>2834</v>
      </c>
      <c r="C1807" s="76">
        <f>C1806+(BudgetsQTable[[#This Row],[lead]]&lt;&gt;K1806)</f>
        <v>225</v>
      </c>
      <c r="D1807" s="76">
        <f>D1806*(BudgetsQTable[[#This Row],[lead]]=K1806)+(BudgetsQTable[[#This Row],[prop_id]]&lt;&gt;A1806)</f>
        <v>3</v>
      </c>
      <c r="E1807" s="77">
        <v>43005.70208333333</v>
      </c>
      <c r="F1807" s="78" t="s">
        <v>2817</v>
      </c>
      <c r="G1807" s="78" t="s">
        <v>2818</v>
      </c>
      <c r="H1807" s="78" t="s">
        <v>478</v>
      </c>
      <c r="I1807" s="76" t="s">
        <v>1583</v>
      </c>
      <c r="J1807" s="76" t="s">
        <v>753</v>
      </c>
      <c r="K1807" s="78" t="s">
        <v>1917</v>
      </c>
      <c r="L1807" s="7" t="str">
        <f>IF(BudgetsQTable[[#This Row],[pi_last_name]]=" ","",HYPERLINK("https://www.ejacket.nsf.gov/ej/showProposal.do?Continue=Y&amp;ID="&amp;BudgetsQTable[[#This Row],[prop_id]],BudgetsQTable[[#This Row],[prop_id]]))</f>
        <v/>
      </c>
      <c r="M1807" s="78" t="s">
        <v>753</v>
      </c>
      <c r="N1807" s="7" t="str">
        <f>IF(BudgetsQTable[[#This Row],[pi_last_name]]=" ","",HYPERLINK("mailto:"&amp;BudgetsQTable[[#This Row],[pi_email]]&amp;"&amp;subject=Your NSF Proposal:  "&amp;BudgetsQTable[[#This Row],[prop_id]],BudgetsQTable[[#This Row],[pi_email]]))</f>
        <v/>
      </c>
      <c r="O1807" s="78" t="s">
        <v>753</v>
      </c>
      <c r="P1807" s="78">
        <v>1</v>
      </c>
      <c r="Q1807" s="78">
        <v>0.25</v>
      </c>
      <c r="R1807" s="79">
        <v>0</v>
      </c>
      <c r="S1807" s="79">
        <v>0</v>
      </c>
      <c r="T1807" s="79">
        <v>0</v>
      </c>
      <c r="U1807" s="80">
        <v>110704</v>
      </c>
      <c r="V1807" s="78">
        <v>0</v>
      </c>
      <c r="W1807" s="78">
        <v>1</v>
      </c>
      <c r="X1807" s="11" t="str">
        <f ca="1">IF(ISBLANK(BudgetsQTable[[#This Row],[budg_seq_yr]]),"FY"&amp;fiscalyear,"FY"&amp;fiscalyear-1+BudgetsQTable[[#This Row],[budg_seq_yr]])</f>
        <v>FY18</v>
      </c>
      <c r="Y1807" s="79">
        <v>110704</v>
      </c>
      <c r="Z1807" s="78" t="s">
        <v>2818</v>
      </c>
      <c r="AA1807" s="78" t="s">
        <v>478</v>
      </c>
      <c r="AB1807" s="76" t="s">
        <v>2821</v>
      </c>
      <c r="AC1807" s="78"/>
    </row>
    <row r="1808" spans="1:29" x14ac:dyDescent="0.35">
      <c r="A1808" s="10" t="s">
        <v>4282</v>
      </c>
      <c r="B1808" s="76" t="s">
        <v>2834</v>
      </c>
      <c r="C1808" s="76">
        <f>C1807+(BudgetsQTable[[#This Row],[lead]]&lt;&gt;K1807)</f>
        <v>225</v>
      </c>
      <c r="D1808" s="76">
        <f>D1807*(BudgetsQTable[[#This Row],[lead]]=K1807)+(BudgetsQTable[[#This Row],[prop_id]]&lt;&gt;A1807)</f>
        <v>3</v>
      </c>
      <c r="E1808" s="77">
        <v>43005.70208333333</v>
      </c>
      <c r="F1808" s="78" t="s">
        <v>2817</v>
      </c>
      <c r="G1808" s="78" t="s">
        <v>2818</v>
      </c>
      <c r="H1808" s="78" t="s">
        <v>478</v>
      </c>
      <c r="I1808" s="76" t="s">
        <v>1583</v>
      </c>
      <c r="J1808" s="76" t="s">
        <v>753</v>
      </c>
      <c r="K1808" s="78" t="s">
        <v>1917</v>
      </c>
      <c r="L1808" s="7" t="str">
        <f>IF(BudgetsQTable[[#This Row],[pi_last_name]]=" ","",HYPERLINK("https://www.ejacket.nsf.gov/ej/showProposal.do?Continue=Y&amp;ID="&amp;BudgetsQTable[[#This Row],[prop_id]],BudgetsQTable[[#This Row],[prop_id]]))</f>
        <v/>
      </c>
      <c r="M1808" s="78" t="s">
        <v>753</v>
      </c>
      <c r="N1808" s="7" t="str">
        <f>IF(BudgetsQTable[[#This Row],[pi_last_name]]=" ","",HYPERLINK("mailto:"&amp;BudgetsQTable[[#This Row],[pi_email]]&amp;"&amp;subject=Your NSF Proposal:  "&amp;BudgetsQTable[[#This Row],[prop_id]],BudgetsQTable[[#This Row],[pi_email]]))</f>
        <v/>
      </c>
      <c r="O1808" s="78" t="s">
        <v>753</v>
      </c>
      <c r="P1808" s="78">
        <v>1</v>
      </c>
      <c r="Q1808" s="78">
        <v>0.5</v>
      </c>
      <c r="R1808" s="79">
        <v>0</v>
      </c>
      <c r="S1808" s="79">
        <v>0</v>
      </c>
      <c r="T1808" s="79">
        <v>0</v>
      </c>
      <c r="U1808" s="80">
        <v>126097</v>
      </c>
      <c r="V1808" s="78">
        <v>0</v>
      </c>
      <c r="W1808" s="78">
        <v>2</v>
      </c>
      <c r="X1808" s="11" t="str">
        <f ca="1">IF(ISBLANK(BudgetsQTable[[#This Row],[budg_seq_yr]]),"FY"&amp;fiscalyear,"FY"&amp;fiscalyear-1+BudgetsQTable[[#This Row],[budg_seq_yr]])</f>
        <v>FY19</v>
      </c>
      <c r="Y1808" s="79">
        <v>126097</v>
      </c>
      <c r="Z1808" s="78" t="s">
        <v>2818</v>
      </c>
      <c r="AA1808" s="78" t="s">
        <v>478</v>
      </c>
      <c r="AB1808" s="76" t="s">
        <v>2821</v>
      </c>
      <c r="AC1808" s="78"/>
    </row>
    <row r="1809" spans="1:29" x14ac:dyDescent="0.35">
      <c r="A1809" s="10" t="s">
        <v>4282</v>
      </c>
      <c r="B1809" s="76" t="s">
        <v>2834</v>
      </c>
      <c r="C1809" s="76">
        <f>C1808+(BudgetsQTable[[#This Row],[lead]]&lt;&gt;K1808)</f>
        <v>225</v>
      </c>
      <c r="D1809" s="76">
        <f>D1808*(BudgetsQTable[[#This Row],[lead]]=K1808)+(BudgetsQTable[[#This Row],[prop_id]]&lt;&gt;A1808)</f>
        <v>3</v>
      </c>
      <c r="E1809" s="77">
        <v>43005.70208333333</v>
      </c>
      <c r="F1809" s="78" t="s">
        <v>2817</v>
      </c>
      <c r="G1809" s="78" t="s">
        <v>2818</v>
      </c>
      <c r="H1809" s="78" t="s">
        <v>478</v>
      </c>
      <c r="I1809" s="76" t="s">
        <v>1583</v>
      </c>
      <c r="J1809" s="76" t="s">
        <v>753</v>
      </c>
      <c r="K1809" s="78" t="s">
        <v>1917</v>
      </c>
      <c r="L1809" s="7" t="str">
        <f>IF(BudgetsQTable[[#This Row],[pi_last_name]]=" ","",HYPERLINK("https://www.ejacket.nsf.gov/ej/showProposal.do?Continue=Y&amp;ID="&amp;BudgetsQTable[[#This Row],[prop_id]],BudgetsQTable[[#This Row],[prop_id]]))</f>
        <v/>
      </c>
      <c r="M1809" s="78" t="s">
        <v>753</v>
      </c>
      <c r="N1809" s="7" t="str">
        <f>IF(BudgetsQTable[[#This Row],[pi_last_name]]=" ","",HYPERLINK("mailto:"&amp;BudgetsQTable[[#This Row],[pi_email]]&amp;"&amp;subject=Your NSF Proposal:  "&amp;BudgetsQTable[[#This Row],[prop_id]],BudgetsQTable[[#This Row],[pi_email]]))</f>
        <v/>
      </c>
      <c r="O1809" s="78" t="s">
        <v>753</v>
      </c>
      <c r="P1809" s="78">
        <v>1</v>
      </c>
      <c r="Q1809" s="78">
        <v>1</v>
      </c>
      <c r="R1809" s="79">
        <v>0</v>
      </c>
      <c r="S1809" s="79">
        <v>0</v>
      </c>
      <c r="T1809" s="79">
        <v>0</v>
      </c>
      <c r="U1809" s="80">
        <v>154982</v>
      </c>
      <c r="V1809" s="78">
        <v>0</v>
      </c>
      <c r="W1809" s="78">
        <v>3</v>
      </c>
      <c r="X1809" s="11" t="str">
        <f ca="1">IF(ISBLANK(BudgetsQTable[[#This Row],[budg_seq_yr]]),"FY"&amp;fiscalyear,"FY"&amp;fiscalyear-1+BudgetsQTable[[#This Row],[budg_seq_yr]])</f>
        <v>FY20</v>
      </c>
      <c r="Y1809" s="79">
        <v>154982</v>
      </c>
      <c r="Z1809" s="78" t="s">
        <v>2818</v>
      </c>
      <c r="AA1809" s="78" t="s">
        <v>478</v>
      </c>
      <c r="AB1809" s="76" t="s">
        <v>2821</v>
      </c>
      <c r="AC1809" s="78"/>
    </row>
    <row r="1810" spans="1:29" x14ac:dyDescent="0.35">
      <c r="A1810" s="10" t="s">
        <v>1925</v>
      </c>
      <c r="B1810" s="76" t="s">
        <v>2824</v>
      </c>
      <c r="C1810" s="76">
        <f>C1809+(BudgetsQTable[[#This Row],[lead]]&lt;&gt;K1809)</f>
        <v>226</v>
      </c>
      <c r="D1810" s="76">
        <f>D1809*(BudgetsQTable[[#This Row],[lead]]=K1809)+(BudgetsQTable[[#This Row],[prop_id]]&lt;&gt;A1809)</f>
        <v>1</v>
      </c>
      <c r="E1810" s="77">
        <v>43005.609027777777</v>
      </c>
      <c r="F1810" s="78" t="s">
        <v>2868</v>
      </c>
      <c r="G1810" s="78" t="s">
        <v>2869</v>
      </c>
      <c r="H1810" s="78" t="s">
        <v>470</v>
      </c>
      <c r="I1810" s="76" t="s">
        <v>1094</v>
      </c>
      <c r="J1810" s="76" t="s">
        <v>4288</v>
      </c>
      <c r="K1810" s="78" t="s">
        <v>1925</v>
      </c>
      <c r="L1810" s="7" t="str">
        <f>IF(BudgetsQTable[[#This Row],[pi_last_name]]=" ","",HYPERLINK("https://www.ejacket.nsf.gov/ej/showProposal.do?Continue=Y&amp;ID="&amp;BudgetsQTable[[#This Row],[prop_id]],BudgetsQTable[[#This Row],[prop_id]]))</f>
        <v>1763782</v>
      </c>
      <c r="M1810" s="78" t="s">
        <v>1926</v>
      </c>
      <c r="N1810" s="7" t="str">
        <f>IF(BudgetsQTable[[#This Row],[pi_last_name]]=" ","",HYPERLINK("mailto:"&amp;BudgetsQTable[[#This Row],[pi_email]]&amp;"&amp;subject=Your NSF Proposal:  "&amp;BudgetsQTable[[#This Row],[prop_id]],BudgetsQTable[[#This Row],[pi_email]]))</f>
        <v>hetaha@uci.edu</v>
      </c>
      <c r="O1810" s="78" t="s">
        <v>2899</v>
      </c>
      <c r="P1810" s="78"/>
      <c r="Q1810" s="78"/>
      <c r="R1810" s="79"/>
      <c r="S1810" s="79"/>
      <c r="T1810" s="79"/>
      <c r="U1810" s="80"/>
      <c r="V1810" s="78">
        <v>0</v>
      </c>
      <c r="W1810" s="78"/>
      <c r="X1810" s="11" t="str">
        <f ca="1">IF(ISBLANK(BudgetsQTable[[#This Row],[budg_seq_yr]]),"FY"&amp;fiscalyear,"FY"&amp;fiscalyear-1+BudgetsQTable[[#This Row],[budg_seq_yr]])</f>
        <v>FY18</v>
      </c>
      <c r="Y1810" s="79">
        <v>720468</v>
      </c>
      <c r="Z1810" s="78" t="s">
        <v>2869</v>
      </c>
      <c r="AA1810" s="78" t="s">
        <v>470</v>
      </c>
      <c r="AB1810" s="76" t="s">
        <v>2821</v>
      </c>
      <c r="AC1810" s="78" t="s">
        <v>2903</v>
      </c>
    </row>
    <row r="1811" spans="1:29" x14ac:dyDescent="0.35">
      <c r="A1811" s="10" t="s">
        <v>1925</v>
      </c>
      <c r="B1811" s="76" t="s">
        <v>2824</v>
      </c>
      <c r="C1811" s="76">
        <f>C1810+(BudgetsQTable[[#This Row],[lead]]&lt;&gt;K1810)</f>
        <v>226</v>
      </c>
      <c r="D1811" s="76">
        <f>D1810*(BudgetsQTable[[#This Row],[lead]]=K1810)+(BudgetsQTable[[#This Row],[prop_id]]&lt;&gt;A1810)</f>
        <v>1</v>
      </c>
      <c r="E1811" s="77">
        <v>43005.609027777777</v>
      </c>
      <c r="F1811" s="78" t="s">
        <v>2868</v>
      </c>
      <c r="G1811" s="78" t="s">
        <v>2869</v>
      </c>
      <c r="H1811" s="78" t="s">
        <v>470</v>
      </c>
      <c r="I1811" s="76" t="s">
        <v>1094</v>
      </c>
      <c r="J1811" s="76" t="s">
        <v>753</v>
      </c>
      <c r="K1811" s="78" t="s">
        <v>1925</v>
      </c>
      <c r="L1811" s="7" t="str">
        <f>IF(BudgetsQTable[[#This Row],[pi_last_name]]=" ","",HYPERLINK("https://www.ejacket.nsf.gov/ej/showProposal.do?Continue=Y&amp;ID="&amp;BudgetsQTable[[#This Row],[prop_id]],BudgetsQTable[[#This Row],[prop_id]]))</f>
        <v/>
      </c>
      <c r="M1811" s="78" t="s">
        <v>753</v>
      </c>
      <c r="N1811" s="7" t="str">
        <f>IF(BudgetsQTable[[#This Row],[pi_last_name]]=" ","",HYPERLINK("mailto:"&amp;BudgetsQTable[[#This Row],[pi_email]]&amp;"&amp;subject=Your NSF Proposal:  "&amp;BudgetsQTable[[#This Row],[prop_id]],BudgetsQTable[[#This Row],[pi_email]]))</f>
        <v/>
      </c>
      <c r="O1811" s="78" t="s">
        <v>753</v>
      </c>
      <c r="P1811" s="78">
        <v>1</v>
      </c>
      <c r="Q1811" s="78">
        <v>1</v>
      </c>
      <c r="R1811" s="79">
        <v>24588</v>
      </c>
      <c r="S1811" s="79">
        <v>0</v>
      </c>
      <c r="T1811" s="79">
        <v>0</v>
      </c>
      <c r="U1811" s="80">
        <v>143346</v>
      </c>
      <c r="V1811" s="78">
        <v>0</v>
      </c>
      <c r="W1811" s="78">
        <v>1</v>
      </c>
      <c r="X1811" s="11" t="str">
        <f ca="1">IF(ISBLANK(BudgetsQTable[[#This Row],[budg_seq_yr]]),"FY"&amp;fiscalyear,"FY"&amp;fiscalyear-1+BudgetsQTable[[#This Row],[budg_seq_yr]])</f>
        <v>FY18</v>
      </c>
      <c r="Y1811" s="79">
        <v>143346</v>
      </c>
      <c r="Z1811" s="78" t="s">
        <v>2869</v>
      </c>
      <c r="AA1811" s="78" t="s">
        <v>470</v>
      </c>
      <c r="AB1811" s="76" t="s">
        <v>2821</v>
      </c>
      <c r="AC1811" s="78" t="s">
        <v>2903</v>
      </c>
    </row>
    <row r="1812" spans="1:29" x14ac:dyDescent="0.35">
      <c r="A1812" s="10" t="s">
        <v>1925</v>
      </c>
      <c r="B1812" s="76" t="s">
        <v>2824</v>
      </c>
      <c r="C1812" s="76">
        <f>C1811+(BudgetsQTable[[#This Row],[lead]]&lt;&gt;K1811)</f>
        <v>226</v>
      </c>
      <c r="D1812" s="76">
        <f>D1811*(BudgetsQTable[[#This Row],[lead]]=K1811)+(BudgetsQTable[[#This Row],[prop_id]]&lt;&gt;A1811)</f>
        <v>1</v>
      </c>
      <c r="E1812" s="77">
        <v>43005.609027777777</v>
      </c>
      <c r="F1812" s="78" t="s">
        <v>2868</v>
      </c>
      <c r="G1812" s="78" t="s">
        <v>2869</v>
      </c>
      <c r="H1812" s="78" t="s">
        <v>470</v>
      </c>
      <c r="I1812" s="76" t="s">
        <v>1094</v>
      </c>
      <c r="J1812" s="76" t="s">
        <v>753</v>
      </c>
      <c r="K1812" s="78" t="s">
        <v>1925</v>
      </c>
      <c r="L1812" s="7" t="str">
        <f>IF(BudgetsQTable[[#This Row],[pi_last_name]]=" ","",HYPERLINK("https://www.ejacket.nsf.gov/ej/showProposal.do?Continue=Y&amp;ID="&amp;BudgetsQTable[[#This Row],[prop_id]],BudgetsQTable[[#This Row],[prop_id]]))</f>
        <v/>
      </c>
      <c r="M1812" s="78" t="s">
        <v>753</v>
      </c>
      <c r="N1812" s="7" t="str">
        <f>IF(BudgetsQTable[[#This Row],[pi_last_name]]=" ","",HYPERLINK("mailto:"&amp;BudgetsQTable[[#This Row],[pi_email]]&amp;"&amp;subject=Your NSF Proposal:  "&amp;BudgetsQTable[[#This Row],[prop_id]],BudgetsQTable[[#This Row],[pi_email]]))</f>
        <v/>
      </c>
      <c r="O1812" s="78" t="s">
        <v>753</v>
      </c>
      <c r="P1812" s="78">
        <v>1</v>
      </c>
      <c r="Q1812" s="78">
        <v>1</v>
      </c>
      <c r="R1812" s="79">
        <v>50160</v>
      </c>
      <c r="S1812" s="79">
        <v>0</v>
      </c>
      <c r="T1812" s="79">
        <v>0</v>
      </c>
      <c r="U1812" s="80">
        <v>195847</v>
      </c>
      <c r="V1812" s="78">
        <v>0</v>
      </c>
      <c r="W1812" s="78">
        <v>2</v>
      </c>
      <c r="X1812" s="11" t="str">
        <f ca="1">IF(ISBLANK(BudgetsQTable[[#This Row],[budg_seq_yr]]),"FY"&amp;fiscalyear,"FY"&amp;fiscalyear-1+BudgetsQTable[[#This Row],[budg_seq_yr]])</f>
        <v>FY19</v>
      </c>
      <c r="Y1812" s="79">
        <v>195847</v>
      </c>
      <c r="Z1812" s="78" t="s">
        <v>2869</v>
      </c>
      <c r="AA1812" s="78" t="s">
        <v>470</v>
      </c>
      <c r="AB1812" s="76" t="s">
        <v>2821</v>
      </c>
      <c r="AC1812" s="78" t="s">
        <v>2903</v>
      </c>
    </row>
    <row r="1813" spans="1:29" x14ac:dyDescent="0.35">
      <c r="A1813" s="10" t="s">
        <v>1925</v>
      </c>
      <c r="B1813" s="76" t="s">
        <v>2824</v>
      </c>
      <c r="C1813" s="76">
        <f>C1812+(BudgetsQTable[[#This Row],[lead]]&lt;&gt;K1812)</f>
        <v>226</v>
      </c>
      <c r="D1813" s="76">
        <f>D1812*(BudgetsQTable[[#This Row],[lead]]=K1812)+(BudgetsQTable[[#This Row],[prop_id]]&lt;&gt;A1812)</f>
        <v>1</v>
      </c>
      <c r="E1813" s="77">
        <v>43005.609027777777</v>
      </c>
      <c r="F1813" s="78" t="s">
        <v>2868</v>
      </c>
      <c r="G1813" s="78" t="s">
        <v>2869</v>
      </c>
      <c r="H1813" s="78" t="s">
        <v>470</v>
      </c>
      <c r="I1813" s="76" t="s">
        <v>1094</v>
      </c>
      <c r="J1813" s="76" t="s">
        <v>753</v>
      </c>
      <c r="K1813" s="78" t="s">
        <v>1925</v>
      </c>
      <c r="L1813" s="7" t="str">
        <f>IF(BudgetsQTable[[#This Row],[pi_last_name]]=" ","",HYPERLINK("https://www.ejacket.nsf.gov/ej/showProposal.do?Continue=Y&amp;ID="&amp;BudgetsQTable[[#This Row],[prop_id]],BudgetsQTable[[#This Row],[prop_id]]))</f>
        <v/>
      </c>
      <c r="M1813" s="78" t="s">
        <v>753</v>
      </c>
      <c r="N1813" s="7" t="str">
        <f>IF(BudgetsQTable[[#This Row],[pi_last_name]]=" ","",HYPERLINK("mailto:"&amp;BudgetsQTable[[#This Row],[pi_email]]&amp;"&amp;subject=Your NSF Proposal:  "&amp;BudgetsQTable[[#This Row],[prop_id]],BudgetsQTable[[#This Row],[pi_email]]))</f>
        <v/>
      </c>
      <c r="O1813" s="78" t="s">
        <v>753</v>
      </c>
      <c r="P1813" s="78">
        <v>1</v>
      </c>
      <c r="Q1813" s="78">
        <v>1</v>
      </c>
      <c r="R1813" s="79">
        <v>51168</v>
      </c>
      <c r="S1813" s="79">
        <v>0</v>
      </c>
      <c r="T1813" s="79">
        <v>0</v>
      </c>
      <c r="U1813" s="80">
        <v>213396</v>
      </c>
      <c r="V1813" s="78">
        <v>0</v>
      </c>
      <c r="W1813" s="78">
        <v>3</v>
      </c>
      <c r="X1813" s="11" t="str">
        <f ca="1">IF(ISBLANK(BudgetsQTable[[#This Row],[budg_seq_yr]]),"FY"&amp;fiscalyear,"FY"&amp;fiscalyear-1+BudgetsQTable[[#This Row],[budg_seq_yr]])</f>
        <v>FY20</v>
      </c>
      <c r="Y1813" s="79">
        <v>213396</v>
      </c>
      <c r="Z1813" s="78" t="s">
        <v>2869</v>
      </c>
      <c r="AA1813" s="78" t="s">
        <v>470</v>
      </c>
      <c r="AB1813" s="76" t="s">
        <v>2821</v>
      </c>
      <c r="AC1813" s="78" t="s">
        <v>2903</v>
      </c>
    </row>
    <row r="1814" spans="1:29" x14ac:dyDescent="0.35">
      <c r="A1814" s="10" t="s">
        <v>1925</v>
      </c>
      <c r="B1814" s="76" t="s">
        <v>2824</v>
      </c>
      <c r="C1814" s="76">
        <f>C1813+(BudgetsQTable[[#This Row],[lead]]&lt;&gt;K1813)</f>
        <v>226</v>
      </c>
      <c r="D1814" s="76">
        <f>D1813*(BudgetsQTable[[#This Row],[lead]]=K1813)+(BudgetsQTable[[#This Row],[prop_id]]&lt;&gt;A1813)</f>
        <v>1</v>
      </c>
      <c r="E1814" s="77">
        <v>43005.609027777777</v>
      </c>
      <c r="F1814" s="78" t="s">
        <v>2868</v>
      </c>
      <c r="G1814" s="78" t="s">
        <v>2869</v>
      </c>
      <c r="H1814" s="78" t="s">
        <v>470</v>
      </c>
      <c r="I1814" s="76" t="s">
        <v>1094</v>
      </c>
      <c r="J1814" s="76" t="s">
        <v>753</v>
      </c>
      <c r="K1814" s="78" t="s">
        <v>1925</v>
      </c>
      <c r="L1814" s="7" t="str">
        <f>IF(BudgetsQTable[[#This Row],[pi_last_name]]=" ","",HYPERLINK("https://www.ejacket.nsf.gov/ej/showProposal.do?Continue=Y&amp;ID="&amp;BudgetsQTable[[#This Row],[prop_id]],BudgetsQTable[[#This Row],[prop_id]]))</f>
        <v/>
      </c>
      <c r="M1814" s="78" t="s">
        <v>753</v>
      </c>
      <c r="N1814" s="7" t="str">
        <f>IF(BudgetsQTable[[#This Row],[pi_last_name]]=" ","",HYPERLINK("mailto:"&amp;BudgetsQTable[[#This Row],[pi_email]]&amp;"&amp;subject=Your NSF Proposal:  "&amp;BudgetsQTable[[#This Row],[prop_id]],BudgetsQTable[[#This Row],[pi_email]]))</f>
        <v/>
      </c>
      <c r="O1814" s="78" t="s">
        <v>753</v>
      </c>
      <c r="P1814" s="78">
        <v>1</v>
      </c>
      <c r="Q1814" s="78">
        <v>1</v>
      </c>
      <c r="R1814" s="79">
        <v>26094</v>
      </c>
      <c r="S1814" s="79">
        <v>0</v>
      </c>
      <c r="T1814" s="79">
        <v>0</v>
      </c>
      <c r="U1814" s="80">
        <v>167879</v>
      </c>
      <c r="V1814" s="78">
        <v>0</v>
      </c>
      <c r="W1814" s="78">
        <v>4</v>
      </c>
      <c r="X1814" s="11" t="str">
        <f ca="1">IF(ISBLANK(BudgetsQTable[[#This Row],[budg_seq_yr]]),"FY"&amp;fiscalyear,"FY"&amp;fiscalyear-1+BudgetsQTable[[#This Row],[budg_seq_yr]])</f>
        <v>FY21</v>
      </c>
      <c r="Y1814" s="79">
        <v>167879</v>
      </c>
      <c r="Z1814" s="78" t="s">
        <v>2869</v>
      </c>
      <c r="AA1814" s="78" t="s">
        <v>470</v>
      </c>
      <c r="AB1814" s="76" t="s">
        <v>2821</v>
      </c>
      <c r="AC1814" s="78" t="s">
        <v>2903</v>
      </c>
    </row>
    <row r="1815" spans="1:29" x14ac:dyDescent="0.35">
      <c r="A1815" s="10" t="s">
        <v>4289</v>
      </c>
      <c r="B1815" s="76" t="s">
        <v>2834</v>
      </c>
      <c r="C1815" s="76">
        <f>C1814+(BudgetsQTable[[#This Row],[lead]]&lt;&gt;K1814)</f>
        <v>226</v>
      </c>
      <c r="D1815" s="76">
        <f>D1814*(BudgetsQTable[[#This Row],[lead]]=K1814)+(BudgetsQTable[[#This Row],[prop_id]]&lt;&gt;A1814)</f>
        <v>2</v>
      </c>
      <c r="E1815" s="77">
        <v>43005.520138888889</v>
      </c>
      <c r="F1815" s="78" t="s">
        <v>2868</v>
      </c>
      <c r="G1815" s="78" t="s">
        <v>2869</v>
      </c>
      <c r="H1815" s="78" t="s">
        <v>470</v>
      </c>
      <c r="I1815" s="76" t="s">
        <v>1094</v>
      </c>
      <c r="J1815" s="76" t="s">
        <v>4292</v>
      </c>
      <c r="K1815" s="78" t="s">
        <v>1925</v>
      </c>
      <c r="L1815" s="7" t="str">
        <f>IF(BudgetsQTable[[#This Row],[pi_last_name]]=" ","",HYPERLINK("https://www.ejacket.nsf.gov/ej/showProposal.do?Continue=Y&amp;ID="&amp;BudgetsQTable[[#This Row],[prop_id]],BudgetsQTable[[#This Row],[prop_id]]))</f>
        <v>1763615</v>
      </c>
      <c r="M1815" s="78" t="s">
        <v>4290</v>
      </c>
      <c r="N1815" s="7" t="str">
        <f>IF(BudgetsQTable[[#This Row],[pi_last_name]]=" ","",HYPERLINK("mailto:"&amp;BudgetsQTable[[#This Row],[pi_email]]&amp;"&amp;subject=Your NSF Proposal:  "&amp;BudgetsQTable[[#This Row],[prop_id]],BudgetsQTable[[#This Row],[pi_email]]))</f>
        <v>thedrick@bio.unc.edu</v>
      </c>
      <c r="O1815" s="78" t="s">
        <v>3712</v>
      </c>
      <c r="P1815" s="78"/>
      <c r="Q1815" s="78"/>
      <c r="R1815" s="79"/>
      <c r="S1815" s="79"/>
      <c r="T1815" s="79"/>
      <c r="U1815" s="80"/>
      <c r="V1815" s="78">
        <v>0</v>
      </c>
      <c r="W1815" s="78"/>
      <c r="X1815" s="11" t="str">
        <f ca="1">IF(ISBLANK(BudgetsQTable[[#This Row],[budg_seq_yr]]),"FY"&amp;fiscalyear,"FY"&amp;fiscalyear-1+BudgetsQTable[[#This Row],[budg_seq_yr]])</f>
        <v>FY18</v>
      </c>
      <c r="Y1815" s="79">
        <v>462515</v>
      </c>
      <c r="Z1815" s="78" t="s">
        <v>2869</v>
      </c>
      <c r="AA1815" s="78" t="s">
        <v>470</v>
      </c>
      <c r="AB1815" s="76" t="s">
        <v>2821</v>
      </c>
      <c r="AC1815" s="78" t="s">
        <v>2903</v>
      </c>
    </row>
    <row r="1816" spans="1:29" x14ac:dyDescent="0.35">
      <c r="A1816" s="10" t="s">
        <v>4289</v>
      </c>
      <c r="B1816" s="76" t="s">
        <v>2834</v>
      </c>
      <c r="C1816" s="76">
        <f>C1815+(BudgetsQTable[[#This Row],[lead]]&lt;&gt;K1815)</f>
        <v>226</v>
      </c>
      <c r="D1816" s="76">
        <f>D1815*(BudgetsQTable[[#This Row],[lead]]=K1815)+(BudgetsQTable[[#This Row],[prop_id]]&lt;&gt;A1815)</f>
        <v>2</v>
      </c>
      <c r="E1816" s="77">
        <v>43005.520138888889</v>
      </c>
      <c r="F1816" s="78" t="s">
        <v>2868</v>
      </c>
      <c r="G1816" s="78" t="s">
        <v>2869</v>
      </c>
      <c r="H1816" s="78" t="s">
        <v>470</v>
      </c>
      <c r="I1816" s="76" t="s">
        <v>1094</v>
      </c>
      <c r="J1816" s="76" t="s">
        <v>753</v>
      </c>
      <c r="K1816" s="78" t="s">
        <v>1925</v>
      </c>
      <c r="L1816" s="7" t="str">
        <f>IF(BudgetsQTable[[#This Row],[pi_last_name]]=" ","",HYPERLINK("https://www.ejacket.nsf.gov/ej/showProposal.do?Continue=Y&amp;ID="&amp;BudgetsQTable[[#This Row],[prop_id]],BudgetsQTable[[#This Row],[prop_id]]))</f>
        <v/>
      </c>
      <c r="M1816" s="78" t="s">
        <v>753</v>
      </c>
      <c r="N1816" s="7" t="str">
        <f>IF(BudgetsQTable[[#This Row],[pi_last_name]]=" ","",HYPERLINK("mailto:"&amp;BudgetsQTable[[#This Row],[pi_email]]&amp;"&amp;subject=Your NSF Proposal:  "&amp;BudgetsQTable[[#This Row],[prop_id]],BudgetsQTable[[#This Row],[pi_email]]))</f>
        <v/>
      </c>
      <c r="O1816" s="78" t="s">
        <v>753</v>
      </c>
      <c r="P1816" s="78">
        <v>1</v>
      </c>
      <c r="Q1816" s="78">
        <v>1</v>
      </c>
      <c r="R1816" s="79">
        <v>48900</v>
      </c>
      <c r="S1816" s="79">
        <v>0</v>
      </c>
      <c r="T1816" s="79">
        <v>0</v>
      </c>
      <c r="U1816" s="80">
        <v>126655</v>
      </c>
      <c r="V1816" s="78">
        <v>0</v>
      </c>
      <c r="W1816" s="78">
        <v>1</v>
      </c>
      <c r="X1816" s="11" t="str">
        <f ca="1">IF(ISBLANK(BudgetsQTable[[#This Row],[budg_seq_yr]]),"FY"&amp;fiscalyear,"FY"&amp;fiscalyear-1+BudgetsQTable[[#This Row],[budg_seq_yr]])</f>
        <v>FY18</v>
      </c>
      <c r="Y1816" s="79">
        <v>126655</v>
      </c>
      <c r="Z1816" s="78" t="s">
        <v>2869</v>
      </c>
      <c r="AA1816" s="78" t="s">
        <v>470</v>
      </c>
      <c r="AB1816" s="76" t="s">
        <v>2821</v>
      </c>
      <c r="AC1816" s="78" t="s">
        <v>2903</v>
      </c>
    </row>
    <row r="1817" spans="1:29" x14ac:dyDescent="0.35">
      <c r="A1817" s="10" t="s">
        <v>4289</v>
      </c>
      <c r="B1817" s="76" t="s">
        <v>2834</v>
      </c>
      <c r="C1817" s="76">
        <f>C1816+(BudgetsQTable[[#This Row],[lead]]&lt;&gt;K1816)</f>
        <v>226</v>
      </c>
      <c r="D1817" s="76">
        <f>D1816*(BudgetsQTable[[#This Row],[lead]]=K1816)+(BudgetsQTable[[#This Row],[prop_id]]&lt;&gt;A1816)</f>
        <v>2</v>
      </c>
      <c r="E1817" s="77">
        <v>43005.520138888889</v>
      </c>
      <c r="F1817" s="78" t="s">
        <v>2868</v>
      </c>
      <c r="G1817" s="78" t="s">
        <v>2869</v>
      </c>
      <c r="H1817" s="78" t="s">
        <v>470</v>
      </c>
      <c r="I1817" s="76" t="s">
        <v>1094</v>
      </c>
      <c r="J1817" s="76" t="s">
        <v>753</v>
      </c>
      <c r="K1817" s="78" t="s">
        <v>1925</v>
      </c>
      <c r="L1817" s="7" t="str">
        <f>IF(BudgetsQTable[[#This Row],[pi_last_name]]=" ","",HYPERLINK("https://www.ejacket.nsf.gov/ej/showProposal.do?Continue=Y&amp;ID="&amp;BudgetsQTable[[#This Row],[prop_id]],BudgetsQTable[[#This Row],[prop_id]]))</f>
        <v/>
      </c>
      <c r="M1817" s="78" t="s">
        <v>753</v>
      </c>
      <c r="N1817" s="7" t="str">
        <f>IF(BudgetsQTable[[#This Row],[pi_last_name]]=" ","",HYPERLINK("mailto:"&amp;BudgetsQTable[[#This Row],[pi_email]]&amp;"&amp;subject=Your NSF Proposal:  "&amp;BudgetsQTable[[#This Row],[prop_id]],BudgetsQTable[[#This Row],[pi_email]]))</f>
        <v/>
      </c>
      <c r="O1817" s="78" t="s">
        <v>753</v>
      </c>
      <c r="P1817" s="78">
        <v>1</v>
      </c>
      <c r="Q1817" s="78">
        <v>1</v>
      </c>
      <c r="R1817" s="79">
        <v>50367</v>
      </c>
      <c r="S1817" s="79">
        <v>0</v>
      </c>
      <c r="T1817" s="79">
        <v>0</v>
      </c>
      <c r="U1817" s="80">
        <v>129407</v>
      </c>
      <c r="V1817" s="78">
        <v>0</v>
      </c>
      <c r="W1817" s="78">
        <v>2</v>
      </c>
      <c r="X1817" s="11" t="str">
        <f ca="1">IF(ISBLANK(BudgetsQTable[[#This Row],[budg_seq_yr]]),"FY"&amp;fiscalyear,"FY"&amp;fiscalyear-1+BudgetsQTable[[#This Row],[budg_seq_yr]])</f>
        <v>FY19</v>
      </c>
      <c r="Y1817" s="79">
        <v>129407</v>
      </c>
      <c r="Z1817" s="78" t="s">
        <v>2869</v>
      </c>
      <c r="AA1817" s="78" t="s">
        <v>470</v>
      </c>
      <c r="AB1817" s="76" t="s">
        <v>2821</v>
      </c>
      <c r="AC1817" s="78" t="s">
        <v>2903</v>
      </c>
    </row>
    <row r="1818" spans="1:29" x14ac:dyDescent="0.35">
      <c r="A1818" s="10" t="s">
        <v>4289</v>
      </c>
      <c r="B1818" s="76" t="s">
        <v>2834</v>
      </c>
      <c r="C1818" s="76">
        <f>C1817+(BudgetsQTable[[#This Row],[lead]]&lt;&gt;K1817)</f>
        <v>226</v>
      </c>
      <c r="D1818" s="76">
        <f>D1817*(BudgetsQTable[[#This Row],[lead]]=K1817)+(BudgetsQTable[[#This Row],[prop_id]]&lt;&gt;A1817)</f>
        <v>2</v>
      </c>
      <c r="E1818" s="77">
        <v>43005.520138888889</v>
      </c>
      <c r="F1818" s="78" t="s">
        <v>2868</v>
      </c>
      <c r="G1818" s="78" t="s">
        <v>2869</v>
      </c>
      <c r="H1818" s="78" t="s">
        <v>470</v>
      </c>
      <c r="I1818" s="76" t="s">
        <v>1094</v>
      </c>
      <c r="J1818" s="76" t="s">
        <v>753</v>
      </c>
      <c r="K1818" s="78" t="s">
        <v>1925</v>
      </c>
      <c r="L1818" s="7" t="str">
        <f>IF(BudgetsQTable[[#This Row],[pi_last_name]]=" ","",HYPERLINK("https://www.ejacket.nsf.gov/ej/showProposal.do?Continue=Y&amp;ID="&amp;BudgetsQTable[[#This Row],[prop_id]],BudgetsQTable[[#This Row],[prop_id]]))</f>
        <v/>
      </c>
      <c r="M1818" s="78" t="s">
        <v>753</v>
      </c>
      <c r="N1818" s="7" t="str">
        <f>IF(BudgetsQTable[[#This Row],[pi_last_name]]=" ","",HYPERLINK("mailto:"&amp;BudgetsQTable[[#This Row],[pi_email]]&amp;"&amp;subject=Your NSF Proposal:  "&amp;BudgetsQTable[[#This Row],[prop_id]],BudgetsQTable[[#This Row],[pi_email]]))</f>
        <v/>
      </c>
      <c r="O1818" s="78" t="s">
        <v>753</v>
      </c>
      <c r="P1818" s="78">
        <v>1</v>
      </c>
      <c r="Q1818" s="78">
        <v>1</v>
      </c>
      <c r="R1818" s="79">
        <v>0</v>
      </c>
      <c r="S1818" s="79">
        <v>0</v>
      </c>
      <c r="T1818" s="79">
        <v>0</v>
      </c>
      <c r="U1818" s="80">
        <v>132644</v>
      </c>
      <c r="V1818" s="78">
        <v>0</v>
      </c>
      <c r="W1818" s="78">
        <v>3</v>
      </c>
      <c r="X1818" s="11" t="str">
        <f ca="1">IF(ISBLANK(BudgetsQTable[[#This Row],[budg_seq_yr]]),"FY"&amp;fiscalyear,"FY"&amp;fiscalyear-1+BudgetsQTable[[#This Row],[budg_seq_yr]])</f>
        <v>FY20</v>
      </c>
      <c r="Y1818" s="79">
        <v>132644</v>
      </c>
      <c r="Z1818" s="78" t="s">
        <v>2869</v>
      </c>
      <c r="AA1818" s="78" t="s">
        <v>470</v>
      </c>
      <c r="AB1818" s="76" t="s">
        <v>2821</v>
      </c>
      <c r="AC1818" s="78" t="s">
        <v>2903</v>
      </c>
    </row>
    <row r="1819" spans="1:29" x14ac:dyDescent="0.35">
      <c r="A1819" s="10" t="s">
        <v>4289</v>
      </c>
      <c r="B1819" s="76" t="s">
        <v>2834</v>
      </c>
      <c r="C1819" s="76">
        <f>C1818+(BudgetsQTable[[#This Row],[lead]]&lt;&gt;K1818)</f>
        <v>226</v>
      </c>
      <c r="D1819" s="76">
        <f>D1818*(BudgetsQTable[[#This Row],[lead]]=K1818)+(BudgetsQTable[[#This Row],[prop_id]]&lt;&gt;A1818)</f>
        <v>2</v>
      </c>
      <c r="E1819" s="77">
        <v>43005.520138888889</v>
      </c>
      <c r="F1819" s="78" t="s">
        <v>2868</v>
      </c>
      <c r="G1819" s="78" t="s">
        <v>2869</v>
      </c>
      <c r="H1819" s="78" t="s">
        <v>470</v>
      </c>
      <c r="I1819" s="76" t="s">
        <v>1094</v>
      </c>
      <c r="J1819" s="76" t="s">
        <v>753</v>
      </c>
      <c r="K1819" s="78" t="s">
        <v>1925</v>
      </c>
      <c r="L1819" s="7" t="str">
        <f>IF(BudgetsQTable[[#This Row],[pi_last_name]]=" ","",HYPERLINK("https://www.ejacket.nsf.gov/ej/showProposal.do?Continue=Y&amp;ID="&amp;BudgetsQTable[[#This Row],[prop_id]],BudgetsQTable[[#This Row],[prop_id]]))</f>
        <v/>
      </c>
      <c r="M1819" s="78" t="s">
        <v>753</v>
      </c>
      <c r="N1819" s="7" t="str">
        <f>IF(BudgetsQTable[[#This Row],[pi_last_name]]=" ","",HYPERLINK("mailto:"&amp;BudgetsQTable[[#This Row],[pi_email]]&amp;"&amp;subject=Your NSF Proposal:  "&amp;BudgetsQTable[[#This Row],[prop_id]],BudgetsQTable[[#This Row],[pi_email]]))</f>
        <v/>
      </c>
      <c r="O1819" s="78" t="s">
        <v>753</v>
      </c>
      <c r="P1819" s="78">
        <v>1</v>
      </c>
      <c r="Q1819" s="78">
        <v>0.5</v>
      </c>
      <c r="R1819" s="79">
        <v>0</v>
      </c>
      <c r="S1819" s="79">
        <v>0</v>
      </c>
      <c r="T1819" s="79">
        <v>0</v>
      </c>
      <c r="U1819" s="80">
        <v>73809</v>
      </c>
      <c r="V1819" s="78">
        <v>0</v>
      </c>
      <c r="W1819" s="78">
        <v>4</v>
      </c>
      <c r="X1819" s="11" t="str">
        <f ca="1">IF(ISBLANK(BudgetsQTable[[#This Row],[budg_seq_yr]]),"FY"&amp;fiscalyear,"FY"&amp;fiscalyear-1+BudgetsQTable[[#This Row],[budg_seq_yr]])</f>
        <v>FY21</v>
      </c>
      <c r="Y1819" s="79">
        <v>73809</v>
      </c>
      <c r="Z1819" s="78" t="s">
        <v>2869</v>
      </c>
      <c r="AA1819" s="78" t="s">
        <v>470</v>
      </c>
      <c r="AB1819" s="76" t="s">
        <v>2821</v>
      </c>
      <c r="AC1819" s="78" t="s">
        <v>2903</v>
      </c>
    </row>
    <row r="1820" spans="1:29" x14ac:dyDescent="0.35">
      <c r="A1820" s="10" t="s">
        <v>1928</v>
      </c>
      <c r="B1820" s="76" t="s">
        <v>2863</v>
      </c>
      <c r="C1820" s="76">
        <f>C1819+(BudgetsQTable[[#This Row],[lead]]&lt;&gt;K1819)</f>
        <v>227</v>
      </c>
      <c r="D1820" s="76">
        <f>D1819*(BudgetsQTable[[#This Row],[lead]]=K1819)+(BudgetsQTable[[#This Row],[prop_id]]&lt;&gt;A1819)</f>
        <v>1</v>
      </c>
      <c r="E1820" s="77">
        <v>43005.609027777777</v>
      </c>
      <c r="F1820" s="78" t="s">
        <v>2868</v>
      </c>
      <c r="G1820" s="78" t="s">
        <v>2869</v>
      </c>
      <c r="H1820" s="78" t="s">
        <v>468</v>
      </c>
      <c r="I1820" s="76" t="s">
        <v>807</v>
      </c>
      <c r="J1820" s="76" t="s">
        <v>4295</v>
      </c>
      <c r="K1820" s="78" t="s">
        <v>1928</v>
      </c>
      <c r="L1820" s="7" t="str">
        <f>IF(BudgetsQTable[[#This Row],[pi_last_name]]=" ","",HYPERLINK("https://www.ejacket.nsf.gov/ej/showProposal.do?Continue=Y&amp;ID="&amp;BudgetsQTable[[#This Row],[prop_id]],BudgetsQTable[[#This Row],[prop_id]]))</f>
        <v>1763783</v>
      </c>
      <c r="M1820" s="78" t="s">
        <v>1929</v>
      </c>
      <c r="N1820" s="7" t="str">
        <f>IF(BudgetsQTable[[#This Row],[pi_last_name]]=" ","",HYPERLINK("mailto:"&amp;BudgetsQTable[[#This Row],[pi_email]]&amp;"&amp;subject=Your NSF Proposal:  "&amp;BudgetsQTable[[#This Row],[prop_id]],BudgetsQTable[[#This Row],[pi_email]]))</f>
        <v>yy239@cornell.edu</v>
      </c>
      <c r="O1820" s="78" t="s">
        <v>553</v>
      </c>
      <c r="P1820" s="78"/>
      <c r="Q1820" s="78"/>
      <c r="R1820" s="79"/>
      <c r="S1820" s="79"/>
      <c r="T1820" s="79"/>
      <c r="U1820" s="80"/>
      <c r="V1820" s="78">
        <v>0</v>
      </c>
      <c r="W1820" s="78"/>
      <c r="X1820" s="11" t="str">
        <f ca="1">IF(ISBLANK(BudgetsQTable[[#This Row],[budg_seq_yr]]),"FY"&amp;fiscalyear,"FY"&amp;fiscalyear-1+BudgetsQTable[[#This Row],[budg_seq_yr]])</f>
        <v>FY18</v>
      </c>
      <c r="Y1820" s="79">
        <v>1198792</v>
      </c>
      <c r="Z1820" s="78" t="s">
        <v>2869</v>
      </c>
      <c r="AA1820" s="78" t="s">
        <v>468</v>
      </c>
      <c r="AB1820" s="76" t="s">
        <v>2821</v>
      </c>
      <c r="AC1820" s="78" t="s">
        <v>468</v>
      </c>
    </row>
    <row r="1821" spans="1:29" x14ac:dyDescent="0.35">
      <c r="A1821" s="10" t="s">
        <v>1928</v>
      </c>
      <c r="B1821" s="76" t="s">
        <v>2863</v>
      </c>
      <c r="C1821" s="76">
        <f>C1820+(BudgetsQTable[[#This Row],[lead]]&lt;&gt;K1820)</f>
        <v>227</v>
      </c>
      <c r="D1821" s="76">
        <f>D1820*(BudgetsQTable[[#This Row],[lead]]=K1820)+(BudgetsQTable[[#This Row],[prop_id]]&lt;&gt;A1820)</f>
        <v>1</v>
      </c>
      <c r="E1821" s="77">
        <v>43005.609027777777</v>
      </c>
      <c r="F1821" s="78" t="s">
        <v>2868</v>
      </c>
      <c r="G1821" s="78" t="s">
        <v>2869</v>
      </c>
      <c r="H1821" s="78" t="s">
        <v>468</v>
      </c>
      <c r="I1821" s="76" t="s">
        <v>807</v>
      </c>
      <c r="J1821" s="76" t="s">
        <v>753</v>
      </c>
      <c r="K1821" s="78" t="s">
        <v>1928</v>
      </c>
      <c r="L1821" s="7" t="str">
        <f>IF(BudgetsQTable[[#This Row],[pi_last_name]]=" ","",HYPERLINK("https://www.ejacket.nsf.gov/ej/showProposal.do?Continue=Y&amp;ID="&amp;BudgetsQTable[[#This Row],[prop_id]],BudgetsQTable[[#This Row],[prop_id]]))</f>
        <v/>
      </c>
      <c r="M1821" s="78" t="s">
        <v>753</v>
      </c>
      <c r="N1821" s="7" t="str">
        <f>IF(BudgetsQTable[[#This Row],[pi_last_name]]=" ","",HYPERLINK("mailto:"&amp;BudgetsQTable[[#This Row],[pi_email]]&amp;"&amp;subject=Your NSF Proposal:  "&amp;BudgetsQTable[[#This Row],[prop_id]],BudgetsQTable[[#This Row],[pi_email]]))</f>
        <v/>
      </c>
      <c r="O1821" s="78" t="s">
        <v>753</v>
      </c>
      <c r="P1821" s="78">
        <v>2</v>
      </c>
      <c r="Q1821" s="78">
        <v>0</v>
      </c>
      <c r="R1821" s="79">
        <v>0</v>
      </c>
      <c r="S1821" s="79">
        <v>0</v>
      </c>
      <c r="T1821" s="79">
        <v>0</v>
      </c>
      <c r="U1821" s="80">
        <v>371890</v>
      </c>
      <c r="V1821" s="78">
        <v>0</v>
      </c>
      <c r="W1821" s="78">
        <v>1</v>
      </c>
      <c r="X1821" s="11" t="str">
        <f ca="1">IF(ISBLANK(BudgetsQTable[[#This Row],[budg_seq_yr]]),"FY"&amp;fiscalyear,"FY"&amp;fiscalyear-1+BudgetsQTable[[#This Row],[budg_seq_yr]])</f>
        <v>FY18</v>
      </c>
      <c r="Y1821" s="79">
        <v>371890</v>
      </c>
      <c r="Z1821" s="78" t="s">
        <v>2869</v>
      </c>
      <c r="AA1821" s="78" t="s">
        <v>468</v>
      </c>
      <c r="AB1821" s="76" t="s">
        <v>2821</v>
      </c>
      <c r="AC1821" s="78" t="s">
        <v>468</v>
      </c>
    </row>
    <row r="1822" spans="1:29" x14ac:dyDescent="0.35">
      <c r="A1822" s="10" t="s">
        <v>1928</v>
      </c>
      <c r="B1822" s="76" t="s">
        <v>2863</v>
      </c>
      <c r="C1822" s="76">
        <f>C1821+(BudgetsQTable[[#This Row],[lead]]&lt;&gt;K1821)</f>
        <v>227</v>
      </c>
      <c r="D1822" s="76">
        <f>D1821*(BudgetsQTable[[#This Row],[lead]]=K1821)+(BudgetsQTable[[#This Row],[prop_id]]&lt;&gt;A1821)</f>
        <v>1</v>
      </c>
      <c r="E1822" s="77">
        <v>43005.609027777777</v>
      </c>
      <c r="F1822" s="78" t="s">
        <v>2868</v>
      </c>
      <c r="G1822" s="78" t="s">
        <v>2869</v>
      </c>
      <c r="H1822" s="78" t="s">
        <v>468</v>
      </c>
      <c r="I1822" s="76" t="s">
        <v>807</v>
      </c>
      <c r="J1822" s="76" t="s">
        <v>753</v>
      </c>
      <c r="K1822" s="78" t="s">
        <v>1928</v>
      </c>
      <c r="L1822" s="7" t="str">
        <f>IF(BudgetsQTable[[#This Row],[pi_last_name]]=" ","",HYPERLINK("https://www.ejacket.nsf.gov/ej/showProposal.do?Continue=Y&amp;ID="&amp;BudgetsQTable[[#This Row],[prop_id]],BudgetsQTable[[#This Row],[prop_id]]))</f>
        <v/>
      </c>
      <c r="M1822" s="78" t="s">
        <v>753</v>
      </c>
      <c r="N1822" s="7" t="str">
        <f>IF(BudgetsQTable[[#This Row],[pi_last_name]]=" ","",HYPERLINK("mailto:"&amp;BudgetsQTable[[#This Row],[pi_email]]&amp;"&amp;subject=Your NSF Proposal:  "&amp;BudgetsQTable[[#This Row],[prop_id]],BudgetsQTable[[#This Row],[pi_email]]))</f>
        <v/>
      </c>
      <c r="O1822" s="78" t="s">
        <v>753</v>
      </c>
      <c r="P1822" s="78">
        <v>2</v>
      </c>
      <c r="Q1822" s="78">
        <v>0</v>
      </c>
      <c r="R1822" s="79">
        <v>0</v>
      </c>
      <c r="S1822" s="79">
        <v>0</v>
      </c>
      <c r="T1822" s="79">
        <v>0</v>
      </c>
      <c r="U1822" s="80">
        <v>344199</v>
      </c>
      <c r="V1822" s="78">
        <v>0</v>
      </c>
      <c r="W1822" s="78">
        <v>2</v>
      </c>
      <c r="X1822" s="11" t="str">
        <f ca="1">IF(ISBLANK(BudgetsQTable[[#This Row],[budg_seq_yr]]),"FY"&amp;fiscalyear,"FY"&amp;fiscalyear-1+BudgetsQTable[[#This Row],[budg_seq_yr]])</f>
        <v>FY19</v>
      </c>
      <c r="Y1822" s="79">
        <v>344199</v>
      </c>
      <c r="Z1822" s="78" t="s">
        <v>2869</v>
      </c>
      <c r="AA1822" s="78" t="s">
        <v>468</v>
      </c>
      <c r="AB1822" s="76" t="s">
        <v>2821</v>
      </c>
      <c r="AC1822" s="78" t="s">
        <v>468</v>
      </c>
    </row>
    <row r="1823" spans="1:29" x14ac:dyDescent="0.35">
      <c r="A1823" s="10" t="s">
        <v>1928</v>
      </c>
      <c r="B1823" s="76" t="s">
        <v>2863</v>
      </c>
      <c r="C1823" s="76">
        <f>C1822+(BudgetsQTable[[#This Row],[lead]]&lt;&gt;K1822)</f>
        <v>227</v>
      </c>
      <c r="D1823" s="76">
        <f>D1822*(BudgetsQTable[[#This Row],[lead]]=K1822)+(BudgetsQTable[[#This Row],[prop_id]]&lt;&gt;A1822)</f>
        <v>1</v>
      </c>
      <c r="E1823" s="77">
        <v>43005.609027777777</v>
      </c>
      <c r="F1823" s="78" t="s">
        <v>2868</v>
      </c>
      <c r="G1823" s="78" t="s">
        <v>2869</v>
      </c>
      <c r="H1823" s="78" t="s">
        <v>468</v>
      </c>
      <c r="I1823" s="76" t="s">
        <v>807</v>
      </c>
      <c r="J1823" s="76" t="s">
        <v>753</v>
      </c>
      <c r="K1823" s="78" t="s">
        <v>1928</v>
      </c>
      <c r="L1823" s="7" t="str">
        <f>IF(BudgetsQTable[[#This Row],[pi_last_name]]=" ","",HYPERLINK("https://www.ejacket.nsf.gov/ej/showProposal.do?Continue=Y&amp;ID="&amp;BudgetsQTable[[#This Row],[prop_id]],BudgetsQTable[[#This Row],[prop_id]]))</f>
        <v/>
      </c>
      <c r="M1823" s="78" t="s">
        <v>753</v>
      </c>
      <c r="N1823" s="7" t="str">
        <f>IF(BudgetsQTable[[#This Row],[pi_last_name]]=" ","",HYPERLINK("mailto:"&amp;BudgetsQTable[[#This Row],[pi_email]]&amp;"&amp;subject=Your NSF Proposal:  "&amp;BudgetsQTable[[#This Row],[prop_id]],BudgetsQTable[[#This Row],[pi_email]]))</f>
        <v/>
      </c>
      <c r="O1823" s="78" t="s">
        <v>753</v>
      </c>
      <c r="P1823" s="78">
        <v>3</v>
      </c>
      <c r="Q1823" s="78">
        <v>0</v>
      </c>
      <c r="R1823" s="79">
        <v>0</v>
      </c>
      <c r="S1823" s="79">
        <v>0</v>
      </c>
      <c r="T1823" s="79">
        <v>0</v>
      </c>
      <c r="U1823" s="80">
        <v>482703</v>
      </c>
      <c r="V1823" s="78">
        <v>0</v>
      </c>
      <c r="W1823" s="78">
        <v>3</v>
      </c>
      <c r="X1823" s="11" t="str">
        <f ca="1">IF(ISBLANK(BudgetsQTable[[#This Row],[budg_seq_yr]]),"FY"&amp;fiscalyear,"FY"&amp;fiscalyear-1+BudgetsQTable[[#This Row],[budg_seq_yr]])</f>
        <v>FY20</v>
      </c>
      <c r="Y1823" s="79">
        <v>482703</v>
      </c>
      <c r="Z1823" s="78" t="s">
        <v>2869</v>
      </c>
      <c r="AA1823" s="78" t="s">
        <v>468</v>
      </c>
      <c r="AB1823" s="76" t="s">
        <v>2821</v>
      </c>
      <c r="AC1823" s="78" t="s">
        <v>468</v>
      </c>
    </row>
    <row r="1824" spans="1:29" x14ac:dyDescent="0.35">
      <c r="A1824" s="10" t="s">
        <v>1931</v>
      </c>
      <c r="B1824" s="76" t="s">
        <v>2863</v>
      </c>
      <c r="C1824" s="76">
        <f>C1823+(BudgetsQTable[[#This Row],[lead]]&lt;&gt;K1823)</f>
        <v>228</v>
      </c>
      <c r="D1824" s="76">
        <f>D1823*(BudgetsQTable[[#This Row],[lead]]=K1823)+(BudgetsQTable[[#This Row],[prop_id]]&lt;&gt;A1823)</f>
        <v>1</v>
      </c>
      <c r="E1824" s="77">
        <v>43005.609027777777</v>
      </c>
      <c r="F1824" s="78" t="s">
        <v>2868</v>
      </c>
      <c r="G1824" s="78" t="s">
        <v>2869</v>
      </c>
      <c r="H1824" s="78" t="s">
        <v>468</v>
      </c>
      <c r="I1824" s="76" t="s">
        <v>807</v>
      </c>
      <c r="J1824" s="76" t="s">
        <v>4298</v>
      </c>
      <c r="K1824" s="78" t="s">
        <v>1931</v>
      </c>
      <c r="L1824" s="7" t="str">
        <f>IF(BudgetsQTable[[#This Row],[pi_last_name]]=" ","",HYPERLINK("https://www.ejacket.nsf.gov/ej/showProposal.do?Continue=Y&amp;ID="&amp;BudgetsQTable[[#This Row],[prop_id]],BudgetsQTable[[#This Row],[prop_id]]))</f>
        <v>1763784</v>
      </c>
      <c r="M1824" s="78" t="s">
        <v>1932</v>
      </c>
      <c r="N1824" s="7" t="str">
        <f>IF(BudgetsQTable[[#This Row],[pi_last_name]]=" ","",HYPERLINK("mailto:"&amp;BudgetsQTable[[#This Row],[pi_email]]&amp;"&amp;subject=Your NSF Proposal:  "&amp;BudgetsQTable[[#This Row],[prop_id]],BudgetsQTable[[#This Row],[pi_email]]))</f>
        <v>wb50@nyu.edu</v>
      </c>
      <c r="O1824" s="78" t="s">
        <v>589</v>
      </c>
      <c r="P1824" s="78"/>
      <c r="Q1824" s="78"/>
      <c r="R1824" s="79"/>
      <c r="S1824" s="79"/>
      <c r="T1824" s="79"/>
      <c r="U1824" s="80"/>
      <c r="V1824" s="78">
        <v>0</v>
      </c>
      <c r="W1824" s="78"/>
      <c r="X1824" s="11" t="str">
        <f ca="1">IF(ISBLANK(BudgetsQTable[[#This Row],[budg_seq_yr]]),"FY"&amp;fiscalyear,"FY"&amp;fiscalyear-1+BudgetsQTable[[#This Row],[budg_seq_yr]])</f>
        <v>FY18</v>
      </c>
      <c r="Y1824" s="79">
        <v>1194135</v>
      </c>
      <c r="Z1824" s="78" t="s">
        <v>2869</v>
      </c>
      <c r="AA1824" s="78" t="s">
        <v>468</v>
      </c>
      <c r="AB1824" s="76" t="s">
        <v>2821</v>
      </c>
      <c r="AC1824" s="78" t="s">
        <v>468</v>
      </c>
    </row>
    <row r="1825" spans="1:29" x14ac:dyDescent="0.35">
      <c r="A1825" s="10" t="s">
        <v>1931</v>
      </c>
      <c r="B1825" s="76" t="s">
        <v>2863</v>
      </c>
      <c r="C1825" s="76">
        <f>C1824+(BudgetsQTable[[#This Row],[lead]]&lt;&gt;K1824)</f>
        <v>228</v>
      </c>
      <c r="D1825" s="76">
        <f>D1824*(BudgetsQTable[[#This Row],[lead]]=K1824)+(BudgetsQTable[[#This Row],[prop_id]]&lt;&gt;A1824)</f>
        <v>1</v>
      </c>
      <c r="E1825" s="77">
        <v>43005.609027777777</v>
      </c>
      <c r="F1825" s="78" t="s">
        <v>2868</v>
      </c>
      <c r="G1825" s="78" t="s">
        <v>2869</v>
      </c>
      <c r="H1825" s="78" t="s">
        <v>468</v>
      </c>
      <c r="I1825" s="76" t="s">
        <v>807</v>
      </c>
      <c r="J1825" s="76" t="s">
        <v>753</v>
      </c>
      <c r="K1825" s="78" t="s">
        <v>1931</v>
      </c>
      <c r="L1825" s="7" t="str">
        <f>IF(BudgetsQTable[[#This Row],[pi_last_name]]=" ","",HYPERLINK("https://www.ejacket.nsf.gov/ej/showProposal.do?Continue=Y&amp;ID="&amp;BudgetsQTable[[#This Row],[prop_id]],BudgetsQTable[[#This Row],[prop_id]]))</f>
        <v/>
      </c>
      <c r="M1825" s="78" t="s">
        <v>753</v>
      </c>
      <c r="N1825" s="7" t="str">
        <f>IF(BudgetsQTable[[#This Row],[pi_last_name]]=" ","",HYPERLINK("mailto:"&amp;BudgetsQTable[[#This Row],[pi_email]]&amp;"&amp;subject=Your NSF Proposal:  "&amp;BudgetsQTable[[#This Row],[prop_id]],BudgetsQTable[[#This Row],[pi_email]]))</f>
        <v/>
      </c>
      <c r="O1825" s="78" t="s">
        <v>753</v>
      </c>
      <c r="P1825" s="78">
        <v>3</v>
      </c>
      <c r="Q1825" s="78">
        <v>0.8</v>
      </c>
      <c r="R1825" s="79">
        <v>81167</v>
      </c>
      <c r="S1825" s="79">
        <v>0</v>
      </c>
      <c r="T1825" s="79">
        <v>0</v>
      </c>
      <c r="U1825" s="80">
        <v>396302</v>
      </c>
      <c r="V1825" s="78">
        <v>0</v>
      </c>
      <c r="W1825" s="78">
        <v>1</v>
      </c>
      <c r="X1825" s="11" t="str">
        <f ca="1">IF(ISBLANK(BudgetsQTable[[#This Row],[budg_seq_yr]]),"FY"&amp;fiscalyear,"FY"&amp;fiscalyear-1+BudgetsQTable[[#This Row],[budg_seq_yr]])</f>
        <v>FY18</v>
      </c>
      <c r="Y1825" s="79">
        <v>396302</v>
      </c>
      <c r="Z1825" s="78" t="s">
        <v>2869</v>
      </c>
      <c r="AA1825" s="78" t="s">
        <v>468</v>
      </c>
      <c r="AB1825" s="76" t="s">
        <v>2821</v>
      </c>
      <c r="AC1825" s="78" t="s">
        <v>468</v>
      </c>
    </row>
    <row r="1826" spans="1:29" x14ac:dyDescent="0.35">
      <c r="A1826" s="10" t="s">
        <v>1931</v>
      </c>
      <c r="B1826" s="76" t="s">
        <v>2863</v>
      </c>
      <c r="C1826" s="76">
        <f>C1825+(BudgetsQTable[[#This Row],[lead]]&lt;&gt;K1825)</f>
        <v>228</v>
      </c>
      <c r="D1826" s="76">
        <f>D1825*(BudgetsQTable[[#This Row],[lead]]=K1825)+(BudgetsQTable[[#This Row],[prop_id]]&lt;&gt;A1825)</f>
        <v>1</v>
      </c>
      <c r="E1826" s="77">
        <v>43005.609027777777</v>
      </c>
      <c r="F1826" s="78" t="s">
        <v>2868</v>
      </c>
      <c r="G1826" s="78" t="s">
        <v>2869</v>
      </c>
      <c r="H1826" s="78" t="s">
        <v>468</v>
      </c>
      <c r="I1826" s="76" t="s">
        <v>807</v>
      </c>
      <c r="J1826" s="76" t="s">
        <v>753</v>
      </c>
      <c r="K1826" s="78" t="s">
        <v>1931</v>
      </c>
      <c r="L1826" s="7" t="str">
        <f>IF(BudgetsQTable[[#This Row],[pi_last_name]]=" ","",HYPERLINK("https://www.ejacket.nsf.gov/ej/showProposal.do?Continue=Y&amp;ID="&amp;BudgetsQTable[[#This Row],[prop_id]],BudgetsQTable[[#This Row],[prop_id]]))</f>
        <v/>
      </c>
      <c r="M1826" s="78" t="s">
        <v>753</v>
      </c>
      <c r="N1826" s="7" t="str">
        <f>IF(BudgetsQTable[[#This Row],[pi_last_name]]=" ","",HYPERLINK("mailto:"&amp;BudgetsQTable[[#This Row],[pi_email]]&amp;"&amp;subject=Your NSF Proposal:  "&amp;BudgetsQTable[[#This Row],[prop_id]],BudgetsQTable[[#This Row],[pi_email]]))</f>
        <v/>
      </c>
      <c r="O1826" s="78" t="s">
        <v>753</v>
      </c>
      <c r="P1826" s="78">
        <v>3</v>
      </c>
      <c r="Q1826" s="78">
        <v>0.8</v>
      </c>
      <c r="R1826" s="79">
        <v>83196</v>
      </c>
      <c r="S1826" s="79">
        <v>4750</v>
      </c>
      <c r="T1826" s="79">
        <v>0</v>
      </c>
      <c r="U1826" s="80">
        <v>395692</v>
      </c>
      <c r="V1826" s="78">
        <v>0</v>
      </c>
      <c r="W1826" s="78">
        <v>2</v>
      </c>
      <c r="X1826" s="11" t="str">
        <f ca="1">IF(ISBLANK(BudgetsQTable[[#This Row],[budg_seq_yr]]),"FY"&amp;fiscalyear,"FY"&amp;fiscalyear-1+BudgetsQTable[[#This Row],[budg_seq_yr]])</f>
        <v>FY19</v>
      </c>
      <c r="Y1826" s="79">
        <v>395692</v>
      </c>
      <c r="Z1826" s="78" t="s">
        <v>2869</v>
      </c>
      <c r="AA1826" s="78" t="s">
        <v>468</v>
      </c>
      <c r="AB1826" s="76" t="s">
        <v>2821</v>
      </c>
      <c r="AC1826" s="78" t="s">
        <v>468</v>
      </c>
    </row>
    <row r="1827" spans="1:29" x14ac:dyDescent="0.35">
      <c r="A1827" s="10" t="s">
        <v>1931</v>
      </c>
      <c r="B1827" s="76" t="s">
        <v>2863</v>
      </c>
      <c r="C1827" s="76">
        <f>C1826+(BudgetsQTable[[#This Row],[lead]]&lt;&gt;K1826)</f>
        <v>228</v>
      </c>
      <c r="D1827" s="76">
        <f>D1826*(BudgetsQTable[[#This Row],[lead]]=K1826)+(BudgetsQTable[[#This Row],[prop_id]]&lt;&gt;A1826)</f>
        <v>1</v>
      </c>
      <c r="E1827" s="77">
        <v>43005.609027777777</v>
      </c>
      <c r="F1827" s="78" t="s">
        <v>2868</v>
      </c>
      <c r="G1827" s="78" t="s">
        <v>2869</v>
      </c>
      <c r="H1827" s="78" t="s">
        <v>468</v>
      </c>
      <c r="I1827" s="76" t="s">
        <v>807</v>
      </c>
      <c r="J1827" s="76" t="s">
        <v>753</v>
      </c>
      <c r="K1827" s="78" t="s">
        <v>1931</v>
      </c>
      <c r="L1827" s="7" t="str">
        <f>IF(BudgetsQTable[[#This Row],[pi_last_name]]=" ","",HYPERLINK("https://www.ejacket.nsf.gov/ej/showProposal.do?Continue=Y&amp;ID="&amp;BudgetsQTable[[#This Row],[prop_id]],BudgetsQTable[[#This Row],[prop_id]]))</f>
        <v/>
      </c>
      <c r="M1827" s="78" t="s">
        <v>753</v>
      </c>
      <c r="N1827" s="7" t="str">
        <f>IF(BudgetsQTable[[#This Row],[pi_last_name]]=" ","",HYPERLINK("mailto:"&amp;BudgetsQTable[[#This Row],[pi_email]]&amp;"&amp;subject=Your NSF Proposal:  "&amp;BudgetsQTable[[#This Row],[prop_id]],BudgetsQTable[[#This Row],[pi_email]]))</f>
        <v/>
      </c>
      <c r="O1827" s="78" t="s">
        <v>753</v>
      </c>
      <c r="P1827" s="78">
        <v>3</v>
      </c>
      <c r="Q1827" s="78">
        <v>0.8</v>
      </c>
      <c r="R1827" s="79">
        <v>85276</v>
      </c>
      <c r="S1827" s="79">
        <v>9500</v>
      </c>
      <c r="T1827" s="79">
        <v>0</v>
      </c>
      <c r="U1827" s="80">
        <v>402141</v>
      </c>
      <c r="V1827" s="78">
        <v>0</v>
      </c>
      <c r="W1827" s="78">
        <v>3</v>
      </c>
      <c r="X1827" s="11" t="str">
        <f ca="1">IF(ISBLANK(BudgetsQTable[[#This Row],[budg_seq_yr]]),"FY"&amp;fiscalyear,"FY"&amp;fiscalyear-1+BudgetsQTable[[#This Row],[budg_seq_yr]])</f>
        <v>FY20</v>
      </c>
      <c r="Y1827" s="79">
        <v>402141</v>
      </c>
      <c r="Z1827" s="78" t="s">
        <v>2869</v>
      </c>
      <c r="AA1827" s="78" t="s">
        <v>468</v>
      </c>
      <c r="AB1827" s="76" t="s">
        <v>2821</v>
      </c>
      <c r="AC1827" s="78" t="s">
        <v>468</v>
      </c>
    </row>
    <row r="1828" spans="1:29" x14ac:dyDescent="0.35">
      <c r="A1828" s="10" t="s">
        <v>1934</v>
      </c>
      <c r="B1828" s="76" t="s">
        <v>2824</v>
      </c>
      <c r="C1828" s="76">
        <f>C1827+(BudgetsQTable[[#This Row],[lead]]&lt;&gt;K1827)</f>
        <v>229</v>
      </c>
      <c r="D1828" s="76">
        <f>D1827*(BudgetsQTable[[#This Row],[lead]]=K1827)+(BudgetsQTable[[#This Row],[prop_id]]&lt;&gt;A1827)</f>
        <v>1</v>
      </c>
      <c r="E1828" s="77">
        <v>43005.611805555556</v>
      </c>
      <c r="F1828" s="78" t="s">
        <v>2817</v>
      </c>
      <c r="G1828" s="78" t="s">
        <v>2818</v>
      </c>
      <c r="H1828" s="78" t="s">
        <v>476</v>
      </c>
      <c r="I1828" s="76" t="s">
        <v>948</v>
      </c>
      <c r="J1828" s="76" t="s">
        <v>4300</v>
      </c>
      <c r="K1828" s="78" t="s">
        <v>1934</v>
      </c>
      <c r="L1828" s="7" t="str">
        <f>IF(BudgetsQTable[[#This Row],[pi_last_name]]=" ","",HYPERLINK("https://www.ejacket.nsf.gov/ej/showProposal.do?Continue=Y&amp;ID="&amp;BudgetsQTable[[#This Row],[prop_id]],BudgetsQTable[[#This Row],[prop_id]]))</f>
        <v>1763788</v>
      </c>
      <c r="M1828" s="78" t="s">
        <v>1935</v>
      </c>
      <c r="N1828" s="7" t="str">
        <f>IF(BudgetsQTable[[#This Row],[pi_last_name]]=" ","",HYPERLINK("mailto:"&amp;BudgetsQTable[[#This Row],[pi_email]]&amp;"&amp;subject=Your NSF Proposal:  "&amp;BudgetsQTable[[#This Row],[prop_id]],BudgetsQTable[[#This Row],[pi_email]]))</f>
        <v>marinov@illinois.edu</v>
      </c>
      <c r="O1828" s="78" t="s">
        <v>676</v>
      </c>
      <c r="P1828" s="78"/>
      <c r="Q1828" s="78"/>
      <c r="R1828" s="79"/>
      <c r="S1828" s="79"/>
      <c r="T1828" s="79"/>
      <c r="U1828" s="80"/>
      <c r="V1828" s="78">
        <v>0</v>
      </c>
      <c r="W1828" s="78"/>
      <c r="X1828" s="11" t="str">
        <f ca="1">IF(ISBLANK(BudgetsQTable[[#This Row],[budg_seq_yr]]),"FY"&amp;fiscalyear,"FY"&amp;fiscalyear-1+BudgetsQTable[[#This Row],[budg_seq_yr]])</f>
        <v>FY18</v>
      </c>
      <c r="Y1828" s="79">
        <v>437132</v>
      </c>
      <c r="Z1828" s="78" t="s">
        <v>2818</v>
      </c>
      <c r="AA1828" s="78" t="s">
        <v>476</v>
      </c>
      <c r="AB1828" s="76" t="s">
        <v>2821</v>
      </c>
      <c r="AC1828" s="78" t="s">
        <v>3036</v>
      </c>
    </row>
    <row r="1829" spans="1:29" x14ac:dyDescent="0.35">
      <c r="A1829" s="10" t="s">
        <v>1934</v>
      </c>
      <c r="B1829" s="76" t="s">
        <v>2824</v>
      </c>
      <c r="C1829" s="76">
        <f>C1828+(BudgetsQTable[[#This Row],[lead]]&lt;&gt;K1828)</f>
        <v>229</v>
      </c>
      <c r="D1829" s="76">
        <f>D1828*(BudgetsQTable[[#This Row],[lead]]=K1828)+(BudgetsQTable[[#This Row],[prop_id]]&lt;&gt;A1828)</f>
        <v>1</v>
      </c>
      <c r="E1829" s="77">
        <v>43005.611805555556</v>
      </c>
      <c r="F1829" s="78" t="s">
        <v>2817</v>
      </c>
      <c r="G1829" s="78" t="s">
        <v>2818</v>
      </c>
      <c r="H1829" s="78" t="s">
        <v>476</v>
      </c>
      <c r="I1829" s="76" t="s">
        <v>948</v>
      </c>
      <c r="J1829" s="76" t="s">
        <v>753</v>
      </c>
      <c r="K1829" s="78" t="s">
        <v>1934</v>
      </c>
      <c r="L1829" s="7" t="str">
        <f>IF(BudgetsQTable[[#This Row],[pi_last_name]]=" ","",HYPERLINK("https://www.ejacket.nsf.gov/ej/showProposal.do?Continue=Y&amp;ID="&amp;BudgetsQTable[[#This Row],[prop_id]],BudgetsQTable[[#This Row],[prop_id]]))</f>
        <v/>
      </c>
      <c r="M1829" s="78" t="s">
        <v>753</v>
      </c>
      <c r="N1829" s="7" t="str">
        <f>IF(BudgetsQTable[[#This Row],[pi_last_name]]=" ","",HYPERLINK("mailto:"&amp;BudgetsQTable[[#This Row],[pi_email]]&amp;"&amp;subject=Your NSF Proposal:  "&amp;BudgetsQTable[[#This Row],[prop_id]],BudgetsQTable[[#This Row],[pi_email]]))</f>
        <v/>
      </c>
      <c r="O1829" s="78" t="s">
        <v>753</v>
      </c>
      <c r="P1829" s="78">
        <v>1</v>
      </c>
      <c r="Q1829" s="78">
        <v>0.25</v>
      </c>
      <c r="R1829" s="79">
        <v>0</v>
      </c>
      <c r="S1829" s="79">
        <v>4000</v>
      </c>
      <c r="T1829" s="79">
        <v>0</v>
      </c>
      <c r="U1829" s="80">
        <v>91136</v>
      </c>
      <c r="V1829" s="78">
        <v>0</v>
      </c>
      <c r="W1829" s="78">
        <v>1</v>
      </c>
      <c r="X1829" s="11" t="str">
        <f ca="1">IF(ISBLANK(BudgetsQTable[[#This Row],[budg_seq_yr]]),"FY"&amp;fiscalyear,"FY"&amp;fiscalyear-1+BudgetsQTable[[#This Row],[budg_seq_yr]])</f>
        <v>FY18</v>
      </c>
      <c r="Y1829" s="79">
        <v>91136</v>
      </c>
      <c r="Z1829" s="78" t="s">
        <v>2818</v>
      </c>
      <c r="AA1829" s="78" t="s">
        <v>476</v>
      </c>
      <c r="AB1829" s="76" t="s">
        <v>2821</v>
      </c>
      <c r="AC1829" s="78" t="s">
        <v>3036</v>
      </c>
    </row>
    <row r="1830" spans="1:29" x14ac:dyDescent="0.35">
      <c r="A1830" s="10" t="s">
        <v>1934</v>
      </c>
      <c r="B1830" s="76" t="s">
        <v>2824</v>
      </c>
      <c r="C1830" s="76">
        <f>C1829+(BudgetsQTable[[#This Row],[lead]]&lt;&gt;K1829)</f>
        <v>229</v>
      </c>
      <c r="D1830" s="76">
        <f>D1829*(BudgetsQTable[[#This Row],[lead]]=K1829)+(BudgetsQTable[[#This Row],[prop_id]]&lt;&gt;A1829)</f>
        <v>1</v>
      </c>
      <c r="E1830" s="77">
        <v>43005.611805555556</v>
      </c>
      <c r="F1830" s="78" t="s">
        <v>2817</v>
      </c>
      <c r="G1830" s="78" t="s">
        <v>2818</v>
      </c>
      <c r="H1830" s="78" t="s">
        <v>476</v>
      </c>
      <c r="I1830" s="76" t="s">
        <v>948</v>
      </c>
      <c r="J1830" s="76" t="s">
        <v>753</v>
      </c>
      <c r="K1830" s="78" t="s">
        <v>1934</v>
      </c>
      <c r="L1830" s="7" t="str">
        <f>IF(BudgetsQTable[[#This Row],[pi_last_name]]=" ","",HYPERLINK("https://www.ejacket.nsf.gov/ej/showProposal.do?Continue=Y&amp;ID="&amp;BudgetsQTable[[#This Row],[prop_id]],BudgetsQTable[[#This Row],[prop_id]]))</f>
        <v/>
      </c>
      <c r="M1830" s="78" t="s">
        <v>753</v>
      </c>
      <c r="N1830" s="7" t="str">
        <f>IF(BudgetsQTable[[#This Row],[pi_last_name]]=" ","",HYPERLINK("mailto:"&amp;BudgetsQTable[[#This Row],[pi_email]]&amp;"&amp;subject=Your NSF Proposal:  "&amp;BudgetsQTable[[#This Row],[prop_id]],BudgetsQTable[[#This Row],[pi_email]]))</f>
        <v/>
      </c>
      <c r="O1830" s="78" t="s">
        <v>753</v>
      </c>
      <c r="P1830" s="78">
        <v>1</v>
      </c>
      <c r="Q1830" s="78">
        <v>0.25</v>
      </c>
      <c r="R1830" s="79">
        <v>0</v>
      </c>
      <c r="S1830" s="79">
        <v>4000</v>
      </c>
      <c r="T1830" s="79">
        <v>0</v>
      </c>
      <c r="U1830" s="80">
        <v>94079</v>
      </c>
      <c r="V1830" s="78">
        <v>0</v>
      </c>
      <c r="W1830" s="78">
        <v>2</v>
      </c>
      <c r="X1830" s="11" t="str">
        <f ca="1">IF(ISBLANK(BudgetsQTable[[#This Row],[budg_seq_yr]]),"FY"&amp;fiscalyear,"FY"&amp;fiscalyear-1+BudgetsQTable[[#This Row],[budg_seq_yr]])</f>
        <v>FY19</v>
      </c>
      <c r="Y1830" s="79">
        <v>94079</v>
      </c>
      <c r="Z1830" s="78" t="s">
        <v>2818</v>
      </c>
      <c r="AA1830" s="78" t="s">
        <v>476</v>
      </c>
      <c r="AB1830" s="76" t="s">
        <v>2821</v>
      </c>
      <c r="AC1830" s="78" t="s">
        <v>3036</v>
      </c>
    </row>
    <row r="1831" spans="1:29" x14ac:dyDescent="0.35">
      <c r="A1831" s="10" t="s">
        <v>1934</v>
      </c>
      <c r="B1831" s="76" t="s">
        <v>2824</v>
      </c>
      <c r="C1831" s="76">
        <f>C1830+(BudgetsQTable[[#This Row],[lead]]&lt;&gt;K1830)</f>
        <v>229</v>
      </c>
      <c r="D1831" s="76">
        <f>D1830*(BudgetsQTable[[#This Row],[lead]]=K1830)+(BudgetsQTable[[#This Row],[prop_id]]&lt;&gt;A1830)</f>
        <v>1</v>
      </c>
      <c r="E1831" s="77">
        <v>43005.611805555556</v>
      </c>
      <c r="F1831" s="78" t="s">
        <v>2817</v>
      </c>
      <c r="G1831" s="78" t="s">
        <v>2818</v>
      </c>
      <c r="H1831" s="78" t="s">
        <v>476</v>
      </c>
      <c r="I1831" s="76" t="s">
        <v>948</v>
      </c>
      <c r="J1831" s="76" t="s">
        <v>753</v>
      </c>
      <c r="K1831" s="78" t="s">
        <v>1934</v>
      </c>
      <c r="L1831" s="7" t="str">
        <f>IF(BudgetsQTable[[#This Row],[pi_last_name]]=" ","",HYPERLINK("https://www.ejacket.nsf.gov/ej/showProposal.do?Continue=Y&amp;ID="&amp;BudgetsQTable[[#This Row],[prop_id]],BudgetsQTable[[#This Row],[prop_id]]))</f>
        <v/>
      </c>
      <c r="M1831" s="78" t="s">
        <v>753</v>
      </c>
      <c r="N1831" s="7" t="str">
        <f>IF(BudgetsQTable[[#This Row],[pi_last_name]]=" ","",HYPERLINK("mailto:"&amp;BudgetsQTable[[#This Row],[pi_email]]&amp;"&amp;subject=Your NSF Proposal:  "&amp;BudgetsQTable[[#This Row],[prop_id]],BudgetsQTable[[#This Row],[pi_email]]))</f>
        <v/>
      </c>
      <c r="O1831" s="78" t="s">
        <v>753</v>
      </c>
      <c r="P1831" s="78">
        <v>1</v>
      </c>
      <c r="Q1831" s="78">
        <v>1</v>
      </c>
      <c r="R1831" s="79">
        <v>0</v>
      </c>
      <c r="S1831" s="79">
        <v>4000</v>
      </c>
      <c r="T1831" s="79">
        <v>0</v>
      </c>
      <c r="U1831" s="80">
        <v>123827</v>
      </c>
      <c r="V1831" s="78">
        <v>0</v>
      </c>
      <c r="W1831" s="78">
        <v>3</v>
      </c>
      <c r="X1831" s="11" t="str">
        <f ca="1">IF(ISBLANK(BudgetsQTable[[#This Row],[budg_seq_yr]]),"FY"&amp;fiscalyear,"FY"&amp;fiscalyear-1+BudgetsQTable[[#This Row],[budg_seq_yr]])</f>
        <v>FY20</v>
      </c>
      <c r="Y1831" s="79">
        <v>123827</v>
      </c>
      <c r="Z1831" s="78" t="s">
        <v>2818</v>
      </c>
      <c r="AA1831" s="78" t="s">
        <v>476</v>
      </c>
      <c r="AB1831" s="76" t="s">
        <v>2821</v>
      </c>
      <c r="AC1831" s="78" t="s">
        <v>3036</v>
      </c>
    </row>
    <row r="1832" spans="1:29" x14ac:dyDescent="0.35">
      <c r="A1832" s="10" t="s">
        <v>1934</v>
      </c>
      <c r="B1832" s="76" t="s">
        <v>2824</v>
      </c>
      <c r="C1832" s="76">
        <f>C1831+(BudgetsQTable[[#This Row],[lead]]&lt;&gt;K1831)</f>
        <v>229</v>
      </c>
      <c r="D1832" s="76">
        <f>D1831*(BudgetsQTable[[#This Row],[lead]]=K1831)+(BudgetsQTable[[#This Row],[prop_id]]&lt;&gt;A1831)</f>
        <v>1</v>
      </c>
      <c r="E1832" s="77">
        <v>43005.611805555556</v>
      </c>
      <c r="F1832" s="78" t="s">
        <v>2817</v>
      </c>
      <c r="G1832" s="78" t="s">
        <v>2818</v>
      </c>
      <c r="H1832" s="78" t="s">
        <v>476</v>
      </c>
      <c r="I1832" s="76" t="s">
        <v>948</v>
      </c>
      <c r="J1832" s="76" t="s">
        <v>753</v>
      </c>
      <c r="K1832" s="78" t="s">
        <v>1934</v>
      </c>
      <c r="L1832" s="7" t="str">
        <f>IF(BudgetsQTable[[#This Row],[pi_last_name]]=" ","",HYPERLINK("https://www.ejacket.nsf.gov/ej/showProposal.do?Continue=Y&amp;ID="&amp;BudgetsQTable[[#This Row],[prop_id]],BudgetsQTable[[#This Row],[prop_id]]))</f>
        <v/>
      </c>
      <c r="M1832" s="78" t="s">
        <v>753</v>
      </c>
      <c r="N1832" s="7" t="str">
        <f>IF(BudgetsQTable[[#This Row],[pi_last_name]]=" ","",HYPERLINK("mailto:"&amp;BudgetsQTable[[#This Row],[pi_email]]&amp;"&amp;subject=Your NSF Proposal:  "&amp;BudgetsQTable[[#This Row],[prop_id]],BudgetsQTable[[#This Row],[pi_email]]))</f>
        <v/>
      </c>
      <c r="O1832" s="78" t="s">
        <v>753</v>
      </c>
      <c r="P1832" s="78">
        <v>1</v>
      </c>
      <c r="Q1832" s="78">
        <v>1</v>
      </c>
      <c r="R1832" s="79">
        <v>0</v>
      </c>
      <c r="S1832" s="79">
        <v>4000</v>
      </c>
      <c r="T1832" s="79">
        <v>0</v>
      </c>
      <c r="U1832" s="80">
        <v>128090</v>
      </c>
      <c r="V1832" s="78">
        <v>0</v>
      </c>
      <c r="W1832" s="78">
        <v>4</v>
      </c>
      <c r="X1832" s="11" t="str">
        <f ca="1">IF(ISBLANK(BudgetsQTable[[#This Row],[budg_seq_yr]]),"FY"&amp;fiscalyear,"FY"&amp;fiscalyear-1+BudgetsQTable[[#This Row],[budg_seq_yr]])</f>
        <v>FY21</v>
      </c>
      <c r="Y1832" s="79">
        <v>128090</v>
      </c>
      <c r="Z1832" s="78" t="s">
        <v>2818</v>
      </c>
      <c r="AA1832" s="78" t="s">
        <v>476</v>
      </c>
      <c r="AB1832" s="76" t="s">
        <v>2821</v>
      </c>
      <c r="AC1832" s="78" t="s">
        <v>3036</v>
      </c>
    </row>
    <row r="1833" spans="1:29" x14ac:dyDescent="0.35">
      <c r="A1833" s="10" t="s">
        <v>4301</v>
      </c>
      <c r="B1833" s="76" t="s">
        <v>2834</v>
      </c>
      <c r="C1833" s="76">
        <f>C1832+(BudgetsQTable[[#This Row],[lead]]&lt;&gt;K1832)</f>
        <v>229</v>
      </c>
      <c r="D1833" s="76">
        <f>D1832*(BudgetsQTable[[#This Row],[lead]]=K1832)+(BudgetsQTable[[#This Row],[prop_id]]&lt;&gt;A1832)</f>
        <v>2</v>
      </c>
      <c r="E1833" s="77">
        <v>43005.629166666666</v>
      </c>
      <c r="F1833" s="78" t="s">
        <v>2817</v>
      </c>
      <c r="G1833" s="78" t="s">
        <v>2818</v>
      </c>
      <c r="H1833" s="78" t="s">
        <v>476</v>
      </c>
      <c r="I1833" s="76" t="s">
        <v>948</v>
      </c>
      <c r="J1833" s="76" t="s">
        <v>4303</v>
      </c>
      <c r="K1833" s="78" t="s">
        <v>1934</v>
      </c>
      <c r="L1833" s="7" t="str">
        <f>IF(BudgetsQTable[[#This Row],[pi_last_name]]=" ","",HYPERLINK("https://www.ejacket.nsf.gov/ej/showProposal.do?Continue=Y&amp;ID="&amp;BudgetsQTable[[#This Row],[prop_id]],BudgetsQTable[[#This Row],[prop_id]]))</f>
        <v>1763822</v>
      </c>
      <c r="M1833" s="78" t="s">
        <v>4302</v>
      </c>
      <c r="N1833" s="7" t="str">
        <f>IF(BudgetsQTable[[#This Row],[pi_last_name]]=" ","",HYPERLINK("mailto:"&amp;BudgetsQTable[[#This Row],[pi_email]]&amp;"&amp;subject=Your NSF Proposal:  "&amp;BudgetsQTable[[#This Row],[prop_id]],BudgetsQTable[[#This Row],[pi_email]]))</f>
        <v>bellj@gmu.edu</v>
      </c>
      <c r="O1833" s="78" t="s">
        <v>2960</v>
      </c>
      <c r="P1833" s="78"/>
      <c r="Q1833" s="78"/>
      <c r="R1833" s="79"/>
      <c r="S1833" s="79"/>
      <c r="T1833" s="79"/>
      <c r="U1833" s="80"/>
      <c r="V1833" s="78">
        <v>0</v>
      </c>
      <c r="W1833" s="78"/>
      <c r="X1833" s="11" t="str">
        <f ca="1">IF(ISBLANK(BudgetsQTable[[#This Row],[budg_seq_yr]]),"FY"&amp;fiscalyear,"FY"&amp;fiscalyear-1+BudgetsQTable[[#This Row],[budg_seq_yr]])</f>
        <v>FY18</v>
      </c>
      <c r="Y1833" s="79">
        <v>399591</v>
      </c>
      <c r="Z1833" s="78" t="s">
        <v>2818</v>
      </c>
      <c r="AA1833" s="78" t="s">
        <v>476</v>
      </c>
      <c r="AB1833" s="76" t="s">
        <v>2821</v>
      </c>
      <c r="AC1833" s="78" t="s">
        <v>3036</v>
      </c>
    </row>
    <row r="1834" spans="1:29" x14ac:dyDescent="0.35">
      <c r="A1834" s="10" t="s">
        <v>4301</v>
      </c>
      <c r="B1834" s="76" t="s">
        <v>2834</v>
      </c>
      <c r="C1834" s="76">
        <f>C1833+(BudgetsQTable[[#This Row],[lead]]&lt;&gt;K1833)</f>
        <v>229</v>
      </c>
      <c r="D1834" s="76">
        <f>D1833*(BudgetsQTable[[#This Row],[lead]]=K1833)+(BudgetsQTable[[#This Row],[prop_id]]&lt;&gt;A1833)</f>
        <v>2</v>
      </c>
      <c r="E1834" s="77">
        <v>43005.629166666666</v>
      </c>
      <c r="F1834" s="78" t="s">
        <v>2817</v>
      </c>
      <c r="G1834" s="78" t="s">
        <v>2818</v>
      </c>
      <c r="H1834" s="78" t="s">
        <v>476</v>
      </c>
      <c r="I1834" s="76" t="s">
        <v>948</v>
      </c>
      <c r="J1834" s="76" t="s">
        <v>753</v>
      </c>
      <c r="K1834" s="78" t="s">
        <v>1934</v>
      </c>
      <c r="L1834" s="7" t="str">
        <f>IF(BudgetsQTable[[#This Row],[pi_last_name]]=" ","",HYPERLINK("https://www.ejacket.nsf.gov/ej/showProposal.do?Continue=Y&amp;ID="&amp;BudgetsQTable[[#This Row],[prop_id]],BudgetsQTable[[#This Row],[prop_id]]))</f>
        <v/>
      </c>
      <c r="M1834" s="78" t="s">
        <v>753</v>
      </c>
      <c r="N1834" s="7" t="str">
        <f>IF(BudgetsQTable[[#This Row],[pi_last_name]]=" ","",HYPERLINK("mailto:"&amp;BudgetsQTable[[#This Row],[pi_email]]&amp;"&amp;subject=Your NSF Proposal:  "&amp;BudgetsQTable[[#This Row],[prop_id]],BudgetsQTable[[#This Row],[pi_email]]))</f>
        <v/>
      </c>
      <c r="O1834" s="78" t="s">
        <v>753</v>
      </c>
      <c r="P1834" s="78">
        <v>1</v>
      </c>
      <c r="Q1834" s="78">
        <v>0.78</v>
      </c>
      <c r="R1834" s="79">
        <v>0</v>
      </c>
      <c r="S1834" s="79">
        <v>4500</v>
      </c>
      <c r="T1834" s="79">
        <v>0</v>
      </c>
      <c r="U1834" s="80">
        <v>93563</v>
      </c>
      <c r="V1834" s="78">
        <v>0</v>
      </c>
      <c r="W1834" s="78">
        <v>1</v>
      </c>
      <c r="X1834" s="11" t="str">
        <f ca="1">IF(ISBLANK(BudgetsQTable[[#This Row],[budg_seq_yr]]),"FY"&amp;fiscalyear,"FY"&amp;fiscalyear-1+BudgetsQTable[[#This Row],[budg_seq_yr]])</f>
        <v>FY18</v>
      </c>
      <c r="Y1834" s="79">
        <v>93563</v>
      </c>
      <c r="Z1834" s="78" t="s">
        <v>2818</v>
      </c>
      <c r="AA1834" s="78" t="s">
        <v>476</v>
      </c>
      <c r="AB1834" s="76" t="s">
        <v>2821</v>
      </c>
      <c r="AC1834" s="78" t="s">
        <v>3036</v>
      </c>
    </row>
    <row r="1835" spans="1:29" x14ac:dyDescent="0.35">
      <c r="A1835" s="10" t="s">
        <v>4301</v>
      </c>
      <c r="B1835" s="76" t="s">
        <v>2834</v>
      </c>
      <c r="C1835" s="76">
        <f>C1834+(BudgetsQTable[[#This Row],[lead]]&lt;&gt;K1834)</f>
        <v>229</v>
      </c>
      <c r="D1835" s="76">
        <f>D1834*(BudgetsQTable[[#This Row],[lead]]=K1834)+(BudgetsQTable[[#This Row],[prop_id]]&lt;&gt;A1834)</f>
        <v>2</v>
      </c>
      <c r="E1835" s="77">
        <v>43005.629166666666</v>
      </c>
      <c r="F1835" s="78" t="s">
        <v>2817</v>
      </c>
      <c r="G1835" s="78" t="s">
        <v>2818</v>
      </c>
      <c r="H1835" s="78" t="s">
        <v>476</v>
      </c>
      <c r="I1835" s="76" t="s">
        <v>948</v>
      </c>
      <c r="J1835" s="76" t="s">
        <v>753</v>
      </c>
      <c r="K1835" s="78" t="s">
        <v>1934</v>
      </c>
      <c r="L1835" s="7" t="str">
        <f>IF(BudgetsQTable[[#This Row],[pi_last_name]]=" ","",HYPERLINK("https://www.ejacket.nsf.gov/ej/showProposal.do?Continue=Y&amp;ID="&amp;BudgetsQTable[[#This Row],[prop_id]],BudgetsQTable[[#This Row],[prop_id]]))</f>
        <v/>
      </c>
      <c r="M1835" s="78" t="s">
        <v>753</v>
      </c>
      <c r="N1835" s="7" t="str">
        <f>IF(BudgetsQTable[[#This Row],[pi_last_name]]=" ","",HYPERLINK("mailto:"&amp;BudgetsQTable[[#This Row],[pi_email]]&amp;"&amp;subject=Your NSF Proposal:  "&amp;BudgetsQTable[[#This Row],[prop_id]],BudgetsQTable[[#This Row],[pi_email]]))</f>
        <v/>
      </c>
      <c r="O1835" s="78" t="s">
        <v>753</v>
      </c>
      <c r="P1835" s="78">
        <v>1</v>
      </c>
      <c r="Q1835" s="78">
        <v>0.78</v>
      </c>
      <c r="R1835" s="79">
        <v>0</v>
      </c>
      <c r="S1835" s="79">
        <v>4500</v>
      </c>
      <c r="T1835" s="79">
        <v>0</v>
      </c>
      <c r="U1835" s="80">
        <v>97711</v>
      </c>
      <c r="V1835" s="78">
        <v>0</v>
      </c>
      <c r="W1835" s="78">
        <v>2</v>
      </c>
      <c r="X1835" s="11" t="str">
        <f ca="1">IF(ISBLANK(BudgetsQTable[[#This Row],[budg_seq_yr]]),"FY"&amp;fiscalyear,"FY"&amp;fiscalyear-1+BudgetsQTable[[#This Row],[budg_seq_yr]])</f>
        <v>FY19</v>
      </c>
      <c r="Y1835" s="79">
        <v>97711</v>
      </c>
      <c r="Z1835" s="78" t="s">
        <v>2818</v>
      </c>
      <c r="AA1835" s="78" t="s">
        <v>476</v>
      </c>
      <c r="AB1835" s="76" t="s">
        <v>2821</v>
      </c>
      <c r="AC1835" s="78" t="s">
        <v>3036</v>
      </c>
    </row>
    <row r="1836" spans="1:29" x14ac:dyDescent="0.35">
      <c r="A1836" s="10" t="s">
        <v>4301</v>
      </c>
      <c r="B1836" s="76" t="s">
        <v>2834</v>
      </c>
      <c r="C1836" s="76">
        <f>C1835+(BudgetsQTable[[#This Row],[lead]]&lt;&gt;K1835)</f>
        <v>229</v>
      </c>
      <c r="D1836" s="76">
        <f>D1835*(BudgetsQTable[[#This Row],[lead]]=K1835)+(BudgetsQTable[[#This Row],[prop_id]]&lt;&gt;A1835)</f>
        <v>2</v>
      </c>
      <c r="E1836" s="77">
        <v>43005.629166666666</v>
      </c>
      <c r="F1836" s="78" t="s">
        <v>2817</v>
      </c>
      <c r="G1836" s="78" t="s">
        <v>2818</v>
      </c>
      <c r="H1836" s="78" t="s">
        <v>476</v>
      </c>
      <c r="I1836" s="76" t="s">
        <v>948</v>
      </c>
      <c r="J1836" s="76" t="s">
        <v>753</v>
      </c>
      <c r="K1836" s="78" t="s">
        <v>1934</v>
      </c>
      <c r="L1836" s="7" t="str">
        <f>IF(BudgetsQTable[[#This Row],[pi_last_name]]=" ","",HYPERLINK("https://www.ejacket.nsf.gov/ej/showProposal.do?Continue=Y&amp;ID="&amp;BudgetsQTable[[#This Row],[prop_id]],BudgetsQTable[[#This Row],[prop_id]]))</f>
        <v/>
      </c>
      <c r="M1836" s="78" t="s">
        <v>753</v>
      </c>
      <c r="N1836" s="7" t="str">
        <f>IF(BudgetsQTable[[#This Row],[pi_last_name]]=" ","",HYPERLINK("mailto:"&amp;BudgetsQTable[[#This Row],[pi_email]]&amp;"&amp;subject=Your NSF Proposal:  "&amp;BudgetsQTable[[#This Row],[prop_id]],BudgetsQTable[[#This Row],[pi_email]]))</f>
        <v/>
      </c>
      <c r="O1836" s="78" t="s">
        <v>753</v>
      </c>
      <c r="P1836" s="78">
        <v>1</v>
      </c>
      <c r="Q1836" s="78">
        <v>0.78</v>
      </c>
      <c r="R1836" s="79">
        <v>0</v>
      </c>
      <c r="S1836" s="79">
        <v>4500</v>
      </c>
      <c r="T1836" s="79">
        <v>0</v>
      </c>
      <c r="U1836" s="80">
        <v>101970</v>
      </c>
      <c r="V1836" s="78">
        <v>0</v>
      </c>
      <c r="W1836" s="78">
        <v>3</v>
      </c>
      <c r="X1836" s="11" t="str">
        <f ca="1">IF(ISBLANK(BudgetsQTable[[#This Row],[budg_seq_yr]]),"FY"&amp;fiscalyear,"FY"&amp;fiscalyear-1+BudgetsQTable[[#This Row],[budg_seq_yr]])</f>
        <v>FY20</v>
      </c>
      <c r="Y1836" s="79">
        <v>101970</v>
      </c>
      <c r="Z1836" s="78" t="s">
        <v>2818</v>
      </c>
      <c r="AA1836" s="78" t="s">
        <v>476</v>
      </c>
      <c r="AB1836" s="76" t="s">
        <v>2821</v>
      </c>
      <c r="AC1836" s="78" t="s">
        <v>3036</v>
      </c>
    </row>
    <row r="1837" spans="1:29" x14ac:dyDescent="0.35">
      <c r="A1837" s="10" t="s">
        <v>4301</v>
      </c>
      <c r="B1837" s="76" t="s">
        <v>2834</v>
      </c>
      <c r="C1837" s="76">
        <f>C1836+(BudgetsQTable[[#This Row],[lead]]&lt;&gt;K1836)</f>
        <v>229</v>
      </c>
      <c r="D1837" s="76">
        <f>D1836*(BudgetsQTable[[#This Row],[lead]]=K1836)+(BudgetsQTable[[#This Row],[prop_id]]&lt;&gt;A1836)</f>
        <v>2</v>
      </c>
      <c r="E1837" s="77">
        <v>43005.629166666666</v>
      </c>
      <c r="F1837" s="78" t="s">
        <v>2817</v>
      </c>
      <c r="G1837" s="78" t="s">
        <v>2818</v>
      </c>
      <c r="H1837" s="78" t="s">
        <v>476</v>
      </c>
      <c r="I1837" s="76" t="s">
        <v>948</v>
      </c>
      <c r="J1837" s="76" t="s">
        <v>753</v>
      </c>
      <c r="K1837" s="78" t="s">
        <v>1934</v>
      </c>
      <c r="L1837" s="7" t="str">
        <f>IF(BudgetsQTable[[#This Row],[pi_last_name]]=" ","",HYPERLINK("https://www.ejacket.nsf.gov/ej/showProposal.do?Continue=Y&amp;ID="&amp;BudgetsQTable[[#This Row],[prop_id]],BudgetsQTable[[#This Row],[prop_id]]))</f>
        <v/>
      </c>
      <c r="M1837" s="78" t="s">
        <v>753</v>
      </c>
      <c r="N1837" s="7" t="str">
        <f>IF(BudgetsQTable[[#This Row],[pi_last_name]]=" ","",HYPERLINK("mailto:"&amp;BudgetsQTable[[#This Row],[pi_email]]&amp;"&amp;subject=Your NSF Proposal:  "&amp;BudgetsQTable[[#This Row],[prop_id]],BudgetsQTable[[#This Row],[pi_email]]))</f>
        <v/>
      </c>
      <c r="O1837" s="78" t="s">
        <v>753</v>
      </c>
      <c r="P1837" s="78">
        <v>1</v>
      </c>
      <c r="Q1837" s="78">
        <v>0.78</v>
      </c>
      <c r="R1837" s="79">
        <v>0</v>
      </c>
      <c r="S1837" s="79">
        <v>4500</v>
      </c>
      <c r="T1837" s="79">
        <v>0</v>
      </c>
      <c r="U1837" s="80">
        <v>106347</v>
      </c>
      <c r="V1837" s="78">
        <v>0</v>
      </c>
      <c r="W1837" s="78">
        <v>4</v>
      </c>
      <c r="X1837" s="11" t="str">
        <f ca="1">IF(ISBLANK(BudgetsQTable[[#This Row],[budg_seq_yr]]),"FY"&amp;fiscalyear,"FY"&amp;fiscalyear-1+BudgetsQTable[[#This Row],[budg_seq_yr]])</f>
        <v>FY21</v>
      </c>
      <c r="Y1837" s="79">
        <v>106347</v>
      </c>
      <c r="Z1837" s="78" t="s">
        <v>2818</v>
      </c>
      <c r="AA1837" s="78" t="s">
        <v>476</v>
      </c>
      <c r="AB1837" s="76" t="s">
        <v>2821</v>
      </c>
      <c r="AC1837" s="78" t="s">
        <v>3036</v>
      </c>
    </row>
    <row r="1838" spans="1:29" x14ac:dyDescent="0.35">
      <c r="A1838" s="10" t="s">
        <v>4304</v>
      </c>
      <c r="B1838" s="76" t="s">
        <v>2834</v>
      </c>
      <c r="C1838" s="76">
        <f>C1837+(BudgetsQTable[[#This Row],[lead]]&lt;&gt;K1837)</f>
        <v>229</v>
      </c>
      <c r="D1838" s="76">
        <f>D1837*(BudgetsQTable[[#This Row],[lead]]=K1837)+(BudgetsQTable[[#This Row],[prop_id]]&lt;&gt;A1837)</f>
        <v>3</v>
      </c>
      <c r="E1838" s="77">
        <v>43005.663194444445</v>
      </c>
      <c r="F1838" s="78" t="s">
        <v>2817</v>
      </c>
      <c r="G1838" s="78" t="s">
        <v>2818</v>
      </c>
      <c r="H1838" s="78" t="s">
        <v>476</v>
      </c>
      <c r="I1838" s="76" t="s">
        <v>948</v>
      </c>
      <c r="J1838" s="76" t="s">
        <v>4306</v>
      </c>
      <c r="K1838" s="78" t="s">
        <v>1934</v>
      </c>
      <c r="L1838" s="7" t="str">
        <f>IF(BudgetsQTable[[#This Row],[pi_last_name]]=" ","",HYPERLINK("https://www.ejacket.nsf.gov/ej/showProposal.do?Continue=Y&amp;ID="&amp;BudgetsQTable[[#This Row],[prop_id]],BudgetsQTable[[#This Row],[prop_id]]))</f>
        <v>1763906</v>
      </c>
      <c r="M1838" s="78" t="s">
        <v>1026</v>
      </c>
      <c r="N1838" s="7" t="str">
        <f>IF(BudgetsQTable[[#This Row],[pi_last_name]]=" ","",HYPERLINK("mailto:"&amp;BudgetsQTable[[#This Row],[pi_email]]&amp;"&amp;subject=Your NSF Proposal:  "&amp;BudgetsQTable[[#This Row],[prop_id]],BudgetsQTable[[#This Row],[pi_email]]))</f>
        <v>lingming.zhang@utdallas.edu</v>
      </c>
      <c r="O1838" s="78" t="s">
        <v>2990</v>
      </c>
      <c r="P1838" s="78"/>
      <c r="Q1838" s="78"/>
      <c r="R1838" s="79"/>
      <c r="S1838" s="79"/>
      <c r="T1838" s="79"/>
      <c r="U1838" s="80"/>
      <c r="V1838" s="78">
        <v>0</v>
      </c>
      <c r="W1838" s="78"/>
      <c r="X1838" s="11" t="str">
        <f ca="1">IF(ISBLANK(BudgetsQTable[[#This Row],[budg_seq_yr]]),"FY"&amp;fiscalyear,"FY"&amp;fiscalyear-1+BudgetsQTable[[#This Row],[budg_seq_yr]])</f>
        <v>FY18</v>
      </c>
      <c r="Y1838" s="79">
        <v>362997</v>
      </c>
      <c r="Z1838" s="78" t="s">
        <v>2818</v>
      </c>
      <c r="AA1838" s="78" t="s">
        <v>476</v>
      </c>
      <c r="AB1838" s="76" t="s">
        <v>2821</v>
      </c>
      <c r="AC1838" s="78" t="s">
        <v>3036</v>
      </c>
    </row>
    <row r="1839" spans="1:29" x14ac:dyDescent="0.35">
      <c r="A1839" s="10" t="s">
        <v>4304</v>
      </c>
      <c r="B1839" s="76" t="s">
        <v>2834</v>
      </c>
      <c r="C1839" s="76">
        <f>C1838+(BudgetsQTable[[#This Row],[lead]]&lt;&gt;K1838)</f>
        <v>229</v>
      </c>
      <c r="D1839" s="76">
        <f>D1838*(BudgetsQTable[[#This Row],[lead]]=K1838)+(BudgetsQTable[[#This Row],[prop_id]]&lt;&gt;A1838)</f>
        <v>3</v>
      </c>
      <c r="E1839" s="77">
        <v>43005.663194444445</v>
      </c>
      <c r="F1839" s="78" t="s">
        <v>2817</v>
      </c>
      <c r="G1839" s="78" t="s">
        <v>2818</v>
      </c>
      <c r="H1839" s="78" t="s">
        <v>476</v>
      </c>
      <c r="I1839" s="76" t="s">
        <v>948</v>
      </c>
      <c r="J1839" s="76" t="s">
        <v>753</v>
      </c>
      <c r="K1839" s="78" t="s">
        <v>1934</v>
      </c>
      <c r="L1839" s="7" t="str">
        <f>IF(BudgetsQTable[[#This Row],[pi_last_name]]=" ","",HYPERLINK("https://www.ejacket.nsf.gov/ej/showProposal.do?Continue=Y&amp;ID="&amp;BudgetsQTable[[#This Row],[prop_id]],BudgetsQTable[[#This Row],[prop_id]]))</f>
        <v/>
      </c>
      <c r="M1839" s="78" t="s">
        <v>753</v>
      </c>
      <c r="N1839" s="7" t="str">
        <f>IF(BudgetsQTable[[#This Row],[pi_last_name]]=" ","",HYPERLINK("mailto:"&amp;BudgetsQTable[[#This Row],[pi_email]]&amp;"&amp;subject=Your NSF Proposal:  "&amp;BudgetsQTable[[#This Row],[prop_id]],BudgetsQTable[[#This Row],[pi_email]]))</f>
        <v/>
      </c>
      <c r="O1839" s="78" t="s">
        <v>753</v>
      </c>
      <c r="P1839" s="78">
        <v>1</v>
      </c>
      <c r="Q1839" s="78">
        <v>1</v>
      </c>
      <c r="R1839" s="79">
        <v>0</v>
      </c>
      <c r="S1839" s="79">
        <v>6000</v>
      </c>
      <c r="T1839" s="79">
        <v>0</v>
      </c>
      <c r="U1839" s="80">
        <v>87583</v>
      </c>
      <c r="V1839" s="78">
        <v>0</v>
      </c>
      <c r="W1839" s="78">
        <v>1</v>
      </c>
      <c r="X1839" s="11" t="str">
        <f ca="1">IF(ISBLANK(BudgetsQTable[[#This Row],[budg_seq_yr]]),"FY"&amp;fiscalyear,"FY"&amp;fiscalyear-1+BudgetsQTable[[#This Row],[budg_seq_yr]])</f>
        <v>FY18</v>
      </c>
      <c r="Y1839" s="79">
        <v>87583</v>
      </c>
      <c r="Z1839" s="78" t="s">
        <v>2818</v>
      </c>
      <c r="AA1839" s="78" t="s">
        <v>476</v>
      </c>
      <c r="AB1839" s="76" t="s">
        <v>2821</v>
      </c>
      <c r="AC1839" s="78" t="s">
        <v>3036</v>
      </c>
    </row>
    <row r="1840" spans="1:29" x14ac:dyDescent="0.35">
      <c r="A1840" s="10" t="s">
        <v>4304</v>
      </c>
      <c r="B1840" s="76" t="s">
        <v>2834</v>
      </c>
      <c r="C1840" s="76">
        <f>C1839+(BudgetsQTable[[#This Row],[lead]]&lt;&gt;K1839)</f>
        <v>229</v>
      </c>
      <c r="D1840" s="76">
        <f>D1839*(BudgetsQTable[[#This Row],[lead]]=K1839)+(BudgetsQTable[[#This Row],[prop_id]]&lt;&gt;A1839)</f>
        <v>3</v>
      </c>
      <c r="E1840" s="77">
        <v>43005.663194444445</v>
      </c>
      <c r="F1840" s="78" t="s">
        <v>2817</v>
      </c>
      <c r="G1840" s="78" t="s">
        <v>2818</v>
      </c>
      <c r="H1840" s="78" t="s">
        <v>476</v>
      </c>
      <c r="I1840" s="76" t="s">
        <v>948</v>
      </c>
      <c r="J1840" s="76" t="s">
        <v>753</v>
      </c>
      <c r="K1840" s="78" t="s">
        <v>1934</v>
      </c>
      <c r="L1840" s="7" t="str">
        <f>IF(BudgetsQTable[[#This Row],[pi_last_name]]=" ","",HYPERLINK("https://www.ejacket.nsf.gov/ej/showProposal.do?Continue=Y&amp;ID="&amp;BudgetsQTable[[#This Row],[prop_id]],BudgetsQTable[[#This Row],[prop_id]]))</f>
        <v/>
      </c>
      <c r="M1840" s="78" t="s">
        <v>753</v>
      </c>
      <c r="N1840" s="7" t="str">
        <f>IF(BudgetsQTable[[#This Row],[pi_last_name]]=" ","",HYPERLINK("mailto:"&amp;BudgetsQTable[[#This Row],[pi_email]]&amp;"&amp;subject=Your NSF Proposal:  "&amp;BudgetsQTable[[#This Row],[prop_id]],BudgetsQTable[[#This Row],[pi_email]]))</f>
        <v/>
      </c>
      <c r="O1840" s="78" t="s">
        <v>753</v>
      </c>
      <c r="P1840" s="78">
        <v>1</v>
      </c>
      <c r="Q1840" s="78">
        <v>1</v>
      </c>
      <c r="R1840" s="79">
        <v>0</v>
      </c>
      <c r="S1840" s="79">
        <v>6000</v>
      </c>
      <c r="T1840" s="79">
        <v>0</v>
      </c>
      <c r="U1840" s="80">
        <v>89652</v>
      </c>
      <c r="V1840" s="78">
        <v>0</v>
      </c>
      <c r="W1840" s="78">
        <v>2</v>
      </c>
      <c r="X1840" s="11" t="str">
        <f ca="1">IF(ISBLANK(BudgetsQTable[[#This Row],[budg_seq_yr]]),"FY"&amp;fiscalyear,"FY"&amp;fiscalyear-1+BudgetsQTable[[#This Row],[budg_seq_yr]])</f>
        <v>FY19</v>
      </c>
      <c r="Y1840" s="79">
        <v>89652</v>
      </c>
      <c r="Z1840" s="78" t="s">
        <v>2818</v>
      </c>
      <c r="AA1840" s="78" t="s">
        <v>476</v>
      </c>
      <c r="AB1840" s="76" t="s">
        <v>2821</v>
      </c>
      <c r="AC1840" s="78" t="s">
        <v>3036</v>
      </c>
    </row>
    <row r="1841" spans="1:29" x14ac:dyDescent="0.35">
      <c r="A1841" s="10" t="s">
        <v>4304</v>
      </c>
      <c r="B1841" s="76" t="s">
        <v>2834</v>
      </c>
      <c r="C1841" s="76">
        <f>C1840+(BudgetsQTable[[#This Row],[lead]]&lt;&gt;K1840)</f>
        <v>229</v>
      </c>
      <c r="D1841" s="76">
        <f>D1840*(BudgetsQTable[[#This Row],[lead]]=K1840)+(BudgetsQTable[[#This Row],[prop_id]]&lt;&gt;A1840)</f>
        <v>3</v>
      </c>
      <c r="E1841" s="77">
        <v>43005.663194444445</v>
      </c>
      <c r="F1841" s="78" t="s">
        <v>2817</v>
      </c>
      <c r="G1841" s="78" t="s">
        <v>2818</v>
      </c>
      <c r="H1841" s="78" t="s">
        <v>476</v>
      </c>
      <c r="I1841" s="76" t="s">
        <v>948</v>
      </c>
      <c r="J1841" s="76" t="s">
        <v>753</v>
      </c>
      <c r="K1841" s="78" t="s">
        <v>1934</v>
      </c>
      <c r="L1841" s="7" t="str">
        <f>IF(BudgetsQTable[[#This Row],[pi_last_name]]=" ","",HYPERLINK("https://www.ejacket.nsf.gov/ej/showProposal.do?Continue=Y&amp;ID="&amp;BudgetsQTable[[#This Row],[prop_id]],BudgetsQTable[[#This Row],[prop_id]]))</f>
        <v/>
      </c>
      <c r="M1841" s="78" t="s">
        <v>753</v>
      </c>
      <c r="N1841" s="7" t="str">
        <f>IF(BudgetsQTable[[#This Row],[pi_last_name]]=" ","",HYPERLINK("mailto:"&amp;BudgetsQTable[[#This Row],[pi_email]]&amp;"&amp;subject=Your NSF Proposal:  "&amp;BudgetsQTable[[#This Row],[prop_id]],BudgetsQTable[[#This Row],[pi_email]]))</f>
        <v/>
      </c>
      <c r="O1841" s="78" t="s">
        <v>753</v>
      </c>
      <c r="P1841" s="78">
        <v>1</v>
      </c>
      <c r="Q1841" s="78">
        <v>1</v>
      </c>
      <c r="R1841" s="79">
        <v>0</v>
      </c>
      <c r="S1841" s="79">
        <v>6000</v>
      </c>
      <c r="T1841" s="79">
        <v>0</v>
      </c>
      <c r="U1841" s="80">
        <v>91783</v>
      </c>
      <c r="V1841" s="78">
        <v>0</v>
      </c>
      <c r="W1841" s="78">
        <v>3</v>
      </c>
      <c r="X1841" s="11" t="str">
        <f ca="1">IF(ISBLANK(BudgetsQTable[[#This Row],[budg_seq_yr]]),"FY"&amp;fiscalyear,"FY"&amp;fiscalyear-1+BudgetsQTable[[#This Row],[budg_seq_yr]])</f>
        <v>FY20</v>
      </c>
      <c r="Y1841" s="79">
        <v>91783</v>
      </c>
      <c r="Z1841" s="78" t="s">
        <v>2818</v>
      </c>
      <c r="AA1841" s="78" t="s">
        <v>476</v>
      </c>
      <c r="AB1841" s="76" t="s">
        <v>2821</v>
      </c>
      <c r="AC1841" s="78" t="s">
        <v>3036</v>
      </c>
    </row>
    <row r="1842" spans="1:29" x14ac:dyDescent="0.35">
      <c r="A1842" s="10" t="s">
        <v>4304</v>
      </c>
      <c r="B1842" s="76" t="s">
        <v>2834</v>
      </c>
      <c r="C1842" s="76">
        <f>C1841+(BudgetsQTable[[#This Row],[lead]]&lt;&gt;K1841)</f>
        <v>229</v>
      </c>
      <c r="D1842" s="76">
        <f>D1841*(BudgetsQTable[[#This Row],[lead]]=K1841)+(BudgetsQTable[[#This Row],[prop_id]]&lt;&gt;A1841)</f>
        <v>3</v>
      </c>
      <c r="E1842" s="77">
        <v>43005.663194444445</v>
      </c>
      <c r="F1842" s="78" t="s">
        <v>2817</v>
      </c>
      <c r="G1842" s="78" t="s">
        <v>2818</v>
      </c>
      <c r="H1842" s="78" t="s">
        <v>476</v>
      </c>
      <c r="I1842" s="76" t="s">
        <v>948</v>
      </c>
      <c r="J1842" s="76" t="s">
        <v>753</v>
      </c>
      <c r="K1842" s="78" t="s">
        <v>1934</v>
      </c>
      <c r="L1842" s="7" t="str">
        <f>IF(BudgetsQTable[[#This Row],[pi_last_name]]=" ","",HYPERLINK("https://www.ejacket.nsf.gov/ej/showProposal.do?Continue=Y&amp;ID="&amp;BudgetsQTable[[#This Row],[prop_id]],BudgetsQTable[[#This Row],[prop_id]]))</f>
        <v/>
      </c>
      <c r="M1842" s="78" t="s">
        <v>753</v>
      </c>
      <c r="N1842" s="7" t="str">
        <f>IF(BudgetsQTable[[#This Row],[pi_last_name]]=" ","",HYPERLINK("mailto:"&amp;BudgetsQTable[[#This Row],[pi_email]]&amp;"&amp;subject=Your NSF Proposal:  "&amp;BudgetsQTable[[#This Row],[prop_id]],BudgetsQTable[[#This Row],[pi_email]]))</f>
        <v/>
      </c>
      <c r="O1842" s="78" t="s">
        <v>753</v>
      </c>
      <c r="P1842" s="78">
        <v>1</v>
      </c>
      <c r="Q1842" s="78">
        <v>1</v>
      </c>
      <c r="R1842" s="79">
        <v>0</v>
      </c>
      <c r="S1842" s="79">
        <v>6000</v>
      </c>
      <c r="T1842" s="79">
        <v>0</v>
      </c>
      <c r="U1842" s="80">
        <v>93979</v>
      </c>
      <c r="V1842" s="78">
        <v>0</v>
      </c>
      <c r="W1842" s="78">
        <v>4</v>
      </c>
      <c r="X1842" s="11" t="str">
        <f ca="1">IF(ISBLANK(BudgetsQTable[[#This Row],[budg_seq_yr]]),"FY"&amp;fiscalyear,"FY"&amp;fiscalyear-1+BudgetsQTable[[#This Row],[budg_seq_yr]])</f>
        <v>FY21</v>
      </c>
      <c r="Y1842" s="79">
        <v>93979</v>
      </c>
      <c r="Z1842" s="78" t="s">
        <v>2818</v>
      </c>
      <c r="AA1842" s="78" t="s">
        <v>476</v>
      </c>
      <c r="AB1842" s="76" t="s">
        <v>2821</v>
      </c>
      <c r="AC1842" s="78" t="s">
        <v>3036</v>
      </c>
    </row>
    <row r="1843" spans="1:29" x14ac:dyDescent="0.35">
      <c r="A1843" s="10" t="s">
        <v>1942</v>
      </c>
      <c r="B1843" s="76" t="s">
        <v>2824</v>
      </c>
      <c r="C1843" s="76">
        <f>C1842+(BudgetsQTable[[#This Row],[lead]]&lt;&gt;K1842)</f>
        <v>230</v>
      </c>
      <c r="D1843" s="76">
        <f>D1842*(BudgetsQTable[[#This Row],[lead]]=K1842)+(BudgetsQTable[[#This Row],[prop_id]]&lt;&gt;A1842)</f>
        <v>1</v>
      </c>
      <c r="E1843" s="77">
        <v>43005.611805555556</v>
      </c>
      <c r="F1843" s="78" t="s">
        <v>2839</v>
      </c>
      <c r="G1843" s="78" t="s">
        <v>2840</v>
      </c>
      <c r="H1843" s="78" t="s">
        <v>462</v>
      </c>
      <c r="I1843" s="76" t="s">
        <v>761</v>
      </c>
      <c r="J1843" s="76" t="s">
        <v>4308</v>
      </c>
      <c r="K1843" s="78" t="s">
        <v>1942</v>
      </c>
      <c r="L1843" s="7" t="str">
        <f>IF(BudgetsQTable[[#This Row],[pi_last_name]]=" ","",HYPERLINK("https://www.ejacket.nsf.gov/ej/showProposal.do?Continue=Y&amp;ID="&amp;BudgetsQTable[[#This Row],[prop_id]],BudgetsQTable[[#This Row],[prop_id]]))</f>
        <v>1763789</v>
      </c>
      <c r="M1843" s="78" t="s">
        <v>1943</v>
      </c>
      <c r="N1843" s="7" t="str">
        <f>IF(BudgetsQTable[[#This Row],[pi_last_name]]=" ","",HYPERLINK("mailto:"&amp;BudgetsQTable[[#This Row],[pi_email]]&amp;"&amp;subject=Your NSF Proposal:  "&amp;BudgetsQTable[[#This Row],[prop_id]],BudgetsQTable[[#This Row],[pi_email]]))</f>
        <v>zink@ecs.umass.edu</v>
      </c>
      <c r="O1843" s="78" t="s">
        <v>2956</v>
      </c>
      <c r="P1843" s="78"/>
      <c r="Q1843" s="78"/>
      <c r="R1843" s="79"/>
      <c r="S1843" s="79"/>
      <c r="T1843" s="79"/>
      <c r="U1843" s="80"/>
      <c r="V1843" s="78">
        <v>0</v>
      </c>
      <c r="W1843" s="78"/>
      <c r="X1843" s="11" t="str">
        <f ca="1">IF(ISBLANK(BudgetsQTable[[#This Row],[budg_seq_yr]]),"FY"&amp;fiscalyear,"FY"&amp;fiscalyear-1+BudgetsQTable[[#This Row],[budg_seq_yr]])</f>
        <v>FY18</v>
      </c>
      <c r="Y1843" s="79">
        <v>799990</v>
      </c>
      <c r="Z1843" s="78" t="s">
        <v>2840</v>
      </c>
      <c r="AA1843" s="78" t="s">
        <v>462</v>
      </c>
      <c r="AB1843" s="76" t="s">
        <v>2821</v>
      </c>
      <c r="AC1843" s="78" t="s">
        <v>485</v>
      </c>
    </row>
    <row r="1844" spans="1:29" x14ac:dyDescent="0.35">
      <c r="A1844" s="10" t="s">
        <v>1942</v>
      </c>
      <c r="B1844" s="76" t="s">
        <v>2824</v>
      </c>
      <c r="C1844" s="76">
        <f>C1843+(BudgetsQTable[[#This Row],[lead]]&lt;&gt;K1843)</f>
        <v>230</v>
      </c>
      <c r="D1844" s="76">
        <f>D1843*(BudgetsQTable[[#This Row],[lead]]=K1843)+(BudgetsQTable[[#This Row],[prop_id]]&lt;&gt;A1843)</f>
        <v>1</v>
      </c>
      <c r="E1844" s="77">
        <v>43005.611805555556</v>
      </c>
      <c r="F1844" s="78" t="s">
        <v>2839</v>
      </c>
      <c r="G1844" s="78" t="s">
        <v>2840</v>
      </c>
      <c r="H1844" s="78" t="s">
        <v>462</v>
      </c>
      <c r="I1844" s="76" t="s">
        <v>761</v>
      </c>
      <c r="J1844" s="76" t="s">
        <v>753</v>
      </c>
      <c r="K1844" s="78" t="s">
        <v>1942</v>
      </c>
      <c r="L1844" s="7" t="str">
        <f>IF(BudgetsQTable[[#This Row],[pi_last_name]]=" ","",HYPERLINK("https://www.ejacket.nsf.gov/ej/showProposal.do?Continue=Y&amp;ID="&amp;BudgetsQTable[[#This Row],[prop_id]],BudgetsQTable[[#This Row],[prop_id]]))</f>
        <v/>
      </c>
      <c r="M1844" s="78" t="s">
        <v>753</v>
      </c>
      <c r="N1844" s="7" t="str">
        <f>IF(BudgetsQTable[[#This Row],[pi_last_name]]=" ","",HYPERLINK("mailto:"&amp;BudgetsQTable[[#This Row],[pi_email]]&amp;"&amp;subject=Your NSF Proposal:  "&amp;BudgetsQTable[[#This Row],[prop_id]],BudgetsQTable[[#This Row],[pi_email]]))</f>
        <v/>
      </c>
      <c r="O1844" s="78" t="s">
        <v>753</v>
      </c>
      <c r="P1844" s="78">
        <v>2</v>
      </c>
      <c r="Q1844" s="78">
        <v>1</v>
      </c>
      <c r="R1844" s="79">
        <v>0</v>
      </c>
      <c r="S1844" s="79">
        <v>7640</v>
      </c>
      <c r="T1844" s="79">
        <v>0</v>
      </c>
      <c r="U1844" s="80">
        <v>164074</v>
      </c>
      <c r="V1844" s="78">
        <v>0</v>
      </c>
      <c r="W1844" s="78">
        <v>1</v>
      </c>
      <c r="X1844" s="11" t="str">
        <f ca="1">IF(ISBLANK(BudgetsQTable[[#This Row],[budg_seq_yr]]),"FY"&amp;fiscalyear,"FY"&amp;fiscalyear-1+BudgetsQTable[[#This Row],[budg_seq_yr]])</f>
        <v>FY18</v>
      </c>
      <c r="Y1844" s="79">
        <v>164074</v>
      </c>
      <c r="Z1844" s="78" t="s">
        <v>2840</v>
      </c>
      <c r="AA1844" s="78" t="s">
        <v>462</v>
      </c>
      <c r="AB1844" s="76" t="s">
        <v>2821</v>
      </c>
      <c r="AC1844" s="78" t="s">
        <v>485</v>
      </c>
    </row>
    <row r="1845" spans="1:29" x14ac:dyDescent="0.35">
      <c r="A1845" s="10" t="s">
        <v>1942</v>
      </c>
      <c r="B1845" s="76" t="s">
        <v>2824</v>
      </c>
      <c r="C1845" s="76">
        <f>C1844+(BudgetsQTable[[#This Row],[lead]]&lt;&gt;K1844)</f>
        <v>230</v>
      </c>
      <c r="D1845" s="76">
        <f>D1844*(BudgetsQTable[[#This Row],[lead]]=K1844)+(BudgetsQTable[[#This Row],[prop_id]]&lt;&gt;A1844)</f>
        <v>1</v>
      </c>
      <c r="E1845" s="77">
        <v>43005.611805555556</v>
      </c>
      <c r="F1845" s="78" t="s">
        <v>2839</v>
      </c>
      <c r="G1845" s="78" t="s">
        <v>2840</v>
      </c>
      <c r="H1845" s="78" t="s">
        <v>462</v>
      </c>
      <c r="I1845" s="76" t="s">
        <v>761</v>
      </c>
      <c r="J1845" s="76" t="s">
        <v>753</v>
      </c>
      <c r="K1845" s="78" t="s">
        <v>1942</v>
      </c>
      <c r="L1845" s="7" t="str">
        <f>IF(BudgetsQTable[[#This Row],[pi_last_name]]=" ","",HYPERLINK("https://www.ejacket.nsf.gov/ej/showProposal.do?Continue=Y&amp;ID="&amp;BudgetsQTable[[#This Row],[prop_id]],BudgetsQTable[[#This Row],[prop_id]]))</f>
        <v/>
      </c>
      <c r="M1845" s="78" t="s">
        <v>753</v>
      </c>
      <c r="N1845" s="7" t="str">
        <f>IF(BudgetsQTable[[#This Row],[pi_last_name]]=" ","",HYPERLINK("mailto:"&amp;BudgetsQTable[[#This Row],[pi_email]]&amp;"&amp;subject=Your NSF Proposal:  "&amp;BudgetsQTable[[#This Row],[prop_id]],BudgetsQTable[[#This Row],[pi_email]]))</f>
        <v/>
      </c>
      <c r="O1845" s="78" t="s">
        <v>753</v>
      </c>
      <c r="P1845" s="78">
        <v>2</v>
      </c>
      <c r="Q1845" s="78">
        <v>1</v>
      </c>
      <c r="R1845" s="79">
        <v>0</v>
      </c>
      <c r="S1845" s="79">
        <v>7640</v>
      </c>
      <c r="T1845" s="79">
        <v>0</v>
      </c>
      <c r="U1845" s="80">
        <v>190830</v>
      </c>
      <c r="V1845" s="78">
        <v>0</v>
      </c>
      <c r="W1845" s="78">
        <v>2</v>
      </c>
      <c r="X1845" s="11" t="str">
        <f ca="1">IF(ISBLANK(BudgetsQTable[[#This Row],[budg_seq_yr]]),"FY"&amp;fiscalyear,"FY"&amp;fiscalyear-1+BudgetsQTable[[#This Row],[budg_seq_yr]])</f>
        <v>FY19</v>
      </c>
      <c r="Y1845" s="79">
        <v>190830</v>
      </c>
      <c r="Z1845" s="78" t="s">
        <v>2840</v>
      </c>
      <c r="AA1845" s="78" t="s">
        <v>462</v>
      </c>
      <c r="AB1845" s="76" t="s">
        <v>2821</v>
      </c>
      <c r="AC1845" s="78" t="s">
        <v>485</v>
      </c>
    </row>
    <row r="1846" spans="1:29" x14ac:dyDescent="0.35">
      <c r="A1846" s="10" t="s">
        <v>1942</v>
      </c>
      <c r="B1846" s="76" t="s">
        <v>2824</v>
      </c>
      <c r="C1846" s="76">
        <f>C1845+(BudgetsQTable[[#This Row],[lead]]&lt;&gt;K1845)</f>
        <v>230</v>
      </c>
      <c r="D1846" s="76">
        <f>D1845*(BudgetsQTable[[#This Row],[lead]]=K1845)+(BudgetsQTable[[#This Row],[prop_id]]&lt;&gt;A1845)</f>
        <v>1</v>
      </c>
      <c r="E1846" s="77">
        <v>43005.611805555556</v>
      </c>
      <c r="F1846" s="78" t="s">
        <v>2839</v>
      </c>
      <c r="G1846" s="78" t="s">
        <v>2840</v>
      </c>
      <c r="H1846" s="78" t="s">
        <v>462</v>
      </c>
      <c r="I1846" s="76" t="s">
        <v>761</v>
      </c>
      <c r="J1846" s="76" t="s">
        <v>753</v>
      </c>
      <c r="K1846" s="78" t="s">
        <v>1942</v>
      </c>
      <c r="L1846" s="7" t="str">
        <f>IF(BudgetsQTable[[#This Row],[pi_last_name]]=" ","",HYPERLINK("https://www.ejacket.nsf.gov/ej/showProposal.do?Continue=Y&amp;ID="&amp;BudgetsQTable[[#This Row],[prop_id]],BudgetsQTable[[#This Row],[prop_id]]))</f>
        <v/>
      </c>
      <c r="M1846" s="78" t="s">
        <v>753</v>
      </c>
      <c r="N1846" s="7" t="str">
        <f>IF(BudgetsQTable[[#This Row],[pi_last_name]]=" ","",HYPERLINK("mailto:"&amp;BudgetsQTable[[#This Row],[pi_email]]&amp;"&amp;subject=Your NSF Proposal:  "&amp;BudgetsQTable[[#This Row],[prop_id]],BudgetsQTable[[#This Row],[pi_email]]))</f>
        <v/>
      </c>
      <c r="O1846" s="78" t="s">
        <v>753</v>
      </c>
      <c r="P1846" s="78">
        <v>2</v>
      </c>
      <c r="Q1846" s="78">
        <v>1</v>
      </c>
      <c r="R1846" s="79">
        <v>0</v>
      </c>
      <c r="S1846" s="79">
        <v>7640</v>
      </c>
      <c r="T1846" s="79">
        <v>0</v>
      </c>
      <c r="U1846" s="80">
        <v>222184</v>
      </c>
      <c r="V1846" s="78">
        <v>0</v>
      </c>
      <c r="W1846" s="78">
        <v>3</v>
      </c>
      <c r="X1846" s="11" t="str">
        <f ca="1">IF(ISBLANK(BudgetsQTable[[#This Row],[budg_seq_yr]]),"FY"&amp;fiscalyear,"FY"&amp;fiscalyear-1+BudgetsQTable[[#This Row],[budg_seq_yr]])</f>
        <v>FY20</v>
      </c>
      <c r="Y1846" s="79">
        <v>222184</v>
      </c>
      <c r="Z1846" s="78" t="s">
        <v>2840</v>
      </c>
      <c r="AA1846" s="78" t="s">
        <v>462</v>
      </c>
      <c r="AB1846" s="76" t="s">
        <v>2821</v>
      </c>
      <c r="AC1846" s="78" t="s">
        <v>485</v>
      </c>
    </row>
    <row r="1847" spans="1:29" x14ac:dyDescent="0.35">
      <c r="A1847" s="10" t="s">
        <v>1942</v>
      </c>
      <c r="B1847" s="76" t="s">
        <v>2824</v>
      </c>
      <c r="C1847" s="76">
        <f>C1846+(BudgetsQTable[[#This Row],[lead]]&lt;&gt;K1846)</f>
        <v>230</v>
      </c>
      <c r="D1847" s="76">
        <f>D1846*(BudgetsQTable[[#This Row],[lead]]=K1846)+(BudgetsQTable[[#This Row],[prop_id]]&lt;&gt;A1846)</f>
        <v>1</v>
      </c>
      <c r="E1847" s="77">
        <v>43005.611805555556</v>
      </c>
      <c r="F1847" s="78" t="s">
        <v>2839</v>
      </c>
      <c r="G1847" s="78" t="s">
        <v>2840</v>
      </c>
      <c r="H1847" s="78" t="s">
        <v>462</v>
      </c>
      <c r="I1847" s="76" t="s">
        <v>761</v>
      </c>
      <c r="J1847" s="76" t="s">
        <v>753</v>
      </c>
      <c r="K1847" s="78" t="s">
        <v>1942</v>
      </c>
      <c r="L1847" s="7" t="str">
        <f>IF(BudgetsQTable[[#This Row],[pi_last_name]]=" ","",HYPERLINK("https://www.ejacket.nsf.gov/ej/showProposal.do?Continue=Y&amp;ID="&amp;BudgetsQTable[[#This Row],[prop_id]],BudgetsQTable[[#This Row],[prop_id]]))</f>
        <v/>
      </c>
      <c r="M1847" s="78" t="s">
        <v>753</v>
      </c>
      <c r="N1847" s="7" t="str">
        <f>IF(BudgetsQTable[[#This Row],[pi_last_name]]=" ","",HYPERLINK("mailto:"&amp;BudgetsQTable[[#This Row],[pi_email]]&amp;"&amp;subject=Your NSF Proposal:  "&amp;BudgetsQTable[[#This Row],[prop_id]],BudgetsQTable[[#This Row],[pi_email]]))</f>
        <v/>
      </c>
      <c r="O1847" s="78" t="s">
        <v>753</v>
      </c>
      <c r="P1847" s="78">
        <v>2</v>
      </c>
      <c r="Q1847" s="78">
        <v>1</v>
      </c>
      <c r="R1847" s="79">
        <v>0</v>
      </c>
      <c r="S1847" s="79">
        <v>7640</v>
      </c>
      <c r="T1847" s="79">
        <v>0</v>
      </c>
      <c r="U1847" s="80">
        <v>222902</v>
      </c>
      <c r="V1847" s="78">
        <v>0</v>
      </c>
      <c r="W1847" s="78">
        <v>4</v>
      </c>
      <c r="X1847" s="11" t="str">
        <f ca="1">IF(ISBLANK(BudgetsQTable[[#This Row],[budg_seq_yr]]),"FY"&amp;fiscalyear,"FY"&amp;fiscalyear-1+BudgetsQTable[[#This Row],[budg_seq_yr]])</f>
        <v>FY21</v>
      </c>
      <c r="Y1847" s="79">
        <v>222902</v>
      </c>
      <c r="Z1847" s="78" t="s">
        <v>2840</v>
      </c>
      <c r="AA1847" s="78" t="s">
        <v>462</v>
      </c>
      <c r="AB1847" s="76" t="s">
        <v>2821</v>
      </c>
      <c r="AC1847" s="78" t="s">
        <v>485</v>
      </c>
    </row>
    <row r="1848" spans="1:29" x14ac:dyDescent="0.35">
      <c r="A1848" s="10" t="s">
        <v>4309</v>
      </c>
      <c r="B1848" s="76" t="s">
        <v>2834</v>
      </c>
      <c r="C1848" s="76">
        <f>C1847+(BudgetsQTable[[#This Row],[lead]]&lt;&gt;K1847)</f>
        <v>230</v>
      </c>
      <c r="D1848" s="76">
        <f>D1847*(BudgetsQTable[[#This Row],[lead]]=K1847)+(BudgetsQTable[[#This Row],[prop_id]]&lt;&gt;A1847)</f>
        <v>2</v>
      </c>
      <c r="E1848" s="77">
        <v>43005.623611111114</v>
      </c>
      <c r="F1848" s="78" t="s">
        <v>2839</v>
      </c>
      <c r="G1848" s="78" t="s">
        <v>2840</v>
      </c>
      <c r="H1848" s="78" t="s">
        <v>462</v>
      </c>
      <c r="I1848" s="76" t="s">
        <v>761</v>
      </c>
      <c r="J1848" s="76" t="s">
        <v>4312</v>
      </c>
      <c r="K1848" s="78" t="s">
        <v>1942</v>
      </c>
      <c r="L1848" s="7" t="str">
        <f>IF(BudgetsQTable[[#This Row],[pi_last_name]]=" ","",HYPERLINK("https://www.ejacket.nsf.gov/ej/showProposal.do?Continue=Y&amp;ID="&amp;BudgetsQTable[[#This Row],[prop_id]],BudgetsQTable[[#This Row],[prop_id]]))</f>
        <v>1763811</v>
      </c>
      <c r="M1848" s="78" t="s">
        <v>4310</v>
      </c>
      <c r="N1848" s="7" t="str">
        <f>IF(BudgetsQTable[[#This Row],[pi_last_name]]=" ","",HYPERLINK("mailto:"&amp;BudgetsQTable[[#This Row],[pi_email]]&amp;"&amp;subject=Your NSF Proposal:  "&amp;BudgetsQTable[[#This Row],[prop_id]],BudgetsQTable[[#This Row],[pi_email]]))</f>
        <v>klara@cs.uiuc.edu</v>
      </c>
      <c r="O1848" s="78" t="s">
        <v>676</v>
      </c>
      <c r="P1848" s="78"/>
      <c r="Q1848" s="78"/>
      <c r="R1848" s="79"/>
      <c r="S1848" s="79"/>
      <c r="T1848" s="79"/>
      <c r="U1848" s="80"/>
      <c r="V1848" s="78">
        <v>0</v>
      </c>
      <c r="W1848" s="78"/>
      <c r="X1848" s="11" t="str">
        <f ca="1">IF(ISBLANK(BudgetsQTable[[#This Row],[budg_seq_yr]]),"FY"&amp;fiscalyear,"FY"&amp;fiscalyear-1+BudgetsQTable[[#This Row],[budg_seq_yr]])</f>
        <v>FY18</v>
      </c>
      <c r="Y1848" s="79">
        <v>400000</v>
      </c>
      <c r="Z1848" s="78" t="s">
        <v>2840</v>
      </c>
      <c r="AA1848" s="78" t="s">
        <v>462</v>
      </c>
      <c r="AB1848" s="76" t="s">
        <v>2821</v>
      </c>
      <c r="AC1848" s="78" t="s">
        <v>485</v>
      </c>
    </row>
    <row r="1849" spans="1:29" x14ac:dyDescent="0.35">
      <c r="A1849" s="10" t="s">
        <v>4309</v>
      </c>
      <c r="B1849" s="76" t="s">
        <v>2834</v>
      </c>
      <c r="C1849" s="76">
        <f>C1848+(BudgetsQTable[[#This Row],[lead]]&lt;&gt;K1848)</f>
        <v>230</v>
      </c>
      <c r="D1849" s="76">
        <f>D1848*(BudgetsQTable[[#This Row],[lead]]=K1848)+(BudgetsQTable[[#This Row],[prop_id]]&lt;&gt;A1848)</f>
        <v>2</v>
      </c>
      <c r="E1849" s="77">
        <v>43005.623611111114</v>
      </c>
      <c r="F1849" s="78" t="s">
        <v>2839</v>
      </c>
      <c r="G1849" s="78" t="s">
        <v>2840</v>
      </c>
      <c r="H1849" s="78" t="s">
        <v>462</v>
      </c>
      <c r="I1849" s="76" t="s">
        <v>761</v>
      </c>
      <c r="J1849" s="76" t="s">
        <v>753</v>
      </c>
      <c r="K1849" s="78" t="s">
        <v>1942</v>
      </c>
      <c r="L1849" s="7" t="str">
        <f>IF(BudgetsQTable[[#This Row],[pi_last_name]]=" ","",HYPERLINK("https://www.ejacket.nsf.gov/ej/showProposal.do?Continue=Y&amp;ID="&amp;BudgetsQTable[[#This Row],[prop_id]],BudgetsQTable[[#This Row],[prop_id]]))</f>
        <v/>
      </c>
      <c r="M1849" s="78" t="s">
        <v>753</v>
      </c>
      <c r="N1849" s="7" t="str">
        <f>IF(BudgetsQTable[[#This Row],[pi_last_name]]=" ","",HYPERLINK("mailto:"&amp;BudgetsQTable[[#This Row],[pi_email]]&amp;"&amp;subject=Your NSF Proposal:  "&amp;BudgetsQTable[[#This Row],[prop_id]],BudgetsQTable[[#This Row],[pi_email]]))</f>
        <v/>
      </c>
      <c r="O1849" s="78" t="s">
        <v>753</v>
      </c>
      <c r="P1849" s="78">
        <v>1</v>
      </c>
      <c r="Q1849" s="78">
        <v>0.5</v>
      </c>
      <c r="R1849" s="79">
        <v>0</v>
      </c>
      <c r="S1849" s="79">
        <v>2500</v>
      </c>
      <c r="T1849" s="79">
        <v>0</v>
      </c>
      <c r="U1849" s="80">
        <v>100000</v>
      </c>
      <c r="V1849" s="78">
        <v>0</v>
      </c>
      <c r="W1849" s="78">
        <v>1</v>
      </c>
      <c r="X1849" s="11" t="str">
        <f ca="1">IF(ISBLANK(BudgetsQTable[[#This Row],[budg_seq_yr]]),"FY"&amp;fiscalyear,"FY"&amp;fiscalyear-1+BudgetsQTable[[#This Row],[budg_seq_yr]])</f>
        <v>FY18</v>
      </c>
      <c r="Y1849" s="79">
        <v>100000</v>
      </c>
      <c r="Z1849" s="78" t="s">
        <v>2840</v>
      </c>
      <c r="AA1849" s="78" t="s">
        <v>462</v>
      </c>
      <c r="AB1849" s="76" t="s">
        <v>2821</v>
      </c>
      <c r="AC1849" s="78" t="s">
        <v>485</v>
      </c>
    </row>
    <row r="1850" spans="1:29" x14ac:dyDescent="0.35">
      <c r="A1850" s="10" t="s">
        <v>4309</v>
      </c>
      <c r="B1850" s="76" t="s">
        <v>2834</v>
      </c>
      <c r="C1850" s="76">
        <f>C1849+(BudgetsQTable[[#This Row],[lead]]&lt;&gt;K1849)</f>
        <v>230</v>
      </c>
      <c r="D1850" s="76">
        <f>D1849*(BudgetsQTable[[#This Row],[lead]]=K1849)+(BudgetsQTable[[#This Row],[prop_id]]&lt;&gt;A1849)</f>
        <v>2</v>
      </c>
      <c r="E1850" s="77">
        <v>43005.623611111114</v>
      </c>
      <c r="F1850" s="78" t="s">
        <v>2839</v>
      </c>
      <c r="G1850" s="78" t="s">
        <v>2840</v>
      </c>
      <c r="H1850" s="78" t="s">
        <v>462</v>
      </c>
      <c r="I1850" s="76" t="s">
        <v>761</v>
      </c>
      <c r="J1850" s="76" t="s">
        <v>753</v>
      </c>
      <c r="K1850" s="78" t="s">
        <v>1942</v>
      </c>
      <c r="L1850" s="7" t="str">
        <f>IF(BudgetsQTable[[#This Row],[pi_last_name]]=" ","",HYPERLINK("https://www.ejacket.nsf.gov/ej/showProposal.do?Continue=Y&amp;ID="&amp;BudgetsQTable[[#This Row],[prop_id]],BudgetsQTable[[#This Row],[prop_id]]))</f>
        <v/>
      </c>
      <c r="M1850" s="78" t="s">
        <v>753</v>
      </c>
      <c r="N1850" s="7" t="str">
        <f>IF(BudgetsQTable[[#This Row],[pi_last_name]]=" ","",HYPERLINK("mailto:"&amp;BudgetsQTable[[#This Row],[pi_email]]&amp;"&amp;subject=Your NSF Proposal:  "&amp;BudgetsQTable[[#This Row],[prop_id]],BudgetsQTable[[#This Row],[pi_email]]))</f>
        <v/>
      </c>
      <c r="O1850" s="78" t="s">
        <v>753</v>
      </c>
      <c r="P1850" s="78">
        <v>1</v>
      </c>
      <c r="Q1850" s="78">
        <v>0.5</v>
      </c>
      <c r="R1850" s="79">
        <v>0</v>
      </c>
      <c r="S1850" s="79">
        <v>2500</v>
      </c>
      <c r="T1850" s="79">
        <v>0</v>
      </c>
      <c r="U1850" s="80">
        <v>100000</v>
      </c>
      <c r="V1850" s="78">
        <v>0</v>
      </c>
      <c r="W1850" s="78">
        <v>2</v>
      </c>
      <c r="X1850" s="11" t="str">
        <f ca="1">IF(ISBLANK(BudgetsQTable[[#This Row],[budg_seq_yr]]),"FY"&amp;fiscalyear,"FY"&amp;fiscalyear-1+BudgetsQTable[[#This Row],[budg_seq_yr]])</f>
        <v>FY19</v>
      </c>
      <c r="Y1850" s="79">
        <v>100000</v>
      </c>
      <c r="Z1850" s="78" t="s">
        <v>2840</v>
      </c>
      <c r="AA1850" s="78" t="s">
        <v>462</v>
      </c>
      <c r="AB1850" s="76" t="s">
        <v>2821</v>
      </c>
      <c r="AC1850" s="78" t="s">
        <v>485</v>
      </c>
    </row>
    <row r="1851" spans="1:29" x14ac:dyDescent="0.35">
      <c r="A1851" s="10" t="s">
        <v>4309</v>
      </c>
      <c r="B1851" s="76" t="s">
        <v>2834</v>
      </c>
      <c r="C1851" s="76">
        <f>C1850+(BudgetsQTable[[#This Row],[lead]]&lt;&gt;K1850)</f>
        <v>230</v>
      </c>
      <c r="D1851" s="76">
        <f>D1850*(BudgetsQTable[[#This Row],[lead]]=K1850)+(BudgetsQTable[[#This Row],[prop_id]]&lt;&gt;A1850)</f>
        <v>2</v>
      </c>
      <c r="E1851" s="77">
        <v>43005.623611111114</v>
      </c>
      <c r="F1851" s="78" t="s">
        <v>2839</v>
      </c>
      <c r="G1851" s="78" t="s">
        <v>2840</v>
      </c>
      <c r="H1851" s="78" t="s">
        <v>462</v>
      </c>
      <c r="I1851" s="76" t="s">
        <v>761</v>
      </c>
      <c r="J1851" s="76" t="s">
        <v>753</v>
      </c>
      <c r="K1851" s="78" t="s">
        <v>1942</v>
      </c>
      <c r="L1851" s="7" t="str">
        <f>IF(BudgetsQTable[[#This Row],[pi_last_name]]=" ","",HYPERLINK("https://www.ejacket.nsf.gov/ej/showProposal.do?Continue=Y&amp;ID="&amp;BudgetsQTable[[#This Row],[prop_id]],BudgetsQTable[[#This Row],[prop_id]]))</f>
        <v/>
      </c>
      <c r="M1851" s="78" t="s">
        <v>753</v>
      </c>
      <c r="N1851" s="7" t="str">
        <f>IF(BudgetsQTable[[#This Row],[pi_last_name]]=" ","",HYPERLINK("mailto:"&amp;BudgetsQTable[[#This Row],[pi_email]]&amp;"&amp;subject=Your NSF Proposal:  "&amp;BudgetsQTable[[#This Row],[prop_id]],BudgetsQTable[[#This Row],[pi_email]]))</f>
        <v/>
      </c>
      <c r="O1851" s="78" t="s">
        <v>753</v>
      </c>
      <c r="P1851" s="78">
        <v>1</v>
      </c>
      <c r="Q1851" s="78">
        <v>0.5</v>
      </c>
      <c r="R1851" s="79">
        <v>0</v>
      </c>
      <c r="S1851" s="79">
        <v>2500</v>
      </c>
      <c r="T1851" s="79">
        <v>0</v>
      </c>
      <c r="U1851" s="80">
        <v>100000</v>
      </c>
      <c r="V1851" s="78">
        <v>0</v>
      </c>
      <c r="W1851" s="78">
        <v>3</v>
      </c>
      <c r="X1851" s="11" t="str">
        <f ca="1">IF(ISBLANK(BudgetsQTable[[#This Row],[budg_seq_yr]]),"FY"&amp;fiscalyear,"FY"&amp;fiscalyear-1+BudgetsQTable[[#This Row],[budg_seq_yr]])</f>
        <v>FY20</v>
      </c>
      <c r="Y1851" s="79">
        <v>100000</v>
      </c>
      <c r="Z1851" s="78" t="s">
        <v>2840</v>
      </c>
      <c r="AA1851" s="78" t="s">
        <v>462</v>
      </c>
      <c r="AB1851" s="76" t="s">
        <v>2821</v>
      </c>
      <c r="AC1851" s="78" t="s">
        <v>485</v>
      </c>
    </row>
    <row r="1852" spans="1:29" x14ac:dyDescent="0.35">
      <c r="A1852" s="10" t="s">
        <v>4309</v>
      </c>
      <c r="B1852" s="76" t="s">
        <v>2834</v>
      </c>
      <c r="C1852" s="76">
        <f>C1851+(BudgetsQTable[[#This Row],[lead]]&lt;&gt;K1851)</f>
        <v>230</v>
      </c>
      <c r="D1852" s="76">
        <f>D1851*(BudgetsQTable[[#This Row],[lead]]=K1851)+(BudgetsQTable[[#This Row],[prop_id]]&lt;&gt;A1851)</f>
        <v>2</v>
      </c>
      <c r="E1852" s="77">
        <v>43005.623611111114</v>
      </c>
      <c r="F1852" s="78" t="s">
        <v>2839</v>
      </c>
      <c r="G1852" s="78" t="s">
        <v>2840</v>
      </c>
      <c r="H1852" s="78" t="s">
        <v>462</v>
      </c>
      <c r="I1852" s="76" t="s">
        <v>761</v>
      </c>
      <c r="J1852" s="76" t="s">
        <v>753</v>
      </c>
      <c r="K1852" s="78" t="s">
        <v>1942</v>
      </c>
      <c r="L1852" s="7" t="str">
        <f>IF(BudgetsQTable[[#This Row],[pi_last_name]]=" ","",HYPERLINK("https://www.ejacket.nsf.gov/ej/showProposal.do?Continue=Y&amp;ID="&amp;BudgetsQTable[[#This Row],[prop_id]],BudgetsQTable[[#This Row],[prop_id]]))</f>
        <v/>
      </c>
      <c r="M1852" s="78" t="s">
        <v>753</v>
      </c>
      <c r="N1852" s="7" t="str">
        <f>IF(BudgetsQTable[[#This Row],[pi_last_name]]=" ","",HYPERLINK("mailto:"&amp;BudgetsQTable[[#This Row],[pi_email]]&amp;"&amp;subject=Your NSF Proposal:  "&amp;BudgetsQTable[[#This Row],[prop_id]],BudgetsQTable[[#This Row],[pi_email]]))</f>
        <v/>
      </c>
      <c r="O1852" s="78" t="s">
        <v>753</v>
      </c>
      <c r="P1852" s="78">
        <v>1</v>
      </c>
      <c r="Q1852" s="78">
        <v>0.5</v>
      </c>
      <c r="R1852" s="79">
        <v>0</v>
      </c>
      <c r="S1852" s="79">
        <v>2500</v>
      </c>
      <c r="T1852" s="79">
        <v>0</v>
      </c>
      <c r="U1852" s="80">
        <v>100000</v>
      </c>
      <c r="V1852" s="78">
        <v>0</v>
      </c>
      <c r="W1852" s="78">
        <v>4</v>
      </c>
      <c r="X1852" s="11" t="str">
        <f ca="1">IF(ISBLANK(BudgetsQTable[[#This Row],[budg_seq_yr]]),"FY"&amp;fiscalyear,"FY"&amp;fiscalyear-1+BudgetsQTable[[#This Row],[budg_seq_yr]])</f>
        <v>FY21</v>
      </c>
      <c r="Y1852" s="79">
        <v>100000</v>
      </c>
      <c r="Z1852" s="78" t="s">
        <v>2840</v>
      </c>
      <c r="AA1852" s="78" t="s">
        <v>462</v>
      </c>
      <c r="AB1852" s="76" t="s">
        <v>2821</v>
      </c>
      <c r="AC1852" s="78" t="s">
        <v>485</v>
      </c>
    </row>
    <row r="1853" spans="1:29" x14ac:dyDescent="0.35">
      <c r="A1853" s="10" t="s">
        <v>1945</v>
      </c>
      <c r="B1853" s="76" t="s">
        <v>2824</v>
      </c>
      <c r="C1853" s="76">
        <f>C1852+(BudgetsQTable[[#This Row],[lead]]&lt;&gt;K1852)</f>
        <v>231</v>
      </c>
      <c r="D1853" s="76">
        <f>D1852*(BudgetsQTable[[#This Row],[lead]]=K1852)+(BudgetsQTable[[#This Row],[prop_id]]&lt;&gt;A1852)</f>
        <v>1</v>
      </c>
      <c r="E1853" s="77">
        <v>43005.614583333336</v>
      </c>
      <c r="F1853" s="78" t="s">
        <v>2817</v>
      </c>
      <c r="G1853" s="78" t="s">
        <v>2818</v>
      </c>
      <c r="H1853" s="78" t="s">
        <v>476</v>
      </c>
      <c r="I1853" s="76" t="s">
        <v>1358</v>
      </c>
      <c r="J1853" s="76" t="s">
        <v>4316</v>
      </c>
      <c r="K1853" s="78" t="s">
        <v>1945</v>
      </c>
      <c r="L1853" s="7" t="str">
        <f>IF(BudgetsQTable[[#This Row],[pi_last_name]]=" ","",HYPERLINK("https://www.ejacket.nsf.gov/ej/showProposal.do?Continue=Y&amp;ID="&amp;BudgetsQTable[[#This Row],[prop_id]],BudgetsQTable[[#This Row],[prop_id]]))</f>
        <v>1763793</v>
      </c>
      <c r="M1853" s="78" t="s">
        <v>1946</v>
      </c>
      <c r="N1853" s="7" t="str">
        <f>IF(BudgetsQTable[[#This Row],[pi_last_name]]=" ","",HYPERLINK("mailto:"&amp;BudgetsQTable[[#This Row],[pi_email]]&amp;"&amp;subject=Your NSF Proposal:  "&amp;BudgetsQTable[[#This Row],[prop_id]],BudgetsQTable[[#This Row],[pi_email]]))</f>
        <v>gaudiot@uci.edu</v>
      </c>
      <c r="O1853" s="78" t="s">
        <v>2899</v>
      </c>
      <c r="P1853" s="78"/>
      <c r="Q1853" s="78"/>
      <c r="R1853" s="79"/>
      <c r="S1853" s="79"/>
      <c r="T1853" s="79"/>
      <c r="U1853" s="80"/>
      <c r="V1853" s="78">
        <v>0</v>
      </c>
      <c r="W1853" s="78"/>
      <c r="X1853" s="11" t="str">
        <f ca="1">IF(ISBLANK(BudgetsQTable[[#This Row],[budg_seq_yr]]),"FY"&amp;fiscalyear,"FY"&amp;fiscalyear-1+BudgetsQTable[[#This Row],[budg_seq_yr]])</f>
        <v>FY18</v>
      </c>
      <c r="Y1853" s="79">
        <v>570000</v>
      </c>
      <c r="Z1853" s="78" t="s">
        <v>2818</v>
      </c>
      <c r="AA1853" s="78" t="s">
        <v>476</v>
      </c>
      <c r="AB1853" s="76" t="s">
        <v>2821</v>
      </c>
      <c r="AC1853" s="78" t="s">
        <v>3459</v>
      </c>
    </row>
    <row r="1854" spans="1:29" x14ac:dyDescent="0.35">
      <c r="A1854" s="10" t="s">
        <v>1945</v>
      </c>
      <c r="B1854" s="76" t="s">
        <v>2824</v>
      </c>
      <c r="C1854" s="76">
        <f>C1853+(BudgetsQTable[[#This Row],[lead]]&lt;&gt;K1853)</f>
        <v>231</v>
      </c>
      <c r="D1854" s="76">
        <f>D1853*(BudgetsQTable[[#This Row],[lead]]=K1853)+(BudgetsQTable[[#This Row],[prop_id]]&lt;&gt;A1853)</f>
        <v>1</v>
      </c>
      <c r="E1854" s="77">
        <v>43005.614583333336</v>
      </c>
      <c r="F1854" s="78" t="s">
        <v>2817</v>
      </c>
      <c r="G1854" s="78" t="s">
        <v>2818</v>
      </c>
      <c r="H1854" s="78" t="s">
        <v>476</v>
      </c>
      <c r="I1854" s="76" t="s">
        <v>1358</v>
      </c>
      <c r="J1854" s="76" t="s">
        <v>753</v>
      </c>
      <c r="K1854" s="78" t="s">
        <v>1945</v>
      </c>
      <c r="L1854" s="7" t="str">
        <f>IF(BudgetsQTable[[#This Row],[pi_last_name]]=" ","",HYPERLINK("https://www.ejacket.nsf.gov/ej/showProposal.do?Continue=Y&amp;ID="&amp;BudgetsQTable[[#This Row],[prop_id]],BudgetsQTable[[#This Row],[prop_id]]))</f>
        <v/>
      </c>
      <c r="M1854" s="78" t="s">
        <v>753</v>
      </c>
      <c r="N1854" s="7" t="str">
        <f>IF(BudgetsQTable[[#This Row],[pi_last_name]]=" ","",HYPERLINK("mailto:"&amp;BudgetsQTable[[#This Row],[pi_email]]&amp;"&amp;subject=Your NSF Proposal:  "&amp;BudgetsQTable[[#This Row],[prop_id]],BudgetsQTable[[#This Row],[pi_email]]))</f>
        <v/>
      </c>
      <c r="O1854" s="78" t="s">
        <v>753</v>
      </c>
      <c r="P1854" s="78">
        <v>1</v>
      </c>
      <c r="Q1854" s="78">
        <v>1</v>
      </c>
      <c r="R1854" s="79">
        <v>0</v>
      </c>
      <c r="S1854" s="79">
        <v>2800</v>
      </c>
      <c r="T1854" s="79">
        <v>0</v>
      </c>
      <c r="U1854" s="80">
        <v>197159</v>
      </c>
      <c r="V1854" s="78">
        <v>0</v>
      </c>
      <c r="W1854" s="78">
        <v>1</v>
      </c>
      <c r="X1854" s="11" t="str">
        <f ca="1">IF(ISBLANK(BudgetsQTable[[#This Row],[budg_seq_yr]]),"FY"&amp;fiscalyear,"FY"&amp;fiscalyear-1+BudgetsQTable[[#This Row],[budg_seq_yr]])</f>
        <v>FY18</v>
      </c>
      <c r="Y1854" s="79">
        <v>197159</v>
      </c>
      <c r="Z1854" s="78" t="s">
        <v>2818</v>
      </c>
      <c r="AA1854" s="78" t="s">
        <v>476</v>
      </c>
      <c r="AB1854" s="76" t="s">
        <v>2821</v>
      </c>
      <c r="AC1854" s="78" t="s">
        <v>3459</v>
      </c>
    </row>
    <row r="1855" spans="1:29" x14ac:dyDescent="0.35">
      <c r="A1855" s="10" t="s">
        <v>1945</v>
      </c>
      <c r="B1855" s="76" t="s">
        <v>2824</v>
      </c>
      <c r="C1855" s="76">
        <f>C1854+(BudgetsQTable[[#This Row],[lead]]&lt;&gt;K1854)</f>
        <v>231</v>
      </c>
      <c r="D1855" s="76">
        <f>D1854*(BudgetsQTable[[#This Row],[lead]]=K1854)+(BudgetsQTable[[#This Row],[prop_id]]&lt;&gt;A1854)</f>
        <v>1</v>
      </c>
      <c r="E1855" s="77">
        <v>43005.614583333336</v>
      </c>
      <c r="F1855" s="78" t="s">
        <v>2817</v>
      </c>
      <c r="G1855" s="78" t="s">
        <v>2818</v>
      </c>
      <c r="H1855" s="78" t="s">
        <v>476</v>
      </c>
      <c r="I1855" s="76" t="s">
        <v>1358</v>
      </c>
      <c r="J1855" s="76" t="s">
        <v>753</v>
      </c>
      <c r="K1855" s="78" t="s">
        <v>1945</v>
      </c>
      <c r="L1855" s="7" t="str">
        <f>IF(BudgetsQTable[[#This Row],[pi_last_name]]=" ","",HYPERLINK("https://www.ejacket.nsf.gov/ej/showProposal.do?Continue=Y&amp;ID="&amp;BudgetsQTable[[#This Row],[prop_id]],BudgetsQTable[[#This Row],[prop_id]]))</f>
        <v/>
      </c>
      <c r="M1855" s="78" t="s">
        <v>753</v>
      </c>
      <c r="N1855" s="7" t="str">
        <f>IF(BudgetsQTable[[#This Row],[pi_last_name]]=" ","",HYPERLINK("mailto:"&amp;BudgetsQTable[[#This Row],[pi_email]]&amp;"&amp;subject=Your NSF Proposal:  "&amp;BudgetsQTable[[#This Row],[prop_id]],BudgetsQTable[[#This Row],[pi_email]]))</f>
        <v/>
      </c>
      <c r="O1855" s="78" t="s">
        <v>753</v>
      </c>
      <c r="P1855" s="78">
        <v>1</v>
      </c>
      <c r="Q1855" s="78">
        <v>1</v>
      </c>
      <c r="R1855" s="79">
        <v>0</v>
      </c>
      <c r="S1855" s="79">
        <v>2884</v>
      </c>
      <c r="T1855" s="79">
        <v>0</v>
      </c>
      <c r="U1855" s="80">
        <v>182618</v>
      </c>
      <c r="V1855" s="78">
        <v>0</v>
      </c>
      <c r="W1855" s="78">
        <v>2</v>
      </c>
      <c r="X1855" s="11" t="str">
        <f ca="1">IF(ISBLANK(BudgetsQTable[[#This Row],[budg_seq_yr]]),"FY"&amp;fiscalyear,"FY"&amp;fiscalyear-1+BudgetsQTable[[#This Row],[budg_seq_yr]])</f>
        <v>FY19</v>
      </c>
      <c r="Y1855" s="79">
        <v>182618</v>
      </c>
      <c r="Z1855" s="78" t="s">
        <v>2818</v>
      </c>
      <c r="AA1855" s="78" t="s">
        <v>476</v>
      </c>
      <c r="AB1855" s="76" t="s">
        <v>2821</v>
      </c>
      <c r="AC1855" s="78" t="s">
        <v>3459</v>
      </c>
    </row>
    <row r="1856" spans="1:29" x14ac:dyDescent="0.35">
      <c r="A1856" s="10" t="s">
        <v>1945</v>
      </c>
      <c r="B1856" s="76" t="s">
        <v>2824</v>
      </c>
      <c r="C1856" s="76">
        <f>C1855+(BudgetsQTable[[#This Row],[lead]]&lt;&gt;K1855)</f>
        <v>231</v>
      </c>
      <c r="D1856" s="76">
        <f>D1855*(BudgetsQTable[[#This Row],[lead]]=K1855)+(BudgetsQTable[[#This Row],[prop_id]]&lt;&gt;A1855)</f>
        <v>1</v>
      </c>
      <c r="E1856" s="77">
        <v>43005.614583333336</v>
      </c>
      <c r="F1856" s="78" t="s">
        <v>2817</v>
      </c>
      <c r="G1856" s="78" t="s">
        <v>2818</v>
      </c>
      <c r="H1856" s="78" t="s">
        <v>476</v>
      </c>
      <c r="I1856" s="76" t="s">
        <v>1358</v>
      </c>
      <c r="J1856" s="76" t="s">
        <v>753</v>
      </c>
      <c r="K1856" s="78" t="s">
        <v>1945</v>
      </c>
      <c r="L1856" s="7" t="str">
        <f>IF(BudgetsQTable[[#This Row],[pi_last_name]]=" ","",HYPERLINK("https://www.ejacket.nsf.gov/ej/showProposal.do?Continue=Y&amp;ID="&amp;BudgetsQTable[[#This Row],[prop_id]],BudgetsQTable[[#This Row],[prop_id]]))</f>
        <v/>
      </c>
      <c r="M1856" s="78" t="s">
        <v>753</v>
      </c>
      <c r="N1856" s="7" t="str">
        <f>IF(BudgetsQTable[[#This Row],[pi_last_name]]=" ","",HYPERLINK("mailto:"&amp;BudgetsQTable[[#This Row],[pi_email]]&amp;"&amp;subject=Your NSF Proposal:  "&amp;BudgetsQTable[[#This Row],[prop_id]],BudgetsQTable[[#This Row],[pi_email]]))</f>
        <v/>
      </c>
      <c r="O1856" s="78" t="s">
        <v>753</v>
      </c>
      <c r="P1856" s="78">
        <v>1</v>
      </c>
      <c r="Q1856" s="78">
        <v>1</v>
      </c>
      <c r="R1856" s="79">
        <v>0</v>
      </c>
      <c r="S1856" s="79">
        <v>2971</v>
      </c>
      <c r="T1856" s="79">
        <v>0</v>
      </c>
      <c r="U1856" s="80">
        <v>190223</v>
      </c>
      <c r="V1856" s="78">
        <v>0</v>
      </c>
      <c r="W1856" s="78">
        <v>3</v>
      </c>
      <c r="X1856" s="11" t="str">
        <f ca="1">IF(ISBLANK(BudgetsQTable[[#This Row],[budg_seq_yr]]),"FY"&amp;fiscalyear,"FY"&amp;fiscalyear-1+BudgetsQTable[[#This Row],[budg_seq_yr]])</f>
        <v>FY20</v>
      </c>
      <c r="Y1856" s="79">
        <v>190223</v>
      </c>
      <c r="Z1856" s="78" t="s">
        <v>2818</v>
      </c>
      <c r="AA1856" s="78" t="s">
        <v>476</v>
      </c>
      <c r="AB1856" s="76" t="s">
        <v>2821</v>
      </c>
      <c r="AC1856" s="78" t="s">
        <v>3459</v>
      </c>
    </row>
    <row r="1857" spans="1:29" x14ac:dyDescent="0.35">
      <c r="A1857" s="10" t="s">
        <v>4317</v>
      </c>
      <c r="B1857" s="76" t="s">
        <v>2834</v>
      </c>
      <c r="C1857" s="76">
        <f>C1856+(BudgetsQTable[[#This Row],[lead]]&lt;&gt;K1856)</f>
        <v>231</v>
      </c>
      <c r="D1857" s="76">
        <f>D1856*(BudgetsQTable[[#This Row],[lead]]=K1856)+(BudgetsQTable[[#This Row],[prop_id]]&lt;&gt;A1856)</f>
        <v>2</v>
      </c>
      <c r="E1857" s="77">
        <v>43005.551388888889</v>
      </c>
      <c r="F1857" s="78" t="s">
        <v>2817</v>
      </c>
      <c r="G1857" s="78" t="s">
        <v>2818</v>
      </c>
      <c r="H1857" s="78" t="s">
        <v>476</v>
      </c>
      <c r="I1857" s="76" t="s">
        <v>1358</v>
      </c>
      <c r="J1857" s="76" t="s">
        <v>4319</v>
      </c>
      <c r="K1857" s="78" t="s">
        <v>1945</v>
      </c>
      <c r="L1857" s="7" t="str">
        <f>IF(BudgetsQTable[[#This Row],[pi_last_name]]=" ","",HYPERLINK("https://www.ejacket.nsf.gov/ej/showProposal.do?Continue=Y&amp;ID="&amp;BudgetsQTable[[#This Row],[prop_id]],BudgetsQTable[[#This Row],[prop_id]]))</f>
        <v>1763654</v>
      </c>
      <c r="M1857" s="78" t="s">
        <v>4048</v>
      </c>
      <c r="N1857" s="7" t="str">
        <f>IF(BudgetsQTable[[#This Row],[pi_last_name]]=" ","",HYPERLINK("mailto:"&amp;BudgetsQTable[[#This Row],[pi_email]]&amp;"&amp;subject=Your NSF Proposal:  "&amp;BudgetsQTable[[#This Row],[prop_id]],BudgetsQTable[[#This Row],[pi_email]]))</f>
        <v>ggao@eecis.udel.edu</v>
      </c>
      <c r="O1857" s="78" t="s">
        <v>710</v>
      </c>
      <c r="P1857" s="78"/>
      <c r="Q1857" s="78"/>
      <c r="R1857" s="79"/>
      <c r="S1857" s="79"/>
      <c r="T1857" s="79"/>
      <c r="U1857" s="80"/>
      <c r="V1857" s="78">
        <v>0</v>
      </c>
      <c r="W1857" s="78"/>
      <c r="X1857" s="11" t="str">
        <f ca="1">IF(ISBLANK(BudgetsQTable[[#This Row],[budg_seq_yr]]),"FY"&amp;fiscalyear,"FY"&amp;fiscalyear-1+BudgetsQTable[[#This Row],[budg_seq_yr]])</f>
        <v>FY18</v>
      </c>
      <c r="Y1857" s="79">
        <v>630000</v>
      </c>
      <c r="Z1857" s="78" t="s">
        <v>2818</v>
      </c>
      <c r="AA1857" s="78" t="s">
        <v>476</v>
      </c>
      <c r="AB1857" s="76" t="s">
        <v>2821</v>
      </c>
      <c r="AC1857" s="78" t="s">
        <v>3459</v>
      </c>
    </row>
    <row r="1858" spans="1:29" x14ac:dyDescent="0.35">
      <c r="A1858" s="10" t="s">
        <v>4317</v>
      </c>
      <c r="B1858" s="76" t="s">
        <v>2834</v>
      </c>
      <c r="C1858" s="76">
        <f>C1857+(BudgetsQTable[[#This Row],[lead]]&lt;&gt;K1857)</f>
        <v>231</v>
      </c>
      <c r="D1858" s="76">
        <f>D1857*(BudgetsQTable[[#This Row],[lead]]=K1857)+(BudgetsQTable[[#This Row],[prop_id]]&lt;&gt;A1857)</f>
        <v>2</v>
      </c>
      <c r="E1858" s="77">
        <v>43005.551388888889</v>
      </c>
      <c r="F1858" s="78" t="s">
        <v>2817</v>
      </c>
      <c r="G1858" s="78" t="s">
        <v>2818</v>
      </c>
      <c r="H1858" s="78" t="s">
        <v>476</v>
      </c>
      <c r="I1858" s="76" t="s">
        <v>1358</v>
      </c>
      <c r="J1858" s="76" t="s">
        <v>753</v>
      </c>
      <c r="K1858" s="78" t="s">
        <v>1945</v>
      </c>
      <c r="L1858" s="7" t="str">
        <f>IF(BudgetsQTable[[#This Row],[pi_last_name]]=" ","",HYPERLINK("https://www.ejacket.nsf.gov/ej/showProposal.do?Continue=Y&amp;ID="&amp;BudgetsQTable[[#This Row],[prop_id]],BudgetsQTable[[#This Row],[prop_id]]))</f>
        <v/>
      </c>
      <c r="M1858" s="78" t="s">
        <v>753</v>
      </c>
      <c r="N1858" s="7" t="str">
        <f>IF(BudgetsQTable[[#This Row],[pi_last_name]]=" ","",HYPERLINK("mailto:"&amp;BudgetsQTable[[#This Row],[pi_email]]&amp;"&amp;subject=Your NSF Proposal:  "&amp;BudgetsQTable[[#This Row],[prop_id]],BudgetsQTable[[#This Row],[pi_email]]))</f>
        <v/>
      </c>
      <c r="O1858" s="78" t="s">
        <v>753</v>
      </c>
      <c r="P1858" s="78">
        <v>1</v>
      </c>
      <c r="Q1858" s="78">
        <v>0</v>
      </c>
      <c r="R1858" s="79">
        <v>0</v>
      </c>
      <c r="S1858" s="79">
        <v>0</v>
      </c>
      <c r="T1858" s="79">
        <v>0</v>
      </c>
      <c r="U1858" s="80">
        <v>206331</v>
      </c>
      <c r="V1858" s="78">
        <v>0</v>
      </c>
      <c r="W1858" s="78">
        <v>1</v>
      </c>
      <c r="X1858" s="11" t="str">
        <f ca="1">IF(ISBLANK(BudgetsQTable[[#This Row],[budg_seq_yr]]),"FY"&amp;fiscalyear,"FY"&amp;fiscalyear-1+BudgetsQTable[[#This Row],[budg_seq_yr]])</f>
        <v>FY18</v>
      </c>
      <c r="Y1858" s="79">
        <v>206331</v>
      </c>
      <c r="Z1858" s="78" t="s">
        <v>2818</v>
      </c>
      <c r="AA1858" s="78" t="s">
        <v>476</v>
      </c>
      <c r="AB1858" s="76" t="s">
        <v>2821</v>
      </c>
      <c r="AC1858" s="78" t="s">
        <v>3459</v>
      </c>
    </row>
    <row r="1859" spans="1:29" x14ac:dyDescent="0.35">
      <c r="A1859" s="10" t="s">
        <v>4317</v>
      </c>
      <c r="B1859" s="76" t="s">
        <v>2834</v>
      </c>
      <c r="C1859" s="76">
        <f>C1858+(BudgetsQTable[[#This Row],[lead]]&lt;&gt;K1858)</f>
        <v>231</v>
      </c>
      <c r="D1859" s="76">
        <f>D1858*(BudgetsQTable[[#This Row],[lead]]=K1858)+(BudgetsQTable[[#This Row],[prop_id]]&lt;&gt;A1858)</f>
        <v>2</v>
      </c>
      <c r="E1859" s="77">
        <v>43005.551388888889</v>
      </c>
      <c r="F1859" s="78" t="s">
        <v>2817</v>
      </c>
      <c r="G1859" s="78" t="s">
        <v>2818</v>
      </c>
      <c r="H1859" s="78" t="s">
        <v>476</v>
      </c>
      <c r="I1859" s="76" t="s">
        <v>1358</v>
      </c>
      <c r="J1859" s="76" t="s">
        <v>753</v>
      </c>
      <c r="K1859" s="78" t="s">
        <v>1945</v>
      </c>
      <c r="L1859" s="7" t="str">
        <f>IF(BudgetsQTable[[#This Row],[pi_last_name]]=" ","",HYPERLINK("https://www.ejacket.nsf.gov/ej/showProposal.do?Continue=Y&amp;ID="&amp;BudgetsQTable[[#This Row],[prop_id]],BudgetsQTable[[#This Row],[prop_id]]))</f>
        <v/>
      </c>
      <c r="M1859" s="78" t="s">
        <v>753</v>
      </c>
      <c r="N1859" s="7" t="str">
        <f>IF(BudgetsQTable[[#This Row],[pi_last_name]]=" ","",HYPERLINK("mailto:"&amp;BudgetsQTable[[#This Row],[pi_email]]&amp;"&amp;subject=Your NSF Proposal:  "&amp;BudgetsQTable[[#This Row],[prop_id]],BudgetsQTable[[#This Row],[pi_email]]))</f>
        <v/>
      </c>
      <c r="O1859" s="78" t="s">
        <v>753</v>
      </c>
      <c r="P1859" s="78">
        <v>1</v>
      </c>
      <c r="Q1859" s="78">
        <v>0</v>
      </c>
      <c r="R1859" s="79">
        <v>0</v>
      </c>
      <c r="S1859" s="79">
        <v>0</v>
      </c>
      <c r="T1859" s="79">
        <v>0</v>
      </c>
      <c r="U1859" s="80">
        <v>210154</v>
      </c>
      <c r="V1859" s="78">
        <v>0</v>
      </c>
      <c r="W1859" s="78">
        <v>2</v>
      </c>
      <c r="X1859" s="11" t="str">
        <f ca="1">IF(ISBLANK(BudgetsQTable[[#This Row],[budg_seq_yr]]),"FY"&amp;fiscalyear,"FY"&amp;fiscalyear-1+BudgetsQTable[[#This Row],[budg_seq_yr]])</f>
        <v>FY19</v>
      </c>
      <c r="Y1859" s="79">
        <v>210154</v>
      </c>
      <c r="Z1859" s="78" t="s">
        <v>2818</v>
      </c>
      <c r="AA1859" s="78" t="s">
        <v>476</v>
      </c>
      <c r="AB1859" s="76" t="s">
        <v>2821</v>
      </c>
      <c r="AC1859" s="78" t="s">
        <v>3459</v>
      </c>
    </row>
    <row r="1860" spans="1:29" x14ac:dyDescent="0.35">
      <c r="A1860" s="10" t="s">
        <v>4317</v>
      </c>
      <c r="B1860" s="76" t="s">
        <v>2834</v>
      </c>
      <c r="C1860" s="76">
        <f>C1859+(BudgetsQTable[[#This Row],[lead]]&lt;&gt;K1859)</f>
        <v>231</v>
      </c>
      <c r="D1860" s="76">
        <f>D1859*(BudgetsQTable[[#This Row],[lead]]=K1859)+(BudgetsQTable[[#This Row],[prop_id]]&lt;&gt;A1859)</f>
        <v>2</v>
      </c>
      <c r="E1860" s="77">
        <v>43005.551388888889</v>
      </c>
      <c r="F1860" s="78" t="s">
        <v>2817</v>
      </c>
      <c r="G1860" s="78" t="s">
        <v>2818</v>
      </c>
      <c r="H1860" s="78" t="s">
        <v>476</v>
      </c>
      <c r="I1860" s="76" t="s">
        <v>1358</v>
      </c>
      <c r="J1860" s="76" t="s">
        <v>753</v>
      </c>
      <c r="K1860" s="78" t="s">
        <v>1945</v>
      </c>
      <c r="L1860" s="7" t="str">
        <f>IF(BudgetsQTable[[#This Row],[pi_last_name]]=" ","",HYPERLINK("https://www.ejacket.nsf.gov/ej/showProposal.do?Continue=Y&amp;ID="&amp;BudgetsQTable[[#This Row],[prop_id]],BudgetsQTable[[#This Row],[prop_id]]))</f>
        <v/>
      </c>
      <c r="M1860" s="78" t="s">
        <v>753</v>
      </c>
      <c r="N1860" s="7" t="str">
        <f>IF(BudgetsQTable[[#This Row],[pi_last_name]]=" ","",HYPERLINK("mailto:"&amp;BudgetsQTable[[#This Row],[pi_email]]&amp;"&amp;subject=Your NSF Proposal:  "&amp;BudgetsQTable[[#This Row],[prop_id]],BudgetsQTable[[#This Row],[pi_email]]))</f>
        <v/>
      </c>
      <c r="O1860" s="78" t="s">
        <v>753</v>
      </c>
      <c r="P1860" s="78">
        <v>1</v>
      </c>
      <c r="Q1860" s="78">
        <v>0</v>
      </c>
      <c r="R1860" s="79">
        <v>0</v>
      </c>
      <c r="S1860" s="79">
        <v>0</v>
      </c>
      <c r="T1860" s="79">
        <v>0</v>
      </c>
      <c r="U1860" s="80">
        <v>213515</v>
      </c>
      <c r="V1860" s="78">
        <v>0</v>
      </c>
      <c r="W1860" s="78">
        <v>3</v>
      </c>
      <c r="X1860" s="11" t="str">
        <f ca="1">IF(ISBLANK(BudgetsQTable[[#This Row],[budg_seq_yr]]),"FY"&amp;fiscalyear,"FY"&amp;fiscalyear-1+BudgetsQTable[[#This Row],[budg_seq_yr]])</f>
        <v>FY20</v>
      </c>
      <c r="Y1860" s="79">
        <v>213515</v>
      </c>
      <c r="Z1860" s="78" t="s">
        <v>2818</v>
      </c>
      <c r="AA1860" s="78" t="s">
        <v>476</v>
      </c>
      <c r="AB1860" s="76" t="s">
        <v>2821</v>
      </c>
      <c r="AC1860" s="78" t="s">
        <v>3459</v>
      </c>
    </row>
    <row r="1861" spans="1:29" x14ac:dyDescent="0.35">
      <c r="A1861" s="10" t="s">
        <v>1953</v>
      </c>
      <c r="B1861" s="76" t="s">
        <v>2824</v>
      </c>
      <c r="C1861" s="76">
        <f>C1860+(BudgetsQTable[[#This Row],[lead]]&lt;&gt;K1860)</f>
        <v>232</v>
      </c>
      <c r="D1861" s="76">
        <f>D1860*(BudgetsQTable[[#This Row],[lead]]=K1860)+(BudgetsQTable[[#This Row],[prop_id]]&lt;&gt;A1860)</f>
        <v>1</v>
      </c>
      <c r="E1861" s="77">
        <v>43005.616666666669</v>
      </c>
      <c r="F1861" s="78" t="s">
        <v>2839</v>
      </c>
      <c r="G1861" s="78" t="s">
        <v>2840</v>
      </c>
      <c r="H1861" s="78" t="s">
        <v>464</v>
      </c>
      <c r="I1861" s="76" t="s">
        <v>1119</v>
      </c>
      <c r="J1861" s="76" t="s">
        <v>4321</v>
      </c>
      <c r="K1861" s="78" t="s">
        <v>1953</v>
      </c>
      <c r="L1861" s="7" t="str">
        <f>IF(BudgetsQTable[[#This Row],[pi_last_name]]=" ","",HYPERLINK("https://www.ejacket.nsf.gov/ej/showProposal.do?Continue=Y&amp;ID="&amp;BudgetsQTable[[#This Row],[prop_id]],BudgetsQTable[[#This Row],[prop_id]]))</f>
        <v>1763796</v>
      </c>
      <c r="M1861" s="78" t="s">
        <v>1954</v>
      </c>
      <c r="N1861" s="7" t="str">
        <f>IF(BudgetsQTable[[#This Row],[pi_last_name]]=" ","",HYPERLINK("mailto:"&amp;BudgetsQTable[[#This Row],[pi_email]]&amp;"&amp;subject=Your NSF Proposal:  "&amp;BudgetsQTable[[#This Row],[prop_id]],BudgetsQTable[[#This Row],[pi_email]]))</f>
        <v>michael.zavlanos@duke.edu</v>
      </c>
      <c r="O1861" s="78" t="s">
        <v>565</v>
      </c>
      <c r="P1861" s="78"/>
      <c r="Q1861" s="78"/>
      <c r="R1861" s="79"/>
      <c r="S1861" s="79"/>
      <c r="T1861" s="79"/>
      <c r="U1861" s="80"/>
      <c r="V1861" s="78">
        <v>0</v>
      </c>
      <c r="W1861" s="78"/>
      <c r="X1861" s="11" t="str">
        <f ca="1">IF(ISBLANK(BudgetsQTable[[#This Row],[budg_seq_yr]]),"FY"&amp;fiscalyear,"FY"&amp;fiscalyear-1+BudgetsQTable[[#This Row],[budg_seq_yr]])</f>
        <v>FY18</v>
      </c>
      <c r="Y1861" s="79">
        <v>531736</v>
      </c>
      <c r="Z1861" s="78" t="s">
        <v>2840</v>
      </c>
      <c r="AA1861" s="78" t="s">
        <v>464</v>
      </c>
      <c r="AB1861" s="76" t="s">
        <v>2821</v>
      </c>
      <c r="AC1861" s="78" t="s">
        <v>485</v>
      </c>
    </row>
    <row r="1862" spans="1:29" x14ac:dyDescent="0.35">
      <c r="A1862" s="10" t="s">
        <v>1953</v>
      </c>
      <c r="B1862" s="76" t="s">
        <v>2824</v>
      </c>
      <c r="C1862" s="76">
        <f>C1861+(BudgetsQTable[[#This Row],[lead]]&lt;&gt;K1861)</f>
        <v>232</v>
      </c>
      <c r="D1862" s="76">
        <f>D1861*(BudgetsQTable[[#This Row],[lead]]=K1861)+(BudgetsQTable[[#This Row],[prop_id]]&lt;&gt;A1861)</f>
        <v>1</v>
      </c>
      <c r="E1862" s="77">
        <v>43005.616666666669</v>
      </c>
      <c r="F1862" s="78" t="s">
        <v>2839</v>
      </c>
      <c r="G1862" s="78" t="s">
        <v>2840</v>
      </c>
      <c r="H1862" s="78" t="s">
        <v>464</v>
      </c>
      <c r="I1862" s="76" t="s">
        <v>1119</v>
      </c>
      <c r="J1862" s="76" t="s">
        <v>753</v>
      </c>
      <c r="K1862" s="78" t="s">
        <v>1953</v>
      </c>
      <c r="L1862" s="7" t="str">
        <f>IF(BudgetsQTable[[#This Row],[pi_last_name]]=" ","",HYPERLINK("https://www.ejacket.nsf.gov/ej/showProposal.do?Continue=Y&amp;ID="&amp;BudgetsQTable[[#This Row],[prop_id]],BudgetsQTable[[#This Row],[prop_id]]))</f>
        <v/>
      </c>
      <c r="M1862" s="78" t="s">
        <v>753</v>
      </c>
      <c r="N1862" s="7" t="str">
        <f>IF(BudgetsQTable[[#This Row],[pi_last_name]]=" ","",HYPERLINK("mailto:"&amp;BudgetsQTable[[#This Row],[pi_email]]&amp;"&amp;subject=Your NSF Proposal:  "&amp;BudgetsQTable[[#This Row],[prop_id]],BudgetsQTable[[#This Row],[pi_email]]))</f>
        <v/>
      </c>
      <c r="O1862" s="78" t="s">
        <v>753</v>
      </c>
      <c r="P1862" s="78">
        <v>1</v>
      </c>
      <c r="Q1862" s="78">
        <v>1</v>
      </c>
      <c r="R1862" s="79">
        <v>0</v>
      </c>
      <c r="S1862" s="79">
        <v>4950</v>
      </c>
      <c r="T1862" s="79">
        <v>0</v>
      </c>
      <c r="U1862" s="80">
        <v>168688</v>
      </c>
      <c r="V1862" s="78">
        <v>0</v>
      </c>
      <c r="W1862" s="78">
        <v>1</v>
      </c>
      <c r="X1862" s="11" t="str">
        <f ca="1">IF(ISBLANK(BudgetsQTable[[#This Row],[budg_seq_yr]]),"FY"&amp;fiscalyear,"FY"&amp;fiscalyear-1+BudgetsQTable[[#This Row],[budg_seq_yr]])</f>
        <v>FY18</v>
      </c>
      <c r="Y1862" s="79">
        <v>168688</v>
      </c>
      <c r="Z1862" s="78" t="s">
        <v>2840</v>
      </c>
      <c r="AA1862" s="78" t="s">
        <v>464</v>
      </c>
      <c r="AB1862" s="76" t="s">
        <v>2821</v>
      </c>
      <c r="AC1862" s="78" t="s">
        <v>485</v>
      </c>
    </row>
    <row r="1863" spans="1:29" x14ac:dyDescent="0.35">
      <c r="A1863" s="10" t="s">
        <v>1953</v>
      </c>
      <c r="B1863" s="76" t="s">
        <v>2824</v>
      </c>
      <c r="C1863" s="76">
        <f>C1862+(BudgetsQTable[[#This Row],[lead]]&lt;&gt;K1862)</f>
        <v>232</v>
      </c>
      <c r="D1863" s="76">
        <f>D1862*(BudgetsQTable[[#This Row],[lead]]=K1862)+(BudgetsQTable[[#This Row],[prop_id]]&lt;&gt;A1862)</f>
        <v>1</v>
      </c>
      <c r="E1863" s="77">
        <v>43005.616666666669</v>
      </c>
      <c r="F1863" s="78" t="s">
        <v>2839</v>
      </c>
      <c r="G1863" s="78" t="s">
        <v>2840</v>
      </c>
      <c r="H1863" s="78" t="s">
        <v>464</v>
      </c>
      <c r="I1863" s="76" t="s">
        <v>1119</v>
      </c>
      <c r="J1863" s="76" t="s">
        <v>753</v>
      </c>
      <c r="K1863" s="78" t="s">
        <v>1953</v>
      </c>
      <c r="L1863" s="7" t="str">
        <f>IF(BudgetsQTable[[#This Row],[pi_last_name]]=" ","",HYPERLINK("https://www.ejacket.nsf.gov/ej/showProposal.do?Continue=Y&amp;ID="&amp;BudgetsQTable[[#This Row],[prop_id]],BudgetsQTable[[#This Row],[prop_id]]))</f>
        <v/>
      </c>
      <c r="M1863" s="78" t="s">
        <v>753</v>
      </c>
      <c r="N1863" s="7" t="str">
        <f>IF(BudgetsQTable[[#This Row],[pi_last_name]]=" ","",HYPERLINK("mailto:"&amp;BudgetsQTable[[#This Row],[pi_email]]&amp;"&amp;subject=Your NSF Proposal:  "&amp;BudgetsQTable[[#This Row],[prop_id]],BudgetsQTable[[#This Row],[pi_email]]))</f>
        <v/>
      </c>
      <c r="O1863" s="78" t="s">
        <v>753</v>
      </c>
      <c r="P1863" s="78">
        <v>1</v>
      </c>
      <c r="Q1863" s="78">
        <v>1</v>
      </c>
      <c r="R1863" s="79">
        <v>0</v>
      </c>
      <c r="S1863" s="79">
        <v>0</v>
      </c>
      <c r="T1863" s="79">
        <v>0</v>
      </c>
      <c r="U1863" s="80">
        <v>119101</v>
      </c>
      <c r="V1863" s="78">
        <v>0</v>
      </c>
      <c r="W1863" s="78">
        <v>2</v>
      </c>
      <c r="X1863" s="11" t="str">
        <f ca="1">IF(ISBLANK(BudgetsQTable[[#This Row],[budg_seq_yr]]),"FY"&amp;fiscalyear,"FY"&amp;fiscalyear-1+BudgetsQTable[[#This Row],[budg_seq_yr]])</f>
        <v>FY19</v>
      </c>
      <c r="Y1863" s="79">
        <v>119101</v>
      </c>
      <c r="Z1863" s="78" t="s">
        <v>2840</v>
      </c>
      <c r="AA1863" s="78" t="s">
        <v>464</v>
      </c>
      <c r="AB1863" s="76" t="s">
        <v>2821</v>
      </c>
      <c r="AC1863" s="78" t="s">
        <v>485</v>
      </c>
    </row>
    <row r="1864" spans="1:29" x14ac:dyDescent="0.35">
      <c r="A1864" s="10" t="s">
        <v>1953</v>
      </c>
      <c r="B1864" s="76" t="s">
        <v>2824</v>
      </c>
      <c r="C1864" s="76">
        <f>C1863+(BudgetsQTable[[#This Row],[lead]]&lt;&gt;K1863)</f>
        <v>232</v>
      </c>
      <c r="D1864" s="76">
        <f>D1863*(BudgetsQTable[[#This Row],[lead]]=K1863)+(BudgetsQTable[[#This Row],[prop_id]]&lt;&gt;A1863)</f>
        <v>1</v>
      </c>
      <c r="E1864" s="77">
        <v>43005.616666666669</v>
      </c>
      <c r="F1864" s="78" t="s">
        <v>2839</v>
      </c>
      <c r="G1864" s="78" t="s">
        <v>2840</v>
      </c>
      <c r="H1864" s="78" t="s">
        <v>464</v>
      </c>
      <c r="I1864" s="76" t="s">
        <v>1119</v>
      </c>
      <c r="J1864" s="76" t="s">
        <v>753</v>
      </c>
      <c r="K1864" s="78" t="s">
        <v>1953</v>
      </c>
      <c r="L1864" s="7" t="str">
        <f>IF(BudgetsQTable[[#This Row],[pi_last_name]]=" ","",HYPERLINK("https://www.ejacket.nsf.gov/ej/showProposal.do?Continue=Y&amp;ID="&amp;BudgetsQTable[[#This Row],[prop_id]],BudgetsQTable[[#This Row],[prop_id]]))</f>
        <v/>
      </c>
      <c r="M1864" s="78" t="s">
        <v>753</v>
      </c>
      <c r="N1864" s="7" t="str">
        <f>IF(BudgetsQTable[[#This Row],[pi_last_name]]=" ","",HYPERLINK("mailto:"&amp;BudgetsQTable[[#This Row],[pi_email]]&amp;"&amp;subject=Your NSF Proposal:  "&amp;BudgetsQTable[[#This Row],[prop_id]],BudgetsQTable[[#This Row],[pi_email]]))</f>
        <v/>
      </c>
      <c r="O1864" s="78" t="s">
        <v>753</v>
      </c>
      <c r="P1864" s="78">
        <v>1</v>
      </c>
      <c r="Q1864" s="78">
        <v>1</v>
      </c>
      <c r="R1864" s="79">
        <v>0</v>
      </c>
      <c r="S1864" s="79">
        <v>4950</v>
      </c>
      <c r="T1864" s="79">
        <v>0</v>
      </c>
      <c r="U1864" s="80">
        <v>124982</v>
      </c>
      <c r="V1864" s="78">
        <v>0</v>
      </c>
      <c r="W1864" s="78">
        <v>3</v>
      </c>
      <c r="X1864" s="11" t="str">
        <f ca="1">IF(ISBLANK(BudgetsQTable[[#This Row],[budg_seq_yr]]),"FY"&amp;fiscalyear,"FY"&amp;fiscalyear-1+BudgetsQTable[[#This Row],[budg_seq_yr]])</f>
        <v>FY20</v>
      </c>
      <c r="Y1864" s="79">
        <v>124982</v>
      </c>
      <c r="Z1864" s="78" t="s">
        <v>2840</v>
      </c>
      <c r="AA1864" s="78" t="s">
        <v>464</v>
      </c>
      <c r="AB1864" s="76" t="s">
        <v>2821</v>
      </c>
      <c r="AC1864" s="78" t="s">
        <v>485</v>
      </c>
    </row>
    <row r="1865" spans="1:29" x14ac:dyDescent="0.35">
      <c r="A1865" s="10" t="s">
        <v>1953</v>
      </c>
      <c r="B1865" s="76" t="s">
        <v>2824</v>
      </c>
      <c r="C1865" s="76">
        <f>C1864+(BudgetsQTable[[#This Row],[lead]]&lt;&gt;K1864)</f>
        <v>232</v>
      </c>
      <c r="D1865" s="76">
        <f>D1864*(BudgetsQTable[[#This Row],[lead]]=K1864)+(BudgetsQTable[[#This Row],[prop_id]]&lt;&gt;A1864)</f>
        <v>1</v>
      </c>
      <c r="E1865" s="77">
        <v>43005.616666666669</v>
      </c>
      <c r="F1865" s="78" t="s">
        <v>2839</v>
      </c>
      <c r="G1865" s="78" t="s">
        <v>2840</v>
      </c>
      <c r="H1865" s="78" t="s">
        <v>464</v>
      </c>
      <c r="I1865" s="76" t="s">
        <v>1119</v>
      </c>
      <c r="J1865" s="76" t="s">
        <v>753</v>
      </c>
      <c r="K1865" s="78" t="s">
        <v>1953</v>
      </c>
      <c r="L1865" s="7" t="str">
        <f>IF(BudgetsQTable[[#This Row],[pi_last_name]]=" ","",HYPERLINK("https://www.ejacket.nsf.gov/ej/showProposal.do?Continue=Y&amp;ID="&amp;BudgetsQTable[[#This Row],[prop_id]],BudgetsQTable[[#This Row],[prop_id]]))</f>
        <v/>
      </c>
      <c r="M1865" s="78" t="s">
        <v>753</v>
      </c>
      <c r="N1865" s="7" t="str">
        <f>IF(BudgetsQTable[[#This Row],[pi_last_name]]=" ","",HYPERLINK("mailto:"&amp;BudgetsQTable[[#This Row],[pi_email]]&amp;"&amp;subject=Your NSF Proposal:  "&amp;BudgetsQTable[[#This Row],[prop_id]],BudgetsQTable[[#This Row],[pi_email]]))</f>
        <v/>
      </c>
      <c r="O1865" s="78" t="s">
        <v>753</v>
      </c>
      <c r="P1865" s="78">
        <v>1</v>
      </c>
      <c r="Q1865" s="78">
        <v>1</v>
      </c>
      <c r="R1865" s="79">
        <v>0</v>
      </c>
      <c r="S1865" s="79">
        <v>0</v>
      </c>
      <c r="T1865" s="79">
        <v>0</v>
      </c>
      <c r="U1865" s="80">
        <v>118965</v>
      </c>
      <c r="V1865" s="78">
        <v>0</v>
      </c>
      <c r="W1865" s="78">
        <v>4</v>
      </c>
      <c r="X1865" s="11" t="str">
        <f ca="1">IF(ISBLANK(BudgetsQTable[[#This Row],[budg_seq_yr]]),"FY"&amp;fiscalyear,"FY"&amp;fiscalyear-1+BudgetsQTable[[#This Row],[budg_seq_yr]])</f>
        <v>FY21</v>
      </c>
      <c r="Y1865" s="79">
        <v>118965</v>
      </c>
      <c r="Z1865" s="78" t="s">
        <v>2840</v>
      </c>
      <c r="AA1865" s="78" t="s">
        <v>464</v>
      </c>
      <c r="AB1865" s="76" t="s">
        <v>2821</v>
      </c>
      <c r="AC1865" s="78" t="s">
        <v>485</v>
      </c>
    </row>
    <row r="1866" spans="1:29" x14ac:dyDescent="0.35">
      <c r="A1866" s="10" t="s">
        <v>4322</v>
      </c>
      <c r="B1866" s="76" t="s">
        <v>2834</v>
      </c>
      <c r="C1866" s="76">
        <f>C1865+(BudgetsQTable[[#This Row],[lead]]&lt;&gt;K1865)</f>
        <v>232</v>
      </c>
      <c r="D1866" s="76">
        <f>D1865*(BudgetsQTable[[#This Row],[lead]]=K1865)+(BudgetsQTable[[#This Row],[prop_id]]&lt;&gt;A1865)</f>
        <v>2</v>
      </c>
      <c r="E1866" s="77">
        <v>43005.625</v>
      </c>
      <c r="F1866" s="78" t="s">
        <v>2839</v>
      </c>
      <c r="G1866" s="78" t="s">
        <v>2840</v>
      </c>
      <c r="H1866" s="78" t="s">
        <v>464</v>
      </c>
      <c r="I1866" s="76" t="s">
        <v>1119</v>
      </c>
      <c r="J1866" s="76" t="s">
        <v>4325</v>
      </c>
      <c r="K1866" s="78" t="s">
        <v>1953</v>
      </c>
      <c r="L1866" s="7" t="str">
        <f>IF(BudgetsQTable[[#This Row],[pi_last_name]]=" ","",HYPERLINK("https://www.ejacket.nsf.gov/ej/showProposal.do?Continue=Y&amp;ID="&amp;BudgetsQTable[[#This Row],[prop_id]],BudgetsQTable[[#This Row],[prop_id]]))</f>
        <v>1763812</v>
      </c>
      <c r="M1866" s="78" t="s">
        <v>4323</v>
      </c>
      <c r="N1866" s="7" t="str">
        <f>IF(BudgetsQTable[[#This Row],[pi_last_name]]=" ","",HYPERLINK("mailto:"&amp;BudgetsQTable[[#This Row],[pi_email]]&amp;"&amp;subject=Your NSF Proposal:  "&amp;BudgetsQTable[[#This Row],[prop_id]],BudgetsQTable[[#This Row],[pi_email]]))</f>
        <v>darinka.dentcheva@stevens.edu</v>
      </c>
      <c r="O1866" s="78" t="s">
        <v>644</v>
      </c>
      <c r="P1866" s="78"/>
      <c r="Q1866" s="78"/>
      <c r="R1866" s="79"/>
      <c r="S1866" s="79"/>
      <c r="T1866" s="79"/>
      <c r="U1866" s="80"/>
      <c r="V1866" s="78">
        <v>0</v>
      </c>
      <c r="W1866" s="78"/>
      <c r="X1866" s="11" t="str">
        <f ca="1">IF(ISBLANK(BudgetsQTable[[#This Row],[budg_seq_yr]]),"FY"&amp;fiscalyear,"FY"&amp;fiscalyear-1+BudgetsQTable[[#This Row],[budg_seq_yr]])</f>
        <v>FY18</v>
      </c>
      <c r="Y1866" s="79">
        <v>498717</v>
      </c>
      <c r="Z1866" s="78" t="s">
        <v>2840</v>
      </c>
      <c r="AA1866" s="78" t="s">
        <v>464</v>
      </c>
      <c r="AB1866" s="76" t="s">
        <v>2821</v>
      </c>
      <c r="AC1866" s="78" t="s">
        <v>485</v>
      </c>
    </row>
    <row r="1867" spans="1:29" x14ac:dyDescent="0.35">
      <c r="A1867" s="10" t="s">
        <v>4322</v>
      </c>
      <c r="B1867" s="76" t="s">
        <v>2834</v>
      </c>
      <c r="C1867" s="76">
        <f>C1866+(BudgetsQTable[[#This Row],[lead]]&lt;&gt;K1866)</f>
        <v>232</v>
      </c>
      <c r="D1867" s="76">
        <f>D1866*(BudgetsQTable[[#This Row],[lead]]=K1866)+(BudgetsQTable[[#This Row],[prop_id]]&lt;&gt;A1866)</f>
        <v>2</v>
      </c>
      <c r="E1867" s="77">
        <v>43005.625</v>
      </c>
      <c r="F1867" s="78" t="s">
        <v>2839</v>
      </c>
      <c r="G1867" s="78" t="s">
        <v>2840</v>
      </c>
      <c r="H1867" s="78" t="s">
        <v>464</v>
      </c>
      <c r="I1867" s="76" t="s">
        <v>1119</v>
      </c>
      <c r="J1867" s="76" t="s">
        <v>753</v>
      </c>
      <c r="K1867" s="78" t="s">
        <v>1953</v>
      </c>
      <c r="L1867" s="7" t="str">
        <f>IF(BudgetsQTable[[#This Row],[pi_last_name]]=" ","",HYPERLINK("https://www.ejacket.nsf.gov/ej/showProposal.do?Continue=Y&amp;ID="&amp;BudgetsQTable[[#This Row],[prop_id]],BudgetsQTable[[#This Row],[prop_id]]))</f>
        <v/>
      </c>
      <c r="M1867" s="78" t="s">
        <v>753</v>
      </c>
      <c r="N1867" s="7" t="str">
        <f>IF(BudgetsQTable[[#This Row],[pi_last_name]]=" ","",HYPERLINK("mailto:"&amp;BudgetsQTable[[#This Row],[pi_email]]&amp;"&amp;subject=Your NSF Proposal:  "&amp;BudgetsQTable[[#This Row],[prop_id]],BudgetsQTable[[#This Row],[pi_email]]))</f>
        <v/>
      </c>
      <c r="O1867" s="78" t="s">
        <v>753</v>
      </c>
      <c r="P1867" s="78">
        <v>1</v>
      </c>
      <c r="Q1867" s="78">
        <v>1</v>
      </c>
      <c r="R1867" s="79">
        <v>0</v>
      </c>
      <c r="S1867" s="79">
        <v>8200</v>
      </c>
      <c r="T1867" s="79">
        <v>0</v>
      </c>
      <c r="U1867" s="80">
        <v>119015</v>
      </c>
      <c r="V1867" s="78">
        <v>0</v>
      </c>
      <c r="W1867" s="78">
        <v>1</v>
      </c>
      <c r="X1867" s="11" t="str">
        <f ca="1">IF(ISBLANK(BudgetsQTable[[#This Row],[budg_seq_yr]]),"FY"&amp;fiscalyear,"FY"&amp;fiscalyear-1+BudgetsQTable[[#This Row],[budg_seq_yr]])</f>
        <v>FY18</v>
      </c>
      <c r="Y1867" s="79">
        <v>119015</v>
      </c>
      <c r="Z1867" s="78" t="s">
        <v>2840</v>
      </c>
      <c r="AA1867" s="78" t="s">
        <v>464</v>
      </c>
      <c r="AB1867" s="76" t="s">
        <v>2821</v>
      </c>
      <c r="AC1867" s="78" t="s">
        <v>485</v>
      </c>
    </row>
    <row r="1868" spans="1:29" x14ac:dyDescent="0.35">
      <c r="A1868" s="10" t="s">
        <v>4322</v>
      </c>
      <c r="B1868" s="76" t="s">
        <v>2834</v>
      </c>
      <c r="C1868" s="76">
        <f>C1867+(BudgetsQTable[[#This Row],[lead]]&lt;&gt;K1867)</f>
        <v>232</v>
      </c>
      <c r="D1868" s="76">
        <f>D1867*(BudgetsQTable[[#This Row],[lead]]=K1867)+(BudgetsQTable[[#This Row],[prop_id]]&lt;&gt;A1867)</f>
        <v>2</v>
      </c>
      <c r="E1868" s="77">
        <v>43005.625</v>
      </c>
      <c r="F1868" s="78" t="s">
        <v>2839</v>
      </c>
      <c r="G1868" s="78" t="s">
        <v>2840</v>
      </c>
      <c r="H1868" s="78" t="s">
        <v>464</v>
      </c>
      <c r="I1868" s="76" t="s">
        <v>1119</v>
      </c>
      <c r="J1868" s="76" t="s">
        <v>753</v>
      </c>
      <c r="K1868" s="78" t="s">
        <v>1953</v>
      </c>
      <c r="L1868" s="7" t="str">
        <f>IF(BudgetsQTable[[#This Row],[pi_last_name]]=" ","",HYPERLINK("https://www.ejacket.nsf.gov/ej/showProposal.do?Continue=Y&amp;ID="&amp;BudgetsQTable[[#This Row],[prop_id]],BudgetsQTable[[#This Row],[prop_id]]))</f>
        <v/>
      </c>
      <c r="M1868" s="78" t="s">
        <v>753</v>
      </c>
      <c r="N1868" s="7" t="str">
        <f>IF(BudgetsQTable[[#This Row],[pi_last_name]]=" ","",HYPERLINK("mailto:"&amp;BudgetsQTable[[#This Row],[pi_email]]&amp;"&amp;subject=Your NSF Proposal:  "&amp;BudgetsQTable[[#This Row],[prop_id]],BudgetsQTable[[#This Row],[pi_email]]))</f>
        <v/>
      </c>
      <c r="O1868" s="78" t="s">
        <v>753</v>
      </c>
      <c r="P1868" s="78">
        <v>1</v>
      </c>
      <c r="Q1868" s="78">
        <v>1</v>
      </c>
      <c r="R1868" s="79">
        <v>0</v>
      </c>
      <c r="S1868" s="79">
        <v>9400</v>
      </c>
      <c r="T1868" s="79">
        <v>0</v>
      </c>
      <c r="U1868" s="80">
        <v>149417</v>
      </c>
      <c r="V1868" s="78">
        <v>0</v>
      </c>
      <c r="W1868" s="78">
        <v>2</v>
      </c>
      <c r="X1868" s="11" t="str">
        <f ca="1">IF(ISBLANK(BudgetsQTable[[#This Row],[budg_seq_yr]]),"FY"&amp;fiscalyear,"FY"&amp;fiscalyear-1+BudgetsQTable[[#This Row],[budg_seq_yr]])</f>
        <v>FY19</v>
      </c>
      <c r="Y1868" s="79">
        <v>149417</v>
      </c>
      <c r="Z1868" s="78" t="s">
        <v>2840</v>
      </c>
      <c r="AA1868" s="78" t="s">
        <v>464</v>
      </c>
      <c r="AB1868" s="76" t="s">
        <v>2821</v>
      </c>
      <c r="AC1868" s="78" t="s">
        <v>485</v>
      </c>
    </row>
    <row r="1869" spans="1:29" x14ac:dyDescent="0.35">
      <c r="A1869" s="10" t="s">
        <v>4322</v>
      </c>
      <c r="B1869" s="76" t="s">
        <v>2834</v>
      </c>
      <c r="C1869" s="76">
        <f>C1868+(BudgetsQTable[[#This Row],[lead]]&lt;&gt;K1868)</f>
        <v>232</v>
      </c>
      <c r="D1869" s="76">
        <f>D1868*(BudgetsQTable[[#This Row],[lead]]=K1868)+(BudgetsQTable[[#This Row],[prop_id]]&lt;&gt;A1868)</f>
        <v>2</v>
      </c>
      <c r="E1869" s="77">
        <v>43005.625</v>
      </c>
      <c r="F1869" s="78" t="s">
        <v>2839</v>
      </c>
      <c r="G1869" s="78" t="s">
        <v>2840</v>
      </c>
      <c r="H1869" s="78" t="s">
        <v>464</v>
      </c>
      <c r="I1869" s="76" t="s">
        <v>1119</v>
      </c>
      <c r="J1869" s="76" t="s">
        <v>753</v>
      </c>
      <c r="K1869" s="78" t="s">
        <v>1953</v>
      </c>
      <c r="L1869" s="7" t="str">
        <f>IF(BudgetsQTable[[#This Row],[pi_last_name]]=" ","",HYPERLINK("https://www.ejacket.nsf.gov/ej/showProposal.do?Continue=Y&amp;ID="&amp;BudgetsQTable[[#This Row],[prop_id]],BudgetsQTable[[#This Row],[prop_id]]))</f>
        <v/>
      </c>
      <c r="M1869" s="78" t="s">
        <v>753</v>
      </c>
      <c r="N1869" s="7" t="str">
        <f>IF(BudgetsQTable[[#This Row],[pi_last_name]]=" ","",HYPERLINK("mailto:"&amp;BudgetsQTable[[#This Row],[pi_email]]&amp;"&amp;subject=Your NSF Proposal:  "&amp;BudgetsQTable[[#This Row],[prop_id]],BudgetsQTable[[#This Row],[pi_email]]))</f>
        <v/>
      </c>
      <c r="O1869" s="78" t="s">
        <v>753</v>
      </c>
      <c r="P1869" s="78">
        <v>1</v>
      </c>
      <c r="Q1869" s="78">
        <v>1</v>
      </c>
      <c r="R1869" s="79">
        <v>0</v>
      </c>
      <c r="S1869" s="79">
        <v>4200</v>
      </c>
      <c r="T1869" s="79">
        <v>0</v>
      </c>
      <c r="U1869" s="80">
        <v>113487</v>
      </c>
      <c r="V1869" s="78">
        <v>0</v>
      </c>
      <c r="W1869" s="78">
        <v>3</v>
      </c>
      <c r="X1869" s="11" t="str">
        <f ca="1">IF(ISBLANK(BudgetsQTable[[#This Row],[budg_seq_yr]]),"FY"&amp;fiscalyear,"FY"&amp;fiscalyear-1+BudgetsQTable[[#This Row],[budg_seq_yr]])</f>
        <v>FY20</v>
      </c>
      <c r="Y1869" s="79">
        <v>113487</v>
      </c>
      <c r="Z1869" s="78" t="s">
        <v>2840</v>
      </c>
      <c r="AA1869" s="78" t="s">
        <v>464</v>
      </c>
      <c r="AB1869" s="76" t="s">
        <v>2821</v>
      </c>
      <c r="AC1869" s="78" t="s">
        <v>485</v>
      </c>
    </row>
    <row r="1870" spans="1:29" x14ac:dyDescent="0.35">
      <c r="A1870" s="10" t="s">
        <v>4322</v>
      </c>
      <c r="B1870" s="76" t="s">
        <v>2834</v>
      </c>
      <c r="C1870" s="76">
        <f>C1869+(BudgetsQTable[[#This Row],[lead]]&lt;&gt;K1869)</f>
        <v>232</v>
      </c>
      <c r="D1870" s="76">
        <f>D1869*(BudgetsQTable[[#This Row],[lead]]=K1869)+(BudgetsQTable[[#This Row],[prop_id]]&lt;&gt;A1869)</f>
        <v>2</v>
      </c>
      <c r="E1870" s="77">
        <v>43005.625</v>
      </c>
      <c r="F1870" s="78" t="s">
        <v>2839</v>
      </c>
      <c r="G1870" s="78" t="s">
        <v>2840</v>
      </c>
      <c r="H1870" s="78" t="s">
        <v>464</v>
      </c>
      <c r="I1870" s="76" t="s">
        <v>1119</v>
      </c>
      <c r="J1870" s="76" t="s">
        <v>753</v>
      </c>
      <c r="K1870" s="78" t="s">
        <v>1953</v>
      </c>
      <c r="L1870" s="7" t="str">
        <f>IF(BudgetsQTable[[#This Row],[pi_last_name]]=" ","",HYPERLINK("https://www.ejacket.nsf.gov/ej/showProposal.do?Continue=Y&amp;ID="&amp;BudgetsQTable[[#This Row],[prop_id]],BudgetsQTable[[#This Row],[prop_id]]))</f>
        <v/>
      </c>
      <c r="M1870" s="78" t="s">
        <v>753</v>
      </c>
      <c r="N1870" s="7" t="str">
        <f>IF(BudgetsQTable[[#This Row],[pi_last_name]]=" ","",HYPERLINK("mailto:"&amp;BudgetsQTable[[#This Row],[pi_email]]&amp;"&amp;subject=Your NSF Proposal:  "&amp;BudgetsQTable[[#This Row],[prop_id]],BudgetsQTable[[#This Row],[pi_email]]))</f>
        <v/>
      </c>
      <c r="O1870" s="78" t="s">
        <v>753</v>
      </c>
      <c r="P1870" s="78">
        <v>1</v>
      </c>
      <c r="Q1870" s="78">
        <v>1</v>
      </c>
      <c r="R1870" s="79">
        <v>0</v>
      </c>
      <c r="S1870" s="79">
        <v>4600</v>
      </c>
      <c r="T1870" s="79">
        <v>0</v>
      </c>
      <c r="U1870" s="80">
        <v>116798</v>
      </c>
      <c r="V1870" s="78">
        <v>0</v>
      </c>
      <c r="W1870" s="78">
        <v>4</v>
      </c>
      <c r="X1870" s="11" t="str">
        <f ca="1">IF(ISBLANK(BudgetsQTable[[#This Row],[budg_seq_yr]]),"FY"&amp;fiscalyear,"FY"&amp;fiscalyear-1+BudgetsQTable[[#This Row],[budg_seq_yr]])</f>
        <v>FY21</v>
      </c>
      <c r="Y1870" s="79">
        <v>116798</v>
      </c>
      <c r="Z1870" s="78" t="s">
        <v>2840</v>
      </c>
      <c r="AA1870" s="78" t="s">
        <v>464</v>
      </c>
      <c r="AB1870" s="76" t="s">
        <v>2821</v>
      </c>
      <c r="AC1870" s="78" t="s">
        <v>485</v>
      </c>
    </row>
    <row r="1871" spans="1:29" x14ac:dyDescent="0.35">
      <c r="A1871" s="10" t="s">
        <v>1956</v>
      </c>
      <c r="B1871" s="76" t="s">
        <v>2863</v>
      </c>
      <c r="C1871" s="76">
        <f>C1870+(BudgetsQTable[[#This Row],[lead]]&lt;&gt;K1870)</f>
        <v>233</v>
      </c>
      <c r="D1871" s="76">
        <f>D1870*(BudgetsQTable[[#This Row],[lead]]=K1870)+(BudgetsQTable[[#This Row],[prop_id]]&lt;&gt;A1870)</f>
        <v>1</v>
      </c>
      <c r="E1871" s="77">
        <v>43005.617361111108</v>
      </c>
      <c r="F1871" s="78" t="s">
        <v>2868</v>
      </c>
      <c r="G1871" s="78" t="s">
        <v>2869</v>
      </c>
      <c r="H1871" s="78" t="s">
        <v>468</v>
      </c>
      <c r="I1871" s="76" t="s">
        <v>807</v>
      </c>
      <c r="J1871" s="76" t="s">
        <v>3385</v>
      </c>
      <c r="K1871" s="78" t="s">
        <v>1956</v>
      </c>
      <c r="L1871" s="7" t="str">
        <f>IF(BudgetsQTable[[#This Row],[pi_last_name]]=" ","",HYPERLINK("https://www.ejacket.nsf.gov/ej/showProposal.do?Continue=Y&amp;ID="&amp;BudgetsQTable[[#This Row],[prop_id]],BudgetsQTable[[#This Row],[prop_id]]))</f>
        <v>1763798</v>
      </c>
      <c r="M1871" s="78" t="s">
        <v>1957</v>
      </c>
      <c r="N1871" s="7" t="str">
        <f>IF(BudgetsQTable[[#This Row],[pi_last_name]]=" ","",HYPERLINK("mailto:"&amp;BudgetsQTable[[#This Row],[pi_email]]&amp;"&amp;subject=Your NSF Proposal:  "&amp;BudgetsQTable[[#This Row],[prop_id]],BudgetsQTable[[#This Row],[pi_email]]))</f>
        <v>bowman@vt.edu</v>
      </c>
      <c r="O1871" s="78" t="s">
        <v>3384</v>
      </c>
      <c r="P1871" s="78"/>
      <c r="Q1871" s="78"/>
      <c r="R1871" s="79"/>
      <c r="S1871" s="79"/>
      <c r="T1871" s="79"/>
      <c r="U1871" s="80"/>
      <c r="V1871" s="78">
        <v>0</v>
      </c>
      <c r="W1871" s="78"/>
      <c r="X1871" s="11" t="str">
        <f ca="1">IF(ISBLANK(BudgetsQTable[[#This Row],[budg_seq_yr]]),"FY"&amp;fiscalyear,"FY"&amp;fiscalyear-1+BudgetsQTable[[#This Row],[budg_seq_yr]])</f>
        <v>FY18</v>
      </c>
      <c r="Y1871" s="79">
        <v>1897959</v>
      </c>
      <c r="Z1871" s="78" t="s">
        <v>2869</v>
      </c>
      <c r="AA1871" s="78" t="s">
        <v>468</v>
      </c>
      <c r="AB1871" s="76" t="s">
        <v>2821</v>
      </c>
      <c r="AC1871" s="78" t="s">
        <v>468</v>
      </c>
    </row>
    <row r="1872" spans="1:29" x14ac:dyDescent="0.35">
      <c r="A1872" s="10" t="s">
        <v>1956</v>
      </c>
      <c r="B1872" s="76" t="s">
        <v>2863</v>
      </c>
      <c r="C1872" s="76">
        <f>C1871+(BudgetsQTable[[#This Row],[lead]]&lt;&gt;K1871)</f>
        <v>233</v>
      </c>
      <c r="D1872" s="76">
        <f>D1871*(BudgetsQTable[[#This Row],[lead]]=K1871)+(BudgetsQTable[[#This Row],[prop_id]]&lt;&gt;A1871)</f>
        <v>1</v>
      </c>
      <c r="E1872" s="77">
        <v>43005.617361111108</v>
      </c>
      <c r="F1872" s="78" t="s">
        <v>2868</v>
      </c>
      <c r="G1872" s="78" t="s">
        <v>2869</v>
      </c>
      <c r="H1872" s="78" t="s">
        <v>468</v>
      </c>
      <c r="I1872" s="76" t="s">
        <v>807</v>
      </c>
      <c r="J1872" s="76" t="s">
        <v>753</v>
      </c>
      <c r="K1872" s="78" t="s">
        <v>1956</v>
      </c>
      <c r="L1872" s="7" t="str">
        <f>IF(BudgetsQTable[[#This Row],[pi_last_name]]=" ","",HYPERLINK("https://www.ejacket.nsf.gov/ej/showProposal.do?Continue=Y&amp;ID="&amp;BudgetsQTable[[#This Row],[prop_id]],BudgetsQTable[[#This Row],[prop_id]]))</f>
        <v/>
      </c>
      <c r="M1872" s="78" t="s">
        <v>753</v>
      </c>
      <c r="N1872" s="7" t="str">
        <f>IF(BudgetsQTable[[#This Row],[pi_last_name]]=" ","",HYPERLINK("mailto:"&amp;BudgetsQTable[[#This Row],[pi_email]]&amp;"&amp;subject=Your NSF Proposal:  "&amp;BudgetsQTable[[#This Row],[prop_id]],BudgetsQTable[[#This Row],[pi_email]]))</f>
        <v/>
      </c>
      <c r="O1872" s="78" t="s">
        <v>753</v>
      </c>
      <c r="P1872" s="78">
        <v>6</v>
      </c>
      <c r="Q1872" s="78">
        <v>4</v>
      </c>
      <c r="R1872" s="79">
        <v>0</v>
      </c>
      <c r="S1872" s="79">
        <v>3400</v>
      </c>
      <c r="T1872" s="79">
        <v>0</v>
      </c>
      <c r="U1872" s="80">
        <v>484850</v>
      </c>
      <c r="V1872" s="78">
        <v>0</v>
      </c>
      <c r="W1872" s="78">
        <v>1</v>
      </c>
      <c r="X1872" s="11" t="str">
        <f ca="1">IF(ISBLANK(BudgetsQTable[[#This Row],[budg_seq_yr]]),"FY"&amp;fiscalyear,"FY"&amp;fiscalyear-1+BudgetsQTable[[#This Row],[budg_seq_yr]])</f>
        <v>FY18</v>
      </c>
      <c r="Y1872" s="79">
        <v>484850</v>
      </c>
      <c r="Z1872" s="78" t="s">
        <v>2869</v>
      </c>
      <c r="AA1872" s="78" t="s">
        <v>468</v>
      </c>
      <c r="AB1872" s="76" t="s">
        <v>2821</v>
      </c>
      <c r="AC1872" s="78" t="s">
        <v>468</v>
      </c>
    </row>
    <row r="1873" spans="1:29" x14ac:dyDescent="0.35">
      <c r="A1873" s="10" t="s">
        <v>1956</v>
      </c>
      <c r="B1873" s="76" t="s">
        <v>2863</v>
      </c>
      <c r="C1873" s="76">
        <f>C1872+(BudgetsQTable[[#This Row],[lead]]&lt;&gt;K1872)</f>
        <v>233</v>
      </c>
      <c r="D1873" s="76">
        <f>D1872*(BudgetsQTable[[#This Row],[lead]]=K1872)+(BudgetsQTable[[#This Row],[prop_id]]&lt;&gt;A1872)</f>
        <v>1</v>
      </c>
      <c r="E1873" s="77">
        <v>43005.617361111108</v>
      </c>
      <c r="F1873" s="78" t="s">
        <v>2868</v>
      </c>
      <c r="G1873" s="78" t="s">
        <v>2869</v>
      </c>
      <c r="H1873" s="78" t="s">
        <v>468</v>
      </c>
      <c r="I1873" s="76" t="s">
        <v>807</v>
      </c>
      <c r="J1873" s="76" t="s">
        <v>753</v>
      </c>
      <c r="K1873" s="78" t="s">
        <v>1956</v>
      </c>
      <c r="L1873" s="7" t="str">
        <f>IF(BudgetsQTable[[#This Row],[pi_last_name]]=" ","",HYPERLINK("https://www.ejacket.nsf.gov/ej/showProposal.do?Continue=Y&amp;ID="&amp;BudgetsQTable[[#This Row],[prop_id]],BudgetsQTable[[#This Row],[prop_id]]))</f>
        <v/>
      </c>
      <c r="M1873" s="78" t="s">
        <v>753</v>
      </c>
      <c r="N1873" s="7" t="str">
        <f>IF(BudgetsQTable[[#This Row],[pi_last_name]]=" ","",HYPERLINK("mailto:"&amp;BudgetsQTable[[#This Row],[pi_email]]&amp;"&amp;subject=Your NSF Proposal:  "&amp;BudgetsQTable[[#This Row],[prop_id]],BudgetsQTable[[#This Row],[pi_email]]))</f>
        <v/>
      </c>
      <c r="O1873" s="78" t="s">
        <v>753</v>
      </c>
      <c r="P1873" s="78">
        <v>6</v>
      </c>
      <c r="Q1873" s="78">
        <v>4</v>
      </c>
      <c r="R1873" s="79">
        <v>0</v>
      </c>
      <c r="S1873" s="79">
        <v>3400</v>
      </c>
      <c r="T1873" s="79">
        <v>0</v>
      </c>
      <c r="U1873" s="80">
        <v>498310</v>
      </c>
      <c r="V1873" s="78">
        <v>0</v>
      </c>
      <c r="W1873" s="78">
        <v>2</v>
      </c>
      <c r="X1873" s="11" t="str">
        <f ca="1">IF(ISBLANK(BudgetsQTable[[#This Row],[budg_seq_yr]]),"FY"&amp;fiscalyear,"FY"&amp;fiscalyear-1+BudgetsQTable[[#This Row],[budg_seq_yr]])</f>
        <v>FY19</v>
      </c>
      <c r="Y1873" s="79">
        <v>498310</v>
      </c>
      <c r="Z1873" s="78" t="s">
        <v>2869</v>
      </c>
      <c r="AA1873" s="78" t="s">
        <v>468</v>
      </c>
      <c r="AB1873" s="76" t="s">
        <v>2821</v>
      </c>
      <c r="AC1873" s="78" t="s">
        <v>468</v>
      </c>
    </row>
    <row r="1874" spans="1:29" x14ac:dyDescent="0.35">
      <c r="A1874" s="10" t="s">
        <v>1956</v>
      </c>
      <c r="B1874" s="76" t="s">
        <v>2863</v>
      </c>
      <c r="C1874" s="76">
        <f>C1873+(BudgetsQTable[[#This Row],[lead]]&lt;&gt;K1873)</f>
        <v>233</v>
      </c>
      <c r="D1874" s="76">
        <f>D1873*(BudgetsQTable[[#This Row],[lead]]=K1873)+(BudgetsQTable[[#This Row],[prop_id]]&lt;&gt;A1873)</f>
        <v>1</v>
      </c>
      <c r="E1874" s="77">
        <v>43005.617361111108</v>
      </c>
      <c r="F1874" s="78" t="s">
        <v>2868</v>
      </c>
      <c r="G1874" s="78" t="s">
        <v>2869</v>
      </c>
      <c r="H1874" s="78" t="s">
        <v>468</v>
      </c>
      <c r="I1874" s="76" t="s">
        <v>807</v>
      </c>
      <c r="J1874" s="76" t="s">
        <v>753</v>
      </c>
      <c r="K1874" s="78" t="s">
        <v>1956</v>
      </c>
      <c r="L1874" s="7" t="str">
        <f>IF(BudgetsQTable[[#This Row],[pi_last_name]]=" ","",HYPERLINK("https://www.ejacket.nsf.gov/ej/showProposal.do?Continue=Y&amp;ID="&amp;BudgetsQTable[[#This Row],[prop_id]],BudgetsQTable[[#This Row],[prop_id]]))</f>
        <v/>
      </c>
      <c r="M1874" s="78" t="s">
        <v>753</v>
      </c>
      <c r="N1874" s="7" t="str">
        <f>IF(BudgetsQTable[[#This Row],[pi_last_name]]=" ","",HYPERLINK("mailto:"&amp;BudgetsQTable[[#This Row],[pi_email]]&amp;"&amp;subject=Your NSF Proposal:  "&amp;BudgetsQTable[[#This Row],[prop_id]],BudgetsQTable[[#This Row],[pi_email]]))</f>
        <v/>
      </c>
      <c r="O1874" s="78" t="s">
        <v>753</v>
      </c>
      <c r="P1874" s="78">
        <v>6</v>
      </c>
      <c r="Q1874" s="78">
        <v>4</v>
      </c>
      <c r="R1874" s="79">
        <v>0</v>
      </c>
      <c r="S1874" s="79">
        <v>3400</v>
      </c>
      <c r="T1874" s="79">
        <v>0</v>
      </c>
      <c r="U1874" s="80">
        <v>451482</v>
      </c>
      <c r="V1874" s="78">
        <v>0</v>
      </c>
      <c r="W1874" s="78">
        <v>3</v>
      </c>
      <c r="X1874" s="11" t="str">
        <f ca="1">IF(ISBLANK(BudgetsQTable[[#This Row],[budg_seq_yr]]),"FY"&amp;fiscalyear,"FY"&amp;fiscalyear-1+BudgetsQTable[[#This Row],[budg_seq_yr]])</f>
        <v>FY20</v>
      </c>
      <c r="Y1874" s="79">
        <v>451482</v>
      </c>
      <c r="Z1874" s="78" t="s">
        <v>2869</v>
      </c>
      <c r="AA1874" s="78" t="s">
        <v>468</v>
      </c>
      <c r="AB1874" s="76" t="s">
        <v>2821</v>
      </c>
      <c r="AC1874" s="78" t="s">
        <v>468</v>
      </c>
    </row>
    <row r="1875" spans="1:29" x14ac:dyDescent="0.35">
      <c r="A1875" s="10" t="s">
        <v>1956</v>
      </c>
      <c r="B1875" s="76" t="s">
        <v>2863</v>
      </c>
      <c r="C1875" s="76">
        <f>C1874+(BudgetsQTable[[#This Row],[lead]]&lt;&gt;K1874)</f>
        <v>233</v>
      </c>
      <c r="D1875" s="76">
        <f>D1874*(BudgetsQTable[[#This Row],[lead]]=K1874)+(BudgetsQTable[[#This Row],[prop_id]]&lt;&gt;A1874)</f>
        <v>1</v>
      </c>
      <c r="E1875" s="77">
        <v>43005.617361111108</v>
      </c>
      <c r="F1875" s="78" t="s">
        <v>2868</v>
      </c>
      <c r="G1875" s="78" t="s">
        <v>2869</v>
      </c>
      <c r="H1875" s="78" t="s">
        <v>468</v>
      </c>
      <c r="I1875" s="76" t="s">
        <v>807</v>
      </c>
      <c r="J1875" s="76" t="s">
        <v>753</v>
      </c>
      <c r="K1875" s="78" t="s">
        <v>1956</v>
      </c>
      <c r="L1875" s="7" t="str">
        <f>IF(BudgetsQTable[[#This Row],[pi_last_name]]=" ","",HYPERLINK("https://www.ejacket.nsf.gov/ej/showProposal.do?Continue=Y&amp;ID="&amp;BudgetsQTable[[#This Row],[prop_id]],BudgetsQTable[[#This Row],[prop_id]]))</f>
        <v/>
      </c>
      <c r="M1875" s="78" t="s">
        <v>753</v>
      </c>
      <c r="N1875" s="7" t="str">
        <f>IF(BudgetsQTable[[#This Row],[pi_last_name]]=" ","",HYPERLINK("mailto:"&amp;BudgetsQTable[[#This Row],[pi_email]]&amp;"&amp;subject=Your NSF Proposal:  "&amp;BudgetsQTable[[#This Row],[prop_id]],BudgetsQTable[[#This Row],[pi_email]]))</f>
        <v/>
      </c>
      <c r="O1875" s="78" t="s">
        <v>753</v>
      </c>
      <c r="P1875" s="78">
        <v>6</v>
      </c>
      <c r="Q1875" s="78">
        <v>4</v>
      </c>
      <c r="R1875" s="79">
        <v>0</v>
      </c>
      <c r="S1875" s="79">
        <v>3400</v>
      </c>
      <c r="T1875" s="79">
        <v>0</v>
      </c>
      <c r="U1875" s="80">
        <v>463317</v>
      </c>
      <c r="V1875" s="78">
        <v>0</v>
      </c>
      <c r="W1875" s="78">
        <v>4</v>
      </c>
      <c r="X1875" s="11" t="str">
        <f ca="1">IF(ISBLANK(BudgetsQTable[[#This Row],[budg_seq_yr]]),"FY"&amp;fiscalyear,"FY"&amp;fiscalyear-1+BudgetsQTable[[#This Row],[budg_seq_yr]])</f>
        <v>FY21</v>
      </c>
      <c r="Y1875" s="79">
        <v>463317</v>
      </c>
      <c r="Z1875" s="78" t="s">
        <v>2869</v>
      </c>
      <c r="AA1875" s="78" t="s">
        <v>468</v>
      </c>
      <c r="AB1875" s="76" t="s">
        <v>2821</v>
      </c>
      <c r="AC1875" s="78" t="s">
        <v>468</v>
      </c>
    </row>
    <row r="1876" spans="1:29" x14ac:dyDescent="0.35">
      <c r="A1876" s="10" t="s">
        <v>1959</v>
      </c>
      <c r="B1876" s="76" t="s">
        <v>2863</v>
      </c>
      <c r="C1876" s="76">
        <f>C1875+(BudgetsQTable[[#This Row],[lead]]&lt;&gt;K1875)</f>
        <v>234</v>
      </c>
      <c r="D1876" s="76">
        <f>D1875*(BudgetsQTable[[#This Row],[lead]]=K1875)+(BudgetsQTable[[#This Row],[prop_id]]&lt;&gt;A1875)</f>
        <v>1</v>
      </c>
      <c r="E1876" s="77">
        <v>43005.618055555555</v>
      </c>
      <c r="F1876" s="78" t="s">
        <v>2817</v>
      </c>
      <c r="G1876" s="78" t="s">
        <v>2818</v>
      </c>
      <c r="H1876" s="78" t="s">
        <v>474</v>
      </c>
      <c r="I1876" s="76" t="s">
        <v>1201</v>
      </c>
      <c r="J1876" s="76" t="s">
        <v>4328</v>
      </c>
      <c r="K1876" s="78" t="s">
        <v>1959</v>
      </c>
      <c r="L1876" s="7" t="str">
        <f>IF(BudgetsQTable[[#This Row],[pi_last_name]]=" ","",HYPERLINK("https://www.ejacket.nsf.gov/ej/showProposal.do?Continue=Y&amp;ID="&amp;BudgetsQTable[[#This Row],[prop_id]],BudgetsQTable[[#This Row],[prop_id]]))</f>
        <v>1763801</v>
      </c>
      <c r="M1876" s="78" t="s">
        <v>1960</v>
      </c>
      <c r="N1876" s="7" t="str">
        <f>IF(BudgetsQTable[[#This Row],[pi_last_name]]=" ","",HYPERLINK("mailto:"&amp;BudgetsQTable[[#This Row],[pi_email]]&amp;"&amp;subject=Your NSF Proposal:  "&amp;BudgetsQTable[[#This Row],[prop_id]],BudgetsQTable[[#This Row],[pi_email]]))</f>
        <v>becca.lu.willett@gmail.com</v>
      </c>
      <c r="O1876" s="78" t="s">
        <v>3257</v>
      </c>
      <c r="P1876" s="78"/>
      <c r="Q1876" s="78"/>
      <c r="R1876" s="79"/>
      <c r="S1876" s="79"/>
      <c r="T1876" s="79"/>
      <c r="U1876" s="80"/>
      <c r="V1876" s="78">
        <v>0</v>
      </c>
      <c r="W1876" s="78"/>
      <c r="X1876" s="11" t="str">
        <f ca="1">IF(ISBLANK(BudgetsQTable[[#This Row],[budg_seq_yr]]),"FY"&amp;fiscalyear,"FY"&amp;fiscalyear-1+BudgetsQTable[[#This Row],[budg_seq_yr]])</f>
        <v>FY18</v>
      </c>
      <c r="Y1876" s="79">
        <v>1187703</v>
      </c>
      <c r="Z1876" s="78" t="s">
        <v>2818</v>
      </c>
      <c r="AA1876" s="78" t="s">
        <v>474</v>
      </c>
      <c r="AB1876" s="76" t="s">
        <v>2821</v>
      </c>
      <c r="AC1876" s="78"/>
    </row>
    <row r="1877" spans="1:29" x14ac:dyDescent="0.35">
      <c r="A1877" s="10" t="s">
        <v>1959</v>
      </c>
      <c r="B1877" s="76" t="s">
        <v>2863</v>
      </c>
      <c r="C1877" s="76">
        <f>C1876+(BudgetsQTable[[#This Row],[lead]]&lt;&gt;K1876)</f>
        <v>234</v>
      </c>
      <c r="D1877" s="76">
        <f>D1876*(BudgetsQTable[[#This Row],[lead]]=K1876)+(BudgetsQTable[[#This Row],[prop_id]]&lt;&gt;A1876)</f>
        <v>1</v>
      </c>
      <c r="E1877" s="77">
        <v>43005.618055555555</v>
      </c>
      <c r="F1877" s="78" t="s">
        <v>2817</v>
      </c>
      <c r="G1877" s="78" t="s">
        <v>2818</v>
      </c>
      <c r="H1877" s="78" t="s">
        <v>474</v>
      </c>
      <c r="I1877" s="76" t="s">
        <v>1201</v>
      </c>
      <c r="J1877" s="76" t="s">
        <v>753</v>
      </c>
      <c r="K1877" s="78" t="s">
        <v>1959</v>
      </c>
      <c r="L1877" s="7" t="str">
        <f>IF(BudgetsQTable[[#This Row],[pi_last_name]]=" ","",HYPERLINK("https://www.ejacket.nsf.gov/ej/showProposal.do?Continue=Y&amp;ID="&amp;BudgetsQTable[[#This Row],[prop_id]],BudgetsQTable[[#This Row],[prop_id]]))</f>
        <v/>
      </c>
      <c r="M1877" s="78" t="s">
        <v>753</v>
      </c>
      <c r="N1877" s="7" t="str">
        <f>IF(BudgetsQTable[[#This Row],[pi_last_name]]=" ","",HYPERLINK("mailto:"&amp;BudgetsQTable[[#This Row],[pi_email]]&amp;"&amp;subject=Your NSF Proposal:  "&amp;BudgetsQTable[[#This Row],[prop_id]],BudgetsQTable[[#This Row],[pi_email]]))</f>
        <v/>
      </c>
      <c r="O1877" s="78" t="s">
        <v>753</v>
      </c>
      <c r="P1877" s="78">
        <v>3</v>
      </c>
      <c r="Q1877" s="78">
        <v>2.4</v>
      </c>
      <c r="R1877" s="79">
        <v>0</v>
      </c>
      <c r="S1877" s="79">
        <v>12000</v>
      </c>
      <c r="T1877" s="79">
        <v>0</v>
      </c>
      <c r="U1877" s="80">
        <v>285505</v>
      </c>
      <c r="V1877" s="78">
        <v>0</v>
      </c>
      <c r="W1877" s="78">
        <v>1</v>
      </c>
      <c r="X1877" s="11" t="str">
        <f ca="1">IF(ISBLANK(BudgetsQTable[[#This Row],[budg_seq_yr]]),"FY"&amp;fiscalyear,"FY"&amp;fiscalyear-1+BudgetsQTable[[#This Row],[budg_seq_yr]])</f>
        <v>FY18</v>
      </c>
      <c r="Y1877" s="79">
        <v>285505</v>
      </c>
      <c r="Z1877" s="78" t="s">
        <v>2818</v>
      </c>
      <c r="AA1877" s="78" t="s">
        <v>474</v>
      </c>
      <c r="AB1877" s="76" t="s">
        <v>2821</v>
      </c>
      <c r="AC1877" s="78"/>
    </row>
    <row r="1878" spans="1:29" x14ac:dyDescent="0.35">
      <c r="A1878" s="10" t="s">
        <v>1959</v>
      </c>
      <c r="B1878" s="76" t="s">
        <v>2863</v>
      </c>
      <c r="C1878" s="76">
        <f>C1877+(BudgetsQTable[[#This Row],[lead]]&lt;&gt;K1877)</f>
        <v>234</v>
      </c>
      <c r="D1878" s="76">
        <f>D1877*(BudgetsQTable[[#This Row],[lead]]=K1877)+(BudgetsQTable[[#This Row],[prop_id]]&lt;&gt;A1877)</f>
        <v>1</v>
      </c>
      <c r="E1878" s="77">
        <v>43005.618055555555</v>
      </c>
      <c r="F1878" s="78" t="s">
        <v>2817</v>
      </c>
      <c r="G1878" s="78" t="s">
        <v>2818</v>
      </c>
      <c r="H1878" s="78" t="s">
        <v>474</v>
      </c>
      <c r="I1878" s="76" t="s">
        <v>1201</v>
      </c>
      <c r="J1878" s="76" t="s">
        <v>753</v>
      </c>
      <c r="K1878" s="78" t="s">
        <v>1959</v>
      </c>
      <c r="L1878" s="7" t="str">
        <f>IF(BudgetsQTable[[#This Row],[pi_last_name]]=" ","",HYPERLINK("https://www.ejacket.nsf.gov/ej/showProposal.do?Continue=Y&amp;ID="&amp;BudgetsQTable[[#This Row],[prop_id]],BudgetsQTable[[#This Row],[prop_id]]))</f>
        <v/>
      </c>
      <c r="M1878" s="78" t="s">
        <v>753</v>
      </c>
      <c r="N1878" s="7" t="str">
        <f>IF(BudgetsQTable[[#This Row],[pi_last_name]]=" ","",HYPERLINK("mailto:"&amp;BudgetsQTable[[#This Row],[pi_email]]&amp;"&amp;subject=Your NSF Proposal:  "&amp;BudgetsQTable[[#This Row],[prop_id]],BudgetsQTable[[#This Row],[pi_email]]))</f>
        <v/>
      </c>
      <c r="O1878" s="78" t="s">
        <v>753</v>
      </c>
      <c r="P1878" s="78">
        <v>3</v>
      </c>
      <c r="Q1878" s="78">
        <v>2.4</v>
      </c>
      <c r="R1878" s="79">
        <v>0</v>
      </c>
      <c r="S1878" s="79">
        <v>12000</v>
      </c>
      <c r="T1878" s="79">
        <v>0</v>
      </c>
      <c r="U1878" s="80">
        <v>292968</v>
      </c>
      <c r="V1878" s="78">
        <v>0</v>
      </c>
      <c r="W1878" s="78">
        <v>2</v>
      </c>
      <c r="X1878" s="11" t="str">
        <f ca="1">IF(ISBLANK(BudgetsQTable[[#This Row],[budg_seq_yr]]),"FY"&amp;fiscalyear,"FY"&amp;fiscalyear-1+BudgetsQTable[[#This Row],[budg_seq_yr]])</f>
        <v>FY19</v>
      </c>
      <c r="Y1878" s="79">
        <v>292968</v>
      </c>
      <c r="Z1878" s="78" t="s">
        <v>2818</v>
      </c>
      <c r="AA1878" s="78" t="s">
        <v>474</v>
      </c>
      <c r="AB1878" s="76" t="s">
        <v>2821</v>
      </c>
      <c r="AC1878" s="78"/>
    </row>
    <row r="1879" spans="1:29" x14ac:dyDescent="0.35">
      <c r="A1879" s="10" t="s">
        <v>1959</v>
      </c>
      <c r="B1879" s="76" t="s">
        <v>2863</v>
      </c>
      <c r="C1879" s="76">
        <f>C1878+(BudgetsQTable[[#This Row],[lead]]&lt;&gt;K1878)</f>
        <v>234</v>
      </c>
      <c r="D1879" s="76">
        <f>D1878*(BudgetsQTable[[#This Row],[lead]]=K1878)+(BudgetsQTable[[#This Row],[prop_id]]&lt;&gt;A1878)</f>
        <v>1</v>
      </c>
      <c r="E1879" s="77">
        <v>43005.618055555555</v>
      </c>
      <c r="F1879" s="78" t="s">
        <v>2817</v>
      </c>
      <c r="G1879" s="78" t="s">
        <v>2818</v>
      </c>
      <c r="H1879" s="78" t="s">
        <v>474</v>
      </c>
      <c r="I1879" s="76" t="s">
        <v>1201</v>
      </c>
      <c r="J1879" s="76" t="s">
        <v>753</v>
      </c>
      <c r="K1879" s="78" t="s">
        <v>1959</v>
      </c>
      <c r="L1879" s="7" t="str">
        <f>IF(BudgetsQTable[[#This Row],[pi_last_name]]=" ","",HYPERLINK("https://www.ejacket.nsf.gov/ej/showProposal.do?Continue=Y&amp;ID="&amp;BudgetsQTable[[#This Row],[prop_id]],BudgetsQTable[[#This Row],[prop_id]]))</f>
        <v/>
      </c>
      <c r="M1879" s="78" t="s">
        <v>753</v>
      </c>
      <c r="N1879" s="7" t="str">
        <f>IF(BudgetsQTable[[#This Row],[pi_last_name]]=" ","",HYPERLINK("mailto:"&amp;BudgetsQTable[[#This Row],[pi_email]]&amp;"&amp;subject=Your NSF Proposal:  "&amp;BudgetsQTable[[#This Row],[prop_id]],BudgetsQTable[[#This Row],[pi_email]]))</f>
        <v/>
      </c>
      <c r="O1879" s="78" t="s">
        <v>753</v>
      </c>
      <c r="P1879" s="78">
        <v>3</v>
      </c>
      <c r="Q1879" s="78">
        <v>2.4</v>
      </c>
      <c r="R1879" s="79">
        <v>0</v>
      </c>
      <c r="S1879" s="79">
        <v>12000</v>
      </c>
      <c r="T1879" s="79">
        <v>0</v>
      </c>
      <c r="U1879" s="80">
        <v>300656</v>
      </c>
      <c r="V1879" s="78">
        <v>0</v>
      </c>
      <c r="W1879" s="78">
        <v>3</v>
      </c>
      <c r="X1879" s="11" t="str">
        <f ca="1">IF(ISBLANK(BudgetsQTable[[#This Row],[budg_seq_yr]]),"FY"&amp;fiscalyear,"FY"&amp;fiscalyear-1+BudgetsQTable[[#This Row],[budg_seq_yr]])</f>
        <v>FY20</v>
      </c>
      <c r="Y1879" s="79">
        <v>300656</v>
      </c>
      <c r="Z1879" s="78" t="s">
        <v>2818</v>
      </c>
      <c r="AA1879" s="78" t="s">
        <v>474</v>
      </c>
      <c r="AB1879" s="76" t="s">
        <v>2821</v>
      </c>
      <c r="AC1879" s="78"/>
    </row>
    <row r="1880" spans="1:29" x14ac:dyDescent="0.35">
      <c r="A1880" s="10" t="s">
        <v>1959</v>
      </c>
      <c r="B1880" s="76" t="s">
        <v>2863</v>
      </c>
      <c r="C1880" s="76">
        <f>C1879+(BudgetsQTable[[#This Row],[lead]]&lt;&gt;K1879)</f>
        <v>234</v>
      </c>
      <c r="D1880" s="76">
        <f>D1879*(BudgetsQTable[[#This Row],[lead]]=K1879)+(BudgetsQTable[[#This Row],[prop_id]]&lt;&gt;A1879)</f>
        <v>1</v>
      </c>
      <c r="E1880" s="77">
        <v>43005.618055555555</v>
      </c>
      <c r="F1880" s="78" t="s">
        <v>2817</v>
      </c>
      <c r="G1880" s="78" t="s">
        <v>2818</v>
      </c>
      <c r="H1880" s="78" t="s">
        <v>474</v>
      </c>
      <c r="I1880" s="76" t="s">
        <v>1201</v>
      </c>
      <c r="J1880" s="76" t="s">
        <v>753</v>
      </c>
      <c r="K1880" s="78" t="s">
        <v>1959</v>
      </c>
      <c r="L1880" s="7" t="str">
        <f>IF(BudgetsQTable[[#This Row],[pi_last_name]]=" ","",HYPERLINK("https://www.ejacket.nsf.gov/ej/showProposal.do?Continue=Y&amp;ID="&amp;BudgetsQTable[[#This Row],[prop_id]],BudgetsQTable[[#This Row],[prop_id]]))</f>
        <v/>
      </c>
      <c r="M1880" s="78" t="s">
        <v>753</v>
      </c>
      <c r="N1880" s="7" t="str">
        <f>IF(BudgetsQTable[[#This Row],[pi_last_name]]=" ","",HYPERLINK("mailto:"&amp;BudgetsQTable[[#This Row],[pi_email]]&amp;"&amp;subject=Your NSF Proposal:  "&amp;BudgetsQTable[[#This Row],[prop_id]],BudgetsQTable[[#This Row],[pi_email]]))</f>
        <v/>
      </c>
      <c r="O1880" s="78" t="s">
        <v>753</v>
      </c>
      <c r="P1880" s="78">
        <v>3</v>
      </c>
      <c r="Q1880" s="78">
        <v>2.4</v>
      </c>
      <c r="R1880" s="79">
        <v>0</v>
      </c>
      <c r="S1880" s="79">
        <v>12000</v>
      </c>
      <c r="T1880" s="79">
        <v>0</v>
      </c>
      <c r="U1880" s="80">
        <v>308574</v>
      </c>
      <c r="V1880" s="78">
        <v>0</v>
      </c>
      <c r="W1880" s="78">
        <v>4</v>
      </c>
      <c r="X1880" s="11" t="str">
        <f ca="1">IF(ISBLANK(BudgetsQTable[[#This Row],[budg_seq_yr]]),"FY"&amp;fiscalyear,"FY"&amp;fiscalyear-1+BudgetsQTable[[#This Row],[budg_seq_yr]])</f>
        <v>FY21</v>
      </c>
      <c r="Y1880" s="79">
        <v>308574</v>
      </c>
      <c r="Z1880" s="78" t="s">
        <v>2818</v>
      </c>
      <c r="AA1880" s="78" t="s">
        <v>474</v>
      </c>
      <c r="AB1880" s="76" t="s">
        <v>2821</v>
      </c>
      <c r="AC1880" s="78"/>
    </row>
    <row r="1881" spans="1:29" x14ac:dyDescent="0.35">
      <c r="A1881" s="10" t="s">
        <v>1962</v>
      </c>
      <c r="B1881" s="76" t="s">
        <v>2824</v>
      </c>
      <c r="C1881" s="76">
        <f>C1880+(BudgetsQTable[[#This Row],[lead]]&lt;&gt;K1880)</f>
        <v>235</v>
      </c>
      <c r="D1881" s="76">
        <f>D1880*(BudgetsQTable[[#This Row],[lead]]=K1880)+(BudgetsQTable[[#This Row],[prop_id]]&lt;&gt;A1880)</f>
        <v>1</v>
      </c>
      <c r="E1881" s="77">
        <v>43005.618750000001</v>
      </c>
      <c r="F1881" s="78" t="s">
        <v>2868</v>
      </c>
      <c r="G1881" s="78" t="s">
        <v>2869</v>
      </c>
      <c r="H1881" s="78" t="s">
        <v>468</v>
      </c>
      <c r="I1881" s="76" t="s">
        <v>807</v>
      </c>
      <c r="J1881" s="76" t="s">
        <v>4331</v>
      </c>
      <c r="K1881" s="78" t="s">
        <v>1962</v>
      </c>
      <c r="L1881" s="7" t="str">
        <f>IF(BudgetsQTable[[#This Row],[pi_last_name]]=" ","",HYPERLINK("https://www.ejacket.nsf.gov/ej/showProposal.do?Continue=Y&amp;ID="&amp;BudgetsQTable[[#This Row],[prop_id]],BudgetsQTable[[#This Row],[prop_id]]))</f>
        <v>1763803</v>
      </c>
      <c r="M1881" s="78" t="s">
        <v>1963</v>
      </c>
      <c r="N1881" s="7" t="str">
        <f>IF(BudgetsQTable[[#This Row],[pi_last_name]]=" ","",HYPERLINK("mailto:"&amp;BudgetsQTable[[#This Row],[pi_email]]&amp;"&amp;subject=Your NSF Proposal:  "&amp;BudgetsQTable[[#This Row],[prop_id]],BudgetsQTable[[#This Row],[pi_email]]))</f>
        <v>lindtner@umich.edu</v>
      </c>
      <c r="O1881" s="78" t="s">
        <v>713</v>
      </c>
      <c r="P1881" s="78"/>
      <c r="Q1881" s="78"/>
      <c r="R1881" s="79"/>
      <c r="S1881" s="79"/>
      <c r="T1881" s="79"/>
      <c r="U1881" s="80"/>
      <c r="V1881" s="78">
        <v>0</v>
      </c>
      <c r="W1881" s="78"/>
      <c r="X1881" s="11" t="str">
        <f ca="1">IF(ISBLANK(BudgetsQTable[[#This Row],[budg_seq_yr]]),"FY"&amp;fiscalyear,"FY"&amp;fiscalyear-1+BudgetsQTable[[#This Row],[budg_seq_yr]])</f>
        <v>FY18</v>
      </c>
      <c r="Y1881" s="79">
        <v>610000</v>
      </c>
      <c r="Z1881" s="78" t="s">
        <v>2869</v>
      </c>
      <c r="AA1881" s="78" t="s">
        <v>468</v>
      </c>
      <c r="AB1881" s="76" t="s">
        <v>2821</v>
      </c>
      <c r="AC1881" s="78" t="s">
        <v>2912</v>
      </c>
    </row>
    <row r="1882" spans="1:29" x14ac:dyDescent="0.35">
      <c r="A1882" s="10" t="s">
        <v>1962</v>
      </c>
      <c r="B1882" s="76" t="s">
        <v>2824</v>
      </c>
      <c r="C1882" s="76">
        <f>C1881+(BudgetsQTable[[#This Row],[lead]]&lt;&gt;K1881)</f>
        <v>235</v>
      </c>
      <c r="D1882" s="76">
        <f>D1881*(BudgetsQTable[[#This Row],[lead]]=K1881)+(BudgetsQTable[[#This Row],[prop_id]]&lt;&gt;A1881)</f>
        <v>1</v>
      </c>
      <c r="E1882" s="77">
        <v>43005.618750000001</v>
      </c>
      <c r="F1882" s="78" t="s">
        <v>2868</v>
      </c>
      <c r="G1882" s="78" t="s">
        <v>2869</v>
      </c>
      <c r="H1882" s="78" t="s">
        <v>468</v>
      </c>
      <c r="I1882" s="76" t="s">
        <v>807</v>
      </c>
      <c r="J1882" s="76" t="s">
        <v>753</v>
      </c>
      <c r="K1882" s="78" t="s">
        <v>1962</v>
      </c>
      <c r="L1882" s="7" t="str">
        <f>IF(BudgetsQTable[[#This Row],[pi_last_name]]=" ","",HYPERLINK("https://www.ejacket.nsf.gov/ej/showProposal.do?Continue=Y&amp;ID="&amp;BudgetsQTable[[#This Row],[prop_id]],BudgetsQTable[[#This Row],[prop_id]]))</f>
        <v/>
      </c>
      <c r="M1882" s="78" t="s">
        <v>753</v>
      </c>
      <c r="N1882" s="7" t="str">
        <f>IF(BudgetsQTable[[#This Row],[pi_last_name]]=" ","",HYPERLINK("mailto:"&amp;BudgetsQTable[[#This Row],[pi_email]]&amp;"&amp;subject=Your NSF Proposal:  "&amp;BudgetsQTable[[#This Row],[prop_id]],BudgetsQTable[[#This Row],[pi_email]]))</f>
        <v/>
      </c>
      <c r="O1882" s="78" t="s">
        <v>753</v>
      </c>
      <c r="P1882" s="78">
        <v>2</v>
      </c>
      <c r="Q1882" s="78">
        <v>1</v>
      </c>
      <c r="R1882" s="79">
        <v>0</v>
      </c>
      <c r="S1882" s="79">
        <v>0</v>
      </c>
      <c r="T1882" s="79">
        <v>0</v>
      </c>
      <c r="U1882" s="80">
        <v>60929</v>
      </c>
      <c r="V1882" s="78">
        <v>0</v>
      </c>
      <c r="W1882" s="78">
        <v>1</v>
      </c>
      <c r="X1882" s="11" t="str">
        <f ca="1">IF(ISBLANK(BudgetsQTable[[#This Row],[budg_seq_yr]]),"FY"&amp;fiscalyear,"FY"&amp;fiscalyear-1+BudgetsQTable[[#This Row],[budg_seq_yr]])</f>
        <v>FY18</v>
      </c>
      <c r="Y1882" s="79">
        <v>60929</v>
      </c>
      <c r="Z1882" s="78" t="s">
        <v>2869</v>
      </c>
      <c r="AA1882" s="78" t="s">
        <v>468</v>
      </c>
      <c r="AB1882" s="76" t="s">
        <v>2821</v>
      </c>
      <c r="AC1882" s="78" t="s">
        <v>2912</v>
      </c>
    </row>
    <row r="1883" spans="1:29" x14ac:dyDescent="0.35">
      <c r="A1883" s="10" t="s">
        <v>1962</v>
      </c>
      <c r="B1883" s="76" t="s">
        <v>2824</v>
      </c>
      <c r="C1883" s="76">
        <f>C1882+(BudgetsQTable[[#This Row],[lead]]&lt;&gt;K1882)</f>
        <v>235</v>
      </c>
      <c r="D1883" s="76">
        <f>D1882*(BudgetsQTable[[#This Row],[lead]]=K1882)+(BudgetsQTable[[#This Row],[prop_id]]&lt;&gt;A1882)</f>
        <v>1</v>
      </c>
      <c r="E1883" s="77">
        <v>43005.618750000001</v>
      </c>
      <c r="F1883" s="78" t="s">
        <v>2868</v>
      </c>
      <c r="G1883" s="78" t="s">
        <v>2869</v>
      </c>
      <c r="H1883" s="78" t="s">
        <v>468</v>
      </c>
      <c r="I1883" s="76" t="s">
        <v>807</v>
      </c>
      <c r="J1883" s="76" t="s">
        <v>753</v>
      </c>
      <c r="K1883" s="78" t="s">
        <v>1962</v>
      </c>
      <c r="L1883" s="7" t="str">
        <f>IF(BudgetsQTable[[#This Row],[pi_last_name]]=" ","",HYPERLINK("https://www.ejacket.nsf.gov/ej/showProposal.do?Continue=Y&amp;ID="&amp;BudgetsQTable[[#This Row],[prop_id]],BudgetsQTable[[#This Row],[prop_id]]))</f>
        <v/>
      </c>
      <c r="M1883" s="78" t="s">
        <v>753</v>
      </c>
      <c r="N1883" s="7" t="str">
        <f>IF(BudgetsQTable[[#This Row],[pi_last_name]]=" ","",HYPERLINK("mailto:"&amp;BudgetsQTable[[#This Row],[pi_email]]&amp;"&amp;subject=Your NSF Proposal:  "&amp;BudgetsQTable[[#This Row],[prop_id]],BudgetsQTable[[#This Row],[pi_email]]))</f>
        <v/>
      </c>
      <c r="O1883" s="78" t="s">
        <v>753</v>
      </c>
      <c r="P1883" s="78">
        <v>2</v>
      </c>
      <c r="Q1883" s="78">
        <v>0</v>
      </c>
      <c r="R1883" s="79">
        <v>0</v>
      </c>
      <c r="S1883" s="79">
        <v>0</v>
      </c>
      <c r="T1883" s="79">
        <v>0</v>
      </c>
      <c r="U1883" s="80">
        <v>258274</v>
      </c>
      <c r="V1883" s="78">
        <v>0</v>
      </c>
      <c r="W1883" s="78">
        <v>2</v>
      </c>
      <c r="X1883" s="11" t="str">
        <f ca="1">IF(ISBLANK(BudgetsQTable[[#This Row],[budg_seq_yr]]),"FY"&amp;fiscalyear,"FY"&amp;fiscalyear-1+BudgetsQTable[[#This Row],[budg_seq_yr]])</f>
        <v>FY19</v>
      </c>
      <c r="Y1883" s="79">
        <v>258274</v>
      </c>
      <c r="Z1883" s="78" t="s">
        <v>2869</v>
      </c>
      <c r="AA1883" s="78" t="s">
        <v>468</v>
      </c>
      <c r="AB1883" s="76" t="s">
        <v>2821</v>
      </c>
      <c r="AC1883" s="78" t="s">
        <v>2912</v>
      </c>
    </row>
    <row r="1884" spans="1:29" x14ac:dyDescent="0.35">
      <c r="A1884" s="10" t="s">
        <v>1962</v>
      </c>
      <c r="B1884" s="76" t="s">
        <v>2824</v>
      </c>
      <c r="C1884" s="76">
        <f>C1883+(BudgetsQTable[[#This Row],[lead]]&lt;&gt;K1883)</f>
        <v>235</v>
      </c>
      <c r="D1884" s="76">
        <f>D1883*(BudgetsQTable[[#This Row],[lead]]=K1883)+(BudgetsQTable[[#This Row],[prop_id]]&lt;&gt;A1883)</f>
        <v>1</v>
      </c>
      <c r="E1884" s="77">
        <v>43005.618750000001</v>
      </c>
      <c r="F1884" s="78" t="s">
        <v>2868</v>
      </c>
      <c r="G1884" s="78" t="s">
        <v>2869</v>
      </c>
      <c r="H1884" s="78" t="s">
        <v>468</v>
      </c>
      <c r="I1884" s="76" t="s">
        <v>807</v>
      </c>
      <c r="J1884" s="76" t="s">
        <v>753</v>
      </c>
      <c r="K1884" s="78" t="s">
        <v>1962</v>
      </c>
      <c r="L1884" s="7" t="str">
        <f>IF(BudgetsQTable[[#This Row],[pi_last_name]]=" ","",HYPERLINK("https://www.ejacket.nsf.gov/ej/showProposal.do?Continue=Y&amp;ID="&amp;BudgetsQTable[[#This Row],[prop_id]],BudgetsQTable[[#This Row],[prop_id]]))</f>
        <v/>
      </c>
      <c r="M1884" s="78" t="s">
        <v>753</v>
      </c>
      <c r="N1884" s="7" t="str">
        <f>IF(BudgetsQTable[[#This Row],[pi_last_name]]=" ","",HYPERLINK("mailto:"&amp;BudgetsQTable[[#This Row],[pi_email]]&amp;"&amp;subject=Your NSF Proposal:  "&amp;BudgetsQTable[[#This Row],[prop_id]],BudgetsQTable[[#This Row],[pi_email]]))</f>
        <v/>
      </c>
      <c r="O1884" s="78" t="s">
        <v>753</v>
      </c>
      <c r="P1884" s="78">
        <v>2</v>
      </c>
      <c r="Q1884" s="78">
        <v>2</v>
      </c>
      <c r="R1884" s="79">
        <v>0</v>
      </c>
      <c r="S1884" s="79">
        <v>0</v>
      </c>
      <c r="T1884" s="79">
        <v>0</v>
      </c>
      <c r="U1884" s="80">
        <v>188737</v>
      </c>
      <c r="V1884" s="78">
        <v>0</v>
      </c>
      <c r="W1884" s="78">
        <v>3</v>
      </c>
      <c r="X1884" s="11" t="str">
        <f ca="1">IF(ISBLANK(BudgetsQTable[[#This Row],[budg_seq_yr]]),"FY"&amp;fiscalyear,"FY"&amp;fiscalyear-1+BudgetsQTable[[#This Row],[budg_seq_yr]])</f>
        <v>FY20</v>
      </c>
      <c r="Y1884" s="79">
        <v>188737</v>
      </c>
      <c r="Z1884" s="78" t="s">
        <v>2869</v>
      </c>
      <c r="AA1884" s="78" t="s">
        <v>468</v>
      </c>
      <c r="AB1884" s="76" t="s">
        <v>2821</v>
      </c>
      <c r="AC1884" s="78" t="s">
        <v>2912</v>
      </c>
    </row>
    <row r="1885" spans="1:29" x14ac:dyDescent="0.35">
      <c r="A1885" s="10" t="s">
        <v>1962</v>
      </c>
      <c r="B1885" s="76" t="s">
        <v>2824</v>
      </c>
      <c r="C1885" s="76">
        <f>C1884+(BudgetsQTable[[#This Row],[lead]]&lt;&gt;K1884)</f>
        <v>235</v>
      </c>
      <c r="D1885" s="76">
        <f>D1884*(BudgetsQTable[[#This Row],[lead]]=K1884)+(BudgetsQTable[[#This Row],[prop_id]]&lt;&gt;A1884)</f>
        <v>1</v>
      </c>
      <c r="E1885" s="77">
        <v>43005.618750000001</v>
      </c>
      <c r="F1885" s="78" t="s">
        <v>2868</v>
      </c>
      <c r="G1885" s="78" t="s">
        <v>2869</v>
      </c>
      <c r="H1885" s="78" t="s">
        <v>468</v>
      </c>
      <c r="I1885" s="76" t="s">
        <v>807</v>
      </c>
      <c r="J1885" s="76" t="s">
        <v>753</v>
      </c>
      <c r="K1885" s="78" t="s">
        <v>1962</v>
      </c>
      <c r="L1885" s="7" t="str">
        <f>IF(BudgetsQTable[[#This Row],[pi_last_name]]=" ","",HYPERLINK("https://www.ejacket.nsf.gov/ej/showProposal.do?Continue=Y&amp;ID="&amp;BudgetsQTable[[#This Row],[prop_id]],BudgetsQTable[[#This Row],[prop_id]]))</f>
        <v/>
      </c>
      <c r="M1885" s="78" t="s">
        <v>753</v>
      </c>
      <c r="N1885" s="7" t="str">
        <f>IF(BudgetsQTable[[#This Row],[pi_last_name]]=" ","",HYPERLINK("mailto:"&amp;BudgetsQTable[[#This Row],[pi_email]]&amp;"&amp;subject=Your NSF Proposal:  "&amp;BudgetsQTable[[#This Row],[prop_id]],BudgetsQTable[[#This Row],[pi_email]]))</f>
        <v/>
      </c>
      <c r="O1885" s="78" t="s">
        <v>753</v>
      </c>
      <c r="P1885" s="78">
        <v>2</v>
      </c>
      <c r="Q1885" s="78">
        <v>2</v>
      </c>
      <c r="R1885" s="79">
        <v>0</v>
      </c>
      <c r="S1885" s="79">
        <v>5000</v>
      </c>
      <c r="T1885" s="79">
        <v>0</v>
      </c>
      <c r="U1885" s="80">
        <v>102060</v>
      </c>
      <c r="V1885" s="78">
        <v>0</v>
      </c>
      <c r="W1885" s="78">
        <v>4</v>
      </c>
      <c r="X1885" s="11" t="str">
        <f ca="1">IF(ISBLANK(BudgetsQTable[[#This Row],[budg_seq_yr]]),"FY"&amp;fiscalyear,"FY"&amp;fiscalyear-1+BudgetsQTable[[#This Row],[budg_seq_yr]])</f>
        <v>FY21</v>
      </c>
      <c r="Y1885" s="79">
        <v>102060</v>
      </c>
      <c r="Z1885" s="78" t="s">
        <v>2869</v>
      </c>
      <c r="AA1885" s="78" t="s">
        <v>468</v>
      </c>
      <c r="AB1885" s="76" t="s">
        <v>2821</v>
      </c>
      <c r="AC1885" s="78" t="s">
        <v>2912</v>
      </c>
    </row>
    <row r="1886" spans="1:29" x14ac:dyDescent="0.35">
      <c r="A1886" s="10" t="s">
        <v>4332</v>
      </c>
      <c r="B1886" s="76" t="s">
        <v>2834</v>
      </c>
      <c r="C1886" s="76">
        <f>C1885+(BudgetsQTable[[#This Row],[lead]]&lt;&gt;K1885)</f>
        <v>235</v>
      </c>
      <c r="D1886" s="76">
        <f>D1885*(BudgetsQTable[[#This Row],[lead]]=K1885)+(BudgetsQTable[[#This Row],[prop_id]]&lt;&gt;A1885)</f>
        <v>2</v>
      </c>
      <c r="E1886" s="77">
        <v>43004.595138888886</v>
      </c>
      <c r="F1886" s="78" t="s">
        <v>2868</v>
      </c>
      <c r="G1886" s="78" t="s">
        <v>2869</v>
      </c>
      <c r="H1886" s="78" t="s">
        <v>468</v>
      </c>
      <c r="I1886" s="76" t="s">
        <v>807</v>
      </c>
      <c r="J1886" s="76" t="s">
        <v>4336</v>
      </c>
      <c r="K1886" s="78" t="s">
        <v>1962</v>
      </c>
      <c r="L1886" s="7" t="str">
        <f>IF(BudgetsQTable[[#This Row],[pi_last_name]]=" ","",HYPERLINK("https://www.ejacket.nsf.gov/ej/showProposal.do?Continue=Y&amp;ID="&amp;BudgetsQTable[[#This Row],[prop_id]],BudgetsQTable[[#This Row],[prop_id]]))</f>
        <v>1763345</v>
      </c>
      <c r="M1886" s="78" t="s">
        <v>4333</v>
      </c>
      <c r="N1886" s="7" t="str">
        <f>IF(BudgetsQTable[[#This Row],[pi_last_name]]=" ","",HYPERLINK("mailto:"&amp;BudgetsQTable[[#This Row],[pi_email]]&amp;"&amp;subject=Your NSF Proposal:  "&amp;BudgetsQTable[[#This Row],[prop_id]],BudgetsQTable[[#This Row],[pi_email]]))</f>
        <v>selu@indiana.edu</v>
      </c>
      <c r="O1886" s="78" t="s">
        <v>574</v>
      </c>
      <c r="P1886" s="78"/>
      <c r="Q1886" s="78"/>
      <c r="R1886" s="79"/>
      <c r="S1886" s="79"/>
      <c r="T1886" s="79"/>
      <c r="U1886" s="80"/>
      <c r="V1886" s="78">
        <v>0</v>
      </c>
      <c r="W1886" s="78"/>
      <c r="X1886" s="11" t="str">
        <f ca="1">IF(ISBLANK(BudgetsQTable[[#This Row],[budg_seq_yr]]),"FY"&amp;fiscalyear,"FY"&amp;fiscalyear-1+BudgetsQTable[[#This Row],[budg_seq_yr]])</f>
        <v>FY18</v>
      </c>
      <c r="Y1886" s="79">
        <v>590000</v>
      </c>
      <c r="Z1886" s="78" t="s">
        <v>2869</v>
      </c>
      <c r="AA1886" s="78" t="s">
        <v>468</v>
      </c>
      <c r="AB1886" s="76" t="s">
        <v>2821</v>
      </c>
      <c r="AC1886" s="78" t="s">
        <v>2912</v>
      </c>
    </row>
    <row r="1887" spans="1:29" x14ac:dyDescent="0.35">
      <c r="A1887" s="10" t="s">
        <v>4332</v>
      </c>
      <c r="B1887" s="76" t="s">
        <v>2834</v>
      </c>
      <c r="C1887" s="76">
        <f>C1886+(BudgetsQTable[[#This Row],[lead]]&lt;&gt;K1886)</f>
        <v>235</v>
      </c>
      <c r="D1887" s="76">
        <f>D1886*(BudgetsQTable[[#This Row],[lead]]=K1886)+(BudgetsQTable[[#This Row],[prop_id]]&lt;&gt;A1886)</f>
        <v>2</v>
      </c>
      <c r="E1887" s="77">
        <v>43004.595138888886</v>
      </c>
      <c r="F1887" s="78" t="s">
        <v>2868</v>
      </c>
      <c r="G1887" s="78" t="s">
        <v>2869</v>
      </c>
      <c r="H1887" s="78" t="s">
        <v>468</v>
      </c>
      <c r="I1887" s="76" t="s">
        <v>807</v>
      </c>
      <c r="J1887" s="76" t="s">
        <v>753</v>
      </c>
      <c r="K1887" s="78" t="s">
        <v>1962</v>
      </c>
      <c r="L1887" s="7" t="str">
        <f>IF(BudgetsQTable[[#This Row],[pi_last_name]]=" ","",HYPERLINK("https://www.ejacket.nsf.gov/ej/showProposal.do?Continue=Y&amp;ID="&amp;BudgetsQTable[[#This Row],[prop_id]],BudgetsQTable[[#This Row],[prop_id]]))</f>
        <v/>
      </c>
      <c r="M1887" s="78" t="s">
        <v>753</v>
      </c>
      <c r="N1887" s="7" t="str">
        <f>IF(BudgetsQTable[[#This Row],[pi_last_name]]=" ","",HYPERLINK("mailto:"&amp;BudgetsQTable[[#This Row],[pi_email]]&amp;"&amp;subject=Your NSF Proposal:  "&amp;BudgetsQTable[[#This Row],[prop_id]],BudgetsQTable[[#This Row],[pi_email]]))</f>
        <v/>
      </c>
      <c r="O1887" s="78" t="s">
        <v>753</v>
      </c>
      <c r="P1887" s="78">
        <v>2</v>
      </c>
      <c r="Q1887" s="78">
        <v>2</v>
      </c>
      <c r="R1887" s="79">
        <v>0</v>
      </c>
      <c r="S1887" s="79">
        <v>4500</v>
      </c>
      <c r="T1887" s="79">
        <v>0</v>
      </c>
      <c r="U1887" s="80">
        <v>78498</v>
      </c>
      <c r="V1887" s="78">
        <v>0</v>
      </c>
      <c r="W1887" s="78">
        <v>1</v>
      </c>
      <c r="X1887" s="11" t="str">
        <f ca="1">IF(ISBLANK(BudgetsQTable[[#This Row],[budg_seq_yr]]),"FY"&amp;fiscalyear,"FY"&amp;fiscalyear-1+BudgetsQTable[[#This Row],[budg_seq_yr]])</f>
        <v>FY18</v>
      </c>
      <c r="Y1887" s="79">
        <v>78498</v>
      </c>
      <c r="Z1887" s="78" t="s">
        <v>2869</v>
      </c>
      <c r="AA1887" s="78" t="s">
        <v>468</v>
      </c>
      <c r="AB1887" s="76" t="s">
        <v>2821</v>
      </c>
      <c r="AC1887" s="78" t="s">
        <v>2912</v>
      </c>
    </row>
    <row r="1888" spans="1:29" x14ac:dyDescent="0.35">
      <c r="A1888" s="10" t="s">
        <v>4332</v>
      </c>
      <c r="B1888" s="76" t="s">
        <v>2834</v>
      </c>
      <c r="C1888" s="76">
        <f>C1887+(BudgetsQTable[[#This Row],[lead]]&lt;&gt;K1887)</f>
        <v>235</v>
      </c>
      <c r="D1888" s="76">
        <f>D1887*(BudgetsQTable[[#This Row],[lead]]=K1887)+(BudgetsQTable[[#This Row],[prop_id]]&lt;&gt;A1887)</f>
        <v>2</v>
      </c>
      <c r="E1888" s="77">
        <v>43004.595138888886</v>
      </c>
      <c r="F1888" s="78" t="s">
        <v>2868</v>
      </c>
      <c r="G1888" s="78" t="s">
        <v>2869</v>
      </c>
      <c r="H1888" s="78" t="s">
        <v>468</v>
      </c>
      <c r="I1888" s="76" t="s">
        <v>807</v>
      </c>
      <c r="J1888" s="76" t="s">
        <v>753</v>
      </c>
      <c r="K1888" s="78" t="s">
        <v>1962</v>
      </c>
      <c r="L1888" s="7" t="str">
        <f>IF(BudgetsQTable[[#This Row],[pi_last_name]]=" ","",HYPERLINK("https://www.ejacket.nsf.gov/ej/showProposal.do?Continue=Y&amp;ID="&amp;BudgetsQTable[[#This Row],[prop_id]],BudgetsQTable[[#This Row],[prop_id]]))</f>
        <v/>
      </c>
      <c r="M1888" s="78" t="s">
        <v>753</v>
      </c>
      <c r="N1888" s="7" t="str">
        <f>IF(BudgetsQTable[[#This Row],[pi_last_name]]=" ","",HYPERLINK("mailto:"&amp;BudgetsQTable[[#This Row],[pi_email]]&amp;"&amp;subject=Your NSF Proposal:  "&amp;BudgetsQTable[[#This Row],[prop_id]],BudgetsQTable[[#This Row],[pi_email]]))</f>
        <v/>
      </c>
      <c r="O1888" s="78" t="s">
        <v>753</v>
      </c>
      <c r="P1888" s="78">
        <v>2</v>
      </c>
      <c r="Q1888" s="78">
        <v>2</v>
      </c>
      <c r="R1888" s="79">
        <v>0</v>
      </c>
      <c r="S1888" s="79">
        <v>4500</v>
      </c>
      <c r="T1888" s="79">
        <v>0</v>
      </c>
      <c r="U1888" s="80">
        <v>166342</v>
      </c>
      <c r="V1888" s="78">
        <v>0</v>
      </c>
      <c r="W1888" s="78">
        <v>2</v>
      </c>
      <c r="X1888" s="11" t="str">
        <f ca="1">IF(ISBLANK(BudgetsQTable[[#This Row],[budg_seq_yr]]),"FY"&amp;fiscalyear,"FY"&amp;fiscalyear-1+BudgetsQTable[[#This Row],[budg_seq_yr]])</f>
        <v>FY19</v>
      </c>
      <c r="Y1888" s="79">
        <v>166342</v>
      </c>
      <c r="Z1888" s="78" t="s">
        <v>2869</v>
      </c>
      <c r="AA1888" s="78" t="s">
        <v>468</v>
      </c>
      <c r="AB1888" s="76" t="s">
        <v>2821</v>
      </c>
      <c r="AC1888" s="78" t="s">
        <v>2912</v>
      </c>
    </row>
    <row r="1889" spans="1:29" x14ac:dyDescent="0.35">
      <c r="A1889" s="10" t="s">
        <v>4332</v>
      </c>
      <c r="B1889" s="76" t="s">
        <v>2834</v>
      </c>
      <c r="C1889" s="76">
        <f>C1888+(BudgetsQTable[[#This Row],[lead]]&lt;&gt;K1888)</f>
        <v>235</v>
      </c>
      <c r="D1889" s="76">
        <f>D1888*(BudgetsQTable[[#This Row],[lead]]=K1888)+(BudgetsQTable[[#This Row],[prop_id]]&lt;&gt;A1888)</f>
        <v>2</v>
      </c>
      <c r="E1889" s="77">
        <v>43004.595138888886</v>
      </c>
      <c r="F1889" s="78" t="s">
        <v>2868</v>
      </c>
      <c r="G1889" s="78" t="s">
        <v>2869</v>
      </c>
      <c r="H1889" s="78" t="s">
        <v>468</v>
      </c>
      <c r="I1889" s="76" t="s">
        <v>807</v>
      </c>
      <c r="J1889" s="76" t="s">
        <v>753</v>
      </c>
      <c r="K1889" s="78" t="s">
        <v>1962</v>
      </c>
      <c r="L1889" s="7" t="str">
        <f>IF(BudgetsQTable[[#This Row],[pi_last_name]]=" ","",HYPERLINK("https://www.ejacket.nsf.gov/ej/showProposal.do?Continue=Y&amp;ID="&amp;BudgetsQTable[[#This Row],[prop_id]],BudgetsQTable[[#This Row],[prop_id]]))</f>
        <v/>
      </c>
      <c r="M1889" s="78" t="s">
        <v>753</v>
      </c>
      <c r="N1889" s="7" t="str">
        <f>IF(BudgetsQTable[[#This Row],[pi_last_name]]=" ","",HYPERLINK("mailto:"&amp;BudgetsQTable[[#This Row],[pi_email]]&amp;"&amp;subject=Your NSF Proposal:  "&amp;BudgetsQTable[[#This Row],[prop_id]],BudgetsQTable[[#This Row],[pi_email]]))</f>
        <v/>
      </c>
      <c r="O1889" s="78" t="s">
        <v>753</v>
      </c>
      <c r="P1889" s="78">
        <v>2</v>
      </c>
      <c r="Q1889" s="78">
        <v>2</v>
      </c>
      <c r="R1889" s="79">
        <v>0</v>
      </c>
      <c r="S1889" s="79">
        <v>4500</v>
      </c>
      <c r="T1889" s="79">
        <v>0</v>
      </c>
      <c r="U1889" s="80">
        <v>170817</v>
      </c>
      <c r="V1889" s="78">
        <v>0</v>
      </c>
      <c r="W1889" s="78">
        <v>3</v>
      </c>
      <c r="X1889" s="11" t="str">
        <f ca="1">IF(ISBLANK(BudgetsQTable[[#This Row],[budg_seq_yr]]),"FY"&amp;fiscalyear,"FY"&amp;fiscalyear-1+BudgetsQTable[[#This Row],[budg_seq_yr]])</f>
        <v>FY20</v>
      </c>
      <c r="Y1889" s="79">
        <v>170817</v>
      </c>
      <c r="Z1889" s="78" t="s">
        <v>2869</v>
      </c>
      <c r="AA1889" s="78" t="s">
        <v>468</v>
      </c>
      <c r="AB1889" s="76" t="s">
        <v>2821</v>
      </c>
      <c r="AC1889" s="78" t="s">
        <v>2912</v>
      </c>
    </row>
    <row r="1890" spans="1:29" x14ac:dyDescent="0.35">
      <c r="A1890" s="10" t="s">
        <v>4332</v>
      </c>
      <c r="B1890" s="76" t="s">
        <v>2834</v>
      </c>
      <c r="C1890" s="76">
        <f>C1889+(BudgetsQTable[[#This Row],[lead]]&lt;&gt;K1889)</f>
        <v>235</v>
      </c>
      <c r="D1890" s="76">
        <f>D1889*(BudgetsQTable[[#This Row],[lead]]=K1889)+(BudgetsQTable[[#This Row],[prop_id]]&lt;&gt;A1889)</f>
        <v>2</v>
      </c>
      <c r="E1890" s="77">
        <v>43004.595138888886</v>
      </c>
      <c r="F1890" s="78" t="s">
        <v>2868</v>
      </c>
      <c r="G1890" s="78" t="s">
        <v>2869</v>
      </c>
      <c r="H1890" s="78" t="s">
        <v>468</v>
      </c>
      <c r="I1890" s="76" t="s">
        <v>807</v>
      </c>
      <c r="J1890" s="76" t="s">
        <v>753</v>
      </c>
      <c r="K1890" s="78" t="s">
        <v>1962</v>
      </c>
      <c r="L1890" s="7" t="str">
        <f>IF(BudgetsQTable[[#This Row],[pi_last_name]]=" ","",HYPERLINK("https://www.ejacket.nsf.gov/ej/showProposal.do?Continue=Y&amp;ID="&amp;BudgetsQTable[[#This Row],[prop_id]],BudgetsQTable[[#This Row],[prop_id]]))</f>
        <v/>
      </c>
      <c r="M1890" s="78" t="s">
        <v>753</v>
      </c>
      <c r="N1890" s="7" t="str">
        <f>IF(BudgetsQTable[[#This Row],[pi_last_name]]=" ","",HYPERLINK("mailto:"&amp;BudgetsQTable[[#This Row],[pi_email]]&amp;"&amp;subject=Your NSF Proposal:  "&amp;BudgetsQTable[[#This Row],[prop_id]],BudgetsQTable[[#This Row],[pi_email]]))</f>
        <v/>
      </c>
      <c r="O1890" s="78" t="s">
        <v>753</v>
      </c>
      <c r="P1890" s="78">
        <v>2</v>
      </c>
      <c r="Q1890" s="78">
        <v>2</v>
      </c>
      <c r="R1890" s="79">
        <v>0</v>
      </c>
      <c r="S1890" s="79">
        <v>4500</v>
      </c>
      <c r="T1890" s="79">
        <v>0</v>
      </c>
      <c r="U1890" s="80">
        <v>174343</v>
      </c>
      <c r="V1890" s="78">
        <v>0</v>
      </c>
      <c r="W1890" s="78">
        <v>4</v>
      </c>
      <c r="X1890" s="11" t="str">
        <f ca="1">IF(ISBLANK(BudgetsQTable[[#This Row],[budg_seq_yr]]),"FY"&amp;fiscalyear,"FY"&amp;fiscalyear-1+BudgetsQTable[[#This Row],[budg_seq_yr]])</f>
        <v>FY21</v>
      </c>
      <c r="Y1890" s="79">
        <v>174343</v>
      </c>
      <c r="Z1890" s="78" t="s">
        <v>2869</v>
      </c>
      <c r="AA1890" s="78" t="s">
        <v>468</v>
      </c>
      <c r="AB1890" s="76" t="s">
        <v>2821</v>
      </c>
      <c r="AC1890" s="78" t="s">
        <v>2912</v>
      </c>
    </row>
    <row r="1891" spans="1:29" x14ac:dyDescent="0.35">
      <c r="A1891" s="10" t="s">
        <v>1965</v>
      </c>
      <c r="B1891" s="76" t="s">
        <v>2863</v>
      </c>
      <c r="C1891" s="76">
        <f>C1890+(BudgetsQTable[[#This Row],[lead]]&lt;&gt;K1890)</f>
        <v>236</v>
      </c>
      <c r="D1891" s="76">
        <f>D1890*(BudgetsQTable[[#This Row],[lead]]=K1890)+(BudgetsQTable[[#This Row],[prop_id]]&lt;&gt;A1890)</f>
        <v>1</v>
      </c>
      <c r="E1891" s="77">
        <v>43005.621527777781</v>
      </c>
      <c r="F1891" s="78" t="s">
        <v>2868</v>
      </c>
      <c r="G1891" s="78" t="s">
        <v>2869</v>
      </c>
      <c r="H1891" s="78" t="s">
        <v>468</v>
      </c>
      <c r="I1891" s="76" t="s">
        <v>800</v>
      </c>
      <c r="J1891" s="76" t="s">
        <v>4339</v>
      </c>
      <c r="K1891" s="78" t="s">
        <v>1965</v>
      </c>
      <c r="L1891" s="7" t="str">
        <f>IF(BudgetsQTable[[#This Row],[pi_last_name]]=" ","",HYPERLINK("https://www.ejacket.nsf.gov/ej/showProposal.do?Continue=Y&amp;ID="&amp;BudgetsQTable[[#This Row],[prop_id]],BudgetsQTable[[#This Row],[prop_id]]))</f>
        <v>1763807</v>
      </c>
      <c r="M1891" s="78" t="s">
        <v>1966</v>
      </c>
      <c r="N1891" s="7" t="str">
        <f>IF(BudgetsQTable[[#This Row],[pi_last_name]]=" ","",HYPERLINK("mailto:"&amp;BudgetsQTable[[#This Row],[pi_email]]&amp;"&amp;subject=Your NSF Proposal:  "&amp;BudgetsQTable[[#This Row],[prop_id]],BudgetsQTable[[#This Row],[pi_email]]))</f>
        <v>ets36@drexel.edu</v>
      </c>
      <c r="O1891" s="78" t="s">
        <v>562</v>
      </c>
      <c r="P1891" s="78"/>
      <c r="Q1891" s="78"/>
      <c r="R1891" s="79"/>
      <c r="S1891" s="79"/>
      <c r="T1891" s="79"/>
      <c r="U1891" s="80"/>
      <c r="V1891" s="78">
        <v>0</v>
      </c>
      <c r="W1891" s="78"/>
      <c r="X1891" s="11" t="str">
        <f ca="1">IF(ISBLANK(BudgetsQTable[[#This Row],[budg_seq_yr]]),"FY"&amp;fiscalyear,"FY"&amp;fiscalyear-1+BudgetsQTable[[#This Row],[budg_seq_yr]])</f>
        <v>FY18</v>
      </c>
      <c r="Y1891" s="79">
        <v>1025150</v>
      </c>
      <c r="Z1891" s="78" t="s">
        <v>2869</v>
      </c>
      <c r="AA1891" s="78" t="s">
        <v>468</v>
      </c>
      <c r="AB1891" s="76" t="s">
        <v>2821</v>
      </c>
      <c r="AC1891" s="78" t="s">
        <v>468</v>
      </c>
    </row>
    <row r="1892" spans="1:29" x14ac:dyDescent="0.35">
      <c r="A1892" s="10" t="s">
        <v>1965</v>
      </c>
      <c r="B1892" s="76" t="s">
        <v>2863</v>
      </c>
      <c r="C1892" s="76">
        <f>C1891+(BudgetsQTable[[#This Row],[lead]]&lt;&gt;K1891)</f>
        <v>236</v>
      </c>
      <c r="D1892" s="76">
        <f>D1891*(BudgetsQTable[[#This Row],[lead]]=K1891)+(BudgetsQTable[[#This Row],[prop_id]]&lt;&gt;A1891)</f>
        <v>1</v>
      </c>
      <c r="E1892" s="77">
        <v>43005.621527777781</v>
      </c>
      <c r="F1892" s="78" t="s">
        <v>2868</v>
      </c>
      <c r="G1892" s="78" t="s">
        <v>2869</v>
      </c>
      <c r="H1892" s="78" t="s">
        <v>468</v>
      </c>
      <c r="I1892" s="76" t="s">
        <v>800</v>
      </c>
      <c r="J1892" s="76" t="s">
        <v>753</v>
      </c>
      <c r="K1892" s="78" t="s">
        <v>1965</v>
      </c>
      <c r="L1892" s="7" t="str">
        <f>IF(BudgetsQTable[[#This Row],[pi_last_name]]=" ","",HYPERLINK("https://www.ejacket.nsf.gov/ej/showProposal.do?Continue=Y&amp;ID="&amp;BudgetsQTable[[#This Row],[prop_id]],BudgetsQTable[[#This Row],[prop_id]]))</f>
        <v/>
      </c>
      <c r="M1892" s="78" t="s">
        <v>753</v>
      </c>
      <c r="N1892" s="7" t="str">
        <f>IF(BudgetsQTable[[#This Row],[pi_last_name]]=" ","",HYPERLINK("mailto:"&amp;BudgetsQTable[[#This Row],[pi_email]]&amp;"&amp;subject=Your NSF Proposal:  "&amp;BudgetsQTable[[#This Row],[prop_id]],BudgetsQTable[[#This Row],[pi_email]]))</f>
        <v/>
      </c>
      <c r="O1892" s="78" t="s">
        <v>753</v>
      </c>
      <c r="P1892" s="78">
        <v>1</v>
      </c>
      <c r="Q1892" s="78">
        <v>1</v>
      </c>
      <c r="R1892" s="79">
        <v>58000</v>
      </c>
      <c r="S1892" s="79">
        <v>5000</v>
      </c>
      <c r="T1892" s="79">
        <v>0</v>
      </c>
      <c r="U1892" s="80">
        <v>370070</v>
      </c>
      <c r="V1892" s="78">
        <v>0</v>
      </c>
      <c r="W1892" s="78">
        <v>1</v>
      </c>
      <c r="X1892" s="11" t="str">
        <f ca="1">IF(ISBLANK(BudgetsQTable[[#This Row],[budg_seq_yr]]),"FY"&amp;fiscalyear,"FY"&amp;fiscalyear-1+BudgetsQTable[[#This Row],[budg_seq_yr]])</f>
        <v>FY18</v>
      </c>
      <c r="Y1892" s="79">
        <v>370070</v>
      </c>
      <c r="Z1892" s="78" t="s">
        <v>2869</v>
      </c>
      <c r="AA1892" s="78" t="s">
        <v>468</v>
      </c>
      <c r="AB1892" s="76" t="s">
        <v>2821</v>
      </c>
      <c r="AC1892" s="78" t="s">
        <v>468</v>
      </c>
    </row>
    <row r="1893" spans="1:29" x14ac:dyDescent="0.35">
      <c r="A1893" s="10" t="s">
        <v>1965</v>
      </c>
      <c r="B1893" s="76" t="s">
        <v>2863</v>
      </c>
      <c r="C1893" s="76">
        <f>C1892+(BudgetsQTable[[#This Row],[lead]]&lt;&gt;K1892)</f>
        <v>236</v>
      </c>
      <c r="D1893" s="76">
        <f>D1892*(BudgetsQTable[[#This Row],[lead]]=K1892)+(BudgetsQTable[[#This Row],[prop_id]]&lt;&gt;A1892)</f>
        <v>1</v>
      </c>
      <c r="E1893" s="77">
        <v>43005.621527777781</v>
      </c>
      <c r="F1893" s="78" t="s">
        <v>2868</v>
      </c>
      <c r="G1893" s="78" t="s">
        <v>2869</v>
      </c>
      <c r="H1893" s="78" t="s">
        <v>468</v>
      </c>
      <c r="I1893" s="76" t="s">
        <v>800</v>
      </c>
      <c r="J1893" s="76" t="s">
        <v>753</v>
      </c>
      <c r="K1893" s="78" t="s">
        <v>1965</v>
      </c>
      <c r="L1893" s="7" t="str">
        <f>IF(BudgetsQTable[[#This Row],[pi_last_name]]=" ","",HYPERLINK("https://www.ejacket.nsf.gov/ej/showProposal.do?Continue=Y&amp;ID="&amp;BudgetsQTable[[#This Row],[prop_id]],BudgetsQTable[[#This Row],[prop_id]]))</f>
        <v/>
      </c>
      <c r="M1893" s="78" t="s">
        <v>753</v>
      </c>
      <c r="N1893" s="7" t="str">
        <f>IF(BudgetsQTable[[#This Row],[pi_last_name]]=" ","",HYPERLINK("mailto:"&amp;BudgetsQTable[[#This Row],[pi_email]]&amp;"&amp;subject=Your NSF Proposal:  "&amp;BudgetsQTable[[#This Row],[prop_id]],BudgetsQTable[[#This Row],[pi_email]]))</f>
        <v/>
      </c>
      <c r="O1893" s="78" t="s">
        <v>753</v>
      </c>
      <c r="P1893" s="78">
        <v>1</v>
      </c>
      <c r="Q1893" s="78">
        <v>1</v>
      </c>
      <c r="R1893" s="79">
        <v>59740</v>
      </c>
      <c r="S1893" s="79">
        <v>5150</v>
      </c>
      <c r="T1893" s="79">
        <v>0</v>
      </c>
      <c r="U1893" s="80">
        <v>343834</v>
      </c>
      <c r="V1893" s="78">
        <v>0</v>
      </c>
      <c r="W1893" s="78">
        <v>2</v>
      </c>
      <c r="X1893" s="11" t="str">
        <f ca="1">IF(ISBLANK(BudgetsQTable[[#This Row],[budg_seq_yr]]),"FY"&amp;fiscalyear,"FY"&amp;fiscalyear-1+BudgetsQTable[[#This Row],[budg_seq_yr]])</f>
        <v>FY19</v>
      </c>
      <c r="Y1893" s="79">
        <v>343834</v>
      </c>
      <c r="Z1893" s="78" t="s">
        <v>2869</v>
      </c>
      <c r="AA1893" s="78" t="s">
        <v>468</v>
      </c>
      <c r="AB1893" s="76" t="s">
        <v>2821</v>
      </c>
      <c r="AC1893" s="78" t="s">
        <v>468</v>
      </c>
    </row>
    <row r="1894" spans="1:29" x14ac:dyDescent="0.35">
      <c r="A1894" s="10" t="s">
        <v>1965</v>
      </c>
      <c r="B1894" s="76" t="s">
        <v>2863</v>
      </c>
      <c r="C1894" s="76">
        <f>C1893+(BudgetsQTable[[#This Row],[lead]]&lt;&gt;K1893)</f>
        <v>236</v>
      </c>
      <c r="D1894" s="76">
        <f>D1893*(BudgetsQTable[[#This Row],[lead]]=K1893)+(BudgetsQTable[[#This Row],[prop_id]]&lt;&gt;A1893)</f>
        <v>1</v>
      </c>
      <c r="E1894" s="77">
        <v>43005.621527777781</v>
      </c>
      <c r="F1894" s="78" t="s">
        <v>2868</v>
      </c>
      <c r="G1894" s="78" t="s">
        <v>2869</v>
      </c>
      <c r="H1894" s="78" t="s">
        <v>468</v>
      </c>
      <c r="I1894" s="76" t="s">
        <v>800</v>
      </c>
      <c r="J1894" s="76" t="s">
        <v>753</v>
      </c>
      <c r="K1894" s="78" t="s">
        <v>1965</v>
      </c>
      <c r="L1894" s="7" t="str">
        <f>IF(BudgetsQTable[[#This Row],[pi_last_name]]=" ","",HYPERLINK("https://www.ejacket.nsf.gov/ej/showProposal.do?Continue=Y&amp;ID="&amp;BudgetsQTable[[#This Row],[prop_id]],BudgetsQTable[[#This Row],[prop_id]]))</f>
        <v/>
      </c>
      <c r="M1894" s="78" t="s">
        <v>753</v>
      </c>
      <c r="N1894" s="7" t="str">
        <f>IF(BudgetsQTable[[#This Row],[pi_last_name]]=" ","",HYPERLINK("mailto:"&amp;BudgetsQTable[[#This Row],[pi_email]]&amp;"&amp;subject=Your NSF Proposal:  "&amp;BudgetsQTable[[#This Row],[prop_id]],BudgetsQTable[[#This Row],[pi_email]]))</f>
        <v/>
      </c>
      <c r="O1894" s="78" t="s">
        <v>753</v>
      </c>
      <c r="P1894" s="78">
        <v>1</v>
      </c>
      <c r="Q1894" s="78">
        <v>0.5</v>
      </c>
      <c r="R1894" s="79">
        <v>61532</v>
      </c>
      <c r="S1894" s="79">
        <v>5304</v>
      </c>
      <c r="T1894" s="79">
        <v>0</v>
      </c>
      <c r="U1894" s="80">
        <v>311246</v>
      </c>
      <c r="V1894" s="78">
        <v>0</v>
      </c>
      <c r="W1894" s="78">
        <v>3</v>
      </c>
      <c r="X1894" s="11" t="str">
        <f ca="1">IF(ISBLANK(BudgetsQTable[[#This Row],[budg_seq_yr]]),"FY"&amp;fiscalyear,"FY"&amp;fiscalyear-1+BudgetsQTable[[#This Row],[budg_seq_yr]])</f>
        <v>FY20</v>
      </c>
      <c r="Y1894" s="79">
        <v>311246</v>
      </c>
      <c r="Z1894" s="78" t="s">
        <v>2869</v>
      </c>
      <c r="AA1894" s="78" t="s">
        <v>468</v>
      </c>
      <c r="AB1894" s="76" t="s">
        <v>2821</v>
      </c>
      <c r="AC1894" s="78" t="s">
        <v>468</v>
      </c>
    </row>
    <row r="1895" spans="1:29" x14ac:dyDescent="0.35">
      <c r="A1895" s="10" t="s">
        <v>1968</v>
      </c>
      <c r="B1895" s="76" t="s">
        <v>2824</v>
      </c>
      <c r="C1895" s="76">
        <f>C1894+(BudgetsQTable[[#This Row],[lead]]&lt;&gt;K1894)</f>
        <v>237</v>
      </c>
      <c r="D1895" s="76">
        <f>D1894*(BudgetsQTable[[#This Row],[lead]]=K1894)+(BudgetsQTable[[#This Row],[prop_id]]&lt;&gt;A1894)</f>
        <v>1</v>
      </c>
      <c r="E1895" s="77">
        <v>43005.62222222222</v>
      </c>
      <c r="F1895" s="78" t="s">
        <v>2868</v>
      </c>
      <c r="G1895" s="78" t="s">
        <v>2869</v>
      </c>
      <c r="H1895" s="78" t="s">
        <v>466</v>
      </c>
      <c r="I1895" s="76" t="s">
        <v>838</v>
      </c>
      <c r="J1895" s="76" t="s">
        <v>4343</v>
      </c>
      <c r="K1895" s="78" t="s">
        <v>1968</v>
      </c>
      <c r="L1895" s="7" t="str">
        <f>IF(BudgetsQTable[[#This Row],[pi_last_name]]=" ","",HYPERLINK("https://www.ejacket.nsf.gov/ej/showProposal.do?Continue=Y&amp;ID="&amp;BudgetsQTable[[#This Row],[prop_id]],BudgetsQTable[[#This Row],[prop_id]]))</f>
        <v>1763808</v>
      </c>
      <c r="M1895" s="78" t="s">
        <v>1969</v>
      </c>
      <c r="N1895" s="7" t="str">
        <f>IF(BudgetsQTable[[#This Row],[pi_last_name]]=" ","",HYPERLINK("mailto:"&amp;BudgetsQTable[[#This Row],[pi_email]]&amp;"&amp;subject=Your NSF Proposal:  "&amp;BudgetsQTable[[#This Row],[prop_id]],BudgetsQTable[[#This Row],[pi_email]]))</f>
        <v>taufer@acm.org</v>
      </c>
      <c r="O1895" s="78" t="s">
        <v>710</v>
      </c>
      <c r="P1895" s="78"/>
      <c r="Q1895" s="78"/>
      <c r="R1895" s="79"/>
      <c r="S1895" s="79"/>
      <c r="T1895" s="79"/>
      <c r="U1895" s="80"/>
      <c r="V1895" s="78">
        <v>0</v>
      </c>
      <c r="W1895" s="78"/>
      <c r="X1895" s="11" t="str">
        <f ca="1">IF(ISBLANK(BudgetsQTable[[#This Row],[budg_seq_yr]]),"FY"&amp;fiscalyear,"FY"&amp;fiscalyear-1+BudgetsQTable[[#This Row],[budg_seq_yr]])</f>
        <v>FY18</v>
      </c>
      <c r="Y1895" s="79">
        <v>770711</v>
      </c>
      <c r="Z1895" s="78" t="s">
        <v>2869</v>
      </c>
      <c r="AA1895" s="78" t="s">
        <v>466</v>
      </c>
      <c r="AB1895" s="76" t="s">
        <v>2821</v>
      </c>
      <c r="AC1895" s="78" t="s">
        <v>3364</v>
      </c>
    </row>
    <row r="1896" spans="1:29" x14ac:dyDescent="0.35">
      <c r="A1896" s="10" t="s">
        <v>1968</v>
      </c>
      <c r="B1896" s="76" t="s">
        <v>2824</v>
      </c>
      <c r="C1896" s="76">
        <f>C1895+(BudgetsQTable[[#This Row],[lead]]&lt;&gt;K1895)</f>
        <v>237</v>
      </c>
      <c r="D1896" s="76">
        <f>D1895*(BudgetsQTable[[#This Row],[lead]]=K1895)+(BudgetsQTable[[#This Row],[prop_id]]&lt;&gt;A1895)</f>
        <v>1</v>
      </c>
      <c r="E1896" s="77">
        <v>43005.62222222222</v>
      </c>
      <c r="F1896" s="78" t="s">
        <v>2868</v>
      </c>
      <c r="G1896" s="78" t="s">
        <v>2869</v>
      </c>
      <c r="H1896" s="78" t="s">
        <v>466</v>
      </c>
      <c r="I1896" s="76" t="s">
        <v>838</v>
      </c>
      <c r="J1896" s="76" t="s">
        <v>753</v>
      </c>
      <c r="K1896" s="78" t="s">
        <v>1968</v>
      </c>
      <c r="L1896" s="7" t="str">
        <f>IF(BudgetsQTable[[#This Row],[pi_last_name]]=" ","",HYPERLINK("https://www.ejacket.nsf.gov/ej/showProposal.do?Continue=Y&amp;ID="&amp;BudgetsQTable[[#This Row],[prop_id]],BudgetsQTable[[#This Row],[prop_id]]))</f>
        <v/>
      </c>
      <c r="M1896" s="78" t="s">
        <v>753</v>
      </c>
      <c r="N1896" s="7" t="str">
        <f>IF(BudgetsQTable[[#This Row],[pi_last_name]]=" ","",HYPERLINK("mailto:"&amp;BudgetsQTable[[#This Row],[pi_email]]&amp;"&amp;subject=Your NSF Proposal:  "&amp;BudgetsQTable[[#This Row],[prop_id]],BudgetsQTable[[#This Row],[pi_email]]))</f>
        <v/>
      </c>
      <c r="O1896" s="78" t="s">
        <v>753</v>
      </c>
      <c r="P1896" s="78">
        <v>2</v>
      </c>
      <c r="Q1896" s="78">
        <v>2</v>
      </c>
      <c r="R1896" s="79">
        <v>40000</v>
      </c>
      <c r="S1896" s="79">
        <v>3000</v>
      </c>
      <c r="T1896" s="79">
        <v>0</v>
      </c>
      <c r="U1896" s="80">
        <v>259646</v>
      </c>
      <c r="V1896" s="78">
        <v>0</v>
      </c>
      <c r="W1896" s="78">
        <v>1</v>
      </c>
      <c r="X1896" s="11" t="str">
        <f ca="1">IF(ISBLANK(BudgetsQTable[[#This Row],[budg_seq_yr]]),"FY"&amp;fiscalyear,"FY"&amp;fiscalyear-1+BudgetsQTable[[#This Row],[budg_seq_yr]])</f>
        <v>FY18</v>
      </c>
      <c r="Y1896" s="79">
        <v>259646</v>
      </c>
      <c r="Z1896" s="78" t="s">
        <v>2869</v>
      </c>
      <c r="AA1896" s="78" t="s">
        <v>466</v>
      </c>
      <c r="AB1896" s="76" t="s">
        <v>2821</v>
      </c>
      <c r="AC1896" s="78" t="s">
        <v>3364</v>
      </c>
    </row>
    <row r="1897" spans="1:29" x14ac:dyDescent="0.35">
      <c r="A1897" s="10" t="s">
        <v>1968</v>
      </c>
      <c r="B1897" s="76" t="s">
        <v>2824</v>
      </c>
      <c r="C1897" s="76">
        <f>C1896+(BudgetsQTable[[#This Row],[lead]]&lt;&gt;K1896)</f>
        <v>237</v>
      </c>
      <c r="D1897" s="76">
        <f>D1896*(BudgetsQTable[[#This Row],[lead]]=K1896)+(BudgetsQTable[[#This Row],[prop_id]]&lt;&gt;A1896)</f>
        <v>1</v>
      </c>
      <c r="E1897" s="77">
        <v>43005.62222222222</v>
      </c>
      <c r="F1897" s="78" t="s">
        <v>2868</v>
      </c>
      <c r="G1897" s="78" t="s">
        <v>2869</v>
      </c>
      <c r="H1897" s="78" t="s">
        <v>466</v>
      </c>
      <c r="I1897" s="76" t="s">
        <v>838</v>
      </c>
      <c r="J1897" s="76" t="s">
        <v>753</v>
      </c>
      <c r="K1897" s="78" t="s">
        <v>1968</v>
      </c>
      <c r="L1897" s="7" t="str">
        <f>IF(BudgetsQTable[[#This Row],[pi_last_name]]=" ","",HYPERLINK("https://www.ejacket.nsf.gov/ej/showProposal.do?Continue=Y&amp;ID="&amp;BudgetsQTable[[#This Row],[prop_id]],BudgetsQTable[[#This Row],[prop_id]]))</f>
        <v/>
      </c>
      <c r="M1897" s="78" t="s">
        <v>753</v>
      </c>
      <c r="N1897" s="7" t="str">
        <f>IF(BudgetsQTable[[#This Row],[pi_last_name]]=" ","",HYPERLINK("mailto:"&amp;BudgetsQTable[[#This Row],[pi_email]]&amp;"&amp;subject=Your NSF Proposal:  "&amp;BudgetsQTable[[#This Row],[prop_id]],BudgetsQTable[[#This Row],[pi_email]]))</f>
        <v/>
      </c>
      <c r="O1897" s="78" t="s">
        <v>753</v>
      </c>
      <c r="P1897" s="78">
        <v>2</v>
      </c>
      <c r="Q1897" s="78">
        <v>2</v>
      </c>
      <c r="R1897" s="79">
        <v>40800</v>
      </c>
      <c r="S1897" s="79">
        <v>3000</v>
      </c>
      <c r="T1897" s="79">
        <v>0</v>
      </c>
      <c r="U1897" s="80">
        <v>257953</v>
      </c>
      <c r="V1897" s="78">
        <v>0</v>
      </c>
      <c r="W1897" s="78">
        <v>2</v>
      </c>
      <c r="X1897" s="11" t="str">
        <f ca="1">IF(ISBLANK(BudgetsQTable[[#This Row],[budg_seq_yr]]),"FY"&amp;fiscalyear,"FY"&amp;fiscalyear-1+BudgetsQTable[[#This Row],[budg_seq_yr]])</f>
        <v>FY19</v>
      </c>
      <c r="Y1897" s="79">
        <v>257953</v>
      </c>
      <c r="Z1897" s="78" t="s">
        <v>2869</v>
      </c>
      <c r="AA1897" s="78" t="s">
        <v>466</v>
      </c>
      <c r="AB1897" s="76" t="s">
        <v>2821</v>
      </c>
      <c r="AC1897" s="78" t="s">
        <v>3364</v>
      </c>
    </row>
    <row r="1898" spans="1:29" x14ac:dyDescent="0.35">
      <c r="A1898" s="10" t="s">
        <v>1968</v>
      </c>
      <c r="B1898" s="76" t="s">
        <v>2824</v>
      </c>
      <c r="C1898" s="76">
        <f>C1897+(BudgetsQTable[[#This Row],[lead]]&lt;&gt;K1897)</f>
        <v>237</v>
      </c>
      <c r="D1898" s="76">
        <f>D1897*(BudgetsQTable[[#This Row],[lead]]=K1897)+(BudgetsQTable[[#This Row],[prop_id]]&lt;&gt;A1897)</f>
        <v>1</v>
      </c>
      <c r="E1898" s="77">
        <v>43005.62222222222</v>
      </c>
      <c r="F1898" s="78" t="s">
        <v>2868</v>
      </c>
      <c r="G1898" s="78" t="s">
        <v>2869</v>
      </c>
      <c r="H1898" s="78" t="s">
        <v>466</v>
      </c>
      <c r="I1898" s="76" t="s">
        <v>838</v>
      </c>
      <c r="J1898" s="76" t="s">
        <v>753</v>
      </c>
      <c r="K1898" s="78" t="s">
        <v>1968</v>
      </c>
      <c r="L1898" s="7" t="str">
        <f>IF(BudgetsQTable[[#This Row],[pi_last_name]]=" ","",HYPERLINK("https://www.ejacket.nsf.gov/ej/showProposal.do?Continue=Y&amp;ID="&amp;BudgetsQTable[[#This Row],[prop_id]],BudgetsQTable[[#This Row],[prop_id]]))</f>
        <v/>
      </c>
      <c r="M1898" s="78" t="s">
        <v>753</v>
      </c>
      <c r="N1898" s="7" t="str">
        <f>IF(BudgetsQTable[[#This Row],[pi_last_name]]=" ","",HYPERLINK("mailto:"&amp;BudgetsQTable[[#This Row],[pi_email]]&amp;"&amp;subject=Your NSF Proposal:  "&amp;BudgetsQTable[[#This Row],[prop_id]],BudgetsQTable[[#This Row],[pi_email]]))</f>
        <v/>
      </c>
      <c r="O1898" s="78" t="s">
        <v>753</v>
      </c>
      <c r="P1898" s="78">
        <v>2</v>
      </c>
      <c r="Q1898" s="78">
        <v>2</v>
      </c>
      <c r="R1898" s="79">
        <v>41616</v>
      </c>
      <c r="S1898" s="79">
        <v>3000</v>
      </c>
      <c r="T1898" s="79">
        <v>0</v>
      </c>
      <c r="U1898" s="80">
        <v>253112</v>
      </c>
      <c r="V1898" s="78">
        <v>0</v>
      </c>
      <c r="W1898" s="78">
        <v>3</v>
      </c>
      <c r="X1898" s="11" t="str">
        <f ca="1">IF(ISBLANK(BudgetsQTable[[#This Row],[budg_seq_yr]]),"FY"&amp;fiscalyear,"FY"&amp;fiscalyear-1+BudgetsQTable[[#This Row],[budg_seq_yr]])</f>
        <v>FY20</v>
      </c>
      <c r="Y1898" s="79">
        <v>253112</v>
      </c>
      <c r="Z1898" s="78" t="s">
        <v>2869</v>
      </c>
      <c r="AA1898" s="78" t="s">
        <v>466</v>
      </c>
      <c r="AB1898" s="76" t="s">
        <v>2821</v>
      </c>
      <c r="AC1898" s="78" t="s">
        <v>3364</v>
      </c>
    </row>
    <row r="1899" spans="1:29" x14ac:dyDescent="0.35">
      <c r="A1899" s="10" t="s">
        <v>4344</v>
      </c>
      <c r="B1899" s="76" t="s">
        <v>2834</v>
      </c>
      <c r="C1899" s="76">
        <f>C1898+(BudgetsQTable[[#This Row],[lead]]&lt;&gt;K1898)</f>
        <v>237</v>
      </c>
      <c r="D1899" s="76">
        <f>D1898*(BudgetsQTable[[#This Row],[lead]]=K1898)+(BudgetsQTable[[#This Row],[prop_id]]&lt;&gt;A1898)</f>
        <v>2</v>
      </c>
      <c r="E1899" s="77">
        <v>43005.768055555556</v>
      </c>
      <c r="F1899" s="78" t="s">
        <v>2868</v>
      </c>
      <c r="G1899" s="78" t="s">
        <v>2869</v>
      </c>
      <c r="H1899" s="78" t="s">
        <v>466</v>
      </c>
      <c r="I1899" s="76" t="s">
        <v>838</v>
      </c>
      <c r="J1899" s="76" t="s">
        <v>4347</v>
      </c>
      <c r="K1899" s="78" t="s">
        <v>1968</v>
      </c>
      <c r="L1899" s="7" t="str">
        <f>IF(BudgetsQTable[[#This Row],[pi_last_name]]=" ","",HYPERLINK("https://www.ejacket.nsf.gov/ej/showProposal.do?Continue=Y&amp;ID="&amp;BudgetsQTable[[#This Row],[prop_id]],BudgetsQTable[[#This Row],[prop_id]]))</f>
        <v>1764084</v>
      </c>
      <c r="M1899" s="78" t="s">
        <v>4345</v>
      </c>
      <c r="N1899" s="7" t="str">
        <f>IF(BudgetsQTable[[#This Row],[pi_last_name]]=" ","",HYPERLINK("mailto:"&amp;BudgetsQTable[[#This Row],[pi_email]]&amp;"&amp;subject=Your NSF Proposal:  "&amp;BudgetsQTable[[#This Row],[prop_id]],BudgetsQTable[[#This Row],[pi_email]]))</f>
        <v>estrada@cs.unm.edu</v>
      </c>
      <c r="O1899" s="78" t="s">
        <v>3800</v>
      </c>
      <c r="P1899" s="78"/>
      <c r="Q1899" s="78"/>
      <c r="R1899" s="79"/>
      <c r="S1899" s="79"/>
      <c r="T1899" s="79"/>
      <c r="U1899" s="80"/>
      <c r="V1899" s="78">
        <v>0</v>
      </c>
      <c r="W1899" s="78"/>
      <c r="X1899" s="11" t="str">
        <f ca="1">IF(ISBLANK(BudgetsQTable[[#This Row],[budg_seq_yr]]),"FY"&amp;fiscalyear,"FY"&amp;fiscalyear-1+BudgetsQTable[[#This Row],[budg_seq_yr]])</f>
        <v>FY18</v>
      </c>
      <c r="Y1899" s="79">
        <v>429289</v>
      </c>
      <c r="Z1899" s="78" t="s">
        <v>2869</v>
      </c>
      <c r="AA1899" s="78" t="s">
        <v>466</v>
      </c>
      <c r="AB1899" s="76" t="s">
        <v>2821</v>
      </c>
      <c r="AC1899" s="78" t="s">
        <v>3364</v>
      </c>
    </row>
    <row r="1900" spans="1:29" x14ac:dyDescent="0.35">
      <c r="A1900" s="10" t="s">
        <v>4344</v>
      </c>
      <c r="B1900" s="76" t="s">
        <v>2834</v>
      </c>
      <c r="C1900" s="76">
        <f>C1899+(BudgetsQTable[[#This Row],[lead]]&lt;&gt;K1899)</f>
        <v>237</v>
      </c>
      <c r="D1900" s="76">
        <f>D1899*(BudgetsQTable[[#This Row],[lead]]=K1899)+(BudgetsQTable[[#This Row],[prop_id]]&lt;&gt;A1899)</f>
        <v>2</v>
      </c>
      <c r="E1900" s="77">
        <v>43005.768055555556</v>
      </c>
      <c r="F1900" s="78" t="s">
        <v>2868</v>
      </c>
      <c r="G1900" s="78" t="s">
        <v>2869</v>
      </c>
      <c r="H1900" s="78" t="s">
        <v>466</v>
      </c>
      <c r="I1900" s="76" t="s">
        <v>838</v>
      </c>
      <c r="J1900" s="76" t="s">
        <v>753</v>
      </c>
      <c r="K1900" s="78" t="s">
        <v>1968</v>
      </c>
      <c r="L1900" s="7" t="str">
        <f>IF(BudgetsQTable[[#This Row],[pi_last_name]]=" ","",HYPERLINK("https://www.ejacket.nsf.gov/ej/showProposal.do?Continue=Y&amp;ID="&amp;BudgetsQTable[[#This Row],[prop_id]],BudgetsQTable[[#This Row],[prop_id]]))</f>
        <v/>
      </c>
      <c r="M1900" s="78" t="s">
        <v>753</v>
      </c>
      <c r="N1900" s="7" t="str">
        <f>IF(BudgetsQTable[[#This Row],[pi_last_name]]=" ","",HYPERLINK("mailto:"&amp;BudgetsQTable[[#This Row],[pi_email]]&amp;"&amp;subject=Your NSF Proposal:  "&amp;BudgetsQTable[[#This Row],[prop_id]],BudgetsQTable[[#This Row],[pi_email]]))</f>
        <v/>
      </c>
      <c r="O1900" s="78" t="s">
        <v>753</v>
      </c>
      <c r="P1900" s="78">
        <v>1</v>
      </c>
      <c r="Q1900" s="78">
        <v>0.5</v>
      </c>
      <c r="R1900" s="79">
        <v>0</v>
      </c>
      <c r="S1900" s="79">
        <v>6000</v>
      </c>
      <c r="T1900" s="79">
        <v>0</v>
      </c>
      <c r="U1900" s="80">
        <v>142719</v>
      </c>
      <c r="V1900" s="78">
        <v>0</v>
      </c>
      <c r="W1900" s="78">
        <v>1</v>
      </c>
      <c r="X1900" s="11" t="str">
        <f ca="1">IF(ISBLANK(BudgetsQTable[[#This Row],[budg_seq_yr]]),"FY"&amp;fiscalyear,"FY"&amp;fiscalyear-1+BudgetsQTable[[#This Row],[budg_seq_yr]])</f>
        <v>FY18</v>
      </c>
      <c r="Y1900" s="79">
        <v>142719</v>
      </c>
      <c r="Z1900" s="78" t="s">
        <v>2869</v>
      </c>
      <c r="AA1900" s="78" t="s">
        <v>466</v>
      </c>
      <c r="AB1900" s="76" t="s">
        <v>2821</v>
      </c>
      <c r="AC1900" s="78" t="s">
        <v>3364</v>
      </c>
    </row>
    <row r="1901" spans="1:29" x14ac:dyDescent="0.35">
      <c r="A1901" s="10" t="s">
        <v>4344</v>
      </c>
      <c r="B1901" s="76" t="s">
        <v>2834</v>
      </c>
      <c r="C1901" s="76">
        <f>C1900+(BudgetsQTable[[#This Row],[lead]]&lt;&gt;K1900)</f>
        <v>237</v>
      </c>
      <c r="D1901" s="76">
        <f>D1900*(BudgetsQTable[[#This Row],[lead]]=K1900)+(BudgetsQTable[[#This Row],[prop_id]]&lt;&gt;A1900)</f>
        <v>2</v>
      </c>
      <c r="E1901" s="77">
        <v>43005.768055555556</v>
      </c>
      <c r="F1901" s="78" t="s">
        <v>2868</v>
      </c>
      <c r="G1901" s="78" t="s">
        <v>2869</v>
      </c>
      <c r="H1901" s="78" t="s">
        <v>466</v>
      </c>
      <c r="I1901" s="76" t="s">
        <v>838</v>
      </c>
      <c r="J1901" s="76" t="s">
        <v>753</v>
      </c>
      <c r="K1901" s="78" t="s">
        <v>1968</v>
      </c>
      <c r="L1901" s="7" t="str">
        <f>IF(BudgetsQTable[[#This Row],[pi_last_name]]=" ","",HYPERLINK("https://www.ejacket.nsf.gov/ej/showProposal.do?Continue=Y&amp;ID="&amp;BudgetsQTable[[#This Row],[prop_id]],BudgetsQTable[[#This Row],[prop_id]]))</f>
        <v/>
      </c>
      <c r="M1901" s="78" t="s">
        <v>753</v>
      </c>
      <c r="N1901" s="7" t="str">
        <f>IF(BudgetsQTable[[#This Row],[pi_last_name]]=" ","",HYPERLINK("mailto:"&amp;BudgetsQTable[[#This Row],[pi_email]]&amp;"&amp;subject=Your NSF Proposal:  "&amp;BudgetsQTable[[#This Row],[prop_id]],BudgetsQTable[[#This Row],[pi_email]]))</f>
        <v/>
      </c>
      <c r="O1901" s="78" t="s">
        <v>753</v>
      </c>
      <c r="P1901" s="78">
        <v>1</v>
      </c>
      <c r="Q1901" s="78">
        <v>0.5</v>
      </c>
      <c r="R1901" s="79">
        <v>0</v>
      </c>
      <c r="S1901" s="79">
        <v>6000</v>
      </c>
      <c r="T1901" s="79">
        <v>0</v>
      </c>
      <c r="U1901" s="80">
        <v>141019</v>
      </c>
      <c r="V1901" s="78">
        <v>0</v>
      </c>
      <c r="W1901" s="78">
        <v>2</v>
      </c>
      <c r="X1901" s="11" t="str">
        <f ca="1">IF(ISBLANK(BudgetsQTable[[#This Row],[budg_seq_yr]]),"FY"&amp;fiscalyear,"FY"&amp;fiscalyear-1+BudgetsQTable[[#This Row],[budg_seq_yr]])</f>
        <v>FY19</v>
      </c>
      <c r="Y1901" s="79">
        <v>141019</v>
      </c>
      <c r="Z1901" s="78" t="s">
        <v>2869</v>
      </c>
      <c r="AA1901" s="78" t="s">
        <v>466</v>
      </c>
      <c r="AB1901" s="76" t="s">
        <v>2821</v>
      </c>
      <c r="AC1901" s="78" t="s">
        <v>3364</v>
      </c>
    </row>
    <row r="1902" spans="1:29" x14ac:dyDescent="0.35">
      <c r="A1902" s="10" t="s">
        <v>4344</v>
      </c>
      <c r="B1902" s="76" t="s">
        <v>2834</v>
      </c>
      <c r="C1902" s="76">
        <f>C1901+(BudgetsQTable[[#This Row],[lead]]&lt;&gt;K1901)</f>
        <v>237</v>
      </c>
      <c r="D1902" s="76">
        <f>D1901*(BudgetsQTable[[#This Row],[lead]]=K1901)+(BudgetsQTable[[#This Row],[prop_id]]&lt;&gt;A1901)</f>
        <v>2</v>
      </c>
      <c r="E1902" s="77">
        <v>43005.768055555556</v>
      </c>
      <c r="F1902" s="78" t="s">
        <v>2868</v>
      </c>
      <c r="G1902" s="78" t="s">
        <v>2869</v>
      </c>
      <c r="H1902" s="78" t="s">
        <v>466</v>
      </c>
      <c r="I1902" s="76" t="s">
        <v>838</v>
      </c>
      <c r="J1902" s="76" t="s">
        <v>753</v>
      </c>
      <c r="K1902" s="78" t="s">
        <v>1968</v>
      </c>
      <c r="L1902" s="7" t="str">
        <f>IF(BudgetsQTable[[#This Row],[pi_last_name]]=" ","",HYPERLINK("https://www.ejacket.nsf.gov/ej/showProposal.do?Continue=Y&amp;ID="&amp;BudgetsQTable[[#This Row],[prop_id]],BudgetsQTable[[#This Row],[prop_id]]))</f>
        <v/>
      </c>
      <c r="M1902" s="78" t="s">
        <v>753</v>
      </c>
      <c r="N1902" s="7" t="str">
        <f>IF(BudgetsQTable[[#This Row],[pi_last_name]]=" ","",HYPERLINK("mailto:"&amp;BudgetsQTable[[#This Row],[pi_email]]&amp;"&amp;subject=Your NSF Proposal:  "&amp;BudgetsQTable[[#This Row],[prop_id]],BudgetsQTable[[#This Row],[pi_email]]))</f>
        <v/>
      </c>
      <c r="O1902" s="78" t="s">
        <v>753</v>
      </c>
      <c r="P1902" s="78">
        <v>1</v>
      </c>
      <c r="Q1902" s="78">
        <v>0.5</v>
      </c>
      <c r="R1902" s="79">
        <v>0</v>
      </c>
      <c r="S1902" s="79">
        <v>6000</v>
      </c>
      <c r="T1902" s="79">
        <v>0</v>
      </c>
      <c r="U1902" s="80">
        <v>145551</v>
      </c>
      <c r="V1902" s="78">
        <v>0</v>
      </c>
      <c r="W1902" s="78">
        <v>3</v>
      </c>
      <c r="X1902" s="11" t="str">
        <f ca="1">IF(ISBLANK(BudgetsQTable[[#This Row],[budg_seq_yr]]),"FY"&amp;fiscalyear,"FY"&amp;fiscalyear-1+BudgetsQTable[[#This Row],[budg_seq_yr]])</f>
        <v>FY20</v>
      </c>
      <c r="Y1902" s="79">
        <v>145551</v>
      </c>
      <c r="Z1902" s="78" t="s">
        <v>2869</v>
      </c>
      <c r="AA1902" s="78" t="s">
        <v>466</v>
      </c>
      <c r="AB1902" s="76" t="s">
        <v>2821</v>
      </c>
      <c r="AC1902" s="78" t="s">
        <v>3364</v>
      </c>
    </row>
    <row r="1903" spans="1:29" x14ac:dyDescent="0.35">
      <c r="A1903" s="10" t="s">
        <v>1975</v>
      </c>
      <c r="B1903" s="76" t="s">
        <v>2863</v>
      </c>
      <c r="C1903" s="76">
        <f>C1902+(BudgetsQTable[[#This Row],[lead]]&lt;&gt;K1902)</f>
        <v>238</v>
      </c>
      <c r="D1903" s="76">
        <f>D1902*(BudgetsQTable[[#This Row],[lead]]=K1902)+(BudgetsQTable[[#This Row],[prop_id]]&lt;&gt;A1902)</f>
        <v>1</v>
      </c>
      <c r="E1903" s="77">
        <v>43005.622916666667</v>
      </c>
      <c r="F1903" s="78" t="s">
        <v>2817</v>
      </c>
      <c r="G1903" s="78" t="s">
        <v>2818</v>
      </c>
      <c r="H1903" s="78" t="s">
        <v>476</v>
      </c>
      <c r="I1903" s="76" t="s">
        <v>948</v>
      </c>
      <c r="J1903" s="76" t="s">
        <v>4351</v>
      </c>
      <c r="K1903" s="78" t="s">
        <v>1975</v>
      </c>
      <c r="L1903" s="7" t="str">
        <f>IF(BudgetsQTable[[#This Row],[pi_last_name]]=" ","",HYPERLINK("https://www.ejacket.nsf.gov/ej/showProposal.do?Continue=Y&amp;ID="&amp;BudgetsQTable[[#This Row],[prop_id]],BudgetsQTable[[#This Row],[prop_id]]))</f>
        <v>1763809</v>
      </c>
      <c r="M1903" s="78" t="s">
        <v>1976</v>
      </c>
      <c r="N1903" s="7" t="str">
        <f>IF(BudgetsQTable[[#This Row],[pi_last_name]]=" ","",HYPERLINK("mailto:"&amp;BudgetsQTable[[#This Row],[pi_email]]&amp;"&amp;subject=Your NSF Proposal:  "&amp;BudgetsQTable[[#This Row],[prop_id]],BudgetsQTable[[#This Row],[pi_email]]))</f>
        <v>gligoric@utexas.edu</v>
      </c>
      <c r="O1903" s="78" t="s">
        <v>2827</v>
      </c>
      <c r="P1903" s="78"/>
      <c r="Q1903" s="78"/>
      <c r="R1903" s="79"/>
      <c r="S1903" s="79"/>
      <c r="T1903" s="79"/>
      <c r="U1903" s="80"/>
      <c r="V1903" s="78">
        <v>0</v>
      </c>
      <c r="W1903" s="78"/>
      <c r="X1903" s="11" t="str">
        <f ca="1">IF(ISBLANK(BudgetsQTable[[#This Row],[budg_seq_yr]]),"FY"&amp;fiscalyear,"FY"&amp;fiscalyear-1+BudgetsQTable[[#This Row],[budg_seq_yr]])</f>
        <v>FY18</v>
      </c>
      <c r="Y1903" s="79">
        <v>1199886</v>
      </c>
      <c r="Z1903" s="78" t="s">
        <v>2818</v>
      </c>
      <c r="AA1903" s="78" t="s">
        <v>476</v>
      </c>
      <c r="AB1903" s="76" t="s">
        <v>2821</v>
      </c>
      <c r="AC1903" s="78" t="s">
        <v>3036</v>
      </c>
    </row>
    <row r="1904" spans="1:29" x14ac:dyDescent="0.35">
      <c r="A1904" s="10" t="s">
        <v>1975</v>
      </c>
      <c r="B1904" s="76" t="s">
        <v>2863</v>
      </c>
      <c r="C1904" s="76">
        <f>C1903+(BudgetsQTable[[#This Row],[lead]]&lt;&gt;K1903)</f>
        <v>238</v>
      </c>
      <c r="D1904" s="76">
        <f>D1903*(BudgetsQTable[[#This Row],[lead]]=K1903)+(BudgetsQTable[[#This Row],[prop_id]]&lt;&gt;A1903)</f>
        <v>1</v>
      </c>
      <c r="E1904" s="77">
        <v>43005.622916666667</v>
      </c>
      <c r="F1904" s="78" t="s">
        <v>2817</v>
      </c>
      <c r="G1904" s="78" t="s">
        <v>2818</v>
      </c>
      <c r="H1904" s="78" t="s">
        <v>476</v>
      </c>
      <c r="I1904" s="76" t="s">
        <v>948</v>
      </c>
      <c r="J1904" s="76" t="s">
        <v>753</v>
      </c>
      <c r="K1904" s="78" t="s">
        <v>1975</v>
      </c>
      <c r="L1904" s="7" t="str">
        <f>IF(BudgetsQTable[[#This Row],[pi_last_name]]=" ","",HYPERLINK("https://www.ejacket.nsf.gov/ej/showProposal.do?Continue=Y&amp;ID="&amp;BudgetsQTable[[#This Row],[prop_id]],BudgetsQTable[[#This Row],[prop_id]]))</f>
        <v/>
      </c>
      <c r="M1904" s="78" t="s">
        <v>753</v>
      </c>
      <c r="N1904" s="7" t="str">
        <f>IF(BudgetsQTable[[#This Row],[pi_last_name]]=" ","",HYPERLINK("mailto:"&amp;BudgetsQTable[[#This Row],[pi_email]]&amp;"&amp;subject=Your NSF Proposal:  "&amp;BudgetsQTable[[#This Row],[prop_id]],BudgetsQTable[[#This Row],[pi_email]]))</f>
        <v/>
      </c>
      <c r="O1904" s="78" t="s">
        <v>753</v>
      </c>
      <c r="P1904" s="78">
        <v>4</v>
      </c>
      <c r="Q1904" s="78">
        <v>2</v>
      </c>
      <c r="R1904" s="79">
        <v>0</v>
      </c>
      <c r="S1904" s="79">
        <v>5000</v>
      </c>
      <c r="T1904" s="79">
        <v>0</v>
      </c>
      <c r="U1904" s="80">
        <v>286951</v>
      </c>
      <c r="V1904" s="78">
        <v>0</v>
      </c>
      <c r="W1904" s="78">
        <v>1</v>
      </c>
      <c r="X1904" s="11" t="str">
        <f ca="1">IF(ISBLANK(BudgetsQTable[[#This Row],[budg_seq_yr]]),"FY"&amp;fiscalyear,"FY"&amp;fiscalyear-1+BudgetsQTable[[#This Row],[budg_seq_yr]])</f>
        <v>FY18</v>
      </c>
      <c r="Y1904" s="79">
        <v>286951</v>
      </c>
      <c r="Z1904" s="78" t="s">
        <v>2818</v>
      </c>
      <c r="AA1904" s="78" t="s">
        <v>476</v>
      </c>
      <c r="AB1904" s="76" t="s">
        <v>2821</v>
      </c>
      <c r="AC1904" s="78" t="s">
        <v>3036</v>
      </c>
    </row>
    <row r="1905" spans="1:29" x14ac:dyDescent="0.35">
      <c r="A1905" s="10" t="s">
        <v>1975</v>
      </c>
      <c r="B1905" s="76" t="s">
        <v>2863</v>
      </c>
      <c r="C1905" s="76">
        <f>C1904+(BudgetsQTable[[#This Row],[lead]]&lt;&gt;K1904)</f>
        <v>238</v>
      </c>
      <c r="D1905" s="76">
        <f>D1904*(BudgetsQTable[[#This Row],[lead]]=K1904)+(BudgetsQTable[[#This Row],[prop_id]]&lt;&gt;A1904)</f>
        <v>1</v>
      </c>
      <c r="E1905" s="77">
        <v>43005.622916666667</v>
      </c>
      <c r="F1905" s="78" t="s">
        <v>2817</v>
      </c>
      <c r="G1905" s="78" t="s">
        <v>2818</v>
      </c>
      <c r="H1905" s="78" t="s">
        <v>476</v>
      </c>
      <c r="I1905" s="76" t="s">
        <v>948</v>
      </c>
      <c r="J1905" s="76" t="s">
        <v>753</v>
      </c>
      <c r="K1905" s="78" t="s">
        <v>1975</v>
      </c>
      <c r="L1905" s="7" t="str">
        <f>IF(BudgetsQTable[[#This Row],[pi_last_name]]=" ","",HYPERLINK("https://www.ejacket.nsf.gov/ej/showProposal.do?Continue=Y&amp;ID="&amp;BudgetsQTable[[#This Row],[prop_id]],BudgetsQTable[[#This Row],[prop_id]]))</f>
        <v/>
      </c>
      <c r="M1905" s="78" t="s">
        <v>753</v>
      </c>
      <c r="N1905" s="7" t="str">
        <f>IF(BudgetsQTable[[#This Row],[pi_last_name]]=" ","",HYPERLINK("mailto:"&amp;BudgetsQTable[[#This Row],[pi_email]]&amp;"&amp;subject=Your NSF Proposal:  "&amp;BudgetsQTable[[#This Row],[prop_id]],BudgetsQTable[[#This Row],[pi_email]]))</f>
        <v/>
      </c>
      <c r="O1905" s="78" t="s">
        <v>753</v>
      </c>
      <c r="P1905" s="78">
        <v>4</v>
      </c>
      <c r="Q1905" s="78">
        <v>2</v>
      </c>
      <c r="R1905" s="79">
        <v>0</v>
      </c>
      <c r="S1905" s="79">
        <v>5000</v>
      </c>
      <c r="T1905" s="79">
        <v>0</v>
      </c>
      <c r="U1905" s="80">
        <v>295445</v>
      </c>
      <c r="V1905" s="78">
        <v>0</v>
      </c>
      <c r="W1905" s="78">
        <v>2</v>
      </c>
      <c r="X1905" s="11" t="str">
        <f ca="1">IF(ISBLANK(BudgetsQTable[[#This Row],[budg_seq_yr]]),"FY"&amp;fiscalyear,"FY"&amp;fiscalyear-1+BudgetsQTable[[#This Row],[budg_seq_yr]])</f>
        <v>FY19</v>
      </c>
      <c r="Y1905" s="79">
        <v>295445</v>
      </c>
      <c r="Z1905" s="78" t="s">
        <v>2818</v>
      </c>
      <c r="AA1905" s="78" t="s">
        <v>476</v>
      </c>
      <c r="AB1905" s="76" t="s">
        <v>2821</v>
      </c>
      <c r="AC1905" s="78" t="s">
        <v>3036</v>
      </c>
    </row>
    <row r="1906" spans="1:29" x14ac:dyDescent="0.35">
      <c r="A1906" s="10" t="s">
        <v>1975</v>
      </c>
      <c r="B1906" s="76" t="s">
        <v>2863</v>
      </c>
      <c r="C1906" s="76">
        <f>C1905+(BudgetsQTable[[#This Row],[lead]]&lt;&gt;K1905)</f>
        <v>238</v>
      </c>
      <c r="D1906" s="76">
        <f>D1905*(BudgetsQTable[[#This Row],[lead]]=K1905)+(BudgetsQTable[[#This Row],[prop_id]]&lt;&gt;A1905)</f>
        <v>1</v>
      </c>
      <c r="E1906" s="77">
        <v>43005.622916666667</v>
      </c>
      <c r="F1906" s="78" t="s">
        <v>2817</v>
      </c>
      <c r="G1906" s="78" t="s">
        <v>2818</v>
      </c>
      <c r="H1906" s="78" t="s">
        <v>476</v>
      </c>
      <c r="I1906" s="76" t="s">
        <v>948</v>
      </c>
      <c r="J1906" s="76" t="s">
        <v>753</v>
      </c>
      <c r="K1906" s="78" t="s">
        <v>1975</v>
      </c>
      <c r="L1906" s="7" t="str">
        <f>IF(BudgetsQTable[[#This Row],[pi_last_name]]=" ","",HYPERLINK("https://www.ejacket.nsf.gov/ej/showProposal.do?Continue=Y&amp;ID="&amp;BudgetsQTable[[#This Row],[prop_id]],BudgetsQTable[[#This Row],[prop_id]]))</f>
        <v/>
      </c>
      <c r="M1906" s="78" t="s">
        <v>753</v>
      </c>
      <c r="N1906" s="7" t="str">
        <f>IF(BudgetsQTable[[#This Row],[pi_last_name]]=" ","",HYPERLINK("mailto:"&amp;BudgetsQTable[[#This Row],[pi_email]]&amp;"&amp;subject=Your NSF Proposal:  "&amp;BudgetsQTable[[#This Row],[prop_id]],BudgetsQTable[[#This Row],[pi_email]]))</f>
        <v/>
      </c>
      <c r="O1906" s="78" t="s">
        <v>753</v>
      </c>
      <c r="P1906" s="78">
        <v>4</v>
      </c>
      <c r="Q1906" s="78">
        <v>2</v>
      </c>
      <c r="R1906" s="79">
        <v>0</v>
      </c>
      <c r="S1906" s="79">
        <v>5000</v>
      </c>
      <c r="T1906" s="79">
        <v>0</v>
      </c>
      <c r="U1906" s="80">
        <v>304221</v>
      </c>
      <c r="V1906" s="78">
        <v>0</v>
      </c>
      <c r="W1906" s="78">
        <v>3</v>
      </c>
      <c r="X1906" s="11" t="str">
        <f ca="1">IF(ISBLANK(BudgetsQTable[[#This Row],[budg_seq_yr]]),"FY"&amp;fiscalyear,"FY"&amp;fiscalyear-1+BudgetsQTable[[#This Row],[budg_seq_yr]])</f>
        <v>FY20</v>
      </c>
      <c r="Y1906" s="79">
        <v>304221</v>
      </c>
      <c r="Z1906" s="78" t="s">
        <v>2818</v>
      </c>
      <c r="AA1906" s="78" t="s">
        <v>476</v>
      </c>
      <c r="AB1906" s="76" t="s">
        <v>2821</v>
      </c>
      <c r="AC1906" s="78" t="s">
        <v>3036</v>
      </c>
    </row>
    <row r="1907" spans="1:29" x14ac:dyDescent="0.35">
      <c r="A1907" s="10" t="s">
        <v>1975</v>
      </c>
      <c r="B1907" s="76" t="s">
        <v>2863</v>
      </c>
      <c r="C1907" s="76">
        <f>C1906+(BudgetsQTable[[#This Row],[lead]]&lt;&gt;K1906)</f>
        <v>238</v>
      </c>
      <c r="D1907" s="76">
        <f>D1906*(BudgetsQTable[[#This Row],[lead]]=K1906)+(BudgetsQTable[[#This Row],[prop_id]]&lt;&gt;A1906)</f>
        <v>1</v>
      </c>
      <c r="E1907" s="77">
        <v>43005.622916666667</v>
      </c>
      <c r="F1907" s="78" t="s">
        <v>2817</v>
      </c>
      <c r="G1907" s="78" t="s">
        <v>2818</v>
      </c>
      <c r="H1907" s="78" t="s">
        <v>476</v>
      </c>
      <c r="I1907" s="76" t="s">
        <v>948</v>
      </c>
      <c r="J1907" s="76" t="s">
        <v>753</v>
      </c>
      <c r="K1907" s="78" t="s">
        <v>1975</v>
      </c>
      <c r="L1907" s="7" t="str">
        <f>IF(BudgetsQTable[[#This Row],[pi_last_name]]=" ","",HYPERLINK("https://www.ejacket.nsf.gov/ej/showProposal.do?Continue=Y&amp;ID="&amp;BudgetsQTable[[#This Row],[prop_id]],BudgetsQTable[[#This Row],[prop_id]]))</f>
        <v/>
      </c>
      <c r="M1907" s="78" t="s">
        <v>753</v>
      </c>
      <c r="N1907" s="7" t="str">
        <f>IF(BudgetsQTable[[#This Row],[pi_last_name]]=" ","",HYPERLINK("mailto:"&amp;BudgetsQTable[[#This Row],[pi_email]]&amp;"&amp;subject=Your NSF Proposal:  "&amp;BudgetsQTable[[#This Row],[prop_id]],BudgetsQTable[[#This Row],[pi_email]]))</f>
        <v/>
      </c>
      <c r="O1907" s="78" t="s">
        <v>753</v>
      </c>
      <c r="P1907" s="78">
        <v>4</v>
      </c>
      <c r="Q1907" s="78">
        <v>2</v>
      </c>
      <c r="R1907" s="79">
        <v>0</v>
      </c>
      <c r="S1907" s="79">
        <v>5000</v>
      </c>
      <c r="T1907" s="79">
        <v>0</v>
      </c>
      <c r="U1907" s="80">
        <v>313269</v>
      </c>
      <c r="V1907" s="78">
        <v>0</v>
      </c>
      <c r="W1907" s="78">
        <v>4</v>
      </c>
      <c r="X1907" s="11" t="str">
        <f ca="1">IF(ISBLANK(BudgetsQTable[[#This Row],[budg_seq_yr]]),"FY"&amp;fiscalyear,"FY"&amp;fiscalyear-1+BudgetsQTable[[#This Row],[budg_seq_yr]])</f>
        <v>FY21</v>
      </c>
      <c r="Y1907" s="79">
        <v>313269</v>
      </c>
      <c r="Z1907" s="78" t="s">
        <v>2818</v>
      </c>
      <c r="AA1907" s="78" t="s">
        <v>476</v>
      </c>
      <c r="AB1907" s="76" t="s">
        <v>2821</v>
      </c>
      <c r="AC1907" s="78" t="s">
        <v>3036</v>
      </c>
    </row>
    <row r="1908" spans="1:29" x14ac:dyDescent="0.35">
      <c r="A1908" s="10" t="s">
        <v>4352</v>
      </c>
      <c r="B1908" s="76" t="s">
        <v>2863</v>
      </c>
      <c r="C1908" s="76">
        <f>C1907+(BudgetsQTable[[#This Row],[lead]]&lt;&gt;K1907)</f>
        <v>239</v>
      </c>
      <c r="D1908" s="76">
        <f>D1907*(BudgetsQTable[[#This Row],[lead]]=K1907)+(BudgetsQTable[[#This Row],[prop_id]]&lt;&gt;A1907)</f>
        <v>1</v>
      </c>
      <c r="E1908" s="77">
        <v>43005.623611111114</v>
      </c>
      <c r="F1908" s="78" t="s">
        <v>2839</v>
      </c>
      <c r="G1908" s="78" t="s">
        <v>2840</v>
      </c>
      <c r="H1908" s="78" t="s">
        <v>462</v>
      </c>
      <c r="I1908" s="76" t="s">
        <v>761</v>
      </c>
      <c r="J1908" s="76" t="s">
        <v>4355</v>
      </c>
      <c r="K1908" s="78" t="s">
        <v>4352</v>
      </c>
      <c r="L1908" s="7" t="str">
        <f>IF(BudgetsQTable[[#This Row],[pi_last_name]]=" ","",HYPERLINK("https://www.ejacket.nsf.gov/ej/showProposal.do?Continue=Y&amp;ID="&amp;BudgetsQTable[[#This Row],[prop_id]],BudgetsQTable[[#This Row],[prop_id]]))</f>
        <v>1763810</v>
      </c>
      <c r="M1908" s="78" t="s">
        <v>4353</v>
      </c>
      <c r="N1908" s="7" t="str">
        <f>IF(BudgetsQTable[[#This Row],[pi_last_name]]=" ","",HYPERLINK("mailto:"&amp;BudgetsQTable[[#This Row],[pi_email]]&amp;"&amp;subject=Your NSF Proposal:  "&amp;BudgetsQTable[[#This Row],[prop_id]],BudgetsQTable[[#This Row],[pi_email]]))</f>
        <v>akella@cs.wisc.edu</v>
      </c>
      <c r="O1908" s="78" t="s">
        <v>3257</v>
      </c>
      <c r="P1908" s="78"/>
      <c r="Q1908" s="78"/>
      <c r="R1908" s="79"/>
      <c r="S1908" s="79"/>
      <c r="T1908" s="79"/>
      <c r="U1908" s="80"/>
      <c r="V1908" s="78">
        <v>0</v>
      </c>
      <c r="W1908" s="78"/>
      <c r="X1908" s="11" t="str">
        <f ca="1">IF(ISBLANK(BudgetsQTable[[#This Row],[budg_seq_yr]]),"FY"&amp;fiscalyear,"FY"&amp;fiscalyear-1+BudgetsQTable[[#This Row],[budg_seq_yr]])</f>
        <v>FY18</v>
      </c>
      <c r="Y1908" s="79">
        <v>1200000</v>
      </c>
      <c r="Z1908" s="78" t="s">
        <v>2840</v>
      </c>
      <c r="AA1908" s="78" t="s">
        <v>462</v>
      </c>
      <c r="AB1908" s="76" t="s">
        <v>2821</v>
      </c>
      <c r="AC1908" s="78" t="s">
        <v>485</v>
      </c>
    </row>
    <row r="1909" spans="1:29" x14ac:dyDescent="0.35">
      <c r="A1909" s="10" t="s">
        <v>4352</v>
      </c>
      <c r="B1909" s="76" t="s">
        <v>2863</v>
      </c>
      <c r="C1909" s="76">
        <f>C1908+(BudgetsQTable[[#This Row],[lead]]&lt;&gt;K1908)</f>
        <v>239</v>
      </c>
      <c r="D1909" s="76">
        <f>D1908*(BudgetsQTable[[#This Row],[lead]]=K1908)+(BudgetsQTable[[#This Row],[prop_id]]&lt;&gt;A1908)</f>
        <v>1</v>
      </c>
      <c r="E1909" s="77">
        <v>43005.623611111114</v>
      </c>
      <c r="F1909" s="78" t="s">
        <v>2839</v>
      </c>
      <c r="G1909" s="78" t="s">
        <v>2840</v>
      </c>
      <c r="H1909" s="78" t="s">
        <v>462</v>
      </c>
      <c r="I1909" s="76" t="s">
        <v>761</v>
      </c>
      <c r="J1909" s="76" t="s">
        <v>753</v>
      </c>
      <c r="K1909" s="78" t="s">
        <v>4352</v>
      </c>
      <c r="L1909" s="7" t="str">
        <f>IF(BudgetsQTable[[#This Row],[pi_last_name]]=" ","",HYPERLINK("https://www.ejacket.nsf.gov/ej/showProposal.do?Continue=Y&amp;ID="&amp;BudgetsQTable[[#This Row],[prop_id]],BudgetsQTable[[#This Row],[prop_id]]))</f>
        <v/>
      </c>
      <c r="M1909" s="78" t="s">
        <v>753</v>
      </c>
      <c r="N1909" s="7" t="str">
        <f>IF(BudgetsQTable[[#This Row],[pi_last_name]]=" ","",HYPERLINK("mailto:"&amp;BudgetsQTable[[#This Row],[pi_email]]&amp;"&amp;subject=Your NSF Proposal:  "&amp;BudgetsQTable[[#This Row],[prop_id]],BudgetsQTable[[#This Row],[pi_email]]))</f>
        <v/>
      </c>
      <c r="O1909" s="78" t="s">
        <v>753</v>
      </c>
      <c r="P1909" s="78">
        <v>3</v>
      </c>
      <c r="Q1909" s="78">
        <v>1.5</v>
      </c>
      <c r="R1909" s="79">
        <v>0</v>
      </c>
      <c r="S1909" s="79">
        <v>6000</v>
      </c>
      <c r="T1909" s="79">
        <v>0</v>
      </c>
      <c r="U1909" s="80">
        <v>298020</v>
      </c>
      <c r="V1909" s="78">
        <v>0</v>
      </c>
      <c r="W1909" s="78">
        <v>1</v>
      </c>
      <c r="X1909" s="11" t="str">
        <f ca="1">IF(ISBLANK(BudgetsQTable[[#This Row],[budg_seq_yr]]),"FY"&amp;fiscalyear,"FY"&amp;fiscalyear-1+BudgetsQTable[[#This Row],[budg_seq_yr]])</f>
        <v>FY18</v>
      </c>
      <c r="Y1909" s="79">
        <v>298020</v>
      </c>
      <c r="Z1909" s="78" t="s">
        <v>2840</v>
      </c>
      <c r="AA1909" s="78" t="s">
        <v>462</v>
      </c>
      <c r="AB1909" s="76" t="s">
        <v>2821</v>
      </c>
      <c r="AC1909" s="78" t="s">
        <v>485</v>
      </c>
    </row>
    <row r="1910" spans="1:29" x14ac:dyDescent="0.35">
      <c r="A1910" s="10" t="s">
        <v>4352</v>
      </c>
      <c r="B1910" s="76" t="s">
        <v>2863</v>
      </c>
      <c r="C1910" s="76">
        <f>C1909+(BudgetsQTable[[#This Row],[lead]]&lt;&gt;K1909)</f>
        <v>239</v>
      </c>
      <c r="D1910" s="76">
        <f>D1909*(BudgetsQTable[[#This Row],[lead]]=K1909)+(BudgetsQTable[[#This Row],[prop_id]]&lt;&gt;A1909)</f>
        <v>1</v>
      </c>
      <c r="E1910" s="77">
        <v>43005.623611111114</v>
      </c>
      <c r="F1910" s="78" t="s">
        <v>2839</v>
      </c>
      <c r="G1910" s="78" t="s">
        <v>2840</v>
      </c>
      <c r="H1910" s="78" t="s">
        <v>462</v>
      </c>
      <c r="I1910" s="76" t="s">
        <v>761</v>
      </c>
      <c r="J1910" s="76" t="s">
        <v>753</v>
      </c>
      <c r="K1910" s="78" t="s">
        <v>4352</v>
      </c>
      <c r="L1910" s="7" t="str">
        <f>IF(BudgetsQTable[[#This Row],[pi_last_name]]=" ","",HYPERLINK("https://www.ejacket.nsf.gov/ej/showProposal.do?Continue=Y&amp;ID="&amp;BudgetsQTable[[#This Row],[prop_id]],BudgetsQTable[[#This Row],[prop_id]]))</f>
        <v/>
      </c>
      <c r="M1910" s="78" t="s">
        <v>753</v>
      </c>
      <c r="N1910" s="7" t="str">
        <f>IF(BudgetsQTable[[#This Row],[pi_last_name]]=" ","",HYPERLINK("mailto:"&amp;BudgetsQTable[[#This Row],[pi_email]]&amp;"&amp;subject=Your NSF Proposal:  "&amp;BudgetsQTable[[#This Row],[prop_id]],BudgetsQTable[[#This Row],[pi_email]]))</f>
        <v/>
      </c>
      <c r="O1910" s="78" t="s">
        <v>753</v>
      </c>
      <c r="P1910" s="78">
        <v>3</v>
      </c>
      <c r="Q1910" s="78">
        <v>1.5</v>
      </c>
      <c r="R1910" s="79">
        <v>0</v>
      </c>
      <c r="S1910" s="79">
        <v>6000</v>
      </c>
      <c r="T1910" s="79">
        <v>0</v>
      </c>
      <c r="U1910" s="80">
        <v>292849</v>
      </c>
      <c r="V1910" s="78">
        <v>0</v>
      </c>
      <c r="W1910" s="78">
        <v>2</v>
      </c>
      <c r="X1910" s="11" t="str">
        <f ca="1">IF(ISBLANK(BudgetsQTable[[#This Row],[budg_seq_yr]]),"FY"&amp;fiscalyear,"FY"&amp;fiscalyear-1+BudgetsQTable[[#This Row],[budg_seq_yr]])</f>
        <v>FY19</v>
      </c>
      <c r="Y1910" s="79">
        <v>292849</v>
      </c>
      <c r="Z1910" s="78" t="s">
        <v>2840</v>
      </c>
      <c r="AA1910" s="78" t="s">
        <v>462</v>
      </c>
      <c r="AB1910" s="76" t="s">
        <v>2821</v>
      </c>
      <c r="AC1910" s="78" t="s">
        <v>485</v>
      </c>
    </row>
    <row r="1911" spans="1:29" x14ac:dyDescent="0.35">
      <c r="A1911" s="10" t="s">
        <v>4352</v>
      </c>
      <c r="B1911" s="76" t="s">
        <v>2863</v>
      </c>
      <c r="C1911" s="76">
        <f>C1910+(BudgetsQTable[[#This Row],[lead]]&lt;&gt;K1910)</f>
        <v>239</v>
      </c>
      <c r="D1911" s="76">
        <f>D1910*(BudgetsQTable[[#This Row],[lead]]=K1910)+(BudgetsQTable[[#This Row],[prop_id]]&lt;&gt;A1910)</f>
        <v>1</v>
      </c>
      <c r="E1911" s="77">
        <v>43005.623611111114</v>
      </c>
      <c r="F1911" s="78" t="s">
        <v>2839</v>
      </c>
      <c r="G1911" s="78" t="s">
        <v>2840</v>
      </c>
      <c r="H1911" s="78" t="s">
        <v>462</v>
      </c>
      <c r="I1911" s="76" t="s">
        <v>761</v>
      </c>
      <c r="J1911" s="76" t="s">
        <v>753</v>
      </c>
      <c r="K1911" s="78" t="s">
        <v>4352</v>
      </c>
      <c r="L1911" s="7" t="str">
        <f>IF(BudgetsQTable[[#This Row],[pi_last_name]]=" ","",HYPERLINK("https://www.ejacket.nsf.gov/ej/showProposal.do?Continue=Y&amp;ID="&amp;BudgetsQTable[[#This Row],[prop_id]],BudgetsQTable[[#This Row],[prop_id]]))</f>
        <v/>
      </c>
      <c r="M1911" s="78" t="s">
        <v>753</v>
      </c>
      <c r="N1911" s="7" t="str">
        <f>IF(BudgetsQTable[[#This Row],[pi_last_name]]=" ","",HYPERLINK("mailto:"&amp;BudgetsQTable[[#This Row],[pi_email]]&amp;"&amp;subject=Your NSF Proposal:  "&amp;BudgetsQTable[[#This Row],[prop_id]],BudgetsQTable[[#This Row],[pi_email]]))</f>
        <v/>
      </c>
      <c r="O1911" s="78" t="s">
        <v>753</v>
      </c>
      <c r="P1911" s="78">
        <v>3</v>
      </c>
      <c r="Q1911" s="78">
        <v>1.5</v>
      </c>
      <c r="R1911" s="79">
        <v>0</v>
      </c>
      <c r="S1911" s="79">
        <v>6000</v>
      </c>
      <c r="T1911" s="79">
        <v>0</v>
      </c>
      <c r="U1911" s="80">
        <v>300563</v>
      </c>
      <c r="V1911" s="78">
        <v>0</v>
      </c>
      <c r="W1911" s="78">
        <v>3</v>
      </c>
      <c r="X1911" s="11" t="str">
        <f ca="1">IF(ISBLANK(BudgetsQTable[[#This Row],[budg_seq_yr]]),"FY"&amp;fiscalyear,"FY"&amp;fiscalyear-1+BudgetsQTable[[#This Row],[budg_seq_yr]])</f>
        <v>FY20</v>
      </c>
      <c r="Y1911" s="79">
        <v>300563</v>
      </c>
      <c r="Z1911" s="78" t="s">
        <v>2840</v>
      </c>
      <c r="AA1911" s="78" t="s">
        <v>462</v>
      </c>
      <c r="AB1911" s="76" t="s">
        <v>2821</v>
      </c>
      <c r="AC1911" s="78" t="s">
        <v>485</v>
      </c>
    </row>
    <row r="1912" spans="1:29" x14ac:dyDescent="0.35">
      <c r="A1912" s="10" t="s">
        <v>4352</v>
      </c>
      <c r="B1912" s="76" t="s">
        <v>2863</v>
      </c>
      <c r="C1912" s="76">
        <f>C1911+(BudgetsQTable[[#This Row],[lead]]&lt;&gt;K1911)</f>
        <v>239</v>
      </c>
      <c r="D1912" s="76">
        <f>D1911*(BudgetsQTable[[#This Row],[lead]]=K1911)+(BudgetsQTable[[#This Row],[prop_id]]&lt;&gt;A1911)</f>
        <v>1</v>
      </c>
      <c r="E1912" s="77">
        <v>43005.623611111114</v>
      </c>
      <c r="F1912" s="78" t="s">
        <v>2839</v>
      </c>
      <c r="G1912" s="78" t="s">
        <v>2840</v>
      </c>
      <c r="H1912" s="78" t="s">
        <v>462</v>
      </c>
      <c r="I1912" s="76" t="s">
        <v>761</v>
      </c>
      <c r="J1912" s="76" t="s">
        <v>753</v>
      </c>
      <c r="K1912" s="78" t="s">
        <v>4352</v>
      </c>
      <c r="L1912" s="7" t="str">
        <f>IF(BudgetsQTable[[#This Row],[pi_last_name]]=" ","",HYPERLINK("https://www.ejacket.nsf.gov/ej/showProposal.do?Continue=Y&amp;ID="&amp;BudgetsQTable[[#This Row],[prop_id]],BudgetsQTable[[#This Row],[prop_id]]))</f>
        <v/>
      </c>
      <c r="M1912" s="78" t="s">
        <v>753</v>
      </c>
      <c r="N1912" s="7" t="str">
        <f>IF(BudgetsQTable[[#This Row],[pi_last_name]]=" ","",HYPERLINK("mailto:"&amp;BudgetsQTable[[#This Row],[pi_email]]&amp;"&amp;subject=Your NSF Proposal:  "&amp;BudgetsQTable[[#This Row],[prop_id]],BudgetsQTable[[#This Row],[pi_email]]))</f>
        <v/>
      </c>
      <c r="O1912" s="78" t="s">
        <v>753</v>
      </c>
      <c r="P1912" s="78">
        <v>3</v>
      </c>
      <c r="Q1912" s="78">
        <v>1.5</v>
      </c>
      <c r="R1912" s="79">
        <v>0</v>
      </c>
      <c r="S1912" s="79">
        <v>6000</v>
      </c>
      <c r="T1912" s="79">
        <v>0</v>
      </c>
      <c r="U1912" s="80">
        <v>308568</v>
      </c>
      <c r="V1912" s="78">
        <v>0</v>
      </c>
      <c r="W1912" s="78">
        <v>4</v>
      </c>
      <c r="X1912" s="11" t="str">
        <f ca="1">IF(ISBLANK(BudgetsQTable[[#This Row],[budg_seq_yr]]),"FY"&amp;fiscalyear,"FY"&amp;fiscalyear-1+BudgetsQTable[[#This Row],[budg_seq_yr]])</f>
        <v>FY21</v>
      </c>
      <c r="Y1912" s="79">
        <v>308568</v>
      </c>
      <c r="Z1912" s="78" t="s">
        <v>2840</v>
      </c>
      <c r="AA1912" s="78" t="s">
        <v>462</v>
      </c>
      <c r="AB1912" s="76" t="s">
        <v>2821</v>
      </c>
      <c r="AC1912" s="78" t="s">
        <v>485</v>
      </c>
    </row>
    <row r="1913" spans="1:29" x14ac:dyDescent="0.35">
      <c r="A1913" s="10" t="s">
        <v>1983</v>
      </c>
      <c r="B1913" s="76" t="s">
        <v>2824</v>
      </c>
      <c r="C1913" s="76">
        <f>C1912+(BudgetsQTable[[#This Row],[lead]]&lt;&gt;K1912)</f>
        <v>240</v>
      </c>
      <c r="D1913" s="76">
        <f>D1912*(BudgetsQTable[[#This Row],[lead]]=K1912)+(BudgetsQTable[[#This Row],[prop_id]]&lt;&gt;A1912)</f>
        <v>1</v>
      </c>
      <c r="E1913" s="77">
        <v>43005.625</v>
      </c>
      <c r="F1913" s="78" t="s">
        <v>2817</v>
      </c>
      <c r="G1913" s="78" t="s">
        <v>2818</v>
      </c>
      <c r="H1913" s="78" t="s">
        <v>476</v>
      </c>
      <c r="I1913" s="76" t="s">
        <v>765</v>
      </c>
      <c r="J1913" s="76" t="s">
        <v>4359</v>
      </c>
      <c r="K1913" s="78" t="s">
        <v>1983</v>
      </c>
      <c r="L1913" s="7" t="str">
        <f>IF(BudgetsQTable[[#This Row],[pi_last_name]]=" ","",HYPERLINK("https://www.ejacket.nsf.gov/ej/showProposal.do?Continue=Y&amp;ID="&amp;BudgetsQTable[[#This Row],[prop_id]],BudgetsQTable[[#This Row],[prop_id]]))</f>
        <v>1763814</v>
      </c>
      <c r="M1913" s="78" t="s">
        <v>1984</v>
      </c>
      <c r="N1913" s="7" t="str">
        <f>IF(BudgetsQTable[[#This Row],[pi_last_name]]=" ","",HYPERLINK("mailto:"&amp;BudgetsQTable[[#This Row],[pi_email]]&amp;"&amp;subject=Your NSF Proposal:  "&amp;BudgetsQTable[[#This Row],[prop_id]],BudgetsQTable[[#This Row],[pi_email]]))</f>
        <v>jhala@cs.ucsd.edu</v>
      </c>
      <c r="O1913" s="78" t="s">
        <v>668</v>
      </c>
      <c r="P1913" s="78"/>
      <c r="Q1913" s="78"/>
      <c r="R1913" s="79"/>
      <c r="S1913" s="79"/>
      <c r="T1913" s="79"/>
      <c r="U1913" s="80"/>
      <c r="V1913" s="78">
        <v>0</v>
      </c>
      <c r="W1913" s="78"/>
      <c r="X1913" s="11" t="str">
        <f ca="1">IF(ISBLANK(BudgetsQTable[[#This Row],[budg_seq_yr]]),"FY"&amp;fiscalyear,"FY"&amp;fiscalyear-1+BudgetsQTable[[#This Row],[budg_seq_yr]])</f>
        <v>FY18</v>
      </c>
      <c r="Y1913" s="79">
        <v>900000</v>
      </c>
      <c r="Z1913" s="78" t="s">
        <v>2818</v>
      </c>
      <c r="AA1913" s="78" t="s">
        <v>476</v>
      </c>
      <c r="AB1913" s="76" t="s">
        <v>2821</v>
      </c>
      <c r="AC1913" s="78" t="s">
        <v>3279</v>
      </c>
    </row>
    <row r="1914" spans="1:29" x14ac:dyDescent="0.35">
      <c r="A1914" s="10" t="s">
        <v>1983</v>
      </c>
      <c r="B1914" s="76" t="s">
        <v>2824</v>
      </c>
      <c r="C1914" s="76">
        <f>C1913+(BudgetsQTable[[#This Row],[lead]]&lt;&gt;K1913)</f>
        <v>240</v>
      </c>
      <c r="D1914" s="76">
        <f>D1913*(BudgetsQTable[[#This Row],[lead]]=K1913)+(BudgetsQTable[[#This Row],[prop_id]]&lt;&gt;A1913)</f>
        <v>1</v>
      </c>
      <c r="E1914" s="77">
        <v>43005.625</v>
      </c>
      <c r="F1914" s="78" t="s">
        <v>2817</v>
      </c>
      <c r="G1914" s="78" t="s">
        <v>2818</v>
      </c>
      <c r="H1914" s="78" t="s">
        <v>476</v>
      </c>
      <c r="I1914" s="76" t="s">
        <v>765</v>
      </c>
      <c r="J1914" s="76" t="s">
        <v>753</v>
      </c>
      <c r="K1914" s="78" t="s">
        <v>1983</v>
      </c>
      <c r="L1914" s="7" t="str">
        <f>IF(BudgetsQTable[[#This Row],[pi_last_name]]=" ","",HYPERLINK("https://www.ejacket.nsf.gov/ej/showProposal.do?Continue=Y&amp;ID="&amp;BudgetsQTable[[#This Row],[prop_id]],BudgetsQTable[[#This Row],[prop_id]]))</f>
        <v/>
      </c>
      <c r="M1914" s="78" t="s">
        <v>753</v>
      </c>
      <c r="N1914" s="7" t="str">
        <f>IF(BudgetsQTable[[#This Row],[pi_last_name]]=" ","",HYPERLINK("mailto:"&amp;BudgetsQTable[[#This Row],[pi_email]]&amp;"&amp;subject=Your NSF Proposal:  "&amp;BudgetsQTable[[#This Row],[prop_id]],BudgetsQTable[[#This Row],[pi_email]]))</f>
        <v/>
      </c>
      <c r="O1914" s="78" t="s">
        <v>753</v>
      </c>
      <c r="P1914" s="78">
        <v>3</v>
      </c>
      <c r="Q1914" s="78">
        <v>1.5</v>
      </c>
      <c r="R1914" s="79">
        <v>0</v>
      </c>
      <c r="S1914" s="79">
        <v>2500</v>
      </c>
      <c r="T1914" s="79">
        <v>0</v>
      </c>
      <c r="U1914" s="80">
        <v>209901</v>
      </c>
      <c r="V1914" s="78">
        <v>0</v>
      </c>
      <c r="W1914" s="78">
        <v>1</v>
      </c>
      <c r="X1914" s="11" t="str">
        <f ca="1">IF(ISBLANK(BudgetsQTable[[#This Row],[budg_seq_yr]]),"FY"&amp;fiscalyear,"FY"&amp;fiscalyear-1+BudgetsQTable[[#This Row],[budg_seq_yr]])</f>
        <v>FY18</v>
      </c>
      <c r="Y1914" s="79">
        <v>209901</v>
      </c>
      <c r="Z1914" s="78" t="s">
        <v>2818</v>
      </c>
      <c r="AA1914" s="78" t="s">
        <v>476</v>
      </c>
      <c r="AB1914" s="76" t="s">
        <v>2821</v>
      </c>
      <c r="AC1914" s="78" t="s">
        <v>3279</v>
      </c>
    </row>
    <row r="1915" spans="1:29" x14ac:dyDescent="0.35">
      <c r="A1915" s="10" t="s">
        <v>1983</v>
      </c>
      <c r="B1915" s="76" t="s">
        <v>2824</v>
      </c>
      <c r="C1915" s="76">
        <f>C1914+(BudgetsQTable[[#This Row],[lead]]&lt;&gt;K1914)</f>
        <v>240</v>
      </c>
      <c r="D1915" s="76">
        <f>D1914*(BudgetsQTable[[#This Row],[lead]]=K1914)+(BudgetsQTable[[#This Row],[prop_id]]&lt;&gt;A1914)</f>
        <v>1</v>
      </c>
      <c r="E1915" s="77">
        <v>43005.625</v>
      </c>
      <c r="F1915" s="78" t="s">
        <v>2817</v>
      </c>
      <c r="G1915" s="78" t="s">
        <v>2818</v>
      </c>
      <c r="H1915" s="78" t="s">
        <v>476</v>
      </c>
      <c r="I1915" s="76" t="s">
        <v>765</v>
      </c>
      <c r="J1915" s="76" t="s">
        <v>753</v>
      </c>
      <c r="K1915" s="78" t="s">
        <v>1983</v>
      </c>
      <c r="L1915" s="7" t="str">
        <f>IF(BudgetsQTable[[#This Row],[pi_last_name]]=" ","",HYPERLINK("https://www.ejacket.nsf.gov/ej/showProposal.do?Continue=Y&amp;ID="&amp;BudgetsQTable[[#This Row],[prop_id]],BudgetsQTable[[#This Row],[prop_id]]))</f>
        <v/>
      </c>
      <c r="M1915" s="78" t="s">
        <v>753</v>
      </c>
      <c r="N1915" s="7" t="str">
        <f>IF(BudgetsQTable[[#This Row],[pi_last_name]]=" ","",HYPERLINK("mailto:"&amp;BudgetsQTable[[#This Row],[pi_email]]&amp;"&amp;subject=Your NSF Proposal:  "&amp;BudgetsQTable[[#This Row],[prop_id]],BudgetsQTable[[#This Row],[pi_email]]))</f>
        <v/>
      </c>
      <c r="O1915" s="78" t="s">
        <v>753</v>
      </c>
      <c r="P1915" s="78">
        <v>3</v>
      </c>
      <c r="Q1915" s="78">
        <v>1.5</v>
      </c>
      <c r="R1915" s="79">
        <v>0</v>
      </c>
      <c r="S1915" s="79">
        <v>2500</v>
      </c>
      <c r="T1915" s="79">
        <v>0</v>
      </c>
      <c r="U1915" s="80">
        <v>214884</v>
      </c>
      <c r="V1915" s="78">
        <v>0</v>
      </c>
      <c r="W1915" s="78">
        <v>2</v>
      </c>
      <c r="X1915" s="11" t="str">
        <f ca="1">IF(ISBLANK(BudgetsQTable[[#This Row],[budg_seq_yr]]),"FY"&amp;fiscalyear,"FY"&amp;fiscalyear-1+BudgetsQTable[[#This Row],[budg_seq_yr]])</f>
        <v>FY19</v>
      </c>
      <c r="Y1915" s="79">
        <v>214884</v>
      </c>
      <c r="Z1915" s="78" t="s">
        <v>2818</v>
      </c>
      <c r="AA1915" s="78" t="s">
        <v>476</v>
      </c>
      <c r="AB1915" s="76" t="s">
        <v>2821</v>
      </c>
      <c r="AC1915" s="78" t="s">
        <v>3279</v>
      </c>
    </row>
    <row r="1916" spans="1:29" x14ac:dyDescent="0.35">
      <c r="A1916" s="10" t="s">
        <v>1983</v>
      </c>
      <c r="B1916" s="76" t="s">
        <v>2824</v>
      </c>
      <c r="C1916" s="76">
        <f>C1915+(BudgetsQTable[[#This Row],[lead]]&lt;&gt;K1915)</f>
        <v>240</v>
      </c>
      <c r="D1916" s="76">
        <f>D1915*(BudgetsQTable[[#This Row],[lead]]=K1915)+(BudgetsQTable[[#This Row],[prop_id]]&lt;&gt;A1915)</f>
        <v>1</v>
      </c>
      <c r="E1916" s="77">
        <v>43005.625</v>
      </c>
      <c r="F1916" s="78" t="s">
        <v>2817</v>
      </c>
      <c r="G1916" s="78" t="s">
        <v>2818</v>
      </c>
      <c r="H1916" s="78" t="s">
        <v>476</v>
      </c>
      <c r="I1916" s="76" t="s">
        <v>765</v>
      </c>
      <c r="J1916" s="76" t="s">
        <v>753</v>
      </c>
      <c r="K1916" s="78" t="s">
        <v>1983</v>
      </c>
      <c r="L1916" s="7" t="str">
        <f>IF(BudgetsQTable[[#This Row],[pi_last_name]]=" ","",HYPERLINK("https://www.ejacket.nsf.gov/ej/showProposal.do?Continue=Y&amp;ID="&amp;BudgetsQTable[[#This Row],[prop_id]],BudgetsQTable[[#This Row],[prop_id]]))</f>
        <v/>
      </c>
      <c r="M1916" s="78" t="s">
        <v>753</v>
      </c>
      <c r="N1916" s="7" t="str">
        <f>IF(BudgetsQTable[[#This Row],[pi_last_name]]=" ","",HYPERLINK("mailto:"&amp;BudgetsQTable[[#This Row],[pi_email]]&amp;"&amp;subject=Your NSF Proposal:  "&amp;BudgetsQTable[[#This Row],[prop_id]],BudgetsQTable[[#This Row],[pi_email]]))</f>
        <v/>
      </c>
      <c r="O1916" s="78" t="s">
        <v>753</v>
      </c>
      <c r="P1916" s="78">
        <v>3</v>
      </c>
      <c r="Q1916" s="78">
        <v>1.5</v>
      </c>
      <c r="R1916" s="79">
        <v>0</v>
      </c>
      <c r="S1916" s="79">
        <v>5000</v>
      </c>
      <c r="T1916" s="79">
        <v>0</v>
      </c>
      <c r="U1916" s="80">
        <v>234684</v>
      </c>
      <c r="V1916" s="78">
        <v>0</v>
      </c>
      <c r="W1916" s="78">
        <v>3</v>
      </c>
      <c r="X1916" s="11" t="str">
        <f ca="1">IF(ISBLANK(BudgetsQTable[[#This Row],[budg_seq_yr]]),"FY"&amp;fiscalyear,"FY"&amp;fiscalyear-1+BudgetsQTable[[#This Row],[budg_seq_yr]])</f>
        <v>FY20</v>
      </c>
      <c r="Y1916" s="79">
        <v>234684</v>
      </c>
      <c r="Z1916" s="78" t="s">
        <v>2818</v>
      </c>
      <c r="AA1916" s="78" t="s">
        <v>476</v>
      </c>
      <c r="AB1916" s="76" t="s">
        <v>2821</v>
      </c>
      <c r="AC1916" s="78" t="s">
        <v>3279</v>
      </c>
    </row>
    <row r="1917" spans="1:29" x14ac:dyDescent="0.35">
      <c r="A1917" s="10" t="s">
        <v>1983</v>
      </c>
      <c r="B1917" s="76" t="s">
        <v>2824</v>
      </c>
      <c r="C1917" s="76">
        <f>C1916+(BudgetsQTable[[#This Row],[lead]]&lt;&gt;K1916)</f>
        <v>240</v>
      </c>
      <c r="D1917" s="76">
        <f>D1916*(BudgetsQTable[[#This Row],[lead]]=K1916)+(BudgetsQTable[[#This Row],[prop_id]]&lt;&gt;A1916)</f>
        <v>1</v>
      </c>
      <c r="E1917" s="77">
        <v>43005.625</v>
      </c>
      <c r="F1917" s="78" t="s">
        <v>2817</v>
      </c>
      <c r="G1917" s="78" t="s">
        <v>2818</v>
      </c>
      <c r="H1917" s="78" t="s">
        <v>476</v>
      </c>
      <c r="I1917" s="76" t="s">
        <v>765</v>
      </c>
      <c r="J1917" s="76" t="s">
        <v>753</v>
      </c>
      <c r="K1917" s="78" t="s">
        <v>1983</v>
      </c>
      <c r="L1917" s="7" t="str">
        <f>IF(BudgetsQTable[[#This Row],[pi_last_name]]=" ","",HYPERLINK("https://www.ejacket.nsf.gov/ej/showProposal.do?Continue=Y&amp;ID="&amp;BudgetsQTable[[#This Row],[prop_id]],BudgetsQTable[[#This Row],[prop_id]]))</f>
        <v/>
      </c>
      <c r="M1917" s="78" t="s">
        <v>753</v>
      </c>
      <c r="N1917" s="7" t="str">
        <f>IF(BudgetsQTable[[#This Row],[pi_last_name]]=" ","",HYPERLINK("mailto:"&amp;BudgetsQTable[[#This Row],[pi_email]]&amp;"&amp;subject=Your NSF Proposal:  "&amp;BudgetsQTable[[#This Row],[prop_id]],BudgetsQTable[[#This Row],[pi_email]]))</f>
        <v/>
      </c>
      <c r="O1917" s="78" t="s">
        <v>753</v>
      </c>
      <c r="P1917" s="78">
        <v>3</v>
      </c>
      <c r="Q1917" s="78">
        <v>1.5</v>
      </c>
      <c r="R1917" s="79">
        <v>0</v>
      </c>
      <c r="S1917" s="79">
        <v>2500</v>
      </c>
      <c r="T1917" s="79">
        <v>0</v>
      </c>
      <c r="U1917" s="80">
        <v>240531</v>
      </c>
      <c r="V1917" s="78">
        <v>0</v>
      </c>
      <c r="W1917" s="78">
        <v>4</v>
      </c>
      <c r="X1917" s="11" t="str">
        <f ca="1">IF(ISBLANK(BudgetsQTable[[#This Row],[budg_seq_yr]]),"FY"&amp;fiscalyear,"FY"&amp;fiscalyear-1+BudgetsQTable[[#This Row],[budg_seq_yr]])</f>
        <v>FY21</v>
      </c>
      <c r="Y1917" s="79">
        <v>240531</v>
      </c>
      <c r="Z1917" s="78" t="s">
        <v>2818</v>
      </c>
      <c r="AA1917" s="78" t="s">
        <v>476</v>
      </c>
      <c r="AB1917" s="76" t="s">
        <v>2821</v>
      </c>
      <c r="AC1917" s="78" t="s">
        <v>3279</v>
      </c>
    </row>
    <row r="1918" spans="1:29" x14ac:dyDescent="0.35">
      <c r="A1918" s="10" t="s">
        <v>4360</v>
      </c>
      <c r="B1918" s="76" t="s">
        <v>2834</v>
      </c>
      <c r="C1918" s="76">
        <f>C1917+(BudgetsQTable[[#This Row],[lead]]&lt;&gt;K1917)</f>
        <v>240</v>
      </c>
      <c r="D1918" s="76">
        <f>D1917*(BudgetsQTable[[#This Row],[lead]]=K1917)+(BudgetsQTable[[#This Row],[prop_id]]&lt;&gt;A1917)</f>
        <v>2</v>
      </c>
      <c r="E1918" s="77">
        <v>43005.563888888886</v>
      </c>
      <c r="F1918" s="78" t="s">
        <v>2817</v>
      </c>
      <c r="G1918" s="78" t="s">
        <v>2818</v>
      </c>
      <c r="H1918" s="78" t="s">
        <v>476</v>
      </c>
      <c r="I1918" s="76" t="s">
        <v>765</v>
      </c>
      <c r="J1918" s="76" t="s">
        <v>4363</v>
      </c>
      <c r="K1918" s="78" t="s">
        <v>1983</v>
      </c>
      <c r="L1918" s="7" t="str">
        <f>IF(BudgetsQTable[[#This Row],[pi_last_name]]=" ","",HYPERLINK("https://www.ejacket.nsf.gov/ej/showProposal.do?Continue=Y&amp;ID="&amp;BudgetsQTable[[#This Row],[prop_id]],BudgetsQTable[[#This Row],[prop_id]]))</f>
        <v>1763674</v>
      </c>
      <c r="M1918" s="78" t="s">
        <v>4361</v>
      </c>
      <c r="N1918" s="7" t="str">
        <f>IF(BudgetsQTable[[#This Row],[pi_last_name]]=" ","",HYPERLINK("mailto:"&amp;BudgetsQTable[[#This Row],[pi_email]]&amp;"&amp;subject=Your NSF Proposal:  "&amp;BudgetsQTable[[#This Row],[prop_id]],BudgetsQTable[[#This Row],[pi_email]]))</f>
        <v>weimerw@umich.edu</v>
      </c>
      <c r="O1918" s="78" t="s">
        <v>713</v>
      </c>
      <c r="P1918" s="78"/>
      <c r="Q1918" s="78"/>
      <c r="R1918" s="79"/>
      <c r="S1918" s="79"/>
      <c r="T1918" s="79"/>
      <c r="U1918" s="80"/>
      <c r="V1918" s="78">
        <v>0</v>
      </c>
      <c r="W1918" s="78"/>
      <c r="X1918" s="11" t="str">
        <f ca="1">IF(ISBLANK(BudgetsQTable[[#This Row],[budg_seq_yr]]),"FY"&amp;fiscalyear,"FY"&amp;fiscalyear-1+BudgetsQTable[[#This Row],[budg_seq_yr]])</f>
        <v>FY18</v>
      </c>
      <c r="Y1918" s="79">
        <v>300000</v>
      </c>
      <c r="Z1918" s="78" t="s">
        <v>2818</v>
      </c>
      <c r="AA1918" s="78" t="s">
        <v>476</v>
      </c>
      <c r="AB1918" s="76" t="s">
        <v>2821</v>
      </c>
      <c r="AC1918" s="78" t="s">
        <v>3279</v>
      </c>
    </row>
    <row r="1919" spans="1:29" x14ac:dyDescent="0.35">
      <c r="A1919" s="10" t="s">
        <v>4360</v>
      </c>
      <c r="B1919" s="76" t="s">
        <v>2834</v>
      </c>
      <c r="C1919" s="76">
        <f>C1918+(BudgetsQTable[[#This Row],[lead]]&lt;&gt;K1918)</f>
        <v>240</v>
      </c>
      <c r="D1919" s="76">
        <f>D1918*(BudgetsQTable[[#This Row],[lead]]=K1918)+(BudgetsQTable[[#This Row],[prop_id]]&lt;&gt;A1918)</f>
        <v>2</v>
      </c>
      <c r="E1919" s="77">
        <v>43005.563888888886</v>
      </c>
      <c r="F1919" s="78" t="s">
        <v>2817</v>
      </c>
      <c r="G1919" s="78" t="s">
        <v>2818</v>
      </c>
      <c r="H1919" s="78" t="s">
        <v>476</v>
      </c>
      <c r="I1919" s="76" t="s">
        <v>765</v>
      </c>
      <c r="J1919" s="76" t="s">
        <v>753</v>
      </c>
      <c r="K1919" s="78" t="s">
        <v>1983</v>
      </c>
      <c r="L1919" s="7" t="str">
        <f>IF(BudgetsQTable[[#This Row],[pi_last_name]]=" ","",HYPERLINK("https://www.ejacket.nsf.gov/ej/showProposal.do?Continue=Y&amp;ID="&amp;BudgetsQTable[[#This Row],[prop_id]],BudgetsQTable[[#This Row],[prop_id]]))</f>
        <v/>
      </c>
      <c r="M1919" s="78" t="s">
        <v>753</v>
      </c>
      <c r="N1919" s="7" t="str">
        <f>IF(BudgetsQTable[[#This Row],[pi_last_name]]=" ","",HYPERLINK("mailto:"&amp;BudgetsQTable[[#This Row],[pi_email]]&amp;"&amp;subject=Your NSF Proposal:  "&amp;BudgetsQTable[[#This Row],[prop_id]],BudgetsQTable[[#This Row],[pi_email]]))</f>
        <v/>
      </c>
      <c r="O1919" s="78" t="s">
        <v>753</v>
      </c>
      <c r="P1919" s="78">
        <v>1</v>
      </c>
      <c r="Q1919" s="78">
        <v>1</v>
      </c>
      <c r="R1919" s="79">
        <v>0</v>
      </c>
      <c r="S1919" s="79">
        <v>0</v>
      </c>
      <c r="T1919" s="79">
        <v>0</v>
      </c>
      <c r="U1919" s="80">
        <v>77432</v>
      </c>
      <c r="V1919" s="78">
        <v>0</v>
      </c>
      <c r="W1919" s="78">
        <v>1</v>
      </c>
      <c r="X1919" s="11" t="str">
        <f ca="1">IF(ISBLANK(BudgetsQTable[[#This Row],[budg_seq_yr]]),"FY"&amp;fiscalyear,"FY"&amp;fiscalyear-1+BudgetsQTable[[#This Row],[budg_seq_yr]])</f>
        <v>FY18</v>
      </c>
      <c r="Y1919" s="79">
        <v>77432</v>
      </c>
      <c r="Z1919" s="78" t="s">
        <v>2818</v>
      </c>
      <c r="AA1919" s="78" t="s">
        <v>476</v>
      </c>
      <c r="AB1919" s="76" t="s">
        <v>2821</v>
      </c>
      <c r="AC1919" s="78" t="s">
        <v>3279</v>
      </c>
    </row>
    <row r="1920" spans="1:29" x14ac:dyDescent="0.35">
      <c r="A1920" s="10" t="s">
        <v>4360</v>
      </c>
      <c r="B1920" s="76" t="s">
        <v>2834</v>
      </c>
      <c r="C1920" s="76">
        <f>C1919+(BudgetsQTable[[#This Row],[lead]]&lt;&gt;K1919)</f>
        <v>240</v>
      </c>
      <c r="D1920" s="76">
        <f>D1919*(BudgetsQTable[[#This Row],[lead]]=K1919)+(BudgetsQTable[[#This Row],[prop_id]]&lt;&gt;A1919)</f>
        <v>2</v>
      </c>
      <c r="E1920" s="77">
        <v>43005.563888888886</v>
      </c>
      <c r="F1920" s="78" t="s">
        <v>2817</v>
      </c>
      <c r="G1920" s="78" t="s">
        <v>2818</v>
      </c>
      <c r="H1920" s="78" t="s">
        <v>476</v>
      </c>
      <c r="I1920" s="76" t="s">
        <v>765</v>
      </c>
      <c r="J1920" s="76" t="s">
        <v>753</v>
      </c>
      <c r="K1920" s="78" t="s">
        <v>1983</v>
      </c>
      <c r="L1920" s="7" t="str">
        <f>IF(BudgetsQTable[[#This Row],[pi_last_name]]=" ","",HYPERLINK("https://www.ejacket.nsf.gov/ej/showProposal.do?Continue=Y&amp;ID="&amp;BudgetsQTable[[#This Row],[prop_id]],BudgetsQTable[[#This Row],[prop_id]]))</f>
        <v/>
      </c>
      <c r="M1920" s="78" t="s">
        <v>753</v>
      </c>
      <c r="N1920" s="7" t="str">
        <f>IF(BudgetsQTable[[#This Row],[pi_last_name]]=" ","",HYPERLINK("mailto:"&amp;BudgetsQTable[[#This Row],[pi_email]]&amp;"&amp;subject=Your NSF Proposal:  "&amp;BudgetsQTable[[#This Row],[prop_id]],BudgetsQTable[[#This Row],[pi_email]]))</f>
        <v/>
      </c>
      <c r="O1920" s="78" t="s">
        <v>753</v>
      </c>
      <c r="P1920" s="78">
        <v>1</v>
      </c>
      <c r="Q1920" s="78">
        <v>1</v>
      </c>
      <c r="R1920" s="79">
        <v>0</v>
      </c>
      <c r="S1920" s="79">
        <v>0</v>
      </c>
      <c r="T1920" s="79">
        <v>0</v>
      </c>
      <c r="U1920" s="80">
        <v>72950</v>
      </c>
      <c r="V1920" s="78">
        <v>0</v>
      </c>
      <c r="W1920" s="78">
        <v>2</v>
      </c>
      <c r="X1920" s="11" t="str">
        <f ca="1">IF(ISBLANK(BudgetsQTable[[#This Row],[budg_seq_yr]]),"FY"&amp;fiscalyear,"FY"&amp;fiscalyear-1+BudgetsQTable[[#This Row],[budg_seq_yr]])</f>
        <v>FY19</v>
      </c>
      <c r="Y1920" s="79">
        <v>72950</v>
      </c>
      <c r="Z1920" s="78" t="s">
        <v>2818</v>
      </c>
      <c r="AA1920" s="78" t="s">
        <v>476</v>
      </c>
      <c r="AB1920" s="76" t="s">
        <v>2821</v>
      </c>
      <c r="AC1920" s="78" t="s">
        <v>3279</v>
      </c>
    </row>
    <row r="1921" spans="1:29" x14ac:dyDescent="0.35">
      <c r="A1921" s="10" t="s">
        <v>4360</v>
      </c>
      <c r="B1921" s="76" t="s">
        <v>2834</v>
      </c>
      <c r="C1921" s="76">
        <f>C1920+(BudgetsQTable[[#This Row],[lead]]&lt;&gt;K1920)</f>
        <v>240</v>
      </c>
      <c r="D1921" s="76">
        <f>D1920*(BudgetsQTable[[#This Row],[lead]]=K1920)+(BudgetsQTable[[#This Row],[prop_id]]&lt;&gt;A1920)</f>
        <v>2</v>
      </c>
      <c r="E1921" s="77">
        <v>43005.563888888886</v>
      </c>
      <c r="F1921" s="78" t="s">
        <v>2817</v>
      </c>
      <c r="G1921" s="78" t="s">
        <v>2818</v>
      </c>
      <c r="H1921" s="78" t="s">
        <v>476</v>
      </c>
      <c r="I1921" s="76" t="s">
        <v>765</v>
      </c>
      <c r="J1921" s="76" t="s">
        <v>753</v>
      </c>
      <c r="K1921" s="78" t="s">
        <v>1983</v>
      </c>
      <c r="L1921" s="7" t="str">
        <f>IF(BudgetsQTable[[#This Row],[pi_last_name]]=" ","",HYPERLINK("https://www.ejacket.nsf.gov/ej/showProposal.do?Continue=Y&amp;ID="&amp;BudgetsQTable[[#This Row],[prop_id]],BudgetsQTable[[#This Row],[prop_id]]))</f>
        <v/>
      </c>
      <c r="M1921" s="78" t="s">
        <v>753</v>
      </c>
      <c r="N1921" s="7" t="str">
        <f>IF(BudgetsQTable[[#This Row],[pi_last_name]]=" ","",HYPERLINK("mailto:"&amp;BudgetsQTable[[#This Row],[pi_email]]&amp;"&amp;subject=Your NSF Proposal:  "&amp;BudgetsQTable[[#This Row],[prop_id]],BudgetsQTable[[#This Row],[pi_email]]))</f>
        <v/>
      </c>
      <c r="O1921" s="78" t="s">
        <v>753</v>
      </c>
      <c r="P1921" s="78">
        <v>1</v>
      </c>
      <c r="Q1921" s="78">
        <v>1</v>
      </c>
      <c r="R1921" s="79">
        <v>0</v>
      </c>
      <c r="S1921" s="79">
        <v>2000</v>
      </c>
      <c r="T1921" s="79">
        <v>0</v>
      </c>
      <c r="U1921" s="80">
        <v>75204</v>
      </c>
      <c r="V1921" s="78">
        <v>0</v>
      </c>
      <c r="W1921" s="78">
        <v>3</v>
      </c>
      <c r="X1921" s="11" t="str">
        <f ca="1">IF(ISBLANK(BudgetsQTable[[#This Row],[budg_seq_yr]]),"FY"&amp;fiscalyear,"FY"&amp;fiscalyear-1+BudgetsQTable[[#This Row],[budg_seq_yr]])</f>
        <v>FY20</v>
      </c>
      <c r="Y1921" s="79">
        <v>75204</v>
      </c>
      <c r="Z1921" s="78" t="s">
        <v>2818</v>
      </c>
      <c r="AA1921" s="78" t="s">
        <v>476</v>
      </c>
      <c r="AB1921" s="76" t="s">
        <v>2821</v>
      </c>
      <c r="AC1921" s="78" t="s">
        <v>3279</v>
      </c>
    </row>
    <row r="1922" spans="1:29" x14ac:dyDescent="0.35">
      <c r="A1922" s="10" t="s">
        <v>4360</v>
      </c>
      <c r="B1922" s="76" t="s">
        <v>2834</v>
      </c>
      <c r="C1922" s="76">
        <f>C1921+(BudgetsQTable[[#This Row],[lead]]&lt;&gt;K1921)</f>
        <v>240</v>
      </c>
      <c r="D1922" s="76">
        <f>D1921*(BudgetsQTable[[#This Row],[lead]]=K1921)+(BudgetsQTable[[#This Row],[prop_id]]&lt;&gt;A1921)</f>
        <v>2</v>
      </c>
      <c r="E1922" s="77">
        <v>43005.563888888886</v>
      </c>
      <c r="F1922" s="78" t="s">
        <v>2817</v>
      </c>
      <c r="G1922" s="78" t="s">
        <v>2818</v>
      </c>
      <c r="H1922" s="78" t="s">
        <v>476</v>
      </c>
      <c r="I1922" s="76" t="s">
        <v>765</v>
      </c>
      <c r="J1922" s="76" t="s">
        <v>753</v>
      </c>
      <c r="K1922" s="78" t="s">
        <v>1983</v>
      </c>
      <c r="L1922" s="7" t="str">
        <f>IF(BudgetsQTable[[#This Row],[pi_last_name]]=" ","",HYPERLINK("https://www.ejacket.nsf.gov/ej/showProposal.do?Continue=Y&amp;ID="&amp;BudgetsQTable[[#This Row],[prop_id]],BudgetsQTable[[#This Row],[prop_id]]))</f>
        <v/>
      </c>
      <c r="M1922" s="78" t="s">
        <v>753</v>
      </c>
      <c r="N1922" s="7" t="str">
        <f>IF(BudgetsQTable[[#This Row],[pi_last_name]]=" ","",HYPERLINK("mailto:"&amp;BudgetsQTable[[#This Row],[pi_email]]&amp;"&amp;subject=Your NSF Proposal:  "&amp;BudgetsQTable[[#This Row],[prop_id]],BudgetsQTable[[#This Row],[pi_email]]))</f>
        <v/>
      </c>
      <c r="O1922" s="78" t="s">
        <v>753</v>
      </c>
      <c r="P1922" s="78">
        <v>1</v>
      </c>
      <c r="Q1922" s="78">
        <v>1</v>
      </c>
      <c r="R1922" s="79">
        <v>0</v>
      </c>
      <c r="S1922" s="79">
        <v>0</v>
      </c>
      <c r="T1922" s="79">
        <v>0</v>
      </c>
      <c r="U1922" s="80">
        <v>74414</v>
      </c>
      <c r="V1922" s="78">
        <v>0</v>
      </c>
      <c r="W1922" s="78">
        <v>4</v>
      </c>
      <c r="X1922" s="11" t="str">
        <f ca="1">IF(ISBLANK(BudgetsQTable[[#This Row],[budg_seq_yr]]),"FY"&amp;fiscalyear,"FY"&amp;fiscalyear-1+BudgetsQTable[[#This Row],[budg_seq_yr]])</f>
        <v>FY21</v>
      </c>
      <c r="Y1922" s="79">
        <v>74414</v>
      </c>
      <c r="Z1922" s="78" t="s">
        <v>2818</v>
      </c>
      <c r="AA1922" s="78" t="s">
        <v>476</v>
      </c>
      <c r="AB1922" s="76" t="s">
        <v>2821</v>
      </c>
      <c r="AC1922" s="78" t="s">
        <v>3279</v>
      </c>
    </row>
    <row r="1923" spans="1:29" x14ac:dyDescent="0.35">
      <c r="A1923" s="10" t="s">
        <v>1995</v>
      </c>
      <c r="B1923" s="76" t="s">
        <v>2824</v>
      </c>
      <c r="C1923" s="76">
        <f>C1922+(BudgetsQTable[[#This Row],[lead]]&lt;&gt;K1922)</f>
        <v>241</v>
      </c>
      <c r="D1923" s="76">
        <f>D1922*(BudgetsQTable[[#This Row],[lead]]=K1922)+(BudgetsQTable[[#This Row],[prop_id]]&lt;&gt;A1922)</f>
        <v>1</v>
      </c>
      <c r="E1923" s="77">
        <v>43005.626388888886</v>
      </c>
      <c r="F1923" s="78" t="s">
        <v>2868</v>
      </c>
      <c r="G1923" s="78" t="s">
        <v>2869</v>
      </c>
      <c r="H1923" s="78" t="s">
        <v>466</v>
      </c>
      <c r="I1923" s="76" t="s">
        <v>786</v>
      </c>
      <c r="J1923" s="76" t="s">
        <v>4366</v>
      </c>
      <c r="K1923" s="78" t="s">
        <v>1995</v>
      </c>
      <c r="L1923" s="7" t="str">
        <f>IF(BudgetsQTable[[#This Row],[pi_last_name]]=" ","",HYPERLINK("https://www.ejacket.nsf.gov/ej/showProposal.do?Continue=Y&amp;ID="&amp;BudgetsQTable[[#This Row],[prop_id]],BudgetsQTable[[#This Row],[prop_id]]))</f>
        <v>1763815</v>
      </c>
      <c r="M1923" s="78" t="s">
        <v>1996</v>
      </c>
      <c r="N1923" s="7" t="str">
        <f>IF(BudgetsQTable[[#This Row],[pi_last_name]]=" ","",HYPERLINK("mailto:"&amp;BudgetsQTable[[#This Row],[pi_email]]&amp;"&amp;subject=Your NSF Proposal:  "&amp;BudgetsQTable[[#This Row],[prop_id]],BudgetsQTable[[#This Row],[pi_email]]))</f>
        <v>bapoczos@andrew.cmu.edu</v>
      </c>
      <c r="O1923" s="78" t="s">
        <v>542</v>
      </c>
      <c r="P1923" s="78"/>
      <c r="Q1923" s="78"/>
      <c r="R1923" s="79"/>
      <c r="S1923" s="79"/>
      <c r="T1923" s="79"/>
      <c r="U1923" s="80"/>
      <c r="V1923" s="78">
        <v>0</v>
      </c>
      <c r="W1923" s="78"/>
      <c r="X1923" s="11" t="str">
        <f ca="1">IF(ISBLANK(BudgetsQTable[[#This Row],[budg_seq_yr]]),"FY"&amp;fiscalyear,"FY"&amp;fiscalyear-1+BudgetsQTable[[#This Row],[budg_seq_yr]])</f>
        <v>FY18</v>
      </c>
      <c r="Y1923" s="79">
        <v>599945</v>
      </c>
      <c r="Z1923" s="78" t="s">
        <v>2869</v>
      </c>
      <c r="AA1923" s="78" t="s">
        <v>466</v>
      </c>
      <c r="AB1923" s="76" t="s">
        <v>2821</v>
      </c>
      <c r="AC1923" s="78" t="s">
        <v>2884</v>
      </c>
    </row>
    <row r="1924" spans="1:29" x14ac:dyDescent="0.35">
      <c r="A1924" s="10" t="s">
        <v>1995</v>
      </c>
      <c r="B1924" s="76" t="s">
        <v>2824</v>
      </c>
      <c r="C1924" s="76">
        <f>C1923+(BudgetsQTable[[#This Row],[lead]]&lt;&gt;K1923)</f>
        <v>241</v>
      </c>
      <c r="D1924" s="76">
        <f>D1923*(BudgetsQTable[[#This Row],[lead]]=K1923)+(BudgetsQTable[[#This Row],[prop_id]]&lt;&gt;A1923)</f>
        <v>1</v>
      </c>
      <c r="E1924" s="77">
        <v>43005.626388888886</v>
      </c>
      <c r="F1924" s="78" t="s">
        <v>2868</v>
      </c>
      <c r="G1924" s="78" t="s">
        <v>2869</v>
      </c>
      <c r="H1924" s="78" t="s">
        <v>466</v>
      </c>
      <c r="I1924" s="76" t="s">
        <v>786</v>
      </c>
      <c r="J1924" s="76" t="s">
        <v>753</v>
      </c>
      <c r="K1924" s="78" t="s">
        <v>1995</v>
      </c>
      <c r="L1924" s="7" t="str">
        <f>IF(BudgetsQTable[[#This Row],[pi_last_name]]=" ","",HYPERLINK("https://www.ejacket.nsf.gov/ej/showProposal.do?Continue=Y&amp;ID="&amp;BudgetsQTable[[#This Row],[prop_id]],BudgetsQTable[[#This Row],[prop_id]]))</f>
        <v/>
      </c>
      <c r="M1924" s="78" t="s">
        <v>753</v>
      </c>
      <c r="N1924" s="7" t="str">
        <f>IF(BudgetsQTable[[#This Row],[pi_last_name]]=" ","",HYPERLINK("mailto:"&amp;BudgetsQTable[[#This Row],[pi_email]]&amp;"&amp;subject=Your NSF Proposal:  "&amp;BudgetsQTable[[#This Row],[prop_id]],BudgetsQTable[[#This Row],[pi_email]]))</f>
        <v/>
      </c>
      <c r="O1924" s="78" t="s">
        <v>753</v>
      </c>
      <c r="P1924" s="78">
        <v>1</v>
      </c>
      <c r="Q1924" s="78">
        <v>1</v>
      </c>
      <c r="R1924" s="79">
        <v>0</v>
      </c>
      <c r="S1924" s="79">
        <v>5288</v>
      </c>
      <c r="T1924" s="79">
        <v>0</v>
      </c>
      <c r="U1924" s="80">
        <v>194100</v>
      </c>
      <c r="V1924" s="78">
        <v>0</v>
      </c>
      <c r="W1924" s="78">
        <v>1</v>
      </c>
      <c r="X1924" s="11" t="str">
        <f ca="1">IF(ISBLANK(BudgetsQTable[[#This Row],[budg_seq_yr]]),"FY"&amp;fiscalyear,"FY"&amp;fiscalyear-1+BudgetsQTable[[#This Row],[budg_seq_yr]])</f>
        <v>FY18</v>
      </c>
      <c r="Y1924" s="79">
        <v>194100</v>
      </c>
      <c r="Z1924" s="78" t="s">
        <v>2869</v>
      </c>
      <c r="AA1924" s="78" t="s">
        <v>466</v>
      </c>
      <c r="AB1924" s="76" t="s">
        <v>2821</v>
      </c>
      <c r="AC1924" s="78" t="s">
        <v>2884</v>
      </c>
    </row>
    <row r="1925" spans="1:29" x14ac:dyDescent="0.35">
      <c r="A1925" s="10" t="s">
        <v>1995</v>
      </c>
      <c r="B1925" s="76" t="s">
        <v>2824</v>
      </c>
      <c r="C1925" s="76">
        <f>C1924+(BudgetsQTable[[#This Row],[lead]]&lt;&gt;K1924)</f>
        <v>241</v>
      </c>
      <c r="D1925" s="76">
        <f>D1924*(BudgetsQTable[[#This Row],[lead]]=K1924)+(BudgetsQTable[[#This Row],[prop_id]]&lt;&gt;A1924)</f>
        <v>1</v>
      </c>
      <c r="E1925" s="77">
        <v>43005.626388888886</v>
      </c>
      <c r="F1925" s="78" t="s">
        <v>2868</v>
      </c>
      <c r="G1925" s="78" t="s">
        <v>2869</v>
      </c>
      <c r="H1925" s="78" t="s">
        <v>466</v>
      </c>
      <c r="I1925" s="76" t="s">
        <v>786</v>
      </c>
      <c r="J1925" s="76" t="s">
        <v>753</v>
      </c>
      <c r="K1925" s="78" t="s">
        <v>1995</v>
      </c>
      <c r="L1925" s="7" t="str">
        <f>IF(BudgetsQTable[[#This Row],[pi_last_name]]=" ","",HYPERLINK("https://www.ejacket.nsf.gov/ej/showProposal.do?Continue=Y&amp;ID="&amp;BudgetsQTable[[#This Row],[prop_id]],BudgetsQTable[[#This Row],[prop_id]]))</f>
        <v/>
      </c>
      <c r="M1925" s="78" t="s">
        <v>753</v>
      </c>
      <c r="N1925" s="7" t="str">
        <f>IF(BudgetsQTable[[#This Row],[pi_last_name]]=" ","",HYPERLINK("mailto:"&amp;BudgetsQTable[[#This Row],[pi_email]]&amp;"&amp;subject=Your NSF Proposal:  "&amp;BudgetsQTable[[#This Row],[prop_id]],BudgetsQTable[[#This Row],[pi_email]]))</f>
        <v/>
      </c>
      <c r="O1925" s="78" t="s">
        <v>753</v>
      </c>
      <c r="P1925" s="78">
        <v>1</v>
      </c>
      <c r="Q1925" s="78">
        <v>1</v>
      </c>
      <c r="R1925" s="79">
        <v>0</v>
      </c>
      <c r="S1925" s="79">
        <v>5447</v>
      </c>
      <c r="T1925" s="79">
        <v>0</v>
      </c>
      <c r="U1925" s="80">
        <v>199924</v>
      </c>
      <c r="V1925" s="78">
        <v>0</v>
      </c>
      <c r="W1925" s="78">
        <v>2</v>
      </c>
      <c r="X1925" s="11" t="str">
        <f ca="1">IF(ISBLANK(BudgetsQTable[[#This Row],[budg_seq_yr]]),"FY"&amp;fiscalyear,"FY"&amp;fiscalyear-1+BudgetsQTable[[#This Row],[budg_seq_yr]])</f>
        <v>FY19</v>
      </c>
      <c r="Y1925" s="79">
        <v>199924</v>
      </c>
      <c r="Z1925" s="78" t="s">
        <v>2869</v>
      </c>
      <c r="AA1925" s="78" t="s">
        <v>466</v>
      </c>
      <c r="AB1925" s="76" t="s">
        <v>2821</v>
      </c>
      <c r="AC1925" s="78" t="s">
        <v>2884</v>
      </c>
    </row>
    <row r="1926" spans="1:29" x14ac:dyDescent="0.35">
      <c r="A1926" s="10" t="s">
        <v>1995</v>
      </c>
      <c r="B1926" s="76" t="s">
        <v>2824</v>
      </c>
      <c r="C1926" s="76">
        <f>C1925+(BudgetsQTable[[#This Row],[lead]]&lt;&gt;K1925)</f>
        <v>241</v>
      </c>
      <c r="D1926" s="76">
        <f>D1925*(BudgetsQTable[[#This Row],[lead]]=K1925)+(BudgetsQTable[[#This Row],[prop_id]]&lt;&gt;A1925)</f>
        <v>1</v>
      </c>
      <c r="E1926" s="77">
        <v>43005.626388888886</v>
      </c>
      <c r="F1926" s="78" t="s">
        <v>2868</v>
      </c>
      <c r="G1926" s="78" t="s">
        <v>2869</v>
      </c>
      <c r="H1926" s="78" t="s">
        <v>466</v>
      </c>
      <c r="I1926" s="76" t="s">
        <v>786</v>
      </c>
      <c r="J1926" s="76" t="s">
        <v>753</v>
      </c>
      <c r="K1926" s="78" t="s">
        <v>1995</v>
      </c>
      <c r="L1926" s="7" t="str">
        <f>IF(BudgetsQTable[[#This Row],[pi_last_name]]=" ","",HYPERLINK("https://www.ejacket.nsf.gov/ej/showProposal.do?Continue=Y&amp;ID="&amp;BudgetsQTable[[#This Row],[prop_id]],BudgetsQTable[[#This Row],[prop_id]]))</f>
        <v/>
      </c>
      <c r="M1926" s="78" t="s">
        <v>753</v>
      </c>
      <c r="N1926" s="7" t="str">
        <f>IF(BudgetsQTable[[#This Row],[pi_last_name]]=" ","",HYPERLINK("mailto:"&amp;BudgetsQTable[[#This Row],[pi_email]]&amp;"&amp;subject=Your NSF Proposal:  "&amp;BudgetsQTable[[#This Row],[prop_id]],BudgetsQTable[[#This Row],[pi_email]]))</f>
        <v/>
      </c>
      <c r="O1926" s="78" t="s">
        <v>753</v>
      </c>
      <c r="P1926" s="78">
        <v>1</v>
      </c>
      <c r="Q1926" s="78">
        <v>1</v>
      </c>
      <c r="R1926" s="79">
        <v>0</v>
      </c>
      <c r="S1926" s="79">
        <v>5610</v>
      </c>
      <c r="T1926" s="79">
        <v>0</v>
      </c>
      <c r="U1926" s="80">
        <v>205921</v>
      </c>
      <c r="V1926" s="78">
        <v>0</v>
      </c>
      <c r="W1926" s="78">
        <v>3</v>
      </c>
      <c r="X1926" s="11" t="str">
        <f ca="1">IF(ISBLANK(BudgetsQTable[[#This Row],[budg_seq_yr]]),"FY"&amp;fiscalyear,"FY"&amp;fiscalyear-1+BudgetsQTable[[#This Row],[budg_seq_yr]])</f>
        <v>FY20</v>
      </c>
      <c r="Y1926" s="79">
        <v>205921</v>
      </c>
      <c r="Z1926" s="78" t="s">
        <v>2869</v>
      </c>
      <c r="AA1926" s="78" t="s">
        <v>466</v>
      </c>
      <c r="AB1926" s="76" t="s">
        <v>2821</v>
      </c>
      <c r="AC1926" s="78" t="s">
        <v>2884</v>
      </c>
    </row>
    <row r="1927" spans="1:29" x14ac:dyDescent="0.35">
      <c r="A1927" s="10" t="s">
        <v>4367</v>
      </c>
      <c r="B1927" s="76" t="s">
        <v>2834</v>
      </c>
      <c r="C1927" s="76">
        <f>C1926+(BudgetsQTable[[#This Row],[lead]]&lt;&gt;K1926)</f>
        <v>241</v>
      </c>
      <c r="D1927" s="76">
        <f>D1926*(BudgetsQTable[[#This Row],[lead]]=K1926)+(BudgetsQTable[[#This Row],[prop_id]]&lt;&gt;A1926)</f>
        <v>2</v>
      </c>
      <c r="E1927" s="77">
        <v>43005.711805555555</v>
      </c>
      <c r="F1927" s="78" t="s">
        <v>2868</v>
      </c>
      <c r="G1927" s="78" t="s">
        <v>2869</v>
      </c>
      <c r="H1927" s="78" t="s">
        <v>466</v>
      </c>
      <c r="I1927" s="76" t="s">
        <v>786</v>
      </c>
      <c r="J1927" s="76" t="s">
        <v>4370</v>
      </c>
      <c r="K1927" s="78" t="s">
        <v>1995</v>
      </c>
      <c r="L1927" s="7" t="str">
        <f>IF(BudgetsQTable[[#This Row],[pi_last_name]]=" ","",HYPERLINK("https://www.ejacket.nsf.gov/ej/showProposal.do?Continue=Y&amp;ID="&amp;BudgetsQTable[[#This Row],[prop_id]],BudgetsQTable[[#This Row],[prop_id]]))</f>
        <v>1764028</v>
      </c>
      <c r="M1927" s="78" t="s">
        <v>4368</v>
      </c>
      <c r="N1927" s="7" t="str">
        <f>IF(BudgetsQTable[[#This Row],[pi_last_name]]=" ","",HYPERLINK("mailto:"&amp;BudgetsQTable[[#This Row],[pi_email]]&amp;"&amp;subject=Your NSF Proposal:  "&amp;BudgetsQTable[[#This Row],[prop_id]],BudgetsQTable[[#This Row],[pi_email]]))</f>
        <v>shirleyho@berkeley.edu</v>
      </c>
      <c r="O1927" s="78" t="s">
        <v>662</v>
      </c>
      <c r="P1927" s="78"/>
      <c r="Q1927" s="78"/>
      <c r="R1927" s="79"/>
      <c r="S1927" s="79"/>
      <c r="T1927" s="79"/>
      <c r="U1927" s="80"/>
      <c r="V1927" s="78">
        <v>0</v>
      </c>
      <c r="W1927" s="78"/>
      <c r="X1927" s="11" t="str">
        <f ca="1">IF(ISBLANK(BudgetsQTable[[#This Row],[budg_seq_yr]]),"FY"&amp;fiscalyear,"FY"&amp;fiscalyear-1+BudgetsQTable[[#This Row],[budg_seq_yr]])</f>
        <v>FY18</v>
      </c>
      <c r="Y1927" s="79">
        <v>595573</v>
      </c>
      <c r="Z1927" s="78" t="s">
        <v>2869</v>
      </c>
      <c r="AA1927" s="78" t="s">
        <v>466</v>
      </c>
      <c r="AB1927" s="76" t="s">
        <v>2821</v>
      </c>
      <c r="AC1927" s="78" t="s">
        <v>2884</v>
      </c>
    </row>
    <row r="1928" spans="1:29" x14ac:dyDescent="0.35">
      <c r="A1928" s="10" t="s">
        <v>4367</v>
      </c>
      <c r="B1928" s="76" t="s">
        <v>2834</v>
      </c>
      <c r="C1928" s="76">
        <f>C1927+(BudgetsQTable[[#This Row],[lead]]&lt;&gt;K1927)</f>
        <v>241</v>
      </c>
      <c r="D1928" s="76">
        <f>D1927*(BudgetsQTable[[#This Row],[lead]]=K1927)+(BudgetsQTable[[#This Row],[prop_id]]&lt;&gt;A1927)</f>
        <v>2</v>
      </c>
      <c r="E1928" s="77">
        <v>43005.711805555555</v>
      </c>
      <c r="F1928" s="78" t="s">
        <v>2868</v>
      </c>
      <c r="G1928" s="78" t="s">
        <v>2869</v>
      </c>
      <c r="H1928" s="78" t="s">
        <v>466</v>
      </c>
      <c r="I1928" s="76" t="s">
        <v>786</v>
      </c>
      <c r="J1928" s="76" t="s">
        <v>753</v>
      </c>
      <c r="K1928" s="78" t="s">
        <v>1995</v>
      </c>
      <c r="L1928" s="7" t="str">
        <f>IF(BudgetsQTable[[#This Row],[pi_last_name]]=" ","",HYPERLINK("https://www.ejacket.nsf.gov/ej/showProposal.do?Continue=Y&amp;ID="&amp;BudgetsQTable[[#This Row],[prop_id]],BudgetsQTable[[#This Row],[prop_id]]))</f>
        <v/>
      </c>
      <c r="M1928" s="78" t="s">
        <v>753</v>
      </c>
      <c r="N1928" s="7" t="str">
        <f>IF(BudgetsQTable[[#This Row],[pi_last_name]]=" ","",HYPERLINK("mailto:"&amp;BudgetsQTable[[#This Row],[pi_email]]&amp;"&amp;subject=Your NSF Proposal:  "&amp;BudgetsQTable[[#This Row],[prop_id]],BudgetsQTable[[#This Row],[pi_email]]))</f>
        <v/>
      </c>
      <c r="O1928" s="78" t="s">
        <v>753</v>
      </c>
      <c r="P1928" s="78">
        <v>2</v>
      </c>
      <c r="Q1928" s="78">
        <v>0.5</v>
      </c>
      <c r="R1928" s="79">
        <v>0</v>
      </c>
      <c r="S1928" s="79">
        <v>0</v>
      </c>
      <c r="T1928" s="79">
        <v>0</v>
      </c>
      <c r="U1928" s="80">
        <v>191919</v>
      </c>
      <c r="V1928" s="78">
        <v>0</v>
      </c>
      <c r="W1928" s="78">
        <v>1</v>
      </c>
      <c r="X1928" s="11" t="str">
        <f ca="1">IF(ISBLANK(BudgetsQTable[[#This Row],[budg_seq_yr]]),"FY"&amp;fiscalyear,"FY"&amp;fiscalyear-1+BudgetsQTable[[#This Row],[budg_seq_yr]])</f>
        <v>FY18</v>
      </c>
      <c r="Y1928" s="79">
        <v>191919</v>
      </c>
      <c r="Z1928" s="78" t="s">
        <v>2869</v>
      </c>
      <c r="AA1928" s="78" t="s">
        <v>466</v>
      </c>
      <c r="AB1928" s="76" t="s">
        <v>2821</v>
      </c>
      <c r="AC1928" s="78" t="s">
        <v>2884</v>
      </c>
    </row>
    <row r="1929" spans="1:29" x14ac:dyDescent="0.35">
      <c r="A1929" s="10" t="s">
        <v>4367</v>
      </c>
      <c r="B1929" s="76" t="s">
        <v>2834</v>
      </c>
      <c r="C1929" s="76">
        <f>C1928+(BudgetsQTable[[#This Row],[lead]]&lt;&gt;K1928)</f>
        <v>241</v>
      </c>
      <c r="D1929" s="76">
        <f>D1928*(BudgetsQTable[[#This Row],[lead]]=K1928)+(BudgetsQTable[[#This Row],[prop_id]]&lt;&gt;A1928)</f>
        <v>2</v>
      </c>
      <c r="E1929" s="77">
        <v>43005.711805555555</v>
      </c>
      <c r="F1929" s="78" t="s">
        <v>2868</v>
      </c>
      <c r="G1929" s="78" t="s">
        <v>2869</v>
      </c>
      <c r="H1929" s="78" t="s">
        <v>466</v>
      </c>
      <c r="I1929" s="76" t="s">
        <v>786</v>
      </c>
      <c r="J1929" s="76" t="s">
        <v>753</v>
      </c>
      <c r="K1929" s="78" t="s">
        <v>1995</v>
      </c>
      <c r="L1929" s="7" t="str">
        <f>IF(BudgetsQTable[[#This Row],[pi_last_name]]=" ","",HYPERLINK("https://www.ejacket.nsf.gov/ej/showProposal.do?Continue=Y&amp;ID="&amp;BudgetsQTable[[#This Row],[prop_id]],BudgetsQTable[[#This Row],[prop_id]]))</f>
        <v/>
      </c>
      <c r="M1929" s="78" t="s">
        <v>753</v>
      </c>
      <c r="N1929" s="7" t="str">
        <f>IF(BudgetsQTable[[#This Row],[pi_last_name]]=" ","",HYPERLINK("mailto:"&amp;BudgetsQTable[[#This Row],[pi_email]]&amp;"&amp;subject=Your NSF Proposal:  "&amp;BudgetsQTable[[#This Row],[prop_id]],BudgetsQTable[[#This Row],[pi_email]]))</f>
        <v/>
      </c>
      <c r="O1929" s="78" t="s">
        <v>753</v>
      </c>
      <c r="P1929" s="78">
        <v>2</v>
      </c>
      <c r="Q1929" s="78">
        <v>0.5</v>
      </c>
      <c r="R1929" s="79">
        <v>0</v>
      </c>
      <c r="S1929" s="79">
        <v>0</v>
      </c>
      <c r="T1929" s="79">
        <v>0</v>
      </c>
      <c r="U1929" s="80">
        <v>198444</v>
      </c>
      <c r="V1929" s="78">
        <v>0</v>
      </c>
      <c r="W1929" s="78">
        <v>2</v>
      </c>
      <c r="X1929" s="11" t="str">
        <f ca="1">IF(ISBLANK(BudgetsQTable[[#This Row],[budg_seq_yr]]),"FY"&amp;fiscalyear,"FY"&amp;fiscalyear-1+BudgetsQTable[[#This Row],[budg_seq_yr]])</f>
        <v>FY19</v>
      </c>
      <c r="Y1929" s="79">
        <v>198444</v>
      </c>
      <c r="Z1929" s="78" t="s">
        <v>2869</v>
      </c>
      <c r="AA1929" s="78" t="s">
        <v>466</v>
      </c>
      <c r="AB1929" s="76" t="s">
        <v>2821</v>
      </c>
      <c r="AC1929" s="78" t="s">
        <v>2884</v>
      </c>
    </row>
    <row r="1930" spans="1:29" x14ac:dyDescent="0.35">
      <c r="A1930" s="10" t="s">
        <v>4367</v>
      </c>
      <c r="B1930" s="76" t="s">
        <v>2834</v>
      </c>
      <c r="C1930" s="76">
        <f>C1929+(BudgetsQTable[[#This Row],[lead]]&lt;&gt;K1929)</f>
        <v>241</v>
      </c>
      <c r="D1930" s="76">
        <f>D1929*(BudgetsQTable[[#This Row],[lead]]=K1929)+(BudgetsQTable[[#This Row],[prop_id]]&lt;&gt;A1929)</f>
        <v>2</v>
      </c>
      <c r="E1930" s="77">
        <v>43005.711805555555</v>
      </c>
      <c r="F1930" s="78" t="s">
        <v>2868</v>
      </c>
      <c r="G1930" s="78" t="s">
        <v>2869</v>
      </c>
      <c r="H1930" s="78" t="s">
        <v>466</v>
      </c>
      <c r="I1930" s="76" t="s">
        <v>786</v>
      </c>
      <c r="J1930" s="76" t="s">
        <v>753</v>
      </c>
      <c r="K1930" s="78" t="s">
        <v>1995</v>
      </c>
      <c r="L1930" s="7" t="str">
        <f>IF(BudgetsQTable[[#This Row],[pi_last_name]]=" ","",HYPERLINK("https://www.ejacket.nsf.gov/ej/showProposal.do?Continue=Y&amp;ID="&amp;BudgetsQTable[[#This Row],[prop_id]],BudgetsQTable[[#This Row],[prop_id]]))</f>
        <v/>
      </c>
      <c r="M1930" s="78" t="s">
        <v>753</v>
      </c>
      <c r="N1930" s="7" t="str">
        <f>IF(BudgetsQTable[[#This Row],[pi_last_name]]=" ","",HYPERLINK("mailto:"&amp;BudgetsQTable[[#This Row],[pi_email]]&amp;"&amp;subject=Your NSF Proposal:  "&amp;BudgetsQTable[[#This Row],[prop_id]],BudgetsQTable[[#This Row],[pi_email]]))</f>
        <v/>
      </c>
      <c r="O1930" s="78" t="s">
        <v>753</v>
      </c>
      <c r="P1930" s="78">
        <v>2</v>
      </c>
      <c r="Q1930" s="78">
        <v>0.5</v>
      </c>
      <c r="R1930" s="79">
        <v>0</v>
      </c>
      <c r="S1930" s="79">
        <v>0</v>
      </c>
      <c r="T1930" s="79">
        <v>0</v>
      </c>
      <c r="U1930" s="80">
        <v>205210</v>
      </c>
      <c r="V1930" s="78">
        <v>0</v>
      </c>
      <c r="W1930" s="78">
        <v>3</v>
      </c>
      <c r="X1930" s="11" t="str">
        <f ca="1">IF(ISBLANK(BudgetsQTable[[#This Row],[budg_seq_yr]]),"FY"&amp;fiscalyear,"FY"&amp;fiscalyear-1+BudgetsQTable[[#This Row],[budg_seq_yr]])</f>
        <v>FY20</v>
      </c>
      <c r="Y1930" s="79">
        <v>205210</v>
      </c>
      <c r="Z1930" s="78" t="s">
        <v>2869</v>
      </c>
      <c r="AA1930" s="78" t="s">
        <v>466</v>
      </c>
      <c r="AB1930" s="76" t="s">
        <v>2821</v>
      </c>
      <c r="AC1930" s="78" t="s">
        <v>2884</v>
      </c>
    </row>
    <row r="1931" spans="1:29" x14ac:dyDescent="0.35">
      <c r="A1931" s="10" t="s">
        <v>1998</v>
      </c>
      <c r="B1931" s="76" t="s">
        <v>2824</v>
      </c>
      <c r="C1931" s="76">
        <f>C1930+(BudgetsQTable[[#This Row],[lead]]&lt;&gt;K1930)</f>
        <v>242</v>
      </c>
      <c r="D1931" s="76">
        <f>D1930*(BudgetsQTable[[#This Row],[lead]]=K1930)+(BudgetsQTable[[#This Row],[prop_id]]&lt;&gt;A1930)</f>
        <v>1</v>
      </c>
      <c r="E1931" s="77">
        <v>43005.628472222219</v>
      </c>
      <c r="F1931" s="78" t="s">
        <v>2839</v>
      </c>
      <c r="G1931" s="78" t="s">
        <v>2840</v>
      </c>
      <c r="H1931" s="78" t="s">
        <v>464</v>
      </c>
      <c r="I1931" s="76" t="s">
        <v>1188</v>
      </c>
      <c r="J1931" s="76" t="s">
        <v>4372</v>
      </c>
      <c r="K1931" s="78" t="s">
        <v>1998</v>
      </c>
      <c r="L1931" s="7" t="str">
        <f>IF(BudgetsQTable[[#This Row],[pi_last_name]]=" ","",HYPERLINK("https://www.ejacket.nsf.gov/ej/showProposal.do?Continue=Y&amp;ID="&amp;BudgetsQTable[[#This Row],[prop_id]],BudgetsQTable[[#This Row],[prop_id]]))</f>
        <v>1763819</v>
      </c>
      <c r="M1931" s="78" t="s">
        <v>1999</v>
      </c>
      <c r="N1931" s="7" t="str">
        <f>IF(BudgetsQTable[[#This Row],[pi_last_name]]=" ","",HYPERLINK("mailto:"&amp;BudgetsQTable[[#This Row],[pi_email]]&amp;"&amp;subject=Your NSF Proposal:  "&amp;BudgetsQTable[[#This Row],[prop_id]],BudgetsQTable[[#This Row],[pi_email]]))</f>
        <v>pb@cs.wisc.edu</v>
      </c>
      <c r="O1931" s="78" t="s">
        <v>3257</v>
      </c>
      <c r="P1931" s="78"/>
      <c r="Q1931" s="78"/>
      <c r="R1931" s="79"/>
      <c r="S1931" s="79"/>
      <c r="T1931" s="79"/>
      <c r="U1931" s="80"/>
      <c r="V1931" s="78">
        <v>0</v>
      </c>
      <c r="W1931" s="78"/>
      <c r="X1931" s="11" t="str">
        <f ca="1">IF(ISBLANK(BudgetsQTable[[#This Row],[budg_seq_yr]]),"FY"&amp;fiscalyear,"FY"&amp;fiscalyear-1+BudgetsQTable[[#This Row],[budg_seq_yr]])</f>
        <v>FY18</v>
      </c>
      <c r="Y1931" s="79">
        <v>1000000</v>
      </c>
      <c r="Z1931" s="78" t="s">
        <v>2840</v>
      </c>
      <c r="AA1931" s="78" t="s">
        <v>464</v>
      </c>
      <c r="AB1931" s="76" t="s">
        <v>2821</v>
      </c>
      <c r="AC1931" s="78" t="s">
        <v>485</v>
      </c>
    </row>
    <row r="1932" spans="1:29" x14ac:dyDescent="0.35">
      <c r="A1932" s="10" t="s">
        <v>1998</v>
      </c>
      <c r="B1932" s="76" t="s">
        <v>2824</v>
      </c>
      <c r="C1932" s="76">
        <f>C1931+(BudgetsQTable[[#This Row],[lead]]&lt;&gt;K1931)</f>
        <v>242</v>
      </c>
      <c r="D1932" s="76">
        <f>D1931*(BudgetsQTable[[#This Row],[lead]]=K1931)+(BudgetsQTable[[#This Row],[prop_id]]&lt;&gt;A1931)</f>
        <v>1</v>
      </c>
      <c r="E1932" s="77">
        <v>43005.628472222219</v>
      </c>
      <c r="F1932" s="78" t="s">
        <v>2839</v>
      </c>
      <c r="G1932" s="78" t="s">
        <v>2840</v>
      </c>
      <c r="H1932" s="78" t="s">
        <v>464</v>
      </c>
      <c r="I1932" s="76" t="s">
        <v>1188</v>
      </c>
      <c r="J1932" s="76" t="s">
        <v>753</v>
      </c>
      <c r="K1932" s="78" t="s">
        <v>1998</v>
      </c>
      <c r="L1932" s="7" t="str">
        <f>IF(BudgetsQTable[[#This Row],[pi_last_name]]=" ","",HYPERLINK("https://www.ejacket.nsf.gov/ej/showProposal.do?Continue=Y&amp;ID="&amp;BudgetsQTable[[#This Row],[prop_id]],BudgetsQTable[[#This Row],[prop_id]]))</f>
        <v/>
      </c>
      <c r="M1932" s="78" t="s">
        <v>753</v>
      </c>
      <c r="N1932" s="7" t="str">
        <f>IF(BudgetsQTable[[#This Row],[pi_last_name]]=" ","",HYPERLINK("mailto:"&amp;BudgetsQTable[[#This Row],[pi_email]]&amp;"&amp;subject=Your NSF Proposal:  "&amp;BudgetsQTable[[#This Row],[prop_id]],BudgetsQTable[[#This Row],[pi_email]]))</f>
        <v/>
      </c>
      <c r="O1932" s="78" t="s">
        <v>753</v>
      </c>
      <c r="P1932" s="78">
        <v>1</v>
      </c>
      <c r="Q1932" s="78">
        <v>1</v>
      </c>
      <c r="R1932" s="79">
        <v>0</v>
      </c>
      <c r="S1932" s="79">
        <v>2500</v>
      </c>
      <c r="T1932" s="79">
        <v>0</v>
      </c>
      <c r="U1932" s="80">
        <v>249686</v>
      </c>
      <c r="V1932" s="78">
        <v>0</v>
      </c>
      <c r="W1932" s="78">
        <v>1</v>
      </c>
      <c r="X1932" s="11" t="str">
        <f ca="1">IF(ISBLANK(BudgetsQTable[[#This Row],[budg_seq_yr]]),"FY"&amp;fiscalyear,"FY"&amp;fiscalyear-1+BudgetsQTable[[#This Row],[budg_seq_yr]])</f>
        <v>FY18</v>
      </c>
      <c r="Y1932" s="79">
        <v>249686</v>
      </c>
      <c r="Z1932" s="78" t="s">
        <v>2840</v>
      </c>
      <c r="AA1932" s="78" t="s">
        <v>464</v>
      </c>
      <c r="AB1932" s="76" t="s">
        <v>2821</v>
      </c>
      <c r="AC1932" s="78" t="s">
        <v>485</v>
      </c>
    </row>
    <row r="1933" spans="1:29" x14ac:dyDescent="0.35">
      <c r="A1933" s="10" t="s">
        <v>1998</v>
      </c>
      <c r="B1933" s="76" t="s">
        <v>2824</v>
      </c>
      <c r="C1933" s="76">
        <f>C1932+(BudgetsQTable[[#This Row],[lead]]&lt;&gt;K1932)</f>
        <v>242</v>
      </c>
      <c r="D1933" s="76">
        <f>D1932*(BudgetsQTable[[#This Row],[lead]]=K1932)+(BudgetsQTable[[#This Row],[prop_id]]&lt;&gt;A1932)</f>
        <v>1</v>
      </c>
      <c r="E1933" s="77">
        <v>43005.628472222219</v>
      </c>
      <c r="F1933" s="78" t="s">
        <v>2839</v>
      </c>
      <c r="G1933" s="78" t="s">
        <v>2840</v>
      </c>
      <c r="H1933" s="78" t="s">
        <v>464</v>
      </c>
      <c r="I1933" s="76" t="s">
        <v>1188</v>
      </c>
      <c r="J1933" s="76" t="s">
        <v>753</v>
      </c>
      <c r="K1933" s="78" t="s">
        <v>1998</v>
      </c>
      <c r="L1933" s="7" t="str">
        <f>IF(BudgetsQTable[[#This Row],[pi_last_name]]=" ","",HYPERLINK("https://www.ejacket.nsf.gov/ej/showProposal.do?Continue=Y&amp;ID="&amp;BudgetsQTable[[#This Row],[prop_id]],BudgetsQTable[[#This Row],[prop_id]]))</f>
        <v/>
      </c>
      <c r="M1933" s="78" t="s">
        <v>753</v>
      </c>
      <c r="N1933" s="7" t="str">
        <f>IF(BudgetsQTable[[#This Row],[pi_last_name]]=" ","",HYPERLINK("mailto:"&amp;BudgetsQTable[[#This Row],[pi_email]]&amp;"&amp;subject=Your NSF Proposal:  "&amp;BudgetsQTable[[#This Row],[prop_id]],BudgetsQTable[[#This Row],[pi_email]]))</f>
        <v/>
      </c>
      <c r="O1933" s="78" t="s">
        <v>753</v>
      </c>
      <c r="P1933" s="78">
        <v>1</v>
      </c>
      <c r="Q1933" s="78">
        <v>1</v>
      </c>
      <c r="R1933" s="79">
        <v>0</v>
      </c>
      <c r="S1933" s="79">
        <v>2500</v>
      </c>
      <c r="T1933" s="79">
        <v>0</v>
      </c>
      <c r="U1933" s="80">
        <v>246029</v>
      </c>
      <c r="V1933" s="78">
        <v>0</v>
      </c>
      <c r="W1933" s="78">
        <v>2</v>
      </c>
      <c r="X1933" s="11" t="str">
        <f ca="1">IF(ISBLANK(BudgetsQTable[[#This Row],[budg_seq_yr]]),"FY"&amp;fiscalyear,"FY"&amp;fiscalyear-1+BudgetsQTable[[#This Row],[budg_seq_yr]])</f>
        <v>FY19</v>
      </c>
      <c r="Y1933" s="79">
        <v>246029</v>
      </c>
      <c r="Z1933" s="78" t="s">
        <v>2840</v>
      </c>
      <c r="AA1933" s="78" t="s">
        <v>464</v>
      </c>
      <c r="AB1933" s="76" t="s">
        <v>2821</v>
      </c>
      <c r="AC1933" s="78" t="s">
        <v>485</v>
      </c>
    </row>
    <row r="1934" spans="1:29" x14ac:dyDescent="0.35">
      <c r="A1934" s="10" t="s">
        <v>1998</v>
      </c>
      <c r="B1934" s="76" t="s">
        <v>2824</v>
      </c>
      <c r="C1934" s="76">
        <f>C1933+(BudgetsQTable[[#This Row],[lead]]&lt;&gt;K1933)</f>
        <v>242</v>
      </c>
      <c r="D1934" s="76">
        <f>D1933*(BudgetsQTable[[#This Row],[lead]]=K1933)+(BudgetsQTable[[#This Row],[prop_id]]&lt;&gt;A1933)</f>
        <v>1</v>
      </c>
      <c r="E1934" s="77">
        <v>43005.628472222219</v>
      </c>
      <c r="F1934" s="78" t="s">
        <v>2839</v>
      </c>
      <c r="G1934" s="78" t="s">
        <v>2840</v>
      </c>
      <c r="H1934" s="78" t="s">
        <v>464</v>
      </c>
      <c r="I1934" s="76" t="s">
        <v>1188</v>
      </c>
      <c r="J1934" s="76" t="s">
        <v>753</v>
      </c>
      <c r="K1934" s="78" t="s">
        <v>1998</v>
      </c>
      <c r="L1934" s="7" t="str">
        <f>IF(BudgetsQTable[[#This Row],[pi_last_name]]=" ","",HYPERLINK("https://www.ejacket.nsf.gov/ej/showProposal.do?Continue=Y&amp;ID="&amp;BudgetsQTable[[#This Row],[prop_id]],BudgetsQTable[[#This Row],[prop_id]]))</f>
        <v/>
      </c>
      <c r="M1934" s="78" t="s">
        <v>753</v>
      </c>
      <c r="N1934" s="7" t="str">
        <f>IF(BudgetsQTable[[#This Row],[pi_last_name]]=" ","",HYPERLINK("mailto:"&amp;BudgetsQTable[[#This Row],[pi_email]]&amp;"&amp;subject=Your NSF Proposal:  "&amp;BudgetsQTable[[#This Row],[prop_id]],BudgetsQTable[[#This Row],[pi_email]]))</f>
        <v/>
      </c>
      <c r="O1934" s="78" t="s">
        <v>753</v>
      </c>
      <c r="P1934" s="78">
        <v>1</v>
      </c>
      <c r="Q1934" s="78">
        <v>1</v>
      </c>
      <c r="R1934" s="79">
        <v>0</v>
      </c>
      <c r="S1934" s="79">
        <v>2500</v>
      </c>
      <c r="T1934" s="79">
        <v>0</v>
      </c>
      <c r="U1934" s="80">
        <v>250402</v>
      </c>
      <c r="V1934" s="78">
        <v>0</v>
      </c>
      <c r="W1934" s="78">
        <v>3</v>
      </c>
      <c r="X1934" s="11" t="str">
        <f ca="1">IF(ISBLANK(BudgetsQTable[[#This Row],[budg_seq_yr]]),"FY"&amp;fiscalyear,"FY"&amp;fiscalyear-1+BudgetsQTable[[#This Row],[budg_seq_yr]])</f>
        <v>FY20</v>
      </c>
      <c r="Y1934" s="79">
        <v>250402</v>
      </c>
      <c r="Z1934" s="78" t="s">
        <v>2840</v>
      </c>
      <c r="AA1934" s="78" t="s">
        <v>464</v>
      </c>
      <c r="AB1934" s="76" t="s">
        <v>2821</v>
      </c>
      <c r="AC1934" s="78" t="s">
        <v>485</v>
      </c>
    </row>
    <row r="1935" spans="1:29" x14ac:dyDescent="0.35">
      <c r="A1935" s="10" t="s">
        <v>1998</v>
      </c>
      <c r="B1935" s="76" t="s">
        <v>2824</v>
      </c>
      <c r="C1935" s="76">
        <f>C1934+(BudgetsQTable[[#This Row],[lead]]&lt;&gt;K1934)</f>
        <v>242</v>
      </c>
      <c r="D1935" s="76">
        <f>D1934*(BudgetsQTable[[#This Row],[lead]]=K1934)+(BudgetsQTable[[#This Row],[prop_id]]&lt;&gt;A1934)</f>
        <v>1</v>
      </c>
      <c r="E1935" s="77">
        <v>43005.628472222219</v>
      </c>
      <c r="F1935" s="78" t="s">
        <v>2839</v>
      </c>
      <c r="G1935" s="78" t="s">
        <v>2840</v>
      </c>
      <c r="H1935" s="78" t="s">
        <v>464</v>
      </c>
      <c r="I1935" s="76" t="s">
        <v>1188</v>
      </c>
      <c r="J1935" s="76" t="s">
        <v>753</v>
      </c>
      <c r="K1935" s="78" t="s">
        <v>1998</v>
      </c>
      <c r="L1935" s="7" t="str">
        <f>IF(BudgetsQTable[[#This Row],[pi_last_name]]=" ","",HYPERLINK("https://www.ejacket.nsf.gov/ej/showProposal.do?Continue=Y&amp;ID="&amp;BudgetsQTable[[#This Row],[prop_id]],BudgetsQTable[[#This Row],[prop_id]]))</f>
        <v/>
      </c>
      <c r="M1935" s="78" t="s">
        <v>753</v>
      </c>
      <c r="N1935" s="7" t="str">
        <f>IF(BudgetsQTable[[#This Row],[pi_last_name]]=" ","",HYPERLINK("mailto:"&amp;BudgetsQTable[[#This Row],[pi_email]]&amp;"&amp;subject=Your NSF Proposal:  "&amp;BudgetsQTable[[#This Row],[prop_id]],BudgetsQTable[[#This Row],[pi_email]]))</f>
        <v/>
      </c>
      <c r="O1935" s="78" t="s">
        <v>753</v>
      </c>
      <c r="P1935" s="78">
        <v>1</v>
      </c>
      <c r="Q1935" s="78">
        <v>1</v>
      </c>
      <c r="R1935" s="79">
        <v>0</v>
      </c>
      <c r="S1935" s="79">
        <v>2500</v>
      </c>
      <c r="T1935" s="79">
        <v>0</v>
      </c>
      <c r="U1935" s="80">
        <v>253883</v>
      </c>
      <c r="V1935" s="78">
        <v>0</v>
      </c>
      <c r="W1935" s="78">
        <v>4</v>
      </c>
      <c r="X1935" s="11" t="str">
        <f ca="1">IF(ISBLANK(BudgetsQTable[[#This Row],[budg_seq_yr]]),"FY"&amp;fiscalyear,"FY"&amp;fiscalyear-1+BudgetsQTable[[#This Row],[budg_seq_yr]])</f>
        <v>FY21</v>
      </c>
      <c r="Y1935" s="79">
        <v>253883</v>
      </c>
      <c r="Z1935" s="78" t="s">
        <v>2840</v>
      </c>
      <c r="AA1935" s="78" t="s">
        <v>464</v>
      </c>
      <c r="AB1935" s="76" t="s">
        <v>2821</v>
      </c>
      <c r="AC1935" s="78" t="s">
        <v>485</v>
      </c>
    </row>
    <row r="1936" spans="1:29" x14ac:dyDescent="0.35">
      <c r="A1936" s="10" t="s">
        <v>4373</v>
      </c>
      <c r="B1936" s="76" t="s">
        <v>2834</v>
      </c>
      <c r="C1936" s="76">
        <f>C1935+(BudgetsQTable[[#This Row],[lead]]&lt;&gt;K1935)</f>
        <v>242</v>
      </c>
      <c r="D1936" s="76">
        <f>D1935*(BudgetsQTable[[#This Row],[lead]]=K1935)+(BudgetsQTable[[#This Row],[prop_id]]&lt;&gt;A1935)</f>
        <v>2</v>
      </c>
      <c r="E1936" s="77">
        <v>43005.48541666667</v>
      </c>
      <c r="F1936" s="78" t="s">
        <v>2839</v>
      </c>
      <c r="G1936" s="78" t="s">
        <v>2840</v>
      </c>
      <c r="H1936" s="78" t="s">
        <v>464</v>
      </c>
      <c r="I1936" s="76" t="s">
        <v>1188</v>
      </c>
      <c r="J1936" s="76" t="s">
        <v>4377</v>
      </c>
      <c r="K1936" s="78" t="s">
        <v>1998</v>
      </c>
      <c r="L1936" s="7" t="str">
        <f>IF(BudgetsQTable[[#This Row],[pi_last_name]]=" ","",HYPERLINK("https://www.ejacket.nsf.gov/ej/showProposal.do?Continue=Y&amp;ID="&amp;BudgetsQTable[[#This Row],[prop_id]],BudgetsQTable[[#This Row],[prop_id]]))</f>
        <v>1763568</v>
      </c>
      <c r="M1936" s="78" t="s">
        <v>4374</v>
      </c>
      <c r="N1936" s="7" t="str">
        <f>IF(BudgetsQTable[[#This Row],[pi_last_name]]=" ","",HYPERLINK("mailto:"&amp;BudgetsQTable[[#This Row],[pi_email]]&amp;"&amp;subject=Your NSF Proposal:  "&amp;BudgetsQTable[[#This Row],[prop_id]],BudgetsQTable[[#This Row],[pi_email]]))</f>
        <v>jsommers@colgate.edu</v>
      </c>
      <c r="O1936" s="78" t="s">
        <v>4376</v>
      </c>
      <c r="P1936" s="78"/>
      <c r="Q1936" s="78"/>
      <c r="R1936" s="79"/>
      <c r="S1936" s="79"/>
      <c r="T1936" s="79"/>
      <c r="U1936" s="80"/>
      <c r="V1936" s="78">
        <v>0</v>
      </c>
      <c r="W1936" s="78"/>
      <c r="X1936" s="11" t="str">
        <f ca="1">IF(ISBLANK(BudgetsQTable[[#This Row],[budg_seq_yr]]),"FY"&amp;fiscalyear,"FY"&amp;fiscalyear-1+BudgetsQTable[[#This Row],[budg_seq_yr]])</f>
        <v>FY18</v>
      </c>
      <c r="Y1936" s="79">
        <v>180155</v>
      </c>
      <c r="Z1936" s="78" t="s">
        <v>2840</v>
      </c>
      <c r="AA1936" s="78" t="s">
        <v>464</v>
      </c>
      <c r="AB1936" s="76" t="s">
        <v>2821</v>
      </c>
      <c r="AC1936" s="78" t="s">
        <v>485</v>
      </c>
    </row>
    <row r="1937" spans="1:29" x14ac:dyDescent="0.35">
      <c r="A1937" s="10" t="s">
        <v>4373</v>
      </c>
      <c r="B1937" s="76" t="s">
        <v>2834</v>
      </c>
      <c r="C1937" s="76">
        <f>C1936+(BudgetsQTable[[#This Row],[lead]]&lt;&gt;K1936)</f>
        <v>242</v>
      </c>
      <c r="D1937" s="76">
        <f>D1936*(BudgetsQTable[[#This Row],[lead]]=K1936)+(BudgetsQTable[[#This Row],[prop_id]]&lt;&gt;A1936)</f>
        <v>2</v>
      </c>
      <c r="E1937" s="77">
        <v>43005.48541666667</v>
      </c>
      <c r="F1937" s="78" t="s">
        <v>2839</v>
      </c>
      <c r="G1937" s="78" t="s">
        <v>2840</v>
      </c>
      <c r="H1937" s="78" t="s">
        <v>464</v>
      </c>
      <c r="I1937" s="76" t="s">
        <v>1188</v>
      </c>
      <c r="J1937" s="76" t="s">
        <v>753</v>
      </c>
      <c r="K1937" s="78" t="s">
        <v>1998</v>
      </c>
      <c r="L1937" s="7" t="str">
        <f>IF(BudgetsQTable[[#This Row],[pi_last_name]]=" ","",HYPERLINK("https://www.ejacket.nsf.gov/ej/showProposal.do?Continue=Y&amp;ID="&amp;BudgetsQTable[[#This Row],[prop_id]],BudgetsQTable[[#This Row],[prop_id]]))</f>
        <v/>
      </c>
      <c r="M1937" s="78" t="s">
        <v>753</v>
      </c>
      <c r="N1937" s="7" t="str">
        <f>IF(BudgetsQTable[[#This Row],[pi_last_name]]=" ","",HYPERLINK("mailto:"&amp;BudgetsQTable[[#This Row],[pi_email]]&amp;"&amp;subject=Your NSF Proposal:  "&amp;BudgetsQTable[[#This Row],[prop_id]],BudgetsQTable[[#This Row],[pi_email]]))</f>
        <v/>
      </c>
      <c r="O1937" s="78" t="s">
        <v>753</v>
      </c>
      <c r="P1937" s="78">
        <v>1</v>
      </c>
      <c r="Q1937" s="78">
        <v>1</v>
      </c>
      <c r="R1937" s="79">
        <v>0</v>
      </c>
      <c r="S1937" s="79">
        <v>0</v>
      </c>
      <c r="T1937" s="79">
        <v>0</v>
      </c>
      <c r="U1937" s="80">
        <v>44627</v>
      </c>
      <c r="V1937" s="78">
        <v>0</v>
      </c>
      <c r="W1937" s="78">
        <v>1</v>
      </c>
      <c r="X1937" s="11" t="str">
        <f ca="1">IF(ISBLANK(BudgetsQTable[[#This Row],[budg_seq_yr]]),"FY"&amp;fiscalyear,"FY"&amp;fiscalyear-1+BudgetsQTable[[#This Row],[budg_seq_yr]])</f>
        <v>FY18</v>
      </c>
      <c r="Y1937" s="79">
        <v>44627</v>
      </c>
      <c r="Z1937" s="78" t="s">
        <v>2840</v>
      </c>
      <c r="AA1937" s="78" t="s">
        <v>464</v>
      </c>
      <c r="AB1937" s="76" t="s">
        <v>2821</v>
      </c>
      <c r="AC1937" s="78" t="s">
        <v>485</v>
      </c>
    </row>
    <row r="1938" spans="1:29" x14ac:dyDescent="0.35">
      <c r="A1938" s="10" t="s">
        <v>4373</v>
      </c>
      <c r="B1938" s="76" t="s">
        <v>2834</v>
      </c>
      <c r="C1938" s="76">
        <f>C1937+(BudgetsQTable[[#This Row],[lead]]&lt;&gt;K1937)</f>
        <v>242</v>
      </c>
      <c r="D1938" s="76">
        <f>D1937*(BudgetsQTable[[#This Row],[lead]]=K1937)+(BudgetsQTable[[#This Row],[prop_id]]&lt;&gt;A1937)</f>
        <v>2</v>
      </c>
      <c r="E1938" s="77">
        <v>43005.48541666667</v>
      </c>
      <c r="F1938" s="78" t="s">
        <v>2839</v>
      </c>
      <c r="G1938" s="78" t="s">
        <v>2840</v>
      </c>
      <c r="H1938" s="78" t="s">
        <v>464</v>
      </c>
      <c r="I1938" s="76" t="s">
        <v>1188</v>
      </c>
      <c r="J1938" s="76" t="s">
        <v>753</v>
      </c>
      <c r="K1938" s="78" t="s">
        <v>1998</v>
      </c>
      <c r="L1938" s="7" t="str">
        <f>IF(BudgetsQTable[[#This Row],[pi_last_name]]=" ","",HYPERLINK("https://www.ejacket.nsf.gov/ej/showProposal.do?Continue=Y&amp;ID="&amp;BudgetsQTable[[#This Row],[prop_id]],BudgetsQTable[[#This Row],[prop_id]]))</f>
        <v/>
      </c>
      <c r="M1938" s="78" t="s">
        <v>753</v>
      </c>
      <c r="N1938" s="7" t="str">
        <f>IF(BudgetsQTable[[#This Row],[pi_last_name]]=" ","",HYPERLINK("mailto:"&amp;BudgetsQTable[[#This Row],[pi_email]]&amp;"&amp;subject=Your NSF Proposal:  "&amp;BudgetsQTable[[#This Row],[prop_id]],BudgetsQTable[[#This Row],[pi_email]]))</f>
        <v/>
      </c>
      <c r="O1938" s="78" t="s">
        <v>753</v>
      </c>
      <c r="P1938" s="78">
        <v>1</v>
      </c>
      <c r="Q1938" s="78">
        <v>1</v>
      </c>
      <c r="R1938" s="79">
        <v>0</v>
      </c>
      <c r="S1938" s="79">
        <v>0</v>
      </c>
      <c r="T1938" s="79">
        <v>0</v>
      </c>
      <c r="U1938" s="80">
        <v>42997</v>
      </c>
      <c r="V1938" s="78">
        <v>0</v>
      </c>
      <c r="W1938" s="78">
        <v>2</v>
      </c>
      <c r="X1938" s="11" t="str">
        <f ca="1">IF(ISBLANK(BudgetsQTable[[#This Row],[budg_seq_yr]]),"FY"&amp;fiscalyear,"FY"&amp;fiscalyear-1+BudgetsQTable[[#This Row],[budg_seq_yr]])</f>
        <v>FY19</v>
      </c>
      <c r="Y1938" s="79">
        <v>42997</v>
      </c>
      <c r="Z1938" s="78" t="s">
        <v>2840</v>
      </c>
      <c r="AA1938" s="78" t="s">
        <v>464</v>
      </c>
      <c r="AB1938" s="76" t="s">
        <v>2821</v>
      </c>
      <c r="AC1938" s="78" t="s">
        <v>485</v>
      </c>
    </row>
    <row r="1939" spans="1:29" x14ac:dyDescent="0.35">
      <c r="A1939" s="10" t="s">
        <v>4373</v>
      </c>
      <c r="B1939" s="76" t="s">
        <v>2834</v>
      </c>
      <c r="C1939" s="76">
        <f>C1938+(BudgetsQTable[[#This Row],[lead]]&lt;&gt;K1938)</f>
        <v>242</v>
      </c>
      <c r="D1939" s="76">
        <f>D1938*(BudgetsQTable[[#This Row],[lead]]=K1938)+(BudgetsQTable[[#This Row],[prop_id]]&lt;&gt;A1938)</f>
        <v>2</v>
      </c>
      <c r="E1939" s="77">
        <v>43005.48541666667</v>
      </c>
      <c r="F1939" s="78" t="s">
        <v>2839</v>
      </c>
      <c r="G1939" s="78" t="s">
        <v>2840</v>
      </c>
      <c r="H1939" s="78" t="s">
        <v>464</v>
      </c>
      <c r="I1939" s="76" t="s">
        <v>1188</v>
      </c>
      <c r="J1939" s="76" t="s">
        <v>753</v>
      </c>
      <c r="K1939" s="78" t="s">
        <v>1998</v>
      </c>
      <c r="L1939" s="7" t="str">
        <f>IF(BudgetsQTable[[#This Row],[pi_last_name]]=" ","",HYPERLINK("https://www.ejacket.nsf.gov/ej/showProposal.do?Continue=Y&amp;ID="&amp;BudgetsQTable[[#This Row],[prop_id]],BudgetsQTable[[#This Row],[prop_id]]))</f>
        <v/>
      </c>
      <c r="M1939" s="78" t="s">
        <v>753</v>
      </c>
      <c r="N1939" s="7" t="str">
        <f>IF(BudgetsQTable[[#This Row],[pi_last_name]]=" ","",HYPERLINK("mailto:"&amp;BudgetsQTable[[#This Row],[pi_email]]&amp;"&amp;subject=Your NSF Proposal:  "&amp;BudgetsQTable[[#This Row],[prop_id]],BudgetsQTable[[#This Row],[pi_email]]))</f>
        <v/>
      </c>
      <c r="O1939" s="78" t="s">
        <v>753</v>
      </c>
      <c r="P1939" s="78">
        <v>1</v>
      </c>
      <c r="Q1939" s="78">
        <v>1</v>
      </c>
      <c r="R1939" s="79">
        <v>0</v>
      </c>
      <c r="S1939" s="79">
        <v>0</v>
      </c>
      <c r="T1939" s="79">
        <v>0</v>
      </c>
      <c r="U1939" s="80">
        <v>47413</v>
      </c>
      <c r="V1939" s="78">
        <v>0</v>
      </c>
      <c r="W1939" s="78">
        <v>3</v>
      </c>
      <c r="X1939" s="11" t="str">
        <f ca="1">IF(ISBLANK(BudgetsQTable[[#This Row],[budg_seq_yr]]),"FY"&amp;fiscalyear,"FY"&amp;fiscalyear-1+BudgetsQTable[[#This Row],[budg_seq_yr]])</f>
        <v>FY20</v>
      </c>
      <c r="Y1939" s="79">
        <v>47413</v>
      </c>
      <c r="Z1939" s="78" t="s">
        <v>2840</v>
      </c>
      <c r="AA1939" s="78" t="s">
        <v>464</v>
      </c>
      <c r="AB1939" s="76" t="s">
        <v>2821</v>
      </c>
      <c r="AC1939" s="78" t="s">
        <v>485</v>
      </c>
    </row>
    <row r="1940" spans="1:29" x14ac:dyDescent="0.35">
      <c r="A1940" s="10" t="s">
        <v>4373</v>
      </c>
      <c r="B1940" s="76" t="s">
        <v>2834</v>
      </c>
      <c r="C1940" s="76">
        <f>C1939+(BudgetsQTable[[#This Row],[lead]]&lt;&gt;K1939)</f>
        <v>242</v>
      </c>
      <c r="D1940" s="76">
        <f>D1939*(BudgetsQTable[[#This Row],[lead]]=K1939)+(BudgetsQTable[[#This Row],[prop_id]]&lt;&gt;A1939)</f>
        <v>2</v>
      </c>
      <c r="E1940" s="77">
        <v>43005.48541666667</v>
      </c>
      <c r="F1940" s="78" t="s">
        <v>2839</v>
      </c>
      <c r="G1940" s="78" t="s">
        <v>2840</v>
      </c>
      <c r="H1940" s="78" t="s">
        <v>464</v>
      </c>
      <c r="I1940" s="76" t="s">
        <v>1188</v>
      </c>
      <c r="J1940" s="76" t="s">
        <v>753</v>
      </c>
      <c r="K1940" s="78" t="s">
        <v>1998</v>
      </c>
      <c r="L1940" s="7" t="str">
        <f>IF(BudgetsQTable[[#This Row],[pi_last_name]]=" ","",HYPERLINK("https://www.ejacket.nsf.gov/ej/showProposal.do?Continue=Y&amp;ID="&amp;BudgetsQTable[[#This Row],[prop_id]],BudgetsQTable[[#This Row],[prop_id]]))</f>
        <v/>
      </c>
      <c r="M1940" s="78" t="s">
        <v>753</v>
      </c>
      <c r="N1940" s="7" t="str">
        <f>IF(BudgetsQTable[[#This Row],[pi_last_name]]=" ","",HYPERLINK("mailto:"&amp;BudgetsQTable[[#This Row],[pi_email]]&amp;"&amp;subject=Your NSF Proposal:  "&amp;BudgetsQTable[[#This Row],[prop_id]],BudgetsQTable[[#This Row],[pi_email]]))</f>
        <v/>
      </c>
      <c r="O1940" s="78" t="s">
        <v>753</v>
      </c>
      <c r="P1940" s="78">
        <v>1</v>
      </c>
      <c r="Q1940" s="78">
        <v>1</v>
      </c>
      <c r="R1940" s="79">
        <v>0</v>
      </c>
      <c r="S1940" s="79">
        <v>0</v>
      </c>
      <c r="T1940" s="79">
        <v>0</v>
      </c>
      <c r="U1940" s="80">
        <v>45118</v>
      </c>
      <c r="V1940" s="78">
        <v>0</v>
      </c>
      <c r="W1940" s="78">
        <v>4</v>
      </c>
      <c r="X1940" s="11" t="str">
        <f ca="1">IF(ISBLANK(BudgetsQTable[[#This Row],[budg_seq_yr]]),"FY"&amp;fiscalyear,"FY"&amp;fiscalyear-1+BudgetsQTable[[#This Row],[budg_seq_yr]])</f>
        <v>FY21</v>
      </c>
      <c r="Y1940" s="79">
        <v>45118</v>
      </c>
      <c r="Z1940" s="78" t="s">
        <v>2840</v>
      </c>
      <c r="AA1940" s="78" t="s">
        <v>464</v>
      </c>
      <c r="AB1940" s="76" t="s">
        <v>2821</v>
      </c>
      <c r="AC1940" s="78" t="s">
        <v>485</v>
      </c>
    </row>
    <row r="1941" spans="1:29" x14ac:dyDescent="0.35">
      <c r="A1941" s="10" t="s">
        <v>2001</v>
      </c>
      <c r="B1941" s="76" t="s">
        <v>2863</v>
      </c>
      <c r="C1941" s="76">
        <f>C1940+(BudgetsQTable[[#This Row],[lead]]&lt;&gt;K1940)</f>
        <v>243</v>
      </c>
      <c r="D1941" s="76">
        <f>D1940*(BudgetsQTable[[#This Row],[lead]]=K1940)+(BudgetsQTable[[#This Row],[prop_id]]&lt;&gt;A1940)</f>
        <v>1</v>
      </c>
      <c r="E1941" s="77">
        <v>43005.628472222219</v>
      </c>
      <c r="F1941" s="78" t="s">
        <v>2817</v>
      </c>
      <c r="G1941" s="78" t="s">
        <v>2818</v>
      </c>
      <c r="H1941" s="78" t="s">
        <v>476</v>
      </c>
      <c r="I1941" s="76" t="s">
        <v>912</v>
      </c>
      <c r="J1941" s="76" t="s">
        <v>4379</v>
      </c>
      <c r="K1941" s="78" t="s">
        <v>2001</v>
      </c>
      <c r="L1941" s="7" t="str">
        <f>IF(BudgetsQTable[[#This Row],[pi_last_name]]=" ","",HYPERLINK("https://www.ejacket.nsf.gov/ej/showProposal.do?Continue=Y&amp;ID="&amp;BudgetsQTable[[#This Row],[prop_id]],BudgetsQTable[[#This Row],[prop_id]]))</f>
        <v>1763820</v>
      </c>
      <c r="M1941" s="78" t="s">
        <v>947</v>
      </c>
      <c r="N1941" s="7" t="str">
        <f>IF(BudgetsQTable[[#This Row],[pi_last_name]]=" ","",HYPERLINK("mailto:"&amp;BudgetsQTable[[#This Row],[pi_email]]&amp;"&amp;subject=Your NSF Proposal:  "&amp;BudgetsQTable[[#This Row],[prop_id]],BudgetsQTable[[#This Row],[pi_email]]))</f>
        <v>michael.huang@rochester.edu</v>
      </c>
      <c r="O1941" s="78" t="s">
        <v>719</v>
      </c>
      <c r="P1941" s="78"/>
      <c r="Q1941" s="78"/>
      <c r="R1941" s="79"/>
      <c r="S1941" s="79"/>
      <c r="T1941" s="79"/>
      <c r="U1941" s="80"/>
      <c r="V1941" s="78">
        <v>0</v>
      </c>
      <c r="W1941" s="78"/>
      <c r="X1941" s="11" t="str">
        <f ca="1">IF(ISBLANK(BudgetsQTable[[#This Row],[budg_seq_yr]]),"FY"&amp;fiscalyear,"FY"&amp;fiscalyear-1+BudgetsQTable[[#This Row],[budg_seq_yr]])</f>
        <v>FY18</v>
      </c>
      <c r="Y1941" s="79">
        <v>940663</v>
      </c>
      <c r="Z1941" s="78" t="s">
        <v>2818</v>
      </c>
      <c r="AA1941" s="78" t="s">
        <v>476</v>
      </c>
      <c r="AB1941" s="76" t="s">
        <v>2821</v>
      </c>
      <c r="AC1941" s="78" t="s">
        <v>3009</v>
      </c>
    </row>
    <row r="1942" spans="1:29" x14ac:dyDescent="0.35">
      <c r="A1942" s="10" t="s">
        <v>2001</v>
      </c>
      <c r="B1942" s="76" t="s">
        <v>2863</v>
      </c>
      <c r="C1942" s="76">
        <f>C1941+(BudgetsQTable[[#This Row],[lead]]&lt;&gt;K1941)</f>
        <v>243</v>
      </c>
      <c r="D1942" s="76">
        <f>D1941*(BudgetsQTable[[#This Row],[lead]]=K1941)+(BudgetsQTable[[#This Row],[prop_id]]&lt;&gt;A1941)</f>
        <v>1</v>
      </c>
      <c r="E1942" s="77">
        <v>43005.628472222219</v>
      </c>
      <c r="F1942" s="78" t="s">
        <v>2817</v>
      </c>
      <c r="G1942" s="78" t="s">
        <v>2818</v>
      </c>
      <c r="H1942" s="78" t="s">
        <v>476</v>
      </c>
      <c r="I1942" s="76" t="s">
        <v>912</v>
      </c>
      <c r="J1942" s="76" t="s">
        <v>753</v>
      </c>
      <c r="K1942" s="78" t="s">
        <v>2001</v>
      </c>
      <c r="L1942" s="7" t="str">
        <f>IF(BudgetsQTable[[#This Row],[pi_last_name]]=" ","",HYPERLINK("https://www.ejacket.nsf.gov/ej/showProposal.do?Continue=Y&amp;ID="&amp;BudgetsQTable[[#This Row],[prop_id]],BudgetsQTable[[#This Row],[prop_id]]))</f>
        <v/>
      </c>
      <c r="M1942" s="78" t="s">
        <v>753</v>
      </c>
      <c r="N1942" s="7" t="str">
        <f>IF(BudgetsQTable[[#This Row],[pi_last_name]]=" ","",HYPERLINK("mailto:"&amp;BudgetsQTable[[#This Row],[pi_email]]&amp;"&amp;subject=Your NSF Proposal:  "&amp;BudgetsQTable[[#This Row],[prop_id]],BudgetsQTable[[#This Row],[pi_email]]))</f>
        <v/>
      </c>
      <c r="O1942" s="78" t="s">
        <v>753</v>
      </c>
      <c r="P1942" s="78">
        <v>3</v>
      </c>
      <c r="Q1942" s="78">
        <v>2.4</v>
      </c>
      <c r="R1942" s="79">
        <v>0</v>
      </c>
      <c r="S1942" s="79">
        <v>0</v>
      </c>
      <c r="T1942" s="79">
        <v>0</v>
      </c>
      <c r="U1942" s="80">
        <v>307566</v>
      </c>
      <c r="V1942" s="78">
        <v>0</v>
      </c>
      <c r="W1942" s="78">
        <v>1</v>
      </c>
      <c r="X1942" s="11" t="str">
        <f ca="1">IF(ISBLANK(BudgetsQTable[[#This Row],[budg_seq_yr]]),"FY"&amp;fiscalyear,"FY"&amp;fiscalyear-1+BudgetsQTable[[#This Row],[budg_seq_yr]])</f>
        <v>FY18</v>
      </c>
      <c r="Y1942" s="79">
        <v>307566</v>
      </c>
      <c r="Z1942" s="78" t="s">
        <v>2818</v>
      </c>
      <c r="AA1942" s="78" t="s">
        <v>476</v>
      </c>
      <c r="AB1942" s="76" t="s">
        <v>2821</v>
      </c>
      <c r="AC1942" s="78" t="s">
        <v>3009</v>
      </c>
    </row>
    <row r="1943" spans="1:29" x14ac:dyDescent="0.35">
      <c r="A1943" s="10" t="s">
        <v>2001</v>
      </c>
      <c r="B1943" s="76" t="s">
        <v>2863</v>
      </c>
      <c r="C1943" s="76">
        <f>C1942+(BudgetsQTable[[#This Row],[lead]]&lt;&gt;K1942)</f>
        <v>243</v>
      </c>
      <c r="D1943" s="76">
        <f>D1942*(BudgetsQTable[[#This Row],[lead]]=K1942)+(BudgetsQTable[[#This Row],[prop_id]]&lt;&gt;A1942)</f>
        <v>1</v>
      </c>
      <c r="E1943" s="77">
        <v>43005.628472222219</v>
      </c>
      <c r="F1943" s="78" t="s">
        <v>2817</v>
      </c>
      <c r="G1943" s="78" t="s">
        <v>2818</v>
      </c>
      <c r="H1943" s="78" t="s">
        <v>476</v>
      </c>
      <c r="I1943" s="76" t="s">
        <v>912</v>
      </c>
      <c r="J1943" s="76" t="s">
        <v>753</v>
      </c>
      <c r="K1943" s="78" t="s">
        <v>2001</v>
      </c>
      <c r="L1943" s="7" t="str">
        <f>IF(BudgetsQTable[[#This Row],[pi_last_name]]=" ","",HYPERLINK("https://www.ejacket.nsf.gov/ej/showProposal.do?Continue=Y&amp;ID="&amp;BudgetsQTable[[#This Row],[prop_id]],BudgetsQTable[[#This Row],[prop_id]]))</f>
        <v/>
      </c>
      <c r="M1943" s="78" t="s">
        <v>753</v>
      </c>
      <c r="N1943" s="7" t="str">
        <f>IF(BudgetsQTable[[#This Row],[pi_last_name]]=" ","",HYPERLINK("mailto:"&amp;BudgetsQTable[[#This Row],[pi_email]]&amp;"&amp;subject=Your NSF Proposal:  "&amp;BudgetsQTable[[#This Row],[prop_id]],BudgetsQTable[[#This Row],[pi_email]]))</f>
        <v/>
      </c>
      <c r="O1943" s="78" t="s">
        <v>753</v>
      </c>
      <c r="P1943" s="78">
        <v>3</v>
      </c>
      <c r="Q1943" s="78">
        <v>2.4</v>
      </c>
      <c r="R1943" s="79">
        <v>0</v>
      </c>
      <c r="S1943" s="79">
        <v>0</v>
      </c>
      <c r="T1943" s="79">
        <v>0</v>
      </c>
      <c r="U1943" s="80">
        <v>311882</v>
      </c>
      <c r="V1943" s="78">
        <v>0</v>
      </c>
      <c r="W1943" s="78">
        <v>2</v>
      </c>
      <c r="X1943" s="11" t="str">
        <f ca="1">IF(ISBLANK(BudgetsQTable[[#This Row],[budg_seq_yr]]),"FY"&amp;fiscalyear,"FY"&amp;fiscalyear-1+BudgetsQTable[[#This Row],[budg_seq_yr]])</f>
        <v>FY19</v>
      </c>
      <c r="Y1943" s="79">
        <v>311882</v>
      </c>
      <c r="Z1943" s="78" t="s">
        <v>2818</v>
      </c>
      <c r="AA1943" s="78" t="s">
        <v>476</v>
      </c>
      <c r="AB1943" s="76" t="s">
        <v>2821</v>
      </c>
      <c r="AC1943" s="78" t="s">
        <v>3009</v>
      </c>
    </row>
    <row r="1944" spans="1:29" x14ac:dyDescent="0.35">
      <c r="A1944" s="10" t="s">
        <v>2001</v>
      </c>
      <c r="B1944" s="76" t="s">
        <v>2863</v>
      </c>
      <c r="C1944" s="76">
        <f>C1943+(BudgetsQTable[[#This Row],[lead]]&lt;&gt;K1943)</f>
        <v>243</v>
      </c>
      <c r="D1944" s="76">
        <f>D1943*(BudgetsQTable[[#This Row],[lead]]=K1943)+(BudgetsQTable[[#This Row],[prop_id]]&lt;&gt;A1943)</f>
        <v>1</v>
      </c>
      <c r="E1944" s="77">
        <v>43005.628472222219</v>
      </c>
      <c r="F1944" s="78" t="s">
        <v>2817</v>
      </c>
      <c r="G1944" s="78" t="s">
        <v>2818</v>
      </c>
      <c r="H1944" s="78" t="s">
        <v>476</v>
      </c>
      <c r="I1944" s="76" t="s">
        <v>912</v>
      </c>
      <c r="J1944" s="76" t="s">
        <v>753</v>
      </c>
      <c r="K1944" s="78" t="s">
        <v>2001</v>
      </c>
      <c r="L1944" s="7" t="str">
        <f>IF(BudgetsQTable[[#This Row],[pi_last_name]]=" ","",HYPERLINK("https://www.ejacket.nsf.gov/ej/showProposal.do?Continue=Y&amp;ID="&amp;BudgetsQTable[[#This Row],[prop_id]],BudgetsQTable[[#This Row],[prop_id]]))</f>
        <v/>
      </c>
      <c r="M1944" s="78" t="s">
        <v>753</v>
      </c>
      <c r="N1944" s="7" t="str">
        <f>IF(BudgetsQTable[[#This Row],[pi_last_name]]=" ","",HYPERLINK("mailto:"&amp;BudgetsQTable[[#This Row],[pi_email]]&amp;"&amp;subject=Your NSF Proposal:  "&amp;BudgetsQTable[[#This Row],[prop_id]],BudgetsQTable[[#This Row],[pi_email]]))</f>
        <v/>
      </c>
      <c r="O1944" s="78" t="s">
        <v>753</v>
      </c>
      <c r="P1944" s="78">
        <v>3</v>
      </c>
      <c r="Q1944" s="78">
        <v>2.4</v>
      </c>
      <c r="R1944" s="79">
        <v>0</v>
      </c>
      <c r="S1944" s="79">
        <v>0</v>
      </c>
      <c r="T1944" s="79">
        <v>0</v>
      </c>
      <c r="U1944" s="80">
        <v>321215</v>
      </c>
      <c r="V1944" s="78">
        <v>0</v>
      </c>
      <c r="W1944" s="78">
        <v>3</v>
      </c>
      <c r="X1944" s="11" t="str">
        <f ca="1">IF(ISBLANK(BudgetsQTable[[#This Row],[budg_seq_yr]]),"FY"&amp;fiscalyear,"FY"&amp;fiscalyear-1+BudgetsQTable[[#This Row],[budg_seq_yr]])</f>
        <v>FY20</v>
      </c>
      <c r="Y1944" s="79">
        <v>321215</v>
      </c>
      <c r="Z1944" s="78" t="s">
        <v>2818</v>
      </c>
      <c r="AA1944" s="78" t="s">
        <v>476</v>
      </c>
      <c r="AB1944" s="76" t="s">
        <v>2821</v>
      </c>
      <c r="AC1944" s="78" t="s">
        <v>3009</v>
      </c>
    </row>
    <row r="1945" spans="1:29" x14ac:dyDescent="0.35">
      <c r="A1945" s="10" t="s">
        <v>2008</v>
      </c>
      <c r="B1945" s="76" t="s">
        <v>2824</v>
      </c>
      <c r="C1945" s="76">
        <f>C1944+(BudgetsQTable[[#This Row],[lead]]&lt;&gt;K1944)</f>
        <v>244</v>
      </c>
      <c r="D1945" s="76">
        <f>D1944*(BudgetsQTable[[#This Row],[lead]]=K1944)+(BudgetsQTable[[#This Row],[prop_id]]&lt;&gt;A1944)</f>
        <v>1</v>
      </c>
      <c r="E1945" s="77">
        <v>43005.629166666666</v>
      </c>
      <c r="F1945" s="78" t="s">
        <v>2868</v>
      </c>
      <c r="G1945" s="78" t="s">
        <v>2869</v>
      </c>
      <c r="H1945" s="78" t="s">
        <v>468</v>
      </c>
      <c r="I1945" s="76" t="s">
        <v>807</v>
      </c>
      <c r="J1945" s="76" t="s">
        <v>4382</v>
      </c>
      <c r="K1945" s="78" t="s">
        <v>2008</v>
      </c>
      <c r="L1945" s="7" t="str">
        <f>IF(BudgetsQTable[[#This Row],[pi_last_name]]=" ","",HYPERLINK("https://www.ejacket.nsf.gov/ej/showProposal.do?Continue=Y&amp;ID="&amp;BudgetsQTable[[#This Row],[prop_id]],BudgetsQTable[[#This Row],[prop_id]]))</f>
        <v>1763825</v>
      </c>
      <c r="M1945" s="78" t="s">
        <v>2009</v>
      </c>
      <c r="N1945" s="7" t="str">
        <f>IF(BudgetsQTable[[#This Row],[pi_last_name]]=" ","",HYPERLINK("mailto:"&amp;BudgetsQTable[[#This Row],[pi_email]]&amp;"&amp;subject=Your NSF Proposal:  "&amp;BudgetsQTable[[#This Row],[prop_id]],BudgetsQTable[[#This Row],[pi_email]]))</f>
        <v>debchatt@uic.edu</v>
      </c>
      <c r="O1945" s="78" t="s">
        <v>3164</v>
      </c>
      <c r="P1945" s="78"/>
      <c r="Q1945" s="78"/>
      <c r="R1945" s="79"/>
      <c r="S1945" s="79"/>
      <c r="T1945" s="79"/>
      <c r="U1945" s="80"/>
      <c r="V1945" s="78">
        <v>0</v>
      </c>
      <c r="W1945" s="78"/>
      <c r="X1945" s="11" t="str">
        <f ca="1">IF(ISBLANK(BudgetsQTable[[#This Row],[budg_seq_yr]]),"FY"&amp;fiscalyear,"FY"&amp;fiscalyear-1+BudgetsQTable[[#This Row],[budg_seq_yr]])</f>
        <v>FY18</v>
      </c>
      <c r="Y1945" s="79">
        <v>471694</v>
      </c>
      <c r="Z1945" s="78" t="s">
        <v>2869</v>
      </c>
      <c r="AA1945" s="78" t="s">
        <v>468</v>
      </c>
      <c r="AB1945" s="76" t="s">
        <v>2821</v>
      </c>
      <c r="AC1945" s="78" t="s">
        <v>2912</v>
      </c>
    </row>
    <row r="1946" spans="1:29" x14ac:dyDescent="0.35">
      <c r="A1946" s="10" t="s">
        <v>2008</v>
      </c>
      <c r="B1946" s="76" t="s">
        <v>2824</v>
      </c>
      <c r="C1946" s="76">
        <f>C1945+(BudgetsQTable[[#This Row],[lead]]&lt;&gt;K1945)</f>
        <v>244</v>
      </c>
      <c r="D1946" s="76">
        <f>D1945*(BudgetsQTable[[#This Row],[lead]]=K1945)+(BudgetsQTable[[#This Row],[prop_id]]&lt;&gt;A1945)</f>
        <v>1</v>
      </c>
      <c r="E1946" s="77">
        <v>43005.629166666666</v>
      </c>
      <c r="F1946" s="78" t="s">
        <v>2868</v>
      </c>
      <c r="G1946" s="78" t="s">
        <v>2869</v>
      </c>
      <c r="H1946" s="78" t="s">
        <v>468</v>
      </c>
      <c r="I1946" s="76" t="s">
        <v>807</v>
      </c>
      <c r="J1946" s="76" t="s">
        <v>753</v>
      </c>
      <c r="K1946" s="78" t="s">
        <v>2008</v>
      </c>
      <c r="L1946" s="7" t="str">
        <f>IF(BudgetsQTable[[#This Row],[pi_last_name]]=" ","",HYPERLINK("https://www.ejacket.nsf.gov/ej/showProposal.do?Continue=Y&amp;ID="&amp;BudgetsQTable[[#This Row],[prop_id]],BudgetsQTable[[#This Row],[prop_id]]))</f>
        <v/>
      </c>
      <c r="M1946" s="78" t="s">
        <v>753</v>
      </c>
      <c r="N1946" s="7" t="str">
        <f>IF(BudgetsQTable[[#This Row],[pi_last_name]]=" ","",HYPERLINK("mailto:"&amp;BudgetsQTable[[#This Row],[pi_email]]&amp;"&amp;subject=Your NSF Proposal:  "&amp;BudgetsQTable[[#This Row],[prop_id]],BudgetsQTable[[#This Row],[pi_email]]))</f>
        <v/>
      </c>
      <c r="O1946" s="78" t="s">
        <v>753</v>
      </c>
      <c r="P1946" s="78">
        <v>2</v>
      </c>
      <c r="Q1946" s="78">
        <v>1.75</v>
      </c>
      <c r="R1946" s="79">
        <v>0</v>
      </c>
      <c r="S1946" s="79">
        <v>4000</v>
      </c>
      <c r="T1946" s="79">
        <v>0</v>
      </c>
      <c r="U1946" s="80">
        <v>136897</v>
      </c>
      <c r="V1946" s="78">
        <v>0</v>
      </c>
      <c r="W1946" s="78">
        <v>1</v>
      </c>
      <c r="X1946" s="11" t="str">
        <f ca="1">IF(ISBLANK(BudgetsQTable[[#This Row],[budg_seq_yr]]),"FY"&amp;fiscalyear,"FY"&amp;fiscalyear-1+BudgetsQTable[[#This Row],[budg_seq_yr]])</f>
        <v>FY18</v>
      </c>
      <c r="Y1946" s="79">
        <v>136897</v>
      </c>
      <c r="Z1946" s="78" t="s">
        <v>2869</v>
      </c>
      <c r="AA1946" s="78" t="s">
        <v>468</v>
      </c>
      <c r="AB1946" s="76" t="s">
        <v>2821</v>
      </c>
      <c r="AC1946" s="78" t="s">
        <v>2912</v>
      </c>
    </row>
    <row r="1947" spans="1:29" x14ac:dyDescent="0.35">
      <c r="A1947" s="10" t="s">
        <v>2008</v>
      </c>
      <c r="B1947" s="76" t="s">
        <v>2824</v>
      </c>
      <c r="C1947" s="76">
        <f>C1946+(BudgetsQTable[[#This Row],[lead]]&lt;&gt;K1946)</f>
        <v>244</v>
      </c>
      <c r="D1947" s="76">
        <f>D1946*(BudgetsQTable[[#This Row],[lead]]=K1946)+(BudgetsQTable[[#This Row],[prop_id]]&lt;&gt;A1946)</f>
        <v>1</v>
      </c>
      <c r="E1947" s="77">
        <v>43005.629166666666</v>
      </c>
      <c r="F1947" s="78" t="s">
        <v>2868</v>
      </c>
      <c r="G1947" s="78" t="s">
        <v>2869</v>
      </c>
      <c r="H1947" s="78" t="s">
        <v>468</v>
      </c>
      <c r="I1947" s="76" t="s">
        <v>807</v>
      </c>
      <c r="J1947" s="76" t="s">
        <v>753</v>
      </c>
      <c r="K1947" s="78" t="s">
        <v>2008</v>
      </c>
      <c r="L1947" s="7" t="str">
        <f>IF(BudgetsQTable[[#This Row],[pi_last_name]]=" ","",HYPERLINK("https://www.ejacket.nsf.gov/ej/showProposal.do?Continue=Y&amp;ID="&amp;BudgetsQTable[[#This Row],[prop_id]],BudgetsQTable[[#This Row],[prop_id]]))</f>
        <v/>
      </c>
      <c r="M1947" s="78" t="s">
        <v>753</v>
      </c>
      <c r="N1947" s="7" t="str">
        <f>IF(BudgetsQTable[[#This Row],[pi_last_name]]=" ","",HYPERLINK("mailto:"&amp;BudgetsQTable[[#This Row],[pi_email]]&amp;"&amp;subject=Your NSF Proposal:  "&amp;BudgetsQTable[[#This Row],[prop_id]],BudgetsQTable[[#This Row],[pi_email]]))</f>
        <v/>
      </c>
      <c r="O1947" s="78" t="s">
        <v>753</v>
      </c>
      <c r="P1947" s="78">
        <v>2</v>
      </c>
      <c r="Q1947" s="78">
        <v>1.75</v>
      </c>
      <c r="R1947" s="79">
        <v>0</v>
      </c>
      <c r="S1947" s="79">
        <v>9000</v>
      </c>
      <c r="T1947" s="79">
        <v>0</v>
      </c>
      <c r="U1947" s="80">
        <v>164915</v>
      </c>
      <c r="V1947" s="78">
        <v>0</v>
      </c>
      <c r="W1947" s="78">
        <v>2</v>
      </c>
      <c r="X1947" s="11" t="str">
        <f ca="1">IF(ISBLANK(BudgetsQTable[[#This Row],[budg_seq_yr]]),"FY"&amp;fiscalyear,"FY"&amp;fiscalyear-1+BudgetsQTable[[#This Row],[budg_seq_yr]])</f>
        <v>FY19</v>
      </c>
      <c r="Y1947" s="79">
        <v>164915</v>
      </c>
      <c r="Z1947" s="78" t="s">
        <v>2869</v>
      </c>
      <c r="AA1947" s="78" t="s">
        <v>468</v>
      </c>
      <c r="AB1947" s="76" t="s">
        <v>2821</v>
      </c>
      <c r="AC1947" s="78" t="s">
        <v>2912</v>
      </c>
    </row>
    <row r="1948" spans="1:29" x14ac:dyDescent="0.35">
      <c r="A1948" s="10" t="s">
        <v>2008</v>
      </c>
      <c r="B1948" s="76" t="s">
        <v>2824</v>
      </c>
      <c r="C1948" s="76">
        <f>C1947+(BudgetsQTable[[#This Row],[lead]]&lt;&gt;K1947)</f>
        <v>244</v>
      </c>
      <c r="D1948" s="76">
        <f>D1947*(BudgetsQTable[[#This Row],[lead]]=K1947)+(BudgetsQTable[[#This Row],[prop_id]]&lt;&gt;A1947)</f>
        <v>1</v>
      </c>
      <c r="E1948" s="77">
        <v>43005.629166666666</v>
      </c>
      <c r="F1948" s="78" t="s">
        <v>2868</v>
      </c>
      <c r="G1948" s="78" t="s">
        <v>2869</v>
      </c>
      <c r="H1948" s="78" t="s">
        <v>468</v>
      </c>
      <c r="I1948" s="76" t="s">
        <v>807</v>
      </c>
      <c r="J1948" s="76" t="s">
        <v>753</v>
      </c>
      <c r="K1948" s="78" t="s">
        <v>2008</v>
      </c>
      <c r="L1948" s="7" t="str">
        <f>IF(BudgetsQTable[[#This Row],[pi_last_name]]=" ","",HYPERLINK("https://www.ejacket.nsf.gov/ej/showProposal.do?Continue=Y&amp;ID="&amp;BudgetsQTable[[#This Row],[prop_id]],BudgetsQTable[[#This Row],[prop_id]]))</f>
        <v/>
      </c>
      <c r="M1948" s="78" t="s">
        <v>753</v>
      </c>
      <c r="N1948" s="7" t="str">
        <f>IF(BudgetsQTable[[#This Row],[pi_last_name]]=" ","",HYPERLINK("mailto:"&amp;BudgetsQTable[[#This Row],[pi_email]]&amp;"&amp;subject=Your NSF Proposal:  "&amp;BudgetsQTable[[#This Row],[prop_id]],BudgetsQTable[[#This Row],[pi_email]]))</f>
        <v/>
      </c>
      <c r="O1948" s="78" t="s">
        <v>753</v>
      </c>
      <c r="P1948" s="78">
        <v>2</v>
      </c>
      <c r="Q1948" s="78">
        <v>1.75</v>
      </c>
      <c r="R1948" s="79">
        <v>0</v>
      </c>
      <c r="S1948" s="79">
        <v>9000</v>
      </c>
      <c r="T1948" s="79">
        <v>0</v>
      </c>
      <c r="U1948" s="80">
        <v>169882</v>
      </c>
      <c r="V1948" s="78">
        <v>0</v>
      </c>
      <c r="W1948" s="78">
        <v>3</v>
      </c>
      <c r="X1948" s="11" t="str">
        <f ca="1">IF(ISBLANK(BudgetsQTable[[#This Row],[budg_seq_yr]]),"FY"&amp;fiscalyear,"FY"&amp;fiscalyear-1+BudgetsQTable[[#This Row],[budg_seq_yr]])</f>
        <v>FY20</v>
      </c>
      <c r="Y1948" s="79">
        <v>169882</v>
      </c>
      <c r="Z1948" s="78" t="s">
        <v>2869</v>
      </c>
      <c r="AA1948" s="78" t="s">
        <v>468</v>
      </c>
      <c r="AB1948" s="76" t="s">
        <v>2821</v>
      </c>
      <c r="AC1948" s="78" t="s">
        <v>2912</v>
      </c>
    </row>
    <row r="1949" spans="1:29" x14ac:dyDescent="0.35">
      <c r="A1949" s="10" t="s">
        <v>4383</v>
      </c>
      <c r="B1949" s="76" t="s">
        <v>2834</v>
      </c>
      <c r="C1949" s="76">
        <f>C1948+(BudgetsQTable[[#This Row],[lead]]&lt;&gt;K1948)</f>
        <v>244</v>
      </c>
      <c r="D1949" s="76">
        <f>D1948*(BudgetsQTable[[#This Row],[lead]]=K1948)+(BudgetsQTable[[#This Row],[prop_id]]&lt;&gt;A1948)</f>
        <v>2</v>
      </c>
      <c r="E1949" s="77">
        <v>43005.043055555558</v>
      </c>
      <c r="F1949" s="78" t="s">
        <v>2868</v>
      </c>
      <c r="G1949" s="78" t="s">
        <v>2869</v>
      </c>
      <c r="H1949" s="78" t="s">
        <v>468</v>
      </c>
      <c r="I1949" s="76" t="s">
        <v>807</v>
      </c>
      <c r="J1949" s="76" t="s">
        <v>4386</v>
      </c>
      <c r="K1949" s="78" t="s">
        <v>2008</v>
      </c>
      <c r="L1949" s="7" t="str">
        <f>IF(BudgetsQTable[[#This Row],[pi_last_name]]=" ","",HYPERLINK("https://www.ejacket.nsf.gov/ej/showProposal.do?Continue=Y&amp;ID="&amp;BudgetsQTable[[#This Row],[prop_id]],BudgetsQTable[[#This Row],[prop_id]]))</f>
        <v>1763443</v>
      </c>
      <c r="M1949" s="78" t="s">
        <v>4384</v>
      </c>
      <c r="N1949" s="7" t="str">
        <f>IF(BudgetsQTable[[#This Row],[pi_last_name]]=" ","",HYPERLINK("mailto:"&amp;BudgetsQTable[[#This Row],[pi_email]]&amp;"&amp;subject=Your NSF Proposal:  "&amp;BudgetsQTable[[#This Row],[prop_id]],BudgetsQTable[[#This Row],[pi_email]]))</f>
        <v>jason@whaleshark.org</v>
      </c>
      <c r="O1949" s="78" t="s">
        <v>4385</v>
      </c>
      <c r="P1949" s="78"/>
      <c r="Q1949" s="78"/>
      <c r="R1949" s="79"/>
      <c r="S1949" s="79"/>
      <c r="T1949" s="79"/>
      <c r="U1949" s="80"/>
      <c r="V1949" s="78">
        <v>0</v>
      </c>
      <c r="W1949" s="78"/>
      <c r="X1949" s="11" t="str">
        <f ca="1">IF(ISBLANK(BudgetsQTable[[#This Row],[budg_seq_yr]]),"FY"&amp;fiscalyear,"FY"&amp;fiscalyear-1+BudgetsQTable[[#This Row],[budg_seq_yr]])</f>
        <v>FY18</v>
      </c>
      <c r="Y1949" s="79">
        <v>318785</v>
      </c>
      <c r="Z1949" s="78" t="s">
        <v>2869</v>
      </c>
      <c r="AA1949" s="78" t="s">
        <v>468</v>
      </c>
      <c r="AB1949" s="76" t="s">
        <v>2821</v>
      </c>
      <c r="AC1949" s="78" t="s">
        <v>2912</v>
      </c>
    </row>
    <row r="1950" spans="1:29" x14ac:dyDescent="0.35">
      <c r="A1950" s="10" t="s">
        <v>4383</v>
      </c>
      <c r="B1950" s="76" t="s">
        <v>2834</v>
      </c>
      <c r="C1950" s="76">
        <f>C1949+(BudgetsQTable[[#This Row],[lead]]&lt;&gt;K1949)</f>
        <v>244</v>
      </c>
      <c r="D1950" s="76">
        <f>D1949*(BudgetsQTable[[#This Row],[lead]]=K1949)+(BudgetsQTable[[#This Row],[prop_id]]&lt;&gt;A1949)</f>
        <v>2</v>
      </c>
      <c r="E1950" s="77">
        <v>43005.043055555558</v>
      </c>
      <c r="F1950" s="78" t="s">
        <v>2868</v>
      </c>
      <c r="G1950" s="78" t="s">
        <v>2869</v>
      </c>
      <c r="H1950" s="78" t="s">
        <v>468</v>
      </c>
      <c r="I1950" s="76" t="s">
        <v>807</v>
      </c>
      <c r="J1950" s="76" t="s">
        <v>753</v>
      </c>
      <c r="K1950" s="78" t="s">
        <v>2008</v>
      </c>
      <c r="L1950" s="7" t="str">
        <f>IF(BudgetsQTable[[#This Row],[pi_last_name]]=" ","",HYPERLINK("https://www.ejacket.nsf.gov/ej/showProposal.do?Continue=Y&amp;ID="&amp;BudgetsQTable[[#This Row],[prop_id]],BudgetsQTable[[#This Row],[prop_id]]))</f>
        <v/>
      </c>
      <c r="M1950" s="78" t="s">
        <v>753</v>
      </c>
      <c r="N1950" s="7" t="str">
        <f>IF(BudgetsQTable[[#This Row],[pi_last_name]]=" ","",HYPERLINK("mailto:"&amp;BudgetsQTable[[#This Row],[pi_email]]&amp;"&amp;subject=Your NSF Proposal:  "&amp;BudgetsQTable[[#This Row],[prop_id]],BudgetsQTable[[#This Row],[pi_email]]))</f>
        <v/>
      </c>
      <c r="O1950" s="78" t="s">
        <v>753</v>
      </c>
      <c r="P1950" s="78">
        <v>1</v>
      </c>
      <c r="Q1950" s="78">
        <v>0</v>
      </c>
      <c r="R1950" s="79">
        <v>0</v>
      </c>
      <c r="S1950" s="79">
        <v>0</v>
      </c>
      <c r="T1950" s="79">
        <v>0</v>
      </c>
      <c r="U1950" s="80">
        <v>105295</v>
      </c>
      <c r="V1950" s="78">
        <v>0</v>
      </c>
      <c r="W1950" s="78">
        <v>1</v>
      </c>
      <c r="X1950" s="11" t="str">
        <f ca="1">IF(ISBLANK(BudgetsQTable[[#This Row],[budg_seq_yr]]),"FY"&amp;fiscalyear,"FY"&amp;fiscalyear-1+BudgetsQTable[[#This Row],[budg_seq_yr]])</f>
        <v>FY18</v>
      </c>
      <c r="Y1950" s="79">
        <v>105295</v>
      </c>
      <c r="Z1950" s="78" t="s">
        <v>2869</v>
      </c>
      <c r="AA1950" s="78" t="s">
        <v>468</v>
      </c>
      <c r="AB1950" s="76" t="s">
        <v>2821</v>
      </c>
      <c r="AC1950" s="78" t="s">
        <v>2912</v>
      </c>
    </row>
    <row r="1951" spans="1:29" x14ac:dyDescent="0.35">
      <c r="A1951" s="10" t="s">
        <v>4383</v>
      </c>
      <c r="B1951" s="76" t="s">
        <v>2834</v>
      </c>
      <c r="C1951" s="76">
        <f>C1950+(BudgetsQTable[[#This Row],[lead]]&lt;&gt;K1950)</f>
        <v>244</v>
      </c>
      <c r="D1951" s="76">
        <f>D1950*(BudgetsQTable[[#This Row],[lead]]=K1950)+(BudgetsQTable[[#This Row],[prop_id]]&lt;&gt;A1950)</f>
        <v>2</v>
      </c>
      <c r="E1951" s="77">
        <v>43005.043055555558</v>
      </c>
      <c r="F1951" s="78" t="s">
        <v>2868</v>
      </c>
      <c r="G1951" s="78" t="s">
        <v>2869</v>
      </c>
      <c r="H1951" s="78" t="s">
        <v>468</v>
      </c>
      <c r="I1951" s="76" t="s">
        <v>807</v>
      </c>
      <c r="J1951" s="76" t="s">
        <v>753</v>
      </c>
      <c r="K1951" s="78" t="s">
        <v>2008</v>
      </c>
      <c r="L1951" s="7" t="str">
        <f>IF(BudgetsQTable[[#This Row],[pi_last_name]]=" ","",HYPERLINK("https://www.ejacket.nsf.gov/ej/showProposal.do?Continue=Y&amp;ID="&amp;BudgetsQTable[[#This Row],[prop_id]],BudgetsQTable[[#This Row],[prop_id]]))</f>
        <v/>
      </c>
      <c r="M1951" s="78" t="s">
        <v>753</v>
      </c>
      <c r="N1951" s="7" t="str">
        <f>IF(BudgetsQTable[[#This Row],[pi_last_name]]=" ","",HYPERLINK("mailto:"&amp;BudgetsQTable[[#This Row],[pi_email]]&amp;"&amp;subject=Your NSF Proposal:  "&amp;BudgetsQTable[[#This Row],[prop_id]],BudgetsQTable[[#This Row],[pi_email]]))</f>
        <v/>
      </c>
      <c r="O1951" s="78" t="s">
        <v>753</v>
      </c>
      <c r="P1951" s="78">
        <v>1</v>
      </c>
      <c r="Q1951" s="78">
        <v>0</v>
      </c>
      <c r="R1951" s="79">
        <v>0</v>
      </c>
      <c r="S1951" s="79">
        <v>2950</v>
      </c>
      <c r="T1951" s="79">
        <v>0</v>
      </c>
      <c r="U1951" s="80">
        <v>106745</v>
      </c>
      <c r="V1951" s="78">
        <v>0</v>
      </c>
      <c r="W1951" s="78">
        <v>2</v>
      </c>
      <c r="X1951" s="11" t="str">
        <f ca="1">IF(ISBLANK(BudgetsQTable[[#This Row],[budg_seq_yr]]),"FY"&amp;fiscalyear,"FY"&amp;fiscalyear-1+BudgetsQTable[[#This Row],[budg_seq_yr]])</f>
        <v>FY19</v>
      </c>
      <c r="Y1951" s="79">
        <v>106745</v>
      </c>
      <c r="Z1951" s="78" t="s">
        <v>2869</v>
      </c>
      <c r="AA1951" s="78" t="s">
        <v>468</v>
      </c>
      <c r="AB1951" s="76" t="s">
        <v>2821</v>
      </c>
      <c r="AC1951" s="78" t="s">
        <v>2912</v>
      </c>
    </row>
    <row r="1952" spans="1:29" x14ac:dyDescent="0.35">
      <c r="A1952" s="10" t="s">
        <v>4383</v>
      </c>
      <c r="B1952" s="76" t="s">
        <v>2834</v>
      </c>
      <c r="C1952" s="76">
        <f>C1951+(BudgetsQTable[[#This Row],[lead]]&lt;&gt;K1951)</f>
        <v>244</v>
      </c>
      <c r="D1952" s="76">
        <f>D1951*(BudgetsQTable[[#This Row],[lead]]=K1951)+(BudgetsQTable[[#This Row],[prop_id]]&lt;&gt;A1951)</f>
        <v>2</v>
      </c>
      <c r="E1952" s="77">
        <v>43005.043055555558</v>
      </c>
      <c r="F1952" s="78" t="s">
        <v>2868</v>
      </c>
      <c r="G1952" s="78" t="s">
        <v>2869</v>
      </c>
      <c r="H1952" s="78" t="s">
        <v>468</v>
      </c>
      <c r="I1952" s="76" t="s">
        <v>807</v>
      </c>
      <c r="J1952" s="76" t="s">
        <v>753</v>
      </c>
      <c r="K1952" s="78" t="s">
        <v>2008</v>
      </c>
      <c r="L1952" s="7" t="str">
        <f>IF(BudgetsQTable[[#This Row],[pi_last_name]]=" ","",HYPERLINK("https://www.ejacket.nsf.gov/ej/showProposal.do?Continue=Y&amp;ID="&amp;BudgetsQTable[[#This Row],[prop_id]],BudgetsQTable[[#This Row],[prop_id]]))</f>
        <v/>
      </c>
      <c r="M1952" s="78" t="s">
        <v>753</v>
      </c>
      <c r="N1952" s="7" t="str">
        <f>IF(BudgetsQTable[[#This Row],[pi_last_name]]=" ","",HYPERLINK("mailto:"&amp;BudgetsQTable[[#This Row],[pi_email]]&amp;"&amp;subject=Your NSF Proposal:  "&amp;BudgetsQTable[[#This Row],[prop_id]],BudgetsQTable[[#This Row],[pi_email]]))</f>
        <v/>
      </c>
      <c r="O1952" s="78" t="s">
        <v>753</v>
      </c>
      <c r="P1952" s="78">
        <v>1</v>
      </c>
      <c r="Q1952" s="78">
        <v>0</v>
      </c>
      <c r="R1952" s="79">
        <v>0</v>
      </c>
      <c r="S1952" s="79">
        <v>2950</v>
      </c>
      <c r="T1952" s="79">
        <v>0</v>
      </c>
      <c r="U1952" s="80">
        <v>106745</v>
      </c>
      <c r="V1952" s="78">
        <v>0</v>
      </c>
      <c r="W1952" s="78">
        <v>3</v>
      </c>
      <c r="X1952" s="11" t="str">
        <f ca="1">IF(ISBLANK(BudgetsQTable[[#This Row],[budg_seq_yr]]),"FY"&amp;fiscalyear,"FY"&amp;fiscalyear-1+BudgetsQTable[[#This Row],[budg_seq_yr]])</f>
        <v>FY20</v>
      </c>
      <c r="Y1952" s="79">
        <v>106745</v>
      </c>
      <c r="Z1952" s="78" t="s">
        <v>2869</v>
      </c>
      <c r="AA1952" s="78" t="s">
        <v>468</v>
      </c>
      <c r="AB1952" s="76" t="s">
        <v>2821</v>
      </c>
      <c r="AC1952" s="78" t="s">
        <v>2912</v>
      </c>
    </row>
    <row r="1953" spans="1:29" x14ac:dyDescent="0.35">
      <c r="A1953" s="10" t="s">
        <v>4387</v>
      </c>
      <c r="B1953" s="76" t="s">
        <v>2834</v>
      </c>
      <c r="C1953" s="76">
        <f>C1952+(BudgetsQTable[[#This Row],[lead]]&lt;&gt;K1952)</f>
        <v>244</v>
      </c>
      <c r="D1953" s="76">
        <f>D1952*(BudgetsQTable[[#This Row],[lead]]=K1952)+(BudgetsQTable[[#This Row],[prop_id]]&lt;&gt;A1952)</f>
        <v>3</v>
      </c>
      <c r="E1953" s="77">
        <v>43005.407638888886</v>
      </c>
      <c r="F1953" s="78" t="s">
        <v>2868</v>
      </c>
      <c r="G1953" s="78" t="s">
        <v>2869</v>
      </c>
      <c r="H1953" s="78" t="s">
        <v>468</v>
      </c>
      <c r="I1953" s="76" t="s">
        <v>807</v>
      </c>
      <c r="J1953" s="76" t="s">
        <v>4389</v>
      </c>
      <c r="K1953" s="78" t="s">
        <v>2008</v>
      </c>
      <c r="L1953" s="7" t="str">
        <f>IF(BudgetsQTable[[#This Row],[pi_last_name]]=" ","",HYPERLINK("https://www.ejacket.nsf.gov/ej/showProposal.do?Continue=Y&amp;ID="&amp;BudgetsQTable[[#This Row],[prop_id]],BudgetsQTable[[#This Row],[prop_id]]))</f>
        <v>1763473</v>
      </c>
      <c r="M1953" s="78" t="s">
        <v>1164</v>
      </c>
      <c r="N1953" s="7" t="str">
        <f>IF(BudgetsQTable[[#This Row],[pi_last_name]]=" ","",HYPERLINK("mailto:"&amp;BudgetsQTable[[#This Row],[pi_email]]&amp;"&amp;subject=Your NSF Proposal:  "&amp;BudgetsQTable[[#This Row],[prop_id]],BudgetsQTable[[#This Row],[pi_email]]))</f>
        <v>dir@princeton.edu</v>
      </c>
      <c r="O1953" s="78" t="s">
        <v>609</v>
      </c>
      <c r="P1953" s="78"/>
      <c r="Q1953" s="78"/>
      <c r="R1953" s="79"/>
      <c r="S1953" s="79"/>
      <c r="T1953" s="79"/>
      <c r="U1953" s="80"/>
      <c r="V1953" s="78">
        <v>0</v>
      </c>
      <c r="W1953" s="78"/>
      <c r="X1953" s="11" t="str">
        <f ca="1">IF(ISBLANK(BudgetsQTable[[#This Row],[budg_seq_yr]]),"FY"&amp;fiscalyear,"FY"&amp;fiscalyear-1+BudgetsQTable[[#This Row],[budg_seq_yr]])</f>
        <v>FY18</v>
      </c>
      <c r="Y1953" s="79">
        <v>145881</v>
      </c>
      <c r="Z1953" s="78" t="s">
        <v>2869</v>
      </c>
      <c r="AA1953" s="78" t="s">
        <v>468</v>
      </c>
      <c r="AB1953" s="76" t="s">
        <v>2821</v>
      </c>
      <c r="AC1953" s="78" t="s">
        <v>2912</v>
      </c>
    </row>
    <row r="1954" spans="1:29" x14ac:dyDescent="0.35">
      <c r="A1954" s="10" t="s">
        <v>4387</v>
      </c>
      <c r="B1954" s="76" t="s">
        <v>2834</v>
      </c>
      <c r="C1954" s="76">
        <f>C1953+(BudgetsQTable[[#This Row],[lead]]&lt;&gt;K1953)</f>
        <v>244</v>
      </c>
      <c r="D1954" s="76">
        <f>D1953*(BudgetsQTable[[#This Row],[lead]]=K1953)+(BudgetsQTable[[#This Row],[prop_id]]&lt;&gt;A1953)</f>
        <v>3</v>
      </c>
      <c r="E1954" s="77">
        <v>43005.407638888886</v>
      </c>
      <c r="F1954" s="78" t="s">
        <v>2868</v>
      </c>
      <c r="G1954" s="78" t="s">
        <v>2869</v>
      </c>
      <c r="H1954" s="78" t="s">
        <v>468</v>
      </c>
      <c r="I1954" s="76" t="s">
        <v>807</v>
      </c>
      <c r="J1954" s="76" t="s">
        <v>753</v>
      </c>
      <c r="K1954" s="78" t="s">
        <v>2008</v>
      </c>
      <c r="L1954" s="7" t="str">
        <f>IF(BudgetsQTable[[#This Row],[pi_last_name]]=" ","",HYPERLINK("https://www.ejacket.nsf.gov/ej/showProposal.do?Continue=Y&amp;ID="&amp;BudgetsQTable[[#This Row],[prop_id]],BudgetsQTable[[#This Row],[prop_id]]))</f>
        <v/>
      </c>
      <c r="M1954" s="78" t="s">
        <v>753</v>
      </c>
      <c r="N1954" s="7" t="str">
        <f>IF(BudgetsQTable[[#This Row],[pi_last_name]]=" ","",HYPERLINK("mailto:"&amp;BudgetsQTable[[#This Row],[pi_email]]&amp;"&amp;subject=Your NSF Proposal:  "&amp;BudgetsQTable[[#This Row],[prop_id]],BudgetsQTable[[#This Row],[pi_email]]))</f>
        <v/>
      </c>
      <c r="O1954" s="78" t="s">
        <v>753</v>
      </c>
      <c r="P1954" s="78">
        <v>1</v>
      </c>
      <c r="Q1954" s="78">
        <v>0.75</v>
      </c>
      <c r="R1954" s="79">
        <v>0</v>
      </c>
      <c r="S1954" s="79">
        <v>8000</v>
      </c>
      <c r="T1954" s="79">
        <v>0</v>
      </c>
      <c r="U1954" s="80">
        <v>47150</v>
      </c>
      <c r="V1954" s="78">
        <v>0</v>
      </c>
      <c r="W1954" s="78">
        <v>1</v>
      </c>
      <c r="X1954" s="11" t="str">
        <f ca="1">IF(ISBLANK(BudgetsQTable[[#This Row],[budg_seq_yr]]),"FY"&amp;fiscalyear,"FY"&amp;fiscalyear-1+BudgetsQTable[[#This Row],[budg_seq_yr]])</f>
        <v>FY18</v>
      </c>
      <c r="Y1954" s="79">
        <v>47150</v>
      </c>
      <c r="Z1954" s="78" t="s">
        <v>2869</v>
      </c>
      <c r="AA1954" s="78" t="s">
        <v>468</v>
      </c>
      <c r="AB1954" s="76" t="s">
        <v>2821</v>
      </c>
      <c r="AC1954" s="78" t="s">
        <v>2912</v>
      </c>
    </row>
    <row r="1955" spans="1:29" x14ac:dyDescent="0.35">
      <c r="A1955" s="10" t="s">
        <v>4387</v>
      </c>
      <c r="B1955" s="76" t="s">
        <v>2834</v>
      </c>
      <c r="C1955" s="76">
        <f>C1954+(BudgetsQTable[[#This Row],[lead]]&lt;&gt;K1954)</f>
        <v>244</v>
      </c>
      <c r="D1955" s="76">
        <f>D1954*(BudgetsQTable[[#This Row],[lead]]=K1954)+(BudgetsQTable[[#This Row],[prop_id]]&lt;&gt;A1954)</f>
        <v>3</v>
      </c>
      <c r="E1955" s="77">
        <v>43005.407638888886</v>
      </c>
      <c r="F1955" s="78" t="s">
        <v>2868</v>
      </c>
      <c r="G1955" s="78" t="s">
        <v>2869</v>
      </c>
      <c r="H1955" s="78" t="s">
        <v>468</v>
      </c>
      <c r="I1955" s="76" t="s">
        <v>807</v>
      </c>
      <c r="J1955" s="76" t="s">
        <v>753</v>
      </c>
      <c r="K1955" s="78" t="s">
        <v>2008</v>
      </c>
      <c r="L1955" s="7" t="str">
        <f>IF(BudgetsQTable[[#This Row],[pi_last_name]]=" ","",HYPERLINK("https://www.ejacket.nsf.gov/ej/showProposal.do?Continue=Y&amp;ID="&amp;BudgetsQTable[[#This Row],[prop_id]],BudgetsQTable[[#This Row],[prop_id]]))</f>
        <v/>
      </c>
      <c r="M1955" s="78" t="s">
        <v>753</v>
      </c>
      <c r="N1955" s="7" t="str">
        <f>IF(BudgetsQTable[[#This Row],[pi_last_name]]=" ","",HYPERLINK("mailto:"&amp;BudgetsQTable[[#This Row],[pi_email]]&amp;"&amp;subject=Your NSF Proposal:  "&amp;BudgetsQTable[[#This Row],[prop_id]],BudgetsQTable[[#This Row],[pi_email]]))</f>
        <v/>
      </c>
      <c r="O1955" s="78" t="s">
        <v>753</v>
      </c>
      <c r="P1955" s="78">
        <v>1</v>
      </c>
      <c r="Q1955" s="78">
        <v>0.75</v>
      </c>
      <c r="R1955" s="79">
        <v>0</v>
      </c>
      <c r="S1955" s="79">
        <v>8000</v>
      </c>
      <c r="T1955" s="79">
        <v>0</v>
      </c>
      <c r="U1955" s="80">
        <v>48607</v>
      </c>
      <c r="V1955" s="78">
        <v>0</v>
      </c>
      <c r="W1955" s="78">
        <v>2</v>
      </c>
      <c r="X1955" s="11" t="str">
        <f ca="1">IF(ISBLANK(BudgetsQTable[[#This Row],[budg_seq_yr]]),"FY"&amp;fiscalyear,"FY"&amp;fiscalyear-1+BudgetsQTable[[#This Row],[budg_seq_yr]])</f>
        <v>FY19</v>
      </c>
      <c r="Y1955" s="79">
        <v>48607</v>
      </c>
      <c r="Z1955" s="78" t="s">
        <v>2869</v>
      </c>
      <c r="AA1955" s="78" t="s">
        <v>468</v>
      </c>
      <c r="AB1955" s="76" t="s">
        <v>2821</v>
      </c>
      <c r="AC1955" s="78" t="s">
        <v>2912</v>
      </c>
    </row>
    <row r="1956" spans="1:29" x14ac:dyDescent="0.35">
      <c r="A1956" s="10" t="s">
        <v>4387</v>
      </c>
      <c r="B1956" s="76" t="s">
        <v>2834</v>
      </c>
      <c r="C1956" s="76">
        <f>C1955+(BudgetsQTable[[#This Row],[lead]]&lt;&gt;K1955)</f>
        <v>244</v>
      </c>
      <c r="D1956" s="76">
        <f>D1955*(BudgetsQTable[[#This Row],[lead]]=K1955)+(BudgetsQTable[[#This Row],[prop_id]]&lt;&gt;A1955)</f>
        <v>3</v>
      </c>
      <c r="E1956" s="77">
        <v>43005.407638888886</v>
      </c>
      <c r="F1956" s="78" t="s">
        <v>2868</v>
      </c>
      <c r="G1956" s="78" t="s">
        <v>2869</v>
      </c>
      <c r="H1956" s="78" t="s">
        <v>468</v>
      </c>
      <c r="I1956" s="76" t="s">
        <v>807</v>
      </c>
      <c r="J1956" s="76" t="s">
        <v>753</v>
      </c>
      <c r="K1956" s="78" t="s">
        <v>2008</v>
      </c>
      <c r="L1956" s="7" t="str">
        <f>IF(BudgetsQTable[[#This Row],[pi_last_name]]=" ","",HYPERLINK("https://www.ejacket.nsf.gov/ej/showProposal.do?Continue=Y&amp;ID="&amp;BudgetsQTable[[#This Row],[prop_id]],BudgetsQTable[[#This Row],[prop_id]]))</f>
        <v/>
      </c>
      <c r="M1956" s="78" t="s">
        <v>753</v>
      </c>
      <c r="N1956" s="7" t="str">
        <f>IF(BudgetsQTable[[#This Row],[pi_last_name]]=" ","",HYPERLINK("mailto:"&amp;BudgetsQTable[[#This Row],[pi_email]]&amp;"&amp;subject=Your NSF Proposal:  "&amp;BudgetsQTable[[#This Row],[prop_id]],BudgetsQTable[[#This Row],[pi_email]]))</f>
        <v/>
      </c>
      <c r="O1956" s="78" t="s">
        <v>753</v>
      </c>
      <c r="P1956" s="78">
        <v>1</v>
      </c>
      <c r="Q1956" s="78">
        <v>0.75</v>
      </c>
      <c r="R1956" s="79">
        <v>0</v>
      </c>
      <c r="S1956" s="79">
        <v>8000</v>
      </c>
      <c r="T1956" s="79">
        <v>0</v>
      </c>
      <c r="U1956" s="80">
        <v>50124</v>
      </c>
      <c r="V1956" s="78">
        <v>0</v>
      </c>
      <c r="W1956" s="78">
        <v>3</v>
      </c>
      <c r="X1956" s="11" t="str">
        <f ca="1">IF(ISBLANK(BudgetsQTable[[#This Row],[budg_seq_yr]]),"FY"&amp;fiscalyear,"FY"&amp;fiscalyear-1+BudgetsQTable[[#This Row],[budg_seq_yr]])</f>
        <v>FY20</v>
      </c>
      <c r="Y1956" s="79">
        <v>50124</v>
      </c>
      <c r="Z1956" s="78" t="s">
        <v>2869</v>
      </c>
      <c r="AA1956" s="78" t="s">
        <v>468</v>
      </c>
      <c r="AB1956" s="76" t="s">
        <v>2821</v>
      </c>
      <c r="AC1956" s="78" t="s">
        <v>2912</v>
      </c>
    </row>
    <row r="1957" spans="1:29" x14ac:dyDescent="0.35">
      <c r="A1957" s="10" t="s">
        <v>4390</v>
      </c>
      <c r="B1957" s="76" t="s">
        <v>2834</v>
      </c>
      <c r="C1957" s="76">
        <f>C1956+(BudgetsQTable[[#This Row],[lead]]&lt;&gt;K1956)</f>
        <v>244</v>
      </c>
      <c r="D1957" s="76">
        <f>D1956*(BudgetsQTable[[#This Row],[lead]]=K1956)+(BudgetsQTable[[#This Row],[prop_id]]&lt;&gt;A1956)</f>
        <v>4</v>
      </c>
      <c r="E1957" s="77">
        <v>43005.409722222219</v>
      </c>
      <c r="F1957" s="78" t="s">
        <v>2868</v>
      </c>
      <c r="G1957" s="78" t="s">
        <v>2869</v>
      </c>
      <c r="H1957" s="78" t="s">
        <v>468</v>
      </c>
      <c r="I1957" s="76" t="s">
        <v>807</v>
      </c>
      <c r="J1957" s="76" t="s">
        <v>4392</v>
      </c>
      <c r="K1957" s="78" t="s">
        <v>2008</v>
      </c>
      <c r="L1957" s="7" t="str">
        <f>IF(BudgetsQTable[[#This Row],[pi_last_name]]=" ","",HYPERLINK("https://www.ejacket.nsf.gov/ej/showProposal.do?Continue=Y&amp;ID="&amp;BudgetsQTable[[#This Row],[prop_id]],BudgetsQTable[[#This Row],[prop_id]]))</f>
        <v>1763478</v>
      </c>
      <c r="M1957" s="78" t="s">
        <v>4391</v>
      </c>
      <c r="N1957" s="7" t="str">
        <f>IF(BudgetsQTable[[#This Row],[pi_last_name]]=" ","",HYPERLINK("mailto:"&amp;BudgetsQTable[[#This Row],[pi_email]]&amp;"&amp;subject=Your NSF Proposal:  "&amp;BudgetsQTable[[#This Row],[prop_id]],BudgetsQTable[[#This Row],[pi_email]]))</f>
        <v>stewart@cs.rpi.edu</v>
      </c>
      <c r="O1957" s="78" t="s">
        <v>3620</v>
      </c>
      <c r="P1957" s="78"/>
      <c r="Q1957" s="78"/>
      <c r="R1957" s="79"/>
      <c r="S1957" s="79"/>
      <c r="T1957" s="79"/>
      <c r="U1957" s="80"/>
      <c r="V1957" s="78">
        <v>0</v>
      </c>
      <c r="W1957" s="78"/>
      <c r="X1957" s="11" t="str">
        <f ca="1">IF(ISBLANK(BudgetsQTable[[#This Row],[budg_seq_yr]]),"FY"&amp;fiscalyear,"FY"&amp;fiscalyear-1+BudgetsQTable[[#This Row],[budg_seq_yr]])</f>
        <v>FY18</v>
      </c>
      <c r="Y1957" s="79">
        <v>263044</v>
      </c>
      <c r="Z1957" s="78" t="s">
        <v>2869</v>
      </c>
      <c r="AA1957" s="78" t="s">
        <v>468</v>
      </c>
      <c r="AB1957" s="76" t="s">
        <v>2821</v>
      </c>
      <c r="AC1957" s="78" t="s">
        <v>2912</v>
      </c>
    </row>
    <row r="1958" spans="1:29" x14ac:dyDescent="0.35">
      <c r="A1958" s="10" t="s">
        <v>4390</v>
      </c>
      <c r="B1958" s="76" t="s">
        <v>2834</v>
      </c>
      <c r="C1958" s="76">
        <f>C1957+(BudgetsQTable[[#This Row],[lead]]&lt;&gt;K1957)</f>
        <v>244</v>
      </c>
      <c r="D1958" s="76">
        <f>D1957*(BudgetsQTable[[#This Row],[lead]]=K1957)+(BudgetsQTable[[#This Row],[prop_id]]&lt;&gt;A1957)</f>
        <v>4</v>
      </c>
      <c r="E1958" s="77">
        <v>43005.409722222219</v>
      </c>
      <c r="F1958" s="78" t="s">
        <v>2868</v>
      </c>
      <c r="G1958" s="78" t="s">
        <v>2869</v>
      </c>
      <c r="H1958" s="78" t="s">
        <v>468</v>
      </c>
      <c r="I1958" s="76" t="s">
        <v>807</v>
      </c>
      <c r="J1958" s="76" t="s">
        <v>753</v>
      </c>
      <c r="K1958" s="78" t="s">
        <v>2008</v>
      </c>
      <c r="L1958" s="7" t="str">
        <f>IF(BudgetsQTable[[#This Row],[pi_last_name]]=" ","",HYPERLINK("https://www.ejacket.nsf.gov/ej/showProposal.do?Continue=Y&amp;ID="&amp;BudgetsQTable[[#This Row],[prop_id]],BudgetsQTable[[#This Row],[prop_id]]))</f>
        <v/>
      </c>
      <c r="M1958" s="78" t="s">
        <v>753</v>
      </c>
      <c r="N1958" s="7" t="str">
        <f>IF(BudgetsQTable[[#This Row],[pi_last_name]]=" ","",HYPERLINK("mailto:"&amp;BudgetsQTable[[#This Row],[pi_email]]&amp;"&amp;subject=Your NSF Proposal:  "&amp;BudgetsQTable[[#This Row],[prop_id]],BudgetsQTable[[#This Row],[pi_email]]))</f>
        <v/>
      </c>
      <c r="O1958" s="78" t="s">
        <v>753</v>
      </c>
      <c r="P1958" s="78">
        <v>1</v>
      </c>
      <c r="Q1958" s="78">
        <v>0.5</v>
      </c>
      <c r="R1958" s="79">
        <v>0</v>
      </c>
      <c r="S1958" s="79">
        <v>0</v>
      </c>
      <c r="T1958" s="79">
        <v>0</v>
      </c>
      <c r="U1958" s="80">
        <v>104395</v>
      </c>
      <c r="V1958" s="78">
        <v>0</v>
      </c>
      <c r="W1958" s="78">
        <v>1</v>
      </c>
      <c r="X1958" s="11" t="str">
        <f ca="1">IF(ISBLANK(BudgetsQTable[[#This Row],[budg_seq_yr]]),"FY"&amp;fiscalyear,"FY"&amp;fiscalyear-1+BudgetsQTable[[#This Row],[budg_seq_yr]])</f>
        <v>FY18</v>
      </c>
      <c r="Y1958" s="79">
        <v>104395</v>
      </c>
      <c r="Z1958" s="78" t="s">
        <v>2869</v>
      </c>
      <c r="AA1958" s="78" t="s">
        <v>468</v>
      </c>
      <c r="AB1958" s="76" t="s">
        <v>2821</v>
      </c>
      <c r="AC1958" s="78" t="s">
        <v>2912</v>
      </c>
    </row>
    <row r="1959" spans="1:29" x14ac:dyDescent="0.35">
      <c r="A1959" s="10" t="s">
        <v>4390</v>
      </c>
      <c r="B1959" s="76" t="s">
        <v>2834</v>
      </c>
      <c r="C1959" s="76">
        <f>C1958+(BudgetsQTable[[#This Row],[lead]]&lt;&gt;K1958)</f>
        <v>244</v>
      </c>
      <c r="D1959" s="76">
        <f>D1958*(BudgetsQTable[[#This Row],[lead]]=K1958)+(BudgetsQTable[[#This Row],[prop_id]]&lt;&gt;A1958)</f>
        <v>4</v>
      </c>
      <c r="E1959" s="77">
        <v>43005.409722222219</v>
      </c>
      <c r="F1959" s="78" t="s">
        <v>2868</v>
      </c>
      <c r="G1959" s="78" t="s">
        <v>2869</v>
      </c>
      <c r="H1959" s="78" t="s">
        <v>468</v>
      </c>
      <c r="I1959" s="76" t="s">
        <v>807</v>
      </c>
      <c r="J1959" s="76" t="s">
        <v>753</v>
      </c>
      <c r="K1959" s="78" t="s">
        <v>2008</v>
      </c>
      <c r="L1959" s="7" t="str">
        <f>IF(BudgetsQTable[[#This Row],[pi_last_name]]=" ","",HYPERLINK("https://www.ejacket.nsf.gov/ej/showProposal.do?Continue=Y&amp;ID="&amp;BudgetsQTable[[#This Row],[prop_id]],BudgetsQTable[[#This Row],[prop_id]]))</f>
        <v/>
      </c>
      <c r="M1959" s="78" t="s">
        <v>753</v>
      </c>
      <c r="N1959" s="7" t="str">
        <f>IF(BudgetsQTable[[#This Row],[pi_last_name]]=" ","",HYPERLINK("mailto:"&amp;BudgetsQTable[[#This Row],[pi_email]]&amp;"&amp;subject=Your NSF Proposal:  "&amp;BudgetsQTable[[#This Row],[prop_id]],BudgetsQTable[[#This Row],[pi_email]]))</f>
        <v/>
      </c>
      <c r="O1959" s="78" t="s">
        <v>753</v>
      </c>
      <c r="P1959" s="78">
        <v>1</v>
      </c>
      <c r="Q1959" s="78">
        <v>0.5</v>
      </c>
      <c r="R1959" s="79">
        <v>0</v>
      </c>
      <c r="S1959" s="79">
        <v>5000</v>
      </c>
      <c r="T1959" s="79">
        <v>0</v>
      </c>
      <c r="U1959" s="80">
        <v>116218</v>
      </c>
      <c r="V1959" s="78">
        <v>0</v>
      </c>
      <c r="W1959" s="78">
        <v>2</v>
      </c>
      <c r="X1959" s="11" t="str">
        <f ca="1">IF(ISBLANK(BudgetsQTable[[#This Row],[budg_seq_yr]]),"FY"&amp;fiscalyear,"FY"&amp;fiscalyear-1+BudgetsQTable[[#This Row],[budg_seq_yr]])</f>
        <v>FY19</v>
      </c>
      <c r="Y1959" s="79">
        <v>116218</v>
      </c>
      <c r="Z1959" s="78" t="s">
        <v>2869</v>
      </c>
      <c r="AA1959" s="78" t="s">
        <v>468</v>
      </c>
      <c r="AB1959" s="76" t="s">
        <v>2821</v>
      </c>
      <c r="AC1959" s="78" t="s">
        <v>2912</v>
      </c>
    </row>
    <row r="1960" spans="1:29" x14ac:dyDescent="0.35">
      <c r="A1960" s="10" t="s">
        <v>4390</v>
      </c>
      <c r="B1960" s="76" t="s">
        <v>2834</v>
      </c>
      <c r="C1960" s="76">
        <f>C1959+(BudgetsQTable[[#This Row],[lead]]&lt;&gt;K1959)</f>
        <v>244</v>
      </c>
      <c r="D1960" s="76">
        <f>D1959*(BudgetsQTable[[#This Row],[lead]]=K1959)+(BudgetsQTable[[#This Row],[prop_id]]&lt;&gt;A1959)</f>
        <v>4</v>
      </c>
      <c r="E1960" s="77">
        <v>43005.409722222219</v>
      </c>
      <c r="F1960" s="78" t="s">
        <v>2868</v>
      </c>
      <c r="G1960" s="78" t="s">
        <v>2869</v>
      </c>
      <c r="H1960" s="78" t="s">
        <v>468</v>
      </c>
      <c r="I1960" s="76" t="s">
        <v>807</v>
      </c>
      <c r="J1960" s="76" t="s">
        <v>753</v>
      </c>
      <c r="K1960" s="78" t="s">
        <v>2008</v>
      </c>
      <c r="L1960" s="7" t="str">
        <f>IF(BudgetsQTable[[#This Row],[pi_last_name]]=" ","",HYPERLINK("https://www.ejacket.nsf.gov/ej/showProposal.do?Continue=Y&amp;ID="&amp;BudgetsQTable[[#This Row],[prop_id]],BudgetsQTable[[#This Row],[prop_id]]))</f>
        <v/>
      </c>
      <c r="M1960" s="78" t="s">
        <v>753</v>
      </c>
      <c r="N1960" s="7" t="str">
        <f>IF(BudgetsQTable[[#This Row],[pi_last_name]]=" ","",HYPERLINK("mailto:"&amp;BudgetsQTable[[#This Row],[pi_email]]&amp;"&amp;subject=Your NSF Proposal:  "&amp;BudgetsQTable[[#This Row],[prop_id]],BudgetsQTable[[#This Row],[pi_email]]))</f>
        <v/>
      </c>
      <c r="O1960" s="78" t="s">
        <v>753</v>
      </c>
      <c r="P1960" s="78">
        <v>1</v>
      </c>
      <c r="Q1960" s="78">
        <v>0.5</v>
      </c>
      <c r="R1960" s="79">
        <v>0</v>
      </c>
      <c r="S1960" s="79">
        <v>5000</v>
      </c>
      <c r="T1960" s="79">
        <v>0</v>
      </c>
      <c r="U1960" s="80">
        <v>42431</v>
      </c>
      <c r="V1960" s="78">
        <v>0</v>
      </c>
      <c r="W1960" s="78">
        <v>3</v>
      </c>
      <c r="X1960" s="11" t="str">
        <f ca="1">IF(ISBLANK(BudgetsQTable[[#This Row],[budg_seq_yr]]),"FY"&amp;fiscalyear,"FY"&amp;fiscalyear-1+BudgetsQTable[[#This Row],[budg_seq_yr]])</f>
        <v>FY20</v>
      </c>
      <c r="Y1960" s="79">
        <v>42431</v>
      </c>
      <c r="Z1960" s="78" t="s">
        <v>2869</v>
      </c>
      <c r="AA1960" s="78" t="s">
        <v>468</v>
      </c>
      <c r="AB1960" s="76" t="s">
        <v>2821</v>
      </c>
      <c r="AC1960" s="78" t="s">
        <v>2912</v>
      </c>
    </row>
    <row r="1961" spans="1:29" x14ac:dyDescent="0.35">
      <c r="A1961" s="10" t="s">
        <v>2011</v>
      </c>
      <c r="B1961" s="76" t="s">
        <v>2824</v>
      </c>
      <c r="C1961" s="76">
        <f>C1960+(BudgetsQTable[[#This Row],[lead]]&lt;&gt;K1960)</f>
        <v>245</v>
      </c>
      <c r="D1961" s="76">
        <f>D1960*(BudgetsQTable[[#This Row],[lead]]=K1960)+(BudgetsQTable[[#This Row],[prop_id]]&lt;&gt;A1960)</f>
        <v>1</v>
      </c>
      <c r="E1961" s="77">
        <v>43005.629861111112</v>
      </c>
      <c r="F1961" s="78" t="s">
        <v>2868</v>
      </c>
      <c r="G1961" s="78" t="s">
        <v>2869</v>
      </c>
      <c r="H1961" s="78" t="s">
        <v>468</v>
      </c>
      <c r="I1961" s="76" t="s">
        <v>1185</v>
      </c>
      <c r="J1961" s="76" t="s">
        <v>4395</v>
      </c>
      <c r="K1961" s="78" t="s">
        <v>2011</v>
      </c>
      <c r="L1961" s="7" t="str">
        <f>IF(BudgetsQTable[[#This Row],[pi_last_name]]=" ","",HYPERLINK("https://www.ejacket.nsf.gov/ej/showProposal.do?Continue=Y&amp;ID="&amp;BudgetsQTable[[#This Row],[prop_id]],BudgetsQTable[[#This Row],[prop_id]]))</f>
        <v>1763827</v>
      </c>
      <c r="M1961" s="78" t="s">
        <v>2012</v>
      </c>
      <c r="N1961" s="7" t="str">
        <f>IF(BudgetsQTable[[#This Row],[pi_last_name]]=" ","",HYPERLINK("mailto:"&amp;BudgetsQTable[[#This Row],[pi_email]]&amp;"&amp;subject=Your NSF Proposal:  "&amp;BudgetsQTable[[#This Row],[prop_id]],BudgetsQTable[[#This Row],[pi_email]]))</f>
        <v>marsic@ece.rutgers.edu</v>
      </c>
      <c r="O1961" s="78" t="s">
        <v>630</v>
      </c>
      <c r="P1961" s="78"/>
      <c r="Q1961" s="78"/>
      <c r="R1961" s="79"/>
      <c r="S1961" s="79"/>
      <c r="T1961" s="79"/>
      <c r="U1961" s="80"/>
      <c r="V1961" s="78">
        <v>0</v>
      </c>
      <c r="W1961" s="78"/>
      <c r="X1961" s="11" t="str">
        <f ca="1">IF(ISBLANK(BudgetsQTable[[#This Row],[budg_seq_yr]]),"FY"&amp;fiscalyear,"FY"&amp;fiscalyear-1+BudgetsQTable[[#This Row],[budg_seq_yr]])</f>
        <v>FY18</v>
      </c>
      <c r="Y1961" s="79">
        <v>700000</v>
      </c>
      <c r="Z1961" s="78" t="s">
        <v>2869</v>
      </c>
      <c r="AA1961" s="78" t="s">
        <v>468</v>
      </c>
      <c r="AB1961" s="76" t="s">
        <v>2821</v>
      </c>
      <c r="AC1961" s="78" t="s">
        <v>468</v>
      </c>
    </row>
    <row r="1962" spans="1:29" x14ac:dyDescent="0.35">
      <c r="A1962" s="10" t="s">
        <v>2011</v>
      </c>
      <c r="B1962" s="76" t="s">
        <v>2824</v>
      </c>
      <c r="C1962" s="76">
        <f>C1961+(BudgetsQTable[[#This Row],[lead]]&lt;&gt;K1961)</f>
        <v>245</v>
      </c>
      <c r="D1962" s="76">
        <f>D1961*(BudgetsQTable[[#This Row],[lead]]=K1961)+(BudgetsQTable[[#This Row],[prop_id]]&lt;&gt;A1961)</f>
        <v>1</v>
      </c>
      <c r="E1962" s="77">
        <v>43005.629861111112</v>
      </c>
      <c r="F1962" s="78" t="s">
        <v>2868</v>
      </c>
      <c r="G1962" s="78" t="s">
        <v>2869</v>
      </c>
      <c r="H1962" s="78" t="s">
        <v>468</v>
      </c>
      <c r="I1962" s="76" t="s">
        <v>1185</v>
      </c>
      <c r="J1962" s="76" t="s">
        <v>753</v>
      </c>
      <c r="K1962" s="78" t="s">
        <v>2011</v>
      </c>
      <c r="L1962" s="7" t="str">
        <f>IF(BudgetsQTable[[#This Row],[pi_last_name]]=" ","",HYPERLINK("https://www.ejacket.nsf.gov/ej/showProposal.do?Continue=Y&amp;ID="&amp;BudgetsQTable[[#This Row],[prop_id]],BudgetsQTable[[#This Row],[prop_id]]))</f>
        <v/>
      </c>
      <c r="M1962" s="78" t="s">
        <v>753</v>
      </c>
      <c r="N1962" s="7" t="str">
        <f>IF(BudgetsQTable[[#This Row],[pi_last_name]]=" ","",HYPERLINK("mailto:"&amp;BudgetsQTable[[#This Row],[pi_email]]&amp;"&amp;subject=Your NSF Proposal:  "&amp;BudgetsQTable[[#This Row],[prop_id]],BudgetsQTable[[#This Row],[pi_email]]))</f>
        <v/>
      </c>
      <c r="O1962" s="78" t="s">
        <v>753</v>
      </c>
      <c r="P1962" s="78">
        <v>1</v>
      </c>
      <c r="Q1962" s="78">
        <v>1</v>
      </c>
      <c r="R1962" s="79">
        <v>0</v>
      </c>
      <c r="S1962" s="79">
        <v>5000</v>
      </c>
      <c r="T1962" s="79">
        <v>0</v>
      </c>
      <c r="U1962" s="80">
        <v>186685</v>
      </c>
      <c r="V1962" s="78">
        <v>0</v>
      </c>
      <c r="W1962" s="78">
        <v>1</v>
      </c>
      <c r="X1962" s="11" t="str">
        <f ca="1">IF(ISBLANK(BudgetsQTable[[#This Row],[budg_seq_yr]]),"FY"&amp;fiscalyear,"FY"&amp;fiscalyear-1+BudgetsQTable[[#This Row],[budg_seq_yr]])</f>
        <v>FY18</v>
      </c>
      <c r="Y1962" s="79">
        <v>186685</v>
      </c>
      <c r="Z1962" s="78" t="s">
        <v>2869</v>
      </c>
      <c r="AA1962" s="78" t="s">
        <v>468</v>
      </c>
      <c r="AB1962" s="76" t="s">
        <v>2821</v>
      </c>
      <c r="AC1962" s="78" t="s">
        <v>468</v>
      </c>
    </row>
    <row r="1963" spans="1:29" x14ac:dyDescent="0.35">
      <c r="A1963" s="10" t="s">
        <v>2011</v>
      </c>
      <c r="B1963" s="76" t="s">
        <v>2824</v>
      </c>
      <c r="C1963" s="76">
        <f>C1962+(BudgetsQTable[[#This Row],[lead]]&lt;&gt;K1962)</f>
        <v>245</v>
      </c>
      <c r="D1963" s="76">
        <f>D1962*(BudgetsQTable[[#This Row],[lead]]=K1962)+(BudgetsQTable[[#This Row],[prop_id]]&lt;&gt;A1962)</f>
        <v>1</v>
      </c>
      <c r="E1963" s="77">
        <v>43005.629861111112</v>
      </c>
      <c r="F1963" s="78" t="s">
        <v>2868</v>
      </c>
      <c r="G1963" s="78" t="s">
        <v>2869</v>
      </c>
      <c r="H1963" s="78" t="s">
        <v>468</v>
      </c>
      <c r="I1963" s="76" t="s">
        <v>1185</v>
      </c>
      <c r="J1963" s="76" t="s">
        <v>753</v>
      </c>
      <c r="K1963" s="78" t="s">
        <v>2011</v>
      </c>
      <c r="L1963" s="7" t="str">
        <f>IF(BudgetsQTable[[#This Row],[pi_last_name]]=" ","",HYPERLINK("https://www.ejacket.nsf.gov/ej/showProposal.do?Continue=Y&amp;ID="&amp;BudgetsQTable[[#This Row],[prop_id]],BudgetsQTable[[#This Row],[prop_id]]))</f>
        <v/>
      </c>
      <c r="M1963" s="78" t="s">
        <v>753</v>
      </c>
      <c r="N1963" s="7" t="str">
        <f>IF(BudgetsQTable[[#This Row],[pi_last_name]]=" ","",HYPERLINK("mailto:"&amp;BudgetsQTable[[#This Row],[pi_email]]&amp;"&amp;subject=Your NSF Proposal:  "&amp;BudgetsQTable[[#This Row],[prop_id]],BudgetsQTable[[#This Row],[pi_email]]))</f>
        <v/>
      </c>
      <c r="O1963" s="78" t="s">
        <v>753</v>
      </c>
      <c r="P1963" s="78">
        <v>1</v>
      </c>
      <c r="Q1963" s="78">
        <v>1</v>
      </c>
      <c r="R1963" s="79">
        <v>0</v>
      </c>
      <c r="S1963" s="79">
        <v>5000</v>
      </c>
      <c r="T1963" s="79">
        <v>0</v>
      </c>
      <c r="U1963" s="80">
        <v>189895</v>
      </c>
      <c r="V1963" s="78">
        <v>0</v>
      </c>
      <c r="W1963" s="78">
        <v>2</v>
      </c>
      <c r="X1963" s="11" t="str">
        <f ca="1">IF(ISBLANK(BudgetsQTable[[#This Row],[budg_seq_yr]]),"FY"&amp;fiscalyear,"FY"&amp;fiscalyear-1+BudgetsQTable[[#This Row],[budg_seq_yr]])</f>
        <v>FY19</v>
      </c>
      <c r="Y1963" s="79">
        <v>189895</v>
      </c>
      <c r="Z1963" s="78" t="s">
        <v>2869</v>
      </c>
      <c r="AA1963" s="78" t="s">
        <v>468</v>
      </c>
      <c r="AB1963" s="76" t="s">
        <v>2821</v>
      </c>
      <c r="AC1963" s="78" t="s">
        <v>468</v>
      </c>
    </row>
    <row r="1964" spans="1:29" x14ac:dyDescent="0.35">
      <c r="A1964" s="10" t="s">
        <v>2011</v>
      </c>
      <c r="B1964" s="76" t="s">
        <v>2824</v>
      </c>
      <c r="C1964" s="76">
        <f>C1963+(BudgetsQTable[[#This Row],[lead]]&lt;&gt;K1963)</f>
        <v>245</v>
      </c>
      <c r="D1964" s="76">
        <f>D1963*(BudgetsQTable[[#This Row],[lead]]=K1963)+(BudgetsQTable[[#This Row],[prop_id]]&lt;&gt;A1963)</f>
        <v>1</v>
      </c>
      <c r="E1964" s="77">
        <v>43005.629861111112</v>
      </c>
      <c r="F1964" s="78" t="s">
        <v>2868</v>
      </c>
      <c r="G1964" s="78" t="s">
        <v>2869</v>
      </c>
      <c r="H1964" s="78" t="s">
        <v>468</v>
      </c>
      <c r="I1964" s="76" t="s">
        <v>1185</v>
      </c>
      <c r="J1964" s="76" t="s">
        <v>753</v>
      </c>
      <c r="K1964" s="78" t="s">
        <v>2011</v>
      </c>
      <c r="L1964" s="7" t="str">
        <f>IF(BudgetsQTable[[#This Row],[pi_last_name]]=" ","",HYPERLINK("https://www.ejacket.nsf.gov/ej/showProposal.do?Continue=Y&amp;ID="&amp;BudgetsQTable[[#This Row],[prop_id]],BudgetsQTable[[#This Row],[prop_id]]))</f>
        <v/>
      </c>
      <c r="M1964" s="78" t="s">
        <v>753</v>
      </c>
      <c r="N1964" s="7" t="str">
        <f>IF(BudgetsQTable[[#This Row],[pi_last_name]]=" ","",HYPERLINK("mailto:"&amp;BudgetsQTable[[#This Row],[pi_email]]&amp;"&amp;subject=Your NSF Proposal:  "&amp;BudgetsQTable[[#This Row],[prop_id]],BudgetsQTable[[#This Row],[pi_email]]))</f>
        <v/>
      </c>
      <c r="O1964" s="78" t="s">
        <v>753</v>
      </c>
      <c r="P1964" s="78">
        <v>1</v>
      </c>
      <c r="Q1964" s="78">
        <v>1</v>
      </c>
      <c r="R1964" s="79">
        <v>0</v>
      </c>
      <c r="S1964" s="79">
        <v>5000</v>
      </c>
      <c r="T1964" s="79">
        <v>0</v>
      </c>
      <c r="U1964" s="80">
        <v>184093</v>
      </c>
      <c r="V1964" s="78">
        <v>0</v>
      </c>
      <c r="W1964" s="78">
        <v>3</v>
      </c>
      <c r="X1964" s="11" t="str">
        <f ca="1">IF(ISBLANK(BudgetsQTable[[#This Row],[budg_seq_yr]]),"FY"&amp;fiscalyear,"FY"&amp;fiscalyear-1+BudgetsQTable[[#This Row],[budg_seq_yr]])</f>
        <v>FY20</v>
      </c>
      <c r="Y1964" s="79">
        <v>184093</v>
      </c>
      <c r="Z1964" s="78" t="s">
        <v>2869</v>
      </c>
      <c r="AA1964" s="78" t="s">
        <v>468</v>
      </c>
      <c r="AB1964" s="76" t="s">
        <v>2821</v>
      </c>
      <c r="AC1964" s="78" t="s">
        <v>468</v>
      </c>
    </row>
    <row r="1965" spans="1:29" x14ac:dyDescent="0.35">
      <c r="A1965" s="10" t="s">
        <v>2011</v>
      </c>
      <c r="B1965" s="76" t="s">
        <v>2824</v>
      </c>
      <c r="C1965" s="76">
        <f>C1964+(BudgetsQTable[[#This Row],[lead]]&lt;&gt;K1964)</f>
        <v>245</v>
      </c>
      <c r="D1965" s="76">
        <f>D1964*(BudgetsQTable[[#This Row],[lead]]=K1964)+(BudgetsQTable[[#This Row],[prop_id]]&lt;&gt;A1964)</f>
        <v>1</v>
      </c>
      <c r="E1965" s="77">
        <v>43005.629861111112</v>
      </c>
      <c r="F1965" s="78" t="s">
        <v>2868</v>
      </c>
      <c r="G1965" s="78" t="s">
        <v>2869</v>
      </c>
      <c r="H1965" s="78" t="s">
        <v>468</v>
      </c>
      <c r="I1965" s="76" t="s">
        <v>1185</v>
      </c>
      <c r="J1965" s="76" t="s">
        <v>753</v>
      </c>
      <c r="K1965" s="78" t="s">
        <v>2011</v>
      </c>
      <c r="L1965" s="7" t="str">
        <f>IF(BudgetsQTable[[#This Row],[pi_last_name]]=" ","",HYPERLINK("https://www.ejacket.nsf.gov/ej/showProposal.do?Continue=Y&amp;ID="&amp;BudgetsQTable[[#This Row],[prop_id]],BudgetsQTable[[#This Row],[prop_id]]))</f>
        <v/>
      </c>
      <c r="M1965" s="78" t="s">
        <v>753</v>
      </c>
      <c r="N1965" s="7" t="str">
        <f>IF(BudgetsQTable[[#This Row],[pi_last_name]]=" ","",HYPERLINK("mailto:"&amp;BudgetsQTable[[#This Row],[pi_email]]&amp;"&amp;subject=Your NSF Proposal:  "&amp;BudgetsQTable[[#This Row],[prop_id]],BudgetsQTable[[#This Row],[pi_email]]))</f>
        <v/>
      </c>
      <c r="O1965" s="78" t="s">
        <v>753</v>
      </c>
      <c r="P1965" s="78">
        <v>1</v>
      </c>
      <c r="Q1965" s="78">
        <v>1</v>
      </c>
      <c r="R1965" s="79">
        <v>0</v>
      </c>
      <c r="S1965" s="79">
        <v>5000</v>
      </c>
      <c r="T1965" s="79">
        <v>0</v>
      </c>
      <c r="U1965" s="80">
        <v>139327</v>
      </c>
      <c r="V1965" s="78">
        <v>0</v>
      </c>
      <c r="W1965" s="78">
        <v>4</v>
      </c>
      <c r="X1965" s="11" t="str">
        <f ca="1">IF(ISBLANK(BudgetsQTable[[#This Row],[budg_seq_yr]]),"FY"&amp;fiscalyear,"FY"&amp;fiscalyear-1+BudgetsQTable[[#This Row],[budg_seq_yr]])</f>
        <v>FY21</v>
      </c>
      <c r="Y1965" s="79">
        <v>139327</v>
      </c>
      <c r="Z1965" s="78" t="s">
        <v>2869</v>
      </c>
      <c r="AA1965" s="78" t="s">
        <v>468</v>
      </c>
      <c r="AB1965" s="76" t="s">
        <v>2821</v>
      </c>
      <c r="AC1965" s="78" t="s">
        <v>468</v>
      </c>
    </row>
    <row r="1966" spans="1:29" x14ac:dyDescent="0.35">
      <c r="A1966" s="10" t="s">
        <v>4396</v>
      </c>
      <c r="B1966" s="76" t="s">
        <v>2834</v>
      </c>
      <c r="C1966" s="76">
        <f>C1965+(BudgetsQTable[[#This Row],[lead]]&lt;&gt;K1965)</f>
        <v>245</v>
      </c>
      <c r="D1966" s="76">
        <f>D1965*(BudgetsQTable[[#This Row],[lead]]=K1965)+(BudgetsQTable[[#This Row],[prop_id]]&lt;&gt;A1965)</f>
        <v>2</v>
      </c>
      <c r="E1966" s="77">
        <v>43004.616666666669</v>
      </c>
      <c r="F1966" s="78" t="s">
        <v>2868</v>
      </c>
      <c r="G1966" s="78" t="s">
        <v>2869</v>
      </c>
      <c r="H1966" s="78" t="s">
        <v>468</v>
      </c>
      <c r="I1966" s="76" t="s">
        <v>1185</v>
      </c>
      <c r="J1966" s="76" t="s">
        <v>4399</v>
      </c>
      <c r="K1966" s="78" t="s">
        <v>2011</v>
      </c>
      <c r="L1966" s="7" t="str">
        <f>IF(BudgetsQTable[[#This Row],[pi_last_name]]=" ","",HYPERLINK("https://www.ejacket.nsf.gov/ej/showProposal.do?Continue=Y&amp;ID="&amp;BudgetsQTable[[#This Row],[prop_id]],BudgetsQTable[[#This Row],[prop_id]]))</f>
        <v>1763355</v>
      </c>
      <c r="M1966" s="78" t="s">
        <v>4397</v>
      </c>
      <c r="N1966" s="7" t="str">
        <f>IF(BudgetsQTable[[#This Row],[pi_last_name]]=" ","",HYPERLINK("mailto:"&amp;BudgetsQTable[[#This Row],[pi_email]]&amp;"&amp;subject=Your NSF Proposal:  "&amp;BudgetsQTable[[#This Row],[prop_id]],BudgetsQTable[[#This Row],[pi_email]]))</f>
        <v>rburd@cnmc.org</v>
      </c>
      <c r="O1966" s="78" t="s">
        <v>4398</v>
      </c>
      <c r="P1966" s="78"/>
      <c r="Q1966" s="78"/>
      <c r="R1966" s="79"/>
      <c r="S1966" s="79"/>
      <c r="T1966" s="79"/>
      <c r="U1966" s="80"/>
      <c r="V1966" s="78">
        <v>0</v>
      </c>
      <c r="W1966" s="78"/>
      <c r="X1966" s="11" t="str">
        <f ca="1">IF(ISBLANK(BudgetsQTable[[#This Row],[budg_seq_yr]]),"FY"&amp;fiscalyear,"FY"&amp;fiscalyear-1+BudgetsQTable[[#This Row],[budg_seq_yr]])</f>
        <v>FY18</v>
      </c>
      <c r="Y1966" s="79">
        <v>230000</v>
      </c>
      <c r="Z1966" s="78" t="s">
        <v>2869</v>
      </c>
      <c r="AA1966" s="78" t="s">
        <v>468</v>
      </c>
      <c r="AB1966" s="76" t="s">
        <v>2821</v>
      </c>
      <c r="AC1966" s="78" t="s">
        <v>468</v>
      </c>
    </row>
    <row r="1967" spans="1:29" x14ac:dyDescent="0.35">
      <c r="A1967" s="10" t="s">
        <v>4396</v>
      </c>
      <c r="B1967" s="76" t="s">
        <v>2834</v>
      </c>
      <c r="C1967" s="76">
        <f>C1966+(BudgetsQTable[[#This Row],[lead]]&lt;&gt;K1966)</f>
        <v>245</v>
      </c>
      <c r="D1967" s="76">
        <f>D1966*(BudgetsQTable[[#This Row],[lead]]=K1966)+(BudgetsQTable[[#This Row],[prop_id]]&lt;&gt;A1966)</f>
        <v>2</v>
      </c>
      <c r="E1967" s="77">
        <v>43004.616666666669</v>
      </c>
      <c r="F1967" s="78" t="s">
        <v>2868</v>
      </c>
      <c r="G1967" s="78" t="s">
        <v>2869</v>
      </c>
      <c r="H1967" s="78" t="s">
        <v>468</v>
      </c>
      <c r="I1967" s="76" t="s">
        <v>1185</v>
      </c>
      <c r="J1967" s="76" t="s">
        <v>753</v>
      </c>
      <c r="K1967" s="78" t="s">
        <v>2011</v>
      </c>
      <c r="L1967" s="7" t="str">
        <f>IF(BudgetsQTable[[#This Row],[pi_last_name]]=" ","",HYPERLINK("https://www.ejacket.nsf.gov/ej/showProposal.do?Continue=Y&amp;ID="&amp;BudgetsQTable[[#This Row],[prop_id]],BudgetsQTable[[#This Row],[prop_id]]))</f>
        <v/>
      </c>
      <c r="M1967" s="78" t="s">
        <v>753</v>
      </c>
      <c r="N1967" s="7" t="str">
        <f>IF(BudgetsQTable[[#This Row],[pi_last_name]]=" ","",HYPERLINK("mailto:"&amp;BudgetsQTable[[#This Row],[pi_email]]&amp;"&amp;subject=Your NSF Proposal:  "&amp;BudgetsQTable[[#This Row],[prop_id]],BudgetsQTable[[#This Row],[pi_email]]))</f>
        <v/>
      </c>
      <c r="O1967" s="78" t="s">
        <v>753</v>
      </c>
      <c r="P1967" s="78">
        <v>1</v>
      </c>
      <c r="Q1967" s="78">
        <v>0</v>
      </c>
      <c r="R1967" s="79">
        <v>0</v>
      </c>
      <c r="S1967" s="79">
        <v>0</v>
      </c>
      <c r="T1967" s="79">
        <v>0</v>
      </c>
      <c r="U1967" s="80">
        <v>57500</v>
      </c>
      <c r="V1967" s="78">
        <v>0</v>
      </c>
      <c r="W1967" s="78">
        <v>1</v>
      </c>
      <c r="X1967" s="11" t="str">
        <f ca="1">IF(ISBLANK(BudgetsQTable[[#This Row],[budg_seq_yr]]),"FY"&amp;fiscalyear,"FY"&amp;fiscalyear-1+BudgetsQTable[[#This Row],[budg_seq_yr]])</f>
        <v>FY18</v>
      </c>
      <c r="Y1967" s="79">
        <v>57500</v>
      </c>
      <c r="Z1967" s="78" t="s">
        <v>2869</v>
      </c>
      <c r="AA1967" s="78" t="s">
        <v>468</v>
      </c>
      <c r="AB1967" s="76" t="s">
        <v>2821</v>
      </c>
      <c r="AC1967" s="78" t="s">
        <v>468</v>
      </c>
    </row>
    <row r="1968" spans="1:29" x14ac:dyDescent="0.35">
      <c r="A1968" s="10" t="s">
        <v>4396</v>
      </c>
      <c r="B1968" s="76" t="s">
        <v>2834</v>
      </c>
      <c r="C1968" s="76">
        <f>C1967+(BudgetsQTable[[#This Row],[lead]]&lt;&gt;K1967)</f>
        <v>245</v>
      </c>
      <c r="D1968" s="76">
        <f>D1967*(BudgetsQTable[[#This Row],[lead]]=K1967)+(BudgetsQTable[[#This Row],[prop_id]]&lt;&gt;A1967)</f>
        <v>2</v>
      </c>
      <c r="E1968" s="77">
        <v>43004.616666666669</v>
      </c>
      <c r="F1968" s="78" t="s">
        <v>2868</v>
      </c>
      <c r="G1968" s="78" t="s">
        <v>2869</v>
      </c>
      <c r="H1968" s="78" t="s">
        <v>468</v>
      </c>
      <c r="I1968" s="76" t="s">
        <v>1185</v>
      </c>
      <c r="J1968" s="76" t="s">
        <v>753</v>
      </c>
      <c r="K1968" s="78" t="s">
        <v>2011</v>
      </c>
      <c r="L1968" s="7" t="str">
        <f>IF(BudgetsQTable[[#This Row],[pi_last_name]]=" ","",HYPERLINK("https://www.ejacket.nsf.gov/ej/showProposal.do?Continue=Y&amp;ID="&amp;BudgetsQTable[[#This Row],[prop_id]],BudgetsQTable[[#This Row],[prop_id]]))</f>
        <v/>
      </c>
      <c r="M1968" s="78" t="s">
        <v>753</v>
      </c>
      <c r="N1968" s="7" t="str">
        <f>IF(BudgetsQTable[[#This Row],[pi_last_name]]=" ","",HYPERLINK("mailto:"&amp;BudgetsQTable[[#This Row],[pi_email]]&amp;"&amp;subject=Your NSF Proposal:  "&amp;BudgetsQTable[[#This Row],[prop_id]],BudgetsQTable[[#This Row],[pi_email]]))</f>
        <v/>
      </c>
      <c r="O1968" s="78" t="s">
        <v>753</v>
      </c>
      <c r="P1968" s="78">
        <v>1</v>
      </c>
      <c r="Q1968" s="78">
        <v>0</v>
      </c>
      <c r="R1968" s="79">
        <v>0</v>
      </c>
      <c r="S1968" s="79">
        <v>0</v>
      </c>
      <c r="T1968" s="79">
        <v>0</v>
      </c>
      <c r="U1968" s="80">
        <v>57500</v>
      </c>
      <c r="V1968" s="78">
        <v>0</v>
      </c>
      <c r="W1968" s="78">
        <v>2</v>
      </c>
      <c r="X1968" s="11" t="str">
        <f ca="1">IF(ISBLANK(BudgetsQTable[[#This Row],[budg_seq_yr]]),"FY"&amp;fiscalyear,"FY"&amp;fiscalyear-1+BudgetsQTable[[#This Row],[budg_seq_yr]])</f>
        <v>FY19</v>
      </c>
      <c r="Y1968" s="79">
        <v>57500</v>
      </c>
      <c r="Z1968" s="78" t="s">
        <v>2869</v>
      </c>
      <c r="AA1968" s="78" t="s">
        <v>468</v>
      </c>
      <c r="AB1968" s="76" t="s">
        <v>2821</v>
      </c>
      <c r="AC1968" s="78" t="s">
        <v>468</v>
      </c>
    </row>
    <row r="1969" spans="1:29" x14ac:dyDescent="0.35">
      <c r="A1969" s="10" t="s">
        <v>4396</v>
      </c>
      <c r="B1969" s="76" t="s">
        <v>2834</v>
      </c>
      <c r="C1969" s="76">
        <f>C1968+(BudgetsQTable[[#This Row],[lead]]&lt;&gt;K1968)</f>
        <v>245</v>
      </c>
      <c r="D1969" s="76">
        <f>D1968*(BudgetsQTable[[#This Row],[lead]]=K1968)+(BudgetsQTable[[#This Row],[prop_id]]&lt;&gt;A1968)</f>
        <v>2</v>
      </c>
      <c r="E1969" s="77">
        <v>43004.616666666669</v>
      </c>
      <c r="F1969" s="78" t="s">
        <v>2868</v>
      </c>
      <c r="G1969" s="78" t="s">
        <v>2869</v>
      </c>
      <c r="H1969" s="78" t="s">
        <v>468</v>
      </c>
      <c r="I1969" s="76" t="s">
        <v>1185</v>
      </c>
      <c r="J1969" s="76" t="s">
        <v>753</v>
      </c>
      <c r="K1969" s="78" t="s">
        <v>2011</v>
      </c>
      <c r="L1969" s="7" t="str">
        <f>IF(BudgetsQTable[[#This Row],[pi_last_name]]=" ","",HYPERLINK("https://www.ejacket.nsf.gov/ej/showProposal.do?Continue=Y&amp;ID="&amp;BudgetsQTable[[#This Row],[prop_id]],BudgetsQTable[[#This Row],[prop_id]]))</f>
        <v/>
      </c>
      <c r="M1969" s="78" t="s">
        <v>753</v>
      </c>
      <c r="N1969" s="7" t="str">
        <f>IF(BudgetsQTable[[#This Row],[pi_last_name]]=" ","",HYPERLINK("mailto:"&amp;BudgetsQTable[[#This Row],[pi_email]]&amp;"&amp;subject=Your NSF Proposal:  "&amp;BudgetsQTable[[#This Row],[prop_id]],BudgetsQTable[[#This Row],[pi_email]]))</f>
        <v/>
      </c>
      <c r="O1969" s="78" t="s">
        <v>753</v>
      </c>
      <c r="P1969" s="78">
        <v>1</v>
      </c>
      <c r="Q1969" s="78">
        <v>0</v>
      </c>
      <c r="R1969" s="79">
        <v>0</v>
      </c>
      <c r="S1969" s="79">
        <v>0</v>
      </c>
      <c r="T1969" s="79">
        <v>0</v>
      </c>
      <c r="U1969" s="80">
        <v>57500</v>
      </c>
      <c r="V1969" s="78">
        <v>0</v>
      </c>
      <c r="W1969" s="78">
        <v>3</v>
      </c>
      <c r="X1969" s="11" t="str">
        <f ca="1">IF(ISBLANK(BudgetsQTable[[#This Row],[budg_seq_yr]]),"FY"&amp;fiscalyear,"FY"&amp;fiscalyear-1+BudgetsQTable[[#This Row],[budg_seq_yr]])</f>
        <v>FY20</v>
      </c>
      <c r="Y1969" s="79">
        <v>57500</v>
      </c>
      <c r="Z1969" s="78" t="s">
        <v>2869</v>
      </c>
      <c r="AA1969" s="78" t="s">
        <v>468</v>
      </c>
      <c r="AB1969" s="76" t="s">
        <v>2821</v>
      </c>
      <c r="AC1969" s="78" t="s">
        <v>468</v>
      </c>
    </row>
    <row r="1970" spans="1:29" x14ac:dyDescent="0.35">
      <c r="A1970" s="10" t="s">
        <v>4396</v>
      </c>
      <c r="B1970" s="76" t="s">
        <v>2834</v>
      </c>
      <c r="C1970" s="76">
        <f>C1969+(BudgetsQTable[[#This Row],[lead]]&lt;&gt;K1969)</f>
        <v>245</v>
      </c>
      <c r="D1970" s="76">
        <f>D1969*(BudgetsQTable[[#This Row],[lead]]=K1969)+(BudgetsQTable[[#This Row],[prop_id]]&lt;&gt;A1969)</f>
        <v>2</v>
      </c>
      <c r="E1970" s="77">
        <v>43004.616666666669</v>
      </c>
      <c r="F1970" s="78" t="s">
        <v>2868</v>
      </c>
      <c r="G1970" s="78" t="s">
        <v>2869</v>
      </c>
      <c r="H1970" s="78" t="s">
        <v>468</v>
      </c>
      <c r="I1970" s="76" t="s">
        <v>1185</v>
      </c>
      <c r="J1970" s="76" t="s">
        <v>753</v>
      </c>
      <c r="K1970" s="78" t="s">
        <v>2011</v>
      </c>
      <c r="L1970" s="7" t="str">
        <f>IF(BudgetsQTable[[#This Row],[pi_last_name]]=" ","",HYPERLINK("https://www.ejacket.nsf.gov/ej/showProposal.do?Continue=Y&amp;ID="&amp;BudgetsQTable[[#This Row],[prop_id]],BudgetsQTable[[#This Row],[prop_id]]))</f>
        <v/>
      </c>
      <c r="M1970" s="78" t="s">
        <v>753</v>
      </c>
      <c r="N1970" s="7" t="str">
        <f>IF(BudgetsQTable[[#This Row],[pi_last_name]]=" ","",HYPERLINK("mailto:"&amp;BudgetsQTable[[#This Row],[pi_email]]&amp;"&amp;subject=Your NSF Proposal:  "&amp;BudgetsQTable[[#This Row],[prop_id]],BudgetsQTable[[#This Row],[pi_email]]))</f>
        <v/>
      </c>
      <c r="O1970" s="78" t="s">
        <v>753</v>
      </c>
      <c r="P1970" s="78">
        <v>1</v>
      </c>
      <c r="Q1970" s="78">
        <v>0</v>
      </c>
      <c r="R1970" s="79">
        <v>0</v>
      </c>
      <c r="S1970" s="79">
        <v>0</v>
      </c>
      <c r="T1970" s="79">
        <v>0</v>
      </c>
      <c r="U1970" s="80">
        <v>57500</v>
      </c>
      <c r="V1970" s="78">
        <v>0</v>
      </c>
      <c r="W1970" s="78">
        <v>4</v>
      </c>
      <c r="X1970" s="11" t="str">
        <f ca="1">IF(ISBLANK(BudgetsQTable[[#This Row],[budg_seq_yr]]),"FY"&amp;fiscalyear,"FY"&amp;fiscalyear-1+BudgetsQTable[[#This Row],[budg_seq_yr]])</f>
        <v>FY21</v>
      </c>
      <c r="Y1970" s="79">
        <v>57500</v>
      </c>
      <c r="Z1970" s="78" t="s">
        <v>2869</v>
      </c>
      <c r="AA1970" s="78" t="s">
        <v>468</v>
      </c>
      <c r="AB1970" s="76" t="s">
        <v>2821</v>
      </c>
      <c r="AC1970" s="78" t="s">
        <v>468</v>
      </c>
    </row>
    <row r="1971" spans="1:29" x14ac:dyDescent="0.35">
      <c r="A1971" s="10" t="s">
        <v>4400</v>
      </c>
      <c r="B1971" s="76" t="s">
        <v>2834</v>
      </c>
      <c r="C1971" s="76">
        <f>C1970+(BudgetsQTable[[#This Row],[lead]]&lt;&gt;K1970)</f>
        <v>245</v>
      </c>
      <c r="D1971" s="76">
        <f>D1970*(BudgetsQTable[[#This Row],[lead]]=K1970)+(BudgetsQTable[[#This Row],[prop_id]]&lt;&gt;A1970)</f>
        <v>3</v>
      </c>
      <c r="E1971" s="77">
        <v>43005.439583333333</v>
      </c>
      <c r="F1971" s="78" t="s">
        <v>2868</v>
      </c>
      <c r="G1971" s="78" t="s">
        <v>2869</v>
      </c>
      <c r="H1971" s="78" t="s">
        <v>468</v>
      </c>
      <c r="I1971" s="76" t="s">
        <v>1185</v>
      </c>
      <c r="J1971" s="76" t="s">
        <v>4403</v>
      </c>
      <c r="K1971" s="78" t="s">
        <v>2011</v>
      </c>
      <c r="L1971" s="7" t="str">
        <f>IF(BudgetsQTable[[#This Row],[pi_last_name]]=" ","",HYPERLINK("https://www.ejacket.nsf.gov/ej/showProposal.do?Continue=Y&amp;ID="&amp;BudgetsQTable[[#This Row],[prop_id]],BudgetsQTable[[#This Row],[prop_id]]))</f>
        <v>1763509</v>
      </c>
      <c r="M1971" s="78" t="s">
        <v>4401</v>
      </c>
      <c r="N1971" s="7" t="str">
        <f>IF(BudgetsQTable[[#This Row],[pi_last_name]]=" ","",HYPERLINK("mailto:"&amp;BudgetsQTable[[#This Row],[pi_email]]&amp;"&amp;subject=Your NSF Proposal:  "&amp;BudgetsQTable[[#This Row],[prop_id]],BudgetsQTable[[#This Row],[pi_email]]))</f>
        <v>aleksandra.sarcevic@drexel.edu</v>
      </c>
      <c r="O1971" s="78" t="s">
        <v>562</v>
      </c>
      <c r="P1971" s="78"/>
      <c r="Q1971" s="78"/>
      <c r="R1971" s="79"/>
      <c r="S1971" s="79"/>
      <c r="T1971" s="79"/>
      <c r="U1971" s="80"/>
      <c r="V1971" s="78">
        <v>0</v>
      </c>
      <c r="W1971" s="78"/>
      <c r="X1971" s="11" t="str">
        <f ca="1">IF(ISBLANK(BudgetsQTable[[#This Row],[budg_seq_yr]]),"FY"&amp;fiscalyear,"FY"&amp;fiscalyear-1+BudgetsQTable[[#This Row],[budg_seq_yr]])</f>
        <v>FY18</v>
      </c>
      <c r="Y1971" s="79">
        <v>269974</v>
      </c>
      <c r="Z1971" s="78" t="s">
        <v>2869</v>
      </c>
      <c r="AA1971" s="78" t="s">
        <v>468</v>
      </c>
      <c r="AB1971" s="76" t="s">
        <v>2821</v>
      </c>
      <c r="AC1971" s="78" t="s">
        <v>468</v>
      </c>
    </row>
    <row r="1972" spans="1:29" x14ac:dyDescent="0.35">
      <c r="A1972" s="10" t="s">
        <v>4400</v>
      </c>
      <c r="B1972" s="76" t="s">
        <v>2834</v>
      </c>
      <c r="C1972" s="76">
        <f>C1971+(BudgetsQTable[[#This Row],[lead]]&lt;&gt;K1971)</f>
        <v>245</v>
      </c>
      <c r="D1972" s="76">
        <f>D1971*(BudgetsQTable[[#This Row],[lead]]=K1971)+(BudgetsQTable[[#This Row],[prop_id]]&lt;&gt;A1971)</f>
        <v>3</v>
      </c>
      <c r="E1972" s="77">
        <v>43005.439583333333</v>
      </c>
      <c r="F1972" s="78" t="s">
        <v>2868</v>
      </c>
      <c r="G1972" s="78" t="s">
        <v>2869</v>
      </c>
      <c r="H1972" s="78" t="s">
        <v>468</v>
      </c>
      <c r="I1972" s="76" t="s">
        <v>1185</v>
      </c>
      <c r="J1972" s="76" t="s">
        <v>753</v>
      </c>
      <c r="K1972" s="78" t="s">
        <v>2011</v>
      </c>
      <c r="L1972" s="7" t="str">
        <f>IF(BudgetsQTable[[#This Row],[pi_last_name]]=" ","",HYPERLINK("https://www.ejacket.nsf.gov/ej/showProposal.do?Continue=Y&amp;ID="&amp;BudgetsQTable[[#This Row],[prop_id]],BudgetsQTable[[#This Row],[prop_id]]))</f>
        <v/>
      </c>
      <c r="M1972" s="78" t="s">
        <v>753</v>
      </c>
      <c r="N1972" s="7" t="str">
        <f>IF(BudgetsQTable[[#This Row],[pi_last_name]]=" ","",HYPERLINK("mailto:"&amp;BudgetsQTable[[#This Row],[pi_email]]&amp;"&amp;subject=Your NSF Proposal:  "&amp;BudgetsQTable[[#This Row],[prop_id]],BudgetsQTable[[#This Row],[pi_email]]))</f>
        <v/>
      </c>
      <c r="O1972" s="78" t="s">
        <v>753</v>
      </c>
      <c r="P1972" s="78">
        <v>1</v>
      </c>
      <c r="Q1972" s="78">
        <v>0.8</v>
      </c>
      <c r="R1972" s="79">
        <v>0</v>
      </c>
      <c r="S1972" s="79">
        <v>0</v>
      </c>
      <c r="T1972" s="79">
        <v>0</v>
      </c>
      <c r="U1972" s="80">
        <v>49740</v>
      </c>
      <c r="V1972" s="78">
        <v>0</v>
      </c>
      <c r="W1972" s="78">
        <v>1</v>
      </c>
      <c r="X1972" s="11" t="str">
        <f ca="1">IF(ISBLANK(BudgetsQTable[[#This Row],[budg_seq_yr]]),"FY"&amp;fiscalyear,"FY"&amp;fiscalyear-1+BudgetsQTable[[#This Row],[budg_seq_yr]])</f>
        <v>FY18</v>
      </c>
      <c r="Y1972" s="79">
        <v>49740</v>
      </c>
      <c r="Z1972" s="78" t="s">
        <v>2869</v>
      </c>
      <c r="AA1972" s="78" t="s">
        <v>468</v>
      </c>
      <c r="AB1972" s="76" t="s">
        <v>2821</v>
      </c>
      <c r="AC1972" s="78" t="s">
        <v>468</v>
      </c>
    </row>
    <row r="1973" spans="1:29" x14ac:dyDescent="0.35">
      <c r="A1973" s="10" t="s">
        <v>4400</v>
      </c>
      <c r="B1973" s="76" t="s">
        <v>2834</v>
      </c>
      <c r="C1973" s="76">
        <f>C1972+(BudgetsQTable[[#This Row],[lead]]&lt;&gt;K1972)</f>
        <v>245</v>
      </c>
      <c r="D1973" s="76">
        <f>D1972*(BudgetsQTable[[#This Row],[lead]]=K1972)+(BudgetsQTable[[#This Row],[prop_id]]&lt;&gt;A1972)</f>
        <v>3</v>
      </c>
      <c r="E1973" s="77">
        <v>43005.439583333333</v>
      </c>
      <c r="F1973" s="78" t="s">
        <v>2868</v>
      </c>
      <c r="G1973" s="78" t="s">
        <v>2869</v>
      </c>
      <c r="H1973" s="78" t="s">
        <v>468</v>
      </c>
      <c r="I1973" s="76" t="s">
        <v>1185</v>
      </c>
      <c r="J1973" s="76" t="s">
        <v>753</v>
      </c>
      <c r="K1973" s="78" t="s">
        <v>2011</v>
      </c>
      <c r="L1973" s="7" t="str">
        <f>IF(BudgetsQTable[[#This Row],[pi_last_name]]=" ","",HYPERLINK("https://www.ejacket.nsf.gov/ej/showProposal.do?Continue=Y&amp;ID="&amp;BudgetsQTable[[#This Row],[prop_id]],BudgetsQTable[[#This Row],[prop_id]]))</f>
        <v/>
      </c>
      <c r="M1973" s="78" t="s">
        <v>753</v>
      </c>
      <c r="N1973" s="7" t="str">
        <f>IF(BudgetsQTable[[#This Row],[pi_last_name]]=" ","",HYPERLINK("mailto:"&amp;BudgetsQTable[[#This Row],[pi_email]]&amp;"&amp;subject=Your NSF Proposal:  "&amp;BudgetsQTable[[#This Row],[prop_id]],BudgetsQTable[[#This Row],[pi_email]]))</f>
        <v/>
      </c>
      <c r="O1973" s="78" t="s">
        <v>753</v>
      </c>
      <c r="P1973" s="78">
        <v>1</v>
      </c>
      <c r="Q1973" s="78">
        <v>0.8</v>
      </c>
      <c r="R1973" s="79">
        <v>0</v>
      </c>
      <c r="S1973" s="79">
        <v>0</v>
      </c>
      <c r="T1973" s="79">
        <v>0</v>
      </c>
      <c r="U1973" s="80">
        <v>63041</v>
      </c>
      <c r="V1973" s="78">
        <v>0</v>
      </c>
      <c r="W1973" s="78">
        <v>2</v>
      </c>
      <c r="X1973" s="11" t="str">
        <f ca="1">IF(ISBLANK(BudgetsQTable[[#This Row],[budg_seq_yr]]),"FY"&amp;fiscalyear,"FY"&amp;fiscalyear-1+BudgetsQTable[[#This Row],[budg_seq_yr]])</f>
        <v>FY19</v>
      </c>
      <c r="Y1973" s="79">
        <v>63041</v>
      </c>
      <c r="Z1973" s="78" t="s">
        <v>2869</v>
      </c>
      <c r="AA1973" s="78" t="s">
        <v>468</v>
      </c>
      <c r="AB1973" s="76" t="s">
        <v>2821</v>
      </c>
      <c r="AC1973" s="78" t="s">
        <v>468</v>
      </c>
    </row>
    <row r="1974" spans="1:29" x14ac:dyDescent="0.35">
      <c r="A1974" s="10" t="s">
        <v>4400</v>
      </c>
      <c r="B1974" s="76" t="s">
        <v>2834</v>
      </c>
      <c r="C1974" s="76">
        <f>C1973+(BudgetsQTable[[#This Row],[lead]]&lt;&gt;K1973)</f>
        <v>245</v>
      </c>
      <c r="D1974" s="76">
        <f>D1973*(BudgetsQTable[[#This Row],[lead]]=K1973)+(BudgetsQTable[[#This Row],[prop_id]]&lt;&gt;A1973)</f>
        <v>3</v>
      </c>
      <c r="E1974" s="77">
        <v>43005.439583333333</v>
      </c>
      <c r="F1974" s="78" t="s">
        <v>2868</v>
      </c>
      <c r="G1974" s="78" t="s">
        <v>2869</v>
      </c>
      <c r="H1974" s="78" t="s">
        <v>468</v>
      </c>
      <c r="I1974" s="76" t="s">
        <v>1185</v>
      </c>
      <c r="J1974" s="76" t="s">
        <v>753</v>
      </c>
      <c r="K1974" s="78" t="s">
        <v>2011</v>
      </c>
      <c r="L1974" s="7" t="str">
        <f>IF(BudgetsQTable[[#This Row],[pi_last_name]]=" ","",HYPERLINK("https://www.ejacket.nsf.gov/ej/showProposal.do?Continue=Y&amp;ID="&amp;BudgetsQTable[[#This Row],[prop_id]],BudgetsQTable[[#This Row],[prop_id]]))</f>
        <v/>
      </c>
      <c r="M1974" s="78" t="s">
        <v>753</v>
      </c>
      <c r="N1974" s="7" t="str">
        <f>IF(BudgetsQTable[[#This Row],[pi_last_name]]=" ","",HYPERLINK("mailto:"&amp;BudgetsQTable[[#This Row],[pi_email]]&amp;"&amp;subject=Your NSF Proposal:  "&amp;BudgetsQTable[[#This Row],[prop_id]],BudgetsQTable[[#This Row],[pi_email]]))</f>
        <v/>
      </c>
      <c r="O1974" s="78" t="s">
        <v>753</v>
      </c>
      <c r="P1974" s="78">
        <v>1</v>
      </c>
      <c r="Q1974" s="78">
        <v>0.8</v>
      </c>
      <c r="R1974" s="79">
        <v>0</v>
      </c>
      <c r="S1974" s="79">
        <v>0</v>
      </c>
      <c r="T1974" s="79">
        <v>1020</v>
      </c>
      <c r="U1974" s="80">
        <v>75897</v>
      </c>
      <c r="V1974" s="78">
        <v>0</v>
      </c>
      <c r="W1974" s="78">
        <v>3</v>
      </c>
      <c r="X1974" s="11" t="str">
        <f ca="1">IF(ISBLANK(BudgetsQTable[[#This Row],[budg_seq_yr]]),"FY"&amp;fiscalyear,"FY"&amp;fiscalyear-1+BudgetsQTable[[#This Row],[budg_seq_yr]])</f>
        <v>FY20</v>
      </c>
      <c r="Y1974" s="79">
        <v>75897</v>
      </c>
      <c r="Z1974" s="78" t="s">
        <v>2869</v>
      </c>
      <c r="AA1974" s="78" t="s">
        <v>468</v>
      </c>
      <c r="AB1974" s="76" t="s">
        <v>2821</v>
      </c>
      <c r="AC1974" s="78" t="s">
        <v>468</v>
      </c>
    </row>
    <row r="1975" spans="1:29" x14ac:dyDescent="0.35">
      <c r="A1975" s="10" t="s">
        <v>4400</v>
      </c>
      <c r="B1975" s="76" t="s">
        <v>2834</v>
      </c>
      <c r="C1975" s="76">
        <f>C1974+(BudgetsQTable[[#This Row],[lead]]&lt;&gt;K1974)</f>
        <v>245</v>
      </c>
      <c r="D1975" s="76">
        <f>D1974*(BudgetsQTable[[#This Row],[lead]]=K1974)+(BudgetsQTable[[#This Row],[prop_id]]&lt;&gt;A1974)</f>
        <v>3</v>
      </c>
      <c r="E1975" s="77">
        <v>43005.439583333333</v>
      </c>
      <c r="F1975" s="78" t="s">
        <v>2868</v>
      </c>
      <c r="G1975" s="78" t="s">
        <v>2869</v>
      </c>
      <c r="H1975" s="78" t="s">
        <v>468</v>
      </c>
      <c r="I1975" s="76" t="s">
        <v>1185</v>
      </c>
      <c r="J1975" s="76" t="s">
        <v>753</v>
      </c>
      <c r="K1975" s="78" t="s">
        <v>2011</v>
      </c>
      <c r="L1975" s="7" t="str">
        <f>IF(BudgetsQTable[[#This Row],[pi_last_name]]=" ","",HYPERLINK("https://www.ejacket.nsf.gov/ej/showProposal.do?Continue=Y&amp;ID="&amp;BudgetsQTable[[#This Row],[prop_id]],BudgetsQTable[[#This Row],[prop_id]]))</f>
        <v/>
      </c>
      <c r="M1975" s="78" t="s">
        <v>753</v>
      </c>
      <c r="N1975" s="7" t="str">
        <f>IF(BudgetsQTable[[#This Row],[pi_last_name]]=" ","",HYPERLINK("mailto:"&amp;BudgetsQTable[[#This Row],[pi_email]]&amp;"&amp;subject=Your NSF Proposal:  "&amp;BudgetsQTable[[#This Row],[prop_id]],BudgetsQTable[[#This Row],[pi_email]]))</f>
        <v/>
      </c>
      <c r="O1975" s="78" t="s">
        <v>753</v>
      </c>
      <c r="P1975" s="78">
        <v>1</v>
      </c>
      <c r="Q1975" s="78">
        <v>0.8</v>
      </c>
      <c r="R1975" s="79">
        <v>0</v>
      </c>
      <c r="S1975" s="79">
        <v>0</v>
      </c>
      <c r="T1975" s="79">
        <v>3960</v>
      </c>
      <c r="U1975" s="80">
        <v>81296</v>
      </c>
      <c r="V1975" s="78">
        <v>0</v>
      </c>
      <c r="W1975" s="78">
        <v>4</v>
      </c>
      <c r="X1975" s="11" t="str">
        <f ca="1">IF(ISBLANK(BudgetsQTable[[#This Row],[budg_seq_yr]]),"FY"&amp;fiscalyear,"FY"&amp;fiscalyear-1+BudgetsQTable[[#This Row],[budg_seq_yr]])</f>
        <v>FY21</v>
      </c>
      <c r="Y1975" s="79">
        <v>81296</v>
      </c>
      <c r="Z1975" s="78" t="s">
        <v>2869</v>
      </c>
      <c r="AA1975" s="78" t="s">
        <v>468</v>
      </c>
      <c r="AB1975" s="76" t="s">
        <v>2821</v>
      </c>
      <c r="AC1975" s="78" t="s">
        <v>468</v>
      </c>
    </row>
    <row r="1976" spans="1:29" x14ac:dyDescent="0.35">
      <c r="A1976" s="10" t="s">
        <v>2014</v>
      </c>
      <c r="B1976" s="76" t="s">
        <v>2824</v>
      </c>
      <c r="C1976" s="76">
        <f>C1975+(BudgetsQTable[[#This Row],[lead]]&lt;&gt;K1975)</f>
        <v>246</v>
      </c>
      <c r="D1976" s="76">
        <f>D1975*(BudgetsQTable[[#This Row],[lead]]=K1975)+(BudgetsQTable[[#This Row],[prop_id]]&lt;&gt;A1975)</f>
        <v>1</v>
      </c>
      <c r="E1976" s="77">
        <v>43005.631249999999</v>
      </c>
      <c r="F1976" s="78" t="s">
        <v>2839</v>
      </c>
      <c r="G1976" s="78" t="s">
        <v>2840</v>
      </c>
      <c r="H1976" s="78" t="s">
        <v>464</v>
      </c>
      <c r="I1976" s="76" t="s">
        <v>1006</v>
      </c>
      <c r="J1976" s="76" t="s">
        <v>4408</v>
      </c>
      <c r="K1976" s="78" t="s">
        <v>2014</v>
      </c>
      <c r="L1976" s="7" t="str">
        <f>IF(BudgetsQTable[[#This Row],[pi_last_name]]=" ","",HYPERLINK("https://www.ejacket.nsf.gov/ej/showProposal.do?Continue=Y&amp;ID="&amp;BudgetsQTable[[#This Row],[prop_id]],BudgetsQTable[[#This Row],[prop_id]]))</f>
        <v>1763830</v>
      </c>
      <c r="M1976" s="78" t="s">
        <v>2015</v>
      </c>
      <c r="N1976" s="7" t="str">
        <f>IF(BudgetsQTable[[#This Row],[pi_last_name]]=" ","",HYPERLINK("mailto:"&amp;BudgetsQTable[[#This Row],[pi_email]]&amp;"&amp;subject=Your NSF Proposal:  "&amp;BudgetsQTable[[#This Row],[prop_id]],BudgetsQTable[[#This Row],[pi_email]]))</f>
        <v>sanjay@purdue.edu</v>
      </c>
      <c r="O1976" s="78" t="s">
        <v>612</v>
      </c>
      <c r="P1976" s="78"/>
      <c r="Q1976" s="78"/>
      <c r="R1976" s="79"/>
      <c r="S1976" s="79"/>
      <c r="T1976" s="79"/>
      <c r="U1976" s="80"/>
      <c r="V1976" s="78">
        <v>0</v>
      </c>
      <c r="W1976" s="78"/>
      <c r="X1976" s="11" t="str">
        <f ca="1">IF(ISBLANK(BudgetsQTable[[#This Row],[budg_seq_yr]]),"FY"&amp;fiscalyear,"FY"&amp;fiscalyear-1+BudgetsQTable[[#This Row],[budg_seq_yr]])</f>
        <v>FY18</v>
      </c>
      <c r="Y1976" s="79">
        <v>800000</v>
      </c>
      <c r="Z1976" s="78" t="s">
        <v>2840</v>
      </c>
      <c r="AA1976" s="78" t="s">
        <v>464</v>
      </c>
      <c r="AB1976" s="76" t="s">
        <v>2821</v>
      </c>
      <c r="AC1976" s="78" t="s">
        <v>487</v>
      </c>
    </row>
    <row r="1977" spans="1:29" x14ac:dyDescent="0.35">
      <c r="A1977" s="10" t="s">
        <v>2014</v>
      </c>
      <c r="B1977" s="76" t="s">
        <v>2824</v>
      </c>
      <c r="C1977" s="76">
        <f>C1976+(BudgetsQTable[[#This Row],[lead]]&lt;&gt;K1976)</f>
        <v>246</v>
      </c>
      <c r="D1977" s="76">
        <f>D1976*(BudgetsQTable[[#This Row],[lead]]=K1976)+(BudgetsQTable[[#This Row],[prop_id]]&lt;&gt;A1976)</f>
        <v>1</v>
      </c>
      <c r="E1977" s="77">
        <v>43005.631249999999</v>
      </c>
      <c r="F1977" s="78" t="s">
        <v>2839</v>
      </c>
      <c r="G1977" s="78" t="s">
        <v>2840</v>
      </c>
      <c r="H1977" s="78" t="s">
        <v>464</v>
      </c>
      <c r="I1977" s="76" t="s">
        <v>1006</v>
      </c>
      <c r="J1977" s="76" t="s">
        <v>753</v>
      </c>
      <c r="K1977" s="78" t="s">
        <v>2014</v>
      </c>
      <c r="L1977" s="7" t="str">
        <f>IF(BudgetsQTable[[#This Row],[pi_last_name]]=" ","",HYPERLINK("https://www.ejacket.nsf.gov/ej/showProposal.do?Continue=Y&amp;ID="&amp;BudgetsQTable[[#This Row],[prop_id]],BudgetsQTable[[#This Row],[prop_id]]))</f>
        <v/>
      </c>
      <c r="M1977" s="78" t="s">
        <v>753</v>
      </c>
      <c r="N1977" s="7" t="str">
        <f>IF(BudgetsQTable[[#This Row],[pi_last_name]]=" ","",HYPERLINK("mailto:"&amp;BudgetsQTable[[#This Row],[pi_email]]&amp;"&amp;subject=Your NSF Proposal:  "&amp;BudgetsQTable[[#This Row],[prop_id]],BudgetsQTable[[#This Row],[pi_email]]))</f>
        <v/>
      </c>
      <c r="O1977" s="78" t="s">
        <v>753</v>
      </c>
      <c r="P1977" s="78">
        <v>2</v>
      </c>
      <c r="Q1977" s="78">
        <v>2</v>
      </c>
      <c r="R1977" s="79">
        <v>0</v>
      </c>
      <c r="S1977" s="79">
        <v>5000</v>
      </c>
      <c r="T1977" s="79">
        <v>0</v>
      </c>
      <c r="U1977" s="80">
        <v>198793</v>
      </c>
      <c r="V1977" s="78">
        <v>0</v>
      </c>
      <c r="W1977" s="78">
        <v>1</v>
      </c>
      <c r="X1977" s="11" t="str">
        <f ca="1">IF(ISBLANK(BudgetsQTable[[#This Row],[budg_seq_yr]]),"FY"&amp;fiscalyear,"FY"&amp;fiscalyear-1+BudgetsQTable[[#This Row],[budg_seq_yr]])</f>
        <v>FY18</v>
      </c>
      <c r="Y1977" s="79">
        <v>198793</v>
      </c>
      <c r="Z1977" s="78" t="s">
        <v>2840</v>
      </c>
      <c r="AA1977" s="78" t="s">
        <v>464</v>
      </c>
      <c r="AB1977" s="76" t="s">
        <v>2821</v>
      </c>
      <c r="AC1977" s="78" t="s">
        <v>487</v>
      </c>
    </row>
    <row r="1978" spans="1:29" x14ac:dyDescent="0.35">
      <c r="A1978" s="10" t="s">
        <v>2014</v>
      </c>
      <c r="B1978" s="76" t="s">
        <v>2824</v>
      </c>
      <c r="C1978" s="76">
        <f>C1977+(BudgetsQTable[[#This Row],[lead]]&lt;&gt;K1977)</f>
        <v>246</v>
      </c>
      <c r="D1978" s="76">
        <f>D1977*(BudgetsQTable[[#This Row],[lead]]=K1977)+(BudgetsQTable[[#This Row],[prop_id]]&lt;&gt;A1977)</f>
        <v>1</v>
      </c>
      <c r="E1978" s="77">
        <v>43005.631249999999</v>
      </c>
      <c r="F1978" s="78" t="s">
        <v>2839</v>
      </c>
      <c r="G1978" s="78" t="s">
        <v>2840</v>
      </c>
      <c r="H1978" s="78" t="s">
        <v>464</v>
      </c>
      <c r="I1978" s="76" t="s">
        <v>1006</v>
      </c>
      <c r="J1978" s="76" t="s">
        <v>753</v>
      </c>
      <c r="K1978" s="78" t="s">
        <v>2014</v>
      </c>
      <c r="L1978" s="7" t="str">
        <f>IF(BudgetsQTable[[#This Row],[pi_last_name]]=" ","",HYPERLINK("https://www.ejacket.nsf.gov/ej/showProposal.do?Continue=Y&amp;ID="&amp;BudgetsQTable[[#This Row],[prop_id]],BudgetsQTable[[#This Row],[prop_id]]))</f>
        <v/>
      </c>
      <c r="M1978" s="78" t="s">
        <v>753</v>
      </c>
      <c r="N1978" s="7" t="str">
        <f>IF(BudgetsQTable[[#This Row],[pi_last_name]]=" ","",HYPERLINK("mailto:"&amp;BudgetsQTable[[#This Row],[pi_email]]&amp;"&amp;subject=Your NSF Proposal:  "&amp;BudgetsQTable[[#This Row],[prop_id]],BudgetsQTable[[#This Row],[pi_email]]))</f>
        <v/>
      </c>
      <c r="O1978" s="78" t="s">
        <v>753</v>
      </c>
      <c r="P1978" s="78">
        <v>2</v>
      </c>
      <c r="Q1978" s="78">
        <v>2</v>
      </c>
      <c r="R1978" s="79">
        <v>0</v>
      </c>
      <c r="S1978" s="79">
        <v>5000</v>
      </c>
      <c r="T1978" s="79">
        <v>0</v>
      </c>
      <c r="U1978" s="80">
        <v>202864</v>
      </c>
      <c r="V1978" s="78">
        <v>0</v>
      </c>
      <c r="W1978" s="78">
        <v>2</v>
      </c>
      <c r="X1978" s="11" t="str">
        <f ca="1">IF(ISBLANK(BudgetsQTable[[#This Row],[budg_seq_yr]]),"FY"&amp;fiscalyear,"FY"&amp;fiscalyear-1+BudgetsQTable[[#This Row],[budg_seq_yr]])</f>
        <v>FY19</v>
      </c>
      <c r="Y1978" s="79">
        <v>202864</v>
      </c>
      <c r="Z1978" s="78" t="s">
        <v>2840</v>
      </c>
      <c r="AA1978" s="78" t="s">
        <v>464</v>
      </c>
      <c r="AB1978" s="76" t="s">
        <v>2821</v>
      </c>
      <c r="AC1978" s="78" t="s">
        <v>487</v>
      </c>
    </row>
    <row r="1979" spans="1:29" x14ac:dyDescent="0.35">
      <c r="A1979" s="10" t="s">
        <v>2014</v>
      </c>
      <c r="B1979" s="76" t="s">
        <v>2824</v>
      </c>
      <c r="C1979" s="76">
        <f>C1978+(BudgetsQTable[[#This Row],[lead]]&lt;&gt;K1978)</f>
        <v>246</v>
      </c>
      <c r="D1979" s="76">
        <f>D1978*(BudgetsQTable[[#This Row],[lead]]=K1978)+(BudgetsQTable[[#This Row],[prop_id]]&lt;&gt;A1978)</f>
        <v>1</v>
      </c>
      <c r="E1979" s="77">
        <v>43005.631249999999</v>
      </c>
      <c r="F1979" s="78" t="s">
        <v>2839</v>
      </c>
      <c r="G1979" s="78" t="s">
        <v>2840</v>
      </c>
      <c r="H1979" s="78" t="s">
        <v>464</v>
      </c>
      <c r="I1979" s="76" t="s">
        <v>1006</v>
      </c>
      <c r="J1979" s="76" t="s">
        <v>753</v>
      </c>
      <c r="K1979" s="78" t="s">
        <v>2014</v>
      </c>
      <c r="L1979" s="7" t="str">
        <f>IF(BudgetsQTable[[#This Row],[pi_last_name]]=" ","",HYPERLINK("https://www.ejacket.nsf.gov/ej/showProposal.do?Continue=Y&amp;ID="&amp;BudgetsQTable[[#This Row],[prop_id]],BudgetsQTable[[#This Row],[prop_id]]))</f>
        <v/>
      </c>
      <c r="M1979" s="78" t="s">
        <v>753</v>
      </c>
      <c r="N1979" s="7" t="str">
        <f>IF(BudgetsQTable[[#This Row],[pi_last_name]]=" ","",HYPERLINK("mailto:"&amp;BudgetsQTable[[#This Row],[pi_email]]&amp;"&amp;subject=Your NSF Proposal:  "&amp;BudgetsQTable[[#This Row],[prop_id]],BudgetsQTable[[#This Row],[pi_email]]))</f>
        <v/>
      </c>
      <c r="O1979" s="78" t="s">
        <v>753</v>
      </c>
      <c r="P1979" s="78">
        <v>2</v>
      </c>
      <c r="Q1979" s="78">
        <v>2</v>
      </c>
      <c r="R1979" s="79">
        <v>0</v>
      </c>
      <c r="S1979" s="79">
        <v>5000</v>
      </c>
      <c r="T1979" s="79">
        <v>0</v>
      </c>
      <c r="U1979" s="80">
        <v>197035</v>
      </c>
      <c r="V1979" s="78">
        <v>0</v>
      </c>
      <c r="W1979" s="78">
        <v>3</v>
      </c>
      <c r="X1979" s="11" t="str">
        <f ca="1">IF(ISBLANK(BudgetsQTable[[#This Row],[budg_seq_yr]]),"FY"&amp;fiscalyear,"FY"&amp;fiscalyear-1+BudgetsQTable[[#This Row],[budg_seq_yr]])</f>
        <v>FY20</v>
      </c>
      <c r="Y1979" s="79">
        <v>197035</v>
      </c>
      <c r="Z1979" s="78" t="s">
        <v>2840</v>
      </c>
      <c r="AA1979" s="78" t="s">
        <v>464</v>
      </c>
      <c r="AB1979" s="76" t="s">
        <v>2821</v>
      </c>
      <c r="AC1979" s="78" t="s">
        <v>487</v>
      </c>
    </row>
    <row r="1980" spans="1:29" x14ac:dyDescent="0.35">
      <c r="A1980" s="10" t="s">
        <v>2014</v>
      </c>
      <c r="B1980" s="76" t="s">
        <v>2824</v>
      </c>
      <c r="C1980" s="76">
        <f>C1979+(BudgetsQTable[[#This Row],[lead]]&lt;&gt;K1979)</f>
        <v>246</v>
      </c>
      <c r="D1980" s="76">
        <f>D1979*(BudgetsQTable[[#This Row],[lead]]=K1979)+(BudgetsQTable[[#This Row],[prop_id]]&lt;&gt;A1979)</f>
        <v>1</v>
      </c>
      <c r="E1980" s="77">
        <v>43005.631249999999</v>
      </c>
      <c r="F1980" s="78" t="s">
        <v>2839</v>
      </c>
      <c r="G1980" s="78" t="s">
        <v>2840</v>
      </c>
      <c r="H1980" s="78" t="s">
        <v>464</v>
      </c>
      <c r="I1980" s="76" t="s">
        <v>1006</v>
      </c>
      <c r="J1980" s="76" t="s">
        <v>753</v>
      </c>
      <c r="K1980" s="78" t="s">
        <v>2014</v>
      </c>
      <c r="L1980" s="7" t="str">
        <f>IF(BudgetsQTable[[#This Row],[pi_last_name]]=" ","",HYPERLINK("https://www.ejacket.nsf.gov/ej/showProposal.do?Continue=Y&amp;ID="&amp;BudgetsQTable[[#This Row],[prop_id]],BudgetsQTable[[#This Row],[prop_id]]))</f>
        <v/>
      </c>
      <c r="M1980" s="78" t="s">
        <v>753</v>
      </c>
      <c r="N1980" s="7" t="str">
        <f>IF(BudgetsQTable[[#This Row],[pi_last_name]]=" ","",HYPERLINK("mailto:"&amp;BudgetsQTable[[#This Row],[pi_email]]&amp;"&amp;subject=Your NSF Proposal:  "&amp;BudgetsQTable[[#This Row],[prop_id]],BudgetsQTable[[#This Row],[pi_email]]))</f>
        <v/>
      </c>
      <c r="O1980" s="78" t="s">
        <v>753</v>
      </c>
      <c r="P1980" s="78">
        <v>2</v>
      </c>
      <c r="Q1980" s="78">
        <v>2</v>
      </c>
      <c r="R1980" s="79">
        <v>0</v>
      </c>
      <c r="S1980" s="79">
        <v>5000</v>
      </c>
      <c r="T1980" s="79">
        <v>0</v>
      </c>
      <c r="U1980" s="80">
        <v>201308</v>
      </c>
      <c r="V1980" s="78">
        <v>0</v>
      </c>
      <c r="W1980" s="78">
        <v>4</v>
      </c>
      <c r="X1980" s="11" t="str">
        <f ca="1">IF(ISBLANK(BudgetsQTable[[#This Row],[budg_seq_yr]]),"FY"&amp;fiscalyear,"FY"&amp;fiscalyear-1+BudgetsQTable[[#This Row],[budg_seq_yr]])</f>
        <v>FY21</v>
      </c>
      <c r="Y1980" s="79">
        <v>201308</v>
      </c>
      <c r="Z1980" s="78" t="s">
        <v>2840</v>
      </c>
      <c r="AA1980" s="78" t="s">
        <v>464</v>
      </c>
      <c r="AB1980" s="76" t="s">
        <v>2821</v>
      </c>
      <c r="AC1980" s="78" t="s">
        <v>487</v>
      </c>
    </row>
    <row r="1981" spans="1:29" x14ac:dyDescent="0.35">
      <c r="A1981" s="10" t="s">
        <v>4409</v>
      </c>
      <c r="B1981" s="76" t="s">
        <v>2834</v>
      </c>
      <c r="C1981" s="76">
        <f>C1980+(BudgetsQTable[[#This Row],[lead]]&lt;&gt;K1980)</f>
        <v>246</v>
      </c>
      <c r="D1981" s="76">
        <f>D1980*(BudgetsQTable[[#This Row],[lead]]=K1980)+(BudgetsQTable[[#This Row],[prop_id]]&lt;&gt;A1980)</f>
        <v>2</v>
      </c>
      <c r="E1981" s="77">
        <v>43005.601388888892</v>
      </c>
      <c r="F1981" s="78" t="s">
        <v>2839</v>
      </c>
      <c r="G1981" s="78" t="s">
        <v>2840</v>
      </c>
      <c r="H1981" s="78" t="s">
        <v>464</v>
      </c>
      <c r="I1981" s="76" t="s">
        <v>1006</v>
      </c>
      <c r="J1981" s="76" t="s">
        <v>4411</v>
      </c>
      <c r="K1981" s="78" t="s">
        <v>2014</v>
      </c>
      <c r="L1981" s="7" t="str">
        <f>IF(BudgetsQTable[[#This Row],[pi_last_name]]=" ","",HYPERLINK("https://www.ejacket.nsf.gov/ej/showProposal.do?Continue=Y&amp;ID="&amp;BudgetsQTable[[#This Row],[prop_id]],BudgetsQTable[[#This Row],[prop_id]]))</f>
        <v>1763767</v>
      </c>
      <c r="M1981" s="78" t="s">
        <v>1164</v>
      </c>
      <c r="N1981" s="7" t="str">
        <f>IF(BudgetsQTable[[#This Row],[pi_last_name]]=" ","",HYPERLINK("mailto:"&amp;BudgetsQTable[[#This Row],[pi_email]]&amp;"&amp;subject=Your NSF Proposal:  "&amp;BudgetsQTable[[#This Row],[prop_id]],BudgetsQTable[[#This Row],[pi_email]]))</f>
        <v>danr@cs.columbia.edu</v>
      </c>
      <c r="O1981" s="78" t="s">
        <v>2976</v>
      </c>
      <c r="P1981" s="78"/>
      <c r="Q1981" s="78"/>
      <c r="R1981" s="79"/>
      <c r="S1981" s="79"/>
      <c r="T1981" s="79"/>
      <c r="U1981" s="80"/>
      <c r="V1981" s="78">
        <v>0</v>
      </c>
      <c r="W1981" s="78"/>
      <c r="X1981" s="11" t="str">
        <f ca="1">IF(ISBLANK(BudgetsQTable[[#This Row],[budg_seq_yr]]),"FY"&amp;fiscalyear,"FY"&amp;fiscalyear-1+BudgetsQTable[[#This Row],[budg_seq_yr]])</f>
        <v>FY18</v>
      </c>
      <c r="Y1981" s="79">
        <v>1330000</v>
      </c>
      <c r="Z1981" s="78" t="s">
        <v>2840</v>
      </c>
      <c r="AA1981" s="78" t="s">
        <v>464</v>
      </c>
      <c r="AB1981" s="76" t="s">
        <v>2821</v>
      </c>
      <c r="AC1981" s="78" t="s">
        <v>487</v>
      </c>
    </row>
    <row r="1982" spans="1:29" x14ac:dyDescent="0.35">
      <c r="A1982" s="10" t="s">
        <v>4409</v>
      </c>
      <c r="B1982" s="76" t="s">
        <v>2834</v>
      </c>
      <c r="C1982" s="76">
        <f>C1981+(BudgetsQTable[[#This Row],[lead]]&lt;&gt;K1981)</f>
        <v>246</v>
      </c>
      <c r="D1982" s="76">
        <f>D1981*(BudgetsQTable[[#This Row],[lead]]=K1981)+(BudgetsQTable[[#This Row],[prop_id]]&lt;&gt;A1981)</f>
        <v>2</v>
      </c>
      <c r="E1982" s="77">
        <v>43005.601388888892</v>
      </c>
      <c r="F1982" s="78" t="s">
        <v>2839</v>
      </c>
      <c r="G1982" s="78" t="s">
        <v>2840</v>
      </c>
      <c r="H1982" s="78" t="s">
        <v>464</v>
      </c>
      <c r="I1982" s="76" t="s">
        <v>1006</v>
      </c>
      <c r="J1982" s="76" t="s">
        <v>753</v>
      </c>
      <c r="K1982" s="78" t="s">
        <v>2014</v>
      </c>
      <c r="L1982" s="7" t="str">
        <f>IF(BudgetsQTable[[#This Row],[pi_last_name]]=" ","",HYPERLINK("https://www.ejacket.nsf.gov/ej/showProposal.do?Continue=Y&amp;ID="&amp;BudgetsQTable[[#This Row],[prop_id]],BudgetsQTable[[#This Row],[prop_id]]))</f>
        <v/>
      </c>
      <c r="M1982" s="78" t="s">
        <v>753</v>
      </c>
      <c r="N1982" s="7" t="str">
        <f>IF(BudgetsQTable[[#This Row],[pi_last_name]]=" ","",HYPERLINK("mailto:"&amp;BudgetsQTable[[#This Row],[pi_email]]&amp;"&amp;subject=Your NSF Proposal:  "&amp;BudgetsQTable[[#This Row],[prop_id]],BudgetsQTable[[#This Row],[pi_email]]))</f>
        <v/>
      </c>
      <c r="O1982" s="78" t="s">
        <v>753</v>
      </c>
      <c r="P1982" s="78">
        <v>3</v>
      </c>
      <c r="Q1982" s="78">
        <v>0</v>
      </c>
      <c r="R1982" s="79">
        <v>0</v>
      </c>
      <c r="S1982" s="79">
        <v>10000</v>
      </c>
      <c r="T1982" s="79">
        <v>0</v>
      </c>
      <c r="U1982" s="80">
        <v>242603</v>
      </c>
      <c r="V1982" s="78">
        <v>0</v>
      </c>
      <c r="W1982" s="78">
        <v>1</v>
      </c>
      <c r="X1982" s="11" t="str">
        <f ca="1">IF(ISBLANK(BudgetsQTable[[#This Row],[budg_seq_yr]]),"FY"&amp;fiscalyear,"FY"&amp;fiscalyear-1+BudgetsQTable[[#This Row],[budg_seq_yr]])</f>
        <v>FY18</v>
      </c>
      <c r="Y1982" s="79">
        <v>242603</v>
      </c>
      <c r="Z1982" s="78" t="s">
        <v>2840</v>
      </c>
      <c r="AA1982" s="78" t="s">
        <v>464</v>
      </c>
      <c r="AB1982" s="76" t="s">
        <v>2821</v>
      </c>
      <c r="AC1982" s="78" t="s">
        <v>487</v>
      </c>
    </row>
    <row r="1983" spans="1:29" x14ac:dyDescent="0.35">
      <c r="A1983" s="10" t="s">
        <v>4409</v>
      </c>
      <c r="B1983" s="76" t="s">
        <v>2834</v>
      </c>
      <c r="C1983" s="76">
        <f>C1982+(BudgetsQTable[[#This Row],[lead]]&lt;&gt;K1982)</f>
        <v>246</v>
      </c>
      <c r="D1983" s="76">
        <f>D1982*(BudgetsQTable[[#This Row],[lead]]=K1982)+(BudgetsQTable[[#This Row],[prop_id]]&lt;&gt;A1982)</f>
        <v>2</v>
      </c>
      <c r="E1983" s="77">
        <v>43005.601388888892</v>
      </c>
      <c r="F1983" s="78" t="s">
        <v>2839</v>
      </c>
      <c r="G1983" s="78" t="s">
        <v>2840</v>
      </c>
      <c r="H1983" s="78" t="s">
        <v>464</v>
      </c>
      <c r="I1983" s="76" t="s">
        <v>1006</v>
      </c>
      <c r="J1983" s="76" t="s">
        <v>753</v>
      </c>
      <c r="K1983" s="78" t="s">
        <v>2014</v>
      </c>
      <c r="L1983" s="7" t="str">
        <f>IF(BudgetsQTable[[#This Row],[pi_last_name]]=" ","",HYPERLINK("https://www.ejacket.nsf.gov/ej/showProposal.do?Continue=Y&amp;ID="&amp;BudgetsQTable[[#This Row],[prop_id]],BudgetsQTable[[#This Row],[prop_id]]))</f>
        <v/>
      </c>
      <c r="M1983" s="78" t="s">
        <v>753</v>
      </c>
      <c r="N1983" s="7" t="str">
        <f>IF(BudgetsQTable[[#This Row],[pi_last_name]]=" ","",HYPERLINK("mailto:"&amp;BudgetsQTable[[#This Row],[pi_email]]&amp;"&amp;subject=Your NSF Proposal:  "&amp;BudgetsQTable[[#This Row],[prop_id]],BudgetsQTable[[#This Row],[pi_email]]))</f>
        <v/>
      </c>
      <c r="O1983" s="78" t="s">
        <v>753</v>
      </c>
      <c r="P1983" s="78">
        <v>3</v>
      </c>
      <c r="Q1983" s="78">
        <v>0</v>
      </c>
      <c r="R1983" s="79">
        <v>47984</v>
      </c>
      <c r="S1983" s="79">
        <v>10000</v>
      </c>
      <c r="T1983" s="79">
        <v>20000</v>
      </c>
      <c r="U1983" s="80">
        <v>371814</v>
      </c>
      <c r="V1983" s="78">
        <v>0</v>
      </c>
      <c r="W1983" s="78">
        <v>2</v>
      </c>
      <c r="X1983" s="11" t="str">
        <f ca="1">IF(ISBLANK(BudgetsQTable[[#This Row],[budg_seq_yr]]),"FY"&amp;fiscalyear,"FY"&amp;fiscalyear-1+BudgetsQTable[[#This Row],[budg_seq_yr]])</f>
        <v>FY19</v>
      </c>
      <c r="Y1983" s="79">
        <v>371814</v>
      </c>
      <c r="Z1983" s="78" t="s">
        <v>2840</v>
      </c>
      <c r="AA1983" s="78" t="s">
        <v>464</v>
      </c>
      <c r="AB1983" s="76" t="s">
        <v>2821</v>
      </c>
      <c r="AC1983" s="78" t="s">
        <v>487</v>
      </c>
    </row>
    <row r="1984" spans="1:29" x14ac:dyDescent="0.35">
      <c r="A1984" s="10" t="s">
        <v>4409</v>
      </c>
      <c r="B1984" s="76" t="s">
        <v>2834</v>
      </c>
      <c r="C1984" s="76">
        <f>C1983+(BudgetsQTable[[#This Row],[lead]]&lt;&gt;K1983)</f>
        <v>246</v>
      </c>
      <c r="D1984" s="76">
        <f>D1983*(BudgetsQTable[[#This Row],[lead]]=K1983)+(BudgetsQTable[[#This Row],[prop_id]]&lt;&gt;A1983)</f>
        <v>2</v>
      </c>
      <c r="E1984" s="77">
        <v>43005.601388888892</v>
      </c>
      <c r="F1984" s="78" t="s">
        <v>2839</v>
      </c>
      <c r="G1984" s="78" t="s">
        <v>2840</v>
      </c>
      <c r="H1984" s="78" t="s">
        <v>464</v>
      </c>
      <c r="I1984" s="76" t="s">
        <v>1006</v>
      </c>
      <c r="J1984" s="76" t="s">
        <v>753</v>
      </c>
      <c r="K1984" s="78" t="s">
        <v>2014</v>
      </c>
      <c r="L1984" s="7" t="str">
        <f>IF(BudgetsQTable[[#This Row],[pi_last_name]]=" ","",HYPERLINK("https://www.ejacket.nsf.gov/ej/showProposal.do?Continue=Y&amp;ID="&amp;BudgetsQTable[[#This Row],[prop_id]],BudgetsQTable[[#This Row],[prop_id]]))</f>
        <v/>
      </c>
      <c r="M1984" s="78" t="s">
        <v>753</v>
      </c>
      <c r="N1984" s="7" t="str">
        <f>IF(BudgetsQTable[[#This Row],[pi_last_name]]=" ","",HYPERLINK("mailto:"&amp;BudgetsQTable[[#This Row],[pi_email]]&amp;"&amp;subject=Your NSF Proposal:  "&amp;BudgetsQTable[[#This Row],[prop_id]],BudgetsQTable[[#This Row],[pi_email]]))</f>
        <v/>
      </c>
      <c r="O1984" s="78" t="s">
        <v>753</v>
      </c>
      <c r="P1984" s="78">
        <v>3</v>
      </c>
      <c r="Q1984" s="78">
        <v>0</v>
      </c>
      <c r="R1984" s="79">
        <v>40820</v>
      </c>
      <c r="S1984" s="79">
        <v>10000</v>
      </c>
      <c r="T1984" s="79">
        <v>0</v>
      </c>
      <c r="U1984" s="80">
        <v>395292</v>
      </c>
      <c r="V1984" s="78">
        <v>0</v>
      </c>
      <c r="W1984" s="78">
        <v>3</v>
      </c>
      <c r="X1984" s="11" t="str">
        <f ca="1">IF(ISBLANK(BudgetsQTable[[#This Row],[budg_seq_yr]]),"FY"&amp;fiscalyear,"FY"&amp;fiscalyear-1+BudgetsQTable[[#This Row],[budg_seq_yr]])</f>
        <v>FY20</v>
      </c>
      <c r="Y1984" s="79">
        <v>395292</v>
      </c>
      <c r="Z1984" s="78" t="s">
        <v>2840</v>
      </c>
      <c r="AA1984" s="78" t="s">
        <v>464</v>
      </c>
      <c r="AB1984" s="76" t="s">
        <v>2821</v>
      </c>
      <c r="AC1984" s="78" t="s">
        <v>487</v>
      </c>
    </row>
    <row r="1985" spans="1:29" x14ac:dyDescent="0.35">
      <c r="A1985" s="10" t="s">
        <v>4409</v>
      </c>
      <c r="B1985" s="76" t="s">
        <v>2834</v>
      </c>
      <c r="C1985" s="76">
        <f>C1984+(BudgetsQTable[[#This Row],[lead]]&lt;&gt;K1984)</f>
        <v>246</v>
      </c>
      <c r="D1985" s="76">
        <f>D1984*(BudgetsQTable[[#This Row],[lead]]=K1984)+(BudgetsQTable[[#This Row],[prop_id]]&lt;&gt;A1984)</f>
        <v>2</v>
      </c>
      <c r="E1985" s="77">
        <v>43005.601388888892</v>
      </c>
      <c r="F1985" s="78" t="s">
        <v>2839</v>
      </c>
      <c r="G1985" s="78" t="s">
        <v>2840</v>
      </c>
      <c r="H1985" s="78" t="s">
        <v>464</v>
      </c>
      <c r="I1985" s="76" t="s">
        <v>1006</v>
      </c>
      <c r="J1985" s="76" t="s">
        <v>753</v>
      </c>
      <c r="K1985" s="78" t="s">
        <v>2014</v>
      </c>
      <c r="L1985" s="7" t="str">
        <f>IF(BudgetsQTable[[#This Row],[pi_last_name]]=" ","",HYPERLINK("https://www.ejacket.nsf.gov/ej/showProposal.do?Continue=Y&amp;ID="&amp;BudgetsQTable[[#This Row],[prop_id]],BudgetsQTable[[#This Row],[prop_id]]))</f>
        <v/>
      </c>
      <c r="M1985" s="78" t="s">
        <v>753</v>
      </c>
      <c r="N1985" s="7" t="str">
        <f>IF(BudgetsQTable[[#This Row],[pi_last_name]]=" ","",HYPERLINK("mailto:"&amp;BudgetsQTable[[#This Row],[pi_email]]&amp;"&amp;subject=Your NSF Proposal:  "&amp;BudgetsQTable[[#This Row],[prop_id]],BudgetsQTable[[#This Row],[pi_email]]))</f>
        <v/>
      </c>
      <c r="O1985" s="78" t="s">
        <v>753</v>
      </c>
      <c r="P1985" s="78">
        <v>3</v>
      </c>
      <c r="Q1985" s="78">
        <v>0</v>
      </c>
      <c r="R1985" s="79">
        <v>0</v>
      </c>
      <c r="S1985" s="79">
        <v>12000</v>
      </c>
      <c r="T1985" s="79">
        <v>0</v>
      </c>
      <c r="U1985" s="80">
        <v>320291</v>
      </c>
      <c r="V1985" s="78">
        <v>0</v>
      </c>
      <c r="W1985" s="78">
        <v>4</v>
      </c>
      <c r="X1985" s="11" t="str">
        <f ca="1">IF(ISBLANK(BudgetsQTable[[#This Row],[budg_seq_yr]]),"FY"&amp;fiscalyear,"FY"&amp;fiscalyear-1+BudgetsQTable[[#This Row],[budg_seq_yr]])</f>
        <v>FY21</v>
      </c>
      <c r="Y1985" s="79">
        <v>320291</v>
      </c>
      <c r="Z1985" s="78" t="s">
        <v>2840</v>
      </c>
      <c r="AA1985" s="78" t="s">
        <v>464</v>
      </c>
      <c r="AB1985" s="76" t="s">
        <v>2821</v>
      </c>
      <c r="AC1985" s="78" t="s">
        <v>487</v>
      </c>
    </row>
    <row r="1986" spans="1:29" x14ac:dyDescent="0.35">
      <c r="A1986" s="10" t="s">
        <v>4412</v>
      </c>
      <c r="B1986" s="76" t="s">
        <v>2834</v>
      </c>
      <c r="C1986" s="76">
        <f>C1985+(BudgetsQTable[[#This Row],[lead]]&lt;&gt;K1985)</f>
        <v>246</v>
      </c>
      <c r="D1986" s="76">
        <f>D1985*(BudgetsQTable[[#This Row],[lead]]=K1985)+(BudgetsQTable[[#This Row],[prop_id]]&lt;&gt;A1985)</f>
        <v>3</v>
      </c>
      <c r="E1986" s="77">
        <v>43005.807638888888</v>
      </c>
      <c r="F1986" s="78" t="s">
        <v>2839</v>
      </c>
      <c r="G1986" s="78" t="s">
        <v>2840</v>
      </c>
      <c r="H1986" s="78" t="s">
        <v>464</v>
      </c>
      <c r="I1986" s="76" t="s">
        <v>1006</v>
      </c>
      <c r="J1986" s="76" t="s">
        <v>4414</v>
      </c>
      <c r="K1986" s="78" t="s">
        <v>2014</v>
      </c>
      <c r="L1986" s="7" t="str">
        <f>IF(BudgetsQTable[[#This Row],[pi_last_name]]=" ","",HYPERLINK("https://www.ejacket.nsf.gov/ej/showProposal.do?Continue=Y&amp;ID="&amp;BudgetsQTable[[#This Row],[prop_id]],BudgetsQTable[[#This Row],[prop_id]]))</f>
        <v>1764101</v>
      </c>
      <c r="M1986" s="78" t="s">
        <v>4413</v>
      </c>
      <c r="N1986" s="7" t="str">
        <f>IF(BudgetsQTable[[#This Row],[pi_last_name]]=" ","",HYPERLINK("mailto:"&amp;BudgetsQTable[[#This Row],[pi_email]]&amp;"&amp;subject=Your NSF Proposal:  "&amp;BudgetsQTable[[#This Row],[prop_id]],BudgetsQTable[[#This Row],[pi_email]]))</f>
        <v>ramesh@usc.edu</v>
      </c>
      <c r="O1986" s="78" t="s">
        <v>3795</v>
      </c>
      <c r="P1986" s="78"/>
      <c r="Q1986" s="78"/>
      <c r="R1986" s="79"/>
      <c r="S1986" s="79"/>
      <c r="T1986" s="79"/>
      <c r="U1986" s="80"/>
      <c r="V1986" s="78">
        <v>0</v>
      </c>
      <c r="W1986" s="78"/>
      <c r="X1986" s="11" t="str">
        <f ca="1">IF(ISBLANK(BudgetsQTable[[#This Row],[budg_seq_yr]]),"FY"&amp;fiscalyear,"FY"&amp;fiscalyear-1+BudgetsQTable[[#This Row],[budg_seq_yr]])</f>
        <v>FY18</v>
      </c>
      <c r="Y1986" s="79">
        <v>869974</v>
      </c>
      <c r="Z1986" s="78" t="s">
        <v>2840</v>
      </c>
      <c r="AA1986" s="78" t="s">
        <v>464</v>
      </c>
      <c r="AB1986" s="76" t="s">
        <v>2821</v>
      </c>
      <c r="AC1986" s="78" t="s">
        <v>487</v>
      </c>
    </row>
    <row r="1987" spans="1:29" x14ac:dyDescent="0.35">
      <c r="A1987" s="10" t="s">
        <v>4412</v>
      </c>
      <c r="B1987" s="76" t="s">
        <v>2834</v>
      </c>
      <c r="C1987" s="76">
        <f>C1986+(BudgetsQTable[[#This Row],[lead]]&lt;&gt;K1986)</f>
        <v>246</v>
      </c>
      <c r="D1987" s="76">
        <f>D1986*(BudgetsQTable[[#This Row],[lead]]=K1986)+(BudgetsQTable[[#This Row],[prop_id]]&lt;&gt;A1986)</f>
        <v>3</v>
      </c>
      <c r="E1987" s="77">
        <v>43005.807638888888</v>
      </c>
      <c r="F1987" s="78" t="s">
        <v>2839</v>
      </c>
      <c r="G1987" s="78" t="s">
        <v>2840</v>
      </c>
      <c r="H1987" s="78" t="s">
        <v>464</v>
      </c>
      <c r="I1987" s="76" t="s">
        <v>1006</v>
      </c>
      <c r="J1987" s="76" t="s">
        <v>753</v>
      </c>
      <c r="K1987" s="78" t="s">
        <v>2014</v>
      </c>
      <c r="L1987" s="7" t="str">
        <f>IF(BudgetsQTable[[#This Row],[pi_last_name]]=" ","",HYPERLINK("https://www.ejacket.nsf.gov/ej/showProposal.do?Continue=Y&amp;ID="&amp;BudgetsQTable[[#This Row],[prop_id]],BudgetsQTable[[#This Row],[prop_id]]))</f>
        <v/>
      </c>
      <c r="M1987" s="78" t="s">
        <v>753</v>
      </c>
      <c r="N1987" s="7" t="str">
        <f>IF(BudgetsQTable[[#This Row],[pi_last_name]]=" ","",HYPERLINK("mailto:"&amp;BudgetsQTable[[#This Row],[pi_email]]&amp;"&amp;subject=Your NSF Proposal:  "&amp;BudgetsQTable[[#This Row],[prop_id]],BudgetsQTable[[#This Row],[pi_email]]))</f>
        <v/>
      </c>
      <c r="O1987" s="78" t="s">
        <v>753</v>
      </c>
      <c r="P1987" s="78">
        <v>2</v>
      </c>
      <c r="Q1987" s="78">
        <v>1.1499999999999999</v>
      </c>
      <c r="R1987" s="79">
        <v>0</v>
      </c>
      <c r="S1987" s="79">
        <v>5295</v>
      </c>
      <c r="T1987" s="79">
        <v>0</v>
      </c>
      <c r="U1987" s="80">
        <v>211403</v>
      </c>
      <c r="V1987" s="78">
        <v>0</v>
      </c>
      <c r="W1987" s="78">
        <v>1</v>
      </c>
      <c r="X1987" s="11" t="str">
        <f ca="1">IF(ISBLANK(BudgetsQTable[[#This Row],[budg_seq_yr]]),"FY"&amp;fiscalyear,"FY"&amp;fiscalyear-1+BudgetsQTable[[#This Row],[budg_seq_yr]])</f>
        <v>FY18</v>
      </c>
      <c r="Y1987" s="79">
        <v>211403</v>
      </c>
      <c r="Z1987" s="78" t="s">
        <v>2840</v>
      </c>
      <c r="AA1987" s="78" t="s">
        <v>464</v>
      </c>
      <c r="AB1987" s="76" t="s">
        <v>2821</v>
      </c>
      <c r="AC1987" s="78" t="s">
        <v>487</v>
      </c>
    </row>
    <row r="1988" spans="1:29" x14ac:dyDescent="0.35">
      <c r="A1988" s="10" t="s">
        <v>4412</v>
      </c>
      <c r="B1988" s="76" t="s">
        <v>2834</v>
      </c>
      <c r="C1988" s="76">
        <f>C1987+(BudgetsQTable[[#This Row],[lead]]&lt;&gt;K1987)</f>
        <v>246</v>
      </c>
      <c r="D1988" s="76">
        <f>D1987*(BudgetsQTable[[#This Row],[lead]]=K1987)+(BudgetsQTable[[#This Row],[prop_id]]&lt;&gt;A1987)</f>
        <v>3</v>
      </c>
      <c r="E1988" s="77">
        <v>43005.807638888888</v>
      </c>
      <c r="F1988" s="78" t="s">
        <v>2839</v>
      </c>
      <c r="G1988" s="78" t="s">
        <v>2840</v>
      </c>
      <c r="H1988" s="78" t="s">
        <v>464</v>
      </c>
      <c r="I1988" s="76" t="s">
        <v>1006</v>
      </c>
      <c r="J1988" s="76" t="s">
        <v>753</v>
      </c>
      <c r="K1988" s="78" t="s">
        <v>2014</v>
      </c>
      <c r="L1988" s="7" t="str">
        <f>IF(BudgetsQTable[[#This Row],[pi_last_name]]=" ","",HYPERLINK("https://www.ejacket.nsf.gov/ej/showProposal.do?Continue=Y&amp;ID="&amp;BudgetsQTable[[#This Row],[prop_id]],BudgetsQTable[[#This Row],[prop_id]]))</f>
        <v/>
      </c>
      <c r="M1988" s="78" t="s">
        <v>753</v>
      </c>
      <c r="N1988" s="7" t="str">
        <f>IF(BudgetsQTable[[#This Row],[pi_last_name]]=" ","",HYPERLINK("mailto:"&amp;BudgetsQTable[[#This Row],[pi_email]]&amp;"&amp;subject=Your NSF Proposal:  "&amp;BudgetsQTable[[#This Row],[prop_id]],BudgetsQTable[[#This Row],[pi_email]]))</f>
        <v/>
      </c>
      <c r="O1988" s="78" t="s">
        <v>753</v>
      </c>
      <c r="P1988" s="78">
        <v>2</v>
      </c>
      <c r="Q1988" s="78">
        <v>1.1299999999999999</v>
      </c>
      <c r="R1988" s="79">
        <v>0</v>
      </c>
      <c r="S1988" s="79">
        <v>5197</v>
      </c>
      <c r="T1988" s="79">
        <v>0</v>
      </c>
      <c r="U1988" s="80">
        <v>213658</v>
      </c>
      <c r="V1988" s="78">
        <v>0</v>
      </c>
      <c r="W1988" s="78">
        <v>2</v>
      </c>
      <c r="X1988" s="11" t="str">
        <f ca="1">IF(ISBLANK(BudgetsQTable[[#This Row],[budg_seq_yr]]),"FY"&amp;fiscalyear,"FY"&amp;fiscalyear-1+BudgetsQTable[[#This Row],[budg_seq_yr]])</f>
        <v>FY19</v>
      </c>
      <c r="Y1988" s="79">
        <v>213658</v>
      </c>
      <c r="Z1988" s="78" t="s">
        <v>2840</v>
      </c>
      <c r="AA1988" s="78" t="s">
        <v>464</v>
      </c>
      <c r="AB1988" s="76" t="s">
        <v>2821</v>
      </c>
      <c r="AC1988" s="78" t="s">
        <v>487</v>
      </c>
    </row>
    <row r="1989" spans="1:29" x14ac:dyDescent="0.35">
      <c r="A1989" s="10" t="s">
        <v>4412</v>
      </c>
      <c r="B1989" s="76" t="s">
        <v>2834</v>
      </c>
      <c r="C1989" s="76">
        <f>C1988+(BudgetsQTable[[#This Row],[lead]]&lt;&gt;K1988)</f>
        <v>246</v>
      </c>
      <c r="D1989" s="76">
        <f>D1988*(BudgetsQTable[[#This Row],[lead]]=K1988)+(BudgetsQTable[[#This Row],[prop_id]]&lt;&gt;A1988)</f>
        <v>3</v>
      </c>
      <c r="E1989" s="77">
        <v>43005.807638888888</v>
      </c>
      <c r="F1989" s="78" t="s">
        <v>2839</v>
      </c>
      <c r="G1989" s="78" t="s">
        <v>2840</v>
      </c>
      <c r="H1989" s="78" t="s">
        <v>464</v>
      </c>
      <c r="I1989" s="76" t="s">
        <v>1006</v>
      </c>
      <c r="J1989" s="76" t="s">
        <v>753</v>
      </c>
      <c r="K1989" s="78" t="s">
        <v>2014</v>
      </c>
      <c r="L1989" s="7" t="str">
        <f>IF(BudgetsQTable[[#This Row],[pi_last_name]]=" ","",HYPERLINK("https://www.ejacket.nsf.gov/ej/showProposal.do?Continue=Y&amp;ID="&amp;BudgetsQTable[[#This Row],[prop_id]],BudgetsQTable[[#This Row],[prop_id]]))</f>
        <v/>
      </c>
      <c r="M1989" s="78" t="s">
        <v>753</v>
      </c>
      <c r="N1989" s="7" t="str">
        <f>IF(BudgetsQTable[[#This Row],[pi_last_name]]=" ","",HYPERLINK("mailto:"&amp;BudgetsQTable[[#This Row],[pi_email]]&amp;"&amp;subject=Your NSF Proposal:  "&amp;BudgetsQTable[[#This Row],[prop_id]],BudgetsQTable[[#This Row],[pi_email]]))</f>
        <v/>
      </c>
      <c r="O1989" s="78" t="s">
        <v>753</v>
      </c>
      <c r="P1989" s="78">
        <v>2</v>
      </c>
      <c r="Q1989" s="78">
        <v>1.1000000000000001</v>
      </c>
      <c r="R1989" s="79">
        <v>0</v>
      </c>
      <c r="S1989" s="79">
        <v>6520</v>
      </c>
      <c r="T1989" s="79">
        <v>0</v>
      </c>
      <c r="U1989" s="80">
        <v>221938</v>
      </c>
      <c r="V1989" s="78">
        <v>0</v>
      </c>
      <c r="W1989" s="78">
        <v>3</v>
      </c>
      <c r="X1989" s="11" t="str">
        <f ca="1">IF(ISBLANK(BudgetsQTable[[#This Row],[budg_seq_yr]]),"FY"&amp;fiscalyear,"FY"&amp;fiscalyear-1+BudgetsQTable[[#This Row],[budg_seq_yr]])</f>
        <v>FY20</v>
      </c>
      <c r="Y1989" s="79">
        <v>221938</v>
      </c>
      <c r="Z1989" s="78" t="s">
        <v>2840</v>
      </c>
      <c r="AA1989" s="78" t="s">
        <v>464</v>
      </c>
      <c r="AB1989" s="76" t="s">
        <v>2821</v>
      </c>
      <c r="AC1989" s="78" t="s">
        <v>487</v>
      </c>
    </row>
    <row r="1990" spans="1:29" x14ac:dyDescent="0.35">
      <c r="A1990" s="10" t="s">
        <v>4412</v>
      </c>
      <c r="B1990" s="76" t="s">
        <v>2834</v>
      </c>
      <c r="C1990" s="76">
        <f>C1989+(BudgetsQTable[[#This Row],[lead]]&lt;&gt;K1989)</f>
        <v>246</v>
      </c>
      <c r="D1990" s="76">
        <f>D1989*(BudgetsQTable[[#This Row],[lead]]=K1989)+(BudgetsQTable[[#This Row],[prop_id]]&lt;&gt;A1989)</f>
        <v>3</v>
      </c>
      <c r="E1990" s="77">
        <v>43005.807638888888</v>
      </c>
      <c r="F1990" s="78" t="s">
        <v>2839</v>
      </c>
      <c r="G1990" s="78" t="s">
        <v>2840</v>
      </c>
      <c r="H1990" s="78" t="s">
        <v>464</v>
      </c>
      <c r="I1990" s="76" t="s">
        <v>1006</v>
      </c>
      <c r="J1990" s="76" t="s">
        <v>753</v>
      </c>
      <c r="K1990" s="78" t="s">
        <v>2014</v>
      </c>
      <c r="L1990" s="7" t="str">
        <f>IF(BudgetsQTable[[#This Row],[pi_last_name]]=" ","",HYPERLINK("https://www.ejacket.nsf.gov/ej/showProposal.do?Continue=Y&amp;ID="&amp;BudgetsQTable[[#This Row],[prop_id]],BudgetsQTable[[#This Row],[prop_id]]))</f>
        <v/>
      </c>
      <c r="M1990" s="78" t="s">
        <v>753</v>
      </c>
      <c r="N1990" s="7" t="str">
        <f>IF(BudgetsQTable[[#This Row],[pi_last_name]]=" ","",HYPERLINK("mailto:"&amp;BudgetsQTable[[#This Row],[pi_email]]&amp;"&amp;subject=Your NSF Proposal:  "&amp;BudgetsQTable[[#This Row],[prop_id]],BudgetsQTable[[#This Row],[pi_email]]))</f>
        <v/>
      </c>
      <c r="O1990" s="78" t="s">
        <v>753</v>
      </c>
      <c r="P1990" s="78">
        <v>2</v>
      </c>
      <c r="Q1990" s="78">
        <v>1.06</v>
      </c>
      <c r="R1990" s="79">
        <v>0</v>
      </c>
      <c r="S1990" s="79">
        <v>2000</v>
      </c>
      <c r="T1990" s="79">
        <v>0</v>
      </c>
      <c r="U1990" s="80">
        <v>222975</v>
      </c>
      <c r="V1990" s="78">
        <v>0</v>
      </c>
      <c r="W1990" s="78">
        <v>4</v>
      </c>
      <c r="X1990" s="11" t="str">
        <f ca="1">IF(ISBLANK(BudgetsQTable[[#This Row],[budg_seq_yr]]),"FY"&amp;fiscalyear,"FY"&amp;fiscalyear-1+BudgetsQTable[[#This Row],[budg_seq_yr]])</f>
        <v>FY21</v>
      </c>
      <c r="Y1990" s="79">
        <v>222975</v>
      </c>
      <c r="Z1990" s="78" t="s">
        <v>2840</v>
      </c>
      <c r="AA1990" s="78" t="s">
        <v>464</v>
      </c>
      <c r="AB1990" s="76" t="s">
        <v>2821</v>
      </c>
      <c r="AC1990" s="78" t="s">
        <v>487</v>
      </c>
    </row>
    <row r="1991" spans="1:29" x14ac:dyDescent="0.35">
      <c r="A1991" s="10" t="s">
        <v>2034</v>
      </c>
      <c r="B1991" s="76" t="s">
        <v>2863</v>
      </c>
      <c r="C1991" s="76">
        <f>C1990+(BudgetsQTable[[#This Row],[lead]]&lt;&gt;K1990)</f>
        <v>247</v>
      </c>
      <c r="D1991" s="76">
        <f>D1990*(BudgetsQTable[[#This Row],[lead]]=K1990)+(BudgetsQTable[[#This Row],[prop_id]]&lt;&gt;A1990)</f>
        <v>1</v>
      </c>
      <c r="E1991" s="77">
        <v>43005.631249999999</v>
      </c>
      <c r="F1991" s="78" t="s">
        <v>2868</v>
      </c>
      <c r="G1991" s="78" t="s">
        <v>2869</v>
      </c>
      <c r="H1991" s="78" t="s">
        <v>466</v>
      </c>
      <c r="I1991" s="76" t="s">
        <v>838</v>
      </c>
      <c r="J1991" s="76" t="s">
        <v>4417</v>
      </c>
      <c r="K1991" s="78" t="s">
        <v>2034</v>
      </c>
      <c r="L1991" s="7" t="str">
        <f>IF(BudgetsQTable[[#This Row],[pi_last_name]]=" ","",HYPERLINK("https://www.ejacket.nsf.gov/ej/showProposal.do?Continue=Y&amp;ID="&amp;BudgetsQTable[[#This Row],[prop_id]],BudgetsQTable[[#This Row],[prop_id]]))</f>
        <v>1763832</v>
      </c>
      <c r="M1991" s="78" t="s">
        <v>2035</v>
      </c>
      <c r="N1991" s="7" t="str">
        <f>IF(BudgetsQTable[[#This Row],[pi_last_name]]=" ","",HYPERLINK("mailto:"&amp;BudgetsQTable[[#This Row],[pi_email]]&amp;"&amp;subject=Your NSF Proposal:  "&amp;BudgetsQTable[[#This Row],[prop_id]],BudgetsQTable[[#This Row],[pi_email]]))</f>
        <v>tamer@cise.ufl.edu</v>
      </c>
      <c r="O1991" s="78" t="s">
        <v>4203</v>
      </c>
      <c r="P1991" s="78"/>
      <c r="Q1991" s="78"/>
      <c r="R1991" s="79"/>
      <c r="S1991" s="79"/>
      <c r="T1991" s="79"/>
      <c r="U1991" s="80"/>
      <c r="V1991" s="78">
        <v>0</v>
      </c>
      <c r="W1991" s="78"/>
      <c r="X1991" s="11" t="str">
        <f ca="1">IF(ISBLANK(BudgetsQTable[[#This Row],[budg_seq_yr]]),"FY"&amp;fiscalyear,"FY"&amp;fiscalyear-1+BudgetsQTable[[#This Row],[budg_seq_yr]])</f>
        <v>FY18</v>
      </c>
      <c r="Y1991" s="79">
        <v>844701</v>
      </c>
      <c r="Z1991" s="78" t="s">
        <v>2869</v>
      </c>
      <c r="AA1991" s="78" t="s">
        <v>466</v>
      </c>
      <c r="AB1991" s="76" t="s">
        <v>2821</v>
      </c>
      <c r="AC1991" s="78" t="s">
        <v>2884</v>
      </c>
    </row>
    <row r="1992" spans="1:29" x14ac:dyDescent="0.35">
      <c r="A1992" s="10" t="s">
        <v>2034</v>
      </c>
      <c r="B1992" s="76" t="s">
        <v>2863</v>
      </c>
      <c r="C1992" s="76">
        <f>C1991+(BudgetsQTable[[#This Row],[lead]]&lt;&gt;K1991)</f>
        <v>247</v>
      </c>
      <c r="D1992" s="76">
        <f>D1991*(BudgetsQTable[[#This Row],[lead]]=K1991)+(BudgetsQTable[[#This Row],[prop_id]]&lt;&gt;A1991)</f>
        <v>1</v>
      </c>
      <c r="E1992" s="77">
        <v>43005.631249999999</v>
      </c>
      <c r="F1992" s="78" t="s">
        <v>2868</v>
      </c>
      <c r="G1992" s="78" t="s">
        <v>2869</v>
      </c>
      <c r="H1992" s="78" t="s">
        <v>466</v>
      </c>
      <c r="I1992" s="76" t="s">
        <v>838</v>
      </c>
      <c r="J1992" s="76" t="s">
        <v>753</v>
      </c>
      <c r="K1992" s="78" t="s">
        <v>2034</v>
      </c>
      <c r="L1992" s="7" t="str">
        <f>IF(BudgetsQTable[[#This Row],[pi_last_name]]=" ","",HYPERLINK("https://www.ejacket.nsf.gov/ej/showProposal.do?Continue=Y&amp;ID="&amp;BudgetsQTable[[#This Row],[prop_id]],BudgetsQTable[[#This Row],[prop_id]]))</f>
        <v/>
      </c>
      <c r="M1992" s="78" t="s">
        <v>753</v>
      </c>
      <c r="N1992" s="7" t="str">
        <f>IF(BudgetsQTable[[#This Row],[pi_last_name]]=" ","",HYPERLINK("mailto:"&amp;BudgetsQTable[[#This Row],[pi_email]]&amp;"&amp;subject=Your NSF Proposal:  "&amp;BudgetsQTable[[#This Row],[prop_id]],BudgetsQTable[[#This Row],[pi_email]]))</f>
        <v/>
      </c>
      <c r="O1992" s="78" t="s">
        <v>753</v>
      </c>
      <c r="P1992" s="78">
        <v>2</v>
      </c>
      <c r="Q1992" s="78">
        <v>4</v>
      </c>
      <c r="R1992" s="79">
        <v>0</v>
      </c>
      <c r="S1992" s="79">
        <v>0</v>
      </c>
      <c r="T1992" s="79">
        <v>0</v>
      </c>
      <c r="U1992" s="80">
        <v>278285</v>
      </c>
      <c r="V1992" s="78">
        <v>0</v>
      </c>
      <c r="W1992" s="78">
        <v>1</v>
      </c>
      <c r="X1992" s="11" t="str">
        <f ca="1">IF(ISBLANK(BudgetsQTable[[#This Row],[budg_seq_yr]]),"FY"&amp;fiscalyear,"FY"&amp;fiscalyear-1+BudgetsQTable[[#This Row],[budg_seq_yr]])</f>
        <v>FY18</v>
      </c>
      <c r="Y1992" s="79">
        <v>278285</v>
      </c>
      <c r="Z1992" s="78" t="s">
        <v>2869</v>
      </c>
      <c r="AA1992" s="78" t="s">
        <v>466</v>
      </c>
      <c r="AB1992" s="76" t="s">
        <v>2821</v>
      </c>
      <c r="AC1992" s="78" t="s">
        <v>2884</v>
      </c>
    </row>
    <row r="1993" spans="1:29" x14ac:dyDescent="0.35">
      <c r="A1993" s="10" t="s">
        <v>2034</v>
      </c>
      <c r="B1993" s="76" t="s">
        <v>2863</v>
      </c>
      <c r="C1993" s="76">
        <f>C1992+(BudgetsQTable[[#This Row],[lead]]&lt;&gt;K1992)</f>
        <v>247</v>
      </c>
      <c r="D1993" s="76">
        <f>D1992*(BudgetsQTable[[#This Row],[lead]]=K1992)+(BudgetsQTable[[#This Row],[prop_id]]&lt;&gt;A1992)</f>
        <v>1</v>
      </c>
      <c r="E1993" s="77">
        <v>43005.631249999999</v>
      </c>
      <c r="F1993" s="78" t="s">
        <v>2868</v>
      </c>
      <c r="G1993" s="78" t="s">
        <v>2869</v>
      </c>
      <c r="H1993" s="78" t="s">
        <v>466</v>
      </c>
      <c r="I1993" s="76" t="s">
        <v>838</v>
      </c>
      <c r="J1993" s="76" t="s">
        <v>753</v>
      </c>
      <c r="K1993" s="78" t="s">
        <v>2034</v>
      </c>
      <c r="L1993" s="7" t="str">
        <f>IF(BudgetsQTable[[#This Row],[pi_last_name]]=" ","",HYPERLINK("https://www.ejacket.nsf.gov/ej/showProposal.do?Continue=Y&amp;ID="&amp;BudgetsQTable[[#This Row],[prop_id]],BudgetsQTable[[#This Row],[prop_id]]))</f>
        <v/>
      </c>
      <c r="M1993" s="78" t="s">
        <v>753</v>
      </c>
      <c r="N1993" s="7" t="str">
        <f>IF(BudgetsQTable[[#This Row],[pi_last_name]]=" ","",HYPERLINK("mailto:"&amp;BudgetsQTable[[#This Row],[pi_email]]&amp;"&amp;subject=Your NSF Proposal:  "&amp;BudgetsQTable[[#This Row],[prop_id]],BudgetsQTable[[#This Row],[pi_email]]))</f>
        <v/>
      </c>
      <c r="O1993" s="78" t="s">
        <v>753</v>
      </c>
      <c r="P1993" s="78">
        <v>2</v>
      </c>
      <c r="Q1993" s="78">
        <v>4</v>
      </c>
      <c r="R1993" s="79">
        <v>0</v>
      </c>
      <c r="S1993" s="79">
        <v>0</v>
      </c>
      <c r="T1993" s="79">
        <v>0</v>
      </c>
      <c r="U1993" s="80">
        <v>279454</v>
      </c>
      <c r="V1993" s="78">
        <v>0</v>
      </c>
      <c r="W1993" s="78">
        <v>2</v>
      </c>
      <c r="X1993" s="11" t="str">
        <f ca="1">IF(ISBLANK(BudgetsQTable[[#This Row],[budg_seq_yr]]),"FY"&amp;fiscalyear,"FY"&amp;fiscalyear-1+BudgetsQTable[[#This Row],[budg_seq_yr]])</f>
        <v>FY19</v>
      </c>
      <c r="Y1993" s="79">
        <v>279454</v>
      </c>
      <c r="Z1993" s="78" t="s">
        <v>2869</v>
      </c>
      <c r="AA1993" s="78" t="s">
        <v>466</v>
      </c>
      <c r="AB1993" s="76" t="s">
        <v>2821</v>
      </c>
      <c r="AC1993" s="78" t="s">
        <v>2884</v>
      </c>
    </row>
    <row r="1994" spans="1:29" x14ac:dyDescent="0.35">
      <c r="A1994" s="10" t="s">
        <v>2034</v>
      </c>
      <c r="B1994" s="76" t="s">
        <v>2863</v>
      </c>
      <c r="C1994" s="76">
        <f>C1993+(BudgetsQTable[[#This Row],[lead]]&lt;&gt;K1993)</f>
        <v>247</v>
      </c>
      <c r="D1994" s="76">
        <f>D1993*(BudgetsQTable[[#This Row],[lead]]=K1993)+(BudgetsQTable[[#This Row],[prop_id]]&lt;&gt;A1993)</f>
        <v>1</v>
      </c>
      <c r="E1994" s="77">
        <v>43005.631249999999</v>
      </c>
      <c r="F1994" s="78" t="s">
        <v>2868</v>
      </c>
      <c r="G1994" s="78" t="s">
        <v>2869</v>
      </c>
      <c r="H1994" s="78" t="s">
        <v>466</v>
      </c>
      <c r="I1994" s="76" t="s">
        <v>838</v>
      </c>
      <c r="J1994" s="76" t="s">
        <v>753</v>
      </c>
      <c r="K1994" s="78" t="s">
        <v>2034</v>
      </c>
      <c r="L1994" s="7" t="str">
        <f>IF(BudgetsQTable[[#This Row],[pi_last_name]]=" ","",HYPERLINK("https://www.ejacket.nsf.gov/ej/showProposal.do?Continue=Y&amp;ID="&amp;BudgetsQTable[[#This Row],[prop_id]],BudgetsQTable[[#This Row],[prop_id]]))</f>
        <v/>
      </c>
      <c r="M1994" s="78" t="s">
        <v>753</v>
      </c>
      <c r="N1994" s="7" t="str">
        <f>IF(BudgetsQTable[[#This Row],[pi_last_name]]=" ","",HYPERLINK("mailto:"&amp;BudgetsQTable[[#This Row],[pi_email]]&amp;"&amp;subject=Your NSF Proposal:  "&amp;BudgetsQTable[[#This Row],[prop_id]],BudgetsQTable[[#This Row],[pi_email]]))</f>
        <v/>
      </c>
      <c r="O1994" s="78" t="s">
        <v>753</v>
      </c>
      <c r="P1994" s="78">
        <v>2</v>
      </c>
      <c r="Q1994" s="78">
        <v>4</v>
      </c>
      <c r="R1994" s="79">
        <v>0</v>
      </c>
      <c r="S1994" s="79">
        <v>0</v>
      </c>
      <c r="T1994" s="79">
        <v>0</v>
      </c>
      <c r="U1994" s="80">
        <v>286962</v>
      </c>
      <c r="V1994" s="78">
        <v>0</v>
      </c>
      <c r="W1994" s="78">
        <v>3</v>
      </c>
      <c r="X1994" s="11" t="str">
        <f ca="1">IF(ISBLANK(BudgetsQTable[[#This Row],[budg_seq_yr]]),"FY"&amp;fiscalyear,"FY"&amp;fiscalyear-1+BudgetsQTable[[#This Row],[budg_seq_yr]])</f>
        <v>FY20</v>
      </c>
      <c r="Y1994" s="79">
        <v>286962</v>
      </c>
      <c r="Z1994" s="78" t="s">
        <v>2869</v>
      </c>
      <c r="AA1994" s="78" t="s">
        <v>466</v>
      </c>
      <c r="AB1994" s="76" t="s">
        <v>2821</v>
      </c>
      <c r="AC1994" s="78" t="s">
        <v>2884</v>
      </c>
    </row>
    <row r="1995" spans="1:29" x14ac:dyDescent="0.35">
      <c r="A1995" s="10" t="s">
        <v>2041</v>
      </c>
      <c r="B1995" s="76" t="s">
        <v>2824</v>
      </c>
      <c r="C1995" s="76">
        <f>C1994+(BudgetsQTable[[#This Row],[lead]]&lt;&gt;K1994)</f>
        <v>248</v>
      </c>
      <c r="D1995" s="76">
        <f>D1994*(BudgetsQTable[[#This Row],[lead]]=K1994)+(BudgetsQTable[[#This Row],[prop_id]]&lt;&gt;A1994)</f>
        <v>1</v>
      </c>
      <c r="E1995" s="77">
        <v>43005.632638888892</v>
      </c>
      <c r="F1995" s="78" t="s">
        <v>2817</v>
      </c>
      <c r="G1995" s="78" t="s">
        <v>2818</v>
      </c>
      <c r="H1995" s="78" t="s">
        <v>476</v>
      </c>
      <c r="I1995" s="76" t="s">
        <v>727</v>
      </c>
      <c r="J1995" s="76" t="s">
        <v>4420</v>
      </c>
      <c r="K1995" s="78" t="s">
        <v>2041</v>
      </c>
      <c r="L1995" s="7" t="str">
        <f>IF(BudgetsQTable[[#This Row],[pi_last_name]]=" ","",HYPERLINK("https://www.ejacket.nsf.gov/ej/showProposal.do?Continue=Y&amp;ID="&amp;BudgetsQTable[[#This Row],[prop_id]],BudgetsQTable[[#This Row],[prop_id]]))</f>
        <v>1763833</v>
      </c>
      <c r="M1995" s="78" t="s">
        <v>2042</v>
      </c>
      <c r="N1995" s="7" t="str">
        <f>IF(BudgetsQTable[[#This Row],[pi_last_name]]=" ","",HYPERLINK("mailto:"&amp;BudgetsQTable[[#This Row],[pi_email]]&amp;"&amp;subject=Your NSF Proposal:  "&amp;BudgetsQTable[[#This Row],[prop_id]],BudgetsQTable[[#This Row],[pi_email]]))</f>
        <v>sbasu@cs.iastate.edu</v>
      </c>
      <c r="O1995" s="78" t="s">
        <v>3119</v>
      </c>
      <c r="P1995" s="78"/>
      <c r="Q1995" s="78"/>
      <c r="R1995" s="79"/>
      <c r="S1995" s="79"/>
      <c r="T1995" s="79"/>
      <c r="U1995" s="80"/>
      <c r="V1995" s="78">
        <v>0</v>
      </c>
      <c r="W1995" s="78"/>
      <c r="X1995" s="11" t="str">
        <f ca="1">IF(ISBLANK(BudgetsQTable[[#This Row],[budg_seq_yr]]),"FY"&amp;fiscalyear,"FY"&amp;fiscalyear-1+BudgetsQTable[[#This Row],[budg_seq_yr]])</f>
        <v>FY18</v>
      </c>
      <c r="Y1995" s="79">
        <v>520907</v>
      </c>
      <c r="Z1995" s="78" t="s">
        <v>2818</v>
      </c>
      <c r="AA1995" s="78" t="s">
        <v>476</v>
      </c>
      <c r="AB1995" s="76" t="s">
        <v>2821</v>
      </c>
      <c r="AC1995" s="78" t="s">
        <v>2832</v>
      </c>
    </row>
    <row r="1996" spans="1:29" x14ac:dyDescent="0.35">
      <c r="A1996" s="10" t="s">
        <v>2041</v>
      </c>
      <c r="B1996" s="76" t="s">
        <v>2824</v>
      </c>
      <c r="C1996" s="76">
        <f>C1995+(BudgetsQTable[[#This Row],[lead]]&lt;&gt;K1995)</f>
        <v>248</v>
      </c>
      <c r="D1996" s="76">
        <f>D1995*(BudgetsQTable[[#This Row],[lead]]=K1995)+(BudgetsQTable[[#This Row],[prop_id]]&lt;&gt;A1995)</f>
        <v>1</v>
      </c>
      <c r="E1996" s="77">
        <v>43005.632638888892</v>
      </c>
      <c r="F1996" s="78" t="s">
        <v>2817</v>
      </c>
      <c r="G1996" s="78" t="s">
        <v>2818</v>
      </c>
      <c r="H1996" s="78" t="s">
        <v>476</v>
      </c>
      <c r="I1996" s="76" t="s">
        <v>727</v>
      </c>
      <c r="J1996" s="76" t="s">
        <v>753</v>
      </c>
      <c r="K1996" s="78" t="s">
        <v>2041</v>
      </c>
      <c r="L1996" s="7" t="str">
        <f>IF(BudgetsQTable[[#This Row],[pi_last_name]]=" ","",HYPERLINK("https://www.ejacket.nsf.gov/ej/showProposal.do?Continue=Y&amp;ID="&amp;BudgetsQTable[[#This Row],[prop_id]],BudgetsQTable[[#This Row],[prop_id]]))</f>
        <v/>
      </c>
      <c r="M1996" s="78" t="s">
        <v>753</v>
      </c>
      <c r="N1996" s="7" t="str">
        <f>IF(BudgetsQTable[[#This Row],[pi_last_name]]=" ","",HYPERLINK("mailto:"&amp;BudgetsQTable[[#This Row],[pi_email]]&amp;"&amp;subject=Your NSF Proposal:  "&amp;BudgetsQTable[[#This Row],[prop_id]],BudgetsQTable[[#This Row],[pi_email]]))</f>
        <v/>
      </c>
      <c r="O1996" s="78" t="s">
        <v>753</v>
      </c>
      <c r="P1996" s="78">
        <v>2</v>
      </c>
      <c r="Q1996" s="78">
        <v>1.5</v>
      </c>
      <c r="R1996" s="79">
        <v>0</v>
      </c>
      <c r="S1996" s="79">
        <v>4000</v>
      </c>
      <c r="T1996" s="79">
        <v>0</v>
      </c>
      <c r="U1996" s="80">
        <v>124975</v>
      </c>
      <c r="V1996" s="78">
        <v>0</v>
      </c>
      <c r="W1996" s="78">
        <v>1</v>
      </c>
      <c r="X1996" s="11" t="str">
        <f ca="1">IF(ISBLANK(BudgetsQTable[[#This Row],[budg_seq_yr]]),"FY"&amp;fiscalyear,"FY"&amp;fiscalyear-1+BudgetsQTable[[#This Row],[budg_seq_yr]])</f>
        <v>FY18</v>
      </c>
      <c r="Y1996" s="79">
        <v>124975</v>
      </c>
      <c r="Z1996" s="78" t="s">
        <v>2818</v>
      </c>
      <c r="AA1996" s="78" t="s">
        <v>476</v>
      </c>
      <c r="AB1996" s="76" t="s">
        <v>2821</v>
      </c>
      <c r="AC1996" s="78" t="s">
        <v>2832</v>
      </c>
    </row>
    <row r="1997" spans="1:29" x14ac:dyDescent="0.35">
      <c r="A1997" s="10" t="s">
        <v>2041</v>
      </c>
      <c r="B1997" s="76" t="s">
        <v>2824</v>
      </c>
      <c r="C1997" s="76">
        <f>C1996+(BudgetsQTable[[#This Row],[lead]]&lt;&gt;K1996)</f>
        <v>248</v>
      </c>
      <c r="D1997" s="76">
        <f>D1996*(BudgetsQTable[[#This Row],[lead]]=K1996)+(BudgetsQTable[[#This Row],[prop_id]]&lt;&gt;A1996)</f>
        <v>1</v>
      </c>
      <c r="E1997" s="77">
        <v>43005.632638888892</v>
      </c>
      <c r="F1997" s="78" t="s">
        <v>2817</v>
      </c>
      <c r="G1997" s="78" t="s">
        <v>2818</v>
      </c>
      <c r="H1997" s="78" t="s">
        <v>476</v>
      </c>
      <c r="I1997" s="76" t="s">
        <v>727</v>
      </c>
      <c r="J1997" s="76" t="s">
        <v>753</v>
      </c>
      <c r="K1997" s="78" t="s">
        <v>2041</v>
      </c>
      <c r="L1997" s="7" t="str">
        <f>IF(BudgetsQTable[[#This Row],[pi_last_name]]=" ","",HYPERLINK("https://www.ejacket.nsf.gov/ej/showProposal.do?Continue=Y&amp;ID="&amp;BudgetsQTable[[#This Row],[prop_id]],BudgetsQTable[[#This Row],[prop_id]]))</f>
        <v/>
      </c>
      <c r="M1997" s="78" t="s">
        <v>753</v>
      </c>
      <c r="N1997" s="7" t="str">
        <f>IF(BudgetsQTable[[#This Row],[pi_last_name]]=" ","",HYPERLINK("mailto:"&amp;BudgetsQTable[[#This Row],[pi_email]]&amp;"&amp;subject=Your NSF Proposal:  "&amp;BudgetsQTable[[#This Row],[prop_id]],BudgetsQTable[[#This Row],[pi_email]]))</f>
        <v/>
      </c>
      <c r="O1997" s="78" t="s">
        <v>753</v>
      </c>
      <c r="P1997" s="78">
        <v>2</v>
      </c>
      <c r="Q1997" s="78">
        <v>1.5</v>
      </c>
      <c r="R1997" s="79">
        <v>0</v>
      </c>
      <c r="S1997" s="79">
        <v>4000</v>
      </c>
      <c r="T1997" s="79">
        <v>0</v>
      </c>
      <c r="U1997" s="80">
        <v>128400</v>
      </c>
      <c r="V1997" s="78">
        <v>0</v>
      </c>
      <c r="W1997" s="78">
        <v>2</v>
      </c>
      <c r="X1997" s="11" t="str">
        <f ca="1">IF(ISBLANK(BudgetsQTable[[#This Row],[budg_seq_yr]]),"FY"&amp;fiscalyear,"FY"&amp;fiscalyear-1+BudgetsQTable[[#This Row],[budg_seq_yr]])</f>
        <v>FY19</v>
      </c>
      <c r="Y1997" s="79">
        <v>128400</v>
      </c>
      <c r="Z1997" s="78" t="s">
        <v>2818</v>
      </c>
      <c r="AA1997" s="78" t="s">
        <v>476</v>
      </c>
      <c r="AB1997" s="76" t="s">
        <v>2821</v>
      </c>
      <c r="AC1997" s="78" t="s">
        <v>2832</v>
      </c>
    </row>
    <row r="1998" spans="1:29" x14ac:dyDescent="0.35">
      <c r="A1998" s="10" t="s">
        <v>2041</v>
      </c>
      <c r="B1998" s="76" t="s">
        <v>2824</v>
      </c>
      <c r="C1998" s="76">
        <f>C1997+(BudgetsQTable[[#This Row],[lead]]&lt;&gt;K1997)</f>
        <v>248</v>
      </c>
      <c r="D1998" s="76">
        <f>D1997*(BudgetsQTable[[#This Row],[lead]]=K1997)+(BudgetsQTable[[#This Row],[prop_id]]&lt;&gt;A1997)</f>
        <v>1</v>
      </c>
      <c r="E1998" s="77">
        <v>43005.632638888892</v>
      </c>
      <c r="F1998" s="78" t="s">
        <v>2817</v>
      </c>
      <c r="G1998" s="78" t="s">
        <v>2818</v>
      </c>
      <c r="H1998" s="78" t="s">
        <v>476</v>
      </c>
      <c r="I1998" s="76" t="s">
        <v>727</v>
      </c>
      <c r="J1998" s="76" t="s">
        <v>753</v>
      </c>
      <c r="K1998" s="78" t="s">
        <v>2041</v>
      </c>
      <c r="L1998" s="7" t="str">
        <f>IF(BudgetsQTable[[#This Row],[pi_last_name]]=" ","",HYPERLINK("https://www.ejacket.nsf.gov/ej/showProposal.do?Continue=Y&amp;ID="&amp;BudgetsQTable[[#This Row],[prop_id]],BudgetsQTable[[#This Row],[prop_id]]))</f>
        <v/>
      </c>
      <c r="M1998" s="78" t="s">
        <v>753</v>
      </c>
      <c r="N1998" s="7" t="str">
        <f>IF(BudgetsQTable[[#This Row],[pi_last_name]]=" ","",HYPERLINK("mailto:"&amp;BudgetsQTable[[#This Row],[pi_email]]&amp;"&amp;subject=Your NSF Proposal:  "&amp;BudgetsQTable[[#This Row],[prop_id]],BudgetsQTable[[#This Row],[pi_email]]))</f>
        <v/>
      </c>
      <c r="O1998" s="78" t="s">
        <v>753</v>
      </c>
      <c r="P1998" s="78">
        <v>2</v>
      </c>
      <c r="Q1998" s="78">
        <v>1.5</v>
      </c>
      <c r="R1998" s="79">
        <v>0</v>
      </c>
      <c r="S1998" s="79">
        <v>4000</v>
      </c>
      <c r="T1998" s="79">
        <v>0</v>
      </c>
      <c r="U1998" s="80">
        <v>131939</v>
      </c>
      <c r="V1998" s="78">
        <v>0</v>
      </c>
      <c r="W1998" s="78">
        <v>3</v>
      </c>
      <c r="X1998" s="11" t="str">
        <f ca="1">IF(ISBLANK(BudgetsQTable[[#This Row],[budg_seq_yr]]),"FY"&amp;fiscalyear,"FY"&amp;fiscalyear-1+BudgetsQTable[[#This Row],[budg_seq_yr]])</f>
        <v>FY20</v>
      </c>
      <c r="Y1998" s="79">
        <v>131939</v>
      </c>
      <c r="Z1998" s="78" t="s">
        <v>2818</v>
      </c>
      <c r="AA1998" s="78" t="s">
        <v>476</v>
      </c>
      <c r="AB1998" s="76" t="s">
        <v>2821</v>
      </c>
      <c r="AC1998" s="78" t="s">
        <v>2832</v>
      </c>
    </row>
    <row r="1999" spans="1:29" x14ac:dyDescent="0.35">
      <c r="A1999" s="10" t="s">
        <v>2041</v>
      </c>
      <c r="B1999" s="76" t="s">
        <v>2824</v>
      </c>
      <c r="C1999" s="76">
        <f>C1998+(BudgetsQTable[[#This Row],[lead]]&lt;&gt;K1998)</f>
        <v>248</v>
      </c>
      <c r="D1999" s="76">
        <f>D1998*(BudgetsQTable[[#This Row],[lead]]=K1998)+(BudgetsQTable[[#This Row],[prop_id]]&lt;&gt;A1998)</f>
        <v>1</v>
      </c>
      <c r="E1999" s="77">
        <v>43005.632638888892</v>
      </c>
      <c r="F1999" s="78" t="s">
        <v>2817</v>
      </c>
      <c r="G1999" s="78" t="s">
        <v>2818</v>
      </c>
      <c r="H1999" s="78" t="s">
        <v>476</v>
      </c>
      <c r="I1999" s="76" t="s">
        <v>727</v>
      </c>
      <c r="J1999" s="76" t="s">
        <v>753</v>
      </c>
      <c r="K1999" s="78" t="s">
        <v>2041</v>
      </c>
      <c r="L1999" s="7" t="str">
        <f>IF(BudgetsQTable[[#This Row],[pi_last_name]]=" ","",HYPERLINK("https://www.ejacket.nsf.gov/ej/showProposal.do?Continue=Y&amp;ID="&amp;BudgetsQTable[[#This Row],[prop_id]],BudgetsQTable[[#This Row],[prop_id]]))</f>
        <v/>
      </c>
      <c r="M1999" s="78" t="s">
        <v>753</v>
      </c>
      <c r="N1999" s="7" t="str">
        <f>IF(BudgetsQTable[[#This Row],[pi_last_name]]=" ","",HYPERLINK("mailto:"&amp;BudgetsQTable[[#This Row],[pi_email]]&amp;"&amp;subject=Your NSF Proposal:  "&amp;BudgetsQTable[[#This Row],[prop_id]],BudgetsQTable[[#This Row],[pi_email]]))</f>
        <v/>
      </c>
      <c r="O1999" s="78" t="s">
        <v>753</v>
      </c>
      <c r="P1999" s="78">
        <v>2</v>
      </c>
      <c r="Q1999" s="78">
        <v>1.5</v>
      </c>
      <c r="R1999" s="79">
        <v>0</v>
      </c>
      <c r="S1999" s="79">
        <v>4000</v>
      </c>
      <c r="T1999" s="79">
        <v>0</v>
      </c>
      <c r="U1999" s="80">
        <v>135593</v>
      </c>
      <c r="V1999" s="78">
        <v>0</v>
      </c>
      <c r="W1999" s="78">
        <v>4</v>
      </c>
      <c r="X1999" s="11" t="str">
        <f ca="1">IF(ISBLANK(BudgetsQTable[[#This Row],[budg_seq_yr]]),"FY"&amp;fiscalyear,"FY"&amp;fiscalyear-1+BudgetsQTable[[#This Row],[budg_seq_yr]])</f>
        <v>FY21</v>
      </c>
      <c r="Y1999" s="79">
        <v>135593</v>
      </c>
      <c r="Z1999" s="78" t="s">
        <v>2818</v>
      </c>
      <c r="AA1999" s="78" t="s">
        <v>476</v>
      </c>
      <c r="AB1999" s="76" t="s">
        <v>2821</v>
      </c>
      <c r="AC1999" s="78" t="s">
        <v>2832</v>
      </c>
    </row>
    <row r="2000" spans="1:29" x14ac:dyDescent="0.35">
      <c r="A2000" s="10" t="s">
        <v>4421</v>
      </c>
      <c r="B2000" s="76" t="s">
        <v>2834</v>
      </c>
      <c r="C2000" s="76">
        <f>C1999+(BudgetsQTable[[#This Row],[lead]]&lt;&gt;K1999)</f>
        <v>248</v>
      </c>
      <c r="D2000" s="76">
        <f>D1999*(BudgetsQTable[[#This Row],[lead]]=K1999)+(BudgetsQTable[[#This Row],[prop_id]]&lt;&gt;A1999)</f>
        <v>2</v>
      </c>
      <c r="E2000" s="77">
        <v>43005.613888888889</v>
      </c>
      <c r="F2000" s="78" t="s">
        <v>2817</v>
      </c>
      <c r="G2000" s="78" t="s">
        <v>2818</v>
      </c>
      <c r="H2000" s="78" t="s">
        <v>476</v>
      </c>
      <c r="I2000" s="76" t="s">
        <v>727</v>
      </c>
      <c r="J2000" s="76" t="s">
        <v>4424</v>
      </c>
      <c r="K2000" s="78" t="s">
        <v>2041</v>
      </c>
      <c r="L2000" s="7" t="str">
        <f>IF(BudgetsQTable[[#This Row],[pi_last_name]]=" ","",HYPERLINK("https://www.ejacket.nsf.gov/ej/showProposal.do?Continue=Y&amp;ID="&amp;BudgetsQTable[[#This Row],[prop_id]],BudgetsQTable[[#This Row],[prop_id]]))</f>
        <v>1763792</v>
      </c>
      <c r="M2000" s="78" t="s">
        <v>4422</v>
      </c>
      <c r="N2000" s="7" t="str">
        <f>IF(BudgetsQTable[[#This Row],[pi_last_name]]=" ","",HYPERLINK("mailto:"&amp;BudgetsQTable[[#This Row],[pi_email]]&amp;"&amp;subject=Your NSF Proposal:  "&amp;BudgetsQTable[[#This Row],[prop_id]],BudgetsQTable[[#This Row],[pi_email]]))</f>
        <v>vhonavar@ist.psu.edu</v>
      </c>
      <c r="O2000" s="78" t="s">
        <v>2929</v>
      </c>
      <c r="P2000" s="78"/>
      <c r="Q2000" s="78"/>
      <c r="R2000" s="79"/>
      <c r="S2000" s="79"/>
      <c r="T2000" s="79"/>
      <c r="U2000" s="80"/>
      <c r="V2000" s="78">
        <v>0</v>
      </c>
      <c r="W2000" s="78"/>
      <c r="X2000" s="11" t="str">
        <f ca="1">IF(ISBLANK(BudgetsQTable[[#This Row],[budg_seq_yr]]),"FY"&amp;fiscalyear,"FY"&amp;fiscalyear-1+BudgetsQTable[[#This Row],[budg_seq_yr]])</f>
        <v>FY18</v>
      </c>
      <c r="Y2000" s="79">
        <v>679036</v>
      </c>
      <c r="Z2000" s="78" t="s">
        <v>2818</v>
      </c>
      <c r="AA2000" s="78" t="s">
        <v>476</v>
      </c>
      <c r="AB2000" s="76" t="s">
        <v>2821</v>
      </c>
      <c r="AC2000" s="78" t="s">
        <v>2832</v>
      </c>
    </row>
    <row r="2001" spans="1:29" x14ac:dyDescent="0.35">
      <c r="A2001" s="10" t="s">
        <v>4421</v>
      </c>
      <c r="B2001" s="76" t="s">
        <v>2834</v>
      </c>
      <c r="C2001" s="76">
        <f>C2000+(BudgetsQTable[[#This Row],[lead]]&lt;&gt;K2000)</f>
        <v>248</v>
      </c>
      <c r="D2001" s="76">
        <f>D2000*(BudgetsQTable[[#This Row],[lead]]=K2000)+(BudgetsQTable[[#This Row],[prop_id]]&lt;&gt;A2000)</f>
        <v>2</v>
      </c>
      <c r="E2001" s="77">
        <v>43005.613888888889</v>
      </c>
      <c r="F2001" s="78" t="s">
        <v>2817</v>
      </c>
      <c r="G2001" s="78" t="s">
        <v>2818</v>
      </c>
      <c r="H2001" s="78" t="s">
        <v>476</v>
      </c>
      <c r="I2001" s="76" t="s">
        <v>727</v>
      </c>
      <c r="J2001" s="76" t="s">
        <v>753</v>
      </c>
      <c r="K2001" s="78" t="s">
        <v>2041</v>
      </c>
      <c r="L2001" s="7" t="str">
        <f>IF(BudgetsQTable[[#This Row],[pi_last_name]]=" ","",HYPERLINK("https://www.ejacket.nsf.gov/ej/showProposal.do?Continue=Y&amp;ID="&amp;BudgetsQTable[[#This Row],[prop_id]],BudgetsQTable[[#This Row],[prop_id]]))</f>
        <v/>
      </c>
      <c r="M2001" s="78" t="s">
        <v>753</v>
      </c>
      <c r="N2001" s="7" t="str">
        <f>IF(BudgetsQTable[[#This Row],[pi_last_name]]=" ","",HYPERLINK("mailto:"&amp;BudgetsQTable[[#This Row],[pi_email]]&amp;"&amp;subject=Your NSF Proposal:  "&amp;BudgetsQTable[[#This Row],[prop_id]],BudgetsQTable[[#This Row],[pi_email]]))</f>
        <v/>
      </c>
      <c r="O2001" s="78" t="s">
        <v>753</v>
      </c>
      <c r="P2001" s="78">
        <v>1</v>
      </c>
      <c r="Q2001" s="78">
        <v>0.5</v>
      </c>
      <c r="R2001" s="79">
        <v>0</v>
      </c>
      <c r="S2001" s="79">
        <v>3000</v>
      </c>
      <c r="T2001" s="79">
        <v>0</v>
      </c>
      <c r="U2001" s="80">
        <v>114598</v>
      </c>
      <c r="V2001" s="78">
        <v>0</v>
      </c>
      <c r="W2001" s="78">
        <v>1</v>
      </c>
      <c r="X2001" s="11" t="str">
        <f ca="1">IF(ISBLANK(BudgetsQTable[[#This Row],[budg_seq_yr]]),"FY"&amp;fiscalyear,"FY"&amp;fiscalyear-1+BudgetsQTable[[#This Row],[budg_seq_yr]])</f>
        <v>FY18</v>
      </c>
      <c r="Y2001" s="79">
        <v>114598</v>
      </c>
      <c r="Z2001" s="78" t="s">
        <v>2818</v>
      </c>
      <c r="AA2001" s="78" t="s">
        <v>476</v>
      </c>
      <c r="AB2001" s="76" t="s">
        <v>2821</v>
      </c>
      <c r="AC2001" s="78" t="s">
        <v>2832</v>
      </c>
    </row>
    <row r="2002" spans="1:29" x14ac:dyDescent="0.35">
      <c r="A2002" s="10" t="s">
        <v>4421</v>
      </c>
      <c r="B2002" s="76" t="s">
        <v>2834</v>
      </c>
      <c r="C2002" s="76">
        <f>C2001+(BudgetsQTable[[#This Row],[lead]]&lt;&gt;K2001)</f>
        <v>248</v>
      </c>
      <c r="D2002" s="76">
        <f>D2001*(BudgetsQTable[[#This Row],[lead]]=K2001)+(BudgetsQTable[[#This Row],[prop_id]]&lt;&gt;A2001)</f>
        <v>2</v>
      </c>
      <c r="E2002" s="77">
        <v>43005.613888888889</v>
      </c>
      <c r="F2002" s="78" t="s">
        <v>2817</v>
      </c>
      <c r="G2002" s="78" t="s">
        <v>2818</v>
      </c>
      <c r="H2002" s="78" t="s">
        <v>476</v>
      </c>
      <c r="I2002" s="76" t="s">
        <v>727</v>
      </c>
      <c r="J2002" s="76" t="s">
        <v>753</v>
      </c>
      <c r="K2002" s="78" t="s">
        <v>2041</v>
      </c>
      <c r="L2002" s="7" t="str">
        <f>IF(BudgetsQTable[[#This Row],[pi_last_name]]=" ","",HYPERLINK("https://www.ejacket.nsf.gov/ej/showProposal.do?Continue=Y&amp;ID="&amp;BudgetsQTable[[#This Row],[prop_id]],BudgetsQTable[[#This Row],[prop_id]]))</f>
        <v/>
      </c>
      <c r="M2002" s="78" t="s">
        <v>753</v>
      </c>
      <c r="N2002" s="7" t="str">
        <f>IF(BudgetsQTable[[#This Row],[pi_last_name]]=" ","",HYPERLINK("mailto:"&amp;BudgetsQTable[[#This Row],[pi_email]]&amp;"&amp;subject=Your NSF Proposal:  "&amp;BudgetsQTable[[#This Row],[prop_id]],BudgetsQTable[[#This Row],[pi_email]]))</f>
        <v/>
      </c>
      <c r="O2002" s="78" t="s">
        <v>753</v>
      </c>
      <c r="P2002" s="78">
        <v>1</v>
      </c>
      <c r="Q2002" s="78">
        <v>0.5</v>
      </c>
      <c r="R2002" s="79">
        <v>0</v>
      </c>
      <c r="S2002" s="79">
        <v>3000</v>
      </c>
      <c r="T2002" s="79">
        <v>0</v>
      </c>
      <c r="U2002" s="80">
        <v>188024</v>
      </c>
      <c r="V2002" s="78">
        <v>0</v>
      </c>
      <c r="W2002" s="78">
        <v>2</v>
      </c>
      <c r="X2002" s="11" t="str">
        <f ca="1">IF(ISBLANK(BudgetsQTable[[#This Row],[budg_seq_yr]]),"FY"&amp;fiscalyear,"FY"&amp;fiscalyear-1+BudgetsQTable[[#This Row],[budg_seq_yr]])</f>
        <v>FY19</v>
      </c>
      <c r="Y2002" s="79">
        <v>188024</v>
      </c>
      <c r="Z2002" s="78" t="s">
        <v>2818</v>
      </c>
      <c r="AA2002" s="78" t="s">
        <v>476</v>
      </c>
      <c r="AB2002" s="76" t="s">
        <v>2821</v>
      </c>
      <c r="AC2002" s="78" t="s">
        <v>2832</v>
      </c>
    </row>
    <row r="2003" spans="1:29" x14ac:dyDescent="0.35">
      <c r="A2003" s="10" t="s">
        <v>4421</v>
      </c>
      <c r="B2003" s="76" t="s">
        <v>2834</v>
      </c>
      <c r="C2003" s="76">
        <f>C2002+(BudgetsQTable[[#This Row],[lead]]&lt;&gt;K2002)</f>
        <v>248</v>
      </c>
      <c r="D2003" s="76">
        <f>D2002*(BudgetsQTable[[#This Row],[lead]]=K2002)+(BudgetsQTable[[#This Row],[prop_id]]&lt;&gt;A2002)</f>
        <v>2</v>
      </c>
      <c r="E2003" s="77">
        <v>43005.613888888889</v>
      </c>
      <c r="F2003" s="78" t="s">
        <v>2817</v>
      </c>
      <c r="G2003" s="78" t="s">
        <v>2818</v>
      </c>
      <c r="H2003" s="78" t="s">
        <v>476</v>
      </c>
      <c r="I2003" s="76" t="s">
        <v>727</v>
      </c>
      <c r="J2003" s="76" t="s">
        <v>753</v>
      </c>
      <c r="K2003" s="78" t="s">
        <v>2041</v>
      </c>
      <c r="L2003" s="7" t="str">
        <f>IF(BudgetsQTable[[#This Row],[pi_last_name]]=" ","",HYPERLINK("https://www.ejacket.nsf.gov/ej/showProposal.do?Continue=Y&amp;ID="&amp;BudgetsQTable[[#This Row],[prop_id]],BudgetsQTable[[#This Row],[prop_id]]))</f>
        <v/>
      </c>
      <c r="M2003" s="78" t="s">
        <v>753</v>
      </c>
      <c r="N2003" s="7" t="str">
        <f>IF(BudgetsQTable[[#This Row],[pi_last_name]]=" ","",HYPERLINK("mailto:"&amp;BudgetsQTable[[#This Row],[pi_email]]&amp;"&amp;subject=Your NSF Proposal:  "&amp;BudgetsQTable[[#This Row],[prop_id]],BudgetsQTable[[#This Row],[pi_email]]))</f>
        <v/>
      </c>
      <c r="O2003" s="78" t="s">
        <v>753</v>
      </c>
      <c r="P2003" s="78">
        <v>1</v>
      </c>
      <c r="Q2003" s="78">
        <v>0.5</v>
      </c>
      <c r="R2003" s="79">
        <v>0</v>
      </c>
      <c r="S2003" s="79">
        <v>3000</v>
      </c>
      <c r="T2003" s="79">
        <v>0</v>
      </c>
      <c r="U2003" s="80">
        <v>188115</v>
      </c>
      <c r="V2003" s="78">
        <v>0</v>
      </c>
      <c r="W2003" s="78">
        <v>3</v>
      </c>
      <c r="X2003" s="11" t="str">
        <f ca="1">IF(ISBLANK(BudgetsQTable[[#This Row],[budg_seq_yr]]),"FY"&amp;fiscalyear,"FY"&amp;fiscalyear-1+BudgetsQTable[[#This Row],[budg_seq_yr]])</f>
        <v>FY20</v>
      </c>
      <c r="Y2003" s="79">
        <v>188115</v>
      </c>
      <c r="Z2003" s="78" t="s">
        <v>2818</v>
      </c>
      <c r="AA2003" s="78" t="s">
        <v>476</v>
      </c>
      <c r="AB2003" s="76" t="s">
        <v>2821</v>
      </c>
      <c r="AC2003" s="78" t="s">
        <v>2832</v>
      </c>
    </row>
    <row r="2004" spans="1:29" x14ac:dyDescent="0.35">
      <c r="A2004" s="10" t="s">
        <v>4421</v>
      </c>
      <c r="B2004" s="76" t="s">
        <v>2834</v>
      </c>
      <c r="C2004" s="76">
        <f>C2003+(BudgetsQTable[[#This Row],[lead]]&lt;&gt;K2003)</f>
        <v>248</v>
      </c>
      <c r="D2004" s="76">
        <f>D2003*(BudgetsQTable[[#This Row],[lead]]=K2003)+(BudgetsQTable[[#This Row],[prop_id]]&lt;&gt;A2003)</f>
        <v>2</v>
      </c>
      <c r="E2004" s="77">
        <v>43005.613888888889</v>
      </c>
      <c r="F2004" s="78" t="s">
        <v>2817</v>
      </c>
      <c r="G2004" s="78" t="s">
        <v>2818</v>
      </c>
      <c r="H2004" s="78" t="s">
        <v>476</v>
      </c>
      <c r="I2004" s="76" t="s">
        <v>727</v>
      </c>
      <c r="J2004" s="76" t="s">
        <v>753</v>
      </c>
      <c r="K2004" s="78" t="s">
        <v>2041</v>
      </c>
      <c r="L2004" s="7" t="str">
        <f>IF(BudgetsQTable[[#This Row],[pi_last_name]]=" ","",HYPERLINK("https://www.ejacket.nsf.gov/ej/showProposal.do?Continue=Y&amp;ID="&amp;BudgetsQTable[[#This Row],[prop_id]],BudgetsQTable[[#This Row],[prop_id]]))</f>
        <v/>
      </c>
      <c r="M2004" s="78" t="s">
        <v>753</v>
      </c>
      <c r="N2004" s="7" t="str">
        <f>IF(BudgetsQTable[[#This Row],[pi_last_name]]=" ","",HYPERLINK("mailto:"&amp;BudgetsQTable[[#This Row],[pi_email]]&amp;"&amp;subject=Your NSF Proposal:  "&amp;BudgetsQTable[[#This Row],[prop_id]],BudgetsQTable[[#This Row],[pi_email]]))</f>
        <v/>
      </c>
      <c r="O2004" s="78" t="s">
        <v>753</v>
      </c>
      <c r="P2004" s="78">
        <v>1</v>
      </c>
      <c r="Q2004" s="78">
        <v>0.5</v>
      </c>
      <c r="R2004" s="79">
        <v>0</v>
      </c>
      <c r="S2004" s="79">
        <v>0</v>
      </c>
      <c r="T2004" s="79">
        <v>0</v>
      </c>
      <c r="U2004" s="80">
        <v>188299</v>
      </c>
      <c r="V2004" s="78">
        <v>0</v>
      </c>
      <c r="W2004" s="78">
        <v>4</v>
      </c>
      <c r="X2004" s="11" t="str">
        <f ca="1">IF(ISBLANK(BudgetsQTable[[#This Row],[budg_seq_yr]]),"FY"&amp;fiscalyear,"FY"&amp;fiscalyear-1+BudgetsQTable[[#This Row],[budg_seq_yr]])</f>
        <v>FY21</v>
      </c>
      <c r="Y2004" s="79">
        <v>188299</v>
      </c>
      <c r="Z2004" s="78" t="s">
        <v>2818</v>
      </c>
      <c r="AA2004" s="78" t="s">
        <v>476</v>
      </c>
      <c r="AB2004" s="76" t="s">
        <v>2821</v>
      </c>
      <c r="AC2004" s="78" t="s">
        <v>2832</v>
      </c>
    </row>
    <row r="2005" spans="1:29" x14ac:dyDescent="0.35">
      <c r="A2005" s="10" t="s">
        <v>2052</v>
      </c>
      <c r="B2005" s="76" t="s">
        <v>2824</v>
      </c>
      <c r="C2005" s="76">
        <f>C2004+(BudgetsQTable[[#This Row],[lead]]&lt;&gt;K2004)</f>
        <v>249</v>
      </c>
      <c r="D2005" s="76">
        <f>D2004*(BudgetsQTable[[#This Row],[lead]]=K2004)+(BudgetsQTable[[#This Row],[prop_id]]&lt;&gt;A2004)</f>
        <v>1</v>
      </c>
      <c r="E2005" s="77">
        <v>43005.634722222225</v>
      </c>
      <c r="F2005" s="78" t="s">
        <v>2839</v>
      </c>
      <c r="G2005" s="78" t="s">
        <v>2840</v>
      </c>
      <c r="H2005" s="78" t="s">
        <v>464</v>
      </c>
      <c r="I2005" s="76" t="s">
        <v>1119</v>
      </c>
      <c r="J2005" s="76" t="s">
        <v>4427</v>
      </c>
      <c r="K2005" s="78" t="s">
        <v>2052</v>
      </c>
      <c r="L2005" s="7" t="str">
        <f>IF(BudgetsQTable[[#This Row],[pi_last_name]]=" ","",HYPERLINK("https://www.ejacket.nsf.gov/ej/showProposal.do?Continue=Y&amp;ID="&amp;BudgetsQTable[[#This Row],[prop_id]],BudgetsQTable[[#This Row],[prop_id]]))</f>
        <v>1763835</v>
      </c>
      <c r="M2005" s="78" t="s">
        <v>2053</v>
      </c>
      <c r="N2005" s="7" t="str">
        <f>IF(BudgetsQTable[[#This Row],[pi_last_name]]=" ","",HYPERLINK("mailto:"&amp;BudgetsQTable[[#This Row],[pi_email]]&amp;"&amp;subject=Your NSF Proposal:  "&amp;BudgetsQTable[[#This Row],[prop_id]],BudgetsQTable[[#This Row],[pi_email]]))</f>
        <v>cdietric@vt.edu</v>
      </c>
      <c r="O2005" s="78" t="s">
        <v>3384</v>
      </c>
      <c r="P2005" s="78"/>
      <c r="Q2005" s="78"/>
      <c r="R2005" s="79"/>
      <c r="S2005" s="79"/>
      <c r="T2005" s="79"/>
      <c r="U2005" s="80"/>
      <c r="V2005" s="78">
        <v>0</v>
      </c>
      <c r="W2005" s="78"/>
      <c r="X2005" s="11" t="str">
        <f ca="1">IF(ISBLANK(BudgetsQTable[[#This Row],[budg_seq_yr]]),"FY"&amp;fiscalyear,"FY"&amp;fiscalyear-1+BudgetsQTable[[#This Row],[budg_seq_yr]])</f>
        <v>FY18</v>
      </c>
      <c r="Y2005" s="79">
        <v>1006931</v>
      </c>
      <c r="Z2005" s="78" t="s">
        <v>2840</v>
      </c>
      <c r="AA2005" s="78" t="s">
        <v>464</v>
      </c>
      <c r="AB2005" s="76" t="s">
        <v>2821</v>
      </c>
      <c r="AC2005" s="78"/>
    </row>
    <row r="2006" spans="1:29" x14ac:dyDescent="0.35">
      <c r="A2006" s="10" t="s">
        <v>2052</v>
      </c>
      <c r="B2006" s="76" t="s">
        <v>2824</v>
      </c>
      <c r="C2006" s="76">
        <f>C2005+(BudgetsQTable[[#This Row],[lead]]&lt;&gt;K2005)</f>
        <v>249</v>
      </c>
      <c r="D2006" s="76">
        <f>D2005*(BudgetsQTable[[#This Row],[lead]]=K2005)+(BudgetsQTable[[#This Row],[prop_id]]&lt;&gt;A2005)</f>
        <v>1</v>
      </c>
      <c r="E2006" s="77">
        <v>43005.634722222225</v>
      </c>
      <c r="F2006" s="78" t="s">
        <v>2839</v>
      </c>
      <c r="G2006" s="78" t="s">
        <v>2840</v>
      </c>
      <c r="H2006" s="78" t="s">
        <v>464</v>
      </c>
      <c r="I2006" s="76" t="s">
        <v>1119</v>
      </c>
      <c r="J2006" s="76" t="s">
        <v>753</v>
      </c>
      <c r="K2006" s="78" t="s">
        <v>2052</v>
      </c>
      <c r="L2006" s="7" t="str">
        <f>IF(BudgetsQTable[[#This Row],[pi_last_name]]=" ","",HYPERLINK("https://www.ejacket.nsf.gov/ej/showProposal.do?Continue=Y&amp;ID="&amp;BudgetsQTable[[#This Row],[prop_id]],BudgetsQTable[[#This Row],[prop_id]]))</f>
        <v/>
      </c>
      <c r="M2006" s="78" t="s">
        <v>753</v>
      </c>
      <c r="N2006" s="7" t="str">
        <f>IF(BudgetsQTable[[#This Row],[pi_last_name]]=" ","",HYPERLINK("mailto:"&amp;BudgetsQTable[[#This Row],[pi_email]]&amp;"&amp;subject=Your NSF Proposal:  "&amp;BudgetsQTable[[#This Row],[prop_id]],BudgetsQTable[[#This Row],[pi_email]]))</f>
        <v/>
      </c>
      <c r="O2006" s="78" t="s">
        <v>753</v>
      </c>
      <c r="P2006" s="78">
        <v>4</v>
      </c>
      <c r="Q2006" s="78">
        <v>1.5</v>
      </c>
      <c r="R2006" s="79">
        <v>0</v>
      </c>
      <c r="S2006" s="79">
        <v>0</v>
      </c>
      <c r="T2006" s="79">
        <v>0</v>
      </c>
      <c r="U2006" s="80">
        <v>327929</v>
      </c>
      <c r="V2006" s="78">
        <v>0</v>
      </c>
      <c r="W2006" s="78">
        <v>1</v>
      </c>
      <c r="X2006" s="11" t="str">
        <f ca="1">IF(ISBLANK(BudgetsQTable[[#This Row],[budg_seq_yr]]),"FY"&amp;fiscalyear,"FY"&amp;fiscalyear-1+BudgetsQTable[[#This Row],[budg_seq_yr]])</f>
        <v>FY18</v>
      </c>
      <c r="Y2006" s="79">
        <v>327929</v>
      </c>
      <c r="Z2006" s="78" t="s">
        <v>2840</v>
      </c>
      <c r="AA2006" s="78" t="s">
        <v>464</v>
      </c>
      <c r="AB2006" s="76" t="s">
        <v>2821</v>
      </c>
      <c r="AC2006" s="78"/>
    </row>
    <row r="2007" spans="1:29" x14ac:dyDescent="0.35">
      <c r="A2007" s="10" t="s">
        <v>2052</v>
      </c>
      <c r="B2007" s="76" t="s">
        <v>2824</v>
      </c>
      <c r="C2007" s="76">
        <f>C2006+(BudgetsQTable[[#This Row],[lead]]&lt;&gt;K2006)</f>
        <v>249</v>
      </c>
      <c r="D2007" s="76">
        <f>D2006*(BudgetsQTable[[#This Row],[lead]]=K2006)+(BudgetsQTable[[#This Row],[prop_id]]&lt;&gt;A2006)</f>
        <v>1</v>
      </c>
      <c r="E2007" s="77">
        <v>43005.634722222225</v>
      </c>
      <c r="F2007" s="78" t="s">
        <v>2839</v>
      </c>
      <c r="G2007" s="78" t="s">
        <v>2840</v>
      </c>
      <c r="H2007" s="78" t="s">
        <v>464</v>
      </c>
      <c r="I2007" s="76" t="s">
        <v>1119</v>
      </c>
      <c r="J2007" s="76" t="s">
        <v>753</v>
      </c>
      <c r="K2007" s="78" t="s">
        <v>2052</v>
      </c>
      <c r="L2007" s="7" t="str">
        <f>IF(BudgetsQTable[[#This Row],[pi_last_name]]=" ","",HYPERLINK("https://www.ejacket.nsf.gov/ej/showProposal.do?Continue=Y&amp;ID="&amp;BudgetsQTable[[#This Row],[prop_id]],BudgetsQTable[[#This Row],[prop_id]]))</f>
        <v/>
      </c>
      <c r="M2007" s="78" t="s">
        <v>753</v>
      </c>
      <c r="N2007" s="7" t="str">
        <f>IF(BudgetsQTable[[#This Row],[pi_last_name]]=" ","",HYPERLINK("mailto:"&amp;BudgetsQTable[[#This Row],[pi_email]]&amp;"&amp;subject=Your NSF Proposal:  "&amp;BudgetsQTable[[#This Row],[prop_id]],BudgetsQTable[[#This Row],[pi_email]]))</f>
        <v/>
      </c>
      <c r="O2007" s="78" t="s">
        <v>753</v>
      </c>
      <c r="P2007" s="78">
        <v>4</v>
      </c>
      <c r="Q2007" s="78">
        <v>1.5</v>
      </c>
      <c r="R2007" s="79">
        <v>0</v>
      </c>
      <c r="S2007" s="79">
        <v>0</v>
      </c>
      <c r="T2007" s="79">
        <v>0</v>
      </c>
      <c r="U2007" s="80">
        <v>333262</v>
      </c>
      <c r="V2007" s="78">
        <v>0</v>
      </c>
      <c r="W2007" s="78">
        <v>2</v>
      </c>
      <c r="X2007" s="11" t="str">
        <f ca="1">IF(ISBLANK(BudgetsQTable[[#This Row],[budg_seq_yr]]),"FY"&amp;fiscalyear,"FY"&amp;fiscalyear-1+BudgetsQTable[[#This Row],[budg_seq_yr]])</f>
        <v>FY19</v>
      </c>
      <c r="Y2007" s="79">
        <v>333262</v>
      </c>
      <c r="Z2007" s="78" t="s">
        <v>2840</v>
      </c>
      <c r="AA2007" s="78" t="s">
        <v>464</v>
      </c>
      <c r="AB2007" s="76" t="s">
        <v>2821</v>
      </c>
      <c r="AC2007" s="78"/>
    </row>
    <row r="2008" spans="1:29" x14ac:dyDescent="0.35">
      <c r="A2008" s="10" t="s">
        <v>2052</v>
      </c>
      <c r="B2008" s="76" t="s">
        <v>2824</v>
      </c>
      <c r="C2008" s="76">
        <f>C2007+(BudgetsQTable[[#This Row],[lead]]&lt;&gt;K2007)</f>
        <v>249</v>
      </c>
      <c r="D2008" s="76">
        <f>D2007*(BudgetsQTable[[#This Row],[lead]]=K2007)+(BudgetsQTable[[#This Row],[prop_id]]&lt;&gt;A2007)</f>
        <v>1</v>
      </c>
      <c r="E2008" s="77">
        <v>43005.634722222225</v>
      </c>
      <c r="F2008" s="78" t="s">
        <v>2839</v>
      </c>
      <c r="G2008" s="78" t="s">
        <v>2840</v>
      </c>
      <c r="H2008" s="78" t="s">
        <v>464</v>
      </c>
      <c r="I2008" s="76" t="s">
        <v>1119</v>
      </c>
      <c r="J2008" s="76" t="s">
        <v>753</v>
      </c>
      <c r="K2008" s="78" t="s">
        <v>2052</v>
      </c>
      <c r="L2008" s="7" t="str">
        <f>IF(BudgetsQTable[[#This Row],[pi_last_name]]=" ","",HYPERLINK("https://www.ejacket.nsf.gov/ej/showProposal.do?Continue=Y&amp;ID="&amp;BudgetsQTable[[#This Row],[prop_id]],BudgetsQTable[[#This Row],[prop_id]]))</f>
        <v/>
      </c>
      <c r="M2008" s="78" t="s">
        <v>753</v>
      </c>
      <c r="N2008" s="7" t="str">
        <f>IF(BudgetsQTable[[#This Row],[pi_last_name]]=" ","",HYPERLINK("mailto:"&amp;BudgetsQTable[[#This Row],[pi_email]]&amp;"&amp;subject=Your NSF Proposal:  "&amp;BudgetsQTable[[#This Row],[prop_id]],BudgetsQTable[[#This Row],[pi_email]]))</f>
        <v/>
      </c>
      <c r="O2008" s="78" t="s">
        <v>753</v>
      </c>
      <c r="P2008" s="78">
        <v>4</v>
      </c>
      <c r="Q2008" s="78">
        <v>1.5</v>
      </c>
      <c r="R2008" s="79">
        <v>0</v>
      </c>
      <c r="S2008" s="79">
        <v>0</v>
      </c>
      <c r="T2008" s="79">
        <v>0</v>
      </c>
      <c r="U2008" s="80">
        <v>345740</v>
      </c>
      <c r="V2008" s="78">
        <v>0</v>
      </c>
      <c r="W2008" s="78">
        <v>3</v>
      </c>
      <c r="X2008" s="11" t="str">
        <f ca="1">IF(ISBLANK(BudgetsQTable[[#This Row],[budg_seq_yr]]),"FY"&amp;fiscalyear,"FY"&amp;fiscalyear-1+BudgetsQTable[[#This Row],[budg_seq_yr]])</f>
        <v>FY20</v>
      </c>
      <c r="Y2008" s="79">
        <v>345740</v>
      </c>
      <c r="Z2008" s="78" t="s">
        <v>2840</v>
      </c>
      <c r="AA2008" s="78" t="s">
        <v>464</v>
      </c>
      <c r="AB2008" s="76" t="s">
        <v>2821</v>
      </c>
      <c r="AC2008" s="78"/>
    </row>
    <row r="2009" spans="1:29" x14ac:dyDescent="0.35">
      <c r="A2009" s="10" t="s">
        <v>4428</v>
      </c>
      <c r="B2009" s="76" t="s">
        <v>2834</v>
      </c>
      <c r="C2009" s="76">
        <f>C2008+(BudgetsQTable[[#This Row],[lead]]&lt;&gt;K2008)</f>
        <v>249</v>
      </c>
      <c r="D2009" s="76">
        <f>D2008*(BudgetsQTable[[#This Row],[lead]]=K2008)+(BudgetsQTable[[#This Row],[prop_id]]&lt;&gt;A2008)</f>
        <v>2</v>
      </c>
      <c r="E2009" s="77">
        <v>43005.380555555559</v>
      </c>
      <c r="F2009" s="78" t="s">
        <v>2839</v>
      </c>
      <c r="G2009" s="78" t="s">
        <v>2840</v>
      </c>
      <c r="H2009" s="78" t="s">
        <v>464</v>
      </c>
      <c r="I2009" s="76" t="s">
        <v>1119</v>
      </c>
      <c r="J2009" s="76" t="s">
        <v>4431</v>
      </c>
      <c r="K2009" s="78" t="s">
        <v>2052</v>
      </c>
      <c r="L2009" s="7" t="str">
        <f>IF(BudgetsQTable[[#This Row],[pi_last_name]]=" ","",HYPERLINK("https://www.ejacket.nsf.gov/ej/showProposal.do?Continue=Y&amp;ID="&amp;BudgetsQTable[[#This Row],[prop_id]],BudgetsQTable[[#This Row],[prop_id]]))</f>
        <v>1763457</v>
      </c>
      <c r="M2009" s="78" t="s">
        <v>1857</v>
      </c>
      <c r="N2009" s="7" t="str">
        <f>IF(BudgetsQTable[[#This Row],[pi_last_name]]=" ","",HYPERLINK("mailto:"&amp;BudgetsQTable[[#This Row],[pi_email]]&amp;"&amp;subject=Your NSF Proposal:  "&amp;BudgetsQTable[[#This Row],[prop_id]],BudgetsQTable[[#This Row],[pi_email]]))</f>
        <v>seungmokim@georgiasouthern.edu</v>
      </c>
      <c r="O2009" s="78" t="s">
        <v>4029</v>
      </c>
      <c r="P2009" s="78"/>
      <c r="Q2009" s="78"/>
      <c r="R2009" s="79"/>
      <c r="S2009" s="79"/>
      <c r="T2009" s="79"/>
      <c r="U2009" s="80"/>
      <c r="V2009" s="78">
        <v>0</v>
      </c>
      <c r="W2009" s="78"/>
      <c r="X2009" s="11" t="str">
        <f ca="1">IF(ISBLANK(BudgetsQTable[[#This Row],[budg_seq_yr]]),"FY"&amp;fiscalyear,"FY"&amp;fiscalyear-1+BudgetsQTable[[#This Row],[budg_seq_yr]])</f>
        <v>FY18</v>
      </c>
      <c r="Y2009" s="79">
        <v>192231</v>
      </c>
      <c r="Z2009" s="78" t="s">
        <v>2840</v>
      </c>
      <c r="AA2009" s="78" t="s">
        <v>464</v>
      </c>
      <c r="AB2009" s="76" t="s">
        <v>2821</v>
      </c>
      <c r="AC2009" s="78"/>
    </row>
    <row r="2010" spans="1:29" x14ac:dyDescent="0.35">
      <c r="A2010" s="10" t="s">
        <v>4428</v>
      </c>
      <c r="B2010" s="76" t="s">
        <v>2834</v>
      </c>
      <c r="C2010" s="76">
        <f>C2009+(BudgetsQTable[[#This Row],[lead]]&lt;&gt;K2009)</f>
        <v>249</v>
      </c>
      <c r="D2010" s="76">
        <f>D2009*(BudgetsQTable[[#This Row],[lead]]=K2009)+(BudgetsQTable[[#This Row],[prop_id]]&lt;&gt;A2009)</f>
        <v>2</v>
      </c>
      <c r="E2010" s="77">
        <v>43005.380555555559</v>
      </c>
      <c r="F2010" s="78" t="s">
        <v>2839</v>
      </c>
      <c r="G2010" s="78" t="s">
        <v>2840</v>
      </c>
      <c r="H2010" s="78" t="s">
        <v>464</v>
      </c>
      <c r="I2010" s="76" t="s">
        <v>1119</v>
      </c>
      <c r="J2010" s="76" t="s">
        <v>753</v>
      </c>
      <c r="K2010" s="78" t="s">
        <v>2052</v>
      </c>
      <c r="L2010" s="7" t="str">
        <f>IF(BudgetsQTable[[#This Row],[pi_last_name]]=" ","",HYPERLINK("https://www.ejacket.nsf.gov/ej/showProposal.do?Continue=Y&amp;ID="&amp;BudgetsQTable[[#This Row],[prop_id]],BudgetsQTable[[#This Row],[prop_id]]))</f>
        <v/>
      </c>
      <c r="M2010" s="78" t="s">
        <v>753</v>
      </c>
      <c r="N2010" s="7" t="str">
        <f>IF(BudgetsQTable[[#This Row],[pi_last_name]]=" ","",HYPERLINK("mailto:"&amp;BudgetsQTable[[#This Row],[pi_email]]&amp;"&amp;subject=Your NSF Proposal:  "&amp;BudgetsQTable[[#This Row],[prop_id]],BudgetsQTable[[#This Row],[pi_email]]))</f>
        <v/>
      </c>
      <c r="O2010" s="78" t="s">
        <v>753</v>
      </c>
      <c r="P2010" s="78">
        <v>1</v>
      </c>
      <c r="Q2010" s="78">
        <v>1</v>
      </c>
      <c r="R2010" s="79">
        <v>0</v>
      </c>
      <c r="S2010" s="79">
        <v>2000</v>
      </c>
      <c r="T2010" s="79">
        <v>0</v>
      </c>
      <c r="U2010" s="80">
        <v>62861</v>
      </c>
      <c r="V2010" s="78">
        <v>0</v>
      </c>
      <c r="W2010" s="78">
        <v>1</v>
      </c>
      <c r="X2010" s="11" t="str">
        <f ca="1">IF(ISBLANK(BudgetsQTable[[#This Row],[budg_seq_yr]]),"FY"&amp;fiscalyear,"FY"&amp;fiscalyear-1+BudgetsQTable[[#This Row],[budg_seq_yr]])</f>
        <v>FY18</v>
      </c>
      <c r="Y2010" s="79">
        <v>62861</v>
      </c>
      <c r="Z2010" s="78" t="s">
        <v>2840</v>
      </c>
      <c r="AA2010" s="78" t="s">
        <v>464</v>
      </c>
      <c r="AB2010" s="76" t="s">
        <v>2821</v>
      </c>
      <c r="AC2010" s="78"/>
    </row>
    <row r="2011" spans="1:29" x14ac:dyDescent="0.35">
      <c r="A2011" s="10" t="s">
        <v>4428</v>
      </c>
      <c r="B2011" s="76" t="s">
        <v>2834</v>
      </c>
      <c r="C2011" s="76">
        <f>C2010+(BudgetsQTable[[#This Row],[lead]]&lt;&gt;K2010)</f>
        <v>249</v>
      </c>
      <c r="D2011" s="76">
        <f>D2010*(BudgetsQTable[[#This Row],[lead]]=K2010)+(BudgetsQTable[[#This Row],[prop_id]]&lt;&gt;A2010)</f>
        <v>2</v>
      </c>
      <c r="E2011" s="77">
        <v>43005.380555555559</v>
      </c>
      <c r="F2011" s="78" t="s">
        <v>2839</v>
      </c>
      <c r="G2011" s="78" t="s">
        <v>2840</v>
      </c>
      <c r="H2011" s="78" t="s">
        <v>464</v>
      </c>
      <c r="I2011" s="76" t="s">
        <v>1119</v>
      </c>
      <c r="J2011" s="76" t="s">
        <v>753</v>
      </c>
      <c r="K2011" s="78" t="s">
        <v>2052</v>
      </c>
      <c r="L2011" s="7" t="str">
        <f>IF(BudgetsQTable[[#This Row],[pi_last_name]]=" ","",HYPERLINK("https://www.ejacket.nsf.gov/ej/showProposal.do?Continue=Y&amp;ID="&amp;BudgetsQTable[[#This Row],[prop_id]],BudgetsQTable[[#This Row],[prop_id]]))</f>
        <v/>
      </c>
      <c r="M2011" s="78" t="s">
        <v>753</v>
      </c>
      <c r="N2011" s="7" t="str">
        <f>IF(BudgetsQTable[[#This Row],[pi_last_name]]=" ","",HYPERLINK("mailto:"&amp;BudgetsQTable[[#This Row],[pi_email]]&amp;"&amp;subject=Your NSF Proposal:  "&amp;BudgetsQTable[[#This Row],[prop_id]],BudgetsQTable[[#This Row],[pi_email]]))</f>
        <v/>
      </c>
      <c r="O2011" s="78" t="s">
        <v>753</v>
      </c>
      <c r="P2011" s="78">
        <v>1</v>
      </c>
      <c r="Q2011" s="78">
        <v>1</v>
      </c>
      <c r="R2011" s="79">
        <v>0</v>
      </c>
      <c r="S2011" s="79">
        <v>2060</v>
      </c>
      <c r="T2011" s="79">
        <v>0</v>
      </c>
      <c r="U2011" s="80">
        <v>64061</v>
      </c>
      <c r="V2011" s="78">
        <v>0</v>
      </c>
      <c r="W2011" s="78">
        <v>2</v>
      </c>
      <c r="X2011" s="11" t="str">
        <f ca="1">IF(ISBLANK(BudgetsQTable[[#This Row],[budg_seq_yr]]),"FY"&amp;fiscalyear,"FY"&amp;fiscalyear-1+BudgetsQTable[[#This Row],[budg_seq_yr]])</f>
        <v>FY19</v>
      </c>
      <c r="Y2011" s="79">
        <v>64061</v>
      </c>
      <c r="Z2011" s="78" t="s">
        <v>2840</v>
      </c>
      <c r="AA2011" s="78" t="s">
        <v>464</v>
      </c>
      <c r="AB2011" s="76" t="s">
        <v>2821</v>
      </c>
      <c r="AC2011" s="78"/>
    </row>
    <row r="2012" spans="1:29" x14ac:dyDescent="0.35">
      <c r="A2012" s="10" t="s">
        <v>4428</v>
      </c>
      <c r="B2012" s="76" t="s">
        <v>2834</v>
      </c>
      <c r="C2012" s="76">
        <f>C2011+(BudgetsQTable[[#This Row],[lead]]&lt;&gt;K2011)</f>
        <v>249</v>
      </c>
      <c r="D2012" s="76">
        <f>D2011*(BudgetsQTable[[#This Row],[lead]]=K2011)+(BudgetsQTable[[#This Row],[prop_id]]&lt;&gt;A2011)</f>
        <v>2</v>
      </c>
      <c r="E2012" s="77">
        <v>43005.380555555559</v>
      </c>
      <c r="F2012" s="78" t="s">
        <v>2839</v>
      </c>
      <c r="G2012" s="78" t="s">
        <v>2840</v>
      </c>
      <c r="H2012" s="78" t="s">
        <v>464</v>
      </c>
      <c r="I2012" s="76" t="s">
        <v>1119</v>
      </c>
      <c r="J2012" s="76" t="s">
        <v>753</v>
      </c>
      <c r="K2012" s="78" t="s">
        <v>2052</v>
      </c>
      <c r="L2012" s="7" t="str">
        <f>IF(BudgetsQTable[[#This Row],[pi_last_name]]=" ","",HYPERLINK("https://www.ejacket.nsf.gov/ej/showProposal.do?Continue=Y&amp;ID="&amp;BudgetsQTable[[#This Row],[prop_id]],BudgetsQTable[[#This Row],[prop_id]]))</f>
        <v/>
      </c>
      <c r="M2012" s="78" t="s">
        <v>753</v>
      </c>
      <c r="N2012" s="7" t="str">
        <f>IF(BudgetsQTable[[#This Row],[pi_last_name]]=" ","",HYPERLINK("mailto:"&amp;BudgetsQTable[[#This Row],[pi_email]]&amp;"&amp;subject=Your NSF Proposal:  "&amp;BudgetsQTable[[#This Row],[prop_id]],BudgetsQTable[[#This Row],[pi_email]]))</f>
        <v/>
      </c>
      <c r="O2012" s="78" t="s">
        <v>753</v>
      </c>
      <c r="P2012" s="78">
        <v>1</v>
      </c>
      <c r="Q2012" s="78">
        <v>1</v>
      </c>
      <c r="R2012" s="79">
        <v>0</v>
      </c>
      <c r="S2012" s="79">
        <v>2122</v>
      </c>
      <c r="T2012" s="79">
        <v>0</v>
      </c>
      <c r="U2012" s="80">
        <v>65309</v>
      </c>
      <c r="V2012" s="78">
        <v>0</v>
      </c>
      <c r="W2012" s="78">
        <v>3</v>
      </c>
      <c r="X2012" s="11" t="str">
        <f ca="1">IF(ISBLANK(BudgetsQTable[[#This Row],[budg_seq_yr]]),"FY"&amp;fiscalyear,"FY"&amp;fiscalyear-1+BudgetsQTable[[#This Row],[budg_seq_yr]])</f>
        <v>FY20</v>
      </c>
      <c r="Y2012" s="79">
        <v>65309</v>
      </c>
      <c r="Z2012" s="78" t="s">
        <v>2840</v>
      </c>
      <c r="AA2012" s="78" t="s">
        <v>464</v>
      </c>
      <c r="AB2012" s="76" t="s">
        <v>2821</v>
      </c>
      <c r="AC2012" s="78"/>
    </row>
    <row r="2013" spans="1:29" x14ac:dyDescent="0.35">
      <c r="A2013" s="10" t="s">
        <v>2055</v>
      </c>
      <c r="B2013" s="76" t="s">
        <v>2863</v>
      </c>
      <c r="C2013" s="76">
        <f>C2012+(BudgetsQTable[[#This Row],[lead]]&lt;&gt;K2012)</f>
        <v>250</v>
      </c>
      <c r="D2013" s="76">
        <f>D2012*(BudgetsQTable[[#This Row],[lead]]=K2012)+(BudgetsQTable[[#This Row],[prop_id]]&lt;&gt;A2012)</f>
        <v>1</v>
      </c>
      <c r="E2013" s="77">
        <v>43005.634722222225</v>
      </c>
      <c r="F2013" s="78" t="s">
        <v>2839</v>
      </c>
      <c r="G2013" s="78" t="s">
        <v>2840</v>
      </c>
      <c r="H2013" s="78" t="s">
        <v>462</v>
      </c>
      <c r="I2013" s="76" t="s">
        <v>757</v>
      </c>
      <c r="J2013" s="76" t="s">
        <v>4434</v>
      </c>
      <c r="K2013" s="78" t="s">
        <v>2055</v>
      </c>
      <c r="L2013" s="7" t="str">
        <f>IF(BudgetsQTable[[#This Row],[pi_last_name]]=" ","",HYPERLINK("https://www.ejacket.nsf.gov/ej/showProposal.do?Continue=Y&amp;ID="&amp;BudgetsQTable[[#This Row],[prop_id]],BudgetsQTable[[#This Row],[prop_id]]))</f>
        <v>1763836</v>
      </c>
      <c r="M2013" s="78" t="s">
        <v>2056</v>
      </c>
      <c r="N2013" s="7" t="str">
        <f>IF(BudgetsQTable[[#This Row],[pi_last_name]]=" ","",HYPERLINK("mailto:"&amp;BudgetsQTable[[#This Row],[pi_email]]&amp;"&amp;subject=Your NSF Proposal:  "&amp;BudgetsQTable[[#This Row],[prop_id]],BudgetsQTable[[#This Row],[pi_email]]))</f>
        <v>w-hwu@illinois.edu</v>
      </c>
      <c r="O2013" s="78" t="s">
        <v>676</v>
      </c>
      <c r="P2013" s="78"/>
      <c r="Q2013" s="78"/>
      <c r="R2013" s="79"/>
      <c r="S2013" s="79"/>
      <c r="T2013" s="79"/>
      <c r="U2013" s="80"/>
      <c r="V2013" s="78">
        <v>0</v>
      </c>
      <c r="W2013" s="78"/>
      <c r="X2013" s="11" t="str">
        <f ca="1">IF(ISBLANK(BudgetsQTable[[#This Row],[budg_seq_yr]]),"FY"&amp;fiscalyear,"FY"&amp;fiscalyear-1+BudgetsQTable[[#This Row],[budg_seq_yr]])</f>
        <v>FY18</v>
      </c>
      <c r="Y2013" s="79">
        <v>1200000</v>
      </c>
      <c r="Z2013" s="78" t="s">
        <v>2840</v>
      </c>
      <c r="AA2013" s="78" t="s">
        <v>462</v>
      </c>
      <c r="AB2013" s="76" t="s">
        <v>2821</v>
      </c>
      <c r="AC2013" s="78" t="s">
        <v>485</v>
      </c>
    </row>
    <row r="2014" spans="1:29" x14ac:dyDescent="0.35">
      <c r="A2014" s="10" t="s">
        <v>2055</v>
      </c>
      <c r="B2014" s="76" t="s">
        <v>2863</v>
      </c>
      <c r="C2014" s="76">
        <f>C2013+(BudgetsQTable[[#This Row],[lead]]&lt;&gt;K2013)</f>
        <v>250</v>
      </c>
      <c r="D2014" s="76">
        <f>D2013*(BudgetsQTable[[#This Row],[lead]]=K2013)+(BudgetsQTable[[#This Row],[prop_id]]&lt;&gt;A2013)</f>
        <v>1</v>
      </c>
      <c r="E2014" s="77">
        <v>43005.634722222225</v>
      </c>
      <c r="F2014" s="78" t="s">
        <v>2839</v>
      </c>
      <c r="G2014" s="78" t="s">
        <v>2840</v>
      </c>
      <c r="H2014" s="78" t="s">
        <v>462</v>
      </c>
      <c r="I2014" s="76" t="s">
        <v>757</v>
      </c>
      <c r="J2014" s="76" t="s">
        <v>753</v>
      </c>
      <c r="K2014" s="78" t="s">
        <v>2055</v>
      </c>
      <c r="L2014" s="7" t="str">
        <f>IF(BudgetsQTable[[#This Row],[pi_last_name]]=" ","",HYPERLINK("https://www.ejacket.nsf.gov/ej/showProposal.do?Continue=Y&amp;ID="&amp;BudgetsQTable[[#This Row],[prop_id]],BudgetsQTable[[#This Row],[prop_id]]))</f>
        <v/>
      </c>
      <c r="M2014" s="78" t="s">
        <v>753</v>
      </c>
      <c r="N2014" s="7" t="str">
        <f>IF(BudgetsQTable[[#This Row],[pi_last_name]]=" ","",HYPERLINK("mailto:"&amp;BudgetsQTable[[#This Row],[pi_email]]&amp;"&amp;subject=Your NSF Proposal:  "&amp;BudgetsQTable[[#This Row],[prop_id]],BudgetsQTable[[#This Row],[pi_email]]))</f>
        <v/>
      </c>
      <c r="O2014" s="78" t="s">
        <v>753</v>
      </c>
      <c r="P2014" s="78">
        <v>4</v>
      </c>
      <c r="Q2014" s="78">
        <v>3</v>
      </c>
      <c r="R2014" s="79">
        <v>0</v>
      </c>
      <c r="S2014" s="79">
        <v>6000</v>
      </c>
      <c r="T2014" s="79">
        <v>0</v>
      </c>
      <c r="U2014" s="80">
        <v>287805</v>
      </c>
      <c r="V2014" s="78">
        <v>0</v>
      </c>
      <c r="W2014" s="78">
        <v>1</v>
      </c>
      <c r="X2014" s="11" t="str">
        <f ca="1">IF(ISBLANK(BudgetsQTable[[#This Row],[budg_seq_yr]]),"FY"&amp;fiscalyear,"FY"&amp;fiscalyear-1+BudgetsQTable[[#This Row],[budg_seq_yr]])</f>
        <v>FY18</v>
      </c>
      <c r="Y2014" s="79">
        <v>287805</v>
      </c>
      <c r="Z2014" s="78" t="s">
        <v>2840</v>
      </c>
      <c r="AA2014" s="78" t="s">
        <v>462</v>
      </c>
      <c r="AB2014" s="76" t="s">
        <v>2821</v>
      </c>
      <c r="AC2014" s="78" t="s">
        <v>485</v>
      </c>
    </row>
    <row r="2015" spans="1:29" x14ac:dyDescent="0.35">
      <c r="A2015" s="10" t="s">
        <v>2055</v>
      </c>
      <c r="B2015" s="76" t="s">
        <v>2863</v>
      </c>
      <c r="C2015" s="76">
        <f>C2014+(BudgetsQTable[[#This Row],[lead]]&lt;&gt;K2014)</f>
        <v>250</v>
      </c>
      <c r="D2015" s="76">
        <f>D2014*(BudgetsQTable[[#This Row],[lead]]=K2014)+(BudgetsQTable[[#This Row],[prop_id]]&lt;&gt;A2014)</f>
        <v>1</v>
      </c>
      <c r="E2015" s="77">
        <v>43005.634722222225</v>
      </c>
      <c r="F2015" s="78" t="s">
        <v>2839</v>
      </c>
      <c r="G2015" s="78" t="s">
        <v>2840</v>
      </c>
      <c r="H2015" s="78" t="s">
        <v>462</v>
      </c>
      <c r="I2015" s="76" t="s">
        <v>757</v>
      </c>
      <c r="J2015" s="76" t="s">
        <v>753</v>
      </c>
      <c r="K2015" s="78" t="s">
        <v>2055</v>
      </c>
      <c r="L2015" s="7" t="str">
        <f>IF(BudgetsQTable[[#This Row],[pi_last_name]]=" ","",HYPERLINK("https://www.ejacket.nsf.gov/ej/showProposal.do?Continue=Y&amp;ID="&amp;BudgetsQTable[[#This Row],[prop_id]],BudgetsQTable[[#This Row],[prop_id]]))</f>
        <v/>
      </c>
      <c r="M2015" s="78" t="s">
        <v>753</v>
      </c>
      <c r="N2015" s="7" t="str">
        <f>IF(BudgetsQTable[[#This Row],[pi_last_name]]=" ","",HYPERLINK("mailto:"&amp;BudgetsQTable[[#This Row],[pi_email]]&amp;"&amp;subject=Your NSF Proposal:  "&amp;BudgetsQTable[[#This Row],[prop_id]],BudgetsQTable[[#This Row],[pi_email]]))</f>
        <v/>
      </c>
      <c r="O2015" s="78" t="s">
        <v>753</v>
      </c>
      <c r="P2015" s="78">
        <v>4</v>
      </c>
      <c r="Q2015" s="78">
        <v>3</v>
      </c>
      <c r="R2015" s="79">
        <v>0</v>
      </c>
      <c r="S2015" s="79">
        <v>6000</v>
      </c>
      <c r="T2015" s="79">
        <v>0</v>
      </c>
      <c r="U2015" s="80">
        <v>295775</v>
      </c>
      <c r="V2015" s="78">
        <v>0</v>
      </c>
      <c r="W2015" s="78">
        <v>2</v>
      </c>
      <c r="X2015" s="11" t="str">
        <f ca="1">IF(ISBLANK(BudgetsQTable[[#This Row],[budg_seq_yr]]),"FY"&amp;fiscalyear,"FY"&amp;fiscalyear-1+BudgetsQTable[[#This Row],[budg_seq_yr]])</f>
        <v>FY19</v>
      </c>
      <c r="Y2015" s="79">
        <v>295775</v>
      </c>
      <c r="Z2015" s="78" t="s">
        <v>2840</v>
      </c>
      <c r="AA2015" s="78" t="s">
        <v>462</v>
      </c>
      <c r="AB2015" s="76" t="s">
        <v>2821</v>
      </c>
      <c r="AC2015" s="78" t="s">
        <v>485</v>
      </c>
    </row>
    <row r="2016" spans="1:29" x14ac:dyDescent="0.35">
      <c r="A2016" s="10" t="s">
        <v>2055</v>
      </c>
      <c r="B2016" s="76" t="s">
        <v>2863</v>
      </c>
      <c r="C2016" s="76">
        <f>C2015+(BudgetsQTable[[#This Row],[lead]]&lt;&gt;K2015)</f>
        <v>250</v>
      </c>
      <c r="D2016" s="76">
        <f>D2015*(BudgetsQTable[[#This Row],[lead]]=K2015)+(BudgetsQTable[[#This Row],[prop_id]]&lt;&gt;A2015)</f>
        <v>1</v>
      </c>
      <c r="E2016" s="77">
        <v>43005.634722222225</v>
      </c>
      <c r="F2016" s="78" t="s">
        <v>2839</v>
      </c>
      <c r="G2016" s="78" t="s">
        <v>2840</v>
      </c>
      <c r="H2016" s="78" t="s">
        <v>462</v>
      </c>
      <c r="I2016" s="76" t="s">
        <v>757</v>
      </c>
      <c r="J2016" s="76" t="s">
        <v>753</v>
      </c>
      <c r="K2016" s="78" t="s">
        <v>2055</v>
      </c>
      <c r="L2016" s="7" t="str">
        <f>IF(BudgetsQTable[[#This Row],[pi_last_name]]=" ","",HYPERLINK("https://www.ejacket.nsf.gov/ej/showProposal.do?Continue=Y&amp;ID="&amp;BudgetsQTable[[#This Row],[prop_id]],BudgetsQTable[[#This Row],[prop_id]]))</f>
        <v/>
      </c>
      <c r="M2016" s="78" t="s">
        <v>753</v>
      </c>
      <c r="N2016" s="7" t="str">
        <f>IF(BudgetsQTable[[#This Row],[pi_last_name]]=" ","",HYPERLINK("mailto:"&amp;BudgetsQTable[[#This Row],[pi_email]]&amp;"&amp;subject=Your NSF Proposal:  "&amp;BudgetsQTable[[#This Row],[prop_id]],BudgetsQTable[[#This Row],[pi_email]]))</f>
        <v/>
      </c>
      <c r="O2016" s="78" t="s">
        <v>753</v>
      </c>
      <c r="P2016" s="78">
        <v>4</v>
      </c>
      <c r="Q2016" s="78">
        <v>3</v>
      </c>
      <c r="R2016" s="79">
        <v>0</v>
      </c>
      <c r="S2016" s="79">
        <v>6000</v>
      </c>
      <c r="T2016" s="79">
        <v>0</v>
      </c>
      <c r="U2016" s="80">
        <v>303985</v>
      </c>
      <c r="V2016" s="78">
        <v>0</v>
      </c>
      <c r="W2016" s="78">
        <v>3</v>
      </c>
      <c r="X2016" s="11" t="str">
        <f ca="1">IF(ISBLANK(BudgetsQTable[[#This Row],[budg_seq_yr]]),"FY"&amp;fiscalyear,"FY"&amp;fiscalyear-1+BudgetsQTable[[#This Row],[budg_seq_yr]])</f>
        <v>FY20</v>
      </c>
      <c r="Y2016" s="79">
        <v>303985</v>
      </c>
      <c r="Z2016" s="78" t="s">
        <v>2840</v>
      </c>
      <c r="AA2016" s="78" t="s">
        <v>462</v>
      </c>
      <c r="AB2016" s="76" t="s">
        <v>2821</v>
      </c>
      <c r="AC2016" s="78" t="s">
        <v>485</v>
      </c>
    </row>
    <row r="2017" spans="1:29" x14ac:dyDescent="0.35">
      <c r="A2017" s="10" t="s">
        <v>2055</v>
      </c>
      <c r="B2017" s="76" t="s">
        <v>2863</v>
      </c>
      <c r="C2017" s="76">
        <f>C2016+(BudgetsQTable[[#This Row],[lead]]&lt;&gt;K2016)</f>
        <v>250</v>
      </c>
      <c r="D2017" s="76">
        <f>D2016*(BudgetsQTable[[#This Row],[lead]]=K2016)+(BudgetsQTable[[#This Row],[prop_id]]&lt;&gt;A2016)</f>
        <v>1</v>
      </c>
      <c r="E2017" s="77">
        <v>43005.634722222225</v>
      </c>
      <c r="F2017" s="78" t="s">
        <v>2839</v>
      </c>
      <c r="G2017" s="78" t="s">
        <v>2840</v>
      </c>
      <c r="H2017" s="78" t="s">
        <v>462</v>
      </c>
      <c r="I2017" s="76" t="s">
        <v>757</v>
      </c>
      <c r="J2017" s="76" t="s">
        <v>753</v>
      </c>
      <c r="K2017" s="78" t="s">
        <v>2055</v>
      </c>
      <c r="L2017" s="7" t="str">
        <f>IF(BudgetsQTable[[#This Row],[pi_last_name]]=" ","",HYPERLINK("https://www.ejacket.nsf.gov/ej/showProposal.do?Continue=Y&amp;ID="&amp;BudgetsQTable[[#This Row],[prop_id]],BudgetsQTable[[#This Row],[prop_id]]))</f>
        <v/>
      </c>
      <c r="M2017" s="78" t="s">
        <v>753</v>
      </c>
      <c r="N2017" s="7" t="str">
        <f>IF(BudgetsQTable[[#This Row],[pi_last_name]]=" ","",HYPERLINK("mailto:"&amp;BudgetsQTable[[#This Row],[pi_email]]&amp;"&amp;subject=Your NSF Proposal:  "&amp;BudgetsQTable[[#This Row],[prop_id]],BudgetsQTable[[#This Row],[pi_email]]))</f>
        <v/>
      </c>
      <c r="O2017" s="78" t="s">
        <v>753</v>
      </c>
      <c r="P2017" s="78">
        <v>4</v>
      </c>
      <c r="Q2017" s="78">
        <v>3</v>
      </c>
      <c r="R2017" s="79">
        <v>0</v>
      </c>
      <c r="S2017" s="79">
        <v>6000</v>
      </c>
      <c r="T2017" s="79">
        <v>0</v>
      </c>
      <c r="U2017" s="80">
        <v>312435</v>
      </c>
      <c r="V2017" s="78">
        <v>0</v>
      </c>
      <c r="W2017" s="78">
        <v>4</v>
      </c>
      <c r="X2017" s="11" t="str">
        <f ca="1">IF(ISBLANK(BudgetsQTable[[#This Row],[budg_seq_yr]]),"FY"&amp;fiscalyear,"FY"&amp;fiscalyear-1+BudgetsQTable[[#This Row],[budg_seq_yr]])</f>
        <v>FY21</v>
      </c>
      <c r="Y2017" s="79">
        <v>312435</v>
      </c>
      <c r="Z2017" s="78" t="s">
        <v>2840</v>
      </c>
      <c r="AA2017" s="78" t="s">
        <v>462</v>
      </c>
      <c r="AB2017" s="76" t="s">
        <v>2821</v>
      </c>
      <c r="AC2017" s="78" t="s">
        <v>485</v>
      </c>
    </row>
    <row r="2018" spans="1:29" x14ac:dyDescent="0.35">
      <c r="A2018" s="10" t="s">
        <v>2058</v>
      </c>
      <c r="B2018" s="76" t="s">
        <v>2824</v>
      </c>
      <c r="C2018" s="76">
        <f>C2017+(BudgetsQTable[[#This Row],[lead]]&lt;&gt;K2017)</f>
        <v>251</v>
      </c>
      <c r="D2018" s="76">
        <f>D2017*(BudgetsQTable[[#This Row],[lead]]=K2017)+(BudgetsQTable[[#This Row],[prop_id]]&lt;&gt;A2017)</f>
        <v>1</v>
      </c>
      <c r="E2018" s="77">
        <v>43005.635416666664</v>
      </c>
      <c r="F2018" s="78" t="s">
        <v>2868</v>
      </c>
      <c r="G2018" s="78" t="s">
        <v>2869</v>
      </c>
      <c r="H2018" s="78" t="s">
        <v>466</v>
      </c>
      <c r="I2018" s="76" t="s">
        <v>838</v>
      </c>
      <c r="J2018" s="76" t="s">
        <v>4437</v>
      </c>
      <c r="K2018" s="78" t="s">
        <v>2058</v>
      </c>
      <c r="L2018" s="7" t="str">
        <f>IF(BudgetsQTable[[#This Row],[pi_last_name]]=" ","",HYPERLINK("https://www.ejacket.nsf.gov/ej/showProposal.do?Continue=Y&amp;ID="&amp;BudgetsQTable[[#This Row],[prop_id]],BudgetsQTable[[#This Row],[prop_id]]))</f>
        <v>1763837</v>
      </c>
      <c r="M2018" s="78" t="s">
        <v>947</v>
      </c>
      <c r="N2018" s="7" t="str">
        <f>IF(BudgetsQTable[[#This Row],[pi_last_name]]=" ","",HYPERLINK("mailto:"&amp;BudgetsQTable[[#This Row],[pi_email]]&amp;"&amp;subject=Your NSF Proposal:  "&amp;BudgetsQTable[[#This Row],[prop_id]],BudgetsQTable[[#This Row],[pi_email]]))</f>
        <v>heng@uta.edu</v>
      </c>
      <c r="O2018" s="78" t="s">
        <v>3095</v>
      </c>
      <c r="P2018" s="78"/>
      <c r="Q2018" s="78"/>
      <c r="R2018" s="79"/>
      <c r="S2018" s="79"/>
      <c r="T2018" s="79"/>
      <c r="U2018" s="80"/>
      <c r="V2018" s="78">
        <v>0</v>
      </c>
      <c r="W2018" s="78"/>
      <c r="X2018" s="11" t="str">
        <f ca="1">IF(ISBLANK(BudgetsQTable[[#This Row],[budg_seq_yr]]),"FY"&amp;fiscalyear,"FY"&amp;fiscalyear-1+BudgetsQTable[[#This Row],[budg_seq_yr]])</f>
        <v>FY18</v>
      </c>
      <c r="Y2018" s="79">
        <v>650000</v>
      </c>
      <c r="Z2018" s="78" t="s">
        <v>2869</v>
      </c>
      <c r="AA2018" s="78" t="s">
        <v>466</v>
      </c>
      <c r="AB2018" s="76" t="s">
        <v>2821</v>
      </c>
      <c r="AC2018" s="78" t="s">
        <v>2884</v>
      </c>
    </row>
    <row r="2019" spans="1:29" x14ac:dyDescent="0.35">
      <c r="A2019" s="10" t="s">
        <v>2058</v>
      </c>
      <c r="B2019" s="76" t="s">
        <v>2824</v>
      </c>
      <c r="C2019" s="76">
        <f>C2018+(BudgetsQTable[[#This Row],[lead]]&lt;&gt;K2018)</f>
        <v>251</v>
      </c>
      <c r="D2019" s="76">
        <f>D2018*(BudgetsQTable[[#This Row],[lead]]=K2018)+(BudgetsQTable[[#This Row],[prop_id]]&lt;&gt;A2018)</f>
        <v>1</v>
      </c>
      <c r="E2019" s="77">
        <v>43005.635416666664</v>
      </c>
      <c r="F2019" s="78" t="s">
        <v>2868</v>
      </c>
      <c r="G2019" s="78" t="s">
        <v>2869</v>
      </c>
      <c r="H2019" s="78" t="s">
        <v>466</v>
      </c>
      <c r="I2019" s="76" t="s">
        <v>838</v>
      </c>
      <c r="J2019" s="76" t="s">
        <v>753</v>
      </c>
      <c r="K2019" s="78" t="s">
        <v>2058</v>
      </c>
      <c r="L2019" s="7" t="str">
        <f>IF(BudgetsQTable[[#This Row],[pi_last_name]]=" ","",HYPERLINK("https://www.ejacket.nsf.gov/ej/showProposal.do?Continue=Y&amp;ID="&amp;BudgetsQTable[[#This Row],[prop_id]],BudgetsQTable[[#This Row],[prop_id]]))</f>
        <v/>
      </c>
      <c r="M2019" s="78" t="s">
        <v>753</v>
      </c>
      <c r="N2019" s="7" t="str">
        <f>IF(BudgetsQTable[[#This Row],[pi_last_name]]=" ","",HYPERLINK("mailto:"&amp;BudgetsQTable[[#This Row],[pi_email]]&amp;"&amp;subject=Your NSF Proposal:  "&amp;BudgetsQTable[[#This Row],[prop_id]],BudgetsQTable[[#This Row],[pi_email]]))</f>
        <v/>
      </c>
      <c r="O2019" s="78" t="s">
        <v>753</v>
      </c>
      <c r="P2019" s="78">
        <v>1</v>
      </c>
      <c r="Q2019" s="78">
        <v>0.75</v>
      </c>
      <c r="R2019" s="79">
        <v>0</v>
      </c>
      <c r="S2019" s="79">
        <v>2000</v>
      </c>
      <c r="T2019" s="79">
        <v>0</v>
      </c>
      <c r="U2019" s="80">
        <v>166720</v>
      </c>
      <c r="V2019" s="78">
        <v>0</v>
      </c>
      <c r="W2019" s="78">
        <v>1</v>
      </c>
      <c r="X2019" s="11" t="str">
        <f ca="1">IF(ISBLANK(BudgetsQTable[[#This Row],[budg_seq_yr]]),"FY"&amp;fiscalyear,"FY"&amp;fiscalyear-1+BudgetsQTable[[#This Row],[budg_seq_yr]])</f>
        <v>FY18</v>
      </c>
      <c r="Y2019" s="79">
        <v>166720</v>
      </c>
      <c r="Z2019" s="78" t="s">
        <v>2869</v>
      </c>
      <c r="AA2019" s="78" t="s">
        <v>466</v>
      </c>
      <c r="AB2019" s="76" t="s">
        <v>2821</v>
      </c>
      <c r="AC2019" s="78" t="s">
        <v>2884</v>
      </c>
    </row>
    <row r="2020" spans="1:29" x14ac:dyDescent="0.35">
      <c r="A2020" s="10" t="s">
        <v>2058</v>
      </c>
      <c r="B2020" s="76" t="s">
        <v>2824</v>
      </c>
      <c r="C2020" s="76">
        <f>C2019+(BudgetsQTable[[#This Row],[lead]]&lt;&gt;K2019)</f>
        <v>251</v>
      </c>
      <c r="D2020" s="76">
        <f>D2019*(BudgetsQTable[[#This Row],[lead]]=K2019)+(BudgetsQTable[[#This Row],[prop_id]]&lt;&gt;A2019)</f>
        <v>1</v>
      </c>
      <c r="E2020" s="77">
        <v>43005.635416666664</v>
      </c>
      <c r="F2020" s="78" t="s">
        <v>2868</v>
      </c>
      <c r="G2020" s="78" t="s">
        <v>2869</v>
      </c>
      <c r="H2020" s="78" t="s">
        <v>466</v>
      </c>
      <c r="I2020" s="76" t="s">
        <v>838</v>
      </c>
      <c r="J2020" s="76" t="s">
        <v>753</v>
      </c>
      <c r="K2020" s="78" t="s">
        <v>2058</v>
      </c>
      <c r="L2020" s="7" t="str">
        <f>IF(BudgetsQTable[[#This Row],[pi_last_name]]=" ","",HYPERLINK("https://www.ejacket.nsf.gov/ej/showProposal.do?Continue=Y&amp;ID="&amp;BudgetsQTable[[#This Row],[prop_id]],BudgetsQTable[[#This Row],[prop_id]]))</f>
        <v/>
      </c>
      <c r="M2020" s="78" t="s">
        <v>753</v>
      </c>
      <c r="N2020" s="7" t="str">
        <f>IF(BudgetsQTable[[#This Row],[pi_last_name]]=" ","",HYPERLINK("mailto:"&amp;BudgetsQTable[[#This Row],[pi_email]]&amp;"&amp;subject=Your NSF Proposal:  "&amp;BudgetsQTable[[#This Row],[prop_id]],BudgetsQTable[[#This Row],[pi_email]]))</f>
        <v/>
      </c>
      <c r="O2020" s="78" t="s">
        <v>753</v>
      </c>
      <c r="P2020" s="78">
        <v>1</v>
      </c>
      <c r="Q2020" s="78">
        <v>0.75</v>
      </c>
      <c r="R2020" s="79">
        <v>0</v>
      </c>
      <c r="S2020" s="79">
        <v>2000</v>
      </c>
      <c r="T2020" s="79">
        <v>0</v>
      </c>
      <c r="U2020" s="80">
        <v>158938</v>
      </c>
      <c r="V2020" s="78">
        <v>0</v>
      </c>
      <c r="W2020" s="78">
        <v>2</v>
      </c>
      <c r="X2020" s="11" t="str">
        <f ca="1">IF(ISBLANK(BudgetsQTable[[#This Row],[budg_seq_yr]]),"FY"&amp;fiscalyear,"FY"&amp;fiscalyear-1+BudgetsQTable[[#This Row],[budg_seq_yr]])</f>
        <v>FY19</v>
      </c>
      <c r="Y2020" s="79">
        <v>158938</v>
      </c>
      <c r="Z2020" s="78" t="s">
        <v>2869</v>
      </c>
      <c r="AA2020" s="78" t="s">
        <v>466</v>
      </c>
      <c r="AB2020" s="76" t="s">
        <v>2821</v>
      </c>
      <c r="AC2020" s="78" t="s">
        <v>2884</v>
      </c>
    </row>
    <row r="2021" spans="1:29" x14ac:dyDescent="0.35">
      <c r="A2021" s="10" t="s">
        <v>2058</v>
      </c>
      <c r="B2021" s="76" t="s">
        <v>2824</v>
      </c>
      <c r="C2021" s="76">
        <f>C2020+(BudgetsQTable[[#This Row],[lead]]&lt;&gt;K2020)</f>
        <v>251</v>
      </c>
      <c r="D2021" s="76">
        <f>D2020*(BudgetsQTable[[#This Row],[lead]]=K2020)+(BudgetsQTable[[#This Row],[prop_id]]&lt;&gt;A2020)</f>
        <v>1</v>
      </c>
      <c r="E2021" s="77">
        <v>43005.635416666664</v>
      </c>
      <c r="F2021" s="78" t="s">
        <v>2868</v>
      </c>
      <c r="G2021" s="78" t="s">
        <v>2869</v>
      </c>
      <c r="H2021" s="78" t="s">
        <v>466</v>
      </c>
      <c r="I2021" s="76" t="s">
        <v>838</v>
      </c>
      <c r="J2021" s="76" t="s">
        <v>753</v>
      </c>
      <c r="K2021" s="78" t="s">
        <v>2058</v>
      </c>
      <c r="L2021" s="7" t="str">
        <f>IF(BudgetsQTable[[#This Row],[pi_last_name]]=" ","",HYPERLINK("https://www.ejacket.nsf.gov/ej/showProposal.do?Continue=Y&amp;ID="&amp;BudgetsQTable[[#This Row],[prop_id]],BudgetsQTable[[#This Row],[prop_id]]))</f>
        <v/>
      </c>
      <c r="M2021" s="78" t="s">
        <v>753</v>
      </c>
      <c r="N2021" s="7" t="str">
        <f>IF(BudgetsQTable[[#This Row],[pi_last_name]]=" ","",HYPERLINK("mailto:"&amp;BudgetsQTable[[#This Row],[pi_email]]&amp;"&amp;subject=Your NSF Proposal:  "&amp;BudgetsQTable[[#This Row],[prop_id]],BudgetsQTable[[#This Row],[pi_email]]))</f>
        <v/>
      </c>
      <c r="O2021" s="78" t="s">
        <v>753</v>
      </c>
      <c r="P2021" s="78">
        <v>1</v>
      </c>
      <c r="Q2021" s="78">
        <v>0.75</v>
      </c>
      <c r="R2021" s="79">
        <v>0</v>
      </c>
      <c r="S2021" s="79">
        <v>2000</v>
      </c>
      <c r="T2021" s="79">
        <v>0</v>
      </c>
      <c r="U2021" s="80">
        <v>162840</v>
      </c>
      <c r="V2021" s="78">
        <v>0</v>
      </c>
      <c r="W2021" s="78">
        <v>3</v>
      </c>
      <c r="X2021" s="11" t="str">
        <f ca="1">IF(ISBLANK(BudgetsQTable[[#This Row],[budg_seq_yr]]),"FY"&amp;fiscalyear,"FY"&amp;fiscalyear-1+BudgetsQTable[[#This Row],[budg_seq_yr]])</f>
        <v>FY20</v>
      </c>
      <c r="Y2021" s="79">
        <v>162840</v>
      </c>
      <c r="Z2021" s="78" t="s">
        <v>2869</v>
      </c>
      <c r="AA2021" s="78" t="s">
        <v>466</v>
      </c>
      <c r="AB2021" s="76" t="s">
        <v>2821</v>
      </c>
      <c r="AC2021" s="78" t="s">
        <v>2884</v>
      </c>
    </row>
    <row r="2022" spans="1:29" x14ac:dyDescent="0.35">
      <c r="A2022" s="10" t="s">
        <v>2058</v>
      </c>
      <c r="B2022" s="76" t="s">
        <v>2824</v>
      </c>
      <c r="C2022" s="76">
        <f>C2021+(BudgetsQTable[[#This Row],[lead]]&lt;&gt;K2021)</f>
        <v>251</v>
      </c>
      <c r="D2022" s="76">
        <f>D2021*(BudgetsQTable[[#This Row],[lead]]=K2021)+(BudgetsQTable[[#This Row],[prop_id]]&lt;&gt;A2021)</f>
        <v>1</v>
      </c>
      <c r="E2022" s="77">
        <v>43005.635416666664</v>
      </c>
      <c r="F2022" s="78" t="s">
        <v>2868</v>
      </c>
      <c r="G2022" s="78" t="s">
        <v>2869</v>
      </c>
      <c r="H2022" s="78" t="s">
        <v>466</v>
      </c>
      <c r="I2022" s="76" t="s">
        <v>838</v>
      </c>
      <c r="J2022" s="76" t="s">
        <v>753</v>
      </c>
      <c r="K2022" s="78" t="s">
        <v>2058</v>
      </c>
      <c r="L2022" s="7" t="str">
        <f>IF(BudgetsQTable[[#This Row],[pi_last_name]]=" ","",HYPERLINK("https://www.ejacket.nsf.gov/ej/showProposal.do?Continue=Y&amp;ID="&amp;BudgetsQTable[[#This Row],[prop_id]],BudgetsQTable[[#This Row],[prop_id]]))</f>
        <v/>
      </c>
      <c r="M2022" s="78" t="s">
        <v>753</v>
      </c>
      <c r="N2022" s="7" t="str">
        <f>IF(BudgetsQTable[[#This Row],[pi_last_name]]=" ","",HYPERLINK("mailto:"&amp;BudgetsQTable[[#This Row],[pi_email]]&amp;"&amp;subject=Your NSF Proposal:  "&amp;BudgetsQTable[[#This Row],[prop_id]],BudgetsQTable[[#This Row],[pi_email]]))</f>
        <v/>
      </c>
      <c r="O2022" s="78" t="s">
        <v>753</v>
      </c>
      <c r="P2022" s="78">
        <v>1</v>
      </c>
      <c r="Q2022" s="78">
        <v>0.75</v>
      </c>
      <c r="R2022" s="79">
        <v>0</v>
      </c>
      <c r="S2022" s="79">
        <v>2000</v>
      </c>
      <c r="T2022" s="79">
        <v>0</v>
      </c>
      <c r="U2022" s="80">
        <v>161502</v>
      </c>
      <c r="V2022" s="78">
        <v>0</v>
      </c>
      <c r="W2022" s="78">
        <v>4</v>
      </c>
      <c r="X2022" s="11" t="str">
        <f ca="1">IF(ISBLANK(BudgetsQTable[[#This Row],[budg_seq_yr]]),"FY"&amp;fiscalyear,"FY"&amp;fiscalyear-1+BudgetsQTable[[#This Row],[budg_seq_yr]])</f>
        <v>FY21</v>
      </c>
      <c r="Y2022" s="79">
        <v>161502</v>
      </c>
      <c r="Z2022" s="78" t="s">
        <v>2869</v>
      </c>
      <c r="AA2022" s="78" t="s">
        <v>466</v>
      </c>
      <c r="AB2022" s="76" t="s">
        <v>2821</v>
      </c>
      <c r="AC2022" s="78" t="s">
        <v>2884</v>
      </c>
    </row>
    <row r="2023" spans="1:29" x14ac:dyDescent="0.35">
      <c r="A2023" s="10" t="s">
        <v>4438</v>
      </c>
      <c r="B2023" s="76" t="s">
        <v>2834</v>
      </c>
      <c r="C2023" s="76">
        <f>C2022+(BudgetsQTable[[#This Row],[lead]]&lt;&gt;K2022)</f>
        <v>251</v>
      </c>
      <c r="D2023" s="76">
        <f>D2022*(BudgetsQTable[[#This Row],[lead]]=K2022)+(BudgetsQTable[[#This Row],[prop_id]]&lt;&gt;A2022)</f>
        <v>2</v>
      </c>
      <c r="E2023" s="77">
        <v>43005.355555555558</v>
      </c>
      <c r="F2023" s="78" t="s">
        <v>2868</v>
      </c>
      <c r="G2023" s="78" t="s">
        <v>2869</v>
      </c>
      <c r="H2023" s="78" t="s">
        <v>466</v>
      </c>
      <c r="I2023" s="76" t="s">
        <v>838</v>
      </c>
      <c r="J2023" s="76" t="s">
        <v>4439</v>
      </c>
      <c r="K2023" s="78" t="s">
        <v>2058</v>
      </c>
      <c r="L2023" s="7" t="str">
        <f>IF(BudgetsQTable[[#This Row],[pi_last_name]]=" ","",HYPERLINK("https://www.ejacket.nsf.gov/ej/showProposal.do?Continue=Y&amp;ID="&amp;BudgetsQTable[[#This Row],[prop_id]],BudgetsQTable[[#This Row],[prop_id]]))</f>
        <v>1763453</v>
      </c>
      <c r="M2023" s="78" t="s">
        <v>1106</v>
      </c>
      <c r="N2023" s="7" t="str">
        <f>IF(BudgetsQTable[[#This Row],[pi_last_name]]=" ","",HYPERLINK("mailto:"&amp;BudgetsQTable[[#This Row],[pi_email]]&amp;"&amp;subject=Your NSF Proposal:  "&amp;BudgetsQTable[[#This Row],[prop_id]],BudgetsQTable[[#This Row],[pi_email]]))</f>
        <v>shenli@iu.edu</v>
      </c>
      <c r="O2023" s="78" t="s">
        <v>574</v>
      </c>
      <c r="P2023" s="78"/>
      <c r="Q2023" s="78"/>
      <c r="R2023" s="79"/>
      <c r="S2023" s="79"/>
      <c r="T2023" s="79"/>
      <c r="U2023" s="80"/>
      <c r="V2023" s="78">
        <v>0</v>
      </c>
      <c r="W2023" s="78"/>
      <c r="X2023" s="11" t="str">
        <f ca="1">IF(ISBLANK(BudgetsQTable[[#This Row],[budg_seq_yr]]),"FY"&amp;fiscalyear,"FY"&amp;fiscalyear-1+BudgetsQTable[[#This Row],[budg_seq_yr]])</f>
        <v>FY18</v>
      </c>
      <c r="Y2023" s="79">
        <v>550000</v>
      </c>
      <c r="Z2023" s="78" t="s">
        <v>2869</v>
      </c>
      <c r="AA2023" s="78" t="s">
        <v>466</v>
      </c>
      <c r="AB2023" s="76" t="s">
        <v>2821</v>
      </c>
      <c r="AC2023" s="78" t="s">
        <v>2884</v>
      </c>
    </row>
    <row r="2024" spans="1:29" x14ac:dyDescent="0.35">
      <c r="A2024" s="10" t="s">
        <v>4438</v>
      </c>
      <c r="B2024" s="76" t="s">
        <v>2834</v>
      </c>
      <c r="C2024" s="76">
        <f>C2023+(BudgetsQTable[[#This Row],[lead]]&lt;&gt;K2023)</f>
        <v>251</v>
      </c>
      <c r="D2024" s="76">
        <f>D2023*(BudgetsQTable[[#This Row],[lead]]=K2023)+(BudgetsQTable[[#This Row],[prop_id]]&lt;&gt;A2023)</f>
        <v>2</v>
      </c>
      <c r="E2024" s="77">
        <v>43005.355555555558</v>
      </c>
      <c r="F2024" s="78" t="s">
        <v>2868</v>
      </c>
      <c r="G2024" s="78" t="s">
        <v>2869</v>
      </c>
      <c r="H2024" s="78" t="s">
        <v>466</v>
      </c>
      <c r="I2024" s="76" t="s">
        <v>838</v>
      </c>
      <c r="J2024" s="76" t="s">
        <v>753</v>
      </c>
      <c r="K2024" s="78" t="s">
        <v>2058</v>
      </c>
      <c r="L2024" s="7" t="str">
        <f>IF(BudgetsQTable[[#This Row],[pi_last_name]]=" ","",HYPERLINK("https://www.ejacket.nsf.gov/ej/showProposal.do?Continue=Y&amp;ID="&amp;BudgetsQTable[[#This Row],[prop_id]],BudgetsQTable[[#This Row],[prop_id]]))</f>
        <v/>
      </c>
      <c r="M2024" s="78" t="s">
        <v>753</v>
      </c>
      <c r="N2024" s="7" t="str">
        <f>IF(BudgetsQTable[[#This Row],[pi_last_name]]=" ","",HYPERLINK("mailto:"&amp;BudgetsQTable[[#This Row],[pi_email]]&amp;"&amp;subject=Your NSF Proposal:  "&amp;BudgetsQTable[[#This Row],[prop_id]],BudgetsQTable[[#This Row],[pi_email]]))</f>
        <v/>
      </c>
      <c r="O2024" s="78" t="s">
        <v>753</v>
      </c>
      <c r="P2024" s="78">
        <v>1</v>
      </c>
      <c r="Q2024" s="78">
        <v>0</v>
      </c>
      <c r="R2024" s="79">
        <v>0</v>
      </c>
      <c r="S2024" s="79">
        <v>2000</v>
      </c>
      <c r="T2024" s="79">
        <v>0</v>
      </c>
      <c r="U2024" s="80">
        <v>139003</v>
      </c>
      <c r="V2024" s="78">
        <v>0</v>
      </c>
      <c r="W2024" s="78">
        <v>1</v>
      </c>
      <c r="X2024" s="11" t="str">
        <f ca="1">IF(ISBLANK(BudgetsQTable[[#This Row],[budg_seq_yr]]),"FY"&amp;fiscalyear,"FY"&amp;fiscalyear-1+BudgetsQTable[[#This Row],[budg_seq_yr]])</f>
        <v>FY18</v>
      </c>
      <c r="Y2024" s="79">
        <v>139003</v>
      </c>
      <c r="Z2024" s="78" t="s">
        <v>2869</v>
      </c>
      <c r="AA2024" s="78" t="s">
        <v>466</v>
      </c>
      <c r="AB2024" s="76" t="s">
        <v>2821</v>
      </c>
      <c r="AC2024" s="78" t="s">
        <v>2884</v>
      </c>
    </row>
    <row r="2025" spans="1:29" x14ac:dyDescent="0.35">
      <c r="A2025" s="10" t="s">
        <v>4438</v>
      </c>
      <c r="B2025" s="76" t="s">
        <v>2834</v>
      </c>
      <c r="C2025" s="76">
        <f>C2024+(BudgetsQTable[[#This Row],[lead]]&lt;&gt;K2024)</f>
        <v>251</v>
      </c>
      <c r="D2025" s="76">
        <f>D2024*(BudgetsQTable[[#This Row],[lead]]=K2024)+(BudgetsQTable[[#This Row],[prop_id]]&lt;&gt;A2024)</f>
        <v>2</v>
      </c>
      <c r="E2025" s="77">
        <v>43005.355555555558</v>
      </c>
      <c r="F2025" s="78" t="s">
        <v>2868</v>
      </c>
      <c r="G2025" s="78" t="s">
        <v>2869</v>
      </c>
      <c r="H2025" s="78" t="s">
        <v>466</v>
      </c>
      <c r="I2025" s="76" t="s">
        <v>838</v>
      </c>
      <c r="J2025" s="76" t="s">
        <v>753</v>
      </c>
      <c r="K2025" s="78" t="s">
        <v>2058</v>
      </c>
      <c r="L2025" s="7" t="str">
        <f>IF(BudgetsQTable[[#This Row],[pi_last_name]]=" ","",HYPERLINK("https://www.ejacket.nsf.gov/ej/showProposal.do?Continue=Y&amp;ID="&amp;BudgetsQTable[[#This Row],[prop_id]],BudgetsQTable[[#This Row],[prop_id]]))</f>
        <v/>
      </c>
      <c r="M2025" s="78" t="s">
        <v>753</v>
      </c>
      <c r="N2025" s="7" t="str">
        <f>IF(BudgetsQTable[[#This Row],[pi_last_name]]=" ","",HYPERLINK("mailto:"&amp;BudgetsQTable[[#This Row],[pi_email]]&amp;"&amp;subject=Your NSF Proposal:  "&amp;BudgetsQTable[[#This Row],[prop_id]],BudgetsQTable[[#This Row],[pi_email]]))</f>
        <v/>
      </c>
      <c r="O2025" s="78" t="s">
        <v>753</v>
      </c>
      <c r="P2025" s="78">
        <v>1</v>
      </c>
      <c r="Q2025" s="78">
        <v>0</v>
      </c>
      <c r="R2025" s="79">
        <v>0</v>
      </c>
      <c r="S2025" s="79">
        <v>2000</v>
      </c>
      <c r="T2025" s="79">
        <v>0</v>
      </c>
      <c r="U2025" s="80">
        <v>133203</v>
      </c>
      <c r="V2025" s="78">
        <v>0</v>
      </c>
      <c r="W2025" s="78">
        <v>2</v>
      </c>
      <c r="X2025" s="11" t="str">
        <f ca="1">IF(ISBLANK(BudgetsQTable[[#This Row],[budg_seq_yr]]),"FY"&amp;fiscalyear,"FY"&amp;fiscalyear-1+BudgetsQTable[[#This Row],[budg_seq_yr]])</f>
        <v>FY19</v>
      </c>
      <c r="Y2025" s="79">
        <v>133203</v>
      </c>
      <c r="Z2025" s="78" t="s">
        <v>2869</v>
      </c>
      <c r="AA2025" s="78" t="s">
        <v>466</v>
      </c>
      <c r="AB2025" s="76" t="s">
        <v>2821</v>
      </c>
      <c r="AC2025" s="78" t="s">
        <v>2884</v>
      </c>
    </row>
    <row r="2026" spans="1:29" x14ac:dyDescent="0.35">
      <c r="A2026" s="10" t="s">
        <v>4438</v>
      </c>
      <c r="B2026" s="76" t="s">
        <v>2834</v>
      </c>
      <c r="C2026" s="76">
        <f>C2025+(BudgetsQTable[[#This Row],[lead]]&lt;&gt;K2025)</f>
        <v>251</v>
      </c>
      <c r="D2026" s="76">
        <f>D2025*(BudgetsQTable[[#This Row],[lead]]=K2025)+(BudgetsQTable[[#This Row],[prop_id]]&lt;&gt;A2025)</f>
        <v>2</v>
      </c>
      <c r="E2026" s="77">
        <v>43005.355555555558</v>
      </c>
      <c r="F2026" s="78" t="s">
        <v>2868</v>
      </c>
      <c r="G2026" s="78" t="s">
        <v>2869</v>
      </c>
      <c r="H2026" s="78" t="s">
        <v>466</v>
      </c>
      <c r="I2026" s="76" t="s">
        <v>838</v>
      </c>
      <c r="J2026" s="76" t="s">
        <v>753</v>
      </c>
      <c r="K2026" s="78" t="s">
        <v>2058</v>
      </c>
      <c r="L2026" s="7" t="str">
        <f>IF(BudgetsQTable[[#This Row],[pi_last_name]]=" ","",HYPERLINK("https://www.ejacket.nsf.gov/ej/showProposal.do?Continue=Y&amp;ID="&amp;BudgetsQTable[[#This Row],[prop_id]],BudgetsQTable[[#This Row],[prop_id]]))</f>
        <v/>
      </c>
      <c r="M2026" s="78" t="s">
        <v>753</v>
      </c>
      <c r="N2026" s="7" t="str">
        <f>IF(BudgetsQTable[[#This Row],[pi_last_name]]=" ","",HYPERLINK("mailto:"&amp;BudgetsQTable[[#This Row],[pi_email]]&amp;"&amp;subject=Your NSF Proposal:  "&amp;BudgetsQTable[[#This Row],[prop_id]],BudgetsQTable[[#This Row],[pi_email]]))</f>
        <v/>
      </c>
      <c r="O2026" s="78" t="s">
        <v>753</v>
      </c>
      <c r="P2026" s="78">
        <v>1</v>
      </c>
      <c r="Q2026" s="78">
        <v>0</v>
      </c>
      <c r="R2026" s="79">
        <v>0</v>
      </c>
      <c r="S2026" s="79">
        <v>2000</v>
      </c>
      <c r="T2026" s="79">
        <v>0</v>
      </c>
      <c r="U2026" s="80">
        <v>136963</v>
      </c>
      <c r="V2026" s="78">
        <v>0</v>
      </c>
      <c r="W2026" s="78">
        <v>3</v>
      </c>
      <c r="X2026" s="11" t="str">
        <f ca="1">IF(ISBLANK(BudgetsQTable[[#This Row],[budg_seq_yr]]),"FY"&amp;fiscalyear,"FY"&amp;fiscalyear-1+BudgetsQTable[[#This Row],[budg_seq_yr]])</f>
        <v>FY20</v>
      </c>
      <c r="Y2026" s="79">
        <v>136963</v>
      </c>
      <c r="Z2026" s="78" t="s">
        <v>2869</v>
      </c>
      <c r="AA2026" s="78" t="s">
        <v>466</v>
      </c>
      <c r="AB2026" s="76" t="s">
        <v>2821</v>
      </c>
      <c r="AC2026" s="78" t="s">
        <v>2884</v>
      </c>
    </row>
    <row r="2027" spans="1:29" x14ac:dyDescent="0.35">
      <c r="A2027" s="10" t="s">
        <v>4438</v>
      </c>
      <c r="B2027" s="76" t="s">
        <v>2834</v>
      </c>
      <c r="C2027" s="76">
        <f>C2026+(BudgetsQTable[[#This Row],[lead]]&lt;&gt;K2026)</f>
        <v>251</v>
      </c>
      <c r="D2027" s="76">
        <f>D2026*(BudgetsQTable[[#This Row],[lead]]=K2026)+(BudgetsQTable[[#This Row],[prop_id]]&lt;&gt;A2026)</f>
        <v>2</v>
      </c>
      <c r="E2027" s="77">
        <v>43005.355555555558</v>
      </c>
      <c r="F2027" s="78" t="s">
        <v>2868</v>
      </c>
      <c r="G2027" s="78" t="s">
        <v>2869</v>
      </c>
      <c r="H2027" s="78" t="s">
        <v>466</v>
      </c>
      <c r="I2027" s="76" t="s">
        <v>838</v>
      </c>
      <c r="J2027" s="76" t="s">
        <v>753</v>
      </c>
      <c r="K2027" s="78" t="s">
        <v>2058</v>
      </c>
      <c r="L2027" s="7" t="str">
        <f>IF(BudgetsQTable[[#This Row],[pi_last_name]]=" ","",HYPERLINK("https://www.ejacket.nsf.gov/ej/showProposal.do?Continue=Y&amp;ID="&amp;BudgetsQTable[[#This Row],[prop_id]],BudgetsQTable[[#This Row],[prop_id]]))</f>
        <v/>
      </c>
      <c r="M2027" s="78" t="s">
        <v>753</v>
      </c>
      <c r="N2027" s="7" t="str">
        <f>IF(BudgetsQTable[[#This Row],[pi_last_name]]=" ","",HYPERLINK("mailto:"&amp;BudgetsQTable[[#This Row],[pi_email]]&amp;"&amp;subject=Your NSF Proposal:  "&amp;BudgetsQTable[[#This Row],[prop_id]],BudgetsQTable[[#This Row],[pi_email]]))</f>
        <v/>
      </c>
      <c r="O2027" s="78" t="s">
        <v>753</v>
      </c>
      <c r="P2027" s="78">
        <v>1</v>
      </c>
      <c r="Q2027" s="78">
        <v>0</v>
      </c>
      <c r="R2027" s="79">
        <v>0</v>
      </c>
      <c r="S2027" s="79">
        <v>2000</v>
      </c>
      <c r="T2027" s="79">
        <v>0</v>
      </c>
      <c r="U2027" s="80">
        <v>140831</v>
      </c>
      <c r="V2027" s="78">
        <v>0</v>
      </c>
      <c r="W2027" s="78">
        <v>4</v>
      </c>
      <c r="X2027" s="11" t="str">
        <f ca="1">IF(ISBLANK(BudgetsQTable[[#This Row],[budg_seq_yr]]),"FY"&amp;fiscalyear,"FY"&amp;fiscalyear-1+BudgetsQTable[[#This Row],[budg_seq_yr]])</f>
        <v>FY21</v>
      </c>
      <c r="Y2027" s="79">
        <v>140831</v>
      </c>
      <c r="Z2027" s="78" t="s">
        <v>2869</v>
      </c>
      <c r="AA2027" s="78" t="s">
        <v>466</v>
      </c>
      <c r="AB2027" s="76" t="s">
        <v>2821</v>
      </c>
      <c r="AC2027" s="78" t="s">
        <v>2884</v>
      </c>
    </row>
    <row r="2028" spans="1:29" x14ac:dyDescent="0.35">
      <c r="A2028" s="10" t="s">
        <v>2064</v>
      </c>
      <c r="B2028" s="76" t="s">
        <v>2824</v>
      </c>
      <c r="C2028" s="76">
        <f>C2027+(BudgetsQTable[[#This Row],[lead]]&lt;&gt;K2027)</f>
        <v>252</v>
      </c>
      <c r="D2028" s="76">
        <f>D2027*(BudgetsQTable[[#This Row],[lead]]=K2027)+(BudgetsQTable[[#This Row],[prop_id]]&lt;&gt;A2027)</f>
        <v>1</v>
      </c>
      <c r="E2028" s="77">
        <v>43005.636111111111</v>
      </c>
      <c r="F2028" s="78" t="s">
        <v>2817</v>
      </c>
      <c r="G2028" s="78" t="s">
        <v>2818</v>
      </c>
      <c r="H2028" s="78" t="s">
        <v>476</v>
      </c>
      <c r="I2028" s="76" t="s">
        <v>765</v>
      </c>
      <c r="J2028" s="76" t="s">
        <v>4442</v>
      </c>
      <c r="K2028" s="78" t="s">
        <v>2064</v>
      </c>
      <c r="L2028" s="7" t="str">
        <f>IF(BudgetsQTable[[#This Row],[pi_last_name]]=" ","",HYPERLINK("https://www.ejacket.nsf.gov/ej/showProposal.do?Continue=Y&amp;ID="&amp;BudgetsQTable[[#This Row],[prop_id]],BudgetsQTable[[#This Row],[prop_id]]))</f>
        <v>1763839</v>
      </c>
      <c r="M2028" s="78" t="s">
        <v>2065</v>
      </c>
      <c r="N2028" s="7" t="str">
        <f>IF(BudgetsQTable[[#This Row],[pi_last_name]]=" ","",HYPERLINK("mailto:"&amp;BudgetsQTable[[#This Row],[pi_email]]&amp;"&amp;subject=Your NSF Proposal:  "&amp;BudgetsQTable[[#This Row],[prop_id]],BudgetsQTable[[#This Row],[pi_email]]))</f>
        <v>rrnewton@indiana.edu</v>
      </c>
      <c r="O2028" s="78" t="s">
        <v>574</v>
      </c>
      <c r="P2028" s="78"/>
      <c r="Q2028" s="78"/>
      <c r="R2028" s="79"/>
      <c r="S2028" s="79"/>
      <c r="T2028" s="79"/>
      <c r="U2028" s="80"/>
      <c r="V2028" s="78">
        <v>0</v>
      </c>
      <c r="W2028" s="78"/>
      <c r="X2028" s="11" t="str">
        <f ca="1">IF(ISBLANK(BudgetsQTable[[#This Row],[budg_seq_yr]]),"FY"&amp;fiscalyear,"FY"&amp;fiscalyear-1+BudgetsQTable[[#This Row],[budg_seq_yr]])</f>
        <v>FY18</v>
      </c>
      <c r="Y2028" s="79">
        <v>600000</v>
      </c>
      <c r="Z2028" s="78" t="s">
        <v>2818</v>
      </c>
      <c r="AA2028" s="78" t="s">
        <v>476</v>
      </c>
      <c r="AB2028" s="76" t="s">
        <v>2821</v>
      </c>
      <c r="AC2028" s="78" t="s">
        <v>3279</v>
      </c>
    </row>
    <row r="2029" spans="1:29" x14ac:dyDescent="0.35">
      <c r="A2029" s="10" t="s">
        <v>2064</v>
      </c>
      <c r="B2029" s="76" t="s">
        <v>2824</v>
      </c>
      <c r="C2029" s="76">
        <f>C2028+(BudgetsQTable[[#This Row],[lead]]&lt;&gt;K2028)</f>
        <v>252</v>
      </c>
      <c r="D2029" s="76">
        <f>D2028*(BudgetsQTable[[#This Row],[lead]]=K2028)+(BudgetsQTable[[#This Row],[prop_id]]&lt;&gt;A2028)</f>
        <v>1</v>
      </c>
      <c r="E2029" s="77">
        <v>43005.636111111111</v>
      </c>
      <c r="F2029" s="78" t="s">
        <v>2817</v>
      </c>
      <c r="G2029" s="78" t="s">
        <v>2818</v>
      </c>
      <c r="H2029" s="78" t="s">
        <v>476</v>
      </c>
      <c r="I2029" s="76" t="s">
        <v>765</v>
      </c>
      <c r="J2029" s="76" t="s">
        <v>753</v>
      </c>
      <c r="K2029" s="78" t="s">
        <v>2064</v>
      </c>
      <c r="L2029" s="7" t="str">
        <f>IF(BudgetsQTable[[#This Row],[pi_last_name]]=" ","",HYPERLINK("https://www.ejacket.nsf.gov/ej/showProposal.do?Continue=Y&amp;ID="&amp;BudgetsQTable[[#This Row],[prop_id]],BudgetsQTable[[#This Row],[prop_id]]))</f>
        <v/>
      </c>
      <c r="M2029" s="78" t="s">
        <v>753</v>
      </c>
      <c r="N2029" s="7" t="str">
        <f>IF(BudgetsQTable[[#This Row],[pi_last_name]]=" ","",HYPERLINK("mailto:"&amp;BudgetsQTable[[#This Row],[pi_email]]&amp;"&amp;subject=Your NSF Proposal:  "&amp;BudgetsQTable[[#This Row],[prop_id]],BudgetsQTable[[#This Row],[pi_email]]))</f>
        <v/>
      </c>
      <c r="O2029" s="78" t="s">
        <v>753</v>
      </c>
      <c r="P2029" s="78">
        <v>1</v>
      </c>
      <c r="Q2029" s="78">
        <v>1</v>
      </c>
      <c r="R2029" s="79">
        <v>0</v>
      </c>
      <c r="S2029" s="79">
        <v>1000</v>
      </c>
      <c r="T2029" s="79">
        <v>0</v>
      </c>
      <c r="U2029" s="80">
        <v>144892</v>
      </c>
      <c r="V2029" s="78">
        <v>0</v>
      </c>
      <c r="W2029" s="78">
        <v>1</v>
      </c>
      <c r="X2029" s="11" t="str">
        <f ca="1">IF(ISBLANK(BudgetsQTable[[#This Row],[budg_seq_yr]]),"FY"&amp;fiscalyear,"FY"&amp;fiscalyear-1+BudgetsQTable[[#This Row],[budg_seq_yr]])</f>
        <v>FY18</v>
      </c>
      <c r="Y2029" s="79">
        <v>144892</v>
      </c>
      <c r="Z2029" s="78" t="s">
        <v>2818</v>
      </c>
      <c r="AA2029" s="78" t="s">
        <v>476</v>
      </c>
      <c r="AB2029" s="76" t="s">
        <v>2821</v>
      </c>
      <c r="AC2029" s="78" t="s">
        <v>3279</v>
      </c>
    </row>
    <row r="2030" spans="1:29" x14ac:dyDescent="0.35">
      <c r="A2030" s="10" t="s">
        <v>2064</v>
      </c>
      <c r="B2030" s="76" t="s">
        <v>2824</v>
      </c>
      <c r="C2030" s="76">
        <f>C2029+(BudgetsQTable[[#This Row],[lead]]&lt;&gt;K2029)</f>
        <v>252</v>
      </c>
      <c r="D2030" s="76">
        <f>D2029*(BudgetsQTable[[#This Row],[lead]]=K2029)+(BudgetsQTable[[#This Row],[prop_id]]&lt;&gt;A2029)</f>
        <v>1</v>
      </c>
      <c r="E2030" s="77">
        <v>43005.636111111111</v>
      </c>
      <c r="F2030" s="78" t="s">
        <v>2817</v>
      </c>
      <c r="G2030" s="78" t="s">
        <v>2818</v>
      </c>
      <c r="H2030" s="78" t="s">
        <v>476</v>
      </c>
      <c r="I2030" s="76" t="s">
        <v>765</v>
      </c>
      <c r="J2030" s="76" t="s">
        <v>753</v>
      </c>
      <c r="K2030" s="78" t="s">
        <v>2064</v>
      </c>
      <c r="L2030" s="7" t="str">
        <f>IF(BudgetsQTable[[#This Row],[pi_last_name]]=" ","",HYPERLINK("https://www.ejacket.nsf.gov/ej/showProposal.do?Continue=Y&amp;ID="&amp;BudgetsQTable[[#This Row],[prop_id]],BudgetsQTable[[#This Row],[prop_id]]))</f>
        <v/>
      </c>
      <c r="M2030" s="78" t="s">
        <v>753</v>
      </c>
      <c r="N2030" s="7" t="str">
        <f>IF(BudgetsQTable[[#This Row],[pi_last_name]]=" ","",HYPERLINK("mailto:"&amp;BudgetsQTable[[#This Row],[pi_email]]&amp;"&amp;subject=Your NSF Proposal:  "&amp;BudgetsQTable[[#This Row],[prop_id]],BudgetsQTable[[#This Row],[pi_email]]))</f>
        <v/>
      </c>
      <c r="O2030" s="78" t="s">
        <v>753</v>
      </c>
      <c r="P2030" s="78">
        <v>1</v>
      </c>
      <c r="Q2030" s="78">
        <v>1</v>
      </c>
      <c r="R2030" s="79">
        <v>0</v>
      </c>
      <c r="S2030" s="79">
        <v>1000</v>
      </c>
      <c r="T2030" s="79">
        <v>0</v>
      </c>
      <c r="U2030" s="80">
        <v>146475</v>
      </c>
      <c r="V2030" s="78">
        <v>0</v>
      </c>
      <c r="W2030" s="78">
        <v>2</v>
      </c>
      <c r="X2030" s="11" t="str">
        <f ca="1">IF(ISBLANK(BudgetsQTable[[#This Row],[budg_seq_yr]]),"FY"&amp;fiscalyear,"FY"&amp;fiscalyear-1+BudgetsQTable[[#This Row],[budg_seq_yr]])</f>
        <v>FY19</v>
      </c>
      <c r="Y2030" s="79">
        <v>146475</v>
      </c>
      <c r="Z2030" s="78" t="s">
        <v>2818</v>
      </c>
      <c r="AA2030" s="78" t="s">
        <v>476</v>
      </c>
      <c r="AB2030" s="76" t="s">
        <v>2821</v>
      </c>
      <c r="AC2030" s="78" t="s">
        <v>3279</v>
      </c>
    </row>
    <row r="2031" spans="1:29" x14ac:dyDescent="0.35">
      <c r="A2031" s="10" t="s">
        <v>2064</v>
      </c>
      <c r="B2031" s="76" t="s">
        <v>2824</v>
      </c>
      <c r="C2031" s="76">
        <f>C2030+(BudgetsQTable[[#This Row],[lead]]&lt;&gt;K2030)</f>
        <v>252</v>
      </c>
      <c r="D2031" s="76">
        <f>D2030*(BudgetsQTable[[#This Row],[lead]]=K2030)+(BudgetsQTable[[#This Row],[prop_id]]&lt;&gt;A2030)</f>
        <v>1</v>
      </c>
      <c r="E2031" s="77">
        <v>43005.636111111111</v>
      </c>
      <c r="F2031" s="78" t="s">
        <v>2817</v>
      </c>
      <c r="G2031" s="78" t="s">
        <v>2818</v>
      </c>
      <c r="H2031" s="78" t="s">
        <v>476</v>
      </c>
      <c r="I2031" s="76" t="s">
        <v>765</v>
      </c>
      <c r="J2031" s="76" t="s">
        <v>753</v>
      </c>
      <c r="K2031" s="78" t="s">
        <v>2064</v>
      </c>
      <c r="L2031" s="7" t="str">
        <f>IF(BudgetsQTable[[#This Row],[pi_last_name]]=" ","",HYPERLINK("https://www.ejacket.nsf.gov/ej/showProposal.do?Continue=Y&amp;ID="&amp;BudgetsQTable[[#This Row],[prop_id]],BudgetsQTable[[#This Row],[prop_id]]))</f>
        <v/>
      </c>
      <c r="M2031" s="78" t="s">
        <v>753</v>
      </c>
      <c r="N2031" s="7" t="str">
        <f>IF(BudgetsQTable[[#This Row],[pi_last_name]]=" ","",HYPERLINK("mailto:"&amp;BudgetsQTable[[#This Row],[pi_email]]&amp;"&amp;subject=Your NSF Proposal:  "&amp;BudgetsQTable[[#This Row],[prop_id]],BudgetsQTable[[#This Row],[pi_email]]))</f>
        <v/>
      </c>
      <c r="O2031" s="78" t="s">
        <v>753</v>
      </c>
      <c r="P2031" s="78">
        <v>1</v>
      </c>
      <c r="Q2031" s="78">
        <v>1</v>
      </c>
      <c r="R2031" s="79">
        <v>0</v>
      </c>
      <c r="S2031" s="79">
        <v>1000</v>
      </c>
      <c r="T2031" s="79">
        <v>0</v>
      </c>
      <c r="U2031" s="80">
        <v>151635</v>
      </c>
      <c r="V2031" s="78">
        <v>0</v>
      </c>
      <c r="W2031" s="78">
        <v>3</v>
      </c>
      <c r="X2031" s="11" t="str">
        <f ca="1">IF(ISBLANK(BudgetsQTable[[#This Row],[budg_seq_yr]]),"FY"&amp;fiscalyear,"FY"&amp;fiscalyear-1+BudgetsQTable[[#This Row],[budg_seq_yr]])</f>
        <v>FY20</v>
      </c>
      <c r="Y2031" s="79">
        <v>151635</v>
      </c>
      <c r="Z2031" s="78" t="s">
        <v>2818</v>
      </c>
      <c r="AA2031" s="78" t="s">
        <v>476</v>
      </c>
      <c r="AB2031" s="76" t="s">
        <v>2821</v>
      </c>
      <c r="AC2031" s="78" t="s">
        <v>3279</v>
      </c>
    </row>
    <row r="2032" spans="1:29" x14ac:dyDescent="0.35">
      <c r="A2032" s="10" t="s">
        <v>2064</v>
      </c>
      <c r="B2032" s="76" t="s">
        <v>2824</v>
      </c>
      <c r="C2032" s="76">
        <f>C2031+(BudgetsQTable[[#This Row],[lead]]&lt;&gt;K2031)</f>
        <v>252</v>
      </c>
      <c r="D2032" s="76">
        <f>D2031*(BudgetsQTable[[#This Row],[lead]]=K2031)+(BudgetsQTable[[#This Row],[prop_id]]&lt;&gt;A2031)</f>
        <v>1</v>
      </c>
      <c r="E2032" s="77">
        <v>43005.636111111111</v>
      </c>
      <c r="F2032" s="78" t="s">
        <v>2817</v>
      </c>
      <c r="G2032" s="78" t="s">
        <v>2818</v>
      </c>
      <c r="H2032" s="78" t="s">
        <v>476</v>
      </c>
      <c r="I2032" s="76" t="s">
        <v>765</v>
      </c>
      <c r="J2032" s="76" t="s">
        <v>753</v>
      </c>
      <c r="K2032" s="78" t="s">
        <v>2064</v>
      </c>
      <c r="L2032" s="7" t="str">
        <f>IF(BudgetsQTable[[#This Row],[pi_last_name]]=" ","",HYPERLINK("https://www.ejacket.nsf.gov/ej/showProposal.do?Continue=Y&amp;ID="&amp;BudgetsQTable[[#This Row],[prop_id]],BudgetsQTable[[#This Row],[prop_id]]))</f>
        <v/>
      </c>
      <c r="M2032" s="78" t="s">
        <v>753</v>
      </c>
      <c r="N2032" s="7" t="str">
        <f>IF(BudgetsQTable[[#This Row],[pi_last_name]]=" ","",HYPERLINK("mailto:"&amp;BudgetsQTable[[#This Row],[pi_email]]&amp;"&amp;subject=Your NSF Proposal:  "&amp;BudgetsQTable[[#This Row],[prop_id]],BudgetsQTable[[#This Row],[pi_email]]))</f>
        <v/>
      </c>
      <c r="O2032" s="78" t="s">
        <v>753</v>
      </c>
      <c r="P2032" s="78">
        <v>1</v>
      </c>
      <c r="Q2032" s="78">
        <v>1</v>
      </c>
      <c r="R2032" s="79">
        <v>0</v>
      </c>
      <c r="S2032" s="79">
        <v>1000</v>
      </c>
      <c r="T2032" s="79">
        <v>0</v>
      </c>
      <c r="U2032" s="80">
        <v>156998</v>
      </c>
      <c r="V2032" s="78">
        <v>0</v>
      </c>
      <c r="W2032" s="78">
        <v>4</v>
      </c>
      <c r="X2032" s="11" t="str">
        <f ca="1">IF(ISBLANK(BudgetsQTable[[#This Row],[budg_seq_yr]]),"FY"&amp;fiscalyear,"FY"&amp;fiscalyear-1+BudgetsQTable[[#This Row],[budg_seq_yr]])</f>
        <v>FY21</v>
      </c>
      <c r="Y2032" s="79">
        <v>156998</v>
      </c>
      <c r="Z2032" s="78" t="s">
        <v>2818</v>
      </c>
      <c r="AA2032" s="78" t="s">
        <v>476</v>
      </c>
      <c r="AB2032" s="76" t="s">
        <v>2821</v>
      </c>
      <c r="AC2032" s="78" t="s">
        <v>3279</v>
      </c>
    </row>
    <row r="2033" spans="1:29" x14ac:dyDescent="0.35">
      <c r="A2033" s="10" t="s">
        <v>4443</v>
      </c>
      <c r="B2033" s="76" t="s">
        <v>2834</v>
      </c>
      <c r="C2033" s="76">
        <f>C2032+(BudgetsQTable[[#This Row],[lead]]&lt;&gt;K2032)</f>
        <v>252</v>
      </c>
      <c r="D2033" s="76">
        <f>D2032*(BudgetsQTable[[#This Row],[lead]]=K2032)+(BudgetsQTable[[#This Row],[prop_id]]&lt;&gt;A2032)</f>
        <v>2</v>
      </c>
      <c r="E2033" s="77">
        <v>43005.417361111111</v>
      </c>
      <c r="F2033" s="78" t="s">
        <v>2817</v>
      </c>
      <c r="G2033" s="78" t="s">
        <v>2818</v>
      </c>
      <c r="H2033" s="78" t="s">
        <v>476</v>
      </c>
      <c r="I2033" s="76" t="s">
        <v>765</v>
      </c>
      <c r="J2033" s="76" t="s">
        <v>4447</v>
      </c>
      <c r="K2033" s="78" t="s">
        <v>2064</v>
      </c>
      <c r="L2033" s="7" t="str">
        <f>IF(BudgetsQTable[[#This Row],[pi_last_name]]=" ","",HYPERLINK("https://www.ejacket.nsf.gov/ej/showProposal.do?Continue=Y&amp;ID="&amp;BudgetsQTable[[#This Row],[prop_id]],BudgetsQTable[[#This Row],[prop_id]]))</f>
        <v>1763487</v>
      </c>
      <c r="M2033" s="78" t="s">
        <v>4444</v>
      </c>
      <c r="N2033" s="7" t="str">
        <f>IF(BudgetsQTable[[#This Row],[pi_last_name]]=" ","",HYPERLINK("mailto:"&amp;BudgetsQTable[[#This Row],[pi_email]]&amp;"&amp;subject=Your NSF Proposal:  "&amp;BudgetsQTable[[#This Row],[prop_id]],BudgetsQTable[[#This Row],[pi_email]]))</f>
        <v>devietti@cis.upenn.edu</v>
      </c>
      <c r="O2033" s="78" t="s">
        <v>689</v>
      </c>
      <c r="P2033" s="78"/>
      <c r="Q2033" s="78"/>
      <c r="R2033" s="79"/>
      <c r="S2033" s="79"/>
      <c r="T2033" s="79"/>
      <c r="U2033" s="80"/>
      <c r="V2033" s="78">
        <v>0</v>
      </c>
      <c r="W2033" s="78"/>
      <c r="X2033" s="11" t="str">
        <f ca="1">IF(ISBLANK(BudgetsQTable[[#This Row],[budg_seq_yr]]),"FY"&amp;fiscalyear,"FY"&amp;fiscalyear-1+BudgetsQTable[[#This Row],[budg_seq_yr]])</f>
        <v>FY18</v>
      </c>
      <c r="Y2033" s="79">
        <v>600000</v>
      </c>
      <c r="Z2033" s="78" t="s">
        <v>2818</v>
      </c>
      <c r="AA2033" s="78" t="s">
        <v>476</v>
      </c>
      <c r="AB2033" s="76" t="s">
        <v>2821</v>
      </c>
      <c r="AC2033" s="78" t="s">
        <v>3279</v>
      </c>
    </row>
    <row r="2034" spans="1:29" x14ac:dyDescent="0.35">
      <c r="A2034" s="10" t="s">
        <v>4443</v>
      </c>
      <c r="B2034" s="76" t="s">
        <v>2834</v>
      </c>
      <c r="C2034" s="76">
        <f>C2033+(BudgetsQTable[[#This Row],[lead]]&lt;&gt;K2033)</f>
        <v>252</v>
      </c>
      <c r="D2034" s="76">
        <f>D2033*(BudgetsQTable[[#This Row],[lead]]=K2033)+(BudgetsQTable[[#This Row],[prop_id]]&lt;&gt;A2033)</f>
        <v>2</v>
      </c>
      <c r="E2034" s="77">
        <v>43005.417361111111</v>
      </c>
      <c r="F2034" s="78" t="s">
        <v>2817</v>
      </c>
      <c r="G2034" s="78" t="s">
        <v>2818</v>
      </c>
      <c r="H2034" s="78" t="s">
        <v>476</v>
      </c>
      <c r="I2034" s="76" t="s">
        <v>765</v>
      </c>
      <c r="J2034" s="76" t="s">
        <v>753</v>
      </c>
      <c r="K2034" s="78" t="s">
        <v>2064</v>
      </c>
      <c r="L2034" s="7" t="str">
        <f>IF(BudgetsQTable[[#This Row],[pi_last_name]]=" ","",HYPERLINK("https://www.ejacket.nsf.gov/ej/showProposal.do?Continue=Y&amp;ID="&amp;BudgetsQTable[[#This Row],[prop_id]],BudgetsQTable[[#This Row],[prop_id]]))</f>
        <v/>
      </c>
      <c r="M2034" s="78" t="s">
        <v>753</v>
      </c>
      <c r="N2034" s="7" t="str">
        <f>IF(BudgetsQTable[[#This Row],[pi_last_name]]=" ","",HYPERLINK("mailto:"&amp;BudgetsQTable[[#This Row],[pi_email]]&amp;"&amp;subject=Your NSF Proposal:  "&amp;BudgetsQTable[[#This Row],[prop_id]],BudgetsQTable[[#This Row],[pi_email]]))</f>
        <v/>
      </c>
      <c r="O2034" s="78" t="s">
        <v>753</v>
      </c>
      <c r="P2034" s="78">
        <v>1</v>
      </c>
      <c r="Q2034" s="78">
        <v>0.92</v>
      </c>
      <c r="R2034" s="79">
        <v>0</v>
      </c>
      <c r="S2034" s="79">
        <v>0</v>
      </c>
      <c r="T2034" s="79">
        <v>0</v>
      </c>
      <c r="U2034" s="80">
        <v>183017</v>
      </c>
      <c r="V2034" s="78">
        <v>0</v>
      </c>
      <c r="W2034" s="78">
        <v>1</v>
      </c>
      <c r="X2034" s="11" t="str">
        <f ca="1">IF(ISBLANK(BudgetsQTable[[#This Row],[budg_seq_yr]]),"FY"&amp;fiscalyear,"FY"&amp;fiscalyear-1+BudgetsQTable[[#This Row],[budg_seq_yr]])</f>
        <v>FY18</v>
      </c>
      <c r="Y2034" s="79">
        <v>183017</v>
      </c>
      <c r="Z2034" s="78" t="s">
        <v>2818</v>
      </c>
      <c r="AA2034" s="78" t="s">
        <v>476</v>
      </c>
      <c r="AB2034" s="76" t="s">
        <v>2821</v>
      </c>
      <c r="AC2034" s="78" t="s">
        <v>3279</v>
      </c>
    </row>
    <row r="2035" spans="1:29" x14ac:dyDescent="0.35">
      <c r="A2035" s="10" t="s">
        <v>4443</v>
      </c>
      <c r="B2035" s="76" t="s">
        <v>2834</v>
      </c>
      <c r="C2035" s="76">
        <f>C2034+(BudgetsQTable[[#This Row],[lead]]&lt;&gt;K2034)</f>
        <v>252</v>
      </c>
      <c r="D2035" s="76">
        <f>D2034*(BudgetsQTable[[#This Row],[lead]]=K2034)+(BudgetsQTable[[#This Row],[prop_id]]&lt;&gt;A2034)</f>
        <v>2</v>
      </c>
      <c r="E2035" s="77">
        <v>43005.417361111111</v>
      </c>
      <c r="F2035" s="78" t="s">
        <v>2817</v>
      </c>
      <c r="G2035" s="78" t="s">
        <v>2818</v>
      </c>
      <c r="H2035" s="78" t="s">
        <v>476</v>
      </c>
      <c r="I2035" s="76" t="s">
        <v>765</v>
      </c>
      <c r="J2035" s="76" t="s">
        <v>753</v>
      </c>
      <c r="K2035" s="78" t="s">
        <v>2064</v>
      </c>
      <c r="L2035" s="7" t="str">
        <f>IF(BudgetsQTable[[#This Row],[pi_last_name]]=" ","",HYPERLINK("https://www.ejacket.nsf.gov/ej/showProposal.do?Continue=Y&amp;ID="&amp;BudgetsQTable[[#This Row],[prop_id]],BudgetsQTable[[#This Row],[prop_id]]))</f>
        <v/>
      </c>
      <c r="M2035" s="78" t="s">
        <v>753</v>
      </c>
      <c r="N2035" s="7" t="str">
        <f>IF(BudgetsQTable[[#This Row],[pi_last_name]]=" ","",HYPERLINK("mailto:"&amp;BudgetsQTable[[#This Row],[pi_email]]&amp;"&amp;subject=Your NSF Proposal:  "&amp;BudgetsQTable[[#This Row],[prop_id]],BudgetsQTable[[#This Row],[pi_email]]))</f>
        <v/>
      </c>
      <c r="O2035" s="78" t="s">
        <v>753</v>
      </c>
      <c r="P2035" s="78">
        <v>1</v>
      </c>
      <c r="Q2035" s="78">
        <v>0.92</v>
      </c>
      <c r="R2035" s="79">
        <v>0</v>
      </c>
      <c r="S2035" s="79">
        <v>0</v>
      </c>
      <c r="T2035" s="79">
        <v>0</v>
      </c>
      <c r="U2035" s="80">
        <v>187922</v>
      </c>
      <c r="V2035" s="78">
        <v>0</v>
      </c>
      <c r="W2035" s="78">
        <v>2</v>
      </c>
      <c r="X2035" s="11" t="str">
        <f ca="1">IF(ISBLANK(BudgetsQTable[[#This Row],[budg_seq_yr]]),"FY"&amp;fiscalyear,"FY"&amp;fiscalyear-1+BudgetsQTable[[#This Row],[budg_seq_yr]])</f>
        <v>FY19</v>
      </c>
      <c r="Y2035" s="79">
        <v>187922</v>
      </c>
      <c r="Z2035" s="78" t="s">
        <v>2818</v>
      </c>
      <c r="AA2035" s="78" t="s">
        <v>476</v>
      </c>
      <c r="AB2035" s="76" t="s">
        <v>2821</v>
      </c>
      <c r="AC2035" s="78" t="s">
        <v>3279</v>
      </c>
    </row>
    <row r="2036" spans="1:29" x14ac:dyDescent="0.35">
      <c r="A2036" s="10" t="s">
        <v>4443</v>
      </c>
      <c r="B2036" s="76" t="s">
        <v>2834</v>
      </c>
      <c r="C2036" s="76">
        <f>C2035+(BudgetsQTable[[#This Row],[lead]]&lt;&gt;K2035)</f>
        <v>252</v>
      </c>
      <c r="D2036" s="76">
        <f>D2035*(BudgetsQTable[[#This Row],[lead]]=K2035)+(BudgetsQTable[[#This Row],[prop_id]]&lt;&gt;A2035)</f>
        <v>2</v>
      </c>
      <c r="E2036" s="77">
        <v>43005.417361111111</v>
      </c>
      <c r="F2036" s="78" t="s">
        <v>2817</v>
      </c>
      <c r="G2036" s="78" t="s">
        <v>2818</v>
      </c>
      <c r="H2036" s="78" t="s">
        <v>476</v>
      </c>
      <c r="I2036" s="76" t="s">
        <v>765</v>
      </c>
      <c r="J2036" s="76" t="s">
        <v>753</v>
      </c>
      <c r="K2036" s="78" t="s">
        <v>2064</v>
      </c>
      <c r="L2036" s="7" t="str">
        <f>IF(BudgetsQTable[[#This Row],[pi_last_name]]=" ","",HYPERLINK("https://www.ejacket.nsf.gov/ej/showProposal.do?Continue=Y&amp;ID="&amp;BudgetsQTable[[#This Row],[prop_id]],BudgetsQTable[[#This Row],[prop_id]]))</f>
        <v/>
      </c>
      <c r="M2036" s="78" t="s">
        <v>753</v>
      </c>
      <c r="N2036" s="7" t="str">
        <f>IF(BudgetsQTable[[#This Row],[pi_last_name]]=" ","",HYPERLINK("mailto:"&amp;BudgetsQTable[[#This Row],[pi_email]]&amp;"&amp;subject=Your NSF Proposal:  "&amp;BudgetsQTable[[#This Row],[prop_id]],BudgetsQTable[[#This Row],[pi_email]]))</f>
        <v/>
      </c>
      <c r="O2036" s="78" t="s">
        <v>753</v>
      </c>
      <c r="P2036" s="78">
        <v>1</v>
      </c>
      <c r="Q2036" s="78">
        <v>0.92</v>
      </c>
      <c r="R2036" s="79">
        <v>0</v>
      </c>
      <c r="S2036" s="79">
        <v>0</v>
      </c>
      <c r="T2036" s="79">
        <v>0</v>
      </c>
      <c r="U2036" s="80">
        <v>113834</v>
      </c>
      <c r="V2036" s="78">
        <v>0</v>
      </c>
      <c r="W2036" s="78">
        <v>3</v>
      </c>
      <c r="X2036" s="11" t="str">
        <f ca="1">IF(ISBLANK(BudgetsQTable[[#This Row],[budg_seq_yr]]),"FY"&amp;fiscalyear,"FY"&amp;fiscalyear-1+BudgetsQTable[[#This Row],[budg_seq_yr]])</f>
        <v>FY20</v>
      </c>
      <c r="Y2036" s="79">
        <v>113834</v>
      </c>
      <c r="Z2036" s="78" t="s">
        <v>2818</v>
      </c>
      <c r="AA2036" s="78" t="s">
        <v>476</v>
      </c>
      <c r="AB2036" s="76" t="s">
        <v>2821</v>
      </c>
      <c r="AC2036" s="78" t="s">
        <v>3279</v>
      </c>
    </row>
    <row r="2037" spans="1:29" x14ac:dyDescent="0.35">
      <c r="A2037" s="10" t="s">
        <v>4443</v>
      </c>
      <c r="B2037" s="76" t="s">
        <v>2834</v>
      </c>
      <c r="C2037" s="76">
        <f>C2036+(BudgetsQTable[[#This Row],[lead]]&lt;&gt;K2036)</f>
        <v>252</v>
      </c>
      <c r="D2037" s="76">
        <f>D2036*(BudgetsQTable[[#This Row],[lead]]=K2036)+(BudgetsQTable[[#This Row],[prop_id]]&lt;&gt;A2036)</f>
        <v>2</v>
      </c>
      <c r="E2037" s="77">
        <v>43005.417361111111</v>
      </c>
      <c r="F2037" s="78" t="s">
        <v>2817</v>
      </c>
      <c r="G2037" s="78" t="s">
        <v>2818</v>
      </c>
      <c r="H2037" s="78" t="s">
        <v>476</v>
      </c>
      <c r="I2037" s="76" t="s">
        <v>765</v>
      </c>
      <c r="J2037" s="76" t="s">
        <v>753</v>
      </c>
      <c r="K2037" s="78" t="s">
        <v>2064</v>
      </c>
      <c r="L2037" s="7" t="str">
        <f>IF(BudgetsQTable[[#This Row],[pi_last_name]]=" ","",HYPERLINK("https://www.ejacket.nsf.gov/ej/showProposal.do?Continue=Y&amp;ID="&amp;BudgetsQTable[[#This Row],[prop_id]],BudgetsQTable[[#This Row],[prop_id]]))</f>
        <v/>
      </c>
      <c r="M2037" s="78" t="s">
        <v>753</v>
      </c>
      <c r="N2037" s="7" t="str">
        <f>IF(BudgetsQTable[[#This Row],[pi_last_name]]=" ","",HYPERLINK("mailto:"&amp;BudgetsQTable[[#This Row],[pi_email]]&amp;"&amp;subject=Your NSF Proposal:  "&amp;BudgetsQTable[[#This Row],[prop_id]],BudgetsQTable[[#This Row],[pi_email]]))</f>
        <v/>
      </c>
      <c r="O2037" s="78" t="s">
        <v>753</v>
      </c>
      <c r="P2037" s="78">
        <v>1</v>
      </c>
      <c r="Q2037" s="78">
        <v>0.92</v>
      </c>
      <c r="R2037" s="79">
        <v>0</v>
      </c>
      <c r="S2037" s="79">
        <v>0</v>
      </c>
      <c r="T2037" s="79">
        <v>0</v>
      </c>
      <c r="U2037" s="80">
        <v>115227</v>
      </c>
      <c r="V2037" s="78">
        <v>0</v>
      </c>
      <c r="W2037" s="78">
        <v>4</v>
      </c>
      <c r="X2037" s="11" t="str">
        <f ca="1">IF(ISBLANK(BudgetsQTable[[#This Row],[budg_seq_yr]]),"FY"&amp;fiscalyear,"FY"&amp;fiscalyear-1+BudgetsQTable[[#This Row],[budg_seq_yr]])</f>
        <v>FY21</v>
      </c>
      <c r="Y2037" s="79">
        <v>115227</v>
      </c>
      <c r="Z2037" s="78" t="s">
        <v>2818</v>
      </c>
      <c r="AA2037" s="78" t="s">
        <v>476</v>
      </c>
      <c r="AB2037" s="76" t="s">
        <v>2821</v>
      </c>
      <c r="AC2037" s="78" t="s">
        <v>3279</v>
      </c>
    </row>
    <row r="2038" spans="1:29" x14ac:dyDescent="0.35">
      <c r="A2038" s="10" t="s">
        <v>2073</v>
      </c>
      <c r="B2038" s="76" t="s">
        <v>2863</v>
      </c>
      <c r="C2038" s="76">
        <f>C2037+(BudgetsQTable[[#This Row],[lead]]&lt;&gt;K2037)</f>
        <v>253</v>
      </c>
      <c r="D2038" s="76">
        <f>D2037*(BudgetsQTable[[#This Row],[lead]]=K2037)+(BudgetsQTable[[#This Row],[prop_id]]&lt;&gt;A2037)</f>
        <v>1</v>
      </c>
      <c r="E2038" s="77">
        <v>43005.636111111111</v>
      </c>
      <c r="F2038" s="78" t="s">
        <v>2817</v>
      </c>
      <c r="G2038" s="78" t="s">
        <v>2818</v>
      </c>
      <c r="H2038" s="78" t="s">
        <v>474</v>
      </c>
      <c r="I2038" s="76" t="s">
        <v>885</v>
      </c>
      <c r="J2038" s="76" t="s">
        <v>4450</v>
      </c>
      <c r="K2038" s="78" t="s">
        <v>2073</v>
      </c>
      <c r="L2038" s="7" t="str">
        <f>IF(BudgetsQTable[[#This Row],[pi_last_name]]=" ","",HYPERLINK("https://www.ejacket.nsf.gov/ej/showProposal.do?Continue=Y&amp;ID="&amp;BudgetsQTable[[#This Row],[prop_id]],BudgetsQTable[[#This Row],[prop_id]]))</f>
        <v>1763840</v>
      </c>
      <c r="M2038" s="78" t="s">
        <v>2074</v>
      </c>
      <c r="N2038" s="7" t="str">
        <f>IF(BudgetsQTable[[#This Row],[pi_last_name]]=" ","",HYPERLINK("mailto:"&amp;BudgetsQTable[[#This Row],[pi_email]]&amp;"&amp;subject=Your NSF Proposal:  "&amp;BudgetsQTable[[#This Row],[prop_id]],BudgetsQTable[[#This Row],[pi_email]]))</f>
        <v>devroye@uic.edu</v>
      </c>
      <c r="O2038" s="78" t="s">
        <v>3164</v>
      </c>
      <c r="P2038" s="78"/>
      <c r="Q2038" s="78"/>
      <c r="R2038" s="79"/>
      <c r="S2038" s="79"/>
      <c r="T2038" s="79"/>
      <c r="U2038" s="80"/>
      <c r="V2038" s="78">
        <v>0</v>
      </c>
      <c r="W2038" s="78"/>
      <c r="X2038" s="11" t="str">
        <f ca="1">IF(ISBLANK(BudgetsQTable[[#This Row],[budg_seq_yr]]),"FY"&amp;fiscalyear,"FY"&amp;fiscalyear-1+BudgetsQTable[[#This Row],[budg_seq_yr]])</f>
        <v>FY18</v>
      </c>
      <c r="Y2038" s="79">
        <v>1200000</v>
      </c>
      <c r="Z2038" s="78" t="s">
        <v>2818</v>
      </c>
      <c r="AA2038" s="78" t="s">
        <v>474</v>
      </c>
      <c r="AB2038" s="76" t="s">
        <v>2821</v>
      </c>
      <c r="AC2038" s="78" t="s">
        <v>2988</v>
      </c>
    </row>
    <row r="2039" spans="1:29" x14ac:dyDescent="0.35">
      <c r="A2039" s="10" t="s">
        <v>2073</v>
      </c>
      <c r="B2039" s="76" t="s">
        <v>2863</v>
      </c>
      <c r="C2039" s="76">
        <f>C2038+(BudgetsQTable[[#This Row],[lead]]&lt;&gt;K2038)</f>
        <v>253</v>
      </c>
      <c r="D2039" s="76">
        <f>D2038*(BudgetsQTable[[#This Row],[lead]]=K2038)+(BudgetsQTable[[#This Row],[prop_id]]&lt;&gt;A2038)</f>
        <v>1</v>
      </c>
      <c r="E2039" s="77">
        <v>43005.636111111111</v>
      </c>
      <c r="F2039" s="78" t="s">
        <v>2817</v>
      </c>
      <c r="G2039" s="78" t="s">
        <v>2818</v>
      </c>
      <c r="H2039" s="78" t="s">
        <v>474</v>
      </c>
      <c r="I2039" s="76" t="s">
        <v>885</v>
      </c>
      <c r="J2039" s="76" t="s">
        <v>753</v>
      </c>
      <c r="K2039" s="78" t="s">
        <v>2073</v>
      </c>
      <c r="L2039" s="7" t="str">
        <f>IF(BudgetsQTable[[#This Row],[pi_last_name]]=" ","",HYPERLINK("https://www.ejacket.nsf.gov/ej/showProposal.do?Continue=Y&amp;ID="&amp;BudgetsQTable[[#This Row],[prop_id]],BudgetsQTable[[#This Row],[prop_id]]))</f>
        <v/>
      </c>
      <c r="M2039" s="78" t="s">
        <v>753</v>
      </c>
      <c r="N2039" s="7" t="str">
        <f>IF(BudgetsQTable[[#This Row],[pi_last_name]]=" ","",HYPERLINK("mailto:"&amp;BudgetsQTable[[#This Row],[pi_email]]&amp;"&amp;subject=Your NSF Proposal:  "&amp;BudgetsQTable[[#This Row],[prop_id]],BudgetsQTable[[#This Row],[pi_email]]))</f>
        <v/>
      </c>
      <c r="O2039" s="78" t="s">
        <v>753</v>
      </c>
      <c r="P2039" s="78">
        <v>4</v>
      </c>
      <c r="Q2039" s="78">
        <v>4</v>
      </c>
      <c r="R2039" s="79">
        <v>0</v>
      </c>
      <c r="S2039" s="79">
        <v>0</v>
      </c>
      <c r="T2039" s="79">
        <v>0</v>
      </c>
      <c r="U2039" s="80">
        <v>291010</v>
      </c>
      <c r="V2039" s="78">
        <v>0</v>
      </c>
      <c r="W2039" s="78">
        <v>1</v>
      </c>
      <c r="X2039" s="11" t="str">
        <f ca="1">IF(ISBLANK(BudgetsQTable[[#This Row],[budg_seq_yr]]),"FY"&amp;fiscalyear,"FY"&amp;fiscalyear-1+BudgetsQTable[[#This Row],[budg_seq_yr]])</f>
        <v>FY18</v>
      </c>
      <c r="Y2039" s="79">
        <v>291010</v>
      </c>
      <c r="Z2039" s="78" t="s">
        <v>2818</v>
      </c>
      <c r="AA2039" s="78" t="s">
        <v>474</v>
      </c>
      <c r="AB2039" s="76" t="s">
        <v>2821</v>
      </c>
      <c r="AC2039" s="78" t="s">
        <v>2988</v>
      </c>
    </row>
    <row r="2040" spans="1:29" x14ac:dyDescent="0.35">
      <c r="A2040" s="10" t="s">
        <v>2073</v>
      </c>
      <c r="B2040" s="76" t="s">
        <v>2863</v>
      </c>
      <c r="C2040" s="76">
        <f>C2039+(BudgetsQTable[[#This Row],[lead]]&lt;&gt;K2039)</f>
        <v>253</v>
      </c>
      <c r="D2040" s="76">
        <f>D2039*(BudgetsQTable[[#This Row],[lead]]=K2039)+(BudgetsQTable[[#This Row],[prop_id]]&lt;&gt;A2039)</f>
        <v>1</v>
      </c>
      <c r="E2040" s="77">
        <v>43005.636111111111</v>
      </c>
      <c r="F2040" s="78" t="s">
        <v>2817</v>
      </c>
      <c r="G2040" s="78" t="s">
        <v>2818</v>
      </c>
      <c r="H2040" s="78" t="s">
        <v>474</v>
      </c>
      <c r="I2040" s="76" t="s">
        <v>885</v>
      </c>
      <c r="J2040" s="76" t="s">
        <v>753</v>
      </c>
      <c r="K2040" s="78" t="s">
        <v>2073</v>
      </c>
      <c r="L2040" s="7" t="str">
        <f>IF(BudgetsQTable[[#This Row],[pi_last_name]]=" ","",HYPERLINK("https://www.ejacket.nsf.gov/ej/showProposal.do?Continue=Y&amp;ID="&amp;BudgetsQTable[[#This Row],[prop_id]],BudgetsQTable[[#This Row],[prop_id]]))</f>
        <v/>
      </c>
      <c r="M2040" s="78" t="s">
        <v>753</v>
      </c>
      <c r="N2040" s="7" t="str">
        <f>IF(BudgetsQTable[[#This Row],[pi_last_name]]=" ","",HYPERLINK("mailto:"&amp;BudgetsQTable[[#This Row],[pi_email]]&amp;"&amp;subject=Your NSF Proposal:  "&amp;BudgetsQTable[[#This Row],[prop_id]],BudgetsQTable[[#This Row],[pi_email]]))</f>
        <v/>
      </c>
      <c r="O2040" s="78" t="s">
        <v>753</v>
      </c>
      <c r="P2040" s="78">
        <v>4</v>
      </c>
      <c r="Q2040" s="78">
        <v>4</v>
      </c>
      <c r="R2040" s="79">
        <v>0</v>
      </c>
      <c r="S2040" s="79">
        <v>0</v>
      </c>
      <c r="T2040" s="79">
        <v>0</v>
      </c>
      <c r="U2040" s="80">
        <v>293782</v>
      </c>
      <c r="V2040" s="78">
        <v>0</v>
      </c>
      <c r="W2040" s="78">
        <v>2</v>
      </c>
      <c r="X2040" s="11" t="str">
        <f ca="1">IF(ISBLANK(BudgetsQTable[[#This Row],[budg_seq_yr]]),"FY"&amp;fiscalyear,"FY"&amp;fiscalyear-1+BudgetsQTable[[#This Row],[budg_seq_yr]])</f>
        <v>FY19</v>
      </c>
      <c r="Y2040" s="79">
        <v>293782</v>
      </c>
      <c r="Z2040" s="78" t="s">
        <v>2818</v>
      </c>
      <c r="AA2040" s="78" t="s">
        <v>474</v>
      </c>
      <c r="AB2040" s="76" t="s">
        <v>2821</v>
      </c>
      <c r="AC2040" s="78" t="s">
        <v>2988</v>
      </c>
    </row>
    <row r="2041" spans="1:29" x14ac:dyDescent="0.35">
      <c r="A2041" s="10" t="s">
        <v>2073</v>
      </c>
      <c r="B2041" s="76" t="s">
        <v>2863</v>
      </c>
      <c r="C2041" s="76">
        <f>C2040+(BudgetsQTable[[#This Row],[lead]]&lt;&gt;K2040)</f>
        <v>253</v>
      </c>
      <c r="D2041" s="76">
        <f>D2040*(BudgetsQTable[[#This Row],[lead]]=K2040)+(BudgetsQTable[[#This Row],[prop_id]]&lt;&gt;A2040)</f>
        <v>1</v>
      </c>
      <c r="E2041" s="77">
        <v>43005.636111111111</v>
      </c>
      <c r="F2041" s="78" t="s">
        <v>2817</v>
      </c>
      <c r="G2041" s="78" t="s">
        <v>2818</v>
      </c>
      <c r="H2041" s="78" t="s">
        <v>474</v>
      </c>
      <c r="I2041" s="76" t="s">
        <v>885</v>
      </c>
      <c r="J2041" s="76" t="s">
        <v>753</v>
      </c>
      <c r="K2041" s="78" t="s">
        <v>2073</v>
      </c>
      <c r="L2041" s="7" t="str">
        <f>IF(BudgetsQTable[[#This Row],[pi_last_name]]=" ","",HYPERLINK("https://www.ejacket.nsf.gov/ej/showProposal.do?Continue=Y&amp;ID="&amp;BudgetsQTable[[#This Row],[prop_id]],BudgetsQTable[[#This Row],[prop_id]]))</f>
        <v/>
      </c>
      <c r="M2041" s="78" t="s">
        <v>753</v>
      </c>
      <c r="N2041" s="7" t="str">
        <f>IF(BudgetsQTable[[#This Row],[pi_last_name]]=" ","",HYPERLINK("mailto:"&amp;BudgetsQTable[[#This Row],[pi_email]]&amp;"&amp;subject=Your NSF Proposal:  "&amp;BudgetsQTable[[#This Row],[prop_id]],BudgetsQTable[[#This Row],[pi_email]]))</f>
        <v/>
      </c>
      <c r="O2041" s="78" t="s">
        <v>753</v>
      </c>
      <c r="P2041" s="78">
        <v>4</v>
      </c>
      <c r="Q2041" s="78">
        <v>4</v>
      </c>
      <c r="R2041" s="79">
        <v>0</v>
      </c>
      <c r="S2041" s="79">
        <v>0</v>
      </c>
      <c r="T2041" s="79">
        <v>0</v>
      </c>
      <c r="U2041" s="80">
        <v>302879</v>
      </c>
      <c r="V2041" s="78">
        <v>0</v>
      </c>
      <c r="W2041" s="78">
        <v>3</v>
      </c>
      <c r="X2041" s="11" t="str">
        <f ca="1">IF(ISBLANK(BudgetsQTable[[#This Row],[budg_seq_yr]]),"FY"&amp;fiscalyear,"FY"&amp;fiscalyear-1+BudgetsQTable[[#This Row],[budg_seq_yr]])</f>
        <v>FY20</v>
      </c>
      <c r="Y2041" s="79">
        <v>302879</v>
      </c>
      <c r="Z2041" s="78" t="s">
        <v>2818</v>
      </c>
      <c r="AA2041" s="78" t="s">
        <v>474</v>
      </c>
      <c r="AB2041" s="76" t="s">
        <v>2821</v>
      </c>
      <c r="AC2041" s="78" t="s">
        <v>2988</v>
      </c>
    </row>
    <row r="2042" spans="1:29" x14ac:dyDescent="0.35">
      <c r="A2042" s="10" t="s">
        <v>2073</v>
      </c>
      <c r="B2042" s="76" t="s">
        <v>2863</v>
      </c>
      <c r="C2042" s="76">
        <f>C2041+(BudgetsQTable[[#This Row],[lead]]&lt;&gt;K2041)</f>
        <v>253</v>
      </c>
      <c r="D2042" s="76">
        <f>D2041*(BudgetsQTable[[#This Row],[lead]]=K2041)+(BudgetsQTable[[#This Row],[prop_id]]&lt;&gt;A2041)</f>
        <v>1</v>
      </c>
      <c r="E2042" s="77">
        <v>43005.636111111111</v>
      </c>
      <c r="F2042" s="78" t="s">
        <v>2817</v>
      </c>
      <c r="G2042" s="78" t="s">
        <v>2818</v>
      </c>
      <c r="H2042" s="78" t="s">
        <v>474</v>
      </c>
      <c r="I2042" s="76" t="s">
        <v>885</v>
      </c>
      <c r="J2042" s="76" t="s">
        <v>753</v>
      </c>
      <c r="K2042" s="78" t="s">
        <v>2073</v>
      </c>
      <c r="L2042" s="7" t="str">
        <f>IF(BudgetsQTable[[#This Row],[pi_last_name]]=" ","",HYPERLINK("https://www.ejacket.nsf.gov/ej/showProposal.do?Continue=Y&amp;ID="&amp;BudgetsQTable[[#This Row],[prop_id]],BudgetsQTable[[#This Row],[prop_id]]))</f>
        <v/>
      </c>
      <c r="M2042" s="78" t="s">
        <v>753</v>
      </c>
      <c r="N2042" s="7" t="str">
        <f>IF(BudgetsQTable[[#This Row],[pi_last_name]]=" ","",HYPERLINK("mailto:"&amp;BudgetsQTable[[#This Row],[pi_email]]&amp;"&amp;subject=Your NSF Proposal:  "&amp;BudgetsQTable[[#This Row],[prop_id]],BudgetsQTable[[#This Row],[pi_email]]))</f>
        <v/>
      </c>
      <c r="O2042" s="78" t="s">
        <v>753</v>
      </c>
      <c r="P2042" s="78">
        <v>4</v>
      </c>
      <c r="Q2042" s="78">
        <v>4</v>
      </c>
      <c r="R2042" s="79">
        <v>0</v>
      </c>
      <c r="S2042" s="79">
        <v>0</v>
      </c>
      <c r="T2042" s="79">
        <v>0</v>
      </c>
      <c r="U2042" s="80">
        <v>312329</v>
      </c>
      <c r="V2042" s="78">
        <v>0</v>
      </c>
      <c r="W2042" s="78">
        <v>4</v>
      </c>
      <c r="X2042" s="11" t="str">
        <f ca="1">IF(ISBLANK(BudgetsQTable[[#This Row],[budg_seq_yr]]),"FY"&amp;fiscalyear,"FY"&amp;fiscalyear-1+BudgetsQTable[[#This Row],[budg_seq_yr]])</f>
        <v>FY21</v>
      </c>
      <c r="Y2042" s="79">
        <v>312329</v>
      </c>
      <c r="Z2042" s="78" t="s">
        <v>2818</v>
      </c>
      <c r="AA2042" s="78" t="s">
        <v>474</v>
      </c>
      <c r="AB2042" s="76" t="s">
        <v>2821</v>
      </c>
      <c r="AC2042" s="78" t="s">
        <v>2988</v>
      </c>
    </row>
    <row r="2043" spans="1:29" x14ac:dyDescent="0.35">
      <c r="A2043" s="10" t="s">
        <v>2076</v>
      </c>
      <c r="B2043" s="76" t="s">
        <v>2824</v>
      </c>
      <c r="C2043" s="76">
        <f>C2042+(BudgetsQTable[[#This Row],[lead]]&lt;&gt;K2042)</f>
        <v>254</v>
      </c>
      <c r="D2043" s="76">
        <f>D2042*(BudgetsQTable[[#This Row],[lead]]=K2042)+(BudgetsQTable[[#This Row],[prop_id]]&lt;&gt;A2042)</f>
        <v>1</v>
      </c>
      <c r="E2043" s="77">
        <v>43005.636805555558</v>
      </c>
      <c r="F2043" s="78" t="s">
        <v>2839</v>
      </c>
      <c r="G2043" s="78" t="s">
        <v>2840</v>
      </c>
      <c r="H2043" s="78" t="s">
        <v>462</v>
      </c>
      <c r="I2043" s="76" t="s">
        <v>1032</v>
      </c>
      <c r="J2043" s="76" t="s">
        <v>4453</v>
      </c>
      <c r="K2043" s="78" t="s">
        <v>2076</v>
      </c>
      <c r="L2043" s="7" t="str">
        <f>IF(BudgetsQTable[[#This Row],[pi_last_name]]=" ","",HYPERLINK("https://www.ejacket.nsf.gov/ej/showProposal.do?Continue=Y&amp;ID="&amp;BudgetsQTable[[#This Row],[prop_id]],BudgetsQTable[[#This Row],[prop_id]]))</f>
        <v>1763842</v>
      </c>
      <c r="M2043" s="78" t="s">
        <v>2077</v>
      </c>
      <c r="N2043" s="7" t="str">
        <f>IF(BudgetsQTable[[#This Row],[pi_last_name]]=" ","",HYPERLINK("mailto:"&amp;BudgetsQTable[[#This Row],[pi_email]]&amp;"&amp;subject=Your NSF Proposal:  "&amp;BudgetsQTable[[#This Row],[prop_id]],BudgetsQTable[[#This Row],[pi_email]]))</f>
        <v>cjoewong@andrew.cmu.edu</v>
      </c>
      <c r="O2043" s="78" t="s">
        <v>542</v>
      </c>
      <c r="P2043" s="78"/>
      <c r="Q2043" s="78"/>
      <c r="R2043" s="79"/>
      <c r="S2043" s="79"/>
      <c r="T2043" s="79"/>
      <c r="U2043" s="80"/>
      <c r="V2043" s="78">
        <v>0</v>
      </c>
      <c r="W2043" s="78"/>
      <c r="X2043" s="11" t="str">
        <f ca="1">IF(ISBLANK(BudgetsQTable[[#This Row],[budg_seq_yr]]),"FY"&amp;fiscalyear,"FY"&amp;fiscalyear-1+BudgetsQTable[[#This Row],[budg_seq_yr]])</f>
        <v>FY18</v>
      </c>
      <c r="Y2043" s="79">
        <v>600000</v>
      </c>
      <c r="Z2043" s="78" t="s">
        <v>2840</v>
      </c>
      <c r="AA2043" s="78" t="s">
        <v>462</v>
      </c>
      <c r="AB2043" s="76" t="s">
        <v>2821</v>
      </c>
      <c r="AC2043" s="78" t="s">
        <v>485</v>
      </c>
    </row>
    <row r="2044" spans="1:29" x14ac:dyDescent="0.35">
      <c r="A2044" s="10" t="s">
        <v>2076</v>
      </c>
      <c r="B2044" s="76" t="s">
        <v>2824</v>
      </c>
      <c r="C2044" s="76">
        <f>C2043+(BudgetsQTable[[#This Row],[lead]]&lt;&gt;K2043)</f>
        <v>254</v>
      </c>
      <c r="D2044" s="76">
        <f>D2043*(BudgetsQTable[[#This Row],[lead]]=K2043)+(BudgetsQTable[[#This Row],[prop_id]]&lt;&gt;A2043)</f>
        <v>1</v>
      </c>
      <c r="E2044" s="77">
        <v>43005.636805555558</v>
      </c>
      <c r="F2044" s="78" t="s">
        <v>2839</v>
      </c>
      <c r="G2044" s="78" t="s">
        <v>2840</v>
      </c>
      <c r="H2044" s="78" t="s">
        <v>462</v>
      </c>
      <c r="I2044" s="76" t="s">
        <v>1032</v>
      </c>
      <c r="J2044" s="76" t="s">
        <v>753</v>
      </c>
      <c r="K2044" s="78" t="s">
        <v>2076</v>
      </c>
      <c r="L2044" s="7" t="str">
        <f>IF(BudgetsQTable[[#This Row],[pi_last_name]]=" ","",HYPERLINK("https://www.ejacket.nsf.gov/ej/showProposal.do?Continue=Y&amp;ID="&amp;BudgetsQTable[[#This Row],[prop_id]],BudgetsQTable[[#This Row],[prop_id]]))</f>
        <v/>
      </c>
      <c r="M2044" s="78" t="s">
        <v>753</v>
      </c>
      <c r="N2044" s="7" t="str">
        <f>IF(BudgetsQTable[[#This Row],[pi_last_name]]=" ","",HYPERLINK("mailto:"&amp;BudgetsQTable[[#This Row],[pi_email]]&amp;"&amp;subject=Your NSF Proposal:  "&amp;BudgetsQTable[[#This Row],[prop_id]],BudgetsQTable[[#This Row],[pi_email]]))</f>
        <v/>
      </c>
      <c r="O2044" s="78" t="s">
        <v>753</v>
      </c>
      <c r="P2044" s="78">
        <v>1</v>
      </c>
      <c r="Q2044" s="78">
        <v>1</v>
      </c>
      <c r="R2044" s="79">
        <v>0</v>
      </c>
      <c r="S2044" s="79">
        <v>0</v>
      </c>
      <c r="T2044" s="79">
        <v>0</v>
      </c>
      <c r="U2044" s="80">
        <v>144400</v>
      </c>
      <c r="V2044" s="78">
        <v>0</v>
      </c>
      <c r="W2044" s="78">
        <v>1</v>
      </c>
      <c r="X2044" s="11" t="str">
        <f ca="1">IF(ISBLANK(BudgetsQTable[[#This Row],[budg_seq_yr]]),"FY"&amp;fiscalyear,"FY"&amp;fiscalyear-1+BudgetsQTable[[#This Row],[budg_seq_yr]])</f>
        <v>FY18</v>
      </c>
      <c r="Y2044" s="79">
        <v>144400</v>
      </c>
      <c r="Z2044" s="78" t="s">
        <v>2840</v>
      </c>
      <c r="AA2044" s="78" t="s">
        <v>462</v>
      </c>
      <c r="AB2044" s="76" t="s">
        <v>2821</v>
      </c>
      <c r="AC2044" s="78" t="s">
        <v>485</v>
      </c>
    </row>
    <row r="2045" spans="1:29" x14ac:dyDescent="0.35">
      <c r="A2045" s="10" t="s">
        <v>2076</v>
      </c>
      <c r="B2045" s="76" t="s">
        <v>2824</v>
      </c>
      <c r="C2045" s="76">
        <f>C2044+(BudgetsQTable[[#This Row],[lead]]&lt;&gt;K2044)</f>
        <v>254</v>
      </c>
      <c r="D2045" s="76">
        <f>D2044*(BudgetsQTable[[#This Row],[lead]]=K2044)+(BudgetsQTable[[#This Row],[prop_id]]&lt;&gt;A2044)</f>
        <v>1</v>
      </c>
      <c r="E2045" s="77">
        <v>43005.636805555558</v>
      </c>
      <c r="F2045" s="78" t="s">
        <v>2839</v>
      </c>
      <c r="G2045" s="78" t="s">
        <v>2840</v>
      </c>
      <c r="H2045" s="78" t="s">
        <v>462</v>
      </c>
      <c r="I2045" s="76" t="s">
        <v>1032</v>
      </c>
      <c r="J2045" s="76" t="s">
        <v>753</v>
      </c>
      <c r="K2045" s="78" t="s">
        <v>2076</v>
      </c>
      <c r="L2045" s="7" t="str">
        <f>IF(BudgetsQTable[[#This Row],[pi_last_name]]=" ","",HYPERLINK("https://www.ejacket.nsf.gov/ej/showProposal.do?Continue=Y&amp;ID="&amp;BudgetsQTable[[#This Row],[prop_id]],BudgetsQTable[[#This Row],[prop_id]]))</f>
        <v/>
      </c>
      <c r="M2045" s="78" t="s">
        <v>753</v>
      </c>
      <c r="N2045" s="7" t="str">
        <f>IF(BudgetsQTable[[#This Row],[pi_last_name]]=" ","",HYPERLINK("mailto:"&amp;BudgetsQTable[[#This Row],[pi_email]]&amp;"&amp;subject=Your NSF Proposal:  "&amp;BudgetsQTable[[#This Row],[prop_id]],BudgetsQTable[[#This Row],[pi_email]]))</f>
        <v/>
      </c>
      <c r="O2045" s="78" t="s">
        <v>753</v>
      </c>
      <c r="P2045" s="78">
        <v>1</v>
      </c>
      <c r="Q2045" s="78">
        <v>1</v>
      </c>
      <c r="R2045" s="79">
        <v>0</v>
      </c>
      <c r="S2045" s="79">
        <v>0</v>
      </c>
      <c r="T2045" s="79">
        <v>0</v>
      </c>
      <c r="U2045" s="80">
        <v>148502</v>
      </c>
      <c r="V2045" s="78">
        <v>0</v>
      </c>
      <c r="W2045" s="78">
        <v>2</v>
      </c>
      <c r="X2045" s="11" t="str">
        <f ca="1">IF(ISBLANK(BudgetsQTable[[#This Row],[budg_seq_yr]]),"FY"&amp;fiscalyear,"FY"&amp;fiscalyear-1+BudgetsQTable[[#This Row],[budg_seq_yr]])</f>
        <v>FY19</v>
      </c>
      <c r="Y2045" s="79">
        <v>148502</v>
      </c>
      <c r="Z2045" s="78" t="s">
        <v>2840</v>
      </c>
      <c r="AA2045" s="78" t="s">
        <v>462</v>
      </c>
      <c r="AB2045" s="76" t="s">
        <v>2821</v>
      </c>
      <c r="AC2045" s="78" t="s">
        <v>485</v>
      </c>
    </row>
    <row r="2046" spans="1:29" x14ac:dyDescent="0.35">
      <c r="A2046" s="10" t="s">
        <v>2076</v>
      </c>
      <c r="B2046" s="76" t="s">
        <v>2824</v>
      </c>
      <c r="C2046" s="76">
        <f>C2045+(BudgetsQTable[[#This Row],[lead]]&lt;&gt;K2045)</f>
        <v>254</v>
      </c>
      <c r="D2046" s="76">
        <f>D2045*(BudgetsQTable[[#This Row],[lead]]=K2045)+(BudgetsQTable[[#This Row],[prop_id]]&lt;&gt;A2045)</f>
        <v>1</v>
      </c>
      <c r="E2046" s="77">
        <v>43005.636805555558</v>
      </c>
      <c r="F2046" s="78" t="s">
        <v>2839</v>
      </c>
      <c r="G2046" s="78" t="s">
        <v>2840</v>
      </c>
      <c r="H2046" s="78" t="s">
        <v>462</v>
      </c>
      <c r="I2046" s="76" t="s">
        <v>1032</v>
      </c>
      <c r="J2046" s="76" t="s">
        <v>753</v>
      </c>
      <c r="K2046" s="78" t="s">
        <v>2076</v>
      </c>
      <c r="L2046" s="7" t="str">
        <f>IF(BudgetsQTable[[#This Row],[pi_last_name]]=" ","",HYPERLINK("https://www.ejacket.nsf.gov/ej/showProposal.do?Continue=Y&amp;ID="&amp;BudgetsQTable[[#This Row],[prop_id]],BudgetsQTable[[#This Row],[prop_id]]))</f>
        <v/>
      </c>
      <c r="M2046" s="78" t="s">
        <v>753</v>
      </c>
      <c r="N2046" s="7" t="str">
        <f>IF(BudgetsQTable[[#This Row],[pi_last_name]]=" ","",HYPERLINK("mailto:"&amp;BudgetsQTable[[#This Row],[pi_email]]&amp;"&amp;subject=Your NSF Proposal:  "&amp;BudgetsQTable[[#This Row],[prop_id]],BudgetsQTable[[#This Row],[pi_email]]))</f>
        <v/>
      </c>
      <c r="O2046" s="78" t="s">
        <v>753</v>
      </c>
      <c r="P2046" s="78">
        <v>1</v>
      </c>
      <c r="Q2046" s="78">
        <v>1</v>
      </c>
      <c r="R2046" s="79">
        <v>0</v>
      </c>
      <c r="S2046" s="79">
        <v>0</v>
      </c>
      <c r="T2046" s="79">
        <v>0</v>
      </c>
      <c r="U2046" s="80">
        <v>152030</v>
      </c>
      <c r="V2046" s="78">
        <v>0</v>
      </c>
      <c r="W2046" s="78">
        <v>3</v>
      </c>
      <c r="X2046" s="11" t="str">
        <f ca="1">IF(ISBLANK(BudgetsQTable[[#This Row],[budg_seq_yr]]),"FY"&amp;fiscalyear,"FY"&amp;fiscalyear-1+BudgetsQTable[[#This Row],[budg_seq_yr]])</f>
        <v>FY20</v>
      </c>
      <c r="Y2046" s="79">
        <v>152030</v>
      </c>
      <c r="Z2046" s="78" t="s">
        <v>2840</v>
      </c>
      <c r="AA2046" s="78" t="s">
        <v>462</v>
      </c>
      <c r="AB2046" s="76" t="s">
        <v>2821</v>
      </c>
      <c r="AC2046" s="78" t="s">
        <v>485</v>
      </c>
    </row>
    <row r="2047" spans="1:29" x14ac:dyDescent="0.35">
      <c r="A2047" s="10" t="s">
        <v>2076</v>
      </c>
      <c r="B2047" s="76" t="s">
        <v>2824</v>
      </c>
      <c r="C2047" s="76">
        <f>C2046+(BudgetsQTable[[#This Row],[lead]]&lt;&gt;K2046)</f>
        <v>254</v>
      </c>
      <c r="D2047" s="76">
        <f>D2046*(BudgetsQTable[[#This Row],[lead]]=K2046)+(BudgetsQTable[[#This Row],[prop_id]]&lt;&gt;A2046)</f>
        <v>1</v>
      </c>
      <c r="E2047" s="77">
        <v>43005.636805555558</v>
      </c>
      <c r="F2047" s="78" t="s">
        <v>2839</v>
      </c>
      <c r="G2047" s="78" t="s">
        <v>2840</v>
      </c>
      <c r="H2047" s="78" t="s">
        <v>462</v>
      </c>
      <c r="I2047" s="76" t="s">
        <v>1032</v>
      </c>
      <c r="J2047" s="76" t="s">
        <v>753</v>
      </c>
      <c r="K2047" s="78" t="s">
        <v>2076</v>
      </c>
      <c r="L2047" s="7" t="str">
        <f>IF(BudgetsQTable[[#This Row],[pi_last_name]]=" ","",HYPERLINK("https://www.ejacket.nsf.gov/ej/showProposal.do?Continue=Y&amp;ID="&amp;BudgetsQTable[[#This Row],[prop_id]],BudgetsQTable[[#This Row],[prop_id]]))</f>
        <v/>
      </c>
      <c r="M2047" s="78" t="s">
        <v>753</v>
      </c>
      <c r="N2047" s="7" t="str">
        <f>IF(BudgetsQTable[[#This Row],[pi_last_name]]=" ","",HYPERLINK("mailto:"&amp;BudgetsQTable[[#This Row],[pi_email]]&amp;"&amp;subject=Your NSF Proposal:  "&amp;BudgetsQTable[[#This Row],[prop_id]],BudgetsQTable[[#This Row],[pi_email]]))</f>
        <v/>
      </c>
      <c r="O2047" s="78" t="s">
        <v>753</v>
      </c>
      <c r="P2047" s="78">
        <v>1</v>
      </c>
      <c r="Q2047" s="78">
        <v>1</v>
      </c>
      <c r="R2047" s="79">
        <v>0</v>
      </c>
      <c r="S2047" s="79">
        <v>0</v>
      </c>
      <c r="T2047" s="79">
        <v>0</v>
      </c>
      <c r="U2047" s="80">
        <v>155068</v>
      </c>
      <c r="V2047" s="78">
        <v>0</v>
      </c>
      <c r="W2047" s="78">
        <v>4</v>
      </c>
      <c r="X2047" s="11" t="str">
        <f ca="1">IF(ISBLANK(BudgetsQTable[[#This Row],[budg_seq_yr]]),"FY"&amp;fiscalyear,"FY"&amp;fiscalyear-1+BudgetsQTable[[#This Row],[budg_seq_yr]])</f>
        <v>FY21</v>
      </c>
      <c r="Y2047" s="79">
        <v>155068</v>
      </c>
      <c r="Z2047" s="78" t="s">
        <v>2840</v>
      </c>
      <c r="AA2047" s="78" t="s">
        <v>462</v>
      </c>
      <c r="AB2047" s="76" t="s">
        <v>2821</v>
      </c>
      <c r="AC2047" s="78" t="s">
        <v>485</v>
      </c>
    </row>
    <row r="2048" spans="1:29" x14ac:dyDescent="0.35">
      <c r="A2048" s="10" t="s">
        <v>4454</v>
      </c>
      <c r="B2048" s="76" t="s">
        <v>2834</v>
      </c>
      <c r="C2048" s="76">
        <f>C2047+(BudgetsQTable[[#This Row],[lead]]&lt;&gt;K2047)</f>
        <v>254</v>
      </c>
      <c r="D2048" s="76">
        <f>D2047*(BudgetsQTable[[#This Row],[lead]]=K2047)+(BudgetsQTable[[#This Row],[prop_id]]&lt;&gt;A2047)</f>
        <v>2</v>
      </c>
      <c r="E2048" s="77">
        <v>43005.56527777778</v>
      </c>
      <c r="F2048" s="78" t="s">
        <v>2839</v>
      </c>
      <c r="G2048" s="78" t="s">
        <v>2840</v>
      </c>
      <c r="H2048" s="78" t="s">
        <v>462</v>
      </c>
      <c r="I2048" s="76" t="s">
        <v>1032</v>
      </c>
      <c r="J2048" s="76" t="s">
        <v>4034</v>
      </c>
      <c r="K2048" s="78" t="s">
        <v>2076</v>
      </c>
      <c r="L2048" s="7" t="str">
        <f>IF(BudgetsQTable[[#This Row],[pi_last_name]]=" ","",HYPERLINK("https://www.ejacket.nsf.gov/ej/showProposal.do?Continue=Y&amp;ID="&amp;BudgetsQTable[[#This Row],[prop_id]],BudgetsQTable[[#This Row],[prop_id]]))</f>
        <v>1763677</v>
      </c>
      <c r="M2048" s="78" t="s">
        <v>4032</v>
      </c>
      <c r="N2048" s="7" t="str">
        <f>IF(BudgetsQTable[[#This Row],[pi_last_name]]=" ","",HYPERLINK("mailto:"&amp;BudgetsQTable[[#This Row],[pi_email]]&amp;"&amp;subject=Your NSF Proposal:  "&amp;BudgetsQTable[[#This Row],[prop_id]],BudgetsQTable[[#This Row],[pi_email]]))</f>
        <v>sangtae.ha@colorado.edu</v>
      </c>
      <c r="O2048" s="78" t="s">
        <v>2947</v>
      </c>
      <c r="P2048" s="78"/>
      <c r="Q2048" s="78"/>
      <c r="R2048" s="79"/>
      <c r="S2048" s="79"/>
      <c r="T2048" s="79"/>
      <c r="U2048" s="80"/>
      <c r="V2048" s="78">
        <v>0</v>
      </c>
      <c r="W2048" s="78"/>
      <c r="X2048" s="11" t="str">
        <f ca="1">IF(ISBLANK(BudgetsQTable[[#This Row],[budg_seq_yr]]),"FY"&amp;fiscalyear,"FY"&amp;fiscalyear-1+BudgetsQTable[[#This Row],[budg_seq_yr]])</f>
        <v>FY18</v>
      </c>
      <c r="Y2048" s="79">
        <v>599996</v>
      </c>
      <c r="Z2048" s="78" t="s">
        <v>2840</v>
      </c>
      <c r="AA2048" s="78" t="s">
        <v>462</v>
      </c>
      <c r="AB2048" s="76" t="s">
        <v>2821</v>
      </c>
      <c r="AC2048" s="78" t="s">
        <v>485</v>
      </c>
    </row>
    <row r="2049" spans="1:29" x14ac:dyDescent="0.35">
      <c r="A2049" s="10" t="s">
        <v>4454</v>
      </c>
      <c r="B2049" s="76" t="s">
        <v>2834</v>
      </c>
      <c r="C2049" s="76">
        <f>C2048+(BudgetsQTable[[#This Row],[lead]]&lt;&gt;K2048)</f>
        <v>254</v>
      </c>
      <c r="D2049" s="76">
        <f>D2048*(BudgetsQTable[[#This Row],[lead]]=K2048)+(BudgetsQTable[[#This Row],[prop_id]]&lt;&gt;A2048)</f>
        <v>2</v>
      </c>
      <c r="E2049" s="77">
        <v>43005.56527777778</v>
      </c>
      <c r="F2049" s="78" t="s">
        <v>2839</v>
      </c>
      <c r="G2049" s="78" t="s">
        <v>2840</v>
      </c>
      <c r="H2049" s="78" t="s">
        <v>462</v>
      </c>
      <c r="I2049" s="76" t="s">
        <v>1032</v>
      </c>
      <c r="J2049" s="76" t="s">
        <v>753</v>
      </c>
      <c r="K2049" s="78" t="s">
        <v>2076</v>
      </c>
      <c r="L2049" s="7" t="str">
        <f>IF(BudgetsQTable[[#This Row],[pi_last_name]]=" ","",HYPERLINK("https://www.ejacket.nsf.gov/ej/showProposal.do?Continue=Y&amp;ID="&amp;BudgetsQTable[[#This Row],[prop_id]],BudgetsQTable[[#This Row],[prop_id]]))</f>
        <v/>
      </c>
      <c r="M2049" s="78" t="s">
        <v>753</v>
      </c>
      <c r="N2049" s="7" t="str">
        <f>IF(BudgetsQTable[[#This Row],[pi_last_name]]=" ","",HYPERLINK("mailto:"&amp;BudgetsQTable[[#This Row],[pi_email]]&amp;"&amp;subject=Your NSF Proposal:  "&amp;BudgetsQTable[[#This Row],[prop_id]],BudgetsQTable[[#This Row],[pi_email]]))</f>
        <v/>
      </c>
      <c r="O2049" s="78" t="s">
        <v>753</v>
      </c>
      <c r="P2049" s="78">
        <v>1</v>
      </c>
      <c r="Q2049" s="78">
        <v>1</v>
      </c>
      <c r="R2049" s="79">
        <v>0</v>
      </c>
      <c r="S2049" s="79">
        <v>2984</v>
      </c>
      <c r="T2049" s="79">
        <v>0</v>
      </c>
      <c r="U2049" s="80">
        <v>144822</v>
      </c>
      <c r="V2049" s="78">
        <v>0</v>
      </c>
      <c r="W2049" s="78">
        <v>1</v>
      </c>
      <c r="X2049" s="11" t="str">
        <f ca="1">IF(ISBLANK(BudgetsQTable[[#This Row],[budg_seq_yr]]),"FY"&amp;fiscalyear,"FY"&amp;fiscalyear-1+BudgetsQTable[[#This Row],[budg_seq_yr]])</f>
        <v>FY18</v>
      </c>
      <c r="Y2049" s="79">
        <v>144822</v>
      </c>
      <c r="Z2049" s="78" t="s">
        <v>2840</v>
      </c>
      <c r="AA2049" s="78" t="s">
        <v>462</v>
      </c>
      <c r="AB2049" s="76" t="s">
        <v>2821</v>
      </c>
      <c r="AC2049" s="78" t="s">
        <v>485</v>
      </c>
    </row>
    <row r="2050" spans="1:29" x14ac:dyDescent="0.35">
      <c r="A2050" s="10" t="s">
        <v>4454</v>
      </c>
      <c r="B2050" s="76" t="s">
        <v>2834</v>
      </c>
      <c r="C2050" s="76">
        <f>C2049+(BudgetsQTable[[#This Row],[lead]]&lt;&gt;K2049)</f>
        <v>254</v>
      </c>
      <c r="D2050" s="76">
        <f>D2049*(BudgetsQTable[[#This Row],[lead]]=K2049)+(BudgetsQTable[[#This Row],[prop_id]]&lt;&gt;A2049)</f>
        <v>2</v>
      </c>
      <c r="E2050" s="77">
        <v>43005.56527777778</v>
      </c>
      <c r="F2050" s="78" t="s">
        <v>2839</v>
      </c>
      <c r="G2050" s="78" t="s">
        <v>2840</v>
      </c>
      <c r="H2050" s="78" t="s">
        <v>462</v>
      </c>
      <c r="I2050" s="76" t="s">
        <v>1032</v>
      </c>
      <c r="J2050" s="76" t="s">
        <v>753</v>
      </c>
      <c r="K2050" s="78" t="s">
        <v>2076</v>
      </c>
      <c r="L2050" s="7" t="str">
        <f>IF(BudgetsQTable[[#This Row],[pi_last_name]]=" ","",HYPERLINK("https://www.ejacket.nsf.gov/ej/showProposal.do?Continue=Y&amp;ID="&amp;BudgetsQTable[[#This Row],[prop_id]],BudgetsQTable[[#This Row],[prop_id]]))</f>
        <v/>
      </c>
      <c r="M2050" s="78" t="s">
        <v>753</v>
      </c>
      <c r="N2050" s="7" t="str">
        <f>IF(BudgetsQTable[[#This Row],[pi_last_name]]=" ","",HYPERLINK("mailto:"&amp;BudgetsQTable[[#This Row],[pi_email]]&amp;"&amp;subject=Your NSF Proposal:  "&amp;BudgetsQTable[[#This Row],[prop_id]],BudgetsQTable[[#This Row],[pi_email]]))</f>
        <v/>
      </c>
      <c r="O2050" s="78" t="s">
        <v>753</v>
      </c>
      <c r="P2050" s="78">
        <v>1</v>
      </c>
      <c r="Q2050" s="78">
        <v>1</v>
      </c>
      <c r="R2050" s="79">
        <v>0</v>
      </c>
      <c r="S2050" s="79">
        <v>0</v>
      </c>
      <c r="T2050" s="79">
        <v>0</v>
      </c>
      <c r="U2050" s="80">
        <v>145041</v>
      </c>
      <c r="V2050" s="78">
        <v>0</v>
      </c>
      <c r="W2050" s="78">
        <v>2</v>
      </c>
      <c r="X2050" s="11" t="str">
        <f ca="1">IF(ISBLANK(BudgetsQTable[[#This Row],[budg_seq_yr]]),"FY"&amp;fiscalyear,"FY"&amp;fiscalyear-1+BudgetsQTable[[#This Row],[budg_seq_yr]])</f>
        <v>FY19</v>
      </c>
      <c r="Y2050" s="79">
        <v>145041</v>
      </c>
      <c r="Z2050" s="78" t="s">
        <v>2840</v>
      </c>
      <c r="AA2050" s="78" t="s">
        <v>462</v>
      </c>
      <c r="AB2050" s="76" t="s">
        <v>2821</v>
      </c>
      <c r="AC2050" s="78" t="s">
        <v>485</v>
      </c>
    </row>
    <row r="2051" spans="1:29" x14ac:dyDescent="0.35">
      <c r="A2051" s="10" t="s">
        <v>4454</v>
      </c>
      <c r="B2051" s="76" t="s">
        <v>2834</v>
      </c>
      <c r="C2051" s="76">
        <f>C2050+(BudgetsQTable[[#This Row],[lead]]&lt;&gt;K2050)</f>
        <v>254</v>
      </c>
      <c r="D2051" s="76">
        <f>D2050*(BudgetsQTable[[#This Row],[lead]]=K2050)+(BudgetsQTable[[#This Row],[prop_id]]&lt;&gt;A2050)</f>
        <v>2</v>
      </c>
      <c r="E2051" s="77">
        <v>43005.56527777778</v>
      </c>
      <c r="F2051" s="78" t="s">
        <v>2839</v>
      </c>
      <c r="G2051" s="78" t="s">
        <v>2840</v>
      </c>
      <c r="H2051" s="78" t="s">
        <v>462</v>
      </c>
      <c r="I2051" s="76" t="s">
        <v>1032</v>
      </c>
      <c r="J2051" s="76" t="s">
        <v>753</v>
      </c>
      <c r="K2051" s="78" t="s">
        <v>2076</v>
      </c>
      <c r="L2051" s="7" t="str">
        <f>IF(BudgetsQTable[[#This Row],[pi_last_name]]=" ","",HYPERLINK("https://www.ejacket.nsf.gov/ej/showProposal.do?Continue=Y&amp;ID="&amp;BudgetsQTable[[#This Row],[prop_id]],BudgetsQTable[[#This Row],[prop_id]]))</f>
        <v/>
      </c>
      <c r="M2051" s="78" t="s">
        <v>753</v>
      </c>
      <c r="N2051" s="7" t="str">
        <f>IF(BudgetsQTable[[#This Row],[pi_last_name]]=" ","",HYPERLINK("mailto:"&amp;BudgetsQTable[[#This Row],[pi_email]]&amp;"&amp;subject=Your NSF Proposal:  "&amp;BudgetsQTable[[#This Row],[prop_id]],BudgetsQTable[[#This Row],[pi_email]]))</f>
        <v/>
      </c>
      <c r="O2051" s="78" t="s">
        <v>753</v>
      </c>
      <c r="P2051" s="78">
        <v>1</v>
      </c>
      <c r="Q2051" s="78">
        <v>1</v>
      </c>
      <c r="R2051" s="79">
        <v>0</v>
      </c>
      <c r="S2051" s="79">
        <v>3124</v>
      </c>
      <c r="T2051" s="79">
        <v>0</v>
      </c>
      <c r="U2051" s="80">
        <v>154861</v>
      </c>
      <c r="V2051" s="78">
        <v>0</v>
      </c>
      <c r="W2051" s="78">
        <v>3</v>
      </c>
      <c r="X2051" s="11" t="str">
        <f ca="1">IF(ISBLANK(BudgetsQTable[[#This Row],[budg_seq_yr]]),"FY"&amp;fiscalyear,"FY"&amp;fiscalyear-1+BudgetsQTable[[#This Row],[budg_seq_yr]])</f>
        <v>FY20</v>
      </c>
      <c r="Y2051" s="79">
        <v>154861</v>
      </c>
      <c r="Z2051" s="78" t="s">
        <v>2840</v>
      </c>
      <c r="AA2051" s="78" t="s">
        <v>462</v>
      </c>
      <c r="AB2051" s="76" t="s">
        <v>2821</v>
      </c>
      <c r="AC2051" s="78" t="s">
        <v>485</v>
      </c>
    </row>
    <row r="2052" spans="1:29" x14ac:dyDescent="0.35">
      <c r="A2052" s="10" t="s">
        <v>4454</v>
      </c>
      <c r="B2052" s="76" t="s">
        <v>2834</v>
      </c>
      <c r="C2052" s="76">
        <f>C2051+(BudgetsQTable[[#This Row],[lead]]&lt;&gt;K2051)</f>
        <v>254</v>
      </c>
      <c r="D2052" s="76">
        <f>D2051*(BudgetsQTable[[#This Row],[lead]]=K2051)+(BudgetsQTable[[#This Row],[prop_id]]&lt;&gt;A2051)</f>
        <v>2</v>
      </c>
      <c r="E2052" s="77">
        <v>43005.56527777778</v>
      </c>
      <c r="F2052" s="78" t="s">
        <v>2839</v>
      </c>
      <c r="G2052" s="78" t="s">
        <v>2840</v>
      </c>
      <c r="H2052" s="78" t="s">
        <v>462</v>
      </c>
      <c r="I2052" s="76" t="s">
        <v>1032</v>
      </c>
      <c r="J2052" s="76" t="s">
        <v>753</v>
      </c>
      <c r="K2052" s="78" t="s">
        <v>2076</v>
      </c>
      <c r="L2052" s="7" t="str">
        <f>IF(BudgetsQTable[[#This Row],[pi_last_name]]=" ","",HYPERLINK("https://www.ejacket.nsf.gov/ej/showProposal.do?Continue=Y&amp;ID="&amp;BudgetsQTable[[#This Row],[prop_id]],BudgetsQTable[[#This Row],[prop_id]]))</f>
        <v/>
      </c>
      <c r="M2052" s="78" t="s">
        <v>753</v>
      </c>
      <c r="N2052" s="7" t="str">
        <f>IF(BudgetsQTable[[#This Row],[pi_last_name]]=" ","",HYPERLINK("mailto:"&amp;BudgetsQTable[[#This Row],[pi_email]]&amp;"&amp;subject=Your NSF Proposal:  "&amp;BudgetsQTable[[#This Row],[prop_id]],BudgetsQTable[[#This Row],[pi_email]]))</f>
        <v/>
      </c>
      <c r="O2052" s="78" t="s">
        <v>753</v>
      </c>
      <c r="P2052" s="78">
        <v>1</v>
      </c>
      <c r="Q2052" s="78">
        <v>1</v>
      </c>
      <c r="R2052" s="79">
        <v>0</v>
      </c>
      <c r="S2052" s="79">
        <v>0</v>
      </c>
      <c r="T2052" s="79">
        <v>0</v>
      </c>
      <c r="U2052" s="80">
        <v>155272</v>
      </c>
      <c r="V2052" s="78">
        <v>0</v>
      </c>
      <c r="W2052" s="78">
        <v>4</v>
      </c>
      <c r="X2052" s="11" t="str">
        <f ca="1">IF(ISBLANK(BudgetsQTable[[#This Row],[budg_seq_yr]]),"FY"&amp;fiscalyear,"FY"&amp;fiscalyear-1+BudgetsQTable[[#This Row],[budg_seq_yr]])</f>
        <v>FY21</v>
      </c>
      <c r="Y2052" s="79">
        <v>155272</v>
      </c>
      <c r="Z2052" s="78" t="s">
        <v>2840</v>
      </c>
      <c r="AA2052" s="78" t="s">
        <v>462</v>
      </c>
      <c r="AB2052" s="76" t="s">
        <v>2821</v>
      </c>
      <c r="AC2052" s="78" t="s">
        <v>485</v>
      </c>
    </row>
    <row r="2053" spans="1:29" x14ac:dyDescent="0.35">
      <c r="A2053" s="10" t="s">
        <v>2079</v>
      </c>
      <c r="B2053" s="76" t="s">
        <v>2824</v>
      </c>
      <c r="C2053" s="76">
        <f>C2052+(BudgetsQTable[[#This Row],[lead]]&lt;&gt;K2052)</f>
        <v>255</v>
      </c>
      <c r="D2053" s="76">
        <f>D2052*(BudgetsQTable[[#This Row],[lead]]=K2052)+(BudgetsQTable[[#This Row],[prop_id]]&lt;&gt;A2052)</f>
        <v>1</v>
      </c>
      <c r="E2053" s="77">
        <v>43005.636805555558</v>
      </c>
      <c r="F2053" s="78" t="s">
        <v>2839</v>
      </c>
      <c r="G2053" s="78" t="s">
        <v>2840</v>
      </c>
      <c r="H2053" s="78" t="s">
        <v>464</v>
      </c>
      <c r="I2053" s="76" t="s">
        <v>1119</v>
      </c>
      <c r="J2053" s="76" t="s">
        <v>4457</v>
      </c>
      <c r="K2053" s="78" t="s">
        <v>2079</v>
      </c>
      <c r="L2053" s="7" t="str">
        <f>IF(BudgetsQTable[[#This Row],[pi_last_name]]=" ","",HYPERLINK("https://www.ejacket.nsf.gov/ej/showProposal.do?Continue=Y&amp;ID="&amp;BudgetsQTable[[#This Row],[prop_id]],BudgetsQTable[[#This Row],[prop_id]]))</f>
        <v>1763843</v>
      </c>
      <c r="M2053" s="78" t="s">
        <v>1677</v>
      </c>
      <c r="N2053" s="7" t="str">
        <f>IF(BudgetsQTable[[#This Row],[pi_last_name]]=" ","",HYPERLINK("mailto:"&amp;BudgetsQTable[[#This Row],[pi_email]]&amp;"&amp;subject=Your NSF Proposal:  "&amp;BudgetsQTable[[#This Row],[prop_id]],BudgetsQTable[[#This Row],[pi_email]]))</f>
        <v>samir@cs.stonybrook.edu</v>
      </c>
      <c r="O2053" s="78" t="s">
        <v>650</v>
      </c>
      <c r="P2053" s="78"/>
      <c r="Q2053" s="78"/>
      <c r="R2053" s="79"/>
      <c r="S2053" s="79"/>
      <c r="T2053" s="79"/>
      <c r="U2053" s="80"/>
      <c r="V2053" s="78">
        <v>0</v>
      </c>
      <c r="W2053" s="78"/>
      <c r="X2053" s="11" t="str">
        <f ca="1">IF(ISBLANK(BudgetsQTable[[#This Row],[budg_seq_yr]]),"FY"&amp;fiscalyear,"FY"&amp;fiscalyear-1+BudgetsQTable[[#This Row],[budg_seq_yr]])</f>
        <v>FY18</v>
      </c>
      <c r="Y2053" s="79">
        <v>958560</v>
      </c>
      <c r="Z2053" s="78" t="s">
        <v>2840</v>
      </c>
      <c r="AA2053" s="78" t="s">
        <v>464</v>
      </c>
      <c r="AB2053" s="76" t="s">
        <v>2821</v>
      </c>
      <c r="AC2053" s="78"/>
    </row>
    <row r="2054" spans="1:29" x14ac:dyDescent="0.35">
      <c r="A2054" s="10" t="s">
        <v>2079</v>
      </c>
      <c r="B2054" s="76" t="s">
        <v>2824</v>
      </c>
      <c r="C2054" s="76">
        <f>C2053+(BudgetsQTable[[#This Row],[lead]]&lt;&gt;K2053)</f>
        <v>255</v>
      </c>
      <c r="D2054" s="76">
        <f>D2053*(BudgetsQTable[[#This Row],[lead]]=K2053)+(BudgetsQTable[[#This Row],[prop_id]]&lt;&gt;A2053)</f>
        <v>1</v>
      </c>
      <c r="E2054" s="77">
        <v>43005.636805555558</v>
      </c>
      <c r="F2054" s="78" t="s">
        <v>2839</v>
      </c>
      <c r="G2054" s="78" t="s">
        <v>2840</v>
      </c>
      <c r="H2054" s="78" t="s">
        <v>464</v>
      </c>
      <c r="I2054" s="76" t="s">
        <v>1119</v>
      </c>
      <c r="J2054" s="76" t="s">
        <v>753</v>
      </c>
      <c r="K2054" s="78" t="s">
        <v>2079</v>
      </c>
      <c r="L2054" s="7" t="str">
        <f>IF(BudgetsQTable[[#This Row],[pi_last_name]]=" ","",HYPERLINK("https://www.ejacket.nsf.gov/ej/showProposal.do?Continue=Y&amp;ID="&amp;BudgetsQTable[[#This Row],[prop_id]],BudgetsQTable[[#This Row],[prop_id]]))</f>
        <v/>
      </c>
      <c r="M2054" s="78" t="s">
        <v>753</v>
      </c>
      <c r="N2054" s="7" t="str">
        <f>IF(BudgetsQTable[[#This Row],[pi_last_name]]=" ","",HYPERLINK("mailto:"&amp;BudgetsQTable[[#This Row],[pi_email]]&amp;"&amp;subject=Your NSF Proposal:  "&amp;BudgetsQTable[[#This Row],[prop_id]],BudgetsQTable[[#This Row],[pi_email]]))</f>
        <v/>
      </c>
      <c r="O2054" s="78" t="s">
        <v>753</v>
      </c>
      <c r="P2054" s="78">
        <v>4</v>
      </c>
      <c r="Q2054" s="78">
        <v>1.5</v>
      </c>
      <c r="R2054" s="79">
        <v>0</v>
      </c>
      <c r="S2054" s="79">
        <v>0</v>
      </c>
      <c r="T2054" s="79">
        <v>0</v>
      </c>
      <c r="U2054" s="80">
        <v>219854</v>
      </c>
      <c r="V2054" s="78">
        <v>0</v>
      </c>
      <c r="W2054" s="78">
        <v>1</v>
      </c>
      <c r="X2054" s="11" t="str">
        <f ca="1">IF(ISBLANK(BudgetsQTable[[#This Row],[budg_seq_yr]]),"FY"&amp;fiscalyear,"FY"&amp;fiscalyear-1+BudgetsQTable[[#This Row],[budg_seq_yr]])</f>
        <v>FY18</v>
      </c>
      <c r="Y2054" s="79">
        <v>219854</v>
      </c>
      <c r="Z2054" s="78" t="s">
        <v>2840</v>
      </c>
      <c r="AA2054" s="78" t="s">
        <v>464</v>
      </c>
      <c r="AB2054" s="76" t="s">
        <v>2821</v>
      </c>
      <c r="AC2054" s="78"/>
    </row>
    <row r="2055" spans="1:29" x14ac:dyDescent="0.35">
      <c r="A2055" s="10" t="s">
        <v>2079</v>
      </c>
      <c r="B2055" s="76" t="s">
        <v>2824</v>
      </c>
      <c r="C2055" s="76">
        <f>C2054+(BudgetsQTable[[#This Row],[lead]]&lt;&gt;K2054)</f>
        <v>255</v>
      </c>
      <c r="D2055" s="76">
        <f>D2054*(BudgetsQTable[[#This Row],[lead]]=K2054)+(BudgetsQTable[[#This Row],[prop_id]]&lt;&gt;A2054)</f>
        <v>1</v>
      </c>
      <c r="E2055" s="77">
        <v>43005.636805555558</v>
      </c>
      <c r="F2055" s="78" t="s">
        <v>2839</v>
      </c>
      <c r="G2055" s="78" t="s">
        <v>2840</v>
      </c>
      <c r="H2055" s="78" t="s">
        <v>464</v>
      </c>
      <c r="I2055" s="76" t="s">
        <v>1119</v>
      </c>
      <c r="J2055" s="76" t="s">
        <v>753</v>
      </c>
      <c r="K2055" s="78" t="s">
        <v>2079</v>
      </c>
      <c r="L2055" s="7" t="str">
        <f>IF(BudgetsQTable[[#This Row],[pi_last_name]]=" ","",HYPERLINK("https://www.ejacket.nsf.gov/ej/showProposal.do?Continue=Y&amp;ID="&amp;BudgetsQTable[[#This Row],[prop_id]],BudgetsQTable[[#This Row],[prop_id]]))</f>
        <v/>
      </c>
      <c r="M2055" s="78" t="s">
        <v>753</v>
      </c>
      <c r="N2055" s="7" t="str">
        <f>IF(BudgetsQTable[[#This Row],[pi_last_name]]=" ","",HYPERLINK("mailto:"&amp;BudgetsQTable[[#This Row],[pi_email]]&amp;"&amp;subject=Your NSF Proposal:  "&amp;BudgetsQTable[[#This Row],[prop_id]],BudgetsQTable[[#This Row],[pi_email]]))</f>
        <v/>
      </c>
      <c r="O2055" s="78" t="s">
        <v>753</v>
      </c>
      <c r="P2055" s="78">
        <v>4</v>
      </c>
      <c r="Q2055" s="78">
        <v>1.5</v>
      </c>
      <c r="R2055" s="79">
        <v>0</v>
      </c>
      <c r="S2055" s="79">
        <v>3000</v>
      </c>
      <c r="T2055" s="79">
        <v>0</v>
      </c>
      <c r="U2055" s="80">
        <v>244849</v>
      </c>
      <c r="V2055" s="78">
        <v>0</v>
      </c>
      <c r="W2055" s="78">
        <v>2</v>
      </c>
      <c r="X2055" s="11" t="str">
        <f ca="1">IF(ISBLANK(BudgetsQTable[[#This Row],[budg_seq_yr]]),"FY"&amp;fiscalyear,"FY"&amp;fiscalyear-1+BudgetsQTable[[#This Row],[budg_seq_yr]])</f>
        <v>FY19</v>
      </c>
      <c r="Y2055" s="79">
        <v>244849</v>
      </c>
      <c r="Z2055" s="78" t="s">
        <v>2840</v>
      </c>
      <c r="AA2055" s="78" t="s">
        <v>464</v>
      </c>
      <c r="AB2055" s="76" t="s">
        <v>2821</v>
      </c>
      <c r="AC2055" s="78"/>
    </row>
    <row r="2056" spans="1:29" x14ac:dyDescent="0.35">
      <c r="A2056" s="10" t="s">
        <v>2079</v>
      </c>
      <c r="B2056" s="76" t="s">
        <v>2824</v>
      </c>
      <c r="C2056" s="76">
        <f>C2055+(BudgetsQTable[[#This Row],[lead]]&lt;&gt;K2055)</f>
        <v>255</v>
      </c>
      <c r="D2056" s="76">
        <f>D2055*(BudgetsQTable[[#This Row],[lead]]=K2055)+(BudgetsQTable[[#This Row],[prop_id]]&lt;&gt;A2055)</f>
        <v>1</v>
      </c>
      <c r="E2056" s="77">
        <v>43005.636805555558</v>
      </c>
      <c r="F2056" s="78" t="s">
        <v>2839</v>
      </c>
      <c r="G2056" s="78" t="s">
        <v>2840</v>
      </c>
      <c r="H2056" s="78" t="s">
        <v>464</v>
      </c>
      <c r="I2056" s="76" t="s">
        <v>1119</v>
      </c>
      <c r="J2056" s="76" t="s">
        <v>753</v>
      </c>
      <c r="K2056" s="78" t="s">
        <v>2079</v>
      </c>
      <c r="L2056" s="7" t="str">
        <f>IF(BudgetsQTable[[#This Row],[pi_last_name]]=" ","",HYPERLINK("https://www.ejacket.nsf.gov/ej/showProposal.do?Continue=Y&amp;ID="&amp;BudgetsQTable[[#This Row],[prop_id]],BudgetsQTable[[#This Row],[prop_id]]))</f>
        <v/>
      </c>
      <c r="M2056" s="78" t="s">
        <v>753</v>
      </c>
      <c r="N2056" s="7" t="str">
        <f>IF(BudgetsQTable[[#This Row],[pi_last_name]]=" ","",HYPERLINK("mailto:"&amp;BudgetsQTable[[#This Row],[pi_email]]&amp;"&amp;subject=Your NSF Proposal:  "&amp;BudgetsQTable[[#This Row],[prop_id]],BudgetsQTable[[#This Row],[pi_email]]))</f>
        <v/>
      </c>
      <c r="O2056" s="78" t="s">
        <v>753</v>
      </c>
      <c r="P2056" s="78">
        <v>4</v>
      </c>
      <c r="Q2056" s="78">
        <v>1.5</v>
      </c>
      <c r="R2056" s="79">
        <v>0</v>
      </c>
      <c r="S2056" s="79">
        <v>3000</v>
      </c>
      <c r="T2056" s="79">
        <v>0</v>
      </c>
      <c r="U2056" s="80">
        <v>250696</v>
      </c>
      <c r="V2056" s="78">
        <v>0</v>
      </c>
      <c r="W2056" s="78">
        <v>3</v>
      </c>
      <c r="X2056" s="11" t="str">
        <f ca="1">IF(ISBLANK(BudgetsQTable[[#This Row],[budg_seq_yr]]),"FY"&amp;fiscalyear,"FY"&amp;fiscalyear-1+BudgetsQTable[[#This Row],[budg_seq_yr]])</f>
        <v>FY20</v>
      </c>
      <c r="Y2056" s="79">
        <v>250696</v>
      </c>
      <c r="Z2056" s="78" t="s">
        <v>2840</v>
      </c>
      <c r="AA2056" s="78" t="s">
        <v>464</v>
      </c>
      <c r="AB2056" s="76" t="s">
        <v>2821</v>
      </c>
      <c r="AC2056" s="78"/>
    </row>
    <row r="2057" spans="1:29" x14ac:dyDescent="0.35">
      <c r="A2057" s="10" t="s">
        <v>2079</v>
      </c>
      <c r="B2057" s="76" t="s">
        <v>2824</v>
      </c>
      <c r="C2057" s="76">
        <f>C2056+(BudgetsQTable[[#This Row],[lead]]&lt;&gt;K2056)</f>
        <v>255</v>
      </c>
      <c r="D2057" s="76">
        <f>D2056*(BudgetsQTable[[#This Row],[lead]]=K2056)+(BudgetsQTable[[#This Row],[prop_id]]&lt;&gt;A2056)</f>
        <v>1</v>
      </c>
      <c r="E2057" s="77">
        <v>43005.636805555558</v>
      </c>
      <c r="F2057" s="78" t="s">
        <v>2839</v>
      </c>
      <c r="G2057" s="78" t="s">
        <v>2840</v>
      </c>
      <c r="H2057" s="78" t="s">
        <v>464</v>
      </c>
      <c r="I2057" s="76" t="s">
        <v>1119</v>
      </c>
      <c r="J2057" s="76" t="s">
        <v>753</v>
      </c>
      <c r="K2057" s="78" t="s">
        <v>2079</v>
      </c>
      <c r="L2057" s="7" t="str">
        <f>IF(BudgetsQTable[[#This Row],[pi_last_name]]=" ","",HYPERLINK("https://www.ejacket.nsf.gov/ej/showProposal.do?Continue=Y&amp;ID="&amp;BudgetsQTable[[#This Row],[prop_id]],BudgetsQTable[[#This Row],[prop_id]]))</f>
        <v/>
      </c>
      <c r="M2057" s="78" t="s">
        <v>753</v>
      </c>
      <c r="N2057" s="7" t="str">
        <f>IF(BudgetsQTable[[#This Row],[pi_last_name]]=" ","",HYPERLINK("mailto:"&amp;BudgetsQTable[[#This Row],[pi_email]]&amp;"&amp;subject=Your NSF Proposal:  "&amp;BudgetsQTable[[#This Row],[prop_id]],BudgetsQTable[[#This Row],[pi_email]]))</f>
        <v/>
      </c>
      <c r="O2057" s="78" t="s">
        <v>753</v>
      </c>
      <c r="P2057" s="78">
        <v>4</v>
      </c>
      <c r="Q2057" s="78">
        <v>1.5</v>
      </c>
      <c r="R2057" s="79">
        <v>0</v>
      </c>
      <c r="S2057" s="79">
        <v>3000</v>
      </c>
      <c r="T2057" s="79">
        <v>0</v>
      </c>
      <c r="U2057" s="80">
        <v>243161</v>
      </c>
      <c r="V2057" s="78">
        <v>0</v>
      </c>
      <c r="W2057" s="78">
        <v>4</v>
      </c>
      <c r="X2057" s="11" t="str">
        <f ca="1">IF(ISBLANK(BudgetsQTable[[#This Row],[budg_seq_yr]]),"FY"&amp;fiscalyear,"FY"&amp;fiscalyear-1+BudgetsQTable[[#This Row],[budg_seq_yr]])</f>
        <v>FY21</v>
      </c>
      <c r="Y2057" s="79">
        <v>243161</v>
      </c>
      <c r="Z2057" s="78" t="s">
        <v>2840</v>
      </c>
      <c r="AA2057" s="78" t="s">
        <v>464</v>
      </c>
      <c r="AB2057" s="76" t="s">
        <v>2821</v>
      </c>
      <c r="AC2057" s="78"/>
    </row>
    <row r="2058" spans="1:29" x14ac:dyDescent="0.35">
      <c r="A2058" s="10" t="s">
        <v>4458</v>
      </c>
      <c r="B2058" s="76" t="s">
        <v>2834</v>
      </c>
      <c r="C2058" s="76">
        <f>C2057+(BudgetsQTable[[#This Row],[lead]]&lt;&gt;K2057)</f>
        <v>255</v>
      </c>
      <c r="D2058" s="76">
        <f>D2057*(BudgetsQTable[[#This Row],[lead]]=K2057)+(BudgetsQTable[[#This Row],[prop_id]]&lt;&gt;A2057)</f>
        <v>2</v>
      </c>
      <c r="E2058" s="77">
        <v>43005.529166666667</v>
      </c>
      <c r="F2058" s="78" t="s">
        <v>2839</v>
      </c>
      <c r="G2058" s="78" t="s">
        <v>2840</v>
      </c>
      <c r="H2058" s="78" t="s">
        <v>464</v>
      </c>
      <c r="I2058" s="76" t="s">
        <v>1119</v>
      </c>
      <c r="J2058" s="76" t="s">
        <v>4461</v>
      </c>
      <c r="K2058" s="78" t="s">
        <v>2079</v>
      </c>
      <c r="L2058" s="7" t="str">
        <f>IF(BudgetsQTable[[#This Row],[pi_last_name]]=" ","",HYPERLINK("https://www.ejacket.nsf.gov/ej/showProposal.do?Continue=Y&amp;ID="&amp;BudgetsQTable[[#This Row],[prop_id]],BudgetsQTable[[#This Row],[prop_id]]))</f>
        <v>1763627</v>
      </c>
      <c r="M2058" s="78" t="s">
        <v>4459</v>
      </c>
      <c r="N2058" s="7" t="str">
        <f>IF(BudgetsQTable[[#This Row],[pi_last_name]]=" ","",HYPERLINK("mailto:"&amp;BudgetsQTable[[#This Row],[pi_email]]&amp;"&amp;subject=Your NSF Proposal:  "&amp;BudgetsQTable[[#This Row],[prop_id]],BudgetsQTable[[#This Row],[pi_email]]))</f>
        <v>haas@utdallas.edu</v>
      </c>
      <c r="O2058" s="78" t="s">
        <v>2990</v>
      </c>
      <c r="P2058" s="78"/>
      <c r="Q2058" s="78"/>
      <c r="R2058" s="79"/>
      <c r="S2058" s="79"/>
      <c r="T2058" s="79"/>
      <c r="U2058" s="80"/>
      <c r="V2058" s="78">
        <v>0</v>
      </c>
      <c r="W2058" s="78"/>
      <c r="X2058" s="11" t="str">
        <f ca="1">IF(ISBLANK(BudgetsQTable[[#This Row],[budg_seq_yr]]),"FY"&amp;fiscalyear,"FY"&amp;fiscalyear-1+BudgetsQTable[[#This Row],[budg_seq_yr]])</f>
        <v>FY18</v>
      </c>
      <c r="Y2058" s="79">
        <v>239764</v>
      </c>
      <c r="Z2058" s="78" t="s">
        <v>2840</v>
      </c>
      <c r="AA2058" s="78" t="s">
        <v>464</v>
      </c>
      <c r="AB2058" s="76" t="s">
        <v>2821</v>
      </c>
      <c r="AC2058" s="78"/>
    </row>
    <row r="2059" spans="1:29" x14ac:dyDescent="0.35">
      <c r="A2059" s="10" t="s">
        <v>4458</v>
      </c>
      <c r="B2059" s="76" t="s">
        <v>2834</v>
      </c>
      <c r="C2059" s="76">
        <f>C2058+(BudgetsQTable[[#This Row],[lead]]&lt;&gt;K2058)</f>
        <v>255</v>
      </c>
      <c r="D2059" s="76">
        <f>D2058*(BudgetsQTable[[#This Row],[lead]]=K2058)+(BudgetsQTable[[#This Row],[prop_id]]&lt;&gt;A2058)</f>
        <v>2</v>
      </c>
      <c r="E2059" s="77">
        <v>43005.529166666667</v>
      </c>
      <c r="F2059" s="78" t="s">
        <v>2839</v>
      </c>
      <c r="G2059" s="78" t="s">
        <v>2840</v>
      </c>
      <c r="H2059" s="78" t="s">
        <v>464</v>
      </c>
      <c r="I2059" s="76" t="s">
        <v>1119</v>
      </c>
      <c r="J2059" s="76" t="s">
        <v>753</v>
      </c>
      <c r="K2059" s="78" t="s">
        <v>2079</v>
      </c>
      <c r="L2059" s="7" t="str">
        <f>IF(BudgetsQTable[[#This Row],[pi_last_name]]=" ","",HYPERLINK("https://www.ejacket.nsf.gov/ej/showProposal.do?Continue=Y&amp;ID="&amp;BudgetsQTable[[#This Row],[prop_id]],BudgetsQTable[[#This Row],[prop_id]]))</f>
        <v/>
      </c>
      <c r="M2059" s="78" t="s">
        <v>753</v>
      </c>
      <c r="N2059" s="7" t="str">
        <f>IF(BudgetsQTable[[#This Row],[pi_last_name]]=" ","",HYPERLINK("mailto:"&amp;BudgetsQTable[[#This Row],[pi_email]]&amp;"&amp;subject=Your NSF Proposal:  "&amp;BudgetsQTable[[#This Row],[prop_id]],BudgetsQTable[[#This Row],[pi_email]]))</f>
        <v/>
      </c>
      <c r="O2059" s="78" t="s">
        <v>753</v>
      </c>
      <c r="P2059" s="78">
        <v>1</v>
      </c>
      <c r="Q2059" s="78">
        <v>0.1</v>
      </c>
      <c r="R2059" s="79">
        <v>0</v>
      </c>
      <c r="S2059" s="79">
        <v>0</v>
      </c>
      <c r="T2059" s="79">
        <v>0</v>
      </c>
      <c r="U2059" s="80">
        <v>59941</v>
      </c>
      <c r="V2059" s="78">
        <v>0</v>
      </c>
      <c r="W2059" s="78">
        <v>1</v>
      </c>
      <c r="X2059" s="11" t="str">
        <f ca="1">IF(ISBLANK(BudgetsQTable[[#This Row],[budg_seq_yr]]),"FY"&amp;fiscalyear,"FY"&amp;fiscalyear-1+BudgetsQTable[[#This Row],[budg_seq_yr]])</f>
        <v>FY18</v>
      </c>
      <c r="Y2059" s="79">
        <v>59941</v>
      </c>
      <c r="Z2059" s="78" t="s">
        <v>2840</v>
      </c>
      <c r="AA2059" s="78" t="s">
        <v>464</v>
      </c>
      <c r="AB2059" s="76" t="s">
        <v>2821</v>
      </c>
      <c r="AC2059" s="78"/>
    </row>
    <row r="2060" spans="1:29" x14ac:dyDescent="0.35">
      <c r="A2060" s="10" t="s">
        <v>4458</v>
      </c>
      <c r="B2060" s="76" t="s">
        <v>2834</v>
      </c>
      <c r="C2060" s="76">
        <f>C2059+(BudgetsQTable[[#This Row],[lead]]&lt;&gt;K2059)</f>
        <v>255</v>
      </c>
      <c r="D2060" s="76">
        <f>D2059*(BudgetsQTable[[#This Row],[lead]]=K2059)+(BudgetsQTable[[#This Row],[prop_id]]&lt;&gt;A2059)</f>
        <v>2</v>
      </c>
      <c r="E2060" s="77">
        <v>43005.529166666667</v>
      </c>
      <c r="F2060" s="78" t="s">
        <v>2839</v>
      </c>
      <c r="G2060" s="78" t="s">
        <v>2840</v>
      </c>
      <c r="H2060" s="78" t="s">
        <v>464</v>
      </c>
      <c r="I2060" s="76" t="s">
        <v>1119</v>
      </c>
      <c r="J2060" s="76" t="s">
        <v>753</v>
      </c>
      <c r="K2060" s="78" t="s">
        <v>2079</v>
      </c>
      <c r="L2060" s="7" t="str">
        <f>IF(BudgetsQTable[[#This Row],[pi_last_name]]=" ","",HYPERLINK("https://www.ejacket.nsf.gov/ej/showProposal.do?Continue=Y&amp;ID="&amp;BudgetsQTable[[#This Row],[prop_id]],BudgetsQTable[[#This Row],[prop_id]]))</f>
        <v/>
      </c>
      <c r="M2060" s="78" t="s">
        <v>753</v>
      </c>
      <c r="N2060" s="7" t="str">
        <f>IF(BudgetsQTable[[#This Row],[pi_last_name]]=" ","",HYPERLINK("mailto:"&amp;BudgetsQTable[[#This Row],[pi_email]]&amp;"&amp;subject=Your NSF Proposal:  "&amp;BudgetsQTable[[#This Row],[prop_id]],BudgetsQTable[[#This Row],[pi_email]]))</f>
        <v/>
      </c>
      <c r="O2060" s="78" t="s">
        <v>753</v>
      </c>
      <c r="P2060" s="78">
        <v>1</v>
      </c>
      <c r="Q2060" s="78">
        <v>0.1</v>
      </c>
      <c r="R2060" s="79">
        <v>0</v>
      </c>
      <c r="S2060" s="79">
        <v>0</v>
      </c>
      <c r="T2060" s="79">
        <v>0</v>
      </c>
      <c r="U2060" s="80">
        <v>59941</v>
      </c>
      <c r="V2060" s="78">
        <v>0</v>
      </c>
      <c r="W2060" s="78">
        <v>2</v>
      </c>
      <c r="X2060" s="11" t="str">
        <f ca="1">IF(ISBLANK(BudgetsQTable[[#This Row],[budg_seq_yr]]),"FY"&amp;fiscalyear,"FY"&amp;fiscalyear-1+BudgetsQTable[[#This Row],[budg_seq_yr]])</f>
        <v>FY19</v>
      </c>
      <c r="Y2060" s="79">
        <v>59941</v>
      </c>
      <c r="Z2060" s="78" t="s">
        <v>2840</v>
      </c>
      <c r="AA2060" s="78" t="s">
        <v>464</v>
      </c>
      <c r="AB2060" s="76" t="s">
        <v>2821</v>
      </c>
      <c r="AC2060" s="78"/>
    </row>
    <row r="2061" spans="1:29" x14ac:dyDescent="0.35">
      <c r="A2061" s="10" t="s">
        <v>4458</v>
      </c>
      <c r="B2061" s="76" t="s">
        <v>2834</v>
      </c>
      <c r="C2061" s="76">
        <f>C2060+(BudgetsQTable[[#This Row],[lead]]&lt;&gt;K2060)</f>
        <v>255</v>
      </c>
      <c r="D2061" s="76">
        <f>D2060*(BudgetsQTable[[#This Row],[lead]]=K2060)+(BudgetsQTable[[#This Row],[prop_id]]&lt;&gt;A2060)</f>
        <v>2</v>
      </c>
      <c r="E2061" s="77">
        <v>43005.529166666667</v>
      </c>
      <c r="F2061" s="78" t="s">
        <v>2839</v>
      </c>
      <c r="G2061" s="78" t="s">
        <v>2840</v>
      </c>
      <c r="H2061" s="78" t="s">
        <v>464</v>
      </c>
      <c r="I2061" s="76" t="s">
        <v>1119</v>
      </c>
      <c r="J2061" s="76" t="s">
        <v>753</v>
      </c>
      <c r="K2061" s="78" t="s">
        <v>2079</v>
      </c>
      <c r="L2061" s="7" t="str">
        <f>IF(BudgetsQTable[[#This Row],[pi_last_name]]=" ","",HYPERLINK("https://www.ejacket.nsf.gov/ej/showProposal.do?Continue=Y&amp;ID="&amp;BudgetsQTable[[#This Row],[prop_id]],BudgetsQTable[[#This Row],[prop_id]]))</f>
        <v/>
      </c>
      <c r="M2061" s="78" t="s">
        <v>753</v>
      </c>
      <c r="N2061" s="7" t="str">
        <f>IF(BudgetsQTable[[#This Row],[pi_last_name]]=" ","",HYPERLINK("mailto:"&amp;BudgetsQTable[[#This Row],[pi_email]]&amp;"&amp;subject=Your NSF Proposal:  "&amp;BudgetsQTable[[#This Row],[prop_id]],BudgetsQTable[[#This Row],[pi_email]]))</f>
        <v/>
      </c>
      <c r="O2061" s="78" t="s">
        <v>753</v>
      </c>
      <c r="P2061" s="78">
        <v>1</v>
      </c>
      <c r="Q2061" s="78">
        <v>0.1</v>
      </c>
      <c r="R2061" s="79">
        <v>0</v>
      </c>
      <c r="S2061" s="79">
        <v>0</v>
      </c>
      <c r="T2061" s="79">
        <v>0</v>
      </c>
      <c r="U2061" s="80">
        <v>59941</v>
      </c>
      <c r="V2061" s="78">
        <v>0</v>
      </c>
      <c r="W2061" s="78">
        <v>3</v>
      </c>
      <c r="X2061" s="11" t="str">
        <f ca="1">IF(ISBLANK(BudgetsQTable[[#This Row],[budg_seq_yr]]),"FY"&amp;fiscalyear,"FY"&amp;fiscalyear-1+BudgetsQTable[[#This Row],[budg_seq_yr]])</f>
        <v>FY20</v>
      </c>
      <c r="Y2061" s="79">
        <v>59941</v>
      </c>
      <c r="Z2061" s="78" t="s">
        <v>2840</v>
      </c>
      <c r="AA2061" s="78" t="s">
        <v>464</v>
      </c>
      <c r="AB2061" s="76" t="s">
        <v>2821</v>
      </c>
      <c r="AC2061" s="78"/>
    </row>
    <row r="2062" spans="1:29" x14ac:dyDescent="0.35">
      <c r="A2062" s="10" t="s">
        <v>4458</v>
      </c>
      <c r="B2062" s="76" t="s">
        <v>2834</v>
      </c>
      <c r="C2062" s="76">
        <f>C2061+(BudgetsQTable[[#This Row],[lead]]&lt;&gt;K2061)</f>
        <v>255</v>
      </c>
      <c r="D2062" s="76">
        <f>D2061*(BudgetsQTable[[#This Row],[lead]]=K2061)+(BudgetsQTable[[#This Row],[prop_id]]&lt;&gt;A2061)</f>
        <v>2</v>
      </c>
      <c r="E2062" s="77">
        <v>43005.529166666667</v>
      </c>
      <c r="F2062" s="78" t="s">
        <v>2839</v>
      </c>
      <c r="G2062" s="78" t="s">
        <v>2840</v>
      </c>
      <c r="H2062" s="78" t="s">
        <v>464</v>
      </c>
      <c r="I2062" s="76" t="s">
        <v>1119</v>
      </c>
      <c r="J2062" s="76" t="s">
        <v>753</v>
      </c>
      <c r="K2062" s="78" t="s">
        <v>2079</v>
      </c>
      <c r="L2062" s="7" t="str">
        <f>IF(BudgetsQTable[[#This Row],[pi_last_name]]=" ","",HYPERLINK("https://www.ejacket.nsf.gov/ej/showProposal.do?Continue=Y&amp;ID="&amp;BudgetsQTable[[#This Row],[prop_id]],BudgetsQTable[[#This Row],[prop_id]]))</f>
        <v/>
      </c>
      <c r="M2062" s="78" t="s">
        <v>753</v>
      </c>
      <c r="N2062" s="7" t="str">
        <f>IF(BudgetsQTable[[#This Row],[pi_last_name]]=" ","",HYPERLINK("mailto:"&amp;BudgetsQTable[[#This Row],[pi_email]]&amp;"&amp;subject=Your NSF Proposal:  "&amp;BudgetsQTable[[#This Row],[prop_id]],BudgetsQTable[[#This Row],[pi_email]]))</f>
        <v/>
      </c>
      <c r="O2062" s="78" t="s">
        <v>753</v>
      </c>
      <c r="P2062" s="78">
        <v>1</v>
      </c>
      <c r="Q2062" s="78">
        <v>0.1</v>
      </c>
      <c r="R2062" s="79">
        <v>0</v>
      </c>
      <c r="S2062" s="79">
        <v>0</v>
      </c>
      <c r="T2062" s="79">
        <v>0</v>
      </c>
      <c r="U2062" s="80">
        <v>59941</v>
      </c>
      <c r="V2062" s="78">
        <v>0</v>
      </c>
      <c r="W2062" s="78">
        <v>4</v>
      </c>
      <c r="X2062" s="11" t="str">
        <f ca="1">IF(ISBLANK(BudgetsQTable[[#This Row],[budg_seq_yr]]),"FY"&amp;fiscalyear,"FY"&amp;fiscalyear-1+BudgetsQTable[[#This Row],[budg_seq_yr]])</f>
        <v>FY21</v>
      </c>
      <c r="Y2062" s="79">
        <v>59941</v>
      </c>
      <c r="Z2062" s="78" t="s">
        <v>2840</v>
      </c>
      <c r="AA2062" s="78" t="s">
        <v>464</v>
      </c>
      <c r="AB2062" s="76" t="s">
        <v>2821</v>
      </c>
      <c r="AC2062" s="78"/>
    </row>
    <row r="2063" spans="1:29" x14ac:dyDescent="0.35">
      <c r="A2063" s="10" t="s">
        <v>2081</v>
      </c>
      <c r="B2063" s="76" t="s">
        <v>2824</v>
      </c>
      <c r="C2063" s="76">
        <f>C2062+(BudgetsQTable[[#This Row],[lead]]&lt;&gt;K2062)</f>
        <v>256</v>
      </c>
      <c r="D2063" s="76">
        <f>D2062*(BudgetsQTable[[#This Row],[lead]]=K2062)+(BudgetsQTable[[#This Row],[prop_id]]&lt;&gt;A2062)</f>
        <v>1</v>
      </c>
      <c r="E2063" s="77">
        <v>43005.637499999997</v>
      </c>
      <c r="F2063" s="78" t="s">
        <v>2817</v>
      </c>
      <c r="G2063" s="78" t="s">
        <v>2818</v>
      </c>
      <c r="H2063" s="78" t="s">
        <v>476</v>
      </c>
      <c r="I2063" s="76" t="s">
        <v>1358</v>
      </c>
      <c r="J2063" s="76" t="s">
        <v>4465</v>
      </c>
      <c r="K2063" s="78" t="s">
        <v>2081</v>
      </c>
      <c r="L2063" s="7" t="str">
        <f>IF(BudgetsQTable[[#This Row],[pi_last_name]]=" ","",HYPERLINK("https://www.ejacket.nsf.gov/ej/showProposal.do?Continue=Y&amp;ID="&amp;BudgetsQTable[[#This Row],[prop_id]],BudgetsQTable[[#This Row],[prop_id]]))</f>
        <v>1763844</v>
      </c>
      <c r="M2063" s="78" t="s">
        <v>2082</v>
      </c>
      <c r="N2063" s="7" t="str">
        <f>IF(BudgetsQTable[[#This Row],[pi_last_name]]=" ","",HYPERLINK("mailto:"&amp;BudgetsQTable[[#This Row],[pi_email]]&amp;"&amp;subject=Your NSF Proposal:  "&amp;BudgetsQTable[[#This Row],[prop_id]],BudgetsQTable[[#This Row],[pi_email]]))</f>
        <v>rakeshk@uiuc.edu</v>
      </c>
      <c r="O2063" s="78" t="s">
        <v>676</v>
      </c>
      <c r="P2063" s="78"/>
      <c r="Q2063" s="78"/>
      <c r="R2063" s="79"/>
      <c r="S2063" s="79"/>
      <c r="T2063" s="79"/>
      <c r="U2063" s="80"/>
      <c r="V2063" s="78">
        <v>0</v>
      </c>
      <c r="W2063" s="78"/>
      <c r="X2063" s="11" t="str">
        <f ca="1">IF(ISBLANK(BudgetsQTable[[#This Row],[budg_seq_yr]]),"FY"&amp;fiscalyear,"FY"&amp;fiscalyear-1+BudgetsQTable[[#This Row],[budg_seq_yr]])</f>
        <v>FY18</v>
      </c>
      <c r="Y2063" s="79">
        <v>599030</v>
      </c>
      <c r="Z2063" s="78" t="s">
        <v>2818</v>
      </c>
      <c r="AA2063" s="78" t="s">
        <v>476</v>
      </c>
      <c r="AB2063" s="76" t="s">
        <v>2821</v>
      </c>
      <c r="AC2063" s="78" t="s">
        <v>3459</v>
      </c>
    </row>
    <row r="2064" spans="1:29" x14ac:dyDescent="0.35">
      <c r="A2064" s="10" t="s">
        <v>2081</v>
      </c>
      <c r="B2064" s="76" t="s">
        <v>2824</v>
      </c>
      <c r="C2064" s="76">
        <f>C2063+(BudgetsQTable[[#This Row],[lead]]&lt;&gt;K2063)</f>
        <v>256</v>
      </c>
      <c r="D2064" s="76">
        <f>D2063*(BudgetsQTable[[#This Row],[lead]]=K2063)+(BudgetsQTable[[#This Row],[prop_id]]&lt;&gt;A2063)</f>
        <v>1</v>
      </c>
      <c r="E2064" s="77">
        <v>43005.637499999997</v>
      </c>
      <c r="F2064" s="78" t="s">
        <v>2817</v>
      </c>
      <c r="G2064" s="78" t="s">
        <v>2818</v>
      </c>
      <c r="H2064" s="78" t="s">
        <v>476</v>
      </c>
      <c r="I2064" s="76" t="s">
        <v>1358</v>
      </c>
      <c r="J2064" s="76" t="s">
        <v>753</v>
      </c>
      <c r="K2064" s="78" t="s">
        <v>2081</v>
      </c>
      <c r="L2064" s="7" t="str">
        <f>IF(BudgetsQTable[[#This Row],[pi_last_name]]=" ","",HYPERLINK("https://www.ejacket.nsf.gov/ej/showProposal.do?Continue=Y&amp;ID="&amp;BudgetsQTable[[#This Row],[prop_id]],BudgetsQTable[[#This Row],[prop_id]]))</f>
        <v/>
      </c>
      <c r="M2064" s="78" t="s">
        <v>753</v>
      </c>
      <c r="N2064" s="7" t="str">
        <f>IF(BudgetsQTable[[#This Row],[pi_last_name]]=" ","",HYPERLINK("mailto:"&amp;BudgetsQTable[[#This Row],[pi_email]]&amp;"&amp;subject=Your NSF Proposal:  "&amp;BudgetsQTable[[#This Row],[prop_id]],BudgetsQTable[[#This Row],[pi_email]]))</f>
        <v/>
      </c>
      <c r="O2064" s="78" t="s">
        <v>753</v>
      </c>
      <c r="P2064" s="78">
        <v>1</v>
      </c>
      <c r="Q2064" s="78">
        <v>1</v>
      </c>
      <c r="R2064" s="79">
        <v>0</v>
      </c>
      <c r="S2064" s="79">
        <v>7500</v>
      </c>
      <c r="T2064" s="79">
        <v>0</v>
      </c>
      <c r="U2064" s="80">
        <v>144745</v>
      </c>
      <c r="V2064" s="78">
        <v>0</v>
      </c>
      <c r="W2064" s="78">
        <v>1</v>
      </c>
      <c r="X2064" s="11" t="str">
        <f ca="1">IF(ISBLANK(BudgetsQTable[[#This Row],[budg_seq_yr]]),"FY"&amp;fiscalyear,"FY"&amp;fiscalyear-1+BudgetsQTable[[#This Row],[budg_seq_yr]])</f>
        <v>FY18</v>
      </c>
      <c r="Y2064" s="79">
        <v>144745</v>
      </c>
      <c r="Z2064" s="78" t="s">
        <v>2818</v>
      </c>
      <c r="AA2064" s="78" t="s">
        <v>476</v>
      </c>
      <c r="AB2064" s="76" t="s">
        <v>2821</v>
      </c>
      <c r="AC2064" s="78" t="s">
        <v>3459</v>
      </c>
    </row>
    <row r="2065" spans="1:29" x14ac:dyDescent="0.35">
      <c r="A2065" s="10" t="s">
        <v>2081</v>
      </c>
      <c r="B2065" s="76" t="s">
        <v>2824</v>
      </c>
      <c r="C2065" s="76">
        <f>C2064+(BudgetsQTable[[#This Row],[lead]]&lt;&gt;K2064)</f>
        <v>256</v>
      </c>
      <c r="D2065" s="76">
        <f>D2064*(BudgetsQTable[[#This Row],[lead]]=K2064)+(BudgetsQTable[[#This Row],[prop_id]]&lt;&gt;A2064)</f>
        <v>1</v>
      </c>
      <c r="E2065" s="77">
        <v>43005.637499999997</v>
      </c>
      <c r="F2065" s="78" t="s">
        <v>2817</v>
      </c>
      <c r="G2065" s="78" t="s">
        <v>2818</v>
      </c>
      <c r="H2065" s="78" t="s">
        <v>476</v>
      </c>
      <c r="I2065" s="76" t="s">
        <v>1358</v>
      </c>
      <c r="J2065" s="76" t="s">
        <v>753</v>
      </c>
      <c r="K2065" s="78" t="s">
        <v>2081</v>
      </c>
      <c r="L2065" s="7" t="str">
        <f>IF(BudgetsQTable[[#This Row],[pi_last_name]]=" ","",HYPERLINK("https://www.ejacket.nsf.gov/ej/showProposal.do?Continue=Y&amp;ID="&amp;BudgetsQTable[[#This Row],[prop_id]],BudgetsQTable[[#This Row],[prop_id]]))</f>
        <v/>
      </c>
      <c r="M2065" s="78" t="s">
        <v>753</v>
      </c>
      <c r="N2065" s="7" t="str">
        <f>IF(BudgetsQTable[[#This Row],[pi_last_name]]=" ","",HYPERLINK("mailto:"&amp;BudgetsQTable[[#This Row],[pi_email]]&amp;"&amp;subject=Your NSF Proposal:  "&amp;BudgetsQTable[[#This Row],[prop_id]],BudgetsQTable[[#This Row],[pi_email]]))</f>
        <v/>
      </c>
      <c r="O2065" s="78" t="s">
        <v>753</v>
      </c>
      <c r="P2065" s="78">
        <v>1</v>
      </c>
      <c r="Q2065" s="78">
        <v>1</v>
      </c>
      <c r="R2065" s="79">
        <v>0</v>
      </c>
      <c r="S2065" s="79">
        <v>7500</v>
      </c>
      <c r="T2065" s="79">
        <v>0</v>
      </c>
      <c r="U2065" s="80">
        <v>148280</v>
      </c>
      <c r="V2065" s="78">
        <v>0</v>
      </c>
      <c r="W2065" s="78">
        <v>2</v>
      </c>
      <c r="X2065" s="11" t="str">
        <f ca="1">IF(ISBLANK(BudgetsQTable[[#This Row],[budg_seq_yr]]),"FY"&amp;fiscalyear,"FY"&amp;fiscalyear-1+BudgetsQTable[[#This Row],[budg_seq_yr]])</f>
        <v>FY19</v>
      </c>
      <c r="Y2065" s="79">
        <v>148280</v>
      </c>
      <c r="Z2065" s="78" t="s">
        <v>2818</v>
      </c>
      <c r="AA2065" s="78" t="s">
        <v>476</v>
      </c>
      <c r="AB2065" s="76" t="s">
        <v>2821</v>
      </c>
      <c r="AC2065" s="78" t="s">
        <v>3459</v>
      </c>
    </row>
    <row r="2066" spans="1:29" x14ac:dyDescent="0.35">
      <c r="A2066" s="10" t="s">
        <v>2081</v>
      </c>
      <c r="B2066" s="76" t="s">
        <v>2824</v>
      </c>
      <c r="C2066" s="76">
        <f>C2065+(BudgetsQTable[[#This Row],[lead]]&lt;&gt;K2065)</f>
        <v>256</v>
      </c>
      <c r="D2066" s="76">
        <f>D2065*(BudgetsQTable[[#This Row],[lead]]=K2065)+(BudgetsQTable[[#This Row],[prop_id]]&lt;&gt;A2065)</f>
        <v>1</v>
      </c>
      <c r="E2066" s="77">
        <v>43005.637499999997</v>
      </c>
      <c r="F2066" s="78" t="s">
        <v>2817</v>
      </c>
      <c r="G2066" s="78" t="s">
        <v>2818</v>
      </c>
      <c r="H2066" s="78" t="s">
        <v>476</v>
      </c>
      <c r="I2066" s="76" t="s">
        <v>1358</v>
      </c>
      <c r="J2066" s="76" t="s">
        <v>753</v>
      </c>
      <c r="K2066" s="78" t="s">
        <v>2081</v>
      </c>
      <c r="L2066" s="7" t="str">
        <f>IF(BudgetsQTable[[#This Row],[pi_last_name]]=" ","",HYPERLINK("https://www.ejacket.nsf.gov/ej/showProposal.do?Continue=Y&amp;ID="&amp;BudgetsQTable[[#This Row],[prop_id]],BudgetsQTable[[#This Row],[prop_id]]))</f>
        <v/>
      </c>
      <c r="M2066" s="78" t="s">
        <v>753</v>
      </c>
      <c r="N2066" s="7" t="str">
        <f>IF(BudgetsQTable[[#This Row],[pi_last_name]]=" ","",HYPERLINK("mailto:"&amp;BudgetsQTable[[#This Row],[pi_email]]&amp;"&amp;subject=Your NSF Proposal:  "&amp;BudgetsQTable[[#This Row],[prop_id]],BudgetsQTable[[#This Row],[pi_email]]))</f>
        <v/>
      </c>
      <c r="O2066" s="78" t="s">
        <v>753</v>
      </c>
      <c r="P2066" s="78">
        <v>1</v>
      </c>
      <c r="Q2066" s="78">
        <v>1</v>
      </c>
      <c r="R2066" s="79">
        <v>0</v>
      </c>
      <c r="S2066" s="79">
        <v>7500</v>
      </c>
      <c r="T2066" s="79">
        <v>0</v>
      </c>
      <c r="U2066" s="80">
        <v>151920</v>
      </c>
      <c r="V2066" s="78">
        <v>0</v>
      </c>
      <c r="W2066" s="78">
        <v>3</v>
      </c>
      <c r="X2066" s="11" t="str">
        <f ca="1">IF(ISBLANK(BudgetsQTable[[#This Row],[budg_seq_yr]]),"FY"&amp;fiscalyear,"FY"&amp;fiscalyear-1+BudgetsQTable[[#This Row],[budg_seq_yr]])</f>
        <v>FY20</v>
      </c>
      <c r="Y2066" s="79">
        <v>151920</v>
      </c>
      <c r="Z2066" s="78" t="s">
        <v>2818</v>
      </c>
      <c r="AA2066" s="78" t="s">
        <v>476</v>
      </c>
      <c r="AB2066" s="76" t="s">
        <v>2821</v>
      </c>
      <c r="AC2066" s="78" t="s">
        <v>3459</v>
      </c>
    </row>
    <row r="2067" spans="1:29" x14ac:dyDescent="0.35">
      <c r="A2067" s="10" t="s">
        <v>2081</v>
      </c>
      <c r="B2067" s="76" t="s">
        <v>2824</v>
      </c>
      <c r="C2067" s="76">
        <f>C2066+(BudgetsQTable[[#This Row],[lead]]&lt;&gt;K2066)</f>
        <v>256</v>
      </c>
      <c r="D2067" s="76">
        <f>D2066*(BudgetsQTable[[#This Row],[lead]]=K2066)+(BudgetsQTable[[#This Row],[prop_id]]&lt;&gt;A2066)</f>
        <v>1</v>
      </c>
      <c r="E2067" s="77">
        <v>43005.637499999997</v>
      </c>
      <c r="F2067" s="78" t="s">
        <v>2817</v>
      </c>
      <c r="G2067" s="78" t="s">
        <v>2818</v>
      </c>
      <c r="H2067" s="78" t="s">
        <v>476</v>
      </c>
      <c r="I2067" s="76" t="s">
        <v>1358</v>
      </c>
      <c r="J2067" s="76" t="s">
        <v>753</v>
      </c>
      <c r="K2067" s="78" t="s">
        <v>2081</v>
      </c>
      <c r="L2067" s="7" t="str">
        <f>IF(BudgetsQTable[[#This Row],[pi_last_name]]=" ","",HYPERLINK("https://www.ejacket.nsf.gov/ej/showProposal.do?Continue=Y&amp;ID="&amp;BudgetsQTable[[#This Row],[prop_id]],BudgetsQTable[[#This Row],[prop_id]]))</f>
        <v/>
      </c>
      <c r="M2067" s="78" t="s">
        <v>753</v>
      </c>
      <c r="N2067" s="7" t="str">
        <f>IF(BudgetsQTable[[#This Row],[pi_last_name]]=" ","",HYPERLINK("mailto:"&amp;BudgetsQTable[[#This Row],[pi_email]]&amp;"&amp;subject=Your NSF Proposal:  "&amp;BudgetsQTable[[#This Row],[prop_id]],BudgetsQTable[[#This Row],[pi_email]]))</f>
        <v/>
      </c>
      <c r="O2067" s="78" t="s">
        <v>753</v>
      </c>
      <c r="P2067" s="78">
        <v>1</v>
      </c>
      <c r="Q2067" s="78">
        <v>1</v>
      </c>
      <c r="R2067" s="79">
        <v>0</v>
      </c>
      <c r="S2067" s="79">
        <v>7500</v>
      </c>
      <c r="T2067" s="79">
        <v>0</v>
      </c>
      <c r="U2067" s="80">
        <v>154085</v>
      </c>
      <c r="V2067" s="78">
        <v>0</v>
      </c>
      <c r="W2067" s="78">
        <v>4</v>
      </c>
      <c r="X2067" s="11" t="str">
        <f ca="1">IF(ISBLANK(BudgetsQTable[[#This Row],[budg_seq_yr]]),"FY"&amp;fiscalyear,"FY"&amp;fiscalyear-1+BudgetsQTable[[#This Row],[budg_seq_yr]])</f>
        <v>FY21</v>
      </c>
      <c r="Y2067" s="79">
        <v>154085</v>
      </c>
      <c r="Z2067" s="78" t="s">
        <v>2818</v>
      </c>
      <c r="AA2067" s="78" t="s">
        <v>476</v>
      </c>
      <c r="AB2067" s="76" t="s">
        <v>2821</v>
      </c>
      <c r="AC2067" s="78" t="s">
        <v>3459</v>
      </c>
    </row>
    <row r="2068" spans="1:29" x14ac:dyDescent="0.35">
      <c r="A2068" s="10" t="s">
        <v>4466</v>
      </c>
      <c r="B2068" s="76" t="s">
        <v>2834</v>
      </c>
      <c r="C2068" s="76">
        <f>C2067+(BudgetsQTable[[#This Row],[lead]]&lt;&gt;K2067)</f>
        <v>256</v>
      </c>
      <c r="D2068" s="76">
        <f>D2067*(BudgetsQTable[[#This Row],[lead]]=K2067)+(BudgetsQTable[[#This Row],[prop_id]]&lt;&gt;A2067)</f>
        <v>2</v>
      </c>
      <c r="E2068" s="77">
        <v>43005.499305555553</v>
      </c>
      <c r="F2068" s="78" t="s">
        <v>2817</v>
      </c>
      <c r="G2068" s="78" t="s">
        <v>2818</v>
      </c>
      <c r="H2068" s="78" t="s">
        <v>476</v>
      </c>
      <c r="I2068" s="76" t="s">
        <v>1358</v>
      </c>
      <c r="J2068" s="76" t="s">
        <v>4469</v>
      </c>
      <c r="K2068" s="78" t="s">
        <v>2081</v>
      </c>
      <c r="L2068" s="7" t="str">
        <f>IF(BudgetsQTable[[#This Row],[pi_last_name]]=" ","",HYPERLINK("https://www.ejacket.nsf.gov/ej/showProposal.do?Continue=Y&amp;ID="&amp;BudgetsQTable[[#This Row],[prop_id]],BudgetsQTable[[#This Row],[prop_id]]))</f>
        <v>1763587</v>
      </c>
      <c r="M2068" s="78" t="s">
        <v>862</v>
      </c>
      <c r="N2068" s="7" t="str">
        <f>IF(BudgetsQTable[[#This Row],[pi_last_name]]=" ","",HYPERLINK("mailto:"&amp;BudgetsQTable[[#This Row],[pi_email]]&amp;"&amp;subject=Your NSF Proposal:  "&amp;BudgetsQTable[[#This Row],[prop_id]],BudgetsQTable[[#This Row],[pi_email]]))</f>
        <v>puneet@ee.ucla.edu</v>
      </c>
      <c r="O2068" s="78" t="s">
        <v>4468</v>
      </c>
      <c r="P2068" s="78"/>
      <c r="Q2068" s="78"/>
      <c r="R2068" s="79"/>
      <c r="S2068" s="79"/>
      <c r="T2068" s="79"/>
      <c r="U2068" s="80"/>
      <c r="V2068" s="78">
        <v>0</v>
      </c>
      <c r="W2068" s="78"/>
      <c r="X2068" s="11" t="str">
        <f ca="1">IF(ISBLANK(BudgetsQTable[[#This Row],[budg_seq_yr]]),"FY"&amp;fiscalyear,"FY"&amp;fiscalyear-1+BudgetsQTable[[#This Row],[budg_seq_yr]])</f>
        <v>FY18</v>
      </c>
      <c r="Y2068" s="79">
        <v>600000</v>
      </c>
      <c r="Z2068" s="78" t="s">
        <v>2818</v>
      </c>
      <c r="AA2068" s="78" t="s">
        <v>476</v>
      </c>
      <c r="AB2068" s="76" t="s">
        <v>2821</v>
      </c>
      <c r="AC2068" s="78" t="s">
        <v>3459</v>
      </c>
    </row>
    <row r="2069" spans="1:29" x14ac:dyDescent="0.35">
      <c r="A2069" s="10" t="s">
        <v>4466</v>
      </c>
      <c r="B2069" s="76" t="s">
        <v>2834</v>
      </c>
      <c r="C2069" s="76">
        <f>C2068+(BudgetsQTable[[#This Row],[lead]]&lt;&gt;K2068)</f>
        <v>256</v>
      </c>
      <c r="D2069" s="76">
        <f>D2068*(BudgetsQTable[[#This Row],[lead]]=K2068)+(BudgetsQTable[[#This Row],[prop_id]]&lt;&gt;A2068)</f>
        <v>2</v>
      </c>
      <c r="E2069" s="77">
        <v>43005.499305555553</v>
      </c>
      <c r="F2069" s="78" t="s">
        <v>2817</v>
      </c>
      <c r="G2069" s="78" t="s">
        <v>2818</v>
      </c>
      <c r="H2069" s="78" t="s">
        <v>476</v>
      </c>
      <c r="I2069" s="76" t="s">
        <v>1358</v>
      </c>
      <c r="J2069" s="76" t="s">
        <v>753</v>
      </c>
      <c r="K2069" s="78" t="s">
        <v>2081</v>
      </c>
      <c r="L2069" s="7" t="str">
        <f>IF(BudgetsQTable[[#This Row],[pi_last_name]]=" ","",HYPERLINK("https://www.ejacket.nsf.gov/ej/showProposal.do?Continue=Y&amp;ID="&amp;BudgetsQTable[[#This Row],[prop_id]],BudgetsQTable[[#This Row],[prop_id]]))</f>
        <v/>
      </c>
      <c r="M2069" s="78" t="s">
        <v>753</v>
      </c>
      <c r="N2069" s="7" t="str">
        <f>IF(BudgetsQTable[[#This Row],[pi_last_name]]=" ","",HYPERLINK("mailto:"&amp;BudgetsQTable[[#This Row],[pi_email]]&amp;"&amp;subject=Your NSF Proposal:  "&amp;BudgetsQTable[[#This Row],[prop_id]],BudgetsQTable[[#This Row],[pi_email]]))</f>
        <v/>
      </c>
      <c r="O2069" s="78" t="s">
        <v>753</v>
      </c>
      <c r="P2069" s="78">
        <v>1</v>
      </c>
      <c r="Q2069" s="78">
        <v>1</v>
      </c>
      <c r="R2069" s="79">
        <v>0</v>
      </c>
      <c r="S2069" s="79">
        <v>3000</v>
      </c>
      <c r="T2069" s="79">
        <v>0</v>
      </c>
      <c r="U2069" s="80">
        <v>150079</v>
      </c>
      <c r="V2069" s="78">
        <v>0</v>
      </c>
      <c r="W2069" s="78">
        <v>1</v>
      </c>
      <c r="X2069" s="11" t="str">
        <f ca="1">IF(ISBLANK(BudgetsQTable[[#This Row],[budg_seq_yr]]),"FY"&amp;fiscalyear,"FY"&amp;fiscalyear-1+BudgetsQTable[[#This Row],[budg_seq_yr]])</f>
        <v>FY18</v>
      </c>
      <c r="Y2069" s="79">
        <v>150079</v>
      </c>
      <c r="Z2069" s="78" t="s">
        <v>2818</v>
      </c>
      <c r="AA2069" s="78" t="s">
        <v>476</v>
      </c>
      <c r="AB2069" s="76" t="s">
        <v>2821</v>
      </c>
      <c r="AC2069" s="78" t="s">
        <v>3459</v>
      </c>
    </row>
    <row r="2070" spans="1:29" x14ac:dyDescent="0.35">
      <c r="A2070" s="10" t="s">
        <v>4466</v>
      </c>
      <c r="B2070" s="76" t="s">
        <v>2834</v>
      </c>
      <c r="C2070" s="76">
        <f>C2069+(BudgetsQTable[[#This Row],[lead]]&lt;&gt;K2069)</f>
        <v>256</v>
      </c>
      <c r="D2070" s="76">
        <f>D2069*(BudgetsQTable[[#This Row],[lead]]=K2069)+(BudgetsQTable[[#This Row],[prop_id]]&lt;&gt;A2069)</f>
        <v>2</v>
      </c>
      <c r="E2070" s="77">
        <v>43005.499305555553</v>
      </c>
      <c r="F2070" s="78" t="s">
        <v>2817</v>
      </c>
      <c r="G2070" s="78" t="s">
        <v>2818</v>
      </c>
      <c r="H2070" s="78" t="s">
        <v>476</v>
      </c>
      <c r="I2070" s="76" t="s">
        <v>1358</v>
      </c>
      <c r="J2070" s="76" t="s">
        <v>753</v>
      </c>
      <c r="K2070" s="78" t="s">
        <v>2081</v>
      </c>
      <c r="L2070" s="7" t="str">
        <f>IF(BudgetsQTable[[#This Row],[pi_last_name]]=" ","",HYPERLINK("https://www.ejacket.nsf.gov/ej/showProposal.do?Continue=Y&amp;ID="&amp;BudgetsQTable[[#This Row],[prop_id]],BudgetsQTable[[#This Row],[prop_id]]))</f>
        <v/>
      </c>
      <c r="M2070" s="78" t="s">
        <v>753</v>
      </c>
      <c r="N2070" s="7" t="str">
        <f>IF(BudgetsQTable[[#This Row],[pi_last_name]]=" ","",HYPERLINK("mailto:"&amp;BudgetsQTable[[#This Row],[pi_email]]&amp;"&amp;subject=Your NSF Proposal:  "&amp;BudgetsQTable[[#This Row],[prop_id]],BudgetsQTable[[#This Row],[pi_email]]))</f>
        <v/>
      </c>
      <c r="O2070" s="78" t="s">
        <v>753</v>
      </c>
      <c r="P2070" s="78">
        <v>1</v>
      </c>
      <c r="Q2070" s="78">
        <v>1</v>
      </c>
      <c r="R2070" s="79">
        <v>0</v>
      </c>
      <c r="S2070" s="79">
        <v>3000</v>
      </c>
      <c r="T2070" s="79">
        <v>0</v>
      </c>
      <c r="U2070" s="80">
        <v>156654</v>
      </c>
      <c r="V2070" s="78">
        <v>0</v>
      </c>
      <c r="W2070" s="78">
        <v>2</v>
      </c>
      <c r="X2070" s="11" t="str">
        <f ca="1">IF(ISBLANK(BudgetsQTable[[#This Row],[budg_seq_yr]]),"FY"&amp;fiscalyear,"FY"&amp;fiscalyear-1+BudgetsQTable[[#This Row],[budg_seq_yr]])</f>
        <v>FY19</v>
      </c>
      <c r="Y2070" s="79">
        <v>156654</v>
      </c>
      <c r="Z2070" s="78" t="s">
        <v>2818</v>
      </c>
      <c r="AA2070" s="78" t="s">
        <v>476</v>
      </c>
      <c r="AB2070" s="76" t="s">
        <v>2821</v>
      </c>
      <c r="AC2070" s="78" t="s">
        <v>3459</v>
      </c>
    </row>
    <row r="2071" spans="1:29" x14ac:dyDescent="0.35">
      <c r="A2071" s="10" t="s">
        <v>4466</v>
      </c>
      <c r="B2071" s="76" t="s">
        <v>2834</v>
      </c>
      <c r="C2071" s="76">
        <f>C2070+(BudgetsQTable[[#This Row],[lead]]&lt;&gt;K2070)</f>
        <v>256</v>
      </c>
      <c r="D2071" s="76">
        <f>D2070*(BudgetsQTable[[#This Row],[lead]]=K2070)+(BudgetsQTable[[#This Row],[prop_id]]&lt;&gt;A2070)</f>
        <v>2</v>
      </c>
      <c r="E2071" s="77">
        <v>43005.499305555553</v>
      </c>
      <c r="F2071" s="78" t="s">
        <v>2817</v>
      </c>
      <c r="G2071" s="78" t="s">
        <v>2818</v>
      </c>
      <c r="H2071" s="78" t="s">
        <v>476</v>
      </c>
      <c r="I2071" s="76" t="s">
        <v>1358</v>
      </c>
      <c r="J2071" s="76" t="s">
        <v>753</v>
      </c>
      <c r="K2071" s="78" t="s">
        <v>2081</v>
      </c>
      <c r="L2071" s="7" t="str">
        <f>IF(BudgetsQTable[[#This Row],[pi_last_name]]=" ","",HYPERLINK("https://www.ejacket.nsf.gov/ej/showProposal.do?Continue=Y&amp;ID="&amp;BudgetsQTable[[#This Row],[prop_id]],BudgetsQTable[[#This Row],[prop_id]]))</f>
        <v/>
      </c>
      <c r="M2071" s="78" t="s">
        <v>753</v>
      </c>
      <c r="N2071" s="7" t="str">
        <f>IF(BudgetsQTable[[#This Row],[pi_last_name]]=" ","",HYPERLINK("mailto:"&amp;BudgetsQTable[[#This Row],[pi_email]]&amp;"&amp;subject=Your NSF Proposal:  "&amp;BudgetsQTable[[#This Row],[prop_id]],BudgetsQTable[[#This Row],[pi_email]]))</f>
        <v/>
      </c>
      <c r="O2071" s="78" t="s">
        <v>753</v>
      </c>
      <c r="P2071" s="78">
        <v>1</v>
      </c>
      <c r="Q2071" s="78">
        <v>1</v>
      </c>
      <c r="R2071" s="79">
        <v>0</v>
      </c>
      <c r="S2071" s="79">
        <v>3000</v>
      </c>
      <c r="T2071" s="79">
        <v>0</v>
      </c>
      <c r="U2071" s="80">
        <v>144654</v>
      </c>
      <c r="V2071" s="78">
        <v>0</v>
      </c>
      <c r="W2071" s="78">
        <v>3</v>
      </c>
      <c r="X2071" s="11" t="str">
        <f ca="1">IF(ISBLANK(BudgetsQTable[[#This Row],[budg_seq_yr]]),"FY"&amp;fiscalyear,"FY"&amp;fiscalyear-1+BudgetsQTable[[#This Row],[budg_seq_yr]])</f>
        <v>FY20</v>
      </c>
      <c r="Y2071" s="79">
        <v>144654</v>
      </c>
      <c r="Z2071" s="78" t="s">
        <v>2818</v>
      </c>
      <c r="AA2071" s="78" t="s">
        <v>476</v>
      </c>
      <c r="AB2071" s="76" t="s">
        <v>2821</v>
      </c>
      <c r="AC2071" s="78" t="s">
        <v>3459</v>
      </c>
    </row>
    <row r="2072" spans="1:29" x14ac:dyDescent="0.35">
      <c r="A2072" s="10" t="s">
        <v>4466</v>
      </c>
      <c r="B2072" s="76" t="s">
        <v>2834</v>
      </c>
      <c r="C2072" s="76">
        <f>C2071+(BudgetsQTable[[#This Row],[lead]]&lt;&gt;K2071)</f>
        <v>256</v>
      </c>
      <c r="D2072" s="76">
        <f>D2071*(BudgetsQTable[[#This Row],[lead]]=K2071)+(BudgetsQTable[[#This Row],[prop_id]]&lt;&gt;A2071)</f>
        <v>2</v>
      </c>
      <c r="E2072" s="77">
        <v>43005.499305555553</v>
      </c>
      <c r="F2072" s="78" t="s">
        <v>2817</v>
      </c>
      <c r="G2072" s="78" t="s">
        <v>2818</v>
      </c>
      <c r="H2072" s="78" t="s">
        <v>476</v>
      </c>
      <c r="I2072" s="76" t="s">
        <v>1358</v>
      </c>
      <c r="J2072" s="76" t="s">
        <v>753</v>
      </c>
      <c r="K2072" s="78" t="s">
        <v>2081</v>
      </c>
      <c r="L2072" s="7" t="str">
        <f>IF(BudgetsQTable[[#This Row],[pi_last_name]]=" ","",HYPERLINK("https://www.ejacket.nsf.gov/ej/showProposal.do?Continue=Y&amp;ID="&amp;BudgetsQTable[[#This Row],[prop_id]],BudgetsQTable[[#This Row],[prop_id]]))</f>
        <v/>
      </c>
      <c r="M2072" s="78" t="s">
        <v>753</v>
      </c>
      <c r="N2072" s="7" t="str">
        <f>IF(BudgetsQTable[[#This Row],[pi_last_name]]=" ","",HYPERLINK("mailto:"&amp;BudgetsQTable[[#This Row],[pi_email]]&amp;"&amp;subject=Your NSF Proposal:  "&amp;BudgetsQTable[[#This Row],[prop_id]],BudgetsQTable[[#This Row],[pi_email]]))</f>
        <v/>
      </c>
      <c r="O2072" s="78" t="s">
        <v>753</v>
      </c>
      <c r="P2072" s="78">
        <v>1</v>
      </c>
      <c r="Q2072" s="78">
        <v>1</v>
      </c>
      <c r="R2072" s="79">
        <v>0</v>
      </c>
      <c r="S2072" s="79">
        <v>3000</v>
      </c>
      <c r="T2072" s="79">
        <v>0</v>
      </c>
      <c r="U2072" s="80">
        <v>148613</v>
      </c>
      <c r="V2072" s="78">
        <v>0</v>
      </c>
      <c r="W2072" s="78">
        <v>4</v>
      </c>
      <c r="X2072" s="11" t="str">
        <f ca="1">IF(ISBLANK(BudgetsQTable[[#This Row],[budg_seq_yr]]),"FY"&amp;fiscalyear,"FY"&amp;fiscalyear-1+BudgetsQTable[[#This Row],[budg_seq_yr]])</f>
        <v>FY21</v>
      </c>
      <c r="Y2072" s="79">
        <v>148613</v>
      </c>
      <c r="Z2072" s="78" t="s">
        <v>2818</v>
      </c>
      <c r="AA2072" s="78" t="s">
        <v>476</v>
      </c>
      <c r="AB2072" s="76" t="s">
        <v>2821</v>
      </c>
      <c r="AC2072" s="78" t="s">
        <v>3459</v>
      </c>
    </row>
    <row r="2073" spans="1:29" x14ac:dyDescent="0.35">
      <c r="A2073" s="10" t="s">
        <v>2089</v>
      </c>
      <c r="B2073" s="76" t="s">
        <v>2824</v>
      </c>
      <c r="C2073" s="76">
        <f>C2072+(BudgetsQTable[[#This Row],[lead]]&lt;&gt;K2072)</f>
        <v>257</v>
      </c>
      <c r="D2073" s="76">
        <f>D2072*(BudgetsQTable[[#This Row],[lead]]=K2072)+(BudgetsQTable[[#This Row],[prop_id]]&lt;&gt;A2072)</f>
        <v>1</v>
      </c>
      <c r="E2073" s="77">
        <v>43005.637499999997</v>
      </c>
      <c r="F2073" s="78" t="s">
        <v>2868</v>
      </c>
      <c r="G2073" s="78" t="s">
        <v>2869</v>
      </c>
      <c r="H2073" s="78" t="s">
        <v>470</v>
      </c>
      <c r="I2073" s="76" t="s">
        <v>1229</v>
      </c>
      <c r="J2073" s="76" t="s">
        <v>4472</v>
      </c>
      <c r="K2073" s="78" t="s">
        <v>2089</v>
      </c>
      <c r="L2073" s="7" t="str">
        <f>IF(BudgetsQTable[[#This Row],[pi_last_name]]=" ","",HYPERLINK("https://www.ejacket.nsf.gov/ej/showProposal.do?Continue=Y&amp;ID="&amp;BudgetsQTable[[#This Row],[prop_id]],BudgetsQTable[[#This Row],[prop_id]]))</f>
        <v>1763845</v>
      </c>
      <c r="M2073" s="78" t="s">
        <v>1677</v>
      </c>
      <c r="N2073" s="7" t="str">
        <f>IF(BudgetsQTable[[#This Row],[pi_last_name]]=" ","",HYPERLINK("mailto:"&amp;BudgetsQTable[[#This Row],[pi_email]]&amp;"&amp;subject=Your NSF Proposal:  "&amp;BudgetsQTable[[#This Row],[prop_id]],BudgetsQTable[[#This Row],[pi_email]]))</f>
        <v>sanmay@wustl.edu</v>
      </c>
      <c r="O2073" s="78" t="s">
        <v>3469</v>
      </c>
      <c r="P2073" s="78"/>
      <c r="Q2073" s="78"/>
      <c r="R2073" s="79"/>
      <c r="S2073" s="79"/>
      <c r="T2073" s="79"/>
      <c r="U2073" s="80"/>
      <c r="V2073" s="78">
        <v>0</v>
      </c>
      <c r="W2073" s="78"/>
      <c r="X2073" s="11" t="str">
        <f ca="1">IF(ISBLANK(BudgetsQTable[[#This Row],[budg_seq_yr]]),"FY"&amp;fiscalyear,"FY"&amp;fiscalyear-1+BudgetsQTable[[#This Row],[budg_seq_yr]])</f>
        <v>FY18</v>
      </c>
      <c r="Y2073" s="79">
        <v>666937</v>
      </c>
      <c r="Z2073" s="78" t="s">
        <v>2869</v>
      </c>
      <c r="AA2073" s="78" t="s">
        <v>470</v>
      </c>
      <c r="AB2073" s="76" t="s">
        <v>2821</v>
      </c>
      <c r="AC2073" s="78" t="s">
        <v>519</v>
      </c>
    </row>
    <row r="2074" spans="1:29" x14ac:dyDescent="0.35">
      <c r="A2074" s="10" t="s">
        <v>2089</v>
      </c>
      <c r="B2074" s="76" t="s">
        <v>2824</v>
      </c>
      <c r="C2074" s="76">
        <f>C2073+(BudgetsQTable[[#This Row],[lead]]&lt;&gt;K2073)</f>
        <v>257</v>
      </c>
      <c r="D2074" s="76">
        <f>D2073*(BudgetsQTable[[#This Row],[lead]]=K2073)+(BudgetsQTable[[#This Row],[prop_id]]&lt;&gt;A2073)</f>
        <v>1</v>
      </c>
      <c r="E2074" s="77">
        <v>43005.637499999997</v>
      </c>
      <c r="F2074" s="78" t="s">
        <v>2868</v>
      </c>
      <c r="G2074" s="78" t="s">
        <v>2869</v>
      </c>
      <c r="H2074" s="78" t="s">
        <v>470</v>
      </c>
      <c r="I2074" s="76" t="s">
        <v>1229</v>
      </c>
      <c r="J2074" s="76" t="s">
        <v>753</v>
      </c>
      <c r="K2074" s="78" t="s">
        <v>2089</v>
      </c>
      <c r="L2074" s="7" t="str">
        <f>IF(BudgetsQTable[[#This Row],[pi_last_name]]=" ","",HYPERLINK("https://www.ejacket.nsf.gov/ej/showProposal.do?Continue=Y&amp;ID="&amp;BudgetsQTable[[#This Row],[prop_id]],BudgetsQTable[[#This Row],[prop_id]]))</f>
        <v/>
      </c>
      <c r="M2074" s="78" t="s">
        <v>753</v>
      </c>
      <c r="N2074" s="7" t="str">
        <f>IF(BudgetsQTable[[#This Row],[pi_last_name]]=" ","",HYPERLINK("mailto:"&amp;BudgetsQTable[[#This Row],[pi_email]]&amp;"&amp;subject=Your NSF Proposal:  "&amp;BudgetsQTable[[#This Row],[prop_id]],BudgetsQTable[[#This Row],[pi_email]]))</f>
        <v/>
      </c>
      <c r="O2074" s="78" t="s">
        <v>753</v>
      </c>
      <c r="P2074" s="78">
        <v>2</v>
      </c>
      <c r="Q2074" s="78">
        <v>1</v>
      </c>
      <c r="R2074" s="79">
        <v>0</v>
      </c>
      <c r="S2074" s="79">
        <v>5000</v>
      </c>
      <c r="T2074" s="79">
        <v>0</v>
      </c>
      <c r="U2074" s="80">
        <v>156123</v>
      </c>
      <c r="V2074" s="78">
        <v>0</v>
      </c>
      <c r="W2074" s="78">
        <v>1</v>
      </c>
      <c r="X2074" s="11" t="str">
        <f ca="1">IF(ISBLANK(BudgetsQTable[[#This Row],[budg_seq_yr]]),"FY"&amp;fiscalyear,"FY"&amp;fiscalyear-1+BudgetsQTable[[#This Row],[budg_seq_yr]])</f>
        <v>FY18</v>
      </c>
      <c r="Y2074" s="79">
        <v>156123</v>
      </c>
      <c r="Z2074" s="78" t="s">
        <v>2869</v>
      </c>
      <c r="AA2074" s="78" t="s">
        <v>470</v>
      </c>
      <c r="AB2074" s="76" t="s">
        <v>2821</v>
      </c>
      <c r="AC2074" s="78" t="s">
        <v>519</v>
      </c>
    </row>
    <row r="2075" spans="1:29" x14ac:dyDescent="0.35">
      <c r="A2075" s="10" t="s">
        <v>2089</v>
      </c>
      <c r="B2075" s="76" t="s">
        <v>2824</v>
      </c>
      <c r="C2075" s="76">
        <f>C2074+(BudgetsQTable[[#This Row],[lead]]&lt;&gt;K2074)</f>
        <v>257</v>
      </c>
      <c r="D2075" s="76">
        <f>D2074*(BudgetsQTable[[#This Row],[lead]]=K2074)+(BudgetsQTable[[#This Row],[prop_id]]&lt;&gt;A2074)</f>
        <v>1</v>
      </c>
      <c r="E2075" s="77">
        <v>43005.637499999997</v>
      </c>
      <c r="F2075" s="78" t="s">
        <v>2868</v>
      </c>
      <c r="G2075" s="78" t="s">
        <v>2869</v>
      </c>
      <c r="H2075" s="78" t="s">
        <v>470</v>
      </c>
      <c r="I2075" s="76" t="s">
        <v>1229</v>
      </c>
      <c r="J2075" s="76" t="s">
        <v>753</v>
      </c>
      <c r="K2075" s="78" t="s">
        <v>2089</v>
      </c>
      <c r="L2075" s="7" t="str">
        <f>IF(BudgetsQTable[[#This Row],[pi_last_name]]=" ","",HYPERLINK("https://www.ejacket.nsf.gov/ej/showProposal.do?Continue=Y&amp;ID="&amp;BudgetsQTable[[#This Row],[prop_id]],BudgetsQTable[[#This Row],[prop_id]]))</f>
        <v/>
      </c>
      <c r="M2075" s="78" t="s">
        <v>753</v>
      </c>
      <c r="N2075" s="7" t="str">
        <f>IF(BudgetsQTable[[#This Row],[pi_last_name]]=" ","",HYPERLINK("mailto:"&amp;BudgetsQTable[[#This Row],[pi_email]]&amp;"&amp;subject=Your NSF Proposal:  "&amp;BudgetsQTable[[#This Row],[prop_id]],BudgetsQTable[[#This Row],[pi_email]]))</f>
        <v/>
      </c>
      <c r="O2075" s="78" t="s">
        <v>753</v>
      </c>
      <c r="P2075" s="78">
        <v>2</v>
      </c>
      <c r="Q2075" s="78">
        <v>1</v>
      </c>
      <c r="R2075" s="79">
        <v>0</v>
      </c>
      <c r="S2075" s="79">
        <v>5000</v>
      </c>
      <c r="T2075" s="79">
        <v>0</v>
      </c>
      <c r="U2075" s="80">
        <v>165999</v>
      </c>
      <c r="V2075" s="78">
        <v>0</v>
      </c>
      <c r="W2075" s="78">
        <v>2</v>
      </c>
      <c r="X2075" s="11" t="str">
        <f ca="1">IF(ISBLANK(BudgetsQTable[[#This Row],[budg_seq_yr]]),"FY"&amp;fiscalyear,"FY"&amp;fiscalyear-1+BudgetsQTable[[#This Row],[budg_seq_yr]])</f>
        <v>FY19</v>
      </c>
      <c r="Y2075" s="79">
        <v>165999</v>
      </c>
      <c r="Z2075" s="78" t="s">
        <v>2869</v>
      </c>
      <c r="AA2075" s="78" t="s">
        <v>470</v>
      </c>
      <c r="AB2075" s="76" t="s">
        <v>2821</v>
      </c>
      <c r="AC2075" s="78" t="s">
        <v>519</v>
      </c>
    </row>
    <row r="2076" spans="1:29" x14ac:dyDescent="0.35">
      <c r="A2076" s="10" t="s">
        <v>2089</v>
      </c>
      <c r="B2076" s="76" t="s">
        <v>2824</v>
      </c>
      <c r="C2076" s="76">
        <f>C2075+(BudgetsQTable[[#This Row],[lead]]&lt;&gt;K2075)</f>
        <v>257</v>
      </c>
      <c r="D2076" s="76">
        <f>D2075*(BudgetsQTable[[#This Row],[lead]]=K2075)+(BudgetsQTable[[#This Row],[prop_id]]&lt;&gt;A2075)</f>
        <v>1</v>
      </c>
      <c r="E2076" s="77">
        <v>43005.637499999997</v>
      </c>
      <c r="F2076" s="78" t="s">
        <v>2868</v>
      </c>
      <c r="G2076" s="78" t="s">
        <v>2869</v>
      </c>
      <c r="H2076" s="78" t="s">
        <v>470</v>
      </c>
      <c r="I2076" s="76" t="s">
        <v>1229</v>
      </c>
      <c r="J2076" s="76" t="s">
        <v>753</v>
      </c>
      <c r="K2076" s="78" t="s">
        <v>2089</v>
      </c>
      <c r="L2076" s="7" t="str">
        <f>IF(BudgetsQTable[[#This Row],[pi_last_name]]=" ","",HYPERLINK("https://www.ejacket.nsf.gov/ej/showProposal.do?Continue=Y&amp;ID="&amp;BudgetsQTable[[#This Row],[prop_id]],BudgetsQTable[[#This Row],[prop_id]]))</f>
        <v/>
      </c>
      <c r="M2076" s="78" t="s">
        <v>753</v>
      </c>
      <c r="N2076" s="7" t="str">
        <f>IF(BudgetsQTable[[#This Row],[pi_last_name]]=" ","",HYPERLINK("mailto:"&amp;BudgetsQTable[[#This Row],[pi_email]]&amp;"&amp;subject=Your NSF Proposal:  "&amp;BudgetsQTable[[#This Row],[prop_id]],BudgetsQTable[[#This Row],[pi_email]]))</f>
        <v/>
      </c>
      <c r="O2076" s="78" t="s">
        <v>753</v>
      </c>
      <c r="P2076" s="78">
        <v>2</v>
      </c>
      <c r="Q2076" s="78">
        <v>1</v>
      </c>
      <c r="R2076" s="79">
        <v>0</v>
      </c>
      <c r="S2076" s="79">
        <v>5000</v>
      </c>
      <c r="T2076" s="79">
        <v>0</v>
      </c>
      <c r="U2076" s="80">
        <v>169437</v>
      </c>
      <c r="V2076" s="78">
        <v>0</v>
      </c>
      <c r="W2076" s="78">
        <v>3</v>
      </c>
      <c r="X2076" s="11" t="str">
        <f ca="1">IF(ISBLANK(BudgetsQTable[[#This Row],[budg_seq_yr]]),"FY"&amp;fiscalyear,"FY"&amp;fiscalyear-1+BudgetsQTable[[#This Row],[budg_seq_yr]])</f>
        <v>FY20</v>
      </c>
      <c r="Y2076" s="79">
        <v>169437</v>
      </c>
      <c r="Z2076" s="78" t="s">
        <v>2869</v>
      </c>
      <c r="AA2076" s="78" t="s">
        <v>470</v>
      </c>
      <c r="AB2076" s="76" t="s">
        <v>2821</v>
      </c>
      <c r="AC2076" s="78" t="s">
        <v>519</v>
      </c>
    </row>
    <row r="2077" spans="1:29" x14ac:dyDescent="0.35">
      <c r="A2077" s="10" t="s">
        <v>2089</v>
      </c>
      <c r="B2077" s="76" t="s">
        <v>2824</v>
      </c>
      <c r="C2077" s="76">
        <f>C2076+(BudgetsQTable[[#This Row],[lead]]&lt;&gt;K2076)</f>
        <v>257</v>
      </c>
      <c r="D2077" s="76">
        <f>D2076*(BudgetsQTable[[#This Row],[lead]]=K2076)+(BudgetsQTable[[#This Row],[prop_id]]&lt;&gt;A2076)</f>
        <v>1</v>
      </c>
      <c r="E2077" s="77">
        <v>43005.637499999997</v>
      </c>
      <c r="F2077" s="78" t="s">
        <v>2868</v>
      </c>
      <c r="G2077" s="78" t="s">
        <v>2869</v>
      </c>
      <c r="H2077" s="78" t="s">
        <v>470</v>
      </c>
      <c r="I2077" s="76" t="s">
        <v>1229</v>
      </c>
      <c r="J2077" s="76" t="s">
        <v>753</v>
      </c>
      <c r="K2077" s="78" t="s">
        <v>2089</v>
      </c>
      <c r="L2077" s="7" t="str">
        <f>IF(BudgetsQTable[[#This Row],[pi_last_name]]=" ","",HYPERLINK("https://www.ejacket.nsf.gov/ej/showProposal.do?Continue=Y&amp;ID="&amp;BudgetsQTable[[#This Row],[prop_id]],BudgetsQTable[[#This Row],[prop_id]]))</f>
        <v/>
      </c>
      <c r="M2077" s="78" t="s">
        <v>753</v>
      </c>
      <c r="N2077" s="7" t="str">
        <f>IF(BudgetsQTable[[#This Row],[pi_last_name]]=" ","",HYPERLINK("mailto:"&amp;BudgetsQTable[[#This Row],[pi_email]]&amp;"&amp;subject=Your NSF Proposal:  "&amp;BudgetsQTable[[#This Row],[prop_id]],BudgetsQTable[[#This Row],[pi_email]]))</f>
        <v/>
      </c>
      <c r="O2077" s="78" t="s">
        <v>753</v>
      </c>
      <c r="P2077" s="78">
        <v>2</v>
      </c>
      <c r="Q2077" s="78">
        <v>1</v>
      </c>
      <c r="R2077" s="79">
        <v>0</v>
      </c>
      <c r="S2077" s="79">
        <v>5000</v>
      </c>
      <c r="T2077" s="79">
        <v>0</v>
      </c>
      <c r="U2077" s="80">
        <v>175378</v>
      </c>
      <c r="V2077" s="78">
        <v>0</v>
      </c>
      <c r="W2077" s="78">
        <v>4</v>
      </c>
      <c r="X2077" s="11" t="str">
        <f ca="1">IF(ISBLANK(BudgetsQTable[[#This Row],[budg_seq_yr]]),"FY"&amp;fiscalyear,"FY"&amp;fiscalyear-1+BudgetsQTable[[#This Row],[budg_seq_yr]])</f>
        <v>FY21</v>
      </c>
      <c r="Y2077" s="79">
        <v>175378</v>
      </c>
      <c r="Z2077" s="78" t="s">
        <v>2869</v>
      </c>
      <c r="AA2077" s="78" t="s">
        <v>470</v>
      </c>
      <c r="AB2077" s="76" t="s">
        <v>2821</v>
      </c>
      <c r="AC2077" s="78" t="s">
        <v>519</v>
      </c>
    </row>
    <row r="2078" spans="1:29" x14ac:dyDescent="0.35">
      <c r="A2078" s="10" t="s">
        <v>4473</v>
      </c>
      <c r="B2078" s="76" t="s">
        <v>2834</v>
      </c>
      <c r="C2078" s="76">
        <f>C2077+(BudgetsQTable[[#This Row],[lead]]&lt;&gt;K2077)</f>
        <v>257</v>
      </c>
      <c r="D2078" s="76">
        <f>D2077*(BudgetsQTable[[#This Row],[lead]]=K2077)+(BudgetsQTable[[#This Row],[prop_id]]&lt;&gt;A2077)</f>
        <v>2</v>
      </c>
      <c r="E2078" s="77">
        <v>43005.629166666666</v>
      </c>
      <c r="F2078" s="78" t="s">
        <v>2868</v>
      </c>
      <c r="G2078" s="78" t="s">
        <v>2869</v>
      </c>
      <c r="H2078" s="78" t="s">
        <v>470</v>
      </c>
      <c r="I2078" s="76" t="s">
        <v>1229</v>
      </c>
      <c r="J2078" s="76" t="s">
        <v>4475</v>
      </c>
      <c r="K2078" s="78" t="s">
        <v>2089</v>
      </c>
      <c r="L2078" s="7" t="str">
        <f>IF(BudgetsQTable[[#This Row],[pi_last_name]]=" ","",HYPERLINK("https://www.ejacket.nsf.gov/ej/showProposal.do?Continue=Y&amp;ID="&amp;BudgetsQTable[[#This Row],[prop_id]],BudgetsQTable[[#This Row],[prop_id]]))</f>
        <v>1763823</v>
      </c>
      <c r="M2078" s="78" t="s">
        <v>4474</v>
      </c>
      <c r="N2078" s="7" t="str">
        <f>IF(BudgetsQTable[[#This Row],[pi_last_name]]=" ","",HYPERLINK("mailto:"&amp;BudgetsQTable[[#This Row],[pi_email]]&amp;"&amp;subject=Your NSF Proposal:  "&amp;BudgetsQTable[[#This Row],[prop_id]],BudgetsQTable[[#This Row],[pi_email]]))</f>
        <v>john@cs.umd.edu</v>
      </c>
      <c r="O2078" s="78" t="s">
        <v>2926</v>
      </c>
      <c r="P2078" s="78"/>
      <c r="Q2078" s="78"/>
      <c r="R2078" s="79"/>
      <c r="S2078" s="79"/>
      <c r="T2078" s="79"/>
      <c r="U2078" s="80"/>
      <c r="V2078" s="78">
        <v>0</v>
      </c>
      <c r="W2078" s="78"/>
      <c r="X2078" s="11" t="str">
        <f ca="1">IF(ISBLANK(BudgetsQTable[[#This Row],[budg_seq_yr]]),"FY"&amp;fiscalyear,"FY"&amp;fiscalyear-1+BudgetsQTable[[#This Row],[budg_seq_yr]])</f>
        <v>FY18</v>
      </c>
      <c r="Y2078" s="79">
        <v>532945</v>
      </c>
      <c r="Z2078" s="78" t="s">
        <v>2869</v>
      </c>
      <c r="AA2078" s="78" t="s">
        <v>470</v>
      </c>
      <c r="AB2078" s="76" t="s">
        <v>2821</v>
      </c>
      <c r="AC2078" s="78"/>
    </row>
    <row r="2079" spans="1:29" x14ac:dyDescent="0.35">
      <c r="A2079" s="10" t="s">
        <v>4473</v>
      </c>
      <c r="B2079" s="76" t="s">
        <v>2834</v>
      </c>
      <c r="C2079" s="76">
        <f>C2078+(BudgetsQTable[[#This Row],[lead]]&lt;&gt;K2078)</f>
        <v>257</v>
      </c>
      <c r="D2079" s="76">
        <f>D2078*(BudgetsQTable[[#This Row],[lead]]=K2078)+(BudgetsQTable[[#This Row],[prop_id]]&lt;&gt;A2078)</f>
        <v>2</v>
      </c>
      <c r="E2079" s="77">
        <v>43005.629166666666</v>
      </c>
      <c r="F2079" s="78" t="s">
        <v>2868</v>
      </c>
      <c r="G2079" s="78" t="s">
        <v>2869</v>
      </c>
      <c r="H2079" s="78" t="s">
        <v>470</v>
      </c>
      <c r="I2079" s="76" t="s">
        <v>1229</v>
      </c>
      <c r="J2079" s="76" t="s">
        <v>753</v>
      </c>
      <c r="K2079" s="78" t="s">
        <v>2089</v>
      </c>
      <c r="L2079" s="7" t="str">
        <f>IF(BudgetsQTable[[#This Row],[pi_last_name]]=" ","",HYPERLINK("https://www.ejacket.nsf.gov/ej/showProposal.do?Continue=Y&amp;ID="&amp;BudgetsQTable[[#This Row],[prop_id]],BudgetsQTable[[#This Row],[prop_id]]))</f>
        <v/>
      </c>
      <c r="M2079" s="78" t="s">
        <v>753</v>
      </c>
      <c r="N2079" s="7" t="str">
        <f>IF(BudgetsQTable[[#This Row],[pi_last_name]]=" ","",HYPERLINK("mailto:"&amp;BudgetsQTable[[#This Row],[pi_email]]&amp;"&amp;subject=Your NSF Proposal:  "&amp;BudgetsQTable[[#This Row],[prop_id]],BudgetsQTable[[#This Row],[pi_email]]))</f>
        <v/>
      </c>
      <c r="O2079" s="78" t="s">
        <v>753</v>
      </c>
      <c r="P2079" s="78">
        <v>1</v>
      </c>
      <c r="Q2079" s="78">
        <v>0</v>
      </c>
      <c r="R2079" s="79">
        <v>0</v>
      </c>
      <c r="S2079" s="79">
        <v>7500</v>
      </c>
      <c r="T2079" s="79">
        <v>0</v>
      </c>
      <c r="U2079" s="80">
        <v>127986</v>
      </c>
      <c r="V2079" s="78">
        <v>0</v>
      </c>
      <c r="W2079" s="78">
        <v>1</v>
      </c>
      <c r="X2079" s="11" t="str">
        <f ca="1">IF(ISBLANK(BudgetsQTable[[#This Row],[budg_seq_yr]]),"FY"&amp;fiscalyear,"FY"&amp;fiscalyear-1+BudgetsQTable[[#This Row],[budg_seq_yr]])</f>
        <v>FY18</v>
      </c>
      <c r="Y2079" s="79">
        <v>127986</v>
      </c>
      <c r="Z2079" s="78" t="s">
        <v>2869</v>
      </c>
      <c r="AA2079" s="78" t="s">
        <v>470</v>
      </c>
      <c r="AB2079" s="76" t="s">
        <v>2821</v>
      </c>
      <c r="AC2079" s="78"/>
    </row>
    <row r="2080" spans="1:29" x14ac:dyDescent="0.35">
      <c r="A2080" s="10" t="s">
        <v>4473</v>
      </c>
      <c r="B2080" s="76" t="s">
        <v>2834</v>
      </c>
      <c r="C2080" s="76">
        <f>C2079+(BudgetsQTable[[#This Row],[lead]]&lt;&gt;K2079)</f>
        <v>257</v>
      </c>
      <c r="D2080" s="76">
        <f>D2079*(BudgetsQTable[[#This Row],[lead]]=K2079)+(BudgetsQTable[[#This Row],[prop_id]]&lt;&gt;A2079)</f>
        <v>2</v>
      </c>
      <c r="E2080" s="77">
        <v>43005.629166666666</v>
      </c>
      <c r="F2080" s="78" t="s">
        <v>2868</v>
      </c>
      <c r="G2080" s="78" t="s">
        <v>2869</v>
      </c>
      <c r="H2080" s="78" t="s">
        <v>470</v>
      </c>
      <c r="I2080" s="76" t="s">
        <v>1229</v>
      </c>
      <c r="J2080" s="76" t="s">
        <v>753</v>
      </c>
      <c r="K2080" s="78" t="s">
        <v>2089</v>
      </c>
      <c r="L2080" s="7" t="str">
        <f>IF(BudgetsQTable[[#This Row],[pi_last_name]]=" ","",HYPERLINK("https://www.ejacket.nsf.gov/ej/showProposal.do?Continue=Y&amp;ID="&amp;BudgetsQTable[[#This Row],[prop_id]],BudgetsQTable[[#This Row],[prop_id]]))</f>
        <v/>
      </c>
      <c r="M2080" s="78" t="s">
        <v>753</v>
      </c>
      <c r="N2080" s="7" t="str">
        <f>IF(BudgetsQTable[[#This Row],[pi_last_name]]=" ","",HYPERLINK("mailto:"&amp;BudgetsQTable[[#This Row],[pi_email]]&amp;"&amp;subject=Your NSF Proposal:  "&amp;BudgetsQTable[[#This Row],[prop_id]],BudgetsQTable[[#This Row],[pi_email]]))</f>
        <v/>
      </c>
      <c r="O2080" s="78" t="s">
        <v>753</v>
      </c>
      <c r="P2080" s="78">
        <v>1</v>
      </c>
      <c r="Q2080" s="78">
        <v>0</v>
      </c>
      <c r="R2080" s="79">
        <v>0</v>
      </c>
      <c r="S2080" s="79">
        <v>7500</v>
      </c>
      <c r="T2080" s="79">
        <v>0</v>
      </c>
      <c r="U2080" s="80">
        <v>131408</v>
      </c>
      <c r="V2080" s="78">
        <v>0</v>
      </c>
      <c r="W2080" s="78">
        <v>2</v>
      </c>
      <c r="X2080" s="11" t="str">
        <f ca="1">IF(ISBLANK(BudgetsQTable[[#This Row],[budg_seq_yr]]),"FY"&amp;fiscalyear,"FY"&amp;fiscalyear-1+BudgetsQTable[[#This Row],[budg_seq_yr]])</f>
        <v>FY19</v>
      </c>
      <c r="Y2080" s="79">
        <v>131408</v>
      </c>
      <c r="Z2080" s="78" t="s">
        <v>2869</v>
      </c>
      <c r="AA2080" s="78" t="s">
        <v>470</v>
      </c>
      <c r="AB2080" s="76" t="s">
        <v>2821</v>
      </c>
      <c r="AC2080" s="78"/>
    </row>
    <row r="2081" spans="1:29" x14ac:dyDescent="0.35">
      <c r="A2081" s="10" t="s">
        <v>4473</v>
      </c>
      <c r="B2081" s="76" t="s">
        <v>2834</v>
      </c>
      <c r="C2081" s="76">
        <f>C2080+(BudgetsQTable[[#This Row],[lead]]&lt;&gt;K2080)</f>
        <v>257</v>
      </c>
      <c r="D2081" s="76">
        <f>D2080*(BudgetsQTable[[#This Row],[lead]]=K2080)+(BudgetsQTable[[#This Row],[prop_id]]&lt;&gt;A2080)</f>
        <v>2</v>
      </c>
      <c r="E2081" s="77">
        <v>43005.629166666666</v>
      </c>
      <c r="F2081" s="78" t="s">
        <v>2868</v>
      </c>
      <c r="G2081" s="78" t="s">
        <v>2869</v>
      </c>
      <c r="H2081" s="78" t="s">
        <v>470</v>
      </c>
      <c r="I2081" s="76" t="s">
        <v>1229</v>
      </c>
      <c r="J2081" s="76" t="s">
        <v>753</v>
      </c>
      <c r="K2081" s="78" t="s">
        <v>2089</v>
      </c>
      <c r="L2081" s="7" t="str">
        <f>IF(BudgetsQTable[[#This Row],[pi_last_name]]=" ","",HYPERLINK("https://www.ejacket.nsf.gov/ej/showProposal.do?Continue=Y&amp;ID="&amp;BudgetsQTable[[#This Row],[prop_id]],BudgetsQTable[[#This Row],[prop_id]]))</f>
        <v/>
      </c>
      <c r="M2081" s="78" t="s">
        <v>753</v>
      </c>
      <c r="N2081" s="7" t="str">
        <f>IF(BudgetsQTable[[#This Row],[pi_last_name]]=" ","",HYPERLINK("mailto:"&amp;BudgetsQTable[[#This Row],[pi_email]]&amp;"&amp;subject=Your NSF Proposal:  "&amp;BudgetsQTable[[#This Row],[prop_id]],BudgetsQTable[[#This Row],[pi_email]]))</f>
        <v/>
      </c>
      <c r="O2081" s="78" t="s">
        <v>753</v>
      </c>
      <c r="P2081" s="78">
        <v>1</v>
      </c>
      <c r="Q2081" s="78">
        <v>0</v>
      </c>
      <c r="R2081" s="79">
        <v>0</v>
      </c>
      <c r="S2081" s="79">
        <v>7500</v>
      </c>
      <c r="T2081" s="79">
        <v>0</v>
      </c>
      <c r="U2081" s="80">
        <v>134947</v>
      </c>
      <c r="V2081" s="78">
        <v>0</v>
      </c>
      <c r="W2081" s="78">
        <v>3</v>
      </c>
      <c r="X2081" s="11" t="str">
        <f ca="1">IF(ISBLANK(BudgetsQTable[[#This Row],[budg_seq_yr]]),"FY"&amp;fiscalyear,"FY"&amp;fiscalyear-1+BudgetsQTable[[#This Row],[budg_seq_yr]])</f>
        <v>FY20</v>
      </c>
      <c r="Y2081" s="79">
        <v>134947</v>
      </c>
      <c r="Z2081" s="78" t="s">
        <v>2869</v>
      </c>
      <c r="AA2081" s="78" t="s">
        <v>470</v>
      </c>
      <c r="AB2081" s="76" t="s">
        <v>2821</v>
      </c>
      <c r="AC2081" s="78"/>
    </row>
    <row r="2082" spans="1:29" x14ac:dyDescent="0.35">
      <c r="A2082" s="10" t="s">
        <v>4473</v>
      </c>
      <c r="B2082" s="76" t="s">
        <v>2834</v>
      </c>
      <c r="C2082" s="76">
        <f>C2081+(BudgetsQTable[[#This Row],[lead]]&lt;&gt;K2081)</f>
        <v>257</v>
      </c>
      <c r="D2082" s="76">
        <f>D2081*(BudgetsQTable[[#This Row],[lead]]=K2081)+(BudgetsQTable[[#This Row],[prop_id]]&lt;&gt;A2081)</f>
        <v>2</v>
      </c>
      <c r="E2082" s="77">
        <v>43005.629166666666</v>
      </c>
      <c r="F2082" s="78" t="s">
        <v>2868</v>
      </c>
      <c r="G2082" s="78" t="s">
        <v>2869</v>
      </c>
      <c r="H2082" s="78" t="s">
        <v>470</v>
      </c>
      <c r="I2082" s="76" t="s">
        <v>1229</v>
      </c>
      <c r="J2082" s="76" t="s">
        <v>753</v>
      </c>
      <c r="K2082" s="78" t="s">
        <v>2089</v>
      </c>
      <c r="L2082" s="7" t="str">
        <f>IF(BudgetsQTable[[#This Row],[pi_last_name]]=" ","",HYPERLINK("https://www.ejacket.nsf.gov/ej/showProposal.do?Continue=Y&amp;ID="&amp;BudgetsQTable[[#This Row],[prop_id]],BudgetsQTable[[#This Row],[prop_id]]))</f>
        <v/>
      </c>
      <c r="M2082" s="78" t="s">
        <v>753</v>
      </c>
      <c r="N2082" s="7" t="str">
        <f>IF(BudgetsQTable[[#This Row],[pi_last_name]]=" ","",HYPERLINK("mailto:"&amp;BudgetsQTable[[#This Row],[pi_email]]&amp;"&amp;subject=Your NSF Proposal:  "&amp;BudgetsQTable[[#This Row],[prop_id]],BudgetsQTable[[#This Row],[pi_email]]))</f>
        <v/>
      </c>
      <c r="O2082" s="78" t="s">
        <v>753</v>
      </c>
      <c r="P2082" s="78">
        <v>1</v>
      </c>
      <c r="Q2082" s="78">
        <v>0</v>
      </c>
      <c r="R2082" s="79">
        <v>0</v>
      </c>
      <c r="S2082" s="79">
        <v>7500</v>
      </c>
      <c r="T2082" s="79">
        <v>0</v>
      </c>
      <c r="U2082" s="80">
        <v>138604</v>
      </c>
      <c r="V2082" s="78">
        <v>0</v>
      </c>
      <c r="W2082" s="78">
        <v>4</v>
      </c>
      <c r="X2082" s="11" t="str">
        <f ca="1">IF(ISBLANK(BudgetsQTable[[#This Row],[budg_seq_yr]]),"FY"&amp;fiscalyear,"FY"&amp;fiscalyear-1+BudgetsQTable[[#This Row],[budg_seq_yr]])</f>
        <v>FY21</v>
      </c>
      <c r="Y2082" s="79">
        <v>138604</v>
      </c>
      <c r="Z2082" s="78" t="s">
        <v>2869</v>
      </c>
      <c r="AA2082" s="78" t="s">
        <v>470</v>
      </c>
      <c r="AB2082" s="76" t="s">
        <v>2821</v>
      </c>
      <c r="AC2082" s="78"/>
    </row>
    <row r="2083" spans="1:29" x14ac:dyDescent="0.35">
      <c r="A2083" s="10" t="s">
        <v>2091</v>
      </c>
      <c r="B2083" s="76" t="s">
        <v>2824</v>
      </c>
      <c r="C2083" s="76">
        <f>C2082+(BudgetsQTable[[#This Row],[lead]]&lt;&gt;K2082)</f>
        <v>258</v>
      </c>
      <c r="D2083" s="76">
        <f>D2082*(BudgetsQTable[[#This Row],[lead]]=K2082)+(BudgetsQTable[[#This Row],[prop_id]]&lt;&gt;A2082)</f>
        <v>1</v>
      </c>
      <c r="E2083" s="77">
        <v>43005.637499999997</v>
      </c>
      <c r="F2083" s="78" t="s">
        <v>2839</v>
      </c>
      <c r="G2083" s="78" t="s">
        <v>2840</v>
      </c>
      <c r="H2083" s="78" t="s">
        <v>462</v>
      </c>
      <c r="I2083" s="76" t="s">
        <v>761</v>
      </c>
      <c r="J2083" s="76" t="s">
        <v>4478</v>
      </c>
      <c r="K2083" s="78" t="s">
        <v>2091</v>
      </c>
      <c r="L2083" s="7" t="str">
        <f>IF(BudgetsQTable[[#This Row],[pi_last_name]]=" ","",HYPERLINK("https://www.ejacket.nsf.gov/ej/showProposal.do?Continue=Y&amp;ID="&amp;BudgetsQTable[[#This Row],[prop_id]],BudgetsQTable[[#This Row],[prop_id]]))</f>
        <v>1763847</v>
      </c>
      <c r="M2083" s="78" t="s">
        <v>2092</v>
      </c>
      <c r="N2083" s="7" t="str">
        <f>IF(BudgetsQTable[[#This Row],[pi_last_name]]=" ","",HYPERLINK("mailto:"&amp;BudgetsQTable[[#This Row],[pi_email]]&amp;"&amp;subject=Your NSF Proposal:  "&amp;BudgetsQTable[[#This Row],[prop_id]],BudgetsQTable[[#This Row],[pi_email]]))</f>
        <v>suresh@gwu.edu</v>
      </c>
      <c r="O2083" s="78" t="s">
        <v>568</v>
      </c>
      <c r="P2083" s="78"/>
      <c r="Q2083" s="78"/>
      <c r="R2083" s="79"/>
      <c r="S2083" s="79"/>
      <c r="T2083" s="79"/>
      <c r="U2083" s="80"/>
      <c r="V2083" s="78">
        <v>0</v>
      </c>
      <c r="W2083" s="78"/>
      <c r="X2083" s="11" t="str">
        <f ca="1">IF(ISBLANK(BudgetsQTable[[#This Row],[budg_seq_yr]]),"FY"&amp;fiscalyear,"FY"&amp;fiscalyear-1+BudgetsQTable[[#This Row],[budg_seq_yr]])</f>
        <v>FY18</v>
      </c>
      <c r="Y2083" s="79">
        <v>797589</v>
      </c>
      <c r="Z2083" s="78" t="s">
        <v>2840</v>
      </c>
      <c r="AA2083" s="78" t="s">
        <v>462</v>
      </c>
      <c r="AB2083" s="76" t="s">
        <v>2821</v>
      </c>
      <c r="AC2083" s="78" t="s">
        <v>485</v>
      </c>
    </row>
    <row r="2084" spans="1:29" x14ac:dyDescent="0.35">
      <c r="A2084" s="10" t="s">
        <v>2091</v>
      </c>
      <c r="B2084" s="76" t="s">
        <v>2824</v>
      </c>
      <c r="C2084" s="76">
        <f>C2083+(BudgetsQTable[[#This Row],[lead]]&lt;&gt;K2083)</f>
        <v>258</v>
      </c>
      <c r="D2084" s="76">
        <f>D2083*(BudgetsQTable[[#This Row],[lead]]=K2083)+(BudgetsQTable[[#This Row],[prop_id]]&lt;&gt;A2083)</f>
        <v>1</v>
      </c>
      <c r="E2084" s="77">
        <v>43005.637499999997</v>
      </c>
      <c r="F2084" s="78" t="s">
        <v>2839</v>
      </c>
      <c r="G2084" s="78" t="s">
        <v>2840</v>
      </c>
      <c r="H2084" s="78" t="s">
        <v>462</v>
      </c>
      <c r="I2084" s="76" t="s">
        <v>761</v>
      </c>
      <c r="J2084" s="76" t="s">
        <v>753</v>
      </c>
      <c r="K2084" s="78" t="s">
        <v>2091</v>
      </c>
      <c r="L2084" s="7" t="str">
        <f>IF(BudgetsQTable[[#This Row],[pi_last_name]]=" ","",HYPERLINK("https://www.ejacket.nsf.gov/ej/showProposal.do?Continue=Y&amp;ID="&amp;BudgetsQTable[[#This Row],[prop_id]],BudgetsQTable[[#This Row],[prop_id]]))</f>
        <v/>
      </c>
      <c r="M2084" s="78" t="s">
        <v>753</v>
      </c>
      <c r="N2084" s="7" t="str">
        <f>IF(BudgetsQTable[[#This Row],[pi_last_name]]=" ","",HYPERLINK("mailto:"&amp;BudgetsQTable[[#This Row],[pi_email]]&amp;"&amp;subject=Your NSF Proposal:  "&amp;BudgetsQTable[[#This Row],[prop_id]],BudgetsQTable[[#This Row],[pi_email]]))</f>
        <v/>
      </c>
      <c r="O2084" s="78" t="s">
        <v>753</v>
      </c>
      <c r="P2084" s="78">
        <v>2</v>
      </c>
      <c r="Q2084" s="78">
        <v>1.64</v>
      </c>
      <c r="R2084" s="79">
        <v>0</v>
      </c>
      <c r="S2084" s="79">
        <v>4200</v>
      </c>
      <c r="T2084" s="79">
        <v>0</v>
      </c>
      <c r="U2084" s="80">
        <v>187075</v>
      </c>
      <c r="V2084" s="78">
        <v>0</v>
      </c>
      <c r="W2084" s="78">
        <v>1</v>
      </c>
      <c r="X2084" s="11" t="str">
        <f ca="1">IF(ISBLANK(BudgetsQTable[[#This Row],[budg_seq_yr]]),"FY"&amp;fiscalyear,"FY"&amp;fiscalyear-1+BudgetsQTable[[#This Row],[budg_seq_yr]])</f>
        <v>FY18</v>
      </c>
      <c r="Y2084" s="79">
        <v>187075</v>
      </c>
      <c r="Z2084" s="78" t="s">
        <v>2840</v>
      </c>
      <c r="AA2084" s="78" t="s">
        <v>462</v>
      </c>
      <c r="AB2084" s="76" t="s">
        <v>2821</v>
      </c>
      <c r="AC2084" s="78" t="s">
        <v>485</v>
      </c>
    </row>
    <row r="2085" spans="1:29" x14ac:dyDescent="0.35">
      <c r="A2085" s="10" t="s">
        <v>2091</v>
      </c>
      <c r="B2085" s="76" t="s">
        <v>2824</v>
      </c>
      <c r="C2085" s="76">
        <f>C2084+(BudgetsQTable[[#This Row],[lead]]&lt;&gt;K2084)</f>
        <v>258</v>
      </c>
      <c r="D2085" s="76">
        <f>D2084*(BudgetsQTable[[#This Row],[lead]]=K2084)+(BudgetsQTable[[#This Row],[prop_id]]&lt;&gt;A2084)</f>
        <v>1</v>
      </c>
      <c r="E2085" s="77">
        <v>43005.637499999997</v>
      </c>
      <c r="F2085" s="78" t="s">
        <v>2839</v>
      </c>
      <c r="G2085" s="78" t="s">
        <v>2840</v>
      </c>
      <c r="H2085" s="78" t="s">
        <v>462</v>
      </c>
      <c r="I2085" s="76" t="s">
        <v>761</v>
      </c>
      <c r="J2085" s="76" t="s">
        <v>753</v>
      </c>
      <c r="K2085" s="78" t="s">
        <v>2091</v>
      </c>
      <c r="L2085" s="7" t="str">
        <f>IF(BudgetsQTable[[#This Row],[pi_last_name]]=" ","",HYPERLINK("https://www.ejacket.nsf.gov/ej/showProposal.do?Continue=Y&amp;ID="&amp;BudgetsQTable[[#This Row],[prop_id]],BudgetsQTable[[#This Row],[prop_id]]))</f>
        <v/>
      </c>
      <c r="M2085" s="78" t="s">
        <v>753</v>
      </c>
      <c r="N2085" s="7" t="str">
        <f>IF(BudgetsQTable[[#This Row],[pi_last_name]]=" ","",HYPERLINK("mailto:"&amp;BudgetsQTable[[#This Row],[pi_email]]&amp;"&amp;subject=Your NSF Proposal:  "&amp;BudgetsQTable[[#This Row],[prop_id]],BudgetsQTable[[#This Row],[pi_email]]))</f>
        <v/>
      </c>
      <c r="O2085" s="78" t="s">
        <v>753</v>
      </c>
      <c r="P2085" s="78">
        <v>2</v>
      </c>
      <c r="Q2085" s="78">
        <v>1.64</v>
      </c>
      <c r="R2085" s="79">
        <v>0</v>
      </c>
      <c r="S2085" s="79">
        <v>4200</v>
      </c>
      <c r="T2085" s="79">
        <v>0</v>
      </c>
      <c r="U2085" s="80">
        <v>196500</v>
      </c>
      <c r="V2085" s="78">
        <v>0</v>
      </c>
      <c r="W2085" s="78">
        <v>2</v>
      </c>
      <c r="X2085" s="11" t="str">
        <f ca="1">IF(ISBLANK(BudgetsQTable[[#This Row],[budg_seq_yr]]),"FY"&amp;fiscalyear,"FY"&amp;fiscalyear-1+BudgetsQTable[[#This Row],[budg_seq_yr]])</f>
        <v>FY19</v>
      </c>
      <c r="Y2085" s="79">
        <v>196500</v>
      </c>
      <c r="Z2085" s="78" t="s">
        <v>2840</v>
      </c>
      <c r="AA2085" s="78" t="s">
        <v>462</v>
      </c>
      <c r="AB2085" s="76" t="s">
        <v>2821</v>
      </c>
      <c r="AC2085" s="78" t="s">
        <v>485</v>
      </c>
    </row>
    <row r="2086" spans="1:29" x14ac:dyDescent="0.35">
      <c r="A2086" s="10" t="s">
        <v>2091</v>
      </c>
      <c r="B2086" s="76" t="s">
        <v>2824</v>
      </c>
      <c r="C2086" s="76">
        <f>C2085+(BudgetsQTable[[#This Row],[lead]]&lt;&gt;K2085)</f>
        <v>258</v>
      </c>
      <c r="D2086" s="76">
        <f>D2085*(BudgetsQTable[[#This Row],[lead]]=K2085)+(BudgetsQTable[[#This Row],[prop_id]]&lt;&gt;A2085)</f>
        <v>1</v>
      </c>
      <c r="E2086" s="77">
        <v>43005.637499999997</v>
      </c>
      <c r="F2086" s="78" t="s">
        <v>2839</v>
      </c>
      <c r="G2086" s="78" t="s">
        <v>2840</v>
      </c>
      <c r="H2086" s="78" t="s">
        <v>462</v>
      </c>
      <c r="I2086" s="76" t="s">
        <v>761</v>
      </c>
      <c r="J2086" s="76" t="s">
        <v>753</v>
      </c>
      <c r="K2086" s="78" t="s">
        <v>2091</v>
      </c>
      <c r="L2086" s="7" t="str">
        <f>IF(BudgetsQTable[[#This Row],[pi_last_name]]=" ","",HYPERLINK("https://www.ejacket.nsf.gov/ej/showProposal.do?Continue=Y&amp;ID="&amp;BudgetsQTable[[#This Row],[prop_id]],BudgetsQTable[[#This Row],[prop_id]]))</f>
        <v/>
      </c>
      <c r="M2086" s="78" t="s">
        <v>753</v>
      </c>
      <c r="N2086" s="7" t="str">
        <f>IF(BudgetsQTable[[#This Row],[pi_last_name]]=" ","",HYPERLINK("mailto:"&amp;BudgetsQTable[[#This Row],[pi_email]]&amp;"&amp;subject=Your NSF Proposal:  "&amp;BudgetsQTable[[#This Row],[prop_id]],BudgetsQTable[[#This Row],[pi_email]]))</f>
        <v/>
      </c>
      <c r="O2086" s="78" t="s">
        <v>753</v>
      </c>
      <c r="P2086" s="78">
        <v>2</v>
      </c>
      <c r="Q2086" s="78">
        <v>1.64</v>
      </c>
      <c r="R2086" s="79">
        <v>0</v>
      </c>
      <c r="S2086" s="79">
        <v>4200</v>
      </c>
      <c r="T2086" s="79">
        <v>0</v>
      </c>
      <c r="U2086" s="80">
        <v>203410</v>
      </c>
      <c r="V2086" s="78">
        <v>0</v>
      </c>
      <c r="W2086" s="78">
        <v>3</v>
      </c>
      <c r="X2086" s="11" t="str">
        <f ca="1">IF(ISBLANK(BudgetsQTable[[#This Row],[budg_seq_yr]]),"FY"&amp;fiscalyear,"FY"&amp;fiscalyear-1+BudgetsQTable[[#This Row],[budg_seq_yr]])</f>
        <v>FY20</v>
      </c>
      <c r="Y2086" s="79">
        <v>203410</v>
      </c>
      <c r="Z2086" s="78" t="s">
        <v>2840</v>
      </c>
      <c r="AA2086" s="78" t="s">
        <v>462</v>
      </c>
      <c r="AB2086" s="76" t="s">
        <v>2821</v>
      </c>
      <c r="AC2086" s="78" t="s">
        <v>485</v>
      </c>
    </row>
    <row r="2087" spans="1:29" x14ac:dyDescent="0.35">
      <c r="A2087" s="10" t="s">
        <v>2091</v>
      </c>
      <c r="B2087" s="76" t="s">
        <v>2824</v>
      </c>
      <c r="C2087" s="76">
        <f>C2086+(BudgetsQTable[[#This Row],[lead]]&lt;&gt;K2086)</f>
        <v>258</v>
      </c>
      <c r="D2087" s="76">
        <f>D2086*(BudgetsQTable[[#This Row],[lead]]=K2086)+(BudgetsQTable[[#This Row],[prop_id]]&lt;&gt;A2086)</f>
        <v>1</v>
      </c>
      <c r="E2087" s="77">
        <v>43005.637499999997</v>
      </c>
      <c r="F2087" s="78" t="s">
        <v>2839</v>
      </c>
      <c r="G2087" s="78" t="s">
        <v>2840</v>
      </c>
      <c r="H2087" s="78" t="s">
        <v>462</v>
      </c>
      <c r="I2087" s="76" t="s">
        <v>761</v>
      </c>
      <c r="J2087" s="76" t="s">
        <v>753</v>
      </c>
      <c r="K2087" s="78" t="s">
        <v>2091</v>
      </c>
      <c r="L2087" s="7" t="str">
        <f>IF(BudgetsQTable[[#This Row],[pi_last_name]]=" ","",HYPERLINK("https://www.ejacket.nsf.gov/ej/showProposal.do?Continue=Y&amp;ID="&amp;BudgetsQTable[[#This Row],[prop_id]],BudgetsQTable[[#This Row],[prop_id]]))</f>
        <v/>
      </c>
      <c r="M2087" s="78" t="s">
        <v>753</v>
      </c>
      <c r="N2087" s="7" t="str">
        <f>IF(BudgetsQTable[[#This Row],[pi_last_name]]=" ","",HYPERLINK("mailto:"&amp;BudgetsQTable[[#This Row],[pi_email]]&amp;"&amp;subject=Your NSF Proposal:  "&amp;BudgetsQTable[[#This Row],[prop_id]],BudgetsQTable[[#This Row],[pi_email]]))</f>
        <v/>
      </c>
      <c r="O2087" s="78" t="s">
        <v>753</v>
      </c>
      <c r="P2087" s="78">
        <v>2</v>
      </c>
      <c r="Q2087" s="78">
        <v>1.64</v>
      </c>
      <c r="R2087" s="79">
        <v>0</v>
      </c>
      <c r="S2087" s="79">
        <v>4200</v>
      </c>
      <c r="T2087" s="79">
        <v>0</v>
      </c>
      <c r="U2087" s="80">
        <v>210604</v>
      </c>
      <c r="V2087" s="78">
        <v>0</v>
      </c>
      <c r="W2087" s="78">
        <v>4</v>
      </c>
      <c r="X2087" s="11" t="str">
        <f ca="1">IF(ISBLANK(BudgetsQTable[[#This Row],[budg_seq_yr]]),"FY"&amp;fiscalyear,"FY"&amp;fiscalyear-1+BudgetsQTable[[#This Row],[budg_seq_yr]])</f>
        <v>FY21</v>
      </c>
      <c r="Y2087" s="79">
        <v>210604</v>
      </c>
      <c r="Z2087" s="78" t="s">
        <v>2840</v>
      </c>
      <c r="AA2087" s="78" t="s">
        <v>462</v>
      </c>
      <c r="AB2087" s="76" t="s">
        <v>2821</v>
      </c>
      <c r="AC2087" s="78" t="s">
        <v>485</v>
      </c>
    </row>
    <row r="2088" spans="1:29" x14ac:dyDescent="0.35">
      <c r="A2088" s="10" t="s">
        <v>4479</v>
      </c>
      <c r="B2088" s="76" t="s">
        <v>2834</v>
      </c>
      <c r="C2088" s="76">
        <f>C2087+(BudgetsQTable[[#This Row],[lead]]&lt;&gt;K2087)</f>
        <v>258</v>
      </c>
      <c r="D2088" s="76">
        <f>D2087*(BudgetsQTable[[#This Row],[lead]]=K2087)+(BudgetsQTable[[#This Row],[prop_id]]&lt;&gt;A2087)</f>
        <v>2</v>
      </c>
      <c r="E2088" s="77">
        <v>43005.665972222225</v>
      </c>
      <c r="F2088" s="78" t="s">
        <v>2839</v>
      </c>
      <c r="G2088" s="78" t="s">
        <v>2840</v>
      </c>
      <c r="H2088" s="78" t="s">
        <v>462</v>
      </c>
      <c r="I2088" s="76" t="s">
        <v>761</v>
      </c>
      <c r="J2088" s="76" t="s">
        <v>4482</v>
      </c>
      <c r="K2088" s="78" t="s">
        <v>2091</v>
      </c>
      <c r="L2088" s="7" t="str">
        <f>IF(BudgetsQTable[[#This Row],[pi_last_name]]=" ","",HYPERLINK("https://www.ejacket.nsf.gov/ej/showProposal.do?Continue=Y&amp;ID="&amp;BudgetsQTable[[#This Row],[prop_id]],BudgetsQTable[[#This Row],[prop_id]]))</f>
        <v>1763915</v>
      </c>
      <c r="M2088" s="78" t="s">
        <v>4480</v>
      </c>
      <c r="N2088" s="7" t="str">
        <f>IF(BudgetsQTable[[#This Row],[pi_last_name]]=" ","",HYPERLINK("mailto:"&amp;BudgetsQTable[[#This Row],[pi_email]]&amp;"&amp;subject=Your NSF Proposal:  "&amp;BudgetsQTable[[#This Row],[prop_id]],BudgetsQTable[[#This Row],[pi_email]]))</f>
        <v>vaneet@purdue.edu</v>
      </c>
      <c r="O2088" s="78" t="s">
        <v>612</v>
      </c>
      <c r="P2088" s="78"/>
      <c r="Q2088" s="78"/>
      <c r="R2088" s="79"/>
      <c r="S2088" s="79"/>
      <c r="T2088" s="79"/>
      <c r="U2088" s="80"/>
      <c r="V2088" s="78">
        <v>0</v>
      </c>
      <c r="W2088" s="78"/>
      <c r="X2088" s="11" t="str">
        <f ca="1">IF(ISBLANK(BudgetsQTable[[#This Row],[budg_seq_yr]]),"FY"&amp;fiscalyear,"FY"&amp;fiscalyear-1+BudgetsQTable[[#This Row],[budg_seq_yr]])</f>
        <v>FY18</v>
      </c>
      <c r="Y2088" s="79">
        <v>397243</v>
      </c>
      <c r="Z2088" s="78" t="s">
        <v>2840</v>
      </c>
      <c r="AA2088" s="78" t="s">
        <v>462</v>
      </c>
      <c r="AB2088" s="76" t="s">
        <v>2821</v>
      </c>
      <c r="AC2088" s="78" t="s">
        <v>485</v>
      </c>
    </row>
    <row r="2089" spans="1:29" x14ac:dyDescent="0.35">
      <c r="A2089" s="10" t="s">
        <v>4479</v>
      </c>
      <c r="B2089" s="76" t="s">
        <v>2834</v>
      </c>
      <c r="C2089" s="76">
        <f>C2088+(BudgetsQTable[[#This Row],[lead]]&lt;&gt;K2088)</f>
        <v>258</v>
      </c>
      <c r="D2089" s="76">
        <f>D2088*(BudgetsQTable[[#This Row],[lead]]=K2088)+(BudgetsQTable[[#This Row],[prop_id]]&lt;&gt;A2088)</f>
        <v>2</v>
      </c>
      <c r="E2089" s="77">
        <v>43005.665972222225</v>
      </c>
      <c r="F2089" s="78" t="s">
        <v>2839</v>
      </c>
      <c r="G2089" s="78" t="s">
        <v>2840</v>
      </c>
      <c r="H2089" s="78" t="s">
        <v>462</v>
      </c>
      <c r="I2089" s="76" t="s">
        <v>761</v>
      </c>
      <c r="J2089" s="76" t="s">
        <v>753</v>
      </c>
      <c r="K2089" s="78" t="s">
        <v>2091</v>
      </c>
      <c r="L2089" s="7" t="str">
        <f>IF(BudgetsQTable[[#This Row],[pi_last_name]]=" ","",HYPERLINK("https://www.ejacket.nsf.gov/ej/showProposal.do?Continue=Y&amp;ID="&amp;BudgetsQTable[[#This Row],[prop_id]],BudgetsQTable[[#This Row],[prop_id]]))</f>
        <v/>
      </c>
      <c r="M2089" s="78" t="s">
        <v>753</v>
      </c>
      <c r="N2089" s="7" t="str">
        <f>IF(BudgetsQTable[[#This Row],[pi_last_name]]=" ","",HYPERLINK("mailto:"&amp;BudgetsQTable[[#This Row],[pi_email]]&amp;"&amp;subject=Your NSF Proposal:  "&amp;BudgetsQTable[[#This Row],[prop_id]],BudgetsQTable[[#This Row],[pi_email]]))</f>
        <v/>
      </c>
      <c r="O2089" s="78" t="s">
        <v>753</v>
      </c>
      <c r="P2089" s="78">
        <v>1</v>
      </c>
      <c r="Q2089" s="78">
        <v>1</v>
      </c>
      <c r="R2089" s="79">
        <v>0</v>
      </c>
      <c r="S2089" s="79">
        <v>3000</v>
      </c>
      <c r="T2089" s="79">
        <v>0</v>
      </c>
      <c r="U2089" s="80">
        <v>96366</v>
      </c>
      <c r="V2089" s="78">
        <v>0</v>
      </c>
      <c r="W2089" s="78">
        <v>1</v>
      </c>
      <c r="X2089" s="11" t="str">
        <f ca="1">IF(ISBLANK(BudgetsQTable[[#This Row],[budg_seq_yr]]),"FY"&amp;fiscalyear,"FY"&amp;fiscalyear-1+BudgetsQTable[[#This Row],[budg_seq_yr]])</f>
        <v>FY18</v>
      </c>
      <c r="Y2089" s="79">
        <v>96366</v>
      </c>
      <c r="Z2089" s="78" t="s">
        <v>2840</v>
      </c>
      <c r="AA2089" s="78" t="s">
        <v>462</v>
      </c>
      <c r="AB2089" s="76" t="s">
        <v>2821</v>
      </c>
      <c r="AC2089" s="78" t="s">
        <v>485</v>
      </c>
    </row>
    <row r="2090" spans="1:29" x14ac:dyDescent="0.35">
      <c r="A2090" s="10" t="s">
        <v>4479</v>
      </c>
      <c r="B2090" s="76" t="s">
        <v>2834</v>
      </c>
      <c r="C2090" s="76">
        <f>C2089+(BudgetsQTable[[#This Row],[lead]]&lt;&gt;K2089)</f>
        <v>258</v>
      </c>
      <c r="D2090" s="76">
        <f>D2089*(BudgetsQTable[[#This Row],[lead]]=K2089)+(BudgetsQTable[[#This Row],[prop_id]]&lt;&gt;A2089)</f>
        <v>2</v>
      </c>
      <c r="E2090" s="77">
        <v>43005.665972222225</v>
      </c>
      <c r="F2090" s="78" t="s">
        <v>2839</v>
      </c>
      <c r="G2090" s="78" t="s">
        <v>2840</v>
      </c>
      <c r="H2090" s="78" t="s">
        <v>462</v>
      </c>
      <c r="I2090" s="76" t="s">
        <v>761</v>
      </c>
      <c r="J2090" s="76" t="s">
        <v>753</v>
      </c>
      <c r="K2090" s="78" t="s">
        <v>2091</v>
      </c>
      <c r="L2090" s="7" t="str">
        <f>IF(BudgetsQTable[[#This Row],[pi_last_name]]=" ","",HYPERLINK("https://www.ejacket.nsf.gov/ej/showProposal.do?Continue=Y&amp;ID="&amp;BudgetsQTable[[#This Row],[prop_id]],BudgetsQTable[[#This Row],[prop_id]]))</f>
        <v/>
      </c>
      <c r="M2090" s="78" t="s">
        <v>753</v>
      </c>
      <c r="N2090" s="7" t="str">
        <f>IF(BudgetsQTable[[#This Row],[pi_last_name]]=" ","",HYPERLINK("mailto:"&amp;BudgetsQTable[[#This Row],[pi_email]]&amp;"&amp;subject=Your NSF Proposal:  "&amp;BudgetsQTable[[#This Row],[prop_id]],BudgetsQTable[[#This Row],[pi_email]]))</f>
        <v/>
      </c>
      <c r="O2090" s="78" t="s">
        <v>753</v>
      </c>
      <c r="P2090" s="78">
        <v>1</v>
      </c>
      <c r="Q2090" s="78">
        <v>1</v>
      </c>
      <c r="R2090" s="79">
        <v>0</v>
      </c>
      <c r="S2090" s="79">
        <v>3000</v>
      </c>
      <c r="T2090" s="79">
        <v>0</v>
      </c>
      <c r="U2090" s="80">
        <v>98298</v>
      </c>
      <c r="V2090" s="78">
        <v>0</v>
      </c>
      <c r="W2090" s="78">
        <v>2</v>
      </c>
      <c r="X2090" s="11" t="str">
        <f ca="1">IF(ISBLANK(BudgetsQTable[[#This Row],[budg_seq_yr]]),"FY"&amp;fiscalyear,"FY"&amp;fiscalyear-1+BudgetsQTable[[#This Row],[budg_seq_yr]])</f>
        <v>FY19</v>
      </c>
      <c r="Y2090" s="79">
        <v>98298</v>
      </c>
      <c r="Z2090" s="78" t="s">
        <v>2840</v>
      </c>
      <c r="AA2090" s="78" t="s">
        <v>462</v>
      </c>
      <c r="AB2090" s="76" t="s">
        <v>2821</v>
      </c>
      <c r="AC2090" s="78" t="s">
        <v>485</v>
      </c>
    </row>
    <row r="2091" spans="1:29" x14ac:dyDescent="0.35">
      <c r="A2091" s="10" t="s">
        <v>4479</v>
      </c>
      <c r="B2091" s="76" t="s">
        <v>2834</v>
      </c>
      <c r="C2091" s="76">
        <f>C2090+(BudgetsQTable[[#This Row],[lead]]&lt;&gt;K2090)</f>
        <v>258</v>
      </c>
      <c r="D2091" s="76">
        <f>D2090*(BudgetsQTable[[#This Row],[lead]]=K2090)+(BudgetsQTable[[#This Row],[prop_id]]&lt;&gt;A2090)</f>
        <v>2</v>
      </c>
      <c r="E2091" s="77">
        <v>43005.665972222225</v>
      </c>
      <c r="F2091" s="78" t="s">
        <v>2839</v>
      </c>
      <c r="G2091" s="78" t="s">
        <v>2840</v>
      </c>
      <c r="H2091" s="78" t="s">
        <v>462</v>
      </c>
      <c r="I2091" s="76" t="s">
        <v>761</v>
      </c>
      <c r="J2091" s="76" t="s">
        <v>753</v>
      </c>
      <c r="K2091" s="78" t="s">
        <v>2091</v>
      </c>
      <c r="L2091" s="7" t="str">
        <f>IF(BudgetsQTable[[#This Row],[pi_last_name]]=" ","",HYPERLINK("https://www.ejacket.nsf.gov/ej/showProposal.do?Continue=Y&amp;ID="&amp;BudgetsQTable[[#This Row],[prop_id]],BudgetsQTable[[#This Row],[prop_id]]))</f>
        <v/>
      </c>
      <c r="M2091" s="78" t="s">
        <v>753</v>
      </c>
      <c r="N2091" s="7" t="str">
        <f>IF(BudgetsQTable[[#This Row],[pi_last_name]]=" ","",HYPERLINK("mailto:"&amp;BudgetsQTable[[#This Row],[pi_email]]&amp;"&amp;subject=Your NSF Proposal:  "&amp;BudgetsQTable[[#This Row],[prop_id]],BudgetsQTable[[#This Row],[pi_email]]))</f>
        <v/>
      </c>
      <c r="O2091" s="78" t="s">
        <v>753</v>
      </c>
      <c r="P2091" s="78">
        <v>1</v>
      </c>
      <c r="Q2091" s="78">
        <v>1</v>
      </c>
      <c r="R2091" s="79">
        <v>0</v>
      </c>
      <c r="S2091" s="79">
        <v>3000</v>
      </c>
      <c r="T2091" s="79">
        <v>0</v>
      </c>
      <c r="U2091" s="80">
        <v>100276</v>
      </c>
      <c r="V2091" s="78">
        <v>0</v>
      </c>
      <c r="W2091" s="78">
        <v>3</v>
      </c>
      <c r="X2091" s="11" t="str">
        <f ca="1">IF(ISBLANK(BudgetsQTable[[#This Row],[budg_seq_yr]]),"FY"&amp;fiscalyear,"FY"&amp;fiscalyear-1+BudgetsQTable[[#This Row],[budg_seq_yr]])</f>
        <v>FY20</v>
      </c>
      <c r="Y2091" s="79">
        <v>100276</v>
      </c>
      <c r="Z2091" s="78" t="s">
        <v>2840</v>
      </c>
      <c r="AA2091" s="78" t="s">
        <v>462</v>
      </c>
      <c r="AB2091" s="76" t="s">
        <v>2821</v>
      </c>
      <c r="AC2091" s="78" t="s">
        <v>485</v>
      </c>
    </row>
    <row r="2092" spans="1:29" x14ac:dyDescent="0.35">
      <c r="A2092" s="10" t="s">
        <v>4479</v>
      </c>
      <c r="B2092" s="76" t="s">
        <v>2834</v>
      </c>
      <c r="C2092" s="76">
        <f>C2091+(BudgetsQTable[[#This Row],[lead]]&lt;&gt;K2091)</f>
        <v>258</v>
      </c>
      <c r="D2092" s="76">
        <f>D2091*(BudgetsQTable[[#This Row],[lead]]=K2091)+(BudgetsQTable[[#This Row],[prop_id]]&lt;&gt;A2091)</f>
        <v>2</v>
      </c>
      <c r="E2092" s="77">
        <v>43005.665972222225</v>
      </c>
      <c r="F2092" s="78" t="s">
        <v>2839</v>
      </c>
      <c r="G2092" s="78" t="s">
        <v>2840</v>
      </c>
      <c r="H2092" s="78" t="s">
        <v>462</v>
      </c>
      <c r="I2092" s="76" t="s">
        <v>761</v>
      </c>
      <c r="J2092" s="76" t="s">
        <v>753</v>
      </c>
      <c r="K2092" s="78" t="s">
        <v>2091</v>
      </c>
      <c r="L2092" s="7" t="str">
        <f>IF(BudgetsQTable[[#This Row],[pi_last_name]]=" ","",HYPERLINK("https://www.ejacket.nsf.gov/ej/showProposal.do?Continue=Y&amp;ID="&amp;BudgetsQTable[[#This Row],[prop_id]],BudgetsQTable[[#This Row],[prop_id]]))</f>
        <v/>
      </c>
      <c r="M2092" s="78" t="s">
        <v>753</v>
      </c>
      <c r="N2092" s="7" t="str">
        <f>IF(BudgetsQTable[[#This Row],[pi_last_name]]=" ","",HYPERLINK("mailto:"&amp;BudgetsQTable[[#This Row],[pi_email]]&amp;"&amp;subject=Your NSF Proposal:  "&amp;BudgetsQTable[[#This Row],[prop_id]],BudgetsQTable[[#This Row],[pi_email]]))</f>
        <v/>
      </c>
      <c r="O2092" s="78" t="s">
        <v>753</v>
      </c>
      <c r="P2092" s="78">
        <v>1</v>
      </c>
      <c r="Q2092" s="78">
        <v>1</v>
      </c>
      <c r="R2092" s="79">
        <v>0</v>
      </c>
      <c r="S2092" s="79">
        <v>3000</v>
      </c>
      <c r="T2092" s="79">
        <v>0</v>
      </c>
      <c r="U2092" s="80">
        <v>102303</v>
      </c>
      <c r="V2092" s="78">
        <v>0</v>
      </c>
      <c r="W2092" s="78">
        <v>4</v>
      </c>
      <c r="X2092" s="11" t="str">
        <f ca="1">IF(ISBLANK(BudgetsQTable[[#This Row],[budg_seq_yr]]),"FY"&amp;fiscalyear,"FY"&amp;fiscalyear-1+BudgetsQTable[[#This Row],[budg_seq_yr]])</f>
        <v>FY21</v>
      </c>
      <c r="Y2092" s="79">
        <v>102303</v>
      </c>
      <c r="Z2092" s="78" t="s">
        <v>2840</v>
      </c>
      <c r="AA2092" s="78" t="s">
        <v>462</v>
      </c>
      <c r="AB2092" s="76" t="s">
        <v>2821</v>
      </c>
      <c r="AC2092" s="78" t="s">
        <v>485</v>
      </c>
    </row>
    <row r="2093" spans="1:29" x14ac:dyDescent="0.35">
      <c r="A2093" s="10" t="s">
        <v>2094</v>
      </c>
      <c r="B2093" s="76" t="s">
        <v>2824</v>
      </c>
      <c r="C2093" s="76">
        <f>C2092+(BudgetsQTable[[#This Row],[lead]]&lt;&gt;K2092)</f>
        <v>259</v>
      </c>
      <c r="D2093" s="76">
        <f>D2092*(BudgetsQTable[[#This Row],[lead]]=K2092)+(BudgetsQTable[[#This Row],[prop_id]]&lt;&gt;A2092)</f>
        <v>1</v>
      </c>
      <c r="E2093" s="77">
        <v>43005.637499999997</v>
      </c>
      <c r="F2093" s="78" t="s">
        <v>2817</v>
      </c>
      <c r="G2093" s="78" t="s">
        <v>2818</v>
      </c>
      <c r="H2093" s="78" t="s">
        <v>476</v>
      </c>
      <c r="I2093" s="76" t="s">
        <v>912</v>
      </c>
      <c r="J2093" s="76" t="s">
        <v>4486</v>
      </c>
      <c r="K2093" s="78" t="s">
        <v>2094</v>
      </c>
      <c r="L2093" s="7" t="str">
        <f>IF(BudgetsQTable[[#This Row],[pi_last_name]]=" ","",HYPERLINK("https://www.ejacket.nsf.gov/ej/showProposal.do?Continue=Y&amp;ID="&amp;BudgetsQTable[[#This Row],[prop_id]],BudgetsQTable[[#This Row],[prop_id]]))</f>
        <v>1763848</v>
      </c>
      <c r="M2093" s="78" t="s">
        <v>2095</v>
      </c>
      <c r="N2093" s="7" t="str">
        <f>IF(BudgetsQTable[[#This Row],[pi_last_name]]=" ","",HYPERLINK("mailto:"&amp;BudgetsQTable[[#This Row],[pi_email]]&amp;"&amp;subject=Your NSF Proposal:  "&amp;BudgetsQTable[[#This Row],[prop_id]],BudgetsQTable[[#This Row],[pi_email]]))</f>
        <v>gerstl@ece.utexas.edu</v>
      </c>
      <c r="O2093" s="78" t="s">
        <v>2827</v>
      </c>
      <c r="P2093" s="78"/>
      <c r="Q2093" s="78"/>
      <c r="R2093" s="79"/>
      <c r="S2093" s="79"/>
      <c r="T2093" s="79"/>
      <c r="U2093" s="80"/>
      <c r="V2093" s="78">
        <v>0</v>
      </c>
      <c r="W2093" s="78"/>
      <c r="X2093" s="11" t="str">
        <f ca="1">IF(ISBLANK(BudgetsQTable[[#This Row],[budg_seq_yr]]),"FY"&amp;fiscalyear,"FY"&amp;fiscalyear-1+BudgetsQTable[[#This Row],[budg_seq_yr]])</f>
        <v>FY18</v>
      </c>
      <c r="Y2093" s="79">
        <v>679411</v>
      </c>
      <c r="Z2093" s="78" t="s">
        <v>2818</v>
      </c>
      <c r="AA2093" s="78" t="s">
        <v>476</v>
      </c>
      <c r="AB2093" s="76" t="s">
        <v>2821</v>
      </c>
      <c r="AC2093" s="78" t="s">
        <v>3009</v>
      </c>
    </row>
    <row r="2094" spans="1:29" x14ac:dyDescent="0.35">
      <c r="A2094" s="10" t="s">
        <v>2094</v>
      </c>
      <c r="B2094" s="76" t="s">
        <v>2824</v>
      </c>
      <c r="C2094" s="76">
        <f>C2093+(BudgetsQTable[[#This Row],[lead]]&lt;&gt;K2093)</f>
        <v>259</v>
      </c>
      <c r="D2094" s="76">
        <f>D2093*(BudgetsQTable[[#This Row],[lead]]=K2093)+(BudgetsQTable[[#This Row],[prop_id]]&lt;&gt;A2093)</f>
        <v>1</v>
      </c>
      <c r="E2094" s="77">
        <v>43005.637499999997</v>
      </c>
      <c r="F2094" s="78" t="s">
        <v>2817</v>
      </c>
      <c r="G2094" s="78" t="s">
        <v>2818</v>
      </c>
      <c r="H2094" s="78" t="s">
        <v>476</v>
      </c>
      <c r="I2094" s="76" t="s">
        <v>912</v>
      </c>
      <c r="J2094" s="76" t="s">
        <v>753</v>
      </c>
      <c r="K2094" s="78" t="s">
        <v>2094</v>
      </c>
      <c r="L2094" s="7" t="str">
        <f>IF(BudgetsQTable[[#This Row],[pi_last_name]]=" ","",HYPERLINK("https://www.ejacket.nsf.gov/ej/showProposal.do?Continue=Y&amp;ID="&amp;BudgetsQTable[[#This Row],[prop_id]],BudgetsQTable[[#This Row],[prop_id]]))</f>
        <v/>
      </c>
      <c r="M2094" s="78" t="s">
        <v>753</v>
      </c>
      <c r="N2094" s="7" t="str">
        <f>IF(BudgetsQTable[[#This Row],[pi_last_name]]=" ","",HYPERLINK("mailto:"&amp;BudgetsQTable[[#This Row],[pi_email]]&amp;"&amp;subject=Your NSF Proposal:  "&amp;BudgetsQTable[[#This Row],[prop_id]],BudgetsQTable[[#This Row],[pi_email]]))</f>
        <v/>
      </c>
      <c r="O2094" s="78" t="s">
        <v>753</v>
      </c>
      <c r="P2094" s="78">
        <v>2</v>
      </c>
      <c r="Q2094" s="78">
        <v>2</v>
      </c>
      <c r="R2094" s="79">
        <v>0</v>
      </c>
      <c r="S2094" s="79">
        <v>5000</v>
      </c>
      <c r="T2094" s="79">
        <v>0</v>
      </c>
      <c r="U2094" s="80">
        <v>220150</v>
      </c>
      <c r="V2094" s="78">
        <v>0</v>
      </c>
      <c r="W2094" s="78">
        <v>1</v>
      </c>
      <c r="X2094" s="11" t="str">
        <f ca="1">IF(ISBLANK(BudgetsQTable[[#This Row],[budg_seq_yr]]),"FY"&amp;fiscalyear,"FY"&amp;fiscalyear-1+BudgetsQTable[[#This Row],[budg_seq_yr]])</f>
        <v>FY18</v>
      </c>
      <c r="Y2094" s="79">
        <v>220150</v>
      </c>
      <c r="Z2094" s="78" t="s">
        <v>2818</v>
      </c>
      <c r="AA2094" s="78" t="s">
        <v>476</v>
      </c>
      <c r="AB2094" s="76" t="s">
        <v>2821</v>
      </c>
      <c r="AC2094" s="78" t="s">
        <v>3009</v>
      </c>
    </row>
    <row r="2095" spans="1:29" x14ac:dyDescent="0.35">
      <c r="A2095" s="10" t="s">
        <v>2094</v>
      </c>
      <c r="B2095" s="76" t="s">
        <v>2824</v>
      </c>
      <c r="C2095" s="76">
        <f>C2094+(BudgetsQTable[[#This Row],[lead]]&lt;&gt;K2094)</f>
        <v>259</v>
      </c>
      <c r="D2095" s="76">
        <f>D2094*(BudgetsQTable[[#This Row],[lead]]=K2094)+(BudgetsQTable[[#This Row],[prop_id]]&lt;&gt;A2094)</f>
        <v>1</v>
      </c>
      <c r="E2095" s="77">
        <v>43005.637499999997</v>
      </c>
      <c r="F2095" s="78" t="s">
        <v>2817</v>
      </c>
      <c r="G2095" s="78" t="s">
        <v>2818</v>
      </c>
      <c r="H2095" s="78" t="s">
        <v>476</v>
      </c>
      <c r="I2095" s="76" t="s">
        <v>912</v>
      </c>
      <c r="J2095" s="76" t="s">
        <v>753</v>
      </c>
      <c r="K2095" s="78" t="s">
        <v>2094</v>
      </c>
      <c r="L2095" s="7" t="str">
        <f>IF(BudgetsQTable[[#This Row],[pi_last_name]]=" ","",HYPERLINK("https://www.ejacket.nsf.gov/ej/showProposal.do?Continue=Y&amp;ID="&amp;BudgetsQTable[[#This Row],[prop_id]],BudgetsQTable[[#This Row],[prop_id]]))</f>
        <v/>
      </c>
      <c r="M2095" s="78" t="s">
        <v>753</v>
      </c>
      <c r="N2095" s="7" t="str">
        <f>IF(BudgetsQTable[[#This Row],[pi_last_name]]=" ","",HYPERLINK("mailto:"&amp;BudgetsQTable[[#This Row],[pi_email]]&amp;"&amp;subject=Your NSF Proposal:  "&amp;BudgetsQTable[[#This Row],[prop_id]],BudgetsQTable[[#This Row],[pi_email]]))</f>
        <v/>
      </c>
      <c r="O2095" s="78" t="s">
        <v>753</v>
      </c>
      <c r="P2095" s="78">
        <v>2</v>
      </c>
      <c r="Q2095" s="78">
        <v>2</v>
      </c>
      <c r="R2095" s="79">
        <v>0</v>
      </c>
      <c r="S2095" s="79">
        <v>5000</v>
      </c>
      <c r="T2095" s="79">
        <v>0</v>
      </c>
      <c r="U2095" s="80">
        <v>226405</v>
      </c>
      <c r="V2095" s="78">
        <v>0</v>
      </c>
      <c r="W2095" s="78">
        <v>2</v>
      </c>
      <c r="X2095" s="11" t="str">
        <f ca="1">IF(ISBLANK(BudgetsQTable[[#This Row],[budg_seq_yr]]),"FY"&amp;fiscalyear,"FY"&amp;fiscalyear-1+BudgetsQTable[[#This Row],[budg_seq_yr]])</f>
        <v>FY19</v>
      </c>
      <c r="Y2095" s="79">
        <v>226405</v>
      </c>
      <c r="Z2095" s="78" t="s">
        <v>2818</v>
      </c>
      <c r="AA2095" s="78" t="s">
        <v>476</v>
      </c>
      <c r="AB2095" s="76" t="s">
        <v>2821</v>
      </c>
      <c r="AC2095" s="78" t="s">
        <v>3009</v>
      </c>
    </row>
    <row r="2096" spans="1:29" x14ac:dyDescent="0.35">
      <c r="A2096" s="10" t="s">
        <v>2094</v>
      </c>
      <c r="B2096" s="76" t="s">
        <v>2824</v>
      </c>
      <c r="C2096" s="76">
        <f>C2095+(BudgetsQTable[[#This Row],[lead]]&lt;&gt;K2095)</f>
        <v>259</v>
      </c>
      <c r="D2096" s="76">
        <f>D2095*(BudgetsQTable[[#This Row],[lead]]=K2095)+(BudgetsQTable[[#This Row],[prop_id]]&lt;&gt;A2095)</f>
        <v>1</v>
      </c>
      <c r="E2096" s="77">
        <v>43005.637499999997</v>
      </c>
      <c r="F2096" s="78" t="s">
        <v>2817</v>
      </c>
      <c r="G2096" s="78" t="s">
        <v>2818</v>
      </c>
      <c r="H2096" s="78" t="s">
        <v>476</v>
      </c>
      <c r="I2096" s="76" t="s">
        <v>912</v>
      </c>
      <c r="J2096" s="76" t="s">
        <v>753</v>
      </c>
      <c r="K2096" s="78" t="s">
        <v>2094</v>
      </c>
      <c r="L2096" s="7" t="str">
        <f>IF(BudgetsQTable[[#This Row],[pi_last_name]]=" ","",HYPERLINK("https://www.ejacket.nsf.gov/ej/showProposal.do?Continue=Y&amp;ID="&amp;BudgetsQTable[[#This Row],[prop_id]],BudgetsQTable[[#This Row],[prop_id]]))</f>
        <v/>
      </c>
      <c r="M2096" s="78" t="s">
        <v>753</v>
      </c>
      <c r="N2096" s="7" t="str">
        <f>IF(BudgetsQTable[[#This Row],[pi_last_name]]=" ","",HYPERLINK("mailto:"&amp;BudgetsQTable[[#This Row],[pi_email]]&amp;"&amp;subject=Your NSF Proposal:  "&amp;BudgetsQTable[[#This Row],[prop_id]],BudgetsQTable[[#This Row],[pi_email]]))</f>
        <v/>
      </c>
      <c r="O2096" s="78" t="s">
        <v>753</v>
      </c>
      <c r="P2096" s="78">
        <v>2</v>
      </c>
      <c r="Q2096" s="78">
        <v>2</v>
      </c>
      <c r="R2096" s="79">
        <v>0</v>
      </c>
      <c r="S2096" s="79">
        <v>5000</v>
      </c>
      <c r="T2096" s="79">
        <v>0</v>
      </c>
      <c r="U2096" s="80">
        <v>232856</v>
      </c>
      <c r="V2096" s="78">
        <v>0</v>
      </c>
      <c r="W2096" s="78">
        <v>3</v>
      </c>
      <c r="X2096" s="11" t="str">
        <f ca="1">IF(ISBLANK(BudgetsQTable[[#This Row],[budg_seq_yr]]),"FY"&amp;fiscalyear,"FY"&amp;fiscalyear-1+BudgetsQTable[[#This Row],[budg_seq_yr]])</f>
        <v>FY20</v>
      </c>
      <c r="Y2096" s="79">
        <v>232856</v>
      </c>
      <c r="Z2096" s="78" t="s">
        <v>2818</v>
      </c>
      <c r="AA2096" s="78" t="s">
        <v>476</v>
      </c>
      <c r="AB2096" s="76" t="s">
        <v>2821</v>
      </c>
      <c r="AC2096" s="78" t="s">
        <v>3009</v>
      </c>
    </row>
    <row r="2097" spans="1:29" x14ac:dyDescent="0.35">
      <c r="A2097" s="10" t="s">
        <v>4487</v>
      </c>
      <c r="B2097" s="76" t="s">
        <v>2834</v>
      </c>
      <c r="C2097" s="76">
        <f>C2096+(BudgetsQTable[[#This Row],[lead]]&lt;&gt;K2096)</f>
        <v>259</v>
      </c>
      <c r="D2097" s="76">
        <f>D2096*(BudgetsQTable[[#This Row],[lead]]=K2096)+(BudgetsQTable[[#This Row],[prop_id]]&lt;&gt;A2096)</f>
        <v>2</v>
      </c>
      <c r="E2097" s="77">
        <v>43005.616666666669</v>
      </c>
      <c r="F2097" s="78" t="s">
        <v>2817</v>
      </c>
      <c r="G2097" s="78" t="s">
        <v>2818</v>
      </c>
      <c r="H2097" s="78" t="s">
        <v>476</v>
      </c>
      <c r="I2097" s="76" t="s">
        <v>912</v>
      </c>
      <c r="J2097" s="76" t="s">
        <v>4489</v>
      </c>
      <c r="K2097" s="78" t="s">
        <v>2094</v>
      </c>
      <c r="L2097" s="7" t="str">
        <f>IF(BudgetsQTable[[#This Row],[pi_last_name]]=" ","",HYPERLINK("https://www.ejacket.nsf.gov/ej/showProposal.do?Continue=Y&amp;ID="&amp;BudgetsQTable[[#This Row],[prop_id]],BudgetsQTable[[#This Row],[prop_id]]))</f>
        <v>1763795</v>
      </c>
      <c r="M2097" s="78" t="s">
        <v>4488</v>
      </c>
      <c r="N2097" s="7" t="str">
        <f>IF(BudgetsQTable[[#This Row],[pi_last_name]]=" ","",HYPERLINK("mailto:"&amp;BudgetsQTable[[#This Row],[pi_email]]&amp;"&amp;subject=Your NSF Proposal:  "&amp;BudgetsQTable[[#This Row],[prop_id]],BudgetsQTable[[#This Row],[pi_email]]))</f>
        <v>philip@cs.ucr.edu</v>
      </c>
      <c r="O2097" s="78" t="s">
        <v>665</v>
      </c>
      <c r="P2097" s="78"/>
      <c r="Q2097" s="78"/>
      <c r="R2097" s="79"/>
      <c r="S2097" s="79"/>
      <c r="T2097" s="79"/>
      <c r="U2097" s="80"/>
      <c r="V2097" s="78">
        <v>0</v>
      </c>
      <c r="W2097" s="78"/>
      <c r="X2097" s="11" t="str">
        <f ca="1">IF(ISBLANK(BudgetsQTable[[#This Row],[budg_seq_yr]]),"FY"&amp;fiscalyear,"FY"&amp;fiscalyear-1+BudgetsQTable[[#This Row],[budg_seq_yr]])</f>
        <v>FY18</v>
      </c>
      <c r="Y2097" s="79">
        <v>322530</v>
      </c>
      <c r="Z2097" s="78" t="s">
        <v>2818</v>
      </c>
      <c r="AA2097" s="78" t="s">
        <v>476</v>
      </c>
      <c r="AB2097" s="76" t="s">
        <v>2821</v>
      </c>
      <c r="AC2097" s="78" t="s">
        <v>3009</v>
      </c>
    </row>
    <row r="2098" spans="1:29" x14ac:dyDescent="0.35">
      <c r="A2098" s="10" t="s">
        <v>4487</v>
      </c>
      <c r="B2098" s="76" t="s">
        <v>2834</v>
      </c>
      <c r="C2098" s="76">
        <f>C2097+(BudgetsQTable[[#This Row],[lead]]&lt;&gt;K2097)</f>
        <v>259</v>
      </c>
      <c r="D2098" s="76">
        <f>D2097*(BudgetsQTable[[#This Row],[lead]]=K2097)+(BudgetsQTable[[#This Row],[prop_id]]&lt;&gt;A2097)</f>
        <v>2</v>
      </c>
      <c r="E2098" s="77">
        <v>43005.616666666669</v>
      </c>
      <c r="F2098" s="78" t="s">
        <v>2817</v>
      </c>
      <c r="G2098" s="78" t="s">
        <v>2818</v>
      </c>
      <c r="H2098" s="78" t="s">
        <v>476</v>
      </c>
      <c r="I2098" s="76" t="s">
        <v>912</v>
      </c>
      <c r="J2098" s="76" t="s">
        <v>753</v>
      </c>
      <c r="K2098" s="78" t="s">
        <v>2094</v>
      </c>
      <c r="L2098" s="7" t="str">
        <f>IF(BudgetsQTable[[#This Row],[pi_last_name]]=" ","",HYPERLINK("https://www.ejacket.nsf.gov/ej/showProposal.do?Continue=Y&amp;ID="&amp;BudgetsQTable[[#This Row],[prop_id]],BudgetsQTable[[#This Row],[prop_id]]))</f>
        <v/>
      </c>
      <c r="M2098" s="78" t="s">
        <v>753</v>
      </c>
      <c r="N2098" s="7" t="str">
        <f>IF(BudgetsQTable[[#This Row],[pi_last_name]]=" ","",HYPERLINK("mailto:"&amp;BudgetsQTable[[#This Row],[pi_email]]&amp;"&amp;subject=Your NSF Proposal:  "&amp;BudgetsQTable[[#This Row],[prop_id]],BudgetsQTable[[#This Row],[pi_email]]))</f>
        <v/>
      </c>
      <c r="O2098" s="78" t="s">
        <v>753</v>
      </c>
      <c r="P2098" s="78">
        <v>1</v>
      </c>
      <c r="Q2098" s="78">
        <v>0.5</v>
      </c>
      <c r="R2098" s="79">
        <v>0</v>
      </c>
      <c r="S2098" s="79">
        <v>3000</v>
      </c>
      <c r="T2098" s="79">
        <v>0</v>
      </c>
      <c r="U2098" s="80">
        <v>99221</v>
      </c>
      <c r="V2098" s="78">
        <v>0</v>
      </c>
      <c r="W2098" s="78">
        <v>1</v>
      </c>
      <c r="X2098" s="11" t="str">
        <f ca="1">IF(ISBLANK(BudgetsQTable[[#This Row],[budg_seq_yr]]),"FY"&amp;fiscalyear,"FY"&amp;fiscalyear-1+BudgetsQTable[[#This Row],[budg_seq_yr]])</f>
        <v>FY18</v>
      </c>
      <c r="Y2098" s="79">
        <v>99221</v>
      </c>
      <c r="Z2098" s="78" t="s">
        <v>2818</v>
      </c>
      <c r="AA2098" s="78" t="s">
        <v>476</v>
      </c>
      <c r="AB2098" s="76" t="s">
        <v>2821</v>
      </c>
      <c r="AC2098" s="78" t="s">
        <v>3009</v>
      </c>
    </row>
    <row r="2099" spans="1:29" x14ac:dyDescent="0.35">
      <c r="A2099" s="10" t="s">
        <v>4487</v>
      </c>
      <c r="B2099" s="76" t="s">
        <v>2834</v>
      </c>
      <c r="C2099" s="76">
        <f>C2098+(BudgetsQTable[[#This Row],[lead]]&lt;&gt;K2098)</f>
        <v>259</v>
      </c>
      <c r="D2099" s="76">
        <f>D2098*(BudgetsQTable[[#This Row],[lead]]=K2098)+(BudgetsQTable[[#This Row],[prop_id]]&lt;&gt;A2098)</f>
        <v>2</v>
      </c>
      <c r="E2099" s="77">
        <v>43005.616666666669</v>
      </c>
      <c r="F2099" s="78" t="s">
        <v>2817</v>
      </c>
      <c r="G2099" s="78" t="s">
        <v>2818</v>
      </c>
      <c r="H2099" s="78" t="s">
        <v>476</v>
      </c>
      <c r="I2099" s="76" t="s">
        <v>912</v>
      </c>
      <c r="J2099" s="76" t="s">
        <v>753</v>
      </c>
      <c r="K2099" s="78" t="s">
        <v>2094</v>
      </c>
      <c r="L2099" s="7" t="str">
        <f>IF(BudgetsQTable[[#This Row],[pi_last_name]]=" ","",HYPERLINK("https://www.ejacket.nsf.gov/ej/showProposal.do?Continue=Y&amp;ID="&amp;BudgetsQTable[[#This Row],[prop_id]],BudgetsQTable[[#This Row],[prop_id]]))</f>
        <v/>
      </c>
      <c r="M2099" s="78" t="s">
        <v>753</v>
      </c>
      <c r="N2099" s="7" t="str">
        <f>IF(BudgetsQTable[[#This Row],[pi_last_name]]=" ","",HYPERLINK("mailto:"&amp;BudgetsQTable[[#This Row],[pi_email]]&amp;"&amp;subject=Your NSF Proposal:  "&amp;BudgetsQTable[[#This Row],[prop_id]],BudgetsQTable[[#This Row],[pi_email]]))</f>
        <v/>
      </c>
      <c r="O2099" s="78" t="s">
        <v>753</v>
      </c>
      <c r="P2099" s="78">
        <v>1</v>
      </c>
      <c r="Q2099" s="78">
        <v>1</v>
      </c>
      <c r="R2099" s="79">
        <v>0</v>
      </c>
      <c r="S2099" s="79">
        <v>3000</v>
      </c>
      <c r="T2099" s="79">
        <v>0</v>
      </c>
      <c r="U2099" s="80">
        <v>110523</v>
      </c>
      <c r="V2099" s="78">
        <v>0</v>
      </c>
      <c r="W2099" s="78">
        <v>2</v>
      </c>
      <c r="X2099" s="11" t="str">
        <f ca="1">IF(ISBLANK(BudgetsQTable[[#This Row],[budg_seq_yr]]),"FY"&amp;fiscalyear,"FY"&amp;fiscalyear-1+BudgetsQTable[[#This Row],[budg_seq_yr]])</f>
        <v>FY19</v>
      </c>
      <c r="Y2099" s="79">
        <v>110523</v>
      </c>
      <c r="Z2099" s="78" t="s">
        <v>2818</v>
      </c>
      <c r="AA2099" s="78" t="s">
        <v>476</v>
      </c>
      <c r="AB2099" s="76" t="s">
        <v>2821</v>
      </c>
      <c r="AC2099" s="78" t="s">
        <v>3009</v>
      </c>
    </row>
    <row r="2100" spans="1:29" x14ac:dyDescent="0.35">
      <c r="A2100" s="10" t="s">
        <v>4487</v>
      </c>
      <c r="B2100" s="76" t="s">
        <v>2834</v>
      </c>
      <c r="C2100" s="76">
        <f>C2099+(BudgetsQTable[[#This Row],[lead]]&lt;&gt;K2099)</f>
        <v>259</v>
      </c>
      <c r="D2100" s="76">
        <f>D2099*(BudgetsQTable[[#This Row],[lead]]=K2099)+(BudgetsQTable[[#This Row],[prop_id]]&lt;&gt;A2099)</f>
        <v>2</v>
      </c>
      <c r="E2100" s="77">
        <v>43005.616666666669</v>
      </c>
      <c r="F2100" s="78" t="s">
        <v>2817</v>
      </c>
      <c r="G2100" s="78" t="s">
        <v>2818</v>
      </c>
      <c r="H2100" s="78" t="s">
        <v>476</v>
      </c>
      <c r="I2100" s="76" t="s">
        <v>912</v>
      </c>
      <c r="J2100" s="76" t="s">
        <v>753</v>
      </c>
      <c r="K2100" s="78" t="s">
        <v>2094</v>
      </c>
      <c r="L2100" s="7" t="str">
        <f>IF(BudgetsQTable[[#This Row],[pi_last_name]]=" ","",HYPERLINK("https://www.ejacket.nsf.gov/ej/showProposal.do?Continue=Y&amp;ID="&amp;BudgetsQTable[[#This Row],[prop_id]],BudgetsQTable[[#This Row],[prop_id]]))</f>
        <v/>
      </c>
      <c r="M2100" s="78" t="s">
        <v>753</v>
      </c>
      <c r="N2100" s="7" t="str">
        <f>IF(BudgetsQTable[[#This Row],[pi_last_name]]=" ","",HYPERLINK("mailto:"&amp;BudgetsQTable[[#This Row],[pi_email]]&amp;"&amp;subject=Your NSF Proposal:  "&amp;BudgetsQTable[[#This Row],[prop_id]],BudgetsQTable[[#This Row],[pi_email]]))</f>
        <v/>
      </c>
      <c r="O2100" s="78" t="s">
        <v>753</v>
      </c>
      <c r="P2100" s="78">
        <v>1</v>
      </c>
      <c r="Q2100" s="78">
        <v>1</v>
      </c>
      <c r="R2100" s="79">
        <v>0</v>
      </c>
      <c r="S2100" s="79">
        <v>3000</v>
      </c>
      <c r="T2100" s="79">
        <v>0</v>
      </c>
      <c r="U2100" s="80">
        <v>112786</v>
      </c>
      <c r="V2100" s="78">
        <v>0</v>
      </c>
      <c r="W2100" s="78">
        <v>3</v>
      </c>
      <c r="X2100" s="11" t="str">
        <f ca="1">IF(ISBLANK(BudgetsQTable[[#This Row],[budg_seq_yr]]),"FY"&amp;fiscalyear,"FY"&amp;fiscalyear-1+BudgetsQTable[[#This Row],[budg_seq_yr]])</f>
        <v>FY20</v>
      </c>
      <c r="Y2100" s="79">
        <v>112786</v>
      </c>
      <c r="Z2100" s="78" t="s">
        <v>2818</v>
      </c>
      <c r="AA2100" s="78" t="s">
        <v>476</v>
      </c>
      <c r="AB2100" s="76" t="s">
        <v>2821</v>
      </c>
      <c r="AC2100" s="78" t="s">
        <v>3009</v>
      </c>
    </row>
    <row r="2101" spans="1:29" x14ac:dyDescent="0.35">
      <c r="A2101" s="10" t="s">
        <v>2102</v>
      </c>
      <c r="B2101" s="76" t="s">
        <v>2824</v>
      </c>
      <c r="C2101" s="76">
        <f>C2100+(BudgetsQTable[[#This Row],[lead]]&lt;&gt;K2100)</f>
        <v>260</v>
      </c>
      <c r="D2101" s="76">
        <f>D2100*(BudgetsQTable[[#This Row],[lead]]=K2100)+(BudgetsQTable[[#This Row],[prop_id]]&lt;&gt;A2100)</f>
        <v>1</v>
      </c>
      <c r="E2101" s="77">
        <v>43005.638194444444</v>
      </c>
      <c r="F2101" s="78" t="s">
        <v>2868</v>
      </c>
      <c r="G2101" s="78" t="s">
        <v>2869</v>
      </c>
      <c r="H2101" s="78" t="s">
        <v>468</v>
      </c>
      <c r="I2101" s="76" t="s">
        <v>807</v>
      </c>
      <c r="J2101" s="76" t="s">
        <v>4491</v>
      </c>
      <c r="K2101" s="78" t="s">
        <v>2102</v>
      </c>
      <c r="L2101" s="7" t="str">
        <f>IF(BudgetsQTable[[#This Row],[pi_last_name]]=" ","",HYPERLINK("https://www.ejacket.nsf.gov/ej/showProposal.do?Continue=Y&amp;ID="&amp;BudgetsQTable[[#This Row],[prop_id]],BudgetsQTable[[#This Row],[prop_id]]))</f>
        <v>1763849</v>
      </c>
      <c r="M2101" s="78" t="s">
        <v>2103</v>
      </c>
      <c r="N2101" s="7" t="str">
        <f>IF(BudgetsQTable[[#This Row],[pi_last_name]]=" ","",HYPERLINK("mailto:"&amp;BudgetsQTable[[#This Row],[pi_email]]&amp;"&amp;subject=Your NSF Proposal:  "&amp;BudgetsQTable[[#This Row],[prop_id]],BudgetsQTable[[#This Row],[pi_email]]))</f>
        <v>jnickerson@stevens.edu</v>
      </c>
      <c r="O2101" s="78" t="s">
        <v>644</v>
      </c>
      <c r="P2101" s="78"/>
      <c r="Q2101" s="78"/>
      <c r="R2101" s="79"/>
      <c r="S2101" s="79"/>
      <c r="T2101" s="79"/>
      <c r="U2101" s="80"/>
      <c r="V2101" s="78">
        <v>0</v>
      </c>
      <c r="W2101" s="78"/>
      <c r="X2101" s="11" t="str">
        <f ca="1">IF(ISBLANK(BudgetsQTable[[#This Row],[budg_seq_yr]]),"FY"&amp;fiscalyear,"FY"&amp;fiscalyear-1+BudgetsQTable[[#This Row],[budg_seq_yr]])</f>
        <v>FY18</v>
      </c>
      <c r="Y2101" s="79">
        <v>415999</v>
      </c>
      <c r="Z2101" s="78" t="s">
        <v>2869</v>
      </c>
      <c r="AA2101" s="78" t="s">
        <v>468</v>
      </c>
      <c r="AB2101" s="76" t="s">
        <v>2821</v>
      </c>
      <c r="AC2101" s="78" t="s">
        <v>468</v>
      </c>
    </row>
    <row r="2102" spans="1:29" x14ac:dyDescent="0.35">
      <c r="A2102" s="10" t="s">
        <v>2102</v>
      </c>
      <c r="B2102" s="76" t="s">
        <v>2824</v>
      </c>
      <c r="C2102" s="76">
        <f>C2101+(BudgetsQTable[[#This Row],[lead]]&lt;&gt;K2101)</f>
        <v>260</v>
      </c>
      <c r="D2102" s="76">
        <f>D2101*(BudgetsQTable[[#This Row],[lead]]=K2101)+(BudgetsQTable[[#This Row],[prop_id]]&lt;&gt;A2101)</f>
        <v>1</v>
      </c>
      <c r="E2102" s="77">
        <v>43005.638194444444</v>
      </c>
      <c r="F2102" s="78" t="s">
        <v>2868</v>
      </c>
      <c r="G2102" s="78" t="s">
        <v>2869</v>
      </c>
      <c r="H2102" s="78" t="s">
        <v>468</v>
      </c>
      <c r="I2102" s="76" t="s">
        <v>807</v>
      </c>
      <c r="J2102" s="76" t="s">
        <v>753</v>
      </c>
      <c r="K2102" s="78" t="s">
        <v>2102</v>
      </c>
      <c r="L2102" s="7" t="str">
        <f>IF(BudgetsQTable[[#This Row],[pi_last_name]]=" ","",HYPERLINK("https://www.ejacket.nsf.gov/ej/showProposal.do?Continue=Y&amp;ID="&amp;BudgetsQTable[[#This Row],[prop_id]],BudgetsQTable[[#This Row],[prop_id]]))</f>
        <v/>
      </c>
      <c r="M2102" s="78" t="s">
        <v>753</v>
      </c>
      <c r="N2102" s="7" t="str">
        <f>IF(BudgetsQTable[[#This Row],[pi_last_name]]=" ","",HYPERLINK("mailto:"&amp;BudgetsQTable[[#This Row],[pi_email]]&amp;"&amp;subject=Your NSF Proposal:  "&amp;BudgetsQTable[[#This Row],[prop_id]],BudgetsQTable[[#This Row],[pi_email]]))</f>
        <v/>
      </c>
      <c r="O2102" s="78" t="s">
        <v>753</v>
      </c>
      <c r="P2102" s="78">
        <v>1</v>
      </c>
      <c r="Q2102" s="78">
        <v>0.5</v>
      </c>
      <c r="R2102" s="79">
        <v>0</v>
      </c>
      <c r="S2102" s="79">
        <v>4301</v>
      </c>
      <c r="T2102" s="79">
        <v>16000</v>
      </c>
      <c r="U2102" s="80">
        <v>147138</v>
      </c>
      <c r="V2102" s="78">
        <v>0</v>
      </c>
      <c r="W2102" s="78">
        <v>1</v>
      </c>
      <c r="X2102" s="11" t="str">
        <f ca="1">IF(ISBLANK(BudgetsQTable[[#This Row],[budg_seq_yr]]),"FY"&amp;fiscalyear,"FY"&amp;fiscalyear-1+BudgetsQTable[[#This Row],[budg_seq_yr]])</f>
        <v>FY18</v>
      </c>
      <c r="Y2102" s="79">
        <v>147138</v>
      </c>
      <c r="Z2102" s="78" t="s">
        <v>2869</v>
      </c>
      <c r="AA2102" s="78" t="s">
        <v>468</v>
      </c>
      <c r="AB2102" s="76" t="s">
        <v>2821</v>
      </c>
      <c r="AC2102" s="78" t="s">
        <v>468</v>
      </c>
    </row>
    <row r="2103" spans="1:29" x14ac:dyDescent="0.35">
      <c r="A2103" s="10" t="s">
        <v>2102</v>
      </c>
      <c r="B2103" s="76" t="s">
        <v>2824</v>
      </c>
      <c r="C2103" s="76">
        <f>C2102+(BudgetsQTable[[#This Row],[lead]]&lt;&gt;K2102)</f>
        <v>260</v>
      </c>
      <c r="D2103" s="76">
        <f>D2102*(BudgetsQTable[[#This Row],[lead]]=K2102)+(BudgetsQTable[[#This Row],[prop_id]]&lt;&gt;A2102)</f>
        <v>1</v>
      </c>
      <c r="E2103" s="77">
        <v>43005.638194444444</v>
      </c>
      <c r="F2103" s="78" t="s">
        <v>2868</v>
      </c>
      <c r="G2103" s="78" t="s">
        <v>2869</v>
      </c>
      <c r="H2103" s="78" t="s">
        <v>468</v>
      </c>
      <c r="I2103" s="76" t="s">
        <v>807</v>
      </c>
      <c r="J2103" s="76" t="s">
        <v>753</v>
      </c>
      <c r="K2103" s="78" t="s">
        <v>2102</v>
      </c>
      <c r="L2103" s="7" t="str">
        <f>IF(BudgetsQTable[[#This Row],[pi_last_name]]=" ","",HYPERLINK("https://www.ejacket.nsf.gov/ej/showProposal.do?Continue=Y&amp;ID="&amp;BudgetsQTable[[#This Row],[prop_id]],BudgetsQTable[[#This Row],[prop_id]]))</f>
        <v/>
      </c>
      <c r="M2103" s="78" t="s">
        <v>753</v>
      </c>
      <c r="N2103" s="7" t="str">
        <f>IF(BudgetsQTable[[#This Row],[pi_last_name]]=" ","",HYPERLINK("mailto:"&amp;BudgetsQTable[[#This Row],[pi_email]]&amp;"&amp;subject=Your NSF Proposal:  "&amp;BudgetsQTable[[#This Row],[prop_id]],BudgetsQTable[[#This Row],[pi_email]]))</f>
        <v/>
      </c>
      <c r="O2103" s="78" t="s">
        <v>753</v>
      </c>
      <c r="P2103" s="78">
        <v>1</v>
      </c>
      <c r="Q2103" s="78">
        <v>0.5</v>
      </c>
      <c r="R2103" s="79">
        <v>0</v>
      </c>
      <c r="S2103" s="79">
        <v>4301</v>
      </c>
      <c r="T2103" s="79">
        <v>0</v>
      </c>
      <c r="U2103" s="80">
        <v>133103</v>
      </c>
      <c r="V2103" s="78">
        <v>0</v>
      </c>
      <c r="W2103" s="78">
        <v>2</v>
      </c>
      <c r="X2103" s="11" t="str">
        <f ca="1">IF(ISBLANK(BudgetsQTable[[#This Row],[budg_seq_yr]]),"FY"&amp;fiscalyear,"FY"&amp;fiscalyear-1+BudgetsQTable[[#This Row],[budg_seq_yr]])</f>
        <v>FY19</v>
      </c>
      <c r="Y2103" s="79">
        <v>133103</v>
      </c>
      <c r="Z2103" s="78" t="s">
        <v>2869</v>
      </c>
      <c r="AA2103" s="78" t="s">
        <v>468</v>
      </c>
      <c r="AB2103" s="76" t="s">
        <v>2821</v>
      </c>
      <c r="AC2103" s="78" t="s">
        <v>468</v>
      </c>
    </row>
    <row r="2104" spans="1:29" x14ac:dyDescent="0.35">
      <c r="A2104" s="10" t="s">
        <v>2102</v>
      </c>
      <c r="B2104" s="76" t="s">
        <v>2824</v>
      </c>
      <c r="C2104" s="76">
        <f>C2103+(BudgetsQTable[[#This Row],[lead]]&lt;&gt;K2103)</f>
        <v>260</v>
      </c>
      <c r="D2104" s="76">
        <f>D2103*(BudgetsQTable[[#This Row],[lead]]=K2103)+(BudgetsQTable[[#This Row],[prop_id]]&lt;&gt;A2103)</f>
        <v>1</v>
      </c>
      <c r="E2104" s="77">
        <v>43005.638194444444</v>
      </c>
      <c r="F2104" s="78" t="s">
        <v>2868</v>
      </c>
      <c r="G2104" s="78" t="s">
        <v>2869</v>
      </c>
      <c r="H2104" s="78" t="s">
        <v>468</v>
      </c>
      <c r="I2104" s="76" t="s">
        <v>807</v>
      </c>
      <c r="J2104" s="76" t="s">
        <v>753</v>
      </c>
      <c r="K2104" s="78" t="s">
        <v>2102</v>
      </c>
      <c r="L2104" s="7" t="str">
        <f>IF(BudgetsQTable[[#This Row],[pi_last_name]]=" ","",HYPERLINK("https://www.ejacket.nsf.gov/ej/showProposal.do?Continue=Y&amp;ID="&amp;BudgetsQTable[[#This Row],[prop_id]],BudgetsQTable[[#This Row],[prop_id]]))</f>
        <v/>
      </c>
      <c r="M2104" s="78" t="s">
        <v>753</v>
      </c>
      <c r="N2104" s="7" t="str">
        <f>IF(BudgetsQTable[[#This Row],[pi_last_name]]=" ","",HYPERLINK("mailto:"&amp;BudgetsQTable[[#This Row],[pi_email]]&amp;"&amp;subject=Your NSF Proposal:  "&amp;BudgetsQTable[[#This Row],[prop_id]],BudgetsQTable[[#This Row],[pi_email]]))</f>
        <v/>
      </c>
      <c r="O2104" s="78" t="s">
        <v>753</v>
      </c>
      <c r="P2104" s="78">
        <v>1</v>
      </c>
      <c r="Q2104" s="78">
        <v>0.5</v>
      </c>
      <c r="R2104" s="79">
        <v>0</v>
      </c>
      <c r="S2104" s="79">
        <v>3204</v>
      </c>
      <c r="T2104" s="79">
        <v>0</v>
      </c>
      <c r="U2104" s="80">
        <v>135758</v>
      </c>
      <c r="V2104" s="78">
        <v>0</v>
      </c>
      <c r="W2104" s="78">
        <v>3</v>
      </c>
      <c r="X2104" s="11" t="str">
        <f ca="1">IF(ISBLANK(BudgetsQTable[[#This Row],[budg_seq_yr]]),"FY"&amp;fiscalyear,"FY"&amp;fiscalyear-1+BudgetsQTable[[#This Row],[budg_seq_yr]])</f>
        <v>FY20</v>
      </c>
      <c r="Y2104" s="79">
        <v>135758</v>
      </c>
      <c r="Z2104" s="78" t="s">
        <v>2869</v>
      </c>
      <c r="AA2104" s="78" t="s">
        <v>468</v>
      </c>
      <c r="AB2104" s="76" t="s">
        <v>2821</v>
      </c>
      <c r="AC2104" s="78" t="s">
        <v>468</v>
      </c>
    </row>
    <row r="2105" spans="1:29" x14ac:dyDescent="0.35">
      <c r="A2105" s="10" t="s">
        <v>4492</v>
      </c>
      <c r="B2105" s="76" t="s">
        <v>2834</v>
      </c>
      <c r="C2105" s="76">
        <f>C2104+(BudgetsQTable[[#This Row],[lead]]&lt;&gt;K2104)</f>
        <v>260</v>
      </c>
      <c r="D2105" s="76">
        <f>D2104*(BudgetsQTable[[#This Row],[lead]]=K2104)+(BudgetsQTable[[#This Row],[prop_id]]&lt;&gt;A2104)</f>
        <v>2</v>
      </c>
      <c r="E2105" s="77">
        <v>43005.429166666669</v>
      </c>
      <c r="F2105" s="78" t="s">
        <v>2868</v>
      </c>
      <c r="G2105" s="78" t="s">
        <v>2869</v>
      </c>
      <c r="H2105" s="78" t="s">
        <v>468</v>
      </c>
      <c r="I2105" s="76" t="s">
        <v>807</v>
      </c>
      <c r="J2105" s="76" t="s">
        <v>4495</v>
      </c>
      <c r="K2105" s="78" t="s">
        <v>2102</v>
      </c>
      <c r="L2105" s="7" t="str">
        <f>IF(BudgetsQTable[[#This Row],[pi_last_name]]=" ","",HYPERLINK("https://www.ejacket.nsf.gov/ej/showProposal.do?Continue=Y&amp;ID="&amp;BudgetsQTable[[#This Row],[prop_id]],BudgetsQTable[[#This Row],[prop_id]]))</f>
        <v>1763500</v>
      </c>
      <c r="M2105" s="78" t="s">
        <v>4493</v>
      </c>
      <c r="N2105" s="7" t="str">
        <f>IF(BudgetsQTable[[#This Row],[pi_last_name]]=" ","",HYPERLINK("mailto:"&amp;BudgetsQTable[[#This Row],[pi_email]]&amp;"&amp;subject=Your NSF Proposal:  "&amp;BudgetsQTable[[#This Row],[prop_id]],BudgetsQTable[[#This Row],[pi_email]]))</f>
        <v>crowston@syr.edu</v>
      </c>
      <c r="O2105" s="78" t="s">
        <v>3208</v>
      </c>
      <c r="P2105" s="78"/>
      <c r="Q2105" s="78"/>
      <c r="R2105" s="79"/>
      <c r="S2105" s="79"/>
      <c r="T2105" s="79"/>
      <c r="U2105" s="80"/>
      <c r="V2105" s="78">
        <v>0</v>
      </c>
      <c r="W2105" s="78"/>
      <c r="X2105" s="11" t="str">
        <f ca="1">IF(ISBLANK(BudgetsQTable[[#This Row],[budg_seq_yr]]),"FY"&amp;fiscalyear,"FY"&amp;fiscalyear-1+BudgetsQTable[[#This Row],[budg_seq_yr]])</f>
        <v>FY18</v>
      </c>
      <c r="Y2105" s="79">
        <v>462168</v>
      </c>
      <c r="Z2105" s="78" t="s">
        <v>2869</v>
      </c>
      <c r="AA2105" s="78" t="s">
        <v>468</v>
      </c>
      <c r="AB2105" s="76" t="s">
        <v>2821</v>
      </c>
      <c r="AC2105" s="78" t="s">
        <v>468</v>
      </c>
    </row>
    <row r="2106" spans="1:29" x14ac:dyDescent="0.35">
      <c r="A2106" s="10" t="s">
        <v>4492</v>
      </c>
      <c r="B2106" s="76" t="s">
        <v>2834</v>
      </c>
      <c r="C2106" s="76">
        <f>C2105+(BudgetsQTable[[#This Row],[lead]]&lt;&gt;K2105)</f>
        <v>260</v>
      </c>
      <c r="D2106" s="76">
        <f>D2105*(BudgetsQTable[[#This Row],[lead]]=K2105)+(BudgetsQTable[[#This Row],[prop_id]]&lt;&gt;A2105)</f>
        <v>2</v>
      </c>
      <c r="E2106" s="77">
        <v>43005.429166666669</v>
      </c>
      <c r="F2106" s="78" t="s">
        <v>2868</v>
      </c>
      <c r="G2106" s="78" t="s">
        <v>2869</v>
      </c>
      <c r="H2106" s="78" t="s">
        <v>468</v>
      </c>
      <c r="I2106" s="76" t="s">
        <v>807</v>
      </c>
      <c r="J2106" s="76" t="s">
        <v>753</v>
      </c>
      <c r="K2106" s="78" t="s">
        <v>2102</v>
      </c>
      <c r="L2106" s="7" t="str">
        <f>IF(BudgetsQTable[[#This Row],[pi_last_name]]=" ","",HYPERLINK("https://www.ejacket.nsf.gov/ej/showProposal.do?Continue=Y&amp;ID="&amp;BudgetsQTable[[#This Row],[prop_id]],BudgetsQTable[[#This Row],[prop_id]]))</f>
        <v/>
      </c>
      <c r="M2106" s="78" t="s">
        <v>753</v>
      </c>
      <c r="N2106" s="7" t="str">
        <f>IF(BudgetsQTable[[#This Row],[pi_last_name]]=" ","",HYPERLINK("mailto:"&amp;BudgetsQTable[[#This Row],[pi_email]]&amp;"&amp;subject=Your NSF Proposal:  "&amp;BudgetsQTable[[#This Row],[prop_id]],BudgetsQTable[[#This Row],[pi_email]]))</f>
        <v/>
      </c>
      <c r="O2106" s="78" t="s">
        <v>753</v>
      </c>
      <c r="P2106" s="78">
        <v>2</v>
      </c>
      <c r="Q2106" s="78">
        <v>0.75</v>
      </c>
      <c r="R2106" s="79">
        <v>0</v>
      </c>
      <c r="S2106" s="79">
        <v>0</v>
      </c>
      <c r="T2106" s="79">
        <v>16000</v>
      </c>
      <c r="U2106" s="80">
        <v>160834</v>
      </c>
      <c r="V2106" s="78">
        <v>0</v>
      </c>
      <c r="W2106" s="78">
        <v>1</v>
      </c>
      <c r="X2106" s="11" t="str">
        <f ca="1">IF(ISBLANK(BudgetsQTable[[#This Row],[budg_seq_yr]]),"FY"&amp;fiscalyear,"FY"&amp;fiscalyear-1+BudgetsQTable[[#This Row],[budg_seq_yr]])</f>
        <v>FY18</v>
      </c>
      <c r="Y2106" s="79">
        <v>160834</v>
      </c>
      <c r="Z2106" s="78" t="s">
        <v>2869</v>
      </c>
      <c r="AA2106" s="78" t="s">
        <v>468</v>
      </c>
      <c r="AB2106" s="76" t="s">
        <v>2821</v>
      </c>
      <c r="AC2106" s="78" t="s">
        <v>468</v>
      </c>
    </row>
    <row r="2107" spans="1:29" x14ac:dyDescent="0.35">
      <c r="A2107" s="10" t="s">
        <v>4492</v>
      </c>
      <c r="B2107" s="76" t="s">
        <v>2834</v>
      </c>
      <c r="C2107" s="76">
        <f>C2106+(BudgetsQTable[[#This Row],[lead]]&lt;&gt;K2106)</f>
        <v>260</v>
      </c>
      <c r="D2107" s="76">
        <f>D2106*(BudgetsQTable[[#This Row],[lead]]=K2106)+(BudgetsQTable[[#This Row],[prop_id]]&lt;&gt;A2106)</f>
        <v>2</v>
      </c>
      <c r="E2107" s="77">
        <v>43005.429166666669</v>
      </c>
      <c r="F2107" s="78" t="s">
        <v>2868</v>
      </c>
      <c r="G2107" s="78" t="s">
        <v>2869</v>
      </c>
      <c r="H2107" s="78" t="s">
        <v>468</v>
      </c>
      <c r="I2107" s="76" t="s">
        <v>807</v>
      </c>
      <c r="J2107" s="76" t="s">
        <v>753</v>
      </c>
      <c r="K2107" s="78" t="s">
        <v>2102</v>
      </c>
      <c r="L2107" s="7" t="str">
        <f>IF(BudgetsQTable[[#This Row],[pi_last_name]]=" ","",HYPERLINK("https://www.ejacket.nsf.gov/ej/showProposal.do?Continue=Y&amp;ID="&amp;BudgetsQTable[[#This Row],[prop_id]],BudgetsQTable[[#This Row],[prop_id]]))</f>
        <v/>
      </c>
      <c r="M2107" s="78" t="s">
        <v>753</v>
      </c>
      <c r="N2107" s="7" t="str">
        <f>IF(BudgetsQTable[[#This Row],[pi_last_name]]=" ","",HYPERLINK("mailto:"&amp;BudgetsQTable[[#This Row],[pi_email]]&amp;"&amp;subject=Your NSF Proposal:  "&amp;BudgetsQTable[[#This Row],[prop_id]],BudgetsQTable[[#This Row],[pi_email]]))</f>
        <v/>
      </c>
      <c r="O2107" s="78" t="s">
        <v>753</v>
      </c>
      <c r="P2107" s="78">
        <v>2</v>
      </c>
      <c r="Q2107" s="78">
        <v>0.75</v>
      </c>
      <c r="R2107" s="79">
        <v>0</v>
      </c>
      <c r="S2107" s="79">
        <v>0</v>
      </c>
      <c r="T2107" s="79">
        <v>0</v>
      </c>
      <c r="U2107" s="80">
        <v>148688</v>
      </c>
      <c r="V2107" s="78">
        <v>0</v>
      </c>
      <c r="W2107" s="78">
        <v>2</v>
      </c>
      <c r="X2107" s="11" t="str">
        <f ca="1">IF(ISBLANK(BudgetsQTable[[#This Row],[budg_seq_yr]]),"FY"&amp;fiscalyear,"FY"&amp;fiscalyear-1+BudgetsQTable[[#This Row],[budg_seq_yr]])</f>
        <v>FY19</v>
      </c>
      <c r="Y2107" s="79">
        <v>148688</v>
      </c>
      <c r="Z2107" s="78" t="s">
        <v>2869</v>
      </c>
      <c r="AA2107" s="78" t="s">
        <v>468</v>
      </c>
      <c r="AB2107" s="76" t="s">
        <v>2821</v>
      </c>
      <c r="AC2107" s="78" t="s">
        <v>468</v>
      </c>
    </row>
    <row r="2108" spans="1:29" x14ac:dyDescent="0.35">
      <c r="A2108" s="10" t="s">
        <v>4492</v>
      </c>
      <c r="B2108" s="76" t="s">
        <v>2834</v>
      </c>
      <c r="C2108" s="76">
        <f>C2107+(BudgetsQTable[[#This Row],[lead]]&lt;&gt;K2107)</f>
        <v>260</v>
      </c>
      <c r="D2108" s="76">
        <f>D2107*(BudgetsQTable[[#This Row],[lead]]=K2107)+(BudgetsQTable[[#This Row],[prop_id]]&lt;&gt;A2107)</f>
        <v>2</v>
      </c>
      <c r="E2108" s="77">
        <v>43005.429166666669</v>
      </c>
      <c r="F2108" s="78" t="s">
        <v>2868</v>
      </c>
      <c r="G2108" s="78" t="s">
        <v>2869</v>
      </c>
      <c r="H2108" s="78" t="s">
        <v>468</v>
      </c>
      <c r="I2108" s="76" t="s">
        <v>807</v>
      </c>
      <c r="J2108" s="76" t="s">
        <v>753</v>
      </c>
      <c r="K2108" s="78" t="s">
        <v>2102</v>
      </c>
      <c r="L2108" s="7" t="str">
        <f>IF(BudgetsQTable[[#This Row],[pi_last_name]]=" ","",HYPERLINK("https://www.ejacket.nsf.gov/ej/showProposal.do?Continue=Y&amp;ID="&amp;BudgetsQTable[[#This Row],[prop_id]],BudgetsQTable[[#This Row],[prop_id]]))</f>
        <v/>
      </c>
      <c r="M2108" s="78" t="s">
        <v>753</v>
      </c>
      <c r="N2108" s="7" t="str">
        <f>IF(BudgetsQTable[[#This Row],[pi_last_name]]=" ","",HYPERLINK("mailto:"&amp;BudgetsQTable[[#This Row],[pi_email]]&amp;"&amp;subject=Your NSF Proposal:  "&amp;BudgetsQTable[[#This Row],[prop_id]],BudgetsQTable[[#This Row],[pi_email]]))</f>
        <v/>
      </c>
      <c r="O2108" s="78" t="s">
        <v>753</v>
      </c>
      <c r="P2108" s="78">
        <v>2</v>
      </c>
      <c r="Q2108" s="78">
        <v>0.75</v>
      </c>
      <c r="R2108" s="79">
        <v>0</v>
      </c>
      <c r="S2108" s="79">
        <v>0</v>
      </c>
      <c r="T2108" s="79">
        <v>0</v>
      </c>
      <c r="U2108" s="80">
        <v>152646</v>
      </c>
      <c r="V2108" s="78">
        <v>0</v>
      </c>
      <c r="W2108" s="78">
        <v>3</v>
      </c>
      <c r="X2108" s="11" t="str">
        <f ca="1">IF(ISBLANK(BudgetsQTable[[#This Row],[budg_seq_yr]]),"FY"&amp;fiscalyear,"FY"&amp;fiscalyear-1+BudgetsQTable[[#This Row],[budg_seq_yr]])</f>
        <v>FY20</v>
      </c>
      <c r="Y2108" s="79">
        <v>152646</v>
      </c>
      <c r="Z2108" s="78" t="s">
        <v>2869</v>
      </c>
      <c r="AA2108" s="78" t="s">
        <v>468</v>
      </c>
      <c r="AB2108" s="76" t="s">
        <v>2821</v>
      </c>
      <c r="AC2108" s="78" t="s">
        <v>468</v>
      </c>
    </row>
    <row r="2109" spans="1:29" x14ac:dyDescent="0.35">
      <c r="A2109" s="10" t="s">
        <v>4496</v>
      </c>
      <c r="B2109" s="76" t="s">
        <v>2834</v>
      </c>
      <c r="C2109" s="76">
        <f>C2108+(BudgetsQTable[[#This Row],[lead]]&lt;&gt;K2108)</f>
        <v>260</v>
      </c>
      <c r="D2109" s="76">
        <f>D2108*(BudgetsQTable[[#This Row],[lead]]=K2108)+(BudgetsQTable[[#This Row],[prop_id]]&lt;&gt;A2108)</f>
        <v>3</v>
      </c>
      <c r="E2109" s="77">
        <v>43005.668055555558</v>
      </c>
      <c r="F2109" s="78" t="s">
        <v>2868</v>
      </c>
      <c r="G2109" s="78" t="s">
        <v>2869</v>
      </c>
      <c r="H2109" s="78" t="s">
        <v>468</v>
      </c>
      <c r="I2109" s="76" t="s">
        <v>807</v>
      </c>
      <c r="J2109" s="76" t="s">
        <v>4499</v>
      </c>
      <c r="K2109" s="78" t="s">
        <v>2102</v>
      </c>
      <c r="L2109" s="7" t="str">
        <f>IF(BudgetsQTable[[#This Row],[pi_last_name]]=" ","",HYPERLINK("https://www.ejacket.nsf.gov/ej/showProposal.do?Continue=Y&amp;ID="&amp;BudgetsQTable[[#This Row],[prop_id]],BudgetsQTable[[#This Row],[prop_id]]))</f>
        <v>1763919</v>
      </c>
      <c r="M2109" s="78" t="s">
        <v>4497</v>
      </c>
      <c r="N2109" s="7" t="str">
        <f>IF(BudgetsQTable[[#This Row],[pi_last_name]]=" ","",HYPERLINK("mailto:"&amp;BudgetsQTable[[#This Row],[pi_email]]&amp;"&amp;subject=Your NSF Proposal:  "&amp;BudgetsQTable[[#This Row],[prop_id]],BudgetsQTable[[#This Row],[pi_email]]))</f>
        <v>chingren@umn.edu</v>
      </c>
      <c r="O2109" s="78" t="s">
        <v>3918</v>
      </c>
      <c r="P2109" s="78"/>
      <c r="Q2109" s="78"/>
      <c r="R2109" s="79"/>
      <c r="S2109" s="79"/>
      <c r="T2109" s="79"/>
      <c r="U2109" s="80"/>
      <c r="V2109" s="78">
        <v>0</v>
      </c>
      <c r="W2109" s="78"/>
      <c r="X2109" s="11" t="str">
        <f ca="1">IF(ISBLANK(BudgetsQTable[[#This Row],[budg_seq_yr]]),"FY"&amp;fiscalyear,"FY"&amp;fiscalyear-1+BudgetsQTable[[#This Row],[budg_seq_yr]])</f>
        <v>FY18</v>
      </c>
      <c r="Y2109" s="79">
        <v>365995</v>
      </c>
      <c r="Z2109" s="78" t="s">
        <v>2869</v>
      </c>
      <c r="AA2109" s="78" t="s">
        <v>468</v>
      </c>
      <c r="AB2109" s="76" t="s">
        <v>2821</v>
      </c>
      <c r="AC2109" s="78" t="s">
        <v>468</v>
      </c>
    </row>
    <row r="2110" spans="1:29" x14ac:dyDescent="0.35">
      <c r="A2110" s="10" t="s">
        <v>4496</v>
      </c>
      <c r="B2110" s="76" t="s">
        <v>2834</v>
      </c>
      <c r="C2110" s="76">
        <f>C2109+(BudgetsQTable[[#This Row],[lead]]&lt;&gt;K2109)</f>
        <v>260</v>
      </c>
      <c r="D2110" s="76">
        <f>D2109*(BudgetsQTable[[#This Row],[lead]]=K2109)+(BudgetsQTable[[#This Row],[prop_id]]&lt;&gt;A2109)</f>
        <v>3</v>
      </c>
      <c r="E2110" s="77">
        <v>43005.668055555558</v>
      </c>
      <c r="F2110" s="78" t="s">
        <v>2868</v>
      </c>
      <c r="G2110" s="78" t="s">
        <v>2869</v>
      </c>
      <c r="H2110" s="78" t="s">
        <v>468</v>
      </c>
      <c r="I2110" s="76" t="s">
        <v>807</v>
      </c>
      <c r="J2110" s="76" t="s">
        <v>753</v>
      </c>
      <c r="K2110" s="78" t="s">
        <v>2102</v>
      </c>
      <c r="L2110" s="7" t="str">
        <f>IF(BudgetsQTable[[#This Row],[pi_last_name]]=" ","",HYPERLINK("https://www.ejacket.nsf.gov/ej/showProposal.do?Continue=Y&amp;ID="&amp;BudgetsQTable[[#This Row],[prop_id]],BudgetsQTable[[#This Row],[prop_id]]))</f>
        <v/>
      </c>
      <c r="M2110" s="78" t="s">
        <v>753</v>
      </c>
      <c r="N2110" s="7" t="str">
        <f>IF(BudgetsQTable[[#This Row],[pi_last_name]]=" ","",HYPERLINK("mailto:"&amp;BudgetsQTable[[#This Row],[pi_email]]&amp;"&amp;subject=Your NSF Proposal:  "&amp;BudgetsQTable[[#This Row],[prop_id]],BudgetsQTable[[#This Row],[pi_email]]))</f>
        <v/>
      </c>
      <c r="O2110" s="78" t="s">
        <v>753</v>
      </c>
      <c r="P2110" s="78">
        <v>1</v>
      </c>
      <c r="Q2110" s="78">
        <v>0.45</v>
      </c>
      <c r="R2110" s="79">
        <v>56505</v>
      </c>
      <c r="S2110" s="79">
        <v>0</v>
      </c>
      <c r="T2110" s="79">
        <v>0</v>
      </c>
      <c r="U2110" s="80">
        <v>147020</v>
      </c>
      <c r="V2110" s="78">
        <v>0</v>
      </c>
      <c r="W2110" s="78">
        <v>1</v>
      </c>
      <c r="X2110" s="11" t="str">
        <f ca="1">IF(ISBLANK(BudgetsQTable[[#This Row],[budg_seq_yr]]),"FY"&amp;fiscalyear,"FY"&amp;fiscalyear-1+BudgetsQTable[[#This Row],[budg_seq_yr]])</f>
        <v>FY18</v>
      </c>
      <c r="Y2110" s="79">
        <v>147020</v>
      </c>
      <c r="Z2110" s="78" t="s">
        <v>2869</v>
      </c>
      <c r="AA2110" s="78" t="s">
        <v>468</v>
      </c>
      <c r="AB2110" s="76" t="s">
        <v>2821</v>
      </c>
      <c r="AC2110" s="78" t="s">
        <v>468</v>
      </c>
    </row>
    <row r="2111" spans="1:29" x14ac:dyDescent="0.35">
      <c r="A2111" s="10" t="s">
        <v>4496</v>
      </c>
      <c r="B2111" s="76" t="s">
        <v>2834</v>
      </c>
      <c r="C2111" s="76">
        <f>C2110+(BudgetsQTable[[#This Row],[lead]]&lt;&gt;K2110)</f>
        <v>260</v>
      </c>
      <c r="D2111" s="76">
        <f>D2110*(BudgetsQTable[[#This Row],[lead]]=K2110)+(BudgetsQTable[[#This Row],[prop_id]]&lt;&gt;A2110)</f>
        <v>3</v>
      </c>
      <c r="E2111" s="77">
        <v>43005.668055555558</v>
      </c>
      <c r="F2111" s="78" t="s">
        <v>2868</v>
      </c>
      <c r="G2111" s="78" t="s">
        <v>2869</v>
      </c>
      <c r="H2111" s="78" t="s">
        <v>468</v>
      </c>
      <c r="I2111" s="76" t="s">
        <v>807</v>
      </c>
      <c r="J2111" s="76" t="s">
        <v>753</v>
      </c>
      <c r="K2111" s="78" t="s">
        <v>2102</v>
      </c>
      <c r="L2111" s="7" t="str">
        <f>IF(BudgetsQTable[[#This Row],[pi_last_name]]=" ","",HYPERLINK("https://www.ejacket.nsf.gov/ej/showProposal.do?Continue=Y&amp;ID="&amp;BudgetsQTable[[#This Row],[prop_id]],BudgetsQTable[[#This Row],[prop_id]]))</f>
        <v/>
      </c>
      <c r="M2111" s="78" t="s">
        <v>753</v>
      </c>
      <c r="N2111" s="7" t="str">
        <f>IF(BudgetsQTable[[#This Row],[pi_last_name]]=" ","",HYPERLINK("mailto:"&amp;BudgetsQTable[[#This Row],[pi_email]]&amp;"&amp;subject=Your NSF Proposal:  "&amp;BudgetsQTable[[#This Row],[prop_id]],BudgetsQTable[[#This Row],[pi_email]]))</f>
        <v/>
      </c>
      <c r="O2111" s="78" t="s">
        <v>753</v>
      </c>
      <c r="P2111" s="78">
        <v>1</v>
      </c>
      <c r="Q2111" s="78">
        <v>0.45</v>
      </c>
      <c r="R2111" s="79">
        <v>57918</v>
      </c>
      <c r="S2111" s="79">
        <v>0</v>
      </c>
      <c r="T2111" s="79">
        <v>0</v>
      </c>
      <c r="U2111" s="80">
        <v>147118</v>
      </c>
      <c r="V2111" s="78">
        <v>0</v>
      </c>
      <c r="W2111" s="78">
        <v>2</v>
      </c>
      <c r="X2111" s="11" t="str">
        <f ca="1">IF(ISBLANK(BudgetsQTable[[#This Row],[budg_seq_yr]]),"FY"&amp;fiscalyear,"FY"&amp;fiscalyear-1+BudgetsQTable[[#This Row],[budg_seq_yr]])</f>
        <v>FY19</v>
      </c>
      <c r="Y2111" s="79">
        <v>147118</v>
      </c>
      <c r="Z2111" s="78" t="s">
        <v>2869</v>
      </c>
      <c r="AA2111" s="78" t="s">
        <v>468</v>
      </c>
      <c r="AB2111" s="76" t="s">
        <v>2821</v>
      </c>
      <c r="AC2111" s="78" t="s">
        <v>468</v>
      </c>
    </row>
    <row r="2112" spans="1:29" x14ac:dyDescent="0.35">
      <c r="A2112" s="10" t="s">
        <v>4496</v>
      </c>
      <c r="B2112" s="76" t="s">
        <v>2834</v>
      </c>
      <c r="C2112" s="76">
        <f>C2111+(BudgetsQTable[[#This Row],[lead]]&lt;&gt;K2111)</f>
        <v>260</v>
      </c>
      <c r="D2112" s="76">
        <f>D2111*(BudgetsQTable[[#This Row],[lead]]=K2111)+(BudgetsQTable[[#This Row],[prop_id]]&lt;&gt;A2111)</f>
        <v>3</v>
      </c>
      <c r="E2112" s="77">
        <v>43005.668055555558</v>
      </c>
      <c r="F2112" s="78" t="s">
        <v>2868</v>
      </c>
      <c r="G2112" s="78" t="s">
        <v>2869</v>
      </c>
      <c r="H2112" s="78" t="s">
        <v>468</v>
      </c>
      <c r="I2112" s="76" t="s">
        <v>807</v>
      </c>
      <c r="J2112" s="76" t="s">
        <v>753</v>
      </c>
      <c r="K2112" s="78" t="s">
        <v>2102</v>
      </c>
      <c r="L2112" s="7" t="str">
        <f>IF(BudgetsQTable[[#This Row],[pi_last_name]]=" ","",HYPERLINK("https://www.ejacket.nsf.gov/ej/showProposal.do?Continue=Y&amp;ID="&amp;BudgetsQTable[[#This Row],[prop_id]],BudgetsQTable[[#This Row],[prop_id]]))</f>
        <v/>
      </c>
      <c r="M2112" s="78" t="s">
        <v>753</v>
      </c>
      <c r="N2112" s="7" t="str">
        <f>IF(BudgetsQTable[[#This Row],[pi_last_name]]=" ","",HYPERLINK("mailto:"&amp;BudgetsQTable[[#This Row],[pi_email]]&amp;"&amp;subject=Your NSF Proposal:  "&amp;BudgetsQTable[[#This Row],[prop_id]],BudgetsQTable[[#This Row],[pi_email]]))</f>
        <v/>
      </c>
      <c r="O2112" s="78" t="s">
        <v>753</v>
      </c>
      <c r="P2112" s="78">
        <v>1</v>
      </c>
      <c r="Q2112" s="78">
        <v>1</v>
      </c>
      <c r="R2112" s="79">
        <v>0</v>
      </c>
      <c r="S2112" s="79">
        <v>0</v>
      </c>
      <c r="T2112" s="79">
        <v>16000</v>
      </c>
      <c r="U2112" s="80">
        <v>71857</v>
      </c>
      <c r="V2112" s="78">
        <v>0</v>
      </c>
      <c r="W2112" s="78">
        <v>3</v>
      </c>
      <c r="X2112" s="11" t="str">
        <f ca="1">IF(ISBLANK(BudgetsQTable[[#This Row],[budg_seq_yr]]),"FY"&amp;fiscalyear,"FY"&amp;fiscalyear-1+BudgetsQTable[[#This Row],[budg_seq_yr]])</f>
        <v>FY20</v>
      </c>
      <c r="Y2112" s="79">
        <v>71857</v>
      </c>
      <c r="Z2112" s="78" t="s">
        <v>2869</v>
      </c>
      <c r="AA2112" s="78" t="s">
        <v>468</v>
      </c>
      <c r="AB2112" s="76" t="s">
        <v>2821</v>
      </c>
      <c r="AC2112" s="78" t="s">
        <v>468</v>
      </c>
    </row>
    <row r="2113" spans="1:29" x14ac:dyDescent="0.35">
      <c r="A2113" s="10" t="s">
        <v>2105</v>
      </c>
      <c r="B2113" s="76" t="s">
        <v>2863</v>
      </c>
      <c r="C2113" s="76">
        <f>C2112+(BudgetsQTable[[#This Row],[lead]]&lt;&gt;K2112)</f>
        <v>261</v>
      </c>
      <c r="D2113" s="76">
        <f>D2112*(BudgetsQTable[[#This Row],[lead]]=K2112)+(BudgetsQTable[[#This Row],[prop_id]]&lt;&gt;A2112)</f>
        <v>1</v>
      </c>
      <c r="E2113" s="77">
        <v>43005.638888888891</v>
      </c>
      <c r="F2113" s="78" t="s">
        <v>2868</v>
      </c>
      <c r="G2113" s="78" t="s">
        <v>2869</v>
      </c>
      <c r="H2113" s="78" t="s">
        <v>468</v>
      </c>
      <c r="I2113" s="76" t="s">
        <v>800</v>
      </c>
      <c r="J2113" s="76" t="s">
        <v>4502</v>
      </c>
      <c r="K2113" s="78" t="s">
        <v>2105</v>
      </c>
      <c r="L2113" s="7" t="str">
        <f>IF(BudgetsQTable[[#This Row],[pi_last_name]]=" ","",HYPERLINK("https://www.ejacket.nsf.gov/ej/showProposal.do?Continue=Y&amp;ID="&amp;BudgetsQTable[[#This Row],[prop_id]],BudgetsQTable[[#This Row],[prop_id]]))</f>
        <v>1763850</v>
      </c>
      <c r="M2113" s="78" t="s">
        <v>2106</v>
      </c>
      <c r="N2113" s="7" t="str">
        <f>IF(BudgetsQTable[[#This Row],[pi_last_name]]=" ","",HYPERLINK("mailto:"&amp;BudgetsQTable[[#This Row],[pi_email]]&amp;"&amp;subject=Your NSF Proposal:  "&amp;BudgetsQTable[[#This Row],[prop_id]],BudgetsQTable[[#This Row],[pi_email]]))</f>
        <v>mehoque@cs.rochester.edu</v>
      </c>
      <c r="O2113" s="78" t="s">
        <v>719</v>
      </c>
      <c r="P2113" s="78"/>
      <c r="Q2113" s="78"/>
      <c r="R2113" s="79"/>
      <c r="S2113" s="79"/>
      <c r="T2113" s="79"/>
      <c r="U2113" s="80"/>
      <c r="V2113" s="78">
        <v>0</v>
      </c>
      <c r="W2113" s="78"/>
      <c r="X2113" s="11" t="str">
        <f ca="1">IF(ISBLANK(BudgetsQTable[[#This Row],[budg_seq_yr]]),"FY"&amp;fiscalyear,"FY"&amp;fiscalyear-1+BudgetsQTable[[#This Row],[budg_seq_yr]])</f>
        <v>FY18</v>
      </c>
      <c r="Y2113" s="79">
        <v>1199998</v>
      </c>
      <c r="Z2113" s="78" t="s">
        <v>2869</v>
      </c>
      <c r="AA2113" s="78" t="s">
        <v>468</v>
      </c>
      <c r="AB2113" s="76" t="s">
        <v>2821</v>
      </c>
      <c r="AC2113" s="78"/>
    </row>
    <row r="2114" spans="1:29" x14ac:dyDescent="0.35">
      <c r="A2114" s="10" t="s">
        <v>2105</v>
      </c>
      <c r="B2114" s="76" t="s">
        <v>2863</v>
      </c>
      <c r="C2114" s="76">
        <f>C2113+(BudgetsQTable[[#This Row],[lead]]&lt;&gt;K2113)</f>
        <v>261</v>
      </c>
      <c r="D2114" s="76">
        <f>D2113*(BudgetsQTable[[#This Row],[lead]]=K2113)+(BudgetsQTable[[#This Row],[prop_id]]&lt;&gt;A2113)</f>
        <v>1</v>
      </c>
      <c r="E2114" s="77">
        <v>43005.638888888891</v>
      </c>
      <c r="F2114" s="78" t="s">
        <v>2868</v>
      </c>
      <c r="G2114" s="78" t="s">
        <v>2869</v>
      </c>
      <c r="H2114" s="78" t="s">
        <v>468</v>
      </c>
      <c r="I2114" s="76" t="s">
        <v>800</v>
      </c>
      <c r="J2114" s="76" t="s">
        <v>753</v>
      </c>
      <c r="K2114" s="78" t="s">
        <v>2105</v>
      </c>
      <c r="L2114" s="7" t="str">
        <f>IF(BudgetsQTable[[#This Row],[pi_last_name]]=" ","",HYPERLINK("https://www.ejacket.nsf.gov/ej/showProposal.do?Continue=Y&amp;ID="&amp;BudgetsQTable[[#This Row],[prop_id]],BudgetsQTable[[#This Row],[prop_id]]))</f>
        <v/>
      </c>
      <c r="M2114" s="78" t="s">
        <v>753</v>
      </c>
      <c r="N2114" s="7" t="str">
        <f>IF(BudgetsQTable[[#This Row],[pi_last_name]]=" ","",HYPERLINK("mailto:"&amp;BudgetsQTable[[#This Row],[pi_email]]&amp;"&amp;subject=Your NSF Proposal:  "&amp;BudgetsQTable[[#This Row],[prop_id]],BudgetsQTable[[#This Row],[pi_email]]))</f>
        <v/>
      </c>
      <c r="O2114" s="78" t="s">
        <v>753</v>
      </c>
      <c r="P2114" s="78">
        <v>3</v>
      </c>
      <c r="Q2114" s="78">
        <v>2</v>
      </c>
      <c r="R2114" s="79">
        <v>0</v>
      </c>
      <c r="S2114" s="79">
        <v>3600</v>
      </c>
      <c r="T2114" s="79">
        <v>0</v>
      </c>
      <c r="U2114" s="80">
        <v>292081</v>
      </c>
      <c r="V2114" s="78">
        <v>0</v>
      </c>
      <c r="W2114" s="78">
        <v>1</v>
      </c>
      <c r="X2114" s="11" t="str">
        <f ca="1">IF(ISBLANK(BudgetsQTable[[#This Row],[budg_seq_yr]]),"FY"&amp;fiscalyear,"FY"&amp;fiscalyear-1+BudgetsQTable[[#This Row],[budg_seq_yr]])</f>
        <v>FY18</v>
      </c>
      <c r="Y2114" s="79">
        <v>292081</v>
      </c>
      <c r="Z2114" s="78" t="s">
        <v>2869</v>
      </c>
      <c r="AA2114" s="78" t="s">
        <v>468</v>
      </c>
      <c r="AB2114" s="76" t="s">
        <v>2821</v>
      </c>
      <c r="AC2114" s="78"/>
    </row>
    <row r="2115" spans="1:29" x14ac:dyDescent="0.35">
      <c r="A2115" s="10" t="s">
        <v>2105</v>
      </c>
      <c r="B2115" s="76" t="s">
        <v>2863</v>
      </c>
      <c r="C2115" s="76">
        <f>C2114+(BudgetsQTable[[#This Row],[lead]]&lt;&gt;K2114)</f>
        <v>261</v>
      </c>
      <c r="D2115" s="76">
        <f>D2114*(BudgetsQTable[[#This Row],[lead]]=K2114)+(BudgetsQTable[[#This Row],[prop_id]]&lt;&gt;A2114)</f>
        <v>1</v>
      </c>
      <c r="E2115" s="77">
        <v>43005.638888888891</v>
      </c>
      <c r="F2115" s="78" t="s">
        <v>2868</v>
      </c>
      <c r="G2115" s="78" t="s">
        <v>2869</v>
      </c>
      <c r="H2115" s="78" t="s">
        <v>468</v>
      </c>
      <c r="I2115" s="76" t="s">
        <v>800</v>
      </c>
      <c r="J2115" s="76" t="s">
        <v>753</v>
      </c>
      <c r="K2115" s="78" t="s">
        <v>2105</v>
      </c>
      <c r="L2115" s="7" t="str">
        <f>IF(BudgetsQTable[[#This Row],[pi_last_name]]=" ","",HYPERLINK("https://www.ejacket.nsf.gov/ej/showProposal.do?Continue=Y&amp;ID="&amp;BudgetsQTable[[#This Row],[prop_id]],BudgetsQTable[[#This Row],[prop_id]]))</f>
        <v/>
      </c>
      <c r="M2115" s="78" t="s">
        <v>753</v>
      </c>
      <c r="N2115" s="7" t="str">
        <f>IF(BudgetsQTable[[#This Row],[pi_last_name]]=" ","",HYPERLINK("mailto:"&amp;BudgetsQTable[[#This Row],[pi_email]]&amp;"&amp;subject=Your NSF Proposal:  "&amp;BudgetsQTable[[#This Row],[prop_id]],BudgetsQTable[[#This Row],[pi_email]]))</f>
        <v/>
      </c>
      <c r="O2115" s="78" t="s">
        <v>753</v>
      </c>
      <c r="P2115" s="78">
        <v>3</v>
      </c>
      <c r="Q2115" s="78">
        <v>2</v>
      </c>
      <c r="R2115" s="79">
        <v>0</v>
      </c>
      <c r="S2115" s="79">
        <v>3600</v>
      </c>
      <c r="T2115" s="79">
        <v>0</v>
      </c>
      <c r="U2115" s="80">
        <v>298623</v>
      </c>
      <c r="V2115" s="78">
        <v>0</v>
      </c>
      <c r="W2115" s="78">
        <v>2</v>
      </c>
      <c r="X2115" s="11" t="str">
        <f ca="1">IF(ISBLANK(BudgetsQTable[[#This Row],[budg_seq_yr]]),"FY"&amp;fiscalyear,"FY"&amp;fiscalyear-1+BudgetsQTable[[#This Row],[budg_seq_yr]])</f>
        <v>FY19</v>
      </c>
      <c r="Y2115" s="79">
        <v>298623</v>
      </c>
      <c r="Z2115" s="78" t="s">
        <v>2869</v>
      </c>
      <c r="AA2115" s="78" t="s">
        <v>468</v>
      </c>
      <c r="AB2115" s="76" t="s">
        <v>2821</v>
      </c>
      <c r="AC2115" s="78"/>
    </row>
    <row r="2116" spans="1:29" x14ac:dyDescent="0.35">
      <c r="A2116" s="10" t="s">
        <v>2105</v>
      </c>
      <c r="B2116" s="76" t="s">
        <v>2863</v>
      </c>
      <c r="C2116" s="76">
        <f>C2115+(BudgetsQTable[[#This Row],[lead]]&lt;&gt;K2115)</f>
        <v>261</v>
      </c>
      <c r="D2116" s="76">
        <f>D2115*(BudgetsQTable[[#This Row],[lead]]=K2115)+(BudgetsQTable[[#This Row],[prop_id]]&lt;&gt;A2115)</f>
        <v>1</v>
      </c>
      <c r="E2116" s="77">
        <v>43005.638888888891</v>
      </c>
      <c r="F2116" s="78" t="s">
        <v>2868</v>
      </c>
      <c r="G2116" s="78" t="s">
        <v>2869</v>
      </c>
      <c r="H2116" s="78" t="s">
        <v>468</v>
      </c>
      <c r="I2116" s="76" t="s">
        <v>800</v>
      </c>
      <c r="J2116" s="76" t="s">
        <v>753</v>
      </c>
      <c r="K2116" s="78" t="s">
        <v>2105</v>
      </c>
      <c r="L2116" s="7" t="str">
        <f>IF(BudgetsQTable[[#This Row],[pi_last_name]]=" ","",HYPERLINK("https://www.ejacket.nsf.gov/ej/showProposal.do?Continue=Y&amp;ID="&amp;BudgetsQTable[[#This Row],[prop_id]],BudgetsQTable[[#This Row],[prop_id]]))</f>
        <v/>
      </c>
      <c r="M2116" s="78" t="s">
        <v>753</v>
      </c>
      <c r="N2116" s="7" t="str">
        <f>IF(BudgetsQTable[[#This Row],[pi_last_name]]=" ","",HYPERLINK("mailto:"&amp;BudgetsQTable[[#This Row],[pi_email]]&amp;"&amp;subject=Your NSF Proposal:  "&amp;BudgetsQTable[[#This Row],[prop_id]],BudgetsQTable[[#This Row],[pi_email]]))</f>
        <v/>
      </c>
      <c r="O2116" s="78" t="s">
        <v>753</v>
      </c>
      <c r="P2116" s="78">
        <v>3</v>
      </c>
      <c r="Q2116" s="78">
        <v>2</v>
      </c>
      <c r="R2116" s="79">
        <v>0</v>
      </c>
      <c r="S2116" s="79">
        <v>3600</v>
      </c>
      <c r="T2116" s="79">
        <v>0</v>
      </c>
      <c r="U2116" s="80">
        <v>306241</v>
      </c>
      <c r="V2116" s="78">
        <v>0</v>
      </c>
      <c r="W2116" s="78">
        <v>3</v>
      </c>
      <c r="X2116" s="11" t="str">
        <f ca="1">IF(ISBLANK(BudgetsQTable[[#This Row],[budg_seq_yr]]),"FY"&amp;fiscalyear,"FY"&amp;fiscalyear-1+BudgetsQTable[[#This Row],[budg_seq_yr]])</f>
        <v>FY20</v>
      </c>
      <c r="Y2116" s="79">
        <v>306241</v>
      </c>
      <c r="Z2116" s="78" t="s">
        <v>2869</v>
      </c>
      <c r="AA2116" s="78" t="s">
        <v>468</v>
      </c>
      <c r="AB2116" s="76" t="s">
        <v>2821</v>
      </c>
      <c r="AC2116" s="78"/>
    </row>
    <row r="2117" spans="1:29" x14ac:dyDescent="0.35">
      <c r="A2117" s="10" t="s">
        <v>2105</v>
      </c>
      <c r="B2117" s="76" t="s">
        <v>2863</v>
      </c>
      <c r="C2117" s="76">
        <f>C2116+(BudgetsQTable[[#This Row],[lead]]&lt;&gt;K2116)</f>
        <v>261</v>
      </c>
      <c r="D2117" s="76">
        <f>D2116*(BudgetsQTable[[#This Row],[lead]]=K2116)+(BudgetsQTable[[#This Row],[prop_id]]&lt;&gt;A2116)</f>
        <v>1</v>
      </c>
      <c r="E2117" s="77">
        <v>43005.638888888891</v>
      </c>
      <c r="F2117" s="78" t="s">
        <v>2868</v>
      </c>
      <c r="G2117" s="78" t="s">
        <v>2869</v>
      </c>
      <c r="H2117" s="78" t="s">
        <v>468</v>
      </c>
      <c r="I2117" s="76" t="s">
        <v>800</v>
      </c>
      <c r="J2117" s="76" t="s">
        <v>753</v>
      </c>
      <c r="K2117" s="78" t="s">
        <v>2105</v>
      </c>
      <c r="L2117" s="7" t="str">
        <f>IF(BudgetsQTable[[#This Row],[pi_last_name]]=" ","",HYPERLINK("https://www.ejacket.nsf.gov/ej/showProposal.do?Continue=Y&amp;ID="&amp;BudgetsQTable[[#This Row],[prop_id]],BudgetsQTable[[#This Row],[prop_id]]))</f>
        <v/>
      </c>
      <c r="M2117" s="78" t="s">
        <v>753</v>
      </c>
      <c r="N2117" s="7" t="str">
        <f>IF(BudgetsQTable[[#This Row],[pi_last_name]]=" ","",HYPERLINK("mailto:"&amp;BudgetsQTable[[#This Row],[pi_email]]&amp;"&amp;subject=Your NSF Proposal:  "&amp;BudgetsQTable[[#This Row],[prop_id]],BudgetsQTable[[#This Row],[pi_email]]))</f>
        <v/>
      </c>
      <c r="O2117" s="78" t="s">
        <v>753</v>
      </c>
      <c r="P2117" s="78">
        <v>3</v>
      </c>
      <c r="Q2117" s="78">
        <v>2</v>
      </c>
      <c r="R2117" s="79">
        <v>0</v>
      </c>
      <c r="S2117" s="79">
        <v>3600</v>
      </c>
      <c r="T2117" s="79">
        <v>0</v>
      </c>
      <c r="U2117" s="80">
        <v>303053</v>
      </c>
      <c r="V2117" s="78">
        <v>0</v>
      </c>
      <c r="W2117" s="78">
        <v>4</v>
      </c>
      <c r="X2117" s="11" t="str">
        <f ca="1">IF(ISBLANK(BudgetsQTable[[#This Row],[budg_seq_yr]]),"FY"&amp;fiscalyear,"FY"&amp;fiscalyear-1+BudgetsQTable[[#This Row],[budg_seq_yr]])</f>
        <v>FY21</v>
      </c>
      <c r="Y2117" s="79">
        <v>303053</v>
      </c>
      <c r="Z2117" s="78" t="s">
        <v>2869</v>
      </c>
      <c r="AA2117" s="78" t="s">
        <v>468</v>
      </c>
      <c r="AB2117" s="76" t="s">
        <v>2821</v>
      </c>
      <c r="AC2117" s="78"/>
    </row>
    <row r="2118" spans="1:29" x14ac:dyDescent="0.35">
      <c r="A2118" s="10" t="s">
        <v>2108</v>
      </c>
      <c r="B2118" s="76" t="s">
        <v>2863</v>
      </c>
      <c r="C2118" s="76">
        <f>C2117+(BudgetsQTable[[#This Row],[lead]]&lt;&gt;K2117)</f>
        <v>262</v>
      </c>
      <c r="D2118" s="76">
        <f>D2117*(BudgetsQTable[[#This Row],[lead]]=K2117)+(BudgetsQTable[[#This Row],[prop_id]]&lt;&gt;A2117)</f>
        <v>1</v>
      </c>
      <c r="E2118" s="77">
        <v>43005.63958333333</v>
      </c>
      <c r="F2118" s="78" t="s">
        <v>2868</v>
      </c>
      <c r="G2118" s="78" t="s">
        <v>2869</v>
      </c>
      <c r="H2118" s="78" t="s">
        <v>468</v>
      </c>
      <c r="I2118" s="76" t="s">
        <v>800</v>
      </c>
      <c r="J2118" s="76" t="s">
        <v>4505</v>
      </c>
      <c r="K2118" s="78" t="s">
        <v>2108</v>
      </c>
      <c r="L2118" s="7" t="str">
        <f>IF(BudgetsQTable[[#This Row],[pi_last_name]]=" ","",HYPERLINK("https://www.ejacket.nsf.gov/ej/showProposal.do?Continue=Y&amp;ID="&amp;BudgetsQTable[[#This Row],[prop_id]],BudgetsQTable[[#This Row],[prop_id]]))</f>
        <v>1763852</v>
      </c>
      <c r="M2118" s="78" t="s">
        <v>2109</v>
      </c>
      <c r="N2118" s="7" t="str">
        <f>IF(BudgetsQTable[[#This Row],[pi_last_name]]=" ","",HYPERLINK("mailto:"&amp;BudgetsQTable[[#This Row],[pi_email]]&amp;"&amp;subject=Your NSF Proposal:  "&amp;BudgetsQTable[[#This Row],[prop_id]],BudgetsQTable[[#This Row],[pi_email]]))</f>
        <v>chitta@asu.edu</v>
      </c>
      <c r="O2118" s="78" t="s">
        <v>534</v>
      </c>
      <c r="P2118" s="78"/>
      <c r="Q2118" s="78"/>
      <c r="R2118" s="79"/>
      <c r="S2118" s="79"/>
      <c r="T2118" s="79"/>
      <c r="U2118" s="80"/>
      <c r="V2118" s="78">
        <v>0</v>
      </c>
      <c r="W2118" s="78"/>
      <c r="X2118" s="11" t="str">
        <f ca="1">IF(ISBLANK(BudgetsQTable[[#This Row],[budg_seq_yr]]),"FY"&amp;fiscalyear,"FY"&amp;fiscalyear-1+BudgetsQTable[[#This Row],[budg_seq_yr]])</f>
        <v>FY18</v>
      </c>
      <c r="Y2118" s="79">
        <v>1199956</v>
      </c>
      <c r="Z2118" s="78" t="s">
        <v>2869</v>
      </c>
      <c r="AA2118" s="78" t="s">
        <v>468</v>
      </c>
      <c r="AB2118" s="76" t="s">
        <v>2821</v>
      </c>
      <c r="AC2118" s="78" t="s">
        <v>468</v>
      </c>
    </row>
    <row r="2119" spans="1:29" x14ac:dyDescent="0.35">
      <c r="A2119" s="10" t="s">
        <v>2108</v>
      </c>
      <c r="B2119" s="76" t="s">
        <v>2863</v>
      </c>
      <c r="C2119" s="76">
        <f>C2118+(BudgetsQTable[[#This Row],[lead]]&lt;&gt;K2118)</f>
        <v>262</v>
      </c>
      <c r="D2119" s="76">
        <f>D2118*(BudgetsQTable[[#This Row],[lead]]=K2118)+(BudgetsQTable[[#This Row],[prop_id]]&lt;&gt;A2118)</f>
        <v>1</v>
      </c>
      <c r="E2119" s="77">
        <v>43005.63958333333</v>
      </c>
      <c r="F2119" s="78" t="s">
        <v>2868</v>
      </c>
      <c r="G2119" s="78" t="s">
        <v>2869</v>
      </c>
      <c r="H2119" s="78" t="s">
        <v>468</v>
      </c>
      <c r="I2119" s="76" t="s">
        <v>800</v>
      </c>
      <c r="J2119" s="76" t="s">
        <v>753</v>
      </c>
      <c r="K2119" s="78" t="s">
        <v>2108</v>
      </c>
      <c r="L2119" s="7" t="str">
        <f>IF(BudgetsQTable[[#This Row],[pi_last_name]]=" ","",HYPERLINK("https://www.ejacket.nsf.gov/ej/showProposal.do?Continue=Y&amp;ID="&amp;BudgetsQTable[[#This Row],[prop_id]],BudgetsQTable[[#This Row],[prop_id]]))</f>
        <v/>
      </c>
      <c r="M2119" s="78" t="s">
        <v>753</v>
      </c>
      <c r="N2119" s="7" t="str">
        <f>IF(BudgetsQTable[[#This Row],[pi_last_name]]=" ","",HYPERLINK("mailto:"&amp;BudgetsQTable[[#This Row],[pi_email]]&amp;"&amp;subject=Your NSF Proposal:  "&amp;BudgetsQTable[[#This Row],[prop_id]],BudgetsQTable[[#This Row],[pi_email]]))</f>
        <v/>
      </c>
      <c r="O2119" s="78" t="s">
        <v>753</v>
      </c>
      <c r="P2119" s="78">
        <v>5</v>
      </c>
      <c r="Q2119" s="78">
        <v>5.0999999999999996</v>
      </c>
      <c r="R2119" s="79">
        <v>0</v>
      </c>
      <c r="S2119" s="79">
        <v>6500</v>
      </c>
      <c r="T2119" s="79">
        <v>0</v>
      </c>
      <c r="U2119" s="80">
        <v>403310</v>
      </c>
      <c r="V2119" s="78">
        <v>0</v>
      </c>
      <c r="W2119" s="78">
        <v>1</v>
      </c>
      <c r="X2119" s="11" t="str">
        <f ca="1">IF(ISBLANK(BudgetsQTable[[#This Row],[budg_seq_yr]]),"FY"&amp;fiscalyear,"FY"&amp;fiscalyear-1+BudgetsQTable[[#This Row],[budg_seq_yr]])</f>
        <v>FY18</v>
      </c>
      <c r="Y2119" s="79">
        <v>403310</v>
      </c>
      <c r="Z2119" s="78" t="s">
        <v>2869</v>
      </c>
      <c r="AA2119" s="78" t="s">
        <v>468</v>
      </c>
      <c r="AB2119" s="76" t="s">
        <v>2821</v>
      </c>
      <c r="AC2119" s="78" t="s">
        <v>468</v>
      </c>
    </row>
    <row r="2120" spans="1:29" x14ac:dyDescent="0.35">
      <c r="A2120" s="10" t="s">
        <v>2108</v>
      </c>
      <c r="B2120" s="76" t="s">
        <v>2863</v>
      </c>
      <c r="C2120" s="76">
        <f>C2119+(BudgetsQTable[[#This Row],[lead]]&lt;&gt;K2119)</f>
        <v>262</v>
      </c>
      <c r="D2120" s="76">
        <f>D2119*(BudgetsQTable[[#This Row],[lead]]=K2119)+(BudgetsQTable[[#This Row],[prop_id]]&lt;&gt;A2119)</f>
        <v>1</v>
      </c>
      <c r="E2120" s="77">
        <v>43005.63958333333</v>
      </c>
      <c r="F2120" s="78" t="s">
        <v>2868</v>
      </c>
      <c r="G2120" s="78" t="s">
        <v>2869</v>
      </c>
      <c r="H2120" s="78" t="s">
        <v>468</v>
      </c>
      <c r="I2120" s="76" t="s">
        <v>800</v>
      </c>
      <c r="J2120" s="76" t="s">
        <v>753</v>
      </c>
      <c r="K2120" s="78" t="s">
        <v>2108</v>
      </c>
      <c r="L2120" s="7" t="str">
        <f>IF(BudgetsQTable[[#This Row],[pi_last_name]]=" ","",HYPERLINK("https://www.ejacket.nsf.gov/ej/showProposal.do?Continue=Y&amp;ID="&amp;BudgetsQTable[[#This Row],[prop_id]],BudgetsQTable[[#This Row],[prop_id]]))</f>
        <v/>
      </c>
      <c r="M2120" s="78" t="s">
        <v>753</v>
      </c>
      <c r="N2120" s="7" t="str">
        <f>IF(BudgetsQTable[[#This Row],[pi_last_name]]=" ","",HYPERLINK("mailto:"&amp;BudgetsQTable[[#This Row],[pi_email]]&amp;"&amp;subject=Your NSF Proposal:  "&amp;BudgetsQTable[[#This Row],[prop_id]],BudgetsQTable[[#This Row],[pi_email]]))</f>
        <v/>
      </c>
      <c r="O2120" s="78" t="s">
        <v>753</v>
      </c>
      <c r="P2120" s="78">
        <v>5</v>
      </c>
      <c r="Q2120" s="78">
        <v>5.0999999999999996</v>
      </c>
      <c r="R2120" s="79">
        <v>0</v>
      </c>
      <c r="S2120" s="79">
        <v>6500</v>
      </c>
      <c r="T2120" s="79">
        <v>0</v>
      </c>
      <c r="U2120" s="80">
        <v>390403</v>
      </c>
      <c r="V2120" s="78">
        <v>0</v>
      </c>
      <c r="W2120" s="78">
        <v>2</v>
      </c>
      <c r="X2120" s="11" t="str">
        <f ca="1">IF(ISBLANK(BudgetsQTable[[#This Row],[budg_seq_yr]]),"FY"&amp;fiscalyear,"FY"&amp;fiscalyear-1+BudgetsQTable[[#This Row],[budg_seq_yr]])</f>
        <v>FY19</v>
      </c>
      <c r="Y2120" s="79">
        <v>390403</v>
      </c>
      <c r="Z2120" s="78" t="s">
        <v>2869</v>
      </c>
      <c r="AA2120" s="78" t="s">
        <v>468</v>
      </c>
      <c r="AB2120" s="76" t="s">
        <v>2821</v>
      </c>
      <c r="AC2120" s="78" t="s">
        <v>468</v>
      </c>
    </row>
    <row r="2121" spans="1:29" x14ac:dyDescent="0.35">
      <c r="A2121" s="10" t="s">
        <v>2108</v>
      </c>
      <c r="B2121" s="76" t="s">
        <v>2863</v>
      </c>
      <c r="C2121" s="76">
        <f>C2120+(BudgetsQTable[[#This Row],[lead]]&lt;&gt;K2120)</f>
        <v>262</v>
      </c>
      <c r="D2121" s="76">
        <f>D2120*(BudgetsQTable[[#This Row],[lead]]=K2120)+(BudgetsQTable[[#This Row],[prop_id]]&lt;&gt;A2120)</f>
        <v>1</v>
      </c>
      <c r="E2121" s="77">
        <v>43005.63958333333</v>
      </c>
      <c r="F2121" s="78" t="s">
        <v>2868</v>
      </c>
      <c r="G2121" s="78" t="s">
        <v>2869</v>
      </c>
      <c r="H2121" s="78" t="s">
        <v>468</v>
      </c>
      <c r="I2121" s="76" t="s">
        <v>800</v>
      </c>
      <c r="J2121" s="76" t="s">
        <v>753</v>
      </c>
      <c r="K2121" s="78" t="s">
        <v>2108</v>
      </c>
      <c r="L2121" s="7" t="str">
        <f>IF(BudgetsQTable[[#This Row],[pi_last_name]]=" ","",HYPERLINK("https://www.ejacket.nsf.gov/ej/showProposal.do?Continue=Y&amp;ID="&amp;BudgetsQTable[[#This Row],[prop_id]],BudgetsQTable[[#This Row],[prop_id]]))</f>
        <v/>
      </c>
      <c r="M2121" s="78" t="s">
        <v>753</v>
      </c>
      <c r="N2121" s="7" t="str">
        <f>IF(BudgetsQTable[[#This Row],[pi_last_name]]=" ","",HYPERLINK("mailto:"&amp;BudgetsQTable[[#This Row],[pi_email]]&amp;"&amp;subject=Your NSF Proposal:  "&amp;BudgetsQTable[[#This Row],[prop_id]],BudgetsQTable[[#This Row],[pi_email]]))</f>
        <v/>
      </c>
      <c r="O2121" s="78" t="s">
        <v>753</v>
      </c>
      <c r="P2121" s="78">
        <v>5</v>
      </c>
      <c r="Q2121" s="78">
        <v>5.0999999999999996</v>
      </c>
      <c r="R2121" s="79">
        <v>0</v>
      </c>
      <c r="S2121" s="79">
        <v>6500</v>
      </c>
      <c r="T2121" s="79">
        <v>0</v>
      </c>
      <c r="U2121" s="80">
        <v>406243</v>
      </c>
      <c r="V2121" s="78">
        <v>0</v>
      </c>
      <c r="W2121" s="78">
        <v>3</v>
      </c>
      <c r="X2121" s="11" t="str">
        <f ca="1">IF(ISBLANK(BudgetsQTable[[#This Row],[budg_seq_yr]]),"FY"&amp;fiscalyear,"FY"&amp;fiscalyear-1+BudgetsQTable[[#This Row],[budg_seq_yr]])</f>
        <v>FY20</v>
      </c>
      <c r="Y2121" s="79">
        <v>406243</v>
      </c>
      <c r="Z2121" s="78" t="s">
        <v>2869</v>
      </c>
      <c r="AA2121" s="78" t="s">
        <v>468</v>
      </c>
      <c r="AB2121" s="76" t="s">
        <v>2821</v>
      </c>
      <c r="AC2121" s="78" t="s">
        <v>468</v>
      </c>
    </row>
    <row r="2122" spans="1:29" x14ac:dyDescent="0.35">
      <c r="A2122" s="10" t="s">
        <v>2111</v>
      </c>
      <c r="B2122" s="76" t="s">
        <v>2863</v>
      </c>
      <c r="C2122" s="76">
        <f>C2121+(BudgetsQTable[[#This Row],[lead]]&lt;&gt;K2121)</f>
        <v>263</v>
      </c>
      <c r="D2122" s="76">
        <f>D2121*(BudgetsQTable[[#This Row],[lead]]=K2121)+(BudgetsQTable[[#This Row],[prop_id]]&lt;&gt;A2121)</f>
        <v>1</v>
      </c>
      <c r="E2122" s="77">
        <v>43005.640277777777</v>
      </c>
      <c r="F2122" s="78" t="s">
        <v>2817</v>
      </c>
      <c r="G2122" s="78" t="s">
        <v>2818</v>
      </c>
      <c r="H2122" s="78" t="s">
        <v>476</v>
      </c>
      <c r="I2122" s="76" t="s">
        <v>765</v>
      </c>
      <c r="J2122" s="76" t="s">
        <v>4509</v>
      </c>
      <c r="K2122" s="78" t="s">
        <v>2111</v>
      </c>
      <c r="L2122" s="7" t="str">
        <f>IF(BudgetsQTable[[#This Row],[pi_last_name]]=" ","",HYPERLINK("https://www.ejacket.nsf.gov/ej/showProposal.do?Continue=Y&amp;ID="&amp;BudgetsQTable[[#This Row],[prop_id]],BudgetsQTable[[#This Row],[prop_id]]))</f>
        <v>1763853</v>
      </c>
      <c r="M2122" s="78" t="s">
        <v>2112</v>
      </c>
      <c r="N2122" s="7" t="str">
        <f>IF(BudgetsQTable[[#This Row],[pi_last_name]]=" ","",HYPERLINK("mailto:"&amp;BudgetsQTable[[#This Row],[pi_email]]&amp;"&amp;subject=Your NSF Proposal:  "&amp;BudgetsQTable[[#This Row],[prop_id]],BudgetsQTable[[#This Row],[pi_email]]))</f>
        <v>umut@cs.cmu.edu</v>
      </c>
      <c r="O2122" s="78" t="s">
        <v>542</v>
      </c>
      <c r="P2122" s="78"/>
      <c r="Q2122" s="78"/>
      <c r="R2122" s="79"/>
      <c r="S2122" s="79"/>
      <c r="T2122" s="79"/>
      <c r="U2122" s="80"/>
      <c r="V2122" s="78">
        <v>0</v>
      </c>
      <c r="W2122" s="78"/>
      <c r="X2122" s="11" t="str">
        <f ca="1">IF(ISBLANK(BudgetsQTable[[#This Row],[budg_seq_yr]]),"FY"&amp;fiscalyear,"FY"&amp;fiscalyear-1+BudgetsQTable[[#This Row],[budg_seq_yr]])</f>
        <v>FY18</v>
      </c>
      <c r="Y2122" s="79">
        <v>1199721</v>
      </c>
      <c r="Z2122" s="78" t="s">
        <v>2818</v>
      </c>
      <c r="AA2122" s="78" t="s">
        <v>476</v>
      </c>
      <c r="AB2122" s="76" t="s">
        <v>2821</v>
      </c>
      <c r="AC2122" s="78" t="s">
        <v>3279</v>
      </c>
    </row>
    <row r="2123" spans="1:29" x14ac:dyDescent="0.35">
      <c r="A2123" s="10" t="s">
        <v>2111</v>
      </c>
      <c r="B2123" s="76" t="s">
        <v>2863</v>
      </c>
      <c r="C2123" s="76">
        <f>C2122+(BudgetsQTable[[#This Row],[lead]]&lt;&gt;K2122)</f>
        <v>263</v>
      </c>
      <c r="D2123" s="76">
        <f>D2122*(BudgetsQTable[[#This Row],[lead]]=K2122)+(BudgetsQTable[[#This Row],[prop_id]]&lt;&gt;A2122)</f>
        <v>1</v>
      </c>
      <c r="E2123" s="77">
        <v>43005.640277777777</v>
      </c>
      <c r="F2123" s="78" t="s">
        <v>2817</v>
      </c>
      <c r="G2123" s="78" t="s">
        <v>2818</v>
      </c>
      <c r="H2123" s="78" t="s">
        <v>476</v>
      </c>
      <c r="I2123" s="76" t="s">
        <v>765</v>
      </c>
      <c r="J2123" s="76" t="s">
        <v>753</v>
      </c>
      <c r="K2123" s="78" t="s">
        <v>2111</v>
      </c>
      <c r="L2123" s="7" t="str">
        <f>IF(BudgetsQTable[[#This Row],[pi_last_name]]=" ","",HYPERLINK("https://www.ejacket.nsf.gov/ej/showProposal.do?Continue=Y&amp;ID="&amp;BudgetsQTable[[#This Row],[prop_id]],BudgetsQTable[[#This Row],[prop_id]]))</f>
        <v/>
      </c>
      <c r="M2123" s="78" t="s">
        <v>753</v>
      </c>
      <c r="N2123" s="7" t="str">
        <f>IF(BudgetsQTable[[#This Row],[pi_last_name]]=" ","",HYPERLINK("mailto:"&amp;BudgetsQTable[[#This Row],[pi_email]]&amp;"&amp;subject=Your NSF Proposal:  "&amp;BudgetsQTable[[#This Row],[prop_id]],BudgetsQTable[[#This Row],[pi_email]]))</f>
        <v/>
      </c>
      <c r="O2123" s="78" t="s">
        <v>753</v>
      </c>
      <c r="P2123" s="78">
        <v>2</v>
      </c>
      <c r="Q2123" s="78">
        <v>2</v>
      </c>
      <c r="R2123" s="79">
        <v>0</v>
      </c>
      <c r="S2123" s="79">
        <v>3319</v>
      </c>
      <c r="T2123" s="79">
        <v>0</v>
      </c>
      <c r="U2123" s="80">
        <v>286592</v>
      </c>
      <c r="V2123" s="78">
        <v>0</v>
      </c>
      <c r="W2123" s="78">
        <v>1</v>
      </c>
      <c r="X2123" s="11" t="str">
        <f ca="1">IF(ISBLANK(BudgetsQTable[[#This Row],[budg_seq_yr]]),"FY"&amp;fiscalyear,"FY"&amp;fiscalyear-1+BudgetsQTable[[#This Row],[budg_seq_yr]])</f>
        <v>FY18</v>
      </c>
      <c r="Y2123" s="79">
        <v>286592</v>
      </c>
      <c r="Z2123" s="78" t="s">
        <v>2818</v>
      </c>
      <c r="AA2123" s="78" t="s">
        <v>476</v>
      </c>
      <c r="AB2123" s="76" t="s">
        <v>2821</v>
      </c>
      <c r="AC2123" s="78" t="s">
        <v>3279</v>
      </c>
    </row>
    <row r="2124" spans="1:29" x14ac:dyDescent="0.35">
      <c r="A2124" s="10" t="s">
        <v>2111</v>
      </c>
      <c r="B2124" s="76" t="s">
        <v>2863</v>
      </c>
      <c r="C2124" s="76">
        <f>C2123+(BudgetsQTable[[#This Row],[lead]]&lt;&gt;K2123)</f>
        <v>263</v>
      </c>
      <c r="D2124" s="76">
        <f>D2123*(BudgetsQTable[[#This Row],[lead]]=K2123)+(BudgetsQTable[[#This Row],[prop_id]]&lt;&gt;A2123)</f>
        <v>1</v>
      </c>
      <c r="E2124" s="77">
        <v>43005.640277777777</v>
      </c>
      <c r="F2124" s="78" t="s">
        <v>2817</v>
      </c>
      <c r="G2124" s="78" t="s">
        <v>2818</v>
      </c>
      <c r="H2124" s="78" t="s">
        <v>476</v>
      </c>
      <c r="I2124" s="76" t="s">
        <v>765</v>
      </c>
      <c r="J2124" s="76" t="s">
        <v>753</v>
      </c>
      <c r="K2124" s="78" t="s">
        <v>2111</v>
      </c>
      <c r="L2124" s="7" t="str">
        <f>IF(BudgetsQTable[[#This Row],[pi_last_name]]=" ","",HYPERLINK("https://www.ejacket.nsf.gov/ej/showProposal.do?Continue=Y&amp;ID="&amp;BudgetsQTable[[#This Row],[prop_id]],BudgetsQTable[[#This Row],[prop_id]]))</f>
        <v/>
      </c>
      <c r="M2124" s="78" t="s">
        <v>753</v>
      </c>
      <c r="N2124" s="7" t="str">
        <f>IF(BudgetsQTable[[#This Row],[pi_last_name]]=" ","",HYPERLINK("mailto:"&amp;BudgetsQTable[[#This Row],[pi_email]]&amp;"&amp;subject=Your NSF Proposal:  "&amp;BudgetsQTable[[#This Row],[prop_id]],BudgetsQTable[[#This Row],[pi_email]]))</f>
        <v/>
      </c>
      <c r="O2124" s="78" t="s">
        <v>753</v>
      </c>
      <c r="P2124" s="78">
        <v>2</v>
      </c>
      <c r="Q2124" s="78">
        <v>2</v>
      </c>
      <c r="R2124" s="79">
        <v>0</v>
      </c>
      <c r="S2124" s="79">
        <v>3419</v>
      </c>
      <c r="T2124" s="79">
        <v>0</v>
      </c>
      <c r="U2124" s="80">
        <v>295427</v>
      </c>
      <c r="V2124" s="78">
        <v>0</v>
      </c>
      <c r="W2124" s="78">
        <v>2</v>
      </c>
      <c r="X2124" s="11" t="str">
        <f ca="1">IF(ISBLANK(BudgetsQTable[[#This Row],[budg_seq_yr]]),"FY"&amp;fiscalyear,"FY"&amp;fiscalyear-1+BudgetsQTable[[#This Row],[budg_seq_yr]])</f>
        <v>FY19</v>
      </c>
      <c r="Y2124" s="79">
        <v>295427</v>
      </c>
      <c r="Z2124" s="78" t="s">
        <v>2818</v>
      </c>
      <c r="AA2124" s="78" t="s">
        <v>476</v>
      </c>
      <c r="AB2124" s="76" t="s">
        <v>2821</v>
      </c>
      <c r="AC2124" s="78" t="s">
        <v>3279</v>
      </c>
    </row>
    <row r="2125" spans="1:29" x14ac:dyDescent="0.35">
      <c r="A2125" s="10" t="s">
        <v>2111</v>
      </c>
      <c r="B2125" s="76" t="s">
        <v>2863</v>
      </c>
      <c r="C2125" s="76">
        <f>C2124+(BudgetsQTable[[#This Row],[lead]]&lt;&gt;K2124)</f>
        <v>263</v>
      </c>
      <c r="D2125" s="76">
        <f>D2124*(BudgetsQTable[[#This Row],[lead]]=K2124)+(BudgetsQTable[[#This Row],[prop_id]]&lt;&gt;A2124)</f>
        <v>1</v>
      </c>
      <c r="E2125" s="77">
        <v>43005.640277777777</v>
      </c>
      <c r="F2125" s="78" t="s">
        <v>2817</v>
      </c>
      <c r="G2125" s="78" t="s">
        <v>2818</v>
      </c>
      <c r="H2125" s="78" t="s">
        <v>476</v>
      </c>
      <c r="I2125" s="76" t="s">
        <v>765</v>
      </c>
      <c r="J2125" s="76" t="s">
        <v>753</v>
      </c>
      <c r="K2125" s="78" t="s">
        <v>2111</v>
      </c>
      <c r="L2125" s="7" t="str">
        <f>IF(BudgetsQTable[[#This Row],[pi_last_name]]=" ","",HYPERLINK("https://www.ejacket.nsf.gov/ej/showProposal.do?Continue=Y&amp;ID="&amp;BudgetsQTable[[#This Row],[prop_id]],BudgetsQTable[[#This Row],[prop_id]]))</f>
        <v/>
      </c>
      <c r="M2125" s="78" t="s">
        <v>753</v>
      </c>
      <c r="N2125" s="7" t="str">
        <f>IF(BudgetsQTable[[#This Row],[pi_last_name]]=" ","",HYPERLINK("mailto:"&amp;BudgetsQTable[[#This Row],[pi_email]]&amp;"&amp;subject=Your NSF Proposal:  "&amp;BudgetsQTable[[#This Row],[prop_id]],BudgetsQTable[[#This Row],[pi_email]]))</f>
        <v/>
      </c>
      <c r="O2125" s="78" t="s">
        <v>753</v>
      </c>
      <c r="P2125" s="78">
        <v>2</v>
      </c>
      <c r="Q2125" s="78">
        <v>2</v>
      </c>
      <c r="R2125" s="79">
        <v>0</v>
      </c>
      <c r="S2125" s="79">
        <v>3522</v>
      </c>
      <c r="T2125" s="79">
        <v>0</v>
      </c>
      <c r="U2125" s="80">
        <v>304291</v>
      </c>
      <c r="V2125" s="78">
        <v>0</v>
      </c>
      <c r="W2125" s="78">
        <v>3</v>
      </c>
      <c r="X2125" s="11" t="str">
        <f ca="1">IF(ISBLANK(BudgetsQTable[[#This Row],[budg_seq_yr]]),"FY"&amp;fiscalyear,"FY"&amp;fiscalyear-1+BudgetsQTable[[#This Row],[budg_seq_yr]])</f>
        <v>FY20</v>
      </c>
      <c r="Y2125" s="79">
        <v>304291</v>
      </c>
      <c r="Z2125" s="78" t="s">
        <v>2818</v>
      </c>
      <c r="AA2125" s="78" t="s">
        <v>476</v>
      </c>
      <c r="AB2125" s="76" t="s">
        <v>2821</v>
      </c>
      <c r="AC2125" s="78" t="s">
        <v>3279</v>
      </c>
    </row>
    <row r="2126" spans="1:29" x14ac:dyDescent="0.35">
      <c r="A2126" s="10" t="s">
        <v>2111</v>
      </c>
      <c r="B2126" s="76" t="s">
        <v>2863</v>
      </c>
      <c r="C2126" s="76">
        <f>C2125+(BudgetsQTable[[#This Row],[lead]]&lt;&gt;K2125)</f>
        <v>263</v>
      </c>
      <c r="D2126" s="76">
        <f>D2125*(BudgetsQTable[[#This Row],[lead]]=K2125)+(BudgetsQTable[[#This Row],[prop_id]]&lt;&gt;A2125)</f>
        <v>1</v>
      </c>
      <c r="E2126" s="77">
        <v>43005.640277777777</v>
      </c>
      <c r="F2126" s="78" t="s">
        <v>2817</v>
      </c>
      <c r="G2126" s="78" t="s">
        <v>2818</v>
      </c>
      <c r="H2126" s="78" t="s">
        <v>476</v>
      </c>
      <c r="I2126" s="76" t="s">
        <v>765</v>
      </c>
      <c r="J2126" s="76" t="s">
        <v>753</v>
      </c>
      <c r="K2126" s="78" t="s">
        <v>2111</v>
      </c>
      <c r="L2126" s="7" t="str">
        <f>IF(BudgetsQTable[[#This Row],[pi_last_name]]=" ","",HYPERLINK("https://www.ejacket.nsf.gov/ej/showProposal.do?Continue=Y&amp;ID="&amp;BudgetsQTable[[#This Row],[prop_id]],BudgetsQTable[[#This Row],[prop_id]]))</f>
        <v/>
      </c>
      <c r="M2126" s="78" t="s">
        <v>753</v>
      </c>
      <c r="N2126" s="7" t="str">
        <f>IF(BudgetsQTable[[#This Row],[pi_last_name]]=" ","",HYPERLINK("mailto:"&amp;BudgetsQTable[[#This Row],[pi_email]]&amp;"&amp;subject=Your NSF Proposal:  "&amp;BudgetsQTable[[#This Row],[prop_id]],BudgetsQTable[[#This Row],[pi_email]]))</f>
        <v/>
      </c>
      <c r="O2126" s="78" t="s">
        <v>753</v>
      </c>
      <c r="P2126" s="78">
        <v>2</v>
      </c>
      <c r="Q2126" s="78">
        <v>2</v>
      </c>
      <c r="R2126" s="79">
        <v>0</v>
      </c>
      <c r="S2126" s="79">
        <v>3628</v>
      </c>
      <c r="T2126" s="79">
        <v>0</v>
      </c>
      <c r="U2126" s="80">
        <v>313411</v>
      </c>
      <c r="V2126" s="78">
        <v>0</v>
      </c>
      <c r="W2126" s="78">
        <v>4</v>
      </c>
      <c r="X2126" s="11" t="str">
        <f ca="1">IF(ISBLANK(BudgetsQTable[[#This Row],[budg_seq_yr]]),"FY"&amp;fiscalyear,"FY"&amp;fiscalyear-1+BudgetsQTable[[#This Row],[budg_seq_yr]])</f>
        <v>FY21</v>
      </c>
      <c r="Y2126" s="79">
        <v>313411</v>
      </c>
      <c r="Z2126" s="78" t="s">
        <v>2818</v>
      </c>
      <c r="AA2126" s="78" t="s">
        <v>476</v>
      </c>
      <c r="AB2126" s="76" t="s">
        <v>2821</v>
      </c>
      <c r="AC2126" s="78" t="s">
        <v>3279</v>
      </c>
    </row>
    <row r="2127" spans="1:29" x14ac:dyDescent="0.35">
      <c r="A2127" s="10" t="s">
        <v>2123</v>
      </c>
      <c r="B2127" s="76" t="s">
        <v>2863</v>
      </c>
      <c r="C2127" s="76">
        <f>C2126+(BudgetsQTable[[#This Row],[lead]]&lt;&gt;K2126)</f>
        <v>264</v>
      </c>
      <c r="D2127" s="76">
        <f>D2126*(BudgetsQTable[[#This Row],[lead]]=K2126)+(BudgetsQTable[[#This Row],[prop_id]]&lt;&gt;A2126)</f>
        <v>1</v>
      </c>
      <c r="E2127" s="77">
        <v>43005.640277777777</v>
      </c>
      <c r="F2127" s="78" t="s">
        <v>2817</v>
      </c>
      <c r="G2127" s="78" t="s">
        <v>2818</v>
      </c>
      <c r="H2127" s="78" t="s">
        <v>474</v>
      </c>
      <c r="I2127" s="76" t="s">
        <v>1201</v>
      </c>
      <c r="J2127" s="76" t="s">
        <v>4511</v>
      </c>
      <c r="K2127" s="78" t="s">
        <v>2123</v>
      </c>
      <c r="L2127" s="7" t="str">
        <f>IF(BudgetsQTable[[#This Row],[pi_last_name]]=" ","",HYPERLINK("https://www.ejacket.nsf.gov/ej/showProposal.do?Continue=Y&amp;ID="&amp;BudgetsQTable[[#This Row],[prop_id]],BudgetsQTable[[#This Row],[prop_id]]))</f>
        <v>1763854</v>
      </c>
      <c r="M2127" s="78" t="s">
        <v>2124</v>
      </c>
      <c r="N2127" s="7" t="str">
        <f>IF(BudgetsQTable[[#This Row],[pi_last_name]]=" ","",HYPERLINK("mailto:"&amp;BudgetsQTable[[#This Row],[pi_email]]&amp;"&amp;subject=Your NSF Proposal:  "&amp;BudgetsQTable[[#This Row],[prop_id]],BudgetsQTable[[#This Row],[pi_email]]))</f>
        <v>gww@mit.edu</v>
      </c>
      <c r="O2127" s="78" t="s">
        <v>586</v>
      </c>
      <c r="P2127" s="78"/>
      <c r="Q2127" s="78"/>
      <c r="R2127" s="79"/>
      <c r="S2127" s="79"/>
      <c r="T2127" s="79"/>
      <c r="U2127" s="80"/>
      <c r="V2127" s="78">
        <v>0</v>
      </c>
      <c r="W2127" s="78"/>
      <c r="X2127" s="11" t="str">
        <f ca="1">IF(ISBLANK(BudgetsQTable[[#This Row],[budg_seq_yr]]),"FY"&amp;fiscalyear,"FY"&amp;fiscalyear-1+BudgetsQTable[[#This Row],[budg_seq_yr]])</f>
        <v>FY18</v>
      </c>
      <c r="Y2127" s="79">
        <v>1186164</v>
      </c>
      <c r="Z2127" s="78" t="s">
        <v>2818</v>
      </c>
      <c r="AA2127" s="78" t="s">
        <v>474</v>
      </c>
      <c r="AB2127" s="76" t="s">
        <v>2821</v>
      </c>
      <c r="AC2127" s="78"/>
    </row>
    <row r="2128" spans="1:29" x14ac:dyDescent="0.35">
      <c r="A2128" s="10" t="s">
        <v>2123</v>
      </c>
      <c r="B2128" s="76" t="s">
        <v>2863</v>
      </c>
      <c r="C2128" s="76">
        <f>C2127+(BudgetsQTable[[#This Row],[lead]]&lt;&gt;K2127)</f>
        <v>264</v>
      </c>
      <c r="D2128" s="76">
        <f>D2127*(BudgetsQTable[[#This Row],[lead]]=K2127)+(BudgetsQTable[[#This Row],[prop_id]]&lt;&gt;A2127)</f>
        <v>1</v>
      </c>
      <c r="E2128" s="77">
        <v>43005.640277777777</v>
      </c>
      <c r="F2128" s="78" t="s">
        <v>2817</v>
      </c>
      <c r="G2128" s="78" t="s">
        <v>2818</v>
      </c>
      <c r="H2128" s="78" t="s">
        <v>474</v>
      </c>
      <c r="I2128" s="76" t="s">
        <v>1201</v>
      </c>
      <c r="J2128" s="76" t="s">
        <v>753</v>
      </c>
      <c r="K2128" s="78" t="s">
        <v>2123</v>
      </c>
      <c r="L2128" s="7" t="str">
        <f>IF(BudgetsQTable[[#This Row],[pi_last_name]]=" ","",HYPERLINK("https://www.ejacket.nsf.gov/ej/showProposal.do?Continue=Y&amp;ID="&amp;BudgetsQTable[[#This Row],[prop_id]],BudgetsQTable[[#This Row],[prop_id]]))</f>
        <v/>
      </c>
      <c r="M2128" s="78" t="s">
        <v>753</v>
      </c>
      <c r="N2128" s="7" t="str">
        <f>IF(BudgetsQTable[[#This Row],[pi_last_name]]=" ","",HYPERLINK("mailto:"&amp;BudgetsQTable[[#This Row],[pi_email]]&amp;"&amp;subject=Your NSF Proposal:  "&amp;BudgetsQTable[[#This Row],[prop_id]],BudgetsQTable[[#This Row],[pi_email]]))</f>
        <v/>
      </c>
      <c r="O2128" s="78" t="s">
        <v>753</v>
      </c>
      <c r="P2128" s="78">
        <v>2</v>
      </c>
      <c r="Q2128" s="78">
        <v>1.2</v>
      </c>
      <c r="R2128" s="79">
        <v>0</v>
      </c>
      <c r="S2128" s="79">
        <v>0</v>
      </c>
      <c r="T2128" s="79">
        <v>0</v>
      </c>
      <c r="U2128" s="80">
        <v>281016</v>
      </c>
      <c r="V2128" s="78">
        <v>0</v>
      </c>
      <c r="W2128" s="78">
        <v>1</v>
      </c>
      <c r="X2128" s="11" t="str">
        <f ca="1">IF(ISBLANK(BudgetsQTable[[#This Row],[budg_seq_yr]]),"FY"&amp;fiscalyear,"FY"&amp;fiscalyear-1+BudgetsQTable[[#This Row],[budg_seq_yr]])</f>
        <v>FY18</v>
      </c>
      <c r="Y2128" s="79">
        <v>281016</v>
      </c>
      <c r="Z2128" s="78" t="s">
        <v>2818</v>
      </c>
      <c r="AA2128" s="78" t="s">
        <v>474</v>
      </c>
      <c r="AB2128" s="76" t="s">
        <v>2821</v>
      </c>
      <c r="AC2128" s="78"/>
    </row>
    <row r="2129" spans="1:29" x14ac:dyDescent="0.35">
      <c r="A2129" s="10" t="s">
        <v>2123</v>
      </c>
      <c r="B2129" s="76" t="s">
        <v>2863</v>
      </c>
      <c r="C2129" s="76">
        <f>C2128+(BudgetsQTable[[#This Row],[lead]]&lt;&gt;K2128)</f>
        <v>264</v>
      </c>
      <c r="D2129" s="76">
        <f>D2128*(BudgetsQTable[[#This Row],[lead]]=K2128)+(BudgetsQTable[[#This Row],[prop_id]]&lt;&gt;A2128)</f>
        <v>1</v>
      </c>
      <c r="E2129" s="77">
        <v>43005.640277777777</v>
      </c>
      <c r="F2129" s="78" t="s">
        <v>2817</v>
      </c>
      <c r="G2129" s="78" t="s">
        <v>2818</v>
      </c>
      <c r="H2129" s="78" t="s">
        <v>474</v>
      </c>
      <c r="I2129" s="76" t="s">
        <v>1201</v>
      </c>
      <c r="J2129" s="76" t="s">
        <v>753</v>
      </c>
      <c r="K2129" s="78" t="s">
        <v>2123</v>
      </c>
      <c r="L2129" s="7" t="str">
        <f>IF(BudgetsQTable[[#This Row],[pi_last_name]]=" ","",HYPERLINK("https://www.ejacket.nsf.gov/ej/showProposal.do?Continue=Y&amp;ID="&amp;BudgetsQTable[[#This Row],[prop_id]],BudgetsQTable[[#This Row],[prop_id]]))</f>
        <v/>
      </c>
      <c r="M2129" s="78" t="s">
        <v>753</v>
      </c>
      <c r="N2129" s="7" t="str">
        <f>IF(BudgetsQTable[[#This Row],[pi_last_name]]=" ","",HYPERLINK("mailto:"&amp;BudgetsQTable[[#This Row],[pi_email]]&amp;"&amp;subject=Your NSF Proposal:  "&amp;BudgetsQTable[[#This Row],[prop_id]],BudgetsQTable[[#This Row],[pi_email]]))</f>
        <v/>
      </c>
      <c r="O2129" s="78" t="s">
        <v>753</v>
      </c>
      <c r="P2129" s="78">
        <v>2</v>
      </c>
      <c r="Q2129" s="78">
        <v>1.2</v>
      </c>
      <c r="R2129" s="79">
        <v>0</v>
      </c>
      <c r="S2129" s="79">
        <v>0</v>
      </c>
      <c r="T2129" s="79">
        <v>0</v>
      </c>
      <c r="U2129" s="80">
        <v>291096</v>
      </c>
      <c r="V2129" s="78">
        <v>0</v>
      </c>
      <c r="W2129" s="78">
        <v>2</v>
      </c>
      <c r="X2129" s="11" t="str">
        <f ca="1">IF(ISBLANK(BudgetsQTable[[#This Row],[budg_seq_yr]]),"FY"&amp;fiscalyear,"FY"&amp;fiscalyear-1+BudgetsQTable[[#This Row],[budg_seq_yr]])</f>
        <v>FY19</v>
      </c>
      <c r="Y2129" s="79">
        <v>291096</v>
      </c>
      <c r="Z2129" s="78" t="s">
        <v>2818</v>
      </c>
      <c r="AA2129" s="78" t="s">
        <v>474</v>
      </c>
      <c r="AB2129" s="76" t="s">
        <v>2821</v>
      </c>
      <c r="AC2129" s="78"/>
    </row>
    <row r="2130" spans="1:29" x14ac:dyDescent="0.35">
      <c r="A2130" s="10" t="s">
        <v>2123</v>
      </c>
      <c r="B2130" s="76" t="s">
        <v>2863</v>
      </c>
      <c r="C2130" s="76">
        <f>C2129+(BudgetsQTable[[#This Row],[lead]]&lt;&gt;K2129)</f>
        <v>264</v>
      </c>
      <c r="D2130" s="76">
        <f>D2129*(BudgetsQTable[[#This Row],[lead]]=K2129)+(BudgetsQTable[[#This Row],[prop_id]]&lt;&gt;A2129)</f>
        <v>1</v>
      </c>
      <c r="E2130" s="77">
        <v>43005.640277777777</v>
      </c>
      <c r="F2130" s="78" t="s">
        <v>2817</v>
      </c>
      <c r="G2130" s="78" t="s">
        <v>2818</v>
      </c>
      <c r="H2130" s="78" t="s">
        <v>474</v>
      </c>
      <c r="I2130" s="76" t="s">
        <v>1201</v>
      </c>
      <c r="J2130" s="76" t="s">
        <v>753</v>
      </c>
      <c r="K2130" s="78" t="s">
        <v>2123</v>
      </c>
      <c r="L2130" s="7" t="str">
        <f>IF(BudgetsQTable[[#This Row],[pi_last_name]]=" ","",HYPERLINK("https://www.ejacket.nsf.gov/ej/showProposal.do?Continue=Y&amp;ID="&amp;BudgetsQTable[[#This Row],[prop_id]],BudgetsQTable[[#This Row],[prop_id]]))</f>
        <v/>
      </c>
      <c r="M2130" s="78" t="s">
        <v>753</v>
      </c>
      <c r="N2130" s="7" t="str">
        <f>IF(BudgetsQTable[[#This Row],[pi_last_name]]=" ","",HYPERLINK("mailto:"&amp;BudgetsQTable[[#This Row],[pi_email]]&amp;"&amp;subject=Your NSF Proposal:  "&amp;BudgetsQTable[[#This Row],[prop_id]],BudgetsQTable[[#This Row],[pi_email]]))</f>
        <v/>
      </c>
      <c r="O2130" s="78" t="s">
        <v>753</v>
      </c>
      <c r="P2130" s="78">
        <v>2</v>
      </c>
      <c r="Q2130" s="78">
        <v>1.2</v>
      </c>
      <c r="R2130" s="79">
        <v>0</v>
      </c>
      <c r="S2130" s="79">
        <v>0</v>
      </c>
      <c r="T2130" s="79">
        <v>0</v>
      </c>
      <c r="U2130" s="80">
        <v>301576</v>
      </c>
      <c r="V2130" s="78">
        <v>0</v>
      </c>
      <c r="W2130" s="78">
        <v>3</v>
      </c>
      <c r="X2130" s="11" t="str">
        <f ca="1">IF(ISBLANK(BudgetsQTable[[#This Row],[budg_seq_yr]]),"FY"&amp;fiscalyear,"FY"&amp;fiscalyear-1+BudgetsQTable[[#This Row],[budg_seq_yr]])</f>
        <v>FY20</v>
      </c>
      <c r="Y2130" s="79">
        <v>301576</v>
      </c>
      <c r="Z2130" s="78" t="s">
        <v>2818</v>
      </c>
      <c r="AA2130" s="78" t="s">
        <v>474</v>
      </c>
      <c r="AB2130" s="76" t="s">
        <v>2821</v>
      </c>
      <c r="AC2130" s="78"/>
    </row>
    <row r="2131" spans="1:29" x14ac:dyDescent="0.35">
      <c r="A2131" s="10" t="s">
        <v>2123</v>
      </c>
      <c r="B2131" s="76" t="s">
        <v>2863</v>
      </c>
      <c r="C2131" s="76">
        <f>C2130+(BudgetsQTable[[#This Row],[lead]]&lt;&gt;K2130)</f>
        <v>264</v>
      </c>
      <c r="D2131" s="76">
        <f>D2130*(BudgetsQTable[[#This Row],[lead]]=K2130)+(BudgetsQTable[[#This Row],[prop_id]]&lt;&gt;A2130)</f>
        <v>1</v>
      </c>
      <c r="E2131" s="77">
        <v>43005.640277777777</v>
      </c>
      <c r="F2131" s="78" t="s">
        <v>2817</v>
      </c>
      <c r="G2131" s="78" t="s">
        <v>2818</v>
      </c>
      <c r="H2131" s="78" t="s">
        <v>474</v>
      </c>
      <c r="I2131" s="76" t="s">
        <v>1201</v>
      </c>
      <c r="J2131" s="76" t="s">
        <v>753</v>
      </c>
      <c r="K2131" s="78" t="s">
        <v>2123</v>
      </c>
      <c r="L2131" s="7" t="str">
        <f>IF(BudgetsQTable[[#This Row],[pi_last_name]]=" ","",HYPERLINK("https://www.ejacket.nsf.gov/ej/showProposal.do?Continue=Y&amp;ID="&amp;BudgetsQTable[[#This Row],[prop_id]],BudgetsQTable[[#This Row],[prop_id]]))</f>
        <v/>
      </c>
      <c r="M2131" s="78" t="s">
        <v>753</v>
      </c>
      <c r="N2131" s="7" t="str">
        <f>IF(BudgetsQTable[[#This Row],[pi_last_name]]=" ","",HYPERLINK("mailto:"&amp;BudgetsQTable[[#This Row],[pi_email]]&amp;"&amp;subject=Your NSF Proposal:  "&amp;BudgetsQTable[[#This Row],[prop_id]],BudgetsQTable[[#This Row],[pi_email]]))</f>
        <v/>
      </c>
      <c r="O2131" s="78" t="s">
        <v>753</v>
      </c>
      <c r="P2131" s="78">
        <v>2</v>
      </c>
      <c r="Q2131" s="78">
        <v>1.2</v>
      </c>
      <c r="R2131" s="79">
        <v>0</v>
      </c>
      <c r="S2131" s="79">
        <v>0</v>
      </c>
      <c r="T2131" s="79">
        <v>0</v>
      </c>
      <c r="U2131" s="80">
        <v>312476</v>
      </c>
      <c r="V2131" s="78">
        <v>0</v>
      </c>
      <c r="W2131" s="78">
        <v>4</v>
      </c>
      <c r="X2131" s="11" t="str">
        <f ca="1">IF(ISBLANK(BudgetsQTable[[#This Row],[budg_seq_yr]]),"FY"&amp;fiscalyear,"FY"&amp;fiscalyear-1+BudgetsQTable[[#This Row],[budg_seq_yr]])</f>
        <v>FY21</v>
      </c>
      <c r="Y2131" s="79">
        <v>312476</v>
      </c>
      <c r="Z2131" s="78" t="s">
        <v>2818</v>
      </c>
      <c r="AA2131" s="78" t="s">
        <v>474</v>
      </c>
      <c r="AB2131" s="76" t="s">
        <v>2821</v>
      </c>
      <c r="AC2131" s="78"/>
    </row>
    <row r="2132" spans="1:29" x14ac:dyDescent="0.35">
      <c r="A2132" s="10" t="s">
        <v>2126</v>
      </c>
      <c r="B2132" s="76" t="s">
        <v>2863</v>
      </c>
      <c r="C2132" s="76">
        <f>C2131+(BudgetsQTable[[#This Row],[lead]]&lt;&gt;K2131)</f>
        <v>265</v>
      </c>
      <c r="D2132" s="76">
        <f>D2131*(BudgetsQTable[[#This Row],[lead]]=K2131)+(BudgetsQTable[[#This Row],[prop_id]]&lt;&gt;A2131)</f>
        <v>1</v>
      </c>
      <c r="E2132" s="77">
        <v>43005.640972222223</v>
      </c>
      <c r="F2132" s="78" t="s">
        <v>2817</v>
      </c>
      <c r="G2132" s="78" t="s">
        <v>2818</v>
      </c>
      <c r="H2132" s="78" t="s">
        <v>476</v>
      </c>
      <c r="I2132" s="76" t="s">
        <v>912</v>
      </c>
      <c r="J2132" s="76" t="s">
        <v>3251</v>
      </c>
      <c r="K2132" s="78" t="s">
        <v>2126</v>
      </c>
      <c r="L2132" s="7" t="str">
        <f>IF(BudgetsQTable[[#This Row],[pi_last_name]]=" ","",HYPERLINK("https://www.ejacket.nsf.gov/ej/showProposal.do?Continue=Y&amp;ID="&amp;BudgetsQTable[[#This Row],[prop_id]],BudgetsQTable[[#This Row],[prop_id]]))</f>
        <v>1763857</v>
      </c>
      <c r="M2132" s="78" t="s">
        <v>2127</v>
      </c>
      <c r="N2132" s="7" t="str">
        <f>IF(BudgetsQTable[[#This Row],[pi_last_name]]=" ","",HYPERLINK("mailto:"&amp;BudgetsQTable[[#This Row],[pi_email]]&amp;"&amp;subject=Your NSF Proposal:  "&amp;BudgetsQTable[[#This Row],[prop_id]],BudgetsQTable[[#This Row],[pi_email]]))</f>
        <v>rahmanmo@umkc.edu</v>
      </c>
      <c r="O2132" s="78" t="s">
        <v>3250</v>
      </c>
      <c r="P2132" s="78"/>
      <c r="Q2132" s="78"/>
      <c r="R2132" s="79"/>
      <c r="S2132" s="79"/>
      <c r="T2132" s="79"/>
      <c r="U2132" s="80"/>
      <c r="V2132" s="78">
        <v>0</v>
      </c>
      <c r="W2132" s="78"/>
      <c r="X2132" s="11" t="str">
        <f ca="1">IF(ISBLANK(BudgetsQTable[[#This Row],[budg_seq_yr]]),"FY"&amp;fiscalyear,"FY"&amp;fiscalyear-1+BudgetsQTable[[#This Row],[budg_seq_yr]])</f>
        <v>FY18</v>
      </c>
      <c r="Y2132" s="79">
        <v>573522</v>
      </c>
      <c r="Z2132" s="78" t="s">
        <v>2818</v>
      </c>
      <c r="AA2132" s="78" t="s">
        <v>476</v>
      </c>
      <c r="AB2132" s="76" t="s">
        <v>2821</v>
      </c>
      <c r="AC2132" s="78" t="s">
        <v>4174</v>
      </c>
    </row>
    <row r="2133" spans="1:29" x14ac:dyDescent="0.35">
      <c r="A2133" s="10" t="s">
        <v>2126</v>
      </c>
      <c r="B2133" s="76" t="s">
        <v>2863</v>
      </c>
      <c r="C2133" s="76">
        <f>C2132+(BudgetsQTable[[#This Row],[lead]]&lt;&gt;K2132)</f>
        <v>265</v>
      </c>
      <c r="D2133" s="76">
        <f>D2132*(BudgetsQTable[[#This Row],[lead]]=K2132)+(BudgetsQTable[[#This Row],[prop_id]]&lt;&gt;A2132)</f>
        <v>1</v>
      </c>
      <c r="E2133" s="77">
        <v>43005.640972222223</v>
      </c>
      <c r="F2133" s="78" t="s">
        <v>2817</v>
      </c>
      <c r="G2133" s="78" t="s">
        <v>2818</v>
      </c>
      <c r="H2133" s="78" t="s">
        <v>476</v>
      </c>
      <c r="I2133" s="76" t="s">
        <v>912</v>
      </c>
      <c r="J2133" s="76" t="s">
        <v>753</v>
      </c>
      <c r="K2133" s="78" t="s">
        <v>2126</v>
      </c>
      <c r="L2133" s="7" t="str">
        <f>IF(BudgetsQTable[[#This Row],[pi_last_name]]=" ","",HYPERLINK("https://www.ejacket.nsf.gov/ej/showProposal.do?Continue=Y&amp;ID="&amp;BudgetsQTable[[#This Row],[prop_id]],BudgetsQTable[[#This Row],[prop_id]]))</f>
        <v/>
      </c>
      <c r="M2133" s="78" t="s">
        <v>753</v>
      </c>
      <c r="N2133" s="7" t="str">
        <f>IF(BudgetsQTable[[#This Row],[pi_last_name]]=" ","",HYPERLINK("mailto:"&amp;BudgetsQTable[[#This Row],[pi_email]]&amp;"&amp;subject=Your NSF Proposal:  "&amp;BudgetsQTable[[#This Row],[prop_id]],BudgetsQTable[[#This Row],[pi_email]]))</f>
        <v/>
      </c>
      <c r="O2133" s="78" t="s">
        <v>753</v>
      </c>
      <c r="P2133" s="78">
        <v>1</v>
      </c>
      <c r="Q2133" s="78">
        <v>1</v>
      </c>
      <c r="R2133" s="79">
        <v>0</v>
      </c>
      <c r="S2133" s="79">
        <v>0</v>
      </c>
      <c r="T2133" s="79">
        <v>0</v>
      </c>
      <c r="U2133" s="80">
        <v>94641</v>
      </c>
      <c r="V2133" s="78">
        <v>0</v>
      </c>
      <c r="W2133" s="78">
        <v>1</v>
      </c>
      <c r="X2133" s="11" t="str">
        <f ca="1">IF(ISBLANK(BudgetsQTable[[#This Row],[budg_seq_yr]]),"FY"&amp;fiscalyear,"FY"&amp;fiscalyear-1+BudgetsQTable[[#This Row],[budg_seq_yr]])</f>
        <v>FY18</v>
      </c>
      <c r="Y2133" s="79">
        <v>94641</v>
      </c>
      <c r="Z2133" s="78" t="s">
        <v>2818</v>
      </c>
      <c r="AA2133" s="78" t="s">
        <v>476</v>
      </c>
      <c r="AB2133" s="76" t="s">
        <v>2821</v>
      </c>
      <c r="AC2133" s="78" t="s">
        <v>4174</v>
      </c>
    </row>
    <row r="2134" spans="1:29" x14ac:dyDescent="0.35">
      <c r="A2134" s="10" t="s">
        <v>2126</v>
      </c>
      <c r="B2134" s="76" t="s">
        <v>2863</v>
      </c>
      <c r="C2134" s="76">
        <f>C2133+(BudgetsQTable[[#This Row],[lead]]&lt;&gt;K2133)</f>
        <v>265</v>
      </c>
      <c r="D2134" s="76">
        <f>D2133*(BudgetsQTable[[#This Row],[lead]]=K2133)+(BudgetsQTable[[#This Row],[prop_id]]&lt;&gt;A2133)</f>
        <v>1</v>
      </c>
      <c r="E2134" s="77">
        <v>43005.640972222223</v>
      </c>
      <c r="F2134" s="78" t="s">
        <v>2817</v>
      </c>
      <c r="G2134" s="78" t="s">
        <v>2818</v>
      </c>
      <c r="H2134" s="78" t="s">
        <v>476</v>
      </c>
      <c r="I2134" s="76" t="s">
        <v>912</v>
      </c>
      <c r="J2134" s="76" t="s">
        <v>753</v>
      </c>
      <c r="K2134" s="78" t="s">
        <v>2126</v>
      </c>
      <c r="L2134" s="7" t="str">
        <f>IF(BudgetsQTable[[#This Row],[pi_last_name]]=" ","",HYPERLINK("https://www.ejacket.nsf.gov/ej/showProposal.do?Continue=Y&amp;ID="&amp;BudgetsQTable[[#This Row],[prop_id]],BudgetsQTable[[#This Row],[prop_id]]))</f>
        <v/>
      </c>
      <c r="M2134" s="78" t="s">
        <v>753</v>
      </c>
      <c r="N2134" s="7" t="str">
        <f>IF(BudgetsQTable[[#This Row],[pi_last_name]]=" ","",HYPERLINK("mailto:"&amp;BudgetsQTable[[#This Row],[pi_email]]&amp;"&amp;subject=Your NSF Proposal:  "&amp;BudgetsQTable[[#This Row],[prop_id]],BudgetsQTable[[#This Row],[pi_email]]))</f>
        <v/>
      </c>
      <c r="O2134" s="78" t="s">
        <v>753</v>
      </c>
      <c r="P2134" s="78">
        <v>1</v>
      </c>
      <c r="Q2134" s="78">
        <v>1</v>
      </c>
      <c r="R2134" s="79">
        <v>0</v>
      </c>
      <c r="S2134" s="79">
        <v>6000</v>
      </c>
      <c r="T2134" s="79">
        <v>3000</v>
      </c>
      <c r="U2134" s="80">
        <v>206098</v>
      </c>
      <c r="V2134" s="78">
        <v>0</v>
      </c>
      <c r="W2134" s="78">
        <v>2</v>
      </c>
      <c r="X2134" s="11" t="str">
        <f ca="1">IF(ISBLANK(BudgetsQTable[[#This Row],[budg_seq_yr]]),"FY"&amp;fiscalyear,"FY"&amp;fiscalyear-1+BudgetsQTable[[#This Row],[budg_seq_yr]])</f>
        <v>FY19</v>
      </c>
      <c r="Y2134" s="79">
        <v>206098</v>
      </c>
      <c r="Z2134" s="78" t="s">
        <v>2818</v>
      </c>
      <c r="AA2134" s="78" t="s">
        <v>476</v>
      </c>
      <c r="AB2134" s="76" t="s">
        <v>2821</v>
      </c>
      <c r="AC2134" s="78" t="s">
        <v>4174</v>
      </c>
    </row>
    <row r="2135" spans="1:29" x14ac:dyDescent="0.35">
      <c r="A2135" s="10" t="s">
        <v>2126</v>
      </c>
      <c r="B2135" s="76" t="s">
        <v>2863</v>
      </c>
      <c r="C2135" s="76">
        <f>C2134+(BudgetsQTable[[#This Row],[lead]]&lt;&gt;K2134)</f>
        <v>265</v>
      </c>
      <c r="D2135" s="76">
        <f>D2134*(BudgetsQTable[[#This Row],[lead]]=K2134)+(BudgetsQTable[[#This Row],[prop_id]]&lt;&gt;A2134)</f>
        <v>1</v>
      </c>
      <c r="E2135" s="77">
        <v>43005.640972222223</v>
      </c>
      <c r="F2135" s="78" t="s">
        <v>2817</v>
      </c>
      <c r="G2135" s="78" t="s">
        <v>2818</v>
      </c>
      <c r="H2135" s="78" t="s">
        <v>476</v>
      </c>
      <c r="I2135" s="76" t="s">
        <v>912</v>
      </c>
      <c r="J2135" s="76" t="s">
        <v>753</v>
      </c>
      <c r="K2135" s="78" t="s">
        <v>2126</v>
      </c>
      <c r="L2135" s="7" t="str">
        <f>IF(BudgetsQTable[[#This Row],[pi_last_name]]=" ","",HYPERLINK("https://www.ejacket.nsf.gov/ej/showProposal.do?Continue=Y&amp;ID="&amp;BudgetsQTable[[#This Row],[prop_id]],BudgetsQTable[[#This Row],[prop_id]]))</f>
        <v/>
      </c>
      <c r="M2135" s="78" t="s">
        <v>753</v>
      </c>
      <c r="N2135" s="7" t="str">
        <f>IF(BudgetsQTable[[#This Row],[pi_last_name]]=" ","",HYPERLINK("mailto:"&amp;BudgetsQTable[[#This Row],[pi_email]]&amp;"&amp;subject=Your NSF Proposal:  "&amp;BudgetsQTable[[#This Row],[prop_id]],BudgetsQTable[[#This Row],[pi_email]]))</f>
        <v/>
      </c>
      <c r="O2135" s="78" t="s">
        <v>753</v>
      </c>
      <c r="P2135" s="78">
        <v>1</v>
      </c>
      <c r="Q2135" s="78">
        <v>1</v>
      </c>
      <c r="R2135" s="79">
        <v>0</v>
      </c>
      <c r="S2135" s="79">
        <v>6000</v>
      </c>
      <c r="T2135" s="79">
        <v>3000</v>
      </c>
      <c r="U2135" s="80">
        <v>135439</v>
      </c>
      <c r="V2135" s="78">
        <v>0</v>
      </c>
      <c r="W2135" s="78">
        <v>3</v>
      </c>
      <c r="X2135" s="11" t="str">
        <f ca="1">IF(ISBLANK(BudgetsQTable[[#This Row],[budg_seq_yr]]),"FY"&amp;fiscalyear,"FY"&amp;fiscalyear-1+BudgetsQTable[[#This Row],[budg_seq_yr]])</f>
        <v>FY20</v>
      </c>
      <c r="Y2135" s="79">
        <v>135439</v>
      </c>
      <c r="Z2135" s="78" t="s">
        <v>2818</v>
      </c>
      <c r="AA2135" s="78" t="s">
        <v>476</v>
      </c>
      <c r="AB2135" s="76" t="s">
        <v>2821</v>
      </c>
      <c r="AC2135" s="78" t="s">
        <v>4174</v>
      </c>
    </row>
    <row r="2136" spans="1:29" x14ac:dyDescent="0.35">
      <c r="A2136" s="10" t="s">
        <v>2126</v>
      </c>
      <c r="B2136" s="76" t="s">
        <v>2863</v>
      </c>
      <c r="C2136" s="76">
        <f>C2135+(BudgetsQTable[[#This Row],[lead]]&lt;&gt;K2135)</f>
        <v>265</v>
      </c>
      <c r="D2136" s="76">
        <f>D2135*(BudgetsQTable[[#This Row],[lead]]=K2135)+(BudgetsQTable[[#This Row],[prop_id]]&lt;&gt;A2135)</f>
        <v>1</v>
      </c>
      <c r="E2136" s="77">
        <v>43005.640972222223</v>
      </c>
      <c r="F2136" s="78" t="s">
        <v>2817</v>
      </c>
      <c r="G2136" s="78" t="s">
        <v>2818</v>
      </c>
      <c r="H2136" s="78" t="s">
        <v>476</v>
      </c>
      <c r="I2136" s="76" t="s">
        <v>912</v>
      </c>
      <c r="J2136" s="76" t="s">
        <v>753</v>
      </c>
      <c r="K2136" s="78" t="s">
        <v>2126</v>
      </c>
      <c r="L2136" s="7" t="str">
        <f>IF(BudgetsQTable[[#This Row],[pi_last_name]]=" ","",HYPERLINK("https://www.ejacket.nsf.gov/ej/showProposal.do?Continue=Y&amp;ID="&amp;BudgetsQTable[[#This Row],[prop_id]],BudgetsQTable[[#This Row],[prop_id]]))</f>
        <v/>
      </c>
      <c r="M2136" s="78" t="s">
        <v>753</v>
      </c>
      <c r="N2136" s="7" t="str">
        <f>IF(BudgetsQTable[[#This Row],[pi_last_name]]=" ","",HYPERLINK("mailto:"&amp;BudgetsQTable[[#This Row],[pi_email]]&amp;"&amp;subject=Your NSF Proposal:  "&amp;BudgetsQTable[[#This Row],[prop_id]],BudgetsQTable[[#This Row],[pi_email]]))</f>
        <v/>
      </c>
      <c r="O2136" s="78" t="s">
        <v>753</v>
      </c>
      <c r="P2136" s="78">
        <v>1</v>
      </c>
      <c r="Q2136" s="78">
        <v>1</v>
      </c>
      <c r="R2136" s="79">
        <v>0</v>
      </c>
      <c r="S2136" s="79">
        <v>6000</v>
      </c>
      <c r="T2136" s="79">
        <v>3000</v>
      </c>
      <c r="U2136" s="80">
        <v>137344</v>
      </c>
      <c r="V2136" s="78">
        <v>0</v>
      </c>
      <c r="W2136" s="78">
        <v>4</v>
      </c>
      <c r="X2136" s="11" t="str">
        <f ca="1">IF(ISBLANK(BudgetsQTable[[#This Row],[budg_seq_yr]]),"FY"&amp;fiscalyear,"FY"&amp;fiscalyear-1+BudgetsQTable[[#This Row],[budg_seq_yr]])</f>
        <v>FY21</v>
      </c>
      <c r="Y2136" s="79">
        <v>137344</v>
      </c>
      <c r="Z2136" s="78" t="s">
        <v>2818</v>
      </c>
      <c r="AA2136" s="78" t="s">
        <v>476</v>
      </c>
      <c r="AB2136" s="76" t="s">
        <v>2821</v>
      </c>
      <c r="AC2136" s="78" t="s">
        <v>4174</v>
      </c>
    </row>
    <row r="2137" spans="1:29" x14ac:dyDescent="0.35">
      <c r="A2137" s="10" t="s">
        <v>2134</v>
      </c>
      <c r="B2137" s="76" t="s">
        <v>2863</v>
      </c>
      <c r="C2137" s="76">
        <f>C2136+(BudgetsQTable[[#This Row],[lead]]&lt;&gt;K2136)</f>
        <v>266</v>
      </c>
      <c r="D2137" s="76">
        <f>D2136*(BudgetsQTable[[#This Row],[lead]]=K2136)+(BudgetsQTable[[#This Row],[prop_id]]&lt;&gt;A2136)</f>
        <v>1</v>
      </c>
      <c r="E2137" s="77">
        <v>43005.64166666667</v>
      </c>
      <c r="F2137" s="78" t="s">
        <v>2868</v>
      </c>
      <c r="G2137" s="78" t="s">
        <v>2869</v>
      </c>
      <c r="H2137" s="78" t="s">
        <v>468</v>
      </c>
      <c r="I2137" s="76" t="s">
        <v>807</v>
      </c>
      <c r="J2137" s="76" t="s">
        <v>4515</v>
      </c>
      <c r="K2137" s="78" t="s">
        <v>2134</v>
      </c>
      <c r="L2137" s="7" t="str">
        <f>IF(BudgetsQTable[[#This Row],[pi_last_name]]=" ","",HYPERLINK("https://www.ejacket.nsf.gov/ej/showProposal.do?Continue=Y&amp;ID="&amp;BudgetsQTable[[#This Row],[prop_id]],BudgetsQTable[[#This Row],[prop_id]]))</f>
        <v>1763858</v>
      </c>
      <c r="M2137" s="78" t="s">
        <v>976</v>
      </c>
      <c r="N2137" s="7" t="str">
        <f>IF(BudgetsQTable[[#This Row],[pi_last_name]]=" ","",HYPERLINK("mailto:"&amp;BudgetsQTable[[#This Row],[pi_email]]&amp;"&amp;subject=Your NSF Proposal:  "&amp;BudgetsQTable[[#This Row],[prop_id]],BudgetsQTable[[#This Row],[pi_email]]))</f>
        <v>jwang@ist.psu.edu</v>
      </c>
      <c r="O2137" s="78" t="s">
        <v>2929</v>
      </c>
      <c r="P2137" s="78"/>
      <c r="Q2137" s="78"/>
      <c r="R2137" s="79"/>
      <c r="S2137" s="79"/>
      <c r="T2137" s="79"/>
      <c r="U2137" s="80"/>
      <c r="V2137" s="78">
        <v>0</v>
      </c>
      <c r="W2137" s="78"/>
      <c r="X2137" s="11" t="str">
        <f ca="1">IF(ISBLANK(BudgetsQTable[[#This Row],[budg_seq_yr]]),"FY"&amp;fiscalyear,"FY"&amp;fiscalyear-1+BudgetsQTable[[#This Row],[budg_seq_yr]])</f>
        <v>FY18</v>
      </c>
      <c r="Y2137" s="79">
        <v>1231728</v>
      </c>
      <c r="Z2137" s="78" t="s">
        <v>2869</v>
      </c>
      <c r="AA2137" s="78" t="s">
        <v>468</v>
      </c>
      <c r="AB2137" s="76" t="s">
        <v>2821</v>
      </c>
      <c r="AC2137" s="78" t="s">
        <v>468</v>
      </c>
    </row>
    <row r="2138" spans="1:29" x14ac:dyDescent="0.35">
      <c r="A2138" s="10" t="s">
        <v>2134</v>
      </c>
      <c r="B2138" s="76" t="s">
        <v>2863</v>
      </c>
      <c r="C2138" s="76">
        <f>C2137+(BudgetsQTable[[#This Row],[lead]]&lt;&gt;K2137)</f>
        <v>266</v>
      </c>
      <c r="D2138" s="76">
        <f>D2137*(BudgetsQTable[[#This Row],[lead]]=K2137)+(BudgetsQTable[[#This Row],[prop_id]]&lt;&gt;A2137)</f>
        <v>1</v>
      </c>
      <c r="E2138" s="77">
        <v>43005.64166666667</v>
      </c>
      <c r="F2138" s="78" t="s">
        <v>2868</v>
      </c>
      <c r="G2138" s="78" t="s">
        <v>2869</v>
      </c>
      <c r="H2138" s="78" t="s">
        <v>468</v>
      </c>
      <c r="I2138" s="76" t="s">
        <v>807</v>
      </c>
      <c r="J2138" s="76" t="s">
        <v>753</v>
      </c>
      <c r="K2138" s="78" t="s">
        <v>2134</v>
      </c>
      <c r="L2138" s="7" t="str">
        <f>IF(BudgetsQTable[[#This Row],[pi_last_name]]=" ","",HYPERLINK("https://www.ejacket.nsf.gov/ej/showProposal.do?Continue=Y&amp;ID="&amp;BudgetsQTable[[#This Row],[prop_id]],BudgetsQTable[[#This Row],[prop_id]]))</f>
        <v/>
      </c>
      <c r="M2138" s="78" t="s">
        <v>753</v>
      </c>
      <c r="N2138" s="7" t="str">
        <f>IF(BudgetsQTable[[#This Row],[pi_last_name]]=" ","",HYPERLINK("mailto:"&amp;BudgetsQTable[[#This Row],[pi_email]]&amp;"&amp;subject=Your NSF Proposal:  "&amp;BudgetsQTable[[#This Row],[prop_id]],BudgetsQTable[[#This Row],[pi_email]]))</f>
        <v/>
      </c>
      <c r="O2138" s="78" t="s">
        <v>753</v>
      </c>
      <c r="P2138" s="78">
        <v>3</v>
      </c>
      <c r="Q2138" s="78">
        <v>3</v>
      </c>
      <c r="R2138" s="79">
        <v>0</v>
      </c>
      <c r="S2138" s="79">
        <v>0</v>
      </c>
      <c r="T2138" s="79">
        <v>32000</v>
      </c>
      <c r="U2138" s="80">
        <v>304252</v>
      </c>
      <c r="V2138" s="78">
        <v>0</v>
      </c>
      <c r="W2138" s="78">
        <v>1</v>
      </c>
      <c r="X2138" s="11" t="str">
        <f ca="1">IF(ISBLANK(BudgetsQTable[[#This Row],[budg_seq_yr]]),"FY"&amp;fiscalyear,"FY"&amp;fiscalyear-1+BudgetsQTable[[#This Row],[budg_seq_yr]])</f>
        <v>FY18</v>
      </c>
      <c r="Y2138" s="79">
        <v>304252</v>
      </c>
      <c r="Z2138" s="78" t="s">
        <v>2869</v>
      </c>
      <c r="AA2138" s="78" t="s">
        <v>468</v>
      </c>
      <c r="AB2138" s="76" t="s">
        <v>2821</v>
      </c>
      <c r="AC2138" s="78" t="s">
        <v>468</v>
      </c>
    </row>
    <row r="2139" spans="1:29" x14ac:dyDescent="0.35">
      <c r="A2139" s="10" t="s">
        <v>2134</v>
      </c>
      <c r="B2139" s="76" t="s">
        <v>2863</v>
      </c>
      <c r="C2139" s="76">
        <f>C2138+(BudgetsQTable[[#This Row],[lead]]&lt;&gt;K2138)</f>
        <v>266</v>
      </c>
      <c r="D2139" s="76">
        <f>D2138*(BudgetsQTable[[#This Row],[lead]]=K2138)+(BudgetsQTable[[#This Row],[prop_id]]&lt;&gt;A2138)</f>
        <v>1</v>
      </c>
      <c r="E2139" s="77">
        <v>43005.64166666667</v>
      </c>
      <c r="F2139" s="78" t="s">
        <v>2868</v>
      </c>
      <c r="G2139" s="78" t="s">
        <v>2869</v>
      </c>
      <c r="H2139" s="78" t="s">
        <v>468</v>
      </c>
      <c r="I2139" s="76" t="s">
        <v>807</v>
      </c>
      <c r="J2139" s="76" t="s">
        <v>753</v>
      </c>
      <c r="K2139" s="78" t="s">
        <v>2134</v>
      </c>
      <c r="L2139" s="7" t="str">
        <f>IF(BudgetsQTable[[#This Row],[pi_last_name]]=" ","",HYPERLINK("https://www.ejacket.nsf.gov/ej/showProposal.do?Continue=Y&amp;ID="&amp;BudgetsQTable[[#This Row],[prop_id]],BudgetsQTable[[#This Row],[prop_id]]))</f>
        <v/>
      </c>
      <c r="M2139" s="78" t="s">
        <v>753</v>
      </c>
      <c r="N2139" s="7" t="str">
        <f>IF(BudgetsQTable[[#This Row],[pi_last_name]]=" ","",HYPERLINK("mailto:"&amp;BudgetsQTable[[#This Row],[pi_email]]&amp;"&amp;subject=Your NSF Proposal:  "&amp;BudgetsQTable[[#This Row],[prop_id]],BudgetsQTable[[#This Row],[pi_email]]))</f>
        <v/>
      </c>
      <c r="O2139" s="78" t="s">
        <v>753</v>
      </c>
      <c r="P2139" s="78">
        <v>4</v>
      </c>
      <c r="Q2139" s="78">
        <v>4.3</v>
      </c>
      <c r="R2139" s="79">
        <v>0</v>
      </c>
      <c r="S2139" s="79">
        <v>0</v>
      </c>
      <c r="T2139" s="79">
        <v>0</v>
      </c>
      <c r="U2139" s="80">
        <v>301895</v>
      </c>
      <c r="V2139" s="78">
        <v>0</v>
      </c>
      <c r="W2139" s="78">
        <v>2</v>
      </c>
      <c r="X2139" s="11" t="str">
        <f ca="1">IF(ISBLANK(BudgetsQTable[[#This Row],[budg_seq_yr]]),"FY"&amp;fiscalyear,"FY"&amp;fiscalyear-1+BudgetsQTable[[#This Row],[budg_seq_yr]])</f>
        <v>FY19</v>
      </c>
      <c r="Y2139" s="79">
        <v>301895</v>
      </c>
      <c r="Z2139" s="78" t="s">
        <v>2869</v>
      </c>
      <c r="AA2139" s="78" t="s">
        <v>468</v>
      </c>
      <c r="AB2139" s="76" t="s">
        <v>2821</v>
      </c>
      <c r="AC2139" s="78" t="s">
        <v>468</v>
      </c>
    </row>
    <row r="2140" spans="1:29" x14ac:dyDescent="0.35">
      <c r="A2140" s="10" t="s">
        <v>2134</v>
      </c>
      <c r="B2140" s="76" t="s">
        <v>2863</v>
      </c>
      <c r="C2140" s="76">
        <f>C2139+(BudgetsQTable[[#This Row],[lead]]&lt;&gt;K2139)</f>
        <v>266</v>
      </c>
      <c r="D2140" s="76">
        <f>D2139*(BudgetsQTable[[#This Row],[lead]]=K2139)+(BudgetsQTable[[#This Row],[prop_id]]&lt;&gt;A2139)</f>
        <v>1</v>
      </c>
      <c r="E2140" s="77">
        <v>43005.64166666667</v>
      </c>
      <c r="F2140" s="78" t="s">
        <v>2868</v>
      </c>
      <c r="G2140" s="78" t="s">
        <v>2869</v>
      </c>
      <c r="H2140" s="78" t="s">
        <v>468</v>
      </c>
      <c r="I2140" s="76" t="s">
        <v>807</v>
      </c>
      <c r="J2140" s="76" t="s">
        <v>753</v>
      </c>
      <c r="K2140" s="78" t="s">
        <v>2134</v>
      </c>
      <c r="L2140" s="7" t="str">
        <f>IF(BudgetsQTable[[#This Row],[pi_last_name]]=" ","",HYPERLINK("https://www.ejacket.nsf.gov/ej/showProposal.do?Continue=Y&amp;ID="&amp;BudgetsQTable[[#This Row],[prop_id]],BudgetsQTable[[#This Row],[prop_id]]))</f>
        <v/>
      </c>
      <c r="M2140" s="78" t="s">
        <v>753</v>
      </c>
      <c r="N2140" s="7" t="str">
        <f>IF(BudgetsQTable[[#This Row],[pi_last_name]]=" ","",HYPERLINK("mailto:"&amp;BudgetsQTable[[#This Row],[pi_email]]&amp;"&amp;subject=Your NSF Proposal:  "&amp;BudgetsQTable[[#This Row],[prop_id]],BudgetsQTable[[#This Row],[pi_email]]))</f>
        <v/>
      </c>
      <c r="O2140" s="78" t="s">
        <v>753</v>
      </c>
      <c r="P2140" s="78">
        <v>4</v>
      </c>
      <c r="Q2140" s="78">
        <v>4.3</v>
      </c>
      <c r="R2140" s="79">
        <v>0</v>
      </c>
      <c r="S2140" s="79">
        <v>0</v>
      </c>
      <c r="T2140" s="79">
        <v>0</v>
      </c>
      <c r="U2140" s="80">
        <v>309096</v>
      </c>
      <c r="V2140" s="78">
        <v>0</v>
      </c>
      <c r="W2140" s="78">
        <v>3</v>
      </c>
      <c r="X2140" s="11" t="str">
        <f ca="1">IF(ISBLANK(BudgetsQTable[[#This Row],[budg_seq_yr]]),"FY"&amp;fiscalyear,"FY"&amp;fiscalyear-1+BudgetsQTable[[#This Row],[budg_seq_yr]])</f>
        <v>FY20</v>
      </c>
      <c r="Y2140" s="79">
        <v>309096</v>
      </c>
      <c r="Z2140" s="78" t="s">
        <v>2869</v>
      </c>
      <c r="AA2140" s="78" t="s">
        <v>468</v>
      </c>
      <c r="AB2140" s="76" t="s">
        <v>2821</v>
      </c>
      <c r="AC2140" s="78" t="s">
        <v>468</v>
      </c>
    </row>
    <row r="2141" spans="1:29" x14ac:dyDescent="0.35">
      <c r="A2141" s="10" t="s">
        <v>2134</v>
      </c>
      <c r="B2141" s="76" t="s">
        <v>2863</v>
      </c>
      <c r="C2141" s="76">
        <f>C2140+(BudgetsQTable[[#This Row],[lead]]&lt;&gt;K2140)</f>
        <v>266</v>
      </c>
      <c r="D2141" s="76">
        <f>D2140*(BudgetsQTable[[#This Row],[lead]]=K2140)+(BudgetsQTable[[#This Row],[prop_id]]&lt;&gt;A2140)</f>
        <v>1</v>
      </c>
      <c r="E2141" s="77">
        <v>43005.64166666667</v>
      </c>
      <c r="F2141" s="78" t="s">
        <v>2868</v>
      </c>
      <c r="G2141" s="78" t="s">
        <v>2869</v>
      </c>
      <c r="H2141" s="78" t="s">
        <v>468</v>
      </c>
      <c r="I2141" s="76" t="s">
        <v>807</v>
      </c>
      <c r="J2141" s="76" t="s">
        <v>753</v>
      </c>
      <c r="K2141" s="78" t="s">
        <v>2134</v>
      </c>
      <c r="L2141" s="7" t="str">
        <f>IF(BudgetsQTable[[#This Row],[pi_last_name]]=" ","",HYPERLINK("https://www.ejacket.nsf.gov/ej/showProposal.do?Continue=Y&amp;ID="&amp;BudgetsQTable[[#This Row],[prop_id]],BudgetsQTable[[#This Row],[prop_id]]))</f>
        <v/>
      </c>
      <c r="M2141" s="78" t="s">
        <v>753</v>
      </c>
      <c r="N2141" s="7" t="str">
        <f>IF(BudgetsQTable[[#This Row],[pi_last_name]]=" ","",HYPERLINK("mailto:"&amp;BudgetsQTable[[#This Row],[pi_email]]&amp;"&amp;subject=Your NSF Proposal:  "&amp;BudgetsQTable[[#This Row],[prop_id]],BudgetsQTable[[#This Row],[pi_email]]))</f>
        <v/>
      </c>
      <c r="O2141" s="78" t="s">
        <v>753</v>
      </c>
      <c r="P2141" s="78">
        <v>4</v>
      </c>
      <c r="Q2141" s="78">
        <v>4.3</v>
      </c>
      <c r="R2141" s="79">
        <v>0</v>
      </c>
      <c r="S2141" s="79">
        <v>0</v>
      </c>
      <c r="T2141" s="79">
        <v>0</v>
      </c>
      <c r="U2141" s="80">
        <v>316485</v>
      </c>
      <c r="V2141" s="78">
        <v>0</v>
      </c>
      <c r="W2141" s="78">
        <v>4</v>
      </c>
      <c r="X2141" s="11" t="str">
        <f ca="1">IF(ISBLANK(BudgetsQTable[[#This Row],[budg_seq_yr]]),"FY"&amp;fiscalyear,"FY"&amp;fiscalyear-1+BudgetsQTable[[#This Row],[budg_seq_yr]])</f>
        <v>FY21</v>
      </c>
      <c r="Y2141" s="79">
        <v>316485</v>
      </c>
      <c r="Z2141" s="78" t="s">
        <v>2869</v>
      </c>
      <c r="AA2141" s="78" t="s">
        <v>468</v>
      </c>
      <c r="AB2141" s="76" t="s">
        <v>2821</v>
      </c>
      <c r="AC2141" s="78" t="s">
        <v>468</v>
      </c>
    </row>
    <row r="2142" spans="1:29" x14ac:dyDescent="0.35">
      <c r="A2142" s="10" t="s">
        <v>2136</v>
      </c>
      <c r="B2142" s="76" t="s">
        <v>2824</v>
      </c>
      <c r="C2142" s="76">
        <f>C2141+(BudgetsQTable[[#This Row],[lead]]&lt;&gt;K2141)</f>
        <v>267</v>
      </c>
      <c r="D2142" s="76">
        <f>D2141*(BudgetsQTable[[#This Row],[lead]]=K2141)+(BudgetsQTable[[#This Row],[prop_id]]&lt;&gt;A2141)</f>
        <v>1</v>
      </c>
      <c r="E2142" s="77">
        <v>43005.64166666667</v>
      </c>
      <c r="F2142" s="78" t="s">
        <v>2817</v>
      </c>
      <c r="G2142" s="78" t="s">
        <v>2818</v>
      </c>
      <c r="H2142" s="78" t="s">
        <v>476</v>
      </c>
      <c r="I2142" s="76" t="s">
        <v>948</v>
      </c>
      <c r="J2142" s="76" t="s">
        <v>4518</v>
      </c>
      <c r="K2142" s="78" t="s">
        <v>2136</v>
      </c>
      <c r="L2142" s="7" t="str">
        <f>IF(BudgetsQTable[[#This Row],[pi_last_name]]=" ","",HYPERLINK("https://www.ejacket.nsf.gov/ej/showProposal.do?Continue=Y&amp;ID="&amp;BudgetsQTable[[#This Row],[prop_id]],BudgetsQTable[[#This Row],[prop_id]]))</f>
        <v>1763859</v>
      </c>
      <c r="M2142" s="78" t="s">
        <v>2137</v>
      </c>
      <c r="N2142" s="7" t="str">
        <f>IF(BudgetsQTable[[#This Row],[pi_last_name]]=" ","",HYPERLINK("mailto:"&amp;BudgetsQTable[[#This Row],[pi_email]]&amp;"&amp;subject=Your NSF Proposal:  "&amp;BudgetsQTable[[#This Row],[prop_id]],BudgetsQTable[[#This Row],[pi_email]]))</f>
        <v>hari@cs.utah.edu</v>
      </c>
      <c r="O2142" s="78" t="s">
        <v>722</v>
      </c>
      <c r="P2142" s="78"/>
      <c r="Q2142" s="78"/>
      <c r="R2142" s="79"/>
      <c r="S2142" s="79"/>
      <c r="T2142" s="79"/>
      <c r="U2142" s="80"/>
      <c r="V2142" s="78">
        <v>0</v>
      </c>
      <c r="W2142" s="78"/>
      <c r="X2142" s="11" t="str">
        <f ca="1">IF(ISBLANK(BudgetsQTable[[#This Row],[budg_seq_yr]]),"FY"&amp;fiscalyear,"FY"&amp;fiscalyear-1+BudgetsQTable[[#This Row],[budg_seq_yr]])</f>
        <v>FY18</v>
      </c>
      <c r="Y2142" s="79">
        <v>499167</v>
      </c>
      <c r="Z2142" s="78" t="s">
        <v>2818</v>
      </c>
      <c r="AA2142" s="78" t="s">
        <v>476</v>
      </c>
      <c r="AB2142" s="76" t="s">
        <v>2821</v>
      </c>
      <c r="AC2142" s="78" t="s">
        <v>3036</v>
      </c>
    </row>
    <row r="2143" spans="1:29" x14ac:dyDescent="0.35">
      <c r="A2143" s="10" t="s">
        <v>2136</v>
      </c>
      <c r="B2143" s="76" t="s">
        <v>2824</v>
      </c>
      <c r="C2143" s="76">
        <f>C2142+(BudgetsQTable[[#This Row],[lead]]&lt;&gt;K2142)</f>
        <v>267</v>
      </c>
      <c r="D2143" s="76">
        <f>D2142*(BudgetsQTable[[#This Row],[lead]]=K2142)+(BudgetsQTable[[#This Row],[prop_id]]&lt;&gt;A2142)</f>
        <v>1</v>
      </c>
      <c r="E2143" s="77">
        <v>43005.64166666667</v>
      </c>
      <c r="F2143" s="78" t="s">
        <v>2817</v>
      </c>
      <c r="G2143" s="78" t="s">
        <v>2818</v>
      </c>
      <c r="H2143" s="78" t="s">
        <v>476</v>
      </c>
      <c r="I2143" s="76" t="s">
        <v>948</v>
      </c>
      <c r="J2143" s="76" t="s">
        <v>753</v>
      </c>
      <c r="K2143" s="78" t="s">
        <v>2136</v>
      </c>
      <c r="L2143" s="7" t="str">
        <f>IF(BudgetsQTable[[#This Row],[pi_last_name]]=" ","",HYPERLINK("https://www.ejacket.nsf.gov/ej/showProposal.do?Continue=Y&amp;ID="&amp;BudgetsQTable[[#This Row],[prop_id]],BudgetsQTable[[#This Row],[prop_id]]))</f>
        <v/>
      </c>
      <c r="M2143" s="78" t="s">
        <v>753</v>
      </c>
      <c r="N2143" s="7" t="str">
        <f>IF(BudgetsQTable[[#This Row],[pi_last_name]]=" ","",HYPERLINK("mailto:"&amp;BudgetsQTable[[#This Row],[pi_email]]&amp;"&amp;subject=Your NSF Proposal:  "&amp;BudgetsQTable[[#This Row],[prop_id]],BudgetsQTable[[#This Row],[pi_email]]))</f>
        <v/>
      </c>
      <c r="O2143" s="78" t="s">
        <v>753</v>
      </c>
      <c r="P2143" s="78">
        <v>2</v>
      </c>
      <c r="Q2143" s="78">
        <v>1.75</v>
      </c>
      <c r="R2143" s="79">
        <v>0</v>
      </c>
      <c r="S2143" s="79">
        <v>2000</v>
      </c>
      <c r="T2143" s="79">
        <v>0</v>
      </c>
      <c r="U2143" s="80">
        <v>156185</v>
      </c>
      <c r="V2143" s="78">
        <v>0</v>
      </c>
      <c r="W2143" s="78">
        <v>1</v>
      </c>
      <c r="X2143" s="11" t="str">
        <f ca="1">IF(ISBLANK(BudgetsQTable[[#This Row],[budg_seq_yr]]),"FY"&amp;fiscalyear,"FY"&amp;fiscalyear-1+BudgetsQTable[[#This Row],[budg_seq_yr]])</f>
        <v>FY18</v>
      </c>
      <c r="Y2143" s="79">
        <v>156185</v>
      </c>
      <c r="Z2143" s="78" t="s">
        <v>2818</v>
      </c>
      <c r="AA2143" s="78" t="s">
        <v>476</v>
      </c>
      <c r="AB2143" s="76" t="s">
        <v>2821</v>
      </c>
      <c r="AC2143" s="78" t="s">
        <v>3036</v>
      </c>
    </row>
    <row r="2144" spans="1:29" x14ac:dyDescent="0.35">
      <c r="A2144" s="10" t="s">
        <v>2136</v>
      </c>
      <c r="B2144" s="76" t="s">
        <v>2824</v>
      </c>
      <c r="C2144" s="76">
        <f>C2143+(BudgetsQTable[[#This Row],[lead]]&lt;&gt;K2143)</f>
        <v>267</v>
      </c>
      <c r="D2144" s="76">
        <f>D2143*(BudgetsQTable[[#This Row],[lead]]=K2143)+(BudgetsQTable[[#This Row],[prop_id]]&lt;&gt;A2143)</f>
        <v>1</v>
      </c>
      <c r="E2144" s="77">
        <v>43005.64166666667</v>
      </c>
      <c r="F2144" s="78" t="s">
        <v>2817</v>
      </c>
      <c r="G2144" s="78" t="s">
        <v>2818</v>
      </c>
      <c r="H2144" s="78" t="s">
        <v>476</v>
      </c>
      <c r="I2144" s="76" t="s">
        <v>948</v>
      </c>
      <c r="J2144" s="76" t="s">
        <v>753</v>
      </c>
      <c r="K2144" s="78" t="s">
        <v>2136</v>
      </c>
      <c r="L2144" s="7" t="str">
        <f>IF(BudgetsQTable[[#This Row],[pi_last_name]]=" ","",HYPERLINK("https://www.ejacket.nsf.gov/ej/showProposal.do?Continue=Y&amp;ID="&amp;BudgetsQTable[[#This Row],[prop_id]],BudgetsQTable[[#This Row],[prop_id]]))</f>
        <v/>
      </c>
      <c r="M2144" s="78" t="s">
        <v>753</v>
      </c>
      <c r="N2144" s="7" t="str">
        <f>IF(BudgetsQTable[[#This Row],[pi_last_name]]=" ","",HYPERLINK("mailto:"&amp;BudgetsQTable[[#This Row],[pi_email]]&amp;"&amp;subject=Your NSF Proposal:  "&amp;BudgetsQTable[[#This Row],[prop_id]],BudgetsQTable[[#This Row],[pi_email]]))</f>
        <v/>
      </c>
      <c r="O2144" s="78" t="s">
        <v>753</v>
      </c>
      <c r="P2144" s="78">
        <v>2</v>
      </c>
      <c r="Q2144" s="78">
        <v>2</v>
      </c>
      <c r="R2144" s="79">
        <v>0</v>
      </c>
      <c r="S2144" s="79">
        <v>2000</v>
      </c>
      <c r="T2144" s="79">
        <v>0</v>
      </c>
      <c r="U2144" s="80">
        <v>169548</v>
      </c>
      <c r="V2144" s="78">
        <v>0</v>
      </c>
      <c r="W2144" s="78">
        <v>2</v>
      </c>
      <c r="X2144" s="11" t="str">
        <f ca="1">IF(ISBLANK(BudgetsQTable[[#This Row],[budg_seq_yr]]),"FY"&amp;fiscalyear,"FY"&amp;fiscalyear-1+BudgetsQTable[[#This Row],[budg_seq_yr]])</f>
        <v>FY19</v>
      </c>
      <c r="Y2144" s="79">
        <v>169548</v>
      </c>
      <c r="Z2144" s="78" t="s">
        <v>2818</v>
      </c>
      <c r="AA2144" s="78" t="s">
        <v>476</v>
      </c>
      <c r="AB2144" s="76" t="s">
        <v>2821</v>
      </c>
      <c r="AC2144" s="78" t="s">
        <v>3036</v>
      </c>
    </row>
    <row r="2145" spans="1:29" x14ac:dyDescent="0.35">
      <c r="A2145" s="10" t="s">
        <v>2136</v>
      </c>
      <c r="B2145" s="76" t="s">
        <v>2824</v>
      </c>
      <c r="C2145" s="76">
        <f>C2144+(BudgetsQTable[[#This Row],[lead]]&lt;&gt;K2144)</f>
        <v>267</v>
      </c>
      <c r="D2145" s="76">
        <f>D2144*(BudgetsQTable[[#This Row],[lead]]=K2144)+(BudgetsQTable[[#This Row],[prop_id]]&lt;&gt;A2144)</f>
        <v>1</v>
      </c>
      <c r="E2145" s="77">
        <v>43005.64166666667</v>
      </c>
      <c r="F2145" s="78" t="s">
        <v>2817</v>
      </c>
      <c r="G2145" s="78" t="s">
        <v>2818</v>
      </c>
      <c r="H2145" s="78" t="s">
        <v>476</v>
      </c>
      <c r="I2145" s="76" t="s">
        <v>948</v>
      </c>
      <c r="J2145" s="76" t="s">
        <v>753</v>
      </c>
      <c r="K2145" s="78" t="s">
        <v>2136</v>
      </c>
      <c r="L2145" s="7" t="str">
        <f>IF(BudgetsQTable[[#This Row],[pi_last_name]]=" ","",HYPERLINK("https://www.ejacket.nsf.gov/ej/showProposal.do?Continue=Y&amp;ID="&amp;BudgetsQTable[[#This Row],[prop_id]],BudgetsQTable[[#This Row],[prop_id]]))</f>
        <v/>
      </c>
      <c r="M2145" s="78" t="s">
        <v>753</v>
      </c>
      <c r="N2145" s="7" t="str">
        <f>IF(BudgetsQTable[[#This Row],[pi_last_name]]=" ","",HYPERLINK("mailto:"&amp;BudgetsQTable[[#This Row],[pi_email]]&amp;"&amp;subject=Your NSF Proposal:  "&amp;BudgetsQTable[[#This Row],[prop_id]],BudgetsQTable[[#This Row],[pi_email]]))</f>
        <v/>
      </c>
      <c r="O2145" s="78" t="s">
        <v>753</v>
      </c>
      <c r="P2145" s="78">
        <v>2</v>
      </c>
      <c r="Q2145" s="78">
        <v>2</v>
      </c>
      <c r="R2145" s="79">
        <v>0</v>
      </c>
      <c r="S2145" s="79">
        <v>2000</v>
      </c>
      <c r="T2145" s="79">
        <v>0</v>
      </c>
      <c r="U2145" s="80">
        <v>173434</v>
      </c>
      <c r="V2145" s="78">
        <v>0</v>
      </c>
      <c r="W2145" s="78">
        <v>3</v>
      </c>
      <c r="X2145" s="11" t="str">
        <f ca="1">IF(ISBLANK(BudgetsQTable[[#This Row],[budg_seq_yr]]),"FY"&amp;fiscalyear,"FY"&amp;fiscalyear-1+BudgetsQTable[[#This Row],[budg_seq_yr]])</f>
        <v>FY20</v>
      </c>
      <c r="Y2145" s="79">
        <v>173434</v>
      </c>
      <c r="Z2145" s="78" t="s">
        <v>2818</v>
      </c>
      <c r="AA2145" s="78" t="s">
        <v>476</v>
      </c>
      <c r="AB2145" s="76" t="s">
        <v>2821</v>
      </c>
      <c r="AC2145" s="78" t="s">
        <v>3036</v>
      </c>
    </row>
    <row r="2146" spans="1:29" x14ac:dyDescent="0.35">
      <c r="A2146" s="10" t="s">
        <v>4519</v>
      </c>
      <c r="B2146" s="76" t="s">
        <v>2834</v>
      </c>
      <c r="C2146" s="76">
        <f>C2145+(BudgetsQTable[[#This Row],[lead]]&lt;&gt;K2145)</f>
        <v>267</v>
      </c>
      <c r="D2146" s="76">
        <f>D2145*(BudgetsQTable[[#This Row],[lead]]=K2145)+(BudgetsQTable[[#This Row],[prop_id]]&lt;&gt;A2145)</f>
        <v>2</v>
      </c>
      <c r="E2146" s="77">
        <v>43005.495833333334</v>
      </c>
      <c r="F2146" s="78" t="s">
        <v>2817</v>
      </c>
      <c r="G2146" s="78" t="s">
        <v>2818</v>
      </c>
      <c r="H2146" s="78" t="s">
        <v>476</v>
      </c>
      <c r="I2146" s="76" t="s">
        <v>948</v>
      </c>
      <c r="J2146" s="76" t="s">
        <v>4522</v>
      </c>
      <c r="K2146" s="78" t="s">
        <v>2136</v>
      </c>
      <c r="L2146" s="7" t="str">
        <f>IF(BudgetsQTable[[#This Row],[pi_last_name]]=" ","",HYPERLINK("https://www.ejacket.nsf.gov/ej/showProposal.do?Continue=Y&amp;ID="&amp;BudgetsQTable[[#This Row],[prop_id]],BudgetsQTable[[#This Row],[prop_id]]))</f>
        <v>1763583</v>
      </c>
      <c r="M2146" s="78" t="s">
        <v>4520</v>
      </c>
      <c r="N2146" s="7" t="str">
        <f>IF(BudgetsQTable[[#This Row],[pi_last_name]]=" ","",HYPERLINK("mailto:"&amp;BudgetsQTable[[#This Row],[pi_email]]&amp;"&amp;subject=Your NSF Proposal:  "&amp;BudgetsQTable[[#This Row],[prop_id]],BudgetsQTable[[#This Row],[pi_email]]))</f>
        <v>burtscher@txstate.edu</v>
      </c>
      <c r="O2146" s="78" t="s">
        <v>4521</v>
      </c>
      <c r="P2146" s="78"/>
      <c r="Q2146" s="78"/>
      <c r="R2146" s="79"/>
      <c r="S2146" s="79"/>
      <c r="T2146" s="79"/>
      <c r="U2146" s="80"/>
      <c r="V2146" s="78">
        <v>0</v>
      </c>
      <c r="W2146" s="78"/>
      <c r="X2146" s="11" t="str">
        <f ca="1">IF(ISBLANK(BudgetsQTable[[#This Row],[budg_seq_yr]]),"FY"&amp;fiscalyear,"FY"&amp;fiscalyear-1+BudgetsQTable[[#This Row],[budg_seq_yr]])</f>
        <v>FY18</v>
      </c>
      <c r="Y2146" s="79">
        <v>350000</v>
      </c>
      <c r="Z2146" s="78" t="s">
        <v>2818</v>
      </c>
      <c r="AA2146" s="78" t="s">
        <v>476</v>
      </c>
      <c r="AB2146" s="76" t="s">
        <v>2821</v>
      </c>
      <c r="AC2146" s="78" t="s">
        <v>3036</v>
      </c>
    </row>
    <row r="2147" spans="1:29" x14ac:dyDescent="0.35">
      <c r="A2147" s="10" t="s">
        <v>4519</v>
      </c>
      <c r="B2147" s="76" t="s">
        <v>2834</v>
      </c>
      <c r="C2147" s="76">
        <f>C2146+(BudgetsQTable[[#This Row],[lead]]&lt;&gt;K2146)</f>
        <v>267</v>
      </c>
      <c r="D2147" s="76">
        <f>D2146*(BudgetsQTable[[#This Row],[lead]]=K2146)+(BudgetsQTable[[#This Row],[prop_id]]&lt;&gt;A2146)</f>
        <v>2</v>
      </c>
      <c r="E2147" s="77">
        <v>43005.495833333334</v>
      </c>
      <c r="F2147" s="78" t="s">
        <v>2817</v>
      </c>
      <c r="G2147" s="78" t="s">
        <v>2818</v>
      </c>
      <c r="H2147" s="78" t="s">
        <v>476</v>
      </c>
      <c r="I2147" s="76" t="s">
        <v>948</v>
      </c>
      <c r="J2147" s="76" t="s">
        <v>753</v>
      </c>
      <c r="K2147" s="78" t="s">
        <v>2136</v>
      </c>
      <c r="L2147" s="7" t="str">
        <f>IF(BudgetsQTable[[#This Row],[pi_last_name]]=" ","",HYPERLINK("https://www.ejacket.nsf.gov/ej/showProposal.do?Continue=Y&amp;ID="&amp;BudgetsQTable[[#This Row],[prop_id]],BudgetsQTable[[#This Row],[prop_id]]))</f>
        <v/>
      </c>
      <c r="M2147" s="78" t="s">
        <v>753</v>
      </c>
      <c r="N2147" s="7" t="str">
        <f>IF(BudgetsQTable[[#This Row],[pi_last_name]]=" ","",HYPERLINK("mailto:"&amp;BudgetsQTable[[#This Row],[pi_email]]&amp;"&amp;subject=Your NSF Proposal:  "&amp;BudgetsQTable[[#This Row],[prop_id]],BudgetsQTable[[#This Row],[pi_email]]))</f>
        <v/>
      </c>
      <c r="O2147" s="78" t="s">
        <v>753</v>
      </c>
      <c r="P2147" s="78">
        <v>1</v>
      </c>
      <c r="Q2147" s="78">
        <v>1</v>
      </c>
      <c r="R2147" s="79">
        <v>0</v>
      </c>
      <c r="S2147" s="79">
        <v>0</v>
      </c>
      <c r="T2147" s="79">
        <v>0</v>
      </c>
      <c r="U2147" s="80">
        <v>118530</v>
      </c>
      <c r="V2147" s="78">
        <v>0</v>
      </c>
      <c r="W2147" s="78">
        <v>1</v>
      </c>
      <c r="X2147" s="11" t="str">
        <f ca="1">IF(ISBLANK(BudgetsQTable[[#This Row],[budg_seq_yr]]),"FY"&amp;fiscalyear,"FY"&amp;fiscalyear-1+BudgetsQTable[[#This Row],[budg_seq_yr]])</f>
        <v>FY18</v>
      </c>
      <c r="Y2147" s="79">
        <v>118530</v>
      </c>
      <c r="Z2147" s="78" t="s">
        <v>2818</v>
      </c>
      <c r="AA2147" s="78" t="s">
        <v>476</v>
      </c>
      <c r="AB2147" s="76" t="s">
        <v>2821</v>
      </c>
      <c r="AC2147" s="78" t="s">
        <v>3036</v>
      </c>
    </row>
    <row r="2148" spans="1:29" x14ac:dyDescent="0.35">
      <c r="A2148" s="10" t="s">
        <v>4519</v>
      </c>
      <c r="B2148" s="76" t="s">
        <v>2834</v>
      </c>
      <c r="C2148" s="76">
        <f>C2147+(BudgetsQTable[[#This Row],[lead]]&lt;&gt;K2147)</f>
        <v>267</v>
      </c>
      <c r="D2148" s="76">
        <f>D2147*(BudgetsQTable[[#This Row],[lead]]=K2147)+(BudgetsQTable[[#This Row],[prop_id]]&lt;&gt;A2147)</f>
        <v>2</v>
      </c>
      <c r="E2148" s="77">
        <v>43005.495833333334</v>
      </c>
      <c r="F2148" s="78" t="s">
        <v>2817</v>
      </c>
      <c r="G2148" s="78" t="s">
        <v>2818</v>
      </c>
      <c r="H2148" s="78" t="s">
        <v>476</v>
      </c>
      <c r="I2148" s="76" t="s">
        <v>948</v>
      </c>
      <c r="J2148" s="76" t="s">
        <v>753</v>
      </c>
      <c r="K2148" s="78" t="s">
        <v>2136</v>
      </c>
      <c r="L2148" s="7" t="str">
        <f>IF(BudgetsQTable[[#This Row],[pi_last_name]]=" ","",HYPERLINK("https://www.ejacket.nsf.gov/ej/showProposal.do?Continue=Y&amp;ID="&amp;BudgetsQTable[[#This Row],[prop_id]],BudgetsQTable[[#This Row],[prop_id]]))</f>
        <v/>
      </c>
      <c r="M2148" s="78" t="s">
        <v>753</v>
      </c>
      <c r="N2148" s="7" t="str">
        <f>IF(BudgetsQTable[[#This Row],[pi_last_name]]=" ","",HYPERLINK("mailto:"&amp;BudgetsQTable[[#This Row],[pi_email]]&amp;"&amp;subject=Your NSF Proposal:  "&amp;BudgetsQTable[[#This Row],[prop_id]],BudgetsQTable[[#This Row],[pi_email]]))</f>
        <v/>
      </c>
      <c r="O2148" s="78" t="s">
        <v>753</v>
      </c>
      <c r="P2148" s="78">
        <v>1</v>
      </c>
      <c r="Q2148" s="78">
        <v>1</v>
      </c>
      <c r="R2148" s="79">
        <v>0</v>
      </c>
      <c r="S2148" s="79">
        <v>0</v>
      </c>
      <c r="T2148" s="79">
        <v>0</v>
      </c>
      <c r="U2148" s="80">
        <v>114135</v>
      </c>
      <c r="V2148" s="78">
        <v>0</v>
      </c>
      <c r="W2148" s="78">
        <v>2</v>
      </c>
      <c r="X2148" s="11" t="str">
        <f ca="1">IF(ISBLANK(BudgetsQTable[[#This Row],[budg_seq_yr]]),"FY"&amp;fiscalyear,"FY"&amp;fiscalyear-1+BudgetsQTable[[#This Row],[budg_seq_yr]])</f>
        <v>FY19</v>
      </c>
      <c r="Y2148" s="79">
        <v>114135</v>
      </c>
      <c r="Z2148" s="78" t="s">
        <v>2818</v>
      </c>
      <c r="AA2148" s="78" t="s">
        <v>476</v>
      </c>
      <c r="AB2148" s="76" t="s">
        <v>2821</v>
      </c>
      <c r="AC2148" s="78" t="s">
        <v>3036</v>
      </c>
    </row>
    <row r="2149" spans="1:29" x14ac:dyDescent="0.35">
      <c r="A2149" s="10" t="s">
        <v>4519</v>
      </c>
      <c r="B2149" s="76" t="s">
        <v>2834</v>
      </c>
      <c r="C2149" s="76">
        <f>C2148+(BudgetsQTable[[#This Row],[lead]]&lt;&gt;K2148)</f>
        <v>267</v>
      </c>
      <c r="D2149" s="76">
        <f>D2148*(BudgetsQTable[[#This Row],[lead]]=K2148)+(BudgetsQTable[[#This Row],[prop_id]]&lt;&gt;A2148)</f>
        <v>2</v>
      </c>
      <c r="E2149" s="77">
        <v>43005.495833333334</v>
      </c>
      <c r="F2149" s="78" t="s">
        <v>2817</v>
      </c>
      <c r="G2149" s="78" t="s">
        <v>2818</v>
      </c>
      <c r="H2149" s="78" t="s">
        <v>476</v>
      </c>
      <c r="I2149" s="76" t="s">
        <v>948</v>
      </c>
      <c r="J2149" s="76" t="s">
        <v>753</v>
      </c>
      <c r="K2149" s="78" t="s">
        <v>2136</v>
      </c>
      <c r="L2149" s="7" t="str">
        <f>IF(BudgetsQTable[[#This Row],[pi_last_name]]=" ","",HYPERLINK("https://www.ejacket.nsf.gov/ej/showProposal.do?Continue=Y&amp;ID="&amp;BudgetsQTable[[#This Row],[prop_id]],BudgetsQTable[[#This Row],[prop_id]]))</f>
        <v/>
      </c>
      <c r="M2149" s="78" t="s">
        <v>753</v>
      </c>
      <c r="N2149" s="7" t="str">
        <f>IF(BudgetsQTable[[#This Row],[pi_last_name]]=" ","",HYPERLINK("mailto:"&amp;BudgetsQTable[[#This Row],[pi_email]]&amp;"&amp;subject=Your NSF Proposal:  "&amp;BudgetsQTable[[#This Row],[prop_id]],BudgetsQTable[[#This Row],[pi_email]]))</f>
        <v/>
      </c>
      <c r="O2149" s="78" t="s">
        <v>753</v>
      </c>
      <c r="P2149" s="78">
        <v>1</v>
      </c>
      <c r="Q2149" s="78">
        <v>1</v>
      </c>
      <c r="R2149" s="79">
        <v>0</v>
      </c>
      <c r="S2149" s="79">
        <v>0</v>
      </c>
      <c r="T2149" s="79">
        <v>0</v>
      </c>
      <c r="U2149" s="80">
        <v>117335</v>
      </c>
      <c r="V2149" s="78">
        <v>0</v>
      </c>
      <c r="W2149" s="78">
        <v>3</v>
      </c>
      <c r="X2149" s="11" t="str">
        <f ca="1">IF(ISBLANK(BudgetsQTable[[#This Row],[budg_seq_yr]]),"FY"&amp;fiscalyear,"FY"&amp;fiscalyear-1+BudgetsQTable[[#This Row],[budg_seq_yr]])</f>
        <v>FY20</v>
      </c>
      <c r="Y2149" s="79">
        <v>117335</v>
      </c>
      <c r="Z2149" s="78" t="s">
        <v>2818</v>
      </c>
      <c r="AA2149" s="78" t="s">
        <v>476</v>
      </c>
      <c r="AB2149" s="76" t="s">
        <v>2821</v>
      </c>
      <c r="AC2149" s="78" t="s">
        <v>3036</v>
      </c>
    </row>
    <row r="2150" spans="1:29" x14ac:dyDescent="0.35">
      <c r="A2150" s="10" t="s">
        <v>4523</v>
      </c>
      <c r="B2150" s="76" t="s">
        <v>2834</v>
      </c>
      <c r="C2150" s="76">
        <f>C2149+(BudgetsQTable[[#This Row],[lead]]&lt;&gt;K2149)</f>
        <v>267</v>
      </c>
      <c r="D2150" s="76">
        <f>D2149*(BudgetsQTable[[#This Row],[lead]]=K2149)+(BudgetsQTable[[#This Row],[prop_id]]&lt;&gt;A2149)</f>
        <v>3</v>
      </c>
      <c r="E2150" s="77">
        <v>43005.688194444447</v>
      </c>
      <c r="F2150" s="78" t="s">
        <v>2817</v>
      </c>
      <c r="G2150" s="78" t="s">
        <v>2818</v>
      </c>
      <c r="H2150" s="78" t="s">
        <v>476</v>
      </c>
      <c r="I2150" s="76" t="s">
        <v>948</v>
      </c>
      <c r="J2150" s="76" t="s">
        <v>4527</v>
      </c>
      <c r="K2150" s="78" t="s">
        <v>2136</v>
      </c>
      <c r="L2150" s="7" t="str">
        <f>IF(BudgetsQTable[[#This Row],[pi_last_name]]=" ","",HYPERLINK("https://www.ejacket.nsf.gov/ej/showProposal.do?Continue=Y&amp;ID="&amp;BudgetsQTable[[#This Row],[prop_id]],BudgetsQTable[[#This Row],[prop_id]]))</f>
        <v>1763976</v>
      </c>
      <c r="M2150" s="78" t="s">
        <v>4524</v>
      </c>
      <c r="N2150" s="7" t="str">
        <f>IF(BudgetsQTable[[#This Row],[pi_last_name]]=" ","",HYPERLINK("mailto:"&amp;BudgetsQTable[[#This Row],[pi_email]]&amp;"&amp;subject=Your NSF Proposal:  "&amp;BudgetsQTable[[#This Row],[prop_id]],BudgetsQTable[[#This Row],[pi_email]]))</f>
        <v>sameer@cs.uoregon.edu</v>
      </c>
      <c r="O2150" s="78" t="s">
        <v>4526</v>
      </c>
      <c r="P2150" s="78"/>
      <c r="Q2150" s="78"/>
      <c r="R2150" s="79"/>
      <c r="S2150" s="79"/>
      <c r="T2150" s="79"/>
      <c r="U2150" s="80"/>
      <c r="V2150" s="78">
        <v>0</v>
      </c>
      <c r="W2150" s="78"/>
      <c r="X2150" s="11" t="str">
        <f ca="1">IF(ISBLANK(BudgetsQTable[[#This Row],[budg_seq_yr]]),"FY"&amp;fiscalyear,"FY"&amp;fiscalyear-1+BudgetsQTable[[#This Row],[budg_seq_yr]])</f>
        <v>FY18</v>
      </c>
      <c r="Y2150" s="79">
        <v>350000</v>
      </c>
      <c r="Z2150" s="78" t="s">
        <v>2818</v>
      </c>
      <c r="AA2150" s="78" t="s">
        <v>476</v>
      </c>
      <c r="AB2150" s="76" t="s">
        <v>2821</v>
      </c>
      <c r="AC2150" s="78" t="s">
        <v>3036</v>
      </c>
    </row>
    <row r="2151" spans="1:29" x14ac:dyDescent="0.35">
      <c r="A2151" s="10" t="s">
        <v>4523</v>
      </c>
      <c r="B2151" s="76" t="s">
        <v>2834</v>
      </c>
      <c r="C2151" s="76">
        <f>C2150+(BudgetsQTable[[#This Row],[lead]]&lt;&gt;K2150)</f>
        <v>267</v>
      </c>
      <c r="D2151" s="76">
        <f>D2150*(BudgetsQTable[[#This Row],[lead]]=K2150)+(BudgetsQTable[[#This Row],[prop_id]]&lt;&gt;A2150)</f>
        <v>3</v>
      </c>
      <c r="E2151" s="77">
        <v>43005.688194444447</v>
      </c>
      <c r="F2151" s="78" t="s">
        <v>2817</v>
      </c>
      <c r="G2151" s="78" t="s">
        <v>2818</v>
      </c>
      <c r="H2151" s="78" t="s">
        <v>476</v>
      </c>
      <c r="I2151" s="76" t="s">
        <v>948</v>
      </c>
      <c r="J2151" s="76" t="s">
        <v>753</v>
      </c>
      <c r="K2151" s="78" t="s">
        <v>2136</v>
      </c>
      <c r="L2151" s="7" t="str">
        <f>IF(BudgetsQTable[[#This Row],[pi_last_name]]=" ","",HYPERLINK("https://www.ejacket.nsf.gov/ej/showProposal.do?Continue=Y&amp;ID="&amp;BudgetsQTable[[#This Row],[prop_id]],BudgetsQTable[[#This Row],[prop_id]]))</f>
        <v/>
      </c>
      <c r="M2151" s="78" t="s">
        <v>753</v>
      </c>
      <c r="N2151" s="7" t="str">
        <f>IF(BudgetsQTable[[#This Row],[pi_last_name]]=" ","",HYPERLINK("mailto:"&amp;BudgetsQTable[[#This Row],[pi_email]]&amp;"&amp;subject=Your NSF Proposal:  "&amp;BudgetsQTable[[#This Row],[prop_id]],BudgetsQTable[[#This Row],[pi_email]]))</f>
        <v/>
      </c>
      <c r="O2151" s="78" t="s">
        <v>753</v>
      </c>
      <c r="P2151" s="78">
        <v>1</v>
      </c>
      <c r="Q2151" s="78">
        <v>0</v>
      </c>
      <c r="R2151" s="79">
        <v>0</v>
      </c>
      <c r="S2151" s="79">
        <v>0</v>
      </c>
      <c r="T2151" s="79">
        <v>0</v>
      </c>
      <c r="U2151" s="80">
        <v>112266</v>
      </c>
      <c r="V2151" s="78">
        <v>0</v>
      </c>
      <c r="W2151" s="78">
        <v>1</v>
      </c>
      <c r="X2151" s="11" t="str">
        <f ca="1">IF(ISBLANK(BudgetsQTable[[#This Row],[budg_seq_yr]]),"FY"&amp;fiscalyear,"FY"&amp;fiscalyear-1+BudgetsQTable[[#This Row],[budg_seq_yr]])</f>
        <v>FY18</v>
      </c>
      <c r="Y2151" s="79">
        <v>112266</v>
      </c>
      <c r="Z2151" s="78" t="s">
        <v>2818</v>
      </c>
      <c r="AA2151" s="78" t="s">
        <v>476</v>
      </c>
      <c r="AB2151" s="76" t="s">
        <v>2821</v>
      </c>
      <c r="AC2151" s="78" t="s">
        <v>3036</v>
      </c>
    </row>
    <row r="2152" spans="1:29" x14ac:dyDescent="0.35">
      <c r="A2152" s="10" t="s">
        <v>4523</v>
      </c>
      <c r="B2152" s="76" t="s">
        <v>2834</v>
      </c>
      <c r="C2152" s="76">
        <f>C2151+(BudgetsQTable[[#This Row],[lead]]&lt;&gt;K2151)</f>
        <v>267</v>
      </c>
      <c r="D2152" s="76">
        <f>D2151*(BudgetsQTable[[#This Row],[lead]]=K2151)+(BudgetsQTable[[#This Row],[prop_id]]&lt;&gt;A2151)</f>
        <v>3</v>
      </c>
      <c r="E2152" s="77">
        <v>43005.688194444447</v>
      </c>
      <c r="F2152" s="78" t="s">
        <v>2817</v>
      </c>
      <c r="G2152" s="78" t="s">
        <v>2818</v>
      </c>
      <c r="H2152" s="78" t="s">
        <v>476</v>
      </c>
      <c r="I2152" s="76" t="s">
        <v>948</v>
      </c>
      <c r="J2152" s="76" t="s">
        <v>753</v>
      </c>
      <c r="K2152" s="78" t="s">
        <v>2136</v>
      </c>
      <c r="L2152" s="7" t="str">
        <f>IF(BudgetsQTable[[#This Row],[pi_last_name]]=" ","",HYPERLINK("https://www.ejacket.nsf.gov/ej/showProposal.do?Continue=Y&amp;ID="&amp;BudgetsQTable[[#This Row],[prop_id]],BudgetsQTable[[#This Row],[prop_id]]))</f>
        <v/>
      </c>
      <c r="M2152" s="78" t="s">
        <v>753</v>
      </c>
      <c r="N2152" s="7" t="str">
        <f>IF(BudgetsQTable[[#This Row],[pi_last_name]]=" ","",HYPERLINK("mailto:"&amp;BudgetsQTable[[#This Row],[pi_email]]&amp;"&amp;subject=Your NSF Proposal:  "&amp;BudgetsQTable[[#This Row],[prop_id]],BudgetsQTable[[#This Row],[pi_email]]))</f>
        <v/>
      </c>
      <c r="O2152" s="78" t="s">
        <v>753</v>
      </c>
      <c r="P2152" s="78">
        <v>1</v>
      </c>
      <c r="Q2152" s="78">
        <v>0</v>
      </c>
      <c r="R2152" s="79">
        <v>0</v>
      </c>
      <c r="S2152" s="79">
        <v>0</v>
      </c>
      <c r="T2152" s="79">
        <v>0</v>
      </c>
      <c r="U2152" s="80">
        <v>115827</v>
      </c>
      <c r="V2152" s="78">
        <v>0</v>
      </c>
      <c r="W2152" s="78">
        <v>2</v>
      </c>
      <c r="X2152" s="11" t="str">
        <f ca="1">IF(ISBLANK(BudgetsQTable[[#This Row],[budg_seq_yr]]),"FY"&amp;fiscalyear,"FY"&amp;fiscalyear-1+BudgetsQTable[[#This Row],[budg_seq_yr]])</f>
        <v>FY19</v>
      </c>
      <c r="Y2152" s="79">
        <v>115827</v>
      </c>
      <c r="Z2152" s="78" t="s">
        <v>2818</v>
      </c>
      <c r="AA2152" s="78" t="s">
        <v>476</v>
      </c>
      <c r="AB2152" s="76" t="s">
        <v>2821</v>
      </c>
      <c r="AC2152" s="78" t="s">
        <v>3036</v>
      </c>
    </row>
    <row r="2153" spans="1:29" x14ac:dyDescent="0.35">
      <c r="A2153" s="10" t="s">
        <v>4523</v>
      </c>
      <c r="B2153" s="76" t="s">
        <v>2834</v>
      </c>
      <c r="C2153" s="76">
        <f>C2152+(BudgetsQTable[[#This Row],[lead]]&lt;&gt;K2152)</f>
        <v>267</v>
      </c>
      <c r="D2153" s="76">
        <f>D2152*(BudgetsQTable[[#This Row],[lead]]=K2152)+(BudgetsQTable[[#This Row],[prop_id]]&lt;&gt;A2152)</f>
        <v>3</v>
      </c>
      <c r="E2153" s="77">
        <v>43005.688194444447</v>
      </c>
      <c r="F2153" s="78" t="s">
        <v>2817</v>
      </c>
      <c r="G2153" s="78" t="s">
        <v>2818</v>
      </c>
      <c r="H2153" s="78" t="s">
        <v>476</v>
      </c>
      <c r="I2153" s="76" t="s">
        <v>948</v>
      </c>
      <c r="J2153" s="76" t="s">
        <v>753</v>
      </c>
      <c r="K2153" s="78" t="s">
        <v>2136</v>
      </c>
      <c r="L2153" s="7" t="str">
        <f>IF(BudgetsQTable[[#This Row],[pi_last_name]]=" ","",HYPERLINK("https://www.ejacket.nsf.gov/ej/showProposal.do?Continue=Y&amp;ID="&amp;BudgetsQTable[[#This Row],[prop_id]],BudgetsQTable[[#This Row],[prop_id]]))</f>
        <v/>
      </c>
      <c r="M2153" s="78" t="s">
        <v>753</v>
      </c>
      <c r="N2153" s="7" t="str">
        <f>IF(BudgetsQTable[[#This Row],[pi_last_name]]=" ","",HYPERLINK("mailto:"&amp;BudgetsQTable[[#This Row],[pi_email]]&amp;"&amp;subject=Your NSF Proposal:  "&amp;BudgetsQTable[[#This Row],[prop_id]],BudgetsQTable[[#This Row],[pi_email]]))</f>
        <v/>
      </c>
      <c r="O2153" s="78" t="s">
        <v>753</v>
      </c>
      <c r="P2153" s="78">
        <v>1</v>
      </c>
      <c r="Q2153" s="78">
        <v>0</v>
      </c>
      <c r="R2153" s="79">
        <v>0</v>
      </c>
      <c r="S2153" s="79">
        <v>0</v>
      </c>
      <c r="T2153" s="79">
        <v>0</v>
      </c>
      <c r="U2153" s="80">
        <v>121907</v>
      </c>
      <c r="V2153" s="78">
        <v>0</v>
      </c>
      <c r="W2153" s="78">
        <v>3</v>
      </c>
      <c r="X2153" s="11" t="str">
        <f ca="1">IF(ISBLANK(BudgetsQTable[[#This Row],[budg_seq_yr]]),"FY"&amp;fiscalyear,"FY"&amp;fiscalyear-1+BudgetsQTable[[#This Row],[budg_seq_yr]])</f>
        <v>FY20</v>
      </c>
      <c r="Y2153" s="79">
        <v>121907</v>
      </c>
      <c r="Z2153" s="78" t="s">
        <v>2818</v>
      </c>
      <c r="AA2153" s="78" t="s">
        <v>476</v>
      </c>
      <c r="AB2153" s="76" t="s">
        <v>2821</v>
      </c>
      <c r="AC2153" s="78" t="s">
        <v>3036</v>
      </c>
    </row>
    <row r="2154" spans="1:29" x14ac:dyDescent="0.35">
      <c r="A2154" s="10" t="s">
        <v>2144</v>
      </c>
      <c r="B2154" s="76" t="s">
        <v>2824</v>
      </c>
      <c r="C2154" s="76">
        <f>C2153+(BudgetsQTable[[#This Row],[lead]]&lt;&gt;K2153)</f>
        <v>268</v>
      </c>
      <c r="D2154" s="76">
        <f>D2153*(BudgetsQTable[[#This Row],[lead]]=K2153)+(BudgetsQTable[[#This Row],[prop_id]]&lt;&gt;A2153)</f>
        <v>1</v>
      </c>
      <c r="E2154" s="77">
        <v>43005.643750000003</v>
      </c>
      <c r="F2154" s="78" t="s">
        <v>2868</v>
      </c>
      <c r="G2154" s="78" t="s">
        <v>2869</v>
      </c>
      <c r="H2154" s="78" t="s">
        <v>468</v>
      </c>
      <c r="I2154" s="76" t="s">
        <v>800</v>
      </c>
      <c r="J2154" s="76" t="s">
        <v>4530</v>
      </c>
      <c r="K2154" s="78" t="s">
        <v>2144</v>
      </c>
      <c r="L2154" s="7" t="str">
        <f>IF(BudgetsQTable[[#This Row],[pi_last_name]]=" ","",HYPERLINK("https://www.ejacket.nsf.gov/ej/showProposal.do?Continue=Y&amp;ID="&amp;BudgetsQTable[[#This Row],[prop_id]],BudgetsQTable[[#This Row],[prop_id]]))</f>
        <v>1763861</v>
      </c>
      <c r="M2154" s="78" t="s">
        <v>2145</v>
      </c>
      <c r="N2154" s="7" t="str">
        <f>IF(BudgetsQTable[[#This Row],[pi_last_name]]=" ","",HYPERLINK("mailto:"&amp;BudgetsQTable[[#This Row],[pi_email]]&amp;"&amp;subject=Your NSF Proposal:  "&amp;BudgetsQTable[[#This Row],[prop_id]],BudgetsQTable[[#This Row],[pi_email]]))</f>
        <v>mjskay@umich.edu</v>
      </c>
      <c r="O2154" s="78" t="s">
        <v>713</v>
      </c>
      <c r="P2154" s="78"/>
      <c r="Q2154" s="78"/>
      <c r="R2154" s="79"/>
      <c r="S2154" s="79"/>
      <c r="T2154" s="79"/>
      <c r="U2154" s="80"/>
      <c r="V2154" s="78">
        <v>0</v>
      </c>
      <c r="W2154" s="78"/>
      <c r="X2154" s="11" t="str">
        <f ca="1">IF(ISBLANK(BudgetsQTable[[#This Row],[budg_seq_yr]]),"FY"&amp;fiscalyear,"FY"&amp;fiscalyear-1+BudgetsQTable[[#This Row],[budg_seq_yr]])</f>
        <v>FY18</v>
      </c>
      <c r="Y2154" s="79">
        <v>412772</v>
      </c>
      <c r="Z2154" s="78" t="s">
        <v>2869</v>
      </c>
      <c r="AA2154" s="78" t="s">
        <v>468</v>
      </c>
      <c r="AB2154" s="76" t="s">
        <v>2821</v>
      </c>
      <c r="AC2154" s="78" t="s">
        <v>468</v>
      </c>
    </row>
    <row r="2155" spans="1:29" x14ac:dyDescent="0.35">
      <c r="A2155" s="10" t="s">
        <v>2144</v>
      </c>
      <c r="B2155" s="76" t="s">
        <v>2824</v>
      </c>
      <c r="C2155" s="76">
        <f>C2154+(BudgetsQTable[[#This Row],[lead]]&lt;&gt;K2154)</f>
        <v>268</v>
      </c>
      <c r="D2155" s="76">
        <f>D2154*(BudgetsQTable[[#This Row],[lead]]=K2154)+(BudgetsQTable[[#This Row],[prop_id]]&lt;&gt;A2154)</f>
        <v>1</v>
      </c>
      <c r="E2155" s="77">
        <v>43005.643750000003</v>
      </c>
      <c r="F2155" s="78" t="s">
        <v>2868</v>
      </c>
      <c r="G2155" s="78" t="s">
        <v>2869</v>
      </c>
      <c r="H2155" s="78" t="s">
        <v>468</v>
      </c>
      <c r="I2155" s="76" t="s">
        <v>800</v>
      </c>
      <c r="J2155" s="76" t="s">
        <v>753</v>
      </c>
      <c r="K2155" s="78" t="s">
        <v>2144</v>
      </c>
      <c r="L2155" s="7" t="str">
        <f>IF(BudgetsQTable[[#This Row],[pi_last_name]]=" ","",HYPERLINK("https://www.ejacket.nsf.gov/ej/showProposal.do?Continue=Y&amp;ID="&amp;BudgetsQTable[[#This Row],[prop_id]],BudgetsQTable[[#This Row],[prop_id]]))</f>
        <v/>
      </c>
      <c r="M2155" s="78" t="s">
        <v>753</v>
      </c>
      <c r="N2155" s="7" t="str">
        <f>IF(BudgetsQTable[[#This Row],[pi_last_name]]=" ","",HYPERLINK("mailto:"&amp;BudgetsQTable[[#This Row],[pi_email]]&amp;"&amp;subject=Your NSF Proposal:  "&amp;BudgetsQTable[[#This Row],[prop_id]],BudgetsQTable[[#This Row],[pi_email]]))</f>
        <v/>
      </c>
      <c r="O2155" s="78" t="s">
        <v>753</v>
      </c>
      <c r="P2155" s="78">
        <v>1</v>
      </c>
      <c r="Q2155" s="78">
        <v>1</v>
      </c>
      <c r="R2155" s="79">
        <v>0</v>
      </c>
      <c r="S2155" s="79">
        <v>6400</v>
      </c>
      <c r="T2155" s="79">
        <v>0</v>
      </c>
      <c r="U2155" s="80">
        <v>135974</v>
      </c>
      <c r="V2155" s="78">
        <v>0</v>
      </c>
      <c r="W2155" s="78">
        <v>1</v>
      </c>
      <c r="X2155" s="11" t="str">
        <f ca="1">IF(ISBLANK(BudgetsQTable[[#This Row],[budg_seq_yr]]),"FY"&amp;fiscalyear,"FY"&amp;fiscalyear-1+BudgetsQTable[[#This Row],[budg_seq_yr]])</f>
        <v>FY18</v>
      </c>
      <c r="Y2155" s="79">
        <v>135974</v>
      </c>
      <c r="Z2155" s="78" t="s">
        <v>2869</v>
      </c>
      <c r="AA2155" s="78" t="s">
        <v>468</v>
      </c>
      <c r="AB2155" s="76" t="s">
        <v>2821</v>
      </c>
      <c r="AC2155" s="78" t="s">
        <v>468</v>
      </c>
    </row>
    <row r="2156" spans="1:29" x14ac:dyDescent="0.35">
      <c r="A2156" s="10" t="s">
        <v>2144</v>
      </c>
      <c r="B2156" s="76" t="s">
        <v>2824</v>
      </c>
      <c r="C2156" s="76">
        <f>C2155+(BudgetsQTable[[#This Row],[lead]]&lt;&gt;K2155)</f>
        <v>268</v>
      </c>
      <c r="D2156" s="76">
        <f>D2155*(BudgetsQTable[[#This Row],[lead]]=K2155)+(BudgetsQTable[[#This Row],[prop_id]]&lt;&gt;A2155)</f>
        <v>1</v>
      </c>
      <c r="E2156" s="77">
        <v>43005.643750000003</v>
      </c>
      <c r="F2156" s="78" t="s">
        <v>2868</v>
      </c>
      <c r="G2156" s="78" t="s">
        <v>2869</v>
      </c>
      <c r="H2156" s="78" t="s">
        <v>468</v>
      </c>
      <c r="I2156" s="76" t="s">
        <v>800</v>
      </c>
      <c r="J2156" s="76" t="s">
        <v>753</v>
      </c>
      <c r="K2156" s="78" t="s">
        <v>2144</v>
      </c>
      <c r="L2156" s="7" t="str">
        <f>IF(BudgetsQTable[[#This Row],[pi_last_name]]=" ","",HYPERLINK("https://www.ejacket.nsf.gov/ej/showProposal.do?Continue=Y&amp;ID="&amp;BudgetsQTable[[#This Row],[prop_id]],BudgetsQTable[[#This Row],[prop_id]]))</f>
        <v/>
      </c>
      <c r="M2156" s="78" t="s">
        <v>753</v>
      </c>
      <c r="N2156" s="7" t="str">
        <f>IF(BudgetsQTable[[#This Row],[pi_last_name]]=" ","",HYPERLINK("mailto:"&amp;BudgetsQTable[[#This Row],[pi_email]]&amp;"&amp;subject=Your NSF Proposal:  "&amp;BudgetsQTable[[#This Row],[prop_id]],BudgetsQTable[[#This Row],[pi_email]]))</f>
        <v/>
      </c>
      <c r="O2156" s="78" t="s">
        <v>753</v>
      </c>
      <c r="P2156" s="78">
        <v>1</v>
      </c>
      <c r="Q2156" s="78">
        <v>1</v>
      </c>
      <c r="R2156" s="79">
        <v>0</v>
      </c>
      <c r="S2156" s="79">
        <v>6400</v>
      </c>
      <c r="T2156" s="79">
        <v>0</v>
      </c>
      <c r="U2156" s="80">
        <v>137515</v>
      </c>
      <c r="V2156" s="78">
        <v>0</v>
      </c>
      <c r="W2156" s="78">
        <v>2</v>
      </c>
      <c r="X2156" s="11" t="str">
        <f ca="1">IF(ISBLANK(BudgetsQTable[[#This Row],[budg_seq_yr]]),"FY"&amp;fiscalyear,"FY"&amp;fiscalyear-1+BudgetsQTable[[#This Row],[budg_seq_yr]])</f>
        <v>FY19</v>
      </c>
      <c r="Y2156" s="79">
        <v>137515</v>
      </c>
      <c r="Z2156" s="78" t="s">
        <v>2869</v>
      </c>
      <c r="AA2156" s="78" t="s">
        <v>468</v>
      </c>
      <c r="AB2156" s="76" t="s">
        <v>2821</v>
      </c>
      <c r="AC2156" s="78" t="s">
        <v>468</v>
      </c>
    </row>
    <row r="2157" spans="1:29" x14ac:dyDescent="0.35">
      <c r="A2157" s="10" t="s">
        <v>2144</v>
      </c>
      <c r="B2157" s="76" t="s">
        <v>2824</v>
      </c>
      <c r="C2157" s="76">
        <f>C2156+(BudgetsQTable[[#This Row],[lead]]&lt;&gt;K2156)</f>
        <v>268</v>
      </c>
      <c r="D2157" s="76">
        <f>D2156*(BudgetsQTable[[#This Row],[lead]]=K2156)+(BudgetsQTable[[#This Row],[prop_id]]&lt;&gt;A2156)</f>
        <v>1</v>
      </c>
      <c r="E2157" s="77">
        <v>43005.643750000003</v>
      </c>
      <c r="F2157" s="78" t="s">
        <v>2868</v>
      </c>
      <c r="G2157" s="78" t="s">
        <v>2869</v>
      </c>
      <c r="H2157" s="78" t="s">
        <v>468</v>
      </c>
      <c r="I2157" s="76" t="s">
        <v>800</v>
      </c>
      <c r="J2157" s="76" t="s">
        <v>753</v>
      </c>
      <c r="K2157" s="78" t="s">
        <v>2144</v>
      </c>
      <c r="L2157" s="7" t="str">
        <f>IF(BudgetsQTable[[#This Row],[pi_last_name]]=" ","",HYPERLINK("https://www.ejacket.nsf.gov/ej/showProposal.do?Continue=Y&amp;ID="&amp;BudgetsQTable[[#This Row],[prop_id]],BudgetsQTable[[#This Row],[prop_id]]))</f>
        <v/>
      </c>
      <c r="M2157" s="78" t="s">
        <v>753</v>
      </c>
      <c r="N2157" s="7" t="str">
        <f>IF(BudgetsQTable[[#This Row],[pi_last_name]]=" ","",HYPERLINK("mailto:"&amp;BudgetsQTable[[#This Row],[pi_email]]&amp;"&amp;subject=Your NSF Proposal:  "&amp;BudgetsQTable[[#This Row],[prop_id]],BudgetsQTable[[#This Row],[pi_email]]))</f>
        <v/>
      </c>
      <c r="O2157" s="78" t="s">
        <v>753</v>
      </c>
      <c r="P2157" s="78">
        <v>1</v>
      </c>
      <c r="Q2157" s="78">
        <v>1</v>
      </c>
      <c r="R2157" s="79">
        <v>0</v>
      </c>
      <c r="S2157" s="79">
        <v>0</v>
      </c>
      <c r="T2157" s="79">
        <v>0</v>
      </c>
      <c r="U2157" s="80">
        <v>139283</v>
      </c>
      <c r="V2157" s="78">
        <v>0</v>
      </c>
      <c r="W2157" s="78">
        <v>3</v>
      </c>
      <c r="X2157" s="11" t="str">
        <f ca="1">IF(ISBLANK(BudgetsQTable[[#This Row],[budg_seq_yr]]),"FY"&amp;fiscalyear,"FY"&amp;fiscalyear-1+BudgetsQTable[[#This Row],[budg_seq_yr]])</f>
        <v>FY20</v>
      </c>
      <c r="Y2157" s="79">
        <v>139283</v>
      </c>
      <c r="Z2157" s="78" t="s">
        <v>2869</v>
      </c>
      <c r="AA2157" s="78" t="s">
        <v>468</v>
      </c>
      <c r="AB2157" s="76" t="s">
        <v>2821</v>
      </c>
      <c r="AC2157" s="78" t="s">
        <v>468</v>
      </c>
    </row>
    <row r="2158" spans="1:29" x14ac:dyDescent="0.35">
      <c r="A2158" s="10" t="s">
        <v>4531</v>
      </c>
      <c r="B2158" s="76" t="s">
        <v>2834</v>
      </c>
      <c r="C2158" s="76">
        <f>C2157+(BudgetsQTable[[#This Row],[lead]]&lt;&gt;K2157)</f>
        <v>268</v>
      </c>
      <c r="D2158" s="76">
        <f>D2157*(BudgetsQTable[[#This Row],[lead]]=K2157)+(BudgetsQTable[[#This Row],[prop_id]]&lt;&gt;A2157)</f>
        <v>2</v>
      </c>
      <c r="E2158" s="77">
        <v>43003.64166666667</v>
      </c>
      <c r="F2158" s="78" t="s">
        <v>2868</v>
      </c>
      <c r="G2158" s="78" t="s">
        <v>2869</v>
      </c>
      <c r="H2158" s="78" t="s">
        <v>468</v>
      </c>
      <c r="I2158" s="76" t="s">
        <v>800</v>
      </c>
      <c r="J2158" s="76" t="s">
        <v>4534</v>
      </c>
      <c r="K2158" s="78" t="s">
        <v>2144</v>
      </c>
      <c r="L2158" s="7" t="str">
        <f>IF(BudgetsQTable[[#This Row],[pi_last_name]]=" ","",HYPERLINK("https://www.ejacket.nsf.gov/ej/showProposal.do?Continue=Y&amp;ID="&amp;BudgetsQTable[[#This Row],[prop_id]],BudgetsQTable[[#This Row],[prop_id]]))</f>
        <v>1763225</v>
      </c>
      <c r="M2158" s="78" t="s">
        <v>4532</v>
      </c>
      <c r="N2158" s="7" t="str">
        <f>IF(BudgetsQTable[[#This Row],[pi_last_name]]=" ","",HYPERLINK("mailto:"&amp;BudgetsQTable[[#This Row],[pi_email]]&amp;"&amp;subject=Your NSF Proposal:  "&amp;BudgetsQTable[[#This Row],[prop_id]],BudgetsQTable[[#This Row],[pi_email]]))</f>
        <v>jhullman@uw.edu</v>
      </c>
      <c r="O2158" s="78" t="s">
        <v>2848</v>
      </c>
      <c r="P2158" s="78"/>
      <c r="Q2158" s="78"/>
      <c r="R2158" s="79"/>
      <c r="S2158" s="79"/>
      <c r="T2158" s="79"/>
      <c r="U2158" s="80"/>
      <c r="V2158" s="78">
        <v>0</v>
      </c>
      <c r="W2158" s="78"/>
      <c r="X2158" s="11" t="str">
        <f ca="1">IF(ISBLANK(BudgetsQTable[[#This Row],[budg_seq_yr]]),"FY"&amp;fiscalyear,"FY"&amp;fiscalyear-1+BudgetsQTable[[#This Row],[budg_seq_yr]])</f>
        <v>FY18</v>
      </c>
      <c r="Y2158" s="79">
        <v>385305</v>
      </c>
      <c r="Z2158" s="78" t="s">
        <v>2869</v>
      </c>
      <c r="AA2158" s="78" t="s">
        <v>468</v>
      </c>
      <c r="AB2158" s="76" t="s">
        <v>2821</v>
      </c>
      <c r="AC2158" s="78" t="s">
        <v>468</v>
      </c>
    </row>
    <row r="2159" spans="1:29" x14ac:dyDescent="0.35">
      <c r="A2159" s="10" t="s">
        <v>4531</v>
      </c>
      <c r="B2159" s="76" t="s">
        <v>2834</v>
      </c>
      <c r="C2159" s="76">
        <f>C2158+(BudgetsQTable[[#This Row],[lead]]&lt;&gt;K2158)</f>
        <v>268</v>
      </c>
      <c r="D2159" s="76">
        <f>D2158*(BudgetsQTable[[#This Row],[lead]]=K2158)+(BudgetsQTable[[#This Row],[prop_id]]&lt;&gt;A2158)</f>
        <v>2</v>
      </c>
      <c r="E2159" s="77">
        <v>43003.64166666667</v>
      </c>
      <c r="F2159" s="78" t="s">
        <v>2868</v>
      </c>
      <c r="G2159" s="78" t="s">
        <v>2869</v>
      </c>
      <c r="H2159" s="78" t="s">
        <v>468</v>
      </c>
      <c r="I2159" s="76" t="s">
        <v>800</v>
      </c>
      <c r="J2159" s="76" t="s">
        <v>753</v>
      </c>
      <c r="K2159" s="78" t="s">
        <v>2144</v>
      </c>
      <c r="L2159" s="7" t="str">
        <f>IF(BudgetsQTable[[#This Row],[pi_last_name]]=" ","",HYPERLINK("https://www.ejacket.nsf.gov/ej/showProposal.do?Continue=Y&amp;ID="&amp;BudgetsQTable[[#This Row],[prop_id]],BudgetsQTable[[#This Row],[prop_id]]))</f>
        <v/>
      </c>
      <c r="M2159" s="78" t="s">
        <v>753</v>
      </c>
      <c r="N2159" s="7" t="str">
        <f>IF(BudgetsQTable[[#This Row],[pi_last_name]]=" ","",HYPERLINK("mailto:"&amp;BudgetsQTable[[#This Row],[pi_email]]&amp;"&amp;subject=Your NSF Proposal:  "&amp;BudgetsQTable[[#This Row],[prop_id]],BudgetsQTable[[#This Row],[pi_email]]))</f>
        <v/>
      </c>
      <c r="O2159" s="78" t="s">
        <v>753</v>
      </c>
      <c r="P2159" s="78">
        <v>2</v>
      </c>
      <c r="Q2159" s="78">
        <v>1.4</v>
      </c>
      <c r="R2159" s="79">
        <v>0</v>
      </c>
      <c r="S2159" s="79">
        <v>0</v>
      </c>
      <c r="T2159" s="79">
        <v>0</v>
      </c>
      <c r="U2159" s="80">
        <v>126498</v>
      </c>
      <c r="V2159" s="78">
        <v>0</v>
      </c>
      <c r="W2159" s="78">
        <v>1</v>
      </c>
      <c r="X2159" s="11" t="str">
        <f ca="1">IF(ISBLANK(BudgetsQTable[[#This Row],[budg_seq_yr]]),"FY"&amp;fiscalyear,"FY"&amp;fiscalyear-1+BudgetsQTable[[#This Row],[budg_seq_yr]])</f>
        <v>FY18</v>
      </c>
      <c r="Y2159" s="79">
        <v>126498</v>
      </c>
      <c r="Z2159" s="78" t="s">
        <v>2869</v>
      </c>
      <c r="AA2159" s="78" t="s">
        <v>468</v>
      </c>
      <c r="AB2159" s="76" t="s">
        <v>2821</v>
      </c>
      <c r="AC2159" s="78" t="s">
        <v>468</v>
      </c>
    </row>
    <row r="2160" spans="1:29" x14ac:dyDescent="0.35">
      <c r="A2160" s="10" t="s">
        <v>4531</v>
      </c>
      <c r="B2160" s="76" t="s">
        <v>2834</v>
      </c>
      <c r="C2160" s="76">
        <f>C2159+(BudgetsQTable[[#This Row],[lead]]&lt;&gt;K2159)</f>
        <v>268</v>
      </c>
      <c r="D2160" s="76">
        <f>D2159*(BudgetsQTable[[#This Row],[lead]]=K2159)+(BudgetsQTable[[#This Row],[prop_id]]&lt;&gt;A2159)</f>
        <v>2</v>
      </c>
      <c r="E2160" s="77">
        <v>43003.64166666667</v>
      </c>
      <c r="F2160" s="78" t="s">
        <v>2868</v>
      </c>
      <c r="G2160" s="78" t="s">
        <v>2869</v>
      </c>
      <c r="H2160" s="78" t="s">
        <v>468</v>
      </c>
      <c r="I2160" s="76" t="s">
        <v>800</v>
      </c>
      <c r="J2160" s="76" t="s">
        <v>753</v>
      </c>
      <c r="K2160" s="78" t="s">
        <v>2144</v>
      </c>
      <c r="L2160" s="7" t="str">
        <f>IF(BudgetsQTable[[#This Row],[pi_last_name]]=" ","",HYPERLINK("https://www.ejacket.nsf.gov/ej/showProposal.do?Continue=Y&amp;ID="&amp;BudgetsQTable[[#This Row],[prop_id]],BudgetsQTable[[#This Row],[prop_id]]))</f>
        <v/>
      </c>
      <c r="M2160" s="78" t="s">
        <v>753</v>
      </c>
      <c r="N2160" s="7" t="str">
        <f>IF(BudgetsQTable[[#This Row],[pi_last_name]]=" ","",HYPERLINK("mailto:"&amp;BudgetsQTable[[#This Row],[pi_email]]&amp;"&amp;subject=Your NSF Proposal:  "&amp;BudgetsQTable[[#This Row],[prop_id]],BudgetsQTable[[#This Row],[pi_email]]))</f>
        <v/>
      </c>
      <c r="O2160" s="78" t="s">
        <v>753</v>
      </c>
      <c r="P2160" s="78">
        <v>2</v>
      </c>
      <c r="Q2160" s="78">
        <v>1.4</v>
      </c>
      <c r="R2160" s="79">
        <v>0</v>
      </c>
      <c r="S2160" s="79">
        <v>0</v>
      </c>
      <c r="T2160" s="79">
        <v>0</v>
      </c>
      <c r="U2160" s="80">
        <v>127079</v>
      </c>
      <c r="V2160" s="78">
        <v>0</v>
      </c>
      <c r="W2160" s="78">
        <v>2</v>
      </c>
      <c r="X2160" s="11" t="str">
        <f ca="1">IF(ISBLANK(BudgetsQTable[[#This Row],[budg_seq_yr]]),"FY"&amp;fiscalyear,"FY"&amp;fiscalyear-1+BudgetsQTable[[#This Row],[budg_seq_yr]])</f>
        <v>FY19</v>
      </c>
      <c r="Y2160" s="79">
        <v>127079</v>
      </c>
      <c r="Z2160" s="78" t="s">
        <v>2869</v>
      </c>
      <c r="AA2160" s="78" t="s">
        <v>468</v>
      </c>
      <c r="AB2160" s="76" t="s">
        <v>2821</v>
      </c>
      <c r="AC2160" s="78" t="s">
        <v>468</v>
      </c>
    </row>
    <row r="2161" spans="1:29" x14ac:dyDescent="0.35">
      <c r="A2161" s="10" t="s">
        <v>4531</v>
      </c>
      <c r="B2161" s="76" t="s">
        <v>2834</v>
      </c>
      <c r="C2161" s="76">
        <f>C2160+(BudgetsQTable[[#This Row],[lead]]&lt;&gt;K2160)</f>
        <v>268</v>
      </c>
      <c r="D2161" s="76">
        <f>D2160*(BudgetsQTable[[#This Row],[lead]]=K2160)+(BudgetsQTable[[#This Row],[prop_id]]&lt;&gt;A2160)</f>
        <v>2</v>
      </c>
      <c r="E2161" s="77">
        <v>43003.64166666667</v>
      </c>
      <c r="F2161" s="78" t="s">
        <v>2868</v>
      </c>
      <c r="G2161" s="78" t="s">
        <v>2869</v>
      </c>
      <c r="H2161" s="78" t="s">
        <v>468</v>
      </c>
      <c r="I2161" s="76" t="s">
        <v>800</v>
      </c>
      <c r="J2161" s="76" t="s">
        <v>753</v>
      </c>
      <c r="K2161" s="78" t="s">
        <v>2144</v>
      </c>
      <c r="L2161" s="7" t="str">
        <f>IF(BudgetsQTable[[#This Row],[pi_last_name]]=" ","",HYPERLINK("https://www.ejacket.nsf.gov/ej/showProposal.do?Continue=Y&amp;ID="&amp;BudgetsQTable[[#This Row],[prop_id]],BudgetsQTable[[#This Row],[prop_id]]))</f>
        <v/>
      </c>
      <c r="M2161" s="78" t="s">
        <v>753</v>
      </c>
      <c r="N2161" s="7" t="str">
        <f>IF(BudgetsQTable[[#This Row],[pi_last_name]]=" ","",HYPERLINK("mailto:"&amp;BudgetsQTable[[#This Row],[pi_email]]&amp;"&amp;subject=Your NSF Proposal:  "&amp;BudgetsQTable[[#This Row],[prop_id]],BudgetsQTable[[#This Row],[pi_email]]))</f>
        <v/>
      </c>
      <c r="O2161" s="78" t="s">
        <v>753</v>
      </c>
      <c r="P2161" s="78">
        <v>2</v>
      </c>
      <c r="Q2161" s="78">
        <v>1.4</v>
      </c>
      <c r="R2161" s="79">
        <v>0</v>
      </c>
      <c r="S2161" s="79">
        <v>0</v>
      </c>
      <c r="T2161" s="79">
        <v>0</v>
      </c>
      <c r="U2161" s="80">
        <v>131728</v>
      </c>
      <c r="V2161" s="78">
        <v>0</v>
      </c>
      <c r="W2161" s="78">
        <v>3</v>
      </c>
      <c r="X2161" s="11" t="str">
        <f ca="1">IF(ISBLANK(BudgetsQTable[[#This Row],[budg_seq_yr]]),"FY"&amp;fiscalyear,"FY"&amp;fiscalyear-1+BudgetsQTable[[#This Row],[budg_seq_yr]])</f>
        <v>FY20</v>
      </c>
      <c r="Y2161" s="79">
        <v>131728</v>
      </c>
      <c r="Z2161" s="78" t="s">
        <v>2869</v>
      </c>
      <c r="AA2161" s="78" t="s">
        <v>468</v>
      </c>
      <c r="AB2161" s="76" t="s">
        <v>2821</v>
      </c>
      <c r="AC2161" s="78" t="s">
        <v>468</v>
      </c>
    </row>
    <row r="2162" spans="1:29" x14ac:dyDescent="0.35">
      <c r="A2162" s="10" t="s">
        <v>2147</v>
      </c>
      <c r="B2162" s="76" t="s">
        <v>2824</v>
      </c>
      <c r="C2162" s="76">
        <f>C2161+(BudgetsQTable[[#This Row],[lead]]&lt;&gt;K2161)</f>
        <v>269</v>
      </c>
      <c r="D2162" s="76">
        <f>D2161*(BudgetsQTable[[#This Row],[lead]]=K2161)+(BudgetsQTable[[#This Row],[prop_id]]&lt;&gt;A2161)</f>
        <v>1</v>
      </c>
      <c r="E2162" s="77">
        <v>43005.643750000003</v>
      </c>
      <c r="F2162" s="78" t="s">
        <v>2868</v>
      </c>
      <c r="G2162" s="78" t="s">
        <v>2869</v>
      </c>
      <c r="H2162" s="78" t="s">
        <v>468</v>
      </c>
      <c r="I2162" s="76" t="s">
        <v>807</v>
      </c>
      <c r="J2162" s="76" t="s">
        <v>4536</v>
      </c>
      <c r="K2162" s="78" t="s">
        <v>2147</v>
      </c>
      <c r="L2162" s="7" t="str">
        <f>IF(BudgetsQTable[[#This Row],[pi_last_name]]=" ","",HYPERLINK("https://www.ejacket.nsf.gov/ej/showProposal.do?Continue=Y&amp;ID="&amp;BudgetsQTable[[#This Row],[prop_id]],BudgetsQTable[[#This Row],[prop_id]]))</f>
        <v>1763863</v>
      </c>
      <c r="M2162" s="78" t="s">
        <v>2148</v>
      </c>
      <c r="N2162" s="7" t="str">
        <f>IF(BudgetsQTable[[#This Row],[pi_last_name]]=" ","",HYPERLINK("mailto:"&amp;BudgetsQTable[[#This Row],[pi_email]]&amp;"&amp;subject=Your NSF Proposal:  "&amp;BudgetsQTable[[#This Row],[prop_id]],BudgetsQTable[[#This Row],[pi_email]]))</f>
        <v>edemaine@mit.edu</v>
      </c>
      <c r="O2162" s="78" t="s">
        <v>586</v>
      </c>
      <c r="P2162" s="78"/>
      <c r="Q2162" s="78"/>
      <c r="R2162" s="79"/>
      <c r="S2162" s="79"/>
      <c r="T2162" s="79"/>
      <c r="U2162" s="80"/>
      <c r="V2162" s="78">
        <v>0</v>
      </c>
      <c r="W2162" s="78"/>
      <c r="X2162" s="11" t="str">
        <f ca="1">IF(ISBLANK(BudgetsQTable[[#This Row],[budg_seq_yr]]),"FY"&amp;fiscalyear,"FY"&amp;fiscalyear-1+BudgetsQTable[[#This Row],[budg_seq_yr]])</f>
        <v>FY18</v>
      </c>
      <c r="Y2162" s="79">
        <v>600000</v>
      </c>
      <c r="Z2162" s="78" t="s">
        <v>2869</v>
      </c>
      <c r="AA2162" s="78" t="s">
        <v>468</v>
      </c>
      <c r="AB2162" s="76" t="s">
        <v>2821</v>
      </c>
      <c r="AC2162" s="78" t="s">
        <v>468</v>
      </c>
    </row>
    <row r="2163" spans="1:29" x14ac:dyDescent="0.35">
      <c r="A2163" s="10" t="s">
        <v>2147</v>
      </c>
      <c r="B2163" s="76" t="s">
        <v>2824</v>
      </c>
      <c r="C2163" s="76">
        <f>C2162+(BudgetsQTable[[#This Row],[lead]]&lt;&gt;K2162)</f>
        <v>269</v>
      </c>
      <c r="D2163" s="76">
        <f>D2162*(BudgetsQTable[[#This Row],[lead]]=K2162)+(BudgetsQTable[[#This Row],[prop_id]]&lt;&gt;A2162)</f>
        <v>1</v>
      </c>
      <c r="E2163" s="77">
        <v>43005.643750000003</v>
      </c>
      <c r="F2163" s="78" t="s">
        <v>2868</v>
      </c>
      <c r="G2163" s="78" t="s">
        <v>2869</v>
      </c>
      <c r="H2163" s="78" t="s">
        <v>468</v>
      </c>
      <c r="I2163" s="76" t="s">
        <v>807</v>
      </c>
      <c r="J2163" s="76" t="s">
        <v>753</v>
      </c>
      <c r="K2163" s="78" t="s">
        <v>2147</v>
      </c>
      <c r="L2163" s="7" t="str">
        <f>IF(BudgetsQTable[[#This Row],[pi_last_name]]=" ","",HYPERLINK("https://www.ejacket.nsf.gov/ej/showProposal.do?Continue=Y&amp;ID="&amp;BudgetsQTable[[#This Row],[prop_id]],BudgetsQTable[[#This Row],[prop_id]]))</f>
        <v/>
      </c>
      <c r="M2163" s="78" t="s">
        <v>753</v>
      </c>
      <c r="N2163" s="7" t="str">
        <f>IF(BudgetsQTable[[#This Row],[pi_last_name]]=" ","",HYPERLINK("mailto:"&amp;BudgetsQTable[[#This Row],[pi_email]]&amp;"&amp;subject=Your NSF Proposal:  "&amp;BudgetsQTable[[#This Row],[prop_id]],BudgetsQTable[[#This Row],[pi_email]]))</f>
        <v/>
      </c>
      <c r="O2163" s="78" t="s">
        <v>753</v>
      </c>
      <c r="P2163" s="78">
        <v>1</v>
      </c>
      <c r="Q2163" s="78">
        <v>0.5</v>
      </c>
      <c r="R2163" s="79">
        <v>0</v>
      </c>
      <c r="S2163" s="79">
        <v>0</v>
      </c>
      <c r="T2163" s="79">
        <v>0</v>
      </c>
      <c r="U2163" s="80">
        <v>147726</v>
      </c>
      <c r="V2163" s="78">
        <v>0</v>
      </c>
      <c r="W2163" s="78">
        <v>1</v>
      </c>
      <c r="X2163" s="11" t="str">
        <f ca="1">IF(ISBLANK(BudgetsQTable[[#This Row],[budg_seq_yr]]),"FY"&amp;fiscalyear,"FY"&amp;fiscalyear-1+BudgetsQTable[[#This Row],[budg_seq_yr]])</f>
        <v>FY18</v>
      </c>
      <c r="Y2163" s="79">
        <v>147726</v>
      </c>
      <c r="Z2163" s="78" t="s">
        <v>2869</v>
      </c>
      <c r="AA2163" s="78" t="s">
        <v>468</v>
      </c>
      <c r="AB2163" s="76" t="s">
        <v>2821</v>
      </c>
      <c r="AC2163" s="78" t="s">
        <v>468</v>
      </c>
    </row>
    <row r="2164" spans="1:29" x14ac:dyDescent="0.35">
      <c r="A2164" s="10" t="s">
        <v>2147</v>
      </c>
      <c r="B2164" s="76" t="s">
        <v>2824</v>
      </c>
      <c r="C2164" s="76">
        <f>C2163+(BudgetsQTable[[#This Row],[lead]]&lt;&gt;K2163)</f>
        <v>269</v>
      </c>
      <c r="D2164" s="76">
        <f>D2163*(BudgetsQTable[[#This Row],[lead]]=K2163)+(BudgetsQTable[[#This Row],[prop_id]]&lt;&gt;A2163)</f>
        <v>1</v>
      </c>
      <c r="E2164" s="77">
        <v>43005.643750000003</v>
      </c>
      <c r="F2164" s="78" t="s">
        <v>2868</v>
      </c>
      <c r="G2164" s="78" t="s">
        <v>2869</v>
      </c>
      <c r="H2164" s="78" t="s">
        <v>468</v>
      </c>
      <c r="I2164" s="76" t="s">
        <v>807</v>
      </c>
      <c r="J2164" s="76" t="s">
        <v>753</v>
      </c>
      <c r="K2164" s="78" t="s">
        <v>2147</v>
      </c>
      <c r="L2164" s="7" t="str">
        <f>IF(BudgetsQTable[[#This Row],[pi_last_name]]=" ","",HYPERLINK("https://www.ejacket.nsf.gov/ej/showProposal.do?Continue=Y&amp;ID="&amp;BudgetsQTable[[#This Row],[prop_id]],BudgetsQTable[[#This Row],[prop_id]]))</f>
        <v/>
      </c>
      <c r="M2164" s="78" t="s">
        <v>753</v>
      </c>
      <c r="N2164" s="7" t="str">
        <f>IF(BudgetsQTable[[#This Row],[pi_last_name]]=" ","",HYPERLINK("mailto:"&amp;BudgetsQTable[[#This Row],[pi_email]]&amp;"&amp;subject=Your NSF Proposal:  "&amp;BudgetsQTable[[#This Row],[prop_id]],BudgetsQTable[[#This Row],[pi_email]]))</f>
        <v/>
      </c>
      <c r="O2164" s="78" t="s">
        <v>753</v>
      </c>
      <c r="P2164" s="78">
        <v>1</v>
      </c>
      <c r="Q2164" s="78">
        <v>0.5</v>
      </c>
      <c r="R2164" s="79">
        <v>0</v>
      </c>
      <c r="S2164" s="79">
        <v>0</v>
      </c>
      <c r="T2164" s="79">
        <v>0</v>
      </c>
      <c r="U2164" s="80">
        <v>147125</v>
      </c>
      <c r="V2164" s="78">
        <v>0</v>
      </c>
      <c r="W2164" s="78">
        <v>2</v>
      </c>
      <c r="X2164" s="11" t="str">
        <f ca="1">IF(ISBLANK(BudgetsQTable[[#This Row],[budg_seq_yr]]),"FY"&amp;fiscalyear,"FY"&amp;fiscalyear-1+BudgetsQTable[[#This Row],[budg_seq_yr]])</f>
        <v>FY19</v>
      </c>
      <c r="Y2164" s="79">
        <v>147125</v>
      </c>
      <c r="Z2164" s="78" t="s">
        <v>2869</v>
      </c>
      <c r="AA2164" s="78" t="s">
        <v>468</v>
      </c>
      <c r="AB2164" s="76" t="s">
        <v>2821</v>
      </c>
      <c r="AC2164" s="78" t="s">
        <v>468</v>
      </c>
    </row>
    <row r="2165" spans="1:29" x14ac:dyDescent="0.35">
      <c r="A2165" s="10" t="s">
        <v>2147</v>
      </c>
      <c r="B2165" s="76" t="s">
        <v>2824</v>
      </c>
      <c r="C2165" s="76">
        <f>C2164+(BudgetsQTable[[#This Row],[lead]]&lt;&gt;K2164)</f>
        <v>269</v>
      </c>
      <c r="D2165" s="76">
        <f>D2164*(BudgetsQTable[[#This Row],[lead]]=K2164)+(BudgetsQTable[[#This Row],[prop_id]]&lt;&gt;A2164)</f>
        <v>1</v>
      </c>
      <c r="E2165" s="77">
        <v>43005.643750000003</v>
      </c>
      <c r="F2165" s="78" t="s">
        <v>2868</v>
      </c>
      <c r="G2165" s="78" t="s">
        <v>2869</v>
      </c>
      <c r="H2165" s="78" t="s">
        <v>468</v>
      </c>
      <c r="I2165" s="76" t="s">
        <v>807</v>
      </c>
      <c r="J2165" s="76" t="s">
        <v>753</v>
      </c>
      <c r="K2165" s="78" t="s">
        <v>2147</v>
      </c>
      <c r="L2165" s="7" t="str">
        <f>IF(BudgetsQTable[[#This Row],[pi_last_name]]=" ","",HYPERLINK("https://www.ejacket.nsf.gov/ej/showProposal.do?Continue=Y&amp;ID="&amp;BudgetsQTable[[#This Row],[prop_id]],BudgetsQTable[[#This Row],[prop_id]]))</f>
        <v/>
      </c>
      <c r="M2165" s="78" t="s">
        <v>753</v>
      </c>
      <c r="N2165" s="7" t="str">
        <f>IF(BudgetsQTable[[#This Row],[pi_last_name]]=" ","",HYPERLINK("mailto:"&amp;BudgetsQTable[[#This Row],[pi_email]]&amp;"&amp;subject=Your NSF Proposal:  "&amp;BudgetsQTable[[#This Row],[prop_id]],BudgetsQTable[[#This Row],[pi_email]]))</f>
        <v/>
      </c>
      <c r="O2165" s="78" t="s">
        <v>753</v>
      </c>
      <c r="P2165" s="78">
        <v>1</v>
      </c>
      <c r="Q2165" s="78">
        <v>0.5</v>
      </c>
      <c r="R2165" s="79">
        <v>0</v>
      </c>
      <c r="S2165" s="79">
        <v>0</v>
      </c>
      <c r="T2165" s="79">
        <v>0</v>
      </c>
      <c r="U2165" s="80">
        <v>150248</v>
      </c>
      <c r="V2165" s="78">
        <v>0</v>
      </c>
      <c r="W2165" s="78">
        <v>3</v>
      </c>
      <c r="X2165" s="11" t="str">
        <f ca="1">IF(ISBLANK(BudgetsQTable[[#This Row],[budg_seq_yr]]),"FY"&amp;fiscalyear,"FY"&amp;fiscalyear-1+BudgetsQTable[[#This Row],[budg_seq_yr]])</f>
        <v>FY20</v>
      </c>
      <c r="Y2165" s="79">
        <v>150248</v>
      </c>
      <c r="Z2165" s="78" t="s">
        <v>2869</v>
      </c>
      <c r="AA2165" s="78" t="s">
        <v>468</v>
      </c>
      <c r="AB2165" s="76" t="s">
        <v>2821</v>
      </c>
      <c r="AC2165" s="78" t="s">
        <v>468</v>
      </c>
    </row>
    <row r="2166" spans="1:29" x14ac:dyDescent="0.35">
      <c r="A2166" s="10" t="s">
        <v>2147</v>
      </c>
      <c r="B2166" s="76" t="s">
        <v>2824</v>
      </c>
      <c r="C2166" s="76">
        <f>C2165+(BudgetsQTable[[#This Row],[lead]]&lt;&gt;K2165)</f>
        <v>269</v>
      </c>
      <c r="D2166" s="76">
        <f>D2165*(BudgetsQTable[[#This Row],[lead]]=K2165)+(BudgetsQTable[[#This Row],[prop_id]]&lt;&gt;A2165)</f>
        <v>1</v>
      </c>
      <c r="E2166" s="77">
        <v>43005.643750000003</v>
      </c>
      <c r="F2166" s="78" t="s">
        <v>2868</v>
      </c>
      <c r="G2166" s="78" t="s">
        <v>2869</v>
      </c>
      <c r="H2166" s="78" t="s">
        <v>468</v>
      </c>
      <c r="I2166" s="76" t="s">
        <v>807</v>
      </c>
      <c r="J2166" s="76" t="s">
        <v>753</v>
      </c>
      <c r="K2166" s="78" t="s">
        <v>2147</v>
      </c>
      <c r="L2166" s="7" t="str">
        <f>IF(BudgetsQTable[[#This Row],[pi_last_name]]=" ","",HYPERLINK("https://www.ejacket.nsf.gov/ej/showProposal.do?Continue=Y&amp;ID="&amp;BudgetsQTable[[#This Row],[prop_id]],BudgetsQTable[[#This Row],[prop_id]]))</f>
        <v/>
      </c>
      <c r="M2166" s="78" t="s">
        <v>753</v>
      </c>
      <c r="N2166" s="7" t="str">
        <f>IF(BudgetsQTable[[#This Row],[pi_last_name]]=" ","",HYPERLINK("mailto:"&amp;BudgetsQTable[[#This Row],[pi_email]]&amp;"&amp;subject=Your NSF Proposal:  "&amp;BudgetsQTable[[#This Row],[prop_id]],BudgetsQTable[[#This Row],[pi_email]]))</f>
        <v/>
      </c>
      <c r="O2166" s="78" t="s">
        <v>753</v>
      </c>
      <c r="P2166" s="78">
        <v>1</v>
      </c>
      <c r="Q2166" s="78">
        <v>0.5</v>
      </c>
      <c r="R2166" s="79">
        <v>0</v>
      </c>
      <c r="S2166" s="79">
        <v>0</v>
      </c>
      <c r="T2166" s="79">
        <v>0</v>
      </c>
      <c r="U2166" s="80">
        <v>154901</v>
      </c>
      <c r="V2166" s="78">
        <v>0</v>
      </c>
      <c r="W2166" s="78">
        <v>4</v>
      </c>
      <c r="X2166" s="11" t="str">
        <f ca="1">IF(ISBLANK(BudgetsQTable[[#This Row],[budg_seq_yr]]),"FY"&amp;fiscalyear,"FY"&amp;fiscalyear-1+BudgetsQTable[[#This Row],[budg_seq_yr]])</f>
        <v>FY21</v>
      </c>
      <c r="Y2166" s="79">
        <v>154901</v>
      </c>
      <c r="Z2166" s="78" t="s">
        <v>2869</v>
      </c>
      <c r="AA2166" s="78" t="s">
        <v>468</v>
      </c>
      <c r="AB2166" s="76" t="s">
        <v>2821</v>
      </c>
      <c r="AC2166" s="78" t="s">
        <v>468</v>
      </c>
    </row>
    <row r="2167" spans="1:29" x14ac:dyDescent="0.35">
      <c r="A2167" s="10" t="s">
        <v>4537</v>
      </c>
      <c r="B2167" s="76" t="s">
        <v>2834</v>
      </c>
      <c r="C2167" s="76">
        <f>C2166+(BudgetsQTable[[#This Row],[lead]]&lt;&gt;K2166)</f>
        <v>269</v>
      </c>
      <c r="D2167" s="76">
        <f>D2166*(BudgetsQTable[[#This Row],[lead]]=K2166)+(BudgetsQTable[[#This Row],[prop_id]]&lt;&gt;A2166)</f>
        <v>2</v>
      </c>
      <c r="E2167" s="77">
        <v>43005.448611111111</v>
      </c>
      <c r="F2167" s="78" t="s">
        <v>2868</v>
      </c>
      <c r="G2167" s="78" t="s">
        <v>2869</v>
      </c>
      <c r="H2167" s="78" t="s">
        <v>468</v>
      </c>
      <c r="I2167" s="76" t="s">
        <v>807</v>
      </c>
      <c r="J2167" s="76" t="s">
        <v>4541</v>
      </c>
      <c r="K2167" s="78" t="s">
        <v>2147</v>
      </c>
      <c r="L2167" s="7" t="str">
        <f>IF(BudgetsQTable[[#This Row],[pi_last_name]]=" ","",HYPERLINK("https://www.ejacket.nsf.gov/ej/showProposal.do?Continue=Y&amp;ID="&amp;BudgetsQTable[[#This Row],[prop_id]],BudgetsQTable[[#This Row],[prop_id]]))</f>
        <v>1763522</v>
      </c>
      <c r="M2167" s="78" t="s">
        <v>4538</v>
      </c>
      <c r="N2167" s="7" t="str">
        <f>IF(BudgetsQTable[[#This Row],[pi_last_name]]=" ","",HYPERLINK("mailto:"&amp;BudgetsQTable[[#This Row],[pi_email]]&amp;"&amp;subject=Your NSF Proposal:  "&amp;BudgetsQTable[[#This Row],[prop_id]],BudgetsQTable[[#This Row],[pi_email]]))</f>
        <v>hajiagha@cs.umd.edu</v>
      </c>
      <c r="O2167" s="78" t="s">
        <v>2926</v>
      </c>
      <c r="P2167" s="78"/>
      <c r="Q2167" s="78"/>
      <c r="R2167" s="79"/>
      <c r="S2167" s="79"/>
      <c r="T2167" s="79"/>
      <c r="U2167" s="80"/>
      <c r="V2167" s="78">
        <v>0</v>
      </c>
      <c r="W2167" s="78"/>
      <c r="X2167" s="11" t="str">
        <f ca="1">IF(ISBLANK(BudgetsQTable[[#This Row],[budg_seq_yr]]),"FY"&amp;fiscalyear,"FY"&amp;fiscalyear-1+BudgetsQTable[[#This Row],[budg_seq_yr]])</f>
        <v>FY18</v>
      </c>
      <c r="Y2167" s="79">
        <v>600000</v>
      </c>
      <c r="Z2167" s="78" t="s">
        <v>2869</v>
      </c>
      <c r="AA2167" s="78" t="s">
        <v>468</v>
      </c>
      <c r="AB2167" s="76" t="s">
        <v>2821</v>
      </c>
      <c r="AC2167" s="78" t="s">
        <v>468</v>
      </c>
    </row>
    <row r="2168" spans="1:29" x14ac:dyDescent="0.35">
      <c r="A2168" s="10" t="s">
        <v>4537</v>
      </c>
      <c r="B2168" s="76" t="s">
        <v>2834</v>
      </c>
      <c r="C2168" s="76">
        <f>C2167+(BudgetsQTable[[#This Row],[lead]]&lt;&gt;K2167)</f>
        <v>269</v>
      </c>
      <c r="D2168" s="76">
        <f>D2167*(BudgetsQTable[[#This Row],[lead]]=K2167)+(BudgetsQTable[[#This Row],[prop_id]]&lt;&gt;A2167)</f>
        <v>2</v>
      </c>
      <c r="E2168" s="77">
        <v>43005.448611111111</v>
      </c>
      <c r="F2168" s="78" t="s">
        <v>2868</v>
      </c>
      <c r="G2168" s="78" t="s">
        <v>2869</v>
      </c>
      <c r="H2168" s="78" t="s">
        <v>468</v>
      </c>
      <c r="I2168" s="76" t="s">
        <v>807</v>
      </c>
      <c r="J2168" s="76" t="s">
        <v>753</v>
      </c>
      <c r="K2168" s="78" t="s">
        <v>2147</v>
      </c>
      <c r="L2168" s="7" t="str">
        <f>IF(BudgetsQTable[[#This Row],[pi_last_name]]=" ","",HYPERLINK("https://www.ejacket.nsf.gov/ej/showProposal.do?Continue=Y&amp;ID="&amp;BudgetsQTable[[#This Row],[prop_id]],BudgetsQTable[[#This Row],[prop_id]]))</f>
        <v/>
      </c>
      <c r="M2168" s="78" t="s">
        <v>753</v>
      </c>
      <c r="N2168" s="7" t="str">
        <f>IF(BudgetsQTable[[#This Row],[pi_last_name]]=" ","",HYPERLINK("mailto:"&amp;BudgetsQTable[[#This Row],[pi_email]]&amp;"&amp;subject=Your NSF Proposal:  "&amp;BudgetsQTable[[#This Row],[prop_id]],BudgetsQTable[[#This Row],[pi_email]]))</f>
        <v/>
      </c>
      <c r="O2168" s="78" t="s">
        <v>753</v>
      </c>
      <c r="P2168" s="78">
        <v>1</v>
      </c>
      <c r="Q2168" s="78">
        <v>0</v>
      </c>
      <c r="R2168" s="79">
        <v>0</v>
      </c>
      <c r="S2168" s="79">
        <v>3000</v>
      </c>
      <c r="T2168" s="79">
        <v>0</v>
      </c>
      <c r="U2168" s="80">
        <v>142710</v>
      </c>
      <c r="V2168" s="78">
        <v>0</v>
      </c>
      <c r="W2168" s="78">
        <v>1</v>
      </c>
      <c r="X2168" s="11" t="str">
        <f ca="1">IF(ISBLANK(BudgetsQTable[[#This Row],[budg_seq_yr]]),"FY"&amp;fiscalyear,"FY"&amp;fiscalyear-1+BudgetsQTable[[#This Row],[budg_seq_yr]])</f>
        <v>FY18</v>
      </c>
      <c r="Y2168" s="79">
        <v>142710</v>
      </c>
      <c r="Z2168" s="78" t="s">
        <v>2869</v>
      </c>
      <c r="AA2168" s="78" t="s">
        <v>468</v>
      </c>
      <c r="AB2168" s="76" t="s">
        <v>2821</v>
      </c>
      <c r="AC2168" s="78" t="s">
        <v>468</v>
      </c>
    </row>
    <row r="2169" spans="1:29" x14ac:dyDescent="0.35">
      <c r="A2169" s="10" t="s">
        <v>4537</v>
      </c>
      <c r="B2169" s="76" t="s">
        <v>2834</v>
      </c>
      <c r="C2169" s="76">
        <f>C2168+(BudgetsQTable[[#This Row],[lead]]&lt;&gt;K2168)</f>
        <v>269</v>
      </c>
      <c r="D2169" s="76">
        <f>D2168*(BudgetsQTable[[#This Row],[lead]]=K2168)+(BudgetsQTable[[#This Row],[prop_id]]&lt;&gt;A2168)</f>
        <v>2</v>
      </c>
      <c r="E2169" s="77">
        <v>43005.448611111111</v>
      </c>
      <c r="F2169" s="78" t="s">
        <v>2868</v>
      </c>
      <c r="G2169" s="78" t="s">
        <v>2869</v>
      </c>
      <c r="H2169" s="78" t="s">
        <v>468</v>
      </c>
      <c r="I2169" s="76" t="s">
        <v>807</v>
      </c>
      <c r="J2169" s="76" t="s">
        <v>753</v>
      </c>
      <c r="K2169" s="78" t="s">
        <v>2147</v>
      </c>
      <c r="L2169" s="7" t="str">
        <f>IF(BudgetsQTable[[#This Row],[pi_last_name]]=" ","",HYPERLINK("https://www.ejacket.nsf.gov/ej/showProposal.do?Continue=Y&amp;ID="&amp;BudgetsQTable[[#This Row],[prop_id]],BudgetsQTable[[#This Row],[prop_id]]))</f>
        <v/>
      </c>
      <c r="M2169" s="78" t="s">
        <v>753</v>
      </c>
      <c r="N2169" s="7" t="str">
        <f>IF(BudgetsQTable[[#This Row],[pi_last_name]]=" ","",HYPERLINK("mailto:"&amp;BudgetsQTable[[#This Row],[pi_email]]&amp;"&amp;subject=Your NSF Proposal:  "&amp;BudgetsQTable[[#This Row],[prop_id]],BudgetsQTable[[#This Row],[pi_email]]))</f>
        <v/>
      </c>
      <c r="O2169" s="78" t="s">
        <v>753</v>
      </c>
      <c r="P2169" s="78">
        <v>1</v>
      </c>
      <c r="Q2169" s="78">
        <v>0</v>
      </c>
      <c r="R2169" s="79">
        <v>0</v>
      </c>
      <c r="S2169" s="79">
        <v>3000</v>
      </c>
      <c r="T2169" s="79">
        <v>0</v>
      </c>
      <c r="U2169" s="80">
        <v>146852</v>
      </c>
      <c r="V2169" s="78">
        <v>0</v>
      </c>
      <c r="W2169" s="78">
        <v>2</v>
      </c>
      <c r="X2169" s="11" t="str">
        <f ca="1">IF(ISBLANK(BudgetsQTable[[#This Row],[budg_seq_yr]]),"FY"&amp;fiscalyear,"FY"&amp;fiscalyear-1+BudgetsQTable[[#This Row],[budg_seq_yr]])</f>
        <v>FY19</v>
      </c>
      <c r="Y2169" s="79">
        <v>146852</v>
      </c>
      <c r="Z2169" s="78" t="s">
        <v>2869</v>
      </c>
      <c r="AA2169" s="78" t="s">
        <v>468</v>
      </c>
      <c r="AB2169" s="76" t="s">
        <v>2821</v>
      </c>
      <c r="AC2169" s="78" t="s">
        <v>468</v>
      </c>
    </row>
    <row r="2170" spans="1:29" x14ac:dyDescent="0.35">
      <c r="A2170" s="10" t="s">
        <v>4537</v>
      </c>
      <c r="B2170" s="76" t="s">
        <v>2834</v>
      </c>
      <c r="C2170" s="76">
        <f>C2169+(BudgetsQTable[[#This Row],[lead]]&lt;&gt;K2169)</f>
        <v>269</v>
      </c>
      <c r="D2170" s="76">
        <f>D2169*(BudgetsQTable[[#This Row],[lead]]=K2169)+(BudgetsQTable[[#This Row],[prop_id]]&lt;&gt;A2169)</f>
        <v>2</v>
      </c>
      <c r="E2170" s="77">
        <v>43005.448611111111</v>
      </c>
      <c r="F2170" s="78" t="s">
        <v>2868</v>
      </c>
      <c r="G2170" s="78" t="s">
        <v>2869</v>
      </c>
      <c r="H2170" s="78" t="s">
        <v>468</v>
      </c>
      <c r="I2170" s="76" t="s">
        <v>807</v>
      </c>
      <c r="J2170" s="76" t="s">
        <v>753</v>
      </c>
      <c r="K2170" s="78" t="s">
        <v>2147</v>
      </c>
      <c r="L2170" s="7" t="str">
        <f>IF(BudgetsQTable[[#This Row],[pi_last_name]]=" ","",HYPERLINK("https://www.ejacket.nsf.gov/ej/showProposal.do?Continue=Y&amp;ID="&amp;BudgetsQTable[[#This Row],[prop_id]],BudgetsQTable[[#This Row],[prop_id]]))</f>
        <v/>
      </c>
      <c r="M2170" s="78" t="s">
        <v>753</v>
      </c>
      <c r="N2170" s="7" t="str">
        <f>IF(BudgetsQTable[[#This Row],[pi_last_name]]=" ","",HYPERLINK("mailto:"&amp;BudgetsQTable[[#This Row],[pi_email]]&amp;"&amp;subject=Your NSF Proposal:  "&amp;BudgetsQTable[[#This Row],[prop_id]],BudgetsQTable[[#This Row],[pi_email]]))</f>
        <v/>
      </c>
      <c r="O2170" s="78" t="s">
        <v>753</v>
      </c>
      <c r="P2170" s="78">
        <v>1</v>
      </c>
      <c r="Q2170" s="78">
        <v>0</v>
      </c>
      <c r="R2170" s="79">
        <v>0</v>
      </c>
      <c r="S2170" s="79">
        <v>3000</v>
      </c>
      <c r="T2170" s="79">
        <v>0</v>
      </c>
      <c r="U2170" s="80">
        <v>151126</v>
      </c>
      <c r="V2170" s="78">
        <v>0</v>
      </c>
      <c r="W2170" s="78">
        <v>3</v>
      </c>
      <c r="X2170" s="11" t="str">
        <f ca="1">IF(ISBLANK(BudgetsQTable[[#This Row],[budg_seq_yr]]),"FY"&amp;fiscalyear,"FY"&amp;fiscalyear-1+BudgetsQTable[[#This Row],[budg_seq_yr]])</f>
        <v>FY20</v>
      </c>
      <c r="Y2170" s="79">
        <v>151126</v>
      </c>
      <c r="Z2170" s="78" t="s">
        <v>2869</v>
      </c>
      <c r="AA2170" s="78" t="s">
        <v>468</v>
      </c>
      <c r="AB2170" s="76" t="s">
        <v>2821</v>
      </c>
      <c r="AC2170" s="78" t="s">
        <v>468</v>
      </c>
    </row>
    <row r="2171" spans="1:29" x14ac:dyDescent="0.35">
      <c r="A2171" s="10" t="s">
        <v>4537</v>
      </c>
      <c r="B2171" s="76" t="s">
        <v>2834</v>
      </c>
      <c r="C2171" s="76">
        <f>C2170+(BudgetsQTable[[#This Row],[lead]]&lt;&gt;K2170)</f>
        <v>269</v>
      </c>
      <c r="D2171" s="76">
        <f>D2170*(BudgetsQTable[[#This Row],[lead]]=K2170)+(BudgetsQTable[[#This Row],[prop_id]]&lt;&gt;A2170)</f>
        <v>2</v>
      </c>
      <c r="E2171" s="77">
        <v>43005.448611111111</v>
      </c>
      <c r="F2171" s="78" t="s">
        <v>2868</v>
      </c>
      <c r="G2171" s="78" t="s">
        <v>2869</v>
      </c>
      <c r="H2171" s="78" t="s">
        <v>468</v>
      </c>
      <c r="I2171" s="76" t="s">
        <v>807</v>
      </c>
      <c r="J2171" s="76" t="s">
        <v>753</v>
      </c>
      <c r="K2171" s="78" t="s">
        <v>2147</v>
      </c>
      <c r="L2171" s="7" t="str">
        <f>IF(BudgetsQTable[[#This Row],[pi_last_name]]=" ","",HYPERLINK("https://www.ejacket.nsf.gov/ej/showProposal.do?Continue=Y&amp;ID="&amp;BudgetsQTable[[#This Row],[prop_id]],BudgetsQTable[[#This Row],[prop_id]]))</f>
        <v/>
      </c>
      <c r="M2171" s="78" t="s">
        <v>753</v>
      </c>
      <c r="N2171" s="7" t="str">
        <f>IF(BudgetsQTable[[#This Row],[pi_last_name]]=" ","",HYPERLINK("mailto:"&amp;BudgetsQTable[[#This Row],[pi_email]]&amp;"&amp;subject=Your NSF Proposal:  "&amp;BudgetsQTable[[#This Row],[prop_id]],BudgetsQTable[[#This Row],[pi_email]]))</f>
        <v/>
      </c>
      <c r="O2171" s="78" t="s">
        <v>753</v>
      </c>
      <c r="P2171" s="78">
        <v>1</v>
      </c>
      <c r="Q2171" s="78">
        <v>0</v>
      </c>
      <c r="R2171" s="79">
        <v>0</v>
      </c>
      <c r="S2171" s="79">
        <v>3000</v>
      </c>
      <c r="T2171" s="79">
        <v>0</v>
      </c>
      <c r="U2171" s="80">
        <v>159312</v>
      </c>
      <c r="V2171" s="78">
        <v>0</v>
      </c>
      <c r="W2171" s="78">
        <v>4</v>
      </c>
      <c r="X2171" s="11" t="str">
        <f ca="1">IF(ISBLANK(BudgetsQTable[[#This Row],[budg_seq_yr]]),"FY"&amp;fiscalyear,"FY"&amp;fiscalyear-1+BudgetsQTable[[#This Row],[budg_seq_yr]])</f>
        <v>FY21</v>
      </c>
      <c r="Y2171" s="79">
        <v>159312</v>
      </c>
      <c r="Z2171" s="78" t="s">
        <v>2869</v>
      </c>
      <c r="AA2171" s="78" t="s">
        <v>468</v>
      </c>
      <c r="AB2171" s="76" t="s">
        <v>2821</v>
      </c>
      <c r="AC2171" s="78" t="s">
        <v>468</v>
      </c>
    </row>
    <row r="2172" spans="1:29" x14ac:dyDescent="0.35">
      <c r="A2172" s="10" t="s">
        <v>2150</v>
      </c>
      <c r="B2172" s="76" t="s">
        <v>2863</v>
      </c>
      <c r="C2172" s="76">
        <f>C2171+(BudgetsQTable[[#This Row],[lead]]&lt;&gt;K2171)</f>
        <v>270</v>
      </c>
      <c r="D2172" s="76">
        <f>D2171*(BudgetsQTable[[#This Row],[lead]]=K2171)+(BudgetsQTable[[#This Row],[prop_id]]&lt;&gt;A2171)</f>
        <v>1</v>
      </c>
      <c r="E2172" s="77">
        <v>43005.644444444442</v>
      </c>
      <c r="F2172" s="78" t="s">
        <v>2868</v>
      </c>
      <c r="G2172" s="78" t="s">
        <v>2869</v>
      </c>
      <c r="H2172" s="78" t="s">
        <v>470</v>
      </c>
      <c r="I2172" s="76" t="s">
        <v>1094</v>
      </c>
      <c r="J2172" s="76" t="s">
        <v>4546</v>
      </c>
      <c r="K2172" s="78" t="s">
        <v>2150</v>
      </c>
      <c r="L2172" s="7" t="str">
        <f>IF(BudgetsQTable[[#This Row],[pi_last_name]]=" ","",HYPERLINK("https://www.ejacket.nsf.gov/ej/showProposal.do?Continue=Y&amp;ID="&amp;BudgetsQTable[[#This Row],[prop_id]],BudgetsQTable[[#This Row],[prop_id]]))</f>
        <v>1763864</v>
      </c>
      <c r="M2172" s="78" t="s">
        <v>1026</v>
      </c>
      <c r="N2172" s="7" t="str">
        <f>IF(BudgetsQTable[[#This Row],[pi_last_name]]=" ","",HYPERLINK("mailto:"&amp;BudgetsQTable[[#This Row],[pi_email]]&amp;"&amp;subject=Your NSF Proposal:  "&amp;BudgetsQTable[[#This Row],[prop_id]],BudgetsQTable[[#This Row],[pi_email]]))</f>
        <v>ymzhang@engr.uky.edu</v>
      </c>
      <c r="O2172" s="78" t="s">
        <v>4544</v>
      </c>
      <c r="P2172" s="78"/>
      <c r="Q2172" s="78"/>
      <c r="R2172" s="79"/>
      <c r="S2172" s="79"/>
      <c r="T2172" s="79"/>
      <c r="U2172" s="80"/>
      <c r="V2172" s="78">
        <v>0</v>
      </c>
      <c r="W2172" s="78"/>
      <c r="X2172" s="11" t="str">
        <f ca="1">IF(ISBLANK(BudgetsQTable[[#This Row],[budg_seq_yr]]),"FY"&amp;fiscalyear,"FY"&amp;fiscalyear-1+BudgetsQTable[[#This Row],[budg_seq_yr]])</f>
        <v>FY18</v>
      </c>
      <c r="Y2172" s="79">
        <v>874269</v>
      </c>
      <c r="Z2172" s="78" t="s">
        <v>2869</v>
      </c>
      <c r="AA2172" s="78" t="s">
        <v>470</v>
      </c>
      <c r="AB2172" s="76" t="s">
        <v>2821</v>
      </c>
      <c r="AC2172" s="78" t="s">
        <v>4542</v>
      </c>
    </row>
    <row r="2173" spans="1:29" x14ac:dyDescent="0.35">
      <c r="A2173" s="10" t="s">
        <v>2150</v>
      </c>
      <c r="B2173" s="76" t="s">
        <v>2863</v>
      </c>
      <c r="C2173" s="76">
        <f>C2172+(BudgetsQTable[[#This Row],[lead]]&lt;&gt;K2172)</f>
        <v>270</v>
      </c>
      <c r="D2173" s="76">
        <f>D2172*(BudgetsQTable[[#This Row],[lead]]=K2172)+(BudgetsQTable[[#This Row],[prop_id]]&lt;&gt;A2172)</f>
        <v>1</v>
      </c>
      <c r="E2173" s="77">
        <v>43005.644444444442</v>
      </c>
      <c r="F2173" s="78" t="s">
        <v>2868</v>
      </c>
      <c r="G2173" s="78" t="s">
        <v>2869</v>
      </c>
      <c r="H2173" s="78" t="s">
        <v>470</v>
      </c>
      <c r="I2173" s="76" t="s">
        <v>1094</v>
      </c>
      <c r="J2173" s="76" t="s">
        <v>753</v>
      </c>
      <c r="K2173" s="78" t="s">
        <v>2150</v>
      </c>
      <c r="L2173" s="7" t="str">
        <f>IF(BudgetsQTable[[#This Row],[pi_last_name]]=" ","",HYPERLINK("https://www.ejacket.nsf.gov/ej/showProposal.do?Continue=Y&amp;ID="&amp;BudgetsQTable[[#This Row],[prop_id]],BudgetsQTable[[#This Row],[prop_id]]))</f>
        <v/>
      </c>
      <c r="M2173" s="78" t="s">
        <v>753</v>
      </c>
      <c r="N2173" s="7" t="str">
        <f>IF(BudgetsQTable[[#This Row],[pi_last_name]]=" ","",HYPERLINK("mailto:"&amp;BudgetsQTable[[#This Row],[pi_email]]&amp;"&amp;subject=Your NSF Proposal:  "&amp;BudgetsQTable[[#This Row],[prop_id]],BudgetsQTable[[#This Row],[pi_email]]))</f>
        <v/>
      </c>
      <c r="O2173" s="78" t="s">
        <v>753</v>
      </c>
      <c r="P2173" s="78">
        <v>2</v>
      </c>
      <c r="Q2173" s="78">
        <v>1.2</v>
      </c>
      <c r="R2173" s="79">
        <v>0</v>
      </c>
      <c r="S2173" s="79">
        <v>0</v>
      </c>
      <c r="T2173" s="79">
        <v>0</v>
      </c>
      <c r="U2173" s="80">
        <v>244411</v>
      </c>
      <c r="V2173" s="78">
        <v>0</v>
      </c>
      <c r="W2173" s="78">
        <v>1</v>
      </c>
      <c r="X2173" s="11" t="str">
        <f ca="1">IF(ISBLANK(BudgetsQTable[[#This Row],[budg_seq_yr]]),"FY"&amp;fiscalyear,"FY"&amp;fiscalyear-1+BudgetsQTable[[#This Row],[budg_seq_yr]])</f>
        <v>FY18</v>
      </c>
      <c r="Y2173" s="79">
        <v>244411</v>
      </c>
      <c r="Z2173" s="78" t="s">
        <v>2869</v>
      </c>
      <c r="AA2173" s="78" t="s">
        <v>470</v>
      </c>
      <c r="AB2173" s="76" t="s">
        <v>2821</v>
      </c>
      <c r="AC2173" s="78" t="s">
        <v>4542</v>
      </c>
    </row>
    <row r="2174" spans="1:29" x14ac:dyDescent="0.35">
      <c r="A2174" s="10" t="s">
        <v>2150</v>
      </c>
      <c r="B2174" s="76" t="s">
        <v>2863</v>
      </c>
      <c r="C2174" s="76">
        <f>C2173+(BudgetsQTable[[#This Row],[lead]]&lt;&gt;K2173)</f>
        <v>270</v>
      </c>
      <c r="D2174" s="76">
        <f>D2173*(BudgetsQTable[[#This Row],[lead]]=K2173)+(BudgetsQTable[[#This Row],[prop_id]]&lt;&gt;A2173)</f>
        <v>1</v>
      </c>
      <c r="E2174" s="77">
        <v>43005.644444444442</v>
      </c>
      <c r="F2174" s="78" t="s">
        <v>2868</v>
      </c>
      <c r="G2174" s="78" t="s">
        <v>2869</v>
      </c>
      <c r="H2174" s="78" t="s">
        <v>470</v>
      </c>
      <c r="I2174" s="76" t="s">
        <v>1094</v>
      </c>
      <c r="J2174" s="76" t="s">
        <v>753</v>
      </c>
      <c r="K2174" s="78" t="s">
        <v>2150</v>
      </c>
      <c r="L2174" s="7" t="str">
        <f>IF(BudgetsQTable[[#This Row],[pi_last_name]]=" ","",HYPERLINK("https://www.ejacket.nsf.gov/ej/showProposal.do?Continue=Y&amp;ID="&amp;BudgetsQTable[[#This Row],[prop_id]],BudgetsQTable[[#This Row],[prop_id]]))</f>
        <v/>
      </c>
      <c r="M2174" s="78" t="s">
        <v>753</v>
      </c>
      <c r="N2174" s="7" t="str">
        <f>IF(BudgetsQTable[[#This Row],[pi_last_name]]=" ","",HYPERLINK("mailto:"&amp;BudgetsQTable[[#This Row],[pi_email]]&amp;"&amp;subject=Your NSF Proposal:  "&amp;BudgetsQTable[[#This Row],[prop_id]],BudgetsQTable[[#This Row],[pi_email]]))</f>
        <v/>
      </c>
      <c r="O2174" s="78" t="s">
        <v>753</v>
      </c>
      <c r="P2174" s="78">
        <v>2</v>
      </c>
      <c r="Q2174" s="78">
        <v>1.2</v>
      </c>
      <c r="R2174" s="79">
        <v>0</v>
      </c>
      <c r="S2174" s="79">
        <v>0</v>
      </c>
      <c r="T2174" s="79">
        <v>0</v>
      </c>
      <c r="U2174" s="80">
        <v>204207</v>
      </c>
      <c r="V2174" s="78">
        <v>0</v>
      </c>
      <c r="W2174" s="78">
        <v>2</v>
      </c>
      <c r="X2174" s="11" t="str">
        <f ca="1">IF(ISBLANK(BudgetsQTable[[#This Row],[budg_seq_yr]]),"FY"&amp;fiscalyear,"FY"&amp;fiscalyear-1+BudgetsQTable[[#This Row],[budg_seq_yr]])</f>
        <v>FY19</v>
      </c>
      <c r="Y2174" s="79">
        <v>204207</v>
      </c>
      <c r="Z2174" s="78" t="s">
        <v>2869</v>
      </c>
      <c r="AA2174" s="78" t="s">
        <v>470</v>
      </c>
      <c r="AB2174" s="76" t="s">
        <v>2821</v>
      </c>
      <c r="AC2174" s="78" t="s">
        <v>4542</v>
      </c>
    </row>
    <row r="2175" spans="1:29" x14ac:dyDescent="0.35">
      <c r="A2175" s="10" t="s">
        <v>2150</v>
      </c>
      <c r="B2175" s="76" t="s">
        <v>2863</v>
      </c>
      <c r="C2175" s="76">
        <f>C2174+(BudgetsQTable[[#This Row],[lead]]&lt;&gt;K2174)</f>
        <v>270</v>
      </c>
      <c r="D2175" s="76">
        <f>D2174*(BudgetsQTable[[#This Row],[lead]]=K2174)+(BudgetsQTable[[#This Row],[prop_id]]&lt;&gt;A2174)</f>
        <v>1</v>
      </c>
      <c r="E2175" s="77">
        <v>43005.644444444442</v>
      </c>
      <c r="F2175" s="78" t="s">
        <v>2868</v>
      </c>
      <c r="G2175" s="78" t="s">
        <v>2869</v>
      </c>
      <c r="H2175" s="78" t="s">
        <v>470</v>
      </c>
      <c r="I2175" s="76" t="s">
        <v>1094</v>
      </c>
      <c r="J2175" s="76" t="s">
        <v>753</v>
      </c>
      <c r="K2175" s="78" t="s">
        <v>2150</v>
      </c>
      <c r="L2175" s="7" t="str">
        <f>IF(BudgetsQTable[[#This Row],[pi_last_name]]=" ","",HYPERLINK("https://www.ejacket.nsf.gov/ej/showProposal.do?Continue=Y&amp;ID="&amp;BudgetsQTable[[#This Row],[prop_id]],BudgetsQTable[[#This Row],[prop_id]]))</f>
        <v/>
      </c>
      <c r="M2175" s="78" t="s">
        <v>753</v>
      </c>
      <c r="N2175" s="7" t="str">
        <f>IF(BudgetsQTable[[#This Row],[pi_last_name]]=" ","",HYPERLINK("mailto:"&amp;BudgetsQTable[[#This Row],[pi_email]]&amp;"&amp;subject=Your NSF Proposal:  "&amp;BudgetsQTable[[#This Row],[prop_id]],BudgetsQTable[[#This Row],[pi_email]]))</f>
        <v/>
      </c>
      <c r="O2175" s="78" t="s">
        <v>753</v>
      </c>
      <c r="P2175" s="78">
        <v>2</v>
      </c>
      <c r="Q2175" s="78">
        <v>1.2</v>
      </c>
      <c r="R2175" s="79">
        <v>0</v>
      </c>
      <c r="S2175" s="79">
        <v>0</v>
      </c>
      <c r="T2175" s="79">
        <v>0</v>
      </c>
      <c r="U2175" s="80">
        <v>209905</v>
      </c>
      <c r="V2175" s="78">
        <v>0</v>
      </c>
      <c r="W2175" s="78">
        <v>3</v>
      </c>
      <c r="X2175" s="11" t="str">
        <f ca="1">IF(ISBLANK(BudgetsQTable[[#This Row],[budg_seq_yr]]),"FY"&amp;fiscalyear,"FY"&amp;fiscalyear-1+BudgetsQTable[[#This Row],[budg_seq_yr]])</f>
        <v>FY20</v>
      </c>
      <c r="Y2175" s="79">
        <v>209905</v>
      </c>
      <c r="Z2175" s="78" t="s">
        <v>2869</v>
      </c>
      <c r="AA2175" s="78" t="s">
        <v>470</v>
      </c>
      <c r="AB2175" s="76" t="s">
        <v>2821</v>
      </c>
      <c r="AC2175" s="78" t="s">
        <v>4542</v>
      </c>
    </row>
    <row r="2176" spans="1:29" x14ac:dyDescent="0.35">
      <c r="A2176" s="10" t="s">
        <v>2150</v>
      </c>
      <c r="B2176" s="76" t="s">
        <v>2863</v>
      </c>
      <c r="C2176" s="76">
        <f>C2175+(BudgetsQTable[[#This Row],[lead]]&lt;&gt;K2175)</f>
        <v>270</v>
      </c>
      <c r="D2176" s="76">
        <f>D2175*(BudgetsQTable[[#This Row],[lead]]=K2175)+(BudgetsQTable[[#This Row],[prop_id]]&lt;&gt;A2175)</f>
        <v>1</v>
      </c>
      <c r="E2176" s="77">
        <v>43005.644444444442</v>
      </c>
      <c r="F2176" s="78" t="s">
        <v>2868</v>
      </c>
      <c r="G2176" s="78" t="s">
        <v>2869</v>
      </c>
      <c r="H2176" s="78" t="s">
        <v>470</v>
      </c>
      <c r="I2176" s="76" t="s">
        <v>1094</v>
      </c>
      <c r="J2176" s="76" t="s">
        <v>753</v>
      </c>
      <c r="K2176" s="78" t="s">
        <v>2150</v>
      </c>
      <c r="L2176" s="7" t="str">
        <f>IF(BudgetsQTable[[#This Row],[pi_last_name]]=" ","",HYPERLINK("https://www.ejacket.nsf.gov/ej/showProposal.do?Continue=Y&amp;ID="&amp;BudgetsQTable[[#This Row],[prop_id]],BudgetsQTable[[#This Row],[prop_id]]))</f>
        <v/>
      </c>
      <c r="M2176" s="78" t="s">
        <v>753</v>
      </c>
      <c r="N2176" s="7" t="str">
        <f>IF(BudgetsQTable[[#This Row],[pi_last_name]]=" ","",HYPERLINK("mailto:"&amp;BudgetsQTable[[#This Row],[pi_email]]&amp;"&amp;subject=Your NSF Proposal:  "&amp;BudgetsQTable[[#This Row],[prop_id]],BudgetsQTable[[#This Row],[pi_email]]))</f>
        <v/>
      </c>
      <c r="O2176" s="78" t="s">
        <v>753</v>
      </c>
      <c r="P2176" s="78">
        <v>2</v>
      </c>
      <c r="Q2176" s="78">
        <v>1.2</v>
      </c>
      <c r="R2176" s="79">
        <v>0</v>
      </c>
      <c r="S2176" s="79">
        <v>0</v>
      </c>
      <c r="T2176" s="79">
        <v>0</v>
      </c>
      <c r="U2176" s="80">
        <v>215746</v>
      </c>
      <c r="V2176" s="78">
        <v>0</v>
      </c>
      <c r="W2176" s="78">
        <v>4</v>
      </c>
      <c r="X2176" s="11" t="str">
        <f ca="1">IF(ISBLANK(BudgetsQTable[[#This Row],[budg_seq_yr]]),"FY"&amp;fiscalyear,"FY"&amp;fiscalyear-1+BudgetsQTable[[#This Row],[budg_seq_yr]])</f>
        <v>FY21</v>
      </c>
      <c r="Y2176" s="79">
        <v>215746</v>
      </c>
      <c r="Z2176" s="78" t="s">
        <v>2869</v>
      </c>
      <c r="AA2176" s="78" t="s">
        <v>470</v>
      </c>
      <c r="AB2176" s="76" t="s">
        <v>2821</v>
      </c>
      <c r="AC2176" s="78" t="s">
        <v>4542</v>
      </c>
    </row>
    <row r="2177" spans="1:29" x14ac:dyDescent="0.35">
      <c r="A2177" s="10" t="s">
        <v>2152</v>
      </c>
      <c r="B2177" s="76" t="s">
        <v>2824</v>
      </c>
      <c r="C2177" s="76">
        <f>C2176+(BudgetsQTable[[#This Row],[lead]]&lt;&gt;K2176)</f>
        <v>271</v>
      </c>
      <c r="D2177" s="76">
        <f>D2176*(BudgetsQTable[[#This Row],[lead]]=K2176)+(BudgetsQTable[[#This Row],[prop_id]]&lt;&gt;A2176)</f>
        <v>1</v>
      </c>
      <c r="E2177" s="77">
        <v>43005.645138888889</v>
      </c>
      <c r="F2177" s="78" t="s">
        <v>2839</v>
      </c>
      <c r="G2177" s="78" t="s">
        <v>2840</v>
      </c>
      <c r="H2177" s="78" t="s">
        <v>464</v>
      </c>
      <c r="I2177" s="76" t="s">
        <v>1119</v>
      </c>
      <c r="J2177" s="76" t="s">
        <v>4549</v>
      </c>
      <c r="K2177" s="78" t="s">
        <v>2152</v>
      </c>
      <c r="L2177" s="7" t="str">
        <f>IF(BudgetsQTable[[#This Row],[pi_last_name]]=" ","",HYPERLINK("https://www.ejacket.nsf.gov/ej/showProposal.do?Continue=Y&amp;ID="&amp;BudgetsQTable[[#This Row],[prop_id]],BudgetsQTable[[#This Row],[prop_id]]))</f>
        <v>1763865</v>
      </c>
      <c r="M2177" s="78" t="s">
        <v>2153</v>
      </c>
      <c r="N2177" s="7" t="str">
        <f>IF(BudgetsQTable[[#This Row],[pi_last_name]]=" ","",HYPERLINK("mailto:"&amp;BudgetsQTable[[#This Row],[pi_email]]&amp;"&amp;subject=Your NSF Proposal:  "&amp;BudgetsQTable[[#This Row],[prop_id]],BudgetsQTable[[#This Row],[pi_email]]))</f>
        <v>jsorber@clemson.edu</v>
      </c>
      <c r="O2177" s="78" t="s">
        <v>3366</v>
      </c>
      <c r="P2177" s="78"/>
      <c r="Q2177" s="78"/>
      <c r="R2177" s="79"/>
      <c r="S2177" s="79"/>
      <c r="T2177" s="79"/>
      <c r="U2177" s="80"/>
      <c r="V2177" s="78">
        <v>0</v>
      </c>
      <c r="W2177" s="78"/>
      <c r="X2177" s="11" t="str">
        <f ca="1">IF(ISBLANK(BudgetsQTable[[#This Row],[budg_seq_yr]]),"FY"&amp;fiscalyear,"FY"&amp;fiscalyear-1+BudgetsQTable[[#This Row],[budg_seq_yr]])</f>
        <v>FY18</v>
      </c>
      <c r="Y2177" s="79">
        <v>424077</v>
      </c>
      <c r="Z2177" s="78" t="s">
        <v>2840</v>
      </c>
      <c r="AA2177" s="78" t="s">
        <v>464</v>
      </c>
      <c r="AB2177" s="76" t="s">
        <v>2821</v>
      </c>
      <c r="AC2177" s="78" t="s">
        <v>519</v>
      </c>
    </row>
    <row r="2178" spans="1:29" x14ac:dyDescent="0.35">
      <c r="A2178" s="10" t="s">
        <v>2152</v>
      </c>
      <c r="B2178" s="76" t="s">
        <v>2824</v>
      </c>
      <c r="C2178" s="76">
        <f>C2177+(BudgetsQTable[[#This Row],[lead]]&lt;&gt;K2177)</f>
        <v>271</v>
      </c>
      <c r="D2178" s="76">
        <f>D2177*(BudgetsQTable[[#This Row],[lead]]=K2177)+(BudgetsQTable[[#This Row],[prop_id]]&lt;&gt;A2177)</f>
        <v>1</v>
      </c>
      <c r="E2178" s="77">
        <v>43005.645138888889</v>
      </c>
      <c r="F2178" s="78" t="s">
        <v>2839</v>
      </c>
      <c r="G2178" s="78" t="s">
        <v>2840</v>
      </c>
      <c r="H2178" s="78" t="s">
        <v>464</v>
      </c>
      <c r="I2178" s="76" t="s">
        <v>1119</v>
      </c>
      <c r="J2178" s="76" t="s">
        <v>753</v>
      </c>
      <c r="K2178" s="78" t="s">
        <v>2152</v>
      </c>
      <c r="L2178" s="7" t="str">
        <f>IF(BudgetsQTable[[#This Row],[pi_last_name]]=" ","",HYPERLINK("https://www.ejacket.nsf.gov/ej/showProposal.do?Continue=Y&amp;ID="&amp;BudgetsQTable[[#This Row],[prop_id]],BudgetsQTable[[#This Row],[prop_id]]))</f>
        <v/>
      </c>
      <c r="M2178" s="78" t="s">
        <v>753</v>
      </c>
      <c r="N2178" s="7" t="str">
        <f>IF(BudgetsQTable[[#This Row],[pi_last_name]]=" ","",HYPERLINK("mailto:"&amp;BudgetsQTable[[#This Row],[pi_email]]&amp;"&amp;subject=Your NSF Proposal:  "&amp;BudgetsQTable[[#This Row],[prop_id]],BudgetsQTable[[#This Row],[pi_email]]))</f>
        <v/>
      </c>
      <c r="O2178" s="78" t="s">
        <v>753</v>
      </c>
      <c r="P2178" s="78">
        <v>1</v>
      </c>
      <c r="Q2178" s="78">
        <v>0.6</v>
      </c>
      <c r="R2178" s="79">
        <v>0</v>
      </c>
      <c r="S2178" s="79">
        <v>2000</v>
      </c>
      <c r="T2178" s="79">
        <v>0</v>
      </c>
      <c r="U2178" s="80">
        <v>98354</v>
      </c>
      <c r="V2178" s="78">
        <v>0</v>
      </c>
      <c r="W2178" s="78">
        <v>1</v>
      </c>
      <c r="X2178" s="11" t="str">
        <f ca="1">IF(ISBLANK(BudgetsQTable[[#This Row],[budg_seq_yr]]),"FY"&amp;fiscalyear,"FY"&amp;fiscalyear-1+BudgetsQTable[[#This Row],[budg_seq_yr]])</f>
        <v>FY18</v>
      </c>
      <c r="Y2178" s="79">
        <v>98354</v>
      </c>
      <c r="Z2178" s="78" t="s">
        <v>2840</v>
      </c>
      <c r="AA2178" s="78" t="s">
        <v>464</v>
      </c>
      <c r="AB2178" s="76" t="s">
        <v>2821</v>
      </c>
      <c r="AC2178" s="78" t="s">
        <v>519</v>
      </c>
    </row>
    <row r="2179" spans="1:29" x14ac:dyDescent="0.35">
      <c r="A2179" s="10" t="s">
        <v>2152</v>
      </c>
      <c r="B2179" s="76" t="s">
        <v>2824</v>
      </c>
      <c r="C2179" s="76">
        <f>C2178+(BudgetsQTable[[#This Row],[lead]]&lt;&gt;K2178)</f>
        <v>271</v>
      </c>
      <c r="D2179" s="76">
        <f>D2178*(BudgetsQTable[[#This Row],[lead]]=K2178)+(BudgetsQTable[[#This Row],[prop_id]]&lt;&gt;A2178)</f>
        <v>1</v>
      </c>
      <c r="E2179" s="77">
        <v>43005.645138888889</v>
      </c>
      <c r="F2179" s="78" t="s">
        <v>2839</v>
      </c>
      <c r="G2179" s="78" t="s">
        <v>2840</v>
      </c>
      <c r="H2179" s="78" t="s">
        <v>464</v>
      </c>
      <c r="I2179" s="76" t="s">
        <v>1119</v>
      </c>
      <c r="J2179" s="76" t="s">
        <v>753</v>
      </c>
      <c r="K2179" s="78" t="s">
        <v>2152</v>
      </c>
      <c r="L2179" s="7" t="str">
        <f>IF(BudgetsQTable[[#This Row],[pi_last_name]]=" ","",HYPERLINK("https://www.ejacket.nsf.gov/ej/showProposal.do?Continue=Y&amp;ID="&amp;BudgetsQTable[[#This Row],[prop_id]],BudgetsQTable[[#This Row],[prop_id]]))</f>
        <v/>
      </c>
      <c r="M2179" s="78" t="s">
        <v>753</v>
      </c>
      <c r="N2179" s="7" t="str">
        <f>IF(BudgetsQTable[[#This Row],[pi_last_name]]=" ","",HYPERLINK("mailto:"&amp;BudgetsQTable[[#This Row],[pi_email]]&amp;"&amp;subject=Your NSF Proposal:  "&amp;BudgetsQTable[[#This Row],[prop_id]],BudgetsQTable[[#This Row],[pi_email]]))</f>
        <v/>
      </c>
      <c r="O2179" s="78" t="s">
        <v>753</v>
      </c>
      <c r="P2179" s="78">
        <v>1</v>
      </c>
      <c r="Q2179" s="78">
        <v>0.6</v>
      </c>
      <c r="R2179" s="79">
        <v>0</v>
      </c>
      <c r="S2179" s="79">
        <v>2000</v>
      </c>
      <c r="T2179" s="79">
        <v>0</v>
      </c>
      <c r="U2179" s="80">
        <v>100965</v>
      </c>
      <c r="V2179" s="78">
        <v>0</v>
      </c>
      <c r="W2179" s="78">
        <v>2</v>
      </c>
      <c r="X2179" s="11" t="str">
        <f ca="1">IF(ISBLANK(BudgetsQTable[[#This Row],[budg_seq_yr]]),"FY"&amp;fiscalyear,"FY"&amp;fiscalyear-1+BudgetsQTable[[#This Row],[budg_seq_yr]])</f>
        <v>FY19</v>
      </c>
      <c r="Y2179" s="79">
        <v>100965</v>
      </c>
      <c r="Z2179" s="78" t="s">
        <v>2840</v>
      </c>
      <c r="AA2179" s="78" t="s">
        <v>464</v>
      </c>
      <c r="AB2179" s="76" t="s">
        <v>2821</v>
      </c>
      <c r="AC2179" s="78" t="s">
        <v>519</v>
      </c>
    </row>
    <row r="2180" spans="1:29" x14ac:dyDescent="0.35">
      <c r="A2180" s="10" t="s">
        <v>2152</v>
      </c>
      <c r="B2180" s="76" t="s">
        <v>2824</v>
      </c>
      <c r="C2180" s="76">
        <f>C2179+(BudgetsQTable[[#This Row],[lead]]&lt;&gt;K2179)</f>
        <v>271</v>
      </c>
      <c r="D2180" s="76">
        <f>D2179*(BudgetsQTable[[#This Row],[lead]]=K2179)+(BudgetsQTable[[#This Row],[prop_id]]&lt;&gt;A2179)</f>
        <v>1</v>
      </c>
      <c r="E2180" s="77">
        <v>43005.645138888889</v>
      </c>
      <c r="F2180" s="78" t="s">
        <v>2839</v>
      </c>
      <c r="G2180" s="78" t="s">
        <v>2840</v>
      </c>
      <c r="H2180" s="78" t="s">
        <v>464</v>
      </c>
      <c r="I2180" s="76" t="s">
        <v>1119</v>
      </c>
      <c r="J2180" s="76" t="s">
        <v>753</v>
      </c>
      <c r="K2180" s="78" t="s">
        <v>2152</v>
      </c>
      <c r="L2180" s="7" t="str">
        <f>IF(BudgetsQTable[[#This Row],[pi_last_name]]=" ","",HYPERLINK("https://www.ejacket.nsf.gov/ej/showProposal.do?Continue=Y&amp;ID="&amp;BudgetsQTable[[#This Row],[prop_id]],BudgetsQTable[[#This Row],[prop_id]]))</f>
        <v/>
      </c>
      <c r="M2180" s="78" t="s">
        <v>753</v>
      </c>
      <c r="N2180" s="7" t="str">
        <f>IF(BudgetsQTable[[#This Row],[pi_last_name]]=" ","",HYPERLINK("mailto:"&amp;BudgetsQTable[[#This Row],[pi_email]]&amp;"&amp;subject=Your NSF Proposal:  "&amp;BudgetsQTable[[#This Row],[prop_id]],BudgetsQTable[[#This Row],[pi_email]]))</f>
        <v/>
      </c>
      <c r="O2180" s="78" t="s">
        <v>753</v>
      </c>
      <c r="P2180" s="78">
        <v>1</v>
      </c>
      <c r="Q2180" s="78">
        <v>0.6</v>
      </c>
      <c r="R2180" s="79">
        <v>0</v>
      </c>
      <c r="S2180" s="79">
        <v>2000</v>
      </c>
      <c r="T2180" s="79">
        <v>0</v>
      </c>
      <c r="U2180" s="80">
        <v>110983</v>
      </c>
      <c r="V2180" s="78">
        <v>0</v>
      </c>
      <c r="W2180" s="78">
        <v>3</v>
      </c>
      <c r="X2180" s="11" t="str">
        <f ca="1">IF(ISBLANK(BudgetsQTable[[#This Row],[budg_seq_yr]]),"FY"&amp;fiscalyear,"FY"&amp;fiscalyear-1+BudgetsQTable[[#This Row],[budg_seq_yr]])</f>
        <v>FY20</v>
      </c>
      <c r="Y2180" s="79">
        <v>110983</v>
      </c>
      <c r="Z2180" s="78" t="s">
        <v>2840</v>
      </c>
      <c r="AA2180" s="78" t="s">
        <v>464</v>
      </c>
      <c r="AB2180" s="76" t="s">
        <v>2821</v>
      </c>
      <c r="AC2180" s="78" t="s">
        <v>519</v>
      </c>
    </row>
    <row r="2181" spans="1:29" x14ac:dyDescent="0.35">
      <c r="A2181" s="10" t="s">
        <v>2152</v>
      </c>
      <c r="B2181" s="76" t="s">
        <v>2824</v>
      </c>
      <c r="C2181" s="76">
        <f>C2180+(BudgetsQTable[[#This Row],[lead]]&lt;&gt;K2180)</f>
        <v>271</v>
      </c>
      <c r="D2181" s="76">
        <f>D2180*(BudgetsQTable[[#This Row],[lead]]=K2180)+(BudgetsQTable[[#This Row],[prop_id]]&lt;&gt;A2180)</f>
        <v>1</v>
      </c>
      <c r="E2181" s="77">
        <v>43005.645138888889</v>
      </c>
      <c r="F2181" s="78" t="s">
        <v>2839</v>
      </c>
      <c r="G2181" s="78" t="s">
        <v>2840</v>
      </c>
      <c r="H2181" s="78" t="s">
        <v>464</v>
      </c>
      <c r="I2181" s="76" t="s">
        <v>1119</v>
      </c>
      <c r="J2181" s="76" t="s">
        <v>753</v>
      </c>
      <c r="K2181" s="78" t="s">
        <v>2152</v>
      </c>
      <c r="L2181" s="7" t="str">
        <f>IF(BudgetsQTable[[#This Row],[pi_last_name]]=" ","",HYPERLINK("https://www.ejacket.nsf.gov/ej/showProposal.do?Continue=Y&amp;ID="&amp;BudgetsQTable[[#This Row],[prop_id]],BudgetsQTable[[#This Row],[prop_id]]))</f>
        <v/>
      </c>
      <c r="M2181" s="78" t="s">
        <v>753</v>
      </c>
      <c r="N2181" s="7" t="str">
        <f>IF(BudgetsQTable[[#This Row],[pi_last_name]]=" ","",HYPERLINK("mailto:"&amp;BudgetsQTable[[#This Row],[pi_email]]&amp;"&amp;subject=Your NSF Proposal:  "&amp;BudgetsQTable[[#This Row],[prop_id]],BudgetsQTable[[#This Row],[pi_email]]))</f>
        <v/>
      </c>
      <c r="O2181" s="78" t="s">
        <v>753</v>
      </c>
      <c r="P2181" s="78">
        <v>1</v>
      </c>
      <c r="Q2181" s="78">
        <v>0.6</v>
      </c>
      <c r="R2181" s="79">
        <v>0</v>
      </c>
      <c r="S2181" s="79">
        <v>2000</v>
      </c>
      <c r="T2181" s="79">
        <v>0</v>
      </c>
      <c r="U2181" s="80">
        <v>113775</v>
      </c>
      <c r="V2181" s="78">
        <v>0</v>
      </c>
      <c r="W2181" s="78">
        <v>4</v>
      </c>
      <c r="X2181" s="11" t="str">
        <f ca="1">IF(ISBLANK(BudgetsQTable[[#This Row],[budg_seq_yr]]),"FY"&amp;fiscalyear,"FY"&amp;fiscalyear-1+BudgetsQTable[[#This Row],[budg_seq_yr]])</f>
        <v>FY21</v>
      </c>
      <c r="Y2181" s="79">
        <v>113775</v>
      </c>
      <c r="Z2181" s="78" t="s">
        <v>2840</v>
      </c>
      <c r="AA2181" s="78" t="s">
        <v>464</v>
      </c>
      <c r="AB2181" s="76" t="s">
        <v>2821</v>
      </c>
      <c r="AC2181" s="78" t="s">
        <v>519</v>
      </c>
    </row>
    <row r="2182" spans="1:29" x14ac:dyDescent="0.35">
      <c r="A2182" s="10" t="s">
        <v>4550</v>
      </c>
      <c r="B2182" s="76" t="s">
        <v>2834</v>
      </c>
      <c r="C2182" s="76">
        <f>C2181+(BudgetsQTable[[#This Row],[lead]]&lt;&gt;K2181)</f>
        <v>271</v>
      </c>
      <c r="D2182" s="76">
        <f>D2181*(BudgetsQTable[[#This Row],[lead]]=K2181)+(BudgetsQTable[[#This Row],[prop_id]]&lt;&gt;A2181)</f>
        <v>2</v>
      </c>
      <c r="E2182" s="77">
        <v>43004.71875</v>
      </c>
      <c r="F2182" s="78" t="s">
        <v>2839</v>
      </c>
      <c r="G2182" s="78" t="s">
        <v>2840</v>
      </c>
      <c r="H2182" s="78" t="s">
        <v>464</v>
      </c>
      <c r="I2182" s="76" t="s">
        <v>1119</v>
      </c>
      <c r="J2182" s="76" t="s">
        <v>4554</v>
      </c>
      <c r="K2182" s="78" t="s">
        <v>2152</v>
      </c>
      <c r="L2182" s="7" t="str">
        <f>IF(BudgetsQTable[[#This Row],[pi_last_name]]=" ","",HYPERLINK("https://www.ejacket.nsf.gov/ej/showProposal.do?Continue=Y&amp;ID="&amp;BudgetsQTable[[#This Row],[prop_id]],BudgetsQTable[[#This Row],[prop_id]]))</f>
        <v>1763412</v>
      </c>
      <c r="M2182" s="78" t="s">
        <v>4551</v>
      </c>
      <c r="N2182" s="7" t="str">
        <f>IF(BudgetsQTable[[#This Row],[pi_last_name]]=" ","",HYPERLINK("mailto:"&amp;BudgetsQTable[[#This Row],[pi_email]]&amp;"&amp;subject=Your NSF Proposal:  "&amp;BudgetsQTable[[#This Row],[prop_id]],BudgetsQTable[[#This Row],[pi_email]]))</f>
        <v>josiah@northwestern.edu</v>
      </c>
      <c r="O2182" s="78" t="s">
        <v>600</v>
      </c>
      <c r="P2182" s="78"/>
      <c r="Q2182" s="78"/>
      <c r="R2182" s="79"/>
      <c r="S2182" s="79"/>
      <c r="T2182" s="79"/>
      <c r="U2182" s="80"/>
      <c r="V2182" s="78">
        <v>0</v>
      </c>
      <c r="W2182" s="78"/>
      <c r="X2182" s="11" t="str">
        <f ca="1">IF(ISBLANK(BudgetsQTable[[#This Row],[budg_seq_yr]]),"FY"&amp;fiscalyear,"FY"&amp;fiscalyear-1+BudgetsQTable[[#This Row],[budg_seq_yr]])</f>
        <v>FY18</v>
      </c>
      <c r="Y2182" s="79">
        <v>424995</v>
      </c>
      <c r="Z2182" s="78" t="s">
        <v>2840</v>
      </c>
      <c r="AA2182" s="78" t="s">
        <v>464</v>
      </c>
      <c r="AB2182" s="76" t="s">
        <v>2821</v>
      </c>
      <c r="AC2182" s="78"/>
    </row>
    <row r="2183" spans="1:29" x14ac:dyDescent="0.35">
      <c r="A2183" s="10" t="s">
        <v>4550</v>
      </c>
      <c r="B2183" s="76" t="s">
        <v>2834</v>
      </c>
      <c r="C2183" s="76">
        <f>C2182+(BudgetsQTable[[#This Row],[lead]]&lt;&gt;K2182)</f>
        <v>271</v>
      </c>
      <c r="D2183" s="76">
        <f>D2182*(BudgetsQTable[[#This Row],[lead]]=K2182)+(BudgetsQTable[[#This Row],[prop_id]]&lt;&gt;A2182)</f>
        <v>2</v>
      </c>
      <c r="E2183" s="77">
        <v>43004.71875</v>
      </c>
      <c r="F2183" s="78" t="s">
        <v>2839</v>
      </c>
      <c r="G2183" s="78" t="s">
        <v>2840</v>
      </c>
      <c r="H2183" s="78" t="s">
        <v>464</v>
      </c>
      <c r="I2183" s="76" t="s">
        <v>1119</v>
      </c>
      <c r="J2183" s="76" t="s">
        <v>753</v>
      </c>
      <c r="K2183" s="78" t="s">
        <v>2152</v>
      </c>
      <c r="L2183" s="7" t="str">
        <f>IF(BudgetsQTable[[#This Row],[pi_last_name]]=" ","",HYPERLINK("https://www.ejacket.nsf.gov/ej/showProposal.do?Continue=Y&amp;ID="&amp;BudgetsQTable[[#This Row],[prop_id]],BudgetsQTable[[#This Row],[prop_id]]))</f>
        <v/>
      </c>
      <c r="M2183" s="78" t="s">
        <v>753</v>
      </c>
      <c r="N2183" s="7" t="str">
        <f>IF(BudgetsQTable[[#This Row],[pi_last_name]]=" ","",HYPERLINK("mailto:"&amp;BudgetsQTable[[#This Row],[pi_email]]&amp;"&amp;subject=Your NSF Proposal:  "&amp;BudgetsQTable[[#This Row],[prop_id]],BudgetsQTable[[#This Row],[pi_email]]))</f>
        <v/>
      </c>
      <c r="O2183" s="78" t="s">
        <v>753</v>
      </c>
      <c r="P2183" s="78">
        <v>1</v>
      </c>
      <c r="Q2183" s="78">
        <v>1</v>
      </c>
      <c r="R2183" s="79">
        <v>0</v>
      </c>
      <c r="S2183" s="79">
        <v>2000</v>
      </c>
      <c r="T2183" s="79">
        <v>0</v>
      </c>
      <c r="U2183" s="80">
        <v>101474</v>
      </c>
      <c r="V2183" s="78">
        <v>0</v>
      </c>
      <c r="W2183" s="78">
        <v>1</v>
      </c>
      <c r="X2183" s="11" t="str">
        <f ca="1">IF(ISBLANK(BudgetsQTable[[#This Row],[budg_seq_yr]]),"FY"&amp;fiscalyear,"FY"&amp;fiscalyear-1+BudgetsQTable[[#This Row],[budg_seq_yr]])</f>
        <v>FY18</v>
      </c>
      <c r="Y2183" s="79">
        <v>101474</v>
      </c>
      <c r="Z2183" s="78" t="s">
        <v>2840</v>
      </c>
      <c r="AA2183" s="78" t="s">
        <v>464</v>
      </c>
      <c r="AB2183" s="76" t="s">
        <v>2821</v>
      </c>
      <c r="AC2183" s="78"/>
    </row>
    <row r="2184" spans="1:29" x14ac:dyDescent="0.35">
      <c r="A2184" s="10" t="s">
        <v>4550</v>
      </c>
      <c r="B2184" s="76" t="s">
        <v>2834</v>
      </c>
      <c r="C2184" s="76">
        <f>C2183+(BudgetsQTable[[#This Row],[lead]]&lt;&gt;K2183)</f>
        <v>271</v>
      </c>
      <c r="D2184" s="76">
        <f>D2183*(BudgetsQTable[[#This Row],[lead]]=K2183)+(BudgetsQTable[[#This Row],[prop_id]]&lt;&gt;A2183)</f>
        <v>2</v>
      </c>
      <c r="E2184" s="77">
        <v>43004.71875</v>
      </c>
      <c r="F2184" s="78" t="s">
        <v>2839</v>
      </c>
      <c r="G2184" s="78" t="s">
        <v>2840</v>
      </c>
      <c r="H2184" s="78" t="s">
        <v>464</v>
      </c>
      <c r="I2184" s="76" t="s">
        <v>1119</v>
      </c>
      <c r="J2184" s="76" t="s">
        <v>753</v>
      </c>
      <c r="K2184" s="78" t="s">
        <v>2152</v>
      </c>
      <c r="L2184" s="7" t="str">
        <f>IF(BudgetsQTable[[#This Row],[pi_last_name]]=" ","",HYPERLINK("https://www.ejacket.nsf.gov/ej/showProposal.do?Continue=Y&amp;ID="&amp;BudgetsQTable[[#This Row],[prop_id]],BudgetsQTable[[#This Row],[prop_id]]))</f>
        <v/>
      </c>
      <c r="M2184" s="78" t="s">
        <v>753</v>
      </c>
      <c r="N2184" s="7" t="str">
        <f>IF(BudgetsQTable[[#This Row],[pi_last_name]]=" ","",HYPERLINK("mailto:"&amp;BudgetsQTable[[#This Row],[pi_email]]&amp;"&amp;subject=Your NSF Proposal:  "&amp;BudgetsQTable[[#This Row],[prop_id]],BudgetsQTable[[#This Row],[pi_email]]))</f>
        <v/>
      </c>
      <c r="O2184" s="78" t="s">
        <v>753</v>
      </c>
      <c r="P2184" s="78">
        <v>1</v>
      </c>
      <c r="Q2184" s="78">
        <v>1</v>
      </c>
      <c r="R2184" s="79">
        <v>0</v>
      </c>
      <c r="S2184" s="79">
        <v>2000</v>
      </c>
      <c r="T2184" s="79">
        <v>0</v>
      </c>
      <c r="U2184" s="80">
        <v>104582</v>
      </c>
      <c r="V2184" s="78">
        <v>0</v>
      </c>
      <c r="W2184" s="78">
        <v>2</v>
      </c>
      <c r="X2184" s="11" t="str">
        <f ca="1">IF(ISBLANK(BudgetsQTable[[#This Row],[budg_seq_yr]]),"FY"&amp;fiscalyear,"FY"&amp;fiscalyear-1+BudgetsQTable[[#This Row],[budg_seq_yr]])</f>
        <v>FY19</v>
      </c>
      <c r="Y2184" s="79">
        <v>104582</v>
      </c>
      <c r="Z2184" s="78" t="s">
        <v>2840</v>
      </c>
      <c r="AA2184" s="78" t="s">
        <v>464</v>
      </c>
      <c r="AB2184" s="76" t="s">
        <v>2821</v>
      </c>
      <c r="AC2184" s="78"/>
    </row>
    <row r="2185" spans="1:29" x14ac:dyDescent="0.35">
      <c r="A2185" s="10" t="s">
        <v>4550</v>
      </c>
      <c r="B2185" s="76" t="s">
        <v>2834</v>
      </c>
      <c r="C2185" s="76">
        <f>C2184+(BudgetsQTable[[#This Row],[lead]]&lt;&gt;K2184)</f>
        <v>271</v>
      </c>
      <c r="D2185" s="76">
        <f>D2184*(BudgetsQTable[[#This Row],[lead]]=K2184)+(BudgetsQTable[[#This Row],[prop_id]]&lt;&gt;A2184)</f>
        <v>2</v>
      </c>
      <c r="E2185" s="77">
        <v>43004.71875</v>
      </c>
      <c r="F2185" s="78" t="s">
        <v>2839</v>
      </c>
      <c r="G2185" s="78" t="s">
        <v>2840</v>
      </c>
      <c r="H2185" s="78" t="s">
        <v>464</v>
      </c>
      <c r="I2185" s="76" t="s">
        <v>1119</v>
      </c>
      <c r="J2185" s="76" t="s">
        <v>753</v>
      </c>
      <c r="K2185" s="78" t="s">
        <v>2152</v>
      </c>
      <c r="L2185" s="7" t="str">
        <f>IF(BudgetsQTable[[#This Row],[pi_last_name]]=" ","",HYPERLINK("https://www.ejacket.nsf.gov/ej/showProposal.do?Continue=Y&amp;ID="&amp;BudgetsQTable[[#This Row],[prop_id]],BudgetsQTable[[#This Row],[prop_id]]))</f>
        <v/>
      </c>
      <c r="M2185" s="78" t="s">
        <v>753</v>
      </c>
      <c r="N2185" s="7" t="str">
        <f>IF(BudgetsQTable[[#This Row],[pi_last_name]]=" ","",HYPERLINK("mailto:"&amp;BudgetsQTable[[#This Row],[pi_email]]&amp;"&amp;subject=Your NSF Proposal:  "&amp;BudgetsQTable[[#This Row],[prop_id]],BudgetsQTable[[#This Row],[pi_email]]))</f>
        <v/>
      </c>
      <c r="O2185" s="78" t="s">
        <v>753</v>
      </c>
      <c r="P2185" s="78">
        <v>1</v>
      </c>
      <c r="Q2185" s="78">
        <v>1</v>
      </c>
      <c r="R2185" s="79">
        <v>0</v>
      </c>
      <c r="S2185" s="79">
        <v>2000</v>
      </c>
      <c r="T2185" s="79">
        <v>0</v>
      </c>
      <c r="U2185" s="80">
        <v>107803</v>
      </c>
      <c r="V2185" s="78">
        <v>0</v>
      </c>
      <c r="W2185" s="78">
        <v>3</v>
      </c>
      <c r="X2185" s="11" t="str">
        <f ca="1">IF(ISBLANK(BudgetsQTable[[#This Row],[budg_seq_yr]]),"FY"&amp;fiscalyear,"FY"&amp;fiscalyear-1+BudgetsQTable[[#This Row],[budg_seq_yr]])</f>
        <v>FY20</v>
      </c>
      <c r="Y2185" s="79">
        <v>107803</v>
      </c>
      <c r="Z2185" s="78" t="s">
        <v>2840</v>
      </c>
      <c r="AA2185" s="78" t="s">
        <v>464</v>
      </c>
      <c r="AB2185" s="76" t="s">
        <v>2821</v>
      </c>
      <c r="AC2185" s="78"/>
    </row>
    <row r="2186" spans="1:29" x14ac:dyDescent="0.35">
      <c r="A2186" s="10" t="s">
        <v>4550</v>
      </c>
      <c r="B2186" s="76" t="s">
        <v>2834</v>
      </c>
      <c r="C2186" s="76">
        <f>C2185+(BudgetsQTable[[#This Row],[lead]]&lt;&gt;K2185)</f>
        <v>271</v>
      </c>
      <c r="D2186" s="76">
        <f>D2185*(BudgetsQTable[[#This Row],[lead]]=K2185)+(BudgetsQTable[[#This Row],[prop_id]]&lt;&gt;A2185)</f>
        <v>2</v>
      </c>
      <c r="E2186" s="77">
        <v>43004.71875</v>
      </c>
      <c r="F2186" s="78" t="s">
        <v>2839</v>
      </c>
      <c r="G2186" s="78" t="s">
        <v>2840</v>
      </c>
      <c r="H2186" s="78" t="s">
        <v>464</v>
      </c>
      <c r="I2186" s="76" t="s">
        <v>1119</v>
      </c>
      <c r="J2186" s="76" t="s">
        <v>753</v>
      </c>
      <c r="K2186" s="78" t="s">
        <v>2152</v>
      </c>
      <c r="L2186" s="7" t="str">
        <f>IF(BudgetsQTable[[#This Row],[pi_last_name]]=" ","",HYPERLINK("https://www.ejacket.nsf.gov/ej/showProposal.do?Continue=Y&amp;ID="&amp;BudgetsQTable[[#This Row],[prop_id]],BudgetsQTable[[#This Row],[prop_id]]))</f>
        <v/>
      </c>
      <c r="M2186" s="78" t="s">
        <v>753</v>
      </c>
      <c r="N2186" s="7" t="str">
        <f>IF(BudgetsQTable[[#This Row],[pi_last_name]]=" ","",HYPERLINK("mailto:"&amp;BudgetsQTable[[#This Row],[pi_email]]&amp;"&amp;subject=Your NSF Proposal:  "&amp;BudgetsQTable[[#This Row],[prop_id]],BudgetsQTable[[#This Row],[pi_email]]))</f>
        <v/>
      </c>
      <c r="O2186" s="78" t="s">
        <v>753</v>
      </c>
      <c r="P2186" s="78">
        <v>1</v>
      </c>
      <c r="Q2186" s="78">
        <v>1</v>
      </c>
      <c r="R2186" s="79">
        <v>0</v>
      </c>
      <c r="S2186" s="79">
        <v>2000</v>
      </c>
      <c r="T2186" s="79">
        <v>0</v>
      </c>
      <c r="U2186" s="80">
        <v>111136</v>
      </c>
      <c r="V2186" s="78">
        <v>0</v>
      </c>
      <c r="W2186" s="78">
        <v>4</v>
      </c>
      <c r="X2186" s="11" t="str">
        <f ca="1">IF(ISBLANK(BudgetsQTable[[#This Row],[budg_seq_yr]]),"FY"&amp;fiscalyear,"FY"&amp;fiscalyear-1+BudgetsQTable[[#This Row],[budg_seq_yr]])</f>
        <v>FY21</v>
      </c>
      <c r="Y2186" s="79">
        <v>111136</v>
      </c>
      <c r="Z2186" s="78" t="s">
        <v>2840</v>
      </c>
      <c r="AA2186" s="78" t="s">
        <v>464</v>
      </c>
      <c r="AB2186" s="76" t="s">
        <v>2821</v>
      </c>
      <c r="AC2186" s="78"/>
    </row>
    <row r="2187" spans="1:29" x14ac:dyDescent="0.35">
      <c r="A2187" s="10" t="s">
        <v>4555</v>
      </c>
      <c r="B2187" s="76" t="s">
        <v>2834</v>
      </c>
      <c r="C2187" s="76">
        <f>C2186+(BudgetsQTable[[#This Row],[lead]]&lt;&gt;K2186)</f>
        <v>271</v>
      </c>
      <c r="D2187" s="76">
        <f>D2186*(BudgetsQTable[[#This Row],[lead]]=K2186)+(BudgetsQTable[[#This Row],[prop_id]]&lt;&gt;A2186)</f>
        <v>3</v>
      </c>
      <c r="E2187" s="77">
        <v>43005.593055555553</v>
      </c>
      <c r="F2187" s="78" t="s">
        <v>2839</v>
      </c>
      <c r="G2187" s="78" t="s">
        <v>2840</v>
      </c>
      <c r="H2187" s="78" t="s">
        <v>464</v>
      </c>
      <c r="I2187" s="76" t="s">
        <v>1119</v>
      </c>
      <c r="J2187" s="76" t="s">
        <v>4558</v>
      </c>
      <c r="K2187" s="78" t="s">
        <v>2152</v>
      </c>
      <c r="L2187" s="7" t="str">
        <f>IF(BudgetsQTable[[#This Row],[pi_last_name]]=" ","",HYPERLINK("https://www.ejacket.nsf.gov/ej/showProposal.do?Continue=Y&amp;ID="&amp;BudgetsQTable[[#This Row],[prop_id]],BudgetsQTable[[#This Row],[prop_id]]))</f>
        <v>1763740</v>
      </c>
      <c r="M2187" s="78" t="s">
        <v>4556</v>
      </c>
      <c r="N2187" s="7" t="str">
        <f>IF(BudgetsQTable[[#This Row],[pi_last_name]]=" ","",HYPERLINK("mailto:"&amp;BudgetsQTable[[#This Row],[pi_email]]&amp;"&amp;subject=Your NSF Proposal:  "&amp;BudgetsQTable[[#This Row],[prop_id]],BudgetsQTable[[#This Row],[pi_email]]))</f>
        <v>arunab@cs.stonybrook.edu</v>
      </c>
      <c r="O2187" s="78" t="s">
        <v>650</v>
      </c>
      <c r="P2187" s="78"/>
      <c r="Q2187" s="78"/>
      <c r="R2187" s="79"/>
      <c r="S2187" s="79"/>
      <c r="T2187" s="79"/>
      <c r="U2187" s="80"/>
      <c r="V2187" s="78">
        <v>0</v>
      </c>
      <c r="W2187" s="78"/>
      <c r="X2187" s="11" t="str">
        <f ca="1">IF(ISBLANK(BudgetsQTable[[#This Row],[budg_seq_yr]]),"FY"&amp;fiscalyear,"FY"&amp;fiscalyear-1+BudgetsQTable[[#This Row],[budg_seq_yr]])</f>
        <v>FY18</v>
      </c>
      <c r="Y2187" s="79">
        <v>337983</v>
      </c>
      <c r="Z2187" s="78" t="s">
        <v>2840</v>
      </c>
      <c r="AA2187" s="78" t="s">
        <v>464</v>
      </c>
      <c r="AB2187" s="76" t="s">
        <v>2821</v>
      </c>
      <c r="AC2187" s="78"/>
    </row>
    <row r="2188" spans="1:29" x14ac:dyDescent="0.35">
      <c r="A2188" s="10" t="s">
        <v>4555</v>
      </c>
      <c r="B2188" s="76" t="s">
        <v>2834</v>
      </c>
      <c r="C2188" s="76">
        <f>C2187+(BudgetsQTable[[#This Row],[lead]]&lt;&gt;K2187)</f>
        <v>271</v>
      </c>
      <c r="D2188" s="76">
        <f>D2187*(BudgetsQTable[[#This Row],[lead]]=K2187)+(BudgetsQTable[[#This Row],[prop_id]]&lt;&gt;A2187)</f>
        <v>3</v>
      </c>
      <c r="E2188" s="77">
        <v>43005.593055555553</v>
      </c>
      <c r="F2188" s="78" t="s">
        <v>2839</v>
      </c>
      <c r="G2188" s="78" t="s">
        <v>2840</v>
      </c>
      <c r="H2188" s="78" t="s">
        <v>464</v>
      </c>
      <c r="I2188" s="76" t="s">
        <v>1119</v>
      </c>
      <c r="J2188" s="76" t="s">
        <v>753</v>
      </c>
      <c r="K2188" s="78" t="s">
        <v>2152</v>
      </c>
      <c r="L2188" s="7" t="str">
        <f>IF(BudgetsQTable[[#This Row],[pi_last_name]]=" ","",HYPERLINK("https://www.ejacket.nsf.gov/ej/showProposal.do?Continue=Y&amp;ID="&amp;BudgetsQTable[[#This Row],[prop_id]],BudgetsQTable[[#This Row],[prop_id]]))</f>
        <v/>
      </c>
      <c r="M2188" s="78" t="s">
        <v>753</v>
      </c>
      <c r="N2188" s="7" t="str">
        <f>IF(BudgetsQTable[[#This Row],[pi_last_name]]=" ","",HYPERLINK("mailto:"&amp;BudgetsQTable[[#This Row],[pi_email]]&amp;"&amp;subject=Your NSF Proposal:  "&amp;BudgetsQTable[[#This Row],[prop_id]],BudgetsQTable[[#This Row],[pi_email]]))</f>
        <v/>
      </c>
      <c r="O2188" s="78" t="s">
        <v>753</v>
      </c>
      <c r="P2188" s="78">
        <v>1</v>
      </c>
      <c r="Q2188" s="78">
        <v>0.2</v>
      </c>
      <c r="R2188" s="79">
        <v>0</v>
      </c>
      <c r="S2188" s="79">
        <v>3000</v>
      </c>
      <c r="T2188" s="79">
        <v>0</v>
      </c>
      <c r="U2188" s="80">
        <v>78605</v>
      </c>
      <c r="V2188" s="78">
        <v>0</v>
      </c>
      <c r="W2188" s="78">
        <v>1</v>
      </c>
      <c r="X2188" s="11" t="str">
        <f ca="1">IF(ISBLANK(BudgetsQTable[[#This Row],[budg_seq_yr]]),"FY"&amp;fiscalyear,"FY"&amp;fiscalyear-1+BudgetsQTable[[#This Row],[budg_seq_yr]])</f>
        <v>FY18</v>
      </c>
      <c r="Y2188" s="79">
        <v>78605</v>
      </c>
      <c r="Z2188" s="78" t="s">
        <v>2840</v>
      </c>
      <c r="AA2188" s="78" t="s">
        <v>464</v>
      </c>
      <c r="AB2188" s="76" t="s">
        <v>2821</v>
      </c>
      <c r="AC2188" s="78"/>
    </row>
    <row r="2189" spans="1:29" x14ac:dyDescent="0.35">
      <c r="A2189" s="10" t="s">
        <v>4555</v>
      </c>
      <c r="B2189" s="76" t="s">
        <v>2834</v>
      </c>
      <c r="C2189" s="76">
        <f>C2188+(BudgetsQTable[[#This Row],[lead]]&lt;&gt;K2188)</f>
        <v>271</v>
      </c>
      <c r="D2189" s="76">
        <f>D2188*(BudgetsQTable[[#This Row],[lead]]=K2188)+(BudgetsQTable[[#This Row],[prop_id]]&lt;&gt;A2188)</f>
        <v>3</v>
      </c>
      <c r="E2189" s="77">
        <v>43005.593055555553</v>
      </c>
      <c r="F2189" s="78" t="s">
        <v>2839</v>
      </c>
      <c r="G2189" s="78" t="s">
        <v>2840</v>
      </c>
      <c r="H2189" s="78" t="s">
        <v>464</v>
      </c>
      <c r="I2189" s="76" t="s">
        <v>1119</v>
      </c>
      <c r="J2189" s="76" t="s">
        <v>753</v>
      </c>
      <c r="K2189" s="78" t="s">
        <v>2152</v>
      </c>
      <c r="L2189" s="7" t="str">
        <f>IF(BudgetsQTable[[#This Row],[pi_last_name]]=" ","",HYPERLINK("https://www.ejacket.nsf.gov/ej/showProposal.do?Continue=Y&amp;ID="&amp;BudgetsQTable[[#This Row],[prop_id]],BudgetsQTable[[#This Row],[prop_id]]))</f>
        <v/>
      </c>
      <c r="M2189" s="78" t="s">
        <v>753</v>
      </c>
      <c r="N2189" s="7" t="str">
        <f>IF(BudgetsQTable[[#This Row],[pi_last_name]]=" ","",HYPERLINK("mailto:"&amp;BudgetsQTable[[#This Row],[pi_email]]&amp;"&amp;subject=Your NSF Proposal:  "&amp;BudgetsQTable[[#This Row],[prop_id]],BudgetsQTable[[#This Row],[pi_email]]))</f>
        <v/>
      </c>
      <c r="O2189" s="78" t="s">
        <v>753</v>
      </c>
      <c r="P2189" s="78">
        <v>1</v>
      </c>
      <c r="Q2189" s="78">
        <v>0.2</v>
      </c>
      <c r="R2189" s="79">
        <v>0</v>
      </c>
      <c r="S2189" s="79">
        <v>3000</v>
      </c>
      <c r="T2189" s="79">
        <v>0</v>
      </c>
      <c r="U2189" s="80">
        <v>88346</v>
      </c>
      <c r="V2189" s="78">
        <v>0</v>
      </c>
      <c r="W2189" s="78">
        <v>2</v>
      </c>
      <c r="X2189" s="11" t="str">
        <f ca="1">IF(ISBLANK(BudgetsQTable[[#This Row],[budg_seq_yr]]),"FY"&amp;fiscalyear,"FY"&amp;fiscalyear-1+BudgetsQTable[[#This Row],[budg_seq_yr]])</f>
        <v>FY19</v>
      </c>
      <c r="Y2189" s="79">
        <v>88346</v>
      </c>
      <c r="Z2189" s="78" t="s">
        <v>2840</v>
      </c>
      <c r="AA2189" s="78" t="s">
        <v>464</v>
      </c>
      <c r="AB2189" s="76" t="s">
        <v>2821</v>
      </c>
      <c r="AC2189" s="78"/>
    </row>
    <row r="2190" spans="1:29" x14ac:dyDescent="0.35">
      <c r="A2190" s="10" t="s">
        <v>4555</v>
      </c>
      <c r="B2190" s="76" t="s">
        <v>2834</v>
      </c>
      <c r="C2190" s="76">
        <f>C2189+(BudgetsQTable[[#This Row],[lead]]&lt;&gt;K2189)</f>
        <v>271</v>
      </c>
      <c r="D2190" s="76">
        <f>D2189*(BudgetsQTable[[#This Row],[lead]]=K2189)+(BudgetsQTable[[#This Row],[prop_id]]&lt;&gt;A2189)</f>
        <v>3</v>
      </c>
      <c r="E2190" s="77">
        <v>43005.593055555553</v>
      </c>
      <c r="F2190" s="78" t="s">
        <v>2839</v>
      </c>
      <c r="G2190" s="78" t="s">
        <v>2840</v>
      </c>
      <c r="H2190" s="78" t="s">
        <v>464</v>
      </c>
      <c r="I2190" s="76" t="s">
        <v>1119</v>
      </c>
      <c r="J2190" s="76" t="s">
        <v>753</v>
      </c>
      <c r="K2190" s="78" t="s">
        <v>2152</v>
      </c>
      <c r="L2190" s="7" t="str">
        <f>IF(BudgetsQTable[[#This Row],[pi_last_name]]=" ","",HYPERLINK("https://www.ejacket.nsf.gov/ej/showProposal.do?Continue=Y&amp;ID="&amp;BudgetsQTable[[#This Row],[prop_id]],BudgetsQTable[[#This Row],[prop_id]]))</f>
        <v/>
      </c>
      <c r="M2190" s="78" t="s">
        <v>753</v>
      </c>
      <c r="N2190" s="7" t="str">
        <f>IF(BudgetsQTable[[#This Row],[pi_last_name]]=" ","",HYPERLINK("mailto:"&amp;BudgetsQTable[[#This Row],[pi_email]]&amp;"&amp;subject=Your NSF Proposal:  "&amp;BudgetsQTable[[#This Row],[prop_id]],BudgetsQTable[[#This Row],[pi_email]]))</f>
        <v/>
      </c>
      <c r="O2190" s="78" t="s">
        <v>753</v>
      </c>
      <c r="P2190" s="78">
        <v>1</v>
      </c>
      <c r="Q2190" s="78">
        <v>0.2</v>
      </c>
      <c r="R2190" s="79">
        <v>0</v>
      </c>
      <c r="S2190" s="79">
        <v>3000</v>
      </c>
      <c r="T2190" s="79">
        <v>0</v>
      </c>
      <c r="U2190" s="80">
        <v>88567</v>
      </c>
      <c r="V2190" s="78">
        <v>0</v>
      </c>
      <c r="W2190" s="78">
        <v>3</v>
      </c>
      <c r="X2190" s="11" t="str">
        <f ca="1">IF(ISBLANK(BudgetsQTable[[#This Row],[budg_seq_yr]]),"FY"&amp;fiscalyear,"FY"&amp;fiscalyear-1+BudgetsQTable[[#This Row],[budg_seq_yr]])</f>
        <v>FY20</v>
      </c>
      <c r="Y2190" s="79">
        <v>88567</v>
      </c>
      <c r="Z2190" s="78" t="s">
        <v>2840</v>
      </c>
      <c r="AA2190" s="78" t="s">
        <v>464</v>
      </c>
      <c r="AB2190" s="76" t="s">
        <v>2821</v>
      </c>
      <c r="AC2190" s="78"/>
    </row>
    <row r="2191" spans="1:29" x14ac:dyDescent="0.35">
      <c r="A2191" s="10" t="s">
        <v>4555</v>
      </c>
      <c r="B2191" s="76" t="s">
        <v>2834</v>
      </c>
      <c r="C2191" s="76">
        <f>C2190+(BudgetsQTable[[#This Row],[lead]]&lt;&gt;K2190)</f>
        <v>271</v>
      </c>
      <c r="D2191" s="76">
        <f>D2190*(BudgetsQTable[[#This Row],[lead]]=K2190)+(BudgetsQTable[[#This Row],[prop_id]]&lt;&gt;A2190)</f>
        <v>3</v>
      </c>
      <c r="E2191" s="77">
        <v>43005.593055555553</v>
      </c>
      <c r="F2191" s="78" t="s">
        <v>2839</v>
      </c>
      <c r="G2191" s="78" t="s">
        <v>2840</v>
      </c>
      <c r="H2191" s="78" t="s">
        <v>464</v>
      </c>
      <c r="I2191" s="76" t="s">
        <v>1119</v>
      </c>
      <c r="J2191" s="76" t="s">
        <v>753</v>
      </c>
      <c r="K2191" s="78" t="s">
        <v>2152</v>
      </c>
      <c r="L2191" s="7" t="str">
        <f>IF(BudgetsQTable[[#This Row],[pi_last_name]]=" ","",HYPERLINK("https://www.ejacket.nsf.gov/ej/showProposal.do?Continue=Y&amp;ID="&amp;BudgetsQTable[[#This Row],[prop_id]],BudgetsQTable[[#This Row],[prop_id]]))</f>
        <v/>
      </c>
      <c r="M2191" s="78" t="s">
        <v>753</v>
      </c>
      <c r="N2191" s="7" t="str">
        <f>IF(BudgetsQTable[[#This Row],[pi_last_name]]=" ","",HYPERLINK("mailto:"&amp;BudgetsQTable[[#This Row],[pi_email]]&amp;"&amp;subject=Your NSF Proposal:  "&amp;BudgetsQTable[[#This Row],[prop_id]],BudgetsQTable[[#This Row],[pi_email]]))</f>
        <v/>
      </c>
      <c r="O2191" s="78" t="s">
        <v>753</v>
      </c>
      <c r="P2191" s="78">
        <v>1</v>
      </c>
      <c r="Q2191" s="78">
        <v>0.2</v>
      </c>
      <c r="R2191" s="79">
        <v>0</v>
      </c>
      <c r="S2191" s="79">
        <v>3000</v>
      </c>
      <c r="T2191" s="79">
        <v>0</v>
      </c>
      <c r="U2191" s="80">
        <v>82465</v>
      </c>
      <c r="V2191" s="78">
        <v>0</v>
      </c>
      <c r="W2191" s="78">
        <v>4</v>
      </c>
      <c r="X2191" s="11" t="str">
        <f ca="1">IF(ISBLANK(BudgetsQTable[[#This Row],[budg_seq_yr]]),"FY"&amp;fiscalyear,"FY"&amp;fiscalyear-1+BudgetsQTable[[#This Row],[budg_seq_yr]])</f>
        <v>FY21</v>
      </c>
      <c r="Y2191" s="79">
        <v>82465</v>
      </c>
      <c r="Z2191" s="78" t="s">
        <v>2840</v>
      </c>
      <c r="AA2191" s="78" t="s">
        <v>464</v>
      </c>
      <c r="AB2191" s="76" t="s">
        <v>2821</v>
      </c>
      <c r="AC2191" s="78"/>
    </row>
    <row r="2192" spans="1:29" x14ac:dyDescent="0.35">
      <c r="A2192" s="10" t="s">
        <v>2155</v>
      </c>
      <c r="B2192" s="76" t="s">
        <v>2824</v>
      </c>
      <c r="C2192" s="76">
        <f>C2191+(BudgetsQTable[[#This Row],[lead]]&lt;&gt;K2191)</f>
        <v>272</v>
      </c>
      <c r="D2192" s="76">
        <f>D2191*(BudgetsQTable[[#This Row],[lead]]=K2191)+(BudgetsQTable[[#This Row],[prop_id]]&lt;&gt;A2191)</f>
        <v>1</v>
      </c>
      <c r="E2192" s="77">
        <v>43005.646527777775</v>
      </c>
      <c r="F2192" s="78" t="s">
        <v>2839</v>
      </c>
      <c r="G2192" s="78" t="s">
        <v>2840</v>
      </c>
      <c r="H2192" s="78" t="s">
        <v>464</v>
      </c>
      <c r="I2192" s="76" t="s">
        <v>1006</v>
      </c>
      <c r="J2192" s="76" t="s">
        <v>4562</v>
      </c>
      <c r="K2192" s="78" t="s">
        <v>2155</v>
      </c>
      <c r="L2192" s="7" t="str">
        <f>IF(BudgetsQTable[[#This Row],[pi_last_name]]=" ","",HYPERLINK("https://www.ejacket.nsf.gov/ej/showProposal.do?Continue=Y&amp;ID="&amp;BudgetsQTable[[#This Row],[prop_id]],BudgetsQTable[[#This Row],[prop_id]]))</f>
        <v>1763866</v>
      </c>
      <c r="M2192" s="78" t="s">
        <v>2156</v>
      </c>
      <c r="N2192" s="7" t="str">
        <f>IF(BudgetsQTable[[#This Row],[pi_last_name]]=" ","",HYPERLINK("mailto:"&amp;BudgetsQTable[[#This Row],[pi_email]]&amp;"&amp;subject=Your NSF Proposal:  "&amp;BudgetsQTable[[#This Row],[prop_id]],BudgetsQTable[[#This Row],[pi_email]]))</f>
        <v>eyeh@ece.neu.edu</v>
      </c>
      <c r="O2192" s="78" t="s">
        <v>597</v>
      </c>
      <c r="P2192" s="78"/>
      <c r="Q2192" s="78"/>
      <c r="R2192" s="79"/>
      <c r="S2192" s="79"/>
      <c r="T2192" s="79"/>
      <c r="U2192" s="80"/>
      <c r="V2192" s="78">
        <v>0</v>
      </c>
      <c r="W2192" s="78"/>
      <c r="X2192" s="11" t="str">
        <f ca="1">IF(ISBLANK(BudgetsQTable[[#This Row],[budg_seq_yr]]),"FY"&amp;fiscalyear,"FY"&amp;fiscalyear-1+BudgetsQTable[[#This Row],[budg_seq_yr]])</f>
        <v>FY18</v>
      </c>
      <c r="Y2192" s="79">
        <v>990000</v>
      </c>
      <c r="Z2192" s="78" t="s">
        <v>2840</v>
      </c>
      <c r="AA2192" s="78" t="s">
        <v>464</v>
      </c>
      <c r="AB2192" s="76" t="s">
        <v>2821</v>
      </c>
      <c r="AC2192" s="78" t="s">
        <v>487</v>
      </c>
    </row>
    <row r="2193" spans="1:29" x14ac:dyDescent="0.35">
      <c r="A2193" s="10" t="s">
        <v>2155</v>
      </c>
      <c r="B2193" s="76" t="s">
        <v>2824</v>
      </c>
      <c r="C2193" s="76">
        <f>C2192+(BudgetsQTable[[#This Row],[lead]]&lt;&gt;K2192)</f>
        <v>272</v>
      </c>
      <c r="D2193" s="76">
        <f>D2192*(BudgetsQTable[[#This Row],[lead]]=K2192)+(BudgetsQTable[[#This Row],[prop_id]]&lt;&gt;A2192)</f>
        <v>1</v>
      </c>
      <c r="E2193" s="77">
        <v>43005.646527777775</v>
      </c>
      <c r="F2193" s="78" t="s">
        <v>2839</v>
      </c>
      <c r="G2193" s="78" t="s">
        <v>2840</v>
      </c>
      <c r="H2193" s="78" t="s">
        <v>464</v>
      </c>
      <c r="I2193" s="76" t="s">
        <v>1006</v>
      </c>
      <c r="J2193" s="76" t="s">
        <v>753</v>
      </c>
      <c r="K2193" s="78" t="s">
        <v>2155</v>
      </c>
      <c r="L2193" s="7" t="str">
        <f>IF(BudgetsQTable[[#This Row],[pi_last_name]]=" ","",HYPERLINK("https://www.ejacket.nsf.gov/ej/showProposal.do?Continue=Y&amp;ID="&amp;BudgetsQTable[[#This Row],[prop_id]],BudgetsQTable[[#This Row],[prop_id]]))</f>
        <v/>
      </c>
      <c r="M2193" s="78" t="s">
        <v>753</v>
      </c>
      <c r="N2193" s="7" t="str">
        <f>IF(BudgetsQTable[[#This Row],[pi_last_name]]=" ","",HYPERLINK("mailto:"&amp;BudgetsQTable[[#This Row],[pi_email]]&amp;"&amp;subject=Your NSF Proposal:  "&amp;BudgetsQTable[[#This Row],[prop_id]],BudgetsQTable[[#This Row],[pi_email]]))</f>
        <v/>
      </c>
      <c r="O2193" s="78" t="s">
        <v>753</v>
      </c>
      <c r="P2193" s="78">
        <v>2</v>
      </c>
      <c r="Q2193" s="78">
        <v>0.5</v>
      </c>
      <c r="R2193" s="79">
        <v>27500</v>
      </c>
      <c r="S2193" s="79">
        <v>1000</v>
      </c>
      <c r="T2193" s="79">
        <v>0</v>
      </c>
      <c r="U2193" s="80">
        <v>193239</v>
      </c>
      <c r="V2193" s="78">
        <v>0</v>
      </c>
      <c r="W2193" s="78">
        <v>1</v>
      </c>
      <c r="X2193" s="11" t="str">
        <f ca="1">IF(ISBLANK(BudgetsQTable[[#This Row],[budg_seq_yr]]),"FY"&amp;fiscalyear,"FY"&amp;fiscalyear-1+BudgetsQTable[[#This Row],[budg_seq_yr]])</f>
        <v>FY18</v>
      </c>
      <c r="Y2193" s="79">
        <v>193239</v>
      </c>
      <c r="Z2193" s="78" t="s">
        <v>2840</v>
      </c>
      <c r="AA2193" s="78" t="s">
        <v>464</v>
      </c>
      <c r="AB2193" s="76" t="s">
        <v>2821</v>
      </c>
      <c r="AC2193" s="78" t="s">
        <v>487</v>
      </c>
    </row>
    <row r="2194" spans="1:29" x14ac:dyDescent="0.35">
      <c r="A2194" s="10" t="s">
        <v>2155</v>
      </c>
      <c r="B2194" s="76" t="s">
        <v>2824</v>
      </c>
      <c r="C2194" s="76">
        <f>C2193+(BudgetsQTable[[#This Row],[lead]]&lt;&gt;K2193)</f>
        <v>272</v>
      </c>
      <c r="D2194" s="76">
        <f>D2193*(BudgetsQTable[[#This Row],[lead]]=K2193)+(BudgetsQTable[[#This Row],[prop_id]]&lt;&gt;A2193)</f>
        <v>1</v>
      </c>
      <c r="E2194" s="77">
        <v>43005.646527777775</v>
      </c>
      <c r="F2194" s="78" t="s">
        <v>2839</v>
      </c>
      <c r="G2194" s="78" t="s">
        <v>2840</v>
      </c>
      <c r="H2194" s="78" t="s">
        <v>464</v>
      </c>
      <c r="I2194" s="76" t="s">
        <v>1006</v>
      </c>
      <c r="J2194" s="76" t="s">
        <v>753</v>
      </c>
      <c r="K2194" s="78" t="s">
        <v>2155</v>
      </c>
      <c r="L2194" s="7" t="str">
        <f>IF(BudgetsQTable[[#This Row],[pi_last_name]]=" ","",HYPERLINK("https://www.ejacket.nsf.gov/ej/showProposal.do?Continue=Y&amp;ID="&amp;BudgetsQTable[[#This Row],[prop_id]],BudgetsQTable[[#This Row],[prop_id]]))</f>
        <v/>
      </c>
      <c r="M2194" s="78" t="s">
        <v>753</v>
      </c>
      <c r="N2194" s="7" t="str">
        <f>IF(BudgetsQTable[[#This Row],[pi_last_name]]=" ","",HYPERLINK("mailto:"&amp;BudgetsQTable[[#This Row],[pi_email]]&amp;"&amp;subject=Your NSF Proposal:  "&amp;BudgetsQTable[[#This Row],[prop_id]],BudgetsQTable[[#This Row],[pi_email]]))</f>
        <v/>
      </c>
      <c r="O2194" s="78" t="s">
        <v>753</v>
      </c>
      <c r="P2194" s="78">
        <v>2</v>
      </c>
      <c r="Q2194" s="78">
        <v>0.5</v>
      </c>
      <c r="R2194" s="79">
        <v>28325</v>
      </c>
      <c r="S2194" s="79">
        <v>1000</v>
      </c>
      <c r="T2194" s="79">
        <v>0</v>
      </c>
      <c r="U2194" s="80">
        <v>190620</v>
      </c>
      <c r="V2194" s="78">
        <v>0</v>
      </c>
      <c r="W2194" s="78">
        <v>2</v>
      </c>
      <c r="X2194" s="11" t="str">
        <f ca="1">IF(ISBLANK(BudgetsQTable[[#This Row],[budg_seq_yr]]),"FY"&amp;fiscalyear,"FY"&amp;fiscalyear-1+BudgetsQTable[[#This Row],[budg_seq_yr]])</f>
        <v>FY19</v>
      </c>
      <c r="Y2194" s="79">
        <v>190620</v>
      </c>
      <c r="Z2194" s="78" t="s">
        <v>2840</v>
      </c>
      <c r="AA2194" s="78" t="s">
        <v>464</v>
      </c>
      <c r="AB2194" s="76" t="s">
        <v>2821</v>
      </c>
      <c r="AC2194" s="78" t="s">
        <v>487</v>
      </c>
    </row>
    <row r="2195" spans="1:29" x14ac:dyDescent="0.35">
      <c r="A2195" s="10" t="s">
        <v>2155</v>
      </c>
      <c r="B2195" s="76" t="s">
        <v>2824</v>
      </c>
      <c r="C2195" s="76">
        <f>C2194+(BudgetsQTable[[#This Row],[lead]]&lt;&gt;K2194)</f>
        <v>272</v>
      </c>
      <c r="D2195" s="76">
        <f>D2194*(BudgetsQTable[[#This Row],[lead]]=K2194)+(BudgetsQTable[[#This Row],[prop_id]]&lt;&gt;A2194)</f>
        <v>1</v>
      </c>
      <c r="E2195" s="77">
        <v>43005.646527777775</v>
      </c>
      <c r="F2195" s="78" t="s">
        <v>2839</v>
      </c>
      <c r="G2195" s="78" t="s">
        <v>2840</v>
      </c>
      <c r="H2195" s="78" t="s">
        <v>464</v>
      </c>
      <c r="I2195" s="76" t="s">
        <v>1006</v>
      </c>
      <c r="J2195" s="76" t="s">
        <v>753</v>
      </c>
      <c r="K2195" s="78" t="s">
        <v>2155</v>
      </c>
      <c r="L2195" s="7" t="str">
        <f>IF(BudgetsQTable[[#This Row],[pi_last_name]]=" ","",HYPERLINK("https://www.ejacket.nsf.gov/ej/showProposal.do?Continue=Y&amp;ID="&amp;BudgetsQTable[[#This Row],[prop_id]],BudgetsQTable[[#This Row],[prop_id]]))</f>
        <v/>
      </c>
      <c r="M2195" s="78" t="s">
        <v>753</v>
      </c>
      <c r="N2195" s="7" t="str">
        <f>IF(BudgetsQTable[[#This Row],[pi_last_name]]=" ","",HYPERLINK("mailto:"&amp;BudgetsQTable[[#This Row],[pi_email]]&amp;"&amp;subject=Your NSF Proposal:  "&amp;BudgetsQTable[[#This Row],[prop_id]],BudgetsQTable[[#This Row],[pi_email]]))</f>
        <v/>
      </c>
      <c r="O2195" s="78" t="s">
        <v>753</v>
      </c>
      <c r="P2195" s="78">
        <v>2</v>
      </c>
      <c r="Q2195" s="78">
        <v>0.5</v>
      </c>
      <c r="R2195" s="79">
        <v>29175</v>
      </c>
      <c r="S2195" s="79">
        <v>1000</v>
      </c>
      <c r="T2195" s="79">
        <v>0</v>
      </c>
      <c r="U2195" s="80">
        <v>196221</v>
      </c>
      <c r="V2195" s="78">
        <v>0</v>
      </c>
      <c r="W2195" s="78">
        <v>3</v>
      </c>
      <c r="X2195" s="11" t="str">
        <f ca="1">IF(ISBLANK(BudgetsQTable[[#This Row],[budg_seq_yr]]),"FY"&amp;fiscalyear,"FY"&amp;fiscalyear-1+BudgetsQTable[[#This Row],[budg_seq_yr]])</f>
        <v>FY20</v>
      </c>
      <c r="Y2195" s="79">
        <v>196221</v>
      </c>
      <c r="Z2195" s="78" t="s">
        <v>2840</v>
      </c>
      <c r="AA2195" s="78" t="s">
        <v>464</v>
      </c>
      <c r="AB2195" s="76" t="s">
        <v>2821</v>
      </c>
      <c r="AC2195" s="78" t="s">
        <v>487</v>
      </c>
    </row>
    <row r="2196" spans="1:29" x14ac:dyDescent="0.35">
      <c r="A2196" s="10" t="s">
        <v>2155</v>
      </c>
      <c r="B2196" s="76" t="s">
        <v>2824</v>
      </c>
      <c r="C2196" s="76">
        <f>C2195+(BudgetsQTable[[#This Row],[lead]]&lt;&gt;K2195)</f>
        <v>272</v>
      </c>
      <c r="D2196" s="76">
        <f>D2195*(BudgetsQTable[[#This Row],[lead]]=K2195)+(BudgetsQTable[[#This Row],[prop_id]]&lt;&gt;A2195)</f>
        <v>1</v>
      </c>
      <c r="E2196" s="77">
        <v>43005.646527777775</v>
      </c>
      <c r="F2196" s="78" t="s">
        <v>2839</v>
      </c>
      <c r="G2196" s="78" t="s">
        <v>2840</v>
      </c>
      <c r="H2196" s="78" t="s">
        <v>464</v>
      </c>
      <c r="I2196" s="76" t="s">
        <v>1006</v>
      </c>
      <c r="J2196" s="76" t="s">
        <v>753</v>
      </c>
      <c r="K2196" s="78" t="s">
        <v>2155</v>
      </c>
      <c r="L2196" s="7" t="str">
        <f>IF(BudgetsQTable[[#This Row],[pi_last_name]]=" ","",HYPERLINK("https://www.ejacket.nsf.gov/ej/showProposal.do?Continue=Y&amp;ID="&amp;BudgetsQTable[[#This Row],[prop_id]],BudgetsQTable[[#This Row],[prop_id]]))</f>
        <v/>
      </c>
      <c r="M2196" s="78" t="s">
        <v>753</v>
      </c>
      <c r="N2196" s="7" t="str">
        <f>IF(BudgetsQTable[[#This Row],[pi_last_name]]=" ","",HYPERLINK("mailto:"&amp;BudgetsQTable[[#This Row],[pi_email]]&amp;"&amp;subject=Your NSF Proposal:  "&amp;BudgetsQTable[[#This Row],[prop_id]],BudgetsQTable[[#This Row],[pi_email]]))</f>
        <v/>
      </c>
      <c r="O2196" s="78" t="s">
        <v>753</v>
      </c>
      <c r="P2196" s="78">
        <v>2</v>
      </c>
      <c r="Q2196" s="78">
        <v>0.5</v>
      </c>
      <c r="R2196" s="79">
        <v>30050</v>
      </c>
      <c r="S2196" s="79">
        <v>1000</v>
      </c>
      <c r="T2196" s="79">
        <v>0</v>
      </c>
      <c r="U2196" s="80">
        <v>201990</v>
      </c>
      <c r="V2196" s="78">
        <v>0</v>
      </c>
      <c r="W2196" s="78">
        <v>4</v>
      </c>
      <c r="X2196" s="11" t="str">
        <f ca="1">IF(ISBLANK(BudgetsQTable[[#This Row],[budg_seq_yr]]),"FY"&amp;fiscalyear,"FY"&amp;fiscalyear-1+BudgetsQTable[[#This Row],[budg_seq_yr]])</f>
        <v>FY21</v>
      </c>
      <c r="Y2196" s="79">
        <v>201990</v>
      </c>
      <c r="Z2196" s="78" t="s">
        <v>2840</v>
      </c>
      <c r="AA2196" s="78" t="s">
        <v>464</v>
      </c>
      <c r="AB2196" s="76" t="s">
        <v>2821</v>
      </c>
      <c r="AC2196" s="78" t="s">
        <v>487</v>
      </c>
    </row>
    <row r="2197" spans="1:29" x14ac:dyDescent="0.35">
      <c r="A2197" s="10" t="s">
        <v>2155</v>
      </c>
      <c r="B2197" s="76" t="s">
        <v>2824</v>
      </c>
      <c r="C2197" s="76">
        <f>C2196+(BudgetsQTable[[#This Row],[lead]]&lt;&gt;K2196)</f>
        <v>272</v>
      </c>
      <c r="D2197" s="76">
        <f>D2196*(BudgetsQTable[[#This Row],[lead]]=K2196)+(BudgetsQTable[[#This Row],[prop_id]]&lt;&gt;A2196)</f>
        <v>1</v>
      </c>
      <c r="E2197" s="77">
        <v>43005.646527777775</v>
      </c>
      <c r="F2197" s="78" t="s">
        <v>2839</v>
      </c>
      <c r="G2197" s="78" t="s">
        <v>2840</v>
      </c>
      <c r="H2197" s="78" t="s">
        <v>464</v>
      </c>
      <c r="I2197" s="76" t="s">
        <v>1006</v>
      </c>
      <c r="J2197" s="76" t="s">
        <v>753</v>
      </c>
      <c r="K2197" s="78" t="s">
        <v>2155</v>
      </c>
      <c r="L2197" s="7" t="str">
        <f>IF(BudgetsQTable[[#This Row],[pi_last_name]]=" ","",HYPERLINK("https://www.ejacket.nsf.gov/ej/showProposal.do?Continue=Y&amp;ID="&amp;BudgetsQTable[[#This Row],[prop_id]],BudgetsQTable[[#This Row],[prop_id]]))</f>
        <v/>
      </c>
      <c r="M2197" s="78" t="s">
        <v>753</v>
      </c>
      <c r="N2197" s="7" t="str">
        <f>IF(BudgetsQTable[[#This Row],[pi_last_name]]=" ","",HYPERLINK("mailto:"&amp;BudgetsQTable[[#This Row],[pi_email]]&amp;"&amp;subject=Your NSF Proposal:  "&amp;BudgetsQTable[[#This Row],[prop_id]],BudgetsQTable[[#This Row],[pi_email]]))</f>
        <v/>
      </c>
      <c r="O2197" s="78" t="s">
        <v>753</v>
      </c>
      <c r="P2197" s="78">
        <v>2</v>
      </c>
      <c r="Q2197" s="78">
        <v>0.5</v>
      </c>
      <c r="R2197" s="79">
        <v>30951</v>
      </c>
      <c r="S2197" s="79">
        <v>1000</v>
      </c>
      <c r="T2197" s="79">
        <v>0</v>
      </c>
      <c r="U2197" s="80">
        <v>207930</v>
      </c>
      <c r="V2197" s="78">
        <v>0</v>
      </c>
      <c r="W2197" s="78">
        <v>5</v>
      </c>
      <c r="X2197" s="11" t="str">
        <f ca="1">IF(ISBLANK(BudgetsQTable[[#This Row],[budg_seq_yr]]),"FY"&amp;fiscalyear,"FY"&amp;fiscalyear-1+BudgetsQTable[[#This Row],[budg_seq_yr]])</f>
        <v>FY22</v>
      </c>
      <c r="Y2197" s="79">
        <v>207930</v>
      </c>
      <c r="Z2197" s="78" t="s">
        <v>2840</v>
      </c>
      <c r="AA2197" s="78" t="s">
        <v>464</v>
      </c>
      <c r="AB2197" s="76" t="s">
        <v>2821</v>
      </c>
      <c r="AC2197" s="78" t="s">
        <v>487</v>
      </c>
    </row>
    <row r="2198" spans="1:29" x14ac:dyDescent="0.35">
      <c r="A2198" s="10" t="s">
        <v>4564</v>
      </c>
      <c r="B2198" s="76" t="s">
        <v>2834</v>
      </c>
      <c r="C2198" s="76">
        <f>C2197+(BudgetsQTable[[#This Row],[lead]]&lt;&gt;K2197)</f>
        <v>272</v>
      </c>
      <c r="D2198" s="76">
        <f>D2197*(BudgetsQTable[[#This Row],[lead]]=K2197)+(BudgetsQTable[[#This Row],[prop_id]]&lt;&gt;A2197)</f>
        <v>2</v>
      </c>
      <c r="E2198" s="77">
        <v>43000.71597222222</v>
      </c>
      <c r="F2198" s="78" t="s">
        <v>2839</v>
      </c>
      <c r="G2198" s="78" t="s">
        <v>2840</v>
      </c>
      <c r="H2198" s="78" t="s">
        <v>464</v>
      </c>
      <c r="I2198" s="76" t="s">
        <v>1006</v>
      </c>
      <c r="J2198" s="76" t="s">
        <v>4566</v>
      </c>
      <c r="K2198" s="78" t="s">
        <v>2155</v>
      </c>
      <c r="L2198" s="7" t="str">
        <f>IF(BudgetsQTable[[#This Row],[pi_last_name]]=" ","",HYPERLINK("https://www.ejacket.nsf.gov/ej/showProposal.do?Continue=Y&amp;ID="&amp;BudgetsQTable[[#This Row],[prop_id]],BudgetsQTable[[#This Row],[prop_id]]))</f>
        <v>1763075</v>
      </c>
      <c r="M2198" s="78" t="s">
        <v>2045</v>
      </c>
      <c r="N2198" s="7" t="str">
        <f>IF(BudgetsQTable[[#This Row],[pi_last_name]]=" ","",HYPERLINK("mailto:"&amp;BudgetsQTable[[#This Row],[pi_email]]&amp;"&amp;subject=Your NSF Proposal:  "&amp;BudgetsQTable[[#This Row],[prop_id]],BudgetsQTable[[#This Row],[pi_email]]))</f>
        <v>andrea@ee.stanford.edu</v>
      </c>
      <c r="O2198" s="78" t="s">
        <v>641</v>
      </c>
      <c r="P2198" s="78"/>
      <c r="Q2198" s="78"/>
      <c r="R2198" s="79"/>
      <c r="S2198" s="79"/>
      <c r="T2198" s="79"/>
      <c r="U2198" s="80"/>
      <c r="V2198" s="78">
        <v>0</v>
      </c>
      <c r="W2198" s="78"/>
      <c r="X2198" s="11" t="str">
        <f ca="1">IF(ISBLANK(BudgetsQTable[[#This Row],[budg_seq_yr]]),"FY"&amp;fiscalyear,"FY"&amp;fiscalyear-1+BudgetsQTable[[#This Row],[budg_seq_yr]])</f>
        <v>FY18</v>
      </c>
      <c r="Y2198" s="79">
        <v>475000</v>
      </c>
      <c r="Z2198" s="78" t="s">
        <v>2840</v>
      </c>
      <c r="AA2198" s="78" t="s">
        <v>464</v>
      </c>
      <c r="AB2198" s="76" t="s">
        <v>2821</v>
      </c>
      <c r="AC2198" s="78" t="s">
        <v>4563</v>
      </c>
    </row>
    <row r="2199" spans="1:29" x14ac:dyDescent="0.35">
      <c r="A2199" s="10" t="s">
        <v>4564</v>
      </c>
      <c r="B2199" s="76" t="s">
        <v>2834</v>
      </c>
      <c r="C2199" s="76">
        <f>C2198+(BudgetsQTable[[#This Row],[lead]]&lt;&gt;K2198)</f>
        <v>272</v>
      </c>
      <c r="D2199" s="76">
        <f>D2198*(BudgetsQTable[[#This Row],[lead]]=K2198)+(BudgetsQTable[[#This Row],[prop_id]]&lt;&gt;A2198)</f>
        <v>2</v>
      </c>
      <c r="E2199" s="77">
        <v>43000.71597222222</v>
      </c>
      <c r="F2199" s="78" t="s">
        <v>2839</v>
      </c>
      <c r="G2199" s="78" t="s">
        <v>2840</v>
      </c>
      <c r="H2199" s="78" t="s">
        <v>464</v>
      </c>
      <c r="I2199" s="76" t="s">
        <v>1006</v>
      </c>
      <c r="J2199" s="76" t="s">
        <v>753</v>
      </c>
      <c r="K2199" s="78" t="s">
        <v>2155</v>
      </c>
      <c r="L2199" s="7" t="str">
        <f>IF(BudgetsQTable[[#This Row],[pi_last_name]]=" ","",HYPERLINK("https://www.ejacket.nsf.gov/ej/showProposal.do?Continue=Y&amp;ID="&amp;BudgetsQTable[[#This Row],[prop_id]],BudgetsQTable[[#This Row],[prop_id]]))</f>
        <v/>
      </c>
      <c r="M2199" s="78" t="s">
        <v>753</v>
      </c>
      <c r="N2199" s="7" t="str">
        <f>IF(BudgetsQTable[[#This Row],[pi_last_name]]=" ","",HYPERLINK("mailto:"&amp;BudgetsQTable[[#This Row],[pi_email]]&amp;"&amp;subject=Your NSF Proposal:  "&amp;BudgetsQTable[[#This Row],[prop_id]],BudgetsQTable[[#This Row],[pi_email]]))</f>
        <v/>
      </c>
      <c r="O2199" s="78" t="s">
        <v>753</v>
      </c>
      <c r="P2199" s="78">
        <v>1</v>
      </c>
      <c r="Q2199" s="78">
        <v>0.3</v>
      </c>
      <c r="R2199" s="79">
        <v>38948</v>
      </c>
      <c r="S2199" s="79">
        <v>0</v>
      </c>
      <c r="T2199" s="79">
        <v>0</v>
      </c>
      <c r="U2199" s="80">
        <v>95000</v>
      </c>
      <c r="V2199" s="78">
        <v>0</v>
      </c>
      <c r="W2199" s="78">
        <v>1</v>
      </c>
      <c r="X2199" s="11" t="str">
        <f ca="1">IF(ISBLANK(BudgetsQTable[[#This Row],[budg_seq_yr]]),"FY"&amp;fiscalyear,"FY"&amp;fiscalyear-1+BudgetsQTable[[#This Row],[budg_seq_yr]])</f>
        <v>FY18</v>
      </c>
      <c r="Y2199" s="79">
        <v>95000</v>
      </c>
      <c r="Z2199" s="78" t="s">
        <v>2840</v>
      </c>
      <c r="AA2199" s="78" t="s">
        <v>464</v>
      </c>
      <c r="AB2199" s="76" t="s">
        <v>2821</v>
      </c>
      <c r="AC2199" s="78" t="s">
        <v>4563</v>
      </c>
    </row>
    <row r="2200" spans="1:29" x14ac:dyDescent="0.35">
      <c r="A2200" s="10" t="s">
        <v>4564</v>
      </c>
      <c r="B2200" s="76" t="s">
        <v>2834</v>
      </c>
      <c r="C2200" s="76">
        <f>C2199+(BudgetsQTable[[#This Row],[lead]]&lt;&gt;K2199)</f>
        <v>272</v>
      </c>
      <c r="D2200" s="76">
        <f>D2199*(BudgetsQTable[[#This Row],[lead]]=K2199)+(BudgetsQTable[[#This Row],[prop_id]]&lt;&gt;A2199)</f>
        <v>2</v>
      </c>
      <c r="E2200" s="77">
        <v>43000.71597222222</v>
      </c>
      <c r="F2200" s="78" t="s">
        <v>2839</v>
      </c>
      <c r="G2200" s="78" t="s">
        <v>2840</v>
      </c>
      <c r="H2200" s="78" t="s">
        <v>464</v>
      </c>
      <c r="I2200" s="76" t="s">
        <v>1006</v>
      </c>
      <c r="J2200" s="76" t="s">
        <v>753</v>
      </c>
      <c r="K2200" s="78" t="s">
        <v>2155</v>
      </c>
      <c r="L2200" s="7" t="str">
        <f>IF(BudgetsQTable[[#This Row],[pi_last_name]]=" ","",HYPERLINK("https://www.ejacket.nsf.gov/ej/showProposal.do?Continue=Y&amp;ID="&amp;BudgetsQTable[[#This Row],[prop_id]],BudgetsQTable[[#This Row],[prop_id]]))</f>
        <v/>
      </c>
      <c r="M2200" s="78" t="s">
        <v>753</v>
      </c>
      <c r="N2200" s="7" t="str">
        <f>IF(BudgetsQTable[[#This Row],[pi_last_name]]=" ","",HYPERLINK("mailto:"&amp;BudgetsQTable[[#This Row],[pi_email]]&amp;"&amp;subject=Your NSF Proposal:  "&amp;BudgetsQTable[[#This Row],[prop_id]],BudgetsQTable[[#This Row],[pi_email]]))</f>
        <v/>
      </c>
      <c r="O2200" s="78" t="s">
        <v>753</v>
      </c>
      <c r="P2200" s="78">
        <v>1</v>
      </c>
      <c r="Q2200" s="78">
        <v>0.3</v>
      </c>
      <c r="R2200" s="79">
        <v>37909</v>
      </c>
      <c r="S2200" s="79">
        <v>0</v>
      </c>
      <c r="T2200" s="79">
        <v>0</v>
      </c>
      <c r="U2200" s="80">
        <v>95000</v>
      </c>
      <c r="V2200" s="78">
        <v>0</v>
      </c>
      <c r="W2200" s="78">
        <v>2</v>
      </c>
      <c r="X2200" s="11" t="str">
        <f ca="1">IF(ISBLANK(BudgetsQTable[[#This Row],[budg_seq_yr]]),"FY"&amp;fiscalyear,"FY"&amp;fiscalyear-1+BudgetsQTable[[#This Row],[budg_seq_yr]])</f>
        <v>FY19</v>
      </c>
      <c r="Y2200" s="79">
        <v>95000</v>
      </c>
      <c r="Z2200" s="78" t="s">
        <v>2840</v>
      </c>
      <c r="AA2200" s="78" t="s">
        <v>464</v>
      </c>
      <c r="AB2200" s="76" t="s">
        <v>2821</v>
      </c>
      <c r="AC2200" s="78" t="s">
        <v>4563</v>
      </c>
    </row>
    <row r="2201" spans="1:29" x14ac:dyDescent="0.35">
      <c r="A2201" s="10" t="s">
        <v>4564</v>
      </c>
      <c r="B2201" s="76" t="s">
        <v>2834</v>
      </c>
      <c r="C2201" s="76">
        <f>C2200+(BudgetsQTable[[#This Row],[lead]]&lt;&gt;K2200)</f>
        <v>272</v>
      </c>
      <c r="D2201" s="76">
        <f>D2200*(BudgetsQTable[[#This Row],[lead]]=K2200)+(BudgetsQTable[[#This Row],[prop_id]]&lt;&gt;A2200)</f>
        <v>2</v>
      </c>
      <c r="E2201" s="77">
        <v>43000.71597222222</v>
      </c>
      <c r="F2201" s="78" t="s">
        <v>2839</v>
      </c>
      <c r="G2201" s="78" t="s">
        <v>2840</v>
      </c>
      <c r="H2201" s="78" t="s">
        <v>464</v>
      </c>
      <c r="I2201" s="76" t="s">
        <v>1006</v>
      </c>
      <c r="J2201" s="76" t="s">
        <v>753</v>
      </c>
      <c r="K2201" s="78" t="s">
        <v>2155</v>
      </c>
      <c r="L2201" s="7" t="str">
        <f>IF(BudgetsQTable[[#This Row],[pi_last_name]]=" ","",HYPERLINK("https://www.ejacket.nsf.gov/ej/showProposal.do?Continue=Y&amp;ID="&amp;BudgetsQTable[[#This Row],[prop_id]],BudgetsQTable[[#This Row],[prop_id]]))</f>
        <v/>
      </c>
      <c r="M2201" s="78" t="s">
        <v>753</v>
      </c>
      <c r="N2201" s="7" t="str">
        <f>IF(BudgetsQTable[[#This Row],[pi_last_name]]=" ","",HYPERLINK("mailto:"&amp;BudgetsQTable[[#This Row],[pi_email]]&amp;"&amp;subject=Your NSF Proposal:  "&amp;BudgetsQTable[[#This Row],[prop_id]],BudgetsQTable[[#This Row],[pi_email]]))</f>
        <v/>
      </c>
      <c r="O2201" s="78" t="s">
        <v>753</v>
      </c>
      <c r="P2201" s="78">
        <v>1</v>
      </c>
      <c r="Q2201" s="78">
        <v>0.3</v>
      </c>
      <c r="R2201" s="79">
        <v>37674</v>
      </c>
      <c r="S2201" s="79">
        <v>0</v>
      </c>
      <c r="T2201" s="79">
        <v>0</v>
      </c>
      <c r="U2201" s="80">
        <v>95000</v>
      </c>
      <c r="V2201" s="78">
        <v>0</v>
      </c>
      <c r="W2201" s="78">
        <v>3</v>
      </c>
      <c r="X2201" s="11" t="str">
        <f ca="1">IF(ISBLANK(BudgetsQTable[[#This Row],[budg_seq_yr]]),"FY"&amp;fiscalyear,"FY"&amp;fiscalyear-1+BudgetsQTable[[#This Row],[budg_seq_yr]])</f>
        <v>FY20</v>
      </c>
      <c r="Y2201" s="79">
        <v>95000</v>
      </c>
      <c r="Z2201" s="78" t="s">
        <v>2840</v>
      </c>
      <c r="AA2201" s="78" t="s">
        <v>464</v>
      </c>
      <c r="AB2201" s="76" t="s">
        <v>2821</v>
      </c>
      <c r="AC2201" s="78" t="s">
        <v>4563</v>
      </c>
    </row>
    <row r="2202" spans="1:29" x14ac:dyDescent="0.35">
      <c r="A2202" s="10" t="s">
        <v>4564</v>
      </c>
      <c r="B2202" s="76" t="s">
        <v>2834</v>
      </c>
      <c r="C2202" s="76">
        <f>C2201+(BudgetsQTable[[#This Row],[lead]]&lt;&gt;K2201)</f>
        <v>272</v>
      </c>
      <c r="D2202" s="76">
        <f>D2201*(BudgetsQTable[[#This Row],[lead]]=K2201)+(BudgetsQTable[[#This Row],[prop_id]]&lt;&gt;A2201)</f>
        <v>2</v>
      </c>
      <c r="E2202" s="77">
        <v>43000.71597222222</v>
      </c>
      <c r="F2202" s="78" t="s">
        <v>2839</v>
      </c>
      <c r="G2202" s="78" t="s">
        <v>2840</v>
      </c>
      <c r="H2202" s="78" t="s">
        <v>464</v>
      </c>
      <c r="I2202" s="76" t="s">
        <v>1006</v>
      </c>
      <c r="J2202" s="76" t="s">
        <v>753</v>
      </c>
      <c r="K2202" s="78" t="s">
        <v>2155</v>
      </c>
      <c r="L2202" s="7" t="str">
        <f>IF(BudgetsQTable[[#This Row],[pi_last_name]]=" ","",HYPERLINK("https://www.ejacket.nsf.gov/ej/showProposal.do?Continue=Y&amp;ID="&amp;BudgetsQTable[[#This Row],[prop_id]],BudgetsQTable[[#This Row],[prop_id]]))</f>
        <v/>
      </c>
      <c r="M2202" s="78" t="s">
        <v>753</v>
      </c>
      <c r="N2202" s="7" t="str">
        <f>IF(BudgetsQTable[[#This Row],[pi_last_name]]=" ","",HYPERLINK("mailto:"&amp;BudgetsQTable[[#This Row],[pi_email]]&amp;"&amp;subject=Your NSF Proposal:  "&amp;BudgetsQTable[[#This Row],[prop_id]],BudgetsQTable[[#This Row],[pi_email]]))</f>
        <v/>
      </c>
      <c r="O2202" s="78" t="s">
        <v>753</v>
      </c>
      <c r="P2202" s="78">
        <v>1</v>
      </c>
      <c r="Q2202" s="78">
        <v>0.3</v>
      </c>
      <c r="R2202" s="79">
        <v>37432</v>
      </c>
      <c r="S2202" s="79">
        <v>0</v>
      </c>
      <c r="T2202" s="79">
        <v>0</v>
      </c>
      <c r="U2202" s="80">
        <v>95000</v>
      </c>
      <c r="V2202" s="78">
        <v>0</v>
      </c>
      <c r="W2202" s="78">
        <v>4</v>
      </c>
      <c r="X2202" s="11" t="str">
        <f ca="1">IF(ISBLANK(BudgetsQTable[[#This Row],[budg_seq_yr]]),"FY"&amp;fiscalyear,"FY"&amp;fiscalyear-1+BudgetsQTable[[#This Row],[budg_seq_yr]])</f>
        <v>FY21</v>
      </c>
      <c r="Y2202" s="79">
        <v>95000</v>
      </c>
      <c r="Z2202" s="78" t="s">
        <v>2840</v>
      </c>
      <c r="AA2202" s="78" t="s">
        <v>464</v>
      </c>
      <c r="AB2202" s="76" t="s">
        <v>2821</v>
      </c>
      <c r="AC2202" s="78" t="s">
        <v>4563</v>
      </c>
    </row>
    <row r="2203" spans="1:29" x14ac:dyDescent="0.35">
      <c r="A2203" s="10" t="s">
        <v>4564</v>
      </c>
      <c r="B2203" s="76" t="s">
        <v>2834</v>
      </c>
      <c r="C2203" s="76">
        <f>C2202+(BudgetsQTable[[#This Row],[lead]]&lt;&gt;K2202)</f>
        <v>272</v>
      </c>
      <c r="D2203" s="76">
        <f>D2202*(BudgetsQTable[[#This Row],[lead]]=K2202)+(BudgetsQTable[[#This Row],[prop_id]]&lt;&gt;A2202)</f>
        <v>2</v>
      </c>
      <c r="E2203" s="77">
        <v>43000.71597222222</v>
      </c>
      <c r="F2203" s="78" t="s">
        <v>2839</v>
      </c>
      <c r="G2203" s="78" t="s">
        <v>2840</v>
      </c>
      <c r="H2203" s="78" t="s">
        <v>464</v>
      </c>
      <c r="I2203" s="76" t="s">
        <v>1006</v>
      </c>
      <c r="J2203" s="76" t="s">
        <v>753</v>
      </c>
      <c r="K2203" s="78" t="s">
        <v>2155</v>
      </c>
      <c r="L2203" s="7" t="str">
        <f>IF(BudgetsQTable[[#This Row],[pi_last_name]]=" ","",HYPERLINK("https://www.ejacket.nsf.gov/ej/showProposal.do?Continue=Y&amp;ID="&amp;BudgetsQTable[[#This Row],[prop_id]],BudgetsQTable[[#This Row],[prop_id]]))</f>
        <v/>
      </c>
      <c r="M2203" s="78" t="s">
        <v>753</v>
      </c>
      <c r="N2203" s="7" t="str">
        <f>IF(BudgetsQTable[[#This Row],[pi_last_name]]=" ","",HYPERLINK("mailto:"&amp;BudgetsQTable[[#This Row],[pi_email]]&amp;"&amp;subject=Your NSF Proposal:  "&amp;BudgetsQTable[[#This Row],[prop_id]],BudgetsQTable[[#This Row],[pi_email]]))</f>
        <v/>
      </c>
      <c r="O2203" s="78" t="s">
        <v>753</v>
      </c>
      <c r="P2203" s="78">
        <v>1</v>
      </c>
      <c r="Q2203" s="78">
        <v>0.3</v>
      </c>
      <c r="R2203" s="79">
        <v>37182</v>
      </c>
      <c r="S2203" s="79">
        <v>0</v>
      </c>
      <c r="T2203" s="79">
        <v>0</v>
      </c>
      <c r="U2203" s="80">
        <v>95000</v>
      </c>
      <c r="V2203" s="78">
        <v>0</v>
      </c>
      <c r="W2203" s="78">
        <v>5</v>
      </c>
      <c r="X2203" s="11" t="str">
        <f ca="1">IF(ISBLANK(BudgetsQTable[[#This Row],[budg_seq_yr]]),"FY"&amp;fiscalyear,"FY"&amp;fiscalyear-1+BudgetsQTable[[#This Row],[budg_seq_yr]])</f>
        <v>FY22</v>
      </c>
      <c r="Y2203" s="79">
        <v>95000</v>
      </c>
      <c r="Z2203" s="78" t="s">
        <v>2840</v>
      </c>
      <c r="AA2203" s="78" t="s">
        <v>464</v>
      </c>
      <c r="AB2203" s="76" t="s">
        <v>2821</v>
      </c>
      <c r="AC2203" s="78" t="s">
        <v>4563</v>
      </c>
    </row>
    <row r="2204" spans="1:29" x14ac:dyDescent="0.35">
      <c r="A2204" s="10" t="s">
        <v>4567</v>
      </c>
      <c r="B2204" s="76" t="s">
        <v>2834</v>
      </c>
      <c r="C2204" s="76">
        <f>C2203+(BudgetsQTable[[#This Row],[lead]]&lt;&gt;K2203)</f>
        <v>272</v>
      </c>
      <c r="D2204" s="76">
        <f>D2203*(BudgetsQTable[[#This Row],[lead]]=K2203)+(BudgetsQTable[[#This Row],[prop_id]]&lt;&gt;A2203)</f>
        <v>3</v>
      </c>
      <c r="E2204" s="77">
        <v>43005.581944444442</v>
      </c>
      <c r="F2204" s="78" t="s">
        <v>2839</v>
      </c>
      <c r="G2204" s="78" t="s">
        <v>2840</v>
      </c>
      <c r="H2204" s="78" t="s">
        <v>464</v>
      </c>
      <c r="I2204" s="76" t="s">
        <v>1006</v>
      </c>
      <c r="J2204" s="76" t="s">
        <v>4570</v>
      </c>
      <c r="K2204" s="78" t="s">
        <v>2155</v>
      </c>
      <c r="L2204" s="7" t="str">
        <f>IF(BudgetsQTable[[#This Row],[pi_last_name]]=" ","",HYPERLINK("https://www.ejacket.nsf.gov/ej/showProposal.do?Continue=Y&amp;ID="&amp;BudgetsQTable[[#This Row],[prop_id]],BudgetsQTable[[#This Row],[prop_id]]))</f>
        <v>1763715</v>
      </c>
      <c r="M2204" s="78" t="s">
        <v>4568</v>
      </c>
      <c r="N2204" s="7" t="str">
        <f>IF(BudgetsQTable[[#This Row],[pi_last_name]]=" ","",HYPERLINK("mailto:"&amp;BudgetsQTable[[#This Row],[pi_email]]&amp;"&amp;subject=Your NSF Proposal:  "&amp;BudgetsQTable[[#This Row],[prop_id]],BudgetsQTable[[#This Row],[pi_email]]))</f>
        <v>gts@ics.uci.edu</v>
      </c>
      <c r="O2204" s="78" t="s">
        <v>2899</v>
      </c>
      <c r="P2204" s="78"/>
      <c r="Q2204" s="78"/>
      <c r="R2204" s="79"/>
      <c r="S2204" s="79"/>
      <c r="T2204" s="79"/>
      <c r="U2204" s="80"/>
      <c r="V2204" s="78">
        <v>0</v>
      </c>
      <c r="W2204" s="78"/>
      <c r="X2204" s="11" t="str">
        <f ca="1">IF(ISBLANK(BudgetsQTable[[#This Row],[budg_seq_yr]]),"FY"&amp;fiscalyear,"FY"&amp;fiscalyear-1+BudgetsQTable[[#This Row],[budg_seq_yr]])</f>
        <v>FY18</v>
      </c>
      <c r="Y2204" s="79">
        <v>495000</v>
      </c>
      <c r="Z2204" s="78" t="s">
        <v>2840</v>
      </c>
      <c r="AA2204" s="78" t="s">
        <v>464</v>
      </c>
      <c r="AB2204" s="76" t="s">
        <v>2821</v>
      </c>
      <c r="AC2204" s="78" t="s">
        <v>487</v>
      </c>
    </row>
    <row r="2205" spans="1:29" x14ac:dyDescent="0.35">
      <c r="A2205" s="10" t="s">
        <v>4567</v>
      </c>
      <c r="B2205" s="76" t="s">
        <v>2834</v>
      </c>
      <c r="C2205" s="76">
        <f>C2204+(BudgetsQTable[[#This Row],[lead]]&lt;&gt;K2204)</f>
        <v>272</v>
      </c>
      <c r="D2205" s="76">
        <f>D2204*(BudgetsQTable[[#This Row],[lead]]=K2204)+(BudgetsQTable[[#This Row],[prop_id]]&lt;&gt;A2204)</f>
        <v>3</v>
      </c>
      <c r="E2205" s="77">
        <v>43005.581944444442</v>
      </c>
      <c r="F2205" s="78" t="s">
        <v>2839</v>
      </c>
      <c r="G2205" s="78" t="s">
        <v>2840</v>
      </c>
      <c r="H2205" s="78" t="s">
        <v>464</v>
      </c>
      <c r="I2205" s="76" t="s">
        <v>1006</v>
      </c>
      <c r="J2205" s="76" t="s">
        <v>753</v>
      </c>
      <c r="K2205" s="78" t="s">
        <v>2155</v>
      </c>
      <c r="L2205" s="7" t="str">
        <f>IF(BudgetsQTable[[#This Row],[pi_last_name]]=" ","",HYPERLINK("https://www.ejacket.nsf.gov/ej/showProposal.do?Continue=Y&amp;ID="&amp;BudgetsQTable[[#This Row],[prop_id]],BudgetsQTable[[#This Row],[prop_id]]))</f>
        <v/>
      </c>
      <c r="M2205" s="78" t="s">
        <v>753</v>
      </c>
      <c r="N2205" s="7" t="str">
        <f>IF(BudgetsQTable[[#This Row],[pi_last_name]]=" ","",HYPERLINK("mailto:"&amp;BudgetsQTable[[#This Row],[pi_email]]&amp;"&amp;subject=Your NSF Proposal:  "&amp;BudgetsQTable[[#This Row],[prop_id]],BudgetsQTable[[#This Row],[pi_email]]))</f>
        <v/>
      </c>
      <c r="O2205" s="78" t="s">
        <v>753</v>
      </c>
      <c r="P2205" s="78">
        <v>1</v>
      </c>
      <c r="Q2205" s="78">
        <v>0.5</v>
      </c>
      <c r="R2205" s="79">
        <v>0</v>
      </c>
      <c r="S2205" s="79">
        <v>2200</v>
      </c>
      <c r="T2205" s="79">
        <v>0</v>
      </c>
      <c r="U2205" s="80">
        <v>93979</v>
      </c>
      <c r="V2205" s="78">
        <v>0</v>
      </c>
      <c r="W2205" s="78">
        <v>1</v>
      </c>
      <c r="X2205" s="11" t="str">
        <f ca="1">IF(ISBLANK(BudgetsQTable[[#This Row],[budg_seq_yr]]),"FY"&amp;fiscalyear,"FY"&amp;fiscalyear-1+BudgetsQTable[[#This Row],[budg_seq_yr]])</f>
        <v>FY18</v>
      </c>
      <c r="Y2205" s="79">
        <v>93979</v>
      </c>
      <c r="Z2205" s="78" t="s">
        <v>2840</v>
      </c>
      <c r="AA2205" s="78" t="s">
        <v>464</v>
      </c>
      <c r="AB2205" s="76" t="s">
        <v>2821</v>
      </c>
      <c r="AC2205" s="78" t="s">
        <v>487</v>
      </c>
    </row>
    <row r="2206" spans="1:29" x14ac:dyDescent="0.35">
      <c r="A2206" s="10" t="s">
        <v>4567</v>
      </c>
      <c r="B2206" s="76" t="s">
        <v>2834</v>
      </c>
      <c r="C2206" s="76">
        <f>C2205+(BudgetsQTable[[#This Row],[lead]]&lt;&gt;K2205)</f>
        <v>272</v>
      </c>
      <c r="D2206" s="76">
        <f>D2205*(BudgetsQTable[[#This Row],[lead]]=K2205)+(BudgetsQTable[[#This Row],[prop_id]]&lt;&gt;A2205)</f>
        <v>3</v>
      </c>
      <c r="E2206" s="77">
        <v>43005.581944444442</v>
      </c>
      <c r="F2206" s="78" t="s">
        <v>2839</v>
      </c>
      <c r="G2206" s="78" t="s">
        <v>2840</v>
      </c>
      <c r="H2206" s="78" t="s">
        <v>464</v>
      </c>
      <c r="I2206" s="76" t="s">
        <v>1006</v>
      </c>
      <c r="J2206" s="76" t="s">
        <v>753</v>
      </c>
      <c r="K2206" s="78" t="s">
        <v>2155</v>
      </c>
      <c r="L2206" s="7" t="str">
        <f>IF(BudgetsQTable[[#This Row],[pi_last_name]]=" ","",HYPERLINK("https://www.ejacket.nsf.gov/ej/showProposal.do?Continue=Y&amp;ID="&amp;BudgetsQTable[[#This Row],[prop_id]],BudgetsQTable[[#This Row],[prop_id]]))</f>
        <v/>
      </c>
      <c r="M2206" s="78" t="s">
        <v>753</v>
      </c>
      <c r="N2206" s="7" t="str">
        <f>IF(BudgetsQTable[[#This Row],[pi_last_name]]=" ","",HYPERLINK("mailto:"&amp;BudgetsQTable[[#This Row],[pi_email]]&amp;"&amp;subject=Your NSF Proposal:  "&amp;BudgetsQTable[[#This Row],[prop_id]],BudgetsQTable[[#This Row],[pi_email]]))</f>
        <v/>
      </c>
      <c r="O2206" s="78" t="s">
        <v>753</v>
      </c>
      <c r="P2206" s="78">
        <v>1</v>
      </c>
      <c r="Q2206" s="78">
        <v>0.5</v>
      </c>
      <c r="R2206" s="79">
        <v>0</v>
      </c>
      <c r="S2206" s="79">
        <v>2200</v>
      </c>
      <c r="T2206" s="79">
        <v>0</v>
      </c>
      <c r="U2206" s="80">
        <v>96394</v>
      </c>
      <c r="V2206" s="78">
        <v>0</v>
      </c>
      <c r="W2206" s="78">
        <v>2</v>
      </c>
      <c r="X2206" s="11" t="str">
        <f ca="1">IF(ISBLANK(BudgetsQTable[[#This Row],[budg_seq_yr]]),"FY"&amp;fiscalyear,"FY"&amp;fiscalyear-1+BudgetsQTable[[#This Row],[budg_seq_yr]])</f>
        <v>FY19</v>
      </c>
      <c r="Y2206" s="79">
        <v>96394</v>
      </c>
      <c r="Z2206" s="78" t="s">
        <v>2840</v>
      </c>
      <c r="AA2206" s="78" t="s">
        <v>464</v>
      </c>
      <c r="AB2206" s="76" t="s">
        <v>2821</v>
      </c>
      <c r="AC2206" s="78" t="s">
        <v>487</v>
      </c>
    </row>
    <row r="2207" spans="1:29" x14ac:dyDescent="0.35">
      <c r="A2207" s="10" t="s">
        <v>4567</v>
      </c>
      <c r="B2207" s="76" t="s">
        <v>2834</v>
      </c>
      <c r="C2207" s="76">
        <f>C2206+(BudgetsQTable[[#This Row],[lead]]&lt;&gt;K2206)</f>
        <v>272</v>
      </c>
      <c r="D2207" s="76">
        <f>D2206*(BudgetsQTable[[#This Row],[lead]]=K2206)+(BudgetsQTable[[#This Row],[prop_id]]&lt;&gt;A2206)</f>
        <v>3</v>
      </c>
      <c r="E2207" s="77">
        <v>43005.581944444442</v>
      </c>
      <c r="F2207" s="78" t="s">
        <v>2839</v>
      </c>
      <c r="G2207" s="78" t="s">
        <v>2840</v>
      </c>
      <c r="H2207" s="78" t="s">
        <v>464</v>
      </c>
      <c r="I2207" s="76" t="s">
        <v>1006</v>
      </c>
      <c r="J2207" s="76" t="s">
        <v>753</v>
      </c>
      <c r="K2207" s="78" t="s">
        <v>2155</v>
      </c>
      <c r="L2207" s="7" t="str">
        <f>IF(BudgetsQTable[[#This Row],[pi_last_name]]=" ","",HYPERLINK("https://www.ejacket.nsf.gov/ej/showProposal.do?Continue=Y&amp;ID="&amp;BudgetsQTable[[#This Row],[prop_id]],BudgetsQTable[[#This Row],[prop_id]]))</f>
        <v/>
      </c>
      <c r="M2207" s="78" t="s">
        <v>753</v>
      </c>
      <c r="N2207" s="7" t="str">
        <f>IF(BudgetsQTable[[#This Row],[pi_last_name]]=" ","",HYPERLINK("mailto:"&amp;BudgetsQTable[[#This Row],[pi_email]]&amp;"&amp;subject=Your NSF Proposal:  "&amp;BudgetsQTable[[#This Row],[prop_id]],BudgetsQTable[[#This Row],[pi_email]]))</f>
        <v/>
      </c>
      <c r="O2207" s="78" t="s">
        <v>753</v>
      </c>
      <c r="P2207" s="78">
        <v>1</v>
      </c>
      <c r="Q2207" s="78">
        <v>0.5</v>
      </c>
      <c r="R2207" s="79">
        <v>0</v>
      </c>
      <c r="S2207" s="79">
        <v>2200</v>
      </c>
      <c r="T2207" s="79">
        <v>0</v>
      </c>
      <c r="U2207" s="80">
        <v>98903</v>
      </c>
      <c r="V2207" s="78">
        <v>0</v>
      </c>
      <c r="W2207" s="78">
        <v>3</v>
      </c>
      <c r="X2207" s="11" t="str">
        <f ca="1">IF(ISBLANK(BudgetsQTable[[#This Row],[budg_seq_yr]]),"FY"&amp;fiscalyear,"FY"&amp;fiscalyear-1+BudgetsQTable[[#This Row],[budg_seq_yr]])</f>
        <v>FY20</v>
      </c>
      <c r="Y2207" s="79">
        <v>98903</v>
      </c>
      <c r="Z2207" s="78" t="s">
        <v>2840</v>
      </c>
      <c r="AA2207" s="78" t="s">
        <v>464</v>
      </c>
      <c r="AB2207" s="76" t="s">
        <v>2821</v>
      </c>
      <c r="AC2207" s="78" t="s">
        <v>487</v>
      </c>
    </row>
    <row r="2208" spans="1:29" x14ac:dyDescent="0.35">
      <c r="A2208" s="10" t="s">
        <v>4567</v>
      </c>
      <c r="B2208" s="76" t="s">
        <v>2834</v>
      </c>
      <c r="C2208" s="76">
        <f>C2207+(BudgetsQTable[[#This Row],[lead]]&lt;&gt;K2207)</f>
        <v>272</v>
      </c>
      <c r="D2208" s="76">
        <f>D2207*(BudgetsQTable[[#This Row],[lead]]=K2207)+(BudgetsQTable[[#This Row],[prop_id]]&lt;&gt;A2207)</f>
        <v>3</v>
      </c>
      <c r="E2208" s="77">
        <v>43005.581944444442</v>
      </c>
      <c r="F2208" s="78" t="s">
        <v>2839</v>
      </c>
      <c r="G2208" s="78" t="s">
        <v>2840</v>
      </c>
      <c r="H2208" s="78" t="s">
        <v>464</v>
      </c>
      <c r="I2208" s="76" t="s">
        <v>1006</v>
      </c>
      <c r="J2208" s="76" t="s">
        <v>753</v>
      </c>
      <c r="K2208" s="78" t="s">
        <v>2155</v>
      </c>
      <c r="L2208" s="7" t="str">
        <f>IF(BudgetsQTable[[#This Row],[pi_last_name]]=" ","",HYPERLINK("https://www.ejacket.nsf.gov/ej/showProposal.do?Continue=Y&amp;ID="&amp;BudgetsQTable[[#This Row],[prop_id]],BudgetsQTable[[#This Row],[prop_id]]))</f>
        <v/>
      </c>
      <c r="M2208" s="78" t="s">
        <v>753</v>
      </c>
      <c r="N2208" s="7" t="str">
        <f>IF(BudgetsQTable[[#This Row],[pi_last_name]]=" ","",HYPERLINK("mailto:"&amp;BudgetsQTable[[#This Row],[pi_email]]&amp;"&amp;subject=Your NSF Proposal:  "&amp;BudgetsQTable[[#This Row],[prop_id]],BudgetsQTable[[#This Row],[pi_email]]))</f>
        <v/>
      </c>
      <c r="O2208" s="78" t="s">
        <v>753</v>
      </c>
      <c r="P2208" s="78">
        <v>1</v>
      </c>
      <c r="Q2208" s="78">
        <v>0.5</v>
      </c>
      <c r="R2208" s="79">
        <v>0</v>
      </c>
      <c r="S2208" s="79">
        <v>2200</v>
      </c>
      <c r="T2208" s="79">
        <v>0</v>
      </c>
      <c r="U2208" s="80">
        <v>101508</v>
      </c>
      <c r="V2208" s="78">
        <v>0</v>
      </c>
      <c r="W2208" s="78">
        <v>4</v>
      </c>
      <c r="X2208" s="11" t="str">
        <f ca="1">IF(ISBLANK(BudgetsQTable[[#This Row],[budg_seq_yr]]),"FY"&amp;fiscalyear,"FY"&amp;fiscalyear-1+BudgetsQTable[[#This Row],[budg_seq_yr]])</f>
        <v>FY21</v>
      </c>
      <c r="Y2208" s="79">
        <v>101508</v>
      </c>
      <c r="Z2208" s="78" t="s">
        <v>2840</v>
      </c>
      <c r="AA2208" s="78" t="s">
        <v>464</v>
      </c>
      <c r="AB2208" s="76" t="s">
        <v>2821</v>
      </c>
      <c r="AC2208" s="78" t="s">
        <v>487</v>
      </c>
    </row>
    <row r="2209" spans="1:29" x14ac:dyDescent="0.35">
      <c r="A2209" s="10" t="s">
        <v>4567</v>
      </c>
      <c r="B2209" s="76" t="s">
        <v>2834</v>
      </c>
      <c r="C2209" s="76">
        <f>C2208+(BudgetsQTable[[#This Row],[lead]]&lt;&gt;K2208)</f>
        <v>272</v>
      </c>
      <c r="D2209" s="76">
        <f>D2208*(BudgetsQTable[[#This Row],[lead]]=K2208)+(BudgetsQTable[[#This Row],[prop_id]]&lt;&gt;A2208)</f>
        <v>3</v>
      </c>
      <c r="E2209" s="77">
        <v>43005.581944444442</v>
      </c>
      <c r="F2209" s="78" t="s">
        <v>2839</v>
      </c>
      <c r="G2209" s="78" t="s">
        <v>2840</v>
      </c>
      <c r="H2209" s="78" t="s">
        <v>464</v>
      </c>
      <c r="I2209" s="76" t="s">
        <v>1006</v>
      </c>
      <c r="J2209" s="76" t="s">
        <v>753</v>
      </c>
      <c r="K2209" s="78" t="s">
        <v>2155</v>
      </c>
      <c r="L2209" s="7" t="str">
        <f>IF(BudgetsQTable[[#This Row],[pi_last_name]]=" ","",HYPERLINK("https://www.ejacket.nsf.gov/ej/showProposal.do?Continue=Y&amp;ID="&amp;BudgetsQTable[[#This Row],[prop_id]],BudgetsQTable[[#This Row],[prop_id]]))</f>
        <v/>
      </c>
      <c r="M2209" s="78" t="s">
        <v>753</v>
      </c>
      <c r="N2209" s="7" t="str">
        <f>IF(BudgetsQTable[[#This Row],[pi_last_name]]=" ","",HYPERLINK("mailto:"&amp;BudgetsQTable[[#This Row],[pi_email]]&amp;"&amp;subject=Your NSF Proposal:  "&amp;BudgetsQTable[[#This Row],[prop_id]],BudgetsQTable[[#This Row],[pi_email]]))</f>
        <v/>
      </c>
      <c r="O2209" s="78" t="s">
        <v>753</v>
      </c>
      <c r="P2209" s="78">
        <v>1</v>
      </c>
      <c r="Q2209" s="78">
        <v>0.5</v>
      </c>
      <c r="R2209" s="79">
        <v>0</v>
      </c>
      <c r="S2209" s="79">
        <v>2200</v>
      </c>
      <c r="T2209" s="79">
        <v>0</v>
      </c>
      <c r="U2209" s="80">
        <v>104216</v>
      </c>
      <c r="V2209" s="78">
        <v>0</v>
      </c>
      <c r="W2209" s="78">
        <v>5</v>
      </c>
      <c r="X2209" s="11" t="str">
        <f ca="1">IF(ISBLANK(BudgetsQTable[[#This Row],[budg_seq_yr]]),"FY"&amp;fiscalyear,"FY"&amp;fiscalyear-1+BudgetsQTable[[#This Row],[budg_seq_yr]])</f>
        <v>FY22</v>
      </c>
      <c r="Y2209" s="79">
        <v>104216</v>
      </c>
      <c r="Z2209" s="78" t="s">
        <v>2840</v>
      </c>
      <c r="AA2209" s="78" t="s">
        <v>464</v>
      </c>
      <c r="AB2209" s="76" t="s">
        <v>2821</v>
      </c>
      <c r="AC2209" s="78" t="s">
        <v>487</v>
      </c>
    </row>
    <row r="2210" spans="1:29" x14ac:dyDescent="0.35">
      <c r="A2210" s="10" t="s">
        <v>4571</v>
      </c>
      <c r="B2210" s="76" t="s">
        <v>2834</v>
      </c>
      <c r="C2210" s="76">
        <f>C2209+(BudgetsQTable[[#This Row],[lead]]&lt;&gt;K2209)</f>
        <v>272</v>
      </c>
      <c r="D2210" s="76">
        <f>D2209*(BudgetsQTable[[#This Row],[lead]]=K2209)+(BudgetsQTable[[#This Row],[prop_id]]&lt;&gt;A2209)</f>
        <v>4</v>
      </c>
      <c r="E2210" s="77">
        <v>43005.609722222223</v>
      </c>
      <c r="F2210" s="78" t="s">
        <v>2839</v>
      </c>
      <c r="G2210" s="78" t="s">
        <v>2840</v>
      </c>
      <c r="H2210" s="78" t="s">
        <v>464</v>
      </c>
      <c r="I2210" s="76" t="s">
        <v>1006</v>
      </c>
      <c r="J2210" s="76" t="s">
        <v>4575</v>
      </c>
      <c r="K2210" s="78" t="s">
        <v>2155</v>
      </c>
      <c r="L2210" s="7" t="str">
        <f>IF(BudgetsQTable[[#This Row],[pi_last_name]]=" ","",HYPERLINK("https://www.ejacket.nsf.gov/ej/showProposal.do?Continue=Y&amp;ID="&amp;BudgetsQTable[[#This Row],[prop_id]],BudgetsQTable[[#This Row],[prop_id]]))</f>
        <v>1763785</v>
      </c>
      <c r="M2210" s="78" t="s">
        <v>4572</v>
      </c>
      <c r="N2210" s="7" t="str">
        <f>IF(BudgetsQTable[[#This Row],[pi_last_name]]=" ","",HYPERLINK("mailto:"&amp;BudgetsQTable[[#This Row],[pi_email]]&amp;"&amp;subject=Your NSF Proposal:  "&amp;BudgetsQTable[[#This Row],[prop_id]],BudgetsQTable[[#This Row],[pi_email]]))</f>
        <v>sp1832@nyu.edu</v>
      </c>
      <c r="O2210" s="78" t="s">
        <v>589</v>
      </c>
      <c r="P2210" s="78"/>
      <c r="Q2210" s="78"/>
      <c r="R2210" s="79"/>
      <c r="S2210" s="79"/>
      <c r="T2210" s="79"/>
      <c r="U2210" s="80"/>
      <c r="V2210" s="78">
        <v>0</v>
      </c>
      <c r="W2210" s="78"/>
      <c r="X2210" s="11" t="str">
        <f ca="1">IF(ISBLANK(BudgetsQTable[[#This Row],[budg_seq_yr]]),"FY"&amp;fiscalyear,"FY"&amp;fiscalyear-1+BudgetsQTable[[#This Row],[budg_seq_yr]])</f>
        <v>FY18</v>
      </c>
      <c r="Y2210" s="79">
        <v>1019154</v>
      </c>
      <c r="Z2210" s="78" t="s">
        <v>2840</v>
      </c>
      <c r="AA2210" s="78" t="s">
        <v>464</v>
      </c>
      <c r="AB2210" s="76" t="s">
        <v>2821</v>
      </c>
      <c r="AC2210" s="78" t="s">
        <v>487</v>
      </c>
    </row>
    <row r="2211" spans="1:29" x14ac:dyDescent="0.35">
      <c r="A2211" s="10" t="s">
        <v>4571</v>
      </c>
      <c r="B2211" s="76" t="s">
        <v>2834</v>
      </c>
      <c r="C2211" s="76">
        <f>C2210+(BudgetsQTable[[#This Row],[lead]]&lt;&gt;K2210)</f>
        <v>272</v>
      </c>
      <c r="D2211" s="76">
        <f>D2210*(BudgetsQTable[[#This Row],[lead]]=K2210)+(BudgetsQTable[[#This Row],[prop_id]]&lt;&gt;A2210)</f>
        <v>4</v>
      </c>
      <c r="E2211" s="77">
        <v>43005.609722222223</v>
      </c>
      <c r="F2211" s="78" t="s">
        <v>2839</v>
      </c>
      <c r="G2211" s="78" t="s">
        <v>2840</v>
      </c>
      <c r="H2211" s="78" t="s">
        <v>464</v>
      </c>
      <c r="I2211" s="76" t="s">
        <v>1006</v>
      </c>
      <c r="J2211" s="76" t="s">
        <v>753</v>
      </c>
      <c r="K2211" s="78" t="s">
        <v>2155</v>
      </c>
      <c r="L2211" s="7" t="str">
        <f>IF(BudgetsQTable[[#This Row],[pi_last_name]]=" ","",HYPERLINK("https://www.ejacket.nsf.gov/ej/showProposal.do?Continue=Y&amp;ID="&amp;BudgetsQTable[[#This Row],[prop_id]],BudgetsQTable[[#This Row],[prop_id]]))</f>
        <v/>
      </c>
      <c r="M2211" s="78" t="s">
        <v>753</v>
      </c>
      <c r="N2211" s="7" t="str">
        <f>IF(BudgetsQTable[[#This Row],[pi_last_name]]=" ","",HYPERLINK("mailto:"&amp;BudgetsQTable[[#This Row],[pi_email]]&amp;"&amp;subject=Your NSF Proposal:  "&amp;BudgetsQTable[[#This Row],[prop_id]],BudgetsQTable[[#This Row],[pi_email]]))</f>
        <v/>
      </c>
      <c r="O2211" s="78" t="s">
        <v>753</v>
      </c>
      <c r="P2211" s="78">
        <v>3</v>
      </c>
      <c r="Q2211" s="78">
        <v>1.4</v>
      </c>
      <c r="R2211" s="79">
        <v>0</v>
      </c>
      <c r="S2211" s="79">
        <v>1750</v>
      </c>
      <c r="T2211" s="79">
        <v>0</v>
      </c>
      <c r="U2211" s="80">
        <v>214406</v>
      </c>
      <c r="V2211" s="78">
        <v>0</v>
      </c>
      <c r="W2211" s="78">
        <v>1</v>
      </c>
      <c r="X2211" s="11" t="str">
        <f ca="1">IF(ISBLANK(BudgetsQTable[[#This Row],[budg_seq_yr]]),"FY"&amp;fiscalyear,"FY"&amp;fiscalyear-1+BudgetsQTable[[#This Row],[budg_seq_yr]])</f>
        <v>FY18</v>
      </c>
      <c r="Y2211" s="79">
        <v>214406</v>
      </c>
      <c r="Z2211" s="78" t="s">
        <v>2840</v>
      </c>
      <c r="AA2211" s="78" t="s">
        <v>464</v>
      </c>
      <c r="AB2211" s="76" t="s">
        <v>2821</v>
      </c>
      <c r="AC2211" s="78" t="s">
        <v>487</v>
      </c>
    </row>
    <row r="2212" spans="1:29" x14ac:dyDescent="0.35">
      <c r="A2212" s="10" t="s">
        <v>4571</v>
      </c>
      <c r="B2212" s="76" t="s">
        <v>2834</v>
      </c>
      <c r="C2212" s="76">
        <f>C2211+(BudgetsQTable[[#This Row],[lead]]&lt;&gt;K2211)</f>
        <v>272</v>
      </c>
      <c r="D2212" s="76">
        <f>D2211*(BudgetsQTable[[#This Row],[lead]]=K2211)+(BudgetsQTable[[#This Row],[prop_id]]&lt;&gt;A2211)</f>
        <v>4</v>
      </c>
      <c r="E2212" s="77">
        <v>43005.609722222223</v>
      </c>
      <c r="F2212" s="78" t="s">
        <v>2839</v>
      </c>
      <c r="G2212" s="78" t="s">
        <v>2840</v>
      </c>
      <c r="H2212" s="78" t="s">
        <v>464</v>
      </c>
      <c r="I2212" s="76" t="s">
        <v>1006</v>
      </c>
      <c r="J2212" s="76" t="s">
        <v>753</v>
      </c>
      <c r="K2212" s="78" t="s">
        <v>2155</v>
      </c>
      <c r="L2212" s="7" t="str">
        <f>IF(BudgetsQTable[[#This Row],[pi_last_name]]=" ","",HYPERLINK("https://www.ejacket.nsf.gov/ej/showProposal.do?Continue=Y&amp;ID="&amp;BudgetsQTable[[#This Row],[prop_id]],BudgetsQTable[[#This Row],[prop_id]]))</f>
        <v/>
      </c>
      <c r="M2212" s="78" t="s">
        <v>753</v>
      </c>
      <c r="N2212" s="7" t="str">
        <f>IF(BudgetsQTable[[#This Row],[pi_last_name]]=" ","",HYPERLINK("mailto:"&amp;BudgetsQTable[[#This Row],[pi_email]]&amp;"&amp;subject=Your NSF Proposal:  "&amp;BudgetsQTable[[#This Row],[prop_id]],BudgetsQTable[[#This Row],[pi_email]]))</f>
        <v/>
      </c>
      <c r="O2212" s="78" t="s">
        <v>753</v>
      </c>
      <c r="P2212" s="78">
        <v>3</v>
      </c>
      <c r="Q2212" s="78">
        <v>0.65</v>
      </c>
      <c r="R2212" s="79">
        <v>0</v>
      </c>
      <c r="S2212" s="79">
        <v>2000</v>
      </c>
      <c r="T2212" s="79">
        <v>0</v>
      </c>
      <c r="U2212" s="80">
        <v>194485</v>
      </c>
      <c r="V2212" s="78">
        <v>0</v>
      </c>
      <c r="W2212" s="78">
        <v>2</v>
      </c>
      <c r="X2212" s="11" t="str">
        <f ca="1">IF(ISBLANK(BudgetsQTable[[#This Row],[budg_seq_yr]]),"FY"&amp;fiscalyear,"FY"&amp;fiscalyear-1+BudgetsQTable[[#This Row],[budg_seq_yr]])</f>
        <v>FY19</v>
      </c>
      <c r="Y2212" s="79">
        <v>194485</v>
      </c>
      <c r="Z2212" s="78" t="s">
        <v>2840</v>
      </c>
      <c r="AA2212" s="78" t="s">
        <v>464</v>
      </c>
      <c r="AB2212" s="76" t="s">
        <v>2821</v>
      </c>
      <c r="AC2212" s="78" t="s">
        <v>487</v>
      </c>
    </row>
    <row r="2213" spans="1:29" x14ac:dyDescent="0.35">
      <c r="A2213" s="10" t="s">
        <v>4571</v>
      </c>
      <c r="B2213" s="76" t="s">
        <v>2834</v>
      </c>
      <c r="C2213" s="76">
        <f>C2212+(BudgetsQTable[[#This Row],[lead]]&lt;&gt;K2212)</f>
        <v>272</v>
      </c>
      <c r="D2213" s="76">
        <f>D2212*(BudgetsQTable[[#This Row],[lead]]=K2212)+(BudgetsQTable[[#This Row],[prop_id]]&lt;&gt;A2212)</f>
        <v>4</v>
      </c>
      <c r="E2213" s="77">
        <v>43005.609722222223</v>
      </c>
      <c r="F2213" s="78" t="s">
        <v>2839</v>
      </c>
      <c r="G2213" s="78" t="s">
        <v>2840</v>
      </c>
      <c r="H2213" s="78" t="s">
        <v>464</v>
      </c>
      <c r="I2213" s="76" t="s">
        <v>1006</v>
      </c>
      <c r="J2213" s="76" t="s">
        <v>753</v>
      </c>
      <c r="K2213" s="78" t="s">
        <v>2155</v>
      </c>
      <c r="L2213" s="7" t="str">
        <f>IF(BudgetsQTable[[#This Row],[pi_last_name]]=" ","",HYPERLINK("https://www.ejacket.nsf.gov/ej/showProposal.do?Continue=Y&amp;ID="&amp;BudgetsQTable[[#This Row],[prop_id]],BudgetsQTable[[#This Row],[prop_id]]))</f>
        <v/>
      </c>
      <c r="M2213" s="78" t="s">
        <v>753</v>
      </c>
      <c r="N2213" s="7" t="str">
        <f>IF(BudgetsQTable[[#This Row],[pi_last_name]]=" ","",HYPERLINK("mailto:"&amp;BudgetsQTable[[#This Row],[pi_email]]&amp;"&amp;subject=Your NSF Proposal:  "&amp;BudgetsQTable[[#This Row],[prop_id]],BudgetsQTable[[#This Row],[pi_email]]))</f>
        <v/>
      </c>
      <c r="O2213" s="78" t="s">
        <v>753</v>
      </c>
      <c r="P2213" s="78">
        <v>3</v>
      </c>
      <c r="Q2213" s="78">
        <v>0.65</v>
      </c>
      <c r="R2213" s="79">
        <v>0</v>
      </c>
      <c r="S2213" s="79">
        <v>2000</v>
      </c>
      <c r="T2213" s="79">
        <v>0</v>
      </c>
      <c r="U2213" s="80">
        <v>198981</v>
      </c>
      <c r="V2213" s="78">
        <v>0</v>
      </c>
      <c r="W2213" s="78">
        <v>3</v>
      </c>
      <c r="X2213" s="11" t="str">
        <f ca="1">IF(ISBLANK(BudgetsQTable[[#This Row],[budg_seq_yr]]),"FY"&amp;fiscalyear,"FY"&amp;fiscalyear-1+BudgetsQTable[[#This Row],[budg_seq_yr]])</f>
        <v>FY20</v>
      </c>
      <c r="Y2213" s="79">
        <v>198981</v>
      </c>
      <c r="Z2213" s="78" t="s">
        <v>2840</v>
      </c>
      <c r="AA2213" s="78" t="s">
        <v>464</v>
      </c>
      <c r="AB2213" s="76" t="s">
        <v>2821</v>
      </c>
      <c r="AC2213" s="78" t="s">
        <v>487</v>
      </c>
    </row>
    <row r="2214" spans="1:29" x14ac:dyDescent="0.35">
      <c r="A2214" s="10" t="s">
        <v>4571</v>
      </c>
      <c r="B2214" s="76" t="s">
        <v>2834</v>
      </c>
      <c r="C2214" s="76">
        <f>C2213+(BudgetsQTable[[#This Row],[lead]]&lt;&gt;K2213)</f>
        <v>272</v>
      </c>
      <c r="D2214" s="76">
        <f>D2213*(BudgetsQTable[[#This Row],[lead]]=K2213)+(BudgetsQTable[[#This Row],[prop_id]]&lt;&gt;A2213)</f>
        <v>4</v>
      </c>
      <c r="E2214" s="77">
        <v>43005.609722222223</v>
      </c>
      <c r="F2214" s="78" t="s">
        <v>2839</v>
      </c>
      <c r="G2214" s="78" t="s">
        <v>2840</v>
      </c>
      <c r="H2214" s="78" t="s">
        <v>464</v>
      </c>
      <c r="I2214" s="76" t="s">
        <v>1006</v>
      </c>
      <c r="J2214" s="76" t="s">
        <v>753</v>
      </c>
      <c r="K2214" s="78" t="s">
        <v>2155</v>
      </c>
      <c r="L2214" s="7" t="str">
        <f>IF(BudgetsQTable[[#This Row],[pi_last_name]]=" ","",HYPERLINK("https://www.ejacket.nsf.gov/ej/showProposal.do?Continue=Y&amp;ID="&amp;BudgetsQTable[[#This Row],[prop_id]],BudgetsQTable[[#This Row],[prop_id]]))</f>
        <v/>
      </c>
      <c r="M2214" s="78" t="s">
        <v>753</v>
      </c>
      <c r="N2214" s="7" t="str">
        <f>IF(BudgetsQTable[[#This Row],[pi_last_name]]=" ","",HYPERLINK("mailto:"&amp;BudgetsQTable[[#This Row],[pi_email]]&amp;"&amp;subject=Your NSF Proposal:  "&amp;BudgetsQTable[[#This Row],[prop_id]],BudgetsQTable[[#This Row],[pi_email]]))</f>
        <v/>
      </c>
      <c r="O2214" s="78" t="s">
        <v>753</v>
      </c>
      <c r="P2214" s="78">
        <v>3</v>
      </c>
      <c r="Q2214" s="78">
        <v>0.65</v>
      </c>
      <c r="R2214" s="79">
        <v>0</v>
      </c>
      <c r="S2214" s="79">
        <v>2000</v>
      </c>
      <c r="T2214" s="79">
        <v>0</v>
      </c>
      <c r="U2214" s="80">
        <v>203588</v>
      </c>
      <c r="V2214" s="78">
        <v>0</v>
      </c>
      <c r="W2214" s="78">
        <v>4</v>
      </c>
      <c r="X2214" s="11" t="str">
        <f ca="1">IF(ISBLANK(BudgetsQTable[[#This Row],[budg_seq_yr]]),"FY"&amp;fiscalyear,"FY"&amp;fiscalyear-1+BudgetsQTable[[#This Row],[budg_seq_yr]])</f>
        <v>FY21</v>
      </c>
      <c r="Y2214" s="79">
        <v>203588</v>
      </c>
      <c r="Z2214" s="78" t="s">
        <v>2840</v>
      </c>
      <c r="AA2214" s="78" t="s">
        <v>464</v>
      </c>
      <c r="AB2214" s="76" t="s">
        <v>2821</v>
      </c>
      <c r="AC2214" s="78" t="s">
        <v>487</v>
      </c>
    </row>
    <row r="2215" spans="1:29" x14ac:dyDescent="0.35">
      <c r="A2215" s="10" t="s">
        <v>4571</v>
      </c>
      <c r="B2215" s="76" t="s">
        <v>2834</v>
      </c>
      <c r="C2215" s="76">
        <f>C2214+(BudgetsQTable[[#This Row],[lead]]&lt;&gt;K2214)</f>
        <v>272</v>
      </c>
      <c r="D2215" s="76">
        <f>D2214*(BudgetsQTable[[#This Row],[lead]]=K2214)+(BudgetsQTable[[#This Row],[prop_id]]&lt;&gt;A2214)</f>
        <v>4</v>
      </c>
      <c r="E2215" s="77">
        <v>43005.609722222223</v>
      </c>
      <c r="F2215" s="78" t="s">
        <v>2839</v>
      </c>
      <c r="G2215" s="78" t="s">
        <v>2840</v>
      </c>
      <c r="H2215" s="78" t="s">
        <v>464</v>
      </c>
      <c r="I2215" s="76" t="s">
        <v>1006</v>
      </c>
      <c r="J2215" s="76" t="s">
        <v>753</v>
      </c>
      <c r="K2215" s="78" t="s">
        <v>2155</v>
      </c>
      <c r="L2215" s="7" t="str">
        <f>IF(BudgetsQTable[[#This Row],[pi_last_name]]=" ","",HYPERLINK("https://www.ejacket.nsf.gov/ej/showProposal.do?Continue=Y&amp;ID="&amp;BudgetsQTable[[#This Row],[prop_id]],BudgetsQTable[[#This Row],[prop_id]]))</f>
        <v/>
      </c>
      <c r="M2215" s="78" t="s">
        <v>753</v>
      </c>
      <c r="N2215" s="7" t="str">
        <f>IF(BudgetsQTable[[#This Row],[pi_last_name]]=" ","",HYPERLINK("mailto:"&amp;BudgetsQTable[[#This Row],[pi_email]]&amp;"&amp;subject=Your NSF Proposal:  "&amp;BudgetsQTable[[#This Row],[prop_id]],BudgetsQTable[[#This Row],[pi_email]]))</f>
        <v/>
      </c>
      <c r="O2215" s="78" t="s">
        <v>753</v>
      </c>
      <c r="P2215" s="78">
        <v>3</v>
      </c>
      <c r="Q2215" s="78">
        <v>0.65</v>
      </c>
      <c r="R2215" s="79">
        <v>0</v>
      </c>
      <c r="S2215" s="79">
        <v>2000</v>
      </c>
      <c r="T2215" s="79">
        <v>0</v>
      </c>
      <c r="U2215" s="80">
        <v>207694</v>
      </c>
      <c r="V2215" s="78">
        <v>0</v>
      </c>
      <c r="W2215" s="78">
        <v>5</v>
      </c>
      <c r="X2215" s="11" t="str">
        <f ca="1">IF(ISBLANK(BudgetsQTable[[#This Row],[budg_seq_yr]]),"FY"&amp;fiscalyear,"FY"&amp;fiscalyear-1+BudgetsQTable[[#This Row],[budg_seq_yr]])</f>
        <v>FY22</v>
      </c>
      <c r="Y2215" s="79">
        <v>207694</v>
      </c>
      <c r="Z2215" s="78" t="s">
        <v>2840</v>
      </c>
      <c r="AA2215" s="78" t="s">
        <v>464</v>
      </c>
      <c r="AB2215" s="76" t="s">
        <v>2821</v>
      </c>
      <c r="AC2215" s="78" t="s">
        <v>487</v>
      </c>
    </row>
    <row r="2216" spans="1:29" x14ac:dyDescent="0.35">
      <c r="A2216" s="10" t="s">
        <v>2166</v>
      </c>
      <c r="B2216" s="76" t="s">
        <v>2824</v>
      </c>
      <c r="C2216" s="76">
        <f>C2215+(BudgetsQTable[[#This Row],[lead]]&lt;&gt;K2215)</f>
        <v>273</v>
      </c>
      <c r="D2216" s="76">
        <f>D2215*(BudgetsQTable[[#This Row],[lead]]=K2215)+(BudgetsQTable[[#This Row],[prop_id]]&lt;&gt;A2215)</f>
        <v>1</v>
      </c>
      <c r="E2216" s="77">
        <v>43005.647222222222</v>
      </c>
      <c r="F2216" s="78" t="s">
        <v>2817</v>
      </c>
      <c r="G2216" s="78" t="s">
        <v>2818</v>
      </c>
      <c r="H2216" s="78" t="s">
        <v>476</v>
      </c>
      <c r="I2216" s="76" t="s">
        <v>1358</v>
      </c>
      <c r="J2216" s="76" t="s">
        <v>4578</v>
      </c>
      <c r="K2216" s="78" t="s">
        <v>2166</v>
      </c>
      <c r="L2216" s="7" t="str">
        <f>IF(BudgetsQTable[[#This Row],[pi_last_name]]=" ","",HYPERLINK("https://www.ejacket.nsf.gov/ej/showProposal.do?Continue=Y&amp;ID="&amp;BudgetsQTable[[#This Row],[prop_id]],BudgetsQTable[[#This Row],[prop_id]]))</f>
        <v>1763867</v>
      </c>
      <c r="M2216" s="78" t="s">
        <v>1857</v>
      </c>
      <c r="N2216" s="7" t="str">
        <f>IF(BudgetsQTable[[#This Row],[pi_last_name]]=" ","",HYPERLINK("mailto:"&amp;BudgetsQTable[[#This Row],[pi_email]]&amp;"&amp;subject=Your NSF Proposal:  "&amp;BudgetsQTable[[#This Row],[prop_id]],BudgetsQTable[[#This Row],[pi_email]]))</f>
        <v>nskim@illinois.edu</v>
      </c>
      <c r="O2216" s="78" t="s">
        <v>676</v>
      </c>
      <c r="P2216" s="78"/>
      <c r="Q2216" s="78"/>
      <c r="R2216" s="79"/>
      <c r="S2216" s="79"/>
      <c r="T2216" s="79"/>
      <c r="U2216" s="80"/>
      <c r="V2216" s="78">
        <v>0</v>
      </c>
      <c r="W2216" s="78"/>
      <c r="X2216" s="11" t="str">
        <f ca="1">IF(ISBLANK(BudgetsQTable[[#This Row],[budg_seq_yr]]),"FY"&amp;fiscalyear,"FY"&amp;fiscalyear-1+BudgetsQTable[[#This Row],[budg_seq_yr]])</f>
        <v>FY18</v>
      </c>
      <c r="Y2216" s="79">
        <v>800000</v>
      </c>
      <c r="Z2216" s="78" t="s">
        <v>2818</v>
      </c>
      <c r="AA2216" s="78" t="s">
        <v>476</v>
      </c>
      <c r="AB2216" s="76" t="s">
        <v>2821</v>
      </c>
      <c r="AC2216" s="78" t="s">
        <v>3459</v>
      </c>
    </row>
    <row r="2217" spans="1:29" x14ac:dyDescent="0.35">
      <c r="A2217" s="10" t="s">
        <v>2166</v>
      </c>
      <c r="B2217" s="76" t="s">
        <v>2824</v>
      </c>
      <c r="C2217" s="76">
        <f>C2216+(BudgetsQTable[[#This Row],[lead]]&lt;&gt;K2216)</f>
        <v>273</v>
      </c>
      <c r="D2217" s="76">
        <f>D2216*(BudgetsQTable[[#This Row],[lead]]=K2216)+(BudgetsQTable[[#This Row],[prop_id]]&lt;&gt;A2216)</f>
        <v>1</v>
      </c>
      <c r="E2217" s="77">
        <v>43005.647222222222</v>
      </c>
      <c r="F2217" s="78" t="s">
        <v>2817</v>
      </c>
      <c r="G2217" s="78" t="s">
        <v>2818</v>
      </c>
      <c r="H2217" s="78" t="s">
        <v>476</v>
      </c>
      <c r="I2217" s="76" t="s">
        <v>1358</v>
      </c>
      <c r="J2217" s="76" t="s">
        <v>753</v>
      </c>
      <c r="K2217" s="78" t="s">
        <v>2166</v>
      </c>
      <c r="L2217" s="7" t="str">
        <f>IF(BudgetsQTable[[#This Row],[pi_last_name]]=" ","",HYPERLINK("https://www.ejacket.nsf.gov/ej/showProposal.do?Continue=Y&amp;ID="&amp;BudgetsQTable[[#This Row],[prop_id]],BudgetsQTable[[#This Row],[prop_id]]))</f>
        <v/>
      </c>
      <c r="M2217" s="78" t="s">
        <v>753</v>
      </c>
      <c r="N2217" s="7" t="str">
        <f>IF(BudgetsQTable[[#This Row],[pi_last_name]]=" ","",HYPERLINK("mailto:"&amp;BudgetsQTable[[#This Row],[pi_email]]&amp;"&amp;subject=Your NSF Proposal:  "&amp;BudgetsQTable[[#This Row],[prop_id]],BudgetsQTable[[#This Row],[pi_email]]))</f>
        <v/>
      </c>
      <c r="O2217" s="78" t="s">
        <v>753</v>
      </c>
      <c r="P2217" s="78">
        <v>2</v>
      </c>
      <c r="Q2217" s="78">
        <v>1.25</v>
      </c>
      <c r="R2217" s="79">
        <v>25000</v>
      </c>
      <c r="S2217" s="79">
        <v>0</v>
      </c>
      <c r="T2217" s="79">
        <v>0</v>
      </c>
      <c r="U2217" s="80">
        <v>223880</v>
      </c>
      <c r="V2217" s="78">
        <v>0</v>
      </c>
      <c r="W2217" s="78">
        <v>1</v>
      </c>
      <c r="X2217" s="11" t="str">
        <f ca="1">IF(ISBLANK(BudgetsQTable[[#This Row],[budg_seq_yr]]),"FY"&amp;fiscalyear,"FY"&amp;fiscalyear-1+BudgetsQTable[[#This Row],[budg_seq_yr]])</f>
        <v>FY18</v>
      </c>
      <c r="Y2217" s="79">
        <v>223880</v>
      </c>
      <c r="Z2217" s="78" t="s">
        <v>2818</v>
      </c>
      <c r="AA2217" s="78" t="s">
        <v>476</v>
      </c>
      <c r="AB2217" s="76" t="s">
        <v>2821</v>
      </c>
      <c r="AC2217" s="78" t="s">
        <v>3459</v>
      </c>
    </row>
    <row r="2218" spans="1:29" x14ac:dyDescent="0.35">
      <c r="A2218" s="10" t="s">
        <v>2166</v>
      </c>
      <c r="B2218" s="76" t="s">
        <v>2824</v>
      </c>
      <c r="C2218" s="76">
        <f>C2217+(BudgetsQTable[[#This Row],[lead]]&lt;&gt;K2217)</f>
        <v>273</v>
      </c>
      <c r="D2218" s="76">
        <f>D2217*(BudgetsQTable[[#This Row],[lead]]=K2217)+(BudgetsQTable[[#This Row],[prop_id]]&lt;&gt;A2217)</f>
        <v>1</v>
      </c>
      <c r="E2218" s="77">
        <v>43005.647222222222</v>
      </c>
      <c r="F2218" s="78" t="s">
        <v>2817</v>
      </c>
      <c r="G2218" s="78" t="s">
        <v>2818</v>
      </c>
      <c r="H2218" s="78" t="s">
        <v>476</v>
      </c>
      <c r="I2218" s="76" t="s">
        <v>1358</v>
      </c>
      <c r="J2218" s="76" t="s">
        <v>753</v>
      </c>
      <c r="K2218" s="78" t="s">
        <v>2166</v>
      </c>
      <c r="L2218" s="7" t="str">
        <f>IF(BudgetsQTable[[#This Row],[pi_last_name]]=" ","",HYPERLINK("https://www.ejacket.nsf.gov/ej/showProposal.do?Continue=Y&amp;ID="&amp;BudgetsQTable[[#This Row],[prop_id]],BudgetsQTable[[#This Row],[prop_id]]))</f>
        <v/>
      </c>
      <c r="M2218" s="78" t="s">
        <v>753</v>
      </c>
      <c r="N2218" s="7" t="str">
        <f>IF(BudgetsQTable[[#This Row],[pi_last_name]]=" ","",HYPERLINK("mailto:"&amp;BudgetsQTable[[#This Row],[pi_email]]&amp;"&amp;subject=Your NSF Proposal:  "&amp;BudgetsQTable[[#This Row],[prop_id]],BudgetsQTable[[#This Row],[pi_email]]))</f>
        <v/>
      </c>
      <c r="O2218" s="78" t="s">
        <v>753</v>
      </c>
      <c r="P2218" s="78">
        <v>2</v>
      </c>
      <c r="Q2218" s="78">
        <v>1.25</v>
      </c>
      <c r="R2218" s="79">
        <v>25750</v>
      </c>
      <c r="S2218" s="79">
        <v>0</v>
      </c>
      <c r="T2218" s="79">
        <v>0</v>
      </c>
      <c r="U2218" s="80">
        <v>224615</v>
      </c>
      <c r="V2218" s="78">
        <v>0</v>
      </c>
      <c r="W2218" s="78">
        <v>2</v>
      </c>
      <c r="X2218" s="11" t="str">
        <f ca="1">IF(ISBLANK(BudgetsQTable[[#This Row],[budg_seq_yr]]),"FY"&amp;fiscalyear,"FY"&amp;fiscalyear-1+BudgetsQTable[[#This Row],[budg_seq_yr]])</f>
        <v>FY19</v>
      </c>
      <c r="Y2218" s="79">
        <v>224615</v>
      </c>
      <c r="Z2218" s="78" t="s">
        <v>2818</v>
      </c>
      <c r="AA2218" s="78" t="s">
        <v>476</v>
      </c>
      <c r="AB2218" s="76" t="s">
        <v>2821</v>
      </c>
      <c r="AC2218" s="78" t="s">
        <v>3459</v>
      </c>
    </row>
    <row r="2219" spans="1:29" x14ac:dyDescent="0.35">
      <c r="A2219" s="10" t="s">
        <v>2166</v>
      </c>
      <c r="B2219" s="76" t="s">
        <v>2824</v>
      </c>
      <c r="C2219" s="76">
        <f>C2218+(BudgetsQTable[[#This Row],[lead]]&lt;&gt;K2218)</f>
        <v>273</v>
      </c>
      <c r="D2219" s="76">
        <f>D2218*(BudgetsQTable[[#This Row],[lead]]=K2218)+(BudgetsQTable[[#This Row],[prop_id]]&lt;&gt;A2218)</f>
        <v>1</v>
      </c>
      <c r="E2219" s="77">
        <v>43005.647222222222</v>
      </c>
      <c r="F2219" s="78" t="s">
        <v>2817</v>
      </c>
      <c r="G2219" s="78" t="s">
        <v>2818</v>
      </c>
      <c r="H2219" s="78" t="s">
        <v>476</v>
      </c>
      <c r="I2219" s="76" t="s">
        <v>1358</v>
      </c>
      <c r="J2219" s="76" t="s">
        <v>753</v>
      </c>
      <c r="K2219" s="78" t="s">
        <v>2166</v>
      </c>
      <c r="L2219" s="7" t="str">
        <f>IF(BudgetsQTable[[#This Row],[pi_last_name]]=" ","",HYPERLINK("https://www.ejacket.nsf.gov/ej/showProposal.do?Continue=Y&amp;ID="&amp;BudgetsQTable[[#This Row],[prop_id]],BudgetsQTable[[#This Row],[prop_id]]))</f>
        <v/>
      </c>
      <c r="M2219" s="78" t="s">
        <v>753</v>
      </c>
      <c r="N2219" s="7" t="str">
        <f>IF(BudgetsQTable[[#This Row],[pi_last_name]]=" ","",HYPERLINK("mailto:"&amp;BudgetsQTable[[#This Row],[pi_email]]&amp;"&amp;subject=Your NSF Proposal:  "&amp;BudgetsQTable[[#This Row],[prop_id]],BudgetsQTable[[#This Row],[pi_email]]))</f>
        <v/>
      </c>
      <c r="O2219" s="78" t="s">
        <v>753</v>
      </c>
      <c r="P2219" s="78">
        <v>2</v>
      </c>
      <c r="Q2219" s="78">
        <v>1.25</v>
      </c>
      <c r="R2219" s="79">
        <v>0</v>
      </c>
      <c r="S2219" s="79">
        <v>0</v>
      </c>
      <c r="T2219" s="79">
        <v>0</v>
      </c>
      <c r="U2219" s="80">
        <v>173020</v>
      </c>
      <c r="V2219" s="78">
        <v>0</v>
      </c>
      <c r="W2219" s="78">
        <v>3</v>
      </c>
      <c r="X2219" s="11" t="str">
        <f ca="1">IF(ISBLANK(BudgetsQTable[[#This Row],[budg_seq_yr]]),"FY"&amp;fiscalyear,"FY"&amp;fiscalyear-1+BudgetsQTable[[#This Row],[budg_seq_yr]])</f>
        <v>FY20</v>
      </c>
      <c r="Y2219" s="79">
        <v>173020</v>
      </c>
      <c r="Z2219" s="78" t="s">
        <v>2818</v>
      </c>
      <c r="AA2219" s="78" t="s">
        <v>476</v>
      </c>
      <c r="AB2219" s="76" t="s">
        <v>2821</v>
      </c>
      <c r="AC2219" s="78" t="s">
        <v>3459</v>
      </c>
    </row>
    <row r="2220" spans="1:29" x14ac:dyDescent="0.35">
      <c r="A2220" s="10" t="s">
        <v>2166</v>
      </c>
      <c r="B2220" s="76" t="s">
        <v>2824</v>
      </c>
      <c r="C2220" s="76">
        <f>C2219+(BudgetsQTable[[#This Row],[lead]]&lt;&gt;K2219)</f>
        <v>273</v>
      </c>
      <c r="D2220" s="76">
        <f>D2219*(BudgetsQTable[[#This Row],[lead]]=K2219)+(BudgetsQTable[[#This Row],[prop_id]]&lt;&gt;A2219)</f>
        <v>1</v>
      </c>
      <c r="E2220" s="77">
        <v>43005.647222222222</v>
      </c>
      <c r="F2220" s="78" t="s">
        <v>2817</v>
      </c>
      <c r="G2220" s="78" t="s">
        <v>2818</v>
      </c>
      <c r="H2220" s="78" t="s">
        <v>476</v>
      </c>
      <c r="I2220" s="76" t="s">
        <v>1358</v>
      </c>
      <c r="J2220" s="76" t="s">
        <v>753</v>
      </c>
      <c r="K2220" s="78" t="s">
        <v>2166</v>
      </c>
      <c r="L2220" s="7" t="str">
        <f>IF(BudgetsQTable[[#This Row],[pi_last_name]]=" ","",HYPERLINK("https://www.ejacket.nsf.gov/ej/showProposal.do?Continue=Y&amp;ID="&amp;BudgetsQTable[[#This Row],[prop_id]],BudgetsQTable[[#This Row],[prop_id]]))</f>
        <v/>
      </c>
      <c r="M2220" s="78" t="s">
        <v>753</v>
      </c>
      <c r="N2220" s="7" t="str">
        <f>IF(BudgetsQTable[[#This Row],[pi_last_name]]=" ","",HYPERLINK("mailto:"&amp;BudgetsQTable[[#This Row],[pi_email]]&amp;"&amp;subject=Your NSF Proposal:  "&amp;BudgetsQTable[[#This Row],[prop_id]],BudgetsQTable[[#This Row],[pi_email]]))</f>
        <v/>
      </c>
      <c r="O2220" s="78" t="s">
        <v>753</v>
      </c>
      <c r="P2220" s="78">
        <v>2</v>
      </c>
      <c r="Q2220" s="78">
        <v>1.25</v>
      </c>
      <c r="R2220" s="79">
        <v>0</v>
      </c>
      <c r="S2220" s="79">
        <v>0</v>
      </c>
      <c r="T2220" s="79">
        <v>0</v>
      </c>
      <c r="U2220" s="80">
        <v>178485</v>
      </c>
      <c r="V2220" s="78">
        <v>0</v>
      </c>
      <c r="W2220" s="78">
        <v>4</v>
      </c>
      <c r="X2220" s="11" t="str">
        <f ca="1">IF(ISBLANK(BudgetsQTable[[#This Row],[budg_seq_yr]]),"FY"&amp;fiscalyear,"FY"&amp;fiscalyear-1+BudgetsQTable[[#This Row],[budg_seq_yr]])</f>
        <v>FY21</v>
      </c>
      <c r="Y2220" s="79">
        <v>178485</v>
      </c>
      <c r="Z2220" s="78" t="s">
        <v>2818</v>
      </c>
      <c r="AA2220" s="78" t="s">
        <v>476</v>
      </c>
      <c r="AB2220" s="76" t="s">
        <v>2821</v>
      </c>
      <c r="AC2220" s="78" t="s">
        <v>3459</v>
      </c>
    </row>
    <row r="2221" spans="1:29" x14ac:dyDescent="0.35">
      <c r="A2221" s="10" t="s">
        <v>4579</v>
      </c>
      <c r="B2221" s="76" t="s">
        <v>2834</v>
      </c>
      <c r="C2221" s="76">
        <f>C2220+(BudgetsQTable[[#This Row],[lead]]&lt;&gt;K2220)</f>
        <v>273</v>
      </c>
      <c r="D2221" s="76">
        <f>D2220*(BudgetsQTable[[#This Row],[lead]]=K2220)+(BudgetsQTable[[#This Row],[prop_id]]&lt;&gt;A2220)</f>
        <v>2</v>
      </c>
      <c r="E2221" s="77">
        <v>43005.515972222223</v>
      </c>
      <c r="F2221" s="78" t="s">
        <v>2817</v>
      </c>
      <c r="G2221" s="78" t="s">
        <v>2818</v>
      </c>
      <c r="H2221" s="78" t="s">
        <v>476</v>
      </c>
      <c r="I2221" s="76" t="s">
        <v>1358</v>
      </c>
      <c r="J2221" s="76" t="s">
        <v>4582</v>
      </c>
      <c r="K2221" s="78" t="s">
        <v>2166</v>
      </c>
      <c r="L2221" s="7" t="str">
        <f>IF(BudgetsQTable[[#This Row],[pi_last_name]]=" ","",HYPERLINK("https://www.ejacket.nsf.gov/ej/showProposal.do?Continue=Y&amp;ID="&amp;BudgetsQTable[[#This Row],[prop_id]],BudgetsQTable[[#This Row],[prop_id]]))</f>
        <v>1763609</v>
      </c>
      <c r="M2221" s="78" t="s">
        <v>4580</v>
      </c>
      <c r="N2221" s="7" t="str">
        <f>IF(BudgetsQTable[[#This Row],[pi_last_name]]=" ","",HYPERLINK("mailto:"&amp;BudgetsQTable[[#This Row],[pi_email]]&amp;"&amp;subject=Your NSF Proposal:  "&amp;BudgetsQTable[[#This Row],[prop_id]],BudgetsQTable[[#This Row],[pi_email]]))</f>
        <v>annavara@usc.edu</v>
      </c>
      <c r="O2221" s="78" t="s">
        <v>3795</v>
      </c>
      <c r="P2221" s="78"/>
      <c r="Q2221" s="78"/>
      <c r="R2221" s="79"/>
      <c r="S2221" s="79"/>
      <c r="T2221" s="79"/>
      <c r="U2221" s="80"/>
      <c r="V2221" s="78">
        <v>0</v>
      </c>
      <c r="W2221" s="78"/>
      <c r="X2221" s="11" t="str">
        <f ca="1">IF(ISBLANK(BudgetsQTable[[#This Row],[budg_seq_yr]]),"FY"&amp;fiscalyear,"FY"&amp;fiscalyear-1+BudgetsQTable[[#This Row],[budg_seq_yr]])</f>
        <v>FY18</v>
      </c>
      <c r="Y2221" s="79">
        <v>400000</v>
      </c>
      <c r="Z2221" s="78" t="s">
        <v>2818</v>
      </c>
      <c r="AA2221" s="78" t="s">
        <v>476</v>
      </c>
      <c r="AB2221" s="76" t="s">
        <v>2821</v>
      </c>
      <c r="AC2221" s="78" t="s">
        <v>3459</v>
      </c>
    </row>
    <row r="2222" spans="1:29" x14ac:dyDescent="0.35">
      <c r="A2222" s="10" t="s">
        <v>4579</v>
      </c>
      <c r="B2222" s="76" t="s">
        <v>2834</v>
      </c>
      <c r="C2222" s="76">
        <f>C2221+(BudgetsQTable[[#This Row],[lead]]&lt;&gt;K2221)</f>
        <v>273</v>
      </c>
      <c r="D2222" s="76">
        <f>D2221*(BudgetsQTable[[#This Row],[lead]]=K2221)+(BudgetsQTable[[#This Row],[prop_id]]&lt;&gt;A2221)</f>
        <v>2</v>
      </c>
      <c r="E2222" s="77">
        <v>43005.515972222223</v>
      </c>
      <c r="F2222" s="78" t="s">
        <v>2817</v>
      </c>
      <c r="G2222" s="78" t="s">
        <v>2818</v>
      </c>
      <c r="H2222" s="78" t="s">
        <v>476</v>
      </c>
      <c r="I2222" s="76" t="s">
        <v>1358</v>
      </c>
      <c r="J2222" s="76" t="s">
        <v>753</v>
      </c>
      <c r="K2222" s="78" t="s">
        <v>2166</v>
      </c>
      <c r="L2222" s="7" t="str">
        <f>IF(BudgetsQTable[[#This Row],[pi_last_name]]=" ","",HYPERLINK("https://www.ejacket.nsf.gov/ej/showProposal.do?Continue=Y&amp;ID="&amp;BudgetsQTable[[#This Row],[prop_id]],BudgetsQTable[[#This Row],[prop_id]]))</f>
        <v/>
      </c>
      <c r="M2222" s="78" t="s">
        <v>753</v>
      </c>
      <c r="N2222" s="7" t="str">
        <f>IF(BudgetsQTable[[#This Row],[pi_last_name]]=" ","",HYPERLINK("mailto:"&amp;BudgetsQTable[[#This Row],[pi_email]]&amp;"&amp;subject=Your NSF Proposal:  "&amp;BudgetsQTable[[#This Row],[prop_id]],BudgetsQTable[[#This Row],[pi_email]]))</f>
        <v/>
      </c>
      <c r="O2222" s="78" t="s">
        <v>753</v>
      </c>
      <c r="P2222" s="78">
        <v>1</v>
      </c>
      <c r="Q2222" s="78">
        <v>0.75</v>
      </c>
      <c r="R2222" s="79">
        <v>0</v>
      </c>
      <c r="S2222" s="79">
        <v>2414</v>
      </c>
      <c r="T2222" s="79">
        <v>0</v>
      </c>
      <c r="U2222" s="80">
        <v>97456</v>
      </c>
      <c r="V2222" s="78">
        <v>0</v>
      </c>
      <c r="W2222" s="78">
        <v>1</v>
      </c>
      <c r="X2222" s="11" t="str">
        <f ca="1">IF(ISBLANK(BudgetsQTable[[#This Row],[budg_seq_yr]]),"FY"&amp;fiscalyear,"FY"&amp;fiscalyear-1+BudgetsQTable[[#This Row],[budg_seq_yr]])</f>
        <v>FY18</v>
      </c>
      <c r="Y2222" s="79">
        <v>97456</v>
      </c>
      <c r="Z2222" s="78" t="s">
        <v>2818</v>
      </c>
      <c r="AA2222" s="78" t="s">
        <v>476</v>
      </c>
      <c r="AB2222" s="76" t="s">
        <v>2821</v>
      </c>
      <c r="AC2222" s="78" t="s">
        <v>3459</v>
      </c>
    </row>
    <row r="2223" spans="1:29" x14ac:dyDescent="0.35">
      <c r="A2223" s="10" t="s">
        <v>4579</v>
      </c>
      <c r="B2223" s="76" t="s">
        <v>2834</v>
      </c>
      <c r="C2223" s="76">
        <f>C2222+(BudgetsQTable[[#This Row],[lead]]&lt;&gt;K2222)</f>
        <v>273</v>
      </c>
      <c r="D2223" s="76">
        <f>D2222*(BudgetsQTable[[#This Row],[lead]]=K2222)+(BudgetsQTable[[#This Row],[prop_id]]&lt;&gt;A2222)</f>
        <v>2</v>
      </c>
      <c r="E2223" s="77">
        <v>43005.515972222223</v>
      </c>
      <c r="F2223" s="78" t="s">
        <v>2817</v>
      </c>
      <c r="G2223" s="78" t="s">
        <v>2818</v>
      </c>
      <c r="H2223" s="78" t="s">
        <v>476</v>
      </c>
      <c r="I2223" s="76" t="s">
        <v>1358</v>
      </c>
      <c r="J2223" s="76" t="s">
        <v>753</v>
      </c>
      <c r="K2223" s="78" t="s">
        <v>2166</v>
      </c>
      <c r="L2223" s="7" t="str">
        <f>IF(BudgetsQTable[[#This Row],[pi_last_name]]=" ","",HYPERLINK("https://www.ejacket.nsf.gov/ej/showProposal.do?Continue=Y&amp;ID="&amp;BudgetsQTable[[#This Row],[prop_id]],BudgetsQTable[[#This Row],[prop_id]]))</f>
        <v/>
      </c>
      <c r="M2223" s="78" t="s">
        <v>753</v>
      </c>
      <c r="N2223" s="7" t="str">
        <f>IF(BudgetsQTable[[#This Row],[pi_last_name]]=" ","",HYPERLINK("mailto:"&amp;BudgetsQTable[[#This Row],[pi_email]]&amp;"&amp;subject=Your NSF Proposal:  "&amp;BudgetsQTable[[#This Row],[prop_id]],BudgetsQTable[[#This Row],[pi_email]]))</f>
        <v/>
      </c>
      <c r="O2223" s="78" t="s">
        <v>753</v>
      </c>
      <c r="P2223" s="78">
        <v>1</v>
      </c>
      <c r="Q2223" s="78">
        <v>0.75</v>
      </c>
      <c r="R2223" s="79">
        <v>0</v>
      </c>
      <c r="S2223" s="79">
        <v>0</v>
      </c>
      <c r="T2223" s="79">
        <v>0</v>
      </c>
      <c r="U2223" s="80">
        <v>97451</v>
      </c>
      <c r="V2223" s="78">
        <v>0</v>
      </c>
      <c r="W2223" s="78">
        <v>2</v>
      </c>
      <c r="X2223" s="11" t="str">
        <f ca="1">IF(ISBLANK(BudgetsQTable[[#This Row],[budg_seq_yr]]),"FY"&amp;fiscalyear,"FY"&amp;fiscalyear-1+BudgetsQTable[[#This Row],[budg_seq_yr]])</f>
        <v>FY19</v>
      </c>
      <c r="Y2223" s="79">
        <v>97451</v>
      </c>
      <c r="Z2223" s="78" t="s">
        <v>2818</v>
      </c>
      <c r="AA2223" s="78" t="s">
        <v>476</v>
      </c>
      <c r="AB2223" s="76" t="s">
        <v>2821</v>
      </c>
      <c r="AC2223" s="78" t="s">
        <v>3459</v>
      </c>
    </row>
    <row r="2224" spans="1:29" x14ac:dyDescent="0.35">
      <c r="A2224" s="10" t="s">
        <v>4579</v>
      </c>
      <c r="B2224" s="76" t="s">
        <v>2834</v>
      </c>
      <c r="C2224" s="76">
        <f>C2223+(BudgetsQTable[[#This Row],[lead]]&lt;&gt;K2223)</f>
        <v>273</v>
      </c>
      <c r="D2224" s="76">
        <f>D2223*(BudgetsQTable[[#This Row],[lead]]=K2223)+(BudgetsQTable[[#This Row],[prop_id]]&lt;&gt;A2223)</f>
        <v>2</v>
      </c>
      <c r="E2224" s="77">
        <v>43005.515972222223</v>
      </c>
      <c r="F2224" s="78" t="s">
        <v>2817</v>
      </c>
      <c r="G2224" s="78" t="s">
        <v>2818</v>
      </c>
      <c r="H2224" s="78" t="s">
        <v>476</v>
      </c>
      <c r="I2224" s="76" t="s">
        <v>1358</v>
      </c>
      <c r="J2224" s="76" t="s">
        <v>753</v>
      </c>
      <c r="K2224" s="78" t="s">
        <v>2166</v>
      </c>
      <c r="L2224" s="7" t="str">
        <f>IF(BudgetsQTable[[#This Row],[pi_last_name]]=" ","",HYPERLINK("https://www.ejacket.nsf.gov/ej/showProposal.do?Continue=Y&amp;ID="&amp;BudgetsQTable[[#This Row],[prop_id]],BudgetsQTable[[#This Row],[prop_id]]))</f>
        <v/>
      </c>
      <c r="M2224" s="78" t="s">
        <v>753</v>
      </c>
      <c r="N2224" s="7" t="str">
        <f>IF(BudgetsQTable[[#This Row],[pi_last_name]]=" ","",HYPERLINK("mailto:"&amp;BudgetsQTable[[#This Row],[pi_email]]&amp;"&amp;subject=Your NSF Proposal:  "&amp;BudgetsQTable[[#This Row],[prop_id]],BudgetsQTable[[#This Row],[pi_email]]))</f>
        <v/>
      </c>
      <c r="O2224" s="78" t="s">
        <v>753</v>
      </c>
      <c r="P2224" s="78">
        <v>1</v>
      </c>
      <c r="Q2224" s="78">
        <v>0.75</v>
      </c>
      <c r="R2224" s="79">
        <v>0</v>
      </c>
      <c r="S2224" s="79">
        <v>0</v>
      </c>
      <c r="T2224" s="79">
        <v>0</v>
      </c>
      <c r="U2224" s="80">
        <v>101076</v>
      </c>
      <c r="V2224" s="78">
        <v>0</v>
      </c>
      <c r="W2224" s="78">
        <v>3</v>
      </c>
      <c r="X2224" s="11" t="str">
        <f ca="1">IF(ISBLANK(BudgetsQTable[[#This Row],[budg_seq_yr]]),"FY"&amp;fiscalyear,"FY"&amp;fiscalyear-1+BudgetsQTable[[#This Row],[budg_seq_yr]])</f>
        <v>FY20</v>
      </c>
      <c r="Y2224" s="79">
        <v>101076</v>
      </c>
      <c r="Z2224" s="78" t="s">
        <v>2818</v>
      </c>
      <c r="AA2224" s="78" t="s">
        <v>476</v>
      </c>
      <c r="AB2224" s="76" t="s">
        <v>2821</v>
      </c>
      <c r="AC2224" s="78" t="s">
        <v>3459</v>
      </c>
    </row>
    <row r="2225" spans="1:29" x14ac:dyDescent="0.35">
      <c r="A2225" s="10" t="s">
        <v>4579</v>
      </c>
      <c r="B2225" s="76" t="s">
        <v>2834</v>
      </c>
      <c r="C2225" s="76">
        <f>C2224+(BudgetsQTable[[#This Row],[lead]]&lt;&gt;K2224)</f>
        <v>273</v>
      </c>
      <c r="D2225" s="76">
        <f>D2224*(BudgetsQTable[[#This Row],[lead]]=K2224)+(BudgetsQTable[[#This Row],[prop_id]]&lt;&gt;A2224)</f>
        <v>2</v>
      </c>
      <c r="E2225" s="77">
        <v>43005.515972222223</v>
      </c>
      <c r="F2225" s="78" t="s">
        <v>2817</v>
      </c>
      <c r="G2225" s="78" t="s">
        <v>2818</v>
      </c>
      <c r="H2225" s="78" t="s">
        <v>476</v>
      </c>
      <c r="I2225" s="76" t="s">
        <v>1358</v>
      </c>
      <c r="J2225" s="76" t="s">
        <v>753</v>
      </c>
      <c r="K2225" s="78" t="s">
        <v>2166</v>
      </c>
      <c r="L2225" s="7" t="str">
        <f>IF(BudgetsQTable[[#This Row],[pi_last_name]]=" ","",HYPERLINK("https://www.ejacket.nsf.gov/ej/showProposal.do?Continue=Y&amp;ID="&amp;BudgetsQTable[[#This Row],[prop_id]],BudgetsQTable[[#This Row],[prop_id]]))</f>
        <v/>
      </c>
      <c r="M2225" s="78" t="s">
        <v>753</v>
      </c>
      <c r="N2225" s="7" t="str">
        <f>IF(BudgetsQTable[[#This Row],[pi_last_name]]=" ","",HYPERLINK("mailto:"&amp;BudgetsQTable[[#This Row],[pi_email]]&amp;"&amp;subject=Your NSF Proposal:  "&amp;BudgetsQTable[[#This Row],[prop_id]],BudgetsQTable[[#This Row],[pi_email]]))</f>
        <v/>
      </c>
      <c r="O2225" s="78" t="s">
        <v>753</v>
      </c>
      <c r="P2225" s="78">
        <v>1</v>
      </c>
      <c r="Q2225" s="78">
        <v>0.75</v>
      </c>
      <c r="R2225" s="79">
        <v>0</v>
      </c>
      <c r="S2225" s="79">
        <v>0</v>
      </c>
      <c r="T2225" s="79">
        <v>0</v>
      </c>
      <c r="U2225" s="80">
        <v>104017</v>
      </c>
      <c r="V2225" s="78">
        <v>0</v>
      </c>
      <c r="W2225" s="78">
        <v>4</v>
      </c>
      <c r="X2225" s="11" t="str">
        <f ca="1">IF(ISBLANK(BudgetsQTable[[#This Row],[budg_seq_yr]]),"FY"&amp;fiscalyear,"FY"&amp;fiscalyear-1+BudgetsQTable[[#This Row],[budg_seq_yr]])</f>
        <v>FY21</v>
      </c>
      <c r="Y2225" s="79">
        <v>104017</v>
      </c>
      <c r="Z2225" s="78" t="s">
        <v>2818</v>
      </c>
      <c r="AA2225" s="78" t="s">
        <v>476</v>
      </c>
      <c r="AB2225" s="76" t="s">
        <v>2821</v>
      </c>
      <c r="AC2225" s="78" t="s">
        <v>3459</v>
      </c>
    </row>
    <row r="2226" spans="1:29" x14ac:dyDescent="0.35">
      <c r="A2226" s="10" t="s">
        <v>2173</v>
      </c>
      <c r="B2226" s="76" t="s">
        <v>2824</v>
      </c>
      <c r="C2226" s="76">
        <f>C2225+(BudgetsQTable[[#This Row],[lead]]&lt;&gt;K2225)</f>
        <v>274</v>
      </c>
      <c r="D2226" s="76">
        <f>D2225*(BudgetsQTable[[#This Row],[lead]]=K2225)+(BudgetsQTable[[#This Row],[prop_id]]&lt;&gt;A2225)</f>
        <v>1</v>
      </c>
      <c r="E2226" s="77">
        <v>43005.647916666669</v>
      </c>
      <c r="F2226" s="78" t="s">
        <v>2839</v>
      </c>
      <c r="G2226" s="78" t="s">
        <v>2840</v>
      </c>
      <c r="H2226" s="78" t="s">
        <v>464</v>
      </c>
      <c r="I2226" s="76" t="s">
        <v>1119</v>
      </c>
      <c r="J2226" s="76" t="s">
        <v>4585</v>
      </c>
      <c r="K2226" s="78" t="s">
        <v>2173</v>
      </c>
      <c r="L2226" s="7" t="str">
        <f>IF(BudgetsQTable[[#This Row],[pi_last_name]]=" ","",HYPERLINK("https://www.ejacket.nsf.gov/ej/showProposal.do?Continue=Y&amp;ID="&amp;BudgetsQTable[[#This Row],[prop_id]],BudgetsQTable[[#This Row],[prop_id]]))</f>
        <v>1763868</v>
      </c>
      <c r="M2226" s="78" t="s">
        <v>976</v>
      </c>
      <c r="N2226" s="7" t="str">
        <f>IF(BudgetsQTable[[#This Row],[pi_last_name]]=" ","",HYPERLINK("mailto:"&amp;BudgetsQTable[[#This Row],[pi_email]]&amp;"&amp;subject=Your NSF Proposal:  "&amp;BudgetsQTable[[#This Row],[prop_id]],BudgetsQTable[[#This Row],[pi_email]]))</f>
        <v>pu.wang@uncc.edu</v>
      </c>
      <c r="O2226" s="78" t="s">
        <v>4583</v>
      </c>
      <c r="P2226" s="78"/>
      <c r="Q2226" s="78"/>
      <c r="R2226" s="79"/>
      <c r="S2226" s="79"/>
      <c r="T2226" s="79"/>
      <c r="U2226" s="80"/>
      <c r="V2226" s="78">
        <v>0</v>
      </c>
      <c r="W2226" s="78"/>
      <c r="X2226" s="11" t="str">
        <f ca="1">IF(ISBLANK(BudgetsQTable[[#This Row],[budg_seq_yr]]),"FY"&amp;fiscalyear,"FY"&amp;fiscalyear-1+BudgetsQTable[[#This Row],[budg_seq_yr]])</f>
        <v>FY18</v>
      </c>
      <c r="Y2226" s="79">
        <v>251742</v>
      </c>
      <c r="Z2226" s="78" t="s">
        <v>2840</v>
      </c>
      <c r="AA2226" s="78" t="s">
        <v>464</v>
      </c>
      <c r="AB2226" s="76" t="s">
        <v>2821</v>
      </c>
      <c r="AC2226" s="78" t="s">
        <v>485</v>
      </c>
    </row>
    <row r="2227" spans="1:29" x14ac:dyDescent="0.35">
      <c r="A2227" s="10" t="s">
        <v>2173</v>
      </c>
      <c r="B2227" s="76" t="s">
        <v>2824</v>
      </c>
      <c r="C2227" s="76">
        <f>C2226+(BudgetsQTable[[#This Row],[lead]]&lt;&gt;K2226)</f>
        <v>274</v>
      </c>
      <c r="D2227" s="76">
        <f>D2226*(BudgetsQTable[[#This Row],[lead]]=K2226)+(BudgetsQTable[[#This Row],[prop_id]]&lt;&gt;A2226)</f>
        <v>1</v>
      </c>
      <c r="E2227" s="77">
        <v>43005.647916666669</v>
      </c>
      <c r="F2227" s="78" t="s">
        <v>2839</v>
      </c>
      <c r="G2227" s="78" t="s">
        <v>2840</v>
      </c>
      <c r="H2227" s="78" t="s">
        <v>464</v>
      </c>
      <c r="I2227" s="76" t="s">
        <v>1119</v>
      </c>
      <c r="J2227" s="76" t="s">
        <v>753</v>
      </c>
      <c r="K2227" s="78" t="s">
        <v>2173</v>
      </c>
      <c r="L2227" s="7" t="str">
        <f>IF(BudgetsQTable[[#This Row],[pi_last_name]]=" ","",HYPERLINK("https://www.ejacket.nsf.gov/ej/showProposal.do?Continue=Y&amp;ID="&amp;BudgetsQTable[[#This Row],[prop_id]],BudgetsQTable[[#This Row],[prop_id]]))</f>
        <v/>
      </c>
      <c r="M2227" s="78" t="s">
        <v>753</v>
      </c>
      <c r="N2227" s="7" t="str">
        <f>IF(BudgetsQTable[[#This Row],[pi_last_name]]=" ","",HYPERLINK("mailto:"&amp;BudgetsQTable[[#This Row],[pi_email]]&amp;"&amp;subject=Your NSF Proposal:  "&amp;BudgetsQTable[[#This Row],[prop_id]],BudgetsQTable[[#This Row],[pi_email]]))</f>
        <v/>
      </c>
      <c r="O2227" s="78" t="s">
        <v>753</v>
      </c>
      <c r="P2227" s="78">
        <v>1</v>
      </c>
      <c r="Q2227" s="78">
        <v>1</v>
      </c>
      <c r="R2227" s="79">
        <v>0</v>
      </c>
      <c r="S2227" s="79">
        <v>0</v>
      </c>
      <c r="T2227" s="79">
        <v>0</v>
      </c>
      <c r="U2227" s="80">
        <v>81563</v>
      </c>
      <c r="V2227" s="78">
        <v>0</v>
      </c>
      <c r="W2227" s="78">
        <v>1</v>
      </c>
      <c r="X2227" s="11" t="str">
        <f ca="1">IF(ISBLANK(BudgetsQTable[[#This Row],[budg_seq_yr]]),"FY"&amp;fiscalyear,"FY"&amp;fiscalyear-1+BudgetsQTable[[#This Row],[budg_seq_yr]])</f>
        <v>FY18</v>
      </c>
      <c r="Y2227" s="79">
        <v>81563</v>
      </c>
      <c r="Z2227" s="78" t="s">
        <v>2840</v>
      </c>
      <c r="AA2227" s="78" t="s">
        <v>464</v>
      </c>
      <c r="AB2227" s="76" t="s">
        <v>2821</v>
      </c>
      <c r="AC2227" s="78" t="s">
        <v>485</v>
      </c>
    </row>
    <row r="2228" spans="1:29" x14ac:dyDescent="0.35">
      <c r="A2228" s="10" t="s">
        <v>2173</v>
      </c>
      <c r="B2228" s="76" t="s">
        <v>2824</v>
      </c>
      <c r="C2228" s="76">
        <f>C2227+(BudgetsQTable[[#This Row],[lead]]&lt;&gt;K2227)</f>
        <v>274</v>
      </c>
      <c r="D2228" s="76">
        <f>D2227*(BudgetsQTable[[#This Row],[lead]]=K2227)+(BudgetsQTable[[#This Row],[prop_id]]&lt;&gt;A2227)</f>
        <v>1</v>
      </c>
      <c r="E2228" s="77">
        <v>43005.647916666669</v>
      </c>
      <c r="F2228" s="78" t="s">
        <v>2839</v>
      </c>
      <c r="G2228" s="78" t="s">
        <v>2840</v>
      </c>
      <c r="H2228" s="78" t="s">
        <v>464</v>
      </c>
      <c r="I2228" s="76" t="s">
        <v>1119</v>
      </c>
      <c r="J2228" s="76" t="s">
        <v>753</v>
      </c>
      <c r="K2228" s="78" t="s">
        <v>2173</v>
      </c>
      <c r="L2228" s="7" t="str">
        <f>IF(BudgetsQTable[[#This Row],[pi_last_name]]=" ","",HYPERLINK("https://www.ejacket.nsf.gov/ej/showProposal.do?Continue=Y&amp;ID="&amp;BudgetsQTable[[#This Row],[prop_id]],BudgetsQTable[[#This Row],[prop_id]]))</f>
        <v/>
      </c>
      <c r="M2228" s="78" t="s">
        <v>753</v>
      </c>
      <c r="N2228" s="7" t="str">
        <f>IF(BudgetsQTable[[#This Row],[pi_last_name]]=" ","",HYPERLINK("mailto:"&amp;BudgetsQTable[[#This Row],[pi_email]]&amp;"&amp;subject=Your NSF Proposal:  "&amp;BudgetsQTable[[#This Row],[prop_id]],BudgetsQTable[[#This Row],[pi_email]]))</f>
        <v/>
      </c>
      <c r="O2228" s="78" t="s">
        <v>753</v>
      </c>
      <c r="P2228" s="78">
        <v>1</v>
      </c>
      <c r="Q2228" s="78">
        <v>1</v>
      </c>
      <c r="R2228" s="79">
        <v>0</v>
      </c>
      <c r="S2228" s="79">
        <v>0</v>
      </c>
      <c r="T2228" s="79">
        <v>0</v>
      </c>
      <c r="U2228" s="80">
        <v>84177</v>
      </c>
      <c r="V2228" s="78">
        <v>0</v>
      </c>
      <c r="W2228" s="78">
        <v>2</v>
      </c>
      <c r="X2228" s="11" t="str">
        <f ca="1">IF(ISBLANK(BudgetsQTable[[#This Row],[budg_seq_yr]]),"FY"&amp;fiscalyear,"FY"&amp;fiscalyear-1+BudgetsQTable[[#This Row],[budg_seq_yr]])</f>
        <v>FY19</v>
      </c>
      <c r="Y2228" s="79">
        <v>84177</v>
      </c>
      <c r="Z2228" s="78" t="s">
        <v>2840</v>
      </c>
      <c r="AA2228" s="78" t="s">
        <v>464</v>
      </c>
      <c r="AB2228" s="76" t="s">
        <v>2821</v>
      </c>
      <c r="AC2228" s="78" t="s">
        <v>485</v>
      </c>
    </row>
    <row r="2229" spans="1:29" x14ac:dyDescent="0.35">
      <c r="A2229" s="10" t="s">
        <v>2173</v>
      </c>
      <c r="B2229" s="76" t="s">
        <v>2824</v>
      </c>
      <c r="C2229" s="76">
        <f>C2228+(BudgetsQTable[[#This Row],[lead]]&lt;&gt;K2228)</f>
        <v>274</v>
      </c>
      <c r="D2229" s="76">
        <f>D2228*(BudgetsQTable[[#This Row],[lead]]=K2228)+(BudgetsQTable[[#This Row],[prop_id]]&lt;&gt;A2228)</f>
        <v>1</v>
      </c>
      <c r="E2229" s="77">
        <v>43005.647916666669</v>
      </c>
      <c r="F2229" s="78" t="s">
        <v>2839</v>
      </c>
      <c r="G2229" s="78" t="s">
        <v>2840</v>
      </c>
      <c r="H2229" s="78" t="s">
        <v>464</v>
      </c>
      <c r="I2229" s="76" t="s">
        <v>1119</v>
      </c>
      <c r="J2229" s="76" t="s">
        <v>753</v>
      </c>
      <c r="K2229" s="78" t="s">
        <v>2173</v>
      </c>
      <c r="L2229" s="7" t="str">
        <f>IF(BudgetsQTable[[#This Row],[pi_last_name]]=" ","",HYPERLINK("https://www.ejacket.nsf.gov/ej/showProposal.do?Continue=Y&amp;ID="&amp;BudgetsQTable[[#This Row],[prop_id]],BudgetsQTable[[#This Row],[prop_id]]))</f>
        <v/>
      </c>
      <c r="M2229" s="78" t="s">
        <v>753</v>
      </c>
      <c r="N2229" s="7" t="str">
        <f>IF(BudgetsQTable[[#This Row],[pi_last_name]]=" ","",HYPERLINK("mailto:"&amp;BudgetsQTable[[#This Row],[pi_email]]&amp;"&amp;subject=Your NSF Proposal:  "&amp;BudgetsQTable[[#This Row],[prop_id]],BudgetsQTable[[#This Row],[pi_email]]))</f>
        <v/>
      </c>
      <c r="O2229" s="78" t="s">
        <v>753</v>
      </c>
      <c r="P2229" s="78">
        <v>1</v>
      </c>
      <c r="Q2229" s="78">
        <v>1</v>
      </c>
      <c r="R2229" s="79">
        <v>0</v>
      </c>
      <c r="S2229" s="79">
        <v>0</v>
      </c>
      <c r="T2229" s="79">
        <v>0</v>
      </c>
      <c r="U2229" s="80">
        <v>86002</v>
      </c>
      <c r="V2229" s="78">
        <v>0</v>
      </c>
      <c r="W2229" s="78">
        <v>3</v>
      </c>
      <c r="X2229" s="11" t="str">
        <f ca="1">IF(ISBLANK(BudgetsQTable[[#This Row],[budg_seq_yr]]),"FY"&amp;fiscalyear,"FY"&amp;fiscalyear-1+BudgetsQTable[[#This Row],[budg_seq_yr]])</f>
        <v>FY20</v>
      </c>
      <c r="Y2229" s="79">
        <v>86002</v>
      </c>
      <c r="Z2229" s="78" t="s">
        <v>2840</v>
      </c>
      <c r="AA2229" s="78" t="s">
        <v>464</v>
      </c>
      <c r="AB2229" s="76" t="s">
        <v>2821</v>
      </c>
      <c r="AC2229" s="78" t="s">
        <v>485</v>
      </c>
    </row>
    <row r="2230" spans="1:29" x14ac:dyDescent="0.35">
      <c r="A2230" s="10" t="s">
        <v>4586</v>
      </c>
      <c r="B2230" s="76" t="s">
        <v>2834</v>
      </c>
      <c r="C2230" s="76">
        <f>C2229+(BudgetsQTable[[#This Row],[lead]]&lt;&gt;K2229)</f>
        <v>274</v>
      </c>
      <c r="D2230" s="76">
        <f>D2229*(BudgetsQTable[[#This Row],[lead]]=K2229)+(BudgetsQTable[[#This Row],[prop_id]]&lt;&gt;A2229)</f>
        <v>2</v>
      </c>
      <c r="E2230" s="77">
        <v>43005.427083333336</v>
      </c>
      <c r="F2230" s="78" t="s">
        <v>2839</v>
      </c>
      <c r="G2230" s="78" t="s">
        <v>2840</v>
      </c>
      <c r="H2230" s="78" t="s">
        <v>464</v>
      </c>
      <c r="I2230" s="76" t="s">
        <v>1119</v>
      </c>
      <c r="J2230" s="76" t="s">
        <v>4587</v>
      </c>
      <c r="K2230" s="78" t="s">
        <v>2173</v>
      </c>
      <c r="L2230" s="7" t="str">
        <f>IF(BudgetsQTable[[#This Row],[pi_last_name]]=" ","",HYPERLINK("https://www.ejacket.nsf.gov/ej/showProposal.do?Continue=Y&amp;ID="&amp;BudgetsQTable[[#This Row],[prop_id]],BudgetsQTable[[#This Row],[prop_id]]))</f>
        <v>1763497</v>
      </c>
      <c r="M2230" s="78" t="s">
        <v>4179</v>
      </c>
      <c r="N2230" s="7" t="str">
        <f>IF(BudgetsQTable[[#This Row],[pi_last_name]]=" ","",HYPERLINK("mailto:"&amp;BudgetsQTable[[#This Row],[pi_email]]&amp;"&amp;subject=Your NSF Proposal:  "&amp;BudgetsQTable[[#This Row],[prop_id]],BudgetsQTable[[#This Row],[pi_email]]))</f>
        <v>zhisun@buffalo.edu</v>
      </c>
      <c r="O2230" s="78" t="s">
        <v>3418</v>
      </c>
      <c r="P2230" s="78"/>
      <c r="Q2230" s="78"/>
      <c r="R2230" s="79"/>
      <c r="S2230" s="79"/>
      <c r="T2230" s="79"/>
      <c r="U2230" s="80"/>
      <c r="V2230" s="78">
        <v>0</v>
      </c>
      <c r="W2230" s="78"/>
      <c r="X2230" s="11" t="str">
        <f ca="1">IF(ISBLANK(BudgetsQTable[[#This Row],[budg_seq_yr]]),"FY"&amp;fiscalyear,"FY"&amp;fiscalyear-1+BudgetsQTable[[#This Row],[budg_seq_yr]])</f>
        <v>FY18</v>
      </c>
      <c r="Y2230" s="79">
        <v>300000</v>
      </c>
      <c r="Z2230" s="78" t="s">
        <v>2840</v>
      </c>
      <c r="AA2230" s="78" t="s">
        <v>464</v>
      </c>
      <c r="AB2230" s="76" t="s">
        <v>2821</v>
      </c>
      <c r="AC2230" s="78" t="s">
        <v>485</v>
      </c>
    </row>
    <row r="2231" spans="1:29" x14ac:dyDescent="0.35">
      <c r="A2231" s="10" t="s">
        <v>4586</v>
      </c>
      <c r="B2231" s="76" t="s">
        <v>2834</v>
      </c>
      <c r="C2231" s="76">
        <f>C2230+(BudgetsQTable[[#This Row],[lead]]&lt;&gt;K2230)</f>
        <v>274</v>
      </c>
      <c r="D2231" s="76">
        <f>D2230*(BudgetsQTable[[#This Row],[lead]]=K2230)+(BudgetsQTable[[#This Row],[prop_id]]&lt;&gt;A2230)</f>
        <v>2</v>
      </c>
      <c r="E2231" s="77">
        <v>43005.427083333336</v>
      </c>
      <c r="F2231" s="78" t="s">
        <v>2839</v>
      </c>
      <c r="G2231" s="78" t="s">
        <v>2840</v>
      </c>
      <c r="H2231" s="78" t="s">
        <v>464</v>
      </c>
      <c r="I2231" s="76" t="s">
        <v>1119</v>
      </c>
      <c r="J2231" s="76" t="s">
        <v>753</v>
      </c>
      <c r="K2231" s="78" t="s">
        <v>2173</v>
      </c>
      <c r="L2231" s="7" t="str">
        <f>IF(BudgetsQTable[[#This Row],[pi_last_name]]=" ","",HYPERLINK("https://www.ejacket.nsf.gov/ej/showProposal.do?Continue=Y&amp;ID="&amp;BudgetsQTable[[#This Row],[prop_id]],BudgetsQTable[[#This Row],[prop_id]]))</f>
        <v/>
      </c>
      <c r="M2231" s="78" t="s">
        <v>753</v>
      </c>
      <c r="N2231" s="7" t="str">
        <f>IF(BudgetsQTable[[#This Row],[pi_last_name]]=" ","",HYPERLINK("mailto:"&amp;BudgetsQTable[[#This Row],[pi_email]]&amp;"&amp;subject=Your NSF Proposal:  "&amp;BudgetsQTable[[#This Row],[prop_id]],BudgetsQTable[[#This Row],[pi_email]]))</f>
        <v/>
      </c>
      <c r="O2231" s="78" t="s">
        <v>753</v>
      </c>
      <c r="P2231" s="78">
        <v>1</v>
      </c>
      <c r="Q2231" s="78">
        <v>0.25</v>
      </c>
      <c r="R2231" s="79">
        <v>0</v>
      </c>
      <c r="S2231" s="79">
        <v>0</v>
      </c>
      <c r="T2231" s="79">
        <v>0</v>
      </c>
      <c r="U2231" s="80">
        <v>97389</v>
      </c>
      <c r="V2231" s="78">
        <v>0</v>
      </c>
      <c r="W2231" s="78">
        <v>1</v>
      </c>
      <c r="X2231" s="11" t="str">
        <f ca="1">IF(ISBLANK(BudgetsQTable[[#This Row],[budg_seq_yr]]),"FY"&amp;fiscalyear,"FY"&amp;fiscalyear-1+BudgetsQTable[[#This Row],[budg_seq_yr]])</f>
        <v>FY18</v>
      </c>
      <c r="Y2231" s="79">
        <v>97389</v>
      </c>
      <c r="Z2231" s="78" t="s">
        <v>2840</v>
      </c>
      <c r="AA2231" s="78" t="s">
        <v>464</v>
      </c>
      <c r="AB2231" s="76" t="s">
        <v>2821</v>
      </c>
      <c r="AC2231" s="78" t="s">
        <v>485</v>
      </c>
    </row>
    <row r="2232" spans="1:29" x14ac:dyDescent="0.35">
      <c r="A2232" s="10" t="s">
        <v>4586</v>
      </c>
      <c r="B2232" s="76" t="s">
        <v>2834</v>
      </c>
      <c r="C2232" s="76">
        <f>C2231+(BudgetsQTable[[#This Row],[lead]]&lt;&gt;K2231)</f>
        <v>274</v>
      </c>
      <c r="D2232" s="76">
        <f>D2231*(BudgetsQTable[[#This Row],[lead]]=K2231)+(BudgetsQTable[[#This Row],[prop_id]]&lt;&gt;A2231)</f>
        <v>2</v>
      </c>
      <c r="E2232" s="77">
        <v>43005.427083333336</v>
      </c>
      <c r="F2232" s="78" t="s">
        <v>2839</v>
      </c>
      <c r="G2232" s="78" t="s">
        <v>2840</v>
      </c>
      <c r="H2232" s="78" t="s">
        <v>464</v>
      </c>
      <c r="I2232" s="76" t="s">
        <v>1119</v>
      </c>
      <c r="J2232" s="76" t="s">
        <v>753</v>
      </c>
      <c r="K2232" s="78" t="s">
        <v>2173</v>
      </c>
      <c r="L2232" s="7" t="str">
        <f>IF(BudgetsQTable[[#This Row],[pi_last_name]]=" ","",HYPERLINK("https://www.ejacket.nsf.gov/ej/showProposal.do?Continue=Y&amp;ID="&amp;BudgetsQTable[[#This Row],[prop_id]],BudgetsQTable[[#This Row],[prop_id]]))</f>
        <v/>
      </c>
      <c r="M2232" s="78" t="s">
        <v>753</v>
      </c>
      <c r="N2232" s="7" t="str">
        <f>IF(BudgetsQTable[[#This Row],[pi_last_name]]=" ","",HYPERLINK("mailto:"&amp;BudgetsQTable[[#This Row],[pi_email]]&amp;"&amp;subject=Your NSF Proposal:  "&amp;BudgetsQTable[[#This Row],[prop_id]],BudgetsQTable[[#This Row],[pi_email]]))</f>
        <v/>
      </c>
      <c r="O2232" s="78" t="s">
        <v>753</v>
      </c>
      <c r="P2232" s="78">
        <v>1</v>
      </c>
      <c r="Q2232" s="78">
        <v>0.25</v>
      </c>
      <c r="R2232" s="79">
        <v>0</v>
      </c>
      <c r="S2232" s="79">
        <v>0</v>
      </c>
      <c r="T2232" s="79">
        <v>0</v>
      </c>
      <c r="U2232" s="80">
        <v>98767</v>
      </c>
      <c r="V2232" s="78">
        <v>0</v>
      </c>
      <c r="W2232" s="78">
        <v>2</v>
      </c>
      <c r="X2232" s="11" t="str">
        <f ca="1">IF(ISBLANK(BudgetsQTable[[#This Row],[budg_seq_yr]]),"FY"&amp;fiscalyear,"FY"&amp;fiscalyear-1+BudgetsQTable[[#This Row],[budg_seq_yr]])</f>
        <v>FY19</v>
      </c>
      <c r="Y2232" s="79">
        <v>98767</v>
      </c>
      <c r="Z2232" s="78" t="s">
        <v>2840</v>
      </c>
      <c r="AA2232" s="78" t="s">
        <v>464</v>
      </c>
      <c r="AB2232" s="76" t="s">
        <v>2821</v>
      </c>
      <c r="AC2232" s="78" t="s">
        <v>485</v>
      </c>
    </row>
    <row r="2233" spans="1:29" x14ac:dyDescent="0.35">
      <c r="A2233" s="10" t="s">
        <v>4586</v>
      </c>
      <c r="B2233" s="76" t="s">
        <v>2834</v>
      </c>
      <c r="C2233" s="76">
        <f>C2232+(BudgetsQTable[[#This Row],[lead]]&lt;&gt;K2232)</f>
        <v>274</v>
      </c>
      <c r="D2233" s="76">
        <f>D2232*(BudgetsQTable[[#This Row],[lead]]=K2232)+(BudgetsQTable[[#This Row],[prop_id]]&lt;&gt;A2232)</f>
        <v>2</v>
      </c>
      <c r="E2233" s="77">
        <v>43005.427083333336</v>
      </c>
      <c r="F2233" s="78" t="s">
        <v>2839</v>
      </c>
      <c r="G2233" s="78" t="s">
        <v>2840</v>
      </c>
      <c r="H2233" s="78" t="s">
        <v>464</v>
      </c>
      <c r="I2233" s="76" t="s">
        <v>1119</v>
      </c>
      <c r="J2233" s="76" t="s">
        <v>753</v>
      </c>
      <c r="K2233" s="78" t="s">
        <v>2173</v>
      </c>
      <c r="L2233" s="7" t="str">
        <f>IF(BudgetsQTable[[#This Row],[pi_last_name]]=" ","",HYPERLINK("https://www.ejacket.nsf.gov/ej/showProposal.do?Continue=Y&amp;ID="&amp;BudgetsQTable[[#This Row],[prop_id]],BudgetsQTable[[#This Row],[prop_id]]))</f>
        <v/>
      </c>
      <c r="M2233" s="78" t="s">
        <v>753</v>
      </c>
      <c r="N2233" s="7" t="str">
        <f>IF(BudgetsQTable[[#This Row],[pi_last_name]]=" ","",HYPERLINK("mailto:"&amp;BudgetsQTable[[#This Row],[pi_email]]&amp;"&amp;subject=Your NSF Proposal:  "&amp;BudgetsQTable[[#This Row],[prop_id]],BudgetsQTable[[#This Row],[pi_email]]))</f>
        <v/>
      </c>
      <c r="O2233" s="78" t="s">
        <v>753</v>
      </c>
      <c r="P2233" s="78">
        <v>1</v>
      </c>
      <c r="Q2233" s="78">
        <v>0.25</v>
      </c>
      <c r="R2233" s="79">
        <v>0</v>
      </c>
      <c r="S2233" s="79">
        <v>0</v>
      </c>
      <c r="T2233" s="79">
        <v>0</v>
      </c>
      <c r="U2233" s="80">
        <v>103844</v>
      </c>
      <c r="V2233" s="78">
        <v>0</v>
      </c>
      <c r="W2233" s="78">
        <v>3</v>
      </c>
      <c r="X2233" s="11" t="str">
        <f ca="1">IF(ISBLANK(BudgetsQTable[[#This Row],[budg_seq_yr]]),"FY"&amp;fiscalyear,"FY"&amp;fiscalyear-1+BudgetsQTable[[#This Row],[budg_seq_yr]])</f>
        <v>FY20</v>
      </c>
      <c r="Y2233" s="79">
        <v>103844</v>
      </c>
      <c r="Z2233" s="78" t="s">
        <v>2840</v>
      </c>
      <c r="AA2233" s="78" t="s">
        <v>464</v>
      </c>
      <c r="AB2233" s="76" t="s">
        <v>2821</v>
      </c>
      <c r="AC2233" s="78" t="s">
        <v>485</v>
      </c>
    </row>
    <row r="2234" spans="1:29" x14ac:dyDescent="0.35">
      <c r="A2234" s="10" t="s">
        <v>4588</v>
      </c>
      <c r="B2234" s="76" t="s">
        <v>2834</v>
      </c>
      <c r="C2234" s="76">
        <f>C2233+(BudgetsQTable[[#This Row],[lead]]&lt;&gt;K2233)</f>
        <v>274</v>
      </c>
      <c r="D2234" s="76">
        <f>D2233*(BudgetsQTable[[#This Row],[lead]]=K2233)+(BudgetsQTable[[#This Row],[prop_id]]&lt;&gt;A2233)</f>
        <v>3</v>
      </c>
      <c r="E2234" s="77">
        <v>43005.583333333336</v>
      </c>
      <c r="F2234" s="78" t="s">
        <v>2839</v>
      </c>
      <c r="G2234" s="78" t="s">
        <v>2840</v>
      </c>
      <c r="H2234" s="78" t="s">
        <v>464</v>
      </c>
      <c r="I2234" s="76" t="s">
        <v>1119</v>
      </c>
      <c r="J2234" s="76" t="s">
        <v>4590</v>
      </c>
      <c r="K2234" s="78" t="s">
        <v>2173</v>
      </c>
      <c r="L2234" s="7" t="str">
        <f>IF(BudgetsQTable[[#This Row],[pi_last_name]]=" ","",HYPERLINK("https://www.ejacket.nsf.gov/ej/showProposal.do?Continue=Y&amp;ID="&amp;BudgetsQTable[[#This Row],[prop_id]],BudgetsQTable[[#This Row],[prop_id]]))</f>
        <v>1763720</v>
      </c>
      <c r="M2234" s="78" t="s">
        <v>1392</v>
      </c>
      <c r="N2234" s="7" t="str">
        <f>IF(BudgetsQTable[[#This Row],[pi_last_name]]=" ","",HYPERLINK("mailto:"&amp;BudgetsQTable[[#This Row],[pi_email]]&amp;"&amp;subject=Your NSF Proposal:  "&amp;BudgetsQTable[[#This Row],[prop_id]],BudgetsQTable[[#This Row],[pi_email]]))</f>
        <v>wuw8@rpi.edu</v>
      </c>
      <c r="O2234" s="78" t="s">
        <v>3620</v>
      </c>
      <c r="P2234" s="78"/>
      <c r="Q2234" s="78"/>
      <c r="R2234" s="79"/>
      <c r="S2234" s="79"/>
      <c r="T2234" s="79"/>
      <c r="U2234" s="80"/>
      <c r="V2234" s="78">
        <v>0</v>
      </c>
      <c r="W2234" s="78"/>
      <c r="X2234" s="11" t="str">
        <f ca="1">IF(ISBLANK(BudgetsQTable[[#This Row],[budg_seq_yr]]),"FY"&amp;fiscalyear,"FY"&amp;fiscalyear-1+BudgetsQTable[[#This Row],[budg_seq_yr]])</f>
        <v>FY18</v>
      </c>
      <c r="Y2234" s="79">
        <v>294045</v>
      </c>
      <c r="Z2234" s="78" t="s">
        <v>2840</v>
      </c>
      <c r="AA2234" s="78" t="s">
        <v>464</v>
      </c>
      <c r="AB2234" s="76" t="s">
        <v>2821</v>
      </c>
      <c r="AC2234" s="78" t="s">
        <v>3979</v>
      </c>
    </row>
    <row r="2235" spans="1:29" x14ac:dyDescent="0.35">
      <c r="A2235" s="10" t="s">
        <v>4588</v>
      </c>
      <c r="B2235" s="76" t="s">
        <v>2834</v>
      </c>
      <c r="C2235" s="76">
        <f>C2234+(BudgetsQTable[[#This Row],[lead]]&lt;&gt;K2234)</f>
        <v>274</v>
      </c>
      <c r="D2235" s="76">
        <f>D2234*(BudgetsQTable[[#This Row],[lead]]=K2234)+(BudgetsQTable[[#This Row],[prop_id]]&lt;&gt;A2234)</f>
        <v>3</v>
      </c>
      <c r="E2235" s="77">
        <v>43005.583333333336</v>
      </c>
      <c r="F2235" s="78" t="s">
        <v>2839</v>
      </c>
      <c r="G2235" s="78" t="s">
        <v>2840</v>
      </c>
      <c r="H2235" s="78" t="s">
        <v>464</v>
      </c>
      <c r="I2235" s="76" t="s">
        <v>1119</v>
      </c>
      <c r="J2235" s="76" t="s">
        <v>753</v>
      </c>
      <c r="K2235" s="78" t="s">
        <v>2173</v>
      </c>
      <c r="L2235" s="7" t="str">
        <f>IF(BudgetsQTable[[#This Row],[pi_last_name]]=" ","",HYPERLINK("https://www.ejacket.nsf.gov/ej/showProposal.do?Continue=Y&amp;ID="&amp;BudgetsQTable[[#This Row],[prop_id]],BudgetsQTable[[#This Row],[prop_id]]))</f>
        <v/>
      </c>
      <c r="M2235" s="78" t="s">
        <v>753</v>
      </c>
      <c r="N2235" s="7" t="str">
        <f>IF(BudgetsQTable[[#This Row],[pi_last_name]]=" ","",HYPERLINK("mailto:"&amp;BudgetsQTable[[#This Row],[pi_email]]&amp;"&amp;subject=Your NSF Proposal:  "&amp;BudgetsQTable[[#This Row],[prop_id]],BudgetsQTable[[#This Row],[pi_email]]))</f>
        <v/>
      </c>
      <c r="O2235" s="78" t="s">
        <v>753</v>
      </c>
      <c r="P2235" s="78">
        <v>1</v>
      </c>
      <c r="Q2235" s="78">
        <v>1</v>
      </c>
      <c r="R2235" s="79">
        <v>0</v>
      </c>
      <c r="S2235" s="79">
        <v>0</v>
      </c>
      <c r="T2235" s="79">
        <v>0</v>
      </c>
      <c r="U2235" s="80">
        <v>94758</v>
      </c>
      <c r="V2235" s="78">
        <v>0</v>
      </c>
      <c r="W2235" s="78">
        <v>1</v>
      </c>
      <c r="X2235" s="11" t="str">
        <f ca="1">IF(ISBLANK(BudgetsQTable[[#This Row],[budg_seq_yr]]),"FY"&amp;fiscalyear,"FY"&amp;fiscalyear-1+BudgetsQTable[[#This Row],[budg_seq_yr]])</f>
        <v>FY18</v>
      </c>
      <c r="Y2235" s="79">
        <v>94758</v>
      </c>
      <c r="Z2235" s="78" t="s">
        <v>2840</v>
      </c>
      <c r="AA2235" s="78" t="s">
        <v>464</v>
      </c>
      <c r="AB2235" s="76" t="s">
        <v>2821</v>
      </c>
      <c r="AC2235" s="78" t="s">
        <v>3979</v>
      </c>
    </row>
    <row r="2236" spans="1:29" x14ac:dyDescent="0.35">
      <c r="A2236" s="10" t="s">
        <v>4588</v>
      </c>
      <c r="B2236" s="76" t="s">
        <v>2834</v>
      </c>
      <c r="C2236" s="76">
        <f>C2235+(BudgetsQTable[[#This Row],[lead]]&lt;&gt;K2235)</f>
        <v>274</v>
      </c>
      <c r="D2236" s="76">
        <f>D2235*(BudgetsQTable[[#This Row],[lead]]=K2235)+(BudgetsQTable[[#This Row],[prop_id]]&lt;&gt;A2235)</f>
        <v>3</v>
      </c>
      <c r="E2236" s="77">
        <v>43005.583333333336</v>
      </c>
      <c r="F2236" s="78" t="s">
        <v>2839</v>
      </c>
      <c r="G2236" s="78" t="s">
        <v>2840</v>
      </c>
      <c r="H2236" s="78" t="s">
        <v>464</v>
      </c>
      <c r="I2236" s="76" t="s">
        <v>1119</v>
      </c>
      <c r="J2236" s="76" t="s">
        <v>753</v>
      </c>
      <c r="K2236" s="78" t="s">
        <v>2173</v>
      </c>
      <c r="L2236" s="7" t="str">
        <f>IF(BudgetsQTable[[#This Row],[pi_last_name]]=" ","",HYPERLINK("https://www.ejacket.nsf.gov/ej/showProposal.do?Continue=Y&amp;ID="&amp;BudgetsQTable[[#This Row],[prop_id]],BudgetsQTable[[#This Row],[prop_id]]))</f>
        <v/>
      </c>
      <c r="M2236" s="78" t="s">
        <v>753</v>
      </c>
      <c r="N2236" s="7" t="str">
        <f>IF(BudgetsQTable[[#This Row],[pi_last_name]]=" ","",HYPERLINK("mailto:"&amp;BudgetsQTable[[#This Row],[pi_email]]&amp;"&amp;subject=Your NSF Proposal:  "&amp;BudgetsQTable[[#This Row],[prop_id]],BudgetsQTable[[#This Row],[pi_email]]))</f>
        <v/>
      </c>
      <c r="O2236" s="78" t="s">
        <v>753</v>
      </c>
      <c r="P2236" s="78">
        <v>1</v>
      </c>
      <c r="Q2236" s="78">
        <v>1</v>
      </c>
      <c r="R2236" s="79">
        <v>0</v>
      </c>
      <c r="S2236" s="79">
        <v>0</v>
      </c>
      <c r="T2236" s="79">
        <v>0</v>
      </c>
      <c r="U2236" s="80">
        <v>97972</v>
      </c>
      <c r="V2236" s="78">
        <v>0</v>
      </c>
      <c r="W2236" s="78">
        <v>2</v>
      </c>
      <c r="X2236" s="11" t="str">
        <f ca="1">IF(ISBLANK(BudgetsQTable[[#This Row],[budg_seq_yr]]),"FY"&amp;fiscalyear,"FY"&amp;fiscalyear-1+BudgetsQTable[[#This Row],[budg_seq_yr]])</f>
        <v>FY19</v>
      </c>
      <c r="Y2236" s="79">
        <v>97972</v>
      </c>
      <c r="Z2236" s="78" t="s">
        <v>2840</v>
      </c>
      <c r="AA2236" s="78" t="s">
        <v>464</v>
      </c>
      <c r="AB2236" s="76" t="s">
        <v>2821</v>
      </c>
      <c r="AC2236" s="78" t="s">
        <v>3979</v>
      </c>
    </row>
    <row r="2237" spans="1:29" x14ac:dyDescent="0.35">
      <c r="A2237" s="10" t="s">
        <v>4588</v>
      </c>
      <c r="B2237" s="76" t="s">
        <v>2834</v>
      </c>
      <c r="C2237" s="76">
        <f>C2236+(BudgetsQTable[[#This Row],[lead]]&lt;&gt;K2236)</f>
        <v>274</v>
      </c>
      <c r="D2237" s="76">
        <f>D2236*(BudgetsQTable[[#This Row],[lead]]=K2236)+(BudgetsQTable[[#This Row],[prop_id]]&lt;&gt;A2236)</f>
        <v>3</v>
      </c>
      <c r="E2237" s="77">
        <v>43005.583333333336</v>
      </c>
      <c r="F2237" s="78" t="s">
        <v>2839</v>
      </c>
      <c r="G2237" s="78" t="s">
        <v>2840</v>
      </c>
      <c r="H2237" s="78" t="s">
        <v>464</v>
      </c>
      <c r="I2237" s="76" t="s">
        <v>1119</v>
      </c>
      <c r="J2237" s="76" t="s">
        <v>753</v>
      </c>
      <c r="K2237" s="78" t="s">
        <v>2173</v>
      </c>
      <c r="L2237" s="7" t="str">
        <f>IF(BudgetsQTable[[#This Row],[pi_last_name]]=" ","",HYPERLINK("https://www.ejacket.nsf.gov/ej/showProposal.do?Continue=Y&amp;ID="&amp;BudgetsQTable[[#This Row],[prop_id]],BudgetsQTable[[#This Row],[prop_id]]))</f>
        <v/>
      </c>
      <c r="M2237" s="78" t="s">
        <v>753</v>
      </c>
      <c r="N2237" s="7" t="str">
        <f>IF(BudgetsQTable[[#This Row],[pi_last_name]]=" ","",HYPERLINK("mailto:"&amp;BudgetsQTable[[#This Row],[pi_email]]&amp;"&amp;subject=Your NSF Proposal:  "&amp;BudgetsQTable[[#This Row],[prop_id]],BudgetsQTable[[#This Row],[pi_email]]))</f>
        <v/>
      </c>
      <c r="O2237" s="78" t="s">
        <v>753</v>
      </c>
      <c r="P2237" s="78">
        <v>1</v>
      </c>
      <c r="Q2237" s="78">
        <v>1</v>
      </c>
      <c r="R2237" s="79">
        <v>0</v>
      </c>
      <c r="S2237" s="79">
        <v>0</v>
      </c>
      <c r="T2237" s="79">
        <v>0</v>
      </c>
      <c r="U2237" s="80">
        <v>101315</v>
      </c>
      <c r="V2237" s="78">
        <v>0</v>
      </c>
      <c r="W2237" s="78">
        <v>3</v>
      </c>
      <c r="X2237" s="11" t="str">
        <f ca="1">IF(ISBLANK(BudgetsQTable[[#This Row],[budg_seq_yr]]),"FY"&amp;fiscalyear,"FY"&amp;fiscalyear-1+BudgetsQTable[[#This Row],[budg_seq_yr]])</f>
        <v>FY20</v>
      </c>
      <c r="Y2237" s="79">
        <v>101315</v>
      </c>
      <c r="Z2237" s="78" t="s">
        <v>2840</v>
      </c>
      <c r="AA2237" s="78" t="s">
        <v>464</v>
      </c>
      <c r="AB2237" s="76" t="s">
        <v>2821</v>
      </c>
      <c r="AC2237" s="78" t="s">
        <v>3979</v>
      </c>
    </row>
    <row r="2238" spans="1:29" x14ac:dyDescent="0.35">
      <c r="A2238" s="10" t="s">
        <v>2175</v>
      </c>
      <c r="B2238" s="76" t="s">
        <v>2824</v>
      </c>
      <c r="C2238" s="76">
        <f>C2237+(BudgetsQTable[[#This Row],[lead]]&lt;&gt;K2237)</f>
        <v>275</v>
      </c>
      <c r="D2238" s="76">
        <f>D2237*(BudgetsQTable[[#This Row],[lead]]=K2237)+(BudgetsQTable[[#This Row],[prop_id]]&lt;&gt;A2237)</f>
        <v>1</v>
      </c>
      <c r="E2238" s="77">
        <v>43005.647916666669</v>
      </c>
      <c r="F2238" s="78" t="s">
        <v>2868</v>
      </c>
      <c r="G2238" s="78" t="s">
        <v>2869</v>
      </c>
      <c r="H2238" s="78" t="s">
        <v>468</v>
      </c>
      <c r="I2238" s="76" t="s">
        <v>807</v>
      </c>
      <c r="J2238" s="76" t="s">
        <v>4593</v>
      </c>
      <c r="K2238" s="78" t="s">
        <v>2175</v>
      </c>
      <c r="L2238" s="7" t="str">
        <f>IF(BudgetsQTable[[#This Row],[pi_last_name]]=" ","",HYPERLINK("https://www.ejacket.nsf.gov/ej/showProposal.do?Continue=Y&amp;ID="&amp;BudgetsQTable[[#This Row],[prop_id]],BudgetsQTable[[#This Row],[prop_id]]))</f>
        <v>1763870</v>
      </c>
      <c r="M2238" s="78" t="s">
        <v>2176</v>
      </c>
      <c r="N2238" s="7" t="str">
        <f>IF(BudgetsQTable[[#This Row],[pi_last_name]]=" ","",HYPERLINK("mailto:"&amp;BudgetsQTable[[#This Row],[pi_email]]&amp;"&amp;subject=Your NSF Proposal:  "&amp;BudgetsQTable[[#This Row],[prop_id]],BudgetsQTable[[#This Row],[pi_email]]))</f>
        <v>ratti@mit.edu</v>
      </c>
      <c r="O2238" s="78" t="s">
        <v>586</v>
      </c>
      <c r="P2238" s="78"/>
      <c r="Q2238" s="78"/>
      <c r="R2238" s="79"/>
      <c r="S2238" s="79"/>
      <c r="T2238" s="79"/>
      <c r="U2238" s="80"/>
      <c r="V2238" s="78">
        <v>0</v>
      </c>
      <c r="W2238" s="78"/>
      <c r="X2238" s="11" t="str">
        <f ca="1">IF(ISBLANK(BudgetsQTable[[#This Row],[budg_seq_yr]]),"FY"&amp;fiscalyear,"FY"&amp;fiscalyear-1+BudgetsQTable[[#This Row],[budg_seq_yr]])</f>
        <v>FY18</v>
      </c>
      <c r="Y2238" s="79">
        <v>2301632</v>
      </c>
      <c r="Z2238" s="78" t="s">
        <v>2869</v>
      </c>
      <c r="AA2238" s="78" t="s">
        <v>468</v>
      </c>
      <c r="AB2238" s="76" t="s">
        <v>2821</v>
      </c>
      <c r="AC2238" s="78" t="s">
        <v>468</v>
      </c>
    </row>
    <row r="2239" spans="1:29" x14ac:dyDescent="0.35">
      <c r="A2239" s="10" t="s">
        <v>2175</v>
      </c>
      <c r="B2239" s="76" t="s">
        <v>2824</v>
      </c>
      <c r="C2239" s="76">
        <f>C2238+(BudgetsQTable[[#This Row],[lead]]&lt;&gt;K2238)</f>
        <v>275</v>
      </c>
      <c r="D2239" s="76">
        <f>D2238*(BudgetsQTable[[#This Row],[lead]]=K2238)+(BudgetsQTable[[#This Row],[prop_id]]&lt;&gt;A2238)</f>
        <v>1</v>
      </c>
      <c r="E2239" s="77">
        <v>43005.647916666669</v>
      </c>
      <c r="F2239" s="78" t="s">
        <v>2868</v>
      </c>
      <c r="G2239" s="78" t="s">
        <v>2869</v>
      </c>
      <c r="H2239" s="78" t="s">
        <v>468</v>
      </c>
      <c r="I2239" s="76" t="s">
        <v>807</v>
      </c>
      <c r="J2239" s="76" t="s">
        <v>753</v>
      </c>
      <c r="K2239" s="78" t="s">
        <v>2175</v>
      </c>
      <c r="L2239" s="7" t="str">
        <f>IF(BudgetsQTable[[#This Row],[pi_last_name]]=" ","",HYPERLINK("https://www.ejacket.nsf.gov/ej/showProposal.do?Continue=Y&amp;ID="&amp;BudgetsQTable[[#This Row],[prop_id]],BudgetsQTable[[#This Row],[prop_id]]))</f>
        <v/>
      </c>
      <c r="M2239" s="78" t="s">
        <v>753</v>
      </c>
      <c r="N2239" s="7" t="str">
        <f>IF(BudgetsQTable[[#This Row],[pi_last_name]]=" ","",HYPERLINK("mailto:"&amp;BudgetsQTable[[#This Row],[pi_email]]&amp;"&amp;subject=Your NSF Proposal:  "&amp;BudgetsQTable[[#This Row],[prop_id]],BudgetsQTable[[#This Row],[pi_email]]))</f>
        <v/>
      </c>
      <c r="O2239" s="78" t="s">
        <v>753</v>
      </c>
      <c r="P2239" s="78">
        <v>3</v>
      </c>
      <c r="Q2239" s="78">
        <v>2</v>
      </c>
      <c r="R2239" s="79">
        <v>66250</v>
      </c>
      <c r="S2239" s="79">
        <v>0</v>
      </c>
      <c r="T2239" s="79">
        <v>0</v>
      </c>
      <c r="U2239" s="80">
        <v>433152</v>
      </c>
      <c r="V2239" s="78">
        <v>0</v>
      </c>
      <c r="W2239" s="78">
        <v>1</v>
      </c>
      <c r="X2239" s="11" t="str">
        <f ca="1">IF(ISBLANK(BudgetsQTable[[#This Row],[budg_seq_yr]]),"FY"&amp;fiscalyear,"FY"&amp;fiscalyear-1+BudgetsQTable[[#This Row],[budg_seq_yr]])</f>
        <v>FY18</v>
      </c>
      <c r="Y2239" s="79">
        <v>433152</v>
      </c>
      <c r="Z2239" s="78" t="s">
        <v>2869</v>
      </c>
      <c r="AA2239" s="78" t="s">
        <v>468</v>
      </c>
      <c r="AB2239" s="76" t="s">
        <v>2821</v>
      </c>
      <c r="AC2239" s="78" t="s">
        <v>468</v>
      </c>
    </row>
    <row r="2240" spans="1:29" x14ac:dyDescent="0.35">
      <c r="A2240" s="10" t="s">
        <v>2175</v>
      </c>
      <c r="B2240" s="76" t="s">
        <v>2824</v>
      </c>
      <c r="C2240" s="76">
        <f>C2239+(BudgetsQTable[[#This Row],[lead]]&lt;&gt;K2239)</f>
        <v>275</v>
      </c>
      <c r="D2240" s="76">
        <f>D2239*(BudgetsQTable[[#This Row],[lead]]=K2239)+(BudgetsQTable[[#This Row],[prop_id]]&lt;&gt;A2239)</f>
        <v>1</v>
      </c>
      <c r="E2240" s="77">
        <v>43005.647916666669</v>
      </c>
      <c r="F2240" s="78" t="s">
        <v>2868</v>
      </c>
      <c r="G2240" s="78" t="s">
        <v>2869</v>
      </c>
      <c r="H2240" s="78" t="s">
        <v>468</v>
      </c>
      <c r="I2240" s="76" t="s">
        <v>807</v>
      </c>
      <c r="J2240" s="76" t="s">
        <v>753</v>
      </c>
      <c r="K2240" s="78" t="s">
        <v>2175</v>
      </c>
      <c r="L2240" s="7" t="str">
        <f>IF(BudgetsQTable[[#This Row],[pi_last_name]]=" ","",HYPERLINK("https://www.ejacket.nsf.gov/ej/showProposal.do?Continue=Y&amp;ID="&amp;BudgetsQTable[[#This Row],[prop_id]],BudgetsQTable[[#This Row],[prop_id]]))</f>
        <v/>
      </c>
      <c r="M2240" s="78" t="s">
        <v>753</v>
      </c>
      <c r="N2240" s="7" t="str">
        <f>IF(BudgetsQTable[[#This Row],[pi_last_name]]=" ","",HYPERLINK("mailto:"&amp;BudgetsQTable[[#This Row],[pi_email]]&amp;"&amp;subject=Your NSF Proposal:  "&amp;BudgetsQTable[[#This Row],[prop_id]],BudgetsQTable[[#This Row],[pi_email]]))</f>
        <v/>
      </c>
      <c r="O2240" s="78" t="s">
        <v>753</v>
      </c>
      <c r="P2240" s="78">
        <v>3</v>
      </c>
      <c r="Q2240" s="78">
        <v>2</v>
      </c>
      <c r="R2240" s="79">
        <v>68237</v>
      </c>
      <c r="S2240" s="79">
        <v>0</v>
      </c>
      <c r="T2240" s="79">
        <v>0</v>
      </c>
      <c r="U2240" s="80">
        <v>446287</v>
      </c>
      <c r="V2240" s="78">
        <v>0</v>
      </c>
      <c r="W2240" s="78">
        <v>2</v>
      </c>
      <c r="X2240" s="11" t="str">
        <f ca="1">IF(ISBLANK(BudgetsQTable[[#This Row],[budg_seq_yr]]),"FY"&amp;fiscalyear,"FY"&amp;fiscalyear-1+BudgetsQTable[[#This Row],[budg_seq_yr]])</f>
        <v>FY19</v>
      </c>
      <c r="Y2240" s="79">
        <v>446287</v>
      </c>
      <c r="Z2240" s="78" t="s">
        <v>2869</v>
      </c>
      <c r="AA2240" s="78" t="s">
        <v>468</v>
      </c>
      <c r="AB2240" s="76" t="s">
        <v>2821</v>
      </c>
      <c r="AC2240" s="78" t="s">
        <v>468</v>
      </c>
    </row>
    <row r="2241" spans="1:29" x14ac:dyDescent="0.35">
      <c r="A2241" s="10" t="s">
        <v>2175</v>
      </c>
      <c r="B2241" s="76" t="s">
        <v>2824</v>
      </c>
      <c r="C2241" s="76">
        <f>C2240+(BudgetsQTable[[#This Row],[lead]]&lt;&gt;K2240)</f>
        <v>275</v>
      </c>
      <c r="D2241" s="76">
        <f>D2240*(BudgetsQTable[[#This Row],[lead]]=K2240)+(BudgetsQTable[[#This Row],[prop_id]]&lt;&gt;A2240)</f>
        <v>1</v>
      </c>
      <c r="E2241" s="77">
        <v>43005.647916666669</v>
      </c>
      <c r="F2241" s="78" t="s">
        <v>2868</v>
      </c>
      <c r="G2241" s="78" t="s">
        <v>2869</v>
      </c>
      <c r="H2241" s="78" t="s">
        <v>468</v>
      </c>
      <c r="I2241" s="76" t="s">
        <v>807</v>
      </c>
      <c r="J2241" s="76" t="s">
        <v>753</v>
      </c>
      <c r="K2241" s="78" t="s">
        <v>2175</v>
      </c>
      <c r="L2241" s="7" t="str">
        <f>IF(BudgetsQTable[[#This Row],[pi_last_name]]=" ","",HYPERLINK("https://www.ejacket.nsf.gov/ej/showProposal.do?Continue=Y&amp;ID="&amp;BudgetsQTable[[#This Row],[prop_id]],BudgetsQTable[[#This Row],[prop_id]]))</f>
        <v/>
      </c>
      <c r="M2241" s="78" t="s">
        <v>753</v>
      </c>
      <c r="N2241" s="7" t="str">
        <f>IF(BudgetsQTable[[#This Row],[pi_last_name]]=" ","",HYPERLINK("mailto:"&amp;BudgetsQTable[[#This Row],[pi_email]]&amp;"&amp;subject=Your NSF Proposal:  "&amp;BudgetsQTable[[#This Row],[prop_id]],BudgetsQTable[[#This Row],[pi_email]]))</f>
        <v/>
      </c>
      <c r="O2241" s="78" t="s">
        <v>753</v>
      </c>
      <c r="P2241" s="78">
        <v>3</v>
      </c>
      <c r="Q2241" s="78">
        <v>2</v>
      </c>
      <c r="R2241" s="79">
        <v>70285</v>
      </c>
      <c r="S2241" s="79">
        <v>0</v>
      </c>
      <c r="T2241" s="79">
        <v>0</v>
      </c>
      <c r="U2241" s="80">
        <v>459868</v>
      </c>
      <c r="V2241" s="78">
        <v>0</v>
      </c>
      <c r="W2241" s="78">
        <v>3</v>
      </c>
      <c r="X2241" s="11" t="str">
        <f ca="1">IF(ISBLANK(BudgetsQTable[[#This Row],[budg_seq_yr]]),"FY"&amp;fiscalyear,"FY"&amp;fiscalyear-1+BudgetsQTable[[#This Row],[budg_seq_yr]])</f>
        <v>FY20</v>
      </c>
      <c r="Y2241" s="79">
        <v>459868</v>
      </c>
      <c r="Z2241" s="78" t="s">
        <v>2869</v>
      </c>
      <c r="AA2241" s="78" t="s">
        <v>468</v>
      </c>
      <c r="AB2241" s="76" t="s">
        <v>2821</v>
      </c>
      <c r="AC2241" s="78" t="s">
        <v>468</v>
      </c>
    </row>
    <row r="2242" spans="1:29" x14ac:dyDescent="0.35">
      <c r="A2242" s="10" t="s">
        <v>2175</v>
      </c>
      <c r="B2242" s="76" t="s">
        <v>2824</v>
      </c>
      <c r="C2242" s="76">
        <f>C2241+(BudgetsQTable[[#This Row],[lead]]&lt;&gt;K2241)</f>
        <v>275</v>
      </c>
      <c r="D2242" s="76">
        <f>D2241*(BudgetsQTable[[#This Row],[lead]]=K2241)+(BudgetsQTable[[#This Row],[prop_id]]&lt;&gt;A2241)</f>
        <v>1</v>
      </c>
      <c r="E2242" s="77">
        <v>43005.647916666669</v>
      </c>
      <c r="F2242" s="78" t="s">
        <v>2868</v>
      </c>
      <c r="G2242" s="78" t="s">
        <v>2869</v>
      </c>
      <c r="H2242" s="78" t="s">
        <v>468</v>
      </c>
      <c r="I2242" s="76" t="s">
        <v>807</v>
      </c>
      <c r="J2242" s="76" t="s">
        <v>753</v>
      </c>
      <c r="K2242" s="78" t="s">
        <v>2175</v>
      </c>
      <c r="L2242" s="7" t="str">
        <f>IF(BudgetsQTable[[#This Row],[pi_last_name]]=" ","",HYPERLINK("https://www.ejacket.nsf.gov/ej/showProposal.do?Continue=Y&amp;ID="&amp;BudgetsQTable[[#This Row],[prop_id]],BudgetsQTable[[#This Row],[prop_id]]))</f>
        <v/>
      </c>
      <c r="M2242" s="78" t="s">
        <v>753</v>
      </c>
      <c r="N2242" s="7" t="str">
        <f>IF(BudgetsQTable[[#This Row],[pi_last_name]]=" ","",HYPERLINK("mailto:"&amp;BudgetsQTable[[#This Row],[pi_email]]&amp;"&amp;subject=Your NSF Proposal:  "&amp;BudgetsQTable[[#This Row],[prop_id]],BudgetsQTable[[#This Row],[pi_email]]))</f>
        <v/>
      </c>
      <c r="O2242" s="78" t="s">
        <v>753</v>
      </c>
      <c r="P2242" s="78">
        <v>3</v>
      </c>
      <c r="Q2242" s="78">
        <v>2</v>
      </c>
      <c r="R2242" s="79">
        <v>72392</v>
      </c>
      <c r="S2242" s="79">
        <v>0</v>
      </c>
      <c r="T2242" s="79">
        <v>0</v>
      </c>
      <c r="U2242" s="80">
        <v>473905</v>
      </c>
      <c r="V2242" s="78">
        <v>0</v>
      </c>
      <c r="W2242" s="78">
        <v>4</v>
      </c>
      <c r="X2242" s="11" t="str">
        <f ca="1">IF(ISBLANK(BudgetsQTable[[#This Row],[budg_seq_yr]]),"FY"&amp;fiscalyear,"FY"&amp;fiscalyear-1+BudgetsQTable[[#This Row],[budg_seq_yr]])</f>
        <v>FY21</v>
      </c>
      <c r="Y2242" s="79">
        <v>473905</v>
      </c>
      <c r="Z2242" s="78" t="s">
        <v>2869</v>
      </c>
      <c r="AA2242" s="78" t="s">
        <v>468</v>
      </c>
      <c r="AB2242" s="76" t="s">
        <v>2821</v>
      </c>
      <c r="AC2242" s="78" t="s">
        <v>468</v>
      </c>
    </row>
    <row r="2243" spans="1:29" x14ac:dyDescent="0.35">
      <c r="A2243" s="10" t="s">
        <v>2175</v>
      </c>
      <c r="B2243" s="76" t="s">
        <v>2824</v>
      </c>
      <c r="C2243" s="76">
        <f>C2242+(BudgetsQTable[[#This Row],[lead]]&lt;&gt;K2242)</f>
        <v>275</v>
      </c>
      <c r="D2243" s="76">
        <f>D2242*(BudgetsQTable[[#This Row],[lead]]=K2242)+(BudgetsQTable[[#This Row],[prop_id]]&lt;&gt;A2242)</f>
        <v>1</v>
      </c>
      <c r="E2243" s="77">
        <v>43005.647916666669</v>
      </c>
      <c r="F2243" s="78" t="s">
        <v>2868</v>
      </c>
      <c r="G2243" s="78" t="s">
        <v>2869</v>
      </c>
      <c r="H2243" s="78" t="s">
        <v>468</v>
      </c>
      <c r="I2243" s="76" t="s">
        <v>807</v>
      </c>
      <c r="J2243" s="76" t="s">
        <v>753</v>
      </c>
      <c r="K2243" s="78" t="s">
        <v>2175</v>
      </c>
      <c r="L2243" s="7" t="str">
        <f>IF(BudgetsQTable[[#This Row],[pi_last_name]]=" ","",HYPERLINK("https://www.ejacket.nsf.gov/ej/showProposal.do?Continue=Y&amp;ID="&amp;BudgetsQTable[[#This Row],[prop_id]],BudgetsQTable[[#This Row],[prop_id]]))</f>
        <v/>
      </c>
      <c r="M2243" s="78" t="s">
        <v>753</v>
      </c>
      <c r="N2243" s="7" t="str">
        <f>IF(BudgetsQTable[[#This Row],[pi_last_name]]=" ","",HYPERLINK("mailto:"&amp;BudgetsQTable[[#This Row],[pi_email]]&amp;"&amp;subject=Your NSF Proposal:  "&amp;BudgetsQTable[[#This Row],[prop_id]],BudgetsQTable[[#This Row],[pi_email]]))</f>
        <v/>
      </c>
      <c r="O2243" s="78" t="s">
        <v>753</v>
      </c>
      <c r="P2243" s="78">
        <v>3</v>
      </c>
      <c r="Q2243" s="78">
        <v>2</v>
      </c>
      <c r="R2243" s="79">
        <v>74564</v>
      </c>
      <c r="S2243" s="79">
        <v>0</v>
      </c>
      <c r="T2243" s="79">
        <v>0</v>
      </c>
      <c r="U2243" s="80">
        <v>488420</v>
      </c>
      <c r="V2243" s="78">
        <v>0</v>
      </c>
      <c r="W2243" s="78">
        <v>5</v>
      </c>
      <c r="X2243" s="11" t="str">
        <f ca="1">IF(ISBLANK(BudgetsQTable[[#This Row],[budg_seq_yr]]),"FY"&amp;fiscalyear,"FY"&amp;fiscalyear-1+BudgetsQTable[[#This Row],[budg_seq_yr]])</f>
        <v>FY22</v>
      </c>
      <c r="Y2243" s="79">
        <v>488420</v>
      </c>
      <c r="Z2243" s="78" t="s">
        <v>2869</v>
      </c>
      <c r="AA2243" s="78" t="s">
        <v>468</v>
      </c>
      <c r="AB2243" s="76" t="s">
        <v>2821</v>
      </c>
      <c r="AC2243" s="78" t="s">
        <v>468</v>
      </c>
    </row>
    <row r="2244" spans="1:29" x14ac:dyDescent="0.35">
      <c r="A2244" s="10" t="s">
        <v>4594</v>
      </c>
      <c r="B2244" s="76" t="s">
        <v>2834</v>
      </c>
      <c r="C2244" s="76">
        <f>C2243+(BudgetsQTable[[#This Row],[lead]]&lt;&gt;K2243)</f>
        <v>275</v>
      </c>
      <c r="D2244" s="76">
        <f>D2243*(BudgetsQTable[[#This Row],[lead]]=K2243)+(BudgetsQTable[[#This Row],[prop_id]]&lt;&gt;A2243)</f>
        <v>2</v>
      </c>
      <c r="E2244" s="77">
        <v>43005.586805555555</v>
      </c>
      <c r="F2244" s="78" t="s">
        <v>2868</v>
      </c>
      <c r="G2244" s="78" t="s">
        <v>2869</v>
      </c>
      <c r="H2244" s="78" t="s">
        <v>468</v>
      </c>
      <c r="I2244" s="76" t="s">
        <v>807</v>
      </c>
      <c r="J2244" s="76" t="s">
        <v>4597</v>
      </c>
      <c r="K2244" s="78" t="s">
        <v>2175</v>
      </c>
      <c r="L2244" s="7" t="str">
        <f>IF(BudgetsQTable[[#This Row],[pi_last_name]]=" ","",HYPERLINK("https://www.ejacket.nsf.gov/ej/showProposal.do?Continue=Y&amp;ID="&amp;BudgetsQTable[[#This Row],[prop_id]],BudgetsQTable[[#This Row],[prop_id]]))</f>
        <v>1763730</v>
      </c>
      <c r="M2244" s="78" t="s">
        <v>4595</v>
      </c>
      <c r="N2244" s="7" t="str">
        <f>IF(BudgetsQTable[[#This Row],[pi_last_name]]=" ","",HYPERLINK("mailto:"&amp;BudgetsQTable[[#This Row],[pi_email]]&amp;"&amp;subject=Your NSF Proposal:  "&amp;BudgetsQTable[[#This Row],[prop_id]],BudgetsQTable[[#This Row],[pi_email]]))</f>
        <v>shs7@cornell.edu</v>
      </c>
      <c r="O2244" s="78" t="s">
        <v>553</v>
      </c>
      <c r="P2244" s="78"/>
      <c r="Q2244" s="78"/>
      <c r="R2244" s="79"/>
      <c r="S2244" s="79"/>
      <c r="T2244" s="79"/>
      <c r="U2244" s="80"/>
      <c r="V2244" s="78">
        <v>0</v>
      </c>
      <c r="W2244" s="78"/>
      <c r="X2244" s="11" t="str">
        <f ca="1">IF(ISBLANK(BudgetsQTable[[#This Row],[budg_seq_yr]]),"FY"&amp;fiscalyear,"FY"&amp;fiscalyear-1+BudgetsQTable[[#This Row],[budg_seq_yr]])</f>
        <v>FY18</v>
      </c>
      <c r="Y2244" s="79">
        <v>698164</v>
      </c>
      <c r="Z2244" s="78" t="s">
        <v>2869</v>
      </c>
      <c r="AA2244" s="78" t="s">
        <v>468</v>
      </c>
      <c r="AB2244" s="76" t="s">
        <v>2821</v>
      </c>
      <c r="AC2244" s="78" t="s">
        <v>468</v>
      </c>
    </row>
    <row r="2245" spans="1:29" x14ac:dyDescent="0.35">
      <c r="A2245" s="10" t="s">
        <v>4594</v>
      </c>
      <c r="B2245" s="76" t="s">
        <v>2834</v>
      </c>
      <c r="C2245" s="76">
        <f>C2244+(BudgetsQTable[[#This Row],[lead]]&lt;&gt;K2244)</f>
        <v>275</v>
      </c>
      <c r="D2245" s="76">
        <f>D2244*(BudgetsQTable[[#This Row],[lead]]=K2244)+(BudgetsQTable[[#This Row],[prop_id]]&lt;&gt;A2244)</f>
        <v>2</v>
      </c>
      <c r="E2245" s="77">
        <v>43005.586805555555</v>
      </c>
      <c r="F2245" s="78" t="s">
        <v>2868</v>
      </c>
      <c r="G2245" s="78" t="s">
        <v>2869</v>
      </c>
      <c r="H2245" s="78" t="s">
        <v>468</v>
      </c>
      <c r="I2245" s="76" t="s">
        <v>807</v>
      </c>
      <c r="J2245" s="76" t="s">
        <v>753</v>
      </c>
      <c r="K2245" s="78" t="s">
        <v>2175</v>
      </c>
      <c r="L2245" s="7" t="str">
        <f>IF(BudgetsQTable[[#This Row],[pi_last_name]]=" ","",HYPERLINK("https://www.ejacket.nsf.gov/ej/showProposal.do?Continue=Y&amp;ID="&amp;BudgetsQTable[[#This Row],[prop_id]],BudgetsQTable[[#This Row],[prop_id]]))</f>
        <v/>
      </c>
      <c r="M2245" s="78" t="s">
        <v>753</v>
      </c>
      <c r="N2245" s="7" t="str">
        <f>IF(BudgetsQTable[[#This Row],[pi_last_name]]=" ","",HYPERLINK("mailto:"&amp;BudgetsQTable[[#This Row],[pi_email]]&amp;"&amp;subject=Your NSF Proposal:  "&amp;BudgetsQTable[[#This Row],[prop_id]],BudgetsQTable[[#This Row],[pi_email]]))</f>
        <v/>
      </c>
      <c r="O2245" s="78" t="s">
        <v>753</v>
      </c>
      <c r="P2245" s="78">
        <v>1</v>
      </c>
      <c r="Q2245" s="78">
        <v>1</v>
      </c>
      <c r="R2245" s="79">
        <v>0</v>
      </c>
      <c r="S2245" s="79">
        <v>0</v>
      </c>
      <c r="T2245" s="79">
        <v>0</v>
      </c>
      <c r="U2245" s="80">
        <v>130242</v>
      </c>
      <c r="V2245" s="78">
        <v>0</v>
      </c>
      <c r="W2245" s="78">
        <v>1</v>
      </c>
      <c r="X2245" s="11" t="str">
        <f ca="1">IF(ISBLANK(BudgetsQTable[[#This Row],[budg_seq_yr]]),"FY"&amp;fiscalyear,"FY"&amp;fiscalyear-1+BudgetsQTable[[#This Row],[budg_seq_yr]])</f>
        <v>FY18</v>
      </c>
      <c r="Y2245" s="79">
        <v>130242</v>
      </c>
      <c r="Z2245" s="78" t="s">
        <v>2869</v>
      </c>
      <c r="AA2245" s="78" t="s">
        <v>468</v>
      </c>
      <c r="AB2245" s="76" t="s">
        <v>2821</v>
      </c>
      <c r="AC2245" s="78" t="s">
        <v>468</v>
      </c>
    </row>
    <row r="2246" spans="1:29" x14ac:dyDescent="0.35">
      <c r="A2246" s="10" t="s">
        <v>4594</v>
      </c>
      <c r="B2246" s="76" t="s">
        <v>2834</v>
      </c>
      <c r="C2246" s="76">
        <f>C2245+(BudgetsQTable[[#This Row],[lead]]&lt;&gt;K2245)</f>
        <v>275</v>
      </c>
      <c r="D2246" s="76">
        <f>D2245*(BudgetsQTable[[#This Row],[lead]]=K2245)+(BudgetsQTable[[#This Row],[prop_id]]&lt;&gt;A2245)</f>
        <v>2</v>
      </c>
      <c r="E2246" s="77">
        <v>43005.586805555555</v>
      </c>
      <c r="F2246" s="78" t="s">
        <v>2868</v>
      </c>
      <c r="G2246" s="78" t="s">
        <v>2869</v>
      </c>
      <c r="H2246" s="78" t="s">
        <v>468</v>
      </c>
      <c r="I2246" s="76" t="s">
        <v>807</v>
      </c>
      <c r="J2246" s="76" t="s">
        <v>753</v>
      </c>
      <c r="K2246" s="78" t="s">
        <v>2175</v>
      </c>
      <c r="L2246" s="7" t="str">
        <f>IF(BudgetsQTable[[#This Row],[pi_last_name]]=" ","",HYPERLINK("https://www.ejacket.nsf.gov/ej/showProposal.do?Continue=Y&amp;ID="&amp;BudgetsQTable[[#This Row],[prop_id]],BudgetsQTable[[#This Row],[prop_id]]))</f>
        <v/>
      </c>
      <c r="M2246" s="78" t="s">
        <v>753</v>
      </c>
      <c r="N2246" s="7" t="str">
        <f>IF(BudgetsQTable[[#This Row],[pi_last_name]]=" ","",HYPERLINK("mailto:"&amp;BudgetsQTable[[#This Row],[pi_email]]&amp;"&amp;subject=Your NSF Proposal:  "&amp;BudgetsQTable[[#This Row],[prop_id]],BudgetsQTable[[#This Row],[pi_email]]))</f>
        <v/>
      </c>
      <c r="O2246" s="78" t="s">
        <v>753</v>
      </c>
      <c r="P2246" s="78">
        <v>1</v>
      </c>
      <c r="Q2246" s="78">
        <v>1</v>
      </c>
      <c r="R2246" s="79">
        <v>0</v>
      </c>
      <c r="S2246" s="79">
        <v>0</v>
      </c>
      <c r="T2246" s="79">
        <v>0</v>
      </c>
      <c r="U2246" s="80">
        <v>134677</v>
      </c>
      <c r="V2246" s="78">
        <v>0</v>
      </c>
      <c r="W2246" s="78">
        <v>2</v>
      </c>
      <c r="X2246" s="11" t="str">
        <f ca="1">IF(ISBLANK(BudgetsQTable[[#This Row],[budg_seq_yr]]),"FY"&amp;fiscalyear,"FY"&amp;fiscalyear-1+BudgetsQTable[[#This Row],[budg_seq_yr]])</f>
        <v>FY19</v>
      </c>
      <c r="Y2246" s="79">
        <v>134677</v>
      </c>
      <c r="Z2246" s="78" t="s">
        <v>2869</v>
      </c>
      <c r="AA2246" s="78" t="s">
        <v>468</v>
      </c>
      <c r="AB2246" s="76" t="s">
        <v>2821</v>
      </c>
      <c r="AC2246" s="78" t="s">
        <v>468</v>
      </c>
    </row>
    <row r="2247" spans="1:29" x14ac:dyDescent="0.35">
      <c r="A2247" s="10" t="s">
        <v>4594</v>
      </c>
      <c r="B2247" s="76" t="s">
        <v>2834</v>
      </c>
      <c r="C2247" s="76">
        <f>C2246+(BudgetsQTable[[#This Row],[lead]]&lt;&gt;K2246)</f>
        <v>275</v>
      </c>
      <c r="D2247" s="76">
        <f>D2246*(BudgetsQTable[[#This Row],[lead]]=K2246)+(BudgetsQTable[[#This Row],[prop_id]]&lt;&gt;A2246)</f>
        <v>2</v>
      </c>
      <c r="E2247" s="77">
        <v>43005.586805555555</v>
      </c>
      <c r="F2247" s="78" t="s">
        <v>2868</v>
      </c>
      <c r="G2247" s="78" t="s">
        <v>2869</v>
      </c>
      <c r="H2247" s="78" t="s">
        <v>468</v>
      </c>
      <c r="I2247" s="76" t="s">
        <v>807</v>
      </c>
      <c r="J2247" s="76" t="s">
        <v>753</v>
      </c>
      <c r="K2247" s="78" t="s">
        <v>2175</v>
      </c>
      <c r="L2247" s="7" t="str">
        <f>IF(BudgetsQTable[[#This Row],[pi_last_name]]=" ","",HYPERLINK("https://www.ejacket.nsf.gov/ej/showProposal.do?Continue=Y&amp;ID="&amp;BudgetsQTable[[#This Row],[prop_id]],BudgetsQTable[[#This Row],[prop_id]]))</f>
        <v/>
      </c>
      <c r="M2247" s="78" t="s">
        <v>753</v>
      </c>
      <c r="N2247" s="7" t="str">
        <f>IF(BudgetsQTable[[#This Row],[pi_last_name]]=" ","",HYPERLINK("mailto:"&amp;BudgetsQTable[[#This Row],[pi_email]]&amp;"&amp;subject=Your NSF Proposal:  "&amp;BudgetsQTable[[#This Row],[prop_id]],BudgetsQTable[[#This Row],[pi_email]]))</f>
        <v/>
      </c>
      <c r="O2247" s="78" t="s">
        <v>753</v>
      </c>
      <c r="P2247" s="78">
        <v>1</v>
      </c>
      <c r="Q2247" s="78">
        <v>1</v>
      </c>
      <c r="R2247" s="79">
        <v>0</v>
      </c>
      <c r="S2247" s="79">
        <v>0</v>
      </c>
      <c r="T2247" s="79">
        <v>0</v>
      </c>
      <c r="U2247" s="80">
        <v>139362</v>
      </c>
      <c r="V2247" s="78">
        <v>0</v>
      </c>
      <c r="W2247" s="78">
        <v>3</v>
      </c>
      <c r="X2247" s="11" t="str">
        <f ca="1">IF(ISBLANK(BudgetsQTable[[#This Row],[budg_seq_yr]]),"FY"&amp;fiscalyear,"FY"&amp;fiscalyear-1+BudgetsQTable[[#This Row],[budg_seq_yr]])</f>
        <v>FY20</v>
      </c>
      <c r="Y2247" s="79">
        <v>139362</v>
      </c>
      <c r="Z2247" s="78" t="s">
        <v>2869</v>
      </c>
      <c r="AA2247" s="78" t="s">
        <v>468</v>
      </c>
      <c r="AB2247" s="76" t="s">
        <v>2821</v>
      </c>
      <c r="AC2247" s="78" t="s">
        <v>468</v>
      </c>
    </row>
    <row r="2248" spans="1:29" x14ac:dyDescent="0.35">
      <c r="A2248" s="10" t="s">
        <v>4594</v>
      </c>
      <c r="B2248" s="76" t="s">
        <v>2834</v>
      </c>
      <c r="C2248" s="76">
        <f>C2247+(BudgetsQTable[[#This Row],[lead]]&lt;&gt;K2247)</f>
        <v>275</v>
      </c>
      <c r="D2248" s="76">
        <f>D2247*(BudgetsQTable[[#This Row],[lead]]=K2247)+(BudgetsQTable[[#This Row],[prop_id]]&lt;&gt;A2247)</f>
        <v>2</v>
      </c>
      <c r="E2248" s="77">
        <v>43005.586805555555</v>
      </c>
      <c r="F2248" s="78" t="s">
        <v>2868</v>
      </c>
      <c r="G2248" s="78" t="s">
        <v>2869</v>
      </c>
      <c r="H2248" s="78" t="s">
        <v>468</v>
      </c>
      <c r="I2248" s="76" t="s">
        <v>807</v>
      </c>
      <c r="J2248" s="76" t="s">
        <v>753</v>
      </c>
      <c r="K2248" s="78" t="s">
        <v>2175</v>
      </c>
      <c r="L2248" s="7" t="str">
        <f>IF(BudgetsQTable[[#This Row],[pi_last_name]]=" ","",HYPERLINK("https://www.ejacket.nsf.gov/ej/showProposal.do?Continue=Y&amp;ID="&amp;BudgetsQTable[[#This Row],[prop_id]],BudgetsQTable[[#This Row],[prop_id]]))</f>
        <v/>
      </c>
      <c r="M2248" s="78" t="s">
        <v>753</v>
      </c>
      <c r="N2248" s="7" t="str">
        <f>IF(BudgetsQTable[[#This Row],[pi_last_name]]=" ","",HYPERLINK("mailto:"&amp;BudgetsQTable[[#This Row],[pi_email]]&amp;"&amp;subject=Your NSF Proposal:  "&amp;BudgetsQTable[[#This Row],[prop_id]],BudgetsQTable[[#This Row],[pi_email]]))</f>
        <v/>
      </c>
      <c r="O2248" s="78" t="s">
        <v>753</v>
      </c>
      <c r="P2248" s="78">
        <v>1</v>
      </c>
      <c r="Q2248" s="78">
        <v>1</v>
      </c>
      <c r="R2248" s="79">
        <v>0</v>
      </c>
      <c r="S2248" s="79">
        <v>0</v>
      </c>
      <c r="T2248" s="79">
        <v>0</v>
      </c>
      <c r="U2248" s="80">
        <v>144318</v>
      </c>
      <c r="V2248" s="78">
        <v>0</v>
      </c>
      <c r="W2248" s="78">
        <v>4</v>
      </c>
      <c r="X2248" s="11" t="str">
        <f ca="1">IF(ISBLANK(BudgetsQTable[[#This Row],[budg_seq_yr]]),"FY"&amp;fiscalyear,"FY"&amp;fiscalyear-1+BudgetsQTable[[#This Row],[budg_seq_yr]])</f>
        <v>FY21</v>
      </c>
      <c r="Y2248" s="79">
        <v>144318</v>
      </c>
      <c r="Z2248" s="78" t="s">
        <v>2869</v>
      </c>
      <c r="AA2248" s="78" t="s">
        <v>468</v>
      </c>
      <c r="AB2248" s="76" t="s">
        <v>2821</v>
      </c>
      <c r="AC2248" s="78" t="s">
        <v>468</v>
      </c>
    </row>
    <row r="2249" spans="1:29" x14ac:dyDescent="0.35">
      <c r="A2249" s="10" t="s">
        <v>4594</v>
      </c>
      <c r="B2249" s="76" t="s">
        <v>2834</v>
      </c>
      <c r="C2249" s="76">
        <f>C2248+(BudgetsQTable[[#This Row],[lead]]&lt;&gt;K2248)</f>
        <v>275</v>
      </c>
      <c r="D2249" s="76">
        <f>D2248*(BudgetsQTable[[#This Row],[lead]]=K2248)+(BudgetsQTable[[#This Row],[prop_id]]&lt;&gt;A2248)</f>
        <v>2</v>
      </c>
      <c r="E2249" s="77">
        <v>43005.586805555555</v>
      </c>
      <c r="F2249" s="78" t="s">
        <v>2868</v>
      </c>
      <c r="G2249" s="78" t="s">
        <v>2869</v>
      </c>
      <c r="H2249" s="78" t="s">
        <v>468</v>
      </c>
      <c r="I2249" s="76" t="s">
        <v>807</v>
      </c>
      <c r="J2249" s="76" t="s">
        <v>753</v>
      </c>
      <c r="K2249" s="78" t="s">
        <v>2175</v>
      </c>
      <c r="L2249" s="7" t="str">
        <f>IF(BudgetsQTable[[#This Row],[pi_last_name]]=" ","",HYPERLINK("https://www.ejacket.nsf.gov/ej/showProposal.do?Continue=Y&amp;ID="&amp;BudgetsQTable[[#This Row],[prop_id]],BudgetsQTable[[#This Row],[prop_id]]))</f>
        <v/>
      </c>
      <c r="M2249" s="78" t="s">
        <v>753</v>
      </c>
      <c r="N2249" s="7" t="str">
        <f>IF(BudgetsQTable[[#This Row],[pi_last_name]]=" ","",HYPERLINK("mailto:"&amp;BudgetsQTable[[#This Row],[pi_email]]&amp;"&amp;subject=Your NSF Proposal:  "&amp;BudgetsQTable[[#This Row],[prop_id]],BudgetsQTable[[#This Row],[pi_email]]))</f>
        <v/>
      </c>
      <c r="O2249" s="78" t="s">
        <v>753</v>
      </c>
      <c r="P2249" s="78">
        <v>1</v>
      </c>
      <c r="Q2249" s="78">
        <v>1</v>
      </c>
      <c r="R2249" s="79">
        <v>0</v>
      </c>
      <c r="S2249" s="79">
        <v>0</v>
      </c>
      <c r="T2249" s="79">
        <v>0</v>
      </c>
      <c r="U2249" s="80">
        <v>149565</v>
      </c>
      <c r="V2249" s="78">
        <v>0</v>
      </c>
      <c r="W2249" s="78">
        <v>5</v>
      </c>
      <c r="X2249" s="11" t="str">
        <f ca="1">IF(ISBLANK(BudgetsQTable[[#This Row],[budg_seq_yr]]),"FY"&amp;fiscalyear,"FY"&amp;fiscalyear-1+BudgetsQTable[[#This Row],[budg_seq_yr]])</f>
        <v>FY22</v>
      </c>
      <c r="Y2249" s="79">
        <v>149565</v>
      </c>
      <c r="Z2249" s="78" t="s">
        <v>2869</v>
      </c>
      <c r="AA2249" s="78" t="s">
        <v>468</v>
      </c>
      <c r="AB2249" s="76" t="s">
        <v>2821</v>
      </c>
      <c r="AC2249" s="78" t="s">
        <v>468</v>
      </c>
    </row>
    <row r="2250" spans="1:29" x14ac:dyDescent="0.35">
      <c r="A2250" s="10" t="s">
        <v>4598</v>
      </c>
      <c r="B2250" s="76" t="s">
        <v>2824</v>
      </c>
      <c r="C2250" s="76">
        <f>C2249+(BudgetsQTable[[#This Row],[lead]]&lt;&gt;K2249)</f>
        <v>276</v>
      </c>
      <c r="D2250" s="76">
        <f>D2249*(BudgetsQTable[[#This Row],[lead]]=K2249)+(BudgetsQTable[[#This Row],[prop_id]]&lt;&gt;A2249)</f>
        <v>1</v>
      </c>
      <c r="E2250" s="77">
        <v>43005.648611111108</v>
      </c>
      <c r="F2250" s="78" t="s">
        <v>2839</v>
      </c>
      <c r="G2250" s="78" t="s">
        <v>2840</v>
      </c>
      <c r="H2250" s="78" t="s">
        <v>464</v>
      </c>
      <c r="I2250" s="76" t="s">
        <v>1188</v>
      </c>
      <c r="J2250" s="76" t="s">
        <v>4601</v>
      </c>
      <c r="K2250" s="78" t="s">
        <v>4598</v>
      </c>
      <c r="L2250" s="7" t="str">
        <f>IF(BudgetsQTable[[#This Row],[pi_last_name]]=" ","",HYPERLINK("https://www.ejacket.nsf.gov/ej/showProposal.do?Continue=Y&amp;ID="&amp;BudgetsQTable[[#This Row],[prop_id]],BudgetsQTable[[#This Row],[prop_id]]))</f>
        <v>1763871</v>
      </c>
      <c r="M2250" s="78" t="s">
        <v>2357</v>
      </c>
      <c r="N2250" s="7" t="str">
        <f>IF(BudgetsQTable[[#This Row],[pi_last_name]]=" ","",HYPERLINK("mailto:"&amp;BudgetsQTable[[#This Row],[pi_email]]&amp;"&amp;subject=Your NSF Proposal:  "&amp;BudgetsQTable[[#This Row],[prop_id]],BudgetsQTable[[#This Row],[pi_email]]))</f>
        <v>loris@cs.wisc.edu</v>
      </c>
      <c r="O2250" s="78" t="s">
        <v>3257</v>
      </c>
      <c r="P2250" s="78"/>
      <c r="Q2250" s="78"/>
      <c r="R2250" s="79"/>
      <c r="S2250" s="79"/>
      <c r="T2250" s="79"/>
      <c r="U2250" s="80"/>
      <c r="V2250" s="78">
        <v>0</v>
      </c>
      <c r="W2250" s="78"/>
      <c r="X2250" s="11" t="str">
        <f ca="1">IF(ISBLANK(BudgetsQTable[[#This Row],[budg_seq_yr]]),"FY"&amp;fiscalyear,"FY"&amp;fiscalyear-1+BudgetsQTable[[#This Row],[budg_seq_yr]])</f>
        <v>FY18</v>
      </c>
      <c r="Y2250" s="79">
        <v>1030000</v>
      </c>
      <c r="Z2250" s="78" t="s">
        <v>2840</v>
      </c>
      <c r="AA2250" s="78" t="s">
        <v>464</v>
      </c>
      <c r="AB2250" s="76" t="s">
        <v>2821</v>
      </c>
      <c r="AC2250" s="78" t="s">
        <v>485</v>
      </c>
    </row>
    <row r="2251" spans="1:29" x14ac:dyDescent="0.35">
      <c r="A2251" s="10" t="s">
        <v>4598</v>
      </c>
      <c r="B2251" s="76" t="s">
        <v>2824</v>
      </c>
      <c r="C2251" s="76">
        <f>C2250+(BudgetsQTable[[#This Row],[lead]]&lt;&gt;K2250)</f>
        <v>276</v>
      </c>
      <c r="D2251" s="76">
        <f>D2250*(BudgetsQTable[[#This Row],[lead]]=K2250)+(BudgetsQTable[[#This Row],[prop_id]]&lt;&gt;A2250)</f>
        <v>1</v>
      </c>
      <c r="E2251" s="77">
        <v>43005.648611111108</v>
      </c>
      <c r="F2251" s="78" t="s">
        <v>2839</v>
      </c>
      <c r="G2251" s="78" t="s">
        <v>2840</v>
      </c>
      <c r="H2251" s="78" t="s">
        <v>464</v>
      </c>
      <c r="I2251" s="76" t="s">
        <v>1188</v>
      </c>
      <c r="J2251" s="76" t="s">
        <v>753</v>
      </c>
      <c r="K2251" s="78" t="s">
        <v>4598</v>
      </c>
      <c r="L2251" s="7" t="str">
        <f>IF(BudgetsQTable[[#This Row],[pi_last_name]]=" ","",HYPERLINK("https://www.ejacket.nsf.gov/ej/showProposal.do?Continue=Y&amp;ID="&amp;BudgetsQTable[[#This Row],[prop_id]],BudgetsQTable[[#This Row],[prop_id]]))</f>
        <v/>
      </c>
      <c r="M2251" s="78" t="s">
        <v>753</v>
      </c>
      <c r="N2251" s="7" t="str">
        <f>IF(BudgetsQTable[[#This Row],[pi_last_name]]=" ","",HYPERLINK("mailto:"&amp;BudgetsQTable[[#This Row],[pi_email]]&amp;"&amp;subject=Your NSF Proposal:  "&amp;BudgetsQTable[[#This Row],[prop_id]],BudgetsQTable[[#This Row],[pi_email]]))</f>
        <v/>
      </c>
      <c r="O2251" s="78" t="s">
        <v>753</v>
      </c>
      <c r="P2251" s="78">
        <v>2</v>
      </c>
      <c r="Q2251" s="78">
        <v>2</v>
      </c>
      <c r="R2251" s="79">
        <v>0</v>
      </c>
      <c r="S2251" s="79">
        <v>4000</v>
      </c>
      <c r="T2251" s="79">
        <v>0</v>
      </c>
      <c r="U2251" s="80">
        <v>288450</v>
      </c>
      <c r="V2251" s="78">
        <v>0</v>
      </c>
      <c r="W2251" s="78">
        <v>1</v>
      </c>
      <c r="X2251" s="11" t="str">
        <f ca="1">IF(ISBLANK(BudgetsQTable[[#This Row],[budg_seq_yr]]),"FY"&amp;fiscalyear,"FY"&amp;fiscalyear-1+BudgetsQTable[[#This Row],[budg_seq_yr]])</f>
        <v>FY18</v>
      </c>
      <c r="Y2251" s="79">
        <v>288450</v>
      </c>
      <c r="Z2251" s="78" t="s">
        <v>2840</v>
      </c>
      <c r="AA2251" s="78" t="s">
        <v>464</v>
      </c>
      <c r="AB2251" s="76" t="s">
        <v>2821</v>
      </c>
      <c r="AC2251" s="78" t="s">
        <v>485</v>
      </c>
    </row>
    <row r="2252" spans="1:29" x14ac:dyDescent="0.35">
      <c r="A2252" s="10" t="s">
        <v>4598</v>
      </c>
      <c r="B2252" s="76" t="s">
        <v>2824</v>
      </c>
      <c r="C2252" s="76">
        <f>C2251+(BudgetsQTable[[#This Row],[lead]]&lt;&gt;K2251)</f>
        <v>276</v>
      </c>
      <c r="D2252" s="76">
        <f>D2251*(BudgetsQTable[[#This Row],[lead]]=K2251)+(BudgetsQTable[[#This Row],[prop_id]]&lt;&gt;A2251)</f>
        <v>1</v>
      </c>
      <c r="E2252" s="77">
        <v>43005.648611111108</v>
      </c>
      <c r="F2252" s="78" t="s">
        <v>2839</v>
      </c>
      <c r="G2252" s="78" t="s">
        <v>2840</v>
      </c>
      <c r="H2252" s="78" t="s">
        <v>464</v>
      </c>
      <c r="I2252" s="76" t="s">
        <v>1188</v>
      </c>
      <c r="J2252" s="76" t="s">
        <v>753</v>
      </c>
      <c r="K2252" s="78" t="s">
        <v>4598</v>
      </c>
      <c r="L2252" s="7" t="str">
        <f>IF(BudgetsQTable[[#This Row],[pi_last_name]]=" ","",HYPERLINK("https://www.ejacket.nsf.gov/ej/showProposal.do?Continue=Y&amp;ID="&amp;BudgetsQTable[[#This Row],[prop_id]],BudgetsQTable[[#This Row],[prop_id]]))</f>
        <v/>
      </c>
      <c r="M2252" s="78" t="s">
        <v>753</v>
      </c>
      <c r="N2252" s="7" t="str">
        <f>IF(BudgetsQTable[[#This Row],[pi_last_name]]=" ","",HYPERLINK("mailto:"&amp;BudgetsQTable[[#This Row],[pi_email]]&amp;"&amp;subject=Your NSF Proposal:  "&amp;BudgetsQTable[[#This Row],[prop_id]],BudgetsQTable[[#This Row],[pi_email]]))</f>
        <v/>
      </c>
      <c r="O2252" s="78" t="s">
        <v>753</v>
      </c>
      <c r="P2252" s="78">
        <v>2</v>
      </c>
      <c r="Q2252" s="78">
        <v>2</v>
      </c>
      <c r="R2252" s="79">
        <v>0</v>
      </c>
      <c r="S2252" s="79">
        <v>4000</v>
      </c>
      <c r="T2252" s="79">
        <v>0</v>
      </c>
      <c r="U2252" s="80">
        <v>283240</v>
      </c>
      <c r="V2252" s="78">
        <v>0</v>
      </c>
      <c r="W2252" s="78">
        <v>2</v>
      </c>
      <c r="X2252" s="11" t="str">
        <f ca="1">IF(ISBLANK(BudgetsQTable[[#This Row],[budg_seq_yr]]),"FY"&amp;fiscalyear,"FY"&amp;fiscalyear-1+BudgetsQTable[[#This Row],[budg_seq_yr]])</f>
        <v>FY19</v>
      </c>
      <c r="Y2252" s="79">
        <v>283240</v>
      </c>
      <c r="Z2252" s="78" t="s">
        <v>2840</v>
      </c>
      <c r="AA2252" s="78" t="s">
        <v>464</v>
      </c>
      <c r="AB2252" s="76" t="s">
        <v>2821</v>
      </c>
      <c r="AC2252" s="78" t="s">
        <v>485</v>
      </c>
    </row>
    <row r="2253" spans="1:29" x14ac:dyDescent="0.35">
      <c r="A2253" s="10" t="s">
        <v>4598</v>
      </c>
      <c r="B2253" s="76" t="s">
        <v>2824</v>
      </c>
      <c r="C2253" s="76">
        <f>C2252+(BudgetsQTable[[#This Row],[lead]]&lt;&gt;K2252)</f>
        <v>276</v>
      </c>
      <c r="D2253" s="76">
        <f>D2252*(BudgetsQTable[[#This Row],[lead]]=K2252)+(BudgetsQTable[[#This Row],[prop_id]]&lt;&gt;A2252)</f>
        <v>1</v>
      </c>
      <c r="E2253" s="77">
        <v>43005.648611111108</v>
      </c>
      <c r="F2253" s="78" t="s">
        <v>2839</v>
      </c>
      <c r="G2253" s="78" t="s">
        <v>2840</v>
      </c>
      <c r="H2253" s="78" t="s">
        <v>464</v>
      </c>
      <c r="I2253" s="76" t="s">
        <v>1188</v>
      </c>
      <c r="J2253" s="76" t="s">
        <v>753</v>
      </c>
      <c r="K2253" s="78" t="s">
        <v>4598</v>
      </c>
      <c r="L2253" s="7" t="str">
        <f>IF(BudgetsQTable[[#This Row],[pi_last_name]]=" ","",HYPERLINK("https://www.ejacket.nsf.gov/ej/showProposal.do?Continue=Y&amp;ID="&amp;BudgetsQTable[[#This Row],[prop_id]],BudgetsQTable[[#This Row],[prop_id]]))</f>
        <v/>
      </c>
      <c r="M2253" s="78" t="s">
        <v>753</v>
      </c>
      <c r="N2253" s="7" t="str">
        <f>IF(BudgetsQTable[[#This Row],[pi_last_name]]=" ","",HYPERLINK("mailto:"&amp;BudgetsQTable[[#This Row],[pi_email]]&amp;"&amp;subject=Your NSF Proposal:  "&amp;BudgetsQTable[[#This Row],[prop_id]],BudgetsQTable[[#This Row],[pi_email]]))</f>
        <v/>
      </c>
      <c r="O2253" s="78" t="s">
        <v>753</v>
      </c>
      <c r="P2253" s="78">
        <v>2</v>
      </c>
      <c r="Q2253" s="78">
        <v>2</v>
      </c>
      <c r="R2253" s="79">
        <v>0</v>
      </c>
      <c r="S2253" s="79">
        <v>4000</v>
      </c>
      <c r="T2253" s="79">
        <v>0</v>
      </c>
      <c r="U2253" s="80">
        <v>227355</v>
      </c>
      <c r="V2253" s="78">
        <v>0</v>
      </c>
      <c r="W2253" s="78">
        <v>3</v>
      </c>
      <c r="X2253" s="11" t="str">
        <f ca="1">IF(ISBLANK(BudgetsQTable[[#This Row],[budg_seq_yr]]),"FY"&amp;fiscalyear,"FY"&amp;fiscalyear-1+BudgetsQTable[[#This Row],[budg_seq_yr]])</f>
        <v>FY20</v>
      </c>
      <c r="Y2253" s="79">
        <v>227355</v>
      </c>
      <c r="Z2253" s="78" t="s">
        <v>2840</v>
      </c>
      <c r="AA2253" s="78" t="s">
        <v>464</v>
      </c>
      <c r="AB2253" s="76" t="s">
        <v>2821</v>
      </c>
      <c r="AC2253" s="78" t="s">
        <v>485</v>
      </c>
    </row>
    <row r="2254" spans="1:29" x14ac:dyDescent="0.35">
      <c r="A2254" s="10" t="s">
        <v>4598</v>
      </c>
      <c r="B2254" s="76" t="s">
        <v>2824</v>
      </c>
      <c r="C2254" s="76">
        <f>C2253+(BudgetsQTable[[#This Row],[lead]]&lt;&gt;K2253)</f>
        <v>276</v>
      </c>
      <c r="D2254" s="76">
        <f>D2253*(BudgetsQTable[[#This Row],[lead]]=K2253)+(BudgetsQTable[[#This Row],[prop_id]]&lt;&gt;A2253)</f>
        <v>1</v>
      </c>
      <c r="E2254" s="77">
        <v>43005.648611111108</v>
      </c>
      <c r="F2254" s="78" t="s">
        <v>2839</v>
      </c>
      <c r="G2254" s="78" t="s">
        <v>2840</v>
      </c>
      <c r="H2254" s="78" t="s">
        <v>464</v>
      </c>
      <c r="I2254" s="76" t="s">
        <v>1188</v>
      </c>
      <c r="J2254" s="76" t="s">
        <v>753</v>
      </c>
      <c r="K2254" s="78" t="s">
        <v>4598</v>
      </c>
      <c r="L2254" s="7" t="str">
        <f>IF(BudgetsQTable[[#This Row],[pi_last_name]]=" ","",HYPERLINK("https://www.ejacket.nsf.gov/ej/showProposal.do?Continue=Y&amp;ID="&amp;BudgetsQTable[[#This Row],[prop_id]],BudgetsQTable[[#This Row],[prop_id]]))</f>
        <v/>
      </c>
      <c r="M2254" s="78" t="s">
        <v>753</v>
      </c>
      <c r="N2254" s="7" t="str">
        <f>IF(BudgetsQTable[[#This Row],[pi_last_name]]=" ","",HYPERLINK("mailto:"&amp;BudgetsQTable[[#This Row],[pi_email]]&amp;"&amp;subject=Your NSF Proposal:  "&amp;BudgetsQTable[[#This Row],[prop_id]],BudgetsQTable[[#This Row],[pi_email]]))</f>
        <v/>
      </c>
      <c r="O2254" s="78" t="s">
        <v>753</v>
      </c>
      <c r="P2254" s="78">
        <v>2</v>
      </c>
      <c r="Q2254" s="78">
        <v>2</v>
      </c>
      <c r="R2254" s="79">
        <v>0</v>
      </c>
      <c r="S2254" s="79">
        <v>4000</v>
      </c>
      <c r="T2254" s="79">
        <v>0</v>
      </c>
      <c r="U2254" s="80">
        <v>230955</v>
      </c>
      <c r="V2254" s="78">
        <v>0</v>
      </c>
      <c r="W2254" s="78">
        <v>4</v>
      </c>
      <c r="X2254" s="11" t="str">
        <f ca="1">IF(ISBLANK(BudgetsQTable[[#This Row],[budg_seq_yr]]),"FY"&amp;fiscalyear,"FY"&amp;fiscalyear-1+BudgetsQTable[[#This Row],[budg_seq_yr]])</f>
        <v>FY21</v>
      </c>
      <c r="Y2254" s="79">
        <v>230955</v>
      </c>
      <c r="Z2254" s="78" t="s">
        <v>2840</v>
      </c>
      <c r="AA2254" s="78" t="s">
        <v>464</v>
      </c>
      <c r="AB2254" s="76" t="s">
        <v>2821</v>
      </c>
      <c r="AC2254" s="78" t="s">
        <v>485</v>
      </c>
    </row>
    <row r="2255" spans="1:29" x14ac:dyDescent="0.35">
      <c r="A2255" s="10" t="s">
        <v>4602</v>
      </c>
      <c r="B2255" s="76" t="s">
        <v>2834</v>
      </c>
      <c r="C2255" s="76">
        <f>C2254+(BudgetsQTable[[#This Row],[lead]]&lt;&gt;K2254)</f>
        <v>276</v>
      </c>
      <c r="D2255" s="76">
        <f>D2254*(BudgetsQTable[[#This Row],[lead]]=K2254)+(BudgetsQTable[[#This Row],[prop_id]]&lt;&gt;A2254)</f>
        <v>2</v>
      </c>
      <c r="E2255" s="77">
        <v>43005.441666666666</v>
      </c>
      <c r="F2255" s="78" t="s">
        <v>2839</v>
      </c>
      <c r="G2255" s="78" t="s">
        <v>2840</v>
      </c>
      <c r="H2255" s="78" t="s">
        <v>464</v>
      </c>
      <c r="I2255" s="76" t="s">
        <v>1188</v>
      </c>
      <c r="J2255" s="76" t="s">
        <v>4605</v>
      </c>
      <c r="K2255" s="78" t="s">
        <v>4598</v>
      </c>
      <c r="L2255" s="7" t="str">
        <f>IF(BudgetsQTable[[#This Row],[pi_last_name]]=" ","",HYPERLINK("https://www.ejacket.nsf.gov/ej/showProposal.do?Continue=Y&amp;ID="&amp;BudgetsQTable[[#This Row],[prop_id]],BudgetsQTable[[#This Row],[prop_id]]))</f>
        <v>1763512</v>
      </c>
      <c r="M2255" s="78" t="s">
        <v>4603</v>
      </c>
      <c r="N2255" s="7" t="str">
        <f>IF(BudgetsQTable[[#This Row],[pi_last_name]]=" ","",HYPERLINK("mailto:"&amp;BudgetsQTable[[#This Row],[pi_email]]&amp;"&amp;subject=Your NSF Proposal:  "&amp;BudgetsQTable[[#This Row],[prop_id]],BudgetsQTable[[#This Row],[pi_email]]))</f>
        <v>agemberjacobson@colgate.edu</v>
      </c>
      <c r="O2255" s="78" t="s">
        <v>4376</v>
      </c>
      <c r="P2255" s="78"/>
      <c r="Q2255" s="78"/>
      <c r="R2255" s="79"/>
      <c r="S2255" s="79"/>
      <c r="T2255" s="79"/>
      <c r="U2255" s="80"/>
      <c r="V2255" s="78">
        <v>0</v>
      </c>
      <c r="W2255" s="78"/>
      <c r="X2255" s="11" t="str">
        <f ca="1">IF(ISBLANK(BudgetsQTable[[#This Row],[budg_seq_yr]]),"FY"&amp;fiscalyear,"FY"&amp;fiscalyear-1+BudgetsQTable[[#This Row],[budg_seq_yr]])</f>
        <v>FY18</v>
      </c>
      <c r="Y2255" s="79">
        <v>169909</v>
      </c>
      <c r="Z2255" s="78" t="s">
        <v>2840</v>
      </c>
      <c r="AA2255" s="78" t="s">
        <v>464</v>
      </c>
      <c r="AB2255" s="76" t="s">
        <v>2821</v>
      </c>
      <c r="AC2255" s="78" t="s">
        <v>485</v>
      </c>
    </row>
    <row r="2256" spans="1:29" x14ac:dyDescent="0.35">
      <c r="A2256" s="10" t="s">
        <v>4602</v>
      </c>
      <c r="B2256" s="76" t="s">
        <v>2834</v>
      </c>
      <c r="C2256" s="76">
        <f>C2255+(BudgetsQTable[[#This Row],[lead]]&lt;&gt;K2255)</f>
        <v>276</v>
      </c>
      <c r="D2256" s="76">
        <f>D2255*(BudgetsQTable[[#This Row],[lead]]=K2255)+(BudgetsQTable[[#This Row],[prop_id]]&lt;&gt;A2255)</f>
        <v>2</v>
      </c>
      <c r="E2256" s="77">
        <v>43005.441666666666</v>
      </c>
      <c r="F2256" s="78" t="s">
        <v>2839</v>
      </c>
      <c r="G2256" s="78" t="s">
        <v>2840</v>
      </c>
      <c r="H2256" s="78" t="s">
        <v>464</v>
      </c>
      <c r="I2256" s="76" t="s">
        <v>1188</v>
      </c>
      <c r="J2256" s="76" t="s">
        <v>753</v>
      </c>
      <c r="K2256" s="78" t="s">
        <v>4598</v>
      </c>
      <c r="L2256" s="7" t="str">
        <f>IF(BudgetsQTable[[#This Row],[pi_last_name]]=" ","",HYPERLINK("https://www.ejacket.nsf.gov/ej/showProposal.do?Continue=Y&amp;ID="&amp;BudgetsQTable[[#This Row],[prop_id]],BudgetsQTable[[#This Row],[prop_id]]))</f>
        <v/>
      </c>
      <c r="M2256" s="78" t="s">
        <v>753</v>
      </c>
      <c r="N2256" s="7" t="str">
        <f>IF(BudgetsQTable[[#This Row],[pi_last_name]]=" ","",HYPERLINK("mailto:"&amp;BudgetsQTable[[#This Row],[pi_email]]&amp;"&amp;subject=Your NSF Proposal:  "&amp;BudgetsQTable[[#This Row],[prop_id]],BudgetsQTable[[#This Row],[pi_email]]))</f>
        <v/>
      </c>
      <c r="O2256" s="78" t="s">
        <v>753</v>
      </c>
      <c r="P2256" s="78">
        <v>1</v>
      </c>
      <c r="Q2256" s="78">
        <v>1</v>
      </c>
      <c r="R2256" s="79">
        <v>0</v>
      </c>
      <c r="S2256" s="79">
        <v>0</v>
      </c>
      <c r="T2256" s="79">
        <v>0</v>
      </c>
      <c r="U2256" s="80">
        <v>40681</v>
      </c>
      <c r="V2256" s="78">
        <v>0</v>
      </c>
      <c r="W2256" s="78">
        <v>1</v>
      </c>
      <c r="X2256" s="11" t="str">
        <f ca="1">IF(ISBLANK(BudgetsQTable[[#This Row],[budg_seq_yr]]),"FY"&amp;fiscalyear,"FY"&amp;fiscalyear-1+BudgetsQTable[[#This Row],[budg_seq_yr]])</f>
        <v>FY18</v>
      </c>
      <c r="Y2256" s="79">
        <v>40681</v>
      </c>
      <c r="Z2256" s="78" t="s">
        <v>2840</v>
      </c>
      <c r="AA2256" s="78" t="s">
        <v>464</v>
      </c>
      <c r="AB2256" s="76" t="s">
        <v>2821</v>
      </c>
      <c r="AC2256" s="78" t="s">
        <v>485</v>
      </c>
    </row>
    <row r="2257" spans="1:29" x14ac:dyDescent="0.35">
      <c r="A2257" s="10" t="s">
        <v>4602</v>
      </c>
      <c r="B2257" s="76" t="s">
        <v>2834</v>
      </c>
      <c r="C2257" s="76">
        <f>C2256+(BudgetsQTable[[#This Row],[lead]]&lt;&gt;K2256)</f>
        <v>276</v>
      </c>
      <c r="D2257" s="76">
        <f>D2256*(BudgetsQTable[[#This Row],[lead]]=K2256)+(BudgetsQTable[[#This Row],[prop_id]]&lt;&gt;A2256)</f>
        <v>2</v>
      </c>
      <c r="E2257" s="77">
        <v>43005.441666666666</v>
      </c>
      <c r="F2257" s="78" t="s">
        <v>2839</v>
      </c>
      <c r="G2257" s="78" t="s">
        <v>2840</v>
      </c>
      <c r="H2257" s="78" t="s">
        <v>464</v>
      </c>
      <c r="I2257" s="76" t="s">
        <v>1188</v>
      </c>
      <c r="J2257" s="76" t="s">
        <v>753</v>
      </c>
      <c r="K2257" s="78" t="s">
        <v>4598</v>
      </c>
      <c r="L2257" s="7" t="str">
        <f>IF(BudgetsQTable[[#This Row],[pi_last_name]]=" ","",HYPERLINK("https://www.ejacket.nsf.gov/ej/showProposal.do?Continue=Y&amp;ID="&amp;BudgetsQTable[[#This Row],[prop_id]],BudgetsQTable[[#This Row],[prop_id]]))</f>
        <v/>
      </c>
      <c r="M2257" s="78" t="s">
        <v>753</v>
      </c>
      <c r="N2257" s="7" t="str">
        <f>IF(BudgetsQTable[[#This Row],[pi_last_name]]=" ","",HYPERLINK("mailto:"&amp;BudgetsQTable[[#This Row],[pi_email]]&amp;"&amp;subject=Your NSF Proposal:  "&amp;BudgetsQTable[[#This Row],[prop_id]],BudgetsQTable[[#This Row],[pi_email]]))</f>
        <v/>
      </c>
      <c r="O2257" s="78" t="s">
        <v>753</v>
      </c>
      <c r="P2257" s="78">
        <v>1</v>
      </c>
      <c r="Q2257" s="78">
        <v>1</v>
      </c>
      <c r="R2257" s="79">
        <v>0</v>
      </c>
      <c r="S2257" s="79">
        <v>2600</v>
      </c>
      <c r="T2257" s="79">
        <v>0</v>
      </c>
      <c r="U2257" s="80">
        <v>43157</v>
      </c>
      <c r="V2257" s="78">
        <v>0</v>
      </c>
      <c r="W2257" s="78">
        <v>2</v>
      </c>
      <c r="X2257" s="11" t="str">
        <f ca="1">IF(ISBLANK(BudgetsQTable[[#This Row],[budg_seq_yr]]),"FY"&amp;fiscalyear,"FY"&amp;fiscalyear-1+BudgetsQTable[[#This Row],[budg_seq_yr]])</f>
        <v>FY19</v>
      </c>
      <c r="Y2257" s="79">
        <v>43157</v>
      </c>
      <c r="Z2257" s="78" t="s">
        <v>2840</v>
      </c>
      <c r="AA2257" s="78" t="s">
        <v>464</v>
      </c>
      <c r="AB2257" s="76" t="s">
        <v>2821</v>
      </c>
      <c r="AC2257" s="78" t="s">
        <v>485</v>
      </c>
    </row>
    <row r="2258" spans="1:29" x14ac:dyDescent="0.35">
      <c r="A2258" s="10" t="s">
        <v>4602</v>
      </c>
      <c r="B2258" s="76" t="s">
        <v>2834</v>
      </c>
      <c r="C2258" s="76">
        <f>C2257+(BudgetsQTable[[#This Row],[lead]]&lt;&gt;K2257)</f>
        <v>276</v>
      </c>
      <c r="D2258" s="76">
        <f>D2257*(BudgetsQTable[[#This Row],[lead]]=K2257)+(BudgetsQTable[[#This Row],[prop_id]]&lt;&gt;A2257)</f>
        <v>2</v>
      </c>
      <c r="E2258" s="77">
        <v>43005.441666666666</v>
      </c>
      <c r="F2258" s="78" t="s">
        <v>2839</v>
      </c>
      <c r="G2258" s="78" t="s">
        <v>2840</v>
      </c>
      <c r="H2258" s="78" t="s">
        <v>464</v>
      </c>
      <c r="I2258" s="76" t="s">
        <v>1188</v>
      </c>
      <c r="J2258" s="76" t="s">
        <v>753</v>
      </c>
      <c r="K2258" s="78" t="s">
        <v>4598</v>
      </c>
      <c r="L2258" s="7" t="str">
        <f>IF(BudgetsQTable[[#This Row],[pi_last_name]]=" ","",HYPERLINK("https://www.ejacket.nsf.gov/ej/showProposal.do?Continue=Y&amp;ID="&amp;BudgetsQTable[[#This Row],[prop_id]],BudgetsQTable[[#This Row],[prop_id]]))</f>
        <v/>
      </c>
      <c r="M2258" s="78" t="s">
        <v>753</v>
      </c>
      <c r="N2258" s="7" t="str">
        <f>IF(BudgetsQTable[[#This Row],[pi_last_name]]=" ","",HYPERLINK("mailto:"&amp;BudgetsQTable[[#This Row],[pi_email]]&amp;"&amp;subject=Your NSF Proposal:  "&amp;BudgetsQTable[[#This Row],[prop_id]],BudgetsQTable[[#This Row],[pi_email]]))</f>
        <v/>
      </c>
      <c r="O2258" s="78" t="s">
        <v>753</v>
      </c>
      <c r="P2258" s="78">
        <v>1</v>
      </c>
      <c r="Q2258" s="78">
        <v>1</v>
      </c>
      <c r="R2258" s="79">
        <v>0</v>
      </c>
      <c r="S2258" s="79">
        <v>0</v>
      </c>
      <c r="T2258" s="79">
        <v>0</v>
      </c>
      <c r="U2258" s="80">
        <v>42699</v>
      </c>
      <c r="V2258" s="78">
        <v>0</v>
      </c>
      <c r="W2258" s="78">
        <v>3</v>
      </c>
      <c r="X2258" s="11" t="str">
        <f ca="1">IF(ISBLANK(BudgetsQTable[[#This Row],[budg_seq_yr]]),"FY"&amp;fiscalyear,"FY"&amp;fiscalyear-1+BudgetsQTable[[#This Row],[budg_seq_yr]])</f>
        <v>FY20</v>
      </c>
      <c r="Y2258" s="79">
        <v>42699</v>
      </c>
      <c r="Z2258" s="78" t="s">
        <v>2840</v>
      </c>
      <c r="AA2258" s="78" t="s">
        <v>464</v>
      </c>
      <c r="AB2258" s="76" t="s">
        <v>2821</v>
      </c>
      <c r="AC2258" s="78" t="s">
        <v>485</v>
      </c>
    </row>
    <row r="2259" spans="1:29" x14ac:dyDescent="0.35">
      <c r="A2259" s="10" t="s">
        <v>4602</v>
      </c>
      <c r="B2259" s="76" t="s">
        <v>2834</v>
      </c>
      <c r="C2259" s="76">
        <f>C2258+(BudgetsQTable[[#This Row],[lead]]&lt;&gt;K2258)</f>
        <v>276</v>
      </c>
      <c r="D2259" s="76">
        <f>D2258*(BudgetsQTable[[#This Row],[lead]]=K2258)+(BudgetsQTable[[#This Row],[prop_id]]&lt;&gt;A2258)</f>
        <v>2</v>
      </c>
      <c r="E2259" s="77">
        <v>43005.441666666666</v>
      </c>
      <c r="F2259" s="78" t="s">
        <v>2839</v>
      </c>
      <c r="G2259" s="78" t="s">
        <v>2840</v>
      </c>
      <c r="H2259" s="78" t="s">
        <v>464</v>
      </c>
      <c r="I2259" s="76" t="s">
        <v>1188</v>
      </c>
      <c r="J2259" s="76" t="s">
        <v>753</v>
      </c>
      <c r="K2259" s="78" t="s">
        <v>4598</v>
      </c>
      <c r="L2259" s="7" t="str">
        <f>IF(BudgetsQTable[[#This Row],[pi_last_name]]=" ","",HYPERLINK("https://www.ejacket.nsf.gov/ej/showProposal.do?Continue=Y&amp;ID="&amp;BudgetsQTable[[#This Row],[prop_id]],BudgetsQTable[[#This Row],[prop_id]]))</f>
        <v/>
      </c>
      <c r="M2259" s="78" t="s">
        <v>753</v>
      </c>
      <c r="N2259" s="7" t="str">
        <f>IF(BudgetsQTable[[#This Row],[pi_last_name]]=" ","",HYPERLINK("mailto:"&amp;BudgetsQTable[[#This Row],[pi_email]]&amp;"&amp;subject=Your NSF Proposal:  "&amp;BudgetsQTable[[#This Row],[prop_id]],BudgetsQTable[[#This Row],[pi_email]]))</f>
        <v/>
      </c>
      <c r="O2259" s="78" t="s">
        <v>753</v>
      </c>
      <c r="P2259" s="78">
        <v>1</v>
      </c>
      <c r="Q2259" s="78">
        <v>1</v>
      </c>
      <c r="R2259" s="79">
        <v>0</v>
      </c>
      <c r="S2259" s="79">
        <v>0</v>
      </c>
      <c r="T2259" s="79">
        <v>0</v>
      </c>
      <c r="U2259" s="80">
        <v>43372</v>
      </c>
      <c r="V2259" s="78">
        <v>0</v>
      </c>
      <c r="W2259" s="78">
        <v>4</v>
      </c>
      <c r="X2259" s="11" t="str">
        <f ca="1">IF(ISBLANK(BudgetsQTable[[#This Row],[budg_seq_yr]]),"FY"&amp;fiscalyear,"FY"&amp;fiscalyear-1+BudgetsQTable[[#This Row],[budg_seq_yr]])</f>
        <v>FY21</v>
      </c>
      <c r="Y2259" s="79">
        <v>43372</v>
      </c>
      <c r="Z2259" s="78" t="s">
        <v>2840</v>
      </c>
      <c r="AA2259" s="78" t="s">
        <v>464</v>
      </c>
      <c r="AB2259" s="76" t="s">
        <v>2821</v>
      </c>
      <c r="AC2259" s="78" t="s">
        <v>485</v>
      </c>
    </row>
    <row r="2260" spans="1:29" x14ac:dyDescent="0.35">
      <c r="A2260" s="10" t="s">
        <v>2178</v>
      </c>
      <c r="B2260" s="76" t="s">
        <v>2824</v>
      </c>
      <c r="C2260" s="76">
        <f>C2259+(BudgetsQTable[[#This Row],[lead]]&lt;&gt;K2259)</f>
        <v>277</v>
      </c>
      <c r="D2260" s="76">
        <f>D2259*(BudgetsQTable[[#This Row],[lead]]=K2259)+(BudgetsQTable[[#This Row],[prop_id]]&lt;&gt;A2259)</f>
        <v>1</v>
      </c>
      <c r="E2260" s="77">
        <v>43005.648611111108</v>
      </c>
      <c r="F2260" s="78" t="s">
        <v>2817</v>
      </c>
      <c r="G2260" s="78" t="s">
        <v>2818</v>
      </c>
      <c r="H2260" s="78" t="s">
        <v>476</v>
      </c>
      <c r="I2260" s="76" t="s">
        <v>912</v>
      </c>
      <c r="J2260" s="76" t="s">
        <v>4608</v>
      </c>
      <c r="K2260" s="78" t="s">
        <v>2178</v>
      </c>
      <c r="L2260" s="7" t="str">
        <f>IF(BudgetsQTable[[#This Row],[pi_last_name]]=" ","",HYPERLINK("https://www.ejacket.nsf.gov/ej/showProposal.do?Continue=Y&amp;ID="&amp;BudgetsQTable[[#This Row],[prop_id]],BudgetsQTable[[#This Row],[prop_id]]))</f>
        <v>1763874</v>
      </c>
      <c r="M2260" s="78" t="s">
        <v>2179</v>
      </c>
      <c r="N2260" s="7" t="str">
        <f>IF(BudgetsQTable[[#This Row],[pi_last_name]]=" ","",HYPERLINK("mailto:"&amp;BudgetsQTable[[#This Row],[pi_email]]&amp;"&amp;subject=Your NSF Proposal:  "&amp;BudgetsQTable[[#This Row],[prop_id]],BudgetsQTable[[#This Row],[pi_email]]))</f>
        <v>na.gong@ndsu.edu</v>
      </c>
      <c r="O2260" s="78" t="s">
        <v>4258</v>
      </c>
      <c r="P2260" s="78"/>
      <c r="Q2260" s="78"/>
      <c r="R2260" s="79"/>
      <c r="S2260" s="79"/>
      <c r="T2260" s="79"/>
      <c r="U2260" s="80"/>
      <c r="V2260" s="78">
        <v>0</v>
      </c>
      <c r="W2260" s="78"/>
      <c r="X2260" s="11" t="str">
        <f ca="1">IF(ISBLANK(BudgetsQTable[[#This Row],[budg_seq_yr]]),"FY"&amp;fiscalyear,"FY"&amp;fiscalyear-1+BudgetsQTable[[#This Row],[budg_seq_yr]])</f>
        <v>FY18</v>
      </c>
      <c r="Y2260" s="79">
        <v>431781</v>
      </c>
      <c r="Z2260" s="78" t="s">
        <v>2818</v>
      </c>
      <c r="AA2260" s="78" t="s">
        <v>476</v>
      </c>
      <c r="AB2260" s="76" t="s">
        <v>2821</v>
      </c>
      <c r="AC2260" s="78" t="s">
        <v>519</v>
      </c>
    </row>
    <row r="2261" spans="1:29" x14ac:dyDescent="0.35">
      <c r="A2261" s="10" t="s">
        <v>2178</v>
      </c>
      <c r="B2261" s="76" t="s">
        <v>2824</v>
      </c>
      <c r="C2261" s="76">
        <f>C2260+(BudgetsQTable[[#This Row],[lead]]&lt;&gt;K2260)</f>
        <v>277</v>
      </c>
      <c r="D2261" s="76">
        <f>D2260*(BudgetsQTable[[#This Row],[lead]]=K2260)+(BudgetsQTable[[#This Row],[prop_id]]&lt;&gt;A2260)</f>
        <v>1</v>
      </c>
      <c r="E2261" s="77">
        <v>43005.648611111108</v>
      </c>
      <c r="F2261" s="78" t="s">
        <v>2817</v>
      </c>
      <c r="G2261" s="78" t="s">
        <v>2818</v>
      </c>
      <c r="H2261" s="78" t="s">
        <v>476</v>
      </c>
      <c r="I2261" s="76" t="s">
        <v>912</v>
      </c>
      <c r="J2261" s="76" t="s">
        <v>753</v>
      </c>
      <c r="K2261" s="78" t="s">
        <v>2178</v>
      </c>
      <c r="L2261" s="7" t="str">
        <f>IF(BudgetsQTable[[#This Row],[pi_last_name]]=" ","",HYPERLINK("https://www.ejacket.nsf.gov/ej/showProposal.do?Continue=Y&amp;ID="&amp;BudgetsQTable[[#This Row],[prop_id]],BudgetsQTable[[#This Row],[prop_id]]))</f>
        <v/>
      </c>
      <c r="M2261" s="78" t="s">
        <v>753</v>
      </c>
      <c r="N2261" s="7" t="str">
        <f>IF(BudgetsQTable[[#This Row],[pi_last_name]]=" ","",HYPERLINK("mailto:"&amp;BudgetsQTable[[#This Row],[pi_email]]&amp;"&amp;subject=Your NSF Proposal:  "&amp;BudgetsQTable[[#This Row],[prop_id]],BudgetsQTable[[#This Row],[pi_email]]))</f>
        <v/>
      </c>
      <c r="O2261" s="78" t="s">
        <v>753</v>
      </c>
      <c r="P2261" s="78">
        <v>2</v>
      </c>
      <c r="Q2261" s="78">
        <v>2</v>
      </c>
      <c r="R2261" s="79">
        <v>0</v>
      </c>
      <c r="S2261" s="79">
        <v>0</v>
      </c>
      <c r="T2261" s="79">
        <v>0</v>
      </c>
      <c r="U2261" s="80">
        <v>124211</v>
      </c>
      <c r="V2261" s="78">
        <v>0</v>
      </c>
      <c r="W2261" s="78">
        <v>1</v>
      </c>
      <c r="X2261" s="11" t="str">
        <f ca="1">IF(ISBLANK(BudgetsQTable[[#This Row],[budg_seq_yr]]),"FY"&amp;fiscalyear,"FY"&amp;fiscalyear-1+BudgetsQTable[[#This Row],[budg_seq_yr]])</f>
        <v>FY18</v>
      </c>
      <c r="Y2261" s="79">
        <v>124211</v>
      </c>
      <c r="Z2261" s="78" t="s">
        <v>2818</v>
      </c>
      <c r="AA2261" s="78" t="s">
        <v>476</v>
      </c>
      <c r="AB2261" s="76" t="s">
        <v>2821</v>
      </c>
      <c r="AC2261" s="78" t="s">
        <v>519</v>
      </c>
    </row>
    <row r="2262" spans="1:29" x14ac:dyDescent="0.35">
      <c r="A2262" s="10" t="s">
        <v>2178</v>
      </c>
      <c r="B2262" s="76" t="s">
        <v>2824</v>
      </c>
      <c r="C2262" s="76">
        <f>C2261+(BudgetsQTable[[#This Row],[lead]]&lt;&gt;K2261)</f>
        <v>277</v>
      </c>
      <c r="D2262" s="76">
        <f>D2261*(BudgetsQTable[[#This Row],[lead]]=K2261)+(BudgetsQTable[[#This Row],[prop_id]]&lt;&gt;A2261)</f>
        <v>1</v>
      </c>
      <c r="E2262" s="77">
        <v>43005.648611111108</v>
      </c>
      <c r="F2262" s="78" t="s">
        <v>2817</v>
      </c>
      <c r="G2262" s="78" t="s">
        <v>2818</v>
      </c>
      <c r="H2262" s="78" t="s">
        <v>476</v>
      </c>
      <c r="I2262" s="76" t="s">
        <v>912</v>
      </c>
      <c r="J2262" s="76" t="s">
        <v>753</v>
      </c>
      <c r="K2262" s="78" t="s">
        <v>2178</v>
      </c>
      <c r="L2262" s="7" t="str">
        <f>IF(BudgetsQTable[[#This Row],[pi_last_name]]=" ","",HYPERLINK("https://www.ejacket.nsf.gov/ej/showProposal.do?Continue=Y&amp;ID="&amp;BudgetsQTable[[#This Row],[prop_id]],BudgetsQTable[[#This Row],[prop_id]]))</f>
        <v/>
      </c>
      <c r="M2262" s="78" t="s">
        <v>753</v>
      </c>
      <c r="N2262" s="7" t="str">
        <f>IF(BudgetsQTable[[#This Row],[pi_last_name]]=" ","",HYPERLINK("mailto:"&amp;BudgetsQTable[[#This Row],[pi_email]]&amp;"&amp;subject=Your NSF Proposal:  "&amp;BudgetsQTable[[#This Row],[prop_id]],BudgetsQTable[[#This Row],[pi_email]]))</f>
        <v/>
      </c>
      <c r="O2262" s="78" t="s">
        <v>753</v>
      </c>
      <c r="P2262" s="78">
        <v>2</v>
      </c>
      <c r="Q2262" s="78">
        <v>2</v>
      </c>
      <c r="R2262" s="79">
        <v>0</v>
      </c>
      <c r="S2262" s="79">
        <v>0</v>
      </c>
      <c r="T2262" s="79">
        <v>0</v>
      </c>
      <c r="U2262" s="80">
        <v>151408</v>
      </c>
      <c r="V2262" s="78">
        <v>0</v>
      </c>
      <c r="W2262" s="78">
        <v>2</v>
      </c>
      <c r="X2262" s="11" t="str">
        <f ca="1">IF(ISBLANK(BudgetsQTable[[#This Row],[budg_seq_yr]]),"FY"&amp;fiscalyear,"FY"&amp;fiscalyear-1+BudgetsQTable[[#This Row],[budg_seq_yr]])</f>
        <v>FY19</v>
      </c>
      <c r="Y2262" s="79">
        <v>151408</v>
      </c>
      <c r="Z2262" s="78" t="s">
        <v>2818</v>
      </c>
      <c r="AA2262" s="78" t="s">
        <v>476</v>
      </c>
      <c r="AB2262" s="76" t="s">
        <v>2821</v>
      </c>
      <c r="AC2262" s="78" t="s">
        <v>519</v>
      </c>
    </row>
    <row r="2263" spans="1:29" x14ac:dyDescent="0.35">
      <c r="A2263" s="10" t="s">
        <v>2178</v>
      </c>
      <c r="B2263" s="76" t="s">
        <v>2824</v>
      </c>
      <c r="C2263" s="76">
        <f>C2262+(BudgetsQTable[[#This Row],[lead]]&lt;&gt;K2262)</f>
        <v>277</v>
      </c>
      <c r="D2263" s="76">
        <f>D2262*(BudgetsQTable[[#This Row],[lead]]=K2262)+(BudgetsQTable[[#This Row],[prop_id]]&lt;&gt;A2262)</f>
        <v>1</v>
      </c>
      <c r="E2263" s="77">
        <v>43005.648611111108</v>
      </c>
      <c r="F2263" s="78" t="s">
        <v>2817</v>
      </c>
      <c r="G2263" s="78" t="s">
        <v>2818</v>
      </c>
      <c r="H2263" s="78" t="s">
        <v>476</v>
      </c>
      <c r="I2263" s="76" t="s">
        <v>912</v>
      </c>
      <c r="J2263" s="76" t="s">
        <v>753</v>
      </c>
      <c r="K2263" s="78" t="s">
        <v>2178</v>
      </c>
      <c r="L2263" s="7" t="str">
        <f>IF(BudgetsQTable[[#This Row],[pi_last_name]]=" ","",HYPERLINK("https://www.ejacket.nsf.gov/ej/showProposal.do?Continue=Y&amp;ID="&amp;BudgetsQTable[[#This Row],[prop_id]],BudgetsQTable[[#This Row],[prop_id]]))</f>
        <v/>
      </c>
      <c r="M2263" s="78" t="s">
        <v>753</v>
      </c>
      <c r="N2263" s="7" t="str">
        <f>IF(BudgetsQTable[[#This Row],[pi_last_name]]=" ","",HYPERLINK("mailto:"&amp;BudgetsQTable[[#This Row],[pi_email]]&amp;"&amp;subject=Your NSF Proposal:  "&amp;BudgetsQTable[[#This Row],[prop_id]],BudgetsQTable[[#This Row],[pi_email]]))</f>
        <v/>
      </c>
      <c r="O2263" s="78" t="s">
        <v>753</v>
      </c>
      <c r="P2263" s="78">
        <v>2</v>
      </c>
      <c r="Q2263" s="78">
        <v>2</v>
      </c>
      <c r="R2263" s="79">
        <v>0</v>
      </c>
      <c r="S2263" s="79">
        <v>0</v>
      </c>
      <c r="T2263" s="79">
        <v>0</v>
      </c>
      <c r="U2263" s="80">
        <v>156162</v>
      </c>
      <c r="V2263" s="78">
        <v>0</v>
      </c>
      <c r="W2263" s="78">
        <v>3</v>
      </c>
      <c r="X2263" s="11" t="str">
        <f ca="1">IF(ISBLANK(BudgetsQTable[[#This Row],[budg_seq_yr]]),"FY"&amp;fiscalyear,"FY"&amp;fiscalyear-1+BudgetsQTable[[#This Row],[budg_seq_yr]])</f>
        <v>FY20</v>
      </c>
      <c r="Y2263" s="79">
        <v>156162</v>
      </c>
      <c r="Z2263" s="78" t="s">
        <v>2818</v>
      </c>
      <c r="AA2263" s="78" t="s">
        <v>476</v>
      </c>
      <c r="AB2263" s="76" t="s">
        <v>2821</v>
      </c>
      <c r="AC2263" s="78" t="s">
        <v>519</v>
      </c>
    </row>
    <row r="2264" spans="1:29" x14ac:dyDescent="0.35">
      <c r="A2264" s="10" t="s">
        <v>4609</v>
      </c>
      <c r="B2264" s="76" t="s">
        <v>2834</v>
      </c>
      <c r="C2264" s="76">
        <f>C2263+(BudgetsQTable[[#This Row],[lead]]&lt;&gt;K2263)</f>
        <v>277</v>
      </c>
      <c r="D2264" s="76">
        <f>D2263*(BudgetsQTable[[#This Row],[lead]]=K2263)+(BudgetsQTable[[#This Row],[prop_id]]&lt;&gt;A2263)</f>
        <v>2</v>
      </c>
      <c r="E2264" s="77">
        <v>43005.597222222219</v>
      </c>
      <c r="F2264" s="78" t="s">
        <v>2817</v>
      </c>
      <c r="G2264" s="78" t="s">
        <v>2818</v>
      </c>
      <c r="H2264" s="78" t="s">
        <v>476</v>
      </c>
      <c r="I2264" s="76" t="s">
        <v>912</v>
      </c>
      <c r="J2264" s="76" t="s">
        <v>4612</v>
      </c>
      <c r="K2264" s="78" t="s">
        <v>2178</v>
      </c>
      <c r="L2264" s="7" t="str">
        <f>IF(BudgetsQTable[[#This Row],[pi_last_name]]=" ","",HYPERLINK("https://www.ejacket.nsf.gov/ej/showProposal.do?Continue=Y&amp;ID="&amp;BudgetsQTable[[#This Row],[prop_id]],BudgetsQTable[[#This Row],[prop_id]]))</f>
        <v>1763749</v>
      </c>
      <c r="M2264" s="78" t="s">
        <v>4610</v>
      </c>
      <c r="N2264" s="7" t="str">
        <f>IF(BudgetsQTable[[#This Row],[pi_last_name]]=" ","",HYPERLINK("mailto:"&amp;BudgetsQTable[[#This Row],[pi_email]]&amp;"&amp;subject=Your NSF Proposal:  "&amp;BudgetsQTable[[#This Row],[prop_id]],BudgetsQTable[[#This Row],[pi_email]]))</f>
        <v>wei.jin@unt.edu</v>
      </c>
      <c r="O2264" s="78" t="s">
        <v>4611</v>
      </c>
      <c r="P2264" s="78"/>
      <c r="Q2264" s="78"/>
      <c r="R2264" s="79"/>
      <c r="S2264" s="79"/>
      <c r="T2264" s="79"/>
      <c r="U2264" s="80"/>
      <c r="V2264" s="78">
        <v>0</v>
      </c>
      <c r="W2264" s="78"/>
      <c r="X2264" s="11" t="str">
        <f ca="1">IF(ISBLANK(BudgetsQTable[[#This Row],[budg_seq_yr]]),"FY"&amp;fiscalyear,"FY"&amp;fiscalyear-1+BudgetsQTable[[#This Row],[budg_seq_yr]])</f>
        <v>FY18</v>
      </c>
      <c r="Y2264" s="79">
        <v>328984</v>
      </c>
      <c r="Z2264" s="78" t="s">
        <v>2818</v>
      </c>
      <c r="AA2264" s="78" t="s">
        <v>476</v>
      </c>
      <c r="AB2264" s="76" t="s">
        <v>2821</v>
      </c>
      <c r="AC2264" s="78" t="s">
        <v>3009</v>
      </c>
    </row>
    <row r="2265" spans="1:29" x14ac:dyDescent="0.35">
      <c r="A2265" s="10" t="s">
        <v>4609</v>
      </c>
      <c r="B2265" s="76" t="s">
        <v>2834</v>
      </c>
      <c r="C2265" s="76">
        <f>C2264+(BudgetsQTable[[#This Row],[lead]]&lt;&gt;K2264)</f>
        <v>277</v>
      </c>
      <c r="D2265" s="76">
        <f>D2264*(BudgetsQTable[[#This Row],[lead]]=K2264)+(BudgetsQTable[[#This Row],[prop_id]]&lt;&gt;A2264)</f>
        <v>2</v>
      </c>
      <c r="E2265" s="77">
        <v>43005.597222222219</v>
      </c>
      <c r="F2265" s="78" t="s">
        <v>2817</v>
      </c>
      <c r="G2265" s="78" t="s">
        <v>2818</v>
      </c>
      <c r="H2265" s="78" t="s">
        <v>476</v>
      </c>
      <c r="I2265" s="76" t="s">
        <v>912</v>
      </c>
      <c r="J2265" s="76" t="s">
        <v>753</v>
      </c>
      <c r="K2265" s="78" t="s">
        <v>2178</v>
      </c>
      <c r="L2265" s="7" t="str">
        <f>IF(BudgetsQTable[[#This Row],[pi_last_name]]=" ","",HYPERLINK("https://www.ejacket.nsf.gov/ej/showProposal.do?Continue=Y&amp;ID="&amp;BudgetsQTable[[#This Row],[prop_id]],BudgetsQTable[[#This Row],[prop_id]]))</f>
        <v/>
      </c>
      <c r="M2265" s="78" t="s">
        <v>753</v>
      </c>
      <c r="N2265" s="7" t="str">
        <f>IF(BudgetsQTable[[#This Row],[pi_last_name]]=" ","",HYPERLINK("mailto:"&amp;BudgetsQTable[[#This Row],[pi_email]]&amp;"&amp;subject=Your NSF Proposal:  "&amp;BudgetsQTable[[#This Row],[prop_id]],BudgetsQTable[[#This Row],[pi_email]]))</f>
        <v/>
      </c>
      <c r="O2265" s="78" t="s">
        <v>753</v>
      </c>
      <c r="P2265" s="78">
        <v>1</v>
      </c>
      <c r="Q2265" s="78">
        <v>0.95</v>
      </c>
      <c r="R2265" s="79">
        <v>0</v>
      </c>
      <c r="S2265" s="79">
        <v>2000</v>
      </c>
      <c r="T2265" s="79">
        <v>0</v>
      </c>
      <c r="U2265" s="80">
        <v>108438</v>
      </c>
      <c r="V2265" s="78">
        <v>0</v>
      </c>
      <c r="W2265" s="78">
        <v>1</v>
      </c>
      <c r="X2265" s="11" t="str">
        <f ca="1">IF(ISBLANK(BudgetsQTable[[#This Row],[budg_seq_yr]]),"FY"&amp;fiscalyear,"FY"&amp;fiscalyear-1+BudgetsQTable[[#This Row],[budg_seq_yr]])</f>
        <v>FY18</v>
      </c>
      <c r="Y2265" s="79">
        <v>108438</v>
      </c>
      <c r="Z2265" s="78" t="s">
        <v>2818</v>
      </c>
      <c r="AA2265" s="78" t="s">
        <v>476</v>
      </c>
      <c r="AB2265" s="76" t="s">
        <v>2821</v>
      </c>
      <c r="AC2265" s="78" t="s">
        <v>3009</v>
      </c>
    </row>
    <row r="2266" spans="1:29" x14ac:dyDescent="0.35">
      <c r="A2266" s="10" t="s">
        <v>4609</v>
      </c>
      <c r="B2266" s="76" t="s">
        <v>2834</v>
      </c>
      <c r="C2266" s="76">
        <f>C2265+(BudgetsQTable[[#This Row],[lead]]&lt;&gt;K2265)</f>
        <v>277</v>
      </c>
      <c r="D2266" s="76">
        <f>D2265*(BudgetsQTable[[#This Row],[lead]]=K2265)+(BudgetsQTable[[#This Row],[prop_id]]&lt;&gt;A2265)</f>
        <v>2</v>
      </c>
      <c r="E2266" s="77">
        <v>43005.597222222219</v>
      </c>
      <c r="F2266" s="78" t="s">
        <v>2817</v>
      </c>
      <c r="G2266" s="78" t="s">
        <v>2818</v>
      </c>
      <c r="H2266" s="78" t="s">
        <v>476</v>
      </c>
      <c r="I2266" s="76" t="s">
        <v>912</v>
      </c>
      <c r="J2266" s="76" t="s">
        <v>753</v>
      </c>
      <c r="K2266" s="78" t="s">
        <v>2178</v>
      </c>
      <c r="L2266" s="7" t="str">
        <f>IF(BudgetsQTable[[#This Row],[pi_last_name]]=" ","",HYPERLINK("https://www.ejacket.nsf.gov/ej/showProposal.do?Continue=Y&amp;ID="&amp;BudgetsQTable[[#This Row],[prop_id]],BudgetsQTable[[#This Row],[prop_id]]))</f>
        <v/>
      </c>
      <c r="M2266" s="78" t="s">
        <v>753</v>
      </c>
      <c r="N2266" s="7" t="str">
        <f>IF(BudgetsQTable[[#This Row],[pi_last_name]]=" ","",HYPERLINK("mailto:"&amp;BudgetsQTable[[#This Row],[pi_email]]&amp;"&amp;subject=Your NSF Proposal:  "&amp;BudgetsQTable[[#This Row],[prop_id]],BudgetsQTable[[#This Row],[pi_email]]))</f>
        <v/>
      </c>
      <c r="O2266" s="78" t="s">
        <v>753</v>
      </c>
      <c r="P2266" s="78">
        <v>1</v>
      </c>
      <c r="Q2266" s="78">
        <v>0.95</v>
      </c>
      <c r="R2266" s="79">
        <v>0</v>
      </c>
      <c r="S2266" s="79">
        <v>2000</v>
      </c>
      <c r="T2266" s="79">
        <v>0</v>
      </c>
      <c r="U2266" s="80">
        <v>109648</v>
      </c>
      <c r="V2266" s="78">
        <v>0</v>
      </c>
      <c r="W2266" s="78">
        <v>2</v>
      </c>
      <c r="X2266" s="11" t="str">
        <f ca="1">IF(ISBLANK(BudgetsQTable[[#This Row],[budg_seq_yr]]),"FY"&amp;fiscalyear,"FY"&amp;fiscalyear-1+BudgetsQTable[[#This Row],[budg_seq_yr]])</f>
        <v>FY19</v>
      </c>
      <c r="Y2266" s="79">
        <v>109648</v>
      </c>
      <c r="Z2266" s="78" t="s">
        <v>2818</v>
      </c>
      <c r="AA2266" s="78" t="s">
        <v>476</v>
      </c>
      <c r="AB2266" s="76" t="s">
        <v>2821</v>
      </c>
      <c r="AC2266" s="78" t="s">
        <v>3009</v>
      </c>
    </row>
    <row r="2267" spans="1:29" x14ac:dyDescent="0.35">
      <c r="A2267" s="10" t="s">
        <v>4609</v>
      </c>
      <c r="B2267" s="76" t="s">
        <v>2834</v>
      </c>
      <c r="C2267" s="76">
        <f>C2266+(BudgetsQTable[[#This Row],[lead]]&lt;&gt;K2266)</f>
        <v>277</v>
      </c>
      <c r="D2267" s="76">
        <f>D2266*(BudgetsQTable[[#This Row],[lead]]=K2266)+(BudgetsQTable[[#This Row],[prop_id]]&lt;&gt;A2266)</f>
        <v>2</v>
      </c>
      <c r="E2267" s="77">
        <v>43005.597222222219</v>
      </c>
      <c r="F2267" s="78" t="s">
        <v>2817</v>
      </c>
      <c r="G2267" s="78" t="s">
        <v>2818</v>
      </c>
      <c r="H2267" s="78" t="s">
        <v>476</v>
      </c>
      <c r="I2267" s="76" t="s">
        <v>912</v>
      </c>
      <c r="J2267" s="76" t="s">
        <v>753</v>
      </c>
      <c r="K2267" s="78" t="s">
        <v>2178</v>
      </c>
      <c r="L2267" s="7" t="str">
        <f>IF(BudgetsQTable[[#This Row],[pi_last_name]]=" ","",HYPERLINK("https://www.ejacket.nsf.gov/ej/showProposal.do?Continue=Y&amp;ID="&amp;BudgetsQTable[[#This Row],[prop_id]],BudgetsQTable[[#This Row],[prop_id]]))</f>
        <v/>
      </c>
      <c r="M2267" s="78" t="s">
        <v>753</v>
      </c>
      <c r="N2267" s="7" t="str">
        <f>IF(BudgetsQTable[[#This Row],[pi_last_name]]=" ","",HYPERLINK("mailto:"&amp;BudgetsQTable[[#This Row],[pi_email]]&amp;"&amp;subject=Your NSF Proposal:  "&amp;BudgetsQTable[[#This Row],[prop_id]],BudgetsQTable[[#This Row],[pi_email]]))</f>
        <v/>
      </c>
      <c r="O2267" s="78" t="s">
        <v>753</v>
      </c>
      <c r="P2267" s="78">
        <v>1</v>
      </c>
      <c r="Q2267" s="78">
        <v>0.95</v>
      </c>
      <c r="R2267" s="79">
        <v>0</v>
      </c>
      <c r="S2267" s="79">
        <v>2000</v>
      </c>
      <c r="T2267" s="79">
        <v>0</v>
      </c>
      <c r="U2267" s="80">
        <v>110898</v>
      </c>
      <c r="V2267" s="78">
        <v>0</v>
      </c>
      <c r="W2267" s="78">
        <v>3</v>
      </c>
      <c r="X2267" s="11" t="str">
        <f ca="1">IF(ISBLANK(BudgetsQTable[[#This Row],[budg_seq_yr]]),"FY"&amp;fiscalyear,"FY"&amp;fiscalyear-1+BudgetsQTable[[#This Row],[budg_seq_yr]])</f>
        <v>FY20</v>
      </c>
      <c r="Y2267" s="79">
        <v>110898</v>
      </c>
      <c r="Z2267" s="78" t="s">
        <v>2818</v>
      </c>
      <c r="AA2267" s="78" t="s">
        <v>476</v>
      </c>
      <c r="AB2267" s="76" t="s">
        <v>2821</v>
      </c>
      <c r="AC2267" s="78" t="s">
        <v>3009</v>
      </c>
    </row>
    <row r="2268" spans="1:29" x14ac:dyDescent="0.35">
      <c r="A2268" s="10" t="s">
        <v>2186</v>
      </c>
      <c r="B2268" s="76" t="s">
        <v>2824</v>
      </c>
      <c r="C2268" s="76">
        <f>C2267+(BudgetsQTable[[#This Row],[lead]]&lt;&gt;K2267)</f>
        <v>278</v>
      </c>
      <c r="D2268" s="76">
        <f>D2267*(BudgetsQTable[[#This Row],[lead]]=K2267)+(BudgetsQTable[[#This Row],[prop_id]]&lt;&gt;A2267)</f>
        <v>1</v>
      </c>
      <c r="E2268" s="77">
        <v>43005.649305555555</v>
      </c>
      <c r="F2268" s="78" t="s">
        <v>2839</v>
      </c>
      <c r="G2268" s="78" t="s">
        <v>2840</v>
      </c>
      <c r="H2268" s="78" t="s">
        <v>462</v>
      </c>
      <c r="I2268" s="76" t="s">
        <v>757</v>
      </c>
      <c r="J2268" s="76" t="s">
        <v>4616</v>
      </c>
      <c r="K2268" s="78" t="s">
        <v>2186</v>
      </c>
      <c r="L2268" s="7" t="str">
        <f>IF(BudgetsQTable[[#This Row],[pi_last_name]]=" ","",HYPERLINK("https://www.ejacket.nsf.gov/ej/showProposal.do?Continue=Y&amp;ID="&amp;BudgetsQTable[[#This Row],[prop_id]],BudgetsQTable[[#This Row],[prop_id]]))</f>
        <v>1763875</v>
      </c>
      <c r="M2268" s="78" t="s">
        <v>1857</v>
      </c>
      <c r="N2268" s="7" t="str">
        <f>IF(BudgetsQTable[[#This Row],[pi_last_name]]=" ","",HYPERLINK("mailto:"&amp;BudgetsQTable[[#This Row],[pi_email]]&amp;"&amp;subject=Your NSF Proposal:  "&amp;BudgetsQTable[[#This Row],[prop_id]],BudgetsQTable[[#This Row],[pi_email]]))</f>
        <v>ejkim@cs.tamu.edu</v>
      </c>
      <c r="O2268" s="78" t="s">
        <v>4614</v>
      </c>
      <c r="P2268" s="78"/>
      <c r="Q2268" s="78"/>
      <c r="R2268" s="79"/>
      <c r="S2268" s="79"/>
      <c r="T2268" s="79"/>
      <c r="U2268" s="80"/>
      <c r="V2268" s="78">
        <v>0</v>
      </c>
      <c r="W2268" s="78"/>
      <c r="X2268" s="11" t="str">
        <f ca="1">IF(ISBLANK(BudgetsQTable[[#This Row],[budg_seq_yr]]),"FY"&amp;fiscalyear,"FY"&amp;fiscalyear-1+BudgetsQTable[[#This Row],[budg_seq_yr]])</f>
        <v>FY18</v>
      </c>
      <c r="Y2268" s="79">
        <v>400000</v>
      </c>
      <c r="Z2268" s="78" t="s">
        <v>2840</v>
      </c>
      <c r="AA2268" s="78" t="s">
        <v>462</v>
      </c>
      <c r="AB2268" s="76" t="s">
        <v>2821</v>
      </c>
      <c r="AC2268" s="78" t="s">
        <v>485</v>
      </c>
    </row>
    <row r="2269" spans="1:29" x14ac:dyDescent="0.35">
      <c r="A2269" s="10" t="s">
        <v>2186</v>
      </c>
      <c r="B2269" s="76" t="s">
        <v>2824</v>
      </c>
      <c r="C2269" s="76">
        <f>C2268+(BudgetsQTable[[#This Row],[lead]]&lt;&gt;K2268)</f>
        <v>278</v>
      </c>
      <c r="D2269" s="76">
        <f>D2268*(BudgetsQTable[[#This Row],[lead]]=K2268)+(BudgetsQTable[[#This Row],[prop_id]]&lt;&gt;A2268)</f>
        <v>1</v>
      </c>
      <c r="E2269" s="77">
        <v>43005.649305555555</v>
      </c>
      <c r="F2269" s="78" t="s">
        <v>2839</v>
      </c>
      <c r="G2269" s="78" t="s">
        <v>2840</v>
      </c>
      <c r="H2269" s="78" t="s">
        <v>462</v>
      </c>
      <c r="I2269" s="76" t="s">
        <v>757</v>
      </c>
      <c r="J2269" s="76" t="s">
        <v>753</v>
      </c>
      <c r="K2269" s="78" t="s">
        <v>2186</v>
      </c>
      <c r="L2269" s="7" t="str">
        <f>IF(BudgetsQTable[[#This Row],[pi_last_name]]=" ","",HYPERLINK("https://www.ejacket.nsf.gov/ej/showProposal.do?Continue=Y&amp;ID="&amp;BudgetsQTable[[#This Row],[prop_id]],BudgetsQTable[[#This Row],[prop_id]]))</f>
        <v/>
      </c>
      <c r="M2269" s="78" t="s">
        <v>753</v>
      </c>
      <c r="N2269" s="7" t="str">
        <f>IF(BudgetsQTable[[#This Row],[pi_last_name]]=" ","",HYPERLINK("mailto:"&amp;BudgetsQTable[[#This Row],[pi_email]]&amp;"&amp;subject=Your NSF Proposal:  "&amp;BudgetsQTable[[#This Row],[prop_id]],BudgetsQTable[[#This Row],[pi_email]]))</f>
        <v/>
      </c>
      <c r="O2269" s="78" t="s">
        <v>753</v>
      </c>
      <c r="P2269" s="78">
        <v>1</v>
      </c>
      <c r="Q2269" s="78">
        <v>0</v>
      </c>
      <c r="R2269" s="79">
        <v>0</v>
      </c>
      <c r="S2269" s="79">
        <v>0</v>
      </c>
      <c r="T2269" s="79">
        <v>0</v>
      </c>
      <c r="U2269" s="80">
        <v>96508</v>
      </c>
      <c r="V2269" s="78">
        <v>0</v>
      </c>
      <c r="W2269" s="78">
        <v>1</v>
      </c>
      <c r="X2269" s="11" t="str">
        <f ca="1">IF(ISBLANK(BudgetsQTable[[#This Row],[budg_seq_yr]]),"FY"&amp;fiscalyear,"FY"&amp;fiscalyear-1+BudgetsQTable[[#This Row],[budg_seq_yr]])</f>
        <v>FY18</v>
      </c>
      <c r="Y2269" s="79">
        <v>96508</v>
      </c>
      <c r="Z2269" s="78" t="s">
        <v>2840</v>
      </c>
      <c r="AA2269" s="78" t="s">
        <v>462</v>
      </c>
      <c r="AB2269" s="76" t="s">
        <v>2821</v>
      </c>
      <c r="AC2269" s="78" t="s">
        <v>485</v>
      </c>
    </row>
    <row r="2270" spans="1:29" x14ac:dyDescent="0.35">
      <c r="A2270" s="10" t="s">
        <v>2186</v>
      </c>
      <c r="B2270" s="76" t="s">
        <v>2824</v>
      </c>
      <c r="C2270" s="76">
        <f>C2269+(BudgetsQTable[[#This Row],[lead]]&lt;&gt;K2269)</f>
        <v>278</v>
      </c>
      <c r="D2270" s="76">
        <f>D2269*(BudgetsQTable[[#This Row],[lead]]=K2269)+(BudgetsQTable[[#This Row],[prop_id]]&lt;&gt;A2269)</f>
        <v>1</v>
      </c>
      <c r="E2270" s="77">
        <v>43005.649305555555</v>
      </c>
      <c r="F2270" s="78" t="s">
        <v>2839</v>
      </c>
      <c r="G2270" s="78" t="s">
        <v>2840</v>
      </c>
      <c r="H2270" s="78" t="s">
        <v>462</v>
      </c>
      <c r="I2270" s="76" t="s">
        <v>757</v>
      </c>
      <c r="J2270" s="76" t="s">
        <v>753</v>
      </c>
      <c r="K2270" s="78" t="s">
        <v>2186</v>
      </c>
      <c r="L2270" s="7" t="str">
        <f>IF(BudgetsQTable[[#This Row],[pi_last_name]]=" ","",HYPERLINK("https://www.ejacket.nsf.gov/ej/showProposal.do?Continue=Y&amp;ID="&amp;BudgetsQTable[[#This Row],[prop_id]],BudgetsQTable[[#This Row],[prop_id]]))</f>
        <v/>
      </c>
      <c r="M2270" s="78" t="s">
        <v>753</v>
      </c>
      <c r="N2270" s="7" t="str">
        <f>IF(BudgetsQTable[[#This Row],[pi_last_name]]=" ","",HYPERLINK("mailto:"&amp;BudgetsQTable[[#This Row],[pi_email]]&amp;"&amp;subject=Your NSF Proposal:  "&amp;BudgetsQTable[[#This Row],[prop_id]],BudgetsQTable[[#This Row],[pi_email]]))</f>
        <v/>
      </c>
      <c r="O2270" s="78" t="s">
        <v>753</v>
      </c>
      <c r="P2270" s="78">
        <v>1</v>
      </c>
      <c r="Q2270" s="78">
        <v>0</v>
      </c>
      <c r="R2270" s="79">
        <v>0</v>
      </c>
      <c r="S2270" s="79">
        <v>0</v>
      </c>
      <c r="T2270" s="79">
        <v>0</v>
      </c>
      <c r="U2270" s="80">
        <v>98782</v>
      </c>
      <c r="V2270" s="78">
        <v>0</v>
      </c>
      <c r="W2270" s="78">
        <v>2</v>
      </c>
      <c r="X2270" s="11" t="str">
        <f ca="1">IF(ISBLANK(BudgetsQTable[[#This Row],[budg_seq_yr]]),"FY"&amp;fiscalyear,"FY"&amp;fiscalyear-1+BudgetsQTable[[#This Row],[budg_seq_yr]])</f>
        <v>FY19</v>
      </c>
      <c r="Y2270" s="79">
        <v>98782</v>
      </c>
      <c r="Z2270" s="78" t="s">
        <v>2840</v>
      </c>
      <c r="AA2270" s="78" t="s">
        <v>462</v>
      </c>
      <c r="AB2270" s="76" t="s">
        <v>2821</v>
      </c>
      <c r="AC2270" s="78" t="s">
        <v>485</v>
      </c>
    </row>
    <row r="2271" spans="1:29" x14ac:dyDescent="0.35">
      <c r="A2271" s="10" t="s">
        <v>2186</v>
      </c>
      <c r="B2271" s="76" t="s">
        <v>2824</v>
      </c>
      <c r="C2271" s="76">
        <f>C2270+(BudgetsQTable[[#This Row],[lead]]&lt;&gt;K2270)</f>
        <v>278</v>
      </c>
      <c r="D2271" s="76">
        <f>D2270*(BudgetsQTable[[#This Row],[lead]]=K2270)+(BudgetsQTable[[#This Row],[prop_id]]&lt;&gt;A2270)</f>
        <v>1</v>
      </c>
      <c r="E2271" s="77">
        <v>43005.649305555555</v>
      </c>
      <c r="F2271" s="78" t="s">
        <v>2839</v>
      </c>
      <c r="G2271" s="78" t="s">
        <v>2840</v>
      </c>
      <c r="H2271" s="78" t="s">
        <v>462</v>
      </c>
      <c r="I2271" s="76" t="s">
        <v>757</v>
      </c>
      <c r="J2271" s="76" t="s">
        <v>753</v>
      </c>
      <c r="K2271" s="78" t="s">
        <v>2186</v>
      </c>
      <c r="L2271" s="7" t="str">
        <f>IF(BudgetsQTable[[#This Row],[pi_last_name]]=" ","",HYPERLINK("https://www.ejacket.nsf.gov/ej/showProposal.do?Continue=Y&amp;ID="&amp;BudgetsQTable[[#This Row],[prop_id]],BudgetsQTable[[#This Row],[prop_id]]))</f>
        <v/>
      </c>
      <c r="M2271" s="78" t="s">
        <v>753</v>
      </c>
      <c r="N2271" s="7" t="str">
        <f>IF(BudgetsQTable[[#This Row],[pi_last_name]]=" ","",HYPERLINK("mailto:"&amp;BudgetsQTable[[#This Row],[pi_email]]&amp;"&amp;subject=Your NSF Proposal:  "&amp;BudgetsQTable[[#This Row],[prop_id]],BudgetsQTable[[#This Row],[pi_email]]))</f>
        <v/>
      </c>
      <c r="O2271" s="78" t="s">
        <v>753</v>
      </c>
      <c r="P2271" s="78">
        <v>1</v>
      </c>
      <c r="Q2271" s="78">
        <v>0</v>
      </c>
      <c r="R2271" s="79">
        <v>0</v>
      </c>
      <c r="S2271" s="79">
        <v>0</v>
      </c>
      <c r="T2271" s="79">
        <v>0</v>
      </c>
      <c r="U2271" s="80">
        <v>101139</v>
      </c>
      <c r="V2271" s="78">
        <v>0</v>
      </c>
      <c r="W2271" s="78">
        <v>3</v>
      </c>
      <c r="X2271" s="11" t="str">
        <f ca="1">IF(ISBLANK(BudgetsQTable[[#This Row],[budg_seq_yr]]),"FY"&amp;fiscalyear,"FY"&amp;fiscalyear-1+BudgetsQTable[[#This Row],[budg_seq_yr]])</f>
        <v>FY20</v>
      </c>
      <c r="Y2271" s="79">
        <v>101139</v>
      </c>
      <c r="Z2271" s="78" t="s">
        <v>2840</v>
      </c>
      <c r="AA2271" s="78" t="s">
        <v>462</v>
      </c>
      <c r="AB2271" s="76" t="s">
        <v>2821</v>
      </c>
      <c r="AC2271" s="78" t="s">
        <v>485</v>
      </c>
    </row>
    <row r="2272" spans="1:29" x14ac:dyDescent="0.35">
      <c r="A2272" s="10" t="s">
        <v>2186</v>
      </c>
      <c r="B2272" s="76" t="s">
        <v>2824</v>
      </c>
      <c r="C2272" s="76">
        <f>C2271+(BudgetsQTable[[#This Row],[lead]]&lt;&gt;K2271)</f>
        <v>278</v>
      </c>
      <c r="D2272" s="76">
        <f>D2271*(BudgetsQTable[[#This Row],[lead]]=K2271)+(BudgetsQTable[[#This Row],[prop_id]]&lt;&gt;A2271)</f>
        <v>1</v>
      </c>
      <c r="E2272" s="77">
        <v>43005.649305555555</v>
      </c>
      <c r="F2272" s="78" t="s">
        <v>2839</v>
      </c>
      <c r="G2272" s="78" t="s">
        <v>2840</v>
      </c>
      <c r="H2272" s="78" t="s">
        <v>462</v>
      </c>
      <c r="I2272" s="76" t="s">
        <v>757</v>
      </c>
      <c r="J2272" s="76" t="s">
        <v>753</v>
      </c>
      <c r="K2272" s="78" t="s">
        <v>2186</v>
      </c>
      <c r="L2272" s="7" t="str">
        <f>IF(BudgetsQTable[[#This Row],[pi_last_name]]=" ","",HYPERLINK("https://www.ejacket.nsf.gov/ej/showProposal.do?Continue=Y&amp;ID="&amp;BudgetsQTable[[#This Row],[prop_id]],BudgetsQTable[[#This Row],[prop_id]]))</f>
        <v/>
      </c>
      <c r="M2272" s="78" t="s">
        <v>753</v>
      </c>
      <c r="N2272" s="7" t="str">
        <f>IF(BudgetsQTable[[#This Row],[pi_last_name]]=" ","",HYPERLINK("mailto:"&amp;BudgetsQTable[[#This Row],[pi_email]]&amp;"&amp;subject=Your NSF Proposal:  "&amp;BudgetsQTable[[#This Row],[prop_id]],BudgetsQTable[[#This Row],[pi_email]]))</f>
        <v/>
      </c>
      <c r="O2272" s="78" t="s">
        <v>753</v>
      </c>
      <c r="P2272" s="78">
        <v>1</v>
      </c>
      <c r="Q2272" s="78">
        <v>0</v>
      </c>
      <c r="R2272" s="79">
        <v>0</v>
      </c>
      <c r="S2272" s="79">
        <v>0</v>
      </c>
      <c r="T2272" s="79">
        <v>0</v>
      </c>
      <c r="U2272" s="80">
        <v>103571</v>
      </c>
      <c r="V2272" s="78">
        <v>0</v>
      </c>
      <c r="W2272" s="78">
        <v>4</v>
      </c>
      <c r="X2272" s="11" t="str">
        <f ca="1">IF(ISBLANK(BudgetsQTable[[#This Row],[budg_seq_yr]]),"FY"&amp;fiscalyear,"FY"&amp;fiscalyear-1+BudgetsQTable[[#This Row],[budg_seq_yr]])</f>
        <v>FY21</v>
      </c>
      <c r="Y2272" s="79">
        <v>103571</v>
      </c>
      <c r="Z2272" s="78" t="s">
        <v>2840</v>
      </c>
      <c r="AA2272" s="78" t="s">
        <v>462</v>
      </c>
      <c r="AB2272" s="76" t="s">
        <v>2821</v>
      </c>
      <c r="AC2272" s="78" t="s">
        <v>485</v>
      </c>
    </row>
    <row r="2273" spans="1:29" x14ac:dyDescent="0.35">
      <c r="A2273" s="10" t="s">
        <v>4617</v>
      </c>
      <c r="B2273" s="76" t="s">
        <v>2834</v>
      </c>
      <c r="C2273" s="76">
        <f>C2272+(BudgetsQTable[[#This Row],[lead]]&lt;&gt;K2272)</f>
        <v>278</v>
      </c>
      <c r="D2273" s="76">
        <f>D2272*(BudgetsQTable[[#This Row],[lead]]=K2272)+(BudgetsQTable[[#This Row],[prop_id]]&lt;&gt;A2272)</f>
        <v>2</v>
      </c>
      <c r="E2273" s="77">
        <v>43005.571527777778</v>
      </c>
      <c r="F2273" s="78" t="s">
        <v>2839</v>
      </c>
      <c r="G2273" s="78" t="s">
        <v>2840</v>
      </c>
      <c r="H2273" s="78" t="s">
        <v>462</v>
      </c>
      <c r="I2273" s="76" t="s">
        <v>757</v>
      </c>
      <c r="J2273" s="76" t="s">
        <v>4619</v>
      </c>
      <c r="K2273" s="78" t="s">
        <v>2186</v>
      </c>
      <c r="L2273" s="7" t="str">
        <f>IF(BudgetsQTable[[#This Row],[pi_last_name]]=" ","",HYPERLINK("https://www.ejacket.nsf.gov/ej/showProposal.do?Continue=Y&amp;ID="&amp;BudgetsQTable[[#This Row],[prop_id]],BudgetsQTable[[#This Row],[prop_id]]))</f>
        <v>1763687</v>
      </c>
      <c r="M2273" s="78" t="s">
        <v>789</v>
      </c>
      <c r="N2273" s="7" t="str">
        <f>IF(BudgetsQTable[[#This Row],[pi_last_name]]=" ","",HYPERLINK("mailto:"&amp;BudgetsQTable[[#This Row],[pi_email]]&amp;"&amp;subject=Your NSF Proposal:  "&amp;BudgetsQTable[[#This Row],[prop_id]],BudgetsQTable[[#This Row],[pi_email]]))</f>
        <v>wenyaoxu@buffalo.edu</v>
      </c>
      <c r="O2273" s="78" t="s">
        <v>3418</v>
      </c>
      <c r="P2273" s="78"/>
      <c r="Q2273" s="78"/>
      <c r="R2273" s="79"/>
      <c r="S2273" s="79"/>
      <c r="T2273" s="79"/>
      <c r="U2273" s="80"/>
      <c r="V2273" s="78">
        <v>0</v>
      </c>
      <c r="W2273" s="78"/>
      <c r="X2273" s="11" t="str">
        <f ca="1">IF(ISBLANK(BudgetsQTable[[#This Row],[budg_seq_yr]]),"FY"&amp;fiscalyear,"FY"&amp;fiscalyear-1+BudgetsQTable[[#This Row],[budg_seq_yr]])</f>
        <v>FY18</v>
      </c>
      <c r="Y2273" s="79">
        <v>400000</v>
      </c>
      <c r="Z2273" s="78" t="s">
        <v>2840</v>
      </c>
      <c r="AA2273" s="78" t="s">
        <v>462</v>
      </c>
      <c r="AB2273" s="76" t="s">
        <v>2821</v>
      </c>
      <c r="AC2273" s="78" t="s">
        <v>485</v>
      </c>
    </row>
    <row r="2274" spans="1:29" x14ac:dyDescent="0.35">
      <c r="A2274" s="10" t="s">
        <v>4617</v>
      </c>
      <c r="B2274" s="76" t="s">
        <v>2834</v>
      </c>
      <c r="C2274" s="76">
        <f>C2273+(BudgetsQTable[[#This Row],[lead]]&lt;&gt;K2273)</f>
        <v>278</v>
      </c>
      <c r="D2274" s="76">
        <f>D2273*(BudgetsQTable[[#This Row],[lead]]=K2273)+(BudgetsQTable[[#This Row],[prop_id]]&lt;&gt;A2273)</f>
        <v>2</v>
      </c>
      <c r="E2274" s="77">
        <v>43005.571527777778</v>
      </c>
      <c r="F2274" s="78" t="s">
        <v>2839</v>
      </c>
      <c r="G2274" s="78" t="s">
        <v>2840</v>
      </c>
      <c r="H2274" s="78" t="s">
        <v>462</v>
      </c>
      <c r="I2274" s="76" t="s">
        <v>757</v>
      </c>
      <c r="J2274" s="76" t="s">
        <v>753</v>
      </c>
      <c r="K2274" s="78" t="s">
        <v>2186</v>
      </c>
      <c r="L2274" s="7" t="str">
        <f>IF(BudgetsQTable[[#This Row],[pi_last_name]]=" ","",HYPERLINK("https://www.ejacket.nsf.gov/ej/showProposal.do?Continue=Y&amp;ID="&amp;BudgetsQTable[[#This Row],[prop_id]],BudgetsQTable[[#This Row],[prop_id]]))</f>
        <v/>
      </c>
      <c r="M2274" s="78" t="s">
        <v>753</v>
      </c>
      <c r="N2274" s="7" t="str">
        <f>IF(BudgetsQTable[[#This Row],[pi_last_name]]=" ","",HYPERLINK("mailto:"&amp;BudgetsQTable[[#This Row],[pi_email]]&amp;"&amp;subject=Your NSF Proposal:  "&amp;BudgetsQTable[[#This Row],[prop_id]],BudgetsQTable[[#This Row],[pi_email]]))</f>
        <v/>
      </c>
      <c r="O2274" s="78" t="s">
        <v>753</v>
      </c>
      <c r="P2274" s="78">
        <v>1</v>
      </c>
      <c r="Q2274" s="78">
        <v>1</v>
      </c>
      <c r="R2274" s="79">
        <v>0</v>
      </c>
      <c r="S2274" s="79">
        <v>2000</v>
      </c>
      <c r="T2274" s="79">
        <v>0</v>
      </c>
      <c r="U2274" s="80">
        <v>103027</v>
      </c>
      <c r="V2274" s="78">
        <v>0</v>
      </c>
      <c r="W2274" s="78">
        <v>1</v>
      </c>
      <c r="X2274" s="11" t="str">
        <f ca="1">IF(ISBLANK(BudgetsQTable[[#This Row],[budg_seq_yr]]),"FY"&amp;fiscalyear,"FY"&amp;fiscalyear-1+BudgetsQTable[[#This Row],[budg_seq_yr]])</f>
        <v>FY18</v>
      </c>
      <c r="Y2274" s="79">
        <v>103027</v>
      </c>
      <c r="Z2274" s="78" t="s">
        <v>2840</v>
      </c>
      <c r="AA2274" s="78" t="s">
        <v>462</v>
      </c>
      <c r="AB2274" s="76" t="s">
        <v>2821</v>
      </c>
      <c r="AC2274" s="78" t="s">
        <v>485</v>
      </c>
    </row>
    <row r="2275" spans="1:29" x14ac:dyDescent="0.35">
      <c r="A2275" s="10" t="s">
        <v>4617</v>
      </c>
      <c r="B2275" s="76" t="s">
        <v>2834</v>
      </c>
      <c r="C2275" s="76">
        <f>C2274+(BudgetsQTable[[#This Row],[lead]]&lt;&gt;K2274)</f>
        <v>278</v>
      </c>
      <c r="D2275" s="76">
        <f>D2274*(BudgetsQTable[[#This Row],[lead]]=K2274)+(BudgetsQTable[[#This Row],[prop_id]]&lt;&gt;A2274)</f>
        <v>2</v>
      </c>
      <c r="E2275" s="77">
        <v>43005.571527777778</v>
      </c>
      <c r="F2275" s="78" t="s">
        <v>2839</v>
      </c>
      <c r="G2275" s="78" t="s">
        <v>2840</v>
      </c>
      <c r="H2275" s="78" t="s">
        <v>462</v>
      </c>
      <c r="I2275" s="76" t="s">
        <v>757</v>
      </c>
      <c r="J2275" s="76" t="s">
        <v>753</v>
      </c>
      <c r="K2275" s="78" t="s">
        <v>2186</v>
      </c>
      <c r="L2275" s="7" t="str">
        <f>IF(BudgetsQTable[[#This Row],[pi_last_name]]=" ","",HYPERLINK("https://www.ejacket.nsf.gov/ej/showProposal.do?Continue=Y&amp;ID="&amp;BudgetsQTable[[#This Row],[prop_id]],BudgetsQTable[[#This Row],[prop_id]]))</f>
        <v/>
      </c>
      <c r="M2275" s="78" t="s">
        <v>753</v>
      </c>
      <c r="N2275" s="7" t="str">
        <f>IF(BudgetsQTable[[#This Row],[pi_last_name]]=" ","",HYPERLINK("mailto:"&amp;BudgetsQTable[[#This Row],[pi_email]]&amp;"&amp;subject=Your NSF Proposal:  "&amp;BudgetsQTable[[#This Row],[prop_id]],BudgetsQTable[[#This Row],[pi_email]]))</f>
        <v/>
      </c>
      <c r="O2275" s="78" t="s">
        <v>753</v>
      </c>
      <c r="P2275" s="78">
        <v>1</v>
      </c>
      <c r="Q2275" s="78">
        <v>1</v>
      </c>
      <c r="R2275" s="79">
        <v>0</v>
      </c>
      <c r="S2275" s="79">
        <v>2000</v>
      </c>
      <c r="T2275" s="79">
        <v>0</v>
      </c>
      <c r="U2275" s="80">
        <v>106171</v>
      </c>
      <c r="V2275" s="78">
        <v>0</v>
      </c>
      <c r="W2275" s="78">
        <v>2</v>
      </c>
      <c r="X2275" s="11" t="str">
        <f ca="1">IF(ISBLANK(BudgetsQTable[[#This Row],[budg_seq_yr]]),"FY"&amp;fiscalyear,"FY"&amp;fiscalyear-1+BudgetsQTable[[#This Row],[budg_seq_yr]])</f>
        <v>FY19</v>
      </c>
      <c r="Y2275" s="79">
        <v>106171</v>
      </c>
      <c r="Z2275" s="78" t="s">
        <v>2840</v>
      </c>
      <c r="AA2275" s="78" t="s">
        <v>462</v>
      </c>
      <c r="AB2275" s="76" t="s">
        <v>2821</v>
      </c>
      <c r="AC2275" s="78" t="s">
        <v>485</v>
      </c>
    </row>
    <row r="2276" spans="1:29" x14ac:dyDescent="0.35">
      <c r="A2276" s="10" t="s">
        <v>4617</v>
      </c>
      <c r="B2276" s="76" t="s">
        <v>2834</v>
      </c>
      <c r="C2276" s="76">
        <f>C2275+(BudgetsQTable[[#This Row],[lead]]&lt;&gt;K2275)</f>
        <v>278</v>
      </c>
      <c r="D2276" s="76">
        <f>D2275*(BudgetsQTable[[#This Row],[lead]]=K2275)+(BudgetsQTable[[#This Row],[prop_id]]&lt;&gt;A2275)</f>
        <v>2</v>
      </c>
      <c r="E2276" s="77">
        <v>43005.571527777778</v>
      </c>
      <c r="F2276" s="78" t="s">
        <v>2839</v>
      </c>
      <c r="G2276" s="78" t="s">
        <v>2840</v>
      </c>
      <c r="H2276" s="78" t="s">
        <v>462</v>
      </c>
      <c r="I2276" s="76" t="s">
        <v>757</v>
      </c>
      <c r="J2276" s="76" t="s">
        <v>753</v>
      </c>
      <c r="K2276" s="78" t="s">
        <v>2186</v>
      </c>
      <c r="L2276" s="7" t="str">
        <f>IF(BudgetsQTable[[#This Row],[pi_last_name]]=" ","",HYPERLINK("https://www.ejacket.nsf.gov/ej/showProposal.do?Continue=Y&amp;ID="&amp;BudgetsQTable[[#This Row],[prop_id]],BudgetsQTable[[#This Row],[prop_id]]))</f>
        <v/>
      </c>
      <c r="M2276" s="78" t="s">
        <v>753</v>
      </c>
      <c r="N2276" s="7" t="str">
        <f>IF(BudgetsQTable[[#This Row],[pi_last_name]]=" ","",HYPERLINK("mailto:"&amp;BudgetsQTable[[#This Row],[pi_email]]&amp;"&amp;subject=Your NSF Proposal:  "&amp;BudgetsQTable[[#This Row],[prop_id]],BudgetsQTable[[#This Row],[pi_email]]))</f>
        <v/>
      </c>
      <c r="O2276" s="78" t="s">
        <v>753</v>
      </c>
      <c r="P2276" s="78">
        <v>1</v>
      </c>
      <c r="Q2276" s="78">
        <v>1</v>
      </c>
      <c r="R2276" s="79">
        <v>0</v>
      </c>
      <c r="S2276" s="79">
        <v>2000</v>
      </c>
      <c r="T2276" s="79">
        <v>0</v>
      </c>
      <c r="U2276" s="80">
        <v>94358</v>
      </c>
      <c r="V2276" s="78">
        <v>0</v>
      </c>
      <c r="W2276" s="78">
        <v>3</v>
      </c>
      <c r="X2276" s="11" t="str">
        <f ca="1">IF(ISBLANK(BudgetsQTable[[#This Row],[budg_seq_yr]]),"FY"&amp;fiscalyear,"FY"&amp;fiscalyear-1+BudgetsQTable[[#This Row],[budg_seq_yr]])</f>
        <v>FY20</v>
      </c>
      <c r="Y2276" s="79">
        <v>94358</v>
      </c>
      <c r="Z2276" s="78" t="s">
        <v>2840</v>
      </c>
      <c r="AA2276" s="78" t="s">
        <v>462</v>
      </c>
      <c r="AB2276" s="76" t="s">
        <v>2821</v>
      </c>
      <c r="AC2276" s="78" t="s">
        <v>485</v>
      </c>
    </row>
    <row r="2277" spans="1:29" x14ac:dyDescent="0.35">
      <c r="A2277" s="10" t="s">
        <v>4617</v>
      </c>
      <c r="B2277" s="76" t="s">
        <v>2834</v>
      </c>
      <c r="C2277" s="76">
        <f>C2276+(BudgetsQTable[[#This Row],[lead]]&lt;&gt;K2276)</f>
        <v>278</v>
      </c>
      <c r="D2277" s="76">
        <f>D2276*(BudgetsQTable[[#This Row],[lead]]=K2276)+(BudgetsQTable[[#This Row],[prop_id]]&lt;&gt;A2276)</f>
        <v>2</v>
      </c>
      <c r="E2277" s="77">
        <v>43005.571527777778</v>
      </c>
      <c r="F2277" s="78" t="s">
        <v>2839</v>
      </c>
      <c r="G2277" s="78" t="s">
        <v>2840</v>
      </c>
      <c r="H2277" s="78" t="s">
        <v>462</v>
      </c>
      <c r="I2277" s="76" t="s">
        <v>757</v>
      </c>
      <c r="J2277" s="76" t="s">
        <v>753</v>
      </c>
      <c r="K2277" s="78" t="s">
        <v>2186</v>
      </c>
      <c r="L2277" s="7" t="str">
        <f>IF(BudgetsQTable[[#This Row],[pi_last_name]]=" ","",HYPERLINK("https://www.ejacket.nsf.gov/ej/showProposal.do?Continue=Y&amp;ID="&amp;BudgetsQTable[[#This Row],[prop_id]],BudgetsQTable[[#This Row],[prop_id]]))</f>
        <v/>
      </c>
      <c r="M2277" s="78" t="s">
        <v>753</v>
      </c>
      <c r="N2277" s="7" t="str">
        <f>IF(BudgetsQTable[[#This Row],[pi_last_name]]=" ","",HYPERLINK("mailto:"&amp;BudgetsQTable[[#This Row],[pi_email]]&amp;"&amp;subject=Your NSF Proposal:  "&amp;BudgetsQTable[[#This Row],[prop_id]],BudgetsQTable[[#This Row],[pi_email]]))</f>
        <v/>
      </c>
      <c r="O2277" s="78" t="s">
        <v>753</v>
      </c>
      <c r="P2277" s="78">
        <v>1</v>
      </c>
      <c r="Q2277" s="78">
        <v>1</v>
      </c>
      <c r="R2277" s="79">
        <v>0</v>
      </c>
      <c r="S2277" s="79">
        <v>2000</v>
      </c>
      <c r="T2277" s="79">
        <v>0</v>
      </c>
      <c r="U2277" s="80">
        <v>96444</v>
      </c>
      <c r="V2277" s="78">
        <v>0</v>
      </c>
      <c r="W2277" s="78">
        <v>4</v>
      </c>
      <c r="X2277" s="11" t="str">
        <f ca="1">IF(ISBLANK(BudgetsQTable[[#This Row],[budg_seq_yr]]),"FY"&amp;fiscalyear,"FY"&amp;fiscalyear-1+BudgetsQTable[[#This Row],[budg_seq_yr]])</f>
        <v>FY21</v>
      </c>
      <c r="Y2277" s="79">
        <v>96444</v>
      </c>
      <c r="Z2277" s="78" t="s">
        <v>2840</v>
      </c>
      <c r="AA2277" s="78" t="s">
        <v>462</v>
      </c>
      <c r="AB2277" s="76" t="s">
        <v>2821</v>
      </c>
      <c r="AC2277" s="78" t="s">
        <v>485</v>
      </c>
    </row>
    <row r="2278" spans="1:29" x14ac:dyDescent="0.35">
      <c r="A2278" s="10" t="s">
        <v>4620</v>
      </c>
      <c r="B2278" s="76" t="s">
        <v>2834</v>
      </c>
      <c r="C2278" s="76">
        <f>C2277+(BudgetsQTable[[#This Row],[lead]]&lt;&gt;K2277)</f>
        <v>278</v>
      </c>
      <c r="D2278" s="76">
        <f>D2277*(BudgetsQTable[[#This Row],[lead]]=K2277)+(BudgetsQTable[[#This Row],[prop_id]]&lt;&gt;A2277)</f>
        <v>3</v>
      </c>
      <c r="E2278" s="77">
        <v>43005.673611111109</v>
      </c>
      <c r="F2278" s="78" t="s">
        <v>2839</v>
      </c>
      <c r="G2278" s="78" t="s">
        <v>2840</v>
      </c>
      <c r="H2278" s="78" t="s">
        <v>462</v>
      </c>
      <c r="I2278" s="76" t="s">
        <v>757</v>
      </c>
      <c r="J2278" s="76" t="s">
        <v>4622</v>
      </c>
      <c r="K2278" s="78" t="s">
        <v>2186</v>
      </c>
      <c r="L2278" s="7" t="str">
        <f>IF(BudgetsQTable[[#This Row],[pi_last_name]]=" ","",HYPERLINK("https://www.ejacket.nsf.gov/ej/showProposal.do?Continue=Y&amp;ID="&amp;BudgetsQTable[[#This Row],[prop_id]],BudgetsQTable[[#This Row],[prop_id]]))</f>
        <v>1763938</v>
      </c>
      <c r="M2278" s="78" t="s">
        <v>1645</v>
      </c>
      <c r="N2278" s="7" t="str">
        <f>IF(BudgetsQTable[[#This Row],[pi_last_name]]=" ","",HYPERLINK("mailto:"&amp;BudgetsQTable[[#This Row],[pi_email]]&amp;"&amp;subject=Your NSF Proposal:  "&amp;BudgetsQTable[[#This Row],[prop_id]],BudgetsQTable[[#This Row],[pi_email]]))</f>
        <v>chenliz@eecs.oregonstate.edu</v>
      </c>
      <c r="O2278" s="78" t="s">
        <v>4621</v>
      </c>
      <c r="P2278" s="78"/>
      <c r="Q2278" s="78"/>
      <c r="R2278" s="79"/>
      <c r="S2278" s="79"/>
      <c r="T2278" s="79"/>
      <c r="U2278" s="80"/>
      <c r="V2278" s="78">
        <v>0</v>
      </c>
      <c r="W2278" s="78"/>
      <c r="X2278" s="11" t="str">
        <f ca="1">IF(ISBLANK(BudgetsQTable[[#This Row],[budg_seq_yr]]),"FY"&amp;fiscalyear,"FY"&amp;fiscalyear-1+BudgetsQTable[[#This Row],[budg_seq_yr]])</f>
        <v>FY18</v>
      </c>
      <c r="Y2278" s="79">
        <v>400000</v>
      </c>
      <c r="Z2278" s="78" t="s">
        <v>2840</v>
      </c>
      <c r="AA2278" s="78" t="s">
        <v>462</v>
      </c>
      <c r="AB2278" s="76" t="s">
        <v>2821</v>
      </c>
      <c r="AC2278" s="78" t="s">
        <v>485</v>
      </c>
    </row>
    <row r="2279" spans="1:29" x14ac:dyDescent="0.35">
      <c r="A2279" s="10" t="s">
        <v>4620</v>
      </c>
      <c r="B2279" s="76" t="s">
        <v>2834</v>
      </c>
      <c r="C2279" s="76">
        <f>C2278+(BudgetsQTable[[#This Row],[lead]]&lt;&gt;K2278)</f>
        <v>278</v>
      </c>
      <c r="D2279" s="76">
        <f>D2278*(BudgetsQTable[[#This Row],[lead]]=K2278)+(BudgetsQTable[[#This Row],[prop_id]]&lt;&gt;A2278)</f>
        <v>3</v>
      </c>
      <c r="E2279" s="77">
        <v>43005.673611111109</v>
      </c>
      <c r="F2279" s="78" t="s">
        <v>2839</v>
      </c>
      <c r="G2279" s="78" t="s">
        <v>2840</v>
      </c>
      <c r="H2279" s="78" t="s">
        <v>462</v>
      </c>
      <c r="I2279" s="76" t="s">
        <v>757</v>
      </c>
      <c r="J2279" s="76" t="s">
        <v>753</v>
      </c>
      <c r="K2279" s="78" t="s">
        <v>2186</v>
      </c>
      <c r="L2279" s="7" t="str">
        <f>IF(BudgetsQTable[[#This Row],[pi_last_name]]=" ","",HYPERLINK("https://www.ejacket.nsf.gov/ej/showProposal.do?Continue=Y&amp;ID="&amp;BudgetsQTable[[#This Row],[prop_id]],BudgetsQTable[[#This Row],[prop_id]]))</f>
        <v/>
      </c>
      <c r="M2279" s="78" t="s">
        <v>753</v>
      </c>
      <c r="N2279" s="7" t="str">
        <f>IF(BudgetsQTable[[#This Row],[pi_last_name]]=" ","",HYPERLINK("mailto:"&amp;BudgetsQTable[[#This Row],[pi_email]]&amp;"&amp;subject=Your NSF Proposal:  "&amp;BudgetsQTable[[#This Row],[prop_id]],BudgetsQTable[[#This Row],[pi_email]]))</f>
        <v/>
      </c>
      <c r="O2279" s="78" t="s">
        <v>753</v>
      </c>
      <c r="P2279" s="78">
        <v>1</v>
      </c>
      <c r="Q2279" s="78">
        <v>0.9</v>
      </c>
      <c r="R2279" s="79">
        <v>0</v>
      </c>
      <c r="S2279" s="79">
        <v>0</v>
      </c>
      <c r="T2279" s="79">
        <v>0</v>
      </c>
      <c r="U2279" s="80">
        <v>92578</v>
      </c>
      <c r="V2279" s="78">
        <v>0</v>
      </c>
      <c r="W2279" s="78">
        <v>1</v>
      </c>
      <c r="X2279" s="11" t="str">
        <f ca="1">IF(ISBLANK(BudgetsQTable[[#This Row],[budg_seq_yr]]),"FY"&amp;fiscalyear,"FY"&amp;fiscalyear-1+BudgetsQTable[[#This Row],[budg_seq_yr]])</f>
        <v>FY18</v>
      </c>
      <c r="Y2279" s="79">
        <v>92578</v>
      </c>
      <c r="Z2279" s="78" t="s">
        <v>2840</v>
      </c>
      <c r="AA2279" s="78" t="s">
        <v>462</v>
      </c>
      <c r="AB2279" s="76" t="s">
        <v>2821</v>
      </c>
      <c r="AC2279" s="78" t="s">
        <v>485</v>
      </c>
    </row>
    <row r="2280" spans="1:29" x14ac:dyDescent="0.35">
      <c r="A2280" s="10" t="s">
        <v>4620</v>
      </c>
      <c r="B2280" s="76" t="s">
        <v>2834</v>
      </c>
      <c r="C2280" s="76">
        <f>C2279+(BudgetsQTable[[#This Row],[lead]]&lt;&gt;K2279)</f>
        <v>278</v>
      </c>
      <c r="D2280" s="76">
        <f>D2279*(BudgetsQTable[[#This Row],[lead]]=K2279)+(BudgetsQTable[[#This Row],[prop_id]]&lt;&gt;A2279)</f>
        <v>3</v>
      </c>
      <c r="E2280" s="77">
        <v>43005.673611111109</v>
      </c>
      <c r="F2280" s="78" t="s">
        <v>2839</v>
      </c>
      <c r="G2280" s="78" t="s">
        <v>2840</v>
      </c>
      <c r="H2280" s="78" t="s">
        <v>462</v>
      </c>
      <c r="I2280" s="76" t="s">
        <v>757</v>
      </c>
      <c r="J2280" s="76" t="s">
        <v>753</v>
      </c>
      <c r="K2280" s="78" t="s">
        <v>2186</v>
      </c>
      <c r="L2280" s="7" t="str">
        <f>IF(BudgetsQTable[[#This Row],[pi_last_name]]=" ","",HYPERLINK("https://www.ejacket.nsf.gov/ej/showProposal.do?Continue=Y&amp;ID="&amp;BudgetsQTable[[#This Row],[prop_id]],BudgetsQTable[[#This Row],[prop_id]]))</f>
        <v/>
      </c>
      <c r="M2280" s="78" t="s">
        <v>753</v>
      </c>
      <c r="N2280" s="7" t="str">
        <f>IF(BudgetsQTable[[#This Row],[pi_last_name]]=" ","",HYPERLINK("mailto:"&amp;BudgetsQTable[[#This Row],[pi_email]]&amp;"&amp;subject=Your NSF Proposal:  "&amp;BudgetsQTable[[#This Row],[prop_id]],BudgetsQTable[[#This Row],[pi_email]]))</f>
        <v/>
      </c>
      <c r="O2280" s="78" t="s">
        <v>753</v>
      </c>
      <c r="P2280" s="78">
        <v>1</v>
      </c>
      <c r="Q2280" s="78">
        <v>0.9</v>
      </c>
      <c r="R2280" s="79">
        <v>0</v>
      </c>
      <c r="S2280" s="79">
        <v>0</v>
      </c>
      <c r="T2280" s="79">
        <v>0</v>
      </c>
      <c r="U2280" s="80">
        <v>100089</v>
      </c>
      <c r="V2280" s="78">
        <v>0</v>
      </c>
      <c r="W2280" s="78">
        <v>2</v>
      </c>
      <c r="X2280" s="11" t="str">
        <f ca="1">IF(ISBLANK(BudgetsQTable[[#This Row],[budg_seq_yr]]),"FY"&amp;fiscalyear,"FY"&amp;fiscalyear-1+BudgetsQTable[[#This Row],[budg_seq_yr]])</f>
        <v>FY19</v>
      </c>
      <c r="Y2280" s="79">
        <v>100089</v>
      </c>
      <c r="Z2280" s="78" t="s">
        <v>2840</v>
      </c>
      <c r="AA2280" s="78" t="s">
        <v>462</v>
      </c>
      <c r="AB2280" s="76" t="s">
        <v>2821</v>
      </c>
      <c r="AC2280" s="78" t="s">
        <v>485</v>
      </c>
    </row>
    <row r="2281" spans="1:29" x14ac:dyDescent="0.35">
      <c r="A2281" s="10" t="s">
        <v>4620</v>
      </c>
      <c r="B2281" s="76" t="s">
        <v>2834</v>
      </c>
      <c r="C2281" s="76">
        <f>C2280+(BudgetsQTable[[#This Row],[lead]]&lt;&gt;K2280)</f>
        <v>278</v>
      </c>
      <c r="D2281" s="76">
        <f>D2280*(BudgetsQTable[[#This Row],[lead]]=K2280)+(BudgetsQTable[[#This Row],[prop_id]]&lt;&gt;A2280)</f>
        <v>3</v>
      </c>
      <c r="E2281" s="77">
        <v>43005.673611111109</v>
      </c>
      <c r="F2281" s="78" t="s">
        <v>2839</v>
      </c>
      <c r="G2281" s="78" t="s">
        <v>2840</v>
      </c>
      <c r="H2281" s="78" t="s">
        <v>462</v>
      </c>
      <c r="I2281" s="76" t="s">
        <v>757</v>
      </c>
      <c r="J2281" s="76" t="s">
        <v>753</v>
      </c>
      <c r="K2281" s="78" t="s">
        <v>2186</v>
      </c>
      <c r="L2281" s="7" t="str">
        <f>IF(BudgetsQTable[[#This Row],[pi_last_name]]=" ","",HYPERLINK("https://www.ejacket.nsf.gov/ej/showProposal.do?Continue=Y&amp;ID="&amp;BudgetsQTable[[#This Row],[prop_id]],BudgetsQTable[[#This Row],[prop_id]]))</f>
        <v/>
      </c>
      <c r="M2281" s="78" t="s">
        <v>753</v>
      </c>
      <c r="N2281" s="7" t="str">
        <f>IF(BudgetsQTable[[#This Row],[pi_last_name]]=" ","",HYPERLINK("mailto:"&amp;BudgetsQTable[[#This Row],[pi_email]]&amp;"&amp;subject=Your NSF Proposal:  "&amp;BudgetsQTable[[#This Row],[prop_id]],BudgetsQTable[[#This Row],[pi_email]]))</f>
        <v/>
      </c>
      <c r="O2281" s="78" t="s">
        <v>753</v>
      </c>
      <c r="P2281" s="78">
        <v>1</v>
      </c>
      <c r="Q2281" s="78">
        <v>0.8</v>
      </c>
      <c r="R2281" s="79">
        <v>0</v>
      </c>
      <c r="S2281" s="79">
        <v>0</v>
      </c>
      <c r="T2281" s="79">
        <v>0</v>
      </c>
      <c r="U2281" s="80">
        <v>99796</v>
      </c>
      <c r="V2281" s="78">
        <v>0</v>
      </c>
      <c r="W2281" s="78">
        <v>3</v>
      </c>
      <c r="X2281" s="11" t="str">
        <f ca="1">IF(ISBLANK(BudgetsQTable[[#This Row],[budg_seq_yr]]),"FY"&amp;fiscalyear,"FY"&amp;fiscalyear-1+BudgetsQTable[[#This Row],[budg_seq_yr]])</f>
        <v>FY20</v>
      </c>
      <c r="Y2281" s="79">
        <v>99796</v>
      </c>
      <c r="Z2281" s="78" t="s">
        <v>2840</v>
      </c>
      <c r="AA2281" s="78" t="s">
        <v>462</v>
      </c>
      <c r="AB2281" s="76" t="s">
        <v>2821</v>
      </c>
      <c r="AC2281" s="78" t="s">
        <v>485</v>
      </c>
    </row>
    <row r="2282" spans="1:29" x14ac:dyDescent="0.35">
      <c r="A2282" s="10" t="s">
        <v>4620</v>
      </c>
      <c r="B2282" s="76" t="s">
        <v>2834</v>
      </c>
      <c r="C2282" s="76">
        <f>C2281+(BudgetsQTable[[#This Row],[lead]]&lt;&gt;K2281)</f>
        <v>278</v>
      </c>
      <c r="D2282" s="76">
        <f>D2281*(BudgetsQTable[[#This Row],[lead]]=K2281)+(BudgetsQTable[[#This Row],[prop_id]]&lt;&gt;A2281)</f>
        <v>3</v>
      </c>
      <c r="E2282" s="77">
        <v>43005.673611111109</v>
      </c>
      <c r="F2282" s="78" t="s">
        <v>2839</v>
      </c>
      <c r="G2282" s="78" t="s">
        <v>2840</v>
      </c>
      <c r="H2282" s="78" t="s">
        <v>462</v>
      </c>
      <c r="I2282" s="76" t="s">
        <v>757</v>
      </c>
      <c r="J2282" s="76" t="s">
        <v>753</v>
      </c>
      <c r="K2282" s="78" t="s">
        <v>2186</v>
      </c>
      <c r="L2282" s="7" t="str">
        <f>IF(BudgetsQTable[[#This Row],[pi_last_name]]=" ","",HYPERLINK("https://www.ejacket.nsf.gov/ej/showProposal.do?Continue=Y&amp;ID="&amp;BudgetsQTable[[#This Row],[prop_id]],BudgetsQTable[[#This Row],[prop_id]]))</f>
        <v/>
      </c>
      <c r="M2282" s="78" t="s">
        <v>753</v>
      </c>
      <c r="N2282" s="7" t="str">
        <f>IF(BudgetsQTable[[#This Row],[pi_last_name]]=" ","",HYPERLINK("mailto:"&amp;BudgetsQTable[[#This Row],[pi_email]]&amp;"&amp;subject=Your NSF Proposal:  "&amp;BudgetsQTable[[#This Row],[prop_id]],BudgetsQTable[[#This Row],[pi_email]]))</f>
        <v/>
      </c>
      <c r="O2282" s="78" t="s">
        <v>753</v>
      </c>
      <c r="P2282" s="78">
        <v>1</v>
      </c>
      <c r="Q2282" s="78">
        <v>0.8</v>
      </c>
      <c r="R2282" s="79">
        <v>0</v>
      </c>
      <c r="S2282" s="79">
        <v>0</v>
      </c>
      <c r="T2282" s="79">
        <v>0</v>
      </c>
      <c r="U2282" s="80">
        <v>107537</v>
      </c>
      <c r="V2282" s="78">
        <v>0</v>
      </c>
      <c r="W2282" s="78">
        <v>4</v>
      </c>
      <c r="X2282" s="11" t="str">
        <f ca="1">IF(ISBLANK(BudgetsQTable[[#This Row],[budg_seq_yr]]),"FY"&amp;fiscalyear,"FY"&amp;fiscalyear-1+BudgetsQTable[[#This Row],[budg_seq_yr]])</f>
        <v>FY21</v>
      </c>
      <c r="Y2282" s="79">
        <v>107537</v>
      </c>
      <c r="Z2282" s="78" t="s">
        <v>2840</v>
      </c>
      <c r="AA2282" s="78" t="s">
        <v>462</v>
      </c>
      <c r="AB2282" s="76" t="s">
        <v>2821</v>
      </c>
      <c r="AC2282" s="78" t="s">
        <v>485</v>
      </c>
    </row>
    <row r="2283" spans="1:29" x14ac:dyDescent="0.35">
      <c r="A2283" s="10" t="s">
        <v>2188</v>
      </c>
      <c r="B2283" s="76" t="s">
        <v>2824</v>
      </c>
      <c r="C2283" s="76">
        <f>C2282+(BudgetsQTable[[#This Row],[lead]]&lt;&gt;K2282)</f>
        <v>279</v>
      </c>
      <c r="D2283" s="76">
        <f>D2282*(BudgetsQTable[[#This Row],[lead]]=K2282)+(BudgetsQTable[[#This Row],[prop_id]]&lt;&gt;A2282)</f>
        <v>1</v>
      </c>
      <c r="E2283" s="77">
        <v>43005.650694444441</v>
      </c>
      <c r="F2283" s="78" t="s">
        <v>2868</v>
      </c>
      <c r="G2283" s="78" t="s">
        <v>2869</v>
      </c>
      <c r="H2283" s="78" t="s">
        <v>468</v>
      </c>
      <c r="I2283" s="76" t="s">
        <v>807</v>
      </c>
      <c r="J2283" s="76" t="s">
        <v>3971</v>
      </c>
      <c r="K2283" s="78" t="s">
        <v>2188</v>
      </c>
      <c r="L2283" s="7" t="str">
        <f>IF(BudgetsQTable[[#This Row],[pi_last_name]]=" ","",HYPERLINK("https://www.ejacket.nsf.gov/ej/showProposal.do?Continue=Y&amp;ID="&amp;BudgetsQTable[[#This Row],[prop_id]],BudgetsQTable[[#This Row],[prop_id]]))</f>
        <v>1763876</v>
      </c>
      <c r="M2283" s="78" t="s">
        <v>1694</v>
      </c>
      <c r="N2283" s="7" t="str">
        <f>IF(BudgetsQTable[[#This Row],[pi_last_name]]=" ","",HYPERLINK("mailto:"&amp;BudgetsQTable[[#This Row],[pi_email]]&amp;"&amp;subject=Your NSF Proposal:  "&amp;BudgetsQTable[[#This Row],[prop_id]],BudgetsQTable[[#This Row],[pi_email]]))</f>
        <v>cprose@cs.cmu.edu</v>
      </c>
      <c r="O2283" s="78" t="s">
        <v>542</v>
      </c>
      <c r="P2283" s="78"/>
      <c r="Q2283" s="78"/>
      <c r="R2283" s="79"/>
      <c r="S2283" s="79"/>
      <c r="T2283" s="79"/>
      <c r="U2283" s="80"/>
      <c r="V2283" s="78">
        <v>0</v>
      </c>
      <c r="W2283" s="78"/>
      <c r="X2283" s="11" t="str">
        <f ca="1">IF(ISBLANK(BudgetsQTable[[#This Row],[budg_seq_yr]]),"FY"&amp;fiscalyear,"FY"&amp;fiscalyear-1+BudgetsQTable[[#This Row],[budg_seq_yr]])</f>
        <v>FY18</v>
      </c>
      <c r="Y2283" s="79">
        <v>700000</v>
      </c>
      <c r="Z2283" s="78" t="s">
        <v>2869</v>
      </c>
      <c r="AA2283" s="78" t="s">
        <v>468</v>
      </c>
      <c r="AB2283" s="76" t="s">
        <v>2821</v>
      </c>
      <c r="AC2283" s="78" t="s">
        <v>468</v>
      </c>
    </row>
    <row r="2284" spans="1:29" x14ac:dyDescent="0.35">
      <c r="A2284" s="10" t="s">
        <v>2188</v>
      </c>
      <c r="B2284" s="76" t="s">
        <v>2824</v>
      </c>
      <c r="C2284" s="76">
        <f>C2283+(BudgetsQTable[[#This Row],[lead]]&lt;&gt;K2283)</f>
        <v>279</v>
      </c>
      <c r="D2284" s="76">
        <f>D2283*(BudgetsQTable[[#This Row],[lead]]=K2283)+(BudgetsQTable[[#This Row],[prop_id]]&lt;&gt;A2283)</f>
        <v>1</v>
      </c>
      <c r="E2284" s="77">
        <v>43005.650694444441</v>
      </c>
      <c r="F2284" s="78" t="s">
        <v>2868</v>
      </c>
      <c r="G2284" s="78" t="s">
        <v>2869</v>
      </c>
      <c r="H2284" s="78" t="s">
        <v>468</v>
      </c>
      <c r="I2284" s="76" t="s">
        <v>807</v>
      </c>
      <c r="J2284" s="76" t="s">
        <v>753</v>
      </c>
      <c r="K2284" s="78" t="s">
        <v>2188</v>
      </c>
      <c r="L2284" s="7" t="str">
        <f>IF(BudgetsQTable[[#This Row],[pi_last_name]]=" ","",HYPERLINK("https://www.ejacket.nsf.gov/ej/showProposal.do?Continue=Y&amp;ID="&amp;BudgetsQTable[[#This Row],[prop_id]],BudgetsQTable[[#This Row],[prop_id]]))</f>
        <v/>
      </c>
      <c r="M2284" s="78" t="s">
        <v>753</v>
      </c>
      <c r="N2284" s="7" t="str">
        <f>IF(BudgetsQTable[[#This Row],[pi_last_name]]=" ","",HYPERLINK("mailto:"&amp;BudgetsQTable[[#This Row],[pi_email]]&amp;"&amp;subject=Your NSF Proposal:  "&amp;BudgetsQTable[[#This Row],[prop_id]],BudgetsQTable[[#This Row],[pi_email]]))</f>
        <v/>
      </c>
      <c r="O2284" s="78" t="s">
        <v>753</v>
      </c>
      <c r="P2284" s="78">
        <v>3</v>
      </c>
      <c r="Q2284" s="78">
        <v>0.96</v>
      </c>
      <c r="R2284" s="79">
        <v>0</v>
      </c>
      <c r="S2284" s="79">
        <v>9000</v>
      </c>
      <c r="T2284" s="79">
        <v>0</v>
      </c>
      <c r="U2284" s="80">
        <v>228084</v>
      </c>
      <c r="V2284" s="78">
        <v>0</v>
      </c>
      <c r="W2284" s="78">
        <v>1</v>
      </c>
      <c r="X2284" s="11" t="str">
        <f ca="1">IF(ISBLANK(BudgetsQTable[[#This Row],[budg_seq_yr]]),"FY"&amp;fiscalyear,"FY"&amp;fiscalyear-1+BudgetsQTable[[#This Row],[budg_seq_yr]])</f>
        <v>FY18</v>
      </c>
      <c r="Y2284" s="79">
        <v>228084</v>
      </c>
      <c r="Z2284" s="78" t="s">
        <v>2869</v>
      </c>
      <c r="AA2284" s="78" t="s">
        <v>468</v>
      </c>
      <c r="AB2284" s="76" t="s">
        <v>2821</v>
      </c>
      <c r="AC2284" s="78" t="s">
        <v>468</v>
      </c>
    </row>
    <row r="2285" spans="1:29" x14ac:dyDescent="0.35">
      <c r="A2285" s="10" t="s">
        <v>2188</v>
      </c>
      <c r="B2285" s="76" t="s">
        <v>2824</v>
      </c>
      <c r="C2285" s="76">
        <f>C2284+(BudgetsQTable[[#This Row],[lead]]&lt;&gt;K2284)</f>
        <v>279</v>
      </c>
      <c r="D2285" s="76">
        <f>D2284*(BudgetsQTable[[#This Row],[lead]]=K2284)+(BudgetsQTable[[#This Row],[prop_id]]&lt;&gt;A2284)</f>
        <v>1</v>
      </c>
      <c r="E2285" s="77">
        <v>43005.650694444441</v>
      </c>
      <c r="F2285" s="78" t="s">
        <v>2868</v>
      </c>
      <c r="G2285" s="78" t="s">
        <v>2869</v>
      </c>
      <c r="H2285" s="78" t="s">
        <v>468</v>
      </c>
      <c r="I2285" s="76" t="s">
        <v>807</v>
      </c>
      <c r="J2285" s="76" t="s">
        <v>753</v>
      </c>
      <c r="K2285" s="78" t="s">
        <v>2188</v>
      </c>
      <c r="L2285" s="7" t="str">
        <f>IF(BudgetsQTable[[#This Row],[pi_last_name]]=" ","",HYPERLINK("https://www.ejacket.nsf.gov/ej/showProposal.do?Continue=Y&amp;ID="&amp;BudgetsQTable[[#This Row],[prop_id]],BudgetsQTable[[#This Row],[prop_id]]))</f>
        <v/>
      </c>
      <c r="M2285" s="78" t="s">
        <v>753</v>
      </c>
      <c r="N2285" s="7" t="str">
        <f>IF(BudgetsQTable[[#This Row],[pi_last_name]]=" ","",HYPERLINK("mailto:"&amp;BudgetsQTable[[#This Row],[pi_email]]&amp;"&amp;subject=Your NSF Proposal:  "&amp;BudgetsQTable[[#This Row],[prop_id]],BudgetsQTable[[#This Row],[pi_email]]))</f>
        <v/>
      </c>
      <c r="O2285" s="78" t="s">
        <v>753</v>
      </c>
      <c r="P2285" s="78">
        <v>3</v>
      </c>
      <c r="Q2285" s="78">
        <v>0.96</v>
      </c>
      <c r="R2285" s="79">
        <v>0</v>
      </c>
      <c r="S2285" s="79">
        <v>9100</v>
      </c>
      <c r="T2285" s="79">
        <v>0</v>
      </c>
      <c r="U2285" s="80">
        <v>232550</v>
      </c>
      <c r="V2285" s="78">
        <v>0</v>
      </c>
      <c r="W2285" s="78">
        <v>2</v>
      </c>
      <c r="X2285" s="11" t="str">
        <f ca="1">IF(ISBLANK(BudgetsQTable[[#This Row],[budg_seq_yr]]),"FY"&amp;fiscalyear,"FY"&amp;fiscalyear-1+BudgetsQTable[[#This Row],[budg_seq_yr]])</f>
        <v>FY19</v>
      </c>
      <c r="Y2285" s="79">
        <v>232550</v>
      </c>
      <c r="Z2285" s="78" t="s">
        <v>2869</v>
      </c>
      <c r="AA2285" s="78" t="s">
        <v>468</v>
      </c>
      <c r="AB2285" s="76" t="s">
        <v>2821</v>
      </c>
      <c r="AC2285" s="78" t="s">
        <v>468</v>
      </c>
    </row>
    <row r="2286" spans="1:29" x14ac:dyDescent="0.35">
      <c r="A2286" s="10" t="s">
        <v>2188</v>
      </c>
      <c r="B2286" s="76" t="s">
        <v>2824</v>
      </c>
      <c r="C2286" s="76">
        <f>C2285+(BudgetsQTable[[#This Row],[lead]]&lt;&gt;K2285)</f>
        <v>279</v>
      </c>
      <c r="D2286" s="76">
        <f>D2285*(BudgetsQTable[[#This Row],[lead]]=K2285)+(BudgetsQTable[[#This Row],[prop_id]]&lt;&gt;A2285)</f>
        <v>1</v>
      </c>
      <c r="E2286" s="77">
        <v>43005.650694444441</v>
      </c>
      <c r="F2286" s="78" t="s">
        <v>2868</v>
      </c>
      <c r="G2286" s="78" t="s">
        <v>2869</v>
      </c>
      <c r="H2286" s="78" t="s">
        <v>468</v>
      </c>
      <c r="I2286" s="76" t="s">
        <v>807</v>
      </c>
      <c r="J2286" s="76" t="s">
        <v>753</v>
      </c>
      <c r="K2286" s="78" t="s">
        <v>2188</v>
      </c>
      <c r="L2286" s="7" t="str">
        <f>IF(BudgetsQTable[[#This Row],[pi_last_name]]=" ","",HYPERLINK("https://www.ejacket.nsf.gov/ej/showProposal.do?Continue=Y&amp;ID="&amp;BudgetsQTable[[#This Row],[prop_id]],BudgetsQTable[[#This Row],[prop_id]]))</f>
        <v/>
      </c>
      <c r="M2286" s="78" t="s">
        <v>753</v>
      </c>
      <c r="N2286" s="7" t="str">
        <f>IF(BudgetsQTable[[#This Row],[pi_last_name]]=" ","",HYPERLINK("mailto:"&amp;BudgetsQTable[[#This Row],[pi_email]]&amp;"&amp;subject=Your NSF Proposal:  "&amp;BudgetsQTable[[#This Row],[prop_id]],BudgetsQTable[[#This Row],[pi_email]]))</f>
        <v/>
      </c>
      <c r="O2286" s="78" t="s">
        <v>753</v>
      </c>
      <c r="P2286" s="78">
        <v>3</v>
      </c>
      <c r="Q2286" s="78">
        <v>0.96</v>
      </c>
      <c r="R2286" s="79">
        <v>0</v>
      </c>
      <c r="S2286" s="79">
        <v>9396</v>
      </c>
      <c r="T2286" s="79">
        <v>0</v>
      </c>
      <c r="U2286" s="80">
        <v>239366</v>
      </c>
      <c r="V2286" s="78">
        <v>0</v>
      </c>
      <c r="W2286" s="78">
        <v>3</v>
      </c>
      <c r="X2286" s="11" t="str">
        <f ca="1">IF(ISBLANK(BudgetsQTable[[#This Row],[budg_seq_yr]]),"FY"&amp;fiscalyear,"FY"&amp;fiscalyear-1+BudgetsQTable[[#This Row],[budg_seq_yr]])</f>
        <v>FY20</v>
      </c>
      <c r="Y2286" s="79">
        <v>239366</v>
      </c>
      <c r="Z2286" s="78" t="s">
        <v>2869</v>
      </c>
      <c r="AA2286" s="78" t="s">
        <v>468</v>
      </c>
      <c r="AB2286" s="76" t="s">
        <v>2821</v>
      </c>
      <c r="AC2286" s="78" t="s">
        <v>468</v>
      </c>
    </row>
    <row r="2287" spans="1:29" x14ac:dyDescent="0.35">
      <c r="A2287" s="10" t="s">
        <v>4624</v>
      </c>
      <c r="B2287" s="76" t="s">
        <v>2834</v>
      </c>
      <c r="C2287" s="76">
        <f>C2286+(BudgetsQTable[[#This Row],[lead]]&lt;&gt;K2286)</f>
        <v>279</v>
      </c>
      <c r="D2287" s="76">
        <f>D2286*(BudgetsQTable[[#This Row],[lead]]=K2286)+(BudgetsQTable[[#This Row],[prop_id]]&lt;&gt;A2286)</f>
        <v>2</v>
      </c>
      <c r="E2287" s="77">
        <v>43005.584027777775</v>
      </c>
      <c r="F2287" s="78" t="s">
        <v>2868</v>
      </c>
      <c r="G2287" s="78" t="s">
        <v>2869</v>
      </c>
      <c r="H2287" s="78" t="s">
        <v>468</v>
      </c>
      <c r="I2287" s="76" t="s">
        <v>807</v>
      </c>
      <c r="J2287" s="76" t="s">
        <v>4627</v>
      </c>
      <c r="K2287" s="78" t="s">
        <v>2188</v>
      </c>
      <c r="L2287" s="7" t="str">
        <f>IF(BudgetsQTable[[#This Row],[pi_last_name]]=" ","",HYPERLINK("https://www.ejacket.nsf.gov/ej/showProposal.do?Continue=Y&amp;ID="&amp;BudgetsQTable[[#This Row],[prop_id]],BudgetsQTable[[#This Row],[prop_id]]))</f>
        <v>1763722</v>
      </c>
      <c r="M2287" s="78" t="s">
        <v>4625</v>
      </c>
      <c r="N2287" s="7" t="str">
        <f>IF(BudgetsQTable[[#This Row],[pi_last_name]]=" ","",HYPERLINK("mailto:"&amp;BudgetsQTable[[#This Row],[pi_email]]&amp;"&amp;subject=Your NSF Proposal:  "&amp;BudgetsQTable[[#This Row],[prop_id]],BudgetsQTable[[#This Row],[pi_email]]))</f>
        <v>tdillahu@umich.edu</v>
      </c>
      <c r="O2287" s="78" t="s">
        <v>713</v>
      </c>
      <c r="P2287" s="78"/>
      <c r="Q2287" s="78"/>
      <c r="R2287" s="79"/>
      <c r="S2287" s="79"/>
      <c r="T2287" s="79"/>
      <c r="U2287" s="80"/>
      <c r="V2287" s="78">
        <v>0</v>
      </c>
      <c r="W2287" s="78"/>
      <c r="X2287" s="11" t="str">
        <f ca="1">IF(ISBLANK(BudgetsQTable[[#This Row],[budg_seq_yr]]),"FY"&amp;fiscalyear,"FY"&amp;fiscalyear-1+BudgetsQTable[[#This Row],[budg_seq_yr]])</f>
        <v>FY18</v>
      </c>
      <c r="Y2287" s="79">
        <v>300000</v>
      </c>
      <c r="Z2287" s="78" t="s">
        <v>2869</v>
      </c>
      <c r="AA2287" s="78" t="s">
        <v>468</v>
      </c>
      <c r="AB2287" s="76" t="s">
        <v>2821</v>
      </c>
      <c r="AC2287" s="78" t="s">
        <v>468</v>
      </c>
    </row>
    <row r="2288" spans="1:29" x14ac:dyDescent="0.35">
      <c r="A2288" s="10" t="s">
        <v>4624</v>
      </c>
      <c r="B2288" s="76" t="s">
        <v>2834</v>
      </c>
      <c r="C2288" s="76">
        <f>C2287+(BudgetsQTable[[#This Row],[lead]]&lt;&gt;K2287)</f>
        <v>279</v>
      </c>
      <c r="D2288" s="76">
        <f>D2287*(BudgetsQTable[[#This Row],[lead]]=K2287)+(BudgetsQTable[[#This Row],[prop_id]]&lt;&gt;A2287)</f>
        <v>2</v>
      </c>
      <c r="E2288" s="77">
        <v>43005.584027777775</v>
      </c>
      <c r="F2288" s="78" t="s">
        <v>2868</v>
      </c>
      <c r="G2288" s="78" t="s">
        <v>2869</v>
      </c>
      <c r="H2288" s="78" t="s">
        <v>468</v>
      </c>
      <c r="I2288" s="76" t="s">
        <v>807</v>
      </c>
      <c r="J2288" s="76" t="s">
        <v>753</v>
      </c>
      <c r="K2288" s="78" t="s">
        <v>2188</v>
      </c>
      <c r="L2288" s="7" t="str">
        <f>IF(BudgetsQTable[[#This Row],[pi_last_name]]=" ","",HYPERLINK("https://www.ejacket.nsf.gov/ej/showProposal.do?Continue=Y&amp;ID="&amp;BudgetsQTable[[#This Row],[prop_id]],BudgetsQTable[[#This Row],[prop_id]]))</f>
        <v/>
      </c>
      <c r="M2288" s="78" t="s">
        <v>753</v>
      </c>
      <c r="N2288" s="7" t="str">
        <f>IF(BudgetsQTable[[#This Row],[pi_last_name]]=" ","",HYPERLINK("mailto:"&amp;BudgetsQTable[[#This Row],[pi_email]]&amp;"&amp;subject=Your NSF Proposal:  "&amp;BudgetsQTable[[#This Row],[prop_id]],BudgetsQTable[[#This Row],[pi_email]]))</f>
        <v/>
      </c>
      <c r="O2288" s="78" t="s">
        <v>753</v>
      </c>
      <c r="P2288" s="78">
        <v>1</v>
      </c>
      <c r="Q2288" s="78">
        <v>1</v>
      </c>
      <c r="R2288" s="79">
        <v>0</v>
      </c>
      <c r="S2288" s="79">
        <v>0</v>
      </c>
      <c r="T2288" s="79">
        <v>0</v>
      </c>
      <c r="U2288" s="80">
        <v>99029</v>
      </c>
      <c r="V2288" s="78">
        <v>0</v>
      </c>
      <c r="W2288" s="78">
        <v>1</v>
      </c>
      <c r="X2288" s="11" t="str">
        <f ca="1">IF(ISBLANK(BudgetsQTable[[#This Row],[budg_seq_yr]]),"FY"&amp;fiscalyear,"FY"&amp;fiscalyear-1+BudgetsQTable[[#This Row],[budg_seq_yr]])</f>
        <v>FY18</v>
      </c>
      <c r="Y2288" s="79">
        <v>99029</v>
      </c>
      <c r="Z2288" s="78" t="s">
        <v>2869</v>
      </c>
      <c r="AA2288" s="78" t="s">
        <v>468</v>
      </c>
      <c r="AB2288" s="76" t="s">
        <v>2821</v>
      </c>
      <c r="AC2288" s="78" t="s">
        <v>468</v>
      </c>
    </row>
    <row r="2289" spans="1:29" x14ac:dyDescent="0.35">
      <c r="A2289" s="10" t="s">
        <v>4624</v>
      </c>
      <c r="B2289" s="76" t="s">
        <v>2834</v>
      </c>
      <c r="C2289" s="76">
        <f>C2288+(BudgetsQTable[[#This Row],[lead]]&lt;&gt;K2288)</f>
        <v>279</v>
      </c>
      <c r="D2289" s="76">
        <f>D2288*(BudgetsQTable[[#This Row],[lead]]=K2288)+(BudgetsQTable[[#This Row],[prop_id]]&lt;&gt;A2288)</f>
        <v>2</v>
      </c>
      <c r="E2289" s="77">
        <v>43005.584027777775</v>
      </c>
      <c r="F2289" s="78" t="s">
        <v>2868</v>
      </c>
      <c r="G2289" s="78" t="s">
        <v>2869</v>
      </c>
      <c r="H2289" s="78" t="s">
        <v>468</v>
      </c>
      <c r="I2289" s="76" t="s">
        <v>807</v>
      </c>
      <c r="J2289" s="76" t="s">
        <v>753</v>
      </c>
      <c r="K2289" s="78" t="s">
        <v>2188</v>
      </c>
      <c r="L2289" s="7" t="str">
        <f>IF(BudgetsQTable[[#This Row],[pi_last_name]]=" ","",HYPERLINK("https://www.ejacket.nsf.gov/ej/showProposal.do?Continue=Y&amp;ID="&amp;BudgetsQTable[[#This Row],[prop_id]],BudgetsQTable[[#This Row],[prop_id]]))</f>
        <v/>
      </c>
      <c r="M2289" s="78" t="s">
        <v>753</v>
      </c>
      <c r="N2289" s="7" t="str">
        <f>IF(BudgetsQTable[[#This Row],[pi_last_name]]=" ","",HYPERLINK("mailto:"&amp;BudgetsQTable[[#This Row],[pi_email]]&amp;"&amp;subject=Your NSF Proposal:  "&amp;BudgetsQTable[[#This Row],[prop_id]],BudgetsQTable[[#This Row],[pi_email]]))</f>
        <v/>
      </c>
      <c r="O2289" s="78" t="s">
        <v>753</v>
      </c>
      <c r="P2289" s="78">
        <v>1</v>
      </c>
      <c r="Q2289" s="78">
        <v>1</v>
      </c>
      <c r="R2289" s="79">
        <v>0</v>
      </c>
      <c r="S2289" s="79">
        <v>0</v>
      </c>
      <c r="T2289" s="79">
        <v>0</v>
      </c>
      <c r="U2289" s="80">
        <v>103992</v>
      </c>
      <c r="V2289" s="78">
        <v>0</v>
      </c>
      <c r="W2289" s="78">
        <v>2</v>
      </c>
      <c r="X2289" s="11" t="str">
        <f ca="1">IF(ISBLANK(BudgetsQTable[[#This Row],[budg_seq_yr]]),"FY"&amp;fiscalyear,"FY"&amp;fiscalyear-1+BudgetsQTable[[#This Row],[budg_seq_yr]])</f>
        <v>FY19</v>
      </c>
      <c r="Y2289" s="79">
        <v>103992</v>
      </c>
      <c r="Z2289" s="78" t="s">
        <v>2869</v>
      </c>
      <c r="AA2289" s="78" t="s">
        <v>468</v>
      </c>
      <c r="AB2289" s="76" t="s">
        <v>2821</v>
      </c>
      <c r="AC2289" s="78" t="s">
        <v>468</v>
      </c>
    </row>
    <row r="2290" spans="1:29" x14ac:dyDescent="0.35">
      <c r="A2290" s="10" t="s">
        <v>4624</v>
      </c>
      <c r="B2290" s="76" t="s">
        <v>2834</v>
      </c>
      <c r="C2290" s="76">
        <f>C2289+(BudgetsQTable[[#This Row],[lead]]&lt;&gt;K2289)</f>
        <v>279</v>
      </c>
      <c r="D2290" s="76">
        <f>D2289*(BudgetsQTable[[#This Row],[lead]]=K2289)+(BudgetsQTable[[#This Row],[prop_id]]&lt;&gt;A2289)</f>
        <v>2</v>
      </c>
      <c r="E2290" s="77">
        <v>43005.584027777775</v>
      </c>
      <c r="F2290" s="78" t="s">
        <v>2868</v>
      </c>
      <c r="G2290" s="78" t="s">
        <v>2869</v>
      </c>
      <c r="H2290" s="78" t="s">
        <v>468</v>
      </c>
      <c r="I2290" s="76" t="s">
        <v>807</v>
      </c>
      <c r="J2290" s="76" t="s">
        <v>753</v>
      </c>
      <c r="K2290" s="78" t="s">
        <v>2188</v>
      </c>
      <c r="L2290" s="7" t="str">
        <f>IF(BudgetsQTable[[#This Row],[pi_last_name]]=" ","",HYPERLINK("https://www.ejacket.nsf.gov/ej/showProposal.do?Continue=Y&amp;ID="&amp;BudgetsQTable[[#This Row],[prop_id]],BudgetsQTable[[#This Row],[prop_id]]))</f>
        <v/>
      </c>
      <c r="M2290" s="78" t="s">
        <v>753</v>
      </c>
      <c r="N2290" s="7" t="str">
        <f>IF(BudgetsQTable[[#This Row],[pi_last_name]]=" ","",HYPERLINK("mailto:"&amp;BudgetsQTable[[#This Row],[pi_email]]&amp;"&amp;subject=Your NSF Proposal:  "&amp;BudgetsQTable[[#This Row],[prop_id]],BudgetsQTable[[#This Row],[pi_email]]))</f>
        <v/>
      </c>
      <c r="O2290" s="78" t="s">
        <v>753</v>
      </c>
      <c r="P2290" s="78">
        <v>1</v>
      </c>
      <c r="Q2290" s="78">
        <v>0.63</v>
      </c>
      <c r="R2290" s="79">
        <v>0</v>
      </c>
      <c r="S2290" s="79">
        <v>0</v>
      </c>
      <c r="T2290" s="79">
        <v>0</v>
      </c>
      <c r="U2290" s="80">
        <v>96979</v>
      </c>
      <c r="V2290" s="78">
        <v>0</v>
      </c>
      <c r="W2290" s="78">
        <v>3</v>
      </c>
      <c r="X2290" s="11" t="str">
        <f ca="1">IF(ISBLANK(BudgetsQTable[[#This Row],[budg_seq_yr]]),"FY"&amp;fiscalyear,"FY"&amp;fiscalyear-1+BudgetsQTable[[#This Row],[budg_seq_yr]])</f>
        <v>FY20</v>
      </c>
      <c r="Y2290" s="79">
        <v>96979</v>
      </c>
      <c r="Z2290" s="78" t="s">
        <v>2869</v>
      </c>
      <c r="AA2290" s="78" t="s">
        <v>468</v>
      </c>
      <c r="AB2290" s="76" t="s">
        <v>2821</v>
      </c>
      <c r="AC2290" s="78" t="s">
        <v>468</v>
      </c>
    </row>
    <row r="2291" spans="1:29" x14ac:dyDescent="0.35">
      <c r="A2291" s="10" t="s">
        <v>4628</v>
      </c>
      <c r="B2291" s="76" t="s">
        <v>2834</v>
      </c>
      <c r="C2291" s="76">
        <f>C2290+(BudgetsQTable[[#This Row],[lead]]&lt;&gt;K2290)</f>
        <v>279</v>
      </c>
      <c r="D2291" s="76">
        <f>D2290*(BudgetsQTable[[#This Row],[lead]]=K2290)+(BudgetsQTable[[#This Row],[prop_id]]&lt;&gt;A2290)</f>
        <v>3</v>
      </c>
      <c r="E2291" s="77">
        <v>43005.713194444441</v>
      </c>
      <c r="F2291" s="78" t="s">
        <v>2868</v>
      </c>
      <c r="G2291" s="78" t="s">
        <v>2869</v>
      </c>
      <c r="H2291" s="78" t="s">
        <v>468</v>
      </c>
      <c r="I2291" s="76" t="s">
        <v>807</v>
      </c>
      <c r="J2291" s="76" t="s">
        <v>4632</v>
      </c>
      <c r="K2291" s="78" t="s">
        <v>2188</v>
      </c>
      <c r="L2291" s="7" t="str">
        <f>IF(BudgetsQTable[[#This Row],[pi_last_name]]=" ","",HYPERLINK("https://www.ejacket.nsf.gov/ej/showProposal.do?Continue=Y&amp;ID="&amp;BudgetsQTable[[#This Row],[prop_id]],BudgetsQTable[[#This Row],[prop_id]]))</f>
        <v>1764030</v>
      </c>
      <c r="M2291" s="78" t="s">
        <v>4629</v>
      </c>
      <c r="N2291" s="7" t="str">
        <f>IF(BudgetsQTable[[#This Row],[pi_last_name]]=" ","",HYPERLINK("mailto:"&amp;BudgetsQTable[[#This Row],[pi_email]]&amp;"&amp;subject=Your NSF Proposal:  "&amp;BudgetsQTable[[#This Row],[prop_id]],BudgetsQTable[[#This Row],[pi_email]]))</f>
        <v>jason.levin@wgu.edu</v>
      </c>
      <c r="O2291" s="78" t="s">
        <v>4630</v>
      </c>
      <c r="P2291" s="78"/>
      <c r="Q2291" s="78"/>
      <c r="R2291" s="79"/>
      <c r="S2291" s="79"/>
      <c r="T2291" s="79"/>
      <c r="U2291" s="80"/>
      <c r="V2291" s="78">
        <v>0</v>
      </c>
      <c r="W2291" s="78"/>
      <c r="X2291" s="11" t="str">
        <f ca="1">IF(ISBLANK(BudgetsQTable[[#This Row],[budg_seq_yr]]),"FY"&amp;fiscalyear,"FY"&amp;fiscalyear-1+BudgetsQTable[[#This Row],[budg_seq_yr]])</f>
        <v>FY18</v>
      </c>
      <c r="Y2291" s="79">
        <v>199998</v>
      </c>
      <c r="Z2291" s="78" t="s">
        <v>2869</v>
      </c>
      <c r="AA2291" s="78" t="s">
        <v>468</v>
      </c>
      <c r="AB2291" s="76" t="s">
        <v>2821</v>
      </c>
      <c r="AC2291" s="78" t="s">
        <v>468</v>
      </c>
    </row>
    <row r="2292" spans="1:29" x14ac:dyDescent="0.35">
      <c r="A2292" s="10" t="s">
        <v>4628</v>
      </c>
      <c r="B2292" s="76" t="s">
        <v>2834</v>
      </c>
      <c r="C2292" s="76">
        <f>C2291+(BudgetsQTable[[#This Row],[lead]]&lt;&gt;K2291)</f>
        <v>279</v>
      </c>
      <c r="D2292" s="76">
        <f>D2291*(BudgetsQTable[[#This Row],[lead]]=K2291)+(BudgetsQTable[[#This Row],[prop_id]]&lt;&gt;A2291)</f>
        <v>3</v>
      </c>
      <c r="E2292" s="77">
        <v>43005.713194444441</v>
      </c>
      <c r="F2292" s="78" t="s">
        <v>2868</v>
      </c>
      <c r="G2292" s="78" t="s">
        <v>2869</v>
      </c>
      <c r="H2292" s="78" t="s">
        <v>468</v>
      </c>
      <c r="I2292" s="76" t="s">
        <v>807</v>
      </c>
      <c r="J2292" s="76" t="s">
        <v>753</v>
      </c>
      <c r="K2292" s="78" t="s">
        <v>2188</v>
      </c>
      <c r="L2292" s="7" t="str">
        <f>IF(BudgetsQTable[[#This Row],[pi_last_name]]=" ","",HYPERLINK("https://www.ejacket.nsf.gov/ej/showProposal.do?Continue=Y&amp;ID="&amp;BudgetsQTable[[#This Row],[prop_id]],BudgetsQTable[[#This Row],[prop_id]]))</f>
        <v/>
      </c>
      <c r="M2292" s="78" t="s">
        <v>753</v>
      </c>
      <c r="N2292" s="7" t="str">
        <f>IF(BudgetsQTable[[#This Row],[pi_last_name]]=" ","",HYPERLINK("mailto:"&amp;BudgetsQTable[[#This Row],[pi_email]]&amp;"&amp;subject=Your NSF Proposal:  "&amp;BudgetsQTable[[#This Row],[prop_id]],BudgetsQTable[[#This Row],[pi_email]]))</f>
        <v/>
      </c>
      <c r="O2292" s="78" t="s">
        <v>753</v>
      </c>
      <c r="P2292" s="78">
        <v>1</v>
      </c>
      <c r="Q2292" s="78">
        <v>0</v>
      </c>
      <c r="R2292" s="79">
        <v>0</v>
      </c>
      <c r="S2292" s="79">
        <v>0</v>
      </c>
      <c r="T2292" s="79">
        <v>0</v>
      </c>
      <c r="U2292" s="80">
        <v>57210</v>
      </c>
      <c r="V2292" s="78">
        <v>0</v>
      </c>
      <c r="W2292" s="78">
        <v>1</v>
      </c>
      <c r="X2292" s="11" t="str">
        <f ca="1">IF(ISBLANK(BudgetsQTable[[#This Row],[budg_seq_yr]]),"FY"&amp;fiscalyear,"FY"&amp;fiscalyear-1+BudgetsQTable[[#This Row],[budg_seq_yr]])</f>
        <v>FY18</v>
      </c>
      <c r="Y2292" s="79">
        <v>57210</v>
      </c>
      <c r="Z2292" s="78" t="s">
        <v>2869</v>
      </c>
      <c r="AA2292" s="78" t="s">
        <v>468</v>
      </c>
      <c r="AB2292" s="76" t="s">
        <v>2821</v>
      </c>
      <c r="AC2292" s="78" t="s">
        <v>468</v>
      </c>
    </row>
    <row r="2293" spans="1:29" x14ac:dyDescent="0.35">
      <c r="A2293" s="10" t="s">
        <v>4628</v>
      </c>
      <c r="B2293" s="76" t="s">
        <v>2834</v>
      </c>
      <c r="C2293" s="76">
        <f>C2292+(BudgetsQTable[[#This Row],[lead]]&lt;&gt;K2292)</f>
        <v>279</v>
      </c>
      <c r="D2293" s="76">
        <f>D2292*(BudgetsQTable[[#This Row],[lead]]=K2292)+(BudgetsQTable[[#This Row],[prop_id]]&lt;&gt;A2292)</f>
        <v>3</v>
      </c>
      <c r="E2293" s="77">
        <v>43005.713194444441</v>
      </c>
      <c r="F2293" s="78" t="s">
        <v>2868</v>
      </c>
      <c r="G2293" s="78" t="s">
        <v>2869</v>
      </c>
      <c r="H2293" s="78" t="s">
        <v>468</v>
      </c>
      <c r="I2293" s="76" t="s">
        <v>807</v>
      </c>
      <c r="J2293" s="76" t="s">
        <v>753</v>
      </c>
      <c r="K2293" s="78" t="s">
        <v>2188</v>
      </c>
      <c r="L2293" s="7" t="str">
        <f>IF(BudgetsQTable[[#This Row],[pi_last_name]]=" ","",HYPERLINK("https://www.ejacket.nsf.gov/ej/showProposal.do?Continue=Y&amp;ID="&amp;BudgetsQTable[[#This Row],[prop_id]],BudgetsQTable[[#This Row],[prop_id]]))</f>
        <v/>
      </c>
      <c r="M2293" s="78" t="s">
        <v>753</v>
      </c>
      <c r="N2293" s="7" t="str">
        <f>IF(BudgetsQTable[[#This Row],[pi_last_name]]=" ","",HYPERLINK("mailto:"&amp;BudgetsQTable[[#This Row],[pi_email]]&amp;"&amp;subject=Your NSF Proposal:  "&amp;BudgetsQTable[[#This Row],[prop_id]],BudgetsQTable[[#This Row],[pi_email]]))</f>
        <v/>
      </c>
      <c r="O2293" s="78" t="s">
        <v>753</v>
      </c>
      <c r="P2293" s="78">
        <v>1</v>
      </c>
      <c r="Q2293" s="78">
        <v>0</v>
      </c>
      <c r="R2293" s="79">
        <v>0</v>
      </c>
      <c r="S2293" s="79">
        <v>0</v>
      </c>
      <c r="T2293" s="79">
        <v>0</v>
      </c>
      <c r="U2293" s="80">
        <v>92546</v>
      </c>
      <c r="V2293" s="78">
        <v>0</v>
      </c>
      <c r="W2293" s="78">
        <v>2</v>
      </c>
      <c r="X2293" s="11" t="str">
        <f ca="1">IF(ISBLANK(BudgetsQTable[[#This Row],[budg_seq_yr]]),"FY"&amp;fiscalyear,"FY"&amp;fiscalyear-1+BudgetsQTable[[#This Row],[budg_seq_yr]])</f>
        <v>FY19</v>
      </c>
      <c r="Y2293" s="79">
        <v>92546</v>
      </c>
      <c r="Z2293" s="78" t="s">
        <v>2869</v>
      </c>
      <c r="AA2293" s="78" t="s">
        <v>468</v>
      </c>
      <c r="AB2293" s="76" t="s">
        <v>2821</v>
      </c>
      <c r="AC2293" s="78" t="s">
        <v>468</v>
      </c>
    </row>
    <row r="2294" spans="1:29" x14ac:dyDescent="0.35">
      <c r="A2294" s="10" t="s">
        <v>4628</v>
      </c>
      <c r="B2294" s="76" t="s">
        <v>2834</v>
      </c>
      <c r="C2294" s="76">
        <f>C2293+(BudgetsQTable[[#This Row],[lead]]&lt;&gt;K2293)</f>
        <v>279</v>
      </c>
      <c r="D2294" s="76">
        <f>D2293*(BudgetsQTable[[#This Row],[lead]]=K2293)+(BudgetsQTable[[#This Row],[prop_id]]&lt;&gt;A2293)</f>
        <v>3</v>
      </c>
      <c r="E2294" s="77">
        <v>43005.713194444441</v>
      </c>
      <c r="F2294" s="78" t="s">
        <v>2868</v>
      </c>
      <c r="G2294" s="78" t="s">
        <v>2869</v>
      </c>
      <c r="H2294" s="78" t="s">
        <v>468</v>
      </c>
      <c r="I2294" s="76" t="s">
        <v>807</v>
      </c>
      <c r="J2294" s="76" t="s">
        <v>753</v>
      </c>
      <c r="K2294" s="78" t="s">
        <v>2188</v>
      </c>
      <c r="L2294" s="7" t="str">
        <f>IF(BudgetsQTable[[#This Row],[pi_last_name]]=" ","",HYPERLINK("https://www.ejacket.nsf.gov/ej/showProposal.do?Continue=Y&amp;ID="&amp;BudgetsQTable[[#This Row],[prop_id]],BudgetsQTable[[#This Row],[prop_id]]))</f>
        <v/>
      </c>
      <c r="M2294" s="78" t="s">
        <v>753</v>
      </c>
      <c r="N2294" s="7" t="str">
        <f>IF(BudgetsQTable[[#This Row],[pi_last_name]]=" ","",HYPERLINK("mailto:"&amp;BudgetsQTable[[#This Row],[pi_email]]&amp;"&amp;subject=Your NSF Proposal:  "&amp;BudgetsQTable[[#This Row],[prop_id]],BudgetsQTable[[#This Row],[pi_email]]))</f>
        <v/>
      </c>
      <c r="O2294" s="78" t="s">
        <v>753</v>
      </c>
      <c r="P2294" s="78">
        <v>1</v>
      </c>
      <c r="Q2294" s="78">
        <v>0</v>
      </c>
      <c r="R2294" s="79">
        <v>0</v>
      </c>
      <c r="S2294" s="79">
        <v>0</v>
      </c>
      <c r="T2294" s="79">
        <v>0</v>
      </c>
      <c r="U2294" s="80">
        <v>50242</v>
      </c>
      <c r="V2294" s="78">
        <v>0</v>
      </c>
      <c r="W2294" s="78">
        <v>3</v>
      </c>
      <c r="X2294" s="11" t="str">
        <f ca="1">IF(ISBLANK(BudgetsQTable[[#This Row],[budg_seq_yr]]),"FY"&amp;fiscalyear,"FY"&amp;fiscalyear-1+BudgetsQTable[[#This Row],[budg_seq_yr]])</f>
        <v>FY20</v>
      </c>
      <c r="Y2294" s="79">
        <v>50242</v>
      </c>
      <c r="Z2294" s="78" t="s">
        <v>2869</v>
      </c>
      <c r="AA2294" s="78" t="s">
        <v>468</v>
      </c>
      <c r="AB2294" s="76" t="s">
        <v>2821</v>
      </c>
      <c r="AC2294" s="78" t="s">
        <v>468</v>
      </c>
    </row>
    <row r="2295" spans="1:29" x14ac:dyDescent="0.35">
      <c r="A2295" s="10" t="s">
        <v>2190</v>
      </c>
      <c r="B2295" s="76" t="s">
        <v>2824</v>
      </c>
      <c r="C2295" s="76">
        <f>C2294+(BudgetsQTable[[#This Row],[lead]]&lt;&gt;K2294)</f>
        <v>280</v>
      </c>
      <c r="D2295" s="76">
        <f>D2294*(BudgetsQTable[[#This Row],[lead]]=K2294)+(BudgetsQTable[[#This Row],[prop_id]]&lt;&gt;A2294)</f>
        <v>1</v>
      </c>
      <c r="E2295" s="77">
        <v>43005.651388888888</v>
      </c>
      <c r="F2295" s="78" t="s">
        <v>2868</v>
      </c>
      <c r="G2295" s="78" t="s">
        <v>2869</v>
      </c>
      <c r="H2295" s="78" t="s">
        <v>468</v>
      </c>
      <c r="I2295" s="76" t="s">
        <v>800</v>
      </c>
      <c r="J2295" s="76" t="s">
        <v>4634</v>
      </c>
      <c r="K2295" s="78" t="s">
        <v>2190</v>
      </c>
      <c r="L2295" s="7" t="str">
        <f>IF(BudgetsQTable[[#This Row],[pi_last_name]]=" ","",HYPERLINK("https://www.ejacket.nsf.gov/ej/showProposal.do?Continue=Y&amp;ID="&amp;BudgetsQTable[[#This Row],[prop_id]],BudgetsQTable[[#This Row],[prop_id]]))</f>
        <v>1763878</v>
      </c>
      <c r="M2295" s="78" t="s">
        <v>2191</v>
      </c>
      <c r="N2295" s="7" t="str">
        <f>IF(BudgetsQTable[[#This Row],[pi_last_name]]=" ","",HYPERLINK("mailto:"&amp;BudgetsQTable[[#This Row],[pi_email]]&amp;"&amp;subject=Your NSF Proposal:  "&amp;BudgetsQTable[[#This Row],[prop_id]],BudgetsQTable[[#This Row],[pi_email]]))</f>
        <v>r.platt@neu.edu</v>
      </c>
      <c r="O2295" s="78" t="s">
        <v>597</v>
      </c>
      <c r="P2295" s="78"/>
      <c r="Q2295" s="78"/>
      <c r="R2295" s="79"/>
      <c r="S2295" s="79"/>
      <c r="T2295" s="79"/>
      <c r="U2295" s="80"/>
      <c r="V2295" s="78">
        <v>0</v>
      </c>
      <c r="W2295" s="78"/>
      <c r="X2295" s="11" t="str">
        <f ca="1">IF(ISBLANK(BudgetsQTable[[#This Row],[budg_seq_yr]]),"FY"&amp;fiscalyear,"FY"&amp;fiscalyear-1+BudgetsQTable[[#This Row],[budg_seq_yr]])</f>
        <v>FY18</v>
      </c>
      <c r="Y2295" s="79">
        <v>724780</v>
      </c>
      <c r="Z2295" s="78" t="s">
        <v>2869</v>
      </c>
      <c r="AA2295" s="78" t="s">
        <v>468</v>
      </c>
      <c r="AB2295" s="76" t="s">
        <v>2821</v>
      </c>
      <c r="AC2295" s="78" t="s">
        <v>468</v>
      </c>
    </row>
    <row r="2296" spans="1:29" x14ac:dyDescent="0.35">
      <c r="A2296" s="10" t="s">
        <v>2190</v>
      </c>
      <c r="B2296" s="76" t="s">
        <v>2824</v>
      </c>
      <c r="C2296" s="76">
        <f>C2295+(BudgetsQTable[[#This Row],[lead]]&lt;&gt;K2295)</f>
        <v>280</v>
      </c>
      <c r="D2296" s="76">
        <f>D2295*(BudgetsQTable[[#This Row],[lead]]=K2295)+(BudgetsQTable[[#This Row],[prop_id]]&lt;&gt;A2295)</f>
        <v>1</v>
      </c>
      <c r="E2296" s="77">
        <v>43005.651388888888</v>
      </c>
      <c r="F2296" s="78" t="s">
        <v>2868</v>
      </c>
      <c r="G2296" s="78" t="s">
        <v>2869</v>
      </c>
      <c r="H2296" s="78" t="s">
        <v>468</v>
      </c>
      <c r="I2296" s="76" t="s">
        <v>800</v>
      </c>
      <c r="J2296" s="76" t="s">
        <v>753</v>
      </c>
      <c r="K2296" s="78" t="s">
        <v>2190</v>
      </c>
      <c r="L2296" s="7" t="str">
        <f>IF(BudgetsQTable[[#This Row],[pi_last_name]]=" ","",HYPERLINK("https://www.ejacket.nsf.gov/ej/showProposal.do?Continue=Y&amp;ID="&amp;BudgetsQTable[[#This Row],[prop_id]],BudgetsQTable[[#This Row],[prop_id]]))</f>
        <v/>
      </c>
      <c r="M2296" s="78" t="s">
        <v>753</v>
      </c>
      <c r="N2296" s="7" t="str">
        <f>IF(BudgetsQTable[[#This Row],[pi_last_name]]=" ","",HYPERLINK("mailto:"&amp;BudgetsQTable[[#This Row],[pi_email]]&amp;"&amp;subject=Your NSF Proposal:  "&amp;BudgetsQTable[[#This Row],[prop_id]],BudgetsQTable[[#This Row],[pi_email]]))</f>
        <v/>
      </c>
      <c r="O2296" s="78" t="s">
        <v>753</v>
      </c>
      <c r="P2296" s="78">
        <v>1</v>
      </c>
      <c r="Q2296" s="78">
        <v>1</v>
      </c>
      <c r="R2296" s="79">
        <v>0</v>
      </c>
      <c r="S2296" s="79">
        <v>2000</v>
      </c>
      <c r="T2296" s="79">
        <v>0</v>
      </c>
      <c r="U2296" s="80">
        <v>229629</v>
      </c>
      <c r="V2296" s="78">
        <v>0</v>
      </c>
      <c r="W2296" s="78">
        <v>1</v>
      </c>
      <c r="X2296" s="11" t="str">
        <f ca="1">IF(ISBLANK(BudgetsQTable[[#This Row],[budg_seq_yr]]),"FY"&amp;fiscalyear,"FY"&amp;fiscalyear-1+BudgetsQTable[[#This Row],[budg_seq_yr]])</f>
        <v>FY18</v>
      </c>
      <c r="Y2296" s="79">
        <v>229629</v>
      </c>
      <c r="Z2296" s="78" t="s">
        <v>2869</v>
      </c>
      <c r="AA2296" s="78" t="s">
        <v>468</v>
      </c>
      <c r="AB2296" s="76" t="s">
        <v>2821</v>
      </c>
      <c r="AC2296" s="78" t="s">
        <v>468</v>
      </c>
    </row>
    <row r="2297" spans="1:29" x14ac:dyDescent="0.35">
      <c r="A2297" s="10" t="s">
        <v>2190</v>
      </c>
      <c r="B2297" s="76" t="s">
        <v>2824</v>
      </c>
      <c r="C2297" s="76">
        <f>C2296+(BudgetsQTable[[#This Row],[lead]]&lt;&gt;K2296)</f>
        <v>280</v>
      </c>
      <c r="D2297" s="76">
        <f>D2296*(BudgetsQTable[[#This Row],[lead]]=K2296)+(BudgetsQTable[[#This Row],[prop_id]]&lt;&gt;A2296)</f>
        <v>1</v>
      </c>
      <c r="E2297" s="77">
        <v>43005.651388888888</v>
      </c>
      <c r="F2297" s="78" t="s">
        <v>2868</v>
      </c>
      <c r="G2297" s="78" t="s">
        <v>2869</v>
      </c>
      <c r="H2297" s="78" t="s">
        <v>468</v>
      </c>
      <c r="I2297" s="76" t="s">
        <v>800</v>
      </c>
      <c r="J2297" s="76" t="s">
        <v>753</v>
      </c>
      <c r="K2297" s="78" t="s">
        <v>2190</v>
      </c>
      <c r="L2297" s="7" t="str">
        <f>IF(BudgetsQTable[[#This Row],[pi_last_name]]=" ","",HYPERLINK("https://www.ejacket.nsf.gov/ej/showProposal.do?Continue=Y&amp;ID="&amp;BudgetsQTable[[#This Row],[prop_id]],BudgetsQTable[[#This Row],[prop_id]]))</f>
        <v/>
      </c>
      <c r="M2297" s="78" t="s">
        <v>753</v>
      </c>
      <c r="N2297" s="7" t="str">
        <f>IF(BudgetsQTable[[#This Row],[pi_last_name]]=" ","",HYPERLINK("mailto:"&amp;BudgetsQTable[[#This Row],[pi_email]]&amp;"&amp;subject=Your NSF Proposal:  "&amp;BudgetsQTable[[#This Row],[prop_id]],BudgetsQTable[[#This Row],[pi_email]]))</f>
        <v/>
      </c>
      <c r="O2297" s="78" t="s">
        <v>753</v>
      </c>
      <c r="P2297" s="78">
        <v>1</v>
      </c>
      <c r="Q2297" s="78">
        <v>1</v>
      </c>
      <c r="R2297" s="79">
        <v>0</v>
      </c>
      <c r="S2297" s="79">
        <v>2060</v>
      </c>
      <c r="T2297" s="79">
        <v>0</v>
      </c>
      <c r="U2297" s="80">
        <v>160196</v>
      </c>
      <c r="V2297" s="78">
        <v>0</v>
      </c>
      <c r="W2297" s="78">
        <v>2</v>
      </c>
      <c r="X2297" s="11" t="str">
        <f ca="1">IF(ISBLANK(BudgetsQTable[[#This Row],[budg_seq_yr]]),"FY"&amp;fiscalyear,"FY"&amp;fiscalyear-1+BudgetsQTable[[#This Row],[budg_seq_yr]])</f>
        <v>FY19</v>
      </c>
      <c r="Y2297" s="79">
        <v>160196</v>
      </c>
      <c r="Z2297" s="78" t="s">
        <v>2869</v>
      </c>
      <c r="AA2297" s="78" t="s">
        <v>468</v>
      </c>
      <c r="AB2297" s="76" t="s">
        <v>2821</v>
      </c>
      <c r="AC2297" s="78" t="s">
        <v>468</v>
      </c>
    </row>
    <row r="2298" spans="1:29" x14ac:dyDescent="0.35">
      <c r="A2298" s="10" t="s">
        <v>2190</v>
      </c>
      <c r="B2298" s="76" t="s">
        <v>2824</v>
      </c>
      <c r="C2298" s="76">
        <f>C2297+(BudgetsQTable[[#This Row],[lead]]&lt;&gt;K2297)</f>
        <v>280</v>
      </c>
      <c r="D2298" s="76">
        <f>D2297*(BudgetsQTable[[#This Row],[lead]]=K2297)+(BudgetsQTable[[#This Row],[prop_id]]&lt;&gt;A2297)</f>
        <v>1</v>
      </c>
      <c r="E2298" s="77">
        <v>43005.651388888888</v>
      </c>
      <c r="F2298" s="78" t="s">
        <v>2868</v>
      </c>
      <c r="G2298" s="78" t="s">
        <v>2869</v>
      </c>
      <c r="H2298" s="78" t="s">
        <v>468</v>
      </c>
      <c r="I2298" s="76" t="s">
        <v>800</v>
      </c>
      <c r="J2298" s="76" t="s">
        <v>753</v>
      </c>
      <c r="K2298" s="78" t="s">
        <v>2190</v>
      </c>
      <c r="L2298" s="7" t="str">
        <f>IF(BudgetsQTable[[#This Row],[pi_last_name]]=" ","",HYPERLINK("https://www.ejacket.nsf.gov/ej/showProposal.do?Continue=Y&amp;ID="&amp;BudgetsQTable[[#This Row],[prop_id]],BudgetsQTable[[#This Row],[prop_id]]))</f>
        <v/>
      </c>
      <c r="M2298" s="78" t="s">
        <v>753</v>
      </c>
      <c r="N2298" s="7" t="str">
        <f>IF(BudgetsQTable[[#This Row],[pi_last_name]]=" ","",HYPERLINK("mailto:"&amp;BudgetsQTable[[#This Row],[pi_email]]&amp;"&amp;subject=Your NSF Proposal:  "&amp;BudgetsQTable[[#This Row],[prop_id]],BudgetsQTable[[#This Row],[pi_email]]))</f>
        <v/>
      </c>
      <c r="O2298" s="78" t="s">
        <v>753</v>
      </c>
      <c r="P2298" s="78">
        <v>1</v>
      </c>
      <c r="Q2298" s="78">
        <v>1</v>
      </c>
      <c r="R2298" s="79">
        <v>0</v>
      </c>
      <c r="S2298" s="79">
        <v>2122</v>
      </c>
      <c r="T2298" s="79">
        <v>0</v>
      </c>
      <c r="U2298" s="80">
        <v>165003</v>
      </c>
      <c r="V2298" s="78">
        <v>0</v>
      </c>
      <c r="W2298" s="78">
        <v>3</v>
      </c>
      <c r="X2298" s="11" t="str">
        <f ca="1">IF(ISBLANK(BudgetsQTable[[#This Row],[budg_seq_yr]]),"FY"&amp;fiscalyear,"FY"&amp;fiscalyear-1+BudgetsQTable[[#This Row],[budg_seq_yr]])</f>
        <v>FY20</v>
      </c>
      <c r="Y2298" s="79">
        <v>165003</v>
      </c>
      <c r="Z2298" s="78" t="s">
        <v>2869</v>
      </c>
      <c r="AA2298" s="78" t="s">
        <v>468</v>
      </c>
      <c r="AB2298" s="76" t="s">
        <v>2821</v>
      </c>
      <c r="AC2298" s="78" t="s">
        <v>468</v>
      </c>
    </row>
    <row r="2299" spans="1:29" x14ac:dyDescent="0.35">
      <c r="A2299" s="10" t="s">
        <v>2190</v>
      </c>
      <c r="B2299" s="76" t="s">
        <v>2824</v>
      </c>
      <c r="C2299" s="76">
        <f>C2298+(BudgetsQTable[[#This Row],[lead]]&lt;&gt;K2298)</f>
        <v>280</v>
      </c>
      <c r="D2299" s="76">
        <f>D2298*(BudgetsQTable[[#This Row],[lead]]=K2298)+(BudgetsQTable[[#This Row],[prop_id]]&lt;&gt;A2298)</f>
        <v>1</v>
      </c>
      <c r="E2299" s="77">
        <v>43005.651388888888</v>
      </c>
      <c r="F2299" s="78" t="s">
        <v>2868</v>
      </c>
      <c r="G2299" s="78" t="s">
        <v>2869</v>
      </c>
      <c r="H2299" s="78" t="s">
        <v>468</v>
      </c>
      <c r="I2299" s="76" t="s">
        <v>800</v>
      </c>
      <c r="J2299" s="76" t="s">
        <v>753</v>
      </c>
      <c r="K2299" s="78" t="s">
        <v>2190</v>
      </c>
      <c r="L2299" s="7" t="str">
        <f>IF(BudgetsQTable[[#This Row],[pi_last_name]]=" ","",HYPERLINK("https://www.ejacket.nsf.gov/ej/showProposal.do?Continue=Y&amp;ID="&amp;BudgetsQTable[[#This Row],[prop_id]],BudgetsQTable[[#This Row],[prop_id]]))</f>
        <v/>
      </c>
      <c r="M2299" s="78" t="s">
        <v>753</v>
      </c>
      <c r="N2299" s="7" t="str">
        <f>IF(BudgetsQTable[[#This Row],[pi_last_name]]=" ","",HYPERLINK("mailto:"&amp;BudgetsQTable[[#This Row],[pi_email]]&amp;"&amp;subject=Your NSF Proposal:  "&amp;BudgetsQTable[[#This Row],[prop_id]],BudgetsQTable[[#This Row],[pi_email]]))</f>
        <v/>
      </c>
      <c r="O2299" s="78" t="s">
        <v>753</v>
      </c>
      <c r="P2299" s="78">
        <v>1</v>
      </c>
      <c r="Q2299" s="78">
        <v>1</v>
      </c>
      <c r="R2299" s="79">
        <v>0</v>
      </c>
      <c r="S2299" s="79">
        <v>2185</v>
      </c>
      <c r="T2299" s="79">
        <v>0</v>
      </c>
      <c r="U2299" s="80">
        <v>169952</v>
      </c>
      <c r="V2299" s="78">
        <v>0</v>
      </c>
      <c r="W2299" s="78">
        <v>4</v>
      </c>
      <c r="X2299" s="11" t="str">
        <f ca="1">IF(ISBLANK(BudgetsQTable[[#This Row],[budg_seq_yr]]),"FY"&amp;fiscalyear,"FY"&amp;fiscalyear-1+BudgetsQTable[[#This Row],[budg_seq_yr]])</f>
        <v>FY21</v>
      </c>
      <c r="Y2299" s="79">
        <v>169952</v>
      </c>
      <c r="Z2299" s="78" t="s">
        <v>2869</v>
      </c>
      <c r="AA2299" s="78" t="s">
        <v>468</v>
      </c>
      <c r="AB2299" s="76" t="s">
        <v>2821</v>
      </c>
      <c r="AC2299" s="78" t="s">
        <v>468</v>
      </c>
    </row>
    <row r="2300" spans="1:29" x14ac:dyDescent="0.35">
      <c r="A2300" s="10" t="s">
        <v>4635</v>
      </c>
      <c r="B2300" s="76" t="s">
        <v>2834</v>
      </c>
      <c r="C2300" s="76">
        <f>C2299+(BudgetsQTable[[#This Row],[lead]]&lt;&gt;K2299)</f>
        <v>280</v>
      </c>
      <c r="D2300" s="76">
        <f>D2299*(BudgetsQTable[[#This Row],[lead]]=K2299)+(BudgetsQTable[[#This Row],[prop_id]]&lt;&gt;A2299)</f>
        <v>2</v>
      </c>
      <c r="E2300" s="77">
        <v>43005.396527777775</v>
      </c>
      <c r="F2300" s="78" t="s">
        <v>2868</v>
      </c>
      <c r="G2300" s="78" t="s">
        <v>2869</v>
      </c>
      <c r="H2300" s="78" t="s">
        <v>468</v>
      </c>
      <c r="I2300" s="76" t="s">
        <v>800</v>
      </c>
      <c r="J2300" s="76" t="s">
        <v>4638</v>
      </c>
      <c r="K2300" s="78" t="s">
        <v>2190</v>
      </c>
      <c r="L2300" s="7" t="str">
        <f>IF(BudgetsQTable[[#This Row],[pi_last_name]]=" ","",HYPERLINK("https://www.ejacket.nsf.gov/ej/showProposal.do?Continue=Y&amp;ID="&amp;BudgetsQTable[[#This Row],[prop_id]],BudgetsQTable[[#This Row],[prop_id]]))</f>
        <v>1763469</v>
      </c>
      <c r="M2300" s="78" t="s">
        <v>4636</v>
      </c>
      <c r="N2300" s="7" t="str">
        <f>IF(BudgetsQTable[[#This Row],[pi_last_name]]=" ","",HYPERLINK("mailto:"&amp;BudgetsQTable[[#This Row],[pi_email]]&amp;"&amp;subject=Your NSF Proposal:  "&amp;BudgetsQTable[[#This Row],[prop_id]],BudgetsQTable[[#This Row],[pi_email]]))</f>
        <v>holly@cs.uml.edu</v>
      </c>
      <c r="O2300" s="78" t="s">
        <v>4637</v>
      </c>
      <c r="P2300" s="78"/>
      <c r="Q2300" s="78"/>
      <c r="R2300" s="79"/>
      <c r="S2300" s="79"/>
      <c r="T2300" s="79"/>
      <c r="U2300" s="80"/>
      <c r="V2300" s="78">
        <v>0</v>
      </c>
      <c r="W2300" s="78"/>
      <c r="X2300" s="11" t="str">
        <f ca="1">IF(ISBLANK(BudgetsQTable[[#This Row],[budg_seq_yr]]),"FY"&amp;fiscalyear,"FY"&amp;fiscalyear-1+BudgetsQTable[[#This Row],[budg_seq_yr]])</f>
        <v>FY18</v>
      </c>
      <c r="Y2300" s="79">
        <v>475000</v>
      </c>
      <c r="Z2300" s="78" t="s">
        <v>2869</v>
      </c>
      <c r="AA2300" s="78" t="s">
        <v>468</v>
      </c>
      <c r="AB2300" s="76" t="s">
        <v>2821</v>
      </c>
      <c r="AC2300" s="78" t="s">
        <v>468</v>
      </c>
    </row>
    <row r="2301" spans="1:29" x14ac:dyDescent="0.35">
      <c r="A2301" s="10" t="s">
        <v>4635</v>
      </c>
      <c r="B2301" s="76" t="s">
        <v>2834</v>
      </c>
      <c r="C2301" s="76">
        <f>C2300+(BudgetsQTable[[#This Row],[lead]]&lt;&gt;K2300)</f>
        <v>280</v>
      </c>
      <c r="D2301" s="76">
        <f>D2300*(BudgetsQTable[[#This Row],[lead]]=K2300)+(BudgetsQTable[[#This Row],[prop_id]]&lt;&gt;A2300)</f>
        <v>2</v>
      </c>
      <c r="E2301" s="77">
        <v>43005.396527777775</v>
      </c>
      <c r="F2301" s="78" t="s">
        <v>2868</v>
      </c>
      <c r="G2301" s="78" t="s">
        <v>2869</v>
      </c>
      <c r="H2301" s="78" t="s">
        <v>468</v>
      </c>
      <c r="I2301" s="76" t="s">
        <v>800</v>
      </c>
      <c r="J2301" s="76" t="s">
        <v>753</v>
      </c>
      <c r="K2301" s="78" t="s">
        <v>2190</v>
      </c>
      <c r="L2301" s="7" t="str">
        <f>IF(BudgetsQTable[[#This Row],[pi_last_name]]=" ","",HYPERLINK("https://www.ejacket.nsf.gov/ej/showProposal.do?Continue=Y&amp;ID="&amp;BudgetsQTable[[#This Row],[prop_id]],BudgetsQTable[[#This Row],[prop_id]]))</f>
        <v/>
      </c>
      <c r="M2301" s="78" t="s">
        <v>753</v>
      </c>
      <c r="N2301" s="7" t="str">
        <f>IF(BudgetsQTable[[#This Row],[pi_last_name]]=" ","",HYPERLINK("mailto:"&amp;BudgetsQTable[[#This Row],[pi_email]]&amp;"&amp;subject=Your NSF Proposal:  "&amp;BudgetsQTable[[#This Row],[prop_id]],BudgetsQTable[[#This Row],[pi_email]]))</f>
        <v/>
      </c>
      <c r="O2301" s="78" t="s">
        <v>753</v>
      </c>
      <c r="P2301" s="78">
        <v>1</v>
      </c>
      <c r="Q2301" s="78">
        <v>1</v>
      </c>
      <c r="R2301" s="79">
        <v>0</v>
      </c>
      <c r="S2301" s="79">
        <v>0</v>
      </c>
      <c r="T2301" s="79">
        <v>0</v>
      </c>
      <c r="U2301" s="80">
        <v>170269</v>
      </c>
      <c r="V2301" s="78">
        <v>0</v>
      </c>
      <c r="W2301" s="78">
        <v>1</v>
      </c>
      <c r="X2301" s="11" t="str">
        <f ca="1">IF(ISBLANK(BudgetsQTable[[#This Row],[budg_seq_yr]]),"FY"&amp;fiscalyear,"FY"&amp;fiscalyear-1+BudgetsQTable[[#This Row],[budg_seq_yr]])</f>
        <v>FY18</v>
      </c>
      <c r="Y2301" s="79">
        <v>170269</v>
      </c>
      <c r="Z2301" s="78" t="s">
        <v>2869</v>
      </c>
      <c r="AA2301" s="78" t="s">
        <v>468</v>
      </c>
      <c r="AB2301" s="76" t="s">
        <v>2821</v>
      </c>
      <c r="AC2301" s="78" t="s">
        <v>468</v>
      </c>
    </row>
    <row r="2302" spans="1:29" x14ac:dyDescent="0.35">
      <c r="A2302" s="10" t="s">
        <v>4635</v>
      </c>
      <c r="B2302" s="76" t="s">
        <v>2834</v>
      </c>
      <c r="C2302" s="76">
        <f>C2301+(BudgetsQTable[[#This Row],[lead]]&lt;&gt;K2301)</f>
        <v>280</v>
      </c>
      <c r="D2302" s="76">
        <f>D2301*(BudgetsQTable[[#This Row],[lead]]=K2301)+(BudgetsQTable[[#This Row],[prop_id]]&lt;&gt;A2301)</f>
        <v>2</v>
      </c>
      <c r="E2302" s="77">
        <v>43005.396527777775</v>
      </c>
      <c r="F2302" s="78" t="s">
        <v>2868</v>
      </c>
      <c r="G2302" s="78" t="s">
        <v>2869</v>
      </c>
      <c r="H2302" s="78" t="s">
        <v>468</v>
      </c>
      <c r="I2302" s="76" t="s">
        <v>800</v>
      </c>
      <c r="J2302" s="76" t="s">
        <v>753</v>
      </c>
      <c r="K2302" s="78" t="s">
        <v>2190</v>
      </c>
      <c r="L2302" s="7" t="str">
        <f>IF(BudgetsQTable[[#This Row],[pi_last_name]]=" ","",HYPERLINK("https://www.ejacket.nsf.gov/ej/showProposal.do?Continue=Y&amp;ID="&amp;BudgetsQTable[[#This Row],[prop_id]],BudgetsQTable[[#This Row],[prop_id]]))</f>
        <v/>
      </c>
      <c r="M2302" s="78" t="s">
        <v>753</v>
      </c>
      <c r="N2302" s="7" t="str">
        <f>IF(BudgetsQTable[[#This Row],[pi_last_name]]=" ","",HYPERLINK("mailto:"&amp;BudgetsQTable[[#This Row],[pi_email]]&amp;"&amp;subject=Your NSF Proposal:  "&amp;BudgetsQTable[[#This Row],[prop_id]],BudgetsQTable[[#This Row],[pi_email]]))</f>
        <v/>
      </c>
      <c r="O2302" s="78" t="s">
        <v>753</v>
      </c>
      <c r="P2302" s="78">
        <v>1</v>
      </c>
      <c r="Q2302" s="78">
        <v>1</v>
      </c>
      <c r="R2302" s="79">
        <v>0</v>
      </c>
      <c r="S2302" s="79">
        <v>0</v>
      </c>
      <c r="T2302" s="79">
        <v>0</v>
      </c>
      <c r="U2302" s="80">
        <v>103000</v>
      </c>
      <c r="V2302" s="78">
        <v>0</v>
      </c>
      <c r="W2302" s="78">
        <v>2</v>
      </c>
      <c r="X2302" s="11" t="str">
        <f ca="1">IF(ISBLANK(BudgetsQTable[[#This Row],[budg_seq_yr]]),"FY"&amp;fiscalyear,"FY"&amp;fiscalyear-1+BudgetsQTable[[#This Row],[budg_seq_yr]])</f>
        <v>FY19</v>
      </c>
      <c r="Y2302" s="79">
        <v>103000</v>
      </c>
      <c r="Z2302" s="78" t="s">
        <v>2869</v>
      </c>
      <c r="AA2302" s="78" t="s">
        <v>468</v>
      </c>
      <c r="AB2302" s="76" t="s">
        <v>2821</v>
      </c>
      <c r="AC2302" s="78" t="s">
        <v>468</v>
      </c>
    </row>
    <row r="2303" spans="1:29" x14ac:dyDescent="0.35">
      <c r="A2303" s="10" t="s">
        <v>4635</v>
      </c>
      <c r="B2303" s="76" t="s">
        <v>2834</v>
      </c>
      <c r="C2303" s="76">
        <f>C2302+(BudgetsQTable[[#This Row],[lead]]&lt;&gt;K2302)</f>
        <v>280</v>
      </c>
      <c r="D2303" s="76">
        <f>D2302*(BudgetsQTable[[#This Row],[lead]]=K2302)+(BudgetsQTable[[#This Row],[prop_id]]&lt;&gt;A2302)</f>
        <v>2</v>
      </c>
      <c r="E2303" s="77">
        <v>43005.396527777775</v>
      </c>
      <c r="F2303" s="78" t="s">
        <v>2868</v>
      </c>
      <c r="G2303" s="78" t="s">
        <v>2869</v>
      </c>
      <c r="H2303" s="78" t="s">
        <v>468</v>
      </c>
      <c r="I2303" s="76" t="s">
        <v>800</v>
      </c>
      <c r="J2303" s="76" t="s">
        <v>753</v>
      </c>
      <c r="K2303" s="78" t="s">
        <v>2190</v>
      </c>
      <c r="L2303" s="7" t="str">
        <f>IF(BudgetsQTable[[#This Row],[pi_last_name]]=" ","",HYPERLINK("https://www.ejacket.nsf.gov/ej/showProposal.do?Continue=Y&amp;ID="&amp;BudgetsQTable[[#This Row],[prop_id]],BudgetsQTable[[#This Row],[prop_id]]))</f>
        <v/>
      </c>
      <c r="M2303" s="78" t="s">
        <v>753</v>
      </c>
      <c r="N2303" s="7" t="str">
        <f>IF(BudgetsQTable[[#This Row],[pi_last_name]]=" ","",HYPERLINK("mailto:"&amp;BudgetsQTable[[#This Row],[pi_email]]&amp;"&amp;subject=Your NSF Proposal:  "&amp;BudgetsQTable[[#This Row],[prop_id]],BudgetsQTable[[#This Row],[pi_email]]))</f>
        <v/>
      </c>
      <c r="O2303" s="78" t="s">
        <v>753</v>
      </c>
      <c r="P2303" s="78">
        <v>1</v>
      </c>
      <c r="Q2303" s="78">
        <v>1</v>
      </c>
      <c r="R2303" s="79">
        <v>0</v>
      </c>
      <c r="S2303" s="79">
        <v>0</v>
      </c>
      <c r="T2303" s="79">
        <v>0</v>
      </c>
      <c r="U2303" s="80">
        <v>99749</v>
      </c>
      <c r="V2303" s="78">
        <v>0</v>
      </c>
      <c r="W2303" s="78">
        <v>3</v>
      </c>
      <c r="X2303" s="11" t="str">
        <f ca="1">IF(ISBLANK(BudgetsQTable[[#This Row],[budg_seq_yr]]),"FY"&amp;fiscalyear,"FY"&amp;fiscalyear-1+BudgetsQTable[[#This Row],[budg_seq_yr]])</f>
        <v>FY20</v>
      </c>
      <c r="Y2303" s="79">
        <v>99749</v>
      </c>
      <c r="Z2303" s="78" t="s">
        <v>2869</v>
      </c>
      <c r="AA2303" s="78" t="s">
        <v>468</v>
      </c>
      <c r="AB2303" s="76" t="s">
        <v>2821</v>
      </c>
      <c r="AC2303" s="78" t="s">
        <v>468</v>
      </c>
    </row>
    <row r="2304" spans="1:29" x14ac:dyDescent="0.35">
      <c r="A2304" s="10" t="s">
        <v>4635</v>
      </c>
      <c r="B2304" s="76" t="s">
        <v>2834</v>
      </c>
      <c r="C2304" s="76">
        <f>C2303+(BudgetsQTable[[#This Row],[lead]]&lt;&gt;K2303)</f>
        <v>280</v>
      </c>
      <c r="D2304" s="76">
        <f>D2303*(BudgetsQTable[[#This Row],[lead]]=K2303)+(BudgetsQTable[[#This Row],[prop_id]]&lt;&gt;A2303)</f>
        <v>2</v>
      </c>
      <c r="E2304" s="77">
        <v>43005.396527777775</v>
      </c>
      <c r="F2304" s="78" t="s">
        <v>2868</v>
      </c>
      <c r="G2304" s="78" t="s">
        <v>2869</v>
      </c>
      <c r="H2304" s="78" t="s">
        <v>468</v>
      </c>
      <c r="I2304" s="76" t="s">
        <v>800</v>
      </c>
      <c r="J2304" s="76" t="s">
        <v>753</v>
      </c>
      <c r="K2304" s="78" t="s">
        <v>2190</v>
      </c>
      <c r="L2304" s="7" t="str">
        <f>IF(BudgetsQTable[[#This Row],[pi_last_name]]=" ","",HYPERLINK("https://www.ejacket.nsf.gov/ej/showProposal.do?Continue=Y&amp;ID="&amp;BudgetsQTable[[#This Row],[prop_id]],BudgetsQTable[[#This Row],[prop_id]]))</f>
        <v/>
      </c>
      <c r="M2304" s="78" t="s">
        <v>753</v>
      </c>
      <c r="N2304" s="7" t="str">
        <f>IF(BudgetsQTable[[#This Row],[pi_last_name]]=" ","",HYPERLINK("mailto:"&amp;BudgetsQTable[[#This Row],[pi_email]]&amp;"&amp;subject=Your NSF Proposal:  "&amp;BudgetsQTable[[#This Row],[prop_id]],BudgetsQTable[[#This Row],[pi_email]]))</f>
        <v/>
      </c>
      <c r="O2304" s="78" t="s">
        <v>753</v>
      </c>
      <c r="P2304" s="78">
        <v>1</v>
      </c>
      <c r="Q2304" s="78">
        <v>1</v>
      </c>
      <c r="R2304" s="79">
        <v>0</v>
      </c>
      <c r="S2304" s="79">
        <v>0</v>
      </c>
      <c r="T2304" s="79">
        <v>0</v>
      </c>
      <c r="U2304" s="80">
        <v>101982</v>
      </c>
      <c r="V2304" s="78">
        <v>0</v>
      </c>
      <c r="W2304" s="78">
        <v>4</v>
      </c>
      <c r="X2304" s="11" t="str">
        <f ca="1">IF(ISBLANK(BudgetsQTable[[#This Row],[budg_seq_yr]]),"FY"&amp;fiscalyear,"FY"&amp;fiscalyear-1+BudgetsQTable[[#This Row],[budg_seq_yr]])</f>
        <v>FY21</v>
      </c>
      <c r="Y2304" s="79">
        <v>101982</v>
      </c>
      <c r="Z2304" s="78" t="s">
        <v>2869</v>
      </c>
      <c r="AA2304" s="78" t="s">
        <v>468</v>
      </c>
      <c r="AB2304" s="76" t="s">
        <v>2821</v>
      </c>
      <c r="AC2304" s="78" t="s">
        <v>468</v>
      </c>
    </row>
    <row r="2305" spans="1:29" x14ac:dyDescent="0.35">
      <c r="A2305" s="10" t="s">
        <v>2193</v>
      </c>
      <c r="B2305" s="76" t="s">
        <v>2824</v>
      </c>
      <c r="C2305" s="76">
        <f>C2304+(BudgetsQTable[[#This Row],[lead]]&lt;&gt;K2304)</f>
        <v>281</v>
      </c>
      <c r="D2305" s="76">
        <f>D2304*(BudgetsQTable[[#This Row],[lead]]=K2304)+(BudgetsQTable[[#This Row],[prop_id]]&lt;&gt;A2304)</f>
        <v>1</v>
      </c>
      <c r="E2305" s="77">
        <v>43005.652777777781</v>
      </c>
      <c r="F2305" s="78" t="s">
        <v>2868</v>
      </c>
      <c r="G2305" s="78" t="s">
        <v>2869</v>
      </c>
      <c r="H2305" s="78" t="s">
        <v>468</v>
      </c>
      <c r="I2305" s="76" t="s">
        <v>807</v>
      </c>
      <c r="J2305" s="76" t="s">
        <v>4642</v>
      </c>
      <c r="K2305" s="78" t="s">
        <v>2193</v>
      </c>
      <c r="L2305" s="7" t="str">
        <f>IF(BudgetsQTable[[#This Row],[pi_last_name]]=" ","",HYPERLINK("https://www.ejacket.nsf.gov/ej/showProposal.do?Continue=Y&amp;ID="&amp;BudgetsQTable[[#This Row],[prop_id]],BudgetsQTable[[#This Row],[prop_id]]))</f>
        <v>1763880</v>
      </c>
      <c r="M2305" s="78" t="s">
        <v>2194</v>
      </c>
      <c r="N2305" s="7" t="str">
        <f>IF(BudgetsQTable[[#This Row],[pi_last_name]]=" ","",HYPERLINK("mailto:"&amp;BudgetsQTable[[#This Row],[pi_email]]&amp;"&amp;subject=Your NSF Proposal:  "&amp;BudgetsQTable[[#This Row],[prop_id]],BudgetsQTable[[#This Row],[pi_email]]))</f>
        <v>nchawla@nd.edu</v>
      </c>
      <c r="O2305" s="78" t="s">
        <v>3039</v>
      </c>
      <c r="P2305" s="78"/>
      <c r="Q2305" s="78"/>
      <c r="R2305" s="79"/>
      <c r="S2305" s="79"/>
      <c r="T2305" s="79"/>
      <c r="U2305" s="80"/>
      <c r="V2305" s="78">
        <v>0</v>
      </c>
      <c r="W2305" s="78"/>
      <c r="X2305" s="11" t="str">
        <f ca="1">IF(ISBLANK(BudgetsQTable[[#This Row],[budg_seq_yr]]),"FY"&amp;fiscalyear,"FY"&amp;fiscalyear-1+BudgetsQTable[[#This Row],[budg_seq_yr]])</f>
        <v>FY18</v>
      </c>
      <c r="Y2305" s="79">
        <v>1000020</v>
      </c>
      <c r="Z2305" s="78" t="s">
        <v>2869</v>
      </c>
      <c r="AA2305" s="78" t="s">
        <v>468</v>
      </c>
      <c r="AB2305" s="76" t="s">
        <v>2821</v>
      </c>
      <c r="AC2305" s="78" t="s">
        <v>4639</v>
      </c>
    </row>
    <row r="2306" spans="1:29" x14ac:dyDescent="0.35">
      <c r="A2306" s="10" t="s">
        <v>2193</v>
      </c>
      <c r="B2306" s="76" t="s">
        <v>2824</v>
      </c>
      <c r="C2306" s="76">
        <f>C2305+(BudgetsQTable[[#This Row],[lead]]&lt;&gt;K2305)</f>
        <v>281</v>
      </c>
      <c r="D2306" s="76">
        <f>D2305*(BudgetsQTable[[#This Row],[lead]]=K2305)+(BudgetsQTable[[#This Row],[prop_id]]&lt;&gt;A2305)</f>
        <v>1</v>
      </c>
      <c r="E2306" s="77">
        <v>43005.652777777781</v>
      </c>
      <c r="F2306" s="78" t="s">
        <v>2868</v>
      </c>
      <c r="G2306" s="78" t="s">
        <v>2869</v>
      </c>
      <c r="H2306" s="78" t="s">
        <v>468</v>
      </c>
      <c r="I2306" s="76" t="s">
        <v>807</v>
      </c>
      <c r="J2306" s="76" t="s">
        <v>753</v>
      </c>
      <c r="K2306" s="78" t="s">
        <v>2193</v>
      </c>
      <c r="L2306" s="7" t="str">
        <f>IF(BudgetsQTable[[#This Row],[pi_last_name]]=" ","",HYPERLINK("https://www.ejacket.nsf.gov/ej/showProposal.do?Continue=Y&amp;ID="&amp;BudgetsQTable[[#This Row],[prop_id]],BudgetsQTable[[#This Row],[prop_id]]))</f>
        <v/>
      </c>
      <c r="M2306" s="78" t="s">
        <v>753</v>
      </c>
      <c r="N2306" s="7" t="str">
        <f>IF(BudgetsQTable[[#This Row],[pi_last_name]]=" ","",HYPERLINK("mailto:"&amp;BudgetsQTable[[#This Row],[pi_email]]&amp;"&amp;subject=Your NSF Proposal:  "&amp;BudgetsQTable[[#This Row],[prop_id]],BudgetsQTable[[#This Row],[pi_email]]))</f>
        <v/>
      </c>
      <c r="O2306" s="78" t="s">
        <v>753</v>
      </c>
      <c r="P2306" s="78">
        <v>3</v>
      </c>
      <c r="Q2306" s="78">
        <v>3</v>
      </c>
      <c r="R2306" s="79">
        <v>0</v>
      </c>
      <c r="S2306" s="79">
        <v>2000</v>
      </c>
      <c r="T2306" s="79">
        <v>0</v>
      </c>
      <c r="U2306" s="80">
        <v>323716</v>
      </c>
      <c r="V2306" s="78">
        <v>0</v>
      </c>
      <c r="W2306" s="78">
        <v>1</v>
      </c>
      <c r="X2306" s="11" t="str">
        <f ca="1">IF(ISBLANK(BudgetsQTable[[#This Row],[budg_seq_yr]]),"FY"&amp;fiscalyear,"FY"&amp;fiscalyear-1+BudgetsQTable[[#This Row],[budg_seq_yr]])</f>
        <v>FY18</v>
      </c>
      <c r="Y2306" s="79">
        <v>323716</v>
      </c>
      <c r="Z2306" s="78" t="s">
        <v>2869</v>
      </c>
      <c r="AA2306" s="78" t="s">
        <v>468</v>
      </c>
      <c r="AB2306" s="76" t="s">
        <v>2821</v>
      </c>
      <c r="AC2306" s="78" t="s">
        <v>4639</v>
      </c>
    </row>
    <row r="2307" spans="1:29" x14ac:dyDescent="0.35">
      <c r="A2307" s="10" t="s">
        <v>2193</v>
      </c>
      <c r="B2307" s="76" t="s">
        <v>2824</v>
      </c>
      <c r="C2307" s="76">
        <f>C2306+(BudgetsQTable[[#This Row],[lead]]&lt;&gt;K2306)</f>
        <v>281</v>
      </c>
      <c r="D2307" s="76">
        <f>D2306*(BudgetsQTable[[#This Row],[lead]]=K2306)+(BudgetsQTable[[#This Row],[prop_id]]&lt;&gt;A2306)</f>
        <v>1</v>
      </c>
      <c r="E2307" s="77">
        <v>43005.652777777781</v>
      </c>
      <c r="F2307" s="78" t="s">
        <v>2868</v>
      </c>
      <c r="G2307" s="78" t="s">
        <v>2869</v>
      </c>
      <c r="H2307" s="78" t="s">
        <v>468</v>
      </c>
      <c r="I2307" s="76" t="s">
        <v>807</v>
      </c>
      <c r="J2307" s="76" t="s">
        <v>753</v>
      </c>
      <c r="K2307" s="78" t="s">
        <v>2193</v>
      </c>
      <c r="L2307" s="7" t="str">
        <f>IF(BudgetsQTable[[#This Row],[pi_last_name]]=" ","",HYPERLINK("https://www.ejacket.nsf.gov/ej/showProposal.do?Continue=Y&amp;ID="&amp;BudgetsQTable[[#This Row],[prop_id]],BudgetsQTable[[#This Row],[prop_id]]))</f>
        <v/>
      </c>
      <c r="M2307" s="78" t="s">
        <v>753</v>
      </c>
      <c r="N2307" s="7" t="str">
        <f>IF(BudgetsQTable[[#This Row],[pi_last_name]]=" ","",HYPERLINK("mailto:"&amp;BudgetsQTable[[#This Row],[pi_email]]&amp;"&amp;subject=Your NSF Proposal:  "&amp;BudgetsQTable[[#This Row],[prop_id]],BudgetsQTable[[#This Row],[pi_email]]))</f>
        <v/>
      </c>
      <c r="O2307" s="78" t="s">
        <v>753</v>
      </c>
      <c r="P2307" s="78">
        <v>3</v>
      </c>
      <c r="Q2307" s="78">
        <v>3</v>
      </c>
      <c r="R2307" s="79">
        <v>0</v>
      </c>
      <c r="S2307" s="79">
        <v>2000</v>
      </c>
      <c r="T2307" s="79">
        <v>0</v>
      </c>
      <c r="U2307" s="80">
        <v>333640</v>
      </c>
      <c r="V2307" s="78">
        <v>0</v>
      </c>
      <c r="W2307" s="78">
        <v>2</v>
      </c>
      <c r="X2307" s="11" t="str">
        <f ca="1">IF(ISBLANK(BudgetsQTable[[#This Row],[budg_seq_yr]]),"FY"&amp;fiscalyear,"FY"&amp;fiscalyear-1+BudgetsQTable[[#This Row],[budg_seq_yr]])</f>
        <v>FY19</v>
      </c>
      <c r="Y2307" s="79">
        <v>333640</v>
      </c>
      <c r="Z2307" s="78" t="s">
        <v>2869</v>
      </c>
      <c r="AA2307" s="78" t="s">
        <v>468</v>
      </c>
      <c r="AB2307" s="76" t="s">
        <v>2821</v>
      </c>
      <c r="AC2307" s="78" t="s">
        <v>4639</v>
      </c>
    </row>
    <row r="2308" spans="1:29" x14ac:dyDescent="0.35">
      <c r="A2308" s="10" t="s">
        <v>2193</v>
      </c>
      <c r="B2308" s="76" t="s">
        <v>2824</v>
      </c>
      <c r="C2308" s="76">
        <f>C2307+(BudgetsQTable[[#This Row],[lead]]&lt;&gt;K2307)</f>
        <v>281</v>
      </c>
      <c r="D2308" s="76">
        <f>D2307*(BudgetsQTable[[#This Row],[lead]]=K2307)+(BudgetsQTable[[#This Row],[prop_id]]&lt;&gt;A2307)</f>
        <v>1</v>
      </c>
      <c r="E2308" s="77">
        <v>43005.652777777781</v>
      </c>
      <c r="F2308" s="78" t="s">
        <v>2868</v>
      </c>
      <c r="G2308" s="78" t="s">
        <v>2869</v>
      </c>
      <c r="H2308" s="78" t="s">
        <v>468</v>
      </c>
      <c r="I2308" s="76" t="s">
        <v>807</v>
      </c>
      <c r="J2308" s="76" t="s">
        <v>753</v>
      </c>
      <c r="K2308" s="78" t="s">
        <v>2193</v>
      </c>
      <c r="L2308" s="7" t="str">
        <f>IF(BudgetsQTable[[#This Row],[pi_last_name]]=" ","",HYPERLINK("https://www.ejacket.nsf.gov/ej/showProposal.do?Continue=Y&amp;ID="&amp;BudgetsQTable[[#This Row],[prop_id]],BudgetsQTable[[#This Row],[prop_id]]))</f>
        <v/>
      </c>
      <c r="M2308" s="78" t="s">
        <v>753</v>
      </c>
      <c r="N2308" s="7" t="str">
        <f>IF(BudgetsQTable[[#This Row],[pi_last_name]]=" ","",HYPERLINK("mailto:"&amp;BudgetsQTable[[#This Row],[pi_email]]&amp;"&amp;subject=Your NSF Proposal:  "&amp;BudgetsQTable[[#This Row],[prop_id]],BudgetsQTable[[#This Row],[pi_email]]))</f>
        <v/>
      </c>
      <c r="O2308" s="78" t="s">
        <v>753</v>
      </c>
      <c r="P2308" s="78">
        <v>3</v>
      </c>
      <c r="Q2308" s="78">
        <v>3</v>
      </c>
      <c r="R2308" s="79">
        <v>0</v>
      </c>
      <c r="S2308" s="79">
        <v>2000</v>
      </c>
      <c r="T2308" s="79">
        <v>0</v>
      </c>
      <c r="U2308" s="80">
        <v>342664</v>
      </c>
      <c r="V2308" s="78">
        <v>0</v>
      </c>
      <c r="W2308" s="78">
        <v>3</v>
      </c>
      <c r="X2308" s="11" t="str">
        <f ca="1">IF(ISBLANK(BudgetsQTable[[#This Row],[budg_seq_yr]]),"FY"&amp;fiscalyear,"FY"&amp;fiscalyear-1+BudgetsQTable[[#This Row],[budg_seq_yr]])</f>
        <v>FY20</v>
      </c>
      <c r="Y2308" s="79">
        <v>342664</v>
      </c>
      <c r="Z2308" s="78" t="s">
        <v>2869</v>
      </c>
      <c r="AA2308" s="78" t="s">
        <v>468</v>
      </c>
      <c r="AB2308" s="76" t="s">
        <v>2821</v>
      </c>
      <c r="AC2308" s="78" t="s">
        <v>4639</v>
      </c>
    </row>
    <row r="2309" spans="1:29" x14ac:dyDescent="0.35">
      <c r="A2309" s="10" t="s">
        <v>4643</v>
      </c>
      <c r="B2309" s="76" t="s">
        <v>2834</v>
      </c>
      <c r="C2309" s="76">
        <f>C2308+(BudgetsQTable[[#This Row],[lead]]&lt;&gt;K2308)</f>
        <v>281</v>
      </c>
      <c r="D2309" s="76">
        <f>D2308*(BudgetsQTable[[#This Row],[lead]]=K2308)+(BudgetsQTable[[#This Row],[prop_id]]&lt;&gt;A2308)</f>
        <v>2</v>
      </c>
      <c r="E2309" s="77">
        <v>43005.548611111109</v>
      </c>
      <c r="F2309" s="78" t="s">
        <v>2868</v>
      </c>
      <c r="G2309" s="78" t="s">
        <v>2869</v>
      </c>
      <c r="H2309" s="78" t="s">
        <v>468</v>
      </c>
      <c r="I2309" s="76" t="s">
        <v>807</v>
      </c>
      <c r="J2309" s="76" t="s">
        <v>4646</v>
      </c>
      <c r="K2309" s="78" t="s">
        <v>2193</v>
      </c>
      <c r="L2309" s="7" t="str">
        <f>IF(BudgetsQTable[[#This Row],[pi_last_name]]=" ","",HYPERLINK("https://www.ejacket.nsf.gov/ej/showProposal.do?Continue=Y&amp;ID="&amp;BudgetsQTable[[#This Row],[prop_id]],BudgetsQTable[[#This Row],[prop_id]]))</f>
        <v>1763648</v>
      </c>
      <c r="M2309" s="78" t="s">
        <v>4644</v>
      </c>
      <c r="N2309" s="7" t="str">
        <f>IF(BudgetsQTable[[#This Row],[pi_last_name]]=" ","",HYPERLINK("mailto:"&amp;BudgetsQTable[[#This Row],[pi_email]]&amp;"&amp;subject=Your NSF Proposal:  "&amp;BudgetsQTable[[#This Row],[prop_id]],BudgetsQTable[[#This Row],[pi_email]]))</f>
        <v>kathleen.carley@cs.cmu.edu</v>
      </c>
      <c r="O2309" s="78" t="s">
        <v>542</v>
      </c>
      <c r="P2309" s="78"/>
      <c r="Q2309" s="78"/>
      <c r="R2309" s="79"/>
      <c r="S2309" s="79"/>
      <c r="T2309" s="79"/>
      <c r="U2309" s="80"/>
      <c r="V2309" s="78">
        <v>0</v>
      </c>
      <c r="W2309" s="78"/>
      <c r="X2309" s="11" t="str">
        <f ca="1">IF(ISBLANK(BudgetsQTable[[#This Row],[budg_seq_yr]]),"FY"&amp;fiscalyear,"FY"&amp;fiscalyear-1+BudgetsQTable[[#This Row],[budg_seq_yr]])</f>
        <v>FY18</v>
      </c>
      <c r="Y2309" s="79">
        <v>300000</v>
      </c>
      <c r="Z2309" s="78" t="s">
        <v>2869</v>
      </c>
      <c r="AA2309" s="78" t="s">
        <v>468</v>
      </c>
      <c r="AB2309" s="76" t="s">
        <v>2821</v>
      </c>
      <c r="AC2309" s="78" t="s">
        <v>4639</v>
      </c>
    </row>
    <row r="2310" spans="1:29" x14ac:dyDescent="0.35">
      <c r="A2310" s="10" t="s">
        <v>4643</v>
      </c>
      <c r="B2310" s="76" t="s">
        <v>2834</v>
      </c>
      <c r="C2310" s="76">
        <f>C2309+(BudgetsQTable[[#This Row],[lead]]&lt;&gt;K2309)</f>
        <v>281</v>
      </c>
      <c r="D2310" s="76">
        <f>D2309*(BudgetsQTable[[#This Row],[lead]]=K2309)+(BudgetsQTable[[#This Row],[prop_id]]&lt;&gt;A2309)</f>
        <v>2</v>
      </c>
      <c r="E2310" s="77">
        <v>43005.548611111109</v>
      </c>
      <c r="F2310" s="78" t="s">
        <v>2868</v>
      </c>
      <c r="G2310" s="78" t="s">
        <v>2869</v>
      </c>
      <c r="H2310" s="78" t="s">
        <v>468</v>
      </c>
      <c r="I2310" s="76" t="s">
        <v>807</v>
      </c>
      <c r="J2310" s="76" t="s">
        <v>753</v>
      </c>
      <c r="K2310" s="78" t="s">
        <v>2193</v>
      </c>
      <c r="L2310" s="7" t="str">
        <f>IF(BudgetsQTable[[#This Row],[pi_last_name]]=" ","",HYPERLINK("https://www.ejacket.nsf.gov/ej/showProposal.do?Continue=Y&amp;ID="&amp;BudgetsQTable[[#This Row],[prop_id]],BudgetsQTable[[#This Row],[prop_id]]))</f>
        <v/>
      </c>
      <c r="M2310" s="78" t="s">
        <v>753</v>
      </c>
      <c r="N2310" s="7" t="str">
        <f>IF(BudgetsQTable[[#This Row],[pi_last_name]]=" ","",HYPERLINK("mailto:"&amp;BudgetsQTable[[#This Row],[pi_email]]&amp;"&amp;subject=Your NSF Proposal:  "&amp;BudgetsQTable[[#This Row],[prop_id]],BudgetsQTable[[#This Row],[pi_email]]))</f>
        <v/>
      </c>
      <c r="O2310" s="78" t="s">
        <v>753</v>
      </c>
      <c r="P2310" s="78">
        <v>1</v>
      </c>
      <c r="Q2310" s="78">
        <v>1</v>
      </c>
      <c r="R2310" s="79">
        <v>0</v>
      </c>
      <c r="S2310" s="79">
        <v>0</v>
      </c>
      <c r="T2310" s="79">
        <v>0</v>
      </c>
      <c r="U2310" s="80">
        <v>100000</v>
      </c>
      <c r="V2310" s="78">
        <v>0</v>
      </c>
      <c r="W2310" s="78">
        <v>1</v>
      </c>
      <c r="X2310" s="11" t="str">
        <f ca="1">IF(ISBLANK(BudgetsQTable[[#This Row],[budg_seq_yr]]),"FY"&amp;fiscalyear,"FY"&amp;fiscalyear-1+BudgetsQTable[[#This Row],[budg_seq_yr]])</f>
        <v>FY18</v>
      </c>
      <c r="Y2310" s="79">
        <v>100000</v>
      </c>
      <c r="Z2310" s="78" t="s">
        <v>2869</v>
      </c>
      <c r="AA2310" s="78" t="s">
        <v>468</v>
      </c>
      <c r="AB2310" s="76" t="s">
        <v>2821</v>
      </c>
      <c r="AC2310" s="78" t="s">
        <v>4639</v>
      </c>
    </row>
    <row r="2311" spans="1:29" x14ac:dyDescent="0.35">
      <c r="A2311" s="10" t="s">
        <v>4643</v>
      </c>
      <c r="B2311" s="76" t="s">
        <v>2834</v>
      </c>
      <c r="C2311" s="76">
        <f>C2310+(BudgetsQTable[[#This Row],[lead]]&lt;&gt;K2310)</f>
        <v>281</v>
      </c>
      <c r="D2311" s="76">
        <f>D2310*(BudgetsQTable[[#This Row],[lead]]=K2310)+(BudgetsQTable[[#This Row],[prop_id]]&lt;&gt;A2310)</f>
        <v>2</v>
      </c>
      <c r="E2311" s="77">
        <v>43005.548611111109</v>
      </c>
      <c r="F2311" s="78" t="s">
        <v>2868</v>
      </c>
      <c r="G2311" s="78" t="s">
        <v>2869</v>
      </c>
      <c r="H2311" s="78" t="s">
        <v>468</v>
      </c>
      <c r="I2311" s="76" t="s">
        <v>807</v>
      </c>
      <c r="J2311" s="76" t="s">
        <v>753</v>
      </c>
      <c r="K2311" s="78" t="s">
        <v>2193</v>
      </c>
      <c r="L2311" s="7" t="str">
        <f>IF(BudgetsQTable[[#This Row],[pi_last_name]]=" ","",HYPERLINK("https://www.ejacket.nsf.gov/ej/showProposal.do?Continue=Y&amp;ID="&amp;BudgetsQTable[[#This Row],[prop_id]],BudgetsQTable[[#This Row],[prop_id]]))</f>
        <v/>
      </c>
      <c r="M2311" s="78" t="s">
        <v>753</v>
      </c>
      <c r="N2311" s="7" t="str">
        <f>IF(BudgetsQTable[[#This Row],[pi_last_name]]=" ","",HYPERLINK("mailto:"&amp;BudgetsQTable[[#This Row],[pi_email]]&amp;"&amp;subject=Your NSF Proposal:  "&amp;BudgetsQTable[[#This Row],[prop_id]],BudgetsQTable[[#This Row],[pi_email]]))</f>
        <v/>
      </c>
      <c r="O2311" s="78" t="s">
        <v>753</v>
      </c>
      <c r="P2311" s="78">
        <v>1</v>
      </c>
      <c r="Q2311" s="78">
        <v>1</v>
      </c>
      <c r="R2311" s="79">
        <v>0</v>
      </c>
      <c r="S2311" s="79">
        <v>0</v>
      </c>
      <c r="T2311" s="79">
        <v>0</v>
      </c>
      <c r="U2311" s="80">
        <v>100000</v>
      </c>
      <c r="V2311" s="78">
        <v>0</v>
      </c>
      <c r="W2311" s="78">
        <v>2</v>
      </c>
      <c r="X2311" s="11" t="str">
        <f ca="1">IF(ISBLANK(BudgetsQTable[[#This Row],[budg_seq_yr]]),"FY"&amp;fiscalyear,"FY"&amp;fiscalyear-1+BudgetsQTable[[#This Row],[budg_seq_yr]])</f>
        <v>FY19</v>
      </c>
      <c r="Y2311" s="79">
        <v>100000</v>
      </c>
      <c r="Z2311" s="78" t="s">
        <v>2869</v>
      </c>
      <c r="AA2311" s="78" t="s">
        <v>468</v>
      </c>
      <c r="AB2311" s="76" t="s">
        <v>2821</v>
      </c>
      <c r="AC2311" s="78" t="s">
        <v>4639</v>
      </c>
    </row>
    <row r="2312" spans="1:29" x14ac:dyDescent="0.35">
      <c r="A2312" s="10" t="s">
        <v>4643</v>
      </c>
      <c r="B2312" s="76" t="s">
        <v>2834</v>
      </c>
      <c r="C2312" s="76">
        <f>C2311+(BudgetsQTable[[#This Row],[lead]]&lt;&gt;K2311)</f>
        <v>281</v>
      </c>
      <c r="D2312" s="76">
        <f>D2311*(BudgetsQTable[[#This Row],[lead]]=K2311)+(BudgetsQTable[[#This Row],[prop_id]]&lt;&gt;A2311)</f>
        <v>2</v>
      </c>
      <c r="E2312" s="77">
        <v>43005.548611111109</v>
      </c>
      <c r="F2312" s="78" t="s">
        <v>2868</v>
      </c>
      <c r="G2312" s="78" t="s">
        <v>2869</v>
      </c>
      <c r="H2312" s="78" t="s">
        <v>468</v>
      </c>
      <c r="I2312" s="76" t="s">
        <v>807</v>
      </c>
      <c r="J2312" s="76" t="s">
        <v>753</v>
      </c>
      <c r="K2312" s="78" t="s">
        <v>2193</v>
      </c>
      <c r="L2312" s="7" t="str">
        <f>IF(BudgetsQTable[[#This Row],[pi_last_name]]=" ","",HYPERLINK("https://www.ejacket.nsf.gov/ej/showProposal.do?Continue=Y&amp;ID="&amp;BudgetsQTable[[#This Row],[prop_id]],BudgetsQTable[[#This Row],[prop_id]]))</f>
        <v/>
      </c>
      <c r="M2312" s="78" t="s">
        <v>753</v>
      </c>
      <c r="N2312" s="7" t="str">
        <f>IF(BudgetsQTable[[#This Row],[pi_last_name]]=" ","",HYPERLINK("mailto:"&amp;BudgetsQTable[[#This Row],[pi_email]]&amp;"&amp;subject=Your NSF Proposal:  "&amp;BudgetsQTable[[#This Row],[prop_id]],BudgetsQTable[[#This Row],[pi_email]]))</f>
        <v/>
      </c>
      <c r="O2312" s="78" t="s">
        <v>753</v>
      </c>
      <c r="P2312" s="78">
        <v>1</v>
      </c>
      <c r="Q2312" s="78">
        <v>1</v>
      </c>
      <c r="R2312" s="79">
        <v>0</v>
      </c>
      <c r="S2312" s="79">
        <v>0</v>
      </c>
      <c r="T2312" s="79">
        <v>0</v>
      </c>
      <c r="U2312" s="80">
        <v>100000</v>
      </c>
      <c r="V2312" s="78">
        <v>0</v>
      </c>
      <c r="W2312" s="78">
        <v>3</v>
      </c>
      <c r="X2312" s="11" t="str">
        <f ca="1">IF(ISBLANK(BudgetsQTable[[#This Row],[budg_seq_yr]]),"FY"&amp;fiscalyear,"FY"&amp;fiscalyear-1+BudgetsQTable[[#This Row],[budg_seq_yr]])</f>
        <v>FY20</v>
      </c>
      <c r="Y2312" s="79">
        <v>100000</v>
      </c>
      <c r="Z2312" s="78" t="s">
        <v>2869</v>
      </c>
      <c r="AA2312" s="78" t="s">
        <v>468</v>
      </c>
      <c r="AB2312" s="76" t="s">
        <v>2821</v>
      </c>
      <c r="AC2312" s="78" t="s">
        <v>4639</v>
      </c>
    </row>
    <row r="2313" spans="1:29" x14ac:dyDescent="0.35">
      <c r="A2313" s="10" t="s">
        <v>4648</v>
      </c>
      <c r="B2313" s="76" t="s">
        <v>2834</v>
      </c>
      <c r="C2313" s="76">
        <f>C2312+(BudgetsQTable[[#This Row],[lead]]&lt;&gt;K2312)</f>
        <v>281</v>
      </c>
      <c r="D2313" s="76">
        <f>D2312*(BudgetsQTable[[#This Row],[lead]]=K2312)+(BudgetsQTable[[#This Row],[prop_id]]&lt;&gt;A2312)</f>
        <v>3</v>
      </c>
      <c r="E2313" s="77">
        <v>43005.676388888889</v>
      </c>
      <c r="F2313" s="78" t="s">
        <v>2868</v>
      </c>
      <c r="G2313" s="78" t="s">
        <v>2869</v>
      </c>
      <c r="H2313" s="78" t="s">
        <v>468</v>
      </c>
      <c r="I2313" s="76" t="s">
        <v>807</v>
      </c>
      <c r="J2313" s="76" t="s">
        <v>4652</v>
      </c>
      <c r="K2313" s="78" t="s">
        <v>2193</v>
      </c>
      <c r="L2313" s="7" t="str">
        <f>IF(BudgetsQTable[[#This Row],[pi_last_name]]=" ","",HYPERLINK("https://www.ejacket.nsf.gov/ej/showProposal.do?Continue=Y&amp;ID="&amp;BudgetsQTable[[#This Row],[prop_id]],BudgetsQTable[[#This Row],[prop_id]]))</f>
        <v>1763945</v>
      </c>
      <c r="M2313" s="78" t="s">
        <v>4649</v>
      </c>
      <c r="N2313" s="7" t="str">
        <f>IF(BudgetsQTable[[#This Row],[pi_last_name]]=" ","",HYPERLINK("mailto:"&amp;BudgetsQTable[[#This Row],[pi_email]]&amp;"&amp;subject=Your NSF Proposal:  "&amp;BudgetsQTable[[#This Row],[prop_id]],BudgetsQTable[[#This Row],[pi_email]]))</f>
        <v>tdesell@cs.und.edu</v>
      </c>
      <c r="O2313" s="78" t="s">
        <v>4651</v>
      </c>
      <c r="P2313" s="78"/>
      <c r="Q2313" s="78"/>
      <c r="R2313" s="79"/>
      <c r="S2313" s="79"/>
      <c r="T2313" s="79"/>
      <c r="U2313" s="80"/>
      <c r="V2313" s="78">
        <v>0</v>
      </c>
      <c r="W2313" s="78"/>
      <c r="X2313" s="11" t="str">
        <f ca="1">IF(ISBLANK(BudgetsQTable[[#This Row],[budg_seq_yr]]),"FY"&amp;fiscalyear,"FY"&amp;fiscalyear-1+BudgetsQTable[[#This Row],[budg_seq_yr]])</f>
        <v>FY18</v>
      </c>
      <c r="Y2313" s="79">
        <v>586730</v>
      </c>
      <c r="Z2313" s="78" t="s">
        <v>2869</v>
      </c>
      <c r="AA2313" s="78" t="s">
        <v>468</v>
      </c>
      <c r="AB2313" s="76" t="s">
        <v>2821</v>
      </c>
      <c r="AC2313" s="78" t="s">
        <v>4647</v>
      </c>
    </row>
    <row r="2314" spans="1:29" x14ac:dyDescent="0.35">
      <c r="A2314" s="10" t="s">
        <v>4648</v>
      </c>
      <c r="B2314" s="76" t="s">
        <v>2834</v>
      </c>
      <c r="C2314" s="76">
        <f>C2313+(BudgetsQTable[[#This Row],[lead]]&lt;&gt;K2313)</f>
        <v>281</v>
      </c>
      <c r="D2314" s="76">
        <f>D2313*(BudgetsQTable[[#This Row],[lead]]=K2313)+(BudgetsQTable[[#This Row],[prop_id]]&lt;&gt;A2313)</f>
        <v>3</v>
      </c>
      <c r="E2314" s="77">
        <v>43005.676388888889</v>
      </c>
      <c r="F2314" s="78" t="s">
        <v>2868</v>
      </c>
      <c r="G2314" s="78" t="s">
        <v>2869</v>
      </c>
      <c r="H2314" s="78" t="s">
        <v>468</v>
      </c>
      <c r="I2314" s="76" t="s">
        <v>807</v>
      </c>
      <c r="J2314" s="76" t="s">
        <v>753</v>
      </c>
      <c r="K2314" s="78" t="s">
        <v>2193</v>
      </c>
      <c r="L2314" s="7" t="str">
        <f>IF(BudgetsQTable[[#This Row],[pi_last_name]]=" ","",HYPERLINK("https://www.ejacket.nsf.gov/ej/showProposal.do?Continue=Y&amp;ID="&amp;BudgetsQTable[[#This Row],[prop_id]],BudgetsQTable[[#This Row],[prop_id]]))</f>
        <v/>
      </c>
      <c r="M2314" s="78" t="s">
        <v>753</v>
      </c>
      <c r="N2314" s="7" t="str">
        <f>IF(BudgetsQTable[[#This Row],[pi_last_name]]=" ","",HYPERLINK("mailto:"&amp;BudgetsQTable[[#This Row],[pi_email]]&amp;"&amp;subject=Your NSF Proposal:  "&amp;BudgetsQTable[[#This Row],[prop_id]],BudgetsQTable[[#This Row],[pi_email]]))</f>
        <v/>
      </c>
      <c r="O2314" s="78" t="s">
        <v>753</v>
      </c>
      <c r="P2314" s="78">
        <v>2</v>
      </c>
      <c r="Q2314" s="78">
        <v>2</v>
      </c>
      <c r="R2314" s="79">
        <v>0</v>
      </c>
      <c r="S2314" s="79">
        <v>3000</v>
      </c>
      <c r="T2314" s="79">
        <v>0</v>
      </c>
      <c r="U2314" s="80">
        <v>201687</v>
      </c>
      <c r="V2314" s="78">
        <v>0</v>
      </c>
      <c r="W2314" s="78">
        <v>1</v>
      </c>
      <c r="X2314" s="11" t="str">
        <f ca="1">IF(ISBLANK(BudgetsQTable[[#This Row],[budg_seq_yr]]),"FY"&amp;fiscalyear,"FY"&amp;fiscalyear-1+BudgetsQTable[[#This Row],[budg_seq_yr]])</f>
        <v>FY18</v>
      </c>
      <c r="Y2314" s="79">
        <v>201687</v>
      </c>
      <c r="Z2314" s="78" t="s">
        <v>2869</v>
      </c>
      <c r="AA2314" s="78" t="s">
        <v>468</v>
      </c>
      <c r="AB2314" s="76" t="s">
        <v>2821</v>
      </c>
      <c r="AC2314" s="78" t="s">
        <v>4647</v>
      </c>
    </row>
    <row r="2315" spans="1:29" x14ac:dyDescent="0.35">
      <c r="A2315" s="10" t="s">
        <v>4648</v>
      </c>
      <c r="B2315" s="76" t="s">
        <v>2834</v>
      </c>
      <c r="C2315" s="76">
        <f>C2314+(BudgetsQTable[[#This Row],[lead]]&lt;&gt;K2314)</f>
        <v>281</v>
      </c>
      <c r="D2315" s="76">
        <f>D2314*(BudgetsQTable[[#This Row],[lead]]=K2314)+(BudgetsQTable[[#This Row],[prop_id]]&lt;&gt;A2314)</f>
        <v>3</v>
      </c>
      <c r="E2315" s="77">
        <v>43005.676388888889</v>
      </c>
      <c r="F2315" s="78" t="s">
        <v>2868</v>
      </c>
      <c r="G2315" s="78" t="s">
        <v>2869</v>
      </c>
      <c r="H2315" s="78" t="s">
        <v>468</v>
      </c>
      <c r="I2315" s="76" t="s">
        <v>807</v>
      </c>
      <c r="J2315" s="76" t="s">
        <v>753</v>
      </c>
      <c r="K2315" s="78" t="s">
        <v>2193</v>
      </c>
      <c r="L2315" s="7" t="str">
        <f>IF(BudgetsQTable[[#This Row],[pi_last_name]]=" ","",HYPERLINK("https://www.ejacket.nsf.gov/ej/showProposal.do?Continue=Y&amp;ID="&amp;BudgetsQTable[[#This Row],[prop_id]],BudgetsQTable[[#This Row],[prop_id]]))</f>
        <v/>
      </c>
      <c r="M2315" s="78" t="s">
        <v>753</v>
      </c>
      <c r="N2315" s="7" t="str">
        <f>IF(BudgetsQTable[[#This Row],[pi_last_name]]=" ","",HYPERLINK("mailto:"&amp;BudgetsQTable[[#This Row],[pi_email]]&amp;"&amp;subject=Your NSF Proposal:  "&amp;BudgetsQTable[[#This Row],[prop_id]],BudgetsQTable[[#This Row],[pi_email]]))</f>
        <v/>
      </c>
      <c r="O2315" s="78" t="s">
        <v>753</v>
      </c>
      <c r="P2315" s="78">
        <v>2</v>
      </c>
      <c r="Q2315" s="78">
        <v>2</v>
      </c>
      <c r="R2315" s="79">
        <v>0</v>
      </c>
      <c r="S2315" s="79">
        <v>3000</v>
      </c>
      <c r="T2315" s="79">
        <v>0</v>
      </c>
      <c r="U2315" s="80">
        <v>189877</v>
      </c>
      <c r="V2315" s="78">
        <v>0</v>
      </c>
      <c r="W2315" s="78">
        <v>2</v>
      </c>
      <c r="X2315" s="11" t="str">
        <f ca="1">IF(ISBLANK(BudgetsQTable[[#This Row],[budg_seq_yr]]),"FY"&amp;fiscalyear,"FY"&amp;fiscalyear-1+BudgetsQTable[[#This Row],[budg_seq_yr]])</f>
        <v>FY19</v>
      </c>
      <c r="Y2315" s="79">
        <v>189877</v>
      </c>
      <c r="Z2315" s="78" t="s">
        <v>2869</v>
      </c>
      <c r="AA2315" s="78" t="s">
        <v>468</v>
      </c>
      <c r="AB2315" s="76" t="s">
        <v>2821</v>
      </c>
      <c r="AC2315" s="78" t="s">
        <v>4647</v>
      </c>
    </row>
    <row r="2316" spans="1:29" x14ac:dyDescent="0.35">
      <c r="A2316" s="10" t="s">
        <v>4648</v>
      </c>
      <c r="B2316" s="76" t="s">
        <v>2834</v>
      </c>
      <c r="C2316" s="76">
        <f>C2315+(BudgetsQTable[[#This Row],[lead]]&lt;&gt;K2315)</f>
        <v>281</v>
      </c>
      <c r="D2316" s="76">
        <f>D2315*(BudgetsQTable[[#This Row],[lead]]=K2315)+(BudgetsQTable[[#This Row],[prop_id]]&lt;&gt;A2315)</f>
        <v>3</v>
      </c>
      <c r="E2316" s="77">
        <v>43005.676388888889</v>
      </c>
      <c r="F2316" s="78" t="s">
        <v>2868</v>
      </c>
      <c r="G2316" s="78" t="s">
        <v>2869</v>
      </c>
      <c r="H2316" s="78" t="s">
        <v>468</v>
      </c>
      <c r="I2316" s="76" t="s">
        <v>807</v>
      </c>
      <c r="J2316" s="76" t="s">
        <v>753</v>
      </c>
      <c r="K2316" s="78" t="s">
        <v>2193</v>
      </c>
      <c r="L2316" s="7" t="str">
        <f>IF(BudgetsQTable[[#This Row],[pi_last_name]]=" ","",HYPERLINK("https://www.ejacket.nsf.gov/ej/showProposal.do?Continue=Y&amp;ID="&amp;BudgetsQTable[[#This Row],[prop_id]],BudgetsQTable[[#This Row],[prop_id]]))</f>
        <v/>
      </c>
      <c r="M2316" s="78" t="s">
        <v>753</v>
      </c>
      <c r="N2316" s="7" t="str">
        <f>IF(BudgetsQTable[[#This Row],[pi_last_name]]=" ","",HYPERLINK("mailto:"&amp;BudgetsQTable[[#This Row],[pi_email]]&amp;"&amp;subject=Your NSF Proposal:  "&amp;BudgetsQTable[[#This Row],[prop_id]],BudgetsQTable[[#This Row],[pi_email]]))</f>
        <v/>
      </c>
      <c r="O2316" s="78" t="s">
        <v>753</v>
      </c>
      <c r="P2316" s="78">
        <v>2</v>
      </c>
      <c r="Q2316" s="78">
        <v>2</v>
      </c>
      <c r="R2316" s="79">
        <v>0</v>
      </c>
      <c r="S2316" s="79">
        <v>3000</v>
      </c>
      <c r="T2316" s="79">
        <v>0</v>
      </c>
      <c r="U2316" s="80">
        <v>195166</v>
      </c>
      <c r="V2316" s="78">
        <v>0</v>
      </c>
      <c r="W2316" s="78">
        <v>3</v>
      </c>
      <c r="X2316" s="11" t="str">
        <f ca="1">IF(ISBLANK(BudgetsQTable[[#This Row],[budg_seq_yr]]),"FY"&amp;fiscalyear,"FY"&amp;fiscalyear-1+BudgetsQTable[[#This Row],[budg_seq_yr]])</f>
        <v>FY20</v>
      </c>
      <c r="Y2316" s="79">
        <v>195166</v>
      </c>
      <c r="Z2316" s="78" t="s">
        <v>2869</v>
      </c>
      <c r="AA2316" s="78" t="s">
        <v>468</v>
      </c>
      <c r="AB2316" s="76" t="s">
        <v>2821</v>
      </c>
      <c r="AC2316" s="78" t="s">
        <v>4647</v>
      </c>
    </row>
    <row r="2317" spans="1:29" x14ac:dyDescent="0.35">
      <c r="A2317" s="10" t="s">
        <v>4653</v>
      </c>
      <c r="B2317" s="76" t="s">
        <v>2834</v>
      </c>
      <c r="C2317" s="76">
        <f>C2316+(BudgetsQTable[[#This Row],[lead]]&lt;&gt;K2316)</f>
        <v>281</v>
      </c>
      <c r="D2317" s="76">
        <f>D2316*(BudgetsQTable[[#This Row],[lead]]=K2316)+(BudgetsQTable[[#This Row],[prop_id]]&lt;&gt;A2316)</f>
        <v>4</v>
      </c>
      <c r="E2317" s="77">
        <v>43005.744444444441</v>
      </c>
      <c r="F2317" s="78" t="s">
        <v>2868</v>
      </c>
      <c r="G2317" s="78" t="s">
        <v>2869</v>
      </c>
      <c r="H2317" s="78" t="s">
        <v>468</v>
      </c>
      <c r="I2317" s="76" t="s">
        <v>807</v>
      </c>
      <c r="J2317" s="76" t="s">
        <v>4654</v>
      </c>
      <c r="K2317" s="78" t="s">
        <v>2193</v>
      </c>
      <c r="L2317" s="7" t="str">
        <f>IF(BudgetsQTable[[#This Row],[pi_last_name]]=" ","",HYPERLINK("https://www.ejacket.nsf.gov/ej/showProposal.do?Continue=Y&amp;ID="&amp;BudgetsQTable[[#This Row],[prop_id]],BudgetsQTable[[#This Row],[prop_id]]))</f>
        <v>1764065</v>
      </c>
      <c r="M2317" s="78" t="s">
        <v>976</v>
      </c>
      <c r="N2317" s="7" t="str">
        <f>IF(BudgetsQTable[[#This Row],[pi_last_name]]=" ","",HYPERLINK("mailto:"&amp;BudgetsQTable[[#This Row],[pi_email]]&amp;"&amp;subject=Your NSF Proposal:  "&amp;BudgetsQTable[[#This Row],[prop_id]],BudgetsQTable[[#This Row],[pi_email]]))</f>
        <v>shaowen@illinois.edu</v>
      </c>
      <c r="O2317" s="78" t="s">
        <v>676</v>
      </c>
      <c r="P2317" s="78"/>
      <c r="Q2317" s="78"/>
      <c r="R2317" s="79"/>
      <c r="S2317" s="79"/>
      <c r="T2317" s="79"/>
      <c r="U2317" s="80"/>
      <c r="V2317" s="78">
        <v>0</v>
      </c>
      <c r="W2317" s="78"/>
      <c r="X2317" s="11" t="str">
        <f ca="1">IF(ISBLANK(BudgetsQTable[[#This Row],[budg_seq_yr]]),"FY"&amp;fiscalyear,"FY"&amp;fiscalyear-1+BudgetsQTable[[#This Row],[budg_seq_yr]])</f>
        <v>FY18</v>
      </c>
      <c r="Y2317" s="79">
        <v>1050000</v>
      </c>
      <c r="Z2317" s="78" t="s">
        <v>2869</v>
      </c>
      <c r="AA2317" s="78" t="s">
        <v>468</v>
      </c>
      <c r="AB2317" s="76" t="s">
        <v>2821</v>
      </c>
      <c r="AC2317" s="78" t="s">
        <v>4639</v>
      </c>
    </row>
    <row r="2318" spans="1:29" x14ac:dyDescent="0.35">
      <c r="A2318" s="10" t="s">
        <v>4653</v>
      </c>
      <c r="B2318" s="76" t="s">
        <v>2834</v>
      </c>
      <c r="C2318" s="76">
        <f>C2317+(BudgetsQTable[[#This Row],[lead]]&lt;&gt;K2317)</f>
        <v>281</v>
      </c>
      <c r="D2318" s="76">
        <f>D2317*(BudgetsQTable[[#This Row],[lead]]=K2317)+(BudgetsQTable[[#This Row],[prop_id]]&lt;&gt;A2317)</f>
        <v>4</v>
      </c>
      <c r="E2318" s="77">
        <v>43005.744444444441</v>
      </c>
      <c r="F2318" s="78" t="s">
        <v>2868</v>
      </c>
      <c r="G2318" s="78" t="s">
        <v>2869</v>
      </c>
      <c r="H2318" s="78" t="s">
        <v>468</v>
      </c>
      <c r="I2318" s="76" t="s">
        <v>807</v>
      </c>
      <c r="J2318" s="76" t="s">
        <v>753</v>
      </c>
      <c r="K2318" s="78" t="s">
        <v>2193</v>
      </c>
      <c r="L2318" s="7" t="str">
        <f>IF(BudgetsQTable[[#This Row],[pi_last_name]]=" ","",HYPERLINK("https://www.ejacket.nsf.gov/ej/showProposal.do?Continue=Y&amp;ID="&amp;BudgetsQTable[[#This Row],[prop_id]],BudgetsQTable[[#This Row],[prop_id]]))</f>
        <v/>
      </c>
      <c r="M2318" s="78" t="s">
        <v>753</v>
      </c>
      <c r="N2318" s="7" t="str">
        <f>IF(BudgetsQTable[[#This Row],[pi_last_name]]=" ","",HYPERLINK("mailto:"&amp;BudgetsQTable[[#This Row],[pi_email]]&amp;"&amp;subject=Your NSF Proposal:  "&amp;BudgetsQTable[[#This Row],[prop_id]],BudgetsQTable[[#This Row],[pi_email]]))</f>
        <v/>
      </c>
      <c r="O2318" s="78" t="s">
        <v>753</v>
      </c>
      <c r="P2318" s="78">
        <v>3</v>
      </c>
      <c r="Q2318" s="78">
        <v>0.5</v>
      </c>
      <c r="R2318" s="79">
        <v>30000</v>
      </c>
      <c r="S2318" s="79">
        <v>0</v>
      </c>
      <c r="T2318" s="79">
        <v>14500</v>
      </c>
      <c r="U2318" s="80">
        <v>336648</v>
      </c>
      <c r="V2318" s="78">
        <v>0</v>
      </c>
      <c r="W2318" s="78">
        <v>1</v>
      </c>
      <c r="X2318" s="11" t="str">
        <f ca="1">IF(ISBLANK(BudgetsQTable[[#This Row],[budg_seq_yr]]),"FY"&amp;fiscalyear,"FY"&amp;fiscalyear-1+BudgetsQTable[[#This Row],[budg_seq_yr]])</f>
        <v>FY18</v>
      </c>
      <c r="Y2318" s="79">
        <v>336648</v>
      </c>
      <c r="Z2318" s="78" t="s">
        <v>2869</v>
      </c>
      <c r="AA2318" s="78" t="s">
        <v>468</v>
      </c>
      <c r="AB2318" s="76" t="s">
        <v>2821</v>
      </c>
      <c r="AC2318" s="78" t="s">
        <v>4639</v>
      </c>
    </row>
    <row r="2319" spans="1:29" x14ac:dyDescent="0.35">
      <c r="A2319" s="10" t="s">
        <v>4653</v>
      </c>
      <c r="B2319" s="76" t="s">
        <v>2834</v>
      </c>
      <c r="C2319" s="76">
        <f>C2318+(BudgetsQTable[[#This Row],[lead]]&lt;&gt;K2318)</f>
        <v>281</v>
      </c>
      <c r="D2319" s="76">
        <f>D2318*(BudgetsQTable[[#This Row],[lead]]=K2318)+(BudgetsQTable[[#This Row],[prop_id]]&lt;&gt;A2318)</f>
        <v>4</v>
      </c>
      <c r="E2319" s="77">
        <v>43005.744444444441</v>
      </c>
      <c r="F2319" s="78" t="s">
        <v>2868</v>
      </c>
      <c r="G2319" s="78" t="s">
        <v>2869</v>
      </c>
      <c r="H2319" s="78" t="s">
        <v>468</v>
      </c>
      <c r="I2319" s="76" t="s">
        <v>807</v>
      </c>
      <c r="J2319" s="76" t="s">
        <v>753</v>
      </c>
      <c r="K2319" s="78" t="s">
        <v>2193</v>
      </c>
      <c r="L2319" s="7" t="str">
        <f>IF(BudgetsQTable[[#This Row],[pi_last_name]]=" ","",HYPERLINK("https://www.ejacket.nsf.gov/ej/showProposal.do?Continue=Y&amp;ID="&amp;BudgetsQTable[[#This Row],[prop_id]],BudgetsQTable[[#This Row],[prop_id]]))</f>
        <v/>
      </c>
      <c r="M2319" s="78" t="s">
        <v>753</v>
      </c>
      <c r="N2319" s="7" t="str">
        <f>IF(BudgetsQTable[[#This Row],[pi_last_name]]=" ","",HYPERLINK("mailto:"&amp;BudgetsQTable[[#This Row],[pi_email]]&amp;"&amp;subject=Your NSF Proposal:  "&amp;BudgetsQTable[[#This Row],[prop_id]],BudgetsQTable[[#This Row],[pi_email]]))</f>
        <v/>
      </c>
      <c r="O2319" s="78" t="s">
        <v>753</v>
      </c>
      <c r="P2319" s="78">
        <v>3</v>
      </c>
      <c r="Q2319" s="78">
        <v>0.5</v>
      </c>
      <c r="R2319" s="79">
        <v>30900</v>
      </c>
      <c r="S2319" s="79">
        <v>0</v>
      </c>
      <c r="T2319" s="79">
        <v>14500</v>
      </c>
      <c r="U2319" s="80">
        <v>345416</v>
      </c>
      <c r="V2319" s="78">
        <v>0</v>
      </c>
      <c r="W2319" s="78">
        <v>2</v>
      </c>
      <c r="X2319" s="11" t="str">
        <f ca="1">IF(ISBLANK(BudgetsQTable[[#This Row],[budg_seq_yr]]),"FY"&amp;fiscalyear,"FY"&amp;fiscalyear-1+BudgetsQTable[[#This Row],[budg_seq_yr]])</f>
        <v>FY19</v>
      </c>
      <c r="Y2319" s="79">
        <v>345416</v>
      </c>
      <c r="Z2319" s="78" t="s">
        <v>2869</v>
      </c>
      <c r="AA2319" s="78" t="s">
        <v>468</v>
      </c>
      <c r="AB2319" s="76" t="s">
        <v>2821</v>
      </c>
      <c r="AC2319" s="78" t="s">
        <v>4639</v>
      </c>
    </row>
    <row r="2320" spans="1:29" x14ac:dyDescent="0.35">
      <c r="A2320" s="10" t="s">
        <v>4653</v>
      </c>
      <c r="B2320" s="76" t="s">
        <v>2834</v>
      </c>
      <c r="C2320" s="76">
        <f>C2319+(BudgetsQTable[[#This Row],[lead]]&lt;&gt;K2319)</f>
        <v>281</v>
      </c>
      <c r="D2320" s="76">
        <f>D2319*(BudgetsQTable[[#This Row],[lead]]=K2319)+(BudgetsQTable[[#This Row],[prop_id]]&lt;&gt;A2319)</f>
        <v>4</v>
      </c>
      <c r="E2320" s="77">
        <v>43005.744444444441</v>
      </c>
      <c r="F2320" s="78" t="s">
        <v>2868</v>
      </c>
      <c r="G2320" s="78" t="s">
        <v>2869</v>
      </c>
      <c r="H2320" s="78" t="s">
        <v>468</v>
      </c>
      <c r="I2320" s="76" t="s">
        <v>807</v>
      </c>
      <c r="J2320" s="76" t="s">
        <v>753</v>
      </c>
      <c r="K2320" s="78" t="s">
        <v>2193</v>
      </c>
      <c r="L2320" s="7" t="str">
        <f>IF(BudgetsQTable[[#This Row],[pi_last_name]]=" ","",HYPERLINK("https://www.ejacket.nsf.gov/ej/showProposal.do?Continue=Y&amp;ID="&amp;BudgetsQTable[[#This Row],[prop_id]],BudgetsQTable[[#This Row],[prop_id]]))</f>
        <v/>
      </c>
      <c r="M2320" s="78" t="s">
        <v>753</v>
      </c>
      <c r="N2320" s="7" t="str">
        <f>IF(BudgetsQTable[[#This Row],[pi_last_name]]=" ","",HYPERLINK("mailto:"&amp;BudgetsQTable[[#This Row],[pi_email]]&amp;"&amp;subject=Your NSF Proposal:  "&amp;BudgetsQTable[[#This Row],[prop_id]],BudgetsQTable[[#This Row],[pi_email]]))</f>
        <v/>
      </c>
      <c r="O2320" s="78" t="s">
        <v>753</v>
      </c>
      <c r="P2320" s="78">
        <v>3</v>
      </c>
      <c r="Q2320" s="78">
        <v>0.5</v>
      </c>
      <c r="R2320" s="79">
        <v>31827</v>
      </c>
      <c r="S2320" s="79">
        <v>0</v>
      </c>
      <c r="T2320" s="79">
        <v>14500</v>
      </c>
      <c r="U2320" s="80">
        <v>367936</v>
      </c>
      <c r="V2320" s="78">
        <v>0</v>
      </c>
      <c r="W2320" s="78">
        <v>3</v>
      </c>
      <c r="X2320" s="11" t="str">
        <f ca="1">IF(ISBLANK(BudgetsQTable[[#This Row],[budg_seq_yr]]),"FY"&amp;fiscalyear,"FY"&amp;fiscalyear-1+BudgetsQTable[[#This Row],[budg_seq_yr]])</f>
        <v>FY20</v>
      </c>
      <c r="Y2320" s="79">
        <v>367936</v>
      </c>
      <c r="Z2320" s="78" t="s">
        <v>2869</v>
      </c>
      <c r="AA2320" s="78" t="s">
        <v>468</v>
      </c>
      <c r="AB2320" s="76" t="s">
        <v>2821</v>
      </c>
      <c r="AC2320" s="78" t="s">
        <v>4639</v>
      </c>
    </row>
    <row r="2321" spans="1:29" x14ac:dyDescent="0.35">
      <c r="A2321" s="10" t="s">
        <v>2196</v>
      </c>
      <c r="B2321" s="76" t="s">
        <v>2824</v>
      </c>
      <c r="C2321" s="76">
        <f>C2320+(BudgetsQTable[[#This Row],[lead]]&lt;&gt;K2320)</f>
        <v>282</v>
      </c>
      <c r="D2321" s="76">
        <f>D2320*(BudgetsQTable[[#This Row],[lead]]=K2320)+(BudgetsQTable[[#This Row],[prop_id]]&lt;&gt;A2320)</f>
        <v>1</v>
      </c>
      <c r="E2321" s="77">
        <v>43005.65347222222</v>
      </c>
      <c r="F2321" s="78" t="s">
        <v>2817</v>
      </c>
      <c r="G2321" s="78" t="s">
        <v>2818</v>
      </c>
      <c r="H2321" s="78" t="s">
        <v>474</v>
      </c>
      <c r="I2321" s="76" t="s">
        <v>1201</v>
      </c>
      <c r="J2321" s="76" t="s">
        <v>4657</v>
      </c>
      <c r="K2321" s="78" t="s">
        <v>2196</v>
      </c>
      <c r="L2321" s="7" t="str">
        <f>IF(BudgetsQTable[[#This Row],[pi_last_name]]=" ","",HYPERLINK("https://www.ejacket.nsf.gov/ej/showProposal.do?Continue=Y&amp;ID="&amp;BudgetsQTable[[#This Row],[prop_id]],BudgetsQTable[[#This Row],[prop_id]]))</f>
        <v>1763882</v>
      </c>
      <c r="M2321" s="78" t="s">
        <v>2197</v>
      </c>
      <c r="N2321" s="7" t="str">
        <f>IF(BudgetsQTable[[#This Row],[pi_last_name]]=" ","",HYPERLINK("mailto:"&amp;BudgetsQTable[[#This Row],[pi_email]]&amp;"&amp;subject=Your NSF Proposal:  "&amp;BudgetsQTable[[#This Row],[prop_id]],BudgetsQTable[[#This Row],[pi_email]]))</f>
        <v>kslavaki@buffalo.edu</v>
      </c>
      <c r="O2321" s="78" t="s">
        <v>3418</v>
      </c>
      <c r="P2321" s="78"/>
      <c r="Q2321" s="78"/>
      <c r="R2321" s="79"/>
      <c r="S2321" s="79"/>
      <c r="T2321" s="79"/>
      <c r="U2321" s="80"/>
      <c r="V2321" s="78">
        <v>0</v>
      </c>
      <c r="W2321" s="78"/>
      <c r="X2321" s="11" t="str">
        <f ca="1">IF(ISBLANK(BudgetsQTable[[#This Row],[budg_seq_yr]]),"FY"&amp;fiscalyear,"FY"&amp;fiscalyear-1+BudgetsQTable[[#This Row],[budg_seq_yr]])</f>
        <v>FY18</v>
      </c>
      <c r="Y2321" s="79">
        <v>800000</v>
      </c>
      <c r="Z2321" s="78" t="s">
        <v>2818</v>
      </c>
      <c r="AA2321" s="78" t="s">
        <v>474</v>
      </c>
      <c r="AB2321" s="76" t="s">
        <v>2821</v>
      </c>
      <c r="AC2321" s="78" t="s">
        <v>2988</v>
      </c>
    </row>
    <row r="2322" spans="1:29" x14ac:dyDescent="0.35">
      <c r="A2322" s="10" t="s">
        <v>2196</v>
      </c>
      <c r="B2322" s="76" t="s">
        <v>2824</v>
      </c>
      <c r="C2322" s="76">
        <f>C2321+(BudgetsQTable[[#This Row],[lead]]&lt;&gt;K2321)</f>
        <v>282</v>
      </c>
      <c r="D2322" s="76">
        <f>D2321*(BudgetsQTable[[#This Row],[lead]]=K2321)+(BudgetsQTable[[#This Row],[prop_id]]&lt;&gt;A2321)</f>
        <v>1</v>
      </c>
      <c r="E2322" s="77">
        <v>43005.65347222222</v>
      </c>
      <c r="F2322" s="78" t="s">
        <v>2817</v>
      </c>
      <c r="G2322" s="78" t="s">
        <v>2818</v>
      </c>
      <c r="H2322" s="78" t="s">
        <v>474</v>
      </c>
      <c r="I2322" s="76" t="s">
        <v>1201</v>
      </c>
      <c r="J2322" s="76" t="s">
        <v>753</v>
      </c>
      <c r="K2322" s="78" t="s">
        <v>2196</v>
      </c>
      <c r="L2322" s="7" t="str">
        <f>IF(BudgetsQTable[[#This Row],[pi_last_name]]=" ","",HYPERLINK("https://www.ejacket.nsf.gov/ej/showProposal.do?Continue=Y&amp;ID="&amp;BudgetsQTable[[#This Row],[prop_id]],BudgetsQTable[[#This Row],[prop_id]]))</f>
        <v/>
      </c>
      <c r="M2322" s="78" t="s">
        <v>753</v>
      </c>
      <c r="N2322" s="7" t="str">
        <f>IF(BudgetsQTable[[#This Row],[pi_last_name]]=" ","",HYPERLINK("mailto:"&amp;BudgetsQTable[[#This Row],[pi_email]]&amp;"&amp;subject=Your NSF Proposal:  "&amp;BudgetsQTable[[#This Row],[prop_id]],BudgetsQTable[[#This Row],[pi_email]]))</f>
        <v/>
      </c>
      <c r="O2322" s="78" t="s">
        <v>753</v>
      </c>
      <c r="P2322" s="78">
        <v>2</v>
      </c>
      <c r="Q2322" s="78">
        <v>1.88</v>
      </c>
      <c r="R2322" s="79">
        <v>0</v>
      </c>
      <c r="S2322" s="79">
        <v>4500</v>
      </c>
      <c r="T2322" s="79">
        <v>0</v>
      </c>
      <c r="U2322" s="80">
        <v>191847</v>
      </c>
      <c r="V2322" s="78">
        <v>0</v>
      </c>
      <c r="W2322" s="78">
        <v>1</v>
      </c>
      <c r="X2322" s="11" t="str">
        <f ca="1">IF(ISBLANK(BudgetsQTable[[#This Row],[budg_seq_yr]]),"FY"&amp;fiscalyear,"FY"&amp;fiscalyear-1+BudgetsQTable[[#This Row],[budg_seq_yr]])</f>
        <v>FY18</v>
      </c>
      <c r="Y2322" s="79">
        <v>191847</v>
      </c>
      <c r="Z2322" s="78" t="s">
        <v>2818</v>
      </c>
      <c r="AA2322" s="78" t="s">
        <v>474</v>
      </c>
      <c r="AB2322" s="76" t="s">
        <v>2821</v>
      </c>
      <c r="AC2322" s="78" t="s">
        <v>2988</v>
      </c>
    </row>
    <row r="2323" spans="1:29" x14ac:dyDescent="0.35">
      <c r="A2323" s="10" t="s">
        <v>2196</v>
      </c>
      <c r="B2323" s="76" t="s">
        <v>2824</v>
      </c>
      <c r="C2323" s="76">
        <f>C2322+(BudgetsQTable[[#This Row],[lead]]&lt;&gt;K2322)</f>
        <v>282</v>
      </c>
      <c r="D2323" s="76">
        <f>D2322*(BudgetsQTable[[#This Row],[lead]]=K2322)+(BudgetsQTable[[#This Row],[prop_id]]&lt;&gt;A2322)</f>
        <v>1</v>
      </c>
      <c r="E2323" s="77">
        <v>43005.65347222222</v>
      </c>
      <c r="F2323" s="78" t="s">
        <v>2817</v>
      </c>
      <c r="G2323" s="78" t="s">
        <v>2818</v>
      </c>
      <c r="H2323" s="78" t="s">
        <v>474</v>
      </c>
      <c r="I2323" s="76" t="s">
        <v>1201</v>
      </c>
      <c r="J2323" s="76" t="s">
        <v>753</v>
      </c>
      <c r="K2323" s="78" t="s">
        <v>2196</v>
      </c>
      <c r="L2323" s="7" t="str">
        <f>IF(BudgetsQTable[[#This Row],[pi_last_name]]=" ","",HYPERLINK("https://www.ejacket.nsf.gov/ej/showProposal.do?Continue=Y&amp;ID="&amp;BudgetsQTable[[#This Row],[prop_id]],BudgetsQTable[[#This Row],[prop_id]]))</f>
        <v/>
      </c>
      <c r="M2323" s="78" t="s">
        <v>753</v>
      </c>
      <c r="N2323" s="7" t="str">
        <f>IF(BudgetsQTable[[#This Row],[pi_last_name]]=" ","",HYPERLINK("mailto:"&amp;BudgetsQTable[[#This Row],[pi_email]]&amp;"&amp;subject=Your NSF Proposal:  "&amp;BudgetsQTable[[#This Row],[prop_id]],BudgetsQTable[[#This Row],[pi_email]]))</f>
        <v/>
      </c>
      <c r="O2323" s="78" t="s">
        <v>753</v>
      </c>
      <c r="P2323" s="78">
        <v>2</v>
      </c>
      <c r="Q2323" s="78">
        <v>1.88</v>
      </c>
      <c r="R2323" s="79">
        <v>0</v>
      </c>
      <c r="S2323" s="79">
        <v>4500</v>
      </c>
      <c r="T2323" s="79">
        <v>0</v>
      </c>
      <c r="U2323" s="80">
        <v>198160</v>
      </c>
      <c r="V2323" s="78">
        <v>0</v>
      </c>
      <c r="W2323" s="78">
        <v>2</v>
      </c>
      <c r="X2323" s="11" t="str">
        <f ca="1">IF(ISBLANK(BudgetsQTable[[#This Row],[budg_seq_yr]]),"FY"&amp;fiscalyear,"FY"&amp;fiscalyear-1+BudgetsQTable[[#This Row],[budg_seq_yr]])</f>
        <v>FY19</v>
      </c>
      <c r="Y2323" s="79">
        <v>198160</v>
      </c>
      <c r="Z2323" s="78" t="s">
        <v>2818</v>
      </c>
      <c r="AA2323" s="78" t="s">
        <v>474</v>
      </c>
      <c r="AB2323" s="76" t="s">
        <v>2821</v>
      </c>
      <c r="AC2323" s="78" t="s">
        <v>2988</v>
      </c>
    </row>
    <row r="2324" spans="1:29" x14ac:dyDescent="0.35">
      <c r="A2324" s="10" t="s">
        <v>2196</v>
      </c>
      <c r="B2324" s="76" t="s">
        <v>2824</v>
      </c>
      <c r="C2324" s="76">
        <f>C2323+(BudgetsQTable[[#This Row],[lead]]&lt;&gt;K2323)</f>
        <v>282</v>
      </c>
      <c r="D2324" s="76">
        <f>D2323*(BudgetsQTable[[#This Row],[lead]]=K2323)+(BudgetsQTable[[#This Row],[prop_id]]&lt;&gt;A2323)</f>
        <v>1</v>
      </c>
      <c r="E2324" s="77">
        <v>43005.65347222222</v>
      </c>
      <c r="F2324" s="78" t="s">
        <v>2817</v>
      </c>
      <c r="G2324" s="78" t="s">
        <v>2818</v>
      </c>
      <c r="H2324" s="78" t="s">
        <v>474</v>
      </c>
      <c r="I2324" s="76" t="s">
        <v>1201</v>
      </c>
      <c r="J2324" s="76" t="s">
        <v>753</v>
      </c>
      <c r="K2324" s="78" t="s">
        <v>2196</v>
      </c>
      <c r="L2324" s="7" t="str">
        <f>IF(BudgetsQTable[[#This Row],[pi_last_name]]=" ","",HYPERLINK("https://www.ejacket.nsf.gov/ej/showProposal.do?Continue=Y&amp;ID="&amp;BudgetsQTable[[#This Row],[prop_id]],BudgetsQTable[[#This Row],[prop_id]]))</f>
        <v/>
      </c>
      <c r="M2324" s="78" t="s">
        <v>753</v>
      </c>
      <c r="N2324" s="7" t="str">
        <f>IF(BudgetsQTable[[#This Row],[pi_last_name]]=" ","",HYPERLINK("mailto:"&amp;BudgetsQTable[[#This Row],[pi_email]]&amp;"&amp;subject=Your NSF Proposal:  "&amp;BudgetsQTable[[#This Row],[prop_id]],BudgetsQTable[[#This Row],[pi_email]]))</f>
        <v/>
      </c>
      <c r="O2324" s="78" t="s">
        <v>753</v>
      </c>
      <c r="P2324" s="78">
        <v>2</v>
      </c>
      <c r="Q2324" s="78">
        <v>1.88</v>
      </c>
      <c r="R2324" s="79">
        <v>0</v>
      </c>
      <c r="S2324" s="79">
        <v>4500</v>
      </c>
      <c r="T2324" s="79">
        <v>0</v>
      </c>
      <c r="U2324" s="80">
        <v>201904</v>
      </c>
      <c r="V2324" s="78">
        <v>0</v>
      </c>
      <c r="W2324" s="78">
        <v>3</v>
      </c>
      <c r="X2324" s="11" t="str">
        <f ca="1">IF(ISBLANK(BudgetsQTable[[#This Row],[budg_seq_yr]]),"FY"&amp;fiscalyear,"FY"&amp;fiscalyear-1+BudgetsQTable[[#This Row],[budg_seq_yr]])</f>
        <v>FY20</v>
      </c>
      <c r="Y2324" s="79">
        <v>201904</v>
      </c>
      <c r="Z2324" s="78" t="s">
        <v>2818</v>
      </c>
      <c r="AA2324" s="78" t="s">
        <v>474</v>
      </c>
      <c r="AB2324" s="76" t="s">
        <v>2821</v>
      </c>
      <c r="AC2324" s="78" t="s">
        <v>2988</v>
      </c>
    </row>
    <row r="2325" spans="1:29" x14ac:dyDescent="0.35">
      <c r="A2325" s="10" t="s">
        <v>2196</v>
      </c>
      <c r="B2325" s="76" t="s">
        <v>2824</v>
      </c>
      <c r="C2325" s="76">
        <f>C2324+(BudgetsQTable[[#This Row],[lead]]&lt;&gt;K2324)</f>
        <v>282</v>
      </c>
      <c r="D2325" s="76">
        <f>D2324*(BudgetsQTable[[#This Row],[lead]]=K2324)+(BudgetsQTable[[#This Row],[prop_id]]&lt;&gt;A2324)</f>
        <v>1</v>
      </c>
      <c r="E2325" s="77">
        <v>43005.65347222222</v>
      </c>
      <c r="F2325" s="78" t="s">
        <v>2817</v>
      </c>
      <c r="G2325" s="78" t="s">
        <v>2818</v>
      </c>
      <c r="H2325" s="78" t="s">
        <v>474</v>
      </c>
      <c r="I2325" s="76" t="s">
        <v>1201</v>
      </c>
      <c r="J2325" s="76" t="s">
        <v>753</v>
      </c>
      <c r="K2325" s="78" t="s">
        <v>2196</v>
      </c>
      <c r="L2325" s="7" t="str">
        <f>IF(BudgetsQTable[[#This Row],[pi_last_name]]=" ","",HYPERLINK("https://www.ejacket.nsf.gov/ej/showProposal.do?Continue=Y&amp;ID="&amp;BudgetsQTable[[#This Row],[prop_id]],BudgetsQTable[[#This Row],[prop_id]]))</f>
        <v/>
      </c>
      <c r="M2325" s="78" t="s">
        <v>753</v>
      </c>
      <c r="N2325" s="7" t="str">
        <f>IF(BudgetsQTable[[#This Row],[pi_last_name]]=" ","",HYPERLINK("mailto:"&amp;BudgetsQTable[[#This Row],[pi_email]]&amp;"&amp;subject=Your NSF Proposal:  "&amp;BudgetsQTable[[#This Row],[prop_id]],BudgetsQTable[[#This Row],[pi_email]]))</f>
        <v/>
      </c>
      <c r="O2325" s="78" t="s">
        <v>753</v>
      </c>
      <c r="P2325" s="78">
        <v>2</v>
      </c>
      <c r="Q2325" s="78">
        <v>1.88</v>
      </c>
      <c r="R2325" s="79">
        <v>0</v>
      </c>
      <c r="S2325" s="79">
        <v>4500</v>
      </c>
      <c r="T2325" s="79">
        <v>0</v>
      </c>
      <c r="U2325" s="80">
        <v>208089</v>
      </c>
      <c r="V2325" s="78">
        <v>0</v>
      </c>
      <c r="W2325" s="78">
        <v>4</v>
      </c>
      <c r="X2325" s="11" t="str">
        <f ca="1">IF(ISBLANK(BudgetsQTable[[#This Row],[budg_seq_yr]]),"FY"&amp;fiscalyear,"FY"&amp;fiscalyear-1+BudgetsQTable[[#This Row],[budg_seq_yr]])</f>
        <v>FY21</v>
      </c>
      <c r="Y2325" s="79">
        <v>208089</v>
      </c>
      <c r="Z2325" s="78" t="s">
        <v>2818</v>
      </c>
      <c r="AA2325" s="78" t="s">
        <v>474</v>
      </c>
      <c r="AB2325" s="76" t="s">
        <v>2821</v>
      </c>
      <c r="AC2325" s="78" t="s">
        <v>2988</v>
      </c>
    </row>
    <row r="2326" spans="1:29" x14ac:dyDescent="0.35">
      <c r="A2326" s="10" t="s">
        <v>4658</v>
      </c>
      <c r="B2326" s="76" t="s">
        <v>2834</v>
      </c>
      <c r="C2326" s="76">
        <f>C2325+(BudgetsQTable[[#This Row],[lead]]&lt;&gt;K2325)</f>
        <v>282</v>
      </c>
      <c r="D2326" s="76">
        <f>D2325*(BudgetsQTable[[#This Row],[lead]]=K2325)+(BudgetsQTable[[#This Row],[prop_id]]&lt;&gt;A2325)</f>
        <v>2</v>
      </c>
      <c r="E2326" s="77">
        <v>43005.648611111108</v>
      </c>
      <c r="F2326" s="78" t="s">
        <v>2817</v>
      </c>
      <c r="G2326" s="78" t="s">
        <v>2818</v>
      </c>
      <c r="H2326" s="78" t="s">
        <v>474</v>
      </c>
      <c r="I2326" s="76" t="s">
        <v>1201</v>
      </c>
      <c r="J2326" s="76" t="s">
        <v>4661</v>
      </c>
      <c r="K2326" s="78" t="s">
        <v>2196</v>
      </c>
      <c r="L2326" s="7" t="str">
        <f>IF(BudgetsQTable[[#This Row],[pi_last_name]]=" ","",HYPERLINK("https://www.ejacket.nsf.gov/ej/showProposal.do?Continue=Y&amp;ID="&amp;BudgetsQTable[[#This Row],[prop_id]],BudgetsQTable[[#This Row],[prop_id]]))</f>
        <v>1763872</v>
      </c>
      <c r="M2326" s="78" t="s">
        <v>4659</v>
      </c>
      <c r="N2326" s="7" t="str">
        <f>IF(BudgetsQTable[[#This Row],[pi_last_name]]=" ","",HYPERLINK("mailto:"&amp;BudgetsQTable[[#This Row],[pi_email]]&amp;"&amp;subject=Your NSF Proposal:  "&amp;BudgetsQTable[[#This Row],[prop_id]],BudgetsQTable[[#This Row],[pi_email]]))</f>
        <v>gscutari@purdue.edu</v>
      </c>
      <c r="O2326" s="78" t="s">
        <v>612</v>
      </c>
      <c r="P2326" s="78"/>
      <c r="Q2326" s="78"/>
      <c r="R2326" s="79"/>
      <c r="S2326" s="79"/>
      <c r="T2326" s="79"/>
      <c r="U2326" s="80"/>
      <c r="V2326" s="78">
        <v>0</v>
      </c>
      <c r="W2326" s="78"/>
      <c r="X2326" s="11" t="str">
        <f ca="1">IF(ISBLANK(BudgetsQTable[[#This Row],[budg_seq_yr]]),"FY"&amp;fiscalyear,"FY"&amp;fiscalyear-1+BudgetsQTable[[#This Row],[budg_seq_yr]])</f>
        <v>FY18</v>
      </c>
      <c r="Y2326" s="79">
        <v>400000</v>
      </c>
      <c r="Z2326" s="78" t="s">
        <v>2818</v>
      </c>
      <c r="AA2326" s="78" t="s">
        <v>474</v>
      </c>
      <c r="AB2326" s="76" t="s">
        <v>2821</v>
      </c>
      <c r="AC2326" s="78" t="s">
        <v>2988</v>
      </c>
    </row>
    <row r="2327" spans="1:29" x14ac:dyDescent="0.35">
      <c r="A2327" s="10" t="s">
        <v>4658</v>
      </c>
      <c r="B2327" s="76" t="s">
        <v>2834</v>
      </c>
      <c r="C2327" s="76">
        <f>C2326+(BudgetsQTable[[#This Row],[lead]]&lt;&gt;K2326)</f>
        <v>282</v>
      </c>
      <c r="D2327" s="76">
        <f>D2326*(BudgetsQTable[[#This Row],[lead]]=K2326)+(BudgetsQTable[[#This Row],[prop_id]]&lt;&gt;A2326)</f>
        <v>2</v>
      </c>
      <c r="E2327" s="77">
        <v>43005.648611111108</v>
      </c>
      <c r="F2327" s="78" t="s">
        <v>2817</v>
      </c>
      <c r="G2327" s="78" t="s">
        <v>2818</v>
      </c>
      <c r="H2327" s="78" t="s">
        <v>474</v>
      </c>
      <c r="I2327" s="76" t="s">
        <v>1201</v>
      </c>
      <c r="J2327" s="76" t="s">
        <v>753</v>
      </c>
      <c r="K2327" s="78" t="s">
        <v>2196</v>
      </c>
      <c r="L2327" s="7" t="str">
        <f>IF(BudgetsQTable[[#This Row],[pi_last_name]]=" ","",HYPERLINK("https://www.ejacket.nsf.gov/ej/showProposal.do?Continue=Y&amp;ID="&amp;BudgetsQTable[[#This Row],[prop_id]],BudgetsQTable[[#This Row],[prop_id]]))</f>
        <v/>
      </c>
      <c r="M2327" s="78" t="s">
        <v>753</v>
      </c>
      <c r="N2327" s="7" t="str">
        <f>IF(BudgetsQTable[[#This Row],[pi_last_name]]=" ","",HYPERLINK("mailto:"&amp;BudgetsQTable[[#This Row],[pi_email]]&amp;"&amp;subject=Your NSF Proposal:  "&amp;BudgetsQTable[[#This Row],[prop_id]],BudgetsQTable[[#This Row],[pi_email]]))</f>
        <v/>
      </c>
      <c r="O2327" s="78" t="s">
        <v>753</v>
      </c>
      <c r="P2327" s="78">
        <v>0</v>
      </c>
      <c r="Q2327" s="78">
        <v>0</v>
      </c>
      <c r="R2327" s="79">
        <v>0</v>
      </c>
      <c r="S2327" s="79">
        <v>0</v>
      </c>
      <c r="T2327" s="79">
        <v>0</v>
      </c>
      <c r="U2327" s="80">
        <v>94307</v>
      </c>
      <c r="V2327" s="78">
        <v>0</v>
      </c>
      <c r="W2327" s="78">
        <v>1</v>
      </c>
      <c r="X2327" s="11" t="str">
        <f ca="1">IF(ISBLANK(BudgetsQTable[[#This Row],[budg_seq_yr]]),"FY"&amp;fiscalyear,"FY"&amp;fiscalyear-1+BudgetsQTable[[#This Row],[budg_seq_yr]])</f>
        <v>FY18</v>
      </c>
      <c r="Y2327" s="79">
        <v>94307</v>
      </c>
      <c r="Z2327" s="78" t="s">
        <v>2818</v>
      </c>
      <c r="AA2327" s="78" t="s">
        <v>474</v>
      </c>
      <c r="AB2327" s="76" t="s">
        <v>2821</v>
      </c>
      <c r="AC2327" s="78" t="s">
        <v>2988</v>
      </c>
    </row>
    <row r="2328" spans="1:29" x14ac:dyDescent="0.35">
      <c r="A2328" s="10" t="s">
        <v>4658</v>
      </c>
      <c r="B2328" s="76" t="s">
        <v>2834</v>
      </c>
      <c r="C2328" s="76">
        <f>C2327+(BudgetsQTable[[#This Row],[lead]]&lt;&gt;K2327)</f>
        <v>282</v>
      </c>
      <c r="D2328" s="76">
        <f>D2327*(BudgetsQTable[[#This Row],[lead]]=K2327)+(BudgetsQTable[[#This Row],[prop_id]]&lt;&gt;A2327)</f>
        <v>2</v>
      </c>
      <c r="E2328" s="77">
        <v>43005.648611111108</v>
      </c>
      <c r="F2328" s="78" t="s">
        <v>2817</v>
      </c>
      <c r="G2328" s="78" t="s">
        <v>2818</v>
      </c>
      <c r="H2328" s="78" t="s">
        <v>474</v>
      </c>
      <c r="I2328" s="76" t="s">
        <v>1201</v>
      </c>
      <c r="J2328" s="76" t="s">
        <v>753</v>
      </c>
      <c r="K2328" s="78" t="s">
        <v>2196</v>
      </c>
      <c r="L2328" s="7" t="str">
        <f>IF(BudgetsQTable[[#This Row],[pi_last_name]]=" ","",HYPERLINK("https://www.ejacket.nsf.gov/ej/showProposal.do?Continue=Y&amp;ID="&amp;BudgetsQTable[[#This Row],[prop_id]],BudgetsQTable[[#This Row],[prop_id]]))</f>
        <v/>
      </c>
      <c r="M2328" s="78" t="s">
        <v>753</v>
      </c>
      <c r="N2328" s="7" t="str">
        <f>IF(BudgetsQTable[[#This Row],[pi_last_name]]=" ","",HYPERLINK("mailto:"&amp;BudgetsQTable[[#This Row],[pi_email]]&amp;"&amp;subject=Your NSF Proposal:  "&amp;BudgetsQTable[[#This Row],[prop_id]],BudgetsQTable[[#This Row],[pi_email]]))</f>
        <v/>
      </c>
      <c r="O2328" s="78" t="s">
        <v>753</v>
      </c>
      <c r="P2328" s="78">
        <v>0</v>
      </c>
      <c r="Q2328" s="78">
        <v>0</v>
      </c>
      <c r="R2328" s="79">
        <v>0</v>
      </c>
      <c r="S2328" s="79">
        <v>0</v>
      </c>
      <c r="T2328" s="79">
        <v>0</v>
      </c>
      <c r="U2328" s="80">
        <v>98093</v>
      </c>
      <c r="V2328" s="78">
        <v>0</v>
      </c>
      <c r="W2328" s="78">
        <v>2</v>
      </c>
      <c r="X2328" s="11" t="str">
        <f ca="1">IF(ISBLANK(BudgetsQTable[[#This Row],[budg_seq_yr]]),"FY"&amp;fiscalyear,"FY"&amp;fiscalyear-1+BudgetsQTable[[#This Row],[budg_seq_yr]])</f>
        <v>FY19</v>
      </c>
      <c r="Y2328" s="79">
        <v>98093</v>
      </c>
      <c r="Z2328" s="78" t="s">
        <v>2818</v>
      </c>
      <c r="AA2328" s="78" t="s">
        <v>474</v>
      </c>
      <c r="AB2328" s="76" t="s">
        <v>2821</v>
      </c>
      <c r="AC2328" s="78" t="s">
        <v>2988</v>
      </c>
    </row>
    <row r="2329" spans="1:29" x14ac:dyDescent="0.35">
      <c r="A2329" s="10" t="s">
        <v>4658</v>
      </c>
      <c r="B2329" s="76" t="s">
        <v>2834</v>
      </c>
      <c r="C2329" s="76">
        <f>C2328+(BudgetsQTable[[#This Row],[lead]]&lt;&gt;K2328)</f>
        <v>282</v>
      </c>
      <c r="D2329" s="76">
        <f>D2328*(BudgetsQTable[[#This Row],[lead]]=K2328)+(BudgetsQTable[[#This Row],[prop_id]]&lt;&gt;A2328)</f>
        <v>2</v>
      </c>
      <c r="E2329" s="77">
        <v>43005.648611111108</v>
      </c>
      <c r="F2329" s="78" t="s">
        <v>2817</v>
      </c>
      <c r="G2329" s="78" t="s">
        <v>2818</v>
      </c>
      <c r="H2329" s="78" t="s">
        <v>474</v>
      </c>
      <c r="I2329" s="76" t="s">
        <v>1201</v>
      </c>
      <c r="J2329" s="76" t="s">
        <v>753</v>
      </c>
      <c r="K2329" s="78" t="s">
        <v>2196</v>
      </c>
      <c r="L2329" s="7" t="str">
        <f>IF(BudgetsQTable[[#This Row],[pi_last_name]]=" ","",HYPERLINK("https://www.ejacket.nsf.gov/ej/showProposal.do?Continue=Y&amp;ID="&amp;BudgetsQTable[[#This Row],[prop_id]],BudgetsQTable[[#This Row],[prop_id]]))</f>
        <v/>
      </c>
      <c r="M2329" s="78" t="s">
        <v>753</v>
      </c>
      <c r="N2329" s="7" t="str">
        <f>IF(BudgetsQTable[[#This Row],[pi_last_name]]=" ","",HYPERLINK("mailto:"&amp;BudgetsQTable[[#This Row],[pi_email]]&amp;"&amp;subject=Your NSF Proposal:  "&amp;BudgetsQTable[[#This Row],[prop_id]],BudgetsQTable[[#This Row],[pi_email]]))</f>
        <v/>
      </c>
      <c r="O2329" s="78" t="s">
        <v>753</v>
      </c>
      <c r="P2329" s="78">
        <v>1</v>
      </c>
      <c r="Q2329" s="78">
        <v>0.46</v>
      </c>
      <c r="R2329" s="79">
        <v>0</v>
      </c>
      <c r="S2329" s="79">
        <v>0</v>
      </c>
      <c r="T2329" s="79">
        <v>0</v>
      </c>
      <c r="U2329" s="80">
        <v>113703</v>
      </c>
      <c r="V2329" s="78">
        <v>0</v>
      </c>
      <c r="W2329" s="78">
        <v>3</v>
      </c>
      <c r="X2329" s="11" t="str">
        <f ca="1">IF(ISBLANK(BudgetsQTable[[#This Row],[budg_seq_yr]]),"FY"&amp;fiscalyear,"FY"&amp;fiscalyear-1+BudgetsQTable[[#This Row],[budg_seq_yr]])</f>
        <v>FY20</v>
      </c>
      <c r="Y2329" s="79">
        <v>113703</v>
      </c>
      <c r="Z2329" s="78" t="s">
        <v>2818</v>
      </c>
      <c r="AA2329" s="78" t="s">
        <v>474</v>
      </c>
      <c r="AB2329" s="76" t="s">
        <v>2821</v>
      </c>
      <c r="AC2329" s="78" t="s">
        <v>2988</v>
      </c>
    </row>
    <row r="2330" spans="1:29" x14ac:dyDescent="0.35">
      <c r="A2330" s="10" t="s">
        <v>4658</v>
      </c>
      <c r="B2330" s="76" t="s">
        <v>2834</v>
      </c>
      <c r="C2330" s="76">
        <f>C2329+(BudgetsQTable[[#This Row],[lead]]&lt;&gt;K2329)</f>
        <v>282</v>
      </c>
      <c r="D2330" s="76">
        <f>D2329*(BudgetsQTable[[#This Row],[lead]]=K2329)+(BudgetsQTable[[#This Row],[prop_id]]&lt;&gt;A2329)</f>
        <v>2</v>
      </c>
      <c r="E2330" s="77">
        <v>43005.648611111108</v>
      </c>
      <c r="F2330" s="78" t="s">
        <v>2817</v>
      </c>
      <c r="G2330" s="78" t="s">
        <v>2818</v>
      </c>
      <c r="H2330" s="78" t="s">
        <v>474</v>
      </c>
      <c r="I2330" s="76" t="s">
        <v>1201</v>
      </c>
      <c r="J2330" s="76" t="s">
        <v>753</v>
      </c>
      <c r="K2330" s="78" t="s">
        <v>2196</v>
      </c>
      <c r="L2330" s="7" t="str">
        <f>IF(BudgetsQTable[[#This Row],[pi_last_name]]=" ","",HYPERLINK("https://www.ejacket.nsf.gov/ej/showProposal.do?Continue=Y&amp;ID="&amp;BudgetsQTable[[#This Row],[prop_id]],BudgetsQTable[[#This Row],[prop_id]]))</f>
        <v/>
      </c>
      <c r="M2330" s="78" t="s">
        <v>753</v>
      </c>
      <c r="N2330" s="7" t="str">
        <f>IF(BudgetsQTable[[#This Row],[pi_last_name]]=" ","",HYPERLINK("mailto:"&amp;BudgetsQTable[[#This Row],[pi_email]]&amp;"&amp;subject=Your NSF Proposal:  "&amp;BudgetsQTable[[#This Row],[prop_id]],BudgetsQTable[[#This Row],[pi_email]]))</f>
        <v/>
      </c>
      <c r="O2330" s="78" t="s">
        <v>753</v>
      </c>
      <c r="P2330" s="78">
        <v>1</v>
      </c>
      <c r="Q2330" s="78">
        <v>1</v>
      </c>
      <c r="R2330" s="79">
        <v>0</v>
      </c>
      <c r="S2330" s="79">
        <v>0</v>
      </c>
      <c r="T2330" s="79">
        <v>0</v>
      </c>
      <c r="U2330" s="80">
        <v>93897</v>
      </c>
      <c r="V2330" s="78">
        <v>0</v>
      </c>
      <c r="W2330" s="78">
        <v>4</v>
      </c>
      <c r="X2330" s="11" t="str">
        <f ca="1">IF(ISBLANK(BudgetsQTable[[#This Row],[budg_seq_yr]]),"FY"&amp;fiscalyear,"FY"&amp;fiscalyear-1+BudgetsQTable[[#This Row],[budg_seq_yr]])</f>
        <v>FY21</v>
      </c>
      <c r="Y2330" s="79">
        <v>93897</v>
      </c>
      <c r="Z2330" s="78" t="s">
        <v>2818</v>
      </c>
      <c r="AA2330" s="78" t="s">
        <v>474</v>
      </c>
      <c r="AB2330" s="76" t="s">
        <v>2821</v>
      </c>
      <c r="AC2330" s="78" t="s">
        <v>2988</v>
      </c>
    </row>
    <row r="2331" spans="1:29" x14ac:dyDescent="0.35">
      <c r="A2331" s="10" t="s">
        <v>2199</v>
      </c>
      <c r="B2331" s="76" t="s">
        <v>2824</v>
      </c>
      <c r="C2331" s="76">
        <f>C2330+(BudgetsQTable[[#This Row],[lead]]&lt;&gt;K2330)</f>
        <v>283</v>
      </c>
      <c r="D2331" s="76">
        <f>D2330*(BudgetsQTable[[#This Row],[lead]]=K2330)+(BudgetsQTable[[#This Row],[prop_id]]&lt;&gt;A2330)</f>
        <v>1</v>
      </c>
      <c r="E2331" s="77">
        <v>43005.65347222222</v>
      </c>
      <c r="F2331" s="78" t="s">
        <v>2839</v>
      </c>
      <c r="G2331" s="78" t="s">
        <v>2840</v>
      </c>
      <c r="H2331" s="78" t="s">
        <v>464</v>
      </c>
      <c r="I2331" s="76" t="s">
        <v>1119</v>
      </c>
      <c r="J2331" s="76" t="s">
        <v>4663</v>
      </c>
      <c r="K2331" s="78" t="s">
        <v>2199</v>
      </c>
      <c r="L2331" s="7" t="str">
        <f>IF(BudgetsQTable[[#This Row],[pi_last_name]]=" ","",HYPERLINK("https://www.ejacket.nsf.gov/ej/showProposal.do?Continue=Y&amp;ID="&amp;BudgetsQTable[[#This Row],[prop_id]],BudgetsQTable[[#This Row],[prop_id]]))</f>
        <v>1763883</v>
      </c>
      <c r="M2331" s="78" t="s">
        <v>2200</v>
      </c>
      <c r="N2331" s="7" t="str">
        <f>IF(BudgetsQTable[[#This Row],[pi_last_name]]=" ","",HYPERLINK("mailto:"&amp;BudgetsQTable[[#This Row],[pi_email]]&amp;"&amp;subject=Your NSF Proposal:  "&amp;BudgetsQTable[[#This Row],[prop_id]],BudgetsQTable[[#This Row],[pi_email]]))</f>
        <v>song@engr.uconn.edu</v>
      </c>
      <c r="O2331" s="78" t="s">
        <v>4237</v>
      </c>
      <c r="P2331" s="78"/>
      <c r="Q2331" s="78"/>
      <c r="R2331" s="79"/>
      <c r="S2331" s="79"/>
      <c r="T2331" s="79"/>
      <c r="U2331" s="80"/>
      <c r="V2331" s="78">
        <v>0</v>
      </c>
      <c r="W2331" s="78"/>
      <c r="X2331" s="11" t="str">
        <f ca="1">IF(ISBLANK(BudgetsQTable[[#This Row],[budg_seq_yr]]),"FY"&amp;fiscalyear,"FY"&amp;fiscalyear-1+BudgetsQTable[[#This Row],[budg_seq_yr]])</f>
        <v>FY18</v>
      </c>
      <c r="Y2331" s="79">
        <v>537460</v>
      </c>
      <c r="Z2331" s="78" t="s">
        <v>2840</v>
      </c>
      <c r="AA2331" s="78" t="s">
        <v>464</v>
      </c>
      <c r="AB2331" s="76" t="s">
        <v>2821</v>
      </c>
      <c r="AC2331" s="78" t="s">
        <v>485</v>
      </c>
    </row>
    <row r="2332" spans="1:29" x14ac:dyDescent="0.35">
      <c r="A2332" s="10" t="s">
        <v>2199</v>
      </c>
      <c r="B2332" s="76" t="s">
        <v>2824</v>
      </c>
      <c r="C2332" s="76">
        <f>C2331+(BudgetsQTable[[#This Row],[lead]]&lt;&gt;K2331)</f>
        <v>283</v>
      </c>
      <c r="D2332" s="76">
        <f>D2331*(BudgetsQTable[[#This Row],[lead]]=K2331)+(BudgetsQTable[[#This Row],[prop_id]]&lt;&gt;A2331)</f>
        <v>1</v>
      </c>
      <c r="E2332" s="77">
        <v>43005.65347222222</v>
      </c>
      <c r="F2332" s="78" t="s">
        <v>2839</v>
      </c>
      <c r="G2332" s="78" t="s">
        <v>2840</v>
      </c>
      <c r="H2332" s="78" t="s">
        <v>464</v>
      </c>
      <c r="I2332" s="76" t="s">
        <v>1119</v>
      </c>
      <c r="J2332" s="76" t="s">
        <v>753</v>
      </c>
      <c r="K2332" s="78" t="s">
        <v>2199</v>
      </c>
      <c r="L2332" s="7" t="str">
        <f>IF(BudgetsQTable[[#This Row],[pi_last_name]]=" ","",HYPERLINK("https://www.ejacket.nsf.gov/ej/showProposal.do?Continue=Y&amp;ID="&amp;BudgetsQTable[[#This Row],[prop_id]],BudgetsQTable[[#This Row],[prop_id]]))</f>
        <v/>
      </c>
      <c r="M2332" s="78" t="s">
        <v>753</v>
      </c>
      <c r="N2332" s="7" t="str">
        <f>IF(BudgetsQTable[[#This Row],[pi_last_name]]=" ","",HYPERLINK("mailto:"&amp;BudgetsQTable[[#This Row],[pi_email]]&amp;"&amp;subject=Your NSF Proposal:  "&amp;BudgetsQTable[[#This Row],[prop_id]],BudgetsQTable[[#This Row],[pi_email]]))</f>
        <v/>
      </c>
      <c r="O2332" s="78" t="s">
        <v>753</v>
      </c>
      <c r="P2332" s="78">
        <v>1</v>
      </c>
      <c r="Q2332" s="78">
        <v>1</v>
      </c>
      <c r="R2332" s="79">
        <v>0</v>
      </c>
      <c r="S2332" s="79">
        <v>0</v>
      </c>
      <c r="T2332" s="79">
        <v>0</v>
      </c>
      <c r="U2332" s="80">
        <v>126924</v>
      </c>
      <c r="V2332" s="78">
        <v>0</v>
      </c>
      <c r="W2332" s="78">
        <v>1</v>
      </c>
      <c r="X2332" s="11" t="str">
        <f ca="1">IF(ISBLANK(BudgetsQTable[[#This Row],[budg_seq_yr]]),"FY"&amp;fiscalyear,"FY"&amp;fiscalyear-1+BudgetsQTable[[#This Row],[budg_seq_yr]])</f>
        <v>FY18</v>
      </c>
      <c r="Y2332" s="79">
        <v>126924</v>
      </c>
      <c r="Z2332" s="78" t="s">
        <v>2840</v>
      </c>
      <c r="AA2332" s="78" t="s">
        <v>464</v>
      </c>
      <c r="AB2332" s="76" t="s">
        <v>2821</v>
      </c>
      <c r="AC2332" s="78" t="s">
        <v>485</v>
      </c>
    </row>
    <row r="2333" spans="1:29" x14ac:dyDescent="0.35">
      <c r="A2333" s="10" t="s">
        <v>2199</v>
      </c>
      <c r="B2333" s="76" t="s">
        <v>2824</v>
      </c>
      <c r="C2333" s="76">
        <f>C2332+(BudgetsQTable[[#This Row],[lead]]&lt;&gt;K2332)</f>
        <v>283</v>
      </c>
      <c r="D2333" s="76">
        <f>D2332*(BudgetsQTable[[#This Row],[lead]]=K2332)+(BudgetsQTable[[#This Row],[prop_id]]&lt;&gt;A2332)</f>
        <v>1</v>
      </c>
      <c r="E2333" s="77">
        <v>43005.65347222222</v>
      </c>
      <c r="F2333" s="78" t="s">
        <v>2839</v>
      </c>
      <c r="G2333" s="78" t="s">
        <v>2840</v>
      </c>
      <c r="H2333" s="78" t="s">
        <v>464</v>
      </c>
      <c r="I2333" s="76" t="s">
        <v>1119</v>
      </c>
      <c r="J2333" s="76" t="s">
        <v>753</v>
      </c>
      <c r="K2333" s="78" t="s">
        <v>2199</v>
      </c>
      <c r="L2333" s="7" t="str">
        <f>IF(BudgetsQTable[[#This Row],[pi_last_name]]=" ","",HYPERLINK("https://www.ejacket.nsf.gov/ej/showProposal.do?Continue=Y&amp;ID="&amp;BudgetsQTable[[#This Row],[prop_id]],BudgetsQTable[[#This Row],[prop_id]]))</f>
        <v/>
      </c>
      <c r="M2333" s="78" t="s">
        <v>753</v>
      </c>
      <c r="N2333" s="7" t="str">
        <f>IF(BudgetsQTable[[#This Row],[pi_last_name]]=" ","",HYPERLINK("mailto:"&amp;BudgetsQTable[[#This Row],[pi_email]]&amp;"&amp;subject=Your NSF Proposal:  "&amp;BudgetsQTable[[#This Row],[prop_id]],BudgetsQTable[[#This Row],[pi_email]]))</f>
        <v/>
      </c>
      <c r="O2333" s="78" t="s">
        <v>753</v>
      </c>
      <c r="P2333" s="78">
        <v>1</v>
      </c>
      <c r="Q2333" s="78">
        <v>1</v>
      </c>
      <c r="R2333" s="79">
        <v>0</v>
      </c>
      <c r="S2333" s="79">
        <v>0</v>
      </c>
      <c r="T2333" s="79">
        <v>0</v>
      </c>
      <c r="U2333" s="80">
        <v>132379</v>
      </c>
      <c r="V2333" s="78">
        <v>0</v>
      </c>
      <c r="W2333" s="78">
        <v>2</v>
      </c>
      <c r="X2333" s="11" t="str">
        <f ca="1">IF(ISBLANK(BudgetsQTable[[#This Row],[budg_seq_yr]]),"FY"&amp;fiscalyear,"FY"&amp;fiscalyear-1+BudgetsQTable[[#This Row],[budg_seq_yr]])</f>
        <v>FY19</v>
      </c>
      <c r="Y2333" s="79">
        <v>132379</v>
      </c>
      <c r="Z2333" s="78" t="s">
        <v>2840</v>
      </c>
      <c r="AA2333" s="78" t="s">
        <v>464</v>
      </c>
      <c r="AB2333" s="76" t="s">
        <v>2821</v>
      </c>
      <c r="AC2333" s="78" t="s">
        <v>485</v>
      </c>
    </row>
    <row r="2334" spans="1:29" x14ac:dyDescent="0.35">
      <c r="A2334" s="10" t="s">
        <v>2199</v>
      </c>
      <c r="B2334" s="76" t="s">
        <v>2824</v>
      </c>
      <c r="C2334" s="76">
        <f>C2333+(BudgetsQTable[[#This Row],[lead]]&lt;&gt;K2333)</f>
        <v>283</v>
      </c>
      <c r="D2334" s="76">
        <f>D2333*(BudgetsQTable[[#This Row],[lead]]=K2333)+(BudgetsQTable[[#This Row],[prop_id]]&lt;&gt;A2333)</f>
        <v>1</v>
      </c>
      <c r="E2334" s="77">
        <v>43005.65347222222</v>
      </c>
      <c r="F2334" s="78" t="s">
        <v>2839</v>
      </c>
      <c r="G2334" s="78" t="s">
        <v>2840</v>
      </c>
      <c r="H2334" s="78" t="s">
        <v>464</v>
      </c>
      <c r="I2334" s="76" t="s">
        <v>1119</v>
      </c>
      <c r="J2334" s="76" t="s">
        <v>753</v>
      </c>
      <c r="K2334" s="78" t="s">
        <v>2199</v>
      </c>
      <c r="L2334" s="7" t="str">
        <f>IF(BudgetsQTable[[#This Row],[pi_last_name]]=" ","",HYPERLINK("https://www.ejacket.nsf.gov/ej/showProposal.do?Continue=Y&amp;ID="&amp;BudgetsQTable[[#This Row],[prop_id]],BudgetsQTable[[#This Row],[prop_id]]))</f>
        <v/>
      </c>
      <c r="M2334" s="78" t="s">
        <v>753</v>
      </c>
      <c r="N2334" s="7" t="str">
        <f>IF(BudgetsQTable[[#This Row],[pi_last_name]]=" ","",HYPERLINK("mailto:"&amp;BudgetsQTable[[#This Row],[pi_email]]&amp;"&amp;subject=Your NSF Proposal:  "&amp;BudgetsQTable[[#This Row],[prop_id]],BudgetsQTable[[#This Row],[pi_email]]))</f>
        <v/>
      </c>
      <c r="O2334" s="78" t="s">
        <v>753</v>
      </c>
      <c r="P2334" s="78">
        <v>1</v>
      </c>
      <c r="Q2334" s="78">
        <v>1</v>
      </c>
      <c r="R2334" s="79">
        <v>0</v>
      </c>
      <c r="S2334" s="79">
        <v>0</v>
      </c>
      <c r="T2334" s="79">
        <v>0</v>
      </c>
      <c r="U2334" s="80">
        <v>136776</v>
      </c>
      <c r="V2334" s="78">
        <v>0</v>
      </c>
      <c r="W2334" s="78">
        <v>3</v>
      </c>
      <c r="X2334" s="11" t="str">
        <f ca="1">IF(ISBLANK(BudgetsQTable[[#This Row],[budg_seq_yr]]),"FY"&amp;fiscalyear,"FY"&amp;fiscalyear-1+BudgetsQTable[[#This Row],[budg_seq_yr]])</f>
        <v>FY20</v>
      </c>
      <c r="Y2334" s="79">
        <v>136776</v>
      </c>
      <c r="Z2334" s="78" t="s">
        <v>2840</v>
      </c>
      <c r="AA2334" s="78" t="s">
        <v>464</v>
      </c>
      <c r="AB2334" s="76" t="s">
        <v>2821</v>
      </c>
      <c r="AC2334" s="78" t="s">
        <v>485</v>
      </c>
    </row>
    <row r="2335" spans="1:29" x14ac:dyDescent="0.35">
      <c r="A2335" s="10" t="s">
        <v>2199</v>
      </c>
      <c r="B2335" s="76" t="s">
        <v>2824</v>
      </c>
      <c r="C2335" s="76">
        <f>C2334+(BudgetsQTable[[#This Row],[lead]]&lt;&gt;K2334)</f>
        <v>283</v>
      </c>
      <c r="D2335" s="76">
        <f>D2334*(BudgetsQTable[[#This Row],[lead]]=K2334)+(BudgetsQTable[[#This Row],[prop_id]]&lt;&gt;A2334)</f>
        <v>1</v>
      </c>
      <c r="E2335" s="77">
        <v>43005.65347222222</v>
      </c>
      <c r="F2335" s="78" t="s">
        <v>2839</v>
      </c>
      <c r="G2335" s="78" t="s">
        <v>2840</v>
      </c>
      <c r="H2335" s="78" t="s">
        <v>464</v>
      </c>
      <c r="I2335" s="76" t="s">
        <v>1119</v>
      </c>
      <c r="J2335" s="76" t="s">
        <v>753</v>
      </c>
      <c r="K2335" s="78" t="s">
        <v>2199</v>
      </c>
      <c r="L2335" s="7" t="str">
        <f>IF(BudgetsQTable[[#This Row],[pi_last_name]]=" ","",HYPERLINK("https://www.ejacket.nsf.gov/ej/showProposal.do?Continue=Y&amp;ID="&amp;BudgetsQTable[[#This Row],[prop_id]],BudgetsQTable[[#This Row],[prop_id]]))</f>
        <v/>
      </c>
      <c r="M2335" s="78" t="s">
        <v>753</v>
      </c>
      <c r="N2335" s="7" t="str">
        <f>IF(BudgetsQTable[[#This Row],[pi_last_name]]=" ","",HYPERLINK("mailto:"&amp;BudgetsQTable[[#This Row],[pi_email]]&amp;"&amp;subject=Your NSF Proposal:  "&amp;BudgetsQTable[[#This Row],[prop_id]],BudgetsQTable[[#This Row],[pi_email]]))</f>
        <v/>
      </c>
      <c r="O2335" s="78" t="s">
        <v>753</v>
      </c>
      <c r="P2335" s="78">
        <v>1</v>
      </c>
      <c r="Q2335" s="78">
        <v>1</v>
      </c>
      <c r="R2335" s="79">
        <v>0</v>
      </c>
      <c r="S2335" s="79">
        <v>0</v>
      </c>
      <c r="T2335" s="79">
        <v>0</v>
      </c>
      <c r="U2335" s="80">
        <v>141381</v>
      </c>
      <c r="V2335" s="78">
        <v>0</v>
      </c>
      <c r="W2335" s="78">
        <v>4</v>
      </c>
      <c r="X2335" s="11" t="str">
        <f ca="1">IF(ISBLANK(BudgetsQTable[[#This Row],[budg_seq_yr]]),"FY"&amp;fiscalyear,"FY"&amp;fiscalyear-1+BudgetsQTable[[#This Row],[budg_seq_yr]])</f>
        <v>FY21</v>
      </c>
      <c r="Y2335" s="79">
        <v>141381</v>
      </c>
      <c r="Z2335" s="78" t="s">
        <v>2840</v>
      </c>
      <c r="AA2335" s="78" t="s">
        <v>464</v>
      </c>
      <c r="AB2335" s="76" t="s">
        <v>2821</v>
      </c>
      <c r="AC2335" s="78" t="s">
        <v>485</v>
      </c>
    </row>
    <row r="2336" spans="1:29" x14ac:dyDescent="0.35">
      <c r="A2336" s="10" t="s">
        <v>4664</v>
      </c>
      <c r="B2336" s="76" t="s">
        <v>2834</v>
      </c>
      <c r="C2336" s="76">
        <f>C2335+(BudgetsQTable[[#This Row],[lead]]&lt;&gt;K2335)</f>
        <v>283</v>
      </c>
      <c r="D2336" s="76">
        <f>D2335*(BudgetsQTable[[#This Row],[lead]]=K2335)+(BudgetsQTable[[#This Row],[prop_id]]&lt;&gt;A2335)</f>
        <v>2</v>
      </c>
      <c r="E2336" s="77">
        <v>43005.675694444442</v>
      </c>
      <c r="F2336" s="78" t="s">
        <v>2839</v>
      </c>
      <c r="G2336" s="78" t="s">
        <v>2840</v>
      </c>
      <c r="H2336" s="78" t="s">
        <v>464</v>
      </c>
      <c r="I2336" s="76" t="s">
        <v>1119</v>
      </c>
      <c r="J2336" s="76" t="s">
        <v>4667</v>
      </c>
      <c r="K2336" s="78" t="s">
        <v>2199</v>
      </c>
      <c r="L2336" s="7" t="str">
        <f>IF(BudgetsQTable[[#This Row],[pi_last_name]]=" ","",HYPERLINK("https://www.ejacket.nsf.gov/ej/showProposal.do?Continue=Y&amp;ID="&amp;BudgetsQTable[[#This Row],[prop_id]],BudgetsQTable[[#This Row],[prop_id]]))</f>
        <v>1763943</v>
      </c>
      <c r="M2336" s="78" t="s">
        <v>3104</v>
      </c>
      <c r="N2336" s="7" t="str">
        <f>IF(BudgetsQTable[[#This Row],[pi_last_name]]=" ","",HYPERLINK("mailto:"&amp;BudgetsQTable[[#This Row],[pi_email]]&amp;"&amp;subject=Your NSF Proposal:  "&amp;BudgetsQTable[[#This Row],[prop_id]],BudgetsQTable[[#This Row],[pi_email]]))</f>
        <v>shu@cse.nd.edu</v>
      </c>
      <c r="O2336" s="78" t="s">
        <v>3039</v>
      </c>
      <c r="P2336" s="78"/>
      <c r="Q2336" s="78"/>
      <c r="R2336" s="79"/>
      <c r="S2336" s="79"/>
      <c r="T2336" s="79"/>
      <c r="U2336" s="80"/>
      <c r="V2336" s="78">
        <v>0</v>
      </c>
      <c r="W2336" s="78"/>
      <c r="X2336" s="11" t="str">
        <f ca="1">IF(ISBLANK(BudgetsQTable[[#This Row],[budg_seq_yr]]),"FY"&amp;fiscalyear,"FY"&amp;fiscalyear-1+BudgetsQTable[[#This Row],[budg_seq_yr]])</f>
        <v>FY18</v>
      </c>
      <c r="Y2336" s="79">
        <v>540011</v>
      </c>
      <c r="Z2336" s="78" t="s">
        <v>2840</v>
      </c>
      <c r="AA2336" s="78" t="s">
        <v>464</v>
      </c>
      <c r="AB2336" s="76" t="s">
        <v>2821</v>
      </c>
      <c r="AC2336" s="78" t="s">
        <v>485</v>
      </c>
    </row>
    <row r="2337" spans="1:29" x14ac:dyDescent="0.35">
      <c r="A2337" s="10" t="s">
        <v>4664</v>
      </c>
      <c r="B2337" s="76" t="s">
        <v>2834</v>
      </c>
      <c r="C2337" s="76">
        <f>C2336+(BudgetsQTable[[#This Row],[lead]]&lt;&gt;K2336)</f>
        <v>283</v>
      </c>
      <c r="D2337" s="76">
        <f>D2336*(BudgetsQTable[[#This Row],[lead]]=K2336)+(BudgetsQTable[[#This Row],[prop_id]]&lt;&gt;A2336)</f>
        <v>2</v>
      </c>
      <c r="E2337" s="77">
        <v>43005.675694444442</v>
      </c>
      <c r="F2337" s="78" t="s">
        <v>2839</v>
      </c>
      <c r="G2337" s="78" t="s">
        <v>2840</v>
      </c>
      <c r="H2337" s="78" t="s">
        <v>464</v>
      </c>
      <c r="I2337" s="76" t="s">
        <v>1119</v>
      </c>
      <c r="J2337" s="76" t="s">
        <v>753</v>
      </c>
      <c r="K2337" s="78" t="s">
        <v>2199</v>
      </c>
      <c r="L2337" s="7" t="str">
        <f>IF(BudgetsQTable[[#This Row],[pi_last_name]]=" ","",HYPERLINK("https://www.ejacket.nsf.gov/ej/showProposal.do?Continue=Y&amp;ID="&amp;BudgetsQTable[[#This Row],[prop_id]],BudgetsQTable[[#This Row],[prop_id]]))</f>
        <v/>
      </c>
      <c r="M2337" s="78" t="s">
        <v>753</v>
      </c>
      <c r="N2337" s="7" t="str">
        <f>IF(BudgetsQTable[[#This Row],[pi_last_name]]=" ","",HYPERLINK("mailto:"&amp;BudgetsQTable[[#This Row],[pi_email]]&amp;"&amp;subject=Your NSF Proposal:  "&amp;BudgetsQTable[[#This Row],[prop_id]],BudgetsQTable[[#This Row],[pi_email]]))</f>
        <v/>
      </c>
      <c r="O2337" s="78" t="s">
        <v>753</v>
      </c>
      <c r="P2337" s="78">
        <v>2</v>
      </c>
      <c r="Q2337" s="78">
        <v>0.5</v>
      </c>
      <c r="R2337" s="79">
        <v>0</v>
      </c>
      <c r="S2337" s="79">
        <v>0</v>
      </c>
      <c r="T2337" s="79">
        <v>0</v>
      </c>
      <c r="U2337" s="80">
        <v>129397</v>
      </c>
      <c r="V2337" s="78">
        <v>0</v>
      </c>
      <c r="W2337" s="78">
        <v>1</v>
      </c>
      <c r="X2337" s="11" t="str">
        <f ca="1">IF(ISBLANK(BudgetsQTable[[#This Row],[budg_seq_yr]]),"FY"&amp;fiscalyear,"FY"&amp;fiscalyear-1+BudgetsQTable[[#This Row],[budg_seq_yr]])</f>
        <v>FY18</v>
      </c>
      <c r="Y2337" s="79">
        <v>129397</v>
      </c>
      <c r="Z2337" s="78" t="s">
        <v>2840</v>
      </c>
      <c r="AA2337" s="78" t="s">
        <v>464</v>
      </c>
      <c r="AB2337" s="76" t="s">
        <v>2821</v>
      </c>
      <c r="AC2337" s="78" t="s">
        <v>485</v>
      </c>
    </row>
    <row r="2338" spans="1:29" x14ac:dyDescent="0.35">
      <c r="A2338" s="10" t="s">
        <v>4664</v>
      </c>
      <c r="B2338" s="76" t="s">
        <v>2834</v>
      </c>
      <c r="C2338" s="76">
        <f>C2337+(BudgetsQTable[[#This Row],[lead]]&lt;&gt;K2337)</f>
        <v>283</v>
      </c>
      <c r="D2338" s="76">
        <f>D2337*(BudgetsQTable[[#This Row],[lead]]=K2337)+(BudgetsQTable[[#This Row],[prop_id]]&lt;&gt;A2337)</f>
        <v>2</v>
      </c>
      <c r="E2338" s="77">
        <v>43005.675694444442</v>
      </c>
      <c r="F2338" s="78" t="s">
        <v>2839</v>
      </c>
      <c r="G2338" s="78" t="s">
        <v>2840</v>
      </c>
      <c r="H2338" s="78" t="s">
        <v>464</v>
      </c>
      <c r="I2338" s="76" t="s">
        <v>1119</v>
      </c>
      <c r="J2338" s="76" t="s">
        <v>753</v>
      </c>
      <c r="K2338" s="78" t="s">
        <v>2199</v>
      </c>
      <c r="L2338" s="7" t="str">
        <f>IF(BudgetsQTable[[#This Row],[pi_last_name]]=" ","",HYPERLINK("https://www.ejacket.nsf.gov/ej/showProposal.do?Continue=Y&amp;ID="&amp;BudgetsQTable[[#This Row],[prop_id]],BudgetsQTable[[#This Row],[prop_id]]))</f>
        <v/>
      </c>
      <c r="M2338" s="78" t="s">
        <v>753</v>
      </c>
      <c r="N2338" s="7" t="str">
        <f>IF(BudgetsQTable[[#This Row],[pi_last_name]]=" ","",HYPERLINK("mailto:"&amp;BudgetsQTable[[#This Row],[pi_email]]&amp;"&amp;subject=Your NSF Proposal:  "&amp;BudgetsQTable[[#This Row],[prop_id]],BudgetsQTable[[#This Row],[pi_email]]))</f>
        <v/>
      </c>
      <c r="O2338" s="78" t="s">
        <v>753</v>
      </c>
      <c r="P2338" s="78">
        <v>2</v>
      </c>
      <c r="Q2338" s="78">
        <v>0.5</v>
      </c>
      <c r="R2338" s="79">
        <v>0</v>
      </c>
      <c r="S2338" s="79">
        <v>0</v>
      </c>
      <c r="T2338" s="79">
        <v>0</v>
      </c>
      <c r="U2338" s="80">
        <v>133313</v>
      </c>
      <c r="V2338" s="78">
        <v>0</v>
      </c>
      <c r="W2338" s="78">
        <v>2</v>
      </c>
      <c r="X2338" s="11" t="str">
        <f ca="1">IF(ISBLANK(BudgetsQTable[[#This Row],[budg_seq_yr]]),"FY"&amp;fiscalyear,"FY"&amp;fiscalyear-1+BudgetsQTable[[#This Row],[budg_seq_yr]])</f>
        <v>FY19</v>
      </c>
      <c r="Y2338" s="79">
        <v>133313</v>
      </c>
      <c r="Z2338" s="78" t="s">
        <v>2840</v>
      </c>
      <c r="AA2338" s="78" t="s">
        <v>464</v>
      </c>
      <c r="AB2338" s="76" t="s">
        <v>2821</v>
      </c>
      <c r="AC2338" s="78" t="s">
        <v>485</v>
      </c>
    </row>
    <row r="2339" spans="1:29" x14ac:dyDescent="0.35">
      <c r="A2339" s="10" t="s">
        <v>4664</v>
      </c>
      <c r="B2339" s="76" t="s">
        <v>2834</v>
      </c>
      <c r="C2339" s="76">
        <f>C2338+(BudgetsQTable[[#This Row],[lead]]&lt;&gt;K2338)</f>
        <v>283</v>
      </c>
      <c r="D2339" s="76">
        <f>D2338*(BudgetsQTable[[#This Row],[lead]]=K2338)+(BudgetsQTable[[#This Row],[prop_id]]&lt;&gt;A2338)</f>
        <v>2</v>
      </c>
      <c r="E2339" s="77">
        <v>43005.675694444442</v>
      </c>
      <c r="F2339" s="78" t="s">
        <v>2839</v>
      </c>
      <c r="G2339" s="78" t="s">
        <v>2840</v>
      </c>
      <c r="H2339" s="78" t="s">
        <v>464</v>
      </c>
      <c r="I2339" s="76" t="s">
        <v>1119</v>
      </c>
      <c r="J2339" s="76" t="s">
        <v>753</v>
      </c>
      <c r="K2339" s="78" t="s">
        <v>2199</v>
      </c>
      <c r="L2339" s="7" t="str">
        <f>IF(BudgetsQTable[[#This Row],[pi_last_name]]=" ","",HYPERLINK("https://www.ejacket.nsf.gov/ej/showProposal.do?Continue=Y&amp;ID="&amp;BudgetsQTable[[#This Row],[prop_id]],BudgetsQTable[[#This Row],[prop_id]]))</f>
        <v/>
      </c>
      <c r="M2339" s="78" t="s">
        <v>753</v>
      </c>
      <c r="N2339" s="7" t="str">
        <f>IF(BudgetsQTable[[#This Row],[pi_last_name]]=" ","",HYPERLINK("mailto:"&amp;BudgetsQTable[[#This Row],[pi_email]]&amp;"&amp;subject=Your NSF Proposal:  "&amp;BudgetsQTable[[#This Row],[prop_id]],BudgetsQTable[[#This Row],[pi_email]]))</f>
        <v/>
      </c>
      <c r="O2339" s="78" t="s">
        <v>753</v>
      </c>
      <c r="P2339" s="78">
        <v>2</v>
      </c>
      <c r="Q2339" s="78">
        <v>0.5</v>
      </c>
      <c r="R2339" s="79">
        <v>0</v>
      </c>
      <c r="S2339" s="79">
        <v>0</v>
      </c>
      <c r="T2339" s="79">
        <v>0</v>
      </c>
      <c r="U2339" s="80">
        <v>136998</v>
      </c>
      <c r="V2339" s="78">
        <v>0</v>
      </c>
      <c r="W2339" s="78">
        <v>3</v>
      </c>
      <c r="X2339" s="11" t="str">
        <f ca="1">IF(ISBLANK(BudgetsQTable[[#This Row],[budg_seq_yr]]),"FY"&amp;fiscalyear,"FY"&amp;fiscalyear-1+BudgetsQTable[[#This Row],[budg_seq_yr]])</f>
        <v>FY20</v>
      </c>
      <c r="Y2339" s="79">
        <v>136998</v>
      </c>
      <c r="Z2339" s="78" t="s">
        <v>2840</v>
      </c>
      <c r="AA2339" s="78" t="s">
        <v>464</v>
      </c>
      <c r="AB2339" s="76" t="s">
        <v>2821</v>
      </c>
      <c r="AC2339" s="78" t="s">
        <v>485</v>
      </c>
    </row>
    <row r="2340" spans="1:29" x14ac:dyDescent="0.35">
      <c r="A2340" s="10" t="s">
        <v>4664</v>
      </c>
      <c r="B2340" s="76" t="s">
        <v>2834</v>
      </c>
      <c r="C2340" s="76">
        <f>C2339+(BudgetsQTable[[#This Row],[lead]]&lt;&gt;K2339)</f>
        <v>283</v>
      </c>
      <c r="D2340" s="76">
        <f>D2339*(BudgetsQTable[[#This Row],[lead]]=K2339)+(BudgetsQTable[[#This Row],[prop_id]]&lt;&gt;A2339)</f>
        <v>2</v>
      </c>
      <c r="E2340" s="77">
        <v>43005.675694444442</v>
      </c>
      <c r="F2340" s="78" t="s">
        <v>2839</v>
      </c>
      <c r="G2340" s="78" t="s">
        <v>2840</v>
      </c>
      <c r="H2340" s="78" t="s">
        <v>464</v>
      </c>
      <c r="I2340" s="76" t="s">
        <v>1119</v>
      </c>
      <c r="J2340" s="76" t="s">
        <v>753</v>
      </c>
      <c r="K2340" s="78" t="s">
        <v>2199</v>
      </c>
      <c r="L2340" s="7" t="str">
        <f>IF(BudgetsQTable[[#This Row],[pi_last_name]]=" ","",HYPERLINK("https://www.ejacket.nsf.gov/ej/showProposal.do?Continue=Y&amp;ID="&amp;BudgetsQTable[[#This Row],[prop_id]],BudgetsQTable[[#This Row],[prop_id]]))</f>
        <v/>
      </c>
      <c r="M2340" s="78" t="s">
        <v>753</v>
      </c>
      <c r="N2340" s="7" t="str">
        <f>IF(BudgetsQTable[[#This Row],[pi_last_name]]=" ","",HYPERLINK("mailto:"&amp;BudgetsQTable[[#This Row],[pi_email]]&amp;"&amp;subject=Your NSF Proposal:  "&amp;BudgetsQTable[[#This Row],[prop_id]],BudgetsQTable[[#This Row],[pi_email]]))</f>
        <v/>
      </c>
      <c r="O2340" s="78" t="s">
        <v>753</v>
      </c>
      <c r="P2340" s="78">
        <v>2</v>
      </c>
      <c r="Q2340" s="78">
        <v>0.5</v>
      </c>
      <c r="R2340" s="79">
        <v>0</v>
      </c>
      <c r="S2340" s="79">
        <v>0</v>
      </c>
      <c r="T2340" s="79">
        <v>0</v>
      </c>
      <c r="U2340" s="80">
        <v>140303</v>
      </c>
      <c r="V2340" s="78">
        <v>0</v>
      </c>
      <c r="W2340" s="78">
        <v>4</v>
      </c>
      <c r="X2340" s="11" t="str">
        <f ca="1">IF(ISBLANK(BudgetsQTable[[#This Row],[budg_seq_yr]]),"FY"&amp;fiscalyear,"FY"&amp;fiscalyear-1+BudgetsQTable[[#This Row],[budg_seq_yr]])</f>
        <v>FY21</v>
      </c>
      <c r="Y2340" s="79">
        <v>140303</v>
      </c>
      <c r="Z2340" s="78" t="s">
        <v>2840</v>
      </c>
      <c r="AA2340" s="78" t="s">
        <v>464</v>
      </c>
      <c r="AB2340" s="76" t="s">
        <v>2821</v>
      </c>
      <c r="AC2340" s="78" t="s">
        <v>485</v>
      </c>
    </row>
    <row r="2341" spans="1:29" x14ac:dyDescent="0.35">
      <c r="A2341" s="10" t="s">
        <v>2202</v>
      </c>
      <c r="B2341" s="76" t="s">
        <v>2824</v>
      </c>
      <c r="C2341" s="76">
        <f>C2340+(BudgetsQTable[[#This Row],[lead]]&lt;&gt;K2340)</f>
        <v>284</v>
      </c>
      <c r="D2341" s="76">
        <f>D2340*(BudgetsQTable[[#This Row],[lead]]=K2340)+(BudgetsQTable[[#This Row],[prop_id]]&lt;&gt;A2340)</f>
        <v>1</v>
      </c>
      <c r="E2341" s="77">
        <v>43005.654861111114</v>
      </c>
      <c r="F2341" s="78" t="s">
        <v>2817</v>
      </c>
      <c r="G2341" s="78" t="s">
        <v>2818</v>
      </c>
      <c r="H2341" s="78" t="s">
        <v>472</v>
      </c>
      <c r="I2341" s="76" t="s">
        <v>863</v>
      </c>
      <c r="J2341" s="76" t="s">
        <v>4671</v>
      </c>
      <c r="K2341" s="78" t="s">
        <v>2202</v>
      </c>
      <c r="L2341" s="7" t="str">
        <f>IF(BudgetsQTable[[#This Row],[pi_last_name]]=" ","",HYPERLINK("https://www.ejacket.nsf.gov/ej/showProposal.do?Continue=Y&amp;ID="&amp;BudgetsQTable[[#This Row],[prop_id]],BudgetsQTable[[#This Row],[prop_id]]))</f>
        <v>1763886</v>
      </c>
      <c r="M2341" s="78" t="s">
        <v>1645</v>
      </c>
      <c r="N2341" s="7" t="str">
        <f>IF(BudgetsQTable[[#This Row],[pi_last_name]]=" ","",HYPERLINK("mailto:"&amp;BudgetsQTable[[#This Row],[pi_email]]&amp;"&amp;subject=Your NSF Proposal:  "&amp;BudgetsQTable[[#This Row],[prop_id]],BudgetsQTable[[#This Row],[pi_email]]))</f>
        <v>gchen16@uh.edu</v>
      </c>
      <c r="O2341" s="78" t="s">
        <v>3984</v>
      </c>
      <c r="P2341" s="78"/>
      <c r="Q2341" s="78"/>
      <c r="R2341" s="79"/>
      <c r="S2341" s="79"/>
      <c r="T2341" s="79"/>
      <c r="U2341" s="80"/>
      <c r="V2341" s="78">
        <v>0</v>
      </c>
      <c r="W2341" s="78"/>
      <c r="X2341" s="11" t="str">
        <f ca="1">IF(ISBLANK(BudgetsQTable[[#This Row],[budg_seq_yr]]),"FY"&amp;fiscalyear,"FY"&amp;fiscalyear-1+BudgetsQTable[[#This Row],[budg_seq_yr]])</f>
        <v>FY18</v>
      </c>
      <c r="Y2341" s="79">
        <v>599997</v>
      </c>
      <c r="Z2341" s="78" t="s">
        <v>2818</v>
      </c>
      <c r="AA2341" s="78" t="s">
        <v>472</v>
      </c>
      <c r="AB2341" s="76" t="s">
        <v>2821</v>
      </c>
      <c r="AC2341" s="78" t="s">
        <v>4668</v>
      </c>
    </row>
    <row r="2342" spans="1:29" x14ac:dyDescent="0.35">
      <c r="A2342" s="10" t="s">
        <v>2202</v>
      </c>
      <c r="B2342" s="76" t="s">
        <v>2824</v>
      </c>
      <c r="C2342" s="76">
        <f>C2341+(BudgetsQTable[[#This Row],[lead]]&lt;&gt;K2341)</f>
        <v>284</v>
      </c>
      <c r="D2342" s="76">
        <f>D2341*(BudgetsQTable[[#This Row],[lead]]=K2341)+(BudgetsQTable[[#This Row],[prop_id]]&lt;&gt;A2341)</f>
        <v>1</v>
      </c>
      <c r="E2342" s="77">
        <v>43005.654861111114</v>
      </c>
      <c r="F2342" s="78" t="s">
        <v>2817</v>
      </c>
      <c r="G2342" s="78" t="s">
        <v>2818</v>
      </c>
      <c r="H2342" s="78" t="s">
        <v>472</v>
      </c>
      <c r="I2342" s="76" t="s">
        <v>863</v>
      </c>
      <c r="J2342" s="76" t="s">
        <v>753</v>
      </c>
      <c r="K2342" s="78" t="s">
        <v>2202</v>
      </c>
      <c r="L2342" s="7" t="str">
        <f>IF(BudgetsQTable[[#This Row],[pi_last_name]]=" ","",HYPERLINK("https://www.ejacket.nsf.gov/ej/showProposal.do?Continue=Y&amp;ID="&amp;BudgetsQTable[[#This Row],[prop_id]],BudgetsQTable[[#This Row],[prop_id]]))</f>
        <v/>
      </c>
      <c r="M2342" s="78" t="s">
        <v>753</v>
      </c>
      <c r="N2342" s="7" t="str">
        <f>IF(BudgetsQTable[[#This Row],[pi_last_name]]=" ","",HYPERLINK("mailto:"&amp;BudgetsQTable[[#This Row],[pi_email]]&amp;"&amp;subject=Your NSF Proposal:  "&amp;BudgetsQTable[[#This Row],[prop_id]],BudgetsQTable[[#This Row],[pi_email]]))</f>
        <v/>
      </c>
      <c r="O2342" s="78" t="s">
        <v>753</v>
      </c>
      <c r="P2342" s="78">
        <v>1</v>
      </c>
      <c r="Q2342" s="78">
        <v>1</v>
      </c>
      <c r="R2342" s="79">
        <v>0</v>
      </c>
      <c r="S2342" s="79">
        <v>0</v>
      </c>
      <c r="T2342" s="79">
        <v>0</v>
      </c>
      <c r="U2342" s="80">
        <v>115781</v>
      </c>
      <c r="V2342" s="78">
        <v>0</v>
      </c>
      <c r="W2342" s="78">
        <v>1</v>
      </c>
      <c r="X2342" s="11" t="str">
        <f ca="1">IF(ISBLANK(BudgetsQTable[[#This Row],[budg_seq_yr]]),"FY"&amp;fiscalyear,"FY"&amp;fiscalyear-1+BudgetsQTable[[#This Row],[budg_seq_yr]])</f>
        <v>FY18</v>
      </c>
      <c r="Y2342" s="79">
        <v>115781</v>
      </c>
      <c r="Z2342" s="78" t="s">
        <v>2818</v>
      </c>
      <c r="AA2342" s="78" t="s">
        <v>472</v>
      </c>
      <c r="AB2342" s="76" t="s">
        <v>2821</v>
      </c>
      <c r="AC2342" s="78" t="s">
        <v>4668</v>
      </c>
    </row>
    <row r="2343" spans="1:29" x14ac:dyDescent="0.35">
      <c r="A2343" s="10" t="s">
        <v>2202</v>
      </c>
      <c r="B2343" s="76" t="s">
        <v>2824</v>
      </c>
      <c r="C2343" s="76">
        <f>C2342+(BudgetsQTable[[#This Row],[lead]]&lt;&gt;K2342)</f>
        <v>284</v>
      </c>
      <c r="D2343" s="76">
        <f>D2342*(BudgetsQTable[[#This Row],[lead]]=K2342)+(BudgetsQTable[[#This Row],[prop_id]]&lt;&gt;A2342)</f>
        <v>1</v>
      </c>
      <c r="E2343" s="77">
        <v>43005.654861111114</v>
      </c>
      <c r="F2343" s="78" t="s">
        <v>2817</v>
      </c>
      <c r="G2343" s="78" t="s">
        <v>2818</v>
      </c>
      <c r="H2343" s="78" t="s">
        <v>472</v>
      </c>
      <c r="I2343" s="76" t="s">
        <v>863</v>
      </c>
      <c r="J2343" s="76" t="s">
        <v>753</v>
      </c>
      <c r="K2343" s="78" t="s">
        <v>2202</v>
      </c>
      <c r="L2343" s="7" t="str">
        <f>IF(BudgetsQTable[[#This Row],[pi_last_name]]=" ","",HYPERLINK("https://www.ejacket.nsf.gov/ej/showProposal.do?Continue=Y&amp;ID="&amp;BudgetsQTable[[#This Row],[prop_id]],BudgetsQTable[[#This Row],[prop_id]]))</f>
        <v/>
      </c>
      <c r="M2343" s="78" t="s">
        <v>753</v>
      </c>
      <c r="N2343" s="7" t="str">
        <f>IF(BudgetsQTable[[#This Row],[pi_last_name]]=" ","",HYPERLINK("mailto:"&amp;BudgetsQTable[[#This Row],[pi_email]]&amp;"&amp;subject=Your NSF Proposal:  "&amp;BudgetsQTable[[#This Row],[prop_id]],BudgetsQTable[[#This Row],[pi_email]]))</f>
        <v/>
      </c>
      <c r="O2343" s="78" t="s">
        <v>753</v>
      </c>
      <c r="P2343" s="78">
        <v>1</v>
      </c>
      <c r="Q2343" s="78">
        <v>1</v>
      </c>
      <c r="R2343" s="79">
        <v>0</v>
      </c>
      <c r="S2343" s="79">
        <v>0</v>
      </c>
      <c r="T2343" s="79">
        <v>0</v>
      </c>
      <c r="U2343" s="80">
        <v>116736</v>
      </c>
      <c r="V2343" s="78">
        <v>0</v>
      </c>
      <c r="W2343" s="78">
        <v>2</v>
      </c>
      <c r="X2343" s="11" t="str">
        <f ca="1">IF(ISBLANK(BudgetsQTable[[#This Row],[budg_seq_yr]]),"FY"&amp;fiscalyear,"FY"&amp;fiscalyear-1+BudgetsQTable[[#This Row],[budg_seq_yr]])</f>
        <v>FY19</v>
      </c>
      <c r="Y2343" s="79">
        <v>116736</v>
      </c>
      <c r="Z2343" s="78" t="s">
        <v>2818</v>
      </c>
      <c r="AA2343" s="78" t="s">
        <v>472</v>
      </c>
      <c r="AB2343" s="76" t="s">
        <v>2821</v>
      </c>
      <c r="AC2343" s="78" t="s">
        <v>4668</v>
      </c>
    </row>
    <row r="2344" spans="1:29" x14ac:dyDescent="0.35">
      <c r="A2344" s="10" t="s">
        <v>2202</v>
      </c>
      <c r="B2344" s="76" t="s">
        <v>2824</v>
      </c>
      <c r="C2344" s="76">
        <f>C2343+(BudgetsQTable[[#This Row],[lead]]&lt;&gt;K2343)</f>
        <v>284</v>
      </c>
      <c r="D2344" s="76">
        <f>D2343*(BudgetsQTable[[#This Row],[lead]]=K2343)+(BudgetsQTable[[#This Row],[prop_id]]&lt;&gt;A2343)</f>
        <v>1</v>
      </c>
      <c r="E2344" s="77">
        <v>43005.654861111114</v>
      </c>
      <c r="F2344" s="78" t="s">
        <v>2817</v>
      </c>
      <c r="G2344" s="78" t="s">
        <v>2818</v>
      </c>
      <c r="H2344" s="78" t="s">
        <v>472</v>
      </c>
      <c r="I2344" s="76" t="s">
        <v>863</v>
      </c>
      <c r="J2344" s="76" t="s">
        <v>753</v>
      </c>
      <c r="K2344" s="78" t="s">
        <v>2202</v>
      </c>
      <c r="L2344" s="7" t="str">
        <f>IF(BudgetsQTable[[#This Row],[pi_last_name]]=" ","",HYPERLINK("https://www.ejacket.nsf.gov/ej/showProposal.do?Continue=Y&amp;ID="&amp;BudgetsQTable[[#This Row],[prop_id]],BudgetsQTable[[#This Row],[prop_id]]))</f>
        <v/>
      </c>
      <c r="M2344" s="78" t="s">
        <v>753</v>
      </c>
      <c r="N2344" s="7" t="str">
        <f>IF(BudgetsQTable[[#This Row],[pi_last_name]]=" ","",HYPERLINK("mailto:"&amp;BudgetsQTable[[#This Row],[pi_email]]&amp;"&amp;subject=Your NSF Proposal:  "&amp;BudgetsQTable[[#This Row],[prop_id]],BudgetsQTable[[#This Row],[pi_email]]))</f>
        <v/>
      </c>
      <c r="O2344" s="78" t="s">
        <v>753</v>
      </c>
      <c r="P2344" s="78">
        <v>2</v>
      </c>
      <c r="Q2344" s="78">
        <v>2</v>
      </c>
      <c r="R2344" s="79">
        <v>0</v>
      </c>
      <c r="S2344" s="79">
        <v>0</v>
      </c>
      <c r="T2344" s="79">
        <v>0</v>
      </c>
      <c r="U2344" s="80">
        <v>183268</v>
      </c>
      <c r="V2344" s="78">
        <v>0</v>
      </c>
      <c r="W2344" s="78">
        <v>3</v>
      </c>
      <c r="X2344" s="11" t="str">
        <f ca="1">IF(ISBLANK(BudgetsQTable[[#This Row],[budg_seq_yr]]),"FY"&amp;fiscalyear,"FY"&amp;fiscalyear-1+BudgetsQTable[[#This Row],[budg_seq_yr]])</f>
        <v>FY20</v>
      </c>
      <c r="Y2344" s="79">
        <v>183268</v>
      </c>
      <c r="Z2344" s="78" t="s">
        <v>2818</v>
      </c>
      <c r="AA2344" s="78" t="s">
        <v>472</v>
      </c>
      <c r="AB2344" s="76" t="s">
        <v>2821</v>
      </c>
      <c r="AC2344" s="78" t="s">
        <v>4668</v>
      </c>
    </row>
    <row r="2345" spans="1:29" x14ac:dyDescent="0.35">
      <c r="A2345" s="10" t="s">
        <v>2202</v>
      </c>
      <c r="B2345" s="76" t="s">
        <v>2824</v>
      </c>
      <c r="C2345" s="76">
        <f>C2344+(BudgetsQTable[[#This Row],[lead]]&lt;&gt;K2344)</f>
        <v>284</v>
      </c>
      <c r="D2345" s="76">
        <f>D2344*(BudgetsQTable[[#This Row],[lead]]=K2344)+(BudgetsQTable[[#This Row],[prop_id]]&lt;&gt;A2344)</f>
        <v>1</v>
      </c>
      <c r="E2345" s="77">
        <v>43005.654861111114</v>
      </c>
      <c r="F2345" s="78" t="s">
        <v>2817</v>
      </c>
      <c r="G2345" s="78" t="s">
        <v>2818</v>
      </c>
      <c r="H2345" s="78" t="s">
        <v>472</v>
      </c>
      <c r="I2345" s="76" t="s">
        <v>863</v>
      </c>
      <c r="J2345" s="76" t="s">
        <v>753</v>
      </c>
      <c r="K2345" s="78" t="s">
        <v>2202</v>
      </c>
      <c r="L2345" s="7" t="str">
        <f>IF(BudgetsQTable[[#This Row],[pi_last_name]]=" ","",HYPERLINK("https://www.ejacket.nsf.gov/ej/showProposal.do?Continue=Y&amp;ID="&amp;BudgetsQTable[[#This Row],[prop_id]],BudgetsQTable[[#This Row],[prop_id]]))</f>
        <v/>
      </c>
      <c r="M2345" s="78" t="s">
        <v>753</v>
      </c>
      <c r="N2345" s="7" t="str">
        <f>IF(BudgetsQTable[[#This Row],[pi_last_name]]=" ","",HYPERLINK("mailto:"&amp;BudgetsQTable[[#This Row],[pi_email]]&amp;"&amp;subject=Your NSF Proposal:  "&amp;BudgetsQTable[[#This Row],[prop_id]],BudgetsQTable[[#This Row],[pi_email]]))</f>
        <v/>
      </c>
      <c r="O2345" s="78" t="s">
        <v>753</v>
      </c>
      <c r="P2345" s="78">
        <v>2</v>
      </c>
      <c r="Q2345" s="78">
        <v>2</v>
      </c>
      <c r="R2345" s="79">
        <v>0</v>
      </c>
      <c r="S2345" s="79">
        <v>0</v>
      </c>
      <c r="T2345" s="79">
        <v>0</v>
      </c>
      <c r="U2345" s="80">
        <v>184212</v>
      </c>
      <c r="V2345" s="78">
        <v>0</v>
      </c>
      <c r="W2345" s="78">
        <v>4</v>
      </c>
      <c r="X2345" s="11" t="str">
        <f ca="1">IF(ISBLANK(BudgetsQTable[[#This Row],[budg_seq_yr]]),"FY"&amp;fiscalyear,"FY"&amp;fiscalyear-1+BudgetsQTable[[#This Row],[budg_seq_yr]])</f>
        <v>FY21</v>
      </c>
      <c r="Y2345" s="79">
        <v>184212</v>
      </c>
      <c r="Z2345" s="78" t="s">
        <v>2818</v>
      </c>
      <c r="AA2345" s="78" t="s">
        <v>472</v>
      </c>
      <c r="AB2345" s="76" t="s">
        <v>2821</v>
      </c>
      <c r="AC2345" s="78" t="s">
        <v>4668</v>
      </c>
    </row>
    <row r="2346" spans="1:29" x14ac:dyDescent="0.35">
      <c r="A2346" s="10" t="s">
        <v>4672</v>
      </c>
      <c r="B2346" s="76" t="s">
        <v>2834</v>
      </c>
      <c r="C2346" s="76">
        <f>C2345+(BudgetsQTable[[#This Row],[lead]]&lt;&gt;K2345)</f>
        <v>284</v>
      </c>
      <c r="D2346" s="76">
        <f>D2345*(BudgetsQTable[[#This Row],[lead]]=K2345)+(BudgetsQTable[[#This Row],[prop_id]]&lt;&gt;A2345)</f>
        <v>2</v>
      </c>
      <c r="E2346" s="77">
        <v>43005.677777777775</v>
      </c>
      <c r="F2346" s="78" t="s">
        <v>2817</v>
      </c>
      <c r="G2346" s="78" t="s">
        <v>2818</v>
      </c>
      <c r="H2346" s="78" t="s">
        <v>472</v>
      </c>
      <c r="I2346" s="76" t="s">
        <v>863</v>
      </c>
      <c r="J2346" s="76" t="s">
        <v>4674</v>
      </c>
      <c r="K2346" s="78" t="s">
        <v>2202</v>
      </c>
      <c r="L2346" s="7" t="str">
        <f>IF(BudgetsQTable[[#This Row],[pi_last_name]]=" ","",HYPERLINK("https://www.ejacket.nsf.gov/ej/showProposal.do?Continue=Y&amp;ID="&amp;BudgetsQTable[[#This Row],[prop_id]],BudgetsQTable[[#This Row],[prop_id]]))</f>
        <v>1763948</v>
      </c>
      <c r="M2346" s="78" t="s">
        <v>1026</v>
      </c>
      <c r="N2346" s="7" t="str">
        <f>IF(BudgetsQTable[[#This Row],[pi_last_name]]=" ","",HYPERLINK("mailto:"&amp;BudgetsQTable[[#This Row],[pi_email]]&amp;"&amp;subject=Your NSF Proposal:  "&amp;BudgetsQTable[[#This Row],[prop_id]],BudgetsQTable[[#This Row],[pi_email]]))</f>
        <v>zhange@eecs.oregonstate.edu</v>
      </c>
      <c r="O2346" s="78" t="s">
        <v>4621</v>
      </c>
      <c r="P2346" s="78"/>
      <c r="Q2346" s="78"/>
      <c r="R2346" s="79"/>
      <c r="S2346" s="79"/>
      <c r="T2346" s="79"/>
      <c r="U2346" s="80"/>
      <c r="V2346" s="78">
        <v>0</v>
      </c>
      <c r="W2346" s="78"/>
      <c r="X2346" s="11" t="str">
        <f ca="1">IF(ISBLANK(BudgetsQTable[[#This Row],[budg_seq_yr]]),"FY"&amp;fiscalyear,"FY"&amp;fiscalyear-1+BudgetsQTable[[#This Row],[budg_seq_yr]])</f>
        <v>FY18</v>
      </c>
      <c r="Y2346" s="79">
        <v>600000</v>
      </c>
      <c r="Z2346" s="78" t="s">
        <v>2818</v>
      </c>
      <c r="AA2346" s="78" t="s">
        <v>472</v>
      </c>
      <c r="AB2346" s="76" t="s">
        <v>2821</v>
      </c>
      <c r="AC2346" s="78" t="s">
        <v>4668</v>
      </c>
    </row>
    <row r="2347" spans="1:29" x14ac:dyDescent="0.35">
      <c r="A2347" s="10" t="s">
        <v>4672</v>
      </c>
      <c r="B2347" s="76" t="s">
        <v>2834</v>
      </c>
      <c r="C2347" s="76">
        <f>C2346+(BudgetsQTable[[#This Row],[lead]]&lt;&gt;K2346)</f>
        <v>284</v>
      </c>
      <c r="D2347" s="76">
        <f>D2346*(BudgetsQTable[[#This Row],[lead]]=K2346)+(BudgetsQTable[[#This Row],[prop_id]]&lt;&gt;A2346)</f>
        <v>2</v>
      </c>
      <c r="E2347" s="77">
        <v>43005.677777777775</v>
      </c>
      <c r="F2347" s="78" t="s">
        <v>2817</v>
      </c>
      <c r="G2347" s="78" t="s">
        <v>2818</v>
      </c>
      <c r="H2347" s="78" t="s">
        <v>472</v>
      </c>
      <c r="I2347" s="76" t="s">
        <v>863</v>
      </c>
      <c r="J2347" s="76" t="s">
        <v>753</v>
      </c>
      <c r="K2347" s="78" t="s">
        <v>2202</v>
      </c>
      <c r="L2347" s="7" t="str">
        <f>IF(BudgetsQTable[[#This Row],[pi_last_name]]=" ","",HYPERLINK("https://www.ejacket.nsf.gov/ej/showProposal.do?Continue=Y&amp;ID="&amp;BudgetsQTable[[#This Row],[prop_id]],BudgetsQTable[[#This Row],[prop_id]]))</f>
        <v/>
      </c>
      <c r="M2347" s="78" t="s">
        <v>753</v>
      </c>
      <c r="N2347" s="7" t="str">
        <f>IF(BudgetsQTable[[#This Row],[pi_last_name]]=" ","",HYPERLINK("mailto:"&amp;BudgetsQTable[[#This Row],[pi_email]]&amp;"&amp;subject=Your NSF Proposal:  "&amp;BudgetsQTable[[#This Row],[prop_id]],BudgetsQTable[[#This Row],[pi_email]]))</f>
        <v/>
      </c>
      <c r="O2347" s="78" t="s">
        <v>753</v>
      </c>
      <c r="P2347" s="78">
        <v>2</v>
      </c>
      <c r="Q2347" s="78">
        <v>1.5</v>
      </c>
      <c r="R2347" s="79">
        <v>0</v>
      </c>
      <c r="S2347" s="79">
        <v>0</v>
      </c>
      <c r="T2347" s="79">
        <v>1750</v>
      </c>
      <c r="U2347" s="80">
        <v>160546</v>
      </c>
      <c r="V2347" s="78">
        <v>0</v>
      </c>
      <c r="W2347" s="78">
        <v>1</v>
      </c>
      <c r="X2347" s="11" t="str">
        <f ca="1">IF(ISBLANK(BudgetsQTable[[#This Row],[budg_seq_yr]]),"FY"&amp;fiscalyear,"FY"&amp;fiscalyear-1+BudgetsQTable[[#This Row],[budg_seq_yr]])</f>
        <v>FY18</v>
      </c>
      <c r="Y2347" s="79">
        <v>160546</v>
      </c>
      <c r="Z2347" s="78" t="s">
        <v>2818</v>
      </c>
      <c r="AA2347" s="78" t="s">
        <v>472</v>
      </c>
      <c r="AB2347" s="76" t="s">
        <v>2821</v>
      </c>
      <c r="AC2347" s="78" t="s">
        <v>4668</v>
      </c>
    </row>
    <row r="2348" spans="1:29" x14ac:dyDescent="0.35">
      <c r="A2348" s="10" t="s">
        <v>4672</v>
      </c>
      <c r="B2348" s="76" t="s">
        <v>2834</v>
      </c>
      <c r="C2348" s="76">
        <f>C2347+(BudgetsQTable[[#This Row],[lead]]&lt;&gt;K2347)</f>
        <v>284</v>
      </c>
      <c r="D2348" s="76">
        <f>D2347*(BudgetsQTable[[#This Row],[lead]]=K2347)+(BudgetsQTable[[#This Row],[prop_id]]&lt;&gt;A2347)</f>
        <v>2</v>
      </c>
      <c r="E2348" s="77">
        <v>43005.677777777775</v>
      </c>
      <c r="F2348" s="78" t="s">
        <v>2817</v>
      </c>
      <c r="G2348" s="78" t="s">
        <v>2818</v>
      </c>
      <c r="H2348" s="78" t="s">
        <v>472</v>
      </c>
      <c r="I2348" s="76" t="s">
        <v>863</v>
      </c>
      <c r="J2348" s="76" t="s">
        <v>753</v>
      </c>
      <c r="K2348" s="78" t="s">
        <v>2202</v>
      </c>
      <c r="L2348" s="7" t="str">
        <f>IF(BudgetsQTable[[#This Row],[pi_last_name]]=" ","",HYPERLINK("https://www.ejacket.nsf.gov/ej/showProposal.do?Continue=Y&amp;ID="&amp;BudgetsQTable[[#This Row],[prop_id]],BudgetsQTable[[#This Row],[prop_id]]))</f>
        <v/>
      </c>
      <c r="M2348" s="78" t="s">
        <v>753</v>
      </c>
      <c r="N2348" s="7" t="str">
        <f>IF(BudgetsQTable[[#This Row],[pi_last_name]]=" ","",HYPERLINK("mailto:"&amp;BudgetsQTable[[#This Row],[pi_email]]&amp;"&amp;subject=Your NSF Proposal:  "&amp;BudgetsQTable[[#This Row],[prop_id]],BudgetsQTable[[#This Row],[pi_email]]))</f>
        <v/>
      </c>
      <c r="O2348" s="78" t="s">
        <v>753</v>
      </c>
      <c r="P2348" s="78">
        <v>2</v>
      </c>
      <c r="Q2348" s="78">
        <v>1.5</v>
      </c>
      <c r="R2348" s="79">
        <v>0</v>
      </c>
      <c r="S2348" s="79">
        <v>3413</v>
      </c>
      <c r="T2348" s="79">
        <v>1750</v>
      </c>
      <c r="U2348" s="80">
        <v>177577</v>
      </c>
      <c r="V2348" s="78">
        <v>0</v>
      </c>
      <c r="W2348" s="78">
        <v>2</v>
      </c>
      <c r="X2348" s="11" t="str">
        <f ca="1">IF(ISBLANK(BudgetsQTable[[#This Row],[budg_seq_yr]]),"FY"&amp;fiscalyear,"FY"&amp;fiscalyear-1+BudgetsQTable[[#This Row],[budg_seq_yr]])</f>
        <v>FY19</v>
      </c>
      <c r="Y2348" s="79">
        <v>177577</v>
      </c>
      <c r="Z2348" s="78" t="s">
        <v>2818</v>
      </c>
      <c r="AA2348" s="78" t="s">
        <v>472</v>
      </c>
      <c r="AB2348" s="76" t="s">
        <v>2821</v>
      </c>
      <c r="AC2348" s="78" t="s">
        <v>4668</v>
      </c>
    </row>
    <row r="2349" spans="1:29" x14ac:dyDescent="0.35">
      <c r="A2349" s="10" t="s">
        <v>4672</v>
      </c>
      <c r="B2349" s="76" t="s">
        <v>2834</v>
      </c>
      <c r="C2349" s="76">
        <f>C2348+(BudgetsQTable[[#This Row],[lead]]&lt;&gt;K2348)</f>
        <v>284</v>
      </c>
      <c r="D2349" s="76">
        <f>D2348*(BudgetsQTable[[#This Row],[lead]]=K2348)+(BudgetsQTable[[#This Row],[prop_id]]&lt;&gt;A2348)</f>
        <v>2</v>
      </c>
      <c r="E2349" s="77">
        <v>43005.677777777775</v>
      </c>
      <c r="F2349" s="78" t="s">
        <v>2817</v>
      </c>
      <c r="G2349" s="78" t="s">
        <v>2818</v>
      </c>
      <c r="H2349" s="78" t="s">
        <v>472</v>
      </c>
      <c r="I2349" s="76" t="s">
        <v>863</v>
      </c>
      <c r="J2349" s="76" t="s">
        <v>753</v>
      </c>
      <c r="K2349" s="78" t="s">
        <v>2202</v>
      </c>
      <c r="L2349" s="7" t="str">
        <f>IF(BudgetsQTable[[#This Row],[pi_last_name]]=" ","",HYPERLINK("https://www.ejacket.nsf.gov/ej/showProposal.do?Continue=Y&amp;ID="&amp;BudgetsQTable[[#This Row],[prop_id]],BudgetsQTable[[#This Row],[prop_id]]))</f>
        <v/>
      </c>
      <c r="M2349" s="78" t="s">
        <v>753</v>
      </c>
      <c r="N2349" s="7" t="str">
        <f>IF(BudgetsQTable[[#This Row],[pi_last_name]]=" ","",HYPERLINK("mailto:"&amp;BudgetsQTable[[#This Row],[pi_email]]&amp;"&amp;subject=Your NSF Proposal:  "&amp;BudgetsQTable[[#This Row],[prop_id]],BudgetsQTable[[#This Row],[pi_email]]))</f>
        <v/>
      </c>
      <c r="O2349" s="78" t="s">
        <v>753</v>
      </c>
      <c r="P2349" s="78">
        <v>2</v>
      </c>
      <c r="Q2349" s="78">
        <v>1.5</v>
      </c>
      <c r="R2349" s="79">
        <v>0</v>
      </c>
      <c r="S2349" s="79">
        <v>3515</v>
      </c>
      <c r="T2349" s="79">
        <v>1750</v>
      </c>
      <c r="U2349" s="80">
        <v>131325</v>
      </c>
      <c r="V2349" s="78">
        <v>0</v>
      </c>
      <c r="W2349" s="78">
        <v>3</v>
      </c>
      <c r="X2349" s="11" t="str">
        <f ca="1">IF(ISBLANK(BudgetsQTable[[#This Row],[budg_seq_yr]]),"FY"&amp;fiscalyear,"FY"&amp;fiscalyear-1+BudgetsQTable[[#This Row],[budg_seq_yr]])</f>
        <v>FY20</v>
      </c>
      <c r="Y2349" s="79">
        <v>131325</v>
      </c>
      <c r="Z2349" s="78" t="s">
        <v>2818</v>
      </c>
      <c r="AA2349" s="78" t="s">
        <v>472</v>
      </c>
      <c r="AB2349" s="76" t="s">
        <v>2821</v>
      </c>
      <c r="AC2349" s="78" t="s">
        <v>4668</v>
      </c>
    </row>
    <row r="2350" spans="1:29" x14ac:dyDescent="0.35">
      <c r="A2350" s="10" t="s">
        <v>4672</v>
      </c>
      <c r="B2350" s="76" t="s">
        <v>2834</v>
      </c>
      <c r="C2350" s="76">
        <f>C2349+(BudgetsQTable[[#This Row],[lead]]&lt;&gt;K2349)</f>
        <v>284</v>
      </c>
      <c r="D2350" s="76">
        <f>D2349*(BudgetsQTable[[#This Row],[lead]]=K2349)+(BudgetsQTable[[#This Row],[prop_id]]&lt;&gt;A2349)</f>
        <v>2</v>
      </c>
      <c r="E2350" s="77">
        <v>43005.677777777775</v>
      </c>
      <c r="F2350" s="78" t="s">
        <v>2817</v>
      </c>
      <c r="G2350" s="78" t="s">
        <v>2818</v>
      </c>
      <c r="H2350" s="78" t="s">
        <v>472</v>
      </c>
      <c r="I2350" s="76" t="s">
        <v>863</v>
      </c>
      <c r="J2350" s="76" t="s">
        <v>753</v>
      </c>
      <c r="K2350" s="78" t="s">
        <v>2202</v>
      </c>
      <c r="L2350" s="7" t="str">
        <f>IF(BudgetsQTable[[#This Row],[pi_last_name]]=" ","",HYPERLINK("https://www.ejacket.nsf.gov/ej/showProposal.do?Continue=Y&amp;ID="&amp;BudgetsQTable[[#This Row],[prop_id]],BudgetsQTable[[#This Row],[prop_id]]))</f>
        <v/>
      </c>
      <c r="M2350" s="78" t="s">
        <v>753</v>
      </c>
      <c r="N2350" s="7" t="str">
        <f>IF(BudgetsQTable[[#This Row],[pi_last_name]]=" ","",HYPERLINK("mailto:"&amp;BudgetsQTable[[#This Row],[pi_email]]&amp;"&amp;subject=Your NSF Proposal:  "&amp;BudgetsQTable[[#This Row],[prop_id]],BudgetsQTable[[#This Row],[pi_email]]))</f>
        <v/>
      </c>
      <c r="O2350" s="78" t="s">
        <v>753</v>
      </c>
      <c r="P2350" s="78">
        <v>2</v>
      </c>
      <c r="Q2350" s="78">
        <v>1.5</v>
      </c>
      <c r="R2350" s="79">
        <v>0</v>
      </c>
      <c r="S2350" s="79">
        <v>3620</v>
      </c>
      <c r="T2350" s="79">
        <v>1750</v>
      </c>
      <c r="U2350" s="80">
        <v>130552</v>
      </c>
      <c r="V2350" s="78">
        <v>0</v>
      </c>
      <c r="W2350" s="78">
        <v>4</v>
      </c>
      <c r="X2350" s="11" t="str">
        <f ca="1">IF(ISBLANK(BudgetsQTable[[#This Row],[budg_seq_yr]]),"FY"&amp;fiscalyear,"FY"&amp;fiscalyear-1+BudgetsQTable[[#This Row],[budg_seq_yr]])</f>
        <v>FY21</v>
      </c>
      <c r="Y2350" s="79">
        <v>130552</v>
      </c>
      <c r="Z2350" s="78" t="s">
        <v>2818</v>
      </c>
      <c r="AA2350" s="78" t="s">
        <v>472</v>
      </c>
      <c r="AB2350" s="76" t="s">
        <v>2821</v>
      </c>
      <c r="AC2350" s="78" t="s">
        <v>4668</v>
      </c>
    </row>
    <row r="2351" spans="1:29" x14ac:dyDescent="0.35">
      <c r="A2351" s="10" t="s">
        <v>2209</v>
      </c>
      <c r="B2351" s="76" t="s">
        <v>2863</v>
      </c>
      <c r="C2351" s="76">
        <f>C2350+(BudgetsQTable[[#This Row],[lead]]&lt;&gt;K2350)</f>
        <v>285</v>
      </c>
      <c r="D2351" s="76">
        <f>D2350*(BudgetsQTable[[#This Row],[lead]]=K2350)+(BudgetsQTable[[#This Row],[prop_id]]&lt;&gt;A2350)</f>
        <v>1</v>
      </c>
      <c r="E2351" s="77">
        <v>43005.654861111114</v>
      </c>
      <c r="F2351" s="78" t="s">
        <v>2817</v>
      </c>
      <c r="G2351" s="78" t="s">
        <v>2818</v>
      </c>
      <c r="H2351" s="78" t="s">
        <v>472</v>
      </c>
      <c r="I2351" s="76" t="s">
        <v>892</v>
      </c>
      <c r="J2351" s="76" t="s">
        <v>4677</v>
      </c>
      <c r="K2351" s="78" t="s">
        <v>2209</v>
      </c>
      <c r="L2351" s="7" t="str">
        <f>IF(BudgetsQTable[[#This Row],[pi_last_name]]=" ","",HYPERLINK("https://www.ejacket.nsf.gov/ej/showProposal.do?Continue=Y&amp;ID="&amp;BudgetsQTable[[#This Row],[prop_id]],BudgetsQTable[[#This Row],[prop_id]]))</f>
        <v>1763887</v>
      </c>
      <c r="M2351" s="78" t="s">
        <v>2210</v>
      </c>
      <c r="N2351" s="7" t="str">
        <f>IF(BudgetsQTable[[#This Row],[pi_last_name]]=" ","",HYPERLINK("mailto:"&amp;BudgetsQTable[[#This Row],[pi_email]]&amp;"&amp;subject=Your NSF Proposal:  "&amp;BudgetsQTable[[#This Row],[prop_id]],BudgetsQTable[[#This Row],[pi_email]]))</f>
        <v>dwoodruf@andrew.cmu.edu</v>
      </c>
      <c r="O2351" s="78" t="s">
        <v>542</v>
      </c>
      <c r="P2351" s="78"/>
      <c r="Q2351" s="78"/>
      <c r="R2351" s="79"/>
      <c r="S2351" s="79"/>
      <c r="T2351" s="79"/>
      <c r="U2351" s="80"/>
      <c r="V2351" s="78">
        <v>0</v>
      </c>
      <c r="W2351" s="78"/>
      <c r="X2351" s="11" t="str">
        <f ca="1">IF(ISBLANK(BudgetsQTable[[#This Row],[budg_seq_yr]]),"FY"&amp;fiscalyear,"FY"&amp;fiscalyear-1+BudgetsQTable[[#This Row],[budg_seq_yr]])</f>
        <v>FY18</v>
      </c>
      <c r="Y2351" s="79">
        <v>1191636</v>
      </c>
      <c r="Z2351" s="78" t="s">
        <v>2818</v>
      </c>
      <c r="AA2351" s="78" t="s">
        <v>472</v>
      </c>
      <c r="AB2351" s="76" t="s">
        <v>2821</v>
      </c>
      <c r="AC2351" s="78" t="s">
        <v>4675</v>
      </c>
    </row>
    <row r="2352" spans="1:29" x14ac:dyDescent="0.35">
      <c r="A2352" s="10" t="s">
        <v>2209</v>
      </c>
      <c r="B2352" s="76" t="s">
        <v>2863</v>
      </c>
      <c r="C2352" s="76">
        <f>C2351+(BudgetsQTable[[#This Row],[lead]]&lt;&gt;K2351)</f>
        <v>285</v>
      </c>
      <c r="D2352" s="76">
        <f>D2351*(BudgetsQTable[[#This Row],[lead]]=K2351)+(BudgetsQTable[[#This Row],[prop_id]]&lt;&gt;A2351)</f>
        <v>1</v>
      </c>
      <c r="E2352" s="77">
        <v>43005.654861111114</v>
      </c>
      <c r="F2352" s="78" t="s">
        <v>2817</v>
      </c>
      <c r="G2352" s="78" t="s">
        <v>2818</v>
      </c>
      <c r="H2352" s="78" t="s">
        <v>472</v>
      </c>
      <c r="I2352" s="76" t="s">
        <v>892</v>
      </c>
      <c r="J2352" s="76" t="s">
        <v>753</v>
      </c>
      <c r="K2352" s="78" t="s">
        <v>2209</v>
      </c>
      <c r="L2352" s="7" t="str">
        <f>IF(BudgetsQTable[[#This Row],[pi_last_name]]=" ","",HYPERLINK("https://www.ejacket.nsf.gov/ej/showProposal.do?Continue=Y&amp;ID="&amp;BudgetsQTable[[#This Row],[prop_id]],BudgetsQTable[[#This Row],[prop_id]]))</f>
        <v/>
      </c>
      <c r="M2352" s="78" t="s">
        <v>753</v>
      </c>
      <c r="N2352" s="7" t="str">
        <f>IF(BudgetsQTable[[#This Row],[pi_last_name]]=" ","",HYPERLINK("mailto:"&amp;BudgetsQTable[[#This Row],[pi_email]]&amp;"&amp;subject=Your NSF Proposal:  "&amp;BudgetsQTable[[#This Row],[prop_id]],BudgetsQTable[[#This Row],[pi_email]]))</f>
        <v/>
      </c>
      <c r="O2352" s="78" t="s">
        <v>753</v>
      </c>
      <c r="P2352" s="78">
        <v>2</v>
      </c>
      <c r="Q2352" s="78">
        <v>2</v>
      </c>
      <c r="R2352" s="79">
        <v>0</v>
      </c>
      <c r="S2352" s="79">
        <v>3054</v>
      </c>
      <c r="T2352" s="79">
        <v>0</v>
      </c>
      <c r="U2352" s="80">
        <v>284837</v>
      </c>
      <c r="V2352" s="78">
        <v>0</v>
      </c>
      <c r="W2352" s="78">
        <v>1</v>
      </c>
      <c r="X2352" s="11" t="str">
        <f ca="1">IF(ISBLANK(BudgetsQTable[[#This Row],[budg_seq_yr]]),"FY"&amp;fiscalyear,"FY"&amp;fiscalyear-1+BudgetsQTable[[#This Row],[budg_seq_yr]])</f>
        <v>FY18</v>
      </c>
      <c r="Y2352" s="79">
        <v>284837</v>
      </c>
      <c r="Z2352" s="78" t="s">
        <v>2818</v>
      </c>
      <c r="AA2352" s="78" t="s">
        <v>472</v>
      </c>
      <c r="AB2352" s="76" t="s">
        <v>2821</v>
      </c>
      <c r="AC2352" s="78" t="s">
        <v>4675</v>
      </c>
    </row>
    <row r="2353" spans="1:29" x14ac:dyDescent="0.35">
      <c r="A2353" s="10" t="s">
        <v>2209</v>
      </c>
      <c r="B2353" s="76" t="s">
        <v>2863</v>
      </c>
      <c r="C2353" s="76">
        <f>C2352+(BudgetsQTable[[#This Row],[lead]]&lt;&gt;K2352)</f>
        <v>285</v>
      </c>
      <c r="D2353" s="76">
        <f>D2352*(BudgetsQTable[[#This Row],[lead]]=K2352)+(BudgetsQTable[[#This Row],[prop_id]]&lt;&gt;A2352)</f>
        <v>1</v>
      </c>
      <c r="E2353" s="77">
        <v>43005.654861111114</v>
      </c>
      <c r="F2353" s="78" t="s">
        <v>2817</v>
      </c>
      <c r="G2353" s="78" t="s">
        <v>2818</v>
      </c>
      <c r="H2353" s="78" t="s">
        <v>472</v>
      </c>
      <c r="I2353" s="76" t="s">
        <v>892</v>
      </c>
      <c r="J2353" s="76" t="s">
        <v>753</v>
      </c>
      <c r="K2353" s="78" t="s">
        <v>2209</v>
      </c>
      <c r="L2353" s="7" t="str">
        <f>IF(BudgetsQTable[[#This Row],[pi_last_name]]=" ","",HYPERLINK("https://www.ejacket.nsf.gov/ej/showProposal.do?Continue=Y&amp;ID="&amp;BudgetsQTable[[#This Row],[prop_id]],BudgetsQTable[[#This Row],[prop_id]]))</f>
        <v/>
      </c>
      <c r="M2353" s="78" t="s">
        <v>753</v>
      </c>
      <c r="N2353" s="7" t="str">
        <f>IF(BudgetsQTable[[#This Row],[pi_last_name]]=" ","",HYPERLINK("mailto:"&amp;BudgetsQTable[[#This Row],[pi_email]]&amp;"&amp;subject=Your NSF Proposal:  "&amp;BudgetsQTable[[#This Row],[prop_id]],BudgetsQTable[[#This Row],[pi_email]]))</f>
        <v/>
      </c>
      <c r="O2353" s="78" t="s">
        <v>753</v>
      </c>
      <c r="P2353" s="78">
        <v>2</v>
      </c>
      <c r="Q2353" s="78">
        <v>2</v>
      </c>
      <c r="R2353" s="79">
        <v>0</v>
      </c>
      <c r="S2353" s="79">
        <v>3146</v>
      </c>
      <c r="T2353" s="79">
        <v>0</v>
      </c>
      <c r="U2353" s="80">
        <v>293377</v>
      </c>
      <c r="V2353" s="78">
        <v>0</v>
      </c>
      <c r="W2353" s="78">
        <v>2</v>
      </c>
      <c r="X2353" s="11" t="str">
        <f ca="1">IF(ISBLANK(BudgetsQTable[[#This Row],[budg_seq_yr]]),"FY"&amp;fiscalyear,"FY"&amp;fiscalyear-1+BudgetsQTable[[#This Row],[budg_seq_yr]])</f>
        <v>FY19</v>
      </c>
      <c r="Y2353" s="79">
        <v>293377</v>
      </c>
      <c r="Z2353" s="78" t="s">
        <v>2818</v>
      </c>
      <c r="AA2353" s="78" t="s">
        <v>472</v>
      </c>
      <c r="AB2353" s="76" t="s">
        <v>2821</v>
      </c>
      <c r="AC2353" s="78" t="s">
        <v>4675</v>
      </c>
    </row>
    <row r="2354" spans="1:29" x14ac:dyDescent="0.35">
      <c r="A2354" s="10" t="s">
        <v>2209</v>
      </c>
      <c r="B2354" s="76" t="s">
        <v>2863</v>
      </c>
      <c r="C2354" s="76">
        <f>C2353+(BudgetsQTable[[#This Row],[lead]]&lt;&gt;K2353)</f>
        <v>285</v>
      </c>
      <c r="D2354" s="76">
        <f>D2353*(BudgetsQTable[[#This Row],[lead]]=K2353)+(BudgetsQTable[[#This Row],[prop_id]]&lt;&gt;A2353)</f>
        <v>1</v>
      </c>
      <c r="E2354" s="77">
        <v>43005.654861111114</v>
      </c>
      <c r="F2354" s="78" t="s">
        <v>2817</v>
      </c>
      <c r="G2354" s="78" t="s">
        <v>2818</v>
      </c>
      <c r="H2354" s="78" t="s">
        <v>472</v>
      </c>
      <c r="I2354" s="76" t="s">
        <v>892</v>
      </c>
      <c r="J2354" s="76" t="s">
        <v>753</v>
      </c>
      <c r="K2354" s="78" t="s">
        <v>2209</v>
      </c>
      <c r="L2354" s="7" t="str">
        <f>IF(BudgetsQTable[[#This Row],[pi_last_name]]=" ","",HYPERLINK("https://www.ejacket.nsf.gov/ej/showProposal.do?Continue=Y&amp;ID="&amp;BudgetsQTable[[#This Row],[prop_id]],BudgetsQTable[[#This Row],[prop_id]]))</f>
        <v/>
      </c>
      <c r="M2354" s="78" t="s">
        <v>753</v>
      </c>
      <c r="N2354" s="7" t="str">
        <f>IF(BudgetsQTable[[#This Row],[pi_last_name]]=" ","",HYPERLINK("mailto:"&amp;BudgetsQTable[[#This Row],[pi_email]]&amp;"&amp;subject=Your NSF Proposal:  "&amp;BudgetsQTable[[#This Row],[prop_id]],BudgetsQTable[[#This Row],[pi_email]]))</f>
        <v/>
      </c>
      <c r="O2354" s="78" t="s">
        <v>753</v>
      </c>
      <c r="P2354" s="78">
        <v>2</v>
      </c>
      <c r="Q2354" s="78">
        <v>2</v>
      </c>
      <c r="R2354" s="79">
        <v>0</v>
      </c>
      <c r="S2354" s="79">
        <v>3240</v>
      </c>
      <c r="T2354" s="79">
        <v>0</v>
      </c>
      <c r="U2354" s="80">
        <v>302183</v>
      </c>
      <c r="V2354" s="78">
        <v>0</v>
      </c>
      <c r="W2354" s="78">
        <v>3</v>
      </c>
      <c r="X2354" s="11" t="str">
        <f ca="1">IF(ISBLANK(BudgetsQTable[[#This Row],[budg_seq_yr]]),"FY"&amp;fiscalyear,"FY"&amp;fiscalyear-1+BudgetsQTable[[#This Row],[budg_seq_yr]])</f>
        <v>FY20</v>
      </c>
      <c r="Y2354" s="79">
        <v>302183</v>
      </c>
      <c r="Z2354" s="78" t="s">
        <v>2818</v>
      </c>
      <c r="AA2354" s="78" t="s">
        <v>472</v>
      </c>
      <c r="AB2354" s="76" t="s">
        <v>2821</v>
      </c>
      <c r="AC2354" s="78" t="s">
        <v>4675</v>
      </c>
    </row>
    <row r="2355" spans="1:29" x14ac:dyDescent="0.35">
      <c r="A2355" s="10" t="s">
        <v>2209</v>
      </c>
      <c r="B2355" s="76" t="s">
        <v>2863</v>
      </c>
      <c r="C2355" s="76">
        <f>C2354+(BudgetsQTable[[#This Row],[lead]]&lt;&gt;K2354)</f>
        <v>285</v>
      </c>
      <c r="D2355" s="76">
        <f>D2354*(BudgetsQTable[[#This Row],[lead]]=K2354)+(BudgetsQTable[[#This Row],[prop_id]]&lt;&gt;A2354)</f>
        <v>1</v>
      </c>
      <c r="E2355" s="77">
        <v>43005.654861111114</v>
      </c>
      <c r="F2355" s="78" t="s">
        <v>2817</v>
      </c>
      <c r="G2355" s="78" t="s">
        <v>2818</v>
      </c>
      <c r="H2355" s="78" t="s">
        <v>472</v>
      </c>
      <c r="I2355" s="76" t="s">
        <v>892</v>
      </c>
      <c r="J2355" s="76" t="s">
        <v>753</v>
      </c>
      <c r="K2355" s="78" t="s">
        <v>2209</v>
      </c>
      <c r="L2355" s="7" t="str">
        <f>IF(BudgetsQTable[[#This Row],[pi_last_name]]=" ","",HYPERLINK("https://www.ejacket.nsf.gov/ej/showProposal.do?Continue=Y&amp;ID="&amp;BudgetsQTable[[#This Row],[prop_id]],BudgetsQTable[[#This Row],[prop_id]]))</f>
        <v/>
      </c>
      <c r="M2355" s="78" t="s">
        <v>753</v>
      </c>
      <c r="N2355" s="7" t="str">
        <f>IF(BudgetsQTable[[#This Row],[pi_last_name]]=" ","",HYPERLINK("mailto:"&amp;BudgetsQTable[[#This Row],[pi_email]]&amp;"&amp;subject=Your NSF Proposal:  "&amp;BudgetsQTable[[#This Row],[prop_id]],BudgetsQTable[[#This Row],[pi_email]]))</f>
        <v/>
      </c>
      <c r="O2355" s="78" t="s">
        <v>753</v>
      </c>
      <c r="P2355" s="78">
        <v>2</v>
      </c>
      <c r="Q2355" s="78">
        <v>2</v>
      </c>
      <c r="R2355" s="79">
        <v>0</v>
      </c>
      <c r="S2355" s="79">
        <v>3337</v>
      </c>
      <c r="T2355" s="79">
        <v>0</v>
      </c>
      <c r="U2355" s="80">
        <v>311239</v>
      </c>
      <c r="V2355" s="78">
        <v>0</v>
      </c>
      <c r="W2355" s="78">
        <v>4</v>
      </c>
      <c r="X2355" s="11" t="str">
        <f ca="1">IF(ISBLANK(BudgetsQTable[[#This Row],[budg_seq_yr]]),"FY"&amp;fiscalyear,"FY"&amp;fiscalyear-1+BudgetsQTable[[#This Row],[budg_seq_yr]])</f>
        <v>FY21</v>
      </c>
      <c r="Y2355" s="79">
        <v>311239</v>
      </c>
      <c r="Z2355" s="78" t="s">
        <v>2818</v>
      </c>
      <c r="AA2355" s="78" t="s">
        <v>472</v>
      </c>
      <c r="AB2355" s="76" t="s">
        <v>2821</v>
      </c>
      <c r="AC2355" s="78" t="s">
        <v>4675</v>
      </c>
    </row>
    <row r="2356" spans="1:29" x14ac:dyDescent="0.35">
      <c r="A2356" s="10" t="s">
        <v>2217</v>
      </c>
      <c r="B2356" s="76" t="s">
        <v>2863</v>
      </c>
      <c r="C2356" s="76">
        <f>C2355+(BudgetsQTable[[#This Row],[lead]]&lt;&gt;K2355)</f>
        <v>286</v>
      </c>
      <c r="D2356" s="76">
        <f>D2355*(BudgetsQTable[[#This Row],[lead]]=K2355)+(BudgetsQTable[[#This Row],[prop_id]]&lt;&gt;A2355)</f>
        <v>1</v>
      </c>
      <c r="E2356" s="77">
        <v>43005.65625</v>
      </c>
      <c r="F2356" s="78" t="s">
        <v>2868</v>
      </c>
      <c r="G2356" s="78" t="s">
        <v>2869</v>
      </c>
      <c r="H2356" s="78" t="s">
        <v>466</v>
      </c>
      <c r="I2356" s="76" t="s">
        <v>1882</v>
      </c>
      <c r="J2356" s="76" t="s">
        <v>4679</v>
      </c>
      <c r="K2356" s="78" t="s">
        <v>2217</v>
      </c>
      <c r="L2356" s="7" t="str">
        <f>IF(BudgetsQTable[[#This Row],[pi_last_name]]=" ","",HYPERLINK("https://www.ejacket.nsf.gov/ej/showProposal.do?Continue=Y&amp;ID="&amp;BudgetsQTable[[#This Row],[prop_id]],BudgetsQTable[[#This Row],[prop_id]]))</f>
        <v>1763891</v>
      </c>
      <c r="M2356" s="78" t="s">
        <v>2218</v>
      </c>
      <c r="N2356" s="7" t="str">
        <f>IF(BudgetsQTable[[#This Row],[pi_last_name]]=" ","",HYPERLINK("mailto:"&amp;BudgetsQTable[[#This Row],[pi_email]]&amp;"&amp;subject=Your NSF Proposal:  "&amp;BudgetsQTable[[#This Row],[prop_id]],BudgetsQTable[[#This Row],[pi_email]]))</f>
        <v>lsong@cc.gatech.edu</v>
      </c>
      <c r="O2356" s="78" t="s">
        <v>3284</v>
      </c>
      <c r="P2356" s="78"/>
      <c r="Q2356" s="78"/>
      <c r="R2356" s="79"/>
      <c r="S2356" s="79"/>
      <c r="T2356" s="79"/>
      <c r="U2356" s="80"/>
      <c r="V2356" s="78">
        <v>0</v>
      </c>
      <c r="W2356" s="78"/>
      <c r="X2356" s="11" t="str">
        <f ca="1">IF(ISBLANK(BudgetsQTable[[#This Row],[budg_seq_yr]]),"FY"&amp;fiscalyear,"FY"&amp;fiscalyear-1+BudgetsQTable[[#This Row],[budg_seq_yr]])</f>
        <v>FY18</v>
      </c>
      <c r="Y2356" s="79">
        <v>1191987</v>
      </c>
      <c r="Z2356" s="78" t="s">
        <v>2869</v>
      </c>
      <c r="AA2356" s="78" t="s">
        <v>466</v>
      </c>
      <c r="AB2356" s="76" t="s">
        <v>2821</v>
      </c>
      <c r="AC2356" s="78" t="s">
        <v>2884</v>
      </c>
    </row>
    <row r="2357" spans="1:29" x14ac:dyDescent="0.35">
      <c r="A2357" s="10" t="s">
        <v>2217</v>
      </c>
      <c r="B2357" s="76" t="s">
        <v>2863</v>
      </c>
      <c r="C2357" s="76">
        <f>C2356+(BudgetsQTable[[#This Row],[lead]]&lt;&gt;K2356)</f>
        <v>286</v>
      </c>
      <c r="D2357" s="76">
        <f>D2356*(BudgetsQTable[[#This Row],[lead]]=K2356)+(BudgetsQTable[[#This Row],[prop_id]]&lt;&gt;A2356)</f>
        <v>1</v>
      </c>
      <c r="E2357" s="77">
        <v>43005.65625</v>
      </c>
      <c r="F2357" s="78" t="s">
        <v>2868</v>
      </c>
      <c r="G2357" s="78" t="s">
        <v>2869</v>
      </c>
      <c r="H2357" s="78" t="s">
        <v>466</v>
      </c>
      <c r="I2357" s="76" t="s">
        <v>1882</v>
      </c>
      <c r="J2357" s="76" t="s">
        <v>753</v>
      </c>
      <c r="K2357" s="78" t="s">
        <v>2217</v>
      </c>
      <c r="L2357" s="7" t="str">
        <f>IF(BudgetsQTable[[#This Row],[pi_last_name]]=" ","",HYPERLINK("https://www.ejacket.nsf.gov/ej/showProposal.do?Continue=Y&amp;ID="&amp;BudgetsQTable[[#This Row],[prop_id]],BudgetsQTable[[#This Row],[prop_id]]))</f>
        <v/>
      </c>
      <c r="M2357" s="78" t="s">
        <v>753</v>
      </c>
      <c r="N2357" s="7" t="str">
        <f>IF(BudgetsQTable[[#This Row],[pi_last_name]]=" ","",HYPERLINK("mailto:"&amp;BudgetsQTable[[#This Row],[pi_email]]&amp;"&amp;subject=Your NSF Proposal:  "&amp;BudgetsQTable[[#This Row],[prop_id]],BudgetsQTable[[#This Row],[pi_email]]))</f>
        <v/>
      </c>
      <c r="O2357" s="78" t="s">
        <v>753</v>
      </c>
      <c r="P2357" s="78">
        <v>2</v>
      </c>
      <c r="Q2357" s="78">
        <v>1.4</v>
      </c>
      <c r="R2357" s="79">
        <v>0</v>
      </c>
      <c r="S2357" s="79">
        <v>9000</v>
      </c>
      <c r="T2357" s="79">
        <v>0</v>
      </c>
      <c r="U2357" s="80">
        <v>283045</v>
      </c>
      <c r="V2357" s="78">
        <v>0</v>
      </c>
      <c r="W2357" s="78">
        <v>1</v>
      </c>
      <c r="X2357" s="11" t="str">
        <f ca="1">IF(ISBLANK(BudgetsQTable[[#This Row],[budg_seq_yr]]),"FY"&amp;fiscalyear,"FY"&amp;fiscalyear-1+BudgetsQTable[[#This Row],[budg_seq_yr]])</f>
        <v>FY18</v>
      </c>
      <c r="Y2357" s="79">
        <v>283045</v>
      </c>
      <c r="Z2357" s="78" t="s">
        <v>2869</v>
      </c>
      <c r="AA2357" s="78" t="s">
        <v>466</v>
      </c>
      <c r="AB2357" s="76" t="s">
        <v>2821</v>
      </c>
      <c r="AC2357" s="78" t="s">
        <v>2884</v>
      </c>
    </row>
    <row r="2358" spans="1:29" x14ac:dyDescent="0.35">
      <c r="A2358" s="10" t="s">
        <v>2217</v>
      </c>
      <c r="B2358" s="76" t="s">
        <v>2863</v>
      </c>
      <c r="C2358" s="76">
        <f>C2357+(BudgetsQTable[[#This Row],[lead]]&lt;&gt;K2357)</f>
        <v>286</v>
      </c>
      <c r="D2358" s="76">
        <f>D2357*(BudgetsQTable[[#This Row],[lead]]=K2357)+(BudgetsQTable[[#This Row],[prop_id]]&lt;&gt;A2357)</f>
        <v>1</v>
      </c>
      <c r="E2358" s="77">
        <v>43005.65625</v>
      </c>
      <c r="F2358" s="78" t="s">
        <v>2868</v>
      </c>
      <c r="G2358" s="78" t="s">
        <v>2869</v>
      </c>
      <c r="H2358" s="78" t="s">
        <v>466</v>
      </c>
      <c r="I2358" s="76" t="s">
        <v>1882</v>
      </c>
      <c r="J2358" s="76" t="s">
        <v>753</v>
      </c>
      <c r="K2358" s="78" t="s">
        <v>2217</v>
      </c>
      <c r="L2358" s="7" t="str">
        <f>IF(BudgetsQTable[[#This Row],[pi_last_name]]=" ","",HYPERLINK("https://www.ejacket.nsf.gov/ej/showProposal.do?Continue=Y&amp;ID="&amp;BudgetsQTable[[#This Row],[prop_id]],BudgetsQTable[[#This Row],[prop_id]]))</f>
        <v/>
      </c>
      <c r="M2358" s="78" t="s">
        <v>753</v>
      </c>
      <c r="N2358" s="7" t="str">
        <f>IF(BudgetsQTable[[#This Row],[pi_last_name]]=" ","",HYPERLINK("mailto:"&amp;BudgetsQTable[[#This Row],[pi_email]]&amp;"&amp;subject=Your NSF Proposal:  "&amp;BudgetsQTable[[#This Row],[prop_id]],BudgetsQTable[[#This Row],[pi_email]]))</f>
        <v/>
      </c>
      <c r="O2358" s="78" t="s">
        <v>753</v>
      </c>
      <c r="P2358" s="78">
        <v>2</v>
      </c>
      <c r="Q2358" s="78">
        <v>1.4</v>
      </c>
      <c r="R2358" s="79">
        <v>0</v>
      </c>
      <c r="S2358" s="79">
        <v>9000</v>
      </c>
      <c r="T2358" s="79">
        <v>0</v>
      </c>
      <c r="U2358" s="80">
        <v>293080</v>
      </c>
      <c r="V2358" s="78">
        <v>0</v>
      </c>
      <c r="W2358" s="78">
        <v>2</v>
      </c>
      <c r="X2358" s="11" t="str">
        <f ca="1">IF(ISBLANK(BudgetsQTable[[#This Row],[budg_seq_yr]]),"FY"&amp;fiscalyear,"FY"&amp;fiscalyear-1+BudgetsQTable[[#This Row],[budg_seq_yr]])</f>
        <v>FY19</v>
      </c>
      <c r="Y2358" s="79">
        <v>293080</v>
      </c>
      <c r="Z2358" s="78" t="s">
        <v>2869</v>
      </c>
      <c r="AA2358" s="78" t="s">
        <v>466</v>
      </c>
      <c r="AB2358" s="76" t="s">
        <v>2821</v>
      </c>
      <c r="AC2358" s="78" t="s">
        <v>2884</v>
      </c>
    </row>
    <row r="2359" spans="1:29" x14ac:dyDescent="0.35">
      <c r="A2359" s="10" t="s">
        <v>2217</v>
      </c>
      <c r="B2359" s="76" t="s">
        <v>2863</v>
      </c>
      <c r="C2359" s="76">
        <f>C2358+(BudgetsQTable[[#This Row],[lead]]&lt;&gt;K2358)</f>
        <v>286</v>
      </c>
      <c r="D2359" s="76">
        <f>D2358*(BudgetsQTable[[#This Row],[lead]]=K2358)+(BudgetsQTable[[#This Row],[prop_id]]&lt;&gt;A2358)</f>
        <v>1</v>
      </c>
      <c r="E2359" s="77">
        <v>43005.65625</v>
      </c>
      <c r="F2359" s="78" t="s">
        <v>2868</v>
      </c>
      <c r="G2359" s="78" t="s">
        <v>2869</v>
      </c>
      <c r="H2359" s="78" t="s">
        <v>466</v>
      </c>
      <c r="I2359" s="76" t="s">
        <v>1882</v>
      </c>
      <c r="J2359" s="76" t="s">
        <v>753</v>
      </c>
      <c r="K2359" s="78" t="s">
        <v>2217</v>
      </c>
      <c r="L2359" s="7" t="str">
        <f>IF(BudgetsQTable[[#This Row],[pi_last_name]]=" ","",HYPERLINK("https://www.ejacket.nsf.gov/ej/showProposal.do?Continue=Y&amp;ID="&amp;BudgetsQTable[[#This Row],[prop_id]],BudgetsQTable[[#This Row],[prop_id]]))</f>
        <v/>
      </c>
      <c r="M2359" s="78" t="s">
        <v>753</v>
      </c>
      <c r="N2359" s="7" t="str">
        <f>IF(BudgetsQTable[[#This Row],[pi_last_name]]=" ","",HYPERLINK("mailto:"&amp;BudgetsQTable[[#This Row],[pi_email]]&amp;"&amp;subject=Your NSF Proposal:  "&amp;BudgetsQTable[[#This Row],[prop_id]],BudgetsQTable[[#This Row],[pi_email]]))</f>
        <v/>
      </c>
      <c r="O2359" s="78" t="s">
        <v>753</v>
      </c>
      <c r="P2359" s="78">
        <v>2</v>
      </c>
      <c r="Q2359" s="78">
        <v>1.4</v>
      </c>
      <c r="R2359" s="79">
        <v>0</v>
      </c>
      <c r="S2359" s="79">
        <v>9000</v>
      </c>
      <c r="T2359" s="79">
        <v>0</v>
      </c>
      <c r="U2359" s="80">
        <v>303405</v>
      </c>
      <c r="V2359" s="78">
        <v>0</v>
      </c>
      <c r="W2359" s="78">
        <v>3</v>
      </c>
      <c r="X2359" s="11" t="str">
        <f ca="1">IF(ISBLANK(BudgetsQTable[[#This Row],[budg_seq_yr]]),"FY"&amp;fiscalyear,"FY"&amp;fiscalyear-1+BudgetsQTable[[#This Row],[budg_seq_yr]])</f>
        <v>FY20</v>
      </c>
      <c r="Y2359" s="79">
        <v>303405</v>
      </c>
      <c r="Z2359" s="78" t="s">
        <v>2869</v>
      </c>
      <c r="AA2359" s="78" t="s">
        <v>466</v>
      </c>
      <c r="AB2359" s="76" t="s">
        <v>2821</v>
      </c>
      <c r="AC2359" s="78" t="s">
        <v>2884</v>
      </c>
    </row>
    <row r="2360" spans="1:29" x14ac:dyDescent="0.35">
      <c r="A2360" s="10" t="s">
        <v>2217</v>
      </c>
      <c r="B2360" s="76" t="s">
        <v>2863</v>
      </c>
      <c r="C2360" s="76">
        <f>C2359+(BudgetsQTable[[#This Row],[lead]]&lt;&gt;K2359)</f>
        <v>286</v>
      </c>
      <c r="D2360" s="76">
        <f>D2359*(BudgetsQTable[[#This Row],[lead]]=K2359)+(BudgetsQTable[[#This Row],[prop_id]]&lt;&gt;A2359)</f>
        <v>1</v>
      </c>
      <c r="E2360" s="77">
        <v>43005.65625</v>
      </c>
      <c r="F2360" s="78" t="s">
        <v>2868</v>
      </c>
      <c r="G2360" s="78" t="s">
        <v>2869</v>
      </c>
      <c r="H2360" s="78" t="s">
        <v>466</v>
      </c>
      <c r="I2360" s="76" t="s">
        <v>1882</v>
      </c>
      <c r="J2360" s="76" t="s">
        <v>753</v>
      </c>
      <c r="K2360" s="78" t="s">
        <v>2217</v>
      </c>
      <c r="L2360" s="7" t="str">
        <f>IF(BudgetsQTable[[#This Row],[pi_last_name]]=" ","",HYPERLINK("https://www.ejacket.nsf.gov/ej/showProposal.do?Continue=Y&amp;ID="&amp;BudgetsQTable[[#This Row],[prop_id]],BudgetsQTable[[#This Row],[prop_id]]))</f>
        <v/>
      </c>
      <c r="M2360" s="78" t="s">
        <v>753</v>
      </c>
      <c r="N2360" s="7" t="str">
        <f>IF(BudgetsQTable[[#This Row],[pi_last_name]]=" ","",HYPERLINK("mailto:"&amp;BudgetsQTable[[#This Row],[pi_email]]&amp;"&amp;subject=Your NSF Proposal:  "&amp;BudgetsQTable[[#This Row],[prop_id]],BudgetsQTable[[#This Row],[pi_email]]))</f>
        <v/>
      </c>
      <c r="O2360" s="78" t="s">
        <v>753</v>
      </c>
      <c r="P2360" s="78">
        <v>2</v>
      </c>
      <c r="Q2360" s="78">
        <v>1.4</v>
      </c>
      <c r="R2360" s="79">
        <v>0</v>
      </c>
      <c r="S2360" s="79">
        <v>9000</v>
      </c>
      <c r="T2360" s="79">
        <v>0</v>
      </c>
      <c r="U2360" s="80">
        <v>312457</v>
      </c>
      <c r="V2360" s="78">
        <v>0</v>
      </c>
      <c r="W2360" s="78">
        <v>4</v>
      </c>
      <c r="X2360" s="11" t="str">
        <f ca="1">IF(ISBLANK(BudgetsQTable[[#This Row],[budg_seq_yr]]),"FY"&amp;fiscalyear,"FY"&amp;fiscalyear-1+BudgetsQTable[[#This Row],[budg_seq_yr]])</f>
        <v>FY21</v>
      </c>
      <c r="Y2360" s="79">
        <v>312457</v>
      </c>
      <c r="Z2360" s="78" t="s">
        <v>2869</v>
      </c>
      <c r="AA2360" s="78" t="s">
        <v>466</v>
      </c>
      <c r="AB2360" s="76" t="s">
        <v>2821</v>
      </c>
      <c r="AC2360" s="78" t="s">
        <v>2884</v>
      </c>
    </row>
    <row r="2361" spans="1:29" x14ac:dyDescent="0.35">
      <c r="A2361" s="10" t="s">
        <v>2220</v>
      </c>
      <c r="B2361" s="76" t="s">
        <v>2863</v>
      </c>
      <c r="C2361" s="76">
        <f>C2360+(BudgetsQTable[[#This Row],[lead]]&lt;&gt;K2360)</f>
        <v>287</v>
      </c>
      <c r="D2361" s="76">
        <f>D2360*(BudgetsQTable[[#This Row],[lead]]=K2360)+(BudgetsQTable[[#This Row],[prop_id]]&lt;&gt;A2360)</f>
        <v>1</v>
      </c>
      <c r="E2361" s="77">
        <v>43005.656944444447</v>
      </c>
      <c r="F2361" s="78" t="s">
        <v>2817</v>
      </c>
      <c r="G2361" s="78" t="s">
        <v>2818</v>
      </c>
      <c r="H2361" s="78" t="s">
        <v>476</v>
      </c>
      <c r="I2361" s="76" t="s">
        <v>912</v>
      </c>
      <c r="J2361" s="76" t="s">
        <v>4683</v>
      </c>
      <c r="K2361" s="78" t="s">
        <v>2220</v>
      </c>
      <c r="L2361" s="7" t="str">
        <f>IF(BudgetsQTable[[#This Row],[pi_last_name]]=" ","",HYPERLINK("https://www.ejacket.nsf.gov/ej/showProposal.do?Continue=Y&amp;ID="&amp;BudgetsQTable[[#This Row],[prop_id]],BudgetsQTable[[#This Row],[prop_id]]))</f>
        <v>1763893</v>
      </c>
      <c r="M2361" s="78" t="s">
        <v>2221</v>
      </c>
      <c r="N2361" s="7" t="str">
        <f>IF(BudgetsQTable[[#This Row],[pi_last_name]]=" ","",HYPERLINK("mailto:"&amp;BudgetsQTable[[#This Row],[pi_email]]&amp;"&amp;subject=Your NSF Proposal:  "&amp;BudgetsQTable[[#This Row],[prop_id]],BudgetsQTable[[#This Row],[pi_email]]))</f>
        <v>tehranipoor@ece.ufl.edu</v>
      </c>
      <c r="O2361" s="78" t="s">
        <v>4203</v>
      </c>
      <c r="P2361" s="78"/>
      <c r="Q2361" s="78"/>
      <c r="R2361" s="79"/>
      <c r="S2361" s="79"/>
      <c r="T2361" s="79"/>
      <c r="U2361" s="80"/>
      <c r="V2361" s="78">
        <v>0</v>
      </c>
      <c r="W2361" s="78"/>
      <c r="X2361" s="11" t="str">
        <f ca="1">IF(ISBLANK(BudgetsQTable[[#This Row],[budg_seq_yr]]),"FY"&amp;fiscalyear,"FY"&amp;fiscalyear-1+BudgetsQTable[[#This Row],[budg_seq_yr]])</f>
        <v>FY18</v>
      </c>
      <c r="Y2361" s="79">
        <v>1200000</v>
      </c>
      <c r="Z2361" s="78" t="s">
        <v>2818</v>
      </c>
      <c r="AA2361" s="78" t="s">
        <v>476</v>
      </c>
      <c r="AB2361" s="76" t="s">
        <v>2821</v>
      </c>
      <c r="AC2361" s="78" t="s">
        <v>3009</v>
      </c>
    </row>
    <row r="2362" spans="1:29" x14ac:dyDescent="0.35">
      <c r="A2362" s="10" t="s">
        <v>2220</v>
      </c>
      <c r="B2362" s="76" t="s">
        <v>2863</v>
      </c>
      <c r="C2362" s="76">
        <f>C2361+(BudgetsQTable[[#This Row],[lead]]&lt;&gt;K2361)</f>
        <v>287</v>
      </c>
      <c r="D2362" s="76">
        <f>D2361*(BudgetsQTable[[#This Row],[lead]]=K2361)+(BudgetsQTable[[#This Row],[prop_id]]&lt;&gt;A2361)</f>
        <v>1</v>
      </c>
      <c r="E2362" s="77">
        <v>43005.656944444447</v>
      </c>
      <c r="F2362" s="78" t="s">
        <v>2817</v>
      </c>
      <c r="G2362" s="78" t="s">
        <v>2818</v>
      </c>
      <c r="H2362" s="78" t="s">
        <v>476</v>
      </c>
      <c r="I2362" s="76" t="s">
        <v>912</v>
      </c>
      <c r="J2362" s="76" t="s">
        <v>753</v>
      </c>
      <c r="K2362" s="78" t="s">
        <v>2220</v>
      </c>
      <c r="L2362" s="7" t="str">
        <f>IF(BudgetsQTable[[#This Row],[pi_last_name]]=" ","",HYPERLINK("https://www.ejacket.nsf.gov/ej/showProposal.do?Continue=Y&amp;ID="&amp;BudgetsQTable[[#This Row],[prop_id]],BudgetsQTable[[#This Row],[prop_id]]))</f>
        <v/>
      </c>
      <c r="M2362" s="78" t="s">
        <v>753</v>
      </c>
      <c r="N2362" s="7" t="str">
        <f>IF(BudgetsQTable[[#This Row],[pi_last_name]]=" ","",HYPERLINK("mailto:"&amp;BudgetsQTable[[#This Row],[pi_email]]&amp;"&amp;subject=Your NSF Proposal:  "&amp;BudgetsQTable[[#This Row],[prop_id]],BudgetsQTable[[#This Row],[pi_email]]))</f>
        <v/>
      </c>
      <c r="O2362" s="78" t="s">
        <v>753</v>
      </c>
      <c r="P2362" s="78">
        <v>4</v>
      </c>
      <c r="Q2362" s="78">
        <v>0</v>
      </c>
      <c r="R2362" s="79">
        <v>0</v>
      </c>
      <c r="S2362" s="79">
        <v>0</v>
      </c>
      <c r="T2362" s="79">
        <v>0</v>
      </c>
      <c r="U2362" s="80">
        <v>388377</v>
      </c>
      <c r="V2362" s="78">
        <v>0</v>
      </c>
      <c r="W2362" s="78">
        <v>1</v>
      </c>
      <c r="X2362" s="11" t="str">
        <f ca="1">IF(ISBLANK(BudgetsQTable[[#This Row],[budg_seq_yr]]),"FY"&amp;fiscalyear,"FY"&amp;fiscalyear-1+BudgetsQTable[[#This Row],[budg_seq_yr]])</f>
        <v>FY18</v>
      </c>
      <c r="Y2362" s="79">
        <v>388377</v>
      </c>
      <c r="Z2362" s="78" t="s">
        <v>2818</v>
      </c>
      <c r="AA2362" s="78" t="s">
        <v>476</v>
      </c>
      <c r="AB2362" s="76" t="s">
        <v>2821</v>
      </c>
      <c r="AC2362" s="78" t="s">
        <v>3009</v>
      </c>
    </row>
    <row r="2363" spans="1:29" x14ac:dyDescent="0.35">
      <c r="A2363" s="10" t="s">
        <v>2220</v>
      </c>
      <c r="B2363" s="76" t="s">
        <v>2863</v>
      </c>
      <c r="C2363" s="76">
        <f>C2362+(BudgetsQTable[[#This Row],[lead]]&lt;&gt;K2362)</f>
        <v>287</v>
      </c>
      <c r="D2363" s="76">
        <f>D2362*(BudgetsQTable[[#This Row],[lead]]=K2362)+(BudgetsQTable[[#This Row],[prop_id]]&lt;&gt;A2362)</f>
        <v>1</v>
      </c>
      <c r="E2363" s="77">
        <v>43005.656944444447</v>
      </c>
      <c r="F2363" s="78" t="s">
        <v>2817</v>
      </c>
      <c r="G2363" s="78" t="s">
        <v>2818</v>
      </c>
      <c r="H2363" s="78" t="s">
        <v>476</v>
      </c>
      <c r="I2363" s="76" t="s">
        <v>912</v>
      </c>
      <c r="J2363" s="76" t="s">
        <v>753</v>
      </c>
      <c r="K2363" s="78" t="s">
        <v>2220</v>
      </c>
      <c r="L2363" s="7" t="str">
        <f>IF(BudgetsQTable[[#This Row],[pi_last_name]]=" ","",HYPERLINK("https://www.ejacket.nsf.gov/ej/showProposal.do?Continue=Y&amp;ID="&amp;BudgetsQTable[[#This Row],[prop_id]],BudgetsQTable[[#This Row],[prop_id]]))</f>
        <v/>
      </c>
      <c r="M2363" s="78" t="s">
        <v>753</v>
      </c>
      <c r="N2363" s="7" t="str">
        <f>IF(BudgetsQTable[[#This Row],[pi_last_name]]=" ","",HYPERLINK("mailto:"&amp;BudgetsQTable[[#This Row],[pi_email]]&amp;"&amp;subject=Your NSF Proposal:  "&amp;BudgetsQTable[[#This Row],[prop_id]],BudgetsQTable[[#This Row],[pi_email]]))</f>
        <v/>
      </c>
      <c r="O2363" s="78" t="s">
        <v>753</v>
      </c>
      <c r="P2363" s="78">
        <v>5</v>
      </c>
      <c r="Q2363" s="78">
        <v>0</v>
      </c>
      <c r="R2363" s="79">
        <v>0</v>
      </c>
      <c r="S2363" s="79">
        <v>0</v>
      </c>
      <c r="T2363" s="79">
        <v>0</v>
      </c>
      <c r="U2363" s="80">
        <v>415096</v>
      </c>
      <c r="V2363" s="78">
        <v>0</v>
      </c>
      <c r="W2363" s="78">
        <v>2</v>
      </c>
      <c r="X2363" s="11" t="str">
        <f ca="1">IF(ISBLANK(BudgetsQTable[[#This Row],[budg_seq_yr]]),"FY"&amp;fiscalyear,"FY"&amp;fiscalyear-1+BudgetsQTable[[#This Row],[budg_seq_yr]])</f>
        <v>FY19</v>
      </c>
      <c r="Y2363" s="79">
        <v>415096</v>
      </c>
      <c r="Z2363" s="78" t="s">
        <v>2818</v>
      </c>
      <c r="AA2363" s="78" t="s">
        <v>476</v>
      </c>
      <c r="AB2363" s="76" t="s">
        <v>2821</v>
      </c>
      <c r="AC2363" s="78" t="s">
        <v>3009</v>
      </c>
    </row>
    <row r="2364" spans="1:29" x14ac:dyDescent="0.35">
      <c r="A2364" s="10" t="s">
        <v>2220</v>
      </c>
      <c r="B2364" s="76" t="s">
        <v>2863</v>
      </c>
      <c r="C2364" s="76">
        <f>C2363+(BudgetsQTable[[#This Row],[lead]]&lt;&gt;K2363)</f>
        <v>287</v>
      </c>
      <c r="D2364" s="76">
        <f>D2363*(BudgetsQTable[[#This Row],[lead]]=K2363)+(BudgetsQTable[[#This Row],[prop_id]]&lt;&gt;A2363)</f>
        <v>1</v>
      </c>
      <c r="E2364" s="77">
        <v>43005.656944444447</v>
      </c>
      <c r="F2364" s="78" t="s">
        <v>2817</v>
      </c>
      <c r="G2364" s="78" t="s">
        <v>2818</v>
      </c>
      <c r="H2364" s="78" t="s">
        <v>476</v>
      </c>
      <c r="I2364" s="76" t="s">
        <v>912</v>
      </c>
      <c r="J2364" s="76" t="s">
        <v>753</v>
      </c>
      <c r="K2364" s="78" t="s">
        <v>2220</v>
      </c>
      <c r="L2364" s="7" t="str">
        <f>IF(BudgetsQTable[[#This Row],[pi_last_name]]=" ","",HYPERLINK("https://www.ejacket.nsf.gov/ej/showProposal.do?Continue=Y&amp;ID="&amp;BudgetsQTable[[#This Row],[prop_id]],BudgetsQTable[[#This Row],[prop_id]]))</f>
        <v/>
      </c>
      <c r="M2364" s="78" t="s">
        <v>753</v>
      </c>
      <c r="N2364" s="7" t="str">
        <f>IF(BudgetsQTable[[#This Row],[pi_last_name]]=" ","",HYPERLINK("mailto:"&amp;BudgetsQTable[[#This Row],[pi_email]]&amp;"&amp;subject=Your NSF Proposal:  "&amp;BudgetsQTable[[#This Row],[prop_id]],BudgetsQTable[[#This Row],[pi_email]]))</f>
        <v/>
      </c>
      <c r="O2364" s="78" t="s">
        <v>753</v>
      </c>
      <c r="P2364" s="78">
        <v>5</v>
      </c>
      <c r="Q2364" s="78">
        <v>0</v>
      </c>
      <c r="R2364" s="79">
        <v>0</v>
      </c>
      <c r="S2364" s="79">
        <v>0</v>
      </c>
      <c r="T2364" s="79">
        <v>0</v>
      </c>
      <c r="U2364" s="80">
        <v>396527</v>
      </c>
      <c r="V2364" s="78">
        <v>0</v>
      </c>
      <c r="W2364" s="78">
        <v>3</v>
      </c>
      <c r="X2364" s="11" t="str">
        <f ca="1">IF(ISBLANK(BudgetsQTable[[#This Row],[budg_seq_yr]]),"FY"&amp;fiscalyear,"FY"&amp;fiscalyear-1+BudgetsQTable[[#This Row],[budg_seq_yr]])</f>
        <v>FY20</v>
      </c>
      <c r="Y2364" s="79">
        <v>396527</v>
      </c>
      <c r="Z2364" s="78" t="s">
        <v>2818</v>
      </c>
      <c r="AA2364" s="78" t="s">
        <v>476</v>
      </c>
      <c r="AB2364" s="76" t="s">
        <v>2821</v>
      </c>
      <c r="AC2364" s="78" t="s">
        <v>3009</v>
      </c>
    </row>
    <row r="2365" spans="1:29" x14ac:dyDescent="0.35">
      <c r="A2365" s="10" t="s">
        <v>2228</v>
      </c>
      <c r="B2365" s="76" t="s">
        <v>2863</v>
      </c>
      <c r="C2365" s="76">
        <f>C2364+(BudgetsQTable[[#This Row],[lead]]&lt;&gt;K2364)</f>
        <v>288</v>
      </c>
      <c r="D2365" s="76">
        <f>D2364*(BudgetsQTable[[#This Row],[lead]]=K2364)+(BudgetsQTable[[#This Row],[prop_id]]&lt;&gt;A2364)</f>
        <v>1</v>
      </c>
      <c r="E2365" s="77">
        <v>43005.656944444447</v>
      </c>
      <c r="F2365" s="78" t="s">
        <v>2868</v>
      </c>
      <c r="G2365" s="78" t="s">
        <v>2869</v>
      </c>
      <c r="H2365" s="78" t="s">
        <v>470</v>
      </c>
      <c r="I2365" s="76" t="s">
        <v>859</v>
      </c>
      <c r="J2365" s="76" t="s">
        <v>4686</v>
      </c>
      <c r="K2365" s="78" t="s">
        <v>2228</v>
      </c>
      <c r="L2365" s="7" t="str">
        <f>IF(BudgetsQTable[[#This Row],[pi_last_name]]=" ","",HYPERLINK("https://www.ejacket.nsf.gov/ej/showProposal.do?Continue=Y&amp;ID="&amp;BudgetsQTable[[#This Row],[prop_id]],BudgetsQTable[[#This Row],[prop_id]]))</f>
        <v>1763894</v>
      </c>
      <c r="M2365" s="78" t="s">
        <v>2229</v>
      </c>
      <c r="N2365" s="7" t="str">
        <f>IF(BudgetsQTable[[#This Row],[pi_last_name]]=" ","",HYPERLINK("mailto:"&amp;BudgetsQTable[[#This Row],[pi_email]]&amp;"&amp;subject=Your NSF Proposal:  "&amp;BudgetsQTable[[#This Row],[prop_id]],BudgetsQTable[[#This Row],[pi_email]]))</f>
        <v>j.vandemeent@northeastern.edu</v>
      </c>
      <c r="O2365" s="78" t="s">
        <v>597</v>
      </c>
      <c r="P2365" s="78"/>
      <c r="Q2365" s="78"/>
      <c r="R2365" s="79"/>
      <c r="S2365" s="79"/>
      <c r="T2365" s="79"/>
      <c r="U2365" s="80"/>
      <c r="V2365" s="78">
        <v>0</v>
      </c>
      <c r="W2365" s="78"/>
      <c r="X2365" s="11" t="str">
        <f ca="1">IF(ISBLANK(BudgetsQTable[[#This Row],[budg_seq_yr]]),"FY"&amp;fiscalyear,"FY"&amp;fiscalyear-1+BudgetsQTable[[#This Row],[budg_seq_yr]])</f>
        <v>FY18</v>
      </c>
      <c r="Y2365" s="79">
        <v>1215095</v>
      </c>
      <c r="Z2365" s="78" t="s">
        <v>2869</v>
      </c>
      <c r="AA2365" s="78" t="s">
        <v>470</v>
      </c>
      <c r="AB2365" s="76" t="s">
        <v>2821</v>
      </c>
      <c r="AC2365" s="78" t="s">
        <v>2903</v>
      </c>
    </row>
    <row r="2366" spans="1:29" x14ac:dyDescent="0.35">
      <c r="A2366" s="10" t="s">
        <v>2228</v>
      </c>
      <c r="B2366" s="76" t="s">
        <v>2863</v>
      </c>
      <c r="C2366" s="76">
        <f>C2365+(BudgetsQTable[[#This Row],[lead]]&lt;&gt;K2365)</f>
        <v>288</v>
      </c>
      <c r="D2366" s="76">
        <f>D2365*(BudgetsQTable[[#This Row],[lead]]=K2365)+(BudgetsQTable[[#This Row],[prop_id]]&lt;&gt;A2365)</f>
        <v>1</v>
      </c>
      <c r="E2366" s="77">
        <v>43005.656944444447</v>
      </c>
      <c r="F2366" s="78" t="s">
        <v>2868</v>
      </c>
      <c r="G2366" s="78" t="s">
        <v>2869</v>
      </c>
      <c r="H2366" s="78" t="s">
        <v>470</v>
      </c>
      <c r="I2366" s="76" t="s">
        <v>859</v>
      </c>
      <c r="J2366" s="76" t="s">
        <v>753</v>
      </c>
      <c r="K2366" s="78" t="s">
        <v>2228</v>
      </c>
      <c r="L2366" s="7" t="str">
        <f>IF(BudgetsQTable[[#This Row],[pi_last_name]]=" ","",HYPERLINK("https://www.ejacket.nsf.gov/ej/showProposal.do?Continue=Y&amp;ID="&amp;BudgetsQTable[[#This Row],[prop_id]],BudgetsQTable[[#This Row],[prop_id]]))</f>
        <v/>
      </c>
      <c r="M2366" s="78" t="s">
        <v>753</v>
      </c>
      <c r="N2366" s="7" t="str">
        <f>IF(BudgetsQTable[[#This Row],[pi_last_name]]=" ","",HYPERLINK("mailto:"&amp;BudgetsQTable[[#This Row],[pi_email]]&amp;"&amp;subject=Your NSF Proposal:  "&amp;BudgetsQTable[[#This Row],[prop_id]],BudgetsQTable[[#This Row],[pi_email]]))</f>
        <v/>
      </c>
      <c r="O2366" s="78" t="s">
        <v>753</v>
      </c>
      <c r="P2366" s="78">
        <v>2</v>
      </c>
      <c r="Q2366" s="78">
        <v>2</v>
      </c>
      <c r="R2366" s="79">
        <v>0</v>
      </c>
      <c r="S2366" s="79">
        <v>6000</v>
      </c>
      <c r="T2366" s="79">
        <v>16000</v>
      </c>
      <c r="U2366" s="80">
        <v>309539</v>
      </c>
      <c r="V2366" s="78">
        <v>0</v>
      </c>
      <c r="W2366" s="78">
        <v>1</v>
      </c>
      <c r="X2366" s="11" t="str">
        <f ca="1">IF(ISBLANK(BudgetsQTable[[#This Row],[budg_seq_yr]]),"FY"&amp;fiscalyear,"FY"&amp;fiscalyear-1+BudgetsQTable[[#This Row],[budg_seq_yr]])</f>
        <v>FY18</v>
      </c>
      <c r="Y2366" s="79">
        <v>309539</v>
      </c>
      <c r="Z2366" s="78" t="s">
        <v>2869</v>
      </c>
      <c r="AA2366" s="78" t="s">
        <v>470</v>
      </c>
      <c r="AB2366" s="76" t="s">
        <v>2821</v>
      </c>
      <c r="AC2366" s="78" t="s">
        <v>2903</v>
      </c>
    </row>
    <row r="2367" spans="1:29" x14ac:dyDescent="0.35">
      <c r="A2367" s="10" t="s">
        <v>2228</v>
      </c>
      <c r="B2367" s="76" t="s">
        <v>2863</v>
      </c>
      <c r="C2367" s="76">
        <f>C2366+(BudgetsQTable[[#This Row],[lead]]&lt;&gt;K2366)</f>
        <v>288</v>
      </c>
      <c r="D2367" s="76">
        <f>D2366*(BudgetsQTable[[#This Row],[lead]]=K2366)+(BudgetsQTable[[#This Row],[prop_id]]&lt;&gt;A2366)</f>
        <v>1</v>
      </c>
      <c r="E2367" s="77">
        <v>43005.656944444447</v>
      </c>
      <c r="F2367" s="78" t="s">
        <v>2868</v>
      </c>
      <c r="G2367" s="78" t="s">
        <v>2869</v>
      </c>
      <c r="H2367" s="78" t="s">
        <v>470</v>
      </c>
      <c r="I2367" s="76" t="s">
        <v>859</v>
      </c>
      <c r="J2367" s="76" t="s">
        <v>753</v>
      </c>
      <c r="K2367" s="78" t="s">
        <v>2228</v>
      </c>
      <c r="L2367" s="7" t="str">
        <f>IF(BudgetsQTable[[#This Row],[pi_last_name]]=" ","",HYPERLINK("https://www.ejacket.nsf.gov/ej/showProposal.do?Continue=Y&amp;ID="&amp;BudgetsQTable[[#This Row],[prop_id]],BudgetsQTable[[#This Row],[prop_id]]))</f>
        <v/>
      </c>
      <c r="M2367" s="78" t="s">
        <v>753</v>
      </c>
      <c r="N2367" s="7" t="str">
        <f>IF(BudgetsQTable[[#This Row],[pi_last_name]]=" ","",HYPERLINK("mailto:"&amp;BudgetsQTable[[#This Row],[pi_email]]&amp;"&amp;subject=Your NSF Proposal:  "&amp;BudgetsQTable[[#This Row],[prop_id]],BudgetsQTable[[#This Row],[pi_email]]))</f>
        <v/>
      </c>
      <c r="O2367" s="78" t="s">
        <v>753</v>
      </c>
      <c r="P2367" s="78">
        <v>2</v>
      </c>
      <c r="Q2367" s="78">
        <v>2</v>
      </c>
      <c r="R2367" s="79">
        <v>0</v>
      </c>
      <c r="S2367" s="79">
        <v>6180</v>
      </c>
      <c r="T2367" s="79">
        <v>0</v>
      </c>
      <c r="U2367" s="80">
        <v>316140</v>
      </c>
      <c r="V2367" s="78">
        <v>0</v>
      </c>
      <c r="W2367" s="78">
        <v>2</v>
      </c>
      <c r="X2367" s="11" t="str">
        <f ca="1">IF(ISBLANK(BudgetsQTable[[#This Row],[budg_seq_yr]]),"FY"&amp;fiscalyear,"FY"&amp;fiscalyear-1+BudgetsQTable[[#This Row],[budg_seq_yr]])</f>
        <v>FY19</v>
      </c>
      <c r="Y2367" s="79">
        <v>316140</v>
      </c>
      <c r="Z2367" s="78" t="s">
        <v>2869</v>
      </c>
      <c r="AA2367" s="78" t="s">
        <v>470</v>
      </c>
      <c r="AB2367" s="76" t="s">
        <v>2821</v>
      </c>
      <c r="AC2367" s="78" t="s">
        <v>2903</v>
      </c>
    </row>
    <row r="2368" spans="1:29" x14ac:dyDescent="0.35">
      <c r="A2368" s="10" t="s">
        <v>2228</v>
      </c>
      <c r="B2368" s="76" t="s">
        <v>2863</v>
      </c>
      <c r="C2368" s="76">
        <f>C2367+(BudgetsQTable[[#This Row],[lead]]&lt;&gt;K2367)</f>
        <v>288</v>
      </c>
      <c r="D2368" s="76">
        <f>D2367*(BudgetsQTable[[#This Row],[lead]]=K2367)+(BudgetsQTable[[#This Row],[prop_id]]&lt;&gt;A2367)</f>
        <v>1</v>
      </c>
      <c r="E2368" s="77">
        <v>43005.656944444447</v>
      </c>
      <c r="F2368" s="78" t="s">
        <v>2868</v>
      </c>
      <c r="G2368" s="78" t="s">
        <v>2869</v>
      </c>
      <c r="H2368" s="78" t="s">
        <v>470</v>
      </c>
      <c r="I2368" s="76" t="s">
        <v>859</v>
      </c>
      <c r="J2368" s="76" t="s">
        <v>753</v>
      </c>
      <c r="K2368" s="78" t="s">
        <v>2228</v>
      </c>
      <c r="L2368" s="7" t="str">
        <f>IF(BudgetsQTable[[#This Row],[pi_last_name]]=" ","",HYPERLINK("https://www.ejacket.nsf.gov/ej/showProposal.do?Continue=Y&amp;ID="&amp;BudgetsQTable[[#This Row],[prop_id]],BudgetsQTable[[#This Row],[prop_id]]))</f>
        <v/>
      </c>
      <c r="M2368" s="78" t="s">
        <v>753</v>
      </c>
      <c r="N2368" s="7" t="str">
        <f>IF(BudgetsQTable[[#This Row],[pi_last_name]]=" ","",HYPERLINK("mailto:"&amp;BudgetsQTable[[#This Row],[pi_email]]&amp;"&amp;subject=Your NSF Proposal:  "&amp;BudgetsQTable[[#This Row],[prop_id]],BudgetsQTable[[#This Row],[pi_email]]))</f>
        <v/>
      </c>
      <c r="O2368" s="78" t="s">
        <v>753</v>
      </c>
      <c r="P2368" s="78">
        <v>2</v>
      </c>
      <c r="Q2368" s="78">
        <v>2</v>
      </c>
      <c r="R2368" s="79">
        <v>0</v>
      </c>
      <c r="S2368" s="79">
        <v>6365</v>
      </c>
      <c r="T2368" s="79">
        <v>0</v>
      </c>
      <c r="U2368" s="80">
        <v>305637</v>
      </c>
      <c r="V2368" s="78">
        <v>0</v>
      </c>
      <c r="W2368" s="78">
        <v>3</v>
      </c>
      <c r="X2368" s="11" t="str">
        <f ca="1">IF(ISBLANK(BudgetsQTable[[#This Row],[budg_seq_yr]]),"FY"&amp;fiscalyear,"FY"&amp;fiscalyear-1+BudgetsQTable[[#This Row],[budg_seq_yr]])</f>
        <v>FY20</v>
      </c>
      <c r="Y2368" s="79">
        <v>305637</v>
      </c>
      <c r="Z2368" s="78" t="s">
        <v>2869</v>
      </c>
      <c r="AA2368" s="78" t="s">
        <v>470</v>
      </c>
      <c r="AB2368" s="76" t="s">
        <v>2821</v>
      </c>
      <c r="AC2368" s="78" t="s">
        <v>2903</v>
      </c>
    </row>
    <row r="2369" spans="1:29" x14ac:dyDescent="0.35">
      <c r="A2369" s="10" t="s">
        <v>2228</v>
      </c>
      <c r="B2369" s="76" t="s">
        <v>2863</v>
      </c>
      <c r="C2369" s="76">
        <f>C2368+(BudgetsQTable[[#This Row],[lead]]&lt;&gt;K2368)</f>
        <v>288</v>
      </c>
      <c r="D2369" s="76">
        <f>D2368*(BudgetsQTable[[#This Row],[lead]]=K2368)+(BudgetsQTable[[#This Row],[prop_id]]&lt;&gt;A2368)</f>
        <v>1</v>
      </c>
      <c r="E2369" s="77">
        <v>43005.656944444447</v>
      </c>
      <c r="F2369" s="78" t="s">
        <v>2868</v>
      </c>
      <c r="G2369" s="78" t="s">
        <v>2869</v>
      </c>
      <c r="H2369" s="78" t="s">
        <v>470</v>
      </c>
      <c r="I2369" s="76" t="s">
        <v>859</v>
      </c>
      <c r="J2369" s="76" t="s">
        <v>753</v>
      </c>
      <c r="K2369" s="78" t="s">
        <v>2228</v>
      </c>
      <c r="L2369" s="7" t="str">
        <f>IF(BudgetsQTable[[#This Row],[pi_last_name]]=" ","",HYPERLINK("https://www.ejacket.nsf.gov/ej/showProposal.do?Continue=Y&amp;ID="&amp;BudgetsQTable[[#This Row],[prop_id]],BudgetsQTable[[#This Row],[prop_id]]))</f>
        <v/>
      </c>
      <c r="M2369" s="78" t="s">
        <v>753</v>
      </c>
      <c r="N2369" s="7" t="str">
        <f>IF(BudgetsQTable[[#This Row],[pi_last_name]]=" ","",HYPERLINK("mailto:"&amp;BudgetsQTable[[#This Row],[pi_email]]&amp;"&amp;subject=Your NSF Proposal:  "&amp;BudgetsQTable[[#This Row],[prop_id]],BudgetsQTable[[#This Row],[pi_email]]))</f>
        <v/>
      </c>
      <c r="O2369" s="78" t="s">
        <v>753</v>
      </c>
      <c r="P2369" s="78">
        <v>2</v>
      </c>
      <c r="Q2369" s="78">
        <v>2</v>
      </c>
      <c r="R2369" s="79">
        <v>0</v>
      </c>
      <c r="S2369" s="79">
        <v>6556</v>
      </c>
      <c r="T2369" s="79">
        <v>0</v>
      </c>
      <c r="U2369" s="80">
        <v>283779</v>
      </c>
      <c r="V2369" s="78">
        <v>0</v>
      </c>
      <c r="W2369" s="78">
        <v>4</v>
      </c>
      <c r="X2369" s="11" t="str">
        <f ca="1">IF(ISBLANK(BudgetsQTable[[#This Row],[budg_seq_yr]]),"FY"&amp;fiscalyear,"FY"&amp;fiscalyear-1+BudgetsQTable[[#This Row],[budg_seq_yr]])</f>
        <v>FY21</v>
      </c>
      <c r="Y2369" s="79">
        <v>283779</v>
      </c>
      <c r="Z2369" s="78" t="s">
        <v>2869</v>
      </c>
      <c r="AA2369" s="78" t="s">
        <v>470</v>
      </c>
      <c r="AB2369" s="76" t="s">
        <v>2821</v>
      </c>
      <c r="AC2369" s="78" t="s">
        <v>2903</v>
      </c>
    </row>
    <row r="2370" spans="1:29" x14ac:dyDescent="0.35">
      <c r="A2370" s="10" t="s">
        <v>2231</v>
      </c>
      <c r="B2370" s="76" t="s">
        <v>2824</v>
      </c>
      <c r="C2370" s="76">
        <f>C2369+(BudgetsQTable[[#This Row],[lead]]&lt;&gt;K2369)</f>
        <v>289</v>
      </c>
      <c r="D2370" s="76">
        <f>D2369*(BudgetsQTable[[#This Row],[lead]]=K2369)+(BudgetsQTable[[#This Row],[prop_id]]&lt;&gt;A2369)</f>
        <v>1</v>
      </c>
      <c r="E2370" s="77">
        <v>43005.656944444447</v>
      </c>
      <c r="F2370" s="78" t="s">
        <v>2868</v>
      </c>
      <c r="G2370" s="78" t="s">
        <v>2869</v>
      </c>
      <c r="H2370" s="78" t="s">
        <v>468</v>
      </c>
      <c r="I2370" s="76" t="s">
        <v>807</v>
      </c>
      <c r="J2370" s="76" t="s">
        <v>4688</v>
      </c>
      <c r="K2370" s="78" t="s">
        <v>2231</v>
      </c>
      <c r="L2370" s="7" t="str">
        <f>IF(BudgetsQTable[[#This Row],[pi_last_name]]=" ","",HYPERLINK("https://www.ejacket.nsf.gov/ej/showProposal.do?Continue=Y&amp;ID="&amp;BudgetsQTable[[#This Row],[prop_id]],BudgetsQTable[[#This Row],[prop_id]]))</f>
        <v>1763895</v>
      </c>
      <c r="M2370" s="78" t="s">
        <v>2232</v>
      </c>
      <c r="N2370" s="7" t="str">
        <f>IF(BudgetsQTable[[#This Row],[pi_last_name]]=" ","",HYPERLINK("mailto:"&amp;BudgetsQTable[[#This Row],[pi_email]]&amp;"&amp;subject=Your NSF Proposal:  "&amp;BudgetsQTable[[#This Row],[prop_id]],BudgetsQTable[[#This Row],[pi_email]]))</f>
        <v>jdh@cs.cmu.edu</v>
      </c>
      <c r="O2370" s="78" t="s">
        <v>542</v>
      </c>
      <c r="P2370" s="78"/>
      <c r="Q2370" s="78"/>
      <c r="R2370" s="79"/>
      <c r="S2370" s="79"/>
      <c r="T2370" s="79"/>
      <c r="U2370" s="80"/>
      <c r="V2370" s="78">
        <v>0</v>
      </c>
      <c r="W2370" s="78"/>
      <c r="X2370" s="11" t="str">
        <f ca="1">IF(ISBLANK(BudgetsQTable[[#This Row],[budg_seq_yr]]),"FY"&amp;fiscalyear,"FY"&amp;fiscalyear-1+BudgetsQTable[[#This Row],[budg_seq_yr]])</f>
        <v>FY18</v>
      </c>
      <c r="Y2370" s="79">
        <v>2400000</v>
      </c>
      <c r="Z2370" s="78" t="s">
        <v>2869</v>
      </c>
      <c r="AA2370" s="78" t="s">
        <v>468</v>
      </c>
      <c r="AB2370" s="76" t="s">
        <v>2821</v>
      </c>
      <c r="AC2370" s="78"/>
    </row>
    <row r="2371" spans="1:29" x14ac:dyDescent="0.35">
      <c r="A2371" s="10" t="s">
        <v>2231</v>
      </c>
      <c r="B2371" s="76" t="s">
        <v>2824</v>
      </c>
      <c r="C2371" s="76">
        <f>C2370+(BudgetsQTable[[#This Row],[lead]]&lt;&gt;K2370)</f>
        <v>289</v>
      </c>
      <c r="D2371" s="76">
        <f>D2370*(BudgetsQTable[[#This Row],[lead]]=K2370)+(BudgetsQTable[[#This Row],[prop_id]]&lt;&gt;A2370)</f>
        <v>1</v>
      </c>
      <c r="E2371" s="77">
        <v>43005.656944444447</v>
      </c>
      <c r="F2371" s="78" t="s">
        <v>2868</v>
      </c>
      <c r="G2371" s="78" t="s">
        <v>2869</v>
      </c>
      <c r="H2371" s="78" t="s">
        <v>468</v>
      </c>
      <c r="I2371" s="76" t="s">
        <v>807</v>
      </c>
      <c r="J2371" s="76" t="s">
        <v>753</v>
      </c>
      <c r="K2371" s="78" t="s">
        <v>2231</v>
      </c>
      <c r="L2371" s="7" t="str">
        <f>IF(BudgetsQTable[[#This Row],[pi_last_name]]=" ","",HYPERLINK("https://www.ejacket.nsf.gov/ej/showProposal.do?Continue=Y&amp;ID="&amp;BudgetsQTable[[#This Row],[prop_id]],BudgetsQTable[[#This Row],[prop_id]]))</f>
        <v/>
      </c>
      <c r="M2371" s="78" t="s">
        <v>753</v>
      </c>
      <c r="N2371" s="7" t="str">
        <f>IF(BudgetsQTable[[#This Row],[pi_last_name]]=" ","",HYPERLINK("mailto:"&amp;BudgetsQTable[[#This Row],[pi_email]]&amp;"&amp;subject=Your NSF Proposal:  "&amp;BudgetsQTable[[#This Row],[prop_id]],BudgetsQTable[[#This Row],[pi_email]]))</f>
        <v/>
      </c>
      <c r="O2371" s="78" t="s">
        <v>753</v>
      </c>
      <c r="P2371" s="78">
        <v>3</v>
      </c>
      <c r="Q2371" s="78">
        <v>3</v>
      </c>
      <c r="R2371" s="79">
        <v>0</v>
      </c>
      <c r="S2371" s="79">
        <v>0</v>
      </c>
      <c r="T2371" s="79">
        <v>0</v>
      </c>
      <c r="U2371" s="80">
        <v>443134</v>
      </c>
      <c r="V2371" s="78">
        <v>0</v>
      </c>
      <c r="W2371" s="78">
        <v>1</v>
      </c>
      <c r="X2371" s="11" t="str">
        <f ca="1">IF(ISBLANK(BudgetsQTable[[#This Row],[budg_seq_yr]]),"FY"&amp;fiscalyear,"FY"&amp;fiscalyear-1+BudgetsQTable[[#This Row],[budg_seq_yr]])</f>
        <v>FY18</v>
      </c>
      <c r="Y2371" s="79">
        <v>443134</v>
      </c>
      <c r="Z2371" s="78" t="s">
        <v>2869</v>
      </c>
      <c r="AA2371" s="78" t="s">
        <v>468</v>
      </c>
      <c r="AB2371" s="76" t="s">
        <v>2821</v>
      </c>
      <c r="AC2371" s="78"/>
    </row>
    <row r="2372" spans="1:29" x14ac:dyDescent="0.35">
      <c r="A2372" s="10" t="s">
        <v>2231</v>
      </c>
      <c r="B2372" s="76" t="s">
        <v>2824</v>
      </c>
      <c r="C2372" s="76">
        <f>C2371+(BudgetsQTable[[#This Row],[lead]]&lt;&gt;K2371)</f>
        <v>289</v>
      </c>
      <c r="D2372" s="76">
        <f>D2371*(BudgetsQTable[[#This Row],[lead]]=K2371)+(BudgetsQTable[[#This Row],[prop_id]]&lt;&gt;A2371)</f>
        <v>1</v>
      </c>
      <c r="E2372" s="77">
        <v>43005.656944444447</v>
      </c>
      <c r="F2372" s="78" t="s">
        <v>2868</v>
      </c>
      <c r="G2372" s="78" t="s">
        <v>2869</v>
      </c>
      <c r="H2372" s="78" t="s">
        <v>468</v>
      </c>
      <c r="I2372" s="76" t="s">
        <v>807</v>
      </c>
      <c r="J2372" s="76" t="s">
        <v>753</v>
      </c>
      <c r="K2372" s="78" t="s">
        <v>2231</v>
      </c>
      <c r="L2372" s="7" t="str">
        <f>IF(BudgetsQTable[[#This Row],[pi_last_name]]=" ","",HYPERLINK("https://www.ejacket.nsf.gov/ej/showProposal.do?Continue=Y&amp;ID="&amp;BudgetsQTable[[#This Row],[prop_id]],BudgetsQTable[[#This Row],[prop_id]]))</f>
        <v/>
      </c>
      <c r="M2372" s="78" t="s">
        <v>753</v>
      </c>
      <c r="N2372" s="7" t="str">
        <f>IF(BudgetsQTable[[#This Row],[pi_last_name]]=" ","",HYPERLINK("mailto:"&amp;BudgetsQTable[[#This Row],[pi_email]]&amp;"&amp;subject=Your NSF Proposal:  "&amp;BudgetsQTable[[#This Row],[prop_id]],BudgetsQTable[[#This Row],[pi_email]]))</f>
        <v/>
      </c>
      <c r="O2372" s="78" t="s">
        <v>753</v>
      </c>
      <c r="P2372" s="78">
        <v>3</v>
      </c>
      <c r="Q2372" s="78">
        <v>3</v>
      </c>
      <c r="R2372" s="79">
        <v>0</v>
      </c>
      <c r="S2372" s="79">
        <v>0</v>
      </c>
      <c r="T2372" s="79">
        <v>0</v>
      </c>
      <c r="U2372" s="80">
        <v>460384</v>
      </c>
      <c r="V2372" s="78">
        <v>0</v>
      </c>
      <c r="W2372" s="78">
        <v>2</v>
      </c>
      <c r="X2372" s="11" t="str">
        <f ca="1">IF(ISBLANK(BudgetsQTable[[#This Row],[budg_seq_yr]]),"FY"&amp;fiscalyear,"FY"&amp;fiscalyear-1+BudgetsQTable[[#This Row],[budg_seq_yr]])</f>
        <v>FY19</v>
      </c>
      <c r="Y2372" s="79">
        <v>460384</v>
      </c>
      <c r="Z2372" s="78" t="s">
        <v>2869</v>
      </c>
      <c r="AA2372" s="78" t="s">
        <v>468</v>
      </c>
      <c r="AB2372" s="76" t="s">
        <v>2821</v>
      </c>
      <c r="AC2372" s="78"/>
    </row>
    <row r="2373" spans="1:29" x14ac:dyDescent="0.35">
      <c r="A2373" s="10" t="s">
        <v>2231</v>
      </c>
      <c r="B2373" s="76" t="s">
        <v>2824</v>
      </c>
      <c r="C2373" s="76">
        <f>C2372+(BudgetsQTable[[#This Row],[lead]]&lt;&gt;K2372)</f>
        <v>289</v>
      </c>
      <c r="D2373" s="76">
        <f>D2372*(BudgetsQTable[[#This Row],[lead]]=K2372)+(BudgetsQTable[[#This Row],[prop_id]]&lt;&gt;A2372)</f>
        <v>1</v>
      </c>
      <c r="E2373" s="77">
        <v>43005.656944444447</v>
      </c>
      <c r="F2373" s="78" t="s">
        <v>2868</v>
      </c>
      <c r="G2373" s="78" t="s">
        <v>2869</v>
      </c>
      <c r="H2373" s="78" t="s">
        <v>468</v>
      </c>
      <c r="I2373" s="76" t="s">
        <v>807</v>
      </c>
      <c r="J2373" s="76" t="s">
        <v>753</v>
      </c>
      <c r="K2373" s="78" t="s">
        <v>2231</v>
      </c>
      <c r="L2373" s="7" t="str">
        <f>IF(BudgetsQTable[[#This Row],[pi_last_name]]=" ","",HYPERLINK("https://www.ejacket.nsf.gov/ej/showProposal.do?Continue=Y&amp;ID="&amp;BudgetsQTable[[#This Row],[prop_id]],BudgetsQTable[[#This Row],[prop_id]]))</f>
        <v/>
      </c>
      <c r="M2373" s="78" t="s">
        <v>753</v>
      </c>
      <c r="N2373" s="7" t="str">
        <f>IF(BudgetsQTable[[#This Row],[pi_last_name]]=" ","",HYPERLINK("mailto:"&amp;BudgetsQTable[[#This Row],[pi_email]]&amp;"&amp;subject=Your NSF Proposal:  "&amp;BudgetsQTable[[#This Row],[prop_id]],BudgetsQTable[[#This Row],[pi_email]]))</f>
        <v/>
      </c>
      <c r="O2373" s="78" t="s">
        <v>753</v>
      </c>
      <c r="P2373" s="78">
        <v>3</v>
      </c>
      <c r="Q2373" s="78">
        <v>3</v>
      </c>
      <c r="R2373" s="79">
        <v>0</v>
      </c>
      <c r="S2373" s="79">
        <v>0</v>
      </c>
      <c r="T2373" s="79">
        <v>0</v>
      </c>
      <c r="U2373" s="80">
        <v>479204</v>
      </c>
      <c r="V2373" s="78">
        <v>0</v>
      </c>
      <c r="W2373" s="78">
        <v>3</v>
      </c>
      <c r="X2373" s="11" t="str">
        <f ca="1">IF(ISBLANK(BudgetsQTable[[#This Row],[budg_seq_yr]]),"FY"&amp;fiscalyear,"FY"&amp;fiscalyear-1+BudgetsQTable[[#This Row],[budg_seq_yr]])</f>
        <v>FY20</v>
      </c>
      <c r="Y2373" s="79">
        <v>479204</v>
      </c>
      <c r="Z2373" s="78" t="s">
        <v>2869</v>
      </c>
      <c r="AA2373" s="78" t="s">
        <v>468</v>
      </c>
      <c r="AB2373" s="76" t="s">
        <v>2821</v>
      </c>
      <c r="AC2373" s="78"/>
    </row>
    <row r="2374" spans="1:29" x14ac:dyDescent="0.35">
      <c r="A2374" s="10" t="s">
        <v>2231</v>
      </c>
      <c r="B2374" s="76" t="s">
        <v>2824</v>
      </c>
      <c r="C2374" s="76">
        <f>C2373+(BudgetsQTable[[#This Row],[lead]]&lt;&gt;K2373)</f>
        <v>289</v>
      </c>
      <c r="D2374" s="76">
        <f>D2373*(BudgetsQTable[[#This Row],[lead]]=K2373)+(BudgetsQTable[[#This Row],[prop_id]]&lt;&gt;A2373)</f>
        <v>1</v>
      </c>
      <c r="E2374" s="77">
        <v>43005.656944444447</v>
      </c>
      <c r="F2374" s="78" t="s">
        <v>2868</v>
      </c>
      <c r="G2374" s="78" t="s">
        <v>2869</v>
      </c>
      <c r="H2374" s="78" t="s">
        <v>468</v>
      </c>
      <c r="I2374" s="76" t="s">
        <v>807</v>
      </c>
      <c r="J2374" s="76" t="s">
        <v>753</v>
      </c>
      <c r="K2374" s="78" t="s">
        <v>2231</v>
      </c>
      <c r="L2374" s="7" t="str">
        <f>IF(BudgetsQTable[[#This Row],[pi_last_name]]=" ","",HYPERLINK("https://www.ejacket.nsf.gov/ej/showProposal.do?Continue=Y&amp;ID="&amp;BudgetsQTable[[#This Row],[prop_id]],BudgetsQTable[[#This Row],[prop_id]]))</f>
        <v/>
      </c>
      <c r="M2374" s="78" t="s">
        <v>753</v>
      </c>
      <c r="N2374" s="7" t="str">
        <f>IF(BudgetsQTable[[#This Row],[pi_last_name]]=" ","",HYPERLINK("mailto:"&amp;BudgetsQTable[[#This Row],[pi_email]]&amp;"&amp;subject=Your NSF Proposal:  "&amp;BudgetsQTable[[#This Row],[prop_id]],BudgetsQTable[[#This Row],[pi_email]]))</f>
        <v/>
      </c>
      <c r="O2374" s="78" t="s">
        <v>753</v>
      </c>
      <c r="P2374" s="78">
        <v>3</v>
      </c>
      <c r="Q2374" s="78">
        <v>3</v>
      </c>
      <c r="R2374" s="79">
        <v>0</v>
      </c>
      <c r="S2374" s="79">
        <v>0</v>
      </c>
      <c r="T2374" s="79">
        <v>0</v>
      </c>
      <c r="U2374" s="80">
        <v>498484</v>
      </c>
      <c r="V2374" s="78">
        <v>0</v>
      </c>
      <c r="W2374" s="78">
        <v>4</v>
      </c>
      <c r="X2374" s="11" t="str">
        <f ca="1">IF(ISBLANK(BudgetsQTable[[#This Row],[budg_seq_yr]]),"FY"&amp;fiscalyear,"FY"&amp;fiscalyear-1+BudgetsQTable[[#This Row],[budg_seq_yr]])</f>
        <v>FY21</v>
      </c>
      <c r="Y2374" s="79">
        <v>498484</v>
      </c>
      <c r="Z2374" s="78" t="s">
        <v>2869</v>
      </c>
      <c r="AA2374" s="78" t="s">
        <v>468</v>
      </c>
      <c r="AB2374" s="76" t="s">
        <v>2821</v>
      </c>
      <c r="AC2374" s="78"/>
    </row>
    <row r="2375" spans="1:29" x14ac:dyDescent="0.35">
      <c r="A2375" s="10" t="s">
        <v>2231</v>
      </c>
      <c r="B2375" s="76" t="s">
        <v>2824</v>
      </c>
      <c r="C2375" s="76">
        <f>C2374+(BudgetsQTable[[#This Row],[lead]]&lt;&gt;K2374)</f>
        <v>289</v>
      </c>
      <c r="D2375" s="76">
        <f>D2374*(BudgetsQTable[[#This Row],[lead]]=K2374)+(BudgetsQTable[[#This Row],[prop_id]]&lt;&gt;A2374)</f>
        <v>1</v>
      </c>
      <c r="E2375" s="77">
        <v>43005.656944444447</v>
      </c>
      <c r="F2375" s="78" t="s">
        <v>2868</v>
      </c>
      <c r="G2375" s="78" t="s">
        <v>2869</v>
      </c>
      <c r="H2375" s="78" t="s">
        <v>468</v>
      </c>
      <c r="I2375" s="76" t="s">
        <v>807</v>
      </c>
      <c r="J2375" s="76" t="s">
        <v>753</v>
      </c>
      <c r="K2375" s="78" t="s">
        <v>2231</v>
      </c>
      <c r="L2375" s="7" t="str">
        <f>IF(BudgetsQTable[[#This Row],[pi_last_name]]=" ","",HYPERLINK("https://www.ejacket.nsf.gov/ej/showProposal.do?Continue=Y&amp;ID="&amp;BudgetsQTable[[#This Row],[prop_id]],BudgetsQTable[[#This Row],[prop_id]]))</f>
        <v/>
      </c>
      <c r="M2375" s="78" t="s">
        <v>753</v>
      </c>
      <c r="N2375" s="7" t="str">
        <f>IF(BudgetsQTable[[#This Row],[pi_last_name]]=" ","",HYPERLINK("mailto:"&amp;BudgetsQTable[[#This Row],[pi_email]]&amp;"&amp;subject=Your NSF Proposal:  "&amp;BudgetsQTable[[#This Row],[prop_id]],BudgetsQTable[[#This Row],[pi_email]]))</f>
        <v/>
      </c>
      <c r="O2375" s="78" t="s">
        <v>753</v>
      </c>
      <c r="P2375" s="78">
        <v>3</v>
      </c>
      <c r="Q2375" s="78">
        <v>3</v>
      </c>
      <c r="R2375" s="79">
        <v>0</v>
      </c>
      <c r="S2375" s="79">
        <v>0</v>
      </c>
      <c r="T2375" s="79">
        <v>0</v>
      </c>
      <c r="U2375" s="80">
        <v>518794</v>
      </c>
      <c r="V2375" s="78">
        <v>0</v>
      </c>
      <c r="W2375" s="78">
        <v>5</v>
      </c>
      <c r="X2375" s="11" t="str">
        <f ca="1">IF(ISBLANK(BudgetsQTable[[#This Row],[budg_seq_yr]]),"FY"&amp;fiscalyear,"FY"&amp;fiscalyear-1+BudgetsQTable[[#This Row],[budg_seq_yr]])</f>
        <v>FY22</v>
      </c>
      <c r="Y2375" s="79">
        <v>518794</v>
      </c>
      <c r="Z2375" s="78" t="s">
        <v>2869</v>
      </c>
      <c r="AA2375" s="78" t="s">
        <v>468</v>
      </c>
      <c r="AB2375" s="76" t="s">
        <v>2821</v>
      </c>
      <c r="AC2375" s="78"/>
    </row>
    <row r="2376" spans="1:29" x14ac:dyDescent="0.35">
      <c r="A2376" s="10" t="s">
        <v>4690</v>
      </c>
      <c r="B2376" s="76" t="s">
        <v>2834</v>
      </c>
      <c r="C2376" s="76">
        <f>C2375+(BudgetsQTable[[#This Row],[lead]]&lt;&gt;K2375)</f>
        <v>289</v>
      </c>
      <c r="D2376" s="76">
        <f>D2375*(BudgetsQTable[[#This Row],[lead]]=K2375)+(BudgetsQTable[[#This Row],[prop_id]]&lt;&gt;A2375)</f>
        <v>2</v>
      </c>
      <c r="E2376" s="77">
        <v>43005.637499999997</v>
      </c>
      <c r="F2376" s="78" t="s">
        <v>2868</v>
      </c>
      <c r="G2376" s="78" t="s">
        <v>2869</v>
      </c>
      <c r="H2376" s="78" t="s">
        <v>468</v>
      </c>
      <c r="I2376" s="76" t="s">
        <v>807</v>
      </c>
      <c r="J2376" s="76" t="s">
        <v>4695</v>
      </c>
      <c r="K2376" s="78" t="s">
        <v>2231</v>
      </c>
      <c r="L2376" s="7" t="str">
        <f>IF(BudgetsQTable[[#This Row],[pi_last_name]]=" ","",HYPERLINK("https://www.ejacket.nsf.gov/ej/showProposal.do?Continue=Y&amp;ID="&amp;BudgetsQTable[[#This Row],[prop_id]],BudgetsQTable[[#This Row],[prop_id]]))</f>
        <v>1763846</v>
      </c>
      <c r="M2376" s="78" t="s">
        <v>4691</v>
      </c>
      <c r="N2376" s="7" t="str">
        <f>IF(BudgetsQTable[[#This Row],[pi_last_name]]=" ","",HYPERLINK("mailto:"&amp;BudgetsQTable[[#This Row],[pi_email]]&amp;"&amp;subject=Your NSF Proposal:  "&amp;BudgetsQTable[[#This Row],[prop_id]],BudgetsQTable[[#This Row],[pi_email]]))</f>
        <v>audris@utk.edu</v>
      </c>
      <c r="O2376" s="78" t="s">
        <v>4693</v>
      </c>
      <c r="P2376" s="78"/>
      <c r="Q2376" s="78"/>
      <c r="R2376" s="79"/>
      <c r="S2376" s="79"/>
      <c r="T2376" s="79"/>
      <c r="U2376" s="80"/>
      <c r="V2376" s="78">
        <v>0</v>
      </c>
      <c r="W2376" s="78"/>
      <c r="X2376" s="11" t="str">
        <f ca="1">IF(ISBLANK(BudgetsQTable[[#This Row],[budg_seq_yr]]),"FY"&amp;fiscalyear,"FY"&amp;fiscalyear-1+BudgetsQTable[[#This Row],[budg_seq_yr]])</f>
        <v>FY18</v>
      </c>
      <c r="Y2376" s="79">
        <v>586722</v>
      </c>
      <c r="Z2376" s="78" t="s">
        <v>2869</v>
      </c>
      <c r="AA2376" s="78" t="s">
        <v>468</v>
      </c>
      <c r="AB2376" s="76" t="s">
        <v>2821</v>
      </c>
      <c r="AC2376" s="78"/>
    </row>
    <row r="2377" spans="1:29" x14ac:dyDescent="0.35">
      <c r="A2377" s="10" t="s">
        <v>4690</v>
      </c>
      <c r="B2377" s="76" t="s">
        <v>2834</v>
      </c>
      <c r="C2377" s="76">
        <f>C2376+(BudgetsQTable[[#This Row],[lead]]&lt;&gt;K2376)</f>
        <v>289</v>
      </c>
      <c r="D2377" s="76">
        <f>D2376*(BudgetsQTable[[#This Row],[lead]]=K2376)+(BudgetsQTable[[#This Row],[prop_id]]&lt;&gt;A2376)</f>
        <v>2</v>
      </c>
      <c r="E2377" s="77">
        <v>43005.637499999997</v>
      </c>
      <c r="F2377" s="78" t="s">
        <v>2868</v>
      </c>
      <c r="G2377" s="78" t="s">
        <v>2869</v>
      </c>
      <c r="H2377" s="78" t="s">
        <v>468</v>
      </c>
      <c r="I2377" s="76" t="s">
        <v>807</v>
      </c>
      <c r="J2377" s="76" t="s">
        <v>753</v>
      </c>
      <c r="K2377" s="78" t="s">
        <v>2231</v>
      </c>
      <c r="L2377" s="7" t="str">
        <f>IF(BudgetsQTable[[#This Row],[pi_last_name]]=" ","",HYPERLINK("https://www.ejacket.nsf.gov/ej/showProposal.do?Continue=Y&amp;ID="&amp;BudgetsQTable[[#This Row],[prop_id]],BudgetsQTable[[#This Row],[prop_id]]))</f>
        <v/>
      </c>
      <c r="M2377" s="78" t="s">
        <v>753</v>
      </c>
      <c r="N2377" s="7" t="str">
        <f>IF(BudgetsQTable[[#This Row],[pi_last_name]]=" ","",HYPERLINK("mailto:"&amp;BudgetsQTable[[#This Row],[pi_email]]&amp;"&amp;subject=Your NSF Proposal:  "&amp;BudgetsQTable[[#This Row],[prop_id]],BudgetsQTable[[#This Row],[pi_email]]))</f>
        <v/>
      </c>
      <c r="O2377" s="78" t="s">
        <v>753</v>
      </c>
      <c r="P2377" s="78">
        <v>1</v>
      </c>
      <c r="Q2377" s="78">
        <v>1</v>
      </c>
      <c r="R2377" s="79">
        <v>0</v>
      </c>
      <c r="S2377" s="79">
        <v>5000</v>
      </c>
      <c r="T2377" s="79">
        <v>0</v>
      </c>
      <c r="U2377" s="80">
        <v>114449</v>
      </c>
      <c r="V2377" s="78">
        <v>0</v>
      </c>
      <c r="W2377" s="78">
        <v>1</v>
      </c>
      <c r="X2377" s="11" t="str">
        <f ca="1">IF(ISBLANK(BudgetsQTable[[#This Row],[budg_seq_yr]]),"FY"&amp;fiscalyear,"FY"&amp;fiscalyear-1+BudgetsQTable[[#This Row],[budg_seq_yr]])</f>
        <v>FY18</v>
      </c>
      <c r="Y2377" s="79">
        <v>114449</v>
      </c>
      <c r="Z2377" s="78" t="s">
        <v>2869</v>
      </c>
      <c r="AA2377" s="78" t="s">
        <v>468</v>
      </c>
      <c r="AB2377" s="76" t="s">
        <v>2821</v>
      </c>
      <c r="AC2377" s="78"/>
    </row>
    <row r="2378" spans="1:29" x14ac:dyDescent="0.35">
      <c r="A2378" s="10" t="s">
        <v>4690</v>
      </c>
      <c r="B2378" s="76" t="s">
        <v>2834</v>
      </c>
      <c r="C2378" s="76">
        <f>C2377+(BudgetsQTable[[#This Row],[lead]]&lt;&gt;K2377)</f>
        <v>289</v>
      </c>
      <c r="D2378" s="76">
        <f>D2377*(BudgetsQTable[[#This Row],[lead]]=K2377)+(BudgetsQTable[[#This Row],[prop_id]]&lt;&gt;A2377)</f>
        <v>2</v>
      </c>
      <c r="E2378" s="77">
        <v>43005.637499999997</v>
      </c>
      <c r="F2378" s="78" t="s">
        <v>2868</v>
      </c>
      <c r="G2378" s="78" t="s">
        <v>2869</v>
      </c>
      <c r="H2378" s="78" t="s">
        <v>468</v>
      </c>
      <c r="I2378" s="76" t="s">
        <v>807</v>
      </c>
      <c r="J2378" s="76" t="s">
        <v>753</v>
      </c>
      <c r="K2378" s="78" t="s">
        <v>2231</v>
      </c>
      <c r="L2378" s="7" t="str">
        <f>IF(BudgetsQTable[[#This Row],[pi_last_name]]=" ","",HYPERLINK("https://www.ejacket.nsf.gov/ej/showProposal.do?Continue=Y&amp;ID="&amp;BudgetsQTable[[#This Row],[prop_id]],BudgetsQTable[[#This Row],[prop_id]]))</f>
        <v/>
      </c>
      <c r="M2378" s="78" t="s">
        <v>753</v>
      </c>
      <c r="N2378" s="7" t="str">
        <f>IF(BudgetsQTable[[#This Row],[pi_last_name]]=" ","",HYPERLINK("mailto:"&amp;BudgetsQTable[[#This Row],[pi_email]]&amp;"&amp;subject=Your NSF Proposal:  "&amp;BudgetsQTable[[#This Row],[prop_id]],BudgetsQTable[[#This Row],[pi_email]]))</f>
        <v/>
      </c>
      <c r="O2378" s="78" t="s">
        <v>753</v>
      </c>
      <c r="P2378" s="78">
        <v>1</v>
      </c>
      <c r="Q2378" s="78">
        <v>1</v>
      </c>
      <c r="R2378" s="79">
        <v>0</v>
      </c>
      <c r="S2378" s="79">
        <v>5000</v>
      </c>
      <c r="T2378" s="79">
        <v>0</v>
      </c>
      <c r="U2378" s="80">
        <v>115634</v>
      </c>
      <c r="V2378" s="78">
        <v>0</v>
      </c>
      <c r="W2378" s="78">
        <v>2</v>
      </c>
      <c r="X2378" s="11" t="str">
        <f ca="1">IF(ISBLANK(BudgetsQTable[[#This Row],[budg_seq_yr]]),"FY"&amp;fiscalyear,"FY"&amp;fiscalyear-1+BudgetsQTable[[#This Row],[budg_seq_yr]])</f>
        <v>FY19</v>
      </c>
      <c r="Y2378" s="79">
        <v>115634</v>
      </c>
      <c r="Z2378" s="78" t="s">
        <v>2869</v>
      </c>
      <c r="AA2378" s="78" t="s">
        <v>468</v>
      </c>
      <c r="AB2378" s="76" t="s">
        <v>2821</v>
      </c>
      <c r="AC2378" s="78"/>
    </row>
    <row r="2379" spans="1:29" x14ac:dyDescent="0.35">
      <c r="A2379" s="10" t="s">
        <v>4690</v>
      </c>
      <c r="B2379" s="76" t="s">
        <v>2834</v>
      </c>
      <c r="C2379" s="76">
        <f>C2378+(BudgetsQTable[[#This Row],[lead]]&lt;&gt;K2378)</f>
        <v>289</v>
      </c>
      <c r="D2379" s="76">
        <f>D2378*(BudgetsQTable[[#This Row],[lead]]=K2378)+(BudgetsQTable[[#This Row],[prop_id]]&lt;&gt;A2378)</f>
        <v>2</v>
      </c>
      <c r="E2379" s="77">
        <v>43005.637499999997</v>
      </c>
      <c r="F2379" s="78" t="s">
        <v>2868</v>
      </c>
      <c r="G2379" s="78" t="s">
        <v>2869</v>
      </c>
      <c r="H2379" s="78" t="s">
        <v>468</v>
      </c>
      <c r="I2379" s="76" t="s">
        <v>807</v>
      </c>
      <c r="J2379" s="76" t="s">
        <v>753</v>
      </c>
      <c r="K2379" s="78" t="s">
        <v>2231</v>
      </c>
      <c r="L2379" s="7" t="str">
        <f>IF(BudgetsQTable[[#This Row],[pi_last_name]]=" ","",HYPERLINK("https://www.ejacket.nsf.gov/ej/showProposal.do?Continue=Y&amp;ID="&amp;BudgetsQTable[[#This Row],[prop_id]],BudgetsQTable[[#This Row],[prop_id]]))</f>
        <v/>
      </c>
      <c r="M2379" s="78" t="s">
        <v>753</v>
      </c>
      <c r="N2379" s="7" t="str">
        <f>IF(BudgetsQTable[[#This Row],[pi_last_name]]=" ","",HYPERLINK("mailto:"&amp;BudgetsQTable[[#This Row],[pi_email]]&amp;"&amp;subject=Your NSF Proposal:  "&amp;BudgetsQTable[[#This Row],[prop_id]],BudgetsQTable[[#This Row],[pi_email]]))</f>
        <v/>
      </c>
      <c r="O2379" s="78" t="s">
        <v>753</v>
      </c>
      <c r="P2379" s="78">
        <v>1</v>
      </c>
      <c r="Q2379" s="78">
        <v>1</v>
      </c>
      <c r="R2379" s="79">
        <v>0</v>
      </c>
      <c r="S2379" s="79">
        <v>5000</v>
      </c>
      <c r="T2379" s="79">
        <v>0</v>
      </c>
      <c r="U2379" s="80">
        <v>118959</v>
      </c>
      <c r="V2379" s="78">
        <v>0</v>
      </c>
      <c r="W2379" s="78">
        <v>3</v>
      </c>
      <c r="X2379" s="11" t="str">
        <f ca="1">IF(ISBLANK(BudgetsQTable[[#This Row],[budg_seq_yr]]),"FY"&amp;fiscalyear,"FY"&amp;fiscalyear-1+BudgetsQTable[[#This Row],[budg_seq_yr]])</f>
        <v>FY20</v>
      </c>
      <c r="Y2379" s="79">
        <v>118959</v>
      </c>
      <c r="Z2379" s="78" t="s">
        <v>2869</v>
      </c>
      <c r="AA2379" s="78" t="s">
        <v>468</v>
      </c>
      <c r="AB2379" s="76" t="s">
        <v>2821</v>
      </c>
      <c r="AC2379" s="78"/>
    </row>
    <row r="2380" spans="1:29" x14ac:dyDescent="0.35">
      <c r="A2380" s="10" t="s">
        <v>4690</v>
      </c>
      <c r="B2380" s="76" t="s">
        <v>2834</v>
      </c>
      <c r="C2380" s="76">
        <f>C2379+(BudgetsQTable[[#This Row],[lead]]&lt;&gt;K2379)</f>
        <v>289</v>
      </c>
      <c r="D2380" s="76">
        <f>D2379*(BudgetsQTable[[#This Row],[lead]]=K2379)+(BudgetsQTable[[#This Row],[prop_id]]&lt;&gt;A2379)</f>
        <v>2</v>
      </c>
      <c r="E2380" s="77">
        <v>43005.637499999997</v>
      </c>
      <c r="F2380" s="78" t="s">
        <v>2868</v>
      </c>
      <c r="G2380" s="78" t="s">
        <v>2869</v>
      </c>
      <c r="H2380" s="78" t="s">
        <v>468</v>
      </c>
      <c r="I2380" s="76" t="s">
        <v>807</v>
      </c>
      <c r="J2380" s="76" t="s">
        <v>753</v>
      </c>
      <c r="K2380" s="78" t="s">
        <v>2231</v>
      </c>
      <c r="L2380" s="7" t="str">
        <f>IF(BudgetsQTable[[#This Row],[pi_last_name]]=" ","",HYPERLINK("https://www.ejacket.nsf.gov/ej/showProposal.do?Continue=Y&amp;ID="&amp;BudgetsQTable[[#This Row],[prop_id]],BudgetsQTable[[#This Row],[prop_id]]))</f>
        <v/>
      </c>
      <c r="M2380" s="78" t="s">
        <v>753</v>
      </c>
      <c r="N2380" s="7" t="str">
        <f>IF(BudgetsQTable[[#This Row],[pi_last_name]]=" ","",HYPERLINK("mailto:"&amp;BudgetsQTable[[#This Row],[pi_email]]&amp;"&amp;subject=Your NSF Proposal:  "&amp;BudgetsQTable[[#This Row],[prop_id]],BudgetsQTable[[#This Row],[pi_email]]))</f>
        <v/>
      </c>
      <c r="O2380" s="78" t="s">
        <v>753</v>
      </c>
      <c r="P2380" s="78">
        <v>1</v>
      </c>
      <c r="Q2380" s="78">
        <v>1</v>
      </c>
      <c r="R2380" s="79">
        <v>0</v>
      </c>
      <c r="S2380" s="79">
        <v>5000</v>
      </c>
      <c r="T2380" s="79">
        <v>0</v>
      </c>
      <c r="U2380" s="80">
        <v>116840</v>
      </c>
      <c r="V2380" s="78">
        <v>0</v>
      </c>
      <c r="W2380" s="78">
        <v>4</v>
      </c>
      <c r="X2380" s="11" t="str">
        <f ca="1">IF(ISBLANK(BudgetsQTable[[#This Row],[budg_seq_yr]]),"FY"&amp;fiscalyear,"FY"&amp;fiscalyear-1+BudgetsQTable[[#This Row],[budg_seq_yr]])</f>
        <v>FY21</v>
      </c>
      <c r="Y2380" s="79">
        <v>116840</v>
      </c>
      <c r="Z2380" s="78" t="s">
        <v>2869</v>
      </c>
      <c r="AA2380" s="78" t="s">
        <v>468</v>
      </c>
      <c r="AB2380" s="76" t="s">
        <v>2821</v>
      </c>
      <c r="AC2380" s="78"/>
    </row>
    <row r="2381" spans="1:29" x14ac:dyDescent="0.35">
      <c r="A2381" s="10" t="s">
        <v>4690</v>
      </c>
      <c r="B2381" s="76" t="s">
        <v>2834</v>
      </c>
      <c r="C2381" s="76">
        <f>C2380+(BudgetsQTable[[#This Row],[lead]]&lt;&gt;K2380)</f>
        <v>289</v>
      </c>
      <c r="D2381" s="76">
        <f>D2380*(BudgetsQTable[[#This Row],[lead]]=K2380)+(BudgetsQTable[[#This Row],[prop_id]]&lt;&gt;A2380)</f>
        <v>2</v>
      </c>
      <c r="E2381" s="77">
        <v>43005.637499999997</v>
      </c>
      <c r="F2381" s="78" t="s">
        <v>2868</v>
      </c>
      <c r="G2381" s="78" t="s">
        <v>2869</v>
      </c>
      <c r="H2381" s="78" t="s">
        <v>468</v>
      </c>
      <c r="I2381" s="76" t="s">
        <v>807</v>
      </c>
      <c r="J2381" s="76" t="s">
        <v>753</v>
      </c>
      <c r="K2381" s="78" t="s">
        <v>2231</v>
      </c>
      <c r="L2381" s="7" t="str">
        <f>IF(BudgetsQTable[[#This Row],[pi_last_name]]=" ","",HYPERLINK("https://www.ejacket.nsf.gov/ej/showProposal.do?Continue=Y&amp;ID="&amp;BudgetsQTable[[#This Row],[prop_id]],BudgetsQTable[[#This Row],[prop_id]]))</f>
        <v/>
      </c>
      <c r="M2381" s="78" t="s">
        <v>753</v>
      </c>
      <c r="N2381" s="7" t="str">
        <f>IF(BudgetsQTable[[#This Row],[pi_last_name]]=" ","",HYPERLINK("mailto:"&amp;BudgetsQTable[[#This Row],[pi_email]]&amp;"&amp;subject=Your NSF Proposal:  "&amp;BudgetsQTable[[#This Row],[prop_id]],BudgetsQTable[[#This Row],[pi_email]]))</f>
        <v/>
      </c>
      <c r="O2381" s="78" t="s">
        <v>753</v>
      </c>
      <c r="P2381" s="78">
        <v>1</v>
      </c>
      <c r="Q2381" s="78">
        <v>1</v>
      </c>
      <c r="R2381" s="79">
        <v>0</v>
      </c>
      <c r="S2381" s="79">
        <v>5000</v>
      </c>
      <c r="T2381" s="79">
        <v>0</v>
      </c>
      <c r="U2381" s="80">
        <v>120840</v>
      </c>
      <c r="V2381" s="78">
        <v>0</v>
      </c>
      <c r="W2381" s="78">
        <v>5</v>
      </c>
      <c r="X2381" s="11" t="str">
        <f ca="1">IF(ISBLANK(BudgetsQTable[[#This Row],[budg_seq_yr]]),"FY"&amp;fiscalyear,"FY"&amp;fiscalyear-1+BudgetsQTable[[#This Row],[budg_seq_yr]])</f>
        <v>FY22</v>
      </c>
      <c r="Y2381" s="79">
        <v>120840</v>
      </c>
      <c r="Z2381" s="78" t="s">
        <v>2869</v>
      </c>
      <c r="AA2381" s="78" t="s">
        <v>468</v>
      </c>
      <c r="AB2381" s="76" t="s">
        <v>2821</v>
      </c>
      <c r="AC2381" s="78"/>
    </row>
    <row r="2382" spans="1:29" x14ac:dyDescent="0.35">
      <c r="A2382" s="10" t="s">
        <v>4696</v>
      </c>
      <c r="B2382" s="76" t="s">
        <v>2863</v>
      </c>
      <c r="C2382" s="76">
        <f>C2381+(BudgetsQTable[[#This Row],[lead]]&lt;&gt;K2381)</f>
        <v>290</v>
      </c>
      <c r="D2382" s="76">
        <f>D2381*(BudgetsQTable[[#This Row],[lead]]=K2381)+(BudgetsQTable[[#This Row],[prop_id]]&lt;&gt;A2381)</f>
        <v>1</v>
      </c>
      <c r="E2382" s="77">
        <v>43005.657638888886</v>
      </c>
      <c r="F2382" s="78" t="s">
        <v>2817</v>
      </c>
      <c r="G2382" s="78" t="s">
        <v>2818</v>
      </c>
      <c r="H2382" s="78" t="s">
        <v>474</v>
      </c>
      <c r="I2382" s="76" t="s">
        <v>1201</v>
      </c>
      <c r="J2382" s="76" t="s">
        <v>4699</v>
      </c>
      <c r="K2382" s="78" t="s">
        <v>4696</v>
      </c>
      <c r="L2382" s="7" t="str">
        <f>IF(BudgetsQTable[[#This Row],[pi_last_name]]=" ","",HYPERLINK("https://www.ejacket.nsf.gov/ej/showProposal.do?Continue=Y&amp;ID="&amp;BudgetsQTable[[#This Row],[prop_id]],BudgetsQTable[[#This Row],[prop_id]]))</f>
        <v>1763896</v>
      </c>
      <c r="M2382" s="78" t="s">
        <v>4697</v>
      </c>
      <c r="N2382" s="7" t="str">
        <f>IF(BudgetsQTable[[#This Row],[pi_last_name]]=" ","",HYPERLINK("mailto:"&amp;BudgetsQTable[[#This Row],[pi_email]]&amp;"&amp;subject=Your NSF Proposal:  "&amp;BudgetsQTable[[#This Row],[prop_id]],BudgetsQTable[[#This Row],[pi_email]]))</f>
        <v>bouman@purdue.edu</v>
      </c>
      <c r="O2382" s="78" t="s">
        <v>612</v>
      </c>
      <c r="P2382" s="78"/>
      <c r="Q2382" s="78"/>
      <c r="R2382" s="79"/>
      <c r="S2382" s="79"/>
      <c r="T2382" s="79"/>
      <c r="U2382" s="80"/>
      <c r="V2382" s="78">
        <v>0</v>
      </c>
      <c r="W2382" s="78"/>
      <c r="X2382" s="11" t="str">
        <f ca="1">IF(ISBLANK(BudgetsQTable[[#This Row],[budg_seq_yr]]),"FY"&amp;fiscalyear,"FY"&amp;fiscalyear-1+BudgetsQTable[[#This Row],[budg_seq_yr]])</f>
        <v>FY18</v>
      </c>
      <c r="Y2382" s="79">
        <v>1264000</v>
      </c>
      <c r="Z2382" s="78" t="s">
        <v>2818</v>
      </c>
      <c r="AA2382" s="78" t="s">
        <v>474</v>
      </c>
      <c r="AB2382" s="76" t="s">
        <v>2821</v>
      </c>
      <c r="AC2382" s="78" t="s">
        <v>2988</v>
      </c>
    </row>
    <row r="2383" spans="1:29" x14ac:dyDescent="0.35">
      <c r="A2383" s="10" t="s">
        <v>4696</v>
      </c>
      <c r="B2383" s="76" t="s">
        <v>2863</v>
      </c>
      <c r="C2383" s="76">
        <f>C2382+(BudgetsQTable[[#This Row],[lead]]&lt;&gt;K2382)</f>
        <v>290</v>
      </c>
      <c r="D2383" s="76">
        <f>D2382*(BudgetsQTable[[#This Row],[lead]]=K2382)+(BudgetsQTable[[#This Row],[prop_id]]&lt;&gt;A2382)</f>
        <v>1</v>
      </c>
      <c r="E2383" s="77">
        <v>43005.657638888886</v>
      </c>
      <c r="F2383" s="78" t="s">
        <v>2817</v>
      </c>
      <c r="G2383" s="78" t="s">
        <v>2818</v>
      </c>
      <c r="H2383" s="78" t="s">
        <v>474</v>
      </c>
      <c r="I2383" s="76" t="s">
        <v>1201</v>
      </c>
      <c r="J2383" s="76" t="s">
        <v>753</v>
      </c>
      <c r="K2383" s="78" t="s">
        <v>4696</v>
      </c>
      <c r="L2383" s="7" t="str">
        <f>IF(BudgetsQTable[[#This Row],[pi_last_name]]=" ","",HYPERLINK("https://www.ejacket.nsf.gov/ej/showProposal.do?Continue=Y&amp;ID="&amp;BudgetsQTable[[#This Row],[prop_id]],BudgetsQTable[[#This Row],[prop_id]]))</f>
        <v/>
      </c>
      <c r="M2383" s="78" t="s">
        <v>753</v>
      </c>
      <c r="N2383" s="7" t="str">
        <f>IF(BudgetsQTable[[#This Row],[pi_last_name]]=" ","",HYPERLINK("mailto:"&amp;BudgetsQTable[[#This Row],[pi_email]]&amp;"&amp;subject=Your NSF Proposal:  "&amp;BudgetsQTable[[#This Row],[prop_id]],BudgetsQTable[[#This Row],[pi_email]]))</f>
        <v/>
      </c>
      <c r="O2383" s="78" t="s">
        <v>753</v>
      </c>
      <c r="P2383" s="78">
        <v>4</v>
      </c>
      <c r="Q2383" s="78">
        <v>1.84</v>
      </c>
      <c r="R2383" s="79">
        <v>0</v>
      </c>
      <c r="S2383" s="79">
        <v>0</v>
      </c>
      <c r="T2383" s="79">
        <v>16000</v>
      </c>
      <c r="U2383" s="80">
        <v>316000</v>
      </c>
      <c r="V2383" s="78">
        <v>0</v>
      </c>
      <c r="W2383" s="78">
        <v>1</v>
      </c>
      <c r="X2383" s="11" t="str">
        <f ca="1">IF(ISBLANK(BudgetsQTable[[#This Row],[budg_seq_yr]]),"FY"&amp;fiscalyear,"FY"&amp;fiscalyear-1+BudgetsQTable[[#This Row],[budg_seq_yr]])</f>
        <v>FY18</v>
      </c>
      <c r="Y2383" s="79">
        <v>316000</v>
      </c>
      <c r="Z2383" s="78" t="s">
        <v>2818</v>
      </c>
      <c r="AA2383" s="78" t="s">
        <v>474</v>
      </c>
      <c r="AB2383" s="76" t="s">
        <v>2821</v>
      </c>
      <c r="AC2383" s="78" t="s">
        <v>2988</v>
      </c>
    </row>
    <row r="2384" spans="1:29" x14ac:dyDescent="0.35">
      <c r="A2384" s="10" t="s">
        <v>4696</v>
      </c>
      <c r="B2384" s="76" t="s">
        <v>2863</v>
      </c>
      <c r="C2384" s="76">
        <f>C2383+(BudgetsQTable[[#This Row],[lead]]&lt;&gt;K2383)</f>
        <v>290</v>
      </c>
      <c r="D2384" s="76">
        <f>D2383*(BudgetsQTable[[#This Row],[lead]]=K2383)+(BudgetsQTable[[#This Row],[prop_id]]&lt;&gt;A2383)</f>
        <v>1</v>
      </c>
      <c r="E2384" s="77">
        <v>43005.657638888886</v>
      </c>
      <c r="F2384" s="78" t="s">
        <v>2817</v>
      </c>
      <c r="G2384" s="78" t="s">
        <v>2818</v>
      </c>
      <c r="H2384" s="78" t="s">
        <v>474</v>
      </c>
      <c r="I2384" s="76" t="s">
        <v>1201</v>
      </c>
      <c r="J2384" s="76" t="s">
        <v>753</v>
      </c>
      <c r="K2384" s="78" t="s">
        <v>4696</v>
      </c>
      <c r="L2384" s="7" t="str">
        <f>IF(BudgetsQTable[[#This Row],[pi_last_name]]=" ","",HYPERLINK("https://www.ejacket.nsf.gov/ej/showProposal.do?Continue=Y&amp;ID="&amp;BudgetsQTable[[#This Row],[prop_id]],BudgetsQTable[[#This Row],[prop_id]]))</f>
        <v/>
      </c>
      <c r="M2384" s="78" t="s">
        <v>753</v>
      </c>
      <c r="N2384" s="7" t="str">
        <f>IF(BudgetsQTable[[#This Row],[pi_last_name]]=" ","",HYPERLINK("mailto:"&amp;BudgetsQTable[[#This Row],[pi_email]]&amp;"&amp;subject=Your NSF Proposal:  "&amp;BudgetsQTable[[#This Row],[prop_id]],BudgetsQTable[[#This Row],[pi_email]]))</f>
        <v/>
      </c>
      <c r="O2384" s="78" t="s">
        <v>753</v>
      </c>
      <c r="P2384" s="78">
        <v>4</v>
      </c>
      <c r="Q2384" s="78">
        <v>1.84</v>
      </c>
      <c r="R2384" s="79">
        <v>0</v>
      </c>
      <c r="S2384" s="79">
        <v>0</v>
      </c>
      <c r="T2384" s="79">
        <v>16000</v>
      </c>
      <c r="U2384" s="80">
        <v>316000</v>
      </c>
      <c r="V2384" s="78">
        <v>0</v>
      </c>
      <c r="W2384" s="78">
        <v>2</v>
      </c>
      <c r="X2384" s="11" t="str">
        <f ca="1">IF(ISBLANK(BudgetsQTable[[#This Row],[budg_seq_yr]]),"FY"&amp;fiscalyear,"FY"&amp;fiscalyear-1+BudgetsQTable[[#This Row],[budg_seq_yr]])</f>
        <v>FY19</v>
      </c>
      <c r="Y2384" s="79">
        <v>316000</v>
      </c>
      <c r="Z2384" s="78" t="s">
        <v>2818</v>
      </c>
      <c r="AA2384" s="78" t="s">
        <v>474</v>
      </c>
      <c r="AB2384" s="76" t="s">
        <v>2821</v>
      </c>
      <c r="AC2384" s="78" t="s">
        <v>2988</v>
      </c>
    </row>
    <row r="2385" spans="1:29" x14ac:dyDescent="0.35">
      <c r="A2385" s="10" t="s">
        <v>4696</v>
      </c>
      <c r="B2385" s="76" t="s">
        <v>2863</v>
      </c>
      <c r="C2385" s="76">
        <f>C2384+(BudgetsQTable[[#This Row],[lead]]&lt;&gt;K2384)</f>
        <v>290</v>
      </c>
      <c r="D2385" s="76">
        <f>D2384*(BudgetsQTable[[#This Row],[lead]]=K2384)+(BudgetsQTable[[#This Row],[prop_id]]&lt;&gt;A2384)</f>
        <v>1</v>
      </c>
      <c r="E2385" s="77">
        <v>43005.657638888886</v>
      </c>
      <c r="F2385" s="78" t="s">
        <v>2817</v>
      </c>
      <c r="G2385" s="78" t="s">
        <v>2818</v>
      </c>
      <c r="H2385" s="78" t="s">
        <v>474</v>
      </c>
      <c r="I2385" s="76" t="s">
        <v>1201</v>
      </c>
      <c r="J2385" s="76" t="s">
        <v>753</v>
      </c>
      <c r="K2385" s="78" t="s">
        <v>4696</v>
      </c>
      <c r="L2385" s="7" t="str">
        <f>IF(BudgetsQTable[[#This Row],[pi_last_name]]=" ","",HYPERLINK("https://www.ejacket.nsf.gov/ej/showProposal.do?Continue=Y&amp;ID="&amp;BudgetsQTable[[#This Row],[prop_id]],BudgetsQTable[[#This Row],[prop_id]]))</f>
        <v/>
      </c>
      <c r="M2385" s="78" t="s">
        <v>753</v>
      </c>
      <c r="N2385" s="7" t="str">
        <f>IF(BudgetsQTable[[#This Row],[pi_last_name]]=" ","",HYPERLINK("mailto:"&amp;BudgetsQTable[[#This Row],[pi_email]]&amp;"&amp;subject=Your NSF Proposal:  "&amp;BudgetsQTable[[#This Row],[prop_id]],BudgetsQTable[[#This Row],[pi_email]]))</f>
        <v/>
      </c>
      <c r="O2385" s="78" t="s">
        <v>753</v>
      </c>
      <c r="P2385" s="78">
        <v>4</v>
      </c>
      <c r="Q2385" s="78">
        <v>1.84</v>
      </c>
      <c r="R2385" s="79">
        <v>0</v>
      </c>
      <c r="S2385" s="79">
        <v>0</v>
      </c>
      <c r="T2385" s="79">
        <v>16000</v>
      </c>
      <c r="U2385" s="80">
        <v>316000</v>
      </c>
      <c r="V2385" s="78">
        <v>0</v>
      </c>
      <c r="W2385" s="78">
        <v>3</v>
      </c>
      <c r="X2385" s="11" t="str">
        <f ca="1">IF(ISBLANK(BudgetsQTable[[#This Row],[budg_seq_yr]]),"FY"&amp;fiscalyear,"FY"&amp;fiscalyear-1+BudgetsQTable[[#This Row],[budg_seq_yr]])</f>
        <v>FY20</v>
      </c>
      <c r="Y2385" s="79">
        <v>316000</v>
      </c>
      <c r="Z2385" s="78" t="s">
        <v>2818</v>
      </c>
      <c r="AA2385" s="78" t="s">
        <v>474</v>
      </c>
      <c r="AB2385" s="76" t="s">
        <v>2821</v>
      </c>
      <c r="AC2385" s="78" t="s">
        <v>2988</v>
      </c>
    </row>
    <row r="2386" spans="1:29" x14ac:dyDescent="0.35">
      <c r="A2386" s="10" t="s">
        <v>4696</v>
      </c>
      <c r="B2386" s="76" t="s">
        <v>2863</v>
      </c>
      <c r="C2386" s="76">
        <f>C2385+(BudgetsQTable[[#This Row],[lead]]&lt;&gt;K2385)</f>
        <v>290</v>
      </c>
      <c r="D2386" s="76">
        <f>D2385*(BudgetsQTable[[#This Row],[lead]]=K2385)+(BudgetsQTable[[#This Row],[prop_id]]&lt;&gt;A2385)</f>
        <v>1</v>
      </c>
      <c r="E2386" s="77">
        <v>43005.657638888886</v>
      </c>
      <c r="F2386" s="78" t="s">
        <v>2817</v>
      </c>
      <c r="G2386" s="78" t="s">
        <v>2818</v>
      </c>
      <c r="H2386" s="78" t="s">
        <v>474</v>
      </c>
      <c r="I2386" s="76" t="s">
        <v>1201</v>
      </c>
      <c r="J2386" s="76" t="s">
        <v>753</v>
      </c>
      <c r="K2386" s="78" t="s">
        <v>4696</v>
      </c>
      <c r="L2386" s="7" t="str">
        <f>IF(BudgetsQTable[[#This Row],[pi_last_name]]=" ","",HYPERLINK("https://www.ejacket.nsf.gov/ej/showProposal.do?Continue=Y&amp;ID="&amp;BudgetsQTable[[#This Row],[prop_id]],BudgetsQTable[[#This Row],[prop_id]]))</f>
        <v/>
      </c>
      <c r="M2386" s="78" t="s">
        <v>753</v>
      </c>
      <c r="N2386" s="7" t="str">
        <f>IF(BudgetsQTable[[#This Row],[pi_last_name]]=" ","",HYPERLINK("mailto:"&amp;BudgetsQTable[[#This Row],[pi_email]]&amp;"&amp;subject=Your NSF Proposal:  "&amp;BudgetsQTable[[#This Row],[prop_id]],BudgetsQTable[[#This Row],[pi_email]]))</f>
        <v/>
      </c>
      <c r="O2386" s="78" t="s">
        <v>753</v>
      </c>
      <c r="P2386" s="78">
        <v>4</v>
      </c>
      <c r="Q2386" s="78">
        <v>1.84</v>
      </c>
      <c r="R2386" s="79">
        <v>0</v>
      </c>
      <c r="S2386" s="79">
        <v>0</v>
      </c>
      <c r="T2386" s="79">
        <v>16000</v>
      </c>
      <c r="U2386" s="80">
        <v>316000</v>
      </c>
      <c r="V2386" s="78">
        <v>0</v>
      </c>
      <c r="W2386" s="78">
        <v>4</v>
      </c>
      <c r="X2386" s="11" t="str">
        <f ca="1">IF(ISBLANK(BudgetsQTable[[#This Row],[budg_seq_yr]]),"FY"&amp;fiscalyear,"FY"&amp;fiscalyear-1+BudgetsQTable[[#This Row],[budg_seq_yr]])</f>
        <v>FY21</v>
      </c>
      <c r="Y2386" s="79">
        <v>316000</v>
      </c>
      <c r="Z2386" s="78" t="s">
        <v>2818</v>
      </c>
      <c r="AA2386" s="78" t="s">
        <v>474</v>
      </c>
      <c r="AB2386" s="76" t="s">
        <v>2821</v>
      </c>
      <c r="AC2386" s="78" t="s">
        <v>2988</v>
      </c>
    </row>
    <row r="2387" spans="1:29" x14ac:dyDescent="0.35">
      <c r="A2387" s="10" t="s">
        <v>4700</v>
      </c>
      <c r="B2387" s="76" t="s">
        <v>2824</v>
      </c>
      <c r="C2387" s="76">
        <f>C2386+(BudgetsQTable[[#This Row],[lead]]&lt;&gt;K2386)</f>
        <v>291</v>
      </c>
      <c r="D2387" s="76">
        <f>D2386*(BudgetsQTable[[#This Row],[lead]]=K2386)+(BudgetsQTable[[#This Row],[prop_id]]&lt;&gt;A2386)</f>
        <v>1</v>
      </c>
      <c r="E2387" s="77">
        <v>43005.65902777778</v>
      </c>
      <c r="F2387" s="78" t="s">
        <v>2839</v>
      </c>
      <c r="G2387" s="78" t="s">
        <v>2840</v>
      </c>
      <c r="H2387" s="78" t="s">
        <v>464</v>
      </c>
      <c r="I2387" s="76" t="s">
        <v>1119</v>
      </c>
      <c r="J2387" s="76" t="s">
        <v>4705</v>
      </c>
      <c r="K2387" s="78" t="s">
        <v>4700</v>
      </c>
      <c r="L2387" s="7" t="str">
        <f>IF(BudgetsQTable[[#This Row],[pi_last_name]]=" ","",HYPERLINK("https://www.ejacket.nsf.gov/ej/showProposal.do?Continue=Y&amp;ID="&amp;BudgetsQTable[[#This Row],[prop_id]],BudgetsQTable[[#This Row],[prop_id]]))</f>
        <v>1763897</v>
      </c>
      <c r="M2387" s="78" t="s">
        <v>4701</v>
      </c>
      <c r="N2387" s="7" t="str">
        <f>IF(BudgetsQTable[[#This Row],[pi_last_name]]=" ","",HYPERLINK("mailto:"&amp;BudgetsQTable[[#This Row],[pi_email]]&amp;"&amp;subject=Your NSF Proposal:  "&amp;BudgetsQTable[[#This Row],[prop_id]],BudgetsQTable[[#This Row],[pi_email]]))</f>
        <v>saifullah@wayne.edu</v>
      </c>
      <c r="O2387" s="78" t="s">
        <v>4703</v>
      </c>
      <c r="P2387" s="78"/>
      <c r="Q2387" s="78"/>
      <c r="R2387" s="79"/>
      <c r="S2387" s="79"/>
      <c r="T2387" s="79"/>
      <c r="U2387" s="80"/>
      <c r="V2387" s="78">
        <v>0</v>
      </c>
      <c r="W2387" s="78"/>
      <c r="X2387" s="11" t="str">
        <f ca="1">IF(ISBLANK(BudgetsQTable[[#This Row],[budg_seq_yr]]),"FY"&amp;fiscalyear,"FY"&amp;fiscalyear-1+BudgetsQTable[[#This Row],[budg_seq_yr]])</f>
        <v>FY18</v>
      </c>
      <c r="Y2387" s="79">
        <v>600000</v>
      </c>
      <c r="Z2387" s="78" t="s">
        <v>2840</v>
      </c>
      <c r="AA2387" s="78" t="s">
        <v>464</v>
      </c>
      <c r="AB2387" s="76" t="s">
        <v>2821</v>
      </c>
      <c r="AC2387" s="78" t="s">
        <v>485</v>
      </c>
    </row>
    <row r="2388" spans="1:29" x14ac:dyDescent="0.35">
      <c r="A2388" s="10" t="s">
        <v>4700</v>
      </c>
      <c r="B2388" s="76" t="s">
        <v>2824</v>
      </c>
      <c r="C2388" s="76">
        <f>C2387+(BudgetsQTable[[#This Row],[lead]]&lt;&gt;K2387)</f>
        <v>291</v>
      </c>
      <c r="D2388" s="76">
        <f>D2387*(BudgetsQTable[[#This Row],[lead]]=K2387)+(BudgetsQTable[[#This Row],[prop_id]]&lt;&gt;A2387)</f>
        <v>1</v>
      </c>
      <c r="E2388" s="77">
        <v>43005.65902777778</v>
      </c>
      <c r="F2388" s="78" t="s">
        <v>2839</v>
      </c>
      <c r="G2388" s="78" t="s">
        <v>2840</v>
      </c>
      <c r="H2388" s="78" t="s">
        <v>464</v>
      </c>
      <c r="I2388" s="76" t="s">
        <v>1119</v>
      </c>
      <c r="J2388" s="76" t="s">
        <v>753</v>
      </c>
      <c r="K2388" s="78" t="s">
        <v>4700</v>
      </c>
      <c r="L2388" s="7" t="str">
        <f>IF(BudgetsQTable[[#This Row],[pi_last_name]]=" ","",HYPERLINK("https://www.ejacket.nsf.gov/ej/showProposal.do?Continue=Y&amp;ID="&amp;BudgetsQTable[[#This Row],[prop_id]],BudgetsQTable[[#This Row],[prop_id]]))</f>
        <v/>
      </c>
      <c r="M2388" s="78" t="s">
        <v>753</v>
      </c>
      <c r="N2388" s="7" t="str">
        <f>IF(BudgetsQTable[[#This Row],[pi_last_name]]=" ","",HYPERLINK("mailto:"&amp;BudgetsQTable[[#This Row],[pi_email]]&amp;"&amp;subject=Your NSF Proposal:  "&amp;BudgetsQTable[[#This Row],[prop_id]],BudgetsQTable[[#This Row],[pi_email]]))</f>
        <v/>
      </c>
      <c r="O2388" s="78" t="s">
        <v>753</v>
      </c>
      <c r="P2388" s="78">
        <v>1</v>
      </c>
      <c r="Q2388" s="78">
        <v>1</v>
      </c>
      <c r="R2388" s="79">
        <v>0</v>
      </c>
      <c r="S2388" s="79">
        <v>3000</v>
      </c>
      <c r="T2388" s="79">
        <v>0</v>
      </c>
      <c r="U2388" s="80">
        <v>158335</v>
      </c>
      <c r="V2388" s="78">
        <v>0</v>
      </c>
      <c r="W2388" s="78">
        <v>1</v>
      </c>
      <c r="X2388" s="11" t="str">
        <f ca="1">IF(ISBLANK(BudgetsQTable[[#This Row],[budg_seq_yr]]),"FY"&amp;fiscalyear,"FY"&amp;fiscalyear-1+BudgetsQTable[[#This Row],[budg_seq_yr]])</f>
        <v>FY18</v>
      </c>
      <c r="Y2388" s="79">
        <v>158335</v>
      </c>
      <c r="Z2388" s="78" t="s">
        <v>2840</v>
      </c>
      <c r="AA2388" s="78" t="s">
        <v>464</v>
      </c>
      <c r="AB2388" s="76" t="s">
        <v>2821</v>
      </c>
      <c r="AC2388" s="78" t="s">
        <v>485</v>
      </c>
    </row>
    <row r="2389" spans="1:29" x14ac:dyDescent="0.35">
      <c r="A2389" s="10" t="s">
        <v>4700</v>
      </c>
      <c r="B2389" s="76" t="s">
        <v>2824</v>
      </c>
      <c r="C2389" s="76">
        <f>C2388+(BudgetsQTable[[#This Row],[lead]]&lt;&gt;K2388)</f>
        <v>291</v>
      </c>
      <c r="D2389" s="76">
        <f>D2388*(BudgetsQTable[[#This Row],[lead]]=K2388)+(BudgetsQTable[[#This Row],[prop_id]]&lt;&gt;A2388)</f>
        <v>1</v>
      </c>
      <c r="E2389" s="77">
        <v>43005.65902777778</v>
      </c>
      <c r="F2389" s="78" t="s">
        <v>2839</v>
      </c>
      <c r="G2389" s="78" t="s">
        <v>2840</v>
      </c>
      <c r="H2389" s="78" t="s">
        <v>464</v>
      </c>
      <c r="I2389" s="76" t="s">
        <v>1119</v>
      </c>
      <c r="J2389" s="76" t="s">
        <v>753</v>
      </c>
      <c r="K2389" s="78" t="s">
        <v>4700</v>
      </c>
      <c r="L2389" s="7" t="str">
        <f>IF(BudgetsQTable[[#This Row],[pi_last_name]]=" ","",HYPERLINK("https://www.ejacket.nsf.gov/ej/showProposal.do?Continue=Y&amp;ID="&amp;BudgetsQTable[[#This Row],[prop_id]],BudgetsQTable[[#This Row],[prop_id]]))</f>
        <v/>
      </c>
      <c r="M2389" s="78" t="s">
        <v>753</v>
      </c>
      <c r="N2389" s="7" t="str">
        <f>IF(BudgetsQTable[[#This Row],[pi_last_name]]=" ","",HYPERLINK("mailto:"&amp;BudgetsQTable[[#This Row],[pi_email]]&amp;"&amp;subject=Your NSF Proposal:  "&amp;BudgetsQTable[[#This Row],[prop_id]],BudgetsQTable[[#This Row],[pi_email]]))</f>
        <v/>
      </c>
      <c r="O2389" s="78" t="s">
        <v>753</v>
      </c>
      <c r="P2389" s="78">
        <v>1</v>
      </c>
      <c r="Q2389" s="78">
        <v>1</v>
      </c>
      <c r="R2389" s="79">
        <v>0</v>
      </c>
      <c r="S2389" s="79">
        <v>3000</v>
      </c>
      <c r="T2389" s="79">
        <v>0</v>
      </c>
      <c r="U2389" s="80">
        <v>142605</v>
      </c>
      <c r="V2389" s="78">
        <v>0</v>
      </c>
      <c r="W2389" s="78">
        <v>2</v>
      </c>
      <c r="X2389" s="11" t="str">
        <f ca="1">IF(ISBLANK(BudgetsQTable[[#This Row],[budg_seq_yr]]),"FY"&amp;fiscalyear,"FY"&amp;fiscalyear-1+BudgetsQTable[[#This Row],[budg_seq_yr]])</f>
        <v>FY19</v>
      </c>
      <c r="Y2389" s="79">
        <v>142605</v>
      </c>
      <c r="Z2389" s="78" t="s">
        <v>2840</v>
      </c>
      <c r="AA2389" s="78" t="s">
        <v>464</v>
      </c>
      <c r="AB2389" s="76" t="s">
        <v>2821</v>
      </c>
      <c r="AC2389" s="78" t="s">
        <v>485</v>
      </c>
    </row>
    <row r="2390" spans="1:29" x14ac:dyDescent="0.35">
      <c r="A2390" s="10" t="s">
        <v>4700</v>
      </c>
      <c r="B2390" s="76" t="s">
        <v>2824</v>
      </c>
      <c r="C2390" s="76">
        <f>C2389+(BudgetsQTable[[#This Row],[lead]]&lt;&gt;K2389)</f>
        <v>291</v>
      </c>
      <c r="D2390" s="76">
        <f>D2389*(BudgetsQTable[[#This Row],[lead]]=K2389)+(BudgetsQTable[[#This Row],[prop_id]]&lt;&gt;A2389)</f>
        <v>1</v>
      </c>
      <c r="E2390" s="77">
        <v>43005.65902777778</v>
      </c>
      <c r="F2390" s="78" t="s">
        <v>2839</v>
      </c>
      <c r="G2390" s="78" t="s">
        <v>2840</v>
      </c>
      <c r="H2390" s="78" t="s">
        <v>464</v>
      </c>
      <c r="I2390" s="76" t="s">
        <v>1119</v>
      </c>
      <c r="J2390" s="76" t="s">
        <v>753</v>
      </c>
      <c r="K2390" s="78" t="s">
        <v>4700</v>
      </c>
      <c r="L2390" s="7" t="str">
        <f>IF(BudgetsQTable[[#This Row],[pi_last_name]]=" ","",HYPERLINK("https://www.ejacket.nsf.gov/ej/showProposal.do?Continue=Y&amp;ID="&amp;BudgetsQTable[[#This Row],[prop_id]],BudgetsQTable[[#This Row],[prop_id]]))</f>
        <v/>
      </c>
      <c r="M2390" s="78" t="s">
        <v>753</v>
      </c>
      <c r="N2390" s="7" t="str">
        <f>IF(BudgetsQTable[[#This Row],[pi_last_name]]=" ","",HYPERLINK("mailto:"&amp;BudgetsQTable[[#This Row],[pi_email]]&amp;"&amp;subject=Your NSF Proposal:  "&amp;BudgetsQTable[[#This Row],[prop_id]],BudgetsQTable[[#This Row],[pi_email]]))</f>
        <v/>
      </c>
      <c r="O2390" s="78" t="s">
        <v>753</v>
      </c>
      <c r="P2390" s="78">
        <v>1</v>
      </c>
      <c r="Q2390" s="78">
        <v>1</v>
      </c>
      <c r="R2390" s="79">
        <v>0</v>
      </c>
      <c r="S2390" s="79">
        <v>3060</v>
      </c>
      <c r="T2390" s="79">
        <v>0</v>
      </c>
      <c r="U2390" s="80">
        <v>147180</v>
      </c>
      <c r="V2390" s="78">
        <v>0</v>
      </c>
      <c r="W2390" s="78">
        <v>3</v>
      </c>
      <c r="X2390" s="11" t="str">
        <f ca="1">IF(ISBLANK(BudgetsQTable[[#This Row],[budg_seq_yr]]),"FY"&amp;fiscalyear,"FY"&amp;fiscalyear-1+BudgetsQTable[[#This Row],[budg_seq_yr]])</f>
        <v>FY20</v>
      </c>
      <c r="Y2390" s="79">
        <v>147180</v>
      </c>
      <c r="Z2390" s="78" t="s">
        <v>2840</v>
      </c>
      <c r="AA2390" s="78" t="s">
        <v>464</v>
      </c>
      <c r="AB2390" s="76" t="s">
        <v>2821</v>
      </c>
      <c r="AC2390" s="78" t="s">
        <v>485</v>
      </c>
    </row>
    <row r="2391" spans="1:29" x14ac:dyDescent="0.35">
      <c r="A2391" s="10" t="s">
        <v>4700</v>
      </c>
      <c r="B2391" s="76" t="s">
        <v>2824</v>
      </c>
      <c r="C2391" s="76">
        <f>C2390+(BudgetsQTable[[#This Row],[lead]]&lt;&gt;K2390)</f>
        <v>291</v>
      </c>
      <c r="D2391" s="76">
        <f>D2390*(BudgetsQTable[[#This Row],[lead]]=K2390)+(BudgetsQTable[[#This Row],[prop_id]]&lt;&gt;A2390)</f>
        <v>1</v>
      </c>
      <c r="E2391" s="77">
        <v>43005.65902777778</v>
      </c>
      <c r="F2391" s="78" t="s">
        <v>2839</v>
      </c>
      <c r="G2391" s="78" t="s">
        <v>2840</v>
      </c>
      <c r="H2391" s="78" t="s">
        <v>464</v>
      </c>
      <c r="I2391" s="76" t="s">
        <v>1119</v>
      </c>
      <c r="J2391" s="76" t="s">
        <v>753</v>
      </c>
      <c r="K2391" s="78" t="s">
        <v>4700</v>
      </c>
      <c r="L2391" s="7" t="str">
        <f>IF(BudgetsQTable[[#This Row],[pi_last_name]]=" ","",HYPERLINK("https://www.ejacket.nsf.gov/ej/showProposal.do?Continue=Y&amp;ID="&amp;BudgetsQTable[[#This Row],[prop_id]],BudgetsQTable[[#This Row],[prop_id]]))</f>
        <v/>
      </c>
      <c r="M2391" s="78" t="s">
        <v>753</v>
      </c>
      <c r="N2391" s="7" t="str">
        <f>IF(BudgetsQTable[[#This Row],[pi_last_name]]=" ","",HYPERLINK("mailto:"&amp;BudgetsQTable[[#This Row],[pi_email]]&amp;"&amp;subject=Your NSF Proposal:  "&amp;BudgetsQTable[[#This Row],[prop_id]],BudgetsQTable[[#This Row],[pi_email]]))</f>
        <v/>
      </c>
      <c r="O2391" s="78" t="s">
        <v>753</v>
      </c>
      <c r="P2391" s="78">
        <v>1</v>
      </c>
      <c r="Q2391" s="78">
        <v>1</v>
      </c>
      <c r="R2391" s="79">
        <v>0</v>
      </c>
      <c r="S2391" s="79">
        <v>3050</v>
      </c>
      <c r="T2391" s="79">
        <v>0</v>
      </c>
      <c r="U2391" s="80">
        <v>151880</v>
      </c>
      <c r="V2391" s="78">
        <v>0</v>
      </c>
      <c r="W2391" s="78">
        <v>4</v>
      </c>
      <c r="X2391" s="11" t="str">
        <f ca="1">IF(ISBLANK(BudgetsQTable[[#This Row],[budg_seq_yr]]),"FY"&amp;fiscalyear,"FY"&amp;fiscalyear-1+BudgetsQTable[[#This Row],[budg_seq_yr]])</f>
        <v>FY21</v>
      </c>
      <c r="Y2391" s="79">
        <v>151880</v>
      </c>
      <c r="Z2391" s="78" t="s">
        <v>2840</v>
      </c>
      <c r="AA2391" s="78" t="s">
        <v>464</v>
      </c>
      <c r="AB2391" s="76" t="s">
        <v>2821</v>
      </c>
      <c r="AC2391" s="78" t="s">
        <v>485</v>
      </c>
    </row>
    <row r="2392" spans="1:29" x14ac:dyDescent="0.35">
      <c r="A2392" s="10" t="s">
        <v>4706</v>
      </c>
      <c r="B2392" s="76" t="s">
        <v>2834</v>
      </c>
      <c r="C2392" s="76">
        <f>C2391+(BudgetsQTable[[#This Row],[lead]]&lt;&gt;K2391)</f>
        <v>291</v>
      </c>
      <c r="D2392" s="76">
        <f>D2391*(BudgetsQTable[[#This Row],[lead]]=K2391)+(BudgetsQTable[[#This Row],[prop_id]]&lt;&gt;A2391)</f>
        <v>2</v>
      </c>
      <c r="E2392" s="77">
        <v>43004.74722222222</v>
      </c>
      <c r="F2392" s="78" t="s">
        <v>2839</v>
      </c>
      <c r="G2392" s="78" t="s">
        <v>2840</v>
      </c>
      <c r="H2392" s="78" t="s">
        <v>464</v>
      </c>
      <c r="I2392" s="76" t="s">
        <v>1119</v>
      </c>
      <c r="J2392" s="76" t="s">
        <v>4708</v>
      </c>
      <c r="K2392" s="78" t="s">
        <v>4700</v>
      </c>
      <c r="L2392" s="7" t="str">
        <f>IF(BudgetsQTable[[#This Row],[pi_last_name]]=" ","",HYPERLINK("https://www.ejacket.nsf.gov/ej/showProposal.do?Continue=Y&amp;ID="&amp;BudgetsQTable[[#This Row],[prop_id]],BudgetsQTable[[#This Row],[prop_id]]))</f>
        <v>1763421</v>
      </c>
      <c r="M2392" s="78" t="s">
        <v>922</v>
      </c>
      <c r="N2392" s="7" t="str">
        <f>IF(BudgetsQTable[[#This Row],[pi_last_name]]=" ","",HYPERLINK("mailto:"&amp;BudgetsQTable[[#This Row],[pi_email]]&amp;"&amp;subject=Your NSF Proposal:  "&amp;BudgetsQTable[[#This Row],[prop_id]],BudgetsQTable[[#This Row],[pi_email]]))</f>
        <v>lu@cse.wustl.edu</v>
      </c>
      <c r="O2392" s="78" t="s">
        <v>3469</v>
      </c>
      <c r="P2392" s="78"/>
      <c r="Q2392" s="78"/>
      <c r="R2392" s="79"/>
      <c r="S2392" s="79"/>
      <c r="T2392" s="79"/>
      <c r="U2392" s="80"/>
      <c r="V2392" s="78">
        <v>0</v>
      </c>
      <c r="W2392" s="78"/>
      <c r="X2392" s="11" t="str">
        <f ca="1">IF(ISBLANK(BudgetsQTable[[#This Row],[budg_seq_yr]]),"FY"&amp;fiscalyear,"FY"&amp;fiscalyear-1+BudgetsQTable[[#This Row],[budg_seq_yr]])</f>
        <v>FY18</v>
      </c>
      <c r="Y2392" s="79">
        <v>400000</v>
      </c>
      <c r="Z2392" s="78" t="s">
        <v>2840</v>
      </c>
      <c r="AA2392" s="78" t="s">
        <v>464</v>
      </c>
      <c r="AB2392" s="76" t="s">
        <v>2821</v>
      </c>
      <c r="AC2392" s="78" t="s">
        <v>485</v>
      </c>
    </row>
    <row r="2393" spans="1:29" x14ac:dyDescent="0.35">
      <c r="A2393" s="10" t="s">
        <v>4706</v>
      </c>
      <c r="B2393" s="76" t="s">
        <v>2834</v>
      </c>
      <c r="C2393" s="76">
        <f>C2392+(BudgetsQTable[[#This Row],[lead]]&lt;&gt;K2392)</f>
        <v>291</v>
      </c>
      <c r="D2393" s="76">
        <f>D2392*(BudgetsQTable[[#This Row],[lead]]=K2392)+(BudgetsQTable[[#This Row],[prop_id]]&lt;&gt;A2392)</f>
        <v>2</v>
      </c>
      <c r="E2393" s="77">
        <v>43004.74722222222</v>
      </c>
      <c r="F2393" s="78" t="s">
        <v>2839</v>
      </c>
      <c r="G2393" s="78" t="s">
        <v>2840</v>
      </c>
      <c r="H2393" s="78" t="s">
        <v>464</v>
      </c>
      <c r="I2393" s="76" t="s">
        <v>1119</v>
      </c>
      <c r="J2393" s="76" t="s">
        <v>753</v>
      </c>
      <c r="K2393" s="78" t="s">
        <v>4700</v>
      </c>
      <c r="L2393" s="7" t="str">
        <f>IF(BudgetsQTable[[#This Row],[pi_last_name]]=" ","",HYPERLINK("https://www.ejacket.nsf.gov/ej/showProposal.do?Continue=Y&amp;ID="&amp;BudgetsQTable[[#This Row],[prop_id]],BudgetsQTable[[#This Row],[prop_id]]))</f>
        <v/>
      </c>
      <c r="M2393" s="78" t="s">
        <v>753</v>
      </c>
      <c r="N2393" s="7" t="str">
        <f>IF(BudgetsQTable[[#This Row],[pi_last_name]]=" ","",HYPERLINK("mailto:"&amp;BudgetsQTable[[#This Row],[pi_email]]&amp;"&amp;subject=Your NSF Proposal:  "&amp;BudgetsQTable[[#This Row],[prop_id]],BudgetsQTable[[#This Row],[pi_email]]))</f>
        <v/>
      </c>
      <c r="O2393" s="78" t="s">
        <v>753</v>
      </c>
      <c r="P2393" s="78">
        <v>1</v>
      </c>
      <c r="Q2393" s="78">
        <v>0</v>
      </c>
      <c r="R2393" s="79">
        <v>0</v>
      </c>
      <c r="S2393" s="79">
        <v>0</v>
      </c>
      <c r="T2393" s="79">
        <v>0</v>
      </c>
      <c r="U2393" s="80">
        <v>108953</v>
      </c>
      <c r="V2393" s="78">
        <v>0</v>
      </c>
      <c r="W2393" s="78">
        <v>1</v>
      </c>
      <c r="X2393" s="11" t="str">
        <f ca="1">IF(ISBLANK(BudgetsQTable[[#This Row],[budg_seq_yr]]),"FY"&amp;fiscalyear,"FY"&amp;fiscalyear-1+BudgetsQTable[[#This Row],[budg_seq_yr]])</f>
        <v>FY18</v>
      </c>
      <c r="Y2393" s="79">
        <v>108953</v>
      </c>
      <c r="Z2393" s="78" t="s">
        <v>2840</v>
      </c>
      <c r="AA2393" s="78" t="s">
        <v>464</v>
      </c>
      <c r="AB2393" s="76" t="s">
        <v>2821</v>
      </c>
      <c r="AC2393" s="78" t="s">
        <v>485</v>
      </c>
    </row>
    <row r="2394" spans="1:29" x14ac:dyDescent="0.35">
      <c r="A2394" s="10" t="s">
        <v>4706</v>
      </c>
      <c r="B2394" s="76" t="s">
        <v>2834</v>
      </c>
      <c r="C2394" s="76">
        <f>C2393+(BudgetsQTable[[#This Row],[lead]]&lt;&gt;K2393)</f>
        <v>291</v>
      </c>
      <c r="D2394" s="76">
        <f>D2393*(BudgetsQTable[[#This Row],[lead]]=K2393)+(BudgetsQTable[[#This Row],[prop_id]]&lt;&gt;A2393)</f>
        <v>2</v>
      </c>
      <c r="E2394" s="77">
        <v>43004.74722222222</v>
      </c>
      <c r="F2394" s="78" t="s">
        <v>2839</v>
      </c>
      <c r="G2394" s="78" t="s">
        <v>2840</v>
      </c>
      <c r="H2394" s="78" t="s">
        <v>464</v>
      </c>
      <c r="I2394" s="76" t="s">
        <v>1119</v>
      </c>
      <c r="J2394" s="76" t="s">
        <v>753</v>
      </c>
      <c r="K2394" s="78" t="s">
        <v>4700</v>
      </c>
      <c r="L2394" s="7" t="str">
        <f>IF(BudgetsQTable[[#This Row],[pi_last_name]]=" ","",HYPERLINK("https://www.ejacket.nsf.gov/ej/showProposal.do?Continue=Y&amp;ID="&amp;BudgetsQTable[[#This Row],[prop_id]],BudgetsQTable[[#This Row],[prop_id]]))</f>
        <v/>
      </c>
      <c r="M2394" s="78" t="s">
        <v>753</v>
      </c>
      <c r="N2394" s="7" t="str">
        <f>IF(BudgetsQTable[[#This Row],[pi_last_name]]=" ","",HYPERLINK("mailto:"&amp;BudgetsQTable[[#This Row],[pi_email]]&amp;"&amp;subject=Your NSF Proposal:  "&amp;BudgetsQTable[[#This Row],[prop_id]],BudgetsQTable[[#This Row],[pi_email]]))</f>
        <v/>
      </c>
      <c r="O2394" s="78" t="s">
        <v>753</v>
      </c>
      <c r="P2394" s="78">
        <v>1</v>
      </c>
      <c r="Q2394" s="78">
        <v>0</v>
      </c>
      <c r="R2394" s="79">
        <v>0</v>
      </c>
      <c r="S2394" s="79">
        <v>0</v>
      </c>
      <c r="T2394" s="79">
        <v>0</v>
      </c>
      <c r="U2394" s="80">
        <v>111716</v>
      </c>
      <c r="V2394" s="78">
        <v>0</v>
      </c>
      <c r="W2394" s="78">
        <v>2</v>
      </c>
      <c r="X2394" s="11" t="str">
        <f ca="1">IF(ISBLANK(BudgetsQTable[[#This Row],[budg_seq_yr]]),"FY"&amp;fiscalyear,"FY"&amp;fiscalyear-1+BudgetsQTable[[#This Row],[budg_seq_yr]])</f>
        <v>FY19</v>
      </c>
      <c r="Y2394" s="79">
        <v>111716</v>
      </c>
      <c r="Z2394" s="78" t="s">
        <v>2840</v>
      </c>
      <c r="AA2394" s="78" t="s">
        <v>464</v>
      </c>
      <c r="AB2394" s="76" t="s">
        <v>2821</v>
      </c>
      <c r="AC2394" s="78" t="s">
        <v>485</v>
      </c>
    </row>
    <row r="2395" spans="1:29" x14ac:dyDescent="0.35">
      <c r="A2395" s="10" t="s">
        <v>4706</v>
      </c>
      <c r="B2395" s="76" t="s">
        <v>2834</v>
      </c>
      <c r="C2395" s="76">
        <f>C2394+(BudgetsQTable[[#This Row],[lead]]&lt;&gt;K2394)</f>
        <v>291</v>
      </c>
      <c r="D2395" s="76">
        <f>D2394*(BudgetsQTable[[#This Row],[lead]]=K2394)+(BudgetsQTable[[#This Row],[prop_id]]&lt;&gt;A2394)</f>
        <v>2</v>
      </c>
      <c r="E2395" s="77">
        <v>43004.74722222222</v>
      </c>
      <c r="F2395" s="78" t="s">
        <v>2839</v>
      </c>
      <c r="G2395" s="78" t="s">
        <v>2840</v>
      </c>
      <c r="H2395" s="78" t="s">
        <v>464</v>
      </c>
      <c r="I2395" s="76" t="s">
        <v>1119</v>
      </c>
      <c r="J2395" s="76" t="s">
        <v>753</v>
      </c>
      <c r="K2395" s="78" t="s">
        <v>4700</v>
      </c>
      <c r="L2395" s="7" t="str">
        <f>IF(BudgetsQTable[[#This Row],[pi_last_name]]=" ","",HYPERLINK("https://www.ejacket.nsf.gov/ej/showProposal.do?Continue=Y&amp;ID="&amp;BudgetsQTable[[#This Row],[prop_id]],BudgetsQTable[[#This Row],[prop_id]]))</f>
        <v/>
      </c>
      <c r="M2395" s="78" t="s">
        <v>753</v>
      </c>
      <c r="N2395" s="7" t="str">
        <f>IF(BudgetsQTable[[#This Row],[pi_last_name]]=" ","",HYPERLINK("mailto:"&amp;BudgetsQTable[[#This Row],[pi_email]]&amp;"&amp;subject=Your NSF Proposal:  "&amp;BudgetsQTable[[#This Row],[prop_id]],BudgetsQTable[[#This Row],[pi_email]]))</f>
        <v/>
      </c>
      <c r="O2395" s="78" t="s">
        <v>753</v>
      </c>
      <c r="P2395" s="78">
        <v>1</v>
      </c>
      <c r="Q2395" s="78">
        <v>0</v>
      </c>
      <c r="R2395" s="79">
        <v>0</v>
      </c>
      <c r="S2395" s="79">
        <v>0</v>
      </c>
      <c r="T2395" s="79">
        <v>0</v>
      </c>
      <c r="U2395" s="80">
        <v>88311</v>
      </c>
      <c r="V2395" s="78">
        <v>0</v>
      </c>
      <c r="W2395" s="78">
        <v>3</v>
      </c>
      <c r="X2395" s="11" t="str">
        <f ca="1">IF(ISBLANK(BudgetsQTable[[#This Row],[budg_seq_yr]]),"FY"&amp;fiscalyear,"FY"&amp;fiscalyear-1+BudgetsQTable[[#This Row],[budg_seq_yr]])</f>
        <v>FY20</v>
      </c>
      <c r="Y2395" s="79">
        <v>88311</v>
      </c>
      <c r="Z2395" s="78" t="s">
        <v>2840</v>
      </c>
      <c r="AA2395" s="78" t="s">
        <v>464</v>
      </c>
      <c r="AB2395" s="76" t="s">
        <v>2821</v>
      </c>
      <c r="AC2395" s="78" t="s">
        <v>485</v>
      </c>
    </row>
    <row r="2396" spans="1:29" x14ac:dyDescent="0.35">
      <c r="A2396" s="10" t="s">
        <v>4706</v>
      </c>
      <c r="B2396" s="76" t="s">
        <v>2834</v>
      </c>
      <c r="C2396" s="76">
        <f>C2395+(BudgetsQTable[[#This Row],[lead]]&lt;&gt;K2395)</f>
        <v>291</v>
      </c>
      <c r="D2396" s="76">
        <f>D2395*(BudgetsQTable[[#This Row],[lead]]=K2395)+(BudgetsQTable[[#This Row],[prop_id]]&lt;&gt;A2395)</f>
        <v>2</v>
      </c>
      <c r="E2396" s="77">
        <v>43004.74722222222</v>
      </c>
      <c r="F2396" s="78" t="s">
        <v>2839</v>
      </c>
      <c r="G2396" s="78" t="s">
        <v>2840</v>
      </c>
      <c r="H2396" s="78" t="s">
        <v>464</v>
      </c>
      <c r="I2396" s="76" t="s">
        <v>1119</v>
      </c>
      <c r="J2396" s="76" t="s">
        <v>753</v>
      </c>
      <c r="K2396" s="78" t="s">
        <v>4700</v>
      </c>
      <c r="L2396" s="7" t="str">
        <f>IF(BudgetsQTable[[#This Row],[pi_last_name]]=" ","",HYPERLINK("https://www.ejacket.nsf.gov/ej/showProposal.do?Continue=Y&amp;ID="&amp;BudgetsQTable[[#This Row],[prop_id]],BudgetsQTable[[#This Row],[prop_id]]))</f>
        <v/>
      </c>
      <c r="M2396" s="78" t="s">
        <v>753</v>
      </c>
      <c r="N2396" s="7" t="str">
        <f>IF(BudgetsQTable[[#This Row],[pi_last_name]]=" ","",HYPERLINK("mailto:"&amp;BudgetsQTable[[#This Row],[pi_email]]&amp;"&amp;subject=Your NSF Proposal:  "&amp;BudgetsQTable[[#This Row],[prop_id]],BudgetsQTable[[#This Row],[pi_email]]))</f>
        <v/>
      </c>
      <c r="O2396" s="78" t="s">
        <v>753</v>
      </c>
      <c r="P2396" s="78">
        <v>1</v>
      </c>
      <c r="Q2396" s="78">
        <v>0</v>
      </c>
      <c r="R2396" s="79">
        <v>0</v>
      </c>
      <c r="S2396" s="79">
        <v>0</v>
      </c>
      <c r="T2396" s="79">
        <v>0</v>
      </c>
      <c r="U2396" s="80">
        <v>91020</v>
      </c>
      <c r="V2396" s="78">
        <v>0</v>
      </c>
      <c r="W2396" s="78">
        <v>4</v>
      </c>
      <c r="X2396" s="11" t="str">
        <f ca="1">IF(ISBLANK(BudgetsQTable[[#This Row],[budg_seq_yr]]),"FY"&amp;fiscalyear,"FY"&amp;fiscalyear-1+BudgetsQTable[[#This Row],[budg_seq_yr]])</f>
        <v>FY21</v>
      </c>
      <c r="Y2396" s="79">
        <v>91020</v>
      </c>
      <c r="Z2396" s="78" t="s">
        <v>2840</v>
      </c>
      <c r="AA2396" s="78" t="s">
        <v>464</v>
      </c>
      <c r="AB2396" s="76" t="s">
        <v>2821</v>
      </c>
      <c r="AC2396" s="78" t="s">
        <v>485</v>
      </c>
    </row>
    <row r="2397" spans="1:29" x14ac:dyDescent="0.35">
      <c r="A2397" s="10" t="s">
        <v>4709</v>
      </c>
      <c r="B2397" s="76" t="s">
        <v>2834</v>
      </c>
      <c r="C2397" s="76">
        <f>C2396+(BudgetsQTable[[#This Row],[lead]]&lt;&gt;K2396)</f>
        <v>291</v>
      </c>
      <c r="D2397" s="76">
        <f>D2396*(BudgetsQTable[[#This Row],[lead]]=K2396)+(BudgetsQTable[[#This Row],[prop_id]]&lt;&gt;A2396)</f>
        <v>3</v>
      </c>
      <c r="E2397" s="77">
        <v>43005.681944444441</v>
      </c>
      <c r="F2397" s="78" t="s">
        <v>2839</v>
      </c>
      <c r="G2397" s="78" t="s">
        <v>2840</v>
      </c>
      <c r="H2397" s="78" t="s">
        <v>464</v>
      </c>
      <c r="I2397" s="76" t="s">
        <v>1119</v>
      </c>
      <c r="J2397" s="76" t="s">
        <v>4712</v>
      </c>
      <c r="K2397" s="78" t="s">
        <v>4700</v>
      </c>
      <c r="L2397" s="7" t="str">
        <f>IF(BudgetsQTable[[#This Row],[pi_last_name]]=" ","",HYPERLINK("https://www.ejacket.nsf.gov/ej/showProposal.do?Continue=Y&amp;ID="&amp;BudgetsQTable[[#This Row],[prop_id]],BudgetsQTable[[#This Row],[prop_id]]))</f>
        <v>1763958</v>
      </c>
      <c r="M2397" s="78" t="s">
        <v>1677</v>
      </c>
      <c r="N2397" s="7" t="str">
        <f>IF(BudgetsQTable[[#This Row],[pi_last_name]]=" ","",HYPERLINK("mailto:"&amp;BudgetsQTable[[#This Row],[pi_email]]&amp;"&amp;subject=Your NSF Proposal:  "&amp;BudgetsQTable[[#This Row],[prop_id]],BudgetsQTable[[#This Row],[pi_email]]))</f>
        <v>sdas@mst.edu</v>
      </c>
      <c r="O2397" s="78" t="s">
        <v>4711</v>
      </c>
      <c r="P2397" s="78"/>
      <c r="Q2397" s="78"/>
      <c r="R2397" s="79"/>
      <c r="S2397" s="79"/>
      <c r="T2397" s="79"/>
      <c r="U2397" s="80"/>
      <c r="V2397" s="78">
        <v>0</v>
      </c>
      <c r="W2397" s="78"/>
      <c r="X2397" s="11" t="str">
        <f ca="1">IF(ISBLANK(BudgetsQTable[[#This Row],[budg_seq_yr]]),"FY"&amp;fiscalyear,"FY"&amp;fiscalyear-1+BudgetsQTable[[#This Row],[budg_seq_yr]])</f>
        <v>FY18</v>
      </c>
      <c r="Y2397" s="79">
        <v>199999</v>
      </c>
      <c r="Z2397" s="78" t="s">
        <v>2840</v>
      </c>
      <c r="AA2397" s="78" t="s">
        <v>464</v>
      </c>
      <c r="AB2397" s="76" t="s">
        <v>2821</v>
      </c>
      <c r="AC2397" s="78" t="s">
        <v>485</v>
      </c>
    </row>
    <row r="2398" spans="1:29" x14ac:dyDescent="0.35">
      <c r="A2398" s="10" t="s">
        <v>4709</v>
      </c>
      <c r="B2398" s="76" t="s">
        <v>2834</v>
      </c>
      <c r="C2398" s="76">
        <f>C2397+(BudgetsQTable[[#This Row],[lead]]&lt;&gt;K2397)</f>
        <v>291</v>
      </c>
      <c r="D2398" s="76">
        <f>D2397*(BudgetsQTable[[#This Row],[lead]]=K2397)+(BudgetsQTable[[#This Row],[prop_id]]&lt;&gt;A2397)</f>
        <v>3</v>
      </c>
      <c r="E2398" s="77">
        <v>43005.681944444441</v>
      </c>
      <c r="F2398" s="78" t="s">
        <v>2839</v>
      </c>
      <c r="G2398" s="78" t="s">
        <v>2840</v>
      </c>
      <c r="H2398" s="78" t="s">
        <v>464</v>
      </c>
      <c r="I2398" s="76" t="s">
        <v>1119</v>
      </c>
      <c r="J2398" s="76" t="s">
        <v>753</v>
      </c>
      <c r="K2398" s="78" t="s">
        <v>4700</v>
      </c>
      <c r="L2398" s="7" t="str">
        <f>IF(BudgetsQTable[[#This Row],[pi_last_name]]=" ","",HYPERLINK("https://www.ejacket.nsf.gov/ej/showProposal.do?Continue=Y&amp;ID="&amp;BudgetsQTable[[#This Row],[prop_id]],BudgetsQTable[[#This Row],[prop_id]]))</f>
        <v/>
      </c>
      <c r="M2398" s="78" t="s">
        <v>753</v>
      </c>
      <c r="N2398" s="7" t="str">
        <f>IF(BudgetsQTable[[#This Row],[pi_last_name]]=" ","",HYPERLINK("mailto:"&amp;BudgetsQTable[[#This Row],[pi_email]]&amp;"&amp;subject=Your NSF Proposal:  "&amp;BudgetsQTable[[#This Row],[prop_id]],BudgetsQTable[[#This Row],[pi_email]]))</f>
        <v/>
      </c>
      <c r="O2398" s="78" t="s">
        <v>753</v>
      </c>
      <c r="P2398" s="78">
        <v>1</v>
      </c>
      <c r="Q2398" s="78">
        <v>0</v>
      </c>
      <c r="R2398" s="79">
        <v>0</v>
      </c>
      <c r="S2398" s="79">
        <v>750</v>
      </c>
      <c r="T2398" s="79">
        <v>0</v>
      </c>
      <c r="U2398" s="80">
        <v>47596</v>
      </c>
      <c r="V2398" s="78">
        <v>0</v>
      </c>
      <c r="W2398" s="78">
        <v>1</v>
      </c>
      <c r="X2398" s="11" t="str">
        <f ca="1">IF(ISBLANK(BudgetsQTable[[#This Row],[budg_seq_yr]]),"FY"&amp;fiscalyear,"FY"&amp;fiscalyear-1+BudgetsQTable[[#This Row],[budg_seq_yr]])</f>
        <v>FY18</v>
      </c>
      <c r="Y2398" s="79">
        <v>47596</v>
      </c>
      <c r="Z2398" s="78" t="s">
        <v>2840</v>
      </c>
      <c r="AA2398" s="78" t="s">
        <v>464</v>
      </c>
      <c r="AB2398" s="76" t="s">
        <v>2821</v>
      </c>
      <c r="AC2398" s="78" t="s">
        <v>485</v>
      </c>
    </row>
    <row r="2399" spans="1:29" x14ac:dyDescent="0.35">
      <c r="A2399" s="10" t="s">
        <v>4709</v>
      </c>
      <c r="B2399" s="76" t="s">
        <v>2834</v>
      </c>
      <c r="C2399" s="76">
        <f>C2398+(BudgetsQTable[[#This Row],[lead]]&lt;&gt;K2398)</f>
        <v>291</v>
      </c>
      <c r="D2399" s="76">
        <f>D2398*(BudgetsQTable[[#This Row],[lead]]=K2398)+(BudgetsQTable[[#This Row],[prop_id]]&lt;&gt;A2398)</f>
        <v>3</v>
      </c>
      <c r="E2399" s="77">
        <v>43005.681944444441</v>
      </c>
      <c r="F2399" s="78" t="s">
        <v>2839</v>
      </c>
      <c r="G2399" s="78" t="s">
        <v>2840</v>
      </c>
      <c r="H2399" s="78" t="s">
        <v>464</v>
      </c>
      <c r="I2399" s="76" t="s">
        <v>1119</v>
      </c>
      <c r="J2399" s="76" t="s">
        <v>753</v>
      </c>
      <c r="K2399" s="78" t="s">
        <v>4700</v>
      </c>
      <c r="L2399" s="7" t="str">
        <f>IF(BudgetsQTable[[#This Row],[pi_last_name]]=" ","",HYPERLINK("https://www.ejacket.nsf.gov/ej/showProposal.do?Continue=Y&amp;ID="&amp;BudgetsQTable[[#This Row],[prop_id]],BudgetsQTable[[#This Row],[prop_id]]))</f>
        <v/>
      </c>
      <c r="M2399" s="78" t="s">
        <v>753</v>
      </c>
      <c r="N2399" s="7" t="str">
        <f>IF(BudgetsQTable[[#This Row],[pi_last_name]]=" ","",HYPERLINK("mailto:"&amp;BudgetsQTable[[#This Row],[pi_email]]&amp;"&amp;subject=Your NSF Proposal:  "&amp;BudgetsQTable[[#This Row],[prop_id]],BudgetsQTable[[#This Row],[pi_email]]))</f>
        <v/>
      </c>
      <c r="O2399" s="78" t="s">
        <v>753</v>
      </c>
      <c r="P2399" s="78">
        <v>1</v>
      </c>
      <c r="Q2399" s="78">
        <v>0</v>
      </c>
      <c r="R2399" s="79">
        <v>0</v>
      </c>
      <c r="S2399" s="79">
        <v>750</v>
      </c>
      <c r="T2399" s="79">
        <v>0</v>
      </c>
      <c r="U2399" s="80">
        <v>48961</v>
      </c>
      <c r="V2399" s="78">
        <v>0</v>
      </c>
      <c r="W2399" s="78">
        <v>2</v>
      </c>
      <c r="X2399" s="11" t="str">
        <f ca="1">IF(ISBLANK(BudgetsQTable[[#This Row],[budg_seq_yr]]),"FY"&amp;fiscalyear,"FY"&amp;fiscalyear-1+BudgetsQTable[[#This Row],[budg_seq_yr]])</f>
        <v>FY19</v>
      </c>
      <c r="Y2399" s="79">
        <v>48961</v>
      </c>
      <c r="Z2399" s="78" t="s">
        <v>2840</v>
      </c>
      <c r="AA2399" s="78" t="s">
        <v>464</v>
      </c>
      <c r="AB2399" s="76" t="s">
        <v>2821</v>
      </c>
      <c r="AC2399" s="78" t="s">
        <v>485</v>
      </c>
    </row>
    <row r="2400" spans="1:29" x14ac:dyDescent="0.35">
      <c r="A2400" s="10" t="s">
        <v>4709</v>
      </c>
      <c r="B2400" s="76" t="s">
        <v>2834</v>
      </c>
      <c r="C2400" s="76">
        <f>C2399+(BudgetsQTable[[#This Row],[lead]]&lt;&gt;K2399)</f>
        <v>291</v>
      </c>
      <c r="D2400" s="76">
        <f>D2399*(BudgetsQTable[[#This Row],[lead]]=K2399)+(BudgetsQTable[[#This Row],[prop_id]]&lt;&gt;A2399)</f>
        <v>3</v>
      </c>
      <c r="E2400" s="77">
        <v>43005.681944444441</v>
      </c>
      <c r="F2400" s="78" t="s">
        <v>2839</v>
      </c>
      <c r="G2400" s="78" t="s">
        <v>2840</v>
      </c>
      <c r="H2400" s="78" t="s">
        <v>464</v>
      </c>
      <c r="I2400" s="76" t="s">
        <v>1119</v>
      </c>
      <c r="J2400" s="76" t="s">
        <v>753</v>
      </c>
      <c r="K2400" s="78" t="s">
        <v>4700</v>
      </c>
      <c r="L2400" s="7" t="str">
        <f>IF(BudgetsQTable[[#This Row],[pi_last_name]]=" ","",HYPERLINK("https://www.ejacket.nsf.gov/ej/showProposal.do?Continue=Y&amp;ID="&amp;BudgetsQTable[[#This Row],[prop_id]],BudgetsQTable[[#This Row],[prop_id]]))</f>
        <v/>
      </c>
      <c r="M2400" s="78" t="s">
        <v>753</v>
      </c>
      <c r="N2400" s="7" t="str">
        <f>IF(BudgetsQTable[[#This Row],[pi_last_name]]=" ","",HYPERLINK("mailto:"&amp;BudgetsQTable[[#This Row],[pi_email]]&amp;"&amp;subject=Your NSF Proposal:  "&amp;BudgetsQTable[[#This Row],[prop_id]],BudgetsQTable[[#This Row],[pi_email]]))</f>
        <v/>
      </c>
      <c r="O2400" s="78" t="s">
        <v>753</v>
      </c>
      <c r="P2400" s="78">
        <v>1</v>
      </c>
      <c r="Q2400" s="78">
        <v>0</v>
      </c>
      <c r="R2400" s="79">
        <v>0</v>
      </c>
      <c r="S2400" s="79">
        <v>750</v>
      </c>
      <c r="T2400" s="79">
        <v>0</v>
      </c>
      <c r="U2400" s="80">
        <v>50778</v>
      </c>
      <c r="V2400" s="78">
        <v>0</v>
      </c>
      <c r="W2400" s="78">
        <v>3</v>
      </c>
      <c r="X2400" s="11" t="str">
        <f ca="1">IF(ISBLANK(BudgetsQTable[[#This Row],[budg_seq_yr]]),"FY"&amp;fiscalyear,"FY"&amp;fiscalyear-1+BudgetsQTable[[#This Row],[budg_seq_yr]])</f>
        <v>FY20</v>
      </c>
      <c r="Y2400" s="79">
        <v>50778</v>
      </c>
      <c r="Z2400" s="78" t="s">
        <v>2840</v>
      </c>
      <c r="AA2400" s="78" t="s">
        <v>464</v>
      </c>
      <c r="AB2400" s="76" t="s">
        <v>2821</v>
      </c>
      <c r="AC2400" s="78" t="s">
        <v>485</v>
      </c>
    </row>
    <row r="2401" spans="1:29" x14ac:dyDescent="0.35">
      <c r="A2401" s="10" t="s">
        <v>4709</v>
      </c>
      <c r="B2401" s="76" t="s">
        <v>2834</v>
      </c>
      <c r="C2401" s="76">
        <f>C2400+(BudgetsQTable[[#This Row],[lead]]&lt;&gt;K2400)</f>
        <v>291</v>
      </c>
      <c r="D2401" s="76">
        <f>D2400*(BudgetsQTable[[#This Row],[lead]]=K2400)+(BudgetsQTable[[#This Row],[prop_id]]&lt;&gt;A2400)</f>
        <v>3</v>
      </c>
      <c r="E2401" s="77">
        <v>43005.681944444441</v>
      </c>
      <c r="F2401" s="78" t="s">
        <v>2839</v>
      </c>
      <c r="G2401" s="78" t="s">
        <v>2840</v>
      </c>
      <c r="H2401" s="78" t="s">
        <v>464</v>
      </c>
      <c r="I2401" s="76" t="s">
        <v>1119</v>
      </c>
      <c r="J2401" s="76" t="s">
        <v>753</v>
      </c>
      <c r="K2401" s="78" t="s">
        <v>4700</v>
      </c>
      <c r="L2401" s="7" t="str">
        <f>IF(BudgetsQTable[[#This Row],[pi_last_name]]=" ","",HYPERLINK("https://www.ejacket.nsf.gov/ej/showProposal.do?Continue=Y&amp;ID="&amp;BudgetsQTable[[#This Row],[prop_id]],BudgetsQTable[[#This Row],[prop_id]]))</f>
        <v/>
      </c>
      <c r="M2401" s="78" t="s">
        <v>753</v>
      </c>
      <c r="N2401" s="7" t="str">
        <f>IF(BudgetsQTable[[#This Row],[pi_last_name]]=" ","",HYPERLINK("mailto:"&amp;BudgetsQTable[[#This Row],[pi_email]]&amp;"&amp;subject=Your NSF Proposal:  "&amp;BudgetsQTable[[#This Row],[prop_id]],BudgetsQTable[[#This Row],[pi_email]]))</f>
        <v/>
      </c>
      <c r="O2401" s="78" t="s">
        <v>753</v>
      </c>
      <c r="P2401" s="78">
        <v>1</v>
      </c>
      <c r="Q2401" s="78">
        <v>0</v>
      </c>
      <c r="R2401" s="79">
        <v>0</v>
      </c>
      <c r="S2401" s="79">
        <v>750</v>
      </c>
      <c r="T2401" s="79">
        <v>0</v>
      </c>
      <c r="U2401" s="80">
        <v>52664</v>
      </c>
      <c r="V2401" s="78">
        <v>0</v>
      </c>
      <c r="W2401" s="78">
        <v>4</v>
      </c>
      <c r="X2401" s="11" t="str">
        <f ca="1">IF(ISBLANK(BudgetsQTable[[#This Row],[budg_seq_yr]]),"FY"&amp;fiscalyear,"FY"&amp;fiscalyear-1+BudgetsQTable[[#This Row],[budg_seq_yr]])</f>
        <v>FY21</v>
      </c>
      <c r="Y2401" s="79">
        <v>52664</v>
      </c>
      <c r="Z2401" s="78" t="s">
        <v>2840</v>
      </c>
      <c r="AA2401" s="78" t="s">
        <v>464</v>
      </c>
      <c r="AB2401" s="76" t="s">
        <v>2821</v>
      </c>
      <c r="AC2401" s="78" t="s">
        <v>485</v>
      </c>
    </row>
    <row r="2402" spans="1:29" x14ac:dyDescent="0.35">
      <c r="A2402" s="10" t="s">
        <v>2234</v>
      </c>
      <c r="B2402" s="76" t="s">
        <v>2824</v>
      </c>
      <c r="C2402" s="76">
        <f>C2401+(BudgetsQTable[[#This Row],[lead]]&lt;&gt;K2401)</f>
        <v>292</v>
      </c>
      <c r="D2402" s="76">
        <f>D2401*(BudgetsQTable[[#This Row],[lead]]=K2401)+(BudgetsQTable[[#This Row],[prop_id]]&lt;&gt;A2401)</f>
        <v>1</v>
      </c>
      <c r="E2402" s="77">
        <v>43005.659722222219</v>
      </c>
      <c r="F2402" s="78" t="s">
        <v>2817</v>
      </c>
      <c r="G2402" s="78" t="s">
        <v>2818</v>
      </c>
      <c r="H2402" s="78" t="s">
        <v>474</v>
      </c>
      <c r="I2402" s="76" t="s">
        <v>885</v>
      </c>
      <c r="J2402" s="76" t="s">
        <v>4714</v>
      </c>
      <c r="K2402" s="78" t="s">
        <v>2234</v>
      </c>
      <c r="L2402" s="7" t="str">
        <f>IF(BudgetsQTable[[#This Row],[pi_last_name]]=" ","",HYPERLINK("https://www.ejacket.nsf.gov/ej/showProposal.do?Continue=Y&amp;ID="&amp;BudgetsQTable[[#This Row],[prop_id]],BudgetsQTable[[#This Row],[prop_id]]))</f>
        <v>1763898</v>
      </c>
      <c r="M2402" s="78" t="s">
        <v>2235</v>
      </c>
      <c r="N2402" s="7" t="str">
        <f>IF(BudgetsQTable[[#This Row],[pi_last_name]]=" ","",HYPERLINK("mailto:"&amp;BudgetsQTable[[#This Row],[pi_email]]&amp;"&amp;subject=Your NSF Proposal:  "&amp;BudgetsQTable[[#This Row],[prop_id]],BudgetsQTable[[#This Row],[pi_email]]))</f>
        <v>jandrews@ece.utexas.edu</v>
      </c>
      <c r="O2402" s="78" t="s">
        <v>2827</v>
      </c>
      <c r="P2402" s="78"/>
      <c r="Q2402" s="78"/>
      <c r="R2402" s="79"/>
      <c r="S2402" s="79"/>
      <c r="T2402" s="79"/>
      <c r="U2402" s="80"/>
      <c r="V2402" s="78">
        <v>0</v>
      </c>
      <c r="W2402" s="78"/>
      <c r="X2402" s="11" t="str">
        <f ca="1">IF(ISBLANK(BudgetsQTable[[#This Row],[budg_seq_yr]]),"FY"&amp;fiscalyear,"FY"&amp;fiscalyear-1+BudgetsQTable[[#This Row],[budg_seq_yr]])</f>
        <v>FY18</v>
      </c>
      <c r="Y2402" s="79">
        <v>572328</v>
      </c>
      <c r="Z2402" s="78" t="s">
        <v>2818</v>
      </c>
      <c r="AA2402" s="78" t="s">
        <v>474</v>
      </c>
      <c r="AB2402" s="76" t="s">
        <v>2821</v>
      </c>
      <c r="AC2402" s="78" t="s">
        <v>2988</v>
      </c>
    </row>
    <row r="2403" spans="1:29" x14ac:dyDescent="0.35">
      <c r="A2403" s="10" t="s">
        <v>2234</v>
      </c>
      <c r="B2403" s="76" t="s">
        <v>2824</v>
      </c>
      <c r="C2403" s="76">
        <f>C2402+(BudgetsQTable[[#This Row],[lead]]&lt;&gt;K2402)</f>
        <v>292</v>
      </c>
      <c r="D2403" s="76">
        <f>D2402*(BudgetsQTable[[#This Row],[lead]]=K2402)+(BudgetsQTable[[#This Row],[prop_id]]&lt;&gt;A2402)</f>
        <v>1</v>
      </c>
      <c r="E2403" s="77">
        <v>43005.659722222219</v>
      </c>
      <c r="F2403" s="78" t="s">
        <v>2817</v>
      </c>
      <c r="G2403" s="78" t="s">
        <v>2818</v>
      </c>
      <c r="H2403" s="78" t="s">
        <v>474</v>
      </c>
      <c r="I2403" s="76" t="s">
        <v>885</v>
      </c>
      <c r="J2403" s="76" t="s">
        <v>753</v>
      </c>
      <c r="K2403" s="78" t="s">
        <v>2234</v>
      </c>
      <c r="L2403" s="7" t="str">
        <f>IF(BudgetsQTable[[#This Row],[pi_last_name]]=" ","",HYPERLINK("https://www.ejacket.nsf.gov/ej/showProposal.do?Continue=Y&amp;ID="&amp;BudgetsQTable[[#This Row],[prop_id]],BudgetsQTable[[#This Row],[prop_id]]))</f>
        <v/>
      </c>
      <c r="M2403" s="78" t="s">
        <v>753</v>
      </c>
      <c r="N2403" s="7" t="str">
        <f>IF(BudgetsQTable[[#This Row],[pi_last_name]]=" ","",HYPERLINK("mailto:"&amp;BudgetsQTable[[#This Row],[pi_email]]&amp;"&amp;subject=Your NSF Proposal:  "&amp;BudgetsQTable[[#This Row],[prop_id]],BudgetsQTable[[#This Row],[pi_email]]))</f>
        <v/>
      </c>
      <c r="O2403" s="78" t="s">
        <v>753</v>
      </c>
      <c r="P2403" s="78">
        <v>1</v>
      </c>
      <c r="Q2403" s="78">
        <v>1</v>
      </c>
      <c r="R2403" s="79">
        <v>0</v>
      </c>
      <c r="S2403" s="79">
        <v>0</v>
      </c>
      <c r="T2403" s="79">
        <v>0</v>
      </c>
      <c r="U2403" s="80">
        <v>150632</v>
      </c>
      <c r="V2403" s="78">
        <v>0</v>
      </c>
      <c r="W2403" s="78">
        <v>1</v>
      </c>
      <c r="X2403" s="11" t="str">
        <f ca="1">IF(ISBLANK(BudgetsQTable[[#This Row],[budg_seq_yr]]),"FY"&amp;fiscalyear,"FY"&amp;fiscalyear-1+BudgetsQTable[[#This Row],[budg_seq_yr]])</f>
        <v>FY18</v>
      </c>
      <c r="Y2403" s="79">
        <v>150632</v>
      </c>
      <c r="Z2403" s="78" t="s">
        <v>2818</v>
      </c>
      <c r="AA2403" s="78" t="s">
        <v>474</v>
      </c>
      <c r="AB2403" s="76" t="s">
        <v>2821</v>
      </c>
      <c r="AC2403" s="78" t="s">
        <v>2988</v>
      </c>
    </row>
    <row r="2404" spans="1:29" x14ac:dyDescent="0.35">
      <c r="A2404" s="10" t="s">
        <v>2234</v>
      </c>
      <c r="B2404" s="76" t="s">
        <v>2824</v>
      </c>
      <c r="C2404" s="76">
        <f>C2403+(BudgetsQTable[[#This Row],[lead]]&lt;&gt;K2403)</f>
        <v>292</v>
      </c>
      <c r="D2404" s="76">
        <f>D2403*(BudgetsQTable[[#This Row],[lead]]=K2403)+(BudgetsQTable[[#This Row],[prop_id]]&lt;&gt;A2403)</f>
        <v>1</v>
      </c>
      <c r="E2404" s="77">
        <v>43005.659722222219</v>
      </c>
      <c r="F2404" s="78" t="s">
        <v>2817</v>
      </c>
      <c r="G2404" s="78" t="s">
        <v>2818</v>
      </c>
      <c r="H2404" s="78" t="s">
        <v>474</v>
      </c>
      <c r="I2404" s="76" t="s">
        <v>885</v>
      </c>
      <c r="J2404" s="76" t="s">
        <v>753</v>
      </c>
      <c r="K2404" s="78" t="s">
        <v>2234</v>
      </c>
      <c r="L2404" s="7" t="str">
        <f>IF(BudgetsQTable[[#This Row],[pi_last_name]]=" ","",HYPERLINK("https://www.ejacket.nsf.gov/ej/showProposal.do?Continue=Y&amp;ID="&amp;BudgetsQTable[[#This Row],[prop_id]],BudgetsQTable[[#This Row],[prop_id]]))</f>
        <v/>
      </c>
      <c r="M2404" s="78" t="s">
        <v>753</v>
      </c>
      <c r="N2404" s="7" t="str">
        <f>IF(BudgetsQTable[[#This Row],[pi_last_name]]=" ","",HYPERLINK("mailto:"&amp;BudgetsQTable[[#This Row],[pi_email]]&amp;"&amp;subject=Your NSF Proposal:  "&amp;BudgetsQTable[[#This Row],[prop_id]],BudgetsQTable[[#This Row],[pi_email]]))</f>
        <v/>
      </c>
      <c r="O2404" s="78" t="s">
        <v>753</v>
      </c>
      <c r="P2404" s="78">
        <v>1</v>
      </c>
      <c r="Q2404" s="78">
        <v>1</v>
      </c>
      <c r="R2404" s="79">
        <v>0</v>
      </c>
      <c r="S2404" s="79">
        <v>0</v>
      </c>
      <c r="T2404" s="79">
        <v>0</v>
      </c>
      <c r="U2404" s="80">
        <v>155113</v>
      </c>
      <c r="V2404" s="78">
        <v>0</v>
      </c>
      <c r="W2404" s="78">
        <v>2</v>
      </c>
      <c r="X2404" s="11" t="str">
        <f ca="1">IF(ISBLANK(BudgetsQTable[[#This Row],[budg_seq_yr]]),"FY"&amp;fiscalyear,"FY"&amp;fiscalyear-1+BudgetsQTable[[#This Row],[budg_seq_yr]])</f>
        <v>FY19</v>
      </c>
      <c r="Y2404" s="79">
        <v>155113</v>
      </c>
      <c r="Z2404" s="78" t="s">
        <v>2818</v>
      </c>
      <c r="AA2404" s="78" t="s">
        <v>474</v>
      </c>
      <c r="AB2404" s="76" t="s">
        <v>2821</v>
      </c>
      <c r="AC2404" s="78" t="s">
        <v>2988</v>
      </c>
    </row>
    <row r="2405" spans="1:29" x14ac:dyDescent="0.35">
      <c r="A2405" s="10" t="s">
        <v>2234</v>
      </c>
      <c r="B2405" s="76" t="s">
        <v>2824</v>
      </c>
      <c r="C2405" s="76">
        <f>C2404+(BudgetsQTable[[#This Row],[lead]]&lt;&gt;K2404)</f>
        <v>292</v>
      </c>
      <c r="D2405" s="76">
        <f>D2404*(BudgetsQTable[[#This Row],[lead]]=K2404)+(BudgetsQTable[[#This Row],[prop_id]]&lt;&gt;A2404)</f>
        <v>1</v>
      </c>
      <c r="E2405" s="77">
        <v>43005.659722222219</v>
      </c>
      <c r="F2405" s="78" t="s">
        <v>2817</v>
      </c>
      <c r="G2405" s="78" t="s">
        <v>2818</v>
      </c>
      <c r="H2405" s="78" t="s">
        <v>474</v>
      </c>
      <c r="I2405" s="76" t="s">
        <v>885</v>
      </c>
      <c r="J2405" s="76" t="s">
        <v>753</v>
      </c>
      <c r="K2405" s="78" t="s">
        <v>2234</v>
      </c>
      <c r="L2405" s="7" t="str">
        <f>IF(BudgetsQTable[[#This Row],[pi_last_name]]=" ","",HYPERLINK("https://www.ejacket.nsf.gov/ej/showProposal.do?Continue=Y&amp;ID="&amp;BudgetsQTable[[#This Row],[prop_id]],BudgetsQTable[[#This Row],[prop_id]]))</f>
        <v/>
      </c>
      <c r="M2405" s="78" t="s">
        <v>753</v>
      </c>
      <c r="N2405" s="7" t="str">
        <f>IF(BudgetsQTable[[#This Row],[pi_last_name]]=" ","",HYPERLINK("mailto:"&amp;BudgetsQTable[[#This Row],[pi_email]]&amp;"&amp;subject=Your NSF Proposal:  "&amp;BudgetsQTable[[#This Row],[prop_id]],BudgetsQTable[[#This Row],[pi_email]]))</f>
        <v/>
      </c>
      <c r="O2405" s="78" t="s">
        <v>753</v>
      </c>
      <c r="P2405" s="78">
        <v>1</v>
      </c>
      <c r="Q2405" s="78">
        <v>1</v>
      </c>
      <c r="R2405" s="79">
        <v>0</v>
      </c>
      <c r="S2405" s="79">
        <v>0</v>
      </c>
      <c r="T2405" s="79">
        <v>0</v>
      </c>
      <c r="U2405" s="80">
        <v>159737</v>
      </c>
      <c r="V2405" s="78">
        <v>0</v>
      </c>
      <c r="W2405" s="78">
        <v>3</v>
      </c>
      <c r="X2405" s="11" t="str">
        <f ca="1">IF(ISBLANK(BudgetsQTable[[#This Row],[budg_seq_yr]]),"FY"&amp;fiscalyear,"FY"&amp;fiscalyear-1+BudgetsQTable[[#This Row],[budg_seq_yr]])</f>
        <v>FY20</v>
      </c>
      <c r="Y2405" s="79">
        <v>159737</v>
      </c>
      <c r="Z2405" s="78" t="s">
        <v>2818</v>
      </c>
      <c r="AA2405" s="78" t="s">
        <v>474</v>
      </c>
      <c r="AB2405" s="76" t="s">
        <v>2821</v>
      </c>
      <c r="AC2405" s="78" t="s">
        <v>2988</v>
      </c>
    </row>
    <row r="2406" spans="1:29" x14ac:dyDescent="0.35">
      <c r="A2406" s="10" t="s">
        <v>2234</v>
      </c>
      <c r="B2406" s="76" t="s">
        <v>2824</v>
      </c>
      <c r="C2406" s="76">
        <f>C2405+(BudgetsQTable[[#This Row],[lead]]&lt;&gt;K2405)</f>
        <v>292</v>
      </c>
      <c r="D2406" s="76">
        <f>D2405*(BudgetsQTable[[#This Row],[lead]]=K2405)+(BudgetsQTable[[#This Row],[prop_id]]&lt;&gt;A2405)</f>
        <v>1</v>
      </c>
      <c r="E2406" s="77">
        <v>43005.659722222219</v>
      </c>
      <c r="F2406" s="78" t="s">
        <v>2817</v>
      </c>
      <c r="G2406" s="78" t="s">
        <v>2818</v>
      </c>
      <c r="H2406" s="78" t="s">
        <v>474</v>
      </c>
      <c r="I2406" s="76" t="s">
        <v>885</v>
      </c>
      <c r="J2406" s="76" t="s">
        <v>753</v>
      </c>
      <c r="K2406" s="78" t="s">
        <v>2234</v>
      </c>
      <c r="L2406" s="7" t="str">
        <f>IF(BudgetsQTable[[#This Row],[pi_last_name]]=" ","",HYPERLINK("https://www.ejacket.nsf.gov/ej/showProposal.do?Continue=Y&amp;ID="&amp;BudgetsQTable[[#This Row],[prop_id]],BudgetsQTable[[#This Row],[prop_id]]))</f>
        <v/>
      </c>
      <c r="M2406" s="78" t="s">
        <v>753</v>
      </c>
      <c r="N2406" s="7" t="str">
        <f>IF(BudgetsQTable[[#This Row],[pi_last_name]]=" ","",HYPERLINK("mailto:"&amp;BudgetsQTable[[#This Row],[pi_email]]&amp;"&amp;subject=Your NSF Proposal:  "&amp;BudgetsQTable[[#This Row],[prop_id]],BudgetsQTable[[#This Row],[pi_email]]))</f>
        <v/>
      </c>
      <c r="O2406" s="78" t="s">
        <v>753</v>
      </c>
      <c r="P2406" s="78">
        <v>1</v>
      </c>
      <c r="Q2406" s="78">
        <v>1</v>
      </c>
      <c r="R2406" s="79">
        <v>0</v>
      </c>
      <c r="S2406" s="79">
        <v>0</v>
      </c>
      <c r="T2406" s="79">
        <v>0</v>
      </c>
      <c r="U2406" s="80">
        <v>106846</v>
      </c>
      <c r="V2406" s="78">
        <v>0</v>
      </c>
      <c r="W2406" s="78">
        <v>4</v>
      </c>
      <c r="X2406" s="11" t="str">
        <f ca="1">IF(ISBLANK(BudgetsQTable[[#This Row],[budg_seq_yr]]),"FY"&amp;fiscalyear,"FY"&amp;fiscalyear-1+BudgetsQTable[[#This Row],[budg_seq_yr]])</f>
        <v>FY21</v>
      </c>
      <c r="Y2406" s="79">
        <v>106846</v>
      </c>
      <c r="Z2406" s="78" t="s">
        <v>2818</v>
      </c>
      <c r="AA2406" s="78" t="s">
        <v>474</v>
      </c>
      <c r="AB2406" s="76" t="s">
        <v>2821</v>
      </c>
      <c r="AC2406" s="78" t="s">
        <v>2988</v>
      </c>
    </row>
    <row r="2407" spans="1:29" x14ac:dyDescent="0.35">
      <c r="A2407" s="10" t="s">
        <v>4715</v>
      </c>
      <c r="B2407" s="76" t="s">
        <v>2834</v>
      </c>
      <c r="C2407" s="76">
        <f>C2406+(BudgetsQTable[[#This Row],[lead]]&lt;&gt;K2406)</f>
        <v>292</v>
      </c>
      <c r="D2407" s="76">
        <f>D2406*(BudgetsQTable[[#This Row],[lead]]=K2406)+(BudgetsQTable[[#This Row],[prop_id]]&lt;&gt;A2406)</f>
        <v>2</v>
      </c>
      <c r="E2407" s="77">
        <v>43005.552083333336</v>
      </c>
      <c r="F2407" s="78" t="s">
        <v>2817</v>
      </c>
      <c r="G2407" s="78" t="s">
        <v>2818</v>
      </c>
      <c r="H2407" s="78" t="s">
        <v>474</v>
      </c>
      <c r="I2407" s="76" t="s">
        <v>885</v>
      </c>
      <c r="J2407" s="76" t="s">
        <v>4718</v>
      </c>
      <c r="K2407" s="78" t="s">
        <v>2234</v>
      </c>
      <c r="L2407" s="7" t="str">
        <f>IF(BudgetsQTable[[#This Row],[pi_last_name]]=" ","",HYPERLINK("https://www.ejacket.nsf.gov/ej/showProposal.do?Continue=Y&amp;ID="&amp;BudgetsQTable[[#This Row],[prop_id]],BudgetsQTable[[#This Row],[prop_id]]))</f>
        <v>1763656</v>
      </c>
      <c r="M2407" s="78" t="s">
        <v>4716</v>
      </c>
      <c r="N2407" s="7" t="str">
        <f>IF(BudgetsQTable[[#This Row],[pi_last_name]]=" ","",HYPERLINK("mailto:"&amp;BudgetsQTable[[#This Row],[pi_email]]&amp;"&amp;subject=Your NSF Proposal:  "&amp;BudgetsQTable[[#This Row],[prop_id]],BudgetsQTable[[#This Row],[pi_email]]))</f>
        <v>durgin@gatech.edu</v>
      </c>
      <c r="O2407" s="78" t="s">
        <v>3284</v>
      </c>
      <c r="P2407" s="78"/>
      <c r="Q2407" s="78"/>
      <c r="R2407" s="79"/>
      <c r="S2407" s="79"/>
      <c r="T2407" s="79"/>
      <c r="U2407" s="80"/>
      <c r="V2407" s="78">
        <v>0</v>
      </c>
      <c r="W2407" s="78"/>
      <c r="X2407" s="11" t="str">
        <f ca="1">IF(ISBLANK(BudgetsQTable[[#This Row],[budg_seq_yr]]),"FY"&amp;fiscalyear,"FY"&amp;fiscalyear-1+BudgetsQTable[[#This Row],[budg_seq_yr]])</f>
        <v>FY18</v>
      </c>
      <c r="Y2407" s="79">
        <v>523930</v>
      </c>
      <c r="Z2407" s="78" t="s">
        <v>2818</v>
      </c>
      <c r="AA2407" s="78" t="s">
        <v>474</v>
      </c>
      <c r="AB2407" s="76" t="s">
        <v>2821</v>
      </c>
      <c r="AC2407" s="78" t="s">
        <v>2988</v>
      </c>
    </row>
    <row r="2408" spans="1:29" x14ac:dyDescent="0.35">
      <c r="A2408" s="10" t="s">
        <v>4715</v>
      </c>
      <c r="B2408" s="76" t="s">
        <v>2834</v>
      </c>
      <c r="C2408" s="76">
        <f>C2407+(BudgetsQTable[[#This Row],[lead]]&lt;&gt;K2407)</f>
        <v>292</v>
      </c>
      <c r="D2408" s="76">
        <f>D2407*(BudgetsQTable[[#This Row],[lead]]=K2407)+(BudgetsQTable[[#This Row],[prop_id]]&lt;&gt;A2407)</f>
        <v>2</v>
      </c>
      <c r="E2408" s="77">
        <v>43005.552083333336</v>
      </c>
      <c r="F2408" s="78" t="s">
        <v>2817</v>
      </c>
      <c r="G2408" s="78" t="s">
        <v>2818</v>
      </c>
      <c r="H2408" s="78" t="s">
        <v>474</v>
      </c>
      <c r="I2408" s="76" t="s">
        <v>885</v>
      </c>
      <c r="J2408" s="76" t="s">
        <v>753</v>
      </c>
      <c r="K2408" s="78" t="s">
        <v>2234</v>
      </c>
      <c r="L2408" s="7" t="str">
        <f>IF(BudgetsQTable[[#This Row],[pi_last_name]]=" ","",HYPERLINK("https://www.ejacket.nsf.gov/ej/showProposal.do?Continue=Y&amp;ID="&amp;BudgetsQTable[[#This Row],[prop_id]],BudgetsQTable[[#This Row],[prop_id]]))</f>
        <v/>
      </c>
      <c r="M2408" s="78" t="s">
        <v>753</v>
      </c>
      <c r="N2408" s="7" t="str">
        <f>IF(BudgetsQTable[[#This Row],[pi_last_name]]=" ","",HYPERLINK("mailto:"&amp;BudgetsQTable[[#This Row],[pi_email]]&amp;"&amp;subject=Your NSF Proposal:  "&amp;BudgetsQTable[[#This Row],[prop_id]],BudgetsQTable[[#This Row],[pi_email]]))</f>
        <v/>
      </c>
      <c r="O2408" s="78" t="s">
        <v>753</v>
      </c>
      <c r="P2408" s="78">
        <v>1</v>
      </c>
      <c r="Q2408" s="78">
        <v>1</v>
      </c>
      <c r="R2408" s="79">
        <v>0</v>
      </c>
      <c r="S2408" s="79">
        <v>2000</v>
      </c>
      <c r="T2408" s="79">
        <v>0</v>
      </c>
      <c r="U2408" s="80">
        <v>125234</v>
      </c>
      <c r="V2408" s="78">
        <v>0</v>
      </c>
      <c r="W2408" s="78">
        <v>1</v>
      </c>
      <c r="X2408" s="11" t="str">
        <f ca="1">IF(ISBLANK(BudgetsQTable[[#This Row],[budg_seq_yr]]),"FY"&amp;fiscalyear,"FY"&amp;fiscalyear-1+BudgetsQTable[[#This Row],[budg_seq_yr]])</f>
        <v>FY18</v>
      </c>
      <c r="Y2408" s="79">
        <v>125234</v>
      </c>
      <c r="Z2408" s="78" t="s">
        <v>2818</v>
      </c>
      <c r="AA2408" s="78" t="s">
        <v>474</v>
      </c>
      <c r="AB2408" s="76" t="s">
        <v>2821</v>
      </c>
      <c r="AC2408" s="78" t="s">
        <v>2988</v>
      </c>
    </row>
    <row r="2409" spans="1:29" x14ac:dyDescent="0.35">
      <c r="A2409" s="10" t="s">
        <v>4715</v>
      </c>
      <c r="B2409" s="76" t="s">
        <v>2834</v>
      </c>
      <c r="C2409" s="76">
        <f>C2408+(BudgetsQTable[[#This Row],[lead]]&lt;&gt;K2408)</f>
        <v>292</v>
      </c>
      <c r="D2409" s="76">
        <f>D2408*(BudgetsQTable[[#This Row],[lead]]=K2408)+(BudgetsQTable[[#This Row],[prop_id]]&lt;&gt;A2408)</f>
        <v>2</v>
      </c>
      <c r="E2409" s="77">
        <v>43005.552083333336</v>
      </c>
      <c r="F2409" s="78" t="s">
        <v>2817</v>
      </c>
      <c r="G2409" s="78" t="s">
        <v>2818</v>
      </c>
      <c r="H2409" s="78" t="s">
        <v>474</v>
      </c>
      <c r="I2409" s="76" t="s">
        <v>885</v>
      </c>
      <c r="J2409" s="76" t="s">
        <v>753</v>
      </c>
      <c r="K2409" s="78" t="s">
        <v>2234</v>
      </c>
      <c r="L2409" s="7" t="str">
        <f>IF(BudgetsQTable[[#This Row],[pi_last_name]]=" ","",HYPERLINK("https://www.ejacket.nsf.gov/ej/showProposal.do?Continue=Y&amp;ID="&amp;BudgetsQTable[[#This Row],[prop_id]],BudgetsQTable[[#This Row],[prop_id]]))</f>
        <v/>
      </c>
      <c r="M2409" s="78" t="s">
        <v>753</v>
      </c>
      <c r="N2409" s="7" t="str">
        <f>IF(BudgetsQTable[[#This Row],[pi_last_name]]=" ","",HYPERLINK("mailto:"&amp;BudgetsQTable[[#This Row],[pi_email]]&amp;"&amp;subject=Your NSF Proposal:  "&amp;BudgetsQTable[[#This Row],[prop_id]],BudgetsQTable[[#This Row],[pi_email]]))</f>
        <v/>
      </c>
      <c r="O2409" s="78" t="s">
        <v>753</v>
      </c>
      <c r="P2409" s="78">
        <v>1</v>
      </c>
      <c r="Q2409" s="78">
        <v>1</v>
      </c>
      <c r="R2409" s="79">
        <v>0</v>
      </c>
      <c r="S2409" s="79">
        <v>2000</v>
      </c>
      <c r="T2409" s="79">
        <v>0</v>
      </c>
      <c r="U2409" s="80">
        <v>128975</v>
      </c>
      <c r="V2409" s="78">
        <v>0</v>
      </c>
      <c r="W2409" s="78">
        <v>2</v>
      </c>
      <c r="X2409" s="11" t="str">
        <f ca="1">IF(ISBLANK(BudgetsQTable[[#This Row],[budg_seq_yr]]),"FY"&amp;fiscalyear,"FY"&amp;fiscalyear-1+BudgetsQTable[[#This Row],[budg_seq_yr]])</f>
        <v>FY19</v>
      </c>
      <c r="Y2409" s="79">
        <v>128975</v>
      </c>
      <c r="Z2409" s="78" t="s">
        <v>2818</v>
      </c>
      <c r="AA2409" s="78" t="s">
        <v>474</v>
      </c>
      <c r="AB2409" s="76" t="s">
        <v>2821</v>
      </c>
      <c r="AC2409" s="78" t="s">
        <v>2988</v>
      </c>
    </row>
    <row r="2410" spans="1:29" x14ac:dyDescent="0.35">
      <c r="A2410" s="10" t="s">
        <v>4715</v>
      </c>
      <c r="B2410" s="76" t="s">
        <v>2834</v>
      </c>
      <c r="C2410" s="76">
        <f>C2409+(BudgetsQTable[[#This Row],[lead]]&lt;&gt;K2409)</f>
        <v>292</v>
      </c>
      <c r="D2410" s="76">
        <f>D2409*(BudgetsQTable[[#This Row],[lead]]=K2409)+(BudgetsQTable[[#This Row],[prop_id]]&lt;&gt;A2409)</f>
        <v>2</v>
      </c>
      <c r="E2410" s="77">
        <v>43005.552083333336</v>
      </c>
      <c r="F2410" s="78" t="s">
        <v>2817</v>
      </c>
      <c r="G2410" s="78" t="s">
        <v>2818</v>
      </c>
      <c r="H2410" s="78" t="s">
        <v>474</v>
      </c>
      <c r="I2410" s="76" t="s">
        <v>885</v>
      </c>
      <c r="J2410" s="76" t="s">
        <v>753</v>
      </c>
      <c r="K2410" s="78" t="s">
        <v>2234</v>
      </c>
      <c r="L2410" s="7" t="str">
        <f>IF(BudgetsQTable[[#This Row],[pi_last_name]]=" ","",HYPERLINK("https://www.ejacket.nsf.gov/ej/showProposal.do?Continue=Y&amp;ID="&amp;BudgetsQTable[[#This Row],[prop_id]],BudgetsQTable[[#This Row],[prop_id]]))</f>
        <v/>
      </c>
      <c r="M2410" s="78" t="s">
        <v>753</v>
      </c>
      <c r="N2410" s="7" t="str">
        <f>IF(BudgetsQTable[[#This Row],[pi_last_name]]=" ","",HYPERLINK("mailto:"&amp;BudgetsQTable[[#This Row],[pi_email]]&amp;"&amp;subject=Your NSF Proposal:  "&amp;BudgetsQTable[[#This Row],[prop_id]],BudgetsQTable[[#This Row],[pi_email]]))</f>
        <v/>
      </c>
      <c r="O2410" s="78" t="s">
        <v>753</v>
      </c>
      <c r="P2410" s="78">
        <v>1</v>
      </c>
      <c r="Q2410" s="78">
        <v>1</v>
      </c>
      <c r="R2410" s="79">
        <v>0</v>
      </c>
      <c r="S2410" s="79">
        <v>2000</v>
      </c>
      <c r="T2410" s="79">
        <v>0</v>
      </c>
      <c r="U2410" s="80">
        <v>132852</v>
      </c>
      <c r="V2410" s="78">
        <v>0</v>
      </c>
      <c r="W2410" s="78">
        <v>3</v>
      </c>
      <c r="X2410" s="11" t="str">
        <f ca="1">IF(ISBLANK(BudgetsQTable[[#This Row],[budg_seq_yr]]),"FY"&amp;fiscalyear,"FY"&amp;fiscalyear-1+BudgetsQTable[[#This Row],[budg_seq_yr]])</f>
        <v>FY20</v>
      </c>
      <c r="Y2410" s="79">
        <v>132852</v>
      </c>
      <c r="Z2410" s="78" t="s">
        <v>2818</v>
      </c>
      <c r="AA2410" s="78" t="s">
        <v>474</v>
      </c>
      <c r="AB2410" s="76" t="s">
        <v>2821</v>
      </c>
      <c r="AC2410" s="78" t="s">
        <v>2988</v>
      </c>
    </row>
    <row r="2411" spans="1:29" x14ac:dyDescent="0.35">
      <c r="A2411" s="10" t="s">
        <v>4715</v>
      </c>
      <c r="B2411" s="76" t="s">
        <v>2834</v>
      </c>
      <c r="C2411" s="76">
        <f>C2410+(BudgetsQTable[[#This Row],[lead]]&lt;&gt;K2410)</f>
        <v>292</v>
      </c>
      <c r="D2411" s="76">
        <f>D2410*(BudgetsQTable[[#This Row],[lead]]=K2410)+(BudgetsQTable[[#This Row],[prop_id]]&lt;&gt;A2410)</f>
        <v>2</v>
      </c>
      <c r="E2411" s="77">
        <v>43005.552083333336</v>
      </c>
      <c r="F2411" s="78" t="s">
        <v>2817</v>
      </c>
      <c r="G2411" s="78" t="s">
        <v>2818</v>
      </c>
      <c r="H2411" s="78" t="s">
        <v>474</v>
      </c>
      <c r="I2411" s="76" t="s">
        <v>885</v>
      </c>
      <c r="J2411" s="76" t="s">
        <v>753</v>
      </c>
      <c r="K2411" s="78" t="s">
        <v>2234</v>
      </c>
      <c r="L2411" s="7" t="str">
        <f>IF(BudgetsQTable[[#This Row],[pi_last_name]]=" ","",HYPERLINK("https://www.ejacket.nsf.gov/ej/showProposal.do?Continue=Y&amp;ID="&amp;BudgetsQTable[[#This Row],[prop_id]],BudgetsQTable[[#This Row],[prop_id]]))</f>
        <v/>
      </c>
      <c r="M2411" s="78" t="s">
        <v>753</v>
      </c>
      <c r="N2411" s="7" t="str">
        <f>IF(BudgetsQTable[[#This Row],[pi_last_name]]=" ","",HYPERLINK("mailto:"&amp;BudgetsQTable[[#This Row],[pi_email]]&amp;"&amp;subject=Your NSF Proposal:  "&amp;BudgetsQTable[[#This Row],[prop_id]],BudgetsQTable[[#This Row],[pi_email]]))</f>
        <v/>
      </c>
      <c r="O2411" s="78" t="s">
        <v>753</v>
      </c>
      <c r="P2411" s="78">
        <v>1</v>
      </c>
      <c r="Q2411" s="78">
        <v>1</v>
      </c>
      <c r="R2411" s="79">
        <v>0</v>
      </c>
      <c r="S2411" s="79">
        <v>2000</v>
      </c>
      <c r="T2411" s="79">
        <v>26498</v>
      </c>
      <c r="U2411" s="80">
        <v>136869</v>
      </c>
      <c r="V2411" s="78">
        <v>0</v>
      </c>
      <c r="W2411" s="78">
        <v>4</v>
      </c>
      <c r="X2411" s="11" t="str">
        <f ca="1">IF(ISBLANK(BudgetsQTable[[#This Row],[budg_seq_yr]]),"FY"&amp;fiscalyear,"FY"&amp;fiscalyear-1+BudgetsQTable[[#This Row],[budg_seq_yr]])</f>
        <v>FY21</v>
      </c>
      <c r="Y2411" s="79">
        <v>136869</v>
      </c>
      <c r="Z2411" s="78" t="s">
        <v>2818</v>
      </c>
      <c r="AA2411" s="78" t="s">
        <v>474</v>
      </c>
      <c r="AB2411" s="76" t="s">
        <v>2821</v>
      </c>
      <c r="AC2411" s="78" t="s">
        <v>2988</v>
      </c>
    </row>
    <row r="2412" spans="1:29" x14ac:dyDescent="0.35">
      <c r="A2412" s="10" t="s">
        <v>4719</v>
      </c>
      <c r="B2412" s="76" t="s">
        <v>2824</v>
      </c>
      <c r="C2412" s="76">
        <f>C2411+(BudgetsQTable[[#This Row],[lead]]&lt;&gt;K2411)</f>
        <v>293</v>
      </c>
      <c r="D2412" s="76">
        <f>D2411*(BudgetsQTable[[#This Row],[lead]]=K2411)+(BudgetsQTable[[#This Row],[prop_id]]&lt;&gt;A2411)</f>
        <v>1</v>
      </c>
      <c r="E2412" s="77">
        <v>43005.659722222219</v>
      </c>
      <c r="F2412" s="78" t="s">
        <v>2868</v>
      </c>
      <c r="G2412" s="78" t="s">
        <v>2869</v>
      </c>
      <c r="H2412" s="78" t="s">
        <v>468</v>
      </c>
      <c r="I2412" s="76" t="s">
        <v>807</v>
      </c>
      <c r="J2412" s="76" t="s">
        <v>3176</v>
      </c>
      <c r="K2412" s="78" t="s">
        <v>4719</v>
      </c>
      <c r="L2412" s="7" t="str">
        <f>IF(BudgetsQTable[[#This Row],[pi_last_name]]=" ","",HYPERLINK("https://www.ejacket.nsf.gov/ej/showProposal.do?Continue=Y&amp;ID="&amp;BudgetsQTable[[#This Row],[prop_id]],BudgetsQTable[[#This Row],[prop_id]]))</f>
        <v>1763900</v>
      </c>
      <c r="M2412" s="78" t="s">
        <v>3173</v>
      </c>
      <c r="N2412" s="7" t="str">
        <f>IF(BudgetsQTable[[#This Row],[pi_last_name]]=" ","",HYPERLINK("mailto:"&amp;BudgetsQTable[[#This Row],[pi_email]]&amp;"&amp;subject=Your NSF Proposal:  "&amp;BudgetsQTable[[#This Row],[prop_id]],BudgetsQTable[[#This Row],[pi_email]]))</f>
        <v>elm@umd.edu</v>
      </c>
      <c r="O2412" s="78" t="s">
        <v>2926</v>
      </c>
      <c r="P2412" s="78"/>
      <c r="Q2412" s="78"/>
      <c r="R2412" s="79"/>
      <c r="S2412" s="79"/>
      <c r="T2412" s="79"/>
      <c r="U2412" s="80"/>
      <c r="V2412" s="78">
        <v>0</v>
      </c>
      <c r="W2412" s="78"/>
      <c r="X2412" s="11" t="str">
        <f ca="1">IF(ISBLANK(BudgetsQTable[[#This Row],[budg_seq_yr]]),"FY"&amp;fiscalyear,"FY"&amp;fiscalyear-1+BudgetsQTable[[#This Row],[budg_seq_yr]])</f>
        <v>FY18</v>
      </c>
      <c r="Y2412" s="79">
        <v>1999743</v>
      </c>
      <c r="Z2412" s="78" t="s">
        <v>2869</v>
      </c>
      <c r="AA2412" s="78" t="s">
        <v>468</v>
      </c>
      <c r="AB2412" s="76" t="s">
        <v>2821</v>
      </c>
      <c r="AC2412" s="78"/>
    </row>
    <row r="2413" spans="1:29" x14ac:dyDescent="0.35">
      <c r="A2413" s="10" t="s">
        <v>4719</v>
      </c>
      <c r="B2413" s="76" t="s">
        <v>2824</v>
      </c>
      <c r="C2413" s="76">
        <f>C2412+(BudgetsQTable[[#This Row],[lead]]&lt;&gt;K2412)</f>
        <v>293</v>
      </c>
      <c r="D2413" s="76">
        <f>D2412*(BudgetsQTable[[#This Row],[lead]]=K2412)+(BudgetsQTable[[#This Row],[prop_id]]&lt;&gt;A2412)</f>
        <v>1</v>
      </c>
      <c r="E2413" s="77">
        <v>43005.659722222219</v>
      </c>
      <c r="F2413" s="78" t="s">
        <v>2868</v>
      </c>
      <c r="G2413" s="78" t="s">
        <v>2869</v>
      </c>
      <c r="H2413" s="78" t="s">
        <v>468</v>
      </c>
      <c r="I2413" s="76" t="s">
        <v>807</v>
      </c>
      <c r="J2413" s="76" t="s">
        <v>753</v>
      </c>
      <c r="K2413" s="78" t="s">
        <v>4719</v>
      </c>
      <c r="L2413" s="7" t="str">
        <f>IF(BudgetsQTable[[#This Row],[pi_last_name]]=" ","",HYPERLINK("https://www.ejacket.nsf.gov/ej/showProposal.do?Continue=Y&amp;ID="&amp;BudgetsQTable[[#This Row],[prop_id]],BudgetsQTable[[#This Row],[prop_id]]))</f>
        <v/>
      </c>
      <c r="M2413" s="78" t="s">
        <v>753</v>
      </c>
      <c r="N2413" s="7" t="str">
        <f>IF(BudgetsQTable[[#This Row],[pi_last_name]]=" ","",HYPERLINK("mailto:"&amp;BudgetsQTable[[#This Row],[pi_email]]&amp;"&amp;subject=Your NSF Proposal:  "&amp;BudgetsQTable[[#This Row],[prop_id]],BudgetsQTable[[#This Row],[pi_email]]))</f>
        <v/>
      </c>
      <c r="O2413" s="78" t="s">
        <v>753</v>
      </c>
      <c r="P2413" s="78">
        <v>5</v>
      </c>
      <c r="Q2413" s="78">
        <v>3</v>
      </c>
      <c r="R2413" s="79">
        <v>0</v>
      </c>
      <c r="S2413" s="79">
        <v>3000</v>
      </c>
      <c r="T2413" s="79">
        <v>0</v>
      </c>
      <c r="U2413" s="80">
        <v>344217</v>
      </c>
      <c r="V2413" s="78">
        <v>0</v>
      </c>
      <c r="W2413" s="78">
        <v>1</v>
      </c>
      <c r="X2413" s="11" t="str">
        <f ca="1">IF(ISBLANK(BudgetsQTable[[#This Row],[budg_seq_yr]]),"FY"&amp;fiscalyear,"FY"&amp;fiscalyear-1+BudgetsQTable[[#This Row],[budg_seq_yr]])</f>
        <v>FY18</v>
      </c>
      <c r="Y2413" s="79">
        <v>344217</v>
      </c>
      <c r="Z2413" s="78" t="s">
        <v>2869</v>
      </c>
      <c r="AA2413" s="78" t="s">
        <v>468</v>
      </c>
      <c r="AB2413" s="76" t="s">
        <v>2821</v>
      </c>
      <c r="AC2413" s="78"/>
    </row>
    <row r="2414" spans="1:29" x14ac:dyDescent="0.35">
      <c r="A2414" s="10" t="s">
        <v>4719</v>
      </c>
      <c r="B2414" s="76" t="s">
        <v>2824</v>
      </c>
      <c r="C2414" s="76">
        <f>C2413+(BudgetsQTable[[#This Row],[lead]]&lt;&gt;K2413)</f>
        <v>293</v>
      </c>
      <c r="D2414" s="76">
        <f>D2413*(BudgetsQTable[[#This Row],[lead]]=K2413)+(BudgetsQTable[[#This Row],[prop_id]]&lt;&gt;A2413)</f>
        <v>1</v>
      </c>
      <c r="E2414" s="77">
        <v>43005.659722222219</v>
      </c>
      <c r="F2414" s="78" t="s">
        <v>2868</v>
      </c>
      <c r="G2414" s="78" t="s">
        <v>2869</v>
      </c>
      <c r="H2414" s="78" t="s">
        <v>468</v>
      </c>
      <c r="I2414" s="76" t="s">
        <v>807</v>
      </c>
      <c r="J2414" s="76" t="s">
        <v>753</v>
      </c>
      <c r="K2414" s="78" t="s">
        <v>4719</v>
      </c>
      <c r="L2414" s="7" t="str">
        <f>IF(BudgetsQTable[[#This Row],[pi_last_name]]=" ","",HYPERLINK("https://www.ejacket.nsf.gov/ej/showProposal.do?Continue=Y&amp;ID="&amp;BudgetsQTable[[#This Row],[prop_id]],BudgetsQTable[[#This Row],[prop_id]]))</f>
        <v/>
      </c>
      <c r="M2414" s="78" t="s">
        <v>753</v>
      </c>
      <c r="N2414" s="7" t="str">
        <f>IF(BudgetsQTable[[#This Row],[pi_last_name]]=" ","",HYPERLINK("mailto:"&amp;BudgetsQTable[[#This Row],[pi_email]]&amp;"&amp;subject=Your NSF Proposal:  "&amp;BudgetsQTable[[#This Row],[prop_id]],BudgetsQTable[[#This Row],[pi_email]]))</f>
        <v/>
      </c>
      <c r="O2414" s="78" t="s">
        <v>753</v>
      </c>
      <c r="P2414" s="78">
        <v>5</v>
      </c>
      <c r="Q2414" s="78">
        <v>3</v>
      </c>
      <c r="R2414" s="79">
        <v>0</v>
      </c>
      <c r="S2414" s="79">
        <v>3000</v>
      </c>
      <c r="T2414" s="79">
        <v>0</v>
      </c>
      <c r="U2414" s="80">
        <v>344832</v>
      </c>
      <c r="V2414" s="78">
        <v>0</v>
      </c>
      <c r="W2414" s="78">
        <v>2</v>
      </c>
      <c r="X2414" s="11" t="str">
        <f ca="1">IF(ISBLANK(BudgetsQTable[[#This Row],[budg_seq_yr]]),"FY"&amp;fiscalyear,"FY"&amp;fiscalyear-1+BudgetsQTable[[#This Row],[budg_seq_yr]])</f>
        <v>FY19</v>
      </c>
      <c r="Y2414" s="79">
        <v>344832</v>
      </c>
      <c r="Z2414" s="78" t="s">
        <v>2869</v>
      </c>
      <c r="AA2414" s="78" t="s">
        <v>468</v>
      </c>
      <c r="AB2414" s="76" t="s">
        <v>2821</v>
      </c>
      <c r="AC2414" s="78"/>
    </row>
    <row r="2415" spans="1:29" x14ac:dyDescent="0.35">
      <c r="A2415" s="10" t="s">
        <v>4719</v>
      </c>
      <c r="B2415" s="76" t="s">
        <v>2824</v>
      </c>
      <c r="C2415" s="76">
        <f>C2414+(BudgetsQTable[[#This Row],[lead]]&lt;&gt;K2414)</f>
        <v>293</v>
      </c>
      <c r="D2415" s="76">
        <f>D2414*(BudgetsQTable[[#This Row],[lead]]=K2414)+(BudgetsQTable[[#This Row],[prop_id]]&lt;&gt;A2414)</f>
        <v>1</v>
      </c>
      <c r="E2415" s="77">
        <v>43005.659722222219</v>
      </c>
      <c r="F2415" s="78" t="s">
        <v>2868</v>
      </c>
      <c r="G2415" s="78" t="s">
        <v>2869</v>
      </c>
      <c r="H2415" s="78" t="s">
        <v>468</v>
      </c>
      <c r="I2415" s="76" t="s">
        <v>807</v>
      </c>
      <c r="J2415" s="76" t="s">
        <v>753</v>
      </c>
      <c r="K2415" s="78" t="s">
        <v>4719</v>
      </c>
      <c r="L2415" s="7" t="str">
        <f>IF(BudgetsQTable[[#This Row],[pi_last_name]]=" ","",HYPERLINK("https://www.ejacket.nsf.gov/ej/showProposal.do?Continue=Y&amp;ID="&amp;BudgetsQTable[[#This Row],[prop_id]],BudgetsQTable[[#This Row],[prop_id]]))</f>
        <v/>
      </c>
      <c r="M2415" s="78" t="s">
        <v>753</v>
      </c>
      <c r="N2415" s="7" t="str">
        <f>IF(BudgetsQTable[[#This Row],[pi_last_name]]=" ","",HYPERLINK("mailto:"&amp;BudgetsQTable[[#This Row],[pi_email]]&amp;"&amp;subject=Your NSF Proposal:  "&amp;BudgetsQTable[[#This Row],[prop_id]],BudgetsQTable[[#This Row],[pi_email]]))</f>
        <v/>
      </c>
      <c r="O2415" s="78" t="s">
        <v>753</v>
      </c>
      <c r="P2415" s="78">
        <v>5</v>
      </c>
      <c r="Q2415" s="78">
        <v>3</v>
      </c>
      <c r="R2415" s="79">
        <v>0</v>
      </c>
      <c r="S2415" s="79">
        <v>3000</v>
      </c>
      <c r="T2415" s="79">
        <v>0</v>
      </c>
      <c r="U2415" s="80">
        <v>368812</v>
      </c>
      <c r="V2415" s="78">
        <v>0</v>
      </c>
      <c r="W2415" s="78">
        <v>3</v>
      </c>
      <c r="X2415" s="11" t="str">
        <f ca="1">IF(ISBLANK(BudgetsQTable[[#This Row],[budg_seq_yr]]),"FY"&amp;fiscalyear,"FY"&amp;fiscalyear-1+BudgetsQTable[[#This Row],[budg_seq_yr]])</f>
        <v>FY20</v>
      </c>
      <c r="Y2415" s="79">
        <v>368812</v>
      </c>
      <c r="Z2415" s="78" t="s">
        <v>2869</v>
      </c>
      <c r="AA2415" s="78" t="s">
        <v>468</v>
      </c>
      <c r="AB2415" s="76" t="s">
        <v>2821</v>
      </c>
      <c r="AC2415" s="78"/>
    </row>
    <row r="2416" spans="1:29" x14ac:dyDescent="0.35">
      <c r="A2416" s="10" t="s">
        <v>4719</v>
      </c>
      <c r="B2416" s="76" t="s">
        <v>2824</v>
      </c>
      <c r="C2416" s="76">
        <f>C2415+(BudgetsQTable[[#This Row],[lead]]&lt;&gt;K2415)</f>
        <v>293</v>
      </c>
      <c r="D2416" s="76">
        <f>D2415*(BudgetsQTable[[#This Row],[lead]]=K2415)+(BudgetsQTable[[#This Row],[prop_id]]&lt;&gt;A2415)</f>
        <v>1</v>
      </c>
      <c r="E2416" s="77">
        <v>43005.659722222219</v>
      </c>
      <c r="F2416" s="78" t="s">
        <v>2868</v>
      </c>
      <c r="G2416" s="78" t="s">
        <v>2869</v>
      </c>
      <c r="H2416" s="78" t="s">
        <v>468</v>
      </c>
      <c r="I2416" s="76" t="s">
        <v>807</v>
      </c>
      <c r="J2416" s="76" t="s">
        <v>753</v>
      </c>
      <c r="K2416" s="78" t="s">
        <v>4719</v>
      </c>
      <c r="L2416" s="7" t="str">
        <f>IF(BudgetsQTable[[#This Row],[pi_last_name]]=" ","",HYPERLINK("https://www.ejacket.nsf.gov/ej/showProposal.do?Continue=Y&amp;ID="&amp;BudgetsQTable[[#This Row],[prop_id]],BudgetsQTable[[#This Row],[prop_id]]))</f>
        <v/>
      </c>
      <c r="M2416" s="78" t="s">
        <v>753</v>
      </c>
      <c r="N2416" s="7" t="str">
        <f>IF(BudgetsQTable[[#This Row],[pi_last_name]]=" ","",HYPERLINK("mailto:"&amp;BudgetsQTable[[#This Row],[pi_email]]&amp;"&amp;subject=Your NSF Proposal:  "&amp;BudgetsQTable[[#This Row],[prop_id]],BudgetsQTable[[#This Row],[pi_email]]))</f>
        <v/>
      </c>
      <c r="O2416" s="78" t="s">
        <v>753</v>
      </c>
      <c r="P2416" s="78">
        <v>5</v>
      </c>
      <c r="Q2416" s="78">
        <v>3</v>
      </c>
      <c r="R2416" s="79">
        <v>0</v>
      </c>
      <c r="S2416" s="79">
        <v>3000</v>
      </c>
      <c r="T2416" s="79">
        <v>0</v>
      </c>
      <c r="U2416" s="80">
        <v>470605</v>
      </c>
      <c r="V2416" s="78">
        <v>0</v>
      </c>
      <c r="W2416" s="78">
        <v>4</v>
      </c>
      <c r="X2416" s="11" t="str">
        <f ca="1">IF(ISBLANK(BudgetsQTable[[#This Row],[budg_seq_yr]]),"FY"&amp;fiscalyear,"FY"&amp;fiscalyear-1+BudgetsQTable[[#This Row],[budg_seq_yr]])</f>
        <v>FY21</v>
      </c>
      <c r="Y2416" s="79">
        <v>470605</v>
      </c>
      <c r="Z2416" s="78" t="s">
        <v>2869</v>
      </c>
      <c r="AA2416" s="78" t="s">
        <v>468</v>
      </c>
      <c r="AB2416" s="76" t="s">
        <v>2821</v>
      </c>
      <c r="AC2416" s="78"/>
    </row>
    <row r="2417" spans="1:29" x14ac:dyDescent="0.35">
      <c r="A2417" s="10" t="s">
        <v>4719</v>
      </c>
      <c r="B2417" s="76" t="s">
        <v>2824</v>
      </c>
      <c r="C2417" s="76">
        <f>C2416+(BudgetsQTable[[#This Row],[lead]]&lt;&gt;K2416)</f>
        <v>293</v>
      </c>
      <c r="D2417" s="76">
        <f>D2416*(BudgetsQTable[[#This Row],[lead]]=K2416)+(BudgetsQTable[[#This Row],[prop_id]]&lt;&gt;A2416)</f>
        <v>1</v>
      </c>
      <c r="E2417" s="77">
        <v>43005.659722222219</v>
      </c>
      <c r="F2417" s="78" t="s">
        <v>2868</v>
      </c>
      <c r="G2417" s="78" t="s">
        <v>2869</v>
      </c>
      <c r="H2417" s="78" t="s">
        <v>468</v>
      </c>
      <c r="I2417" s="76" t="s">
        <v>807</v>
      </c>
      <c r="J2417" s="76" t="s">
        <v>753</v>
      </c>
      <c r="K2417" s="78" t="s">
        <v>4719</v>
      </c>
      <c r="L2417" s="7" t="str">
        <f>IF(BudgetsQTable[[#This Row],[pi_last_name]]=" ","",HYPERLINK("https://www.ejacket.nsf.gov/ej/showProposal.do?Continue=Y&amp;ID="&amp;BudgetsQTable[[#This Row],[prop_id]],BudgetsQTable[[#This Row],[prop_id]]))</f>
        <v/>
      </c>
      <c r="M2417" s="78" t="s">
        <v>753</v>
      </c>
      <c r="N2417" s="7" t="str">
        <f>IF(BudgetsQTable[[#This Row],[pi_last_name]]=" ","",HYPERLINK("mailto:"&amp;BudgetsQTable[[#This Row],[pi_email]]&amp;"&amp;subject=Your NSF Proposal:  "&amp;BudgetsQTable[[#This Row],[prop_id]],BudgetsQTable[[#This Row],[pi_email]]))</f>
        <v/>
      </c>
      <c r="O2417" s="78" t="s">
        <v>753</v>
      </c>
      <c r="P2417" s="78">
        <v>5</v>
      </c>
      <c r="Q2417" s="78">
        <v>3</v>
      </c>
      <c r="R2417" s="79">
        <v>0</v>
      </c>
      <c r="S2417" s="79">
        <v>3000</v>
      </c>
      <c r="T2417" s="79">
        <v>0</v>
      </c>
      <c r="U2417" s="80">
        <v>471277</v>
      </c>
      <c r="V2417" s="78">
        <v>0</v>
      </c>
      <c r="W2417" s="78">
        <v>5</v>
      </c>
      <c r="X2417" s="11" t="str">
        <f ca="1">IF(ISBLANK(BudgetsQTable[[#This Row],[budg_seq_yr]]),"FY"&amp;fiscalyear,"FY"&amp;fiscalyear-1+BudgetsQTable[[#This Row],[budg_seq_yr]])</f>
        <v>FY22</v>
      </c>
      <c r="Y2417" s="79">
        <v>471277</v>
      </c>
      <c r="Z2417" s="78" t="s">
        <v>2869</v>
      </c>
      <c r="AA2417" s="78" t="s">
        <v>468</v>
      </c>
      <c r="AB2417" s="76" t="s">
        <v>2821</v>
      </c>
      <c r="AC2417" s="78"/>
    </row>
    <row r="2418" spans="1:29" x14ac:dyDescent="0.35">
      <c r="A2418" s="10" t="s">
        <v>4721</v>
      </c>
      <c r="B2418" s="76" t="s">
        <v>2834</v>
      </c>
      <c r="C2418" s="76">
        <f>C2417+(BudgetsQTable[[#This Row],[lead]]&lt;&gt;K2417)</f>
        <v>293</v>
      </c>
      <c r="D2418" s="76">
        <f>D2417*(BudgetsQTable[[#This Row],[lead]]=K2417)+(BudgetsQTable[[#This Row],[prop_id]]&lt;&gt;A2417)</f>
        <v>2</v>
      </c>
      <c r="E2418" s="77">
        <v>43005.50277777778</v>
      </c>
      <c r="F2418" s="78" t="s">
        <v>2868</v>
      </c>
      <c r="G2418" s="78" t="s">
        <v>2869</v>
      </c>
      <c r="H2418" s="78" t="s">
        <v>468</v>
      </c>
      <c r="I2418" s="76" t="s">
        <v>807</v>
      </c>
      <c r="J2418" s="76" t="s">
        <v>4724</v>
      </c>
      <c r="K2418" s="78" t="s">
        <v>4719</v>
      </c>
      <c r="L2418" s="7" t="str">
        <f>IF(BudgetsQTable[[#This Row],[pi_last_name]]=" ","",HYPERLINK("https://www.ejacket.nsf.gov/ej/showProposal.do?Continue=Y&amp;ID="&amp;BudgetsQTable[[#This Row],[prop_id]],BudgetsQTable[[#This Row],[prop_id]]))</f>
        <v>1763590</v>
      </c>
      <c r="M2418" s="78" t="s">
        <v>4722</v>
      </c>
      <c r="N2418" s="7" t="str">
        <f>IF(BudgetsQTable[[#This Row],[pi_last_name]]=" ","",HYPERLINK("mailto:"&amp;BudgetsQTable[[#This Row],[pi_email]]&amp;"&amp;subject=Your NSF Proposal:  "&amp;BudgetsQTable[[#This Row],[prop_id]],BudgetsQTable[[#This Row],[pi_email]]))</f>
        <v>gwalsh@ubalt.edu</v>
      </c>
      <c r="O2418" s="78" t="s">
        <v>4723</v>
      </c>
      <c r="P2418" s="78"/>
      <c r="Q2418" s="78"/>
      <c r="R2418" s="79"/>
      <c r="S2418" s="79"/>
      <c r="T2418" s="79"/>
      <c r="U2418" s="80"/>
      <c r="V2418" s="78">
        <v>0</v>
      </c>
      <c r="W2418" s="78"/>
      <c r="X2418" s="11" t="str">
        <f ca="1">IF(ISBLANK(BudgetsQTable[[#This Row],[budg_seq_yr]]),"FY"&amp;fiscalyear,"FY"&amp;fiscalyear-1+BudgetsQTable[[#This Row],[budg_seq_yr]])</f>
        <v>FY18</v>
      </c>
      <c r="Y2418" s="79">
        <v>439559</v>
      </c>
      <c r="Z2418" s="78" t="s">
        <v>2869</v>
      </c>
      <c r="AA2418" s="78" t="s">
        <v>468</v>
      </c>
      <c r="AB2418" s="76" t="s">
        <v>2821</v>
      </c>
      <c r="AC2418" s="78" t="s">
        <v>468</v>
      </c>
    </row>
    <row r="2419" spans="1:29" x14ac:dyDescent="0.35">
      <c r="A2419" s="10" t="s">
        <v>4721</v>
      </c>
      <c r="B2419" s="76" t="s">
        <v>2834</v>
      </c>
      <c r="C2419" s="76">
        <f>C2418+(BudgetsQTable[[#This Row],[lead]]&lt;&gt;K2418)</f>
        <v>293</v>
      </c>
      <c r="D2419" s="76">
        <f>D2418*(BudgetsQTable[[#This Row],[lead]]=K2418)+(BudgetsQTable[[#This Row],[prop_id]]&lt;&gt;A2418)</f>
        <v>2</v>
      </c>
      <c r="E2419" s="77">
        <v>43005.50277777778</v>
      </c>
      <c r="F2419" s="78" t="s">
        <v>2868</v>
      </c>
      <c r="G2419" s="78" t="s">
        <v>2869</v>
      </c>
      <c r="H2419" s="78" t="s">
        <v>468</v>
      </c>
      <c r="I2419" s="76" t="s">
        <v>807</v>
      </c>
      <c r="J2419" s="76" t="s">
        <v>753</v>
      </c>
      <c r="K2419" s="78" t="s">
        <v>4719</v>
      </c>
      <c r="L2419" s="7" t="str">
        <f>IF(BudgetsQTable[[#This Row],[pi_last_name]]=" ","",HYPERLINK("https://www.ejacket.nsf.gov/ej/showProposal.do?Continue=Y&amp;ID="&amp;BudgetsQTable[[#This Row],[prop_id]],BudgetsQTable[[#This Row],[prop_id]]))</f>
        <v/>
      </c>
      <c r="M2419" s="78" t="s">
        <v>753</v>
      </c>
      <c r="N2419" s="7" t="str">
        <f>IF(BudgetsQTable[[#This Row],[pi_last_name]]=" ","",HYPERLINK("mailto:"&amp;BudgetsQTable[[#This Row],[pi_email]]&amp;"&amp;subject=Your NSF Proposal:  "&amp;BudgetsQTable[[#This Row],[prop_id]],BudgetsQTable[[#This Row],[pi_email]]))</f>
        <v/>
      </c>
      <c r="O2419" s="78" t="s">
        <v>753</v>
      </c>
      <c r="P2419" s="78">
        <v>1</v>
      </c>
      <c r="Q2419" s="78">
        <v>1</v>
      </c>
      <c r="R2419" s="79">
        <v>0</v>
      </c>
      <c r="S2419" s="79">
        <v>0</v>
      </c>
      <c r="T2419" s="79">
        <v>2000</v>
      </c>
      <c r="U2419" s="80">
        <v>88593</v>
      </c>
      <c r="V2419" s="78">
        <v>0</v>
      </c>
      <c r="W2419" s="78">
        <v>1</v>
      </c>
      <c r="X2419" s="11" t="str">
        <f ca="1">IF(ISBLANK(BudgetsQTable[[#This Row],[budg_seq_yr]]),"FY"&amp;fiscalyear,"FY"&amp;fiscalyear-1+BudgetsQTable[[#This Row],[budg_seq_yr]])</f>
        <v>FY18</v>
      </c>
      <c r="Y2419" s="79">
        <v>88593</v>
      </c>
      <c r="Z2419" s="78" t="s">
        <v>2869</v>
      </c>
      <c r="AA2419" s="78" t="s">
        <v>468</v>
      </c>
      <c r="AB2419" s="76" t="s">
        <v>2821</v>
      </c>
      <c r="AC2419" s="78" t="s">
        <v>468</v>
      </c>
    </row>
    <row r="2420" spans="1:29" x14ac:dyDescent="0.35">
      <c r="A2420" s="10" t="s">
        <v>4721</v>
      </c>
      <c r="B2420" s="76" t="s">
        <v>2834</v>
      </c>
      <c r="C2420" s="76">
        <f>C2419+(BudgetsQTable[[#This Row],[lead]]&lt;&gt;K2419)</f>
        <v>293</v>
      </c>
      <c r="D2420" s="76">
        <f>D2419*(BudgetsQTable[[#This Row],[lead]]=K2419)+(BudgetsQTable[[#This Row],[prop_id]]&lt;&gt;A2419)</f>
        <v>2</v>
      </c>
      <c r="E2420" s="77">
        <v>43005.50277777778</v>
      </c>
      <c r="F2420" s="78" t="s">
        <v>2868</v>
      </c>
      <c r="G2420" s="78" t="s">
        <v>2869</v>
      </c>
      <c r="H2420" s="78" t="s">
        <v>468</v>
      </c>
      <c r="I2420" s="76" t="s">
        <v>807</v>
      </c>
      <c r="J2420" s="76" t="s">
        <v>753</v>
      </c>
      <c r="K2420" s="78" t="s">
        <v>4719</v>
      </c>
      <c r="L2420" s="7" t="str">
        <f>IF(BudgetsQTable[[#This Row],[pi_last_name]]=" ","",HYPERLINK("https://www.ejacket.nsf.gov/ej/showProposal.do?Continue=Y&amp;ID="&amp;BudgetsQTable[[#This Row],[prop_id]],BudgetsQTable[[#This Row],[prop_id]]))</f>
        <v/>
      </c>
      <c r="M2420" s="78" t="s">
        <v>753</v>
      </c>
      <c r="N2420" s="7" t="str">
        <f>IF(BudgetsQTable[[#This Row],[pi_last_name]]=" ","",HYPERLINK("mailto:"&amp;BudgetsQTable[[#This Row],[pi_email]]&amp;"&amp;subject=Your NSF Proposal:  "&amp;BudgetsQTable[[#This Row],[prop_id]],BudgetsQTable[[#This Row],[pi_email]]))</f>
        <v/>
      </c>
      <c r="O2420" s="78" t="s">
        <v>753</v>
      </c>
      <c r="P2420" s="78">
        <v>1</v>
      </c>
      <c r="Q2420" s="78">
        <v>1</v>
      </c>
      <c r="R2420" s="79">
        <v>0</v>
      </c>
      <c r="S2420" s="79">
        <v>0</v>
      </c>
      <c r="T2420" s="79">
        <v>2000</v>
      </c>
      <c r="U2420" s="80">
        <v>86845</v>
      </c>
      <c r="V2420" s="78">
        <v>0</v>
      </c>
      <c r="W2420" s="78">
        <v>2</v>
      </c>
      <c r="X2420" s="11" t="str">
        <f ca="1">IF(ISBLANK(BudgetsQTable[[#This Row],[budg_seq_yr]]),"FY"&amp;fiscalyear,"FY"&amp;fiscalyear-1+BudgetsQTable[[#This Row],[budg_seq_yr]])</f>
        <v>FY19</v>
      </c>
      <c r="Y2420" s="79">
        <v>86845</v>
      </c>
      <c r="Z2420" s="78" t="s">
        <v>2869</v>
      </c>
      <c r="AA2420" s="78" t="s">
        <v>468</v>
      </c>
      <c r="AB2420" s="76" t="s">
        <v>2821</v>
      </c>
      <c r="AC2420" s="78" t="s">
        <v>468</v>
      </c>
    </row>
    <row r="2421" spans="1:29" x14ac:dyDescent="0.35">
      <c r="A2421" s="10" t="s">
        <v>4721</v>
      </c>
      <c r="B2421" s="76" t="s">
        <v>2834</v>
      </c>
      <c r="C2421" s="76">
        <f>C2420+(BudgetsQTable[[#This Row],[lead]]&lt;&gt;K2420)</f>
        <v>293</v>
      </c>
      <c r="D2421" s="76">
        <f>D2420*(BudgetsQTable[[#This Row],[lead]]=K2420)+(BudgetsQTable[[#This Row],[prop_id]]&lt;&gt;A2420)</f>
        <v>2</v>
      </c>
      <c r="E2421" s="77">
        <v>43005.50277777778</v>
      </c>
      <c r="F2421" s="78" t="s">
        <v>2868</v>
      </c>
      <c r="G2421" s="78" t="s">
        <v>2869</v>
      </c>
      <c r="H2421" s="78" t="s">
        <v>468</v>
      </c>
      <c r="I2421" s="76" t="s">
        <v>807</v>
      </c>
      <c r="J2421" s="76" t="s">
        <v>753</v>
      </c>
      <c r="K2421" s="78" t="s">
        <v>4719</v>
      </c>
      <c r="L2421" s="7" t="str">
        <f>IF(BudgetsQTable[[#This Row],[pi_last_name]]=" ","",HYPERLINK("https://www.ejacket.nsf.gov/ej/showProposal.do?Continue=Y&amp;ID="&amp;BudgetsQTable[[#This Row],[prop_id]],BudgetsQTable[[#This Row],[prop_id]]))</f>
        <v/>
      </c>
      <c r="M2421" s="78" t="s">
        <v>753</v>
      </c>
      <c r="N2421" s="7" t="str">
        <f>IF(BudgetsQTable[[#This Row],[pi_last_name]]=" ","",HYPERLINK("mailto:"&amp;BudgetsQTable[[#This Row],[pi_email]]&amp;"&amp;subject=Your NSF Proposal:  "&amp;BudgetsQTable[[#This Row],[prop_id]],BudgetsQTable[[#This Row],[pi_email]]))</f>
        <v/>
      </c>
      <c r="O2421" s="78" t="s">
        <v>753</v>
      </c>
      <c r="P2421" s="78">
        <v>1</v>
      </c>
      <c r="Q2421" s="78">
        <v>1</v>
      </c>
      <c r="R2421" s="79">
        <v>0</v>
      </c>
      <c r="S2421" s="79">
        <v>0</v>
      </c>
      <c r="T2421" s="79">
        <v>2000</v>
      </c>
      <c r="U2421" s="80">
        <v>87104</v>
      </c>
      <c r="V2421" s="78">
        <v>0</v>
      </c>
      <c r="W2421" s="78">
        <v>3</v>
      </c>
      <c r="X2421" s="11" t="str">
        <f ca="1">IF(ISBLANK(BudgetsQTable[[#This Row],[budg_seq_yr]]),"FY"&amp;fiscalyear,"FY"&amp;fiscalyear-1+BudgetsQTable[[#This Row],[budg_seq_yr]])</f>
        <v>FY20</v>
      </c>
      <c r="Y2421" s="79">
        <v>87104</v>
      </c>
      <c r="Z2421" s="78" t="s">
        <v>2869</v>
      </c>
      <c r="AA2421" s="78" t="s">
        <v>468</v>
      </c>
      <c r="AB2421" s="76" t="s">
        <v>2821</v>
      </c>
      <c r="AC2421" s="78" t="s">
        <v>468</v>
      </c>
    </row>
    <row r="2422" spans="1:29" x14ac:dyDescent="0.35">
      <c r="A2422" s="10" t="s">
        <v>4721</v>
      </c>
      <c r="B2422" s="76" t="s">
        <v>2834</v>
      </c>
      <c r="C2422" s="76">
        <f>C2421+(BudgetsQTable[[#This Row],[lead]]&lt;&gt;K2421)</f>
        <v>293</v>
      </c>
      <c r="D2422" s="76">
        <f>D2421*(BudgetsQTable[[#This Row],[lead]]=K2421)+(BudgetsQTable[[#This Row],[prop_id]]&lt;&gt;A2421)</f>
        <v>2</v>
      </c>
      <c r="E2422" s="77">
        <v>43005.50277777778</v>
      </c>
      <c r="F2422" s="78" t="s">
        <v>2868</v>
      </c>
      <c r="G2422" s="78" t="s">
        <v>2869</v>
      </c>
      <c r="H2422" s="78" t="s">
        <v>468</v>
      </c>
      <c r="I2422" s="76" t="s">
        <v>807</v>
      </c>
      <c r="J2422" s="76" t="s">
        <v>753</v>
      </c>
      <c r="K2422" s="78" t="s">
        <v>4719</v>
      </c>
      <c r="L2422" s="7" t="str">
        <f>IF(BudgetsQTable[[#This Row],[pi_last_name]]=" ","",HYPERLINK("https://www.ejacket.nsf.gov/ej/showProposal.do?Continue=Y&amp;ID="&amp;BudgetsQTable[[#This Row],[prop_id]],BudgetsQTable[[#This Row],[prop_id]]))</f>
        <v/>
      </c>
      <c r="M2422" s="78" t="s">
        <v>753</v>
      </c>
      <c r="N2422" s="7" t="str">
        <f>IF(BudgetsQTable[[#This Row],[pi_last_name]]=" ","",HYPERLINK("mailto:"&amp;BudgetsQTable[[#This Row],[pi_email]]&amp;"&amp;subject=Your NSF Proposal:  "&amp;BudgetsQTable[[#This Row],[prop_id]],BudgetsQTable[[#This Row],[pi_email]]))</f>
        <v/>
      </c>
      <c r="O2422" s="78" t="s">
        <v>753</v>
      </c>
      <c r="P2422" s="78">
        <v>1</v>
      </c>
      <c r="Q2422" s="78">
        <v>1</v>
      </c>
      <c r="R2422" s="79">
        <v>0</v>
      </c>
      <c r="S2422" s="79">
        <v>0</v>
      </c>
      <c r="T2422" s="79">
        <v>2000</v>
      </c>
      <c r="U2422" s="80">
        <v>89371</v>
      </c>
      <c r="V2422" s="78">
        <v>0</v>
      </c>
      <c r="W2422" s="78">
        <v>4</v>
      </c>
      <c r="X2422" s="11" t="str">
        <f ca="1">IF(ISBLANK(BudgetsQTable[[#This Row],[budg_seq_yr]]),"FY"&amp;fiscalyear,"FY"&amp;fiscalyear-1+BudgetsQTable[[#This Row],[budg_seq_yr]])</f>
        <v>FY21</v>
      </c>
      <c r="Y2422" s="79">
        <v>89371</v>
      </c>
      <c r="Z2422" s="78" t="s">
        <v>2869</v>
      </c>
      <c r="AA2422" s="78" t="s">
        <v>468</v>
      </c>
      <c r="AB2422" s="76" t="s">
        <v>2821</v>
      </c>
      <c r="AC2422" s="78" t="s">
        <v>468</v>
      </c>
    </row>
    <row r="2423" spans="1:29" x14ac:dyDescent="0.35">
      <c r="A2423" s="10" t="s">
        <v>4721</v>
      </c>
      <c r="B2423" s="76" t="s">
        <v>2834</v>
      </c>
      <c r="C2423" s="76">
        <f>C2422+(BudgetsQTable[[#This Row],[lead]]&lt;&gt;K2422)</f>
        <v>293</v>
      </c>
      <c r="D2423" s="76">
        <f>D2422*(BudgetsQTable[[#This Row],[lead]]=K2422)+(BudgetsQTable[[#This Row],[prop_id]]&lt;&gt;A2422)</f>
        <v>2</v>
      </c>
      <c r="E2423" s="77">
        <v>43005.50277777778</v>
      </c>
      <c r="F2423" s="78" t="s">
        <v>2868</v>
      </c>
      <c r="G2423" s="78" t="s">
        <v>2869</v>
      </c>
      <c r="H2423" s="78" t="s">
        <v>468</v>
      </c>
      <c r="I2423" s="76" t="s">
        <v>807</v>
      </c>
      <c r="J2423" s="76" t="s">
        <v>753</v>
      </c>
      <c r="K2423" s="78" t="s">
        <v>4719</v>
      </c>
      <c r="L2423" s="7" t="str">
        <f>IF(BudgetsQTable[[#This Row],[pi_last_name]]=" ","",HYPERLINK("https://www.ejacket.nsf.gov/ej/showProposal.do?Continue=Y&amp;ID="&amp;BudgetsQTable[[#This Row],[prop_id]],BudgetsQTable[[#This Row],[prop_id]]))</f>
        <v/>
      </c>
      <c r="M2423" s="78" t="s">
        <v>753</v>
      </c>
      <c r="N2423" s="7" t="str">
        <f>IF(BudgetsQTable[[#This Row],[pi_last_name]]=" ","",HYPERLINK("mailto:"&amp;BudgetsQTable[[#This Row],[pi_email]]&amp;"&amp;subject=Your NSF Proposal:  "&amp;BudgetsQTable[[#This Row],[prop_id]],BudgetsQTable[[#This Row],[pi_email]]))</f>
        <v/>
      </c>
      <c r="O2423" s="78" t="s">
        <v>753</v>
      </c>
      <c r="P2423" s="78">
        <v>1</v>
      </c>
      <c r="Q2423" s="78">
        <v>1</v>
      </c>
      <c r="R2423" s="79">
        <v>0</v>
      </c>
      <c r="S2423" s="79">
        <v>0</v>
      </c>
      <c r="T2423" s="79">
        <v>2000</v>
      </c>
      <c r="U2423" s="80">
        <v>87646</v>
      </c>
      <c r="V2423" s="78">
        <v>0</v>
      </c>
      <c r="W2423" s="78">
        <v>5</v>
      </c>
      <c r="X2423" s="11" t="str">
        <f ca="1">IF(ISBLANK(BudgetsQTable[[#This Row],[budg_seq_yr]]),"FY"&amp;fiscalyear,"FY"&amp;fiscalyear-1+BudgetsQTable[[#This Row],[budg_seq_yr]])</f>
        <v>FY22</v>
      </c>
      <c r="Y2423" s="79">
        <v>87646</v>
      </c>
      <c r="Z2423" s="78" t="s">
        <v>2869</v>
      </c>
      <c r="AA2423" s="78" t="s">
        <v>468</v>
      </c>
      <c r="AB2423" s="76" t="s">
        <v>2821</v>
      </c>
      <c r="AC2423" s="78" t="s">
        <v>468</v>
      </c>
    </row>
    <row r="2424" spans="1:29" x14ac:dyDescent="0.35">
      <c r="A2424" s="10" t="s">
        <v>4725</v>
      </c>
      <c r="B2424" s="76" t="s">
        <v>2834</v>
      </c>
      <c r="C2424" s="76">
        <f>C2423+(BudgetsQTable[[#This Row],[lead]]&lt;&gt;K2423)</f>
        <v>293</v>
      </c>
      <c r="D2424" s="76">
        <f>D2423*(BudgetsQTable[[#This Row],[lead]]=K2423)+(BudgetsQTable[[#This Row],[prop_id]]&lt;&gt;A2423)</f>
        <v>3</v>
      </c>
      <c r="E2424" s="77">
        <v>43005.613888888889</v>
      </c>
      <c r="F2424" s="78" t="s">
        <v>2868</v>
      </c>
      <c r="G2424" s="78" t="s">
        <v>2869</v>
      </c>
      <c r="H2424" s="78" t="s">
        <v>468</v>
      </c>
      <c r="I2424" s="76" t="s">
        <v>807</v>
      </c>
      <c r="J2424" s="76" t="s">
        <v>4727</v>
      </c>
      <c r="K2424" s="78" t="s">
        <v>4719</v>
      </c>
      <c r="L2424" s="7" t="str">
        <f>IF(BudgetsQTable[[#This Row],[pi_last_name]]=" ","",HYPERLINK("https://www.ejacket.nsf.gov/ej/showProposal.do?Continue=Y&amp;ID="&amp;BudgetsQTable[[#This Row],[prop_id]],BudgetsQTable[[#This Row],[prop_id]]))</f>
        <v>1763791</v>
      </c>
      <c r="M2424" s="78" t="s">
        <v>3181</v>
      </c>
      <c r="N2424" s="7" t="str">
        <f>IF(BudgetsQTable[[#This Row],[pi_last_name]]=" ","",HYPERLINK("mailto:"&amp;BudgetsQTable[[#This Row],[pi_email]]&amp;"&amp;subject=Your NSF Proposal:  "&amp;BudgetsQTable[[#This Row],[prop_id]],BudgetsQTable[[#This Row],[pi_email]]))</f>
        <v>victor.lee@usu.edu</v>
      </c>
      <c r="O2424" s="78" t="s">
        <v>3351</v>
      </c>
      <c r="P2424" s="78"/>
      <c r="Q2424" s="78"/>
      <c r="R2424" s="79"/>
      <c r="S2424" s="79"/>
      <c r="T2424" s="79"/>
      <c r="U2424" s="80"/>
      <c r="V2424" s="78">
        <v>0</v>
      </c>
      <c r="W2424" s="78"/>
      <c r="X2424" s="11" t="str">
        <f ca="1">IF(ISBLANK(BudgetsQTable[[#This Row],[budg_seq_yr]]),"FY"&amp;fiscalyear,"FY"&amp;fiscalyear-1+BudgetsQTable[[#This Row],[budg_seq_yr]])</f>
        <v>FY18</v>
      </c>
      <c r="Y2424" s="79">
        <v>498844</v>
      </c>
      <c r="Z2424" s="78" t="s">
        <v>2869</v>
      </c>
      <c r="AA2424" s="78" t="s">
        <v>468</v>
      </c>
      <c r="AB2424" s="76" t="s">
        <v>2821</v>
      </c>
      <c r="AC2424" s="78" t="s">
        <v>468</v>
      </c>
    </row>
    <row r="2425" spans="1:29" x14ac:dyDescent="0.35">
      <c r="A2425" s="10" t="s">
        <v>4725</v>
      </c>
      <c r="B2425" s="76" t="s">
        <v>2834</v>
      </c>
      <c r="C2425" s="76">
        <f>C2424+(BudgetsQTable[[#This Row],[lead]]&lt;&gt;K2424)</f>
        <v>293</v>
      </c>
      <c r="D2425" s="76">
        <f>D2424*(BudgetsQTable[[#This Row],[lead]]=K2424)+(BudgetsQTable[[#This Row],[prop_id]]&lt;&gt;A2424)</f>
        <v>3</v>
      </c>
      <c r="E2425" s="77">
        <v>43005.613888888889</v>
      </c>
      <c r="F2425" s="78" t="s">
        <v>2868</v>
      </c>
      <c r="G2425" s="78" t="s">
        <v>2869</v>
      </c>
      <c r="H2425" s="78" t="s">
        <v>468</v>
      </c>
      <c r="I2425" s="76" t="s">
        <v>807</v>
      </c>
      <c r="J2425" s="76" t="s">
        <v>753</v>
      </c>
      <c r="K2425" s="78" t="s">
        <v>4719</v>
      </c>
      <c r="L2425" s="7" t="str">
        <f>IF(BudgetsQTable[[#This Row],[pi_last_name]]=" ","",HYPERLINK("https://www.ejacket.nsf.gov/ej/showProposal.do?Continue=Y&amp;ID="&amp;BudgetsQTable[[#This Row],[prop_id]],BudgetsQTable[[#This Row],[prop_id]]))</f>
        <v/>
      </c>
      <c r="M2425" s="78" t="s">
        <v>753</v>
      </c>
      <c r="N2425" s="7" t="str">
        <f>IF(BudgetsQTable[[#This Row],[pi_last_name]]=" ","",HYPERLINK("mailto:"&amp;BudgetsQTable[[#This Row],[pi_email]]&amp;"&amp;subject=Your NSF Proposal:  "&amp;BudgetsQTable[[#This Row],[prop_id]],BudgetsQTable[[#This Row],[pi_email]]))</f>
        <v/>
      </c>
      <c r="O2425" s="78" t="s">
        <v>753</v>
      </c>
      <c r="P2425" s="78">
        <v>1</v>
      </c>
      <c r="Q2425" s="78">
        <v>0.8</v>
      </c>
      <c r="R2425" s="79">
        <v>0</v>
      </c>
      <c r="S2425" s="79">
        <v>0</v>
      </c>
      <c r="T2425" s="79">
        <v>0</v>
      </c>
      <c r="U2425" s="80">
        <v>112746</v>
      </c>
      <c r="V2425" s="78">
        <v>0</v>
      </c>
      <c r="W2425" s="78">
        <v>1</v>
      </c>
      <c r="X2425" s="11" t="str">
        <f ca="1">IF(ISBLANK(BudgetsQTable[[#This Row],[budg_seq_yr]]),"FY"&amp;fiscalyear,"FY"&amp;fiscalyear-1+BudgetsQTable[[#This Row],[budg_seq_yr]])</f>
        <v>FY18</v>
      </c>
      <c r="Y2425" s="79">
        <v>112746</v>
      </c>
      <c r="Z2425" s="78" t="s">
        <v>2869</v>
      </c>
      <c r="AA2425" s="78" t="s">
        <v>468</v>
      </c>
      <c r="AB2425" s="76" t="s">
        <v>2821</v>
      </c>
      <c r="AC2425" s="78" t="s">
        <v>468</v>
      </c>
    </row>
    <row r="2426" spans="1:29" x14ac:dyDescent="0.35">
      <c r="A2426" s="10" t="s">
        <v>4725</v>
      </c>
      <c r="B2426" s="76" t="s">
        <v>2834</v>
      </c>
      <c r="C2426" s="76">
        <f>C2425+(BudgetsQTable[[#This Row],[lead]]&lt;&gt;K2425)</f>
        <v>293</v>
      </c>
      <c r="D2426" s="76">
        <f>D2425*(BudgetsQTable[[#This Row],[lead]]=K2425)+(BudgetsQTable[[#This Row],[prop_id]]&lt;&gt;A2425)</f>
        <v>3</v>
      </c>
      <c r="E2426" s="77">
        <v>43005.613888888889</v>
      </c>
      <c r="F2426" s="78" t="s">
        <v>2868</v>
      </c>
      <c r="G2426" s="78" t="s">
        <v>2869</v>
      </c>
      <c r="H2426" s="78" t="s">
        <v>468</v>
      </c>
      <c r="I2426" s="76" t="s">
        <v>807</v>
      </c>
      <c r="J2426" s="76" t="s">
        <v>753</v>
      </c>
      <c r="K2426" s="78" t="s">
        <v>4719</v>
      </c>
      <c r="L2426" s="7" t="str">
        <f>IF(BudgetsQTable[[#This Row],[pi_last_name]]=" ","",HYPERLINK("https://www.ejacket.nsf.gov/ej/showProposal.do?Continue=Y&amp;ID="&amp;BudgetsQTable[[#This Row],[prop_id]],BudgetsQTable[[#This Row],[prop_id]]))</f>
        <v/>
      </c>
      <c r="M2426" s="78" t="s">
        <v>753</v>
      </c>
      <c r="N2426" s="7" t="str">
        <f>IF(BudgetsQTable[[#This Row],[pi_last_name]]=" ","",HYPERLINK("mailto:"&amp;BudgetsQTable[[#This Row],[pi_email]]&amp;"&amp;subject=Your NSF Proposal:  "&amp;BudgetsQTable[[#This Row],[prop_id]],BudgetsQTable[[#This Row],[pi_email]]))</f>
        <v/>
      </c>
      <c r="O2426" s="78" t="s">
        <v>753</v>
      </c>
      <c r="P2426" s="78">
        <v>1</v>
      </c>
      <c r="Q2426" s="78">
        <v>0.8</v>
      </c>
      <c r="R2426" s="79">
        <v>0</v>
      </c>
      <c r="S2426" s="79">
        <v>0</v>
      </c>
      <c r="T2426" s="79">
        <v>0</v>
      </c>
      <c r="U2426" s="80">
        <v>104951</v>
      </c>
      <c r="V2426" s="78">
        <v>0</v>
      </c>
      <c r="W2426" s="78">
        <v>2</v>
      </c>
      <c r="X2426" s="11" t="str">
        <f ca="1">IF(ISBLANK(BudgetsQTable[[#This Row],[budg_seq_yr]]),"FY"&amp;fiscalyear,"FY"&amp;fiscalyear-1+BudgetsQTable[[#This Row],[budg_seq_yr]])</f>
        <v>FY19</v>
      </c>
      <c r="Y2426" s="79">
        <v>104951</v>
      </c>
      <c r="Z2426" s="78" t="s">
        <v>2869</v>
      </c>
      <c r="AA2426" s="78" t="s">
        <v>468</v>
      </c>
      <c r="AB2426" s="76" t="s">
        <v>2821</v>
      </c>
      <c r="AC2426" s="78" t="s">
        <v>468</v>
      </c>
    </row>
    <row r="2427" spans="1:29" x14ac:dyDescent="0.35">
      <c r="A2427" s="10" t="s">
        <v>4725</v>
      </c>
      <c r="B2427" s="76" t="s">
        <v>2834</v>
      </c>
      <c r="C2427" s="76">
        <f>C2426+(BudgetsQTable[[#This Row],[lead]]&lt;&gt;K2426)</f>
        <v>293</v>
      </c>
      <c r="D2427" s="76">
        <f>D2426*(BudgetsQTable[[#This Row],[lead]]=K2426)+(BudgetsQTable[[#This Row],[prop_id]]&lt;&gt;A2426)</f>
        <v>3</v>
      </c>
      <c r="E2427" s="77">
        <v>43005.613888888889</v>
      </c>
      <c r="F2427" s="78" t="s">
        <v>2868</v>
      </c>
      <c r="G2427" s="78" t="s">
        <v>2869</v>
      </c>
      <c r="H2427" s="78" t="s">
        <v>468</v>
      </c>
      <c r="I2427" s="76" t="s">
        <v>807</v>
      </c>
      <c r="J2427" s="76" t="s">
        <v>753</v>
      </c>
      <c r="K2427" s="78" t="s">
        <v>4719</v>
      </c>
      <c r="L2427" s="7" t="str">
        <f>IF(BudgetsQTable[[#This Row],[pi_last_name]]=" ","",HYPERLINK("https://www.ejacket.nsf.gov/ej/showProposal.do?Continue=Y&amp;ID="&amp;BudgetsQTable[[#This Row],[prop_id]],BudgetsQTable[[#This Row],[prop_id]]))</f>
        <v/>
      </c>
      <c r="M2427" s="78" t="s">
        <v>753</v>
      </c>
      <c r="N2427" s="7" t="str">
        <f>IF(BudgetsQTable[[#This Row],[pi_last_name]]=" ","",HYPERLINK("mailto:"&amp;BudgetsQTable[[#This Row],[pi_email]]&amp;"&amp;subject=Your NSF Proposal:  "&amp;BudgetsQTable[[#This Row],[prop_id]],BudgetsQTable[[#This Row],[pi_email]]))</f>
        <v/>
      </c>
      <c r="O2427" s="78" t="s">
        <v>753</v>
      </c>
      <c r="P2427" s="78">
        <v>1</v>
      </c>
      <c r="Q2427" s="78">
        <v>0.8</v>
      </c>
      <c r="R2427" s="79">
        <v>0</v>
      </c>
      <c r="S2427" s="79">
        <v>0</v>
      </c>
      <c r="T2427" s="79">
        <v>0</v>
      </c>
      <c r="U2427" s="80">
        <v>107015</v>
      </c>
      <c r="V2427" s="78">
        <v>0</v>
      </c>
      <c r="W2427" s="78">
        <v>3</v>
      </c>
      <c r="X2427" s="11" t="str">
        <f ca="1">IF(ISBLANK(BudgetsQTable[[#This Row],[budg_seq_yr]]),"FY"&amp;fiscalyear,"FY"&amp;fiscalyear-1+BudgetsQTable[[#This Row],[budg_seq_yr]])</f>
        <v>FY20</v>
      </c>
      <c r="Y2427" s="79">
        <v>107015</v>
      </c>
      <c r="Z2427" s="78" t="s">
        <v>2869</v>
      </c>
      <c r="AA2427" s="78" t="s">
        <v>468</v>
      </c>
      <c r="AB2427" s="76" t="s">
        <v>2821</v>
      </c>
      <c r="AC2427" s="78" t="s">
        <v>468</v>
      </c>
    </row>
    <row r="2428" spans="1:29" x14ac:dyDescent="0.35">
      <c r="A2428" s="10" t="s">
        <v>4725</v>
      </c>
      <c r="B2428" s="76" t="s">
        <v>2834</v>
      </c>
      <c r="C2428" s="76">
        <f>C2427+(BudgetsQTable[[#This Row],[lead]]&lt;&gt;K2427)</f>
        <v>293</v>
      </c>
      <c r="D2428" s="76">
        <f>D2427*(BudgetsQTable[[#This Row],[lead]]=K2427)+(BudgetsQTable[[#This Row],[prop_id]]&lt;&gt;A2427)</f>
        <v>3</v>
      </c>
      <c r="E2428" s="77">
        <v>43005.613888888889</v>
      </c>
      <c r="F2428" s="78" t="s">
        <v>2868</v>
      </c>
      <c r="G2428" s="78" t="s">
        <v>2869</v>
      </c>
      <c r="H2428" s="78" t="s">
        <v>468</v>
      </c>
      <c r="I2428" s="76" t="s">
        <v>807</v>
      </c>
      <c r="J2428" s="76" t="s">
        <v>753</v>
      </c>
      <c r="K2428" s="78" t="s">
        <v>4719</v>
      </c>
      <c r="L2428" s="7" t="str">
        <f>IF(BudgetsQTable[[#This Row],[pi_last_name]]=" ","",HYPERLINK("https://www.ejacket.nsf.gov/ej/showProposal.do?Continue=Y&amp;ID="&amp;BudgetsQTable[[#This Row],[prop_id]],BudgetsQTable[[#This Row],[prop_id]]))</f>
        <v/>
      </c>
      <c r="M2428" s="78" t="s">
        <v>753</v>
      </c>
      <c r="N2428" s="7" t="str">
        <f>IF(BudgetsQTable[[#This Row],[pi_last_name]]=" ","",HYPERLINK("mailto:"&amp;BudgetsQTable[[#This Row],[pi_email]]&amp;"&amp;subject=Your NSF Proposal:  "&amp;BudgetsQTable[[#This Row],[prop_id]],BudgetsQTable[[#This Row],[pi_email]]))</f>
        <v/>
      </c>
      <c r="O2428" s="78" t="s">
        <v>753</v>
      </c>
      <c r="P2428" s="78">
        <v>1</v>
      </c>
      <c r="Q2428" s="78">
        <v>0.8</v>
      </c>
      <c r="R2428" s="79">
        <v>0</v>
      </c>
      <c r="S2428" s="79">
        <v>0</v>
      </c>
      <c r="T2428" s="79">
        <v>0</v>
      </c>
      <c r="U2428" s="80">
        <v>106137</v>
      </c>
      <c r="V2428" s="78">
        <v>0</v>
      </c>
      <c r="W2428" s="78">
        <v>4</v>
      </c>
      <c r="X2428" s="11" t="str">
        <f ca="1">IF(ISBLANK(BudgetsQTable[[#This Row],[budg_seq_yr]]),"FY"&amp;fiscalyear,"FY"&amp;fiscalyear-1+BudgetsQTable[[#This Row],[budg_seq_yr]])</f>
        <v>FY21</v>
      </c>
      <c r="Y2428" s="79">
        <v>106137</v>
      </c>
      <c r="Z2428" s="78" t="s">
        <v>2869</v>
      </c>
      <c r="AA2428" s="78" t="s">
        <v>468</v>
      </c>
      <c r="AB2428" s="76" t="s">
        <v>2821</v>
      </c>
      <c r="AC2428" s="78" t="s">
        <v>468</v>
      </c>
    </row>
    <row r="2429" spans="1:29" x14ac:dyDescent="0.35">
      <c r="A2429" s="10" t="s">
        <v>4725</v>
      </c>
      <c r="B2429" s="76" t="s">
        <v>2834</v>
      </c>
      <c r="C2429" s="76">
        <f>C2428+(BudgetsQTable[[#This Row],[lead]]&lt;&gt;K2428)</f>
        <v>293</v>
      </c>
      <c r="D2429" s="76">
        <f>D2428*(BudgetsQTable[[#This Row],[lead]]=K2428)+(BudgetsQTable[[#This Row],[prop_id]]&lt;&gt;A2428)</f>
        <v>3</v>
      </c>
      <c r="E2429" s="77">
        <v>43005.613888888889</v>
      </c>
      <c r="F2429" s="78" t="s">
        <v>2868</v>
      </c>
      <c r="G2429" s="78" t="s">
        <v>2869</v>
      </c>
      <c r="H2429" s="78" t="s">
        <v>468</v>
      </c>
      <c r="I2429" s="76" t="s">
        <v>807</v>
      </c>
      <c r="J2429" s="76" t="s">
        <v>753</v>
      </c>
      <c r="K2429" s="78" t="s">
        <v>4719</v>
      </c>
      <c r="L2429" s="7" t="str">
        <f>IF(BudgetsQTable[[#This Row],[pi_last_name]]=" ","",HYPERLINK("https://www.ejacket.nsf.gov/ej/showProposal.do?Continue=Y&amp;ID="&amp;BudgetsQTable[[#This Row],[prop_id]],BudgetsQTable[[#This Row],[prop_id]]))</f>
        <v/>
      </c>
      <c r="M2429" s="78" t="s">
        <v>753</v>
      </c>
      <c r="N2429" s="7" t="str">
        <f>IF(BudgetsQTable[[#This Row],[pi_last_name]]=" ","",HYPERLINK("mailto:"&amp;BudgetsQTable[[#This Row],[pi_email]]&amp;"&amp;subject=Your NSF Proposal:  "&amp;BudgetsQTable[[#This Row],[prop_id]],BudgetsQTable[[#This Row],[pi_email]]))</f>
        <v/>
      </c>
      <c r="O2429" s="78" t="s">
        <v>753</v>
      </c>
      <c r="P2429" s="78">
        <v>1</v>
      </c>
      <c r="Q2429" s="78">
        <v>0.8</v>
      </c>
      <c r="R2429" s="79">
        <v>0</v>
      </c>
      <c r="S2429" s="79">
        <v>0</v>
      </c>
      <c r="T2429" s="79">
        <v>0</v>
      </c>
      <c r="U2429" s="80">
        <v>67995</v>
      </c>
      <c r="V2429" s="78">
        <v>0</v>
      </c>
      <c r="W2429" s="78">
        <v>5</v>
      </c>
      <c r="X2429" s="11" t="str">
        <f ca="1">IF(ISBLANK(BudgetsQTable[[#This Row],[budg_seq_yr]]),"FY"&amp;fiscalyear,"FY"&amp;fiscalyear-1+BudgetsQTable[[#This Row],[budg_seq_yr]])</f>
        <v>FY22</v>
      </c>
      <c r="Y2429" s="79">
        <v>67995</v>
      </c>
      <c r="Z2429" s="78" t="s">
        <v>2869</v>
      </c>
      <c r="AA2429" s="78" t="s">
        <v>468</v>
      </c>
      <c r="AB2429" s="76" t="s">
        <v>2821</v>
      </c>
      <c r="AC2429" s="78" t="s">
        <v>468</v>
      </c>
    </row>
    <row r="2430" spans="1:29" x14ac:dyDescent="0.35">
      <c r="A2430" s="10" t="s">
        <v>4728</v>
      </c>
      <c r="B2430" s="76" t="s">
        <v>2863</v>
      </c>
      <c r="C2430" s="76">
        <f>C2429+(BudgetsQTable[[#This Row],[lead]]&lt;&gt;K2429)</f>
        <v>294</v>
      </c>
      <c r="D2430" s="76">
        <f>D2429*(BudgetsQTable[[#This Row],[lead]]=K2429)+(BudgetsQTable[[#This Row],[prop_id]]&lt;&gt;A2429)</f>
        <v>1</v>
      </c>
      <c r="E2430" s="77">
        <v>43005.629166666666</v>
      </c>
      <c r="F2430" s="78" t="s">
        <v>2868</v>
      </c>
      <c r="G2430" s="78" t="s">
        <v>2869</v>
      </c>
      <c r="H2430" s="78" t="s">
        <v>468</v>
      </c>
      <c r="I2430" s="76" t="s">
        <v>800</v>
      </c>
      <c r="J2430" s="76" t="s">
        <v>4732</v>
      </c>
      <c r="K2430" s="78" t="s">
        <v>4728</v>
      </c>
      <c r="L2430" s="7" t="str">
        <f>IF(BudgetsQTable[[#This Row],[pi_last_name]]=" ","",HYPERLINK("https://www.ejacket.nsf.gov/ej/showProposal.do?Continue=Y&amp;ID="&amp;BudgetsQTable[[#This Row],[prop_id]],BudgetsQTable[[#This Row],[prop_id]]))</f>
        <v>1763901</v>
      </c>
      <c r="M2430" s="78" t="s">
        <v>4729</v>
      </c>
      <c r="N2430" s="7" t="str">
        <f>IF(BudgetsQTable[[#This Row],[pi_last_name]]=" ","",HYPERLINK("mailto:"&amp;BudgetsQTable[[#This Row],[pi_email]]&amp;"&amp;subject=Your NSF Proposal:  "&amp;BudgetsQTable[[#This Row],[prop_id]],BudgetsQTable[[#This Row],[pi_email]]))</f>
        <v>taubin@brown.edu</v>
      </c>
      <c r="O2430" s="78" t="s">
        <v>3379</v>
      </c>
      <c r="P2430" s="78"/>
      <c r="Q2430" s="78"/>
      <c r="R2430" s="79"/>
      <c r="S2430" s="79"/>
      <c r="T2430" s="79"/>
      <c r="U2430" s="80"/>
      <c r="V2430" s="78">
        <v>0</v>
      </c>
      <c r="W2430" s="78"/>
      <c r="X2430" s="11" t="str">
        <f ca="1">IF(ISBLANK(BudgetsQTable[[#This Row],[budg_seq_yr]]),"FY"&amp;fiscalyear,"FY"&amp;fiscalyear-1+BudgetsQTable[[#This Row],[budg_seq_yr]])</f>
        <v>FY18</v>
      </c>
      <c r="Y2430" s="79">
        <v>1200000</v>
      </c>
      <c r="Z2430" s="78" t="s">
        <v>2869</v>
      </c>
      <c r="AA2430" s="78" t="s">
        <v>468</v>
      </c>
      <c r="AB2430" s="76" t="s">
        <v>2821</v>
      </c>
      <c r="AC2430" s="78" t="s">
        <v>468</v>
      </c>
    </row>
    <row r="2431" spans="1:29" x14ac:dyDescent="0.35">
      <c r="A2431" s="10" t="s">
        <v>4728</v>
      </c>
      <c r="B2431" s="76" t="s">
        <v>2863</v>
      </c>
      <c r="C2431" s="76">
        <f>C2430+(BudgetsQTable[[#This Row],[lead]]&lt;&gt;K2430)</f>
        <v>294</v>
      </c>
      <c r="D2431" s="76">
        <f>D2430*(BudgetsQTable[[#This Row],[lead]]=K2430)+(BudgetsQTable[[#This Row],[prop_id]]&lt;&gt;A2430)</f>
        <v>1</v>
      </c>
      <c r="E2431" s="77">
        <v>43005.629166666666</v>
      </c>
      <c r="F2431" s="78" t="s">
        <v>2868</v>
      </c>
      <c r="G2431" s="78" t="s">
        <v>2869</v>
      </c>
      <c r="H2431" s="78" t="s">
        <v>468</v>
      </c>
      <c r="I2431" s="76" t="s">
        <v>800</v>
      </c>
      <c r="J2431" s="76" t="s">
        <v>753</v>
      </c>
      <c r="K2431" s="78" t="s">
        <v>4728</v>
      </c>
      <c r="L2431" s="7" t="str">
        <f>IF(BudgetsQTable[[#This Row],[pi_last_name]]=" ","",HYPERLINK("https://www.ejacket.nsf.gov/ej/showProposal.do?Continue=Y&amp;ID="&amp;BudgetsQTable[[#This Row],[prop_id]],BudgetsQTable[[#This Row],[prop_id]]))</f>
        <v/>
      </c>
      <c r="M2431" s="78" t="s">
        <v>753</v>
      </c>
      <c r="N2431" s="7" t="str">
        <f>IF(BudgetsQTable[[#This Row],[pi_last_name]]=" ","",HYPERLINK("mailto:"&amp;BudgetsQTable[[#This Row],[pi_email]]&amp;"&amp;subject=Your NSF Proposal:  "&amp;BudgetsQTable[[#This Row],[prop_id]],BudgetsQTable[[#This Row],[pi_email]]))</f>
        <v/>
      </c>
      <c r="O2431" s="78" t="s">
        <v>753</v>
      </c>
      <c r="P2431" s="78">
        <v>2</v>
      </c>
      <c r="Q2431" s="78">
        <v>1.5</v>
      </c>
      <c r="R2431" s="79">
        <v>42000</v>
      </c>
      <c r="S2431" s="79">
        <v>0</v>
      </c>
      <c r="T2431" s="79">
        <v>0</v>
      </c>
      <c r="U2431" s="80">
        <v>360941</v>
      </c>
      <c r="V2431" s="78">
        <v>0</v>
      </c>
      <c r="W2431" s="78">
        <v>1</v>
      </c>
      <c r="X2431" s="11" t="str">
        <f ca="1">IF(ISBLANK(BudgetsQTable[[#This Row],[budg_seq_yr]]),"FY"&amp;fiscalyear,"FY"&amp;fiscalyear-1+BudgetsQTable[[#This Row],[budg_seq_yr]])</f>
        <v>FY18</v>
      </c>
      <c r="Y2431" s="79">
        <v>360941</v>
      </c>
      <c r="Z2431" s="78" t="s">
        <v>2869</v>
      </c>
      <c r="AA2431" s="78" t="s">
        <v>468</v>
      </c>
      <c r="AB2431" s="76" t="s">
        <v>2821</v>
      </c>
      <c r="AC2431" s="78" t="s">
        <v>468</v>
      </c>
    </row>
    <row r="2432" spans="1:29" x14ac:dyDescent="0.35">
      <c r="A2432" s="10" t="s">
        <v>4728</v>
      </c>
      <c r="B2432" s="76" t="s">
        <v>2863</v>
      </c>
      <c r="C2432" s="76">
        <f>C2431+(BudgetsQTable[[#This Row],[lead]]&lt;&gt;K2431)</f>
        <v>294</v>
      </c>
      <c r="D2432" s="76">
        <f>D2431*(BudgetsQTable[[#This Row],[lead]]=K2431)+(BudgetsQTable[[#This Row],[prop_id]]&lt;&gt;A2431)</f>
        <v>1</v>
      </c>
      <c r="E2432" s="77">
        <v>43005.629166666666</v>
      </c>
      <c r="F2432" s="78" t="s">
        <v>2868</v>
      </c>
      <c r="G2432" s="78" t="s">
        <v>2869</v>
      </c>
      <c r="H2432" s="78" t="s">
        <v>468</v>
      </c>
      <c r="I2432" s="76" t="s">
        <v>800</v>
      </c>
      <c r="J2432" s="76" t="s">
        <v>753</v>
      </c>
      <c r="K2432" s="78" t="s">
        <v>4728</v>
      </c>
      <c r="L2432" s="7" t="str">
        <f>IF(BudgetsQTable[[#This Row],[pi_last_name]]=" ","",HYPERLINK("https://www.ejacket.nsf.gov/ej/showProposal.do?Continue=Y&amp;ID="&amp;BudgetsQTable[[#This Row],[prop_id]],BudgetsQTable[[#This Row],[prop_id]]))</f>
        <v/>
      </c>
      <c r="M2432" s="78" t="s">
        <v>753</v>
      </c>
      <c r="N2432" s="7" t="str">
        <f>IF(BudgetsQTable[[#This Row],[pi_last_name]]=" ","",HYPERLINK("mailto:"&amp;BudgetsQTable[[#This Row],[pi_email]]&amp;"&amp;subject=Your NSF Proposal:  "&amp;BudgetsQTable[[#This Row],[prop_id]],BudgetsQTable[[#This Row],[pi_email]]))</f>
        <v/>
      </c>
      <c r="O2432" s="78" t="s">
        <v>753</v>
      </c>
      <c r="P2432" s="78">
        <v>2</v>
      </c>
      <c r="Q2432" s="78">
        <v>1.5</v>
      </c>
      <c r="R2432" s="79">
        <v>62400</v>
      </c>
      <c r="S2432" s="79">
        <v>0</v>
      </c>
      <c r="T2432" s="79">
        <v>0</v>
      </c>
      <c r="U2432" s="80">
        <v>413490</v>
      </c>
      <c r="V2432" s="78">
        <v>0</v>
      </c>
      <c r="W2432" s="78">
        <v>2</v>
      </c>
      <c r="X2432" s="11" t="str">
        <f ca="1">IF(ISBLANK(BudgetsQTable[[#This Row],[budg_seq_yr]]),"FY"&amp;fiscalyear,"FY"&amp;fiscalyear-1+BudgetsQTable[[#This Row],[budg_seq_yr]])</f>
        <v>FY19</v>
      </c>
      <c r="Y2432" s="79">
        <v>413490</v>
      </c>
      <c r="Z2432" s="78" t="s">
        <v>2869</v>
      </c>
      <c r="AA2432" s="78" t="s">
        <v>468</v>
      </c>
      <c r="AB2432" s="76" t="s">
        <v>2821</v>
      </c>
      <c r="AC2432" s="78" t="s">
        <v>468</v>
      </c>
    </row>
    <row r="2433" spans="1:29" x14ac:dyDescent="0.35">
      <c r="A2433" s="10" t="s">
        <v>4728</v>
      </c>
      <c r="B2433" s="76" t="s">
        <v>2863</v>
      </c>
      <c r="C2433" s="76">
        <f>C2432+(BudgetsQTable[[#This Row],[lead]]&lt;&gt;K2432)</f>
        <v>294</v>
      </c>
      <c r="D2433" s="76">
        <f>D2432*(BudgetsQTable[[#This Row],[lead]]=K2432)+(BudgetsQTable[[#This Row],[prop_id]]&lt;&gt;A2432)</f>
        <v>1</v>
      </c>
      <c r="E2433" s="77">
        <v>43005.629166666666</v>
      </c>
      <c r="F2433" s="78" t="s">
        <v>2868</v>
      </c>
      <c r="G2433" s="78" t="s">
        <v>2869</v>
      </c>
      <c r="H2433" s="78" t="s">
        <v>468</v>
      </c>
      <c r="I2433" s="76" t="s">
        <v>800</v>
      </c>
      <c r="J2433" s="76" t="s">
        <v>753</v>
      </c>
      <c r="K2433" s="78" t="s">
        <v>4728</v>
      </c>
      <c r="L2433" s="7" t="str">
        <f>IF(BudgetsQTable[[#This Row],[pi_last_name]]=" ","",HYPERLINK("https://www.ejacket.nsf.gov/ej/showProposal.do?Continue=Y&amp;ID="&amp;BudgetsQTable[[#This Row],[prop_id]],BudgetsQTable[[#This Row],[prop_id]]))</f>
        <v/>
      </c>
      <c r="M2433" s="78" t="s">
        <v>753</v>
      </c>
      <c r="N2433" s="7" t="str">
        <f>IF(BudgetsQTable[[#This Row],[pi_last_name]]=" ","",HYPERLINK("mailto:"&amp;BudgetsQTable[[#This Row],[pi_email]]&amp;"&amp;subject=Your NSF Proposal:  "&amp;BudgetsQTable[[#This Row],[prop_id]],BudgetsQTable[[#This Row],[pi_email]]))</f>
        <v/>
      </c>
      <c r="O2433" s="78" t="s">
        <v>753</v>
      </c>
      <c r="P2433" s="78">
        <v>2</v>
      </c>
      <c r="Q2433" s="78">
        <v>1.5</v>
      </c>
      <c r="R2433" s="79">
        <v>64896</v>
      </c>
      <c r="S2433" s="79">
        <v>0</v>
      </c>
      <c r="T2433" s="79">
        <v>0</v>
      </c>
      <c r="U2433" s="80">
        <v>425569</v>
      </c>
      <c r="V2433" s="78">
        <v>0</v>
      </c>
      <c r="W2433" s="78">
        <v>3</v>
      </c>
      <c r="X2433" s="11" t="str">
        <f ca="1">IF(ISBLANK(BudgetsQTable[[#This Row],[budg_seq_yr]]),"FY"&amp;fiscalyear,"FY"&amp;fiscalyear-1+BudgetsQTable[[#This Row],[budg_seq_yr]])</f>
        <v>FY20</v>
      </c>
      <c r="Y2433" s="79">
        <v>425569</v>
      </c>
      <c r="Z2433" s="78" t="s">
        <v>2869</v>
      </c>
      <c r="AA2433" s="78" t="s">
        <v>468</v>
      </c>
      <c r="AB2433" s="76" t="s">
        <v>2821</v>
      </c>
      <c r="AC2433" s="78" t="s">
        <v>468</v>
      </c>
    </row>
    <row r="2434" spans="1:29" x14ac:dyDescent="0.35">
      <c r="A2434" s="10" t="s">
        <v>4733</v>
      </c>
      <c r="B2434" s="76" t="s">
        <v>2824</v>
      </c>
      <c r="C2434" s="76">
        <f>C2433+(BudgetsQTable[[#This Row],[lead]]&lt;&gt;K2433)</f>
        <v>295</v>
      </c>
      <c r="D2434" s="76">
        <f>D2433*(BudgetsQTable[[#This Row],[lead]]=K2433)+(BudgetsQTable[[#This Row],[prop_id]]&lt;&gt;A2433)</f>
        <v>1</v>
      </c>
      <c r="E2434" s="77">
        <v>43005.660416666666</v>
      </c>
      <c r="F2434" s="78" t="s">
        <v>2817</v>
      </c>
      <c r="G2434" s="78" t="s">
        <v>2818</v>
      </c>
      <c r="H2434" s="78" t="s">
        <v>474</v>
      </c>
      <c r="I2434" s="76" t="s">
        <v>1201</v>
      </c>
      <c r="J2434" s="76" t="s">
        <v>4737</v>
      </c>
      <c r="K2434" s="78" t="s">
        <v>4733</v>
      </c>
      <c r="L2434" s="7" t="str">
        <f>IF(BudgetsQTable[[#This Row],[pi_last_name]]=" ","",HYPERLINK("https://www.ejacket.nsf.gov/ej/showProposal.do?Continue=Y&amp;ID="&amp;BudgetsQTable[[#This Row],[prop_id]],BudgetsQTable[[#This Row],[prop_id]]))</f>
        <v>1763902</v>
      </c>
      <c r="M2434" s="78" t="s">
        <v>1158</v>
      </c>
      <c r="N2434" s="7" t="str">
        <f>IF(BudgetsQTable[[#This Row],[pi_last_name]]=" ","",HYPERLINK("mailto:"&amp;BudgetsQTable[[#This Row],[pi_email]]&amp;"&amp;subject=Your NSF Proposal:  "&amp;BudgetsQTable[[#This Row],[prop_id]],BudgetsQTable[[#This Row],[pi_email]]))</f>
        <v>ankitp@bcm.edu</v>
      </c>
      <c r="O2434" s="78" t="s">
        <v>4735</v>
      </c>
      <c r="P2434" s="78"/>
      <c r="Q2434" s="78"/>
      <c r="R2434" s="79"/>
      <c r="S2434" s="79"/>
      <c r="T2434" s="79"/>
      <c r="U2434" s="80"/>
      <c r="V2434" s="78">
        <v>0</v>
      </c>
      <c r="W2434" s="78"/>
      <c r="X2434" s="11" t="str">
        <f ca="1">IF(ISBLANK(BudgetsQTable[[#This Row],[budg_seq_yr]]),"FY"&amp;fiscalyear,"FY"&amp;fiscalyear-1+BudgetsQTable[[#This Row],[budg_seq_yr]])</f>
        <v>FY18</v>
      </c>
      <c r="Y2434" s="79">
        <v>134709</v>
      </c>
      <c r="Z2434" s="78" t="s">
        <v>2818</v>
      </c>
      <c r="AA2434" s="78" t="s">
        <v>474</v>
      </c>
      <c r="AB2434" s="76" t="s">
        <v>2821</v>
      </c>
      <c r="AC2434" s="78"/>
    </row>
    <row r="2435" spans="1:29" x14ac:dyDescent="0.35">
      <c r="A2435" s="10" t="s">
        <v>4733</v>
      </c>
      <c r="B2435" s="76" t="s">
        <v>2824</v>
      </c>
      <c r="C2435" s="76">
        <f>C2434+(BudgetsQTable[[#This Row],[lead]]&lt;&gt;K2434)</f>
        <v>295</v>
      </c>
      <c r="D2435" s="76">
        <f>D2434*(BudgetsQTable[[#This Row],[lead]]=K2434)+(BudgetsQTable[[#This Row],[prop_id]]&lt;&gt;A2434)</f>
        <v>1</v>
      </c>
      <c r="E2435" s="77">
        <v>43005.660416666666</v>
      </c>
      <c r="F2435" s="78" t="s">
        <v>2817</v>
      </c>
      <c r="G2435" s="78" t="s">
        <v>2818</v>
      </c>
      <c r="H2435" s="78" t="s">
        <v>474</v>
      </c>
      <c r="I2435" s="76" t="s">
        <v>1201</v>
      </c>
      <c r="J2435" s="76" t="s">
        <v>753</v>
      </c>
      <c r="K2435" s="78" t="s">
        <v>4733</v>
      </c>
      <c r="L2435" s="7" t="str">
        <f>IF(BudgetsQTable[[#This Row],[pi_last_name]]=" ","",HYPERLINK("https://www.ejacket.nsf.gov/ej/showProposal.do?Continue=Y&amp;ID="&amp;BudgetsQTable[[#This Row],[prop_id]],BudgetsQTable[[#This Row],[prop_id]]))</f>
        <v/>
      </c>
      <c r="M2435" s="78" t="s">
        <v>753</v>
      </c>
      <c r="N2435" s="7" t="str">
        <f>IF(BudgetsQTable[[#This Row],[pi_last_name]]=" ","",HYPERLINK("mailto:"&amp;BudgetsQTable[[#This Row],[pi_email]]&amp;"&amp;subject=Your NSF Proposal:  "&amp;BudgetsQTable[[#This Row],[prop_id]],BudgetsQTable[[#This Row],[pi_email]]))</f>
        <v/>
      </c>
      <c r="O2435" s="78" t="s">
        <v>753</v>
      </c>
      <c r="P2435" s="78">
        <v>1</v>
      </c>
      <c r="Q2435" s="78">
        <v>0</v>
      </c>
      <c r="R2435" s="79">
        <v>0</v>
      </c>
      <c r="S2435" s="79">
        <v>0</v>
      </c>
      <c r="T2435" s="79">
        <v>0</v>
      </c>
      <c r="U2435" s="80">
        <v>44903</v>
      </c>
      <c r="V2435" s="78">
        <v>0</v>
      </c>
      <c r="W2435" s="78">
        <v>1</v>
      </c>
      <c r="X2435" s="11" t="str">
        <f ca="1">IF(ISBLANK(BudgetsQTable[[#This Row],[budg_seq_yr]]),"FY"&amp;fiscalyear,"FY"&amp;fiscalyear-1+BudgetsQTable[[#This Row],[budg_seq_yr]])</f>
        <v>FY18</v>
      </c>
      <c r="Y2435" s="79">
        <v>44903</v>
      </c>
      <c r="Z2435" s="78" t="s">
        <v>2818</v>
      </c>
      <c r="AA2435" s="78" t="s">
        <v>474</v>
      </c>
      <c r="AB2435" s="76" t="s">
        <v>2821</v>
      </c>
      <c r="AC2435" s="78"/>
    </row>
    <row r="2436" spans="1:29" x14ac:dyDescent="0.35">
      <c r="A2436" s="10" t="s">
        <v>4733</v>
      </c>
      <c r="B2436" s="76" t="s">
        <v>2824</v>
      </c>
      <c r="C2436" s="76">
        <f>C2435+(BudgetsQTable[[#This Row],[lead]]&lt;&gt;K2435)</f>
        <v>295</v>
      </c>
      <c r="D2436" s="76">
        <f>D2435*(BudgetsQTable[[#This Row],[lead]]=K2435)+(BudgetsQTable[[#This Row],[prop_id]]&lt;&gt;A2435)</f>
        <v>1</v>
      </c>
      <c r="E2436" s="77">
        <v>43005.660416666666</v>
      </c>
      <c r="F2436" s="78" t="s">
        <v>2817</v>
      </c>
      <c r="G2436" s="78" t="s">
        <v>2818</v>
      </c>
      <c r="H2436" s="78" t="s">
        <v>474</v>
      </c>
      <c r="I2436" s="76" t="s">
        <v>1201</v>
      </c>
      <c r="J2436" s="76" t="s">
        <v>753</v>
      </c>
      <c r="K2436" s="78" t="s">
        <v>4733</v>
      </c>
      <c r="L2436" s="7" t="str">
        <f>IF(BudgetsQTable[[#This Row],[pi_last_name]]=" ","",HYPERLINK("https://www.ejacket.nsf.gov/ej/showProposal.do?Continue=Y&amp;ID="&amp;BudgetsQTable[[#This Row],[prop_id]],BudgetsQTable[[#This Row],[prop_id]]))</f>
        <v/>
      </c>
      <c r="M2436" s="78" t="s">
        <v>753</v>
      </c>
      <c r="N2436" s="7" t="str">
        <f>IF(BudgetsQTable[[#This Row],[pi_last_name]]=" ","",HYPERLINK("mailto:"&amp;BudgetsQTable[[#This Row],[pi_email]]&amp;"&amp;subject=Your NSF Proposal:  "&amp;BudgetsQTable[[#This Row],[prop_id]],BudgetsQTable[[#This Row],[pi_email]]))</f>
        <v/>
      </c>
      <c r="O2436" s="78" t="s">
        <v>753</v>
      </c>
      <c r="P2436" s="78">
        <v>1</v>
      </c>
      <c r="Q2436" s="78">
        <v>0</v>
      </c>
      <c r="R2436" s="79">
        <v>0</v>
      </c>
      <c r="S2436" s="79">
        <v>0</v>
      </c>
      <c r="T2436" s="79">
        <v>0</v>
      </c>
      <c r="U2436" s="80">
        <v>44903</v>
      </c>
      <c r="V2436" s="78">
        <v>0</v>
      </c>
      <c r="W2436" s="78">
        <v>2</v>
      </c>
      <c r="X2436" s="11" t="str">
        <f ca="1">IF(ISBLANK(BudgetsQTable[[#This Row],[budg_seq_yr]]),"FY"&amp;fiscalyear,"FY"&amp;fiscalyear-1+BudgetsQTable[[#This Row],[budg_seq_yr]])</f>
        <v>FY19</v>
      </c>
      <c r="Y2436" s="79">
        <v>44903</v>
      </c>
      <c r="Z2436" s="78" t="s">
        <v>2818</v>
      </c>
      <c r="AA2436" s="78" t="s">
        <v>474</v>
      </c>
      <c r="AB2436" s="76" t="s">
        <v>2821</v>
      </c>
      <c r="AC2436" s="78"/>
    </row>
    <row r="2437" spans="1:29" x14ac:dyDescent="0.35">
      <c r="A2437" s="10" t="s">
        <v>4733</v>
      </c>
      <c r="B2437" s="76" t="s">
        <v>2824</v>
      </c>
      <c r="C2437" s="76">
        <f>C2436+(BudgetsQTable[[#This Row],[lead]]&lt;&gt;K2436)</f>
        <v>295</v>
      </c>
      <c r="D2437" s="76">
        <f>D2436*(BudgetsQTable[[#This Row],[lead]]=K2436)+(BudgetsQTable[[#This Row],[prop_id]]&lt;&gt;A2436)</f>
        <v>1</v>
      </c>
      <c r="E2437" s="77">
        <v>43005.660416666666</v>
      </c>
      <c r="F2437" s="78" t="s">
        <v>2817</v>
      </c>
      <c r="G2437" s="78" t="s">
        <v>2818</v>
      </c>
      <c r="H2437" s="78" t="s">
        <v>474</v>
      </c>
      <c r="I2437" s="76" t="s">
        <v>1201</v>
      </c>
      <c r="J2437" s="76" t="s">
        <v>753</v>
      </c>
      <c r="K2437" s="78" t="s">
        <v>4733</v>
      </c>
      <c r="L2437" s="7" t="str">
        <f>IF(BudgetsQTable[[#This Row],[pi_last_name]]=" ","",HYPERLINK("https://www.ejacket.nsf.gov/ej/showProposal.do?Continue=Y&amp;ID="&amp;BudgetsQTable[[#This Row],[prop_id]],BudgetsQTable[[#This Row],[prop_id]]))</f>
        <v/>
      </c>
      <c r="M2437" s="78" t="s">
        <v>753</v>
      </c>
      <c r="N2437" s="7" t="str">
        <f>IF(BudgetsQTable[[#This Row],[pi_last_name]]=" ","",HYPERLINK("mailto:"&amp;BudgetsQTable[[#This Row],[pi_email]]&amp;"&amp;subject=Your NSF Proposal:  "&amp;BudgetsQTable[[#This Row],[prop_id]],BudgetsQTable[[#This Row],[pi_email]]))</f>
        <v/>
      </c>
      <c r="O2437" s="78" t="s">
        <v>753</v>
      </c>
      <c r="P2437" s="78">
        <v>1</v>
      </c>
      <c r="Q2437" s="78">
        <v>0</v>
      </c>
      <c r="R2437" s="79">
        <v>0</v>
      </c>
      <c r="S2437" s="79">
        <v>0</v>
      </c>
      <c r="T2437" s="79">
        <v>0</v>
      </c>
      <c r="U2437" s="80">
        <v>44903</v>
      </c>
      <c r="V2437" s="78">
        <v>0</v>
      </c>
      <c r="W2437" s="78">
        <v>3</v>
      </c>
      <c r="X2437" s="11" t="str">
        <f ca="1">IF(ISBLANK(BudgetsQTable[[#This Row],[budg_seq_yr]]),"FY"&amp;fiscalyear,"FY"&amp;fiscalyear-1+BudgetsQTable[[#This Row],[budg_seq_yr]])</f>
        <v>FY20</v>
      </c>
      <c r="Y2437" s="79">
        <v>44903</v>
      </c>
      <c r="Z2437" s="78" t="s">
        <v>2818</v>
      </c>
      <c r="AA2437" s="78" t="s">
        <v>474</v>
      </c>
      <c r="AB2437" s="76" t="s">
        <v>2821</v>
      </c>
      <c r="AC2437" s="78"/>
    </row>
    <row r="2438" spans="1:29" x14ac:dyDescent="0.35">
      <c r="A2438" s="10" t="s">
        <v>4738</v>
      </c>
      <c r="B2438" s="76" t="s">
        <v>2834</v>
      </c>
      <c r="C2438" s="76">
        <f>C2437+(BudgetsQTable[[#This Row],[lead]]&lt;&gt;K2437)</f>
        <v>295</v>
      </c>
      <c r="D2438" s="76">
        <f>D2437*(BudgetsQTable[[#This Row],[lead]]=K2437)+(BudgetsQTable[[#This Row],[prop_id]]&lt;&gt;A2437)</f>
        <v>2</v>
      </c>
      <c r="E2438" s="77">
        <v>43004.650694444441</v>
      </c>
      <c r="F2438" s="78" t="s">
        <v>2817</v>
      </c>
      <c r="G2438" s="78" t="s">
        <v>2818</v>
      </c>
      <c r="H2438" s="78" t="s">
        <v>474</v>
      </c>
      <c r="I2438" s="76" t="s">
        <v>1201</v>
      </c>
      <c r="J2438" s="76" t="s">
        <v>4740</v>
      </c>
      <c r="K2438" s="78" t="s">
        <v>4733</v>
      </c>
      <c r="L2438" s="7" t="str">
        <f>IF(BudgetsQTable[[#This Row],[pi_last_name]]=" ","",HYPERLINK("https://www.ejacket.nsf.gov/ej/showProposal.do?Continue=Y&amp;ID="&amp;BudgetsQTable[[#This Row],[prop_id]],BudgetsQTable[[#This Row],[prop_id]]))</f>
        <v>1763376</v>
      </c>
      <c r="M2438" s="78" t="s">
        <v>803</v>
      </c>
      <c r="N2438" s="7" t="str">
        <f>IF(BudgetsQTable[[#This Row],[pi_last_name]]=" ","",HYPERLINK("mailto:"&amp;BudgetsQTable[[#This Row],[pi_email]]&amp;"&amp;subject=Your NSF Proposal:  "&amp;BudgetsQTable[[#This Row],[prop_id]],BudgetsQTable[[#This Row],[pi_email]]))</f>
        <v>feifeili@cs.stanford.edu</v>
      </c>
      <c r="O2438" s="78" t="s">
        <v>641</v>
      </c>
      <c r="P2438" s="78"/>
      <c r="Q2438" s="78"/>
      <c r="R2438" s="79"/>
      <c r="S2438" s="79"/>
      <c r="T2438" s="79"/>
      <c r="U2438" s="80"/>
      <c r="V2438" s="78">
        <v>0</v>
      </c>
      <c r="W2438" s="78"/>
      <c r="X2438" s="11" t="str">
        <f ca="1">IF(ISBLANK(BudgetsQTable[[#This Row],[budg_seq_yr]]),"FY"&amp;fiscalyear,"FY"&amp;fiscalyear-1+BudgetsQTable[[#This Row],[budg_seq_yr]])</f>
        <v>FY18</v>
      </c>
      <c r="Y2438" s="79">
        <v>210000</v>
      </c>
      <c r="Z2438" s="78" t="s">
        <v>2818</v>
      </c>
      <c r="AA2438" s="78" t="s">
        <v>474</v>
      </c>
      <c r="AB2438" s="76" t="s">
        <v>2821</v>
      </c>
      <c r="AC2438" s="78" t="s">
        <v>2988</v>
      </c>
    </row>
    <row r="2439" spans="1:29" x14ac:dyDescent="0.35">
      <c r="A2439" s="10" t="s">
        <v>4738</v>
      </c>
      <c r="B2439" s="76" t="s">
        <v>2834</v>
      </c>
      <c r="C2439" s="76">
        <f>C2438+(BudgetsQTable[[#This Row],[lead]]&lt;&gt;K2438)</f>
        <v>295</v>
      </c>
      <c r="D2439" s="76">
        <f>D2438*(BudgetsQTable[[#This Row],[lead]]=K2438)+(BudgetsQTable[[#This Row],[prop_id]]&lt;&gt;A2438)</f>
        <v>2</v>
      </c>
      <c r="E2439" s="77">
        <v>43004.650694444441</v>
      </c>
      <c r="F2439" s="78" t="s">
        <v>2817</v>
      </c>
      <c r="G2439" s="78" t="s">
        <v>2818</v>
      </c>
      <c r="H2439" s="78" t="s">
        <v>474</v>
      </c>
      <c r="I2439" s="76" t="s">
        <v>1201</v>
      </c>
      <c r="J2439" s="76" t="s">
        <v>753</v>
      </c>
      <c r="K2439" s="78" t="s">
        <v>4733</v>
      </c>
      <c r="L2439" s="7" t="str">
        <f>IF(BudgetsQTable[[#This Row],[pi_last_name]]=" ","",HYPERLINK("https://www.ejacket.nsf.gov/ej/showProposal.do?Continue=Y&amp;ID="&amp;BudgetsQTable[[#This Row],[prop_id]],BudgetsQTable[[#This Row],[prop_id]]))</f>
        <v/>
      </c>
      <c r="M2439" s="78" t="s">
        <v>753</v>
      </c>
      <c r="N2439" s="7" t="str">
        <f>IF(BudgetsQTable[[#This Row],[pi_last_name]]=" ","",HYPERLINK("mailto:"&amp;BudgetsQTable[[#This Row],[pi_email]]&amp;"&amp;subject=Your NSF Proposal:  "&amp;BudgetsQTable[[#This Row],[prop_id]],BudgetsQTable[[#This Row],[pi_email]]))</f>
        <v/>
      </c>
      <c r="O2439" s="78" t="s">
        <v>753</v>
      </c>
      <c r="P2439" s="78">
        <v>1</v>
      </c>
      <c r="Q2439" s="78">
        <v>0.15</v>
      </c>
      <c r="R2439" s="79">
        <v>0</v>
      </c>
      <c r="S2439" s="79">
        <v>0</v>
      </c>
      <c r="T2439" s="79">
        <v>0</v>
      </c>
      <c r="U2439" s="80">
        <v>67985</v>
      </c>
      <c r="V2439" s="78">
        <v>0</v>
      </c>
      <c r="W2439" s="78">
        <v>1</v>
      </c>
      <c r="X2439" s="11" t="str">
        <f ca="1">IF(ISBLANK(BudgetsQTable[[#This Row],[budg_seq_yr]]),"FY"&amp;fiscalyear,"FY"&amp;fiscalyear-1+BudgetsQTable[[#This Row],[budg_seq_yr]])</f>
        <v>FY18</v>
      </c>
      <c r="Y2439" s="79">
        <v>67985</v>
      </c>
      <c r="Z2439" s="78" t="s">
        <v>2818</v>
      </c>
      <c r="AA2439" s="78" t="s">
        <v>474</v>
      </c>
      <c r="AB2439" s="76" t="s">
        <v>2821</v>
      </c>
      <c r="AC2439" s="78" t="s">
        <v>2988</v>
      </c>
    </row>
    <row r="2440" spans="1:29" x14ac:dyDescent="0.35">
      <c r="A2440" s="10" t="s">
        <v>4738</v>
      </c>
      <c r="B2440" s="76" t="s">
        <v>2834</v>
      </c>
      <c r="C2440" s="76">
        <f>C2439+(BudgetsQTable[[#This Row],[lead]]&lt;&gt;K2439)</f>
        <v>295</v>
      </c>
      <c r="D2440" s="76">
        <f>D2439*(BudgetsQTable[[#This Row],[lead]]=K2439)+(BudgetsQTable[[#This Row],[prop_id]]&lt;&gt;A2439)</f>
        <v>2</v>
      </c>
      <c r="E2440" s="77">
        <v>43004.650694444441</v>
      </c>
      <c r="F2440" s="78" t="s">
        <v>2817</v>
      </c>
      <c r="G2440" s="78" t="s">
        <v>2818</v>
      </c>
      <c r="H2440" s="78" t="s">
        <v>474</v>
      </c>
      <c r="I2440" s="76" t="s">
        <v>1201</v>
      </c>
      <c r="J2440" s="76" t="s">
        <v>753</v>
      </c>
      <c r="K2440" s="78" t="s">
        <v>4733</v>
      </c>
      <c r="L2440" s="7" t="str">
        <f>IF(BudgetsQTable[[#This Row],[pi_last_name]]=" ","",HYPERLINK("https://www.ejacket.nsf.gov/ej/showProposal.do?Continue=Y&amp;ID="&amp;BudgetsQTable[[#This Row],[prop_id]],BudgetsQTable[[#This Row],[prop_id]]))</f>
        <v/>
      </c>
      <c r="M2440" s="78" t="s">
        <v>753</v>
      </c>
      <c r="N2440" s="7" t="str">
        <f>IF(BudgetsQTable[[#This Row],[pi_last_name]]=" ","",HYPERLINK("mailto:"&amp;BudgetsQTable[[#This Row],[pi_email]]&amp;"&amp;subject=Your NSF Proposal:  "&amp;BudgetsQTable[[#This Row],[prop_id]],BudgetsQTable[[#This Row],[pi_email]]))</f>
        <v/>
      </c>
      <c r="O2440" s="78" t="s">
        <v>753</v>
      </c>
      <c r="P2440" s="78">
        <v>1</v>
      </c>
      <c r="Q2440" s="78">
        <v>0.15</v>
      </c>
      <c r="R2440" s="79">
        <v>0</v>
      </c>
      <c r="S2440" s="79">
        <v>0</v>
      </c>
      <c r="T2440" s="79">
        <v>0</v>
      </c>
      <c r="U2440" s="80">
        <v>70153</v>
      </c>
      <c r="V2440" s="78">
        <v>0</v>
      </c>
      <c r="W2440" s="78">
        <v>2</v>
      </c>
      <c r="X2440" s="11" t="str">
        <f ca="1">IF(ISBLANK(BudgetsQTable[[#This Row],[budg_seq_yr]]),"FY"&amp;fiscalyear,"FY"&amp;fiscalyear-1+BudgetsQTable[[#This Row],[budg_seq_yr]])</f>
        <v>FY19</v>
      </c>
      <c r="Y2440" s="79">
        <v>70153</v>
      </c>
      <c r="Z2440" s="78" t="s">
        <v>2818</v>
      </c>
      <c r="AA2440" s="78" t="s">
        <v>474</v>
      </c>
      <c r="AB2440" s="76" t="s">
        <v>2821</v>
      </c>
      <c r="AC2440" s="78" t="s">
        <v>2988</v>
      </c>
    </row>
    <row r="2441" spans="1:29" x14ac:dyDescent="0.35">
      <c r="A2441" s="10" t="s">
        <v>4738</v>
      </c>
      <c r="B2441" s="76" t="s">
        <v>2834</v>
      </c>
      <c r="C2441" s="76">
        <f>C2440+(BudgetsQTable[[#This Row],[lead]]&lt;&gt;K2440)</f>
        <v>295</v>
      </c>
      <c r="D2441" s="76">
        <f>D2440*(BudgetsQTable[[#This Row],[lead]]=K2440)+(BudgetsQTable[[#This Row],[prop_id]]&lt;&gt;A2440)</f>
        <v>2</v>
      </c>
      <c r="E2441" s="77">
        <v>43004.650694444441</v>
      </c>
      <c r="F2441" s="78" t="s">
        <v>2817</v>
      </c>
      <c r="G2441" s="78" t="s">
        <v>2818</v>
      </c>
      <c r="H2441" s="78" t="s">
        <v>474</v>
      </c>
      <c r="I2441" s="76" t="s">
        <v>1201</v>
      </c>
      <c r="J2441" s="76" t="s">
        <v>753</v>
      </c>
      <c r="K2441" s="78" t="s">
        <v>4733</v>
      </c>
      <c r="L2441" s="7" t="str">
        <f>IF(BudgetsQTable[[#This Row],[pi_last_name]]=" ","",HYPERLINK("https://www.ejacket.nsf.gov/ej/showProposal.do?Continue=Y&amp;ID="&amp;BudgetsQTable[[#This Row],[prop_id]],BudgetsQTable[[#This Row],[prop_id]]))</f>
        <v/>
      </c>
      <c r="M2441" s="78" t="s">
        <v>753</v>
      </c>
      <c r="N2441" s="7" t="str">
        <f>IF(BudgetsQTable[[#This Row],[pi_last_name]]=" ","",HYPERLINK("mailto:"&amp;BudgetsQTable[[#This Row],[pi_email]]&amp;"&amp;subject=Your NSF Proposal:  "&amp;BudgetsQTable[[#This Row],[prop_id]],BudgetsQTable[[#This Row],[pi_email]]))</f>
        <v/>
      </c>
      <c r="O2441" s="78" t="s">
        <v>753</v>
      </c>
      <c r="P2441" s="78">
        <v>1</v>
      </c>
      <c r="Q2441" s="78">
        <v>0.15</v>
      </c>
      <c r="R2441" s="79">
        <v>0</v>
      </c>
      <c r="S2441" s="79">
        <v>0</v>
      </c>
      <c r="T2441" s="79">
        <v>0</v>
      </c>
      <c r="U2441" s="80">
        <v>71862</v>
      </c>
      <c r="V2441" s="78">
        <v>0</v>
      </c>
      <c r="W2441" s="78">
        <v>3</v>
      </c>
      <c r="X2441" s="11" t="str">
        <f ca="1">IF(ISBLANK(BudgetsQTable[[#This Row],[budg_seq_yr]]),"FY"&amp;fiscalyear,"FY"&amp;fiscalyear-1+BudgetsQTable[[#This Row],[budg_seq_yr]])</f>
        <v>FY20</v>
      </c>
      <c r="Y2441" s="79">
        <v>71862</v>
      </c>
      <c r="Z2441" s="78" t="s">
        <v>2818</v>
      </c>
      <c r="AA2441" s="78" t="s">
        <v>474</v>
      </c>
      <c r="AB2441" s="76" t="s">
        <v>2821</v>
      </c>
      <c r="AC2441" s="78" t="s">
        <v>2988</v>
      </c>
    </row>
    <row r="2442" spans="1:29" x14ac:dyDescent="0.35">
      <c r="A2442" s="10" t="s">
        <v>4741</v>
      </c>
      <c r="B2442" s="76" t="s">
        <v>2834</v>
      </c>
      <c r="C2442" s="76">
        <f>C2441+(BudgetsQTable[[#This Row],[lead]]&lt;&gt;K2441)</f>
        <v>295</v>
      </c>
      <c r="D2442" s="76">
        <f>D2441*(BudgetsQTable[[#This Row],[lead]]=K2441)+(BudgetsQTable[[#This Row],[prop_id]]&lt;&gt;A2441)</f>
        <v>3</v>
      </c>
      <c r="E2442" s="77">
        <v>43005.668749999997</v>
      </c>
      <c r="F2442" s="78" t="s">
        <v>2817</v>
      </c>
      <c r="G2442" s="78" t="s">
        <v>2818</v>
      </c>
      <c r="H2442" s="78" t="s">
        <v>474</v>
      </c>
      <c r="I2442" s="76" t="s">
        <v>1201</v>
      </c>
      <c r="J2442" s="76" t="s">
        <v>4743</v>
      </c>
      <c r="K2442" s="78" t="s">
        <v>4733</v>
      </c>
      <c r="L2442" s="7" t="str">
        <f>IF(BudgetsQTable[[#This Row],[pi_last_name]]=" ","",HYPERLINK("https://www.ejacket.nsf.gov/ej/showProposal.do?Continue=Y&amp;ID="&amp;BudgetsQTable[[#This Row],[prop_id]],BudgetsQTable[[#This Row],[prop_id]]))</f>
        <v>1763921</v>
      </c>
      <c r="M2442" s="78" t="s">
        <v>4742</v>
      </c>
      <c r="N2442" s="7" t="str">
        <f>IF(BudgetsQTable[[#This Row],[pi_last_name]]=" ","",HYPERLINK("mailto:"&amp;BudgetsQTable[[#This Row],[pi_email]]&amp;"&amp;subject=Your NSF Proposal:  "&amp;BudgetsQTable[[#This Row],[prop_id]],BudgetsQTable[[#This Row],[pi_email]]))</f>
        <v>wainwrig@eecs.berkeley.edu</v>
      </c>
      <c r="O2442" s="78" t="s">
        <v>662</v>
      </c>
      <c r="P2442" s="78"/>
      <c r="Q2442" s="78"/>
      <c r="R2442" s="79"/>
      <c r="S2442" s="79"/>
      <c r="T2442" s="79"/>
      <c r="U2442" s="80"/>
      <c r="V2442" s="78">
        <v>0</v>
      </c>
      <c r="W2442" s="78"/>
      <c r="X2442" s="11" t="str">
        <f ca="1">IF(ISBLANK(BudgetsQTable[[#This Row],[budg_seq_yr]]),"FY"&amp;fiscalyear,"FY"&amp;fiscalyear-1+BudgetsQTable[[#This Row],[budg_seq_yr]])</f>
        <v>FY18</v>
      </c>
      <c r="Y2442" s="79">
        <v>327000</v>
      </c>
      <c r="Z2442" s="78" t="s">
        <v>2818</v>
      </c>
      <c r="AA2442" s="78" t="s">
        <v>474</v>
      </c>
      <c r="AB2442" s="76" t="s">
        <v>2821</v>
      </c>
      <c r="AC2442" s="78" t="s">
        <v>2988</v>
      </c>
    </row>
    <row r="2443" spans="1:29" x14ac:dyDescent="0.35">
      <c r="A2443" s="10" t="s">
        <v>4741</v>
      </c>
      <c r="B2443" s="76" t="s">
        <v>2834</v>
      </c>
      <c r="C2443" s="76">
        <f>C2442+(BudgetsQTable[[#This Row],[lead]]&lt;&gt;K2442)</f>
        <v>295</v>
      </c>
      <c r="D2443" s="76">
        <f>D2442*(BudgetsQTable[[#This Row],[lead]]=K2442)+(BudgetsQTable[[#This Row],[prop_id]]&lt;&gt;A2442)</f>
        <v>3</v>
      </c>
      <c r="E2443" s="77">
        <v>43005.668749999997</v>
      </c>
      <c r="F2443" s="78" t="s">
        <v>2817</v>
      </c>
      <c r="G2443" s="78" t="s">
        <v>2818</v>
      </c>
      <c r="H2443" s="78" t="s">
        <v>474</v>
      </c>
      <c r="I2443" s="76" t="s">
        <v>1201</v>
      </c>
      <c r="J2443" s="76" t="s">
        <v>753</v>
      </c>
      <c r="K2443" s="78" t="s">
        <v>4733</v>
      </c>
      <c r="L2443" s="7" t="str">
        <f>IF(BudgetsQTable[[#This Row],[pi_last_name]]=" ","",HYPERLINK("https://www.ejacket.nsf.gov/ej/showProposal.do?Continue=Y&amp;ID="&amp;BudgetsQTable[[#This Row],[prop_id]],BudgetsQTable[[#This Row],[prop_id]]))</f>
        <v/>
      </c>
      <c r="M2443" s="78" t="s">
        <v>753</v>
      </c>
      <c r="N2443" s="7" t="str">
        <f>IF(BudgetsQTable[[#This Row],[pi_last_name]]=" ","",HYPERLINK("mailto:"&amp;BudgetsQTable[[#This Row],[pi_email]]&amp;"&amp;subject=Your NSF Proposal:  "&amp;BudgetsQTable[[#This Row],[prop_id]],BudgetsQTable[[#This Row],[pi_email]]))</f>
        <v/>
      </c>
      <c r="O2443" s="78" t="s">
        <v>753</v>
      </c>
      <c r="P2443" s="78">
        <v>1</v>
      </c>
      <c r="Q2443" s="78">
        <v>0.3</v>
      </c>
      <c r="R2443" s="79">
        <v>46926</v>
      </c>
      <c r="S2443" s="79">
        <v>0</v>
      </c>
      <c r="T2443" s="79">
        <v>0</v>
      </c>
      <c r="U2443" s="80">
        <v>105046</v>
      </c>
      <c r="V2443" s="78">
        <v>0</v>
      </c>
      <c r="W2443" s="78">
        <v>1</v>
      </c>
      <c r="X2443" s="11" t="str">
        <f ca="1">IF(ISBLANK(BudgetsQTable[[#This Row],[budg_seq_yr]]),"FY"&amp;fiscalyear,"FY"&amp;fiscalyear-1+BudgetsQTable[[#This Row],[budg_seq_yr]])</f>
        <v>FY18</v>
      </c>
      <c r="Y2443" s="79">
        <v>105046</v>
      </c>
      <c r="Z2443" s="78" t="s">
        <v>2818</v>
      </c>
      <c r="AA2443" s="78" t="s">
        <v>474</v>
      </c>
      <c r="AB2443" s="76" t="s">
        <v>2821</v>
      </c>
      <c r="AC2443" s="78" t="s">
        <v>2988</v>
      </c>
    </row>
    <row r="2444" spans="1:29" x14ac:dyDescent="0.35">
      <c r="A2444" s="10" t="s">
        <v>4741</v>
      </c>
      <c r="B2444" s="76" t="s">
        <v>2834</v>
      </c>
      <c r="C2444" s="76">
        <f>C2443+(BudgetsQTable[[#This Row],[lead]]&lt;&gt;K2443)</f>
        <v>295</v>
      </c>
      <c r="D2444" s="76">
        <f>D2443*(BudgetsQTable[[#This Row],[lead]]=K2443)+(BudgetsQTable[[#This Row],[prop_id]]&lt;&gt;A2443)</f>
        <v>3</v>
      </c>
      <c r="E2444" s="77">
        <v>43005.668749999997</v>
      </c>
      <c r="F2444" s="78" t="s">
        <v>2817</v>
      </c>
      <c r="G2444" s="78" t="s">
        <v>2818</v>
      </c>
      <c r="H2444" s="78" t="s">
        <v>474</v>
      </c>
      <c r="I2444" s="76" t="s">
        <v>1201</v>
      </c>
      <c r="J2444" s="76" t="s">
        <v>753</v>
      </c>
      <c r="K2444" s="78" t="s">
        <v>4733</v>
      </c>
      <c r="L2444" s="7" t="str">
        <f>IF(BudgetsQTable[[#This Row],[pi_last_name]]=" ","",HYPERLINK("https://www.ejacket.nsf.gov/ej/showProposal.do?Continue=Y&amp;ID="&amp;BudgetsQTable[[#This Row],[prop_id]],BudgetsQTable[[#This Row],[prop_id]]))</f>
        <v/>
      </c>
      <c r="M2444" s="78" t="s">
        <v>753</v>
      </c>
      <c r="N2444" s="7" t="str">
        <f>IF(BudgetsQTable[[#This Row],[pi_last_name]]=" ","",HYPERLINK("mailto:"&amp;BudgetsQTable[[#This Row],[pi_email]]&amp;"&amp;subject=Your NSF Proposal:  "&amp;BudgetsQTable[[#This Row],[prop_id]],BudgetsQTable[[#This Row],[pi_email]]))</f>
        <v/>
      </c>
      <c r="O2444" s="78" t="s">
        <v>753</v>
      </c>
      <c r="P2444" s="78">
        <v>1</v>
      </c>
      <c r="Q2444" s="78">
        <v>0.3</v>
      </c>
      <c r="R2444" s="79">
        <v>48803</v>
      </c>
      <c r="S2444" s="79">
        <v>0</v>
      </c>
      <c r="T2444" s="79">
        <v>0</v>
      </c>
      <c r="U2444" s="80">
        <v>108948</v>
      </c>
      <c r="V2444" s="78">
        <v>0</v>
      </c>
      <c r="W2444" s="78">
        <v>2</v>
      </c>
      <c r="X2444" s="11" t="str">
        <f ca="1">IF(ISBLANK(BudgetsQTable[[#This Row],[budg_seq_yr]]),"FY"&amp;fiscalyear,"FY"&amp;fiscalyear-1+BudgetsQTable[[#This Row],[budg_seq_yr]])</f>
        <v>FY19</v>
      </c>
      <c r="Y2444" s="79">
        <v>108948</v>
      </c>
      <c r="Z2444" s="78" t="s">
        <v>2818</v>
      </c>
      <c r="AA2444" s="78" t="s">
        <v>474</v>
      </c>
      <c r="AB2444" s="76" t="s">
        <v>2821</v>
      </c>
      <c r="AC2444" s="78" t="s">
        <v>2988</v>
      </c>
    </row>
    <row r="2445" spans="1:29" x14ac:dyDescent="0.35">
      <c r="A2445" s="10" t="s">
        <v>4741</v>
      </c>
      <c r="B2445" s="76" t="s">
        <v>2834</v>
      </c>
      <c r="C2445" s="76">
        <f>C2444+(BudgetsQTable[[#This Row],[lead]]&lt;&gt;K2444)</f>
        <v>295</v>
      </c>
      <c r="D2445" s="76">
        <f>D2444*(BudgetsQTable[[#This Row],[lead]]=K2444)+(BudgetsQTable[[#This Row],[prop_id]]&lt;&gt;A2444)</f>
        <v>3</v>
      </c>
      <c r="E2445" s="77">
        <v>43005.668749999997</v>
      </c>
      <c r="F2445" s="78" t="s">
        <v>2817</v>
      </c>
      <c r="G2445" s="78" t="s">
        <v>2818</v>
      </c>
      <c r="H2445" s="78" t="s">
        <v>474</v>
      </c>
      <c r="I2445" s="76" t="s">
        <v>1201</v>
      </c>
      <c r="J2445" s="76" t="s">
        <v>753</v>
      </c>
      <c r="K2445" s="78" t="s">
        <v>4733</v>
      </c>
      <c r="L2445" s="7" t="str">
        <f>IF(BudgetsQTable[[#This Row],[pi_last_name]]=" ","",HYPERLINK("https://www.ejacket.nsf.gov/ej/showProposal.do?Continue=Y&amp;ID="&amp;BudgetsQTable[[#This Row],[prop_id]],BudgetsQTable[[#This Row],[prop_id]]))</f>
        <v/>
      </c>
      <c r="M2445" s="78" t="s">
        <v>753</v>
      </c>
      <c r="N2445" s="7" t="str">
        <f>IF(BudgetsQTable[[#This Row],[pi_last_name]]=" ","",HYPERLINK("mailto:"&amp;BudgetsQTable[[#This Row],[pi_email]]&amp;"&amp;subject=Your NSF Proposal:  "&amp;BudgetsQTable[[#This Row],[prop_id]],BudgetsQTable[[#This Row],[pi_email]]))</f>
        <v/>
      </c>
      <c r="O2445" s="78" t="s">
        <v>753</v>
      </c>
      <c r="P2445" s="78">
        <v>1</v>
      </c>
      <c r="Q2445" s="78">
        <v>0.3</v>
      </c>
      <c r="R2445" s="79">
        <v>50755</v>
      </c>
      <c r="S2445" s="79">
        <v>0</v>
      </c>
      <c r="T2445" s="79">
        <v>0</v>
      </c>
      <c r="U2445" s="80">
        <v>113006</v>
      </c>
      <c r="V2445" s="78">
        <v>0</v>
      </c>
      <c r="W2445" s="78">
        <v>3</v>
      </c>
      <c r="X2445" s="11" t="str">
        <f ca="1">IF(ISBLANK(BudgetsQTable[[#This Row],[budg_seq_yr]]),"FY"&amp;fiscalyear,"FY"&amp;fiscalyear-1+BudgetsQTable[[#This Row],[budg_seq_yr]])</f>
        <v>FY20</v>
      </c>
      <c r="Y2445" s="79">
        <v>113006</v>
      </c>
      <c r="Z2445" s="78" t="s">
        <v>2818</v>
      </c>
      <c r="AA2445" s="78" t="s">
        <v>474</v>
      </c>
      <c r="AB2445" s="76" t="s">
        <v>2821</v>
      </c>
      <c r="AC2445" s="78" t="s">
        <v>2988</v>
      </c>
    </row>
    <row r="2446" spans="1:29" x14ac:dyDescent="0.35">
      <c r="A2446" s="10" t="s">
        <v>4744</v>
      </c>
      <c r="B2446" s="76" t="s">
        <v>2834</v>
      </c>
      <c r="C2446" s="76">
        <f>C2445+(BudgetsQTable[[#This Row],[lead]]&lt;&gt;K2445)</f>
        <v>295</v>
      </c>
      <c r="D2446" s="76">
        <f>D2445*(BudgetsQTable[[#This Row],[lead]]=K2445)+(BudgetsQTable[[#This Row],[prop_id]]&lt;&gt;A2445)</f>
        <v>4</v>
      </c>
      <c r="E2446" s="77">
        <v>43005.688888888886</v>
      </c>
      <c r="F2446" s="78" t="s">
        <v>2817</v>
      </c>
      <c r="G2446" s="78" t="s">
        <v>2818</v>
      </c>
      <c r="H2446" s="78" t="s">
        <v>474</v>
      </c>
      <c r="I2446" s="76" t="s">
        <v>1201</v>
      </c>
      <c r="J2446" s="76" t="s">
        <v>4746</v>
      </c>
      <c r="K2446" s="78" t="s">
        <v>4733</v>
      </c>
      <c r="L2446" s="7" t="str">
        <f>IF(BudgetsQTable[[#This Row],[pi_last_name]]=" ","",HYPERLINK("https://www.ejacket.nsf.gov/ej/showProposal.do?Continue=Y&amp;ID="&amp;BudgetsQTable[[#This Row],[prop_id]],BudgetsQTable[[#This Row],[prop_id]]))</f>
        <v>1763978</v>
      </c>
      <c r="M2446" s="78" t="s">
        <v>4745</v>
      </c>
      <c r="N2446" s="7" t="str">
        <f>IF(BudgetsQTable[[#This Row],[pi_last_name]]=" ","",HYPERLINK("mailto:"&amp;BudgetsQTable[[#This Row],[pi_email]]&amp;"&amp;subject=Your NSF Proposal:  "&amp;BudgetsQTable[[#This Row],[prop_id]],BudgetsQTable[[#This Row],[pi_email]]))</f>
        <v>richb@rice.edu</v>
      </c>
      <c r="O2446" s="78" t="s">
        <v>3081</v>
      </c>
      <c r="P2446" s="78"/>
      <c r="Q2446" s="78"/>
      <c r="R2446" s="79"/>
      <c r="S2446" s="79"/>
      <c r="T2446" s="79"/>
      <c r="U2446" s="80"/>
      <c r="V2446" s="78">
        <v>0</v>
      </c>
      <c r="W2446" s="78"/>
      <c r="X2446" s="11" t="str">
        <f ca="1">IF(ISBLANK(BudgetsQTable[[#This Row],[budg_seq_yr]]),"FY"&amp;fiscalyear,"FY"&amp;fiscalyear-1+BudgetsQTable[[#This Row],[budg_seq_yr]])</f>
        <v>FY18</v>
      </c>
      <c r="Y2446" s="79">
        <v>525603</v>
      </c>
      <c r="Z2446" s="78" t="s">
        <v>2818</v>
      </c>
      <c r="AA2446" s="78" t="s">
        <v>474</v>
      </c>
      <c r="AB2446" s="76" t="s">
        <v>2821</v>
      </c>
      <c r="AC2446" s="78" t="s">
        <v>2988</v>
      </c>
    </row>
    <row r="2447" spans="1:29" x14ac:dyDescent="0.35">
      <c r="A2447" s="10" t="s">
        <v>4744</v>
      </c>
      <c r="B2447" s="76" t="s">
        <v>2834</v>
      </c>
      <c r="C2447" s="76">
        <f>C2446+(BudgetsQTable[[#This Row],[lead]]&lt;&gt;K2446)</f>
        <v>295</v>
      </c>
      <c r="D2447" s="76">
        <f>D2446*(BudgetsQTable[[#This Row],[lead]]=K2446)+(BudgetsQTable[[#This Row],[prop_id]]&lt;&gt;A2446)</f>
        <v>4</v>
      </c>
      <c r="E2447" s="77">
        <v>43005.688888888886</v>
      </c>
      <c r="F2447" s="78" t="s">
        <v>2817</v>
      </c>
      <c r="G2447" s="78" t="s">
        <v>2818</v>
      </c>
      <c r="H2447" s="78" t="s">
        <v>474</v>
      </c>
      <c r="I2447" s="76" t="s">
        <v>1201</v>
      </c>
      <c r="J2447" s="76" t="s">
        <v>753</v>
      </c>
      <c r="K2447" s="78" t="s">
        <v>4733</v>
      </c>
      <c r="L2447" s="7" t="str">
        <f>IF(BudgetsQTable[[#This Row],[pi_last_name]]=" ","",HYPERLINK("https://www.ejacket.nsf.gov/ej/showProposal.do?Continue=Y&amp;ID="&amp;BudgetsQTable[[#This Row],[prop_id]],BudgetsQTable[[#This Row],[prop_id]]))</f>
        <v/>
      </c>
      <c r="M2447" s="78" t="s">
        <v>753</v>
      </c>
      <c r="N2447" s="7" t="str">
        <f>IF(BudgetsQTable[[#This Row],[pi_last_name]]=" ","",HYPERLINK("mailto:"&amp;BudgetsQTable[[#This Row],[pi_email]]&amp;"&amp;subject=Your NSF Proposal:  "&amp;BudgetsQTable[[#This Row],[prop_id]],BudgetsQTable[[#This Row],[pi_email]]))</f>
        <v/>
      </c>
      <c r="O2447" s="78" t="s">
        <v>753</v>
      </c>
      <c r="P2447" s="78">
        <v>1</v>
      </c>
      <c r="Q2447" s="78">
        <v>0.5</v>
      </c>
      <c r="R2447" s="79">
        <v>0</v>
      </c>
      <c r="S2447" s="79">
        <v>2000</v>
      </c>
      <c r="T2447" s="79">
        <v>0</v>
      </c>
      <c r="U2447" s="80">
        <v>174777</v>
      </c>
      <c r="V2447" s="78">
        <v>0</v>
      </c>
      <c r="W2447" s="78">
        <v>1</v>
      </c>
      <c r="X2447" s="11" t="str">
        <f ca="1">IF(ISBLANK(BudgetsQTable[[#This Row],[budg_seq_yr]]),"FY"&amp;fiscalyear,"FY"&amp;fiscalyear-1+BudgetsQTable[[#This Row],[budg_seq_yr]])</f>
        <v>FY18</v>
      </c>
      <c r="Y2447" s="79">
        <v>174777</v>
      </c>
      <c r="Z2447" s="78" t="s">
        <v>2818</v>
      </c>
      <c r="AA2447" s="78" t="s">
        <v>474</v>
      </c>
      <c r="AB2447" s="76" t="s">
        <v>2821</v>
      </c>
      <c r="AC2447" s="78" t="s">
        <v>2988</v>
      </c>
    </row>
    <row r="2448" spans="1:29" x14ac:dyDescent="0.35">
      <c r="A2448" s="10" t="s">
        <v>4744</v>
      </c>
      <c r="B2448" s="76" t="s">
        <v>2834</v>
      </c>
      <c r="C2448" s="76">
        <f>C2447+(BudgetsQTable[[#This Row],[lead]]&lt;&gt;K2447)</f>
        <v>295</v>
      </c>
      <c r="D2448" s="76">
        <f>D2447*(BudgetsQTable[[#This Row],[lead]]=K2447)+(BudgetsQTable[[#This Row],[prop_id]]&lt;&gt;A2447)</f>
        <v>4</v>
      </c>
      <c r="E2448" s="77">
        <v>43005.688888888886</v>
      </c>
      <c r="F2448" s="78" t="s">
        <v>2817</v>
      </c>
      <c r="G2448" s="78" t="s">
        <v>2818</v>
      </c>
      <c r="H2448" s="78" t="s">
        <v>474</v>
      </c>
      <c r="I2448" s="76" t="s">
        <v>1201</v>
      </c>
      <c r="J2448" s="76" t="s">
        <v>753</v>
      </c>
      <c r="K2448" s="78" t="s">
        <v>4733</v>
      </c>
      <c r="L2448" s="7" t="str">
        <f>IF(BudgetsQTable[[#This Row],[pi_last_name]]=" ","",HYPERLINK("https://www.ejacket.nsf.gov/ej/showProposal.do?Continue=Y&amp;ID="&amp;BudgetsQTable[[#This Row],[prop_id]],BudgetsQTable[[#This Row],[prop_id]]))</f>
        <v/>
      </c>
      <c r="M2448" s="78" t="s">
        <v>753</v>
      </c>
      <c r="N2448" s="7" t="str">
        <f>IF(BudgetsQTable[[#This Row],[pi_last_name]]=" ","",HYPERLINK("mailto:"&amp;BudgetsQTable[[#This Row],[pi_email]]&amp;"&amp;subject=Your NSF Proposal:  "&amp;BudgetsQTable[[#This Row],[prop_id]],BudgetsQTable[[#This Row],[pi_email]]))</f>
        <v/>
      </c>
      <c r="O2448" s="78" t="s">
        <v>753</v>
      </c>
      <c r="P2448" s="78">
        <v>1</v>
      </c>
      <c r="Q2448" s="78">
        <v>0.5</v>
      </c>
      <c r="R2448" s="79">
        <v>0</v>
      </c>
      <c r="S2448" s="79">
        <v>2000</v>
      </c>
      <c r="T2448" s="79">
        <v>0</v>
      </c>
      <c r="U2448" s="80">
        <v>174148</v>
      </c>
      <c r="V2448" s="78">
        <v>0</v>
      </c>
      <c r="W2448" s="78">
        <v>2</v>
      </c>
      <c r="X2448" s="11" t="str">
        <f ca="1">IF(ISBLANK(BudgetsQTable[[#This Row],[budg_seq_yr]]),"FY"&amp;fiscalyear,"FY"&amp;fiscalyear-1+BudgetsQTable[[#This Row],[budg_seq_yr]])</f>
        <v>FY19</v>
      </c>
      <c r="Y2448" s="79">
        <v>174148</v>
      </c>
      <c r="Z2448" s="78" t="s">
        <v>2818</v>
      </c>
      <c r="AA2448" s="78" t="s">
        <v>474</v>
      </c>
      <c r="AB2448" s="76" t="s">
        <v>2821</v>
      </c>
      <c r="AC2448" s="78" t="s">
        <v>2988</v>
      </c>
    </row>
    <row r="2449" spans="1:29" x14ac:dyDescent="0.35">
      <c r="A2449" s="10" t="s">
        <v>4744</v>
      </c>
      <c r="B2449" s="76" t="s">
        <v>2834</v>
      </c>
      <c r="C2449" s="76">
        <f>C2448+(BudgetsQTable[[#This Row],[lead]]&lt;&gt;K2448)</f>
        <v>295</v>
      </c>
      <c r="D2449" s="76">
        <f>D2448*(BudgetsQTable[[#This Row],[lead]]=K2448)+(BudgetsQTable[[#This Row],[prop_id]]&lt;&gt;A2448)</f>
        <v>4</v>
      </c>
      <c r="E2449" s="77">
        <v>43005.688888888886</v>
      </c>
      <c r="F2449" s="78" t="s">
        <v>2817</v>
      </c>
      <c r="G2449" s="78" t="s">
        <v>2818</v>
      </c>
      <c r="H2449" s="78" t="s">
        <v>474</v>
      </c>
      <c r="I2449" s="76" t="s">
        <v>1201</v>
      </c>
      <c r="J2449" s="76" t="s">
        <v>753</v>
      </c>
      <c r="K2449" s="78" t="s">
        <v>4733</v>
      </c>
      <c r="L2449" s="7" t="str">
        <f>IF(BudgetsQTable[[#This Row],[pi_last_name]]=" ","",HYPERLINK("https://www.ejacket.nsf.gov/ej/showProposal.do?Continue=Y&amp;ID="&amp;BudgetsQTable[[#This Row],[prop_id]],BudgetsQTable[[#This Row],[prop_id]]))</f>
        <v/>
      </c>
      <c r="M2449" s="78" t="s">
        <v>753</v>
      </c>
      <c r="N2449" s="7" t="str">
        <f>IF(BudgetsQTable[[#This Row],[pi_last_name]]=" ","",HYPERLINK("mailto:"&amp;BudgetsQTable[[#This Row],[pi_email]]&amp;"&amp;subject=Your NSF Proposal:  "&amp;BudgetsQTable[[#This Row],[prop_id]],BudgetsQTable[[#This Row],[pi_email]]))</f>
        <v/>
      </c>
      <c r="O2449" s="78" t="s">
        <v>753</v>
      </c>
      <c r="P2449" s="78">
        <v>1</v>
      </c>
      <c r="Q2449" s="78">
        <v>0.5</v>
      </c>
      <c r="R2449" s="79">
        <v>0</v>
      </c>
      <c r="S2449" s="79">
        <v>2000</v>
      </c>
      <c r="T2449" s="79">
        <v>0</v>
      </c>
      <c r="U2449" s="80">
        <v>176678</v>
      </c>
      <c r="V2449" s="78">
        <v>0</v>
      </c>
      <c r="W2449" s="78">
        <v>3</v>
      </c>
      <c r="X2449" s="11" t="str">
        <f ca="1">IF(ISBLANK(BudgetsQTable[[#This Row],[budg_seq_yr]]),"FY"&amp;fiscalyear,"FY"&amp;fiscalyear-1+BudgetsQTable[[#This Row],[budg_seq_yr]])</f>
        <v>FY20</v>
      </c>
      <c r="Y2449" s="79">
        <v>176678</v>
      </c>
      <c r="Z2449" s="78" t="s">
        <v>2818</v>
      </c>
      <c r="AA2449" s="78" t="s">
        <v>474</v>
      </c>
      <c r="AB2449" s="76" t="s">
        <v>2821</v>
      </c>
      <c r="AC2449" s="78" t="s">
        <v>2988</v>
      </c>
    </row>
    <row r="2450" spans="1:29" x14ac:dyDescent="0.35">
      <c r="A2450" s="10" t="s">
        <v>2237</v>
      </c>
      <c r="B2450" s="76" t="s">
        <v>2824</v>
      </c>
      <c r="C2450" s="76">
        <f>C2449+(BudgetsQTable[[#This Row],[lead]]&lt;&gt;K2449)</f>
        <v>296</v>
      </c>
      <c r="D2450" s="76">
        <f>D2449*(BudgetsQTable[[#This Row],[lead]]=K2449)+(BudgetsQTable[[#This Row],[prop_id]]&lt;&gt;A2449)</f>
        <v>1</v>
      </c>
      <c r="E2450" s="77">
        <v>43005.661111111112</v>
      </c>
      <c r="F2450" s="78" t="s">
        <v>2817</v>
      </c>
      <c r="G2450" s="78" t="s">
        <v>2818</v>
      </c>
      <c r="H2450" s="78" t="s">
        <v>476</v>
      </c>
      <c r="I2450" s="76" t="s">
        <v>912</v>
      </c>
      <c r="J2450" s="76" t="s">
        <v>4748</v>
      </c>
      <c r="K2450" s="78" t="s">
        <v>2237</v>
      </c>
      <c r="L2450" s="7" t="str">
        <f>IF(BudgetsQTable[[#This Row],[pi_last_name]]=" ","",HYPERLINK("https://www.ejacket.nsf.gov/ej/showProposal.do?Continue=Y&amp;ID="&amp;BudgetsQTable[[#This Row],[prop_id]],BudgetsQTable[[#This Row],[prop_id]]))</f>
        <v>1763903</v>
      </c>
      <c r="M2450" s="78" t="s">
        <v>2238</v>
      </c>
      <c r="N2450" s="7" t="str">
        <f>IF(BudgetsQTable[[#This Row],[pi_last_name]]=" ","",HYPERLINK("mailto:"&amp;BudgetsQTable[[#This Row],[pi_email]]&amp;"&amp;subject=Your NSF Proposal:  "&amp;BudgetsQTable[[#This Row],[prop_id]],BudgetsQTable[[#This Row],[pi_email]]))</f>
        <v>taskin@coe.drexel.edu</v>
      </c>
      <c r="O2450" s="78" t="s">
        <v>562</v>
      </c>
      <c r="P2450" s="78"/>
      <c r="Q2450" s="78"/>
      <c r="R2450" s="79"/>
      <c r="S2450" s="79"/>
      <c r="T2450" s="79"/>
      <c r="U2450" s="80"/>
      <c r="V2450" s="78">
        <v>0</v>
      </c>
      <c r="W2450" s="78"/>
      <c r="X2450" s="11" t="str">
        <f ca="1">IF(ISBLANK(BudgetsQTable[[#This Row],[budg_seq_yr]]),"FY"&amp;fiscalyear,"FY"&amp;fiscalyear-1+BudgetsQTable[[#This Row],[budg_seq_yr]])</f>
        <v>FY18</v>
      </c>
      <c r="Y2450" s="79">
        <v>398341</v>
      </c>
      <c r="Z2450" s="78" t="s">
        <v>2818</v>
      </c>
      <c r="AA2450" s="78" t="s">
        <v>476</v>
      </c>
      <c r="AB2450" s="76" t="s">
        <v>2821</v>
      </c>
      <c r="AC2450" s="78" t="s">
        <v>3009</v>
      </c>
    </row>
    <row r="2451" spans="1:29" x14ac:dyDescent="0.35">
      <c r="A2451" s="10" t="s">
        <v>2237</v>
      </c>
      <c r="B2451" s="76" t="s">
        <v>2824</v>
      </c>
      <c r="C2451" s="76">
        <f>C2450+(BudgetsQTable[[#This Row],[lead]]&lt;&gt;K2450)</f>
        <v>296</v>
      </c>
      <c r="D2451" s="76">
        <f>D2450*(BudgetsQTable[[#This Row],[lead]]=K2450)+(BudgetsQTable[[#This Row],[prop_id]]&lt;&gt;A2450)</f>
        <v>1</v>
      </c>
      <c r="E2451" s="77">
        <v>43005.661111111112</v>
      </c>
      <c r="F2451" s="78" t="s">
        <v>2817</v>
      </c>
      <c r="G2451" s="78" t="s">
        <v>2818</v>
      </c>
      <c r="H2451" s="78" t="s">
        <v>476</v>
      </c>
      <c r="I2451" s="76" t="s">
        <v>912</v>
      </c>
      <c r="J2451" s="76" t="s">
        <v>753</v>
      </c>
      <c r="K2451" s="78" t="s">
        <v>2237</v>
      </c>
      <c r="L2451" s="7" t="str">
        <f>IF(BudgetsQTable[[#This Row],[pi_last_name]]=" ","",HYPERLINK("https://www.ejacket.nsf.gov/ej/showProposal.do?Continue=Y&amp;ID="&amp;BudgetsQTable[[#This Row],[prop_id]],BudgetsQTable[[#This Row],[prop_id]]))</f>
        <v/>
      </c>
      <c r="M2451" s="78" t="s">
        <v>753</v>
      </c>
      <c r="N2451" s="7" t="str">
        <f>IF(BudgetsQTable[[#This Row],[pi_last_name]]=" ","",HYPERLINK("mailto:"&amp;BudgetsQTable[[#This Row],[pi_email]]&amp;"&amp;subject=Your NSF Proposal:  "&amp;BudgetsQTable[[#This Row],[prop_id]],BudgetsQTable[[#This Row],[pi_email]]))</f>
        <v/>
      </c>
      <c r="O2451" s="78" t="s">
        <v>753</v>
      </c>
      <c r="P2451" s="78">
        <v>1</v>
      </c>
      <c r="Q2451" s="78">
        <v>1</v>
      </c>
      <c r="R2451" s="79">
        <v>0</v>
      </c>
      <c r="S2451" s="79">
        <v>3000</v>
      </c>
      <c r="T2451" s="79">
        <v>0</v>
      </c>
      <c r="U2451" s="80">
        <v>93842</v>
      </c>
      <c r="V2451" s="78">
        <v>0</v>
      </c>
      <c r="W2451" s="78">
        <v>1</v>
      </c>
      <c r="X2451" s="11" t="str">
        <f ca="1">IF(ISBLANK(BudgetsQTable[[#This Row],[budg_seq_yr]]),"FY"&amp;fiscalyear,"FY"&amp;fiscalyear-1+BudgetsQTable[[#This Row],[budg_seq_yr]])</f>
        <v>FY18</v>
      </c>
      <c r="Y2451" s="79">
        <v>93842</v>
      </c>
      <c r="Z2451" s="78" t="s">
        <v>2818</v>
      </c>
      <c r="AA2451" s="78" t="s">
        <v>476</v>
      </c>
      <c r="AB2451" s="76" t="s">
        <v>2821</v>
      </c>
      <c r="AC2451" s="78" t="s">
        <v>3009</v>
      </c>
    </row>
    <row r="2452" spans="1:29" x14ac:dyDescent="0.35">
      <c r="A2452" s="10" t="s">
        <v>2237</v>
      </c>
      <c r="B2452" s="76" t="s">
        <v>2824</v>
      </c>
      <c r="C2452" s="76">
        <f>C2451+(BudgetsQTable[[#This Row],[lead]]&lt;&gt;K2451)</f>
        <v>296</v>
      </c>
      <c r="D2452" s="76">
        <f>D2451*(BudgetsQTable[[#This Row],[lead]]=K2451)+(BudgetsQTable[[#This Row],[prop_id]]&lt;&gt;A2451)</f>
        <v>1</v>
      </c>
      <c r="E2452" s="77">
        <v>43005.661111111112</v>
      </c>
      <c r="F2452" s="78" t="s">
        <v>2817</v>
      </c>
      <c r="G2452" s="78" t="s">
        <v>2818</v>
      </c>
      <c r="H2452" s="78" t="s">
        <v>476</v>
      </c>
      <c r="I2452" s="76" t="s">
        <v>912</v>
      </c>
      <c r="J2452" s="76" t="s">
        <v>753</v>
      </c>
      <c r="K2452" s="78" t="s">
        <v>2237</v>
      </c>
      <c r="L2452" s="7" t="str">
        <f>IF(BudgetsQTable[[#This Row],[pi_last_name]]=" ","",HYPERLINK("https://www.ejacket.nsf.gov/ej/showProposal.do?Continue=Y&amp;ID="&amp;BudgetsQTable[[#This Row],[prop_id]],BudgetsQTable[[#This Row],[prop_id]]))</f>
        <v/>
      </c>
      <c r="M2452" s="78" t="s">
        <v>753</v>
      </c>
      <c r="N2452" s="7" t="str">
        <f>IF(BudgetsQTable[[#This Row],[pi_last_name]]=" ","",HYPERLINK("mailto:"&amp;BudgetsQTable[[#This Row],[pi_email]]&amp;"&amp;subject=Your NSF Proposal:  "&amp;BudgetsQTable[[#This Row],[prop_id]],BudgetsQTable[[#This Row],[pi_email]]))</f>
        <v/>
      </c>
      <c r="O2452" s="78" t="s">
        <v>753</v>
      </c>
      <c r="P2452" s="78">
        <v>1</v>
      </c>
      <c r="Q2452" s="78">
        <v>1</v>
      </c>
      <c r="R2452" s="79">
        <v>0</v>
      </c>
      <c r="S2452" s="79">
        <v>3090</v>
      </c>
      <c r="T2452" s="79">
        <v>0</v>
      </c>
      <c r="U2452" s="80">
        <v>110247</v>
      </c>
      <c r="V2452" s="78">
        <v>0</v>
      </c>
      <c r="W2452" s="78">
        <v>2</v>
      </c>
      <c r="X2452" s="11" t="str">
        <f ca="1">IF(ISBLANK(BudgetsQTable[[#This Row],[budg_seq_yr]]),"FY"&amp;fiscalyear,"FY"&amp;fiscalyear-1+BudgetsQTable[[#This Row],[budg_seq_yr]])</f>
        <v>FY19</v>
      </c>
      <c r="Y2452" s="79">
        <v>110247</v>
      </c>
      <c r="Z2452" s="78" t="s">
        <v>2818</v>
      </c>
      <c r="AA2452" s="78" t="s">
        <v>476</v>
      </c>
      <c r="AB2452" s="76" t="s">
        <v>2821</v>
      </c>
      <c r="AC2452" s="78" t="s">
        <v>3009</v>
      </c>
    </row>
    <row r="2453" spans="1:29" x14ac:dyDescent="0.35">
      <c r="A2453" s="10" t="s">
        <v>2237</v>
      </c>
      <c r="B2453" s="76" t="s">
        <v>2824</v>
      </c>
      <c r="C2453" s="76">
        <f>C2452+(BudgetsQTable[[#This Row],[lead]]&lt;&gt;K2452)</f>
        <v>296</v>
      </c>
      <c r="D2453" s="76">
        <f>D2452*(BudgetsQTable[[#This Row],[lead]]=K2452)+(BudgetsQTable[[#This Row],[prop_id]]&lt;&gt;A2452)</f>
        <v>1</v>
      </c>
      <c r="E2453" s="77">
        <v>43005.661111111112</v>
      </c>
      <c r="F2453" s="78" t="s">
        <v>2817</v>
      </c>
      <c r="G2453" s="78" t="s">
        <v>2818</v>
      </c>
      <c r="H2453" s="78" t="s">
        <v>476</v>
      </c>
      <c r="I2453" s="76" t="s">
        <v>912</v>
      </c>
      <c r="J2453" s="76" t="s">
        <v>753</v>
      </c>
      <c r="K2453" s="78" t="s">
        <v>2237</v>
      </c>
      <c r="L2453" s="7" t="str">
        <f>IF(BudgetsQTable[[#This Row],[pi_last_name]]=" ","",HYPERLINK("https://www.ejacket.nsf.gov/ej/showProposal.do?Continue=Y&amp;ID="&amp;BudgetsQTable[[#This Row],[prop_id]],BudgetsQTable[[#This Row],[prop_id]]))</f>
        <v/>
      </c>
      <c r="M2453" s="78" t="s">
        <v>753</v>
      </c>
      <c r="N2453" s="7" t="str">
        <f>IF(BudgetsQTable[[#This Row],[pi_last_name]]=" ","",HYPERLINK("mailto:"&amp;BudgetsQTable[[#This Row],[pi_email]]&amp;"&amp;subject=Your NSF Proposal:  "&amp;BudgetsQTable[[#This Row],[prop_id]],BudgetsQTable[[#This Row],[pi_email]]))</f>
        <v/>
      </c>
      <c r="O2453" s="78" t="s">
        <v>753</v>
      </c>
      <c r="P2453" s="78">
        <v>1</v>
      </c>
      <c r="Q2453" s="78">
        <v>1</v>
      </c>
      <c r="R2453" s="79">
        <v>0</v>
      </c>
      <c r="S2453" s="79">
        <v>3183</v>
      </c>
      <c r="T2453" s="79">
        <v>0</v>
      </c>
      <c r="U2453" s="80">
        <v>95849</v>
      </c>
      <c r="V2453" s="78">
        <v>0</v>
      </c>
      <c r="W2453" s="78">
        <v>3</v>
      </c>
      <c r="X2453" s="11" t="str">
        <f ca="1">IF(ISBLANK(BudgetsQTable[[#This Row],[budg_seq_yr]]),"FY"&amp;fiscalyear,"FY"&amp;fiscalyear-1+BudgetsQTable[[#This Row],[budg_seq_yr]])</f>
        <v>FY20</v>
      </c>
      <c r="Y2453" s="79">
        <v>95849</v>
      </c>
      <c r="Z2453" s="78" t="s">
        <v>2818</v>
      </c>
      <c r="AA2453" s="78" t="s">
        <v>476</v>
      </c>
      <c r="AB2453" s="76" t="s">
        <v>2821</v>
      </c>
      <c r="AC2453" s="78" t="s">
        <v>3009</v>
      </c>
    </row>
    <row r="2454" spans="1:29" x14ac:dyDescent="0.35">
      <c r="A2454" s="10" t="s">
        <v>2237</v>
      </c>
      <c r="B2454" s="76" t="s">
        <v>2824</v>
      </c>
      <c r="C2454" s="76">
        <f>C2453+(BudgetsQTable[[#This Row],[lead]]&lt;&gt;K2453)</f>
        <v>296</v>
      </c>
      <c r="D2454" s="76">
        <f>D2453*(BudgetsQTable[[#This Row],[lead]]=K2453)+(BudgetsQTable[[#This Row],[prop_id]]&lt;&gt;A2453)</f>
        <v>1</v>
      </c>
      <c r="E2454" s="77">
        <v>43005.661111111112</v>
      </c>
      <c r="F2454" s="78" t="s">
        <v>2817</v>
      </c>
      <c r="G2454" s="78" t="s">
        <v>2818</v>
      </c>
      <c r="H2454" s="78" t="s">
        <v>476</v>
      </c>
      <c r="I2454" s="76" t="s">
        <v>912</v>
      </c>
      <c r="J2454" s="76" t="s">
        <v>753</v>
      </c>
      <c r="K2454" s="78" t="s">
        <v>2237</v>
      </c>
      <c r="L2454" s="7" t="str">
        <f>IF(BudgetsQTable[[#This Row],[pi_last_name]]=" ","",HYPERLINK("https://www.ejacket.nsf.gov/ej/showProposal.do?Continue=Y&amp;ID="&amp;BudgetsQTable[[#This Row],[prop_id]],BudgetsQTable[[#This Row],[prop_id]]))</f>
        <v/>
      </c>
      <c r="M2454" s="78" t="s">
        <v>753</v>
      </c>
      <c r="N2454" s="7" t="str">
        <f>IF(BudgetsQTable[[#This Row],[pi_last_name]]=" ","",HYPERLINK("mailto:"&amp;BudgetsQTable[[#This Row],[pi_email]]&amp;"&amp;subject=Your NSF Proposal:  "&amp;BudgetsQTable[[#This Row],[prop_id]],BudgetsQTable[[#This Row],[pi_email]]))</f>
        <v/>
      </c>
      <c r="O2454" s="78" t="s">
        <v>753</v>
      </c>
      <c r="P2454" s="78">
        <v>1</v>
      </c>
      <c r="Q2454" s="78">
        <v>1</v>
      </c>
      <c r="R2454" s="79">
        <v>0</v>
      </c>
      <c r="S2454" s="79">
        <v>3278</v>
      </c>
      <c r="T2454" s="79">
        <v>0</v>
      </c>
      <c r="U2454" s="80">
        <v>98403</v>
      </c>
      <c r="V2454" s="78">
        <v>0</v>
      </c>
      <c r="W2454" s="78">
        <v>4</v>
      </c>
      <c r="X2454" s="11" t="str">
        <f ca="1">IF(ISBLANK(BudgetsQTable[[#This Row],[budg_seq_yr]]),"FY"&amp;fiscalyear,"FY"&amp;fiscalyear-1+BudgetsQTable[[#This Row],[budg_seq_yr]])</f>
        <v>FY21</v>
      </c>
      <c r="Y2454" s="79">
        <v>98403</v>
      </c>
      <c r="Z2454" s="78" t="s">
        <v>2818</v>
      </c>
      <c r="AA2454" s="78" t="s">
        <v>476</v>
      </c>
      <c r="AB2454" s="76" t="s">
        <v>2821</v>
      </c>
      <c r="AC2454" s="78" t="s">
        <v>3009</v>
      </c>
    </row>
    <row r="2455" spans="1:29" x14ac:dyDescent="0.35">
      <c r="A2455" s="10" t="s">
        <v>4749</v>
      </c>
      <c r="B2455" s="76" t="s">
        <v>2834</v>
      </c>
      <c r="C2455" s="76">
        <f>C2454+(BudgetsQTable[[#This Row],[lead]]&lt;&gt;K2454)</f>
        <v>296</v>
      </c>
      <c r="D2455" s="76">
        <f>D2454*(BudgetsQTable[[#This Row],[lead]]=K2454)+(BudgetsQTable[[#This Row],[prop_id]]&lt;&gt;A2454)</f>
        <v>2</v>
      </c>
      <c r="E2455" s="77">
        <v>43004.675694444442</v>
      </c>
      <c r="F2455" s="78" t="s">
        <v>2817</v>
      </c>
      <c r="G2455" s="78" t="s">
        <v>2818</v>
      </c>
      <c r="H2455" s="78" t="s">
        <v>476</v>
      </c>
      <c r="I2455" s="76" t="s">
        <v>912</v>
      </c>
      <c r="J2455" s="76" t="s">
        <v>4751</v>
      </c>
      <c r="K2455" s="78" t="s">
        <v>2237</v>
      </c>
      <c r="L2455" s="7" t="str">
        <f>IF(BudgetsQTable[[#This Row],[pi_last_name]]=" ","",HYPERLINK("https://www.ejacket.nsf.gov/ej/showProposal.do?Continue=Y&amp;ID="&amp;BudgetsQTable[[#This Row],[prop_id]],BudgetsQTable[[#This Row],[prop_id]]))</f>
        <v>1763389</v>
      </c>
      <c r="M2455" s="78" t="s">
        <v>4750</v>
      </c>
      <c r="N2455" s="7" t="str">
        <f>IF(BudgetsQTable[[#This Row],[pi_last_name]]=" ","",HYPERLINK("mailto:"&amp;BudgetsQTable[[#This Row],[pi_email]]&amp;"&amp;subject=Your NSF Proposal:  "&amp;BudgetsQTable[[#This Row],[prop_id]],BudgetsQTable[[#This Row],[pi_email]]))</f>
        <v>mark@ece.tufts.edu</v>
      </c>
      <c r="O2455" s="78" t="s">
        <v>3410</v>
      </c>
      <c r="P2455" s="78"/>
      <c r="Q2455" s="78"/>
      <c r="R2455" s="79"/>
      <c r="S2455" s="79"/>
      <c r="T2455" s="79"/>
      <c r="U2455" s="80"/>
      <c r="V2455" s="78">
        <v>0</v>
      </c>
      <c r="W2455" s="78"/>
      <c r="X2455" s="11" t="str">
        <f ca="1">IF(ISBLANK(BudgetsQTable[[#This Row],[budg_seq_yr]]),"FY"&amp;fiscalyear,"FY"&amp;fiscalyear-1+BudgetsQTable[[#This Row],[budg_seq_yr]])</f>
        <v>FY18</v>
      </c>
      <c r="Y2455" s="79">
        <v>399529</v>
      </c>
      <c r="Z2455" s="78" t="s">
        <v>2818</v>
      </c>
      <c r="AA2455" s="78" t="s">
        <v>476</v>
      </c>
      <c r="AB2455" s="76" t="s">
        <v>2821</v>
      </c>
      <c r="AC2455" s="78" t="s">
        <v>3009</v>
      </c>
    </row>
    <row r="2456" spans="1:29" x14ac:dyDescent="0.35">
      <c r="A2456" s="10" t="s">
        <v>4749</v>
      </c>
      <c r="B2456" s="76" t="s">
        <v>2834</v>
      </c>
      <c r="C2456" s="76">
        <f>C2455+(BudgetsQTable[[#This Row],[lead]]&lt;&gt;K2455)</f>
        <v>296</v>
      </c>
      <c r="D2456" s="76">
        <f>D2455*(BudgetsQTable[[#This Row],[lead]]=K2455)+(BudgetsQTable[[#This Row],[prop_id]]&lt;&gt;A2455)</f>
        <v>2</v>
      </c>
      <c r="E2456" s="77">
        <v>43004.675694444442</v>
      </c>
      <c r="F2456" s="78" t="s">
        <v>2817</v>
      </c>
      <c r="G2456" s="78" t="s">
        <v>2818</v>
      </c>
      <c r="H2456" s="78" t="s">
        <v>476</v>
      </c>
      <c r="I2456" s="76" t="s">
        <v>912</v>
      </c>
      <c r="J2456" s="76" t="s">
        <v>753</v>
      </c>
      <c r="K2456" s="78" t="s">
        <v>2237</v>
      </c>
      <c r="L2456" s="7" t="str">
        <f>IF(BudgetsQTable[[#This Row],[pi_last_name]]=" ","",HYPERLINK("https://www.ejacket.nsf.gov/ej/showProposal.do?Continue=Y&amp;ID="&amp;BudgetsQTable[[#This Row],[prop_id]],BudgetsQTable[[#This Row],[prop_id]]))</f>
        <v/>
      </c>
      <c r="M2456" s="78" t="s">
        <v>753</v>
      </c>
      <c r="N2456" s="7" t="str">
        <f>IF(BudgetsQTable[[#This Row],[pi_last_name]]=" ","",HYPERLINK("mailto:"&amp;BudgetsQTable[[#This Row],[pi_email]]&amp;"&amp;subject=Your NSF Proposal:  "&amp;BudgetsQTable[[#This Row],[prop_id]],BudgetsQTable[[#This Row],[pi_email]]))</f>
        <v/>
      </c>
      <c r="O2456" s="78" t="s">
        <v>753</v>
      </c>
      <c r="P2456" s="78">
        <v>1</v>
      </c>
      <c r="Q2456" s="78">
        <v>1</v>
      </c>
      <c r="R2456" s="79">
        <v>0</v>
      </c>
      <c r="S2456" s="79">
        <v>0</v>
      </c>
      <c r="T2456" s="79">
        <v>0</v>
      </c>
      <c r="U2456" s="80">
        <v>98226</v>
      </c>
      <c r="V2456" s="78">
        <v>0</v>
      </c>
      <c r="W2456" s="78">
        <v>1</v>
      </c>
      <c r="X2456" s="11" t="str">
        <f ca="1">IF(ISBLANK(BudgetsQTable[[#This Row],[budg_seq_yr]]),"FY"&amp;fiscalyear,"FY"&amp;fiscalyear-1+BudgetsQTable[[#This Row],[budg_seq_yr]])</f>
        <v>FY18</v>
      </c>
      <c r="Y2456" s="79">
        <v>98226</v>
      </c>
      <c r="Z2456" s="78" t="s">
        <v>2818</v>
      </c>
      <c r="AA2456" s="78" t="s">
        <v>476</v>
      </c>
      <c r="AB2456" s="76" t="s">
        <v>2821</v>
      </c>
      <c r="AC2456" s="78" t="s">
        <v>3009</v>
      </c>
    </row>
    <row r="2457" spans="1:29" x14ac:dyDescent="0.35">
      <c r="A2457" s="10" t="s">
        <v>4749</v>
      </c>
      <c r="B2457" s="76" t="s">
        <v>2834</v>
      </c>
      <c r="C2457" s="76">
        <f>C2456+(BudgetsQTable[[#This Row],[lead]]&lt;&gt;K2456)</f>
        <v>296</v>
      </c>
      <c r="D2457" s="76">
        <f>D2456*(BudgetsQTable[[#This Row],[lead]]=K2456)+(BudgetsQTable[[#This Row],[prop_id]]&lt;&gt;A2456)</f>
        <v>2</v>
      </c>
      <c r="E2457" s="77">
        <v>43004.675694444442</v>
      </c>
      <c r="F2457" s="78" t="s">
        <v>2817</v>
      </c>
      <c r="G2457" s="78" t="s">
        <v>2818</v>
      </c>
      <c r="H2457" s="78" t="s">
        <v>476</v>
      </c>
      <c r="I2457" s="76" t="s">
        <v>912</v>
      </c>
      <c r="J2457" s="76" t="s">
        <v>753</v>
      </c>
      <c r="K2457" s="78" t="s">
        <v>2237</v>
      </c>
      <c r="L2457" s="7" t="str">
        <f>IF(BudgetsQTable[[#This Row],[pi_last_name]]=" ","",HYPERLINK("https://www.ejacket.nsf.gov/ej/showProposal.do?Continue=Y&amp;ID="&amp;BudgetsQTable[[#This Row],[prop_id]],BudgetsQTable[[#This Row],[prop_id]]))</f>
        <v/>
      </c>
      <c r="M2457" s="78" t="s">
        <v>753</v>
      </c>
      <c r="N2457" s="7" t="str">
        <f>IF(BudgetsQTable[[#This Row],[pi_last_name]]=" ","",HYPERLINK("mailto:"&amp;BudgetsQTable[[#This Row],[pi_email]]&amp;"&amp;subject=Your NSF Proposal:  "&amp;BudgetsQTable[[#This Row],[prop_id]],BudgetsQTable[[#This Row],[pi_email]]))</f>
        <v/>
      </c>
      <c r="O2457" s="78" t="s">
        <v>753</v>
      </c>
      <c r="P2457" s="78">
        <v>1</v>
      </c>
      <c r="Q2457" s="78">
        <v>1</v>
      </c>
      <c r="R2457" s="79">
        <v>0</v>
      </c>
      <c r="S2457" s="79">
        <v>0</v>
      </c>
      <c r="T2457" s="79">
        <v>0</v>
      </c>
      <c r="U2457" s="80">
        <v>101143</v>
      </c>
      <c r="V2457" s="78">
        <v>0</v>
      </c>
      <c r="W2457" s="78">
        <v>2</v>
      </c>
      <c r="X2457" s="11" t="str">
        <f ca="1">IF(ISBLANK(BudgetsQTable[[#This Row],[budg_seq_yr]]),"FY"&amp;fiscalyear,"FY"&amp;fiscalyear-1+BudgetsQTable[[#This Row],[budg_seq_yr]])</f>
        <v>FY19</v>
      </c>
      <c r="Y2457" s="79">
        <v>101143</v>
      </c>
      <c r="Z2457" s="78" t="s">
        <v>2818</v>
      </c>
      <c r="AA2457" s="78" t="s">
        <v>476</v>
      </c>
      <c r="AB2457" s="76" t="s">
        <v>2821</v>
      </c>
      <c r="AC2457" s="78" t="s">
        <v>3009</v>
      </c>
    </row>
    <row r="2458" spans="1:29" x14ac:dyDescent="0.35">
      <c r="A2458" s="10" t="s">
        <v>4749</v>
      </c>
      <c r="B2458" s="76" t="s">
        <v>2834</v>
      </c>
      <c r="C2458" s="76">
        <f>C2457+(BudgetsQTable[[#This Row],[lead]]&lt;&gt;K2457)</f>
        <v>296</v>
      </c>
      <c r="D2458" s="76">
        <f>D2457*(BudgetsQTable[[#This Row],[lead]]=K2457)+(BudgetsQTable[[#This Row],[prop_id]]&lt;&gt;A2457)</f>
        <v>2</v>
      </c>
      <c r="E2458" s="77">
        <v>43004.675694444442</v>
      </c>
      <c r="F2458" s="78" t="s">
        <v>2817</v>
      </c>
      <c r="G2458" s="78" t="s">
        <v>2818</v>
      </c>
      <c r="H2458" s="78" t="s">
        <v>476</v>
      </c>
      <c r="I2458" s="76" t="s">
        <v>912</v>
      </c>
      <c r="J2458" s="76" t="s">
        <v>753</v>
      </c>
      <c r="K2458" s="78" t="s">
        <v>2237</v>
      </c>
      <c r="L2458" s="7" t="str">
        <f>IF(BudgetsQTable[[#This Row],[pi_last_name]]=" ","",HYPERLINK("https://www.ejacket.nsf.gov/ej/showProposal.do?Continue=Y&amp;ID="&amp;BudgetsQTable[[#This Row],[prop_id]],BudgetsQTable[[#This Row],[prop_id]]))</f>
        <v/>
      </c>
      <c r="M2458" s="78" t="s">
        <v>753</v>
      </c>
      <c r="N2458" s="7" t="str">
        <f>IF(BudgetsQTable[[#This Row],[pi_last_name]]=" ","",HYPERLINK("mailto:"&amp;BudgetsQTable[[#This Row],[pi_email]]&amp;"&amp;subject=Your NSF Proposal:  "&amp;BudgetsQTable[[#This Row],[prop_id]],BudgetsQTable[[#This Row],[pi_email]]))</f>
        <v/>
      </c>
      <c r="O2458" s="78" t="s">
        <v>753</v>
      </c>
      <c r="P2458" s="78">
        <v>1</v>
      </c>
      <c r="Q2458" s="78">
        <v>1</v>
      </c>
      <c r="R2458" s="79">
        <v>0</v>
      </c>
      <c r="S2458" s="79">
        <v>0</v>
      </c>
      <c r="T2458" s="79">
        <v>0</v>
      </c>
      <c r="U2458" s="80">
        <v>104109</v>
      </c>
      <c r="V2458" s="78">
        <v>0</v>
      </c>
      <c r="W2458" s="78">
        <v>3</v>
      </c>
      <c r="X2458" s="11" t="str">
        <f ca="1">IF(ISBLANK(BudgetsQTable[[#This Row],[budg_seq_yr]]),"FY"&amp;fiscalyear,"FY"&amp;fiscalyear-1+BudgetsQTable[[#This Row],[budg_seq_yr]])</f>
        <v>FY20</v>
      </c>
      <c r="Y2458" s="79">
        <v>104109</v>
      </c>
      <c r="Z2458" s="78" t="s">
        <v>2818</v>
      </c>
      <c r="AA2458" s="78" t="s">
        <v>476</v>
      </c>
      <c r="AB2458" s="76" t="s">
        <v>2821</v>
      </c>
      <c r="AC2458" s="78" t="s">
        <v>3009</v>
      </c>
    </row>
    <row r="2459" spans="1:29" x14ac:dyDescent="0.35">
      <c r="A2459" s="10" t="s">
        <v>4749</v>
      </c>
      <c r="B2459" s="76" t="s">
        <v>2834</v>
      </c>
      <c r="C2459" s="76">
        <f>C2458+(BudgetsQTable[[#This Row],[lead]]&lt;&gt;K2458)</f>
        <v>296</v>
      </c>
      <c r="D2459" s="76">
        <f>D2458*(BudgetsQTable[[#This Row],[lead]]=K2458)+(BudgetsQTable[[#This Row],[prop_id]]&lt;&gt;A2458)</f>
        <v>2</v>
      </c>
      <c r="E2459" s="77">
        <v>43004.675694444442</v>
      </c>
      <c r="F2459" s="78" t="s">
        <v>2817</v>
      </c>
      <c r="G2459" s="78" t="s">
        <v>2818</v>
      </c>
      <c r="H2459" s="78" t="s">
        <v>476</v>
      </c>
      <c r="I2459" s="76" t="s">
        <v>912</v>
      </c>
      <c r="J2459" s="76" t="s">
        <v>753</v>
      </c>
      <c r="K2459" s="78" t="s">
        <v>2237</v>
      </c>
      <c r="L2459" s="7" t="str">
        <f>IF(BudgetsQTable[[#This Row],[pi_last_name]]=" ","",HYPERLINK("https://www.ejacket.nsf.gov/ej/showProposal.do?Continue=Y&amp;ID="&amp;BudgetsQTable[[#This Row],[prop_id]],BudgetsQTable[[#This Row],[prop_id]]))</f>
        <v/>
      </c>
      <c r="M2459" s="78" t="s">
        <v>753</v>
      </c>
      <c r="N2459" s="7" t="str">
        <f>IF(BudgetsQTable[[#This Row],[pi_last_name]]=" ","",HYPERLINK("mailto:"&amp;BudgetsQTable[[#This Row],[pi_email]]&amp;"&amp;subject=Your NSF Proposal:  "&amp;BudgetsQTable[[#This Row],[prop_id]],BudgetsQTable[[#This Row],[pi_email]]))</f>
        <v/>
      </c>
      <c r="O2459" s="78" t="s">
        <v>753</v>
      </c>
      <c r="P2459" s="78">
        <v>1</v>
      </c>
      <c r="Q2459" s="78">
        <v>0.6</v>
      </c>
      <c r="R2459" s="79">
        <v>0</v>
      </c>
      <c r="S2459" s="79">
        <v>0</v>
      </c>
      <c r="T2459" s="79">
        <v>0</v>
      </c>
      <c r="U2459" s="80">
        <v>96051</v>
      </c>
      <c r="V2459" s="78">
        <v>0</v>
      </c>
      <c r="W2459" s="78">
        <v>4</v>
      </c>
      <c r="X2459" s="11" t="str">
        <f ca="1">IF(ISBLANK(BudgetsQTable[[#This Row],[budg_seq_yr]]),"FY"&amp;fiscalyear,"FY"&amp;fiscalyear-1+BudgetsQTable[[#This Row],[budg_seq_yr]])</f>
        <v>FY21</v>
      </c>
      <c r="Y2459" s="79">
        <v>96051</v>
      </c>
      <c r="Z2459" s="78" t="s">
        <v>2818</v>
      </c>
      <c r="AA2459" s="78" t="s">
        <v>476</v>
      </c>
      <c r="AB2459" s="76" t="s">
        <v>2821</v>
      </c>
      <c r="AC2459" s="78" t="s">
        <v>3009</v>
      </c>
    </row>
    <row r="2460" spans="1:29" x14ac:dyDescent="0.35">
      <c r="A2460" s="10" t="s">
        <v>4752</v>
      </c>
      <c r="B2460" s="76" t="s">
        <v>2834</v>
      </c>
      <c r="C2460" s="76">
        <f>C2459+(BudgetsQTable[[#This Row],[lead]]&lt;&gt;K2459)</f>
        <v>296</v>
      </c>
      <c r="D2460" s="76">
        <f>D2459*(BudgetsQTable[[#This Row],[lead]]=K2459)+(BudgetsQTable[[#This Row],[prop_id]]&lt;&gt;A2459)</f>
        <v>3</v>
      </c>
      <c r="E2460" s="77">
        <v>43005.390972222223</v>
      </c>
      <c r="F2460" s="78" t="s">
        <v>2817</v>
      </c>
      <c r="G2460" s="78" t="s">
        <v>2818</v>
      </c>
      <c r="H2460" s="78" t="s">
        <v>476</v>
      </c>
      <c r="I2460" s="76" t="s">
        <v>912</v>
      </c>
      <c r="J2460" s="76" t="s">
        <v>4755</v>
      </c>
      <c r="K2460" s="78" t="s">
        <v>2237</v>
      </c>
      <c r="L2460" s="7" t="str">
        <f>IF(BudgetsQTable[[#This Row],[pi_last_name]]=" ","",HYPERLINK("https://www.ejacket.nsf.gov/ej/showProposal.do?Continue=Y&amp;ID="&amp;BudgetsQTable[[#This Row],[prop_id]],BudgetsQTable[[#This Row],[prop_id]]))</f>
        <v>1763464</v>
      </c>
      <c r="M2460" s="78" t="s">
        <v>4753</v>
      </c>
      <c r="N2460" s="7" t="str">
        <f>IF(BudgetsQTable[[#This Row],[pi_last_name]]=" ","",HYPERLINK("mailto:"&amp;BudgetsQTable[[#This Row],[pi_email]]&amp;"&amp;subject=Your NSF Proposal:  "&amp;BudgetsQTable[[#This Row],[prop_id]],BudgetsQTable[[#This Row],[pi_email]]))</f>
        <v>kose@usf.edu</v>
      </c>
      <c r="O2460" s="78" t="s">
        <v>692</v>
      </c>
      <c r="P2460" s="78"/>
      <c r="Q2460" s="78"/>
      <c r="R2460" s="79"/>
      <c r="S2460" s="79"/>
      <c r="T2460" s="79"/>
      <c r="U2460" s="80"/>
      <c r="V2460" s="78">
        <v>0</v>
      </c>
      <c r="W2460" s="78"/>
      <c r="X2460" s="11" t="str">
        <f ca="1">IF(ISBLANK(BudgetsQTable[[#This Row],[budg_seq_yr]]),"FY"&amp;fiscalyear,"FY"&amp;fiscalyear-1+BudgetsQTable[[#This Row],[budg_seq_yr]])</f>
        <v>FY18</v>
      </c>
      <c r="Y2460" s="79">
        <v>399972</v>
      </c>
      <c r="Z2460" s="78" t="s">
        <v>2818</v>
      </c>
      <c r="AA2460" s="78" t="s">
        <v>476</v>
      </c>
      <c r="AB2460" s="76" t="s">
        <v>2821</v>
      </c>
      <c r="AC2460" s="78" t="s">
        <v>3009</v>
      </c>
    </row>
    <row r="2461" spans="1:29" x14ac:dyDescent="0.35">
      <c r="A2461" s="10" t="s">
        <v>4752</v>
      </c>
      <c r="B2461" s="76" t="s">
        <v>2834</v>
      </c>
      <c r="C2461" s="76">
        <f>C2460+(BudgetsQTable[[#This Row],[lead]]&lt;&gt;K2460)</f>
        <v>296</v>
      </c>
      <c r="D2461" s="76">
        <f>D2460*(BudgetsQTable[[#This Row],[lead]]=K2460)+(BudgetsQTable[[#This Row],[prop_id]]&lt;&gt;A2460)</f>
        <v>3</v>
      </c>
      <c r="E2461" s="77">
        <v>43005.390972222223</v>
      </c>
      <c r="F2461" s="78" t="s">
        <v>2817</v>
      </c>
      <c r="G2461" s="78" t="s">
        <v>2818</v>
      </c>
      <c r="H2461" s="78" t="s">
        <v>476</v>
      </c>
      <c r="I2461" s="76" t="s">
        <v>912</v>
      </c>
      <c r="J2461" s="76" t="s">
        <v>753</v>
      </c>
      <c r="K2461" s="78" t="s">
        <v>2237</v>
      </c>
      <c r="L2461" s="7" t="str">
        <f>IF(BudgetsQTable[[#This Row],[pi_last_name]]=" ","",HYPERLINK("https://www.ejacket.nsf.gov/ej/showProposal.do?Continue=Y&amp;ID="&amp;BudgetsQTable[[#This Row],[prop_id]],BudgetsQTable[[#This Row],[prop_id]]))</f>
        <v/>
      </c>
      <c r="M2461" s="78" t="s">
        <v>753</v>
      </c>
      <c r="N2461" s="7" t="str">
        <f>IF(BudgetsQTable[[#This Row],[pi_last_name]]=" ","",HYPERLINK("mailto:"&amp;BudgetsQTable[[#This Row],[pi_email]]&amp;"&amp;subject=Your NSF Proposal:  "&amp;BudgetsQTable[[#This Row],[prop_id]],BudgetsQTable[[#This Row],[pi_email]]))</f>
        <v/>
      </c>
      <c r="O2461" s="78" t="s">
        <v>753</v>
      </c>
      <c r="P2461" s="78">
        <v>1</v>
      </c>
      <c r="Q2461" s="78">
        <v>1</v>
      </c>
      <c r="R2461" s="79">
        <v>0</v>
      </c>
      <c r="S2461" s="79">
        <v>2000</v>
      </c>
      <c r="T2461" s="79">
        <v>0</v>
      </c>
      <c r="U2461" s="80">
        <v>92162</v>
      </c>
      <c r="V2461" s="78">
        <v>0</v>
      </c>
      <c r="W2461" s="78">
        <v>1</v>
      </c>
      <c r="X2461" s="11" t="str">
        <f ca="1">IF(ISBLANK(BudgetsQTable[[#This Row],[budg_seq_yr]]),"FY"&amp;fiscalyear,"FY"&amp;fiscalyear-1+BudgetsQTable[[#This Row],[budg_seq_yr]])</f>
        <v>FY18</v>
      </c>
      <c r="Y2461" s="79">
        <v>92162</v>
      </c>
      <c r="Z2461" s="78" t="s">
        <v>2818</v>
      </c>
      <c r="AA2461" s="78" t="s">
        <v>476</v>
      </c>
      <c r="AB2461" s="76" t="s">
        <v>2821</v>
      </c>
      <c r="AC2461" s="78" t="s">
        <v>3009</v>
      </c>
    </row>
    <row r="2462" spans="1:29" x14ac:dyDescent="0.35">
      <c r="A2462" s="10" t="s">
        <v>4752</v>
      </c>
      <c r="B2462" s="76" t="s">
        <v>2834</v>
      </c>
      <c r="C2462" s="76">
        <f>C2461+(BudgetsQTable[[#This Row],[lead]]&lt;&gt;K2461)</f>
        <v>296</v>
      </c>
      <c r="D2462" s="76">
        <f>D2461*(BudgetsQTable[[#This Row],[lead]]=K2461)+(BudgetsQTable[[#This Row],[prop_id]]&lt;&gt;A2461)</f>
        <v>3</v>
      </c>
      <c r="E2462" s="77">
        <v>43005.390972222223</v>
      </c>
      <c r="F2462" s="78" t="s">
        <v>2817</v>
      </c>
      <c r="G2462" s="78" t="s">
        <v>2818</v>
      </c>
      <c r="H2462" s="78" t="s">
        <v>476</v>
      </c>
      <c r="I2462" s="76" t="s">
        <v>912</v>
      </c>
      <c r="J2462" s="76" t="s">
        <v>753</v>
      </c>
      <c r="K2462" s="78" t="s">
        <v>2237</v>
      </c>
      <c r="L2462" s="7" t="str">
        <f>IF(BudgetsQTable[[#This Row],[pi_last_name]]=" ","",HYPERLINK("https://www.ejacket.nsf.gov/ej/showProposal.do?Continue=Y&amp;ID="&amp;BudgetsQTable[[#This Row],[prop_id]],BudgetsQTable[[#This Row],[prop_id]]))</f>
        <v/>
      </c>
      <c r="M2462" s="78" t="s">
        <v>753</v>
      </c>
      <c r="N2462" s="7" t="str">
        <f>IF(BudgetsQTable[[#This Row],[pi_last_name]]=" ","",HYPERLINK("mailto:"&amp;BudgetsQTable[[#This Row],[pi_email]]&amp;"&amp;subject=Your NSF Proposal:  "&amp;BudgetsQTable[[#This Row],[prop_id]],BudgetsQTable[[#This Row],[pi_email]]))</f>
        <v/>
      </c>
      <c r="O2462" s="78" t="s">
        <v>753</v>
      </c>
      <c r="P2462" s="78">
        <v>1</v>
      </c>
      <c r="Q2462" s="78">
        <v>1</v>
      </c>
      <c r="R2462" s="79">
        <v>0</v>
      </c>
      <c r="S2462" s="79">
        <v>2000</v>
      </c>
      <c r="T2462" s="79">
        <v>0</v>
      </c>
      <c r="U2462" s="80">
        <v>101693</v>
      </c>
      <c r="V2462" s="78">
        <v>0</v>
      </c>
      <c r="W2462" s="78">
        <v>2</v>
      </c>
      <c r="X2462" s="11" t="str">
        <f ca="1">IF(ISBLANK(BudgetsQTable[[#This Row],[budg_seq_yr]]),"FY"&amp;fiscalyear,"FY"&amp;fiscalyear-1+BudgetsQTable[[#This Row],[budg_seq_yr]])</f>
        <v>FY19</v>
      </c>
      <c r="Y2462" s="79">
        <v>101693</v>
      </c>
      <c r="Z2462" s="78" t="s">
        <v>2818</v>
      </c>
      <c r="AA2462" s="78" t="s">
        <v>476</v>
      </c>
      <c r="AB2462" s="76" t="s">
        <v>2821</v>
      </c>
      <c r="AC2462" s="78" t="s">
        <v>3009</v>
      </c>
    </row>
    <row r="2463" spans="1:29" x14ac:dyDescent="0.35">
      <c r="A2463" s="10" t="s">
        <v>4752</v>
      </c>
      <c r="B2463" s="76" t="s">
        <v>2834</v>
      </c>
      <c r="C2463" s="76">
        <f>C2462+(BudgetsQTable[[#This Row],[lead]]&lt;&gt;K2462)</f>
        <v>296</v>
      </c>
      <c r="D2463" s="76">
        <f>D2462*(BudgetsQTable[[#This Row],[lead]]=K2462)+(BudgetsQTable[[#This Row],[prop_id]]&lt;&gt;A2462)</f>
        <v>3</v>
      </c>
      <c r="E2463" s="77">
        <v>43005.390972222223</v>
      </c>
      <c r="F2463" s="78" t="s">
        <v>2817</v>
      </c>
      <c r="G2463" s="78" t="s">
        <v>2818</v>
      </c>
      <c r="H2463" s="78" t="s">
        <v>476</v>
      </c>
      <c r="I2463" s="76" t="s">
        <v>912</v>
      </c>
      <c r="J2463" s="76" t="s">
        <v>753</v>
      </c>
      <c r="K2463" s="78" t="s">
        <v>2237</v>
      </c>
      <c r="L2463" s="7" t="str">
        <f>IF(BudgetsQTable[[#This Row],[pi_last_name]]=" ","",HYPERLINK("https://www.ejacket.nsf.gov/ej/showProposal.do?Continue=Y&amp;ID="&amp;BudgetsQTable[[#This Row],[prop_id]],BudgetsQTable[[#This Row],[prop_id]]))</f>
        <v/>
      </c>
      <c r="M2463" s="78" t="s">
        <v>753</v>
      </c>
      <c r="N2463" s="7" t="str">
        <f>IF(BudgetsQTable[[#This Row],[pi_last_name]]=" ","",HYPERLINK("mailto:"&amp;BudgetsQTable[[#This Row],[pi_email]]&amp;"&amp;subject=Your NSF Proposal:  "&amp;BudgetsQTable[[#This Row],[prop_id]],BudgetsQTable[[#This Row],[pi_email]]))</f>
        <v/>
      </c>
      <c r="O2463" s="78" t="s">
        <v>753</v>
      </c>
      <c r="P2463" s="78">
        <v>1</v>
      </c>
      <c r="Q2463" s="78">
        <v>1</v>
      </c>
      <c r="R2463" s="79">
        <v>0</v>
      </c>
      <c r="S2463" s="79">
        <v>2000</v>
      </c>
      <c r="T2463" s="79">
        <v>0</v>
      </c>
      <c r="U2463" s="80">
        <v>103581</v>
      </c>
      <c r="V2463" s="78">
        <v>0</v>
      </c>
      <c r="W2463" s="78">
        <v>3</v>
      </c>
      <c r="X2463" s="11" t="str">
        <f ca="1">IF(ISBLANK(BudgetsQTable[[#This Row],[budg_seq_yr]]),"FY"&amp;fiscalyear,"FY"&amp;fiscalyear-1+BudgetsQTable[[#This Row],[budg_seq_yr]])</f>
        <v>FY20</v>
      </c>
      <c r="Y2463" s="79">
        <v>103581</v>
      </c>
      <c r="Z2463" s="78" t="s">
        <v>2818</v>
      </c>
      <c r="AA2463" s="78" t="s">
        <v>476</v>
      </c>
      <c r="AB2463" s="76" t="s">
        <v>2821</v>
      </c>
      <c r="AC2463" s="78" t="s">
        <v>3009</v>
      </c>
    </row>
    <row r="2464" spans="1:29" x14ac:dyDescent="0.35">
      <c r="A2464" s="10" t="s">
        <v>4752</v>
      </c>
      <c r="B2464" s="76" t="s">
        <v>2834</v>
      </c>
      <c r="C2464" s="76">
        <f>C2463+(BudgetsQTable[[#This Row],[lead]]&lt;&gt;K2463)</f>
        <v>296</v>
      </c>
      <c r="D2464" s="76">
        <f>D2463*(BudgetsQTable[[#This Row],[lead]]=K2463)+(BudgetsQTable[[#This Row],[prop_id]]&lt;&gt;A2463)</f>
        <v>3</v>
      </c>
      <c r="E2464" s="77">
        <v>43005.390972222223</v>
      </c>
      <c r="F2464" s="78" t="s">
        <v>2817</v>
      </c>
      <c r="G2464" s="78" t="s">
        <v>2818</v>
      </c>
      <c r="H2464" s="78" t="s">
        <v>476</v>
      </c>
      <c r="I2464" s="76" t="s">
        <v>912</v>
      </c>
      <c r="J2464" s="76" t="s">
        <v>753</v>
      </c>
      <c r="K2464" s="78" t="s">
        <v>2237</v>
      </c>
      <c r="L2464" s="7" t="str">
        <f>IF(BudgetsQTable[[#This Row],[pi_last_name]]=" ","",HYPERLINK("https://www.ejacket.nsf.gov/ej/showProposal.do?Continue=Y&amp;ID="&amp;BudgetsQTable[[#This Row],[prop_id]],BudgetsQTable[[#This Row],[prop_id]]))</f>
        <v/>
      </c>
      <c r="M2464" s="78" t="s">
        <v>753</v>
      </c>
      <c r="N2464" s="7" t="str">
        <f>IF(BudgetsQTable[[#This Row],[pi_last_name]]=" ","",HYPERLINK("mailto:"&amp;BudgetsQTable[[#This Row],[pi_email]]&amp;"&amp;subject=Your NSF Proposal:  "&amp;BudgetsQTable[[#This Row],[prop_id]],BudgetsQTable[[#This Row],[pi_email]]))</f>
        <v/>
      </c>
      <c r="O2464" s="78" t="s">
        <v>753</v>
      </c>
      <c r="P2464" s="78">
        <v>1</v>
      </c>
      <c r="Q2464" s="78">
        <v>1</v>
      </c>
      <c r="R2464" s="79">
        <v>0</v>
      </c>
      <c r="S2464" s="79">
        <v>2000</v>
      </c>
      <c r="T2464" s="79">
        <v>0</v>
      </c>
      <c r="U2464" s="80">
        <v>102536</v>
      </c>
      <c r="V2464" s="78">
        <v>0</v>
      </c>
      <c r="W2464" s="78">
        <v>4</v>
      </c>
      <c r="X2464" s="11" t="str">
        <f ca="1">IF(ISBLANK(BudgetsQTable[[#This Row],[budg_seq_yr]]),"FY"&amp;fiscalyear,"FY"&amp;fiscalyear-1+BudgetsQTable[[#This Row],[budg_seq_yr]])</f>
        <v>FY21</v>
      </c>
      <c r="Y2464" s="79">
        <v>102536</v>
      </c>
      <c r="Z2464" s="78" t="s">
        <v>2818</v>
      </c>
      <c r="AA2464" s="78" t="s">
        <v>476</v>
      </c>
      <c r="AB2464" s="76" t="s">
        <v>2821</v>
      </c>
      <c r="AC2464" s="78" t="s">
        <v>3009</v>
      </c>
    </row>
    <row r="2465" spans="1:29" x14ac:dyDescent="0.35">
      <c r="A2465" s="10" t="s">
        <v>2245</v>
      </c>
      <c r="B2465" s="76" t="s">
        <v>2863</v>
      </c>
      <c r="C2465" s="76">
        <f>C2464+(BudgetsQTable[[#This Row],[lead]]&lt;&gt;K2464)</f>
        <v>297</v>
      </c>
      <c r="D2465" s="76">
        <f>D2464*(BudgetsQTable[[#This Row],[lead]]=K2464)+(BudgetsQTable[[#This Row],[prop_id]]&lt;&gt;A2464)</f>
        <v>1</v>
      </c>
      <c r="E2465" s="77">
        <v>43005.661111111112</v>
      </c>
      <c r="F2465" s="78" t="s">
        <v>2868</v>
      </c>
      <c r="G2465" s="78" t="s">
        <v>2869</v>
      </c>
      <c r="H2465" s="78" t="s">
        <v>468</v>
      </c>
      <c r="I2465" s="76" t="s">
        <v>807</v>
      </c>
      <c r="J2465" s="76" t="s">
        <v>4758</v>
      </c>
      <c r="K2465" s="78" t="s">
        <v>2245</v>
      </c>
      <c r="L2465" s="7" t="str">
        <f>IF(BudgetsQTable[[#This Row],[pi_last_name]]=" ","",HYPERLINK("https://www.ejacket.nsf.gov/ej/showProposal.do?Continue=Y&amp;ID="&amp;BudgetsQTable[[#This Row],[prop_id]],BudgetsQTable[[#This Row],[prop_id]]))</f>
        <v>1763905</v>
      </c>
      <c r="M2465" s="78" t="s">
        <v>2246</v>
      </c>
      <c r="N2465" s="7" t="str">
        <f>IF(BudgetsQTable[[#This Row],[pi_last_name]]=" ","",HYPERLINK("mailto:"&amp;BudgetsQTable[[#This Row],[pi_email]]&amp;"&amp;subject=Your NSF Proposal:  "&amp;BudgetsQTable[[#This Row],[prop_id]],BudgetsQTable[[#This Row],[pi_email]]))</f>
        <v>dm658@cornell.edu</v>
      </c>
      <c r="O2465" s="78" t="s">
        <v>553</v>
      </c>
      <c r="P2465" s="78"/>
      <c r="Q2465" s="78"/>
      <c r="R2465" s="79"/>
      <c r="S2465" s="79"/>
      <c r="T2465" s="79"/>
      <c r="U2465" s="80"/>
      <c r="V2465" s="78">
        <v>0</v>
      </c>
      <c r="W2465" s="78"/>
      <c r="X2465" s="11" t="str">
        <f ca="1">IF(ISBLANK(BudgetsQTable[[#This Row],[budg_seq_yr]]),"FY"&amp;fiscalyear,"FY"&amp;fiscalyear-1+BudgetsQTable[[#This Row],[budg_seq_yr]])</f>
        <v>FY18</v>
      </c>
      <c r="Y2465" s="79">
        <v>1199166</v>
      </c>
      <c r="Z2465" s="78" t="s">
        <v>2869</v>
      </c>
      <c r="AA2465" s="78" t="s">
        <v>468</v>
      </c>
      <c r="AB2465" s="76" t="s">
        <v>2821</v>
      </c>
      <c r="AC2465" s="78" t="s">
        <v>468</v>
      </c>
    </row>
    <row r="2466" spans="1:29" x14ac:dyDescent="0.35">
      <c r="A2466" s="10" t="s">
        <v>2245</v>
      </c>
      <c r="B2466" s="76" t="s">
        <v>2863</v>
      </c>
      <c r="C2466" s="76">
        <f>C2465+(BudgetsQTable[[#This Row],[lead]]&lt;&gt;K2465)</f>
        <v>297</v>
      </c>
      <c r="D2466" s="76">
        <f>D2465*(BudgetsQTable[[#This Row],[lead]]=K2465)+(BudgetsQTable[[#This Row],[prop_id]]&lt;&gt;A2465)</f>
        <v>1</v>
      </c>
      <c r="E2466" s="77">
        <v>43005.661111111112</v>
      </c>
      <c r="F2466" s="78" t="s">
        <v>2868</v>
      </c>
      <c r="G2466" s="78" t="s">
        <v>2869</v>
      </c>
      <c r="H2466" s="78" t="s">
        <v>468</v>
      </c>
      <c r="I2466" s="76" t="s">
        <v>807</v>
      </c>
      <c r="J2466" s="76" t="s">
        <v>753</v>
      </c>
      <c r="K2466" s="78" t="s">
        <v>2245</v>
      </c>
      <c r="L2466" s="7" t="str">
        <f>IF(BudgetsQTable[[#This Row],[pi_last_name]]=" ","",HYPERLINK("https://www.ejacket.nsf.gov/ej/showProposal.do?Continue=Y&amp;ID="&amp;BudgetsQTable[[#This Row],[prop_id]],BudgetsQTable[[#This Row],[prop_id]]))</f>
        <v/>
      </c>
      <c r="M2466" s="78" t="s">
        <v>753</v>
      </c>
      <c r="N2466" s="7" t="str">
        <f>IF(BudgetsQTable[[#This Row],[pi_last_name]]=" ","",HYPERLINK("mailto:"&amp;BudgetsQTable[[#This Row],[pi_email]]&amp;"&amp;subject=Your NSF Proposal:  "&amp;BudgetsQTable[[#This Row],[prop_id]],BudgetsQTable[[#This Row],[pi_email]]))</f>
        <v/>
      </c>
      <c r="O2466" s="78" t="s">
        <v>753</v>
      </c>
      <c r="P2466" s="78">
        <v>3</v>
      </c>
      <c r="Q2466" s="78">
        <v>0</v>
      </c>
      <c r="R2466" s="79">
        <v>53303</v>
      </c>
      <c r="S2466" s="79">
        <v>0</v>
      </c>
      <c r="T2466" s="79">
        <v>0</v>
      </c>
      <c r="U2466" s="80">
        <v>358664</v>
      </c>
      <c r="V2466" s="78">
        <v>0</v>
      </c>
      <c r="W2466" s="78">
        <v>1</v>
      </c>
      <c r="X2466" s="11" t="str">
        <f ca="1">IF(ISBLANK(BudgetsQTable[[#This Row],[budg_seq_yr]]),"FY"&amp;fiscalyear,"FY"&amp;fiscalyear-1+BudgetsQTable[[#This Row],[budg_seq_yr]])</f>
        <v>FY18</v>
      </c>
      <c r="Y2466" s="79">
        <v>358664</v>
      </c>
      <c r="Z2466" s="78" t="s">
        <v>2869</v>
      </c>
      <c r="AA2466" s="78" t="s">
        <v>468</v>
      </c>
      <c r="AB2466" s="76" t="s">
        <v>2821</v>
      </c>
      <c r="AC2466" s="78" t="s">
        <v>468</v>
      </c>
    </row>
    <row r="2467" spans="1:29" x14ac:dyDescent="0.35">
      <c r="A2467" s="10" t="s">
        <v>2245</v>
      </c>
      <c r="B2467" s="76" t="s">
        <v>2863</v>
      </c>
      <c r="C2467" s="76">
        <f>C2466+(BudgetsQTable[[#This Row],[lead]]&lt;&gt;K2466)</f>
        <v>297</v>
      </c>
      <c r="D2467" s="76">
        <f>D2466*(BudgetsQTable[[#This Row],[lead]]=K2466)+(BudgetsQTable[[#This Row],[prop_id]]&lt;&gt;A2466)</f>
        <v>1</v>
      </c>
      <c r="E2467" s="77">
        <v>43005.661111111112</v>
      </c>
      <c r="F2467" s="78" t="s">
        <v>2868</v>
      </c>
      <c r="G2467" s="78" t="s">
        <v>2869</v>
      </c>
      <c r="H2467" s="78" t="s">
        <v>468</v>
      </c>
      <c r="I2467" s="76" t="s">
        <v>807</v>
      </c>
      <c r="J2467" s="76" t="s">
        <v>753</v>
      </c>
      <c r="K2467" s="78" t="s">
        <v>2245</v>
      </c>
      <c r="L2467" s="7" t="str">
        <f>IF(BudgetsQTable[[#This Row],[pi_last_name]]=" ","",HYPERLINK("https://www.ejacket.nsf.gov/ej/showProposal.do?Continue=Y&amp;ID="&amp;BudgetsQTable[[#This Row],[prop_id]],BudgetsQTable[[#This Row],[prop_id]]))</f>
        <v/>
      </c>
      <c r="M2467" s="78" t="s">
        <v>753</v>
      </c>
      <c r="N2467" s="7" t="str">
        <f>IF(BudgetsQTable[[#This Row],[pi_last_name]]=" ","",HYPERLINK("mailto:"&amp;BudgetsQTable[[#This Row],[pi_email]]&amp;"&amp;subject=Your NSF Proposal:  "&amp;BudgetsQTable[[#This Row],[prop_id]],BudgetsQTable[[#This Row],[pi_email]]))</f>
        <v/>
      </c>
      <c r="O2467" s="78" t="s">
        <v>753</v>
      </c>
      <c r="P2467" s="78">
        <v>3</v>
      </c>
      <c r="Q2467" s="78">
        <v>0</v>
      </c>
      <c r="R2467" s="79">
        <v>27585</v>
      </c>
      <c r="S2467" s="79">
        <v>0</v>
      </c>
      <c r="T2467" s="79">
        <v>0</v>
      </c>
      <c r="U2467" s="80">
        <v>312291</v>
      </c>
      <c r="V2467" s="78">
        <v>0</v>
      </c>
      <c r="W2467" s="78">
        <v>2</v>
      </c>
      <c r="X2467" s="11" t="str">
        <f ca="1">IF(ISBLANK(BudgetsQTable[[#This Row],[budg_seq_yr]]),"FY"&amp;fiscalyear,"FY"&amp;fiscalyear-1+BudgetsQTable[[#This Row],[budg_seq_yr]])</f>
        <v>FY19</v>
      </c>
      <c r="Y2467" s="79">
        <v>312291</v>
      </c>
      <c r="Z2467" s="78" t="s">
        <v>2869</v>
      </c>
      <c r="AA2467" s="78" t="s">
        <v>468</v>
      </c>
      <c r="AB2467" s="76" t="s">
        <v>2821</v>
      </c>
      <c r="AC2467" s="78" t="s">
        <v>468</v>
      </c>
    </row>
    <row r="2468" spans="1:29" x14ac:dyDescent="0.35">
      <c r="A2468" s="10" t="s">
        <v>2245</v>
      </c>
      <c r="B2468" s="76" t="s">
        <v>2863</v>
      </c>
      <c r="C2468" s="76">
        <f>C2467+(BudgetsQTable[[#This Row],[lead]]&lt;&gt;K2467)</f>
        <v>297</v>
      </c>
      <c r="D2468" s="76">
        <f>D2467*(BudgetsQTable[[#This Row],[lead]]=K2467)+(BudgetsQTable[[#This Row],[prop_id]]&lt;&gt;A2467)</f>
        <v>1</v>
      </c>
      <c r="E2468" s="77">
        <v>43005.661111111112</v>
      </c>
      <c r="F2468" s="78" t="s">
        <v>2868</v>
      </c>
      <c r="G2468" s="78" t="s">
        <v>2869</v>
      </c>
      <c r="H2468" s="78" t="s">
        <v>468</v>
      </c>
      <c r="I2468" s="76" t="s">
        <v>807</v>
      </c>
      <c r="J2468" s="76" t="s">
        <v>753</v>
      </c>
      <c r="K2468" s="78" t="s">
        <v>2245</v>
      </c>
      <c r="L2468" s="7" t="str">
        <f>IF(BudgetsQTable[[#This Row],[pi_last_name]]=" ","",HYPERLINK("https://www.ejacket.nsf.gov/ej/showProposal.do?Continue=Y&amp;ID="&amp;BudgetsQTable[[#This Row],[prop_id]],BudgetsQTable[[#This Row],[prop_id]]))</f>
        <v/>
      </c>
      <c r="M2468" s="78" t="s">
        <v>753</v>
      </c>
      <c r="N2468" s="7" t="str">
        <f>IF(BudgetsQTable[[#This Row],[pi_last_name]]=" ","",HYPERLINK("mailto:"&amp;BudgetsQTable[[#This Row],[pi_email]]&amp;"&amp;subject=Your NSF Proposal:  "&amp;BudgetsQTable[[#This Row],[prop_id]],BudgetsQTable[[#This Row],[pi_email]]))</f>
        <v/>
      </c>
      <c r="O2468" s="78" t="s">
        <v>753</v>
      </c>
      <c r="P2468" s="78">
        <v>3</v>
      </c>
      <c r="Q2468" s="78">
        <v>0</v>
      </c>
      <c r="R2468" s="79">
        <v>0</v>
      </c>
      <c r="S2468" s="79">
        <v>0</v>
      </c>
      <c r="T2468" s="79">
        <v>0</v>
      </c>
      <c r="U2468" s="80">
        <v>260349</v>
      </c>
      <c r="V2468" s="78">
        <v>0</v>
      </c>
      <c r="W2468" s="78">
        <v>3</v>
      </c>
      <c r="X2468" s="11" t="str">
        <f ca="1">IF(ISBLANK(BudgetsQTable[[#This Row],[budg_seq_yr]]),"FY"&amp;fiscalyear,"FY"&amp;fiscalyear-1+BudgetsQTable[[#This Row],[budg_seq_yr]])</f>
        <v>FY20</v>
      </c>
      <c r="Y2468" s="79">
        <v>260349</v>
      </c>
      <c r="Z2468" s="78" t="s">
        <v>2869</v>
      </c>
      <c r="AA2468" s="78" t="s">
        <v>468</v>
      </c>
      <c r="AB2468" s="76" t="s">
        <v>2821</v>
      </c>
      <c r="AC2468" s="78" t="s">
        <v>468</v>
      </c>
    </row>
    <row r="2469" spans="1:29" x14ac:dyDescent="0.35">
      <c r="A2469" s="10" t="s">
        <v>2245</v>
      </c>
      <c r="B2469" s="76" t="s">
        <v>2863</v>
      </c>
      <c r="C2469" s="76">
        <f>C2468+(BudgetsQTable[[#This Row],[lead]]&lt;&gt;K2468)</f>
        <v>297</v>
      </c>
      <c r="D2469" s="76">
        <f>D2468*(BudgetsQTable[[#This Row],[lead]]=K2468)+(BudgetsQTable[[#This Row],[prop_id]]&lt;&gt;A2468)</f>
        <v>1</v>
      </c>
      <c r="E2469" s="77">
        <v>43005.661111111112</v>
      </c>
      <c r="F2469" s="78" t="s">
        <v>2868</v>
      </c>
      <c r="G2469" s="78" t="s">
        <v>2869</v>
      </c>
      <c r="H2469" s="78" t="s">
        <v>468</v>
      </c>
      <c r="I2469" s="76" t="s">
        <v>807</v>
      </c>
      <c r="J2469" s="76" t="s">
        <v>753</v>
      </c>
      <c r="K2469" s="78" t="s">
        <v>2245</v>
      </c>
      <c r="L2469" s="7" t="str">
        <f>IF(BudgetsQTable[[#This Row],[pi_last_name]]=" ","",HYPERLINK("https://www.ejacket.nsf.gov/ej/showProposal.do?Continue=Y&amp;ID="&amp;BudgetsQTable[[#This Row],[prop_id]],BudgetsQTable[[#This Row],[prop_id]]))</f>
        <v/>
      </c>
      <c r="M2469" s="78" t="s">
        <v>753</v>
      </c>
      <c r="N2469" s="7" t="str">
        <f>IF(BudgetsQTable[[#This Row],[pi_last_name]]=" ","",HYPERLINK("mailto:"&amp;BudgetsQTable[[#This Row],[pi_email]]&amp;"&amp;subject=Your NSF Proposal:  "&amp;BudgetsQTable[[#This Row],[prop_id]],BudgetsQTable[[#This Row],[pi_email]]))</f>
        <v/>
      </c>
      <c r="O2469" s="78" t="s">
        <v>753</v>
      </c>
      <c r="P2469" s="78">
        <v>3</v>
      </c>
      <c r="Q2469" s="78">
        <v>0</v>
      </c>
      <c r="R2469" s="79">
        <v>0</v>
      </c>
      <c r="S2469" s="79">
        <v>0</v>
      </c>
      <c r="T2469" s="79">
        <v>0</v>
      </c>
      <c r="U2469" s="80">
        <v>267862</v>
      </c>
      <c r="V2469" s="78">
        <v>0</v>
      </c>
      <c r="W2469" s="78">
        <v>4</v>
      </c>
      <c r="X2469" s="11" t="str">
        <f ca="1">IF(ISBLANK(BudgetsQTable[[#This Row],[budg_seq_yr]]),"FY"&amp;fiscalyear,"FY"&amp;fiscalyear-1+BudgetsQTable[[#This Row],[budg_seq_yr]])</f>
        <v>FY21</v>
      </c>
      <c r="Y2469" s="79">
        <v>267862</v>
      </c>
      <c r="Z2469" s="78" t="s">
        <v>2869</v>
      </c>
      <c r="AA2469" s="78" t="s">
        <v>468</v>
      </c>
      <c r="AB2469" s="76" t="s">
        <v>2821</v>
      </c>
      <c r="AC2469" s="78" t="s">
        <v>468</v>
      </c>
    </row>
    <row r="2470" spans="1:29" x14ac:dyDescent="0.35">
      <c r="A2470" s="10" t="s">
        <v>2248</v>
      </c>
      <c r="B2470" s="76" t="s">
        <v>2863</v>
      </c>
      <c r="C2470" s="76">
        <f>C2469+(BudgetsQTable[[#This Row],[lead]]&lt;&gt;K2469)</f>
        <v>298</v>
      </c>
      <c r="D2470" s="76">
        <f>D2469*(BudgetsQTable[[#This Row],[lead]]=K2469)+(BudgetsQTable[[#This Row],[prop_id]]&lt;&gt;A2469)</f>
        <v>1</v>
      </c>
      <c r="E2470" s="77">
        <v>43005.664583333331</v>
      </c>
      <c r="F2470" s="78" t="s">
        <v>2868</v>
      </c>
      <c r="G2470" s="78" t="s">
        <v>2869</v>
      </c>
      <c r="H2470" s="78" t="s">
        <v>470</v>
      </c>
      <c r="I2470" s="76" t="s">
        <v>793</v>
      </c>
      <c r="J2470" s="76" t="s">
        <v>4760</v>
      </c>
      <c r="K2470" s="78" t="s">
        <v>2248</v>
      </c>
      <c r="L2470" s="7" t="str">
        <f>IF(BudgetsQTable[[#This Row],[pi_last_name]]=" ","",HYPERLINK("https://www.ejacket.nsf.gov/ej/showProposal.do?Continue=Y&amp;ID="&amp;BudgetsQTable[[#This Row],[prop_id]],BudgetsQTable[[#This Row],[prop_id]]))</f>
        <v>1763908</v>
      </c>
      <c r="M2470" s="78" t="s">
        <v>2249</v>
      </c>
      <c r="N2470" s="7" t="str">
        <f>IF(BudgetsQTable[[#This Row],[pi_last_name]]=" ","",HYPERLINK("mailto:"&amp;BudgetsQTable[[#This Row],[pi_email]]&amp;"&amp;subject=Your NSF Proposal:  "&amp;BudgetsQTable[[#This Row],[prop_id]],BudgetsQTable[[#This Row],[pi_email]]))</f>
        <v>rvidal@cis.jhu.edu</v>
      </c>
      <c r="O2470" s="78" t="s">
        <v>3215</v>
      </c>
      <c r="P2470" s="78"/>
      <c r="Q2470" s="78"/>
      <c r="R2470" s="79"/>
      <c r="S2470" s="79"/>
      <c r="T2470" s="79"/>
      <c r="U2470" s="80"/>
      <c r="V2470" s="78">
        <v>0</v>
      </c>
      <c r="W2470" s="78"/>
      <c r="X2470" s="11" t="str">
        <f ca="1">IF(ISBLANK(BudgetsQTable[[#This Row],[budg_seq_yr]]),"FY"&amp;fiscalyear,"FY"&amp;fiscalyear-1+BudgetsQTable[[#This Row],[budg_seq_yr]])</f>
        <v>FY18</v>
      </c>
      <c r="Y2470" s="79">
        <v>1200000</v>
      </c>
      <c r="Z2470" s="78" t="s">
        <v>2869</v>
      </c>
      <c r="AA2470" s="78" t="s">
        <v>470</v>
      </c>
      <c r="AB2470" s="76" t="s">
        <v>2821</v>
      </c>
      <c r="AC2470" s="78" t="s">
        <v>2903</v>
      </c>
    </row>
    <row r="2471" spans="1:29" x14ac:dyDescent="0.35">
      <c r="A2471" s="10" t="s">
        <v>2248</v>
      </c>
      <c r="B2471" s="76" t="s">
        <v>2863</v>
      </c>
      <c r="C2471" s="76">
        <f>C2470+(BudgetsQTable[[#This Row],[lead]]&lt;&gt;K2470)</f>
        <v>298</v>
      </c>
      <c r="D2471" s="76">
        <f>D2470*(BudgetsQTable[[#This Row],[lead]]=K2470)+(BudgetsQTable[[#This Row],[prop_id]]&lt;&gt;A2470)</f>
        <v>1</v>
      </c>
      <c r="E2471" s="77">
        <v>43005.664583333331</v>
      </c>
      <c r="F2471" s="78" t="s">
        <v>2868</v>
      </c>
      <c r="G2471" s="78" t="s">
        <v>2869</v>
      </c>
      <c r="H2471" s="78" t="s">
        <v>470</v>
      </c>
      <c r="I2471" s="76" t="s">
        <v>793</v>
      </c>
      <c r="J2471" s="76" t="s">
        <v>753</v>
      </c>
      <c r="K2471" s="78" t="s">
        <v>2248</v>
      </c>
      <c r="L2471" s="7" t="str">
        <f>IF(BudgetsQTable[[#This Row],[pi_last_name]]=" ","",HYPERLINK("https://www.ejacket.nsf.gov/ej/showProposal.do?Continue=Y&amp;ID="&amp;BudgetsQTable[[#This Row],[prop_id]],BudgetsQTable[[#This Row],[prop_id]]))</f>
        <v/>
      </c>
      <c r="M2471" s="78" t="s">
        <v>753</v>
      </c>
      <c r="N2471" s="7" t="str">
        <f>IF(BudgetsQTable[[#This Row],[pi_last_name]]=" ","",HYPERLINK("mailto:"&amp;BudgetsQTable[[#This Row],[pi_email]]&amp;"&amp;subject=Your NSF Proposal:  "&amp;BudgetsQTable[[#This Row],[prop_id]],BudgetsQTable[[#This Row],[pi_email]]))</f>
        <v/>
      </c>
      <c r="O2471" s="78" t="s">
        <v>753</v>
      </c>
      <c r="P2471" s="78">
        <v>3</v>
      </c>
      <c r="Q2471" s="78">
        <v>0</v>
      </c>
      <c r="R2471" s="79">
        <v>0</v>
      </c>
      <c r="S2471" s="79">
        <v>9600</v>
      </c>
      <c r="T2471" s="79">
        <v>0</v>
      </c>
      <c r="U2471" s="80">
        <v>407490</v>
      </c>
      <c r="V2471" s="78">
        <v>0</v>
      </c>
      <c r="W2471" s="78">
        <v>1</v>
      </c>
      <c r="X2471" s="11" t="str">
        <f ca="1">IF(ISBLANK(BudgetsQTable[[#This Row],[budg_seq_yr]]),"FY"&amp;fiscalyear,"FY"&amp;fiscalyear-1+BudgetsQTable[[#This Row],[budg_seq_yr]])</f>
        <v>FY18</v>
      </c>
      <c r="Y2471" s="79">
        <v>407490</v>
      </c>
      <c r="Z2471" s="78" t="s">
        <v>2869</v>
      </c>
      <c r="AA2471" s="78" t="s">
        <v>470</v>
      </c>
      <c r="AB2471" s="76" t="s">
        <v>2821</v>
      </c>
      <c r="AC2471" s="78" t="s">
        <v>2903</v>
      </c>
    </row>
    <row r="2472" spans="1:29" x14ac:dyDescent="0.35">
      <c r="A2472" s="10" t="s">
        <v>2248</v>
      </c>
      <c r="B2472" s="76" t="s">
        <v>2863</v>
      </c>
      <c r="C2472" s="76">
        <f>C2471+(BudgetsQTable[[#This Row],[lead]]&lt;&gt;K2471)</f>
        <v>298</v>
      </c>
      <c r="D2472" s="76">
        <f>D2471*(BudgetsQTable[[#This Row],[lead]]=K2471)+(BudgetsQTable[[#This Row],[prop_id]]&lt;&gt;A2471)</f>
        <v>1</v>
      </c>
      <c r="E2472" s="77">
        <v>43005.664583333331</v>
      </c>
      <c r="F2472" s="78" t="s">
        <v>2868</v>
      </c>
      <c r="G2472" s="78" t="s">
        <v>2869</v>
      </c>
      <c r="H2472" s="78" t="s">
        <v>470</v>
      </c>
      <c r="I2472" s="76" t="s">
        <v>793</v>
      </c>
      <c r="J2472" s="76" t="s">
        <v>753</v>
      </c>
      <c r="K2472" s="78" t="s">
        <v>2248</v>
      </c>
      <c r="L2472" s="7" t="str">
        <f>IF(BudgetsQTable[[#This Row],[pi_last_name]]=" ","",HYPERLINK("https://www.ejacket.nsf.gov/ej/showProposal.do?Continue=Y&amp;ID="&amp;BudgetsQTable[[#This Row],[prop_id]],BudgetsQTable[[#This Row],[prop_id]]))</f>
        <v/>
      </c>
      <c r="M2472" s="78" t="s">
        <v>753</v>
      </c>
      <c r="N2472" s="7" t="str">
        <f>IF(BudgetsQTable[[#This Row],[pi_last_name]]=" ","",HYPERLINK("mailto:"&amp;BudgetsQTable[[#This Row],[pi_email]]&amp;"&amp;subject=Your NSF Proposal:  "&amp;BudgetsQTable[[#This Row],[prop_id]],BudgetsQTable[[#This Row],[pi_email]]))</f>
        <v/>
      </c>
      <c r="O2472" s="78" t="s">
        <v>753</v>
      </c>
      <c r="P2472" s="78">
        <v>3</v>
      </c>
      <c r="Q2472" s="78">
        <v>0</v>
      </c>
      <c r="R2472" s="79">
        <v>0</v>
      </c>
      <c r="S2472" s="79">
        <v>9888</v>
      </c>
      <c r="T2472" s="79">
        <v>0</v>
      </c>
      <c r="U2472" s="80">
        <v>389811</v>
      </c>
      <c r="V2472" s="78">
        <v>0</v>
      </c>
      <c r="W2472" s="78">
        <v>2</v>
      </c>
      <c r="X2472" s="11" t="str">
        <f ca="1">IF(ISBLANK(BudgetsQTable[[#This Row],[budg_seq_yr]]),"FY"&amp;fiscalyear,"FY"&amp;fiscalyear-1+BudgetsQTable[[#This Row],[budg_seq_yr]])</f>
        <v>FY19</v>
      </c>
      <c r="Y2472" s="79">
        <v>389811</v>
      </c>
      <c r="Z2472" s="78" t="s">
        <v>2869</v>
      </c>
      <c r="AA2472" s="78" t="s">
        <v>470</v>
      </c>
      <c r="AB2472" s="76" t="s">
        <v>2821</v>
      </c>
      <c r="AC2472" s="78" t="s">
        <v>2903</v>
      </c>
    </row>
    <row r="2473" spans="1:29" x14ac:dyDescent="0.35">
      <c r="A2473" s="10" t="s">
        <v>2248</v>
      </c>
      <c r="B2473" s="76" t="s">
        <v>2863</v>
      </c>
      <c r="C2473" s="76">
        <f>C2472+(BudgetsQTable[[#This Row],[lead]]&lt;&gt;K2472)</f>
        <v>298</v>
      </c>
      <c r="D2473" s="76">
        <f>D2472*(BudgetsQTable[[#This Row],[lead]]=K2472)+(BudgetsQTable[[#This Row],[prop_id]]&lt;&gt;A2472)</f>
        <v>1</v>
      </c>
      <c r="E2473" s="77">
        <v>43005.664583333331</v>
      </c>
      <c r="F2473" s="78" t="s">
        <v>2868</v>
      </c>
      <c r="G2473" s="78" t="s">
        <v>2869</v>
      </c>
      <c r="H2473" s="78" t="s">
        <v>470</v>
      </c>
      <c r="I2473" s="76" t="s">
        <v>793</v>
      </c>
      <c r="J2473" s="76" t="s">
        <v>753</v>
      </c>
      <c r="K2473" s="78" t="s">
        <v>2248</v>
      </c>
      <c r="L2473" s="7" t="str">
        <f>IF(BudgetsQTable[[#This Row],[pi_last_name]]=" ","",HYPERLINK("https://www.ejacket.nsf.gov/ej/showProposal.do?Continue=Y&amp;ID="&amp;BudgetsQTable[[#This Row],[prop_id]],BudgetsQTable[[#This Row],[prop_id]]))</f>
        <v/>
      </c>
      <c r="M2473" s="78" t="s">
        <v>753</v>
      </c>
      <c r="N2473" s="7" t="str">
        <f>IF(BudgetsQTable[[#This Row],[pi_last_name]]=" ","",HYPERLINK("mailto:"&amp;BudgetsQTable[[#This Row],[pi_email]]&amp;"&amp;subject=Your NSF Proposal:  "&amp;BudgetsQTable[[#This Row],[prop_id]],BudgetsQTable[[#This Row],[pi_email]]))</f>
        <v/>
      </c>
      <c r="O2473" s="78" t="s">
        <v>753</v>
      </c>
      <c r="P2473" s="78">
        <v>3</v>
      </c>
      <c r="Q2473" s="78">
        <v>0</v>
      </c>
      <c r="R2473" s="79">
        <v>0</v>
      </c>
      <c r="S2473" s="79">
        <v>10185</v>
      </c>
      <c r="T2473" s="79">
        <v>0</v>
      </c>
      <c r="U2473" s="80">
        <v>402699</v>
      </c>
      <c r="V2473" s="78">
        <v>0</v>
      </c>
      <c r="W2473" s="78">
        <v>3</v>
      </c>
      <c r="X2473" s="11" t="str">
        <f ca="1">IF(ISBLANK(BudgetsQTable[[#This Row],[budg_seq_yr]]),"FY"&amp;fiscalyear,"FY"&amp;fiscalyear-1+BudgetsQTable[[#This Row],[budg_seq_yr]])</f>
        <v>FY20</v>
      </c>
      <c r="Y2473" s="79">
        <v>402699</v>
      </c>
      <c r="Z2473" s="78" t="s">
        <v>2869</v>
      </c>
      <c r="AA2473" s="78" t="s">
        <v>470</v>
      </c>
      <c r="AB2473" s="76" t="s">
        <v>2821</v>
      </c>
      <c r="AC2473" s="78" t="s">
        <v>2903</v>
      </c>
    </row>
    <row r="2474" spans="1:29" x14ac:dyDescent="0.35">
      <c r="A2474" s="10" t="s">
        <v>2251</v>
      </c>
      <c r="B2474" s="76" t="s">
        <v>2824</v>
      </c>
      <c r="C2474" s="76">
        <f>C2473+(BudgetsQTable[[#This Row],[lead]]&lt;&gt;K2473)</f>
        <v>299</v>
      </c>
      <c r="D2474" s="76">
        <f>D2473*(BudgetsQTable[[#This Row],[lead]]=K2473)+(BudgetsQTable[[#This Row],[prop_id]]&lt;&gt;A2473)</f>
        <v>1</v>
      </c>
      <c r="E2474" s="77">
        <v>43005.665277777778</v>
      </c>
      <c r="F2474" s="78" t="s">
        <v>2817</v>
      </c>
      <c r="G2474" s="78" t="s">
        <v>2818</v>
      </c>
      <c r="H2474" s="78" t="s">
        <v>474</v>
      </c>
      <c r="I2474" s="76" t="s">
        <v>1201</v>
      </c>
      <c r="J2474" s="76" t="s">
        <v>4763</v>
      </c>
      <c r="K2474" s="78" t="s">
        <v>2251</v>
      </c>
      <c r="L2474" s="7" t="str">
        <f>IF(BudgetsQTable[[#This Row],[pi_last_name]]=" ","",HYPERLINK("https://www.ejacket.nsf.gov/ej/showProposal.do?Continue=Y&amp;ID="&amp;BudgetsQTable[[#This Row],[prop_id]],BudgetsQTable[[#This Row],[prop_id]]))</f>
        <v>1763909</v>
      </c>
      <c r="M2474" s="78" t="s">
        <v>2252</v>
      </c>
      <c r="N2474" s="7" t="str">
        <f>IF(BudgetsQTable[[#This Row],[pi_last_name]]=" ","",HYPERLINK("mailto:"&amp;BudgetsQTable[[#This Row],[pi_email]]&amp;"&amp;subject=Your NSF Proposal:  "&amp;BudgetsQTable[[#This Row],[prop_id]],BudgetsQTable[[#This Row],[pi_email]]))</f>
        <v>kiyavash@uiuc.edu</v>
      </c>
      <c r="O2474" s="78" t="s">
        <v>676</v>
      </c>
      <c r="P2474" s="78"/>
      <c r="Q2474" s="78"/>
      <c r="R2474" s="79"/>
      <c r="S2474" s="79"/>
      <c r="T2474" s="79"/>
      <c r="U2474" s="80"/>
      <c r="V2474" s="78">
        <v>0</v>
      </c>
      <c r="W2474" s="78"/>
      <c r="X2474" s="11" t="str">
        <f ca="1">IF(ISBLANK(BudgetsQTable[[#This Row],[budg_seq_yr]]),"FY"&amp;fiscalyear,"FY"&amp;fiscalyear-1+BudgetsQTable[[#This Row],[budg_seq_yr]])</f>
        <v>FY18</v>
      </c>
      <c r="Y2474" s="79">
        <v>900000</v>
      </c>
      <c r="Z2474" s="78" t="s">
        <v>2818</v>
      </c>
      <c r="AA2474" s="78" t="s">
        <v>474</v>
      </c>
      <c r="AB2474" s="76" t="s">
        <v>2821</v>
      </c>
      <c r="AC2474" s="78" t="s">
        <v>2988</v>
      </c>
    </row>
    <row r="2475" spans="1:29" x14ac:dyDescent="0.35">
      <c r="A2475" s="10" t="s">
        <v>2251</v>
      </c>
      <c r="B2475" s="76" t="s">
        <v>2824</v>
      </c>
      <c r="C2475" s="76">
        <f>C2474+(BudgetsQTable[[#This Row],[lead]]&lt;&gt;K2474)</f>
        <v>299</v>
      </c>
      <c r="D2475" s="76">
        <f>D2474*(BudgetsQTable[[#This Row],[lead]]=K2474)+(BudgetsQTable[[#This Row],[prop_id]]&lt;&gt;A2474)</f>
        <v>1</v>
      </c>
      <c r="E2475" s="77">
        <v>43005.665277777778</v>
      </c>
      <c r="F2475" s="78" t="s">
        <v>2817</v>
      </c>
      <c r="G2475" s="78" t="s">
        <v>2818</v>
      </c>
      <c r="H2475" s="78" t="s">
        <v>474</v>
      </c>
      <c r="I2475" s="76" t="s">
        <v>1201</v>
      </c>
      <c r="J2475" s="76" t="s">
        <v>753</v>
      </c>
      <c r="K2475" s="78" t="s">
        <v>2251</v>
      </c>
      <c r="L2475" s="7" t="str">
        <f>IF(BudgetsQTable[[#This Row],[pi_last_name]]=" ","",HYPERLINK("https://www.ejacket.nsf.gov/ej/showProposal.do?Continue=Y&amp;ID="&amp;BudgetsQTable[[#This Row],[prop_id]],BudgetsQTable[[#This Row],[prop_id]]))</f>
        <v/>
      </c>
      <c r="M2475" s="78" t="s">
        <v>753</v>
      </c>
      <c r="N2475" s="7" t="str">
        <f>IF(BudgetsQTable[[#This Row],[pi_last_name]]=" ","",HYPERLINK("mailto:"&amp;BudgetsQTable[[#This Row],[pi_email]]&amp;"&amp;subject=Your NSF Proposal:  "&amp;BudgetsQTable[[#This Row],[prop_id]],BudgetsQTable[[#This Row],[pi_email]]))</f>
        <v/>
      </c>
      <c r="O2475" s="78" t="s">
        <v>753</v>
      </c>
      <c r="P2475" s="78">
        <v>3</v>
      </c>
      <c r="Q2475" s="78">
        <v>0.75</v>
      </c>
      <c r="R2475" s="79">
        <v>0</v>
      </c>
      <c r="S2475" s="79">
        <v>9500</v>
      </c>
      <c r="T2475" s="79">
        <v>0</v>
      </c>
      <c r="U2475" s="80">
        <v>217070</v>
      </c>
      <c r="V2475" s="78">
        <v>0</v>
      </c>
      <c r="W2475" s="78">
        <v>1</v>
      </c>
      <c r="X2475" s="11" t="str">
        <f ca="1">IF(ISBLANK(BudgetsQTable[[#This Row],[budg_seq_yr]]),"FY"&amp;fiscalyear,"FY"&amp;fiscalyear-1+BudgetsQTable[[#This Row],[budg_seq_yr]])</f>
        <v>FY18</v>
      </c>
      <c r="Y2475" s="79">
        <v>217070</v>
      </c>
      <c r="Z2475" s="78" t="s">
        <v>2818</v>
      </c>
      <c r="AA2475" s="78" t="s">
        <v>474</v>
      </c>
      <c r="AB2475" s="76" t="s">
        <v>2821</v>
      </c>
      <c r="AC2475" s="78" t="s">
        <v>2988</v>
      </c>
    </row>
    <row r="2476" spans="1:29" x14ac:dyDescent="0.35">
      <c r="A2476" s="10" t="s">
        <v>2251</v>
      </c>
      <c r="B2476" s="76" t="s">
        <v>2824</v>
      </c>
      <c r="C2476" s="76">
        <f>C2475+(BudgetsQTable[[#This Row],[lead]]&lt;&gt;K2475)</f>
        <v>299</v>
      </c>
      <c r="D2476" s="76">
        <f>D2475*(BudgetsQTable[[#This Row],[lead]]=K2475)+(BudgetsQTable[[#This Row],[prop_id]]&lt;&gt;A2475)</f>
        <v>1</v>
      </c>
      <c r="E2476" s="77">
        <v>43005.665277777778</v>
      </c>
      <c r="F2476" s="78" t="s">
        <v>2817</v>
      </c>
      <c r="G2476" s="78" t="s">
        <v>2818</v>
      </c>
      <c r="H2476" s="78" t="s">
        <v>474</v>
      </c>
      <c r="I2476" s="76" t="s">
        <v>1201</v>
      </c>
      <c r="J2476" s="76" t="s">
        <v>753</v>
      </c>
      <c r="K2476" s="78" t="s">
        <v>2251</v>
      </c>
      <c r="L2476" s="7" t="str">
        <f>IF(BudgetsQTable[[#This Row],[pi_last_name]]=" ","",HYPERLINK("https://www.ejacket.nsf.gov/ej/showProposal.do?Continue=Y&amp;ID="&amp;BudgetsQTable[[#This Row],[prop_id]],BudgetsQTable[[#This Row],[prop_id]]))</f>
        <v/>
      </c>
      <c r="M2476" s="78" t="s">
        <v>753</v>
      </c>
      <c r="N2476" s="7" t="str">
        <f>IF(BudgetsQTable[[#This Row],[pi_last_name]]=" ","",HYPERLINK("mailto:"&amp;BudgetsQTable[[#This Row],[pi_email]]&amp;"&amp;subject=Your NSF Proposal:  "&amp;BudgetsQTable[[#This Row],[prop_id]],BudgetsQTable[[#This Row],[pi_email]]))</f>
        <v/>
      </c>
      <c r="O2476" s="78" t="s">
        <v>753</v>
      </c>
      <c r="P2476" s="78">
        <v>3</v>
      </c>
      <c r="Q2476" s="78">
        <v>0.75</v>
      </c>
      <c r="R2476" s="79">
        <v>0</v>
      </c>
      <c r="S2476" s="79">
        <v>9500</v>
      </c>
      <c r="T2476" s="79">
        <v>0</v>
      </c>
      <c r="U2476" s="80">
        <v>222540</v>
      </c>
      <c r="V2476" s="78">
        <v>0</v>
      </c>
      <c r="W2476" s="78">
        <v>2</v>
      </c>
      <c r="X2476" s="11" t="str">
        <f ca="1">IF(ISBLANK(BudgetsQTable[[#This Row],[budg_seq_yr]]),"FY"&amp;fiscalyear,"FY"&amp;fiscalyear-1+BudgetsQTable[[#This Row],[budg_seq_yr]])</f>
        <v>FY19</v>
      </c>
      <c r="Y2476" s="79">
        <v>222540</v>
      </c>
      <c r="Z2476" s="78" t="s">
        <v>2818</v>
      </c>
      <c r="AA2476" s="78" t="s">
        <v>474</v>
      </c>
      <c r="AB2476" s="76" t="s">
        <v>2821</v>
      </c>
      <c r="AC2476" s="78" t="s">
        <v>2988</v>
      </c>
    </row>
    <row r="2477" spans="1:29" x14ac:dyDescent="0.35">
      <c r="A2477" s="10" t="s">
        <v>2251</v>
      </c>
      <c r="B2477" s="76" t="s">
        <v>2824</v>
      </c>
      <c r="C2477" s="76">
        <f>C2476+(BudgetsQTable[[#This Row],[lead]]&lt;&gt;K2476)</f>
        <v>299</v>
      </c>
      <c r="D2477" s="76">
        <f>D2476*(BudgetsQTable[[#This Row],[lead]]=K2476)+(BudgetsQTable[[#This Row],[prop_id]]&lt;&gt;A2476)</f>
        <v>1</v>
      </c>
      <c r="E2477" s="77">
        <v>43005.665277777778</v>
      </c>
      <c r="F2477" s="78" t="s">
        <v>2817</v>
      </c>
      <c r="G2477" s="78" t="s">
        <v>2818</v>
      </c>
      <c r="H2477" s="78" t="s">
        <v>474</v>
      </c>
      <c r="I2477" s="76" t="s">
        <v>1201</v>
      </c>
      <c r="J2477" s="76" t="s">
        <v>753</v>
      </c>
      <c r="K2477" s="78" t="s">
        <v>2251</v>
      </c>
      <c r="L2477" s="7" t="str">
        <f>IF(BudgetsQTable[[#This Row],[pi_last_name]]=" ","",HYPERLINK("https://www.ejacket.nsf.gov/ej/showProposal.do?Continue=Y&amp;ID="&amp;BudgetsQTable[[#This Row],[prop_id]],BudgetsQTable[[#This Row],[prop_id]]))</f>
        <v/>
      </c>
      <c r="M2477" s="78" t="s">
        <v>753</v>
      </c>
      <c r="N2477" s="7" t="str">
        <f>IF(BudgetsQTable[[#This Row],[pi_last_name]]=" ","",HYPERLINK("mailto:"&amp;BudgetsQTable[[#This Row],[pi_email]]&amp;"&amp;subject=Your NSF Proposal:  "&amp;BudgetsQTable[[#This Row],[prop_id]],BudgetsQTable[[#This Row],[pi_email]]))</f>
        <v/>
      </c>
      <c r="O2477" s="78" t="s">
        <v>753</v>
      </c>
      <c r="P2477" s="78">
        <v>3</v>
      </c>
      <c r="Q2477" s="78">
        <v>0.75</v>
      </c>
      <c r="R2477" s="79">
        <v>0</v>
      </c>
      <c r="S2477" s="79">
        <v>9500</v>
      </c>
      <c r="T2477" s="79">
        <v>0</v>
      </c>
      <c r="U2477" s="80">
        <v>228170</v>
      </c>
      <c r="V2477" s="78">
        <v>0</v>
      </c>
      <c r="W2477" s="78">
        <v>3</v>
      </c>
      <c r="X2477" s="11" t="str">
        <f ca="1">IF(ISBLANK(BudgetsQTable[[#This Row],[budg_seq_yr]]),"FY"&amp;fiscalyear,"FY"&amp;fiscalyear-1+BudgetsQTable[[#This Row],[budg_seq_yr]])</f>
        <v>FY20</v>
      </c>
      <c r="Y2477" s="79">
        <v>228170</v>
      </c>
      <c r="Z2477" s="78" t="s">
        <v>2818</v>
      </c>
      <c r="AA2477" s="78" t="s">
        <v>474</v>
      </c>
      <c r="AB2477" s="76" t="s">
        <v>2821</v>
      </c>
      <c r="AC2477" s="78" t="s">
        <v>2988</v>
      </c>
    </row>
    <row r="2478" spans="1:29" x14ac:dyDescent="0.35">
      <c r="A2478" s="10" t="s">
        <v>2251</v>
      </c>
      <c r="B2478" s="76" t="s">
        <v>2824</v>
      </c>
      <c r="C2478" s="76">
        <f>C2477+(BudgetsQTable[[#This Row],[lead]]&lt;&gt;K2477)</f>
        <v>299</v>
      </c>
      <c r="D2478" s="76">
        <f>D2477*(BudgetsQTable[[#This Row],[lead]]=K2477)+(BudgetsQTable[[#This Row],[prop_id]]&lt;&gt;A2477)</f>
        <v>1</v>
      </c>
      <c r="E2478" s="77">
        <v>43005.665277777778</v>
      </c>
      <c r="F2478" s="78" t="s">
        <v>2817</v>
      </c>
      <c r="G2478" s="78" t="s">
        <v>2818</v>
      </c>
      <c r="H2478" s="78" t="s">
        <v>474</v>
      </c>
      <c r="I2478" s="76" t="s">
        <v>1201</v>
      </c>
      <c r="J2478" s="76" t="s">
        <v>753</v>
      </c>
      <c r="K2478" s="78" t="s">
        <v>2251</v>
      </c>
      <c r="L2478" s="7" t="str">
        <f>IF(BudgetsQTable[[#This Row],[pi_last_name]]=" ","",HYPERLINK("https://www.ejacket.nsf.gov/ej/showProposal.do?Continue=Y&amp;ID="&amp;BudgetsQTable[[#This Row],[prop_id]],BudgetsQTable[[#This Row],[prop_id]]))</f>
        <v/>
      </c>
      <c r="M2478" s="78" t="s">
        <v>753</v>
      </c>
      <c r="N2478" s="7" t="str">
        <f>IF(BudgetsQTable[[#This Row],[pi_last_name]]=" ","",HYPERLINK("mailto:"&amp;BudgetsQTable[[#This Row],[pi_email]]&amp;"&amp;subject=Your NSF Proposal:  "&amp;BudgetsQTable[[#This Row],[prop_id]],BudgetsQTable[[#This Row],[pi_email]]))</f>
        <v/>
      </c>
      <c r="O2478" s="78" t="s">
        <v>753</v>
      </c>
      <c r="P2478" s="78">
        <v>3</v>
      </c>
      <c r="Q2478" s="78">
        <v>0.75</v>
      </c>
      <c r="R2478" s="79">
        <v>0</v>
      </c>
      <c r="S2478" s="79">
        <v>9500</v>
      </c>
      <c r="T2478" s="79">
        <v>0</v>
      </c>
      <c r="U2478" s="80">
        <v>232220</v>
      </c>
      <c r="V2478" s="78">
        <v>0</v>
      </c>
      <c r="W2478" s="78">
        <v>4</v>
      </c>
      <c r="X2478" s="11" t="str">
        <f ca="1">IF(ISBLANK(BudgetsQTable[[#This Row],[budg_seq_yr]]),"FY"&amp;fiscalyear,"FY"&amp;fiscalyear-1+BudgetsQTable[[#This Row],[budg_seq_yr]])</f>
        <v>FY21</v>
      </c>
      <c r="Y2478" s="79">
        <v>232220</v>
      </c>
      <c r="Z2478" s="78" t="s">
        <v>2818</v>
      </c>
      <c r="AA2478" s="78" t="s">
        <v>474</v>
      </c>
      <c r="AB2478" s="76" t="s">
        <v>2821</v>
      </c>
      <c r="AC2478" s="78" t="s">
        <v>2988</v>
      </c>
    </row>
    <row r="2479" spans="1:29" x14ac:dyDescent="0.35">
      <c r="A2479" s="10" t="s">
        <v>4764</v>
      </c>
      <c r="B2479" s="76" t="s">
        <v>2834</v>
      </c>
      <c r="C2479" s="76">
        <f>C2478+(BudgetsQTable[[#This Row],[lead]]&lt;&gt;K2478)</f>
        <v>299</v>
      </c>
      <c r="D2479" s="76">
        <f>D2478*(BudgetsQTable[[#This Row],[lead]]=K2478)+(BudgetsQTable[[#This Row],[prop_id]]&lt;&gt;A2478)</f>
        <v>2</v>
      </c>
      <c r="E2479" s="77">
        <v>43005.680555555555</v>
      </c>
      <c r="F2479" s="78" t="s">
        <v>2817</v>
      </c>
      <c r="G2479" s="78" t="s">
        <v>2818</v>
      </c>
      <c r="H2479" s="78" t="s">
        <v>474</v>
      </c>
      <c r="I2479" s="76" t="s">
        <v>1201</v>
      </c>
      <c r="J2479" s="76" t="s">
        <v>4766</v>
      </c>
      <c r="K2479" s="78" t="s">
        <v>2251</v>
      </c>
      <c r="L2479" s="7" t="str">
        <f>IF(BudgetsQTable[[#This Row],[pi_last_name]]=" ","",HYPERLINK("https://www.ejacket.nsf.gov/ej/showProposal.do?Continue=Y&amp;ID="&amp;BudgetsQTable[[#This Row],[prop_id]],BudgetsQTable[[#This Row],[prop_id]]))</f>
        <v>1763950</v>
      </c>
      <c r="M2479" s="78" t="s">
        <v>1026</v>
      </c>
      <c r="N2479" s="7" t="str">
        <f>IF(BudgetsQTable[[#This Row],[pi_last_name]]=" ","",HYPERLINK("mailto:"&amp;BudgetsQTable[[#This Row],[pi_email]]&amp;"&amp;subject=Your NSF Proposal:  "&amp;BudgetsQTable[[#This Row],[prop_id]],BudgetsQTable[[#This Row],[pi_email]]))</f>
        <v>kunz1@andrew.cmu.edu</v>
      </c>
      <c r="O2479" s="78" t="s">
        <v>542</v>
      </c>
      <c r="P2479" s="78"/>
      <c r="Q2479" s="78"/>
      <c r="R2479" s="79"/>
      <c r="S2479" s="79"/>
      <c r="T2479" s="79"/>
      <c r="U2479" s="80"/>
      <c r="V2479" s="78">
        <v>0</v>
      </c>
      <c r="W2479" s="78"/>
      <c r="X2479" s="11" t="str">
        <f ca="1">IF(ISBLANK(BudgetsQTable[[#This Row],[budg_seq_yr]]),"FY"&amp;fiscalyear,"FY"&amp;fiscalyear-1+BudgetsQTable[[#This Row],[budg_seq_yr]])</f>
        <v>FY18</v>
      </c>
      <c r="Y2479" s="79">
        <v>298075</v>
      </c>
      <c r="Z2479" s="78" t="s">
        <v>2818</v>
      </c>
      <c r="AA2479" s="78" t="s">
        <v>474</v>
      </c>
      <c r="AB2479" s="76" t="s">
        <v>2821</v>
      </c>
      <c r="AC2479" s="78" t="s">
        <v>2988</v>
      </c>
    </row>
    <row r="2480" spans="1:29" x14ac:dyDescent="0.35">
      <c r="A2480" s="10" t="s">
        <v>4764</v>
      </c>
      <c r="B2480" s="76" t="s">
        <v>2834</v>
      </c>
      <c r="C2480" s="76">
        <f>C2479+(BudgetsQTable[[#This Row],[lead]]&lt;&gt;K2479)</f>
        <v>299</v>
      </c>
      <c r="D2480" s="76">
        <f>D2479*(BudgetsQTable[[#This Row],[lead]]=K2479)+(BudgetsQTable[[#This Row],[prop_id]]&lt;&gt;A2479)</f>
        <v>2</v>
      </c>
      <c r="E2480" s="77">
        <v>43005.680555555555</v>
      </c>
      <c r="F2480" s="78" t="s">
        <v>2817</v>
      </c>
      <c r="G2480" s="78" t="s">
        <v>2818</v>
      </c>
      <c r="H2480" s="78" t="s">
        <v>474</v>
      </c>
      <c r="I2480" s="76" t="s">
        <v>1201</v>
      </c>
      <c r="J2480" s="76" t="s">
        <v>753</v>
      </c>
      <c r="K2480" s="78" t="s">
        <v>2251</v>
      </c>
      <c r="L2480" s="7" t="str">
        <f>IF(BudgetsQTable[[#This Row],[pi_last_name]]=" ","",HYPERLINK("https://www.ejacket.nsf.gov/ej/showProposal.do?Continue=Y&amp;ID="&amp;BudgetsQTable[[#This Row],[prop_id]],BudgetsQTable[[#This Row],[prop_id]]))</f>
        <v/>
      </c>
      <c r="M2480" s="78" t="s">
        <v>753</v>
      </c>
      <c r="N2480" s="7" t="str">
        <f>IF(BudgetsQTable[[#This Row],[pi_last_name]]=" ","",HYPERLINK("mailto:"&amp;BudgetsQTable[[#This Row],[pi_email]]&amp;"&amp;subject=Your NSF Proposal:  "&amp;BudgetsQTable[[#This Row],[prop_id]],BudgetsQTable[[#This Row],[pi_email]]))</f>
        <v/>
      </c>
      <c r="O2480" s="78" t="s">
        <v>753</v>
      </c>
      <c r="P2480" s="78">
        <v>1</v>
      </c>
      <c r="Q2480" s="78">
        <v>0</v>
      </c>
      <c r="R2480" s="79">
        <v>0</v>
      </c>
      <c r="S2480" s="79">
        <v>0</v>
      </c>
      <c r="T2480" s="79">
        <v>0</v>
      </c>
      <c r="U2480" s="80">
        <v>70445</v>
      </c>
      <c r="V2480" s="78">
        <v>0</v>
      </c>
      <c r="W2480" s="78">
        <v>1</v>
      </c>
      <c r="X2480" s="11" t="str">
        <f ca="1">IF(ISBLANK(BudgetsQTable[[#This Row],[budg_seq_yr]]),"FY"&amp;fiscalyear,"FY"&amp;fiscalyear-1+BudgetsQTable[[#This Row],[budg_seq_yr]])</f>
        <v>FY18</v>
      </c>
      <c r="Y2480" s="79">
        <v>70445</v>
      </c>
      <c r="Z2480" s="78" t="s">
        <v>2818</v>
      </c>
      <c r="AA2480" s="78" t="s">
        <v>474</v>
      </c>
      <c r="AB2480" s="76" t="s">
        <v>2821</v>
      </c>
      <c r="AC2480" s="78" t="s">
        <v>2988</v>
      </c>
    </row>
    <row r="2481" spans="1:29" x14ac:dyDescent="0.35">
      <c r="A2481" s="10" t="s">
        <v>4764</v>
      </c>
      <c r="B2481" s="76" t="s">
        <v>2834</v>
      </c>
      <c r="C2481" s="76">
        <f>C2480+(BudgetsQTable[[#This Row],[lead]]&lt;&gt;K2480)</f>
        <v>299</v>
      </c>
      <c r="D2481" s="76">
        <f>D2480*(BudgetsQTable[[#This Row],[lead]]=K2480)+(BudgetsQTable[[#This Row],[prop_id]]&lt;&gt;A2480)</f>
        <v>2</v>
      </c>
      <c r="E2481" s="77">
        <v>43005.680555555555</v>
      </c>
      <c r="F2481" s="78" t="s">
        <v>2817</v>
      </c>
      <c r="G2481" s="78" t="s">
        <v>2818</v>
      </c>
      <c r="H2481" s="78" t="s">
        <v>474</v>
      </c>
      <c r="I2481" s="76" t="s">
        <v>1201</v>
      </c>
      <c r="J2481" s="76" t="s">
        <v>753</v>
      </c>
      <c r="K2481" s="78" t="s">
        <v>2251</v>
      </c>
      <c r="L2481" s="7" t="str">
        <f>IF(BudgetsQTable[[#This Row],[pi_last_name]]=" ","",HYPERLINK("https://www.ejacket.nsf.gov/ej/showProposal.do?Continue=Y&amp;ID="&amp;BudgetsQTable[[#This Row],[prop_id]],BudgetsQTable[[#This Row],[prop_id]]))</f>
        <v/>
      </c>
      <c r="M2481" s="78" t="s">
        <v>753</v>
      </c>
      <c r="N2481" s="7" t="str">
        <f>IF(BudgetsQTable[[#This Row],[pi_last_name]]=" ","",HYPERLINK("mailto:"&amp;BudgetsQTable[[#This Row],[pi_email]]&amp;"&amp;subject=Your NSF Proposal:  "&amp;BudgetsQTable[[#This Row],[prop_id]],BudgetsQTable[[#This Row],[pi_email]]))</f>
        <v/>
      </c>
      <c r="O2481" s="78" t="s">
        <v>753</v>
      </c>
      <c r="P2481" s="78">
        <v>1</v>
      </c>
      <c r="Q2481" s="78">
        <v>0</v>
      </c>
      <c r="R2481" s="79">
        <v>0</v>
      </c>
      <c r="S2481" s="79">
        <v>0</v>
      </c>
      <c r="T2481" s="79">
        <v>0</v>
      </c>
      <c r="U2481" s="80">
        <v>73079</v>
      </c>
      <c r="V2481" s="78">
        <v>0</v>
      </c>
      <c r="W2481" s="78">
        <v>2</v>
      </c>
      <c r="X2481" s="11" t="str">
        <f ca="1">IF(ISBLANK(BudgetsQTable[[#This Row],[budg_seq_yr]]),"FY"&amp;fiscalyear,"FY"&amp;fiscalyear-1+BudgetsQTable[[#This Row],[budg_seq_yr]])</f>
        <v>FY19</v>
      </c>
      <c r="Y2481" s="79">
        <v>73079</v>
      </c>
      <c r="Z2481" s="78" t="s">
        <v>2818</v>
      </c>
      <c r="AA2481" s="78" t="s">
        <v>474</v>
      </c>
      <c r="AB2481" s="76" t="s">
        <v>2821</v>
      </c>
      <c r="AC2481" s="78" t="s">
        <v>2988</v>
      </c>
    </row>
    <row r="2482" spans="1:29" x14ac:dyDescent="0.35">
      <c r="A2482" s="10" t="s">
        <v>4764</v>
      </c>
      <c r="B2482" s="76" t="s">
        <v>2834</v>
      </c>
      <c r="C2482" s="76">
        <f>C2481+(BudgetsQTable[[#This Row],[lead]]&lt;&gt;K2481)</f>
        <v>299</v>
      </c>
      <c r="D2482" s="76">
        <f>D2481*(BudgetsQTable[[#This Row],[lead]]=K2481)+(BudgetsQTable[[#This Row],[prop_id]]&lt;&gt;A2481)</f>
        <v>2</v>
      </c>
      <c r="E2482" s="77">
        <v>43005.680555555555</v>
      </c>
      <c r="F2482" s="78" t="s">
        <v>2817</v>
      </c>
      <c r="G2482" s="78" t="s">
        <v>2818</v>
      </c>
      <c r="H2482" s="78" t="s">
        <v>474</v>
      </c>
      <c r="I2482" s="76" t="s">
        <v>1201</v>
      </c>
      <c r="J2482" s="76" t="s">
        <v>753</v>
      </c>
      <c r="K2482" s="78" t="s">
        <v>2251</v>
      </c>
      <c r="L2482" s="7" t="str">
        <f>IF(BudgetsQTable[[#This Row],[pi_last_name]]=" ","",HYPERLINK("https://www.ejacket.nsf.gov/ej/showProposal.do?Continue=Y&amp;ID="&amp;BudgetsQTable[[#This Row],[prop_id]],BudgetsQTable[[#This Row],[prop_id]]))</f>
        <v/>
      </c>
      <c r="M2482" s="78" t="s">
        <v>753</v>
      </c>
      <c r="N2482" s="7" t="str">
        <f>IF(BudgetsQTable[[#This Row],[pi_last_name]]=" ","",HYPERLINK("mailto:"&amp;BudgetsQTable[[#This Row],[pi_email]]&amp;"&amp;subject=Your NSF Proposal:  "&amp;BudgetsQTable[[#This Row],[prop_id]],BudgetsQTable[[#This Row],[pi_email]]))</f>
        <v/>
      </c>
      <c r="O2482" s="78" t="s">
        <v>753</v>
      </c>
      <c r="P2482" s="78">
        <v>1</v>
      </c>
      <c r="Q2482" s="78">
        <v>0</v>
      </c>
      <c r="R2482" s="79">
        <v>0</v>
      </c>
      <c r="S2482" s="79">
        <v>0</v>
      </c>
      <c r="T2482" s="79">
        <v>0</v>
      </c>
      <c r="U2482" s="80">
        <v>75834</v>
      </c>
      <c r="V2482" s="78">
        <v>0</v>
      </c>
      <c r="W2482" s="78">
        <v>3</v>
      </c>
      <c r="X2482" s="11" t="str">
        <f ca="1">IF(ISBLANK(BudgetsQTable[[#This Row],[budg_seq_yr]]),"FY"&amp;fiscalyear,"FY"&amp;fiscalyear-1+BudgetsQTable[[#This Row],[budg_seq_yr]])</f>
        <v>FY20</v>
      </c>
      <c r="Y2482" s="79">
        <v>75834</v>
      </c>
      <c r="Z2482" s="78" t="s">
        <v>2818</v>
      </c>
      <c r="AA2482" s="78" t="s">
        <v>474</v>
      </c>
      <c r="AB2482" s="76" t="s">
        <v>2821</v>
      </c>
      <c r="AC2482" s="78" t="s">
        <v>2988</v>
      </c>
    </row>
    <row r="2483" spans="1:29" x14ac:dyDescent="0.35">
      <c r="A2483" s="10" t="s">
        <v>4764</v>
      </c>
      <c r="B2483" s="76" t="s">
        <v>2834</v>
      </c>
      <c r="C2483" s="76">
        <f>C2482+(BudgetsQTable[[#This Row],[lead]]&lt;&gt;K2482)</f>
        <v>299</v>
      </c>
      <c r="D2483" s="76">
        <f>D2482*(BudgetsQTable[[#This Row],[lead]]=K2482)+(BudgetsQTable[[#This Row],[prop_id]]&lt;&gt;A2482)</f>
        <v>2</v>
      </c>
      <c r="E2483" s="77">
        <v>43005.680555555555</v>
      </c>
      <c r="F2483" s="78" t="s">
        <v>2817</v>
      </c>
      <c r="G2483" s="78" t="s">
        <v>2818</v>
      </c>
      <c r="H2483" s="78" t="s">
        <v>474</v>
      </c>
      <c r="I2483" s="76" t="s">
        <v>1201</v>
      </c>
      <c r="J2483" s="76" t="s">
        <v>753</v>
      </c>
      <c r="K2483" s="78" t="s">
        <v>2251</v>
      </c>
      <c r="L2483" s="7" t="str">
        <f>IF(BudgetsQTable[[#This Row],[pi_last_name]]=" ","",HYPERLINK("https://www.ejacket.nsf.gov/ej/showProposal.do?Continue=Y&amp;ID="&amp;BudgetsQTable[[#This Row],[prop_id]],BudgetsQTable[[#This Row],[prop_id]]))</f>
        <v/>
      </c>
      <c r="M2483" s="78" t="s">
        <v>753</v>
      </c>
      <c r="N2483" s="7" t="str">
        <f>IF(BudgetsQTable[[#This Row],[pi_last_name]]=" ","",HYPERLINK("mailto:"&amp;BudgetsQTable[[#This Row],[pi_email]]&amp;"&amp;subject=Your NSF Proposal:  "&amp;BudgetsQTable[[#This Row],[prop_id]],BudgetsQTable[[#This Row],[pi_email]]))</f>
        <v/>
      </c>
      <c r="O2483" s="78" t="s">
        <v>753</v>
      </c>
      <c r="P2483" s="78">
        <v>1</v>
      </c>
      <c r="Q2483" s="78">
        <v>0</v>
      </c>
      <c r="R2483" s="79">
        <v>0</v>
      </c>
      <c r="S2483" s="79">
        <v>0</v>
      </c>
      <c r="T2483" s="79">
        <v>0</v>
      </c>
      <c r="U2483" s="80">
        <v>78717</v>
      </c>
      <c r="V2483" s="78">
        <v>0</v>
      </c>
      <c r="W2483" s="78">
        <v>4</v>
      </c>
      <c r="X2483" s="11" t="str">
        <f ca="1">IF(ISBLANK(BudgetsQTable[[#This Row],[budg_seq_yr]]),"FY"&amp;fiscalyear,"FY"&amp;fiscalyear-1+BudgetsQTable[[#This Row],[budg_seq_yr]])</f>
        <v>FY21</v>
      </c>
      <c r="Y2483" s="79">
        <v>78717</v>
      </c>
      <c r="Z2483" s="78" t="s">
        <v>2818</v>
      </c>
      <c r="AA2483" s="78" t="s">
        <v>474</v>
      </c>
      <c r="AB2483" s="76" t="s">
        <v>2821</v>
      </c>
      <c r="AC2483" s="78" t="s">
        <v>2988</v>
      </c>
    </row>
    <row r="2484" spans="1:29" x14ac:dyDescent="0.35">
      <c r="A2484" s="10" t="s">
        <v>2255</v>
      </c>
      <c r="B2484" s="76" t="s">
        <v>2824</v>
      </c>
      <c r="C2484" s="76">
        <f>C2483+(BudgetsQTable[[#This Row],[lead]]&lt;&gt;K2483)</f>
        <v>300</v>
      </c>
      <c r="D2484" s="76">
        <f>D2483*(BudgetsQTable[[#This Row],[lead]]=K2483)+(BudgetsQTable[[#This Row],[prop_id]]&lt;&gt;A2483)</f>
        <v>1</v>
      </c>
      <c r="E2484" s="77">
        <v>43005.665277777778</v>
      </c>
      <c r="F2484" s="78" t="s">
        <v>2817</v>
      </c>
      <c r="G2484" s="78" t="s">
        <v>2818</v>
      </c>
      <c r="H2484" s="78" t="s">
        <v>474</v>
      </c>
      <c r="I2484" s="76" t="s">
        <v>1201</v>
      </c>
      <c r="J2484" s="76" t="s">
        <v>4770</v>
      </c>
      <c r="K2484" s="78" t="s">
        <v>2255</v>
      </c>
      <c r="L2484" s="7" t="str">
        <f>IF(BudgetsQTable[[#This Row],[pi_last_name]]=" ","",HYPERLINK("https://www.ejacket.nsf.gov/ej/showProposal.do?Continue=Y&amp;ID="&amp;BudgetsQTable[[#This Row],[prop_id]],BudgetsQTable[[#This Row],[prop_id]]))</f>
        <v>1763912</v>
      </c>
      <c r="M2484" s="78" t="s">
        <v>2256</v>
      </c>
      <c r="N2484" s="7" t="str">
        <f>IF(BudgetsQTable[[#This Row],[pi_last_name]]=" ","",HYPERLINK("mailto:"&amp;BudgetsQTable[[#This Row],[pi_email]]&amp;"&amp;subject=Your NSF Proposal:  "&amp;BudgetsQTable[[#This Row],[prop_id]],BudgetsQTable[[#This Row],[pi_email]]))</f>
        <v>khirakawa1@udayton.edu</v>
      </c>
      <c r="O2484" s="78" t="s">
        <v>4768</v>
      </c>
      <c r="P2484" s="78"/>
      <c r="Q2484" s="78"/>
      <c r="R2484" s="79"/>
      <c r="S2484" s="79"/>
      <c r="T2484" s="79"/>
      <c r="U2484" s="80"/>
      <c r="V2484" s="78">
        <v>0</v>
      </c>
      <c r="W2484" s="78"/>
      <c r="X2484" s="11" t="str">
        <f ca="1">IF(ISBLANK(BudgetsQTable[[#This Row],[budg_seq_yr]]),"FY"&amp;fiscalyear,"FY"&amp;fiscalyear-1+BudgetsQTable[[#This Row],[budg_seq_yr]])</f>
        <v>FY18</v>
      </c>
      <c r="Y2484" s="79">
        <v>599928</v>
      </c>
      <c r="Z2484" s="78" t="s">
        <v>2818</v>
      </c>
      <c r="AA2484" s="78" t="s">
        <v>474</v>
      </c>
      <c r="AB2484" s="76" t="s">
        <v>2821</v>
      </c>
      <c r="AC2484" s="78" t="s">
        <v>2988</v>
      </c>
    </row>
    <row r="2485" spans="1:29" x14ac:dyDescent="0.35">
      <c r="A2485" s="10" t="s">
        <v>2255</v>
      </c>
      <c r="B2485" s="76" t="s">
        <v>2824</v>
      </c>
      <c r="C2485" s="76">
        <f>C2484+(BudgetsQTable[[#This Row],[lead]]&lt;&gt;K2484)</f>
        <v>300</v>
      </c>
      <c r="D2485" s="76">
        <f>D2484*(BudgetsQTable[[#This Row],[lead]]=K2484)+(BudgetsQTable[[#This Row],[prop_id]]&lt;&gt;A2484)</f>
        <v>1</v>
      </c>
      <c r="E2485" s="77">
        <v>43005.665277777778</v>
      </c>
      <c r="F2485" s="78" t="s">
        <v>2817</v>
      </c>
      <c r="G2485" s="78" t="s">
        <v>2818</v>
      </c>
      <c r="H2485" s="78" t="s">
        <v>474</v>
      </c>
      <c r="I2485" s="76" t="s">
        <v>1201</v>
      </c>
      <c r="J2485" s="76" t="s">
        <v>753</v>
      </c>
      <c r="K2485" s="78" t="s">
        <v>2255</v>
      </c>
      <c r="L2485" s="7" t="str">
        <f>IF(BudgetsQTable[[#This Row],[pi_last_name]]=" ","",HYPERLINK("https://www.ejacket.nsf.gov/ej/showProposal.do?Continue=Y&amp;ID="&amp;BudgetsQTable[[#This Row],[prop_id]],BudgetsQTable[[#This Row],[prop_id]]))</f>
        <v/>
      </c>
      <c r="M2485" s="78" t="s">
        <v>753</v>
      </c>
      <c r="N2485" s="7" t="str">
        <f>IF(BudgetsQTable[[#This Row],[pi_last_name]]=" ","",HYPERLINK("mailto:"&amp;BudgetsQTable[[#This Row],[pi_email]]&amp;"&amp;subject=Your NSF Proposal:  "&amp;BudgetsQTable[[#This Row],[prop_id]],BudgetsQTable[[#This Row],[pi_email]]))</f>
        <v/>
      </c>
      <c r="O2485" s="78" t="s">
        <v>753</v>
      </c>
      <c r="P2485" s="78">
        <v>1</v>
      </c>
      <c r="Q2485" s="78">
        <v>1</v>
      </c>
      <c r="R2485" s="79">
        <v>40000</v>
      </c>
      <c r="S2485" s="79">
        <v>0</v>
      </c>
      <c r="T2485" s="79">
        <v>0</v>
      </c>
      <c r="U2485" s="80">
        <v>144788</v>
      </c>
      <c r="V2485" s="78">
        <v>0</v>
      </c>
      <c r="W2485" s="78">
        <v>1</v>
      </c>
      <c r="X2485" s="11" t="str">
        <f ca="1">IF(ISBLANK(BudgetsQTable[[#This Row],[budg_seq_yr]]),"FY"&amp;fiscalyear,"FY"&amp;fiscalyear-1+BudgetsQTable[[#This Row],[budg_seq_yr]])</f>
        <v>FY18</v>
      </c>
      <c r="Y2485" s="79">
        <v>144788</v>
      </c>
      <c r="Z2485" s="78" t="s">
        <v>2818</v>
      </c>
      <c r="AA2485" s="78" t="s">
        <v>474</v>
      </c>
      <c r="AB2485" s="76" t="s">
        <v>2821</v>
      </c>
      <c r="AC2485" s="78" t="s">
        <v>2988</v>
      </c>
    </row>
    <row r="2486" spans="1:29" x14ac:dyDescent="0.35">
      <c r="A2486" s="10" t="s">
        <v>2255</v>
      </c>
      <c r="B2486" s="76" t="s">
        <v>2824</v>
      </c>
      <c r="C2486" s="76">
        <f>C2485+(BudgetsQTable[[#This Row],[lead]]&lt;&gt;K2485)</f>
        <v>300</v>
      </c>
      <c r="D2486" s="76">
        <f>D2485*(BudgetsQTable[[#This Row],[lead]]=K2485)+(BudgetsQTable[[#This Row],[prop_id]]&lt;&gt;A2485)</f>
        <v>1</v>
      </c>
      <c r="E2486" s="77">
        <v>43005.665277777778</v>
      </c>
      <c r="F2486" s="78" t="s">
        <v>2817</v>
      </c>
      <c r="G2486" s="78" t="s">
        <v>2818</v>
      </c>
      <c r="H2486" s="78" t="s">
        <v>474</v>
      </c>
      <c r="I2486" s="76" t="s">
        <v>1201</v>
      </c>
      <c r="J2486" s="76" t="s">
        <v>753</v>
      </c>
      <c r="K2486" s="78" t="s">
        <v>2255</v>
      </c>
      <c r="L2486" s="7" t="str">
        <f>IF(BudgetsQTable[[#This Row],[pi_last_name]]=" ","",HYPERLINK("https://www.ejacket.nsf.gov/ej/showProposal.do?Continue=Y&amp;ID="&amp;BudgetsQTable[[#This Row],[prop_id]],BudgetsQTable[[#This Row],[prop_id]]))</f>
        <v/>
      </c>
      <c r="M2486" s="78" t="s">
        <v>753</v>
      </c>
      <c r="N2486" s="7" t="str">
        <f>IF(BudgetsQTable[[#This Row],[pi_last_name]]=" ","",HYPERLINK("mailto:"&amp;BudgetsQTable[[#This Row],[pi_email]]&amp;"&amp;subject=Your NSF Proposal:  "&amp;BudgetsQTable[[#This Row],[prop_id]],BudgetsQTable[[#This Row],[pi_email]]))</f>
        <v/>
      </c>
      <c r="O2486" s="78" t="s">
        <v>753</v>
      </c>
      <c r="P2486" s="78">
        <v>1</v>
      </c>
      <c r="Q2486" s="78">
        <v>1</v>
      </c>
      <c r="R2486" s="79">
        <v>41200</v>
      </c>
      <c r="S2486" s="79">
        <v>0</v>
      </c>
      <c r="T2486" s="79">
        <v>0</v>
      </c>
      <c r="U2486" s="80">
        <v>146720</v>
      </c>
      <c r="V2486" s="78">
        <v>0</v>
      </c>
      <c r="W2486" s="78">
        <v>2</v>
      </c>
      <c r="X2486" s="11" t="str">
        <f ca="1">IF(ISBLANK(BudgetsQTable[[#This Row],[budg_seq_yr]]),"FY"&amp;fiscalyear,"FY"&amp;fiscalyear-1+BudgetsQTable[[#This Row],[budg_seq_yr]])</f>
        <v>FY19</v>
      </c>
      <c r="Y2486" s="79">
        <v>146720</v>
      </c>
      <c r="Z2486" s="78" t="s">
        <v>2818</v>
      </c>
      <c r="AA2486" s="78" t="s">
        <v>474</v>
      </c>
      <c r="AB2486" s="76" t="s">
        <v>2821</v>
      </c>
      <c r="AC2486" s="78" t="s">
        <v>2988</v>
      </c>
    </row>
    <row r="2487" spans="1:29" x14ac:dyDescent="0.35">
      <c r="A2487" s="10" t="s">
        <v>2255</v>
      </c>
      <c r="B2487" s="76" t="s">
        <v>2824</v>
      </c>
      <c r="C2487" s="76">
        <f>C2486+(BudgetsQTable[[#This Row],[lead]]&lt;&gt;K2486)</f>
        <v>300</v>
      </c>
      <c r="D2487" s="76">
        <f>D2486*(BudgetsQTable[[#This Row],[lead]]=K2486)+(BudgetsQTable[[#This Row],[prop_id]]&lt;&gt;A2486)</f>
        <v>1</v>
      </c>
      <c r="E2487" s="77">
        <v>43005.665277777778</v>
      </c>
      <c r="F2487" s="78" t="s">
        <v>2817</v>
      </c>
      <c r="G2487" s="78" t="s">
        <v>2818</v>
      </c>
      <c r="H2487" s="78" t="s">
        <v>474</v>
      </c>
      <c r="I2487" s="76" t="s">
        <v>1201</v>
      </c>
      <c r="J2487" s="76" t="s">
        <v>753</v>
      </c>
      <c r="K2487" s="78" t="s">
        <v>2255</v>
      </c>
      <c r="L2487" s="7" t="str">
        <f>IF(BudgetsQTable[[#This Row],[pi_last_name]]=" ","",HYPERLINK("https://www.ejacket.nsf.gov/ej/showProposal.do?Continue=Y&amp;ID="&amp;BudgetsQTable[[#This Row],[prop_id]],BudgetsQTable[[#This Row],[prop_id]]))</f>
        <v/>
      </c>
      <c r="M2487" s="78" t="s">
        <v>753</v>
      </c>
      <c r="N2487" s="7" t="str">
        <f>IF(BudgetsQTable[[#This Row],[pi_last_name]]=" ","",HYPERLINK("mailto:"&amp;BudgetsQTable[[#This Row],[pi_email]]&amp;"&amp;subject=Your NSF Proposal:  "&amp;BudgetsQTable[[#This Row],[prop_id]],BudgetsQTable[[#This Row],[pi_email]]))</f>
        <v/>
      </c>
      <c r="O2487" s="78" t="s">
        <v>753</v>
      </c>
      <c r="P2487" s="78">
        <v>1</v>
      </c>
      <c r="Q2487" s="78">
        <v>1</v>
      </c>
      <c r="R2487" s="79">
        <v>42436</v>
      </c>
      <c r="S2487" s="79">
        <v>0</v>
      </c>
      <c r="T2487" s="79">
        <v>0</v>
      </c>
      <c r="U2487" s="80">
        <v>151858</v>
      </c>
      <c r="V2487" s="78">
        <v>0</v>
      </c>
      <c r="W2487" s="78">
        <v>3</v>
      </c>
      <c r="X2487" s="11" t="str">
        <f ca="1">IF(ISBLANK(BudgetsQTable[[#This Row],[budg_seq_yr]]),"FY"&amp;fiscalyear,"FY"&amp;fiscalyear-1+BudgetsQTable[[#This Row],[budg_seq_yr]])</f>
        <v>FY20</v>
      </c>
      <c r="Y2487" s="79">
        <v>151858</v>
      </c>
      <c r="Z2487" s="78" t="s">
        <v>2818</v>
      </c>
      <c r="AA2487" s="78" t="s">
        <v>474</v>
      </c>
      <c r="AB2487" s="76" t="s">
        <v>2821</v>
      </c>
      <c r="AC2487" s="78" t="s">
        <v>2988</v>
      </c>
    </row>
    <row r="2488" spans="1:29" x14ac:dyDescent="0.35">
      <c r="A2488" s="10" t="s">
        <v>2255</v>
      </c>
      <c r="B2488" s="76" t="s">
        <v>2824</v>
      </c>
      <c r="C2488" s="76">
        <f>C2487+(BudgetsQTable[[#This Row],[lead]]&lt;&gt;K2487)</f>
        <v>300</v>
      </c>
      <c r="D2488" s="76">
        <f>D2487*(BudgetsQTable[[#This Row],[lead]]=K2487)+(BudgetsQTable[[#This Row],[prop_id]]&lt;&gt;A2487)</f>
        <v>1</v>
      </c>
      <c r="E2488" s="77">
        <v>43005.665277777778</v>
      </c>
      <c r="F2488" s="78" t="s">
        <v>2817</v>
      </c>
      <c r="G2488" s="78" t="s">
        <v>2818</v>
      </c>
      <c r="H2488" s="78" t="s">
        <v>474</v>
      </c>
      <c r="I2488" s="76" t="s">
        <v>1201</v>
      </c>
      <c r="J2488" s="76" t="s">
        <v>753</v>
      </c>
      <c r="K2488" s="78" t="s">
        <v>2255</v>
      </c>
      <c r="L2488" s="7" t="str">
        <f>IF(BudgetsQTable[[#This Row],[pi_last_name]]=" ","",HYPERLINK("https://www.ejacket.nsf.gov/ej/showProposal.do?Continue=Y&amp;ID="&amp;BudgetsQTable[[#This Row],[prop_id]],BudgetsQTable[[#This Row],[prop_id]]))</f>
        <v/>
      </c>
      <c r="M2488" s="78" t="s">
        <v>753</v>
      </c>
      <c r="N2488" s="7" t="str">
        <f>IF(BudgetsQTable[[#This Row],[pi_last_name]]=" ","",HYPERLINK("mailto:"&amp;BudgetsQTable[[#This Row],[pi_email]]&amp;"&amp;subject=Your NSF Proposal:  "&amp;BudgetsQTable[[#This Row],[prop_id]],BudgetsQTable[[#This Row],[pi_email]]))</f>
        <v/>
      </c>
      <c r="O2488" s="78" t="s">
        <v>753</v>
      </c>
      <c r="P2488" s="78">
        <v>1</v>
      </c>
      <c r="Q2488" s="78">
        <v>1</v>
      </c>
      <c r="R2488" s="79">
        <v>43709</v>
      </c>
      <c r="S2488" s="79">
        <v>0</v>
      </c>
      <c r="T2488" s="79">
        <v>0</v>
      </c>
      <c r="U2488" s="80">
        <v>156562</v>
      </c>
      <c r="V2488" s="78">
        <v>0</v>
      </c>
      <c r="W2488" s="78">
        <v>4</v>
      </c>
      <c r="X2488" s="11" t="str">
        <f ca="1">IF(ISBLANK(BudgetsQTable[[#This Row],[budg_seq_yr]]),"FY"&amp;fiscalyear,"FY"&amp;fiscalyear-1+BudgetsQTable[[#This Row],[budg_seq_yr]])</f>
        <v>FY21</v>
      </c>
      <c r="Y2488" s="79">
        <v>156562</v>
      </c>
      <c r="Z2488" s="78" t="s">
        <v>2818</v>
      </c>
      <c r="AA2488" s="78" t="s">
        <v>474</v>
      </c>
      <c r="AB2488" s="76" t="s">
        <v>2821</v>
      </c>
      <c r="AC2488" s="78" t="s">
        <v>2988</v>
      </c>
    </row>
    <row r="2489" spans="1:29" x14ac:dyDescent="0.35">
      <c r="A2489" s="10" t="s">
        <v>4771</v>
      </c>
      <c r="B2489" s="76" t="s">
        <v>2834</v>
      </c>
      <c r="C2489" s="76">
        <f>C2488+(BudgetsQTable[[#This Row],[lead]]&lt;&gt;K2488)</f>
        <v>300</v>
      </c>
      <c r="D2489" s="76">
        <f>D2488*(BudgetsQTable[[#This Row],[lead]]=K2488)+(BudgetsQTable[[#This Row],[prop_id]]&lt;&gt;A2488)</f>
        <v>2</v>
      </c>
      <c r="E2489" s="77">
        <v>43004.82708333333</v>
      </c>
      <c r="F2489" s="78" t="s">
        <v>2817</v>
      </c>
      <c r="G2489" s="78" t="s">
        <v>2818</v>
      </c>
      <c r="H2489" s="78" t="s">
        <v>474</v>
      </c>
      <c r="I2489" s="76" t="s">
        <v>1201</v>
      </c>
      <c r="J2489" s="76" t="s">
        <v>4774</v>
      </c>
      <c r="K2489" s="78" t="s">
        <v>2255</v>
      </c>
      <c r="L2489" s="7" t="str">
        <f>IF(BudgetsQTable[[#This Row],[pi_last_name]]=" ","",HYPERLINK("https://www.ejacket.nsf.gov/ej/showProposal.do?Continue=Y&amp;ID="&amp;BudgetsQTable[[#This Row],[prop_id]],BudgetsQTable[[#This Row],[prop_id]]))</f>
        <v>1763435</v>
      </c>
      <c r="M2489" s="78" t="s">
        <v>1453</v>
      </c>
      <c r="N2489" s="7" t="str">
        <f>IF(BudgetsQTable[[#This Row],[pi_last_name]]=" ","",HYPERLINK("mailto:"&amp;BudgetsQTable[[#This Row],[pi_email]]&amp;"&amp;subject=Your NSF Proposal:  "&amp;BudgetsQTable[[#This Row],[prop_id]],BudgetsQTable[[#This Row],[pi_email]]))</f>
        <v>nguyent@ece.ucsd.edu</v>
      </c>
      <c r="O2489" s="78" t="s">
        <v>668</v>
      </c>
      <c r="P2489" s="78"/>
      <c r="Q2489" s="78"/>
      <c r="R2489" s="79"/>
      <c r="S2489" s="79"/>
      <c r="T2489" s="79"/>
      <c r="U2489" s="80"/>
      <c r="V2489" s="78">
        <v>0</v>
      </c>
      <c r="W2489" s="78"/>
      <c r="X2489" s="11" t="str">
        <f ca="1">IF(ISBLANK(BudgetsQTable[[#This Row],[budg_seq_yr]]),"FY"&amp;fiscalyear,"FY"&amp;fiscalyear-1+BudgetsQTable[[#This Row],[budg_seq_yr]])</f>
        <v>FY18</v>
      </c>
      <c r="Y2489" s="79">
        <v>600000</v>
      </c>
      <c r="Z2489" s="78" t="s">
        <v>2818</v>
      </c>
      <c r="AA2489" s="78" t="s">
        <v>474</v>
      </c>
      <c r="AB2489" s="76" t="s">
        <v>2821</v>
      </c>
      <c r="AC2489" s="78" t="s">
        <v>2988</v>
      </c>
    </row>
    <row r="2490" spans="1:29" x14ac:dyDescent="0.35">
      <c r="A2490" s="10" t="s">
        <v>4771</v>
      </c>
      <c r="B2490" s="76" t="s">
        <v>2834</v>
      </c>
      <c r="C2490" s="76">
        <f>C2489+(BudgetsQTable[[#This Row],[lead]]&lt;&gt;K2489)</f>
        <v>300</v>
      </c>
      <c r="D2490" s="76">
        <f>D2489*(BudgetsQTable[[#This Row],[lead]]=K2489)+(BudgetsQTable[[#This Row],[prop_id]]&lt;&gt;A2489)</f>
        <v>2</v>
      </c>
      <c r="E2490" s="77">
        <v>43004.82708333333</v>
      </c>
      <c r="F2490" s="78" t="s">
        <v>2817</v>
      </c>
      <c r="G2490" s="78" t="s">
        <v>2818</v>
      </c>
      <c r="H2490" s="78" t="s">
        <v>474</v>
      </c>
      <c r="I2490" s="76" t="s">
        <v>1201</v>
      </c>
      <c r="J2490" s="76" t="s">
        <v>753</v>
      </c>
      <c r="K2490" s="78" t="s">
        <v>2255</v>
      </c>
      <c r="L2490" s="7" t="str">
        <f>IF(BudgetsQTable[[#This Row],[pi_last_name]]=" ","",HYPERLINK("https://www.ejacket.nsf.gov/ej/showProposal.do?Continue=Y&amp;ID="&amp;BudgetsQTable[[#This Row],[prop_id]],BudgetsQTable[[#This Row],[prop_id]]))</f>
        <v/>
      </c>
      <c r="M2490" s="78" t="s">
        <v>753</v>
      </c>
      <c r="N2490" s="7" t="str">
        <f>IF(BudgetsQTable[[#This Row],[pi_last_name]]=" ","",HYPERLINK("mailto:"&amp;BudgetsQTable[[#This Row],[pi_email]]&amp;"&amp;subject=Your NSF Proposal:  "&amp;BudgetsQTable[[#This Row],[prop_id]],BudgetsQTable[[#This Row],[pi_email]]))</f>
        <v/>
      </c>
      <c r="O2490" s="78" t="s">
        <v>753</v>
      </c>
      <c r="P2490" s="78">
        <v>2</v>
      </c>
      <c r="Q2490" s="78">
        <v>0</v>
      </c>
      <c r="R2490" s="79">
        <v>0</v>
      </c>
      <c r="S2490" s="79">
        <v>0</v>
      </c>
      <c r="T2490" s="79">
        <v>0</v>
      </c>
      <c r="U2490" s="80">
        <v>150000</v>
      </c>
      <c r="V2490" s="78">
        <v>0</v>
      </c>
      <c r="W2490" s="78">
        <v>1</v>
      </c>
      <c r="X2490" s="11" t="str">
        <f ca="1">IF(ISBLANK(BudgetsQTable[[#This Row],[budg_seq_yr]]),"FY"&amp;fiscalyear,"FY"&amp;fiscalyear-1+BudgetsQTable[[#This Row],[budg_seq_yr]])</f>
        <v>FY18</v>
      </c>
      <c r="Y2490" s="79">
        <v>150000</v>
      </c>
      <c r="Z2490" s="78" t="s">
        <v>2818</v>
      </c>
      <c r="AA2490" s="78" t="s">
        <v>474</v>
      </c>
      <c r="AB2490" s="76" t="s">
        <v>2821</v>
      </c>
      <c r="AC2490" s="78" t="s">
        <v>2988</v>
      </c>
    </row>
    <row r="2491" spans="1:29" x14ac:dyDescent="0.35">
      <c r="A2491" s="10" t="s">
        <v>4771</v>
      </c>
      <c r="B2491" s="76" t="s">
        <v>2834</v>
      </c>
      <c r="C2491" s="76">
        <f>C2490+(BudgetsQTable[[#This Row],[lead]]&lt;&gt;K2490)</f>
        <v>300</v>
      </c>
      <c r="D2491" s="76">
        <f>D2490*(BudgetsQTable[[#This Row],[lead]]=K2490)+(BudgetsQTable[[#This Row],[prop_id]]&lt;&gt;A2490)</f>
        <v>2</v>
      </c>
      <c r="E2491" s="77">
        <v>43004.82708333333</v>
      </c>
      <c r="F2491" s="78" t="s">
        <v>2817</v>
      </c>
      <c r="G2491" s="78" t="s">
        <v>2818</v>
      </c>
      <c r="H2491" s="78" t="s">
        <v>474</v>
      </c>
      <c r="I2491" s="76" t="s">
        <v>1201</v>
      </c>
      <c r="J2491" s="76" t="s">
        <v>753</v>
      </c>
      <c r="K2491" s="78" t="s">
        <v>2255</v>
      </c>
      <c r="L2491" s="7" t="str">
        <f>IF(BudgetsQTable[[#This Row],[pi_last_name]]=" ","",HYPERLINK("https://www.ejacket.nsf.gov/ej/showProposal.do?Continue=Y&amp;ID="&amp;BudgetsQTable[[#This Row],[prop_id]],BudgetsQTable[[#This Row],[prop_id]]))</f>
        <v/>
      </c>
      <c r="M2491" s="78" t="s">
        <v>753</v>
      </c>
      <c r="N2491" s="7" t="str">
        <f>IF(BudgetsQTable[[#This Row],[pi_last_name]]=" ","",HYPERLINK("mailto:"&amp;BudgetsQTable[[#This Row],[pi_email]]&amp;"&amp;subject=Your NSF Proposal:  "&amp;BudgetsQTable[[#This Row],[prop_id]],BudgetsQTable[[#This Row],[pi_email]]))</f>
        <v/>
      </c>
      <c r="O2491" s="78" t="s">
        <v>753</v>
      </c>
      <c r="P2491" s="78">
        <v>2</v>
      </c>
      <c r="Q2491" s="78">
        <v>0.3</v>
      </c>
      <c r="R2491" s="79">
        <v>0</v>
      </c>
      <c r="S2491" s="79">
        <v>0</v>
      </c>
      <c r="T2491" s="79">
        <v>0</v>
      </c>
      <c r="U2491" s="80">
        <v>150000</v>
      </c>
      <c r="V2491" s="78">
        <v>0</v>
      </c>
      <c r="W2491" s="78">
        <v>2</v>
      </c>
      <c r="X2491" s="11" t="str">
        <f ca="1">IF(ISBLANK(BudgetsQTable[[#This Row],[budg_seq_yr]]),"FY"&amp;fiscalyear,"FY"&amp;fiscalyear-1+BudgetsQTable[[#This Row],[budg_seq_yr]])</f>
        <v>FY19</v>
      </c>
      <c r="Y2491" s="79">
        <v>150000</v>
      </c>
      <c r="Z2491" s="78" t="s">
        <v>2818</v>
      </c>
      <c r="AA2491" s="78" t="s">
        <v>474</v>
      </c>
      <c r="AB2491" s="76" t="s">
        <v>2821</v>
      </c>
      <c r="AC2491" s="78" t="s">
        <v>2988</v>
      </c>
    </row>
    <row r="2492" spans="1:29" x14ac:dyDescent="0.35">
      <c r="A2492" s="10" t="s">
        <v>4771</v>
      </c>
      <c r="B2492" s="76" t="s">
        <v>2834</v>
      </c>
      <c r="C2492" s="76">
        <f>C2491+(BudgetsQTable[[#This Row],[lead]]&lt;&gt;K2491)</f>
        <v>300</v>
      </c>
      <c r="D2492" s="76">
        <f>D2491*(BudgetsQTable[[#This Row],[lead]]=K2491)+(BudgetsQTable[[#This Row],[prop_id]]&lt;&gt;A2491)</f>
        <v>2</v>
      </c>
      <c r="E2492" s="77">
        <v>43004.82708333333</v>
      </c>
      <c r="F2492" s="78" t="s">
        <v>2817</v>
      </c>
      <c r="G2492" s="78" t="s">
        <v>2818</v>
      </c>
      <c r="H2492" s="78" t="s">
        <v>474</v>
      </c>
      <c r="I2492" s="76" t="s">
        <v>1201</v>
      </c>
      <c r="J2492" s="76" t="s">
        <v>753</v>
      </c>
      <c r="K2492" s="78" t="s">
        <v>2255</v>
      </c>
      <c r="L2492" s="7" t="str">
        <f>IF(BudgetsQTable[[#This Row],[pi_last_name]]=" ","",HYPERLINK("https://www.ejacket.nsf.gov/ej/showProposal.do?Continue=Y&amp;ID="&amp;BudgetsQTable[[#This Row],[prop_id]],BudgetsQTable[[#This Row],[prop_id]]))</f>
        <v/>
      </c>
      <c r="M2492" s="78" t="s">
        <v>753</v>
      </c>
      <c r="N2492" s="7" t="str">
        <f>IF(BudgetsQTable[[#This Row],[pi_last_name]]=" ","",HYPERLINK("mailto:"&amp;BudgetsQTable[[#This Row],[pi_email]]&amp;"&amp;subject=Your NSF Proposal:  "&amp;BudgetsQTable[[#This Row],[prop_id]],BudgetsQTable[[#This Row],[pi_email]]))</f>
        <v/>
      </c>
      <c r="O2492" s="78" t="s">
        <v>753</v>
      </c>
      <c r="P2492" s="78">
        <v>2</v>
      </c>
      <c r="Q2492" s="78">
        <v>0.3</v>
      </c>
      <c r="R2492" s="79">
        <v>0</v>
      </c>
      <c r="S2492" s="79">
        <v>0</v>
      </c>
      <c r="T2492" s="79">
        <v>0</v>
      </c>
      <c r="U2492" s="80">
        <v>150000</v>
      </c>
      <c r="V2492" s="78">
        <v>0</v>
      </c>
      <c r="W2492" s="78">
        <v>3</v>
      </c>
      <c r="X2492" s="11" t="str">
        <f ca="1">IF(ISBLANK(BudgetsQTable[[#This Row],[budg_seq_yr]]),"FY"&amp;fiscalyear,"FY"&amp;fiscalyear-1+BudgetsQTable[[#This Row],[budg_seq_yr]])</f>
        <v>FY20</v>
      </c>
      <c r="Y2492" s="79">
        <v>150000</v>
      </c>
      <c r="Z2492" s="78" t="s">
        <v>2818</v>
      </c>
      <c r="AA2492" s="78" t="s">
        <v>474</v>
      </c>
      <c r="AB2492" s="76" t="s">
        <v>2821</v>
      </c>
      <c r="AC2492" s="78" t="s">
        <v>2988</v>
      </c>
    </row>
    <row r="2493" spans="1:29" x14ac:dyDescent="0.35">
      <c r="A2493" s="10" t="s">
        <v>4771</v>
      </c>
      <c r="B2493" s="76" t="s">
        <v>2834</v>
      </c>
      <c r="C2493" s="76">
        <f>C2492+(BudgetsQTable[[#This Row],[lead]]&lt;&gt;K2492)</f>
        <v>300</v>
      </c>
      <c r="D2493" s="76">
        <f>D2492*(BudgetsQTable[[#This Row],[lead]]=K2492)+(BudgetsQTable[[#This Row],[prop_id]]&lt;&gt;A2492)</f>
        <v>2</v>
      </c>
      <c r="E2493" s="77">
        <v>43004.82708333333</v>
      </c>
      <c r="F2493" s="78" t="s">
        <v>2817</v>
      </c>
      <c r="G2493" s="78" t="s">
        <v>2818</v>
      </c>
      <c r="H2493" s="78" t="s">
        <v>474</v>
      </c>
      <c r="I2493" s="76" t="s">
        <v>1201</v>
      </c>
      <c r="J2493" s="76" t="s">
        <v>753</v>
      </c>
      <c r="K2493" s="78" t="s">
        <v>2255</v>
      </c>
      <c r="L2493" s="7" t="str">
        <f>IF(BudgetsQTable[[#This Row],[pi_last_name]]=" ","",HYPERLINK("https://www.ejacket.nsf.gov/ej/showProposal.do?Continue=Y&amp;ID="&amp;BudgetsQTable[[#This Row],[prop_id]],BudgetsQTable[[#This Row],[prop_id]]))</f>
        <v/>
      </c>
      <c r="M2493" s="78" t="s">
        <v>753</v>
      </c>
      <c r="N2493" s="7" t="str">
        <f>IF(BudgetsQTable[[#This Row],[pi_last_name]]=" ","",HYPERLINK("mailto:"&amp;BudgetsQTable[[#This Row],[pi_email]]&amp;"&amp;subject=Your NSF Proposal:  "&amp;BudgetsQTable[[#This Row],[prop_id]],BudgetsQTable[[#This Row],[pi_email]]))</f>
        <v/>
      </c>
      <c r="O2493" s="78" t="s">
        <v>753</v>
      </c>
      <c r="P2493" s="78">
        <v>2</v>
      </c>
      <c r="Q2493" s="78">
        <v>0.3</v>
      </c>
      <c r="R2493" s="79">
        <v>0</v>
      </c>
      <c r="S2493" s="79">
        <v>0</v>
      </c>
      <c r="T2493" s="79">
        <v>0</v>
      </c>
      <c r="U2493" s="80">
        <v>150000</v>
      </c>
      <c r="V2493" s="78">
        <v>0</v>
      </c>
      <c r="W2493" s="78">
        <v>4</v>
      </c>
      <c r="X2493" s="11" t="str">
        <f ca="1">IF(ISBLANK(BudgetsQTable[[#This Row],[budg_seq_yr]]),"FY"&amp;fiscalyear,"FY"&amp;fiscalyear-1+BudgetsQTable[[#This Row],[budg_seq_yr]])</f>
        <v>FY21</v>
      </c>
      <c r="Y2493" s="79">
        <v>150000</v>
      </c>
      <c r="Z2493" s="78" t="s">
        <v>2818</v>
      </c>
      <c r="AA2493" s="78" t="s">
        <v>474</v>
      </c>
      <c r="AB2493" s="76" t="s">
        <v>2821</v>
      </c>
      <c r="AC2493" s="78" t="s">
        <v>2988</v>
      </c>
    </row>
    <row r="2494" spans="1:29" x14ac:dyDescent="0.35">
      <c r="A2494" s="10" t="s">
        <v>2258</v>
      </c>
      <c r="B2494" s="76" t="s">
        <v>2824</v>
      </c>
      <c r="C2494" s="76">
        <f>C2493+(BudgetsQTable[[#This Row],[lead]]&lt;&gt;K2493)</f>
        <v>301</v>
      </c>
      <c r="D2494" s="76">
        <f>D2493*(BudgetsQTable[[#This Row],[lead]]=K2493)+(BudgetsQTable[[#This Row],[prop_id]]&lt;&gt;A2493)</f>
        <v>1</v>
      </c>
      <c r="E2494" s="77">
        <v>43005.665277777778</v>
      </c>
      <c r="F2494" s="78" t="s">
        <v>2839</v>
      </c>
      <c r="G2494" s="78" t="s">
        <v>2840</v>
      </c>
      <c r="H2494" s="78" t="s">
        <v>464</v>
      </c>
      <c r="I2494" s="76" t="s">
        <v>1119</v>
      </c>
      <c r="J2494" s="76" t="s">
        <v>3295</v>
      </c>
      <c r="K2494" s="78" t="s">
        <v>2258</v>
      </c>
      <c r="L2494" s="7" t="str">
        <f>IF(BudgetsQTable[[#This Row],[pi_last_name]]=" ","",HYPERLINK("https://www.ejacket.nsf.gov/ej/showProposal.do?Continue=Y&amp;ID="&amp;BudgetsQTable[[#This Row],[prop_id]],BudgetsQTable[[#This Row],[prop_id]]))</f>
        <v>1763913</v>
      </c>
      <c r="M2494" s="78" t="s">
        <v>2259</v>
      </c>
      <c r="N2494" s="7" t="str">
        <f>IF(BudgetsQTable[[#This Row],[pi_last_name]]=" ","",HYPERLINK("mailto:"&amp;BudgetsQTable[[#This Row],[pi_email]]&amp;"&amp;subject=Your NSF Proposal:  "&amp;BudgetsQTable[[#This Row],[prop_id]],BudgetsQTable[[#This Row],[pi_email]]))</f>
        <v>rberry@ece.northwestern.edu</v>
      </c>
      <c r="O2494" s="78" t="s">
        <v>600</v>
      </c>
      <c r="P2494" s="78"/>
      <c r="Q2494" s="78"/>
      <c r="R2494" s="79"/>
      <c r="S2494" s="79"/>
      <c r="T2494" s="79"/>
      <c r="U2494" s="80"/>
      <c r="V2494" s="78">
        <v>0</v>
      </c>
      <c r="W2494" s="78"/>
      <c r="X2494" s="11" t="str">
        <f ca="1">IF(ISBLANK(BudgetsQTable[[#This Row],[budg_seq_yr]]),"FY"&amp;fiscalyear,"FY"&amp;fiscalyear-1+BudgetsQTable[[#This Row],[budg_seq_yr]])</f>
        <v>FY18</v>
      </c>
      <c r="Y2494" s="79">
        <v>479996</v>
      </c>
      <c r="Z2494" s="78" t="s">
        <v>2840</v>
      </c>
      <c r="AA2494" s="78" t="s">
        <v>464</v>
      </c>
      <c r="AB2494" s="76" t="s">
        <v>2821</v>
      </c>
      <c r="AC2494" s="78" t="s">
        <v>485</v>
      </c>
    </row>
    <row r="2495" spans="1:29" x14ac:dyDescent="0.35">
      <c r="A2495" s="10" t="s">
        <v>2258</v>
      </c>
      <c r="B2495" s="76" t="s">
        <v>2824</v>
      </c>
      <c r="C2495" s="76">
        <f>C2494+(BudgetsQTable[[#This Row],[lead]]&lt;&gt;K2494)</f>
        <v>301</v>
      </c>
      <c r="D2495" s="76">
        <f>D2494*(BudgetsQTable[[#This Row],[lead]]=K2494)+(BudgetsQTable[[#This Row],[prop_id]]&lt;&gt;A2494)</f>
        <v>1</v>
      </c>
      <c r="E2495" s="77">
        <v>43005.665277777778</v>
      </c>
      <c r="F2495" s="78" t="s">
        <v>2839</v>
      </c>
      <c r="G2495" s="78" t="s">
        <v>2840</v>
      </c>
      <c r="H2495" s="78" t="s">
        <v>464</v>
      </c>
      <c r="I2495" s="76" t="s">
        <v>1119</v>
      </c>
      <c r="J2495" s="76" t="s">
        <v>753</v>
      </c>
      <c r="K2495" s="78" t="s">
        <v>2258</v>
      </c>
      <c r="L2495" s="7" t="str">
        <f>IF(BudgetsQTable[[#This Row],[pi_last_name]]=" ","",HYPERLINK("https://www.ejacket.nsf.gov/ej/showProposal.do?Continue=Y&amp;ID="&amp;BudgetsQTable[[#This Row],[prop_id]],BudgetsQTable[[#This Row],[prop_id]]))</f>
        <v/>
      </c>
      <c r="M2495" s="78" t="s">
        <v>753</v>
      </c>
      <c r="N2495" s="7" t="str">
        <f>IF(BudgetsQTable[[#This Row],[pi_last_name]]=" ","",HYPERLINK("mailto:"&amp;BudgetsQTable[[#This Row],[pi_email]]&amp;"&amp;subject=Your NSF Proposal:  "&amp;BudgetsQTable[[#This Row],[prop_id]],BudgetsQTable[[#This Row],[pi_email]]))</f>
        <v/>
      </c>
      <c r="O2495" s="78" t="s">
        <v>753</v>
      </c>
      <c r="P2495" s="78">
        <v>2</v>
      </c>
      <c r="Q2495" s="78">
        <v>1</v>
      </c>
      <c r="R2495" s="79">
        <v>0</v>
      </c>
      <c r="S2495" s="79">
        <v>6000</v>
      </c>
      <c r="T2495" s="79">
        <v>0</v>
      </c>
      <c r="U2495" s="80">
        <v>155290</v>
      </c>
      <c r="V2495" s="78">
        <v>0</v>
      </c>
      <c r="W2495" s="78">
        <v>1</v>
      </c>
      <c r="X2495" s="11" t="str">
        <f ca="1">IF(ISBLANK(BudgetsQTable[[#This Row],[budg_seq_yr]]),"FY"&amp;fiscalyear,"FY"&amp;fiscalyear-1+BudgetsQTable[[#This Row],[budg_seq_yr]])</f>
        <v>FY18</v>
      </c>
      <c r="Y2495" s="79">
        <v>155290</v>
      </c>
      <c r="Z2495" s="78" t="s">
        <v>2840</v>
      </c>
      <c r="AA2495" s="78" t="s">
        <v>464</v>
      </c>
      <c r="AB2495" s="76" t="s">
        <v>2821</v>
      </c>
      <c r="AC2495" s="78" t="s">
        <v>485</v>
      </c>
    </row>
    <row r="2496" spans="1:29" x14ac:dyDescent="0.35">
      <c r="A2496" s="10" t="s">
        <v>2258</v>
      </c>
      <c r="B2496" s="76" t="s">
        <v>2824</v>
      </c>
      <c r="C2496" s="76">
        <f>C2495+(BudgetsQTable[[#This Row],[lead]]&lt;&gt;K2495)</f>
        <v>301</v>
      </c>
      <c r="D2496" s="76">
        <f>D2495*(BudgetsQTable[[#This Row],[lead]]=K2495)+(BudgetsQTable[[#This Row],[prop_id]]&lt;&gt;A2495)</f>
        <v>1</v>
      </c>
      <c r="E2496" s="77">
        <v>43005.665277777778</v>
      </c>
      <c r="F2496" s="78" t="s">
        <v>2839</v>
      </c>
      <c r="G2496" s="78" t="s">
        <v>2840</v>
      </c>
      <c r="H2496" s="78" t="s">
        <v>464</v>
      </c>
      <c r="I2496" s="76" t="s">
        <v>1119</v>
      </c>
      <c r="J2496" s="76" t="s">
        <v>753</v>
      </c>
      <c r="K2496" s="78" t="s">
        <v>2258</v>
      </c>
      <c r="L2496" s="7" t="str">
        <f>IF(BudgetsQTable[[#This Row],[pi_last_name]]=" ","",HYPERLINK("https://www.ejacket.nsf.gov/ej/showProposal.do?Continue=Y&amp;ID="&amp;BudgetsQTable[[#This Row],[prop_id]],BudgetsQTable[[#This Row],[prop_id]]))</f>
        <v/>
      </c>
      <c r="M2496" s="78" t="s">
        <v>753</v>
      </c>
      <c r="N2496" s="7" t="str">
        <f>IF(BudgetsQTable[[#This Row],[pi_last_name]]=" ","",HYPERLINK("mailto:"&amp;BudgetsQTable[[#This Row],[pi_email]]&amp;"&amp;subject=Your NSF Proposal:  "&amp;BudgetsQTable[[#This Row],[prop_id]],BudgetsQTable[[#This Row],[pi_email]]))</f>
        <v/>
      </c>
      <c r="O2496" s="78" t="s">
        <v>753</v>
      </c>
      <c r="P2496" s="78">
        <v>2</v>
      </c>
      <c r="Q2496" s="78">
        <v>1</v>
      </c>
      <c r="R2496" s="79">
        <v>0</v>
      </c>
      <c r="S2496" s="79">
        <v>6000</v>
      </c>
      <c r="T2496" s="79">
        <v>0</v>
      </c>
      <c r="U2496" s="80">
        <v>159945</v>
      </c>
      <c r="V2496" s="78">
        <v>0</v>
      </c>
      <c r="W2496" s="78">
        <v>2</v>
      </c>
      <c r="X2496" s="11" t="str">
        <f ca="1">IF(ISBLANK(BudgetsQTable[[#This Row],[budg_seq_yr]]),"FY"&amp;fiscalyear,"FY"&amp;fiscalyear-1+BudgetsQTable[[#This Row],[budg_seq_yr]])</f>
        <v>FY19</v>
      </c>
      <c r="Y2496" s="79">
        <v>159945</v>
      </c>
      <c r="Z2496" s="78" t="s">
        <v>2840</v>
      </c>
      <c r="AA2496" s="78" t="s">
        <v>464</v>
      </c>
      <c r="AB2496" s="76" t="s">
        <v>2821</v>
      </c>
      <c r="AC2496" s="78" t="s">
        <v>485</v>
      </c>
    </row>
    <row r="2497" spans="1:29" x14ac:dyDescent="0.35">
      <c r="A2497" s="10" t="s">
        <v>2258</v>
      </c>
      <c r="B2497" s="76" t="s">
        <v>2824</v>
      </c>
      <c r="C2497" s="76">
        <f>C2496+(BudgetsQTable[[#This Row],[lead]]&lt;&gt;K2496)</f>
        <v>301</v>
      </c>
      <c r="D2497" s="76">
        <f>D2496*(BudgetsQTable[[#This Row],[lead]]=K2496)+(BudgetsQTable[[#This Row],[prop_id]]&lt;&gt;A2496)</f>
        <v>1</v>
      </c>
      <c r="E2497" s="77">
        <v>43005.665277777778</v>
      </c>
      <c r="F2497" s="78" t="s">
        <v>2839</v>
      </c>
      <c r="G2497" s="78" t="s">
        <v>2840</v>
      </c>
      <c r="H2497" s="78" t="s">
        <v>464</v>
      </c>
      <c r="I2497" s="76" t="s">
        <v>1119</v>
      </c>
      <c r="J2497" s="76" t="s">
        <v>753</v>
      </c>
      <c r="K2497" s="78" t="s">
        <v>2258</v>
      </c>
      <c r="L2497" s="7" t="str">
        <f>IF(BudgetsQTable[[#This Row],[pi_last_name]]=" ","",HYPERLINK("https://www.ejacket.nsf.gov/ej/showProposal.do?Continue=Y&amp;ID="&amp;BudgetsQTable[[#This Row],[prop_id]],BudgetsQTable[[#This Row],[prop_id]]))</f>
        <v/>
      </c>
      <c r="M2497" s="78" t="s">
        <v>753</v>
      </c>
      <c r="N2497" s="7" t="str">
        <f>IF(BudgetsQTable[[#This Row],[pi_last_name]]=" ","",HYPERLINK("mailto:"&amp;BudgetsQTable[[#This Row],[pi_email]]&amp;"&amp;subject=Your NSF Proposal:  "&amp;BudgetsQTable[[#This Row],[prop_id]],BudgetsQTable[[#This Row],[pi_email]]))</f>
        <v/>
      </c>
      <c r="O2497" s="78" t="s">
        <v>753</v>
      </c>
      <c r="P2497" s="78">
        <v>2</v>
      </c>
      <c r="Q2497" s="78">
        <v>1</v>
      </c>
      <c r="R2497" s="79">
        <v>0</v>
      </c>
      <c r="S2497" s="79">
        <v>6000</v>
      </c>
      <c r="T2497" s="79">
        <v>0</v>
      </c>
      <c r="U2497" s="80">
        <v>164761</v>
      </c>
      <c r="V2497" s="78">
        <v>0</v>
      </c>
      <c r="W2497" s="78">
        <v>3</v>
      </c>
      <c r="X2497" s="11" t="str">
        <f ca="1">IF(ISBLANK(BudgetsQTable[[#This Row],[budg_seq_yr]]),"FY"&amp;fiscalyear,"FY"&amp;fiscalyear-1+BudgetsQTable[[#This Row],[budg_seq_yr]])</f>
        <v>FY20</v>
      </c>
      <c r="Y2497" s="79">
        <v>164761</v>
      </c>
      <c r="Z2497" s="78" t="s">
        <v>2840</v>
      </c>
      <c r="AA2497" s="78" t="s">
        <v>464</v>
      </c>
      <c r="AB2497" s="76" t="s">
        <v>2821</v>
      </c>
      <c r="AC2497" s="78" t="s">
        <v>485</v>
      </c>
    </row>
    <row r="2498" spans="1:29" x14ac:dyDescent="0.35">
      <c r="A2498" s="10" t="s">
        <v>4776</v>
      </c>
      <c r="B2498" s="76" t="s">
        <v>2834</v>
      </c>
      <c r="C2498" s="76">
        <f>C2497+(BudgetsQTable[[#This Row],[lead]]&lt;&gt;K2497)</f>
        <v>301</v>
      </c>
      <c r="D2498" s="76">
        <f>D2497*(BudgetsQTable[[#This Row],[lead]]=K2497)+(BudgetsQTable[[#This Row],[prop_id]]&lt;&gt;A2497)</f>
        <v>2</v>
      </c>
      <c r="E2498" s="77">
        <v>43004.518750000003</v>
      </c>
      <c r="F2498" s="78" t="s">
        <v>2839</v>
      </c>
      <c r="G2498" s="78" t="s">
        <v>2840</v>
      </c>
      <c r="H2498" s="78" t="s">
        <v>464</v>
      </c>
      <c r="I2498" s="76" t="s">
        <v>1119</v>
      </c>
      <c r="J2498" s="76" t="s">
        <v>4779</v>
      </c>
      <c r="K2498" s="78" t="s">
        <v>2258</v>
      </c>
      <c r="L2498" s="7" t="str">
        <f>IF(BudgetsQTable[[#This Row],[pi_last_name]]=" ","",HYPERLINK("https://www.ejacket.nsf.gov/ej/showProposal.do?Continue=Y&amp;ID="&amp;BudgetsQTable[[#This Row],[prop_id]],BudgetsQTable[[#This Row],[prop_id]]))</f>
        <v>1763318</v>
      </c>
      <c r="M2498" s="78" t="s">
        <v>4777</v>
      </c>
      <c r="N2498" s="7" t="str">
        <f>IF(BudgetsQTable[[#This Row],[pi_last_name]]=" ","",HYPERLINK("mailto:"&amp;BudgetsQTable[[#This Row],[pi_email]]&amp;"&amp;subject=Your NSF Proposal:  "&amp;BudgetsQTable[[#This Row],[prop_id]],BudgetsQTable[[#This Row],[pi_email]]))</f>
        <v>rvohra@seas.upenn.edu</v>
      </c>
      <c r="O2498" s="78" t="s">
        <v>689</v>
      </c>
      <c r="P2498" s="78"/>
      <c r="Q2498" s="78"/>
      <c r="R2498" s="79"/>
      <c r="S2498" s="79"/>
      <c r="T2498" s="79"/>
      <c r="U2498" s="80"/>
      <c r="V2498" s="78">
        <v>0</v>
      </c>
      <c r="W2498" s="78"/>
      <c r="X2498" s="11" t="str">
        <f ca="1">IF(ISBLANK(BudgetsQTable[[#This Row],[budg_seq_yr]]),"FY"&amp;fiscalyear,"FY"&amp;fiscalyear-1+BudgetsQTable[[#This Row],[budg_seq_yr]])</f>
        <v>FY18</v>
      </c>
      <c r="Y2498" s="79">
        <v>240000</v>
      </c>
      <c r="Z2498" s="78" t="s">
        <v>2840</v>
      </c>
      <c r="AA2498" s="78" t="s">
        <v>464</v>
      </c>
      <c r="AB2498" s="76" t="s">
        <v>2821</v>
      </c>
      <c r="AC2498" s="78" t="s">
        <v>485</v>
      </c>
    </row>
    <row r="2499" spans="1:29" x14ac:dyDescent="0.35">
      <c r="A2499" s="10" t="s">
        <v>4776</v>
      </c>
      <c r="B2499" s="76" t="s">
        <v>2834</v>
      </c>
      <c r="C2499" s="76">
        <f>C2498+(BudgetsQTable[[#This Row],[lead]]&lt;&gt;K2498)</f>
        <v>301</v>
      </c>
      <c r="D2499" s="76">
        <f>D2498*(BudgetsQTable[[#This Row],[lead]]=K2498)+(BudgetsQTable[[#This Row],[prop_id]]&lt;&gt;A2498)</f>
        <v>2</v>
      </c>
      <c r="E2499" s="77">
        <v>43004.518750000003</v>
      </c>
      <c r="F2499" s="78" t="s">
        <v>2839</v>
      </c>
      <c r="G2499" s="78" t="s">
        <v>2840</v>
      </c>
      <c r="H2499" s="78" t="s">
        <v>464</v>
      </c>
      <c r="I2499" s="76" t="s">
        <v>1119</v>
      </c>
      <c r="J2499" s="76" t="s">
        <v>753</v>
      </c>
      <c r="K2499" s="78" t="s">
        <v>2258</v>
      </c>
      <c r="L2499" s="7" t="str">
        <f>IF(BudgetsQTable[[#This Row],[pi_last_name]]=" ","",HYPERLINK("https://www.ejacket.nsf.gov/ej/showProposal.do?Continue=Y&amp;ID="&amp;BudgetsQTable[[#This Row],[prop_id]],BudgetsQTable[[#This Row],[prop_id]]))</f>
        <v/>
      </c>
      <c r="M2499" s="78" t="s">
        <v>753</v>
      </c>
      <c r="N2499" s="7" t="str">
        <f>IF(BudgetsQTable[[#This Row],[pi_last_name]]=" ","",HYPERLINK("mailto:"&amp;BudgetsQTable[[#This Row],[pi_email]]&amp;"&amp;subject=Your NSF Proposal:  "&amp;BudgetsQTable[[#This Row],[prop_id]],BudgetsQTable[[#This Row],[pi_email]]))</f>
        <v/>
      </c>
      <c r="O2499" s="78" t="s">
        <v>753</v>
      </c>
      <c r="P2499" s="78">
        <v>1</v>
      </c>
      <c r="Q2499" s="78">
        <v>0.85</v>
      </c>
      <c r="R2499" s="79">
        <v>0</v>
      </c>
      <c r="S2499" s="79">
        <v>0</v>
      </c>
      <c r="T2499" s="79">
        <v>0</v>
      </c>
      <c r="U2499" s="80">
        <v>76891</v>
      </c>
      <c r="V2499" s="78">
        <v>0</v>
      </c>
      <c r="W2499" s="78">
        <v>1</v>
      </c>
      <c r="X2499" s="11" t="str">
        <f ca="1">IF(ISBLANK(BudgetsQTable[[#This Row],[budg_seq_yr]]),"FY"&amp;fiscalyear,"FY"&amp;fiscalyear-1+BudgetsQTable[[#This Row],[budg_seq_yr]])</f>
        <v>FY18</v>
      </c>
      <c r="Y2499" s="79">
        <v>76891</v>
      </c>
      <c r="Z2499" s="78" t="s">
        <v>2840</v>
      </c>
      <c r="AA2499" s="78" t="s">
        <v>464</v>
      </c>
      <c r="AB2499" s="76" t="s">
        <v>2821</v>
      </c>
      <c r="AC2499" s="78" t="s">
        <v>485</v>
      </c>
    </row>
    <row r="2500" spans="1:29" x14ac:dyDescent="0.35">
      <c r="A2500" s="10" t="s">
        <v>4776</v>
      </c>
      <c r="B2500" s="76" t="s">
        <v>2834</v>
      </c>
      <c r="C2500" s="76">
        <f>C2499+(BudgetsQTable[[#This Row],[lead]]&lt;&gt;K2499)</f>
        <v>301</v>
      </c>
      <c r="D2500" s="76">
        <f>D2499*(BudgetsQTable[[#This Row],[lead]]=K2499)+(BudgetsQTable[[#This Row],[prop_id]]&lt;&gt;A2499)</f>
        <v>2</v>
      </c>
      <c r="E2500" s="77">
        <v>43004.518750000003</v>
      </c>
      <c r="F2500" s="78" t="s">
        <v>2839</v>
      </c>
      <c r="G2500" s="78" t="s">
        <v>2840</v>
      </c>
      <c r="H2500" s="78" t="s">
        <v>464</v>
      </c>
      <c r="I2500" s="76" t="s">
        <v>1119</v>
      </c>
      <c r="J2500" s="76" t="s">
        <v>753</v>
      </c>
      <c r="K2500" s="78" t="s">
        <v>2258</v>
      </c>
      <c r="L2500" s="7" t="str">
        <f>IF(BudgetsQTable[[#This Row],[pi_last_name]]=" ","",HYPERLINK("https://www.ejacket.nsf.gov/ej/showProposal.do?Continue=Y&amp;ID="&amp;BudgetsQTable[[#This Row],[prop_id]],BudgetsQTable[[#This Row],[prop_id]]))</f>
        <v/>
      </c>
      <c r="M2500" s="78" t="s">
        <v>753</v>
      </c>
      <c r="N2500" s="7" t="str">
        <f>IF(BudgetsQTable[[#This Row],[pi_last_name]]=" ","",HYPERLINK("mailto:"&amp;BudgetsQTable[[#This Row],[pi_email]]&amp;"&amp;subject=Your NSF Proposal:  "&amp;BudgetsQTable[[#This Row],[prop_id]],BudgetsQTable[[#This Row],[pi_email]]))</f>
        <v/>
      </c>
      <c r="O2500" s="78" t="s">
        <v>753</v>
      </c>
      <c r="P2500" s="78">
        <v>1</v>
      </c>
      <c r="Q2500" s="78">
        <v>0.9</v>
      </c>
      <c r="R2500" s="79">
        <v>0</v>
      </c>
      <c r="S2500" s="79">
        <v>0</v>
      </c>
      <c r="T2500" s="79">
        <v>0</v>
      </c>
      <c r="U2500" s="80">
        <v>82898</v>
      </c>
      <c r="V2500" s="78">
        <v>0</v>
      </c>
      <c r="W2500" s="78">
        <v>2</v>
      </c>
      <c r="X2500" s="11" t="str">
        <f ca="1">IF(ISBLANK(BudgetsQTable[[#This Row],[budg_seq_yr]]),"FY"&amp;fiscalyear,"FY"&amp;fiscalyear-1+BudgetsQTable[[#This Row],[budg_seq_yr]])</f>
        <v>FY19</v>
      </c>
      <c r="Y2500" s="79">
        <v>82898</v>
      </c>
      <c r="Z2500" s="78" t="s">
        <v>2840</v>
      </c>
      <c r="AA2500" s="78" t="s">
        <v>464</v>
      </c>
      <c r="AB2500" s="76" t="s">
        <v>2821</v>
      </c>
      <c r="AC2500" s="78" t="s">
        <v>485</v>
      </c>
    </row>
    <row r="2501" spans="1:29" x14ac:dyDescent="0.35">
      <c r="A2501" s="10" t="s">
        <v>4776</v>
      </c>
      <c r="B2501" s="76" t="s">
        <v>2834</v>
      </c>
      <c r="C2501" s="76">
        <f>C2500+(BudgetsQTable[[#This Row],[lead]]&lt;&gt;K2500)</f>
        <v>301</v>
      </c>
      <c r="D2501" s="76">
        <f>D2500*(BudgetsQTable[[#This Row],[lead]]=K2500)+(BudgetsQTable[[#This Row],[prop_id]]&lt;&gt;A2500)</f>
        <v>2</v>
      </c>
      <c r="E2501" s="77">
        <v>43004.518750000003</v>
      </c>
      <c r="F2501" s="78" t="s">
        <v>2839</v>
      </c>
      <c r="G2501" s="78" t="s">
        <v>2840</v>
      </c>
      <c r="H2501" s="78" t="s">
        <v>464</v>
      </c>
      <c r="I2501" s="76" t="s">
        <v>1119</v>
      </c>
      <c r="J2501" s="76" t="s">
        <v>753</v>
      </c>
      <c r="K2501" s="78" t="s">
        <v>2258</v>
      </c>
      <c r="L2501" s="7" t="str">
        <f>IF(BudgetsQTable[[#This Row],[pi_last_name]]=" ","",HYPERLINK("https://www.ejacket.nsf.gov/ej/showProposal.do?Continue=Y&amp;ID="&amp;BudgetsQTable[[#This Row],[prop_id]],BudgetsQTable[[#This Row],[prop_id]]))</f>
        <v/>
      </c>
      <c r="M2501" s="78" t="s">
        <v>753</v>
      </c>
      <c r="N2501" s="7" t="str">
        <f>IF(BudgetsQTable[[#This Row],[pi_last_name]]=" ","",HYPERLINK("mailto:"&amp;BudgetsQTable[[#This Row],[pi_email]]&amp;"&amp;subject=Your NSF Proposal:  "&amp;BudgetsQTable[[#This Row],[prop_id]],BudgetsQTable[[#This Row],[pi_email]]))</f>
        <v/>
      </c>
      <c r="O2501" s="78" t="s">
        <v>753</v>
      </c>
      <c r="P2501" s="78">
        <v>1</v>
      </c>
      <c r="Q2501" s="78">
        <v>0.83</v>
      </c>
      <c r="R2501" s="79">
        <v>0</v>
      </c>
      <c r="S2501" s="79">
        <v>0</v>
      </c>
      <c r="T2501" s="79">
        <v>0</v>
      </c>
      <c r="U2501" s="80">
        <v>80211</v>
      </c>
      <c r="V2501" s="78">
        <v>0</v>
      </c>
      <c r="W2501" s="78">
        <v>3</v>
      </c>
      <c r="X2501" s="11" t="str">
        <f ca="1">IF(ISBLANK(BudgetsQTable[[#This Row],[budg_seq_yr]]),"FY"&amp;fiscalyear,"FY"&amp;fiscalyear-1+BudgetsQTable[[#This Row],[budg_seq_yr]])</f>
        <v>FY20</v>
      </c>
      <c r="Y2501" s="79">
        <v>80211</v>
      </c>
      <c r="Z2501" s="78" t="s">
        <v>2840</v>
      </c>
      <c r="AA2501" s="78" t="s">
        <v>464</v>
      </c>
      <c r="AB2501" s="76" t="s">
        <v>2821</v>
      </c>
      <c r="AC2501" s="78" t="s">
        <v>485</v>
      </c>
    </row>
    <row r="2502" spans="1:29" x14ac:dyDescent="0.35">
      <c r="A2502" s="10" t="s">
        <v>4780</v>
      </c>
      <c r="B2502" s="76" t="s">
        <v>2834</v>
      </c>
      <c r="C2502" s="76">
        <f>C2501+(BudgetsQTable[[#This Row],[lead]]&lt;&gt;K2501)</f>
        <v>301</v>
      </c>
      <c r="D2502" s="76">
        <f>D2501*(BudgetsQTable[[#This Row],[lead]]=K2501)+(BudgetsQTable[[#This Row],[prop_id]]&lt;&gt;A2501)</f>
        <v>3</v>
      </c>
      <c r="E2502" s="77">
        <v>43004.710416666669</v>
      </c>
      <c r="F2502" s="78" t="s">
        <v>2839</v>
      </c>
      <c r="G2502" s="78" t="s">
        <v>2840</v>
      </c>
      <c r="H2502" s="78" t="s">
        <v>464</v>
      </c>
      <c r="I2502" s="76" t="s">
        <v>1119</v>
      </c>
      <c r="J2502" s="76" t="s">
        <v>3292</v>
      </c>
      <c r="K2502" s="78" t="s">
        <v>2258</v>
      </c>
      <c r="L2502" s="7" t="str">
        <f>IF(BudgetsQTable[[#This Row],[pi_last_name]]=" ","",HYPERLINK("https://www.ejacket.nsf.gov/ej/showProposal.do?Continue=Y&amp;ID="&amp;BudgetsQTable[[#This Row],[prop_id]],BudgetsQTable[[#This Row],[prop_id]]))</f>
        <v>1763406</v>
      </c>
      <c r="M2502" s="78" t="s">
        <v>1195</v>
      </c>
      <c r="N2502" s="7" t="str">
        <f>IF(BudgetsQTable[[#This Row],[pi_last_name]]=" ","",HYPERLINK("mailto:"&amp;BudgetsQTable[[#This Row],[pi_email]]&amp;"&amp;subject=Your NSF Proposal:  "&amp;BudgetsQTable[[#This Row],[prop_id]],BudgetsQTable[[#This Row],[pi_email]]))</f>
        <v>vgsubram@umich.edu</v>
      </c>
      <c r="O2502" s="78" t="s">
        <v>713</v>
      </c>
      <c r="P2502" s="78"/>
      <c r="Q2502" s="78"/>
      <c r="R2502" s="79"/>
      <c r="S2502" s="79"/>
      <c r="T2502" s="79"/>
      <c r="U2502" s="80"/>
      <c r="V2502" s="78">
        <v>0</v>
      </c>
      <c r="W2502" s="78"/>
      <c r="X2502" s="11" t="str">
        <f ca="1">IF(ISBLANK(BudgetsQTable[[#This Row],[budg_seq_yr]]),"FY"&amp;fiscalyear,"FY"&amp;fiscalyear-1+BudgetsQTable[[#This Row],[budg_seq_yr]])</f>
        <v>FY18</v>
      </c>
      <c r="Y2502" s="79">
        <v>239992</v>
      </c>
      <c r="Z2502" s="78" t="s">
        <v>2840</v>
      </c>
      <c r="AA2502" s="78" t="s">
        <v>464</v>
      </c>
      <c r="AB2502" s="76" t="s">
        <v>2821</v>
      </c>
      <c r="AC2502" s="78" t="s">
        <v>485</v>
      </c>
    </row>
    <row r="2503" spans="1:29" x14ac:dyDescent="0.35">
      <c r="A2503" s="10" t="s">
        <v>4780</v>
      </c>
      <c r="B2503" s="76" t="s">
        <v>2834</v>
      </c>
      <c r="C2503" s="76">
        <f>C2502+(BudgetsQTable[[#This Row],[lead]]&lt;&gt;K2502)</f>
        <v>301</v>
      </c>
      <c r="D2503" s="76">
        <f>D2502*(BudgetsQTable[[#This Row],[lead]]=K2502)+(BudgetsQTable[[#This Row],[prop_id]]&lt;&gt;A2502)</f>
        <v>3</v>
      </c>
      <c r="E2503" s="77">
        <v>43004.710416666669</v>
      </c>
      <c r="F2503" s="78" t="s">
        <v>2839</v>
      </c>
      <c r="G2503" s="78" t="s">
        <v>2840</v>
      </c>
      <c r="H2503" s="78" t="s">
        <v>464</v>
      </c>
      <c r="I2503" s="76" t="s">
        <v>1119</v>
      </c>
      <c r="J2503" s="76" t="s">
        <v>753</v>
      </c>
      <c r="K2503" s="78" t="s">
        <v>2258</v>
      </c>
      <c r="L2503" s="7" t="str">
        <f>IF(BudgetsQTable[[#This Row],[pi_last_name]]=" ","",HYPERLINK("https://www.ejacket.nsf.gov/ej/showProposal.do?Continue=Y&amp;ID="&amp;BudgetsQTable[[#This Row],[prop_id]],BudgetsQTable[[#This Row],[prop_id]]))</f>
        <v/>
      </c>
      <c r="M2503" s="78" t="s">
        <v>753</v>
      </c>
      <c r="N2503" s="7" t="str">
        <f>IF(BudgetsQTable[[#This Row],[pi_last_name]]=" ","",HYPERLINK("mailto:"&amp;BudgetsQTable[[#This Row],[pi_email]]&amp;"&amp;subject=Your NSF Proposal:  "&amp;BudgetsQTable[[#This Row],[prop_id]],BudgetsQTable[[#This Row],[pi_email]]))</f>
        <v/>
      </c>
      <c r="O2503" s="78" t="s">
        <v>753</v>
      </c>
      <c r="P2503" s="78">
        <v>1</v>
      </c>
      <c r="Q2503" s="78">
        <v>0.4</v>
      </c>
      <c r="R2503" s="79">
        <v>0</v>
      </c>
      <c r="S2503" s="79">
        <v>2364</v>
      </c>
      <c r="T2503" s="79">
        <v>0</v>
      </c>
      <c r="U2503" s="80">
        <v>77493</v>
      </c>
      <c r="V2503" s="78">
        <v>0</v>
      </c>
      <c r="W2503" s="78">
        <v>1</v>
      </c>
      <c r="X2503" s="11" t="str">
        <f ca="1">IF(ISBLANK(BudgetsQTable[[#This Row],[budg_seq_yr]]),"FY"&amp;fiscalyear,"FY"&amp;fiscalyear-1+BudgetsQTable[[#This Row],[budg_seq_yr]])</f>
        <v>FY18</v>
      </c>
      <c r="Y2503" s="79">
        <v>77493</v>
      </c>
      <c r="Z2503" s="78" t="s">
        <v>2840</v>
      </c>
      <c r="AA2503" s="78" t="s">
        <v>464</v>
      </c>
      <c r="AB2503" s="76" t="s">
        <v>2821</v>
      </c>
      <c r="AC2503" s="78" t="s">
        <v>485</v>
      </c>
    </row>
    <row r="2504" spans="1:29" x14ac:dyDescent="0.35">
      <c r="A2504" s="10" t="s">
        <v>4780</v>
      </c>
      <c r="B2504" s="76" t="s">
        <v>2834</v>
      </c>
      <c r="C2504" s="76">
        <f>C2503+(BudgetsQTable[[#This Row],[lead]]&lt;&gt;K2503)</f>
        <v>301</v>
      </c>
      <c r="D2504" s="76">
        <f>D2503*(BudgetsQTable[[#This Row],[lead]]=K2503)+(BudgetsQTable[[#This Row],[prop_id]]&lt;&gt;A2503)</f>
        <v>3</v>
      </c>
      <c r="E2504" s="77">
        <v>43004.710416666669</v>
      </c>
      <c r="F2504" s="78" t="s">
        <v>2839</v>
      </c>
      <c r="G2504" s="78" t="s">
        <v>2840</v>
      </c>
      <c r="H2504" s="78" t="s">
        <v>464</v>
      </c>
      <c r="I2504" s="76" t="s">
        <v>1119</v>
      </c>
      <c r="J2504" s="76" t="s">
        <v>753</v>
      </c>
      <c r="K2504" s="78" t="s">
        <v>2258</v>
      </c>
      <c r="L2504" s="7" t="str">
        <f>IF(BudgetsQTable[[#This Row],[pi_last_name]]=" ","",HYPERLINK("https://www.ejacket.nsf.gov/ej/showProposal.do?Continue=Y&amp;ID="&amp;BudgetsQTable[[#This Row],[prop_id]],BudgetsQTable[[#This Row],[prop_id]]))</f>
        <v/>
      </c>
      <c r="M2504" s="78" t="s">
        <v>753</v>
      </c>
      <c r="N2504" s="7" t="str">
        <f>IF(BudgetsQTable[[#This Row],[pi_last_name]]=" ","",HYPERLINK("mailto:"&amp;BudgetsQTable[[#This Row],[pi_email]]&amp;"&amp;subject=Your NSF Proposal:  "&amp;BudgetsQTable[[#This Row],[prop_id]],BudgetsQTable[[#This Row],[pi_email]]))</f>
        <v/>
      </c>
      <c r="O2504" s="78" t="s">
        <v>753</v>
      </c>
      <c r="P2504" s="78">
        <v>1</v>
      </c>
      <c r="Q2504" s="78">
        <v>0.4</v>
      </c>
      <c r="R2504" s="79">
        <v>0</v>
      </c>
      <c r="S2504" s="79">
        <v>2364</v>
      </c>
      <c r="T2504" s="79">
        <v>0</v>
      </c>
      <c r="U2504" s="80">
        <v>79967</v>
      </c>
      <c r="V2504" s="78">
        <v>0</v>
      </c>
      <c r="W2504" s="78">
        <v>2</v>
      </c>
      <c r="X2504" s="11" t="str">
        <f ca="1">IF(ISBLANK(BudgetsQTable[[#This Row],[budg_seq_yr]]),"FY"&amp;fiscalyear,"FY"&amp;fiscalyear-1+BudgetsQTable[[#This Row],[budg_seq_yr]])</f>
        <v>FY19</v>
      </c>
      <c r="Y2504" s="79">
        <v>79967</v>
      </c>
      <c r="Z2504" s="78" t="s">
        <v>2840</v>
      </c>
      <c r="AA2504" s="78" t="s">
        <v>464</v>
      </c>
      <c r="AB2504" s="76" t="s">
        <v>2821</v>
      </c>
      <c r="AC2504" s="78" t="s">
        <v>485</v>
      </c>
    </row>
    <row r="2505" spans="1:29" x14ac:dyDescent="0.35">
      <c r="A2505" s="10" t="s">
        <v>4780</v>
      </c>
      <c r="B2505" s="76" t="s">
        <v>2834</v>
      </c>
      <c r="C2505" s="76">
        <f>C2504+(BudgetsQTable[[#This Row],[lead]]&lt;&gt;K2504)</f>
        <v>301</v>
      </c>
      <c r="D2505" s="76">
        <f>D2504*(BudgetsQTable[[#This Row],[lead]]=K2504)+(BudgetsQTable[[#This Row],[prop_id]]&lt;&gt;A2504)</f>
        <v>3</v>
      </c>
      <c r="E2505" s="77">
        <v>43004.710416666669</v>
      </c>
      <c r="F2505" s="78" t="s">
        <v>2839</v>
      </c>
      <c r="G2505" s="78" t="s">
        <v>2840</v>
      </c>
      <c r="H2505" s="78" t="s">
        <v>464</v>
      </c>
      <c r="I2505" s="76" t="s">
        <v>1119</v>
      </c>
      <c r="J2505" s="76" t="s">
        <v>753</v>
      </c>
      <c r="K2505" s="78" t="s">
        <v>2258</v>
      </c>
      <c r="L2505" s="7" t="str">
        <f>IF(BudgetsQTable[[#This Row],[pi_last_name]]=" ","",HYPERLINK("https://www.ejacket.nsf.gov/ej/showProposal.do?Continue=Y&amp;ID="&amp;BudgetsQTable[[#This Row],[prop_id]],BudgetsQTable[[#This Row],[prop_id]]))</f>
        <v/>
      </c>
      <c r="M2505" s="78" t="s">
        <v>753</v>
      </c>
      <c r="N2505" s="7" t="str">
        <f>IF(BudgetsQTable[[#This Row],[pi_last_name]]=" ","",HYPERLINK("mailto:"&amp;BudgetsQTable[[#This Row],[pi_email]]&amp;"&amp;subject=Your NSF Proposal:  "&amp;BudgetsQTable[[#This Row],[prop_id]],BudgetsQTable[[#This Row],[pi_email]]))</f>
        <v/>
      </c>
      <c r="O2505" s="78" t="s">
        <v>753</v>
      </c>
      <c r="P2505" s="78">
        <v>1</v>
      </c>
      <c r="Q2505" s="78">
        <v>0.4</v>
      </c>
      <c r="R2505" s="79">
        <v>0</v>
      </c>
      <c r="S2505" s="79">
        <v>2364</v>
      </c>
      <c r="T2505" s="79">
        <v>0</v>
      </c>
      <c r="U2505" s="80">
        <v>82532</v>
      </c>
      <c r="V2505" s="78">
        <v>0</v>
      </c>
      <c r="W2505" s="78">
        <v>3</v>
      </c>
      <c r="X2505" s="11" t="str">
        <f ca="1">IF(ISBLANK(BudgetsQTable[[#This Row],[budg_seq_yr]]),"FY"&amp;fiscalyear,"FY"&amp;fiscalyear-1+BudgetsQTable[[#This Row],[budg_seq_yr]])</f>
        <v>FY20</v>
      </c>
      <c r="Y2505" s="79">
        <v>82532</v>
      </c>
      <c r="Z2505" s="78" t="s">
        <v>2840</v>
      </c>
      <c r="AA2505" s="78" t="s">
        <v>464</v>
      </c>
      <c r="AB2505" s="76" t="s">
        <v>2821</v>
      </c>
      <c r="AC2505" s="78" t="s">
        <v>485</v>
      </c>
    </row>
    <row r="2506" spans="1:29" x14ac:dyDescent="0.35">
      <c r="A2506" s="10" t="s">
        <v>4781</v>
      </c>
      <c r="B2506" s="76" t="s">
        <v>2834</v>
      </c>
      <c r="C2506" s="76">
        <f>C2505+(BudgetsQTable[[#This Row],[lead]]&lt;&gt;K2505)</f>
        <v>301</v>
      </c>
      <c r="D2506" s="76">
        <f>D2505*(BudgetsQTable[[#This Row],[lead]]=K2505)+(BudgetsQTable[[#This Row],[prop_id]]&lt;&gt;A2505)</f>
        <v>4</v>
      </c>
      <c r="E2506" s="77">
        <v>43005.548611111109</v>
      </c>
      <c r="F2506" s="78" t="s">
        <v>2839</v>
      </c>
      <c r="G2506" s="78" t="s">
        <v>2840</v>
      </c>
      <c r="H2506" s="78" t="s">
        <v>464</v>
      </c>
      <c r="I2506" s="76" t="s">
        <v>1119</v>
      </c>
      <c r="J2506" s="76" t="s">
        <v>4783</v>
      </c>
      <c r="K2506" s="78" t="s">
        <v>2258</v>
      </c>
      <c r="L2506" s="7" t="str">
        <f>IF(BudgetsQTable[[#This Row],[pi_last_name]]=" ","",HYPERLINK("https://www.ejacket.nsf.gov/ej/showProposal.do?Continue=Y&amp;ID="&amp;BudgetsQTable[[#This Row],[prop_id]],BudgetsQTable[[#This Row],[prop_id]]))</f>
        <v>1763650</v>
      </c>
      <c r="M2506" s="78" t="s">
        <v>1453</v>
      </c>
      <c r="N2506" s="7" t="str">
        <f>IF(BudgetsQTable[[#This Row],[pi_last_name]]=" ","",HYPERLINK("mailto:"&amp;BudgetsQTable[[#This Row],[pi_email]]&amp;"&amp;subject=Your NSF Proposal:  "&amp;BudgetsQTable[[#This Row],[prop_id]],BudgetsQTable[[#This Row],[pi_email]]))</f>
        <v>nguye161@purdue.edu</v>
      </c>
      <c r="O2506" s="78" t="s">
        <v>612</v>
      </c>
      <c r="P2506" s="78"/>
      <c r="Q2506" s="78"/>
      <c r="R2506" s="79"/>
      <c r="S2506" s="79"/>
      <c r="T2506" s="79"/>
      <c r="U2506" s="80"/>
      <c r="V2506" s="78">
        <v>0</v>
      </c>
      <c r="W2506" s="78"/>
      <c r="X2506" s="11" t="str">
        <f ca="1">IF(ISBLANK(BudgetsQTable[[#This Row],[budg_seq_yr]]),"FY"&amp;fiscalyear,"FY"&amp;fiscalyear-1+BudgetsQTable[[#This Row],[budg_seq_yr]])</f>
        <v>FY18</v>
      </c>
      <c r="Y2506" s="79">
        <v>239882</v>
      </c>
      <c r="Z2506" s="78" t="s">
        <v>2840</v>
      </c>
      <c r="AA2506" s="78" t="s">
        <v>464</v>
      </c>
      <c r="AB2506" s="76" t="s">
        <v>2821</v>
      </c>
      <c r="AC2506" s="78" t="s">
        <v>485</v>
      </c>
    </row>
    <row r="2507" spans="1:29" x14ac:dyDescent="0.35">
      <c r="A2507" s="10" t="s">
        <v>4781</v>
      </c>
      <c r="B2507" s="76" t="s">
        <v>2834</v>
      </c>
      <c r="C2507" s="76">
        <f>C2506+(BudgetsQTable[[#This Row],[lead]]&lt;&gt;K2506)</f>
        <v>301</v>
      </c>
      <c r="D2507" s="76">
        <f>D2506*(BudgetsQTable[[#This Row],[lead]]=K2506)+(BudgetsQTable[[#This Row],[prop_id]]&lt;&gt;A2506)</f>
        <v>4</v>
      </c>
      <c r="E2507" s="77">
        <v>43005.548611111109</v>
      </c>
      <c r="F2507" s="78" t="s">
        <v>2839</v>
      </c>
      <c r="G2507" s="78" t="s">
        <v>2840</v>
      </c>
      <c r="H2507" s="78" t="s">
        <v>464</v>
      </c>
      <c r="I2507" s="76" t="s">
        <v>1119</v>
      </c>
      <c r="J2507" s="76" t="s">
        <v>753</v>
      </c>
      <c r="K2507" s="78" t="s">
        <v>2258</v>
      </c>
      <c r="L2507" s="7" t="str">
        <f>IF(BudgetsQTable[[#This Row],[pi_last_name]]=" ","",HYPERLINK("https://www.ejacket.nsf.gov/ej/showProposal.do?Continue=Y&amp;ID="&amp;BudgetsQTable[[#This Row],[prop_id]],BudgetsQTable[[#This Row],[prop_id]]))</f>
        <v/>
      </c>
      <c r="M2507" s="78" t="s">
        <v>753</v>
      </c>
      <c r="N2507" s="7" t="str">
        <f>IF(BudgetsQTable[[#This Row],[pi_last_name]]=" ","",HYPERLINK("mailto:"&amp;BudgetsQTable[[#This Row],[pi_email]]&amp;"&amp;subject=Your NSF Proposal:  "&amp;BudgetsQTable[[#This Row],[prop_id]],BudgetsQTable[[#This Row],[pi_email]]))</f>
        <v/>
      </c>
      <c r="O2507" s="78" t="s">
        <v>753</v>
      </c>
      <c r="P2507" s="78">
        <v>1</v>
      </c>
      <c r="Q2507" s="78">
        <v>1</v>
      </c>
      <c r="R2507" s="79">
        <v>0</v>
      </c>
      <c r="S2507" s="79">
        <v>0</v>
      </c>
      <c r="T2507" s="79">
        <v>0</v>
      </c>
      <c r="U2507" s="80">
        <v>86712</v>
      </c>
      <c r="V2507" s="78">
        <v>0</v>
      </c>
      <c r="W2507" s="78">
        <v>1</v>
      </c>
      <c r="X2507" s="11" t="str">
        <f ca="1">IF(ISBLANK(BudgetsQTable[[#This Row],[budg_seq_yr]]),"FY"&amp;fiscalyear,"FY"&amp;fiscalyear-1+BudgetsQTable[[#This Row],[budg_seq_yr]])</f>
        <v>FY18</v>
      </c>
      <c r="Y2507" s="79">
        <v>86712</v>
      </c>
      <c r="Z2507" s="78" t="s">
        <v>2840</v>
      </c>
      <c r="AA2507" s="78" t="s">
        <v>464</v>
      </c>
      <c r="AB2507" s="76" t="s">
        <v>2821</v>
      </c>
      <c r="AC2507" s="78" t="s">
        <v>485</v>
      </c>
    </row>
    <row r="2508" spans="1:29" x14ac:dyDescent="0.35">
      <c r="A2508" s="10" t="s">
        <v>4781</v>
      </c>
      <c r="B2508" s="76" t="s">
        <v>2834</v>
      </c>
      <c r="C2508" s="76">
        <f>C2507+(BudgetsQTable[[#This Row],[lead]]&lt;&gt;K2507)</f>
        <v>301</v>
      </c>
      <c r="D2508" s="76">
        <f>D2507*(BudgetsQTable[[#This Row],[lead]]=K2507)+(BudgetsQTable[[#This Row],[prop_id]]&lt;&gt;A2507)</f>
        <v>4</v>
      </c>
      <c r="E2508" s="77">
        <v>43005.548611111109</v>
      </c>
      <c r="F2508" s="78" t="s">
        <v>2839</v>
      </c>
      <c r="G2508" s="78" t="s">
        <v>2840</v>
      </c>
      <c r="H2508" s="78" t="s">
        <v>464</v>
      </c>
      <c r="I2508" s="76" t="s">
        <v>1119</v>
      </c>
      <c r="J2508" s="76" t="s">
        <v>753</v>
      </c>
      <c r="K2508" s="78" t="s">
        <v>2258</v>
      </c>
      <c r="L2508" s="7" t="str">
        <f>IF(BudgetsQTable[[#This Row],[pi_last_name]]=" ","",HYPERLINK("https://www.ejacket.nsf.gov/ej/showProposal.do?Continue=Y&amp;ID="&amp;BudgetsQTable[[#This Row],[prop_id]],BudgetsQTable[[#This Row],[prop_id]]))</f>
        <v/>
      </c>
      <c r="M2508" s="78" t="s">
        <v>753</v>
      </c>
      <c r="N2508" s="7" t="str">
        <f>IF(BudgetsQTable[[#This Row],[pi_last_name]]=" ","",HYPERLINK("mailto:"&amp;BudgetsQTable[[#This Row],[pi_email]]&amp;"&amp;subject=Your NSF Proposal:  "&amp;BudgetsQTable[[#This Row],[prop_id]],BudgetsQTable[[#This Row],[pi_email]]))</f>
        <v/>
      </c>
      <c r="O2508" s="78" t="s">
        <v>753</v>
      </c>
      <c r="P2508" s="78">
        <v>1</v>
      </c>
      <c r="Q2508" s="78">
        <v>0.68</v>
      </c>
      <c r="R2508" s="79">
        <v>0</v>
      </c>
      <c r="S2508" s="79">
        <v>0</v>
      </c>
      <c r="T2508" s="79">
        <v>0</v>
      </c>
      <c r="U2508" s="80">
        <v>75719</v>
      </c>
      <c r="V2508" s="78">
        <v>0</v>
      </c>
      <c r="W2508" s="78">
        <v>2</v>
      </c>
      <c r="X2508" s="11" t="str">
        <f ca="1">IF(ISBLANK(BudgetsQTable[[#This Row],[budg_seq_yr]]),"FY"&amp;fiscalyear,"FY"&amp;fiscalyear-1+BudgetsQTable[[#This Row],[budg_seq_yr]])</f>
        <v>FY19</v>
      </c>
      <c r="Y2508" s="79">
        <v>75719</v>
      </c>
      <c r="Z2508" s="78" t="s">
        <v>2840</v>
      </c>
      <c r="AA2508" s="78" t="s">
        <v>464</v>
      </c>
      <c r="AB2508" s="76" t="s">
        <v>2821</v>
      </c>
      <c r="AC2508" s="78" t="s">
        <v>485</v>
      </c>
    </row>
    <row r="2509" spans="1:29" x14ac:dyDescent="0.35">
      <c r="A2509" s="10" t="s">
        <v>4781</v>
      </c>
      <c r="B2509" s="76" t="s">
        <v>2834</v>
      </c>
      <c r="C2509" s="76">
        <f>C2508+(BudgetsQTable[[#This Row],[lead]]&lt;&gt;K2508)</f>
        <v>301</v>
      </c>
      <c r="D2509" s="76">
        <f>D2508*(BudgetsQTable[[#This Row],[lead]]=K2508)+(BudgetsQTable[[#This Row],[prop_id]]&lt;&gt;A2508)</f>
        <v>4</v>
      </c>
      <c r="E2509" s="77">
        <v>43005.548611111109</v>
      </c>
      <c r="F2509" s="78" t="s">
        <v>2839</v>
      </c>
      <c r="G2509" s="78" t="s">
        <v>2840</v>
      </c>
      <c r="H2509" s="78" t="s">
        <v>464</v>
      </c>
      <c r="I2509" s="76" t="s">
        <v>1119</v>
      </c>
      <c r="J2509" s="76" t="s">
        <v>753</v>
      </c>
      <c r="K2509" s="78" t="s">
        <v>2258</v>
      </c>
      <c r="L2509" s="7" t="str">
        <f>IF(BudgetsQTable[[#This Row],[pi_last_name]]=" ","",HYPERLINK("https://www.ejacket.nsf.gov/ej/showProposal.do?Continue=Y&amp;ID="&amp;BudgetsQTable[[#This Row],[prop_id]],BudgetsQTable[[#This Row],[prop_id]]))</f>
        <v/>
      </c>
      <c r="M2509" s="78" t="s">
        <v>753</v>
      </c>
      <c r="N2509" s="7" t="str">
        <f>IF(BudgetsQTable[[#This Row],[pi_last_name]]=" ","",HYPERLINK("mailto:"&amp;BudgetsQTable[[#This Row],[pi_email]]&amp;"&amp;subject=Your NSF Proposal:  "&amp;BudgetsQTable[[#This Row],[prop_id]],BudgetsQTable[[#This Row],[pi_email]]))</f>
        <v/>
      </c>
      <c r="O2509" s="78" t="s">
        <v>753</v>
      </c>
      <c r="P2509" s="78">
        <v>1</v>
      </c>
      <c r="Q2509" s="78">
        <v>0.68</v>
      </c>
      <c r="R2509" s="79">
        <v>0</v>
      </c>
      <c r="S2509" s="79">
        <v>0</v>
      </c>
      <c r="T2509" s="79">
        <v>0</v>
      </c>
      <c r="U2509" s="80">
        <v>77451</v>
      </c>
      <c r="V2509" s="78">
        <v>0</v>
      </c>
      <c r="W2509" s="78">
        <v>3</v>
      </c>
      <c r="X2509" s="11" t="str">
        <f ca="1">IF(ISBLANK(BudgetsQTable[[#This Row],[budg_seq_yr]]),"FY"&amp;fiscalyear,"FY"&amp;fiscalyear-1+BudgetsQTable[[#This Row],[budg_seq_yr]])</f>
        <v>FY20</v>
      </c>
      <c r="Y2509" s="79">
        <v>77451</v>
      </c>
      <c r="Z2509" s="78" t="s">
        <v>2840</v>
      </c>
      <c r="AA2509" s="78" t="s">
        <v>464</v>
      </c>
      <c r="AB2509" s="76" t="s">
        <v>2821</v>
      </c>
      <c r="AC2509" s="78" t="s">
        <v>485</v>
      </c>
    </row>
    <row r="2510" spans="1:29" x14ac:dyDescent="0.35">
      <c r="A2510" s="10" t="s">
        <v>2261</v>
      </c>
      <c r="B2510" s="76" t="s">
        <v>2824</v>
      </c>
      <c r="C2510" s="76">
        <f>C2509+(BudgetsQTable[[#This Row],[lead]]&lt;&gt;K2509)</f>
        <v>302</v>
      </c>
      <c r="D2510" s="76">
        <f>D2509*(BudgetsQTable[[#This Row],[lead]]=K2509)+(BudgetsQTable[[#This Row],[prop_id]]&lt;&gt;A2509)</f>
        <v>1</v>
      </c>
      <c r="E2510" s="77">
        <v>43005.665972222225</v>
      </c>
      <c r="F2510" s="78" t="s">
        <v>2868</v>
      </c>
      <c r="G2510" s="78" t="s">
        <v>2869</v>
      </c>
      <c r="H2510" s="78" t="s">
        <v>470</v>
      </c>
      <c r="I2510" s="76" t="s">
        <v>793</v>
      </c>
      <c r="J2510" s="76" t="s">
        <v>4787</v>
      </c>
      <c r="K2510" s="78" t="s">
        <v>2261</v>
      </c>
      <c r="L2510" s="7" t="str">
        <f>IF(BudgetsQTable[[#This Row],[pi_last_name]]=" ","",HYPERLINK("https://www.ejacket.nsf.gov/ej/showProposal.do?Continue=Y&amp;ID="&amp;BudgetsQTable[[#This Row],[prop_id]],BudgetsQTable[[#This Row],[prop_id]]))</f>
        <v>1763916</v>
      </c>
      <c r="M2510" s="78" t="s">
        <v>2262</v>
      </c>
      <c r="N2510" s="7" t="str">
        <f>IF(BudgetsQTable[[#This Row],[pi_last_name]]=" ","",HYPERLINK("mailto:"&amp;BudgetsQTable[[#This Row],[pi_email]]&amp;"&amp;subject=Your NSF Proposal:  "&amp;BudgetsQTable[[#This Row],[prop_id]],BudgetsQTable[[#This Row],[pi_email]]))</f>
        <v>erwayjb@wfu.edu</v>
      </c>
      <c r="O2510" s="78" t="s">
        <v>4785</v>
      </c>
      <c r="P2510" s="78"/>
      <c r="Q2510" s="78"/>
      <c r="R2510" s="79"/>
      <c r="S2510" s="79"/>
      <c r="T2510" s="79"/>
      <c r="U2510" s="80"/>
      <c r="V2510" s="78">
        <v>0</v>
      </c>
      <c r="W2510" s="78"/>
      <c r="X2510" s="11" t="str">
        <f ca="1">IF(ISBLANK(BudgetsQTable[[#This Row],[budg_seq_yr]]),"FY"&amp;fiscalyear,"FY"&amp;fiscalyear-1+BudgetsQTable[[#This Row],[budg_seq_yr]])</f>
        <v>FY18</v>
      </c>
      <c r="Y2510" s="79">
        <v>245305</v>
      </c>
      <c r="Z2510" s="78" t="s">
        <v>2869</v>
      </c>
      <c r="AA2510" s="78" t="s">
        <v>470</v>
      </c>
      <c r="AB2510" s="76" t="s">
        <v>2821</v>
      </c>
      <c r="AC2510" s="78" t="s">
        <v>2903</v>
      </c>
    </row>
    <row r="2511" spans="1:29" x14ac:dyDescent="0.35">
      <c r="A2511" s="10" t="s">
        <v>2261</v>
      </c>
      <c r="B2511" s="76" t="s">
        <v>2824</v>
      </c>
      <c r="C2511" s="76">
        <f>C2510+(BudgetsQTable[[#This Row],[lead]]&lt;&gt;K2510)</f>
        <v>302</v>
      </c>
      <c r="D2511" s="76">
        <f>D2510*(BudgetsQTable[[#This Row],[lead]]=K2510)+(BudgetsQTable[[#This Row],[prop_id]]&lt;&gt;A2510)</f>
        <v>1</v>
      </c>
      <c r="E2511" s="77">
        <v>43005.665972222225</v>
      </c>
      <c r="F2511" s="78" t="s">
        <v>2868</v>
      </c>
      <c r="G2511" s="78" t="s">
        <v>2869</v>
      </c>
      <c r="H2511" s="78" t="s">
        <v>470</v>
      </c>
      <c r="I2511" s="76" t="s">
        <v>793</v>
      </c>
      <c r="J2511" s="76" t="s">
        <v>753</v>
      </c>
      <c r="K2511" s="78" t="s">
        <v>2261</v>
      </c>
      <c r="L2511" s="7" t="str">
        <f>IF(BudgetsQTable[[#This Row],[pi_last_name]]=" ","",HYPERLINK("https://www.ejacket.nsf.gov/ej/showProposal.do?Continue=Y&amp;ID="&amp;BudgetsQTable[[#This Row],[prop_id]],BudgetsQTable[[#This Row],[prop_id]]))</f>
        <v/>
      </c>
      <c r="M2511" s="78" t="s">
        <v>753</v>
      </c>
      <c r="N2511" s="7" t="str">
        <f>IF(BudgetsQTable[[#This Row],[pi_last_name]]=" ","",HYPERLINK("mailto:"&amp;BudgetsQTable[[#This Row],[pi_email]]&amp;"&amp;subject=Your NSF Proposal:  "&amp;BudgetsQTable[[#This Row],[prop_id]],BudgetsQTable[[#This Row],[pi_email]]))</f>
        <v/>
      </c>
      <c r="O2511" s="78" t="s">
        <v>753</v>
      </c>
      <c r="P2511" s="78">
        <v>1</v>
      </c>
      <c r="Q2511" s="78">
        <v>0.5</v>
      </c>
      <c r="R2511" s="79">
        <v>0</v>
      </c>
      <c r="S2511" s="79">
        <v>0</v>
      </c>
      <c r="T2511" s="79">
        <v>0</v>
      </c>
      <c r="U2511" s="80">
        <v>33915</v>
      </c>
      <c r="V2511" s="78">
        <v>0</v>
      </c>
      <c r="W2511" s="78">
        <v>1</v>
      </c>
      <c r="X2511" s="11" t="str">
        <f ca="1">IF(ISBLANK(BudgetsQTable[[#This Row],[budg_seq_yr]]),"FY"&amp;fiscalyear,"FY"&amp;fiscalyear-1+BudgetsQTable[[#This Row],[budg_seq_yr]])</f>
        <v>FY18</v>
      </c>
      <c r="Y2511" s="79">
        <v>33915</v>
      </c>
      <c r="Z2511" s="78" t="s">
        <v>2869</v>
      </c>
      <c r="AA2511" s="78" t="s">
        <v>470</v>
      </c>
      <c r="AB2511" s="76" t="s">
        <v>2821</v>
      </c>
      <c r="AC2511" s="78" t="s">
        <v>2903</v>
      </c>
    </row>
    <row r="2512" spans="1:29" x14ac:dyDescent="0.35">
      <c r="A2512" s="10" t="s">
        <v>2261</v>
      </c>
      <c r="B2512" s="76" t="s">
        <v>2824</v>
      </c>
      <c r="C2512" s="76">
        <f>C2511+(BudgetsQTable[[#This Row],[lead]]&lt;&gt;K2511)</f>
        <v>302</v>
      </c>
      <c r="D2512" s="76">
        <f>D2511*(BudgetsQTable[[#This Row],[lead]]=K2511)+(BudgetsQTable[[#This Row],[prop_id]]&lt;&gt;A2511)</f>
        <v>1</v>
      </c>
      <c r="E2512" s="77">
        <v>43005.665972222225</v>
      </c>
      <c r="F2512" s="78" t="s">
        <v>2868</v>
      </c>
      <c r="G2512" s="78" t="s">
        <v>2869</v>
      </c>
      <c r="H2512" s="78" t="s">
        <v>470</v>
      </c>
      <c r="I2512" s="76" t="s">
        <v>793</v>
      </c>
      <c r="J2512" s="76" t="s">
        <v>753</v>
      </c>
      <c r="K2512" s="78" t="s">
        <v>2261</v>
      </c>
      <c r="L2512" s="7" t="str">
        <f>IF(BudgetsQTable[[#This Row],[pi_last_name]]=" ","",HYPERLINK("https://www.ejacket.nsf.gov/ej/showProposal.do?Continue=Y&amp;ID="&amp;BudgetsQTable[[#This Row],[prop_id]],BudgetsQTable[[#This Row],[prop_id]]))</f>
        <v/>
      </c>
      <c r="M2512" s="78" t="s">
        <v>753</v>
      </c>
      <c r="N2512" s="7" t="str">
        <f>IF(BudgetsQTable[[#This Row],[pi_last_name]]=" ","",HYPERLINK("mailto:"&amp;BudgetsQTable[[#This Row],[pi_email]]&amp;"&amp;subject=Your NSF Proposal:  "&amp;BudgetsQTable[[#This Row],[prop_id]],BudgetsQTable[[#This Row],[pi_email]]))</f>
        <v/>
      </c>
      <c r="O2512" s="78" t="s">
        <v>753</v>
      </c>
      <c r="P2512" s="78">
        <v>1</v>
      </c>
      <c r="Q2512" s="78">
        <v>0.5</v>
      </c>
      <c r="R2512" s="79">
        <v>0</v>
      </c>
      <c r="S2512" s="79">
        <v>0</v>
      </c>
      <c r="T2512" s="79">
        <v>0</v>
      </c>
      <c r="U2512" s="80">
        <v>35495</v>
      </c>
      <c r="V2512" s="78">
        <v>0</v>
      </c>
      <c r="W2512" s="78">
        <v>2</v>
      </c>
      <c r="X2512" s="11" t="str">
        <f ca="1">IF(ISBLANK(BudgetsQTable[[#This Row],[budg_seq_yr]]),"FY"&amp;fiscalyear,"FY"&amp;fiscalyear-1+BudgetsQTable[[#This Row],[budg_seq_yr]])</f>
        <v>FY19</v>
      </c>
      <c r="Y2512" s="79">
        <v>35495</v>
      </c>
      <c r="Z2512" s="78" t="s">
        <v>2869</v>
      </c>
      <c r="AA2512" s="78" t="s">
        <v>470</v>
      </c>
      <c r="AB2512" s="76" t="s">
        <v>2821</v>
      </c>
      <c r="AC2512" s="78" t="s">
        <v>2903</v>
      </c>
    </row>
    <row r="2513" spans="1:29" x14ac:dyDescent="0.35">
      <c r="A2513" s="10" t="s">
        <v>2261</v>
      </c>
      <c r="B2513" s="76" t="s">
        <v>2824</v>
      </c>
      <c r="C2513" s="76">
        <f>C2512+(BudgetsQTable[[#This Row],[lead]]&lt;&gt;K2512)</f>
        <v>302</v>
      </c>
      <c r="D2513" s="76">
        <f>D2512*(BudgetsQTable[[#This Row],[lead]]=K2512)+(BudgetsQTable[[#This Row],[prop_id]]&lt;&gt;A2512)</f>
        <v>1</v>
      </c>
      <c r="E2513" s="77">
        <v>43005.665972222225</v>
      </c>
      <c r="F2513" s="78" t="s">
        <v>2868</v>
      </c>
      <c r="G2513" s="78" t="s">
        <v>2869</v>
      </c>
      <c r="H2513" s="78" t="s">
        <v>470</v>
      </c>
      <c r="I2513" s="76" t="s">
        <v>793</v>
      </c>
      <c r="J2513" s="76" t="s">
        <v>753</v>
      </c>
      <c r="K2513" s="78" t="s">
        <v>2261</v>
      </c>
      <c r="L2513" s="7" t="str">
        <f>IF(BudgetsQTable[[#This Row],[pi_last_name]]=" ","",HYPERLINK("https://www.ejacket.nsf.gov/ej/showProposal.do?Continue=Y&amp;ID="&amp;BudgetsQTable[[#This Row],[prop_id]],BudgetsQTable[[#This Row],[prop_id]]))</f>
        <v/>
      </c>
      <c r="M2513" s="78" t="s">
        <v>753</v>
      </c>
      <c r="N2513" s="7" t="str">
        <f>IF(BudgetsQTable[[#This Row],[pi_last_name]]=" ","",HYPERLINK("mailto:"&amp;BudgetsQTable[[#This Row],[pi_email]]&amp;"&amp;subject=Your NSF Proposal:  "&amp;BudgetsQTable[[#This Row],[prop_id]],BudgetsQTable[[#This Row],[pi_email]]))</f>
        <v/>
      </c>
      <c r="O2513" s="78" t="s">
        <v>753</v>
      </c>
      <c r="P2513" s="78">
        <v>1</v>
      </c>
      <c r="Q2513" s="78">
        <v>2</v>
      </c>
      <c r="R2513" s="79">
        <v>0</v>
      </c>
      <c r="S2513" s="79">
        <v>3000</v>
      </c>
      <c r="T2513" s="79">
        <v>0</v>
      </c>
      <c r="U2513" s="80">
        <v>87161</v>
      </c>
      <c r="V2513" s="78">
        <v>0</v>
      </c>
      <c r="W2513" s="78">
        <v>3</v>
      </c>
      <c r="X2513" s="11" t="str">
        <f ca="1">IF(ISBLANK(BudgetsQTable[[#This Row],[budg_seq_yr]]),"FY"&amp;fiscalyear,"FY"&amp;fiscalyear-1+BudgetsQTable[[#This Row],[budg_seq_yr]])</f>
        <v>FY20</v>
      </c>
      <c r="Y2513" s="79">
        <v>87161</v>
      </c>
      <c r="Z2513" s="78" t="s">
        <v>2869</v>
      </c>
      <c r="AA2513" s="78" t="s">
        <v>470</v>
      </c>
      <c r="AB2513" s="76" t="s">
        <v>2821</v>
      </c>
      <c r="AC2513" s="78" t="s">
        <v>2903</v>
      </c>
    </row>
    <row r="2514" spans="1:29" x14ac:dyDescent="0.35">
      <c r="A2514" s="10" t="s">
        <v>2261</v>
      </c>
      <c r="B2514" s="76" t="s">
        <v>2824</v>
      </c>
      <c r="C2514" s="76">
        <f>C2513+(BudgetsQTable[[#This Row],[lead]]&lt;&gt;K2513)</f>
        <v>302</v>
      </c>
      <c r="D2514" s="76">
        <f>D2513*(BudgetsQTable[[#This Row],[lead]]=K2513)+(BudgetsQTable[[#This Row],[prop_id]]&lt;&gt;A2513)</f>
        <v>1</v>
      </c>
      <c r="E2514" s="77">
        <v>43005.665972222225</v>
      </c>
      <c r="F2514" s="78" t="s">
        <v>2868</v>
      </c>
      <c r="G2514" s="78" t="s">
        <v>2869</v>
      </c>
      <c r="H2514" s="78" t="s">
        <v>470</v>
      </c>
      <c r="I2514" s="76" t="s">
        <v>793</v>
      </c>
      <c r="J2514" s="76" t="s">
        <v>753</v>
      </c>
      <c r="K2514" s="78" t="s">
        <v>2261</v>
      </c>
      <c r="L2514" s="7" t="str">
        <f>IF(BudgetsQTable[[#This Row],[pi_last_name]]=" ","",HYPERLINK("https://www.ejacket.nsf.gov/ej/showProposal.do?Continue=Y&amp;ID="&amp;BudgetsQTable[[#This Row],[prop_id]],BudgetsQTable[[#This Row],[prop_id]]))</f>
        <v/>
      </c>
      <c r="M2514" s="78" t="s">
        <v>753</v>
      </c>
      <c r="N2514" s="7" t="str">
        <f>IF(BudgetsQTable[[#This Row],[pi_last_name]]=" ","",HYPERLINK("mailto:"&amp;BudgetsQTable[[#This Row],[pi_email]]&amp;"&amp;subject=Your NSF Proposal:  "&amp;BudgetsQTable[[#This Row],[prop_id]],BudgetsQTable[[#This Row],[pi_email]]))</f>
        <v/>
      </c>
      <c r="O2514" s="78" t="s">
        <v>753</v>
      </c>
      <c r="P2514" s="78">
        <v>1</v>
      </c>
      <c r="Q2514" s="78">
        <v>2</v>
      </c>
      <c r="R2514" s="79">
        <v>0</v>
      </c>
      <c r="S2514" s="79">
        <v>3000</v>
      </c>
      <c r="T2514" s="79">
        <v>0</v>
      </c>
      <c r="U2514" s="80">
        <v>88734</v>
      </c>
      <c r="V2514" s="78">
        <v>0</v>
      </c>
      <c r="W2514" s="78">
        <v>4</v>
      </c>
      <c r="X2514" s="11" t="str">
        <f ca="1">IF(ISBLANK(BudgetsQTable[[#This Row],[budg_seq_yr]]),"FY"&amp;fiscalyear,"FY"&amp;fiscalyear-1+BudgetsQTable[[#This Row],[budg_seq_yr]])</f>
        <v>FY21</v>
      </c>
      <c r="Y2514" s="79">
        <v>88734</v>
      </c>
      <c r="Z2514" s="78" t="s">
        <v>2869</v>
      </c>
      <c r="AA2514" s="78" t="s">
        <v>470</v>
      </c>
      <c r="AB2514" s="76" t="s">
        <v>2821</v>
      </c>
      <c r="AC2514" s="78" t="s">
        <v>2903</v>
      </c>
    </row>
    <row r="2515" spans="1:29" x14ac:dyDescent="0.35">
      <c r="A2515" s="10" t="s">
        <v>4788</v>
      </c>
      <c r="B2515" s="76" t="s">
        <v>2834</v>
      </c>
      <c r="C2515" s="76">
        <f>C2514+(BudgetsQTable[[#This Row],[lead]]&lt;&gt;K2514)</f>
        <v>302</v>
      </c>
      <c r="D2515" s="76">
        <f>D2514*(BudgetsQTable[[#This Row],[lead]]=K2514)+(BudgetsQTable[[#This Row],[prop_id]]&lt;&gt;A2514)</f>
        <v>2</v>
      </c>
      <c r="E2515" s="77">
        <v>43005.555555555555</v>
      </c>
      <c r="F2515" s="78" t="s">
        <v>2868</v>
      </c>
      <c r="G2515" s="78" t="s">
        <v>2869</v>
      </c>
      <c r="H2515" s="78" t="s">
        <v>470</v>
      </c>
      <c r="I2515" s="76" t="s">
        <v>793</v>
      </c>
      <c r="J2515" s="76" t="s">
        <v>4792</v>
      </c>
      <c r="K2515" s="78" t="s">
        <v>2261</v>
      </c>
      <c r="L2515" s="7" t="str">
        <f>IF(BudgetsQTable[[#This Row],[pi_last_name]]=" ","",HYPERLINK("https://www.ejacket.nsf.gov/ej/showProposal.do?Continue=Y&amp;ID="&amp;BudgetsQTable[[#This Row],[prop_id]],BudgetsQTable[[#This Row],[prop_id]]))</f>
        <v>1763660</v>
      </c>
      <c r="M2515" s="78" t="s">
        <v>4789</v>
      </c>
      <c r="N2515" s="7" t="str">
        <f>IF(BudgetsQTable[[#This Row],[pi_last_name]]=" ","",HYPERLINK("mailto:"&amp;BudgetsQTable[[#This Row],[pi_email]]&amp;"&amp;subject=Your NSF Proposal:  "&amp;BudgetsQTable[[#This Row],[prop_id]],BudgetsQTable[[#This Row],[pi_email]]))</f>
        <v>rmarcia@ucmerced.edu</v>
      </c>
      <c r="O2515" s="78" t="s">
        <v>4791</v>
      </c>
      <c r="P2515" s="78"/>
      <c r="Q2515" s="78"/>
      <c r="R2515" s="79"/>
      <c r="S2515" s="79"/>
      <c r="T2515" s="79"/>
      <c r="U2515" s="80"/>
      <c r="V2515" s="78">
        <v>0</v>
      </c>
      <c r="W2515" s="78"/>
      <c r="X2515" s="11" t="str">
        <f ca="1">IF(ISBLANK(BudgetsQTable[[#This Row],[budg_seq_yr]]),"FY"&amp;fiscalyear,"FY"&amp;fiscalyear-1+BudgetsQTable[[#This Row],[budg_seq_yr]])</f>
        <v>FY18</v>
      </c>
      <c r="Y2515" s="79">
        <v>558311</v>
      </c>
      <c r="Z2515" s="78" t="s">
        <v>2869</v>
      </c>
      <c r="AA2515" s="78" t="s">
        <v>470</v>
      </c>
      <c r="AB2515" s="76" t="s">
        <v>2821</v>
      </c>
      <c r="AC2515" s="78" t="s">
        <v>2903</v>
      </c>
    </row>
    <row r="2516" spans="1:29" x14ac:dyDescent="0.35">
      <c r="A2516" s="10" t="s">
        <v>4788</v>
      </c>
      <c r="B2516" s="76" t="s">
        <v>2834</v>
      </c>
      <c r="C2516" s="76">
        <f>C2515+(BudgetsQTable[[#This Row],[lead]]&lt;&gt;K2515)</f>
        <v>302</v>
      </c>
      <c r="D2516" s="76">
        <f>D2515*(BudgetsQTable[[#This Row],[lead]]=K2515)+(BudgetsQTable[[#This Row],[prop_id]]&lt;&gt;A2515)</f>
        <v>2</v>
      </c>
      <c r="E2516" s="77">
        <v>43005.555555555555</v>
      </c>
      <c r="F2516" s="78" t="s">
        <v>2868</v>
      </c>
      <c r="G2516" s="78" t="s">
        <v>2869</v>
      </c>
      <c r="H2516" s="78" t="s">
        <v>470</v>
      </c>
      <c r="I2516" s="76" t="s">
        <v>793</v>
      </c>
      <c r="J2516" s="76" t="s">
        <v>753</v>
      </c>
      <c r="K2516" s="78" t="s">
        <v>2261</v>
      </c>
      <c r="L2516" s="7" t="str">
        <f>IF(BudgetsQTable[[#This Row],[pi_last_name]]=" ","",HYPERLINK("https://www.ejacket.nsf.gov/ej/showProposal.do?Continue=Y&amp;ID="&amp;BudgetsQTable[[#This Row],[prop_id]],BudgetsQTable[[#This Row],[prop_id]]))</f>
        <v/>
      </c>
      <c r="M2516" s="78" t="s">
        <v>753</v>
      </c>
      <c r="N2516" s="7" t="str">
        <f>IF(BudgetsQTable[[#This Row],[pi_last_name]]=" ","",HYPERLINK("mailto:"&amp;BudgetsQTable[[#This Row],[pi_email]]&amp;"&amp;subject=Your NSF Proposal:  "&amp;BudgetsQTable[[#This Row],[prop_id]],BudgetsQTable[[#This Row],[pi_email]]))</f>
        <v/>
      </c>
      <c r="O2516" s="78" t="s">
        <v>753</v>
      </c>
      <c r="P2516" s="78">
        <v>1</v>
      </c>
      <c r="Q2516" s="78">
        <v>1</v>
      </c>
      <c r="R2516" s="79">
        <v>0</v>
      </c>
      <c r="S2516" s="79">
        <v>3000</v>
      </c>
      <c r="T2516" s="79">
        <v>10937</v>
      </c>
      <c r="U2516" s="80">
        <v>126404</v>
      </c>
      <c r="V2516" s="78">
        <v>0</v>
      </c>
      <c r="W2516" s="78">
        <v>1</v>
      </c>
      <c r="X2516" s="11" t="str">
        <f ca="1">IF(ISBLANK(BudgetsQTable[[#This Row],[budg_seq_yr]]),"FY"&amp;fiscalyear,"FY"&amp;fiscalyear-1+BudgetsQTable[[#This Row],[budg_seq_yr]])</f>
        <v>FY18</v>
      </c>
      <c r="Y2516" s="79">
        <v>126404</v>
      </c>
      <c r="Z2516" s="78" t="s">
        <v>2869</v>
      </c>
      <c r="AA2516" s="78" t="s">
        <v>470</v>
      </c>
      <c r="AB2516" s="76" t="s">
        <v>2821</v>
      </c>
      <c r="AC2516" s="78" t="s">
        <v>2903</v>
      </c>
    </row>
    <row r="2517" spans="1:29" x14ac:dyDescent="0.35">
      <c r="A2517" s="10" t="s">
        <v>4788</v>
      </c>
      <c r="B2517" s="76" t="s">
        <v>2834</v>
      </c>
      <c r="C2517" s="76">
        <f>C2516+(BudgetsQTable[[#This Row],[lead]]&lt;&gt;K2516)</f>
        <v>302</v>
      </c>
      <c r="D2517" s="76">
        <f>D2516*(BudgetsQTable[[#This Row],[lead]]=K2516)+(BudgetsQTable[[#This Row],[prop_id]]&lt;&gt;A2516)</f>
        <v>2</v>
      </c>
      <c r="E2517" s="77">
        <v>43005.555555555555</v>
      </c>
      <c r="F2517" s="78" t="s">
        <v>2868</v>
      </c>
      <c r="G2517" s="78" t="s">
        <v>2869</v>
      </c>
      <c r="H2517" s="78" t="s">
        <v>470</v>
      </c>
      <c r="I2517" s="76" t="s">
        <v>793</v>
      </c>
      <c r="J2517" s="76" t="s">
        <v>753</v>
      </c>
      <c r="K2517" s="78" t="s">
        <v>2261</v>
      </c>
      <c r="L2517" s="7" t="str">
        <f>IF(BudgetsQTable[[#This Row],[pi_last_name]]=" ","",HYPERLINK("https://www.ejacket.nsf.gov/ej/showProposal.do?Continue=Y&amp;ID="&amp;BudgetsQTable[[#This Row],[prop_id]],BudgetsQTable[[#This Row],[prop_id]]))</f>
        <v/>
      </c>
      <c r="M2517" s="78" t="s">
        <v>753</v>
      </c>
      <c r="N2517" s="7" t="str">
        <f>IF(BudgetsQTable[[#This Row],[pi_last_name]]=" ","",HYPERLINK("mailto:"&amp;BudgetsQTable[[#This Row],[pi_email]]&amp;"&amp;subject=Your NSF Proposal:  "&amp;BudgetsQTable[[#This Row],[prop_id]],BudgetsQTable[[#This Row],[pi_email]]))</f>
        <v/>
      </c>
      <c r="O2517" s="78" t="s">
        <v>753</v>
      </c>
      <c r="P2517" s="78">
        <v>1</v>
      </c>
      <c r="Q2517" s="78">
        <v>1</v>
      </c>
      <c r="R2517" s="79">
        <v>0</v>
      </c>
      <c r="S2517" s="79">
        <v>3000</v>
      </c>
      <c r="T2517" s="79">
        <v>12031</v>
      </c>
      <c r="U2517" s="80">
        <v>127261</v>
      </c>
      <c r="V2517" s="78">
        <v>0</v>
      </c>
      <c r="W2517" s="78">
        <v>2</v>
      </c>
      <c r="X2517" s="11" t="str">
        <f ca="1">IF(ISBLANK(BudgetsQTable[[#This Row],[budg_seq_yr]]),"FY"&amp;fiscalyear,"FY"&amp;fiscalyear-1+BudgetsQTable[[#This Row],[budg_seq_yr]])</f>
        <v>FY19</v>
      </c>
      <c r="Y2517" s="79">
        <v>127261</v>
      </c>
      <c r="Z2517" s="78" t="s">
        <v>2869</v>
      </c>
      <c r="AA2517" s="78" t="s">
        <v>470</v>
      </c>
      <c r="AB2517" s="76" t="s">
        <v>2821</v>
      </c>
      <c r="AC2517" s="78" t="s">
        <v>2903</v>
      </c>
    </row>
    <row r="2518" spans="1:29" x14ac:dyDescent="0.35">
      <c r="A2518" s="10" t="s">
        <v>4788</v>
      </c>
      <c r="B2518" s="76" t="s">
        <v>2834</v>
      </c>
      <c r="C2518" s="76">
        <f>C2517+(BudgetsQTable[[#This Row],[lead]]&lt;&gt;K2517)</f>
        <v>302</v>
      </c>
      <c r="D2518" s="76">
        <f>D2517*(BudgetsQTable[[#This Row],[lead]]=K2517)+(BudgetsQTable[[#This Row],[prop_id]]&lt;&gt;A2517)</f>
        <v>2</v>
      </c>
      <c r="E2518" s="77">
        <v>43005.555555555555</v>
      </c>
      <c r="F2518" s="78" t="s">
        <v>2868</v>
      </c>
      <c r="G2518" s="78" t="s">
        <v>2869</v>
      </c>
      <c r="H2518" s="78" t="s">
        <v>470</v>
      </c>
      <c r="I2518" s="76" t="s">
        <v>793</v>
      </c>
      <c r="J2518" s="76" t="s">
        <v>753</v>
      </c>
      <c r="K2518" s="78" t="s">
        <v>2261</v>
      </c>
      <c r="L2518" s="7" t="str">
        <f>IF(BudgetsQTable[[#This Row],[pi_last_name]]=" ","",HYPERLINK("https://www.ejacket.nsf.gov/ej/showProposal.do?Continue=Y&amp;ID="&amp;BudgetsQTable[[#This Row],[prop_id]],BudgetsQTable[[#This Row],[prop_id]]))</f>
        <v/>
      </c>
      <c r="M2518" s="78" t="s">
        <v>753</v>
      </c>
      <c r="N2518" s="7" t="str">
        <f>IF(BudgetsQTable[[#This Row],[pi_last_name]]=" ","",HYPERLINK("mailto:"&amp;BudgetsQTable[[#This Row],[pi_email]]&amp;"&amp;subject=Your NSF Proposal:  "&amp;BudgetsQTable[[#This Row],[prop_id]],BudgetsQTable[[#This Row],[pi_email]]))</f>
        <v/>
      </c>
      <c r="O2518" s="78" t="s">
        <v>753</v>
      </c>
      <c r="P2518" s="78">
        <v>1</v>
      </c>
      <c r="Q2518" s="78">
        <v>1</v>
      </c>
      <c r="R2518" s="79">
        <v>0</v>
      </c>
      <c r="S2518" s="79">
        <v>3000</v>
      </c>
      <c r="T2518" s="79">
        <v>13234</v>
      </c>
      <c r="U2518" s="80">
        <v>149934</v>
      </c>
      <c r="V2518" s="78">
        <v>0</v>
      </c>
      <c r="W2518" s="78">
        <v>3</v>
      </c>
      <c r="X2518" s="11" t="str">
        <f ca="1">IF(ISBLANK(BudgetsQTable[[#This Row],[budg_seq_yr]]),"FY"&amp;fiscalyear,"FY"&amp;fiscalyear-1+BudgetsQTable[[#This Row],[budg_seq_yr]])</f>
        <v>FY20</v>
      </c>
      <c r="Y2518" s="79">
        <v>149934</v>
      </c>
      <c r="Z2518" s="78" t="s">
        <v>2869</v>
      </c>
      <c r="AA2518" s="78" t="s">
        <v>470</v>
      </c>
      <c r="AB2518" s="76" t="s">
        <v>2821</v>
      </c>
      <c r="AC2518" s="78" t="s">
        <v>2903</v>
      </c>
    </row>
    <row r="2519" spans="1:29" x14ac:dyDescent="0.35">
      <c r="A2519" s="10" t="s">
        <v>4788</v>
      </c>
      <c r="B2519" s="76" t="s">
        <v>2834</v>
      </c>
      <c r="C2519" s="76">
        <f>C2518+(BudgetsQTable[[#This Row],[lead]]&lt;&gt;K2518)</f>
        <v>302</v>
      </c>
      <c r="D2519" s="76">
        <f>D2518*(BudgetsQTable[[#This Row],[lead]]=K2518)+(BudgetsQTable[[#This Row],[prop_id]]&lt;&gt;A2518)</f>
        <v>2</v>
      </c>
      <c r="E2519" s="77">
        <v>43005.555555555555</v>
      </c>
      <c r="F2519" s="78" t="s">
        <v>2868</v>
      </c>
      <c r="G2519" s="78" t="s">
        <v>2869</v>
      </c>
      <c r="H2519" s="78" t="s">
        <v>470</v>
      </c>
      <c r="I2519" s="76" t="s">
        <v>793</v>
      </c>
      <c r="J2519" s="76" t="s">
        <v>753</v>
      </c>
      <c r="K2519" s="78" t="s">
        <v>2261</v>
      </c>
      <c r="L2519" s="7" t="str">
        <f>IF(BudgetsQTable[[#This Row],[pi_last_name]]=" ","",HYPERLINK("https://www.ejacket.nsf.gov/ej/showProposal.do?Continue=Y&amp;ID="&amp;BudgetsQTable[[#This Row],[prop_id]],BudgetsQTable[[#This Row],[prop_id]]))</f>
        <v/>
      </c>
      <c r="M2519" s="78" t="s">
        <v>753</v>
      </c>
      <c r="N2519" s="7" t="str">
        <f>IF(BudgetsQTable[[#This Row],[pi_last_name]]=" ","",HYPERLINK("mailto:"&amp;BudgetsQTable[[#This Row],[pi_email]]&amp;"&amp;subject=Your NSF Proposal:  "&amp;BudgetsQTable[[#This Row],[prop_id]],BudgetsQTable[[#This Row],[pi_email]]))</f>
        <v/>
      </c>
      <c r="O2519" s="78" t="s">
        <v>753</v>
      </c>
      <c r="P2519" s="78">
        <v>1</v>
      </c>
      <c r="Q2519" s="78">
        <v>1</v>
      </c>
      <c r="R2519" s="79">
        <v>0</v>
      </c>
      <c r="S2519" s="79">
        <v>3000</v>
      </c>
      <c r="T2519" s="79">
        <v>15121</v>
      </c>
      <c r="U2519" s="80">
        <v>154712</v>
      </c>
      <c r="V2519" s="78">
        <v>0</v>
      </c>
      <c r="W2519" s="78">
        <v>4</v>
      </c>
      <c r="X2519" s="11" t="str">
        <f ca="1">IF(ISBLANK(BudgetsQTable[[#This Row],[budg_seq_yr]]),"FY"&amp;fiscalyear,"FY"&amp;fiscalyear-1+BudgetsQTable[[#This Row],[budg_seq_yr]])</f>
        <v>FY21</v>
      </c>
      <c r="Y2519" s="79">
        <v>154712</v>
      </c>
      <c r="Z2519" s="78" t="s">
        <v>2869</v>
      </c>
      <c r="AA2519" s="78" t="s">
        <v>470</v>
      </c>
      <c r="AB2519" s="76" t="s">
        <v>2821</v>
      </c>
      <c r="AC2519" s="78" t="s">
        <v>2903</v>
      </c>
    </row>
    <row r="2520" spans="1:29" x14ac:dyDescent="0.35">
      <c r="A2520" s="10" t="s">
        <v>2264</v>
      </c>
      <c r="B2520" s="76" t="s">
        <v>2863</v>
      </c>
      <c r="C2520" s="76">
        <f>C2519+(BudgetsQTable[[#This Row],[lead]]&lt;&gt;K2519)</f>
        <v>303</v>
      </c>
      <c r="D2520" s="76">
        <f>D2519*(BudgetsQTable[[#This Row],[lead]]=K2519)+(BudgetsQTable[[#This Row],[prop_id]]&lt;&gt;A2519)</f>
        <v>1</v>
      </c>
      <c r="E2520" s="77">
        <v>43005.667361111111</v>
      </c>
      <c r="F2520" s="78" t="s">
        <v>2817</v>
      </c>
      <c r="G2520" s="78" t="s">
        <v>2818</v>
      </c>
      <c r="H2520" s="78" t="s">
        <v>476</v>
      </c>
      <c r="I2520" s="76" t="s">
        <v>1358</v>
      </c>
      <c r="J2520" s="76" t="s">
        <v>4796</v>
      </c>
      <c r="K2520" s="78" t="s">
        <v>2264</v>
      </c>
      <c r="L2520" s="7" t="str">
        <f>IF(BudgetsQTable[[#This Row],[pi_last_name]]=" ","",HYPERLINK("https://www.ejacket.nsf.gov/ej/showProposal.do?Continue=Y&amp;ID="&amp;BudgetsQTable[[#This Row],[prop_id]],BudgetsQTable[[#This Row],[prop_id]]))</f>
        <v>1763918</v>
      </c>
      <c r="M2520" s="78" t="s">
        <v>1677</v>
      </c>
      <c r="N2520" s="7" t="str">
        <f>IF(BudgetsQTable[[#This Row],[pi_last_name]]=" ","",HYPERLINK("mailto:"&amp;BudgetsQTable[[#This Row],[pi_email]]&amp;"&amp;subject=Your NSF Proposal:  "&amp;BudgetsQTable[[#This Row],[prop_id]],BudgetsQTable[[#This Row],[pi_email]]))</f>
        <v>reetudas@umich.edu</v>
      </c>
      <c r="O2520" s="78" t="s">
        <v>713</v>
      </c>
      <c r="P2520" s="78"/>
      <c r="Q2520" s="78"/>
      <c r="R2520" s="79"/>
      <c r="S2520" s="79"/>
      <c r="T2520" s="79"/>
      <c r="U2520" s="80"/>
      <c r="V2520" s="78">
        <v>0</v>
      </c>
      <c r="W2520" s="78"/>
      <c r="X2520" s="11" t="str">
        <f ca="1">IF(ISBLANK(BudgetsQTable[[#This Row],[budg_seq_yr]]),"FY"&amp;fiscalyear,"FY"&amp;fiscalyear-1+BudgetsQTable[[#This Row],[budg_seq_yr]])</f>
        <v>FY18</v>
      </c>
      <c r="Y2520" s="79">
        <v>1200000</v>
      </c>
      <c r="Z2520" s="78" t="s">
        <v>2818</v>
      </c>
      <c r="AA2520" s="78" t="s">
        <v>476</v>
      </c>
      <c r="AB2520" s="76" t="s">
        <v>2821</v>
      </c>
      <c r="AC2520" s="78" t="s">
        <v>3459</v>
      </c>
    </row>
    <row r="2521" spans="1:29" x14ac:dyDescent="0.35">
      <c r="A2521" s="10" t="s">
        <v>2264</v>
      </c>
      <c r="B2521" s="76" t="s">
        <v>2863</v>
      </c>
      <c r="C2521" s="76">
        <f>C2520+(BudgetsQTable[[#This Row],[lead]]&lt;&gt;K2520)</f>
        <v>303</v>
      </c>
      <c r="D2521" s="76">
        <f>D2520*(BudgetsQTable[[#This Row],[lead]]=K2520)+(BudgetsQTable[[#This Row],[prop_id]]&lt;&gt;A2520)</f>
        <v>1</v>
      </c>
      <c r="E2521" s="77">
        <v>43005.667361111111</v>
      </c>
      <c r="F2521" s="78" t="s">
        <v>2817</v>
      </c>
      <c r="G2521" s="78" t="s">
        <v>2818</v>
      </c>
      <c r="H2521" s="78" t="s">
        <v>476</v>
      </c>
      <c r="I2521" s="76" t="s">
        <v>1358</v>
      </c>
      <c r="J2521" s="76" t="s">
        <v>753</v>
      </c>
      <c r="K2521" s="78" t="s">
        <v>2264</v>
      </c>
      <c r="L2521" s="7" t="str">
        <f>IF(BudgetsQTable[[#This Row],[pi_last_name]]=" ","",HYPERLINK("https://www.ejacket.nsf.gov/ej/showProposal.do?Continue=Y&amp;ID="&amp;BudgetsQTable[[#This Row],[prop_id]],BudgetsQTable[[#This Row],[prop_id]]))</f>
        <v/>
      </c>
      <c r="M2521" s="78" t="s">
        <v>753</v>
      </c>
      <c r="N2521" s="7" t="str">
        <f>IF(BudgetsQTable[[#This Row],[pi_last_name]]=" ","",HYPERLINK("mailto:"&amp;BudgetsQTable[[#This Row],[pi_email]]&amp;"&amp;subject=Your NSF Proposal:  "&amp;BudgetsQTable[[#This Row],[prop_id]],BudgetsQTable[[#This Row],[pi_email]]))</f>
        <v/>
      </c>
      <c r="O2521" s="78" t="s">
        <v>753</v>
      </c>
      <c r="P2521" s="78">
        <v>3</v>
      </c>
      <c r="Q2521" s="78">
        <v>2</v>
      </c>
      <c r="R2521" s="79">
        <v>0</v>
      </c>
      <c r="S2521" s="79">
        <v>750</v>
      </c>
      <c r="T2521" s="79">
        <v>0</v>
      </c>
      <c r="U2521" s="80">
        <v>293905</v>
      </c>
      <c r="V2521" s="78">
        <v>0</v>
      </c>
      <c r="W2521" s="78">
        <v>1</v>
      </c>
      <c r="X2521" s="11" t="str">
        <f ca="1">IF(ISBLANK(BudgetsQTable[[#This Row],[budg_seq_yr]]),"FY"&amp;fiscalyear,"FY"&amp;fiscalyear-1+BudgetsQTable[[#This Row],[budg_seq_yr]])</f>
        <v>FY18</v>
      </c>
      <c r="Y2521" s="79">
        <v>293905</v>
      </c>
      <c r="Z2521" s="78" t="s">
        <v>2818</v>
      </c>
      <c r="AA2521" s="78" t="s">
        <v>476</v>
      </c>
      <c r="AB2521" s="76" t="s">
        <v>2821</v>
      </c>
      <c r="AC2521" s="78" t="s">
        <v>3459</v>
      </c>
    </row>
    <row r="2522" spans="1:29" x14ac:dyDescent="0.35">
      <c r="A2522" s="10" t="s">
        <v>2264</v>
      </c>
      <c r="B2522" s="76" t="s">
        <v>2863</v>
      </c>
      <c r="C2522" s="76">
        <f>C2521+(BudgetsQTable[[#This Row],[lead]]&lt;&gt;K2521)</f>
        <v>303</v>
      </c>
      <c r="D2522" s="76">
        <f>D2521*(BudgetsQTable[[#This Row],[lead]]=K2521)+(BudgetsQTable[[#This Row],[prop_id]]&lt;&gt;A2521)</f>
        <v>1</v>
      </c>
      <c r="E2522" s="77">
        <v>43005.667361111111</v>
      </c>
      <c r="F2522" s="78" t="s">
        <v>2817</v>
      </c>
      <c r="G2522" s="78" t="s">
        <v>2818</v>
      </c>
      <c r="H2522" s="78" t="s">
        <v>476</v>
      </c>
      <c r="I2522" s="76" t="s">
        <v>1358</v>
      </c>
      <c r="J2522" s="76" t="s">
        <v>753</v>
      </c>
      <c r="K2522" s="78" t="s">
        <v>2264</v>
      </c>
      <c r="L2522" s="7" t="str">
        <f>IF(BudgetsQTable[[#This Row],[pi_last_name]]=" ","",HYPERLINK("https://www.ejacket.nsf.gov/ej/showProposal.do?Continue=Y&amp;ID="&amp;BudgetsQTable[[#This Row],[prop_id]],BudgetsQTable[[#This Row],[prop_id]]))</f>
        <v/>
      </c>
      <c r="M2522" s="78" t="s">
        <v>753</v>
      </c>
      <c r="N2522" s="7" t="str">
        <f>IF(BudgetsQTable[[#This Row],[pi_last_name]]=" ","",HYPERLINK("mailto:"&amp;BudgetsQTable[[#This Row],[pi_email]]&amp;"&amp;subject=Your NSF Proposal:  "&amp;BudgetsQTable[[#This Row],[prop_id]],BudgetsQTable[[#This Row],[pi_email]]))</f>
        <v/>
      </c>
      <c r="O2522" s="78" t="s">
        <v>753</v>
      </c>
      <c r="P2522" s="78">
        <v>3</v>
      </c>
      <c r="Q2522" s="78">
        <v>2</v>
      </c>
      <c r="R2522" s="79">
        <v>0</v>
      </c>
      <c r="S2522" s="79">
        <v>750</v>
      </c>
      <c r="T2522" s="79">
        <v>0</v>
      </c>
      <c r="U2522" s="80">
        <v>298167</v>
      </c>
      <c r="V2522" s="78">
        <v>0</v>
      </c>
      <c r="W2522" s="78">
        <v>2</v>
      </c>
      <c r="X2522" s="11" t="str">
        <f ca="1">IF(ISBLANK(BudgetsQTable[[#This Row],[budg_seq_yr]]),"FY"&amp;fiscalyear,"FY"&amp;fiscalyear-1+BudgetsQTable[[#This Row],[budg_seq_yr]])</f>
        <v>FY19</v>
      </c>
      <c r="Y2522" s="79">
        <v>298167</v>
      </c>
      <c r="Z2522" s="78" t="s">
        <v>2818</v>
      </c>
      <c r="AA2522" s="78" t="s">
        <v>476</v>
      </c>
      <c r="AB2522" s="76" t="s">
        <v>2821</v>
      </c>
      <c r="AC2522" s="78" t="s">
        <v>3459</v>
      </c>
    </row>
    <row r="2523" spans="1:29" x14ac:dyDescent="0.35">
      <c r="A2523" s="10" t="s">
        <v>2264</v>
      </c>
      <c r="B2523" s="76" t="s">
        <v>2863</v>
      </c>
      <c r="C2523" s="76">
        <f>C2522+(BudgetsQTable[[#This Row],[lead]]&lt;&gt;K2522)</f>
        <v>303</v>
      </c>
      <c r="D2523" s="76">
        <f>D2522*(BudgetsQTable[[#This Row],[lead]]=K2522)+(BudgetsQTable[[#This Row],[prop_id]]&lt;&gt;A2522)</f>
        <v>1</v>
      </c>
      <c r="E2523" s="77">
        <v>43005.667361111111</v>
      </c>
      <c r="F2523" s="78" t="s">
        <v>2817</v>
      </c>
      <c r="G2523" s="78" t="s">
        <v>2818</v>
      </c>
      <c r="H2523" s="78" t="s">
        <v>476</v>
      </c>
      <c r="I2523" s="76" t="s">
        <v>1358</v>
      </c>
      <c r="J2523" s="76" t="s">
        <v>753</v>
      </c>
      <c r="K2523" s="78" t="s">
        <v>2264</v>
      </c>
      <c r="L2523" s="7" t="str">
        <f>IF(BudgetsQTable[[#This Row],[pi_last_name]]=" ","",HYPERLINK("https://www.ejacket.nsf.gov/ej/showProposal.do?Continue=Y&amp;ID="&amp;BudgetsQTable[[#This Row],[prop_id]],BudgetsQTable[[#This Row],[prop_id]]))</f>
        <v/>
      </c>
      <c r="M2523" s="78" t="s">
        <v>753</v>
      </c>
      <c r="N2523" s="7" t="str">
        <f>IF(BudgetsQTable[[#This Row],[pi_last_name]]=" ","",HYPERLINK("mailto:"&amp;BudgetsQTable[[#This Row],[pi_email]]&amp;"&amp;subject=Your NSF Proposal:  "&amp;BudgetsQTable[[#This Row],[prop_id]],BudgetsQTable[[#This Row],[pi_email]]))</f>
        <v/>
      </c>
      <c r="O2523" s="78" t="s">
        <v>753</v>
      </c>
      <c r="P2523" s="78">
        <v>3</v>
      </c>
      <c r="Q2523" s="78">
        <v>2</v>
      </c>
      <c r="R2523" s="79">
        <v>0</v>
      </c>
      <c r="S2523" s="79">
        <v>750</v>
      </c>
      <c r="T2523" s="79">
        <v>0</v>
      </c>
      <c r="U2523" s="80">
        <v>301987</v>
      </c>
      <c r="V2523" s="78">
        <v>0</v>
      </c>
      <c r="W2523" s="78">
        <v>3</v>
      </c>
      <c r="X2523" s="11" t="str">
        <f ca="1">IF(ISBLANK(BudgetsQTable[[#This Row],[budg_seq_yr]]),"FY"&amp;fiscalyear,"FY"&amp;fiscalyear-1+BudgetsQTable[[#This Row],[budg_seq_yr]])</f>
        <v>FY20</v>
      </c>
      <c r="Y2523" s="79">
        <v>301987</v>
      </c>
      <c r="Z2523" s="78" t="s">
        <v>2818</v>
      </c>
      <c r="AA2523" s="78" t="s">
        <v>476</v>
      </c>
      <c r="AB2523" s="76" t="s">
        <v>2821</v>
      </c>
      <c r="AC2523" s="78" t="s">
        <v>3459</v>
      </c>
    </row>
    <row r="2524" spans="1:29" x14ac:dyDescent="0.35">
      <c r="A2524" s="10" t="s">
        <v>2264</v>
      </c>
      <c r="B2524" s="76" t="s">
        <v>2863</v>
      </c>
      <c r="C2524" s="76">
        <f>C2523+(BudgetsQTable[[#This Row],[lead]]&lt;&gt;K2523)</f>
        <v>303</v>
      </c>
      <c r="D2524" s="76">
        <f>D2523*(BudgetsQTable[[#This Row],[lead]]=K2523)+(BudgetsQTable[[#This Row],[prop_id]]&lt;&gt;A2523)</f>
        <v>1</v>
      </c>
      <c r="E2524" s="77">
        <v>43005.667361111111</v>
      </c>
      <c r="F2524" s="78" t="s">
        <v>2817</v>
      </c>
      <c r="G2524" s="78" t="s">
        <v>2818</v>
      </c>
      <c r="H2524" s="78" t="s">
        <v>476</v>
      </c>
      <c r="I2524" s="76" t="s">
        <v>1358</v>
      </c>
      <c r="J2524" s="76" t="s">
        <v>753</v>
      </c>
      <c r="K2524" s="78" t="s">
        <v>2264</v>
      </c>
      <c r="L2524" s="7" t="str">
        <f>IF(BudgetsQTable[[#This Row],[pi_last_name]]=" ","",HYPERLINK("https://www.ejacket.nsf.gov/ej/showProposal.do?Continue=Y&amp;ID="&amp;BudgetsQTable[[#This Row],[prop_id]],BudgetsQTable[[#This Row],[prop_id]]))</f>
        <v/>
      </c>
      <c r="M2524" s="78" t="s">
        <v>753</v>
      </c>
      <c r="N2524" s="7" t="str">
        <f>IF(BudgetsQTable[[#This Row],[pi_last_name]]=" ","",HYPERLINK("mailto:"&amp;BudgetsQTable[[#This Row],[pi_email]]&amp;"&amp;subject=Your NSF Proposal:  "&amp;BudgetsQTable[[#This Row],[prop_id]],BudgetsQTable[[#This Row],[pi_email]]))</f>
        <v/>
      </c>
      <c r="O2524" s="78" t="s">
        <v>753</v>
      </c>
      <c r="P2524" s="78">
        <v>3</v>
      </c>
      <c r="Q2524" s="78">
        <v>2</v>
      </c>
      <c r="R2524" s="79">
        <v>0</v>
      </c>
      <c r="S2524" s="79">
        <v>750</v>
      </c>
      <c r="T2524" s="79">
        <v>0</v>
      </c>
      <c r="U2524" s="80">
        <v>305941</v>
      </c>
      <c r="V2524" s="78">
        <v>0</v>
      </c>
      <c r="W2524" s="78">
        <v>4</v>
      </c>
      <c r="X2524" s="11" t="str">
        <f ca="1">IF(ISBLANK(BudgetsQTable[[#This Row],[budg_seq_yr]]),"FY"&amp;fiscalyear,"FY"&amp;fiscalyear-1+BudgetsQTable[[#This Row],[budg_seq_yr]])</f>
        <v>FY21</v>
      </c>
      <c r="Y2524" s="79">
        <v>305941</v>
      </c>
      <c r="Z2524" s="78" t="s">
        <v>2818</v>
      </c>
      <c r="AA2524" s="78" t="s">
        <v>476</v>
      </c>
      <c r="AB2524" s="76" t="s">
        <v>2821</v>
      </c>
      <c r="AC2524" s="78" t="s">
        <v>3459</v>
      </c>
    </row>
    <row r="2525" spans="1:29" x14ac:dyDescent="0.35">
      <c r="A2525" s="10" t="s">
        <v>2271</v>
      </c>
      <c r="B2525" s="76" t="s">
        <v>2863</v>
      </c>
      <c r="C2525" s="76">
        <f>C2524+(BudgetsQTable[[#This Row],[lead]]&lt;&gt;K2524)</f>
        <v>304</v>
      </c>
      <c r="D2525" s="76">
        <f>D2524*(BudgetsQTable[[#This Row],[lead]]=K2524)+(BudgetsQTable[[#This Row],[prop_id]]&lt;&gt;A2524)</f>
        <v>1</v>
      </c>
      <c r="E2525" s="77">
        <v>43005.668749999997</v>
      </c>
      <c r="F2525" s="78" t="s">
        <v>2817</v>
      </c>
      <c r="G2525" s="78" t="s">
        <v>2818</v>
      </c>
      <c r="H2525" s="78" t="s">
        <v>476</v>
      </c>
      <c r="I2525" s="76" t="s">
        <v>765</v>
      </c>
      <c r="J2525" s="76" t="s">
        <v>4800</v>
      </c>
      <c r="K2525" s="78" t="s">
        <v>2271</v>
      </c>
      <c r="L2525" s="7" t="str">
        <f>IF(BudgetsQTable[[#This Row],[pi_last_name]]=" ","",HYPERLINK("https://www.ejacket.nsf.gov/ej/showProposal.do?Continue=Y&amp;ID="&amp;BudgetsQTable[[#This Row],[prop_id]],BudgetsQTable[[#This Row],[prop_id]]))</f>
        <v>1763922</v>
      </c>
      <c r="M2525" s="78" t="s">
        <v>2272</v>
      </c>
      <c r="N2525" s="7" t="str">
        <f>IF(BudgetsQTable[[#This Row],[pi_last_name]]=" ","",HYPERLINK("mailto:"&amp;BudgetsQTable[[#This Row],[pi_email]]&amp;"&amp;subject=Your NSF Proposal:  "&amp;BudgetsQTable[[#This Row],[prop_id]],BudgetsQTable[[#This Row],[pi_email]]))</f>
        <v>samth@cs.indiana.edu</v>
      </c>
      <c r="O2525" s="78" t="s">
        <v>574</v>
      </c>
      <c r="P2525" s="78"/>
      <c r="Q2525" s="78"/>
      <c r="R2525" s="79"/>
      <c r="S2525" s="79"/>
      <c r="T2525" s="79"/>
      <c r="U2525" s="80"/>
      <c r="V2525" s="78">
        <v>0</v>
      </c>
      <c r="W2525" s="78"/>
      <c r="X2525" s="11" t="str">
        <f ca="1">IF(ISBLANK(BudgetsQTable[[#This Row],[budg_seq_yr]]),"FY"&amp;fiscalyear,"FY"&amp;fiscalyear-1+BudgetsQTable[[#This Row],[budg_seq_yr]])</f>
        <v>FY18</v>
      </c>
      <c r="Y2525" s="79">
        <v>1192054</v>
      </c>
      <c r="Z2525" s="78" t="s">
        <v>2818</v>
      </c>
      <c r="AA2525" s="78" t="s">
        <v>476</v>
      </c>
      <c r="AB2525" s="76" t="s">
        <v>2821</v>
      </c>
      <c r="AC2525" s="78" t="s">
        <v>3279</v>
      </c>
    </row>
    <row r="2526" spans="1:29" x14ac:dyDescent="0.35">
      <c r="A2526" s="10" t="s">
        <v>2271</v>
      </c>
      <c r="B2526" s="76" t="s">
        <v>2863</v>
      </c>
      <c r="C2526" s="76">
        <f>C2525+(BudgetsQTable[[#This Row],[lead]]&lt;&gt;K2525)</f>
        <v>304</v>
      </c>
      <c r="D2526" s="76">
        <f>D2525*(BudgetsQTable[[#This Row],[lead]]=K2525)+(BudgetsQTable[[#This Row],[prop_id]]&lt;&gt;A2525)</f>
        <v>1</v>
      </c>
      <c r="E2526" s="77">
        <v>43005.668749999997</v>
      </c>
      <c r="F2526" s="78" t="s">
        <v>2817</v>
      </c>
      <c r="G2526" s="78" t="s">
        <v>2818</v>
      </c>
      <c r="H2526" s="78" t="s">
        <v>476</v>
      </c>
      <c r="I2526" s="76" t="s">
        <v>765</v>
      </c>
      <c r="J2526" s="76" t="s">
        <v>753</v>
      </c>
      <c r="K2526" s="78" t="s">
        <v>2271</v>
      </c>
      <c r="L2526" s="7" t="str">
        <f>IF(BudgetsQTable[[#This Row],[pi_last_name]]=" ","",HYPERLINK("https://www.ejacket.nsf.gov/ej/showProposal.do?Continue=Y&amp;ID="&amp;BudgetsQTable[[#This Row],[prop_id]],BudgetsQTable[[#This Row],[prop_id]]))</f>
        <v/>
      </c>
      <c r="M2526" s="78" t="s">
        <v>753</v>
      </c>
      <c r="N2526" s="7" t="str">
        <f>IF(BudgetsQTable[[#This Row],[pi_last_name]]=" ","",HYPERLINK("mailto:"&amp;BudgetsQTable[[#This Row],[pi_email]]&amp;"&amp;subject=Your NSF Proposal:  "&amp;BudgetsQTable[[#This Row],[prop_id]],BudgetsQTable[[#This Row],[pi_email]]))</f>
        <v/>
      </c>
      <c r="O2526" s="78" t="s">
        <v>753</v>
      </c>
      <c r="P2526" s="78">
        <v>2</v>
      </c>
      <c r="Q2526" s="78">
        <v>2</v>
      </c>
      <c r="R2526" s="79">
        <v>0</v>
      </c>
      <c r="S2526" s="79">
        <v>3500</v>
      </c>
      <c r="T2526" s="79">
        <v>0</v>
      </c>
      <c r="U2526" s="80">
        <v>415509</v>
      </c>
      <c r="V2526" s="78">
        <v>0</v>
      </c>
      <c r="W2526" s="78">
        <v>1</v>
      </c>
      <c r="X2526" s="11" t="str">
        <f ca="1">IF(ISBLANK(BudgetsQTable[[#This Row],[budg_seq_yr]]),"FY"&amp;fiscalyear,"FY"&amp;fiscalyear-1+BudgetsQTable[[#This Row],[budg_seq_yr]])</f>
        <v>FY18</v>
      </c>
      <c r="Y2526" s="79">
        <v>415509</v>
      </c>
      <c r="Z2526" s="78" t="s">
        <v>2818</v>
      </c>
      <c r="AA2526" s="78" t="s">
        <v>476</v>
      </c>
      <c r="AB2526" s="76" t="s">
        <v>2821</v>
      </c>
      <c r="AC2526" s="78" t="s">
        <v>3279</v>
      </c>
    </row>
    <row r="2527" spans="1:29" x14ac:dyDescent="0.35">
      <c r="A2527" s="10" t="s">
        <v>2271</v>
      </c>
      <c r="B2527" s="76" t="s">
        <v>2863</v>
      </c>
      <c r="C2527" s="76">
        <f>C2526+(BudgetsQTable[[#This Row],[lead]]&lt;&gt;K2526)</f>
        <v>304</v>
      </c>
      <c r="D2527" s="76">
        <f>D2526*(BudgetsQTable[[#This Row],[lead]]=K2526)+(BudgetsQTable[[#This Row],[prop_id]]&lt;&gt;A2526)</f>
        <v>1</v>
      </c>
      <c r="E2527" s="77">
        <v>43005.668749999997</v>
      </c>
      <c r="F2527" s="78" t="s">
        <v>2817</v>
      </c>
      <c r="G2527" s="78" t="s">
        <v>2818</v>
      </c>
      <c r="H2527" s="78" t="s">
        <v>476</v>
      </c>
      <c r="I2527" s="76" t="s">
        <v>765</v>
      </c>
      <c r="J2527" s="76" t="s">
        <v>753</v>
      </c>
      <c r="K2527" s="78" t="s">
        <v>2271</v>
      </c>
      <c r="L2527" s="7" t="str">
        <f>IF(BudgetsQTable[[#This Row],[pi_last_name]]=" ","",HYPERLINK("https://www.ejacket.nsf.gov/ej/showProposal.do?Continue=Y&amp;ID="&amp;BudgetsQTable[[#This Row],[prop_id]],BudgetsQTable[[#This Row],[prop_id]]))</f>
        <v/>
      </c>
      <c r="M2527" s="78" t="s">
        <v>753</v>
      </c>
      <c r="N2527" s="7" t="str">
        <f>IF(BudgetsQTable[[#This Row],[pi_last_name]]=" ","",HYPERLINK("mailto:"&amp;BudgetsQTable[[#This Row],[pi_email]]&amp;"&amp;subject=Your NSF Proposal:  "&amp;BudgetsQTable[[#This Row],[prop_id]],BudgetsQTable[[#This Row],[pi_email]]))</f>
        <v/>
      </c>
      <c r="O2527" s="78" t="s">
        <v>753</v>
      </c>
      <c r="P2527" s="78">
        <v>2</v>
      </c>
      <c r="Q2527" s="78">
        <v>2</v>
      </c>
      <c r="R2527" s="79">
        <v>0</v>
      </c>
      <c r="S2527" s="79">
        <v>3500</v>
      </c>
      <c r="T2527" s="79">
        <v>0</v>
      </c>
      <c r="U2527" s="80">
        <v>414018</v>
      </c>
      <c r="V2527" s="78">
        <v>0</v>
      </c>
      <c r="W2527" s="78">
        <v>2</v>
      </c>
      <c r="X2527" s="11" t="str">
        <f ca="1">IF(ISBLANK(BudgetsQTable[[#This Row],[budg_seq_yr]]),"FY"&amp;fiscalyear,"FY"&amp;fiscalyear-1+BudgetsQTable[[#This Row],[budg_seq_yr]])</f>
        <v>FY19</v>
      </c>
      <c r="Y2527" s="79">
        <v>414018</v>
      </c>
      <c r="Z2527" s="78" t="s">
        <v>2818</v>
      </c>
      <c r="AA2527" s="78" t="s">
        <v>476</v>
      </c>
      <c r="AB2527" s="76" t="s">
        <v>2821</v>
      </c>
      <c r="AC2527" s="78" t="s">
        <v>3279</v>
      </c>
    </row>
    <row r="2528" spans="1:29" x14ac:dyDescent="0.35">
      <c r="A2528" s="10" t="s">
        <v>2271</v>
      </c>
      <c r="B2528" s="76" t="s">
        <v>2863</v>
      </c>
      <c r="C2528" s="76">
        <f>C2527+(BudgetsQTable[[#This Row],[lead]]&lt;&gt;K2527)</f>
        <v>304</v>
      </c>
      <c r="D2528" s="76">
        <f>D2527*(BudgetsQTable[[#This Row],[lead]]=K2527)+(BudgetsQTable[[#This Row],[prop_id]]&lt;&gt;A2527)</f>
        <v>1</v>
      </c>
      <c r="E2528" s="77">
        <v>43005.668749999997</v>
      </c>
      <c r="F2528" s="78" t="s">
        <v>2817</v>
      </c>
      <c r="G2528" s="78" t="s">
        <v>2818</v>
      </c>
      <c r="H2528" s="78" t="s">
        <v>476</v>
      </c>
      <c r="I2528" s="76" t="s">
        <v>765</v>
      </c>
      <c r="J2528" s="76" t="s">
        <v>753</v>
      </c>
      <c r="K2528" s="78" t="s">
        <v>2271</v>
      </c>
      <c r="L2528" s="7" t="str">
        <f>IF(BudgetsQTable[[#This Row],[pi_last_name]]=" ","",HYPERLINK("https://www.ejacket.nsf.gov/ej/showProposal.do?Continue=Y&amp;ID="&amp;BudgetsQTable[[#This Row],[prop_id]],BudgetsQTable[[#This Row],[prop_id]]))</f>
        <v/>
      </c>
      <c r="M2528" s="78" t="s">
        <v>753</v>
      </c>
      <c r="N2528" s="7" t="str">
        <f>IF(BudgetsQTable[[#This Row],[pi_last_name]]=" ","",HYPERLINK("mailto:"&amp;BudgetsQTable[[#This Row],[pi_email]]&amp;"&amp;subject=Your NSF Proposal:  "&amp;BudgetsQTable[[#This Row],[prop_id]],BudgetsQTable[[#This Row],[pi_email]]))</f>
        <v/>
      </c>
      <c r="O2528" s="78" t="s">
        <v>753</v>
      </c>
      <c r="P2528" s="78">
        <v>2</v>
      </c>
      <c r="Q2528" s="78">
        <v>2</v>
      </c>
      <c r="R2528" s="79">
        <v>0</v>
      </c>
      <c r="S2528" s="79">
        <v>3500</v>
      </c>
      <c r="T2528" s="79">
        <v>0</v>
      </c>
      <c r="U2528" s="80">
        <v>362527</v>
      </c>
      <c r="V2528" s="78">
        <v>0</v>
      </c>
      <c r="W2528" s="78">
        <v>3</v>
      </c>
      <c r="X2528" s="11" t="str">
        <f ca="1">IF(ISBLANK(BudgetsQTable[[#This Row],[budg_seq_yr]]),"FY"&amp;fiscalyear,"FY"&amp;fiscalyear-1+BudgetsQTable[[#This Row],[budg_seq_yr]])</f>
        <v>FY20</v>
      </c>
      <c r="Y2528" s="79">
        <v>362527</v>
      </c>
      <c r="Z2528" s="78" t="s">
        <v>2818</v>
      </c>
      <c r="AA2528" s="78" t="s">
        <v>476</v>
      </c>
      <c r="AB2528" s="76" t="s">
        <v>2821</v>
      </c>
      <c r="AC2528" s="78" t="s">
        <v>3279</v>
      </c>
    </row>
    <row r="2529" spans="1:29" x14ac:dyDescent="0.35">
      <c r="A2529" s="10" t="s">
        <v>2279</v>
      </c>
      <c r="B2529" s="76" t="s">
        <v>2824</v>
      </c>
      <c r="C2529" s="76">
        <f>C2528+(BudgetsQTable[[#This Row],[lead]]&lt;&gt;K2528)</f>
        <v>305</v>
      </c>
      <c r="D2529" s="76">
        <f>D2528*(BudgetsQTable[[#This Row],[lead]]=K2528)+(BudgetsQTable[[#This Row],[prop_id]]&lt;&gt;A2528)</f>
        <v>1</v>
      </c>
      <c r="E2529" s="77">
        <v>43005.668749999997</v>
      </c>
      <c r="F2529" s="78" t="s">
        <v>2868</v>
      </c>
      <c r="G2529" s="78" t="s">
        <v>2869</v>
      </c>
      <c r="H2529" s="78" t="s">
        <v>468</v>
      </c>
      <c r="I2529" s="76" t="s">
        <v>807</v>
      </c>
      <c r="J2529" s="76" t="s">
        <v>4803</v>
      </c>
      <c r="K2529" s="78" t="s">
        <v>2279</v>
      </c>
      <c r="L2529" s="7" t="str">
        <f>IF(BudgetsQTable[[#This Row],[pi_last_name]]=" ","",HYPERLINK("https://www.ejacket.nsf.gov/ej/showProposal.do?Continue=Y&amp;ID="&amp;BudgetsQTable[[#This Row],[prop_id]],BudgetsQTable[[#This Row],[prop_id]]))</f>
        <v>1763923</v>
      </c>
      <c r="M2529" s="78" t="s">
        <v>2280</v>
      </c>
      <c r="N2529" s="7" t="str">
        <f>IF(BudgetsQTable[[#This Row],[pi_last_name]]=" ","",HYPERLINK("mailto:"&amp;BudgetsQTable[[#This Row],[pi_email]]&amp;"&amp;subject=Your NSF Proposal:  "&amp;BudgetsQTable[[#This Row],[prop_id]],BudgetsQTable[[#This Row],[pi_email]]))</f>
        <v>zhiyao.duan@rochester.edu</v>
      </c>
      <c r="O2529" s="78" t="s">
        <v>719</v>
      </c>
      <c r="P2529" s="78"/>
      <c r="Q2529" s="78"/>
      <c r="R2529" s="79"/>
      <c r="S2529" s="79"/>
      <c r="T2529" s="79"/>
      <c r="U2529" s="80"/>
      <c r="V2529" s="78">
        <v>0</v>
      </c>
      <c r="W2529" s="78"/>
      <c r="X2529" s="11" t="str">
        <f ca="1">IF(ISBLANK(BudgetsQTable[[#This Row],[budg_seq_yr]]),"FY"&amp;fiscalyear,"FY"&amp;fiscalyear-1+BudgetsQTable[[#This Row],[budg_seq_yr]])</f>
        <v>FY18</v>
      </c>
      <c r="Y2529" s="79">
        <v>799935</v>
      </c>
      <c r="Z2529" s="78" t="s">
        <v>2869</v>
      </c>
      <c r="AA2529" s="78" t="s">
        <v>468</v>
      </c>
      <c r="AB2529" s="76" t="s">
        <v>2821</v>
      </c>
      <c r="AC2529" s="78" t="s">
        <v>468</v>
      </c>
    </row>
    <row r="2530" spans="1:29" x14ac:dyDescent="0.35">
      <c r="A2530" s="10" t="s">
        <v>2279</v>
      </c>
      <c r="B2530" s="76" t="s">
        <v>2824</v>
      </c>
      <c r="C2530" s="76">
        <f>C2529+(BudgetsQTable[[#This Row],[lead]]&lt;&gt;K2529)</f>
        <v>305</v>
      </c>
      <c r="D2530" s="76">
        <f>D2529*(BudgetsQTable[[#This Row],[lead]]=K2529)+(BudgetsQTable[[#This Row],[prop_id]]&lt;&gt;A2529)</f>
        <v>1</v>
      </c>
      <c r="E2530" s="77">
        <v>43005.668749999997</v>
      </c>
      <c r="F2530" s="78" t="s">
        <v>2868</v>
      </c>
      <c r="G2530" s="78" t="s">
        <v>2869</v>
      </c>
      <c r="H2530" s="78" t="s">
        <v>468</v>
      </c>
      <c r="I2530" s="76" t="s">
        <v>807</v>
      </c>
      <c r="J2530" s="76" t="s">
        <v>753</v>
      </c>
      <c r="K2530" s="78" t="s">
        <v>2279</v>
      </c>
      <c r="L2530" s="7" t="str">
        <f>IF(BudgetsQTable[[#This Row],[pi_last_name]]=" ","",HYPERLINK("https://www.ejacket.nsf.gov/ej/showProposal.do?Continue=Y&amp;ID="&amp;BudgetsQTable[[#This Row],[prop_id]],BudgetsQTable[[#This Row],[prop_id]]))</f>
        <v/>
      </c>
      <c r="M2530" s="78" t="s">
        <v>753</v>
      </c>
      <c r="N2530" s="7" t="str">
        <f>IF(BudgetsQTable[[#This Row],[pi_last_name]]=" ","",HYPERLINK("mailto:"&amp;BudgetsQTable[[#This Row],[pi_email]]&amp;"&amp;subject=Your NSF Proposal:  "&amp;BudgetsQTable[[#This Row],[prop_id]],BudgetsQTable[[#This Row],[pi_email]]))</f>
        <v/>
      </c>
      <c r="O2530" s="78" t="s">
        <v>753</v>
      </c>
      <c r="P2530" s="78">
        <v>3</v>
      </c>
      <c r="Q2530" s="78">
        <v>1.2</v>
      </c>
      <c r="R2530" s="79">
        <v>0</v>
      </c>
      <c r="S2530" s="79">
        <v>9000</v>
      </c>
      <c r="T2530" s="79">
        <v>0</v>
      </c>
      <c r="U2530" s="80">
        <v>212412</v>
      </c>
      <c r="V2530" s="78">
        <v>0</v>
      </c>
      <c r="W2530" s="78">
        <v>1</v>
      </c>
      <c r="X2530" s="11" t="str">
        <f ca="1">IF(ISBLANK(BudgetsQTable[[#This Row],[budg_seq_yr]]),"FY"&amp;fiscalyear,"FY"&amp;fiscalyear-1+BudgetsQTable[[#This Row],[budg_seq_yr]])</f>
        <v>FY18</v>
      </c>
      <c r="Y2530" s="79">
        <v>212412</v>
      </c>
      <c r="Z2530" s="78" t="s">
        <v>2869</v>
      </c>
      <c r="AA2530" s="78" t="s">
        <v>468</v>
      </c>
      <c r="AB2530" s="76" t="s">
        <v>2821</v>
      </c>
      <c r="AC2530" s="78" t="s">
        <v>468</v>
      </c>
    </row>
    <row r="2531" spans="1:29" x14ac:dyDescent="0.35">
      <c r="A2531" s="10" t="s">
        <v>2279</v>
      </c>
      <c r="B2531" s="76" t="s">
        <v>2824</v>
      </c>
      <c r="C2531" s="76">
        <f>C2530+(BudgetsQTable[[#This Row],[lead]]&lt;&gt;K2530)</f>
        <v>305</v>
      </c>
      <c r="D2531" s="76">
        <f>D2530*(BudgetsQTable[[#This Row],[lead]]=K2530)+(BudgetsQTable[[#This Row],[prop_id]]&lt;&gt;A2530)</f>
        <v>1</v>
      </c>
      <c r="E2531" s="77">
        <v>43005.668749999997</v>
      </c>
      <c r="F2531" s="78" t="s">
        <v>2868</v>
      </c>
      <c r="G2531" s="78" t="s">
        <v>2869</v>
      </c>
      <c r="H2531" s="78" t="s">
        <v>468</v>
      </c>
      <c r="I2531" s="76" t="s">
        <v>807</v>
      </c>
      <c r="J2531" s="76" t="s">
        <v>753</v>
      </c>
      <c r="K2531" s="78" t="s">
        <v>2279</v>
      </c>
      <c r="L2531" s="7" t="str">
        <f>IF(BudgetsQTable[[#This Row],[pi_last_name]]=" ","",HYPERLINK("https://www.ejacket.nsf.gov/ej/showProposal.do?Continue=Y&amp;ID="&amp;BudgetsQTable[[#This Row],[prop_id]],BudgetsQTable[[#This Row],[prop_id]]))</f>
        <v/>
      </c>
      <c r="M2531" s="78" t="s">
        <v>753</v>
      </c>
      <c r="N2531" s="7" t="str">
        <f>IF(BudgetsQTable[[#This Row],[pi_last_name]]=" ","",HYPERLINK("mailto:"&amp;BudgetsQTable[[#This Row],[pi_email]]&amp;"&amp;subject=Your NSF Proposal:  "&amp;BudgetsQTable[[#This Row],[prop_id]],BudgetsQTable[[#This Row],[pi_email]]))</f>
        <v/>
      </c>
      <c r="O2531" s="78" t="s">
        <v>753</v>
      </c>
      <c r="P2531" s="78">
        <v>3</v>
      </c>
      <c r="Q2531" s="78">
        <v>1.2</v>
      </c>
      <c r="R2531" s="79">
        <v>0</v>
      </c>
      <c r="S2531" s="79">
        <v>9000</v>
      </c>
      <c r="T2531" s="79">
        <v>0</v>
      </c>
      <c r="U2531" s="80">
        <v>191597</v>
      </c>
      <c r="V2531" s="78">
        <v>0</v>
      </c>
      <c r="W2531" s="78">
        <v>2</v>
      </c>
      <c r="X2531" s="11" t="str">
        <f ca="1">IF(ISBLANK(BudgetsQTable[[#This Row],[budg_seq_yr]]),"FY"&amp;fiscalyear,"FY"&amp;fiscalyear-1+BudgetsQTable[[#This Row],[budg_seq_yr]])</f>
        <v>FY19</v>
      </c>
      <c r="Y2531" s="79">
        <v>191597</v>
      </c>
      <c r="Z2531" s="78" t="s">
        <v>2869</v>
      </c>
      <c r="AA2531" s="78" t="s">
        <v>468</v>
      </c>
      <c r="AB2531" s="76" t="s">
        <v>2821</v>
      </c>
      <c r="AC2531" s="78" t="s">
        <v>468</v>
      </c>
    </row>
    <row r="2532" spans="1:29" x14ac:dyDescent="0.35">
      <c r="A2532" s="10" t="s">
        <v>2279</v>
      </c>
      <c r="B2532" s="76" t="s">
        <v>2824</v>
      </c>
      <c r="C2532" s="76">
        <f>C2531+(BudgetsQTable[[#This Row],[lead]]&lt;&gt;K2531)</f>
        <v>305</v>
      </c>
      <c r="D2532" s="76">
        <f>D2531*(BudgetsQTable[[#This Row],[lead]]=K2531)+(BudgetsQTable[[#This Row],[prop_id]]&lt;&gt;A2531)</f>
        <v>1</v>
      </c>
      <c r="E2532" s="77">
        <v>43005.668749999997</v>
      </c>
      <c r="F2532" s="78" t="s">
        <v>2868</v>
      </c>
      <c r="G2532" s="78" t="s">
        <v>2869</v>
      </c>
      <c r="H2532" s="78" t="s">
        <v>468</v>
      </c>
      <c r="I2532" s="76" t="s">
        <v>807</v>
      </c>
      <c r="J2532" s="76" t="s">
        <v>753</v>
      </c>
      <c r="K2532" s="78" t="s">
        <v>2279</v>
      </c>
      <c r="L2532" s="7" t="str">
        <f>IF(BudgetsQTable[[#This Row],[pi_last_name]]=" ","",HYPERLINK("https://www.ejacket.nsf.gov/ej/showProposal.do?Continue=Y&amp;ID="&amp;BudgetsQTable[[#This Row],[prop_id]],BudgetsQTable[[#This Row],[prop_id]]))</f>
        <v/>
      </c>
      <c r="M2532" s="78" t="s">
        <v>753</v>
      </c>
      <c r="N2532" s="7" t="str">
        <f>IF(BudgetsQTable[[#This Row],[pi_last_name]]=" ","",HYPERLINK("mailto:"&amp;BudgetsQTable[[#This Row],[pi_email]]&amp;"&amp;subject=Your NSF Proposal:  "&amp;BudgetsQTable[[#This Row],[prop_id]],BudgetsQTable[[#This Row],[pi_email]]))</f>
        <v/>
      </c>
      <c r="O2532" s="78" t="s">
        <v>753</v>
      </c>
      <c r="P2532" s="78">
        <v>3</v>
      </c>
      <c r="Q2532" s="78">
        <v>1.4</v>
      </c>
      <c r="R2532" s="79">
        <v>0</v>
      </c>
      <c r="S2532" s="79">
        <v>9000</v>
      </c>
      <c r="T2532" s="79">
        <v>0</v>
      </c>
      <c r="U2532" s="80">
        <v>197268</v>
      </c>
      <c r="V2532" s="78">
        <v>0</v>
      </c>
      <c r="W2532" s="78">
        <v>3</v>
      </c>
      <c r="X2532" s="11" t="str">
        <f ca="1">IF(ISBLANK(BudgetsQTable[[#This Row],[budg_seq_yr]]),"FY"&amp;fiscalyear,"FY"&amp;fiscalyear-1+BudgetsQTable[[#This Row],[budg_seq_yr]])</f>
        <v>FY20</v>
      </c>
      <c r="Y2532" s="79">
        <v>197268</v>
      </c>
      <c r="Z2532" s="78" t="s">
        <v>2869</v>
      </c>
      <c r="AA2532" s="78" t="s">
        <v>468</v>
      </c>
      <c r="AB2532" s="76" t="s">
        <v>2821</v>
      </c>
      <c r="AC2532" s="78" t="s">
        <v>468</v>
      </c>
    </row>
    <row r="2533" spans="1:29" x14ac:dyDescent="0.35">
      <c r="A2533" s="10" t="s">
        <v>2279</v>
      </c>
      <c r="B2533" s="76" t="s">
        <v>2824</v>
      </c>
      <c r="C2533" s="76">
        <f>C2532+(BudgetsQTable[[#This Row],[lead]]&lt;&gt;K2532)</f>
        <v>305</v>
      </c>
      <c r="D2533" s="76">
        <f>D2532*(BudgetsQTable[[#This Row],[lead]]=K2532)+(BudgetsQTable[[#This Row],[prop_id]]&lt;&gt;A2532)</f>
        <v>1</v>
      </c>
      <c r="E2533" s="77">
        <v>43005.668749999997</v>
      </c>
      <c r="F2533" s="78" t="s">
        <v>2868</v>
      </c>
      <c r="G2533" s="78" t="s">
        <v>2869</v>
      </c>
      <c r="H2533" s="78" t="s">
        <v>468</v>
      </c>
      <c r="I2533" s="76" t="s">
        <v>807</v>
      </c>
      <c r="J2533" s="76" t="s">
        <v>753</v>
      </c>
      <c r="K2533" s="78" t="s">
        <v>2279</v>
      </c>
      <c r="L2533" s="7" t="str">
        <f>IF(BudgetsQTable[[#This Row],[pi_last_name]]=" ","",HYPERLINK("https://www.ejacket.nsf.gov/ej/showProposal.do?Continue=Y&amp;ID="&amp;BudgetsQTable[[#This Row],[prop_id]],BudgetsQTable[[#This Row],[prop_id]]))</f>
        <v/>
      </c>
      <c r="M2533" s="78" t="s">
        <v>753</v>
      </c>
      <c r="N2533" s="7" t="str">
        <f>IF(BudgetsQTable[[#This Row],[pi_last_name]]=" ","",HYPERLINK("mailto:"&amp;BudgetsQTable[[#This Row],[pi_email]]&amp;"&amp;subject=Your NSF Proposal:  "&amp;BudgetsQTable[[#This Row],[prop_id]],BudgetsQTable[[#This Row],[pi_email]]))</f>
        <v/>
      </c>
      <c r="O2533" s="78" t="s">
        <v>753</v>
      </c>
      <c r="P2533" s="78">
        <v>3</v>
      </c>
      <c r="Q2533" s="78">
        <v>1.4</v>
      </c>
      <c r="R2533" s="79">
        <v>0</v>
      </c>
      <c r="S2533" s="79">
        <v>9000</v>
      </c>
      <c r="T2533" s="79">
        <v>0</v>
      </c>
      <c r="U2533" s="80">
        <v>198658</v>
      </c>
      <c r="V2533" s="78">
        <v>0</v>
      </c>
      <c r="W2533" s="78">
        <v>4</v>
      </c>
      <c r="X2533" s="11" t="str">
        <f ca="1">IF(ISBLANK(BudgetsQTable[[#This Row],[budg_seq_yr]]),"FY"&amp;fiscalyear,"FY"&amp;fiscalyear-1+BudgetsQTable[[#This Row],[budg_seq_yr]])</f>
        <v>FY21</v>
      </c>
      <c r="Y2533" s="79">
        <v>198658</v>
      </c>
      <c r="Z2533" s="78" t="s">
        <v>2869</v>
      </c>
      <c r="AA2533" s="78" t="s">
        <v>468</v>
      </c>
      <c r="AB2533" s="76" t="s">
        <v>2821</v>
      </c>
      <c r="AC2533" s="78" t="s">
        <v>468</v>
      </c>
    </row>
    <row r="2534" spans="1:29" x14ac:dyDescent="0.35">
      <c r="A2534" s="10" t="s">
        <v>4804</v>
      </c>
      <c r="B2534" s="76" t="s">
        <v>2834</v>
      </c>
      <c r="C2534" s="76">
        <f>C2533+(BudgetsQTable[[#This Row],[lead]]&lt;&gt;K2533)</f>
        <v>305</v>
      </c>
      <c r="D2534" s="76">
        <f>D2533*(BudgetsQTable[[#This Row],[lead]]=K2533)+(BudgetsQTable[[#This Row],[prop_id]]&lt;&gt;A2533)</f>
        <v>2</v>
      </c>
      <c r="E2534" s="77">
        <v>43005.671527777777</v>
      </c>
      <c r="F2534" s="78" t="s">
        <v>2868</v>
      </c>
      <c r="G2534" s="78" t="s">
        <v>2869</v>
      </c>
      <c r="H2534" s="78" t="s">
        <v>468</v>
      </c>
      <c r="I2534" s="76" t="s">
        <v>807</v>
      </c>
      <c r="J2534" s="76" t="s">
        <v>4806</v>
      </c>
      <c r="K2534" s="78" t="s">
        <v>2279</v>
      </c>
      <c r="L2534" s="7" t="str">
        <f>IF(BudgetsQTable[[#This Row],[pi_last_name]]=" ","",HYPERLINK("https://www.ejacket.nsf.gov/ej/showProposal.do?Continue=Y&amp;ID="&amp;BudgetsQTable[[#This Row],[prop_id]],BudgetsQTable[[#This Row],[prop_id]]))</f>
        <v>1763930</v>
      </c>
      <c r="M2534" s="78" t="s">
        <v>1857</v>
      </c>
      <c r="N2534" s="7" t="str">
        <f>IF(BudgetsQTable[[#This Row],[pi_last_name]]=" ","",HYPERLINK("mailto:"&amp;BudgetsQTable[[#This Row],[pi_email]]&amp;"&amp;subject=Your NSF Proposal:  "&amp;BudgetsQTable[[#This Row],[prop_id]],BudgetsQTable[[#This Row],[pi_email]]))</f>
        <v>sxkiee@rit.edu</v>
      </c>
      <c r="O2534" s="78" t="s">
        <v>3481</v>
      </c>
      <c r="P2534" s="78"/>
      <c r="Q2534" s="78"/>
      <c r="R2534" s="79"/>
      <c r="S2534" s="79"/>
      <c r="T2534" s="79"/>
      <c r="U2534" s="80"/>
      <c r="V2534" s="78">
        <v>0</v>
      </c>
      <c r="W2534" s="78"/>
      <c r="X2534" s="11" t="str">
        <f ca="1">IF(ISBLANK(BudgetsQTable[[#This Row],[budg_seq_yr]]),"FY"&amp;fiscalyear,"FY"&amp;fiscalyear-1+BudgetsQTable[[#This Row],[budg_seq_yr]])</f>
        <v>FY18</v>
      </c>
      <c r="Y2534" s="79">
        <v>390049</v>
      </c>
      <c r="Z2534" s="78" t="s">
        <v>2869</v>
      </c>
      <c r="AA2534" s="78" t="s">
        <v>468</v>
      </c>
      <c r="AB2534" s="76" t="s">
        <v>2821</v>
      </c>
      <c r="AC2534" s="78" t="s">
        <v>468</v>
      </c>
    </row>
    <row r="2535" spans="1:29" x14ac:dyDescent="0.35">
      <c r="A2535" s="10" t="s">
        <v>4804</v>
      </c>
      <c r="B2535" s="76" t="s">
        <v>2834</v>
      </c>
      <c r="C2535" s="76">
        <f>C2534+(BudgetsQTable[[#This Row],[lead]]&lt;&gt;K2534)</f>
        <v>305</v>
      </c>
      <c r="D2535" s="76">
        <f>D2534*(BudgetsQTable[[#This Row],[lead]]=K2534)+(BudgetsQTable[[#This Row],[prop_id]]&lt;&gt;A2534)</f>
        <v>2</v>
      </c>
      <c r="E2535" s="77">
        <v>43005.671527777777</v>
      </c>
      <c r="F2535" s="78" t="s">
        <v>2868</v>
      </c>
      <c r="G2535" s="78" t="s">
        <v>2869</v>
      </c>
      <c r="H2535" s="78" t="s">
        <v>468</v>
      </c>
      <c r="I2535" s="76" t="s">
        <v>807</v>
      </c>
      <c r="J2535" s="76" t="s">
        <v>753</v>
      </c>
      <c r="K2535" s="78" t="s">
        <v>2279</v>
      </c>
      <c r="L2535" s="7" t="str">
        <f>IF(BudgetsQTable[[#This Row],[pi_last_name]]=" ","",HYPERLINK("https://www.ejacket.nsf.gov/ej/showProposal.do?Continue=Y&amp;ID="&amp;BudgetsQTable[[#This Row],[prop_id]],BudgetsQTable[[#This Row],[prop_id]]))</f>
        <v/>
      </c>
      <c r="M2535" s="78" t="s">
        <v>753</v>
      </c>
      <c r="N2535" s="7" t="str">
        <f>IF(BudgetsQTable[[#This Row],[pi_last_name]]=" ","",HYPERLINK("mailto:"&amp;BudgetsQTable[[#This Row],[pi_email]]&amp;"&amp;subject=Your NSF Proposal:  "&amp;BudgetsQTable[[#This Row],[prop_id]],BudgetsQTable[[#This Row],[pi_email]]))</f>
        <v/>
      </c>
      <c r="O2535" s="78" t="s">
        <v>753</v>
      </c>
      <c r="P2535" s="78">
        <v>2</v>
      </c>
      <c r="Q2535" s="78">
        <v>2</v>
      </c>
      <c r="R2535" s="79">
        <v>49980</v>
      </c>
      <c r="S2535" s="79">
        <v>6000</v>
      </c>
      <c r="T2535" s="79">
        <v>0</v>
      </c>
      <c r="U2535" s="80">
        <v>139799</v>
      </c>
      <c r="V2535" s="78">
        <v>0</v>
      </c>
      <c r="W2535" s="78">
        <v>1</v>
      </c>
      <c r="X2535" s="11" t="str">
        <f ca="1">IF(ISBLANK(BudgetsQTable[[#This Row],[budg_seq_yr]]),"FY"&amp;fiscalyear,"FY"&amp;fiscalyear-1+BudgetsQTable[[#This Row],[budg_seq_yr]])</f>
        <v>FY18</v>
      </c>
      <c r="Y2535" s="79">
        <v>139799</v>
      </c>
      <c r="Z2535" s="78" t="s">
        <v>2869</v>
      </c>
      <c r="AA2535" s="78" t="s">
        <v>468</v>
      </c>
      <c r="AB2535" s="76" t="s">
        <v>2821</v>
      </c>
      <c r="AC2535" s="78" t="s">
        <v>468</v>
      </c>
    </row>
    <row r="2536" spans="1:29" x14ac:dyDescent="0.35">
      <c r="A2536" s="10" t="s">
        <v>4804</v>
      </c>
      <c r="B2536" s="76" t="s">
        <v>2834</v>
      </c>
      <c r="C2536" s="76">
        <f>C2535+(BudgetsQTable[[#This Row],[lead]]&lt;&gt;K2535)</f>
        <v>305</v>
      </c>
      <c r="D2536" s="76">
        <f>D2535*(BudgetsQTable[[#This Row],[lead]]=K2535)+(BudgetsQTable[[#This Row],[prop_id]]&lt;&gt;A2535)</f>
        <v>2</v>
      </c>
      <c r="E2536" s="77">
        <v>43005.671527777777</v>
      </c>
      <c r="F2536" s="78" t="s">
        <v>2868</v>
      </c>
      <c r="G2536" s="78" t="s">
        <v>2869</v>
      </c>
      <c r="H2536" s="78" t="s">
        <v>468</v>
      </c>
      <c r="I2536" s="76" t="s">
        <v>807</v>
      </c>
      <c r="J2536" s="76" t="s">
        <v>753</v>
      </c>
      <c r="K2536" s="78" t="s">
        <v>2279</v>
      </c>
      <c r="L2536" s="7" t="str">
        <f>IF(BudgetsQTable[[#This Row],[pi_last_name]]=" ","",HYPERLINK("https://www.ejacket.nsf.gov/ej/showProposal.do?Continue=Y&amp;ID="&amp;BudgetsQTable[[#This Row],[prop_id]],BudgetsQTable[[#This Row],[prop_id]]))</f>
        <v/>
      </c>
      <c r="M2536" s="78" t="s">
        <v>753</v>
      </c>
      <c r="N2536" s="7" t="str">
        <f>IF(BudgetsQTable[[#This Row],[pi_last_name]]=" ","",HYPERLINK("mailto:"&amp;BudgetsQTable[[#This Row],[pi_email]]&amp;"&amp;subject=Your NSF Proposal:  "&amp;BudgetsQTable[[#This Row],[prop_id]],BudgetsQTable[[#This Row],[pi_email]]))</f>
        <v/>
      </c>
      <c r="O2536" s="78" t="s">
        <v>753</v>
      </c>
      <c r="P2536" s="78">
        <v>2</v>
      </c>
      <c r="Q2536" s="78">
        <v>2</v>
      </c>
      <c r="R2536" s="79">
        <v>51479</v>
      </c>
      <c r="S2536" s="79">
        <v>6000</v>
      </c>
      <c r="T2536" s="79">
        <v>0</v>
      </c>
      <c r="U2536" s="80">
        <v>141301</v>
      </c>
      <c r="V2536" s="78">
        <v>0</v>
      </c>
      <c r="W2536" s="78">
        <v>2</v>
      </c>
      <c r="X2536" s="11" t="str">
        <f ca="1">IF(ISBLANK(BudgetsQTable[[#This Row],[budg_seq_yr]]),"FY"&amp;fiscalyear,"FY"&amp;fiscalyear-1+BudgetsQTable[[#This Row],[budg_seq_yr]])</f>
        <v>FY19</v>
      </c>
      <c r="Y2536" s="79">
        <v>141301</v>
      </c>
      <c r="Z2536" s="78" t="s">
        <v>2869</v>
      </c>
      <c r="AA2536" s="78" t="s">
        <v>468</v>
      </c>
      <c r="AB2536" s="76" t="s">
        <v>2821</v>
      </c>
      <c r="AC2536" s="78" t="s">
        <v>468</v>
      </c>
    </row>
    <row r="2537" spans="1:29" x14ac:dyDescent="0.35">
      <c r="A2537" s="10" t="s">
        <v>4804</v>
      </c>
      <c r="B2537" s="76" t="s">
        <v>2834</v>
      </c>
      <c r="C2537" s="76">
        <f>C2536+(BudgetsQTable[[#This Row],[lead]]&lt;&gt;K2536)</f>
        <v>305</v>
      </c>
      <c r="D2537" s="76">
        <f>D2536*(BudgetsQTable[[#This Row],[lead]]=K2536)+(BudgetsQTable[[#This Row],[prop_id]]&lt;&gt;A2536)</f>
        <v>2</v>
      </c>
      <c r="E2537" s="77">
        <v>43005.671527777777</v>
      </c>
      <c r="F2537" s="78" t="s">
        <v>2868</v>
      </c>
      <c r="G2537" s="78" t="s">
        <v>2869</v>
      </c>
      <c r="H2537" s="78" t="s">
        <v>468</v>
      </c>
      <c r="I2537" s="76" t="s">
        <v>807</v>
      </c>
      <c r="J2537" s="76" t="s">
        <v>753</v>
      </c>
      <c r="K2537" s="78" t="s">
        <v>2279</v>
      </c>
      <c r="L2537" s="7" t="str">
        <f>IF(BudgetsQTable[[#This Row],[pi_last_name]]=" ","",HYPERLINK("https://www.ejacket.nsf.gov/ej/showProposal.do?Continue=Y&amp;ID="&amp;BudgetsQTable[[#This Row],[prop_id]],BudgetsQTable[[#This Row],[prop_id]]))</f>
        <v/>
      </c>
      <c r="M2537" s="78" t="s">
        <v>753</v>
      </c>
      <c r="N2537" s="7" t="str">
        <f>IF(BudgetsQTable[[#This Row],[pi_last_name]]=" ","",HYPERLINK("mailto:"&amp;BudgetsQTable[[#This Row],[pi_email]]&amp;"&amp;subject=Your NSF Proposal:  "&amp;BudgetsQTable[[#This Row],[prop_id]],BudgetsQTable[[#This Row],[pi_email]]))</f>
        <v/>
      </c>
      <c r="O2537" s="78" t="s">
        <v>753</v>
      </c>
      <c r="P2537" s="78">
        <v>2</v>
      </c>
      <c r="Q2537" s="78">
        <v>2</v>
      </c>
      <c r="R2537" s="79">
        <v>5411</v>
      </c>
      <c r="S2537" s="79">
        <v>6000</v>
      </c>
      <c r="T2537" s="79">
        <v>0</v>
      </c>
      <c r="U2537" s="80">
        <v>53846</v>
      </c>
      <c r="V2537" s="78">
        <v>0</v>
      </c>
      <c r="W2537" s="78">
        <v>3</v>
      </c>
      <c r="X2537" s="11" t="str">
        <f ca="1">IF(ISBLANK(BudgetsQTable[[#This Row],[budg_seq_yr]]),"FY"&amp;fiscalyear,"FY"&amp;fiscalyear-1+BudgetsQTable[[#This Row],[budg_seq_yr]])</f>
        <v>FY20</v>
      </c>
      <c r="Y2537" s="79">
        <v>53846</v>
      </c>
      <c r="Z2537" s="78" t="s">
        <v>2869</v>
      </c>
      <c r="AA2537" s="78" t="s">
        <v>468</v>
      </c>
      <c r="AB2537" s="76" t="s">
        <v>2821</v>
      </c>
      <c r="AC2537" s="78" t="s">
        <v>468</v>
      </c>
    </row>
    <row r="2538" spans="1:29" x14ac:dyDescent="0.35">
      <c r="A2538" s="10" t="s">
        <v>4804</v>
      </c>
      <c r="B2538" s="76" t="s">
        <v>2834</v>
      </c>
      <c r="C2538" s="76">
        <f>C2537+(BudgetsQTable[[#This Row],[lead]]&lt;&gt;K2537)</f>
        <v>305</v>
      </c>
      <c r="D2538" s="76">
        <f>D2537*(BudgetsQTable[[#This Row],[lead]]=K2537)+(BudgetsQTable[[#This Row],[prop_id]]&lt;&gt;A2537)</f>
        <v>2</v>
      </c>
      <c r="E2538" s="77">
        <v>43005.671527777777</v>
      </c>
      <c r="F2538" s="78" t="s">
        <v>2868</v>
      </c>
      <c r="G2538" s="78" t="s">
        <v>2869</v>
      </c>
      <c r="H2538" s="78" t="s">
        <v>468</v>
      </c>
      <c r="I2538" s="76" t="s">
        <v>807</v>
      </c>
      <c r="J2538" s="76" t="s">
        <v>753</v>
      </c>
      <c r="K2538" s="78" t="s">
        <v>2279</v>
      </c>
      <c r="L2538" s="7" t="str">
        <f>IF(BudgetsQTable[[#This Row],[pi_last_name]]=" ","",HYPERLINK("https://www.ejacket.nsf.gov/ej/showProposal.do?Continue=Y&amp;ID="&amp;BudgetsQTable[[#This Row],[prop_id]],BudgetsQTable[[#This Row],[prop_id]]))</f>
        <v/>
      </c>
      <c r="M2538" s="78" t="s">
        <v>753</v>
      </c>
      <c r="N2538" s="7" t="str">
        <f>IF(BudgetsQTable[[#This Row],[pi_last_name]]=" ","",HYPERLINK("mailto:"&amp;BudgetsQTable[[#This Row],[pi_email]]&amp;"&amp;subject=Your NSF Proposal:  "&amp;BudgetsQTable[[#This Row],[prop_id]],BudgetsQTable[[#This Row],[pi_email]]))</f>
        <v/>
      </c>
      <c r="O2538" s="78" t="s">
        <v>753</v>
      </c>
      <c r="P2538" s="78">
        <v>2</v>
      </c>
      <c r="Q2538" s="78">
        <v>2</v>
      </c>
      <c r="R2538" s="79">
        <v>5573</v>
      </c>
      <c r="S2538" s="79">
        <v>6000</v>
      </c>
      <c r="T2538" s="79">
        <v>0</v>
      </c>
      <c r="U2538" s="80">
        <v>55103</v>
      </c>
      <c r="V2538" s="78">
        <v>0</v>
      </c>
      <c r="W2538" s="78">
        <v>4</v>
      </c>
      <c r="X2538" s="11" t="str">
        <f ca="1">IF(ISBLANK(BudgetsQTable[[#This Row],[budg_seq_yr]]),"FY"&amp;fiscalyear,"FY"&amp;fiscalyear-1+BudgetsQTable[[#This Row],[budg_seq_yr]])</f>
        <v>FY21</v>
      </c>
      <c r="Y2538" s="79">
        <v>55103</v>
      </c>
      <c r="Z2538" s="78" t="s">
        <v>2869</v>
      </c>
      <c r="AA2538" s="78" t="s">
        <v>468</v>
      </c>
      <c r="AB2538" s="76" t="s">
        <v>2821</v>
      </c>
      <c r="AC2538" s="78" t="s">
        <v>468</v>
      </c>
    </row>
    <row r="2539" spans="1:29" x14ac:dyDescent="0.35">
      <c r="A2539" s="10" t="s">
        <v>2282</v>
      </c>
      <c r="B2539" s="76" t="s">
        <v>2863</v>
      </c>
      <c r="C2539" s="76">
        <f>C2538+(BudgetsQTable[[#This Row],[lead]]&lt;&gt;K2538)</f>
        <v>306</v>
      </c>
      <c r="D2539" s="76">
        <f>D2538*(BudgetsQTable[[#This Row],[lead]]=K2538)+(BudgetsQTable[[#This Row],[prop_id]]&lt;&gt;A2538)</f>
        <v>1</v>
      </c>
      <c r="E2539" s="77">
        <v>43005.669444444444</v>
      </c>
      <c r="F2539" s="78" t="s">
        <v>2868</v>
      </c>
      <c r="G2539" s="78" t="s">
        <v>2869</v>
      </c>
      <c r="H2539" s="78" t="s">
        <v>468</v>
      </c>
      <c r="I2539" s="76" t="s">
        <v>807</v>
      </c>
      <c r="J2539" s="76" t="s">
        <v>4809</v>
      </c>
      <c r="K2539" s="78" t="s">
        <v>2282</v>
      </c>
      <c r="L2539" s="7" t="str">
        <f>IF(BudgetsQTable[[#This Row],[pi_last_name]]=" ","",HYPERLINK("https://www.ejacket.nsf.gov/ej/showProposal.do?Continue=Y&amp;ID="&amp;BudgetsQTable[[#This Row],[prop_id]],BudgetsQTable[[#This Row],[prop_id]]))</f>
        <v>1763924</v>
      </c>
      <c r="M2539" s="78" t="s">
        <v>2283</v>
      </c>
      <c r="N2539" s="7" t="str">
        <f>IF(BudgetsQTable[[#This Row],[pi_last_name]]=" ","",HYPERLINK("mailto:"&amp;BudgetsQTable[[#This Row],[pi_email]]&amp;"&amp;subject=Your NSF Proposal:  "&amp;BudgetsQTable[[#This Row],[prop_id]],BudgetsQTable[[#This Row],[pi_email]]))</f>
        <v>shipman@cs.tamu.edu</v>
      </c>
      <c r="O2539" s="78" t="s">
        <v>4614</v>
      </c>
      <c r="P2539" s="78"/>
      <c r="Q2539" s="78"/>
      <c r="R2539" s="79"/>
      <c r="S2539" s="79"/>
      <c r="T2539" s="79"/>
      <c r="U2539" s="80"/>
      <c r="V2539" s="78">
        <v>0</v>
      </c>
      <c r="W2539" s="78"/>
      <c r="X2539" s="11" t="str">
        <f ca="1">IF(ISBLANK(BudgetsQTable[[#This Row],[budg_seq_yr]]),"FY"&amp;fiscalyear,"FY"&amp;fiscalyear-1+BudgetsQTable[[#This Row],[budg_seq_yr]])</f>
        <v>FY18</v>
      </c>
      <c r="Y2539" s="79">
        <v>1108375</v>
      </c>
      <c r="Z2539" s="78" t="s">
        <v>2869</v>
      </c>
      <c r="AA2539" s="78" t="s">
        <v>468</v>
      </c>
      <c r="AB2539" s="76" t="s">
        <v>2821</v>
      </c>
      <c r="AC2539" s="78" t="s">
        <v>468</v>
      </c>
    </row>
    <row r="2540" spans="1:29" x14ac:dyDescent="0.35">
      <c r="A2540" s="10" t="s">
        <v>2282</v>
      </c>
      <c r="B2540" s="76" t="s">
        <v>2863</v>
      </c>
      <c r="C2540" s="76">
        <f>C2539+(BudgetsQTable[[#This Row],[lead]]&lt;&gt;K2539)</f>
        <v>306</v>
      </c>
      <c r="D2540" s="76">
        <f>D2539*(BudgetsQTable[[#This Row],[lead]]=K2539)+(BudgetsQTable[[#This Row],[prop_id]]&lt;&gt;A2539)</f>
        <v>1</v>
      </c>
      <c r="E2540" s="77">
        <v>43005.669444444444</v>
      </c>
      <c r="F2540" s="78" t="s">
        <v>2868</v>
      </c>
      <c r="G2540" s="78" t="s">
        <v>2869</v>
      </c>
      <c r="H2540" s="78" t="s">
        <v>468</v>
      </c>
      <c r="I2540" s="76" t="s">
        <v>807</v>
      </c>
      <c r="J2540" s="76" t="s">
        <v>753</v>
      </c>
      <c r="K2540" s="78" t="s">
        <v>2282</v>
      </c>
      <c r="L2540" s="7" t="str">
        <f>IF(BudgetsQTable[[#This Row],[pi_last_name]]=" ","",HYPERLINK("https://www.ejacket.nsf.gov/ej/showProposal.do?Continue=Y&amp;ID="&amp;BudgetsQTable[[#This Row],[prop_id]],BudgetsQTable[[#This Row],[prop_id]]))</f>
        <v/>
      </c>
      <c r="M2540" s="78" t="s">
        <v>753</v>
      </c>
      <c r="N2540" s="7" t="str">
        <f>IF(BudgetsQTable[[#This Row],[pi_last_name]]=" ","",HYPERLINK("mailto:"&amp;BudgetsQTable[[#This Row],[pi_email]]&amp;"&amp;subject=Your NSF Proposal:  "&amp;BudgetsQTable[[#This Row],[prop_id]],BudgetsQTable[[#This Row],[pi_email]]))</f>
        <v/>
      </c>
      <c r="O2540" s="78" t="s">
        <v>753</v>
      </c>
      <c r="P2540" s="78">
        <v>2</v>
      </c>
      <c r="Q2540" s="78">
        <v>0</v>
      </c>
      <c r="R2540" s="79">
        <v>0</v>
      </c>
      <c r="S2540" s="79">
        <v>0</v>
      </c>
      <c r="T2540" s="79">
        <v>16000</v>
      </c>
      <c r="U2540" s="80">
        <v>278377</v>
      </c>
      <c r="V2540" s="78">
        <v>0</v>
      </c>
      <c r="W2540" s="78">
        <v>1</v>
      </c>
      <c r="X2540" s="11" t="str">
        <f ca="1">IF(ISBLANK(BudgetsQTable[[#This Row],[budg_seq_yr]]),"FY"&amp;fiscalyear,"FY"&amp;fiscalyear-1+BudgetsQTable[[#This Row],[budg_seq_yr]])</f>
        <v>FY18</v>
      </c>
      <c r="Y2540" s="79">
        <v>278377</v>
      </c>
      <c r="Z2540" s="78" t="s">
        <v>2869</v>
      </c>
      <c r="AA2540" s="78" t="s">
        <v>468</v>
      </c>
      <c r="AB2540" s="76" t="s">
        <v>2821</v>
      </c>
      <c r="AC2540" s="78" t="s">
        <v>468</v>
      </c>
    </row>
    <row r="2541" spans="1:29" x14ac:dyDescent="0.35">
      <c r="A2541" s="10" t="s">
        <v>2282</v>
      </c>
      <c r="B2541" s="76" t="s">
        <v>2863</v>
      </c>
      <c r="C2541" s="76">
        <f>C2540+(BudgetsQTable[[#This Row],[lead]]&lt;&gt;K2540)</f>
        <v>306</v>
      </c>
      <c r="D2541" s="76">
        <f>D2540*(BudgetsQTable[[#This Row],[lead]]=K2540)+(BudgetsQTable[[#This Row],[prop_id]]&lt;&gt;A2540)</f>
        <v>1</v>
      </c>
      <c r="E2541" s="77">
        <v>43005.669444444444</v>
      </c>
      <c r="F2541" s="78" t="s">
        <v>2868</v>
      </c>
      <c r="G2541" s="78" t="s">
        <v>2869</v>
      </c>
      <c r="H2541" s="78" t="s">
        <v>468</v>
      </c>
      <c r="I2541" s="76" t="s">
        <v>807</v>
      </c>
      <c r="J2541" s="76" t="s">
        <v>753</v>
      </c>
      <c r="K2541" s="78" t="s">
        <v>2282</v>
      </c>
      <c r="L2541" s="7" t="str">
        <f>IF(BudgetsQTable[[#This Row],[pi_last_name]]=" ","",HYPERLINK("https://www.ejacket.nsf.gov/ej/showProposal.do?Continue=Y&amp;ID="&amp;BudgetsQTable[[#This Row],[prop_id]],BudgetsQTable[[#This Row],[prop_id]]))</f>
        <v/>
      </c>
      <c r="M2541" s="78" t="s">
        <v>753</v>
      </c>
      <c r="N2541" s="7" t="str">
        <f>IF(BudgetsQTable[[#This Row],[pi_last_name]]=" ","",HYPERLINK("mailto:"&amp;BudgetsQTable[[#This Row],[pi_email]]&amp;"&amp;subject=Your NSF Proposal:  "&amp;BudgetsQTable[[#This Row],[prop_id]],BudgetsQTable[[#This Row],[pi_email]]))</f>
        <v/>
      </c>
      <c r="O2541" s="78" t="s">
        <v>753</v>
      </c>
      <c r="P2541" s="78">
        <v>2</v>
      </c>
      <c r="Q2541" s="78">
        <v>0</v>
      </c>
      <c r="R2541" s="79">
        <v>0</v>
      </c>
      <c r="S2541" s="79">
        <v>0</v>
      </c>
      <c r="T2541" s="79">
        <v>0</v>
      </c>
      <c r="U2541" s="80">
        <v>269381</v>
      </c>
      <c r="V2541" s="78">
        <v>0</v>
      </c>
      <c r="W2541" s="78">
        <v>2</v>
      </c>
      <c r="X2541" s="11" t="str">
        <f ca="1">IF(ISBLANK(BudgetsQTable[[#This Row],[budg_seq_yr]]),"FY"&amp;fiscalyear,"FY"&amp;fiscalyear-1+BudgetsQTable[[#This Row],[budg_seq_yr]])</f>
        <v>FY19</v>
      </c>
      <c r="Y2541" s="79">
        <v>269381</v>
      </c>
      <c r="Z2541" s="78" t="s">
        <v>2869</v>
      </c>
      <c r="AA2541" s="78" t="s">
        <v>468</v>
      </c>
      <c r="AB2541" s="76" t="s">
        <v>2821</v>
      </c>
      <c r="AC2541" s="78" t="s">
        <v>468</v>
      </c>
    </row>
    <row r="2542" spans="1:29" x14ac:dyDescent="0.35">
      <c r="A2542" s="10" t="s">
        <v>2282</v>
      </c>
      <c r="B2542" s="76" t="s">
        <v>2863</v>
      </c>
      <c r="C2542" s="76">
        <f>C2541+(BudgetsQTable[[#This Row],[lead]]&lt;&gt;K2541)</f>
        <v>306</v>
      </c>
      <c r="D2542" s="76">
        <f>D2541*(BudgetsQTable[[#This Row],[lead]]=K2541)+(BudgetsQTable[[#This Row],[prop_id]]&lt;&gt;A2541)</f>
        <v>1</v>
      </c>
      <c r="E2542" s="77">
        <v>43005.669444444444</v>
      </c>
      <c r="F2542" s="78" t="s">
        <v>2868</v>
      </c>
      <c r="G2542" s="78" t="s">
        <v>2869</v>
      </c>
      <c r="H2542" s="78" t="s">
        <v>468</v>
      </c>
      <c r="I2542" s="76" t="s">
        <v>807</v>
      </c>
      <c r="J2542" s="76" t="s">
        <v>753</v>
      </c>
      <c r="K2542" s="78" t="s">
        <v>2282</v>
      </c>
      <c r="L2542" s="7" t="str">
        <f>IF(BudgetsQTable[[#This Row],[pi_last_name]]=" ","",HYPERLINK("https://www.ejacket.nsf.gov/ej/showProposal.do?Continue=Y&amp;ID="&amp;BudgetsQTable[[#This Row],[prop_id]],BudgetsQTable[[#This Row],[prop_id]]))</f>
        <v/>
      </c>
      <c r="M2542" s="78" t="s">
        <v>753</v>
      </c>
      <c r="N2542" s="7" t="str">
        <f>IF(BudgetsQTable[[#This Row],[pi_last_name]]=" ","",HYPERLINK("mailto:"&amp;BudgetsQTable[[#This Row],[pi_email]]&amp;"&amp;subject=Your NSF Proposal:  "&amp;BudgetsQTable[[#This Row],[prop_id]],BudgetsQTable[[#This Row],[pi_email]]))</f>
        <v/>
      </c>
      <c r="O2542" s="78" t="s">
        <v>753</v>
      </c>
      <c r="P2542" s="78">
        <v>2</v>
      </c>
      <c r="Q2542" s="78">
        <v>0</v>
      </c>
      <c r="R2542" s="79">
        <v>0</v>
      </c>
      <c r="S2542" s="79">
        <v>0</v>
      </c>
      <c r="T2542" s="79">
        <v>0</v>
      </c>
      <c r="U2542" s="80">
        <v>276585</v>
      </c>
      <c r="V2542" s="78">
        <v>0</v>
      </c>
      <c r="W2542" s="78">
        <v>3</v>
      </c>
      <c r="X2542" s="11" t="str">
        <f ca="1">IF(ISBLANK(BudgetsQTable[[#This Row],[budg_seq_yr]]),"FY"&amp;fiscalyear,"FY"&amp;fiscalyear-1+BudgetsQTable[[#This Row],[budg_seq_yr]])</f>
        <v>FY20</v>
      </c>
      <c r="Y2542" s="79">
        <v>276585</v>
      </c>
      <c r="Z2542" s="78" t="s">
        <v>2869</v>
      </c>
      <c r="AA2542" s="78" t="s">
        <v>468</v>
      </c>
      <c r="AB2542" s="76" t="s">
        <v>2821</v>
      </c>
      <c r="AC2542" s="78" t="s">
        <v>468</v>
      </c>
    </row>
    <row r="2543" spans="1:29" x14ac:dyDescent="0.35">
      <c r="A2543" s="10" t="s">
        <v>2282</v>
      </c>
      <c r="B2543" s="76" t="s">
        <v>2863</v>
      </c>
      <c r="C2543" s="76">
        <f>C2542+(BudgetsQTable[[#This Row],[lead]]&lt;&gt;K2542)</f>
        <v>306</v>
      </c>
      <c r="D2543" s="76">
        <f>D2542*(BudgetsQTable[[#This Row],[lead]]=K2542)+(BudgetsQTable[[#This Row],[prop_id]]&lt;&gt;A2542)</f>
        <v>1</v>
      </c>
      <c r="E2543" s="77">
        <v>43005.669444444444</v>
      </c>
      <c r="F2543" s="78" t="s">
        <v>2868</v>
      </c>
      <c r="G2543" s="78" t="s">
        <v>2869</v>
      </c>
      <c r="H2543" s="78" t="s">
        <v>468</v>
      </c>
      <c r="I2543" s="76" t="s">
        <v>807</v>
      </c>
      <c r="J2543" s="76" t="s">
        <v>753</v>
      </c>
      <c r="K2543" s="78" t="s">
        <v>2282</v>
      </c>
      <c r="L2543" s="7" t="str">
        <f>IF(BudgetsQTable[[#This Row],[pi_last_name]]=" ","",HYPERLINK("https://www.ejacket.nsf.gov/ej/showProposal.do?Continue=Y&amp;ID="&amp;BudgetsQTable[[#This Row],[prop_id]],BudgetsQTable[[#This Row],[prop_id]]))</f>
        <v/>
      </c>
      <c r="M2543" s="78" t="s">
        <v>753</v>
      </c>
      <c r="N2543" s="7" t="str">
        <f>IF(BudgetsQTable[[#This Row],[pi_last_name]]=" ","",HYPERLINK("mailto:"&amp;BudgetsQTable[[#This Row],[pi_email]]&amp;"&amp;subject=Your NSF Proposal:  "&amp;BudgetsQTable[[#This Row],[prop_id]],BudgetsQTable[[#This Row],[pi_email]]))</f>
        <v/>
      </c>
      <c r="O2543" s="78" t="s">
        <v>753</v>
      </c>
      <c r="P2543" s="78">
        <v>2</v>
      </c>
      <c r="Q2543" s="78">
        <v>0</v>
      </c>
      <c r="R2543" s="79">
        <v>0</v>
      </c>
      <c r="S2543" s="79">
        <v>0</v>
      </c>
      <c r="T2543" s="79">
        <v>0</v>
      </c>
      <c r="U2543" s="80">
        <v>284032</v>
      </c>
      <c r="V2543" s="78">
        <v>0</v>
      </c>
      <c r="W2543" s="78">
        <v>4</v>
      </c>
      <c r="X2543" s="11" t="str">
        <f ca="1">IF(ISBLANK(BudgetsQTable[[#This Row],[budg_seq_yr]]),"FY"&amp;fiscalyear,"FY"&amp;fiscalyear-1+BudgetsQTable[[#This Row],[budg_seq_yr]])</f>
        <v>FY21</v>
      </c>
      <c r="Y2543" s="79">
        <v>284032</v>
      </c>
      <c r="Z2543" s="78" t="s">
        <v>2869</v>
      </c>
      <c r="AA2543" s="78" t="s">
        <v>468</v>
      </c>
      <c r="AB2543" s="76" t="s">
        <v>2821</v>
      </c>
      <c r="AC2543" s="78" t="s">
        <v>468</v>
      </c>
    </row>
    <row r="2544" spans="1:29" x14ac:dyDescent="0.35">
      <c r="A2544" s="10" t="s">
        <v>2285</v>
      </c>
      <c r="B2544" s="76" t="s">
        <v>2863</v>
      </c>
      <c r="C2544" s="76">
        <f>C2543+(BudgetsQTable[[#This Row],[lead]]&lt;&gt;K2543)</f>
        <v>307</v>
      </c>
      <c r="D2544" s="76">
        <f>D2543*(BudgetsQTable[[#This Row],[lead]]=K2543)+(BudgetsQTable[[#This Row],[prop_id]]&lt;&gt;A2543)</f>
        <v>1</v>
      </c>
      <c r="E2544" s="77">
        <v>43005.670138888891</v>
      </c>
      <c r="F2544" s="78" t="s">
        <v>2817</v>
      </c>
      <c r="G2544" s="78" t="s">
        <v>2818</v>
      </c>
      <c r="H2544" s="78" t="s">
        <v>476</v>
      </c>
      <c r="I2544" s="76" t="s">
        <v>948</v>
      </c>
      <c r="J2544" s="76" t="s">
        <v>4811</v>
      </c>
      <c r="K2544" s="78" t="s">
        <v>2285</v>
      </c>
      <c r="L2544" s="7" t="str">
        <f>IF(BudgetsQTable[[#This Row],[pi_last_name]]=" ","",HYPERLINK("https://www.ejacket.nsf.gov/ej/showProposal.do?Continue=Y&amp;ID="&amp;BudgetsQTable[[#This Row],[prop_id]],BudgetsQTable[[#This Row],[prop_id]]))</f>
        <v>1763925</v>
      </c>
      <c r="M2544" s="78" t="s">
        <v>2286</v>
      </c>
      <c r="N2544" s="7" t="str">
        <f>IF(BudgetsQTable[[#This Row],[pi_last_name]]=" ","",HYPERLINK("mailto:"&amp;BudgetsQTable[[#This Row],[pi_email]]&amp;"&amp;subject=Your NSF Proposal:  "&amp;BudgetsQTable[[#This Row],[prop_id]],BudgetsQTable[[#This Row],[pi_email]]))</f>
        <v>tim.menzies@gmail.com</v>
      </c>
      <c r="O2544" s="78" t="s">
        <v>592</v>
      </c>
      <c r="P2544" s="78"/>
      <c r="Q2544" s="78"/>
      <c r="R2544" s="79"/>
      <c r="S2544" s="79"/>
      <c r="T2544" s="79"/>
      <c r="U2544" s="80"/>
      <c r="V2544" s="78">
        <v>0</v>
      </c>
      <c r="W2544" s="78"/>
      <c r="X2544" s="11" t="str">
        <f ca="1">IF(ISBLANK(BudgetsQTable[[#This Row],[budg_seq_yr]]),"FY"&amp;fiscalyear,"FY"&amp;fiscalyear-1+BudgetsQTable[[#This Row],[budg_seq_yr]])</f>
        <v>FY18</v>
      </c>
      <c r="Y2544" s="79">
        <v>905037</v>
      </c>
      <c r="Z2544" s="78" t="s">
        <v>2818</v>
      </c>
      <c r="AA2544" s="78" t="s">
        <v>476</v>
      </c>
      <c r="AB2544" s="76" t="s">
        <v>2821</v>
      </c>
      <c r="AC2544" s="78" t="s">
        <v>3036</v>
      </c>
    </row>
    <row r="2545" spans="1:29" x14ac:dyDescent="0.35">
      <c r="A2545" s="10" t="s">
        <v>2285</v>
      </c>
      <c r="B2545" s="76" t="s">
        <v>2863</v>
      </c>
      <c r="C2545" s="76">
        <f>C2544+(BudgetsQTable[[#This Row],[lead]]&lt;&gt;K2544)</f>
        <v>307</v>
      </c>
      <c r="D2545" s="76">
        <f>D2544*(BudgetsQTable[[#This Row],[lead]]=K2544)+(BudgetsQTable[[#This Row],[prop_id]]&lt;&gt;A2544)</f>
        <v>1</v>
      </c>
      <c r="E2545" s="77">
        <v>43005.670138888891</v>
      </c>
      <c r="F2545" s="78" t="s">
        <v>2817</v>
      </c>
      <c r="G2545" s="78" t="s">
        <v>2818</v>
      </c>
      <c r="H2545" s="78" t="s">
        <v>476</v>
      </c>
      <c r="I2545" s="76" t="s">
        <v>948</v>
      </c>
      <c r="J2545" s="76" t="s">
        <v>753</v>
      </c>
      <c r="K2545" s="78" t="s">
        <v>2285</v>
      </c>
      <c r="L2545" s="7" t="str">
        <f>IF(BudgetsQTable[[#This Row],[pi_last_name]]=" ","",HYPERLINK("https://www.ejacket.nsf.gov/ej/showProposal.do?Continue=Y&amp;ID="&amp;BudgetsQTable[[#This Row],[prop_id]],BudgetsQTable[[#This Row],[prop_id]]))</f>
        <v/>
      </c>
      <c r="M2545" s="78" t="s">
        <v>753</v>
      </c>
      <c r="N2545" s="7" t="str">
        <f>IF(BudgetsQTable[[#This Row],[pi_last_name]]=" ","",HYPERLINK("mailto:"&amp;BudgetsQTable[[#This Row],[pi_email]]&amp;"&amp;subject=Your NSF Proposal:  "&amp;BudgetsQTable[[#This Row],[prop_id]],BudgetsQTable[[#This Row],[pi_email]]))</f>
        <v/>
      </c>
      <c r="O2545" s="78" t="s">
        <v>753</v>
      </c>
      <c r="P2545" s="78">
        <v>1</v>
      </c>
      <c r="Q2545" s="78">
        <v>1</v>
      </c>
      <c r="R2545" s="79">
        <v>0</v>
      </c>
      <c r="S2545" s="79">
        <v>12000</v>
      </c>
      <c r="T2545" s="79">
        <v>0</v>
      </c>
      <c r="U2545" s="80">
        <v>222602</v>
      </c>
      <c r="V2545" s="78">
        <v>0</v>
      </c>
      <c r="W2545" s="78">
        <v>1</v>
      </c>
      <c r="X2545" s="11" t="str">
        <f ca="1">IF(ISBLANK(BudgetsQTable[[#This Row],[budg_seq_yr]]),"FY"&amp;fiscalyear,"FY"&amp;fiscalyear-1+BudgetsQTable[[#This Row],[budg_seq_yr]])</f>
        <v>FY18</v>
      </c>
      <c r="Y2545" s="79">
        <v>222602</v>
      </c>
      <c r="Z2545" s="78" t="s">
        <v>2818</v>
      </c>
      <c r="AA2545" s="78" t="s">
        <v>476</v>
      </c>
      <c r="AB2545" s="76" t="s">
        <v>2821</v>
      </c>
      <c r="AC2545" s="78" t="s">
        <v>3036</v>
      </c>
    </row>
    <row r="2546" spans="1:29" x14ac:dyDescent="0.35">
      <c r="A2546" s="10" t="s">
        <v>2285</v>
      </c>
      <c r="B2546" s="76" t="s">
        <v>2863</v>
      </c>
      <c r="C2546" s="76">
        <f>C2545+(BudgetsQTable[[#This Row],[lead]]&lt;&gt;K2545)</f>
        <v>307</v>
      </c>
      <c r="D2546" s="76">
        <f>D2545*(BudgetsQTable[[#This Row],[lead]]=K2545)+(BudgetsQTable[[#This Row],[prop_id]]&lt;&gt;A2545)</f>
        <v>1</v>
      </c>
      <c r="E2546" s="77">
        <v>43005.670138888891</v>
      </c>
      <c r="F2546" s="78" t="s">
        <v>2817</v>
      </c>
      <c r="G2546" s="78" t="s">
        <v>2818</v>
      </c>
      <c r="H2546" s="78" t="s">
        <v>476</v>
      </c>
      <c r="I2546" s="76" t="s">
        <v>948</v>
      </c>
      <c r="J2546" s="76" t="s">
        <v>753</v>
      </c>
      <c r="K2546" s="78" t="s">
        <v>2285</v>
      </c>
      <c r="L2546" s="7" t="str">
        <f>IF(BudgetsQTable[[#This Row],[pi_last_name]]=" ","",HYPERLINK("https://www.ejacket.nsf.gov/ej/showProposal.do?Continue=Y&amp;ID="&amp;BudgetsQTable[[#This Row],[prop_id]],BudgetsQTable[[#This Row],[prop_id]]))</f>
        <v/>
      </c>
      <c r="M2546" s="78" t="s">
        <v>753</v>
      </c>
      <c r="N2546" s="7" t="str">
        <f>IF(BudgetsQTable[[#This Row],[pi_last_name]]=" ","",HYPERLINK("mailto:"&amp;BudgetsQTable[[#This Row],[pi_email]]&amp;"&amp;subject=Your NSF Proposal:  "&amp;BudgetsQTable[[#This Row],[prop_id]],BudgetsQTable[[#This Row],[pi_email]]))</f>
        <v/>
      </c>
      <c r="O2546" s="78" t="s">
        <v>753</v>
      </c>
      <c r="P2546" s="78">
        <v>1</v>
      </c>
      <c r="Q2546" s="78">
        <v>1</v>
      </c>
      <c r="R2546" s="79">
        <v>0</v>
      </c>
      <c r="S2546" s="79">
        <v>12000</v>
      </c>
      <c r="T2546" s="79">
        <v>0</v>
      </c>
      <c r="U2546" s="80">
        <v>214605</v>
      </c>
      <c r="V2546" s="78">
        <v>0</v>
      </c>
      <c r="W2546" s="78">
        <v>2</v>
      </c>
      <c r="X2546" s="11" t="str">
        <f ca="1">IF(ISBLANK(BudgetsQTable[[#This Row],[budg_seq_yr]]),"FY"&amp;fiscalyear,"FY"&amp;fiscalyear-1+BudgetsQTable[[#This Row],[budg_seq_yr]])</f>
        <v>FY19</v>
      </c>
      <c r="Y2546" s="79">
        <v>214605</v>
      </c>
      <c r="Z2546" s="78" t="s">
        <v>2818</v>
      </c>
      <c r="AA2546" s="78" t="s">
        <v>476</v>
      </c>
      <c r="AB2546" s="76" t="s">
        <v>2821</v>
      </c>
      <c r="AC2546" s="78" t="s">
        <v>3036</v>
      </c>
    </row>
    <row r="2547" spans="1:29" x14ac:dyDescent="0.35">
      <c r="A2547" s="10" t="s">
        <v>2285</v>
      </c>
      <c r="B2547" s="76" t="s">
        <v>2863</v>
      </c>
      <c r="C2547" s="76">
        <f>C2546+(BudgetsQTable[[#This Row],[lead]]&lt;&gt;K2546)</f>
        <v>307</v>
      </c>
      <c r="D2547" s="76">
        <f>D2546*(BudgetsQTable[[#This Row],[lead]]=K2546)+(BudgetsQTable[[#This Row],[prop_id]]&lt;&gt;A2546)</f>
        <v>1</v>
      </c>
      <c r="E2547" s="77">
        <v>43005.670138888891</v>
      </c>
      <c r="F2547" s="78" t="s">
        <v>2817</v>
      </c>
      <c r="G2547" s="78" t="s">
        <v>2818</v>
      </c>
      <c r="H2547" s="78" t="s">
        <v>476</v>
      </c>
      <c r="I2547" s="76" t="s">
        <v>948</v>
      </c>
      <c r="J2547" s="76" t="s">
        <v>753</v>
      </c>
      <c r="K2547" s="78" t="s">
        <v>2285</v>
      </c>
      <c r="L2547" s="7" t="str">
        <f>IF(BudgetsQTable[[#This Row],[pi_last_name]]=" ","",HYPERLINK("https://www.ejacket.nsf.gov/ej/showProposal.do?Continue=Y&amp;ID="&amp;BudgetsQTable[[#This Row],[prop_id]],BudgetsQTable[[#This Row],[prop_id]]))</f>
        <v/>
      </c>
      <c r="M2547" s="78" t="s">
        <v>753</v>
      </c>
      <c r="N2547" s="7" t="str">
        <f>IF(BudgetsQTable[[#This Row],[pi_last_name]]=" ","",HYPERLINK("mailto:"&amp;BudgetsQTable[[#This Row],[pi_email]]&amp;"&amp;subject=Your NSF Proposal:  "&amp;BudgetsQTable[[#This Row],[prop_id]],BudgetsQTable[[#This Row],[pi_email]]))</f>
        <v/>
      </c>
      <c r="O2547" s="78" t="s">
        <v>753</v>
      </c>
      <c r="P2547" s="78">
        <v>1</v>
      </c>
      <c r="Q2547" s="78">
        <v>1</v>
      </c>
      <c r="R2547" s="79">
        <v>0</v>
      </c>
      <c r="S2547" s="79">
        <v>12000</v>
      </c>
      <c r="T2547" s="79">
        <v>0</v>
      </c>
      <c r="U2547" s="80">
        <v>237450</v>
      </c>
      <c r="V2547" s="78">
        <v>0</v>
      </c>
      <c r="W2547" s="78">
        <v>3</v>
      </c>
      <c r="X2547" s="11" t="str">
        <f ca="1">IF(ISBLANK(BudgetsQTable[[#This Row],[budg_seq_yr]]),"FY"&amp;fiscalyear,"FY"&amp;fiscalyear-1+BudgetsQTable[[#This Row],[budg_seq_yr]])</f>
        <v>FY20</v>
      </c>
      <c r="Y2547" s="79">
        <v>237450</v>
      </c>
      <c r="Z2547" s="78" t="s">
        <v>2818</v>
      </c>
      <c r="AA2547" s="78" t="s">
        <v>476</v>
      </c>
      <c r="AB2547" s="76" t="s">
        <v>2821</v>
      </c>
      <c r="AC2547" s="78" t="s">
        <v>3036</v>
      </c>
    </row>
    <row r="2548" spans="1:29" x14ac:dyDescent="0.35">
      <c r="A2548" s="10" t="s">
        <v>2285</v>
      </c>
      <c r="B2548" s="76" t="s">
        <v>2863</v>
      </c>
      <c r="C2548" s="76">
        <f>C2547+(BudgetsQTable[[#This Row],[lead]]&lt;&gt;K2547)</f>
        <v>307</v>
      </c>
      <c r="D2548" s="76">
        <f>D2547*(BudgetsQTable[[#This Row],[lead]]=K2547)+(BudgetsQTable[[#This Row],[prop_id]]&lt;&gt;A2547)</f>
        <v>1</v>
      </c>
      <c r="E2548" s="77">
        <v>43005.670138888891</v>
      </c>
      <c r="F2548" s="78" t="s">
        <v>2817</v>
      </c>
      <c r="G2548" s="78" t="s">
        <v>2818</v>
      </c>
      <c r="H2548" s="78" t="s">
        <v>476</v>
      </c>
      <c r="I2548" s="76" t="s">
        <v>948</v>
      </c>
      <c r="J2548" s="76" t="s">
        <v>753</v>
      </c>
      <c r="K2548" s="78" t="s">
        <v>2285</v>
      </c>
      <c r="L2548" s="7" t="str">
        <f>IF(BudgetsQTable[[#This Row],[pi_last_name]]=" ","",HYPERLINK("https://www.ejacket.nsf.gov/ej/showProposal.do?Continue=Y&amp;ID="&amp;BudgetsQTable[[#This Row],[prop_id]],BudgetsQTable[[#This Row],[prop_id]]))</f>
        <v/>
      </c>
      <c r="M2548" s="78" t="s">
        <v>753</v>
      </c>
      <c r="N2548" s="7" t="str">
        <f>IF(BudgetsQTable[[#This Row],[pi_last_name]]=" ","",HYPERLINK("mailto:"&amp;BudgetsQTable[[#This Row],[pi_email]]&amp;"&amp;subject=Your NSF Proposal:  "&amp;BudgetsQTable[[#This Row],[prop_id]],BudgetsQTable[[#This Row],[pi_email]]))</f>
        <v/>
      </c>
      <c r="O2548" s="78" t="s">
        <v>753</v>
      </c>
      <c r="P2548" s="78">
        <v>1</v>
      </c>
      <c r="Q2548" s="78">
        <v>1</v>
      </c>
      <c r="R2548" s="79">
        <v>0</v>
      </c>
      <c r="S2548" s="79">
        <v>12000</v>
      </c>
      <c r="T2548" s="79">
        <v>0</v>
      </c>
      <c r="U2548" s="80">
        <v>230380</v>
      </c>
      <c r="V2548" s="78">
        <v>0</v>
      </c>
      <c r="W2548" s="78">
        <v>4</v>
      </c>
      <c r="X2548" s="11" t="str">
        <f ca="1">IF(ISBLANK(BudgetsQTable[[#This Row],[budg_seq_yr]]),"FY"&amp;fiscalyear,"FY"&amp;fiscalyear-1+BudgetsQTable[[#This Row],[budg_seq_yr]])</f>
        <v>FY21</v>
      </c>
      <c r="Y2548" s="79">
        <v>230380</v>
      </c>
      <c r="Z2548" s="78" t="s">
        <v>2818</v>
      </c>
      <c r="AA2548" s="78" t="s">
        <v>476</v>
      </c>
      <c r="AB2548" s="76" t="s">
        <v>2821</v>
      </c>
      <c r="AC2548" s="78" t="s">
        <v>3036</v>
      </c>
    </row>
    <row r="2549" spans="1:29" x14ac:dyDescent="0.35">
      <c r="A2549" s="10" t="s">
        <v>2292</v>
      </c>
      <c r="B2549" s="76" t="s">
        <v>2824</v>
      </c>
      <c r="C2549" s="76">
        <f>C2548+(BudgetsQTable[[#This Row],[lead]]&lt;&gt;K2548)</f>
        <v>308</v>
      </c>
      <c r="D2549" s="76">
        <f>D2548*(BudgetsQTable[[#This Row],[lead]]=K2548)+(BudgetsQTable[[#This Row],[prop_id]]&lt;&gt;A2548)</f>
        <v>1</v>
      </c>
      <c r="E2549" s="77">
        <v>43005.67083333333</v>
      </c>
      <c r="F2549" s="78" t="s">
        <v>2868</v>
      </c>
      <c r="G2549" s="78" t="s">
        <v>2869</v>
      </c>
      <c r="H2549" s="78" t="s">
        <v>470</v>
      </c>
      <c r="I2549" s="76" t="s">
        <v>859</v>
      </c>
      <c r="J2549" s="76" t="s">
        <v>4815</v>
      </c>
      <c r="K2549" s="78" t="s">
        <v>2292</v>
      </c>
      <c r="L2549" s="7" t="str">
        <f>IF(BudgetsQTable[[#This Row],[pi_last_name]]=" ","",HYPERLINK("https://www.ejacket.nsf.gov/ej/showProposal.do?Continue=Y&amp;ID="&amp;BudgetsQTable[[#This Row],[prop_id]],BudgetsQTable[[#This Row],[prop_id]]))</f>
        <v>1763926</v>
      </c>
      <c r="M2549" s="78" t="s">
        <v>2293</v>
      </c>
      <c r="N2549" s="7" t="str">
        <f>IF(BudgetsQTable[[#This Row],[pi_last_name]]=" ","",HYPERLINK("mailto:"&amp;BudgetsQTable[[#This Row],[pi_email]]&amp;"&amp;subject=Your NSF Proposal:  "&amp;BudgetsQTable[[#This Row],[prop_id]],BudgetsQTable[[#This Row],[pi_email]]))</f>
        <v>xuen@cs.brandeis.edu</v>
      </c>
      <c r="O2549" s="78" t="s">
        <v>4813</v>
      </c>
      <c r="P2549" s="78"/>
      <c r="Q2549" s="78"/>
      <c r="R2549" s="79"/>
      <c r="S2549" s="79"/>
      <c r="T2549" s="79"/>
      <c r="U2549" s="80"/>
      <c r="V2549" s="78">
        <v>0</v>
      </c>
      <c r="W2549" s="78"/>
      <c r="X2549" s="11" t="str">
        <f ca="1">IF(ISBLANK(BudgetsQTable[[#This Row],[budg_seq_yr]]),"FY"&amp;fiscalyear,"FY"&amp;fiscalyear-1+BudgetsQTable[[#This Row],[budg_seq_yr]])</f>
        <v>FY18</v>
      </c>
      <c r="Y2549" s="79">
        <v>399237</v>
      </c>
      <c r="Z2549" s="78" t="s">
        <v>2869</v>
      </c>
      <c r="AA2549" s="78" t="s">
        <v>470</v>
      </c>
      <c r="AB2549" s="76" t="s">
        <v>2821</v>
      </c>
      <c r="AC2549" s="78" t="s">
        <v>2903</v>
      </c>
    </row>
    <row r="2550" spans="1:29" x14ac:dyDescent="0.35">
      <c r="A2550" s="10" t="s">
        <v>2292</v>
      </c>
      <c r="B2550" s="76" t="s">
        <v>2824</v>
      </c>
      <c r="C2550" s="76">
        <f>C2549+(BudgetsQTable[[#This Row],[lead]]&lt;&gt;K2549)</f>
        <v>308</v>
      </c>
      <c r="D2550" s="76">
        <f>D2549*(BudgetsQTable[[#This Row],[lead]]=K2549)+(BudgetsQTable[[#This Row],[prop_id]]&lt;&gt;A2549)</f>
        <v>1</v>
      </c>
      <c r="E2550" s="77">
        <v>43005.67083333333</v>
      </c>
      <c r="F2550" s="78" t="s">
        <v>2868</v>
      </c>
      <c r="G2550" s="78" t="s">
        <v>2869</v>
      </c>
      <c r="H2550" s="78" t="s">
        <v>470</v>
      </c>
      <c r="I2550" s="76" t="s">
        <v>859</v>
      </c>
      <c r="J2550" s="76" t="s">
        <v>753</v>
      </c>
      <c r="K2550" s="78" t="s">
        <v>2292</v>
      </c>
      <c r="L2550" s="7" t="str">
        <f>IF(BudgetsQTable[[#This Row],[pi_last_name]]=" ","",HYPERLINK("https://www.ejacket.nsf.gov/ej/showProposal.do?Continue=Y&amp;ID="&amp;BudgetsQTable[[#This Row],[prop_id]],BudgetsQTable[[#This Row],[prop_id]]))</f>
        <v/>
      </c>
      <c r="M2550" s="78" t="s">
        <v>753</v>
      </c>
      <c r="N2550" s="7" t="str">
        <f>IF(BudgetsQTable[[#This Row],[pi_last_name]]=" ","",HYPERLINK("mailto:"&amp;BudgetsQTable[[#This Row],[pi_email]]&amp;"&amp;subject=Your NSF Proposal:  "&amp;BudgetsQTable[[#This Row],[prop_id]],BudgetsQTable[[#This Row],[pi_email]]))</f>
        <v/>
      </c>
      <c r="O2550" s="78" t="s">
        <v>753</v>
      </c>
      <c r="P2550" s="78">
        <v>2</v>
      </c>
      <c r="Q2550" s="78">
        <v>1.5</v>
      </c>
      <c r="R2550" s="79">
        <v>0</v>
      </c>
      <c r="S2550" s="79">
        <v>0</v>
      </c>
      <c r="T2550" s="79">
        <v>0</v>
      </c>
      <c r="U2550" s="80">
        <v>130608</v>
      </c>
      <c r="V2550" s="78">
        <v>0</v>
      </c>
      <c r="W2550" s="78">
        <v>1</v>
      </c>
      <c r="X2550" s="11" t="str">
        <f ca="1">IF(ISBLANK(BudgetsQTable[[#This Row],[budg_seq_yr]]),"FY"&amp;fiscalyear,"FY"&amp;fiscalyear-1+BudgetsQTable[[#This Row],[budg_seq_yr]])</f>
        <v>FY18</v>
      </c>
      <c r="Y2550" s="79">
        <v>130608</v>
      </c>
      <c r="Z2550" s="78" t="s">
        <v>2869</v>
      </c>
      <c r="AA2550" s="78" t="s">
        <v>470</v>
      </c>
      <c r="AB2550" s="76" t="s">
        <v>2821</v>
      </c>
      <c r="AC2550" s="78" t="s">
        <v>2903</v>
      </c>
    </row>
    <row r="2551" spans="1:29" x14ac:dyDescent="0.35">
      <c r="A2551" s="10" t="s">
        <v>2292</v>
      </c>
      <c r="B2551" s="76" t="s">
        <v>2824</v>
      </c>
      <c r="C2551" s="76">
        <f>C2550+(BudgetsQTable[[#This Row],[lead]]&lt;&gt;K2550)</f>
        <v>308</v>
      </c>
      <c r="D2551" s="76">
        <f>D2550*(BudgetsQTable[[#This Row],[lead]]=K2550)+(BudgetsQTable[[#This Row],[prop_id]]&lt;&gt;A2550)</f>
        <v>1</v>
      </c>
      <c r="E2551" s="77">
        <v>43005.67083333333</v>
      </c>
      <c r="F2551" s="78" t="s">
        <v>2868</v>
      </c>
      <c r="G2551" s="78" t="s">
        <v>2869</v>
      </c>
      <c r="H2551" s="78" t="s">
        <v>470</v>
      </c>
      <c r="I2551" s="76" t="s">
        <v>859</v>
      </c>
      <c r="J2551" s="76" t="s">
        <v>753</v>
      </c>
      <c r="K2551" s="78" t="s">
        <v>2292</v>
      </c>
      <c r="L2551" s="7" t="str">
        <f>IF(BudgetsQTable[[#This Row],[pi_last_name]]=" ","",HYPERLINK("https://www.ejacket.nsf.gov/ej/showProposal.do?Continue=Y&amp;ID="&amp;BudgetsQTable[[#This Row],[prop_id]],BudgetsQTable[[#This Row],[prop_id]]))</f>
        <v/>
      </c>
      <c r="M2551" s="78" t="s">
        <v>753</v>
      </c>
      <c r="N2551" s="7" t="str">
        <f>IF(BudgetsQTable[[#This Row],[pi_last_name]]=" ","",HYPERLINK("mailto:"&amp;BudgetsQTable[[#This Row],[pi_email]]&amp;"&amp;subject=Your NSF Proposal:  "&amp;BudgetsQTable[[#This Row],[prop_id]],BudgetsQTable[[#This Row],[pi_email]]))</f>
        <v/>
      </c>
      <c r="O2551" s="78" t="s">
        <v>753</v>
      </c>
      <c r="P2551" s="78">
        <v>2</v>
      </c>
      <c r="Q2551" s="78">
        <v>1.5</v>
      </c>
      <c r="R2551" s="79">
        <v>0</v>
      </c>
      <c r="S2551" s="79">
        <v>0</v>
      </c>
      <c r="T2551" s="79">
        <v>0</v>
      </c>
      <c r="U2551" s="80">
        <v>133063</v>
      </c>
      <c r="V2551" s="78">
        <v>0</v>
      </c>
      <c r="W2551" s="78">
        <v>2</v>
      </c>
      <c r="X2551" s="11" t="str">
        <f ca="1">IF(ISBLANK(BudgetsQTable[[#This Row],[budg_seq_yr]]),"FY"&amp;fiscalyear,"FY"&amp;fiscalyear-1+BudgetsQTable[[#This Row],[budg_seq_yr]])</f>
        <v>FY19</v>
      </c>
      <c r="Y2551" s="79">
        <v>133063</v>
      </c>
      <c r="Z2551" s="78" t="s">
        <v>2869</v>
      </c>
      <c r="AA2551" s="78" t="s">
        <v>470</v>
      </c>
      <c r="AB2551" s="76" t="s">
        <v>2821</v>
      </c>
      <c r="AC2551" s="78" t="s">
        <v>2903</v>
      </c>
    </row>
    <row r="2552" spans="1:29" x14ac:dyDescent="0.35">
      <c r="A2552" s="10" t="s">
        <v>2292</v>
      </c>
      <c r="B2552" s="76" t="s">
        <v>2824</v>
      </c>
      <c r="C2552" s="76">
        <f>C2551+(BudgetsQTable[[#This Row],[lead]]&lt;&gt;K2551)</f>
        <v>308</v>
      </c>
      <c r="D2552" s="76">
        <f>D2551*(BudgetsQTable[[#This Row],[lead]]=K2551)+(BudgetsQTable[[#This Row],[prop_id]]&lt;&gt;A2551)</f>
        <v>1</v>
      </c>
      <c r="E2552" s="77">
        <v>43005.67083333333</v>
      </c>
      <c r="F2552" s="78" t="s">
        <v>2868</v>
      </c>
      <c r="G2552" s="78" t="s">
        <v>2869</v>
      </c>
      <c r="H2552" s="78" t="s">
        <v>470</v>
      </c>
      <c r="I2552" s="76" t="s">
        <v>859</v>
      </c>
      <c r="J2552" s="76" t="s">
        <v>753</v>
      </c>
      <c r="K2552" s="78" t="s">
        <v>2292</v>
      </c>
      <c r="L2552" s="7" t="str">
        <f>IF(BudgetsQTable[[#This Row],[pi_last_name]]=" ","",HYPERLINK("https://www.ejacket.nsf.gov/ej/showProposal.do?Continue=Y&amp;ID="&amp;BudgetsQTable[[#This Row],[prop_id]],BudgetsQTable[[#This Row],[prop_id]]))</f>
        <v/>
      </c>
      <c r="M2552" s="78" t="s">
        <v>753</v>
      </c>
      <c r="N2552" s="7" t="str">
        <f>IF(BudgetsQTable[[#This Row],[pi_last_name]]=" ","",HYPERLINK("mailto:"&amp;BudgetsQTable[[#This Row],[pi_email]]&amp;"&amp;subject=Your NSF Proposal:  "&amp;BudgetsQTable[[#This Row],[prop_id]],BudgetsQTable[[#This Row],[pi_email]]))</f>
        <v/>
      </c>
      <c r="O2552" s="78" t="s">
        <v>753</v>
      </c>
      <c r="P2552" s="78">
        <v>2</v>
      </c>
      <c r="Q2552" s="78">
        <v>1.5</v>
      </c>
      <c r="R2552" s="79">
        <v>0</v>
      </c>
      <c r="S2552" s="79">
        <v>0</v>
      </c>
      <c r="T2552" s="79">
        <v>0</v>
      </c>
      <c r="U2552" s="80">
        <v>135566</v>
      </c>
      <c r="V2552" s="78">
        <v>0</v>
      </c>
      <c r="W2552" s="78">
        <v>3</v>
      </c>
      <c r="X2552" s="11" t="str">
        <f ca="1">IF(ISBLANK(BudgetsQTable[[#This Row],[budg_seq_yr]]),"FY"&amp;fiscalyear,"FY"&amp;fiscalyear-1+BudgetsQTable[[#This Row],[budg_seq_yr]])</f>
        <v>FY20</v>
      </c>
      <c r="Y2552" s="79">
        <v>135566</v>
      </c>
      <c r="Z2552" s="78" t="s">
        <v>2869</v>
      </c>
      <c r="AA2552" s="78" t="s">
        <v>470</v>
      </c>
      <c r="AB2552" s="76" t="s">
        <v>2821</v>
      </c>
      <c r="AC2552" s="78" t="s">
        <v>2903</v>
      </c>
    </row>
    <row r="2553" spans="1:29" x14ac:dyDescent="0.35">
      <c r="A2553" s="10" t="s">
        <v>4816</v>
      </c>
      <c r="B2553" s="76" t="s">
        <v>2834</v>
      </c>
      <c r="C2553" s="76">
        <f>C2552+(BudgetsQTable[[#This Row],[lead]]&lt;&gt;K2552)</f>
        <v>308</v>
      </c>
      <c r="D2553" s="76">
        <f>D2552*(BudgetsQTable[[#This Row],[lead]]=K2552)+(BudgetsQTable[[#This Row],[prop_id]]&lt;&gt;A2552)</f>
        <v>2</v>
      </c>
      <c r="E2553" s="77">
        <v>43005.732638888891</v>
      </c>
      <c r="F2553" s="78" t="s">
        <v>2868</v>
      </c>
      <c r="G2553" s="78" t="s">
        <v>2869</v>
      </c>
      <c r="H2553" s="78" t="s">
        <v>470</v>
      </c>
      <c r="I2553" s="76" t="s">
        <v>859</v>
      </c>
      <c r="J2553" s="76" t="s">
        <v>4820</v>
      </c>
      <c r="K2553" s="78" t="s">
        <v>2292</v>
      </c>
      <c r="L2553" s="7" t="str">
        <f>IF(BudgetsQTable[[#This Row],[pi_last_name]]=" ","",HYPERLINK("https://www.ejacket.nsf.gov/ej/showProposal.do?Continue=Y&amp;ID="&amp;BudgetsQTable[[#This Row],[prop_id]],BudgetsQTable[[#This Row],[prop_id]]))</f>
        <v>1764048</v>
      </c>
      <c r="M2553" s="78" t="s">
        <v>4817</v>
      </c>
      <c r="N2553" s="7" t="str">
        <f>IF(BudgetsQTable[[#This Row],[pi_last_name]]=" ","",HYPERLINK("mailto:"&amp;BudgetsQTable[[#This Row],[pi_email]]&amp;"&amp;subject=Your NSF Proposal:  "&amp;BudgetsQTable[[#This Row],[prop_id]],BudgetsQTable[[#This Row],[pi_email]]))</f>
        <v>mpalmer@colorado.edu</v>
      </c>
      <c r="O2553" s="78" t="s">
        <v>2947</v>
      </c>
      <c r="P2553" s="78"/>
      <c r="Q2553" s="78"/>
      <c r="R2553" s="79"/>
      <c r="S2553" s="79"/>
      <c r="T2553" s="79"/>
      <c r="U2553" s="80"/>
      <c r="V2553" s="78">
        <v>0</v>
      </c>
      <c r="W2553" s="78"/>
      <c r="X2553" s="11" t="str">
        <f ca="1">IF(ISBLANK(BudgetsQTable[[#This Row],[budg_seq_yr]]),"FY"&amp;fiscalyear,"FY"&amp;fiscalyear-1+BudgetsQTable[[#This Row],[budg_seq_yr]])</f>
        <v>FY18</v>
      </c>
      <c r="Y2553" s="79">
        <v>399894</v>
      </c>
      <c r="Z2553" s="78" t="s">
        <v>2869</v>
      </c>
      <c r="AA2553" s="78" t="s">
        <v>470</v>
      </c>
      <c r="AB2553" s="76" t="s">
        <v>2821</v>
      </c>
      <c r="AC2553" s="78" t="s">
        <v>2903</v>
      </c>
    </row>
    <row r="2554" spans="1:29" x14ac:dyDescent="0.35">
      <c r="A2554" s="10" t="s">
        <v>4816</v>
      </c>
      <c r="B2554" s="76" t="s">
        <v>2834</v>
      </c>
      <c r="C2554" s="76">
        <f>C2553+(BudgetsQTable[[#This Row],[lead]]&lt;&gt;K2553)</f>
        <v>308</v>
      </c>
      <c r="D2554" s="76">
        <f>D2553*(BudgetsQTable[[#This Row],[lead]]=K2553)+(BudgetsQTable[[#This Row],[prop_id]]&lt;&gt;A2553)</f>
        <v>2</v>
      </c>
      <c r="E2554" s="77">
        <v>43005.732638888891</v>
      </c>
      <c r="F2554" s="78" t="s">
        <v>2868</v>
      </c>
      <c r="G2554" s="78" t="s">
        <v>2869</v>
      </c>
      <c r="H2554" s="78" t="s">
        <v>470</v>
      </c>
      <c r="I2554" s="76" t="s">
        <v>859</v>
      </c>
      <c r="J2554" s="76" t="s">
        <v>753</v>
      </c>
      <c r="K2554" s="78" t="s">
        <v>2292</v>
      </c>
      <c r="L2554" s="7" t="str">
        <f>IF(BudgetsQTable[[#This Row],[pi_last_name]]=" ","",HYPERLINK("https://www.ejacket.nsf.gov/ej/showProposal.do?Continue=Y&amp;ID="&amp;BudgetsQTable[[#This Row],[prop_id]],BudgetsQTable[[#This Row],[prop_id]]))</f>
        <v/>
      </c>
      <c r="M2554" s="78" t="s">
        <v>753</v>
      </c>
      <c r="N2554" s="7" t="str">
        <f>IF(BudgetsQTable[[#This Row],[pi_last_name]]=" ","",HYPERLINK("mailto:"&amp;BudgetsQTable[[#This Row],[pi_email]]&amp;"&amp;subject=Your NSF Proposal:  "&amp;BudgetsQTable[[#This Row],[prop_id]],BudgetsQTable[[#This Row],[pi_email]]))</f>
        <v/>
      </c>
      <c r="O2554" s="78" t="s">
        <v>753</v>
      </c>
      <c r="P2554" s="78">
        <v>2</v>
      </c>
      <c r="Q2554" s="78">
        <v>1.25</v>
      </c>
      <c r="R2554" s="79">
        <v>0</v>
      </c>
      <c r="S2554" s="79">
        <v>3254</v>
      </c>
      <c r="T2554" s="79">
        <v>0</v>
      </c>
      <c r="U2554" s="80">
        <v>134640</v>
      </c>
      <c r="V2554" s="78">
        <v>0</v>
      </c>
      <c r="W2554" s="78">
        <v>1</v>
      </c>
      <c r="X2554" s="11" t="str">
        <f ca="1">IF(ISBLANK(BudgetsQTable[[#This Row],[budg_seq_yr]]),"FY"&amp;fiscalyear,"FY"&amp;fiscalyear-1+BudgetsQTable[[#This Row],[budg_seq_yr]])</f>
        <v>FY18</v>
      </c>
      <c r="Y2554" s="79">
        <v>134640</v>
      </c>
      <c r="Z2554" s="78" t="s">
        <v>2869</v>
      </c>
      <c r="AA2554" s="78" t="s">
        <v>470</v>
      </c>
      <c r="AB2554" s="76" t="s">
        <v>2821</v>
      </c>
      <c r="AC2554" s="78" t="s">
        <v>2903</v>
      </c>
    </row>
    <row r="2555" spans="1:29" x14ac:dyDescent="0.35">
      <c r="A2555" s="10" t="s">
        <v>4816</v>
      </c>
      <c r="B2555" s="76" t="s">
        <v>2834</v>
      </c>
      <c r="C2555" s="76">
        <f>C2554+(BudgetsQTable[[#This Row],[lead]]&lt;&gt;K2554)</f>
        <v>308</v>
      </c>
      <c r="D2555" s="76">
        <f>D2554*(BudgetsQTable[[#This Row],[lead]]=K2554)+(BudgetsQTable[[#This Row],[prop_id]]&lt;&gt;A2554)</f>
        <v>2</v>
      </c>
      <c r="E2555" s="77">
        <v>43005.732638888891</v>
      </c>
      <c r="F2555" s="78" t="s">
        <v>2868</v>
      </c>
      <c r="G2555" s="78" t="s">
        <v>2869</v>
      </c>
      <c r="H2555" s="78" t="s">
        <v>470</v>
      </c>
      <c r="I2555" s="76" t="s">
        <v>859</v>
      </c>
      <c r="J2555" s="76" t="s">
        <v>753</v>
      </c>
      <c r="K2555" s="78" t="s">
        <v>2292</v>
      </c>
      <c r="L2555" s="7" t="str">
        <f>IF(BudgetsQTable[[#This Row],[pi_last_name]]=" ","",HYPERLINK("https://www.ejacket.nsf.gov/ej/showProposal.do?Continue=Y&amp;ID="&amp;BudgetsQTable[[#This Row],[prop_id]],BudgetsQTable[[#This Row],[prop_id]]))</f>
        <v/>
      </c>
      <c r="M2555" s="78" t="s">
        <v>753</v>
      </c>
      <c r="N2555" s="7" t="str">
        <f>IF(BudgetsQTable[[#This Row],[pi_last_name]]=" ","",HYPERLINK("mailto:"&amp;BudgetsQTable[[#This Row],[pi_email]]&amp;"&amp;subject=Your NSF Proposal:  "&amp;BudgetsQTable[[#This Row],[prop_id]],BudgetsQTable[[#This Row],[pi_email]]))</f>
        <v/>
      </c>
      <c r="O2555" s="78" t="s">
        <v>753</v>
      </c>
      <c r="P2555" s="78">
        <v>2</v>
      </c>
      <c r="Q2555" s="78">
        <v>1</v>
      </c>
      <c r="R2555" s="79">
        <v>0</v>
      </c>
      <c r="S2555" s="79">
        <v>4269</v>
      </c>
      <c r="T2555" s="79">
        <v>0</v>
      </c>
      <c r="U2555" s="80">
        <v>134242</v>
      </c>
      <c r="V2555" s="78">
        <v>0</v>
      </c>
      <c r="W2555" s="78">
        <v>2</v>
      </c>
      <c r="X2555" s="11" t="str">
        <f ca="1">IF(ISBLANK(BudgetsQTable[[#This Row],[budg_seq_yr]]),"FY"&amp;fiscalyear,"FY"&amp;fiscalyear-1+BudgetsQTable[[#This Row],[budg_seq_yr]])</f>
        <v>FY19</v>
      </c>
      <c r="Y2555" s="79">
        <v>134242</v>
      </c>
      <c r="Z2555" s="78" t="s">
        <v>2869</v>
      </c>
      <c r="AA2555" s="78" t="s">
        <v>470</v>
      </c>
      <c r="AB2555" s="76" t="s">
        <v>2821</v>
      </c>
      <c r="AC2555" s="78" t="s">
        <v>2903</v>
      </c>
    </row>
    <row r="2556" spans="1:29" x14ac:dyDescent="0.35">
      <c r="A2556" s="10" t="s">
        <v>4816</v>
      </c>
      <c r="B2556" s="76" t="s">
        <v>2834</v>
      </c>
      <c r="C2556" s="76">
        <f>C2555+(BudgetsQTable[[#This Row],[lead]]&lt;&gt;K2555)</f>
        <v>308</v>
      </c>
      <c r="D2556" s="76">
        <f>D2555*(BudgetsQTable[[#This Row],[lead]]=K2555)+(BudgetsQTable[[#This Row],[prop_id]]&lt;&gt;A2555)</f>
        <v>2</v>
      </c>
      <c r="E2556" s="77">
        <v>43005.732638888891</v>
      </c>
      <c r="F2556" s="78" t="s">
        <v>2868</v>
      </c>
      <c r="G2556" s="78" t="s">
        <v>2869</v>
      </c>
      <c r="H2556" s="78" t="s">
        <v>470</v>
      </c>
      <c r="I2556" s="76" t="s">
        <v>859</v>
      </c>
      <c r="J2556" s="76" t="s">
        <v>753</v>
      </c>
      <c r="K2556" s="78" t="s">
        <v>2292</v>
      </c>
      <c r="L2556" s="7" t="str">
        <f>IF(BudgetsQTable[[#This Row],[pi_last_name]]=" ","",HYPERLINK("https://www.ejacket.nsf.gov/ej/showProposal.do?Continue=Y&amp;ID="&amp;BudgetsQTable[[#This Row],[prop_id]],BudgetsQTable[[#This Row],[prop_id]]))</f>
        <v/>
      </c>
      <c r="M2556" s="78" t="s">
        <v>753</v>
      </c>
      <c r="N2556" s="7" t="str">
        <f>IF(BudgetsQTable[[#This Row],[pi_last_name]]=" ","",HYPERLINK("mailto:"&amp;BudgetsQTable[[#This Row],[pi_email]]&amp;"&amp;subject=Your NSF Proposal:  "&amp;BudgetsQTable[[#This Row],[prop_id]],BudgetsQTable[[#This Row],[pi_email]]))</f>
        <v/>
      </c>
      <c r="O2556" s="78" t="s">
        <v>753</v>
      </c>
      <c r="P2556" s="78">
        <v>2</v>
      </c>
      <c r="Q2556" s="78">
        <v>1</v>
      </c>
      <c r="R2556" s="79">
        <v>0</v>
      </c>
      <c r="S2556" s="79">
        <v>0</v>
      </c>
      <c r="T2556" s="79">
        <v>0</v>
      </c>
      <c r="U2556" s="80">
        <v>131012</v>
      </c>
      <c r="V2556" s="78">
        <v>0</v>
      </c>
      <c r="W2556" s="78">
        <v>3</v>
      </c>
      <c r="X2556" s="11" t="str">
        <f ca="1">IF(ISBLANK(BudgetsQTable[[#This Row],[budg_seq_yr]]),"FY"&amp;fiscalyear,"FY"&amp;fiscalyear-1+BudgetsQTable[[#This Row],[budg_seq_yr]])</f>
        <v>FY20</v>
      </c>
      <c r="Y2556" s="79">
        <v>131012</v>
      </c>
      <c r="Z2556" s="78" t="s">
        <v>2869</v>
      </c>
      <c r="AA2556" s="78" t="s">
        <v>470</v>
      </c>
      <c r="AB2556" s="76" t="s">
        <v>2821</v>
      </c>
      <c r="AC2556" s="78" t="s">
        <v>2903</v>
      </c>
    </row>
    <row r="2557" spans="1:29" x14ac:dyDescent="0.35">
      <c r="A2557" s="10" t="s">
        <v>4821</v>
      </c>
      <c r="B2557" s="76" t="s">
        <v>2834</v>
      </c>
      <c r="C2557" s="76">
        <f>C2556+(BudgetsQTable[[#This Row],[lead]]&lt;&gt;K2556)</f>
        <v>308</v>
      </c>
      <c r="D2557" s="76">
        <f>D2556*(BudgetsQTable[[#This Row],[lead]]=K2556)+(BudgetsQTable[[#This Row],[prop_id]]&lt;&gt;A2556)</f>
        <v>3</v>
      </c>
      <c r="E2557" s="77">
        <v>43005.785416666666</v>
      </c>
      <c r="F2557" s="78" t="s">
        <v>2868</v>
      </c>
      <c r="G2557" s="78" t="s">
        <v>2869</v>
      </c>
      <c r="H2557" s="78" t="s">
        <v>470</v>
      </c>
      <c r="I2557" s="76" t="s">
        <v>859</v>
      </c>
      <c r="J2557" s="76" t="s">
        <v>4824</v>
      </c>
      <c r="K2557" s="78" t="s">
        <v>2292</v>
      </c>
      <c r="L2557" s="7" t="str">
        <f>IF(BudgetsQTable[[#This Row],[pi_last_name]]=" ","",HYPERLINK("https://www.ejacket.nsf.gov/ej/showProposal.do?Continue=Y&amp;ID="&amp;BudgetsQTable[[#This Row],[prop_id]],BudgetsQTable[[#This Row],[prop_id]]))</f>
        <v>1764091</v>
      </c>
      <c r="M2557" s="78" t="s">
        <v>4822</v>
      </c>
      <c r="N2557" s="7" t="str">
        <f>IF(BudgetsQTable[[#This Row],[pi_last_name]]=" ","",HYPERLINK("mailto:"&amp;BudgetsQTable[[#This Row],[pi_email]]&amp;"&amp;subject=Your NSF Proposal:  "&amp;BudgetsQTable[[#This Row],[prop_id]],BudgetsQTable[[#This Row],[pi_email]]))</f>
        <v>wcroft@unm.edu</v>
      </c>
      <c r="O2557" s="78" t="s">
        <v>3800</v>
      </c>
      <c r="P2557" s="78"/>
      <c r="Q2557" s="78"/>
      <c r="R2557" s="79"/>
      <c r="S2557" s="79"/>
      <c r="T2557" s="79"/>
      <c r="U2557" s="80"/>
      <c r="V2557" s="78">
        <v>0</v>
      </c>
      <c r="W2557" s="78"/>
      <c r="X2557" s="11" t="str">
        <f ca="1">IF(ISBLANK(BudgetsQTable[[#This Row],[budg_seq_yr]]),"FY"&amp;fiscalyear,"FY"&amp;fiscalyear-1+BudgetsQTable[[#This Row],[budg_seq_yr]])</f>
        <v>FY18</v>
      </c>
      <c r="Y2557" s="79">
        <v>399821</v>
      </c>
      <c r="Z2557" s="78" t="s">
        <v>2869</v>
      </c>
      <c r="AA2557" s="78" t="s">
        <v>470</v>
      </c>
      <c r="AB2557" s="76" t="s">
        <v>2821</v>
      </c>
      <c r="AC2557" s="78" t="s">
        <v>4542</v>
      </c>
    </row>
    <row r="2558" spans="1:29" x14ac:dyDescent="0.35">
      <c r="A2558" s="10" t="s">
        <v>4821</v>
      </c>
      <c r="B2558" s="76" t="s">
        <v>2834</v>
      </c>
      <c r="C2558" s="76">
        <f>C2557+(BudgetsQTable[[#This Row],[lead]]&lt;&gt;K2557)</f>
        <v>308</v>
      </c>
      <c r="D2558" s="76">
        <f>D2557*(BudgetsQTable[[#This Row],[lead]]=K2557)+(BudgetsQTable[[#This Row],[prop_id]]&lt;&gt;A2557)</f>
        <v>3</v>
      </c>
      <c r="E2558" s="77">
        <v>43005.785416666666</v>
      </c>
      <c r="F2558" s="78" t="s">
        <v>2868</v>
      </c>
      <c r="G2558" s="78" t="s">
        <v>2869</v>
      </c>
      <c r="H2558" s="78" t="s">
        <v>470</v>
      </c>
      <c r="I2558" s="76" t="s">
        <v>859</v>
      </c>
      <c r="J2558" s="76" t="s">
        <v>753</v>
      </c>
      <c r="K2558" s="78" t="s">
        <v>2292</v>
      </c>
      <c r="L2558" s="7" t="str">
        <f>IF(BudgetsQTable[[#This Row],[pi_last_name]]=" ","",HYPERLINK("https://www.ejacket.nsf.gov/ej/showProposal.do?Continue=Y&amp;ID="&amp;BudgetsQTable[[#This Row],[prop_id]],BudgetsQTable[[#This Row],[prop_id]]))</f>
        <v/>
      </c>
      <c r="M2558" s="78" t="s">
        <v>753</v>
      </c>
      <c r="N2558" s="7" t="str">
        <f>IF(BudgetsQTable[[#This Row],[pi_last_name]]=" ","",HYPERLINK("mailto:"&amp;BudgetsQTable[[#This Row],[pi_email]]&amp;"&amp;subject=Your NSF Proposal:  "&amp;BudgetsQTable[[#This Row],[prop_id]],BudgetsQTable[[#This Row],[pi_email]]))</f>
        <v/>
      </c>
      <c r="O2558" s="78" t="s">
        <v>753</v>
      </c>
      <c r="P2558" s="78">
        <v>1</v>
      </c>
      <c r="Q2558" s="78">
        <v>1</v>
      </c>
      <c r="R2558" s="79">
        <v>0</v>
      </c>
      <c r="S2558" s="79">
        <v>0</v>
      </c>
      <c r="T2558" s="79">
        <v>0</v>
      </c>
      <c r="U2558" s="80">
        <v>128792</v>
      </c>
      <c r="V2558" s="78">
        <v>0</v>
      </c>
      <c r="W2558" s="78">
        <v>1</v>
      </c>
      <c r="X2558" s="11" t="str">
        <f ca="1">IF(ISBLANK(BudgetsQTable[[#This Row],[budg_seq_yr]]),"FY"&amp;fiscalyear,"FY"&amp;fiscalyear-1+BudgetsQTable[[#This Row],[budg_seq_yr]])</f>
        <v>FY18</v>
      </c>
      <c r="Y2558" s="79">
        <v>128792</v>
      </c>
      <c r="Z2558" s="78" t="s">
        <v>2869</v>
      </c>
      <c r="AA2558" s="78" t="s">
        <v>470</v>
      </c>
      <c r="AB2558" s="76" t="s">
        <v>2821</v>
      </c>
      <c r="AC2558" s="78" t="s">
        <v>4542</v>
      </c>
    </row>
    <row r="2559" spans="1:29" x14ac:dyDescent="0.35">
      <c r="A2559" s="10" t="s">
        <v>4821</v>
      </c>
      <c r="B2559" s="76" t="s">
        <v>2834</v>
      </c>
      <c r="C2559" s="76">
        <f>C2558+(BudgetsQTable[[#This Row],[lead]]&lt;&gt;K2558)</f>
        <v>308</v>
      </c>
      <c r="D2559" s="76">
        <f>D2558*(BudgetsQTable[[#This Row],[lead]]=K2558)+(BudgetsQTable[[#This Row],[prop_id]]&lt;&gt;A2558)</f>
        <v>3</v>
      </c>
      <c r="E2559" s="77">
        <v>43005.785416666666</v>
      </c>
      <c r="F2559" s="78" t="s">
        <v>2868</v>
      </c>
      <c r="G2559" s="78" t="s">
        <v>2869</v>
      </c>
      <c r="H2559" s="78" t="s">
        <v>470</v>
      </c>
      <c r="I2559" s="76" t="s">
        <v>859</v>
      </c>
      <c r="J2559" s="76" t="s">
        <v>753</v>
      </c>
      <c r="K2559" s="78" t="s">
        <v>2292</v>
      </c>
      <c r="L2559" s="7" t="str">
        <f>IF(BudgetsQTable[[#This Row],[pi_last_name]]=" ","",HYPERLINK("https://www.ejacket.nsf.gov/ej/showProposal.do?Continue=Y&amp;ID="&amp;BudgetsQTable[[#This Row],[prop_id]],BudgetsQTable[[#This Row],[prop_id]]))</f>
        <v/>
      </c>
      <c r="M2559" s="78" t="s">
        <v>753</v>
      </c>
      <c r="N2559" s="7" t="str">
        <f>IF(BudgetsQTable[[#This Row],[pi_last_name]]=" ","",HYPERLINK("mailto:"&amp;BudgetsQTable[[#This Row],[pi_email]]&amp;"&amp;subject=Your NSF Proposal:  "&amp;BudgetsQTable[[#This Row],[prop_id]],BudgetsQTable[[#This Row],[pi_email]]))</f>
        <v/>
      </c>
      <c r="O2559" s="78" t="s">
        <v>753</v>
      </c>
      <c r="P2559" s="78">
        <v>1</v>
      </c>
      <c r="Q2559" s="78">
        <v>1</v>
      </c>
      <c r="R2559" s="79">
        <v>0</v>
      </c>
      <c r="S2559" s="79">
        <v>0</v>
      </c>
      <c r="T2559" s="79">
        <v>0</v>
      </c>
      <c r="U2559" s="80">
        <v>133213</v>
      </c>
      <c r="V2559" s="78">
        <v>0</v>
      </c>
      <c r="W2559" s="78">
        <v>2</v>
      </c>
      <c r="X2559" s="11" t="str">
        <f ca="1">IF(ISBLANK(BudgetsQTable[[#This Row],[budg_seq_yr]]),"FY"&amp;fiscalyear,"FY"&amp;fiscalyear-1+BudgetsQTable[[#This Row],[budg_seq_yr]])</f>
        <v>FY19</v>
      </c>
      <c r="Y2559" s="79">
        <v>133213</v>
      </c>
      <c r="Z2559" s="78" t="s">
        <v>2869</v>
      </c>
      <c r="AA2559" s="78" t="s">
        <v>470</v>
      </c>
      <c r="AB2559" s="76" t="s">
        <v>2821</v>
      </c>
      <c r="AC2559" s="78" t="s">
        <v>4542</v>
      </c>
    </row>
    <row r="2560" spans="1:29" x14ac:dyDescent="0.35">
      <c r="A2560" s="10" t="s">
        <v>4821</v>
      </c>
      <c r="B2560" s="76" t="s">
        <v>2834</v>
      </c>
      <c r="C2560" s="76">
        <f>C2559+(BudgetsQTable[[#This Row],[lead]]&lt;&gt;K2559)</f>
        <v>308</v>
      </c>
      <c r="D2560" s="76">
        <f>D2559*(BudgetsQTable[[#This Row],[lead]]=K2559)+(BudgetsQTable[[#This Row],[prop_id]]&lt;&gt;A2559)</f>
        <v>3</v>
      </c>
      <c r="E2560" s="77">
        <v>43005.785416666666</v>
      </c>
      <c r="F2560" s="78" t="s">
        <v>2868</v>
      </c>
      <c r="G2560" s="78" t="s">
        <v>2869</v>
      </c>
      <c r="H2560" s="78" t="s">
        <v>470</v>
      </c>
      <c r="I2560" s="76" t="s">
        <v>859</v>
      </c>
      <c r="J2560" s="76" t="s">
        <v>753</v>
      </c>
      <c r="K2560" s="78" t="s">
        <v>2292</v>
      </c>
      <c r="L2560" s="7" t="str">
        <f>IF(BudgetsQTable[[#This Row],[pi_last_name]]=" ","",HYPERLINK("https://www.ejacket.nsf.gov/ej/showProposal.do?Continue=Y&amp;ID="&amp;BudgetsQTable[[#This Row],[prop_id]],BudgetsQTable[[#This Row],[prop_id]]))</f>
        <v/>
      </c>
      <c r="M2560" s="78" t="s">
        <v>753</v>
      </c>
      <c r="N2560" s="7" t="str">
        <f>IF(BudgetsQTable[[#This Row],[pi_last_name]]=" ","",HYPERLINK("mailto:"&amp;BudgetsQTable[[#This Row],[pi_email]]&amp;"&amp;subject=Your NSF Proposal:  "&amp;BudgetsQTable[[#This Row],[prop_id]],BudgetsQTable[[#This Row],[pi_email]]))</f>
        <v/>
      </c>
      <c r="O2560" s="78" t="s">
        <v>753</v>
      </c>
      <c r="P2560" s="78">
        <v>1</v>
      </c>
      <c r="Q2560" s="78">
        <v>1</v>
      </c>
      <c r="R2560" s="79">
        <v>0</v>
      </c>
      <c r="S2560" s="79">
        <v>0</v>
      </c>
      <c r="T2560" s="79">
        <v>0</v>
      </c>
      <c r="U2560" s="80">
        <v>137816</v>
      </c>
      <c r="V2560" s="78">
        <v>0</v>
      </c>
      <c r="W2560" s="78">
        <v>3</v>
      </c>
      <c r="X2560" s="11" t="str">
        <f ca="1">IF(ISBLANK(BudgetsQTable[[#This Row],[budg_seq_yr]]),"FY"&amp;fiscalyear,"FY"&amp;fiscalyear-1+BudgetsQTable[[#This Row],[budg_seq_yr]])</f>
        <v>FY20</v>
      </c>
      <c r="Y2560" s="79">
        <v>137816</v>
      </c>
      <c r="Z2560" s="78" t="s">
        <v>2869</v>
      </c>
      <c r="AA2560" s="78" t="s">
        <v>470</v>
      </c>
      <c r="AB2560" s="76" t="s">
        <v>2821</v>
      </c>
      <c r="AC2560" s="78" t="s">
        <v>4542</v>
      </c>
    </row>
    <row r="2561" spans="1:29" x14ac:dyDescent="0.35">
      <c r="A2561" s="10" t="s">
        <v>2295</v>
      </c>
      <c r="B2561" s="76" t="s">
        <v>2824</v>
      </c>
      <c r="C2561" s="76">
        <f>C2560+(BudgetsQTable[[#This Row],[lead]]&lt;&gt;K2560)</f>
        <v>309</v>
      </c>
      <c r="D2561" s="76">
        <f>D2560*(BudgetsQTable[[#This Row],[lead]]=K2560)+(BudgetsQTable[[#This Row],[prop_id]]&lt;&gt;A2560)</f>
        <v>1</v>
      </c>
      <c r="E2561" s="77">
        <v>43005.67083333333</v>
      </c>
      <c r="F2561" s="78" t="s">
        <v>2868</v>
      </c>
      <c r="G2561" s="78" t="s">
        <v>2869</v>
      </c>
      <c r="H2561" s="78" t="s">
        <v>468</v>
      </c>
      <c r="I2561" s="76" t="s">
        <v>807</v>
      </c>
      <c r="J2561" s="76" t="s">
        <v>4827</v>
      </c>
      <c r="K2561" s="78" t="s">
        <v>2295</v>
      </c>
      <c r="L2561" s="7" t="str">
        <f>IF(BudgetsQTable[[#This Row],[pi_last_name]]=" ","",HYPERLINK("https://www.ejacket.nsf.gov/ej/showProposal.do?Continue=Y&amp;ID="&amp;BudgetsQTable[[#This Row],[prop_id]],BudgetsQTable[[#This Row],[prop_id]]))</f>
        <v>1763928</v>
      </c>
      <c r="M2561" s="78" t="s">
        <v>2296</v>
      </c>
      <c r="N2561" s="7" t="str">
        <f>IF(BudgetsQTable[[#This Row],[pi_last_name]]=" ","",HYPERLINK("mailto:"&amp;BudgetsQTable[[#This Row],[pi_email]]&amp;"&amp;subject=Your NSF Proposal:  "&amp;BudgetsQTable[[#This Row],[prop_id]],BudgetsQTable[[#This Row],[pi_email]]))</f>
        <v>suresh@cs.utah.edu</v>
      </c>
      <c r="O2561" s="78" t="s">
        <v>722</v>
      </c>
      <c r="P2561" s="78"/>
      <c r="Q2561" s="78"/>
      <c r="R2561" s="79"/>
      <c r="S2561" s="79"/>
      <c r="T2561" s="79"/>
      <c r="U2561" s="80"/>
      <c r="V2561" s="78">
        <v>0</v>
      </c>
      <c r="W2561" s="78"/>
      <c r="X2561" s="11" t="str">
        <f ca="1">IF(ISBLANK(BudgetsQTable[[#This Row],[budg_seq_yr]]),"FY"&amp;fiscalyear,"FY"&amp;fiscalyear-1+BudgetsQTable[[#This Row],[budg_seq_yr]])</f>
        <v>FY18</v>
      </c>
      <c r="Y2561" s="79">
        <v>768880</v>
      </c>
      <c r="Z2561" s="78" t="s">
        <v>2869</v>
      </c>
      <c r="AA2561" s="78" t="s">
        <v>468</v>
      </c>
      <c r="AB2561" s="76" t="s">
        <v>2821</v>
      </c>
      <c r="AC2561" s="78" t="s">
        <v>4639</v>
      </c>
    </row>
    <row r="2562" spans="1:29" x14ac:dyDescent="0.35">
      <c r="A2562" s="10" t="s">
        <v>2295</v>
      </c>
      <c r="B2562" s="76" t="s">
        <v>2824</v>
      </c>
      <c r="C2562" s="76">
        <f>C2561+(BudgetsQTable[[#This Row],[lead]]&lt;&gt;K2561)</f>
        <v>309</v>
      </c>
      <c r="D2562" s="76">
        <f>D2561*(BudgetsQTable[[#This Row],[lead]]=K2561)+(BudgetsQTable[[#This Row],[prop_id]]&lt;&gt;A2561)</f>
        <v>1</v>
      </c>
      <c r="E2562" s="77">
        <v>43005.67083333333</v>
      </c>
      <c r="F2562" s="78" t="s">
        <v>2868</v>
      </c>
      <c r="G2562" s="78" t="s">
        <v>2869</v>
      </c>
      <c r="H2562" s="78" t="s">
        <v>468</v>
      </c>
      <c r="I2562" s="76" t="s">
        <v>807</v>
      </c>
      <c r="J2562" s="76" t="s">
        <v>753</v>
      </c>
      <c r="K2562" s="78" t="s">
        <v>2295</v>
      </c>
      <c r="L2562" s="7" t="str">
        <f>IF(BudgetsQTable[[#This Row],[pi_last_name]]=" ","",HYPERLINK("https://www.ejacket.nsf.gov/ej/showProposal.do?Continue=Y&amp;ID="&amp;BudgetsQTable[[#This Row],[prop_id]],BudgetsQTable[[#This Row],[prop_id]]))</f>
        <v/>
      </c>
      <c r="M2562" s="78" t="s">
        <v>753</v>
      </c>
      <c r="N2562" s="7" t="str">
        <f>IF(BudgetsQTable[[#This Row],[pi_last_name]]=" ","",HYPERLINK("mailto:"&amp;BudgetsQTable[[#This Row],[pi_email]]&amp;"&amp;subject=Your NSF Proposal:  "&amp;BudgetsQTable[[#This Row],[prop_id]],BudgetsQTable[[#This Row],[pi_email]]))</f>
        <v/>
      </c>
      <c r="O2562" s="78" t="s">
        <v>753</v>
      </c>
      <c r="P2562" s="78">
        <v>1</v>
      </c>
      <c r="Q2562" s="78">
        <v>1</v>
      </c>
      <c r="R2562" s="79">
        <v>0</v>
      </c>
      <c r="S2562" s="79">
        <v>6000</v>
      </c>
      <c r="T2562" s="79">
        <v>0</v>
      </c>
      <c r="U2562" s="80">
        <v>157782</v>
      </c>
      <c r="V2562" s="78">
        <v>0</v>
      </c>
      <c r="W2562" s="78">
        <v>1</v>
      </c>
      <c r="X2562" s="11" t="str">
        <f ca="1">IF(ISBLANK(BudgetsQTable[[#This Row],[budg_seq_yr]]),"FY"&amp;fiscalyear,"FY"&amp;fiscalyear-1+BudgetsQTable[[#This Row],[budg_seq_yr]])</f>
        <v>FY18</v>
      </c>
      <c r="Y2562" s="79">
        <v>157782</v>
      </c>
      <c r="Z2562" s="78" t="s">
        <v>2869</v>
      </c>
      <c r="AA2562" s="78" t="s">
        <v>468</v>
      </c>
      <c r="AB2562" s="76" t="s">
        <v>2821</v>
      </c>
      <c r="AC2562" s="78" t="s">
        <v>4639</v>
      </c>
    </row>
    <row r="2563" spans="1:29" x14ac:dyDescent="0.35">
      <c r="A2563" s="10" t="s">
        <v>2295</v>
      </c>
      <c r="B2563" s="76" t="s">
        <v>2824</v>
      </c>
      <c r="C2563" s="76">
        <f>C2562+(BudgetsQTable[[#This Row],[lead]]&lt;&gt;K2562)</f>
        <v>309</v>
      </c>
      <c r="D2563" s="76">
        <f>D2562*(BudgetsQTable[[#This Row],[lead]]=K2562)+(BudgetsQTable[[#This Row],[prop_id]]&lt;&gt;A2562)</f>
        <v>1</v>
      </c>
      <c r="E2563" s="77">
        <v>43005.67083333333</v>
      </c>
      <c r="F2563" s="78" t="s">
        <v>2868</v>
      </c>
      <c r="G2563" s="78" t="s">
        <v>2869</v>
      </c>
      <c r="H2563" s="78" t="s">
        <v>468</v>
      </c>
      <c r="I2563" s="76" t="s">
        <v>807</v>
      </c>
      <c r="J2563" s="76" t="s">
        <v>753</v>
      </c>
      <c r="K2563" s="78" t="s">
        <v>2295</v>
      </c>
      <c r="L2563" s="7" t="str">
        <f>IF(BudgetsQTable[[#This Row],[pi_last_name]]=" ","",HYPERLINK("https://www.ejacket.nsf.gov/ej/showProposal.do?Continue=Y&amp;ID="&amp;BudgetsQTable[[#This Row],[prop_id]],BudgetsQTable[[#This Row],[prop_id]]))</f>
        <v/>
      </c>
      <c r="M2563" s="78" t="s">
        <v>753</v>
      </c>
      <c r="N2563" s="7" t="str">
        <f>IF(BudgetsQTable[[#This Row],[pi_last_name]]=" ","",HYPERLINK("mailto:"&amp;BudgetsQTable[[#This Row],[pi_email]]&amp;"&amp;subject=Your NSF Proposal:  "&amp;BudgetsQTable[[#This Row],[prop_id]],BudgetsQTable[[#This Row],[pi_email]]))</f>
        <v/>
      </c>
      <c r="O2563" s="78" t="s">
        <v>753</v>
      </c>
      <c r="P2563" s="78">
        <v>1</v>
      </c>
      <c r="Q2563" s="78">
        <v>1</v>
      </c>
      <c r="R2563" s="79">
        <v>0</v>
      </c>
      <c r="S2563" s="79">
        <v>6000</v>
      </c>
      <c r="T2563" s="79">
        <v>0</v>
      </c>
      <c r="U2563" s="80">
        <v>151541</v>
      </c>
      <c r="V2563" s="78">
        <v>0</v>
      </c>
      <c r="W2563" s="78">
        <v>2</v>
      </c>
      <c r="X2563" s="11" t="str">
        <f ca="1">IF(ISBLANK(BudgetsQTable[[#This Row],[budg_seq_yr]]),"FY"&amp;fiscalyear,"FY"&amp;fiscalyear-1+BudgetsQTable[[#This Row],[budg_seq_yr]])</f>
        <v>FY19</v>
      </c>
      <c r="Y2563" s="79">
        <v>151541</v>
      </c>
      <c r="Z2563" s="78" t="s">
        <v>2869</v>
      </c>
      <c r="AA2563" s="78" t="s">
        <v>468</v>
      </c>
      <c r="AB2563" s="76" t="s">
        <v>2821</v>
      </c>
      <c r="AC2563" s="78" t="s">
        <v>4639</v>
      </c>
    </row>
    <row r="2564" spans="1:29" x14ac:dyDescent="0.35">
      <c r="A2564" s="10" t="s">
        <v>2295</v>
      </c>
      <c r="B2564" s="76" t="s">
        <v>2824</v>
      </c>
      <c r="C2564" s="76">
        <f>C2563+(BudgetsQTable[[#This Row],[lead]]&lt;&gt;K2563)</f>
        <v>309</v>
      </c>
      <c r="D2564" s="76">
        <f>D2563*(BudgetsQTable[[#This Row],[lead]]=K2563)+(BudgetsQTable[[#This Row],[prop_id]]&lt;&gt;A2563)</f>
        <v>1</v>
      </c>
      <c r="E2564" s="77">
        <v>43005.67083333333</v>
      </c>
      <c r="F2564" s="78" t="s">
        <v>2868</v>
      </c>
      <c r="G2564" s="78" t="s">
        <v>2869</v>
      </c>
      <c r="H2564" s="78" t="s">
        <v>468</v>
      </c>
      <c r="I2564" s="76" t="s">
        <v>807</v>
      </c>
      <c r="J2564" s="76" t="s">
        <v>753</v>
      </c>
      <c r="K2564" s="78" t="s">
        <v>2295</v>
      </c>
      <c r="L2564" s="7" t="str">
        <f>IF(BudgetsQTable[[#This Row],[pi_last_name]]=" ","",HYPERLINK("https://www.ejacket.nsf.gov/ej/showProposal.do?Continue=Y&amp;ID="&amp;BudgetsQTable[[#This Row],[prop_id]],BudgetsQTable[[#This Row],[prop_id]]))</f>
        <v/>
      </c>
      <c r="M2564" s="78" t="s">
        <v>753</v>
      </c>
      <c r="N2564" s="7" t="str">
        <f>IF(BudgetsQTable[[#This Row],[pi_last_name]]=" ","",HYPERLINK("mailto:"&amp;BudgetsQTable[[#This Row],[pi_email]]&amp;"&amp;subject=Your NSF Proposal:  "&amp;BudgetsQTable[[#This Row],[prop_id]],BudgetsQTable[[#This Row],[pi_email]]))</f>
        <v/>
      </c>
      <c r="O2564" s="78" t="s">
        <v>753</v>
      </c>
      <c r="P2564" s="78">
        <v>1</v>
      </c>
      <c r="Q2564" s="78">
        <v>1</v>
      </c>
      <c r="R2564" s="79">
        <v>0</v>
      </c>
      <c r="S2564" s="79">
        <v>6000</v>
      </c>
      <c r="T2564" s="79">
        <v>0</v>
      </c>
      <c r="U2564" s="80">
        <v>150209</v>
      </c>
      <c r="V2564" s="78">
        <v>0</v>
      </c>
      <c r="W2564" s="78">
        <v>3</v>
      </c>
      <c r="X2564" s="11" t="str">
        <f ca="1">IF(ISBLANK(BudgetsQTable[[#This Row],[budg_seq_yr]]),"FY"&amp;fiscalyear,"FY"&amp;fiscalyear-1+BudgetsQTable[[#This Row],[budg_seq_yr]])</f>
        <v>FY20</v>
      </c>
      <c r="Y2564" s="79">
        <v>150209</v>
      </c>
      <c r="Z2564" s="78" t="s">
        <v>2869</v>
      </c>
      <c r="AA2564" s="78" t="s">
        <v>468</v>
      </c>
      <c r="AB2564" s="76" t="s">
        <v>2821</v>
      </c>
      <c r="AC2564" s="78" t="s">
        <v>4639</v>
      </c>
    </row>
    <row r="2565" spans="1:29" x14ac:dyDescent="0.35">
      <c r="A2565" s="10" t="s">
        <v>2295</v>
      </c>
      <c r="B2565" s="76" t="s">
        <v>2824</v>
      </c>
      <c r="C2565" s="76">
        <f>C2564+(BudgetsQTable[[#This Row],[lead]]&lt;&gt;K2564)</f>
        <v>309</v>
      </c>
      <c r="D2565" s="76">
        <f>D2564*(BudgetsQTable[[#This Row],[lead]]=K2564)+(BudgetsQTable[[#This Row],[prop_id]]&lt;&gt;A2564)</f>
        <v>1</v>
      </c>
      <c r="E2565" s="77">
        <v>43005.67083333333</v>
      </c>
      <c r="F2565" s="78" t="s">
        <v>2868</v>
      </c>
      <c r="G2565" s="78" t="s">
        <v>2869</v>
      </c>
      <c r="H2565" s="78" t="s">
        <v>468</v>
      </c>
      <c r="I2565" s="76" t="s">
        <v>807</v>
      </c>
      <c r="J2565" s="76" t="s">
        <v>753</v>
      </c>
      <c r="K2565" s="78" t="s">
        <v>2295</v>
      </c>
      <c r="L2565" s="7" t="str">
        <f>IF(BudgetsQTable[[#This Row],[pi_last_name]]=" ","",HYPERLINK("https://www.ejacket.nsf.gov/ej/showProposal.do?Continue=Y&amp;ID="&amp;BudgetsQTable[[#This Row],[prop_id]],BudgetsQTable[[#This Row],[prop_id]]))</f>
        <v/>
      </c>
      <c r="M2565" s="78" t="s">
        <v>753</v>
      </c>
      <c r="N2565" s="7" t="str">
        <f>IF(BudgetsQTable[[#This Row],[pi_last_name]]=" ","",HYPERLINK("mailto:"&amp;BudgetsQTable[[#This Row],[pi_email]]&amp;"&amp;subject=Your NSF Proposal:  "&amp;BudgetsQTable[[#This Row],[prop_id]],BudgetsQTable[[#This Row],[pi_email]]))</f>
        <v/>
      </c>
      <c r="O2565" s="78" t="s">
        <v>753</v>
      </c>
      <c r="P2565" s="78">
        <v>1</v>
      </c>
      <c r="Q2565" s="78">
        <v>1</v>
      </c>
      <c r="R2565" s="79">
        <v>0</v>
      </c>
      <c r="S2565" s="79">
        <v>6000</v>
      </c>
      <c r="T2565" s="79">
        <v>0</v>
      </c>
      <c r="U2565" s="80">
        <v>153176</v>
      </c>
      <c r="V2565" s="78">
        <v>0</v>
      </c>
      <c r="W2565" s="78">
        <v>4</v>
      </c>
      <c r="X2565" s="11" t="str">
        <f ca="1">IF(ISBLANK(BudgetsQTable[[#This Row],[budg_seq_yr]]),"FY"&amp;fiscalyear,"FY"&amp;fiscalyear-1+BudgetsQTable[[#This Row],[budg_seq_yr]])</f>
        <v>FY21</v>
      </c>
      <c r="Y2565" s="79">
        <v>153176</v>
      </c>
      <c r="Z2565" s="78" t="s">
        <v>2869</v>
      </c>
      <c r="AA2565" s="78" t="s">
        <v>468</v>
      </c>
      <c r="AB2565" s="76" t="s">
        <v>2821</v>
      </c>
      <c r="AC2565" s="78" t="s">
        <v>4639</v>
      </c>
    </row>
    <row r="2566" spans="1:29" x14ac:dyDescent="0.35">
      <c r="A2566" s="10" t="s">
        <v>2295</v>
      </c>
      <c r="B2566" s="76" t="s">
        <v>2824</v>
      </c>
      <c r="C2566" s="76">
        <f>C2565+(BudgetsQTable[[#This Row],[lead]]&lt;&gt;K2565)</f>
        <v>309</v>
      </c>
      <c r="D2566" s="76">
        <f>D2565*(BudgetsQTable[[#This Row],[lead]]=K2565)+(BudgetsQTable[[#This Row],[prop_id]]&lt;&gt;A2565)</f>
        <v>1</v>
      </c>
      <c r="E2566" s="77">
        <v>43005.67083333333</v>
      </c>
      <c r="F2566" s="78" t="s">
        <v>2868</v>
      </c>
      <c r="G2566" s="78" t="s">
        <v>2869</v>
      </c>
      <c r="H2566" s="78" t="s">
        <v>468</v>
      </c>
      <c r="I2566" s="76" t="s">
        <v>807</v>
      </c>
      <c r="J2566" s="76" t="s">
        <v>753</v>
      </c>
      <c r="K2566" s="78" t="s">
        <v>2295</v>
      </c>
      <c r="L2566" s="7" t="str">
        <f>IF(BudgetsQTable[[#This Row],[pi_last_name]]=" ","",HYPERLINK("https://www.ejacket.nsf.gov/ej/showProposal.do?Continue=Y&amp;ID="&amp;BudgetsQTable[[#This Row],[prop_id]],BudgetsQTable[[#This Row],[prop_id]]))</f>
        <v/>
      </c>
      <c r="M2566" s="78" t="s">
        <v>753</v>
      </c>
      <c r="N2566" s="7" t="str">
        <f>IF(BudgetsQTable[[#This Row],[pi_last_name]]=" ","",HYPERLINK("mailto:"&amp;BudgetsQTable[[#This Row],[pi_email]]&amp;"&amp;subject=Your NSF Proposal:  "&amp;BudgetsQTable[[#This Row],[prop_id]],BudgetsQTable[[#This Row],[pi_email]]))</f>
        <v/>
      </c>
      <c r="O2566" s="78" t="s">
        <v>753</v>
      </c>
      <c r="P2566" s="78">
        <v>1</v>
      </c>
      <c r="Q2566" s="78">
        <v>1</v>
      </c>
      <c r="R2566" s="79">
        <v>0</v>
      </c>
      <c r="S2566" s="79">
        <v>6000</v>
      </c>
      <c r="T2566" s="79">
        <v>0</v>
      </c>
      <c r="U2566" s="80">
        <v>156172</v>
      </c>
      <c r="V2566" s="78">
        <v>0</v>
      </c>
      <c r="W2566" s="78">
        <v>5</v>
      </c>
      <c r="X2566" s="11" t="str">
        <f ca="1">IF(ISBLANK(BudgetsQTable[[#This Row],[budg_seq_yr]]),"FY"&amp;fiscalyear,"FY"&amp;fiscalyear-1+BudgetsQTable[[#This Row],[budg_seq_yr]])</f>
        <v>FY22</v>
      </c>
      <c r="Y2566" s="79">
        <v>156172</v>
      </c>
      <c r="Z2566" s="78" t="s">
        <v>2869</v>
      </c>
      <c r="AA2566" s="78" t="s">
        <v>468</v>
      </c>
      <c r="AB2566" s="76" t="s">
        <v>2821</v>
      </c>
      <c r="AC2566" s="78" t="s">
        <v>4639</v>
      </c>
    </row>
    <row r="2567" spans="1:29" x14ac:dyDescent="0.35">
      <c r="A2567" s="10" t="s">
        <v>4828</v>
      </c>
      <c r="B2567" s="76" t="s">
        <v>2834</v>
      </c>
      <c r="C2567" s="76">
        <f>C2566+(BudgetsQTable[[#This Row],[lead]]&lt;&gt;K2566)</f>
        <v>309</v>
      </c>
      <c r="D2567" s="76">
        <f>D2566*(BudgetsQTable[[#This Row],[lead]]=K2566)+(BudgetsQTable[[#This Row],[prop_id]]&lt;&gt;A2566)</f>
        <v>2</v>
      </c>
      <c r="E2567" s="77">
        <v>43003.652777777781</v>
      </c>
      <c r="F2567" s="78" t="s">
        <v>2868</v>
      </c>
      <c r="G2567" s="78" t="s">
        <v>2869</v>
      </c>
      <c r="H2567" s="78" t="s">
        <v>468</v>
      </c>
      <c r="I2567" s="76" t="s">
        <v>807</v>
      </c>
      <c r="J2567" s="76" t="s">
        <v>4832</v>
      </c>
      <c r="K2567" s="78" t="s">
        <v>2295</v>
      </c>
      <c r="L2567" s="7" t="str">
        <f>IF(BudgetsQTable[[#This Row],[pi_last_name]]=" ","",HYPERLINK("https://www.ejacket.nsf.gov/ej/showProposal.do?Continue=Y&amp;ID="&amp;BudgetsQTable[[#This Row],[prop_id]],BudgetsQTable[[#This Row],[prop_id]]))</f>
        <v>1763227</v>
      </c>
      <c r="M2567" s="78" t="s">
        <v>4829</v>
      </c>
      <c r="N2567" s="7" t="str">
        <f>IF(BudgetsQTable[[#This Row],[pi_last_name]]=" ","",HYPERLINK("mailto:"&amp;BudgetsQTable[[#This Row],[pi_email]]&amp;"&amp;subject=Your NSF Proposal:  "&amp;BudgetsQTable[[#This Row],[prop_id]],BudgetsQTable[[#This Row],[pi_email]]))</f>
        <v>sfriedle@haverford.edu</v>
      </c>
      <c r="O2567" s="78" t="s">
        <v>4831</v>
      </c>
      <c r="P2567" s="78"/>
      <c r="Q2567" s="78"/>
      <c r="R2567" s="79"/>
      <c r="S2567" s="79"/>
      <c r="T2567" s="79"/>
      <c r="U2567" s="80"/>
      <c r="V2567" s="78">
        <v>0</v>
      </c>
      <c r="W2567" s="78"/>
      <c r="X2567" s="11" t="str">
        <f ca="1">IF(ISBLANK(BudgetsQTable[[#This Row],[budg_seq_yr]]),"FY"&amp;fiscalyear,"FY"&amp;fiscalyear-1+BudgetsQTable[[#This Row],[budg_seq_yr]])</f>
        <v>FY18</v>
      </c>
      <c r="Y2567" s="79">
        <v>238571</v>
      </c>
      <c r="Z2567" s="78" t="s">
        <v>2869</v>
      </c>
      <c r="AA2567" s="78" t="s">
        <v>468</v>
      </c>
      <c r="AB2567" s="76" t="s">
        <v>2821</v>
      </c>
      <c r="AC2567" s="78" t="s">
        <v>4639</v>
      </c>
    </row>
    <row r="2568" spans="1:29" x14ac:dyDescent="0.35">
      <c r="A2568" s="10" t="s">
        <v>4828</v>
      </c>
      <c r="B2568" s="76" t="s">
        <v>2834</v>
      </c>
      <c r="C2568" s="76">
        <f>C2567+(BudgetsQTable[[#This Row],[lead]]&lt;&gt;K2567)</f>
        <v>309</v>
      </c>
      <c r="D2568" s="76">
        <f>D2567*(BudgetsQTable[[#This Row],[lead]]=K2567)+(BudgetsQTable[[#This Row],[prop_id]]&lt;&gt;A2567)</f>
        <v>2</v>
      </c>
      <c r="E2568" s="77">
        <v>43003.652777777781</v>
      </c>
      <c r="F2568" s="78" t="s">
        <v>2868</v>
      </c>
      <c r="G2568" s="78" t="s">
        <v>2869</v>
      </c>
      <c r="H2568" s="78" t="s">
        <v>468</v>
      </c>
      <c r="I2568" s="76" t="s">
        <v>807</v>
      </c>
      <c r="J2568" s="76" t="s">
        <v>753</v>
      </c>
      <c r="K2568" s="78" t="s">
        <v>2295</v>
      </c>
      <c r="L2568" s="7" t="str">
        <f>IF(BudgetsQTable[[#This Row],[pi_last_name]]=" ","",HYPERLINK("https://www.ejacket.nsf.gov/ej/showProposal.do?Continue=Y&amp;ID="&amp;BudgetsQTable[[#This Row],[prop_id]],BudgetsQTable[[#This Row],[prop_id]]))</f>
        <v/>
      </c>
      <c r="M2568" s="78" t="s">
        <v>753</v>
      </c>
      <c r="N2568" s="7" t="str">
        <f>IF(BudgetsQTable[[#This Row],[pi_last_name]]=" ","",HYPERLINK("mailto:"&amp;BudgetsQTable[[#This Row],[pi_email]]&amp;"&amp;subject=Your NSF Proposal:  "&amp;BudgetsQTable[[#This Row],[prop_id]],BudgetsQTable[[#This Row],[pi_email]]))</f>
        <v/>
      </c>
      <c r="O2568" s="78" t="s">
        <v>753</v>
      </c>
      <c r="P2568" s="78">
        <v>1</v>
      </c>
      <c r="Q2568" s="78">
        <v>1</v>
      </c>
      <c r="R2568" s="79">
        <v>0</v>
      </c>
      <c r="S2568" s="79">
        <v>5000</v>
      </c>
      <c r="T2568" s="79">
        <v>0</v>
      </c>
      <c r="U2568" s="80">
        <v>46792</v>
      </c>
      <c r="V2568" s="78">
        <v>0</v>
      </c>
      <c r="W2568" s="78">
        <v>1</v>
      </c>
      <c r="X2568" s="11" t="str">
        <f ca="1">IF(ISBLANK(BudgetsQTable[[#This Row],[budg_seq_yr]]),"FY"&amp;fiscalyear,"FY"&amp;fiscalyear-1+BudgetsQTable[[#This Row],[budg_seq_yr]])</f>
        <v>FY18</v>
      </c>
      <c r="Y2568" s="79">
        <v>46792</v>
      </c>
      <c r="Z2568" s="78" t="s">
        <v>2869</v>
      </c>
      <c r="AA2568" s="78" t="s">
        <v>468</v>
      </c>
      <c r="AB2568" s="76" t="s">
        <v>2821</v>
      </c>
      <c r="AC2568" s="78" t="s">
        <v>4639</v>
      </c>
    </row>
    <row r="2569" spans="1:29" x14ac:dyDescent="0.35">
      <c r="A2569" s="10" t="s">
        <v>4828</v>
      </c>
      <c r="B2569" s="76" t="s">
        <v>2834</v>
      </c>
      <c r="C2569" s="76">
        <f>C2568+(BudgetsQTable[[#This Row],[lead]]&lt;&gt;K2568)</f>
        <v>309</v>
      </c>
      <c r="D2569" s="76">
        <f>D2568*(BudgetsQTable[[#This Row],[lead]]=K2568)+(BudgetsQTable[[#This Row],[prop_id]]&lt;&gt;A2568)</f>
        <v>2</v>
      </c>
      <c r="E2569" s="77">
        <v>43003.652777777781</v>
      </c>
      <c r="F2569" s="78" t="s">
        <v>2868</v>
      </c>
      <c r="G2569" s="78" t="s">
        <v>2869</v>
      </c>
      <c r="H2569" s="78" t="s">
        <v>468</v>
      </c>
      <c r="I2569" s="76" t="s">
        <v>807</v>
      </c>
      <c r="J2569" s="76" t="s">
        <v>753</v>
      </c>
      <c r="K2569" s="78" t="s">
        <v>2295</v>
      </c>
      <c r="L2569" s="7" t="str">
        <f>IF(BudgetsQTable[[#This Row],[pi_last_name]]=" ","",HYPERLINK("https://www.ejacket.nsf.gov/ej/showProposal.do?Continue=Y&amp;ID="&amp;BudgetsQTable[[#This Row],[prop_id]],BudgetsQTable[[#This Row],[prop_id]]))</f>
        <v/>
      </c>
      <c r="M2569" s="78" t="s">
        <v>753</v>
      </c>
      <c r="N2569" s="7" t="str">
        <f>IF(BudgetsQTable[[#This Row],[pi_last_name]]=" ","",HYPERLINK("mailto:"&amp;BudgetsQTable[[#This Row],[pi_email]]&amp;"&amp;subject=Your NSF Proposal:  "&amp;BudgetsQTable[[#This Row],[prop_id]],BudgetsQTable[[#This Row],[pi_email]]))</f>
        <v/>
      </c>
      <c r="O2569" s="78" t="s">
        <v>753</v>
      </c>
      <c r="P2569" s="78">
        <v>1</v>
      </c>
      <c r="Q2569" s="78">
        <v>1</v>
      </c>
      <c r="R2569" s="79">
        <v>0</v>
      </c>
      <c r="S2569" s="79">
        <v>5000</v>
      </c>
      <c r="T2569" s="79">
        <v>0</v>
      </c>
      <c r="U2569" s="80">
        <v>44586</v>
      </c>
      <c r="V2569" s="78">
        <v>0</v>
      </c>
      <c r="W2569" s="78">
        <v>2</v>
      </c>
      <c r="X2569" s="11" t="str">
        <f ca="1">IF(ISBLANK(BudgetsQTable[[#This Row],[budg_seq_yr]]),"FY"&amp;fiscalyear,"FY"&amp;fiscalyear-1+BudgetsQTable[[#This Row],[budg_seq_yr]])</f>
        <v>FY19</v>
      </c>
      <c r="Y2569" s="79">
        <v>44586</v>
      </c>
      <c r="Z2569" s="78" t="s">
        <v>2869</v>
      </c>
      <c r="AA2569" s="78" t="s">
        <v>468</v>
      </c>
      <c r="AB2569" s="76" t="s">
        <v>2821</v>
      </c>
      <c r="AC2569" s="78" t="s">
        <v>4639</v>
      </c>
    </row>
    <row r="2570" spans="1:29" x14ac:dyDescent="0.35">
      <c r="A2570" s="10" t="s">
        <v>4828</v>
      </c>
      <c r="B2570" s="76" t="s">
        <v>2834</v>
      </c>
      <c r="C2570" s="76">
        <f>C2569+(BudgetsQTable[[#This Row],[lead]]&lt;&gt;K2569)</f>
        <v>309</v>
      </c>
      <c r="D2570" s="76">
        <f>D2569*(BudgetsQTable[[#This Row],[lead]]=K2569)+(BudgetsQTable[[#This Row],[prop_id]]&lt;&gt;A2569)</f>
        <v>2</v>
      </c>
      <c r="E2570" s="77">
        <v>43003.652777777781</v>
      </c>
      <c r="F2570" s="78" t="s">
        <v>2868</v>
      </c>
      <c r="G2570" s="78" t="s">
        <v>2869</v>
      </c>
      <c r="H2570" s="78" t="s">
        <v>468</v>
      </c>
      <c r="I2570" s="76" t="s">
        <v>807</v>
      </c>
      <c r="J2570" s="76" t="s">
        <v>753</v>
      </c>
      <c r="K2570" s="78" t="s">
        <v>2295</v>
      </c>
      <c r="L2570" s="7" t="str">
        <f>IF(BudgetsQTable[[#This Row],[pi_last_name]]=" ","",HYPERLINK("https://www.ejacket.nsf.gov/ej/showProposal.do?Continue=Y&amp;ID="&amp;BudgetsQTable[[#This Row],[prop_id]],BudgetsQTable[[#This Row],[prop_id]]))</f>
        <v/>
      </c>
      <c r="M2570" s="78" t="s">
        <v>753</v>
      </c>
      <c r="N2570" s="7" t="str">
        <f>IF(BudgetsQTable[[#This Row],[pi_last_name]]=" ","",HYPERLINK("mailto:"&amp;BudgetsQTable[[#This Row],[pi_email]]&amp;"&amp;subject=Your NSF Proposal:  "&amp;BudgetsQTable[[#This Row],[prop_id]],BudgetsQTable[[#This Row],[pi_email]]))</f>
        <v/>
      </c>
      <c r="O2570" s="78" t="s">
        <v>753</v>
      </c>
      <c r="P2570" s="78">
        <v>1</v>
      </c>
      <c r="Q2570" s="78">
        <v>1</v>
      </c>
      <c r="R2570" s="79">
        <v>0</v>
      </c>
      <c r="S2570" s="79">
        <v>5000</v>
      </c>
      <c r="T2570" s="79">
        <v>0</v>
      </c>
      <c r="U2570" s="80">
        <v>48392</v>
      </c>
      <c r="V2570" s="78">
        <v>0</v>
      </c>
      <c r="W2570" s="78">
        <v>3</v>
      </c>
      <c r="X2570" s="11" t="str">
        <f ca="1">IF(ISBLANK(BudgetsQTable[[#This Row],[budg_seq_yr]]),"FY"&amp;fiscalyear,"FY"&amp;fiscalyear-1+BudgetsQTable[[#This Row],[budg_seq_yr]])</f>
        <v>FY20</v>
      </c>
      <c r="Y2570" s="79">
        <v>48392</v>
      </c>
      <c r="Z2570" s="78" t="s">
        <v>2869</v>
      </c>
      <c r="AA2570" s="78" t="s">
        <v>468</v>
      </c>
      <c r="AB2570" s="76" t="s">
        <v>2821</v>
      </c>
      <c r="AC2570" s="78" t="s">
        <v>4639</v>
      </c>
    </row>
    <row r="2571" spans="1:29" x14ac:dyDescent="0.35">
      <c r="A2571" s="10" t="s">
        <v>4828</v>
      </c>
      <c r="B2571" s="76" t="s">
        <v>2834</v>
      </c>
      <c r="C2571" s="76">
        <f>C2570+(BudgetsQTable[[#This Row],[lead]]&lt;&gt;K2570)</f>
        <v>309</v>
      </c>
      <c r="D2571" s="76">
        <f>D2570*(BudgetsQTable[[#This Row],[lead]]=K2570)+(BudgetsQTable[[#This Row],[prop_id]]&lt;&gt;A2570)</f>
        <v>2</v>
      </c>
      <c r="E2571" s="77">
        <v>43003.652777777781</v>
      </c>
      <c r="F2571" s="78" t="s">
        <v>2868</v>
      </c>
      <c r="G2571" s="78" t="s">
        <v>2869</v>
      </c>
      <c r="H2571" s="78" t="s">
        <v>468</v>
      </c>
      <c r="I2571" s="76" t="s">
        <v>807</v>
      </c>
      <c r="J2571" s="76" t="s">
        <v>753</v>
      </c>
      <c r="K2571" s="78" t="s">
        <v>2295</v>
      </c>
      <c r="L2571" s="7" t="str">
        <f>IF(BudgetsQTable[[#This Row],[pi_last_name]]=" ","",HYPERLINK("https://www.ejacket.nsf.gov/ej/showProposal.do?Continue=Y&amp;ID="&amp;BudgetsQTable[[#This Row],[prop_id]],BudgetsQTable[[#This Row],[prop_id]]))</f>
        <v/>
      </c>
      <c r="M2571" s="78" t="s">
        <v>753</v>
      </c>
      <c r="N2571" s="7" t="str">
        <f>IF(BudgetsQTable[[#This Row],[pi_last_name]]=" ","",HYPERLINK("mailto:"&amp;BudgetsQTable[[#This Row],[pi_email]]&amp;"&amp;subject=Your NSF Proposal:  "&amp;BudgetsQTable[[#This Row],[prop_id]],BudgetsQTable[[#This Row],[pi_email]]))</f>
        <v/>
      </c>
      <c r="O2571" s="78" t="s">
        <v>753</v>
      </c>
      <c r="P2571" s="78">
        <v>1</v>
      </c>
      <c r="Q2571" s="78">
        <v>1</v>
      </c>
      <c r="R2571" s="79">
        <v>0</v>
      </c>
      <c r="S2571" s="79">
        <v>5000</v>
      </c>
      <c r="T2571" s="79">
        <v>0</v>
      </c>
      <c r="U2571" s="80">
        <v>47469</v>
      </c>
      <c r="V2571" s="78">
        <v>0</v>
      </c>
      <c r="W2571" s="78">
        <v>4</v>
      </c>
      <c r="X2571" s="11" t="str">
        <f ca="1">IF(ISBLANK(BudgetsQTable[[#This Row],[budg_seq_yr]]),"FY"&amp;fiscalyear,"FY"&amp;fiscalyear-1+BudgetsQTable[[#This Row],[budg_seq_yr]])</f>
        <v>FY21</v>
      </c>
      <c r="Y2571" s="79">
        <v>47469</v>
      </c>
      <c r="Z2571" s="78" t="s">
        <v>2869</v>
      </c>
      <c r="AA2571" s="78" t="s">
        <v>468</v>
      </c>
      <c r="AB2571" s="76" t="s">
        <v>2821</v>
      </c>
      <c r="AC2571" s="78" t="s">
        <v>4639</v>
      </c>
    </row>
    <row r="2572" spans="1:29" x14ac:dyDescent="0.35">
      <c r="A2572" s="10" t="s">
        <v>4828</v>
      </c>
      <c r="B2572" s="76" t="s">
        <v>2834</v>
      </c>
      <c r="C2572" s="76">
        <f>C2571+(BudgetsQTable[[#This Row],[lead]]&lt;&gt;K2571)</f>
        <v>309</v>
      </c>
      <c r="D2572" s="76">
        <f>D2571*(BudgetsQTable[[#This Row],[lead]]=K2571)+(BudgetsQTable[[#This Row],[prop_id]]&lt;&gt;A2571)</f>
        <v>2</v>
      </c>
      <c r="E2572" s="77">
        <v>43003.652777777781</v>
      </c>
      <c r="F2572" s="78" t="s">
        <v>2868</v>
      </c>
      <c r="G2572" s="78" t="s">
        <v>2869</v>
      </c>
      <c r="H2572" s="78" t="s">
        <v>468</v>
      </c>
      <c r="I2572" s="76" t="s">
        <v>807</v>
      </c>
      <c r="J2572" s="76" t="s">
        <v>753</v>
      </c>
      <c r="K2572" s="78" t="s">
        <v>2295</v>
      </c>
      <c r="L2572" s="7" t="str">
        <f>IF(BudgetsQTable[[#This Row],[pi_last_name]]=" ","",HYPERLINK("https://www.ejacket.nsf.gov/ej/showProposal.do?Continue=Y&amp;ID="&amp;BudgetsQTable[[#This Row],[prop_id]],BudgetsQTable[[#This Row],[prop_id]]))</f>
        <v/>
      </c>
      <c r="M2572" s="78" t="s">
        <v>753</v>
      </c>
      <c r="N2572" s="7" t="str">
        <f>IF(BudgetsQTable[[#This Row],[pi_last_name]]=" ","",HYPERLINK("mailto:"&amp;BudgetsQTable[[#This Row],[pi_email]]&amp;"&amp;subject=Your NSF Proposal:  "&amp;BudgetsQTable[[#This Row],[prop_id]],BudgetsQTable[[#This Row],[pi_email]]))</f>
        <v/>
      </c>
      <c r="O2572" s="78" t="s">
        <v>753</v>
      </c>
      <c r="P2572" s="78">
        <v>1</v>
      </c>
      <c r="Q2572" s="78">
        <v>1</v>
      </c>
      <c r="R2572" s="79">
        <v>0</v>
      </c>
      <c r="S2572" s="79">
        <v>5000</v>
      </c>
      <c r="T2572" s="79">
        <v>0</v>
      </c>
      <c r="U2572" s="80">
        <v>51332</v>
      </c>
      <c r="V2572" s="78">
        <v>0</v>
      </c>
      <c r="W2572" s="78">
        <v>5</v>
      </c>
      <c r="X2572" s="11" t="str">
        <f ca="1">IF(ISBLANK(BudgetsQTable[[#This Row],[budg_seq_yr]]),"FY"&amp;fiscalyear,"FY"&amp;fiscalyear-1+BudgetsQTable[[#This Row],[budg_seq_yr]])</f>
        <v>FY22</v>
      </c>
      <c r="Y2572" s="79">
        <v>51332</v>
      </c>
      <c r="Z2572" s="78" t="s">
        <v>2869</v>
      </c>
      <c r="AA2572" s="78" t="s">
        <v>468</v>
      </c>
      <c r="AB2572" s="76" t="s">
        <v>2821</v>
      </c>
      <c r="AC2572" s="78" t="s">
        <v>4639</v>
      </c>
    </row>
    <row r="2573" spans="1:29" x14ac:dyDescent="0.35">
      <c r="A2573" s="10" t="s">
        <v>4833</v>
      </c>
      <c r="B2573" s="76" t="s">
        <v>2834</v>
      </c>
      <c r="C2573" s="76">
        <f>C2572+(BudgetsQTable[[#This Row],[lead]]&lt;&gt;K2572)</f>
        <v>309</v>
      </c>
      <c r="D2573" s="76">
        <f>D2572*(BudgetsQTable[[#This Row],[lead]]=K2572)+(BudgetsQTable[[#This Row],[prop_id]]&lt;&gt;A2572)</f>
        <v>3</v>
      </c>
      <c r="E2573" s="77">
        <v>43005.456944444442</v>
      </c>
      <c r="F2573" s="78" t="s">
        <v>2868</v>
      </c>
      <c r="G2573" s="78" t="s">
        <v>2869</v>
      </c>
      <c r="H2573" s="78" t="s">
        <v>468</v>
      </c>
      <c r="I2573" s="76" t="s">
        <v>807</v>
      </c>
      <c r="J2573" s="76" t="s">
        <v>4836</v>
      </c>
      <c r="K2573" s="78" t="s">
        <v>2295</v>
      </c>
      <c r="L2573" s="7" t="str">
        <f>IF(BudgetsQTable[[#This Row],[pi_last_name]]=" ","",HYPERLINK("https://www.ejacket.nsf.gov/ej/showProposal.do?Continue=Y&amp;ID="&amp;BudgetsQTable[[#This Row],[prop_id]],BudgetsQTable[[#This Row],[prop_id]]))</f>
        <v>1763532</v>
      </c>
      <c r="M2573" s="78" t="s">
        <v>4834</v>
      </c>
      <c r="N2573" s="7" t="str">
        <f>IF(BudgetsQTable[[#This Row],[pi_last_name]]=" ","",HYPERLINK("mailto:"&amp;BudgetsQTable[[#This Row],[pi_email]]&amp;"&amp;subject=Your NSF Proposal:  "&amp;BudgetsQTable[[#This Row],[prop_id]],BudgetsQTable[[#This Row],[pi_email]]))</f>
        <v>carlos.scheidegger@gmail.com</v>
      </c>
      <c r="O2573" s="78" t="s">
        <v>3071</v>
      </c>
      <c r="P2573" s="78"/>
      <c r="Q2573" s="78"/>
      <c r="R2573" s="79"/>
      <c r="S2573" s="79"/>
      <c r="T2573" s="79"/>
      <c r="U2573" s="80"/>
      <c r="V2573" s="78">
        <v>0</v>
      </c>
      <c r="W2573" s="78"/>
      <c r="X2573" s="11" t="str">
        <f ca="1">IF(ISBLANK(BudgetsQTable[[#This Row],[budg_seq_yr]]),"FY"&amp;fiscalyear,"FY"&amp;fiscalyear-1+BudgetsQTable[[#This Row],[budg_seq_yr]])</f>
        <v>FY18</v>
      </c>
      <c r="Y2573" s="79">
        <v>729236</v>
      </c>
      <c r="Z2573" s="78" t="s">
        <v>2869</v>
      </c>
      <c r="AA2573" s="78" t="s">
        <v>468</v>
      </c>
      <c r="AB2573" s="76" t="s">
        <v>2821</v>
      </c>
      <c r="AC2573" s="78" t="s">
        <v>4639</v>
      </c>
    </row>
    <row r="2574" spans="1:29" x14ac:dyDescent="0.35">
      <c r="A2574" s="10" t="s">
        <v>4833</v>
      </c>
      <c r="B2574" s="76" t="s">
        <v>2834</v>
      </c>
      <c r="C2574" s="76">
        <f>C2573+(BudgetsQTable[[#This Row],[lead]]&lt;&gt;K2573)</f>
        <v>309</v>
      </c>
      <c r="D2574" s="76">
        <f>D2573*(BudgetsQTable[[#This Row],[lead]]=K2573)+(BudgetsQTable[[#This Row],[prop_id]]&lt;&gt;A2573)</f>
        <v>3</v>
      </c>
      <c r="E2574" s="77">
        <v>43005.456944444442</v>
      </c>
      <c r="F2574" s="78" t="s">
        <v>2868</v>
      </c>
      <c r="G2574" s="78" t="s">
        <v>2869</v>
      </c>
      <c r="H2574" s="78" t="s">
        <v>468</v>
      </c>
      <c r="I2574" s="76" t="s">
        <v>807</v>
      </c>
      <c r="J2574" s="76" t="s">
        <v>753</v>
      </c>
      <c r="K2574" s="78" t="s">
        <v>2295</v>
      </c>
      <c r="L2574" s="7" t="str">
        <f>IF(BudgetsQTable[[#This Row],[pi_last_name]]=" ","",HYPERLINK("https://www.ejacket.nsf.gov/ej/showProposal.do?Continue=Y&amp;ID="&amp;BudgetsQTable[[#This Row],[prop_id]],BudgetsQTable[[#This Row],[prop_id]]))</f>
        <v/>
      </c>
      <c r="M2574" s="78" t="s">
        <v>753</v>
      </c>
      <c r="N2574" s="7" t="str">
        <f>IF(BudgetsQTable[[#This Row],[pi_last_name]]=" ","",HYPERLINK("mailto:"&amp;BudgetsQTable[[#This Row],[pi_email]]&amp;"&amp;subject=Your NSF Proposal:  "&amp;BudgetsQTable[[#This Row],[prop_id]],BudgetsQTable[[#This Row],[pi_email]]))</f>
        <v/>
      </c>
      <c r="O2574" s="78" t="s">
        <v>753</v>
      </c>
      <c r="P2574" s="78">
        <v>1</v>
      </c>
      <c r="Q2574" s="78">
        <v>1</v>
      </c>
      <c r="R2574" s="79">
        <v>0</v>
      </c>
      <c r="S2574" s="79">
        <v>0</v>
      </c>
      <c r="T2574" s="79">
        <v>0</v>
      </c>
      <c r="U2574" s="80">
        <v>94077</v>
      </c>
      <c r="V2574" s="78">
        <v>0</v>
      </c>
      <c r="W2574" s="78">
        <v>1</v>
      </c>
      <c r="X2574" s="11" t="str">
        <f ca="1">IF(ISBLANK(BudgetsQTable[[#This Row],[budg_seq_yr]]),"FY"&amp;fiscalyear,"FY"&amp;fiscalyear-1+BudgetsQTable[[#This Row],[budg_seq_yr]])</f>
        <v>FY18</v>
      </c>
      <c r="Y2574" s="79">
        <v>94077</v>
      </c>
      <c r="Z2574" s="78" t="s">
        <v>2869</v>
      </c>
      <c r="AA2574" s="78" t="s">
        <v>468</v>
      </c>
      <c r="AB2574" s="76" t="s">
        <v>2821</v>
      </c>
      <c r="AC2574" s="78" t="s">
        <v>4639</v>
      </c>
    </row>
    <row r="2575" spans="1:29" x14ac:dyDescent="0.35">
      <c r="A2575" s="10" t="s">
        <v>4833</v>
      </c>
      <c r="B2575" s="76" t="s">
        <v>2834</v>
      </c>
      <c r="C2575" s="76">
        <f>C2574+(BudgetsQTable[[#This Row],[lead]]&lt;&gt;K2574)</f>
        <v>309</v>
      </c>
      <c r="D2575" s="76">
        <f>D2574*(BudgetsQTable[[#This Row],[lead]]=K2574)+(BudgetsQTable[[#This Row],[prop_id]]&lt;&gt;A2574)</f>
        <v>3</v>
      </c>
      <c r="E2575" s="77">
        <v>43005.456944444442</v>
      </c>
      <c r="F2575" s="78" t="s">
        <v>2868</v>
      </c>
      <c r="G2575" s="78" t="s">
        <v>2869</v>
      </c>
      <c r="H2575" s="78" t="s">
        <v>468</v>
      </c>
      <c r="I2575" s="76" t="s">
        <v>807</v>
      </c>
      <c r="J2575" s="76" t="s">
        <v>753</v>
      </c>
      <c r="K2575" s="78" t="s">
        <v>2295</v>
      </c>
      <c r="L2575" s="7" t="str">
        <f>IF(BudgetsQTable[[#This Row],[pi_last_name]]=" ","",HYPERLINK("https://www.ejacket.nsf.gov/ej/showProposal.do?Continue=Y&amp;ID="&amp;BudgetsQTable[[#This Row],[prop_id]],BudgetsQTable[[#This Row],[prop_id]]))</f>
        <v/>
      </c>
      <c r="M2575" s="78" t="s">
        <v>753</v>
      </c>
      <c r="N2575" s="7" t="str">
        <f>IF(BudgetsQTable[[#This Row],[pi_last_name]]=" ","",HYPERLINK("mailto:"&amp;BudgetsQTable[[#This Row],[pi_email]]&amp;"&amp;subject=Your NSF Proposal:  "&amp;BudgetsQTable[[#This Row],[prop_id]],BudgetsQTable[[#This Row],[pi_email]]))</f>
        <v/>
      </c>
      <c r="O2575" s="78" t="s">
        <v>753</v>
      </c>
      <c r="P2575" s="78">
        <v>1</v>
      </c>
      <c r="Q2575" s="78">
        <v>1</v>
      </c>
      <c r="R2575" s="79">
        <v>0</v>
      </c>
      <c r="S2575" s="79">
        <v>0</v>
      </c>
      <c r="T2575" s="79">
        <v>0</v>
      </c>
      <c r="U2575" s="80">
        <v>151233</v>
      </c>
      <c r="V2575" s="78">
        <v>0</v>
      </c>
      <c r="W2575" s="78">
        <v>2</v>
      </c>
      <c r="X2575" s="11" t="str">
        <f ca="1">IF(ISBLANK(BudgetsQTable[[#This Row],[budg_seq_yr]]),"FY"&amp;fiscalyear,"FY"&amp;fiscalyear-1+BudgetsQTable[[#This Row],[budg_seq_yr]])</f>
        <v>FY19</v>
      </c>
      <c r="Y2575" s="79">
        <v>151233</v>
      </c>
      <c r="Z2575" s="78" t="s">
        <v>2869</v>
      </c>
      <c r="AA2575" s="78" t="s">
        <v>468</v>
      </c>
      <c r="AB2575" s="76" t="s">
        <v>2821</v>
      </c>
      <c r="AC2575" s="78" t="s">
        <v>4639</v>
      </c>
    </row>
    <row r="2576" spans="1:29" x14ac:dyDescent="0.35">
      <c r="A2576" s="10" t="s">
        <v>4833</v>
      </c>
      <c r="B2576" s="76" t="s">
        <v>2834</v>
      </c>
      <c r="C2576" s="76">
        <f>C2575+(BudgetsQTable[[#This Row],[lead]]&lt;&gt;K2575)</f>
        <v>309</v>
      </c>
      <c r="D2576" s="76">
        <f>D2575*(BudgetsQTable[[#This Row],[lead]]=K2575)+(BudgetsQTable[[#This Row],[prop_id]]&lt;&gt;A2575)</f>
        <v>3</v>
      </c>
      <c r="E2576" s="77">
        <v>43005.456944444442</v>
      </c>
      <c r="F2576" s="78" t="s">
        <v>2868</v>
      </c>
      <c r="G2576" s="78" t="s">
        <v>2869</v>
      </c>
      <c r="H2576" s="78" t="s">
        <v>468</v>
      </c>
      <c r="I2576" s="76" t="s">
        <v>807</v>
      </c>
      <c r="J2576" s="76" t="s">
        <v>753</v>
      </c>
      <c r="K2576" s="78" t="s">
        <v>2295</v>
      </c>
      <c r="L2576" s="7" t="str">
        <f>IF(BudgetsQTable[[#This Row],[pi_last_name]]=" ","",HYPERLINK("https://www.ejacket.nsf.gov/ej/showProposal.do?Continue=Y&amp;ID="&amp;BudgetsQTable[[#This Row],[prop_id]],BudgetsQTable[[#This Row],[prop_id]]))</f>
        <v/>
      </c>
      <c r="M2576" s="78" t="s">
        <v>753</v>
      </c>
      <c r="N2576" s="7" t="str">
        <f>IF(BudgetsQTable[[#This Row],[pi_last_name]]=" ","",HYPERLINK("mailto:"&amp;BudgetsQTable[[#This Row],[pi_email]]&amp;"&amp;subject=Your NSF Proposal:  "&amp;BudgetsQTable[[#This Row],[prop_id]],BudgetsQTable[[#This Row],[pi_email]]))</f>
        <v/>
      </c>
      <c r="O2576" s="78" t="s">
        <v>753</v>
      </c>
      <c r="P2576" s="78">
        <v>1</v>
      </c>
      <c r="Q2576" s="78">
        <v>1</v>
      </c>
      <c r="R2576" s="79">
        <v>0</v>
      </c>
      <c r="S2576" s="79">
        <v>0</v>
      </c>
      <c r="T2576" s="79">
        <v>0</v>
      </c>
      <c r="U2576" s="80">
        <v>156481</v>
      </c>
      <c r="V2576" s="78">
        <v>0</v>
      </c>
      <c r="W2576" s="78">
        <v>3</v>
      </c>
      <c r="X2576" s="11" t="str">
        <f ca="1">IF(ISBLANK(BudgetsQTable[[#This Row],[budg_seq_yr]]),"FY"&amp;fiscalyear,"FY"&amp;fiscalyear-1+BudgetsQTable[[#This Row],[budg_seq_yr]])</f>
        <v>FY20</v>
      </c>
      <c r="Y2576" s="79">
        <v>156481</v>
      </c>
      <c r="Z2576" s="78" t="s">
        <v>2869</v>
      </c>
      <c r="AA2576" s="78" t="s">
        <v>468</v>
      </c>
      <c r="AB2576" s="76" t="s">
        <v>2821</v>
      </c>
      <c r="AC2576" s="78" t="s">
        <v>4639</v>
      </c>
    </row>
    <row r="2577" spans="1:29" x14ac:dyDescent="0.35">
      <c r="A2577" s="10" t="s">
        <v>4833</v>
      </c>
      <c r="B2577" s="76" t="s">
        <v>2834</v>
      </c>
      <c r="C2577" s="76">
        <f>C2576+(BudgetsQTable[[#This Row],[lead]]&lt;&gt;K2576)</f>
        <v>309</v>
      </c>
      <c r="D2577" s="76">
        <f>D2576*(BudgetsQTable[[#This Row],[lead]]=K2576)+(BudgetsQTable[[#This Row],[prop_id]]&lt;&gt;A2576)</f>
        <v>3</v>
      </c>
      <c r="E2577" s="77">
        <v>43005.456944444442</v>
      </c>
      <c r="F2577" s="78" t="s">
        <v>2868</v>
      </c>
      <c r="G2577" s="78" t="s">
        <v>2869</v>
      </c>
      <c r="H2577" s="78" t="s">
        <v>468</v>
      </c>
      <c r="I2577" s="76" t="s">
        <v>807</v>
      </c>
      <c r="J2577" s="76" t="s">
        <v>753</v>
      </c>
      <c r="K2577" s="78" t="s">
        <v>2295</v>
      </c>
      <c r="L2577" s="7" t="str">
        <f>IF(BudgetsQTable[[#This Row],[pi_last_name]]=" ","",HYPERLINK("https://www.ejacket.nsf.gov/ej/showProposal.do?Continue=Y&amp;ID="&amp;BudgetsQTable[[#This Row],[prop_id]],BudgetsQTable[[#This Row],[prop_id]]))</f>
        <v/>
      </c>
      <c r="M2577" s="78" t="s">
        <v>753</v>
      </c>
      <c r="N2577" s="7" t="str">
        <f>IF(BudgetsQTable[[#This Row],[pi_last_name]]=" ","",HYPERLINK("mailto:"&amp;BudgetsQTable[[#This Row],[pi_email]]&amp;"&amp;subject=Your NSF Proposal:  "&amp;BudgetsQTable[[#This Row],[prop_id]],BudgetsQTable[[#This Row],[pi_email]]))</f>
        <v/>
      </c>
      <c r="O2577" s="78" t="s">
        <v>753</v>
      </c>
      <c r="P2577" s="78">
        <v>1</v>
      </c>
      <c r="Q2577" s="78">
        <v>1</v>
      </c>
      <c r="R2577" s="79">
        <v>0</v>
      </c>
      <c r="S2577" s="79">
        <v>0</v>
      </c>
      <c r="T2577" s="79">
        <v>0</v>
      </c>
      <c r="U2577" s="80">
        <v>161986</v>
      </c>
      <c r="V2577" s="78">
        <v>0</v>
      </c>
      <c r="W2577" s="78">
        <v>4</v>
      </c>
      <c r="X2577" s="11" t="str">
        <f ca="1">IF(ISBLANK(BudgetsQTable[[#This Row],[budg_seq_yr]]),"FY"&amp;fiscalyear,"FY"&amp;fiscalyear-1+BudgetsQTable[[#This Row],[budg_seq_yr]])</f>
        <v>FY21</v>
      </c>
      <c r="Y2577" s="79">
        <v>161986</v>
      </c>
      <c r="Z2577" s="78" t="s">
        <v>2869</v>
      </c>
      <c r="AA2577" s="78" t="s">
        <v>468</v>
      </c>
      <c r="AB2577" s="76" t="s">
        <v>2821</v>
      </c>
      <c r="AC2577" s="78" t="s">
        <v>4639</v>
      </c>
    </row>
    <row r="2578" spans="1:29" x14ac:dyDescent="0.35">
      <c r="A2578" s="10" t="s">
        <v>4833</v>
      </c>
      <c r="B2578" s="76" t="s">
        <v>2834</v>
      </c>
      <c r="C2578" s="76">
        <f>C2577+(BudgetsQTable[[#This Row],[lead]]&lt;&gt;K2577)</f>
        <v>309</v>
      </c>
      <c r="D2578" s="76">
        <f>D2577*(BudgetsQTable[[#This Row],[lead]]=K2577)+(BudgetsQTable[[#This Row],[prop_id]]&lt;&gt;A2577)</f>
        <v>3</v>
      </c>
      <c r="E2578" s="77">
        <v>43005.456944444442</v>
      </c>
      <c r="F2578" s="78" t="s">
        <v>2868</v>
      </c>
      <c r="G2578" s="78" t="s">
        <v>2869</v>
      </c>
      <c r="H2578" s="78" t="s">
        <v>468</v>
      </c>
      <c r="I2578" s="76" t="s">
        <v>807</v>
      </c>
      <c r="J2578" s="76" t="s">
        <v>753</v>
      </c>
      <c r="K2578" s="78" t="s">
        <v>2295</v>
      </c>
      <c r="L2578" s="7" t="str">
        <f>IF(BudgetsQTable[[#This Row],[pi_last_name]]=" ","",HYPERLINK("https://www.ejacket.nsf.gov/ej/showProposal.do?Continue=Y&amp;ID="&amp;BudgetsQTable[[#This Row],[prop_id]],BudgetsQTable[[#This Row],[prop_id]]))</f>
        <v/>
      </c>
      <c r="M2578" s="78" t="s">
        <v>753</v>
      </c>
      <c r="N2578" s="7" t="str">
        <f>IF(BudgetsQTable[[#This Row],[pi_last_name]]=" ","",HYPERLINK("mailto:"&amp;BudgetsQTable[[#This Row],[pi_email]]&amp;"&amp;subject=Your NSF Proposal:  "&amp;BudgetsQTable[[#This Row],[prop_id]],BudgetsQTable[[#This Row],[pi_email]]))</f>
        <v/>
      </c>
      <c r="O2578" s="78" t="s">
        <v>753</v>
      </c>
      <c r="P2578" s="78">
        <v>1</v>
      </c>
      <c r="Q2578" s="78">
        <v>1</v>
      </c>
      <c r="R2578" s="79">
        <v>0</v>
      </c>
      <c r="S2578" s="79">
        <v>0</v>
      </c>
      <c r="T2578" s="79">
        <v>0</v>
      </c>
      <c r="U2578" s="80">
        <v>165459</v>
      </c>
      <c r="V2578" s="78">
        <v>0</v>
      </c>
      <c r="W2578" s="78">
        <v>5</v>
      </c>
      <c r="X2578" s="11" t="str">
        <f ca="1">IF(ISBLANK(BudgetsQTable[[#This Row],[budg_seq_yr]]),"FY"&amp;fiscalyear,"FY"&amp;fiscalyear-1+BudgetsQTable[[#This Row],[budg_seq_yr]])</f>
        <v>FY22</v>
      </c>
      <c r="Y2578" s="79">
        <v>165459</v>
      </c>
      <c r="Z2578" s="78" t="s">
        <v>2869</v>
      </c>
      <c r="AA2578" s="78" t="s">
        <v>468</v>
      </c>
      <c r="AB2578" s="76" t="s">
        <v>2821</v>
      </c>
      <c r="AC2578" s="78" t="s">
        <v>4639</v>
      </c>
    </row>
    <row r="2579" spans="1:29" x14ac:dyDescent="0.35">
      <c r="A2579" s="10" t="s">
        <v>4837</v>
      </c>
      <c r="B2579" s="76" t="s">
        <v>2834</v>
      </c>
      <c r="C2579" s="76">
        <f>C2578+(BudgetsQTable[[#This Row],[lead]]&lt;&gt;K2578)</f>
        <v>309</v>
      </c>
      <c r="D2579" s="76">
        <f>D2578*(BudgetsQTable[[#This Row],[lead]]=K2578)+(BudgetsQTable[[#This Row],[prop_id]]&lt;&gt;A2578)</f>
        <v>4</v>
      </c>
      <c r="E2579" s="77">
        <v>43005.525000000001</v>
      </c>
      <c r="F2579" s="78" t="s">
        <v>2868</v>
      </c>
      <c r="G2579" s="78" t="s">
        <v>2869</v>
      </c>
      <c r="H2579" s="78" t="s">
        <v>468</v>
      </c>
      <c r="I2579" s="76" t="s">
        <v>807</v>
      </c>
      <c r="J2579" s="76" t="s">
        <v>4839</v>
      </c>
      <c r="K2579" s="78" t="s">
        <v>2295</v>
      </c>
      <c r="L2579" s="7" t="str">
        <f>IF(BudgetsQTable[[#This Row],[pi_last_name]]=" ","",HYPERLINK("https://www.ejacket.nsf.gov/ej/showProposal.do?Continue=Y&amp;ID="&amp;BudgetsQTable[[#This Row],[prop_id]],BudgetsQTable[[#This Row],[prop_id]]))</f>
        <v>1763622</v>
      </c>
      <c r="M2579" s="78" t="s">
        <v>4838</v>
      </c>
      <c r="N2579" s="7" t="str">
        <f>IF(BudgetsQTable[[#This Row],[pi_last_name]]=" ","",HYPERLINK("mailto:"&amp;BudgetsQTable[[#This Row],[pi_email]]&amp;"&amp;subject=Your NSF Proposal:  "&amp;BudgetsQTable[[#This Row],[prop_id]],BudgetsQTable[[#This Row],[pi_email]]))</f>
        <v>c.wilson@neu.edu</v>
      </c>
      <c r="O2579" s="78" t="s">
        <v>597</v>
      </c>
      <c r="P2579" s="78"/>
      <c r="Q2579" s="78"/>
      <c r="R2579" s="79"/>
      <c r="S2579" s="79"/>
      <c r="T2579" s="79"/>
      <c r="U2579" s="80"/>
      <c r="V2579" s="78">
        <v>0</v>
      </c>
      <c r="W2579" s="78"/>
      <c r="X2579" s="11" t="str">
        <f ca="1">IF(ISBLANK(BudgetsQTable[[#This Row],[budg_seq_yr]]),"FY"&amp;fiscalyear,"FY"&amp;fiscalyear-1+BudgetsQTable[[#This Row],[budg_seq_yr]])</f>
        <v>FY18</v>
      </c>
      <c r="Y2579" s="79">
        <v>606003</v>
      </c>
      <c r="Z2579" s="78" t="s">
        <v>2869</v>
      </c>
      <c r="AA2579" s="78" t="s">
        <v>468</v>
      </c>
      <c r="AB2579" s="76" t="s">
        <v>2821</v>
      </c>
      <c r="AC2579" s="78" t="s">
        <v>4639</v>
      </c>
    </row>
    <row r="2580" spans="1:29" x14ac:dyDescent="0.35">
      <c r="A2580" s="10" t="s">
        <v>4837</v>
      </c>
      <c r="B2580" s="76" t="s">
        <v>2834</v>
      </c>
      <c r="C2580" s="76">
        <f>C2579+(BudgetsQTable[[#This Row],[lead]]&lt;&gt;K2579)</f>
        <v>309</v>
      </c>
      <c r="D2580" s="76">
        <f>D2579*(BudgetsQTable[[#This Row],[lead]]=K2579)+(BudgetsQTable[[#This Row],[prop_id]]&lt;&gt;A2579)</f>
        <v>4</v>
      </c>
      <c r="E2580" s="77">
        <v>43005.525000000001</v>
      </c>
      <c r="F2580" s="78" t="s">
        <v>2868</v>
      </c>
      <c r="G2580" s="78" t="s">
        <v>2869</v>
      </c>
      <c r="H2580" s="78" t="s">
        <v>468</v>
      </c>
      <c r="I2580" s="76" t="s">
        <v>807</v>
      </c>
      <c r="J2580" s="76" t="s">
        <v>753</v>
      </c>
      <c r="K2580" s="78" t="s">
        <v>2295</v>
      </c>
      <c r="L2580" s="7" t="str">
        <f>IF(BudgetsQTable[[#This Row],[pi_last_name]]=" ","",HYPERLINK("https://www.ejacket.nsf.gov/ej/showProposal.do?Continue=Y&amp;ID="&amp;BudgetsQTable[[#This Row],[prop_id]],BudgetsQTable[[#This Row],[prop_id]]))</f>
        <v/>
      </c>
      <c r="M2580" s="78" t="s">
        <v>753</v>
      </c>
      <c r="N2580" s="7" t="str">
        <f>IF(BudgetsQTable[[#This Row],[pi_last_name]]=" ","",HYPERLINK("mailto:"&amp;BudgetsQTable[[#This Row],[pi_email]]&amp;"&amp;subject=Your NSF Proposal:  "&amp;BudgetsQTable[[#This Row],[prop_id]],BudgetsQTable[[#This Row],[pi_email]]))</f>
        <v/>
      </c>
      <c r="O2580" s="78" t="s">
        <v>753</v>
      </c>
      <c r="P2580" s="78">
        <v>1</v>
      </c>
      <c r="Q2580" s="78">
        <v>0.66</v>
      </c>
      <c r="R2580" s="79">
        <v>0</v>
      </c>
      <c r="S2580" s="79">
        <v>6000</v>
      </c>
      <c r="T2580" s="79">
        <v>0</v>
      </c>
      <c r="U2580" s="80">
        <v>103797</v>
      </c>
      <c r="V2580" s="78">
        <v>0</v>
      </c>
      <c r="W2580" s="78">
        <v>1</v>
      </c>
      <c r="X2580" s="11" t="str">
        <f ca="1">IF(ISBLANK(BudgetsQTable[[#This Row],[budg_seq_yr]]),"FY"&amp;fiscalyear,"FY"&amp;fiscalyear-1+BudgetsQTable[[#This Row],[budg_seq_yr]])</f>
        <v>FY18</v>
      </c>
      <c r="Y2580" s="79">
        <v>103797</v>
      </c>
      <c r="Z2580" s="78" t="s">
        <v>2869</v>
      </c>
      <c r="AA2580" s="78" t="s">
        <v>468</v>
      </c>
      <c r="AB2580" s="76" t="s">
        <v>2821</v>
      </c>
      <c r="AC2580" s="78" t="s">
        <v>4639</v>
      </c>
    </row>
    <row r="2581" spans="1:29" x14ac:dyDescent="0.35">
      <c r="A2581" s="10" t="s">
        <v>4837</v>
      </c>
      <c r="B2581" s="76" t="s">
        <v>2834</v>
      </c>
      <c r="C2581" s="76">
        <f>C2580+(BudgetsQTable[[#This Row],[lead]]&lt;&gt;K2580)</f>
        <v>309</v>
      </c>
      <c r="D2581" s="76">
        <f>D2580*(BudgetsQTable[[#This Row],[lead]]=K2580)+(BudgetsQTable[[#This Row],[prop_id]]&lt;&gt;A2580)</f>
        <v>4</v>
      </c>
      <c r="E2581" s="77">
        <v>43005.525000000001</v>
      </c>
      <c r="F2581" s="78" t="s">
        <v>2868</v>
      </c>
      <c r="G2581" s="78" t="s">
        <v>2869</v>
      </c>
      <c r="H2581" s="78" t="s">
        <v>468</v>
      </c>
      <c r="I2581" s="76" t="s">
        <v>807</v>
      </c>
      <c r="J2581" s="76" t="s">
        <v>753</v>
      </c>
      <c r="K2581" s="78" t="s">
        <v>2295</v>
      </c>
      <c r="L2581" s="7" t="str">
        <f>IF(BudgetsQTable[[#This Row],[pi_last_name]]=" ","",HYPERLINK("https://www.ejacket.nsf.gov/ej/showProposal.do?Continue=Y&amp;ID="&amp;BudgetsQTable[[#This Row],[prop_id]],BudgetsQTable[[#This Row],[prop_id]]))</f>
        <v/>
      </c>
      <c r="M2581" s="78" t="s">
        <v>753</v>
      </c>
      <c r="N2581" s="7" t="str">
        <f>IF(BudgetsQTable[[#This Row],[pi_last_name]]=" ","",HYPERLINK("mailto:"&amp;BudgetsQTable[[#This Row],[pi_email]]&amp;"&amp;subject=Your NSF Proposal:  "&amp;BudgetsQTable[[#This Row],[prop_id]],BudgetsQTable[[#This Row],[pi_email]]))</f>
        <v/>
      </c>
      <c r="O2581" s="78" t="s">
        <v>753</v>
      </c>
      <c r="P2581" s="78">
        <v>1</v>
      </c>
      <c r="Q2581" s="78">
        <v>0.66</v>
      </c>
      <c r="R2581" s="79">
        <v>0</v>
      </c>
      <c r="S2581" s="79">
        <v>6180</v>
      </c>
      <c r="T2581" s="79">
        <v>0</v>
      </c>
      <c r="U2581" s="80">
        <v>108481</v>
      </c>
      <c r="V2581" s="78">
        <v>0</v>
      </c>
      <c r="W2581" s="78">
        <v>2</v>
      </c>
      <c r="X2581" s="11" t="str">
        <f ca="1">IF(ISBLANK(BudgetsQTable[[#This Row],[budg_seq_yr]]),"FY"&amp;fiscalyear,"FY"&amp;fiscalyear-1+BudgetsQTable[[#This Row],[budg_seq_yr]])</f>
        <v>FY19</v>
      </c>
      <c r="Y2581" s="79">
        <v>108481</v>
      </c>
      <c r="Z2581" s="78" t="s">
        <v>2869</v>
      </c>
      <c r="AA2581" s="78" t="s">
        <v>468</v>
      </c>
      <c r="AB2581" s="76" t="s">
        <v>2821</v>
      </c>
      <c r="AC2581" s="78" t="s">
        <v>4639</v>
      </c>
    </row>
    <row r="2582" spans="1:29" x14ac:dyDescent="0.35">
      <c r="A2582" s="10" t="s">
        <v>4837</v>
      </c>
      <c r="B2582" s="76" t="s">
        <v>2834</v>
      </c>
      <c r="C2582" s="76">
        <f>C2581+(BudgetsQTable[[#This Row],[lead]]&lt;&gt;K2581)</f>
        <v>309</v>
      </c>
      <c r="D2582" s="76">
        <f>D2581*(BudgetsQTable[[#This Row],[lead]]=K2581)+(BudgetsQTable[[#This Row],[prop_id]]&lt;&gt;A2581)</f>
        <v>4</v>
      </c>
      <c r="E2582" s="77">
        <v>43005.525000000001</v>
      </c>
      <c r="F2582" s="78" t="s">
        <v>2868</v>
      </c>
      <c r="G2582" s="78" t="s">
        <v>2869</v>
      </c>
      <c r="H2582" s="78" t="s">
        <v>468</v>
      </c>
      <c r="I2582" s="76" t="s">
        <v>807</v>
      </c>
      <c r="J2582" s="76" t="s">
        <v>753</v>
      </c>
      <c r="K2582" s="78" t="s">
        <v>2295</v>
      </c>
      <c r="L2582" s="7" t="str">
        <f>IF(BudgetsQTable[[#This Row],[pi_last_name]]=" ","",HYPERLINK("https://www.ejacket.nsf.gov/ej/showProposal.do?Continue=Y&amp;ID="&amp;BudgetsQTable[[#This Row],[prop_id]],BudgetsQTable[[#This Row],[prop_id]]))</f>
        <v/>
      </c>
      <c r="M2582" s="78" t="s">
        <v>753</v>
      </c>
      <c r="N2582" s="7" t="str">
        <f>IF(BudgetsQTable[[#This Row],[pi_last_name]]=" ","",HYPERLINK("mailto:"&amp;BudgetsQTable[[#This Row],[pi_email]]&amp;"&amp;subject=Your NSF Proposal:  "&amp;BudgetsQTable[[#This Row],[prop_id]],BudgetsQTable[[#This Row],[pi_email]]))</f>
        <v/>
      </c>
      <c r="O2582" s="78" t="s">
        <v>753</v>
      </c>
      <c r="P2582" s="78">
        <v>1</v>
      </c>
      <c r="Q2582" s="78">
        <v>0.66</v>
      </c>
      <c r="R2582" s="79">
        <v>0</v>
      </c>
      <c r="S2582" s="79">
        <v>6365</v>
      </c>
      <c r="T2582" s="79">
        <v>0</v>
      </c>
      <c r="U2582" s="80">
        <v>152488</v>
      </c>
      <c r="V2582" s="78">
        <v>0</v>
      </c>
      <c r="W2582" s="78">
        <v>3</v>
      </c>
      <c r="X2582" s="11" t="str">
        <f ca="1">IF(ISBLANK(BudgetsQTable[[#This Row],[budg_seq_yr]]),"FY"&amp;fiscalyear,"FY"&amp;fiscalyear-1+BudgetsQTable[[#This Row],[budg_seq_yr]])</f>
        <v>FY20</v>
      </c>
      <c r="Y2582" s="79">
        <v>152488</v>
      </c>
      <c r="Z2582" s="78" t="s">
        <v>2869</v>
      </c>
      <c r="AA2582" s="78" t="s">
        <v>468</v>
      </c>
      <c r="AB2582" s="76" t="s">
        <v>2821</v>
      </c>
      <c r="AC2582" s="78" t="s">
        <v>4639</v>
      </c>
    </row>
    <row r="2583" spans="1:29" x14ac:dyDescent="0.35">
      <c r="A2583" s="10" t="s">
        <v>4837</v>
      </c>
      <c r="B2583" s="76" t="s">
        <v>2834</v>
      </c>
      <c r="C2583" s="76">
        <f>C2582+(BudgetsQTable[[#This Row],[lead]]&lt;&gt;K2582)</f>
        <v>309</v>
      </c>
      <c r="D2583" s="76">
        <f>D2582*(BudgetsQTable[[#This Row],[lead]]=K2582)+(BudgetsQTable[[#This Row],[prop_id]]&lt;&gt;A2582)</f>
        <v>4</v>
      </c>
      <c r="E2583" s="77">
        <v>43005.525000000001</v>
      </c>
      <c r="F2583" s="78" t="s">
        <v>2868</v>
      </c>
      <c r="G2583" s="78" t="s">
        <v>2869</v>
      </c>
      <c r="H2583" s="78" t="s">
        <v>468</v>
      </c>
      <c r="I2583" s="76" t="s">
        <v>807</v>
      </c>
      <c r="J2583" s="76" t="s">
        <v>753</v>
      </c>
      <c r="K2583" s="78" t="s">
        <v>2295</v>
      </c>
      <c r="L2583" s="7" t="str">
        <f>IF(BudgetsQTable[[#This Row],[pi_last_name]]=" ","",HYPERLINK("https://www.ejacket.nsf.gov/ej/showProposal.do?Continue=Y&amp;ID="&amp;BudgetsQTable[[#This Row],[prop_id]],BudgetsQTable[[#This Row],[prop_id]]))</f>
        <v/>
      </c>
      <c r="M2583" s="78" t="s">
        <v>753</v>
      </c>
      <c r="N2583" s="7" t="str">
        <f>IF(BudgetsQTable[[#This Row],[pi_last_name]]=" ","",HYPERLINK("mailto:"&amp;BudgetsQTable[[#This Row],[pi_email]]&amp;"&amp;subject=Your NSF Proposal:  "&amp;BudgetsQTable[[#This Row],[prop_id]],BudgetsQTable[[#This Row],[pi_email]]))</f>
        <v/>
      </c>
      <c r="O2583" s="78" t="s">
        <v>753</v>
      </c>
      <c r="P2583" s="78">
        <v>1</v>
      </c>
      <c r="Q2583" s="78">
        <v>0.66</v>
      </c>
      <c r="R2583" s="79">
        <v>0</v>
      </c>
      <c r="S2583" s="79">
        <v>6556</v>
      </c>
      <c r="T2583" s="79">
        <v>0</v>
      </c>
      <c r="U2583" s="80">
        <v>119702</v>
      </c>
      <c r="V2583" s="78">
        <v>0</v>
      </c>
      <c r="W2583" s="78">
        <v>4</v>
      </c>
      <c r="X2583" s="11" t="str">
        <f ca="1">IF(ISBLANK(BudgetsQTable[[#This Row],[budg_seq_yr]]),"FY"&amp;fiscalyear,"FY"&amp;fiscalyear-1+BudgetsQTable[[#This Row],[budg_seq_yr]])</f>
        <v>FY21</v>
      </c>
      <c r="Y2583" s="79">
        <v>119702</v>
      </c>
      <c r="Z2583" s="78" t="s">
        <v>2869</v>
      </c>
      <c r="AA2583" s="78" t="s">
        <v>468</v>
      </c>
      <c r="AB2583" s="76" t="s">
        <v>2821</v>
      </c>
      <c r="AC2583" s="78" t="s">
        <v>4639</v>
      </c>
    </row>
    <row r="2584" spans="1:29" x14ac:dyDescent="0.35">
      <c r="A2584" s="10" t="s">
        <v>4837</v>
      </c>
      <c r="B2584" s="76" t="s">
        <v>2834</v>
      </c>
      <c r="C2584" s="76">
        <f>C2583+(BudgetsQTable[[#This Row],[lead]]&lt;&gt;K2583)</f>
        <v>309</v>
      </c>
      <c r="D2584" s="76">
        <f>D2583*(BudgetsQTable[[#This Row],[lead]]=K2583)+(BudgetsQTable[[#This Row],[prop_id]]&lt;&gt;A2583)</f>
        <v>4</v>
      </c>
      <c r="E2584" s="77">
        <v>43005.525000000001</v>
      </c>
      <c r="F2584" s="78" t="s">
        <v>2868</v>
      </c>
      <c r="G2584" s="78" t="s">
        <v>2869</v>
      </c>
      <c r="H2584" s="78" t="s">
        <v>468</v>
      </c>
      <c r="I2584" s="76" t="s">
        <v>807</v>
      </c>
      <c r="J2584" s="76" t="s">
        <v>753</v>
      </c>
      <c r="K2584" s="78" t="s">
        <v>2295</v>
      </c>
      <c r="L2584" s="7" t="str">
        <f>IF(BudgetsQTable[[#This Row],[pi_last_name]]=" ","",HYPERLINK("https://www.ejacket.nsf.gov/ej/showProposal.do?Continue=Y&amp;ID="&amp;BudgetsQTable[[#This Row],[prop_id]],BudgetsQTable[[#This Row],[prop_id]]))</f>
        <v/>
      </c>
      <c r="M2584" s="78" t="s">
        <v>753</v>
      </c>
      <c r="N2584" s="7" t="str">
        <f>IF(BudgetsQTable[[#This Row],[pi_last_name]]=" ","",HYPERLINK("mailto:"&amp;BudgetsQTable[[#This Row],[pi_email]]&amp;"&amp;subject=Your NSF Proposal:  "&amp;BudgetsQTable[[#This Row],[prop_id]],BudgetsQTable[[#This Row],[pi_email]]))</f>
        <v/>
      </c>
      <c r="O2584" s="78" t="s">
        <v>753</v>
      </c>
      <c r="P2584" s="78">
        <v>1</v>
      </c>
      <c r="Q2584" s="78">
        <v>0.66</v>
      </c>
      <c r="R2584" s="79">
        <v>0</v>
      </c>
      <c r="S2584" s="79">
        <v>6753</v>
      </c>
      <c r="T2584" s="79">
        <v>0</v>
      </c>
      <c r="U2584" s="80">
        <v>121535</v>
      </c>
      <c r="V2584" s="78">
        <v>0</v>
      </c>
      <c r="W2584" s="78">
        <v>5</v>
      </c>
      <c r="X2584" s="11" t="str">
        <f ca="1">IF(ISBLANK(BudgetsQTable[[#This Row],[budg_seq_yr]]),"FY"&amp;fiscalyear,"FY"&amp;fiscalyear-1+BudgetsQTable[[#This Row],[budg_seq_yr]])</f>
        <v>FY22</v>
      </c>
      <c r="Y2584" s="79">
        <v>121535</v>
      </c>
      <c r="Z2584" s="78" t="s">
        <v>2869</v>
      </c>
      <c r="AA2584" s="78" t="s">
        <v>468</v>
      </c>
      <c r="AB2584" s="76" t="s">
        <v>2821</v>
      </c>
      <c r="AC2584" s="78" t="s">
        <v>4639</v>
      </c>
    </row>
    <row r="2585" spans="1:29" x14ac:dyDescent="0.35">
      <c r="A2585" s="10" t="s">
        <v>4840</v>
      </c>
      <c r="B2585" s="76" t="s">
        <v>2834</v>
      </c>
      <c r="C2585" s="76">
        <f>C2584+(BudgetsQTable[[#This Row],[lead]]&lt;&gt;K2584)</f>
        <v>309</v>
      </c>
      <c r="D2585" s="76">
        <f>D2584*(BudgetsQTable[[#This Row],[lead]]=K2584)+(BudgetsQTable[[#This Row],[prop_id]]&lt;&gt;A2584)</f>
        <v>5</v>
      </c>
      <c r="E2585" s="77">
        <v>43005.560416666667</v>
      </c>
      <c r="F2585" s="78" t="s">
        <v>2868</v>
      </c>
      <c r="G2585" s="78" t="s">
        <v>2869</v>
      </c>
      <c r="H2585" s="78" t="s">
        <v>468</v>
      </c>
      <c r="I2585" s="76" t="s">
        <v>807</v>
      </c>
      <c r="J2585" s="76" t="s">
        <v>4844</v>
      </c>
      <c r="K2585" s="78" t="s">
        <v>2295</v>
      </c>
      <c r="L2585" s="7" t="str">
        <f>IF(BudgetsQTable[[#This Row],[pi_last_name]]=" ","",HYPERLINK("https://www.ejacket.nsf.gov/ej/showProposal.do?Continue=Y&amp;ID="&amp;BudgetsQTable[[#This Row],[prop_id]],BudgetsQTable[[#This Row],[prop_id]]))</f>
        <v>1763666</v>
      </c>
      <c r="M2585" s="78" t="s">
        <v>4841</v>
      </c>
      <c r="N2585" s="7" t="str">
        <f>IF(BudgetsQTable[[#This Row],[pi_last_name]]=" ","",HYPERLINK("mailto:"&amp;BudgetsQTable[[#This Row],[pi_email]]&amp;"&amp;subject=Your NSF Proposal:  "&amp;BudgetsQTable[[#This Row],[prop_id]],BudgetsQTable[[#This Row],[pi_email]]))</f>
        <v>danah@datasociety.net</v>
      </c>
      <c r="O2585" s="78" t="s">
        <v>4843</v>
      </c>
      <c r="P2585" s="78"/>
      <c r="Q2585" s="78"/>
      <c r="R2585" s="79"/>
      <c r="S2585" s="79"/>
      <c r="T2585" s="79"/>
      <c r="U2585" s="80"/>
      <c r="V2585" s="78">
        <v>0</v>
      </c>
      <c r="W2585" s="78"/>
      <c r="X2585" s="11" t="str">
        <f ca="1">IF(ISBLANK(BudgetsQTable[[#This Row],[budg_seq_yr]]),"FY"&amp;fiscalyear,"FY"&amp;fiscalyear-1+BudgetsQTable[[#This Row],[budg_seq_yr]])</f>
        <v>FY18</v>
      </c>
      <c r="Y2585" s="79">
        <v>649538</v>
      </c>
      <c r="Z2585" s="78" t="s">
        <v>2869</v>
      </c>
      <c r="AA2585" s="78" t="s">
        <v>468</v>
      </c>
      <c r="AB2585" s="76" t="s">
        <v>2821</v>
      </c>
      <c r="AC2585" s="78" t="s">
        <v>4639</v>
      </c>
    </row>
    <row r="2586" spans="1:29" x14ac:dyDescent="0.35">
      <c r="A2586" s="10" t="s">
        <v>4840</v>
      </c>
      <c r="B2586" s="76" t="s">
        <v>2834</v>
      </c>
      <c r="C2586" s="76">
        <f>C2585+(BudgetsQTable[[#This Row],[lead]]&lt;&gt;K2585)</f>
        <v>309</v>
      </c>
      <c r="D2586" s="76">
        <f>D2585*(BudgetsQTable[[#This Row],[lead]]=K2585)+(BudgetsQTable[[#This Row],[prop_id]]&lt;&gt;A2585)</f>
        <v>5</v>
      </c>
      <c r="E2586" s="77">
        <v>43005.560416666667</v>
      </c>
      <c r="F2586" s="78" t="s">
        <v>2868</v>
      </c>
      <c r="G2586" s="78" t="s">
        <v>2869</v>
      </c>
      <c r="H2586" s="78" t="s">
        <v>468</v>
      </c>
      <c r="I2586" s="76" t="s">
        <v>807</v>
      </c>
      <c r="J2586" s="76" t="s">
        <v>753</v>
      </c>
      <c r="K2586" s="78" t="s">
        <v>2295</v>
      </c>
      <c r="L2586" s="7" t="str">
        <f>IF(BudgetsQTable[[#This Row],[pi_last_name]]=" ","",HYPERLINK("https://www.ejacket.nsf.gov/ej/showProposal.do?Continue=Y&amp;ID="&amp;BudgetsQTable[[#This Row],[prop_id]],BudgetsQTable[[#This Row],[prop_id]]))</f>
        <v/>
      </c>
      <c r="M2586" s="78" t="s">
        <v>753</v>
      </c>
      <c r="N2586" s="7" t="str">
        <f>IF(BudgetsQTable[[#This Row],[pi_last_name]]=" ","",HYPERLINK("mailto:"&amp;BudgetsQTable[[#This Row],[pi_email]]&amp;"&amp;subject=Your NSF Proposal:  "&amp;BudgetsQTable[[#This Row],[prop_id]],BudgetsQTable[[#This Row],[pi_email]]))</f>
        <v/>
      </c>
      <c r="O2586" s="78" t="s">
        <v>753</v>
      </c>
      <c r="P2586" s="78">
        <v>0</v>
      </c>
      <c r="Q2586" s="78">
        <v>0</v>
      </c>
      <c r="R2586" s="79">
        <v>39000</v>
      </c>
      <c r="S2586" s="79">
        <v>0</v>
      </c>
      <c r="T2586" s="79">
        <v>0</v>
      </c>
      <c r="U2586" s="80">
        <v>118200</v>
      </c>
      <c r="V2586" s="78">
        <v>0</v>
      </c>
      <c r="W2586" s="78">
        <v>1</v>
      </c>
      <c r="X2586" s="11" t="str">
        <f ca="1">IF(ISBLANK(BudgetsQTable[[#This Row],[budg_seq_yr]]),"FY"&amp;fiscalyear,"FY"&amp;fiscalyear-1+BudgetsQTable[[#This Row],[budg_seq_yr]])</f>
        <v>FY18</v>
      </c>
      <c r="Y2586" s="79">
        <v>118200</v>
      </c>
      <c r="Z2586" s="78" t="s">
        <v>2869</v>
      </c>
      <c r="AA2586" s="78" t="s">
        <v>468</v>
      </c>
      <c r="AB2586" s="76" t="s">
        <v>2821</v>
      </c>
      <c r="AC2586" s="78" t="s">
        <v>4639</v>
      </c>
    </row>
    <row r="2587" spans="1:29" x14ac:dyDescent="0.35">
      <c r="A2587" s="10" t="s">
        <v>4840</v>
      </c>
      <c r="B2587" s="76" t="s">
        <v>2834</v>
      </c>
      <c r="C2587" s="76">
        <f>C2586+(BudgetsQTable[[#This Row],[lead]]&lt;&gt;K2586)</f>
        <v>309</v>
      </c>
      <c r="D2587" s="76">
        <f>D2586*(BudgetsQTable[[#This Row],[lead]]=K2586)+(BudgetsQTable[[#This Row],[prop_id]]&lt;&gt;A2586)</f>
        <v>5</v>
      </c>
      <c r="E2587" s="77">
        <v>43005.560416666667</v>
      </c>
      <c r="F2587" s="78" t="s">
        <v>2868</v>
      </c>
      <c r="G2587" s="78" t="s">
        <v>2869</v>
      </c>
      <c r="H2587" s="78" t="s">
        <v>468</v>
      </c>
      <c r="I2587" s="76" t="s">
        <v>807</v>
      </c>
      <c r="J2587" s="76" t="s">
        <v>753</v>
      </c>
      <c r="K2587" s="78" t="s">
        <v>2295</v>
      </c>
      <c r="L2587" s="7" t="str">
        <f>IF(BudgetsQTable[[#This Row],[pi_last_name]]=" ","",HYPERLINK("https://www.ejacket.nsf.gov/ej/showProposal.do?Continue=Y&amp;ID="&amp;BudgetsQTable[[#This Row],[prop_id]],BudgetsQTable[[#This Row],[prop_id]]))</f>
        <v/>
      </c>
      <c r="M2587" s="78" t="s">
        <v>753</v>
      </c>
      <c r="N2587" s="7" t="str">
        <f>IF(BudgetsQTable[[#This Row],[pi_last_name]]=" ","",HYPERLINK("mailto:"&amp;BudgetsQTable[[#This Row],[pi_email]]&amp;"&amp;subject=Your NSF Proposal:  "&amp;BudgetsQTable[[#This Row],[prop_id]],BudgetsQTable[[#This Row],[pi_email]]))</f>
        <v/>
      </c>
      <c r="O2587" s="78" t="s">
        <v>753</v>
      </c>
      <c r="P2587" s="78">
        <v>0</v>
      </c>
      <c r="Q2587" s="78">
        <v>0</v>
      </c>
      <c r="R2587" s="79">
        <v>70040</v>
      </c>
      <c r="S2587" s="79">
        <v>0</v>
      </c>
      <c r="T2587" s="79">
        <v>0</v>
      </c>
      <c r="U2587" s="80">
        <v>184632</v>
      </c>
      <c r="V2587" s="78">
        <v>0</v>
      </c>
      <c r="W2587" s="78">
        <v>2</v>
      </c>
      <c r="X2587" s="11" t="str">
        <f ca="1">IF(ISBLANK(BudgetsQTable[[#This Row],[budg_seq_yr]]),"FY"&amp;fiscalyear,"FY"&amp;fiscalyear-1+BudgetsQTable[[#This Row],[budg_seq_yr]])</f>
        <v>FY19</v>
      </c>
      <c r="Y2587" s="79">
        <v>184632</v>
      </c>
      <c r="Z2587" s="78" t="s">
        <v>2869</v>
      </c>
      <c r="AA2587" s="78" t="s">
        <v>468</v>
      </c>
      <c r="AB2587" s="76" t="s">
        <v>2821</v>
      </c>
      <c r="AC2587" s="78" t="s">
        <v>4639</v>
      </c>
    </row>
    <row r="2588" spans="1:29" x14ac:dyDescent="0.35">
      <c r="A2588" s="10" t="s">
        <v>4840</v>
      </c>
      <c r="B2588" s="76" t="s">
        <v>2834</v>
      </c>
      <c r="C2588" s="76">
        <f>C2587+(BudgetsQTable[[#This Row],[lead]]&lt;&gt;K2587)</f>
        <v>309</v>
      </c>
      <c r="D2588" s="76">
        <f>D2587*(BudgetsQTable[[#This Row],[lead]]=K2587)+(BudgetsQTable[[#This Row],[prop_id]]&lt;&gt;A2587)</f>
        <v>5</v>
      </c>
      <c r="E2588" s="77">
        <v>43005.560416666667</v>
      </c>
      <c r="F2588" s="78" t="s">
        <v>2868</v>
      </c>
      <c r="G2588" s="78" t="s">
        <v>2869</v>
      </c>
      <c r="H2588" s="78" t="s">
        <v>468</v>
      </c>
      <c r="I2588" s="76" t="s">
        <v>807</v>
      </c>
      <c r="J2588" s="76" t="s">
        <v>753</v>
      </c>
      <c r="K2588" s="78" t="s">
        <v>2295</v>
      </c>
      <c r="L2588" s="7" t="str">
        <f>IF(BudgetsQTable[[#This Row],[pi_last_name]]=" ","",HYPERLINK("https://www.ejacket.nsf.gov/ej/showProposal.do?Continue=Y&amp;ID="&amp;BudgetsQTable[[#This Row],[prop_id]],BudgetsQTable[[#This Row],[prop_id]]))</f>
        <v/>
      </c>
      <c r="M2588" s="78" t="s">
        <v>753</v>
      </c>
      <c r="N2588" s="7" t="str">
        <f>IF(BudgetsQTable[[#This Row],[pi_last_name]]=" ","",HYPERLINK("mailto:"&amp;BudgetsQTable[[#This Row],[pi_email]]&amp;"&amp;subject=Your NSF Proposal:  "&amp;BudgetsQTable[[#This Row],[prop_id]],BudgetsQTable[[#This Row],[pi_email]]))</f>
        <v/>
      </c>
      <c r="O2588" s="78" t="s">
        <v>753</v>
      </c>
      <c r="P2588" s="78">
        <v>0</v>
      </c>
      <c r="Q2588" s="78">
        <v>0</v>
      </c>
      <c r="R2588" s="79">
        <v>77141</v>
      </c>
      <c r="S2588" s="79">
        <v>0</v>
      </c>
      <c r="T2588" s="79">
        <v>0</v>
      </c>
      <c r="U2588" s="80">
        <v>194499</v>
      </c>
      <c r="V2588" s="78">
        <v>0</v>
      </c>
      <c r="W2588" s="78">
        <v>3</v>
      </c>
      <c r="X2588" s="11" t="str">
        <f ca="1">IF(ISBLANK(BudgetsQTable[[#This Row],[budg_seq_yr]]),"FY"&amp;fiscalyear,"FY"&amp;fiscalyear-1+BudgetsQTable[[#This Row],[budg_seq_yr]])</f>
        <v>FY20</v>
      </c>
      <c r="Y2588" s="79">
        <v>194499</v>
      </c>
      <c r="Z2588" s="78" t="s">
        <v>2869</v>
      </c>
      <c r="AA2588" s="78" t="s">
        <v>468</v>
      </c>
      <c r="AB2588" s="76" t="s">
        <v>2821</v>
      </c>
      <c r="AC2588" s="78" t="s">
        <v>4639</v>
      </c>
    </row>
    <row r="2589" spans="1:29" x14ac:dyDescent="0.35">
      <c r="A2589" s="10" t="s">
        <v>4840</v>
      </c>
      <c r="B2589" s="76" t="s">
        <v>2834</v>
      </c>
      <c r="C2589" s="76">
        <f>C2588+(BudgetsQTable[[#This Row],[lead]]&lt;&gt;K2588)</f>
        <v>309</v>
      </c>
      <c r="D2589" s="76">
        <f>D2588*(BudgetsQTable[[#This Row],[lead]]=K2588)+(BudgetsQTable[[#This Row],[prop_id]]&lt;&gt;A2588)</f>
        <v>5</v>
      </c>
      <c r="E2589" s="77">
        <v>43005.560416666667</v>
      </c>
      <c r="F2589" s="78" t="s">
        <v>2868</v>
      </c>
      <c r="G2589" s="78" t="s">
        <v>2869</v>
      </c>
      <c r="H2589" s="78" t="s">
        <v>468</v>
      </c>
      <c r="I2589" s="76" t="s">
        <v>807</v>
      </c>
      <c r="J2589" s="76" t="s">
        <v>753</v>
      </c>
      <c r="K2589" s="78" t="s">
        <v>2295</v>
      </c>
      <c r="L2589" s="7" t="str">
        <f>IF(BudgetsQTable[[#This Row],[pi_last_name]]=" ","",HYPERLINK("https://www.ejacket.nsf.gov/ej/showProposal.do?Continue=Y&amp;ID="&amp;BudgetsQTable[[#This Row],[prop_id]],BudgetsQTable[[#This Row],[prop_id]]))</f>
        <v/>
      </c>
      <c r="M2589" s="78" t="s">
        <v>753</v>
      </c>
      <c r="N2589" s="7" t="str">
        <f>IF(BudgetsQTable[[#This Row],[pi_last_name]]=" ","",HYPERLINK("mailto:"&amp;BudgetsQTable[[#This Row],[pi_email]]&amp;"&amp;subject=Your NSF Proposal:  "&amp;BudgetsQTable[[#This Row],[prop_id]],BudgetsQTable[[#This Row],[pi_email]]))</f>
        <v/>
      </c>
      <c r="O2589" s="78" t="s">
        <v>753</v>
      </c>
      <c r="P2589" s="78">
        <v>0</v>
      </c>
      <c r="Q2589" s="78">
        <v>0</v>
      </c>
      <c r="R2589" s="79">
        <v>37153</v>
      </c>
      <c r="S2589" s="79">
        <v>0</v>
      </c>
      <c r="T2589" s="79">
        <v>0</v>
      </c>
      <c r="U2589" s="80">
        <v>109879</v>
      </c>
      <c r="V2589" s="78">
        <v>0</v>
      </c>
      <c r="W2589" s="78">
        <v>4</v>
      </c>
      <c r="X2589" s="11" t="str">
        <f ca="1">IF(ISBLANK(BudgetsQTable[[#This Row],[budg_seq_yr]]),"FY"&amp;fiscalyear,"FY"&amp;fiscalyear-1+BudgetsQTable[[#This Row],[budg_seq_yr]])</f>
        <v>FY21</v>
      </c>
      <c r="Y2589" s="79">
        <v>109879</v>
      </c>
      <c r="Z2589" s="78" t="s">
        <v>2869</v>
      </c>
      <c r="AA2589" s="78" t="s">
        <v>468</v>
      </c>
      <c r="AB2589" s="76" t="s">
        <v>2821</v>
      </c>
      <c r="AC2589" s="78" t="s">
        <v>4639</v>
      </c>
    </row>
    <row r="2590" spans="1:29" x14ac:dyDescent="0.35">
      <c r="A2590" s="10" t="s">
        <v>4840</v>
      </c>
      <c r="B2590" s="76" t="s">
        <v>2834</v>
      </c>
      <c r="C2590" s="76">
        <f>C2589+(BudgetsQTable[[#This Row],[lead]]&lt;&gt;K2589)</f>
        <v>309</v>
      </c>
      <c r="D2590" s="76">
        <f>D2589*(BudgetsQTable[[#This Row],[lead]]=K2589)+(BudgetsQTable[[#This Row],[prop_id]]&lt;&gt;A2589)</f>
        <v>5</v>
      </c>
      <c r="E2590" s="77">
        <v>43005.560416666667</v>
      </c>
      <c r="F2590" s="78" t="s">
        <v>2868</v>
      </c>
      <c r="G2590" s="78" t="s">
        <v>2869</v>
      </c>
      <c r="H2590" s="78" t="s">
        <v>468</v>
      </c>
      <c r="I2590" s="76" t="s">
        <v>807</v>
      </c>
      <c r="J2590" s="76" t="s">
        <v>753</v>
      </c>
      <c r="K2590" s="78" t="s">
        <v>2295</v>
      </c>
      <c r="L2590" s="7" t="str">
        <f>IF(BudgetsQTable[[#This Row],[pi_last_name]]=" ","",HYPERLINK("https://www.ejacket.nsf.gov/ej/showProposal.do?Continue=Y&amp;ID="&amp;BudgetsQTable[[#This Row],[prop_id]],BudgetsQTable[[#This Row],[prop_id]]))</f>
        <v/>
      </c>
      <c r="M2590" s="78" t="s">
        <v>753</v>
      </c>
      <c r="N2590" s="7" t="str">
        <f>IF(BudgetsQTable[[#This Row],[pi_last_name]]=" ","",HYPERLINK("mailto:"&amp;BudgetsQTable[[#This Row],[pi_email]]&amp;"&amp;subject=Your NSF Proposal:  "&amp;BudgetsQTable[[#This Row],[prop_id]],BudgetsQTable[[#This Row],[pi_email]]))</f>
        <v/>
      </c>
      <c r="O2590" s="78" t="s">
        <v>753</v>
      </c>
      <c r="P2590" s="78">
        <v>0</v>
      </c>
      <c r="Q2590" s="78">
        <v>0</v>
      </c>
      <c r="R2590" s="79">
        <v>0</v>
      </c>
      <c r="S2590" s="79">
        <v>0</v>
      </c>
      <c r="T2590" s="79">
        <v>0</v>
      </c>
      <c r="U2590" s="80">
        <v>42328</v>
      </c>
      <c r="V2590" s="78">
        <v>0</v>
      </c>
      <c r="W2590" s="78">
        <v>5</v>
      </c>
      <c r="X2590" s="11" t="str">
        <f ca="1">IF(ISBLANK(BudgetsQTable[[#This Row],[budg_seq_yr]]),"FY"&amp;fiscalyear,"FY"&amp;fiscalyear-1+BudgetsQTable[[#This Row],[budg_seq_yr]])</f>
        <v>FY22</v>
      </c>
      <c r="Y2590" s="79">
        <v>42328</v>
      </c>
      <c r="Z2590" s="78" t="s">
        <v>2869</v>
      </c>
      <c r="AA2590" s="78" t="s">
        <v>468</v>
      </c>
      <c r="AB2590" s="76" t="s">
        <v>2821</v>
      </c>
      <c r="AC2590" s="78" t="s">
        <v>4639</v>
      </c>
    </row>
    <row r="2591" spans="1:29" x14ac:dyDescent="0.35">
      <c r="A2591" s="10" t="s">
        <v>2298</v>
      </c>
      <c r="B2591" s="76" t="s">
        <v>2824</v>
      </c>
      <c r="C2591" s="76">
        <f>C2590+(BudgetsQTable[[#This Row],[lead]]&lt;&gt;K2590)</f>
        <v>310</v>
      </c>
      <c r="D2591" s="76">
        <f>D2590*(BudgetsQTable[[#This Row],[lead]]=K2590)+(BudgetsQTable[[#This Row],[prop_id]]&lt;&gt;A2590)</f>
        <v>1</v>
      </c>
      <c r="E2591" s="77">
        <v>43005.672222222223</v>
      </c>
      <c r="F2591" s="78" t="s">
        <v>2839</v>
      </c>
      <c r="G2591" s="78" t="s">
        <v>2840</v>
      </c>
      <c r="H2591" s="78" t="s">
        <v>462</v>
      </c>
      <c r="I2591" s="76" t="s">
        <v>761</v>
      </c>
      <c r="J2591" s="76" t="s">
        <v>4848</v>
      </c>
      <c r="K2591" s="78" t="s">
        <v>2298</v>
      </c>
      <c r="L2591" s="7" t="str">
        <f>IF(BudgetsQTable[[#This Row],[pi_last_name]]=" ","",HYPERLINK("https://www.ejacket.nsf.gov/ej/showProposal.do?Continue=Y&amp;ID="&amp;BudgetsQTable[[#This Row],[prop_id]],BudgetsQTable[[#This Row],[prop_id]]))</f>
        <v>1763931</v>
      </c>
      <c r="M2591" s="78" t="s">
        <v>2299</v>
      </c>
      <c r="N2591" s="7" t="str">
        <f>IF(BudgetsQTable[[#This Row],[pi_last_name]]=" ","",HYPERLINK("mailto:"&amp;BudgetsQTable[[#This Row],[pi_email]]&amp;"&amp;subject=Your NSF Proposal:  "&amp;BudgetsQTable[[#This Row],[prop_id]],BudgetsQTable[[#This Row],[pi_email]]))</f>
        <v>dabhishe@isis.vanderbilt.edu</v>
      </c>
      <c r="O2591" s="78" t="s">
        <v>4846</v>
      </c>
      <c r="P2591" s="78"/>
      <c r="Q2591" s="78"/>
      <c r="R2591" s="79"/>
      <c r="S2591" s="79"/>
      <c r="T2591" s="79"/>
      <c r="U2591" s="80"/>
      <c r="V2591" s="78">
        <v>0</v>
      </c>
      <c r="W2591" s="78"/>
      <c r="X2591" s="11" t="str">
        <f ca="1">IF(ISBLANK(BudgetsQTable[[#This Row],[budg_seq_yr]]),"FY"&amp;fiscalyear,"FY"&amp;fiscalyear-1+BudgetsQTable[[#This Row],[budg_seq_yr]])</f>
        <v>FY18</v>
      </c>
      <c r="Y2591" s="79">
        <v>599998</v>
      </c>
      <c r="Z2591" s="78" t="s">
        <v>2840</v>
      </c>
      <c r="AA2591" s="78" t="s">
        <v>462</v>
      </c>
      <c r="AB2591" s="76" t="s">
        <v>2821</v>
      </c>
      <c r="AC2591" s="78" t="s">
        <v>485</v>
      </c>
    </row>
    <row r="2592" spans="1:29" x14ac:dyDescent="0.35">
      <c r="A2592" s="10" t="s">
        <v>2298</v>
      </c>
      <c r="B2592" s="76" t="s">
        <v>2824</v>
      </c>
      <c r="C2592" s="76">
        <f>C2591+(BudgetsQTable[[#This Row],[lead]]&lt;&gt;K2591)</f>
        <v>310</v>
      </c>
      <c r="D2592" s="76">
        <f>D2591*(BudgetsQTable[[#This Row],[lead]]=K2591)+(BudgetsQTable[[#This Row],[prop_id]]&lt;&gt;A2591)</f>
        <v>1</v>
      </c>
      <c r="E2592" s="77">
        <v>43005.672222222223</v>
      </c>
      <c r="F2592" s="78" t="s">
        <v>2839</v>
      </c>
      <c r="G2592" s="78" t="s">
        <v>2840</v>
      </c>
      <c r="H2592" s="78" t="s">
        <v>462</v>
      </c>
      <c r="I2592" s="76" t="s">
        <v>761</v>
      </c>
      <c r="J2592" s="76" t="s">
        <v>753</v>
      </c>
      <c r="K2592" s="78" t="s">
        <v>2298</v>
      </c>
      <c r="L2592" s="7" t="str">
        <f>IF(BudgetsQTable[[#This Row],[pi_last_name]]=" ","",HYPERLINK("https://www.ejacket.nsf.gov/ej/showProposal.do?Continue=Y&amp;ID="&amp;BudgetsQTable[[#This Row],[prop_id]],BudgetsQTable[[#This Row],[prop_id]]))</f>
        <v/>
      </c>
      <c r="M2592" s="78" t="s">
        <v>753</v>
      </c>
      <c r="N2592" s="7" t="str">
        <f>IF(BudgetsQTable[[#This Row],[pi_last_name]]=" ","",HYPERLINK("mailto:"&amp;BudgetsQTable[[#This Row],[pi_email]]&amp;"&amp;subject=Your NSF Proposal:  "&amp;BudgetsQTable[[#This Row],[prop_id]],BudgetsQTable[[#This Row],[pi_email]]))</f>
        <v/>
      </c>
      <c r="O2592" s="78" t="s">
        <v>753</v>
      </c>
      <c r="P2592" s="78">
        <v>2</v>
      </c>
      <c r="Q2592" s="78">
        <v>0.31</v>
      </c>
      <c r="R2592" s="79">
        <v>0</v>
      </c>
      <c r="S2592" s="79">
        <v>3132</v>
      </c>
      <c r="T2592" s="79">
        <v>0</v>
      </c>
      <c r="U2592" s="80">
        <v>140223</v>
      </c>
      <c r="V2592" s="78">
        <v>0</v>
      </c>
      <c r="W2592" s="78">
        <v>1</v>
      </c>
      <c r="X2592" s="11" t="str">
        <f ca="1">IF(ISBLANK(BudgetsQTable[[#This Row],[budg_seq_yr]]),"FY"&amp;fiscalyear,"FY"&amp;fiscalyear-1+BudgetsQTable[[#This Row],[budg_seq_yr]])</f>
        <v>FY18</v>
      </c>
      <c r="Y2592" s="79">
        <v>140223</v>
      </c>
      <c r="Z2592" s="78" t="s">
        <v>2840</v>
      </c>
      <c r="AA2592" s="78" t="s">
        <v>462</v>
      </c>
      <c r="AB2592" s="76" t="s">
        <v>2821</v>
      </c>
      <c r="AC2592" s="78" t="s">
        <v>485</v>
      </c>
    </row>
    <row r="2593" spans="1:29" x14ac:dyDescent="0.35">
      <c r="A2593" s="10" t="s">
        <v>2298</v>
      </c>
      <c r="B2593" s="76" t="s">
        <v>2824</v>
      </c>
      <c r="C2593" s="76">
        <f>C2592+(BudgetsQTable[[#This Row],[lead]]&lt;&gt;K2592)</f>
        <v>310</v>
      </c>
      <c r="D2593" s="76">
        <f>D2592*(BudgetsQTable[[#This Row],[lead]]=K2592)+(BudgetsQTable[[#This Row],[prop_id]]&lt;&gt;A2592)</f>
        <v>1</v>
      </c>
      <c r="E2593" s="77">
        <v>43005.672222222223</v>
      </c>
      <c r="F2593" s="78" t="s">
        <v>2839</v>
      </c>
      <c r="G2593" s="78" t="s">
        <v>2840</v>
      </c>
      <c r="H2593" s="78" t="s">
        <v>462</v>
      </c>
      <c r="I2593" s="76" t="s">
        <v>761</v>
      </c>
      <c r="J2593" s="76" t="s">
        <v>753</v>
      </c>
      <c r="K2593" s="78" t="s">
        <v>2298</v>
      </c>
      <c r="L2593" s="7" t="str">
        <f>IF(BudgetsQTable[[#This Row],[pi_last_name]]=" ","",HYPERLINK("https://www.ejacket.nsf.gov/ej/showProposal.do?Continue=Y&amp;ID="&amp;BudgetsQTable[[#This Row],[prop_id]],BudgetsQTable[[#This Row],[prop_id]]))</f>
        <v/>
      </c>
      <c r="M2593" s="78" t="s">
        <v>753</v>
      </c>
      <c r="N2593" s="7" t="str">
        <f>IF(BudgetsQTable[[#This Row],[pi_last_name]]=" ","",HYPERLINK("mailto:"&amp;BudgetsQTable[[#This Row],[pi_email]]&amp;"&amp;subject=Your NSF Proposal:  "&amp;BudgetsQTable[[#This Row],[prop_id]],BudgetsQTable[[#This Row],[pi_email]]))</f>
        <v/>
      </c>
      <c r="O2593" s="78" t="s">
        <v>753</v>
      </c>
      <c r="P2593" s="78">
        <v>2</v>
      </c>
      <c r="Q2593" s="78">
        <v>0.31</v>
      </c>
      <c r="R2593" s="79">
        <v>0</v>
      </c>
      <c r="S2593" s="79">
        <v>3132</v>
      </c>
      <c r="T2593" s="79">
        <v>0</v>
      </c>
      <c r="U2593" s="80">
        <v>146527</v>
      </c>
      <c r="V2593" s="78">
        <v>0</v>
      </c>
      <c r="W2593" s="78">
        <v>2</v>
      </c>
      <c r="X2593" s="11" t="str">
        <f ca="1">IF(ISBLANK(BudgetsQTable[[#This Row],[budg_seq_yr]]),"FY"&amp;fiscalyear,"FY"&amp;fiscalyear-1+BudgetsQTable[[#This Row],[budg_seq_yr]])</f>
        <v>FY19</v>
      </c>
      <c r="Y2593" s="79">
        <v>146527</v>
      </c>
      <c r="Z2593" s="78" t="s">
        <v>2840</v>
      </c>
      <c r="AA2593" s="78" t="s">
        <v>462</v>
      </c>
      <c r="AB2593" s="76" t="s">
        <v>2821</v>
      </c>
      <c r="AC2593" s="78" t="s">
        <v>485</v>
      </c>
    </row>
    <row r="2594" spans="1:29" x14ac:dyDescent="0.35">
      <c r="A2594" s="10" t="s">
        <v>2298</v>
      </c>
      <c r="B2594" s="76" t="s">
        <v>2824</v>
      </c>
      <c r="C2594" s="76">
        <f>C2593+(BudgetsQTable[[#This Row],[lead]]&lt;&gt;K2593)</f>
        <v>310</v>
      </c>
      <c r="D2594" s="76">
        <f>D2593*(BudgetsQTable[[#This Row],[lead]]=K2593)+(BudgetsQTable[[#This Row],[prop_id]]&lt;&gt;A2593)</f>
        <v>1</v>
      </c>
      <c r="E2594" s="77">
        <v>43005.672222222223</v>
      </c>
      <c r="F2594" s="78" t="s">
        <v>2839</v>
      </c>
      <c r="G2594" s="78" t="s">
        <v>2840</v>
      </c>
      <c r="H2594" s="78" t="s">
        <v>462</v>
      </c>
      <c r="I2594" s="76" t="s">
        <v>761</v>
      </c>
      <c r="J2594" s="76" t="s">
        <v>753</v>
      </c>
      <c r="K2594" s="78" t="s">
        <v>2298</v>
      </c>
      <c r="L2594" s="7" t="str">
        <f>IF(BudgetsQTable[[#This Row],[pi_last_name]]=" ","",HYPERLINK("https://www.ejacket.nsf.gov/ej/showProposal.do?Continue=Y&amp;ID="&amp;BudgetsQTable[[#This Row],[prop_id]],BudgetsQTable[[#This Row],[prop_id]]))</f>
        <v/>
      </c>
      <c r="M2594" s="78" t="s">
        <v>753</v>
      </c>
      <c r="N2594" s="7" t="str">
        <f>IF(BudgetsQTable[[#This Row],[pi_last_name]]=" ","",HYPERLINK("mailto:"&amp;BudgetsQTable[[#This Row],[pi_email]]&amp;"&amp;subject=Your NSF Proposal:  "&amp;BudgetsQTable[[#This Row],[prop_id]],BudgetsQTable[[#This Row],[pi_email]]))</f>
        <v/>
      </c>
      <c r="O2594" s="78" t="s">
        <v>753</v>
      </c>
      <c r="P2594" s="78">
        <v>2</v>
      </c>
      <c r="Q2594" s="78">
        <v>0.31</v>
      </c>
      <c r="R2594" s="79">
        <v>0</v>
      </c>
      <c r="S2594" s="79">
        <v>3132</v>
      </c>
      <c r="T2594" s="79">
        <v>0</v>
      </c>
      <c r="U2594" s="80">
        <v>153148</v>
      </c>
      <c r="V2594" s="78">
        <v>0</v>
      </c>
      <c r="W2594" s="78">
        <v>3</v>
      </c>
      <c r="X2594" s="11" t="str">
        <f ca="1">IF(ISBLANK(BudgetsQTable[[#This Row],[budg_seq_yr]]),"FY"&amp;fiscalyear,"FY"&amp;fiscalyear-1+BudgetsQTable[[#This Row],[budg_seq_yr]])</f>
        <v>FY20</v>
      </c>
      <c r="Y2594" s="79">
        <v>153148</v>
      </c>
      <c r="Z2594" s="78" t="s">
        <v>2840</v>
      </c>
      <c r="AA2594" s="78" t="s">
        <v>462</v>
      </c>
      <c r="AB2594" s="76" t="s">
        <v>2821</v>
      </c>
      <c r="AC2594" s="78" t="s">
        <v>485</v>
      </c>
    </row>
    <row r="2595" spans="1:29" x14ac:dyDescent="0.35">
      <c r="A2595" s="10" t="s">
        <v>2298</v>
      </c>
      <c r="B2595" s="76" t="s">
        <v>2824</v>
      </c>
      <c r="C2595" s="76">
        <f>C2594+(BudgetsQTable[[#This Row],[lead]]&lt;&gt;K2594)</f>
        <v>310</v>
      </c>
      <c r="D2595" s="76">
        <f>D2594*(BudgetsQTable[[#This Row],[lead]]=K2594)+(BudgetsQTable[[#This Row],[prop_id]]&lt;&gt;A2594)</f>
        <v>1</v>
      </c>
      <c r="E2595" s="77">
        <v>43005.672222222223</v>
      </c>
      <c r="F2595" s="78" t="s">
        <v>2839</v>
      </c>
      <c r="G2595" s="78" t="s">
        <v>2840</v>
      </c>
      <c r="H2595" s="78" t="s">
        <v>462</v>
      </c>
      <c r="I2595" s="76" t="s">
        <v>761</v>
      </c>
      <c r="J2595" s="76" t="s">
        <v>753</v>
      </c>
      <c r="K2595" s="78" t="s">
        <v>2298</v>
      </c>
      <c r="L2595" s="7" t="str">
        <f>IF(BudgetsQTable[[#This Row],[pi_last_name]]=" ","",HYPERLINK("https://www.ejacket.nsf.gov/ej/showProposal.do?Continue=Y&amp;ID="&amp;BudgetsQTable[[#This Row],[prop_id]],BudgetsQTable[[#This Row],[prop_id]]))</f>
        <v/>
      </c>
      <c r="M2595" s="78" t="s">
        <v>753</v>
      </c>
      <c r="N2595" s="7" t="str">
        <f>IF(BudgetsQTable[[#This Row],[pi_last_name]]=" ","",HYPERLINK("mailto:"&amp;BudgetsQTable[[#This Row],[pi_email]]&amp;"&amp;subject=Your NSF Proposal:  "&amp;BudgetsQTable[[#This Row],[prop_id]],BudgetsQTable[[#This Row],[pi_email]]))</f>
        <v/>
      </c>
      <c r="O2595" s="78" t="s">
        <v>753</v>
      </c>
      <c r="P2595" s="78">
        <v>2</v>
      </c>
      <c r="Q2595" s="78">
        <v>0.31</v>
      </c>
      <c r="R2595" s="79">
        <v>0</v>
      </c>
      <c r="S2595" s="79">
        <v>3132</v>
      </c>
      <c r="T2595" s="79">
        <v>0</v>
      </c>
      <c r="U2595" s="80">
        <v>160100</v>
      </c>
      <c r="V2595" s="78">
        <v>0</v>
      </c>
      <c r="W2595" s="78">
        <v>4</v>
      </c>
      <c r="X2595" s="11" t="str">
        <f ca="1">IF(ISBLANK(BudgetsQTable[[#This Row],[budg_seq_yr]]),"FY"&amp;fiscalyear,"FY"&amp;fiscalyear-1+BudgetsQTable[[#This Row],[budg_seq_yr]])</f>
        <v>FY21</v>
      </c>
      <c r="Y2595" s="79">
        <v>160100</v>
      </c>
      <c r="Z2595" s="78" t="s">
        <v>2840</v>
      </c>
      <c r="AA2595" s="78" t="s">
        <v>462</v>
      </c>
      <c r="AB2595" s="76" t="s">
        <v>2821</v>
      </c>
      <c r="AC2595" s="78" t="s">
        <v>485</v>
      </c>
    </row>
    <row r="2596" spans="1:29" x14ac:dyDescent="0.35">
      <c r="A2596" s="10" t="s">
        <v>4849</v>
      </c>
      <c r="B2596" s="76" t="s">
        <v>2834</v>
      </c>
      <c r="C2596" s="76">
        <f>C2595+(BudgetsQTable[[#This Row],[lead]]&lt;&gt;K2595)</f>
        <v>310</v>
      </c>
      <c r="D2596" s="76">
        <f>D2595*(BudgetsQTable[[#This Row],[lead]]=K2595)+(BudgetsQTable[[#This Row],[prop_id]]&lt;&gt;A2595)</f>
        <v>2</v>
      </c>
      <c r="E2596" s="77">
        <v>43005.640972222223</v>
      </c>
      <c r="F2596" s="78" t="s">
        <v>2839</v>
      </c>
      <c r="G2596" s="78" t="s">
        <v>2840</v>
      </c>
      <c r="H2596" s="78" t="s">
        <v>462</v>
      </c>
      <c r="I2596" s="76" t="s">
        <v>761</v>
      </c>
      <c r="J2596" s="76" t="s">
        <v>4852</v>
      </c>
      <c r="K2596" s="78" t="s">
        <v>2298</v>
      </c>
      <c r="L2596" s="7" t="str">
        <f>IF(BudgetsQTable[[#This Row],[pi_last_name]]=" ","",HYPERLINK("https://www.ejacket.nsf.gov/ej/showProposal.do?Continue=Y&amp;ID="&amp;BudgetsQTable[[#This Row],[prop_id]],BudgetsQTable[[#This Row],[prop_id]]))</f>
        <v>1763856</v>
      </c>
      <c r="M2596" s="78" t="s">
        <v>2218</v>
      </c>
      <c r="N2596" s="7" t="str">
        <f>IF(BudgetsQTable[[#This Row],[pi_last_name]]=" ","",HYPERLINK("mailto:"&amp;BudgetsQTable[[#This Row],[pi_email]]&amp;"&amp;subject=Your NSF Proposal:  "&amp;BudgetsQTable[[#This Row],[prop_id]],BudgetsQTable[[#This Row],[pi_email]]))</f>
        <v>wsong@uga.edu</v>
      </c>
      <c r="O2596" s="78" t="s">
        <v>4851</v>
      </c>
      <c r="P2596" s="78"/>
      <c r="Q2596" s="78"/>
      <c r="R2596" s="79"/>
      <c r="S2596" s="79"/>
      <c r="T2596" s="79"/>
      <c r="U2596" s="80"/>
      <c r="V2596" s="78">
        <v>0</v>
      </c>
      <c r="W2596" s="78"/>
      <c r="X2596" s="11" t="str">
        <f ca="1">IF(ISBLANK(BudgetsQTable[[#This Row],[budg_seq_yr]]),"FY"&amp;fiscalyear,"FY"&amp;fiscalyear-1+BudgetsQTable[[#This Row],[budg_seq_yr]])</f>
        <v>FY18</v>
      </c>
      <c r="Y2596" s="79">
        <v>599976</v>
      </c>
      <c r="Z2596" s="78" t="s">
        <v>2840</v>
      </c>
      <c r="AA2596" s="78" t="s">
        <v>462</v>
      </c>
      <c r="AB2596" s="76" t="s">
        <v>2821</v>
      </c>
      <c r="AC2596" s="78" t="s">
        <v>485</v>
      </c>
    </row>
    <row r="2597" spans="1:29" x14ac:dyDescent="0.35">
      <c r="A2597" s="10" t="s">
        <v>4849</v>
      </c>
      <c r="B2597" s="76" t="s">
        <v>2834</v>
      </c>
      <c r="C2597" s="76">
        <f>C2596+(BudgetsQTable[[#This Row],[lead]]&lt;&gt;K2596)</f>
        <v>310</v>
      </c>
      <c r="D2597" s="76">
        <f>D2596*(BudgetsQTable[[#This Row],[lead]]=K2596)+(BudgetsQTable[[#This Row],[prop_id]]&lt;&gt;A2596)</f>
        <v>2</v>
      </c>
      <c r="E2597" s="77">
        <v>43005.640972222223</v>
      </c>
      <c r="F2597" s="78" t="s">
        <v>2839</v>
      </c>
      <c r="G2597" s="78" t="s">
        <v>2840</v>
      </c>
      <c r="H2597" s="78" t="s">
        <v>462</v>
      </c>
      <c r="I2597" s="76" t="s">
        <v>761</v>
      </c>
      <c r="J2597" s="76" t="s">
        <v>753</v>
      </c>
      <c r="K2597" s="78" t="s">
        <v>2298</v>
      </c>
      <c r="L2597" s="7" t="str">
        <f>IF(BudgetsQTable[[#This Row],[pi_last_name]]=" ","",HYPERLINK("https://www.ejacket.nsf.gov/ej/showProposal.do?Continue=Y&amp;ID="&amp;BudgetsQTable[[#This Row],[prop_id]],BudgetsQTable[[#This Row],[prop_id]]))</f>
        <v/>
      </c>
      <c r="M2597" s="78" t="s">
        <v>753</v>
      </c>
      <c r="N2597" s="7" t="str">
        <f>IF(BudgetsQTable[[#This Row],[pi_last_name]]=" ","",HYPERLINK("mailto:"&amp;BudgetsQTable[[#This Row],[pi_email]]&amp;"&amp;subject=Your NSF Proposal:  "&amp;BudgetsQTable[[#This Row],[prop_id]],BudgetsQTable[[#This Row],[pi_email]]))</f>
        <v/>
      </c>
      <c r="O2597" s="78" t="s">
        <v>753</v>
      </c>
      <c r="P2597" s="78">
        <v>2</v>
      </c>
      <c r="Q2597" s="78">
        <v>1.07</v>
      </c>
      <c r="R2597" s="79">
        <v>0</v>
      </c>
      <c r="S2597" s="79">
        <v>2000</v>
      </c>
      <c r="T2597" s="79">
        <v>0</v>
      </c>
      <c r="U2597" s="80">
        <v>148175</v>
      </c>
      <c r="V2597" s="78">
        <v>0</v>
      </c>
      <c r="W2597" s="78">
        <v>1</v>
      </c>
      <c r="X2597" s="11" t="str">
        <f ca="1">IF(ISBLANK(BudgetsQTable[[#This Row],[budg_seq_yr]]),"FY"&amp;fiscalyear,"FY"&amp;fiscalyear-1+BudgetsQTable[[#This Row],[budg_seq_yr]])</f>
        <v>FY18</v>
      </c>
      <c r="Y2597" s="79">
        <v>148175</v>
      </c>
      <c r="Z2597" s="78" t="s">
        <v>2840</v>
      </c>
      <c r="AA2597" s="78" t="s">
        <v>462</v>
      </c>
      <c r="AB2597" s="76" t="s">
        <v>2821</v>
      </c>
      <c r="AC2597" s="78" t="s">
        <v>485</v>
      </c>
    </row>
    <row r="2598" spans="1:29" x14ac:dyDescent="0.35">
      <c r="A2598" s="10" t="s">
        <v>4849</v>
      </c>
      <c r="B2598" s="76" t="s">
        <v>2834</v>
      </c>
      <c r="C2598" s="76">
        <f>C2597+(BudgetsQTable[[#This Row],[lead]]&lt;&gt;K2597)</f>
        <v>310</v>
      </c>
      <c r="D2598" s="76">
        <f>D2597*(BudgetsQTable[[#This Row],[lead]]=K2597)+(BudgetsQTable[[#This Row],[prop_id]]&lt;&gt;A2597)</f>
        <v>2</v>
      </c>
      <c r="E2598" s="77">
        <v>43005.640972222223</v>
      </c>
      <c r="F2598" s="78" t="s">
        <v>2839</v>
      </c>
      <c r="G2598" s="78" t="s">
        <v>2840</v>
      </c>
      <c r="H2598" s="78" t="s">
        <v>462</v>
      </c>
      <c r="I2598" s="76" t="s">
        <v>761</v>
      </c>
      <c r="J2598" s="76" t="s">
        <v>753</v>
      </c>
      <c r="K2598" s="78" t="s">
        <v>2298</v>
      </c>
      <c r="L2598" s="7" t="str">
        <f>IF(BudgetsQTable[[#This Row],[pi_last_name]]=" ","",HYPERLINK("https://www.ejacket.nsf.gov/ej/showProposal.do?Continue=Y&amp;ID="&amp;BudgetsQTable[[#This Row],[prop_id]],BudgetsQTable[[#This Row],[prop_id]]))</f>
        <v/>
      </c>
      <c r="M2598" s="78" t="s">
        <v>753</v>
      </c>
      <c r="N2598" s="7" t="str">
        <f>IF(BudgetsQTable[[#This Row],[pi_last_name]]=" ","",HYPERLINK("mailto:"&amp;BudgetsQTable[[#This Row],[pi_email]]&amp;"&amp;subject=Your NSF Proposal:  "&amp;BudgetsQTable[[#This Row],[prop_id]],BudgetsQTable[[#This Row],[pi_email]]))</f>
        <v/>
      </c>
      <c r="O2598" s="78" t="s">
        <v>753</v>
      </c>
      <c r="P2598" s="78">
        <v>2</v>
      </c>
      <c r="Q2598" s="78">
        <v>1.07</v>
      </c>
      <c r="R2598" s="79">
        <v>0</v>
      </c>
      <c r="S2598" s="79">
        <v>2000</v>
      </c>
      <c r="T2598" s="79">
        <v>0</v>
      </c>
      <c r="U2598" s="80">
        <v>149363</v>
      </c>
      <c r="V2598" s="78">
        <v>0</v>
      </c>
      <c r="W2598" s="78">
        <v>2</v>
      </c>
      <c r="X2598" s="11" t="str">
        <f ca="1">IF(ISBLANK(BudgetsQTable[[#This Row],[budg_seq_yr]]),"FY"&amp;fiscalyear,"FY"&amp;fiscalyear-1+BudgetsQTable[[#This Row],[budg_seq_yr]])</f>
        <v>FY19</v>
      </c>
      <c r="Y2598" s="79">
        <v>149363</v>
      </c>
      <c r="Z2598" s="78" t="s">
        <v>2840</v>
      </c>
      <c r="AA2598" s="78" t="s">
        <v>462</v>
      </c>
      <c r="AB2598" s="76" t="s">
        <v>2821</v>
      </c>
      <c r="AC2598" s="78" t="s">
        <v>485</v>
      </c>
    </row>
    <row r="2599" spans="1:29" x14ac:dyDescent="0.35">
      <c r="A2599" s="10" t="s">
        <v>4849</v>
      </c>
      <c r="B2599" s="76" t="s">
        <v>2834</v>
      </c>
      <c r="C2599" s="76">
        <f>C2598+(BudgetsQTable[[#This Row],[lead]]&lt;&gt;K2598)</f>
        <v>310</v>
      </c>
      <c r="D2599" s="76">
        <f>D2598*(BudgetsQTable[[#This Row],[lead]]=K2598)+(BudgetsQTable[[#This Row],[prop_id]]&lt;&gt;A2598)</f>
        <v>2</v>
      </c>
      <c r="E2599" s="77">
        <v>43005.640972222223</v>
      </c>
      <c r="F2599" s="78" t="s">
        <v>2839</v>
      </c>
      <c r="G2599" s="78" t="s">
        <v>2840</v>
      </c>
      <c r="H2599" s="78" t="s">
        <v>462</v>
      </c>
      <c r="I2599" s="76" t="s">
        <v>761</v>
      </c>
      <c r="J2599" s="76" t="s">
        <v>753</v>
      </c>
      <c r="K2599" s="78" t="s">
        <v>2298</v>
      </c>
      <c r="L2599" s="7" t="str">
        <f>IF(BudgetsQTable[[#This Row],[pi_last_name]]=" ","",HYPERLINK("https://www.ejacket.nsf.gov/ej/showProposal.do?Continue=Y&amp;ID="&amp;BudgetsQTable[[#This Row],[prop_id]],BudgetsQTable[[#This Row],[prop_id]]))</f>
        <v/>
      </c>
      <c r="M2599" s="78" t="s">
        <v>753</v>
      </c>
      <c r="N2599" s="7" t="str">
        <f>IF(BudgetsQTable[[#This Row],[pi_last_name]]=" ","",HYPERLINK("mailto:"&amp;BudgetsQTable[[#This Row],[pi_email]]&amp;"&amp;subject=Your NSF Proposal:  "&amp;BudgetsQTable[[#This Row],[prop_id]],BudgetsQTable[[#This Row],[pi_email]]))</f>
        <v/>
      </c>
      <c r="O2599" s="78" t="s">
        <v>753</v>
      </c>
      <c r="P2599" s="78">
        <v>2</v>
      </c>
      <c r="Q2599" s="78">
        <v>1.07</v>
      </c>
      <c r="R2599" s="79">
        <v>0</v>
      </c>
      <c r="S2599" s="79">
        <v>2000</v>
      </c>
      <c r="T2599" s="79">
        <v>0</v>
      </c>
      <c r="U2599" s="80">
        <v>150588</v>
      </c>
      <c r="V2599" s="78">
        <v>0</v>
      </c>
      <c r="W2599" s="78">
        <v>3</v>
      </c>
      <c r="X2599" s="11" t="str">
        <f ca="1">IF(ISBLANK(BudgetsQTable[[#This Row],[budg_seq_yr]]),"FY"&amp;fiscalyear,"FY"&amp;fiscalyear-1+BudgetsQTable[[#This Row],[budg_seq_yr]])</f>
        <v>FY20</v>
      </c>
      <c r="Y2599" s="79">
        <v>150588</v>
      </c>
      <c r="Z2599" s="78" t="s">
        <v>2840</v>
      </c>
      <c r="AA2599" s="78" t="s">
        <v>462</v>
      </c>
      <c r="AB2599" s="76" t="s">
        <v>2821</v>
      </c>
      <c r="AC2599" s="78" t="s">
        <v>485</v>
      </c>
    </row>
    <row r="2600" spans="1:29" x14ac:dyDescent="0.35">
      <c r="A2600" s="10" t="s">
        <v>4849</v>
      </c>
      <c r="B2600" s="76" t="s">
        <v>2834</v>
      </c>
      <c r="C2600" s="76">
        <f>C2599+(BudgetsQTable[[#This Row],[lead]]&lt;&gt;K2599)</f>
        <v>310</v>
      </c>
      <c r="D2600" s="76">
        <f>D2599*(BudgetsQTable[[#This Row],[lead]]=K2599)+(BudgetsQTable[[#This Row],[prop_id]]&lt;&gt;A2599)</f>
        <v>2</v>
      </c>
      <c r="E2600" s="77">
        <v>43005.640972222223</v>
      </c>
      <c r="F2600" s="78" t="s">
        <v>2839</v>
      </c>
      <c r="G2600" s="78" t="s">
        <v>2840</v>
      </c>
      <c r="H2600" s="78" t="s">
        <v>462</v>
      </c>
      <c r="I2600" s="76" t="s">
        <v>761</v>
      </c>
      <c r="J2600" s="76" t="s">
        <v>753</v>
      </c>
      <c r="K2600" s="78" t="s">
        <v>2298</v>
      </c>
      <c r="L2600" s="7" t="str">
        <f>IF(BudgetsQTable[[#This Row],[pi_last_name]]=" ","",HYPERLINK("https://www.ejacket.nsf.gov/ej/showProposal.do?Continue=Y&amp;ID="&amp;BudgetsQTable[[#This Row],[prop_id]],BudgetsQTable[[#This Row],[prop_id]]))</f>
        <v/>
      </c>
      <c r="M2600" s="78" t="s">
        <v>753</v>
      </c>
      <c r="N2600" s="7" t="str">
        <f>IF(BudgetsQTable[[#This Row],[pi_last_name]]=" ","",HYPERLINK("mailto:"&amp;BudgetsQTable[[#This Row],[pi_email]]&amp;"&amp;subject=Your NSF Proposal:  "&amp;BudgetsQTable[[#This Row],[prop_id]],BudgetsQTable[[#This Row],[pi_email]]))</f>
        <v/>
      </c>
      <c r="O2600" s="78" t="s">
        <v>753</v>
      </c>
      <c r="P2600" s="78">
        <v>2</v>
      </c>
      <c r="Q2600" s="78">
        <v>1.07</v>
      </c>
      <c r="R2600" s="79">
        <v>0</v>
      </c>
      <c r="S2600" s="79">
        <v>2000</v>
      </c>
      <c r="T2600" s="79">
        <v>0</v>
      </c>
      <c r="U2600" s="80">
        <v>151850</v>
      </c>
      <c r="V2600" s="78">
        <v>0</v>
      </c>
      <c r="W2600" s="78">
        <v>4</v>
      </c>
      <c r="X2600" s="11" t="str">
        <f ca="1">IF(ISBLANK(BudgetsQTable[[#This Row],[budg_seq_yr]]),"FY"&amp;fiscalyear,"FY"&amp;fiscalyear-1+BudgetsQTable[[#This Row],[budg_seq_yr]])</f>
        <v>FY21</v>
      </c>
      <c r="Y2600" s="79">
        <v>151850</v>
      </c>
      <c r="Z2600" s="78" t="s">
        <v>2840</v>
      </c>
      <c r="AA2600" s="78" t="s">
        <v>462</v>
      </c>
      <c r="AB2600" s="76" t="s">
        <v>2821</v>
      </c>
      <c r="AC2600" s="78" t="s">
        <v>485</v>
      </c>
    </row>
    <row r="2601" spans="1:29" x14ac:dyDescent="0.35">
      <c r="A2601" s="10" t="s">
        <v>2301</v>
      </c>
      <c r="B2601" s="76" t="s">
        <v>2863</v>
      </c>
      <c r="C2601" s="76">
        <f>C2600+(BudgetsQTable[[#This Row],[lead]]&lt;&gt;K2600)</f>
        <v>311</v>
      </c>
      <c r="D2601" s="76">
        <f>D2600*(BudgetsQTable[[#This Row],[lead]]=K2600)+(BudgetsQTable[[#This Row],[prop_id]]&lt;&gt;A2600)</f>
        <v>1</v>
      </c>
      <c r="E2601" s="77">
        <v>43005.672222222223</v>
      </c>
      <c r="F2601" s="78" t="s">
        <v>2868</v>
      </c>
      <c r="G2601" s="78" t="s">
        <v>2869</v>
      </c>
      <c r="H2601" s="78" t="s">
        <v>468</v>
      </c>
      <c r="I2601" s="76" t="s">
        <v>1185</v>
      </c>
      <c r="J2601" s="76" t="s">
        <v>4854</v>
      </c>
      <c r="K2601" s="78" t="s">
        <v>2301</v>
      </c>
      <c r="L2601" s="7" t="str">
        <f>IF(BudgetsQTable[[#This Row],[pi_last_name]]=" ","",HYPERLINK("https://www.ejacket.nsf.gov/ej/showProposal.do?Continue=Y&amp;ID="&amp;BudgetsQTable[[#This Row],[prop_id]],BudgetsQTable[[#This Row],[prop_id]]))</f>
        <v>1763932</v>
      </c>
      <c r="M2601" s="78" t="s">
        <v>2302</v>
      </c>
      <c r="N2601" s="7" t="str">
        <f>IF(BudgetsQTable[[#This Row],[pi_last_name]]=" ","",HYPERLINK("mailto:"&amp;BudgetsQTable[[#This Row],[pi_email]]&amp;"&amp;subject=Your NSF Proposal:  "&amp;BudgetsQTable[[#This Row],[prop_id]],BudgetsQTable[[#This Row],[pi_email]]))</f>
        <v>msg8u@virginia.edu</v>
      </c>
      <c r="O2601" s="78" t="s">
        <v>2860</v>
      </c>
      <c r="P2601" s="78"/>
      <c r="Q2601" s="78"/>
      <c r="R2601" s="79"/>
      <c r="S2601" s="79"/>
      <c r="T2601" s="79"/>
      <c r="U2601" s="80"/>
      <c r="V2601" s="78">
        <v>0</v>
      </c>
      <c r="W2601" s="78"/>
      <c r="X2601" s="11" t="str">
        <f ca="1">IF(ISBLANK(BudgetsQTable[[#This Row],[budg_seq_yr]]),"FY"&amp;fiscalyear,"FY"&amp;fiscalyear-1+BudgetsQTable[[#This Row],[budg_seq_yr]])</f>
        <v>FY18</v>
      </c>
      <c r="Y2601" s="79">
        <v>1196598</v>
      </c>
      <c r="Z2601" s="78" t="s">
        <v>2869</v>
      </c>
      <c r="AA2601" s="78" t="s">
        <v>468</v>
      </c>
      <c r="AB2601" s="76" t="s">
        <v>2821</v>
      </c>
      <c r="AC2601" s="78" t="s">
        <v>468</v>
      </c>
    </row>
    <row r="2602" spans="1:29" x14ac:dyDescent="0.35">
      <c r="A2602" s="10" t="s">
        <v>2301</v>
      </c>
      <c r="B2602" s="76" t="s">
        <v>2863</v>
      </c>
      <c r="C2602" s="76">
        <f>C2601+(BudgetsQTable[[#This Row],[lead]]&lt;&gt;K2601)</f>
        <v>311</v>
      </c>
      <c r="D2602" s="76">
        <f>D2601*(BudgetsQTable[[#This Row],[lead]]=K2601)+(BudgetsQTable[[#This Row],[prop_id]]&lt;&gt;A2601)</f>
        <v>1</v>
      </c>
      <c r="E2602" s="77">
        <v>43005.672222222223</v>
      </c>
      <c r="F2602" s="78" t="s">
        <v>2868</v>
      </c>
      <c r="G2602" s="78" t="s">
        <v>2869</v>
      </c>
      <c r="H2602" s="78" t="s">
        <v>468</v>
      </c>
      <c r="I2602" s="76" t="s">
        <v>1185</v>
      </c>
      <c r="J2602" s="76" t="s">
        <v>753</v>
      </c>
      <c r="K2602" s="78" t="s">
        <v>2301</v>
      </c>
      <c r="L2602" s="7" t="str">
        <f>IF(BudgetsQTable[[#This Row],[pi_last_name]]=" ","",HYPERLINK("https://www.ejacket.nsf.gov/ej/showProposal.do?Continue=Y&amp;ID="&amp;BudgetsQTable[[#This Row],[prop_id]],BudgetsQTable[[#This Row],[prop_id]]))</f>
        <v/>
      </c>
      <c r="M2602" s="78" t="s">
        <v>753</v>
      </c>
      <c r="N2602" s="7" t="str">
        <f>IF(BudgetsQTable[[#This Row],[pi_last_name]]=" ","",HYPERLINK("mailto:"&amp;BudgetsQTable[[#This Row],[pi_email]]&amp;"&amp;subject=Your NSF Proposal:  "&amp;BudgetsQTable[[#This Row],[prop_id]],BudgetsQTable[[#This Row],[pi_email]]))</f>
        <v/>
      </c>
      <c r="O2602" s="78" t="s">
        <v>753</v>
      </c>
      <c r="P2602" s="78">
        <v>3</v>
      </c>
      <c r="Q2602" s="78">
        <v>1</v>
      </c>
      <c r="R2602" s="79">
        <v>0</v>
      </c>
      <c r="S2602" s="79">
        <v>3000</v>
      </c>
      <c r="T2602" s="79">
        <v>0</v>
      </c>
      <c r="U2602" s="80">
        <v>299263</v>
      </c>
      <c r="V2602" s="78">
        <v>0</v>
      </c>
      <c r="W2602" s="78">
        <v>1</v>
      </c>
      <c r="X2602" s="11" t="str">
        <f ca="1">IF(ISBLANK(BudgetsQTable[[#This Row],[budg_seq_yr]]),"FY"&amp;fiscalyear,"FY"&amp;fiscalyear-1+BudgetsQTable[[#This Row],[budg_seq_yr]])</f>
        <v>FY18</v>
      </c>
      <c r="Y2602" s="79">
        <v>299263</v>
      </c>
      <c r="Z2602" s="78" t="s">
        <v>2869</v>
      </c>
      <c r="AA2602" s="78" t="s">
        <v>468</v>
      </c>
      <c r="AB2602" s="76" t="s">
        <v>2821</v>
      </c>
      <c r="AC2602" s="78" t="s">
        <v>468</v>
      </c>
    </row>
    <row r="2603" spans="1:29" x14ac:dyDescent="0.35">
      <c r="A2603" s="10" t="s">
        <v>2301</v>
      </c>
      <c r="B2603" s="76" t="s">
        <v>2863</v>
      </c>
      <c r="C2603" s="76">
        <f>C2602+(BudgetsQTable[[#This Row],[lead]]&lt;&gt;K2602)</f>
        <v>311</v>
      </c>
      <c r="D2603" s="76">
        <f>D2602*(BudgetsQTable[[#This Row],[lead]]=K2602)+(BudgetsQTable[[#This Row],[prop_id]]&lt;&gt;A2602)</f>
        <v>1</v>
      </c>
      <c r="E2603" s="77">
        <v>43005.672222222223</v>
      </c>
      <c r="F2603" s="78" t="s">
        <v>2868</v>
      </c>
      <c r="G2603" s="78" t="s">
        <v>2869</v>
      </c>
      <c r="H2603" s="78" t="s">
        <v>468</v>
      </c>
      <c r="I2603" s="76" t="s">
        <v>1185</v>
      </c>
      <c r="J2603" s="76" t="s">
        <v>753</v>
      </c>
      <c r="K2603" s="78" t="s">
        <v>2301</v>
      </c>
      <c r="L2603" s="7" t="str">
        <f>IF(BudgetsQTable[[#This Row],[pi_last_name]]=" ","",HYPERLINK("https://www.ejacket.nsf.gov/ej/showProposal.do?Continue=Y&amp;ID="&amp;BudgetsQTable[[#This Row],[prop_id]],BudgetsQTable[[#This Row],[prop_id]]))</f>
        <v/>
      </c>
      <c r="M2603" s="78" t="s">
        <v>753</v>
      </c>
      <c r="N2603" s="7" t="str">
        <f>IF(BudgetsQTable[[#This Row],[pi_last_name]]=" ","",HYPERLINK("mailto:"&amp;BudgetsQTable[[#This Row],[pi_email]]&amp;"&amp;subject=Your NSF Proposal:  "&amp;BudgetsQTable[[#This Row],[prop_id]],BudgetsQTable[[#This Row],[pi_email]]))</f>
        <v/>
      </c>
      <c r="O2603" s="78" t="s">
        <v>753</v>
      </c>
      <c r="P2603" s="78">
        <v>3</v>
      </c>
      <c r="Q2603" s="78">
        <v>1</v>
      </c>
      <c r="R2603" s="79">
        <v>0</v>
      </c>
      <c r="S2603" s="79">
        <v>3000</v>
      </c>
      <c r="T2603" s="79">
        <v>0</v>
      </c>
      <c r="U2603" s="80">
        <v>290599</v>
      </c>
      <c r="V2603" s="78">
        <v>0</v>
      </c>
      <c r="W2603" s="78">
        <v>2</v>
      </c>
      <c r="X2603" s="11" t="str">
        <f ca="1">IF(ISBLANK(BudgetsQTable[[#This Row],[budg_seq_yr]]),"FY"&amp;fiscalyear,"FY"&amp;fiscalyear-1+BudgetsQTable[[#This Row],[budg_seq_yr]])</f>
        <v>FY19</v>
      </c>
      <c r="Y2603" s="79">
        <v>290599</v>
      </c>
      <c r="Z2603" s="78" t="s">
        <v>2869</v>
      </c>
      <c r="AA2603" s="78" t="s">
        <v>468</v>
      </c>
      <c r="AB2603" s="76" t="s">
        <v>2821</v>
      </c>
      <c r="AC2603" s="78" t="s">
        <v>468</v>
      </c>
    </row>
    <row r="2604" spans="1:29" x14ac:dyDescent="0.35">
      <c r="A2604" s="10" t="s">
        <v>2301</v>
      </c>
      <c r="B2604" s="76" t="s">
        <v>2863</v>
      </c>
      <c r="C2604" s="76">
        <f>C2603+(BudgetsQTable[[#This Row],[lead]]&lt;&gt;K2603)</f>
        <v>311</v>
      </c>
      <c r="D2604" s="76">
        <f>D2603*(BudgetsQTable[[#This Row],[lead]]=K2603)+(BudgetsQTable[[#This Row],[prop_id]]&lt;&gt;A2603)</f>
        <v>1</v>
      </c>
      <c r="E2604" s="77">
        <v>43005.672222222223</v>
      </c>
      <c r="F2604" s="78" t="s">
        <v>2868</v>
      </c>
      <c r="G2604" s="78" t="s">
        <v>2869</v>
      </c>
      <c r="H2604" s="78" t="s">
        <v>468</v>
      </c>
      <c r="I2604" s="76" t="s">
        <v>1185</v>
      </c>
      <c r="J2604" s="76" t="s">
        <v>753</v>
      </c>
      <c r="K2604" s="78" t="s">
        <v>2301</v>
      </c>
      <c r="L2604" s="7" t="str">
        <f>IF(BudgetsQTable[[#This Row],[pi_last_name]]=" ","",HYPERLINK("https://www.ejacket.nsf.gov/ej/showProposal.do?Continue=Y&amp;ID="&amp;BudgetsQTable[[#This Row],[prop_id]],BudgetsQTable[[#This Row],[prop_id]]))</f>
        <v/>
      </c>
      <c r="M2604" s="78" t="s">
        <v>753</v>
      </c>
      <c r="N2604" s="7" t="str">
        <f>IF(BudgetsQTable[[#This Row],[pi_last_name]]=" ","",HYPERLINK("mailto:"&amp;BudgetsQTable[[#This Row],[pi_email]]&amp;"&amp;subject=Your NSF Proposal:  "&amp;BudgetsQTable[[#This Row],[prop_id]],BudgetsQTable[[#This Row],[pi_email]]))</f>
        <v/>
      </c>
      <c r="O2604" s="78" t="s">
        <v>753</v>
      </c>
      <c r="P2604" s="78">
        <v>3</v>
      </c>
      <c r="Q2604" s="78">
        <v>1</v>
      </c>
      <c r="R2604" s="79">
        <v>0</v>
      </c>
      <c r="S2604" s="79">
        <v>3000</v>
      </c>
      <c r="T2604" s="79">
        <v>0</v>
      </c>
      <c r="U2604" s="80">
        <v>299021</v>
      </c>
      <c r="V2604" s="78">
        <v>0</v>
      </c>
      <c r="W2604" s="78">
        <v>3</v>
      </c>
      <c r="X2604" s="11" t="str">
        <f ca="1">IF(ISBLANK(BudgetsQTable[[#This Row],[budg_seq_yr]]),"FY"&amp;fiscalyear,"FY"&amp;fiscalyear-1+BudgetsQTable[[#This Row],[budg_seq_yr]])</f>
        <v>FY20</v>
      </c>
      <c r="Y2604" s="79">
        <v>299021</v>
      </c>
      <c r="Z2604" s="78" t="s">
        <v>2869</v>
      </c>
      <c r="AA2604" s="78" t="s">
        <v>468</v>
      </c>
      <c r="AB2604" s="76" t="s">
        <v>2821</v>
      </c>
      <c r="AC2604" s="78" t="s">
        <v>468</v>
      </c>
    </row>
    <row r="2605" spans="1:29" x14ac:dyDescent="0.35">
      <c r="A2605" s="10" t="s">
        <v>2301</v>
      </c>
      <c r="B2605" s="76" t="s">
        <v>2863</v>
      </c>
      <c r="C2605" s="76">
        <f>C2604+(BudgetsQTable[[#This Row],[lead]]&lt;&gt;K2604)</f>
        <v>311</v>
      </c>
      <c r="D2605" s="76">
        <f>D2604*(BudgetsQTable[[#This Row],[lead]]=K2604)+(BudgetsQTable[[#This Row],[prop_id]]&lt;&gt;A2604)</f>
        <v>1</v>
      </c>
      <c r="E2605" s="77">
        <v>43005.672222222223</v>
      </c>
      <c r="F2605" s="78" t="s">
        <v>2868</v>
      </c>
      <c r="G2605" s="78" t="s">
        <v>2869</v>
      </c>
      <c r="H2605" s="78" t="s">
        <v>468</v>
      </c>
      <c r="I2605" s="76" t="s">
        <v>1185</v>
      </c>
      <c r="J2605" s="76" t="s">
        <v>753</v>
      </c>
      <c r="K2605" s="78" t="s">
        <v>2301</v>
      </c>
      <c r="L2605" s="7" t="str">
        <f>IF(BudgetsQTable[[#This Row],[pi_last_name]]=" ","",HYPERLINK("https://www.ejacket.nsf.gov/ej/showProposal.do?Continue=Y&amp;ID="&amp;BudgetsQTable[[#This Row],[prop_id]],BudgetsQTable[[#This Row],[prop_id]]))</f>
        <v/>
      </c>
      <c r="M2605" s="78" t="s">
        <v>753</v>
      </c>
      <c r="N2605" s="7" t="str">
        <f>IF(BudgetsQTable[[#This Row],[pi_last_name]]=" ","",HYPERLINK("mailto:"&amp;BudgetsQTable[[#This Row],[pi_email]]&amp;"&amp;subject=Your NSF Proposal:  "&amp;BudgetsQTable[[#This Row],[prop_id]],BudgetsQTable[[#This Row],[pi_email]]))</f>
        <v/>
      </c>
      <c r="O2605" s="78" t="s">
        <v>753</v>
      </c>
      <c r="P2605" s="78">
        <v>3</v>
      </c>
      <c r="Q2605" s="78">
        <v>1</v>
      </c>
      <c r="R2605" s="79">
        <v>0</v>
      </c>
      <c r="S2605" s="79">
        <v>3000</v>
      </c>
      <c r="T2605" s="79">
        <v>0</v>
      </c>
      <c r="U2605" s="80">
        <v>307715</v>
      </c>
      <c r="V2605" s="78">
        <v>0</v>
      </c>
      <c r="W2605" s="78">
        <v>4</v>
      </c>
      <c r="X2605" s="11" t="str">
        <f ca="1">IF(ISBLANK(BudgetsQTable[[#This Row],[budg_seq_yr]]),"FY"&amp;fiscalyear,"FY"&amp;fiscalyear-1+BudgetsQTable[[#This Row],[budg_seq_yr]])</f>
        <v>FY21</v>
      </c>
      <c r="Y2605" s="79">
        <v>307715</v>
      </c>
      <c r="Z2605" s="78" t="s">
        <v>2869</v>
      </c>
      <c r="AA2605" s="78" t="s">
        <v>468</v>
      </c>
      <c r="AB2605" s="76" t="s">
        <v>2821</v>
      </c>
      <c r="AC2605" s="78" t="s">
        <v>468</v>
      </c>
    </row>
    <row r="2606" spans="1:29" x14ac:dyDescent="0.35">
      <c r="A2606" s="10" t="s">
        <v>2304</v>
      </c>
      <c r="B2606" s="76" t="s">
        <v>2863</v>
      </c>
      <c r="C2606" s="76">
        <f>C2605+(BudgetsQTable[[#This Row],[lead]]&lt;&gt;K2605)</f>
        <v>312</v>
      </c>
      <c r="D2606" s="76">
        <f>D2605*(BudgetsQTable[[#This Row],[lead]]=K2605)+(BudgetsQTable[[#This Row],[prop_id]]&lt;&gt;A2605)</f>
        <v>1</v>
      </c>
      <c r="E2606" s="77">
        <v>43005.67291666667</v>
      </c>
      <c r="F2606" s="78" t="s">
        <v>2868</v>
      </c>
      <c r="G2606" s="78" t="s">
        <v>2869</v>
      </c>
      <c r="H2606" s="78" t="s">
        <v>470</v>
      </c>
      <c r="I2606" s="76" t="s">
        <v>935</v>
      </c>
      <c r="J2606" s="76" t="s">
        <v>4857</v>
      </c>
      <c r="K2606" s="78" t="s">
        <v>2304</v>
      </c>
      <c r="L2606" s="7" t="str">
        <f>IF(BudgetsQTable[[#This Row],[pi_last_name]]=" ","",HYPERLINK("https://www.ejacket.nsf.gov/ej/showProposal.do?Continue=Y&amp;ID="&amp;BudgetsQTable[[#This Row],[prop_id]],BudgetsQTable[[#This Row],[prop_id]]))</f>
        <v>1763934</v>
      </c>
      <c r="M2606" s="78" t="s">
        <v>1445</v>
      </c>
      <c r="N2606" s="7" t="str">
        <f>IF(BudgetsQTable[[#This Row],[pi_last_name]]=" ","",HYPERLINK("mailto:"&amp;BudgetsQTable[[#This Row],[pi_email]]&amp;"&amp;subject=Your NSF Proposal:  "&amp;BudgetsQTable[[#This Row],[prop_id]],BudgetsQTable[[#This Row],[pi_email]]))</f>
        <v>yanxi@cse.psu.edu</v>
      </c>
      <c r="O2606" s="78" t="s">
        <v>2929</v>
      </c>
      <c r="P2606" s="78"/>
      <c r="Q2606" s="78"/>
      <c r="R2606" s="79"/>
      <c r="S2606" s="79"/>
      <c r="T2606" s="79"/>
      <c r="U2606" s="80"/>
      <c r="V2606" s="78">
        <v>0</v>
      </c>
      <c r="W2606" s="78"/>
      <c r="X2606" s="11" t="str">
        <f ca="1">IF(ISBLANK(BudgetsQTable[[#This Row],[budg_seq_yr]]),"FY"&amp;fiscalyear,"FY"&amp;fiscalyear-1+BudgetsQTable[[#This Row],[budg_seq_yr]])</f>
        <v>FY18</v>
      </c>
      <c r="Y2606" s="79">
        <v>1195644</v>
      </c>
      <c r="Z2606" s="78" t="s">
        <v>2869</v>
      </c>
      <c r="AA2606" s="78" t="s">
        <v>470</v>
      </c>
      <c r="AB2606" s="76" t="s">
        <v>2821</v>
      </c>
      <c r="AC2606" s="78" t="s">
        <v>2903</v>
      </c>
    </row>
    <row r="2607" spans="1:29" x14ac:dyDescent="0.35">
      <c r="A2607" s="10" t="s">
        <v>2304</v>
      </c>
      <c r="B2607" s="76" t="s">
        <v>2863</v>
      </c>
      <c r="C2607" s="76">
        <f>C2606+(BudgetsQTable[[#This Row],[lead]]&lt;&gt;K2606)</f>
        <v>312</v>
      </c>
      <c r="D2607" s="76">
        <f>D2606*(BudgetsQTable[[#This Row],[lead]]=K2606)+(BudgetsQTable[[#This Row],[prop_id]]&lt;&gt;A2606)</f>
        <v>1</v>
      </c>
      <c r="E2607" s="77">
        <v>43005.67291666667</v>
      </c>
      <c r="F2607" s="78" t="s">
        <v>2868</v>
      </c>
      <c r="G2607" s="78" t="s">
        <v>2869</v>
      </c>
      <c r="H2607" s="78" t="s">
        <v>470</v>
      </c>
      <c r="I2607" s="76" t="s">
        <v>935</v>
      </c>
      <c r="J2607" s="76" t="s">
        <v>753</v>
      </c>
      <c r="K2607" s="78" t="s">
        <v>2304</v>
      </c>
      <c r="L2607" s="7" t="str">
        <f>IF(BudgetsQTable[[#This Row],[pi_last_name]]=" ","",HYPERLINK("https://www.ejacket.nsf.gov/ej/showProposal.do?Continue=Y&amp;ID="&amp;BudgetsQTable[[#This Row],[prop_id]],BudgetsQTable[[#This Row],[prop_id]]))</f>
        <v/>
      </c>
      <c r="M2607" s="78" t="s">
        <v>753</v>
      </c>
      <c r="N2607" s="7" t="str">
        <f>IF(BudgetsQTable[[#This Row],[pi_last_name]]=" ","",HYPERLINK("mailto:"&amp;BudgetsQTable[[#This Row],[pi_email]]&amp;"&amp;subject=Your NSF Proposal:  "&amp;BudgetsQTable[[#This Row],[prop_id]],BudgetsQTable[[#This Row],[pi_email]]))</f>
        <v/>
      </c>
      <c r="O2607" s="78" t="s">
        <v>753</v>
      </c>
      <c r="P2607" s="78">
        <v>3</v>
      </c>
      <c r="Q2607" s="78">
        <v>3</v>
      </c>
      <c r="R2607" s="79">
        <v>0</v>
      </c>
      <c r="S2607" s="79">
        <v>9000</v>
      </c>
      <c r="T2607" s="79">
        <v>0</v>
      </c>
      <c r="U2607" s="80">
        <v>417416</v>
      </c>
      <c r="V2607" s="78">
        <v>0</v>
      </c>
      <c r="W2607" s="78">
        <v>1</v>
      </c>
      <c r="X2607" s="11" t="str">
        <f ca="1">IF(ISBLANK(BudgetsQTable[[#This Row],[budg_seq_yr]]),"FY"&amp;fiscalyear,"FY"&amp;fiscalyear-1+BudgetsQTable[[#This Row],[budg_seq_yr]])</f>
        <v>FY18</v>
      </c>
      <c r="Y2607" s="79">
        <v>417416</v>
      </c>
      <c r="Z2607" s="78" t="s">
        <v>2869</v>
      </c>
      <c r="AA2607" s="78" t="s">
        <v>470</v>
      </c>
      <c r="AB2607" s="76" t="s">
        <v>2821</v>
      </c>
      <c r="AC2607" s="78" t="s">
        <v>2903</v>
      </c>
    </row>
    <row r="2608" spans="1:29" x14ac:dyDescent="0.35">
      <c r="A2608" s="10" t="s">
        <v>2304</v>
      </c>
      <c r="B2608" s="76" t="s">
        <v>2863</v>
      </c>
      <c r="C2608" s="76">
        <f>C2607+(BudgetsQTable[[#This Row],[lead]]&lt;&gt;K2607)</f>
        <v>312</v>
      </c>
      <c r="D2608" s="76">
        <f>D2607*(BudgetsQTable[[#This Row],[lead]]=K2607)+(BudgetsQTable[[#This Row],[prop_id]]&lt;&gt;A2607)</f>
        <v>1</v>
      </c>
      <c r="E2608" s="77">
        <v>43005.67291666667</v>
      </c>
      <c r="F2608" s="78" t="s">
        <v>2868</v>
      </c>
      <c r="G2608" s="78" t="s">
        <v>2869</v>
      </c>
      <c r="H2608" s="78" t="s">
        <v>470</v>
      </c>
      <c r="I2608" s="76" t="s">
        <v>935</v>
      </c>
      <c r="J2608" s="76" t="s">
        <v>753</v>
      </c>
      <c r="K2608" s="78" t="s">
        <v>2304</v>
      </c>
      <c r="L2608" s="7" t="str">
        <f>IF(BudgetsQTable[[#This Row],[pi_last_name]]=" ","",HYPERLINK("https://www.ejacket.nsf.gov/ej/showProposal.do?Continue=Y&amp;ID="&amp;BudgetsQTable[[#This Row],[prop_id]],BudgetsQTable[[#This Row],[prop_id]]))</f>
        <v/>
      </c>
      <c r="M2608" s="78" t="s">
        <v>753</v>
      </c>
      <c r="N2608" s="7" t="str">
        <f>IF(BudgetsQTable[[#This Row],[pi_last_name]]=" ","",HYPERLINK("mailto:"&amp;BudgetsQTable[[#This Row],[pi_email]]&amp;"&amp;subject=Your NSF Proposal:  "&amp;BudgetsQTable[[#This Row],[prop_id]],BudgetsQTable[[#This Row],[pi_email]]))</f>
        <v/>
      </c>
      <c r="O2608" s="78" t="s">
        <v>753</v>
      </c>
      <c r="P2608" s="78">
        <v>3</v>
      </c>
      <c r="Q2608" s="78">
        <v>3</v>
      </c>
      <c r="R2608" s="79">
        <v>0</v>
      </c>
      <c r="S2608" s="79">
        <v>9000</v>
      </c>
      <c r="T2608" s="79">
        <v>0</v>
      </c>
      <c r="U2608" s="80">
        <v>392364</v>
      </c>
      <c r="V2608" s="78">
        <v>0</v>
      </c>
      <c r="W2608" s="78">
        <v>2</v>
      </c>
      <c r="X2608" s="11" t="str">
        <f ca="1">IF(ISBLANK(BudgetsQTable[[#This Row],[budg_seq_yr]]),"FY"&amp;fiscalyear,"FY"&amp;fiscalyear-1+BudgetsQTable[[#This Row],[budg_seq_yr]])</f>
        <v>FY19</v>
      </c>
      <c r="Y2608" s="79">
        <v>392364</v>
      </c>
      <c r="Z2608" s="78" t="s">
        <v>2869</v>
      </c>
      <c r="AA2608" s="78" t="s">
        <v>470</v>
      </c>
      <c r="AB2608" s="76" t="s">
        <v>2821</v>
      </c>
      <c r="AC2608" s="78" t="s">
        <v>2903</v>
      </c>
    </row>
    <row r="2609" spans="1:29" x14ac:dyDescent="0.35">
      <c r="A2609" s="10" t="s">
        <v>2304</v>
      </c>
      <c r="B2609" s="76" t="s">
        <v>2863</v>
      </c>
      <c r="C2609" s="76">
        <f>C2608+(BudgetsQTable[[#This Row],[lead]]&lt;&gt;K2608)</f>
        <v>312</v>
      </c>
      <c r="D2609" s="76">
        <f>D2608*(BudgetsQTable[[#This Row],[lead]]=K2608)+(BudgetsQTable[[#This Row],[prop_id]]&lt;&gt;A2608)</f>
        <v>1</v>
      </c>
      <c r="E2609" s="77">
        <v>43005.67291666667</v>
      </c>
      <c r="F2609" s="78" t="s">
        <v>2868</v>
      </c>
      <c r="G2609" s="78" t="s">
        <v>2869</v>
      </c>
      <c r="H2609" s="78" t="s">
        <v>470</v>
      </c>
      <c r="I2609" s="76" t="s">
        <v>935</v>
      </c>
      <c r="J2609" s="76" t="s">
        <v>753</v>
      </c>
      <c r="K2609" s="78" t="s">
        <v>2304</v>
      </c>
      <c r="L2609" s="7" t="str">
        <f>IF(BudgetsQTable[[#This Row],[pi_last_name]]=" ","",HYPERLINK("https://www.ejacket.nsf.gov/ej/showProposal.do?Continue=Y&amp;ID="&amp;BudgetsQTable[[#This Row],[prop_id]],BudgetsQTable[[#This Row],[prop_id]]))</f>
        <v/>
      </c>
      <c r="M2609" s="78" t="s">
        <v>753</v>
      </c>
      <c r="N2609" s="7" t="str">
        <f>IF(BudgetsQTable[[#This Row],[pi_last_name]]=" ","",HYPERLINK("mailto:"&amp;BudgetsQTable[[#This Row],[pi_email]]&amp;"&amp;subject=Your NSF Proposal:  "&amp;BudgetsQTable[[#This Row],[prop_id]],BudgetsQTable[[#This Row],[pi_email]]))</f>
        <v/>
      </c>
      <c r="O2609" s="78" t="s">
        <v>753</v>
      </c>
      <c r="P2609" s="78">
        <v>3</v>
      </c>
      <c r="Q2609" s="78">
        <v>3</v>
      </c>
      <c r="R2609" s="79">
        <v>0</v>
      </c>
      <c r="S2609" s="79">
        <v>9000</v>
      </c>
      <c r="T2609" s="79">
        <v>0</v>
      </c>
      <c r="U2609" s="80">
        <v>385864</v>
      </c>
      <c r="V2609" s="78">
        <v>0</v>
      </c>
      <c r="W2609" s="78">
        <v>3</v>
      </c>
      <c r="X2609" s="11" t="str">
        <f ca="1">IF(ISBLANK(BudgetsQTable[[#This Row],[budg_seq_yr]]),"FY"&amp;fiscalyear,"FY"&amp;fiscalyear-1+BudgetsQTable[[#This Row],[budg_seq_yr]])</f>
        <v>FY20</v>
      </c>
      <c r="Y2609" s="79">
        <v>385864</v>
      </c>
      <c r="Z2609" s="78" t="s">
        <v>2869</v>
      </c>
      <c r="AA2609" s="78" t="s">
        <v>470</v>
      </c>
      <c r="AB2609" s="76" t="s">
        <v>2821</v>
      </c>
      <c r="AC2609" s="78" t="s">
        <v>2903</v>
      </c>
    </row>
    <row r="2610" spans="1:29" x14ac:dyDescent="0.35">
      <c r="A2610" s="10" t="s">
        <v>2306</v>
      </c>
      <c r="B2610" s="76" t="s">
        <v>2824</v>
      </c>
      <c r="C2610" s="76">
        <f>C2609+(BudgetsQTable[[#This Row],[lead]]&lt;&gt;K2609)</f>
        <v>313</v>
      </c>
      <c r="D2610" s="76">
        <f>D2609*(BudgetsQTable[[#This Row],[lead]]=K2609)+(BudgetsQTable[[#This Row],[prop_id]]&lt;&gt;A2609)</f>
        <v>1</v>
      </c>
      <c r="E2610" s="77">
        <v>43005.67291666667</v>
      </c>
      <c r="F2610" s="78" t="s">
        <v>2817</v>
      </c>
      <c r="G2610" s="78" t="s">
        <v>2818</v>
      </c>
      <c r="H2610" s="78" t="s">
        <v>472</v>
      </c>
      <c r="I2610" s="76" t="s">
        <v>863</v>
      </c>
      <c r="J2610" s="76" t="s">
        <v>4536</v>
      </c>
      <c r="K2610" s="78" t="s">
        <v>2306</v>
      </c>
      <c r="L2610" s="7" t="str">
        <f>IF(BudgetsQTable[[#This Row],[pi_last_name]]=" ","",HYPERLINK("https://www.ejacket.nsf.gov/ej/showProposal.do?Continue=Y&amp;ID="&amp;BudgetsQTable[[#This Row],[prop_id]],BudgetsQTable[[#This Row],[prop_id]]))</f>
        <v>1763937</v>
      </c>
      <c r="M2610" s="78" t="s">
        <v>2148</v>
      </c>
      <c r="N2610" s="7" t="str">
        <f>IF(BudgetsQTable[[#This Row],[pi_last_name]]=" ","",HYPERLINK("mailto:"&amp;BudgetsQTable[[#This Row],[pi_email]]&amp;"&amp;subject=Your NSF Proposal:  "&amp;BudgetsQTable[[#This Row],[prop_id]],BudgetsQTable[[#This Row],[pi_email]]))</f>
        <v>edemaine@mit.edu</v>
      </c>
      <c r="O2610" s="78" t="s">
        <v>586</v>
      </c>
      <c r="P2610" s="78"/>
      <c r="Q2610" s="78"/>
      <c r="R2610" s="79"/>
      <c r="S2610" s="79"/>
      <c r="T2610" s="79"/>
      <c r="U2610" s="80"/>
      <c r="V2610" s="78">
        <v>0</v>
      </c>
      <c r="W2610" s="78"/>
      <c r="X2610" s="11" t="str">
        <f ca="1">IF(ISBLANK(BudgetsQTable[[#This Row],[budg_seq_yr]]),"FY"&amp;fiscalyear,"FY"&amp;fiscalyear-1+BudgetsQTable[[#This Row],[budg_seq_yr]])</f>
        <v>FY18</v>
      </c>
      <c r="Y2610" s="79">
        <v>600000</v>
      </c>
      <c r="Z2610" s="78" t="s">
        <v>2818</v>
      </c>
      <c r="AA2610" s="78" t="s">
        <v>472</v>
      </c>
      <c r="AB2610" s="76" t="s">
        <v>2821</v>
      </c>
      <c r="AC2610" s="78" t="s">
        <v>4858</v>
      </c>
    </row>
    <row r="2611" spans="1:29" x14ac:dyDescent="0.35">
      <c r="A2611" s="10" t="s">
        <v>2306</v>
      </c>
      <c r="B2611" s="76" t="s">
        <v>2824</v>
      </c>
      <c r="C2611" s="76">
        <f>C2610+(BudgetsQTable[[#This Row],[lead]]&lt;&gt;K2610)</f>
        <v>313</v>
      </c>
      <c r="D2611" s="76">
        <f>D2610*(BudgetsQTable[[#This Row],[lead]]=K2610)+(BudgetsQTable[[#This Row],[prop_id]]&lt;&gt;A2610)</f>
        <v>1</v>
      </c>
      <c r="E2611" s="77">
        <v>43005.67291666667</v>
      </c>
      <c r="F2611" s="78" t="s">
        <v>2817</v>
      </c>
      <c r="G2611" s="78" t="s">
        <v>2818</v>
      </c>
      <c r="H2611" s="78" t="s">
        <v>472</v>
      </c>
      <c r="I2611" s="76" t="s">
        <v>863</v>
      </c>
      <c r="J2611" s="76" t="s">
        <v>753</v>
      </c>
      <c r="K2611" s="78" t="s">
        <v>2306</v>
      </c>
      <c r="L2611" s="7" t="str">
        <f>IF(BudgetsQTable[[#This Row],[pi_last_name]]=" ","",HYPERLINK("https://www.ejacket.nsf.gov/ej/showProposal.do?Continue=Y&amp;ID="&amp;BudgetsQTable[[#This Row],[prop_id]],BudgetsQTable[[#This Row],[prop_id]]))</f>
        <v/>
      </c>
      <c r="M2611" s="78" t="s">
        <v>753</v>
      </c>
      <c r="N2611" s="7" t="str">
        <f>IF(BudgetsQTable[[#This Row],[pi_last_name]]=" ","",HYPERLINK("mailto:"&amp;BudgetsQTable[[#This Row],[pi_email]]&amp;"&amp;subject=Your NSF Proposal:  "&amp;BudgetsQTable[[#This Row],[prop_id]],BudgetsQTable[[#This Row],[pi_email]]))</f>
        <v/>
      </c>
      <c r="O2611" s="78" t="s">
        <v>753</v>
      </c>
      <c r="P2611" s="78">
        <v>1</v>
      </c>
      <c r="Q2611" s="78">
        <v>0.5</v>
      </c>
      <c r="R2611" s="79">
        <v>0</v>
      </c>
      <c r="S2611" s="79">
        <v>0</v>
      </c>
      <c r="T2611" s="79">
        <v>0</v>
      </c>
      <c r="U2611" s="80">
        <v>147726</v>
      </c>
      <c r="V2611" s="78">
        <v>0</v>
      </c>
      <c r="W2611" s="78">
        <v>1</v>
      </c>
      <c r="X2611" s="11" t="str">
        <f ca="1">IF(ISBLANK(BudgetsQTable[[#This Row],[budg_seq_yr]]),"FY"&amp;fiscalyear,"FY"&amp;fiscalyear-1+BudgetsQTable[[#This Row],[budg_seq_yr]])</f>
        <v>FY18</v>
      </c>
      <c r="Y2611" s="79">
        <v>147726</v>
      </c>
      <c r="Z2611" s="78" t="s">
        <v>2818</v>
      </c>
      <c r="AA2611" s="78" t="s">
        <v>472</v>
      </c>
      <c r="AB2611" s="76" t="s">
        <v>2821</v>
      </c>
      <c r="AC2611" s="78" t="s">
        <v>4858</v>
      </c>
    </row>
    <row r="2612" spans="1:29" x14ac:dyDescent="0.35">
      <c r="A2612" s="10" t="s">
        <v>2306</v>
      </c>
      <c r="B2612" s="76" t="s">
        <v>2824</v>
      </c>
      <c r="C2612" s="76">
        <f>C2611+(BudgetsQTable[[#This Row],[lead]]&lt;&gt;K2611)</f>
        <v>313</v>
      </c>
      <c r="D2612" s="76">
        <f>D2611*(BudgetsQTable[[#This Row],[lead]]=K2611)+(BudgetsQTable[[#This Row],[prop_id]]&lt;&gt;A2611)</f>
        <v>1</v>
      </c>
      <c r="E2612" s="77">
        <v>43005.67291666667</v>
      </c>
      <c r="F2612" s="78" t="s">
        <v>2817</v>
      </c>
      <c r="G2612" s="78" t="s">
        <v>2818</v>
      </c>
      <c r="H2612" s="78" t="s">
        <v>472</v>
      </c>
      <c r="I2612" s="76" t="s">
        <v>863</v>
      </c>
      <c r="J2612" s="76" t="s">
        <v>753</v>
      </c>
      <c r="K2612" s="78" t="s">
        <v>2306</v>
      </c>
      <c r="L2612" s="7" t="str">
        <f>IF(BudgetsQTable[[#This Row],[pi_last_name]]=" ","",HYPERLINK("https://www.ejacket.nsf.gov/ej/showProposal.do?Continue=Y&amp;ID="&amp;BudgetsQTable[[#This Row],[prop_id]],BudgetsQTable[[#This Row],[prop_id]]))</f>
        <v/>
      </c>
      <c r="M2612" s="78" t="s">
        <v>753</v>
      </c>
      <c r="N2612" s="7" t="str">
        <f>IF(BudgetsQTable[[#This Row],[pi_last_name]]=" ","",HYPERLINK("mailto:"&amp;BudgetsQTable[[#This Row],[pi_email]]&amp;"&amp;subject=Your NSF Proposal:  "&amp;BudgetsQTable[[#This Row],[prop_id]],BudgetsQTable[[#This Row],[pi_email]]))</f>
        <v/>
      </c>
      <c r="O2612" s="78" t="s">
        <v>753</v>
      </c>
      <c r="P2612" s="78">
        <v>1</v>
      </c>
      <c r="Q2612" s="78">
        <v>0.5</v>
      </c>
      <c r="R2612" s="79">
        <v>0</v>
      </c>
      <c r="S2612" s="79">
        <v>0</v>
      </c>
      <c r="T2612" s="79">
        <v>0</v>
      </c>
      <c r="U2612" s="80">
        <v>147125</v>
      </c>
      <c r="V2612" s="78">
        <v>0</v>
      </c>
      <c r="W2612" s="78">
        <v>2</v>
      </c>
      <c r="X2612" s="11" t="str">
        <f ca="1">IF(ISBLANK(BudgetsQTable[[#This Row],[budg_seq_yr]]),"FY"&amp;fiscalyear,"FY"&amp;fiscalyear-1+BudgetsQTable[[#This Row],[budg_seq_yr]])</f>
        <v>FY19</v>
      </c>
      <c r="Y2612" s="79">
        <v>147125</v>
      </c>
      <c r="Z2612" s="78" t="s">
        <v>2818</v>
      </c>
      <c r="AA2612" s="78" t="s">
        <v>472</v>
      </c>
      <c r="AB2612" s="76" t="s">
        <v>2821</v>
      </c>
      <c r="AC2612" s="78" t="s">
        <v>4858</v>
      </c>
    </row>
    <row r="2613" spans="1:29" x14ac:dyDescent="0.35">
      <c r="A2613" s="10" t="s">
        <v>2306</v>
      </c>
      <c r="B2613" s="76" t="s">
        <v>2824</v>
      </c>
      <c r="C2613" s="76">
        <f>C2612+(BudgetsQTable[[#This Row],[lead]]&lt;&gt;K2612)</f>
        <v>313</v>
      </c>
      <c r="D2613" s="76">
        <f>D2612*(BudgetsQTable[[#This Row],[lead]]=K2612)+(BudgetsQTable[[#This Row],[prop_id]]&lt;&gt;A2612)</f>
        <v>1</v>
      </c>
      <c r="E2613" s="77">
        <v>43005.67291666667</v>
      </c>
      <c r="F2613" s="78" t="s">
        <v>2817</v>
      </c>
      <c r="G2613" s="78" t="s">
        <v>2818</v>
      </c>
      <c r="H2613" s="78" t="s">
        <v>472</v>
      </c>
      <c r="I2613" s="76" t="s">
        <v>863</v>
      </c>
      <c r="J2613" s="76" t="s">
        <v>753</v>
      </c>
      <c r="K2613" s="78" t="s">
        <v>2306</v>
      </c>
      <c r="L2613" s="7" t="str">
        <f>IF(BudgetsQTable[[#This Row],[pi_last_name]]=" ","",HYPERLINK("https://www.ejacket.nsf.gov/ej/showProposal.do?Continue=Y&amp;ID="&amp;BudgetsQTable[[#This Row],[prop_id]],BudgetsQTable[[#This Row],[prop_id]]))</f>
        <v/>
      </c>
      <c r="M2613" s="78" t="s">
        <v>753</v>
      </c>
      <c r="N2613" s="7" t="str">
        <f>IF(BudgetsQTable[[#This Row],[pi_last_name]]=" ","",HYPERLINK("mailto:"&amp;BudgetsQTable[[#This Row],[pi_email]]&amp;"&amp;subject=Your NSF Proposal:  "&amp;BudgetsQTable[[#This Row],[prop_id]],BudgetsQTable[[#This Row],[pi_email]]))</f>
        <v/>
      </c>
      <c r="O2613" s="78" t="s">
        <v>753</v>
      </c>
      <c r="P2613" s="78">
        <v>1</v>
      </c>
      <c r="Q2613" s="78">
        <v>0.5</v>
      </c>
      <c r="R2613" s="79">
        <v>0</v>
      </c>
      <c r="S2613" s="79">
        <v>0</v>
      </c>
      <c r="T2613" s="79">
        <v>0</v>
      </c>
      <c r="U2613" s="80">
        <v>150248</v>
      </c>
      <c r="V2613" s="78">
        <v>0</v>
      </c>
      <c r="W2613" s="78">
        <v>3</v>
      </c>
      <c r="X2613" s="11" t="str">
        <f ca="1">IF(ISBLANK(BudgetsQTable[[#This Row],[budg_seq_yr]]),"FY"&amp;fiscalyear,"FY"&amp;fiscalyear-1+BudgetsQTable[[#This Row],[budg_seq_yr]])</f>
        <v>FY20</v>
      </c>
      <c r="Y2613" s="79">
        <v>150248</v>
      </c>
      <c r="Z2613" s="78" t="s">
        <v>2818</v>
      </c>
      <c r="AA2613" s="78" t="s">
        <v>472</v>
      </c>
      <c r="AB2613" s="76" t="s">
        <v>2821</v>
      </c>
      <c r="AC2613" s="78" t="s">
        <v>4858</v>
      </c>
    </row>
    <row r="2614" spans="1:29" x14ac:dyDescent="0.35">
      <c r="A2614" s="10" t="s">
        <v>2306</v>
      </c>
      <c r="B2614" s="76" t="s">
        <v>2824</v>
      </c>
      <c r="C2614" s="76">
        <f>C2613+(BudgetsQTable[[#This Row],[lead]]&lt;&gt;K2613)</f>
        <v>313</v>
      </c>
      <c r="D2614" s="76">
        <f>D2613*(BudgetsQTable[[#This Row],[lead]]=K2613)+(BudgetsQTable[[#This Row],[prop_id]]&lt;&gt;A2613)</f>
        <v>1</v>
      </c>
      <c r="E2614" s="77">
        <v>43005.67291666667</v>
      </c>
      <c r="F2614" s="78" t="s">
        <v>2817</v>
      </c>
      <c r="G2614" s="78" t="s">
        <v>2818</v>
      </c>
      <c r="H2614" s="78" t="s">
        <v>472</v>
      </c>
      <c r="I2614" s="76" t="s">
        <v>863</v>
      </c>
      <c r="J2614" s="76" t="s">
        <v>753</v>
      </c>
      <c r="K2614" s="78" t="s">
        <v>2306</v>
      </c>
      <c r="L2614" s="7" t="str">
        <f>IF(BudgetsQTable[[#This Row],[pi_last_name]]=" ","",HYPERLINK("https://www.ejacket.nsf.gov/ej/showProposal.do?Continue=Y&amp;ID="&amp;BudgetsQTable[[#This Row],[prop_id]],BudgetsQTable[[#This Row],[prop_id]]))</f>
        <v/>
      </c>
      <c r="M2614" s="78" t="s">
        <v>753</v>
      </c>
      <c r="N2614" s="7" t="str">
        <f>IF(BudgetsQTable[[#This Row],[pi_last_name]]=" ","",HYPERLINK("mailto:"&amp;BudgetsQTable[[#This Row],[pi_email]]&amp;"&amp;subject=Your NSF Proposal:  "&amp;BudgetsQTable[[#This Row],[prop_id]],BudgetsQTable[[#This Row],[pi_email]]))</f>
        <v/>
      </c>
      <c r="O2614" s="78" t="s">
        <v>753</v>
      </c>
      <c r="P2614" s="78">
        <v>1</v>
      </c>
      <c r="Q2614" s="78">
        <v>0.5</v>
      </c>
      <c r="R2614" s="79">
        <v>0</v>
      </c>
      <c r="S2614" s="79">
        <v>0</v>
      </c>
      <c r="T2614" s="79">
        <v>0</v>
      </c>
      <c r="U2614" s="80">
        <v>154901</v>
      </c>
      <c r="V2614" s="78">
        <v>0</v>
      </c>
      <c r="W2614" s="78">
        <v>4</v>
      </c>
      <c r="X2614" s="11" t="str">
        <f ca="1">IF(ISBLANK(BudgetsQTable[[#This Row],[budg_seq_yr]]),"FY"&amp;fiscalyear,"FY"&amp;fiscalyear-1+BudgetsQTable[[#This Row],[budg_seq_yr]])</f>
        <v>FY21</v>
      </c>
      <c r="Y2614" s="79">
        <v>154901</v>
      </c>
      <c r="Z2614" s="78" t="s">
        <v>2818</v>
      </c>
      <c r="AA2614" s="78" t="s">
        <v>472</v>
      </c>
      <c r="AB2614" s="76" t="s">
        <v>2821</v>
      </c>
      <c r="AC2614" s="78" t="s">
        <v>4858</v>
      </c>
    </row>
    <row r="2615" spans="1:29" x14ac:dyDescent="0.35">
      <c r="A2615" s="10" t="s">
        <v>4861</v>
      </c>
      <c r="B2615" s="76" t="s">
        <v>2834</v>
      </c>
      <c r="C2615" s="76">
        <f>C2614+(BudgetsQTable[[#This Row],[lead]]&lt;&gt;K2614)</f>
        <v>313</v>
      </c>
      <c r="D2615" s="76">
        <f>D2614*(BudgetsQTable[[#This Row],[lead]]=K2614)+(BudgetsQTable[[#This Row],[prop_id]]&lt;&gt;A2614)</f>
        <v>2</v>
      </c>
      <c r="E2615" s="77">
        <v>43005.448611111111</v>
      </c>
      <c r="F2615" s="78" t="s">
        <v>2817</v>
      </c>
      <c r="G2615" s="78" t="s">
        <v>2818</v>
      </c>
      <c r="H2615" s="78" t="s">
        <v>472</v>
      </c>
      <c r="I2615" s="76" t="s">
        <v>863</v>
      </c>
      <c r="J2615" s="76" t="s">
        <v>4541</v>
      </c>
      <c r="K2615" s="78" t="s">
        <v>2306</v>
      </c>
      <c r="L2615" s="7" t="str">
        <f>IF(BudgetsQTable[[#This Row],[pi_last_name]]=" ","",HYPERLINK("https://www.ejacket.nsf.gov/ej/showProposal.do?Continue=Y&amp;ID="&amp;BudgetsQTable[[#This Row],[prop_id]],BudgetsQTable[[#This Row],[prop_id]]))</f>
        <v>1763521</v>
      </c>
      <c r="M2615" s="78" t="s">
        <v>4538</v>
      </c>
      <c r="N2615" s="7" t="str">
        <f>IF(BudgetsQTable[[#This Row],[pi_last_name]]=" ","",HYPERLINK("mailto:"&amp;BudgetsQTable[[#This Row],[pi_email]]&amp;"&amp;subject=Your NSF Proposal:  "&amp;BudgetsQTable[[#This Row],[prop_id]],BudgetsQTable[[#This Row],[pi_email]]))</f>
        <v>hajiagha@cs.umd.edu</v>
      </c>
      <c r="O2615" s="78" t="s">
        <v>2926</v>
      </c>
      <c r="P2615" s="78"/>
      <c r="Q2615" s="78"/>
      <c r="R2615" s="79"/>
      <c r="S2615" s="79"/>
      <c r="T2615" s="79"/>
      <c r="U2615" s="80"/>
      <c r="V2615" s="78">
        <v>0</v>
      </c>
      <c r="W2615" s="78"/>
      <c r="X2615" s="11" t="str">
        <f ca="1">IF(ISBLANK(BudgetsQTable[[#This Row],[budg_seq_yr]]),"FY"&amp;fiscalyear,"FY"&amp;fiscalyear-1+BudgetsQTable[[#This Row],[budg_seq_yr]])</f>
        <v>FY18</v>
      </c>
      <c r="Y2615" s="79">
        <v>600000</v>
      </c>
      <c r="Z2615" s="78" t="s">
        <v>2818</v>
      </c>
      <c r="AA2615" s="78" t="s">
        <v>472</v>
      </c>
      <c r="AB2615" s="76" t="s">
        <v>2821</v>
      </c>
      <c r="AC2615" s="78" t="s">
        <v>4858</v>
      </c>
    </row>
    <row r="2616" spans="1:29" x14ac:dyDescent="0.35">
      <c r="A2616" s="10" t="s">
        <v>4861</v>
      </c>
      <c r="B2616" s="76" t="s">
        <v>2834</v>
      </c>
      <c r="C2616" s="76">
        <f>C2615+(BudgetsQTable[[#This Row],[lead]]&lt;&gt;K2615)</f>
        <v>313</v>
      </c>
      <c r="D2616" s="76">
        <f>D2615*(BudgetsQTable[[#This Row],[lead]]=K2615)+(BudgetsQTable[[#This Row],[prop_id]]&lt;&gt;A2615)</f>
        <v>2</v>
      </c>
      <c r="E2616" s="77">
        <v>43005.448611111111</v>
      </c>
      <c r="F2616" s="78" t="s">
        <v>2817</v>
      </c>
      <c r="G2616" s="78" t="s">
        <v>2818</v>
      </c>
      <c r="H2616" s="78" t="s">
        <v>472</v>
      </c>
      <c r="I2616" s="76" t="s">
        <v>863</v>
      </c>
      <c r="J2616" s="76" t="s">
        <v>753</v>
      </c>
      <c r="K2616" s="78" t="s">
        <v>2306</v>
      </c>
      <c r="L2616" s="7" t="str">
        <f>IF(BudgetsQTable[[#This Row],[pi_last_name]]=" ","",HYPERLINK("https://www.ejacket.nsf.gov/ej/showProposal.do?Continue=Y&amp;ID="&amp;BudgetsQTable[[#This Row],[prop_id]],BudgetsQTable[[#This Row],[prop_id]]))</f>
        <v/>
      </c>
      <c r="M2616" s="78" t="s">
        <v>753</v>
      </c>
      <c r="N2616" s="7" t="str">
        <f>IF(BudgetsQTable[[#This Row],[pi_last_name]]=" ","",HYPERLINK("mailto:"&amp;BudgetsQTable[[#This Row],[pi_email]]&amp;"&amp;subject=Your NSF Proposal:  "&amp;BudgetsQTable[[#This Row],[prop_id]],BudgetsQTable[[#This Row],[pi_email]]))</f>
        <v/>
      </c>
      <c r="O2616" s="78" t="s">
        <v>753</v>
      </c>
      <c r="P2616" s="78">
        <v>1</v>
      </c>
      <c r="Q2616" s="78">
        <v>0</v>
      </c>
      <c r="R2616" s="79">
        <v>0</v>
      </c>
      <c r="S2616" s="79">
        <v>3000</v>
      </c>
      <c r="T2616" s="79">
        <v>0</v>
      </c>
      <c r="U2616" s="80">
        <v>142710</v>
      </c>
      <c r="V2616" s="78">
        <v>0</v>
      </c>
      <c r="W2616" s="78">
        <v>1</v>
      </c>
      <c r="X2616" s="11" t="str">
        <f ca="1">IF(ISBLANK(BudgetsQTable[[#This Row],[budg_seq_yr]]),"FY"&amp;fiscalyear,"FY"&amp;fiscalyear-1+BudgetsQTable[[#This Row],[budg_seq_yr]])</f>
        <v>FY18</v>
      </c>
      <c r="Y2616" s="79">
        <v>142710</v>
      </c>
      <c r="Z2616" s="78" t="s">
        <v>2818</v>
      </c>
      <c r="AA2616" s="78" t="s">
        <v>472</v>
      </c>
      <c r="AB2616" s="76" t="s">
        <v>2821</v>
      </c>
      <c r="AC2616" s="78" t="s">
        <v>4858</v>
      </c>
    </row>
    <row r="2617" spans="1:29" x14ac:dyDescent="0.35">
      <c r="A2617" s="10" t="s">
        <v>4861</v>
      </c>
      <c r="B2617" s="76" t="s">
        <v>2834</v>
      </c>
      <c r="C2617" s="76">
        <f>C2616+(BudgetsQTable[[#This Row],[lead]]&lt;&gt;K2616)</f>
        <v>313</v>
      </c>
      <c r="D2617" s="76">
        <f>D2616*(BudgetsQTable[[#This Row],[lead]]=K2616)+(BudgetsQTable[[#This Row],[prop_id]]&lt;&gt;A2616)</f>
        <v>2</v>
      </c>
      <c r="E2617" s="77">
        <v>43005.448611111111</v>
      </c>
      <c r="F2617" s="78" t="s">
        <v>2817</v>
      </c>
      <c r="G2617" s="78" t="s">
        <v>2818</v>
      </c>
      <c r="H2617" s="78" t="s">
        <v>472</v>
      </c>
      <c r="I2617" s="76" t="s">
        <v>863</v>
      </c>
      <c r="J2617" s="76" t="s">
        <v>753</v>
      </c>
      <c r="K2617" s="78" t="s">
        <v>2306</v>
      </c>
      <c r="L2617" s="7" t="str">
        <f>IF(BudgetsQTable[[#This Row],[pi_last_name]]=" ","",HYPERLINK("https://www.ejacket.nsf.gov/ej/showProposal.do?Continue=Y&amp;ID="&amp;BudgetsQTable[[#This Row],[prop_id]],BudgetsQTable[[#This Row],[prop_id]]))</f>
        <v/>
      </c>
      <c r="M2617" s="78" t="s">
        <v>753</v>
      </c>
      <c r="N2617" s="7" t="str">
        <f>IF(BudgetsQTable[[#This Row],[pi_last_name]]=" ","",HYPERLINK("mailto:"&amp;BudgetsQTable[[#This Row],[pi_email]]&amp;"&amp;subject=Your NSF Proposal:  "&amp;BudgetsQTable[[#This Row],[prop_id]],BudgetsQTable[[#This Row],[pi_email]]))</f>
        <v/>
      </c>
      <c r="O2617" s="78" t="s">
        <v>753</v>
      </c>
      <c r="P2617" s="78">
        <v>1</v>
      </c>
      <c r="Q2617" s="78">
        <v>0</v>
      </c>
      <c r="R2617" s="79">
        <v>0</v>
      </c>
      <c r="S2617" s="79">
        <v>3000</v>
      </c>
      <c r="T2617" s="79">
        <v>0</v>
      </c>
      <c r="U2617" s="80">
        <v>146852</v>
      </c>
      <c r="V2617" s="78">
        <v>0</v>
      </c>
      <c r="W2617" s="78">
        <v>2</v>
      </c>
      <c r="X2617" s="11" t="str">
        <f ca="1">IF(ISBLANK(BudgetsQTable[[#This Row],[budg_seq_yr]]),"FY"&amp;fiscalyear,"FY"&amp;fiscalyear-1+BudgetsQTable[[#This Row],[budg_seq_yr]])</f>
        <v>FY19</v>
      </c>
      <c r="Y2617" s="79">
        <v>146852</v>
      </c>
      <c r="Z2617" s="78" t="s">
        <v>2818</v>
      </c>
      <c r="AA2617" s="78" t="s">
        <v>472</v>
      </c>
      <c r="AB2617" s="76" t="s">
        <v>2821</v>
      </c>
      <c r="AC2617" s="78" t="s">
        <v>4858</v>
      </c>
    </row>
    <row r="2618" spans="1:29" x14ac:dyDescent="0.35">
      <c r="A2618" s="10" t="s">
        <v>4861</v>
      </c>
      <c r="B2618" s="76" t="s">
        <v>2834</v>
      </c>
      <c r="C2618" s="76">
        <f>C2617+(BudgetsQTable[[#This Row],[lead]]&lt;&gt;K2617)</f>
        <v>313</v>
      </c>
      <c r="D2618" s="76">
        <f>D2617*(BudgetsQTable[[#This Row],[lead]]=K2617)+(BudgetsQTable[[#This Row],[prop_id]]&lt;&gt;A2617)</f>
        <v>2</v>
      </c>
      <c r="E2618" s="77">
        <v>43005.448611111111</v>
      </c>
      <c r="F2618" s="78" t="s">
        <v>2817</v>
      </c>
      <c r="G2618" s="78" t="s">
        <v>2818</v>
      </c>
      <c r="H2618" s="78" t="s">
        <v>472</v>
      </c>
      <c r="I2618" s="76" t="s">
        <v>863</v>
      </c>
      <c r="J2618" s="76" t="s">
        <v>753</v>
      </c>
      <c r="K2618" s="78" t="s">
        <v>2306</v>
      </c>
      <c r="L2618" s="7" t="str">
        <f>IF(BudgetsQTable[[#This Row],[pi_last_name]]=" ","",HYPERLINK("https://www.ejacket.nsf.gov/ej/showProposal.do?Continue=Y&amp;ID="&amp;BudgetsQTable[[#This Row],[prop_id]],BudgetsQTable[[#This Row],[prop_id]]))</f>
        <v/>
      </c>
      <c r="M2618" s="78" t="s">
        <v>753</v>
      </c>
      <c r="N2618" s="7" t="str">
        <f>IF(BudgetsQTable[[#This Row],[pi_last_name]]=" ","",HYPERLINK("mailto:"&amp;BudgetsQTable[[#This Row],[pi_email]]&amp;"&amp;subject=Your NSF Proposal:  "&amp;BudgetsQTable[[#This Row],[prop_id]],BudgetsQTable[[#This Row],[pi_email]]))</f>
        <v/>
      </c>
      <c r="O2618" s="78" t="s">
        <v>753</v>
      </c>
      <c r="P2618" s="78">
        <v>1</v>
      </c>
      <c r="Q2618" s="78">
        <v>0</v>
      </c>
      <c r="R2618" s="79">
        <v>0</v>
      </c>
      <c r="S2618" s="79">
        <v>3000</v>
      </c>
      <c r="T2618" s="79">
        <v>0</v>
      </c>
      <c r="U2618" s="80">
        <v>151126</v>
      </c>
      <c r="V2618" s="78">
        <v>0</v>
      </c>
      <c r="W2618" s="78">
        <v>3</v>
      </c>
      <c r="X2618" s="11" t="str">
        <f ca="1">IF(ISBLANK(BudgetsQTable[[#This Row],[budg_seq_yr]]),"FY"&amp;fiscalyear,"FY"&amp;fiscalyear-1+BudgetsQTable[[#This Row],[budg_seq_yr]])</f>
        <v>FY20</v>
      </c>
      <c r="Y2618" s="79">
        <v>151126</v>
      </c>
      <c r="Z2618" s="78" t="s">
        <v>2818</v>
      </c>
      <c r="AA2618" s="78" t="s">
        <v>472</v>
      </c>
      <c r="AB2618" s="76" t="s">
        <v>2821</v>
      </c>
      <c r="AC2618" s="78" t="s">
        <v>4858</v>
      </c>
    </row>
    <row r="2619" spans="1:29" x14ac:dyDescent="0.35">
      <c r="A2619" s="10" t="s">
        <v>4861</v>
      </c>
      <c r="B2619" s="76" t="s">
        <v>2834</v>
      </c>
      <c r="C2619" s="76">
        <f>C2618+(BudgetsQTable[[#This Row],[lead]]&lt;&gt;K2618)</f>
        <v>313</v>
      </c>
      <c r="D2619" s="76">
        <f>D2618*(BudgetsQTable[[#This Row],[lead]]=K2618)+(BudgetsQTable[[#This Row],[prop_id]]&lt;&gt;A2618)</f>
        <v>2</v>
      </c>
      <c r="E2619" s="77">
        <v>43005.448611111111</v>
      </c>
      <c r="F2619" s="78" t="s">
        <v>2817</v>
      </c>
      <c r="G2619" s="78" t="s">
        <v>2818</v>
      </c>
      <c r="H2619" s="78" t="s">
        <v>472</v>
      </c>
      <c r="I2619" s="76" t="s">
        <v>863</v>
      </c>
      <c r="J2619" s="76" t="s">
        <v>753</v>
      </c>
      <c r="K2619" s="78" t="s">
        <v>2306</v>
      </c>
      <c r="L2619" s="7" t="str">
        <f>IF(BudgetsQTable[[#This Row],[pi_last_name]]=" ","",HYPERLINK("https://www.ejacket.nsf.gov/ej/showProposal.do?Continue=Y&amp;ID="&amp;BudgetsQTable[[#This Row],[prop_id]],BudgetsQTable[[#This Row],[prop_id]]))</f>
        <v/>
      </c>
      <c r="M2619" s="78" t="s">
        <v>753</v>
      </c>
      <c r="N2619" s="7" t="str">
        <f>IF(BudgetsQTable[[#This Row],[pi_last_name]]=" ","",HYPERLINK("mailto:"&amp;BudgetsQTable[[#This Row],[pi_email]]&amp;"&amp;subject=Your NSF Proposal:  "&amp;BudgetsQTable[[#This Row],[prop_id]],BudgetsQTable[[#This Row],[pi_email]]))</f>
        <v/>
      </c>
      <c r="O2619" s="78" t="s">
        <v>753</v>
      </c>
      <c r="P2619" s="78">
        <v>1</v>
      </c>
      <c r="Q2619" s="78">
        <v>0</v>
      </c>
      <c r="R2619" s="79">
        <v>0</v>
      </c>
      <c r="S2619" s="79">
        <v>3000</v>
      </c>
      <c r="T2619" s="79">
        <v>0</v>
      </c>
      <c r="U2619" s="80">
        <v>159312</v>
      </c>
      <c r="V2619" s="78">
        <v>0</v>
      </c>
      <c r="W2619" s="78">
        <v>4</v>
      </c>
      <c r="X2619" s="11" t="str">
        <f ca="1">IF(ISBLANK(BudgetsQTable[[#This Row],[budg_seq_yr]]),"FY"&amp;fiscalyear,"FY"&amp;fiscalyear-1+BudgetsQTable[[#This Row],[budg_seq_yr]])</f>
        <v>FY21</v>
      </c>
      <c r="Y2619" s="79">
        <v>159312</v>
      </c>
      <c r="Z2619" s="78" t="s">
        <v>2818</v>
      </c>
      <c r="AA2619" s="78" t="s">
        <v>472</v>
      </c>
      <c r="AB2619" s="76" t="s">
        <v>2821</v>
      </c>
      <c r="AC2619" s="78" t="s">
        <v>4858</v>
      </c>
    </row>
    <row r="2620" spans="1:29" x14ac:dyDescent="0.35">
      <c r="A2620" s="10" t="s">
        <v>2313</v>
      </c>
      <c r="B2620" s="76" t="s">
        <v>2863</v>
      </c>
      <c r="C2620" s="76">
        <f>C2619+(BudgetsQTable[[#This Row],[lead]]&lt;&gt;K2619)</f>
        <v>314</v>
      </c>
      <c r="D2620" s="76">
        <f>D2619*(BudgetsQTable[[#This Row],[lead]]=K2619)+(BudgetsQTable[[#This Row],[prop_id]]&lt;&gt;A2619)</f>
        <v>1</v>
      </c>
      <c r="E2620" s="77">
        <v>43005.674305555556</v>
      </c>
      <c r="F2620" s="78" t="s">
        <v>2817</v>
      </c>
      <c r="G2620" s="78" t="s">
        <v>2818</v>
      </c>
      <c r="H2620" s="78" t="s">
        <v>476</v>
      </c>
      <c r="I2620" s="76" t="s">
        <v>948</v>
      </c>
      <c r="J2620" s="76" t="s">
        <v>4865</v>
      </c>
      <c r="K2620" s="78" t="s">
        <v>2313</v>
      </c>
      <c r="L2620" s="7" t="str">
        <f>IF(BudgetsQTable[[#This Row],[pi_last_name]]=" ","",HYPERLINK("https://www.ejacket.nsf.gov/ej/showProposal.do?Continue=Y&amp;ID="&amp;BudgetsQTable[[#This Row],[prop_id]],BudgetsQTable[[#This Row],[prop_id]]))</f>
        <v>1763939</v>
      </c>
      <c r="M2620" s="78" t="s">
        <v>2314</v>
      </c>
      <c r="N2620" s="7" t="str">
        <f>IF(BudgetsQTable[[#This Row],[pi_last_name]]=" ","",HYPERLINK("mailto:"&amp;BudgetsQTable[[#This Row],[pi_email]]&amp;"&amp;subject=Your NSF Proposal:  "&amp;BudgetsQTable[[#This Row],[prop_id]],BudgetsQTable[[#This Row],[pi_email]]))</f>
        <v>jr@berkeley.edu</v>
      </c>
      <c r="O2620" s="78" t="s">
        <v>662</v>
      </c>
      <c r="P2620" s="78"/>
      <c r="Q2620" s="78"/>
      <c r="R2620" s="79"/>
      <c r="S2620" s="79"/>
      <c r="T2620" s="79"/>
      <c r="U2620" s="80"/>
      <c r="V2620" s="78">
        <v>0</v>
      </c>
      <c r="W2620" s="78"/>
      <c r="X2620" s="11" t="str">
        <f ca="1">IF(ISBLANK(BudgetsQTable[[#This Row],[budg_seq_yr]]),"FY"&amp;fiscalyear,"FY"&amp;fiscalyear-1+BudgetsQTable[[#This Row],[budg_seq_yr]])</f>
        <v>FY18</v>
      </c>
      <c r="Y2620" s="79">
        <v>1199995</v>
      </c>
      <c r="Z2620" s="78" t="s">
        <v>2818</v>
      </c>
      <c r="AA2620" s="78" t="s">
        <v>476</v>
      </c>
      <c r="AB2620" s="76" t="s">
        <v>2821</v>
      </c>
      <c r="AC2620" s="78"/>
    </row>
    <row r="2621" spans="1:29" x14ac:dyDescent="0.35">
      <c r="A2621" s="10" t="s">
        <v>2313</v>
      </c>
      <c r="B2621" s="76" t="s">
        <v>2863</v>
      </c>
      <c r="C2621" s="76">
        <f>C2620+(BudgetsQTable[[#This Row],[lead]]&lt;&gt;K2620)</f>
        <v>314</v>
      </c>
      <c r="D2621" s="76">
        <f>D2620*(BudgetsQTable[[#This Row],[lead]]=K2620)+(BudgetsQTable[[#This Row],[prop_id]]&lt;&gt;A2620)</f>
        <v>1</v>
      </c>
      <c r="E2621" s="77">
        <v>43005.674305555556</v>
      </c>
      <c r="F2621" s="78" t="s">
        <v>2817</v>
      </c>
      <c r="G2621" s="78" t="s">
        <v>2818</v>
      </c>
      <c r="H2621" s="78" t="s">
        <v>476</v>
      </c>
      <c r="I2621" s="76" t="s">
        <v>948</v>
      </c>
      <c r="J2621" s="76" t="s">
        <v>753</v>
      </c>
      <c r="K2621" s="78" t="s">
        <v>2313</v>
      </c>
      <c r="L2621" s="7" t="str">
        <f>IF(BudgetsQTable[[#This Row],[pi_last_name]]=" ","",HYPERLINK("https://www.ejacket.nsf.gov/ej/showProposal.do?Continue=Y&amp;ID="&amp;BudgetsQTable[[#This Row],[prop_id]],BudgetsQTable[[#This Row],[prop_id]]))</f>
        <v/>
      </c>
      <c r="M2621" s="78" t="s">
        <v>753</v>
      </c>
      <c r="N2621" s="7" t="str">
        <f>IF(BudgetsQTable[[#This Row],[pi_last_name]]=" ","",HYPERLINK("mailto:"&amp;BudgetsQTable[[#This Row],[pi_email]]&amp;"&amp;subject=Your NSF Proposal:  "&amp;BudgetsQTable[[#This Row],[prop_id]],BudgetsQTable[[#This Row],[pi_email]]))</f>
        <v/>
      </c>
      <c r="O2621" s="78" t="s">
        <v>753</v>
      </c>
      <c r="P2621" s="78">
        <v>2</v>
      </c>
      <c r="Q2621" s="78">
        <v>1</v>
      </c>
      <c r="R2621" s="79">
        <v>25158</v>
      </c>
      <c r="S2621" s="79">
        <v>3450</v>
      </c>
      <c r="T2621" s="79">
        <v>0</v>
      </c>
      <c r="U2621" s="80">
        <v>301271</v>
      </c>
      <c r="V2621" s="78">
        <v>0</v>
      </c>
      <c r="W2621" s="78">
        <v>1</v>
      </c>
      <c r="X2621" s="11" t="str">
        <f ca="1">IF(ISBLANK(BudgetsQTable[[#This Row],[budg_seq_yr]]),"FY"&amp;fiscalyear,"FY"&amp;fiscalyear-1+BudgetsQTable[[#This Row],[budg_seq_yr]])</f>
        <v>FY18</v>
      </c>
      <c r="Y2621" s="79">
        <v>301271</v>
      </c>
      <c r="Z2621" s="78" t="s">
        <v>2818</v>
      </c>
      <c r="AA2621" s="78" t="s">
        <v>476</v>
      </c>
      <c r="AB2621" s="76" t="s">
        <v>2821</v>
      </c>
      <c r="AC2621" s="78"/>
    </row>
    <row r="2622" spans="1:29" x14ac:dyDescent="0.35">
      <c r="A2622" s="10" t="s">
        <v>2313</v>
      </c>
      <c r="B2622" s="76" t="s">
        <v>2863</v>
      </c>
      <c r="C2622" s="76">
        <f>C2621+(BudgetsQTable[[#This Row],[lead]]&lt;&gt;K2621)</f>
        <v>314</v>
      </c>
      <c r="D2622" s="76">
        <f>D2621*(BudgetsQTable[[#This Row],[lead]]=K2621)+(BudgetsQTable[[#This Row],[prop_id]]&lt;&gt;A2621)</f>
        <v>1</v>
      </c>
      <c r="E2622" s="77">
        <v>43005.674305555556</v>
      </c>
      <c r="F2622" s="78" t="s">
        <v>2817</v>
      </c>
      <c r="G2622" s="78" t="s">
        <v>2818</v>
      </c>
      <c r="H2622" s="78" t="s">
        <v>476</v>
      </c>
      <c r="I2622" s="76" t="s">
        <v>948</v>
      </c>
      <c r="J2622" s="76" t="s">
        <v>753</v>
      </c>
      <c r="K2622" s="78" t="s">
        <v>2313</v>
      </c>
      <c r="L2622" s="7" t="str">
        <f>IF(BudgetsQTable[[#This Row],[pi_last_name]]=" ","",HYPERLINK("https://www.ejacket.nsf.gov/ej/showProposal.do?Continue=Y&amp;ID="&amp;BudgetsQTable[[#This Row],[prop_id]],BudgetsQTable[[#This Row],[prop_id]]))</f>
        <v/>
      </c>
      <c r="M2622" s="78" t="s">
        <v>753</v>
      </c>
      <c r="N2622" s="7" t="str">
        <f>IF(BudgetsQTable[[#This Row],[pi_last_name]]=" ","",HYPERLINK("mailto:"&amp;BudgetsQTable[[#This Row],[pi_email]]&amp;"&amp;subject=Your NSF Proposal:  "&amp;BudgetsQTable[[#This Row],[prop_id]],BudgetsQTable[[#This Row],[pi_email]]))</f>
        <v/>
      </c>
      <c r="O2622" s="78" t="s">
        <v>753</v>
      </c>
      <c r="P2622" s="78">
        <v>2</v>
      </c>
      <c r="Q2622" s="78">
        <v>1</v>
      </c>
      <c r="R2622" s="79">
        <v>26164</v>
      </c>
      <c r="S2622" s="79">
        <v>7000</v>
      </c>
      <c r="T2622" s="79">
        <v>0</v>
      </c>
      <c r="U2622" s="80">
        <v>308325</v>
      </c>
      <c r="V2622" s="78">
        <v>0</v>
      </c>
      <c r="W2622" s="78">
        <v>2</v>
      </c>
      <c r="X2622" s="11" t="str">
        <f ca="1">IF(ISBLANK(BudgetsQTable[[#This Row],[budg_seq_yr]]),"FY"&amp;fiscalyear,"FY"&amp;fiscalyear-1+BudgetsQTable[[#This Row],[budg_seq_yr]])</f>
        <v>FY19</v>
      </c>
      <c r="Y2622" s="79">
        <v>308325</v>
      </c>
      <c r="Z2622" s="78" t="s">
        <v>2818</v>
      </c>
      <c r="AA2622" s="78" t="s">
        <v>476</v>
      </c>
      <c r="AB2622" s="76" t="s">
        <v>2821</v>
      </c>
      <c r="AC2622" s="78"/>
    </row>
    <row r="2623" spans="1:29" x14ac:dyDescent="0.35">
      <c r="A2623" s="10" t="s">
        <v>2313</v>
      </c>
      <c r="B2623" s="76" t="s">
        <v>2863</v>
      </c>
      <c r="C2623" s="76">
        <f>C2622+(BudgetsQTable[[#This Row],[lead]]&lt;&gt;K2622)</f>
        <v>314</v>
      </c>
      <c r="D2623" s="76">
        <f>D2622*(BudgetsQTable[[#This Row],[lead]]=K2622)+(BudgetsQTable[[#This Row],[prop_id]]&lt;&gt;A2622)</f>
        <v>1</v>
      </c>
      <c r="E2623" s="77">
        <v>43005.674305555556</v>
      </c>
      <c r="F2623" s="78" t="s">
        <v>2817</v>
      </c>
      <c r="G2623" s="78" t="s">
        <v>2818</v>
      </c>
      <c r="H2623" s="78" t="s">
        <v>476</v>
      </c>
      <c r="I2623" s="76" t="s">
        <v>948</v>
      </c>
      <c r="J2623" s="76" t="s">
        <v>753</v>
      </c>
      <c r="K2623" s="78" t="s">
        <v>2313</v>
      </c>
      <c r="L2623" s="7" t="str">
        <f>IF(BudgetsQTable[[#This Row],[pi_last_name]]=" ","",HYPERLINK("https://www.ejacket.nsf.gov/ej/showProposal.do?Continue=Y&amp;ID="&amp;BudgetsQTable[[#This Row],[prop_id]],BudgetsQTable[[#This Row],[prop_id]]))</f>
        <v/>
      </c>
      <c r="M2623" s="78" t="s">
        <v>753</v>
      </c>
      <c r="N2623" s="7" t="str">
        <f>IF(BudgetsQTable[[#This Row],[pi_last_name]]=" ","",HYPERLINK("mailto:"&amp;BudgetsQTable[[#This Row],[pi_email]]&amp;"&amp;subject=Your NSF Proposal:  "&amp;BudgetsQTable[[#This Row],[prop_id]],BudgetsQTable[[#This Row],[pi_email]]))</f>
        <v/>
      </c>
      <c r="O2623" s="78" t="s">
        <v>753</v>
      </c>
      <c r="P2623" s="78">
        <v>2</v>
      </c>
      <c r="Q2623" s="78">
        <v>1</v>
      </c>
      <c r="R2623" s="79">
        <v>27211</v>
      </c>
      <c r="S2623" s="79">
        <v>3450</v>
      </c>
      <c r="T2623" s="79">
        <v>0</v>
      </c>
      <c r="U2623" s="80">
        <v>293099</v>
      </c>
      <c r="V2623" s="78">
        <v>0</v>
      </c>
      <c r="W2623" s="78">
        <v>3</v>
      </c>
      <c r="X2623" s="11" t="str">
        <f ca="1">IF(ISBLANK(BudgetsQTable[[#This Row],[budg_seq_yr]]),"FY"&amp;fiscalyear,"FY"&amp;fiscalyear-1+BudgetsQTable[[#This Row],[budg_seq_yr]])</f>
        <v>FY20</v>
      </c>
      <c r="Y2623" s="79">
        <v>293099</v>
      </c>
      <c r="Z2623" s="78" t="s">
        <v>2818</v>
      </c>
      <c r="AA2623" s="78" t="s">
        <v>476</v>
      </c>
      <c r="AB2623" s="76" t="s">
        <v>2821</v>
      </c>
      <c r="AC2623" s="78"/>
    </row>
    <row r="2624" spans="1:29" x14ac:dyDescent="0.35">
      <c r="A2624" s="10" t="s">
        <v>2313</v>
      </c>
      <c r="B2624" s="76" t="s">
        <v>2863</v>
      </c>
      <c r="C2624" s="76">
        <f>C2623+(BudgetsQTable[[#This Row],[lead]]&lt;&gt;K2623)</f>
        <v>314</v>
      </c>
      <c r="D2624" s="76">
        <f>D2623*(BudgetsQTable[[#This Row],[lead]]=K2623)+(BudgetsQTable[[#This Row],[prop_id]]&lt;&gt;A2623)</f>
        <v>1</v>
      </c>
      <c r="E2624" s="77">
        <v>43005.674305555556</v>
      </c>
      <c r="F2624" s="78" t="s">
        <v>2817</v>
      </c>
      <c r="G2624" s="78" t="s">
        <v>2818</v>
      </c>
      <c r="H2624" s="78" t="s">
        <v>476</v>
      </c>
      <c r="I2624" s="76" t="s">
        <v>948</v>
      </c>
      <c r="J2624" s="76" t="s">
        <v>753</v>
      </c>
      <c r="K2624" s="78" t="s">
        <v>2313</v>
      </c>
      <c r="L2624" s="7" t="str">
        <f>IF(BudgetsQTable[[#This Row],[pi_last_name]]=" ","",HYPERLINK("https://www.ejacket.nsf.gov/ej/showProposal.do?Continue=Y&amp;ID="&amp;BudgetsQTable[[#This Row],[prop_id]],BudgetsQTable[[#This Row],[prop_id]]))</f>
        <v/>
      </c>
      <c r="M2624" s="78" t="s">
        <v>753</v>
      </c>
      <c r="N2624" s="7" t="str">
        <f>IF(BudgetsQTable[[#This Row],[pi_last_name]]=" ","",HYPERLINK("mailto:"&amp;BudgetsQTable[[#This Row],[pi_email]]&amp;"&amp;subject=Your NSF Proposal:  "&amp;BudgetsQTable[[#This Row],[prop_id]],BudgetsQTable[[#This Row],[pi_email]]))</f>
        <v/>
      </c>
      <c r="O2624" s="78" t="s">
        <v>753</v>
      </c>
      <c r="P2624" s="78">
        <v>2</v>
      </c>
      <c r="Q2624" s="78">
        <v>1</v>
      </c>
      <c r="R2624" s="79">
        <v>28299</v>
      </c>
      <c r="S2624" s="79">
        <v>7000</v>
      </c>
      <c r="T2624" s="79">
        <v>0</v>
      </c>
      <c r="U2624" s="80">
        <v>297300</v>
      </c>
      <c r="V2624" s="78">
        <v>0</v>
      </c>
      <c r="W2624" s="78">
        <v>4</v>
      </c>
      <c r="X2624" s="11" t="str">
        <f ca="1">IF(ISBLANK(BudgetsQTable[[#This Row],[budg_seq_yr]]),"FY"&amp;fiscalyear,"FY"&amp;fiscalyear-1+BudgetsQTable[[#This Row],[budg_seq_yr]])</f>
        <v>FY21</v>
      </c>
      <c r="Y2624" s="79">
        <v>297300</v>
      </c>
      <c r="Z2624" s="78" t="s">
        <v>2818</v>
      </c>
      <c r="AA2624" s="78" t="s">
        <v>476</v>
      </c>
      <c r="AB2624" s="76" t="s">
        <v>2821</v>
      </c>
      <c r="AC2624" s="78"/>
    </row>
    <row r="2625" spans="1:29" x14ac:dyDescent="0.35">
      <c r="A2625" s="10" t="s">
        <v>2321</v>
      </c>
      <c r="B2625" s="76" t="s">
        <v>2863</v>
      </c>
      <c r="C2625" s="76">
        <f>C2624+(BudgetsQTable[[#This Row],[lead]]&lt;&gt;K2624)</f>
        <v>315</v>
      </c>
      <c r="D2625" s="76">
        <f>D2624*(BudgetsQTable[[#This Row],[lead]]=K2624)+(BudgetsQTable[[#This Row],[prop_id]]&lt;&gt;A2624)</f>
        <v>1</v>
      </c>
      <c r="E2625" s="77">
        <v>43005.674305555556</v>
      </c>
      <c r="F2625" s="78" t="s">
        <v>2868</v>
      </c>
      <c r="G2625" s="78" t="s">
        <v>2869</v>
      </c>
      <c r="H2625" s="78" t="s">
        <v>466</v>
      </c>
      <c r="I2625" s="76" t="s">
        <v>838</v>
      </c>
      <c r="J2625" s="76" t="s">
        <v>4869</v>
      </c>
      <c r="K2625" s="78" t="s">
        <v>2321</v>
      </c>
      <c r="L2625" s="7" t="str">
        <f>IF(BudgetsQTable[[#This Row],[pi_last_name]]=" ","",HYPERLINK("https://www.ejacket.nsf.gov/ej/showProposal.do?Continue=Y&amp;ID="&amp;BudgetsQTable[[#This Row],[prop_id]],BudgetsQTable[[#This Row],[prop_id]]))</f>
        <v>1763940</v>
      </c>
      <c r="M2625" s="78" t="s">
        <v>2322</v>
      </c>
      <c r="N2625" s="7" t="str">
        <f>IF(BudgetsQTable[[#This Row],[pi_last_name]]=" ","",HYPERLINK("mailto:"&amp;BudgetsQTable[[#This Row],[pi_email]]&amp;"&amp;subject=Your NSF Proposal:  "&amp;BudgetsQTable[[#This Row],[prop_id]],BudgetsQTable[[#This Row],[pi_email]]))</f>
        <v>imh2003@med.cornell.edu</v>
      </c>
      <c r="O2625" s="78" t="s">
        <v>4867</v>
      </c>
      <c r="P2625" s="78"/>
      <c r="Q2625" s="78"/>
      <c r="R2625" s="79"/>
      <c r="S2625" s="79"/>
      <c r="T2625" s="79"/>
      <c r="U2625" s="80"/>
      <c r="V2625" s="78">
        <v>0</v>
      </c>
      <c r="W2625" s="78"/>
      <c r="X2625" s="11" t="str">
        <f ca="1">IF(ISBLANK(BudgetsQTable[[#This Row],[budg_seq_yr]]),"FY"&amp;fiscalyear,"FY"&amp;fiscalyear-1+BudgetsQTable[[#This Row],[budg_seq_yr]])</f>
        <v>FY18</v>
      </c>
      <c r="Y2625" s="79">
        <v>1199747</v>
      </c>
      <c r="Z2625" s="78" t="s">
        <v>2869</v>
      </c>
      <c r="AA2625" s="78" t="s">
        <v>466</v>
      </c>
      <c r="AB2625" s="76" t="s">
        <v>2821</v>
      </c>
      <c r="AC2625" s="78" t="s">
        <v>2884</v>
      </c>
    </row>
    <row r="2626" spans="1:29" x14ac:dyDescent="0.35">
      <c r="A2626" s="10" t="s">
        <v>2321</v>
      </c>
      <c r="B2626" s="76" t="s">
        <v>2863</v>
      </c>
      <c r="C2626" s="76">
        <f>C2625+(BudgetsQTable[[#This Row],[lead]]&lt;&gt;K2625)</f>
        <v>315</v>
      </c>
      <c r="D2626" s="76">
        <f>D2625*(BudgetsQTable[[#This Row],[lead]]=K2625)+(BudgetsQTable[[#This Row],[prop_id]]&lt;&gt;A2625)</f>
        <v>1</v>
      </c>
      <c r="E2626" s="77">
        <v>43005.674305555556</v>
      </c>
      <c r="F2626" s="78" t="s">
        <v>2868</v>
      </c>
      <c r="G2626" s="78" t="s">
        <v>2869</v>
      </c>
      <c r="H2626" s="78" t="s">
        <v>466</v>
      </c>
      <c r="I2626" s="76" t="s">
        <v>838</v>
      </c>
      <c r="J2626" s="76" t="s">
        <v>753</v>
      </c>
      <c r="K2626" s="78" t="s">
        <v>2321</v>
      </c>
      <c r="L2626" s="7" t="str">
        <f>IF(BudgetsQTable[[#This Row],[pi_last_name]]=" ","",HYPERLINK("https://www.ejacket.nsf.gov/ej/showProposal.do?Continue=Y&amp;ID="&amp;BudgetsQTable[[#This Row],[prop_id]],BudgetsQTable[[#This Row],[prop_id]]))</f>
        <v/>
      </c>
      <c r="M2626" s="78" t="s">
        <v>753</v>
      </c>
      <c r="N2626" s="7" t="str">
        <f>IF(BudgetsQTable[[#This Row],[pi_last_name]]=" ","",HYPERLINK("mailto:"&amp;BudgetsQTable[[#This Row],[pi_email]]&amp;"&amp;subject=Your NSF Proposal:  "&amp;BudgetsQTable[[#This Row],[prop_id]],BudgetsQTable[[#This Row],[pi_email]]))</f>
        <v/>
      </c>
      <c r="O2626" s="78" t="s">
        <v>753</v>
      </c>
      <c r="P2626" s="78">
        <v>2</v>
      </c>
      <c r="Q2626" s="78">
        <v>0</v>
      </c>
      <c r="R2626" s="79">
        <v>38500</v>
      </c>
      <c r="S2626" s="79">
        <v>0</v>
      </c>
      <c r="T2626" s="79">
        <v>0</v>
      </c>
      <c r="U2626" s="80">
        <v>224282</v>
      </c>
      <c r="V2626" s="78">
        <v>0</v>
      </c>
      <c r="W2626" s="78">
        <v>1</v>
      </c>
      <c r="X2626" s="11" t="str">
        <f ca="1">IF(ISBLANK(BudgetsQTable[[#This Row],[budg_seq_yr]]),"FY"&amp;fiscalyear,"FY"&amp;fiscalyear-1+BudgetsQTable[[#This Row],[budg_seq_yr]])</f>
        <v>FY18</v>
      </c>
      <c r="Y2626" s="79">
        <v>224282</v>
      </c>
      <c r="Z2626" s="78" t="s">
        <v>2869</v>
      </c>
      <c r="AA2626" s="78" t="s">
        <v>466</v>
      </c>
      <c r="AB2626" s="76" t="s">
        <v>2821</v>
      </c>
      <c r="AC2626" s="78" t="s">
        <v>2884</v>
      </c>
    </row>
    <row r="2627" spans="1:29" x14ac:dyDescent="0.35">
      <c r="A2627" s="10" t="s">
        <v>2321</v>
      </c>
      <c r="B2627" s="76" t="s">
        <v>2863</v>
      </c>
      <c r="C2627" s="76">
        <f>C2626+(BudgetsQTable[[#This Row],[lead]]&lt;&gt;K2626)</f>
        <v>315</v>
      </c>
      <c r="D2627" s="76">
        <f>D2626*(BudgetsQTable[[#This Row],[lead]]=K2626)+(BudgetsQTable[[#This Row],[prop_id]]&lt;&gt;A2626)</f>
        <v>1</v>
      </c>
      <c r="E2627" s="77">
        <v>43005.674305555556</v>
      </c>
      <c r="F2627" s="78" t="s">
        <v>2868</v>
      </c>
      <c r="G2627" s="78" t="s">
        <v>2869</v>
      </c>
      <c r="H2627" s="78" t="s">
        <v>466</v>
      </c>
      <c r="I2627" s="76" t="s">
        <v>838</v>
      </c>
      <c r="J2627" s="76" t="s">
        <v>753</v>
      </c>
      <c r="K2627" s="78" t="s">
        <v>2321</v>
      </c>
      <c r="L2627" s="7" t="str">
        <f>IF(BudgetsQTable[[#This Row],[pi_last_name]]=" ","",HYPERLINK("https://www.ejacket.nsf.gov/ej/showProposal.do?Continue=Y&amp;ID="&amp;BudgetsQTable[[#This Row],[prop_id]],BudgetsQTable[[#This Row],[prop_id]]))</f>
        <v/>
      </c>
      <c r="M2627" s="78" t="s">
        <v>753</v>
      </c>
      <c r="N2627" s="7" t="str">
        <f>IF(BudgetsQTable[[#This Row],[pi_last_name]]=" ","",HYPERLINK("mailto:"&amp;BudgetsQTable[[#This Row],[pi_email]]&amp;"&amp;subject=Your NSF Proposal:  "&amp;BudgetsQTable[[#This Row],[prop_id]],BudgetsQTable[[#This Row],[pi_email]]))</f>
        <v/>
      </c>
      <c r="O2627" s="78" t="s">
        <v>753</v>
      </c>
      <c r="P2627" s="78">
        <v>2</v>
      </c>
      <c r="Q2627" s="78">
        <v>0</v>
      </c>
      <c r="R2627" s="79">
        <v>38500</v>
      </c>
      <c r="S2627" s="79">
        <v>0</v>
      </c>
      <c r="T2627" s="79">
        <v>0</v>
      </c>
      <c r="U2627" s="80">
        <v>325155</v>
      </c>
      <c r="V2627" s="78">
        <v>0</v>
      </c>
      <c r="W2627" s="78">
        <v>2</v>
      </c>
      <c r="X2627" s="11" t="str">
        <f ca="1">IF(ISBLANK(BudgetsQTable[[#This Row],[budg_seq_yr]]),"FY"&amp;fiscalyear,"FY"&amp;fiscalyear-1+BudgetsQTable[[#This Row],[budg_seq_yr]])</f>
        <v>FY19</v>
      </c>
      <c r="Y2627" s="79">
        <v>325155</v>
      </c>
      <c r="Z2627" s="78" t="s">
        <v>2869</v>
      </c>
      <c r="AA2627" s="78" t="s">
        <v>466</v>
      </c>
      <c r="AB2627" s="76" t="s">
        <v>2821</v>
      </c>
      <c r="AC2627" s="78" t="s">
        <v>2884</v>
      </c>
    </row>
    <row r="2628" spans="1:29" x14ac:dyDescent="0.35">
      <c r="A2628" s="10" t="s">
        <v>2321</v>
      </c>
      <c r="B2628" s="76" t="s">
        <v>2863</v>
      </c>
      <c r="C2628" s="76">
        <f>C2627+(BudgetsQTable[[#This Row],[lead]]&lt;&gt;K2627)</f>
        <v>315</v>
      </c>
      <c r="D2628" s="76">
        <f>D2627*(BudgetsQTable[[#This Row],[lead]]=K2627)+(BudgetsQTable[[#This Row],[prop_id]]&lt;&gt;A2627)</f>
        <v>1</v>
      </c>
      <c r="E2628" s="77">
        <v>43005.674305555556</v>
      </c>
      <c r="F2628" s="78" t="s">
        <v>2868</v>
      </c>
      <c r="G2628" s="78" t="s">
        <v>2869</v>
      </c>
      <c r="H2628" s="78" t="s">
        <v>466</v>
      </c>
      <c r="I2628" s="76" t="s">
        <v>838</v>
      </c>
      <c r="J2628" s="76" t="s">
        <v>753</v>
      </c>
      <c r="K2628" s="78" t="s">
        <v>2321</v>
      </c>
      <c r="L2628" s="7" t="str">
        <f>IF(BudgetsQTable[[#This Row],[pi_last_name]]=" ","",HYPERLINK("https://www.ejacket.nsf.gov/ej/showProposal.do?Continue=Y&amp;ID="&amp;BudgetsQTable[[#This Row],[prop_id]],BudgetsQTable[[#This Row],[prop_id]]))</f>
        <v/>
      </c>
      <c r="M2628" s="78" t="s">
        <v>753</v>
      </c>
      <c r="N2628" s="7" t="str">
        <f>IF(BudgetsQTable[[#This Row],[pi_last_name]]=" ","",HYPERLINK("mailto:"&amp;BudgetsQTable[[#This Row],[pi_email]]&amp;"&amp;subject=Your NSF Proposal:  "&amp;BudgetsQTable[[#This Row],[prop_id]],BudgetsQTable[[#This Row],[pi_email]]))</f>
        <v/>
      </c>
      <c r="O2628" s="78" t="s">
        <v>753</v>
      </c>
      <c r="P2628" s="78">
        <v>2</v>
      </c>
      <c r="Q2628" s="78">
        <v>0</v>
      </c>
      <c r="R2628" s="79">
        <v>38500</v>
      </c>
      <c r="S2628" s="79">
        <v>0</v>
      </c>
      <c r="T2628" s="79">
        <v>0</v>
      </c>
      <c r="U2628" s="80">
        <v>325155</v>
      </c>
      <c r="V2628" s="78">
        <v>0</v>
      </c>
      <c r="W2628" s="78">
        <v>3</v>
      </c>
      <c r="X2628" s="11" t="str">
        <f ca="1">IF(ISBLANK(BudgetsQTable[[#This Row],[budg_seq_yr]]),"FY"&amp;fiscalyear,"FY"&amp;fiscalyear-1+BudgetsQTable[[#This Row],[budg_seq_yr]])</f>
        <v>FY20</v>
      </c>
      <c r="Y2628" s="79">
        <v>325155</v>
      </c>
      <c r="Z2628" s="78" t="s">
        <v>2869</v>
      </c>
      <c r="AA2628" s="78" t="s">
        <v>466</v>
      </c>
      <c r="AB2628" s="76" t="s">
        <v>2821</v>
      </c>
      <c r="AC2628" s="78" t="s">
        <v>2884</v>
      </c>
    </row>
    <row r="2629" spans="1:29" x14ac:dyDescent="0.35">
      <c r="A2629" s="10" t="s">
        <v>2321</v>
      </c>
      <c r="B2629" s="76" t="s">
        <v>2863</v>
      </c>
      <c r="C2629" s="76">
        <f>C2628+(BudgetsQTable[[#This Row],[lead]]&lt;&gt;K2628)</f>
        <v>315</v>
      </c>
      <c r="D2629" s="76">
        <f>D2628*(BudgetsQTable[[#This Row],[lead]]=K2628)+(BudgetsQTable[[#This Row],[prop_id]]&lt;&gt;A2628)</f>
        <v>1</v>
      </c>
      <c r="E2629" s="77">
        <v>43005.674305555556</v>
      </c>
      <c r="F2629" s="78" t="s">
        <v>2868</v>
      </c>
      <c r="G2629" s="78" t="s">
        <v>2869</v>
      </c>
      <c r="H2629" s="78" t="s">
        <v>466</v>
      </c>
      <c r="I2629" s="76" t="s">
        <v>838</v>
      </c>
      <c r="J2629" s="76" t="s">
        <v>753</v>
      </c>
      <c r="K2629" s="78" t="s">
        <v>2321</v>
      </c>
      <c r="L2629" s="7" t="str">
        <f>IF(BudgetsQTable[[#This Row],[pi_last_name]]=" ","",HYPERLINK("https://www.ejacket.nsf.gov/ej/showProposal.do?Continue=Y&amp;ID="&amp;BudgetsQTable[[#This Row],[prop_id]],BudgetsQTable[[#This Row],[prop_id]]))</f>
        <v/>
      </c>
      <c r="M2629" s="78" t="s">
        <v>753</v>
      </c>
      <c r="N2629" s="7" t="str">
        <f>IF(BudgetsQTable[[#This Row],[pi_last_name]]=" ","",HYPERLINK("mailto:"&amp;BudgetsQTable[[#This Row],[pi_email]]&amp;"&amp;subject=Your NSF Proposal:  "&amp;BudgetsQTable[[#This Row],[prop_id]],BudgetsQTable[[#This Row],[pi_email]]))</f>
        <v/>
      </c>
      <c r="O2629" s="78" t="s">
        <v>753</v>
      </c>
      <c r="P2629" s="78">
        <v>2</v>
      </c>
      <c r="Q2629" s="78">
        <v>0</v>
      </c>
      <c r="R2629" s="79">
        <v>38500</v>
      </c>
      <c r="S2629" s="79">
        <v>0</v>
      </c>
      <c r="T2629" s="79">
        <v>0</v>
      </c>
      <c r="U2629" s="80">
        <v>325155</v>
      </c>
      <c r="V2629" s="78">
        <v>0</v>
      </c>
      <c r="W2629" s="78">
        <v>4</v>
      </c>
      <c r="X2629" s="11" t="str">
        <f ca="1">IF(ISBLANK(BudgetsQTable[[#This Row],[budg_seq_yr]]),"FY"&amp;fiscalyear,"FY"&amp;fiscalyear-1+BudgetsQTable[[#This Row],[budg_seq_yr]])</f>
        <v>FY21</v>
      </c>
      <c r="Y2629" s="79">
        <v>325155</v>
      </c>
      <c r="Z2629" s="78" t="s">
        <v>2869</v>
      </c>
      <c r="AA2629" s="78" t="s">
        <v>466</v>
      </c>
      <c r="AB2629" s="76" t="s">
        <v>2821</v>
      </c>
      <c r="AC2629" s="78" t="s">
        <v>2884</v>
      </c>
    </row>
    <row r="2630" spans="1:29" x14ac:dyDescent="0.35">
      <c r="A2630" s="10" t="s">
        <v>2329</v>
      </c>
      <c r="B2630" s="76" t="s">
        <v>2863</v>
      </c>
      <c r="C2630" s="76">
        <f>C2629+(BudgetsQTable[[#This Row],[lead]]&lt;&gt;K2629)</f>
        <v>316</v>
      </c>
      <c r="D2630" s="76">
        <f>D2629*(BudgetsQTable[[#This Row],[lead]]=K2629)+(BudgetsQTable[[#This Row],[prop_id]]&lt;&gt;A2629)</f>
        <v>1</v>
      </c>
      <c r="E2630" s="77">
        <v>43005.675694444442</v>
      </c>
      <c r="F2630" s="78" t="s">
        <v>2839</v>
      </c>
      <c r="G2630" s="78" t="s">
        <v>2840</v>
      </c>
      <c r="H2630" s="78" t="s">
        <v>464</v>
      </c>
      <c r="I2630" s="76" t="s">
        <v>2331</v>
      </c>
      <c r="J2630" s="76" t="s">
        <v>4872</v>
      </c>
      <c r="K2630" s="78" t="s">
        <v>2329</v>
      </c>
      <c r="L2630" s="7" t="str">
        <f>IF(BudgetsQTable[[#This Row],[pi_last_name]]=" ","",HYPERLINK("https://www.ejacket.nsf.gov/ej/showProposal.do?Continue=Y&amp;ID="&amp;BudgetsQTable[[#This Row],[prop_id]],BudgetsQTable[[#This Row],[prop_id]]))</f>
        <v>1763941</v>
      </c>
      <c r="M2630" s="78" t="s">
        <v>2330</v>
      </c>
      <c r="N2630" s="7" t="str">
        <f>IF(BudgetsQTable[[#This Row],[pi_last_name]]=" ","",HYPERLINK("mailto:"&amp;BudgetsQTable[[#This Row],[pi_email]]&amp;"&amp;subject=Your NSF Proposal:  "&amp;BudgetsQTable[[#This Row],[prop_id]],BudgetsQTable[[#This Row],[pi_email]]))</f>
        <v>iguvenc@ncsu.edu</v>
      </c>
      <c r="O2630" s="78" t="s">
        <v>592</v>
      </c>
      <c r="P2630" s="78"/>
      <c r="Q2630" s="78"/>
      <c r="R2630" s="79"/>
      <c r="S2630" s="79"/>
      <c r="T2630" s="79"/>
      <c r="U2630" s="80"/>
      <c r="V2630" s="78">
        <v>0</v>
      </c>
      <c r="W2630" s="78"/>
      <c r="X2630" s="11" t="str">
        <f ca="1">IF(ISBLANK(BudgetsQTable[[#This Row],[budg_seq_yr]]),"FY"&amp;fiscalyear,"FY"&amp;fiscalyear-1+BudgetsQTable[[#This Row],[budg_seq_yr]])</f>
        <v>FY18</v>
      </c>
      <c r="Y2630" s="79">
        <v>1199999</v>
      </c>
      <c r="Z2630" s="78" t="s">
        <v>2840</v>
      </c>
      <c r="AA2630" s="78" t="s">
        <v>464</v>
      </c>
      <c r="AB2630" s="76" t="s">
        <v>2821</v>
      </c>
      <c r="AC2630" s="78" t="s">
        <v>485</v>
      </c>
    </row>
    <row r="2631" spans="1:29" x14ac:dyDescent="0.35">
      <c r="A2631" s="10" t="s">
        <v>2329</v>
      </c>
      <c r="B2631" s="76" t="s">
        <v>2863</v>
      </c>
      <c r="C2631" s="76">
        <f>C2630+(BudgetsQTable[[#This Row],[lead]]&lt;&gt;K2630)</f>
        <v>316</v>
      </c>
      <c r="D2631" s="76">
        <f>D2630*(BudgetsQTable[[#This Row],[lead]]=K2630)+(BudgetsQTable[[#This Row],[prop_id]]&lt;&gt;A2630)</f>
        <v>1</v>
      </c>
      <c r="E2631" s="77">
        <v>43005.675694444442</v>
      </c>
      <c r="F2631" s="78" t="s">
        <v>2839</v>
      </c>
      <c r="G2631" s="78" t="s">
        <v>2840</v>
      </c>
      <c r="H2631" s="78" t="s">
        <v>464</v>
      </c>
      <c r="I2631" s="76" t="s">
        <v>2331</v>
      </c>
      <c r="J2631" s="76" t="s">
        <v>753</v>
      </c>
      <c r="K2631" s="78" t="s">
        <v>2329</v>
      </c>
      <c r="L2631" s="7" t="str">
        <f>IF(BudgetsQTable[[#This Row],[pi_last_name]]=" ","",HYPERLINK("https://www.ejacket.nsf.gov/ej/showProposal.do?Continue=Y&amp;ID="&amp;BudgetsQTable[[#This Row],[prop_id]],BudgetsQTable[[#This Row],[prop_id]]))</f>
        <v/>
      </c>
      <c r="M2631" s="78" t="s">
        <v>753</v>
      </c>
      <c r="N2631" s="7" t="str">
        <f>IF(BudgetsQTable[[#This Row],[pi_last_name]]=" ","",HYPERLINK("mailto:"&amp;BudgetsQTable[[#This Row],[pi_email]]&amp;"&amp;subject=Your NSF Proposal:  "&amp;BudgetsQTable[[#This Row],[prop_id]],BudgetsQTable[[#This Row],[pi_email]]))</f>
        <v/>
      </c>
      <c r="O2631" s="78" t="s">
        <v>753</v>
      </c>
      <c r="P2631" s="78">
        <v>5</v>
      </c>
      <c r="Q2631" s="78">
        <v>0.79</v>
      </c>
      <c r="R2631" s="79">
        <v>4000</v>
      </c>
      <c r="S2631" s="79">
        <v>0</v>
      </c>
      <c r="T2631" s="79">
        <v>0</v>
      </c>
      <c r="U2631" s="80">
        <v>441914</v>
      </c>
      <c r="V2631" s="78">
        <v>0</v>
      </c>
      <c r="W2631" s="78">
        <v>1</v>
      </c>
      <c r="X2631" s="11" t="str">
        <f ca="1">IF(ISBLANK(BudgetsQTable[[#This Row],[budg_seq_yr]]),"FY"&amp;fiscalyear,"FY"&amp;fiscalyear-1+BudgetsQTable[[#This Row],[budg_seq_yr]])</f>
        <v>FY18</v>
      </c>
      <c r="Y2631" s="79">
        <v>441914</v>
      </c>
      <c r="Z2631" s="78" t="s">
        <v>2840</v>
      </c>
      <c r="AA2631" s="78" t="s">
        <v>464</v>
      </c>
      <c r="AB2631" s="76" t="s">
        <v>2821</v>
      </c>
      <c r="AC2631" s="78" t="s">
        <v>485</v>
      </c>
    </row>
    <row r="2632" spans="1:29" x14ac:dyDescent="0.35">
      <c r="A2632" s="10" t="s">
        <v>2329</v>
      </c>
      <c r="B2632" s="76" t="s">
        <v>2863</v>
      </c>
      <c r="C2632" s="76">
        <f>C2631+(BudgetsQTable[[#This Row],[lead]]&lt;&gt;K2631)</f>
        <v>316</v>
      </c>
      <c r="D2632" s="76">
        <f>D2631*(BudgetsQTable[[#This Row],[lead]]=K2631)+(BudgetsQTable[[#This Row],[prop_id]]&lt;&gt;A2631)</f>
        <v>1</v>
      </c>
      <c r="E2632" s="77">
        <v>43005.675694444442</v>
      </c>
      <c r="F2632" s="78" t="s">
        <v>2839</v>
      </c>
      <c r="G2632" s="78" t="s">
        <v>2840</v>
      </c>
      <c r="H2632" s="78" t="s">
        <v>464</v>
      </c>
      <c r="I2632" s="76" t="s">
        <v>2331</v>
      </c>
      <c r="J2632" s="76" t="s">
        <v>753</v>
      </c>
      <c r="K2632" s="78" t="s">
        <v>2329</v>
      </c>
      <c r="L2632" s="7" t="str">
        <f>IF(BudgetsQTable[[#This Row],[pi_last_name]]=" ","",HYPERLINK("https://www.ejacket.nsf.gov/ej/showProposal.do?Continue=Y&amp;ID="&amp;BudgetsQTable[[#This Row],[prop_id]],BudgetsQTable[[#This Row],[prop_id]]))</f>
        <v/>
      </c>
      <c r="M2632" s="78" t="s">
        <v>753</v>
      </c>
      <c r="N2632" s="7" t="str">
        <f>IF(BudgetsQTable[[#This Row],[pi_last_name]]=" ","",HYPERLINK("mailto:"&amp;BudgetsQTable[[#This Row],[pi_email]]&amp;"&amp;subject=Your NSF Proposal:  "&amp;BudgetsQTable[[#This Row],[prop_id]],BudgetsQTable[[#This Row],[pi_email]]))</f>
        <v/>
      </c>
      <c r="O2632" s="78" t="s">
        <v>753</v>
      </c>
      <c r="P2632" s="78">
        <v>5</v>
      </c>
      <c r="Q2632" s="78">
        <v>0.79</v>
      </c>
      <c r="R2632" s="79">
        <v>4120</v>
      </c>
      <c r="S2632" s="79">
        <v>0</v>
      </c>
      <c r="T2632" s="79">
        <v>0</v>
      </c>
      <c r="U2632" s="80">
        <v>370288</v>
      </c>
      <c r="V2632" s="78">
        <v>0</v>
      </c>
      <c r="W2632" s="78">
        <v>2</v>
      </c>
      <c r="X2632" s="11" t="str">
        <f ca="1">IF(ISBLANK(BudgetsQTable[[#This Row],[budg_seq_yr]]),"FY"&amp;fiscalyear,"FY"&amp;fiscalyear-1+BudgetsQTable[[#This Row],[budg_seq_yr]])</f>
        <v>FY19</v>
      </c>
      <c r="Y2632" s="79">
        <v>370288</v>
      </c>
      <c r="Z2632" s="78" t="s">
        <v>2840</v>
      </c>
      <c r="AA2632" s="78" t="s">
        <v>464</v>
      </c>
      <c r="AB2632" s="76" t="s">
        <v>2821</v>
      </c>
      <c r="AC2632" s="78" t="s">
        <v>485</v>
      </c>
    </row>
    <row r="2633" spans="1:29" x14ac:dyDescent="0.35">
      <c r="A2633" s="10" t="s">
        <v>2329</v>
      </c>
      <c r="B2633" s="76" t="s">
        <v>2863</v>
      </c>
      <c r="C2633" s="76">
        <f>C2632+(BudgetsQTable[[#This Row],[lead]]&lt;&gt;K2632)</f>
        <v>316</v>
      </c>
      <c r="D2633" s="76">
        <f>D2632*(BudgetsQTable[[#This Row],[lead]]=K2632)+(BudgetsQTable[[#This Row],[prop_id]]&lt;&gt;A2632)</f>
        <v>1</v>
      </c>
      <c r="E2633" s="77">
        <v>43005.675694444442</v>
      </c>
      <c r="F2633" s="78" t="s">
        <v>2839</v>
      </c>
      <c r="G2633" s="78" t="s">
        <v>2840</v>
      </c>
      <c r="H2633" s="78" t="s">
        <v>464</v>
      </c>
      <c r="I2633" s="76" t="s">
        <v>2331</v>
      </c>
      <c r="J2633" s="76" t="s">
        <v>753</v>
      </c>
      <c r="K2633" s="78" t="s">
        <v>2329</v>
      </c>
      <c r="L2633" s="7" t="str">
        <f>IF(BudgetsQTable[[#This Row],[pi_last_name]]=" ","",HYPERLINK("https://www.ejacket.nsf.gov/ej/showProposal.do?Continue=Y&amp;ID="&amp;BudgetsQTable[[#This Row],[prop_id]],BudgetsQTable[[#This Row],[prop_id]]))</f>
        <v/>
      </c>
      <c r="M2633" s="78" t="s">
        <v>753</v>
      </c>
      <c r="N2633" s="7" t="str">
        <f>IF(BudgetsQTable[[#This Row],[pi_last_name]]=" ","",HYPERLINK("mailto:"&amp;BudgetsQTable[[#This Row],[pi_email]]&amp;"&amp;subject=Your NSF Proposal:  "&amp;BudgetsQTable[[#This Row],[prop_id]],BudgetsQTable[[#This Row],[pi_email]]))</f>
        <v/>
      </c>
      <c r="O2633" s="78" t="s">
        <v>753</v>
      </c>
      <c r="P2633" s="78">
        <v>5</v>
      </c>
      <c r="Q2633" s="78">
        <v>0.79</v>
      </c>
      <c r="R2633" s="79">
        <v>4244</v>
      </c>
      <c r="S2633" s="79">
        <v>0</v>
      </c>
      <c r="T2633" s="79">
        <v>0</v>
      </c>
      <c r="U2633" s="80">
        <v>387797</v>
      </c>
      <c r="V2633" s="78">
        <v>0</v>
      </c>
      <c r="W2633" s="78">
        <v>3</v>
      </c>
      <c r="X2633" s="11" t="str">
        <f ca="1">IF(ISBLANK(BudgetsQTable[[#This Row],[budg_seq_yr]]),"FY"&amp;fiscalyear,"FY"&amp;fiscalyear-1+BudgetsQTable[[#This Row],[budg_seq_yr]])</f>
        <v>FY20</v>
      </c>
      <c r="Y2633" s="79">
        <v>387797</v>
      </c>
      <c r="Z2633" s="78" t="s">
        <v>2840</v>
      </c>
      <c r="AA2633" s="78" t="s">
        <v>464</v>
      </c>
      <c r="AB2633" s="76" t="s">
        <v>2821</v>
      </c>
      <c r="AC2633" s="78" t="s">
        <v>485</v>
      </c>
    </row>
    <row r="2634" spans="1:29" x14ac:dyDescent="0.35">
      <c r="A2634" s="10" t="s">
        <v>2333</v>
      </c>
      <c r="B2634" s="76" t="s">
        <v>2863</v>
      </c>
      <c r="C2634" s="76">
        <f>C2633+(BudgetsQTable[[#This Row],[lead]]&lt;&gt;K2633)</f>
        <v>317</v>
      </c>
      <c r="D2634" s="76">
        <f>D2633*(BudgetsQTable[[#This Row],[lead]]=K2633)+(BudgetsQTable[[#This Row],[prop_id]]&lt;&gt;A2633)</f>
        <v>1</v>
      </c>
      <c r="E2634" s="77">
        <v>43005.676388888889</v>
      </c>
      <c r="F2634" s="78" t="s">
        <v>2839</v>
      </c>
      <c r="G2634" s="78" t="s">
        <v>2840</v>
      </c>
      <c r="H2634" s="78" t="s">
        <v>462</v>
      </c>
      <c r="I2634" s="76" t="s">
        <v>1032</v>
      </c>
      <c r="J2634" s="76" t="s">
        <v>4875</v>
      </c>
      <c r="K2634" s="78" t="s">
        <v>2333</v>
      </c>
      <c r="L2634" s="7" t="str">
        <f>IF(BudgetsQTable[[#This Row],[pi_last_name]]=" ","",HYPERLINK("https://www.ejacket.nsf.gov/ej/showProposal.do?Continue=Y&amp;ID="&amp;BudgetsQTable[[#This Row],[prop_id]],BudgetsQTable[[#This Row],[prop_id]]))</f>
        <v>1763946</v>
      </c>
      <c r="M2634" s="78" t="s">
        <v>1106</v>
      </c>
      <c r="N2634" s="7" t="str">
        <f>IF(BudgetsQTable[[#This Row],[pi_last_name]]=" ","",HYPERLINK("mailto:"&amp;BudgetsQTable[[#This Row],[pi_email]]&amp;"&amp;subject=Your NSF Proposal:  "&amp;BudgetsQTable[[#This Row],[prop_id]],BudgetsQTable[[#This Row],[pi_email]]))</f>
        <v>hs6ms@virginia.edu</v>
      </c>
      <c r="O2634" s="78" t="s">
        <v>2860</v>
      </c>
      <c r="P2634" s="78"/>
      <c r="Q2634" s="78"/>
      <c r="R2634" s="79"/>
      <c r="S2634" s="79"/>
      <c r="T2634" s="79"/>
      <c r="U2634" s="80"/>
      <c r="V2634" s="78">
        <v>0</v>
      </c>
      <c r="W2634" s="78"/>
      <c r="X2634" s="11" t="str">
        <f ca="1">IF(ISBLANK(BudgetsQTable[[#This Row],[budg_seq_yr]]),"FY"&amp;fiscalyear,"FY"&amp;fiscalyear-1+BudgetsQTable[[#This Row],[budg_seq_yr]])</f>
        <v>FY18</v>
      </c>
      <c r="Y2634" s="79">
        <v>1199751</v>
      </c>
      <c r="Z2634" s="78" t="s">
        <v>2840</v>
      </c>
      <c r="AA2634" s="78" t="s">
        <v>462</v>
      </c>
      <c r="AB2634" s="76" t="s">
        <v>2821</v>
      </c>
      <c r="AC2634" s="78" t="s">
        <v>485</v>
      </c>
    </row>
    <row r="2635" spans="1:29" x14ac:dyDescent="0.35">
      <c r="A2635" s="10" t="s">
        <v>2333</v>
      </c>
      <c r="B2635" s="76" t="s">
        <v>2863</v>
      </c>
      <c r="C2635" s="76">
        <f>C2634+(BudgetsQTable[[#This Row],[lead]]&lt;&gt;K2634)</f>
        <v>317</v>
      </c>
      <c r="D2635" s="76">
        <f>D2634*(BudgetsQTable[[#This Row],[lead]]=K2634)+(BudgetsQTable[[#This Row],[prop_id]]&lt;&gt;A2634)</f>
        <v>1</v>
      </c>
      <c r="E2635" s="77">
        <v>43005.676388888889</v>
      </c>
      <c r="F2635" s="78" t="s">
        <v>2839</v>
      </c>
      <c r="G2635" s="78" t="s">
        <v>2840</v>
      </c>
      <c r="H2635" s="78" t="s">
        <v>462</v>
      </c>
      <c r="I2635" s="76" t="s">
        <v>1032</v>
      </c>
      <c r="J2635" s="76" t="s">
        <v>753</v>
      </c>
      <c r="K2635" s="78" t="s">
        <v>2333</v>
      </c>
      <c r="L2635" s="7" t="str">
        <f>IF(BudgetsQTable[[#This Row],[pi_last_name]]=" ","",HYPERLINK("https://www.ejacket.nsf.gov/ej/showProposal.do?Continue=Y&amp;ID="&amp;BudgetsQTable[[#This Row],[prop_id]],BudgetsQTable[[#This Row],[prop_id]]))</f>
        <v/>
      </c>
      <c r="M2635" s="78" t="s">
        <v>753</v>
      </c>
      <c r="N2635" s="7" t="str">
        <f>IF(BudgetsQTable[[#This Row],[pi_last_name]]=" ","",HYPERLINK("mailto:"&amp;BudgetsQTable[[#This Row],[pi_email]]&amp;"&amp;subject=Your NSF Proposal:  "&amp;BudgetsQTable[[#This Row],[prop_id]],BudgetsQTable[[#This Row],[pi_email]]))</f>
        <v/>
      </c>
      <c r="O2635" s="78" t="s">
        <v>753</v>
      </c>
      <c r="P2635" s="78">
        <v>2</v>
      </c>
      <c r="Q2635" s="78">
        <v>0</v>
      </c>
      <c r="R2635" s="79">
        <v>68350</v>
      </c>
      <c r="S2635" s="79">
        <v>9000</v>
      </c>
      <c r="T2635" s="79">
        <v>0</v>
      </c>
      <c r="U2635" s="80">
        <v>389652</v>
      </c>
      <c r="V2635" s="78">
        <v>0</v>
      </c>
      <c r="W2635" s="78">
        <v>1</v>
      </c>
      <c r="X2635" s="11" t="str">
        <f ca="1">IF(ISBLANK(BudgetsQTable[[#This Row],[budg_seq_yr]]),"FY"&amp;fiscalyear,"FY"&amp;fiscalyear-1+BudgetsQTable[[#This Row],[budg_seq_yr]])</f>
        <v>FY18</v>
      </c>
      <c r="Y2635" s="79">
        <v>389652</v>
      </c>
      <c r="Z2635" s="78" t="s">
        <v>2840</v>
      </c>
      <c r="AA2635" s="78" t="s">
        <v>462</v>
      </c>
      <c r="AB2635" s="76" t="s">
        <v>2821</v>
      </c>
      <c r="AC2635" s="78" t="s">
        <v>485</v>
      </c>
    </row>
    <row r="2636" spans="1:29" x14ac:dyDescent="0.35">
      <c r="A2636" s="10" t="s">
        <v>2333</v>
      </c>
      <c r="B2636" s="76" t="s">
        <v>2863</v>
      </c>
      <c r="C2636" s="76">
        <f>C2635+(BudgetsQTable[[#This Row],[lead]]&lt;&gt;K2635)</f>
        <v>317</v>
      </c>
      <c r="D2636" s="76">
        <f>D2635*(BudgetsQTable[[#This Row],[lead]]=K2635)+(BudgetsQTable[[#This Row],[prop_id]]&lt;&gt;A2635)</f>
        <v>1</v>
      </c>
      <c r="E2636" s="77">
        <v>43005.676388888889</v>
      </c>
      <c r="F2636" s="78" t="s">
        <v>2839</v>
      </c>
      <c r="G2636" s="78" t="s">
        <v>2840</v>
      </c>
      <c r="H2636" s="78" t="s">
        <v>462</v>
      </c>
      <c r="I2636" s="76" t="s">
        <v>1032</v>
      </c>
      <c r="J2636" s="76" t="s">
        <v>753</v>
      </c>
      <c r="K2636" s="78" t="s">
        <v>2333</v>
      </c>
      <c r="L2636" s="7" t="str">
        <f>IF(BudgetsQTable[[#This Row],[pi_last_name]]=" ","",HYPERLINK("https://www.ejacket.nsf.gov/ej/showProposal.do?Continue=Y&amp;ID="&amp;BudgetsQTable[[#This Row],[prop_id]],BudgetsQTable[[#This Row],[prop_id]]))</f>
        <v/>
      </c>
      <c r="M2636" s="78" t="s">
        <v>753</v>
      </c>
      <c r="N2636" s="7" t="str">
        <f>IF(BudgetsQTable[[#This Row],[pi_last_name]]=" ","",HYPERLINK("mailto:"&amp;BudgetsQTable[[#This Row],[pi_email]]&amp;"&amp;subject=Your NSF Proposal:  "&amp;BudgetsQTable[[#This Row],[prop_id]],BudgetsQTable[[#This Row],[pi_email]]))</f>
        <v/>
      </c>
      <c r="O2636" s="78" t="s">
        <v>753</v>
      </c>
      <c r="P2636" s="78">
        <v>2</v>
      </c>
      <c r="Q2636" s="78">
        <v>0</v>
      </c>
      <c r="R2636" s="79">
        <v>70191</v>
      </c>
      <c r="S2636" s="79">
        <v>9000</v>
      </c>
      <c r="T2636" s="79">
        <v>0</v>
      </c>
      <c r="U2636" s="80">
        <v>399906</v>
      </c>
      <c r="V2636" s="78">
        <v>0</v>
      </c>
      <c r="W2636" s="78">
        <v>2</v>
      </c>
      <c r="X2636" s="11" t="str">
        <f ca="1">IF(ISBLANK(BudgetsQTable[[#This Row],[budg_seq_yr]]),"FY"&amp;fiscalyear,"FY"&amp;fiscalyear-1+BudgetsQTable[[#This Row],[budg_seq_yr]])</f>
        <v>FY19</v>
      </c>
      <c r="Y2636" s="79">
        <v>399906</v>
      </c>
      <c r="Z2636" s="78" t="s">
        <v>2840</v>
      </c>
      <c r="AA2636" s="78" t="s">
        <v>462</v>
      </c>
      <c r="AB2636" s="76" t="s">
        <v>2821</v>
      </c>
      <c r="AC2636" s="78" t="s">
        <v>485</v>
      </c>
    </row>
    <row r="2637" spans="1:29" x14ac:dyDescent="0.35">
      <c r="A2637" s="10" t="s">
        <v>2333</v>
      </c>
      <c r="B2637" s="76" t="s">
        <v>2863</v>
      </c>
      <c r="C2637" s="76">
        <f>C2636+(BudgetsQTable[[#This Row],[lead]]&lt;&gt;K2636)</f>
        <v>317</v>
      </c>
      <c r="D2637" s="76">
        <f>D2636*(BudgetsQTable[[#This Row],[lead]]=K2636)+(BudgetsQTable[[#This Row],[prop_id]]&lt;&gt;A2636)</f>
        <v>1</v>
      </c>
      <c r="E2637" s="77">
        <v>43005.676388888889</v>
      </c>
      <c r="F2637" s="78" t="s">
        <v>2839</v>
      </c>
      <c r="G2637" s="78" t="s">
        <v>2840</v>
      </c>
      <c r="H2637" s="78" t="s">
        <v>462</v>
      </c>
      <c r="I2637" s="76" t="s">
        <v>1032</v>
      </c>
      <c r="J2637" s="76" t="s">
        <v>753</v>
      </c>
      <c r="K2637" s="78" t="s">
        <v>2333</v>
      </c>
      <c r="L2637" s="7" t="str">
        <f>IF(BudgetsQTable[[#This Row],[pi_last_name]]=" ","",HYPERLINK("https://www.ejacket.nsf.gov/ej/showProposal.do?Continue=Y&amp;ID="&amp;BudgetsQTable[[#This Row],[prop_id]],BudgetsQTable[[#This Row],[prop_id]]))</f>
        <v/>
      </c>
      <c r="M2637" s="78" t="s">
        <v>753</v>
      </c>
      <c r="N2637" s="7" t="str">
        <f>IF(BudgetsQTable[[#This Row],[pi_last_name]]=" ","",HYPERLINK("mailto:"&amp;BudgetsQTable[[#This Row],[pi_email]]&amp;"&amp;subject=Your NSF Proposal:  "&amp;BudgetsQTable[[#This Row],[prop_id]],BudgetsQTable[[#This Row],[pi_email]]))</f>
        <v/>
      </c>
      <c r="O2637" s="78" t="s">
        <v>753</v>
      </c>
      <c r="P2637" s="78">
        <v>2</v>
      </c>
      <c r="Q2637" s="78">
        <v>0</v>
      </c>
      <c r="R2637" s="79">
        <v>72086</v>
      </c>
      <c r="S2637" s="79">
        <v>9000</v>
      </c>
      <c r="T2637" s="79">
        <v>0</v>
      </c>
      <c r="U2637" s="80">
        <v>410193</v>
      </c>
      <c r="V2637" s="78">
        <v>0</v>
      </c>
      <c r="W2637" s="78">
        <v>3</v>
      </c>
      <c r="X2637" s="11" t="str">
        <f ca="1">IF(ISBLANK(BudgetsQTable[[#This Row],[budg_seq_yr]]),"FY"&amp;fiscalyear,"FY"&amp;fiscalyear-1+BudgetsQTable[[#This Row],[budg_seq_yr]])</f>
        <v>FY20</v>
      </c>
      <c r="Y2637" s="79">
        <v>410193</v>
      </c>
      <c r="Z2637" s="78" t="s">
        <v>2840</v>
      </c>
      <c r="AA2637" s="78" t="s">
        <v>462</v>
      </c>
      <c r="AB2637" s="76" t="s">
        <v>2821</v>
      </c>
      <c r="AC2637" s="78" t="s">
        <v>485</v>
      </c>
    </row>
    <row r="2638" spans="1:29" x14ac:dyDescent="0.35">
      <c r="A2638" s="10" t="s">
        <v>2335</v>
      </c>
      <c r="B2638" s="76" t="s">
        <v>2824</v>
      </c>
      <c r="C2638" s="76">
        <f>C2637+(BudgetsQTable[[#This Row],[lead]]&lt;&gt;K2637)</f>
        <v>318</v>
      </c>
      <c r="D2638" s="76">
        <f>D2637*(BudgetsQTable[[#This Row],[lead]]=K2637)+(BudgetsQTable[[#This Row],[prop_id]]&lt;&gt;A2637)</f>
        <v>1</v>
      </c>
      <c r="E2638" s="77">
        <v>43005.677083333336</v>
      </c>
      <c r="F2638" s="78" t="s">
        <v>2817</v>
      </c>
      <c r="G2638" s="78" t="s">
        <v>2818</v>
      </c>
      <c r="H2638" s="78" t="s">
        <v>476</v>
      </c>
      <c r="I2638" s="76" t="s">
        <v>948</v>
      </c>
      <c r="J2638" s="76" t="s">
        <v>4878</v>
      </c>
      <c r="K2638" s="78" t="s">
        <v>2335</v>
      </c>
      <c r="L2638" s="7" t="str">
        <f>IF(BudgetsQTable[[#This Row],[pi_last_name]]=" ","",HYPERLINK("https://www.ejacket.nsf.gov/ej/showProposal.do?Continue=Y&amp;ID="&amp;BudgetsQTable[[#This Row],[prop_id]],BudgetsQTable[[#This Row],[prop_id]]))</f>
        <v>1763947</v>
      </c>
      <c r="M2638" s="78" t="s">
        <v>2336</v>
      </c>
      <c r="N2638" s="7" t="str">
        <f>IF(BudgetsQTable[[#This Row],[pi_last_name]]=" ","",HYPERLINK("mailto:"&amp;BudgetsQTable[[#This Row],[pi_email]]&amp;"&amp;subject=Your NSF Proposal:  "&amp;BudgetsQTable[[#This Row],[prop_id]],BudgetsQTable[[#This Row],[pi_email]]))</f>
        <v>marouane@umich.edu</v>
      </c>
      <c r="O2638" s="78" t="s">
        <v>713</v>
      </c>
      <c r="P2638" s="78"/>
      <c r="Q2638" s="78"/>
      <c r="R2638" s="79"/>
      <c r="S2638" s="79"/>
      <c r="T2638" s="79"/>
      <c r="U2638" s="80"/>
      <c r="V2638" s="78">
        <v>0</v>
      </c>
      <c r="W2638" s="78"/>
      <c r="X2638" s="11" t="str">
        <f ca="1">IF(ISBLANK(BudgetsQTable[[#This Row],[budg_seq_yr]]),"FY"&amp;fiscalyear,"FY"&amp;fiscalyear-1+BudgetsQTable[[#This Row],[budg_seq_yr]])</f>
        <v>FY18</v>
      </c>
      <c r="Y2638" s="79">
        <v>400006</v>
      </c>
      <c r="Z2638" s="78" t="s">
        <v>2818</v>
      </c>
      <c r="AA2638" s="78" t="s">
        <v>476</v>
      </c>
      <c r="AB2638" s="76" t="s">
        <v>2821</v>
      </c>
      <c r="AC2638" s="78" t="s">
        <v>3036</v>
      </c>
    </row>
    <row r="2639" spans="1:29" x14ac:dyDescent="0.35">
      <c r="A2639" s="10" t="s">
        <v>2335</v>
      </c>
      <c r="B2639" s="76" t="s">
        <v>2824</v>
      </c>
      <c r="C2639" s="76">
        <f>C2638+(BudgetsQTable[[#This Row],[lead]]&lt;&gt;K2638)</f>
        <v>318</v>
      </c>
      <c r="D2639" s="76">
        <f>D2638*(BudgetsQTable[[#This Row],[lead]]=K2638)+(BudgetsQTable[[#This Row],[prop_id]]&lt;&gt;A2638)</f>
        <v>1</v>
      </c>
      <c r="E2639" s="77">
        <v>43005.677083333336</v>
      </c>
      <c r="F2639" s="78" t="s">
        <v>2817</v>
      </c>
      <c r="G2639" s="78" t="s">
        <v>2818</v>
      </c>
      <c r="H2639" s="78" t="s">
        <v>476</v>
      </c>
      <c r="I2639" s="76" t="s">
        <v>948</v>
      </c>
      <c r="J2639" s="76" t="s">
        <v>753</v>
      </c>
      <c r="K2639" s="78" t="s">
        <v>2335</v>
      </c>
      <c r="L2639" s="7" t="str">
        <f>IF(BudgetsQTable[[#This Row],[pi_last_name]]=" ","",HYPERLINK("https://www.ejacket.nsf.gov/ej/showProposal.do?Continue=Y&amp;ID="&amp;BudgetsQTable[[#This Row],[prop_id]],BudgetsQTable[[#This Row],[prop_id]]))</f>
        <v/>
      </c>
      <c r="M2639" s="78" t="s">
        <v>753</v>
      </c>
      <c r="N2639" s="7" t="str">
        <f>IF(BudgetsQTable[[#This Row],[pi_last_name]]=" ","",HYPERLINK("mailto:"&amp;BudgetsQTable[[#This Row],[pi_email]]&amp;"&amp;subject=Your NSF Proposal:  "&amp;BudgetsQTable[[#This Row],[prop_id]],BudgetsQTable[[#This Row],[pi_email]]))</f>
        <v/>
      </c>
      <c r="O2639" s="78" t="s">
        <v>753</v>
      </c>
      <c r="P2639" s="78">
        <v>1</v>
      </c>
      <c r="Q2639" s="78">
        <v>1</v>
      </c>
      <c r="R2639" s="79">
        <v>0</v>
      </c>
      <c r="S2639" s="79">
        <v>3815</v>
      </c>
      <c r="T2639" s="79">
        <v>0</v>
      </c>
      <c r="U2639" s="80">
        <v>94145</v>
      </c>
      <c r="V2639" s="78">
        <v>0</v>
      </c>
      <c r="W2639" s="78">
        <v>1</v>
      </c>
      <c r="X2639" s="11" t="str">
        <f ca="1">IF(ISBLANK(BudgetsQTable[[#This Row],[budg_seq_yr]]),"FY"&amp;fiscalyear,"FY"&amp;fiscalyear-1+BudgetsQTable[[#This Row],[budg_seq_yr]])</f>
        <v>FY18</v>
      </c>
      <c r="Y2639" s="79">
        <v>94145</v>
      </c>
      <c r="Z2639" s="78" t="s">
        <v>2818</v>
      </c>
      <c r="AA2639" s="78" t="s">
        <v>476</v>
      </c>
      <c r="AB2639" s="76" t="s">
        <v>2821</v>
      </c>
      <c r="AC2639" s="78" t="s">
        <v>3036</v>
      </c>
    </row>
    <row r="2640" spans="1:29" x14ac:dyDescent="0.35">
      <c r="A2640" s="10" t="s">
        <v>2335</v>
      </c>
      <c r="B2640" s="76" t="s">
        <v>2824</v>
      </c>
      <c r="C2640" s="76">
        <f>C2639+(BudgetsQTable[[#This Row],[lead]]&lt;&gt;K2639)</f>
        <v>318</v>
      </c>
      <c r="D2640" s="76">
        <f>D2639*(BudgetsQTable[[#This Row],[lead]]=K2639)+(BudgetsQTable[[#This Row],[prop_id]]&lt;&gt;A2639)</f>
        <v>1</v>
      </c>
      <c r="E2640" s="77">
        <v>43005.677083333336</v>
      </c>
      <c r="F2640" s="78" t="s">
        <v>2817</v>
      </c>
      <c r="G2640" s="78" t="s">
        <v>2818</v>
      </c>
      <c r="H2640" s="78" t="s">
        <v>476</v>
      </c>
      <c r="I2640" s="76" t="s">
        <v>948</v>
      </c>
      <c r="J2640" s="76" t="s">
        <v>753</v>
      </c>
      <c r="K2640" s="78" t="s">
        <v>2335</v>
      </c>
      <c r="L2640" s="7" t="str">
        <f>IF(BudgetsQTable[[#This Row],[pi_last_name]]=" ","",HYPERLINK("https://www.ejacket.nsf.gov/ej/showProposal.do?Continue=Y&amp;ID="&amp;BudgetsQTable[[#This Row],[prop_id]],BudgetsQTable[[#This Row],[prop_id]]))</f>
        <v/>
      </c>
      <c r="M2640" s="78" t="s">
        <v>753</v>
      </c>
      <c r="N2640" s="7" t="str">
        <f>IF(BudgetsQTable[[#This Row],[pi_last_name]]=" ","",HYPERLINK("mailto:"&amp;BudgetsQTable[[#This Row],[pi_email]]&amp;"&amp;subject=Your NSF Proposal:  "&amp;BudgetsQTable[[#This Row],[prop_id]],BudgetsQTable[[#This Row],[pi_email]]))</f>
        <v/>
      </c>
      <c r="O2640" s="78" t="s">
        <v>753</v>
      </c>
      <c r="P2640" s="78">
        <v>1</v>
      </c>
      <c r="Q2640" s="78">
        <v>1</v>
      </c>
      <c r="R2640" s="79">
        <v>0</v>
      </c>
      <c r="S2640" s="79">
        <v>3815</v>
      </c>
      <c r="T2640" s="79">
        <v>0</v>
      </c>
      <c r="U2640" s="80">
        <v>98960</v>
      </c>
      <c r="V2640" s="78">
        <v>0</v>
      </c>
      <c r="W2640" s="78">
        <v>2</v>
      </c>
      <c r="X2640" s="11" t="str">
        <f ca="1">IF(ISBLANK(BudgetsQTable[[#This Row],[budg_seq_yr]]),"FY"&amp;fiscalyear,"FY"&amp;fiscalyear-1+BudgetsQTable[[#This Row],[budg_seq_yr]])</f>
        <v>FY19</v>
      </c>
      <c r="Y2640" s="79">
        <v>98960</v>
      </c>
      <c r="Z2640" s="78" t="s">
        <v>2818</v>
      </c>
      <c r="AA2640" s="78" t="s">
        <v>476</v>
      </c>
      <c r="AB2640" s="76" t="s">
        <v>2821</v>
      </c>
      <c r="AC2640" s="78" t="s">
        <v>3036</v>
      </c>
    </row>
    <row r="2641" spans="1:29" x14ac:dyDescent="0.35">
      <c r="A2641" s="10" t="s">
        <v>2335</v>
      </c>
      <c r="B2641" s="76" t="s">
        <v>2824</v>
      </c>
      <c r="C2641" s="76">
        <f>C2640+(BudgetsQTable[[#This Row],[lead]]&lt;&gt;K2640)</f>
        <v>318</v>
      </c>
      <c r="D2641" s="76">
        <f>D2640*(BudgetsQTable[[#This Row],[lead]]=K2640)+(BudgetsQTable[[#This Row],[prop_id]]&lt;&gt;A2640)</f>
        <v>1</v>
      </c>
      <c r="E2641" s="77">
        <v>43005.677083333336</v>
      </c>
      <c r="F2641" s="78" t="s">
        <v>2817</v>
      </c>
      <c r="G2641" s="78" t="s">
        <v>2818</v>
      </c>
      <c r="H2641" s="78" t="s">
        <v>476</v>
      </c>
      <c r="I2641" s="76" t="s">
        <v>948</v>
      </c>
      <c r="J2641" s="76" t="s">
        <v>753</v>
      </c>
      <c r="K2641" s="78" t="s">
        <v>2335</v>
      </c>
      <c r="L2641" s="7" t="str">
        <f>IF(BudgetsQTable[[#This Row],[pi_last_name]]=" ","",HYPERLINK("https://www.ejacket.nsf.gov/ej/showProposal.do?Continue=Y&amp;ID="&amp;BudgetsQTable[[#This Row],[prop_id]],BudgetsQTable[[#This Row],[prop_id]]))</f>
        <v/>
      </c>
      <c r="M2641" s="78" t="s">
        <v>753</v>
      </c>
      <c r="N2641" s="7" t="str">
        <f>IF(BudgetsQTable[[#This Row],[pi_last_name]]=" ","",HYPERLINK("mailto:"&amp;BudgetsQTable[[#This Row],[pi_email]]&amp;"&amp;subject=Your NSF Proposal:  "&amp;BudgetsQTable[[#This Row],[prop_id]],BudgetsQTable[[#This Row],[pi_email]]))</f>
        <v/>
      </c>
      <c r="O2641" s="78" t="s">
        <v>753</v>
      </c>
      <c r="P2641" s="78">
        <v>1</v>
      </c>
      <c r="Q2641" s="78">
        <v>1</v>
      </c>
      <c r="R2641" s="79">
        <v>0</v>
      </c>
      <c r="S2641" s="79">
        <v>3815</v>
      </c>
      <c r="T2641" s="79">
        <v>0</v>
      </c>
      <c r="U2641" s="80">
        <v>101919</v>
      </c>
      <c r="V2641" s="78">
        <v>0</v>
      </c>
      <c r="W2641" s="78">
        <v>3</v>
      </c>
      <c r="X2641" s="11" t="str">
        <f ca="1">IF(ISBLANK(BudgetsQTable[[#This Row],[budg_seq_yr]]),"FY"&amp;fiscalyear,"FY"&amp;fiscalyear-1+BudgetsQTable[[#This Row],[budg_seq_yr]])</f>
        <v>FY20</v>
      </c>
      <c r="Y2641" s="79">
        <v>101919</v>
      </c>
      <c r="Z2641" s="78" t="s">
        <v>2818</v>
      </c>
      <c r="AA2641" s="78" t="s">
        <v>476</v>
      </c>
      <c r="AB2641" s="76" t="s">
        <v>2821</v>
      </c>
      <c r="AC2641" s="78" t="s">
        <v>3036</v>
      </c>
    </row>
    <row r="2642" spans="1:29" x14ac:dyDescent="0.35">
      <c r="A2642" s="10" t="s">
        <v>2335</v>
      </c>
      <c r="B2642" s="76" t="s">
        <v>2824</v>
      </c>
      <c r="C2642" s="76">
        <f>C2641+(BudgetsQTable[[#This Row],[lead]]&lt;&gt;K2641)</f>
        <v>318</v>
      </c>
      <c r="D2642" s="76">
        <f>D2641*(BudgetsQTable[[#This Row],[lead]]=K2641)+(BudgetsQTable[[#This Row],[prop_id]]&lt;&gt;A2641)</f>
        <v>1</v>
      </c>
      <c r="E2642" s="77">
        <v>43005.677083333336</v>
      </c>
      <c r="F2642" s="78" t="s">
        <v>2817</v>
      </c>
      <c r="G2642" s="78" t="s">
        <v>2818</v>
      </c>
      <c r="H2642" s="78" t="s">
        <v>476</v>
      </c>
      <c r="I2642" s="76" t="s">
        <v>948</v>
      </c>
      <c r="J2642" s="76" t="s">
        <v>753</v>
      </c>
      <c r="K2642" s="78" t="s">
        <v>2335</v>
      </c>
      <c r="L2642" s="7" t="str">
        <f>IF(BudgetsQTable[[#This Row],[pi_last_name]]=" ","",HYPERLINK("https://www.ejacket.nsf.gov/ej/showProposal.do?Continue=Y&amp;ID="&amp;BudgetsQTable[[#This Row],[prop_id]],BudgetsQTable[[#This Row],[prop_id]]))</f>
        <v/>
      </c>
      <c r="M2642" s="78" t="s">
        <v>753</v>
      </c>
      <c r="N2642" s="7" t="str">
        <f>IF(BudgetsQTable[[#This Row],[pi_last_name]]=" ","",HYPERLINK("mailto:"&amp;BudgetsQTable[[#This Row],[pi_email]]&amp;"&amp;subject=Your NSF Proposal:  "&amp;BudgetsQTable[[#This Row],[prop_id]],BudgetsQTable[[#This Row],[pi_email]]))</f>
        <v/>
      </c>
      <c r="O2642" s="78" t="s">
        <v>753</v>
      </c>
      <c r="P2642" s="78">
        <v>1</v>
      </c>
      <c r="Q2642" s="78">
        <v>1</v>
      </c>
      <c r="R2642" s="79">
        <v>0</v>
      </c>
      <c r="S2642" s="79">
        <v>3815</v>
      </c>
      <c r="T2642" s="79">
        <v>0</v>
      </c>
      <c r="U2642" s="80">
        <v>104982</v>
      </c>
      <c r="V2642" s="78">
        <v>0</v>
      </c>
      <c r="W2642" s="78">
        <v>4</v>
      </c>
      <c r="X2642" s="11" t="str">
        <f ca="1">IF(ISBLANK(BudgetsQTable[[#This Row],[budg_seq_yr]]),"FY"&amp;fiscalyear,"FY"&amp;fiscalyear-1+BudgetsQTable[[#This Row],[budg_seq_yr]])</f>
        <v>FY21</v>
      </c>
      <c r="Y2642" s="79">
        <v>104982</v>
      </c>
      <c r="Z2642" s="78" t="s">
        <v>2818</v>
      </c>
      <c r="AA2642" s="78" t="s">
        <v>476</v>
      </c>
      <c r="AB2642" s="76" t="s">
        <v>2821</v>
      </c>
      <c r="AC2642" s="78" t="s">
        <v>3036</v>
      </c>
    </row>
    <row r="2643" spans="1:29" x14ac:dyDescent="0.35">
      <c r="A2643" s="10" t="s">
        <v>4879</v>
      </c>
      <c r="B2643" s="76" t="s">
        <v>2834</v>
      </c>
      <c r="C2643" s="76">
        <f>C2642+(BudgetsQTable[[#This Row],[lead]]&lt;&gt;K2642)</f>
        <v>318</v>
      </c>
      <c r="D2643" s="76">
        <f>D2642*(BudgetsQTable[[#This Row],[lead]]=K2642)+(BudgetsQTable[[#This Row],[prop_id]]&lt;&gt;A2642)</f>
        <v>2</v>
      </c>
      <c r="E2643" s="77">
        <v>43005.450694444444</v>
      </c>
      <c r="F2643" s="78" t="s">
        <v>2817</v>
      </c>
      <c r="G2643" s="78" t="s">
        <v>2818</v>
      </c>
      <c r="H2643" s="78" t="s">
        <v>476</v>
      </c>
      <c r="I2643" s="76" t="s">
        <v>948</v>
      </c>
      <c r="J2643" s="76" t="s">
        <v>4881</v>
      </c>
      <c r="K2643" s="78" t="s">
        <v>2335</v>
      </c>
      <c r="L2643" s="7" t="str">
        <f>IF(BudgetsQTable[[#This Row],[pi_last_name]]=" ","",HYPERLINK("https://www.ejacket.nsf.gov/ej/showProposal.do?Continue=Y&amp;ID="&amp;BudgetsQTable[[#This Row],[prop_id]],BudgetsQTable[[#This Row],[prop_id]]))</f>
        <v>1763525</v>
      </c>
      <c r="M2643" s="78" t="s">
        <v>4096</v>
      </c>
      <c r="N2643" s="7" t="str">
        <f>IF(BudgetsQTable[[#This Row],[pi_last_name]]=" ","",HYPERLINK("mailto:"&amp;BudgetsQTable[[#This Row],[pi_email]]&amp;"&amp;subject=Your NSF Proposal:  "&amp;BudgetsQTable[[#This Row],[prop_id]],BudgetsQTable[[#This Row],[pi_email]]))</f>
        <v>yfcai@cs.drexel.edu</v>
      </c>
      <c r="O2643" s="78" t="s">
        <v>562</v>
      </c>
      <c r="P2643" s="78"/>
      <c r="Q2643" s="78"/>
      <c r="R2643" s="79"/>
      <c r="S2643" s="79"/>
      <c r="T2643" s="79"/>
      <c r="U2643" s="80"/>
      <c r="V2643" s="78">
        <v>0</v>
      </c>
      <c r="W2643" s="78"/>
      <c r="X2643" s="11" t="str">
        <f ca="1">IF(ISBLANK(BudgetsQTable[[#This Row],[budg_seq_yr]]),"FY"&amp;fiscalyear,"FY"&amp;fiscalyear-1+BudgetsQTable[[#This Row],[budg_seq_yr]])</f>
        <v>FY18</v>
      </c>
      <c r="Y2643" s="79">
        <v>399989</v>
      </c>
      <c r="Z2643" s="78" t="s">
        <v>2818</v>
      </c>
      <c r="AA2643" s="78" t="s">
        <v>476</v>
      </c>
      <c r="AB2643" s="76" t="s">
        <v>2821</v>
      </c>
      <c r="AC2643" s="78" t="s">
        <v>3036</v>
      </c>
    </row>
    <row r="2644" spans="1:29" x14ac:dyDescent="0.35">
      <c r="A2644" s="10" t="s">
        <v>4879</v>
      </c>
      <c r="B2644" s="76" t="s">
        <v>2834</v>
      </c>
      <c r="C2644" s="76">
        <f>C2643+(BudgetsQTable[[#This Row],[lead]]&lt;&gt;K2643)</f>
        <v>318</v>
      </c>
      <c r="D2644" s="76">
        <f>D2643*(BudgetsQTable[[#This Row],[lead]]=K2643)+(BudgetsQTable[[#This Row],[prop_id]]&lt;&gt;A2643)</f>
        <v>2</v>
      </c>
      <c r="E2644" s="77">
        <v>43005.450694444444</v>
      </c>
      <c r="F2644" s="78" t="s">
        <v>2817</v>
      </c>
      <c r="G2644" s="78" t="s">
        <v>2818</v>
      </c>
      <c r="H2644" s="78" t="s">
        <v>476</v>
      </c>
      <c r="I2644" s="76" t="s">
        <v>948</v>
      </c>
      <c r="J2644" s="76" t="s">
        <v>753</v>
      </c>
      <c r="K2644" s="78" t="s">
        <v>2335</v>
      </c>
      <c r="L2644" s="7" t="str">
        <f>IF(BudgetsQTable[[#This Row],[pi_last_name]]=" ","",HYPERLINK("https://www.ejacket.nsf.gov/ej/showProposal.do?Continue=Y&amp;ID="&amp;BudgetsQTable[[#This Row],[prop_id]],BudgetsQTable[[#This Row],[prop_id]]))</f>
        <v/>
      </c>
      <c r="M2644" s="78" t="s">
        <v>753</v>
      </c>
      <c r="N2644" s="7" t="str">
        <f>IF(BudgetsQTable[[#This Row],[pi_last_name]]=" ","",HYPERLINK("mailto:"&amp;BudgetsQTable[[#This Row],[pi_email]]&amp;"&amp;subject=Your NSF Proposal:  "&amp;BudgetsQTable[[#This Row],[prop_id]],BudgetsQTable[[#This Row],[pi_email]]))</f>
        <v/>
      </c>
      <c r="O2644" s="78" t="s">
        <v>753</v>
      </c>
      <c r="P2644" s="78">
        <v>1</v>
      </c>
      <c r="Q2644" s="78">
        <v>0</v>
      </c>
      <c r="R2644" s="79">
        <v>0</v>
      </c>
      <c r="S2644" s="79">
        <v>7000</v>
      </c>
      <c r="T2644" s="79">
        <v>23199</v>
      </c>
      <c r="U2644" s="80">
        <v>116736</v>
      </c>
      <c r="V2644" s="78">
        <v>0</v>
      </c>
      <c r="W2644" s="78">
        <v>1</v>
      </c>
      <c r="X2644" s="11" t="str">
        <f ca="1">IF(ISBLANK(BudgetsQTable[[#This Row],[budg_seq_yr]]),"FY"&amp;fiscalyear,"FY"&amp;fiscalyear-1+BudgetsQTable[[#This Row],[budg_seq_yr]])</f>
        <v>FY18</v>
      </c>
      <c r="Y2644" s="79">
        <v>116736</v>
      </c>
      <c r="Z2644" s="78" t="s">
        <v>2818</v>
      </c>
      <c r="AA2644" s="78" t="s">
        <v>476</v>
      </c>
      <c r="AB2644" s="76" t="s">
        <v>2821</v>
      </c>
      <c r="AC2644" s="78" t="s">
        <v>3036</v>
      </c>
    </row>
    <row r="2645" spans="1:29" x14ac:dyDescent="0.35">
      <c r="A2645" s="10" t="s">
        <v>4879</v>
      </c>
      <c r="B2645" s="76" t="s">
        <v>2834</v>
      </c>
      <c r="C2645" s="76">
        <f>C2644+(BudgetsQTable[[#This Row],[lead]]&lt;&gt;K2644)</f>
        <v>318</v>
      </c>
      <c r="D2645" s="76">
        <f>D2644*(BudgetsQTable[[#This Row],[lead]]=K2644)+(BudgetsQTable[[#This Row],[prop_id]]&lt;&gt;A2644)</f>
        <v>2</v>
      </c>
      <c r="E2645" s="77">
        <v>43005.450694444444</v>
      </c>
      <c r="F2645" s="78" t="s">
        <v>2817</v>
      </c>
      <c r="G2645" s="78" t="s">
        <v>2818</v>
      </c>
      <c r="H2645" s="78" t="s">
        <v>476</v>
      </c>
      <c r="I2645" s="76" t="s">
        <v>948</v>
      </c>
      <c r="J2645" s="76" t="s">
        <v>753</v>
      </c>
      <c r="K2645" s="78" t="s">
        <v>2335</v>
      </c>
      <c r="L2645" s="7" t="str">
        <f>IF(BudgetsQTable[[#This Row],[pi_last_name]]=" ","",HYPERLINK("https://www.ejacket.nsf.gov/ej/showProposal.do?Continue=Y&amp;ID="&amp;BudgetsQTable[[#This Row],[prop_id]],BudgetsQTable[[#This Row],[prop_id]]))</f>
        <v/>
      </c>
      <c r="M2645" s="78" t="s">
        <v>753</v>
      </c>
      <c r="N2645" s="7" t="str">
        <f>IF(BudgetsQTable[[#This Row],[pi_last_name]]=" ","",HYPERLINK("mailto:"&amp;BudgetsQTable[[#This Row],[pi_email]]&amp;"&amp;subject=Your NSF Proposal:  "&amp;BudgetsQTable[[#This Row],[prop_id]],BudgetsQTable[[#This Row],[pi_email]]))</f>
        <v/>
      </c>
      <c r="O2645" s="78" t="s">
        <v>753</v>
      </c>
      <c r="P2645" s="78">
        <v>1</v>
      </c>
      <c r="Q2645" s="78">
        <v>0</v>
      </c>
      <c r="R2645" s="79">
        <v>0</v>
      </c>
      <c r="S2645" s="79">
        <v>7210</v>
      </c>
      <c r="T2645" s="79">
        <v>23895</v>
      </c>
      <c r="U2645" s="80">
        <v>114131</v>
      </c>
      <c r="V2645" s="78">
        <v>0</v>
      </c>
      <c r="W2645" s="78">
        <v>2</v>
      </c>
      <c r="X2645" s="11" t="str">
        <f ca="1">IF(ISBLANK(BudgetsQTable[[#This Row],[budg_seq_yr]]),"FY"&amp;fiscalyear,"FY"&amp;fiscalyear-1+BudgetsQTable[[#This Row],[budg_seq_yr]])</f>
        <v>FY19</v>
      </c>
      <c r="Y2645" s="79">
        <v>114131</v>
      </c>
      <c r="Z2645" s="78" t="s">
        <v>2818</v>
      </c>
      <c r="AA2645" s="78" t="s">
        <v>476</v>
      </c>
      <c r="AB2645" s="76" t="s">
        <v>2821</v>
      </c>
      <c r="AC2645" s="78" t="s">
        <v>3036</v>
      </c>
    </row>
    <row r="2646" spans="1:29" x14ac:dyDescent="0.35">
      <c r="A2646" s="10" t="s">
        <v>4879</v>
      </c>
      <c r="B2646" s="76" t="s">
        <v>2834</v>
      </c>
      <c r="C2646" s="76">
        <f>C2645+(BudgetsQTable[[#This Row],[lead]]&lt;&gt;K2645)</f>
        <v>318</v>
      </c>
      <c r="D2646" s="76">
        <f>D2645*(BudgetsQTable[[#This Row],[lead]]=K2645)+(BudgetsQTable[[#This Row],[prop_id]]&lt;&gt;A2645)</f>
        <v>2</v>
      </c>
      <c r="E2646" s="77">
        <v>43005.450694444444</v>
      </c>
      <c r="F2646" s="78" t="s">
        <v>2817</v>
      </c>
      <c r="G2646" s="78" t="s">
        <v>2818</v>
      </c>
      <c r="H2646" s="78" t="s">
        <v>476</v>
      </c>
      <c r="I2646" s="76" t="s">
        <v>948</v>
      </c>
      <c r="J2646" s="76" t="s">
        <v>753</v>
      </c>
      <c r="K2646" s="78" t="s">
        <v>2335</v>
      </c>
      <c r="L2646" s="7" t="str">
        <f>IF(BudgetsQTable[[#This Row],[pi_last_name]]=" ","",HYPERLINK("https://www.ejacket.nsf.gov/ej/showProposal.do?Continue=Y&amp;ID="&amp;BudgetsQTable[[#This Row],[prop_id]],BudgetsQTable[[#This Row],[prop_id]]))</f>
        <v/>
      </c>
      <c r="M2646" s="78" t="s">
        <v>753</v>
      </c>
      <c r="N2646" s="7" t="str">
        <f>IF(BudgetsQTable[[#This Row],[pi_last_name]]=" ","",HYPERLINK("mailto:"&amp;BudgetsQTable[[#This Row],[pi_email]]&amp;"&amp;subject=Your NSF Proposal:  "&amp;BudgetsQTable[[#This Row],[prop_id]],BudgetsQTable[[#This Row],[pi_email]]))</f>
        <v/>
      </c>
      <c r="O2646" s="78" t="s">
        <v>753</v>
      </c>
      <c r="P2646" s="78">
        <v>1</v>
      </c>
      <c r="Q2646" s="78">
        <v>0</v>
      </c>
      <c r="R2646" s="79">
        <v>0</v>
      </c>
      <c r="S2646" s="79">
        <v>7426</v>
      </c>
      <c r="T2646" s="79">
        <v>12306</v>
      </c>
      <c r="U2646" s="80">
        <v>83637</v>
      </c>
      <c r="V2646" s="78">
        <v>0</v>
      </c>
      <c r="W2646" s="78">
        <v>3</v>
      </c>
      <c r="X2646" s="11" t="str">
        <f ca="1">IF(ISBLANK(BudgetsQTable[[#This Row],[budg_seq_yr]]),"FY"&amp;fiscalyear,"FY"&amp;fiscalyear-1+BudgetsQTable[[#This Row],[budg_seq_yr]])</f>
        <v>FY20</v>
      </c>
      <c r="Y2646" s="79">
        <v>83637</v>
      </c>
      <c r="Z2646" s="78" t="s">
        <v>2818</v>
      </c>
      <c r="AA2646" s="78" t="s">
        <v>476</v>
      </c>
      <c r="AB2646" s="76" t="s">
        <v>2821</v>
      </c>
      <c r="AC2646" s="78" t="s">
        <v>3036</v>
      </c>
    </row>
    <row r="2647" spans="1:29" x14ac:dyDescent="0.35">
      <c r="A2647" s="10" t="s">
        <v>4879</v>
      </c>
      <c r="B2647" s="76" t="s">
        <v>2834</v>
      </c>
      <c r="C2647" s="76">
        <f>C2646+(BudgetsQTable[[#This Row],[lead]]&lt;&gt;K2646)</f>
        <v>318</v>
      </c>
      <c r="D2647" s="76">
        <f>D2646*(BudgetsQTable[[#This Row],[lead]]=K2646)+(BudgetsQTable[[#This Row],[prop_id]]&lt;&gt;A2646)</f>
        <v>2</v>
      </c>
      <c r="E2647" s="77">
        <v>43005.450694444444</v>
      </c>
      <c r="F2647" s="78" t="s">
        <v>2817</v>
      </c>
      <c r="G2647" s="78" t="s">
        <v>2818</v>
      </c>
      <c r="H2647" s="78" t="s">
        <v>476</v>
      </c>
      <c r="I2647" s="76" t="s">
        <v>948</v>
      </c>
      <c r="J2647" s="76" t="s">
        <v>753</v>
      </c>
      <c r="K2647" s="78" t="s">
        <v>2335</v>
      </c>
      <c r="L2647" s="7" t="str">
        <f>IF(BudgetsQTable[[#This Row],[pi_last_name]]=" ","",HYPERLINK("https://www.ejacket.nsf.gov/ej/showProposal.do?Continue=Y&amp;ID="&amp;BudgetsQTable[[#This Row],[prop_id]],BudgetsQTable[[#This Row],[prop_id]]))</f>
        <v/>
      </c>
      <c r="M2647" s="78" t="s">
        <v>753</v>
      </c>
      <c r="N2647" s="7" t="str">
        <f>IF(BudgetsQTable[[#This Row],[pi_last_name]]=" ","",HYPERLINK("mailto:"&amp;BudgetsQTable[[#This Row],[pi_email]]&amp;"&amp;subject=Your NSF Proposal:  "&amp;BudgetsQTable[[#This Row],[prop_id]],BudgetsQTable[[#This Row],[pi_email]]))</f>
        <v/>
      </c>
      <c r="O2647" s="78" t="s">
        <v>753</v>
      </c>
      <c r="P2647" s="78">
        <v>1</v>
      </c>
      <c r="Q2647" s="78">
        <v>0</v>
      </c>
      <c r="R2647" s="79">
        <v>0</v>
      </c>
      <c r="S2647" s="79">
        <v>7649</v>
      </c>
      <c r="T2647" s="79">
        <v>12675</v>
      </c>
      <c r="U2647" s="80">
        <v>85485</v>
      </c>
      <c r="V2647" s="78">
        <v>0</v>
      </c>
      <c r="W2647" s="78">
        <v>4</v>
      </c>
      <c r="X2647" s="11" t="str">
        <f ca="1">IF(ISBLANK(BudgetsQTable[[#This Row],[budg_seq_yr]]),"FY"&amp;fiscalyear,"FY"&amp;fiscalyear-1+BudgetsQTable[[#This Row],[budg_seq_yr]])</f>
        <v>FY21</v>
      </c>
      <c r="Y2647" s="79">
        <v>85485</v>
      </c>
      <c r="Z2647" s="78" t="s">
        <v>2818</v>
      </c>
      <c r="AA2647" s="78" t="s">
        <v>476</v>
      </c>
      <c r="AB2647" s="76" t="s">
        <v>2821</v>
      </c>
      <c r="AC2647" s="78" t="s">
        <v>3036</v>
      </c>
    </row>
    <row r="2648" spans="1:29" x14ac:dyDescent="0.35">
      <c r="A2648" s="10" t="s">
        <v>4882</v>
      </c>
      <c r="B2648" s="76" t="s">
        <v>2834</v>
      </c>
      <c r="C2648" s="76">
        <f>C2647+(BudgetsQTable[[#This Row],[lead]]&lt;&gt;K2647)</f>
        <v>318</v>
      </c>
      <c r="D2648" s="76">
        <f>D2647*(BudgetsQTable[[#This Row],[lead]]=K2647)+(BudgetsQTable[[#This Row],[prop_id]]&lt;&gt;A2647)</f>
        <v>3</v>
      </c>
      <c r="E2648" s="77">
        <v>43005.911111111112</v>
      </c>
      <c r="F2648" s="78" t="s">
        <v>2817</v>
      </c>
      <c r="G2648" s="78" t="s">
        <v>2818</v>
      </c>
      <c r="H2648" s="78" t="s">
        <v>476</v>
      </c>
      <c r="I2648" s="76" t="s">
        <v>948</v>
      </c>
      <c r="J2648" s="76" t="s">
        <v>4886</v>
      </c>
      <c r="K2648" s="78" t="s">
        <v>2335</v>
      </c>
      <c r="L2648" s="7" t="str">
        <f>IF(BudgetsQTable[[#This Row],[pi_last_name]]=" ","",HYPERLINK("https://www.ejacket.nsf.gov/ej/showProposal.do?Continue=Y&amp;ID="&amp;BudgetsQTable[[#This Row],[prop_id]],BudgetsQTable[[#This Row],[prop_id]]))</f>
        <v>1764107</v>
      </c>
      <c r="M2648" s="78" t="s">
        <v>4883</v>
      </c>
      <c r="N2648" s="7" t="str">
        <f>IF(BudgetsQTable[[#This Row],[pi_last_name]]=" ","",HYPERLINK("mailto:"&amp;BudgetsQTable[[#This Row],[pi_email]]&amp;"&amp;subject=Your NSF Proposal:  "&amp;BudgetsQTable[[#This Row],[prop_id]],BudgetsQTable[[#This Row],[pi_email]]))</f>
        <v>kazman@hawaii.edu</v>
      </c>
      <c r="O2648" s="78" t="s">
        <v>3477</v>
      </c>
      <c r="P2648" s="78"/>
      <c r="Q2648" s="78"/>
      <c r="R2648" s="79"/>
      <c r="S2648" s="79"/>
      <c r="T2648" s="79"/>
      <c r="U2648" s="80"/>
      <c r="V2648" s="78">
        <v>0</v>
      </c>
      <c r="W2648" s="78"/>
      <c r="X2648" s="11" t="str">
        <f ca="1">IF(ISBLANK(BudgetsQTable[[#This Row],[budg_seq_yr]]),"FY"&amp;fiscalyear,"FY"&amp;fiscalyear-1+BudgetsQTable[[#This Row],[budg_seq_yr]])</f>
        <v>FY18</v>
      </c>
      <c r="Y2648" s="79">
        <v>399714</v>
      </c>
      <c r="Z2648" s="78" t="s">
        <v>2818</v>
      </c>
      <c r="AA2648" s="78" t="s">
        <v>476</v>
      </c>
      <c r="AB2648" s="76" t="s">
        <v>2821</v>
      </c>
      <c r="AC2648" s="78" t="s">
        <v>3036</v>
      </c>
    </row>
    <row r="2649" spans="1:29" x14ac:dyDescent="0.35">
      <c r="A2649" s="10" t="s">
        <v>4882</v>
      </c>
      <c r="B2649" s="76" t="s">
        <v>2834</v>
      </c>
      <c r="C2649" s="76">
        <f>C2648+(BudgetsQTable[[#This Row],[lead]]&lt;&gt;K2648)</f>
        <v>318</v>
      </c>
      <c r="D2649" s="76">
        <f>D2648*(BudgetsQTable[[#This Row],[lead]]=K2648)+(BudgetsQTable[[#This Row],[prop_id]]&lt;&gt;A2648)</f>
        <v>3</v>
      </c>
      <c r="E2649" s="77">
        <v>43005.911111111112</v>
      </c>
      <c r="F2649" s="78" t="s">
        <v>2817</v>
      </c>
      <c r="G2649" s="78" t="s">
        <v>2818</v>
      </c>
      <c r="H2649" s="78" t="s">
        <v>476</v>
      </c>
      <c r="I2649" s="76" t="s">
        <v>948</v>
      </c>
      <c r="J2649" s="76" t="s">
        <v>753</v>
      </c>
      <c r="K2649" s="78" t="s">
        <v>2335</v>
      </c>
      <c r="L2649" s="7" t="str">
        <f>IF(BudgetsQTable[[#This Row],[pi_last_name]]=" ","",HYPERLINK("https://www.ejacket.nsf.gov/ej/showProposal.do?Continue=Y&amp;ID="&amp;BudgetsQTable[[#This Row],[prop_id]],BudgetsQTable[[#This Row],[prop_id]]))</f>
        <v/>
      </c>
      <c r="M2649" s="78" t="s">
        <v>753</v>
      </c>
      <c r="N2649" s="7" t="str">
        <f>IF(BudgetsQTable[[#This Row],[pi_last_name]]=" ","",HYPERLINK("mailto:"&amp;BudgetsQTable[[#This Row],[pi_email]]&amp;"&amp;subject=Your NSF Proposal:  "&amp;BudgetsQTable[[#This Row],[prop_id]],BudgetsQTable[[#This Row],[pi_email]]))</f>
        <v/>
      </c>
      <c r="O2649" s="78" t="s">
        <v>753</v>
      </c>
      <c r="P2649" s="78">
        <v>1</v>
      </c>
      <c r="Q2649" s="78">
        <v>1</v>
      </c>
      <c r="R2649" s="79">
        <v>0</v>
      </c>
      <c r="S2649" s="79">
        <v>3800</v>
      </c>
      <c r="T2649" s="79">
        <v>0</v>
      </c>
      <c r="U2649" s="80">
        <v>94197</v>
      </c>
      <c r="V2649" s="78">
        <v>0</v>
      </c>
      <c r="W2649" s="78">
        <v>1</v>
      </c>
      <c r="X2649" s="11" t="str">
        <f ca="1">IF(ISBLANK(BudgetsQTable[[#This Row],[budg_seq_yr]]),"FY"&amp;fiscalyear,"FY"&amp;fiscalyear-1+BudgetsQTable[[#This Row],[budg_seq_yr]])</f>
        <v>FY18</v>
      </c>
      <c r="Y2649" s="79">
        <v>94197</v>
      </c>
      <c r="Z2649" s="78" t="s">
        <v>2818</v>
      </c>
      <c r="AA2649" s="78" t="s">
        <v>476</v>
      </c>
      <c r="AB2649" s="76" t="s">
        <v>2821</v>
      </c>
      <c r="AC2649" s="78" t="s">
        <v>3036</v>
      </c>
    </row>
    <row r="2650" spans="1:29" x14ac:dyDescent="0.35">
      <c r="A2650" s="10" t="s">
        <v>4882</v>
      </c>
      <c r="B2650" s="76" t="s">
        <v>2834</v>
      </c>
      <c r="C2650" s="76">
        <f>C2649+(BudgetsQTable[[#This Row],[lead]]&lt;&gt;K2649)</f>
        <v>318</v>
      </c>
      <c r="D2650" s="76">
        <f>D2649*(BudgetsQTable[[#This Row],[lead]]=K2649)+(BudgetsQTable[[#This Row],[prop_id]]&lt;&gt;A2649)</f>
        <v>3</v>
      </c>
      <c r="E2650" s="77">
        <v>43005.911111111112</v>
      </c>
      <c r="F2650" s="78" t="s">
        <v>2817</v>
      </c>
      <c r="G2650" s="78" t="s">
        <v>2818</v>
      </c>
      <c r="H2650" s="78" t="s">
        <v>476</v>
      </c>
      <c r="I2650" s="76" t="s">
        <v>948</v>
      </c>
      <c r="J2650" s="76" t="s">
        <v>753</v>
      </c>
      <c r="K2650" s="78" t="s">
        <v>2335</v>
      </c>
      <c r="L2650" s="7" t="str">
        <f>IF(BudgetsQTable[[#This Row],[pi_last_name]]=" ","",HYPERLINK("https://www.ejacket.nsf.gov/ej/showProposal.do?Continue=Y&amp;ID="&amp;BudgetsQTable[[#This Row],[prop_id]],BudgetsQTable[[#This Row],[prop_id]]))</f>
        <v/>
      </c>
      <c r="M2650" s="78" t="s">
        <v>753</v>
      </c>
      <c r="N2650" s="7" t="str">
        <f>IF(BudgetsQTable[[#This Row],[pi_last_name]]=" ","",HYPERLINK("mailto:"&amp;BudgetsQTable[[#This Row],[pi_email]]&amp;"&amp;subject=Your NSF Proposal:  "&amp;BudgetsQTable[[#This Row],[prop_id]],BudgetsQTable[[#This Row],[pi_email]]))</f>
        <v/>
      </c>
      <c r="O2650" s="78" t="s">
        <v>753</v>
      </c>
      <c r="P2650" s="78">
        <v>1</v>
      </c>
      <c r="Q2650" s="78">
        <v>1</v>
      </c>
      <c r="R2650" s="79">
        <v>0</v>
      </c>
      <c r="S2650" s="79">
        <v>3952</v>
      </c>
      <c r="T2650" s="79">
        <v>0</v>
      </c>
      <c r="U2650" s="80">
        <v>97567</v>
      </c>
      <c r="V2650" s="78">
        <v>0</v>
      </c>
      <c r="W2650" s="78">
        <v>2</v>
      </c>
      <c r="X2650" s="11" t="str">
        <f ca="1">IF(ISBLANK(BudgetsQTable[[#This Row],[budg_seq_yr]]),"FY"&amp;fiscalyear,"FY"&amp;fiscalyear-1+BudgetsQTable[[#This Row],[budg_seq_yr]])</f>
        <v>FY19</v>
      </c>
      <c r="Y2650" s="79">
        <v>97567</v>
      </c>
      <c r="Z2650" s="78" t="s">
        <v>2818</v>
      </c>
      <c r="AA2650" s="78" t="s">
        <v>476</v>
      </c>
      <c r="AB2650" s="76" t="s">
        <v>2821</v>
      </c>
      <c r="AC2650" s="78" t="s">
        <v>3036</v>
      </c>
    </row>
    <row r="2651" spans="1:29" x14ac:dyDescent="0.35">
      <c r="A2651" s="10" t="s">
        <v>4882</v>
      </c>
      <c r="B2651" s="76" t="s">
        <v>2834</v>
      </c>
      <c r="C2651" s="76">
        <f>C2650+(BudgetsQTable[[#This Row],[lead]]&lt;&gt;K2650)</f>
        <v>318</v>
      </c>
      <c r="D2651" s="76">
        <f>D2650*(BudgetsQTable[[#This Row],[lead]]=K2650)+(BudgetsQTable[[#This Row],[prop_id]]&lt;&gt;A2650)</f>
        <v>3</v>
      </c>
      <c r="E2651" s="77">
        <v>43005.911111111112</v>
      </c>
      <c r="F2651" s="78" t="s">
        <v>2817</v>
      </c>
      <c r="G2651" s="78" t="s">
        <v>2818</v>
      </c>
      <c r="H2651" s="78" t="s">
        <v>476</v>
      </c>
      <c r="I2651" s="76" t="s">
        <v>948</v>
      </c>
      <c r="J2651" s="76" t="s">
        <v>753</v>
      </c>
      <c r="K2651" s="78" t="s">
        <v>2335</v>
      </c>
      <c r="L2651" s="7" t="str">
        <f>IF(BudgetsQTable[[#This Row],[pi_last_name]]=" ","",HYPERLINK("https://www.ejacket.nsf.gov/ej/showProposal.do?Continue=Y&amp;ID="&amp;BudgetsQTable[[#This Row],[prop_id]],BudgetsQTable[[#This Row],[prop_id]]))</f>
        <v/>
      </c>
      <c r="M2651" s="78" t="s">
        <v>753</v>
      </c>
      <c r="N2651" s="7" t="str">
        <f>IF(BudgetsQTable[[#This Row],[pi_last_name]]=" ","",HYPERLINK("mailto:"&amp;BudgetsQTable[[#This Row],[pi_email]]&amp;"&amp;subject=Your NSF Proposal:  "&amp;BudgetsQTable[[#This Row],[prop_id]],BudgetsQTable[[#This Row],[pi_email]]))</f>
        <v/>
      </c>
      <c r="O2651" s="78" t="s">
        <v>753</v>
      </c>
      <c r="P2651" s="78">
        <v>1</v>
      </c>
      <c r="Q2651" s="78">
        <v>1</v>
      </c>
      <c r="R2651" s="79">
        <v>0</v>
      </c>
      <c r="S2651" s="79">
        <v>4110</v>
      </c>
      <c r="T2651" s="79">
        <v>0</v>
      </c>
      <c r="U2651" s="80">
        <v>103686</v>
      </c>
      <c r="V2651" s="78">
        <v>0</v>
      </c>
      <c r="W2651" s="78">
        <v>3</v>
      </c>
      <c r="X2651" s="11" t="str">
        <f ca="1">IF(ISBLANK(BudgetsQTable[[#This Row],[budg_seq_yr]]),"FY"&amp;fiscalyear,"FY"&amp;fiscalyear-1+BudgetsQTable[[#This Row],[budg_seq_yr]])</f>
        <v>FY20</v>
      </c>
      <c r="Y2651" s="79">
        <v>103686</v>
      </c>
      <c r="Z2651" s="78" t="s">
        <v>2818</v>
      </c>
      <c r="AA2651" s="78" t="s">
        <v>476</v>
      </c>
      <c r="AB2651" s="76" t="s">
        <v>2821</v>
      </c>
      <c r="AC2651" s="78" t="s">
        <v>3036</v>
      </c>
    </row>
    <row r="2652" spans="1:29" x14ac:dyDescent="0.35">
      <c r="A2652" s="10" t="s">
        <v>4882</v>
      </c>
      <c r="B2652" s="76" t="s">
        <v>2834</v>
      </c>
      <c r="C2652" s="76">
        <f>C2651+(BudgetsQTable[[#This Row],[lead]]&lt;&gt;K2651)</f>
        <v>318</v>
      </c>
      <c r="D2652" s="76">
        <f>D2651*(BudgetsQTable[[#This Row],[lead]]=K2651)+(BudgetsQTable[[#This Row],[prop_id]]&lt;&gt;A2651)</f>
        <v>3</v>
      </c>
      <c r="E2652" s="77">
        <v>43005.911111111112</v>
      </c>
      <c r="F2652" s="78" t="s">
        <v>2817</v>
      </c>
      <c r="G2652" s="78" t="s">
        <v>2818</v>
      </c>
      <c r="H2652" s="78" t="s">
        <v>476</v>
      </c>
      <c r="I2652" s="76" t="s">
        <v>948</v>
      </c>
      <c r="J2652" s="76" t="s">
        <v>753</v>
      </c>
      <c r="K2652" s="78" t="s">
        <v>2335</v>
      </c>
      <c r="L2652" s="7" t="str">
        <f>IF(BudgetsQTable[[#This Row],[pi_last_name]]=" ","",HYPERLINK("https://www.ejacket.nsf.gov/ej/showProposal.do?Continue=Y&amp;ID="&amp;BudgetsQTable[[#This Row],[prop_id]],BudgetsQTable[[#This Row],[prop_id]]))</f>
        <v/>
      </c>
      <c r="M2652" s="78" t="s">
        <v>753</v>
      </c>
      <c r="N2652" s="7" t="str">
        <f>IF(BudgetsQTable[[#This Row],[pi_last_name]]=" ","",HYPERLINK("mailto:"&amp;BudgetsQTable[[#This Row],[pi_email]]&amp;"&amp;subject=Your NSF Proposal:  "&amp;BudgetsQTable[[#This Row],[prop_id]],BudgetsQTable[[#This Row],[pi_email]]))</f>
        <v/>
      </c>
      <c r="O2652" s="78" t="s">
        <v>753</v>
      </c>
      <c r="P2652" s="78">
        <v>1</v>
      </c>
      <c r="Q2652" s="78">
        <v>1</v>
      </c>
      <c r="R2652" s="79">
        <v>0</v>
      </c>
      <c r="S2652" s="79">
        <v>4275</v>
      </c>
      <c r="T2652" s="79">
        <v>0</v>
      </c>
      <c r="U2652" s="80">
        <v>104264</v>
      </c>
      <c r="V2652" s="78">
        <v>0</v>
      </c>
      <c r="W2652" s="78">
        <v>4</v>
      </c>
      <c r="X2652" s="11" t="str">
        <f ca="1">IF(ISBLANK(BudgetsQTable[[#This Row],[budg_seq_yr]]),"FY"&amp;fiscalyear,"FY"&amp;fiscalyear-1+BudgetsQTable[[#This Row],[budg_seq_yr]])</f>
        <v>FY21</v>
      </c>
      <c r="Y2652" s="79">
        <v>104264</v>
      </c>
      <c r="Z2652" s="78" t="s">
        <v>2818</v>
      </c>
      <c r="AA2652" s="78" t="s">
        <v>476</v>
      </c>
      <c r="AB2652" s="76" t="s">
        <v>2821</v>
      </c>
      <c r="AC2652" s="78" t="s">
        <v>3036</v>
      </c>
    </row>
    <row r="2653" spans="1:29" x14ac:dyDescent="0.35">
      <c r="A2653" s="10" t="s">
        <v>2343</v>
      </c>
      <c r="B2653" s="76" t="s">
        <v>2824</v>
      </c>
      <c r="C2653" s="76">
        <f>C2652+(BudgetsQTable[[#This Row],[lead]]&lt;&gt;K2652)</f>
        <v>319</v>
      </c>
      <c r="D2653" s="76">
        <f>D2652*(BudgetsQTable[[#This Row],[lead]]=K2652)+(BudgetsQTable[[#This Row],[prop_id]]&lt;&gt;A2652)</f>
        <v>1</v>
      </c>
      <c r="E2653" s="77">
        <v>43005.678472222222</v>
      </c>
      <c r="F2653" s="78" t="s">
        <v>2839</v>
      </c>
      <c r="G2653" s="78" t="s">
        <v>2840</v>
      </c>
      <c r="H2653" s="78" t="s">
        <v>464</v>
      </c>
      <c r="I2653" s="76" t="s">
        <v>1119</v>
      </c>
      <c r="J2653" s="76" t="s">
        <v>4889</v>
      </c>
      <c r="K2653" s="78" t="s">
        <v>2343</v>
      </c>
      <c r="L2653" s="7" t="str">
        <f>IF(BudgetsQTable[[#This Row],[pi_last_name]]=" ","",HYPERLINK("https://www.ejacket.nsf.gov/ej/showProposal.do?Continue=Y&amp;ID="&amp;BudgetsQTable[[#This Row],[prop_id]],BudgetsQTable[[#This Row],[prop_id]]))</f>
        <v>1763949</v>
      </c>
      <c r="M2653" s="78" t="s">
        <v>2344</v>
      </c>
      <c r="N2653" s="7" t="str">
        <f>IF(BudgetsQTable[[#This Row],[pi_last_name]]=" ","",HYPERLINK("mailto:"&amp;BudgetsQTable[[#This Row],[pi_email]]&amp;"&amp;subject=Your NSF Proposal:  "&amp;BudgetsQTable[[#This Row],[prop_id]],BudgetsQTable[[#This Row],[pi_email]]))</f>
        <v>sshakkot@tamu.edu</v>
      </c>
      <c r="O2653" s="78" t="s">
        <v>4614</v>
      </c>
      <c r="P2653" s="78"/>
      <c r="Q2653" s="78"/>
      <c r="R2653" s="79"/>
      <c r="S2653" s="79"/>
      <c r="T2653" s="79"/>
      <c r="U2653" s="80"/>
      <c r="V2653" s="78">
        <v>0</v>
      </c>
      <c r="W2653" s="78"/>
      <c r="X2653" s="11" t="str">
        <f ca="1">IF(ISBLANK(BudgetsQTable[[#This Row],[budg_seq_yr]]),"FY"&amp;fiscalyear,"FY"&amp;fiscalyear-1+BudgetsQTable[[#This Row],[budg_seq_yr]])</f>
        <v>FY18</v>
      </c>
      <c r="Y2653" s="79">
        <v>900000</v>
      </c>
      <c r="Z2653" s="78" t="s">
        <v>2840</v>
      </c>
      <c r="AA2653" s="78" t="s">
        <v>464</v>
      </c>
      <c r="AB2653" s="76" t="s">
        <v>2821</v>
      </c>
      <c r="AC2653" s="78" t="s">
        <v>485</v>
      </c>
    </row>
    <row r="2654" spans="1:29" x14ac:dyDescent="0.35">
      <c r="A2654" s="10" t="s">
        <v>2343</v>
      </c>
      <c r="B2654" s="76" t="s">
        <v>2824</v>
      </c>
      <c r="C2654" s="76">
        <f>C2653+(BudgetsQTable[[#This Row],[lead]]&lt;&gt;K2653)</f>
        <v>319</v>
      </c>
      <c r="D2654" s="76">
        <f>D2653*(BudgetsQTable[[#This Row],[lead]]=K2653)+(BudgetsQTable[[#This Row],[prop_id]]&lt;&gt;A2653)</f>
        <v>1</v>
      </c>
      <c r="E2654" s="77">
        <v>43005.678472222222</v>
      </c>
      <c r="F2654" s="78" t="s">
        <v>2839</v>
      </c>
      <c r="G2654" s="78" t="s">
        <v>2840</v>
      </c>
      <c r="H2654" s="78" t="s">
        <v>464</v>
      </c>
      <c r="I2654" s="76" t="s">
        <v>1119</v>
      </c>
      <c r="J2654" s="76" t="s">
        <v>753</v>
      </c>
      <c r="K2654" s="78" t="s">
        <v>2343</v>
      </c>
      <c r="L2654" s="7" t="str">
        <f>IF(BudgetsQTable[[#This Row],[pi_last_name]]=" ","",HYPERLINK("https://www.ejacket.nsf.gov/ej/showProposal.do?Continue=Y&amp;ID="&amp;BudgetsQTable[[#This Row],[prop_id]],BudgetsQTable[[#This Row],[prop_id]]))</f>
        <v/>
      </c>
      <c r="M2654" s="78" t="s">
        <v>753</v>
      </c>
      <c r="N2654" s="7" t="str">
        <f>IF(BudgetsQTable[[#This Row],[pi_last_name]]=" ","",HYPERLINK("mailto:"&amp;BudgetsQTable[[#This Row],[pi_email]]&amp;"&amp;subject=Your NSF Proposal:  "&amp;BudgetsQTable[[#This Row],[prop_id]],BudgetsQTable[[#This Row],[pi_email]]))</f>
        <v/>
      </c>
      <c r="O2654" s="78" t="s">
        <v>753</v>
      </c>
      <c r="P2654" s="78">
        <v>3</v>
      </c>
      <c r="Q2654" s="78">
        <v>0</v>
      </c>
      <c r="R2654" s="79">
        <v>0</v>
      </c>
      <c r="S2654" s="79">
        <v>0</v>
      </c>
      <c r="T2654" s="79">
        <v>0</v>
      </c>
      <c r="U2654" s="80">
        <v>291643</v>
      </c>
      <c r="V2654" s="78">
        <v>0</v>
      </c>
      <c r="W2654" s="78">
        <v>1</v>
      </c>
      <c r="X2654" s="11" t="str">
        <f ca="1">IF(ISBLANK(BudgetsQTable[[#This Row],[budg_seq_yr]]),"FY"&amp;fiscalyear,"FY"&amp;fiscalyear-1+BudgetsQTable[[#This Row],[budg_seq_yr]])</f>
        <v>FY18</v>
      </c>
      <c r="Y2654" s="79">
        <v>291643</v>
      </c>
      <c r="Z2654" s="78" t="s">
        <v>2840</v>
      </c>
      <c r="AA2654" s="78" t="s">
        <v>464</v>
      </c>
      <c r="AB2654" s="76" t="s">
        <v>2821</v>
      </c>
      <c r="AC2654" s="78" t="s">
        <v>485</v>
      </c>
    </row>
    <row r="2655" spans="1:29" x14ac:dyDescent="0.35">
      <c r="A2655" s="10" t="s">
        <v>2343</v>
      </c>
      <c r="B2655" s="76" t="s">
        <v>2824</v>
      </c>
      <c r="C2655" s="76">
        <f>C2654+(BudgetsQTable[[#This Row],[lead]]&lt;&gt;K2654)</f>
        <v>319</v>
      </c>
      <c r="D2655" s="76">
        <f>D2654*(BudgetsQTable[[#This Row],[lead]]=K2654)+(BudgetsQTable[[#This Row],[prop_id]]&lt;&gt;A2654)</f>
        <v>1</v>
      </c>
      <c r="E2655" s="77">
        <v>43005.678472222222</v>
      </c>
      <c r="F2655" s="78" t="s">
        <v>2839</v>
      </c>
      <c r="G2655" s="78" t="s">
        <v>2840</v>
      </c>
      <c r="H2655" s="78" t="s">
        <v>464</v>
      </c>
      <c r="I2655" s="76" t="s">
        <v>1119</v>
      </c>
      <c r="J2655" s="76" t="s">
        <v>753</v>
      </c>
      <c r="K2655" s="78" t="s">
        <v>2343</v>
      </c>
      <c r="L2655" s="7" t="str">
        <f>IF(BudgetsQTable[[#This Row],[pi_last_name]]=" ","",HYPERLINK("https://www.ejacket.nsf.gov/ej/showProposal.do?Continue=Y&amp;ID="&amp;BudgetsQTable[[#This Row],[prop_id]],BudgetsQTable[[#This Row],[prop_id]]))</f>
        <v/>
      </c>
      <c r="M2655" s="78" t="s">
        <v>753</v>
      </c>
      <c r="N2655" s="7" t="str">
        <f>IF(BudgetsQTable[[#This Row],[pi_last_name]]=" ","",HYPERLINK("mailto:"&amp;BudgetsQTable[[#This Row],[pi_email]]&amp;"&amp;subject=Your NSF Proposal:  "&amp;BudgetsQTable[[#This Row],[prop_id]],BudgetsQTable[[#This Row],[pi_email]]))</f>
        <v/>
      </c>
      <c r="O2655" s="78" t="s">
        <v>753</v>
      </c>
      <c r="P2655" s="78">
        <v>3</v>
      </c>
      <c r="Q2655" s="78">
        <v>0</v>
      </c>
      <c r="R2655" s="79">
        <v>0</v>
      </c>
      <c r="S2655" s="79">
        <v>0</v>
      </c>
      <c r="T2655" s="79">
        <v>0</v>
      </c>
      <c r="U2655" s="80">
        <v>299880</v>
      </c>
      <c r="V2655" s="78">
        <v>0</v>
      </c>
      <c r="W2655" s="78">
        <v>2</v>
      </c>
      <c r="X2655" s="11" t="str">
        <f ca="1">IF(ISBLANK(BudgetsQTable[[#This Row],[budg_seq_yr]]),"FY"&amp;fiscalyear,"FY"&amp;fiscalyear-1+BudgetsQTable[[#This Row],[budg_seq_yr]])</f>
        <v>FY19</v>
      </c>
      <c r="Y2655" s="79">
        <v>299880</v>
      </c>
      <c r="Z2655" s="78" t="s">
        <v>2840</v>
      </c>
      <c r="AA2655" s="78" t="s">
        <v>464</v>
      </c>
      <c r="AB2655" s="76" t="s">
        <v>2821</v>
      </c>
      <c r="AC2655" s="78" t="s">
        <v>485</v>
      </c>
    </row>
    <row r="2656" spans="1:29" x14ac:dyDescent="0.35">
      <c r="A2656" s="10" t="s">
        <v>2343</v>
      </c>
      <c r="B2656" s="76" t="s">
        <v>2824</v>
      </c>
      <c r="C2656" s="76">
        <f>C2655+(BudgetsQTable[[#This Row],[lead]]&lt;&gt;K2655)</f>
        <v>319</v>
      </c>
      <c r="D2656" s="76">
        <f>D2655*(BudgetsQTable[[#This Row],[lead]]=K2655)+(BudgetsQTable[[#This Row],[prop_id]]&lt;&gt;A2655)</f>
        <v>1</v>
      </c>
      <c r="E2656" s="77">
        <v>43005.678472222222</v>
      </c>
      <c r="F2656" s="78" t="s">
        <v>2839</v>
      </c>
      <c r="G2656" s="78" t="s">
        <v>2840</v>
      </c>
      <c r="H2656" s="78" t="s">
        <v>464</v>
      </c>
      <c r="I2656" s="76" t="s">
        <v>1119</v>
      </c>
      <c r="J2656" s="76" t="s">
        <v>753</v>
      </c>
      <c r="K2656" s="78" t="s">
        <v>2343</v>
      </c>
      <c r="L2656" s="7" t="str">
        <f>IF(BudgetsQTable[[#This Row],[pi_last_name]]=" ","",HYPERLINK("https://www.ejacket.nsf.gov/ej/showProposal.do?Continue=Y&amp;ID="&amp;BudgetsQTable[[#This Row],[prop_id]],BudgetsQTable[[#This Row],[prop_id]]))</f>
        <v/>
      </c>
      <c r="M2656" s="78" t="s">
        <v>753</v>
      </c>
      <c r="N2656" s="7" t="str">
        <f>IF(BudgetsQTable[[#This Row],[pi_last_name]]=" ","",HYPERLINK("mailto:"&amp;BudgetsQTable[[#This Row],[pi_email]]&amp;"&amp;subject=Your NSF Proposal:  "&amp;BudgetsQTable[[#This Row],[prop_id]],BudgetsQTable[[#This Row],[pi_email]]))</f>
        <v/>
      </c>
      <c r="O2656" s="78" t="s">
        <v>753</v>
      </c>
      <c r="P2656" s="78">
        <v>3</v>
      </c>
      <c r="Q2656" s="78">
        <v>0</v>
      </c>
      <c r="R2656" s="79">
        <v>0</v>
      </c>
      <c r="S2656" s="79">
        <v>0</v>
      </c>
      <c r="T2656" s="79">
        <v>0</v>
      </c>
      <c r="U2656" s="80">
        <v>308477</v>
      </c>
      <c r="V2656" s="78">
        <v>0</v>
      </c>
      <c r="W2656" s="78">
        <v>3</v>
      </c>
      <c r="X2656" s="11" t="str">
        <f ca="1">IF(ISBLANK(BudgetsQTable[[#This Row],[budg_seq_yr]]),"FY"&amp;fiscalyear,"FY"&amp;fiscalyear-1+BudgetsQTable[[#This Row],[budg_seq_yr]])</f>
        <v>FY20</v>
      </c>
      <c r="Y2656" s="79">
        <v>308477</v>
      </c>
      <c r="Z2656" s="78" t="s">
        <v>2840</v>
      </c>
      <c r="AA2656" s="78" t="s">
        <v>464</v>
      </c>
      <c r="AB2656" s="76" t="s">
        <v>2821</v>
      </c>
      <c r="AC2656" s="78" t="s">
        <v>485</v>
      </c>
    </row>
    <row r="2657" spans="1:29" x14ac:dyDescent="0.35">
      <c r="A2657" s="10" t="s">
        <v>4890</v>
      </c>
      <c r="B2657" s="76" t="s">
        <v>2834</v>
      </c>
      <c r="C2657" s="76">
        <f>C2656+(BudgetsQTable[[#This Row],[lead]]&lt;&gt;K2656)</f>
        <v>319</v>
      </c>
      <c r="D2657" s="76">
        <f>D2656*(BudgetsQTable[[#This Row],[lead]]=K2656)+(BudgetsQTable[[#This Row],[prop_id]]&lt;&gt;A2656)</f>
        <v>2</v>
      </c>
      <c r="E2657" s="77">
        <v>43005.65347222222</v>
      </c>
      <c r="F2657" s="78" t="s">
        <v>2839</v>
      </c>
      <c r="G2657" s="78" t="s">
        <v>2840</v>
      </c>
      <c r="H2657" s="78" t="s">
        <v>464</v>
      </c>
      <c r="I2657" s="76" t="s">
        <v>1119</v>
      </c>
      <c r="J2657" s="76" t="s">
        <v>4893</v>
      </c>
      <c r="K2657" s="78" t="s">
        <v>2343</v>
      </c>
      <c r="L2657" s="7" t="str">
        <f>IF(BudgetsQTable[[#This Row],[pi_last_name]]=" ","",HYPERLINK("https://www.ejacket.nsf.gov/ej/showProposal.do?Continue=Y&amp;ID="&amp;BudgetsQTable[[#This Row],[prop_id]],BudgetsQTable[[#This Row],[prop_id]]))</f>
        <v>1763881</v>
      </c>
      <c r="M2657" s="78" t="s">
        <v>4891</v>
      </c>
      <c r="N2657" s="7" t="str">
        <f>IF(BudgetsQTable[[#This Row],[pi_last_name]]=" ","",HYPERLINK("mailto:"&amp;BudgetsQTable[[#This Row],[pi_email]]&amp;"&amp;subject=Your NSF Proposal:  "&amp;BudgetsQTable[[#This Row],[prop_id]],BudgetsQTable[[#This Row],[pi_email]]))</f>
        <v>Amogh@caida.org</v>
      </c>
      <c r="O2657" s="78" t="s">
        <v>668</v>
      </c>
      <c r="P2657" s="78"/>
      <c r="Q2657" s="78"/>
      <c r="R2657" s="79"/>
      <c r="S2657" s="79"/>
      <c r="T2657" s="79"/>
      <c r="U2657" s="80"/>
      <c r="V2657" s="78">
        <v>0</v>
      </c>
      <c r="W2657" s="78"/>
      <c r="X2657" s="11" t="str">
        <f ca="1">IF(ISBLANK(BudgetsQTable[[#This Row],[budg_seq_yr]]),"FY"&amp;fiscalyear,"FY"&amp;fiscalyear-1+BudgetsQTable[[#This Row],[budg_seq_yr]])</f>
        <v>FY18</v>
      </c>
      <c r="Y2657" s="79">
        <v>300000</v>
      </c>
      <c r="Z2657" s="78" t="s">
        <v>2840</v>
      </c>
      <c r="AA2657" s="78" t="s">
        <v>464</v>
      </c>
      <c r="AB2657" s="76" t="s">
        <v>2821</v>
      </c>
      <c r="AC2657" s="78" t="s">
        <v>485</v>
      </c>
    </row>
    <row r="2658" spans="1:29" x14ac:dyDescent="0.35">
      <c r="A2658" s="10" t="s">
        <v>4890</v>
      </c>
      <c r="B2658" s="76" t="s">
        <v>2834</v>
      </c>
      <c r="C2658" s="76">
        <f>C2657+(BudgetsQTable[[#This Row],[lead]]&lt;&gt;K2657)</f>
        <v>319</v>
      </c>
      <c r="D2658" s="76">
        <f>D2657*(BudgetsQTable[[#This Row],[lead]]=K2657)+(BudgetsQTable[[#This Row],[prop_id]]&lt;&gt;A2657)</f>
        <v>2</v>
      </c>
      <c r="E2658" s="77">
        <v>43005.65347222222</v>
      </c>
      <c r="F2658" s="78" t="s">
        <v>2839</v>
      </c>
      <c r="G2658" s="78" t="s">
        <v>2840</v>
      </c>
      <c r="H2658" s="78" t="s">
        <v>464</v>
      </c>
      <c r="I2658" s="76" t="s">
        <v>1119</v>
      </c>
      <c r="J2658" s="76" t="s">
        <v>753</v>
      </c>
      <c r="K2658" s="78" t="s">
        <v>2343</v>
      </c>
      <c r="L2658" s="7" t="str">
        <f>IF(BudgetsQTable[[#This Row],[pi_last_name]]=" ","",HYPERLINK("https://www.ejacket.nsf.gov/ej/showProposal.do?Continue=Y&amp;ID="&amp;BudgetsQTable[[#This Row],[prop_id]],BudgetsQTable[[#This Row],[prop_id]]))</f>
        <v/>
      </c>
      <c r="M2658" s="78" t="s">
        <v>753</v>
      </c>
      <c r="N2658" s="7" t="str">
        <f>IF(BudgetsQTable[[#This Row],[pi_last_name]]=" ","",HYPERLINK("mailto:"&amp;BudgetsQTable[[#This Row],[pi_email]]&amp;"&amp;subject=Your NSF Proposal:  "&amp;BudgetsQTable[[#This Row],[prop_id]],BudgetsQTable[[#This Row],[pi_email]]))</f>
        <v/>
      </c>
      <c r="O2658" s="78" t="s">
        <v>753</v>
      </c>
      <c r="P2658" s="78">
        <v>1</v>
      </c>
      <c r="Q2658" s="78">
        <v>0</v>
      </c>
      <c r="R2658" s="79">
        <v>0</v>
      </c>
      <c r="S2658" s="79">
        <v>0</v>
      </c>
      <c r="T2658" s="79">
        <v>0</v>
      </c>
      <c r="U2658" s="80">
        <v>66745</v>
      </c>
      <c r="V2658" s="78">
        <v>0</v>
      </c>
      <c r="W2658" s="78">
        <v>1</v>
      </c>
      <c r="X2658" s="11" t="str">
        <f ca="1">IF(ISBLANK(BudgetsQTable[[#This Row],[budg_seq_yr]]),"FY"&amp;fiscalyear,"FY"&amp;fiscalyear-1+BudgetsQTable[[#This Row],[budg_seq_yr]])</f>
        <v>FY18</v>
      </c>
      <c r="Y2658" s="79">
        <v>66745</v>
      </c>
      <c r="Z2658" s="78" t="s">
        <v>2840</v>
      </c>
      <c r="AA2658" s="78" t="s">
        <v>464</v>
      </c>
      <c r="AB2658" s="76" t="s">
        <v>2821</v>
      </c>
      <c r="AC2658" s="78" t="s">
        <v>485</v>
      </c>
    </row>
    <row r="2659" spans="1:29" x14ac:dyDescent="0.35">
      <c r="A2659" s="10" t="s">
        <v>4890</v>
      </c>
      <c r="B2659" s="76" t="s">
        <v>2834</v>
      </c>
      <c r="C2659" s="76">
        <f>C2658+(BudgetsQTable[[#This Row],[lead]]&lt;&gt;K2658)</f>
        <v>319</v>
      </c>
      <c r="D2659" s="76">
        <f>D2658*(BudgetsQTable[[#This Row],[lead]]=K2658)+(BudgetsQTable[[#This Row],[prop_id]]&lt;&gt;A2658)</f>
        <v>2</v>
      </c>
      <c r="E2659" s="77">
        <v>43005.65347222222</v>
      </c>
      <c r="F2659" s="78" t="s">
        <v>2839</v>
      </c>
      <c r="G2659" s="78" t="s">
        <v>2840</v>
      </c>
      <c r="H2659" s="78" t="s">
        <v>464</v>
      </c>
      <c r="I2659" s="76" t="s">
        <v>1119</v>
      </c>
      <c r="J2659" s="76" t="s">
        <v>753</v>
      </c>
      <c r="K2659" s="78" t="s">
        <v>2343</v>
      </c>
      <c r="L2659" s="7" t="str">
        <f>IF(BudgetsQTable[[#This Row],[pi_last_name]]=" ","",HYPERLINK("https://www.ejacket.nsf.gov/ej/showProposal.do?Continue=Y&amp;ID="&amp;BudgetsQTable[[#This Row],[prop_id]],BudgetsQTable[[#This Row],[prop_id]]))</f>
        <v/>
      </c>
      <c r="M2659" s="78" t="s">
        <v>753</v>
      </c>
      <c r="N2659" s="7" t="str">
        <f>IF(BudgetsQTable[[#This Row],[pi_last_name]]=" ","",HYPERLINK("mailto:"&amp;BudgetsQTable[[#This Row],[pi_email]]&amp;"&amp;subject=Your NSF Proposal:  "&amp;BudgetsQTable[[#This Row],[prop_id]],BudgetsQTable[[#This Row],[pi_email]]))</f>
        <v/>
      </c>
      <c r="O2659" s="78" t="s">
        <v>753</v>
      </c>
      <c r="P2659" s="78">
        <v>1</v>
      </c>
      <c r="Q2659" s="78">
        <v>0</v>
      </c>
      <c r="R2659" s="79">
        <v>0</v>
      </c>
      <c r="S2659" s="79">
        <v>0</v>
      </c>
      <c r="T2659" s="79">
        <v>0</v>
      </c>
      <c r="U2659" s="80">
        <v>123064</v>
      </c>
      <c r="V2659" s="78">
        <v>0</v>
      </c>
      <c r="W2659" s="78">
        <v>2</v>
      </c>
      <c r="X2659" s="11" t="str">
        <f ca="1">IF(ISBLANK(BudgetsQTable[[#This Row],[budg_seq_yr]]),"FY"&amp;fiscalyear,"FY"&amp;fiscalyear-1+BudgetsQTable[[#This Row],[budg_seq_yr]])</f>
        <v>FY19</v>
      </c>
      <c r="Y2659" s="79">
        <v>123064</v>
      </c>
      <c r="Z2659" s="78" t="s">
        <v>2840</v>
      </c>
      <c r="AA2659" s="78" t="s">
        <v>464</v>
      </c>
      <c r="AB2659" s="76" t="s">
        <v>2821</v>
      </c>
      <c r="AC2659" s="78" t="s">
        <v>485</v>
      </c>
    </row>
    <row r="2660" spans="1:29" x14ac:dyDescent="0.35">
      <c r="A2660" s="10" t="s">
        <v>4890</v>
      </c>
      <c r="B2660" s="76" t="s">
        <v>2834</v>
      </c>
      <c r="C2660" s="76">
        <f>C2659+(BudgetsQTable[[#This Row],[lead]]&lt;&gt;K2659)</f>
        <v>319</v>
      </c>
      <c r="D2660" s="76">
        <f>D2659*(BudgetsQTable[[#This Row],[lead]]=K2659)+(BudgetsQTable[[#This Row],[prop_id]]&lt;&gt;A2659)</f>
        <v>2</v>
      </c>
      <c r="E2660" s="77">
        <v>43005.65347222222</v>
      </c>
      <c r="F2660" s="78" t="s">
        <v>2839</v>
      </c>
      <c r="G2660" s="78" t="s">
        <v>2840</v>
      </c>
      <c r="H2660" s="78" t="s">
        <v>464</v>
      </c>
      <c r="I2660" s="76" t="s">
        <v>1119</v>
      </c>
      <c r="J2660" s="76" t="s">
        <v>753</v>
      </c>
      <c r="K2660" s="78" t="s">
        <v>2343</v>
      </c>
      <c r="L2660" s="7" t="str">
        <f>IF(BudgetsQTable[[#This Row],[pi_last_name]]=" ","",HYPERLINK("https://www.ejacket.nsf.gov/ej/showProposal.do?Continue=Y&amp;ID="&amp;BudgetsQTable[[#This Row],[prop_id]],BudgetsQTable[[#This Row],[prop_id]]))</f>
        <v/>
      </c>
      <c r="M2660" s="78" t="s">
        <v>753</v>
      </c>
      <c r="N2660" s="7" t="str">
        <f>IF(BudgetsQTable[[#This Row],[pi_last_name]]=" ","",HYPERLINK("mailto:"&amp;BudgetsQTable[[#This Row],[pi_email]]&amp;"&amp;subject=Your NSF Proposal:  "&amp;BudgetsQTable[[#This Row],[prop_id]],BudgetsQTable[[#This Row],[pi_email]]))</f>
        <v/>
      </c>
      <c r="O2660" s="78" t="s">
        <v>753</v>
      </c>
      <c r="P2660" s="78">
        <v>1</v>
      </c>
      <c r="Q2660" s="78">
        <v>0</v>
      </c>
      <c r="R2660" s="79">
        <v>0</v>
      </c>
      <c r="S2660" s="79">
        <v>0</v>
      </c>
      <c r="T2660" s="79">
        <v>0</v>
      </c>
      <c r="U2660" s="80">
        <v>110191</v>
      </c>
      <c r="V2660" s="78">
        <v>0</v>
      </c>
      <c r="W2660" s="78">
        <v>3</v>
      </c>
      <c r="X2660" s="11" t="str">
        <f ca="1">IF(ISBLANK(BudgetsQTable[[#This Row],[budg_seq_yr]]),"FY"&amp;fiscalyear,"FY"&amp;fiscalyear-1+BudgetsQTable[[#This Row],[budg_seq_yr]])</f>
        <v>FY20</v>
      </c>
      <c r="Y2660" s="79">
        <v>110191</v>
      </c>
      <c r="Z2660" s="78" t="s">
        <v>2840</v>
      </c>
      <c r="AA2660" s="78" t="s">
        <v>464</v>
      </c>
      <c r="AB2660" s="76" t="s">
        <v>2821</v>
      </c>
      <c r="AC2660" s="78" t="s">
        <v>485</v>
      </c>
    </row>
    <row r="2661" spans="1:29" x14ac:dyDescent="0.35">
      <c r="A2661" s="10" t="s">
        <v>2346</v>
      </c>
      <c r="B2661" s="76" t="s">
        <v>2824</v>
      </c>
      <c r="C2661" s="76">
        <f>C2660+(BudgetsQTable[[#This Row],[lead]]&lt;&gt;K2660)</f>
        <v>320</v>
      </c>
      <c r="D2661" s="76">
        <f>D2660*(BudgetsQTable[[#This Row],[lead]]=K2660)+(BudgetsQTable[[#This Row],[prop_id]]&lt;&gt;A2660)</f>
        <v>1</v>
      </c>
      <c r="E2661" s="77">
        <v>43005.681250000001</v>
      </c>
      <c r="F2661" s="78" t="s">
        <v>2868</v>
      </c>
      <c r="G2661" s="78" t="s">
        <v>2869</v>
      </c>
      <c r="H2661" s="78" t="s">
        <v>470</v>
      </c>
      <c r="I2661" s="76" t="s">
        <v>1229</v>
      </c>
      <c r="J2661" s="76" t="s">
        <v>3932</v>
      </c>
      <c r="K2661" s="78" t="s">
        <v>2346</v>
      </c>
      <c r="L2661" s="7" t="str">
        <f>IF(BudgetsQTable[[#This Row],[pi_last_name]]=" ","",HYPERLINK("https://www.ejacket.nsf.gov/ej/showProposal.do?Continue=Y&amp;ID="&amp;BudgetsQTable[[#This Row],[prop_id]],BudgetsQTable[[#This Row],[prop_id]]))</f>
        <v>1763955</v>
      </c>
      <c r="M2661" s="78" t="s">
        <v>1668</v>
      </c>
      <c r="N2661" s="7" t="str">
        <f>IF(BudgetsQTable[[#This Row],[pi_last_name]]=" ","",HYPERLINK("mailto:"&amp;BudgetsQTable[[#This Row],[pi_email]]&amp;"&amp;subject=Your NSF Proposal:  "&amp;BudgetsQTable[[#This Row],[prop_id]],BudgetsQTable[[#This Row],[pi_email]]))</f>
        <v>sycara@cs.cmu.edu</v>
      </c>
      <c r="O2661" s="78" t="s">
        <v>542</v>
      </c>
      <c r="P2661" s="78"/>
      <c r="Q2661" s="78"/>
      <c r="R2661" s="79"/>
      <c r="S2661" s="79"/>
      <c r="T2661" s="79"/>
      <c r="U2661" s="80"/>
      <c r="V2661" s="78">
        <v>0</v>
      </c>
      <c r="W2661" s="78"/>
      <c r="X2661" s="11" t="str">
        <f ca="1">IF(ISBLANK(BudgetsQTable[[#This Row],[budg_seq_yr]]),"FY"&amp;fiscalyear,"FY"&amp;fiscalyear-1+BudgetsQTable[[#This Row],[budg_seq_yr]])</f>
        <v>FY18</v>
      </c>
      <c r="Y2661" s="79">
        <v>614387</v>
      </c>
      <c r="Z2661" s="78" t="s">
        <v>2869</v>
      </c>
      <c r="AA2661" s="78" t="s">
        <v>470</v>
      </c>
      <c r="AB2661" s="76" t="s">
        <v>2821</v>
      </c>
      <c r="AC2661" s="78" t="s">
        <v>2903</v>
      </c>
    </row>
    <row r="2662" spans="1:29" x14ac:dyDescent="0.35">
      <c r="A2662" s="10" t="s">
        <v>2346</v>
      </c>
      <c r="B2662" s="76" t="s">
        <v>2824</v>
      </c>
      <c r="C2662" s="76">
        <f>C2661+(BudgetsQTable[[#This Row],[lead]]&lt;&gt;K2661)</f>
        <v>320</v>
      </c>
      <c r="D2662" s="76">
        <f>D2661*(BudgetsQTable[[#This Row],[lead]]=K2661)+(BudgetsQTable[[#This Row],[prop_id]]&lt;&gt;A2661)</f>
        <v>1</v>
      </c>
      <c r="E2662" s="77">
        <v>43005.681250000001</v>
      </c>
      <c r="F2662" s="78" t="s">
        <v>2868</v>
      </c>
      <c r="G2662" s="78" t="s">
        <v>2869</v>
      </c>
      <c r="H2662" s="78" t="s">
        <v>470</v>
      </c>
      <c r="I2662" s="76" t="s">
        <v>1229</v>
      </c>
      <c r="J2662" s="76" t="s">
        <v>753</v>
      </c>
      <c r="K2662" s="78" t="s">
        <v>2346</v>
      </c>
      <c r="L2662" s="7" t="str">
        <f>IF(BudgetsQTable[[#This Row],[pi_last_name]]=" ","",HYPERLINK("https://www.ejacket.nsf.gov/ej/showProposal.do?Continue=Y&amp;ID="&amp;BudgetsQTable[[#This Row],[prop_id]],BudgetsQTable[[#This Row],[prop_id]]))</f>
        <v/>
      </c>
      <c r="M2662" s="78" t="s">
        <v>753</v>
      </c>
      <c r="N2662" s="7" t="str">
        <f>IF(BudgetsQTable[[#This Row],[pi_last_name]]=" ","",HYPERLINK("mailto:"&amp;BudgetsQTable[[#This Row],[pi_email]]&amp;"&amp;subject=Your NSF Proposal:  "&amp;BudgetsQTable[[#This Row],[prop_id]],BudgetsQTable[[#This Row],[pi_email]]))</f>
        <v/>
      </c>
      <c r="O2662" s="78" t="s">
        <v>753</v>
      </c>
      <c r="P2662" s="78">
        <v>1</v>
      </c>
      <c r="Q2662" s="78">
        <v>0.25</v>
      </c>
      <c r="R2662" s="79">
        <v>65000</v>
      </c>
      <c r="S2662" s="79">
        <v>8100</v>
      </c>
      <c r="T2662" s="79">
        <v>0</v>
      </c>
      <c r="U2662" s="80">
        <v>198867</v>
      </c>
      <c r="V2662" s="78">
        <v>0</v>
      </c>
      <c r="W2662" s="78">
        <v>1</v>
      </c>
      <c r="X2662" s="11" t="str">
        <f ca="1">IF(ISBLANK(BudgetsQTable[[#This Row],[budg_seq_yr]]),"FY"&amp;fiscalyear,"FY"&amp;fiscalyear-1+BudgetsQTable[[#This Row],[budg_seq_yr]])</f>
        <v>FY18</v>
      </c>
      <c r="Y2662" s="79">
        <v>198867</v>
      </c>
      <c r="Z2662" s="78" t="s">
        <v>2869</v>
      </c>
      <c r="AA2662" s="78" t="s">
        <v>470</v>
      </c>
      <c r="AB2662" s="76" t="s">
        <v>2821</v>
      </c>
      <c r="AC2662" s="78" t="s">
        <v>2903</v>
      </c>
    </row>
    <row r="2663" spans="1:29" x14ac:dyDescent="0.35">
      <c r="A2663" s="10" t="s">
        <v>2346</v>
      </c>
      <c r="B2663" s="76" t="s">
        <v>2824</v>
      </c>
      <c r="C2663" s="76">
        <f>C2662+(BudgetsQTable[[#This Row],[lead]]&lt;&gt;K2662)</f>
        <v>320</v>
      </c>
      <c r="D2663" s="76">
        <f>D2662*(BudgetsQTable[[#This Row],[lead]]=K2662)+(BudgetsQTable[[#This Row],[prop_id]]&lt;&gt;A2662)</f>
        <v>1</v>
      </c>
      <c r="E2663" s="77">
        <v>43005.681250000001</v>
      </c>
      <c r="F2663" s="78" t="s">
        <v>2868</v>
      </c>
      <c r="G2663" s="78" t="s">
        <v>2869</v>
      </c>
      <c r="H2663" s="78" t="s">
        <v>470</v>
      </c>
      <c r="I2663" s="76" t="s">
        <v>1229</v>
      </c>
      <c r="J2663" s="76" t="s">
        <v>753</v>
      </c>
      <c r="K2663" s="78" t="s">
        <v>2346</v>
      </c>
      <c r="L2663" s="7" t="str">
        <f>IF(BudgetsQTable[[#This Row],[pi_last_name]]=" ","",HYPERLINK("https://www.ejacket.nsf.gov/ej/showProposal.do?Continue=Y&amp;ID="&amp;BudgetsQTable[[#This Row],[prop_id]],BudgetsQTable[[#This Row],[prop_id]]))</f>
        <v/>
      </c>
      <c r="M2663" s="78" t="s">
        <v>753</v>
      </c>
      <c r="N2663" s="7" t="str">
        <f>IF(BudgetsQTable[[#This Row],[pi_last_name]]=" ","",HYPERLINK("mailto:"&amp;BudgetsQTable[[#This Row],[pi_email]]&amp;"&amp;subject=Your NSF Proposal:  "&amp;BudgetsQTable[[#This Row],[prop_id]],BudgetsQTable[[#This Row],[pi_email]]))</f>
        <v/>
      </c>
      <c r="O2663" s="78" t="s">
        <v>753</v>
      </c>
      <c r="P2663" s="78">
        <v>1</v>
      </c>
      <c r="Q2663" s="78">
        <v>0.25</v>
      </c>
      <c r="R2663" s="79">
        <v>66950</v>
      </c>
      <c r="S2663" s="79">
        <v>8343</v>
      </c>
      <c r="T2663" s="79">
        <v>0</v>
      </c>
      <c r="U2663" s="80">
        <v>204736</v>
      </c>
      <c r="V2663" s="78">
        <v>0</v>
      </c>
      <c r="W2663" s="78">
        <v>2</v>
      </c>
      <c r="X2663" s="11" t="str">
        <f ca="1">IF(ISBLANK(BudgetsQTable[[#This Row],[budg_seq_yr]]),"FY"&amp;fiscalyear,"FY"&amp;fiscalyear-1+BudgetsQTable[[#This Row],[budg_seq_yr]])</f>
        <v>FY19</v>
      </c>
      <c r="Y2663" s="79">
        <v>204736</v>
      </c>
      <c r="Z2663" s="78" t="s">
        <v>2869</v>
      </c>
      <c r="AA2663" s="78" t="s">
        <v>470</v>
      </c>
      <c r="AB2663" s="76" t="s">
        <v>2821</v>
      </c>
      <c r="AC2663" s="78" t="s">
        <v>2903</v>
      </c>
    </row>
    <row r="2664" spans="1:29" x14ac:dyDescent="0.35">
      <c r="A2664" s="10" t="s">
        <v>2346</v>
      </c>
      <c r="B2664" s="76" t="s">
        <v>2824</v>
      </c>
      <c r="C2664" s="76">
        <f>C2663+(BudgetsQTable[[#This Row],[lead]]&lt;&gt;K2663)</f>
        <v>320</v>
      </c>
      <c r="D2664" s="76">
        <f>D2663*(BudgetsQTable[[#This Row],[lead]]=K2663)+(BudgetsQTable[[#This Row],[prop_id]]&lt;&gt;A2663)</f>
        <v>1</v>
      </c>
      <c r="E2664" s="77">
        <v>43005.681250000001</v>
      </c>
      <c r="F2664" s="78" t="s">
        <v>2868</v>
      </c>
      <c r="G2664" s="78" t="s">
        <v>2869</v>
      </c>
      <c r="H2664" s="78" t="s">
        <v>470</v>
      </c>
      <c r="I2664" s="76" t="s">
        <v>1229</v>
      </c>
      <c r="J2664" s="76" t="s">
        <v>753</v>
      </c>
      <c r="K2664" s="78" t="s">
        <v>2346</v>
      </c>
      <c r="L2664" s="7" t="str">
        <f>IF(BudgetsQTable[[#This Row],[pi_last_name]]=" ","",HYPERLINK("https://www.ejacket.nsf.gov/ej/showProposal.do?Continue=Y&amp;ID="&amp;BudgetsQTable[[#This Row],[prop_id]],BudgetsQTable[[#This Row],[prop_id]]))</f>
        <v/>
      </c>
      <c r="M2664" s="78" t="s">
        <v>753</v>
      </c>
      <c r="N2664" s="7" t="str">
        <f>IF(BudgetsQTable[[#This Row],[pi_last_name]]=" ","",HYPERLINK("mailto:"&amp;BudgetsQTable[[#This Row],[pi_email]]&amp;"&amp;subject=Your NSF Proposal:  "&amp;BudgetsQTable[[#This Row],[prop_id]],BudgetsQTable[[#This Row],[pi_email]]))</f>
        <v/>
      </c>
      <c r="O2664" s="78" t="s">
        <v>753</v>
      </c>
      <c r="P2664" s="78">
        <v>1</v>
      </c>
      <c r="Q2664" s="78">
        <v>0.25</v>
      </c>
      <c r="R2664" s="79">
        <v>68959</v>
      </c>
      <c r="S2664" s="79">
        <v>8593</v>
      </c>
      <c r="T2664" s="79">
        <v>0</v>
      </c>
      <c r="U2664" s="80">
        <v>210784</v>
      </c>
      <c r="V2664" s="78">
        <v>0</v>
      </c>
      <c r="W2664" s="78">
        <v>3</v>
      </c>
      <c r="X2664" s="11" t="str">
        <f ca="1">IF(ISBLANK(BudgetsQTable[[#This Row],[budg_seq_yr]]),"FY"&amp;fiscalyear,"FY"&amp;fiscalyear-1+BudgetsQTable[[#This Row],[budg_seq_yr]])</f>
        <v>FY20</v>
      </c>
      <c r="Y2664" s="79">
        <v>210784</v>
      </c>
      <c r="Z2664" s="78" t="s">
        <v>2869</v>
      </c>
      <c r="AA2664" s="78" t="s">
        <v>470</v>
      </c>
      <c r="AB2664" s="76" t="s">
        <v>2821</v>
      </c>
      <c r="AC2664" s="78" t="s">
        <v>2903</v>
      </c>
    </row>
    <row r="2665" spans="1:29" x14ac:dyDescent="0.35">
      <c r="A2665" s="10" t="s">
        <v>4895</v>
      </c>
      <c r="B2665" s="76" t="s">
        <v>2834</v>
      </c>
      <c r="C2665" s="76">
        <f>C2664+(BudgetsQTable[[#This Row],[lead]]&lt;&gt;K2664)</f>
        <v>320</v>
      </c>
      <c r="D2665" s="76">
        <f>D2664*(BudgetsQTable[[#This Row],[lead]]=K2664)+(BudgetsQTable[[#This Row],[prop_id]]&lt;&gt;A2664)</f>
        <v>2</v>
      </c>
      <c r="E2665" s="77">
        <v>43005.536805555559</v>
      </c>
      <c r="F2665" s="78" t="s">
        <v>2868</v>
      </c>
      <c r="G2665" s="78" t="s">
        <v>2869</v>
      </c>
      <c r="H2665" s="78" t="s">
        <v>470</v>
      </c>
      <c r="I2665" s="76" t="s">
        <v>1229</v>
      </c>
      <c r="J2665" s="76" t="s">
        <v>3936</v>
      </c>
      <c r="K2665" s="78" t="s">
        <v>2346</v>
      </c>
      <c r="L2665" s="7" t="str">
        <f>IF(BudgetsQTable[[#This Row],[pi_last_name]]=" ","",HYPERLINK("https://www.ejacket.nsf.gov/ej/showProposal.do?Continue=Y&amp;ID="&amp;BudgetsQTable[[#This Row],[prop_id]],BudgetsQTable[[#This Row],[prop_id]]))</f>
        <v>1763634</v>
      </c>
      <c r="M2665" s="78" t="s">
        <v>3934</v>
      </c>
      <c r="N2665" s="7" t="str">
        <f>IF(BudgetsQTable[[#This Row],[pi_last_name]]=" ","",HYPERLINK("mailto:"&amp;BudgetsQTable[[#This Row],[pi_email]]&amp;"&amp;subject=Your NSF Proposal:  "&amp;BudgetsQTable[[#This Row],[prop_id]],BudgetsQTable[[#This Row],[pi_email]]))</f>
        <v>ml@sis.pitt.edu</v>
      </c>
      <c r="O2665" s="78" t="s">
        <v>3095</v>
      </c>
      <c r="P2665" s="78"/>
      <c r="Q2665" s="78"/>
      <c r="R2665" s="79"/>
      <c r="S2665" s="79"/>
      <c r="T2665" s="79"/>
      <c r="U2665" s="80"/>
      <c r="V2665" s="78">
        <v>0</v>
      </c>
      <c r="W2665" s="78"/>
      <c r="X2665" s="11" t="str">
        <f ca="1">IF(ISBLANK(BudgetsQTable[[#This Row],[budg_seq_yr]]),"FY"&amp;fiscalyear,"FY"&amp;fiscalyear-1+BudgetsQTable[[#This Row],[budg_seq_yr]])</f>
        <v>FY18</v>
      </c>
      <c r="Y2665" s="79">
        <v>438544</v>
      </c>
      <c r="Z2665" s="78" t="s">
        <v>2869</v>
      </c>
      <c r="AA2665" s="78" t="s">
        <v>470</v>
      </c>
      <c r="AB2665" s="76" t="s">
        <v>2821</v>
      </c>
      <c r="AC2665" s="78" t="s">
        <v>2903</v>
      </c>
    </row>
    <row r="2666" spans="1:29" x14ac:dyDescent="0.35">
      <c r="A2666" s="10" t="s">
        <v>4895</v>
      </c>
      <c r="B2666" s="76" t="s">
        <v>2834</v>
      </c>
      <c r="C2666" s="76">
        <f>C2665+(BudgetsQTable[[#This Row],[lead]]&lt;&gt;K2665)</f>
        <v>320</v>
      </c>
      <c r="D2666" s="76">
        <f>D2665*(BudgetsQTable[[#This Row],[lead]]=K2665)+(BudgetsQTable[[#This Row],[prop_id]]&lt;&gt;A2665)</f>
        <v>2</v>
      </c>
      <c r="E2666" s="77">
        <v>43005.536805555559</v>
      </c>
      <c r="F2666" s="78" t="s">
        <v>2868</v>
      </c>
      <c r="G2666" s="78" t="s">
        <v>2869</v>
      </c>
      <c r="H2666" s="78" t="s">
        <v>470</v>
      </c>
      <c r="I2666" s="76" t="s">
        <v>1229</v>
      </c>
      <c r="J2666" s="76" t="s">
        <v>753</v>
      </c>
      <c r="K2666" s="78" t="s">
        <v>2346</v>
      </c>
      <c r="L2666" s="7" t="str">
        <f>IF(BudgetsQTable[[#This Row],[pi_last_name]]=" ","",HYPERLINK("https://www.ejacket.nsf.gov/ej/showProposal.do?Continue=Y&amp;ID="&amp;BudgetsQTable[[#This Row],[prop_id]],BudgetsQTable[[#This Row],[prop_id]]))</f>
        <v/>
      </c>
      <c r="M2666" s="78" t="s">
        <v>753</v>
      </c>
      <c r="N2666" s="7" t="str">
        <f>IF(BudgetsQTable[[#This Row],[pi_last_name]]=" ","",HYPERLINK("mailto:"&amp;BudgetsQTable[[#This Row],[pi_email]]&amp;"&amp;subject=Your NSF Proposal:  "&amp;BudgetsQTable[[#This Row],[prop_id]],BudgetsQTable[[#This Row],[pi_email]]))</f>
        <v/>
      </c>
      <c r="O2666" s="78" t="s">
        <v>753</v>
      </c>
      <c r="P2666" s="78">
        <v>1</v>
      </c>
      <c r="Q2666" s="78">
        <v>2</v>
      </c>
      <c r="R2666" s="79">
        <v>0</v>
      </c>
      <c r="S2666" s="79">
        <v>6000</v>
      </c>
      <c r="T2666" s="79">
        <v>0</v>
      </c>
      <c r="U2666" s="80">
        <v>142526</v>
      </c>
      <c r="V2666" s="78">
        <v>0</v>
      </c>
      <c r="W2666" s="78">
        <v>1</v>
      </c>
      <c r="X2666" s="11" t="str">
        <f ca="1">IF(ISBLANK(BudgetsQTable[[#This Row],[budg_seq_yr]]),"FY"&amp;fiscalyear,"FY"&amp;fiscalyear-1+BudgetsQTable[[#This Row],[budg_seq_yr]])</f>
        <v>FY18</v>
      </c>
      <c r="Y2666" s="79">
        <v>142526</v>
      </c>
      <c r="Z2666" s="78" t="s">
        <v>2869</v>
      </c>
      <c r="AA2666" s="78" t="s">
        <v>470</v>
      </c>
      <c r="AB2666" s="76" t="s">
        <v>2821</v>
      </c>
      <c r="AC2666" s="78" t="s">
        <v>2903</v>
      </c>
    </row>
    <row r="2667" spans="1:29" x14ac:dyDescent="0.35">
      <c r="A2667" s="10" t="s">
        <v>4895</v>
      </c>
      <c r="B2667" s="76" t="s">
        <v>2834</v>
      </c>
      <c r="C2667" s="76">
        <f>C2666+(BudgetsQTable[[#This Row],[lead]]&lt;&gt;K2666)</f>
        <v>320</v>
      </c>
      <c r="D2667" s="76">
        <f>D2666*(BudgetsQTable[[#This Row],[lead]]=K2666)+(BudgetsQTable[[#This Row],[prop_id]]&lt;&gt;A2666)</f>
        <v>2</v>
      </c>
      <c r="E2667" s="77">
        <v>43005.536805555559</v>
      </c>
      <c r="F2667" s="78" t="s">
        <v>2868</v>
      </c>
      <c r="G2667" s="78" t="s">
        <v>2869</v>
      </c>
      <c r="H2667" s="78" t="s">
        <v>470</v>
      </c>
      <c r="I2667" s="76" t="s">
        <v>1229</v>
      </c>
      <c r="J2667" s="76" t="s">
        <v>753</v>
      </c>
      <c r="K2667" s="78" t="s">
        <v>2346</v>
      </c>
      <c r="L2667" s="7" t="str">
        <f>IF(BudgetsQTable[[#This Row],[pi_last_name]]=" ","",HYPERLINK("https://www.ejacket.nsf.gov/ej/showProposal.do?Continue=Y&amp;ID="&amp;BudgetsQTable[[#This Row],[prop_id]],BudgetsQTable[[#This Row],[prop_id]]))</f>
        <v/>
      </c>
      <c r="M2667" s="78" t="s">
        <v>753</v>
      </c>
      <c r="N2667" s="7" t="str">
        <f>IF(BudgetsQTable[[#This Row],[pi_last_name]]=" ","",HYPERLINK("mailto:"&amp;BudgetsQTable[[#This Row],[pi_email]]&amp;"&amp;subject=Your NSF Proposal:  "&amp;BudgetsQTable[[#This Row],[prop_id]],BudgetsQTable[[#This Row],[pi_email]]))</f>
        <v/>
      </c>
      <c r="O2667" s="78" t="s">
        <v>753</v>
      </c>
      <c r="P2667" s="78">
        <v>1</v>
      </c>
      <c r="Q2667" s="78">
        <v>2</v>
      </c>
      <c r="R2667" s="79">
        <v>0</v>
      </c>
      <c r="S2667" s="79">
        <v>6000</v>
      </c>
      <c r="T2667" s="79">
        <v>0</v>
      </c>
      <c r="U2667" s="80">
        <v>146144</v>
      </c>
      <c r="V2667" s="78">
        <v>0</v>
      </c>
      <c r="W2667" s="78">
        <v>2</v>
      </c>
      <c r="X2667" s="11" t="str">
        <f ca="1">IF(ISBLANK(BudgetsQTable[[#This Row],[budg_seq_yr]]),"FY"&amp;fiscalyear,"FY"&amp;fiscalyear-1+BudgetsQTable[[#This Row],[budg_seq_yr]])</f>
        <v>FY19</v>
      </c>
      <c r="Y2667" s="79">
        <v>146144</v>
      </c>
      <c r="Z2667" s="78" t="s">
        <v>2869</v>
      </c>
      <c r="AA2667" s="78" t="s">
        <v>470</v>
      </c>
      <c r="AB2667" s="76" t="s">
        <v>2821</v>
      </c>
      <c r="AC2667" s="78" t="s">
        <v>2903</v>
      </c>
    </row>
    <row r="2668" spans="1:29" x14ac:dyDescent="0.35">
      <c r="A2668" s="10" t="s">
        <v>4895</v>
      </c>
      <c r="B2668" s="76" t="s">
        <v>2834</v>
      </c>
      <c r="C2668" s="76">
        <f>C2667+(BudgetsQTable[[#This Row],[lead]]&lt;&gt;K2667)</f>
        <v>320</v>
      </c>
      <c r="D2668" s="76">
        <f>D2667*(BudgetsQTable[[#This Row],[lead]]=K2667)+(BudgetsQTable[[#This Row],[prop_id]]&lt;&gt;A2667)</f>
        <v>2</v>
      </c>
      <c r="E2668" s="77">
        <v>43005.536805555559</v>
      </c>
      <c r="F2668" s="78" t="s">
        <v>2868</v>
      </c>
      <c r="G2668" s="78" t="s">
        <v>2869</v>
      </c>
      <c r="H2668" s="78" t="s">
        <v>470</v>
      </c>
      <c r="I2668" s="76" t="s">
        <v>1229</v>
      </c>
      <c r="J2668" s="76" t="s">
        <v>753</v>
      </c>
      <c r="K2668" s="78" t="s">
        <v>2346</v>
      </c>
      <c r="L2668" s="7" t="str">
        <f>IF(BudgetsQTable[[#This Row],[pi_last_name]]=" ","",HYPERLINK("https://www.ejacket.nsf.gov/ej/showProposal.do?Continue=Y&amp;ID="&amp;BudgetsQTable[[#This Row],[prop_id]],BudgetsQTable[[#This Row],[prop_id]]))</f>
        <v/>
      </c>
      <c r="M2668" s="78" t="s">
        <v>753</v>
      </c>
      <c r="N2668" s="7" t="str">
        <f>IF(BudgetsQTable[[#This Row],[pi_last_name]]=" ","",HYPERLINK("mailto:"&amp;BudgetsQTable[[#This Row],[pi_email]]&amp;"&amp;subject=Your NSF Proposal:  "&amp;BudgetsQTable[[#This Row],[prop_id]],BudgetsQTable[[#This Row],[pi_email]]))</f>
        <v/>
      </c>
      <c r="O2668" s="78" t="s">
        <v>753</v>
      </c>
      <c r="P2668" s="78">
        <v>1</v>
      </c>
      <c r="Q2668" s="78">
        <v>2</v>
      </c>
      <c r="R2668" s="79">
        <v>0</v>
      </c>
      <c r="S2668" s="79">
        <v>6000</v>
      </c>
      <c r="T2668" s="79">
        <v>0</v>
      </c>
      <c r="U2668" s="80">
        <v>149874</v>
      </c>
      <c r="V2668" s="78">
        <v>0</v>
      </c>
      <c r="W2668" s="78">
        <v>3</v>
      </c>
      <c r="X2668" s="11" t="str">
        <f ca="1">IF(ISBLANK(BudgetsQTable[[#This Row],[budg_seq_yr]]),"FY"&amp;fiscalyear,"FY"&amp;fiscalyear-1+BudgetsQTable[[#This Row],[budg_seq_yr]])</f>
        <v>FY20</v>
      </c>
      <c r="Y2668" s="79">
        <v>149874</v>
      </c>
      <c r="Z2668" s="78" t="s">
        <v>2869</v>
      </c>
      <c r="AA2668" s="78" t="s">
        <v>470</v>
      </c>
      <c r="AB2668" s="76" t="s">
        <v>2821</v>
      </c>
      <c r="AC2668" s="78" t="s">
        <v>2903</v>
      </c>
    </row>
    <row r="2669" spans="1:29" x14ac:dyDescent="0.35">
      <c r="A2669" s="10" t="s">
        <v>2348</v>
      </c>
      <c r="B2669" s="76" t="s">
        <v>2863</v>
      </c>
      <c r="C2669" s="76">
        <f>C2668+(BudgetsQTable[[#This Row],[lead]]&lt;&gt;K2668)</f>
        <v>321</v>
      </c>
      <c r="D2669" s="76">
        <f>D2668*(BudgetsQTable[[#This Row],[lead]]=K2668)+(BudgetsQTable[[#This Row],[prop_id]]&lt;&gt;A2668)</f>
        <v>1</v>
      </c>
      <c r="E2669" s="77">
        <v>43005.681944444441</v>
      </c>
      <c r="F2669" s="78" t="s">
        <v>2817</v>
      </c>
      <c r="G2669" s="78" t="s">
        <v>2818</v>
      </c>
      <c r="H2669" s="78" t="s">
        <v>476</v>
      </c>
      <c r="I2669" s="76" t="s">
        <v>912</v>
      </c>
      <c r="J2669" s="76" t="s">
        <v>4898</v>
      </c>
      <c r="K2669" s="78" t="s">
        <v>2348</v>
      </c>
      <c r="L2669" s="7" t="str">
        <f>IF(BudgetsQTable[[#This Row],[pi_last_name]]=" ","",HYPERLINK("https://www.ejacket.nsf.gov/ej/showProposal.do?Continue=Y&amp;ID="&amp;BudgetsQTable[[#This Row],[prop_id]],BudgetsQTable[[#This Row],[prop_id]]))</f>
        <v>1763956</v>
      </c>
      <c r="M2669" s="78" t="s">
        <v>2349</v>
      </c>
      <c r="N2669" s="7" t="str">
        <f>IF(BudgetsQTable[[#This Row],[pi_last_name]]=" ","",HYPERLINK("mailto:"&amp;BudgetsQTable[[#This Row],[pi_email]]&amp;"&amp;subject=Your NSF Proposal:  "&amp;BudgetsQTable[[#This Row],[prop_id]],BudgetsQTable[[#This Row],[pi_email]]))</f>
        <v>yeung@umd.edu</v>
      </c>
      <c r="O2669" s="78" t="s">
        <v>2926</v>
      </c>
      <c r="P2669" s="78"/>
      <c r="Q2669" s="78"/>
      <c r="R2669" s="79"/>
      <c r="S2669" s="79"/>
      <c r="T2669" s="79"/>
      <c r="U2669" s="80"/>
      <c r="V2669" s="78">
        <v>0</v>
      </c>
      <c r="W2669" s="78"/>
      <c r="X2669" s="11" t="str">
        <f ca="1">IF(ISBLANK(BudgetsQTable[[#This Row],[budg_seq_yr]]),"FY"&amp;fiscalyear,"FY"&amp;fiscalyear-1+BudgetsQTable[[#This Row],[budg_seq_yr]])</f>
        <v>FY18</v>
      </c>
      <c r="Y2669" s="79">
        <v>1200000</v>
      </c>
      <c r="Z2669" s="78" t="s">
        <v>2818</v>
      </c>
      <c r="AA2669" s="78" t="s">
        <v>476</v>
      </c>
      <c r="AB2669" s="76" t="s">
        <v>2821</v>
      </c>
      <c r="AC2669" s="78" t="s">
        <v>3009</v>
      </c>
    </row>
    <row r="2670" spans="1:29" x14ac:dyDescent="0.35">
      <c r="A2670" s="10" t="s">
        <v>2348</v>
      </c>
      <c r="B2670" s="76" t="s">
        <v>2863</v>
      </c>
      <c r="C2670" s="76">
        <f>C2669+(BudgetsQTable[[#This Row],[lead]]&lt;&gt;K2669)</f>
        <v>321</v>
      </c>
      <c r="D2670" s="76">
        <f>D2669*(BudgetsQTable[[#This Row],[lead]]=K2669)+(BudgetsQTable[[#This Row],[prop_id]]&lt;&gt;A2669)</f>
        <v>1</v>
      </c>
      <c r="E2670" s="77">
        <v>43005.681944444441</v>
      </c>
      <c r="F2670" s="78" t="s">
        <v>2817</v>
      </c>
      <c r="G2670" s="78" t="s">
        <v>2818</v>
      </c>
      <c r="H2670" s="78" t="s">
        <v>476</v>
      </c>
      <c r="I2670" s="76" t="s">
        <v>912</v>
      </c>
      <c r="J2670" s="76" t="s">
        <v>753</v>
      </c>
      <c r="K2670" s="78" t="s">
        <v>2348</v>
      </c>
      <c r="L2670" s="7" t="str">
        <f>IF(BudgetsQTable[[#This Row],[pi_last_name]]=" ","",HYPERLINK("https://www.ejacket.nsf.gov/ej/showProposal.do?Continue=Y&amp;ID="&amp;BudgetsQTable[[#This Row],[prop_id]],BudgetsQTable[[#This Row],[prop_id]]))</f>
        <v/>
      </c>
      <c r="M2670" s="78" t="s">
        <v>753</v>
      </c>
      <c r="N2670" s="7" t="str">
        <f>IF(BudgetsQTable[[#This Row],[pi_last_name]]=" ","",HYPERLINK("mailto:"&amp;BudgetsQTable[[#This Row],[pi_email]]&amp;"&amp;subject=Your NSF Proposal:  "&amp;BudgetsQTable[[#This Row],[prop_id]],BudgetsQTable[[#This Row],[pi_email]]))</f>
        <v/>
      </c>
      <c r="O2670" s="78" t="s">
        <v>753</v>
      </c>
      <c r="P2670" s="78">
        <v>2</v>
      </c>
      <c r="Q2670" s="78">
        <v>2</v>
      </c>
      <c r="R2670" s="79">
        <v>0</v>
      </c>
      <c r="S2670" s="79">
        <v>0</v>
      </c>
      <c r="T2670" s="79">
        <v>0</v>
      </c>
      <c r="U2670" s="80">
        <v>287108</v>
      </c>
      <c r="V2670" s="78">
        <v>0</v>
      </c>
      <c r="W2670" s="78">
        <v>1</v>
      </c>
      <c r="X2670" s="11" t="str">
        <f ca="1">IF(ISBLANK(BudgetsQTable[[#This Row],[budg_seq_yr]]),"FY"&amp;fiscalyear,"FY"&amp;fiscalyear-1+BudgetsQTable[[#This Row],[budg_seq_yr]])</f>
        <v>FY18</v>
      </c>
      <c r="Y2670" s="79">
        <v>287108</v>
      </c>
      <c r="Z2670" s="78" t="s">
        <v>2818</v>
      </c>
      <c r="AA2670" s="78" t="s">
        <v>476</v>
      </c>
      <c r="AB2670" s="76" t="s">
        <v>2821</v>
      </c>
      <c r="AC2670" s="78" t="s">
        <v>3009</v>
      </c>
    </row>
    <row r="2671" spans="1:29" x14ac:dyDescent="0.35">
      <c r="A2671" s="10" t="s">
        <v>2348</v>
      </c>
      <c r="B2671" s="76" t="s">
        <v>2863</v>
      </c>
      <c r="C2671" s="76">
        <f>C2670+(BudgetsQTable[[#This Row],[lead]]&lt;&gt;K2670)</f>
        <v>321</v>
      </c>
      <c r="D2671" s="76">
        <f>D2670*(BudgetsQTable[[#This Row],[lead]]=K2670)+(BudgetsQTable[[#This Row],[prop_id]]&lt;&gt;A2670)</f>
        <v>1</v>
      </c>
      <c r="E2671" s="77">
        <v>43005.681944444441</v>
      </c>
      <c r="F2671" s="78" t="s">
        <v>2817</v>
      </c>
      <c r="G2671" s="78" t="s">
        <v>2818</v>
      </c>
      <c r="H2671" s="78" t="s">
        <v>476</v>
      </c>
      <c r="I2671" s="76" t="s">
        <v>912</v>
      </c>
      <c r="J2671" s="76" t="s">
        <v>753</v>
      </c>
      <c r="K2671" s="78" t="s">
        <v>2348</v>
      </c>
      <c r="L2671" s="7" t="str">
        <f>IF(BudgetsQTable[[#This Row],[pi_last_name]]=" ","",HYPERLINK("https://www.ejacket.nsf.gov/ej/showProposal.do?Continue=Y&amp;ID="&amp;BudgetsQTable[[#This Row],[prop_id]],BudgetsQTable[[#This Row],[prop_id]]))</f>
        <v/>
      </c>
      <c r="M2671" s="78" t="s">
        <v>753</v>
      </c>
      <c r="N2671" s="7" t="str">
        <f>IF(BudgetsQTable[[#This Row],[pi_last_name]]=" ","",HYPERLINK("mailto:"&amp;BudgetsQTable[[#This Row],[pi_email]]&amp;"&amp;subject=Your NSF Proposal:  "&amp;BudgetsQTable[[#This Row],[prop_id]],BudgetsQTable[[#This Row],[pi_email]]))</f>
        <v/>
      </c>
      <c r="O2671" s="78" t="s">
        <v>753</v>
      </c>
      <c r="P2671" s="78">
        <v>2</v>
      </c>
      <c r="Q2671" s="78">
        <v>2</v>
      </c>
      <c r="R2671" s="79">
        <v>0</v>
      </c>
      <c r="S2671" s="79">
        <v>0</v>
      </c>
      <c r="T2671" s="79">
        <v>0</v>
      </c>
      <c r="U2671" s="80">
        <v>300323</v>
      </c>
      <c r="V2671" s="78">
        <v>0</v>
      </c>
      <c r="W2671" s="78">
        <v>2</v>
      </c>
      <c r="X2671" s="11" t="str">
        <f ca="1">IF(ISBLANK(BudgetsQTable[[#This Row],[budg_seq_yr]]),"FY"&amp;fiscalyear,"FY"&amp;fiscalyear-1+BudgetsQTable[[#This Row],[budg_seq_yr]])</f>
        <v>FY19</v>
      </c>
      <c r="Y2671" s="79">
        <v>300323</v>
      </c>
      <c r="Z2671" s="78" t="s">
        <v>2818</v>
      </c>
      <c r="AA2671" s="78" t="s">
        <v>476</v>
      </c>
      <c r="AB2671" s="76" t="s">
        <v>2821</v>
      </c>
      <c r="AC2671" s="78" t="s">
        <v>3009</v>
      </c>
    </row>
    <row r="2672" spans="1:29" x14ac:dyDescent="0.35">
      <c r="A2672" s="10" t="s">
        <v>2348</v>
      </c>
      <c r="B2672" s="76" t="s">
        <v>2863</v>
      </c>
      <c r="C2672" s="76">
        <f>C2671+(BudgetsQTable[[#This Row],[lead]]&lt;&gt;K2671)</f>
        <v>321</v>
      </c>
      <c r="D2672" s="76">
        <f>D2671*(BudgetsQTable[[#This Row],[lead]]=K2671)+(BudgetsQTable[[#This Row],[prop_id]]&lt;&gt;A2671)</f>
        <v>1</v>
      </c>
      <c r="E2672" s="77">
        <v>43005.681944444441</v>
      </c>
      <c r="F2672" s="78" t="s">
        <v>2817</v>
      </c>
      <c r="G2672" s="78" t="s">
        <v>2818</v>
      </c>
      <c r="H2672" s="78" t="s">
        <v>476</v>
      </c>
      <c r="I2672" s="76" t="s">
        <v>912</v>
      </c>
      <c r="J2672" s="76" t="s">
        <v>753</v>
      </c>
      <c r="K2672" s="78" t="s">
        <v>2348</v>
      </c>
      <c r="L2672" s="7" t="str">
        <f>IF(BudgetsQTable[[#This Row],[pi_last_name]]=" ","",HYPERLINK("https://www.ejacket.nsf.gov/ej/showProposal.do?Continue=Y&amp;ID="&amp;BudgetsQTable[[#This Row],[prop_id]],BudgetsQTable[[#This Row],[prop_id]]))</f>
        <v/>
      </c>
      <c r="M2672" s="78" t="s">
        <v>753</v>
      </c>
      <c r="N2672" s="7" t="str">
        <f>IF(BudgetsQTable[[#This Row],[pi_last_name]]=" ","",HYPERLINK("mailto:"&amp;BudgetsQTable[[#This Row],[pi_email]]&amp;"&amp;subject=Your NSF Proposal:  "&amp;BudgetsQTable[[#This Row],[prop_id]],BudgetsQTable[[#This Row],[pi_email]]))</f>
        <v/>
      </c>
      <c r="O2672" s="78" t="s">
        <v>753</v>
      </c>
      <c r="P2672" s="78">
        <v>2</v>
      </c>
      <c r="Q2672" s="78">
        <v>2</v>
      </c>
      <c r="R2672" s="79">
        <v>0</v>
      </c>
      <c r="S2672" s="79">
        <v>0</v>
      </c>
      <c r="T2672" s="79">
        <v>0</v>
      </c>
      <c r="U2672" s="80">
        <v>299000</v>
      </c>
      <c r="V2672" s="78">
        <v>0</v>
      </c>
      <c r="W2672" s="78">
        <v>3</v>
      </c>
      <c r="X2672" s="11" t="str">
        <f ca="1">IF(ISBLANK(BudgetsQTable[[#This Row],[budg_seq_yr]]),"FY"&amp;fiscalyear,"FY"&amp;fiscalyear-1+BudgetsQTable[[#This Row],[budg_seq_yr]])</f>
        <v>FY20</v>
      </c>
      <c r="Y2672" s="79">
        <v>299000</v>
      </c>
      <c r="Z2672" s="78" t="s">
        <v>2818</v>
      </c>
      <c r="AA2672" s="78" t="s">
        <v>476</v>
      </c>
      <c r="AB2672" s="76" t="s">
        <v>2821</v>
      </c>
      <c r="AC2672" s="78" t="s">
        <v>3009</v>
      </c>
    </row>
    <row r="2673" spans="1:29" x14ac:dyDescent="0.35">
      <c r="A2673" s="10" t="s">
        <v>2348</v>
      </c>
      <c r="B2673" s="76" t="s">
        <v>2863</v>
      </c>
      <c r="C2673" s="76">
        <f>C2672+(BudgetsQTable[[#This Row],[lead]]&lt;&gt;K2672)</f>
        <v>321</v>
      </c>
      <c r="D2673" s="76">
        <f>D2672*(BudgetsQTable[[#This Row],[lead]]=K2672)+(BudgetsQTable[[#This Row],[prop_id]]&lt;&gt;A2672)</f>
        <v>1</v>
      </c>
      <c r="E2673" s="77">
        <v>43005.681944444441</v>
      </c>
      <c r="F2673" s="78" t="s">
        <v>2817</v>
      </c>
      <c r="G2673" s="78" t="s">
        <v>2818</v>
      </c>
      <c r="H2673" s="78" t="s">
        <v>476</v>
      </c>
      <c r="I2673" s="76" t="s">
        <v>912</v>
      </c>
      <c r="J2673" s="76" t="s">
        <v>753</v>
      </c>
      <c r="K2673" s="78" t="s">
        <v>2348</v>
      </c>
      <c r="L2673" s="7" t="str">
        <f>IF(BudgetsQTable[[#This Row],[pi_last_name]]=" ","",HYPERLINK("https://www.ejacket.nsf.gov/ej/showProposal.do?Continue=Y&amp;ID="&amp;BudgetsQTable[[#This Row],[prop_id]],BudgetsQTable[[#This Row],[prop_id]]))</f>
        <v/>
      </c>
      <c r="M2673" s="78" t="s">
        <v>753</v>
      </c>
      <c r="N2673" s="7" t="str">
        <f>IF(BudgetsQTable[[#This Row],[pi_last_name]]=" ","",HYPERLINK("mailto:"&amp;BudgetsQTable[[#This Row],[pi_email]]&amp;"&amp;subject=Your NSF Proposal:  "&amp;BudgetsQTable[[#This Row],[prop_id]],BudgetsQTable[[#This Row],[pi_email]]))</f>
        <v/>
      </c>
      <c r="O2673" s="78" t="s">
        <v>753</v>
      </c>
      <c r="P2673" s="78">
        <v>2</v>
      </c>
      <c r="Q2673" s="78">
        <v>2</v>
      </c>
      <c r="R2673" s="79">
        <v>0</v>
      </c>
      <c r="S2673" s="79">
        <v>0</v>
      </c>
      <c r="T2673" s="79">
        <v>0</v>
      </c>
      <c r="U2673" s="80">
        <v>313569</v>
      </c>
      <c r="V2673" s="78">
        <v>0</v>
      </c>
      <c r="W2673" s="78">
        <v>4</v>
      </c>
      <c r="X2673" s="11" t="str">
        <f ca="1">IF(ISBLANK(BudgetsQTable[[#This Row],[budg_seq_yr]]),"FY"&amp;fiscalyear,"FY"&amp;fiscalyear-1+BudgetsQTable[[#This Row],[budg_seq_yr]])</f>
        <v>FY21</v>
      </c>
      <c r="Y2673" s="79">
        <v>313569</v>
      </c>
      <c r="Z2673" s="78" t="s">
        <v>2818</v>
      </c>
      <c r="AA2673" s="78" t="s">
        <v>476</v>
      </c>
      <c r="AB2673" s="76" t="s">
        <v>2821</v>
      </c>
      <c r="AC2673" s="78" t="s">
        <v>3009</v>
      </c>
    </row>
    <row r="2674" spans="1:29" x14ac:dyDescent="0.35">
      <c r="A2674" s="10" t="s">
        <v>2356</v>
      </c>
      <c r="B2674" s="76" t="s">
        <v>2824</v>
      </c>
      <c r="C2674" s="76">
        <f>C2673+(BudgetsQTable[[#This Row],[lead]]&lt;&gt;K2673)</f>
        <v>322</v>
      </c>
      <c r="D2674" s="76">
        <f>D2673*(BudgetsQTable[[#This Row],[lead]]=K2673)+(BudgetsQTable[[#This Row],[prop_id]]&lt;&gt;A2673)</f>
        <v>1</v>
      </c>
      <c r="E2674" s="77">
        <v>43005.681944444441</v>
      </c>
      <c r="F2674" s="78" t="s">
        <v>2817</v>
      </c>
      <c r="G2674" s="78" t="s">
        <v>2818</v>
      </c>
      <c r="H2674" s="78" t="s">
        <v>476</v>
      </c>
      <c r="I2674" s="76" t="s">
        <v>727</v>
      </c>
      <c r="J2674" s="76" t="s">
        <v>4601</v>
      </c>
      <c r="K2674" s="78" t="s">
        <v>2356</v>
      </c>
      <c r="L2674" s="7" t="str">
        <f>IF(BudgetsQTable[[#This Row],[pi_last_name]]=" ","",HYPERLINK("https://www.ejacket.nsf.gov/ej/showProposal.do?Continue=Y&amp;ID="&amp;BudgetsQTable[[#This Row],[prop_id]],BudgetsQTable[[#This Row],[prop_id]]))</f>
        <v>1763957</v>
      </c>
      <c r="M2674" s="78" t="s">
        <v>2357</v>
      </c>
      <c r="N2674" s="7" t="str">
        <f>IF(BudgetsQTable[[#This Row],[pi_last_name]]=" ","",HYPERLINK("mailto:"&amp;BudgetsQTable[[#This Row],[pi_email]]&amp;"&amp;subject=Your NSF Proposal:  "&amp;BudgetsQTable[[#This Row],[prop_id]],BudgetsQTable[[#This Row],[pi_email]]))</f>
        <v>loris@cs.wisc.edu</v>
      </c>
      <c r="O2674" s="78" t="s">
        <v>3257</v>
      </c>
      <c r="P2674" s="78"/>
      <c r="Q2674" s="78"/>
      <c r="R2674" s="79"/>
      <c r="S2674" s="79"/>
      <c r="T2674" s="79"/>
      <c r="U2674" s="80"/>
      <c r="V2674" s="78">
        <v>0</v>
      </c>
      <c r="W2674" s="78"/>
      <c r="X2674" s="11" t="str">
        <f ca="1">IF(ISBLANK(BudgetsQTable[[#This Row],[budg_seq_yr]]),"FY"&amp;fiscalyear,"FY"&amp;fiscalyear-1+BudgetsQTable[[#This Row],[budg_seq_yr]])</f>
        <v>FY18</v>
      </c>
      <c r="Y2674" s="79">
        <v>600000</v>
      </c>
      <c r="Z2674" s="78" t="s">
        <v>2818</v>
      </c>
      <c r="AA2674" s="78" t="s">
        <v>476</v>
      </c>
      <c r="AB2674" s="76" t="s">
        <v>2821</v>
      </c>
      <c r="AC2674" s="78" t="s">
        <v>2832</v>
      </c>
    </row>
    <row r="2675" spans="1:29" x14ac:dyDescent="0.35">
      <c r="A2675" s="10" t="s">
        <v>2356</v>
      </c>
      <c r="B2675" s="76" t="s">
        <v>2824</v>
      </c>
      <c r="C2675" s="76">
        <f>C2674+(BudgetsQTable[[#This Row],[lead]]&lt;&gt;K2674)</f>
        <v>322</v>
      </c>
      <c r="D2675" s="76">
        <f>D2674*(BudgetsQTable[[#This Row],[lead]]=K2674)+(BudgetsQTable[[#This Row],[prop_id]]&lt;&gt;A2674)</f>
        <v>1</v>
      </c>
      <c r="E2675" s="77">
        <v>43005.681944444441</v>
      </c>
      <c r="F2675" s="78" t="s">
        <v>2817</v>
      </c>
      <c r="G2675" s="78" t="s">
        <v>2818</v>
      </c>
      <c r="H2675" s="78" t="s">
        <v>476</v>
      </c>
      <c r="I2675" s="76" t="s">
        <v>727</v>
      </c>
      <c r="J2675" s="76" t="s">
        <v>753</v>
      </c>
      <c r="K2675" s="78" t="s">
        <v>2356</v>
      </c>
      <c r="L2675" s="7" t="str">
        <f>IF(BudgetsQTable[[#This Row],[pi_last_name]]=" ","",HYPERLINK("https://www.ejacket.nsf.gov/ej/showProposal.do?Continue=Y&amp;ID="&amp;BudgetsQTable[[#This Row],[prop_id]],BudgetsQTable[[#This Row],[prop_id]]))</f>
        <v/>
      </c>
      <c r="M2675" s="78" t="s">
        <v>753</v>
      </c>
      <c r="N2675" s="7" t="str">
        <f>IF(BudgetsQTable[[#This Row],[pi_last_name]]=" ","",HYPERLINK("mailto:"&amp;BudgetsQTable[[#This Row],[pi_email]]&amp;"&amp;subject=Your NSF Proposal:  "&amp;BudgetsQTable[[#This Row],[prop_id]],BudgetsQTable[[#This Row],[pi_email]]))</f>
        <v/>
      </c>
      <c r="O2675" s="78" t="s">
        <v>753</v>
      </c>
      <c r="P2675" s="78">
        <v>1</v>
      </c>
      <c r="Q2675" s="78">
        <v>1</v>
      </c>
      <c r="R2675" s="79">
        <v>0</v>
      </c>
      <c r="S2675" s="79">
        <v>1000</v>
      </c>
      <c r="T2675" s="79">
        <v>0</v>
      </c>
      <c r="U2675" s="80">
        <v>162578</v>
      </c>
      <c r="V2675" s="78">
        <v>0</v>
      </c>
      <c r="W2675" s="78">
        <v>1</v>
      </c>
      <c r="X2675" s="11" t="str">
        <f ca="1">IF(ISBLANK(BudgetsQTable[[#This Row],[budg_seq_yr]]),"FY"&amp;fiscalyear,"FY"&amp;fiscalyear-1+BudgetsQTable[[#This Row],[budg_seq_yr]])</f>
        <v>FY18</v>
      </c>
      <c r="Y2675" s="79">
        <v>162578</v>
      </c>
      <c r="Z2675" s="78" t="s">
        <v>2818</v>
      </c>
      <c r="AA2675" s="78" t="s">
        <v>476</v>
      </c>
      <c r="AB2675" s="76" t="s">
        <v>2821</v>
      </c>
      <c r="AC2675" s="78" t="s">
        <v>2832</v>
      </c>
    </row>
    <row r="2676" spans="1:29" x14ac:dyDescent="0.35">
      <c r="A2676" s="10" t="s">
        <v>2356</v>
      </c>
      <c r="B2676" s="76" t="s">
        <v>2824</v>
      </c>
      <c r="C2676" s="76">
        <f>C2675+(BudgetsQTable[[#This Row],[lead]]&lt;&gt;K2675)</f>
        <v>322</v>
      </c>
      <c r="D2676" s="76">
        <f>D2675*(BudgetsQTable[[#This Row],[lead]]=K2675)+(BudgetsQTable[[#This Row],[prop_id]]&lt;&gt;A2675)</f>
        <v>1</v>
      </c>
      <c r="E2676" s="77">
        <v>43005.681944444441</v>
      </c>
      <c r="F2676" s="78" t="s">
        <v>2817</v>
      </c>
      <c r="G2676" s="78" t="s">
        <v>2818</v>
      </c>
      <c r="H2676" s="78" t="s">
        <v>476</v>
      </c>
      <c r="I2676" s="76" t="s">
        <v>727</v>
      </c>
      <c r="J2676" s="76" t="s">
        <v>753</v>
      </c>
      <c r="K2676" s="78" t="s">
        <v>2356</v>
      </c>
      <c r="L2676" s="7" t="str">
        <f>IF(BudgetsQTable[[#This Row],[pi_last_name]]=" ","",HYPERLINK("https://www.ejacket.nsf.gov/ej/showProposal.do?Continue=Y&amp;ID="&amp;BudgetsQTable[[#This Row],[prop_id]],BudgetsQTable[[#This Row],[prop_id]]))</f>
        <v/>
      </c>
      <c r="M2676" s="78" t="s">
        <v>753</v>
      </c>
      <c r="N2676" s="7" t="str">
        <f>IF(BudgetsQTable[[#This Row],[pi_last_name]]=" ","",HYPERLINK("mailto:"&amp;BudgetsQTable[[#This Row],[pi_email]]&amp;"&amp;subject=Your NSF Proposal:  "&amp;BudgetsQTable[[#This Row],[prop_id]],BudgetsQTable[[#This Row],[pi_email]]))</f>
        <v/>
      </c>
      <c r="O2676" s="78" t="s">
        <v>753</v>
      </c>
      <c r="P2676" s="78">
        <v>1</v>
      </c>
      <c r="Q2676" s="78">
        <v>1</v>
      </c>
      <c r="R2676" s="79">
        <v>0</v>
      </c>
      <c r="S2676" s="79">
        <v>1000</v>
      </c>
      <c r="T2676" s="79">
        <v>0</v>
      </c>
      <c r="U2676" s="80">
        <v>165750</v>
      </c>
      <c r="V2676" s="78">
        <v>0</v>
      </c>
      <c r="W2676" s="78">
        <v>2</v>
      </c>
      <c r="X2676" s="11" t="str">
        <f ca="1">IF(ISBLANK(BudgetsQTable[[#This Row],[budg_seq_yr]]),"FY"&amp;fiscalyear,"FY"&amp;fiscalyear-1+BudgetsQTable[[#This Row],[budg_seq_yr]])</f>
        <v>FY19</v>
      </c>
      <c r="Y2676" s="79">
        <v>165750</v>
      </c>
      <c r="Z2676" s="78" t="s">
        <v>2818</v>
      </c>
      <c r="AA2676" s="78" t="s">
        <v>476</v>
      </c>
      <c r="AB2676" s="76" t="s">
        <v>2821</v>
      </c>
      <c r="AC2676" s="78" t="s">
        <v>2832</v>
      </c>
    </row>
    <row r="2677" spans="1:29" x14ac:dyDescent="0.35">
      <c r="A2677" s="10" t="s">
        <v>2356</v>
      </c>
      <c r="B2677" s="76" t="s">
        <v>2824</v>
      </c>
      <c r="C2677" s="76">
        <f>C2676+(BudgetsQTable[[#This Row],[lead]]&lt;&gt;K2676)</f>
        <v>322</v>
      </c>
      <c r="D2677" s="76">
        <f>D2676*(BudgetsQTable[[#This Row],[lead]]=K2676)+(BudgetsQTable[[#This Row],[prop_id]]&lt;&gt;A2676)</f>
        <v>1</v>
      </c>
      <c r="E2677" s="77">
        <v>43005.681944444441</v>
      </c>
      <c r="F2677" s="78" t="s">
        <v>2817</v>
      </c>
      <c r="G2677" s="78" t="s">
        <v>2818</v>
      </c>
      <c r="H2677" s="78" t="s">
        <v>476</v>
      </c>
      <c r="I2677" s="76" t="s">
        <v>727</v>
      </c>
      <c r="J2677" s="76" t="s">
        <v>753</v>
      </c>
      <c r="K2677" s="78" t="s">
        <v>2356</v>
      </c>
      <c r="L2677" s="7" t="str">
        <f>IF(BudgetsQTable[[#This Row],[pi_last_name]]=" ","",HYPERLINK("https://www.ejacket.nsf.gov/ej/showProposal.do?Continue=Y&amp;ID="&amp;BudgetsQTable[[#This Row],[prop_id]],BudgetsQTable[[#This Row],[prop_id]]))</f>
        <v/>
      </c>
      <c r="M2677" s="78" t="s">
        <v>753</v>
      </c>
      <c r="N2677" s="7" t="str">
        <f>IF(BudgetsQTable[[#This Row],[pi_last_name]]=" ","",HYPERLINK("mailto:"&amp;BudgetsQTable[[#This Row],[pi_email]]&amp;"&amp;subject=Your NSF Proposal:  "&amp;BudgetsQTable[[#This Row],[prop_id]],BudgetsQTable[[#This Row],[pi_email]]))</f>
        <v/>
      </c>
      <c r="O2677" s="78" t="s">
        <v>753</v>
      </c>
      <c r="P2677" s="78">
        <v>1</v>
      </c>
      <c r="Q2677" s="78">
        <v>1</v>
      </c>
      <c r="R2677" s="79">
        <v>0</v>
      </c>
      <c r="S2677" s="79">
        <v>1000</v>
      </c>
      <c r="T2677" s="79">
        <v>0</v>
      </c>
      <c r="U2677" s="80">
        <v>161435</v>
      </c>
      <c r="V2677" s="78">
        <v>0</v>
      </c>
      <c r="W2677" s="78">
        <v>3</v>
      </c>
      <c r="X2677" s="11" t="str">
        <f ca="1">IF(ISBLANK(BudgetsQTable[[#This Row],[budg_seq_yr]]),"FY"&amp;fiscalyear,"FY"&amp;fiscalyear-1+BudgetsQTable[[#This Row],[budg_seq_yr]])</f>
        <v>FY20</v>
      </c>
      <c r="Y2677" s="79">
        <v>161435</v>
      </c>
      <c r="Z2677" s="78" t="s">
        <v>2818</v>
      </c>
      <c r="AA2677" s="78" t="s">
        <v>476</v>
      </c>
      <c r="AB2677" s="76" t="s">
        <v>2821</v>
      </c>
      <c r="AC2677" s="78" t="s">
        <v>2832</v>
      </c>
    </row>
    <row r="2678" spans="1:29" x14ac:dyDescent="0.35">
      <c r="A2678" s="10" t="s">
        <v>2356</v>
      </c>
      <c r="B2678" s="76" t="s">
        <v>2824</v>
      </c>
      <c r="C2678" s="76">
        <f>C2677+(BudgetsQTable[[#This Row],[lead]]&lt;&gt;K2677)</f>
        <v>322</v>
      </c>
      <c r="D2678" s="76">
        <f>D2677*(BudgetsQTable[[#This Row],[lead]]=K2677)+(BudgetsQTable[[#This Row],[prop_id]]&lt;&gt;A2677)</f>
        <v>1</v>
      </c>
      <c r="E2678" s="77">
        <v>43005.681944444441</v>
      </c>
      <c r="F2678" s="78" t="s">
        <v>2817</v>
      </c>
      <c r="G2678" s="78" t="s">
        <v>2818</v>
      </c>
      <c r="H2678" s="78" t="s">
        <v>476</v>
      </c>
      <c r="I2678" s="76" t="s">
        <v>727</v>
      </c>
      <c r="J2678" s="76" t="s">
        <v>753</v>
      </c>
      <c r="K2678" s="78" t="s">
        <v>2356</v>
      </c>
      <c r="L2678" s="7" t="str">
        <f>IF(BudgetsQTable[[#This Row],[pi_last_name]]=" ","",HYPERLINK("https://www.ejacket.nsf.gov/ej/showProposal.do?Continue=Y&amp;ID="&amp;BudgetsQTable[[#This Row],[prop_id]],BudgetsQTable[[#This Row],[prop_id]]))</f>
        <v/>
      </c>
      <c r="M2678" s="78" t="s">
        <v>753</v>
      </c>
      <c r="N2678" s="7" t="str">
        <f>IF(BudgetsQTable[[#This Row],[pi_last_name]]=" ","",HYPERLINK("mailto:"&amp;BudgetsQTable[[#This Row],[pi_email]]&amp;"&amp;subject=Your NSF Proposal:  "&amp;BudgetsQTable[[#This Row],[prop_id]],BudgetsQTable[[#This Row],[pi_email]]))</f>
        <v/>
      </c>
      <c r="O2678" s="78" t="s">
        <v>753</v>
      </c>
      <c r="P2678" s="78">
        <v>1</v>
      </c>
      <c r="Q2678" s="78">
        <v>1</v>
      </c>
      <c r="R2678" s="79">
        <v>0</v>
      </c>
      <c r="S2678" s="79">
        <v>1000</v>
      </c>
      <c r="T2678" s="79">
        <v>0</v>
      </c>
      <c r="U2678" s="80">
        <v>110237</v>
      </c>
      <c r="V2678" s="78">
        <v>0</v>
      </c>
      <c r="W2678" s="78">
        <v>4</v>
      </c>
      <c r="X2678" s="11" t="str">
        <f ca="1">IF(ISBLANK(BudgetsQTable[[#This Row],[budg_seq_yr]]),"FY"&amp;fiscalyear,"FY"&amp;fiscalyear-1+BudgetsQTable[[#This Row],[budg_seq_yr]])</f>
        <v>FY21</v>
      </c>
      <c r="Y2678" s="79">
        <v>110237</v>
      </c>
      <c r="Z2678" s="78" t="s">
        <v>2818</v>
      </c>
      <c r="AA2678" s="78" t="s">
        <v>476</v>
      </c>
      <c r="AB2678" s="76" t="s">
        <v>2821</v>
      </c>
      <c r="AC2678" s="78" t="s">
        <v>2832</v>
      </c>
    </row>
    <row r="2679" spans="1:29" x14ac:dyDescent="0.35">
      <c r="A2679" s="10" t="s">
        <v>4900</v>
      </c>
      <c r="B2679" s="76" t="s">
        <v>2834</v>
      </c>
      <c r="C2679" s="76">
        <f>C2678+(BudgetsQTable[[#This Row],[lead]]&lt;&gt;K2678)</f>
        <v>322</v>
      </c>
      <c r="D2679" s="76">
        <f>D2678*(BudgetsQTable[[#This Row],[lead]]=K2678)+(BudgetsQTable[[#This Row],[prop_id]]&lt;&gt;A2678)</f>
        <v>2</v>
      </c>
      <c r="E2679" s="77">
        <v>43005.490972222222</v>
      </c>
      <c r="F2679" s="78" t="s">
        <v>2817</v>
      </c>
      <c r="G2679" s="78" t="s">
        <v>2818</v>
      </c>
      <c r="H2679" s="78" t="s">
        <v>476</v>
      </c>
      <c r="I2679" s="76" t="s">
        <v>727</v>
      </c>
      <c r="J2679" s="76" t="s">
        <v>4904</v>
      </c>
      <c r="K2679" s="78" t="s">
        <v>2356</v>
      </c>
      <c r="L2679" s="7" t="str">
        <f>IF(BudgetsQTable[[#This Row],[pi_last_name]]=" ","",HYPERLINK("https://www.ejacket.nsf.gov/ej/showProposal.do?Continue=Y&amp;ID="&amp;BudgetsQTable[[#This Row],[prop_id]],BudgetsQTable[[#This Row],[prop_id]]))</f>
        <v>1763577</v>
      </c>
      <c r="M2679" s="78" t="s">
        <v>4901</v>
      </c>
      <c r="N2679" s="7" t="str">
        <f>IF(BudgetsQTable[[#This Row],[pi_last_name]]=" ","",HYPERLINK("mailto:"&amp;BudgetsQTable[[#This Row],[pi_email]]&amp;"&amp;subject=Your NSF Proposal:  "&amp;BudgetsQTable[[#This Row],[prop_id]],BudgetsQTable[[#This Row],[pi_email]]))</f>
        <v>bjoern@eecs.berkeley.edu</v>
      </c>
      <c r="O2679" s="78" t="s">
        <v>662</v>
      </c>
      <c r="P2679" s="78"/>
      <c r="Q2679" s="78"/>
      <c r="R2679" s="79"/>
      <c r="S2679" s="79"/>
      <c r="T2679" s="79"/>
      <c r="U2679" s="80"/>
      <c r="V2679" s="78">
        <v>0</v>
      </c>
      <c r="W2679" s="78"/>
      <c r="X2679" s="11" t="str">
        <f ca="1">IF(ISBLANK(BudgetsQTable[[#This Row],[budg_seq_yr]]),"FY"&amp;fiscalyear,"FY"&amp;fiscalyear-1+BudgetsQTable[[#This Row],[budg_seq_yr]])</f>
        <v>FY18</v>
      </c>
      <c r="Y2679" s="79">
        <v>599996</v>
      </c>
      <c r="Z2679" s="78" t="s">
        <v>2818</v>
      </c>
      <c r="AA2679" s="78" t="s">
        <v>476</v>
      </c>
      <c r="AB2679" s="76" t="s">
        <v>2821</v>
      </c>
      <c r="AC2679" s="78" t="s">
        <v>2832</v>
      </c>
    </row>
    <row r="2680" spans="1:29" x14ac:dyDescent="0.35">
      <c r="A2680" s="10" t="s">
        <v>4900</v>
      </c>
      <c r="B2680" s="76" t="s">
        <v>2834</v>
      </c>
      <c r="C2680" s="76">
        <f>C2679+(BudgetsQTable[[#This Row],[lead]]&lt;&gt;K2679)</f>
        <v>322</v>
      </c>
      <c r="D2680" s="76">
        <f>D2679*(BudgetsQTable[[#This Row],[lead]]=K2679)+(BudgetsQTable[[#This Row],[prop_id]]&lt;&gt;A2679)</f>
        <v>2</v>
      </c>
      <c r="E2680" s="77">
        <v>43005.490972222222</v>
      </c>
      <c r="F2680" s="78" t="s">
        <v>2817</v>
      </c>
      <c r="G2680" s="78" t="s">
        <v>2818</v>
      </c>
      <c r="H2680" s="78" t="s">
        <v>476</v>
      </c>
      <c r="I2680" s="76" t="s">
        <v>727</v>
      </c>
      <c r="J2680" s="76" t="s">
        <v>753</v>
      </c>
      <c r="K2680" s="78" t="s">
        <v>2356</v>
      </c>
      <c r="L2680" s="7" t="str">
        <f>IF(BudgetsQTable[[#This Row],[pi_last_name]]=" ","",HYPERLINK("https://www.ejacket.nsf.gov/ej/showProposal.do?Continue=Y&amp;ID="&amp;BudgetsQTable[[#This Row],[prop_id]],BudgetsQTable[[#This Row],[prop_id]]))</f>
        <v/>
      </c>
      <c r="M2680" s="78" t="s">
        <v>753</v>
      </c>
      <c r="N2680" s="7" t="str">
        <f>IF(BudgetsQTable[[#This Row],[pi_last_name]]=" ","",HYPERLINK("mailto:"&amp;BudgetsQTable[[#This Row],[pi_email]]&amp;"&amp;subject=Your NSF Proposal:  "&amp;BudgetsQTable[[#This Row],[prop_id]],BudgetsQTable[[#This Row],[pi_email]]))</f>
        <v/>
      </c>
      <c r="O2680" s="78" t="s">
        <v>753</v>
      </c>
      <c r="P2680" s="78">
        <v>1</v>
      </c>
      <c r="Q2680" s="78">
        <v>0.16</v>
      </c>
      <c r="R2680" s="79">
        <v>67000</v>
      </c>
      <c r="S2680" s="79">
        <v>0</v>
      </c>
      <c r="T2680" s="79">
        <v>0</v>
      </c>
      <c r="U2680" s="80">
        <v>144854</v>
      </c>
      <c r="V2680" s="78">
        <v>0</v>
      </c>
      <c r="W2680" s="78">
        <v>1</v>
      </c>
      <c r="X2680" s="11" t="str">
        <f ca="1">IF(ISBLANK(BudgetsQTable[[#This Row],[budg_seq_yr]]),"FY"&amp;fiscalyear,"FY"&amp;fiscalyear-1+BudgetsQTable[[#This Row],[budg_seq_yr]])</f>
        <v>FY18</v>
      </c>
      <c r="Y2680" s="79">
        <v>144854</v>
      </c>
      <c r="Z2680" s="78" t="s">
        <v>2818</v>
      </c>
      <c r="AA2680" s="78" t="s">
        <v>476</v>
      </c>
      <c r="AB2680" s="76" t="s">
        <v>2821</v>
      </c>
      <c r="AC2680" s="78" t="s">
        <v>2832</v>
      </c>
    </row>
    <row r="2681" spans="1:29" x14ac:dyDescent="0.35">
      <c r="A2681" s="10" t="s">
        <v>4900</v>
      </c>
      <c r="B2681" s="76" t="s">
        <v>2834</v>
      </c>
      <c r="C2681" s="76">
        <f>C2680+(BudgetsQTable[[#This Row],[lead]]&lt;&gt;K2680)</f>
        <v>322</v>
      </c>
      <c r="D2681" s="76">
        <f>D2680*(BudgetsQTable[[#This Row],[lead]]=K2680)+(BudgetsQTable[[#This Row],[prop_id]]&lt;&gt;A2680)</f>
        <v>2</v>
      </c>
      <c r="E2681" s="77">
        <v>43005.490972222222</v>
      </c>
      <c r="F2681" s="78" t="s">
        <v>2817</v>
      </c>
      <c r="G2681" s="78" t="s">
        <v>2818</v>
      </c>
      <c r="H2681" s="78" t="s">
        <v>476</v>
      </c>
      <c r="I2681" s="76" t="s">
        <v>727</v>
      </c>
      <c r="J2681" s="76" t="s">
        <v>753</v>
      </c>
      <c r="K2681" s="78" t="s">
        <v>2356</v>
      </c>
      <c r="L2681" s="7" t="str">
        <f>IF(BudgetsQTable[[#This Row],[pi_last_name]]=" ","",HYPERLINK("https://www.ejacket.nsf.gov/ej/showProposal.do?Continue=Y&amp;ID="&amp;BudgetsQTable[[#This Row],[prop_id]],BudgetsQTable[[#This Row],[prop_id]]))</f>
        <v/>
      </c>
      <c r="M2681" s="78" t="s">
        <v>753</v>
      </c>
      <c r="N2681" s="7" t="str">
        <f>IF(BudgetsQTable[[#This Row],[pi_last_name]]=" ","",HYPERLINK("mailto:"&amp;BudgetsQTable[[#This Row],[pi_email]]&amp;"&amp;subject=Your NSF Proposal:  "&amp;BudgetsQTable[[#This Row],[prop_id]],BudgetsQTable[[#This Row],[pi_email]]))</f>
        <v/>
      </c>
      <c r="O2681" s="78" t="s">
        <v>753</v>
      </c>
      <c r="P2681" s="78">
        <v>1</v>
      </c>
      <c r="Q2681" s="78">
        <v>0.16</v>
      </c>
      <c r="R2681" s="79">
        <v>69680</v>
      </c>
      <c r="S2681" s="79">
        <v>0</v>
      </c>
      <c r="T2681" s="79">
        <v>0</v>
      </c>
      <c r="U2681" s="80">
        <v>146245</v>
      </c>
      <c r="V2681" s="78">
        <v>0</v>
      </c>
      <c r="W2681" s="78">
        <v>2</v>
      </c>
      <c r="X2681" s="11" t="str">
        <f ca="1">IF(ISBLANK(BudgetsQTable[[#This Row],[budg_seq_yr]]),"FY"&amp;fiscalyear,"FY"&amp;fiscalyear-1+BudgetsQTable[[#This Row],[budg_seq_yr]])</f>
        <v>FY19</v>
      </c>
      <c r="Y2681" s="79">
        <v>146245</v>
      </c>
      <c r="Z2681" s="78" t="s">
        <v>2818</v>
      </c>
      <c r="AA2681" s="78" t="s">
        <v>476</v>
      </c>
      <c r="AB2681" s="76" t="s">
        <v>2821</v>
      </c>
      <c r="AC2681" s="78" t="s">
        <v>2832</v>
      </c>
    </row>
    <row r="2682" spans="1:29" x14ac:dyDescent="0.35">
      <c r="A2682" s="10" t="s">
        <v>4900</v>
      </c>
      <c r="B2682" s="76" t="s">
        <v>2834</v>
      </c>
      <c r="C2682" s="76">
        <f>C2681+(BudgetsQTable[[#This Row],[lead]]&lt;&gt;K2681)</f>
        <v>322</v>
      </c>
      <c r="D2682" s="76">
        <f>D2681*(BudgetsQTable[[#This Row],[lead]]=K2681)+(BudgetsQTable[[#This Row],[prop_id]]&lt;&gt;A2681)</f>
        <v>2</v>
      </c>
      <c r="E2682" s="77">
        <v>43005.490972222222</v>
      </c>
      <c r="F2682" s="78" t="s">
        <v>2817</v>
      </c>
      <c r="G2682" s="78" t="s">
        <v>2818</v>
      </c>
      <c r="H2682" s="78" t="s">
        <v>476</v>
      </c>
      <c r="I2682" s="76" t="s">
        <v>727</v>
      </c>
      <c r="J2682" s="76" t="s">
        <v>753</v>
      </c>
      <c r="K2682" s="78" t="s">
        <v>2356</v>
      </c>
      <c r="L2682" s="7" t="str">
        <f>IF(BudgetsQTable[[#This Row],[pi_last_name]]=" ","",HYPERLINK("https://www.ejacket.nsf.gov/ej/showProposal.do?Continue=Y&amp;ID="&amp;BudgetsQTable[[#This Row],[prop_id]],BudgetsQTable[[#This Row],[prop_id]]))</f>
        <v/>
      </c>
      <c r="M2682" s="78" t="s">
        <v>753</v>
      </c>
      <c r="N2682" s="7" t="str">
        <f>IF(BudgetsQTable[[#This Row],[pi_last_name]]=" ","",HYPERLINK("mailto:"&amp;BudgetsQTable[[#This Row],[pi_email]]&amp;"&amp;subject=Your NSF Proposal:  "&amp;BudgetsQTable[[#This Row],[prop_id]],BudgetsQTable[[#This Row],[pi_email]]))</f>
        <v/>
      </c>
      <c r="O2682" s="78" t="s">
        <v>753</v>
      </c>
      <c r="P2682" s="78">
        <v>1</v>
      </c>
      <c r="Q2682" s="78">
        <v>0.16</v>
      </c>
      <c r="R2682" s="79">
        <v>72467</v>
      </c>
      <c r="S2682" s="79">
        <v>0</v>
      </c>
      <c r="T2682" s="79">
        <v>0</v>
      </c>
      <c r="U2682" s="80">
        <v>151642</v>
      </c>
      <c r="V2682" s="78">
        <v>0</v>
      </c>
      <c r="W2682" s="78">
        <v>3</v>
      </c>
      <c r="X2682" s="11" t="str">
        <f ca="1">IF(ISBLANK(BudgetsQTable[[#This Row],[budg_seq_yr]]),"FY"&amp;fiscalyear,"FY"&amp;fiscalyear-1+BudgetsQTable[[#This Row],[budg_seq_yr]])</f>
        <v>FY20</v>
      </c>
      <c r="Y2682" s="79">
        <v>151642</v>
      </c>
      <c r="Z2682" s="78" t="s">
        <v>2818</v>
      </c>
      <c r="AA2682" s="78" t="s">
        <v>476</v>
      </c>
      <c r="AB2682" s="76" t="s">
        <v>2821</v>
      </c>
      <c r="AC2682" s="78" t="s">
        <v>2832</v>
      </c>
    </row>
    <row r="2683" spans="1:29" x14ac:dyDescent="0.35">
      <c r="A2683" s="10" t="s">
        <v>4900</v>
      </c>
      <c r="B2683" s="76" t="s">
        <v>2834</v>
      </c>
      <c r="C2683" s="76">
        <f>C2682+(BudgetsQTable[[#This Row],[lead]]&lt;&gt;K2682)</f>
        <v>322</v>
      </c>
      <c r="D2683" s="76">
        <f>D2682*(BudgetsQTable[[#This Row],[lead]]=K2682)+(BudgetsQTable[[#This Row],[prop_id]]&lt;&gt;A2682)</f>
        <v>2</v>
      </c>
      <c r="E2683" s="77">
        <v>43005.490972222222</v>
      </c>
      <c r="F2683" s="78" t="s">
        <v>2817</v>
      </c>
      <c r="G2683" s="78" t="s">
        <v>2818</v>
      </c>
      <c r="H2683" s="78" t="s">
        <v>476</v>
      </c>
      <c r="I2683" s="76" t="s">
        <v>727</v>
      </c>
      <c r="J2683" s="76" t="s">
        <v>753</v>
      </c>
      <c r="K2683" s="78" t="s">
        <v>2356</v>
      </c>
      <c r="L2683" s="7" t="str">
        <f>IF(BudgetsQTable[[#This Row],[pi_last_name]]=" ","",HYPERLINK("https://www.ejacket.nsf.gov/ej/showProposal.do?Continue=Y&amp;ID="&amp;BudgetsQTable[[#This Row],[prop_id]],BudgetsQTable[[#This Row],[prop_id]]))</f>
        <v/>
      </c>
      <c r="M2683" s="78" t="s">
        <v>753</v>
      </c>
      <c r="N2683" s="7" t="str">
        <f>IF(BudgetsQTable[[#This Row],[pi_last_name]]=" ","",HYPERLINK("mailto:"&amp;BudgetsQTable[[#This Row],[pi_email]]&amp;"&amp;subject=Your NSF Proposal:  "&amp;BudgetsQTable[[#This Row],[prop_id]],BudgetsQTable[[#This Row],[pi_email]]))</f>
        <v/>
      </c>
      <c r="O2683" s="78" t="s">
        <v>753</v>
      </c>
      <c r="P2683" s="78">
        <v>1</v>
      </c>
      <c r="Q2683" s="78">
        <v>0.16</v>
      </c>
      <c r="R2683" s="79">
        <v>75366</v>
      </c>
      <c r="S2683" s="79">
        <v>0</v>
      </c>
      <c r="T2683" s="79">
        <v>0</v>
      </c>
      <c r="U2683" s="80">
        <v>157255</v>
      </c>
      <c r="V2683" s="78">
        <v>0</v>
      </c>
      <c r="W2683" s="78">
        <v>4</v>
      </c>
      <c r="X2683" s="11" t="str">
        <f ca="1">IF(ISBLANK(BudgetsQTable[[#This Row],[budg_seq_yr]]),"FY"&amp;fiscalyear,"FY"&amp;fiscalyear-1+BudgetsQTable[[#This Row],[budg_seq_yr]])</f>
        <v>FY21</v>
      </c>
      <c r="Y2683" s="79">
        <v>157255</v>
      </c>
      <c r="Z2683" s="78" t="s">
        <v>2818</v>
      </c>
      <c r="AA2683" s="78" t="s">
        <v>476</v>
      </c>
      <c r="AB2683" s="76" t="s">
        <v>2821</v>
      </c>
      <c r="AC2683" s="78" t="s">
        <v>2832</v>
      </c>
    </row>
    <row r="2684" spans="1:29" x14ac:dyDescent="0.35">
      <c r="A2684" s="10" t="s">
        <v>2363</v>
      </c>
      <c r="B2684" s="76" t="s">
        <v>2824</v>
      </c>
      <c r="C2684" s="76">
        <f>C2683+(BudgetsQTable[[#This Row],[lead]]&lt;&gt;K2683)</f>
        <v>323</v>
      </c>
      <c r="D2684" s="76">
        <f>D2683*(BudgetsQTable[[#This Row],[lead]]=K2683)+(BudgetsQTable[[#This Row],[prop_id]]&lt;&gt;A2683)</f>
        <v>1</v>
      </c>
      <c r="E2684" s="77">
        <v>43005.682638888888</v>
      </c>
      <c r="F2684" s="78" t="s">
        <v>2868</v>
      </c>
      <c r="G2684" s="78" t="s">
        <v>2869</v>
      </c>
      <c r="H2684" s="78" t="s">
        <v>468</v>
      </c>
      <c r="I2684" s="76" t="s">
        <v>800</v>
      </c>
      <c r="J2684" s="76" t="s">
        <v>4907</v>
      </c>
      <c r="K2684" s="78" t="s">
        <v>2363</v>
      </c>
      <c r="L2684" s="7" t="str">
        <f>IF(BudgetsQTable[[#This Row],[pi_last_name]]=" ","",HYPERLINK("https://www.ejacket.nsf.gov/ej/showProposal.do?Continue=Y&amp;ID="&amp;BudgetsQTable[[#This Row],[prop_id]],BudgetsQTable[[#This Row],[prop_id]]))</f>
        <v>1763960</v>
      </c>
      <c r="M2684" s="78" t="s">
        <v>2364</v>
      </c>
      <c r="N2684" s="7" t="str">
        <f>IF(BudgetsQTable[[#This Row],[pi_last_name]]=" ","",HYPERLINK("mailto:"&amp;BudgetsQTable[[#This Row],[pi_email]]&amp;"&amp;subject=Your NSF Proposal:  "&amp;BudgetsQTable[[#This Row],[prop_id]],BudgetsQTable[[#This Row],[pi_email]]))</f>
        <v>jpwachs@purdue.edu</v>
      </c>
      <c r="O2684" s="78" t="s">
        <v>612</v>
      </c>
      <c r="P2684" s="78"/>
      <c r="Q2684" s="78"/>
      <c r="R2684" s="79"/>
      <c r="S2684" s="79"/>
      <c r="T2684" s="79"/>
      <c r="U2684" s="80"/>
      <c r="V2684" s="78">
        <v>0</v>
      </c>
      <c r="W2684" s="78"/>
      <c r="X2684" s="11" t="str">
        <f ca="1">IF(ISBLANK(BudgetsQTable[[#This Row],[budg_seq_yr]]),"FY"&amp;fiscalyear,"FY"&amp;fiscalyear-1+BudgetsQTable[[#This Row],[budg_seq_yr]])</f>
        <v>FY18</v>
      </c>
      <c r="Y2684" s="79">
        <v>1011447</v>
      </c>
      <c r="Z2684" s="78" t="s">
        <v>2869</v>
      </c>
      <c r="AA2684" s="78" t="s">
        <v>468</v>
      </c>
      <c r="AB2684" s="76" t="s">
        <v>2821</v>
      </c>
      <c r="AC2684" s="78" t="s">
        <v>468</v>
      </c>
    </row>
    <row r="2685" spans="1:29" x14ac:dyDescent="0.35">
      <c r="A2685" s="10" t="s">
        <v>2363</v>
      </c>
      <c r="B2685" s="76" t="s">
        <v>2824</v>
      </c>
      <c r="C2685" s="76">
        <f>C2684+(BudgetsQTable[[#This Row],[lead]]&lt;&gt;K2684)</f>
        <v>323</v>
      </c>
      <c r="D2685" s="76">
        <f>D2684*(BudgetsQTable[[#This Row],[lead]]=K2684)+(BudgetsQTable[[#This Row],[prop_id]]&lt;&gt;A2684)</f>
        <v>1</v>
      </c>
      <c r="E2685" s="77">
        <v>43005.682638888888</v>
      </c>
      <c r="F2685" s="78" t="s">
        <v>2868</v>
      </c>
      <c r="G2685" s="78" t="s">
        <v>2869</v>
      </c>
      <c r="H2685" s="78" t="s">
        <v>468</v>
      </c>
      <c r="I2685" s="76" t="s">
        <v>800</v>
      </c>
      <c r="J2685" s="76" t="s">
        <v>753</v>
      </c>
      <c r="K2685" s="78" t="s">
        <v>2363</v>
      </c>
      <c r="L2685" s="7" t="str">
        <f>IF(BudgetsQTable[[#This Row],[pi_last_name]]=" ","",HYPERLINK("https://www.ejacket.nsf.gov/ej/showProposal.do?Continue=Y&amp;ID="&amp;BudgetsQTable[[#This Row],[prop_id]],BudgetsQTable[[#This Row],[prop_id]]))</f>
        <v/>
      </c>
      <c r="M2685" s="78" t="s">
        <v>753</v>
      </c>
      <c r="N2685" s="7" t="str">
        <f>IF(BudgetsQTable[[#This Row],[pi_last_name]]=" ","",HYPERLINK("mailto:"&amp;BudgetsQTable[[#This Row],[pi_email]]&amp;"&amp;subject=Your NSF Proposal:  "&amp;BudgetsQTable[[#This Row],[prop_id]],BudgetsQTable[[#This Row],[pi_email]]))</f>
        <v/>
      </c>
      <c r="O2685" s="78" t="s">
        <v>753</v>
      </c>
      <c r="P2685" s="78">
        <v>3</v>
      </c>
      <c r="Q2685" s="78">
        <v>3</v>
      </c>
      <c r="R2685" s="79">
        <v>0</v>
      </c>
      <c r="S2685" s="79">
        <v>0</v>
      </c>
      <c r="T2685" s="79">
        <v>0</v>
      </c>
      <c r="U2685" s="80">
        <v>363499</v>
      </c>
      <c r="V2685" s="78">
        <v>0</v>
      </c>
      <c r="W2685" s="78">
        <v>1</v>
      </c>
      <c r="X2685" s="11" t="str">
        <f ca="1">IF(ISBLANK(BudgetsQTable[[#This Row],[budg_seq_yr]]),"FY"&amp;fiscalyear,"FY"&amp;fiscalyear-1+BudgetsQTable[[#This Row],[budg_seq_yr]])</f>
        <v>FY18</v>
      </c>
      <c r="Y2685" s="79">
        <v>363499</v>
      </c>
      <c r="Z2685" s="78" t="s">
        <v>2869</v>
      </c>
      <c r="AA2685" s="78" t="s">
        <v>468</v>
      </c>
      <c r="AB2685" s="76" t="s">
        <v>2821</v>
      </c>
      <c r="AC2685" s="78" t="s">
        <v>468</v>
      </c>
    </row>
    <row r="2686" spans="1:29" x14ac:dyDescent="0.35">
      <c r="A2686" s="10" t="s">
        <v>2363</v>
      </c>
      <c r="B2686" s="76" t="s">
        <v>2824</v>
      </c>
      <c r="C2686" s="76">
        <f>C2685+(BudgetsQTable[[#This Row],[lead]]&lt;&gt;K2685)</f>
        <v>323</v>
      </c>
      <c r="D2686" s="76">
        <f>D2685*(BudgetsQTable[[#This Row],[lead]]=K2685)+(BudgetsQTable[[#This Row],[prop_id]]&lt;&gt;A2685)</f>
        <v>1</v>
      </c>
      <c r="E2686" s="77">
        <v>43005.682638888888</v>
      </c>
      <c r="F2686" s="78" t="s">
        <v>2868</v>
      </c>
      <c r="G2686" s="78" t="s">
        <v>2869</v>
      </c>
      <c r="H2686" s="78" t="s">
        <v>468</v>
      </c>
      <c r="I2686" s="76" t="s">
        <v>800</v>
      </c>
      <c r="J2686" s="76" t="s">
        <v>753</v>
      </c>
      <c r="K2686" s="78" t="s">
        <v>2363</v>
      </c>
      <c r="L2686" s="7" t="str">
        <f>IF(BudgetsQTable[[#This Row],[pi_last_name]]=" ","",HYPERLINK("https://www.ejacket.nsf.gov/ej/showProposal.do?Continue=Y&amp;ID="&amp;BudgetsQTable[[#This Row],[prop_id]],BudgetsQTable[[#This Row],[prop_id]]))</f>
        <v/>
      </c>
      <c r="M2686" s="78" t="s">
        <v>753</v>
      </c>
      <c r="N2686" s="7" t="str">
        <f>IF(BudgetsQTable[[#This Row],[pi_last_name]]=" ","",HYPERLINK("mailto:"&amp;BudgetsQTable[[#This Row],[pi_email]]&amp;"&amp;subject=Your NSF Proposal:  "&amp;BudgetsQTable[[#This Row],[prop_id]],BudgetsQTable[[#This Row],[pi_email]]))</f>
        <v/>
      </c>
      <c r="O2686" s="78" t="s">
        <v>753</v>
      </c>
      <c r="P2686" s="78">
        <v>3</v>
      </c>
      <c r="Q2686" s="78">
        <v>3</v>
      </c>
      <c r="R2686" s="79">
        <v>0</v>
      </c>
      <c r="S2686" s="79">
        <v>0</v>
      </c>
      <c r="T2686" s="79">
        <v>0</v>
      </c>
      <c r="U2686" s="80">
        <v>320541</v>
      </c>
      <c r="V2686" s="78">
        <v>0</v>
      </c>
      <c r="W2686" s="78">
        <v>2</v>
      </c>
      <c r="X2686" s="11" t="str">
        <f ca="1">IF(ISBLANK(BudgetsQTable[[#This Row],[budg_seq_yr]]),"FY"&amp;fiscalyear,"FY"&amp;fiscalyear-1+BudgetsQTable[[#This Row],[budg_seq_yr]])</f>
        <v>FY19</v>
      </c>
      <c r="Y2686" s="79">
        <v>320541</v>
      </c>
      <c r="Z2686" s="78" t="s">
        <v>2869</v>
      </c>
      <c r="AA2686" s="78" t="s">
        <v>468</v>
      </c>
      <c r="AB2686" s="76" t="s">
        <v>2821</v>
      </c>
      <c r="AC2686" s="78" t="s">
        <v>468</v>
      </c>
    </row>
    <row r="2687" spans="1:29" x14ac:dyDescent="0.35">
      <c r="A2687" s="10" t="s">
        <v>2363</v>
      </c>
      <c r="B2687" s="76" t="s">
        <v>2824</v>
      </c>
      <c r="C2687" s="76">
        <f>C2686+(BudgetsQTable[[#This Row],[lead]]&lt;&gt;K2686)</f>
        <v>323</v>
      </c>
      <c r="D2687" s="76">
        <f>D2686*(BudgetsQTable[[#This Row],[lead]]=K2686)+(BudgetsQTable[[#This Row],[prop_id]]&lt;&gt;A2686)</f>
        <v>1</v>
      </c>
      <c r="E2687" s="77">
        <v>43005.682638888888</v>
      </c>
      <c r="F2687" s="78" t="s">
        <v>2868</v>
      </c>
      <c r="G2687" s="78" t="s">
        <v>2869</v>
      </c>
      <c r="H2687" s="78" t="s">
        <v>468</v>
      </c>
      <c r="I2687" s="76" t="s">
        <v>800</v>
      </c>
      <c r="J2687" s="76" t="s">
        <v>753</v>
      </c>
      <c r="K2687" s="78" t="s">
        <v>2363</v>
      </c>
      <c r="L2687" s="7" t="str">
        <f>IF(BudgetsQTable[[#This Row],[pi_last_name]]=" ","",HYPERLINK("https://www.ejacket.nsf.gov/ej/showProposal.do?Continue=Y&amp;ID="&amp;BudgetsQTable[[#This Row],[prop_id]],BudgetsQTable[[#This Row],[prop_id]]))</f>
        <v/>
      </c>
      <c r="M2687" s="78" t="s">
        <v>753</v>
      </c>
      <c r="N2687" s="7" t="str">
        <f>IF(BudgetsQTable[[#This Row],[pi_last_name]]=" ","",HYPERLINK("mailto:"&amp;BudgetsQTable[[#This Row],[pi_email]]&amp;"&amp;subject=Your NSF Proposal:  "&amp;BudgetsQTable[[#This Row],[prop_id]],BudgetsQTable[[#This Row],[pi_email]]))</f>
        <v/>
      </c>
      <c r="O2687" s="78" t="s">
        <v>753</v>
      </c>
      <c r="P2687" s="78">
        <v>3</v>
      </c>
      <c r="Q2687" s="78">
        <v>3</v>
      </c>
      <c r="R2687" s="79">
        <v>0</v>
      </c>
      <c r="S2687" s="79">
        <v>0</v>
      </c>
      <c r="T2687" s="79">
        <v>0</v>
      </c>
      <c r="U2687" s="80">
        <v>327407</v>
      </c>
      <c r="V2687" s="78">
        <v>0</v>
      </c>
      <c r="W2687" s="78">
        <v>3</v>
      </c>
      <c r="X2687" s="11" t="str">
        <f ca="1">IF(ISBLANK(BudgetsQTable[[#This Row],[budg_seq_yr]]),"FY"&amp;fiscalyear,"FY"&amp;fiscalyear-1+BudgetsQTable[[#This Row],[budg_seq_yr]])</f>
        <v>FY20</v>
      </c>
      <c r="Y2687" s="79">
        <v>327407</v>
      </c>
      <c r="Z2687" s="78" t="s">
        <v>2869</v>
      </c>
      <c r="AA2687" s="78" t="s">
        <v>468</v>
      </c>
      <c r="AB2687" s="76" t="s">
        <v>2821</v>
      </c>
      <c r="AC2687" s="78" t="s">
        <v>468</v>
      </c>
    </row>
    <row r="2688" spans="1:29" x14ac:dyDescent="0.35">
      <c r="A2688" s="10" t="s">
        <v>4908</v>
      </c>
      <c r="B2688" s="76" t="s">
        <v>2834</v>
      </c>
      <c r="C2688" s="76">
        <f>C2687+(BudgetsQTable[[#This Row],[lead]]&lt;&gt;K2687)</f>
        <v>323</v>
      </c>
      <c r="D2688" s="76">
        <f>D2687*(BudgetsQTable[[#This Row],[lead]]=K2687)+(BudgetsQTable[[#This Row],[prop_id]]&lt;&gt;A2687)</f>
        <v>2</v>
      </c>
      <c r="E2688" s="77">
        <v>43005.597222222219</v>
      </c>
      <c r="F2688" s="78" t="s">
        <v>2868</v>
      </c>
      <c r="G2688" s="78" t="s">
        <v>2869</v>
      </c>
      <c r="H2688" s="78" t="s">
        <v>468</v>
      </c>
      <c r="I2688" s="76" t="s">
        <v>800</v>
      </c>
      <c r="J2688" s="76" t="s">
        <v>4910</v>
      </c>
      <c r="K2688" s="78" t="s">
        <v>2363</v>
      </c>
      <c r="L2688" s="7" t="str">
        <f>IF(BudgetsQTable[[#This Row],[pi_last_name]]=" ","",HYPERLINK("https://www.ejacket.nsf.gov/ej/showProposal.do?Continue=Y&amp;ID="&amp;BudgetsQTable[[#This Row],[prop_id]],BudgetsQTable[[#This Row],[prop_id]]))</f>
        <v>1763750</v>
      </c>
      <c r="M2688" s="78" t="s">
        <v>4909</v>
      </c>
      <c r="N2688" s="7" t="str">
        <f>IF(BudgetsQTable[[#This Row],[pi_last_name]]=" ","",HYPERLINK("mailto:"&amp;BudgetsQTable[[#This Row],[pi_email]]&amp;"&amp;subject=Your NSF Proposal:  "&amp;BudgetsQTable[[#This Row],[prop_id]],BudgetsQTable[[#This Row],[pi_email]]))</f>
        <v>schuler@ling.osu.edu</v>
      </c>
      <c r="O2688" s="78" t="s">
        <v>603</v>
      </c>
      <c r="P2688" s="78"/>
      <c r="Q2688" s="78"/>
      <c r="R2688" s="79"/>
      <c r="S2688" s="79"/>
      <c r="T2688" s="79"/>
      <c r="U2688" s="80"/>
      <c r="V2688" s="78">
        <v>0</v>
      </c>
      <c r="W2688" s="78"/>
      <c r="X2688" s="11" t="str">
        <f ca="1">IF(ISBLANK(BudgetsQTable[[#This Row],[budg_seq_yr]]),"FY"&amp;fiscalyear,"FY"&amp;fiscalyear-1+BudgetsQTable[[#This Row],[budg_seq_yr]])</f>
        <v>FY18</v>
      </c>
      <c r="Y2688" s="79">
        <v>188533</v>
      </c>
      <c r="Z2688" s="78" t="s">
        <v>2869</v>
      </c>
      <c r="AA2688" s="78" t="s">
        <v>468</v>
      </c>
      <c r="AB2688" s="76" t="s">
        <v>2821</v>
      </c>
      <c r="AC2688" s="78" t="s">
        <v>468</v>
      </c>
    </row>
    <row r="2689" spans="1:29" x14ac:dyDescent="0.35">
      <c r="A2689" s="10" t="s">
        <v>4908</v>
      </c>
      <c r="B2689" s="76" t="s">
        <v>2834</v>
      </c>
      <c r="C2689" s="76">
        <f>C2688+(BudgetsQTable[[#This Row],[lead]]&lt;&gt;K2688)</f>
        <v>323</v>
      </c>
      <c r="D2689" s="76">
        <f>D2688*(BudgetsQTable[[#This Row],[lead]]=K2688)+(BudgetsQTable[[#This Row],[prop_id]]&lt;&gt;A2688)</f>
        <v>2</v>
      </c>
      <c r="E2689" s="77">
        <v>43005.597222222219</v>
      </c>
      <c r="F2689" s="78" t="s">
        <v>2868</v>
      </c>
      <c r="G2689" s="78" t="s">
        <v>2869</v>
      </c>
      <c r="H2689" s="78" t="s">
        <v>468</v>
      </c>
      <c r="I2689" s="76" t="s">
        <v>800</v>
      </c>
      <c r="J2689" s="76" t="s">
        <v>753</v>
      </c>
      <c r="K2689" s="78" t="s">
        <v>2363</v>
      </c>
      <c r="L2689" s="7" t="str">
        <f>IF(BudgetsQTable[[#This Row],[pi_last_name]]=" ","",HYPERLINK("https://www.ejacket.nsf.gov/ej/showProposal.do?Continue=Y&amp;ID="&amp;BudgetsQTable[[#This Row],[prop_id]],BudgetsQTable[[#This Row],[prop_id]]))</f>
        <v/>
      </c>
      <c r="M2689" s="78" t="s">
        <v>753</v>
      </c>
      <c r="N2689" s="7" t="str">
        <f>IF(BudgetsQTable[[#This Row],[pi_last_name]]=" ","",HYPERLINK("mailto:"&amp;BudgetsQTable[[#This Row],[pi_email]]&amp;"&amp;subject=Your NSF Proposal:  "&amp;BudgetsQTable[[#This Row],[prop_id]],BudgetsQTable[[#This Row],[pi_email]]))</f>
        <v/>
      </c>
      <c r="O2689" s="78" t="s">
        <v>753</v>
      </c>
      <c r="P2689" s="78">
        <v>1</v>
      </c>
      <c r="Q2689" s="78">
        <v>1</v>
      </c>
      <c r="R2689" s="79">
        <v>0</v>
      </c>
      <c r="S2689" s="79">
        <v>3000</v>
      </c>
      <c r="T2689" s="79">
        <v>0</v>
      </c>
      <c r="U2689" s="80">
        <v>61107</v>
      </c>
      <c r="V2689" s="78">
        <v>0</v>
      </c>
      <c r="W2689" s="78">
        <v>1</v>
      </c>
      <c r="X2689" s="11" t="str">
        <f ca="1">IF(ISBLANK(BudgetsQTable[[#This Row],[budg_seq_yr]]),"FY"&amp;fiscalyear,"FY"&amp;fiscalyear-1+BudgetsQTable[[#This Row],[budg_seq_yr]])</f>
        <v>FY18</v>
      </c>
      <c r="Y2689" s="79">
        <v>61107</v>
      </c>
      <c r="Z2689" s="78" t="s">
        <v>2869</v>
      </c>
      <c r="AA2689" s="78" t="s">
        <v>468</v>
      </c>
      <c r="AB2689" s="76" t="s">
        <v>2821</v>
      </c>
      <c r="AC2689" s="78" t="s">
        <v>468</v>
      </c>
    </row>
    <row r="2690" spans="1:29" x14ac:dyDescent="0.35">
      <c r="A2690" s="10" t="s">
        <v>4908</v>
      </c>
      <c r="B2690" s="76" t="s">
        <v>2834</v>
      </c>
      <c r="C2690" s="76">
        <f>C2689+(BudgetsQTable[[#This Row],[lead]]&lt;&gt;K2689)</f>
        <v>323</v>
      </c>
      <c r="D2690" s="76">
        <f>D2689*(BudgetsQTable[[#This Row],[lead]]=K2689)+(BudgetsQTable[[#This Row],[prop_id]]&lt;&gt;A2689)</f>
        <v>2</v>
      </c>
      <c r="E2690" s="77">
        <v>43005.597222222219</v>
      </c>
      <c r="F2690" s="78" t="s">
        <v>2868</v>
      </c>
      <c r="G2690" s="78" t="s">
        <v>2869</v>
      </c>
      <c r="H2690" s="78" t="s">
        <v>468</v>
      </c>
      <c r="I2690" s="76" t="s">
        <v>800</v>
      </c>
      <c r="J2690" s="76" t="s">
        <v>753</v>
      </c>
      <c r="K2690" s="78" t="s">
        <v>2363</v>
      </c>
      <c r="L2690" s="7" t="str">
        <f>IF(BudgetsQTable[[#This Row],[pi_last_name]]=" ","",HYPERLINK("https://www.ejacket.nsf.gov/ej/showProposal.do?Continue=Y&amp;ID="&amp;BudgetsQTable[[#This Row],[prop_id]],BudgetsQTable[[#This Row],[prop_id]]))</f>
        <v/>
      </c>
      <c r="M2690" s="78" t="s">
        <v>753</v>
      </c>
      <c r="N2690" s="7" t="str">
        <f>IF(BudgetsQTable[[#This Row],[pi_last_name]]=" ","",HYPERLINK("mailto:"&amp;BudgetsQTable[[#This Row],[pi_email]]&amp;"&amp;subject=Your NSF Proposal:  "&amp;BudgetsQTable[[#This Row],[prop_id]],BudgetsQTable[[#This Row],[pi_email]]))</f>
        <v/>
      </c>
      <c r="O2690" s="78" t="s">
        <v>753</v>
      </c>
      <c r="P2690" s="78">
        <v>1</v>
      </c>
      <c r="Q2690" s="78">
        <v>1</v>
      </c>
      <c r="R2690" s="79">
        <v>0</v>
      </c>
      <c r="S2690" s="79">
        <v>3000</v>
      </c>
      <c r="T2690" s="79">
        <v>0</v>
      </c>
      <c r="U2690" s="80">
        <v>62824</v>
      </c>
      <c r="V2690" s="78">
        <v>0</v>
      </c>
      <c r="W2690" s="78">
        <v>2</v>
      </c>
      <c r="X2690" s="11" t="str">
        <f ca="1">IF(ISBLANK(BudgetsQTable[[#This Row],[budg_seq_yr]]),"FY"&amp;fiscalyear,"FY"&amp;fiscalyear-1+BudgetsQTable[[#This Row],[budg_seq_yr]])</f>
        <v>FY19</v>
      </c>
      <c r="Y2690" s="79">
        <v>62824</v>
      </c>
      <c r="Z2690" s="78" t="s">
        <v>2869</v>
      </c>
      <c r="AA2690" s="78" t="s">
        <v>468</v>
      </c>
      <c r="AB2690" s="76" t="s">
        <v>2821</v>
      </c>
      <c r="AC2690" s="78" t="s">
        <v>468</v>
      </c>
    </row>
    <row r="2691" spans="1:29" x14ac:dyDescent="0.35">
      <c r="A2691" s="10" t="s">
        <v>4908</v>
      </c>
      <c r="B2691" s="76" t="s">
        <v>2834</v>
      </c>
      <c r="C2691" s="76">
        <f>C2690+(BudgetsQTable[[#This Row],[lead]]&lt;&gt;K2690)</f>
        <v>323</v>
      </c>
      <c r="D2691" s="76">
        <f>D2690*(BudgetsQTable[[#This Row],[lead]]=K2690)+(BudgetsQTable[[#This Row],[prop_id]]&lt;&gt;A2690)</f>
        <v>2</v>
      </c>
      <c r="E2691" s="77">
        <v>43005.597222222219</v>
      </c>
      <c r="F2691" s="78" t="s">
        <v>2868</v>
      </c>
      <c r="G2691" s="78" t="s">
        <v>2869</v>
      </c>
      <c r="H2691" s="78" t="s">
        <v>468</v>
      </c>
      <c r="I2691" s="76" t="s">
        <v>800</v>
      </c>
      <c r="J2691" s="76" t="s">
        <v>753</v>
      </c>
      <c r="K2691" s="78" t="s">
        <v>2363</v>
      </c>
      <c r="L2691" s="7" t="str">
        <f>IF(BudgetsQTable[[#This Row],[pi_last_name]]=" ","",HYPERLINK("https://www.ejacket.nsf.gov/ej/showProposal.do?Continue=Y&amp;ID="&amp;BudgetsQTable[[#This Row],[prop_id]],BudgetsQTable[[#This Row],[prop_id]]))</f>
        <v/>
      </c>
      <c r="M2691" s="78" t="s">
        <v>753</v>
      </c>
      <c r="N2691" s="7" t="str">
        <f>IF(BudgetsQTable[[#This Row],[pi_last_name]]=" ","",HYPERLINK("mailto:"&amp;BudgetsQTable[[#This Row],[pi_email]]&amp;"&amp;subject=Your NSF Proposal:  "&amp;BudgetsQTable[[#This Row],[prop_id]],BudgetsQTable[[#This Row],[pi_email]]))</f>
        <v/>
      </c>
      <c r="O2691" s="78" t="s">
        <v>753</v>
      </c>
      <c r="P2691" s="78">
        <v>1</v>
      </c>
      <c r="Q2691" s="78">
        <v>1</v>
      </c>
      <c r="R2691" s="79">
        <v>0</v>
      </c>
      <c r="S2691" s="79">
        <v>3000</v>
      </c>
      <c r="T2691" s="79">
        <v>0</v>
      </c>
      <c r="U2691" s="80">
        <v>64602</v>
      </c>
      <c r="V2691" s="78">
        <v>0</v>
      </c>
      <c r="W2691" s="78">
        <v>3</v>
      </c>
      <c r="X2691" s="11" t="str">
        <f ca="1">IF(ISBLANK(BudgetsQTable[[#This Row],[budg_seq_yr]]),"FY"&amp;fiscalyear,"FY"&amp;fiscalyear-1+BudgetsQTable[[#This Row],[budg_seq_yr]])</f>
        <v>FY20</v>
      </c>
      <c r="Y2691" s="79">
        <v>64602</v>
      </c>
      <c r="Z2691" s="78" t="s">
        <v>2869</v>
      </c>
      <c r="AA2691" s="78" t="s">
        <v>468</v>
      </c>
      <c r="AB2691" s="76" t="s">
        <v>2821</v>
      </c>
      <c r="AC2691" s="78" t="s">
        <v>468</v>
      </c>
    </row>
    <row r="2692" spans="1:29" x14ac:dyDescent="0.35">
      <c r="A2692" s="10" t="s">
        <v>2366</v>
      </c>
      <c r="B2692" s="76" t="s">
        <v>2824</v>
      </c>
      <c r="C2692" s="76">
        <f>C2691+(BudgetsQTable[[#This Row],[lead]]&lt;&gt;K2691)</f>
        <v>324</v>
      </c>
      <c r="D2692" s="76">
        <f>D2691*(BudgetsQTable[[#This Row],[lead]]=K2691)+(BudgetsQTable[[#This Row],[prop_id]]&lt;&gt;A2691)</f>
        <v>1</v>
      </c>
      <c r="E2692" s="77">
        <v>43005.682638888888</v>
      </c>
      <c r="F2692" s="78" t="s">
        <v>2868</v>
      </c>
      <c r="G2692" s="78" t="s">
        <v>2869</v>
      </c>
      <c r="H2692" s="78" t="s">
        <v>468</v>
      </c>
      <c r="I2692" s="76" t="s">
        <v>807</v>
      </c>
      <c r="J2692" s="76" t="s">
        <v>4913</v>
      </c>
      <c r="K2692" s="78" t="s">
        <v>2366</v>
      </c>
      <c r="L2692" s="7" t="str">
        <f>IF(BudgetsQTable[[#This Row],[pi_last_name]]=" ","",HYPERLINK("https://www.ejacket.nsf.gov/ej/showProposal.do?Continue=Y&amp;ID="&amp;BudgetsQTable[[#This Row],[prop_id]],BudgetsQTable[[#This Row],[prop_id]]))</f>
        <v>1763961</v>
      </c>
      <c r="M2692" s="78" t="s">
        <v>2367</v>
      </c>
      <c r="N2692" s="7" t="str">
        <f>IF(BudgetsQTable[[#This Row],[pi_last_name]]=" ","",HYPERLINK("mailto:"&amp;BudgetsQTable[[#This Row],[pi_email]]&amp;"&amp;subject=Your NSF Proposal:  "&amp;BudgetsQTable[[#This Row],[prop_id]],BudgetsQTable[[#This Row],[pi_email]]))</f>
        <v>qjones@njit.edu</v>
      </c>
      <c r="O2692" s="78" t="s">
        <v>3273</v>
      </c>
      <c r="P2692" s="78"/>
      <c r="Q2692" s="78"/>
      <c r="R2692" s="79"/>
      <c r="S2692" s="79"/>
      <c r="T2692" s="79"/>
      <c r="U2692" s="80"/>
      <c r="V2692" s="78">
        <v>0</v>
      </c>
      <c r="W2692" s="78"/>
      <c r="X2692" s="11" t="str">
        <f ca="1">IF(ISBLANK(BudgetsQTable[[#This Row],[budg_seq_yr]]),"FY"&amp;fiscalyear,"FY"&amp;fiscalyear-1+BudgetsQTable[[#This Row],[budg_seq_yr]])</f>
        <v>FY18</v>
      </c>
      <c r="Y2692" s="79">
        <v>973547</v>
      </c>
      <c r="Z2692" s="78" t="s">
        <v>2869</v>
      </c>
      <c r="AA2692" s="78" t="s">
        <v>468</v>
      </c>
      <c r="AB2692" s="76" t="s">
        <v>2821</v>
      </c>
      <c r="AC2692" s="78" t="s">
        <v>468</v>
      </c>
    </row>
    <row r="2693" spans="1:29" x14ac:dyDescent="0.35">
      <c r="A2693" s="10" t="s">
        <v>2366</v>
      </c>
      <c r="B2693" s="76" t="s">
        <v>2824</v>
      </c>
      <c r="C2693" s="76">
        <f>C2692+(BudgetsQTable[[#This Row],[lead]]&lt;&gt;K2692)</f>
        <v>324</v>
      </c>
      <c r="D2693" s="76">
        <f>D2692*(BudgetsQTable[[#This Row],[lead]]=K2692)+(BudgetsQTable[[#This Row],[prop_id]]&lt;&gt;A2692)</f>
        <v>1</v>
      </c>
      <c r="E2693" s="77">
        <v>43005.682638888888</v>
      </c>
      <c r="F2693" s="78" t="s">
        <v>2868</v>
      </c>
      <c r="G2693" s="78" t="s">
        <v>2869</v>
      </c>
      <c r="H2693" s="78" t="s">
        <v>468</v>
      </c>
      <c r="I2693" s="76" t="s">
        <v>807</v>
      </c>
      <c r="J2693" s="76" t="s">
        <v>753</v>
      </c>
      <c r="K2693" s="78" t="s">
        <v>2366</v>
      </c>
      <c r="L2693" s="7" t="str">
        <f>IF(BudgetsQTable[[#This Row],[pi_last_name]]=" ","",HYPERLINK("https://www.ejacket.nsf.gov/ej/showProposal.do?Continue=Y&amp;ID="&amp;BudgetsQTable[[#This Row],[prop_id]],BudgetsQTable[[#This Row],[prop_id]]))</f>
        <v/>
      </c>
      <c r="M2693" s="78" t="s">
        <v>753</v>
      </c>
      <c r="N2693" s="7" t="str">
        <f>IF(BudgetsQTable[[#This Row],[pi_last_name]]=" ","",HYPERLINK("mailto:"&amp;BudgetsQTable[[#This Row],[pi_email]]&amp;"&amp;subject=Your NSF Proposal:  "&amp;BudgetsQTable[[#This Row],[prop_id]],BudgetsQTable[[#This Row],[pi_email]]))</f>
        <v/>
      </c>
      <c r="O2693" s="78" t="s">
        <v>753</v>
      </c>
      <c r="P2693" s="78">
        <v>4</v>
      </c>
      <c r="Q2693" s="78">
        <v>3.3</v>
      </c>
      <c r="R2693" s="79">
        <v>0</v>
      </c>
      <c r="S2693" s="79">
        <v>4500</v>
      </c>
      <c r="T2693" s="79">
        <v>0</v>
      </c>
      <c r="U2693" s="80">
        <v>325621</v>
      </c>
      <c r="V2693" s="78">
        <v>0</v>
      </c>
      <c r="W2693" s="78">
        <v>1</v>
      </c>
      <c r="X2693" s="11" t="str">
        <f ca="1">IF(ISBLANK(BudgetsQTable[[#This Row],[budg_seq_yr]]),"FY"&amp;fiscalyear,"FY"&amp;fiscalyear-1+BudgetsQTable[[#This Row],[budg_seq_yr]])</f>
        <v>FY18</v>
      </c>
      <c r="Y2693" s="79">
        <v>325621</v>
      </c>
      <c r="Z2693" s="78" t="s">
        <v>2869</v>
      </c>
      <c r="AA2693" s="78" t="s">
        <v>468</v>
      </c>
      <c r="AB2693" s="76" t="s">
        <v>2821</v>
      </c>
      <c r="AC2693" s="78" t="s">
        <v>468</v>
      </c>
    </row>
    <row r="2694" spans="1:29" x14ac:dyDescent="0.35">
      <c r="A2694" s="10" t="s">
        <v>2366</v>
      </c>
      <c r="B2694" s="76" t="s">
        <v>2824</v>
      </c>
      <c r="C2694" s="76">
        <f>C2693+(BudgetsQTable[[#This Row],[lead]]&lt;&gt;K2693)</f>
        <v>324</v>
      </c>
      <c r="D2694" s="76">
        <f>D2693*(BudgetsQTable[[#This Row],[lead]]=K2693)+(BudgetsQTable[[#This Row],[prop_id]]&lt;&gt;A2693)</f>
        <v>1</v>
      </c>
      <c r="E2694" s="77">
        <v>43005.682638888888</v>
      </c>
      <c r="F2694" s="78" t="s">
        <v>2868</v>
      </c>
      <c r="G2694" s="78" t="s">
        <v>2869</v>
      </c>
      <c r="H2694" s="78" t="s">
        <v>468</v>
      </c>
      <c r="I2694" s="76" t="s">
        <v>807</v>
      </c>
      <c r="J2694" s="76" t="s">
        <v>753</v>
      </c>
      <c r="K2694" s="78" t="s">
        <v>2366</v>
      </c>
      <c r="L2694" s="7" t="str">
        <f>IF(BudgetsQTable[[#This Row],[pi_last_name]]=" ","",HYPERLINK("https://www.ejacket.nsf.gov/ej/showProposal.do?Continue=Y&amp;ID="&amp;BudgetsQTable[[#This Row],[prop_id]],BudgetsQTable[[#This Row],[prop_id]]))</f>
        <v/>
      </c>
      <c r="M2694" s="78" t="s">
        <v>753</v>
      </c>
      <c r="N2694" s="7" t="str">
        <f>IF(BudgetsQTable[[#This Row],[pi_last_name]]=" ","",HYPERLINK("mailto:"&amp;BudgetsQTable[[#This Row],[pi_email]]&amp;"&amp;subject=Your NSF Proposal:  "&amp;BudgetsQTable[[#This Row],[prop_id]],BudgetsQTable[[#This Row],[pi_email]]))</f>
        <v/>
      </c>
      <c r="O2694" s="78" t="s">
        <v>753</v>
      </c>
      <c r="P2694" s="78">
        <v>4</v>
      </c>
      <c r="Q2694" s="78">
        <v>3.7</v>
      </c>
      <c r="R2694" s="79">
        <v>0</v>
      </c>
      <c r="S2694" s="79">
        <v>4500</v>
      </c>
      <c r="T2694" s="79">
        <v>0</v>
      </c>
      <c r="U2694" s="80">
        <v>346797</v>
      </c>
      <c r="V2694" s="78">
        <v>0</v>
      </c>
      <c r="W2694" s="78">
        <v>2</v>
      </c>
      <c r="X2694" s="11" t="str">
        <f ca="1">IF(ISBLANK(BudgetsQTable[[#This Row],[budg_seq_yr]]),"FY"&amp;fiscalyear,"FY"&amp;fiscalyear-1+BudgetsQTable[[#This Row],[budg_seq_yr]])</f>
        <v>FY19</v>
      </c>
      <c r="Y2694" s="79">
        <v>346797</v>
      </c>
      <c r="Z2694" s="78" t="s">
        <v>2869</v>
      </c>
      <c r="AA2694" s="78" t="s">
        <v>468</v>
      </c>
      <c r="AB2694" s="76" t="s">
        <v>2821</v>
      </c>
      <c r="AC2694" s="78" t="s">
        <v>468</v>
      </c>
    </row>
    <row r="2695" spans="1:29" x14ac:dyDescent="0.35">
      <c r="A2695" s="10" t="s">
        <v>2366</v>
      </c>
      <c r="B2695" s="76" t="s">
        <v>2824</v>
      </c>
      <c r="C2695" s="76">
        <f>C2694+(BudgetsQTable[[#This Row],[lead]]&lt;&gt;K2694)</f>
        <v>324</v>
      </c>
      <c r="D2695" s="76">
        <f>D2694*(BudgetsQTable[[#This Row],[lead]]=K2694)+(BudgetsQTable[[#This Row],[prop_id]]&lt;&gt;A2694)</f>
        <v>1</v>
      </c>
      <c r="E2695" s="77">
        <v>43005.682638888888</v>
      </c>
      <c r="F2695" s="78" t="s">
        <v>2868</v>
      </c>
      <c r="G2695" s="78" t="s">
        <v>2869</v>
      </c>
      <c r="H2695" s="78" t="s">
        <v>468</v>
      </c>
      <c r="I2695" s="76" t="s">
        <v>807</v>
      </c>
      <c r="J2695" s="76" t="s">
        <v>753</v>
      </c>
      <c r="K2695" s="78" t="s">
        <v>2366</v>
      </c>
      <c r="L2695" s="7" t="str">
        <f>IF(BudgetsQTable[[#This Row],[pi_last_name]]=" ","",HYPERLINK("https://www.ejacket.nsf.gov/ej/showProposal.do?Continue=Y&amp;ID="&amp;BudgetsQTable[[#This Row],[prop_id]],BudgetsQTable[[#This Row],[prop_id]]))</f>
        <v/>
      </c>
      <c r="M2695" s="78" t="s">
        <v>753</v>
      </c>
      <c r="N2695" s="7" t="str">
        <f>IF(BudgetsQTable[[#This Row],[pi_last_name]]=" ","",HYPERLINK("mailto:"&amp;BudgetsQTable[[#This Row],[pi_email]]&amp;"&amp;subject=Your NSF Proposal:  "&amp;BudgetsQTable[[#This Row],[prop_id]],BudgetsQTable[[#This Row],[pi_email]]))</f>
        <v/>
      </c>
      <c r="O2695" s="78" t="s">
        <v>753</v>
      </c>
      <c r="P2695" s="78">
        <v>4</v>
      </c>
      <c r="Q2695" s="78">
        <v>3.7</v>
      </c>
      <c r="R2695" s="79">
        <v>0</v>
      </c>
      <c r="S2695" s="79">
        <v>4500</v>
      </c>
      <c r="T2695" s="79">
        <v>0</v>
      </c>
      <c r="U2695" s="80">
        <v>301129</v>
      </c>
      <c r="V2695" s="78">
        <v>0</v>
      </c>
      <c r="W2695" s="78">
        <v>3</v>
      </c>
      <c r="X2695" s="11" t="str">
        <f ca="1">IF(ISBLANK(BudgetsQTable[[#This Row],[budg_seq_yr]]),"FY"&amp;fiscalyear,"FY"&amp;fiscalyear-1+BudgetsQTable[[#This Row],[budg_seq_yr]])</f>
        <v>FY20</v>
      </c>
      <c r="Y2695" s="79">
        <v>301129</v>
      </c>
      <c r="Z2695" s="78" t="s">
        <v>2869</v>
      </c>
      <c r="AA2695" s="78" t="s">
        <v>468</v>
      </c>
      <c r="AB2695" s="76" t="s">
        <v>2821</v>
      </c>
      <c r="AC2695" s="78" t="s">
        <v>468</v>
      </c>
    </row>
    <row r="2696" spans="1:29" x14ac:dyDescent="0.35">
      <c r="A2696" s="10" t="s">
        <v>2372</v>
      </c>
      <c r="B2696" s="76" t="s">
        <v>2834</v>
      </c>
      <c r="C2696" s="76">
        <f>C2695+(BudgetsQTable[[#This Row],[lead]]&lt;&gt;K2695)</f>
        <v>324</v>
      </c>
      <c r="D2696" s="76">
        <f>D2695*(BudgetsQTable[[#This Row],[lead]]=K2695)+(BudgetsQTable[[#This Row],[prop_id]]&lt;&gt;A2695)</f>
        <v>2</v>
      </c>
      <c r="E2696" s="77">
        <v>43005.688888888886</v>
      </c>
      <c r="F2696" s="78" t="s">
        <v>2868</v>
      </c>
      <c r="G2696" s="78" t="s">
        <v>2869</v>
      </c>
      <c r="H2696" s="78" t="s">
        <v>468</v>
      </c>
      <c r="I2696" s="76" t="s">
        <v>807</v>
      </c>
      <c r="J2696" s="76" t="s">
        <v>4914</v>
      </c>
      <c r="K2696" s="78" t="s">
        <v>2366</v>
      </c>
      <c r="L2696" s="7" t="str">
        <f>IF(BudgetsQTable[[#This Row],[pi_last_name]]=" ","",HYPERLINK("https://www.ejacket.nsf.gov/ej/showProposal.do?Continue=Y&amp;ID="&amp;BudgetsQTable[[#This Row],[prop_id]],BudgetsQTable[[#This Row],[prop_id]]))</f>
        <v>1763980</v>
      </c>
      <c r="M2696" s="78" t="s">
        <v>2371</v>
      </c>
      <c r="N2696" s="7" t="str">
        <f>IF(BudgetsQTable[[#This Row],[pi_last_name]]=" ","",HYPERLINK("mailto:"&amp;BudgetsQTable[[#This Row],[pi_email]]&amp;"&amp;subject=Your NSF Proposal:  "&amp;BudgetsQTable[[#This Row],[prop_id]],BudgetsQTable[[#This Row],[pi_email]]))</f>
        <v>jacob@ua.edu</v>
      </c>
      <c r="O2696" s="78" t="s">
        <v>4252</v>
      </c>
      <c r="P2696" s="78"/>
      <c r="Q2696" s="78"/>
      <c r="R2696" s="79"/>
      <c r="S2696" s="79"/>
      <c r="T2696" s="79"/>
      <c r="U2696" s="80"/>
      <c r="V2696" s="78">
        <v>0</v>
      </c>
      <c r="W2696" s="78"/>
      <c r="X2696" s="11" t="str">
        <f ca="1">IF(ISBLANK(BudgetsQTable[[#This Row],[budg_seq_yr]]),"FY"&amp;fiscalyear,"FY"&amp;fiscalyear-1+BudgetsQTable[[#This Row],[budg_seq_yr]])</f>
        <v>FY18</v>
      </c>
      <c r="Y2696" s="79">
        <v>226448</v>
      </c>
      <c r="Z2696" s="78" t="s">
        <v>2869</v>
      </c>
      <c r="AA2696" s="78" t="s">
        <v>468</v>
      </c>
      <c r="AB2696" s="76" t="s">
        <v>2821</v>
      </c>
      <c r="AC2696" s="78" t="s">
        <v>468</v>
      </c>
    </row>
    <row r="2697" spans="1:29" x14ac:dyDescent="0.35">
      <c r="A2697" s="10" t="s">
        <v>2372</v>
      </c>
      <c r="B2697" s="76" t="s">
        <v>2834</v>
      </c>
      <c r="C2697" s="76">
        <f>C2696+(BudgetsQTable[[#This Row],[lead]]&lt;&gt;K2696)</f>
        <v>324</v>
      </c>
      <c r="D2697" s="76">
        <f>D2696*(BudgetsQTable[[#This Row],[lead]]=K2696)+(BudgetsQTable[[#This Row],[prop_id]]&lt;&gt;A2696)</f>
        <v>2</v>
      </c>
      <c r="E2697" s="77">
        <v>43005.688888888886</v>
      </c>
      <c r="F2697" s="78" t="s">
        <v>2868</v>
      </c>
      <c r="G2697" s="78" t="s">
        <v>2869</v>
      </c>
      <c r="H2697" s="78" t="s">
        <v>468</v>
      </c>
      <c r="I2697" s="76" t="s">
        <v>807</v>
      </c>
      <c r="J2697" s="76" t="s">
        <v>753</v>
      </c>
      <c r="K2697" s="78" t="s">
        <v>2366</v>
      </c>
      <c r="L2697" s="7" t="str">
        <f>IF(BudgetsQTable[[#This Row],[pi_last_name]]=" ","",HYPERLINK("https://www.ejacket.nsf.gov/ej/showProposal.do?Continue=Y&amp;ID="&amp;BudgetsQTable[[#This Row],[prop_id]],BudgetsQTable[[#This Row],[prop_id]]))</f>
        <v/>
      </c>
      <c r="M2697" s="78" t="s">
        <v>753</v>
      </c>
      <c r="N2697" s="7" t="str">
        <f>IF(BudgetsQTable[[#This Row],[pi_last_name]]=" ","",HYPERLINK("mailto:"&amp;BudgetsQTable[[#This Row],[pi_email]]&amp;"&amp;subject=Your NSF Proposal:  "&amp;BudgetsQTable[[#This Row],[prop_id]],BudgetsQTable[[#This Row],[pi_email]]))</f>
        <v/>
      </c>
      <c r="O2697" s="78" t="s">
        <v>753</v>
      </c>
      <c r="P2697" s="78">
        <v>1</v>
      </c>
      <c r="Q2697" s="78">
        <v>1</v>
      </c>
      <c r="R2697" s="79">
        <v>0</v>
      </c>
      <c r="S2697" s="79">
        <v>0</v>
      </c>
      <c r="T2697" s="79">
        <v>0</v>
      </c>
      <c r="U2697" s="80">
        <v>80527</v>
      </c>
      <c r="V2697" s="78">
        <v>0</v>
      </c>
      <c r="W2697" s="78">
        <v>1</v>
      </c>
      <c r="X2697" s="11" t="str">
        <f ca="1">IF(ISBLANK(BudgetsQTable[[#This Row],[budg_seq_yr]]),"FY"&amp;fiscalyear,"FY"&amp;fiscalyear-1+BudgetsQTable[[#This Row],[budg_seq_yr]])</f>
        <v>FY18</v>
      </c>
      <c r="Y2697" s="79">
        <v>80527</v>
      </c>
      <c r="Z2697" s="78" t="s">
        <v>2869</v>
      </c>
      <c r="AA2697" s="78" t="s">
        <v>468</v>
      </c>
      <c r="AB2697" s="76" t="s">
        <v>2821</v>
      </c>
      <c r="AC2697" s="78" t="s">
        <v>468</v>
      </c>
    </row>
    <row r="2698" spans="1:29" x14ac:dyDescent="0.35">
      <c r="A2698" s="10" t="s">
        <v>2372</v>
      </c>
      <c r="B2698" s="76" t="s">
        <v>2834</v>
      </c>
      <c r="C2698" s="76">
        <f>C2697+(BudgetsQTable[[#This Row],[lead]]&lt;&gt;K2697)</f>
        <v>324</v>
      </c>
      <c r="D2698" s="76">
        <f>D2697*(BudgetsQTable[[#This Row],[lead]]=K2697)+(BudgetsQTable[[#This Row],[prop_id]]&lt;&gt;A2697)</f>
        <v>2</v>
      </c>
      <c r="E2698" s="77">
        <v>43005.688888888886</v>
      </c>
      <c r="F2698" s="78" t="s">
        <v>2868</v>
      </c>
      <c r="G2698" s="78" t="s">
        <v>2869</v>
      </c>
      <c r="H2698" s="78" t="s">
        <v>468</v>
      </c>
      <c r="I2698" s="76" t="s">
        <v>807</v>
      </c>
      <c r="J2698" s="76" t="s">
        <v>753</v>
      </c>
      <c r="K2698" s="78" t="s">
        <v>2366</v>
      </c>
      <c r="L2698" s="7" t="str">
        <f>IF(BudgetsQTable[[#This Row],[pi_last_name]]=" ","",HYPERLINK("https://www.ejacket.nsf.gov/ej/showProposal.do?Continue=Y&amp;ID="&amp;BudgetsQTable[[#This Row],[prop_id]],BudgetsQTable[[#This Row],[prop_id]]))</f>
        <v/>
      </c>
      <c r="M2698" s="78" t="s">
        <v>753</v>
      </c>
      <c r="N2698" s="7" t="str">
        <f>IF(BudgetsQTable[[#This Row],[pi_last_name]]=" ","",HYPERLINK("mailto:"&amp;BudgetsQTable[[#This Row],[pi_email]]&amp;"&amp;subject=Your NSF Proposal:  "&amp;BudgetsQTable[[#This Row],[prop_id]],BudgetsQTable[[#This Row],[pi_email]]))</f>
        <v/>
      </c>
      <c r="O2698" s="78" t="s">
        <v>753</v>
      </c>
      <c r="P2698" s="78">
        <v>1</v>
      </c>
      <c r="Q2698" s="78">
        <v>1</v>
      </c>
      <c r="R2698" s="79">
        <v>0</v>
      </c>
      <c r="S2698" s="79">
        <v>0</v>
      </c>
      <c r="T2698" s="79">
        <v>0</v>
      </c>
      <c r="U2698" s="80">
        <v>72123</v>
      </c>
      <c r="V2698" s="78">
        <v>0</v>
      </c>
      <c r="W2698" s="78">
        <v>2</v>
      </c>
      <c r="X2698" s="11" t="str">
        <f ca="1">IF(ISBLANK(BudgetsQTable[[#This Row],[budg_seq_yr]]),"FY"&amp;fiscalyear,"FY"&amp;fiscalyear-1+BudgetsQTable[[#This Row],[budg_seq_yr]])</f>
        <v>FY19</v>
      </c>
      <c r="Y2698" s="79">
        <v>72123</v>
      </c>
      <c r="Z2698" s="78" t="s">
        <v>2869</v>
      </c>
      <c r="AA2698" s="78" t="s">
        <v>468</v>
      </c>
      <c r="AB2698" s="76" t="s">
        <v>2821</v>
      </c>
      <c r="AC2698" s="78" t="s">
        <v>468</v>
      </c>
    </row>
    <row r="2699" spans="1:29" x14ac:dyDescent="0.35">
      <c r="A2699" s="10" t="s">
        <v>2372</v>
      </c>
      <c r="B2699" s="76" t="s">
        <v>2834</v>
      </c>
      <c r="C2699" s="76">
        <f>C2698+(BudgetsQTable[[#This Row],[lead]]&lt;&gt;K2698)</f>
        <v>324</v>
      </c>
      <c r="D2699" s="76">
        <f>D2698*(BudgetsQTable[[#This Row],[lead]]=K2698)+(BudgetsQTable[[#This Row],[prop_id]]&lt;&gt;A2698)</f>
        <v>2</v>
      </c>
      <c r="E2699" s="77">
        <v>43005.688888888886</v>
      </c>
      <c r="F2699" s="78" t="s">
        <v>2868</v>
      </c>
      <c r="G2699" s="78" t="s">
        <v>2869</v>
      </c>
      <c r="H2699" s="78" t="s">
        <v>468</v>
      </c>
      <c r="I2699" s="76" t="s">
        <v>807</v>
      </c>
      <c r="J2699" s="76" t="s">
        <v>753</v>
      </c>
      <c r="K2699" s="78" t="s">
        <v>2366</v>
      </c>
      <c r="L2699" s="7" t="str">
        <f>IF(BudgetsQTable[[#This Row],[pi_last_name]]=" ","",HYPERLINK("https://www.ejacket.nsf.gov/ej/showProposal.do?Continue=Y&amp;ID="&amp;BudgetsQTable[[#This Row],[prop_id]],BudgetsQTable[[#This Row],[prop_id]]))</f>
        <v/>
      </c>
      <c r="M2699" s="78" t="s">
        <v>753</v>
      </c>
      <c r="N2699" s="7" t="str">
        <f>IF(BudgetsQTable[[#This Row],[pi_last_name]]=" ","",HYPERLINK("mailto:"&amp;BudgetsQTable[[#This Row],[pi_email]]&amp;"&amp;subject=Your NSF Proposal:  "&amp;BudgetsQTable[[#This Row],[prop_id]],BudgetsQTable[[#This Row],[pi_email]]))</f>
        <v/>
      </c>
      <c r="O2699" s="78" t="s">
        <v>753</v>
      </c>
      <c r="P2699" s="78">
        <v>1</v>
      </c>
      <c r="Q2699" s="78">
        <v>1</v>
      </c>
      <c r="R2699" s="79">
        <v>0</v>
      </c>
      <c r="S2699" s="79">
        <v>0</v>
      </c>
      <c r="T2699" s="79">
        <v>0</v>
      </c>
      <c r="U2699" s="80">
        <v>73798</v>
      </c>
      <c r="V2699" s="78">
        <v>0</v>
      </c>
      <c r="W2699" s="78">
        <v>3</v>
      </c>
      <c r="X2699" s="11" t="str">
        <f ca="1">IF(ISBLANK(BudgetsQTable[[#This Row],[budg_seq_yr]]),"FY"&amp;fiscalyear,"FY"&amp;fiscalyear-1+BudgetsQTable[[#This Row],[budg_seq_yr]])</f>
        <v>FY20</v>
      </c>
      <c r="Y2699" s="79">
        <v>73798</v>
      </c>
      <c r="Z2699" s="78" t="s">
        <v>2869</v>
      </c>
      <c r="AA2699" s="78" t="s">
        <v>468</v>
      </c>
      <c r="AB2699" s="76" t="s">
        <v>2821</v>
      </c>
      <c r="AC2699" s="78" t="s">
        <v>468</v>
      </c>
    </row>
    <row r="2700" spans="1:29" x14ac:dyDescent="0.35">
      <c r="A2700" s="10" t="s">
        <v>2373</v>
      </c>
      <c r="B2700" s="76" t="s">
        <v>2863</v>
      </c>
      <c r="C2700" s="76">
        <f>C2699+(BudgetsQTable[[#This Row],[lead]]&lt;&gt;K2699)</f>
        <v>325</v>
      </c>
      <c r="D2700" s="76">
        <f>D2699*(BudgetsQTable[[#This Row],[lead]]=K2699)+(BudgetsQTable[[#This Row],[prop_id]]&lt;&gt;A2699)</f>
        <v>1</v>
      </c>
      <c r="E2700" s="77">
        <v>43005.682638888888</v>
      </c>
      <c r="F2700" s="78" t="s">
        <v>2868</v>
      </c>
      <c r="G2700" s="78" t="s">
        <v>2869</v>
      </c>
      <c r="H2700" s="78" t="s">
        <v>466</v>
      </c>
      <c r="I2700" s="76" t="s">
        <v>786</v>
      </c>
      <c r="J2700" s="76" t="s">
        <v>3739</v>
      </c>
      <c r="K2700" s="78" t="s">
        <v>2373</v>
      </c>
      <c r="L2700" s="7" t="str">
        <f>IF(BudgetsQTable[[#This Row],[pi_last_name]]=" ","",HYPERLINK("https://www.ejacket.nsf.gov/ej/showProposal.do?Continue=Y&amp;ID="&amp;BudgetsQTable[[#This Row],[prop_id]],BudgetsQTable[[#This Row],[prop_id]]))</f>
        <v>1763962</v>
      </c>
      <c r="M2700" s="78" t="s">
        <v>2374</v>
      </c>
      <c r="N2700" s="7" t="str">
        <f>IF(BudgetsQTable[[#This Row],[pi_last_name]]=" ","",HYPERLINK("mailto:"&amp;BudgetsQTable[[#This Row],[pi_email]]&amp;"&amp;subject=Your NSF Proposal:  "&amp;BudgetsQTable[[#This Row],[prop_id]],BudgetsQTable[[#This Row],[pi_email]]))</f>
        <v>labrinid@cs.pitt.edu</v>
      </c>
      <c r="O2700" s="78" t="s">
        <v>3095</v>
      </c>
      <c r="P2700" s="78"/>
      <c r="Q2700" s="78"/>
      <c r="R2700" s="79"/>
      <c r="S2700" s="79"/>
      <c r="T2700" s="79"/>
      <c r="U2700" s="80"/>
      <c r="V2700" s="78">
        <v>0</v>
      </c>
      <c r="W2700" s="78"/>
      <c r="X2700" s="11" t="str">
        <f ca="1">IF(ISBLANK(BudgetsQTable[[#This Row],[budg_seq_yr]]),"FY"&amp;fiscalyear,"FY"&amp;fiscalyear-1+BudgetsQTable[[#This Row],[budg_seq_yr]])</f>
        <v>FY18</v>
      </c>
      <c r="Y2700" s="79">
        <v>1240000</v>
      </c>
      <c r="Z2700" s="78" t="s">
        <v>2869</v>
      </c>
      <c r="AA2700" s="78" t="s">
        <v>466</v>
      </c>
      <c r="AB2700" s="76" t="s">
        <v>2821</v>
      </c>
      <c r="AC2700" s="78" t="s">
        <v>2884</v>
      </c>
    </row>
    <row r="2701" spans="1:29" x14ac:dyDescent="0.35">
      <c r="A2701" s="10" t="s">
        <v>2373</v>
      </c>
      <c r="B2701" s="76" t="s">
        <v>2863</v>
      </c>
      <c r="C2701" s="76">
        <f>C2700+(BudgetsQTable[[#This Row],[lead]]&lt;&gt;K2700)</f>
        <v>325</v>
      </c>
      <c r="D2701" s="76">
        <f>D2700*(BudgetsQTable[[#This Row],[lead]]=K2700)+(BudgetsQTable[[#This Row],[prop_id]]&lt;&gt;A2700)</f>
        <v>1</v>
      </c>
      <c r="E2701" s="77">
        <v>43005.682638888888</v>
      </c>
      <c r="F2701" s="78" t="s">
        <v>2868</v>
      </c>
      <c r="G2701" s="78" t="s">
        <v>2869</v>
      </c>
      <c r="H2701" s="78" t="s">
        <v>466</v>
      </c>
      <c r="I2701" s="76" t="s">
        <v>786</v>
      </c>
      <c r="J2701" s="76" t="s">
        <v>753</v>
      </c>
      <c r="K2701" s="78" t="s">
        <v>2373</v>
      </c>
      <c r="L2701" s="7" t="str">
        <f>IF(BudgetsQTable[[#This Row],[pi_last_name]]=" ","",HYPERLINK("https://www.ejacket.nsf.gov/ej/showProposal.do?Continue=Y&amp;ID="&amp;BudgetsQTable[[#This Row],[prop_id]],BudgetsQTable[[#This Row],[prop_id]]))</f>
        <v/>
      </c>
      <c r="M2701" s="78" t="s">
        <v>753</v>
      </c>
      <c r="N2701" s="7" t="str">
        <f>IF(BudgetsQTable[[#This Row],[pi_last_name]]=" ","",HYPERLINK("mailto:"&amp;BudgetsQTable[[#This Row],[pi_email]]&amp;"&amp;subject=Your NSF Proposal:  "&amp;BudgetsQTable[[#This Row],[prop_id]],BudgetsQTable[[#This Row],[pi_email]]))</f>
        <v/>
      </c>
      <c r="O2701" s="78" t="s">
        <v>753</v>
      </c>
      <c r="P2701" s="78">
        <v>5</v>
      </c>
      <c r="Q2701" s="78">
        <v>0</v>
      </c>
      <c r="R2701" s="79">
        <v>0</v>
      </c>
      <c r="S2701" s="79">
        <v>6250</v>
      </c>
      <c r="T2701" s="79">
        <v>45000</v>
      </c>
      <c r="U2701" s="80">
        <v>431652</v>
      </c>
      <c r="V2701" s="78">
        <v>0</v>
      </c>
      <c r="W2701" s="78">
        <v>1</v>
      </c>
      <c r="X2701" s="11" t="str">
        <f ca="1">IF(ISBLANK(BudgetsQTable[[#This Row],[budg_seq_yr]]),"FY"&amp;fiscalyear,"FY"&amp;fiscalyear-1+BudgetsQTable[[#This Row],[budg_seq_yr]])</f>
        <v>FY18</v>
      </c>
      <c r="Y2701" s="79">
        <v>431652</v>
      </c>
      <c r="Z2701" s="78" t="s">
        <v>2869</v>
      </c>
      <c r="AA2701" s="78" t="s">
        <v>466</v>
      </c>
      <c r="AB2701" s="76" t="s">
        <v>2821</v>
      </c>
      <c r="AC2701" s="78" t="s">
        <v>2884</v>
      </c>
    </row>
    <row r="2702" spans="1:29" x14ac:dyDescent="0.35">
      <c r="A2702" s="10" t="s">
        <v>2373</v>
      </c>
      <c r="B2702" s="76" t="s">
        <v>2863</v>
      </c>
      <c r="C2702" s="76">
        <f>C2701+(BudgetsQTable[[#This Row],[lead]]&lt;&gt;K2701)</f>
        <v>325</v>
      </c>
      <c r="D2702" s="76">
        <f>D2701*(BudgetsQTable[[#This Row],[lead]]=K2701)+(BudgetsQTable[[#This Row],[prop_id]]&lt;&gt;A2701)</f>
        <v>1</v>
      </c>
      <c r="E2702" s="77">
        <v>43005.682638888888</v>
      </c>
      <c r="F2702" s="78" t="s">
        <v>2868</v>
      </c>
      <c r="G2702" s="78" t="s">
        <v>2869</v>
      </c>
      <c r="H2702" s="78" t="s">
        <v>466</v>
      </c>
      <c r="I2702" s="76" t="s">
        <v>786</v>
      </c>
      <c r="J2702" s="76" t="s">
        <v>753</v>
      </c>
      <c r="K2702" s="78" t="s">
        <v>2373</v>
      </c>
      <c r="L2702" s="7" t="str">
        <f>IF(BudgetsQTable[[#This Row],[pi_last_name]]=" ","",HYPERLINK("https://www.ejacket.nsf.gov/ej/showProposal.do?Continue=Y&amp;ID="&amp;BudgetsQTable[[#This Row],[prop_id]],BudgetsQTable[[#This Row],[prop_id]]))</f>
        <v/>
      </c>
      <c r="M2702" s="78" t="s">
        <v>753</v>
      </c>
      <c r="N2702" s="7" t="str">
        <f>IF(BudgetsQTable[[#This Row],[pi_last_name]]=" ","",HYPERLINK("mailto:"&amp;BudgetsQTable[[#This Row],[pi_email]]&amp;"&amp;subject=Your NSF Proposal:  "&amp;BudgetsQTable[[#This Row],[prop_id]],BudgetsQTable[[#This Row],[pi_email]]))</f>
        <v/>
      </c>
      <c r="O2702" s="78" t="s">
        <v>753</v>
      </c>
      <c r="P2702" s="78">
        <v>5</v>
      </c>
      <c r="Q2702" s="78">
        <v>0</v>
      </c>
      <c r="R2702" s="79">
        <v>0</v>
      </c>
      <c r="S2702" s="79">
        <v>6250</v>
      </c>
      <c r="T2702" s="79">
        <v>5000</v>
      </c>
      <c r="U2702" s="80">
        <v>404325</v>
      </c>
      <c r="V2702" s="78">
        <v>0</v>
      </c>
      <c r="W2702" s="78">
        <v>2</v>
      </c>
      <c r="X2702" s="11" t="str">
        <f ca="1">IF(ISBLANK(BudgetsQTable[[#This Row],[budg_seq_yr]]),"FY"&amp;fiscalyear,"FY"&amp;fiscalyear-1+BudgetsQTable[[#This Row],[budg_seq_yr]])</f>
        <v>FY19</v>
      </c>
      <c r="Y2702" s="79">
        <v>404325</v>
      </c>
      <c r="Z2702" s="78" t="s">
        <v>2869</v>
      </c>
      <c r="AA2702" s="78" t="s">
        <v>466</v>
      </c>
      <c r="AB2702" s="76" t="s">
        <v>2821</v>
      </c>
      <c r="AC2702" s="78" t="s">
        <v>2884</v>
      </c>
    </row>
    <row r="2703" spans="1:29" x14ac:dyDescent="0.35">
      <c r="A2703" s="10" t="s">
        <v>2373</v>
      </c>
      <c r="B2703" s="76" t="s">
        <v>2863</v>
      </c>
      <c r="C2703" s="76">
        <f>C2702+(BudgetsQTable[[#This Row],[lead]]&lt;&gt;K2702)</f>
        <v>325</v>
      </c>
      <c r="D2703" s="76">
        <f>D2702*(BudgetsQTable[[#This Row],[lead]]=K2702)+(BudgetsQTable[[#This Row],[prop_id]]&lt;&gt;A2702)</f>
        <v>1</v>
      </c>
      <c r="E2703" s="77">
        <v>43005.682638888888</v>
      </c>
      <c r="F2703" s="78" t="s">
        <v>2868</v>
      </c>
      <c r="G2703" s="78" t="s">
        <v>2869</v>
      </c>
      <c r="H2703" s="78" t="s">
        <v>466</v>
      </c>
      <c r="I2703" s="76" t="s">
        <v>786</v>
      </c>
      <c r="J2703" s="76" t="s">
        <v>753</v>
      </c>
      <c r="K2703" s="78" t="s">
        <v>2373</v>
      </c>
      <c r="L2703" s="7" t="str">
        <f>IF(BudgetsQTable[[#This Row],[pi_last_name]]=" ","",HYPERLINK("https://www.ejacket.nsf.gov/ej/showProposal.do?Continue=Y&amp;ID="&amp;BudgetsQTable[[#This Row],[prop_id]],BudgetsQTable[[#This Row],[prop_id]]))</f>
        <v/>
      </c>
      <c r="M2703" s="78" t="s">
        <v>753</v>
      </c>
      <c r="N2703" s="7" t="str">
        <f>IF(BudgetsQTable[[#This Row],[pi_last_name]]=" ","",HYPERLINK("mailto:"&amp;BudgetsQTable[[#This Row],[pi_email]]&amp;"&amp;subject=Your NSF Proposal:  "&amp;BudgetsQTable[[#This Row],[prop_id]],BudgetsQTable[[#This Row],[pi_email]]))</f>
        <v/>
      </c>
      <c r="O2703" s="78" t="s">
        <v>753</v>
      </c>
      <c r="P2703" s="78">
        <v>5</v>
      </c>
      <c r="Q2703" s="78">
        <v>0</v>
      </c>
      <c r="R2703" s="79">
        <v>0</v>
      </c>
      <c r="S2703" s="79">
        <v>6250</v>
      </c>
      <c r="T2703" s="79">
        <v>5000</v>
      </c>
      <c r="U2703" s="80">
        <v>404023</v>
      </c>
      <c r="V2703" s="78">
        <v>0</v>
      </c>
      <c r="W2703" s="78">
        <v>3</v>
      </c>
      <c r="X2703" s="11" t="str">
        <f ca="1">IF(ISBLANK(BudgetsQTable[[#This Row],[budg_seq_yr]]),"FY"&amp;fiscalyear,"FY"&amp;fiscalyear-1+BudgetsQTable[[#This Row],[budg_seq_yr]])</f>
        <v>FY20</v>
      </c>
      <c r="Y2703" s="79">
        <v>404023</v>
      </c>
      <c r="Z2703" s="78" t="s">
        <v>2869</v>
      </c>
      <c r="AA2703" s="78" t="s">
        <v>466</v>
      </c>
      <c r="AB2703" s="76" t="s">
        <v>2821</v>
      </c>
      <c r="AC2703" s="78" t="s">
        <v>2884</v>
      </c>
    </row>
    <row r="2704" spans="1:29" x14ac:dyDescent="0.35">
      <c r="A2704" s="10" t="s">
        <v>2376</v>
      </c>
      <c r="B2704" s="76" t="s">
        <v>2824</v>
      </c>
      <c r="C2704" s="76">
        <f>C2703+(BudgetsQTable[[#This Row],[lead]]&lt;&gt;K2703)</f>
        <v>326</v>
      </c>
      <c r="D2704" s="76">
        <f>D2703*(BudgetsQTable[[#This Row],[lead]]=K2703)+(BudgetsQTable[[#This Row],[prop_id]]&lt;&gt;A2703)</f>
        <v>1</v>
      </c>
      <c r="E2704" s="77">
        <v>43005.683333333334</v>
      </c>
      <c r="F2704" s="78" t="s">
        <v>2839</v>
      </c>
      <c r="G2704" s="78" t="s">
        <v>2840</v>
      </c>
      <c r="H2704" s="78" t="s">
        <v>464</v>
      </c>
      <c r="I2704" s="76" t="s">
        <v>1119</v>
      </c>
      <c r="J2704" s="76" t="s">
        <v>4918</v>
      </c>
      <c r="K2704" s="78" t="s">
        <v>2376</v>
      </c>
      <c r="L2704" s="7" t="str">
        <f>IF(BudgetsQTable[[#This Row],[pi_last_name]]=" ","",HYPERLINK("https://www.ejacket.nsf.gov/ej/showProposal.do?Continue=Y&amp;ID="&amp;BudgetsQTable[[#This Row],[prop_id]],BudgetsQTable[[#This Row],[prop_id]]))</f>
        <v>1763964</v>
      </c>
      <c r="M2704" s="78" t="s">
        <v>2377</v>
      </c>
      <c r="N2704" s="7" t="str">
        <f>IF(BudgetsQTable[[#This Row],[pi_last_name]]=" ","",HYPERLINK("mailto:"&amp;BudgetsQTable[[#This Row],[pi_email]]&amp;"&amp;subject=Your NSF Proposal:  "&amp;BudgetsQTable[[#This Row],[prop_id]],BudgetsQTable[[#This Row],[pi_email]]))</f>
        <v>pompili@ece.rutgers.edu</v>
      </c>
      <c r="O2704" s="78" t="s">
        <v>630</v>
      </c>
      <c r="P2704" s="78"/>
      <c r="Q2704" s="78"/>
      <c r="R2704" s="79"/>
      <c r="S2704" s="79"/>
      <c r="T2704" s="79"/>
      <c r="U2704" s="80"/>
      <c r="V2704" s="78">
        <v>0</v>
      </c>
      <c r="W2704" s="78"/>
      <c r="X2704" s="11" t="str">
        <f ca="1">IF(ISBLANK(BudgetsQTable[[#This Row],[budg_seq_yr]]),"FY"&amp;fiscalyear,"FY"&amp;fiscalyear-1+BudgetsQTable[[#This Row],[budg_seq_yr]])</f>
        <v>FY18</v>
      </c>
      <c r="Y2704" s="79">
        <v>599939</v>
      </c>
      <c r="Z2704" s="78" t="s">
        <v>2840</v>
      </c>
      <c r="AA2704" s="78" t="s">
        <v>464</v>
      </c>
      <c r="AB2704" s="76" t="s">
        <v>2821</v>
      </c>
      <c r="AC2704" s="78" t="s">
        <v>485</v>
      </c>
    </row>
    <row r="2705" spans="1:29" x14ac:dyDescent="0.35">
      <c r="A2705" s="10" t="s">
        <v>2376</v>
      </c>
      <c r="B2705" s="76" t="s">
        <v>2824</v>
      </c>
      <c r="C2705" s="76">
        <f>C2704+(BudgetsQTable[[#This Row],[lead]]&lt;&gt;K2704)</f>
        <v>326</v>
      </c>
      <c r="D2705" s="76">
        <f>D2704*(BudgetsQTable[[#This Row],[lead]]=K2704)+(BudgetsQTable[[#This Row],[prop_id]]&lt;&gt;A2704)</f>
        <v>1</v>
      </c>
      <c r="E2705" s="77">
        <v>43005.683333333334</v>
      </c>
      <c r="F2705" s="78" t="s">
        <v>2839</v>
      </c>
      <c r="G2705" s="78" t="s">
        <v>2840</v>
      </c>
      <c r="H2705" s="78" t="s">
        <v>464</v>
      </c>
      <c r="I2705" s="76" t="s">
        <v>1119</v>
      </c>
      <c r="J2705" s="76" t="s">
        <v>753</v>
      </c>
      <c r="K2705" s="78" t="s">
        <v>2376</v>
      </c>
      <c r="L2705" s="7" t="str">
        <f>IF(BudgetsQTable[[#This Row],[pi_last_name]]=" ","",HYPERLINK("https://www.ejacket.nsf.gov/ej/showProposal.do?Continue=Y&amp;ID="&amp;BudgetsQTable[[#This Row],[prop_id]],BudgetsQTable[[#This Row],[prop_id]]))</f>
        <v/>
      </c>
      <c r="M2705" s="78" t="s">
        <v>753</v>
      </c>
      <c r="N2705" s="7" t="str">
        <f>IF(BudgetsQTable[[#This Row],[pi_last_name]]=" ","",HYPERLINK("mailto:"&amp;BudgetsQTable[[#This Row],[pi_email]]&amp;"&amp;subject=Your NSF Proposal:  "&amp;BudgetsQTable[[#This Row],[prop_id]],BudgetsQTable[[#This Row],[pi_email]]))</f>
        <v/>
      </c>
      <c r="O2705" s="78" t="s">
        <v>753</v>
      </c>
      <c r="P2705" s="78">
        <v>2</v>
      </c>
      <c r="Q2705" s="78">
        <v>1.5</v>
      </c>
      <c r="R2705" s="79">
        <v>0</v>
      </c>
      <c r="S2705" s="79">
        <v>5000</v>
      </c>
      <c r="T2705" s="79">
        <v>0</v>
      </c>
      <c r="U2705" s="80">
        <v>214487</v>
      </c>
      <c r="V2705" s="78">
        <v>0</v>
      </c>
      <c r="W2705" s="78">
        <v>1</v>
      </c>
      <c r="X2705" s="11" t="str">
        <f ca="1">IF(ISBLANK(BudgetsQTable[[#This Row],[budg_seq_yr]]),"FY"&amp;fiscalyear,"FY"&amp;fiscalyear-1+BudgetsQTable[[#This Row],[budg_seq_yr]])</f>
        <v>FY18</v>
      </c>
      <c r="Y2705" s="79">
        <v>214487</v>
      </c>
      <c r="Z2705" s="78" t="s">
        <v>2840</v>
      </c>
      <c r="AA2705" s="78" t="s">
        <v>464</v>
      </c>
      <c r="AB2705" s="76" t="s">
        <v>2821</v>
      </c>
      <c r="AC2705" s="78" t="s">
        <v>485</v>
      </c>
    </row>
    <row r="2706" spans="1:29" x14ac:dyDescent="0.35">
      <c r="A2706" s="10" t="s">
        <v>2376</v>
      </c>
      <c r="B2706" s="76" t="s">
        <v>2824</v>
      </c>
      <c r="C2706" s="76">
        <f>C2705+(BudgetsQTable[[#This Row],[lead]]&lt;&gt;K2705)</f>
        <v>326</v>
      </c>
      <c r="D2706" s="76">
        <f>D2705*(BudgetsQTable[[#This Row],[lead]]=K2705)+(BudgetsQTable[[#This Row],[prop_id]]&lt;&gt;A2705)</f>
        <v>1</v>
      </c>
      <c r="E2706" s="77">
        <v>43005.683333333334</v>
      </c>
      <c r="F2706" s="78" t="s">
        <v>2839</v>
      </c>
      <c r="G2706" s="78" t="s">
        <v>2840</v>
      </c>
      <c r="H2706" s="78" t="s">
        <v>464</v>
      </c>
      <c r="I2706" s="76" t="s">
        <v>1119</v>
      </c>
      <c r="J2706" s="76" t="s">
        <v>753</v>
      </c>
      <c r="K2706" s="78" t="s">
        <v>2376</v>
      </c>
      <c r="L2706" s="7" t="str">
        <f>IF(BudgetsQTable[[#This Row],[pi_last_name]]=" ","",HYPERLINK("https://www.ejacket.nsf.gov/ej/showProposal.do?Continue=Y&amp;ID="&amp;BudgetsQTable[[#This Row],[prop_id]],BudgetsQTable[[#This Row],[prop_id]]))</f>
        <v/>
      </c>
      <c r="M2706" s="78" t="s">
        <v>753</v>
      </c>
      <c r="N2706" s="7" t="str">
        <f>IF(BudgetsQTable[[#This Row],[pi_last_name]]=" ","",HYPERLINK("mailto:"&amp;BudgetsQTable[[#This Row],[pi_email]]&amp;"&amp;subject=Your NSF Proposal:  "&amp;BudgetsQTable[[#This Row],[prop_id]],BudgetsQTable[[#This Row],[pi_email]]))</f>
        <v/>
      </c>
      <c r="O2706" s="78" t="s">
        <v>753</v>
      </c>
      <c r="P2706" s="78">
        <v>2</v>
      </c>
      <c r="Q2706" s="78">
        <v>1.5</v>
      </c>
      <c r="R2706" s="79">
        <v>0</v>
      </c>
      <c r="S2706" s="79">
        <v>5000</v>
      </c>
      <c r="T2706" s="79">
        <v>0</v>
      </c>
      <c r="U2706" s="80">
        <v>194523</v>
      </c>
      <c r="V2706" s="78">
        <v>0</v>
      </c>
      <c r="W2706" s="78">
        <v>2</v>
      </c>
      <c r="X2706" s="11" t="str">
        <f ca="1">IF(ISBLANK(BudgetsQTable[[#This Row],[budg_seq_yr]]),"FY"&amp;fiscalyear,"FY"&amp;fiscalyear-1+BudgetsQTable[[#This Row],[budg_seq_yr]])</f>
        <v>FY19</v>
      </c>
      <c r="Y2706" s="79">
        <v>194523</v>
      </c>
      <c r="Z2706" s="78" t="s">
        <v>2840</v>
      </c>
      <c r="AA2706" s="78" t="s">
        <v>464</v>
      </c>
      <c r="AB2706" s="76" t="s">
        <v>2821</v>
      </c>
      <c r="AC2706" s="78" t="s">
        <v>485</v>
      </c>
    </row>
    <row r="2707" spans="1:29" x14ac:dyDescent="0.35">
      <c r="A2707" s="10" t="s">
        <v>2376</v>
      </c>
      <c r="B2707" s="76" t="s">
        <v>2824</v>
      </c>
      <c r="C2707" s="76">
        <f>C2706+(BudgetsQTable[[#This Row],[lead]]&lt;&gt;K2706)</f>
        <v>326</v>
      </c>
      <c r="D2707" s="76">
        <f>D2706*(BudgetsQTable[[#This Row],[lead]]=K2706)+(BudgetsQTable[[#This Row],[prop_id]]&lt;&gt;A2706)</f>
        <v>1</v>
      </c>
      <c r="E2707" s="77">
        <v>43005.683333333334</v>
      </c>
      <c r="F2707" s="78" t="s">
        <v>2839</v>
      </c>
      <c r="G2707" s="78" t="s">
        <v>2840</v>
      </c>
      <c r="H2707" s="78" t="s">
        <v>464</v>
      </c>
      <c r="I2707" s="76" t="s">
        <v>1119</v>
      </c>
      <c r="J2707" s="76" t="s">
        <v>753</v>
      </c>
      <c r="K2707" s="78" t="s">
        <v>2376</v>
      </c>
      <c r="L2707" s="7" t="str">
        <f>IF(BudgetsQTable[[#This Row],[pi_last_name]]=" ","",HYPERLINK("https://www.ejacket.nsf.gov/ej/showProposal.do?Continue=Y&amp;ID="&amp;BudgetsQTable[[#This Row],[prop_id]],BudgetsQTable[[#This Row],[prop_id]]))</f>
        <v/>
      </c>
      <c r="M2707" s="78" t="s">
        <v>753</v>
      </c>
      <c r="N2707" s="7" t="str">
        <f>IF(BudgetsQTable[[#This Row],[pi_last_name]]=" ","",HYPERLINK("mailto:"&amp;BudgetsQTable[[#This Row],[pi_email]]&amp;"&amp;subject=Your NSF Proposal:  "&amp;BudgetsQTable[[#This Row],[prop_id]],BudgetsQTable[[#This Row],[pi_email]]))</f>
        <v/>
      </c>
      <c r="O2707" s="78" t="s">
        <v>753</v>
      </c>
      <c r="P2707" s="78">
        <v>2</v>
      </c>
      <c r="Q2707" s="78">
        <v>1.5</v>
      </c>
      <c r="R2707" s="79">
        <v>0</v>
      </c>
      <c r="S2707" s="79">
        <v>5000</v>
      </c>
      <c r="T2707" s="79">
        <v>0</v>
      </c>
      <c r="U2707" s="80">
        <v>190929</v>
      </c>
      <c r="V2707" s="78">
        <v>0</v>
      </c>
      <c r="W2707" s="78">
        <v>3</v>
      </c>
      <c r="X2707" s="11" t="str">
        <f ca="1">IF(ISBLANK(BudgetsQTable[[#This Row],[budg_seq_yr]]),"FY"&amp;fiscalyear,"FY"&amp;fiscalyear-1+BudgetsQTable[[#This Row],[budg_seq_yr]])</f>
        <v>FY20</v>
      </c>
      <c r="Y2707" s="79">
        <v>190929</v>
      </c>
      <c r="Z2707" s="78" t="s">
        <v>2840</v>
      </c>
      <c r="AA2707" s="78" t="s">
        <v>464</v>
      </c>
      <c r="AB2707" s="76" t="s">
        <v>2821</v>
      </c>
      <c r="AC2707" s="78" t="s">
        <v>485</v>
      </c>
    </row>
    <row r="2708" spans="1:29" x14ac:dyDescent="0.35">
      <c r="A2708" s="10" t="s">
        <v>4919</v>
      </c>
      <c r="B2708" s="76" t="s">
        <v>2834</v>
      </c>
      <c r="C2708" s="76">
        <f>C2707+(BudgetsQTable[[#This Row],[lead]]&lt;&gt;K2707)</f>
        <v>326</v>
      </c>
      <c r="D2708" s="76">
        <f>D2707*(BudgetsQTable[[#This Row],[lead]]=K2707)+(BudgetsQTable[[#This Row],[prop_id]]&lt;&gt;A2707)</f>
        <v>2</v>
      </c>
      <c r="E2708" s="77">
        <v>43005.581250000003</v>
      </c>
      <c r="F2708" s="78" t="s">
        <v>2839</v>
      </c>
      <c r="G2708" s="78" t="s">
        <v>2840</v>
      </c>
      <c r="H2708" s="78" t="s">
        <v>464</v>
      </c>
      <c r="I2708" s="76" t="s">
        <v>1119</v>
      </c>
      <c r="J2708" s="76" t="s">
        <v>4922</v>
      </c>
      <c r="K2708" s="78" t="s">
        <v>2376</v>
      </c>
      <c r="L2708" s="7" t="str">
        <f>IF(BudgetsQTable[[#This Row],[pi_last_name]]=" ","",HYPERLINK("https://www.ejacket.nsf.gov/ej/showProposal.do?Continue=Y&amp;ID="&amp;BudgetsQTable[[#This Row],[prop_id]],BudgetsQTable[[#This Row],[prop_id]]))</f>
        <v>1763709</v>
      </c>
      <c r="M2708" s="78" t="s">
        <v>4920</v>
      </c>
      <c r="N2708" s="7" t="str">
        <f>IF(BudgetsQTable[[#This Row],[pi_last_name]]=" ","",HYPERLINK("mailto:"&amp;BudgetsQTable[[#This Row],[pi_email]]&amp;"&amp;subject=Your NSF Proposal:  "&amp;BudgetsQTable[[#This Row],[prop_id]],BudgetsQTable[[#This Row],[pi_email]]))</f>
        <v>melodia@ece.neu.edu</v>
      </c>
      <c r="O2708" s="78" t="s">
        <v>597</v>
      </c>
      <c r="P2708" s="78"/>
      <c r="Q2708" s="78"/>
      <c r="R2708" s="79"/>
      <c r="S2708" s="79"/>
      <c r="T2708" s="79"/>
      <c r="U2708" s="80"/>
      <c r="V2708" s="78">
        <v>0</v>
      </c>
      <c r="W2708" s="78"/>
      <c r="X2708" s="11" t="str">
        <f ca="1">IF(ISBLANK(BudgetsQTable[[#This Row],[budg_seq_yr]]),"FY"&amp;fiscalyear,"FY"&amp;fiscalyear-1+BudgetsQTable[[#This Row],[budg_seq_yr]])</f>
        <v>FY18</v>
      </c>
      <c r="Y2708" s="79">
        <v>599999</v>
      </c>
      <c r="Z2708" s="78" t="s">
        <v>2840</v>
      </c>
      <c r="AA2708" s="78" t="s">
        <v>464</v>
      </c>
      <c r="AB2708" s="76" t="s">
        <v>2821</v>
      </c>
      <c r="AC2708" s="78" t="s">
        <v>485</v>
      </c>
    </row>
    <row r="2709" spans="1:29" x14ac:dyDescent="0.35">
      <c r="A2709" s="10" t="s">
        <v>4919</v>
      </c>
      <c r="B2709" s="76" t="s">
        <v>2834</v>
      </c>
      <c r="C2709" s="76">
        <f>C2708+(BudgetsQTable[[#This Row],[lead]]&lt;&gt;K2708)</f>
        <v>326</v>
      </c>
      <c r="D2709" s="76">
        <f>D2708*(BudgetsQTable[[#This Row],[lead]]=K2708)+(BudgetsQTable[[#This Row],[prop_id]]&lt;&gt;A2708)</f>
        <v>2</v>
      </c>
      <c r="E2709" s="77">
        <v>43005.581250000003</v>
      </c>
      <c r="F2709" s="78" t="s">
        <v>2839</v>
      </c>
      <c r="G2709" s="78" t="s">
        <v>2840</v>
      </c>
      <c r="H2709" s="78" t="s">
        <v>464</v>
      </c>
      <c r="I2709" s="76" t="s">
        <v>1119</v>
      </c>
      <c r="J2709" s="76" t="s">
        <v>753</v>
      </c>
      <c r="K2709" s="78" t="s">
        <v>2376</v>
      </c>
      <c r="L2709" s="7" t="str">
        <f>IF(BudgetsQTable[[#This Row],[pi_last_name]]=" ","",HYPERLINK("https://www.ejacket.nsf.gov/ej/showProposal.do?Continue=Y&amp;ID="&amp;BudgetsQTable[[#This Row],[prop_id]],BudgetsQTable[[#This Row],[prop_id]]))</f>
        <v/>
      </c>
      <c r="M2709" s="78" t="s">
        <v>753</v>
      </c>
      <c r="N2709" s="7" t="str">
        <f>IF(BudgetsQTable[[#This Row],[pi_last_name]]=" ","",HYPERLINK("mailto:"&amp;BudgetsQTable[[#This Row],[pi_email]]&amp;"&amp;subject=Your NSF Proposal:  "&amp;BudgetsQTable[[#This Row],[prop_id]],BudgetsQTable[[#This Row],[pi_email]]))</f>
        <v/>
      </c>
      <c r="O2709" s="78" t="s">
        <v>753</v>
      </c>
      <c r="P2709" s="78">
        <v>2</v>
      </c>
      <c r="Q2709" s="78">
        <v>1</v>
      </c>
      <c r="R2709" s="79">
        <v>0</v>
      </c>
      <c r="S2709" s="79">
        <v>0</v>
      </c>
      <c r="T2709" s="79">
        <v>0</v>
      </c>
      <c r="U2709" s="80">
        <v>173973</v>
      </c>
      <c r="V2709" s="78">
        <v>0</v>
      </c>
      <c r="W2709" s="78">
        <v>1</v>
      </c>
      <c r="X2709" s="11" t="str">
        <f ca="1">IF(ISBLANK(BudgetsQTable[[#This Row],[budg_seq_yr]]),"FY"&amp;fiscalyear,"FY"&amp;fiscalyear-1+BudgetsQTable[[#This Row],[budg_seq_yr]])</f>
        <v>FY18</v>
      </c>
      <c r="Y2709" s="79">
        <v>173973</v>
      </c>
      <c r="Z2709" s="78" t="s">
        <v>2840</v>
      </c>
      <c r="AA2709" s="78" t="s">
        <v>464</v>
      </c>
      <c r="AB2709" s="76" t="s">
        <v>2821</v>
      </c>
      <c r="AC2709" s="78" t="s">
        <v>485</v>
      </c>
    </row>
    <row r="2710" spans="1:29" x14ac:dyDescent="0.35">
      <c r="A2710" s="10" t="s">
        <v>4919</v>
      </c>
      <c r="B2710" s="76" t="s">
        <v>2834</v>
      </c>
      <c r="C2710" s="76">
        <f>C2709+(BudgetsQTable[[#This Row],[lead]]&lt;&gt;K2709)</f>
        <v>326</v>
      </c>
      <c r="D2710" s="76">
        <f>D2709*(BudgetsQTable[[#This Row],[lead]]=K2709)+(BudgetsQTable[[#This Row],[prop_id]]&lt;&gt;A2709)</f>
        <v>2</v>
      </c>
      <c r="E2710" s="77">
        <v>43005.581250000003</v>
      </c>
      <c r="F2710" s="78" t="s">
        <v>2839</v>
      </c>
      <c r="G2710" s="78" t="s">
        <v>2840</v>
      </c>
      <c r="H2710" s="78" t="s">
        <v>464</v>
      </c>
      <c r="I2710" s="76" t="s">
        <v>1119</v>
      </c>
      <c r="J2710" s="76" t="s">
        <v>753</v>
      </c>
      <c r="K2710" s="78" t="s">
        <v>2376</v>
      </c>
      <c r="L2710" s="7" t="str">
        <f>IF(BudgetsQTable[[#This Row],[pi_last_name]]=" ","",HYPERLINK("https://www.ejacket.nsf.gov/ej/showProposal.do?Continue=Y&amp;ID="&amp;BudgetsQTable[[#This Row],[prop_id]],BudgetsQTable[[#This Row],[prop_id]]))</f>
        <v/>
      </c>
      <c r="M2710" s="78" t="s">
        <v>753</v>
      </c>
      <c r="N2710" s="7" t="str">
        <f>IF(BudgetsQTable[[#This Row],[pi_last_name]]=" ","",HYPERLINK("mailto:"&amp;BudgetsQTable[[#This Row],[pi_email]]&amp;"&amp;subject=Your NSF Proposal:  "&amp;BudgetsQTable[[#This Row],[prop_id]],BudgetsQTable[[#This Row],[pi_email]]))</f>
        <v/>
      </c>
      <c r="O2710" s="78" t="s">
        <v>753</v>
      </c>
      <c r="P2710" s="78">
        <v>2</v>
      </c>
      <c r="Q2710" s="78">
        <v>2</v>
      </c>
      <c r="R2710" s="79">
        <v>0</v>
      </c>
      <c r="S2710" s="79">
        <v>0</v>
      </c>
      <c r="T2710" s="79">
        <v>0</v>
      </c>
      <c r="U2710" s="80">
        <v>210262</v>
      </c>
      <c r="V2710" s="78">
        <v>0</v>
      </c>
      <c r="W2710" s="78">
        <v>2</v>
      </c>
      <c r="X2710" s="11" t="str">
        <f ca="1">IF(ISBLANK(BudgetsQTable[[#This Row],[budg_seq_yr]]),"FY"&amp;fiscalyear,"FY"&amp;fiscalyear-1+BudgetsQTable[[#This Row],[budg_seq_yr]])</f>
        <v>FY19</v>
      </c>
      <c r="Y2710" s="79">
        <v>210262</v>
      </c>
      <c r="Z2710" s="78" t="s">
        <v>2840</v>
      </c>
      <c r="AA2710" s="78" t="s">
        <v>464</v>
      </c>
      <c r="AB2710" s="76" t="s">
        <v>2821</v>
      </c>
      <c r="AC2710" s="78" t="s">
        <v>485</v>
      </c>
    </row>
    <row r="2711" spans="1:29" x14ac:dyDescent="0.35">
      <c r="A2711" s="10" t="s">
        <v>4919</v>
      </c>
      <c r="B2711" s="76" t="s">
        <v>2834</v>
      </c>
      <c r="C2711" s="76">
        <f>C2710+(BudgetsQTable[[#This Row],[lead]]&lt;&gt;K2710)</f>
        <v>326</v>
      </c>
      <c r="D2711" s="76">
        <f>D2710*(BudgetsQTable[[#This Row],[lead]]=K2710)+(BudgetsQTable[[#This Row],[prop_id]]&lt;&gt;A2710)</f>
        <v>2</v>
      </c>
      <c r="E2711" s="77">
        <v>43005.581250000003</v>
      </c>
      <c r="F2711" s="78" t="s">
        <v>2839</v>
      </c>
      <c r="G2711" s="78" t="s">
        <v>2840</v>
      </c>
      <c r="H2711" s="78" t="s">
        <v>464</v>
      </c>
      <c r="I2711" s="76" t="s">
        <v>1119</v>
      </c>
      <c r="J2711" s="76" t="s">
        <v>753</v>
      </c>
      <c r="K2711" s="78" t="s">
        <v>2376</v>
      </c>
      <c r="L2711" s="7" t="str">
        <f>IF(BudgetsQTable[[#This Row],[pi_last_name]]=" ","",HYPERLINK("https://www.ejacket.nsf.gov/ej/showProposal.do?Continue=Y&amp;ID="&amp;BudgetsQTable[[#This Row],[prop_id]],BudgetsQTable[[#This Row],[prop_id]]))</f>
        <v/>
      </c>
      <c r="M2711" s="78" t="s">
        <v>753</v>
      </c>
      <c r="N2711" s="7" t="str">
        <f>IF(BudgetsQTable[[#This Row],[pi_last_name]]=" ","",HYPERLINK("mailto:"&amp;BudgetsQTable[[#This Row],[pi_email]]&amp;"&amp;subject=Your NSF Proposal:  "&amp;BudgetsQTable[[#This Row],[prop_id]],BudgetsQTable[[#This Row],[pi_email]]))</f>
        <v/>
      </c>
      <c r="O2711" s="78" t="s">
        <v>753</v>
      </c>
      <c r="P2711" s="78">
        <v>2</v>
      </c>
      <c r="Q2711" s="78">
        <v>2</v>
      </c>
      <c r="R2711" s="79">
        <v>0</v>
      </c>
      <c r="S2711" s="79">
        <v>0</v>
      </c>
      <c r="T2711" s="79">
        <v>0</v>
      </c>
      <c r="U2711" s="80">
        <v>215764</v>
      </c>
      <c r="V2711" s="78">
        <v>0</v>
      </c>
      <c r="W2711" s="78">
        <v>3</v>
      </c>
      <c r="X2711" s="11" t="str">
        <f ca="1">IF(ISBLANK(BudgetsQTable[[#This Row],[budg_seq_yr]]),"FY"&amp;fiscalyear,"FY"&amp;fiscalyear-1+BudgetsQTable[[#This Row],[budg_seq_yr]])</f>
        <v>FY20</v>
      </c>
      <c r="Y2711" s="79">
        <v>215764</v>
      </c>
      <c r="Z2711" s="78" t="s">
        <v>2840</v>
      </c>
      <c r="AA2711" s="78" t="s">
        <v>464</v>
      </c>
      <c r="AB2711" s="76" t="s">
        <v>2821</v>
      </c>
      <c r="AC2711" s="78" t="s">
        <v>485</v>
      </c>
    </row>
    <row r="2712" spans="1:29" x14ac:dyDescent="0.35">
      <c r="A2712" s="10" t="s">
        <v>2379</v>
      </c>
      <c r="B2712" s="76" t="s">
        <v>2824</v>
      </c>
      <c r="C2712" s="76">
        <f>C2711+(BudgetsQTable[[#This Row],[lead]]&lt;&gt;K2711)</f>
        <v>327</v>
      </c>
      <c r="D2712" s="76">
        <f>D2711*(BudgetsQTable[[#This Row],[lead]]=K2711)+(BudgetsQTable[[#This Row],[prop_id]]&lt;&gt;A2711)</f>
        <v>1</v>
      </c>
      <c r="E2712" s="77">
        <v>43005.685416666667</v>
      </c>
      <c r="F2712" s="78" t="s">
        <v>2868</v>
      </c>
      <c r="G2712" s="78" t="s">
        <v>2869</v>
      </c>
      <c r="H2712" s="78" t="s">
        <v>468</v>
      </c>
      <c r="I2712" s="76" t="s">
        <v>807</v>
      </c>
      <c r="J2712" s="76" t="s">
        <v>4924</v>
      </c>
      <c r="K2712" s="78" t="s">
        <v>2379</v>
      </c>
      <c r="L2712" s="7" t="str">
        <f>IF(BudgetsQTable[[#This Row],[pi_last_name]]=" ","",HYPERLINK("https://www.ejacket.nsf.gov/ej/showProposal.do?Continue=Y&amp;ID="&amp;BudgetsQTable[[#This Row],[prop_id]],BudgetsQTable[[#This Row],[prop_id]]))</f>
        <v>1763966</v>
      </c>
      <c r="M2712" s="78" t="s">
        <v>2380</v>
      </c>
      <c r="N2712" s="7" t="str">
        <f>IF(BudgetsQTable[[#This Row],[pi_last_name]]=" ","",HYPERLINK("mailto:"&amp;BudgetsQTable[[#This Row],[pi_email]]&amp;"&amp;subject=Your NSF Proposal:  "&amp;BudgetsQTable[[#This Row],[prop_id]],BudgetsQTable[[#This Row],[pi_email]]))</f>
        <v>bobbyb@vuse.vanderbilt.edu</v>
      </c>
      <c r="O2712" s="78" t="s">
        <v>4846</v>
      </c>
      <c r="P2712" s="78"/>
      <c r="Q2712" s="78"/>
      <c r="R2712" s="79"/>
      <c r="S2712" s="79"/>
      <c r="T2712" s="79"/>
      <c r="U2712" s="80"/>
      <c r="V2712" s="78">
        <v>0</v>
      </c>
      <c r="W2712" s="78"/>
      <c r="X2712" s="11" t="str">
        <f ca="1">IF(ISBLANK(BudgetsQTable[[#This Row],[budg_seq_yr]]),"FY"&amp;fiscalyear,"FY"&amp;fiscalyear-1+BudgetsQTable[[#This Row],[budg_seq_yr]])</f>
        <v>FY18</v>
      </c>
      <c r="Y2712" s="79">
        <v>675922</v>
      </c>
      <c r="Z2712" s="78" t="s">
        <v>2869</v>
      </c>
      <c r="AA2712" s="78" t="s">
        <v>468</v>
      </c>
      <c r="AB2712" s="76" t="s">
        <v>2821</v>
      </c>
      <c r="AC2712" s="78" t="s">
        <v>468</v>
      </c>
    </row>
    <row r="2713" spans="1:29" x14ac:dyDescent="0.35">
      <c r="A2713" s="10" t="s">
        <v>2379</v>
      </c>
      <c r="B2713" s="76" t="s">
        <v>2824</v>
      </c>
      <c r="C2713" s="76">
        <f>C2712+(BudgetsQTable[[#This Row],[lead]]&lt;&gt;K2712)</f>
        <v>327</v>
      </c>
      <c r="D2713" s="76">
        <f>D2712*(BudgetsQTable[[#This Row],[lead]]=K2712)+(BudgetsQTable[[#This Row],[prop_id]]&lt;&gt;A2712)</f>
        <v>1</v>
      </c>
      <c r="E2713" s="77">
        <v>43005.685416666667</v>
      </c>
      <c r="F2713" s="78" t="s">
        <v>2868</v>
      </c>
      <c r="G2713" s="78" t="s">
        <v>2869</v>
      </c>
      <c r="H2713" s="78" t="s">
        <v>468</v>
      </c>
      <c r="I2713" s="76" t="s">
        <v>807</v>
      </c>
      <c r="J2713" s="76" t="s">
        <v>753</v>
      </c>
      <c r="K2713" s="78" t="s">
        <v>2379</v>
      </c>
      <c r="L2713" s="7" t="str">
        <f>IF(BudgetsQTable[[#This Row],[pi_last_name]]=" ","",HYPERLINK("https://www.ejacket.nsf.gov/ej/showProposal.do?Continue=Y&amp;ID="&amp;BudgetsQTable[[#This Row],[prop_id]],BudgetsQTable[[#This Row],[prop_id]]))</f>
        <v/>
      </c>
      <c r="M2713" s="78" t="s">
        <v>753</v>
      </c>
      <c r="N2713" s="7" t="str">
        <f>IF(BudgetsQTable[[#This Row],[pi_last_name]]=" ","",HYPERLINK("mailto:"&amp;BudgetsQTable[[#This Row],[pi_email]]&amp;"&amp;subject=Your NSF Proposal:  "&amp;BudgetsQTable[[#This Row],[prop_id]],BudgetsQTable[[#This Row],[pi_email]]))</f>
        <v/>
      </c>
      <c r="O2713" s="78" t="s">
        <v>753</v>
      </c>
      <c r="P2713" s="78">
        <v>2</v>
      </c>
      <c r="Q2713" s="78">
        <v>1.3</v>
      </c>
      <c r="R2713" s="79">
        <v>0</v>
      </c>
      <c r="S2713" s="79">
        <v>8500</v>
      </c>
      <c r="T2713" s="79">
        <v>18000</v>
      </c>
      <c r="U2713" s="80">
        <v>175360</v>
      </c>
      <c r="V2713" s="78">
        <v>0</v>
      </c>
      <c r="W2713" s="78">
        <v>1</v>
      </c>
      <c r="X2713" s="11" t="str">
        <f ca="1">IF(ISBLANK(BudgetsQTable[[#This Row],[budg_seq_yr]]),"FY"&amp;fiscalyear,"FY"&amp;fiscalyear-1+BudgetsQTable[[#This Row],[budg_seq_yr]])</f>
        <v>FY18</v>
      </c>
      <c r="Y2713" s="79">
        <v>175360</v>
      </c>
      <c r="Z2713" s="78" t="s">
        <v>2869</v>
      </c>
      <c r="AA2713" s="78" t="s">
        <v>468</v>
      </c>
      <c r="AB2713" s="76" t="s">
        <v>2821</v>
      </c>
      <c r="AC2713" s="78" t="s">
        <v>468</v>
      </c>
    </row>
    <row r="2714" spans="1:29" x14ac:dyDescent="0.35">
      <c r="A2714" s="10" t="s">
        <v>2379</v>
      </c>
      <c r="B2714" s="76" t="s">
        <v>2824</v>
      </c>
      <c r="C2714" s="76">
        <f>C2713+(BudgetsQTable[[#This Row],[lead]]&lt;&gt;K2713)</f>
        <v>327</v>
      </c>
      <c r="D2714" s="76">
        <f>D2713*(BudgetsQTable[[#This Row],[lead]]=K2713)+(BudgetsQTable[[#This Row],[prop_id]]&lt;&gt;A2713)</f>
        <v>1</v>
      </c>
      <c r="E2714" s="77">
        <v>43005.685416666667</v>
      </c>
      <c r="F2714" s="78" t="s">
        <v>2868</v>
      </c>
      <c r="G2714" s="78" t="s">
        <v>2869</v>
      </c>
      <c r="H2714" s="78" t="s">
        <v>468</v>
      </c>
      <c r="I2714" s="76" t="s">
        <v>807</v>
      </c>
      <c r="J2714" s="76" t="s">
        <v>753</v>
      </c>
      <c r="K2714" s="78" t="s">
        <v>2379</v>
      </c>
      <c r="L2714" s="7" t="str">
        <f>IF(BudgetsQTable[[#This Row],[pi_last_name]]=" ","",HYPERLINK("https://www.ejacket.nsf.gov/ej/showProposal.do?Continue=Y&amp;ID="&amp;BudgetsQTable[[#This Row],[prop_id]],BudgetsQTable[[#This Row],[prop_id]]))</f>
        <v/>
      </c>
      <c r="M2714" s="78" t="s">
        <v>753</v>
      </c>
      <c r="N2714" s="7" t="str">
        <f>IF(BudgetsQTable[[#This Row],[pi_last_name]]=" ","",HYPERLINK("mailto:"&amp;BudgetsQTable[[#This Row],[pi_email]]&amp;"&amp;subject=Your NSF Proposal:  "&amp;BudgetsQTable[[#This Row],[prop_id]],BudgetsQTable[[#This Row],[pi_email]]))</f>
        <v/>
      </c>
      <c r="O2714" s="78" t="s">
        <v>753</v>
      </c>
      <c r="P2714" s="78">
        <v>2</v>
      </c>
      <c r="Q2714" s="78">
        <v>1.3</v>
      </c>
      <c r="R2714" s="79">
        <v>0</v>
      </c>
      <c r="S2714" s="79">
        <v>8500</v>
      </c>
      <c r="T2714" s="79">
        <v>2000</v>
      </c>
      <c r="U2714" s="80">
        <v>165167</v>
      </c>
      <c r="V2714" s="78">
        <v>0</v>
      </c>
      <c r="W2714" s="78">
        <v>2</v>
      </c>
      <c r="X2714" s="11" t="str">
        <f ca="1">IF(ISBLANK(BudgetsQTable[[#This Row],[budg_seq_yr]]),"FY"&amp;fiscalyear,"FY"&amp;fiscalyear-1+BudgetsQTable[[#This Row],[budg_seq_yr]])</f>
        <v>FY19</v>
      </c>
      <c r="Y2714" s="79">
        <v>165167</v>
      </c>
      <c r="Z2714" s="78" t="s">
        <v>2869</v>
      </c>
      <c r="AA2714" s="78" t="s">
        <v>468</v>
      </c>
      <c r="AB2714" s="76" t="s">
        <v>2821</v>
      </c>
      <c r="AC2714" s="78" t="s">
        <v>468</v>
      </c>
    </row>
    <row r="2715" spans="1:29" x14ac:dyDescent="0.35">
      <c r="A2715" s="10" t="s">
        <v>2379</v>
      </c>
      <c r="B2715" s="76" t="s">
        <v>2824</v>
      </c>
      <c r="C2715" s="76">
        <f>C2714+(BudgetsQTable[[#This Row],[lead]]&lt;&gt;K2714)</f>
        <v>327</v>
      </c>
      <c r="D2715" s="76">
        <f>D2714*(BudgetsQTable[[#This Row],[lead]]=K2714)+(BudgetsQTable[[#This Row],[prop_id]]&lt;&gt;A2714)</f>
        <v>1</v>
      </c>
      <c r="E2715" s="77">
        <v>43005.685416666667</v>
      </c>
      <c r="F2715" s="78" t="s">
        <v>2868</v>
      </c>
      <c r="G2715" s="78" t="s">
        <v>2869</v>
      </c>
      <c r="H2715" s="78" t="s">
        <v>468</v>
      </c>
      <c r="I2715" s="76" t="s">
        <v>807</v>
      </c>
      <c r="J2715" s="76" t="s">
        <v>753</v>
      </c>
      <c r="K2715" s="78" t="s">
        <v>2379</v>
      </c>
      <c r="L2715" s="7" t="str">
        <f>IF(BudgetsQTable[[#This Row],[pi_last_name]]=" ","",HYPERLINK("https://www.ejacket.nsf.gov/ej/showProposal.do?Continue=Y&amp;ID="&amp;BudgetsQTable[[#This Row],[prop_id]],BudgetsQTable[[#This Row],[prop_id]]))</f>
        <v/>
      </c>
      <c r="M2715" s="78" t="s">
        <v>753</v>
      </c>
      <c r="N2715" s="7" t="str">
        <f>IF(BudgetsQTable[[#This Row],[pi_last_name]]=" ","",HYPERLINK("mailto:"&amp;BudgetsQTable[[#This Row],[pi_email]]&amp;"&amp;subject=Your NSF Proposal:  "&amp;BudgetsQTable[[#This Row],[prop_id]],BudgetsQTable[[#This Row],[pi_email]]))</f>
        <v/>
      </c>
      <c r="O2715" s="78" t="s">
        <v>753</v>
      </c>
      <c r="P2715" s="78">
        <v>2</v>
      </c>
      <c r="Q2715" s="78">
        <v>1.3</v>
      </c>
      <c r="R2715" s="79">
        <v>0</v>
      </c>
      <c r="S2715" s="79">
        <v>8500</v>
      </c>
      <c r="T2715" s="79">
        <v>2000</v>
      </c>
      <c r="U2715" s="80">
        <v>166039</v>
      </c>
      <c r="V2715" s="78">
        <v>0</v>
      </c>
      <c r="W2715" s="78">
        <v>3</v>
      </c>
      <c r="X2715" s="11" t="str">
        <f ca="1">IF(ISBLANK(BudgetsQTable[[#This Row],[budg_seq_yr]]),"FY"&amp;fiscalyear,"FY"&amp;fiscalyear-1+BudgetsQTable[[#This Row],[budg_seq_yr]])</f>
        <v>FY20</v>
      </c>
      <c r="Y2715" s="79">
        <v>166039</v>
      </c>
      <c r="Z2715" s="78" t="s">
        <v>2869</v>
      </c>
      <c r="AA2715" s="78" t="s">
        <v>468</v>
      </c>
      <c r="AB2715" s="76" t="s">
        <v>2821</v>
      </c>
      <c r="AC2715" s="78" t="s">
        <v>468</v>
      </c>
    </row>
    <row r="2716" spans="1:29" x14ac:dyDescent="0.35">
      <c r="A2716" s="10" t="s">
        <v>2379</v>
      </c>
      <c r="B2716" s="76" t="s">
        <v>2824</v>
      </c>
      <c r="C2716" s="76">
        <f>C2715+(BudgetsQTable[[#This Row],[lead]]&lt;&gt;K2715)</f>
        <v>327</v>
      </c>
      <c r="D2716" s="76">
        <f>D2715*(BudgetsQTable[[#This Row],[lead]]=K2715)+(BudgetsQTable[[#This Row],[prop_id]]&lt;&gt;A2715)</f>
        <v>1</v>
      </c>
      <c r="E2716" s="77">
        <v>43005.685416666667</v>
      </c>
      <c r="F2716" s="78" t="s">
        <v>2868</v>
      </c>
      <c r="G2716" s="78" t="s">
        <v>2869</v>
      </c>
      <c r="H2716" s="78" t="s">
        <v>468</v>
      </c>
      <c r="I2716" s="76" t="s">
        <v>807</v>
      </c>
      <c r="J2716" s="76" t="s">
        <v>753</v>
      </c>
      <c r="K2716" s="78" t="s">
        <v>2379</v>
      </c>
      <c r="L2716" s="7" t="str">
        <f>IF(BudgetsQTable[[#This Row],[pi_last_name]]=" ","",HYPERLINK("https://www.ejacket.nsf.gov/ej/showProposal.do?Continue=Y&amp;ID="&amp;BudgetsQTable[[#This Row],[prop_id]],BudgetsQTable[[#This Row],[prop_id]]))</f>
        <v/>
      </c>
      <c r="M2716" s="78" t="s">
        <v>753</v>
      </c>
      <c r="N2716" s="7" t="str">
        <f>IF(BudgetsQTable[[#This Row],[pi_last_name]]=" ","",HYPERLINK("mailto:"&amp;BudgetsQTable[[#This Row],[pi_email]]&amp;"&amp;subject=Your NSF Proposal:  "&amp;BudgetsQTable[[#This Row],[prop_id]],BudgetsQTable[[#This Row],[pi_email]]))</f>
        <v/>
      </c>
      <c r="O2716" s="78" t="s">
        <v>753</v>
      </c>
      <c r="P2716" s="78">
        <v>2</v>
      </c>
      <c r="Q2716" s="78">
        <v>1.3</v>
      </c>
      <c r="R2716" s="79">
        <v>0</v>
      </c>
      <c r="S2716" s="79">
        <v>8500</v>
      </c>
      <c r="T2716" s="79">
        <v>2000</v>
      </c>
      <c r="U2716" s="80">
        <v>169356</v>
      </c>
      <c r="V2716" s="78">
        <v>0</v>
      </c>
      <c r="W2716" s="78">
        <v>4</v>
      </c>
      <c r="X2716" s="11" t="str">
        <f ca="1">IF(ISBLANK(BudgetsQTable[[#This Row],[budg_seq_yr]]),"FY"&amp;fiscalyear,"FY"&amp;fiscalyear-1+BudgetsQTable[[#This Row],[budg_seq_yr]])</f>
        <v>FY21</v>
      </c>
      <c r="Y2716" s="79">
        <v>169356</v>
      </c>
      <c r="Z2716" s="78" t="s">
        <v>2869</v>
      </c>
      <c r="AA2716" s="78" t="s">
        <v>468</v>
      </c>
      <c r="AB2716" s="76" t="s">
        <v>2821</v>
      </c>
      <c r="AC2716" s="78" t="s">
        <v>468</v>
      </c>
    </row>
    <row r="2717" spans="1:29" x14ac:dyDescent="0.35">
      <c r="A2717" s="10" t="s">
        <v>4925</v>
      </c>
      <c r="B2717" s="76" t="s">
        <v>2834</v>
      </c>
      <c r="C2717" s="76">
        <f>C2716+(BudgetsQTable[[#This Row],[lead]]&lt;&gt;K2716)</f>
        <v>327</v>
      </c>
      <c r="D2717" s="76">
        <f>D2716*(BudgetsQTable[[#This Row],[lead]]=K2716)+(BudgetsQTable[[#This Row],[prop_id]]&lt;&gt;A2716)</f>
        <v>2</v>
      </c>
      <c r="E2717" s="77">
        <v>43003.724999999999</v>
      </c>
      <c r="F2717" s="78" t="s">
        <v>2868</v>
      </c>
      <c r="G2717" s="78" t="s">
        <v>2869</v>
      </c>
      <c r="H2717" s="78" t="s">
        <v>468</v>
      </c>
      <c r="I2717" s="76" t="s">
        <v>807</v>
      </c>
      <c r="J2717" s="76" t="s">
        <v>4928</v>
      </c>
      <c r="K2717" s="78" t="s">
        <v>2379</v>
      </c>
      <c r="L2717" s="7" t="str">
        <f>IF(BudgetsQTable[[#This Row],[pi_last_name]]=" ","",HYPERLINK("https://www.ejacket.nsf.gov/ej/showProposal.do?Continue=Y&amp;ID="&amp;BudgetsQTable[[#This Row],[prop_id]],BudgetsQTable[[#This Row],[prop_id]]))</f>
        <v>1763254</v>
      </c>
      <c r="M2717" s="78" t="s">
        <v>4926</v>
      </c>
      <c r="N2717" s="7" t="str">
        <f>IF(BudgetsQTable[[#This Row],[pi_last_name]]=" ","",HYPERLINK("mailto:"&amp;BudgetsQTable[[#This Row],[pi_email]]&amp;"&amp;subject=Your NSF Proposal:  "&amp;BudgetsQTable[[#This Row],[prop_id]],BudgetsQTable[[#This Row],[pi_email]]))</f>
        <v>jeanine.stefanucci@psych.utah.edu</v>
      </c>
      <c r="O2717" s="78" t="s">
        <v>722</v>
      </c>
      <c r="P2717" s="78"/>
      <c r="Q2717" s="78"/>
      <c r="R2717" s="79"/>
      <c r="S2717" s="79"/>
      <c r="T2717" s="79"/>
      <c r="U2717" s="80"/>
      <c r="V2717" s="78">
        <v>0</v>
      </c>
      <c r="W2717" s="78"/>
      <c r="X2717" s="11" t="str">
        <f ca="1">IF(ISBLANK(BudgetsQTable[[#This Row],[budg_seq_yr]]),"FY"&amp;fiscalyear,"FY"&amp;fiscalyear-1+BudgetsQTable[[#This Row],[budg_seq_yr]])</f>
        <v>FY18</v>
      </c>
      <c r="Y2717" s="79">
        <v>539504</v>
      </c>
      <c r="Z2717" s="78" t="s">
        <v>2869</v>
      </c>
      <c r="AA2717" s="78" t="s">
        <v>468</v>
      </c>
      <c r="AB2717" s="76" t="s">
        <v>2821</v>
      </c>
      <c r="AC2717" s="78" t="s">
        <v>468</v>
      </c>
    </row>
    <row r="2718" spans="1:29" x14ac:dyDescent="0.35">
      <c r="A2718" s="10" t="s">
        <v>4925</v>
      </c>
      <c r="B2718" s="76" t="s">
        <v>2834</v>
      </c>
      <c r="C2718" s="76">
        <f>C2717+(BudgetsQTable[[#This Row],[lead]]&lt;&gt;K2717)</f>
        <v>327</v>
      </c>
      <c r="D2718" s="76">
        <f>D2717*(BudgetsQTable[[#This Row],[lead]]=K2717)+(BudgetsQTable[[#This Row],[prop_id]]&lt;&gt;A2717)</f>
        <v>2</v>
      </c>
      <c r="E2718" s="77">
        <v>43003.724999999999</v>
      </c>
      <c r="F2718" s="78" t="s">
        <v>2868</v>
      </c>
      <c r="G2718" s="78" t="s">
        <v>2869</v>
      </c>
      <c r="H2718" s="78" t="s">
        <v>468</v>
      </c>
      <c r="I2718" s="76" t="s">
        <v>807</v>
      </c>
      <c r="J2718" s="76" t="s">
        <v>753</v>
      </c>
      <c r="K2718" s="78" t="s">
        <v>2379</v>
      </c>
      <c r="L2718" s="7" t="str">
        <f>IF(BudgetsQTable[[#This Row],[pi_last_name]]=" ","",HYPERLINK("https://www.ejacket.nsf.gov/ej/showProposal.do?Continue=Y&amp;ID="&amp;BudgetsQTable[[#This Row],[prop_id]],BudgetsQTable[[#This Row],[prop_id]]))</f>
        <v/>
      </c>
      <c r="M2718" s="78" t="s">
        <v>753</v>
      </c>
      <c r="N2718" s="7" t="str">
        <f>IF(BudgetsQTable[[#This Row],[pi_last_name]]=" ","",HYPERLINK("mailto:"&amp;BudgetsQTable[[#This Row],[pi_email]]&amp;"&amp;subject=Your NSF Proposal:  "&amp;BudgetsQTable[[#This Row],[prop_id]],BudgetsQTable[[#This Row],[pi_email]]))</f>
        <v/>
      </c>
      <c r="O2718" s="78" t="s">
        <v>753</v>
      </c>
      <c r="P2718" s="78">
        <v>3</v>
      </c>
      <c r="Q2718" s="78">
        <v>0</v>
      </c>
      <c r="R2718" s="79">
        <v>0</v>
      </c>
      <c r="S2718" s="79">
        <v>0</v>
      </c>
      <c r="T2718" s="79">
        <v>0</v>
      </c>
      <c r="U2718" s="80">
        <v>134815</v>
      </c>
      <c r="V2718" s="78">
        <v>0</v>
      </c>
      <c r="W2718" s="78">
        <v>1</v>
      </c>
      <c r="X2718" s="11" t="str">
        <f ca="1">IF(ISBLANK(BudgetsQTable[[#This Row],[budg_seq_yr]]),"FY"&amp;fiscalyear,"FY"&amp;fiscalyear-1+BudgetsQTable[[#This Row],[budg_seq_yr]])</f>
        <v>FY18</v>
      </c>
      <c r="Y2718" s="79">
        <v>134815</v>
      </c>
      <c r="Z2718" s="78" t="s">
        <v>2869</v>
      </c>
      <c r="AA2718" s="78" t="s">
        <v>468</v>
      </c>
      <c r="AB2718" s="76" t="s">
        <v>2821</v>
      </c>
      <c r="AC2718" s="78" t="s">
        <v>468</v>
      </c>
    </row>
    <row r="2719" spans="1:29" x14ac:dyDescent="0.35">
      <c r="A2719" s="10" t="s">
        <v>4925</v>
      </c>
      <c r="B2719" s="76" t="s">
        <v>2834</v>
      </c>
      <c r="C2719" s="76">
        <f>C2718+(BudgetsQTable[[#This Row],[lead]]&lt;&gt;K2718)</f>
        <v>327</v>
      </c>
      <c r="D2719" s="76">
        <f>D2718*(BudgetsQTable[[#This Row],[lead]]=K2718)+(BudgetsQTable[[#This Row],[prop_id]]&lt;&gt;A2718)</f>
        <v>2</v>
      </c>
      <c r="E2719" s="77">
        <v>43003.724999999999</v>
      </c>
      <c r="F2719" s="78" t="s">
        <v>2868</v>
      </c>
      <c r="G2719" s="78" t="s">
        <v>2869</v>
      </c>
      <c r="H2719" s="78" t="s">
        <v>468</v>
      </c>
      <c r="I2719" s="76" t="s">
        <v>807</v>
      </c>
      <c r="J2719" s="76" t="s">
        <v>753</v>
      </c>
      <c r="K2719" s="78" t="s">
        <v>2379</v>
      </c>
      <c r="L2719" s="7" t="str">
        <f>IF(BudgetsQTable[[#This Row],[pi_last_name]]=" ","",HYPERLINK("https://www.ejacket.nsf.gov/ej/showProposal.do?Continue=Y&amp;ID="&amp;BudgetsQTable[[#This Row],[prop_id]],BudgetsQTable[[#This Row],[prop_id]]))</f>
        <v/>
      </c>
      <c r="M2719" s="78" t="s">
        <v>753</v>
      </c>
      <c r="N2719" s="7" t="str">
        <f>IF(BudgetsQTable[[#This Row],[pi_last_name]]=" ","",HYPERLINK("mailto:"&amp;BudgetsQTable[[#This Row],[pi_email]]&amp;"&amp;subject=Your NSF Proposal:  "&amp;BudgetsQTable[[#This Row],[prop_id]],BudgetsQTable[[#This Row],[pi_email]]))</f>
        <v/>
      </c>
      <c r="O2719" s="78" t="s">
        <v>753</v>
      </c>
      <c r="P2719" s="78">
        <v>3</v>
      </c>
      <c r="Q2719" s="78">
        <v>0</v>
      </c>
      <c r="R2719" s="79">
        <v>0</v>
      </c>
      <c r="S2719" s="79">
        <v>5000</v>
      </c>
      <c r="T2719" s="79">
        <v>0</v>
      </c>
      <c r="U2719" s="80">
        <v>144526</v>
      </c>
      <c r="V2719" s="78">
        <v>0</v>
      </c>
      <c r="W2719" s="78">
        <v>2</v>
      </c>
      <c r="X2719" s="11" t="str">
        <f ca="1">IF(ISBLANK(BudgetsQTable[[#This Row],[budg_seq_yr]]),"FY"&amp;fiscalyear,"FY"&amp;fiscalyear-1+BudgetsQTable[[#This Row],[budg_seq_yr]])</f>
        <v>FY19</v>
      </c>
      <c r="Y2719" s="79">
        <v>144526</v>
      </c>
      <c r="Z2719" s="78" t="s">
        <v>2869</v>
      </c>
      <c r="AA2719" s="78" t="s">
        <v>468</v>
      </c>
      <c r="AB2719" s="76" t="s">
        <v>2821</v>
      </c>
      <c r="AC2719" s="78" t="s">
        <v>468</v>
      </c>
    </row>
    <row r="2720" spans="1:29" x14ac:dyDescent="0.35">
      <c r="A2720" s="10" t="s">
        <v>4925</v>
      </c>
      <c r="B2720" s="76" t="s">
        <v>2834</v>
      </c>
      <c r="C2720" s="76">
        <f>C2719+(BudgetsQTable[[#This Row],[lead]]&lt;&gt;K2719)</f>
        <v>327</v>
      </c>
      <c r="D2720" s="76">
        <f>D2719*(BudgetsQTable[[#This Row],[lead]]=K2719)+(BudgetsQTable[[#This Row],[prop_id]]&lt;&gt;A2719)</f>
        <v>2</v>
      </c>
      <c r="E2720" s="77">
        <v>43003.724999999999</v>
      </c>
      <c r="F2720" s="78" t="s">
        <v>2868</v>
      </c>
      <c r="G2720" s="78" t="s">
        <v>2869</v>
      </c>
      <c r="H2720" s="78" t="s">
        <v>468</v>
      </c>
      <c r="I2720" s="76" t="s">
        <v>807</v>
      </c>
      <c r="J2720" s="76" t="s">
        <v>753</v>
      </c>
      <c r="K2720" s="78" t="s">
        <v>2379</v>
      </c>
      <c r="L2720" s="7" t="str">
        <f>IF(BudgetsQTable[[#This Row],[pi_last_name]]=" ","",HYPERLINK("https://www.ejacket.nsf.gov/ej/showProposal.do?Continue=Y&amp;ID="&amp;BudgetsQTable[[#This Row],[prop_id]],BudgetsQTable[[#This Row],[prop_id]]))</f>
        <v/>
      </c>
      <c r="M2720" s="78" t="s">
        <v>753</v>
      </c>
      <c r="N2720" s="7" t="str">
        <f>IF(BudgetsQTable[[#This Row],[pi_last_name]]=" ","",HYPERLINK("mailto:"&amp;BudgetsQTable[[#This Row],[pi_email]]&amp;"&amp;subject=Your NSF Proposal:  "&amp;BudgetsQTable[[#This Row],[prop_id]],BudgetsQTable[[#This Row],[pi_email]]))</f>
        <v/>
      </c>
      <c r="O2720" s="78" t="s">
        <v>753</v>
      </c>
      <c r="P2720" s="78">
        <v>3</v>
      </c>
      <c r="Q2720" s="78">
        <v>0</v>
      </c>
      <c r="R2720" s="79">
        <v>0</v>
      </c>
      <c r="S2720" s="79">
        <v>0</v>
      </c>
      <c r="T2720" s="79">
        <v>0</v>
      </c>
      <c r="U2720" s="80">
        <v>134758</v>
      </c>
      <c r="V2720" s="78">
        <v>0</v>
      </c>
      <c r="W2720" s="78">
        <v>3</v>
      </c>
      <c r="X2720" s="11" t="str">
        <f ca="1">IF(ISBLANK(BudgetsQTable[[#This Row],[budg_seq_yr]]),"FY"&amp;fiscalyear,"FY"&amp;fiscalyear-1+BudgetsQTable[[#This Row],[budg_seq_yr]])</f>
        <v>FY20</v>
      </c>
      <c r="Y2720" s="79">
        <v>134758</v>
      </c>
      <c r="Z2720" s="78" t="s">
        <v>2869</v>
      </c>
      <c r="AA2720" s="78" t="s">
        <v>468</v>
      </c>
      <c r="AB2720" s="76" t="s">
        <v>2821</v>
      </c>
      <c r="AC2720" s="78" t="s">
        <v>468</v>
      </c>
    </row>
    <row r="2721" spans="1:29" x14ac:dyDescent="0.35">
      <c r="A2721" s="10" t="s">
        <v>4925</v>
      </c>
      <c r="B2721" s="76" t="s">
        <v>2834</v>
      </c>
      <c r="C2721" s="76">
        <f>C2720+(BudgetsQTable[[#This Row],[lead]]&lt;&gt;K2720)</f>
        <v>327</v>
      </c>
      <c r="D2721" s="76">
        <f>D2720*(BudgetsQTable[[#This Row],[lead]]=K2720)+(BudgetsQTable[[#This Row],[prop_id]]&lt;&gt;A2720)</f>
        <v>2</v>
      </c>
      <c r="E2721" s="77">
        <v>43003.724999999999</v>
      </c>
      <c r="F2721" s="78" t="s">
        <v>2868</v>
      </c>
      <c r="G2721" s="78" t="s">
        <v>2869</v>
      </c>
      <c r="H2721" s="78" t="s">
        <v>468</v>
      </c>
      <c r="I2721" s="76" t="s">
        <v>807</v>
      </c>
      <c r="J2721" s="76" t="s">
        <v>753</v>
      </c>
      <c r="K2721" s="78" t="s">
        <v>2379</v>
      </c>
      <c r="L2721" s="7" t="str">
        <f>IF(BudgetsQTable[[#This Row],[pi_last_name]]=" ","",HYPERLINK("https://www.ejacket.nsf.gov/ej/showProposal.do?Continue=Y&amp;ID="&amp;BudgetsQTable[[#This Row],[prop_id]],BudgetsQTable[[#This Row],[prop_id]]))</f>
        <v/>
      </c>
      <c r="M2721" s="78" t="s">
        <v>753</v>
      </c>
      <c r="N2721" s="7" t="str">
        <f>IF(BudgetsQTable[[#This Row],[pi_last_name]]=" ","",HYPERLINK("mailto:"&amp;BudgetsQTable[[#This Row],[pi_email]]&amp;"&amp;subject=Your NSF Proposal:  "&amp;BudgetsQTable[[#This Row],[prop_id]],BudgetsQTable[[#This Row],[pi_email]]))</f>
        <v/>
      </c>
      <c r="O2721" s="78" t="s">
        <v>753</v>
      </c>
      <c r="P2721" s="78">
        <v>3</v>
      </c>
      <c r="Q2721" s="78">
        <v>0</v>
      </c>
      <c r="R2721" s="79">
        <v>0</v>
      </c>
      <c r="S2721" s="79">
        <v>0</v>
      </c>
      <c r="T2721" s="79">
        <v>0</v>
      </c>
      <c r="U2721" s="80">
        <v>125405</v>
      </c>
      <c r="V2721" s="78">
        <v>0</v>
      </c>
      <c r="W2721" s="78">
        <v>4</v>
      </c>
      <c r="X2721" s="11" t="str">
        <f ca="1">IF(ISBLANK(BudgetsQTable[[#This Row],[budg_seq_yr]]),"FY"&amp;fiscalyear,"FY"&amp;fiscalyear-1+BudgetsQTable[[#This Row],[budg_seq_yr]])</f>
        <v>FY21</v>
      </c>
      <c r="Y2721" s="79">
        <v>125405</v>
      </c>
      <c r="Z2721" s="78" t="s">
        <v>2869</v>
      </c>
      <c r="AA2721" s="78" t="s">
        <v>468</v>
      </c>
      <c r="AB2721" s="76" t="s">
        <v>2821</v>
      </c>
      <c r="AC2721" s="78" t="s">
        <v>468</v>
      </c>
    </row>
    <row r="2722" spans="1:29" x14ac:dyDescent="0.35">
      <c r="A2722" s="10" t="s">
        <v>2382</v>
      </c>
      <c r="B2722" s="76" t="s">
        <v>2863</v>
      </c>
      <c r="C2722" s="76">
        <f>C2721+(BudgetsQTable[[#This Row],[lead]]&lt;&gt;K2721)</f>
        <v>328</v>
      </c>
      <c r="D2722" s="76">
        <f>D2721*(BudgetsQTable[[#This Row],[lead]]=K2721)+(BudgetsQTable[[#This Row],[prop_id]]&lt;&gt;A2721)</f>
        <v>1</v>
      </c>
      <c r="E2722" s="77">
        <v>43005.686111111114</v>
      </c>
      <c r="F2722" s="78" t="s">
        <v>2817</v>
      </c>
      <c r="G2722" s="78" t="s">
        <v>2818</v>
      </c>
      <c r="H2722" s="78" t="s">
        <v>476</v>
      </c>
      <c r="I2722" s="76" t="s">
        <v>727</v>
      </c>
      <c r="J2722" s="76" t="s">
        <v>4932</v>
      </c>
      <c r="K2722" s="78" t="s">
        <v>2382</v>
      </c>
      <c r="L2722" s="7" t="str">
        <f>IF(BudgetsQTable[[#This Row],[pi_last_name]]=" ","",HYPERLINK("https://www.ejacket.nsf.gov/ej/showProposal.do?Continue=Y&amp;ID="&amp;BudgetsQTable[[#This Row],[prop_id]],BudgetsQTable[[#This Row],[prop_id]]))</f>
        <v>1763967</v>
      </c>
      <c r="M2722" s="78" t="s">
        <v>2383</v>
      </c>
      <c r="N2722" s="7" t="str">
        <f>IF(BudgetsQTable[[#This Row],[pi_last_name]]=" ","",HYPERLINK("mailto:"&amp;BudgetsQTable[[#This Row],[pi_email]]&amp;"&amp;subject=Your NSF Proposal:  "&amp;BudgetsQTable[[#This Row],[prop_id]],BudgetsQTable[[#This Row],[pi_email]]))</f>
        <v>sistla@cs.uic.edu</v>
      </c>
      <c r="O2722" s="78" t="s">
        <v>3164</v>
      </c>
      <c r="P2722" s="78"/>
      <c r="Q2722" s="78"/>
      <c r="R2722" s="79"/>
      <c r="S2722" s="79"/>
      <c r="T2722" s="79"/>
      <c r="U2722" s="80"/>
      <c r="V2722" s="78">
        <v>0</v>
      </c>
      <c r="W2722" s="78"/>
      <c r="X2722" s="11" t="str">
        <f ca="1">IF(ISBLANK(BudgetsQTable[[#This Row],[budg_seq_yr]]),"FY"&amp;fiscalyear,"FY"&amp;fiscalyear-1+BudgetsQTable[[#This Row],[budg_seq_yr]])</f>
        <v>FY18</v>
      </c>
      <c r="Y2722" s="79">
        <v>1199993</v>
      </c>
      <c r="Z2722" s="78" t="s">
        <v>2818</v>
      </c>
      <c r="AA2722" s="78" t="s">
        <v>476</v>
      </c>
      <c r="AB2722" s="76" t="s">
        <v>2821</v>
      </c>
      <c r="AC2722" s="78" t="s">
        <v>2832</v>
      </c>
    </row>
    <row r="2723" spans="1:29" x14ac:dyDescent="0.35">
      <c r="A2723" s="10" t="s">
        <v>2382</v>
      </c>
      <c r="B2723" s="76" t="s">
        <v>2863</v>
      </c>
      <c r="C2723" s="76">
        <f>C2722+(BudgetsQTable[[#This Row],[lead]]&lt;&gt;K2722)</f>
        <v>328</v>
      </c>
      <c r="D2723" s="76">
        <f>D2722*(BudgetsQTable[[#This Row],[lead]]=K2722)+(BudgetsQTable[[#This Row],[prop_id]]&lt;&gt;A2722)</f>
        <v>1</v>
      </c>
      <c r="E2723" s="77">
        <v>43005.686111111114</v>
      </c>
      <c r="F2723" s="78" t="s">
        <v>2817</v>
      </c>
      <c r="G2723" s="78" t="s">
        <v>2818</v>
      </c>
      <c r="H2723" s="78" t="s">
        <v>476</v>
      </c>
      <c r="I2723" s="76" t="s">
        <v>727</v>
      </c>
      <c r="J2723" s="76" t="s">
        <v>753</v>
      </c>
      <c r="K2723" s="78" t="s">
        <v>2382</v>
      </c>
      <c r="L2723" s="7" t="str">
        <f>IF(BudgetsQTable[[#This Row],[pi_last_name]]=" ","",HYPERLINK("https://www.ejacket.nsf.gov/ej/showProposal.do?Continue=Y&amp;ID="&amp;BudgetsQTable[[#This Row],[prop_id]],BudgetsQTable[[#This Row],[prop_id]]))</f>
        <v/>
      </c>
      <c r="M2723" s="78" t="s">
        <v>753</v>
      </c>
      <c r="N2723" s="7" t="str">
        <f>IF(BudgetsQTable[[#This Row],[pi_last_name]]=" ","",HYPERLINK("mailto:"&amp;BudgetsQTable[[#This Row],[pi_email]]&amp;"&amp;subject=Your NSF Proposal:  "&amp;BudgetsQTable[[#This Row],[prop_id]],BudgetsQTable[[#This Row],[pi_email]]))</f>
        <v/>
      </c>
      <c r="O2723" s="78" t="s">
        <v>753</v>
      </c>
      <c r="P2723" s="78">
        <v>3</v>
      </c>
      <c r="Q2723" s="78">
        <v>4.8899999999999997</v>
      </c>
      <c r="R2723" s="79">
        <v>0</v>
      </c>
      <c r="S2723" s="79">
        <v>4000</v>
      </c>
      <c r="T2723" s="79">
        <v>0</v>
      </c>
      <c r="U2723" s="80">
        <v>396249</v>
      </c>
      <c r="V2723" s="78">
        <v>0</v>
      </c>
      <c r="W2723" s="78">
        <v>1</v>
      </c>
      <c r="X2723" s="11" t="str">
        <f ca="1">IF(ISBLANK(BudgetsQTable[[#This Row],[budg_seq_yr]]),"FY"&amp;fiscalyear,"FY"&amp;fiscalyear-1+BudgetsQTable[[#This Row],[budg_seq_yr]])</f>
        <v>FY18</v>
      </c>
      <c r="Y2723" s="79">
        <v>396249</v>
      </c>
      <c r="Z2723" s="78" t="s">
        <v>2818</v>
      </c>
      <c r="AA2723" s="78" t="s">
        <v>476</v>
      </c>
      <c r="AB2723" s="76" t="s">
        <v>2821</v>
      </c>
      <c r="AC2723" s="78" t="s">
        <v>2832</v>
      </c>
    </row>
    <row r="2724" spans="1:29" x14ac:dyDescent="0.35">
      <c r="A2724" s="10" t="s">
        <v>2382</v>
      </c>
      <c r="B2724" s="76" t="s">
        <v>2863</v>
      </c>
      <c r="C2724" s="76">
        <f>C2723+(BudgetsQTable[[#This Row],[lead]]&lt;&gt;K2723)</f>
        <v>328</v>
      </c>
      <c r="D2724" s="76">
        <f>D2723*(BudgetsQTable[[#This Row],[lead]]=K2723)+(BudgetsQTable[[#This Row],[prop_id]]&lt;&gt;A2723)</f>
        <v>1</v>
      </c>
      <c r="E2724" s="77">
        <v>43005.686111111114</v>
      </c>
      <c r="F2724" s="78" t="s">
        <v>2817</v>
      </c>
      <c r="G2724" s="78" t="s">
        <v>2818</v>
      </c>
      <c r="H2724" s="78" t="s">
        <v>476</v>
      </c>
      <c r="I2724" s="76" t="s">
        <v>727</v>
      </c>
      <c r="J2724" s="76" t="s">
        <v>753</v>
      </c>
      <c r="K2724" s="78" t="s">
        <v>2382</v>
      </c>
      <c r="L2724" s="7" t="str">
        <f>IF(BudgetsQTable[[#This Row],[pi_last_name]]=" ","",HYPERLINK("https://www.ejacket.nsf.gov/ej/showProposal.do?Continue=Y&amp;ID="&amp;BudgetsQTable[[#This Row],[prop_id]],BudgetsQTable[[#This Row],[prop_id]]))</f>
        <v/>
      </c>
      <c r="M2724" s="78" t="s">
        <v>753</v>
      </c>
      <c r="N2724" s="7" t="str">
        <f>IF(BudgetsQTable[[#This Row],[pi_last_name]]=" ","",HYPERLINK("mailto:"&amp;BudgetsQTable[[#This Row],[pi_email]]&amp;"&amp;subject=Your NSF Proposal:  "&amp;BudgetsQTable[[#This Row],[prop_id]],BudgetsQTable[[#This Row],[pi_email]]))</f>
        <v/>
      </c>
      <c r="O2724" s="78" t="s">
        <v>753</v>
      </c>
      <c r="P2724" s="78">
        <v>3</v>
      </c>
      <c r="Q2724" s="78">
        <v>4.8899999999999997</v>
      </c>
      <c r="R2724" s="79">
        <v>0</v>
      </c>
      <c r="S2724" s="79">
        <v>4000</v>
      </c>
      <c r="T2724" s="79">
        <v>0</v>
      </c>
      <c r="U2724" s="80">
        <v>398277</v>
      </c>
      <c r="V2724" s="78">
        <v>0</v>
      </c>
      <c r="W2724" s="78">
        <v>2</v>
      </c>
      <c r="X2724" s="11" t="str">
        <f ca="1">IF(ISBLANK(BudgetsQTable[[#This Row],[budg_seq_yr]]),"FY"&amp;fiscalyear,"FY"&amp;fiscalyear-1+BudgetsQTable[[#This Row],[budg_seq_yr]])</f>
        <v>FY19</v>
      </c>
      <c r="Y2724" s="79">
        <v>398277</v>
      </c>
      <c r="Z2724" s="78" t="s">
        <v>2818</v>
      </c>
      <c r="AA2724" s="78" t="s">
        <v>476</v>
      </c>
      <c r="AB2724" s="76" t="s">
        <v>2821</v>
      </c>
      <c r="AC2724" s="78" t="s">
        <v>2832</v>
      </c>
    </row>
    <row r="2725" spans="1:29" x14ac:dyDescent="0.35">
      <c r="A2725" s="10" t="s">
        <v>2382</v>
      </c>
      <c r="B2725" s="76" t="s">
        <v>2863</v>
      </c>
      <c r="C2725" s="76">
        <f>C2724+(BudgetsQTable[[#This Row],[lead]]&lt;&gt;K2724)</f>
        <v>328</v>
      </c>
      <c r="D2725" s="76">
        <f>D2724*(BudgetsQTable[[#This Row],[lead]]=K2724)+(BudgetsQTable[[#This Row],[prop_id]]&lt;&gt;A2724)</f>
        <v>1</v>
      </c>
      <c r="E2725" s="77">
        <v>43005.686111111114</v>
      </c>
      <c r="F2725" s="78" t="s">
        <v>2817</v>
      </c>
      <c r="G2725" s="78" t="s">
        <v>2818</v>
      </c>
      <c r="H2725" s="78" t="s">
        <v>476</v>
      </c>
      <c r="I2725" s="76" t="s">
        <v>727</v>
      </c>
      <c r="J2725" s="76" t="s">
        <v>753</v>
      </c>
      <c r="K2725" s="78" t="s">
        <v>2382</v>
      </c>
      <c r="L2725" s="7" t="str">
        <f>IF(BudgetsQTable[[#This Row],[pi_last_name]]=" ","",HYPERLINK("https://www.ejacket.nsf.gov/ej/showProposal.do?Continue=Y&amp;ID="&amp;BudgetsQTable[[#This Row],[prop_id]],BudgetsQTable[[#This Row],[prop_id]]))</f>
        <v/>
      </c>
      <c r="M2725" s="78" t="s">
        <v>753</v>
      </c>
      <c r="N2725" s="7" t="str">
        <f>IF(BudgetsQTable[[#This Row],[pi_last_name]]=" ","",HYPERLINK("mailto:"&amp;BudgetsQTable[[#This Row],[pi_email]]&amp;"&amp;subject=Your NSF Proposal:  "&amp;BudgetsQTable[[#This Row],[prop_id]],BudgetsQTable[[#This Row],[pi_email]]))</f>
        <v/>
      </c>
      <c r="O2725" s="78" t="s">
        <v>753</v>
      </c>
      <c r="P2725" s="78">
        <v>3</v>
      </c>
      <c r="Q2725" s="78">
        <v>4.8899999999999997</v>
      </c>
      <c r="R2725" s="79">
        <v>0</v>
      </c>
      <c r="S2725" s="79">
        <v>4000</v>
      </c>
      <c r="T2725" s="79">
        <v>0</v>
      </c>
      <c r="U2725" s="80">
        <v>405467</v>
      </c>
      <c r="V2725" s="78">
        <v>0</v>
      </c>
      <c r="W2725" s="78">
        <v>3</v>
      </c>
      <c r="X2725" s="11" t="str">
        <f ca="1">IF(ISBLANK(BudgetsQTable[[#This Row],[budg_seq_yr]]),"FY"&amp;fiscalyear,"FY"&amp;fiscalyear-1+BudgetsQTable[[#This Row],[budg_seq_yr]])</f>
        <v>FY20</v>
      </c>
      <c r="Y2725" s="79">
        <v>405467</v>
      </c>
      <c r="Z2725" s="78" t="s">
        <v>2818</v>
      </c>
      <c r="AA2725" s="78" t="s">
        <v>476</v>
      </c>
      <c r="AB2725" s="76" t="s">
        <v>2821</v>
      </c>
      <c r="AC2725" s="78" t="s">
        <v>2832</v>
      </c>
    </row>
    <row r="2726" spans="1:29" x14ac:dyDescent="0.35">
      <c r="A2726" s="10" t="s">
        <v>4933</v>
      </c>
      <c r="B2726" s="76" t="s">
        <v>2863</v>
      </c>
      <c r="C2726" s="76">
        <f>C2725+(BudgetsQTable[[#This Row],[lead]]&lt;&gt;K2725)</f>
        <v>329</v>
      </c>
      <c r="D2726" s="76">
        <f>D2725*(BudgetsQTable[[#This Row],[lead]]=K2725)+(BudgetsQTable[[#This Row],[prop_id]]&lt;&gt;A2725)</f>
        <v>1</v>
      </c>
      <c r="E2726" s="77">
        <v>43005.686111111114</v>
      </c>
      <c r="F2726" s="78" t="s">
        <v>2868</v>
      </c>
      <c r="G2726" s="78" t="s">
        <v>2869</v>
      </c>
      <c r="H2726" s="78" t="s">
        <v>468</v>
      </c>
      <c r="I2726" s="76" t="s">
        <v>1185</v>
      </c>
      <c r="J2726" s="76" t="s">
        <v>4936</v>
      </c>
      <c r="K2726" s="78" t="s">
        <v>4933</v>
      </c>
      <c r="L2726" s="7" t="str">
        <f>IF(BudgetsQTable[[#This Row],[pi_last_name]]=" ","",HYPERLINK("https://www.ejacket.nsf.gov/ej/showProposal.do?Continue=Y&amp;ID="&amp;BudgetsQTable[[#This Row],[prop_id]],BudgetsQTable[[#This Row],[prop_id]]))</f>
        <v>1763968</v>
      </c>
      <c r="M2726" s="78" t="s">
        <v>4934</v>
      </c>
      <c r="N2726" s="7" t="str">
        <f>IF(BudgetsQTable[[#This Row],[pi_last_name]]=" ","",HYPERLINK("mailto:"&amp;BudgetsQTable[[#This Row],[pi_email]]&amp;"&amp;subject=Your NSF Proposal:  "&amp;BudgetsQTable[[#This Row],[prop_id]],BudgetsQTable[[#This Row],[pi_email]]))</f>
        <v>paulos@berkeley.edu</v>
      </c>
      <c r="O2726" s="78" t="s">
        <v>662</v>
      </c>
      <c r="P2726" s="78"/>
      <c r="Q2726" s="78"/>
      <c r="R2726" s="79"/>
      <c r="S2726" s="79"/>
      <c r="T2726" s="79"/>
      <c r="U2726" s="80"/>
      <c r="V2726" s="78">
        <v>0</v>
      </c>
      <c r="W2726" s="78"/>
      <c r="X2726" s="11" t="str">
        <f ca="1">IF(ISBLANK(BudgetsQTable[[#This Row],[budg_seq_yr]]),"FY"&amp;fiscalyear,"FY"&amp;fiscalyear-1+BudgetsQTable[[#This Row],[budg_seq_yr]])</f>
        <v>FY18</v>
      </c>
      <c r="Y2726" s="79">
        <v>1199192</v>
      </c>
      <c r="Z2726" s="78" t="s">
        <v>2869</v>
      </c>
      <c r="AA2726" s="78" t="s">
        <v>468</v>
      </c>
      <c r="AB2726" s="76" t="s">
        <v>2821</v>
      </c>
      <c r="AC2726" s="78" t="s">
        <v>468</v>
      </c>
    </row>
    <row r="2727" spans="1:29" x14ac:dyDescent="0.35">
      <c r="A2727" s="10" t="s">
        <v>4933</v>
      </c>
      <c r="B2727" s="76" t="s">
        <v>2863</v>
      </c>
      <c r="C2727" s="76">
        <f>C2726+(BudgetsQTable[[#This Row],[lead]]&lt;&gt;K2726)</f>
        <v>329</v>
      </c>
      <c r="D2727" s="76">
        <f>D2726*(BudgetsQTable[[#This Row],[lead]]=K2726)+(BudgetsQTable[[#This Row],[prop_id]]&lt;&gt;A2726)</f>
        <v>1</v>
      </c>
      <c r="E2727" s="77">
        <v>43005.686111111114</v>
      </c>
      <c r="F2727" s="78" t="s">
        <v>2868</v>
      </c>
      <c r="G2727" s="78" t="s">
        <v>2869</v>
      </c>
      <c r="H2727" s="78" t="s">
        <v>468</v>
      </c>
      <c r="I2727" s="76" t="s">
        <v>1185</v>
      </c>
      <c r="J2727" s="76" t="s">
        <v>753</v>
      </c>
      <c r="K2727" s="78" t="s">
        <v>4933</v>
      </c>
      <c r="L2727" s="7" t="str">
        <f>IF(BudgetsQTable[[#This Row],[pi_last_name]]=" ","",HYPERLINK("https://www.ejacket.nsf.gov/ej/showProposal.do?Continue=Y&amp;ID="&amp;BudgetsQTable[[#This Row],[prop_id]],BudgetsQTable[[#This Row],[prop_id]]))</f>
        <v/>
      </c>
      <c r="M2727" s="78" t="s">
        <v>753</v>
      </c>
      <c r="N2727" s="7" t="str">
        <f>IF(BudgetsQTable[[#This Row],[pi_last_name]]=" ","",HYPERLINK("mailto:"&amp;BudgetsQTable[[#This Row],[pi_email]]&amp;"&amp;subject=Your NSF Proposal:  "&amp;BudgetsQTable[[#This Row],[prop_id]],BudgetsQTable[[#This Row],[pi_email]]))</f>
        <v/>
      </c>
      <c r="O2727" s="78" t="s">
        <v>753</v>
      </c>
      <c r="P2727" s="78">
        <v>1</v>
      </c>
      <c r="Q2727" s="78">
        <v>2</v>
      </c>
      <c r="R2727" s="79">
        <v>0</v>
      </c>
      <c r="S2727" s="79">
        <v>9750</v>
      </c>
      <c r="T2727" s="79">
        <v>0</v>
      </c>
      <c r="U2727" s="80">
        <v>390717</v>
      </c>
      <c r="V2727" s="78">
        <v>0</v>
      </c>
      <c r="W2727" s="78">
        <v>1</v>
      </c>
      <c r="X2727" s="11" t="str">
        <f ca="1">IF(ISBLANK(BudgetsQTable[[#This Row],[budg_seq_yr]]),"FY"&amp;fiscalyear,"FY"&amp;fiscalyear-1+BudgetsQTable[[#This Row],[budg_seq_yr]])</f>
        <v>FY18</v>
      </c>
      <c r="Y2727" s="79">
        <v>390717</v>
      </c>
      <c r="Z2727" s="78" t="s">
        <v>2869</v>
      </c>
      <c r="AA2727" s="78" t="s">
        <v>468</v>
      </c>
      <c r="AB2727" s="76" t="s">
        <v>2821</v>
      </c>
      <c r="AC2727" s="78" t="s">
        <v>468</v>
      </c>
    </row>
    <row r="2728" spans="1:29" x14ac:dyDescent="0.35">
      <c r="A2728" s="10" t="s">
        <v>4933</v>
      </c>
      <c r="B2728" s="76" t="s">
        <v>2863</v>
      </c>
      <c r="C2728" s="76">
        <f>C2727+(BudgetsQTable[[#This Row],[lead]]&lt;&gt;K2727)</f>
        <v>329</v>
      </c>
      <c r="D2728" s="76">
        <f>D2727*(BudgetsQTable[[#This Row],[lead]]=K2727)+(BudgetsQTable[[#This Row],[prop_id]]&lt;&gt;A2727)</f>
        <v>1</v>
      </c>
      <c r="E2728" s="77">
        <v>43005.686111111114</v>
      </c>
      <c r="F2728" s="78" t="s">
        <v>2868</v>
      </c>
      <c r="G2728" s="78" t="s">
        <v>2869</v>
      </c>
      <c r="H2728" s="78" t="s">
        <v>468</v>
      </c>
      <c r="I2728" s="76" t="s">
        <v>1185</v>
      </c>
      <c r="J2728" s="76" t="s">
        <v>753</v>
      </c>
      <c r="K2728" s="78" t="s">
        <v>4933</v>
      </c>
      <c r="L2728" s="7" t="str">
        <f>IF(BudgetsQTable[[#This Row],[pi_last_name]]=" ","",HYPERLINK("https://www.ejacket.nsf.gov/ej/showProposal.do?Continue=Y&amp;ID="&amp;BudgetsQTable[[#This Row],[prop_id]],BudgetsQTable[[#This Row],[prop_id]]))</f>
        <v/>
      </c>
      <c r="M2728" s="78" t="s">
        <v>753</v>
      </c>
      <c r="N2728" s="7" t="str">
        <f>IF(BudgetsQTable[[#This Row],[pi_last_name]]=" ","",HYPERLINK("mailto:"&amp;BudgetsQTable[[#This Row],[pi_email]]&amp;"&amp;subject=Your NSF Proposal:  "&amp;BudgetsQTable[[#This Row],[prop_id]],BudgetsQTable[[#This Row],[pi_email]]))</f>
        <v/>
      </c>
      <c r="O2728" s="78" t="s">
        <v>753</v>
      </c>
      <c r="P2728" s="78">
        <v>1</v>
      </c>
      <c r="Q2728" s="78">
        <v>2</v>
      </c>
      <c r="R2728" s="79">
        <v>0</v>
      </c>
      <c r="S2728" s="79">
        <v>9750</v>
      </c>
      <c r="T2728" s="79">
        <v>0</v>
      </c>
      <c r="U2728" s="80">
        <v>397596</v>
      </c>
      <c r="V2728" s="78">
        <v>0</v>
      </c>
      <c r="W2728" s="78">
        <v>2</v>
      </c>
      <c r="X2728" s="11" t="str">
        <f ca="1">IF(ISBLANK(BudgetsQTable[[#This Row],[budg_seq_yr]]),"FY"&amp;fiscalyear,"FY"&amp;fiscalyear-1+BudgetsQTable[[#This Row],[budg_seq_yr]])</f>
        <v>FY19</v>
      </c>
      <c r="Y2728" s="79">
        <v>397596</v>
      </c>
      <c r="Z2728" s="78" t="s">
        <v>2869</v>
      </c>
      <c r="AA2728" s="78" t="s">
        <v>468</v>
      </c>
      <c r="AB2728" s="76" t="s">
        <v>2821</v>
      </c>
      <c r="AC2728" s="78" t="s">
        <v>468</v>
      </c>
    </row>
    <row r="2729" spans="1:29" x14ac:dyDescent="0.35">
      <c r="A2729" s="10" t="s">
        <v>4933</v>
      </c>
      <c r="B2729" s="76" t="s">
        <v>2863</v>
      </c>
      <c r="C2729" s="76">
        <f>C2728+(BudgetsQTable[[#This Row],[lead]]&lt;&gt;K2728)</f>
        <v>329</v>
      </c>
      <c r="D2729" s="76">
        <f>D2728*(BudgetsQTable[[#This Row],[lead]]=K2728)+(BudgetsQTable[[#This Row],[prop_id]]&lt;&gt;A2728)</f>
        <v>1</v>
      </c>
      <c r="E2729" s="77">
        <v>43005.686111111114</v>
      </c>
      <c r="F2729" s="78" t="s">
        <v>2868</v>
      </c>
      <c r="G2729" s="78" t="s">
        <v>2869</v>
      </c>
      <c r="H2729" s="78" t="s">
        <v>468</v>
      </c>
      <c r="I2729" s="76" t="s">
        <v>1185</v>
      </c>
      <c r="J2729" s="76" t="s">
        <v>753</v>
      </c>
      <c r="K2729" s="78" t="s">
        <v>4933</v>
      </c>
      <c r="L2729" s="7" t="str">
        <f>IF(BudgetsQTable[[#This Row],[pi_last_name]]=" ","",HYPERLINK("https://www.ejacket.nsf.gov/ej/showProposal.do?Continue=Y&amp;ID="&amp;BudgetsQTable[[#This Row],[prop_id]],BudgetsQTable[[#This Row],[prop_id]]))</f>
        <v/>
      </c>
      <c r="M2729" s="78" t="s">
        <v>753</v>
      </c>
      <c r="N2729" s="7" t="str">
        <f>IF(BudgetsQTable[[#This Row],[pi_last_name]]=" ","",HYPERLINK("mailto:"&amp;BudgetsQTable[[#This Row],[pi_email]]&amp;"&amp;subject=Your NSF Proposal:  "&amp;BudgetsQTable[[#This Row],[prop_id]],BudgetsQTable[[#This Row],[pi_email]]))</f>
        <v/>
      </c>
      <c r="O2729" s="78" t="s">
        <v>753</v>
      </c>
      <c r="P2729" s="78">
        <v>1</v>
      </c>
      <c r="Q2729" s="78">
        <v>2</v>
      </c>
      <c r="R2729" s="79">
        <v>0</v>
      </c>
      <c r="S2729" s="79">
        <v>9750</v>
      </c>
      <c r="T2729" s="79">
        <v>0</v>
      </c>
      <c r="U2729" s="80">
        <v>410879</v>
      </c>
      <c r="V2729" s="78">
        <v>0</v>
      </c>
      <c r="W2729" s="78">
        <v>3</v>
      </c>
      <c r="X2729" s="11" t="str">
        <f ca="1">IF(ISBLANK(BudgetsQTable[[#This Row],[budg_seq_yr]]),"FY"&amp;fiscalyear,"FY"&amp;fiscalyear-1+BudgetsQTable[[#This Row],[budg_seq_yr]])</f>
        <v>FY20</v>
      </c>
      <c r="Y2729" s="79">
        <v>410879</v>
      </c>
      <c r="Z2729" s="78" t="s">
        <v>2869</v>
      </c>
      <c r="AA2729" s="78" t="s">
        <v>468</v>
      </c>
      <c r="AB2729" s="76" t="s">
        <v>2821</v>
      </c>
      <c r="AC2729" s="78" t="s">
        <v>468</v>
      </c>
    </row>
    <row r="2730" spans="1:29" x14ac:dyDescent="0.35">
      <c r="A2730" s="10" t="s">
        <v>2388</v>
      </c>
      <c r="B2730" s="76" t="s">
        <v>2824</v>
      </c>
      <c r="C2730" s="76">
        <f>C2729+(BudgetsQTable[[#This Row],[lead]]&lt;&gt;K2729)</f>
        <v>330</v>
      </c>
      <c r="D2730" s="76">
        <f>D2729*(BudgetsQTable[[#This Row],[lead]]=K2729)+(BudgetsQTable[[#This Row],[prop_id]]&lt;&gt;A2729)</f>
        <v>1</v>
      </c>
      <c r="E2730" s="77">
        <v>43005.686805555553</v>
      </c>
      <c r="F2730" s="78" t="s">
        <v>2839</v>
      </c>
      <c r="G2730" s="78" t="s">
        <v>2840</v>
      </c>
      <c r="H2730" s="78" t="s">
        <v>464</v>
      </c>
      <c r="I2730" s="76" t="s">
        <v>1006</v>
      </c>
      <c r="J2730" s="76" t="s">
        <v>3448</v>
      </c>
      <c r="K2730" s="78" t="s">
        <v>2388</v>
      </c>
      <c r="L2730" s="7" t="str">
        <f>IF(BudgetsQTable[[#This Row],[pi_last_name]]=" ","",HYPERLINK("https://www.ejacket.nsf.gov/ej/showProposal.do?Continue=Y&amp;ID="&amp;BudgetsQTable[[#This Row],[prop_id]],BudgetsQTable[[#This Row],[prop_id]]))</f>
        <v>1763969</v>
      </c>
      <c r="M2730" s="78" t="s">
        <v>1351</v>
      </c>
      <c r="N2730" s="7" t="str">
        <f>IF(BudgetsQTable[[#This Row],[pi_last_name]]=" ","",HYPERLINK("mailto:"&amp;BudgetsQTable[[#This Row],[pi_email]]&amp;"&amp;subject=Your NSF Proposal:  "&amp;BudgetsQTable[[#This Row],[prop_id]],BudgetsQTable[[#This Row],[pi_email]]))</f>
        <v>ian@ece.gatech.edu</v>
      </c>
      <c r="O2730" s="78" t="s">
        <v>3284</v>
      </c>
      <c r="P2730" s="78"/>
      <c r="Q2730" s="78"/>
      <c r="R2730" s="79"/>
      <c r="S2730" s="79"/>
      <c r="T2730" s="79"/>
      <c r="U2730" s="80"/>
      <c r="V2730" s="78">
        <v>0</v>
      </c>
      <c r="W2730" s="78"/>
      <c r="X2730" s="11" t="str">
        <f ca="1">IF(ISBLANK(BudgetsQTable[[#This Row],[budg_seq_yr]]),"FY"&amp;fiscalyear,"FY"&amp;fiscalyear-1+BudgetsQTable[[#This Row],[budg_seq_yr]])</f>
        <v>FY18</v>
      </c>
      <c r="Y2730" s="79">
        <v>2214083</v>
      </c>
      <c r="Z2730" s="78" t="s">
        <v>2840</v>
      </c>
      <c r="AA2730" s="78" t="s">
        <v>464</v>
      </c>
      <c r="AB2730" s="76" t="s">
        <v>2821</v>
      </c>
      <c r="AC2730" s="78" t="s">
        <v>487</v>
      </c>
    </row>
    <row r="2731" spans="1:29" x14ac:dyDescent="0.35">
      <c r="A2731" s="10" t="s">
        <v>2388</v>
      </c>
      <c r="B2731" s="76" t="s">
        <v>2824</v>
      </c>
      <c r="C2731" s="76">
        <f>C2730+(BudgetsQTable[[#This Row],[lead]]&lt;&gt;K2730)</f>
        <v>330</v>
      </c>
      <c r="D2731" s="76">
        <f>D2730*(BudgetsQTable[[#This Row],[lead]]=K2730)+(BudgetsQTable[[#This Row],[prop_id]]&lt;&gt;A2730)</f>
        <v>1</v>
      </c>
      <c r="E2731" s="77">
        <v>43005.686805555553</v>
      </c>
      <c r="F2731" s="78" t="s">
        <v>2839</v>
      </c>
      <c r="G2731" s="78" t="s">
        <v>2840</v>
      </c>
      <c r="H2731" s="78" t="s">
        <v>464</v>
      </c>
      <c r="I2731" s="76" t="s">
        <v>1006</v>
      </c>
      <c r="J2731" s="76" t="s">
        <v>753</v>
      </c>
      <c r="K2731" s="78" t="s">
        <v>2388</v>
      </c>
      <c r="L2731" s="7" t="str">
        <f>IF(BudgetsQTable[[#This Row],[pi_last_name]]=" ","",HYPERLINK("https://www.ejacket.nsf.gov/ej/showProposal.do?Continue=Y&amp;ID="&amp;BudgetsQTable[[#This Row],[prop_id]],BudgetsQTable[[#This Row],[prop_id]]))</f>
        <v/>
      </c>
      <c r="M2731" s="78" t="s">
        <v>753</v>
      </c>
      <c r="N2731" s="7" t="str">
        <f>IF(BudgetsQTable[[#This Row],[pi_last_name]]=" ","",HYPERLINK("mailto:"&amp;BudgetsQTable[[#This Row],[pi_email]]&amp;"&amp;subject=Your NSF Proposal:  "&amp;BudgetsQTable[[#This Row],[prop_id]],BudgetsQTable[[#This Row],[pi_email]]))</f>
        <v/>
      </c>
      <c r="O2731" s="78" t="s">
        <v>753</v>
      </c>
      <c r="P2731" s="78">
        <v>3</v>
      </c>
      <c r="Q2731" s="78">
        <v>4</v>
      </c>
      <c r="R2731" s="79">
        <v>98004</v>
      </c>
      <c r="S2731" s="79">
        <v>0</v>
      </c>
      <c r="T2731" s="79">
        <v>0</v>
      </c>
      <c r="U2731" s="80">
        <v>543165</v>
      </c>
      <c r="V2731" s="78">
        <v>0</v>
      </c>
      <c r="W2731" s="78">
        <v>1</v>
      </c>
      <c r="X2731" s="11" t="str">
        <f ca="1">IF(ISBLANK(BudgetsQTable[[#This Row],[budg_seq_yr]]),"FY"&amp;fiscalyear,"FY"&amp;fiscalyear-1+BudgetsQTable[[#This Row],[budg_seq_yr]])</f>
        <v>FY18</v>
      </c>
      <c r="Y2731" s="79">
        <v>543165</v>
      </c>
      <c r="Z2731" s="78" t="s">
        <v>2840</v>
      </c>
      <c r="AA2731" s="78" t="s">
        <v>464</v>
      </c>
      <c r="AB2731" s="76" t="s">
        <v>2821</v>
      </c>
      <c r="AC2731" s="78" t="s">
        <v>487</v>
      </c>
    </row>
    <row r="2732" spans="1:29" x14ac:dyDescent="0.35">
      <c r="A2732" s="10" t="s">
        <v>2388</v>
      </c>
      <c r="B2732" s="76" t="s">
        <v>2824</v>
      </c>
      <c r="C2732" s="76">
        <f>C2731+(BudgetsQTable[[#This Row],[lead]]&lt;&gt;K2731)</f>
        <v>330</v>
      </c>
      <c r="D2732" s="76">
        <f>D2731*(BudgetsQTable[[#This Row],[lead]]=K2731)+(BudgetsQTable[[#This Row],[prop_id]]&lt;&gt;A2731)</f>
        <v>1</v>
      </c>
      <c r="E2732" s="77">
        <v>43005.686805555553</v>
      </c>
      <c r="F2732" s="78" t="s">
        <v>2839</v>
      </c>
      <c r="G2732" s="78" t="s">
        <v>2840</v>
      </c>
      <c r="H2732" s="78" t="s">
        <v>464</v>
      </c>
      <c r="I2732" s="76" t="s">
        <v>1006</v>
      </c>
      <c r="J2732" s="76" t="s">
        <v>753</v>
      </c>
      <c r="K2732" s="78" t="s">
        <v>2388</v>
      </c>
      <c r="L2732" s="7" t="str">
        <f>IF(BudgetsQTable[[#This Row],[pi_last_name]]=" ","",HYPERLINK("https://www.ejacket.nsf.gov/ej/showProposal.do?Continue=Y&amp;ID="&amp;BudgetsQTable[[#This Row],[prop_id]],BudgetsQTable[[#This Row],[prop_id]]))</f>
        <v/>
      </c>
      <c r="M2732" s="78" t="s">
        <v>753</v>
      </c>
      <c r="N2732" s="7" t="str">
        <f>IF(BudgetsQTable[[#This Row],[pi_last_name]]=" ","",HYPERLINK("mailto:"&amp;BudgetsQTable[[#This Row],[pi_email]]&amp;"&amp;subject=Your NSF Proposal:  "&amp;BudgetsQTable[[#This Row],[prop_id]],BudgetsQTable[[#This Row],[pi_email]]))</f>
        <v/>
      </c>
      <c r="O2732" s="78" t="s">
        <v>753</v>
      </c>
      <c r="P2732" s="78">
        <v>3</v>
      </c>
      <c r="Q2732" s="78">
        <v>4</v>
      </c>
      <c r="R2732" s="79">
        <v>100944</v>
      </c>
      <c r="S2732" s="79">
        <v>3000</v>
      </c>
      <c r="T2732" s="79">
        <v>0</v>
      </c>
      <c r="U2732" s="80">
        <v>559668</v>
      </c>
      <c r="V2732" s="78">
        <v>0</v>
      </c>
      <c r="W2732" s="78">
        <v>2</v>
      </c>
      <c r="X2732" s="11" t="str">
        <f ca="1">IF(ISBLANK(BudgetsQTable[[#This Row],[budg_seq_yr]]),"FY"&amp;fiscalyear,"FY"&amp;fiscalyear-1+BudgetsQTable[[#This Row],[budg_seq_yr]])</f>
        <v>FY19</v>
      </c>
      <c r="Y2732" s="79">
        <v>559668</v>
      </c>
      <c r="Z2732" s="78" t="s">
        <v>2840</v>
      </c>
      <c r="AA2732" s="78" t="s">
        <v>464</v>
      </c>
      <c r="AB2732" s="76" t="s">
        <v>2821</v>
      </c>
      <c r="AC2732" s="78" t="s">
        <v>487</v>
      </c>
    </row>
    <row r="2733" spans="1:29" x14ac:dyDescent="0.35">
      <c r="A2733" s="10" t="s">
        <v>2388</v>
      </c>
      <c r="B2733" s="76" t="s">
        <v>2824</v>
      </c>
      <c r="C2733" s="76">
        <f>C2732+(BudgetsQTable[[#This Row],[lead]]&lt;&gt;K2732)</f>
        <v>330</v>
      </c>
      <c r="D2733" s="76">
        <f>D2732*(BudgetsQTable[[#This Row],[lead]]=K2732)+(BudgetsQTable[[#This Row],[prop_id]]&lt;&gt;A2732)</f>
        <v>1</v>
      </c>
      <c r="E2733" s="77">
        <v>43005.686805555553</v>
      </c>
      <c r="F2733" s="78" t="s">
        <v>2839</v>
      </c>
      <c r="G2733" s="78" t="s">
        <v>2840</v>
      </c>
      <c r="H2733" s="78" t="s">
        <v>464</v>
      </c>
      <c r="I2733" s="76" t="s">
        <v>1006</v>
      </c>
      <c r="J2733" s="76" t="s">
        <v>753</v>
      </c>
      <c r="K2733" s="78" t="s">
        <v>2388</v>
      </c>
      <c r="L2733" s="7" t="str">
        <f>IF(BudgetsQTable[[#This Row],[pi_last_name]]=" ","",HYPERLINK("https://www.ejacket.nsf.gov/ej/showProposal.do?Continue=Y&amp;ID="&amp;BudgetsQTable[[#This Row],[prop_id]],BudgetsQTable[[#This Row],[prop_id]]))</f>
        <v/>
      </c>
      <c r="M2733" s="78" t="s">
        <v>753</v>
      </c>
      <c r="N2733" s="7" t="str">
        <f>IF(BudgetsQTable[[#This Row],[pi_last_name]]=" ","",HYPERLINK("mailto:"&amp;BudgetsQTable[[#This Row],[pi_email]]&amp;"&amp;subject=Your NSF Proposal:  "&amp;BudgetsQTable[[#This Row],[prop_id]],BudgetsQTable[[#This Row],[pi_email]]))</f>
        <v/>
      </c>
      <c r="O2733" s="78" t="s">
        <v>753</v>
      </c>
      <c r="P2733" s="78">
        <v>3</v>
      </c>
      <c r="Q2733" s="78">
        <v>4</v>
      </c>
      <c r="R2733" s="79">
        <v>103972</v>
      </c>
      <c r="S2733" s="79">
        <v>0</v>
      </c>
      <c r="T2733" s="79">
        <v>0</v>
      </c>
      <c r="U2733" s="80">
        <v>547365</v>
      </c>
      <c r="V2733" s="78">
        <v>0</v>
      </c>
      <c r="W2733" s="78">
        <v>3</v>
      </c>
      <c r="X2733" s="11" t="str">
        <f ca="1">IF(ISBLANK(BudgetsQTable[[#This Row],[budg_seq_yr]]),"FY"&amp;fiscalyear,"FY"&amp;fiscalyear-1+BudgetsQTable[[#This Row],[budg_seq_yr]])</f>
        <v>FY20</v>
      </c>
      <c r="Y2733" s="79">
        <v>547365</v>
      </c>
      <c r="Z2733" s="78" t="s">
        <v>2840</v>
      </c>
      <c r="AA2733" s="78" t="s">
        <v>464</v>
      </c>
      <c r="AB2733" s="76" t="s">
        <v>2821</v>
      </c>
      <c r="AC2733" s="78" t="s">
        <v>487</v>
      </c>
    </row>
    <row r="2734" spans="1:29" x14ac:dyDescent="0.35">
      <c r="A2734" s="10" t="s">
        <v>2388</v>
      </c>
      <c r="B2734" s="76" t="s">
        <v>2824</v>
      </c>
      <c r="C2734" s="76">
        <f>C2733+(BudgetsQTable[[#This Row],[lead]]&lt;&gt;K2733)</f>
        <v>330</v>
      </c>
      <c r="D2734" s="76">
        <f>D2733*(BudgetsQTable[[#This Row],[lead]]=K2733)+(BudgetsQTable[[#This Row],[prop_id]]&lt;&gt;A2733)</f>
        <v>1</v>
      </c>
      <c r="E2734" s="77">
        <v>43005.686805555553</v>
      </c>
      <c r="F2734" s="78" t="s">
        <v>2839</v>
      </c>
      <c r="G2734" s="78" t="s">
        <v>2840</v>
      </c>
      <c r="H2734" s="78" t="s">
        <v>464</v>
      </c>
      <c r="I2734" s="76" t="s">
        <v>1006</v>
      </c>
      <c r="J2734" s="76" t="s">
        <v>753</v>
      </c>
      <c r="K2734" s="78" t="s">
        <v>2388</v>
      </c>
      <c r="L2734" s="7" t="str">
        <f>IF(BudgetsQTable[[#This Row],[pi_last_name]]=" ","",HYPERLINK("https://www.ejacket.nsf.gov/ej/showProposal.do?Continue=Y&amp;ID="&amp;BudgetsQTable[[#This Row],[prop_id]],BudgetsQTable[[#This Row],[prop_id]]))</f>
        <v/>
      </c>
      <c r="M2734" s="78" t="s">
        <v>753</v>
      </c>
      <c r="N2734" s="7" t="str">
        <f>IF(BudgetsQTable[[#This Row],[pi_last_name]]=" ","",HYPERLINK("mailto:"&amp;BudgetsQTable[[#This Row],[pi_email]]&amp;"&amp;subject=Your NSF Proposal:  "&amp;BudgetsQTable[[#This Row],[prop_id]],BudgetsQTable[[#This Row],[pi_email]]))</f>
        <v/>
      </c>
      <c r="O2734" s="78" t="s">
        <v>753</v>
      </c>
      <c r="P2734" s="78">
        <v>3</v>
      </c>
      <c r="Q2734" s="78">
        <v>4</v>
      </c>
      <c r="R2734" s="79">
        <v>107092</v>
      </c>
      <c r="S2734" s="79">
        <v>3000</v>
      </c>
      <c r="T2734" s="79">
        <v>0</v>
      </c>
      <c r="U2734" s="80">
        <v>563885</v>
      </c>
      <c r="V2734" s="78">
        <v>0</v>
      </c>
      <c r="W2734" s="78">
        <v>4</v>
      </c>
      <c r="X2734" s="11" t="str">
        <f ca="1">IF(ISBLANK(BudgetsQTable[[#This Row],[budg_seq_yr]]),"FY"&amp;fiscalyear,"FY"&amp;fiscalyear-1+BudgetsQTable[[#This Row],[budg_seq_yr]])</f>
        <v>FY21</v>
      </c>
      <c r="Y2734" s="79">
        <v>563885</v>
      </c>
      <c r="Z2734" s="78" t="s">
        <v>2840</v>
      </c>
      <c r="AA2734" s="78" t="s">
        <v>464</v>
      </c>
      <c r="AB2734" s="76" t="s">
        <v>2821</v>
      </c>
      <c r="AC2734" s="78" t="s">
        <v>487</v>
      </c>
    </row>
    <row r="2735" spans="1:29" x14ac:dyDescent="0.35">
      <c r="A2735" s="10" t="s">
        <v>4939</v>
      </c>
      <c r="B2735" s="76" t="s">
        <v>2834</v>
      </c>
      <c r="C2735" s="76">
        <f>C2734+(BudgetsQTable[[#This Row],[lead]]&lt;&gt;K2734)</f>
        <v>330</v>
      </c>
      <c r="D2735" s="76">
        <f>D2734*(BudgetsQTable[[#This Row],[lead]]=K2734)+(BudgetsQTable[[#This Row],[prop_id]]&lt;&gt;A2734)</f>
        <v>2</v>
      </c>
      <c r="E2735" s="77">
        <v>43005.570138888892</v>
      </c>
      <c r="F2735" s="78" t="s">
        <v>2839</v>
      </c>
      <c r="G2735" s="78" t="s">
        <v>2840</v>
      </c>
      <c r="H2735" s="78" t="s">
        <v>464</v>
      </c>
      <c r="I2735" s="76" t="s">
        <v>1006</v>
      </c>
      <c r="J2735" s="76" t="s">
        <v>4941</v>
      </c>
      <c r="K2735" s="78" t="s">
        <v>2388</v>
      </c>
      <c r="L2735" s="7" t="str">
        <f>IF(BudgetsQTable[[#This Row],[pi_last_name]]=" ","",HYPERLINK("https://www.ejacket.nsf.gov/ej/showProposal.do?Continue=Y&amp;ID="&amp;BudgetsQTable[[#This Row],[prop_id]],BudgetsQTable[[#This Row],[prop_id]]))</f>
        <v>1763685</v>
      </c>
      <c r="M2735" s="78" t="s">
        <v>1645</v>
      </c>
      <c r="N2735" s="7" t="str">
        <f>IF(BudgetsQTable[[#This Row],[pi_last_name]]=" ","",HYPERLINK("mailto:"&amp;BudgetsQTable[[#This Row],[pi_email]]&amp;"&amp;subject=Your NSF Proposal:  "&amp;BudgetsQTable[[#This Row],[prop_id]],BudgetsQTable[[#This Row],[pi_email]]))</f>
        <v>jchen184@jhmi.edu</v>
      </c>
      <c r="O2735" s="78" t="s">
        <v>3215</v>
      </c>
      <c r="P2735" s="78"/>
      <c r="Q2735" s="78"/>
      <c r="R2735" s="79"/>
      <c r="S2735" s="79"/>
      <c r="T2735" s="79"/>
      <c r="U2735" s="80"/>
      <c r="V2735" s="78">
        <v>0</v>
      </c>
      <c r="W2735" s="78"/>
      <c r="X2735" s="11" t="str">
        <f ca="1">IF(ISBLANK(BudgetsQTable[[#This Row],[budg_seq_yr]]),"FY"&amp;fiscalyear,"FY"&amp;fiscalyear-1+BudgetsQTable[[#This Row],[budg_seq_yr]])</f>
        <v>FY18</v>
      </c>
      <c r="Y2735" s="79">
        <v>349999</v>
      </c>
      <c r="Z2735" s="78" t="s">
        <v>2840</v>
      </c>
      <c r="AA2735" s="78" t="s">
        <v>464</v>
      </c>
      <c r="AB2735" s="76" t="s">
        <v>2821</v>
      </c>
      <c r="AC2735" s="78" t="s">
        <v>487</v>
      </c>
    </row>
    <row r="2736" spans="1:29" x14ac:dyDescent="0.35">
      <c r="A2736" s="10" t="s">
        <v>4939</v>
      </c>
      <c r="B2736" s="76" t="s">
        <v>2834</v>
      </c>
      <c r="C2736" s="76">
        <f>C2735+(BudgetsQTable[[#This Row],[lead]]&lt;&gt;K2735)</f>
        <v>330</v>
      </c>
      <c r="D2736" s="76">
        <f>D2735*(BudgetsQTable[[#This Row],[lead]]=K2735)+(BudgetsQTable[[#This Row],[prop_id]]&lt;&gt;A2735)</f>
        <v>2</v>
      </c>
      <c r="E2736" s="77">
        <v>43005.570138888892</v>
      </c>
      <c r="F2736" s="78" t="s">
        <v>2839</v>
      </c>
      <c r="G2736" s="78" t="s">
        <v>2840</v>
      </c>
      <c r="H2736" s="78" t="s">
        <v>464</v>
      </c>
      <c r="I2736" s="76" t="s">
        <v>1006</v>
      </c>
      <c r="J2736" s="76" t="s">
        <v>753</v>
      </c>
      <c r="K2736" s="78" t="s">
        <v>2388</v>
      </c>
      <c r="L2736" s="7" t="str">
        <f>IF(BudgetsQTable[[#This Row],[pi_last_name]]=" ","",HYPERLINK("https://www.ejacket.nsf.gov/ej/showProposal.do?Continue=Y&amp;ID="&amp;BudgetsQTable[[#This Row],[prop_id]],BudgetsQTable[[#This Row],[prop_id]]))</f>
        <v/>
      </c>
      <c r="M2736" s="78" t="s">
        <v>753</v>
      </c>
      <c r="N2736" s="7" t="str">
        <f>IF(BudgetsQTable[[#This Row],[pi_last_name]]=" ","",HYPERLINK("mailto:"&amp;BudgetsQTable[[#This Row],[pi_email]]&amp;"&amp;subject=Your NSF Proposal:  "&amp;BudgetsQTable[[#This Row],[prop_id]],BudgetsQTable[[#This Row],[pi_email]]))</f>
        <v/>
      </c>
      <c r="O2736" s="78" t="s">
        <v>753</v>
      </c>
      <c r="P2736" s="78">
        <v>1</v>
      </c>
      <c r="Q2736" s="78">
        <v>0</v>
      </c>
      <c r="R2736" s="79">
        <v>10000</v>
      </c>
      <c r="S2736" s="79">
        <v>0</v>
      </c>
      <c r="T2736" s="79">
        <v>0</v>
      </c>
      <c r="U2736" s="80">
        <v>49999</v>
      </c>
      <c r="V2736" s="78">
        <v>0</v>
      </c>
      <c r="W2736" s="78">
        <v>1</v>
      </c>
      <c r="X2736" s="11" t="str">
        <f ca="1">IF(ISBLANK(BudgetsQTable[[#This Row],[budg_seq_yr]]),"FY"&amp;fiscalyear,"FY"&amp;fiscalyear-1+BudgetsQTable[[#This Row],[budg_seq_yr]])</f>
        <v>FY18</v>
      </c>
      <c r="Y2736" s="79">
        <v>49999</v>
      </c>
      <c r="Z2736" s="78" t="s">
        <v>2840</v>
      </c>
      <c r="AA2736" s="78" t="s">
        <v>464</v>
      </c>
      <c r="AB2736" s="76" t="s">
        <v>2821</v>
      </c>
      <c r="AC2736" s="78" t="s">
        <v>487</v>
      </c>
    </row>
    <row r="2737" spans="1:29" x14ac:dyDescent="0.35">
      <c r="A2737" s="10" t="s">
        <v>4939</v>
      </c>
      <c r="B2737" s="76" t="s">
        <v>2834</v>
      </c>
      <c r="C2737" s="76">
        <f>C2736+(BudgetsQTable[[#This Row],[lead]]&lt;&gt;K2736)</f>
        <v>330</v>
      </c>
      <c r="D2737" s="76">
        <f>D2736*(BudgetsQTable[[#This Row],[lead]]=K2736)+(BudgetsQTable[[#This Row],[prop_id]]&lt;&gt;A2736)</f>
        <v>2</v>
      </c>
      <c r="E2737" s="77">
        <v>43005.570138888892</v>
      </c>
      <c r="F2737" s="78" t="s">
        <v>2839</v>
      </c>
      <c r="G2737" s="78" t="s">
        <v>2840</v>
      </c>
      <c r="H2737" s="78" t="s">
        <v>464</v>
      </c>
      <c r="I2737" s="76" t="s">
        <v>1006</v>
      </c>
      <c r="J2737" s="76" t="s">
        <v>753</v>
      </c>
      <c r="K2737" s="78" t="s">
        <v>2388</v>
      </c>
      <c r="L2737" s="7" t="str">
        <f>IF(BudgetsQTable[[#This Row],[pi_last_name]]=" ","",HYPERLINK("https://www.ejacket.nsf.gov/ej/showProposal.do?Continue=Y&amp;ID="&amp;BudgetsQTable[[#This Row],[prop_id]],BudgetsQTable[[#This Row],[prop_id]]))</f>
        <v/>
      </c>
      <c r="M2737" s="78" t="s">
        <v>753</v>
      </c>
      <c r="N2737" s="7" t="str">
        <f>IF(BudgetsQTable[[#This Row],[pi_last_name]]=" ","",HYPERLINK("mailto:"&amp;BudgetsQTable[[#This Row],[pi_email]]&amp;"&amp;subject=Your NSF Proposal:  "&amp;BudgetsQTable[[#This Row],[prop_id]],BudgetsQTable[[#This Row],[pi_email]]))</f>
        <v/>
      </c>
      <c r="O2737" s="78" t="s">
        <v>753</v>
      </c>
      <c r="P2737" s="78">
        <v>1</v>
      </c>
      <c r="Q2737" s="78">
        <v>0</v>
      </c>
      <c r="R2737" s="79">
        <v>20000</v>
      </c>
      <c r="S2737" s="79">
        <v>0</v>
      </c>
      <c r="T2737" s="79">
        <v>0</v>
      </c>
      <c r="U2737" s="80">
        <v>100000</v>
      </c>
      <c r="V2737" s="78">
        <v>0</v>
      </c>
      <c r="W2737" s="78">
        <v>2</v>
      </c>
      <c r="X2737" s="11" t="str">
        <f ca="1">IF(ISBLANK(BudgetsQTable[[#This Row],[budg_seq_yr]]),"FY"&amp;fiscalyear,"FY"&amp;fiscalyear-1+BudgetsQTable[[#This Row],[budg_seq_yr]])</f>
        <v>FY19</v>
      </c>
      <c r="Y2737" s="79">
        <v>100000</v>
      </c>
      <c r="Z2737" s="78" t="s">
        <v>2840</v>
      </c>
      <c r="AA2737" s="78" t="s">
        <v>464</v>
      </c>
      <c r="AB2737" s="76" t="s">
        <v>2821</v>
      </c>
      <c r="AC2737" s="78" t="s">
        <v>487</v>
      </c>
    </row>
    <row r="2738" spans="1:29" x14ac:dyDescent="0.35">
      <c r="A2738" s="10" t="s">
        <v>4939</v>
      </c>
      <c r="B2738" s="76" t="s">
        <v>2834</v>
      </c>
      <c r="C2738" s="76">
        <f>C2737+(BudgetsQTable[[#This Row],[lead]]&lt;&gt;K2737)</f>
        <v>330</v>
      </c>
      <c r="D2738" s="76">
        <f>D2737*(BudgetsQTable[[#This Row],[lead]]=K2737)+(BudgetsQTable[[#This Row],[prop_id]]&lt;&gt;A2737)</f>
        <v>2</v>
      </c>
      <c r="E2738" s="77">
        <v>43005.570138888892</v>
      </c>
      <c r="F2738" s="78" t="s">
        <v>2839</v>
      </c>
      <c r="G2738" s="78" t="s">
        <v>2840</v>
      </c>
      <c r="H2738" s="78" t="s">
        <v>464</v>
      </c>
      <c r="I2738" s="76" t="s">
        <v>1006</v>
      </c>
      <c r="J2738" s="76" t="s">
        <v>753</v>
      </c>
      <c r="K2738" s="78" t="s">
        <v>2388</v>
      </c>
      <c r="L2738" s="7" t="str">
        <f>IF(BudgetsQTable[[#This Row],[pi_last_name]]=" ","",HYPERLINK("https://www.ejacket.nsf.gov/ej/showProposal.do?Continue=Y&amp;ID="&amp;BudgetsQTable[[#This Row],[prop_id]],BudgetsQTable[[#This Row],[prop_id]]))</f>
        <v/>
      </c>
      <c r="M2738" s="78" t="s">
        <v>753</v>
      </c>
      <c r="N2738" s="7" t="str">
        <f>IF(BudgetsQTable[[#This Row],[pi_last_name]]=" ","",HYPERLINK("mailto:"&amp;BudgetsQTable[[#This Row],[pi_email]]&amp;"&amp;subject=Your NSF Proposal:  "&amp;BudgetsQTable[[#This Row],[prop_id]],BudgetsQTable[[#This Row],[pi_email]]))</f>
        <v/>
      </c>
      <c r="O2738" s="78" t="s">
        <v>753</v>
      </c>
      <c r="P2738" s="78">
        <v>1</v>
      </c>
      <c r="Q2738" s="78">
        <v>0</v>
      </c>
      <c r="R2738" s="79">
        <v>20000</v>
      </c>
      <c r="S2738" s="79">
        <v>0</v>
      </c>
      <c r="T2738" s="79">
        <v>0</v>
      </c>
      <c r="U2738" s="80">
        <v>100000</v>
      </c>
      <c r="V2738" s="78">
        <v>0</v>
      </c>
      <c r="W2738" s="78">
        <v>3</v>
      </c>
      <c r="X2738" s="11" t="str">
        <f ca="1">IF(ISBLANK(BudgetsQTable[[#This Row],[budg_seq_yr]]),"FY"&amp;fiscalyear,"FY"&amp;fiscalyear-1+BudgetsQTable[[#This Row],[budg_seq_yr]])</f>
        <v>FY20</v>
      </c>
      <c r="Y2738" s="79">
        <v>100000</v>
      </c>
      <c r="Z2738" s="78" t="s">
        <v>2840</v>
      </c>
      <c r="AA2738" s="78" t="s">
        <v>464</v>
      </c>
      <c r="AB2738" s="76" t="s">
        <v>2821</v>
      </c>
      <c r="AC2738" s="78" t="s">
        <v>487</v>
      </c>
    </row>
    <row r="2739" spans="1:29" x14ac:dyDescent="0.35">
      <c r="A2739" s="10" t="s">
        <v>4939</v>
      </c>
      <c r="B2739" s="76" t="s">
        <v>2834</v>
      </c>
      <c r="C2739" s="76">
        <f>C2738+(BudgetsQTable[[#This Row],[lead]]&lt;&gt;K2738)</f>
        <v>330</v>
      </c>
      <c r="D2739" s="76">
        <f>D2738*(BudgetsQTable[[#This Row],[lead]]=K2738)+(BudgetsQTable[[#This Row],[prop_id]]&lt;&gt;A2738)</f>
        <v>2</v>
      </c>
      <c r="E2739" s="77">
        <v>43005.570138888892</v>
      </c>
      <c r="F2739" s="78" t="s">
        <v>2839</v>
      </c>
      <c r="G2739" s="78" t="s">
        <v>2840</v>
      </c>
      <c r="H2739" s="78" t="s">
        <v>464</v>
      </c>
      <c r="I2739" s="76" t="s">
        <v>1006</v>
      </c>
      <c r="J2739" s="76" t="s">
        <v>753</v>
      </c>
      <c r="K2739" s="78" t="s">
        <v>2388</v>
      </c>
      <c r="L2739" s="7" t="str">
        <f>IF(BudgetsQTable[[#This Row],[pi_last_name]]=" ","",HYPERLINK("https://www.ejacket.nsf.gov/ej/showProposal.do?Continue=Y&amp;ID="&amp;BudgetsQTable[[#This Row],[prop_id]],BudgetsQTable[[#This Row],[prop_id]]))</f>
        <v/>
      </c>
      <c r="M2739" s="78" t="s">
        <v>753</v>
      </c>
      <c r="N2739" s="7" t="str">
        <f>IF(BudgetsQTable[[#This Row],[pi_last_name]]=" ","",HYPERLINK("mailto:"&amp;BudgetsQTable[[#This Row],[pi_email]]&amp;"&amp;subject=Your NSF Proposal:  "&amp;BudgetsQTable[[#This Row],[prop_id]],BudgetsQTable[[#This Row],[pi_email]]))</f>
        <v/>
      </c>
      <c r="O2739" s="78" t="s">
        <v>753</v>
      </c>
      <c r="P2739" s="78">
        <v>1</v>
      </c>
      <c r="Q2739" s="78">
        <v>0</v>
      </c>
      <c r="R2739" s="79">
        <v>20000</v>
      </c>
      <c r="S2739" s="79">
        <v>0</v>
      </c>
      <c r="T2739" s="79">
        <v>0</v>
      </c>
      <c r="U2739" s="80">
        <v>100000</v>
      </c>
      <c r="V2739" s="78">
        <v>0</v>
      </c>
      <c r="W2739" s="78">
        <v>4</v>
      </c>
      <c r="X2739" s="11" t="str">
        <f ca="1">IF(ISBLANK(BudgetsQTable[[#This Row],[budg_seq_yr]]),"FY"&amp;fiscalyear,"FY"&amp;fiscalyear-1+BudgetsQTable[[#This Row],[budg_seq_yr]])</f>
        <v>FY21</v>
      </c>
      <c r="Y2739" s="79">
        <v>100000</v>
      </c>
      <c r="Z2739" s="78" t="s">
        <v>2840</v>
      </c>
      <c r="AA2739" s="78" t="s">
        <v>464</v>
      </c>
      <c r="AB2739" s="76" t="s">
        <v>2821</v>
      </c>
      <c r="AC2739" s="78" t="s">
        <v>487</v>
      </c>
    </row>
    <row r="2740" spans="1:29" x14ac:dyDescent="0.35">
      <c r="A2740" s="10" t="s">
        <v>4942</v>
      </c>
      <c r="B2740" s="76" t="s">
        <v>2834</v>
      </c>
      <c r="C2740" s="76">
        <f>C2739+(BudgetsQTable[[#This Row],[lead]]&lt;&gt;K2739)</f>
        <v>330</v>
      </c>
      <c r="D2740" s="76">
        <f>D2739*(BudgetsQTable[[#This Row],[lead]]=K2739)+(BudgetsQTable[[#This Row],[prop_id]]&lt;&gt;A2739)</f>
        <v>3</v>
      </c>
      <c r="E2740" s="77">
        <v>43005.618055555555</v>
      </c>
      <c r="F2740" s="78" t="s">
        <v>2839</v>
      </c>
      <c r="G2740" s="78" t="s">
        <v>2840</v>
      </c>
      <c r="H2740" s="78" t="s">
        <v>464</v>
      </c>
      <c r="I2740" s="76" t="s">
        <v>1006</v>
      </c>
      <c r="J2740" s="76" t="s">
        <v>4945</v>
      </c>
      <c r="K2740" s="78" t="s">
        <v>2388</v>
      </c>
      <c r="L2740" s="7" t="str">
        <f>IF(BudgetsQTable[[#This Row],[pi_last_name]]=" ","",HYPERLINK("https://www.ejacket.nsf.gov/ej/showProposal.do?Continue=Y&amp;ID="&amp;BudgetsQTable[[#This Row],[prop_id]],BudgetsQTable[[#This Row],[prop_id]]))</f>
        <v>1763799</v>
      </c>
      <c r="M2740" s="78" t="s">
        <v>4943</v>
      </c>
      <c r="N2740" s="7" t="str">
        <f>IF(BudgetsQTable[[#This Row],[pi_last_name]]=" ","",HYPERLINK("mailto:"&amp;BudgetsQTable[[#This Row],[pi_email]]&amp;"&amp;subject=Your NSF Proposal:  "&amp;BudgetsQTable[[#This Row],[prop_id]],BudgetsQTable[[#This Row],[pi_email]]))</f>
        <v>maxp@unl.edu</v>
      </c>
      <c r="O2740" s="78" t="s">
        <v>686</v>
      </c>
      <c r="P2740" s="78"/>
      <c r="Q2740" s="78"/>
      <c r="R2740" s="79"/>
      <c r="S2740" s="79"/>
      <c r="T2740" s="79"/>
      <c r="U2740" s="80"/>
      <c r="V2740" s="78">
        <v>0</v>
      </c>
      <c r="W2740" s="78"/>
      <c r="X2740" s="11" t="str">
        <f ca="1">IF(ISBLANK(BudgetsQTable[[#This Row],[budg_seq_yr]]),"FY"&amp;fiscalyear,"FY"&amp;fiscalyear-1+BudgetsQTable[[#This Row],[budg_seq_yr]])</f>
        <v>FY18</v>
      </c>
      <c r="Y2740" s="79">
        <v>435915</v>
      </c>
      <c r="Z2740" s="78" t="s">
        <v>2840</v>
      </c>
      <c r="AA2740" s="78" t="s">
        <v>464</v>
      </c>
      <c r="AB2740" s="76" t="s">
        <v>2821</v>
      </c>
      <c r="AC2740" s="78" t="s">
        <v>487</v>
      </c>
    </row>
    <row r="2741" spans="1:29" x14ac:dyDescent="0.35">
      <c r="A2741" s="10" t="s">
        <v>4942</v>
      </c>
      <c r="B2741" s="76" t="s">
        <v>2834</v>
      </c>
      <c r="C2741" s="76">
        <f>C2740+(BudgetsQTable[[#This Row],[lead]]&lt;&gt;K2740)</f>
        <v>330</v>
      </c>
      <c r="D2741" s="76">
        <f>D2740*(BudgetsQTable[[#This Row],[lead]]=K2740)+(BudgetsQTable[[#This Row],[prop_id]]&lt;&gt;A2740)</f>
        <v>3</v>
      </c>
      <c r="E2741" s="77">
        <v>43005.618055555555</v>
      </c>
      <c r="F2741" s="78" t="s">
        <v>2839</v>
      </c>
      <c r="G2741" s="78" t="s">
        <v>2840</v>
      </c>
      <c r="H2741" s="78" t="s">
        <v>464</v>
      </c>
      <c r="I2741" s="76" t="s">
        <v>1006</v>
      </c>
      <c r="J2741" s="76" t="s">
        <v>753</v>
      </c>
      <c r="K2741" s="78" t="s">
        <v>2388</v>
      </c>
      <c r="L2741" s="7" t="str">
        <f>IF(BudgetsQTable[[#This Row],[pi_last_name]]=" ","",HYPERLINK("https://www.ejacket.nsf.gov/ej/showProposal.do?Continue=Y&amp;ID="&amp;BudgetsQTable[[#This Row],[prop_id]],BudgetsQTable[[#This Row],[prop_id]]))</f>
        <v/>
      </c>
      <c r="M2741" s="78" t="s">
        <v>753</v>
      </c>
      <c r="N2741" s="7" t="str">
        <f>IF(BudgetsQTable[[#This Row],[pi_last_name]]=" ","",HYPERLINK("mailto:"&amp;BudgetsQTable[[#This Row],[pi_email]]&amp;"&amp;subject=Your NSF Proposal:  "&amp;BudgetsQTable[[#This Row],[prop_id]],BudgetsQTable[[#This Row],[pi_email]]))</f>
        <v/>
      </c>
      <c r="O2741" s="78" t="s">
        <v>753</v>
      </c>
      <c r="P2741" s="78">
        <v>1</v>
      </c>
      <c r="Q2741" s="78">
        <v>1</v>
      </c>
      <c r="R2741" s="79">
        <v>0</v>
      </c>
      <c r="S2741" s="79">
        <v>2000</v>
      </c>
      <c r="T2741" s="79">
        <v>0</v>
      </c>
      <c r="U2741" s="80">
        <v>104104</v>
      </c>
      <c r="V2741" s="78">
        <v>0</v>
      </c>
      <c r="W2741" s="78">
        <v>1</v>
      </c>
      <c r="X2741" s="11" t="str">
        <f ca="1">IF(ISBLANK(BudgetsQTable[[#This Row],[budg_seq_yr]]),"FY"&amp;fiscalyear,"FY"&amp;fiscalyear-1+BudgetsQTable[[#This Row],[budg_seq_yr]])</f>
        <v>FY18</v>
      </c>
      <c r="Y2741" s="79">
        <v>104104</v>
      </c>
      <c r="Z2741" s="78" t="s">
        <v>2840</v>
      </c>
      <c r="AA2741" s="78" t="s">
        <v>464</v>
      </c>
      <c r="AB2741" s="76" t="s">
        <v>2821</v>
      </c>
      <c r="AC2741" s="78" t="s">
        <v>487</v>
      </c>
    </row>
    <row r="2742" spans="1:29" x14ac:dyDescent="0.35">
      <c r="A2742" s="10" t="s">
        <v>4942</v>
      </c>
      <c r="B2742" s="76" t="s">
        <v>2834</v>
      </c>
      <c r="C2742" s="76">
        <f>C2741+(BudgetsQTable[[#This Row],[lead]]&lt;&gt;K2741)</f>
        <v>330</v>
      </c>
      <c r="D2742" s="76">
        <f>D2741*(BudgetsQTable[[#This Row],[lead]]=K2741)+(BudgetsQTable[[#This Row],[prop_id]]&lt;&gt;A2741)</f>
        <v>3</v>
      </c>
      <c r="E2742" s="77">
        <v>43005.618055555555</v>
      </c>
      <c r="F2742" s="78" t="s">
        <v>2839</v>
      </c>
      <c r="G2742" s="78" t="s">
        <v>2840</v>
      </c>
      <c r="H2742" s="78" t="s">
        <v>464</v>
      </c>
      <c r="I2742" s="76" t="s">
        <v>1006</v>
      </c>
      <c r="J2742" s="76" t="s">
        <v>753</v>
      </c>
      <c r="K2742" s="78" t="s">
        <v>2388</v>
      </c>
      <c r="L2742" s="7" t="str">
        <f>IF(BudgetsQTable[[#This Row],[pi_last_name]]=" ","",HYPERLINK("https://www.ejacket.nsf.gov/ej/showProposal.do?Continue=Y&amp;ID="&amp;BudgetsQTable[[#This Row],[prop_id]],BudgetsQTable[[#This Row],[prop_id]]))</f>
        <v/>
      </c>
      <c r="M2742" s="78" t="s">
        <v>753</v>
      </c>
      <c r="N2742" s="7" t="str">
        <f>IF(BudgetsQTable[[#This Row],[pi_last_name]]=" ","",HYPERLINK("mailto:"&amp;BudgetsQTable[[#This Row],[pi_email]]&amp;"&amp;subject=Your NSF Proposal:  "&amp;BudgetsQTable[[#This Row],[prop_id]],BudgetsQTable[[#This Row],[pi_email]]))</f>
        <v/>
      </c>
      <c r="O2742" s="78" t="s">
        <v>753</v>
      </c>
      <c r="P2742" s="78">
        <v>1</v>
      </c>
      <c r="Q2742" s="78">
        <v>1</v>
      </c>
      <c r="R2742" s="79">
        <v>0</v>
      </c>
      <c r="S2742" s="79">
        <v>2000</v>
      </c>
      <c r="T2742" s="79">
        <v>0</v>
      </c>
      <c r="U2742" s="80">
        <v>107530</v>
      </c>
      <c r="V2742" s="78">
        <v>0</v>
      </c>
      <c r="W2742" s="78">
        <v>2</v>
      </c>
      <c r="X2742" s="11" t="str">
        <f ca="1">IF(ISBLANK(BudgetsQTable[[#This Row],[budg_seq_yr]]),"FY"&amp;fiscalyear,"FY"&amp;fiscalyear-1+BudgetsQTable[[#This Row],[budg_seq_yr]])</f>
        <v>FY19</v>
      </c>
      <c r="Y2742" s="79">
        <v>107530</v>
      </c>
      <c r="Z2742" s="78" t="s">
        <v>2840</v>
      </c>
      <c r="AA2742" s="78" t="s">
        <v>464</v>
      </c>
      <c r="AB2742" s="76" t="s">
        <v>2821</v>
      </c>
      <c r="AC2742" s="78" t="s">
        <v>487</v>
      </c>
    </row>
    <row r="2743" spans="1:29" x14ac:dyDescent="0.35">
      <c r="A2743" s="10" t="s">
        <v>4942</v>
      </c>
      <c r="B2743" s="76" t="s">
        <v>2834</v>
      </c>
      <c r="C2743" s="76">
        <f>C2742+(BudgetsQTable[[#This Row],[lead]]&lt;&gt;K2742)</f>
        <v>330</v>
      </c>
      <c r="D2743" s="76">
        <f>D2742*(BudgetsQTable[[#This Row],[lead]]=K2742)+(BudgetsQTable[[#This Row],[prop_id]]&lt;&gt;A2742)</f>
        <v>3</v>
      </c>
      <c r="E2743" s="77">
        <v>43005.618055555555</v>
      </c>
      <c r="F2743" s="78" t="s">
        <v>2839</v>
      </c>
      <c r="G2743" s="78" t="s">
        <v>2840</v>
      </c>
      <c r="H2743" s="78" t="s">
        <v>464</v>
      </c>
      <c r="I2743" s="76" t="s">
        <v>1006</v>
      </c>
      <c r="J2743" s="76" t="s">
        <v>753</v>
      </c>
      <c r="K2743" s="78" t="s">
        <v>2388</v>
      </c>
      <c r="L2743" s="7" t="str">
        <f>IF(BudgetsQTable[[#This Row],[pi_last_name]]=" ","",HYPERLINK("https://www.ejacket.nsf.gov/ej/showProposal.do?Continue=Y&amp;ID="&amp;BudgetsQTable[[#This Row],[prop_id]],BudgetsQTable[[#This Row],[prop_id]]))</f>
        <v/>
      </c>
      <c r="M2743" s="78" t="s">
        <v>753</v>
      </c>
      <c r="N2743" s="7" t="str">
        <f>IF(BudgetsQTable[[#This Row],[pi_last_name]]=" ","",HYPERLINK("mailto:"&amp;BudgetsQTable[[#This Row],[pi_email]]&amp;"&amp;subject=Your NSF Proposal:  "&amp;BudgetsQTable[[#This Row],[prop_id]],BudgetsQTable[[#This Row],[pi_email]]))</f>
        <v/>
      </c>
      <c r="O2743" s="78" t="s">
        <v>753</v>
      </c>
      <c r="P2743" s="78">
        <v>1</v>
      </c>
      <c r="Q2743" s="78">
        <v>1</v>
      </c>
      <c r="R2743" s="79">
        <v>0</v>
      </c>
      <c r="S2743" s="79">
        <v>2000</v>
      </c>
      <c r="T2743" s="79">
        <v>0</v>
      </c>
      <c r="U2743" s="80">
        <v>110565</v>
      </c>
      <c r="V2743" s="78">
        <v>0</v>
      </c>
      <c r="W2743" s="78">
        <v>3</v>
      </c>
      <c r="X2743" s="11" t="str">
        <f ca="1">IF(ISBLANK(BudgetsQTable[[#This Row],[budg_seq_yr]]),"FY"&amp;fiscalyear,"FY"&amp;fiscalyear-1+BudgetsQTable[[#This Row],[budg_seq_yr]])</f>
        <v>FY20</v>
      </c>
      <c r="Y2743" s="79">
        <v>110565</v>
      </c>
      <c r="Z2743" s="78" t="s">
        <v>2840</v>
      </c>
      <c r="AA2743" s="78" t="s">
        <v>464</v>
      </c>
      <c r="AB2743" s="76" t="s">
        <v>2821</v>
      </c>
      <c r="AC2743" s="78" t="s">
        <v>487</v>
      </c>
    </row>
    <row r="2744" spans="1:29" x14ac:dyDescent="0.35">
      <c r="A2744" s="10" t="s">
        <v>4942</v>
      </c>
      <c r="B2744" s="76" t="s">
        <v>2834</v>
      </c>
      <c r="C2744" s="76">
        <f>C2743+(BudgetsQTable[[#This Row],[lead]]&lt;&gt;K2743)</f>
        <v>330</v>
      </c>
      <c r="D2744" s="76">
        <f>D2743*(BudgetsQTable[[#This Row],[lead]]=K2743)+(BudgetsQTable[[#This Row],[prop_id]]&lt;&gt;A2743)</f>
        <v>3</v>
      </c>
      <c r="E2744" s="77">
        <v>43005.618055555555</v>
      </c>
      <c r="F2744" s="78" t="s">
        <v>2839</v>
      </c>
      <c r="G2744" s="78" t="s">
        <v>2840</v>
      </c>
      <c r="H2744" s="78" t="s">
        <v>464</v>
      </c>
      <c r="I2744" s="76" t="s">
        <v>1006</v>
      </c>
      <c r="J2744" s="76" t="s">
        <v>753</v>
      </c>
      <c r="K2744" s="78" t="s">
        <v>2388</v>
      </c>
      <c r="L2744" s="7" t="str">
        <f>IF(BudgetsQTable[[#This Row],[pi_last_name]]=" ","",HYPERLINK("https://www.ejacket.nsf.gov/ej/showProposal.do?Continue=Y&amp;ID="&amp;BudgetsQTable[[#This Row],[prop_id]],BudgetsQTable[[#This Row],[prop_id]]))</f>
        <v/>
      </c>
      <c r="M2744" s="78" t="s">
        <v>753</v>
      </c>
      <c r="N2744" s="7" t="str">
        <f>IF(BudgetsQTable[[#This Row],[pi_last_name]]=" ","",HYPERLINK("mailto:"&amp;BudgetsQTable[[#This Row],[pi_email]]&amp;"&amp;subject=Your NSF Proposal:  "&amp;BudgetsQTable[[#This Row],[prop_id]],BudgetsQTable[[#This Row],[pi_email]]))</f>
        <v/>
      </c>
      <c r="O2744" s="78" t="s">
        <v>753</v>
      </c>
      <c r="P2744" s="78">
        <v>1</v>
      </c>
      <c r="Q2744" s="78">
        <v>1</v>
      </c>
      <c r="R2744" s="79">
        <v>0</v>
      </c>
      <c r="S2744" s="79">
        <v>2000</v>
      </c>
      <c r="T2744" s="79">
        <v>0</v>
      </c>
      <c r="U2744" s="80">
        <v>113716</v>
      </c>
      <c r="V2744" s="78">
        <v>0</v>
      </c>
      <c r="W2744" s="78">
        <v>4</v>
      </c>
      <c r="X2744" s="11" t="str">
        <f ca="1">IF(ISBLANK(BudgetsQTable[[#This Row],[budg_seq_yr]]),"FY"&amp;fiscalyear,"FY"&amp;fiscalyear-1+BudgetsQTable[[#This Row],[budg_seq_yr]])</f>
        <v>FY21</v>
      </c>
      <c r="Y2744" s="79">
        <v>113716</v>
      </c>
      <c r="Z2744" s="78" t="s">
        <v>2840</v>
      </c>
      <c r="AA2744" s="78" t="s">
        <v>464</v>
      </c>
      <c r="AB2744" s="76" t="s">
        <v>2821</v>
      </c>
      <c r="AC2744" s="78" t="s">
        <v>487</v>
      </c>
    </row>
    <row r="2745" spans="1:29" x14ac:dyDescent="0.35">
      <c r="A2745" s="10" t="s">
        <v>2397</v>
      </c>
      <c r="B2745" s="76" t="s">
        <v>2863</v>
      </c>
      <c r="C2745" s="76">
        <f>C2744+(BudgetsQTable[[#This Row],[lead]]&lt;&gt;K2744)</f>
        <v>331</v>
      </c>
      <c r="D2745" s="76">
        <f>D2744*(BudgetsQTable[[#This Row],[lead]]=K2744)+(BudgetsQTable[[#This Row],[prop_id]]&lt;&gt;A2744)</f>
        <v>1</v>
      </c>
      <c r="E2745" s="77">
        <v>43005.686805555553</v>
      </c>
      <c r="F2745" s="78" t="s">
        <v>2817</v>
      </c>
      <c r="G2745" s="78" t="s">
        <v>2818</v>
      </c>
      <c r="H2745" s="78" t="s">
        <v>472</v>
      </c>
      <c r="I2745" s="76" t="s">
        <v>892</v>
      </c>
      <c r="J2745" s="76" t="s">
        <v>4949</v>
      </c>
      <c r="K2745" s="78" t="s">
        <v>2397</v>
      </c>
      <c r="L2745" s="7" t="str">
        <f>IF(BudgetsQTable[[#This Row],[pi_last_name]]=" ","",HYPERLINK("https://www.ejacket.nsf.gov/ej/showProposal.do?Continue=Y&amp;ID="&amp;BudgetsQTable[[#This Row],[prop_id]],BudgetsQTable[[#This Row],[prop_id]]))</f>
        <v>1763970</v>
      </c>
      <c r="M2745" s="78" t="s">
        <v>2398</v>
      </c>
      <c r="N2745" s="7" t="str">
        <f>IF(BudgetsQTable[[#This Row],[pi_last_name]]=" ","",HYPERLINK("mailto:"&amp;BudgetsQTable[[#This Row],[pi_email]]&amp;"&amp;subject=Your NSF Proposal:  "&amp;BudgetsQTable[[#This Row],[prop_id]],BudgetsQTable[[#This Row],[pi_email]]))</f>
        <v>christos@cs.berkeley.edu</v>
      </c>
      <c r="O2745" s="78" t="s">
        <v>2976</v>
      </c>
      <c r="P2745" s="78"/>
      <c r="Q2745" s="78"/>
      <c r="R2745" s="79"/>
      <c r="S2745" s="79"/>
      <c r="T2745" s="79"/>
      <c r="U2745" s="80"/>
      <c r="V2745" s="78">
        <v>0</v>
      </c>
      <c r="W2745" s="78"/>
      <c r="X2745" s="11" t="str">
        <f ca="1">IF(ISBLANK(BudgetsQTable[[#This Row],[budg_seq_yr]]),"FY"&amp;fiscalyear,"FY"&amp;fiscalyear-1+BudgetsQTable[[#This Row],[budg_seq_yr]])</f>
        <v>FY18</v>
      </c>
      <c r="Y2745" s="79">
        <v>1200000</v>
      </c>
      <c r="Z2745" s="78" t="s">
        <v>2818</v>
      </c>
      <c r="AA2745" s="78" t="s">
        <v>472</v>
      </c>
      <c r="AB2745" s="76" t="s">
        <v>2821</v>
      </c>
      <c r="AC2745" s="78" t="s">
        <v>4946</v>
      </c>
    </row>
    <row r="2746" spans="1:29" x14ac:dyDescent="0.35">
      <c r="A2746" s="10" t="s">
        <v>2397</v>
      </c>
      <c r="B2746" s="76" t="s">
        <v>2863</v>
      </c>
      <c r="C2746" s="76">
        <f>C2745+(BudgetsQTable[[#This Row],[lead]]&lt;&gt;K2745)</f>
        <v>331</v>
      </c>
      <c r="D2746" s="76">
        <f>D2745*(BudgetsQTable[[#This Row],[lead]]=K2745)+(BudgetsQTable[[#This Row],[prop_id]]&lt;&gt;A2745)</f>
        <v>1</v>
      </c>
      <c r="E2746" s="77">
        <v>43005.686805555553</v>
      </c>
      <c r="F2746" s="78" t="s">
        <v>2817</v>
      </c>
      <c r="G2746" s="78" t="s">
        <v>2818</v>
      </c>
      <c r="H2746" s="78" t="s">
        <v>472</v>
      </c>
      <c r="I2746" s="76" t="s">
        <v>892</v>
      </c>
      <c r="J2746" s="76" t="s">
        <v>753</v>
      </c>
      <c r="K2746" s="78" t="s">
        <v>2397</v>
      </c>
      <c r="L2746" s="7" t="str">
        <f>IF(BudgetsQTable[[#This Row],[pi_last_name]]=" ","",HYPERLINK("https://www.ejacket.nsf.gov/ej/showProposal.do?Continue=Y&amp;ID="&amp;BudgetsQTable[[#This Row],[prop_id]],BudgetsQTable[[#This Row],[prop_id]]))</f>
        <v/>
      </c>
      <c r="M2746" s="78" t="s">
        <v>753</v>
      </c>
      <c r="N2746" s="7" t="str">
        <f>IF(BudgetsQTable[[#This Row],[pi_last_name]]=" ","",HYPERLINK("mailto:"&amp;BudgetsQTable[[#This Row],[pi_email]]&amp;"&amp;subject=Your NSF Proposal:  "&amp;BudgetsQTable[[#This Row],[prop_id]],BudgetsQTable[[#This Row],[pi_email]]))</f>
        <v/>
      </c>
      <c r="O2746" s="78" t="s">
        <v>753</v>
      </c>
      <c r="P2746" s="78">
        <v>2</v>
      </c>
      <c r="Q2746" s="78">
        <v>0</v>
      </c>
      <c r="R2746" s="79">
        <v>0</v>
      </c>
      <c r="S2746" s="79">
        <v>0</v>
      </c>
      <c r="T2746" s="79">
        <v>0</v>
      </c>
      <c r="U2746" s="80">
        <v>186373</v>
      </c>
      <c r="V2746" s="78">
        <v>0</v>
      </c>
      <c r="W2746" s="78">
        <v>1</v>
      </c>
      <c r="X2746" s="11" t="str">
        <f ca="1">IF(ISBLANK(BudgetsQTable[[#This Row],[budg_seq_yr]]),"FY"&amp;fiscalyear,"FY"&amp;fiscalyear-1+BudgetsQTable[[#This Row],[budg_seq_yr]])</f>
        <v>FY18</v>
      </c>
      <c r="Y2746" s="79">
        <v>186373</v>
      </c>
      <c r="Z2746" s="78" t="s">
        <v>2818</v>
      </c>
      <c r="AA2746" s="78" t="s">
        <v>472</v>
      </c>
      <c r="AB2746" s="76" t="s">
        <v>2821</v>
      </c>
      <c r="AC2746" s="78" t="s">
        <v>4946</v>
      </c>
    </row>
    <row r="2747" spans="1:29" x14ac:dyDescent="0.35">
      <c r="A2747" s="10" t="s">
        <v>2397</v>
      </c>
      <c r="B2747" s="76" t="s">
        <v>2863</v>
      </c>
      <c r="C2747" s="76">
        <f>C2746+(BudgetsQTable[[#This Row],[lead]]&lt;&gt;K2746)</f>
        <v>331</v>
      </c>
      <c r="D2747" s="76">
        <f>D2746*(BudgetsQTable[[#This Row],[lead]]=K2746)+(BudgetsQTable[[#This Row],[prop_id]]&lt;&gt;A2746)</f>
        <v>1</v>
      </c>
      <c r="E2747" s="77">
        <v>43005.686805555553</v>
      </c>
      <c r="F2747" s="78" t="s">
        <v>2817</v>
      </c>
      <c r="G2747" s="78" t="s">
        <v>2818</v>
      </c>
      <c r="H2747" s="78" t="s">
        <v>472</v>
      </c>
      <c r="I2747" s="76" t="s">
        <v>892</v>
      </c>
      <c r="J2747" s="76" t="s">
        <v>753</v>
      </c>
      <c r="K2747" s="78" t="s">
        <v>2397</v>
      </c>
      <c r="L2747" s="7" t="str">
        <f>IF(BudgetsQTable[[#This Row],[pi_last_name]]=" ","",HYPERLINK("https://www.ejacket.nsf.gov/ej/showProposal.do?Continue=Y&amp;ID="&amp;BudgetsQTable[[#This Row],[prop_id]],BudgetsQTable[[#This Row],[prop_id]]))</f>
        <v/>
      </c>
      <c r="M2747" s="78" t="s">
        <v>753</v>
      </c>
      <c r="N2747" s="7" t="str">
        <f>IF(BudgetsQTable[[#This Row],[pi_last_name]]=" ","",HYPERLINK("mailto:"&amp;BudgetsQTable[[#This Row],[pi_email]]&amp;"&amp;subject=Your NSF Proposal:  "&amp;BudgetsQTable[[#This Row],[prop_id]],BudgetsQTable[[#This Row],[pi_email]]))</f>
        <v/>
      </c>
      <c r="O2747" s="78" t="s">
        <v>753</v>
      </c>
      <c r="P2747" s="78">
        <v>2</v>
      </c>
      <c r="Q2747" s="78">
        <v>0</v>
      </c>
      <c r="R2747" s="79">
        <v>0</v>
      </c>
      <c r="S2747" s="79">
        <v>0</v>
      </c>
      <c r="T2747" s="79">
        <v>0</v>
      </c>
      <c r="U2747" s="80">
        <v>382389</v>
      </c>
      <c r="V2747" s="78">
        <v>0</v>
      </c>
      <c r="W2747" s="78">
        <v>2</v>
      </c>
      <c r="X2747" s="11" t="str">
        <f ca="1">IF(ISBLANK(BudgetsQTable[[#This Row],[budg_seq_yr]]),"FY"&amp;fiscalyear,"FY"&amp;fiscalyear-1+BudgetsQTable[[#This Row],[budg_seq_yr]])</f>
        <v>FY19</v>
      </c>
      <c r="Y2747" s="79">
        <v>382389</v>
      </c>
      <c r="Z2747" s="78" t="s">
        <v>2818</v>
      </c>
      <c r="AA2747" s="78" t="s">
        <v>472</v>
      </c>
      <c r="AB2747" s="76" t="s">
        <v>2821</v>
      </c>
      <c r="AC2747" s="78" t="s">
        <v>4946</v>
      </c>
    </row>
    <row r="2748" spans="1:29" x14ac:dyDescent="0.35">
      <c r="A2748" s="10" t="s">
        <v>2397</v>
      </c>
      <c r="B2748" s="76" t="s">
        <v>2863</v>
      </c>
      <c r="C2748" s="76">
        <f>C2747+(BudgetsQTable[[#This Row],[lead]]&lt;&gt;K2747)</f>
        <v>331</v>
      </c>
      <c r="D2748" s="76">
        <f>D2747*(BudgetsQTable[[#This Row],[lead]]=K2747)+(BudgetsQTable[[#This Row],[prop_id]]&lt;&gt;A2747)</f>
        <v>1</v>
      </c>
      <c r="E2748" s="77">
        <v>43005.686805555553</v>
      </c>
      <c r="F2748" s="78" t="s">
        <v>2817</v>
      </c>
      <c r="G2748" s="78" t="s">
        <v>2818</v>
      </c>
      <c r="H2748" s="78" t="s">
        <v>472</v>
      </c>
      <c r="I2748" s="76" t="s">
        <v>892</v>
      </c>
      <c r="J2748" s="76" t="s">
        <v>753</v>
      </c>
      <c r="K2748" s="78" t="s">
        <v>2397</v>
      </c>
      <c r="L2748" s="7" t="str">
        <f>IF(BudgetsQTable[[#This Row],[pi_last_name]]=" ","",HYPERLINK("https://www.ejacket.nsf.gov/ej/showProposal.do?Continue=Y&amp;ID="&amp;BudgetsQTable[[#This Row],[prop_id]],BudgetsQTable[[#This Row],[prop_id]]))</f>
        <v/>
      </c>
      <c r="M2748" s="78" t="s">
        <v>753</v>
      </c>
      <c r="N2748" s="7" t="str">
        <f>IF(BudgetsQTable[[#This Row],[pi_last_name]]=" ","",HYPERLINK("mailto:"&amp;BudgetsQTable[[#This Row],[pi_email]]&amp;"&amp;subject=Your NSF Proposal:  "&amp;BudgetsQTable[[#This Row],[prop_id]],BudgetsQTable[[#This Row],[pi_email]]))</f>
        <v/>
      </c>
      <c r="O2748" s="78" t="s">
        <v>753</v>
      </c>
      <c r="P2748" s="78">
        <v>2</v>
      </c>
      <c r="Q2748" s="78">
        <v>0</v>
      </c>
      <c r="R2748" s="79">
        <v>0</v>
      </c>
      <c r="S2748" s="79">
        <v>0</v>
      </c>
      <c r="T2748" s="79">
        <v>0</v>
      </c>
      <c r="U2748" s="80">
        <v>322496</v>
      </c>
      <c r="V2748" s="78">
        <v>0</v>
      </c>
      <c r="W2748" s="78">
        <v>3</v>
      </c>
      <c r="X2748" s="11" t="str">
        <f ca="1">IF(ISBLANK(BudgetsQTable[[#This Row],[budg_seq_yr]]),"FY"&amp;fiscalyear,"FY"&amp;fiscalyear-1+BudgetsQTable[[#This Row],[budg_seq_yr]])</f>
        <v>FY20</v>
      </c>
      <c r="Y2748" s="79">
        <v>322496</v>
      </c>
      <c r="Z2748" s="78" t="s">
        <v>2818</v>
      </c>
      <c r="AA2748" s="78" t="s">
        <v>472</v>
      </c>
      <c r="AB2748" s="76" t="s">
        <v>2821</v>
      </c>
      <c r="AC2748" s="78" t="s">
        <v>4946</v>
      </c>
    </row>
    <row r="2749" spans="1:29" x14ac:dyDescent="0.35">
      <c r="A2749" s="10" t="s">
        <v>2397</v>
      </c>
      <c r="B2749" s="76" t="s">
        <v>2863</v>
      </c>
      <c r="C2749" s="76">
        <f>C2748+(BudgetsQTable[[#This Row],[lead]]&lt;&gt;K2748)</f>
        <v>331</v>
      </c>
      <c r="D2749" s="76">
        <f>D2748*(BudgetsQTable[[#This Row],[lead]]=K2748)+(BudgetsQTable[[#This Row],[prop_id]]&lt;&gt;A2748)</f>
        <v>1</v>
      </c>
      <c r="E2749" s="77">
        <v>43005.686805555553</v>
      </c>
      <c r="F2749" s="78" t="s">
        <v>2817</v>
      </c>
      <c r="G2749" s="78" t="s">
        <v>2818</v>
      </c>
      <c r="H2749" s="78" t="s">
        <v>472</v>
      </c>
      <c r="I2749" s="76" t="s">
        <v>892</v>
      </c>
      <c r="J2749" s="76" t="s">
        <v>753</v>
      </c>
      <c r="K2749" s="78" t="s">
        <v>2397</v>
      </c>
      <c r="L2749" s="7" t="str">
        <f>IF(BudgetsQTable[[#This Row],[pi_last_name]]=" ","",HYPERLINK("https://www.ejacket.nsf.gov/ej/showProposal.do?Continue=Y&amp;ID="&amp;BudgetsQTable[[#This Row],[prop_id]],BudgetsQTable[[#This Row],[prop_id]]))</f>
        <v/>
      </c>
      <c r="M2749" s="78" t="s">
        <v>753</v>
      </c>
      <c r="N2749" s="7" t="str">
        <f>IF(BudgetsQTable[[#This Row],[pi_last_name]]=" ","",HYPERLINK("mailto:"&amp;BudgetsQTable[[#This Row],[pi_email]]&amp;"&amp;subject=Your NSF Proposal:  "&amp;BudgetsQTable[[#This Row],[prop_id]],BudgetsQTable[[#This Row],[pi_email]]))</f>
        <v/>
      </c>
      <c r="O2749" s="78" t="s">
        <v>753</v>
      </c>
      <c r="P2749" s="78">
        <v>2</v>
      </c>
      <c r="Q2749" s="78">
        <v>0</v>
      </c>
      <c r="R2749" s="79">
        <v>0</v>
      </c>
      <c r="S2749" s="79">
        <v>0</v>
      </c>
      <c r="T2749" s="79">
        <v>0</v>
      </c>
      <c r="U2749" s="80">
        <v>308742</v>
      </c>
      <c r="V2749" s="78">
        <v>0</v>
      </c>
      <c r="W2749" s="78">
        <v>4</v>
      </c>
      <c r="X2749" s="11" t="str">
        <f ca="1">IF(ISBLANK(BudgetsQTable[[#This Row],[budg_seq_yr]]),"FY"&amp;fiscalyear,"FY"&amp;fiscalyear-1+BudgetsQTable[[#This Row],[budg_seq_yr]])</f>
        <v>FY21</v>
      </c>
      <c r="Y2749" s="79">
        <v>308742</v>
      </c>
      <c r="Z2749" s="78" t="s">
        <v>2818</v>
      </c>
      <c r="AA2749" s="78" t="s">
        <v>472</v>
      </c>
      <c r="AB2749" s="76" t="s">
        <v>2821</v>
      </c>
      <c r="AC2749" s="78" t="s">
        <v>4946</v>
      </c>
    </row>
    <row r="2750" spans="1:29" x14ac:dyDescent="0.35">
      <c r="A2750" s="10" t="s">
        <v>2405</v>
      </c>
      <c r="B2750" s="76" t="s">
        <v>2863</v>
      </c>
      <c r="C2750" s="76">
        <f>C2749+(BudgetsQTable[[#This Row],[lead]]&lt;&gt;K2749)</f>
        <v>332</v>
      </c>
      <c r="D2750" s="76">
        <f>D2749*(BudgetsQTable[[#This Row],[lead]]=K2749)+(BudgetsQTable[[#This Row],[prop_id]]&lt;&gt;A2749)</f>
        <v>1</v>
      </c>
      <c r="E2750" s="77">
        <v>43005.6875</v>
      </c>
      <c r="F2750" s="78" t="s">
        <v>2839</v>
      </c>
      <c r="G2750" s="78" t="s">
        <v>2840</v>
      </c>
      <c r="H2750" s="78" t="s">
        <v>462</v>
      </c>
      <c r="I2750" s="76" t="s">
        <v>761</v>
      </c>
      <c r="J2750" s="76" t="s">
        <v>4951</v>
      </c>
      <c r="K2750" s="78" t="s">
        <v>2405</v>
      </c>
      <c r="L2750" s="7" t="str">
        <f>IF(BudgetsQTable[[#This Row],[pi_last_name]]=" ","",HYPERLINK("https://www.ejacket.nsf.gov/ej/showProposal.do?Continue=Y&amp;ID="&amp;BudgetsQTable[[#This Row],[prop_id]],BudgetsQTable[[#This Row],[prop_id]]))</f>
        <v>1763971</v>
      </c>
      <c r="M2750" s="78" t="s">
        <v>1318</v>
      </c>
      <c r="N2750" s="7" t="str">
        <f>IF(BudgetsQTable[[#This Row],[pi_last_name]]=" ","",HYPERLINK("mailto:"&amp;BudgetsQTable[[#This Row],[pi_email]]&amp;"&amp;subject=Your NSF Proposal:  "&amp;BudgetsQTable[[#This Row],[prop_id]],BudgetsQTable[[#This Row],[pi_email]]))</f>
        <v>maifi.khan@engr.uconn.edu</v>
      </c>
      <c r="O2750" s="78" t="s">
        <v>4237</v>
      </c>
      <c r="P2750" s="78"/>
      <c r="Q2750" s="78"/>
      <c r="R2750" s="79"/>
      <c r="S2750" s="79"/>
      <c r="T2750" s="79"/>
      <c r="U2750" s="80"/>
      <c r="V2750" s="78">
        <v>0</v>
      </c>
      <c r="W2750" s="78"/>
      <c r="X2750" s="11" t="str">
        <f ca="1">IF(ISBLANK(BudgetsQTable[[#This Row],[budg_seq_yr]]),"FY"&amp;fiscalyear,"FY"&amp;fiscalyear-1+BudgetsQTable[[#This Row],[budg_seq_yr]])</f>
        <v>FY18</v>
      </c>
      <c r="Y2750" s="79">
        <v>647560</v>
      </c>
      <c r="Z2750" s="78" t="s">
        <v>2840</v>
      </c>
      <c r="AA2750" s="78" t="s">
        <v>462</v>
      </c>
      <c r="AB2750" s="76" t="s">
        <v>2821</v>
      </c>
      <c r="AC2750" s="78" t="s">
        <v>485</v>
      </c>
    </row>
    <row r="2751" spans="1:29" x14ac:dyDescent="0.35">
      <c r="A2751" s="10" t="s">
        <v>2405</v>
      </c>
      <c r="B2751" s="76" t="s">
        <v>2863</v>
      </c>
      <c r="C2751" s="76">
        <f>C2750+(BudgetsQTable[[#This Row],[lead]]&lt;&gt;K2750)</f>
        <v>332</v>
      </c>
      <c r="D2751" s="76">
        <f>D2750*(BudgetsQTable[[#This Row],[lead]]=K2750)+(BudgetsQTable[[#This Row],[prop_id]]&lt;&gt;A2750)</f>
        <v>1</v>
      </c>
      <c r="E2751" s="77">
        <v>43005.6875</v>
      </c>
      <c r="F2751" s="78" t="s">
        <v>2839</v>
      </c>
      <c r="G2751" s="78" t="s">
        <v>2840</v>
      </c>
      <c r="H2751" s="78" t="s">
        <v>462</v>
      </c>
      <c r="I2751" s="76" t="s">
        <v>761</v>
      </c>
      <c r="J2751" s="76" t="s">
        <v>753</v>
      </c>
      <c r="K2751" s="78" t="s">
        <v>2405</v>
      </c>
      <c r="L2751" s="7" t="str">
        <f>IF(BudgetsQTable[[#This Row],[pi_last_name]]=" ","",HYPERLINK("https://www.ejacket.nsf.gov/ej/showProposal.do?Continue=Y&amp;ID="&amp;BudgetsQTable[[#This Row],[prop_id]],BudgetsQTable[[#This Row],[prop_id]]))</f>
        <v/>
      </c>
      <c r="M2751" s="78" t="s">
        <v>753</v>
      </c>
      <c r="N2751" s="7" t="str">
        <f>IF(BudgetsQTable[[#This Row],[pi_last_name]]=" ","",HYPERLINK("mailto:"&amp;BudgetsQTable[[#This Row],[pi_email]]&amp;"&amp;subject=Your NSF Proposal:  "&amp;BudgetsQTable[[#This Row],[prop_id]],BudgetsQTable[[#This Row],[pi_email]]))</f>
        <v/>
      </c>
      <c r="O2751" s="78" t="s">
        <v>753</v>
      </c>
      <c r="P2751" s="78">
        <v>3</v>
      </c>
      <c r="Q2751" s="78">
        <v>2.9</v>
      </c>
      <c r="R2751" s="79">
        <v>0</v>
      </c>
      <c r="S2751" s="79">
        <v>4000</v>
      </c>
      <c r="T2751" s="79">
        <v>0</v>
      </c>
      <c r="U2751" s="80">
        <v>232474</v>
      </c>
      <c r="V2751" s="78">
        <v>0</v>
      </c>
      <c r="W2751" s="78">
        <v>1</v>
      </c>
      <c r="X2751" s="11" t="str">
        <f ca="1">IF(ISBLANK(BudgetsQTable[[#This Row],[budg_seq_yr]]),"FY"&amp;fiscalyear,"FY"&amp;fiscalyear-1+BudgetsQTable[[#This Row],[budg_seq_yr]])</f>
        <v>FY18</v>
      </c>
      <c r="Y2751" s="79">
        <v>232474</v>
      </c>
      <c r="Z2751" s="78" t="s">
        <v>2840</v>
      </c>
      <c r="AA2751" s="78" t="s">
        <v>462</v>
      </c>
      <c r="AB2751" s="76" t="s">
        <v>2821</v>
      </c>
      <c r="AC2751" s="78" t="s">
        <v>485</v>
      </c>
    </row>
    <row r="2752" spans="1:29" x14ac:dyDescent="0.35">
      <c r="A2752" s="10" t="s">
        <v>2405</v>
      </c>
      <c r="B2752" s="76" t="s">
        <v>2863</v>
      </c>
      <c r="C2752" s="76">
        <f>C2751+(BudgetsQTable[[#This Row],[lead]]&lt;&gt;K2751)</f>
        <v>332</v>
      </c>
      <c r="D2752" s="76">
        <f>D2751*(BudgetsQTable[[#This Row],[lead]]=K2751)+(BudgetsQTable[[#This Row],[prop_id]]&lt;&gt;A2751)</f>
        <v>1</v>
      </c>
      <c r="E2752" s="77">
        <v>43005.6875</v>
      </c>
      <c r="F2752" s="78" t="s">
        <v>2839</v>
      </c>
      <c r="G2752" s="78" t="s">
        <v>2840</v>
      </c>
      <c r="H2752" s="78" t="s">
        <v>462</v>
      </c>
      <c r="I2752" s="76" t="s">
        <v>761</v>
      </c>
      <c r="J2752" s="76" t="s">
        <v>753</v>
      </c>
      <c r="K2752" s="78" t="s">
        <v>2405</v>
      </c>
      <c r="L2752" s="7" t="str">
        <f>IF(BudgetsQTable[[#This Row],[pi_last_name]]=" ","",HYPERLINK("https://www.ejacket.nsf.gov/ej/showProposal.do?Continue=Y&amp;ID="&amp;BudgetsQTable[[#This Row],[prop_id]],BudgetsQTable[[#This Row],[prop_id]]))</f>
        <v/>
      </c>
      <c r="M2752" s="78" t="s">
        <v>753</v>
      </c>
      <c r="N2752" s="7" t="str">
        <f>IF(BudgetsQTable[[#This Row],[pi_last_name]]=" ","",HYPERLINK("mailto:"&amp;BudgetsQTable[[#This Row],[pi_email]]&amp;"&amp;subject=Your NSF Proposal:  "&amp;BudgetsQTable[[#This Row],[prop_id]],BudgetsQTable[[#This Row],[pi_email]]))</f>
        <v/>
      </c>
      <c r="O2752" s="78" t="s">
        <v>753</v>
      </c>
      <c r="P2752" s="78">
        <v>3</v>
      </c>
      <c r="Q2752" s="78">
        <v>2.9</v>
      </c>
      <c r="R2752" s="79">
        <v>0</v>
      </c>
      <c r="S2752" s="79">
        <v>4000</v>
      </c>
      <c r="T2752" s="79">
        <v>0</v>
      </c>
      <c r="U2752" s="80">
        <v>203564</v>
      </c>
      <c r="V2752" s="78">
        <v>0</v>
      </c>
      <c r="W2752" s="78">
        <v>2</v>
      </c>
      <c r="X2752" s="11" t="str">
        <f ca="1">IF(ISBLANK(BudgetsQTable[[#This Row],[budg_seq_yr]]),"FY"&amp;fiscalyear,"FY"&amp;fiscalyear-1+BudgetsQTable[[#This Row],[budg_seq_yr]])</f>
        <v>FY19</v>
      </c>
      <c r="Y2752" s="79">
        <v>203564</v>
      </c>
      <c r="Z2752" s="78" t="s">
        <v>2840</v>
      </c>
      <c r="AA2752" s="78" t="s">
        <v>462</v>
      </c>
      <c r="AB2752" s="76" t="s">
        <v>2821</v>
      </c>
      <c r="AC2752" s="78" t="s">
        <v>485</v>
      </c>
    </row>
    <row r="2753" spans="1:29" x14ac:dyDescent="0.35">
      <c r="A2753" s="10" t="s">
        <v>2405</v>
      </c>
      <c r="B2753" s="76" t="s">
        <v>2863</v>
      </c>
      <c r="C2753" s="76">
        <f>C2752+(BudgetsQTable[[#This Row],[lead]]&lt;&gt;K2752)</f>
        <v>332</v>
      </c>
      <c r="D2753" s="76">
        <f>D2752*(BudgetsQTable[[#This Row],[lead]]=K2752)+(BudgetsQTable[[#This Row],[prop_id]]&lt;&gt;A2752)</f>
        <v>1</v>
      </c>
      <c r="E2753" s="77">
        <v>43005.6875</v>
      </c>
      <c r="F2753" s="78" t="s">
        <v>2839</v>
      </c>
      <c r="G2753" s="78" t="s">
        <v>2840</v>
      </c>
      <c r="H2753" s="78" t="s">
        <v>462</v>
      </c>
      <c r="I2753" s="76" t="s">
        <v>761</v>
      </c>
      <c r="J2753" s="76" t="s">
        <v>753</v>
      </c>
      <c r="K2753" s="78" t="s">
        <v>2405</v>
      </c>
      <c r="L2753" s="7" t="str">
        <f>IF(BudgetsQTable[[#This Row],[pi_last_name]]=" ","",HYPERLINK("https://www.ejacket.nsf.gov/ej/showProposal.do?Continue=Y&amp;ID="&amp;BudgetsQTable[[#This Row],[prop_id]],BudgetsQTable[[#This Row],[prop_id]]))</f>
        <v/>
      </c>
      <c r="M2753" s="78" t="s">
        <v>753</v>
      </c>
      <c r="N2753" s="7" t="str">
        <f>IF(BudgetsQTable[[#This Row],[pi_last_name]]=" ","",HYPERLINK("mailto:"&amp;BudgetsQTable[[#This Row],[pi_email]]&amp;"&amp;subject=Your NSF Proposal:  "&amp;BudgetsQTable[[#This Row],[prop_id]],BudgetsQTable[[#This Row],[pi_email]]))</f>
        <v/>
      </c>
      <c r="O2753" s="78" t="s">
        <v>753</v>
      </c>
      <c r="P2753" s="78">
        <v>3</v>
      </c>
      <c r="Q2753" s="78">
        <v>2.9</v>
      </c>
      <c r="R2753" s="79">
        <v>0</v>
      </c>
      <c r="S2753" s="79">
        <v>4000</v>
      </c>
      <c r="T2753" s="79">
        <v>0</v>
      </c>
      <c r="U2753" s="80">
        <v>211522</v>
      </c>
      <c r="V2753" s="78">
        <v>0</v>
      </c>
      <c r="W2753" s="78">
        <v>3</v>
      </c>
      <c r="X2753" s="11" t="str">
        <f ca="1">IF(ISBLANK(BudgetsQTable[[#This Row],[budg_seq_yr]]),"FY"&amp;fiscalyear,"FY"&amp;fiscalyear-1+BudgetsQTable[[#This Row],[budg_seq_yr]])</f>
        <v>FY20</v>
      </c>
      <c r="Y2753" s="79">
        <v>211522</v>
      </c>
      <c r="Z2753" s="78" t="s">
        <v>2840</v>
      </c>
      <c r="AA2753" s="78" t="s">
        <v>462</v>
      </c>
      <c r="AB2753" s="76" t="s">
        <v>2821</v>
      </c>
      <c r="AC2753" s="78" t="s">
        <v>485</v>
      </c>
    </row>
    <row r="2754" spans="1:29" x14ac:dyDescent="0.35">
      <c r="A2754" s="10" t="s">
        <v>2407</v>
      </c>
      <c r="B2754" s="76" t="s">
        <v>2824</v>
      </c>
      <c r="C2754" s="76">
        <f>C2753+(BudgetsQTable[[#This Row],[lead]]&lt;&gt;K2753)</f>
        <v>333</v>
      </c>
      <c r="D2754" s="76">
        <f>D2753*(BudgetsQTable[[#This Row],[lead]]=K2753)+(BudgetsQTable[[#This Row],[prop_id]]&lt;&gt;A2753)</f>
        <v>1</v>
      </c>
      <c r="E2754" s="77">
        <v>43005.6875</v>
      </c>
      <c r="F2754" s="78" t="s">
        <v>2868</v>
      </c>
      <c r="G2754" s="78" t="s">
        <v>2869</v>
      </c>
      <c r="H2754" s="78" t="s">
        <v>468</v>
      </c>
      <c r="I2754" s="76" t="s">
        <v>807</v>
      </c>
      <c r="J2754" s="76" t="s">
        <v>4954</v>
      </c>
      <c r="K2754" s="78" t="s">
        <v>2407</v>
      </c>
      <c r="L2754" s="7" t="str">
        <f>IF(BudgetsQTable[[#This Row],[pi_last_name]]=" ","",HYPERLINK("https://www.ejacket.nsf.gov/ej/showProposal.do?Continue=Y&amp;ID="&amp;BudgetsQTable[[#This Row],[prop_id]],BudgetsQTable[[#This Row],[prop_id]]))</f>
        <v>1763972</v>
      </c>
      <c r="M2754" s="78" t="s">
        <v>2408</v>
      </c>
      <c r="N2754" s="7" t="str">
        <f>IF(BudgetsQTable[[#This Row],[pi_last_name]]=" ","",HYPERLINK("mailto:"&amp;BudgetsQTable[[#This Row],[pi_email]]&amp;"&amp;subject=Your NSF Proposal:  "&amp;BudgetsQTable[[#This Row],[prop_id]],BudgetsQTable[[#This Row],[pi_email]]))</f>
        <v>ionvcs@rit.edu</v>
      </c>
      <c r="O2754" s="78" t="s">
        <v>3481</v>
      </c>
      <c r="P2754" s="78"/>
      <c r="Q2754" s="78"/>
      <c r="R2754" s="79"/>
      <c r="S2754" s="79"/>
      <c r="T2754" s="79"/>
      <c r="U2754" s="80"/>
      <c r="V2754" s="78">
        <v>0</v>
      </c>
      <c r="W2754" s="78"/>
      <c r="X2754" s="11" t="str">
        <f ca="1">IF(ISBLANK(BudgetsQTable[[#This Row],[budg_seq_yr]]),"FY"&amp;fiscalyear,"FY"&amp;fiscalyear-1+BudgetsQTable[[#This Row],[budg_seq_yr]])</f>
        <v>FY18</v>
      </c>
      <c r="Y2754" s="79">
        <v>902770</v>
      </c>
      <c r="Z2754" s="78" t="s">
        <v>2869</v>
      </c>
      <c r="AA2754" s="78" t="s">
        <v>468</v>
      </c>
      <c r="AB2754" s="76" t="s">
        <v>2821</v>
      </c>
      <c r="AC2754" s="78" t="s">
        <v>468</v>
      </c>
    </row>
    <row r="2755" spans="1:29" x14ac:dyDescent="0.35">
      <c r="A2755" s="10" t="s">
        <v>2407</v>
      </c>
      <c r="B2755" s="76" t="s">
        <v>2824</v>
      </c>
      <c r="C2755" s="76">
        <f>C2754+(BudgetsQTable[[#This Row],[lead]]&lt;&gt;K2754)</f>
        <v>333</v>
      </c>
      <c r="D2755" s="76">
        <f>D2754*(BudgetsQTable[[#This Row],[lead]]=K2754)+(BudgetsQTable[[#This Row],[prop_id]]&lt;&gt;A2754)</f>
        <v>1</v>
      </c>
      <c r="E2755" s="77">
        <v>43005.6875</v>
      </c>
      <c r="F2755" s="78" t="s">
        <v>2868</v>
      </c>
      <c r="G2755" s="78" t="s">
        <v>2869</v>
      </c>
      <c r="H2755" s="78" t="s">
        <v>468</v>
      </c>
      <c r="I2755" s="76" t="s">
        <v>807</v>
      </c>
      <c r="J2755" s="76" t="s">
        <v>753</v>
      </c>
      <c r="K2755" s="78" t="s">
        <v>2407</v>
      </c>
      <c r="L2755" s="7" t="str">
        <f>IF(BudgetsQTable[[#This Row],[pi_last_name]]=" ","",HYPERLINK("https://www.ejacket.nsf.gov/ej/showProposal.do?Continue=Y&amp;ID="&amp;BudgetsQTable[[#This Row],[prop_id]],BudgetsQTable[[#This Row],[prop_id]]))</f>
        <v/>
      </c>
      <c r="M2755" s="78" t="s">
        <v>753</v>
      </c>
      <c r="N2755" s="7" t="str">
        <f>IF(BudgetsQTable[[#This Row],[pi_last_name]]=" ","",HYPERLINK("mailto:"&amp;BudgetsQTable[[#This Row],[pi_email]]&amp;"&amp;subject=Your NSF Proposal:  "&amp;BudgetsQTable[[#This Row],[prop_id]],BudgetsQTable[[#This Row],[pi_email]]))</f>
        <v/>
      </c>
      <c r="O2755" s="78" t="s">
        <v>753</v>
      </c>
      <c r="P2755" s="78">
        <v>4</v>
      </c>
      <c r="Q2755" s="78">
        <v>2</v>
      </c>
      <c r="R2755" s="79">
        <v>0</v>
      </c>
      <c r="S2755" s="79">
        <v>0</v>
      </c>
      <c r="T2755" s="79">
        <v>0</v>
      </c>
      <c r="U2755" s="80">
        <v>310123</v>
      </c>
      <c r="V2755" s="78">
        <v>0</v>
      </c>
      <c r="W2755" s="78">
        <v>1</v>
      </c>
      <c r="X2755" s="11" t="str">
        <f ca="1">IF(ISBLANK(BudgetsQTable[[#This Row],[budg_seq_yr]]),"FY"&amp;fiscalyear,"FY"&amp;fiscalyear-1+BudgetsQTable[[#This Row],[budg_seq_yr]])</f>
        <v>FY18</v>
      </c>
      <c r="Y2755" s="79">
        <v>310123</v>
      </c>
      <c r="Z2755" s="78" t="s">
        <v>2869</v>
      </c>
      <c r="AA2755" s="78" t="s">
        <v>468</v>
      </c>
      <c r="AB2755" s="76" t="s">
        <v>2821</v>
      </c>
      <c r="AC2755" s="78" t="s">
        <v>468</v>
      </c>
    </row>
    <row r="2756" spans="1:29" x14ac:dyDescent="0.35">
      <c r="A2756" s="10" t="s">
        <v>2407</v>
      </c>
      <c r="B2756" s="76" t="s">
        <v>2824</v>
      </c>
      <c r="C2756" s="76">
        <f>C2755+(BudgetsQTable[[#This Row],[lead]]&lt;&gt;K2755)</f>
        <v>333</v>
      </c>
      <c r="D2756" s="76">
        <f>D2755*(BudgetsQTable[[#This Row],[lead]]=K2755)+(BudgetsQTable[[#This Row],[prop_id]]&lt;&gt;A2755)</f>
        <v>1</v>
      </c>
      <c r="E2756" s="77">
        <v>43005.6875</v>
      </c>
      <c r="F2756" s="78" t="s">
        <v>2868</v>
      </c>
      <c r="G2756" s="78" t="s">
        <v>2869</v>
      </c>
      <c r="H2756" s="78" t="s">
        <v>468</v>
      </c>
      <c r="I2756" s="76" t="s">
        <v>807</v>
      </c>
      <c r="J2756" s="76" t="s">
        <v>753</v>
      </c>
      <c r="K2756" s="78" t="s">
        <v>2407</v>
      </c>
      <c r="L2756" s="7" t="str">
        <f>IF(BudgetsQTable[[#This Row],[pi_last_name]]=" ","",HYPERLINK("https://www.ejacket.nsf.gov/ej/showProposal.do?Continue=Y&amp;ID="&amp;BudgetsQTable[[#This Row],[prop_id]],BudgetsQTable[[#This Row],[prop_id]]))</f>
        <v/>
      </c>
      <c r="M2756" s="78" t="s">
        <v>753</v>
      </c>
      <c r="N2756" s="7" t="str">
        <f>IF(BudgetsQTable[[#This Row],[pi_last_name]]=" ","",HYPERLINK("mailto:"&amp;BudgetsQTable[[#This Row],[pi_email]]&amp;"&amp;subject=Your NSF Proposal:  "&amp;BudgetsQTable[[#This Row],[prop_id]],BudgetsQTable[[#This Row],[pi_email]]))</f>
        <v/>
      </c>
      <c r="O2756" s="78" t="s">
        <v>753</v>
      </c>
      <c r="P2756" s="78">
        <v>4</v>
      </c>
      <c r="Q2756" s="78">
        <v>2</v>
      </c>
      <c r="R2756" s="79">
        <v>0</v>
      </c>
      <c r="S2756" s="79">
        <v>0</v>
      </c>
      <c r="T2756" s="79">
        <v>0</v>
      </c>
      <c r="U2756" s="80">
        <v>220843</v>
      </c>
      <c r="V2756" s="78">
        <v>0</v>
      </c>
      <c r="W2756" s="78">
        <v>2</v>
      </c>
      <c r="X2756" s="11" t="str">
        <f ca="1">IF(ISBLANK(BudgetsQTable[[#This Row],[budg_seq_yr]]),"FY"&amp;fiscalyear,"FY"&amp;fiscalyear-1+BudgetsQTable[[#This Row],[budg_seq_yr]])</f>
        <v>FY19</v>
      </c>
      <c r="Y2756" s="79">
        <v>220843</v>
      </c>
      <c r="Z2756" s="78" t="s">
        <v>2869</v>
      </c>
      <c r="AA2756" s="78" t="s">
        <v>468</v>
      </c>
      <c r="AB2756" s="76" t="s">
        <v>2821</v>
      </c>
      <c r="AC2756" s="78" t="s">
        <v>468</v>
      </c>
    </row>
    <row r="2757" spans="1:29" x14ac:dyDescent="0.35">
      <c r="A2757" s="10" t="s">
        <v>2407</v>
      </c>
      <c r="B2757" s="76" t="s">
        <v>2824</v>
      </c>
      <c r="C2757" s="76">
        <f>C2756+(BudgetsQTable[[#This Row],[lead]]&lt;&gt;K2756)</f>
        <v>333</v>
      </c>
      <c r="D2757" s="76">
        <f>D2756*(BudgetsQTable[[#This Row],[lead]]=K2756)+(BudgetsQTable[[#This Row],[prop_id]]&lt;&gt;A2756)</f>
        <v>1</v>
      </c>
      <c r="E2757" s="77">
        <v>43005.6875</v>
      </c>
      <c r="F2757" s="78" t="s">
        <v>2868</v>
      </c>
      <c r="G2757" s="78" t="s">
        <v>2869</v>
      </c>
      <c r="H2757" s="78" t="s">
        <v>468</v>
      </c>
      <c r="I2757" s="76" t="s">
        <v>807</v>
      </c>
      <c r="J2757" s="76" t="s">
        <v>753</v>
      </c>
      <c r="K2757" s="78" t="s">
        <v>2407</v>
      </c>
      <c r="L2757" s="7" t="str">
        <f>IF(BudgetsQTable[[#This Row],[pi_last_name]]=" ","",HYPERLINK("https://www.ejacket.nsf.gov/ej/showProposal.do?Continue=Y&amp;ID="&amp;BudgetsQTable[[#This Row],[prop_id]],BudgetsQTable[[#This Row],[prop_id]]))</f>
        <v/>
      </c>
      <c r="M2757" s="78" t="s">
        <v>753</v>
      </c>
      <c r="N2757" s="7" t="str">
        <f>IF(BudgetsQTable[[#This Row],[pi_last_name]]=" ","",HYPERLINK("mailto:"&amp;BudgetsQTable[[#This Row],[pi_email]]&amp;"&amp;subject=Your NSF Proposal:  "&amp;BudgetsQTable[[#This Row],[prop_id]],BudgetsQTable[[#This Row],[pi_email]]))</f>
        <v/>
      </c>
      <c r="O2757" s="78" t="s">
        <v>753</v>
      </c>
      <c r="P2757" s="78">
        <v>4</v>
      </c>
      <c r="Q2757" s="78">
        <v>2</v>
      </c>
      <c r="R2757" s="79">
        <v>0</v>
      </c>
      <c r="S2757" s="79">
        <v>0</v>
      </c>
      <c r="T2757" s="79">
        <v>0</v>
      </c>
      <c r="U2757" s="80">
        <v>193487</v>
      </c>
      <c r="V2757" s="78">
        <v>0</v>
      </c>
      <c r="W2757" s="78">
        <v>3</v>
      </c>
      <c r="X2757" s="11" t="str">
        <f ca="1">IF(ISBLANK(BudgetsQTable[[#This Row],[budg_seq_yr]]),"FY"&amp;fiscalyear,"FY"&amp;fiscalyear-1+BudgetsQTable[[#This Row],[budg_seq_yr]])</f>
        <v>FY20</v>
      </c>
      <c r="Y2757" s="79">
        <v>193487</v>
      </c>
      <c r="Z2757" s="78" t="s">
        <v>2869</v>
      </c>
      <c r="AA2757" s="78" t="s">
        <v>468</v>
      </c>
      <c r="AB2757" s="76" t="s">
        <v>2821</v>
      </c>
      <c r="AC2757" s="78" t="s">
        <v>468</v>
      </c>
    </row>
    <row r="2758" spans="1:29" x14ac:dyDescent="0.35">
      <c r="A2758" s="10" t="s">
        <v>2407</v>
      </c>
      <c r="B2758" s="76" t="s">
        <v>2824</v>
      </c>
      <c r="C2758" s="76">
        <f>C2757+(BudgetsQTable[[#This Row],[lead]]&lt;&gt;K2757)</f>
        <v>333</v>
      </c>
      <c r="D2758" s="76">
        <f>D2757*(BudgetsQTable[[#This Row],[lead]]=K2757)+(BudgetsQTable[[#This Row],[prop_id]]&lt;&gt;A2757)</f>
        <v>1</v>
      </c>
      <c r="E2758" s="77">
        <v>43005.6875</v>
      </c>
      <c r="F2758" s="78" t="s">
        <v>2868</v>
      </c>
      <c r="G2758" s="78" t="s">
        <v>2869</v>
      </c>
      <c r="H2758" s="78" t="s">
        <v>468</v>
      </c>
      <c r="I2758" s="76" t="s">
        <v>807</v>
      </c>
      <c r="J2758" s="76" t="s">
        <v>753</v>
      </c>
      <c r="K2758" s="78" t="s">
        <v>2407</v>
      </c>
      <c r="L2758" s="7" t="str">
        <f>IF(BudgetsQTable[[#This Row],[pi_last_name]]=" ","",HYPERLINK("https://www.ejacket.nsf.gov/ej/showProposal.do?Continue=Y&amp;ID="&amp;BudgetsQTable[[#This Row],[prop_id]],BudgetsQTable[[#This Row],[prop_id]]))</f>
        <v/>
      </c>
      <c r="M2758" s="78" t="s">
        <v>753</v>
      </c>
      <c r="N2758" s="7" t="str">
        <f>IF(BudgetsQTable[[#This Row],[pi_last_name]]=" ","",HYPERLINK("mailto:"&amp;BudgetsQTable[[#This Row],[pi_email]]&amp;"&amp;subject=Your NSF Proposal:  "&amp;BudgetsQTable[[#This Row],[prop_id]],BudgetsQTable[[#This Row],[pi_email]]))</f>
        <v/>
      </c>
      <c r="O2758" s="78" t="s">
        <v>753</v>
      </c>
      <c r="P2758" s="78">
        <v>4</v>
      </c>
      <c r="Q2758" s="78">
        <v>2</v>
      </c>
      <c r="R2758" s="79">
        <v>0</v>
      </c>
      <c r="S2758" s="79">
        <v>0</v>
      </c>
      <c r="T2758" s="79">
        <v>0</v>
      </c>
      <c r="U2758" s="80">
        <v>178317</v>
      </c>
      <c r="V2758" s="78">
        <v>0</v>
      </c>
      <c r="W2758" s="78">
        <v>4</v>
      </c>
      <c r="X2758" s="11" t="str">
        <f ca="1">IF(ISBLANK(BudgetsQTable[[#This Row],[budg_seq_yr]]),"FY"&amp;fiscalyear,"FY"&amp;fiscalyear-1+BudgetsQTable[[#This Row],[budg_seq_yr]])</f>
        <v>FY21</v>
      </c>
      <c r="Y2758" s="79">
        <v>178317</v>
      </c>
      <c r="Z2758" s="78" t="s">
        <v>2869</v>
      </c>
      <c r="AA2758" s="78" t="s">
        <v>468</v>
      </c>
      <c r="AB2758" s="76" t="s">
        <v>2821</v>
      </c>
      <c r="AC2758" s="78" t="s">
        <v>468</v>
      </c>
    </row>
    <row r="2759" spans="1:29" x14ac:dyDescent="0.35">
      <c r="A2759" s="10" t="s">
        <v>4955</v>
      </c>
      <c r="B2759" s="76" t="s">
        <v>2834</v>
      </c>
      <c r="C2759" s="76">
        <f>C2758+(BudgetsQTable[[#This Row],[lead]]&lt;&gt;K2758)</f>
        <v>333</v>
      </c>
      <c r="D2759" s="76">
        <f>D2758*(BudgetsQTable[[#This Row],[lead]]=K2758)+(BudgetsQTable[[#This Row],[prop_id]]&lt;&gt;A2758)</f>
        <v>2</v>
      </c>
      <c r="E2759" s="77">
        <v>43005.504166666666</v>
      </c>
      <c r="F2759" s="78" t="s">
        <v>2868</v>
      </c>
      <c r="G2759" s="78" t="s">
        <v>2869</v>
      </c>
      <c r="H2759" s="78" t="s">
        <v>468</v>
      </c>
      <c r="I2759" s="76" t="s">
        <v>807</v>
      </c>
      <c r="J2759" s="76" t="s">
        <v>4959</v>
      </c>
      <c r="K2759" s="78" t="s">
        <v>2407</v>
      </c>
      <c r="L2759" s="7" t="str">
        <f>IF(BudgetsQTable[[#This Row],[pi_last_name]]=" ","",HYPERLINK("https://www.ejacket.nsf.gov/ej/showProposal.do?Continue=Y&amp;ID="&amp;BudgetsQTable[[#This Row],[prop_id]],BudgetsQTable[[#This Row],[prop_id]]))</f>
        <v>1763591</v>
      </c>
      <c r="M2759" s="78" t="s">
        <v>4956</v>
      </c>
      <c r="N2759" s="7" t="str">
        <f>IF(BudgetsQTable[[#This Row],[pi_last_name]]=" ","",HYPERLINK("mailto:"&amp;BudgetsQTable[[#This Row],[pi_email]]&amp;"&amp;subject=Your NSF Proposal:  "&amp;BudgetsQTable[[#This Row],[prop_id]],BudgetsQTable[[#This Row],[pi_email]]))</f>
        <v>emilypx@rit.edu</v>
      </c>
      <c r="O2759" s="78" t="s">
        <v>4958</v>
      </c>
      <c r="P2759" s="78"/>
      <c r="Q2759" s="78"/>
      <c r="R2759" s="79"/>
      <c r="S2759" s="79"/>
      <c r="T2759" s="79"/>
      <c r="U2759" s="80"/>
      <c r="V2759" s="78">
        <v>0</v>
      </c>
      <c r="W2759" s="78"/>
      <c r="X2759" s="11" t="str">
        <f ca="1">IF(ISBLANK(BudgetsQTable[[#This Row],[budg_seq_yr]]),"FY"&amp;fiscalyear,"FY"&amp;fiscalyear-1+BudgetsQTable[[#This Row],[budg_seq_yr]])</f>
        <v>FY18</v>
      </c>
      <c r="Y2759" s="79">
        <v>147360</v>
      </c>
      <c r="Z2759" s="78" t="s">
        <v>2869</v>
      </c>
      <c r="AA2759" s="78" t="s">
        <v>468</v>
      </c>
      <c r="AB2759" s="76" t="s">
        <v>2821</v>
      </c>
      <c r="AC2759" s="78" t="s">
        <v>468</v>
      </c>
    </row>
    <row r="2760" spans="1:29" x14ac:dyDescent="0.35">
      <c r="A2760" s="10" t="s">
        <v>4955</v>
      </c>
      <c r="B2760" s="76" t="s">
        <v>2834</v>
      </c>
      <c r="C2760" s="76">
        <f>C2759+(BudgetsQTable[[#This Row],[lead]]&lt;&gt;K2759)</f>
        <v>333</v>
      </c>
      <c r="D2760" s="76">
        <f>D2759*(BudgetsQTable[[#This Row],[lead]]=K2759)+(BudgetsQTable[[#This Row],[prop_id]]&lt;&gt;A2759)</f>
        <v>2</v>
      </c>
      <c r="E2760" s="77">
        <v>43005.504166666666</v>
      </c>
      <c r="F2760" s="78" t="s">
        <v>2868</v>
      </c>
      <c r="G2760" s="78" t="s">
        <v>2869</v>
      </c>
      <c r="H2760" s="78" t="s">
        <v>468</v>
      </c>
      <c r="I2760" s="76" t="s">
        <v>807</v>
      </c>
      <c r="J2760" s="76" t="s">
        <v>753</v>
      </c>
      <c r="K2760" s="78" t="s">
        <v>2407</v>
      </c>
      <c r="L2760" s="7" t="str">
        <f>IF(BudgetsQTable[[#This Row],[pi_last_name]]=" ","",HYPERLINK("https://www.ejacket.nsf.gov/ej/showProposal.do?Continue=Y&amp;ID="&amp;BudgetsQTable[[#This Row],[prop_id]],BudgetsQTable[[#This Row],[prop_id]]))</f>
        <v/>
      </c>
      <c r="M2760" s="78" t="s">
        <v>753</v>
      </c>
      <c r="N2760" s="7" t="str">
        <f>IF(BudgetsQTable[[#This Row],[pi_last_name]]=" ","",HYPERLINK("mailto:"&amp;BudgetsQTable[[#This Row],[pi_email]]&amp;"&amp;subject=Your NSF Proposal:  "&amp;BudgetsQTable[[#This Row],[prop_id]],BudgetsQTable[[#This Row],[pi_email]]))</f>
        <v/>
      </c>
      <c r="O2760" s="78" t="s">
        <v>753</v>
      </c>
      <c r="P2760" s="78">
        <v>1</v>
      </c>
      <c r="Q2760" s="78">
        <v>1</v>
      </c>
      <c r="R2760" s="79">
        <v>0</v>
      </c>
      <c r="S2760" s="79">
        <v>0</v>
      </c>
      <c r="T2760" s="79">
        <v>0</v>
      </c>
      <c r="U2760" s="80">
        <v>35223</v>
      </c>
      <c r="V2760" s="78">
        <v>0</v>
      </c>
      <c r="W2760" s="78">
        <v>1</v>
      </c>
      <c r="X2760" s="11" t="str">
        <f ca="1">IF(ISBLANK(BudgetsQTable[[#This Row],[budg_seq_yr]]),"FY"&amp;fiscalyear,"FY"&amp;fiscalyear-1+BudgetsQTable[[#This Row],[budg_seq_yr]])</f>
        <v>FY18</v>
      </c>
      <c r="Y2760" s="79">
        <v>35223</v>
      </c>
      <c r="Z2760" s="78" t="s">
        <v>2869</v>
      </c>
      <c r="AA2760" s="78" t="s">
        <v>468</v>
      </c>
      <c r="AB2760" s="76" t="s">
        <v>2821</v>
      </c>
      <c r="AC2760" s="78" t="s">
        <v>468</v>
      </c>
    </row>
    <row r="2761" spans="1:29" x14ac:dyDescent="0.35">
      <c r="A2761" s="10" t="s">
        <v>4955</v>
      </c>
      <c r="B2761" s="76" t="s">
        <v>2834</v>
      </c>
      <c r="C2761" s="76">
        <f>C2760+(BudgetsQTable[[#This Row],[lead]]&lt;&gt;K2760)</f>
        <v>333</v>
      </c>
      <c r="D2761" s="76">
        <f>D2760*(BudgetsQTable[[#This Row],[lead]]=K2760)+(BudgetsQTable[[#This Row],[prop_id]]&lt;&gt;A2760)</f>
        <v>2</v>
      </c>
      <c r="E2761" s="77">
        <v>43005.504166666666</v>
      </c>
      <c r="F2761" s="78" t="s">
        <v>2868</v>
      </c>
      <c r="G2761" s="78" t="s">
        <v>2869</v>
      </c>
      <c r="H2761" s="78" t="s">
        <v>468</v>
      </c>
      <c r="I2761" s="76" t="s">
        <v>807</v>
      </c>
      <c r="J2761" s="76" t="s">
        <v>753</v>
      </c>
      <c r="K2761" s="78" t="s">
        <v>2407</v>
      </c>
      <c r="L2761" s="7" t="str">
        <f>IF(BudgetsQTable[[#This Row],[pi_last_name]]=" ","",HYPERLINK("https://www.ejacket.nsf.gov/ej/showProposal.do?Continue=Y&amp;ID="&amp;BudgetsQTable[[#This Row],[prop_id]],BudgetsQTable[[#This Row],[prop_id]]))</f>
        <v/>
      </c>
      <c r="M2761" s="78" t="s">
        <v>753</v>
      </c>
      <c r="N2761" s="7" t="str">
        <f>IF(BudgetsQTable[[#This Row],[pi_last_name]]=" ","",HYPERLINK("mailto:"&amp;BudgetsQTable[[#This Row],[pi_email]]&amp;"&amp;subject=Your NSF Proposal:  "&amp;BudgetsQTable[[#This Row],[prop_id]],BudgetsQTable[[#This Row],[pi_email]]))</f>
        <v/>
      </c>
      <c r="O2761" s="78" t="s">
        <v>753</v>
      </c>
      <c r="P2761" s="78">
        <v>1</v>
      </c>
      <c r="Q2761" s="78">
        <v>1</v>
      </c>
      <c r="R2761" s="79">
        <v>0</v>
      </c>
      <c r="S2761" s="79">
        <v>0</v>
      </c>
      <c r="T2761" s="79">
        <v>0</v>
      </c>
      <c r="U2761" s="80">
        <v>36279</v>
      </c>
      <c r="V2761" s="78">
        <v>0</v>
      </c>
      <c r="W2761" s="78">
        <v>2</v>
      </c>
      <c r="X2761" s="11" t="str">
        <f ca="1">IF(ISBLANK(BudgetsQTable[[#This Row],[budg_seq_yr]]),"FY"&amp;fiscalyear,"FY"&amp;fiscalyear-1+BudgetsQTable[[#This Row],[budg_seq_yr]])</f>
        <v>FY19</v>
      </c>
      <c r="Y2761" s="79">
        <v>36279</v>
      </c>
      <c r="Z2761" s="78" t="s">
        <v>2869</v>
      </c>
      <c r="AA2761" s="78" t="s">
        <v>468</v>
      </c>
      <c r="AB2761" s="76" t="s">
        <v>2821</v>
      </c>
      <c r="AC2761" s="78" t="s">
        <v>468</v>
      </c>
    </row>
    <row r="2762" spans="1:29" x14ac:dyDescent="0.35">
      <c r="A2762" s="10" t="s">
        <v>4955</v>
      </c>
      <c r="B2762" s="76" t="s">
        <v>2834</v>
      </c>
      <c r="C2762" s="76">
        <f>C2761+(BudgetsQTable[[#This Row],[lead]]&lt;&gt;K2761)</f>
        <v>333</v>
      </c>
      <c r="D2762" s="76">
        <f>D2761*(BudgetsQTable[[#This Row],[lead]]=K2761)+(BudgetsQTable[[#This Row],[prop_id]]&lt;&gt;A2761)</f>
        <v>2</v>
      </c>
      <c r="E2762" s="77">
        <v>43005.504166666666</v>
      </c>
      <c r="F2762" s="78" t="s">
        <v>2868</v>
      </c>
      <c r="G2762" s="78" t="s">
        <v>2869</v>
      </c>
      <c r="H2762" s="78" t="s">
        <v>468</v>
      </c>
      <c r="I2762" s="76" t="s">
        <v>807</v>
      </c>
      <c r="J2762" s="76" t="s">
        <v>753</v>
      </c>
      <c r="K2762" s="78" t="s">
        <v>2407</v>
      </c>
      <c r="L2762" s="7" t="str">
        <f>IF(BudgetsQTable[[#This Row],[pi_last_name]]=" ","",HYPERLINK("https://www.ejacket.nsf.gov/ej/showProposal.do?Continue=Y&amp;ID="&amp;BudgetsQTable[[#This Row],[prop_id]],BudgetsQTable[[#This Row],[prop_id]]))</f>
        <v/>
      </c>
      <c r="M2762" s="78" t="s">
        <v>753</v>
      </c>
      <c r="N2762" s="7" t="str">
        <f>IF(BudgetsQTable[[#This Row],[pi_last_name]]=" ","",HYPERLINK("mailto:"&amp;BudgetsQTable[[#This Row],[pi_email]]&amp;"&amp;subject=Your NSF Proposal:  "&amp;BudgetsQTable[[#This Row],[prop_id]],BudgetsQTable[[#This Row],[pi_email]]))</f>
        <v/>
      </c>
      <c r="O2762" s="78" t="s">
        <v>753</v>
      </c>
      <c r="P2762" s="78">
        <v>1</v>
      </c>
      <c r="Q2762" s="78">
        <v>1</v>
      </c>
      <c r="R2762" s="79">
        <v>0</v>
      </c>
      <c r="S2762" s="79">
        <v>0</v>
      </c>
      <c r="T2762" s="79">
        <v>0</v>
      </c>
      <c r="U2762" s="80">
        <v>37368</v>
      </c>
      <c r="V2762" s="78">
        <v>0</v>
      </c>
      <c r="W2762" s="78">
        <v>3</v>
      </c>
      <c r="X2762" s="11" t="str">
        <f ca="1">IF(ISBLANK(BudgetsQTable[[#This Row],[budg_seq_yr]]),"FY"&amp;fiscalyear,"FY"&amp;fiscalyear-1+BudgetsQTable[[#This Row],[budg_seq_yr]])</f>
        <v>FY20</v>
      </c>
      <c r="Y2762" s="79">
        <v>37368</v>
      </c>
      <c r="Z2762" s="78" t="s">
        <v>2869</v>
      </c>
      <c r="AA2762" s="78" t="s">
        <v>468</v>
      </c>
      <c r="AB2762" s="76" t="s">
        <v>2821</v>
      </c>
      <c r="AC2762" s="78" t="s">
        <v>468</v>
      </c>
    </row>
    <row r="2763" spans="1:29" x14ac:dyDescent="0.35">
      <c r="A2763" s="10" t="s">
        <v>4955</v>
      </c>
      <c r="B2763" s="76" t="s">
        <v>2834</v>
      </c>
      <c r="C2763" s="76">
        <f>C2762+(BudgetsQTable[[#This Row],[lead]]&lt;&gt;K2762)</f>
        <v>333</v>
      </c>
      <c r="D2763" s="76">
        <f>D2762*(BudgetsQTable[[#This Row],[lead]]=K2762)+(BudgetsQTable[[#This Row],[prop_id]]&lt;&gt;A2762)</f>
        <v>2</v>
      </c>
      <c r="E2763" s="77">
        <v>43005.504166666666</v>
      </c>
      <c r="F2763" s="78" t="s">
        <v>2868</v>
      </c>
      <c r="G2763" s="78" t="s">
        <v>2869</v>
      </c>
      <c r="H2763" s="78" t="s">
        <v>468</v>
      </c>
      <c r="I2763" s="76" t="s">
        <v>807</v>
      </c>
      <c r="J2763" s="76" t="s">
        <v>753</v>
      </c>
      <c r="K2763" s="78" t="s">
        <v>2407</v>
      </c>
      <c r="L2763" s="7" t="str">
        <f>IF(BudgetsQTable[[#This Row],[pi_last_name]]=" ","",HYPERLINK("https://www.ejacket.nsf.gov/ej/showProposal.do?Continue=Y&amp;ID="&amp;BudgetsQTable[[#This Row],[prop_id]],BudgetsQTable[[#This Row],[prop_id]]))</f>
        <v/>
      </c>
      <c r="M2763" s="78" t="s">
        <v>753</v>
      </c>
      <c r="N2763" s="7" t="str">
        <f>IF(BudgetsQTable[[#This Row],[pi_last_name]]=" ","",HYPERLINK("mailto:"&amp;BudgetsQTable[[#This Row],[pi_email]]&amp;"&amp;subject=Your NSF Proposal:  "&amp;BudgetsQTable[[#This Row],[prop_id]],BudgetsQTable[[#This Row],[pi_email]]))</f>
        <v/>
      </c>
      <c r="O2763" s="78" t="s">
        <v>753</v>
      </c>
      <c r="P2763" s="78">
        <v>1</v>
      </c>
      <c r="Q2763" s="78">
        <v>1</v>
      </c>
      <c r="R2763" s="79">
        <v>0</v>
      </c>
      <c r="S2763" s="79">
        <v>0</v>
      </c>
      <c r="T2763" s="79">
        <v>0</v>
      </c>
      <c r="U2763" s="80">
        <v>38490</v>
      </c>
      <c r="V2763" s="78">
        <v>0</v>
      </c>
      <c r="W2763" s="78">
        <v>4</v>
      </c>
      <c r="X2763" s="11" t="str">
        <f ca="1">IF(ISBLANK(BudgetsQTable[[#This Row],[budg_seq_yr]]),"FY"&amp;fiscalyear,"FY"&amp;fiscalyear-1+BudgetsQTable[[#This Row],[budg_seq_yr]])</f>
        <v>FY21</v>
      </c>
      <c r="Y2763" s="79">
        <v>38490</v>
      </c>
      <c r="Z2763" s="78" t="s">
        <v>2869</v>
      </c>
      <c r="AA2763" s="78" t="s">
        <v>468</v>
      </c>
      <c r="AB2763" s="76" t="s">
        <v>2821</v>
      </c>
      <c r="AC2763" s="78" t="s">
        <v>468</v>
      </c>
    </row>
    <row r="2764" spans="1:29" x14ac:dyDescent="0.35">
      <c r="A2764" s="10" t="s">
        <v>4960</v>
      </c>
      <c r="B2764" s="76" t="s">
        <v>2834</v>
      </c>
      <c r="C2764" s="76">
        <f>C2763+(BudgetsQTable[[#This Row],[lead]]&lt;&gt;K2763)</f>
        <v>333</v>
      </c>
      <c r="D2764" s="76">
        <f>D2763*(BudgetsQTable[[#This Row],[lead]]=K2763)+(BudgetsQTable[[#This Row],[prop_id]]&lt;&gt;A2763)</f>
        <v>3</v>
      </c>
      <c r="E2764" s="77">
        <v>43005.538194444445</v>
      </c>
      <c r="F2764" s="78" t="s">
        <v>2868</v>
      </c>
      <c r="G2764" s="78" t="s">
        <v>2869</v>
      </c>
      <c r="H2764" s="78" t="s">
        <v>468</v>
      </c>
      <c r="I2764" s="76" t="s">
        <v>807</v>
      </c>
      <c r="J2764" s="76" t="s">
        <v>4961</v>
      </c>
      <c r="K2764" s="78" t="s">
        <v>2407</v>
      </c>
      <c r="L2764" s="7" t="str">
        <f>IF(BudgetsQTable[[#This Row],[pi_last_name]]=" ","",HYPERLINK("https://www.ejacket.nsf.gov/ej/showProposal.do?Continue=Y&amp;ID="&amp;BudgetsQTable[[#This Row],[prop_id]],BudgetsQTable[[#This Row],[prop_id]]))</f>
        <v>1763637</v>
      </c>
      <c r="M2764" s="78" t="s">
        <v>4807</v>
      </c>
      <c r="N2764" s="7" t="str">
        <f>IF(BudgetsQTable[[#This Row],[pi_last_name]]=" ","",HYPERLINK("mailto:"&amp;BudgetsQTable[[#This Row],[pi_email]]&amp;"&amp;subject=Your NSF Proposal:  "&amp;BudgetsQTable[[#This Row],[prop_id]],BudgetsQTable[[#This Row],[pi_email]]))</f>
        <v>mfrank83@buffalo.edu</v>
      </c>
      <c r="O2764" s="78" t="s">
        <v>3418</v>
      </c>
      <c r="P2764" s="78"/>
      <c r="Q2764" s="78"/>
      <c r="R2764" s="79"/>
      <c r="S2764" s="79"/>
      <c r="T2764" s="79"/>
      <c r="U2764" s="80"/>
      <c r="V2764" s="78">
        <v>0</v>
      </c>
      <c r="W2764" s="78"/>
      <c r="X2764" s="11" t="str">
        <f ca="1">IF(ISBLANK(BudgetsQTable[[#This Row],[budg_seq_yr]]),"FY"&amp;fiscalyear,"FY"&amp;fiscalyear-1+BudgetsQTable[[#This Row],[budg_seq_yr]])</f>
        <v>FY18</v>
      </c>
      <c r="Y2764" s="79">
        <v>149339</v>
      </c>
      <c r="Z2764" s="78" t="s">
        <v>2869</v>
      </c>
      <c r="AA2764" s="78" t="s">
        <v>468</v>
      </c>
      <c r="AB2764" s="76" t="s">
        <v>2821</v>
      </c>
      <c r="AC2764" s="78" t="s">
        <v>468</v>
      </c>
    </row>
    <row r="2765" spans="1:29" x14ac:dyDescent="0.35">
      <c r="A2765" s="10" t="s">
        <v>4960</v>
      </c>
      <c r="B2765" s="76" t="s">
        <v>2834</v>
      </c>
      <c r="C2765" s="76">
        <f>C2764+(BudgetsQTable[[#This Row],[lead]]&lt;&gt;K2764)</f>
        <v>333</v>
      </c>
      <c r="D2765" s="76">
        <f>D2764*(BudgetsQTable[[#This Row],[lead]]=K2764)+(BudgetsQTable[[#This Row],[prop_id]]&lt;&gt;A2764)</f>
        <v>3</v>
      </c>
      <c r="E2765" s="77">
        <v>43005.538194444445</v>
      </c>
      <c r="F2765" s="78" t="s">
        <v>2868</v>
      </c>
      <c r="G2765" s="78" t="s">
        <v>2869</v>
      </c>
      <c r="H2765" s="78" t="s">
        <v>468</v>
      </c>
      <c r="I2765" s="76" t="s">
        <v>807</v>
      </c>
      <c r="J2765" s="76" t="s">
        <v>753</v>
      </c>
      <c r="K2765" s="78" t="s">
        <v>2407</v>
      </c>
      <c r="L2765" s="7" t="str">
        <f>IF(BudgetsQTable[[#This Row],[pi_last_name]]=" ","",HYPERLINK("https://www.ejacket.nsf.gov/ej/showProposal.do?Continue=Y&amp;ID="&amp;BudgetsQTable[[#This Row],[prop_id]],BudgetsQTable[[#This Row],[prop_id]]))</f>
        <v/>
      </c>
      <c r="M2765" s="78" t="s">
        <v>753</v>
      </c>
      <c r="N2765" s="7" t="str">
        <f>IF(BudgetsQTable[[#This Row],[pi_last_name]]=" ","",HYPERLINK("mailto:"&amp;BudgetsQTable[[#This Row],[pi_email]]&amp;"&amp;subject=Your NSF Proposal:  "&amp;BudgetsQTable[[#This Row],[prop_id]],BudgetsQTable[[#This Row],[pi_email]]))</f>
        <v/>
      </c>
      <c r="O2765" s="78" t="s">
        <v>753</v>
      </c>
      <c r="P2765" s="78">
        <v>1</v>
      </c>
      <c r="Q2765" s="78">
        <v>0.5</v>
      </c>
      <c r="R2765" s="79">
        <v>12500</v>
      </c>
      <c r="S2765" s="79">
        <v>2000</v>
      </c>
      <c r="T2765" s="79">
        <v>0</v>
      </c>
      <c r="U2765" s="80">
        <v>47413</v>
      </c>
      <c r="V2765" s="78">
        <v>0</v>
      </c>
      <c r="W2765" s="78">
        <v>1</v>
      </c>
      <c r="X2765" s="11" t="str">
        <f ca="1">IF(ISBLANK(BudgetsQTable[[#This Row],[budg_seq_yr]]),"FY"&amp;fiscalyear,"FY"&amp;fiscalyear-1+BudgetsQTable[[#This Row],[budg_seq_yr]])</f>
        <v>FY18</v>
      </c>
      <c r="Y2765" s="79">
        <v>47413</v>
      </c>
      <c r="Z2765" s="78" t="s">
        <v>2869</v>
      </c>
      <c r="AA2765" s="78" t="s">
        <v>468</v>
      </c>
      <c r="AB2765" s="76" t="s">
        <v>2821</v>
      </c>
      <c r="AC2765" s="78" t="s">
        <v>468</v>
      </c>
    </row>
    <row r="2766" spans="1:29" x14ac:dyDescent="0.35">
      <c r="A2766" s="10" t="s">
        <v>4960</v>
      </c>
      <c r="B2766" s="76" t="s">
        <v>2834</v>
      </c>
      <c r="C2766" s="76">
        <f>C2765+(BudgetsQTable[[#This Row],[lead]]&lt;&gt;K2765)</f>
        <v>333</v>
      </c>
      <c r="D2766" s="76">
        <f>D2765*(BudgetsQTable[[#This Row],[lead]]=K2765)+(BudgetsQTable[[#This Row],[prop_id]]&lt;&gt;A2765)</f>
        <v>3</v>
      </c>
      <c r="E2766" s="77">
        <v>43005.538194444445</v>
      </c>
      <c r="F2766" s="78" t="s">
        <v>2868</v>
      </c>
      <c r="G2766" s="78" t="s">
        <v>2869</v>
      </c>
      <c r="H2766" s="78" t="s">
        <v>468</v>
      </c>
      <c r="I2766" s="76" t="s">
        <v>807</v>
      </c>
      <c r="J2766" s="76" t="s">
        <v>753</v>
      </c>
      <c r="K2766" s="78" t="s">
        <v>2407</v>
      </c>
      <c r="L2766" s="7" t="str">
        <f>IF(BudgetsQTable[[#This Row],[pi_last_name]]=" ","",HYPERLINK("https://www.ejacket.nsf.gov/ej/showProposal.do?Continue=Y&amp;ID="&amp;BudgetsQTable[[#This Row],[prop_id]],BudgetsQTable[[#This Row],[prop_id]]))</f>
        <v/>
      </c>
      <c r="M2766" s="78" t="s">
        <v>753</v>
      </c>
      <c r="N2766" s="7" t="str">
        <f>IF(BudgetsQTable[[#This Row],[pi_last_name]]=" ","",HYPERLINK("mailto:"&amp;BudgetsQTable[[#This Row],[pi_email]]&amp;"&amp;subject=Your NSF Proposal:  "&amp;BudgetsQTable[[#This Row],[prop_id]],BudgetsQTable[[#This Row],[pi_email]]))</f>
        <v/>
      </c>
      <c r="O2766" s="78" t="s">
        <v>753</v>
      </c>
      <c r="P2766" s="78">
        <v>1</v>
      </c>
      <c r="Q2766" s="78">
        <v>0.5</v>
      </c>
      <c r="R2766" s="79">
        <v>12750</v>
      </c>
      <c r="S2766" s="79">
        <v>0</v>
      </c>
      <c r="T2766" s="79">
        <v>0</v>
      </c>
      <c r="U2766" s="80">
        <v>48321</v>
      </c>
      <c r="V2766" s="78">
        <v>0</v>
      </c>
      <c r="W2766" s="78">
        <v>2</v>
      </c>
      <c r="X2766" s="11" t="str">
        <f ca="1">IF(ISBLANK(BudgetsQTable[[#This Row],[budg_seq_yr]]),"FY"&amp;fiscalyear,"FY"&amp;fiscalyear-1+BudgetsQTable[[#This Row],[budg_seq_yr]])</f>
        <v>FY19</v>
      </c>
      <c r="Y2766" s="79">
        <v>48321</v>
      </c>
      <c r="Z2766" s="78" t="s">
        <v>2869</v>
      </c>
      <c r="AA2766" s="78" t="s">
        <v>468</v>
      </c>
      <c r="AB2766" s="76" t="s">
        <v>2821</v>
      </c>
      <c r="AC2766" s="78" t="s">
        <v>468</v>
      </c>
    </row>
    <row r="2767" spans="1:29" x14ac:dyDescent="0.35">
      <c r="A2767" s="10" t="s">
        <v>4960</v>
      </c>
      <c r="B2767" s="76" t="s">
        <v>2834</v>
      </c>
      <c r="C2767" s="76">
        <f>C2766+(BudgetsQTable[[#This Row],[lead]]&lt;&gt;K2766)</f>
        <v>333</v>
      </c>
      <c r="D2767" s="76">
        <f>D2766*(BudgetsQTable[[#This Row],[lead]]=K2766)+(BudgetsQTable[[#This Row],[prop_id]]&lt;&gt;A2766)</f>
        <v>3</v>
      </c>
      <c r="E2767" s="77">
        <v>43005.538194444445</v>
      </c>
      <c r="F2767" s="78" t="s">
        <v>2868</v>
      </c>
      <c r="G2767" s="78" t="s">
        <v>2869</v>
      </c>
      <c r="H2767" s="78" t="s">
        <v>468</v>
      </c>
      <c r="I2767" s="76" t="s">
        <v>807</v>
      </c>
      <c r="J2767" s="76" t="s">
        <v>753</v>
      </c>
      <c r="K2767" s="78" t="s">
        <v>2407</v>
      </c>
      <c r="L2767" s="7" t="str">
        <f>IF(BudgetsQTable[[#This Row],[pi_last_name]]=" ","",HYPERLINK("https://www.ejacket.nsf.gov/ej/showProposal.do?Continue=Y&amp;ID="&amp;BudgetsQTable[[#This Row],[prop_id]],BudgetsQTable[[#This Row],[prop_id]]))</f>
        <v/>
      </c>
      <c r="M2767" s="78" t="s">
        <v>753</v>
      </c>
      <c r="N2767" s="7" t="str">
        <f>IF(BudgetsQTable[[#This Row],[pi_last_name]]=" ","",HYPERLINK("mailto:"&amp;BudgetsQTable[[#This Row],[pi_email]]&amp;"&amp;subject=Your NSF Proposal:  "&amp;BudgetsQTable[[#This Row],[prop_id]],BudgetsQTable[[#This Row],[pi_email]]))</f>
        <v/>
      </c>
      <c r="O2767" s="78" t="s">
        <v>753</v>
      </c>
      <c r="P2767" s="78">
        <v>1</v>
      </c>
      <c r="Q2767" s="78">
        <v>0.5</v>
      </c>
      <c r="R2767" s="79">
        <v>13005</v>
      </c>
      <c r="S2767" s="79">
        <v>2163</v>
      </c>
      <c r="T2767" s="79">
        <v>0</v>
      </c>
      <c r="U2767" s="80">
        <v>53605</v>
      </c>
      <c r="V2767" s="78">
        <v>0</v>
      </c>
      <c r="W2767" s="78">
        <v>3</v>
      </c>
      <c r="X2767" s="11" t="str">
        <f ca="1">IF(ISBLANK(BudgetsQTable[[#This Row],[budg_seq_yr]]),"FY"&amp;fiscalyear,"FY"&amp;fiscalyear-1+BudgetsQTable[[#This Row],[budg_seq_yr]])</f>
        <v>FY20</v>
      </c>
      <c r="Y2767" s="79">
        <v>53605</v>
      </c>
      <c r="Z2767" s="78" t="s">
        <v>2869</v>
      </c>
      <c r="AA2767" s="78" t="s">
        <v>468</v>
      </c>
      <c r="AB2767" s="76" t="s">
        <v>2821</v>
      </c>
      <c r="AC2767" s="78" t="s">
        <v>468</v>
      </c>
    </row>
    <row r="2768" spans="1:29" x14ac:dyDescent="0.35">
      <c r="A2768" s="10" t="s">
        <v>2410</v>
      </c>
      <c r="B2768" s="76" t="s">
        <v>2863</v>
      </c>
      <c r="C2768" s="76">
        <f>C2767+(BudgetsQTable[[#This Row],[lead]]&lt;&gt;K2767)</f>
        <v>334</v>
      </c>
      <c r="D2768" s="76">
        <f>D2767*(BudgetsQTable[[#This Row],[lead]]=K2767)+(BudgetsQTable[[#This Row],[prop_id]]&lt;&gt;A2767)</f>
        <v>1</v>
      </c>
      <c r="E2768" s="77">
        <v>43005.688194444447</v>
      </c>
      <c r="F2768" s="78" t="s">
        <v>2868</v>
      </c>
      <c r="G2768" s="78" t="s">
        <v>2869</v>
      </c>
      <c r="H2768" s="78" t="s">
        <v>470</v>
      </c>
      <c r="I2768" s="76" t="s">
        <v>793</v>
      </c>
      <c r="J2768" s="76" t="s">
        <v>4964</v>
      </c>
      <c r="K2768" s="78" t="s">
        <v>2410</v>
      </c>
      <c r="L2768" s="7" t="str">
        <f>IF(BudgetsQTable[[#This Row],[pi_last_name]]=" ","",HYPERLINK("https://www.ejacket.nsf.gov/ej/showProposal.do?Continue=Y&amp;ID="&amp;BudgetsQTable[[#This Row],[prop_id]],BudgetsQTable[[#This Row],[prop_id]]))</f>
        <v>1763974</v>
      </c>
      <c r="M2768" s="78" t="s">
        <v>2411</v>
      </c>
      <c r="N2768" s="7" t="str">
        <f>IF(BudgetsQTable[[#This Row],[pi_last_name]]=" ","",HYPERLINK("mailto:"&amp;BudgetsQTable[[#This Row],[pi_email]]&amp;"&amp;subject=Your NSF Proposal:  "&amp;BudgetsQTable[[#This Row],[prop_id]],BudgetsQTable[[#This Row],[pi_email]]))</f>
        <v>ihler@ics.uci.edu</v>
      </c>
      <c r="O2768" s="78" t="s">
        <v>2899</v>
      </c>
      <c r="P2768" s="78"/>
      <c r="Q2768" s="78"/>
      <c r="R2768" s="79"/>
      <c r="S2768" s="79"/>
      <c r="T2768" s="79"/>
      <c r="U2768" s="80"/>
      <c r="V2768" s="78">
        <v>0</v>
      </c>
      <c r="W2768" s="78"/>
      <c r="X2768" s="11" t="str">
        <f ca="1">IF(ISBLANK(BudgetsQTable[[#This Row],[budg_seq_yr]]),"FY"&amp;fiscalyear,"FY"&amp;fiscalyear-1+BudgetsQTable[[#This Row],[budg_seq_yr]])</f>
        <v>FY18</v>
      </c>
      <c r="Y2768" s="79">
        <v>1200000</v>
      </c>
      <c r="Z2768" s="78" t="s">
        <v>2869</v>
      </c>
      <c r="AA2768" s="78" t="s">
        <v>470</v>
      </c>
      <c r="AB2768" s="76" t="s">
        <v>2821</v>
      </c>
      <c r="AC2768" s="78" t="s">
        <v>2903</v>
      </c>
    </row>
    <row r="2769" spans="1:29" x14ac:dyDescent="0.35">
      <c r="A2769" s="10" t="s">
        <v>2410</v>
      </c>
      <c r="B2769" s="76" t="s">
        <v>2863</v>
      </c>
      <c r="C2769" s="76">
        <f>C2768+(BudgetsQTable[[#This Row],[lead]]&lt;&gt;K2768)</f>
        <v>334</v>
      </c>
      <c r="D2769" s="76">
        <f>D2768*(BudgetsQTable[[#This Row],[lead]]=K2768)+(BudgetsQTable[[#This Row],[prop_id]]&lt;&gt;A2768)</f>
        <v>1</v>
      </c>
      <c r="E2769" s="77">
        <v>43005.688194444447</v>
      </c>
      <c r="F2769" s="78" t="s">
        <v>2868</v>
      </c>
      <c r="G2769" s="78" t="s">
        <v>2869</v>
      </c>
      <c r="H2769" s="78" t="s">
        <v>470</v>
      </c>
      <c r="I2769" s="76" t="s">
        <v>793</v>
      </c>
      <c r="J2769" s="76" t="s">
        <v>753</v>
      </c>
      <c r="K2769" s="78" t="s">
        <v>2410</v>
      </c>
      <c r="L2769" s="7" t="str">
        <f>IF(BudgetsQTable[[#This Row],[pi_last_name]]=" ","",HYPERLINK("https://www.ejacket.nsf.gov/ej/showProposal.do?Continue=Y&amp;ID="&amp;BudgetsQTable[[#This Row],[prop_id]],BudgetsQTable[[#This Row],[prop_id]]))</f>
        <v/>
      </c>
      <c r="M2769" s="78" t="s">
        <v>753</v>
      </c>
      <c r="N2769" s="7" t="str">
        <f>IF(BudgetsQTable[[#This Row],[pi_last_name]]=" ","",HYPERLINK("mailto:"&amp;BudgetsQTable[[#This Row],[pi_email]]&amp;"&amp;subject=Your NSF Proposal:  "&amp;BudgetsQTable[[#This Row],[prop_id]],BudgetsQTable[[#This Row],[pi_email]]))</f>
        <v/>
      </c>
      <c r="O2769" s="78" t="s">
        <v>753</v>
      </c>
      <c r="P2769" s="78">
        <v>2</v>
      </c>
      <c r="Q2769" s="78">
        <v>3</v>
      </c>
      <c r="R2769" s="79">
        <v>0</v>
      </c>
      <c r="S2769" s="79">
        <v>5360</v>
      </c>
      <c r="T2769" s="79">
        <v>0</v>
      </c>
      <c r="U2769" s="80">
        <v>289197</v>
      </c>
      <c r="V2769" s="78">
        <v>0</v>
      </c>
      <c r="W2769" s="78">
        <v>1</v>
      </c>
      <c r="X2769" s="11" t="str">
        <f ca="1">IF(ISBLANK(BudgetsQTable[[#This Row],[budg_seq_yr]]),"FY"&amp;fiscalyear,"FY"&amp;fiscalyear-1+BudgetsQTable[[#This Row],[budg_seq_yr]])</f>
        <v>FY18</v>
      </c>
      <c r="Y2769" s="79">
        <v>289197</v>
      </c>
      <c r="Z2769" s="78" t="s">
        <v>2869</v>
      </c>
      <c r="AA2769" s="78" t="s">
        <v>470</v>
      </c>
      <c r="AB2769" s="76" t="s">
        <v>2821</v>
      </c>
      <c r="AC2769" s="78" t="s">
        <v>2903</v>
      </c>
    </row>
    <row r="2770" spans="1:29" x14ac:dyDescent="0.35">
      <c r="A2770" s="10" t="s">
        <v>2410</v>
      </c>
      <c r="B2770" s="76" t="s">
        <v>2863</v>
      </c>
      <c r="C2770" s="76">
        <f>C2769+(BudgetsQTable[[#This Row],[lead]]&lt;&gt;K2769)</f>
        <v>334</v>
      </c>
      <c r="D2770" s="76">
        <f>D2769*(BudgetsQTable[[#This Row],[lead]]=K2769)+(BudgetsQTable[[#This Row],[prop_id]]&lt;&gt;A2769)</f>
        <v>1</v>
      </c>
      <c r="E2770" s="77">
        <v>43005.688194444447</v>
      </c>
      <c r="F2770" s="78" t="s">
        <v>2868</v>
      </c>
      <c r="G2770" s="78" t="s">
        <v>2869</v>
      </c>
      <c r="H2770" s="78" t="s">
        <v>470</v>
      </c>
      <c r="I2770" s="76" t="s">
        <v>793</v>
      </c>
      <c r="J2770" s="76" t="s">
        <v>753</v>
      </c>
      <c r="K2770" s="78" t="s">
        <v>2410</v>
      </c>
      <c r="L2770" s="7" t="str">
        <f>IF(BudgetsQTable[[#This Row],[pi_last_name]]=" ","",HYPERLINK("https://www.ejacket.nsf.gov/ej/showProposal.do?Continue=Y&amp;ID="&amp;BudgetsQTable[[#This Row],[prop_id]],BudgetsQTable[[#This Row],[prop_id]]))</f>
        <v/>
      </c>
      <c r="M2770" s="78" t="s">
        <v>753</v>
      </c>
      <c r="N2770" s="7" t="str">
        <f>IF(BudgetsQTable[[#This Row],[pi_last_name]]=" ","",HYPERLINK("mailto:"&amp;BudgetsQTable[[#This Row],[pi_email]]&amp;"&amp;subject=Your NSF Proposal:  "&amp;BudgetsQTable[[#This Row],[prop_id]],BudgetsQTable[[#This Row],[pi_email]]))</f>
        <v/>
      </c>
      <c r="O2770" s="78" t="s">
        <v>753</v>
      </c>
      <c r="P2770" s="78">
        <v>2</v>
      </c>
      <c r="Q2770" s="78">
        <v>3</v>
      </c>
      <c r="R2770" s="79">
        <v>0</v>
      </c>
      <c r="S2770" s="79">
        <v>5520</v>
      </c>
      <c r="T2770" s="79">
        <v>0</v>
      </c>
      <c r="U2770" s="80">
        <v>287878</v>
      </c>
      <c r="V2770" s="78">
        <v>0</v>
      </c>
      <c r="W2770" s="78">
        <v>2</v>
      </c>
      <c r="X2770" s="11" t="str">
        <f ca="1">IF(ISBLANK(BudgetsQTable[[#This Row],[budg_seq_yr]]),"FY"&amp;fiscalyear,"FY"&amp;fiscalyear-1+BudgetsQTable[[#This Row],[budg_seq_yr]])</f>
        <v>FY19</v>
      </c>
      <c r="Y2770" s="79">
        <v>287878</v>
      </c>
      <c r="Z2770" s="78" t="s">
        <v>2869</v>
      </c>
      <c r="AA2770" s="78" t="s">
        <v>470</v>
      </c>
      <c r="AB2770" s="76" t="s">
        <v>2821</v>
      </c>
      <c r="AC2770" s="78" t="s">
        <v>2903</v>
      </c>
    </row>
    <row r="2771" spans="1:29" x14ac:dyDescent="0.35">
      <c r="A2771" s="10" t="s">
        <v>2410</v>
      </c>
      <c r="B2771" s="76" t="s">
        <v>2863</v>
      </c>
      <c r="C2771" s="76">
        <f>C2770+(BudgetsQTable[[#This Row],[lead]]&lt;&gt;K2770)</f>
        <v>334</v>
      </c>
      <c r="D2771" s="76">
        <f>D2770*(BudgetsQTable[[#This Row],[lead]]=K2770)+(BudgetsQTable[[#This Row],[prop_id]]&lt;&gt;A2770)</f>
        <v>1</v>
      </c>
      <c r="E2771" s="77">
        <v>43005.688194444447</v>
      </c>
      <c r="F2771" s="78" t="s">
        <v>2868</v>
      </c>
      <c r="G2771" s="78" t="s">
        <v>2869</v>
      </c>
      <c r="H2771" s="78" t="s">
        <v>470</v>
      </c>
      <c r="I2771" s="76" t="s">
        <v>793</v>
      </c>
      <c r="J2771" s="76" t="s">
        <v>753</v>
      </c>
      <c r="K2771" s="78" t="s">
        <v>2410</v>
      </c>
      <c r="L2771" s="7" t="str">
        <f>IF(BudgetsQTable[[#This Row],[pi_last_name]]=" ","",HYPERLINK("https://www.ejacket.nsf.gov/ej/showProposal.do?Continue=Y&amp;ID="&amp;BudgetsQTable[[#This Row],[prop_id]],BudgetsQTable[[#This Row],[prop_id]]))</f>
        <v/>
      </c>
      <c r="M2771" s="78" t="s">
        <v>753</v>
      </c>
      <c r="N2771" s="7" t="str">
        <f>IF(BudgetsQTable[[#This Row],[pi_last_name]]=" ","",HYPERLINK("mailto:"&amp;BudgetsQTable[[#This Row],[pi_email]]&amp;"&amp;subject=Your NSF Proposal:  "&amp;BudgetsQTable[[#This Row],[prop_id]],BudgetsQTable[[#This Row],[pi_email]]))</f>
        <v/>
      </c>
      <c r="O2771" s="78" t="s">
        <v>753</v>
      </c>
      <c r="P2771" s="78">
        <v>2</v>
      </c>
      <c r="Q2771" s="78">
        <v>3</v>
      </c>
      <c r="R2771" s="79">
        <v>0</v>
      </c>
      <c r="S2771" s="79">
        <v>5686</v>
      </c>
      <c r="T2771" s="79">
        <v>0</v>
      </c>
      <c r="U2771" s="80">
        <v>307074</v>
      </c>
      <c r="V2771" s="78">
        <v>0</v>
      </c>
      <c r="W2771" s="78">
        <v>3</v>
      </c>
      <c r="X2771" s="11" t="str">
        <f ca="1">IF(ISBLANK(BudgetsQTable[[#This Row],[budg_seq_yr]]),"FY"&amp;fiscalyear,"FY"&amp;fiscalyear-1+BudgetsQTable[[#This Row],[budg_seq_yr]])</f>
        <v>FY20</v>
      </c>
      <c r="Y2771" s="79">
        <v>307074</v>
      </c>
      <c r="Z2771" s="78" t="s">
        <v>2869</v>
      </c>
      <c r="AA2771" s="78" t="s">
        <v>470</v>
      </c>
      <c r="AB2771" s="76" t="s">
        <v>2821</v>
      </c>
      <c r="AC2771" s="78" t="s">
        <v>2903</v>
      </c>
    </row>
    <row r="2772" spans="1:29" x14ac:dyDescent="0.35">
      <c r="A2772" s="10" t="s">
        <v>2410</v>
      </c>
      <c r="B2772" s="76" t="s">
        <v>2863</v>
      </c>
      <c r="C2772" s="76">
        <f>C2771+(BudgetsQTable[[#This Row],[lead]]&lt;&gt;K2771)</f>
        <v>334</v>
      </c>
      <c r="D2772" s="76">
        <f>D2771*(BudgetsQTable[[#This Row],[lead]]=K2771)+(BudgetsQTable[[#This Row],[prop_id]]&lt;&gt;A2771)</f>
        <v>1</v>
      </c>
      <c r="E2772" s="77">
        <v>43005.688194444447</v>
      </c>
      <c r="F2772" s="78" t="s">
        <v>2868</v>
      </c>
      <c r="G2772" s="78" t="s">
        <v>2869</v>
      </c>
      <c r="H2772" s="78" t="s">
        <v>470</v>
      </c>
      <c r="I2772" s="76" t="s">
        <v>793</v>
      </c>
      <c r="J2772" s="76" t="s">
        <v>753</v>
      </c>
      <c r="K2772" s="78" t="s">
        <v>2410</v>
      </c>
      <c r="L2772" s="7" t="str">
        <f>IF(BudgetsQTable[[#This Row],[pi_last_name]]=" ","",HYPERLINK("https://www.ejacket.nsf.gov/ej/showProposal.do?Continue=Y&amp;ID="&amp;BudgetsQTable[[#This Row],[prop_id]],BudgetsQTable[[#This Row],[prop_id]]))</f>
        <v/>
      </c>
      <c r="M2772" s="78" t="s">
        <v>753</v>
      </c>
      <c r="N2772" s="7" t="str">
        <f>IF(BudgetsQTable[[#This Row],[pi_last_name]]=" ","",HYPERLINK("mailto:"&amp;BudgetsQTable[[#This Row],[pi_email]]&amp;"&amp;subject=Your NSF Proposal:  "&amp;BudgetsQTable[[#This Row],[prop_id]],BudgetsQTable[[#This Row],[pi_email]]))</f>
        <v/>
      </c>
      <c r="O2772" s="78" t="s">
        <v>753</v>
      </c>
      <c r="P2772" s="78">
        <v>2</v>
      </c>
      <c r="Q2772" s="78">
        <v>3</v>
      </c>
      <c r="R2772" s="79">
        <v>0</v>
      </c>
      <c r="S2772" s="79">
        <v>5858</v>
      </c>
      <c r="T2772" s="79">
        <v>0</v>
      </c>
      <c r="U2772" s="80">
        <v>315851</v>
      </c>
      <c r="V2772" s="78">
        <v>0</v>
      </c>
      <c r="W2772" s="78">
        <v>4</v>
      </c>
      <c r="X2772" s="11" t="str">
        <f ca="1">IF(ISBLANK(BudgetsQTable[[#This Row],[budg_seq_yr]]),"FY"&amp;fiscalyear,"FY"&amp;fiscalyear-1+BudgetsQTable[[#This Row],[budg_seq_yr]])</f>
        <v>FY21</v>
      </c>
      <c r="Y2772" s="79">
        <v>315851</v>
      </c>
      <c r="Z2772" s="78" t="s">
        <v>2869</v>
      </c>
      <c r="AA2772" s="78" t="s">
        <v>470</v>
      </c>
      <c r="AB2772" s="76" t="s">
        <v>2821</v>
      </c>
      <c r="AC2772" s="78" t="s">
        <v>2903</v>
      </c>
    </row>
    <row r="2773" spans="1:29" x14ac:dyDescent="0.35">
      <c r="A2773" s="10" t="s">
        <v>2413</v>
      </c>
      <c r="B2773" s="76" t="s">
        <v>2863</v>
      </c>
      <c r="C2773" s="76">
        <f>C2772+(BudgetsQTable[[#This Row],[lead]]&lt;&gt;K2772)</f>
        <v>335</v>
      </c>
      <c r="D2773" s="76">
        <f>D2772*(BudgetsQTable[[#This Row],[lead]]=K2772)+(BudgetsQTable[[#This Row],[prop_id]]&lt;&gt;A2772)</f>
        <v>1</v>
      </c>
      <c r="E2773" s="77">
        <v>43005.688194444447</v>
      </c>
      <c r="F2773" s="78" t="s">
        <v>2839</v>
      </c>
      <c r="G2773" s="78" t="s">
        <v>2840</v>
      </c>
      <c r="H2773" s="78" t="s">
        <v>464</v>
      </c>
      <c r="I2773" s="76" t="s">
        <v>1119</v>
      </c>
      <c r="J2773" s="76" t="s">
        <v>4967</v>
      </c>
      <c r="K2773" s="78" t="s">
        <v>2413</v>
      </c>
      <c r="L2773" s="7" t="str">
        <f>IF(BudgetsQTable[[#This Row],[pi_last_name]]=" ","",HYPERLINK("https://www.ejacket.nsf.gov/ej/showProposal.do?Continue=Y&amp;ID="&amp;BudgetsQTable[[#This Row],[prop_id]],BudgetsQTable[[#This Row],[prop_id]]))</f>
        <v>1763975</v>
      </c>
      <c r="M2773" s="78" t="s">
        <v>962</v>
      </c>
      <c r="N2773" s="7" t="str">
        <f>IF(BudgetsQTable[[#This Row],[pi_last_name]]=" ","",HYPERLINK("mailto:"&amp;BudgetsQTable[[#This Row],[pi_email]]&amp;"&amp;subject=Your NSF Proposal:  "&amp;BudgetsQTable[[#This Row],[prop_id]],BudgetsQTable[[#This Row],[pi_email]]))</f>
        <v>yyang8@vt.edu</v>
      </c>
      <c r="O2773" s="78" t="s">
        <v>3384</v>
      </c>
      <c r="P2773" s="78"/>
      <c r="Q2773" s="78"/>
      <c r="R2773" s="79"/>
      <c r="S2773" s="79"/>
      <c r="T2773" s="79"/>
      <c r="U2773" s="80"/>
      <c r="V2773" s="78">
        <v>0</v>
      </c>
      <c r="W2773" s="78"/>
      <c r="X2773" s="11" t="str">
        <f ca="1">IF(ISBLANK(BudgetsQTable[[#This Row],[budg_seq_yr]]),"FY"&amp;fiscalyear,"FY"&amp;fiscalyear-1+BudgetsQTable[[#This Row],[budg_seq_yr]])</f>
        <v>FY18</v>
      </c>
      <c r="Y2773" s="79">
        <v>1199998</v>
      </c>
      <c r="Z2773" s="78" t="s">
        <v>2840</v>
      </c>
      <c r="AA2773" s="78" t="s">
        <v>464</v>
      </c>
      <c r="AB2773" s="76" t="s">
        <v>2821</v>
      </c>
      <c r="AC2773" s="78" t="s">
        <v>3979</v>
      </c>
    </row>
    <row r="2774" spans="1:29" x14ac:dyDescent="0.35">
      <c r="A2774" s="10" t="s">
        <v>2413</v>
      </c>
      <c r="B2774" s="76" t="s">
        <v>2863</v>
      </c>
      <c r="C2774" s="76">
        <f>C2773+(BudgetsQTable[[#This Row],[lead]]&lt;&gt;K2773)</f>
        <v>335</v>
      </c>
      <c r="D2774" s="76">
        <f>D2773*(BudgetsQTable[[#This Row],[lead]]=K2773)+(BudgetsQTable[[#This Row],[prop_id]]&lt;&gt;A2773)</f>
        <v>1</v>
      </c>
      <c r="E2774" s="77">
        <v>43005.688194444447</v>
      </c>
      <c r="F2774" s="78" t="s">
        <v>2839</v>
      </c>
      <c r="G2774" s="78" t="s">
        <v>2840</v>
      </c>
      <c r="H2774" s="78" t="s">
        <v>464</v>
      </c>
      <c r="I2774" s="76" t="s">
        <v>1119</v>
      </c>
      <c r="J2774" s="76" t="s">
        <v>753</v>
      </c>
      <c r="K2774" s="78" t="s">
        <v>2413</v>
      </c>
      <c r="L2774" s="7" t="str">
        <f>IF(BudgetsQTable[[#This Row],[pi_last_name]]=" ","",HYPERLINK("https://www.ejacket.nsf.gov/ej/showProposal.do?Continue=Y&amp;ID="&amp;BudgetsQTable[[#This Row],[prop_id]],BudgetsQTable[[#This Row],[prop_id]]))</f>
        <v/>
      </c>
      <c r="M2774" s="78" t="s">
        <v>753</v>
      </c>
      <c r="N2774" s="7" t="str">
        <f>IF(BudgetsQTable[[#This Row],[pi_last_name]]=" ","",HYPERLINK("mailto:"&amp;BudgetsQTable[[#This Row],[pi_email]]&amp;"&amp;subject=Your NSF Proposal:  "&amp;BudgetsQTable[[#This Row],[prop_id]],BudgetsQTable[[#This Row],[pi_email]]))</f>
        <v/>
      </c>
      <c r="O2774" s="78" t="s">
        <v>753</v>
      </c>
      <c r="P2774" s="78">
        <v>3</v>
      </c>
      <c r="Q2774" s="78">
        <v>3</v>
      </c>
      <c r="R2774" s="79">
        <v>0</v>
      </c>
      <c r="S2774" s="79">
        <v>0</v>
      </c>
      <c r="T2774" s="79">
        <v>0</v>
      </c>
      <c r="U2774" s="80">
        <v>345932</v>
      </c>
      <c r="V2774" s="78">
        <v>0</v>
      </c>
      <c r="W2774" s="78">
        <v>1</v>
      </c>
      <c r="X2774" s="11" t="str">
        <f ca="1">IF(ISBLANK(BudgetsQTable[[#This Row],[budg_seq_yr]]),"FY"&amp;fiscalyear,"FY"&amp;fiscalyear-1+BudgetsQTable[[#This Row],[budg_seq_yr]])</f>
        <v>FY18</v>
      </c>
      <c r="Y2774" s="79">
        <v>345932</v>
      </c>
      <c r="Z2774" s="78" t="s">
        <v>2840</v>
      </c>
      <c r="AA2774" s="78" t="s">
        <v>464</v>
      </c>
      <c r="AB2774" s="76" t="s">
        <v>2821</v>
      </c>
      <c r="AC2774" s="78" t="s">
        <v>3979</v>
      </c>
    </row>
    <row r="2775" spans="1:29" x14ac:dyDescent="0.35">
      <c r="A2775" s="10" t="s">
        <v>2413</v>
      </c>
      <c r="B2775" s="76" t="s">
        <v>2863</v>
      </c>
      <c r="C2775" s="76">
        <f>C2774+(BudgetsQTable[[#This Row],[lead]]&lt;&gt;K2774)</f>
        <v>335</v>
      </c>
      <c r="D2775" s="76">
        <f>D2774*(BudgetsQTable[[#This Row],[lead]]=K2774)+(BudgetsQTable[[#This Row],[prop_id]]&lt;&gt;A2774)</f>
        <v>1</v>
      </c>
      <c r="E2775" s="77">
        <v>43005.688194444447</v>
      </c>
      <c r="F2775" s="78" t="s">
        <v>2839</v>
      </c>
      <c r="G2775" s="78" t="s">
        <v>2840</v>
      </c>
      <c r="H2775" s="78" t="s">
        <v>464</v>
      </c>
      <c r="I2775" s="76" t="s">
        <v>1119</v>
      </c>
      <c r="J2775" s="76" t="s">
        <v>753</v>
      </c>
      <c r="K2775" s="78" t="s">
        <v>2413</v>
      </c>
      <c r="L2775" s="7" t="str">
        <f>IF(BudgetsQTable[[#This Row],[pi_last_name]]=" ","",HYPERLINK("https://www.ejacket.nsf.gov/ej/showProposal.do?Continue=Y&amp;ID="&amp;BudgetsQTable[[#This Row],[prop_id]],BudgetsQTable[[#This Row],[prop_id]]))</f>
        <v/>
      </c>
      <c r="M2775" s="78" t="s">
        <v>753</v>
      </c>
      <c r="N2775" s="7" t="str">
        <f>IF(BudgetsQTable[[#This Row],[pi_last_name]]=" ","",HYPERLINK("mailto:"&amp;BudgetsQTable[[#This Row],[pi_email]]&amp;"&amp;subject=Your NSF Proposal:  "&amp;BudgetsQTable[[#This Row],[prop_id]],BudgetsQTable[[#This Row],[pi_email]]))</f>
        <v/>
      </c>
      <c r="O2775" s="78" t="s">
        <v>753</v>
      </c>
      <c r="P2775" s="78">
        <v>3</v>
      </c>
      <c r="Q2775" s="78">
        <v>3</v>
      </c>
      <c r="R2775" s="79">
        <v>0</v>
      </c>
      <c r="S2775" s="79">
        <v>0</v>
      </c>
      <c r="T2775" s="79">
        <v>0</v>
      </c>
      <c r="U2775" s="80">
        <v>358012</v>
      </c>
      <c r="V2775" s="78">
        <v>0</v>
      </c>
      <c r="W2775" s="78">
        <v>2</v>
      </c>
      <c r="X2775" s="11" t="str">
        <f ca="1">IF(ISBLANK(BudgetsQTable[[#This Row],[budg_seq_yr]]),"FY"&amp;fiscalyear,"FY"&amp;fiscalyear-1+BudgetsQTable[[#This Row],[budg_seq_yr]])</f>
        <v>FY19</v>
      </c>
      <c r="Y2775" s="79">
        <v>358012</v>
      </c>
      <c r="Z2775" s="78" t="s">
        <v>2840</v>
      </c>
      <c r="AA2775" s="78" t="s">
        <v>464</v>
      </c>
      <c r="AB2775" s="76" t="s">
        <v>2821</v>
      </c>
      <c r="AC2775" s="78" t="s">
        <v>3979</v>
      </c>
    </row>
    <row r="2776" spans="1:29" x14ac:dyDescent="0.35">
      <c r="A2776" s="10" t="s">
        <v>2413</v>
      </c>
      <c r="B2776" s="76" t="s">
        <v>2863</v>
      </c>
      <c r="C2776" s="76">
        <f>C2775+(BudgetsQTable[[#This Row],[lead]]&lt;&gt;K2775)</f>
        <v>335</v>
      </c>
      <c r="D2776" s="76">
        <f>D2775*(BudgetsQTable[[#This Row],[lead]]=K2775)+(BudgetsQTable[[#This Row],[prop_id]]&lt;&gt;A2775)</f>
        <v>1</v>
      </c>
      <c r="E2776" s="77">
        <v>43005.688194444447</v>
      </c>
      <c r="F2776" s="78" t="s">
        <v>2839</v>
      </c>
      <c r="G2776" s="78" t="s">
        <v>2840</v>
      </c>
      <c r="H2776" s="78" t="s">
        <v>464</v>
      </c>
      <c r="I2776" s="76" t="s">
        <v>1119</v>
      </c>
      <c r="J2776" s="76" t="s">
        <v>753</v>
      </c>
      <c r="K2776" s="78" t="s">
        <v>2413</v>
      </c>
      <c r="L2776" s="7" t="str">
        <f>IF(BudgetsQTable[[#This Row],[pi_last_name]]=" ","",HYPERLINK("https://www.ejacket.nsf.gov/ej/showProposal.do?Continue=Y&amp;ID="&amp;BudgetsQTable[[#This Row],[prop_id]],BudgetsQTable[[#This Row],[prop_id]]))</f>
        <v/>
      </c>
      <c r="M2776" s="78" t="s">
        <v>753</v>
      </c>
      <c r="N2776" s="7" t="str">
        <f>IF(BudgetsQTable[[#This Row],[pi_last_name]]=" ","",HYPERLINK("mailto:"&amp;BudgetsQTable[[#This Row],[pi_email]]&amp;"&amp;subject=Your NSF Proposal:  "&amp;BudgetsQTable[[#This Row],[prop_id]],BudgetsQTable[[#This Row],[pi_email]]))</f>
        <v/>
      </c>
      <c r="O2776" s="78" t="s">
        <v>753</v>
      </c>
      <c r="P2776" s="78">
        <v>3</v>
      </c>
      <c r="Q2776" s="78">
        <v>3</v>
      </c>
      <c r="R2776" s="79">
        <v>0</v>
      </c>
      <c r="S2776" s="79">
        <v>0</v>
      </c>
      <c r="T2776" s="79">
        <v>0</v>
      </c>
      <c r="U2776" s="80">
        <v>370602</v>
      </c>
      <c r="V2776" s="78">
        <v>0</v>
      </c>
      <c r="W2776" s="78">
        <v>3</v>
      </c>
      <c r="X2776" s="11" t="str">
        <f ca="1">IF(ISBLANK(BudgetsQTable[[#This Row],[budg_seq_yr]]),"FY"&amp;fiscalyear,"FY"&amp;fiscalyear-1+BudgetsQTable[[#This Row],[budg_seq_yr]])</f>
        <v>FY20</v>
      </c>
      <c r="Y2776" s="79">
        <v>370602</v>
      </c>
      <c r="Z2776" s="78" t="s">
        <v>2840</v>
      </c>
      <c r="AA2776" s="78" t="s">
        <v>464</v>
      </c>
      <c r="AB2776" s="76" t="s">
        <v>2821</v>
      </c>
      <c r="AC2776" s="78" t="s">
        <v>3979</v>
      </c>
    </row>
    <row r="2777" spans="1:29" x14ac:dyDescent="0.35">
      <c r="A2777" s="10" t="s">
        <v>2413</v>
      </c>
      <c r="B2777" s="76" t="s">
        <v>2863</v>
      </c>
      <c r="C2777" s="76">
        <f>C2776+(BudgetsQTable[[#This Row],[lead]]&lt;&gt;K2776)</f>
        <v>335</v>
      </c>
      <c r="D2777" s="76">
        <f>D2776*(BudgetsQTable[[#This Row],[lead]]=K2776)+(BudgetsQTable[[#This Row],[prop_id]]&lt;&gt;A2776)</f>
        <v>1</v>
      </c>
      <c r="E2777" s="77">
        <v>43005.688194444447</v>
      </c>
      <c r="F2777" s="78" t="s">
        <v>2839</v>
      </c>
      <c r="G2777" s="78" t="s">
        <v>2840</v>
      </c>
      <c r="H2777" s="78" t="s">
        <v>464</v>
      </c>
      <c r="I2777" s="76" t="s">
        <v>1119</v>
      </c>
      <c r="J2777" s="76" t="s">
        <v>753</v>
      </c>
      <c r="K2777" s="78" t="s">
        <v>2413</v>
      </c>
      <c r="L2777" s="7" t="str">
        <f>IF(BudgetsQTable[[#This Row],[pi_last_name]]=" ","",HYPERLINK("https://www.ejacket.nsf.gov/ej/showProposal.do?Continue=Y&amp;ID="&amp;BudgetsQTable[[#This Row],[prop_id]],BudgetsQTable[[#This Row],[prop_id]]))</f>
        <v/>
      </c>
      <c r="M2777" s="78" t="s">
        <v>753</v>
      </c>
      <c r="N2777" s="7" t="str">
        <f>IF(BudgetsQTable[[#This Row],[pi_last_name]]=" ","",HYPERLINK("mailto:"&amp;BudgetsQTable[[#This Row],[pi_email]]&amp;"&amp;subject=Your NSF Proposal:  "&amp;BudgetsQTable[[#This Row],[prop_id]],BudgetsQTable[[#This Row],[pi_email]]))</f>
        <v/>
      </c>
      <c r="O2777" s="78" t="s">
        <v>753</v>
      </c>
      <c r="P2777" s="78">
        <v>3</v>
      </c>
      <c r="Q2777" s="78">
        <v>0</v>
      </c>
      <c r="R2777" s="79">
        <v>0</v>
      </c>
      <c r="S2777" s="79">
        <v>0</v>
      </c>
      <c r="T2777" s="79">
        <v>0</v>
      </c>
      <c r="U2777" s="80">
        <v>125452</v>
      </c>
      <c r="V2777" s="78">
        <v>0</v>
      </c>
      <c r="W2777" s="78">
        <v>4</v>
      </c>
      <c r="X2777" s="11" t="str">
        <f ca="1">IF(ISBLANK(BudgetsQTable[[#This Row],[budg_seq_yr]]),"FY"&amp;fiscalyear,"FY"&amp;fiscalyear-1+BudgetsQTable[[#This Row],[budg_seq_yr]])</f>
        <v>FY21</v>
      </c>
      <c r="Y2777" s="79">
        <v>125452</v>
      </c>
      <c r="Z2777" s="78" t="s">
        <v>2840</v>
      </c>
      <c r="AA2777" s="78" t="s">
        <v>464</v>
      </c>
      <c r="AB2777" s="76" t="s">
        <v>2821</v>
      </c>
      <c r="AC2777" s="78" t="s">
        <v>3979</v>
      </c>
    </row>
    <row r="2778" spans="1:29" x14ac:dyDescent="0.35">
      <c r="A2778" s="10" t="s">
        <v>2415</v>
      </c>
      <c r="B2778" s="76" t="s">
        <v>2824</v>
      </c>
      <c r="C2778" s="76">
        <f>C2777+(BudgetsQTable[[#This Row],[lead]]&lt;&gt;K2777)</f>
        <v>336</v>
      </c>
      <c r="D2778" s="76">
        <f>D2777*(BudgetsQTable[[#This Row],[lead]]=K2777)+(BudgetsQTable[[#This Row],[prop_id]]&lt;&gt;A2777)</f>
        <v>1</v>
      </c>
      <c r="E2778" s="77">
        <v>43005.688888888886</v>
      </c>
      <c r="F2778" s="78" t="s">
        <v>2817</v>
      </c>
      <c r="G2778" s="78" t="s">
        <v>2818</v>
      </c>
      <c r="H2778" s="78" t="s">
        <v>476</v>
      </c>
      <c r="I2778" s="76" t="s">
        <v>1069</v>
      </c>
      <c r="J2778" s="76" t="s">
        <v>4970</v>
      </c>
      <c r="K2778" s="78" t="s">
        <v>2415</v>
      </c>
      <c r="L2778" s="7" t="str">
        <f>IF(BudgetsQTable[[#This Row],[pi_last_name]]=" ","",HYPERLINK("https://www.ejacket.nsf.gov/ej/showProposal.do?Continue=Y&amp;ID="&amp;BudgetsQTable[[#This Row],[prop_id]],BudgetsQTable[[#This Row],[prop_id]]))</f>
        <v>1763979</v>
      </c>
      <c r="M2778" s="78" t="s">
        <v>2416</v>
      </c>
      <c r="N2778" s="7" t="str">
        <f>IF(BudgetsQTable[[#This Row],[pi_last_name]]=" ","",HYPERLINK("mailto:"&amp;BudgetsQTable[[#This Row],[pi_email]]&amp;"&amp;subject=Your NSF Proposal:  "&amp;BudgetsQTable[[#This Row],[prop_id]],BudgetsQTable[[#This Row],[pi_email]]))</f>
        <v>sadayappan.1@osu.edu</v>
      </c>
      <c r="O2778" s="78" t="s">
        <v>603</v>
      </c>
      <c r="P2778" s="78"/>
      <c r="Q2778" s="78"/>
      <c r="R2778" s="79"/>
      <c r="S2778" s="79"/>
      <c r="T2778" s="79"/>
      <c r="U2778" s="80"/>
      <c r="V2778" s="78">
        <v>0</v>
      </c>
      <c r="W2778" s="78"/>
      <c r="X2778" s="11" t="str">
        <f ca="1">IF(ISBLANK(BudgetsQTable[[#This Row],[budg_seq_yr]]),"FY"&amp;fiscalyear,"FY"&amp;fiscalyear-1+BudgetsQTable[[#This Row],[budg_seq_yr]])</f>
        <v>FY18</v>
      </c>
      <c r="Y2778" s="79">
        <v>399968</v>
      </c>
      <c r="Z2778" s="78" t="s">
        <v>2818</v>
      </c>
      <c r="AA2778" s="78" t="s">
        <v>476</v>
      </c>
      <c r="AB2778" s="76" t="s">
        <v>2821</v>
      </c>
      <c r="AC2778" s="78" t="s">
        <v>3156</v>
      </c>
    </row>
    <row r="2779" spans="1:29" x14ac:dyDescent="0.35">
      <c r="A2779" s="10" t="s">
        <v>2415</v>
      </c>
      <c r="B2779" s="76" t="s">
        <v>2824</v>
      </c>
      <c r="C2779" s="76">
        <f>C2778+(BudgetsQTable[[#This Row],[lead]]&lt;&gt;K2778)</f>
        <v>336</v>
      </c>
      <c r="D2779" s="76">
        <f>D2778*(BudgetsQTable[[#This Row],[lead]]=K2778)+(BudgetsQTable[[#This Row],[prop_id]]&lt;&gt;A2778)</f>
        <v>1</v>
      </c>
      <c r="E2779" s="77">
        <v>43005.688888888886</v>
      </c>
      <c r="F2779" s="78" t="s">
        <v>2817</v>
      </c>
      <c r="G2779" s="78" t="s">
        <v>2818</v>
      </c>
      <c r="H2779" s="78" t="s">
        <v>476</v>
      </c>
      <c r="I2779" s="76" t="s">
        <v>1069</v>
      </c>
      <c r="J2779" s="76" t="s">
        <v>753</v>
      </c>
      <c r="K2779" s="78" t="s">
        <v>2415</v>
      </c>
      <c r="L2779" s="7" t="str">
        <f>IF(BudgetsQTable[[#This Row],[pi_last_name]]=" ","",HYPERLINK("https://www.ejacket.nsf.gov/ej/showProposal.do?Continue=Y&amp;ID="&amp;BudgetsQTable[[#This Row],[prop_id]],BudgetsQTable[[#This Row],[prop_id]]))</f>
        <v/>
      </c>
      <c r="M2779" s="78" t="s">
        <v>753</v>
      </c>
      <c r="N2779" s="7" t="str">
        <f>IF(BudgetsQTable[[#This Row],[pi_last_name]]=" ","",HYPERLINK("mailto:"&amp;BudgetsQTable[[#This Row],[pi_email]]&amp;"&amp;subject=Your NSF Proposal:  "&amp;BudgetsQTable[[#This Row],[prop_id]],BudgetsQTable[[#This Row],[pi_email]]))</f>
        <v/>
      </c>
      <c r="O2779" s="78" t="s">
        <v>753</v>
      </c>
      <c r="P2779" s="78">
        <v>1</v>
      </c>
      <c r="Q2779" s="78">
        <v>0.5</v>
      </c>
      <c r="R2779" s="79">
        <v>0</v>
      </c>
      <c r="S2779" s="79">
        <v>3000</v>
      </c>
      <c r="T2779" s="79">
        <v>0</v>
      </c>
      <c r="U2779" s="80">
        <v>120271</v>
      </c>
      <c r="V2779" s="78">
        <v>0</v>
      </c>
      <c r="W2779" s="78">
        <v>1</v>
      </c>
      <c r="X2779" s="11" t="str">
        <f ca="1">IF(ISBLANK(BudgetsQTable[[#This Row],[budg_seq_yr]]),"FY"&amp;fiscalyear,"FY"&amp;fiscalyear-1+BudgetsQTable[[#This Row],[budg_seq_yr]])</f>
        <v>FY18</v>
      </c>
      <c r="Y2779" s="79">
        <v>120271</v>
      </c>
      <c r="Z2779" s="78" t="s">
        <v>2818</v>
      </c>
      <c r="AA2779" s="78" t="s">
        <v>476</v>
      </c>
      <c r="AB2779" s="76" t="s">
        <v>2821</v>
      </c>
      <c r="AC2779" s="78" t="s">
        <v>3156</v>
      </c>
    </row>
    <row r="2780" spans="1:29" x14ac:dyDescent="0.35">
      <c r="A2780" s="10" t="s">
        <v>2415</v>
      </c>
      <c r="B2780" s="76" t="s">
        <v>2824</v>
      </c>
      <c r="C2780" s="76">
        <f>C2779+(BudgetsQTable[[#This Row],[lead]]&lt;&gt;K2779)</f>
        <v>336</v>
      </c>
      <c r="D2780" s="76">
        <f>D2779*(BudgetsQTable[[#This Row],[lead]]=K2779)+(BudgetsQTable[[#This Row],[prop_id]]&lt;&gt;A2779)</f>
        <v>1</v>
      </c>
      <c r="E2780" s="77">
        <v>43005.688888888886</v>
      </c>
      <c r="F2780" s="78" t="s">
        <v>2817</v>
      </c>
      <c r="G2780" s="78" t="s">
        <v>2818</v>
      </c>
      <c r="H2780" s="78" t="s">
        <v>476</v>
      </c>
      <c r="I2780" s="76" t="s">
        <v>1069</v>
      </c>
      <c r="J2780" s="76" t="s">
        <v>753</v>
      </c>
      <c r="K2780" s="78" t="s">
        <v>2415</v>
      </c>
      <c r="L2780" s="7" t="str">
        <f>IF(BudgetsQTable[[#This Row],[pi_last_name]]=" ","",HYPERLINK("https://www.ejacket.nsf.gov/ej/showProposal.do?Continue=Y&amp;ID="&amp;BudgetsQTable[[#This Row],[prop_id]],BudgetsQTable[[#This Row],[prop_id]]))</f>
        <v/>
      </c>
      <c r="M2780" s="78" t="s">
        <v>753</v>
      </c>
      <c r="N2780" s="7" t="str">
        <f>IF(BudgetsQTable[[#This Row],[pi_last_name]]=" ","",HYPERLINK("mailto:"&amp;BudgetsQTable[[#This Row],[pi_email]]&amp;"&amp;subject=Your NSF Proposal:  "&amp;BudgetsQTable[[#This Row],[prop_id]],BudgetsQTable[[#This Row],[pi_email]]))</f>
        <v/>
      </c>
      <c r="O2780" s="78" t="s">
        <v>753</v>
      </c>
      <c r="P2780" s="78">
        <v>1</v>
      </c>
      <c r="Q2780" s="78">
        <v>0.75</v>
      </c>
      <c r="R2780" s="79">
        <v>0</v>
      </c>
      <c r="S2780" s="79">
        <v>3000</v>
      </c>
      <c r="T2780" s="79">
        <v>0</v>
      </c>
      <c r="U2780" s="80">
        <v>132710</v>
      </c>
      <c r="V2780" s="78">
        <v>0</v>
      </c>
      <c r="W2780" s="78">
        <v>2</v>
      </c>
      <c r="X2780" s="11" t="str">
        <f ca="1">IF(ISBLANK(BudgetsQTable[[#This Row],[budg_seq_yr]]),"FY"&amp;fiscalyear,"FY"&amp;fiscalyear-1+BudgetsQTable[[#This Row],[budg_seq_yr]])</f>
        <v>FY19</v>
      </c>
      <c r="Y2780" s="79">
        <v>132710</v>
      </c>
      <c r="Z2780" s="78" t="s">
        <v>2818</v>
      </c>
      <c r="AA2780" s="78" t="s">
        <v>476</v>
      </c>
      <c r="AB2780" s="76" t="s">
        <v>2821</v>
      </c>
      <c r="AC2780" s="78" t="s">
        <v>3156</v>
      </c>
    </row>
    <row r="2781" spans="1:29" x14ac:dyDescent="0.35">
      <c r="A2781" s="10" t="s">
        <v>2415</v>
      </c>
      <c r="B2781" s="76" t="s">
        <v>2824</v>
      </c>
      <c r="C2781" s="76">
        <f>C2780+(BudgetsQTable[[#This Row],[lead]]&lt;&gt;K2780)</f>
        <v>336</v>
      </c>
      <c r="D2781" s="76">
        <f>D2780*(BudgetsQTable[[#This Row],[lead]]=K2780)+(BudgetsQTable[[#This Row],[prop_id]]&lt;&gt;A2780)</f>
        <v>1</v>
      </c>
      <c r="E2781" s="77">
        <v>43005.688888888886</v>
      </c>
      <c r="F2781" s="78" t="s">
        <v>2817</v>
      </c>
      <c r="G2781" s="78" t="s">
        <v>2818</v>
      </c>
      <c r="H2781" s="78" t="s">
        <v>476</v>
      </c>
      <c r="I2781" s="76" t="s">
        <v>1069</v>
      </c>
      <c r="J2781" s="76" t="s">
        <v>753</v>
      </c>
      <c r="K2781" s="78" t="s">
        <v>2415</v>
      </c>
      <c r="L2781" s="7" t="str">
        <f>IF(BudgetsQTable[[#This Row],[pi_last_name]]=" ","",HYPERLINK("https://www.ejacket.nsf.gov/ej/showProposal.do?Continue=Y&amp;ID="&amp;BudgetsQTable[[#This Row],[prop_id]],BudgetsQTable[[#This Row],[prop_id]]))</f>
        <v/>
      </c>
      <c r="M2781" s="78" t="s">
        <v>753</v>
      </c>
      <c r="N2781" s="7" t="str">
        <f>IF(BudgetsQTable[[#This Row],[pi_last_name]]=" ","",HYPERLINK("mailto:"&amp;BudgetsQTable[[#This Row],[pi_email]]&amp;"&amp;subject=Your NSF Proposal:  "&amp;BudgetsQTable[[#This Row],[prop_id]],BudgetsQTable[[#This Row],[pi_email]]))</f>
        <v/>
      </c>
      <c r="O2781" s="78" t="s">
        <v>753</v>
      </c>
      <c r="P2781" s="78">
        <v>1</v>
      </c>
      <c r="Q2781" s="78">
        <v>1</v>
      </c>
      <c r="R2781" s="79">
        <v>0</v>
      </c>
      <c r="S2781" s="79">
        <v>3000</v>
      </c>
      <c r="T2781" s="79">
        <v>0</v>
      </c>
      <c r="U2781" s="80">
        <v>146987</v>
      </c>
      <c r="V2781" s="78">
        <v>0</v>
      </c>
      <c r="W2781" s="78">
        <v>3</v>
      </c>
      <c r="X2781" s="11" t="str">
        <f ca="1">IF(ISBLANK(BudgetsQTable[[#This Row],[budg_seq_yr]]),"FY"&amp;fiscalyear,"FY"&amp;fiscalyear-1+BudgetsQTable[[#This Row],[budg_seq_yr]])</f>
        <v>FY20</v>
      </c>
      <c r="Y2781" s="79">
        <v>146987</v>
      </c>
      <c r="Z2781" s="78" t="s">
        <v>2818</v>
      </c>
      <c r="AA2781" s="78" t="s">
        <v>476</v>
      </c>
      <c r="AB2781" s="76" t="s">
        <v>2821</v>
      </c>
      <c r="AC2781" s="78" t="s">
        <v>3156</v>
      </c>
    </row>
    <row r="2782" spans="1:29" x14ac:dyDescent="0.35">
      <c r="A2782" s="10" t="s">
        <v>4971</v>
      </c>
      <c r="B2782" s="76" t="s">
        <v>2834</v>
      </c>
      <c r="C2782" s="76">
        <f>C2781+(BudgetsQTable[[#This Row],[lead]]&lt;&gt;K2781)</f>
        <v>336</v>
      </c>
      <c r="D2782" s="76">
        <f>D2781*(BudgetsQTable[[#This Row],[lead]]=K2781)+(BudgetsQTable[[#This Row],[prop_id]]&lt;&gt;A2781)</f>
        <v>2</v>
      </c>
      <c r="E2782" s="77">
        <v>43005.574999999997</v>
      </c>
      <c r="F2782" s="78" t="s">
        <v>2817</v>
      </c>
      <c r="G2782" s="78" t="s">
        <v>2818</v>
      </c>
      <c r="H2782" s="78" t="s">
        <v>476</v>
      </c>
      <c r="I2782" s="76" t="s">
        <v>1069</v>
      </c>
      <c r="J2782" s="76" t="s">
        <v>4974</v>
      </c>
      <c r="K2782" s="78" t="s">
        <v>2415</v>
      </c>
      <c r="L2782" s="7" t="str">
        <f>IF(BudgetsQTable[[#This Row],[pi_last_name]]=" ","",HYPERLINK("https://www.ejacket.nsf.gov/ej/showProposal.do?Continue=Y&amp;ID="&amp;BudgetsQTable[[#This Row],[prop_id]],BudgetsQTable[[#This Row],[prop_id]]))</f>
        <v>1763695</v>
      </c>
      <c r="M2782" s="78" t="s">
        <v>4972</v>
      </c>
      <c r="N2782" s="7" t="str">
        <f>IF(BudgetsQTable[[#This Row],[pi_last_name]]=" ","",HYPERLINK("mailto:"&amp;BudgetsQTable[[#This Row],[pi_email]]&amp;"&amp;subject=Your NSF Proposal:  "&amp;BudgetsQTable[[#This Row],[prop_id]],BudgetsQTable[[#This Row],[pi_email]]))</f>
        <v>umit@gatech.edu</v>
      </c>
      <c r="O2782" s="78" t="s">
        <v>3284</v>
      </c>
      <c r="P2782" s="78"/>
      <c r="Q2782" s="78"/>
      <c r="R2782" s="79"/>
      <c r="S2782" s="79"/>
      <c r="T2782" s="79"/>
      <c r="U2782" s="80"/>
      <c r="V2782" s="78">
        <v>0</v>
      </c>
      <c r="W2782" s="78"/>
      <c r="X2782" s="11" t="str">
        <f ca="1">IF(ISBLANK(BudgetsQTable[[#This Row],[budg_seq_yr]]),"FY"&amp;fiscalyear,"FY"&amp;fiscalyear-1+BudgetsQTable[[#This Row],[budg_seq_yr]])</f>
        <v>FY18</v>
      </c>
      <c r="Y2782" s="79">
        <v>400000</v>
      </c>
      <c r="Z2782" s="78" t="s">
        <v>2818</v>
      </c>
      <c r="AA2782" s="78" t="s">
        <v>476</v>
      </c>
      <c r="AB2782" s="76" t="s">
        <v>2821</v>
      </c>
      <c r="AC2782" s="78" t="s">
        <v>3156</v>
      </c>
    </row>
    <row r="2783" spans="1:29" x14ac:dyDescent="0.35">
      <c r="A2783" s="10" t="s">
        <v>4971</v>
      </c>
      <c r="B2783" s="76" t="s">
        <v>2834</v>
      </c>
      <c r="C2783" s="76">
        <f>C2782+(BudgetsQTable[[#This Row],[lead]]&lt;&gt;K2782)</f>
        <v>336</v>
      </c>
      <c r="D2783" s="76">
        <f>D2782*(BudgetsQTable[[#This Row],[lead]]=K2782)+(BudgetsQTable[[#This Row],[prop_id]]&lt;&gt;A2782)</f>
        <v>2</v>
      </c>
      <c r="E2783" s="77">
        <v>43005.574999999997</v>
      </c>
      <c r="F2783" s="78" t="s">
        <v>2817</v>
      </c>
      <c r="G2783" s="78" t="s">
        <v>2818</v>
      </c>
      <c r="H2783" s="78" t="s">
        <v>476</v>
      </c>
      <c r="I2783" s="76" t="s">
        <v>1069</v>
      </c>
      <c r="J2783" s="76" t="s">
        <v>753</v>
      </c>
      <c r="K2783" s="78" t="s">
        <v>2415</v>
      </c>
      <c r="L2783" s="7" t="str">
        <f>IF(BudgetsQTable[[#This Row],[pi_last_name]]=" ","",HYPERLINK("https://www.ejacket.nsf.gov/ej/showProposal.do?Continue=Y&amp;ID="&amp;BudgetsQTable[[#This Row],[prop_id]],BudgetsQTable[[#This Row],[prop_id]]))</f>
        <v/>
      </c>
      <c r="M2783" s="78" t="s">
        <v>753</v>
      </c>
      <c r="N2783" s="7" t="str">
        <f>IF(BudgetsQTable[[#This Row],[pi_last_name]]=" ","",HYPERLINK("mailto:"&amp;BudgetsQTable[[#This Row],[pi_email]]&amp;"&amp;subject=Your NSF Proposal:  "&amp;BudgetsQTable[[#This Row],[prop_id]],BudgetsQTable[[#This Row],[pi_email]]))</f>
        <v/>
      </c>
      <c r="O2783" s="78" t="s">
        <v>753</v>
      </c>
      <c r="P2783" s="78">
        <v>1</v>
      </c>
      <c r="Q2783" s="78">
        <v>1</v>
      </c>
      <c r="R2783" s="79">
        <v>0</v>
      </c>
      <c r="S2783" s="79">
        <v>4000</v>
      </c>
      <c r="T2783" s="79">
        <v>0</v>
      </c>
      <c r="U2783" s="80">
        <v>126827</v>
      </c>
      <c r="V2783" s="78">
        <v>0</v>
      </c>
      <c r="W2783" s="78">
        <v>1</v>
      </c>
      <c r="X2783" s="11" t="str">
        <f ca="1">IF(ISBLANK(BudgetsQTable[[#This Row],[budg_seq_yr]]),"FY"&amp;fiscalyear,"FY"&amp;fiscalyear-1+BudgetsQTable[[#This Row],[budg_seq_yr]])</f>
        <v>FY18</v>
      </c>
      <c r="Y2783" s="79">
        <v>126827</v>
      </c>
      <c r="Z2783" s="78" t="s">
        <v>2818</v>
      </c>
      <c r="AA2783" s="78" t="s">
        <v>476</v>
      </c>
      <c r="AB2783" s="76" t="s">
        <v>2821</v>
      </c>
      <c r="AC2783" s="78" t="s">
        <v>3156</v>
      </c>
    </row>
    <row r="2784" spans="1:29" x14ac:dyDescent="0.35">
      <c r="A2784" s="10" t="s">
        <v>4971</v>
      </c>
      <c r="B2784" s="76" t="s">
        <v>2834</v>
      </c>
      <c r="C2784" s="76">
        <f>C2783+(BudgetsQTable[[#This Row],[lead]]&lt;&gt;K2783)</f>
        <v>336</v>
      </c>
      <c r="D2784" s="76">
        <f>D2783*(BudgetsQTable[[#This Row],[lead]]=K2783)+(BudgetsQTable[[#This Row],[prop_id]]&lt;&gt;A2783)</f>
        <v>2</v>
      </c>
      <c r="E2784" s="77">
        <v>43005.574999999997</v>
      </c>
      <c r="F2784" s="78" t="s">
        <v>2817</v>
      </c>
      <c r="G2784" s="78" t="s">
        <v>2818</v>
      </c>
      <c r="H2784" s="78" t="s">
        <v>476</v>
      </c>
      <c r="I2784" s="76" t="s">
        <v>1069</v>
      </c>
      <c r="J2784" s="76" t="s">
        <v>753</v>
      </c>
      <c r="K2784" s="78" t="s">
        <v>2415</v>
      </c>
      <c r="L2784" s="7" t="str">
        <f>IF(BudgetsQTable[[#This Row],[pi_last_name]]=" ","",HYPERLINK("https://www.ejacket.nsf.gov/ej/showProposal.do?Continue=Y&amp;ID="&amp;BudgetsQTable[[#This Row],[prop_id]],BudgetsQTable[[#This Row],[prop_id]]))</f>
        <v/>
      </c>
      <c r="M2784" s="78" t="s">
        <v>753</v>
      </c>
      <c r="N2784" s="7" t="str">
        <f>IF(BudgetsQTable[[#This Row],[pi_last_name]]=" ","",HYPERLINK("mailto:"&amp;BudgetsQTable[[#This Row],[pi_email]]&amp;"&amp;subject=Your NSF Proposal:  "&amp;BudgetsQTable[[#This Row],[prop_id]],BudgetsQTable[[#This Row],[pi_email]]))</f>
        <v/>
      </c>
      <c r="O2784" s="78" t="s">
        <v>753</v>
      </c>
      <c r="P2784" s="78">
        <v>1</v>
      </c>
      <c r="Q2784" s="78">
        <v>1</v>
      </c>
      <c r="R2784" s="79">
        <v>0</v>
      </c>
      <c r="S2784" s="79">
        <v>4000</v>
      </c>
      <c r="T2784" s="79">
        <v>0</v>
      </c>
      <c r="U2784" s="80">
        <v>134595</v>
      </c>
      <c r="V2784" s="78">
        <v>0</v>
      </c>
      <c r="W2784" s="78">
        <v>2</v>
      </c>
      <c r="X2784" s="11" t="str">
        <f ca="1">IF(ISBLANK(BudgetsQTable[[#This Row],[budg_seq_yr]]),"FY"&amp;fiscalyear,"FY"&amp;fiscalyear-1+BudgetsQTable[[#This Row],[budg_seq_yr]])</f>
        <v>FY19</v>
      </c>
      <c r="Y2784" s="79">
        <v>134595</v>
      </c>
      <c r="Z2784" s="78" t="s">
        <v>2818</v>
      </c>
      <c r="AA2784" s="78" t="s">
        <v>476</v>
      </c>
      <c r="AB2784" s="76" t="s">
        <v>2821</v>
      </c>
      <c r="AC2784" s="78" t="s">
        <v>3156</v>
      </c>
    </row>
    <row r="2785" spans="1:29" x14ac:dyDescent="0.35">
      <c r="A2785" s="10" t="s">
        <v>4971</v>
      </c>
      <c r="B2785" s="76" t="s">
        <v>2834</v>
      </c>
      <c r="C2785" s="76">
        <f>C2784+(BudgetsQTable[[#This Row],[lead]]&lt;&gt;K2784)</f>
        <v>336</v>
      </c>
      <c r="D2785" s="76">
        <f>D2784*(BudgetsQTable[[#This Row],[lead]]=K2784)+(BudgetsQTable[[#This Row],[prop_id]]&lt;&gt;A2784)</f>
        <v>2</v>
      </c>
      <c r="E2785" s="77">
        <v>43005.574999999997</v>
      </c>
      <c r="F2785" s="78" t="s">
        <v>2817</v>
      </c>
      <c r="G2785" s="78" t="s">
        <v>2818</v>
      </c>
      <c r="H2785" s="78" t="s">
        <v>476</v>
      </c>
      <c r="I2785" s="76" t="s">
        <v>1069</v>
      </c>
      <c r="J2785" s="76" t="s">
        <v>753</v>
      </c>
      <c r="K2785" s="78" t="s">
        <v>2415</v>
      </c>
      <c r="L2785" s="7" t="str">
        <f>IF(BudgetsQTable[[#This Row],[pi_last_name]]=" ","",HYPERLINK("https://www.ejacket.nsf.gov/ej/showProposal.do?Continue=Y&amp;ID="&amp;BudgetsQTable[[#This Row],[prop_id]],BudgetsQTable[[#This Row],[prop_id]]))</f>
        <v/>
      </c>
      <c r="M2785" s="78" t="s">
        <v>753</v>
      </c>
      <c r="N2785" s="7" t="str">
        <f>IF(BudgetsQTable[[#This Row],[pi_last_name]]=" ","",HYPERLINK("mailto:"&amp;BudgetsQTable[[#This Row],[pi_email]]&amp;"&amp;subject=Your NSF Proposal:  "&amp;BudgetsQTable[[#This Row],[prop_id]],BudgetsQTable[[#This Row],[pi_email]]))</f>
        <v/>
      </c>
      <c r="O2785" s="78" t="s">
        <v>753</v>
      </c>
      <c r="P2785" s="78">
        <v>1</v>
      </c>
      <c r="Q2785" s="78">
        <v>1</v>
      </c>
      <c r="R2785" s="79">
        <v>0</v>
      </c>
      <c r="S2785" s="79">
        <v>4000</v>
      </c>
      <c r="T2785" s="79">
        <v>0</v>
      </c>
      <c r="U2785" s="80">
        <v>138578</v>
      </c>
      <c r="V2785" s="78">
        <v>0</v>
      </c>
      <c r="W2785" s="78">
        <v>3</v>
      </c>
      <c r="X2785" s="11" t="str">
        <f ca="1">IF(ISBLANK(BudgetsQTable[[#This Row],[budg_seq_yr]]),"FY"&amp;fiscalyear,"FY"&amp;fiscalyear-1+BudgetsQTable[[#This Row],[budg_seq_yr]])</f>
        <v>FY20</v>
      </c>
      <c r="Y2785" s="79">
        <v>138578</v>
      </c>
      <c r="Z2785" s="78" t="s">
        <v>2818</v>
      </c>
      <c r="AA2785" s="78" t="s">
        <v>476</v>
      </c>
      <c r="AB2785" s="76" t="s">
        <v>2821</v>
      </c>
      <c r="AC2785" s="78" t="s">
        <v>3156</v>
      </c>
    </row>
    <row r="2786" spans="1:29" x14ac:dyDescent="0.35">
      <c r="A2786" s="10" t="s">
        <v>4975</v>
      </c>
      <c r="B2786" s="76" t="s">
        <v>2834</v>
      </c>
      <c r="C2786" s="76">
        <f>C2785+(BudgetsQTable[[#This Row],[lead]]&lt;&gt;K2785)</f>
        <v>336</v>
      </c>
      <c r="D2786" s="76">
        <f>D2785*(BudgetsQTable[[#This Row],[lead]]=K2785)+(BudgetsQTable[[#This Row],[prop_id]]&lt;&gt;A2785)</f>
        <v>3</v>
      </c>
      <c r="E2786" s="77">
        <v>43005.703472222223</v>
      </c>
      <c r="F2786" s="78" t="s">
        <v>2817</v>
      </c>
      <c r="G2786" s="78" t="s">
        <v>2818</v>
      </c>
      <c r="H2786" s="78" t="s">
        <v>476</v>
      </c>
      <c r="I2786" s="76" t="s">
        <v>1069</v>
      </c>
      <c r="J2786" s="76" t="s">
        <v>4978</v>
      </c>
      <c r="K2786" s="78" t="s">
        <v>2415</v>
      </c>
      <c r="L2786" s="7" t="str">
        <f>IF(BudgetsQTable[[#This Row],[pi_last_name]]=" ","",HYPERLINK("https://www.ejacket.nsf.gov/ej/showProposal.do?Continue=Y&amp;ID="&amp;BudgetsQTable[[#This Row],[prop_id]],BudgetsQTable[[#This Row],[prop_id]]))</f>
        <v>1764016</v>
      </c>
      <c r="M2786" s="78" t="s">
        <v>4976</v>
      </c>
      <c r="N2786" s="7" t="str">
        <f>IF(BudgetsQTable[[#This Row],[pi_last_name]]=" ","",HYPERLINK("mailto:"&amp;BudgetsQTable[[#This Row],[pi_email]]&amp;"&amp;subject=Your NSF Proposal:  "&amp;BudgetsQTable[[#This Row],[prop_id]],BudgetsQTable[[#This Row],[pi_email]]))</f>
        <v>pouchet@cs.colostate.edu</v>
      </c>
      <c r="O2786" s="78" t="s">
        <v>3158</v>
      </c>
      <c r="P2786" s="78"/>
      <c r="Q2786" s="78"/>
      <c r="R2786" s="79"/>
      <c r="S2786" s="79"/>
      <c r="T2786" s="79"/>
      <c r="U2786" s="80"/>
      <c r="V2786" s="78">
        <v>0</v>
      </c>
      <c r="W2786" s="78"/>
      <c r="X2786" s="11" t="str">
        <f ca="1">IF(ISBLANK(BudgetsQTable[[#This Row],[budg_seq_yr]]),"FY"&amp;fiscalyear,"FY"&amp;fiscalyear-1+BudgetsQTable[[#This Row],[budg_seq_yr]])</f>
        <v>FY18</v>
      </c>
      <c r="Y2786" s="79">
        <v>399998</v>
      </c>
      <c r="Z2786" s="78" t="s">
        <v>2818</v>
      </c>
      <c r="AA2786" s="78" t="s">
        <v>476</v>
      </c>
      <c r="AB2786" s="76" t="s">
        <v>2821</v>
      </c>
      <c r="AC2786" s="78" t="s">
        <v>3156</v>
      </c>
    </row>
    <row r="2787" spans="1:29" x14ac:dyDescent="0.35">
      <c r="A2787" s="10" t="s">
        <v>4975</v>
      </c>
      <c r="B2787" s="76" t="s">
        <v>2834</v>
      </c>
      <c r="C2787" s="76">
        <f>C2786+(BudgetsQTable[[#This Row],[lead]]&lt;&gt;K2786)</f>
        <v>336</v>
      </c>
      <c r="D2787" s="76">
        <f>D2786*(BudgetsQTable[[#This Row],[lead]]=K2786)+(BudgetsQTable[[#This Row],[prop_id]]&lt;&gt;A2786)</f>
        <v>3</v>
      </c>
      <c r="E2787" s="77">
        <v>43005.703472222223</v>
      </c>
      <c r="F2787" s="78" t="s">
        <v>2817</v>
      </c>
      <c r="G2787" s="78" t="s">
        <v>2818</v>
      </c>
      <c r="H2787" s="78" t="s">
        <v>476</v>
      </c>
      <c r="I2787" s="76" t="s">
        <v>1069</v>
      </c>
      <c r="J2787" s="76" t="s">
        <v>753</v>
      </c>
      <c r="K2787" s="78" t="s">
        <v>2415</v>
      </c>
      <c r="L2787" s="7" t="str">
        <f>IF(BudgetsQTable[[#This Row],[pi_last_name]]=" ","",HYPERLINK("https://www.ejacket.nsf.gov/ej/showProposal.do?Continue=Y&amp;ID="&amp;BudgetsQTable[[#This Row],[prop_id]],BudgetsQTable[[#This Row],[prop_id]]))</f>
        <v/>
      </c>
      <c r="M2787" s="78" t="s">
        <v>753</v>
      </c>
      <c r="N2787" s="7" t="str">
        <f>IF(BudgetsQTable[[#This Row],[pi_last_name]]=" ","",HYPERLINK("mailto:"&amp;BudgetsQTable[[#This Row],[pi_email]]&amp;"&amp;subject=Your NSF Proposal:  "&amp;BudgetsQTable[[#This Row],[prop_id]],BudgetsQTable[[#This Row],[pi_email]]))</f>
        <v/>
      </c>
      <c r="O2787" s="78" t="s">
        <v>753</v>
      </c>
      <c r="P2787" s="78">
        <v>1</v>
      </c>
      <c r="Q2787" s="78">
        <v>0</v>
      </c>
      <c r="R2787" s="79">
        <v>0</v>
      </c>
      <c r="S2787" s="79">
        <v>4000</v>
      </c>
      <c r="T2787" s="79">
        <v>0</v>
      </c>
      <c r="U2787" s="80">
        <v>130546</v>
      </c>
      <c r="V2787" s="78">
        <v>0</v>
      </c>
      <c r="W2787" s="78">
        <v>1</v>
      </c>
      <c r="X2787" s="11" t="str">
        <f ca="1">IF(ISBLANK(BudgetsQTable[[#This Row],[budg_seq_yr]]),"FY"&amp;fiscalyear,"FY"&amp;fiscalyear-1+BudgetsQTable[[#This Row],[budg_seq_yr]])</f>
        <v>FY18</v>
      </c>
      <c r="Y2787" s="79">
        <v>130546</v>
      </c>
      <c r="Z2787" s="78" t="s">
        <v>2818</v>
      </c>
      <c r="AA2787" s="78" t="s">
        <v>476</v>
      </c>
      <c r="AB2787" s="76" t="s">
        <v>2821</v>
      </c>
      <c r="AC2787" s="78" t="s">
        <v>3156</v>
      </c>
    </row>
    <row r="2788" spans="1:29" x14ac:dyDescent="0.35">
      <c r="A2788" s="10" t="s">
        <v>4975</v>
      </c>
      <c r="B2788" s="76" t="s">
        <v>2834</v>
      </c>
      <c r="C2788" s="76">
        <f>C2787+(BudgetsQTable[[#This Row],[lead]]&lt;&gt;K2787)</f>
        <v>336</v>
      </c>
      <c r="D2788" s="76">
        <f>D2787*(BudgetsQTable[[#This Row],[lead]]=K2787)+(BudgetsQTable[[#This Row],[prop_id]]&lt;&gt;A2787)</f>
        <v>3</v>
      </c>
      <c r="E2788" s="77">
        <v>43005.703472222223</v>
      </c>
      <c r="F2788" s="78" t="s">
        <v>2817</v>
      </c>
      <c r="G2788" s="78" t="s">
        <v>2818</v>
      </c>
      <c r="H2788" s="78" t="s">
        <v>476</v>
      </c>
      <c r="I2788" s="76" t="s">
        <v>1069</v>
      </c>
      <c r="J2788" s="76" t="s">
        <v>753</v>
      </c>
      <c r="K2788" s="78" t="s">
        <v>2415</v>
      </c>
      <c r="L2788" s="7" t="str">
        <f>IF(BudgetsQTable[[#This Row],[pi_last_name]]=" ","",HYPERLINK("https://www.ejacket.nsf.gov/ej/showProposal.do?Continue=Y&amp;ID="&amp;BudgetsQTable[[#This Row],[prop_id]],BudgetsQTable[[#This Row],[prop_id]]))</f>
        <v/>
      </c>
      <c r="M2788" s="78" t="s">
        <v>753</v>
      </c>
      <c r="N2788" s="7" t="str">
        <f>IF(BudgetsQTable[[#This Row],[pi_last_name]]=" ","",HYPERLINK("mailto:"&amp;BudgetsQTable[[#This Row],[pi_email]]&amp;"&amp;subject=Your NSF Proposal:  "&amp;BudgetsQTable[[#This Row],[prop_id]],BudgetsQTable[[#This Row],[pi_email]]))</f>
        <v/>
      </c>
      <c r="O2788" s="78" t="s">
        <v>753</v>
      </c>
      <c r="P2788" s="78">
        <v>1</v>
      </c>
      <c r="Q2788" s="78">
        <v>0</v>
      </c>
      <c r="R2788" s="79">
        <v>0</v>
      </c>
      <c r="S2788" s="79">
        <v>4120</v>
      </c>
      <c r="T2788" s="79">
        <v>0</v>
      </c>
      <c r="U2788" s="80">
        <v>133477</v>
      </c>
      <c r="V2788" s="78">
        <v>0</v>
      </c>
      <c r="W2788" s="78">
        <v>2</v>
      </c>
      <c r="X2788" s="11" t="str">
        <f ca="1">IF(ISBLANK(BudgetsQTable[[#This Row],[budg_seq_yr]]),"FY"&amp;fiscalyear,"FY"&amp;fiscalyear-1+BudgetsQTable[[#This Row],[budg_seq_yr]])</f>
        <v>FY19</v>
      </c>
      <c r="Y2788" s="79">
        <v>133477</v>
      </c>
      <c r="Z2788" s="78" t="s">
        <v>2818</v>
      </c>
      <c r="AA2788" s="78" t="s">
        <v>476</v>
      </c>
      <c r="AB2788" s="76" t="s">
        <v>2821</v>
      </c>
      <c r="AC2788" s="78" t="s">
        <v>3156</v>
      </c>
    </row>
    <row r="2789" spans="1:29" x14ac:dyDescent="0.35">
      <c r="A2789" s="10" t="s">
        <v>4975</v>
      </c>
      <c r="B2789" s="76" t="s">
        <v>2834</v>
      </c>
      <c r="C2789" s="76">
        <f>C2788+(BudgetsQTable[[#This Row],[lead]]&lt;&gt;K2788)</f>
        <v>336</v>
      </c>
      <c r="D2789" s="76">
        <f>D2788*(BudgetsQTable[[#This Row],[lead]]=K2788)+(BudgetsQTable[[#This Row],[prop_id]]&lt;&gt;A2788)</f>
        <v>3</v>
      </c>
      <c r="E2789" s="77">
        <v>43005.703472222223</v>
      </c>
      <c r="F2789" s="78" t="s">
        <v>2817</v>
      </c>
      <c r="G2789" s="78" t="s">
        <v>2818</v>
      </c>
      <c r="H2789" s="78" t="s">
        <v>476</v>
      </c>
      <c r="I2789" s="76" t="s">
        <v>1069</v>
      </c>
      <c r="J2789" s="76" t="s">
        <v>753</v>
      </c>
      <c r="K2789" s="78" t="s">
        <v>2415</v>
      </c>
      <c r="L2789" s="7" t="str">
        <f>IF(BudgetsQTable[[#This Row],[pi_last_name]]=" ","",HYPERLINK("https://www.ejacket.nsf.gov/ej/showProposal.do?Continue=Y&amp;ID="&amp;BudgetsQTable[[#This Row],[prop_id]],BudgetsQTable[[#This Row],[prop_id]]))</f>
        <v/>
      </c>
      <c r="M2789" s="78" t="s">
        <v>753</v>
      </c>
      <c r="N2789" s="7" t="str">
        <f>IF(BudgetsQTable[[#This Row],[pi_last_name]]=" ","",HYPERLINK("mailto:"&amp;BudgetsQTable[[#This Row],[pi_email]]&amp;"&amp;subject=Your NSF Proposal:  "&amp;BudgetsQTable[[#This Row],[prop_id]],BudgetsQTable[[#This Row],[pi_email]]))</f>
        <v/>
      </c>
      <c r="O2789" s="78" t="s">
        <v>753</v>
      </c>
      <c r="P2789" s="78">
        <v>1</v>
      </c>
      <c r="Q2789" s="78">
        <v>0</v>
      </c>
      <c r="R2789" s="79">
        <v>0</v>
      </c>
      <c r="S2789" s="79">
        <v>4244</v>
      </c>
      <c r="T2789" s="79">
        <v>0</v>
      </c>
      <c r="U2789" s="80">
        <v>135975</v>
      </c>
      <c r="V2789" s="78">
        <v>0</v>
      </c>
      <c r="W2789" s="78">
        <v>3</v>
      </c>
      <c r="X2789" s="11" t="str">
        <f ca="1">IF(ISBLANK(BudgetsQTable[[#This Row],[budg_seq_yr]]),"FY"&amp;fiscalyear,"FY"&amp;fiscalyear-1+BudgetsQTable[[#This Row],[budg_seq_yr]])</f>
        <v>FY20</v>
      </c>
      <c r="Y2789" s="79">
        <v>135975</v>
      </c>
      <c r="Z2789" s="78" t="s">
        <v>2818</v>
      </c>
      <c r="AA2789" s="78" t="s">
        <v>476</v>
      </c>
      <c r="AB2789" s="76" t="s">
        <v>2821</v>
      </c>
      <c r="AC2789" s="78" t="s">
        <v>3156</v>
      </c>
    </row>
    <row r="2790" spans="1:29" x14ac:dyDescent="0.35">
      <c r="A2790" s="10" t="s">
        <v>2423</v>
      </c>
      <c r="B2790" s="76" t="s">
        <v>2863</v>
      </c>
      <c r="C2790" s="76">
        <f>C2789+(BudgetsQTable[[#This Row],[lead]]&lt;&gt;K2789)</f>
        <v>337</v>
      </c>
      <c r="D2790" s="76">
        <f>D2789*(BudgetsQTable[[#This Row],[lead]]=K2789)+(BudgetsQTable[[#This Row],[prop_id]]&lt;&gt;A2789)</f>
        <v>1</v>
      </c>
      <c r="E2790" s="77">
        <v>43005.689583333333</v>
      </c>
      <c r="F2790" s="78" t="s">
        <v>2868</v>
      </c>
      <c r="G2790" s="78" t="s">
        <v>2869</v>
      </c>
      <c r="H2790" s="78" t="s">
        <v>470</v>
      </c>
      <c r="I2790" s="76" t="s">
        <v>935</v>
      </c>
      <c r="J2790" s="76" t="s">
        <v>4981</v>
      </c>
      <c r="K2790" s="78" t="s">
        <v>2423</v>
      </c>
      <c r="L2790" s="7" t="str">
        <f>IF(BudgetsQTable[[#This Row],[pi_last_name]]=" ","",HYPERLINK("https://www.ejacket.nsf.gov/ej/showProposal.do?Continue=Y&amp;ID="&amp;BudgetsQTable[[#This Row],[prop_id]],BudgetsQTable[[#This Row],[prop_id]]))</f>
        <v>1763981</v>
      </c>
      <c r="M2790" s="78" t="s">
        <v>1453</v>
      </c>
      <c r="N2790" s="7" t="str">
        <f>IF(BudgetsQTable[[#This Row],[pi_last_name]]=" ","",HYPERLINK("mailto:"&amp;BudgetsQTable[[#This Row],[pi_email]]&amp;"&amp;subject=Your NSF Proposal:  "&amp;BudgetsQTable[[#This Row],[prop_id]],BudgetsQTable[[#This Row],[pi_email]]))</f>
        <v>minhhoai@cs.stonybrook.edu</v>
      </c>
      <c r="O2790" s="78" t="s">
        <v>650</v>
      </c>
      <c r="P2790" s="78"/>
      <c r="Q2790" s="78"/>
      <c r="R2790" s="79"/>
      <c r="S2790" s="79"/>
      <c r="T2790" s="79"/>
      <c r="U2790" s="80"/>
      <c r="V2790" s="78">
        <v>0</v>
      </c>
      <c r="W2790" s="78"/>
      <c r="X2790" s="11" t="str">
        <f ca="1">IF(ISBLANK(BudgetsQTable[[#This Row],[budg_seq_yr]]),"FY"&amp;fiscalyear,"FY"&amp;fiscalyear-1+BudgetsQTable[[#This Row],[budg_seq_yr]])</f>
        <v>FY18</v>
      </c>
      <c r="Y2790" s="79">
        <v>1198950</v>
      </c>
      <c r="Z2790" s="78" t="s">
        <v>2869</v>
      </c>
      <c r="AA2790" s="78" t="s">
        <v>470</v>
      </c>
      <c r="AB2790" s="76" t="s">
        <v>2821</v>
      </c>
      <c r="AC2790" s="78" t="s">
        <v>2903</v>
      </c>
    </row>
    <row r="2791" spans="1:29" x14ac:dyDescent="0.35">
      <c r="A2791" s="10" t="s">
        <v>2423</v>
      </c>
      <c r="B2791" s="76" t="s">
        <v>2863</v>
      </c>
      <c r="C2791" s="76">
        <f>C2790+(BudgetsQTable[[#This Row],[lead]]&lt;&gt;K2790)</f>
        <v>337</v>
      </c>
      <c r="D2791" s="76">
        <f>D2790*(BudgetsQTable[[#This Row],[lead]]=K2790)+(BudgetsQTable[[#This Row],[prop_id]]&lt;&gt;A2790)</f>
        <v>1</v>
      </c>
      <c r="E2791" s="77">
        <v>43005.689583333333</v>
      </c>
      <c r="F2791" s="78" t="s">
        <v>2868</v>
      </c>
      <c r="G2791" s="78" t="s">
        <v>2869</v>
      </c>
      <c r="H2791" s="78" t="s">
        <v>470</v>
      </c>
      <c r="I2791" s="76" t="s">
        <v>935</v>
      </c>
      <c r="J2791" s="76" t="s">
        <v>753</v>
      </c>
      <c r="K2791" s="78" t="s">
        <v>2423</v>
      </c>
      <c r="L2791" s="7" t="str">
        <f>IF(BudgetsQTable[[#This Row],[pi_last_name]]=" ","",HYPERLINK("https://www.ejacket.nsf.gov/ej/showProposal.do?Continue=Y&amp;ID="&amp;BudgetsQTable[[#This Row],[prop_id]],BudgetsQTable[[#This Row],[prop_id]]))</f>
        <v/>
      </c>
      <c r="M2791" s="78" t="s">
        <v>753</v>
      </c>
      <c r="N2791" s="7" t="str">
        <f>IF(BudgetsQTable[[#This Row],[pi_last_name]]=" ","",HYPERLINK("mailto:"&amp;BudgetsQTable[[#This Row],[pi_email]]&amp;"&amp;subject=Your NSF Proposal:  "&amp;BudgetsQTable[[#This Row],[prop_id]],BudgetsQTable[[#This Row],[pi_email]]))</f>
        <v/>
      </c>
      <c r="O2791" s="78" t="s">
        <v>753</v>
      </c>
      <c r="P2791" s="78">
        <v>3</v>
      </c>
      <c r="Q2791" s="78">
        <v>3</v>
      </c>
      <c r="R2791" s="79">
        <v>0</v>
      </c>
      <c r="S2791" s="79">
        <v>6000</v>
      </c>
      <c r="T2791" s="79">
        <v>0</v>
      </c>
      <c r="U2791" s="80">
        <v>296012</v>
      </c>
      <c r="V2791" s="78">
        <v>0</v>
      </c>
      <c r="W2791" s="78">
        <v>1</v>
      </c>
      <c r="X2791" s="11" t="str">
        <f ca="1">IF(ISBLANK(BudgetsQTable[[#This Row],[budg_seq_yr]]),"FY"&amp;fiscalyear,"FY"&amp;fiscalyear-1+BudgetsQTable[[#This Row],[budg_seq_yr]])</f>
        <v>FY18</v>
      </c>
      <c r="Y2791" s="79">
        <v>296012</v>
      </c>
      <c r="Z2791" s="78" t="s">
        <v>2869</v>
      </c>
      <c r="AA2791" s="78" t="s">
        <v>470</v>
      </c>
      <c r="AB2791" s="76" t="s">
        <v>2821</v>
      </c>
      <c r="AC2791" s="78" t="s">
        <v>2903</v>
      </c>
    </row>
    <row r="2792" spans="1:29" x14ac:dyDescent="0.35">
      <c r="A2792" s="10" t="s">
        <v>2423</v>
      </c>
      <c r="B2792" s="76" t="s">
        <v>2863</v>
      </c>
      <c r="C2792" s="76">
        <f>C2791+(BudgetsQTable[[#This Row],[lead]]&lt;&gt;K2791)</f>
        <v>337</v>
      </c>
      <c r="D2792" s="76">
        <f>D2791*(BudgetsQTable[[#This Row],[lead]]=K2791)+(BudgetsQTable[[#This Row],[prop_id]]&lt;&gt;A2791)</f>
        <v>1</v>
      </c>
      <c r="E2792" s="77">
        <v>43005.689583333333</v>
      </c>
      <c r="F2792" s="78" t="s">
        <v>2868</v>
      </c>
      <c r="G2792" s="78" t="s">
        <v>2869</v>
      </c>
      <c r="H2792" s="78" t="s">
        <v>470</v>
      </c>
      <c r="I2792" s="76" t="s">
        <v>935</v>
      </c>
      <c r="J2792" s="76" t="s">
        <v>753</v>
      </c>
      <c r="K2792" s="78" t="s">
        <v>2423</v>
      </c>
      <c r="L2792" s="7" t="str">
        <f>IF(BudgetsQTable[[#This Row],[pi_last_name]]=" ","",HYPERLINK("https://www.ejacket.nsf.gov/ej/showProposal.do?Continue=Y&amp;ID="&amp;BudgetsQTable[[#This Row],[prop_id]],BudgetsQTable[[#This Row],[prop_id]]))</f>
        <v/>
      </c>
      <c r="M2792" s="78" t="s">
        <v>753</v>
      </c>
      <c r="N2792" s="7" t="str">
        <f>IF(BudgetsQTable[[#This Row],[pi_last_name]]=" ","",HYPERLINK("mailto:"&amp;BudgetsQTable[[#This Row],[pi_email]]&amp;"&amp;subject=Your NSF Proposal:  "&amp;BudgetsQTable[[#This Row],[prop_id]],BudgetsQTable[[#This Row],[pi_email]]))</f>
        <v/>
      </c>
      <c r="O2792" s="78" t="s">
        <v>753</v>
      </c>
      <c r="P2792" s="78">
        <v>3</v>
      </c>
      <c r="Q2792" s="78">
        <v>3</v>
      </c>
      <c r="R2792" s="79">
        <v>0</v>
      </c>
      <c r="S2792" s="79">
        <v>6000</v>
      </c>
      <c r="T2792" s="79">
        <v>0</v>
      </c>
      <c r="U2792" s="80">
        <v>293780</v>
      </c>
      <c r="V2792" s="78">
        <v>0</v>
      </c>
      <c r="W2792" s="78">
        <v>2</v>
      </c>
      <c r="X2792" s="11" t="str">
        <f ca="1">IF(ISBLANK(BudgetsQTable[[#This Row],[budg_seq_yr]]),"FY"&amp;fiscalyear,"FY"&amp;fiscalyear-1+BudgetsQTable[[#This Row],[budg_seq_yr]])</f>
        <v>FY19</v>
      </c>
      <c r="Y2792" s="79">
        <v>293780</v>
      </c>
      <c r="Z2792" s="78" t="s">
        <v>2869</v>
      </c>
      <c r="AA2792" s="78" t="s">
        <v>470</v>
      </c>
      <c r="AB2792" s="76" t="s">
        <v>2821</v>
      </c>
      <c r="AC2792" s="78" t="s">
        <v>2903</v>
      </c>
    </row>
    <row r="2793" spans="1:29" x14ac:dyDescent="0.35">
      <c r="A2793" s="10" t="s">
        <v>2423</v>
      </c>
      <c r="B2793" s="76" t="s">
        <v>2863</v>
      </c>
      <c r="C2793" s="76">
        <f>C2792+(BudgetsQTable[[#This Row],[lead]]&lt;&gt;K2792)</f>
        <v>337</v>
      </c>
      <c r="D2793" s="76">
        <f>D2792*(BudgetsQTable[[#This Row],[lead]]=K2792)+(BudgetsQTable[[#This Row],[prop_id]]&lt;&gt;A2792)</f>
        <v>1</v>
      </c>
      <c r="E2793" s="77">
        <v>43005.689583333333</v>
      </c>
      <c r="F2793" s="78" t="s">
        <v>2868</v>
      </c>
      <c r="G2793" s="78" t="s">
        <v>2869</v>
      </c>
      <c r="H2793" s="78" t="s">
        <v>470</v>
      </c>
      <c r="I2793" s="76" t="s">
        <v>935</v>
      </c>
      <c r="J2793" s="76" t="s">
        <v>753</v>
      </c>
      <c r="K2793" s="78" t="s">
        <v>2423</v>
      </c>
      <c r="L2793" s="7" t="str">
        <f>IF(BudgetsQTable[[#This Row],[pi_last_name]]=" ","",HYPERLINK("https://www.ejacket.nsf.gov/ej/showProposal.do?Continue=Y&amp;ID="&amp;BudgetsQTable[[#This Row],[prop_id]],BudgetsQTable[[#This Row],[prop_id]]))</f>
        <v/>
      </c>
      <c r="M2793" s="78" t="s">
        <v>753</v>
      </c>
      <c r="N2793" s="7" t="str">
        <f>IF(BudgetsQTable[[#This Row],[pi_last_name]]=" ","",HYPERLINK("mailto:"&amp;BudgetsQTable[[#This Row],[pi_email]]&amp;"&amp;subject=Your NSF Proposal:  "&amp;BudgetsQTable[[#This Row],[prop_id]],BudgetsQTable[[#This Row],[pi_email]]))</f>
        <v/>
      </c>
      <c r="O2793" s="78" t="s">
        <v>753</v>
      </c>
      <c r="P2793" s="78">
        <v>3</v>
      </c>
      <c r="Q2793" s="78">
        <v>3</v>
      </c>
      <c r="R2793" s="79">
        <v>0</v>
      </c>
      <c r="S2793" s="79">
        <v>6000</v>
      </c>
      <c r="T2793" s="79">
        <v>0</v>
      </c>
      <c r="U2793" s="80">
        <v>300908</v>
      </c>
      <c r="V2793" s="78">
        <v>0</v>
      </c>
      <c r="W2793" s="78">
        <v>3</v>
      </c>
      <c r="X2793" s="11" t="str">
        <f ca="1">IF(ISBLANK(BudgetsQTable[[#This Row],[budg_seq_yr]]),"FY"&amp;fiscalyear,"FY"&amp;fiscalyear-1+BudgetsQTable[[#This Row],[budg_seq_yr]])</f>
        <v>FY20</v>
      </c>
      <c r="Y2793" s="79">
        <v>300908</v>
      </c>
      <c r="Z2793" s="78" t="s">
        <v>2869</v>
      </c>
      <c r="AA2793" s="78" t="s">
        <v>470</v>
      </c>
      <c r="AB2793" s="76" t="s">
        <v>2821</v>
      </c>
      <c r="AC2793" s="78" t="s">
        <v>2903</v>
      </c>
    </row>
    <row r="2794" spans="1:29" x14ac:dyDescent="0.35">
      <c r="A2794" s="10" t="s">
        <v>2423</v>
      </c>
      <c r="B2794" s="76" t="s">
        <v>2863</v>
      </c>
      <c r="C2794" s="76">
        <f>C2793+(BudgetsQTable[[#This Row],[lead]]&lt;&gt;K2793)</f>
        <v>337</v>
      </c>
      <c r="D2794" s="76">
        <f>D2793*(BudgetsQTable[[#This Row],[lead]]=K2793)+(BudgetsQTable[[#This Row],[prop_id]]&lt;&gt;A2793)</f>
        <v>1</v>
      </c>
      <c r="E2794" s="77">
        <v>43005.689583333333</v>
      </c>
      <c r="F2794" s="78" t="s">
        <v>2868</v>
      </c>
      <c r="G2794" s="78" t="s">
        <v>2869</v>
      </c>
      <c r="H2794" s="78" t="s">
        <v>470</v>
      </c>
      <c r="I2794" s="76" t="s">
        <v>935</v>
      </c>
      <c r="J2794" s="76" t="s">
        <v>753</v>
      </c>
      <c r="K2794" s="78" t="s">
        <v>2423</v>
      </c>
      <c r="L2794" s="7" t="str">
        <f>IF(BudgetsQTable[[#This Row],[pi_last_name]]=" ","",HYPERLINK("https://www.ejacket.nsf.gov/ej/showProposal.do?Continue=Y&amp;ID="&amp;BudgetsQTable[[#This Row],[prop_id]],BudgetsQTable[[#This Row],[prop_id]]))</f>
        <v/>
      </c>
      <c r="M2794" s="78" t="s">
        <v>753</v>
      </c>
      <c r="N2794" s="7" t="str">
        <f>IF(BudgetsQTable[[#This Row],[pi_last_name]]=" ","",HYPERLINK("mailto:"&amp;BudgetsQTable[[#This Row],[pi_email]]&amp;"&amp;subject=Your NSF Proposal:  "&amp;BudgetsQTable[[#This Row],[prop_id]],BudgetsQTable[[#This Row],[pi_email]]))</f>
        <v/>
      </c>
      <c r="O2794" s="78" t="s">
        <v>753</v>
      </c>
      <c r="P2794" s="78">
        <v>3</v>
      </c>
      <c r="Q2794" s="78">
        <v>3</v>
      </c>
      <c r="R2794" s="79">
        <v>0</v>
      </c>
      <c r="S2794" s="79">
        <v>6000</v>
      </c>
      <c r="T2794" s="79">
        <v>0</v>
      </c>
      <c r="U2794" s="80">
        <v>308250</v>
      </c>
      <c r="V2794" s="78">
        <v>0</v>
      </c>
      <c r="W2794" s="78">
        <v>4</v>
      </c>
      <c r="X2794" s="11" t="str">
        <f ca="1">IF(ISBLANK(BudgetsQTable[[#This Row],[budg_seq_yr]]),"FY"&amp;fiscalyear,"FY"&amp;fiscalyear-1+BudgetsQTable[[#This Row],[budg_seq_yr]])</f>
        <v>FY21</v>
      </c>
      <c r="Y2794" s="79">
        <v>308250</v>
      </c>
      <c r="Z2794" s="78" t="s">
        <v>2869</v>
      </c>
      <c r="AA2794" s="78" t="s">
        <v>470</v>
      </c>
      <c r="AB2794" s="76" t="s">
        <v>2821</v>
      </c>
      <c r="AC2794" s="78" t="s">
        <v>2903</v>
      </c>
    </row>
    <row r="2795" spans="1:29" x14ac:dyDescent="0.35">
      <c r="A2795" s="10" t="s">
        <v>2425</v>
      </c>
      <c r="B2795" s="76" t="s">
        <v>2863</v>
      </c>
      <c r="C2795" s="76">
        <f>C2794+(BudgetsQTable[[#This Row],[lead]]&lt;&gt;K2794)</f>
        <v>338</v>
      </c>
      <c r="D2795" s="76">
        <f>D2794*(BudgetsQTable[[#This Row],[lead]]=K2794)+(BudgetsQTable[[#This Row],[prop_id]]&lt;&gt;A2794)</f>
        <v>1</v>
      </c>
      <c r="E2795" s="77">
        <v>43005.693055555559</v>
      </c>
      <c r="F2795" s="78" t="s">
        <v>2868</v>
      </c>
      <c r="G2795" s="78" t="s">
        <v>2869</v>
      </c>
      <c r="H2795" s="78" t="s">
        <v>468</v>
      </c>
      <c r="I2795" s="76" t="s">
        <v>1185</v>
      </c>
      <c r="J2795" s="76" t="s">
        <v>4984</v>
      </c>
      <c r="K2795" s="78" t="s">
        <v>2425</v>
      </c>
      <c r="L2795" s="7" t="str">
        <f>IF(BudgetsQTable[[#This Row],[pi_last_name]]=" ","",HYPERLINK("https://www.ejacket.nsf.gov/ej/showProposal.do?Continue=Y&amp;ID="&amp;BudgetsQTable[[#This Row],[prop_id]],BudgetsQTable[[#This Row],[prop_id]]))</f>
        <v>1763983</v>
      </c>
      <c r="M2795" s="78" t="s">
        <v>2426</v>
      </c>
      <c r="N2795" s="7" t="str">
        <f>IF(BudgetsQTable[[#This Row],[pi_last_name]]=" ","",HYPERLINK("mailto:"&amp;BudgetsQTable[[#This Row],[pi_email]]&amp;"&amp;subject=Your NSF Proposal:  "&amp;BudgetsQTable[[#This Row],[prop_id]],BudgetsQTable[[#This Row],[pi_email]]))</f>
        <v>bajcsy@eecs.berkeley.edu</v>
      </c>
      <c r="O2795" s="78" t="s">
        <v>662</v>
      </c>
      <c r="P2795" s="78"/>
      <c r="Q2795" s="78"/>
      <c r="R2795" s="79"/>
      <c r="S2795" s="79"/>
      <c r="T2795" s="79"/>
      <c r="U2795" s="80"/>
      <c r="V2795" s="78">
        <v>0</v>
      </c>
      <c r="W2795" s="78"/>
      <c r="X2795" s="11" t="str">
        <f ca="1">IF(ISBLANK(BudgetsQTable[[#This Row],[budg_seq_yr]]),"FY"&amp;fiscalyear,"FY"&amp;fiscalyear-1+BudgetsQTable[[#This Row],[budg_seq_yr]])</f>
        <v>FY18</v>
      </c>
      <c r="Y2795" s="79">
        <v>882483</v>
      </c>
      <c r="Z2795" s="78" t="s">
        <v>2869</v>
      </c>
      <c r="AA2795" s="78" t="s">
        <v>468</v>
      </c>
      <c r="AB2795" s="76" t="s">
        <v>2821</v>
      </c>
      <c r="AC2795" s="78" t="s">
        <v>468</v>
      </c>
    </row>
    <row r="2796" spans="1:29" x14ac:dyDescent="0.35">
      <c r="A2796" s="10" t="s">
        <v>2425</v>
      </c>
      <c r="B2796" s="76" t="s">
        <v>2863</v>
      </c>
      <c r="C2796" s="76">
        <f>C2795+(BudgetsQTable[[#This Row],[lead]]&lt;&gt;K2795)</f>
        <v>338</v>
      </c>
      <c r="D2796" s="76">
        <f>D2795*(BudgetsQTable[[#This Row],[lead]]=K2795)+(BudgetsQTable[[#This Row],[prop_id]]&lt;&gt;A2795)</f>
        <v>1</v>
      </c>
      <c r="E2796" s="77">
        <v>43005.693055555559</v>
      </c>
      <c r="F2796" s="78" t="s">
        <v>2868</v>
      </c>
      <c r="G2796" s="78" t="s">
        <v>2869</v>
      </c>
      <c r="H2796" s="78" t="s">
        <v>468</v>
      </c>
      <c r="I2796" s="76" t="s">
        <v>1185</v>
      </c>
      <c r="J2796" s="76" t="s">
        <v>753</v>
      </c>
      <c r="K2796" s="78" t="s">
        <v>2425</v>
      </c>
      <c r="L2796" s="7" t="str">
        <f>IF(BudgetsQTable[[#This Row],[pi_last_name]]=" ","",HYPERLINK("https://www.ejacket.nsf.gov/ej/showProposal.do?Continue=Y&amp;ID="&amp;BudgetsQTable[[#This Row],[prop_id]],BudgetsQTable[[#This Row],[prop_id]]))</f>
        <v/>
      </c>
      <c r="M2796" s="78" t="s">
        <v>753</v>
      </c>
      <c r="N2796" s="7" t="str">
        <f>IF(BudgetsQTable[[#This Row],[pi_last_name]]=" ","",HYPERLINK("mailto:"&amp;BudgetsQTable[[#This Row],[pi_email]]&amp;"&amp;subject=Your NSF Proposal:  "&amp;BudgetsQTable[[#This Row],[prop_id]],BudgetsQTable[[#This Row],[pi_email]]))</f>
        <v/>
      </c>
      <c r="O2796" s="78" t="s">
        <v>753</v>
      </c>
      <c r="P2796" s="78">
        <v>2</v>
      </c>
      <c r="Q2796" s="78">
        <v>0.5</v>
      </c>
      <c r="R2796" s="79">
        <v>0</v>
      </c>
      <c r="S2796" s="79">
        <v>0</v>
      </c>
      <c r="T2796" s="79">
        <v>0</v>
      </c>
      <c r="U2796" s="80">
        <v>299032</v>
      </c>
      <c r="V2796" s="78">
        <v>0</v>
      </c>
      <c r="W2796" s="78">
        <v>1</v>
      </c>
      <c r="X2796" s="11" t="str">
        <f ca="1">IF(ISBLANK(BudgetsQTable[[#This Row],[budg_seq_yr]]),"FY"&amp;fiscalyear,"FY"&amp;fiscalyear-1+BudgetsQTable[[#This Row],[budg_seq_yr]])</f>
        <v>FY18</v>
      </c>
      <c r="Y2796" s="79">
        <v>299032</v>
      </c>
      <c r="Z2796" s="78" t="s">
        <v>2869</v>
      </c>
      <c r="AA2796" s="78" t="s">
        <v>468</v>
      </c>
      <c r="AB2796" s="76" t="s">
        <v>2821</v>
      </c>
      <c r="AC2796" s="78" t="s">
        <v>468</v>
      </c>
    </row>
    <row r="2797" spans="1:29" x14ac:dyDescent="0.35">
      <c r="A2797" s="10" t="s">
        <v>2425</v>
      </c>
      <c r="B2797" s="76" t="s">
        <v>2863</v>
      </c>
      <c r="C2797" s="76">
        <f>C2796+(BudgetsQTable[[#This Row],[lead]]&lt;&gt;K2796)</f>
        <v>338</v>
      </c>
      <c r="D2797" s="76">
        <f>D2796*(BudgetsQTable[[#This Row],[lead]]=K2796)+(BudgetsQTable[[#This Row],[prop_id]]&lt;&gt;A2796)</f>
        <v>1</v>
      </c>
      <c r="E2797" s="77">
        <v>43005.693055555559</v>
      </c>
      <c r="F2797" s="78" t="s">
        <v>2868</v>
      </c>
      <c r="G2797" s="78" t="s">
        <v>2869</v>
      </c>
      <c r="H2797" s="78" t="s">
        <v>468</v>
      </c>
      <c r="I2797" s="76" t="s">
        <v>1185</v>
      </c>
      <c r="J2797" s="76" t="s">
        <v>753</v>
      </c>
      <c r="K2797" s="78" t="s">
        <v>2425</v>
      </c>
      <c r="L2797" s="7" t="str">
        <f>IF(BudgetsQTable[[#This Row],[pi_last_name]]=" ","",HYPERLINK("https://www.ejacket.nsf.gov/ej/showProposal.do?Continue=Y&amp;ID="&amp;BudgetsQTable[[#This Row],[prop_id]],BudgetsQTable[[#This Row],[prop_id]]))</f>
        <v/>
      </c>
      <c r="M2797" s="78" t="s">
        <v>753</v>
      </c>
      <c r="N2797" s="7" t="str">
        <f>IF(BudgetsQTable[[#This Row],[pi_last_name]]=" ","",HYPERLINK("mailto:"&amp;BudgetsQTable[[#This Row],[pi_email]]&amp;"&amp;subject=Your NSF Proposal:  "&amp;BudgetsQTable[[#This Row],[prop_id]],BudgetsQTable[[#This Row],[pi_email]]))</f>
        <v/>
      </c>
      <c r="O2797" s="78" t="s">
        <v>753</v>
      </c>
      <c r="P2797" s="78">
        <v>2</v>
      </c>
      <c r="Q2797" s="78">
        <v>0.5</v>
      </c>
      <c r="R2797" s="79">
        <v>0</v>
      </c>
      <c r="S2797" s="79">
        <v>0</v>
      </c>
      <c r="T2797" s="79">
        <v>0</v>
      </c>
      <c r="U2797" s="80">
        <v>288678</v>
      </c>
      <c r="V2797" s="78">
        <v>0</v>
      </c>
      <c r="W2797" s="78">
        <v>2</v>
      </c>
      <c r="X2797" s="11" t="str">
        <f ca="1">IF(ISBLANK(BudgetsQTable[[#This Row],[budg_seq_yr]]),"FY"&amp;fiscalyear,"FY"&amp;fiscalyear-1+BudgetsQTable[[#This Row],[budg_seq_yr]])</f>
        <v>FY19</v>
      </c>
      <c r="Y2797" s="79">
        <v>288678</v>
      </c>
      <c r="Z2797" s="78" t="s">
        <v>2869</v>
      </c>
      <c r="AA2797" s="78" t="s">
        <v>468</v>
      </c>
      <c r="AB2797" s="76" t="s">
        <v>2821</v>
      </c>
      <c r="AC2797" s="78" t="s">
        <v>468</v>
      </c>
    </row>
    <row r="2798" spans="1:29" x14ac:dyDescent="0.35">
      <c r="A2798" s="10" t="s">
        <v>2425</v>
      </c>
      <c r="B2798" s="76" t="s">
        <v>2863</v>
      </c>
      <c r="C2798" s="76">
        <f>C2797+(BudgetsQTable[[#This Row],[lead]]&lt;&gt;K2797)</f>
        <v>338</v>
      </c>
      <c r="D2798" s="76">
        <f>D2797*(BudgetsQTable[[#This Row],[lead]]=K2797)+(BudgetsQTable[[#This Row],[prop_id]]&lt;&gt;A2797)</f>
        <v>1</v>
      </c>
      <c r="E2798" s="77">
        <v>43005.693055555559</v>
      </c>
      <c r="F2798" s="78" t="s">
        <v>2868</v>
      </c>
      <c r="G2798" s="78" t="s">
        <v>2869</v>
      </c>
      <c r="H2798" s="78" t="s">
        <v>468</v>
      </c>
      <c r="I2798" s="76" t="s">
        <v>1185</v>
      </c>
      <c r="J2798" s="76" t="s">
        <v>753</v>
      </c>
      <c r="K2798" s="78" t="s">
        <v>2425</v>
      </c>
      <c r="L2798" s="7" t="str">
        <f>IF(BudgetsQTable[[#This Row],[pi_last_name]]=" ","",HYPERLINK("https://www.ejacket.nsf.gov/ej/showProposal.do?Continue=Y&amp;ID="&amp;BudgetsQTable[[#This Row],[prop_id]],BudgetsQTable[[#This Row],[prop_id]]))</f>
        <v/>
      </c>
      <c r="M2798" s="78" t="s">
        <v>753</v>
      </c>
      <c r="N2798" s="7" t="str">
        <f>IF(BudgetsQTable[[#This Row],[pi_last_name]]=" ","",HYPERLINK("mailto:"&amp;BudgetsQTable[[#This Row],[pi_email]]&amp;"&amp;subject=Your NSF Proposal:  "&amp;BudgetsQTable[[#This Row],[prop_id]],BudgetsQTable[[#This Row],[pi_email]]))</f>
        <v/>
      </c>
      <c r="O2798" s="78" t="s">
        <v>753</v>
      </c>
      <c r="P2798" s="78">
        <v>2</v>
      </c>
      <c r="Q2798" s="78">
        <v>0.5</v>
      </c>
      <c r="R2798" s="79">
        <v>0</v>
      </c>
      <c r="S2798" s="79">
        <v>0</v>
      </c>
      <c r="T2798" s="79">
        <v>0</v>
      </c>
      <c r="U2798" s="80">
        <v>294773</v>
      </c>
      <c r="V2798" s="78">
        <v>0</v>
      </c>
      <c r="W2798" s="78">
        <v>3</v>
      </c>
      <c r="X2798" s="11" t="str">
        <f ca="1">IF(ISBLANK(BudgetsQTable[[#This Row],[budg_seq_yr]]),"FY"&amp;fiscalyear,"FY"&amp;fiscalyear-1+BudgetsQTable[[#This Row],[budg_seq_yr]])</f>
        <v>FY20</v>
      </c>
      <c r="Y2798" s="79">
        <v>294773</v>
      </c>
      <c r="Z2798" s="78" t="s">
        <v>2869</v>
      </c>
      <c r="AA2798" s="78" t="s">
        <v>468</v>
      </c>
      <c r="AB2798" s="76" t="s">
        <v>2821</v>
      </c>
      <c r="AC2798" s="78" t="s">
        <v>468</v>
      </c>
    </row>
    <row r="2799" spans="1:29" x14ac:dyDescent="0.35">
      <c r="A2799" s="10" t="s">
        <v>2428</v>
      </c>
      <c r="B2799" s="76" t="s">
        <v>2824</v>
      </c>
      <c r="C2799" s="76">
        <f>C2798+(BudgetsQTable[[#This Row],[lead]]&lt;&gt;K2798)</f>
        <v>339</v>
      </c>
      <c r="D2799" s="76">
        <f>D2798*(BudgetsQTable[[#This Row],[lead]]=K2798)+(BudgetsQTable[[#This Row],[prop_id]]&lt;&gt;A2798)</f>
        <v>1</v>
      </c>
      <c r="E2799" s="77">
        <v>43005.693749999999</v>
      </c>
      <c r="F2799" s="78" t="s">
        <v>2868</v>
      </c>
      <c r="G2799" s="78" t="s">
        <v>2869</v>
      </c>
      <c r="H2799" s="78" t="s">
        <v>470</v>
      </c>
      <c r="I2799" s="76" t="s">
        <v>1229</v>
      </c>
      <c r="J2799" s="76" t="s">
        <v>4986</v>
      </c>
      <c r="K2799" s="78" t="s">
        <v>2428</v>
      </c>
      <c r="L2799" s="7" t="str">
        <f>IF(BudgetsQTable[[#This Row],[pi_last_name]]=" ","",HYPERLINK("https://www.ejacket.nsf.gov/ej/showProposal.do?Continue=Y&amp;ID="&amp;BudgetsQTable[[#This Row],[prop_id]],BudgetsQTable[[#This Row],[prop_id]]))</f>
        <v>1763984</v>
      </c>
      <c r="M2799" s="78" t="s">
        <v>2429</v>
      </c>
      <c r="N2799" s="7" t="str">
        <f>IF(BudgetsQTable[[#This Row],[pi_last_name]]=" ","",HYPERLINK("mailto:"&amp;BudgetsQTable[[#This Row],[pi_email]]&amp;"&amp;subject=Your NSF Proposal:  "&amp;BudgetsQTable[[#This Row],[prop_id]],BudgetsQTable[[#This Row],[pi_email]]))</f>
        <v>rehg@cc.gatech.edu</v>
      </c>
      <c r="O2799" s="78" t="s">
        <v>3284</v>
      </c>
      <c r="P2799" s="78"/>
      <c r="Q2799" s="78"/>
      <c r="R2799" s="79"/>
      <c r="S2799" s="79"/>
      <c r="T2799" s="79"/>
      <c r="U2799" s="80"/>
      <c r="V2799" s="78">
        <v>0</v>
      </c>
      <c r="W2799" s="78"/>
      <c r="X2799" s="11" t="str">
        <f ca="1">IF(ISBLANK(BudgetsQTable[[#This Row],[budg_seq_yr]]),"FY"&amp;fiscalyear,"FY"&amp;fiscalyear-1+BudgetsQTable[[#This Row],[budg_seq_yr]])</f>
        <v>FY18</v>
      </c>
      <c r="Y2799" s="79">
        <v>1600000</v>
      </c>
      <c r="Z2799" s="78" t="s">
        <v>2869</v>
      </c>
      <c r="AA2799" s="78" t="s">
        <v>470</v>
      </c>
      <c r="AB2799" s="76" t="s">
        <v>2821</v>
      </c>
      <c r="AC2799" s="78" t="s">
        <v>3688</v>
      </c>
    </row>
    <row r="2800" spans="1:29" x14ac:dyDescent="0.35">
      <c r="A2800" s="10" t="s">
        <v>2428</v>
      </c>
      <c r="B2800" s="76" t="s">
        <v>2824</v>
      </c>
      <c r="C2800" s="76">
        <f>C2799+(BudgetsQTable[[#This Row],[lead]]&lt;&gt;K2799)</f>
        <v>339</v>
      </c>
      <c r="D2800" s="76">
        <f>D2799*(BudgetsQTable[[#This Row],[lead]]=K2799)+(BudgetsQTable[[#This Row],[prop_id]]&lt;&gt;A2799)</f>
        <v>1</v>
      </c>
      <c r="E2800" s="77">
        <v>43005.693749999999</v>
      </c>
      <c r="F2800" s="78" t="s">
        <v>2868</v>
      </c>
      <c r="G2800" s="78" t="s">
        <v>2869</v>
      </c>
      <c r="H2800" s="78" t="s">
        <v>470</v>
      </c>
      <c r="I2800" s="76" t="s">
        <v>1229</v>
      </c>
      <c r="J2800" s="76" t="s">
        <v>753</v>
      </c>
      <c r="K2800" s="78" t="s">
        <v>2428</v>
      </c>
      <c r="L2800" s="7" t="str">
        <f>IF(BudgetsQTable[[#This Row],[pi_last_name]]=" ","",HYPERLINK("https://www.ejacket.nsf.gov/ej/showProposal.do?Continue=Y&amp;ID="&amp;BudgetsQTable[[#This Row],[prop_id]],BudgetsQTable[[#This Row],[prop_id]]))</f>
        <v/>
      </c>
      <c r="M2800" s="78" t="s">
        <v>753</v>
      </c>
      <c r="N2800" s="7" t="str">
        <f>IF(BudgetsQTable[[#This Row],[pi_last_name]]=" ","",HYPERLINK("mailto:"&amp;BudgetsQTable[[#This Row],[pi_email]]&amp;"&amp;subject=Your NSF Proposal:  "&amp;BudgetsQTable[[#This Row],[prop_id]],BudgetsQTable[[#This Row],[pi_email]]))</f>
        <v/>
      </c>
      <c r="O2800" s="78" t="s">
        <v>753</v>
      </c>
      <c r="P2800" s="78">
        <v>2</v>
      </c>
      <c r="Q2800" s="78">
        <v>0</v>
      </c>
      <c r="R2800" s="79">
        <v>44000</v>
      </c>
      <c r="S2800" s="79">
        <v>5000</v>
      </c>
      <c r="T2800" s="79">
        <v>0</v>
      </c>
      <c r="U2800" s="80">
        <v>402371</v>
      </c>
      <c r="V2800" s="78">
        <v>0</v>
      </c>
      <c r="W2800" s="78">
        <v>1</v>
      </c>
      <c r="X2800" s="11" t="str">
        <f ca="1">IF(ISBLANK(BudgetsQTable[[#This Row],[budg_seq_yr]]),"FY"&amp;fiscalyear,"FY"&amp;fiscalyear-1+BudgetsQTable[[#This Row],[budg_seq_yr]])</f>
        <v>FY18</v>
      </c>
      <c r="Y2800" s="79">
        <v>402371</v>
      </c>
      <c r="Z2800" s="78" t="s">
        <v>2869</v>
      </c>
      <c r="AA2800" s="78" t="s">
        <v>470</v>
      </c>
      <c r="AB2800" s="76" t="s">
        <v>2821</v>
      </c>
      <c r="AC2800" s="78" t="s">
        <v>3688</v>
      </c>
    </row>
    <row r="2801" spans="1:29" x14ac:dyDescent="0.35">
      <c r="A2801" s="10" t="s">
        <v>2428</v>
      </c>
      <c r="B2801" s="76" t="s">
        <v>2824</v>
      </c>
      <c r="C2801" s="76">
        <f>C2800+(BudgetsQTable[[#This Row],[lead]]&lt;&gt;K2800)</f>
        <v>339</v>
      </c>
      <c r="D2801" s="76">
        <f>D2800*(BudgetsQTable[[#This Row],[lead]]=K2800)+(BudgetsQTable[[#This Row],[prop_id]]&lt;&gt;A2800)</f>
        <v>1</v>
      </c>
      <c r="E2801" s="77">
        <v>43005.693749999999</v>
      </c>
      <c r="F2801" s="78" t="s">
        <v>2868</v>
      </c>
      <c r="G2801" s="78" t="s">
        <v>2869</v>
      </c>
      <c r="H2801" s="78" t="s">
        <v>470</v>
      </c>
      <c r="I2801" s="76" t="s">
        <v>1229</v>
      </c>
      <c r="J2801" s="76" t="s">
        <v>753</v>
      </c>
      <c r="K2801" s="78" t="s">
        <v>2428</v>
      </c>
      <c r="L2801" s="7" t="str">
        <f>IF(BudgetsQTable[[#This Row],[pi_last_name]]=" ","",HYPERLINK("https://www.ejacket.nsf.gov/ej/showProposal.do?Continue=Y&amp;ID="&amp;BudgetsQTable[[#This Row],[prop_id]],BudgetsQTable[[#This Row],[prop_id]]))</f>
        <v/>
      </c>
      <c r="M2801" s="78" t="s">
        <v>753</v>
      </c>
      <c r="N2801" s="7" t="str">
        <f>IF(BudgetsQTable[[#This Row],[pi_last_name]]=" ","",HYPERLINK("mailto:"&amp;BudgetsQTable[[#This Row],[pi_email]]&amp;"&amp;subject=Your NSF Proposal:  "&amp;BudgetsQTable[[#This Row],[prop_id]],BudgetsQTable[[#This Row],[pi_email]]))</f>
        <v/>
      </c>
      <c r="O2801" s="78" t="s">
        <v>753</v>
      </c>
      <c r="P2801" s="78">
        <v>2</v>
      </c>
      <c r="Q2801" s="78">
        <v>0</v>
      </c>
      <c r="R2801" s="79">
        <v>46200</v>
      </c>
      <c r="S2801" s="79">
        <v>5000</v>
      </c>
      <c r="T2801" s="79">
        <v>0</v>
      </c>
      <c r="U2801" s="80">
        <v>399429</v>
      </c>
      <c r="V2801" s="78">
        <v>0</v>
      </c>
      <c r="W2801" s="78">
        <v>2</v>
      </c>
      <c r="X2801" s="11" t="str">
        <f ca="1">IF(ISBLANK(BudgetsQTable[[#This Row],[budg_seq_yr]]),"FY"&amp;fiscalyear,"FY"&amp;fiscalyear-1+BudgetsQTable[[#This Row],[budg_seq_yr]])</f>
        <v>FY19</v>
      </c>
      <c r="Y2801" s="79">
        <v>399429</v>
      </c>
      <c r="Z2801" s="78" t="s">
        <v>2869</v>
      </c>
      <c r="AA2801" s="78" t="s">
        <v>470</v>
      </c>
      <c r="AB2801" s="76" t="s">
        <v>2821</v>
      </c>
      <c r="AC2801" s="78" t="s">
        <v>3688</v>
      </c>
    </row>
    <row r="2802" spans="1:29" x14ac:dyDescent="0.35">
      <c r="A2802" s="10" t="s">
        <v>2428</v>
      </c>
      <c r="B2802" s="76" t="s">
        <v>2824</v>
      </c>
      <c r="C2802" s="76">
        <f>C2801+(BudgetsQTable[[#This Row],[lead]]&lt;&gt;K2801)</f>
        <v>339</v>
      </c>
      <c r="D2802" s="76">
        <f>D2801*(BudgetsQTable[[#This Row],[lead]]=K2801)+(BudgetsQTable[[#This Row],[prop_id]]&lt;&gt;A2801)</f>
        <v>1</v>
      </c>
      <c r="E2802" s="77">
        <v>43005.693749999999</v>
      </c>
      <c r="F2802" s="78" t="s">
        <v>2868</v>
      </c>
      <c r="G2802" s="78" t="s">
        <v>2869</v>
      </c>
      <c r="H2802" s="78" t="s">
        <v>470</v>
      </c>
      <c r="I2802" s="76" t="s">
        <v>1229</v>
      </c>
      <c r="J2802" s="76" t="s">
        <v>753</v>
      </c>
      <c r="K2802" s="78" t="s">
        <v>2428</v>
      </c>
      <c r="L2802" s="7" t="str">
        <f>IF(BudgetsQTable[[#This Row],[pi_last_name]]=" ","",HYPERLINK("https://www.ejacket.nsf.gov/ej/showProposal.do?Continue=Y&amp;ID="&amp;BudgetsQTable[[#This Row],[prop_id]],BudgetsQTable[[#This Row],[prop_id]]))</f>
        <v/>
      </c>
      <c r="M2802" s="78" t="s">
        <v>753</v>
      </c>
      <c r="N2802" s="7" t="str">
        <f>IF(BudgetsQTable[[#This Row],[pi_last_name]]=" ","",HYPERLINK("mailto:"&amp;BudgetsQTable[[#This Row],[pi_email]]&amp;"&amp;subject=Your NSF Proposal:  "&amp;BudgetsQTable[[#This Row],[prop_id]],BudgetsQTable[[#This Row],[pi_email]]))</f>
        <v/>
      </c>
      <c r="O2802" s="78" t="s">
        <v>753</v>
      </c>
      <c r="P2802" s="78">
        <v>2</v>
      </c>
      <c r="Q2802" s="78">
        <v>0</v>
      </c>
      <c r="R2802" s="79">
        <v>54574</v>
      </c>
      <c r="S2802" s="79">
        <v>5000</v>
      </c>
      <c r="T2802" s="79">
        <v>0</v>
      </c>
      <c r="U2802" s="80">
        <v>398829</v>
      </c>
      <c r="V2802" s="78">
        <v>0</v>
      </c>
      <c r="W2802" s="78">
        <v>3</v>
      </c>
      <c r="X2802" s="11" t="str">
        <f ca="1">IF(ISBLANK(BudgetsQTable[[#This Row],[budg_seq_yr]]),"FY"&amp;fiscalyear,"FY"&amp;fiscalyear-1+BudgetsQTable[[#This Row],[budg_seq_yr]])</f>
        <v>FY20</v>
      </c>
      <c r="Y2802" s="79">
        <v>398829</v>
      </c>
      <c r="Z2802" s="78" t="s">
        <v>2869</v>
      </c>
      <c r="AA2802" s="78" t="s">
        <v>470</v>
      </c>
      <c r="AB2802" s="76" t="s">
        <v>2821</v>
      </c>
      <c r="AC2802" s="78" t="s">
        <v>3688</v>
      </c>
    </row>
    <row r="2803" spans="1:29" x14ac:dyDescent="0.35">
      <c r="A2803" s="10" t="s">
        <v>2428</v>
      </c>
      <c r="B2803" s="76" t="s">
        <v>2824</v>
      </c>
      <c r="C2803" s="76">
        <f>C2802+(BudgetsQTable[[#This Row],[lead]]&lt;&gt;K2802)</f>
        <v>339</v>
      </c>
      <c r="D2803" s="76">
        <f>D2802*(BudgetsQTable[[#This Row],[lead]]=K2802)+(BudgetsQTable[[#This Row],[prop_id]]&lt;&gt;A2802)</f>
        <v>1</v>
      </c>
      <c r="E2803" s="77">
        <v>43005.693749999999</v>
      </c>
      <c r="F2803" s="78" t="s">
        <v>2868</v>
      </c>
      <c r="G2803" s="78" t="s">
        <v>2869</v>
      </c>
      <c r="H2803" s="78" t="s">
        <v>470</v>
      </c>
      <c r="I2803" s="76" t="s">
        <v>1229</v>
      </c>
      <c r="J2803" s="76" t="s">
        <v>753</v>
      </c>
      <c r="K2803" s="78" t="s">
        <v>2428</v>
      </c>
      <c r="L2803" s="7" t="str">
        <f>IF(BudgetsQTable[[#This Row],[pi_last_name]]=" ","",HYPERLINK("https://www.ejacket.nsf.gov/ej/showProposal.do?Continue=Y&amp;ID="&amp;BudgetsQTable[[#This Row],[prop_id]],BudgetsQTable[[#This Row],[prop_id]]))</f>
        <v/>
      </c>
      <c r="M2803" s="78" t="s">
        <v>753</v>
      </c>
      <c r="N2803" s="7" t="str">
        <f>IF(BudgetsQTable[[#This Row],[pi_last_name]]=" ","",HYPERLINK("mailto:"&amp;BudgetsQTable[[#This Row],[pi_email]]&amp;"&amp;subject=Your NSF Proposal:  "&amp;BudgetsQTable[[#This Row],[prop_id]],BudgetsQTable[[#This Row],[pi_email]]))</f>
        <v/>
      </c>
      <c r="O2803" s="78" t="s">
        <v>753</v>
      </c>
      <c r="P2803" s="78">
        <v>2</v>
      </c>
      <c r="Q2803" s="78">
        <v>0</v>
      </c>
      <c r="R2803" s="79">
        <v>57301</v>
      </c>
      <c r="S2803" s="79">
        <v>5000</v>
      </c>
      <c r="T2803" s="79">
        <v>0</v>
      </c>
      <c r="U2803" s="80">
        <v>399371</v>
      </c>
      <c r="V2803" s="78">
        <v>0</v>
      </c>
      <c r="W2803" s="78">
        <v>4</v>
      </c>
      <c r="X2803" s="11" t="str">
        <f ca="1">IF(ISBLANK(BudgetsQTable[[#This Row],[budg_seq_yr]]),"FY"&amp;fiscalyear,"FY"&amp;fiscalyear-1+BudgetsQTable[[#This Row],[budg_seq_yr]])</f>
        <v>FY21</v>
      </c>
      <c r="Y2803" s="79">
        <v>399371</v>
      </c>
      <c r="Z2803" s="78" t="s">
        <v>2869</v>
      </c>
      <c r="AA2803" s="78" t="s">
        <v>470</v>
      </c>
      <c r="AB2803" s="76" t="s">
        <v>2821</v>
      </c>
      <c r="AC2803" s="78" t="s">
        <v>3688</v>
      </c>
    </row>
    <row r="2804" spans="1:29" x14ac:dyDescent="0.35">
      <c r="A2804" s="10" t="s">
        <v>4987</v>
      </c>
      <c r="B2804" s="76" t="s">
        <v>2834</v>
      </c>
      <c r="C2804" s="76">
        <f>C2803+(BudgetsQTable[[#This Row],[lead]]&lt;&gt;K2803)</f>
        <v>339</v>
      </c>
      <c r="D2804" s="76">
        <f>D2803*(BudgetsQTable[[#This Row],[lead]]=K2803)+(BudgetsQTable[[#This Row],[prop_id]]&lt;&gt;A2803)</f>
        <v>2</v>
      </c>
      <c r="E2804" s="77">
        <v>43005.701388888891</v>
      </c>
      <c r="F2804" s="78" t="s">
        <v>2868</v>
      </c>
      <c r="G2804" s="78" t="s">
        <v>2869</v>
      </c>
      <c r="H2804" s="78" t="s">
        <v>470</v>
      </c>
      <c r="I2804" s="76" t="s">
        <v>1229</v>
      </c>
      <c r="J2804" s="76" t="s">
        <v>4990</v>
      </c>
      <c r="K2804" s="78" t="s">
        <v>2428</v>
      </c>
      <c r="L2804" s="7" t="str">
        <f>IF(BudgetsQTable[[#This Row],[pi_last_name]]=" ","",HYPERLINK("https://www.ejacket.nsf.gov/ej/showProposal.do?Continue=Y&amp;ID="&amp;BudgetsQTable[[#This Row],[prop_id]],BudgetsQTable[[#This Row],[prop_id]]))</f>
        <v>1764007</v>
      </c>
      <c r="M2804" s="78" t="s">
        <v>4988</v>
      </c>
      <c r="N2804" s="7" t="str">
        <f>IF(BudgetsQTable[[#This Row],[pi_last_name]]=" ","",HYPERLINK("mailto:"&amp;BudgetsQTable[[#This Row],[pi_email]]&amp;"&amp;subject=Your NSF Proposal:  "&amp;BudgetsQTable[[#This Row],[prop_id]],BudgetsQTable[[#This Row],[pi_email]]))</f>
        <v>sniekum@cs.utexas.edu</v>
      </c>
      <c r="O2804" s="78" t="s">
        <v>2827</v>
      </c>
      <c r="P2804" s="78"/>
      <c r="Q2804" s="78"/>
      <c r="R2804" s="79"/>
      <c r="S2804" s="79"/>
      <c r="T2804" s="79"/>
      <c r="U2804" s="80"/>
      <c r="V2804" s="78">
        <v>0</v>
      </c>
      <c r="W2804" s="78"/>
      <c r="X2804" s="11" t="str">
        <f ca="1">IF(ISBLANK(BudgetsQTable[[#This Row],[budg_seq_yr]]),"FY"&amp;fiscalyear,"FY"&amp;fiscalyear-1+BudgetsQTable[[#This Row],[budg_seq_yr]])</f>
        <v>FY18</v>
      </c>
      <c r="Y2804" s="79">
        <v>1400000</v>
      </c>
      <c r="Z2804" s="78" t="s">
        <v>2869</v>
      </c>
      <c r="AA2804" s="78" t="s">
        <v>470</v>
      </c>
      <c r="AB2804" s="76" t="s">
        <v>2821</v>
      </c>
      <c r="AC2804" s="78" t="s">
        <v>3688</v>
      </c>
    </row>
    <row r="2805" spans="1:29" x14ac:dyDescent="0.35">
      <c r="A2805" s="10" t="s">
        <v>4987</v>
      </c>
      <c r="B2805" s="76" t="s">
        <v>2834</v>
      </c>
      <c r="C2805" s="76">
        <f>C2804+(BudgetsQTable[[#This Row],[lead]]&lt;&gt;K2804)</f>
        <v>339</v>
      </c>
      <c r="D2805" s="76">
        <f>D2804*(BudgetsQTable[[#This Row],[lead]]=K2804)+(BudgetsQTable[[#This Row],[prop_id]]&lt;&gt;A2804)</f>
        <v>2</v>
      </c>
      <c r="E2805" s="77">
        <v>43005.701388888891</v>
      </c>
      <c r="F2805" s="78" t="s">
        <v>2868</v>
      </c>
      <c r="G2805" s="78" t="s">
        <v>2869</v>
      </c>
      <c r="H2805" s="78" t="s">
        <v>470</v>
      </c>
      <c r="I2805" s="76" t="s">
        <v>1229</v>
      </c>
      <c r="J2805" s="76" t="s">
        <v>753</v>
      </c>
      <c r="K2805" s="78" t="s">
        <v>2428</v>
      </c>
      <c r="L2805" s="7" t="str">
        <f>IF(BudgetsQTable[[#This Row],[pi_last_name]]=" ","",HYPERLINK("https://www.ejacket.nsf.gov/ej/showProposal.do?Continue=Y&amp;ID="&amp;BudgetsQTable[[#This Row],[prop_id]],BudgetsQTable[[#This Row],[prop_id]]))</f>
        <v/>
      </c>
      <c r="M2805" s="78" t="s">
        <v>753</v>
      </c>
      <c r="N2805" s="7" t="str">
        <f>IF(BudgetsQTable[[#This Row],[pi_last_name]]=" ","",HYPERLINK("mailto:"&amp;BudgetsQTable[[#This Row],[pi_email]]&amp;"&amp;subject=Your NSF Proposal:  "&amp;BudgetsQTable[[#This Row],[prop_id]],BudgetsQTable[[#This Row],[pi_email]]))</f>
        <v/>
      </c>
      <c r="O2805" s="78" t="s">
        <v>753</v>
      </c>
      <c r="P2805" s="78">
        <v>2</v>
      </c>
      <c r="Q2805" s="78">
        <v>0</v>
      </c>
      <c r="R2805" s="79">
        <v>0</v>
      </c>
      <c r="S2805" s="79">
        <v>8000</v>
      </c>
      <c r="T2805" s="79">
        <v>0</v>
      </c>
      <c r="U2805" s="80">
        <v>341728</v>
      </c>
      <c r="V2805" s="78">
        <v>0</v>
      </c>
      <c r="W2805" s="78">
        <v>1</v>
      </c>
      <c r="X2805" s="11" t="str">
        <f ca="1">IF(ISBLANK(BudgetsQTable[[#This Row],[budg_seq_yr]]),"FY"&amp;fiscalyear,"FY"&amp;fiscalyear-1+BudgetsQTable[[#This Row],[budg_seq_yr]])</f>
        <v>FY18</v>
      </c>
      <c r="Y2805" s="79">
        <v>341728</v>
      </c>
      <c r="Z2805" s="78" t="s">
        <v>2869</v>
      </c>
      <c r="AA2805" s="78" t="s">
        <v>470</v>
      </c>
      <c r="AB2805" s="76" t="s">
        <v>2821</v>
      </c>
      <c r="AC2805" s="78" t="s">
        <v>3688</v>
      </c>
    </row>
    <row r="2806" spans="1:29" x14ac:dyDescent="0.35">
      <c r="A2806" s="10" t="s">
        <v>4987</v>
      </c>
      <c r="B2806" s="76" t="s">
        <v>2834</v>
      </c>
      <c r="C2806" s="76">
        <f>C2805+(BudgetsQTable[[#This Row],[lead]]&lt;&gt;K2805)</f>
        <v>339</v>
      </c>
      <c r="D2806" s="76">
        <f>D2805*(BudgetsQTable[[#This Row],[lead]]=K2805)+(BudgetsQTable[[#This Row],[prop_id]]&lt;&gt;A2805)</f>
        <v>2</v>
      </c>
      <c r="E2806" s="77">
        <v>43005.701388888891</v>
      </c>
      <c r="F2806" s="78" t="s">
        <v>2868</v>
      </c>
      <c r="G2806" s="78" t="s">
        <v>2869</v>
      </c>
      <c r="H2806" s="78" t="s">
        <v>470</v>
      </c>
      <c r="I2806" s="76" t="s">
        <v>1229</v>
      </c>
      <c r="J2806" s="76" t="s">
        <v>753</v>
      </c>
      <c r="K2806" s="78" t="s">
        <v>2428</v>
      </c>
      <c r="L2806" s="7" t="str">
        <f>IF(BudgetsQTable[[#This Row],[pi_last_name]]=" ","",HYPERLINK("https://www.ejacket.nsf.gov/ej/showProposal.do?Continue=Y&amp;ID="&amp;BudgetsQTable[[#This Row],[prop_id]],BudgetsQTable[[#This Row],[prop_id]]))</f>
        <v/>
      </c>
      <c r="M2806" s="78" t="s">
        <v>753</v>
      </c>
      <c r="N2806" s="7" t="str">
        <f>IF(BudgetsQTable[[#This Row],[pi_last_name]]=" ","",HYPERLINK("mailto:"&amp;BudgetsQTable[[#This Row],[pi_email]]&amp;"&amp;subject=Your NSF Proposal:  "&amp;BudgetsQTable[[#This Row],[prop_id]],BudgetsQTable[[#This Row],[pi_email]]))</f>
        <v/>
      </c>
      <c r="O2806" s="78" t="s">
        <v>753</v>
      </c>
      <c r="P2806" s="78">
        <v>2</v>
      </c>
      <c r="Q2806" s="78">
        <v>0</v>
      </c>
      <c r="R2806" s="79">
        <v>0</v>
      </c>
      <c r="S2806" s="79">
        <v>8000</v>
      </c>
      <c r="T2806" s="79">
        <v>0</v>
      </c>
      <c r="U2806" s="80">
        <v>347178</v>
      </c>
      <c r="V2806" s="78">
        <v>0</v>
      </c>
      <c r="W2806" s="78">
        <v>2</v>
      </c>
      <c r="X2806" s="11" t="str">
        <f ca="1">IF(ISBLANK(BudgetsQTable[[#This Row],[budg_seq_yr]]),"FY"&amp;fiscalyear,"FY"&amp;fiscalyear-1+BudgetsQTable[[#This Row],[budg_seq_yr]])</f>
        <v>FY19</v>
      </c>
      <c r="Y2806" s="79">
        <v>347178</v>
      </c>
      <c r="Z2806" s="78" t="s">
        <v>2869</v>
      </c>
      <c r="AA2806" s="78" t="s">
        <v>470</v>
      </c>
      <c r="AB2806" s="76" t="s">
        <v>2821</v>
      </c>
      <c r="AC2806" s="78" t="s">
        <v>3688</v>
      </c>
    </row>
    <row r="2807" spans="1:29" x14ac:dyDescent="0.35">
      <c r="A2807" s="10" t="s">
        <v>4987</v>
      </c>
      <c r="B2807" s="76" t="s">
        <v>2834</v>
      </c>
      <c r="C2807" s="76">
        <f>C2806+(BudgetsQTable[[#This Row],[lead]]&lt;&gt;K2806)</f>
        <v>339</v>
      </c>
      <c r="D2807" s="76">
        <f>D2806*(BudgetsQTable[[#This Row],[lead]]=K2806)+(BudgetsQTable[[#This Row],[prop_id]]&lt;&gt;A2806)</f>
        <v>2</v>
      </c>
      <c r="E2807" s="77">
        <v>43005.701388888891</v>
      </c>
      <c r="F2807" s="78" t="s">
        <v>2868</v>
      </c>
      <c r="G2807" s="78" t="s">
        <v>2869</v>
      </c>
      <c r="H2807" s="78" t="s">
        <v>470</v>
      </c>
      <c r="I2807" s="76" t="s">
        <v>1229</v>
      </c>
      <c r="J2807" s="76" t="s">
        <v>753</v>
      </c>
      <c r="K2807" s="78" t="s">
        <v>2428</v>
      </c>
      <c r="L2807" s="7" t="str">
        <f>IF(BudgetsQTable[[#This Row],[pi_last_name]]=" ","",HYPERLINK("https://www.ejacket.nsf.gov/ej/showProposal.do?Continue=Y&amp;ID="&amp;BudgetsQTable[[#This Row],[prop_id]],BudgetsQTable[[#This Row],[prop_id]]))</f>
        <v/>
      </c>
      <c r="M2807" s="78" t="s">
        <v>753</v>
      </c>
      <c r="N2807" s="7" t="str">
        <f>IF(BudgetsQTable[[#This Row],[pi_last_name]]=" ","",HYPERLINK("mailto:"&amp;BudgetsQTable[[#This Row],[pi_email]]&amp;"&amp;subject=Your NSF Proposal:  "&amp;BudgetsQTable[[#This Row],[prop_id]],BudgetsQTable[[#This Row],[pi_email]]))</f>
        <v/>
      </c>
      <c r="O2807" s="78" t="s">
        <v>753</v>
      </c>
      <c r="P2807" s="78">
        <v>2</v>
      </c>
      <c r="Q2807" s="78">
        <v>0</v>
      </c>
      <c r="R2807" s="79">
        <v>0</v>
      </c>
      <c r="S2807" s="79">
        <v>8000</v>
      </c>
      <c r="T2807" s="79">
        <v>0</v>
      </c>
      <c r="U2807" s="80">
        <v>352706</v>
      </c>
      <c r="V2807" s="78">
        <v>0</v>
      </c>
      <c r="W2807" s="78">
        <v>3</v>
      </c>
      <c r="X2807" s="11" t="str">
        <f ca="1">IF(ISBLANK(BudgetsQTable[[#This Row],[budg_seq_yr]]),"FY"&amp;fiscalyear,"FY"&amp;fiscalyear-1+BudgetsQTable[[#This Row],[budg_seq_yr]])</f>
        <v>FY20</v>
      </c>
      <c r="Y2807" s="79">
        <v>352706</v>
      </c>
      <c r="Z2807" s="78" t="s">
        <v>2869</v>
      </c>
      <c r="AA2807" s="78" t="s">
        <v>470</v>
      </c>
      <c r="AB2807" s="76" t="s">
        <v>2821</v>
      </c>
      <c r="AC2807" s="78" t="s">
        <v>3688</v>
      </c>
    </row>
    <row r="2808" spans="1:29" x14ac:dyDescent="0.35">
      <c r="A2808" s="10" t="s">
        <v>4987</v>
      </c>
      <c r="B2808" s="76" t="s">
        <v>2834</v>
      </c>
      <c r="C2808" s="76">
        <f>C2807+(BudgetsQTable[[#This Row],[lead]]&lt;&gt;K2807)</f>
        <v>339</v>
      </c>
      <c r="D2808" s="76">
        <f>D2807*(BudgetsQTable[[#This Row],[lead]]=K2807)+(BudgetsQTable[[#This Row],[prop_id]]&lt;&gt;A2807)</f>
        <v>2</v>
      </c>
      <c r="E2808" s="77">
        <v>43005.701388888891</v>
      </c>
      <c r="F2808" s="78" t="s">
        <v>2868</v>
      </c>
      <c r="G2808" s="78" t="s">
        <v>2869</v>
      </c>
      <c r="H2808" s="78" t="s">
        <v>470</v>
      </c>
      <c r="I2808" s="76" t="s">
        <v>1229</v>
      </c>
      <c r="J2808" s="76" t="s">
        <v>753</v>
      </c>
      <c r="K2808" s="78" t="s">
        <v>2428</v>
      </c>
      <c r="L2808" s="7" t="str">
        <f>IF(BudgetsQTable[[#This Row],[pi_last_name]]=" ","",HYPERLINK("https://www.ejacket.nsf.gov/ej/showProposal.do?Continue=Y&amp;ID="&amp;BudgetsQTable[[#This Row],[prop_id]],BudgetsQTable[[#This Row],[prop_id]]))</f>
        <v/>
      </c>
      <c r="M2808" s="78" t="s">
        <v>753</v>
      </c>
      <c r="N2808" s="7" t="str">
        <f>IF(BudgetsQTable[[#This Row],[pi_last_name]]=" ","",HYPERLINK("mailto:"&amp;BudgetsQTable[[#This Row],[pi_email]]&amp;"&amp;subject=Your NSF Proposal:  "&amp;BudgetsQTable[[#This Row],[prop_id]],BudgetsQTable[[#This Row],[pi_email]]))</f>
        <v/>
      </c>
      <c r="O2808" s="78" t="s">
        <v>753</v>
      </c>
      <c r="P2808" s="78">
        <v>2</v>
      </c>
      <c r="Q2808" s="78">
        <v>0</v>
      </c>
      <c r="R2808" s="79">
        <v>0</v>
      </c>
      <c r="S2808" s="79">
        <v>8000</v>
      </c>
      <c r="T2808" s="79">
        <v>0</v>
      </c>
      <c r="U2808" s="80">
        <v>358388</v>
      </c>
      <c r="V2808" s="78">
        <v>0</v>
      </c>
      <c r="W2808" s="78">
        <v>4</v>
      </c>
      <c r="X2808" s="11" t="str">
        <f ca="1">IF(ISBLANK(BudgetsQTable[[#This Row],[budg_seq_yr]]),"FY"&amp;fiscalyear,"FY"&amp;fiscalyear-1+BudgetsQTable[[#This Row],[budg_seq_yr]])</f>
        <v>FY21</v>
      </c>
      <c r="Y2808" s="79">
        <v>358388</v>
      </c>
      <c r="Z2808" s="78" t="s">
        <v>2869</v>
      </c>
      <c r="AA2808" s="78" t="s">
        <v>470</v>
      </c>
      <c r="AB2808" s="76" t="s">
        <v>2821</v>
      </c>
      <c r="AC2808" s="78" t="s">
        <v>3688</v>
      </c>
    </row>
    <row r="2809" spans="1:29" x14ac:dyDescent="0.35">
      <c r="A2809" s="10" t="s">
        <v>2431</v>
      </c>
      <c r="B2809" s="76" t="s">
        <v>2824</v>
      </c>
      <c r="C2809" s="76">
        <f>C2808+(BudgetsQTable[[#This Row],[lead]]&lt;&gt;K2808)</f>
        <v>340</v>
      </c>
      <c r="D2809" s="76">
        <f>D2808*(BudgetsQTable[[#This Row],[lead]]=K2808)+(BudgetsQTable[[#This Row],[prop_id]]&lt;&gt;A2808)</f>
        <v>1</v>
      </c>
      <c r="E2809" s="77">
        <v>43005.693749999999</v>
      </c>
      <c r="F2809" s="78" t="s">
        <v>2868</v>
      </c>
      <c r="G2809" s="78" t="s">
        <v>2869</v>
      </c>
      <c r="H2809" s="78" t="s">
        <v>468</v>
      </c>
      <c r="I2809" s="76" t="s">
        <v>807</v>
      </c>
      <c r="J2809" s="76" t="s">
        <v>4993</v>
      </c>
      <c r="K2809" s="78" t="s">
        <v>2431</v>
      </c>
      <c r="L2809" s="7" t="str">
        <f>IF(BudgetsQTable[[#This Row],[pi_last_name]]=" ","",HYPERLINK("https://www.ejacket.nsf.gov/ej/showProposal.do?Continue=Y&amp;ID="&amp;BudgetsQTable[[#This Row],[prop_id]],BudgetsQTable[[#This Row],[prop_id]]))</f>
        <v>1763985</v>
      </c>
      <c r="M2809" s="78" t="s">
        <v>1728</v>
      </c>
      <c r="N2809" s="7" t="str">
        <f>IF(BudgetsQTable[[#This Row],[pi_last_name]]=" ","",HYPERLINK("mailto:"&amp;BudgetsQTable[[#This Row],[pi_email]]&amp;"&amp;subject=Your NSF Proposal:  "&amp;BudgetsQTable[[#This Row],[prop_id]],BudgetsQTable[[#This Row],[pi_email]]))</f>
        <v>svoida@colorado.edu</v>
      </c>
      <c r="O2809" s="78" t="s">
        <v>2947</v>
      </c>
      <c r="P2809" s="78"/>
      <c r="Q2809" s="78"/>
      <c r="R2809" s="79"/>
      <c r="S2809" s="79"/>
      <c r="T2809" s="79"/>
      <c r="U2809" s="80"/>
      <c r="V2809" s="78">
        <v>0</v>
      </c>
      <c r="W2809" s="78"/>
      <c r="X2809" s="11" t="str">
        <f ca="1">IF(ISBLANK(BudgetsQTable[[#This Row],[budg_seq_yr]]),"FY"&amp;fiscalyear,"FY"&amp;fiscalyear-1+BudgetsQTable[[#This Row],[budg_seq_yr]])</f>
        <v>FY18</v>
      </c>
      <c r="Y2809" s="79">
        <v>535218</v>
      </c>
      <c r="Z2809" s="78" t="s">
        <v>2869</v>
      </c>
      <c r="AA2809" s="78" t="s">
        <v>468</v>
      </c>
      <c r="AB2809" s="76" t="s">
        <v>2821</v>
      </c>
      <c r="AC2809" s="78" t="s">
        <v>468</v>
      </c>
    </row>
    <row r="2810" spans="1:29" x14ac:dyDescent="0.35">
      <c r="A2810" s="10" t="s">
        <v>2431</v>
      </c>
      <c r="B2810" s="76" t="s">
        <v>2824</v>
      </c>
      <c r="C2810" s="76">
        <f>C2809+(BudgetsQTable[[#This Row],[lead]]&lt;&gt;K2809)</f>
        <v>340</v>
      </c>
      <c r="D2810" s="76">
        <f>D2809*(BudgetsQTable[[#This Row],[lead]]=K2809)+(BudgetsQTable[[#This Row],[prop_id]]&lt;&gt;A2809)</f>
        <v>1</v>
      </c>
      <c r="E2810" s="77">
        <v>43005.693749999999</v>
      </c>
      <c r="F2810" s="78" t="s">
        <v>2868</v>
      </c>
      <c r="G2810" s="78" t="s">
        <v>2869</v>
      </c>
      <c r="H2810" s="78" t="s">
        <v>468</v>
      </c>
      <c r="I2810" s="76" t="s">
        <v>807</v>
      </c>
      <c r="J2810" s="76" t="s">
        <v>753</v>
      </c>
      <c r="K2810" s="78" t="s">
        <v>2431</v>
      </c>
      <c r="L2810" s="7" t="str">
        <f>IF(BudgetsQTable[[#This Row],[pi_last_name]]=" ","",HYPERLINK("https://www.ejacket.nsf.gov/ej/showProposal.do?Continue=Y&amp;ID="&amp;BudgetsQTable[[#This Row],[prop_id]],BudgetsQTable[[#This Row],[prop_id]]))</f>
        <v/>
      </c>
      <c r="M2810" s="78" t="s">
        <v>753</v>
      </c>
      <c r="N2810" s="7" t="str">
        <f>IF(BudgetsQTable[[#This Row],[pi_last_name]]=" ","",HYPERLINK("mailto:"&amp;BudgetsQTable[[#This Row],[pi_email]]&amp;"&amp;subject=Your NSF Proposal:  "&amp;BudgetsQTable[[#This Row],[prop_id]],BudgetsQTable[[#This Row],[pi_email]]))</f>
        <v/>
      </c>
      <c r="O2810" s="78" t="s">
        <v>753</v>
      </c>
      <c r="P2810" s="78">
        <v>1</v>
      </c>
      <c r="Q2810" s="78">
        <v>1.5</v>
      </c>
      <c r="R2810" s="79">
        <v>0</v>
      </c>
      <c r="S2810" s="79">
        <v>0</v>
      </c>
      <c r="T2810" s="79">
        <v>0</v>
      </c>
      <c r="U2810" s="80">
        <v>162381</v>
      </c>
      <c r="V2810" s="78">
        <v>0</v>
      </c>
      <c r="W2810" s="78">
        <v>1</v>
      </c>
      <c r="X2810" s="11" t="str">
        <f ca="1">IF(ISBLANK(BudgetsQTable[[#This Row],[budg_seq_yr]]),"FY"&amp;fiscalyear,"FY"&amp;fiscalyear-1+BudgetsQTable[[#This Row],[budg_seq_yr]])</f>
        <v>FY18</v>
      </c>
      <c r="Y2810" s="79">
        <v>162381</v>
      </c>
      <c r="Z2810" s="78" t="s">
        <v>2869</v>
      </c>
      <c r="AA2810" s="78" t="s">
        <v>468</v>
      </c>
      <c r="AB2810" s="76" t="s">
        <v>2821</v>
      </c>
      <c r="AC2810" s="78" t="s">
        <v>468</v>
      </c>
    </row>
    <row r="2811" spans="1:29" x14ac:dyDescent="0.35">
      <c r="A2811" s="10" t="s">
        <v>2431</v>
      </c>
      <c r="B2811" s="76" t="s">
        <v>2824</v>
      </c>
      <c r="C2811" s="76">
        <f>C2810+(BudgetsQTable[[#This Row],[lead]]&lt;&gt;K2810)</f>
        <v>340</v>
      </c>
      <c r="D2811" s="76">
        <f>D2810*(BudgetsQTable[[#This Row],[lead]]=K2810)+(BudgetsQTable[[#This Row],[prop_id]]&lt;&gt;A2810)</f>
        <v>1</v>
      </c>
      <c r="E2811" s="77">
        <v>43005.693749999999</v>
      </c>
      <c r="F2811" s="78" t="s">
        <v>2868</v>
      </c>
      <c r="G2811" s="78" t="s">
        <v>2869</v>
      </c>
      <c r="H2811" s="78" t="s">
        <v>468</v>
      </c>
      <c r="I2811" s="76" t="s">
        <v>807</v>
      </c>
      <c r="J2811" s="76" t="s">
        <v>753</v>
      </c>
      <c r="K2811" s="78" t="s">
        <v>2431</v>
      </c>
      <c r="L2811" s="7" t="str">
        <f>IF(BudgetsQTable[[#This Row],[pi_last_name]]=" ","",HYPERLINK("https://www.ejacket.nsf.gov/ej/showProposal.do?Continue=Y&amp;ID="&amp;BudgetsQTable[[#This Row],[prop_id]],BudgetsQTable[[#This Row],[prop_id]]))</f>
        <v/>
      </c>
      <c r="M2811" s="78" t="s">
        <v>753</v>
      </c>
      <c r="N2811" s="7" t="str">
        <f>IF(BudgetsQTable[[#This Row],[pi_last_name]]=" ","",HYPERLINK("mailto:"&amp;BudgetsQTable[[#This Row],[pi_email]]&amp;"&amp;subject=Your NSF Proposal:  "&amp;BudgetsQTable[[#This Row],[prop_id]],BudgetsQTable[[#This Row],[pi_email]]))</f>
        <v/>
      </c>
      <c r="O2811" s="78" t="s">
        <v>753</v>
      </c>
      <c r="P2811" s="78">
        <v>1</v>
      </c>
      <c r="Q2811" s="78">
        <v>1.5</v>
      </c>
      <c r="R2811" s="79">
        <v>0</v>
      </c>
      <c r="S2811" s="79">
        <v>0</v>
      </c>
      <c r="T2811" s="79">
        <v>0</v>
      </c>
      <c r="U2811" s="80">
        <v>201488</v>
      </c>
      <c r="V2811" s="78">
        <v>0</v>
      </c>
      <c r="W2811" s="78">
        <v>2</v>
      </c>
      <c r="X2811" s="11" t="str">
        <f ca="1">IF(ISBLANK(BudgetsQTable[[#This Row],[budg_seq_yr]]),"FY"&amp;fiscalyear,"FY"&amp;fiscalyear-1+BudgetsQTable[[#This Row],[budg_seq_yr]])</f>
        <v>FY19</v>
      </c>
      <c r="Y2811" s="79">
        <v>201488</v>
      </c>
      <c r="Z2811" s="78" t="s">
        <v>2869</v>
      </c>
      <c r="AA2811" s="78" t="s">
        <v>468</v>
      </c>
      <c r="AB2811" s="76" t="s">
        <v>2821</v>
      </c>
      <c r="AC2811" s="78" t="s">
        <v>468</v>
      </c>
    </row>
    <row r="2812" spans="1:29" x14ac:dyDescent="0.35">
      <c r="A2812" s="10" t="s">
        <v>2431</v>
      </c>
      <c r="B2812" s="76" t="s">
        <v>2824</v>
      </c>
      <c r="C2812" s="76">
        <f>C2811+(BudgetsQTable[[#This Row],[lead]]&lt;&gt;K2811)</f>
        <v>340</v>
      </c>
      <c r="D2812" s="76">
        <f>D2811*(BudgetsQTable[[#This Row],[lead]]=K2811)+(BudgetsQTable[[#This Row],[prop_id]]&lt;&gt;A2811)</f>
        <v>1</v>
      </c>
      <c r="E2812" s="77">
        <v>43005.693749999999</v>
      </c>
      <c r="F2812" s="78" t="s">
        <v>2868</v>
      </c>
      <c r="G2812" s="78" t="s">
        <v>2869</v>
      </c>
      <c r="H2812" s="78" t="s">
        <v>468</v>
      </c>
      <c r="I2812" s="76" t="s">
        <v>807</v>
      </c>
      <c r="J2812" s="76" t="s">
        <v>753</v>
      </c>
      <c r="K2812" s="78" t="s">
        <v>2431</v>
      </c>
      <c r="L2812" s="7" t="str">
        <f>IF(BudgetsQTable[[#This Row],[pi_last_name]]=" ","",HYPERLINK("https://www.ejacket.nsf.gov/ej/showProposal.do?Continue=Y&amp;ID="&amp;BudgetsQTable[[#This Row],[prop_id]],BudgetsQTable[[#This Row],[prop_id]]))</f>
        <v/>
      </c>
      <c r="M2812" s="78" t="s">
        <v>753</v>
      </c>
      <c r="N2812" s="7" t="str">
        <f>IF(BudgetsQTable[[#This Row],[pi_last_name]]=" ","",HYPERLINK("mailto:"&amp;BudgetsQTable[[#This Row],[pi_email]]&amp;"&amp;subject=Your NSF Proposal:  "&amp;BudgetsQTable[[#This Row],[prop_id]],BudgetsQTable[[#This Row],[pi_email]]))</f>
        <v/>
      </c>
      <c r="O2812" s="78" t="s">
        <v>753</v>
      </c>
      <c r="P2812" s="78">
        <v>1</v>
      </c>
      <c r="Q2812" s="78">
        <v>1.5</v>
      </c>
      <c r="R2812" s="79">
        <v>0</v>
      </c>
      <c r="S2812" s="79">
        <v>0</v>
      </c>
      <c r="T2812" s="79">
        <v>0</v>
      </c>
      <c r="U2812" s="80">
        <v>171349</v>
      </c>
      <c r="V2812" s="78">
        <v>0</v>
      </c>
      <c r="W2812" s="78">
        <v>3</v>
      </c>
      <c r="X2812" s="11" t="str">
        <f ca="1">IF(ISBLANK(BudgetsQTable[[#This Row],[budg_seq_yr]]),"FY"&amp;fiscalyear,"FY"&amp;fiscalyear-1+BudgetsQTable[[#This Row],[budg_seq_yr]])</f>
        <v>FY20</v>
      </c>
      <c r="Y2812" s="79">
        <v>171349</v>
      </c>
      <c r="Z2812" s="78" t="s">
        <v>2869</v>
      </c>
      <c r="AA2812" s="78" t="s">
        <v>468</v>
      </c>
      <c r="AB2812" s="76" t="s">
        <v>2821</v>
      </c>
      <c r="AC2812" s="78" t="s">
        <v>468</v>
      </c>
    </row>
    <row r="2813" spans="1:29" x14ac:dyDescent="0.35">
      <c r="A2813" s="10" t="s">
        <v>4994</v>
      </c>
      <c r="B2813" s="76" t="s">
        <v>2834</v>
      </c>
      <c r="C2813" s="76">
        <f>C2812+(BudgetsQTable[[#This Row],[lead]]&lt;&gt;K2812)</f>
        <v>340</v>
      </c>
      <c r="D2813" s="76">
        <f>D2812*(BudgetsQTable[[#This Row],[lead]]=K2812)+(BudgetsQTable[[#This Row],[prop_id]]&lt;&gt;A2812)</f>
        <v>2</v>
      </c>
      <c r="E2813" s="77">
        <v>43003.638194444444</v>
      </c>
      <c r="F2813" s="78" t="s">
        <v>2868</v>
      </c>
      <c r="G2813" s="78" t="s">
        <v>2869</v>
      </c>
      <c r="H2813" s="78" t="s">
        <v>468</v>
      </c>
      <c r="I2813" s="76" t="s">
        <v>807</v>
      </c>
      <c r="J2813" s="76" t="s">
        <v>4996</v>
      </c>
      <c r="K2813" s="78" t="s">
        <v>2431</v>
      </c>
      <c r="L2813" s="7" t="str">
        <f>IF(BudgetsQTable[[#This Row],[pi_last_name]]=" ","",HYPERLINK("https://www.ejacket.nsf.gov/ej/showProposal.do?Continue=Y&amp;ID="&amp;BudgetsQTable[[#This Row],[prop_id]],BudgetsQTable[[#This Row],[prop_id]]))</f>
        <v>1763223</v>
      </c>
      <c r="M2813" s="78" t="s">
        <v>4995</v>
      </c>
      <c r="N2813" s="7" t="str">
        <f>IF(BudgetsQTable[[#This Row],[pi_last_name]]=" ","",HYPERLINK("mailto:"&amp;BudgetsQTable[[#This Row],[pi_email]]&amp;"&amp;subject=Your NSF Proposal:  "&amp;BudgetsQTable[[#This Row],[prop_id]],BudgetsQTable[[#This Row],[pi_email]]))</f>
        <v>Jas1208@uw.edu</v>
      </c>
      <c r="O2813" s="78" t="s">
        <v>2848</v>
      </c>
      <c r="P2813" s="78"/>
      <c r="Q2813" s="78"/>
      <c r="R2813" s="79"/>
      <c r="S2813" s="79"/>
      <c r="T2813" s="79"/>
      <c r="U2813" s="80"/>
      <c r="V2813" s="78">
        <v>0</v>
      </c>
      <c r="W2813" s="78"/>
      <c r="X2813" s="11" t="str">
        <f ca="1">IF(ISBLANK(BudgetsQTable[[#This Row],[budg_seq_yr]]),"FY"&amp;fiscalyear,"FY"&amp;fiscalyear-1+BudgetsQTable[[#This Row],[budg_seq_yr]])</f>
        <v>FY18</v>
      </c>
      <c r="Y2813" s="79">
        <v>549709</v>
      </c>
      <c r="Z2813" s="78" t="s">
        <v>2869</v>
      </c>
      <c r="AA2813" s="78" t="s">
        <v>468</v>
      </c>
      <c r="AB2813" s="76" t="s">
        <v>2821</v>
      </c>
      <c r="AC2813" s="78" t="s">
        <v>468</v>
      </c>
    </row>
    <row r="2814" spans="1:29" x14ac:dyDescent="0.35">
      <c r="A2814" s="10" t="s">
        <v>4994</v>
      </c>
      <c r="B2814" s="76" t="s">
        <v>2834</v>
      </c>
      <c r="C2814" s="76">
        <f>C2813+(BudgetsQTable[[#This Row],[lead]]&lt;&gt;K2813)</f>
        <v>340</v>
      </c>
      <c r="D2814" s="76">
        <f>D2813*(BudgetsQTable[[#This Row],[lead]]=K2813)+(BudgetsQTable[[#This Row],[prop_id]]&lt;&gt;A2813)</f>
        <v>2</v>
      </c>
      <c r="E2814" s="77">
        <v>43003.638194444444</v>
      </c>
      <c r="F2814" s="78" t="s">
        <v>2868</v>
      </c>
      <c r="G2814" s="78" t="s">
        <v>2869</v>
      </c>
      <c r="H2814" s="78" t="s">
        <v>468</v>
      </c>
      <c r="I2814" s="76" t="s">
        <v>807</v>
      </c>
      <c r="J2814" s="76" t="s">
        <v>753</v>
      </c>
      <c r="K2814" s="78" t="s">
        <v>2431</v>
      </c>
      <c r="L2814" s="7" t="str">
        <f>IF(BudgetsQTable[[#This Row],[pi_last_name]]=" ","",HYPERLINK("https://www.ejacket.nsf.gov/ej/showProposal.do?Continue=Y&amp;ID="&amp;BudgetsQTable[[#This Row],[prop_id]],BudgetsQTable[[#This Row],[prop_id]]))</f>
        <v/>
      </c>
      <c r="M2814" s="78" t="s">
        <v>753</v>
      </c>
      <c r="N2814" s="7" t="str">
        <f>IF(BudgetsQTable[[#This Row],[pi_last_name]]=" ","",HYPERLINK("mailto:"&amp;BudgetsQTable[[#This Row],[pi_email]]&amp;"&amp;subject=Your NSF Proposal:  "&amp;BudgetsQTable[[#This Row],[prop_id]],BudgetsQTable[[#This Row],[pi_email]]))</f>
        <v/>
      </c>
      <c r="O2814" s="78" t="s">
        <v>753</v>
      </c>
      <c r="P2814" s="78">
        <v>3</v>
      </c>
      <c r="Q2814" s="78">
        <v>1.8</v>
      </c>
      <c r="R2814" s="79">
        <v>0</v>
      </c>
      <c r="S2814" s="79">
        <v>0</v>
      </c>
      <c r="T2814" s="79">
        <v>15250</v>
      </c>
      <c r="U2814" s="80">
        <v>182979</v>
      </c>
      <c r="V2814" s="78">
        <v>0</v>
      </c>
      <c r="W2814" s="78">
        <v>1</v>
      </c>
      <c r="X2814" s="11" t="str">
        <f ca="1">IF(ISBLANK(BudgetsQTable[[#This Row],[budg_seq_yr]]),"FY"&amp;fiscalyear,"FY"&amp;fiscalyear-1+BudgetsQTable[[#This Row],[budg_seq_yr]])</f>
        <v>FY18</v>
      </c>
      <c r="Y2814" s="79">
        <v>182979</v>
      </c>
      <c r="Z2814" s="78" t="s">
        <v>2869</v>
      </c>
      <c r="AA2814" s="78" t="s">
        <v>468</v>
      </c>
      <c r="AB2814" s="76" t="s">
        <v>2821</v>
      </c>
      <c r="AC2814" s="78" t="s">
        <v>468</v>
      </c>
    </row>
    <row r="2815" spans="1:29" x14ac:dyDescent="0.35">
      <c r="A2815" s="10" t="s">
        <v>4994</v>
      </c>
      <c r="B2815" s="76" t="s">
        <v>2834</v>
      </c>
      <c r="C2815" s="76">
        <f>C2814+(BudgetsQTable[[#This Row],[lead]]&lt;&gt;K2814)</f>
        <v>340</v>
      </c>
      <c r="D2815" s="76">
        <f>D2814*(BudgetsQTable[[#This Row],[lead]]=K2814)+(BudgetsQTable[[#This Row],[prop_id]]&lt;&gt;A2814)</f>
        <v>2</v>
      </c>
      <c r="E2815" s="77">
        <v>43003.638194444444</v>
      </c>
      <c r="F2815" s="78" t="s">
        <v>2868</v>
      </c>
      <c r="G2815" s="78" t="s">
        <v>2869</v>
      </c>
      <c r="H2815" s="78" t="s">
        <v>468</v>
      </c>
      <c r="I2815" s="76" t="s">
        <v>807</v>
      </c>
      <c r="J2815" s="76" t="s">
        <v>753</v>
      </c>
      <c r="K2815" s="78" t="s">
        <v>2431</v>
      </c>
      <c r="L2815" s="7" t="str">
        <f>IF(BudgetsQTable[[#This Row],[pi_last_name]]=" ","",HYPERLINK("https://www.ejacket.nsf.gov/ej/showProposal.do?Continue=Y&amp;ID="&amp;BudgetsQTable[[#This Row],[prop_id]],BudgetsQTable[[#This Row],[prop_id]]))</f>
        <v/>
      </c>
      <c r="M2815" s="78" t="s">
        <v>753</v>
      </c>
      <c r="N2815" s="7" t="str">
        <f>IF(BudgetsQTable[[#This Row],[pi_last_name]]=" ","",HYPERLINK("mailto:"&amp;BudgetsQTable[[#This Row],[pi_email]]&amp;"&amp;subject=Your NSF Proposal:  "&amp;BudgetsQTable[[#This Row],[prop_id]],BudgetsQTable[[#This Row],[pi_email]]))</f>
        <v/>
      </c>
      <c r="O2815" s="78" t="s">
        <v>753</v>
      </c>
      <c r="P2815" s="78">
        <v>3</v>
      </c>
      <c r="Q2815" s="78">
        <v>1.8</v>
      </c>
      <c r="R2815" s="79">
        <v>0</v>
      </c>
      <c r="S2815" s="79">
        <v>0</v>
      </c>
      <c r="T2815" s="79">
        <v>0</v>
      </c>
      <c r="U2815" s="80">
        <v>200651</v>
      </c>
      <c r="V2815" s="78">
        <v>0</v>
      </c>
      <c r="W2815" s="78">
        <v>2</v>
      </c>
      <c r="X2815" s="11" t="str">
        <f ca="1">IF(ISBLANK(BudgetsQTable[[#This Row],[budg_seq_yr]]),"FY"&amp;fiscalyear,"FY"&amp;fiscalyear-1+BudgetsQTable[[#This Row],[budg_seq_yr]])</f>
        <v>FY19</v>
      </c>
      <c r="Y2815" s="79">
        <v>200651</v>
      </c>
      <c r="Z2815" s="78" t="s">
        <v>2869</v>
      </c>
      <c r="AA2815" s="78" t="s">
        <v>468</v>
      </c>
      <c r="AB2815" s="76" t="s">
        <v>2821</v>
      </c>
      <c r="AC2815" s="78" t="s">
        <v>468</v>
      </c>
    </row>
    <row r="2816" spans="1:29" x14ac:dyDescent="0.35">
      <c r="A2816" s="10" t="s">
        <v>4994</v>
      </c>
      <c r="B2816" s="76" t="s">
        <v>2834</v>
      </c>
      <c r="C2816" s="76">
        <f>C2815+(BudgetsQTable[[#This Row],[lead]]&lt;&gt;K2815)</f>
        <v>340</v>
      </c>
      <c r="D2816" s="76">
        <f>D2815*(BudgetsQTable[[#This Row],[lead]]=K2815)+(BudgetsQTable[[#This Row],[prop_id]]&lt;&gt;A2815)</f>
        <v>2</v>
      </c>
      <c r="E2816" s="77">
        <v>43003.638194444444</v>
      </c>
      <c r="F2816" s="78" t="s">
        <v>2868</v>
      </c>
      <c r="G2816" s="78" t="s">
        <v>2869</v>
      </c>
      <c r="H2816" s="78" t="s">
        <v>468</v>
      </c>
      <c r="I2816" s="76" t="s">
        <v>807</v>
      </c>
      <c r="J2816" s="76" t="s">
        <v>753</v>
      </c>
      <c r="K2816" s="78" t="s">
        <v>2431</v>
      </c>
      <c r="L2816" s="7" t="str">
        <f>IF(BudgetsQTable[[#This Row],[pi_last_name]]=" ","",HYPERLINK("https://www.ejacket.nsf.gov/ej/showProposal.do?Continue=Y&amp;ID="&amp;BudgetsQTable[[#This Row],[prop_id]],BudgetsQTable[[#This Row],[prop_id]]))</f>
        <v/>
      </c>
      <c r="M2816" s="78" t="s">
        <v>753</v>
      </c>
      <c r="N2816" s="7" t="str">
        <f>IF(BudgetsQTable[[#This Row],[pi_last_name]]=" ","",HYPERLINK("mailto:"&amp;BudgetsQTable[[#This Row],[pi_email]]&amp;"&amp;subject=Your NSF Proposal:  "&amp;BudgetsQTable[[#This Row],[prop_id]],BudgetsQTable[[#This Row],[pi_email]]))</f>
        <v/>
      </c>
      <c r="O2816" s="78" t="s">
        <v>753</v>
      </c>
      <c r="P2816" s="78">
        <v>3</v>
      </c>
      <c r="Q2816" s="78">
        <v>1.8</v>
      </c>
      <c r="R2816" s="79">
        <v>0</v>
      </c>
      <c r="S2816" s="79">
        <v>0</v>
      </c>
      <c r="T2816" s="79">
        <v>0</v>
      </c>
      <c r="U2816" s="80">
        <v>166079</v>
      </c>
      <c r="V2816" s="78">
        <v>0</v>
      </c>
      <c r="W2816" s="78">
        <v>3</v>
      </c>
      <c r="X2816" s="11" t="str">
        <f ca="1">IF(ISBLANK(BudgetsQTable[[#This Row],[budg_seq_yr]]),"FY"&amp;fiscalyear,"FY"&amp;fiscalyear-1+BudgetsQTable[[#This Row],[budg_seq_yr]])</f>
        <v>FY20</v>
      </c>
      <c r="Y2816" s="79">
        <v>166079</v>
      </c>
      <c r="Z2816" s="78" t="s">
        <v>2869</v>
      </c>
      <c r="AA2816" s="78" t="s">
        <v>468</v>
      </c>
      <c r="AB2816" s="76" t="s">
        <v>2821</v>
      </c>
      <c r="AC2816" s="78" t="s">
        <v>468</v>
      </c>
    </row>
    <row r="2817" spans="1:29" x14ac:dyDescent="0.35">
      <c r="A2817" s="10" t="s">
        <v>2433</v>
      </c>
      <c r="B2817" s="76" t="s">
        <v>2863</v>
      </c>
      <c r="C2817" s="76">
        <f>C2816+(BudgetsQTable[[#This Row],[lead]]&lt;&gt;K2816)</f>
        <v>341</v>
      </c>
      <c r="D2817" s="76">
        <f>D2816*(BudgetsQTable[[#This Row],[lead]]=K2816)+(BudgetsQTable[[#This Row],[prop_id]]&lt;&gt;A2816)</f>
        <v>1</v>
      </c>
      <c r="E2817" s="77">
        <v>43005.695138888892</v>
      </c>
      <c r="F2817" s="78" t="s">
        <v>2839</v>
      </c>
      <c r="G2817" s="78" t="s">
        <v>2840</v>
      </c>
      <c r="H2817" s="78" t="s">
        <v>462</v>
      </c>
      <c r="I2817" s="76" t="s">
        <v>761</v>
      </c>
      <c r="J2817" s="76" t="s">
        <v>4998</v>
      </c>
      <c r="K2817" s="78" t="s">
        <v>2433</v>
      </c>
      <c r="L2817" s="7" t="str">
        <f>IF(BudgetsQTable[[#This Row],[pi_last_name]]=" ","",HYPERLINK("https://www.ejacket.nsf.gov/ej/showProposal.do?Continue=Y&amp;ID="&amp;BudgetsQTable[[#This Row],[prop_id]],BudgetsQTable[[#This Row],[prop_id]]))</f>
        <v>1763987</v>
      </c>
      <c r="M2817" s="78" t="s">
        <v>2434</v>
      </c>
      <c r="N2817" s="7" t="str">
        <f>IF(BudgetsQTable[[#This Row],[pi_last_name]]=" ","",HYPERLINK("mailto:"&amp;BudgetsQTable[[#This Row],[pi_email]]&amp;"&amp;subject=Your NSF Proposal:  "&amp;BudgetsQTable[[#This Row],[prop_id]],BudgetsQTable[[#This Row],[pi_email]]))</f>
        <v>barua@eng.umd.edu</v>
      </c>
      <c r="O2817" s="78" t="s">
        <v>2926</v>
      </c>
      <c r="P2817" s="78"/>
      <c r="Q2817" s="78"/>
      <c r="R2817" s="79"/>
      <c r="S2817" s="79"/>
      <c r="T2817" s="79"/>
      <c r="U2817" s="80"/>
      <c r="V2817" s="78">
        <v>0</v>
      </c>
      <c r="W2817" s="78"/>
      <c r="X2817" s="11" t="str">
        <f ca="1">IF(ISBLANK(BudgetsQTable[[#This Row],[budg_seq_yr]]),"FY"&amp;fiscalyear,"FY"&amp;fiscalyear-1+BudgetsQTable[[#This Row],[budg_seq_yr]])</f>
        <v>FY18</v>
      </c>
      <c r="Y2817" s="79">
        <v>1199155</v>
      </c>
      <c r="Z2817" s="78" t="s">
        <v>2840</v>
      </c>
      <c r="AA2817" s="78" t="s">
        <v>462</v>
      </c>
      <c r="AB2817" s="76" t="s">
        <v>2821</v>
      </c>
      <c r="AC2817" s="78" t="s">
        <v>485</v>
      </c>
    </row>
    <row r="2818" spans="1:29" x14ac:dyDescent="0.35">
      <c r="A2818" s="10" t="s">
        <v>2433</v>
      </c>
      <c r="B2818" s="76" t="s">
        <v>2863</v>
      </c>
      <c r="C2818" s="76">
        <f>C2817+(BudgetsQTable[[#This Row],[lead]]&lt;&gt;K2817)</f>
        <v>341</v>
      </c>
      <c r="D2818" s="76">
        <f>D2817*(BudgetsQTable[[#This Row],[lead]]=K2817)+(BudgetsQTable[[#This Row],[prop_id]]&lt;&gt;A2817)</f>
        <v>1</v>
      </c>
      <c r="E2818" s="77">
        <v>43005.695138888892</v>
      </c>
      <c r="F2818" s="78" t="s">
        <v>2839</v>
      </c>
      <c r="G2818" s="78" t="s">
        <v>2840</v>
      </c>
      <c r="H2818" s="78" t="s">
        <v>462</v>
      </c>
      <c r="I2818" s="76" t="s">
        <v>761</v>
      </c>
      <c r="J2818" s="76" t="s">
        <v>753</v>
      </c>
      <c r="K2818" s="78" t="s">
        <v>2433</v>
      </c>
      <c r="L2818" s="7" t="str">
        <f>IF(BudgetsQTable[[#This Row],[pi_last_name]]=" ","",HYPERLINK("https://www.ejacket.nsf.gov/ej/showProposal.do?Continue=Y&amp;ID="&amp;BudgetsQTable[[#This Row],[prop_id]],BudgetsQTable[[#This Row],[prop_id]]))</f>
        <v/>
      </c>
      <c r="M2818" s="78" t="s">
        <v>753</v>
      </c>
      <c r="N2818" s="7" t="str">
        <f>IF(BudgetsQTable[[#This Row],[pi_last_name]]=" ","",HYPERLINK("mailto:"&amp;BudgetsQTable[[#This Row],[pi_email]]&amp;"&amp;subject=Your NSF Proposal:  "&amp;BudgetsQTable[[#This Row],[prop_id]],BudgetsQTable[[#This Row],[pi_email]]))</f>
        <v/>
      </c>
      <c r="O2818" s="78" t="s">
        <v>753</v>
      </c>
      <c r="P2818" s="78">
        <v>2</v>
      </c>
      <c r="Q2818" s="78">
        <v>4</v>
      </c>
      <c r="R2818" s="79">
        <v>0</v>
      </c>
      <c r="S2818" s="79">
        <v>3000</v>
      </c>
      <c r="T2818" s="79">
        <v>0</v>
      </c>
      <c r="U2818" s="80">
        <v>279421</v>
      </c>
      <c r="V2818" s="78">
        <v>0</v>
      </c>
      <c r="W2818" s="78">
        <v>1</v>
      </c>
      <c r="X2818" s="11" t="str">
        <f ca="1">IF(ISBLANK(BudgetsQTable[[#This Row],[budg_seq_yr]]),"FY"&amp;fiscalyear,"FY"&amp;fiscalyear-1+BudgetsQTable[[#This Row],[budg_seq_yr]])</f>
        <v>FY18</v>
      </c>
      <c r="Y2818" s="79">
        <v>279421</v>
      </c>
      <c r="Z2818" s="78" t="s">
        <v>2840</v>
      </c>
      <c r="AA2818" s="78" t="s">
        <v>462</v>
      </c>
      <c r="AB2818" s="76" t="s">
        <v>2821</v>
      </c>
      <c r="AC2818" s="78" t="s">
        <v>485</v>
      </c>
    </row>
    <row r="2819" spans="1:29" x14ac:dyDescent="0.35">
      <c r="A2819" s="10" t="s">
        <v>2433</v>
      </c>
      <c r="B2819" s="76" t="s">
        <v>2863</v>
      </c>
      <c r="C2819" s="76">
        <f>C2818+(BudgetsQTable[[#This Row],[lead]]&lt;&gt;K2818)</f>
        <v>341</v>
      </c>
      <c r="D2819" s="76">
        <f>D2818*(BudgetsQTable[[#This Row],[lead]]=K2818)+(BudgetsQTable[[#This Row],[prop_id]]&lt;&gt;A2818)</f>
        <v>1</v>
      </c>
      <c r="E2819" s="77">
        <v>43005.695138888892</v>
      </c>
      <c r="F2819" s="78" t="s">
        <v>2839</v>
      </c>
      <c r="G2819" s="78" t="s">
        <v>2840</v>
      </c>
      <c r="H2819" s="78" t="s">
        <v>462</v>
      </c>
      <c r="I2819" s="76" t="s">
        <v>761</v>
      </c>
      <c r="J2819" s="76" t="s">
        <v>753</v>
      </c>
      <c r="K2819" s="78" t="s">
        <v>2433</v>
      </c>
      <c r="L2819" s="7" t="str">
        <f>IF(BudgetsQTable[[#This Row],[pi_last_name]]=" ","",HYPERLINK("https://www.ejacket.nsf.gov/ej/showProposal.do?Continue=Y&amp;ID="&amp;BudgetsQTable[[#This Row],[prop_id]],BudgetsQTable[[#This Row],[prop_id]]))</f>
        <v/>
      </c>
      <c r="M2819" s="78" t="s">
        <v>753</v>
      </c>
      <c r="N2819" s="7" t="str">
        <f>IF(BudgetsQTable[[#This Row],[pi_last_name]]=" ","",HYPERLINK("mailto:"&amp;BudgetsQTable[[#This Row],[pi_email]]&amp;"&amp;subject=Your NSF Proposal:  "&amp;BudgetsQTable[[#This Row],[prop_id]],BudgetsQTable[[#This Row],[pi_email]]))</f>
        <v/>
      </c>
      <c r="O2819" s="78" t="s">
        <v>753</v>
      </c>
      <c r="P2819" s="78">
        <v>2</v>
      </c>
      <c r="Q2819" s="78">
        <v>4</v>
      </c>
      <c r="R2819" s="79">
        <v>0</v>
      </c>
      <c r="S2819" s="79">
        <v>3000</v>
      </c>
      <c r="T2819" s="79">
        <v>0</v>
      </c>
      <c r="U2819" s="80">
        <v>292556</v>
      </c>
      <c r="V2819" s="78">
        <v>0</v>
      </c>
      <c r="W2819" s="78">
        <v>2</v>
      </c>
      <c r="X2819" s="11" t="str">
        <f ca="1">IF(ISBLANK(BudgetsQTable[[#This Row],[budg_seq_yr]]),"FY"&amp;fiscalyear,"FY"&amp;fiscalyear-1+BudgetsQTable[[#This Row],[budg_seq_yr]])</f>
        <v>FY19</v>
      </c>
      <c r="Y2819" s="79">
        <v>292556</v>
      </c>
      <c r="Z2819" s="78" t="s">
        <v>2840</v>
      </c>
      <c r="AA2819" s="78" t="s">
        <v>462</v>
      </c>
      <c r="AB2819" s="76" t="s">
        <v>2821</v>
      </c>
      <c r="AC2819" s="78" t="s">
        <v>485</v>
      </c>
    </row>
    <row r="2820" spans="1:29" x14ac:dyDescent="0.35">
      <c r="A2820" s="10" t="s">
        <v>2433</v>
      </c>
      <c r="B2820" s="76" t="s">
        <v>2863</v>
      </c>
      <c r="C2820" s="76">
        <f>C2819+(BudgetsQTable[[#This Row],[lead]]&lt;&gt;K2819)</f>
        <v>341</v>
      </c>
      <c r="D2820" s="76">
        <f>D2819*(BudgetsQTable[[#This Row],[lead]]=K2819)+(BudgetsQTable[[#This Row],[prop_id]]&lt;&gt;A2819)</f>
        <v>1</v>
      </c>
      <c r="E2820" s="77">
        <v>43005.695138888892</v>
      </c>
      <c r="F2820" s="78" t="s">
        <v>2839</v>
      </c>
      <c r="G2820" s="78" t="s">
        <v>2840</v>
      </c>
      <c r="H2820" s="78" t="s">
        <v>462</v>
      </c>
      <c r="I2820" s="76" t="s">
        <v>761</v>
      </c>
      <c r="J2820" s="76" t="s">
        <v>753</v>
      </c>
      <c r="K2820" s="78" t="s">
        <v>2433</v>
      </c>
      <c r="L2820" s="7" t="str">
        <f>IF(BudgetsQTable[[#This Row],[pi_last_name]]=" ","",HYPERLINK("https://www.ejacket.nsf.gov/ej/showProposal.do?Continue=Y&amp;ID="&amp;BudgetsQTable[[#This Row],[prop_id]],BudgetsQTable[[#This Row],[prop_id]]))</f>
        <v/>
      </c>
      <c r="M2820" s="78" t="s">
        <v>753</v>
      </c>
      <c r="N2820" s="7" t="str">
        <f>IF(BudgetsQTable[[#This Row],[pi_last_name]]=" ","",HYPERLINK("mailto:"&amp;BudgetsQTable[[#This Row],[pi_email]]&amp;"&amp;subject=Your NSF Proposal:  "&amp;BudgetsQTable[[#This Row],[prop_id]],BudgetsQTable[[#This Row],[pi_email]]))</f>
        <v/>
      </c>
      <c r="O2820" s="78" t="s">
        <v>753</v>
      </c>
      <c r="P2820" s="78">
        <v>2</v>
      </c>
      <c r="Q2820" s="78">
        <v>4</v>
      </c>
      <c r="R2820" s="79">
        <v>0</v>
      </c>
      <c r="S2820" s="79">
        <v>3000</v>
      </c>
      <c r="T2820" s="79">
        <v>0</v>
      </c>
      <c r="U2820" s="80">
        <v>306348</v>
      </c>
      <c r="V2820" s="78">
        <v>0</v>
      </c>
      <c r="W2820" s="78">
        <v>3</v>
      </c>
      <c r="X2820" s="11" t="str">
        <f ca="1">IF(ISBLANK(BudgetsQTable[[#This Row],[budg_seq_yr]]),"FY"&amp;fiscalyear,"FY"&amp;fiscalyear-1+BudgetsQTable[[#This Row],[budg_seq_yr]])</f>
        <v>FY20</v>
      </c>
      <c r="Y2820" s="79">
        <v>306348</v>
      </c>
      <c r="Z2820" s="78" t="s">
        <v>2840</v>
      </c>
      <c r="AA2820" s="78" t="s">
        <v>462</v>
      </c>
      <c r="AB2820" s="76" t="s">
        <v>2821</v>
      </c>
      <c r="AC2820" s="78" t="s">
        <v>485</v>
      </c>
    </row>
    <row r="2821" spans="1:29" x14ac:dyDescent="0.35">
      <c r="A2821" s="10" t="s">
        <v>2433</v>
      </c>
      <c r="B2821" s="76" t="s">
        <v>2863</v>
      </c>
      <c r="C2821" s="76">
        <f>C2820+(BudgetsQTable[[#This Row],[lead]]&lt;&gt;K2820)</f>
        <v>341</v>
      </c>
      <c r="D2821" s="76">
        <f>D2820*(BudgetsQTable[[#This Row],[lead]]=K2820)+(BudgetsQTable[[#This Row],[prop_id]]&lt;&gt;A2820)</f>
        <v>1</v>
      </c>
      <c r="E2821" s="77">
        <v>43005.695138888892</v>
      </c>
      <c r="F2821" s="78" t="s">
        <v>2839</v>
      </c>
      <c r="G2821" s="78" t="s">
        <v>2840</v>
      </c>
      <c r="H2821" s="78" t="s">
        <v>462</v>
      </c>
      <c r="I2821" s="76" t="s">
        <v>761</v>
      </c>
      <c r="J2821" s="76" t="s">
        <v>753</v>
      </c>
      <c r="K2821" s="78" t="s">
        <v>2433</v>
      </c>
      <c r="L2821" s="7" t="str">
        <f>IF(BudgetsQTable[[#This Row],[pi_last_name]]=" ","",HYPERLINK("https://www.ejacket.nsf.gov/ej/showProposal.do?Continue=Y&amp;ID="&amp;BudgetsQTable[[#This Row],[prop_id]],BudgetsQTable[[#This Row],[prop_id]]))</f>
        <v/>
      </c>
      <c r="M2821" s="78" t="s">
        <v>753</v>
      </c>
      <c r="N2821" s="7" t="str">
        <f>IF(BudgetsQTable[[#This Row],[pi_last_name]]=" ","",HYPERLINK("mailto:"&amp;BudgetsQTable[[#This Row],[pi_email]]&amp;"&amp;subject=Your NSF Proposal:  "&amp;BudgetsQTable[[#This Row],[prop_id]],BudgetsQTable[[#This Row],[pi_email]]))</f>
        <v/>
      </c>
      <c r="O2821" s="78" t="s">
        <v>753</v>
      </c>
      <c r="P2821" s="78">
        <v>2</v>
      </c>
      <c r="Q2821" s="78">
        <v>4</v>
      </c>
      <c r="R2821" s="79">
        <v>0</v>
      </c>
      <c r="S2821" s="79">
        <v>3000</v>
      </c>
      <c r="T2821" s="79">
        <v>0</v>
      </c>
      <c r="U2821" s="80">
        <v>320830</v>
      </c>
      <c r="V2821" s="78">
        <v>0</v>
      </c>
      <c r="W2821" s="78">
        <v>4</v>
      </c>
      <c r="X2821" s="11" t="str">
        <f ca="1">IF(ISBLANK(BudgetsQTable[[#This Row],[budg_seq_yr]]),"FY"&amp;fiscalyear,"FY"&amp;fiscalyear-1+BudgetsQTable[[#This Row],[budg_seq_yr]])</f>
        <v>FY21</v>
      </c>
      <c r="Y2821" s="79">
        <v>320830</v>
      </c>
      <c r="Z2821" s="78" t="s">
        <v>2840</v>
      </c>
      <c r="AA2821" s="78" t="s">
        <v>462</v>
      </c>
      <c r="AB2821" s="76" t="s">
        <v>2821</v>
      </c>
      <c r="AC2821" s="78" t="s">
        <v>485</v>
      </c>
    </row>
    <row r="2822" spans="1:29" x14ac:dyDescent="0.35">
      <c r="A2822" s="10" t="s">
        <v>2436</v>
      </c>
      <c r="B2822" s="76" t="s">
        <v>2863</v>
      </c>
      <c r="C2822" s="76">
        <f>C2821+(BudgetsQTable[[#This Row],[lead]]&lt;&gt;K2821)</f>
        <v>342</v>
      </c>
      <c r="D2822" s="76">
        <f>D2821*(BudgetsQTable[[#This Row],[lead]]=K2821)+(BudgetsQTable[[#This Row],[prop_id]]&lt;&gt;A2821)</f>
        <v>1</v>
      </c>
      <c r="E2822" s="77">
        <v>43005.695138888892</v>
      </c>
      <c r="F2822" s="78" t="s">
        <v>2839</v>
      </c>
      <c r="G2822" s="78" t="s">
        <v>2840</v>
      </c>
      <c r="H2822" s="78" t="s">
        <v>464</v>
      </c>
      <c r="I2822" s="76" t="s">
        <v>1119</v>
      </c>
      <c r="J2822" s="76" t="s">
        <v>5001</v>
      </c>
      <c r="K2822" s="78" t="s">
        <v>2436</v>
      </c>
      <c r="L2822" s="7" t="str">
        <f>IF(BudgetsQTable[[#This Row],[pi_last_name]]=" ","",HYPERLINK("https://www.ejacket.nsf.gov/ej/showProposal.do?Continue=Y&amp;ID="&amp;BudgetsQTable[[#This Row],[prop_id]],BudgetsQTable[[#This Row],[prop_id]]))</f>
        <v>1763988</v>
      </c>
      <c r="M2822" s="78" t="s">
        <v>1445</v>
      </c>
      <c r="N2822" s="7" t="str">
        <f>IF(BudgetsQTable[[#This Row],[pi_last_name]]=" ","",HYPERLINK("mailto:"&amp;BudgetsQTable[[#This Row],[pi_email]]&amp;"&amp;subject=Your NSF Proposal:  "&amp;BudgetsQTable[[#This Row],[prop_id]],BudgetsQTable[[#This Row],[pi_email]]))</f>
        <v>yongliu@nyu.edu</v>
      </c>
      <c r="O2822" s="78" t="s">
        <v>589</v>
      </c>
      <c r="P2822" s="78"/>
      <c r="Q2822" s="78"/>
      <c r="R2822" s="79"/>
      <c r="S2822" s="79"/>
      <c r="T2822" s="79"/>
      <c r="U2822" s="80"/>
      <c r="V2822" s="78">
        <v>0</v>
      </c>
      <c r="W2822" s="78"/>
      <c r="X2822" s="11" t="str">
        <f ca="1">IF(ISBLANK(BudgetsQTable[[#This Row],[budg_seq_yr]]),"FY"&amp;fiscalyear,"FY"&amp;fiscalyear-1+BudgetsQTable[[#This Row],[budg_seq_yr]])</f>
        <v>FY18</v>
      </c>
      <c r="Y2822" s="79">
        <v>1199954</v>
      </c>
      <c r="Z2822" s="78" t="s">
        <v>2840</v>
      </c>
      <c r="AA2822" s="78" t="s">
        <v>464</v>
      </c>
      <c r="AB2822" s="76" t="s">
        <v>2821</v>
      </c>
      <c r="AC2822" s="78" t="s">
        <v>485</v>
      </c>
    </row>
    <row r="2823" spans="1:29" x14ac:dyDescent="0.35">
      <c r="A2823" s="10" t="s">
        <v>2436</v>
      </c>
      <c r="B2823" s="76" t="s">
        <v>2863</v>
      </c>
      <c r="C2823" s="76">
        <f>C2822+(BudgetsQTable[[#This Row],[lead]]&lt;&gt;K2822)</f>
        <v>342</v>
      </c>
      <c r="D2823" s="76">
        <f>D2822*(BudgetsQTable[[#This Row],[lead]]=K2822)+(BudgetsQTable[[#This Row],[prop_id]]&lt;&gt;A2822)</f>
        <v>1</v>
      </c>
      <c r="E2823" s="77">
        <v>43005.695138888892</v>
      </c>
      <c r="F2823" s="78" t="s">
        <v>2839</v>
      </c>
      <c r="G2823" s="78" t="s">
        <v>2840</v>
      </c>
      <c r="H2823" s="78" t="s">
        <v>464</v>
      </c>
      <c r="I2823" s="76" t="s">
        <v>1119</v>
      </c>
      <c r="J2823" s="76" t="s">
        <v>753</v>
      </c>
      <c r="K2823" s="78" t="s">
        <v>2436</v>
      </c>
      <c r="L2823" s="7" t="str">
        <f>IF(BudgetsQTable[[#This Row],[pi_last_name]]=" ","",HYPERLINK("https://www.ejacket.nsf.gov/ej/showProposal.do?Continue=Y&amp;ID="&amp;BudgetsQTable[[#This Row],[prop_id]],BudgetsQTable[[#This Row],[prop_id]]))</f>
        <v/>
      </c>
      <c r="M2823" s="78" t="s">
        <v>753</v>
      </c>
      <c r="N2823" s="7" t="str">
        <f>IF(BudgetsQTable[[#This Row],[pi_last_name]]=" ","",HYPERLINK("mailto:"&amp;BudgetsQTable[[#This Row],[pi_email]]&amp;"&amp;subject=Your NSF Proposal:  "&amp;BudgetsQTable[[#This Row],[prop_id]],BudgetsQTable[[#This Row],[pi_email]]))</f>
        <v/>
      </c>
      <c r="O2823" s="78" t="s">
        <v>753</v>
      </c>
      <c r="P2823" s="78">
        <v>3</v>
      </c>
      <c r="Q2823" s="78">
        <v>2</v>
      </c>
      <c r="R2823" s="79">
        <v>0</v>
      </c>
      <c r="S2823" s="79">
        <v>5000</v>
      </c>
      <c r="T2823" s="79">
        <v>0</v>
      </c>
      <c r="U2823" s="80">
        <v>290264</v>
      </c>
      <c r="V2823" s="78">
        <v>0</v>
      </c>
      <c r="W2823" s="78">
        <v>1</v>
      </c>
      <c r="X2823" s="11" t="str">
        <f ca="1">IF(ISBLANK(BudgetsQTable[[#This Row],[budg_seq_yr]]),"FY"&amp;fiscalyear,"FY"&amp;fiscalyear-1+BudgetsQTable[[#This Row],[budg_seq_yr]])</f>
        <v>FY18</v>
      </c>
      <c r="Y2823" s="79">
        <v>290264</v>
      </c>
      <c r="Z2823" s="78" t="s">
        <v>2840</v>
      </c>
      <c r="AA2823" s="78" t="s">
        <v>464</v>
      </c>
      <c r="AB2823" s="76" t="s">
        <v>2821</v>
      </c>
      <c r="AC2823" s="78" t="s">
        <v>485</v>
      </c>
    </row>
    <row r="2824" spans="1:29" x14ac:dyDescent="0.35">
      <c r="A2824" s="10" t="s">
        <v>2436</v>
      </c>
      <c r="B2824" s="76" t="s">
        <v>2863</v>
      </c>
      <c r="C2824" s="76">
        <f>C2823+(BudgetsQTable[[#This Row],[lead]]&lt;&gt;K2823)</f>
        <v>342</v>
      </c>
      <c r="D2824" s="76">
        <f>D2823*(BudgetsQTable[[#This Row],[lead]]=K2823)+(BudgetsQTable[[#This Row],[prop_id]]&lt;&gt;A2823)</f>
        <v>1</v>
      </c>
      <c r="E2824" s="77">
        <v>43005.695138888892</v>
      </c>
      <c r="F2824" s="78" t="s">
        <v>2839</v>
      </c>
      <c r="G2824" s="78" t="s">
        <v>2840</v>
      </c>
      <c r="H2824" s="78" t="s">
        <v>464</v>
      </c>
      <c r="I2824" s="76" t="s">
        <v>1119</v>
      </c>
      <c r="J2824" s="76" t="s">
        <v>753</v>
      </c>
      <c r="K2824" s="78" t="s">
        <v>2436</v>
      </c>
      <c r="L2824" s="7" t="str">
        <f>IF(BudgetsQTable[[#This Row],[pi_last_name]]=" ","",HYPERLINK("https://www.ejacket.nsf.gov/ej/showProposal.do?Continue=Y&amp;ID="&amp;BudgetsQTable[[#This Row],[prop_id]],BudgetsQTable[[#This Row],[prop_id]]))</f>
        <v/>
      </c>
      <c r="M2824" s="78" t="s">
        <v>753</v>
      </c>
      <c r="N2824" s="7" t="str">
        <f>IF(BudgetsQTable[[#This Row],[pi_last_name]]=" ","",HYPERLINK("mailto:"&amp;BudgetsQTable[[#This Row],[pi_email]]&amp;"&amp;subject=Your NSF Proposal:  "&amp;BudgetsQTable[[#This Row],[prop_id]],BudgetsQTable[[#This Row],[pi_email]]))</f>
        <v/>
      </c>
      <c r="O2824" s="78" t="s">
        <v>753</v>
      </c>
      <c r="P2824" s="78">
        <v>3</v>
      </c>
      <c r="Q2824" s="78">
        <v>2</v>
      </c>
      <c r="R2824" s="79">
        <v>0</v>
      </c>
      <c r="S2824" s="79">
        <v>5000</v>
      </c>
      <c r="T2824" s="79">
        <v>0</v>
      </c>
      <c r="U2824" s="80">
        <v>296862</v>
      </c>
      <c r="V2824" s="78">
        <v>0</v>
      </c>
      <c r="W2824" s="78">
        <v>2</v>
      </c>
      <c r="X2824" s="11" t="str">
        <f ca="1">IF(ISBLANK(BudgetsQTable[[#This Row],[budg_seq_yr]]),"FY"&amp;fiscalyear,"FY"&amp;fiscalyear-1+BudgetsQTable[[#This Row],[budg_seq_yr]])</f>
        <v>FY19</v>
      </c>
      <c r="Y2824" s="79">
        <v>296862</v>
      </c>
      <c r="Z2824" s="78" t="s">
        <v>2840</v>
      </c>
      <c r="AA2824" s="78" t="s">
        <v>464</v>
      </c>
      <c r="AB2824" s="76" t="s">
        <v>2821</v>
      </c>
      <c r="AC2824" s="78" t="s">
        <v>485</v>
      </c>
    </row>
    <row r="2825" spans="1:29" x14ac:dyDescent="0.35">
      <c r="A2825" s="10" t="s">
        <v>2436</v>
      </c>
      <c r="B2825" s="76" t="s">
        <v>2863</v>
      </c>
      <c r="C2825" s="76">
        <f>C2824+(BudgetsQTable[[#This Row],[lead]]&lt;&gt;K2824)</f>
        <v>342</v>
      </c>
      <c r="D2825" s="76">
        <f>D2824*(BudgetsQTable[[#This Row],[lead]]=K2824)+(BudgetsQTable[[#This Row],[prop_id]]&lt;&gt;A2824)</f>
        <v>1</v>
      </c>
      <c r="E2825" s="77">
        <v>43005.695138888892</v>
      </c>
      <c r="F2825" s="78" t="s">
        <v>2839</v>
      </c>
      <c r="G2825" s="78" t="s">
        <v>2840</v>
      </c>
      <c r="H2825" s="78" t="s">
        <v>464</v>
      </c>
      <c r="I2825" s="76" t="s">
        <v>1119</v>
      </c>
      <c r="J2825" s="76" t="s">
        <v>753</v>
      </c>
      <c r="K2825" s="78" t="s">
        <v>2436</v>
      </c>
      <c r="L2825" s="7" t="str">
        <f>IF(BudgetsQTable[[#This Row],[pi_last_name]]=" ","",HYPERLINK("https://www.ejacket.nsf.gov/ej/showProposal.do?Continue=Y&amp;ID="&amp;BudgetsQTable[[#This Row],[prop_id]],BudgetsQTable[[#This Row],[prop_id]]))</f>
        <v/>
      </c>
      <c r="M2825" s="78" t="s">
        <v>753</v>
      </c>
      <c r="N2825" s="7" t="str">
        <f>IF(BudgetsQTable[[#This Row],[pi_last_name]]=" ","",HYPERLINK("mailto:"&amp;BudgetsQTable[[#This Row],[pi_email]]&amp;"&amp;subject=Your NSF Proposal:  "&amp;BudgetsQTable[[#This Row],[prop_id]],BudgetsQTable[[#This Row],[pi_email]]))</f>
        <v/>
      </c>
      <c r="O2825" s="78" t="s">
        <v>753</v>
      </c>
      <c r="P2825" s="78">
        <v>3</v>
      </c>
      <c r="Q2825" s="78">
        <v>2</v>
      </c>
      <c r="R2825" s="79">
        <v>0</v>
      </c>
      <c r="S2825" s="79">
        <v>5000</v>
      </c>
      <c r="T2825" s="79">
        <v>0</v>
      </c>
      <c r="U2825" s="80">
        <v>302802</v>
      </c>
      <c r="V2825" s="78">
        <v>0</v>
      </c>
      <c r="W2825" s="78">
        <v>3</v>
      </c>
      <c r="X2825" s="11" t="str">
        <f ca="1">IF(ISBLANK(BudgetsQTable[[#This Row],[budg_seq_yr]]),"FY"&amp;fiscalyear,"FY"&amp;fiscalyear-1+BudgetsQTable[[#This Row],[budg_seq_yr]])</f>
        <v>FY20</v>
      </c>
      <c r="Y2825" s="79">
        <v>302802</v>
      </c>
      <c r="Z2825" s="78" t="s">
        <v>2840</v>
      </c>
      <c r="AA2825" s="78" t="s">
        <v>464</v>
      </c>
      <c r="AB2825" s="76" t="s">
        <v>2821</v>
      </c>
      <c r="AC2825" s="78" t="s">
        <v>485</v>
      </c>
    </row>
    <row r="2826" spans="1:29" x14ac:dyDescent="0.35">
      <c r="A2826" s="10" t="s">
        <v>2436</v>
      </c>
      <c r="B2826" s="76" t="s">
        <v>2863</v>
      </c>
      <c r="C2826" s="76">
        <f>C2825+(BudgetsQTable[[#This Row],[lead]]&lt;&gt;K2825)</f>
        <v>342</v>
      </c>
      <c r="D2826" s="76">
        <f>D2825*(BudgetsQTable[[#This Row],[lead]]=K2825)+(BudgetsQTable[[#This Row],[prop_id]]&lt;&gt;A2825)</f>
        <v>1</v>
      </c>
      <c r="E2826" s="77">
        <v>43005.695138888892</v>
      </c>
      <c r="F2826" s="78" t="s">
        <v>2839</v>
      </c>
      <c r="G2826" s="78" t="s">
        <v>2840</v>
      </c>
      <c r="H2826" s="78" t="s">
        <v>464</v>
      </c>
      <c r="I2826" s="76" t="s">
        <v>1119</v>
      </c>
      <c r="J2826" s="76" t="s">
        <v>753</v>
      </c>
      <c r="K2826" s="78" t="s">
        <v>2436</v>
      </c>
      <c r="L2826" s="7" t="str">
        <f>IF(BudgetsQTable[[#This Row],[pi_last_name]]=" ","",HYPERLINK("https://www.ejacket.nsf.gov/ej/showProposal.do?Continue=Y&amp;ID="&amp;BudgetsQTable[[#This Row],[prop_id]],BudgetsQTable[[#This Row],[prop_id]]))</f>
        <v/>
      </c>
      <c r="M2826" s="78" t="s">
        <v>753</v>
      </c>
      <c r="N2826" s="7" t="str">
        <f>IF(BudgetsQTable[[#This Row],[pi_last_name]]=" ","",HYPERLINK("mailto:"&amp;BudgetsQTable[[#This Row],[pi_email]]&amp;"&amp;subject=Your NSF Proposal:  "&amp;BudgetsQTable[[#This Row],[prop_id]],BudgetsQTable[[#This Row],[pi_email]]))</f>
        <v/>
      </c>
      <c r="O2826" s="78" t="s">
        <v>753</v>
      </c>
      <c r="P2826" s="78">
        <v>3</v>
      </c>
      <c r="Q2826" s="78">
        <v>2</v>
      </c>
      <c r="R2826" s="79">
        <v>0</v>
      </c>
      <c r="S2826" s="79">
        <v>5000</v>
      </c>
      <c r="T2826" s="79">
        <v>0</v>
      </c>
      <c r="U2826" s="80">
        <v>310026</v>
      </c>
      <c r="V2826" s="78">
        <v>0</v>
      </c>
      <c r="W2826" s="78">
        <v>4</v>
      </c>
      <c r="X2826" s="11" t="str">
        <f ca="1">IF(ISBLANK(BudgetsQTable[[#This Row],[budg_seq_yr]]),"FY"&amp;fiscalyear,"FY"&amp;fiscalyear-1+BudgetsQTable[[#This Row],[budg_seq_yr]])</f>
        <v>FY21</v>
      </c>
      <c r="Y2826" s="79">
        <v>310026</v>
      </c>
      <c r="Z2826" s="78" t="s">
        <v>2840</v>
      </c>
      <c r="AA2826" s="78" t="s">
        <v>464</v>
      </c>
      <c r="AB2826" s="76" t="s">
        <v>2821</v>
      </c>
      <c r="AC2826" s="78" t="s">
        <v>485</v>
      </c>
    </row>
    <row r="2827" spans="1:29" x14ac:dyDescent="0.35">
      <c r="A2827" s="10" t="s">
        <v>2438</v>
      </c>
      <c r="B2827" s="76" t="s">
        <v>2863</v>
      </c>
      <c r="C2827" s="76">
        <f>C2826+(BudgetsQTable[[#This Row],[lead]]&lt;&gt;K2826)</f>
        <v>343</v>
      </c>
      <c r="D2827" s="76">
        <f>D2826*(BudgetsQTable[[#This Row],[lead]]=K2826)+(BudgetsQTable[[#This Row],[prop_id]]&lt;&gt;A2826)</f>
        <v>1</v>
      </c>
      <c r="E2827" s="77">
        <v>43005.695833333331</v>
      </c>
      <c r="F2827" s="78" t="s">
        <v>2868</v>
      </c>
      <c r="G2827" s="78" t="s">
        <v>2869</v>
      </c>
      <c r="H2827" s="78" t="s">
        <v>468</v>
      </c>
      <c r="I2827" s="76" t="s">
        <v>807</v>
      </c>
      <c r="J2827" s="76" t="s">
        <v>5004</v>
      </c>
      <c r="K2827" s="78" t="s">
        <v>2438</v>
      </c>
      <c r="L2827" s="7" t="str">
        <f>IF(BudgetsQTable[[#This Row],[pi_last_name]]=" ","",HYPERLINK("https://www.ejacket.nsf.gov/ej/showProposal.do?Continue=Y&amp;ID="&amp;BudgetsQTable[[#This Row],[prop_id]],BudgetsQTable[[#This Row],[prop_id]]))</f>
        <v>1763990</v>
      </c>
      <c r="M2827" s="78" t="s">
        <v>2439</v>
      </c>
      <c r="N2827" s="7" t="str">
        <f>IF(BudgetsQTable[[#This Row],[pi_last_name]]=" ","",HYPERLINK("mailto:"&amp;BudgetsQTable[[#This Row],[pi_email]]&amp;"&amp;subject=Your NSF Proposal:  "&amp;BudgetsQTable[[#This Row],[prop_id]],BudgetsQTable[[#This Row],[pi_email]]))</f>
        <v>seyram@umich.edu</v>
      </c>
      <c r="O2827" s="78" t="s">
        <v>713</v>
      </c>
      <c r="P2827" s="78"/>
      <c r="Q2827" s="78"/>
      <c r="R2827" s="79"/>
      <c r="S2827" s="79"/>
      <c r="T2827" s="79"/>
      <c r="U2827" s="80"/>
      <c r="V2827" s="78">
        <v>0</v>
      </c>
      <c r="W2827" s="78"/>
      <c r="X2827" s="11" t="str">
        <f ca="1">IF(ISBLANK(BudgetsQTable[[#This Row],[budg_seq_yr]]),"FY"&amp;fiscalyear,"FY"&amp;fiscalyear-1+BudgetsQTable[[#This Row],[budg_seq_yr]])</f>
        <v>FY18</v>
      </c>
      <c r="Y2827" s="79">
        <v>1199417</v>
      </c>
      <c r="Z2827" s="78" t="s">
        <v>2869</v>
      </c>
      <c r="AA2827" s="78" t="s">
        <v>468</v>
      </c>
      <c r="AB2827" s="76" t="s">
        <v>2821</v>
      </c>
      <c r="AC2827" s="78" t="s">
        <v>468</v>
      </c>
    </row>
    <row r="2828" spans="1:29" x14ac:dyDescent="0.35">
      <c r="A2828" s="10" t="s">
        <v>2438</v>
      </c>
      <c r="B2828" s="76" t="s">
        <v>2863</v>
      </c>
      <c r="C2828" s="76">
        <f>C2827+(BudgetsQTable[[#This Row],[lead]]&lt;&gt;K2827)</f>
        <v>343</v>
      </c>
      <c r="D2828" s="76">
        <f>D2827*(BudgetsQTable[[#This Row],[lead]]=K2827)+(BudgetsQTable[[#This Row],[prop_id]]&lt;&gt;A2827)</f>
        <v>1</v>
      </c>
      <c r="E2828" s="77">
        <v>43005.695833333331</v>
      </c>
      <c r="F2828" s="78" t="s">
        <v>2868</v>
      </c>
      <c r="G2828" s="78" t="s">
        <v>2869</v>
      </c>
      <c r="H2828" s="78" t="s">
        <v>468</v>
      </c>
      <c r="I2828" s="76" t="s">
        <v>807</v>
      </c>
      <c r="J2828" s="76" t="s">
        <v>753</v>
      </c>
      <c r="K2828" s="78" t="s">
        <v>2438</v>
      </c>
      <c r="L2828" s="7" t="str">
        <f>IF(BudgetsQTable[[#This Row],[pi_last_name]]=" ","",HYPERLINK("https://www.ejacket.nsf.gov/ej/showProposal.do?Continue=Y&amp;ID="&amp;BudgetsQTable[[#This Row],[prop_id]],BudgetsQTable[[#This Row],[prop_id]]))</f>
        <v/>
      </c>
      <c r="M2828" s="78" t="s">
        <v>753</v>
      </c>
      <c r="N2828" s="7" t="str">
        <f>IF(BudgetsQTable[[#This Row],[pi_last_name]]=" ","",HYPERLINK("mailto:"&amp;BudgetsQTable[[#This Row],[pi_email]]&amp;"&amp;subject=Your NSF Proposal:  "&amp;BudgetsQTable[[#This Row],[prop_id]],BudgetsQTable[[#This Row],[pi_email]]))</f>
        <v/>
      </c>
      <c r="O2828" s="78" t="s">
        <v>753</v>
      </c>
      <c r="P2828" s="78">
        <v>3</v>
      </c>
      <c r="Q2828" s="78">
        <v>0</v>
      </c>
      <c r="R2828" s="79">
        <v>0</v>
      </c>
      <c r="S2828" s="79">
        <v>15560</v>
      </c>
      <c r="T2828" s="79">
        <v>0</v>
      </c>
      <c r="U2828" s="80">
        <v>216292</v>
      </c>
      <c r="V2828" s="78">
        <v>0</v>
      </c>
      <c r="W2828" s="78">
        <v>1</v>
      </c>
      <c r="X2828" s="11" t="str">
        <f ca="1">IF(ISBLANK(BudgetsQTable[[#This Row],[budg_seq_yr]]),"FY"&amp;fiscalyear,"FY"&amp;fiscalyear-1+BudgetsQTable[[#This Row],[budg_seq_yr]])</f>
        <v>FY18</v>
      </c>
      <c r="Y2828" s="79">
        <v>216292</v>
      </c>
      <c r="Z2828" s="78" t="s">
        <v>2869</v>
      </c>
      <c r="AA2828" s="78" t="s">
        <v>468</v>
      </c>
      <c r="AB2828" s="76" t="s">
        <v>2821</v>
      </c>
      <c r="AC2828" s="78" t="s">
        <v>468</v>
      </c>
    </row>
    <row r="2829" spans="1:29" x14ac:dyDescent="0.35">
      <c r="A2829" s="10" t="s">
        <v>2438</v>
      </c>
      <c r="B2829" s="76" t="s">
        <v>2863</v>
      </c>
      <c r="C2829" s="76">
        <f>C2828+(BudgetsQTable[[#This Row],[lead]]&lt;&gt;K2828)</f>
        <v>343</v>
      </c>
      <c r="D2829" s="76">
        <f>D2828*(BudgetsQTable[[#This Row],[lead]]=K2828)+(BudgetsQTable[[#This Row],[prop_id]]&lt;&gt;A2828)</f>
        <v>1</v>
      </c>
      <c r="E2829" s="77">
        <v>43005.695833333331</v>
      </c>
      <c r="F2829" s="78" t="s">
        <v>2868</v>
      </c>
      <c r="G2829" s="78" t="s">
        <v>2869</v>
      </c>
      <c r="H2829" s="78" t="s">
        <v>468</v>
      </c>
      <c r="I2829" s="76" t="s">
        <v>807</v>
      </c>
      <c r="J2829" s="76" t="s">
        <v>753</v>
      </c>
      <c r="K2829" s="78" t="s">
        <v>2438</v>
      </c>
      <c r="L2829" s="7" t="str">
        <f>IF(BudgetsQTable[[#This Row],[pi_last_name]]=" ","",HYPERLINK("https://www.ejacket.nsf.gov/ej/showProposal.do?Continue=Y&amp;ID="&amp;BudgetsQTable[[#This Row],[prop_id]],BudgetsQTable[[#This Row],[prop_id]]))</f>
        <v/>
      </c>
      <c r="M2829" s="78" t="s">
        <v>753</v>
      </c>
      <c r="N2829" s="7" t="str">
        <f>IF(BudgetsQTable[[#This Row],[pi_last_name]]=" ","",HYPERLINK("mailto:"&amp;BudgetsQTable[[#This Row],[pi_email]]&amp;"&amp;subject=Your NSF Proposal:  "&amp;BudgetsQTable[[#This Row],[prop_id]],BudgetsQTable[[#This Row],[pi_email]]))</f>
        <v/>
      </c>
      <c r="O2829" s="78" t="s">
        <v>753</v>
      </c>
      <c r="P2829" s="78">
        <v>3</v>
      </c>
      <c r="Q2829" s="78">
        <v>1.5</v>
      </c>
      <c r="R2829" s="79">
        <v>0</v>
      </c>
      <c r="S2829" s="79">
        <v>21400</v>
      </c>
      <c r="T2829" s="79">
        <v>0</v>
      </c>
      <c r="U2829" s="80">
        <v>341858</v>
      </c>
      <c r="V2829" s="78">
        <v>0</v>
      </c>
      <c r="W2829" s="78">
        <v>2</v>
      </c>
      <c r="X2829" s="11" t="str">
        <f ca="1">IF(ISBLANK(BudgetsQTable[[#This Row],[budg_seq_yr]]),"FY"&amp;fiscalyear,"FY"&amp;fiscalyear-1+BudgetsQTable[[#This Row],[budg_seq_yr]])</f>
        <v>FY19</v>
      </c>
      <c r="Y2829" s="79">
        <v>341858</v>
      </c>
      <c r="Z2829" s="78" t="s">
        <v>2869</v>
      </c>
      <c r="AA2829" s="78" t="s">
        <v>468</v>
      </c>
      <c r="AB2829" s="76" t="s">
        <v>2821</v>
      </c>
      <c r="AC2829" s="78" t="s">
        <v>468</v>
      </c>
    </row>
    <row r="2830" spans="1:29" x14ac:dyDescent="0.35">
      <c r="A2830" s="10" t="s">
        <v>2438</v>
      </c>
      <c r="B2830" s="76" t="s">
        <v>2863</v>
      </c>
      <c r="C2830" s="76">
        <f>C2829+(BudgetsQTable[[#This Row],[lead]]&lt;&gt;K2829)</f>
        <v>343</v>
      </c>
      <c r="D2830" s="76">
        <f>D2829*(BudgetsQTable[[#This Row],[lead]]=K2829)+(BudgetsQTable[[#This Row],[prop_id]]&lt;&gt;A2829)</f>
        <v>1</v>
      </c>
      <c r="E2830" s="77">
        <v>43005.695833333331</v>
      </c>
      <c r="F2830" s="78" t="s">
        <v>2868</v>
      </c>
      <c r="G2830" s="78" t="s">
        <v>2869</v>
      </c>
      <c r="H2830" s="78" t="s">
        <v>468</v>
      </c>
      <c r="I2830" s="76" t="s">
        <v>807</v>
      </c>
      <c r="J2830" s="76" t="s">
        <v>753</v>
      </c>
      <c r="K2830" s="78" t="s">
        <v>2438</v>
      </c>
      <c r="L2830" s="7" t="str">
        <f>IF(BudgetsQTable[[#This Row],[pi_last_name]]=" ","",HYPERLINK("https://www.ejacket.nsf.gov/ej/showProposal.do?Continue=Y&amp;ID="&amp;BudgetsQTable[[#This Row],[prop_id]],BudgetsQTable[[#This Row],[prop_id]]))</f>
        <v/>
      </c>
      <c r="M2830" s="78" t="s">
        <v>753</v>
      </c>
      <c r="N2830" s="7" t="str">
        <f>IF(BudgetsQTable[[#This Row],[pi_last_name]]=" ","",HYPERLINK("mailto:"&amp;BudgetsQTable[[#This Row],[pi_email]]&amp;"&amp;subject=Your NSF Proposal:  "&amp;BudgetsQTable[[#This Row],[prop_id]],BudgetsQTable[[#This Row],[pi_email]]))</f>
        <v/>
      </c>
      <c r="O2830" s="78" t="s">
        <v>753</v>
      </c>
      <c r="P2830" s="78">
        <v>3</v>
      </c>
      <c r="Q2830" s="78">
        <v>4</v>
      </c>
      <c r="R2830" s="79">
        <v>0</v>
      </c>
      <c r="S2830" s="79">
        <v>23060</v>
      </c>
      <c r="T2830" s="79">
        <v>0</v>
      </c>
      <c r="U2830" s="80">
        <v>288022</v>
      </c>
      <c r="V2830" s="78">
        <v>0</v>
      </c>
      <c r="W2830" s="78">
        <v>3</v>
      </c>
      <c r="X2830" s="11" t="str">
        <f ca="1">IF(ISBLANK(BudgetsQTable[[#This Row],[budg_seq_yr]]),"FY"&amp;fiscalyear,"FY"&amp;fiscalyear-1+BudgetsQTable[[#This Row],[budg_seq_yr]])</f>
        <v>FY20</v>
      </c>
      <c r="Y2830" s="79">
        <v>288022</v>
      </c>
      <c r="Z2830" s="78" t="s">
        <v>2869</v>
      </c>
      <c r="AA2830" s="78" t="s">
        <v>468</v>
      </c>
      <c r="AB2830" s="76" t="s">
        <v>2821</v>
      </c>
      <c r="AC2830" s="78" t="s">
        <v>468</v>
      </c>
    </row>
    <row r="2831" spans="1:29" x14ac:dyDescent="0.35">
      <c r="A2831" s="10" t="s">
        <v>2438</v>
      </c>
      <c r="B2831" s="76" t="s">
        <v>2863</v>
      </c>
      <c r="C2831" s="76">
        <f>C2830+(BudgetsQTable[[#This Row],[lead]]&lt;&gt;K2830)</f>
        <v>343</v>
      </c>
      <c r="D2831" s="76">
        <f>D2830*(BudgetsQTable[[#This Row],[lead]]=K2830)+(BudgetsQTable[[#This Row],[prop_id]]&lt;&gt;A2830)</f>
        <v>1</v>
      </c>
      <c r="E2831" s="77">
        <v>43005.695833333331</v>
      </c>
      <c r="F2831" s="78" t="s">
        <v>2868</v>
      </c>
      <c r="G2831" s="78" t="s">
        <v>2869</v>
      </c>
      <c r="H2831" s="78" t="s">
        <v>468</v>
      </c>
      <c r="I2831" s="76" t="s">
        <v>807</v>
      </c>
      <c r="J2831" s="76" t="s">
        <v>753</v>
      </c>
      <c r="K2831" s="78" t="s">
        <v>2438</v>
      </c>
      <c r="L2831" s="7" t="str">
        <f>IF(BudgetsQTable[[#This Row],[pi_last_name]]=" ","",HYPERLINK("https://www.ejacket.nsf.gov/ej/showProposal.do?Continue=Y&amp;ID="&amp;BudgetsQTable[[#This Row],[prop_id]],BudgetsQTable[[#This Row],[prop_id]]))</f>
        <v/>
      </c>
      <c r="M2831" s="78" t="s">
        <v>753</v>
      </c>
      <c r="N2831" s="7" t="str">
        <f>IF(BudgetsQTable[[#This Row],[pi_last_name]]=" ","",HYPERLINK("mailto:"&amp;BudgetsQTable[[#This Row],[pi_email]]&amp;"&amp;subject=Your NSF Proposal:  "&amp;BudgetsQTable[[#This Row],[prop_id]],BudgetsQTable[[#This Row],[pi_email]]))</f>
        <v/>
      </c>
      <c r="O2831" s="78" t="s">
        <v>753</v>
      </c>
      <c r="P2831" s="78">
        <v>3</v>
      </c>
      <c r="Q2831" s="78">
        <v>4</v>
      </c>
      <c r="R2831" s="79">
        <v>0</v>
      </c>
      <c r="S2831" s="79">
        <v>7500</v>
      </c>
      <c r="T2831" s="79">
        <v>23800</v>
      </c>
      <c r="U2831" s="80">
        <v>353245</v>
      </c>
      <c r="V2831" s="78">
        <v>0</v>
      </c>
      <c r="W2831" s="78">
        <v>4</v>
      </c>
      <c r="X2831" s="11" t="str">
        <f ca="1">IF(ISBLANK(BudgetsQTable[[#This Row],[budg_seq_yr]]),"FY"&amp;fiscalyear,"FY"&amp;fiscalyear-1+BudgetsQTable[[#This Row],[budg_seq_yr]])</f>
        <v>FY21</v>
      </c>
      <c r="Y2831" s="79">
        <v>353245</v>
      </c>
      <c r="Z2831" s="78" t="s">
        <v>2869</v>
      </c>
      <c r="AA2831" s="78" t="s">
        <v>468</v>
      </c>
      <c r="AB2831" s="76" t="s">
        <v>2821</v>
      </c>
      <c r="AC2831" s="78" t="s">
        <v>468</v>
      </c>
    </row>
    <row r="2832" spans="1:29" x14ac:dyDescent="0.35">
      <c r="A2832" s="10" t="s">
        <v>2441</v>
      </c>
      <c r="B2832" s="76" t="s">
        <v>2824</v>
      </c>
      <c r="C2832" s="76">
        <f>C2831+(BudgetsQTable[[#This Row],[lead]]&lt;&gt;K2831)</f>
        <v>344</v>
      </c>
      <c r="D2832" s="76">
        <f>D2831*(BudgetsQTable[[#This Row],[lead]]=K2831)+(BudgetsQTable[[#This Row],[prop_id]]&lt;&gt;A2831)</f>
        <v>1</v>
      </c>
      <c r="E2832" s="77">
        <v>43005.696527777778</v>
      </c>
      <c r="F2832" s="78" t="s">
        <v>2839</v>
      </c>
      <c r="G2832" s="78" t="s">
        <v>2840</v>
      </c>
      <c r="H2832" s="78" t="s">
        <v>462</v>
      </c>
      <c r="I2832" s="76" t="s">
        <v>761</v>
      </c>
      <c r="J2832" s="76" t="s">
        <v>5007</v>
      </c>
      <c r="K2832" s="78" t="s">
        <v>2441</v>
      </c>
      <c r="L2832" s="7" t="str">
        <f>IF(BudgetsQTable[[#This Row],[pi_last_name]]=" ","",HYPERLINK("https://www.ejacket.nsf.gov/ej/showProposal.do?Continue=Y&amp;ID="&amp;BudgetsQTable[[#This Row],[prop_id]],BudgetsQTable[[#This Row],[prop_id]]))</f>
        <v>1763992</v>
      </c>
      <c r="M2832" s="78" t="s">
        <v>2442</v>
      </c>
      <c r="N2832" s="7" t="str">
        <f>IF(BudgetsQTable[[#This Row],[pi_last_name]]=" ","",HYPERLINK("mailto:"&amp;BudgetsQTable[[#This Row],[pi_email]]&amp;"&amp;subject=Your NSF Proposal:  "&amp;BudgetsQTable[[#This Row],[prop_id]],BudgetsQTable[[#This Row],[pi_email]]))</f>
        <v>panda@cse.ohio-state.edu</v>
      </c>
      <c r="O2832" s="78" t="s">
        <v>603</v>
      </c>
      <c r="P2832" s="78"/>
      <c r="Q2832" s="78"/>
      <c r="R2832" s="79"/>
      <c r="S2832" s="79"/>
      <c r="T2832" s="79"/>
      <c r="U2832" s="80"/>
      <c r="V2832" s="78">
        <v>0</v>
      </c>
      <c r="W2832" s="78"/>
      <c r="X2832" s="11" t="str">
        <f ca="1">IF(ISBLANK(BudgetsQTable[[#This Row],[budg_seq_yr]]),"FY"&amp;fiscalyear,"FY"&amp;fiscalyear-1+BudgetsQTable[[#This Row],[budg_seq_yr]])</f>
        <v>FY18</v>
      </c>
      <c r="Y2832" s="79">
        <v>675000</v>
      </c>
      <c r="Z2832" s="78" t="s">
        <v>2840</v>
      </c>
      <c r="AA2832" s="78" t="s">
        <v>462</v>
      </c>
      <c r="AB2832" s="76" t="s">
        <v>2821</v>
      </c>
      <c r="AC2832" s="78" t="s">
        <v>485</v>
      </c>
    </row>
    <row r="2833" spans="1:29" x14ac:dyDescent="0.35">
      <c r="A2833" s="10" t="s">
        <v>2441</v>
      </c>
      <c r="B2833" s="76" t="s">
        <v>2824</v>
      </c>
      <c r="C2833" s="76">
        <f>C2832+(BudgetsQTable[[#This Row],[lead]]&lt;&gt;K2832)</f>
        <v>344</v>
      </c>
      <c r="D2833" s="76">
        <f>D2832*(BudgetsQTable[[#This Row],[lead]]=K2832)+(BudgetsQTable[[#This Row],[prop_id]]&lt;&gt;A2832)</f>
        <v>1</v>
      </c>
      <c r="E2833" s="77">
        <v>43005.696527777778</v>
      </c>
      <c r="F2833" s="78" t="s">
        <v>2839</v>
      </c>
      <c r="G2833" s="78" t="s">
        <v>2840</v>
      </c>
      <c r="H2833" s="78" t="s">
        <v>462</v>
      </c>
      <c r="I2833" s="76" t="s">
        <v>761</v>
      </c>
      <c r="J2833" s="76" t="s">
        <v>753</v>
      </c>
      <c r="K2833" s="78" t="s">
        <v>2441</v>
      </c>
      <c r="L2833" s="7" t="str">
        <f>IF(BudgetsQTable[[#This Row],[pi_last_name]]=" ","",HYPERLINK("https://www.ejacket.nsf.gov/ej/showProposal.do?Continue=Y&amp;ID="&amp;BudgetsQTable[[#This Row],[prop_id]],BudgetsQTable[[#This Row],[prop_id]]))</f>
        <v/>
      </c>
      <c r="M2833" s="78" t="s">
        <v>753</v>
      </c>
      <c r="N2833" s="7" t="str">
        <f>IF(BudgetsQTable[[#This Row],[pi_last_name]]=" ","",HYPERLINK("mailto:"&amp;BudgetsQTable[[#This Row],[pi_email]]&amp;"&amp;subject=Your NSF Proposal:  "&amp;BudgetsQTable[[#This Row],[prop_id]],BudgetsQTable[[#This Row],[pi_email]]))</f>
        <v/>
      </c>
      <c r="O2833" s="78" t="s">
        <v>753</v>
      </c>
      <c r="P2833" s="78">
        <v>3</v>
      </c>
      <c r="Q2833" s="78">
        <v>0.3</v>
      </c>
      <c r="R2833" s="79">
        <v>0</v>
      </c>
      <c r="S2833" s="79">
        <v>3000</v>
      </c>
      <c r="T2833" s="79">
        <v>0</v>
      </c>
      <c r="U2833" s="80">
        <v>216929</v>
      </c>
      <c r="V2833" s="78">
        <v>0</v>
      </c>
      <c r="W2833" s="78">
        <v>1</v>
      </c>
      <c r="X2833" s="11" t="str">
        <f ca="1">IF(ISBLANK(BudgetsQTable[[#This Row],[budg_seq_yr]]),"FY"&amp;fiscalyear,"FY"&amp;fiscalyear-1+BudgetsQTable[[#This Row],[budg_seq_yr]])</f>
        <v>FY18</v>
      </c>
      <c r="Y2833" s="79">
        <v>216929</v>
      </c>
      <c r="Z2833" s="78" t="s">
        <v>2840</v>
      </c>
      <c r="AA2833" s="78" t="s">
        <v>462</v>
      </c>
      <c r="AB2833" s="76" t="s">
        <v>2821</v>
      </c>
      <c r="AC2833" s="78" t="s">
        <v>485</v>
      </c>
    </row>
    <row r="2834" spans="1:29" x14ac:dyDescent="0.35">
      <c r="A2834" s="10" t="s">
        <v>2441</v>
      </c>
      <c r="B2834" s="76" t="s">
        <v>2824</v>
      </c>
      <c r="C2834" s="76">
        <f>C2833+(BudgetsQTable[[#This Row],[lead]]&lt;&gt;K2833)</f>
        <v>344</v>
      </c>
      <c r="D2834" s="76">
        <f>D2833*(BudgetsQTable[[#This Row],[lead]]=K2833)+(BudgetsQTable[[#This Row],[prop_id]]&lt;&gt;A2833)</f>
        <v>1</v>
      </c>
      <c r="E2834" s="77">
        <v>43005.696527777778</v>
      </c>
      <c r="F2834" s="78" t="s">
        <v>2839</v>
      </c>
      <c r="G2834" s="78" t="s">
        <v>2840</v>
      </c>
      <c r="H2834" s="78" t="s">
        <v>462</v>
      </c>
      <c r="I2834" s="76" t="s">
        <v>761</v>
      </c>
      <c r="J2834" s="76" t="s">
        <v>753</v>
      </c>
      <c r="K2834" s="78" t="s">
        <v>2441</v>
      </c>
      <c r="L2834" s="7" t="str">
        <f>IF(BudgetsQTable[[#This Row],[pi_last_name]]=" ","",HYPERLINK("https://www.ejacket.nsf.gov/ej/showProposal.do?Continue=Y&amp;ID="&amp;BudgetsQTable[[#This Row],[prop_id]],BudgetsQTable[[#This Row],[prop_id]]))</f>
        <v/>
      </c>
      <c r="M2834" s="78" t="s">
        <v>753</v>
      </c>
      <c r="N2834" s="7" t="str">
        <f>IF(BudgetsQTable[[#This Row],[pi_last_name]]=" ","",HYPERLINK("mailto:"&amp;BudgetsQTable[[#This Row],[pi_email]]&amp;"&amp;subject=Your NSF Proposal:  "&amp;BudgetsQTable[[#This Row],[prop_id]],BudgetsQTable[[#This Row],[pi_email]]))</f>
        <v/>
      </c>
      <c r="O2834" s="78" t="s">
        <v>753</v>
      </c>
      <c r="P2834" s="78">
        <v>3</v>
      </c>
      <c r="Q2834" s="78">
        <v>0.3</v>
      </c>
      <c r="R2834" s="79">
        <v>0</v>
      </c>
      <c r="S2834" s="79">
        <v>3000</v>
      </c>
      <c r="T2834" s="79">
        <v>0</v>
      </c>
      <c r="U2834" s="80">
        <v>225276</v>
      </c>
      <c r="V2834" s="78">
        <v>0</v>
      </c>
      <c r="W2834" s="78">
        <v>2</v>
      </c>
      <c r="X2834" s="11" t="str">
        <f ca="1">IF(ISBLANK(BudgetsQTable[[#This Row],[budg_seq_yr]]),"FY"&amp;fiscalyear,"FY"&amp;fiscalyear-1+BudgetsQTable[[#This Row],[budg_seq_yr]])</f>
        <v>FY19</v>
      </c>
      <c r="Y2834" s="79">
        <v>225276</v>
      </c>
      <c r="Z2834" s="78" t="s">
        <v>2840</v>
      </c>
      <c r="AA2834" s="78" t="s">
        <v>462</v>
      </c>
      <c r="AB2834" s="76" t="s">
        <v>2821</v>
      </c>
      <c r="AC2834" s="78" t="s">
        <v>485</v>
      </c>
    </row>
    <row r="2835" spans="1:29" x14ac:dyDescent="0.35">
      <c r="A2835" s="10" t="s">
        <v>2441</v>
      </c>
      <c r="B2835" s="76" t="s">
        <v>2824</v>
      </c>
      <c r="C2835" s="76">
        <f>C2834+(BudgetsQTable[[#This Row],[lead]]&lt;&gt;K2834)</f>
        <v>344</v>
      </c>
      <c r="D2835" s="76">
        <f>D2834*(BudgetsQTable[[#This Row],[lead]]=K2834)+(BudgetsQTable[[#This Row],[prop_id]]&lt;&gt;A2834)</f>
        <v>1</v>
      </c>
      <c r="E2835" s="77">
        <v>43005.696527777778</v>
      </c>
      <c r="F2835" s="78" t="s">
        <v>2839</v>
      </c>
      <c r="G2835" s="78" t="s">
        <v>2840</v>
      </c>
      <c r="H2835" s="78" t="s">
        <v>462</v>
      </c>
      <c r="I2835" s="76" t="s">
        <v>761</v>
      </c>
      <c r="J2835" s="76" t="s">
        <v>753</v>
      </c>
      <c r="K2835" s="78" t="s">
        <v>2441</v>
      </c>
      <c r="L2835" s="7" t="str">
        <f>IF(BudgetsQTable[[#This Row],[pi_last_name]]=" ","",HYPERLINK("https://www.ejacket.nsf.gov/ej/showProposal.do?Continue=Y&amp;ID="&amp;BudgetsQTable[[#This Row],[prop_id]],BudgetsQTable[[#This Row],[prop_id]]))</f>
        <v/>
      </c>
      <c r="M2835" s="78" t="s">
        <v>753</v>
      </c>
      <c r="N2835" s="7" t="str">
        <f>IF(BudgetsQTable[[#This Row],[pi_last_name]]=" ","",HYPERLINK("mailto:"&amp;BudgetsQTable[[#This Row],[pi_email]]&amp;"&amp;subject=Your NSF Proposal:  "&amp;BudgetsQTable[[#This Row],[prop_id]],BudgetsQTable[[#This Row],[pi_email]]))</f>
        <v/>
      </c>
      <c r="O2835" s="78" t="s">
        <v>753</v>
      </c>
      <c r="P2835" s="78">
        <v>3</v>
      </c>
      <c r="Q2835" s="78">
        <v>0.3</v>
      </c>
      <c r="R2835" s="79">
        <v>0</v>
      </c>
      <c r="S2835" s="79">
        <v>3000</v>
      </c>
      <c r="T2835" s="79">
        <v>0</v>
      </c>
      <c r="U2835" s="80">
        <v>232795</v>
      </c>
      <c r="V2835" s="78">
        <v>0</v>
      </c>
      <c r="W2835" s="78">
        <v>3</v>
      </c>
      <c r="X2835" s="11" t="str">
        <f ca="1">IF(ISBLANK(BudgetsQTable[[#This Row],[budg_seq_yr]]),"FY"&amp;fiscalyear,"FY"&amp;fiscalyear-1+BudgetsQTable[[#This Row],[budg_seq_yr]])</f>
        <v>FY20</v>
      </c>
      <c r="Y2835" s="79">
        <v>232795</v>
      </c>
      <c r="Z2835" s="78" t="s">
        <v>2840</v>
      </c>
      <c r="AA2835" s="78" t="s">
        <v>462</v>
      </c>
      <c r="AB2835" s="76" t="s">
        <v>2821</v>
      </c>
      <c r="AC2835" s="78" t="s">
        <v>485</v>
      </c>
    </row>
    <row r="2836" spans="1:29" x14ac:dyDescent="0.35">
      <c r="A2836" s="10" t="s">
        <v>5008</v>
      </c>
      <c r="B2836" s="76" t="s">
        <v>2834</v>
      </c>
      <c r="C2836" s="76">
        <f>C2835+(BudgetsQTable[[#This Row],[lead]]&lt;&gt;K2835)</f>
        <v>344</v>
      </c>
      <c r="D2836" s="76">
        <f>D2835*(BudgetsQTable[[#This Row],[lead]]=K2835)+(BudgetsQTable[[#This Row],[prop_id]]&lt;&gt;A2835)</f>
        <v>2</v>
      </c>
      <c r="E2836" s="77">
        <v>43005.454861111109</v>
      </c>
      <c r="F2836" s="78" t="s">
        <v>2839</v>
      </c>
      <c r="G2836" s="78" t="s">
        <v>2840</v>
      </c>
      <c r="H2836" s="78" t="s">
        <v>462</v>
      </c>
      <c r="I2836" s="76" t="s">
        <v>761</v>
      </c>
      <c r="J2836" s="76" t="s">
        <v>985</v>
      </c>
      <c r="K2836" s="78" t="s">
        <v>2441</v>
      </c>
      <c r="L2836" s="7" t="str">
        <f>IF(BudgetsQTable[[#This Row],[pi_last_name]]=" ","",HYPERLINK("https://www.ejacket.nsf.gov/ej/showProposal.do?Continue=Y&amp;ID="&amp;BudgetsQTable[[#This Row],[prop_id]],BudgetsQTable[[#This Row],[prop_id]]))</f>
        <v>1763529</v>
      </c>
      <c r="M2836" s="78" t="s">
        <v>984</v>
      </c>
      <c r="N2836" s="7" t="str">
        <f>IF(BudgetsQTable[[#This Row],[pi_last_name]]=" ","",HYPERLINK("mailto:"&amp;BudgetsQTable[[#This Row],[pi_email]]&amp;"&amp;subject=Your NSF Proposal:  "&amp;BudgetsQTable[[#This Row],[prop_id]],BudgetsQTable[[#This Row],[pi_email]]))</f>
        <v>satya.sahoo@case.edu</v>
      </c>
      <c r="O2836" s="78" t="s">
        <v>545</v>
      </c>
      <c r="P2836" s="78"/>
      <c r="Q2836" s="78"/>
      <c r="R2836" s="79"/>
      <c r="S2836" s="79"/>
      <c r="T2836" s="79"/>
      <c r="U2836" s="80"/>
      <c r="V2836" s="78">
        <v>0</v>
      </c>
      <c r="W2836" s="78"/>
      <c r="X2836" s="11" t="str">
        <f ca="1">IF(ISBLANK(BudgetsQTable[[#This Row],[budg_seq_yr]]),"FY"&amp;fiscalyear,"FY"&amp;fiscalyear-1+BudgetsQTable[[#This Row],[budg_seq_yr]])</f>
        <v>FY18</v>
      </c>
      <c r="Y2836" s="79">
        <v>150000</v>
      </c>
      <c r="Z2836" s="78" t="s">
        <v>2840</v>
      </c>
      <c r="AA2836" s="78" t="s">
        <v>462</v>
      </c>
      <c r="AB2836" s="76" t="s">
        <v>2821</v>
      </c>
      <c r="AC2836" s="78" t="s">
        <v>485</v>
      </c>
    </row>
    <row r="2837" spans="1:29" x14ac:dyDescent="0.35">
      <c r="A2837" s="10" t="s">
        <v>5008</v>
      </c>
      <c r="B2837" s="76" t="s">
        <v>2834</v>
      </c>
      <c r="C2837" s="76">
        <f>C2836+(BudgetsQTable[[#This Row],[lead]]&lt;&gt;K2836)</f>
        <v>344</v>
      </c>
      <c r="D2837" s="76">
        <f>D2836*(BudgetsQTable[[#This Row],[lead]]=K2836)+(BudgetsQTable[[#This Row],[prop_id]]&lt;&gt;A2836)</f>
        <v>2</v>
      </c>
      <c r="E2837" s="77">
        <v>43005.454861111109</v>
      </c>
      <c r="F2837" s="78" t="s">
        <v>2839</v>
      </c>
      <c r="G2837" s="78" t="s">
        <v>2840</v>
      </c>
      <c r="H2837" s="78" t="s">
        <v>462</v>
      </c>
      <c r="I2837" s="76" t="s">
        <v>761</v>
      </c>
      <c r="J2837" s="76" t="s">
        <v>753</v>
      </c>
      <c r="K2837" s="78" t="s">
        <v>2441</v>
      </c>
      <c r="L2837" s="7" t="str">
        <f>IF(BudgetsQTable[[#This Row],[pi_last_name]]=" ","",HYPERLINK("https://www.ejacket.nsf.gov/ej/showProposal.do?Continue=Y&amp;ID="&amp;BudgetsQTable[[#This Row],[prop_id]],BudgetsQTable[[#This Row],[prop_id]]))</f>
        <v/>
      </c>
      <c r="M2837" s="78" t="s">
        <v>753</v>
      </c>
      <c r="N2837" s="7" t="str">
        <f>IF(BudgetsQTable[[#This Row],[pi_last_name]]=" ","",HYPERLINK("mailto:"&amp;BudgetsQTable[[#This Row],[pi_email]]&amp;"&amp;subject=Your NSF Proposal:  "&amp;BudgetsQTable[[#This Row],[prop_id]],BudgetsQTable[[#This Row],[pi_email]]))</f>
        <v/>
      </c>
      <c r="O2837" s="78" t="s">
        <v>753</v>
      </c>
      <c r="P2837" s="78">
        <v>1</v>
      </c>
      <c r="Q2837" s="78">
        <v>0</v>
      </c>
      <c r="R2837" s="79">
        <v>0</v>
      </c>
      <c r="S2837" s="79">
        <v>0</v>
      </c>
      <c r="T2837" s="79">
        <v>0</v>
      </c>
      <c r="U2837" s="80">
        <v>50000</v>
      </c>
      <c r="V2837" s="78">
        <v>0</v>
      </c>
      <c r="W2837" s="78">
        <v>1</v>
      </c>
      <c r="X2837" s="11" t="str">
        <f ca="1">IF(ISBLANK(BudgetsQTable[[#This Row],[budg_seq_yr]]),"FY"&amp;fiscalyear,"FY"&amp;fiscalyear-1+BudgetsQTable[[#This Row],[budg_seq_yr]])</f>
        <v>FY18</v>
      </c>
      <c r="Y2837" s="79">
        <v>50000</v>
      </c>
      <c r="Z2837" s="78" t="s">
        <v>2840</v>
      </c>
      <c r="AA2837" s="78" t="s">
        <v>462</v>
      </c>
      <c r="AB2837" s="76" t="s">
        <v>2821</v>
      </c>
      <c r="AC2837" s="78" t="s">
        <v>485</v>
      </c>
    </row>
    <row r="2838" spans="1:29" x14ac:dyDescent="0.35">
      <c r="A2838" s="10" t="s">
        <v>5008</v>
      </c>
      <c r="B2838" s="76" t="s">
        <v>2834</v>
      </c>
      <c r="C2838" s="76">
        <f>C2837+(BudgetsQTable[[#This Row],[lead]]&lt;&gt;K2837)</f>
        <v>344</v>
      </c>
      <c r="D2838" s="76">
        <f>D2837*(BudgetsQTable[[#This Row],[lead]]=K2837)+(BudgetsQTable[[#This Row],[prop_id]]&lt;&gt;A2837)</f>
        <v>2</v>
      </c>
      <c r="E2838" s="77">
        <v>43005.454861111109</v>
      </c>
      <c r="F2838" s="78" t="s">
        <v>2839</v>
      </c>
      <c r="G2838" s="78" t="s">
        <v>2840</v>
      </c>
      <c r="H2838" s="78" t="s">
        <v>462</v>
      </c>
      <c r="I2838" s="76" t="s">
        <v>761</v>
      </c>
      <c r="J2838" s="76" t="s">
        <v>753</v>
      </c>
      <c r="K2838" s="78" t="s">
        <v>2441</v>
      </c>
      <c r="L2838" s="7" t="str">
        <f>IF(BudgetsQTable[[#This Row],[pi_last_name]]=" ","",HYPERLINK("https://www.ejacket.nsf.gov/ej/showProposal.do?Continue=Y&amp;ID="&amp;BudgetsQTable[[#This Row],[prop_id]],BudgetsQTable[[#This Row],[prop_id]]))</f>
        <v/>
      </c>
      <c r="M2838" s="78" t="s">
        <v>753</v>
      </c>
      <c r="N2838" s="7" t="str">
        <f>IF(BudgetsQTable[[#This Row],[pi_last_name]]=" ","",HYPERLINK("mailto:"&amp;BudgetsQTable[[#This Row],[pi_email]]&amp;"&amp;subject=Your NSF Proposal:  "&amp;BudgetsQTable[[#This Row],[prop_id]],BudgetsQTable[[#This Row],[pi_email]]))</f>
        <v/>
      </c>
      <c r="O2838" s="78" t="s">
        <v>753</v>
      </c>
      <c r="P2838" s="78">
        <v>1</v>
      </c>
      <c r="Q2838" s="78">
        <v>0</v>
      </c>
      <c r="R2838" s="79">
        <v>0</v>
      </c>
      <c r="S2838" s="79">
        <v>0</v>
      </c>
      <c r="T2838" s="79">
        <v>0</v>
      </c>
      <c r="U2838" s="80">
        <v>50000</v>
      </c>
      <c r="V2838" s="78">
        <v>0</v>
      </c>
      <c r="W2838" s="78">
        <v>2</v>
      </c>
      <c r="X2838" s="11" t="str">
        <f ca="1">IF(ISBLANK(BudgetsQTable[[#This Row],[budg_seq_yr]]),"FY"&amp;fiscalyear,"FY"&amp;fiscalyear-1+BudgetsQTable[[#This Row],[budg_seq_yr]])</f>
        <v>FY19</v>
      </c>
      <c r="Y2838" s="79">
        <v>50000</v>
      </c>
      <c r="Z2838" s="78" t="s">
        <v>2840</v>
      </c>
      <c r="AA2838" s="78" t="s">
        <v>462</v>
      </c>
      <c r="AB2838" s="76" t="s">
        <v>2821</v>
      </c>
      <c r="AC2838" s="78" t="s">
        <v>485</v>
      </c>
    </row>
    <row r="2839" spans="1:29" x14ac:dyDescent="0.35">
      <c r="A2839" s="10" t="s">
        <v>5008</v>
      </c>
      <c r="B2839" s="76" t="s">
        <v>2834</v>
      </c>
      <c r="C2839" s="76">
        <f>C2838+(BudgetsQTable[[#This Row],[lead]]&lt;&gt;K2838)</f>
        <v>344</v>
      </c>
      <c r="D2839" s="76">
        <f>D2838*(BudgetsQTable[[#This Row],[lead]]=K2838)+(BudgetsQTable[[#This Row],[prop_id]]&lt;&gt;A2838)</f>
        <v>2</v>
      </c>
      <c r="E2839" s="77">
        <v>43005.454861111109</v>
      </c>
      <c r="F2839" s="78" t="s">
        <v>2839</v>
      </c>
      <c r="G2839" s="78" t="s">
        <v>2840</v>
      </c>
      <c r="H2839" s="78" t="s">
        <v>462</v>
      </c>
      <c r="I2839" s="76" t="s">
        <v>761</v>
      </c>
      <c r="J2839" s="76" t="s">
        <v>753</v>
      </c>
      <c r="K2839" s="78" t="s">
        <v>2441</v>
      </c>
      <c r="L2839" s="7" t="str">
        <f>IF(BudgetsQTable[[#This Row],[pi_last_name]]=" ","",HYPERLINK("https://www.ejacket.nsf.gov/ej/showProposal.do?Continue=Y&amp;ID="&amp;BudgetsQTable[[#This Row],[prop_id]],BudgetsQTable[[#This Row],[prop_id]]))</f>
        <v/>
      </c>
      <c r="M2839" s="78" t="s">
        <v>753</v>
      </c>
      <c r="N2839" s="7" t="str">
        <f>IF(BudgetsQTable[[#This Row],[pi_last_name]]=" ","",HYPERLINK("mailto:"&amp;BudgetsQTable[[#This Row],[pi_email]]&amp;"&amp;subject=Your NSF Proposal:  "&amp;BudgetsQTable[[#This Row],[prop_id]],BudgetsQTable[[#This Row],[pi_email]]))</f>
        <v/>
      </c>
      <c r="O2839" s="78" t="s">
        <v>753</v>
      </c>
      <c r="P2839" s="78">
        <v>1</v>
      </c>
      <c r="Q2839" s="78">
        <v>0</v>
      </c>
      <c r="R2839" s="79">
        <v>0</v>
      </c>
      <c r="S2839" s="79">
        <v>0</v>
      </c>
      <c r="T2839" s="79">
        <v>0</v>
      </c>
      <c r="U2839" s="80">
        <v>50000</v>
      </c>
      <c r="V2839" s="78">
        <v>0</v>
      </c>
      <c r="W2839" s="78">
        <v>3</v>
      </c>
      <c r="X2839" s="11" t="str">
        <f ca="1">IF(ISBLANK(BudgetsQTable[[#This Row],[budg_seq_yr]]),"FY"&amp;fiscalyear,"FY"&amp;fiscalyear-1+BudgetsQTable[[#This Row],[budg_seq_yr]])</f>
        <v>FY20</v>
      </c>
      <c r="Y2839" s="79">
        <v>50000</v>
      </c>
      <c r="Z2839" s="78" t="s">
        <v>2840</v>
      </c>
      <c r="AA2839" s="78" t="s">
        <v>462</v>
      </c>
      <c r="AB2839" s="76" t="s">
        <v>2821</v>
      </c>
      <c r="AC2839" s="78" t="s">
        <v>485</v>
      </c>
    </row>
    <row r="2840" spans="1:29" x14ac:dyDescent="0.35">
      <c r="A2840" s="10" t="s">
        <v>5010</v>
      </c>
      <c r="B2840" s="76" t="s">
        <v>2834</v>
      </c>
      <c r="C2840" s="76">
        <f>C2839+(BudgetsQTable[[#This Row],[lead]]&lt;&gt;K2839)</f>
        <v>344</v>
      </c>
      <c r="D2840" s="76">
        <f>D2839*(BudgetsQTable[[#This Row],[lead]]=K2839)+(BudgetsQTable[[#This Row],[prop_id]]&lt;&gt;A2839)</f>
        <v>3</v>
      </c>
      <c r="E2840" s="77">
        <v>43005.659722222219</v>
      </c>
      <c r="F2840" s="78" t="s">
        <v>2839</v>
      </c>
      <c r="G2840" s="78" t="s">
        <v>2840</v>
      </c>
      <c r="H2840" s="78" t="s">
        <v>462</v>
      </c>
      <c r="I2840" s="76" t="s">
        <v>761</v>
      </c>
      <c r="J2840" s="76" t="s">
        <v>5013</v>
      </c>
      <c r="K2840" s="78" t="s">
        <v>2441</v>
      </c>
      <c r="L2840" s="7" t="str">
        <f>IF(BudgetsQTable[[#This Row],[pi_last_name]]=" ","",HYPERLINK("https://www.ejacket.nsf.gov/ej/showProposal.do?Continue=Y&amp;ID="&amp;BudgetsQTable[[#This Row],[prop_id]],BudgetsQTable[[#This Row],[prop_id]]))</f>
        <v>1763899</v>
      </c>
      <c r="M2840" s="78" t="s">
        <v>5011</v>
      </c>
      <c r="N2840" s="7" t="str">
        <f>IF(BudgetsQTable[[#This Row],[pi_last_name]]=" ","",HYPERLINK("mailto:"&amp;BudgetsQTable[[#This Row],[pi_email]]&amp;"&amp;subject=Your NSF Proposal:  "&amp;BudgetsQTable[[#This Row],[prop_id]],BudgetsQTable[[#This Row],[pi_email]]))</f>
        <v>majumdar@sdsc.edu</v>
      </c>
      <c r="O2840" s="78" t="s">
        <v>668</v>
      </c>
      <c r="P2840" s="78"/>
      <c r="Q2840" s="78"/>
      <c r="R2840" s="79"/>
      <c r="S2840" s="79"/>
      <c r="T2840" s="79"/>
      <c r="U2840" s="80"/>
      <c r="V2840" s="78">
        <v>0</v>
      </c>
      <c r="W2840" s="78"/>
      <c r="X2840" s="11" t="str">
        <f ca="1">IF(ISBLANK(BudgetsQTable[[#This Row],[budg_seq_yr]]),"FY"&amp;fiscalyear,"FY"&amp;fiscalyear-1+BudgetsQTable[[#This Row],[budg_seq_yr]])</f>
        <v>FY18</v>
      </c>
      <c r="Y2840" s="79">
        <v>374634</v>
      </c>
      <c r="Z2840" s="78" t="s">
        <v>2840</v>
      </c>
      <c r="AA2840" s="78" t="s">
        <v>462</v>
      </c>
      <c r="AB2840" s="76" t="s">
        <v>2821</v>
      </c>
      <c r="AC2840" s="78" t="s">
        <v>485</v>
      </c>
    </row>
    <row r="2841" spans="1:29" x14ac:dyDescent="0.35">
      <c r="A2841" s="10" t="s">
        <v>5010</v>
      </c>
      <c r="B2841" s="76" t="s">
        <v>2834</v>
      </c>
      <c r="C2841" s="76">
        <f>C2840+(BudgetsQTable[[#This Row],[lead]]&lt;&gt;K2840)</f>
        <v>344</v>
      </c>
      <c r="D2841" s="76">
        <f>D2840*(BudgetsQTable[[#This Row],[lead]]=K2840)+(BudgetsQTable[[#This Row],[prop_id]]&lt;&gt;A2840)</f>
        <v>3</v>
      </c>
      <c r="E2841" s="77">
        <v>43005.659722222219</v>
      </c>
      <c r="F2841" s="78" t="s">
        <v>2839</v>
      </c>
      <c r="G2841" s="78" t="s">
        <v>2840</v>
      </c>
      <c r="H2841" s="78" t="s">
        <v>462</v>
      </c>
      <c r="I2841" s="76" t="s">
        <v>761</v>
      </c>
      <c r="J2841" s="76" t="s">
        <v>753</v>
      </c>
      <c r="K2841" s="78" t="s">
        <v>2441</v>
      </c>
      <c r="L2841" s="7" t="str">
        <f>IF(BudgetsQTable[[#This Row],[pi_last_name]]=" ","",HYPERLINK("https://www.ejacket.nsf.gov/ej/showProposal.do?Continue=Y&amp;ID="&amp;BudgetsQTable[[#This Row],[prop_id]],BudgetsQTable[[#This Row],[prop_id]]))</f>
        <v/>
      </c>
      <c r="M2841" s="78" t="s">
        <v>753</v>
      </c>
      <c r="N2841" s="7" t="str">
        <f>IF(BudgetsQTable[[#This Row],[pi_last_name]]=" ","",HYPERLINK("mailto:"&amp;BudgetsQTable[[#This Row],[pi_email]]&amp;"&amp;subject=Your NSF Proposal:  "&amp;BudgetsQTable[[#This Row],[prop_id]],BudgetsQTable[[#This Row],[pi_email]]))</f>
        <v/>
      </c>
      <c r="O2841" s="78" t="s">
        <v>753</v>
      </c>
      <c r="P2841" s="78">
        <v>4</v>
      </c>
      <c r="Q2841" s="78">
        <v>0</v>
      </c>
      <c r="R2841" s="79">
        <v>0</v>
      </c>
      <c r="S2841" s="79">
        <v>0</v>
      </c>
      <c r="T2841" s="79">
        <v>0</v>
      </c>
      <c r="U2841" s="80">
        <v>120585</v>
      </c>
      <c r="V2841" s="78">
        <v>0</v>
      </c>
      <c r="W2841" s="78">
        <v>1</v>
      </c>
      <c r="X2841" s="11" t="str">
        <f ca="1">IF(ISBLANK(BudgetsQTable[[#This Row],[budg_seq_yr]]),"FY"&amp;fiscalyear,"FY"&amp;fiscalyear-1+BudgetsQTable[[#This Row],[budg_seq_yr]])</f>
        <v>FY18</v>
      </c>
      <c r="Y2841" s="79">
        <v>120585</v>
      </c>
      <c r="Z2841" s="78" t="s">
        <v>2840</v>
      </c>
      <c r="AA2841" s="78" t="s">
        <v>462</v>
      </c>
      <c r="AB2841" s="76" t="s">
        <v>2821</v>
      </c>
      <c r="AC2841" s="78" t="s">
        <v>485</v>
      </c>
    </row>
    <row r="2842" spans="1:29" x14ac:dyDescent="0.35">
      <c r="A2842" s="10" t="s">
        <v>5010</v>
      </c>
      <c r="B2842" s="76" t="s">
        <v>2834</v>
      </c>
      <c r="C2842" s="76">
        <f>C2841+(BudgetsQTable[[#This Row],[lead]]&lt;&gt;K2841)</f>
        <v>344</v>
      </c>
      <c r="D2842" s="76">
        <f>D2841*(BudgetsQTable[[#This Row],[lead]]=K2841)+(BudgetsQTable[[#This Row],[prop_id]]&lt;&gt;A2841)</f>
        <v>3</v>
      </c>
      <c r="E2842" s="77">
        <v>43005.659722222219</v>
      </c>
      <c r="F2842" s="78" t="s">
        <v>2839</v>
      </c>
      <c r="G2842" s="78" t="s">
        <v>2840</v>
      </c>
      <c r="H2842" s="78" t="s">
        <v>462</v>
      </c>
      <c r="I2842" s="76" t="s">
        <v>761</v>
      </c>
      <c r="J2842" s="76" t="s">
        <v>753</v>
      </c>
      <c r="K2842" s="78" t="s">
        <v>2441</v>
      </c>
      <c r="L2842" s="7" t="str">
        <f>IF(BudgetsQTable[[#This Row],[pi_last_name]]=" ","",HYPERLINK("https://www.ejacket.nsf.gov/ej/showProposal.do?Continue=Y&amp;ID="&amp;BudgetsQTable[[#This Row],[prop_id]],BudgetsQTable[[#This Row],[prop_id]]))</f>
        <v/>
      </c>
      <c r="M2842" s="78" t="s">
        <v>753</v>
      </c>
      <c r="N2842" s="7" t="str">
        <f>IF(BudgetsQTable[[#This Row],[pi_last_name]]=" ","",HYPERLINK("mailto:"&amp;BudgetsQTable[[#This Row],[pi_email]]&amp;"&amp;subject=Your NSF Proposal:  "&amp;BudgetsQTable[[#This Row],[prop_id]],BudgetsQTable[[#This Row],[pi_email]]))</f>
        <v/>
      </c>
      <c r="O2842" s="78" t="s">
        <v>753</v>
      </c>
      <c r="P2842" s="78">
        <v>4</v>
      </c>
      <c r="Q2842" s="78">
        <v>0</v>
      </c>
      <c r="R2842" s="79">
        <v>0</v>
      </c>
      <c r="S2842" s="79">
        <v>0</v>
      </c>
      <c r="T2842" s="79">
        <v>0</v>
      </c>
      <c r="U2842" s="80">
        <v>124829</v>
      </c>
      <c r="V2842" s="78">
        <v>0</v>
      </c>
      <c r="W2842" s="78">
        <v>2</v>
      </c>
      <c r="X2842" s="11" t="str">
        <f ca="1">IF(ISBLANK(BudgetsQTable[[#This Row],[budg_seq_yr]]),"FY"&amp;fiscalyear,"FY"&amp;fiscalyear-1+BudgetsQTable[[#This Row],[budg_seq_yr]])</f>
        <v>FY19</v>
      </c>
      <c r="Y2842" s="79">
        <v>124829</v>
      </c>
      <c r="Z2842" s="78" t="s">
        <v>2840</v>
      </c>
      <c r="AA2842" s="78" t="s">
        <v>462</v>
      </c>
      <c r="AB2842" s="76" t="s">
        <v>2821</v>
      </c>
      <c r="AC2842" s="78" t="s">
        <v>485</v>
      </c>
    </row>
    <row r="2843" spans="1:29" x14ac:dyDescent="0.35">
      <c r="A2843" s="10" t="s">
        <v>5010</v>
      </c>
      <c r="B2843" s="76" t="s">
        <v>2834</v>
      </c>
      <c r="C2843" s="76">
        <f>C2842+(BudgetsQTable[[#This Row],[lead]]&lt;&gt;K2842)</f>
        <v>344</v>
      </c>
      <c r="D2843" s="76">
        <f>D2842*(BudgetsQTable[[#This Row],[lead]]=K2842)+(BudgetsQTable[[#This Row],[prop_id]]&lt;&gt;A2842)</f>
        <v>3</v>
      </c>
      <c r="E2843" s="77">
        <v>43005.659722222219</v>
      </c>
      <c r="F2843" s="78" t="s">
        <v>2839</v>
      </c>
      <c r="G2843" s="78" t="s">
        <v>2840</v>
      </c>
      <c r="H2843" s="78" t="s">
        <v>462</v>
      </c>
      <c r="I2843" s="76" t="s">
        <v>761</v>
      </c>
      <c r="J2843" s="76" t="s">
        <v>753</v>
      </c>
      <c r="K2843" s="78" t="s">
        <v>2441</v>
      </c>
      <c r="L2843" s="7" t="str">
        <f>IF(BudgetsQTable[[#This Row],[pi_last_name]]=" ","",HYPERLINK("https://www.ejacket.nsf.gov/ej/showProposal.do?Continue=Y&amp;ID="&amp;BudgetsQTable[[#This Row],[prop_id]],BudgetsQTable[[#This Row],[prop_id]]))</f>
        <v/>
      </c>
      <c r="M2843" s="78" t="s">
        <v>753</v>
      </c>
      <c r="N2843" s="7" t="str">
        <f>IF(BudgetsQTable[[#This Row],[pi_last_name]]=" ","",HYPERLINK("mailto:"&amp;BudgetsQTable[[#This Row],[pi_email]]&amp;"&amp;subject=Your NSF Proposal:  "&amp;BudgetsQTable[[#This Row],[prop_id]],BudgetsQTable[[#This Row],[pi_email]]))</f>
        <v/>
      </c>
      <c r="O2843" s="78" t="s">
        <v>753</v>
      </c>
      <c r="P2843" s="78">
        <v>4</v>
      </c>
      <c r="Q2843" s="78">
        <v>0</v>
      </c>
      <c r="R2843" s="79">
        <v>0</v>
      </c>
      <c r="S2843" s="79">
        <v>0</v>
      </c>
      <c r="T2843" s="79">
        <v>0</v>
      </c>
      <c r="U2843" s="80">
        <v>129220</v>
      </c>
      <c r="V2843" s="78">
        <v>0</v>
      </c>
      <c r="W2843" s="78">
        <v>3</v>
      </c>
      <c r="X2843" s="11" t="str">
        <f ca="1">IF(ISBLANK(BudgetsQTable[[#This Row],[budg_seq_yr]]),"FY"&amp;fiscalyear,"FY"&amp;fiscalyear-1+BudgetsQTable[[#This Row],[budg_seq_yr]])</f>
        <v>FY20</v>
      </c>
      <c r="Y2843" s="79">
        <v>129220</v>
      </c>
      <c r="Z2843" s="78" t="s">
        <v>2840</v>
      </c>
      <c r="AA2843" s="78" t="s">
        <v>462</v>
      </c>
      <c r="AB2843" s="76" t="s">
        <v>2821</v>
      </c>
      <c r="AC2843" s="78" t="s">
        <v>485</v>
      </c>
    </row>
    <row r="2844" spans="1:29" x14ac:dyDescent="0.35">
      <c r="A2844" s="10" t="s">
        <v>2444</v>
      </c>
      <c r="B2844" s="76" t="s">
        <v>2863</v>
      </c>
      <c r="C2844" s="76">
        <f>C2843+(BudgetsQTable[[#This Row],[lead]]&lt;&gt;K2843)</f>
        <v>345</v>
      </c>
      <c r="D2844" s="76">
        <f>D2843*(BudgetsQTable[[#This Row],[lead]]=K2843)+(BudgetsQTable[[#This Row],[prop_id]]&lt;&gt;A2843)</f>
        <v>1</v>
      </c>
      <c r="E2844" s="77">
        <v>43005.697222222225</v>
      </c>
      <c r="F2844" s="78" t="s">
        <v>2868</v>
      </c>
      <c r="G2844" s="78" t="s">
        <v>2869</v>
      </c>
      <c r="H2844" s="78" t="s">
        <v>470</v>
      </c>
      <c r="I2844" s="76" t="s">
        <v>859</v>
      </c>
      <c r="J2844" s="76" t="s">
        <v>5017</v>
      </c>
      <c r="K2844" s="78" t="s">
        <v>2444</v>
      </c>
      <c r="L2844" s="7" t="str">
        <f>IF(BudgetsQTable[[#This Row],[pi_last_name]]=" ","",HYPERLINK("https://www.ejacket.nsf.gov/ej/showProposal.do?Continue=Y&amp;ID="&amp;BudgetsQTable[[#This Row],[prop_id]],BudgetsQTable[[#This Row],[prop_id]]))</f>
        <v>1763993</v>
      </c>
      <c r="M2844" s="78" t="s">
        <v>2445</v>
      </c>
      <c r="N2844" s="7" t="str">
        <f>IF(BudgetsQTable[[#This Row],[pi_last_name]]=" ","",HYPERLINK("mailto:"&amp;BudgetsQTable[[#This Row],[pi_email]]&amp;"&amp;subject=Your NSF Proposal:  "&amp;BudgetsQTable[[#This Row],[prop_id]],BudgetsQTable[[#This Row],[pi_email]]))</f>
        <v>kc119@nyu.edu</v>
      </c>
      <c r="O2844" s="78" t="s">
        <v>589</v>
      </c>
      <c r="P2844" s="78"/>
      <c r="Q2844" s="78"/>
      <c r="R2844" s="79"/>
      <c r="S2844" s="79"/>
      <c r="T2844" s="79"/>
      <c r="U2844" s="80"/>
      <c r="V2844" s="78">
        <v>0</v>
      </c>
      <c r="W2844" s="78"/>
      <c r="X2844" s="11" t="str">
        <f ca="1">IF(ISBLANK(BudgetsQTable[[#This Row],[budg_seq_yr]]),"FY"&amp;fiscalyear,"FY"&amp;fiscalyear-1+BudgetsQTable[[#This Row],[budg_seq_yr]])</f>
        <v>FY18</v>
      </c>
      <c r="Y2844" s="79">
        <v>1197423</v>
      </c>
      <c r="Z2844" s="78" t="s">
        <v>2869</v>
      </c>
      <c r="AA2844" s="78" t="s">
        <v>470</v>
      </c>
      <c r="AB2844" s="76" t="s">
        <v>2821</v>
      </c>
      <c r="AC2844" s="78" t="s">
        <v>2903</v>
      </c>
    </row>
    <row r="2845" spans="1:29" x14ac:dyDescent="0.35">
      <c r="A2845" s="10" t="s">
        <v>2444</v>
      </c>
      <c r="B2845" s="76" t="s">
        <v>2863</v>
      </c>
      <c r="C2845" s="76">
        <f>C2844+(BudgetsQTable[[#This Row],[lead]]&lt;&gt;K2844)</f>
        <v>345</v>
      </c>
      <c r="D2845" s="76">
        <f>D2844*(BudgetsQTable[[#This Row],[lead]]=K2844)+(BudgetsQTable[[#This Row],[prop_id]]&lt;&gt;A2844)</f>
        <v>1</v>
      </c>
      <c r="E2845" s="77">
        <v>43005.697222222225</v>
      </c>
      <c r="F2845" s="78" t="s">
        <v>2868</v>
      </c>
      <c r="G2845" s="78" t="s">
        <v>2869</v>
      </c>
      <c r="H2845" s="78" t="s">
        <v>470</v>
      </c>
      <c r="I2845" s="76" t="s">
        <v>859</v>
      </c>
      <c r="J2845" s="76" t="s">
        <v>753</v>
      </c>
      <c r="K2845" s="78" t="s">
        <v>2444</v>
      </c>
      <c r="L2845" s="7" t="str">
        <f>IF(BudgetsQTable[[#This Row],[pi_last_name]]=" ","",HYPERLINK("https://www.ejacket.nsf.gov/ej/showProposal.do?Continue=Y&amp;ID="&amp;BudgetsQTable[[#This Row],[prop_id]],BudgetsQTable[[#This Row],[prop_id]]))</f>
        <v/>
      </c>
      <c r="M2845" s="78" t="s">
        <v>753</v>
      </c>
      <c r="N2845" s="7" t="str">
        <f>IF(BudgetsQTable[[#This Row],[pi_last_name]]=" ","",HYPERLINK("mailto:"&amp;BudgetsQTable[[#This Row],[pi_email]]&amp;"&amp;subject=Your NSF Proposal:  "&amp;BudgetsQTable[[#This Row],[prop_id]],BudgetsQTable[[#This Row],[pi_email]]))</f>
        <v/>
      </c>
      <c r="O2845" s="78" t="s">
        <v>753</v>
      </c>
      <c r="P2845" s="78">
        <v>2</v>
      </c>
      <c r="Q2845" s="78">
        <v>2</v>
      </c>
      <c r="R2845" s="79">
        <v>0</v>
      </c>
      <c r="S2845" s="79">
        <v>12000</v>
      </c>
      <c r="T2845" s="79">
        <v>0</v>
      </c>
      <c r="U2845" s="80">
        <v>289350</v>
      </c>
      <c r="V2845" s="78">
        <v>0</v>
      </c>
      <c r="W2845" s="78">
        <v>1</v>
      </c>
      <c r="X2845" s="11" t="str">
        <f ca="1">IF(ISBLANK(BudgetsQTable[[#This Row],[budg_seq_yr]]),"FY"&amp;fiscalyear,"FY"&amp;fiscalyear-1+BudgetsQTable[[#This Row],[budg_seq_yr]])</f>
        <v>FY18</v>
      </c>
      <c r="Y2845" s="79">
        <v>289350</v>
      </c>
      <c r="Z2845" s="78" t="s">
        <v>2869</v>
      </c>
      <c r="AA2845" s="78" t="s">
        <v>470</v>
      </c>
      <c r="AB2845" s="76" t="s">
        <v>2821</v>
      </c>
      <c r="AC2845" s="78" t="s">
        <v>2903</v>
      </c>
    </row>
    <row r="2846" spans="1:29" x14ac:dyDescent="0.35">
      <c r="A2846" s="10" t="s">
        <v>2444</v>
      </c>
      <c r="B2846" s="76" t="s">
        <v>2863</v>
      </c>
      <c r="C2846" s="76">
        <f>C2845+(BudgetsQTable[[#This Row],[lead]]&lt;&gt;K2845)</f>
        <v>345</v>
      </c>
      <c r="D2846" s="76">
        <f>D2845*(BudgetsQTable[[#This Row],[lead]]=K2845)+(BudgetsQTable[[#This Row],[prop_id]]&lt;&gt;A2845)</f>
        <v>1</v>
      </c>
      <c r="E2846" s="77">
        <v>43005.697222222225</v>
      </c>
      <c r="F2846" s="78" t="s">
        <v>2868</v>
      </c>
      <c r="G2846" s="78" t="s">
        <v>2869</v>
      </c>
      <c r="H2846" s="78" t="s">
        <v>470</v>
      </c>
      <c r="I2846" s="76" t="s">
        <v>859</v>
      </c>
      <c r="J2846" s="76" t="s">
        <v>753</v>
      </c>
      <c r="K2846" s="78" t="s">
        <v>2444</v>
      </c>
      <c r="L2846" s="7" t="str">
        <f>IF(BudgetsQTable[[#This Row],[pi_last_name]]=" ","",HYPERLINK("https://www.ejacket.nsf.gov/ej/showProposal.do?Continue=Y&amp;ID="&amp;BudgetsQTable[[#This Row],[prop_id]],BudgetsQTable[[#This Row],[prop_id]]))</f>
        <v/>
      </c>
      <c r="M2846" s="78" t="s">
        <v>753</v>
      </c>
      <c r="N2846" s="7" t="str">
        <f>IF(BudgetsQTable[[#This Row],[pi_last_name]]=" ","",HYPERLINK("mailto:"&amp;BudgetsQTable[[#This Row],[pi_email]]&amp;"&amp;subject=Your NSF Proposal:  "&amp;BudgetsQTable[[#This Row],[prop_id]],BudgetsQTable[[#This Row],[pi_email]]))</f>
        <v/>
      </c>
      <c r="O2846" s="78" t="s">
        <v>753</v>
      </c>
      <c r="P2846" s="78">
        <v>2</v>
      </c>
      <c r="Q2846" s="78">
        <v>2</v>
      </c>
      <c r="R2846" s="79">
        <v>0</v>
      </c>
      <c r="S2846" s="79">
        <v>12000</v>
      </c>
      <c r="T2846" s="79">
        <v>0</v>
      </c>
      <c r="U2846" s="80">
        <v>295911</v>
      </c>
      <c r="V2846" s="78">
        <v>0</v>
      </c>
      <c r="W2846" s="78">
        <v>2</v>
      </c>
      <c r="X2846" s="11" t="str">
        <f ca="1">IF(ISBLANK(BudgetsQTable[[#This Row],[budg_seq_yr]]),"FY"&amp;fiscalyear,"FY"&amp;fiscalyear-1+BudgetsQTable[[#This Row],[budg_seq_yr]])</f>
        <v>FY19</v>
      </c>
      <c r="Y2846" s="79">
        <v>295911</v>
      </c>
      <c r="Z2846" s="78" t="s">
        <v>2869</v>
      </c>
      <c r="AA2846" s="78" t="s">
        <v>470</v>
      </c>
      <c r="AB2846" s="76" t="s">
        <v>2821</v>
      </c>
      <c r="AC2846" s="78" t="s">
        <v>2903</v>
      </c>
    </row>
    <row r="2847" spans="1:29" x14ac:dyDescent="0.35">
      <c r="A2847" s="10" t="s">
        <v>2444</v>
      </c>
      <c r="B2847" s="76" t="s">
        <v>2863</v>
      </c>
      <c r="C2847" s="76">
        <f>C2846+(BudgetsQTable[[#This Row],[lead]]&lt;&gt;K2846)</f>
        <v>345</v>
      </c>
      <c r="D2847" s="76">
        <f>D2846*(BudgetsQTable[[#This Row],[lead]]=K2846)+(BudgetsQTable[[#This Row],[prop_id]]&lt;&gt;A2846)</f>
        <v>1</v>
      </c>
      <c r="E2847" s="77">
        <v>43005.697222222225</v>
      </c>
      <c r="F2847" s="78" t="s">
        <v>2868</v>
      </c>
      <c r="G2847" s="78" t="s">
        <v>2869</v>
      </c>
      <c r="H2847" s="78" t="s">
        <v>470</v>
      </c>
      <c r="I2847" s="76" t="s">
        <v>859</v>
      </c>
      <c r="J2847" s="76" t="s">
        <v>753</v>
      </c>
      <c r="K2847" s="78" t="s">
        <v>2444</v>
      </c>
      <c r="L2847" s="7" t="str">
        <f>IF(BudgetsQTable[[#This Row],[pi_last_name]]=" ","",HYPERLINK("https://www.ejacket.nsf.gov/ej/showProposal.do?Continue=Y&amp;ID="&amp;BudgetsQTable[[#This Row],[prop_id]],BudgetsQTable[[#This Row],[prop_id]]))</f>
        <v/>
      </c>
      <c r="M2847" s="78" t="s">
        <v>753</v>
      </c>
      <c r="N2847" s="7" t="str">
        <f>IF(BudgetsQTable[[#This Row],[pi_last_name]]=" ","",HYPERLINK("mailto:"&amp;BudgetsQTable[[#This Row],[pi_email]]&amp;"&amp;subject=Your NSF Proposal:  "&amp;BudgetsQTable[[#This Row],[prop_id]],BudgetsQTable[[#This Row],[pi_email]]))</f>
        <v/>
      </c>
      <c r="O2847" s="78" t="s">
        <v>753</v>
      </c>
      <c r="P2847" s="78">
        <v>2</v>
      </c>
      <c r="Q2847" s="78">
        <v>2</v>
      </c>
      <c r="R2847" s="79">
        <v>0</v>
      </c>
      <c r="S2847" s="79">
        <v>12000</v>
      </c>
      <c r="T2847" s="79">
        <v>0</v>
      </c>
      <c r="U2847" s="80">
        <v>302634</v>
      </c>
      <c r="V2847" s="78">
        <v>0</v>
      </c>
      <c r="W2847" s="78">
        <v>3</v>
      </c>
      <c r="X2847" s="11" t="str">
        <f ca="1">IF(ISBLANK(BudgetsQTable[[#This Row],[budg_seq_yr]]),"FY"&amp;fiscalyear,"FY"&amp;fiscalyear-1+BudgetsQTable[[#This Row],[budg_seq_yr]])</f>
        <v>FY20</v>
      </c>
      <c r="Y2847" s="79">
        <v>302634</v>
      </c>
      <c r="Z2847" s="78" t="s">
        <v>2869</v>
      </c>
      <c r="AA2847" s="78" t="s">
        <v>470</v>
      </c>
      <c r="AB2847" s="76" t="s">
        <v>2821</v>
      </c>
      <c r="AC2847" s="78" t="s">
        <v>2903</v>
      </c>
    </row>
    <row r="2848" spans="1:29" x14ac:dyDescent="0.35">
      <c r="A2848" s="10" t="s">
        <v>2444</v>
      </c>
      <c r="B2848" s="76" t="s">
        <v>2863</v>
      </c>
      <c r="C2848" s="76">
        <f>C2847+(BudgetsQTable[[#This Row],[lead]]&lt;&gt;K2847)</f>
        <v>345</v>
      </c>
      <c r="D2848" s="76">
        <f>D2847*(BudgetsQTable[[#This Row],[lead]]=K2847)+(BudgetsQTable[[#This Row],[prop_id]]&lt;&gt;A2847)</f>
        <v>1</v>
      </c>
      <c r="E2848" s="77">
        <v>43005.697222222225</v>
      </c>
      <c r="F2848" s="78" t="s">
        <v>2868</v>
      </c>
      <c r="G2848" s="78" t="s">
        <v>2869</v>
      </c>
      <c r="H2848" s="78" t="s">
        <v>470</v>
      </c>
      <c r="I2848" s="76" t="s">
        <v>859</v>
      </c>
      <c r="J2848" s="76" t="s">
        <v>753</v>
      </c>
      <c r="K2848" s="78" t="s">
        <v>2444</v>
      </c>
      <c r="L2848" s="7" t="str">
        <f>IF(BudgetsQTable[[#This Row],[pi_last_name]]=" ","",HYPERLINK("https://www.ejacket.nsf.gov/ej/showProposal.do?Continue=Y&amp;ID="&amp;BudgetsQTable[[#This Row],[prop_id]],BudgetsQTable[[#This Row],[prop_id]]))</f>
        <v/>
      </c>
      <c r="M2848" s="78" t="s">
        <v>753</v>
      </c>
      <c r="N2848" s="7" t="str">
        <f>IF(BudgetsQTable[[#This Row],[pi_last_name]]=" ","",HYPERLINK("mailto:"&amp;BudgetsQTable[[#This Row],[pi_email]]&amp;"&amp;subject=Your NSF Proposal:  "&amp;BudgetsQTable[[#This Row],[prop_id]],BudgetsQTable[[#This Row],[pi_email]]))</f>
        <v/>
      </c>
      <c r="O2848" s="78" t="s">
        <v>753</v>
      </c>
      <c r="P2848" s="78">
        <v>2</v>
      </c>
      <c r="Q2848" s="78">
        <v>2</v>
      </c>
      <c r="R2848" s="79">
        <v>0</v>
      </c>
      <c r="S2848" s="79">
        <v>12000</v>
      </c>
      <c r="T2848" s="79">
        <v>0</v>
      </c>
      <c r="U2848" s="80">
        <v>309528</v>
      </c>
      <c r="V2848" s="78">
        <v>0</v>
      </c>
      <c r="W2848" s="78">
        <v>4</v>
      </c>
      <c r="X2848" s="11" t="str">
        <f ca="1">IF(ISBLANK(BudgetsQTable[[#This Row],[budg_seq_yr]]),"FY"&amp;fiscalyear,"FY"&amp;fiscalyear-1+BudgetsQTable[[#This Row],[budg_seq_yr]])</f>
        <v>FY21</v>
      </c>
      <c r="Y2848" s="79">
        <v>309528</v>
      </c>
      <c r="Z2848" s="78" t="s">
        <v>2869</v>
      </c>
      <c r="AA2848" s="78" t="s">
        <v>470</v>
      </c>
      <c r="AB2848" s="76" t="s">
        <v>2821</v>
      </c>
      <c r="AC2848" s="78" t="s">
        <v>2903</v>
      </c>
    </row>
    <row r="2849" spans="1:29" x14ac:dyDescent="0.35">
      <c r="A2849" s="10" t="s">
        <v>2450</v>
      </c>
      <c r="B2849" s="76" t="s">
        <v>2863</v>
      </c>
      <c r="C2849" s="76">
        <f>C2848+(BudgetsQTable[[#This Row],[lead]]&lt;&gt;K2848)</f>
        <v>346</v>
      </c>
      <c r="D2849" s="76">
        <f>D2848*(BudgetsQTable[[#This Row],[lead]]=K2848)+(BudgetsQTable[[#This Row],[prop_id]]&lt;&gt;A2848)</f>
        <v>1</v>
      </c>
      <c r="E2849" s="77">
        <v>43005.697916666664</v>
      </c>
      <c r="F2849" s="78" t="s">
        <v>2839</v>
      </c>
      <c r="G2849" s="78" t="s">
        <v>2840</v>
      </c>
      <c r="H2849" s="78" t="s">
        <v>464</v>
      </c>
      <c r="I2849" s="76" t="s">
        <v>1006</v>
      </c>
      <c r="J2849" s="76" t="s">
        <v>5020</v>
      </c>
      <c r="K2849" s="78" t="s">
        <v>2450</v>
      </c>
      <c r="L2849" s="7" t="str">
        <f>IF(BudgetsQTable[[#This Row],[pi_last_name]]=" ","",HYPERLINK("https://www.ejacket.nsf.gov/ej/showProposal.do?Continue=Y&amp;ID="&amp;BudgetsQTable[[#This Row],[prop_id]],BudgetsQTable[[#This Row],[prop_id]]))</f>
        <v>1763995</v>
      </c>
      <c r="M2849" s="78" t="s">
        <v>2451</v>
      </c>
      <c r="N2849" s="7" t="str">
        <f>IF(BudgetsQTable[[#This Row],[pi_last_name]]=" ","",HYPERLINK("mailto:"&amp;BudgetsQTable[[#This Row],[pi_email]]&amp;"&amp;subject=Your NSF Proposal:  "&amp;BudgetsQTable[[#This Row],[prop_id]],BudgetsQTable[[#This Row],[pi_email]]))</f>
        <v>prs@cs.cmu.edu</v>
      </c>
      <c r="O2849" s="78" t="s">
        <v>542</v>
      </c>
      <c r="P2849" s="78"/>
      <c r="Q2849" s="78"/>
      <c r="R2849" s="79"/>
      <c r="S2849" s="79"/>
      <c r="T2849" s="79"/>
      <c r="U2849" s="80"/>
      <c r="V2849" s="78">
        <v>0</v>
      </c>
      <c r="W2849" s="78"/>
      <c r="X2849" s="11" t="str">
        <f ca="1">IF(ISBLANK(BudgetsQTable[[#This Row],[budg_seq_yr]]),"FY"&amp;fiscalyear,"FY"&amp;fiscalyear-1+BudgetsQTable[[#This Row],[budg_seq_yr]])</f>
        <v>FY18</v>
      </c>
      <c r="Y2849" s="79">
        <v>2995762</v>
      </c>
      <c r="Z2849" s="78" t="s">
        <v>2840</v>
      </c>
      <c r="AA2849" s="78" t="s">
        <v>464</v>
      </c>
      <c r="AB2849" s="76" t="s">
        <v>2821</v>
      </c>
      <c r="AC2849" s="78"/>
    </row>
    <row r="2850" spans="1:29" x14ac:dyDescent="0.35">
      <c r="A2850" s="10" t="s">
        <v>2450</v>
      </c>
      <c r="B2850" s="76" t="s">
        <v>2863</v>
      </c>
      <c r="C2850" s="76">
        <f>C2849+(BudgetsQTable[[#This Row],[lead]]&lt;&gt;K2849)</f>
        <v>346</v>
      </c>
      <c r="D2850" s="76">
        <f>D2849*(BudgetsQTable[[#This Row],[lead]]=K2849)+(BudgetsQTable[[#This Row],[prop_id]]&lt;&gt;A2849)</f>
        <v>1</v>
      </c>
      <c r="E2850" s="77">
        <v>43005.697916666664</v>
      </c>
      <c r="F2850" s="78" t="s">
        <v>2839</v>
      </c>
      <c r="G2850" s="78" t="s">
        <v>2840</v>
      </c>
      <c r="H2850" s="78" t="s">
        <v>464</v>
      </c>
      <c r="I2850" s="76" t="s">
        <v>1006</v>
      </c>
      <c r="J2850" s="76" t="s">
        <v>753</v>
      </c>
      <c r="K2850" s="78" t="s">
        <v>2450</v>
      </c>
      <c r="L2850" s="7" t="str">
        <f>IF(BudgetsQTable[[#This Row],[pi_last_name]]=" ","",HYPERLINK("https://www.ejacket.nsf.gov/ej/showProposal.do?Continue=Y&amp;ID="&amp;BudgetsQTable[[#This Row],[prop_id]],BudgetsQTable[[#This Row],[prop_id]]))</f>
        <v/>
      </c>
      <c r="M2850" s="78" t="s">
        <v>753</v>
      </c>
      <c r="N2850" s="7" t="str">
        <f>IF(BudgetsQTable[[#This Row],[pi_last_name]]=" ","",HYPERLINK("mailto:"&amp;BudgetsQTable[[#This Row],[pi_email]]&amp;"&amp;subject=Your NSF Proposal:  "&amp;BudgetsQTable[[#This Row],[prop_id]],BudgetsQTable[[#This Row],[pi_email]]))</f>
        <v/>
      </c>
      <c r="O2850" s="78" t="s">
        <v>753</v>
      </c>
      <c r="P2850" s="78">
        <v>3</v>
      </c>
      <c r="Q2850" s="78">
        <v>3</v>
      </c>
      <c r="R2850" s="79">
        <v>61650</v>
      </c>
      <c r="S2850" s="79">
        <v>0</v>
      </c>
      <c r="T2850" s="79">
        <v>0</v>
      </c>
      <c r="U2850" s="80">
        <v>563077</v>
      </c>
      <c r="V2850" s="78">
        <v>0</v>
      </c>
      <c r="W2850" s="78">
        <v>1</v>
      </c>
      <c r="X2850" s="11" t="str">
        <f ca="1">IF(ISBLANK(BudgetsQTable[[#This Row],[budg_seq_yr]]),"FY"&amp;fiscalyear,"FY"&amp;fiscalyear-1+BudgetsQTable[[#This Row],[budg_seq_yr]])</f>
        <v>FY18</v>
      </c>
      <c r="Y2850" s="79">
        <v>563077</v>
      </c>
      <c r="Z2850" s="78" t="s">
        <v>2840</v>
      </c>
      <c r="AA2850" s="78" t="s">
        <v>464</v>
      </c>
      <c r="AB2850" s="76" t="s">
        <v>2821</v>
      </c>
      <c r="AC2850" s="78"/>
    </row>
    <row r="2851" spans="1:29" x14ac:dyDescent="0.35">
      <c r="A2851" s="10" t="s">
        <v>2450</v>
      </c>
      <c r="B2851" s="76" t="s">
        <v>2863</v>
      </c>
      <c r="C2851" s="76">
        <f>C2850+(BudgetsQTable[[#This Row],[lead]]&lt;&gt;K2850)</f>
        <v>346</v>
      </c>
      <c r="D2851" s="76">
        <f>D2850*(BudgetsQTable[[#This Row],[lead]]=K2850)+(BudgetsQTable[[#This Row],[prop_id]]&lt;&gt;A2850)</f>
        <v>1</v>
      </c>
      <c r="E2851" s="77">
        <v>43005.697916666664</v>
      </c>
      <c r="F2851" s="78" t="s">
        <v>2839</v>
      </c>
      <c r="G2851" s="78" t="s">
        <v>2840</v>
      </c>
      <c r="H2851" s="78" t="s">
        <v>464</v>
      </c>
      <c r="I2851" s="76" t="s">
        <v>1006</v>
      </c>
      <c r="J2851" s="76" t="s">
        <v>753</v>
      </c>
      <c r="K2851" s="78" t="s">
        <v>2450</v>
      </c>
      <c r="L2851" s="7" t="str">
        <f>IF(BudgetsQTable[[#This Row],[pi_last_name]]=" ","",HYPERLINK("https://www.ejacket.nsf.gov/ej/showProposal.do?Continue=Y&amp;ID="&amp;BudgetsQTable[[#This Row],[prop_id]],BudgetsQTable[[#This Row],[prop_id]]))</f>
        <v/>
      </c>
      <c r="M2851" s="78" t="s">
        <v>753</v>
      </c>
      <c r="N2851" s="7" t="str">
        <f>IF(BudgetsQTable[[#This Row],[pi_last_name]]=" ","",HYPERLINK("mailto:"&amp;BudgetsQTable[[#This Row],[pi_email]]&amp;"&amp;subject=Your NSF Proposal:  "&amp;BudgetsQTable[[#This Row],[prop_id]],BudgetsQTable[[#This Row],[pi_email]]))</f>
        <v/>
      </c>
      <c r="O2851" s="78" t="s">
        <v>753</v>
      </c>
      <c r="P2851" s="78">
        <v>3</v>
      </c>
      <c r="Q2851" s="78">
        <v>3</v>
      </c>
      <c r="R2851" s="79">
        <v>63505</v>
      </c>
      <c r="S2851" s="79">
        <v>0</v>
      </c>
      <c r="T2851" s="79">
        <v>0</v>
      </c>
      <c r="U2851" s="80">
        <v>651795</v>
      </c>
      <c r="V2851" s="78">
        <v>0</v>
      </c>
      <c r="W2851" s="78">
        <v>2</v>
      </c>
      <c r="X2851" s="11" t="str">
        <f ca="1">IF(ISBLANK(BudgetsQTable[[#This Row],[budg_seq_yr]]),"FY"&amp;fiscalyear,"FY"&amp;fiscalyear-1+BudgetsQTable[[#This Row],[budg_seq_yr]])</f>
        <v>FY19</v>
      </c>
      <c r="Y2851" s="79">
        <v>651795</v>
      </c>
      <c r="Z2851" s="78" t="s">
        <v>2840</v>
      </c>
      <c r="AA2851" s="78" t="s">
        <v>464</v>
      </c>
      <c r="AB2851" s="76" t="s">
        <v>2821</v>
      </c>
      <c r="AC2851" s="78"/>
    </row>
    <row r="2852" spans="1:29" x14ac:dyDescent="0.35">
      <c r="A2852" s="10" t="s">
        <v>2450</v>
      </c>
      <c r="B2852" s="76" t="s">
        <v>2863</v>
      </c>
      <c r="C2852" s="76">
        <f>C2851+(BudgetsQTable[[#This Row],[lead]]&lt;&gt;K2851)</f>
        <v>346</v>
      </c>
      <c r="D2852" s="76">
        <f>D2851*(BudgetsQTable[[#This Row],[lead]]=K2851)+(BudgetsQTable[[#This Row],[prop_id]]&lt;&gt;A2851)</f>
        <v>1</v>
      </c>
      <c r="E2852" s="77">
        <v>43005.697916666664</v>
      </c>
      <c r="F2852" s="78" t="s">
        <v>2839</v>
      </c>
      <c r="G2852" s="78" t="s">
        <v>2840</v>
      </c>
      <c r="H2852" s="78" t="s">
        <v>464</v>
      </c>
      <c r="I2852" s="76" t="s">
        <v>1006</v>
      </c>
      <c r="J2852" s="76" t="s">
        <v>753</v>
      </c>
      <c r="K2852" s="78" t="s">
        <v>2450</v>
      </c>
      <c r="L2852" s="7" t="str">
        <f>IF(BudgetsQTable[[#This Row],[pi_last_name]]=" ","",HYPERLINK("https://www.ejacket.nsf.gov/ej/showProposal.do?Continue=Y&amp;ID="&amp;BudgetsQTable[[#This Row],[prop_id]],BudgetsQTable[[#This Row],[prop_id]]))</f>
        <v/>
      </c>
      <c r="M2852" s="78" t="s">
        <v>753</v>
      </c>
      <c r="N2852" s="7" t="str">
        <f>IF(BudgetsQTable[[#This Row],[pi_last_name]]=" ","",HYPERLINK("mailto:"&amp;BudgetsQTable[[#This Row],[pi_email]]&amp;"&amp;subject=Your NSF Proposal:  "&amp;BudgetsQTable[[#This Row],[prop_id]],BudgetsQTable[[#This Row],[pi_email]]))</f>
        <v/>
      </c>
      <c r="O2852" s="78" t="s">
        <v>753</v>
      </c>
      <c r="P2852" s="78">
        <v>3</v>
      </c>
      <c r="Q2852" s="78">
        <v>3</v>
      </c>
      <c r="R2852" s="79">
        <v>65409</v>
      </c>
      <c r="S2852" s="79">
        <v>0</v>
      </c>
      <c r="T2852" s="79">
        <v>0</v>
      </c>
      <c r="U2852" s="80">
        <v>649800</v>
      </c>
      <c r="V2852" s="78">
        <v>0</v>
      </c>
      <c r="W2852" s="78">
        <v>3</v>
      </c>
      <c r="X2852" s="11" t="str">
        <f ca="1">IF(ISBLANK(BudgetsQTable[[#This Row],[budg_seq_yr]]),"FY"&amp;fiscalyear,"FY"&amp;fiscalyear-1+BudgetsQTable[[#This Row],[budg_seq_yr]])</f>
        <v>FY20</v>
      </c>
      <c r="Y2852" s="79">
        <v>649800</v>
      </c>
      <c r="Z2852" s="78" t="s">
        <v>2840</v>
      </c>
      <c r="AA2852" s="78" t="s">
        <v>464</v>
      </c>
      <c r="AB2852" s="76" t="s">
        <v>2821</v>
      </c>
      <c r="AC2852" s="78"/>
    </row>
    <row r="2853" spans="1:29" x14ac:dyDescent="0.35">
      <c r="A2853" s="10" t="s">
        <v>2450</v>
      </c>
      <c r="B2853" s="76" t="s">
        <v>2863</v>
      </c>
      <c r="C2853" s="76">
        <f>C2852+(BudgetsQTable[[#This Row],[lead]]&lt;&gt;K2852)</f>
        <v>346</v>
      </c>
      <c r="D2853" s="76">
        <f>D2852*(BudgetsQTable[[#This Row],[lead]]=K2852)+(BudgetsQTable[[#This Row],[prop_id]]&lt;&gt;A2852)</f>
        <v>1</v>
      </c>
      <c r="E2853" s="77">
        <v>43005.697916666664</v>
      </c>
      <c r="F2853" s="78" t="s">
        <v>2839</v>
      </c>
      <c r="G2853" s="78" t="s">
        <v>2840</v>
      </c>
      <c r="H2853" s="78" t="s">
        <v>464</v>
      </c>
      <c r="I2853" s="76" t="s">
        <v>1006</v>
      </c>
      <c r="J2853" s="76" t="s">
        <v>753</v>
      </c>
      <c r="K2853" s="78" t="s">
        <v>2450</v>
      </c>
      <c r="L2853" s="7" t="str">
        <f>IF(BudgetsQTable[[#This Row],[pi_last_name]]=" ","",HYPERLINK("https://www.ejacket.nsf.gov/ej/showProposal.do?Continue=Y&amp;ID="&amp;BudgetsQTable[[#This Row],[prop_id]],BudgetsQTable[[#This Row],[prop_id]]))</f>
        <v/>
      </c>
      <c r="M2853" s="78" t="s">
        <v>753</v>
      </c>
      <c r="N2853" s="7" t="str">
        <f>IF(BudgetsQTable[[#This Row],[pi_last_name]]=" ","",HYPERLINK("mailto:"&amp;BudgetsQTable[[#This Row],[pi_email]]&amp;"&amp;subject=Your NSF Proposal:  "&amp;BudgetsQTable[[#This Row],[prop_id]],BudgetsQTable[[#This Row],[pi_email]]))</f>
        <v/>
      </c>
      <c r="O2853" s="78" t="s">
        <v>753</v>
      </c>
      <c r="P2853" s="78">
        <v>3</v>
      </c>
      <c r="Q2853" s="78">
        <v>3</v>
      </c>
      <c r="R2853" s="79">
        <v>67372</v>
      </c>
      <c r="S2853" s="79">
        <v>0</v>
      </c>
      <c r="T2853" s="79">
        <v>0</v>
      </c>
      <c r="U2853" s="80">
        <v>650962</v>
      </c>
      <c r="V2853" s="78">
        <v>0</v>
      </c>
      <c r="W2853" s="78">
        <v>4</v>
      </c>
      <c r="X2853" s="11" t="str">
        <f ca="1">IF(ISBLANK(BudgetsQTable[[#This Row],[budg_seq_yr]]),"FY"&amp;fiscalyear,"FY"&amp;fiscalyear-1+BudgetsQTable[[#This Row],[budg_seq_yr]])</f>
        <v>FY21</v>
      </c>
      <c r="Y2853" s="79">
        <v>650962</v>
      </c>
      <c r="Z2853" s="78" t="s">
        <v>2840</v>
      </c>
      <c r="AA2853" s="78" t="s">
        <v>464</v>
      </c>
      <c r="AB2853" s="76" t="s">
        <v>2821</v>
      </c>
      <c r="AC2853" s="78"/>
    </row>
    <row r="2854" spans="1:29" x14ac:dyDescent="0.35">
      <c r="A2854" s="10" t="s">
        <v>2450</v>
      </c>
      <c r="B2854" s="76" t="s">
        <v>2863</v>
      </c>
      <c r="C2854" s="76">
        <f>C2853+(BudgetsQTable[[#This Row],[lead]]&lt;&gt;K2853)</f>
        <v>346</v>
      </c>
      <c r="D2854" s="76">
        <f>D2853*(BudgetsQTable[[#This Row],[lead]]=K2853)+(BudgetsQTable[[#This Row],[prop_id]]&lt;&gt;A2853)</f>
        <v>1</v>
      </c>
      <c r="E2854" s="77">
        <v>43005.697916666664</v>
      </c>
      <c r="F2854" s="78" t="s">
        <v>2839</v>
      </c>
      <c r="G2854" s="78" t="s">
        <v>2840</v>
      </c>
      <c r="H2854" s="78" t="s">
        <v>464</v>
      </c>
      <c r="I2854" s="76" t="s">
        <v>1006</v>
      </c>
      <c r="J2854" s="76" t="s">
        <v>753</v>
      </c>
      <c r="K2854" s="78" t="s">
        <v>2450</v>
      </c>
      <c r="L2854" s="7" t="str">
        <f>IF(BudgetsQTable[[#This Row],[pi_last_name]]=" ","",HYPERLINK("https://www.ejacket.nsf.gov/ej/showProposal.do?Continue=Y&amp;ID="&amp;BudgetsQTable[[#This Row],[prop_id]],BudgetsQTable[[#This Row],[prop_id]]))</f>
        <v/>
      </c>
      <c r="M2854" s="78" t="s">
        <v>753</v>
      </c>
      <c r="N2854" s="7" t="str">
        <f>IF(BudgetsQTable[[#This Row],[pi_last_name]]=" ","",HYPERLINK("mailto:"&amp;BudgetsQTable[[#This Row],[pi_email]]&amp;"&amp;subject=Your NSF Proposal:  "&amp;BudgetsQTable[[#This Row],[prop_id]],BudgetsQTable[[#This Row],[pi_email]]))</f>
        <v/>
      </c>
      <c r="O2854" s="78" t="s">
        <v>753</v>
      </c>
      <c r="P2854" s="78">
        <v>3</v>
      </c>
      <c r="Q2854" s="78">
        <v>3</v>
      </c>
      <c r="R2854" s="79">
        <v>0</v>
      </c>
      <c r="S2854" s="79">
        <v>0</v>
      </c>
      <c r="T2854" s="79">
        <v>0</v>
      </c>
      <c r="U2854" s="80">
        <v>480128</v>
      </c>
      <c r="V2854" s="78">
        <v>0</v>
      </c>
      <c r="W2854" s="78">
        <v>5</v>
      </c>
      <c r="X2854" s="11" t="str">
        <f ca="1">IF(ISBLANK(BudgetsQTable[[#This Row],[budg_seq_yr]]),"FY"&amp;fiscalyear,"FY"&amp;fiscalyear-1+BudgetsQTable[[#This Row],[budg_seq_yr]])</f>
        <v>FY22</v>
      </c>
      <c r="Y2854" s="79">
        <v>480128</v>
      </c>
      <c r="Z2854" s="78" t="s">
        <v>2840</v>
      </c>
      <c r="AA2854" s="78" t="s">
        <v>464</v>
      </c>
      <c r="AB2854" s="76" t="s">
        <v>2821</v>
      </c>
      <c r="AC2854" s="78"/>
    </row>
    <row r="2855" spans="1:29" x14ac:dyDescent="0.35">
      <c r="A2855" s="10" t="s">
        <v>2460</v>
      </c>
      <c r="B2855" s="76" t="s">
        <v>2863</v>
      </c>
      <c r="C2855" s="76">
        <f>C2854+(BudgetsQTable[[#This Row],[lead]]&lt;&gt;K2854)</f>
        <v>347</v>
      </c>
      <c r="D2855" s="76">
        <f>D2854*(BudgetsQTable[[#This Row],[lead]]=K2854)+(BudgetsQTable[[#This Row],[prop_id]]&lt;&gt;A2854)</f>
        <v>1</v>
      </c>
      <c r="E2855" s="77">
        <v>43005.698611111111</v>
      </c>
      <c r="F2855" s="78" t="s">
        <v>2817</v>
      </c>
      <c r="G2855" s="78" t="s">
        <v>2818</v>
      </c>
      <c r="H2855" s="78" t="s">
        <v>474</v>
      </c>
      <c r="I2855" s="76" t="s">
        <v>885</v>
      </c>
      <c r="J2855" s="76" t="s">
        <v>5023</v>
      </c>
      <c r="K2855" s="78" t="s">
        <v>2460</v>
      </c>
      <c r="L2855" s="7" t="str">
        <f>IF(BudgetsQTable[[#This Row],[pi_last_name]]=" ","",HYPERLINK("https://www.ejacket.nsf.gov/ej/showProposal.do?Continue=Y&amp;ID="&amp;BudgetsQTable[[#This Row],[prop_id]],BudgetsQTable[[#This Row],[prop_id]]))</f>
        <v>1763996</v>
      </c>
      <c r="M2855" s="78" t="s">
        <v>2461</v>
      </c>
      <c r="N2855" s="7" t="str">
        <f>IF(BudgetsQTable[[#This Row],[pi_last_name]]=" ","",HYPERLINK("mailto:"&amp;BudgetsQTable[[#This Row],[pi_email]]&amp;"&amp;subject=Your NSF Proposal:  "&amp;BudgetsQTable[[#This Row],[prop_id]],BudgetsQTable[[#This Row],[pi_email]]))</f>
        <v>soummyak@andrew.cmu.edu</v>
      </c>
      <c r="O2855" s="78" t="s">
        <v>542</v>
      </c>
      <c r="P2855" s="78"/>
      <c r="Q2855" s="78"/>
      <c r="R2855" s="79"/>
      <c r="S2855" s="79"/>
      <c r="T2855" s="79"/>
      <c r="U2855" s="80"/>
      <c r="V2855" s="78">
        <v>0</v>
      </c>
      <c r="W2855" s="78"/>
      <c r="X2855" s="11" t="str">
        <f ca="1">IF(ISBLANK(BudgetsQTable[[#This Row],[budg_seq_yr]]),"FY"&amp;fiscalyear,"FY"&amp;fiscalyear-1+BudgetsQTable[[#This Row],[budg_seq_yr]])</f>
        <v>FY18</v>
      </c>
      <c r="Y2855" s="79">
        <v>1200000</v>
      </c>
      <c r="Z2855" s="78" t="s">
        <v>2818</v>
      </c>
      <c r="AA2855" s="78" t="s">
        <v>474</v>
      </c>
      <c r="AB2855" s="76" t="s">
        <v>2821</v>
      </c>
      <c r="AC2855" s="78" t="s">
        <v>2988</v>
      </c>
    </row>
    <row r="2856" spans="1:29" x14ac:dyDescent="0.35">
      <c r="A2856" s="10" t="s">
        <v>2460</v>
      </c>
      <c r="B2856" s="76" t="s">
        <v>2863</v>
      </c>
      <c r="C2856" s="76">
        <f>C2855+(BudgetsQTable[[#This Row],[lead]]&lt;&gt;K2855)</f>
        <v>347</v>
      </c>
      <c r="D2856" s="76">
        <f>D2855*(BudgetsQTable[[#This Row],[lead]]=K2855)+(BudgetsQTable[[#This Row],[prop_id]]&lt;&gt;A2855)</f>
        <v>1</v>
      </c>
      <c r="E2856" s="77">
        <v>43005.698611111111</v>
      </c>
      <c r="F2856" s="78" t="s">
        <v>2817</v>
      </c>
      <c r="G2856" s="78" t="s">
        <v>2818</v>
      </c>
      <c r="H2856" s="78" t="s">
        <v>474</v>
      </c>
      <c r="I2856" s="76" t="s">
        <v>885</v>
      </c>
      <c r="J2856" s="76" t="s">
        <v>753</v>
      </c>
      <c r="K2856" s="78" t="s">
        <v>2460</v>
      </c>
      <c r="L2856" s="7" t="str">
        <f>IF(BudgetsQTable[[#This Row],[pi_last_name]]=" ","",HYPERLINK("https://www.ejacket.nsf.gov/ej/showProposal.do?Continue=Y&amp;ID="&amp;BudgetsQTable[[#This Row],[prop_id]],BudgetsQTable[[#This Row],[prop_id]]))</f>
        <v/>
      </c>
      <c r="M2856" s="78" t="s">
        <v>753</v>
      </c>
      <c r="N2856" s="7" t="str">
        <f>IF(BudgetsQTable[[#This Row],[pi_last_name]]=" ","",HYPERLINK("mailto:"&amp;BudgetsQTable[[#This Row],[pi_email]]&amp;"&amp;subject=Your NSF Proposal:  "&amp;BudgetsQTable[[#This Row],[prop_id]],BudgetsQTable[[#This Row],[pi_email]]))</f>
        <v/>
      </c>
      <c r="O2856" s="78" t="s">
        <v>753</v>
      </c>
      <c r="P2856" s="78">
        <v>2</v>
      </c>
      <c r="Q2856" s="78">
        <v>0.9</v>
      </c>
      <c r="R2856" s="79">
        <v>27600</v>
      </c>
      <c r="S2856" s="79">
        <v>0</v>
      </c>
      <c r="T2856" s="79">
        <v>0</v>
      </c>
      <c r="U2856" s="80">
        <v>289106</v>
      </c>
      <c r="V2856" s="78">
        <v>0</v>
      </c>
      <c r="W2856" s="78">
        <v>1</v>
      </c>
      <c r="X2856" s="11" t="str">
        <f ca="1">IF(ISBLANK(BudgetsQTable[[#This Row],[budg_seq_yr]]),"FY"&amp;fiscalyear,"FY"&amp;fiscalyear-1+BudgetsQTable[[#This Row],[budg_seq_yr]])</f>
        <v>FY18</v>
      </c>
      <c r="Y2856" s="79">
        <v>289106</v>
      </c>
      <c r="Z2856" s="78" t="s">
        <v>2818</v>
      </c>
      <c r="AA2856" s="78" t="s">
        <v>474</v>
      </c>
      <c r="AB2856" s="76" t="s">
        <v>2821</v>
      </c>
      <c r="AC2856" s="78" t="s">
        <v>2988</v>
      </c>
    </row>
    <row r="2857" spans="1:29" x14ac:dyDescent="0.35">
      <c r="A2857" s="10" t="s">
        <v>2460</v>
      </c>
      <c r="B2857" s="76" t="s">
        <v>2863</v>
      </c>
      <c r="C2857" s="76">
        <f>C2856+(BudgetsQTable[[#This Row],[lead]]&lt;&gt;K2856)</f>
        <v>347</v>
      </c>
      <c r="D2857" s="76">
        <f>D2856*(BudgetsQTable[[#This Row],[lead]]=K2856)+(BudgetsQTable[[#This Row],[prop_id]]&lt;&gt;A2856)</f>
        <v>1</v>
      </c>
      <c r="E2857" s="77">
        <v>43005.698611111111</v>
      </c>
      <c r="F2857" s="78" t="s">
        <v>2817</v>
      </c>
      <c r="G2857" s="78" t="s">
        <v>2818</v>
      </c>
      <c r="H2857" s="78" t="s">
        <v>474</v>
      </c>
      <c r="I2857" s="76" t="s">
        <v>885</v>
      </c>
      <c r="J2857" s="76" t="s">
        <v>753</v>
      </c>
      <c r="K2857" s="78" t="s">
        <v>2460</v>
      </c>
      <c r="L2857" s="7" t="str">
        <f>IF(BudgetsQTable[[#This Row],[pi_last_name]]=" ","",HYPERLINK("https://www.ejacket.nsf.gov/ej/showProposal.do?Continue=Y&amp;ID="&amp;BudgetsQTable[[#This Row],[prop_id]],BudgetsQTable[[#This Row],[prop_id]]))</f>
        <v/>
      </c>
      <c r="M2857" s="78" t="s">
        <v>753</v>
      </c>
      <c r="N2857" s="7" t="str">
        <f>IF(BudgetsQTable[[#This Row],[pi_last_name]]=" ","",HYPERLINK("mailto:"&amp;BudgetsQTable[[#This Row],[pi_email]]&amp;"&amp;subject=Your NSF Proposal:  "&amp;BudgetsQTable[[#This Row],[prop_id]],BudgetsQTable[[#This Row],[pi_email]]))</f>
        <v/>
      </c>
      <c r="O2857" s="78" t="s">
        <v>753</v>
      </c>
      <c r="P2857" s="78">
        <v>2</v>
      </c>
      <c r="Q2857" s="78">
        <v>0.9</v>
      </c>
      <c r="R2857" s="79">
        <v>28428</v>
      </c>
      <c r="S2857" s="79">
        <v>0</v>
      </c>
      <c r="T2857" s="79">
        <v>0</v>
      </c>
      <c r="U2857" s="80">
        <v>297780</v>
      </c>
      <c r="V2857" s="78">
        <v>0</v>
      </c>
      <c r="W2857" s="78">
        <v>2</v>
      </c>
      <c r="X2857" s="11" t="str">
        <f ca="1">IF(ISBLANK(BudgetsQTable[[#This Row],[budg_seq_yr]]),"FY"&amp;fiscalyear,"FY"&amp;fiscalyear-1+BudgetsQTable[[#This Row],[budg_seq_yr]])</f>
        <v>FY19</v>
      </c>
      <c r="Y2857" s="79">
        <v>297780</v>
      </c>
      <c r="Z2857" s="78" t="s">
        <v>2818</v>
      </c>
      <c r="AA2857" s="78" t="s">
        <v>474</v>
      </c>
      <c r="AB2857" s="76" t="s">
        <v>2821</v>
      </c>
      <c r="AC2857" s="78" t="s">
        <v>2988</v>
      </c>
    </row>
    <row r="2858" spans="1:29" x14ac:dyDescent="0.35">
      <c r="A2858" s="10" t="s">
        <v>2460</v>
      </c>
      <c r="B2858" s="76" t="s">
        <v>2863</v>
      </c>
      <c r="C2858" s="76">
        <f>C2857+(BudgetsQTable[[#This Row],[lead]]&lt;&gt;K2857)</f>
        <v>347</v>
      </c>
      <c r="D2858" s="76">
        <f>D2857*(BudgetsQTable[[#This Row],[lead]]=K2857)+(BudgetsQTable[[#This Row],[prop_id]]&lt;&gt;A2857)</f>
        <v>1</v>
      </c>
      <c r="E2858" s="77">
        <v>43005.698611111111</v>
      </c>
      <c r="F2858" s="78" t="s">
        <v>2817</v>
      </c>
      <c r="G2858" s="78" t="s">
        <v>2818</v>
      </c>
      <c r="H2858" s="78" t="s">
        <v>474</v>
      </c>
      <c r="I2858" s="76" t="s">
        <v>885</v>
      </c>
      <c r="J2858" s="76" t="s">
        <v>753</v>
      </c>
      <c r="K2858" s="78" t="s">
        <v>2460</v>
      </c>
      <c r="L2858" s="7" t="str">
        <f>IF(BudgetsQTable[[#This Row],[pi_last_name]]=" ","",HYPERLINK("https://www.ejacket.nsf.gov/ej/showProposal.do?Continue=Y&amp;ID="&amp;BudgetsQTable[[#This Row],[prop_id]],BudgetsQTable[[#This Row],[prop_id]]))</f>
        <v/>
      </c>
      <c r="M2858" s="78" t="s">
        <v>753</v>
      </c>
      <c r="N2858" s="7" t="str">
        <f>IF(BudgetsQTable[[#This Row],[pi_last_name]]=" ","",HYPERLINK("mailto:"&amp;BudgetsQTable[[#This Row],[pi_email]]&amp;"&amp;subject=Your NSF Proposal:  "&amp;BudgetsQTable[[#This Row],[prop_id]],BudgetsQTable[[#This Row],[pi_email]]))</f>
        <v/>
      </c>
      <c r="O2858" s="78" t="s">
        <v>753</v>
      </c>
      <c r="P2858" s="78">
        <v>2</v>
      </c>
      <c r="Q2858" s="78">
        <v>0.9</v>
      </c>
      <c r="R2858" s="79">
        <v>25621</v>
      </c>
      <c r="S2858" s="79">
        <v>0</v>
      </c>
      <c r="T2858" s="79">
        <v>0</v>
      </c>
      <c r="U2858" s="80">
        <v>300998</v>
      </c>
      <c r="V2858" s="78">
        <v>0</v>
      </c>
      <c r="W2858" s="78">
        <v>3</v>
      </c>
      <c r="X2858" s="11" t="str">
        <f ca="1">IF(ISBLANK(BudgetsQTable[[#This Row],[budg_seq_yr]]),"FY"&amp;fiscalyear,"FY"&amp;fiscalyear-1+BudgetsQTable[[#This Row],[budg_seq_yr]])</f>
        <v>FY20</v>
      </c>
      <c r="Y2858" s="79">
        <v>300998</v>
      </c>
      <c r="Z2858" s="78" t="s">
        <v>2818</v>
      </c>
      <c r="AA2858" s="78" t="s">
        <v>474</v>
      </c>
      <c r="AB2858" s="76" t="s">
        <v>2821</v>
      </c>
      <c r="AC2858" s="78" t="s">
        <v>2988</v>
      </c>
    </row>
    <row r="2859" spans="1:29" x14ac:dyDescent="0.35">
      <c r="A2859" s="10" t="s">
        <v>2460</v>
      </c>
      <c r="B2859" s="76" t="s">
        <v>2863</v>
      </c>
      <c r="C2859" s="76">
        <f>C2858+(BudgetsQTable[[#This Row],[lead]]&lt;&gt;K2858)</f>
        <v>347</v>
      </c>
      <c r="D2859" s="76">
        <f>D2858*(BudgetsQTable[[#This Row],[lead]]=K2858)+(BudgetsQTable[[#This Row],[prop_id]]&lt;&gt;A2858)</f>
        <v>1</v>
      </c>
      <c r="E2859" s="77">
        <v>43005.698611111111</v>
      </c>
      <c r="F2859" s="78" t="s">
        <v>2817</v>
      </c>
      <c r="G2859" s="78" t="s">
        <v>2818</v>
      </c>
      <c r="H2859" s="78" t="s">
        <v>474</v>
      </c>
      <c r="I2859" s="76" t="s">
        <v>885</v>
      </c>
      <c r="J2859" s="76" t="s">
        <v>753</v>
      </c>
      <c r="K2859" s="78" t="s">
        <v>2460</v>
      </c>
      <c r="L2859" s="7" t="str">
        <f>IF(BudgetsQTable[[#This Row],[pi_last_name]]=" ","",HYPERLINK("https://www.ejacket.nsf.gov/ej/showProposal.do?Continue=Y&amp;ID="&amp;BudgetsQTable[[#This Row],[prop_id]],BudgetsQTable[[#This Row],[prop_id]]))</f>
        <v/>
      </c>
      <c r="M2859" s="78" t="s">
        <v>753</v>
      </c>
      <c r="N2859" s="7" t="str">
        <f>IF(BudgetsQTable[[#This Row],[pi_last_name]]=" ","",HYPERLINK("mailto:"&amp;BudgetsQTable[[#This Row],[pi_email]]&amp;"&amp;subject=Your NSF Proposal:  "&amp;BudgetsQTable[[#This Row],[prop_id]],BudgetsQTable[[#This Row],[pi_email]]))</f>
        <v/>
      </c>
      <c r="O2859" s="78" t="s">
        <v>753</v>
      </c>
      <c r="P2859" s="78">
        <v>2</v>
      </c>
      <c r="Q2859" s="78">
        <v>0.9</v>
      </c>
      <c r="R2859" s="79">
        <v>26395</v>
      </c>
      <c r="S2859" s="79">
        <v>0</v>
      </c>
      <c r="T2859" s="79">
        <v>0</v>
      </c>
      <c r="U2859" s="80">
        <v>312116</v>
      </c>
      <c r="V2859" s="78">
        <v>0</v>
      </c>
      <c r="W2859" s="78">
        <v>4</v>
      </c>
      <c r="X2859" s="11" t="str">
        <f ca="1">IF(ISBLANK(BudgetsQTable[[#This Row],[budg_seq_yr]]),"FY"&amp;fiscalyear,"FY"&amp;fiscalyear-1+BudgetsQTable[[#This Row],[budg_seq_yr]])</f>
        <v>FY21</v>
      </c>
      <c r="Y2859" s="79">
        <v>312116</v>
      </c>
      <c r="Z2859" s="78" t="s">
        <v>2818</v>
      </c>
      <c r="AA2859" s="78" t="s">
        <v>474</v>
      </c>
      <c r="AB2859" s="76" t="s">
        <v>2821</v>
      </c>
      <c r="AC2859" s="78" t="s">
        <v>2988</v>
      </c>
    </row>
    <row r="2860" spans="1:29" x14ac:dyDescent="0.35">
      <c r="A2860" s="10" t="s">
        <v>2463</v>
      </c>
      <c r="B2860" s="76" t="s">
        <v>2824</v>
      </c>
      <c r="C2860" s="76">
        <f>C2859+(BudgetsQTable[[#This Row],[lead]]&lt;&gt;K2859)</f>
        <v>348</v>
      </c>
      <c r="D2860" s="76">
        <f>D2859*(BudgetsQTable[[#This Row],[lead]]=K2859)+(BudgetsQTable[[#This Row],[prop_id]]&lt;&gt;A2859)</f>
        <v>1</v>
      </c>
      <c r="E2860" s="77">
        <v>43005.698611111111</v>
      </c>
      <c r="F2860" s="78" t="s">
        <v>2839</v>
      </c>
      <c r="G2860" s="78" t="s">
        <v>2840</v>
      </c>
      <c r="H2860" s="78" t="s">
        <v>464</v>
      </c>
      <c r="I2860" s="76" t="s">
        <v>1119</v>
      </c>
      <c r="J2860" s="76" t="s">
        <v>5025</v>
      </c>
      <c r="K2860" s="78" t="s">
        <v>2463</v>
      </c>
      <c r="L2860" s="7" t="str">
        <f>IF(BudgetsQTable[[#This Row],[pi_last_name]]=" ","",HYPERLINK("https://www.ejacket.nsf.gov/ej/showProposal.do?Continue=Y&amp;ID="&amp;BudgetsQTable[[#This Row],[prop_id]],BudgetsQTable[[#This Row],[prop_id]]))</f>
        <v>1763997</v>
      </c>
      <c r="M2860" s="78" t="s">
        <v>2464</v>
      </c>
      <c r="N2860" s="7" t="str">
        <f>IF(BudgetsQTable[[#This Row],[pi_last_name]]=" ","",HYPERLINK("mailto:"&amp;BudgetsQTable[[#This Row],[pi_email]]&amp;"&amp;subject=Your NSF Proposal:  "&amp;BudgetsQTable[[#This Row],[prop_id]],BudgetsQTable[[#This Row],[pi_email]]))</f>
        <v>gruteser@winlab.rutgers.edu</v>
      </c>
      <c r="O2860" s="78" t="s">
        <v>630</v>
      </c>
      <c r="P2860" s="78"/>
      <c r="Q2860" s="78"/>
      <c r="R2860" s="79"/>
      <c r="S2860" s="79"/>
      <c r="T2860" s="79"/>
      <c r="U2860" s="80"/>
      <c r="V2860" s="78">
        <v>0</v>
      </c>
      <c r="W2860" s="78"/>
      <c r="X2860" s="11" t="str">
        <f ca="1">IF(ISBLANK(BudgetsQTable[[#This Row],[budg_seq_yr]]),"FY"&amp;fiscalyear,"FY"&amp;fiscalyear-1+BudgetsQTable[[#This Row],[budg_seq_yr]])</f>
        <v>FY18</v>
      </c>
      <c r="Y2860" s="79">
        <v>800000</v>
      </c>
      <c r="Z2860" s="78" t="s">
        <v>2840</v>
      </c>
      <c r="AA2860" s="78" t="s">
        <v>464</v>
      </c>
      <c r="AB2860" s="76" t="s">
        <v>2821</v>
      </c>
      <c r="AC2860" s="78"/>
    </row>
    <row r="2861" spans="1:29" x14ac:dyDescent="0.35">
      <c r="A2861" s="10" t="s">
        <v>2463</v>
      </c>
      <c r="B2861" s="76" t="s">
        <v>2824</v>
      </c>
      <c r="C2861" s="76">
        <f>C2860+(BudgetsQTable[[#This Row],[lead]]&lt;&gt;K2860)</f>
        <v>348</v>
      </c>
      <c r="D2861" s="76">
        <f>D2860*(BudgetsQTable[[#This Row],[lead]]=K2860)+(BudgetsQTable[[#This Row],[prop_id]]&lt;&gt;A2860)</f>
        <v>1</v>
      </c>
      <c r="E2861" s="77">
        <v>43005.698611111111</v>
      </c>
      <c r="F2861" s="78" t="s">
        <v>2839</v>
      </c>
      <c r="G2861" s="78" t="s">
        <v>2840</v>
      </c>
      <c r="H2861" s="78" t="s">
        <v>464</v>
      </c>
      <c r="I2861" s="76" t="s">
        <v>1119</v>
      </c>
      <c r="J2861" s="76" t="s">
        <v>753</v>
      </c>
      <c r="K2861" s="78" t="s">
        <v>2463</v>
      </c>
      <c r="L2861" s="7" t="str">
        <f>IF(BudgetsQTable[[#This Row],[pi_last_name]]=" ","",HYPERLINK("https://www.ejacket.nsf.gov/ej/showProposal.do?Continue=Y&amp;ID="&amp;BudgetsQTable[[#This Row],[prop_id]],BudgetsQTable[[#This Row],[prop_id]]))</f>
        <v/>
      </c>
      <c r="M2861" s="78" t="s">
        <v>753</v>
      </c>
      <c r="N2861" s="7" t="str">
        <f>IF(BudgetsQTable[[#This Row],[pi_last_name]]=" ","",HYPERLINK("mailto:"&amp;BudgetsQTable[[#This Row],[pi_email]]&amp;"&amp;subject=Your NSF Proposal:  "&amp;BudgetsQTable[[#This Row],[prop_id]],BudgetsQTable[[#This Row],[pi_email]]))</f>
        <v/>
      </c>
      <c r="O2861" s="78" t="s">
        <v>753</v>
      </c>
      <c r="P2861" s="78">
        <v>2</v>
      </c>
      <c r="Q2861" s="78">
        <v>1.5</v>
      </c>
      <c r="R2861" s="79">
        <v>0</v>
      </c>
      <c r="S2861" s="79">
        <v>3500</v>
      </c>
      <c r="T2861" s="79">
        <v>0</v>
      </c>
      <c r="U2861" s="80">
        <v>219109</v>
      </c>
      <c r="V2861" s="78">
        <v>0</v>
      </c>
      <c r="W2861" s="78">
        <v>1</v>
      </c>
      <c r="X2861" s="11" t="str">
        <f ca="1">IF(ISBLANK(BudgetsQTable[[#This Row],[budg_seq_yr]]),"FY"&amp;fiscalyear,"FY"&amp;fiscalyear-1+BudgetsQTable[[#This Row],[budg_seq_yr]])</f>
        <v>FY18</v>
      </c>
      <c r="Y2861" s="79">
        <v>219109</v>
      </c>
      <c r="Z2861" s="78" t="s">
        <v>2840</v>
      </c>
      <c r="AA2861" s="78" t="s">
        <v>464</v>
      </c>
      <c r="AB2861" s="76" t="s">
        <v>2821</v>
      </c>
      <c r="AC2861" s="78"/>
    </row>
    <row r="2862" spans="1:29" x14ac:dyDescent="0.35">
      <c r="A2862" s="10" t="s">
        <v>2463</v>
      </c>
      <c r="B2862" s="76" t="s">
        <v>2824</v>
      </c>
      <c r="C2862" s="76">
        <f>C2861+(BudgetsQTable[[#This Row],[lead]]&lt;&gt;K2861)</f>
        <v>348</v>
      </c>
      <c r="D2862" s="76">
        <f>D2861*(BudgetsQTable[[#This Row],[lead]]=K2861)+(BudgetsQTable[[#This Row],[prop_id]]&lt;&gt;A2861)</f>
        <v>1</v>
      </c>
      <c r="E2862" s="77">
        <v>43005.698611111111</v>
      </c>
      <c r="F2862" s="78" t="s">
        <v>2839</v>
      </c>
      <c r="G2862" s="78" t="s">
        <v>2840</v>
      </c>
      <c r="H2862" s="78" t="s">
        <v>464</v>
      </c>
      <c r="I2862" s="76" t="s">
        <v>1119</v>
      </c>
      <c r="J2862" s="76" t="s">
        <v>753</v>
      </c>
      <c r="K2862" s="78" t="s">
        <v>2463</v>
      </c>
      <c r="L2862" s="7" t="str">
        <f>IF(BudgetsQTable[[#This Row],[pi_last_name]]=" ","",HYPERLINK("https://www.ejacket.nsf.gov/ej/showProposal.do?Continue=Y&amp;ID="&amp;BudgetsQTable[[#This Row],[prop_id]],BudgetsQTable[[#This Row],[prop_id]]))</f>
        <v/>
      </c>
      <c r="M2862" s="78" t="s">
        <v>753</v>
      </c>
      <c r="N2862" s="7" t="str">
        <f>IF(BudgetsQTable[[#This Row],[pi_last_name]]=" ","",HYPERLINK("mailto:"&amp;BudgetsQTable[[#This Row],[pi_email]]&amp;"&amp;subject=Your NSF Proposal:  "&amp;BudgetsQTable[[#This Row],[prop_id]],BudgetsQTable[[#This Row],[pi_email]]))</f>
        <v/>
      </c>
      <c r="O2862" s="78" t="s">
        <v>753</v>
      </c>
      <c r="P2862" s="78">
        <v>3</v>
      </c>
      <c r="Q2862" s="78">
        <v>2</v>
      </c>
      <c r="R2862" s="79">
        <v>0</v>
      </c>
      <c r="S2862" s="79">
        <v>3500</v>
      </c>
      <c r="T2862" s="79">
        <v>0</v>
      </c>
      <c r="U2862" s="80">
        <v>231689</v>
      </c>
      <c r="V2862" s="78">
        <v>0</v>
      </c>
      <c r="W2862" s="78">
        <v>2</v>
      </c>
      <c r="X2862" s="11" t="str">
        <f ca="1">IF(ISBLANK(BudgetsQTable[[#This Row],[budg_seq_yr]]),"FY"&amp;fiscalyear,"FY"&amp;fiscalyear-1+BudgetsQTable[[#This Row],[budg_seq_yr]])</f>
        <v>FY19</v>
      </c>
      <c r="Y2862" s="79">
        <v>231689</v>
      </c>
      <c r="Z2862" s="78" t="s">
        <v>2840</v>
      </c>
      <c r="AA2862" s="78" t="s">
        <v>464</v>
      </c>
      <c r="AB2862" s="76" t="s">
        <v>2821</v>
      </c>
      <c r="AC2862" s="78"/>
    </row>
    <row r="2863" spans="1:29" x14ac:dyDescent="0.35">
      <c r="A2863" s="10" t="s">
        <v>2463</v>
      </c>
      <c r="B2863" s="76" t="s">
        <v>2824</v>
      </c>
      <c r="C2863" s="76">
        <f>C2862+(BudgetsQTable[[#This Row],[lead]]&lt;&gt;K2862)</f>
        <v>348</v>
      </c>
      <c r="D2863" s="76">
        <f>D2862*(BudgetsQTable[[#This Row],[lead]]=K2862)+(BudgetsQTable[[#This Row],[prop_id]]&lt;&gt;A2862)</f>
        <v>1</v>
      </c>
      <c r="E2863" s="77">
        <v>43005.698611111111</v>
      </c>
      <c r="F2863" s="78" t="s">
        <v>2839</v>
      </c>
      <c r="G2863" s="78" t="s">
        <v>2840</v>
      </c>
      <c r="H2863" s="78" t="s">
        <v>464</v>
      </c>
      <c r="I2863" s="76" t="s">
        <v>1119</v>
      </c>
      <c r="J2863" s="76" t="s">
        <v>753</v>
      </c>
      <c r="K2863" s="78" t="s">
        <v>2463</v>
      </c>
      <c r="L2863" s="7" t="str">
        <f>IF(BudgetsQTable[[#This Row],[pi_last_name]]=" ","",HYPERLINK("https://www.ejacket.nsf.gov/ej/showProposal.do?Continue=Y&amp;ID="&amp;BudgetsQTable[[#This Row],[prop_id]],BudgetsQTable[[#This Row],[prop_id]]))</f>
        <v/>
      </c>
      <c r="M2863" s="78" t="s">
        <v>753</v>
      </c>
      <c r="N2863" s="7" t="str">
        <f>IF(BudgetsQTable[[#This Row],[pi_last_name]]=" ","",HYPERLINK("mailto:"&amp;BudgetsQTable[[#This Row],[pi_email]]&amp;"&amp;subject=Your NSF Proposal:  "&amp;BudgetsQTable[[#This Row],[prop_id]],BudgetsQTable[[#This Row],[pi_email]]))</f>
        <v/>
      </c>
      <c r="O2863" s="78" t="s">
        <v>753</v>
      </c>
      <c r="P2863" s="78">
        <v>3</v>
      </c>
      <c r="Q2863" s="78">
        <v>2</v>
      </c>
      <c r="R2863" s="79">
        <v>0</v>
      </c>
      <c r="S2863" s="79">
        <v>3500</v>
      </c>
      <c r="T2863" s="79">
        <v>0</v>
      </c>
      <c r="U2863" s="80">
        <v>194032</v>
      </c>
      <c r="V2863" s="78">
        <v>0</v>
      </c>
      <c r="W2863" s="78">
        <v>3</v>
      </c>
      <c r="X2863" s="11" t="str">
        <f ca="1">IF(ISBLANK(BudgetsQTable[[#This Row],[budg_seq_yr]]),"FY"&amp;fiscalyear,"FY"&amp;fiscalyear-1+BudgetsQTable[[#This Row],[budg_seq_yr]])</f>
        <v>FY20</v>
      </c>
      <c r="Y2863" s="79">
        <v>194032</v>
      </c>
      <c r="Z2863" s="78" t="s">
        <v>2840</v>
      </c>
      <c r="AA2863" s="78" t="s">
        <v>464</v>
      </c>
      <c r="AB2863" s="76" t="s">
        <v>2821</v>
      </c>
      <c r="AC2863" s="78"/>
    </row>
    <row r="2864" spans="1:29" x14ac:dyDescent="0.35">
      <c r="A2864" s="10" t="s">
        <v>2463</v>
      </c>
      <c r="B2864" s="76" t="s">
        <v>2824</v>
      </c>
      <c r="C2864" s="76">
        <f>C2863+(BudgetsQTable[[#This Row],[lead]]&lt;&gt;K2863)</f>
        <v>348</v>
      </c>
      <c r="D2864" s="76">
        <f>D2863*(BudgetsQTable[[#This Row],[lead]]=K2863)+(BudgetsQTable[[#This Row],[prop_id]]&lt;&gt;A2863)</f>
        <v>1</v>
      </c>
      <c r="E2864" s="77">
        <v>43005.698611111111</v>
      </c>
      <c r="F2864" s="78" t="s">
        <v>2839</v>
      </c>
      <c r="G2864" s="78" t="s">
        <v>2840</v>
      </c>
      <c r="H2864" s="78" t="s">
        <v>464</v>
      </c>
      <c r="I2864" s="76" t="s">
        <v>1119</v>
      </c>
      <c r="J2864" s="76" t="s">
        <v>753</v>
      </c>
      <c r="K2864" s="78" t="s">
        <v>2463</v>
      </c>
      <c r="L2864" s="7" t="str">
        <f>IF(BudgetsQTable[[#This Row],[pi_last_name]]=" ","",HYPERLINK("https://www.ejacket.nsf.gov/ej/showProposal.do?Continue=Y&amp;ID="&amp;BudgetsQTable[[#This Row],[prop_id]],BudgetsQTable[[#This Row],[prop_id]]))</f>
        <v/>
      </c>
      <c r="M2864" s="78" t="s">
        <v>753</v>
      </c>
      <c r="N2864" s="7" t="str">
        <f>IF(BudgetsQTable[[#This Row],[pi_last_name]]=" ","",HYPERLINK("mailto:"&amp;BudgetsQTable[[#This Row],[pi_email]]&amp;"&amp;subject=Your NSF Proposal:  "&amp;BudgetsQTable[[#This Row],[prop_id]],BudgetsQTable[[#This Row],[pi_email]]))</f>
        <v/>
      </c>
      <c r="O2864" s="78" t="s">
        <v>753</v>
      </c>
      <c r="P2864" s="78">
        <v>3</v>
      </c>
      <c r="Q2864" s="78">
        <v>2</v>
      </c>
      <c r="R2864" s="79">
        <v>0</v>
      </c>
      <c r="S2864" s="79">
        <v>3500</v>
      </c>
      <c r="T2864" s="79">
        <v>0</v>
      </c>
      <c r="U2864" s="80">
        <v>155170</v>
      </c>
      <c r="V2864" s="78">
        <v>0</v>
      </c>
      <c r="W2864" s="78">
        <v>4</v>
      </c>
      <c r="X2864" s="11" t="str">
        <f ca="1">IF(ISBLANK(BudgetsQTable[[#This Row],[budg_seq_yr]]),"FY"&amp;fiscalyear,"FY"&amp;fiscalyear-1+BudgetsQTable[[#This Row],[budg_seq_yr]])</f>
        <v>FY21</v>
      </c>
      <c r="Y2864" s="79">
        <v>155170</v>
      </c>
      <c r="Z2864" s="78" t="s">
        <v>2840</v>
      </c>
      <c r="AA2864" s="78" t="s">
        <v>464</v>
      </c>
      <c r="AB2864" s="76" t="s">
        <v>2821</v>
      </c>
      <c r="AC2864" s="78"/>
    </row>
    <row r="2865" spans="1:29" x14ac:dyDescent="0.35">
      <c r="A2865" s="10" t="s">
        <v>5026</v>
      </c>
      <c r="B2865" s="76" t="s">
        <v>2834</v>
      </c>
      <c r="C2865" s="76">
        <f>C2864+(BudgetsQTable[[#This Row],[lead]]&lt;&gt;K2864)</f>
        <v>348</v>
      </c>
      <c r="D2865" s="76">
        <f>D2864*(BudgetsQTable[[#This Row],[lead]]=K2864)+(BudgetsQTable[[#This Row],[prop_id]]&lt;&gt;A2864)</f>
        <v>2</v>
      </c>
      <c r="E2865" s="77">
        <v>43005.574999999997</v>
      </c>
      <c r="F2865" s="78" t="s">
        <v>2839</v>
      </c>
      <c r="G2865" s="78" t="s">
        <v>2840</v>
      </c>
      <c r="H2865" s="78" t="s">
        <v>464</v>
      </c>
      <c r="I2865" s="76" t="s">
        <v>1119</v>
      </c>
      <c r="J2865" s="76" t="s">
        <v>5030</v>
      </c>
      <c r="K2865" s="78" t="s">
        <v>2463</v>
      </c>
      <c r="L2865" s="7" t="str">
        <f>IF(BudgetsQTable[[#This Row],[pi_last_name]]=" ","",HYPERLINK("https://www.ejacket.nsf.gov/ej/showProposal.do?Continue=Y&amp;ID="&amp;BudgetsQTable[[#This Row],[prop_id]],BudgetsQTable[[#This Row],[prop_id]]))</f>
        <v>1763696</v>
      </c>
      <c r="M2865" s="78" t="s">
        <v>5027</v>
      </c>
      <c r="N2865" s="7" t="str">
        <f>IF(BudgetsQTable[[#This Row],[pi_last_name]]=" ","",HYPERLINK("mailto:"&amp;BudgetsQTable[[#This Row],[pi_email]]&amp;"&amp;subject=Your NSF Proposal:  "&amp;BudgetsQTable[[#This Row],[prop_id]],BudgetsQTable[[#This Row],[pi_email]]))</f>
        <v>jain@cs.odu.edu</v>
      </c>
      <c r="O2865" s="78" t="s">
        <v>5029</v>
      </c>
      <c r="P2865" s="78"/>
      <c r="Q2865" s="78"/>
      <c r="R2865" s="79"/>
      <c r="S2865" s="79"/>
      <c r="T2865" s="79"/>
      <c r="U2865" s="80"/>
      <c r="V2865" s="78">
        <v>0</v>
      </c>
      <c r="W2865" s="78"/>
      <c r="X2865" s="11" t="str">
        <f ca="1">IF(ISBLANK(BudgetsQTable[[#This Row],[budg_seq_yr]]),"FY"&amp;fiscalyear,"FY"&amp;fiscalyear-1+BudgetsQTable[[#This Row],[budg_seq_yr]])</f>
        <v>FY18</v>
      </c>
      <c r="Y2865" s="79">
        <v>199942</v>
      </c>
      <c r="Z2865" s="78" t="s">
        <v>2840</v>
      </c>
      <c r="AA2865" s="78" t="s">
        <v>464</v>
      </c>
      <c r="AB2865" s="76" t="s">
        <v>2821</v>
      </c>
      <c r="AC2865" s="78"/>
    </row>
    <row r="2866" spans="1:29" x14ac:dyDescent="0.35">
      <c r="A2866" s="10" t="s">
        <v>5026</v>
      </c>
      <c r="B2866" s="76" t="s">
        <v>2834</v>
      </c>
      <c r="C2866" s="76">
        <f>C2865+(BudgetsQTable[[#This Row],[lead]]&lt;&gt;K2865)</f>
        <v>348</v>
      </c>
      <c r="D2866" s="76">
        <f>D2865*(BudgetsQTable[[#This Row],[lead]]=K2865)+(BudgetsQTable[[#This Row],[prop_id]]&lt;&gt;A2865)</f>
        <v>2</v>
      </c>
      <c r="E2866" s="77">
        <v>43005.574999999997</v>
      </c>
      <c r="F2866" s="78" t="s">
        <v>2839</v>
      </c>
      <c r="G2866" s="78" t="s">
        <v>2840</v>
      </c>
      <c r="H2866" s="78" t="s">
        <v>464</v>
      </c>
      <c r="I2866" s="76" t="s">
        <v>1119</v>
      </c>
      <c r="J2866" s="76" t="s">
        <v>753</v>
      </c>
      <c r="K2866" s="78" t="s">
        <v>2463</v>
      </c>
      <c r="L2866" s="7" t="str">
        <f>IF(BudgetsQTable[[#This Row],[pi_last_name]]=" ","",HYPERLINK("https://www.ejacket.nsf.gov/ej/showProposal.do?Continue=Y&amp;ID="&amp;BudgetsQTable[[#This Row],[prop_id]],BudgetsQTable[[#This Row],[prop_id]]))</f>
        <v/>
      </c>
      <c r="M2866" s="78" t="s">
        <v>753</v>
      </c>
      <c r="N2866" s="7" t="str">
        <f>IF(BudgetsQTable[[#This Row],[pi_last_name]]=" ","",HYPERLINK("mailto:"&amp;BudgetsQTable[[#This Row],[pi_email]]&amp;"&amp;subject=Your NSF Proposal:  "&amp;BudgetsQTable[[#This Row],[prop_id]],BudgetsQTable[[#This Row],[pi_email]]))</f>
        <v/>
      </c>
      <c r="O2866" s="78" t="s">
        <v>753</v>
      </c>
      <c r="P2866" s="78">
        <v>1</v>
      </c>
      <c r="Q2866" s="78">
        <v>0.5</v>
      </c>
      <c r="R2866" s="79">
        <v>0</v>
      </c>
      <c r="S2866" s="79">
        <v>2500</v>
      </c>
      <c r="T2866" s="79">
        <v>0</v>
      </c>
      <c r="U2866" s="80">
        <v>50891</v>
      </c>
      <c r="V2866" s="78">
        <v>0</v>
      </c>
      <c r="W2866" s="78">
        <v>1</v>
      </c>
      <c r="X2866" s="11" t="str">
        <f ca="1">IF(ISBLANK(BudgetsQTable[[#This Row],[budg_seq_yr]]),"FY"&amp;fiscalyear,"FY"&amp;fiscalyear-1+BudgetsQTable[[#This Row],[budg_seq_yr]])</f>
        <v>FY18</v>
      </c>
      <c r="Y2866" s="79">
        <v>50891</v>
      </c>
      <c r="Z2866" s="78" t="s">
        <v>2840</v>
      </c>
      <c r="AA2866" s="78" t="s">
        <v>464</v>
      </c>
      <c r="AB2866" s="76" t="s">
        <v>2821</v>
      </c>
      <c r="AC2866" s="78"/>
    </row>
    <row r="2867" spans="1:29" x14ac:dyDescent="0.35">
      <c r="A2867" s="10" t="s">
        <v>5026</v>
      </c>
      <c r="B2867" s="76" t="s">
        <v>2834</v>
      </c>
      <c r="C2867" s="76">
        <f>C2866+(BudgetsQTable[[#This Row],[lead]]&lt;&gt;K2866)</f>
        <v>348</v>
      </c>
      <c r="D2867" s="76">
        <f>D2866*(BudgetsQTable[[#This Row],[lead]]=K2866)+(BudgetsQTable[[#This Row],[prop_id]]&lt;&gt;A2866)</f>
        <v>2</v>
      </c>
      <c r="E2867" s="77">
        <v>43005.574999999997</v>
      </c>
      <c r="F2867" s="78" t="s">
        <v>2839</v>
      </c>
      <c r="G2867" s="78" t="s">
        <v>2840</v>
      </c>
      <c r="H2867" s="78" t="s">
        <v>464</v>
      </c>
      <c r="I2867" s="76" t="s">
        <v>1119</v>
      </c>
      <c r="J2867" s="76" t="s">
        <v>753</v>
      </c>
      <c r="K2867" s="78" t="s">
        <v>2463</v>
      </c>
      <c r="L2867" s="7" t="str">
        <f>IF(BudgetsQTable[[#This Row],[pi_last_name]]=" ","",HYPERLINK("https://www.ejacket.nsf.gov/ej/showProposal.do?Continue=Y&amp;ID="&amp;BudgetsQTable[[#This Row],[prop_id]],BudgetsQTable[[#This Row],[prop_id]]))</f>
        <v/>
      </c>
      <c r="M2867" s="78" t="s">
        <v>753</v>
      </c>
      <c r="N2867" s="7" t="str">
        <f>IF(BudgetsQTable[[#This Row],[pi_last_name]]=" ","",HYPERLINK("mailto:"&amp;BudgetsQTable[[#This Row],[pi_email]]&amp;"&amp;subject=Your NSF Proposal:  "&amp;BudgetsQTable[[#This Row],[prop_id]],BudgetsQTable[[#This Row],[pi_email]]))</f>
        <v/>
      </c>
      <c r="O2867" s="78" t="s">
        <v>753</v>
      </c>
      <c r="P2867" s="78">
        <v>1</v>
      </c>
      <c r="Q2867" s="78">
        <v>0.5</v>
      </c>
      <c r="R2867" s="79">
        <v>0</v>
      </c>
      <c r="S2867" s="79">
        <v>2500</v>
      </c>
      <c r="T2867" s="79">
        <v>0</v>
      </c>
      <c r="U2867" s="80">
        <v>49510</v>
      </c>
      <c r="V2867" s="78">
        <v>0</v>
      </c>
      <c r="W2867" s="78">
        <v>2</v>
      </c>
      <c r="X2867" s="11" t="str">
        <f ca="1">IF(ISBLANK(BudgetsQTable[[#This Row],[budg_seq_yr]]),"FY"&amp;fiscalyear,"FY"&amp;fiscalyear-1+BudgetsQTable[[#This Row],[budg_seq_yr]])</f>
        <v>FY19</v>
      </c>
      <c r="Y2867" s="79">
        <v>49510</v>
      </c>
      <c r="Z2867" s="78" t="s">
        <v>2840</v>
      </c>
      <c r="AA2867" s="78" t="s">
        <v>464</v>
      </c>
      <c r="AB2867" s="76" t="s">
        <v>2821</v>
      </c>
      <c r="AC2867" s="78"/>
    </row>
    <row r="2868" spans="1:29" x14ac:dyDescent="0.35">
      <c r="A2868" s="10" t="s">
        <v>5026</v>
      </c>
      <c r="B2868" s="76" t="s">
        <v>2834</v>
      </c>
      <c r="C2868" s="76">
        <f>C2867+(BudgetsQTable[[#This Row],[lead]]&lt;&gt;K2867)</f>
        <v>348</v>
      </c>
      <c r="D2868" s="76">
        <f>D2867*(BudgetsQTable[[#This Row],[lead]]=K2867)+(BudgetsQTable[[#This Row],[prop_id]]&lt;&gt;A2867)</f>
        <v>2</v>
      </c>
      <c r="E2868" s="77">
        <v>43005.574999999997</v>
      </c>
      <c r="F2868" s="78" t="s">
        <v>2839</v>
      </c>
      <c r="G2868" s="78" t="s">
        <v>2840</v>
      </c>
      <c r="H2868" s="78" t="s">
        <v>464</v>
      </c>
      <c r="I2868" s="76" t="s">
        <v>1119</v>
      </c>
      <c r="J2868" s="76" t="s">
        <v>753</v>
      </c>
      <c r="K2868" s="78" t="s">
        <v>2463</v>
      </c>
      <c r="L2868" s="7" t="str">
        <f>IF(BudgetsQTable[[#This Row],[pi_last_name]]=" ","",HYPERLINK("https://www.ejacket.nsf.gov/ej/showProposal.do?Continue=Y&amp;ID="&amp;BudgetsQTable[[#This Row],[prop_id]],BudgetsQTable[[#This Row],[prop_id]]))</f>
        <v/>
      </c>
      <c r="M2868" s="78" t="s">
        <v>753</v>
      </c>
      <c r="N2868" s="7" t="str">
        <f>IF(BudgetsQTable[[#This Row],[pi_last_name]]=" ","",HYPERLINK("mailto:"&amp;BudgetsQTable[[#This Row],[pi_email]]&amp;"&amp;subject=Your NSF Proposal:  "&amp;BudgetsQTable[[#This Row],[prop_id]],BudgetsQTable[[#This Row],[pi_email]]))</f>
        <v/>
      </c>
      <c r="O2868" s="78" t="s">
        <v>753</v>
      </c>
      <c r="P2868" s="78">
        <v>1</v>
      </c>
      <c r="Q2868" s="78">
        <v>0.5</v>
      </c>
      <c r="R2868" s="79">
        <v>0</v>
      </c>
      <c r="S2868" s="79">
        <v>2500</v>
      </c>
      <c r="T2868" s="79">
        <v>0</v>
      </c>
      <c r="U2868" s="80">
        <v>49682</v>
      </c>
      <c r="V2868" s="78">
        <v>0</v>
      </c>
      <c r="W2868" s="78">
        <v>3</v>
      </c>
      <c r="X2868" s="11" t="str">
        <f ca="1">IF(ISBLANK(BudgetsQTable[[#This Row],[budg_seq_yr]]),"FY"&amp;fiscalyear,"FY"&amp;fiscalyear-1+BudgetsQTable[[#This Row],[budg_seq_yr]])</f>
        <v>FY20</v>
      </c>
      <c r="Y2868" s="79">
        <v>49682</v>
      </c>
      <c r="Z2868" s="78" t="s">
        <v>2840</v>
      </c>
      <c r="AA2868" s="78" t="s">
        <v>464</v>
      </c>
      <c r="AB2868" s="76" t="s">
        <v>2821</v>
      </c>
      <c r="AC2868" s="78"/>
    </row>
    <row r="2869" spans="1:29" x14ac:dyDescent="0.35">
      <c r="A2869" s="10" t="s">
        <v>5026</v>
      </c>
      <c r="B2869" s="76" t="s">
        <v>2834</v>
      </c>
      <c r="C2869" s="76">
        <f>C2868+(BudgetsQTable[[#This Row],[lead]]&lt;&gt;K2868)</f>
        <v>348</v>
      </c>
      <c r="D2869" s="76">
        <f>D2868*(BudgetsQTable[[#This Row],[lead]]=K2868)+(BudgetsQTable[[#This Row],[prop_id]]&lt;&gt;A2868)</f>
        <v>2</v>
      </c>
      <c r="E2869" s="77">
        <v>43005.574999999997</v>
      </c>
      <c r="F2869" s="78" t="s">
        <v>2839</v>
      </c>
      <c r="G2869" s="78" t="s">
        <v>2840</v>
      </c>
      <c r="H2869" s="78" t="s">
        <v>464</v>
      </c>
      <c r="I2869" s="76" t="s">
        <v>1119</v>
      </c>
      <c r="J2869" s="76" t="s">
        <v>753</v>
      </c>
      <c r="K2869" s="78" t="s">
        <v>2463</v>
      </c>
      <c r="L2869" s="7" t="str">
        <f>IF(BudgetsQTable[[#This Row],[pi_last_name]]=" ","",HYPERLINK("https://www.ejacket.nsf.gov/ej/showProposal.do?Continue=Y&amp;ID="&amp;BudgetsQTable[[#This Row],[prop_id]],BudgetsQTable[[#This Row],[prop_id]]))</f>
        <v/>
      </c>
      <c r="M2869" s="78" t="s">
        <v>753</v>
      </c>
      <c r="N2869" s="7" t="str">
        <f>IF(BudgetsQTable[[#This Row],[pi_last_name]]=" ","",HYPERLINK("mailto:"&amp;BudgetsQTable[[#This Row],[pi_email]]&amp;"&amp;subject=Your NSF Proposal:  "&amp;BudgetsQTable[[#This Row],[prop_id]],BudgetsQTable[[#This Row],[pi_email]]))</f>
        <v/>
      </c>
      <c r="O2869" s="78" t="s">
        <v>753</v>
      </c>
      <c r="P2869" s="78">
        <v>1</v>
      </c>
      <c r="Q2869" s="78">
        <v>0.5</v>
      </c>
      <c r="R2869" s="79">
        <v>0</v>
      </c>
      <c r="S2869" s="79">
        <v>2500</v>
      </c>
      <c r="T2869" s="79">
        <v>0</v>
      </c>
      <c r="U2869" s="80">
        <v>49859</v>
      </c>
      <c r="V2869" s="78">
        <v>0</v>
      </c>
      <c r="W2869" s="78">
        <v>4</v>
      </c>
      <c r="X2869" s="11" t="str">
        <f ca="1">IF(ISBLANK(BudgetsQTable[[#This Row],[budg_seq_yr]]),"FY"&amp;fiscalyear,"FY"&amp;fiscalyear-1+BudgetsQTable[[#This Row],[budg_seq_yr]])</f>
        <v>FY21</v>
      </c>
      <c r="Y2869" s="79">
        <v>49859</v>
      </c>
      <c r="Z2869" s="78" t="s">
        <v>2840</v>
      </c>
      <c r="AA2869" s="78" t="s">
        <v>464</v>
      </c>
      <c r="AB2869" s="76" t="s">
        <v>2821</v>
      </c>
      <c r="AC2869" s="78"/>
    </row>
    <row r="2870" spans="1:29" x14ac:dyDescent="0.35">
      <c r="A2870" s="10" t="s">
        <v>5031</v>
      </c>
      <c r="B2870" s="76" t="s">
        <v>2834</v>
      </c>
      <c r="C2870" s="76">
        <f>C2869+(BudgetsQTable[[#This Row],[lead]]&lt;&gt;K2869)</f>
        <v>348</v>
      </c>
      <c r="D2870" s="76">
        <f>D2869*(BudgetsQTable[[#This Row],[lead]]=K2869)+(BudgetsQTable[[#This Row],[prop_id]]&lt;&gt;A2869)</f>
        <v>3</v>
      </c>
      <c r="E2870" s="77">
        <v>43005.606944444444</v>
      </c>
      <c r="F2870" s="78" t="s">
        <v>2839</v>
      </c>
      <c r="G2870" s="78" t="s">
        <v>2840</v>
      </c>
      <c r="H2870" s="78" t="s">
        <v>464</v>
      </c>
      <c r="I2870" s="76" t="s">
        <v>1119</v>
      </c>
      <c r="J2870" s="76" t="s">
        <v>5034</v>
      </c>
      <c r="K2870" s="78" t="s">
        <v>2463</v>
      </c>
      <c r="L2870" s="7" t="str">
        <f>IF(BudgetsQTable[[#This Row],[pi_last_name]]=" ","",HYPERLINK("https://www.ejacket.nsf.gov/ej/showProposal.do?Continue=Y&amp;ID="&amp;BudgetsQTable[[#This Row],[prop_id]],BudgetsQTable[[#This Row],[prop_id]]))</f>
        <v>1763776</v>
      </c>
      <c r="M2870" s="78" t="s">
        <v>5032</v>
      </c>
      <c r="N2870" s="7" t="str">
        <f>IF(BudgetsQTable[[#This Row],[pi_last_name]]=" ","",HYPERLINK("mailto:"&amp;BudgetsQTable[[#This Row],[pi_email]]&amp;"&amp;subject=Your NSF Proposal:  "&amp;BudgetsQTable[[#This Row],[prop_id]],BudgetsQTable[[#This Row],[pi_email]]))</f>
        <v>aashok@gsu.edu</v>
      </c>
      <c r="O2870" s="78" t="s">
        <v>4086</v>
      </c>
      <c r="P2870" s="78"/>
      <c r="Q2870" s="78"/>
      <c r="R2870" s="79"/>
      <c r="S2870" s="79"/>
      <c r="T2870" s="79"/>
      <c r="U2870" s="80"/>
      <c r="V2870" s="78">
        <v>0</v>
      </c>
      <c r="W2870" s="78"/>
      <c r="X2870" s="11" t="str">
        <f ca="1">IF(ISBLANK(BudgetsQTable[[#This Row],[budg_seq_yr]]),"FY"&amp;fiscalyear,"FY"&amp;fiscalyear-1+BudgetsQTable[[#This Row],[budg_seq_yr]])</f>
        <v>FY18</v>
      </c>
      <c r="Y2870" s="79">
        <v>199979</v>
      </c>
      <c r="Z2870" s="78" t="s">
        <v>2840</v>
      </c>
      <c r="AA2870" s="78" t="s">
        <v>464</v>
      </c>
      <c r="AB2870" s="76" t="s">
        <v>2821</v>
      </c>
      <c r="AC2870" s="78"/>
    </row>
    <row r="2871" spans="1:29" x14ac:dyDescent="0.35">
      <c r="A2871" s="10" t="s">
        <v>5031</v>
      </c>
      <c r="B2871" s="76" t="s">
        <v>2834</v>
      </c>
      <c r="C2871" s="76">
        <f>C2870+(BudgetsQTable[[#This Row],[lead]]&lt;&gt;K2870)</f>
        <v>348</v>
      </c>
      <c r="D2871" s="76">
        <f>D2870*(BudgetsQTable[[#This Row],[lead]]=K2870)+(BudgetsQTable[[#This Row],[prop_id]]&lt;&gt;A2870)</f>
        <v>3</v>
      </c>
      <c r="E2871" s="77">
        <v>43005.606944444444</v>
      </c>
      <c r="F2871" s="78" t="s">
        <v>2839</v>
      </c>
      <c r="G2871" s="78" t="s">
        <v>2840</v>
      </c>
      <c r="H2871" s="78" t="s">
        <v>464</v>
      </c>
      <c r="I2871" s="76" t="s">
        <v>1119</v>
      </c>
      <c r="J2871" s="76" t="s">
        <v>753</v>
      </c>
      <c r="K2871" s="78" t="s">
        <v>2463</v>
      </c>
      <c r="L2871" s="7" t="str">
        <f>IF(BudgetsQTable[[#This Row],[pi_last_name]]=" ","",HYPERLINK("https://www.ejacket.nsf.gov/ej/showProposal.do?Continue=Y&amp;ID="&amp;BudgetsQTable[[#This Row],[prop_id]],BudgetsQTable[[#This Row],[prop_id]]))</f>
        <v/>
      </c>
      <c r="M2871" s="78" t="s">
        <v>753</v>
      </c>
      <c r="N2871" s="7" t="str">
        <f>IF(BudgetsQTable[[#This Row],[pi_last_name]]=" ","",HYPERLINK("mailto:"&amp;BudgetsQTable[[#This Row],[pi_email]]&amp;"&amp;subject=Your NSF Proposal:  "&amp;BudgetsQTable[[#This Row],[prop_id]],BudgetsQTable[[#This Row],[pi_email]]))</f>
        <v/>
      </c>
      <c r="O2871" s="78" t="s">
        <v>753</v>
      </c>
      <c r="P2871" s="78">
        <v>1</v>
      </c>
      <c r="Q2871" s="78">
        <v>0.6</v>
      </c>
      <c r="R2871" s="79">
        <v>0</v>
      </c>
      <c r="S2871" s="79">
        <v>2000</v>
      </c>
      <c r="T2871" s="79">
        <v>0</v>
      </c>
      <c r="U2871" s="80">
        <v>50222</v>
      </c>
      <c r="V2871" s="78">
        <v>0</v>
      </c>
      <c r="W2871" s="78">
        <v>1</v>
      </c>
      <c r="X2871" s="11" t="str">
        <f ca="1">IF(ISBLANK(BudgetsQTable[[#This Row],[budg_seq_yr]]),"FY"&amp;fiscalyear,"FY"&amp;fiscalyear-1+BudgetsQTable[[#This Row],[budg_seq_yr]])</f>
        <v>FY18</v>
      </c>
      <c r="Y2871" s="79">
        <v>50222</v>
      </c>
      <c r="Z2871" s="78" t="s">
        <v>2840</v>
      </c>
      <c r="AA2871" s="78" t="s">
        <v>464</v>
      </c>
      <c r="AB2871" s="76" t="s">
        <v>2821</v>
      </c>
      <c r="AC2871" s="78"/>
    </row>
    <row r="2872" spans="1:29" x14ac:dyDescent="0.35">
      <c r="A2872" s="10" t="s">
        <v>5031</v>
      </c>
      <c r="B2872" s="76" t="s">
        <v>2834</v>
      </c>
      <c r="C2872" s="76">
        <f>C2871+(BudgetsQTable[[#This Row],[lead]]&lt;&gt;K2871)</f>
        <v>348</v>
      </c>
      <c r="D2872" s="76">
        <f>D2871*(BudgetsQTable[[#This Row],[lead]]=K2871)+(BudgetsQTable[[#This Row],[prop_id]]&lt;&gt;A2871)</f>
        <v>3</v>
      </c>
      <c r="E2872" s="77">
        <v>43005.606944444444</v>
      </c>
      <c r="F2872" s="78" t="s">
        <v>2839</v>
      </c>
      <c r="G2872" s="78" t="s">
        <v>2840</v>
      </c>
      <c r="H2872" s="78" t="s">
        <v>464</v>
      </c>
      <c r="I2872" s="76" t="s">
        <v>1119</v>
      </c>
      <c r="J2872" s="76" t="s">
        <v>753</v>
      </c>
      <c r="K2872" s="78" t="s">
        <v>2463</v>
      </c>
      <c r="L2872" s="7" t="str">
        <f>IF(BudgetsQTable[[#This Row],[pi_last_name]]=" ","",HYPERLINK("https://www.ejacket.nsf.gov/ej/showProposal.do?Continue=Y&amp;ID="&amp;BudgetsQTable[[#This Row],[prop_id]],BudgetsQTable[[#This Row],[prop_id]]))</f>
        <v/>
      </c>
      <c r="M2872" s="78" t="s">
        <v>753</v>
      </c>
      <c r="N2872" s="7" t="str">
        <f>IF(BudgetsQTable[[#This Row],[pi_last_name]]=" ","",HYPERLINK("mailto:"&amp;BudgetsQTable[[#This Row],[pi_email]]&amp;"&amp;subject=Your NSF Proposal:  "&amp;BudgetsQTable[[#This Row],[prop_id]],BudgetsQTable[[#This Row],[pi_email]]))</f>
        <v/>
      </c>
      <c r="O2872" s="78" t="s">
        <v>753</v>
      </c>
      <c r="P2872" s="78">
        <v>1</v>
      </c>
      <c r="Q2872" s="78">
        <v>0.6</v>
      </c>
      <c r="R2872" s="79">
        <v>0</v>
      </c>
      <c r="S2872" s="79">
        <v>2000</v>
      </c>
      <c r="T2872" s="79">
        <v>0</v>
      </c>
      <c r="U2872" s="80">
        <v>49919</v>
      </c>
      <c r="V2872" s="78">
        <v>0</v>
      </c>
      <c r="W2872" s="78">
        <v>2</v>
      </c>
      <c r="X2872" s="11" t="str">
        <f ca="1">IF(ISBLANK(BudgetsQTable[[#This Row],[budg_seq_yr]]),"FY"&amp;fiscalyear,"FY"&amp;fiscalyear-1+BudgetsQTable[[#This Row],[budg_seq_yr]])</f>
        <v>FY19</v>
      </c>
      <c r="Y2872" s="79">
        <v>49919</v>
      </c>
      <c r="Z2872" s="78" t="s">
        <v>2840</v>
      </c>
      <c r="AA2872" s="78" t="s">
        <v>464</v>
      </c>
      <c r="AB2872" s="76" t="s">
        <v>2821</v>
      </c>
      <c r="AC2872" s="78"/>
    </row>
    <row r="2873" spans="1:29" x14ac:dyDescent="0.35">
      <c r="A2873" s="10" t="s">
        <v>5031</v>
      </c>
      <c r="B2873" s="76" t="s">
        <v>2834</v>
      </c>
      <c r="C2873" s="76">
        <f>C2872+(BudgetsQTable[[#This Row],[lead]]&lt;&gt;K2872)</f>
        <v>348</v>
      </c>
      <c r="D2873" s="76">
        <f>D2872*(BudgetsQTable[[#This Row],[lead]]=K2872)+(BudgetsQTable[[#This Row],[prop_id]]&lt;&gt;A2872)</f>
        <v>3</v>
      </c>
      <c r="E2873" s="77">
        <v>43005.606944444444</v>
      </c>
      <c r="F2873" s="78" t="s">
        <v>2839</v>
      </c>
      <c r="G2873" s="78" t="s">
        <v>2840</v>
      </c>
      <c r="H2873" s="78" t="s">
        <v>464</v>
      </c>
      <c r="I2873" s="76" t="s">
        <v>1119</v>
      </c>
      <c r="J2873" s="76" t="s">
        <v>753</v>
      </c>
      <c r="K2873" s="78" t="s">
        <v>2463</v>
      </c>
      <c r="L2873" s="7" t="str">
        <f>IF(BudgetsQTable[[#This Row],[pi_last_name]]=" ","",HYPERLINK("https://www.ejacket.nsf.gov/ej/showProposal.do?Continue=Y&amp;ID="&amp;BudgetsQTable[[#This Row],[prop_id]],BudgetsQTable[[#This Row],[prop_id]]))</f>
        <v/>
      </c>
      <c r="M2873" s="78" t="s">
        <v>753</v>
      </c>
      <c r="N2873" s="7" t="str">
        <f>IF(BudgetsQTable[[#This Row],[pi_last_name]]=" ","",HYPERLINK("mailto:"&amp;BudgetsQTable[[#This Row],[pi_email]]&amp;"&amp;subject=Your NSF Proposal:  "&amp;BudgetsQTable[[#This Row],[prop_id]],BudgetsQTable[[#This Row],[pi_email]]))</f>
        <v/>
      </c>
      <c r="O2873" s="78" t="s">
        <v>753</v>
      </c>
      <c r="P2873" s="78">
        <v>1</v>
      </c>
      <c r="Q2873" s="78">
        <v>0.6</v>
      </c>
      <c r="R2873" s="79">
        <v>0</v>
      </c>
      <c r="S2873" s="79">
        <v>2000</v>
      </c>
      <c r="T2873" s="79">
        <v>0</v>
      </c>
      <c r="U2873" s="80">
        <v>49919</v>
      </c>
      <c r="V2873" s="78">
        <v>0</v>
      </c>
      <c r="W2873" s="78">
        <v>3</v>
      </c>
      <c r="X2873" s="11" t="str">
        <f ca="1">IF(ISBLANK(BudgetsQTable[[#This Row],[budg_seq_yr]]),"FY"&amp;fiscalyear,"FY"&amp;fiscalyear-1+BudgetsQTable[[#This Row],[budg_seq_yr]])</f>
        <v>FY20</v>
      </c>
      <c r="Y2873" s="79">
        <v>49919</v>
      </c>
      <c r="Z2873" s="78" t="s">
        <v>2840</v>
      </c>
      <c r="AA2873" s="78" t="s">
        <v>464</v>
      </c>
      <c r="AB2873" s="76" t="s">
        <v>2821</v>
      </c>
      <c r="AC2873" s="78"/>
    </row>
    <row r="2874" spans="1:29" x14ac:dyDescent="0.35">
      <c r="A2874" s="10" t="s">
        <v>5031</v>
      </c>
      <c r="B2874" s="76" t="s">
        <v>2834</v>
      </c>
      <c r="C2874" s="76">
        <f>C2873+(BudgetsQTable[[#This Row],[lead]]&lt;&gt;K2873)</f>
        <v>348</v>
      </c>
      <c r="D2874" s="76">
        <f>D2873*(BudgetsQTable[[#This Row],[lead]]=K2873)+(BudgetsQTable[[#This Row],[prop_id]]&lt;&gt;A2873)</f>
        <v>3</v>
      </c>
      <c r="E2874" s="77">
        <v>43005.606944444444</v>
      </c>
      <c r="F2874" s="78" t="s">
        <v>2839</v>
      </c>
      <c r="G2874" s="78" t="s">
        <v>2840</v>
      </c>
      <c r="H2874" s="78" t="s">
        <v>464</v>
      </c>
      <c r="I2874" s="76" t="s">
        <v>1119</v>
      </c>
      <c r="J2874" s="76" t="s">
        <v>753</v>
      </c>
      <c r="K2874" s="78" t="s">
        <v>2463</v>
      </c>
      <c r="L2874" s="7" t="str">
        <f>IF(BudgetsQTable[[#This Row],[pi_last_name]]=" ","",HYPERLINK("https://www.ejacket.nsf.gov/ej/showProposal.do?Continue=Y&amp;ID="&amp;BudgetsQTable[[#This Row],[prop_id]],BudgetsQTable[[#This Row],[prop_id]]))</f>
        <v/>
      </c>
      <c r="M2874" s="78" t="s">
        <v>753</v>
      </c>
      <c r="N2874" s="7" t="str">
        <f>IF(BudgetsQTable[[#This Row],[pi_last_name]]=" ","",HYPERLINK("mailto:"&amp;BudgetsQTable[[#This Row],[pi_email]]&amp;"&amp;subject=Your NSF Proposal:  "&amp;BudgetsQTable[[#This Row],[prop_id]],BudgetsQTable[[#This Row],[pi_email]]))</f>
        <v/>
      </c>
      <c r="O2874" s="78" t="s">
        <v>753</v>
      </c>
      <c r="P2874" s="78">
        <v>1</v>
      </c>
      <c r="Q2874" s="78">
        <v>0.6</v>
      </c>
      <c r="R2874" s="79">
        <v>0</v>
      </c>
      <c r="S2874" s="79">
        <v>2000</v>
      </c>
      <c r="T2874" s="79">
        <v>0</v>
      </c>
      <c r="U2874" s="80">
        <v>49919</v>
      </c>
      <c r="V2874" s="78">
        <v>0</v>
      </c>
      <c r="W2874" s="78">
        <v>4</v>
      </c>
      <c r="X2874" s="11" t="str">
        <f ca="1">IF(ISBLANK(BudgetsQTable[[#This Row],[budg_seq_yr]]),"FY"&amp;fiscalyear,"FY"&amp;fiscalyear-1+BudgetsQTable[[#This Row],[budg_seq_yr]])</f>
        <v>FY21</v>
      </c>
      <c r="Y2874" s="79">
        <v>49919</v>
      </c>
      <c r="Z2874" s="78" t="s">
        <v>2840</v>
      </c>
      <c r="AA2874" s="78" t="s">
        <v>464</v>
      </c>
      <c r="AB2874" s="76" t="s">
        <v>2821</v>
      </c>
      <c r="AC2874" s="78"/>
    </row>
    <row r="2875" spans="1:29" x14ac:dyDescent="0.35">
      <c r="A2875" s="10" t="s">
        <v>2466</v>
      </c>
      <c r="B2875" s="76" t="s">
        <v>2824</v>
      </c>
      <c r="C2875" s="76">
        <f>C2874+(BudgetsQTable[[#This Row],[lead]]&lt;&gt;K2874)</f>
        <v>349</v>
      </c>
      <c r="D2875" s="76">
        <f>D2874*(BudgetsQTable[[#This Row],[lead]]=K2874)+(BudgetsQTable[[#This Row],[prop_id]]&lt;&gt;A2874)</f>
        <v>1</v>
      </c>
      <c r="E2875" s="77">
        <v>43005.698611111111</v>
      </c>
      <c r="F2875" s="78" t="s">
        <v>2839</v>
      </c>
      <c r="G2875" s="78" t="s">
        <v>2840</v>
      </c>
      <c r="H2875" s="78" t="s">
        <v>462</v>
      </c>
      <c r="I2875" s="76" t="s">
        <v>1032</v>
      </c>
      <c r="J2875" s="76" t="s">
        <v>5037</v>
      </c>
      <c r="K2875" s="78" t="s">
        <v>2466</v>
      </c>
      <c r="L2875" s="7" t="str">
        <f>IF(BudgetsQTable[[#This Row],[pi_last_name]]=" ","",HYPERLINK("https://www.ejacket.nsf.gov/ej/showProposal.do?Continue=Y&amp;ID="&amp;BudgetsQTable[[#This Row],[prop_id]],BudgetsQTable[[#This Row],[prop_id]]))</f>
        <v>1763998</v>
      </c>
      <c r="M2875" s="78" t="s">
        <v>2467</v>
      </c>
      <c r="N2875" s="7" t="str">
        <f>IF(BudgetsQTable[[#This Row],[pi_last_name]]=" ","",HYPERLINK("mailto:"&amp;BudgetsQTable[[#This Row],[pi_email]]&amp;"&amp;subject=Your NSF Proposal:  "&amp;BudgetsQTable[[#This Row],[prop_id]],BudgetsQTable[[#This Row],[pi_email]]))</f>
        <v>dongarra@icl.utk.edu</v>
      </c>
      <c r="O2875" s="78" t="s">
        <v>4693</v>
      </c>
      <c r="P2875" s="78"/>
      <c r="Q2875" s="78"/>
      <c r="R2875" s="79"/>
      <c r="S2875" s="79"/>
      <c r="T2875" s="79"/>
      <c r="U2875" s="80"/>
      <c r="V2875" s="78">
        <v>0</v>
      </c>
      <c r="W2875" s="78"/>
      <c r="X2875" s="11" t="str">
        <f ca="1">IF(ISBLANK(BudgetsQTable[[#This Row],[budg_seq_yr]]),"FY"&amp;fiscalyear,"FY"&amp;fiscalyear-1+BudgetsQTable[[#This Row],[budg_seq_yr]])</f>
        <v>FY18</v>
      </c>
      <c r="Y2875" s="79">
        <v>900000</v>
      </c>
      <c r="Z2875" s="78" t="s">
        <v>2840</v>
      </c>
      <c r="AA2875" s="78" t="s">
        <v>462</v>
      </c>
      <c r="AB2875" s="76" t="s">
        <v>2821</v>
      </c>
      <c r="AC2875" s="78" t="s">
        <v>485</v>
      </c>
    </row>
    <row r="2876" spans="1:29" x14ac:dyDescent="0.35">
      <c r="A2876" s="10" t="s">
        <v>2466</v>
      </c>
      <c r="B2876" s="76" t="s">
        <v>2824</v>
      </c>
      <c r="C2876" s="76">
        <f>C2875+(BudgetsQTable[[#This Row],[lead]]&lt;&gt;K2875)</f>
        <v>349</v>
      </c>
      <c r="D2876" s="76">
        <f>D2875*(BudgetsQTable[[#This Row],[lead]]=K2875)+(BudgetsQTable[[#This Row],[prop_id]]&lt;&gt;A2875)</f>
        <v>1</v>
      </c>
      <c r="E2876" s="77">
        <v>43005.698611111111</v>
      </c>
      <c r="F2876" s="78" t="s">
        <v>2839</v>
      </c>
      <c r="G2876" s="78" t="s">
        <v>2840</v>
      </c>
      <c r="H2876" s="78" t="s">
        <v>462</v>
      </c>
      <c r="I2876" s="76" t="s">
        <v>1032</v>
      </c>
      <c r="J2876" s="76" t="s">
        <v>753</v>
      </c>
      <c r="K2876" s="78" t="s">
        <v>2466</v>
      </c>
      <c r="L2876" s="7" t="str">
        <f>IF(BudgetsQTable[[#This Row],[pi_last_name]]=" ","",HYPERLINK("https://www.ejacket.nsf.gov/ej/showProposal.do?Continue=Y&amp;ID="&amp;BudgetsQTable[[#This Row],[prop_id]],BudgetsQTable[[#This Row],[prop_id]]))</f>
        <v/>
      </c>
      <c r="M2876" s="78" t="s">
        <v>753</v>
      </c>
      <c r="N2876" s="7" t="str">
        <f>IF(BudgetsQTable[[#This Row],[pi_last_name]]=" ","",HYPERLINK("mailto:"&amp;BudgetsQTable[[#This Row],[pi_email]]&amp;"&amp;subject=Your NSF Proposal:  "&amp;BudgetsQTable[[#This Row],[prop_id]],BudgetsQTable[[#This Row],[pi_email]]))</f>
        <v/>
      </c>
      <c r="O2876" s="78" t="s">
        <v>753</v>
      </c>
      <c r="P2876" s="78">
        <v>2</v>
      </c>
      <c r="Q2876" s="78">
        <v>1.25</v>
      </c>
      <c r="R2876" s="79">
        <v>34000</v>
      </c>
      <c r="S2876" s="79">
        <v>4227</v>
      </c>
      <c r="T2876" s="79">
        <v>0</v>
      </c>
      <c r="U2876" s="80">
        <v>291667</v>
      </c>
      <c r="V2876" s="78">
        <v>0</v>
      </c>
      <c r="W2876" s="78">
        <v>1</v>
      </c>
      <c r="X2876" s="11" t="str">
        <f ca="1">IF(ISBLANK(BudgetsQTable[[#This Row],[budg_seq_yr]]),"FY"&amp;fiscalyear,"FY"&amp;fiscalyear-1+BudgetsQTable[[#This Row],[budg_seq_yr]])</f>
        <v>FY18</v>
      </c>
      <c r="Y2876" s="79">
        <v>291667</v>
      </c>
      <c r="Z2876" s="78" t="s">
        <v>2840</v>
      </c>
      <c r="AA2876" s="78" t="s">
        <v>462</v>
      </c>
      <c r="AB2876" s="76" t="s">
        <v>2821</v>
      </c>
      <c r="AC2876" s="78" t="s">
        <v>485</v>
      </c>
    </row>
    <row r="2877" spans="1:29" x14ac:dyDescent="0.35">
      <c r="A2877" s="10" t="s">
        <v>2466</v>
      </c>
      <c r="B2877" s="76" t="s">
        <v>2824</v>
      </c>
      <c r="C2877" s="76">
        <f>C2876+(BudgetsQTable[[#This Row],[lead]]&lt;&gt;K2876)</f>
        <v>349</v>
      </c>
      <c r="D2877" s="76">
        <f>D2876*(BudgetsQTable[[#This Row],[lead]]=K2876)+(BudgetsQTable[[#This Row],[prop_id]]&lt;&gt;A2876)</f>
        <v>1</v>
      </c>
      <c r="E2877" s="77">
        <v>43005.698611111111</v>
      </c>
      <c r="F2877" s="78" t="s">
        <v>2839</v>
      </c>
      <c r="G2877" s="78" t="s">
        <v>2840</v>
      </c>
      <c r="H2877" s="78" t="s">
        <v>462</v>
      </c>
      <c r="I2877" s="76" t="s">
        <v>1032</v>
      </c>
      <c r="J2877" s="76" t="s">
        <v>753</v>
      </c>
      <c r="K2877" s="78" t="s">
        <v>2466</v>
      </c>
      <c r="L2877" s="7" t="str">
        <f>IF(BudgetsQTable[[#This Row],[pi_last_name]]=" ","",HYPERLINK("https://www.ejacket.nsf.gov/ej/showProposal.do?Continue=Y&amp;ID="&amp;BudgetsQTable[[#This Row],[prop_id]],BudgetsQTable[[#This Row],[prop_id]]))</f>
        <v/>
      </c>
      <c r="M2877" s="78" t="s">
        <v>753</v>
      </c>
      <c r="N2877" s="7" t="str">
        <f>IF(BudgetsQTable[[#This Row],[pi_last_name]]=" ","",HYPERLINK("mailto:"&amp;BudgetsQTable[[#This Row],[pi_email]]&amp;"&amp;subject=Your NSF Proposal:  "&amp;BudgetsQTable[[#This Row],[prop_id]],BudgetsQTable[[#This Row],[pi_email]]))</f>
        <v/>
      </c>
      <c r="O2877" s="78" t="s">
        <v>753</v>
      </c>
      <c r="P2877" s="78">
        <v>2</v>
      </c>
      <c r="Q2877" s="78">
        <v>1.25</v>
      </c>
      <c r="R2877" s="79">
        <v>35020</v>
      </c>
      <c r="S2877" s="79">
        <v>4354</v>
      </c>
      <c r="T2877" s="79">
        <v>0</v>
      </c>
      <c r="U2877" s="80">
        <v>299124</v>
      </c>
      <c r="V2877" s="78">
        <v>0</v>
      </c>
      <c r="W2877" s="78">
        <v>2</v>
      </c>
      <c r="X2877" s="11" t="str">
        <f ca="1">IF(ISBLANK(BudgetsQTable[[#This Row],[budg_seq_yr]]),"FY"&amp;fiscalyear,"FY"&amp;fiscalyear-1+BudgetsQTable[[#This Row],[budg_seq_yr]])</f>
        <v>FY19</v>
      </c>
      <c r="Y2877" s="79">
        <v>299124</v>
      </c>
      <c r="Z2877" s="78" t="s">
        <v>2840</v>
      </c>
      <c r="AA2877" s="78" t="s">
        <v>462</v>
      </c>
      <c r="AB2877" s="76" t="s">
        <v>2821</v>
      </c>
      <c r="AC2877" s="78" t="s">
        <v>485</v>
      </c>
    </row>
    <row r="2878" spans="1:29" x14ac:dyDescent="0.35">
      <c r="A2878" s="10" t="s">
        <v>2466</v>
      </c>
      <c r="B2878" s="76" t="s">
        <v>2824</v>
      </c>
      <c r="C2878" s="76">
        <f>C2877+(BudgetsQTable[[#This Row],[lead]]&lt;&gt;K2877)</f>
        <v>349</v>
      </c>
      <c r="D2878" s="76">
        <f>D2877*(BudgetsQTable[[#This Row],[lead]]=K2877)+(BudgetsQTable[[#This Row],[prop_id]]&lt;&gt;A2877)</f>
        <v>1</v>
      </c>
      <c r="E2878" s="77">
        <v>43005.698611111111</v>
      </c>
      <c r="F2878" s="78" t="s">
        <v>2839</v>
      </c>
      <c r="G2878" s="78" t="s">
        <v>2840</v>
      </c>
      <c r="H2878" s="78" t="s">
        <v>462</v>
      </c>
      <c r="I2878" s="76" t="s">
        <v>1032</v>
      </c>
      <c r="J2878" s="76" t="s">
        <v>753</v>
      </c>
      <c r="K2878" s="78" t="s">
        <v>2466</v>
      </c>
      <c r="L2878" s="7" t="str">
        <f>IF(BudgetsQTable[[#This Row],[pi_last_name]]=" ","",HYPERLINK("https://www.ejacket.nsf.gov/ej/showProposal.do?Continue=Y&amp;ID="&amp;BudgetsQTable[[#This Row],[prop_id]],BudgetsQTable[[#This Row],[prop_id]]))</f>
        <v/>
      </c>
      <c r="M2878" s="78" t="s">
        <v>753</v>
      </c>
      <c r="N2878" s="7" t="str">
        <f>IF(BudgetsQTable[[#This Row],[pi_last_name]]=" ","",HYPERLINK("mailto:"&amp;BudgetsQTable[[#This Row],[pi_email]]&amp;"&amp;subject=Your NSF Proposal:  "&amp;BudgetsQTable[[#This Row],[prop_id]],BudgetsQTable[[#This Row],[pi_email]]))</f>
        <v/>
      </c>
      <c r="O2878" s="78" t="s">
        <v>753</v>
      </c>
      <c r="P2878" s="78">
        <v>2</v>
      </c>
      <c r="Q2878" s="78">
        <v>1.25</v>
      </c>
      <c r="R2878" s="79">
        <v>36071</v>
      </c>
      <c r="S2878" s="79">
        <v>4485</v>
      </c>
      <c r="T2878" s="79">
        <v>0</v>
      </c>
      <c r="U2878" s="80">
        <v>309209</v>
      </c>
      <c r="V2878" s="78">
        <v>0</v>
      </c>
      <c r="W2878" s="78">
        <v>3</v>
      </c>
      <c r="X2878" s="11" t="str">
        <f ca="1">IF(ISBLANK(BudgetsQTable[[#This Row],[budg_seq_yr]]),"FY"&amp;fiscalyear,"FY"&amp;fiscalyear-1+BudgetsQTable[[#This Row],[budg_seq_yr]])</f>
        <v>FY20</v>
      </c>
      <c r="Y2878" s="79">
        <v>309209</v>
      </c>
      <c r="Z2878" s="78" t="s">
        <v>2840</v>
      </c>
      <c r="AA2878" s="78" t="s">
        <v>462</v>
      </c>
      <c r="AB2878" s="76" t="s">
        <v>2821</v>
      </c>
      <c r="AC2878" s="78" t="s">
        <v>485</v>
      </c>
    </row>
    <row r="2879" spans="1:29" x14ac:dyDescent="0.35">
      <c r="A2879" s="10" t="s">
        <v>5038</v>
      </c>
      <c r="B2879" s="76" t="s">
        <v>2834</v>
      </c>
      <c r="C2879" s="76">
        <f>C2878+(BudgetsQTable[[#This Row],[lead]]&lt;&gt;K2878)</f>
        <v>349</v>
      </c>
      <c r="D2879" s="76">
        <f>D2878*(BudgetsQTable[[#This Row],[lead]]=K2878)+(BudgetsQTable[[#This Row],[prop_id]]&lt;&gt;A2878)</f>
        <v>2</v>
      </c>
      <c r="E2879" s="77">
        <v>42999.401388888888</v>
      </c>
      <c r="F2879" s="78" t="s">
        <v>2839</v>
      </c>
      <c r="G2879" s="78" t="s">
        <v>2840</v>
      </c>
      <c r="H2879" s="78" t="s">
        <v>462</v>
      </c>
      <c r="I2879" s="76" t="s">
        <v>1032</v>
      </c>
      <c r="J2879" s="76" t="s">
        <v>5040</v>
      </c>
      <c r="K2879" s="78" t="s">
        <v>2466</v>
      </c>
      <c r="L2879" s="7" t="str">
        <f>IF(BudgetsQTable[[#This Row],[pi_last_name]]=" ","",HYPERLINK("https://www.ejacket.nsf.gov/ej/showProposal.do?Continue=Y&amp;ID="&amp;BudgetsQTable[[#This Row],[prop_id]],BudgetsQTable[[#This Row],[prop_id]]))</f>
        <v>1762338</v>
      </c>
      <c r="M2879" s="78" t="s">
        <v>3945</v>
      </c>
      <c r="N2879" s="7" t="str">
        <f>IF(BudgetsQTable[[#This Row],[pi_last_name]]=" ","",HYPERLINK("mailto:"&amp;BudgetsQTable[[#This Row],[pi_email]]&amp;"&amp;subject=Your NSF Proposal:  "&amp;BudgetsQTable[[#This Row],[prop_id]],BudgetsQTable[[#This Row],[pi_email]]))</f>
        <v>dan-reed@uiowa.edu</v>
      </c>
      <c r="O2879" s="78" t="s">
        <v>5039</v>
      </c>
      <c r="P2879" s="78"/>
      <c r="Q2879" s="78"/>
      <c r="R2879" s="79"/>
      <c r="S2879" s="79"/>
      <c r="T2879" s="79"/>
      <c r="U2879" s="80"/>
      <c r="V2879" s="78">
        <v>0</v>
      </c>
      <c r="W2879" s="78"/>
      <c r="X2879" s="11" t="str">
        <f ca="1">IF(ISBLANK(BudgetsQTable[[#This Row],[budg_seq_yr]]),"FY"&amp;fiscalyear,"FY"&amp;fiscalyear-1+BudgetsQTable[[#This Row],[budg_seq_yr]])</f>
        <v>FY18</v>
      </c>
      <c r="Y2879" s="79">
        <v>299986</v>
      </c>
      <c r="Z2879" s="78" t="s">
        <v>2840</v>
      </c>
      <c r="AA2879" s="78" t="s">
        <v>462</v>
      </c>
      <c r="AB2879" s="76" t="s">
        <v>2821</v>
      </c>
      <c r="AC2879" s="78" t="s">
        <v>485</v>
      </c>
    </row>
    <row r="2880" spans="1:29" x14ac:dyDescent="0.35">
      <c r="A2880" s="10" t="s">
        <v>5038</v>
      </c>
      <c r="B2880" s="76" t="s">
        <v>2834</v>
      </c>
      <c r="C2880" s="76">
        <f>C2879+(BudgetsQTable[[#This Row],[lead]]&lt;&gt;K2879)</f>
        <v>349</v>
      </c>
      <c r="D2880" s="76">
        <f>D2879*(BudgetsQTable[[#This Row],[lead]]=K2879)+(BudgetsQTable[[#This Row],[prop_id]]&lt;&gt;A2879)</f>
        <v>2</v>
      </c>
      <c r="E2880" s="77">
        <v>42999.401388888888</v>
      </c>
      <c r="F2880" s="78" t="s">
        <v>2839</v>
      </c>
      <c r="G2880" s="78" t="s">
        <v>2840</v>
      </c>
      <c r="H2880" s="78" t="s">
        <v>462</v>
      </c>
      <c r="I2880" s="76" t="s">
        <v>1032</v>
      </c>
      <c r="J2880" s="76" t="s">
        <v>753</v>
      </c>
      <c r="K2880" s="78" t="s">
        <v>2466</v>
      </c>
      <c r="L2880" s="7" t="str">
        <f>IF(BudgetsQTable[[#This Row],[pi_last_name]]=" ","",HYPERLINK("https://www.ejacket.nsf.gov/ej/showProposal.do?Continue=Y&amp;ID="&amp;BudgetsQTable[[#This Row],[prop_id]],BudgetsQTable[[#This Row],[prop_id]]))</f>
        <v/>
      </c>
      <c r="M2880" s="78" t="s">
        <v>753</v>
      </c>
      <c r="N2880" s="7" t="str">
        <f>IF(BudgetsQTable[[#This Row],[pi_last_name]]=" ","",HYPERLINK("mailto:"&amp;BudgetsQTable[[#This Row],[pi_email]]&amp;"&amp;subject=Your NSF Proposal:  "&amp;BudgetsQTable[[#This Row],[prop_id]],BudgetsQTable[[#This Row],[pi_email]]))</f>
        <v/>
      </c>
      <c r="O2880" s="78" t="s">
        <v>753</v>
      </c>
      <c r="P2880" s="78">
        <v>1</v>
      </c>
      <c r="Q2880" s="78">
        <v>0</v>
      </c>
      <c r="R2880" s="79">
        <v>0</v>
      </c>
      <c r="S2880" s="79">
        <v>2000</v>
      </c>
      <c r="T2880" s="79">
        <v>0</v>
      </c>
      <c r="U2880" s="80">
        <v>110495</v>
      </c>
      <c r="V2880" s="78">
        <v>0</v>
      </c>
      <c r="W2880" s="78">
        <v>1</v>
      </c>
      <c r="X2880" s="11" t="str">
        <f ca="1">IF(ISBLANK(BudgetsQTable[[#This Row],[budg_seq_yr]]),"FY"&amp;fiscalyear,"FY"&amp;fiscalyear-1+BudgetsQTable[[#This Row],[budg_seq_yr]])</f>
        <v>FY18</v>
      </c>
      <c r="Y2880" s="79">
        <v>110495</v>
      </c>
      <c r="Z2880" s="78" t="s">
        <v>2840</v>
      </c>
      <c r="AA2880" s="78" t="s">
        <v>462</v>
      </c>
      <c r="AB2880" s="76" t="s">
        <v>2821</v>
      </c>
      <c r="AC2880" s="78" t="s">
        <v>485</v>
      </c>
    </row>
    <row r="2881" spans="1:29" x14ac:dyDescent="0.35">
      <c r="A2881" s="10" t="s">
        <v>5038</v>
      </c>
      <c r="B2881" s="76" t="s">
        <v>2834</v>
      </c>
      <c r="C2881" s="76">
        <f>C2880+(BudgetsQTable[[#This Row],[lead]]&lt;&gt;K2880)</f>
        <v>349</v>
      </c>
      <c r="D2881" s="76">
        <f>D2880*(BudgetsQTable[[#This Row],[lead]]=K2880)+(BudgetsQTable[[#This Row],[prop_id]]&lt;&gt;A2880)</f>
        <v>2</v>
      </c>
      <c r="E2881" s="77">
        <v>42999.401388888888</v>
      </c>
      <c r="F2881" s="78" t="s">
        <v>2839</v>
      </c>
      <c r="G2881" s="78" t="s">
        <v>2840</v>
      </c>
      <c r="H2881" s="78" t="s">
        <v>462</v>
      </c>
      <c r="I2881" s="76" t="s">
        <v>1032</v>
      </c>
      <c r="J2881" s="76" t="s">
        <v>753</v>
      </c>
      <c r="K2881" s="78" t="s">
        <v>2466</v>
      </c>
      <c r="L2881" s="7" t="str">
        <f>IF(BudgetsQTable[[#This Row],[pi_last_name]]=" ","",HYPERLINK("https://www.ejacket.nsf.gov/ej/showProposal.do?Continue=Y&amp;ID="&amp;BudgetsQTable[[#This Row],[prop_id]],BudgetsQTable[[#This Row],[prop_id]]))</f>
        <v/>
      </c>
      <c r="M2881" s="78" t="s">
        <v>753</v>
      </c>
      <c r="N2881" s="7" t="str">
        <f>IF(BudgetsQTable[[#This Row],[pi_last_name]]=" ","",HYPERLINK("mailto:"&amp;BudgetsQTable[[#This Row],[pi_email]]&amp;"&amp;subject=Your NSF Proposal:  "&amp;BudgetsQTable[[#This Row],[prop_id]],BudgetsQTable[[#This Row],[pi_email]]))</f>
        <v/>
      </c>
      <c r="O2881" s="78" t="s">
        <v>753</v>
      </c>
      <c r="P2881" s="78">
        <v>1</v>
      </c>
      <c r="Q2881" s="78">
        <v>0</v>
      </c>
      <c r="R2881" s="79">
        <v>0</v>
      </c>
      <c r="S2881" s="79">
        <v>2500</v>
      </c>
      <c r="T2881" s="79">
        <v>0</v>
      </c>
      <c r="U2881" s="80">
        <v>112284</v>
      </c>
      <c r="V2881" s="78">
        <v>0</v>
      </c>
      <c r="W2881" s="78">
        <v>2</v>
      </c>
      <c r="X2881" s="11" t="str">
        <f ca="1">IF(ISBLANK(BudgetsQTable[[#This Row],[budg_seq_yr]]),"FY"&amp;fiscalyear,"FY"&amp;fiscalyear-1+BudgetsQTable[[#This Row],[budg_seq_yr]])</f>
        <v>FY19</v>
      </c>
      <c r="Y2881" s="79">
        <v>112284</v>
      </c>
      <c r="Z2881" s="78" t="s">
        <v>2840</v>
      </c>
      <c r="AA2881" s="78" t="s">
        <v>462</v>
      </c>
      <c r="AB2881" s="76" t="s">
        <v>2821</v>
      </c>
      <c r="AC2881" s="78" t="s">
        <v>485</v>
      </c>
    </row>
    <row r="2882" spans="1:29" x14ac:dyDescent="0.35">
      <c r="A2882" s="10" t="s">
        <v>5038</v>
      </c>
      <c r="B2882" s="76" t="s">
        <v>2834</v>
      </c>
      <c r="C2882" s="76">
        <f>C2881+(BudgetsQTable[[#This Row],[lead]]&lt;&gt;K2881)</f>
        <v>349</v>
      </c>
      <c r="D2882" s="76">
        <f>D2881*(BudgetsQTable[[#This Row],[lead]]=K2881)+(BudgetsQTable[[#This Row],[prop_id]]&lt;&gt;A2881)</f>
        <v>2</v>
      </c>
      <c r="E2882" s="77">
        <v>42999.401388888888</v>
      </c>
      <c r="F2882" s="78" t="s">
        <v>2839</v>
      </c>
      <c r="G2882" s="78" t="s">
        <v>2840</v>
      </c>
      <c r="H2882" s="78" t="s">
        <v>462</v>
      </c>
      <c r="I2882" s="76" t="s">
        <v>1032</v>
      </c>
      <c r="J2882" s="76" t="s">
        <v>753</v>
      </c>
      <c r="K2882" s="78" t="s">
        <v>2466</v>
      </c>
      <c r="L2882" s="7" t="str">
        <f>IF(BudgetsQTable[[#This Row],[pi_last_name]]=" ","",HYPERLINK("https://www.ejacket.nsf.gov/ej/showProposal.do?Continue=Y&amp;ID="&amp;BudgetsQTable[[#This Row],[prop_id]],BudgetsQTable[[#This Row],[prop_id]]))</f>
        <v/>
      </c>
      <c r="M2882" s="78" t="s">
        <v>753</v>
      </c>
      <c r="N2882" s="7" t="str">
        <f>IF(BudgetsQTable[[#This Row],[pi_last_name]]=" ","",HYPERLINK("mailto:"&amp;BudgetsQTable[[#This Row],[pi_email]]&amp;"&amp;subject=Your NSF Proposal:  "&amp;BudgetsQTable[[#This Row],[prop_id]],BudgetsQTable[[#This Row],[pi_email]]))</f>
        <v/>
      </c>
      <c r="O2882" s="78" t="s">
        <v>753</v>
      </c>
      <c r="P2882" s="78">
        <v>1</v>
      </c>
      <c r="Q2882" s="78">
        <v>0</v>
      </c>
      <c r="R2882" s="79">
        <v>0</v>
      </c>
      <c r="S2882" s="79">
        <v>2500</v>
      </c>
      <c r="T2882" s="79">
        <v>0</v>
      </c>
      <c r="U2882" s="80">
        <v>77207</v>
      </c>
      <c r="V2882" s="78">
        <v>0</v>
      </c>
      <c r="W2882" s="78">
        <v>3</v>
      </c>
      <c r="X2882" s="11" t="str">
        <f ca="1">IF(ISBLANK(BudgetsQTable[[#This Row],[budg_seq_yr]]),"FY"&amp;fiscalyear,"FY"&amp;fiscalyear-1+BudgetsQTable[[#This Row],[budg_seq_yr]])</f>
        <v>FY20</v>
      </c>
      <c r="Y2882" s="79">
        <v>77207</v>
      </c>
      <c r="Z2882" s="78" t="s">
        <v>2840</v>
      </c>
      <c r="AA2882" s="78" t="s">
        <v>462</v>
      </c>
      <c r="AB2882" s="76" t="s">
        <v>2821</v>
      </c>
      <c r="AC2882" s="78" t="s">
        <v>485</v>
      </c>
    </row>
    <row r="2883" spans="1:29" x14ac:dyDescent="0.35">
      <c r="A2883" s="10" t="s">
        <v>2469</v>
      </c>
      <c r="B2883" s="76" t="s">
        <v>2824</v>
      </c>
      <c r="C2883" s="76">
        <f>C2882+(BudgetsQTable[[#This Row],[lead]]&lt;&gt;K2882)</f>
        <v>350</v>
      </c>
      <c r="D2883" s="76">
        <f>D2882*(BudgetsQTable[[#This Row],[lead]]=K2882)+(BudgetsQTable[[#This Row],[prop_id]]&lt;&gt;A2882)</f>
        <v>1</v>
      </c>
      <c r="E2883" s="77">
        <v>43005.698611111111</v>
      </c>
      <c r="F2883" s="78" t="s">
        <v>2868</v>
      </c>
      <c r="G2883" s="78" t="s">
        <v>2869</v>
      </c>
      <c r="H2883" s="78" t="s">
        <v>468</v>
      </c>
      <c r="I2883" s="76" t="s">
        <v>800</v>
      </c>
      <c r="J2883" s="76" t="s">
        <v>5043</v>
      </c>
      <c r="K2883" s="78" t="s">
        <v>2469</v>
      </c>
      <c r="L2883" s="7" t="str">
        <f>IF(BudgetsQTable[[#This Row],[pi_last_name]]=" ","",HYPERLINK("https://www.ejacket.nsf.gov/ej/showProposal.do?Continue=Y&amp;ID="&amp;BudgetsQTable[[#This Row],[prop_id]],BudgetsQTable[[#This Row],[prop_id]]))</f>
        <v>1763999</v>
      </c>
      <c r="M2883" s="78" t="s">
        <v>2470</v>
      </c>
      <c r="N2883" s="7" t="str">
        <f>IF(BudgetsQTable[[#This Row],[pi_last_name]]=" ","",HYPERLINK("mailto:"&amp;BudgetsQTable[[#This Row],[pi_email]]&amp;"&amp;subject=Your NSF Proposal:  "&amp;BudgetsQTable[[#This Row],[prop_id]],BudgetsQTable[[#This Row],[pi_email]]))</f>
        <v>panozzo@nyu.edu</v>
      </c>
      <c r="O2883" s="78" t="s">
        <v>589</v>
      </c>
      <c r="P2883" s="78"/>
      <c r="Q2883" s="78"/>
      <c r="R2883" s="79"/>
      <c r="S2883" s="79"/>
      <c r="T2883" s="79"/>
      <c r="U2883" s="80"/>
      <c r="V2883" s="78">
        <v>0</v>
      </c>
      <c r="W2883" s="78"/>
      <c r="X2883" s="11" t="str">
        <f ca="1">IF(ISBLANK(BudgetsQTable[[#This Row],[budg_seq_yr]]),"FY"&amp;fiscalyear,"FY"&amp;fiscalyear-1+BudgetsQTable[[#This Row],[budg_seq_yr]])</f>
        <v>FY18</v>
      </c>
      <c r="Y2883" s="79">
        <v>901994</v>
      </c>
      <c r="Z2883" s="78" t="s">
        <v>2869</v>
      </c>
      <c r="AA2883" s="78" t="s">
        <v>468</v>
      </c>
      <c r="AB2883" s="76" t="s">
        <v>2821</v>
      </c>
      <c r="AC2883" s="78" t="s">
        <v>468</v>
      </c>
    </row>
    <row r="2884" spans="1:29" x14ac:dyDescent="0.35">
      <c r="A2884" s="10" t="s">
        <v>2469</v>
      </c>
      <c r="B2884" s="76" t="s">
        <v>2824</v>
      </c>
      <c r="C2884" s="76">
        <f>C2883+(BudgetsQTable[[#This Row],[lead]]&lt;&gt;K2883)</f>
        <v>350</v>
      </c>
      <c r="D2884" s="76">
        <f>D2883*(BudgetsQTable[[#This Row],[lead]]=K2883)+(BudgetsQTable[[#This Row],[prop_id]]&lt;&gt;A2883)</f>
        <v>1</v>
      </c>
      <c r="E2884" s="77">
        <v>43005.698611111111</v>
      </c>
      <c r="F2884" s="78" t="s">
        <v>2868</v>
      </c>
      <c r="G2884" s="78" t="s">
        <v>2869</v>
      </c>
      <c r="H2884" s="78" t="s">
        <v>468</v>
      </c>
      <c r="I2884" s="76" t="s">
        <v>800</v>
      </c>
      <c r="J2884" s="76" t="s">
        <v>753</v>
      </c>
      <c r="K2884" s="78" t="s">
        <v>2469</v>
      </c>
      <c r="L2884" s="7" t="str">
        <f>IF(BudgetsQTable[[#This Row],[pi_last_name]]=" ","",HYPERLINK("https://www.ejacket.nsf.gov/ej/showProposal.do?Continue=Y&amp;ID="&amp;BudgetsQTable[[#This Row],[prop_id]],BudgetsQTable[[#This Row],[prop_id]]))</f>
        <v/>
      </c>
      <c r="M2884" s="78" t="s">
        <v>753</v>
      </c>
      <c r="N2884" s="7" t="str">
        <f>IF(BudgetsQTable[[#This Row],[pi_last_name]]=" ","",HYPERLINK("mailto:"&amp;BudgetsQTable[[#This Row],[pi_email]]&amp;"&amp;subject=Your NSF Proposal:  "&amp;BudgetsQTable[[#This Row],[prop_id]],BudgetsQTable[[#This Row],[pi_email]]))</f>
        <v/>
      </c>
      <c r="O2884" s="78" t="s">
        <v>753</v>
      </c>
      <c r="P2884" s="78">
        <v>3</v>
      </c>
      <c r="Q2884" s="78">
        <v>2.5</v>
      </c>
      <c r="R2884" s="79">
        <v>0</v>
      </c>
      <c r="S2884" s="79">
        <v>7000</v>
      </c>
      <c r="T2884" s="79">
        <v>0</v>
      </c>
      <c r="U2884" s="80">
        <v>306769</v>
      </c>
      <c r="V2884" s="78">
        <v>0</v>
      </c>
      <c r="W2884" s="78">
        <v>1</v>
      </c>
      <c r="X2884" s="11" t="str">
        <f ca="1">IF(ISBLANK(BudgetsQTable[[#This Row],[budg_seq_yr]]),"FY"&amp;fiscalyear,"FY"&amp;fiscalyear-1+BudgetsQTable[[#This Row],[budg_seq_yr]])</f>
        <v>FY18</v>
      </c>
      <c r="Y2884" s="79">
        <v>306769</v>
      </c>
      <c r="Z2884" s="78" t="s">
        <v>2869</v>
      </c>
      <c r="AA2884" s="78" t="s">
        <v>468</v>
      </c>
      <c r="AB2884" s="76" t="s">
        <v>2821</v>
      </c>
      <c r="AC2884" s="78" t="s">
        <v>468</v>
      </c>
    </row>
    <row r="2885" spans="1:29" x14ac:dyDescent="0.35">
      <c r="A2885" s="10" t="s">
        <v>2469</v>
      </c>
      <c r="B2885" s="76" t="s">
        <v>2824</v>
      </c>
      <c r="C2885" s="76">
        <f>C2884+(BudgetsQTable[[#This Row],[lead]]&lt;&gt;K2884)</f>
        <v>350</v>
      </c>
      <c r="D2885" s="76">
        <f>D2884*(BudgetsQTable[[#This Row],[lead]]=K2884)+(BudgetsQTable[[#This Row],[prop_id]]&lt;&gt;A2884)</f>
        <v>1</v>
      </c>
      <c r="E2885" s="77">
        <v>43005.698611111111</v>
      </c>
      <c r="F2885" s="78" t="s">
        <v>2868</v>
      </c>
      <c r="G2885" s="78" t="s">
        <v>2869</v>
      </c>
      <c r="H2885" s="78" t="s">
        <v>468</v>
      </c>
      <c r="I2885" s="76" t="s">
        <v>800</v>
      </c>
      <c r="J2885" s="76" t="s">
        <v>753</v>
      </c>
      <c r="K2885" s="78" t="s">
        <v>2469</v>
      </c>
      <c r="L2885" s="7" t="str">
        <f>IF(BudgetsQTable[[#This Row],[pi_last_name]]=" ","",HYPERLINK("https://www.ejacket.nsf.gov/ej/showProposal.do?Continue=Y&amp;ID="&amp;BudgetsQTable[[#This Row],[prop_id]],BudgetsQTable[[#This Row],[prop_id]]))</f>
        <v/>
      </c>
      <c r="M2885" s="78" t="s">
        <v>753</v>
      </c>
      <c r="N2885" s="7" t="str">
        <f>IF(BudgetsQTable[[#This Row],[pi_last_name]]=" ","",HYPERLINK("mailto:"&amp;BudgetsQTable[[#This Row],[pi_email]]&amp;"&amp;subject=Your NSF Proposal:  "&amp;BudgetsQTable[[#This Row],[prop_id]],BudgetsQTable[[#This Row],[pi_email]]))</f>
        <v/>
      </c>
      <c r="O2885" s="78" t="s">
        <v>753</v>
      </c>
      <c r="P2885" s="78">
        <v>3</v>
      </c>
      <c r="Q2885" s="78">
        <v>2.5</v>
      </c>
      <c r="R2885" s="79">
        <v>0</v>
      </c>
      <c r="S2885" s="79">
        <v>7176</v>
      </c>
      <c r="T2885" s="79">
        <v>0</v>
      </c>
      <c r="U2885" s="80">
        <v>293941</v>
      </c>
      <c r="V2885" s="78">
        <v>0</v>
      </c>
      <c r="W2885" s="78">
        <v>2</v>
      </c>
      <c r="X2885" s="11" t="str">
        <f ca="1">IF(ISBLANK(BudgetsQTable[[#This Row],[budg_seq_yr]]),"FY"&amp;fiscalyear,"FY"&amp;fiscalyear-1+BudgetsQTable[[#This Row],[budg_seq_yr]])</f>
        <v>FY19</v>
      </c>
      <c r="Y2885" s="79">
        <v>293941</v>
      </c>
      <c r="Z2885" s="78" t="s">
        <v>2869</v>
      </c>
      <c r="AA2885" s="78" t="s">
        <v>468</v>
      </c>
      <c r="AB2885" s="76" t="s">
        <v>2821</v>
      </c>
      <c r="AC2885" s="78" t="s">
        <v>468</v>
      </c>
    </row>
    <row r="2886" spans="1:29" x14ac:dyDescent="0.35">
      <c r="A2886" s="10" t="s">
        <v>2469</v>
      </c>
      <c r="B2886" s="76" t="s">
        <v>2824</v>
      </c>
      <c r="C2886" s="76">
        <f>C2885+(BudgetsQTable[[#This Row],[lead]]&lt;&gt;K2885)</f>
        <v>350</v>
      </c>
      <c r="D2886" s="76">
        <f>D2885*(BudgetsQTable[[#This Row],[lead]]=K2885)+(BudgetsQTable[[#This Row],[prop_id]]&lt;&gt;A2885)</f>
        <v>1</v>
      </c>
      <c r="E2886" s="77">
        <v>43005.698611111111</v>
      </c>
      <c r="F2886" s="78" t="s">
        <v>2868</v>
      </c>
      <c r="G2886" s="78" t="s">
        <v>2869</v>
      </c>
      <c r="H2886" s="78" t="s">
        <v>468</v>
      </c>
      <c r="I2886" s="76" t="s">
        <v>800</v>
      </c>
      <c r="J2886" s="76" t="s">
        <v>753</v>
      </c>
      <c r="K2886" s="78" t="s">
        <v>2469</v>
      </c>
      <c r="L2886" s="7" t="str">
        <f>IF(BudgetsQTable[[#This Row],[pi_last_name]]=" ","",HYPERLINK("https://www.ejacket.nsf.gov/ej/showProposal.do?Continue=Y&amp;ID="&amp;BudgetsQTable[[#This Row],[prop_id]],BudgetsQTable[[#This Row],[prop_id]]))</f>
        <v/>
      </c>
      <c r="M2886" s="78" t="s">
        <v>753</v>
      </c>
      <c r="N2886" s="7" t="str">
        <f>IF(BudgetsQTable[[#This Row],[pi_last_name]]=" ","",HYPERLINK("mailto:"&amp;BudgetsQTable[[#This Row],[pi_email]]&amp;"&amp;subject=Your NSF Proposal:  "&amp;BudgetsQTable[[#This Row],[prop_id]],BudgetsQTable[[#This Row],[pi_email]]))</f>
        <v/>
      </c>
      <c r="O2886" s="78" t="s">
        <v>753</v>
      </c>
      <c r="P2886" s="78">
        <v>3</v>
      </c>
      <c r="Q2886" s="78">
        <v>2.5</v>
      </c>
      <c r="R2886" s="79">
        <v>0</v>
      </c>
      <c r="S2886" s="79">
        <v>7356</v>
      </c>
      <c r="T2886" s="79">
        <v>0</v>
      </c>
      <c r="U2886" s="80">
        <v>301284</v>
      </c>
      <c r="V2886" s="78">
        <v>0</v>
      </c>
      <c r="W2886" s="78">
        <v>3</v>
      </c>
      <c r="X2886" s="11" t="str">
        <f ca="1">IF(ISBLANK(BudgetsQTable[[#This Row],[budg_seq_yr]]),"FY"&amp;fiscalyear,"FY"&amp;fiscalyear-1+BudgetsQTable[[#This Row],[budg_seq_yr]])</f>
        <v>FY20</v>
      </c>
      <c r="Y2886" s="79">
        <v>301284</v>
      </c>
      <c r="Z2886" s="78" t="s">
        <v>2869</v>
      </c>
      <c r="AA2886" s="78" t="s">
        <v>468</v>
      </c>
      <c r="AB2886" s="76" t="s">
        <v>2821</v>
      </c>
      <c r="AC2886" s="78" t="s">
        <v>468</v>
      </c>
    </row>
    <row r="2887" spans="1:29" x14ac:dyDescent="0.35">
      <c r="A2887" s="10" t="s">
        <v>5044</v>
      </c>
      <c r="B2887" s="76" t="s">
        <v>2834</v>
      </c>
      <c r="C2887" s="76">
        <f>C2886+(BudgetsQTable[[#This Row],[lead]]&lt;&gt;K2886)</f>
        <v>350</v>
      </c>
      <c r="D2887" s="76">
        <f>D2886*(BudgetsQTable[[#This Row],[lead]]=K2886)+(BudgetsQTable[[#This Row],[prop_id]]&lt;&gt;A2886)</f>
        <v>2</v>
      </c>
      <c r="E2887" s="77">
        <v>43005.648611111108</v>
      </c>
      <c r="F2887" s="78" t="s">
        <v>2868</v>
      </c>
      <c r="G2887" s="78" t="s">
        <v>2869</v>
      </c>
      <c r="H2887" s="78" t="s">
        <v>468</v>
      </c>
      <c r="I2887" s="76" t="s">
        <v>800</v>
      </c>
      <c r="J2887" s="76" t="s">
        <v>5047</v>
      </c>
      <c r="K2887" s="78" t="s">
        <v>2469</v>
      </c>
      <c r="L2887" s="7" t="str">
        <f>IF(BudgetsQTable[[#This Row],[pi_last_name]]=" ","",HYPERLINK("https://www.ejacket.nsf.gov/ej/showProposal.do?Continue=Y&amp;ID="&amp;BudgetsQTable[[#This Row],[prop_id]],BudgetsQTable[[#This Row],[prop_id]]))</f>
        <v>1763873</v>
      </c>
      <c r="M2887" s="78" t="s">
        <v>2665</v>
      </c>
      <c r="N2887" s="7" t="str">
        <f>IF(BudgetsQTable[[#This Row],[pi_last_name]]=" ","",HYPERLINK("mailto:"&amp;BudgetsQTable[[#This Row],[pi_email]]&amp;"&amp;subject=Your NSF Proposal:  "&amp;BudgetsQTable[[#This Row],[prop_id]],BudgetsQTable[[#This Row],[pi_email]]))</f>
        <v>ladislav.kavan@gmail.com</v>
      </c>
      <c r="O2887" s="78" t="s">
        <v>722</v>
      </c>
      <c r="P2887" s="78"/>
      <c r="Q2887" s="78"/>
      <c r="R2887" s="79"/>
      <c r="S2887" s="79"/>
      <c r="T2887" s="79"/>
      <c r="U2887" s="80"/>
      <c r="V2887" s="78">
        <v>0</v>
      </c>
      <c r="W2887" s="78"/>
      <c r="X2887" s="11" t="str">
        <f ca="1">IF(ISBLANK(BudgetsQTable[[#This Row],[budg_seq_yr]]),"FY"&amp;fiscalyear,"FY"&amp;fiscalyear-1+BudgetsQTable[[#This Row],[budg_seq_yr]])</f>
        <v>FY18</v>
      </c>
      <c r="Y2887" s="79">
        <v>288251</v>
      </c>
      <c r="Z2887" s="78" t="s">
        <v>2869</v>
      </c>
      <c r="AA2887" s="78" t="s">
        <v>468</v>
      </c>
      <c r="AB2887" s="76" t="s">
        <v>2821</v>
      </c>
      <c r="AC2887" s="78" t="s">
        <v>468</v>
      </c>
    </row>
    <row r="2888" spans="1:29" x14ac:dyDescent="0.35">
      <c r="A2888" s="10" t="s">
        <v>5044</v>
      </c>
      <c r="B2888" s="76" t="s">
        <v>2834</v>
      </c>
      <c r="C2888" s="76">
        <f>C2887+(BudgetsQTable[[#This Row],[lead]]&lt;&gt;K2887)</f>
        <v>350</v>
      </c>
      <c r="D2888" s="76">
        <f>D2887*(BudgetsQTable[[#This Row],[lead]]=K2887)+(BudgetsQTable[[#This Row],[prop_id]]&lt;&gt;A2887)</f>
        <v>2</v>
      </c>
      <c r="E2888" s="77">
        <v>43005.648611111108</v>
      </c>
      <c r="F2888" s="78" t="s">
        <v>2868</v>
      </c>
      <c r="G2888" s="78" t="s">
        <v>2869</v>
      </c>
      <c r="H2888" s="78" t="s">
        <v>468</v>
      </c>
      <c r="I2888" s="76" t="s">
        <v>800</v>
      </c>
      <c r="J2888" s="76" t="s">
        <v>753</v>
      </c>
      <c r="K2888" s="78" t="s">
        <v>2469</v>
      </c>
      <c r="L2888" s="7" t="str">
        <f>IF(BudgetsQTable[[#This Row],[pi_last_name]]=" ","",HYPERLINK("https://www.ejacket.nsf.gov/ej/showProposal.do?Continue=Y&amp;ID="&amp;BudgetsQTable[[#This Row],[prop_id]],BudgetsQTable[[#This Row],[prop_id]]))</f>
        <v/>
      </c>
      <c r="M2888" s="78" t="s">
        <v>753</v>
      </c>
      <c r="N2888" s="7" t="str">
        <f>IF(BudgetsQTable[[#This Row],[pi_last_name]]=" ","",HYPERLINK("mailto:"&amp;BudgetsQTable[[#This Row],[pi_email]]&amp;"&amp;subject=Your NSF Proposal:  "&amp;BudgetsQTable[[#This Row],[prop_id]],BudgetsQTable[[#This Row],[pi_email]]))</f>
        <v/>
      </c>
      <c r="O2888" s="78" t="s">
        <v>753</v>
      </c>
      <c r="P2888" s="78">
        <v>1</v>
      </c>
      <c r="Q2888" s="78">
        <v>1</v>
      </c>
      <c r="R2888" s="79">
        <v>0</v>
      </c>
      <c r="S2888" s="79">
        <v>2000</v>
      </c>
      <c r="T2888" s="79">
        <v>0</v>
      </c>
      <c r="U2888" s="80">
        <v>93738</v>
      </c>
      <c r="V2888" s="78">
        <v>0</v>
      </c>
      <c r="W2888" s="78">
        <v>1</v>
      </c>
      <c r="X2888" s="11" t="str">
        <f ca="1">IF(ISBLANK(BudgetsQTable[[#This Row],[budg_seq_yr]]),"FY"&amp;fiscalyear,"FY"&amp;fiscalyear-1+BudgetsQTable[[#This Row],[budg_seq_yr]])</f>
        <v>FY18</v>
      </c>
      <c r="Y2888" s="79">
        <v>93738</v>
      </c>
      <c r="Z2888" s="78" t="s">
        <v>2869</v>
      </c>
      <c r="AA2888" s="78" t="s">
        <v>468</v>
      </c>
      <c r="AB2888" s="76" t="s">
        <v>2821</v>
      </c>
      <c r="AC2888" s="78" t="s">
        <v>468</v>
      </c>
    </row>
    <row r="2889" spans="1:29" x14ac:dyDescent="0.35">
      <c r="A2889" s="10" t="s">
        <v>5044</v>
      </c>
      <c r="B2889" s="76" t="s">
        <v>2834</v>
      </c>
      <c r="C2889" s="76">
        <f>C2888+(BudgetsQTable[[#This Row],[lead]]&lt;&gt;K2888)</f>
        <v>350</v>
      </c>
      <c r="D2889" s="76">
        <f>D2888*(BudgetsQTable[[#This Row],[lead]]=K2888)+(BudgetsQTable[[#This Row],[prop_id]]&lt;&gt;A2888)</f>
        <v>2</v>
      </c>
      <c r="E2889" s="77">
        <v>43005.648611111108</v>
      </c>
      <c r="F2889" s="78" t="s">
        <v>2868</v>
      </c>
      <c r="G2889" s="78" t="s">
        <v>2869</v>
      </c>
      <c r="H2889" s="78" t="s">
        <v>468</v>
      </c>
      <c r="I2889" s="76" t="s">
        <v>800</v>
      </c>
      <c r="J2889" s="76" t="s">
        <v>753</v>
      </c>
      <c r="K2889" s="78" t="s">
        <v>2469</v>
      </c>
      <c r="L2889" s="7" t="str">
        <f>IF(BudgetsQTable[[#This Row],[pi_last_name]]=" ","",HYPERLINK("https://www.ejacket.nsf.gov/ej/showProposal.do?Continue=Y&amp;ID="&amp;BudgetsQTable[[#This Row],[prop_id]],BudgetsQTable[[#This Row],[prop_id]]))</f>
        <v/>
      </c>
      <c r="M2889" s="78" t="s">
        <v>753</v>
      </c>
      <c r="N2889" s="7" t="str">
        <f>IF(BudgetsQTable[[#This Row],[pi_last_name]]=" ","",HYPERLINK("mailto:"&amp;BudgetsQTable[[#This Row],[pi_email]]&amp;"&amp;subject=Your NSF Proposal:  "&amp;BudgetsQTable[[#This Row],[prop_id]],BudgetsQTable[[#This Row],[pi_email]]))</f>
        <v/>
      </c>
      <c r="O2889" s="78" t="s">
        <v>753</v>
      </c>
      <c r="P2889" s="78">
        <v>1</v>
      </c>
      <c r="Q2889" s="78">
        <v>1</v>
      </c>
      <c r="R2889" s="79">
        <v>0</v>
      </c>
      <c r="S2889" s="79">
        <v>2000</v>
      </c>
      <c r="T2889" s="79">
        <v>0</v>
      </c>
      <c r="U2889" s="80">
        <v>96139</v>
      </c>
      <c r="V2889" s="78">
        <v>0</v>
      </c>
      <c r="W2889" s="78">
        <v>2</v>
      </c>
      <c r="X2889" s="11" t="str">
        <f ca="1">IF(ISBLANK(BudgetsQTable[[#This Row],[budg_seq_yr]]),"FY"&amp;fiscalyear,"FY"&amp;fiscalyear-1+BudgetsQTable[[#This Row],[budg_seq_yr]])</f>
        <v>FY19</v>
      </c>
      <c r="Y2889" s="79">
        <v>96139</v>
      </c>
      <c r="Z2889" s="78" t="s">
        <v>2869</v>
      </c>
      <c r="AA2889" s="78" t="s">
        <v>468</v>
      </c>
      <c r="AB2889" s="76" t="s">
        <v>2821</v>
      </c>
      <c r="AC2889" s="78" t="s">
        <v>468</v>
      </c>
    </row>
    <row r="2890" spans="1:29" x14ac:dyDescent="0.35">
      <c r="A2890" s="10" t="s">
        <v>5044</v>
      </c>
      <c r="B2890" s="76" t="s">
        <v>2834</v>
      </c>
      <c r="C2890" s="76">
        <f>C2889+(BudgetsQTable[[#This Row],[lead]]&lt;&gt;K2889)</f>
        <v>350</v>
      </c>
      <c r="D2890" s="76">
        <f>D2889*(BudgetsQTable[[#This Row],[lead]]=K2889)+(BudgetsQTable[[#This Row],[prop_id]]&lt;&gt;A2889)</f>
        <v>2</v>
      </c>
      <c r="E2890" s="77">
        <v>43005.648611111108</v>
      </c>
      <c r="F2890" s="78" t="s">
        <v>2868</v>
      </c>
      <c r="G2890" s="78" t="s">
        <v>2869</v>
      </c>
      <c r="H2890" s="78" t="s">
        <v>468</v>
      </c>
      <c r="I2890" s="76" t="s">
        <v>800</v>
      </c>
      <c r="J2890" s="76" t="s">
        <v>753</v>
      </c>
      <c r="K2890" s="78" t="s">
        <v>2469</v>
      </c>
      <c r="L2890" s="7" t="str">
        <f>IF(BudgetsQTable[[#This Row],[pi_last_name]]=" ","",HYPERLINK("https://www.ejacket.nsf.gov/ej/showProposal.do?Continue=Y&amp;ID="&amp;BudgetsQTable[[#This Row],[prop_id]],BudgetsQTable[[#This Row],[prop_id]]))</f>
        <v/>
      </c>
      <c r="M2890" s="78" t="s">
        <v>753</v>
      </c>
      <c r="N2890" s="7" t="str">
        <f>IF(BudgetsQTable[[#This Row],[pi_last_name]]=" ","",HYPERLINK("mailto:"&amp;BudgetsQTable[[#This Row],[pi_email]]&amp;"&amp;subject=Your NSF Proposal:  "&amp;BudgetsQTable[[#This Row],[prop_id]],BudgetsQTable[[#This Row],[pi_email]]))</f>
        <v/>
      </c>
      <c r="O2890" s="78" t="s">
        <v>753</v>
      </c>
      <c r="P2890" s="78">
        <v>1</v>
      </c>
      <c r="Q2890" s="78">
        <v>1</v>
      </c>
      <c r="R2890" s="79">
        <v>0</v>
      </c>
      <c r="S2890" s="79">
        <v>2000</v>
      </c>
      <c r="T2890" s="79">
        <v>0</v>
      </c>
      <c r="U2890" s="80">
        <v>98374</v>
      </c>
      <c r="V2890" s="78">
        <v>0</v>
      </c>
      <c r="W2890" s="78">
        <v>3</v>
      </c>
      <c r="X2890" s="11" t="str">
        <f ca="1">IF(ISBLANK(BudgetsQTable[[#This Row],[budg_seq_yr]]),"FY"&amp;fiscalyear,"FY"&amp;fiscalyear-1+BudgetsQTable[[#This Row],[budg_seq_yr]])</f>
        <v>FY20</v>
      </c>
      <c r="Y2890" s="79">
        <v>98374</v>
      </c>
      <c r="Z2890" s="78" t="s">
        <v>2869</v>
      </c>
      <c r="AA2890" s="78" t="s">
        <v>468</v>
      </c>
      <c r="AB2890" s="76" t="s">
        <v>2821</v>
      </c>
      <c r="AC2890" s="78" t="s">
        <v>468</v>
      </c>
    </row>
    <row r="2891" spans="1:29" x14ac:dyDescent="0.35">
      <c r="A2891" s="10" t="s">
        <v>2472</v>
      </c>
      <c r="B2891" s="76" t="s">
        <v>2824</v>
      </c>
      <c r="C2891" s="76">
        <f>C2890+(BudgetsQTable[[#This Row],[lead]]&lt;&gt;K2890)</f>
        <v>351</v>
      </c>
      <c r="D2891" s="76">
        <f>D2890*(BudgetsQTable[[#This Row],[lead]]=K2890)+(BudgetsQTable[[#This Row],[prop_id]]&lt;&gt;A2890)</f>
        <v>1</v>
      </c>
      <c r="E2891" s="77">
        <v>43005.7</v>
      </c>
      <c r="F2891" s="78" t="s">
        <v>2817</v>
      </c>
      <c r="G2891" s="78" t="s">
        <v>2818</v>
      </c>
      <c r="H2891" s="78" t="s">
        <v>476</v>
      </c>
      <c r="I2891" s="76" t="s">
        <v>912</v>
      </c>
      <c r="J2891" s="76" t="s">
        <v>5050</v>
      </c>
      <c r="K2891" s="78" t="s">
        <v>2472</v>
      </c>
      <c r="L2891" s="7" t="str">
        <f>IF(BudgetsQTable[[#This Row],[pi_last_name]]=" ","",HYPERLINK("https://www.ejacket.nsf.gov/ej/showProposal.do?Continue=Y&amp;ID="&amp;BudgetsQTable[[#This Row],[prop_id]],BudgetsQTable[[#This Row],[prop_id]]))</f>
        <v>1764000</v>
      </c>
      <c r="M2891" s="78" t="s">
        <v>2473</v>
      </c>
      <c r="N2891" s="7" t="str">
        <f>IF(BudgetsQTable[[#This Row],[pi_last_name]]=" ","",HYPERLINK("mailto:"&amp;BudgetsQTable[[#This Row],[pi_email]]&amp;"&amp;subject=Your NSF Proposal:  "&amp;BudgetsQTable[[#This Row],[prop_id]],BudgetsQTable[[#This Row],[pi_email]]))</f>
        <v>luca@cs.columbia.edu</v>
      </c>
      <c r="O2891" s="78" t="s">
        <v>2976</v>
      </c>
      <c r="P2891" s="78"/>
      <c r="Q2891" s="78"/>
      <c r="R2891" s="79"/>
      <c r="S2891" s="79"/>
      <c r="T2891" s="79"/>
      <c r="U2891" s="80"/>
      <c r="V2891" s="78">
        <v>0</v>
      </c>
      <c r="W2891" s="78"/>
      <c r="X2891" s="11" t="str">
        <f ca="1">IF(ISBLANK(BudgetsQTable[[#This Row],[budg_seq_yr]]),"FY"&amp;fiscalyear,"FY"&amp;fiscalyear-1+BudgetsQTable[[#This Row],[budg_seq_yr]])</f>
        <v>FY18</v>
      </c>
      <c r="Y2891" s="79">
        <v>600000</v>
      </c>
      <c r="Z2891" s="78" t="s">
        <v>2818</v>
      </c>
      <c r="AA2891" s="78" t="s">
        <v>476</v>
      </c>
      <c r="AB2891" s="76" t="s">
        <v>2821</v>
      </c>
      <c r="AC2891" s="78" t="s">
        <v>3009</v>
      </c>
    </row>
    <row r="2892" spans="1:29" x14ac:dyDescent="0.35">
      <c r="A2892" s="10" t="s">
        <v>2472</v>
      </c>
      <c r="B2892" s="76" t="s">
        <v>2824</v>
      </c>
      <c r="C2892" s="76">
        <f>C2891+(BudgetsQTable[[#This Row],[lead]]&lt;&gt;K2891)</f>
        <v>351</v>
      </c>
      <c r="D2892" s="76">
        <f>D2891*(BudgetsQTable[[#This Row],[lead]]=K2891)+(BudgetsQTable[[#This Row],[prop_id]]&lt;&gt;A2891)</f>
        <v>1</v>
      </c>
      <c r="E2892" s="77">
        <v>43005.7</v>
      </c>
      <c r="F2892" s="78" t="s">
        <v>2817</v>
      </c>
      <c r="G2892" s="78" t="s">
        <v>2818</v>
      </c>
      <c r="H2892" s="78" t="s">
        <v>476</v>
      </c>
      <c r="I2892" s="76" t="s">
        <v>912</v>
      </c>
      <c r="J2892" s="76" t="s">
        <v>753</v>
      </c>
      <c r="K2892" s="78" t="s">
        <v>2472</v>
      </c>
      <c r="L2892" s="7" t="str">
        <f>IF(BudgetsQTable[[#This Row],[pi_last_name]]=" ","",HYPERLINK("https://www.ejacket.nsf.gov/ej/showProposal.do?Continue=Y&amp;ID="&amp;BudgetsQTable[[#This Row],[prop_id]],BudgetsQTable[[#This Row],[prop_id]]))</f>
        <v/>
      </c>
      <c r="M2892" s="78" t="s">
        <v>753</v>
      </c>
      <c r="N2892" s="7" t="str">
        <f>IF(BudgetsQTable[[#This Row],[pi_last_name]]=" ","",HYPERLINK("mailto:"&amp;BudgetsQTable[[#This Row],[pi_email]]&amp;"&amp;subject=Your NSF Proposal:  "&amp;BudgetsQTable[[#This Row],[prop_id]],BudgetsQTable[[#This Row],[pi_email]]))</f>
        <v/>
      </c>
      <c r="O2892" s="78" t="s">
        <v>753</v>
      </c>
      <c r="P2892" s="78">
        <v>1</v>
      </c>
      <c r="Q2892" s="78">
        <v>0</v>
      </c>
      <c r="R2892" s="79">
        <v>0</v>
      </c>
      <c r="S2892" s="79">
        <v>0</v>
      </c>
      <c r="T2892" s="79">
        <v>0</v>
      </c>
      <c r="U2892" s="80">
        <v>196399</v>
      </c>
      <c r="V2892" s="78">
        <v>0</v>
      </c>
      <c r="W2892" s="78">
        <v>1</v>
      </c>
      <c r="X2892" s="11" t="str">
        <f ca="1">IF(ISBLANK(BudgetsQTable[[#This Row],[budg_seq_yr]]),"FY"&amp;fiscalyear,"FY"&amp;fiscalyear-1+BudgetsQTable[[#This Row],[budg_seq_yr]])</f>
        <v>FY18</v>
      </c>
      <c r="Y2892" s="79">
        <v>196399</v>
      </c>
      <c r="Z2892" s="78" t="s">
        <v>2818</v>
      </c>
      <c r="AA2892" s="78" t="s">
        <v>476</v>
      </c>
      <c r="AB2892" s="76" t="s">
        <v>2821</v>
      </c>
      <c r="AC2892" s="78" t="s">
        <v>3009</v>
      </c>
    </row>
    <row r="2893" spans="1:29" x14ac:dyDescent="0.35">
      <c r="A2893" s="10" t="s">
        <v>2472</v>
      </c>
      <c r="B2893" s="76" t="s">
        <v>2824</v>
      </c>
      <c r="C2893" s="76">
        <f>C2892+(BudgetsQTable[[#This Row],[lead]]&lt;&gt;K2892)</f>
        <v>351</v>
      </c>
      <c r="D2893" s="76">
        <f>D2892*(BudgetsQTable[[#This Row],[lead]]=K2892)+(BudgetsQTable[[#This Row],[prop_id]]&lt;&gt;A2892)</f>
        <v>1</v>
      </c>
      <c r="E2893" s="77">
        <v>43005.7</v>
      </c>
      <c r="F2893" s="78" t="s">
        <v>2817</v>
      </c>
      <c r="G2893" s="78" t="s">
        <v>2818</v>
      </c>
      <c r="H2893" s="78" t="s">
        <v>476</v>
      </c>
      <c r="I2893" s="76" t="s">
        <v>912</v>
      </c>
      <c r="J2893" s="76" t="s">
        <v>753</v>
      </c>
      <c r="K2893" s="78" t="s">
        <v>2472</v>
      </c>
      <c r="L2893" s="7" t="str">
        <f>IF(BudgetsQTable[[#This Row],[pi_last_name]]=" ","",HYPERLINK("https://www.ejacket.nsf.gov/ej/showProposal.do?Continue=Y&amp;ID="&amp;BudgetsQTable[[#This Row],[prop_id]],BudgetsQTable[[#This Row],[prop_id]]))</f>
        <v/>
      </c>
      <c r="M2893" s="78" t="s">
        <v>753</v>
      </c>
      <c r="N2893" s="7" t="str">
        <f>IF(BudgetsQTable[[#This Row],[pi_last_name]]=" ","",HYPERLINK("mailto:"&amp;BudgetsQTable[[#This Row],[pi_email]]&amp;"&amp;subject=Your NSF Proposal:  "&amp;BudgetsQTable[[#This Row],[prop_id]],BudgetsQTable[[#This Row],[pi_email]]))</f>
        <v/>
      </c>
      <c r="O2893" s="78" t="s">
        <v>753</v>
      </c>
      <c r="P2893" s="78">
        <v>1</v>
      </c>
      <c r="Q2893" s="78">
        <v>0</v>
      </c>
      <c r="R2893" s="79">
        <v>0</v>
      </c>
      <c r="S2893" s="79">
        <v>2800</v>
      </c>
      <c r="T2893" s="79">
        <v>0</v>
      </c>
      <c r="U2893" s="80">
        <v>130633</v>
      </c>
      <c r="V2893" s="78">
        <v>0</v>
      </c>
      <c r="W2893" s="78">
        <v>2</v>
      </c>
      <c r="X2893" s="11" t="str">
        <f ca="1">IF(ISBLANK(BudgetsQTable[[#This Row],[budg_seq_yr]]),"FY"&amp;fiscalyear,"FY"&amp;fiscalyear-1+BudgetsQTable[[#This Row],[budg_seq_yr]])</f>
        <v>FY19</v>
      </c>
      <c r="Y2893" s="79">
        <v>130633</v>
      </c>
      <c r="Z2893" s="78" t="s">
        <v>2818</v>
      </c>
      <c r="AA2893" s="78" t="s">
        <v>476</v>
      </c>
      <c r="AB2893" s="76" t="s">
        <v>2821</v>
      </c>
      <c r="AC2893" s="78" t="s">
        <v>3009</v>
      </c>
    </row>
    <row r="2894" spans="1:29" x14ac:dyDescent="0.35">
      <c r="A2894" s="10" t="s">
        <v>2472</v>
      </c>
      <c r="B2894" s="76" t="s">
        <v>2824</v>
      </c>
      <c r="C2894" s="76">
        <f>C2893+(BudgetsQTable[[#This Row],[lead]]&lt;&gt;K2893)</f>
        <v>351</v>
      </c>
      <c r="D2894" s="76">
        <f>D2893*(BudgetsQTable[[#This Row],[lead]]=K2893)+(BudgetsQTable[[#This Row],[prop_id]]&lt;&gt;A2893)</f>
        <v>1</v>
      </c>
      <c r="E2894" s="77">
        <v>43005.7</v>
      </c>
      <c r="F2894" s="78" t="s">
        <v>2817</v>
      </c>
      <c r="G2894" s="78" t="s">
        <v>2818</v>
      </c>
      <c r="H2894" s="78" t="s">
        <v>476</v>
      </c>
      <c r="I2894" s="76" t="s">
        <v>912</v>
      </c>
      <c r="J2894" s="76" t="s">
        <v>753</v>
      </c>
      <c r="K2894" s="78" t="s">
        <v>2472</v>
      </c>
      <c r="L2894" s="7" t="str">
        <f>IF(BudgetsQTable[[#This Row],[pi_last_name]]=" ","",HYPERLINK("https://www.ejacket.nsf.gov/ej/showProposal.do?Continue=Y&amp;ID="&amp;BudgetsQTable[[#This Row],[prop_id]],BudgetsQTable[[#This Row],[prop_id]]))</f>
        <v/>
      </c>
      <c r="M2894" s="78" t="s">
        <v>753</v>
      </c>
      <c r="N2894" s="7" t="str">
        <f>IF(BudgetsQTable[[#This Row],[pi_last_name]]=" ","",HYPERLINK("mailto:"&amp;BudgetsQTable[[#This Row],[pi_email]]&amp;"&amp;subject=Your NSF Proposal:  "&amp;BudgetsQTable[[#This Row],[prop_id]],BudgetsQTable[[#This Row],[pi_email]]))</f>
        <v/>
      </c>
      <c r="O2894" s="78" t="s">
        <v>753</v>
      </c>
      <c r="P2894" s="78">
        <v>1</v>
      </c>
      <c r="Q2894" s="78">
        <v>0</v>
      </c>
      <c r="R2894" s="79">
        <v>0</v>
      </c>
      <c r="S2894" s="79">
        <v>0</v>
      </c>
      <c r="T2894" s="79">
        <v>0</v>
      </c>
      <c r="U2894" s="80">
        <v>134576</v>
      </c>
      <c r="V2894" s="78">
        <v>0</v>
      </c>
      <c r="W2894" s="78">
        <v>3</v>
      </c>
      <c r="X2894" s="11" t="str">
        <f ca="1">IF(ISBLANK(BudgetsQTable[[#This Row],[budg_seq_yr]]),"FY"&amp;fiscalyear,"FY"&amp;fiscalyear-1+BudgetsQTable[[#This Row],[budg_seq_yr]])</f>
        <v>FY20</v>
      </c>
      <c r="Y2894" s="79">
        <v>134576</v>
      </c>
      <c r="Z2894" s="78" t="s">
        <v>2818</v>
      </c>
      <c r="AA2894" s="78" t="s">
        <v>476</v>
      </c>
      <c r="AB2894" s="76" t="s">
        <v>2821</v>
      </c>
      <c r="AC2894" s="78" t="s">
        <v>3009</v>
      </c>
    </row>
    <row r="2895" spans="1:29" x14ac:dyDescent="0.35">
      <c r="A2895" s="10" t="s">
        <v>2472</v>
      </c>
      <c r="B2895" s="76" t="s">
        <v>2824</v>
      </c>
      <c r="C2895" s="76">
        <f>C2894+(BudgetsQTable[[#This Row],[lead]]&lt;&gt;K2894)</f>
        <v>351</v>
      </c>
      <c r="D2895" s="76">
        <f>D2894*(BudgetsQTable[[#This Row],[lead]]=K2894)+(BudgetsQTable[[#This Row],[prop_id]]&lt;&gt;A2894)</f>
        <v>1</v>
      </c>
      <c r="E2895" s="77">
        <v>43005.7</v>
      </c>
      <c r="F2895" s="78" t="s">
        <v>2817</v>
      </c>
      <c r="G2895" s="78" t="s">
        <v>2818</v>
      </c>
      <c r="H2895" s="78" t="s">
        <v>476</v>
      </c>
      <c r="I2895" s="76" t="s">
        <v>912</v>
      </c>
      <c r="J2895" s="76" t="s">
        <v>753</v>
      </c>
      <c r="K2895" s="78" t="s">
        <v>2472</v>
      </c>
      <c r="L2895" s="7" t="str">
        <f>IF(BudgetsQTable[[#This Row],[pi_last_name]]=" ","",HYPERLINK("https://www.ejacket.nsf.gov/ej/showProposal.do?Continue=Y&amp;ID="&amp;BudgetsQTable[[#This Row],[prop_id]],BudgetsQTable[[#This Row],[prop_id]]))</f>
        <v/>
      </c>
      <c r="M2895" s="78" t="s">
        <v>753</v>
      </c>
      <c r="N2895" s="7" t="str">
        <f>IF(BudgetsQTable[[#This Row],[pi_last_name]]=" ","",HYPERLINK("mailto:"&amp;BudgetsQTable[[#This Row],[pi_email]]&amp;"&amp;subject=Your NSF Proposal:  "&amp;BudgetsQTable[[#This Row],[prop_id]],BudgetsQTable[[#This Row],[pi_email]]))</f>
        <v/>
      </c>
      <c r="O2895" s="78" t="s">
        <v>753</v>
      </c>
      <c r="P2895" s="78">
        <v>1</v>
      </c>
      <c r="Q2895" s="78">
        <v>0</v>
      </c>
      <c r="R2895" s="79">
        <v>0</v>
      </c>
      <c r="S2895" s="79">
        <v>2800</v>
      </c>
      <c r="T2895" s="79">
        <v>0</v>
      </c>
      <c r="U2895" s="80">
        <v>138392</v>
      </c>
      <c r="V2895" s="78">
        <v>0</v>
      </c>
      <c r="W2895" s="78">
        <v>4</v>
      </c>
      <c r="X2895" s="11" t="str">
        <f ca="1">IF(ISBLANK(BudgetsQTable[[#This Row],[budg_seq_yr]]),"FY"&amp;fiscalyear,"FY"&amp;fiscalyear-1+BudgetsQTable[[#This Row],[budg_seq_yr]])</f>
        <v>FY21</v>
      </c>
      <c r="Y2895" s="79">
        <v>138392</v>
      </c>
      <c r="Z2895" s="78" t="s">
        <v>2818</v>
      </c>
      <c r="AA2895" s="78" t="s">
        <v>476</v>
      </c>
      <c r="AB2895" s="76" t="s">
        <v>2821</v>
      </c>
      <c r="AC2895" s="78" t="s">
        <v>3009</v>
      </c>
    </row>
    <row r="2896" spans="1:29" x14ac:dyDescent="0.35">
      <c r="A2896" s="10" t="s">
        <v>5051</v>
      </c>
      <c r="B2896" s="76" t="s">
        <v>2834</v>
      </c>
      <c r="C2896" s="76">
        <f>C2895+(BudgetsQTable[[#This Row],[lead]]&lt;&gt;K2895)</f>
        <v>351</v>
      </c>
      <c r="D2896" s="76">
        <f>D2895*(BudgetsQTable[[#This Row],[lead]]=K2895)+(BudgetsQTable[[#This Row],[prop_id]]&lt;&gt;A2895)</f>
        <v>2</v>
      </c>
      <c r="E2896" s="77">
        <v>43005.636111111111</v>
      </c>
      <c r="F2896" s="78" t="s">
        <v>2817</v>
      </c>
      <c r="G2896" s="78" t="s">
        <v>2818</v>
      </c>
      <c r="H2896" s="78" t="s">
        <v>476</v>
      </c>
      <c r="I2896" s="76" t="s">
        <v>912</v>
      </c>
      <c r="J2896" s="76" t="s">
        <v>5055</v>
      </c>
      <c r="K2896" s="78" t="s">
        <v>2472</v>
      </c>
      <c r="L2896" s="7" t="str">
        <f>IF(BudgetsQTable[[#This Row],[pi_last_name]]=" ","",HYPERLINK("https://www.ejacket.nsf.gov/ej/showProposal.do?Continue=Y&amp;ID="&amp;BudgetsQTable[[#This Row],[prop_id]],BudgetsQTable[[#This Row],[prop_id]]))</f>
        <v>1763838</v>
      </c>
      <c r="M2896" s="78" t="s">
        <v>5052</v>
      </c>
      <c r="N2896" s="7" t="str">
        <f>IF(BudgetsQTable[[#This Row],[pi_last_name]]=" ","",HYPERLINK("mailto:"&amp;BudgetsQTable[[#This Row],[pi_email]]&amp;"&amp;subject=Your NSF Proposal:  "&amp;BudgetsQTable[[#This Row],[prop_id]],BudgetsQTable[[#This Row],[pi_email]]))</f>
        <v>martonosi@princeton.edu</v>
      </c>
      <c r="O2896" s="78" t="s">
        <v>609</v>
      </c>
      <c r="P2896" s="78"/>
      <c r="Q2896" s="78"/>
      <c r="R2896" s="79"/>
      <c r="S2896" s="79"/>
      <c r="T2896" s="79"/>
      <c r="U2896" s="80"/>
      <c r="V2896" s="78">
        <v>0</v>
      </c>
      <c r="W2896" s="78"/>
      <c r="X2896" s="11" t="str">
        <f ca="1">IF(ISBLANK(BudgetsQTable[[#This Row],[budg_seq_yr]]),"FY"&amp;fiscalyear,"FY"&amp;fiscalyear-1+BudgetsQTable[[#This Row],[budg_seq_yr]])</f>
        <v>FY18</v>
      </c>
      <c r="Y2896" s="79">
        <v>600000</v>
      </c>
      <c r="Z2896" s="78" t="s">
        <v>2818</v>
      </c>
      <c r="AA2896" s="78" t="s">
        <v>476</v>
      </c>
      <c r="AB2896" s="76" t="s">
        <v>2821</v>
      </c>
      <c r="AC2896" s="78" t="s">
        <v>3009</v>
      </c>
    </row>
    <row r="2897" spans="1:29" x14ac:dyDescent="0.35">
      <c r="A2897" s="10" t="s">
        <v>5051</v>
      </c>
      <c r="B2897" s="76" t="s">
        <v>2834</v>
      </c>
      <c r="C2897" s="76">
        <f>C2896+(BudgetsQTable[[#This Row],[lead]]&lt;&gt;K2896)</f>
        <v>351</v>
      </c>
      <c r="D2897" s="76">
        <f>D2896*(BudgetsQTable[[#This Row],[lead]]=K2896)+(BudgetsQTable[[#This Row],[prop_id]]&lt;&gt;A2896)</f>
        <v>2</v>
      </c>
      <c r="E2897" s="77">
        <v>43005.636111111111</v>
      </c>
      <c r="F2897" s="78" t="s">
        <v>2817</v>
      </c>
      <c r="G2897" s="78" t="s">
        <v>2818</v>
      </c>
      <c r="H2897" s="78" t="s">
        <v>476</v>
      </c>
      <c r="I2897" s="76" t="s">
        <v>912</v>
      </c>
      <c r="J2897" s="76" t="s">
        <v>753</v>
      </c>
      <c r="K2897" s="78" t="s">
        <v>2472</v>
      </c>
      <c r="L2897" s="7" t="str">
        <f>IF(BudgetsQTable[[#This Row],[pi_last_name]]=" ","",HYPERLINK("https://www.ejacket.nsf.gov/ej/showProposal.do?Continue=Y&amp;ID="&amp;BudgetsQTable[[#This Row],[prop_id]],BudgetsQTable[[#This Row],[prop_id]]))</f>
        <v/>
      </c>
      <c r="M2897" s="78" t="s">
        <v>753</v>
      </c>
      <c r="N2897" s="7" t="str">
        <f>IF(BudgetsQTable[[#This Row],[pi_last_name]]=" ","",HYPERLINK("mailto:"&amp;BudgetsQTable[[#This Row],[pi_email]]&amp;"&amp;subject=Your NSF Proposal:  "&amp;BudgetsQTable[[#This Row],[prop_id]],BudgetsQTable[[#This Row],[pi_email]]))</f>
        <v/>
      </c>
      <c r="O2897" s="78" t="s">
        <v>753</v>
      </c>
      <c r="P2897" s="78">
        <v>1</v>
      </c>
      <c r="Q2897" s="78">
        <v>0.8</v>
      </c>
      <c r="R2897" s="79">
        <v>0</v>
      </c>
      <c r="S2897" s="79">
        <v>0</v>
      </c>
      <c r="T2897" s="79">
        <v>0</v>
      </c>
      <c r="U2897" s="80">
        <v>136900</v>
      </c>
      <c r="V2897" s="78">
        <v>0</v>
      </c>
      <c r="W2897" s="78">
        <v>1</v>
      </c>
      <c r="X2897" s="11" t="str">
        <f ca="1">IF(ISBLANK(BudgetsQTable[[#This Row],[budg_seq_yr]]),"FY"&amp;fiscalyear,"FY"&amp;fiscalyear-1+BudgetsQTable[[#This Row],[budg_seq_yr]])</f>
        <v>FY18</v>
      </c>
      <c r="Y2897" s="79">
        <v>136900</v>
      </c>
      <c r="Z2897" s="78" t="s">
        <v>2818</v>
      </c>
      <c r="AA2897" s="78" t="s">
        <v>476</v>
      </c>
      <c r="AB2897" s="76" t="s">
        <v>2821</v>
      </c>
      <c r="AC2897" s="78" t="s">
        <v>3009</v>
      </c>
    </row>
    <row r="2898" spans="1:29" x14ac:dyDescent="0.35">
      <c r="A2898" s="10" t="s">
        <v>5051</v>
      </c>
      <c r="B2898" s="76" t="s">
        <v>2834</v>
      </c>
      <c r="C2898" s="76">
        <f>C2897+(BudgetsQTable[[#This Row],[lead]]&lt;&gt;K2897)</f>
        <v>351</v>
      </c>
      <c r="D2898" s="76">
        <f>D2897*(BudgetsQTable[[#This Row],[lead]]=K2897)+(BudgetsQTable[[#This Row],[prop_id]]&lt;&gt;A2897)</f>
        <v>2</v>
      </c>
      <c r="E2898" s="77">
        <v>43005.636111111111</v>
      </c>
      <c r="F2898" s="78" t="s">
        <v>2817</v>
      </c>
      <c r="G2898" s="78" t="s">
        <v>2818</v>
      </c>
      <c r="H2898" s="78" t="s">
        <v>476</v>
      </c>
      <c r="I2898" s="76" t="s">
        <v>912</v>
      </c>
      <c r="J2898" s="76" t="s">
        <v>753</v>
      </c>
      <c r="K2898" s="78" t="s">
        <v>2472</v>
      </c>
      <c r="L2898" s="7" t="str">
        <f>IF(BudgetsQTable[[#This Row],[pi_last_name]]=" ","",HYPERLINK("https://www.ejacket.nsf.gov/ej/showProposal.do?Continue=Y&amp;ID="&amp;BudgetsQTable[[#This Row],[prop_id]],BudgetsQTable[[#This Row],[prop_id]]))</f>
        <v/>
      </c>
      <c r="M2898" s="78" t="s">
        <v>753</v>
      </c>
      <c r="N2898" s="7" t="str">
        <f>IF(BudgetsQTable[[#This Row],[pi_last_name]]=" ","",HYPERLINK("mailto:"&amp;BudgetsQTable[[#This Row],[pi_email]]&amp;"&amp;subject=Your NSF Proposal:  "&amp;BudgetsQTable[[#This Row],[prop_id]],BudgetsQTable[[#This Row],[pi_email]]))</f>
        <v/>
      </c>
      <c r="O2898" s="78" t="s">
        <v>753</v>
      </c>
      <c r="P2898" s="78">
        <v>1</v>
      </c>
      <c r="Q2898" s="78">
        <v>0.8</v>
      </c>
      <c r="R2898" s="79">
        <v>0</v>
      </c>
      <c r="S2898" s="79">
        <v>0</v>
      </c>
      <c r="T2898" s="79">
        <v>0</v>
      </c>
      <c r="U2898" s="80">
        <v>154409</v>
      </c>
      <c r="V2898" s="78">
        <v>0</v>
      </c>
      <c r="W2898" s="78">
        <v>2</v>
      </c>
      <c r="X2898" s="11" t="str">
        <f ca="1">IF(ISBLANK(BudgetsQTable[[#This Row],[budg_seq_yr]]),"FY"&amp;fiscalyear,"FY"&amp;fiscalyear-1+BudgetsQTable[[#This Row],[budg_seq_yr]])</f>
        <v>FY19</v>
      </c>
      <c r="Y2898" s="79">
        <v>154409</v>
      </c>
      <c r="Z2898" s="78" t="s">
        <v>2818</v>
      </c>
      <c r="AA2898" s="78" t="s">
        <v>476</v>
      </c>
      <c r="AB2898" s="76" t="s">
        <v>2821</v>
      </c>
      <c r="AC2898" s="78" t="s">
        <v>3009</v>
      </c>
    </row>
    <row r="2899" spans="1:29" x14ac:dyDescent="0.35">
      <c r="A2899" s="10" t="s">
        <v>5051</v>
      </c>
      <c r="B2899" s="76" t="s">
        <v>2834</v>
      </c>
      <c r="C2899" s="76">
        <f>C2898+(BudgetsQTable[[#This Row],[lead]]&lt;&gt;K2898)</f>
        <v>351</v>
      </c>
      <c r="D2899" s="76">
        <f>D2898*(BudgetsQTable[[#This Row],[lead]]=K2898)+(BudgetsQTable[[#This Row],[prop_id]]&lt;&gt;A2898)</f>
        <v>2</v>
      </c>
      <c r="E2899" s="77">
        <v>43005.636111111111</v>
      </c>
      <c r="F2899" s="78" t="s">
        <v>2817</v>
      </c>
      <c r="G2899" s="78" t="s">
        <v>2818</v>
      </c>
      <c r="H2899" s="78" t="s">
        <v>476</v>
      </c>
      <c r="I2899" s="76" t="s">
        <v>912</v>
      </c>
      <c r="J2899" s="76" t="s">
        <v>753</v>
      </c>
      <c r="K2899" s="78" t="s">
        <v>2472</v>
      </c>
      <c r="L2899" s="7" t="str">
        <f>IF(BudgetsQTable[[#This Row],[pi_last_name]]=" ","",HYPERLINK("https://www.ejacket.nsf.gov/ej/showProposal.do?Continue=Y&amp;ID="&amp;BudgetsQTable[[#This Row],[prop_id]],BudgetsQTable[[#This Row],[prop_id]]))</f>
        <v/>
      </c>
      <c r="M2899" s="78" t="s">
        <v>753</v>
      </c>
      <c r="N2899" s="7" t="str">
        <f>IF(BudgetsQTable[[#This Row],[pi_last_name]]=" ","",HYPERLINK("mailto:"&amp;BudgetsQTable[[#This Row],[pi_email]]&amp;"&amp;subject=Your NSF Proposal:  "&amp;BudgetsQTable[[#This Row],[prop_id]],BudgetsQTable[[#This Row],[pi_email]]))</f>
        <v/>
      </c>
      <c r="O2899" s="78" t="s">
        <v>753</v>
      </c>
      <c r="P2899" s="78">
        <v>1</v>
      </c>
      <c r="Q2899" s="78">
        <v>0.8</v>
      </c>
      <c r="R2899" s="79">
        <v>0</v>
      </c>
      <c r="S2899" s="79">
        <v>0</v>
      </c>
      <c r="T2899" s="79">
        <v>0</v>
      </c>
      <c r="U2899" s="80">
        <v>146167</v>
      </c>
      <c r="V2899" s="78">
        <v>0</v>
      </c>
      <c r="W2899" s="78">
        <v>3</v>
      </c>
      <c r="X2899" s="11" t="str">
        <f ca="1">IF(ISBLANK(BudgetsQTable[[#This Row],[budg_seq_yr]]),"FY"&amp;fiscalyear,"FY"&amp;fiscalyear-1+BudgetsQTable[[#This Row],[budg_seq_yr]])</f>
        <v>FY20</v>
      </c>
      <c r="Y2899" s="79">
        <v>146167</v>
      </c>
      <c r="Z2899" s="78" t="s">
        <v>2818</v>
      </c>
      <c r="AA2899" s="78" t="s">
        <v>476</v>
      </c>
      <c r="AB2899" s="76" t="s">
        <v>2821</v>
      </c>
      <c r="AC2899" s="78" t="s">
        <v>3009</v>
      </c>
    </row>
    <row r="2900" spans="1:29" x14ac:dyDescent="0.35">
      <c r="A2900" s="10" t="s">
        <v>5051</v>
      </c>
      <c r="B2900" s="76" t="s">
        <v>2834</v>
      </c>
      <c r="C2900" s="76">
        <f>C2899+(BudgetsQTable[[#This Row],[lead]]&lt;&gt;K2899)</f>
        <v>351</v>
      </c>
      <c r="D2900" s="76">
        <f>D2899*(BudgetsQTable[[#This Row],[lead]]=K2899)+(BudgetsQTable[[#This Row],[prop_id]]&lt;&gt;A2899)</f>
        <v>2</v>
      </c>
      <c r="E2900" s="77">
        <v>43005.636111111111</v>
      </c>
      <c r="F2900" s="78" t="s">
        <v>2817</v>
      </c>
      <c r="G2900" s="78" t="s">
        <v>2818</v>
      </c>
      <c r="H2900" s="78" t="s">
        <v>476</v>
      </c>
      <c r="I2900" s="76" t="s">
        <v>912</v>
      </c>
      <c r="J2900" s="76" t="s">
        <v>753</v>
      </c>
      <c r="K2900" s="78" t="s">
        <v>2472</v>
      </c>
      <c r="L2900" s="7" t="str">
        <f>IF(BudgetsQTable[[#This Row],[pi_last_name]]=" ","",HYPERLINK("https://www.ejacket.nsf.gov/ej/showProposal.do?Continue=Y&amp;ID="&amp;BudgetsQTable[[#This Row],[prop_id]],BudgetsQTable[[#This Row],[prop_id]]))</f>
        <v/>
      </c>
      <c r="M2900" s="78" t="s">
        <v>753</v>
      </c>
      <c r="N2900" s="7" t="str">
        <f>IF(BudgetsQTable[[#This Row],[pi_last_name]]=" ","",HYPERLINK("mailto:"&amp;BudgetsQTable[[#This Row],[pi_email]]&amp;"&amp;subject=Your NSF Proposal:  "&amp;BudgetsQTable[[#This Row],[prop_id]],BudgetsQTable[[#This Row],[pi_email]]))</f>
        <v/>
      </c>
      <c r="O2900" s="78" t="s">
        <v>753</v>
      </c>
      <c r="P2900" s="78">
        <v>1</v>
      </c>
      <c r="Q2900" s="78">
        <v>0.8</v>
      </c>
      <c r="R2900" s="79">
        <v>0</v>
      </c>
      <c r="S2900" s="79">
        <v>0</v>
      </c>
      <c r="T2900" s="79">
        <v>0</v>
      </c>
      <c r="U2900" s="80">
        <v>162524</v>
      </c>
      <c r="V2900" s="78">
        <v>0</v>
      </c>
      <c r="W2900" s="78">
        <v>4</v>
      </c>
      <c r="X2900" s="11" t="str">
        <f ca="1">IF(ISBLANK(BudgetsQTable[[#This Row],[budg_seq_yr]]),"FY"&amp;fiscalyear,"FY"&amp;fiscalyear-1+BudgetsQTable[[#This Row],[budg_seq_yr]])</f>
        <v>FY21</v>
      </c>
      <c r="Y2900" s="79">
        <v>162524</v>
      </c>
      <c r="Z2900" s="78" t="s">
        <v>2818</v>
      </c>
      <c r="AA2900" s="78" t="s">
        <v>476</v>
      </c>
      <c r="AB2900" s="76" t="s">
        <v>2821</v>
      </c>
      <c r="AC2900" s="78" t="s">
        <v>3009</v>
      </c>
    </row>
    <row r="2901" spans="1:29" x14ac:dyDescent="0.35">
      <c r="A2901" s="10" t="s">
        <v>2480</v>
      </c>
      <c r="B2901" s="76" t="s">
        <v>2863</v>
      </c>
      <c r="C2901" s="76">
        <f>C2900+(BudgetsQTable[[#This Row],[lead]]&lt;&gt;K2900)</f>
        <v>352</v>
      </c>
      <c r="D2901" s="76">
        <f>D2900*(BudgetsQTable[[#This Row],[lead]]=K2900)+(BudgetsQTable[[#This Row],[prop_id]]&lt;&gt;A2900)</f>
        <v>1</v>
      </c>
      <c r="E2901" s="77">
        <v>43005.7</v>
      </c>
      <c r="F2901" s="78" t="s">
        <v>2839</v>
      </c>
      <c r="G2901" s="78" t="s">
        <v>2840</v>
      </c>
      <c r="H2901" s="78" t="s">
        <v>462</v>
      </c>
      <c r="I2901" s="76" t="s">
        <v>1032</v>
      </c>
      <c r="J2901" s="76" t="s">
        <v>5058</v>
      </c>
      <c r="K2901" s="78" t="s">
        <v>2480</v>
      </c>
      <c r="L2901" s="7" t="str">
        <f>IF(BudgetsQTable[[#This Row],[pi_last_name]]=" ","",HYPERLINK("https://www.ejacket.nsf.gov/ej/showProposal.do?Continue=Y&amp;ID="&amp;BudgetsQTable[[#This Row],[prop_id]],BudgetsQTable[[#This Row],[prop_id]]))</f>
        <v>1764001</v>
      </c>
      <c r="M2901" s="78" t="s">
        <v>2481</v>
      </c>
      <c r="N2901" s="7" t="str">
        <f>IF(BudgetsQTable[[#This Row],[pi_last_name]]=" ","",HYPERLINK("mailto:"&amp;BudgetsQTable[[#This Row],[pi_email]]&amp;"&amp;subject=Your NSF Proposal:  "&amp;BudgetsQTable[[#This Row],[prop_id]],BudgetsQTable[[#This Row],[pi_email]]))</f>
        <v>karam@asu.edu</v>
      </c>
      <c r="O2901" s="78" t="s">
        <v>534</v>
      </c>
      <c r="P2901" s="78"/>
      <c r="Q2901" s="78"/>
      <c r="R2901" s="79"/>
      <c r="S2901" s="79"/>
      <c r="T2901" s="79"/>
      <c r="U2901" s="80"/>
      <c r="V2901" s="78">
        <v>0</v>
      </c>
      <c r="W2901" s="78"/>
      <c r="X2901" s="11" t="str">
        <f ca="1">IF(ISBLANK(BudgetsQTable[[#This Row],[budg_seq_yr]]),"FY"&amp;fiscalyear,"FY"&amp;fiscalyear-1+BudgetsQTable[[#This Row],[budg_seq_yr]])</f>
        <v>FY18</v>
      </c>
      <c r="Y2901" s="79">
        <v>1199135</v>
      </c>
      <c r="Z2901" s="78" t="s">
        <v>2840</v>
      </c>
      <c r="AA2901" s="78" t="s">
        <v>462</v>
      </c>
      <c r="AB2901" s="76" t="s">
        <v>2821</v>
      </c>
      <c r="AC2901" s="78" t="s">
        <v>485</v>
      </c>
    </row>
    <row r="2902" spans="1:29" x14ac:dyDescent="0.35">
      <c r="A2902" s="10" t="s">
        <v>2480</v>
      </c>
      <c r="B2902" s="76" t="s">
        <v>2863</v>
      </c>
      <c r="C2902" s="76">
        <f>C2901+(BudgetsQTable[[#This Row],[lead]]&lt;&gt;K2901)</f>
        <v>352</v>
      </c>
      <c r="D2902" s="76">
        <f>D2901*(BudgetsQTable[[#This Row],[lead]]=K2901)+(BudgetsQTable[[#This Row],[prop_id]]&lt;&gt;A2901)</f>
        <v>1</v>
      </c>
      <c r="E2902" s="77">
        <v>43005.7</v>
      </c>
      <c r="F2902" s="78" t="s">
        <v>2839</v>
      </c>
      <c r="G2902" s="78" t="s">
        <v>2840</v>
      </c>
      <c r="H2902" s="78" t="s">
        <v>462</v>
      </c>
      <c r="I2902" s="76" t="s">
        <v>1032</v>
      </c>
      <c r="J2902" s="76" t="s">
        <v>753</v>
      </c>
      <c r="K2902" s="78" t="s">
        <v>2480</v>
      </c>
      <c r="L2902" s="7" t="str">
        <f>IF(BudgetsQTable[[#This Row],[pi_last_name]]=" ","",HYPERLINK("https://www.ejacket.nsf.gov/ej/showProposal.do?Continue=Y&amp;ID="&amp;BudgetsQTable[[#This Row],[prop_id]],BudgetsQTable[[#This Row],[prop_id]]))</f>
        <v/>
      </c>
      <c r="M2902" s="78" t="s">
        <v>753</v>
      </c>
      <c r="N2902" s="7" t="str">
        <f>IF(BudgetsQTable[[#This Row],[pi_last_name]]=" ","",HYPERLINK("mailto:"&amp;BudgetsQTable[[#This Row],[pi_email]]&amp;"&amp;subject=Your NSF Proposal:  "&amp;BudgetsQTable[[#This Row],[prop_id]],BudgetsQTable[[#This Row],[pi_email]]))</f>
        <v/>
      </c>
      <c r="O2902" s="78" t="s">
        <v>753</v>
      </c>
      <c r="P2902" s="78">
        <v>3</v>
      </c>
      <c r="Q2902" s="78">
        <v>2.2999999999999998</v>
      </c>
      <c r="R2902" s="79">
        <v>0</v>
      </c>
      <c r="S2902" s="79">
        <v>3000</v>
      </c>
      <c r="T2902" s="79">
        <v>600</v>
      </c>
      <c r="U2902" s="80">
        <v>270897</v>
      </c>
      <c r="V2902" s="78">
        <v>0</v>
      </c>
      <c r="W2902" s="78">
        <v>1</v>
      </c>
      <c r="X2902" s="11" t="str">
        <f ca="1">IF(ISBLANK(BudgetsQTable[[#This Row],[budg_seq_yr]]),"FY"&amp;fiscalyear,"FY"&amp;fiscalyear-1+BudgetsQTable[[#This Row],[budg_seq_yr]])</f>
        <v>FY18</v>
      </c>
      <c r="Y2902" s="79">
        <v>270897</v>
      </c>
      <c r="Z2902" s="78" t="s">
        <v>2840</v>
      </c>
      <c r="AA2902" s="78" t="s">
        <v>462</v>
      </c>
      <c r="AB2902" s="76" t="s">
        <v>2821</v>
      </c>
      <c r="AC2902" s="78" t="s">
        <v>485</v>
      </c>
    </row>
    <row r="2903" spans="1:29" x14ac:dyDescent="0.35">
      <c r="A2903" s="10" t="s">
        <v>2480</v>
      </c>
      <c r="B2903" s="76" t="s">
        <v>2863</v>
      </c>
      <c r="C2903" s="76">
        <f>C2902+(BudgetsQTable[[#This Row],[lead]]&lt;&gt;K2902)</f>
        <v>352</v>
      </c>
      <c r="D2903" s="76">
        <f>D2902*(BudgetsQTable[[#This Row],[lead]]=K2902)+(BudgetsQTable[[#This Row],[prop_id]]&lt;&gt;A2902)</f>
        <v>1</v>
      </c>
      <c r="E2903" s="77">
        <v>43005.7</v>
      </c>
      <c r="F2903" s="78" t="s">
        <v>2839</v>
      </c>
      <c r="G2903" s="78" t="s">
        <v>2840</v>
      </c>
      <c r="H2903" s="78" t="s">
        <v>462</v>
      </c>
      <c r="I2903" s="76" t="s">
        <v>1032</v>
      </c>
      <c r="J2903" s="76" t="s">
        <v>753</v>
      </c>
      <c r="K2903" s="78" t="s">
        <v>2480</v>
      </c>
      <c r="L2903" s="7" t="str">
        <f>IF(BudgetsQTable[[#This Row],[pi_last_name]]=" ","",HYPERLINK("https://www.ejacket.nsf.gov/ej/showProposal.do?Continue=Y&amp;ID="&amp;BudgetsQTable[[#This Row],[prop_id]],BudgetsQTable[[#This Row],[prop_id]]))</f>
        <v/>
      </c>
      <c r="M2903" s="78" t="s">
        <v>753</v>
      </c>
      <c r="N2903" s="7" t="str">
        <f>IF(BudgetsQTable[[#This Row],[pi_last_name]]=" ","",HYPERLINK("mailto:"&amp;BudgetsQTable[[#This Row],[pi_email]]&amp;"&amp;subject=Your NSF Proposal:  "&amp;BudgetsQTable[[#This Row],[prop_id]],BudgetsQTable[[#This Row],[pi_email]]))</f>
        <v/>
      </c>
      <c r="O2903" s="78" t="s">
        <v>753</v>
      </c>
      <c r="P2903" s="78">
        <v>3</v>
      </c>
      <c r="Q2903" s="78">
        <v>2.2999999999999998</v>
      </c>
      <c r="R2903" s="79">
        <v>0</v>
      </c>
      <c r="S2903" s="79">
        <v>3000</v>
      </c>
      <c r="T2903" s="79">
        <v>600</v>
      </c>
      <c r="U2903" s="80">
        <v>295324</v>
      </c>
      <c r="V2903" s="78">
        <v>0</v>
      </c>
      <c r="W2903" s="78">
        <v>2</v>
      </c>
      <c r="X2903" s="11" t="str">
        <f ca="1">IF(ISBLANK(BudgetsQTable[[#This Row],[budg_seq_yr]]),"FY"&amp;fiscalyear,"FY"&amp;fiscalyear-1+BudgetsQTable[[#This Row],[budg_seq_yr]])</f>
        <v>FY19</v>
      </c>
      <c r="Y2903" s="79">
        <v>295324</v>
      </c>
      <c r="Z2903" s="78" t="s">
        <v>2840</v>
      </c>
      <c r="AA2903" s="78" t="s">
        <v>462</v>
      </c>
      <c r="AB2903" s="76" t="s">
        <v>2821</v>
      </c>
      <c r="AC2903" s="78" t="s">
        <v>485</v>
      </c>
    </row>
    <row r="2904" spans="1:29" x14ac:dyDescent="0.35">
      <c r="A2904" s="10" t="s">
        <v>2480</v>
      </c>
      <c r="B2904" s="76" t="s">
        <v>2863</v>
      </c>
      <c r="C2904" s="76">
        <f>C2903+(BudgetsQTable[[#This Row],[lead]]&lt;&gt;K2903)</f>
        <v>352</v>
      </c>
      <c r="D2904" s="76">
        <f>D2903*(BudgetsQTable[[#This Row],[lead]]=K2903)+(BudgetsQTable[[#This Row],[prop_id]]&lt;&gt;A2903)</f>
        <v>1</v>
      </c>
      <c r="E2904" s="77">
        <v>43005.7</v>
      </c>
      <c r="F2904" s="78" t="s">
        <v>2839</v>
      </c>
      <c r="G2904" s="78" t="s">
        <v>2840</v>
      </c>
      <c r="H2904" s="78" t="s">
        <v>462</v>
      </c>
      <c r="I2904" s="76" t="s">
        <v>1032</v>
      </c>
      <c r="J2904" s="76" t="s">
        <v>753</v>
      </c>
      <c r="K2904" s="78" t="s">
        <v>2480</v>
      </c>
      <c r="L2904" s="7" t="str">
        <f>IF(BudgetsQTable[[#This Row],[pi_last_name]]=" ","",HYPERLINK("https://www.ejacket.nsf.gov/ej/showProposal.do?Continue=Y&amp;ID="&amp;BudgetsQTable[[#This Row],[prop_id]],BudgetsQTable[[#This Row],[prop_id]]))</f>
        <v/>
      </c>
      <c r="M2904" s="78" t="s">
        <v>753</v>
      </c>
      <c r="N2904" s="7" t="str">
        <f>IF(BudgetsQTable[[#This Row],[pi_last_name]]=" ","",HYPERLINK("mailto:"&amp;BudgetsQTable[[#This Row],[pi_email]]&amp;"&amp;subject=Your NSF Proposal:  "&amp;BudgetsQTable[[#This Row],[prop_id]],BudgetsQTable[[#This Row],[pi_email]]))</f>
        <v/>
      </c>
      <c r="O2904" s="78" t="s">
        <v>753</v>
      </c>
      <c r="P2904" s="78">
        <v>3</v>
      </c>
      <c r="Q2904" s="78">
        <v>2.2999999999999998</v>
      </c>
      <c r="R2904" s="79">
        <v>0</v>
      </c>
      <c r="S2904" s="79">
        <v>3000</v>
      </c>
      <c r="T2904" s="79">
        <v>600</v>
      </c>
      <c r="U2904" s="80">
        <v>310240</v>
      </c>
      <c r="V2904" s="78">
        <v>0</v>
      </c>
      <c r="W2904" s="78">
        <v>3</v>
      </c>
      <c r="X2904" s="11" t="str">
        <f ca="1">IF(ISBLANK(BudgetsQTable[[#This Row],[budg_seq_yr]]),"FY"&amp;fiscalyear,"FY"&amp;fiscalyear-1+BudgetsQTable[[#This Row],[budg_seq_yr]])</f>
        <v>FY20</v>
      </c>
      <c r="Y2904" s="79">
        <v>310240</v>
      </c>
      <c r="Z2904" s="78" t="s">
        <v>2840</v>
      </c>
      <c r="AA2904" s="78" t="s">
        <v>462</v>
      </c>
      <c r="AB2904" s="76" t="s">
        <v>2821</v>
      </c>
      <c r="AC2904" s="78" t="s">
        <v>485</v>
      </c>
    </row>
    <row r="2905" spans="1:29" x14ac:dyDescent="0.35">
      <c r="A2905" s="10" t="s">
        <v>2480</v>
      </c>
      <c r="B2905" s="76" t="s">
        <v>2863</v>
      </c>
      <c r="C2905" s="76">
        <f>C2904+(BudgetsQTable[[#This Row],[lead]]&lt;&gt;K2904)</f>
        <v>352</v>
      </c>
      <c r="D2905" s="76">
        <f>D2904*(BudgetsQTable[[#This Row],[lead]]=K2904)+(BudgetsQTable[[#This Row],[prop_id]]&lt;&gt;A2904)</f>
        <v>1</v>
      </c>
      <c r="E2905" s="77">
        <v>43005.7</v>
      </c>
      <c r="F2905" s="78" t="s">
        <v>2839</v>
      </c>
      <c r="G2905" s="78" t="s">
        <v>2840</v>
      </c>
      <c r="H2905" s="78" t="s">
        <v>462</v>
      </c>
      <c r="I2905" s="76" t="s">
        <v>1032</v>
      </c>
      <c r="J2905" s="76" t="s">
        <v>753</v>
      </c>
      <c r="K2905" s="78" t="s">
        <v>2480</v>
      </c>
      <c r="L2905" s="7" t="str">
        <f>IF(BudgetsQTable[[#This Row],[pi_last_name]]=" ","",HYPERLINK("https://www.ejacket.nsf.gov/ej/showProposal.do?Continue=Y&amp;ID="&amp;BudgetsQTable[[#This Row],[prop_id]],BudgetsQTable[[#This Row],[prop_id]]))</f>
        <v/>
      </c>
      <c r="M2905" s="78" t="s">
        <v>753</v>
      </c>
      <c r="N2905" s="7" t="str">
        <f>IF(BudgetsQTable[[#This Row],[pi_last_name]]=" ","",HYPERLINK("mailto:"&amp;BudgetsQTable[[#This Row],[pi_email]]&amp;"&amp;subject=Your NSF Proposal:  "&amp;BudgetsQTable[[#This Row],[prop_id]],BudgetsQTable[[#This Row],[pi_email]]))</f>
        <v/>
      </c>
      <c r="O2905" s="78" t="s">
        <v>753</v>
      </c>
      <c r="P2905" s="78">
        <v>3</v>
      </c>
      <c r="Q2905" s="78">
        <v>2.2999999999999998</v>
      </c>
      <c r="R2905" s="79">
        <v>0</v>
      </c>
      <c r="S2905" s="79">
        <v>3000</v>
      </c>
      <c r="T2905" s="79">
        <v>600</v>
      </c>
      <c r="U2905" s="80">
        <v>322674</v>
      </c>
      <c r="V2905" s="78">
        <v>0</v>
      </c>
      <c r="W2905" s="78">
        <v>4</v>
      </c>
      <c r="X2905" s="11" t="str">
        <f ca="1">IF(ISBLANK(BudgetsQTable[[#This Row],[budg_seq_yr]]),"FY"&amp;fiscalyear,"FY"&amp;fiscalyear-1+BudgetsQTable[[#This Row],[budg_seq_yr]])</f>
        <v>FY21</v>
      </c>
      <c r="Y2905" s="79">
        <v>322674</v>
      </c>
      <c r="Z2905" s="78" t="s">
        <v>2840</v>
      </c>
      <c r="AA2905" s="78" t="s">
        <v>462</v>
      </c>
      <c r="AB2905" s="76" t="s">
        <v>2821</v>
      </c>
      <c r="AC2905" s="78" t="s">
        <v>485</v>
      </c>
    </row>
    <row r="2906" spans="1:29" x14ac:dyDescent="0.35">
      <c r="A2906" s="10" t="s">
        <v>2483</v>
      </c>
      <c r="B2906" s="76" t="s">
        <v>2863</v>
      </c>
      <c r="C2906" s="76">
        <f>C2905+(BudgetsQTable[[#This Row],[lead]]&lt;&gt;K2905)</f>
        <v>353</v>
      </c>
      <c r="D2906" s="76">
        <f>D2905*(BudgetsQTable[[#This Row],[lead]]=K2905)+(BudgetsQTable[[#This Row],[prop_id]]&lt;&gt;A2905)</f>
        <v>1</v>
      </c>
      <c r="E2906" s="77">
        <v>43005.7</v>
      </c>
      <c r="F2906" s="78" t="s">
        <v>2868</v>
      </c>
      <c r="G2906" s="78" t="s">
        <v>2869</v>
      </c>
      <c r="H2906" s="78" t="s">
        <v>466</v>
      </c>
      <c r="I2906" s="76" t="s">
        <v>786</v>
      </c>
      <c r="J2906" s="76" t="s">
        <v>5061</v>
      </c>
      <c r="K2906" s="78" t="s">
        <v>2483</v>
      </c>
      <c r="L2906" s="7" t="str">
        <f>IF(BudgetsQTable[[#This Row],[pi_last_name]]=" ","",HYPERLINK("https://www.ejacket.nsf.gov/ej/showProposal.do?Continue=Y&amp;ID="&amp;BudgetsQTable[[#This Row],[prop_id]],BudgetsQTable[[#This Row],[prop_id]]))</f>
        <v>1764002</v>
      </c>
      <c r="M2906" s="78" t="s">
        <v>2484</v>
      </c>
      <c r="N2906" s="7" t="str">
        <f>IF(BudgetsQTable[[#This Row],[pi_last_name]]=" ","",HYPERLINK("mailto:"&amp;BudgetsQTable[[#This Row],[pi_email]]&amp;"&amp;subject=Your NSF Proposal:  "&amp;BudgetsQTable[[#This Row],[prop_id]],BudgetsQTable[[#This Row],[pi_email]]))</f>
        <v>jgil-garcia@ctg.albany.edu</v>
      </c>
      <c r="O2906" s="78" t="s">
        <v>647</v>
      </c>
      <c r="P2906" s="78"/>
      <c r="Q2906" s="78"/>
      <c r="R2906" s="79"/>
      <c r="S2906" s="79"/>
      <c r="T2906" s="79"/>
      <c r="U2906" s="80"/>
      <c r="V2906" s="78">
        <v>0</v>
      </c>
      <c r="W2906" s="78"/>
      <c r="X2906" s="11" t="str">
        <f ca="1">IF(ISBLANK(BudgetsQTable[[#This Row],[budg_seq_yr]]),"FY"&amp;fiscalyear,"FY"&amp;fiscalyear-1+BudgetsQTable[[#This Row],[budg_seq_yr]])</f>
        <v>FY18</v>
      </c>
      <c r="Y2906" s="79">
        <v>1079052</v>
      </c>
      <c r="Z2906" s="78" t="s">
        <v>2869</v>
      </c>
      <c r="AA2906" s="78" t="s">
        <v>466</v>
      </c>
      <c r="AB2906" s="76" t="s">
        <v>2821</v>
      </c>
      <c r="AC2906" s="78" t="s">
        <v>2884</v>
      </c>
    </row>
    <row r="2907" spans="1:29" x14ac:dyDescent="0.35">
      <c r="A2907" s="10" t="s">
        <v>2483</v>
      </c>
      <c r="B2907" s="76" t="s">
        <v>2863</v>
      </c>
      <c r="C2907" s="76">
        <f>C2906+(BudgetsQTable[[#This Row],[lead]]&lt;&gt;K2906)</f>
        <v>353</v>
      </c>
      <c r="D2907" s="76">
        <f>D2906*(BudgetsQTable[[#This Row],[lead]]=K2906)+(BudgetsQTable[[#This Row],[prop_id]]&lt;&gt;A2906)</f>
        <v>1</v>
      </c>
      <c r="E2907" s="77">
        <v>43005.7</v>
      </c>
      <c r="F2907" s="78" t="s">
        <v>2868</v>
      </c>
      <c r="G2907" s="78" t="s">
        <v>2869</v>
      </c>
      <c r="H2907" s="78" t="s">
        <v>466</v>
      </c>
      <c r="I2907" s="76" t="s">
        <v>786</v>
      </c>
      <c r="J2907" s="76" t="s">
        <v>753</v>
      </c>
      <c r="K2907" s="78" t="s">
        <v>2483</v>
      </c>
      <c r="L2907" s="7" t="str">
        <f>IF(BudgetsQTable[[#This Row],[pi_last_name]]=" ","",HYPERLINK("https://www.ejacket.nsf.gov/ej/showProposal.do?Continue=Y&amp;ID="&amp;BudgetsQTable[[#This Row],[prop_id]],BudgetsQTable[[#This Row],[prop_id]]))</f>
        <v/>
      </c>
      <c r="M2907" s="78" t="s">
        <v>753</v>
      </c>
      <c r="N2907" s="7" t="str">
        <f>IF(BudgetsQTable[[#This Row],[pi_last_name]]=" ","",HYPERLINK("mailto:"&amp;BudgetsQTable[[#This Row],[pi_email]]&amp;"&amp;subject=Your NSF Proposal:  "&amp;BudgetsQTable[[#This Row],[prop_id]],BudgetsQTable[[#This Row],[pi_email]]))</f>
        <v/>
      </c>
      <c r="O2907" s="78" t="s">
        <v>753</v>
      </c>
      <c r="P2907" s="78">
        <v>3</v>
      </c>
      <c r="Q2907" s="78">
        <v>0</v>
      </c>
      <c r="R2907" s="79">
        <v>0</v>
      </c>
      <c r="S2907" s="79">
        <v>15900</v>
      </c>
      <c r="T2907" s="79">
        <v>0</v>
      </c>
      <c r="U2907" s="80">
        <v>356521</v>
      </c>
      <c r="V2907" s="78">
        <v>0</v>
      </c>
      <c r="W2907" s="78">
        <v>1</v>
      </c>
      <c r="X2907" s="11" t="str">
        <f ca="1">IF(ISBLANK(BudgetsQTable[[#This Row],[budg_seq_yr]]),"FY"&amp;fiscalyear,"FY"&amp;fiscalyear-1+BudgetsQTable[[#This Row],[budg_seq_yr]])</f>
        <v>FY18</v>
      </c>
      <c r="Y2907" s="79">
        <v>356521</v>
      </c>
      <c r="Z2907" s="78" t="s">
        <v>2869</v>
      </c>
      <c r="AA2907" s="78" t="s">
        <v>466</v>
      </c>
      <c r="AB2907" s="76" t="s">
        <v>2821</v>
      </c>
      <c r="AC2907" s="78" t="s">
        <v>2884</v>
      </c>
    </row>
    <row r="2908" spans="1:29" x14ac:dyDescent="0.35">
      <c r="A2908" s="10" t="s">
        <v>2483</v>
      </c>
      <c r="B2908" s="76" t="s">
        <v>2863</v>
      </c>
      <c r="C2908" s="76">
        <f>C2907+(BudgetsQTable[[#This Row],[lead]]&lt;&gt;K2907)</f>
        <v>353</v>
      </c>
      <c r="D2908" s="76">
        <f>D2907*(BudgetsQTable[[#This Row],[lead]]=K2907)+(BudgetsQTable[[#This Row],[prop_id]]&lt;&gt;A2907)</f>
        <v>1</v>
      </c>
      <c r="E2908" s="77">
        <v>43005.7</v>
      </c>
      <c r="F2908" s="78" t="s">
        <v>2868</v>
      </c>
      <c r="G2908" s="78" t="s">
        <v>2869</v>
      </c>
      <c r="H2908" s="78" t="s">
        <v>466</v>
      </c>
      <c r="I2908" s="76" t="s">
        <v>786</v>
      </c>
      <c r="J2908" s="76" t="s">
        <v>753</v>
      </c>
      <c r="K2908" s="78" t="s">
        <v>2483</v>
      </c>
      <c r="L2908" s="7" t="str">
        <f>IF(BudgetsQTable[[#This Row],[pi_last_name]]=" ","",HYPERLINK("https://www.ejacket.nsf.gov/ej/showProposal.do?Continue=Y&amp;ID="&amp;BudgetsQTable[[#This Row],[prop_id]],BudgetsQTable[[#This Row],[prop_id]]))</f>
        <v/>
      </c>
      <c r="M2908" s="78" t="s">
        <v>753</v>
      </c>
      <c r="N2908" s="7" t="str">
        <f>IF(BudgetsQTable[[#This Row],[pi_last_name]]=" ","",HYPERLINK("mailto:"&amp;BudgetsQTable[[#This Row],[pi_email]]&amp;"&amp;subject=Your NSF Proposal:  "&amp;BudgetsQTable[[#This Row],[prop_id]],BudgetsQTable[[#This Row],[pi_email]]))</f>
        <v/>
      </c>
      <c r="O2908" s="78" t="s">
        <v>753</v>
      </c>
      <c r="P2908" s="78">
        <v>3</v>
      </c>
      <c r="Q2908" s="78">
        <v>0</v>
      </c>
      <c r="R2908" s="79">
        <v>0</v>
      </c>
      <c r="S2908" s="79">
        <v>15900</v>
      </c>
      <c r="T2908" s="79">
        <v>0</v>
      </c>
      <c r="U2908" s="80">
        <v>348496</v>
      </c>
      <c r="V2908" s="78">
        <v>0</v>
      </c>
      <c r="W2908" s="78">
        <v>2</v>
      </c>
      <c r="X2908" s="11" t="str">
        <f ca="1">IF(ISBLANK(BudgetsQTable[[#This Row],[budg_seq_yr]]),"FY"&amp;fiscalyear,"FY"&amp;fiscalyear-1+BudgetsQTable[[#This Row],[budg_seq_yr]])</f>
        <v>FY19</v>
      </c>
      <c r="Y2908" s="79">
        <v>348496</v>
      </c>
      <c r="Z2908" s="78" t="s">
        <v>2869</v>
      </c>
      <c r="AA2908" s="78" t="s">
        <v>466</v>
      </c>
      <c r="AB2908" s="76" t="s">
        <v>2821</v>
      </c>
      <c r="AC2908" s="78" t="s">
        <v>2884</v>
      </c>
    </row>
    <row r="2909" spans="1:29" x14ac:dyDescent="0.35">
      <c r="A2909" s="10" t="s">
        <v>2483</v>
      </c>
      <c r="B2909" s="76" t="s">
        <v>2863</v>
      </c>
      <c r="C2909" s="76">
        <f>C2908+(BudgetsQTable[[#This Row],[lead]]&lt;&gt;K2908)</f>
        <v>353</v>
      </c>
      <c r="D2909" s="76">
        <f>D2908*(BudgetsQTable[[#This Row],[lead]]=K2908)+(BudgetsQTable[[#This Row],[prop_id]]&lt;&gt;A2908)</f>
        <v>1</v>
      </c>
      <c r="E2909" s="77">
        <v>43005.7</v>
      </c>
      <c r="F2909" s="78" t="s">
        <v>2868</v>
      </c>
      <c r="G2909" s="78" t="s">
        <v>2869</v>
      </c>
      <c r="H2909" s="78" t="s">
        <v>466</v>
      </c>
      <c r="I2909" s="76" t="s">
        <v>786</v>
      </c>
      <c r="J2909" s="76" t="s">
        <v>753</v>
      </c>
      <c r="K2909" s="78" t="s">
        <v>2483</v>
      </c>
      <c r="L2909" s="7" t="str">
        <f>IF(BudgetsQTable[[#This Row],[pi_last_name]]=" ","",HYPERLINK("https://www.ejacket.nsf.gov/ej/showProposal.do?Continue=Y&amp;ID="&amp;BudgetsQTable[[#This Row],[prop_id]],BudgetsQTable[[#This Row],[prop_id]]))</f>
        <v/>
      </c>
      <c r="M2909" s="78" t="s">
        <v>753</v>
      </c>
      <c r="N2909" s="7" t="str">
        <f>IF(BudgetsQTable[[#This Row],[pi_last_name]]=" ","",HYPERLINK("mailto:"&amp;BudgetsQTable[[#This Row],[pi_email]]&amp;"&amp;subject=Your NSF Proposal:  "&amp;BudgetsQTable[[#This Row],[prop_id]],BudgetsQTable[[#This Row],[pi_email]]))</f>
        <v/>
      </c>
      <c r="O2909" s="78" t="s">
        <v>753</v>
      </c>
      <c r="P2909" s="78">
        <v>3</v>
      </c>
      <c r="Q2909" s="78">
        <v>0</v>
      </c>
      <c r="R2909" s="79">
        <v>0</v>
      </c>
      <c r="S2909" s="79">
        <v>15900</v>
      </c>
      <c r="T2909" s="79">
        <v>0</v>
      </c>
      <c r="U2909" s="80">
        <v>374035</v>
      </c>
      <c r="V2909" s="78">
        <v>0</v>
      </c>
      <c r="W2909" s="78">
        <v>3</v>
      </c>
      <c r="X2909" s="11" t="str">
        <f ca="1">IF(ISBLANK(BudgetsQTable[[#This Row],[budg_seq_yr]]),"FY"&amp;fiscalyear,"FY"&amp;fiscalyear-1+BudgetsQTable[[#This Row],[budg_seq_yr]])</f>
        <v>FY20</v>
      </c>
      <c r="Y2909" s="79">
        <v>374035</v>
      </c>
      <c r="Z2909" s="78" t="s">
        <v>2869</v>
      </c>
      <c r="AA2909" s="78" t="s">
        <v>466</v>
      </c>
      <c r="AB2909" s="76" t="s">
        <v>2821</v>
      </c>
      <c r="AC2909" s="78" t="s">
        <v>2884</v>
      </c>
    </row>
    <row r="2910" spans="1:29" x14ac:dyDescent="0.35">
      <c r="A2910" s="10" t="s">
        <v>2486</v>
      </c>
      <c r="B2910" s="76" t="s">
        <v>2863</v>
      </c>
      <c r="C2910" s="76">
        <f>C2909+(BudgetsQTable[[#This Row],[lead]]&lt;&gt;K2909)</f>
        <v>354</v>
      </c>
      <c r="D2910" s="76">
        <f>D2909*(BudgetsQTable[[#This Row],[lead]]=K2909)+(BudgetsQTable[[#This Row],[prop_id]]&lt;&gt;A2909)</f>
        <v>1</v>
      </c>
      <c r="E2910" s="77">
        <v>43005.700694444444</v>
      </c>
      <c r="F2910" s="78" t="s">
        <v>2839</v>
      </c>
      <c r="G2910" s="78" t="s">
        <v>2840</v>
      </c>
      <c r="H2910" s="78" t="s">
        <v>462</v>
      </c>
      <c r="I2910" s="76" t="s">
        <v>757</v>
      </c>
      <c r="J2910" s="76" t="s">
        <v>5064</v>
      </c>
      <c r="K2910" s="78" t="s">
        <v>2486</v>
      </c>
      <c r="L2910" s="7" t="str">
        <f>IF(BudgetsQTable[[#This Row],[pi_last_name]]=" ","",HYPERLINK("https://www.ejacket.nsf.gov/ej/showProposal.do?Continue=Y&amp;ID="&amp;BudgetsQTable[[#This Row],[prop_id]],BudgetsQTable[[#This Row],[prop_id]]))</f>
        <v>1764004</v>
      </c>
      <c r="M2910" s="78" t="s">
        <v>2487</v>
      </c>
      <c r="N2910" s="7" t="str">
        <f>IF(BudgetsQTable[[#This Row],[pi_last_name]]=" ","",HYPERLINK("mailto:"&amp;BudgetsQTable[[#This Row],[pi_email]]&amp;"&amp;subject=Your NSF Proposal:  "&amp;BudgetsQTable[[#This Row],[prop_id]],BudgetsQTable[[#This Row],[pi_email]]))</f>
        <v>blanas.2@osu.edu</v>
      </c>
      <c r="O2910" s="78" t="s">
        <v>603</v>
      </c>
      <c r="P2910" s="78"/>
      <c r="Q2910" s="78"/>
      <c r="R2910" s="79"/>
      <c r="S2910" s="79"/>
      <c r="T2910" s="79"/>
      <c r="U2910" s="80"/>
      <c r="V2910" s="78">
        <v>0</v>
      </c>
      <c r="W2910" s="78"/>
      <c r="X2910" s="11" t="str">
        <f ca="1">IF(ISBLANK(BudgetsQTable[[#This Row],[budg_seq_yr]]),"FY"&amp;fiscalyear,"FY"&amp;fiscalyear-1+BudgetsQTable[[#This Row],[budg_seq_yr]])</f>
        <v>FY18</v>
      </c>
      <c r="Y2910" s="79">
        <v>1200000</v>
      </c>
      <c r="Z2910" s="78" t="s">
        <v>2840</v>
      </c>
      <c r="AA2910" s="78" t="s">
        <v>462</v>
      </c>
      <c r="AB2910" s="76" t="s">
        <v>2821</v>
      </c>
      <c r="AC2910" s="78" t="s">
        <v>485</v>
      </c>
    </row>
    <row r="2911" spans="1:29" x14ac:dyDescent="0.35">
      <c r="A2911" s="10" t="s">
        <v>2486</v>
      </c>
      <c r="B2911" s="76" t="s">
        <v>2863</v>
      </c>
      <c r="C2911" s="76">
        <f>C2910+(BudgetsQTable[[#This Row],[lead]]&lt;&gt;K2910)</f>
        <v>354</v>
      </c>
      <c r="D2911" s="76">
        <f>D2910*(BudgetsQTable[[#This Row],[lead]]=K2910)+(BudgetsQTable[[#This Row],[prop_id]]&lt;&gt;A2910)</f>
        <v>1</v>
      </c>
      <c r="E2911" s="77">
        <v>43005.700694444444</v>
      </c>
      <c r="F2911" s="78" t="s">
        <v>2839</v>
      </c>
      <c r="G2911" s="78" t="s">
        <v>2840</v>
      </c>
      <c r="H2911" s="78" t="s">
        <v>462</v>
      </c>
      <c r="I2911" s="76" t="s">
        <v>757</v>
      </c>
      <c r="J2911" s="76" t="s">
        <v>753</v>
      </c>
      <c r="K2911" s="78" t="s">
        <v>2486</v>
      </c>
      <c r="L2911" s="7" t="str">
        <f>IF(BudgetsQTable[[#This Row],[pi_last_name]]=" ","",HYPERLINK("https://www.ejacket.nsf.gov/ej/showProposal.do?Continue=Y&amp;ID="&amp;BudgetsQTable[[#This Row],[prop_id]],BudgetsQTable[[#This Row],[prop_id]]))</f>
        <v/>
      </c>
      <c r="M2911" s="78" t="s">
        <v>753</v>
      </c>
      <c r="N2911" s="7" t="str">
        <f>IF(BudgetsQTable[[#This Row],[pi_last_name]]=" ","",HYPERLINK("mailto:"&amp;BudgetsQTable[[#This Row],[pi_email]]&amp;"&amp;subject=Your NSF Proposal:  "&amp;BudgetsQTable[[#This Row],[prop_id]],BudgetsQTable[[#This Row],[pi_email]]))</f>
        <v/>
      </c>
      <c r="O2911" s="78" t="s">
        <v>753</v>
      </c>
      <c r="P2911" s="78">
        <v>3</v>
      </c>
      <c r="Q2911" s="78">
        <v>3</v>
      </c>
      <c r="R2911" s="79">
        <v>0</v>
      </c>
      <c r="S2911" s="79">
        <v>8000</v>
      </c>
      <c r="T2911" s="79">
        <v>0</v>
      </c>
      <c r="U2911" s="80">
        <v>311238</v>
      </c>
      <c r="V2911" s="78">
        <v>0</v>
      </c>
      <c r="W2911" s="78">
        <v>1</v>
      </c>
      <c r="X2911" s="11" t="str">
        <f ca="1">IF(ISBLANK(BudgetsQTable[[#This Row],[budg_seq_yr]]),"FY"&amp;fiscalyear,"FY"&amp;fiscalyear-1+BudgetsQTable[[#This Row],[budg_seq_yr]])</f>
        <v>FY18</v>
      </c>
      <c r="Y2911" s="79">
        <v>311238</v>
      </c>
      <c r="Z2911" s="78" t="s">
        <v>2840</v>
      </c>
      <c r="AA2911" s="78" t="s">
        <v>462</v>
      </c>
      <c r="AB2911" s="76" t="s">
        <v>2821</v>
      </c>
      <c r="AC2911" s="78" t="s">
        <v>485</v>
      </c>
    </row>
    <row r="2912" spans="1:29" x14ac:dyDescent="0.35">
      <c r="A2912" s="10" t="s">
        <v>2486</v>
      </c>
      <c r="B2912" s="76" t="s">
        <v>2863</v>
      </c>
      <c r="C2912" s="76">
        <f>C2911+(BudgetsQTable[[#This Row],[lead]]&lt;&gt;K2911)</f>
        <v>354</v>
      </c>
      <c r="D2912" s="76">
        <f>D2911*(BudgetsQTable[[#This Row],[lead]]=K2911)+(BudgetsQTable[[#This Row],[prop_id]]&lt;&gt;A2911)</f>
        <v>1</v>
      </c>
      <c r="E2912" s="77">
        <v>43005.700694444444</v>
      </c>
      <c r="F2912" s="78" t="s">
        <v>2839</v>
      </c>
      <c r="G2912" s="78" t="s">
        <v>2840</v>
      </c>
      <c r="H2912" s="78" t="s">
        <v>462</v>
      </c>
      <c r="I2912" s="76" t="s">
        <v>757</v>
      </c>
      <c r="J2912" s="76" t="s">
        <v>753</v>
      </c>
      <c r="K2912" s="78" t="s">
        <v>2486</v>
      </c>
      <c r="L2912" s="7" t="str">
        <f>IF(BudgetsQTable[[#This Row],[pi_last_name]]=" ","",HYPERLINK("https://www.ejacket.nsf.gov/ej/showProposal.do?Continue=Y&amp;ID="&amp;BudgetsQTable[[#This Row],[prop_id]],BudgetsQTable[[#This Row],[prop_id]]))</f>
        <v/>
      </c>
      <c r="M2912" s="78" t="s">
        <v>753</v>
      </c>
      <c r="N2912" s="7" t="str">
        <f>IF(BudgetsQTable[[#This Row],[pi_last_name]]=" ","",HYPERLINK("mailto:"&amp;BudgetsQTable[[#This Row],[pi_email]]&amp;"&amp;subject=Your NSF Proposal:  "&amp;BudgetsQTable[[#This Row],[prop_id]],BudgetsQTable[[#This Row],[pi_email]]))</f>
        <v/>
      </c>
      <c r="O2912" s="78" t="s">
        <v>753</v>
      </c>
      <c r="P2912" s="78">
        <v>3</v>
      </c>
      <c r="Q2912" s="78">
        <v>3</v>
      </c>
      <c r="R2912" s="79">
        <v>0</v>
      </c>
      <c r="S2912" s="79">
        <v>8000</v>
      </c>
      <c r="T2912" s="79">
        <v>0</v>
      </c>
      <c r="U2912" s="80">
        <v>286699</v>
      </c>
      <c r="V2912" s="78">
        <v>0</v>
      </c>
      <c r="W2912" s="78">
        <v>2</v>
      </c>
      <c r="X2912" s="11" t="str">
        <f ca="1">IF(ISBLANK(BudgetsQTable[[#This Row],[budg_seq_yr]]),"FY"&amp;fiscalyear,"FY"&amp;fiscalyear-1+BudgetsQTable[[#This Row],[budg_seq_yr]])</f>
        <v>FY19</v>
      </c>
      <c r="Y2912" s="79">
        <v>286699</v>
      </c>
      <c r="Z2912" s="78" t="s">
        <v>2840</v>
      </c>
      <c r="AA2912" s="78" t="s">
        <v>462</v>
      </c>
      <c r="AB2912" s="76" t="s">
        <v>2821</v>
      </c>
      <c r="AC2912" s="78" t="s">
        <v>485</v>
      </c>
    </row>
    <row r="2913" spans="1:29" x14ac:dyDescent="0.35">
      <c r="A2913" s="10" t="s">
        <v>2486</v>
      </c>
      <c r="B2913" s="76" t="s">
        <v>2863</v>
      </c>
      <c r="C2913" s="76">
        <f>C2912+(BudgetsQTable[[#This Row],[lead]]&lt;&gt;K2912)</f>
        <v>354</v>
      </c>
      <c r="D2913" s="76">
        <f>D2912*(BudgetsQTable[[#This Row],[lead]]=K2912)+(BudgetsQTable[[#This Row],[prop_id]]&lt;&gt;A2912)</f>
        <v>1</v>
      </c>
      <c r="E2913" s="77">
        <v>43005.700694444444</v>
      </c>
      <c r="F2913" s="78" t="s">
        <v>2839</v>
      </c>
      <c r="G2913" s="78" t="s">
        <v>2840</v>
      </c>
      <c r="H2913" s="78" t="s">
        <v>462</v>
      </c>
      <c r="I2913" s="76" t="s">
        <v>757</v>
      </c>
      <c r="J2913" s="76" t="s">
        <v>753</v>
      </c>
      <c r="K2913" s="78" t="s">
        <v>2486</v>
      </c>
      <c r="L2913" s="7" t="str">
        <f>IF(BudgetsQTable[[#This Row],[pi_last_name]]=" ","",HYPERLINK("https://www.ejacket.nsf.gov/ej/showProposal.do?Continue=Y&amp;ID="&amp;BudgetsQTable[[#This Row],[prop_id]],BudgetsQTable[[#This Row],[prop_id]]))</f>
        <v/>
      </c>
      <c r="M2913" s="78" t="s">
        <v>753</v>
      </c>
      <c r="N2913" s="7" t="str">
        <f>IF(BudgetsQTable[[#This Row],[pi_last_name]]=" ","",HYPERLINK("mailto:"&amp;BudgetsQTable[[#This Row],[pi_email]]&amp;"&amp;subject=Your NSF Proposal:  "&amp;BudgetsQTable[[#This Row],[prop_id]],BudgetsQTable[[#This Row],[pi_email]]))</f>
        <v/>
      </c>
      <c r="O2913" s="78" t="s">
        <v>753</v>
      </c>
      <c r="P2913" s="78">
        <v>3</v>
      </c>
      <c r="Q2913" s="78">
        <v>3</v>
      </c>
      <c r="R2913" s="79">
        <v>0</v>
      </c>
      <c r="S2913" s="79">
        <v>8000</v>
      </c>
      <c r="T2913" s="79">
        <v>0</v>
      </c>
      <c r="U2913" s="80">
        <v>296129</v>
      </c>
      <c r="V2913" s="78">
        <v>0</v>
      </c>
      <c r="W2913" s="78">
        <v>3</v>
      </c>
      <c r="X2913" s="11" t="str">
        <f ca="1">IF(ISBLANK(BudgetsQTable[[#This Row],[budg_seq_yr]]),"FY"&amp;fiscalyear,"FY"&amp;fiscalyear-1+BudgetsQTable[[#This Row],[budg_seq_yr]])</f>
        <v>FY20</v>
      </c>
      <c r="Y2913" s="79">
        <v>296129</v>
      </c>
      <c r="Z2913" s="78" t="s">
        <v>2840</v>
      </c>
      <c r="AA2913" s="78" t="s">
        <v>462</v>
      </c>
      <c r="AB2913" s="76" t="s">
        <v>2821</v>
      </c>
      <c r="AC2913" s="78" t="s">
        <v>485</v>
      </c>
    </row>
    <row r="2914" spans="1:29" x14ac:dyDescent="0.35">
      <c r="A2914" s="10" t="s">
        <v>2486</v>
      </c>
      <c r="B2914" s="76" t="s">
        <v>2863</v>
      </c>
      <c r="C2914" s="76">
        <f>C2913+(BudgetsQTable[[#This Row],[lead]]&lt;&gt;K2913)</f>
        <v>354</v>
      </c>
      <c r="D2914" s="76">
        <f>D2913*(BudgetsQTable[[#This Row],[lead]]=K2913)+(BudgetsQTable[[#This Row],[prop_id]]&lt;&gt;A2913)</f>
        <v>1</v>
      </c>
      <c r="E2914" s="77">
        <v>43005.700694444444</v>
      </c>
      <c r="F2914" s="78" t="s">
        <v>2839</v>
      </c>
      <c r="G2914" s="78" t="s">
        <v>2840</v>
      </c>
      <c r="H2914" s="78" t="s">
        <v>462</v>
      </c>
      <c r="I2914" s="76" t="s">
        <v>757</v>
      </c>
      <c r="J2914" s="76" t="s">
        <v>753</v>
      </c>
      <c r="K2914" s="78" t="s">
        <v>2486</v>
      </c>
      <c r="L2914" s="7" t="str">
        <f>IF(BudgetsQTable[[#This Row],[pi_last_name]]=" ","",HYPERLINK("https://www.ejacket.nsf.gov/ej/showProposal.do?Continue=Y&amp;ID="&amp;BudgetsQTable[[#This Row],[prop_id]],BudgetsQTable[[#This Row],[prop_id]]))</f>
        <v/>
      </c>
      <c r="M2914" s="78" t="s">
        <v>753</v>
      </c>
      <c r="N2914" s="7" t="str">
        <f>IF(BudgetsQTable[[#This Row],[pi_last_name]]=" ","",HYPERLINK("mailto:"&amp;BudgetsQTable[[#This Row],[pi_email]]&amp;"&amp;subject=Your NSF Proposal:  "&amp;BudgetsQTable[[#This Row],[prop_id]],BudgetsQTable[[#This Row],[pi_email]]))</f>
        <v/>
      </c>
      <c r="O2914" s="78" t="s">
        <v>753</v>
      </c>
      <c r="P2914" s="78">
        <v>3</v>
      </c>
      <c r="Q2914" s="78">
        <v>3</v>
      </c>
      <c r="R2914" s="79">
        <v>0</v>
      </c>
      <c r="S2914" s="79">
        <v>8000</v>
      </c>
      <c r="T2914" s="79">
        <v>0</v>
      </c>
      <c r="U2914" s="80">
        <v>305934</v>
      </c>
      <c r="V2914" s="78">
        <v>0</v>
      </c>
      <c r="W2914" s="78">
        <v>4</v>
      </c>
      <c r="X2914" s="11" t="str">
        <f ca="1">IF(ISBLANK(BudgetsQTable[[#This Row],[budg_seq_yr]]),"FY"&amp;fiscalyear,"FY"&amp;fiscalyear-1+BudgetsQTable[[#This Row],[budg_seq_yr]])</f>
        <v>FY21</v>
      </c>
      <c r="Y2914" s="79">
        <v>305934</v>
      </c>
      <c r="Z2914" s="78" t="s">
        <v>2840</v>
      </c>
      <c r="AA2914" s="78" t="s">
        <v>462</v>
      </c>
      <c r="AB2914" s="76" t="s">
        <v>2821</v>
      </c>
      <c r="AC2914" s="78" t="s">
        <v>485</v>
      </c>
    </row>
    <row r="2915" spans="1:29" x14ac:dyDescent="0.35">
      <c r="A2915" s="10" t="s">
        <v>2489</v>
      </c>
      <c r="B2915" s="76" t="s">
        <v>2824</v>
      </c>
      <c r="C2915" s="76">
        <f>C2914+(BudgetsQTable[[#This Row],[lead]]&lt;&gt;K2914)</f>
        <v>355</v>
      </c>
      <c r="D2915" s="76">
        <f>D2914*(BudgetsQTable[[#This Row],[lead]]=K2914)+(BudgetsQTable[[#This Row],[prop_id]]&lt;&gt;A2914)</f>
        <v>1</v>
      </c>
      <c r="E2915" s="77">
        <v>43005.701388888891</v>
      </c>
      <c r="F2915" s="78" t="s">
        <v>2817</v>
      </c>
      <c r="G2915" s="78" t="s">
        <v>2818</v>
      </c>
      <c r="H2915" s="78" t="s">
        <v>476</v>
      </c>
      <c r="I2915" s="76" t="s">
        <v>1358</v>
      </c>
      <c r="J2915" s="76" t="s">
        <v>5007</v>
      </c>
      <c r="K2915" s="78" t="s">
        <v>2489</v>
      </c>
      <c r="L2915" s="7" t="str">
        <f>IF(BudgetsQTable[[#This Row],[pi_last_name]]=" ","",HYPERLINK("https://www.ejacket.nsf.gov/ej/showProposal.do?Continue=Y&amp;ID="&amp;BudgetsQTable[[#This Row],[prop_id]],BudgetsQTable[[#This Row],[prop_id]]))</f>
        <v>1764006</v>
      </c>
      <c r="M2915" s="78" t="s">
        <v>2442</v>
      </c>
      <c r="N2915" s="7" t="str">
        <f>IF(BudgetsQTable[[#This Row],[pi_last_name]]=" ","",HYPERLINK("mailto:"&amp;BudgetsQTable[[#This Row],[pi_email]]&amp;"&amp;subject=Your NSF Proposal:  "&amp;BudgetsQTable[[#This Row],[prop_id]],BudgetsQTable[[#This Row],[pi_email]]))</f>
        <v>panda@cse.ohio-state.edu</v>
      </c>
      <c r="O2915" s="78" t="s">
        <v>603</v>
      </c>
      <c r="P2915" s="78"/>
      <c r="Q2915" s="78"/>
      <c r="R2915" s="79"/>
      <c r="S2915" s="79"/>
      <c r="T2915" s="79"/>
      <c r="U2915" s="80"/>
      <c r="V2915" s="78">
        <v>0</v>
      </c>
      <c r="W2915" s="78"/>
      <c r="X2915" s="11" t="str">
        <f ca="1">IF(ISBLANK(BudgetsQTable[[#This Row],[budg_seq_yr]]),"FY"&amp;fiscalyear,"FY"&amp;fiscalyear-1+BudgetsQTable[[#This Row],[budg_seq_yr]])</f>
        <v>FY18</v>
      </c>
      <c r="Y2915" s="79">
        <v>800000</v>
      </c>
      <c r="Z2915" s="78" t="s">
        <v>2818</v>
      </c>
      <c r="AA2915" s="78" t="s">
        <v>476</v>
      </c>
      <c r="AB2915" s="76" t="s">
        <v>2821</v>
      </c>
      <c r="AC2915" s="78" t="s">
        <v>3459</v>
      </c>
    </row>
    <row r="2916" spans="1:29" x14ac:dyDescent="0.35">
      <c r="A2916" s="10" t="s">
        <v>2489</v>
      </c>
      <c r="B2916" s="76" t="s">
        <v>2824</v>
      </c>
      <c r="C2916" s="76">
        <f>C2915+(BudgetsQTable[[#This Row],[lead]]&lt;&gt;K2915)</f>
        <v>355</v>
      </c>
      <c r="D2916" s="76">
        <f>D2915*(BudgetsQTable[[#This Row],[lead]]=K2915)+(BudgetsQTable[[#This Row],[prop_id]]&lt;&gt;A2915)</f>
        <v>1</v>
      </c>
      <c r="E2916" s="77">
        <v>43005.701388888891</v>
      </c>
      <c r="F2916" s="78" t="s">
        <v>2817</v>
      </c>
      <c r="G2916" s="78" t="s">
        <v>2818</v>
      </c>
      <c r="H2916" s="78" t="s">
        <v>476</v>
      </c>
      <c r="I2916" s="76" t="s">
        <v>1358</v>
      </c>
      <c r="J2916" s="76" t="s">
        <v>753</v>
      </c>
      <c r="K2916" s="78" t="s">
        <v>2489</v>
      </c>
      <c r="L2916" s="7" t="str">
        <f>IF(BudgetsQTable[[#This Row],[pi_last_name]]=" ","",HYPERLINK("https://www.ejacket.nsf.gov/ej/showProposal.do?Continue=Y&amp;ID="&amp;BudgetsQTable[[#This Row],[prop_id]],BudgetsQTable[[#This Row],[prop_id]]))</f>
        <v/>
      </c>
      <c r="M2916" s="78" t="s">
        <v>753</v>
      </c>
      <c r="N2916" s="7" t="str">
        <f>IF(BudgetsQTable[[#This Row],[pi_last_name]]=" ","",HYPERLINK("mailto:"&amp;BudgetsQTable[[#This Row],[pi_email]]&amp;"&amp;subject=Your NSF Proposal:  "&amp;BudgetsQTable[[#This Row],[prop_id]],BudgetsQTable[[#This Row],[pi_email]]))</f>
        <v/>
      </c>
      <c r="O2916" s="78" t="s">
        <v>753</v>
      </c>
      <c r="P2916" s="78">
        <v>2</v>
      </c>
      <c r="Q2916" s="78">
        <v>0.5</v>
      </c>
      <c r="R2916" s="79">
        <v>13001</v>
      </c>
      <c r="S2916" s="79">
        <v>5000</v>
      </c>
      <c r="T2916" s="79">
        <v>0</v>
      </c>
      <c r="U2916" s="80">
        <v>259257</v>
      </c>
      <c r="V2916" s="78">
        <v>0</v>
      </c>
      <c r="W2916" s="78">
        <v>1</v>
      </c>
      <c r="X2916" s="11" t="str">
        <f ca="1">IF(ISBLANK(BudgetsQTable[[#This Row],[budg_seq_yr]]),"FY"&amp;fiscalyear,"FY"&amp;fiscalyear-1+BudgetsQTable[[#This Row],[budg_seq_yr]])</f>
        <v>FY18</v>
      </c>
      <c r="Y2916" s="79">
        <v>259257</v>
      </c>
      <c r="Z2916" s="78" t="s">
        <v>2818</v>
      </c>
      <c r="AA2916" s="78" t="s">
        <v>476</v>
      </c>
      <c r="AB2916" s="76" t="s">
        <v>2821</v>
      </c>
      <c r="AC2916" s="78" t="s">
        <v>3459</v>
      </c>
    </row>
    <row r="2917" spans="1:29" x14ac:dyDescent="0.35">
      <c r="A2917" s="10" t="s">
        <v>2489</v>
      </c>
      <c r="B2917" s="76" t="s">
        <v>2824</v>
      </c>
      <c r="C2917" s="76">
        <f>C2916+(BudgetsQTable[[#This Row],[lead]]&lt;&gt;K2916)</f>
        <v>355</v>
      </c>
      <c r="D2917" s="76">
        <f>D2916*(BudgetsQTable[[#This Row],[lead]]=K2916)+(BudgetsQTable[[#This Row],[prop_id]]&lt;&gt;A2916)</f>
        <v>1</v>
      </c>
      <c r="E2917" s="77">
        <v>43005.701388888891</v>
      </c>
      <c r="F2917" s="78" t="s">
        <v>2817</v>
      </c>
      <c r="G2917" s="78" t="s">
        <v>2818</v>
      </c>
      <c r="H2917" s="78" t="s">
        <v>476</v>
      </c>
      <c r="I2917" s="76" t="s">
        <v>1358</v>
      </c>
      <c r="J2917" s="76" t="s">
        <v>753</v>
      </c>
      <c r="K2917" s="78" t="s">
        <v>2489</v>
      </c>
      <c r="L2917" s="7" t="str">
        <f>IF(BudgetsQTable[[#This Row],[pi_last_name]]=" ","",HYPERLINK("https://www.ejacket.nsf.gov/ej/showProposal.do?Continue=Y&amp;ID="&amp;BudgetsQTable[[#This Row],[prop_id]],BudgetsQTable[[#This Row],[prop_id]]))</f>
        <v/>
      </c>
      <c r="M2917" s="78" t="s">
        <v>753</v>
      </c>
      <c r="N2917" s="7" t="str">
        <f>IF(BudgetsQTable[[#This Row],[pi_last_name]]=" ","",HYPERLINK("mailto:"&amp;BudgetsQTable[[#This Row],[pi_email]]&amp;"&amp;subject=Your NSF Proposal:  "&amp;BudgetsQTable[[#This Row],[prop_id]],BudgetsQTable[[#This Row],[pi_email]]))</f>
        <v/>
      </c>
      <c r="O2917" s="78" t="s">
        <v>753</v>
      </c>
      <c r="P2917" s="78">
        <v>2</v>
      </c>
      <c r="Q2917" s="78">
        <v>0.5</v>
      </c>
      <c r="R2917" s="79">
        <v>12052</v>
      </c>
      <c r="S2917" s="79">
        <v>5000</v>
      </c>
      <c r="T2917" s="79">
        <v>0</v>
      </c>
      <c r="U2917" s="80">
        <v>266368</v>
      </c>
      <c r="V2917" s="78">
        <v>0</v>
      </c>
      <c r="W2917" s="78">
        <v>2</v>
      </c>
      <c r="X2917" s="11" t="str">
        <f ca="1">IF(ISBLANK(BudgetsQTable[[#This Row],[budg_seq_yr]]),"FY"&amp;fiscalyear,"FY"&amp;fiscalyear-1+BudgetsQTable[[#This Row],[budg_seq_yr]])</f>
        <v>FY19</v>
      </c>
      <c r="Y2917" s="79">
        <v>266368</v>
      </c>
      <c r="Z2917" s="78" t="s">
        <v>2818</v>
      </c>
      <c r="AA2917" s="78" t="s">
        <v>476</v>
      </c>
      <c r="AB2917" s="76" t="s">
        <v>2821</v>
      </c>
      <c r="AC2917" s="78" t="s">
        <v>3459</v>
      </c>
    </row>
    <row r="2918" spans="1:29" x14ac:dyDescent="0.35">
      <c r="A2918" s="10" t="s">
        <v>2489</v>
      </c>
      <c r="B2918" s="76" t="s">
        <v>2824</v>
      </c>
      <c r="C2918" s="76">
        <f>C2917+(BudgetsQTable[[#This Row],[lead]]&lt;&gt;K2917)</f>
        <v>355</v>
      </c>
      <c r="D2918" s="76">
        <f>D2917*(BudgetsQTable[[#This Row],[lead]]=K2917)+(BudgetsQTable[[#This Row],[prop_id]]&lt;&gt;A2917)</f>
        <v>1</v>
      </c>
      <c r="E2918" s="77">
        <v>43005.701388888891</v>
      </c>
      <c r="F2918" s="78" t="s">
        <v>2817</v>
      </c>
      <c r="G2918" s="78" t="s">
        <v>2818</v>
      </c>
      <c r="H2918" s="78" t="s">
        <v>476</v>
      </c>
      <c r="I2918" s="76" t="s">
        <v>1358</v>
      </c>
      <c r="J2918" s="76" t="s">
        <v>753</v>
      </c>
      <c r="K2918" s="78" t="s">
        <v>2489</v>
      </c>
      <c r="L2918" s="7" t="str">
        <f>IF(BudgetsQTable[[#This Row],[pi_last_name]]=" ","",HYPERLINK("https://www.ejacket.nsf.gov/ej/showProposal.do?Continue=Y&amp;ID="&amp;BudgetsQTable[[#This Row],[prop_id]],BudgetsQTable[[#This Row],[prop_id]]))</f>
        <v/>
      </c>
      <c r="M2918" s="78" t="s">
        <v>753</v>
      </c>
      <c r="N2918" s="7" t="str">
        <f>IF(BudgetsQTable[[#This Row],[pi_last_name]]=" ","",HYPERLINK("mailto:"&amp;BudgetsQTable[[#This Row],[pi_email]]&amp;"&amp;subject=Your NSF Proposal:  "&amp;BudgetsQTable[[#This Row],[prop_id]],BudgetsQTable[[#This Row],[pi_email]]))</f>
        <v/>
      </c>
      <c r="O2918" s="78" t="s">
        <v>753</v>
      </c>
      <c r="P2918" s="78">
        <v>2</v>
      </c>
      <c r="Q2918" s="78">
        <v>0.5</v>
      </c>
      <c r="R2918" s="79">
        <v>12096</v>
      </c>
      <c r="S2918" s="79">
        <v>5000</v>
      </c>
      <c r="T2918" s="79">
        <v>0</v>
      </c>
      <c r="U2918" s="80">
        <v>274375</v>
      </c>
      <c r="V2918" s="78">
        <v>0</v>
      </c>
      <c r="W2918" s="78">
        <v>3</v>
      </c>
      <c r="X2918" s="11" t="str">
        <f ca="1">IF(ISBLANK(BudgetsQTable[[#This Row],[budg_seq_yr]]),"FY"&amp;fiscalyear,"FY"&amp;fiscalyear-1+BudgetsQTable[[#This Row],[budg_seq_yr]])</f>
        <v>FY20</v>
      </c>
      <c r="Y2918" s="79">
        <v>274375</v>
      </c>
      <c r="Z2918" s="78" t="s">
        <v>2818</v>
      </c>
      <c r="AA2918" s="78" t="s">
        <v>476</v>
      </c>
      <c r="AB2918" s="76" t="s">
        <v>2821</v>
      </c>
      <c r="AC2918" s="78" t="s">
        <v>3459</v>
      </c>
    </row>
    <row r="2919" spans="1:29" x14ac:dyDescent="0.35">
      <c r="A2919" s="10" t="s">
        <v>5067</v>
      </c>
      <c r="B2919" s="76" t="s">
        <v>2834</v>
      </c>
      <c r="C2919" s="76">
        <f>C2918+(BudgetsQTable[[#This Row],[lead]]&lt;&gt;K2918)</f>
        <v>355</v>
      </c>
      <c r="D2919" s="76">
        <f>D2918*(BudgetsQTable[[#This Row],[lead]]=K2918)+(BudgetsQTable[[#This Row],[prop_id]]&lt;&gt;A2918)</f>
        <v>2</v>
      </c>
      <c r="E2919" s="77">
        <v>43005.707638888889</v>
      </c>
      <c r="F2919" s="78" t="s">
        <v>2817</v>
      </c>
      <c r="G2919" s="78" t="s">
        <v>2818</v>
      </c>
      <c r="H2919" s="78" t="s">
        <v>476</v>
      </c>
      <c r="I2919" s="76" t="s">
        <v>1358</v>
      </c>
      <c r="J2919" s="76" t="s">
        <v>5069</v>
      </c>
      <c r="K2919" s="78" t="s">
        <v>2489</v>
      </c>
      <c r="L2919" s="7" t="str">
        <f>IF(BudgetsQTable[[#This Row],[pi_last_name]]=" ","",HYPERLINK("https://www.ejacket.nsf.gov/ej/showProposal.do?Continue=Y&amp;ID="&amp;BudgetsQTable[[#This Row],[prop_id]],BudgetsQTable[[#This Row],[prop_id]]))</f>
        <v>1764023</v>
      </c>
      <c r="M2919" s="78" t="s">
        <v>5068</v>
      </c>
      <c r="N2919" s="7" t="str">
        <f>IF(BudgetsQTable[[#This Row],[pi_last_name]]=" ","",HYPERLINK("mailto:"&amp;BudgetsQTable[[#This Row],[pi_email]]&amp;"&amp;subject=Your NSF Proposal:  "&amp;BudgetsQTable[[#This Row],[prop_id]],BudgetsQTable[[#This Row],[pi_email]]))</f>
        <v>pnav@tacc.utexas.edu</v>
      </c>
      <c r="O2919" s="78" t="s">
        <v>2827</v>
      </c>
      <c r="P2919" s="78"/>
      <c r="Q2919" s="78"/>
      <c r="R2919" s="79"/>
      <c r="S2919" s="79"/>
      <c r="T2919" s="79"/>
      <c r="U2919" s="80"/>
      <c r="V2919" s="78">
        <v>0</v>
      </c>
      <c r="W2919" s="78"/>
      <c r="X2919" s="11" t="str">
        <f ca="1">IF(ISBLANK(BudgetsQTable[[#This Row],[budg_seq_yr]]),"FY"&amp;fiscalyear,"FY"&amp;fiscalyear-1+BudgetsQTable[[#This Row],[budg_seq_yr]])</f>
        <v>FY18</v>
      </c>
      <c r="Y2919" s="79">
        <v>399215</v>
      </c>
      <c r="Z2919" s="78" t="s">
        <v>2818</v>
      </c>
      <c r="AA2919" s="78" t="s">
        <v>476</v>
      </c>
      <c r="AB2919" s="76" t="s">
        <v>2821</v>
      </c>
      <c r="AC2919" s="78" t="s">
        <v>3459</v>
      </c>
    </row>
    <row r="2920" spans="1:29" x14ac:dyDescent="0.35">
      <c r="A2920" s="10" t="s">
        <v>5067</v>
      </c>
      <c r="B2920" s="76" t="s">
        <v>2834</v>
      </c>
      <c r="C2920" s="76">
        <f>C2919+(BudgetsQTable[[#This Row],[lead]]&lt;&gt;K2919)</f>
        <v>355</v>
      </c>
      <c r="D2920" s="76">
        <f>D2919*(BudgetsQTable[[#This Row],[lead]]=K2919)+(BudgetsQTable[[#This Row],[prop_id]]&lt;&gt;A2919)</f>
        <v>2</v>
      </c>
      <c r="E2920" s="77">
        <v>43005.707638888889</v>
      </c>
      <c r="F2920" s="78" t="s">
        <v>2817</v>
      </c>
      <c r="G2920" s="78" t="s">
        <v>2818</v>
      </c>
      <c r="H2920" s="78" t="s">
        <v>476</v>
      </c>
      <c r="I2920" s="76" t="s">
        <v>1358</v>
      </c>
      <c r="J2920" s="76" t="s">
        <v>753</v>
      </c>
      <c r="K2920" s="78" t="s">
        <v>2489</v>
      </c>
      <c r="L2920" s="7" t="str">
        <f>IF(BudgetsQTable[[#This Row],[pi_last_name]]=" ","",HYPERLINK("https://www.ejacket.nsf.gov/ej/showProposal.do?Continue=Y&amp;ID="&amp;BudgetsQTable[[#This Row],[prop_id]],BudgetsQTable[[#This Row],[prop_id]]))</f>
        <v/>
      </c>
      <c r="M2920" s="78" t="s">
        <v>753</v>
      </c>
      <c r="N2920" s="7" t="str">
        <f>IF(BudgetsQTable[[#This Row],[pi_last_name]]=" ","",HYPERLINK("mailto:"&amp;BudgetsQTable[[#This Row],[pi_email]]&amp;"&amp;subject=Your NSF Proposal:  "&amp;BudgetsQTable[[#This Row],[prop_id]],BudgetsQTable[[#This Row],[pi_email]]))</f>
        <v/>
      </c>
      <c r="O2920" s="78" t="s">
        <v>753</v>
      </c>
      <c r="P2920" s="78">
        <v>1</v>
      </c>
      <c r="Q2920" s="78">
        <v>0</v>
      </c>
      <c r="R2920" s="79">
        <v>0</v>
      </c>
      <c r="S2920" s="79">
        <v>0</v>
      </c>
      <c r="T2920" s="79">
        <v>0</v>
      </c>
      <c r="U2920" s="80">
        <v>129308</v>
      </c>
      <c r="V2920" s="78">
        <v>0</v>
      </c>
      <c r="W2920" s="78">
        <v>1</v>
      </c>
      <c r="X2920" s="11" t="str">
        <f ca="1">IF(ISBLANK(BudgetsQTable[[#This Row],[budg_seq_yr]]),"FY"&amp;fiscalyear,"FY"&amp;fiscalyear-1+BudgetsQTable[[#This Row],[budg_seq_yr]])</f>
        <v>FY18</v>
      </c>
      <c r="Y2920" s="79">
        <v>129308</v>
      </c>
      <c r="Z2920" s="78" t="s">
        <v>2818</v>
      </c>
      <c r="AA2920" s="78" t="s">
        <v>476</v>
      </c>
      <c r="AB2920" s="76" t="s">
        <v>2821</v>
      </c>
      <c r="AC2920" s="78" t="s">
        <v>3459</v>
      </c>
    </row>
    <row r="2921" spans="1:29" x14ac:dyDescent="0.35">
      <c r="A2921" s="10" t="s">
        <v>5067</v>
      </c>
      <c r="B2921" s="76" t="s">
        <v>2834</v>
      </c>
      <c r="C2921" s="76">
        <f>C2920+(BudgetsQTable[[#This Row],[lead]]&lt;&gt;K2920)</f>
        <v>355</v>
      </c>
      <c r="D2921" s="76">
        <f>D2920*(BudgetsQTable[[#This Row],[lead]]=K2920)+(BudgetsQTable[[#This Row],[prop_id]]&lt;&gt;A2920)</f>
        <v>2</v>
      </c>
      <c r="E2921" s="77">
        <v>43005.707638888889</v>
      </c>
      <c r="F2921" s="78" t="s">
        <v>2817</v>
      </c>
      <c r="G2921" s="78" t="s">
        <v>2818</v>
      </c>
      <c r="H2921" s="78" t="s">
        <v>476</v>
      </c>
      <c r="I2921" s="76" t="s">
        <v>1358</v>
      </c>
      <c r="J2921" s="76" t="s">
        <v>753</v>
      </c>
      <c r="K2921" s="78" t="s">
        <v>2489</v>
      </c>
      <c r="L2921" s="7" t="str">
        <f>IF(BudgetsQTable[[#This Row],[pi_last_name]]=" ","",HYPERLINK("https://www.ejacket.nsf.gov/ej/showProposal.do?Continue=Y&amp;ID="&amp;BudgetsQTable[[#This Row],[prop_id]],BudgetsQTable[[#This Row],[prop_id]]))</f>
        <v/>
      </c>
      <c r="M2921" s="78" t="s">
        <v>753</v>
      </c>
      <c r="N2921" s="7" t="str">
        <f>IF(BudgetsQTable[[#This Row],[pi_last_name]]=" ","",HYPERLINK("mailto:"&amp;BudgetsQTable[[#This Row],[pi_email]]&amp;"&amp;subject=Your NSF Proposal:  "&amp;BudgetsQTable[[#This Row],[prop_id]],BudgetsQTable[[#This Row],[pi_email]]))</f>
        <v/>
      </c>
      <c r="O2921" s="78" t="s">
        <v>753</v>
      </c>
      <c r="P2921" s="78">
        <v>1</v>
      </c>
      <c r="Q2921" s="78">
        <v>0</v>
      </c>
      <c r="R2921" s="79">
        <v>0</v>
      </c>
      <c r="S2921" s="79">
        <v>0</v>
      </c>
      <c r="T2921" s="79">
        <v>0</v>
      </c>
      <c r="U2921" s="80">
        <v>133034</v>
      </c>
      <c r="V2921" s="78">
        <v>0</v>
      </c>
      <c r="W2921" s="78">
        <v>2</v>
      </c>
      <c r="X2921" s="11" t="str">
        <f ca="1">IF(ISBLANK(BudgetsQTable[[#This Row],[budg_seq_yr]]),"FY"&amp;fiscalyear,"FY"&amp;fiscalyear-1+BudgetsQTable[[#This Row],[budg_seq_yr]])</f>
        <v>FY19</v>
      </c>
      <c r="Y2921" s="79">
        <v>133034</v>
      </c>
      <c r="Z2921" s="78" t="s">
        <v>2818</v>
      </c>
      <c r="AA2921" s="78" t="s">
        <v>476</v>
      </c>
      <c r="AB2921" s="76" t="s">
        <v>2821</v>
      </c>
      <c r="AC2921" s="78" t="s">
        <v>3459</v>
      </c>
    </row>
    <row r="2922" spans="1:29" x14ac:dyDescent="0.35">
      <c r="A2922" s="10" t="s">
        <v>5067</v>
      </c>
      <c r="B2922" s="76" t="s">
        <v>2834</v>
      </c>
      <c r="C2922" s="76">
        <f>C2921+(BudgetsQTable[[#This Row],[lead]]&lt;&gt;K2921)</f>
        <v>355</v>
      </c>
      <c r="D2922" s="76">
        <f>D2921*(BudgetsQTable[[#This Row],[lead]]=K2921)+(BudgetsQTable[[#This Row],[prop_id]]&lt;&gt;A2921)</f>
        <v>2</v>
      </c>
      <c r="E2922" s="77">
        <v>43005.707638888889</v>
      </c>
      <c r="F2922" s="78" t="s">
        <v>2817</v>
      </c>
      <c r="G2922" s="78" t="s">
        <v>2818</v>
      </c>
      <c r="H2922" s="78" t="s">
        <v>476</v>
      </c>
      <c r="I2922" s="76" t="s">
        <v>1358</v>
      </c>
      <c r="J2922" s="76" t="s">
        <v>753</v>
      </c>
      <c r="K2922" s="78" t="s">
        <v>2489</v>
      </c>
      <c r="L2922" s="7" t="str">
        <f>IF(BudgetsQTable[[#This Row],[pi_last_name]]=" ","",HYPERLINK("https://www.ejacket.nsf.gov/ej/showProposal.do?Continue=Y&amp;ID="&amp;BudgetsQTable[[#This Row],[prop_id]],BudgetsQTable[[#This Row],[prop_id]]))</f>
        <v/>
      </c>
      <c r="M2922" s="78" t="s">
        <v>753</v>
      </c>
      <c r="N2922" s="7" t="str">
        <f>IF(BudgetsQTable[[#This Row],[pi_last_name]]=" ","",HYPERLINK("mailto:"&amp;BudgetsQTable[[#This Row],[pi_email]]&amp;"&amp;subject=Your NSF Proposal:  "&amp;BudgetsQTable[[#This Row],[prop_id]],BudgetsQTable[[#This Row],[pi_email]]))</f>
        <v/>
      </c>
      <c r="O2922" s="78" t="s">
        <v>753</v>
      </c>
      <c r="P2922" s="78">
        <v>1</v>
      </c>
      <c r="Q2922" s="78">
        <v>0</v>
      </c>
      <c r="R2922" s="79">
        <v>0</v>
      </c>
      <c r="S2922" s="79">
        <v>0</v>
      </c>
      <c r="T2922" s="79">
        <v>0</v>
      </c>
      <c r="U2922" s="80">
        <v>136873</v>
      </c>
      <c r="V2922" s="78">
        <v>0</v>
      </c>
      <c r="W2922" s="78">
        <v>3</v>
      </c>
      <c r="X2922" s="11" t="str">
        <f ca="1">IF(ISBLANK(BudgetsQTable[[#This Row],[budg_seq_yr]]),"FY"&amp;fiscalyear,"FY"&amp;fiscalyear-1+BudgetsQTable[[#This Row],[budg_seq_yr]])</f>
        <v>FY20</v>
      </c>
      <c r="Y2922" s="79">
        <v>136873</v>
      </c>
      <c r="Z2922" s="78" t="s">
        <v>2818</v>
      </c>
      <c r="AA2922" s="78" t="s">
        <v>476</v>
      </c>
      <c r="AB2922" s="76" t="s">
        <v>2821</v>
      </c>
      <c r="AC2922" s="78" t="s">
        <v>3459</v>
      </c>
    </row>
    <row r="2923" spans="1:29" x14ac:dyDescent="0.35">
      <c r="A2923" s="10" t="s">
        <v>2496</v>
      </c>
      <c r="B2923" s="76" t="s">
        <v>2824</v>
      </c>
      <c r="C2923" s="76">
        <f>C2922+(BudgetsQTable[[#This Row],[lead]]&lt;&gt;K2922)</f>
        <v>356</v>
      </c>
      <c r="D2923" s="76">
        <f>D2922*(BudgetsQTable[[#This Row],[lead]]=K2922)+(BudgetsQTable[[#This Row],[prop_id]]&lt;&gt;A2922)</f>
        <v>1</v>
      </c>
      <c r="E2923" s="77">
        <v>43005.702777777777</v>
      </c>
      <c r="F2923" s="78" t="s">
        <v>2868</v>
      </c>
      <c r="G2923" s="78" t="s">
        <v>2869</v>
      </c>
      <c r="H2923" s="78" t="s">
        <v>466</v>
      </c>
      <c r="I2923" s="76" t="s">
        <v>1882</v>
      </c>
      <c r="J2923" s="76" t="s">
        <v>5072</v>
      </c>
      <c r="K2923" s="78" t="s">
        <v>2496</v>
      </c>
      <c r="L2923" s="7" t="str">
        <f>IF(BudgetsQTable[[#This Row],[pi_last_name]]=" ","",HYPERLINK("https://www.ejacket.nsf.gov/ej/showProposal.do?Continue=Y&amp;ID="&amp;BudgetsQTable[[#This Row],[prop_id]],BudgetsQTable[[#This Row],[prop_id]]))</f>
        <v>1764009</v>
      </c>
      <c r="M2923" s="78" t="s">
        <v>2497</v>
      </c>
      <c r="N2923" s="7" t="str">
        <f>IF(BudgetsQTable[[#This Row],[pi_last_name]]=" ","",HYPERLINK("mailto:"&amp;BudgetsQTable[[#This Row],[pi_email]]&amp;"&amp;subject=Your NSF Proposal:  "&amp;BudgetsQTable[[#This Row],[prop_id]],BudgetsQTable[[#This Row],[pi_email]]))</f>
        <v>ribeiro@cs.purdue.edu</v>
      </c>
      <c r="O2923" s="78" t="s">
        <v>612</v>
      </c>
      <c r="P2923" s="78"/>
      <c r="Q2923" s="78"/>
      <c r="R2923" s="79"/>
      <c r="S2923" s="79"/>
      <c r="T2923" s="79"/>
      <c r="U2923" s="80"/>
      <c r="V2923" s="78">
        <v>0</v>
      </c>
      <c r="W2923" s="78"/>
      <c r="X2923" s="11" t="str">
        <f ca="1">IF(ISBLANK(BudgetsQTable[[#This Row],[budg_seq_yr]]),"FY"&amp;fiscalyear,"FY"&amp;fiscalyear-1+BudgetsQTable[[#This Row],[budg_seq_yr]])</f>
        <v>FY18</v>
      </c>
      <c r="Y2923" s="79">
        <v>799658</v>
      </c>
      <c r="Z2923" s="78" t="s">
        <v>2869</v>
      </c>
      <c r="AA2923" s="78" t="s">
        <v>466</v>
      </c>
      <c r="AB2923" s="76" t="s">
        <v>2821</v>
      </c>
      <c r="AC2923" s="78" t="s">
        <v>2884</v>
      </c>
    </row>
    <row r="2924" spans="1:29" x14ac:dyDescent="0.35">
      <c r="A2924" s="10" t="s">
        <v>2496</v>
      </c>
      <c r="B2924" s="76" t="s">
        <v>2824</v>
      </c>
      <c r="C2924" s="76">
        <f>C2923+(BudgetsQTable[[#This Row],[lead]]&lt;&gt;K2923)</f>
        <v>356</v>
      </c>
      <c r="D2924" s="76">
        <f>D2923*(BudgetsQTable[[#This Row],[lead]]=K2923)+(BudgetsQTable[[#This Row],[prop_id]]&lt;&gt;A2923)</f>
        <v>1</v>
      </c>
      <c r="E2924" s="77">
        <v>43005.702777777777</v>
      </c>
      <c r="F2924" s="78" t="s">
        <v>2868</v>
      </c>
      <c r="G2924" s="78" t="s">
        <v>2869</v>
      </c>
      <c r="H2924" s="78" t="s">
        <v>466</v>
      </c>
      <c r="I2924" s="76" t="s">
        <v>1882</v>
      </c>
      <c r="J2924" s="76" t="s">
        <v>753</v>
      </c>
      <c r="K2924" s="78" t="s">
        <v>2496</v>
      </c>
      <c r="L2924" s="7" t="str">
        <f>IF(BudgetsQTable[[#This Row],[pi_last_name]]=" ","",HYPERLINK("https://www.ejacket.nsf.gov/ej/showProposal.do?Continue=Y&amp;ID="&amp;BudgetsQTable[[#This Row],[prop_id]],BudgetsQTable[[#This Row],[prop_id]]))</f>
        <v/>
      </c>
      <c r="M2924" s="78" t="s">
        <v>753</v>
      </c>
      <c r="N2924" s="7" t="str">
        <f>IF(BudgetsQTable[[#This Row],[pi_last_name]]=" ","",HYPERLINK("mailto:"&amp;BudgetsQTable[[#This Row],[pi_email]]&amp;"&amp;subject=Your NSF Proposal:  "&amp;BudgetsQTable[[#This Row],[prop_id]],BudgetsQTable[[#This Row],[pi_email]]))</f>
        <v/>
      </c>
      <c r="O2924" s="78" t="s">
        <v>753</v>
      </c>
      <c r="P2924" s="78">
        <v>2</v>
      </c>
      <c r="Q2924" s="78">
        <v>1.68</v>
      </c>
      <c r="R2924" s="79">
        <v>0</v>
      </c>
      <c r="S2924" s="79">
        <v>5000</v>
      </c>
      <c r="T2924" s="79">
        <v>0</v>
      </c>
      <c r="U2924" s="80">
        <v>194241</v>
      </c>
      <c r="V2924" s="78">
        <v>0</v>
      </c>
      <c r="W2924" s="78">
        <v>1</v>
      </c>
      <c r="X2924" s="11" t="str">
        <f ca="1">IF(ISBLANK(BudgetsQTable[[#This Row],[budg_seq_yr]]),"FY"&amp;fiscalyear,"FY"&amp;fiscalyear-1+BudgetsQTable[[#This Row],[budg_seq_yr]])</f>
        <v>FY18</v>
      </c>
      <c r="Y2924" s="79">
        <v>194241</v>
      </c>
      <c r="Z2924" s="78" t="s">
        <v>2869</v>
      </c>
      <c r="AA2924" s="78" t="s">
        <v>466</v>
      </c>
      <c r="AB2924" s="76" t="s">
        <v>2821</v>
      </c>
      <c r="AC2924" s="78" t="s">
        <v>2884</v>
      </c>
    </row>
    <row r="2925" spans="1:29" x14ac:dyDescent="0.35">
      <c r="A2925" s="10" t="s">
        <v>2496</v>
      </c>
      <c r="B2925" s="76" t="s">
        <v>2824</v>
      </c>
      <c r="C2925" s="76">
        <f>C2924+(BudgetsQTable[[#This Row],[lead]]&lt;&gt;K2924)</f>
        <v>356</v>
      </c>
      <c r="D2925" s="76">
        <f>D2924*(BudgetsQTable[[#This Row],[lead]]=K2924)+(BudgetsQTable[[#This Row],[prop_id]]&lt;&gt;A2924)</f>
        <v>1</v>
      </c>
      <c r="E2925" s="77">
        <v>43005.702777777777</v>
      </c>
      <c r="F2925" s="78" t="s">
        <v>2868</v>
      </c>
      <c r="G2925" s="78" t="s">
        <v>2869</v>
      </c>
      <c r="H2925" s="78" t="s">
        <v>466</v>
      </c>
      <c r="I2925" s="76" t="s">
        <v>1882</v>
      </c>
      <c r="J2925" s="76" t="s">
        <v>753</v>
      </c>
      <c r="K2925" s="78" t="s">
        <v>2496</v>
      </c>
      <c r="L2925" s="7" t="str">
        <f>IF(BudgetsQTable[[#This Row],[pi_last_name]]=" ","",HYPERLINK("https://www.ejacket.nsf.gov/ej/showProposal.do?Continue=Y&amp;ID="&amp;BudgetsQTable[[#This Row],[prop_id]],BudgetsQTable[[#This Row],[prop_id]]))</f>
        <v/>
      </c>
      <c r="M2925" s="78" t="s">
        <v>753</v>
      </c>
      <c r="N2925" s="7" t="str">
        <f>IF(BudgetsQTable[[#This Row],[pi_last_name]]=" ","",HYPERLINK("mailto:"&amp;BudgetsQTable[[#This Row],[pi_email]]&amp;"&amp;subject=Your NSF Proposal:  "&amp;BudgetsQTable[[#This Row],[prop_id]],BudgetsQTable[[#This Row],[pi_email]]))</f>
        <v/>
      </c>
      <c r="O2925" s="78" t="s">
        <v>753</v>
      </c>
      <c r="P2925" s="78">
        <v>2</v>
      </c>
      <c r="Q2925" s="78">
        <v>1.68</v>
      </c>
      <c r="R2925" s="79">
        <v>0</v>
      </c>
      <c r="S2925" s="79">
        <v>5000</v>
      </c>
      <c r="T2925" s="79">
        <v>0</v>
      </c>
      <c r="U2925" s="80">
        <v>197757</v>
      </c>
      <c r="V2925" s="78">
        <v>0</v>
      </c>
      <c r="W2925" s="78">
        <v>2</v>
      </c>
      <c r="X2925" s="11" t="str">
        <f ca="1">IF(ISBLANK(BudgetsQTable[[#This Row],[budg_seq_yr]]),"FY"&amp;fiscalyear,"FY"&amp;fiscalyear-1+BudgetsQTable[[#This Row],[budg_seq_yr]])</f>
        <v>FY19</v>
      </c>
      <c r="Y2925" s="79">
        <v>197757</v>
      </c>
      <c r="Z2925" s="78" t="s">
        <v>2869</v>
      </c>
      <c r="AA2925" s="78" t="s">
        <v>466</v>
      </c>
      <c r="AB2925" s="76" t="s">
        <v>2821</v>
      </c>
      <c r="AC2925" s="78" t="s">
        <v>2884</v>
      </c>
    </row>
    <row r="2926" spans="1:29" x14ac:dyDescent="0.35">
      <c r="A2926" s="10" t="s">
        <v>2496</v>
      </c>
      <c r="B2926" s="76" t="s">
        <v>2824</v>
      </c>
      <c r="C2926" s="76">
        <f>C2925+(BudgetsQTable[[#This Row],[lead]]&lt;&gt;K2925)</f>
        <v>356</v>
      </c>
      <c r="D2926" s="76">
        <f>D2925*(BudgetsQTable[[#This Row],[lead]]=K2925)+(BudgetsQTable[[#This Row],[prop_id]]&lt;&gt;A2925)</f>
        <v>1</v>
      </c>
      <c r="E2926" s="77">
        <v>43005.702777777777</v>
      </c>
      <c r="F2926" s="78" t="s">
        <v>2868</v>
      </c>
      <c r="G2926" s="78" t="s">
        <v>2869</v>
      </c>
      <c r="H2926" s="78" t="s">
        <v>466</v>
      </c>
      <c r="I2926" s="76" t="s">
        <v>1882</v>
      </c>
      <c r="J2926" s="76" t="s">
        <v>753</v>
      </c>
      <c r="K2926" s="78" t="s">
        <v>2496</v>
      </c>
      <c r="L2926" s="7" t="str">
        <f>IF(BudgetsQTable[[#This Row],[pi_last_name]]=" ","",HYPERLINK("https://www.ejacket.nsf.gov/ej/showProposal.do?Continue=Y&amp;ID="&amp;BudgetsQTable[[#This Row],[prop_id]],BudgetsQTable[[#This Row],[prop_id]]))</f>
        <v/>
      </c>
      <c r="M2926" s="78" t="s">
        <v>753</v>
      </c>
      <c r="N2926" s="7" t="str">
        <f>IF(BudgetsQTable[[#This Row],[pi_last_name]]=" ","",HYPERLINK("mailto:"&amp;BudgetsQTable[[#This Row],[pi_email]]&amp;"&amp;subject=Your NSF Proposal:  "&amp;BudgetsQTable[[#This Row],[prop_id]],BudgetsQTable[[#This Row],[pi_email]]))</f>
        <v/>
      </c>
      <c r="O2926" s="78" t="s">
        <v>753</v>
      </c>
      <c r="P2926" s="78">
        <v>2</v>
      </c>
      <c r="Q2926" s="78">
        <v>1.68</v>
      </c>
      <c r="R2926" s="79">
        <v>0</v>
      </c>
      <c r="S2926" s="79">
        <v>5000</v>
      </c>
      <c r="T2926" s="79">
        <v>0</v>
      </c>
      <c r="U2926" s="80">
        <v>201774</v>
      </c>
      <c r="V2926" s="78">
        <v>0</v>
      </c>
      <c r="W2926" s="78">
        <v>3</v>
      </c>
      <c r="X2926" s="11" t="str">
        <f ca="1">IF(ISBLANK(BudgetsQTable[[#This Row],[budg_seq_yr]]),"FY"&amp;fiscalyear,"FY"&amp;fiscalyear-1+BudgetsQTable[[#This Row],[budg_seq_yr]])</f>
        <v>FY20</v>
      </c>
      <c r="Y2926" s="79">
        <v>201774</v>
      </c>
      <c r="Z2926" s="78" t="s">
        <v>2869</v>
      </c>
      <c r="AA2926" s="78" t="s">
        <v>466</v>
      </c>
      <c r="AB2926" s="76" t="s">
        <v>2821</v>
      </c>
      <c r="AC2926" s="78" t="s">
        <v>2884</v>
      </c>
    </row>
    <row r="2927" spans="1:29" x14ac:dyDescent="0.35">
      <c r="A2927" s="10" t="s">
        <v>2496</v>
      </c>
      <c r="B2927" s="76" t="s">
        <v>2824</v>
      </c>
      <c r="C2927" s="76">
        <f>C2926+(BudgetsQTable[[#This Row],[lead]]&lt;&gt;K2926)</f>
        <v>356</v>
      </c>
      <c r="D2927" s="76">
        <f>D2926*(BudgetsQTable[[#This Row],[lead]]=K2926)+(BudgetsQTable[[#This Row],[prop_id]]&lt;&gt;A2926)</f>
        <v>1</v>
      </c>
      <c r="E2927" s="77">
        <v>43005.702777777777</v>
      </c>
      <c r="F2927" s="78" t="s">
        <v>2868</v>
      </c>
      <c r="G2927" s="78" t="s">
        <v>2869</v>
      </c>
      <c r="H2927" s="78" t="s">
        <v>466</v>
      </c>
      <c r="I2927" s="76" t="s">
        <v>1882</v>
      </c>
      <c r="J2927" s="76" t="s">
        <v>753</v>
      </c>
      <c r="K2927" s="78" t="s">
        <v>2496</v>
      </c>
      <c r="L2927" s="7" t="str">
        <f>IF(BudgetsQTable[[#This Row],[pi_last_name]]=" ","",HYPERLINK("https://www.ejacket.nsf.gov/ej/showProposal.do?Continue=Y&amp;ID="&amp;BudgetsQTable[[#This Row],[prop_id]],BudgetsQTable[[#This Row],[prop_id]]))</f>
        <v/>
      </c>
      <c r="M2927" s="78" t="s">
        <v>753</v>
      </c>
      <c r="N2927" s="7" t="str">
        <f>IF(BudgetsQTable[[#This Row],[pi_last_name]]=" ","",HYPERLINK("mailto:"&amp;BudgetsQTable[[#This Row],[pi_email]]&amp;"&amp;subject=Your NSF Proposal:  "&amp;BudgetsQTable[[#This Row],[prop_id]],BudgetsQTable[[#This Row],[pi_email]]))</f>
        <v/>
      </c>
      <c r="O2927" s="78" t="s">
        <v>753</v>
      </c>
      <c r="P2927" s="78">
        <v>2</v>
      </c>
      <c r="Q2927" s="78">
        <v>1.68</v>
      </c>
      <c r="R2927" s="79">
        <v>0</v>
      </c>
      <c r="S2927" s="79">
        <v>5000</v>
      </c>
      <c r="T2927" s="79">
        <v>0</v>
      </c>
      <c r="U2927" s="80">
        <v>205886</v>
      </c>
      <c r="V2927" s="78">
        <v>0</v>
      </c>
      <c r="W2927" s="78">
        <v>4</v>
      </c>
      <c r="X2927" s="11" t="str">
        <f ca="1">IF(ISBLANK(BudgetsQTable[[#This Row],[budg_seq_yr]]),"FY"&amp;fiscalyear,"FY"&amp;fiscalyear-1+BudgetsQTable[[#This Row],[budg_seq_yr]])</f>
        <v>FY21</v>
      </c>
      <c r="Y2927" s="79">
        <v>205886</v>
      </c>
      <c r="Z2927" s="78" t="s">
        <v>2869</v>
      </c>
      <c r="AA2927" s="78" t="s">
        <v>466</v>
      </c>
      <c r="AB2927" s="76" t="s">
        <v>2821</v>
      </c>
      <c r="AC2927" s="78" t="s">
        <v>2884</v>
      </c>
    </row>
    <row r="2928" spans="1:29" x14ac:dyDescent="0.35">
      <c r="A2928" s="10" t="s">
        <v>5073</v>
      </c>
      <c r="B2928" s="76" t="s">
        <v>2834</v>
      </c>
      <c r="C2928" s="76">
        <f>C2927+(BudgetsQTable[[#This Row],[lead]]&lt;&gt;K2927)</f>
        <v>356</v>
      </c>
      <c r="D2928" s="76">
        <f>D2927*(BudgetsQTable[[#This Row],[lead]]=K2927)+(BudgetsQTable[[#This Row],[prop_id]]&lt;&gt;A2927)</f>
        <v>2</v>
      </c>
      <c r="E2928" s="77">
        <v>43005.598611111112</v>
      </c>
      <c r="F2928" s="78" t="s">
        <v>2868</v>
      </c>
      <c r="G2928" s="78" t="s">
        <v>2869</v>
      </c>
      <c r="H2928" s="78" t="s">
        <v>466</v>
      </c>
      <c r="I2928" s="76" t="s">
        <v>1882</v>
      </c>
      <c r="J2928" s="76" t="s">
        <v>5076</v>
      </c>
      <c r="K2928" s="78" t="s">
        <v>2496</v>
      </c>
      <c r="L2928" s="7" t="str">
        <f>IF(BudgetsQTable[[#This Row],[pi_last_name]]=" ","",HYPERLINK("https://www.ejacket.nsf.gov/ej/showProposal.do?Continue=Y&amp;ID="&amp;BudgetsQTable[[#This Row],[prop_id]],BudgetsQTable[[#This Row],[prop_id]]))</f>
        <v>1763757</v>
      </c>
      <c r="M2928" s="78" t="s">
        <v>5074</v>
      </c>
      <c r="N2928" s="7" t="str">
        <f>IF(BudgetsQTable[[#This Row],[pi_last_name]]=" ","",HYPERLINK("mailto:"&amp;BudgetsQTable[[#This Row],[pi_email]]&amp;"&amp;subject=Your NSF Proposal:  "&amp;BudgetsQTable[[#This Row],[prop_id]],BudgetsQTable[[#This Row],[pi_email]]))</f>
        <v>srini@cse.ohio-state.edu</v>
      </c>
      <c r="O2928" s="78" t="s">
        <v>603</v>
      </c>
      <c r="P2928" s="78"/>
      <c r="Q2928" s="78"/>
      <c r="R2928" s="79"/>
      <c r="S2928" s="79"/>
      <c r="T2928" s="79"/>
      <c r="U2928" s="80"/>
      <c r="V2928" s="78">
        <v>0</v>
      </c>
      <c r="W2928" s="78"/>
      <c r="X2928" s="11" t="str">
        <f ca="1">IF(ISBLANK(BudgetsQTable[[#This Row],[budg_seq_yr]]),"FY"&amp;fiscalyear,"FY"&amp;fiscalyear-1+BudgetsQTable[[#This Row],[budg_seq_yr]])</f>
        <v>FY18</v>
      </c>
      <c r="Y2928" s="79">
        <v>400000</v>
      </c>
      <c r="Z2928" s="78" t="s">
        <v>2869</v>
      </c>
      <c r="AA2928" s="78" t="s">
        <v>466</v>
      </c>
      <c r="AB2928" s="76" t="s">
        <v>2821</v>
      </c>
      <c r="AC2928" s="78" t="s">
        <v>2884</v>
      </c>
    </row>
    <row r="2929" spans="1:29" x14ac:dyDescent="0.35">
      <c r="A2929" s="10" t="s">
        <v>5073</v>
      </c>
      <c r="B2929" s="76" t="s">
        <v>2834</v>
      </c>
      <c r="C2929" s="76">
        <f>C2928+(BudgetsQTable[[#This Row],[lead]]&lt;&gt;K2928)</f>
        <v>356</v>
      </c>
      <c r="D2929" s="76">
        <f>D2928*(BudgetsQTable[[#This Row],[lead]]=K2928)+(BudgetsQTable[[#This Row],[prop_id]]&lt;&gt;A2928)</f>
        <v>2</v>
      </c>
      <c r="E2929" s="77">
        <v>43005.598611111112</v>
      </c>
      <c r="F2929" s="78" t="s">
        <v>2868</v>
      </c>
      <c r="G2929" s="78" t="s">
        <v>2869</v>
      </c>
      <c r="H2929" s="78" t="s">
        <v>466</v>
      </c>
      <c r="I2929" s="76" t="s">
        <v>1882</v>
      </c>
      <c r="J2929" s="76" t="s">
        <v>753</v>
      </c>
      <c r="K2929" s="78" t="s">
        <v>2496</v>
      </c>
      <c r="L2929" s="7" t="str">
        <f>IF(BudgetsQTable[[#This Row],[pi_last_name]]=" ","",HYPERLINK("https://www.ejacket.nsf.gov/ej/showProposal.do?Continue=Y&amp;ID="&amp;BudgetsQTable[[#This Row],[prop_id]],BudgetsQTable[[#This Row],[prop_id]]))</f>
        <v/>
      </c>
      <c r="M2929" s="78" t="s">
        <v>753</v>
      </c>
      <c r="N2929" s="7" t="str">
        <f>IF(BudgetsQTable[[#This Row],[pi_last_name]]=" ","",HYPERLINK("mailto:"&amp;BudgetsQTable[[#This Row],[pi_email]]&amp;"&amp;subject=Your NSF Proposal:  "&amp;BudgetsQTable[[#This Row],[prop_id]],BudgetsQTable[[#This Row],[pi_email]]))</f>
        <v/>
      </c>
      <c r="O2929" s="78" t="s">
        <v>753</v>
      </c>
      <c r="P2929" s="78">
        <v>1</v>
      </c>
      <c r="Q2929" s="78">
        <v>1</v>
      </c>
      <c r="R2929" s="79">
        <v>0</v>
      </c>
      <c r="S2929" s="79">
        <v>0</v>
      </c>
      <c r="T2929" s="79">
        <v>0</v>
      </c>
      <c r="U2929" s="80">
        <v>95006</v>
      </c>
      <c r="V2929" s="78">
        <v>0</v>
      </c>
      <c r="W2929" s="78">
        <v>1</v>
      </c>
      <c r="X2929" s="11" t="str">
        <f ca="1">IF(ISBLANK(BudgetsQTable[[#This Row],[budg_seq_yr]]),"FY"&amp;fiscalyear,"FY"&amp;fiscalyear-1+BudgetsQTable[[#This Row],[budg_seq_yr]])</f>
        <v>FY18</v>
      </c>
      <c r="Y2929" s="79">
        <v>95006</v>
      </c>
      <c r="Z2929" s="78" t="s">
        <v>2869</v>
      </c>
      <c r="AA2929" s="78" t="s">
        <v>466</v>
      </c>
      <c r="AB2929" s="76" t="s">
        <v>2821</v>
      </c>
      <c r="AC2929" s="78" t="s">
        <v>2884</v>
      </c>
    </row>
    <row r="2930" spans="1:29" x14ac:dyDescent="0.35">
      <c r="A2930" s="10" t="s">
        <v>5073</v>
      </c>
      <c r="B2930" s="76" t="s">
        <v>2834</v>
      </c>
      <c r="C2930" s="76">
        <f>C2929+(BudgetsQTable[[#This Row],[lead]]&lt;&gt;K2929)</f>
        <v>356</v>
      </c>
      <c r="D2930" s="76">
        <f>D2929*(BudgetsQTable[[#This Row],[lead]]=K2929)+(BudgetsQTable[[#This Row],[prop_id]]&lt;&gt;A2929)</f>
        <v>2</v>
      </c>
      <c r="E2930" s="77">
        <v>43005.598611111112</v>
      </c>
      <c r="F2930" s="78" t="s">
        <v>2868</v>
      </c>
      <c r="G2930" s="78" t="s">
        <v>2869</v>
      </c>
      <c r="H2930" s="78" t="s">
        <v>466</v>
      </c>
      <c r="I2930" s="76" t="s">
        <v>1882</v>
      </c>
      <c r="J2930" s="76" t="s">
        <v>753</v>
      </c>
      <c r="K2930" s="78" t="s">
        <v>2496</v>
      </c>
      <c r="L2930" s="7" t="str">
        <f>IF(BudgetsQTable[[#This Row],[pi_last_name]]=" ","",HYPERLINK("https://www.ejacket.nsf.gov/ej/showProposal.do?Continue=Y&amp;ID="&amp;BudgetsQTable[[#This Row],[prop_id]],BudgetsQTable[[#This Row],[prop_id]]))</f>
        <v/>
      </c>
      <c r="M2930" s="78" t="s">
        <v>753</v>
      </c>
      <c r="N2930" s="7" t="str">
        <f>IF(BudgetsQTable[[#This Row],[pi_last_name]]=" ","",HYPERLINK("mailto:"&amp;BudgetsQTable[[#This Row],[pi_email]]&amp;"&amp;subject=Your NSF Proposal:  "&amp;BudgetsQTable[[#This Row],[prop_id]],BudgetsQTable[[#This Row],[pi_email]]))</f>
        <v/>
      </c>
      <c r="O2930" s="78" t="s">
        <v>753</v>
      </c>
      <c r="P2930" s="78">
        <v>1</v>
      </c>
      <c r="Q2930" s="78">
        <v>1</v>
      </c>
      <c r="R2930" s="79">
        <v>0</v>
      </c>
      <c r="S2930" s="79">
        <v>2000</v>
      </c>
      <c r="T2930" s="79">
        <v>0</v>
      </c>
      <c r="U2930" s="80">
        <v>98296</v>
      </c>
      <c r="V2930" s="78">
        <v>0</v>
      </c>
      <c r="W2930" s="78">
        <v>2</v>
      </c>
      <c r="X2930" s="11" t="str">
        <f ca="1">IF(ISBLANK(BudgetsQTable[[#This Row],[budg_seq_yr]]),"FY"&amp;fiscalyear,"FY"&amp;fiscalyear-1+BudgetsQTable[[#This Row],[budg_seq_yr]])</f>
        <v>FY19</v>
      </c>
      <c r="Y2930" s="79">
        <v>98296</v>
      </c>
      <c r="Z2930" s="78" t="s">
        <v>2869</v>
      </c>
      <c r="AA2930" s="78" t="s">
        <v>466</v>
      </c>
      <c r="AB2930" s="76" t="s">
        <v>2821</v>
      </c>
      <c r="AC2930" s="78" t="s">
        <v>2884</v>
      </c>
    </row>
    <row r="2931" spans="1:29" x14ac:dyDescent="0.35">
      <c r="A2931" s="10" t="s">
        <v>5073</v>
      </c>
      <c r="B2931" s="76" t="s">
        <v>2834</v>
      </c>
      <c r="C2931" s="76">
        <f>C2930+(BudgetsQTable[[#This Row],[lead]]&lt;&gt;K2930)</f>
        <v>356</v>
      </c>
      <c r="D2931" s="76">
        <f>D2930*(BudgetsQTable[[#This Row],[lead]]=K2930)+(BudgetsQTable[[#This Row],[prop_id]]&lt;&gt;A2930)</f>
        <v>2</v>
      </c>
      <c r="E2931" s="77">
        <v>43005.598611111112</v>
      </c>
      <c r="F2931" s="78" t="s">
        <v>2868</v>
      </c>
      <c r="G2931" s="78" t="s">
        <v>2869</v>
      </c>
      <c r="H2931" s="78" t="s">
        <v>466</v>
      </c>
      <c r="I2931" s="76" t="s">
        <v>1882</v>
      </c>
      <c r="J2931" s="76" t="s">
        <v>753</v>
      </c>
      <c r="K2931" s="78" t="s">
        <v>2496</v>
      </c>
      <c r="L2931" s="7" t="str">
        <f>IF(BudgetsQTable[[#This Row],[pi_last_name]]=" ","",HYPERLINK("https://www.ejacket.nsf.gov/ej/showProposal.do?Continue=Y&amp;ID="&amp;BudgetsQTable[[#This Row],[prop_id]],BudgetsQTable[[#This Row],[prop_id]]))</f>
        <v/>
      </c>
      <c r="M2931" s="78" t="s">
        <v>753</v>
      </c>
      <c r="N2931" s="7" t="str">
        <f>IF(BudgetsQTable[[#This Row],[pi_last_name]]=" ","",HYPERLINK("mailto:"&amp;BudgetsQTable[[#This Row],[pi_email]]&amp;"&amp;subject=Your NSF Proposal:  "&amp;BudgetsQTable[[#This Row],[prop_id]],BudgetsQTable[[#This Row],[pi_email]]))</f>
        <v/>
      </c>
      <c r="O2931" s="78" t="s">
        <v>753</v>
      </c>
      <c r="P2931" s="78">
        <v>1</v>
      </c>
      <c r="Q2931" s="78">
        <v>1</v>
      </c>
      <c r="R2931" s="79">
        <v>0</v>
      </c>
      <c r="S2931" s="79">
        <v>2000</v>
      </c>
      <c r="T2931" s="79">
        <v>0</v>
      </c>
      <c r="U2931" s="80">
        <v>101621</v>
      </c>
      <c r="V2931" s="78">
        <v>0</v>
      </c>
      <c r="W2931" s="78">
        <v>3</v>
      </c>
      <c r="X2931" s="11" t="str">
        <f ca="1">IF(ISBLANK(BudgetsQTable[[#This Row],[budg_seq_yr]]),"FY"&amp;fiscalyear,"FY"&amp;fiscalyear-1+BudgetsQTable[[#This Row],[budg_seq_yr]])</f>
        <v>FY20</v>
      </c>
      <c r="Y2931" s="79">
        <v>101621</v>
      </c>
      <c r="Z2931" s="78" t="s">
        <v>2869</v>
      </c>
      <c r="AA2931" s="78" t="s">
        <v>466</v>
      </c>
      <c r="AB2931" s="76" t="s">
        <v>2821</v>
      </c>
      <c r="AC2931" s="78" t="s">
        <v>2884</v>
      </c>
    </row>
    <row r="2932" spans="1:29" x14ac:dyDescent="0.35">
      <c r="A2932" s="10" t="s">
        <v>5073</v>
      </c>
      <c r="B2932" s="76" t="s">
        <v>2834</v>
      </c>
      <c r="C2932" s="76">
        <f>C2931+(BudgetsQTable[[#This Row],[lead]]&lt;&gt;K2931)</f>
        <v>356</v>
      </c>
      <c r="D2932" s="76">
        <f>D2931*(BudgetsQTable[[#This Row],[lead]]=K2931)+(BudgetsQTable[[#This Row],[prop_id]]&lt;&gt;A2931)</f>
        <v>2</v>
      </c>
      <c r="E2932" s="77">
        <v>43005.598611111112</v>
      </c>
      <c r="F2932" s="78" t="s">
        <v>2868</v>
      </c>
      <c r="G2932" s="78" t="s">
        <v>2869</v>
      </c>
      <c r="H2932" s="78" t="s">
        <v>466</v>
      </c>
      <c r="I2932" s="76" t="s">
        <v>1882</v>
      </c>
      <c r="J2932" s="76" t="s">
        <v>753</v>
      </c>
      <c r="K2932" s="78" t="s">
        <v>2496</v>
      </c>
      <c r="L2932" s="7" t="str">
        <f>IF(BudgetsQTable[[#This Row],[pi_last_name]]=" ","",HYPERLINK("https://www.ejacket.nsf.gov/ej/showProposal.do?Continue=Y&amp;ID="&amp;BudgetsQTable[[#This Row],[prop_id]],BudgetsQTable[[#This Row],[prop_id]]))</f>
        <v/>
      </c>
      <c r="M2932" s="78" t="s">
        <v>753</v>
      </c>
      <c r="N2932" s="7" t="str">
        <f>IF(BudgetsQTable[[#This Row],[pi_last_name]]=" ","",HYPERLINK("mailto:"&amp;BudgetsQTable[[#This Row],[pi_email]]&amp;"&amp;subject=Your NSF Proposal:  "&amp;BudgetsQTable[[#This Row],[prop_id]],BudgetsQTable[[#This Row],[pi_email]]))</f>
        <v/>
      </c>
      <c r="O2932" s="78" t="s">
        <v>753</v>
      </c>
      <c r="P2932" s="78">
        <v>1</v>
      </c>
      <c r="Q2932" s="78">
        <v>1</v>
      </c>
      <c r="R2932" s="79">
        <v>0</v>
      </c>
      <c r="S2932" s="79">
        <v>2000</v>
      </c>
      <c r="T2932" s="79">
        <v>0</v>
      </c>
      <c r="U2932" s="80">
        <v>105077</v>
      </c>
      <c r="V2932" s="78">
        <v>0</v>
      </c>
      <c r="W2932" s="78">
        <v>4</v>
      </c>
      <c r="X2932" s="11" t="str">
        <f ca="1">IF(ISBLANK(BudgetsQTable[[#This Row],[budg_seq_yr]]),"FY"&amp;fiscalyear,"FY"&amp;fiscalyear-1+BudgetsQTable[[#This Row],[budg_seq_yr]])</f>
        <v>FY21</v>
      </c>
      <c r="Y2932" s="79">
        <v>105077</v>
      </c>
      <c r="Z2932" s="78" t="s">
        <v>2869</v>
      </c>
      <c r="AA2932" s="78" t="s">
        <v>466</v>
      </c>
      <c r="AB2932" s="76" t="s">
        <v>2821</v>
      </c>
      <c r="AC2932" s="78" t="s">
        <v>2884</v>
      </c>
    </row>
    <row r="2933" spans="1:29" x14ac:dyDescent="0.35">
      <c r="A2933" s="10" t="s">
        <v>2499</v>
      </c>
      <c r="B2933" s="76" t="s">
        <v>2863</v>
      </c>
      <c r="C2933" s="76">
        <f>C2932+(BudgetsQTable[[#This Row],[lead]]&lt;&gt;K2932)</f>
        <v>357</v>
      </c>
      <c r="D2933" s="76">
        <f>D2932*(BudgetsQTable[[#This Row],[lead]]=K2932)+(BudgetsQTable[[#This Row],[prop_id]]&lt;&gt;A2932)</f>
        <v>1</v>
      </c>
      <c r="E2933" s="77">
        <v>43005.702777777777</v>
      </c>
      <c r="F2933" s="78" t="s">
        <v>2868</v>
      </c>
      <c r="G2933" s="78" t="s">
        <v>2869</v>
      </c>
      <c r="H2933" s="78" t="s">
        <v>470</v>
      </c>
      <c r="I2933" s="76" t="s">
        <v>1192</v>
      </c>
      <c r="J2933" s="76" t="s">
        <v>5079</v>
      </c>
      <c r="K2933" s="78" t="s">
        <v>2499</v>
      </c>
      <c r="L2933" s="7" t="str">
        <f>IF(BudgetsQTable[[#This Row],[pi_last_name]]=" ","",HYPERLINK("https://www.ejacket.nsf.gov/ej/showProposal.do?Continue=Y&amp;ID="&amp;BudgetsQTable[[#This Row],[prop_id]],BudgetsQTable[[#This Row],[prop_id]]))</f>
        <v>1764010</v>
      </c>
      <c r="M2933" s="78" t="s">
        <v>2500</v>
      </c>
      <c r="N2933" s="7" t="str">
        <f>IF(BudgetsQTable[[#This Row],[pi_last_name]]=" ","",HYPERLINK("mailto:"&amp;BudgetsQTable[[#This Row],[pi_email]]&amp;"&amp;subject=Your NSF Proposal:  "&amp;BudgetsQTable[[#This Row],[prop_id]],BudgetsQTable[[#This Row],[pi_email]]))</f>
        <v>sas@isr.umd.edu</v>
      </c>
      <c r="O2933" s="78" t="s">
        <v>2926</v>
      </c>
      <c r="P2933" s="78"/>
      <c r="Q2933" s="78"/>
      <c r="R2933" s="79"/>
      <c r="S2933" s="79"/>
      <c r="T2933" s="79"/>
      <c r="U2933" s="80"/>
      <c r="V2933" s="78">
        <v>0</v>
      </c>
      <c r="W2933" s="78"/>
      <c r="X2933" s="11" t="str">
        <f ca="1">IF(ISBLANK(BudgetsQTable[[#This Row],[budg_seq_yr]]),"FY"&amp;fiscalyear,"FY"&amp;fiscalyear-1+BudgetsQTable[[#This Row],[budg_seq_yr]])</f>
        <v>FY18</v>
      </c>
      <c r="Y2933" s="79">
        <v>962209</v>
      </c>
      <c r="Z2933" s="78" t="s">
        <v>2869</v>
      </c>
      <c r="AA2933" s="78" t="s">
        <v>470</v>
      </c>
      <c r="AB2933" s="76" t="s">
        <v>2821</v>
      </c>
      <c r="AC2933" s="78" t="s">
        <v>2903</v>
      </c>
    </row>
    <row r="2934" spans="1:29" x14ac:dyDescent="0.35">
      <c r="A2934" s="10" t="s">
        <v>2499</v>
      </c>
      <c r="B2934" s="76" t="s">
        <v>2863</v>
      </c>
      <c r="C2934" s="76">
        <f>C2933+(BudgetsQTable[[#This Row],[lead]]&lt;&gt;K2933)</f>
        <v>357</v>
      </c>
      <c r="D2934" s="76">
        <f>D2933*(BudgetsQTable[[#This Row],[lead]]=K2933)+(BudgetsQTable[[#This Row],[prop_id]]&lt;&gt;A2933)</f>
        <v>1</v>
      </c>
      <c r="E2934" s="77">
        <v>43005.702777777777</v>
      </c>
      <c r="F2934" s="78" t="s">
        <v>2868</v>
      </c>
      <c r="G2934" s="78" t="s">
        <v>2869</v>
      </c>
      <c r="H2934" s="78" t="s">
        <v>470</v>
      </c>
      <c r="I2934" s="76" t="s">
        <v>1192</v>
      </c>
      <c r="J2934" s="76" t="s">
        <v>753</v>
      </c>
      <c r="K2934" s="78" t="s">
        <v>2499</v>
      </c>
      <c r="L2934" s="7" t="str">
        <f>IF(BudgetsQTable[[#This Row],[pi_last_name]]=" ","",HYPERLINK("https://www.ejacket.nsf.gov/ej/showProposal.do?Continue=Y&amp;ID="&amp;BudgetsQTable[[#This Row],[prop_id]],BudgetsQTable[[#This Row],[prop_id]]))</f>
        <v/>
      </c>
      <c r="M2934" s="78" t="s">
        <v>753</v>
      </c>
      <c r="N2934" s="7" t="str">
        <f>IF(BudgetsQTable[[#This Row],[pi_last_name]]=" ","",HYPERLINK("mailto:"&amp;BudgetsQTable[[#This Row],[pi_email]]&amp;"&amp;subject=Your NSF Proposal:  "&amp;BudgetsQTable[[#This Row],[prop_id]],BudgetsQTable[[#This Row],[pi_email]]))</f>
        <v/>
      </c>
      <c r="O2934" s="78" t="s">
        <v>753</v>
      </c>
      <c r="P2934" s="78">
        <v>2</v>
      </c>
      <c r="Q2934" s="78">
        <v>0</v>
      </c>
      <c r="R2934" s="79">
        <v>70000</v>
      </c>
      <c r="S2934" s="79">
        <v>3000</v>
      </c>
      <c r="T2934" s="79">
        <v>0</v>
      </c>
      <c r="U2934" s="80">
        <v>306454</v>
      </c>
      <c r="V2934" s="78">
        <v>0</v>
      </c>
      <c r="W2934" s="78">
        <v>1</v>
      </c>
      <c r="X2934" s="11" t="str">
        <f ca="1">IF(ISBLANK(BudgetsQTable[[#This Row],[budg_seq_yr]]),"FY"&amp;fiscalyear,"FY"&amp;fiscalyear-1+BudgetsQTable[[#This Row],[budg_seq_yr]])</f>
        <v>FY18</v>
      </c>
      <c r="Y2934" s="79">
        <v>306454</v>
      </c>
      <c r="Z2934" s="78" t="s">
        <v>2869</v>
      </c>
      <c r="AA2934" s="78" t="s">
        <v>470</v>
      </c>
      <c r="AB2934" s="76" t="s">
        <v>2821</v>
      </c>
      <c r="AC2934" s="78" t="s">
        <v>2903</v>
      </c>
    </row>
    <row r="2935" spans="1:29" x14ac:dyDescent="0.35">
      <c r="A2935" s="10" t="s">
        <v>2499</v>
      </c>
      <c r="B2935" s="76" t="s">
        <v>2863</v>
      </c>
      <c r="C2935" s="76">
        <f>C2934+(BudgetsQTable[[#This Row],[lead]]&lt;&gt;K2934)</f>
        <v>357</v>
      </c>
      <c r="D2935" s="76">
        <f>D2934*(BudgetsQTable[[#This Row],[lead]]=K2934)+(BudgetsQTable[[#This Row],[prop_id]]&lt;&gt;A2934)</f>
        <v>1</v>
      </c>
      <c r="E2935" s="77">
        <v>43005.702777777777</v>
      </c>
      <c r="F2935" s="78" t="s">
        <v>2868</v>
      </c>
      <c r="G2935" s="78" t="s">
        <v>2869</v>
      </c>
      <c r="H2935" s="78" t="s">
        <v>470</v>
      </c>
      <c r="I2935" s="76" t="s">
        <v>1192</v>
      </c>
      <c r="J2935" s="76" t="s">
        <v>753</v>
      </c>
      <c r="K2935" s="78" t="s">
        <v>2499</v>
      </c>
      <c r="L2935" s="7" t="str">
        <f>IF(BudgetsQTable[[#This Row],[pi_last_name]]=" ","",HYPERLINK("https://www.ejacket.nsf.gov/ej/showProposal.do?Continue=Y&amp;ID="&amp;BudgetsQTable[[#This Row],[prop_id]],BudgetsQTable[[#This Row],[prop_id]]))</f>
        <v/>
      </c>
      <c r="M2935" s="78" t="s">
        <v>753</v>
      </c>
      <c r="N2935" s="7" t="str">
        <f>IF(BudgetsQTable[[#This Row],[pi_last_name]]=" ","",HYPERLINK("mailto:"&amp;BudgetsQTable[[#This Row],[pi_email]]&amp;"&amp;subject=Your NSF Proposal:  "&amp;BudgetsQTable[[#This Row],[prop_id]],BudgetsQTable[[#This Row],[pi_email]]))</f>
        <v/>
      </c>
      <c r="O2935" s="78" t="s">
        <v>753</v>
      </c>
      <c r="P2935" s="78">
        <v>2</v>
      </c>
      <c r="Q2935" s="78">
        <v>0</v>
      </c>
      <c r="R2935" s="79">
        <v>73500</v>
      </c>
      <c r="S2935" s="79">
        <v>3000</v>
      </c>
      <c r="T2935" s="79">
        <v>0</v>
      </c>
      <c r="U2935" s="80">
        <v>321912</v>
      </c>
      <c r="V2935" s="78">
        <v>0</v>
      </c>
      <c r="W2935" s="78">
        <v>2</v>
      </c>
      <c r="X2935" s="11" t="str">
        <f ca="1">IF(ISBLANK(BudgetsQTable[[#This Row],[budg_seq_yr]]),"FY"&amp;fiscalyear,"FY"&amp;fiscalyear-1+BudgetsQTable[[#This Row],[budg_seq_yr]])</f>
        <v>FY19</v>
      </c>
      <c r="Y2935" s="79">
        <v>321912</v>
      </c>
      <c r="Z2935" s="78" t="s">
        <v>2869</v>
      </c>
      <c r="AA2935" s="78" t="s">
        <v>470</v>
      </c>
      <c r="AB2935" s="76" t="s">
        <v>2821</v>
      </c>
      <c r="AC2935" s="78" t="s">
        <v>2903</v>
      </c>
    </row>
    <row r="2936" spans="1:29" x14ac:dyDescent="0.35">
      <c r="A2936" s="10" t="s">
        <v>2499</v>
      </c>
      <c r="B2936" s="76" t="s">
        <v>2863</v>
      </c>
      <c r="C2936" s="76">
        <f>C2935+(BudgetsQTable[[#This Row],[lead]]&lt;&gt;K2935)</f>
        <v>357</v>
      </c>
      <c r="D2936" s="76">
        <f>D2935*(BudgetsQTable[[#This Row],[lead]]=K2935)+(BudgetsQTable[[#This Row],[prop_id]]&lt;&gt;A2935)</f>
        <v>1</v>
      </c>
      <c r="E2936" s="77">
        <v>43005.702777777777</v>
      </c>
      <c r="F2936" s="78" t="s">
        <v>2868</v>
      </c>
      <c r="G2936" s="78" t="s">
        <v>2869</v>
      </c>
      <c r="H2936" s="78" t="s">
        <v>470</v>
      </c>
      <c r="I2936" s="76" t="s">
        <v>1192</v>
      </c>
      <c r="J2936" s="76" t="s">
        <v>753</v>
      </c>
      <c r="K2936" s="78" t="s">
        <v>2499</v>
      </c>
      <c r="L2936" s="7" t="str">
        <f>IF(BudgetsQTable[[#This Row],[pi_last_name]]=" ","",HYPERLINK("https://www.ejacket.nsf.gov/ej/showProposal.do?Continue=Y&amp;ID="&amp;BudgetsQTable[[#This Row],[prop_id]],BudgetsQTable[[#This Row],[prop_id]]))</f>
        <v/>
      </c>
      <c r="M2936" s="78" t="s">
        <v>753</v>
      </c>
      <c r="N2936" s="7" t="str">
        <f>IF(BudgetsQTable[[#This Row],[pi_last_name]]=" ","",HYPERLINK("mailto:"&amp;BudgetsQTable[[#This Row],[pi_email]]&amp;"&amp;subject=Your NSF Proposal:  "&amp;BudgetsQTable[[#This Row],[prop_id]],BudgetsQTable[[#This Row],[pi_email]]))</f>
        <v/>
      </c>
      <c r="O2936" s="78" t="s">
        <v>753</v>
      </c>
      <c r="P2936" s="78">
        <v>2</v>
      </c>
      <c r="Q2936" s="78">
        <v>0</v>
      </c>
      <c r="R2936" s="79">
        <v>77175</v>
      </c>
      <c r="S2936" s="79">
        <v>3000</v>
      </c>
      <c r="T2936" s="79">
        <v>0</v>
      </c>
      <c r="U2936" s="80">
        <v>333843</v>
      </c>
      <c r="V2936" s="78">
        <v>0</v>
      </c>
      <c r="W2936" s="78">
        <v>3</v>
      </c>
      <c r="X2936" s="11" t="str">
        <f ca="1">IF(ISBLANK(BudgetsQTable[[#This Row],[budg_seq_yr]]),"FY"&amp;fiscalyear,"FY"&amp;fiscalyear-1+BudgetsQTable[[#This Row],[budg_seq_yr]])</f>
        <v>FY20</v>
      </c>
      <c r="Y2936" s="79">
        <v>333843</v>
      </c>
      <c r="Z2936" s="78" t="s">
        <v>2869</v>
      </c>
      <c r="AA2936" s="78" t="s">
        <v>470</v>
      </c>
      <c r="AB2936" s="76" t="s">
        <v>2821</v>
      </c>
      <c r="AC2936" s="78" t="s">
        <v>2903</v>
      </c>
    </row>
    <row r="2937" spans="1:29" x14ac:dyDescent="0.35">
      <c r="A2937" s="10" t="s">
        <v>2502</v>
      </c>
      <c r="B2937" s="76" t="s">
        <v>2824</v>
      </c>
      <c r="C2937" s="76">
        <f>C2936+(BudgetsQTable[[#This Row],[lead]]&lt;&gt;K2936)</f>
        <v>358</v>
      </c>
      <c r="D2937" s="76">
        <f>D2936*(BudgetsQTable[[#This Row],[lead]]=K2936)+(BudgetsQTable[[#This Row],[prop_id]]&lt;&gt;A2936)</f>
        <v>1</v>
      </c>
      <c r="E2937" s="77">
        <v>43005.703472222223</v>
      </c>
      <c r="F2937" s="78" t="s">
        <v>2817</v>
      </c>
      <c r="G2937" s="78" t="s">
        <v>2818</v>
      </c>
      <c r="H2937" s="78" t="s">
        <v>476</v>
      </c>
      <c r="I2937" s="76" t="s">
        <v>948</v>
      </c>
      <c r="J2937" s="76" t="s">
        <v>5083</v>
      </c>
      <c r="K2937" s="78" t="s">
        <v>2502</v>
      </c>
      <c r="L2937" s="7" t="str">
        <f>IF(BudgetsQTable[[#This Row],[pi_last_name]]=" ","",HYPERLINK("https://www.ejacket.nsf.gov/ej/showProposal.do?Continue=Y&amp;ID="&amp;BudgetsQTable[[#This Row],[prop_id]],BudgetsQTable[[#This Row],[prop_id]]))</f>
        <v>1764013</v>
      </c>
      <c r="M2937" s="78" t="s">
        <v>2503</v>
      </c>
      <c r="N2937" s="7" t="str">
        <f>IF(BudgetsQTable[[#This Row],[pi_last_name]]=" ","",HYPERLINK("mailto:"&amp;BudgetsQTable[[#This Row],[pi_email]]&amp;"&amp;subject=Your NSF Proposal:  "&amp;BudgetsQTable[[#This Row],[prop_id]],BudgetsQTable[[#This Row],[pi_email]]))</f>
        <v>amarcus@utdallas.edu</v>
      </c>
      <c r="O2937" s="78" t="s">
        <v>2990</v>
      </c>
      <c r="P2937" s="78"/>
      <c r="Q2937" s="78"/>
      <c r="R2937" s="79"/>
      <c r="S2937" s="79"/>
      <c r="T2937" s="79"/>
      <c r="U2937" s="80"/>
      <c r="V2937" s="78">
        <v>0</v>
      </c>
      <c r="W2937" s="78"/>
      <c r="X2937" s="11" t="str">
        <f ca="1">IF(ISBLANK(BudgetsQTable[[#This Row],[budg_seq_yr]]),"FY"&amp;fiscalyear,"FY"&amp;fiscalyear-1+BudgetsQTable[[#This Row],[budg_seq_yr]])</f>
        <v>FY18</v>
      </c>
      <c r="Y2937" s="79">
        <v>820080</v>
      </c>
      <c r="Z2937" s="78" t="s">
        <v>2818</v>
      </c>
      <c r="AA2937" s="78" t="s">
        <v>476</v>
      </c>
      <c r="AB2937" s="76" t="s">
        <v>2821</v>
      </c>
      <c r="AC2937" s="78"/>
    </row>
    <row r="2938" spans="1:29" x14ac:dyDescent="0.35">
      <c r="A2938" s="10" t="s">
        <v>2502</v>
      </c>
      <c r="B2938" s="76" t="s">
        <v>2824</v>
      </c>
      <c r="C2938" s="76">
        <f>C2937+(BudgetsQTable[[#This Row],[lead]]&lt;&gt;K2937)</f>
        <v>358</v>
      </c>
      <c r="D2938" s="76">
        <f>D2937*(BudgetsQTable[[#This Row],[lead]]=K2937)+(BudgetsQTable[[#This Row],[prop_id]]&lt;&gt;A2937)</f>
        <v>1</v>
      </c>
      <c r="E2938" s="77">
        <v>43005.703472222223</v>
      </c>
      <c r="F2938" s="78" t="s">
        <v>2817</v>
      </c>
      <c r="G2938" s="78" t="s">
        <v>2818</v>
      </c>
      <c r="H2938" s="78" t="s">
        <v>476</v>
      </c>
      <c r="I2938" s="76" t="s">
        <v>948</v>
      </c>
      <c r="J2938" s="76" t="s">
        <v>753</v>
      </c>
      <c r="K2938" s="78" t="s">
        <v>2502</v>
      </c>
      <c r="L2938" s="7" t="str">
        <f>IF(BudgetsQTable[[#This Row],[pi_last_name]]=" ","",HYPERLINK("https://www.ejacket.nsf.gov/ej/showProposal.do?Continue=Y&amp;ID="&amp;BudgetsQTable[[#This Row],[prop_id]],BudgetsQTable[[#This Row],[prop_id]]))</f>
        <v/>
      </c>
      <c r="M2938" s="78" t="s">
        <v>753</v>
      </c>
      <c r="N2938" s="7" t="str">
        <f>IF(BudgetsQTable[[#This Row],[pi_last_name]]=" ","",HYPERLINK("mailto:"&amp;BudgetsQTable[[#This Row],[pi_email]]&amp;"&amp;subject=Your NSF Proposal:  "&amp;BudgetsQTable[[#This Row],[prop_id]],BudgetsQTable[[#This Row],[pi_email]]))</f>
        <v/>
      </c>
      <c r="O2938" s="78" t="s">
        <v>753</v>
      </c>
      <c r="P2938" s="78">
        <v>2</v>
      </c>
      <c r="Q2938" s="78">
        <v>2</v>
      </c>
      <c r="R2938" s="79">
        <v>0</v>
      </c>
      <c r="S2938" s="79">
        <v>10000</v>
      </c>
      <c r="T2938" s="79">
        <v>0</v>
      </c>
      <c r="U2938" s="80">
        <v>204567</v>
      </c>
      <c r="V2938" s="78">
        <v>0</v>
      </c>
      <c r="W2938" s="78">
        <v>1</v>
      </c>
      <c r="X2938" s="11" t="str">
        <f ca="1">IF(ISBLANK(BudgetsQTable[[#This Row],[budg_seq_yr]]),"FY"&amp;fiscalyear,"FY"&amp;fiscalyear-1+BudgetsQTable[[#This Row],[budg_seq_yr]])</f>
        <v>FY18</v>
      </c>
      <c r="Y2938" s="79">
        <v>204567</v>
      </c>
      <c r="Z2938" s="78" t="s">
        <v>2818</v>
      </c>
      <c r="AA2938" s="78" t="s">
        <v>476</v>
      </c>
      <c r="AB2938" s="76" t="s">
        <v>2821</v>
      </c>
      <c r="AC2938" s="78"/>
    </row>
    <row r="2939" spans="1:29" x14ac:dyDescent="0.35">
      <c r="A2939" s="10" t="s">
        <v>2502</v>
      </c>
      <c r="B2939" s="76" t="s">
        <v>2824</v>
      </c>
      <c r="C2939" s="76">
        <f>C2938+(BudgetsQTable[[#This Row],[lead]]&lt;&gt;K2938)</f>
        <v>358</v>
      </c>
      <c r="D2939" s="76">
        <f>D2938*(BudgetsQTable[[#This Row],[lead]]=K2938)+(BudgetsQTable[[#This Row],[prop_id]]&lt;&gt;A2938)</f>
        <v>1</v>
      </c>
      <c r="E2939" s="77">
        <v>43005.703472222223</v>
      </c>
      <c r="F2939" s="78" t="s">
        <v>2817</v>
      </c>
      <c r="G2939" s="78" t="s">
        <v>2818</v>
      </c>
      <c r="H2939" s="78" t="s">
        <v>476</v>
      </c>
      <c r="I2939" s="76" t="s">
        <v>948</v>
      </c>
      <c r="J2939" s="76" t="s">
        <v>753</v>
      </c>
      <c r="K2939" s="78" t="s">
        <v>2502</v>
      </c>
      <c r="L2939" s="7" t="str">
        <f>IF(BudgetsQTable[[#This Row],[pi_last_name]]=" ","",HYPERLINK("https://www.ejacket.nsf.gov/ej/showProposal.do?Continue=Y&amp;ID="&amp;BudgetsQTable[[#This Row],[prop_id]],BudgetsQTable[[#This Row],[prop_id]]))</f>
        <v/>
      </c>
      <c r="M2939" s="78" t="s">
        <v>753</v>
      </c>
      <c r="N2939" s="7" t="str">
        <f>IF(BudgetsQTable[[#This Row],[pi_last_name]]=" ","",HYPERLINK("mailto:"&amp;BudgetsQTable[[#This Row],[pi_email]]&amp;"&amp;subject=Your NSF Proposal:  "&amp;BudgetsQTable[[#This Row],[prop_id]],BudgetsQTable[[#This Row],[pi_email]]))</f>
        <v/>
      </c>
      <c r="O2939" s="78" t="s">
        <v>753</v>
      </c>
      <c r="P2939" s="78">
        <v>2</v>
      </c>
      <c r="Q2939" s="78">
        <v>2</v>
      </c>
      <c r="R2939" s="79">
        <v>0</v>
      </c>
      <c r="S2939" s="79">
        <v>10000</v>
      </c>
      <c r="T2939" s="79">
        <v>0</v>
      </c>
      <c r="U2939" s="80">
        <v>199218</v>
      </c>
      <c r="V2939" s="78">
        <v>0</v>
      </c>
      <c r="W2939" s="78">
        <v>2</v>
      </c>
      <c r="X2939" s="11" t="str">
        <f ca="1">IF(ISBLANK(BudgetsQTable[[#This Row],[budg_seq_yr]]),"FY"&amp;fiscalyear,"FY"&amp;fiscalyear-1+BudgetsQTable[[#This Row],[budg_seq_yr]])</f>
        <v>FY19</v>
      </c>
      <c r="Y2939" s="79">
        <v>199218</v>
      </c>
      <c r="Z2939" s="78" t="s">
        <v>2818</v>
      </c>
      <c r="AA2939" s="78" t="s">
        <v>476</v>
      </c>
      <c r="AB2939" s="76" t="s">
        <v>2821</v>
      </c>
      <c r="AC2939" s="78"/>
    </row>
    <row r="2940" spans="1:29" x14ac:dyDescent="0.35">
      <c r="A2940" s="10" t="s">
        <v>2502</v>
      </c>
      <c r="B2940" s="76" t="s">
        <v>2824</v>
      </c>
      <c r="C2940" s="76">
        <f>C2939+(BudgetsQTable[[#This Row],[lead]]&lt;&gt;K2939)</f>
        <v>358</v>
      </c>
      <c r="D2940" s="76">
        <f>D2939*(BudgetsQTable[[#This Row],[lead]]=K2939)+(BudgetsQTable[[#This Row],[prop_id]]&lt;&gt;A2939)</f>
        <v>1</v>
      </c>
      <c r="E2940" s="77">
        <v>43005.703472222223</v>
      </c>
      <c r="F2940" s="78" t="s">
        <v>2817</v>
      </c>
      <c r="G2940" s="78" t="s">
        <v>2818</v>
      </c>
      <c r="H2940" s="78" t="s">
        <v>476</v>
      </c>
      <c r="I2940" s="76" t="s">
        <v>948</v>
      </c>
      <c r="J2940" s="76" t="s">
        <v>753</v>
      </c>
      <c r="K2940" s="78" t="s">
        <v>2502</v>
      </c>
      <c r="L2940" s="7" t="str">
        <f>IF(BudgetsQTable[[#This Row],[pi_last_name]]=" ","",HYPERLINK("https://www.ejacket.nsf.gov/ej/showProposal.do?Continue=Y&amp;ID="&amp;BudgetsQTable[[#This Row],[prop_id]],BudgetsQTable[[#This Row],[prop_id]]))</f>
        <v/>
      </c>
      <c r="M2940" s="78" t="s">
        <v>753</v>
      </c>
      <c r="N2940" s="7" t="str">
        <f>IF(BudgetsQTable[[#This Row],[pi_last_name]]=" ","",HYPERLINK("mailto:"&amp;BudgetsQTable[[#This Row],[pi_email]]&amp;"&amp;subject=Your NSF Proposal:  "&amp;BudgetsQTable[[#This Row],[prop_id]],BudgetsQTable[[#This Row],[pi_email]]))</f>
        <v/>
      </c>
      <c r="O2940" s="78" t="s">
        <v>753</v>
      </c>
      <c r="P2940" s="78">
        <v>2</v>
      </c>
      <c r="Q2940" s="78">
        <v>2</v>
      </c>
      <c r="R2940" s="79">
        <v>0</v>
      </c>
      <c r="S2940" s="79">
        <v>10000</v>
      </c>
      <c r="T2940" s="79">
        <v>0</v>
      </c>
      <c r="U2940" s="80">
        <v>210759</v>
      </c>
      <c r="V2940" s="78">
        <v>0</v>
      </c>
      <c r="W2940" s="78">
        <v>3</v>
      </c>
      <c r="X2940" s="11" t="str">
        <f ca="1">IF(ISBLANK(BudgetsQTable[[#This Row],[budg_seq_yr]]),"FY"&amp;fiscalyear,"FY"&amp;fiscalyear-1+BudgetsQTable[[#This Row],[budg_seq_yr]])</f>
        <v>FY20</v>
      </c>
      <c r="Y2940" s="79">
        <v>210759</v>
      </c>
      <c r="Z2940" s="78" t="s">
        <v>2818</v>
      </c>
      <c r="AA2940" s="78" t="s">
        <v>476</v>
      </c>
      <c r="AB2940" s="76" t="s">
        <v>2821</v>
      </c>
      <c r="AC2940" s="78"/>
    </row>
    <row r="2941" spans="1:29" x14ac:dyDescent="0.35">
      <c r="A2941" s="10" t="s">
        <v>2502</v>
      </c>
      <c r="B2941" s="76" t="s">
        <v>2824</v>
      </c>
      <c r="C2941" s="76">
        <f>C2940+(BudgetsQTable[[#This Row],[lead]]&lt;&gt;K2940)</f>
        <v>358</v>
      </c>
      <c r="D2941" s="76">
        <f>D2940*(BudgetsQTable[[#This Row],[lead]]=K2940)+(BudgetsQTable[[#This Row],[prop_id]]&lt;&gt;A2940)</f>
        <v>1</v>
      </c>
      <c r="E2941" s="77">
        <v>43005.703472222223</v>
      </c>
      <c r="F2941" s="78" t="s">
        <v>2817</v>
      </c>
      <c r="G2941" s="78" t="s">
        <v>2818</v>
      </c>
      <c r="H2941" s="78" t="s">
        <v>476</v>
      </c>
      <c r="I2941" s="76" t="s">
        <v>948</v>
      </c>
      <c r="J2941" s="76" t="s">
        <v>753</v>
      </c>
      <c r="K2941" s="78" t="s">
        <v>2502</v>
      </c>
      <c r="L2941" s="7" t="str">
        <f>IF(BudgetsQTable[[#This Row],[pi_last_name]]=" ","",HYPERLINK("https://www.ejacket.nsf.gov/ej/showProposal.do?Continue=Y&amp;ID="&amp;BudgetsQTable[[#This Row],[prop_id]],BudgetsQTable[[#This Row],[prop_id]]))</f>
        <v/>
      </c>
      <c r="M2941" s="78" t="s">
        <v>753</v>
      </c>
      <c r="N2941" s="7" t="str">
        <f>IF(BudgetsQTable[[#This Row],[pi_last_name]]=" ","",HYPERLINK("mailto:"&amp;BudgetsQTable[[#This Row],[pi_email]]&amp;"&amp;subject=Your NSF Proposal:  "&amp;BudgetsQTable[[#This Row],[prop_id]],BudgetsQTable[[#This Row],[pi_email]]))</f>
        <v/>
      </c>
      <c r="O2941" s="78" t="s">
        <v>753</v>
      </c>
      <c r="P2941" s="78">
        <v>2</v>
      </c>
      <c r="Q2941" s="78">
        <v>2</v>
      </c>
      <c r="R2941" s="79">
        <v>0</v>
      </c>
      <c r="S2941" s="79">
        <v>10000</v>
      </c>
      <c r="T2941" s="79">
        <v>0</v>
      </c>
      <c r="U2941" s="80">
        <v>205536</v>
      </c>
      <c r="V2941" s="78">
        <v>0</v>
      </c>
      <c r="W2941" s="78">
        <v>4</v>
      </c>
      <c r="X2941" s="11" t="str">
        <f ca="1">IF(ISBLANK(BudgetsQTable[[#This Row],[budg_seq_yr]]),"FY"&amp;fiscalyear,"FY"&amp;fiscalyear-1+BudgetsQTable[[#This Row],[budg_seq_yr]])</f>
        <v>FY21</v>
      </c>
      <c r="Y2941" s="79">
        <v>205536</v>
      </c>
      <c r="Z2941" s="78" t="s">
        <v>2818</v>
      </c>
      <c r="AA2941" s="78" t="s">
        <v>476</v>
      </c>
      <c r="AB2941" s="76" t="s">
        <v>2821</v>
      </c>
      <c r="AC2941" s="78"/>
    </row>
    <row r="2942" spans="1:29" x14ac:dyDescent="0.35">
      <c r="A2942" s="10" t="s">
        <v>5084</v>
      </c>
      <c r="B2942" s="76" t="s">
        <v>2834</v>
      </c>
      <c r="C2942" s="76">
        <f>C2941+(BudgetsQTable[[#This Row],[lead]]&lt;&gt;K2941)</f>
        <v>358</v>
      </c>
      <c r="D2942" s="76">
        <f>D2941*(BudgetsQTable[[#This Row],[lead]]=K2941)+(BudgetsQTable[[#This Row],[prop_id]]&lt;&gt;A2941)</f>
        <v>2</v>
      </c>
      <c r="E2942" s="77">
        <v>43005.561111111114</v>
      </c>
      <c r="F2942" s="78" t="s">
        <v>2817</v>
      </c>
      <c r="G2942" s="78" t="s">
        <v>2818</v>
      </c>
      <c r="H2942" s="78" t="s">
        <v>476</v>
      </c>
      <c r="I2942" s="76" t="s">
        <v>948</v>
      </c>
      <c r="J2942" s="76" t="s">
        <v>5088</v>
      </c>
      <c r="K2942" s="78" t="s">
        <v>2502</v>
      </c>
      <c r="L2942" s="7" t="str">
        <f>IF(BudgetsQTable[[#This Row],[pi_last_name]]=" ","",HYPERLINK("https://www.ejacket.nsf.gov/ej/showProposal.do?Continue=Y&amp;ID="&amp;BudgetsQTable[[#This Row],[prop_id]],BudgetsQTable[[#This Row],[prop_id]]))</f>
        <v>1763669</v>
      </c>
      <c r="M2942" s="78" t="s">
        <v>5085</v>
      </c>
      <c r="N2942" s="7" t="str">
        <f>IF(BudgetsQTable[[#This Row],[pi_last_name]]=" ","",HYPERLINK("mailto:"&amp;BudgetsQTable[[#This Row],[pi_email]]&amp;"&amp;subject=Your NSF Proposal:  "&amp;BudgetsQTable[[#This Row],[prop_id]],BudgetsQTable[[#This Row],[pi_email]]))</f>
        <v>dposhyvanyk@wm.edu</v>
      </c>
      <c r="O2942" s="78" t="s">
        <v>5087</v>
      </c>
      <c r="P2942" s="78"/>
      <c r="Q2942" s="78"/>
      <c r="R2942" s="79"/>
      <c r="S2942" s="79"/>
      <c r="T2942" s="79"/>
      <c r="U2942" s="80"/>
      <c r="V2942" s="78">
        <v>0</v>
      </c>
      <c r="W2942" s="78"/>
      <c r="X2942" s="11" t="str">
        <f ca="1">IF(ISBLANK(BudgetsQTable[[#This Row],[budg_seq_yr]]),"FY"&amp;fiscalyear,"FY"&amp;fiscalyear-1+BudgetsQTable[[#This Row],[budg_seq_yr]])</f>
        <v>FY18</v>
      </c>
      <c r="Y2942" s="79">
        <v>379919</v>
      </c>
      <c r="Z2942" s="78" t="s">
        <v>2818</v>
      </c>
      <c r="AA2942" s="78" t="s">
        <v>476</v>
      </c>
      <c r="AB2942" s="76" t="s">
        <v>2821</v>
      </c>
      <c r="AC2942" s="78" t="s">
        <v>3036</v>
      </c>
    </row>
    <row r="2943" spans="1:29" x14ac:dyDescent="0.35">
      <c r="A2943" s="10" t="s">
        <v>5084</v>
      </c>
      <c r="B2943" s="76" t="s">
        <v>2834</v>
      </c>
      <c r="C2943" s="76">
        <f>C2942+(BudgetsQTable[[#This Row],[lead]]&lt;&gt;K2942)</f>
        <v>358</v>
      </c>
      <c r="D2943" s="76">
        <f>D2942*(BudgetsQTable[[#This Row],[lead]]=K2942)+(BudgetsQTable[[#This Row],[prop_id]]&lt;&gt;A2942)</f>
        <v>2</v>
      </c>
      <c r="E2943" s="77">
        <v>43005.561111111114</v>
      </c>
      <c r="F2943" s="78" t="s">
        <v>2817</v>
      </c>
      <c r="G2943" s="78" t="s">
        <v>2818</v>
      </c>
      <c r="H2943" s="78" t="s">
        <v>476</v>
      </c>
      <c r="I2943" s="76" t="s">
        <v>948</v>
      </c>
      <c r="J2943" s="76" t="s">
        <v>753</v>
      </c>
      <c r="K2943" s="78" t="s">
        <v>2502</v>
      </c>
      <c r="L2943" s="7" t="str">
        <f>IF(BudgetsQTable[[#This Row],[pi_last_name]]=" ","",HYPERLINK("https://www.ejacket.nsf.gov/ej/showProposal.do?Continue=Y&amp;ID="&amp;BudgetsQTable[[#This Row],[prop_id]],BudgetsQTable[[#This Row],[prop_id]]))</f>
        <v/>
      </c>
      <c r="M2943" s="78" t="s">
        <v>753</v>
      </c>
      <c r="N2943" s="7" t="str">
        <f>IF(BudgetsQTable[[#This Row],[pi_last_name]]=" ","",HYPERLINK("mailto:"&amp;BudgetsQTable[[#This Row],[pi_email]]&amp;"&amp;subject=Your NSF Proposal:  "&amp;BudgetsQTable[[#This Row],[prop_id]],BudgetsQTable[[#This Row],[pi_email]]))</f>
        <v/>
      </c>
      <c r="O2943" s="78" t="s">
        <v>753</v>
      </c>
      <c r="P2943" s="78">
        <v>1</v>
      </c>
      <c r="Q2943" s="78">
        <v>1</v>
      </c>
      <c r="R2943" s="79">
        <v>0</v>
      </c>
      <c r="S2943" s="79">
        <v>4000</v>
      </c>
      <c r="T2943" s="79">
        <v>0</v>
      </c>
      <c r="U2943" s="80">
        <v>90545</v>
      </c>
      <c r="V2943" s="78">
        <v>0</v>
      </c>
      <c r="W2943" s="78">
        <v>1</v>
      </c>
      <c r="X2943" s="11" t="str">
        <f ca="1">IF(ISBLANK(BudgetsQTable[[#This Row],[budg_seq_yr]]),"FY"&amp;fiscalyear,"FY"&amp;fiscalyear-1+BudgetsQTable[[#This Row],[budg_seq_yr]])</f>
        <v>FY18</v>
      </c>
      <c r="Y2943" s="79">
        <v>90545</v>
      </c>
      <c r="Z2943" s="78" t="s">
        <v>2818</v>
      </c>
      <c r="AA2943" s="78" t="s">
        <v>476</v>
      </c>
      <c r="AB2943" s="76" t="s">
        <v>2821</v>
      </c>
      <c r="AC2943" s="78" t="s">
        <v>3036</v>
      </c>
    </row>
    <row r="2944" spans="1:29" x14ac:dyDescent="0.35">
      <c r="A2944" s="10" t="s">
        <v>5084</v>
      </c>
      <c r="B2944" s="76" t="s">
        <v>2834</v>
      </c>
      <c r="C2944" s="76">
        <f>C2943+(BudgetsQTable[[#This Row],[lead]]&lt;&gt;K2943)</f>
        <v>358</v>
      </c>
      <c r="D2944" s="76">
        <f>D2943*(BudgetsQTable[[#This Row],[lead]]=K2943)+(BudgetsQTable[[#This Row],[prop_id]]&lt;&gt;A2943)</f>
        <v>2</v>
      </c>
      <c r="E2944" s="77">
        <v>43005.561111111114</v>
      </c>
      <c r="F2944" s="78" t="s">
        <v>2817</v>
      </c>
      <c r="G2944" s="78" t="s">
        <v>2818</v>
      </c>
      <c r="H2944" s="78" t="s">
        <v>476</v>
      </c>
      <c r="I2944" s="76" t="s">
        <v>948</v>
      </c>
      <c r="J2944" s="76" t="s">
        <v>753</v>
      </c>
      <c r="K2944" s="78" t="s">
        <v>2502</v>
      </c>
      <c r="L2944" s="7" t="str">
        <f>IF(BudgetsQTable[[#This Row],[pi_last_name]]=" ","",HYPERLINK("https://www.ejacket.nsf.gov/ej/showProposal.do?Continue=Y&amp;ID="&amp;BudgetsQTable[[#This Row],[prop_id]],BudgetsQTable[[#This Row],[prop_id]]))</f>
        <v/>
      </c>
      <c r="M2944" s="78" t="s">
        <v>753</v>
      </c>
      <c r="N2944" s="7" t="str">
        <f>IF(BudgetsQTable[[#This Row],[pi_last_name]]=" ","",HYPERLINK("mailto:"&amp;BudgetsQTable[[#This Row],[pi_email]]&amp;"&amp;subject=Your NSF Proposal:  "&amp;BudgetsQTable[[#This Row],[prop_id]],BudgetsQTable[[#This Row],[pi_email]]))</f>
        <v/>
      </c>
      <c r="O2944" s="78" t="s">
        <v>753</v>
      </c>
      <c r="P2944" s="78">
        <v>1</v>
      </c>
      <c r="Q2944" s="78">
        <v>1</v>
      </c>
      <c r="R2944" s="79">
        <v>0</v>
      </c>
      <c r="S2944" s="79">
        <v>4120</v>
      </c>
      <c r="T2944" s="79">
        <v>0</v>
      </c>
      <c r="U2944" s="80">
        <v>93434</v>
      </c>
      <c r="V2944" s="78">
        <v>0</v>
      </c>
      <c r="W2944" s="78">
        <v>2</v>
      </c>
      <c r="X2944" s="11" t="str">
        <f ca="1">IF(ISBLANK(BudgetsQTable[[#This Row],[budg_seq_yr]]),"FY"&amp;fiscalyear,"FY"&amp;fiscalyear-1+BudgetsQTable[[#This Row],[budg_seq_yr]])</f>
        <v>FY19</v>
      </c>
      <c r="Y2944" s="79">
        <v>93434</v>
      </c>
      <c r="Z2944" s="78" t="s">
        <v>2818</v>
      </c>
      <c r="AA2944" s="78" t="s">
        <v>476</v>
      </c>
      <c r="AB2944" s="76" t="s">
        <v>2821</v>
      </c>
      <c r="AC2944" s="78" t="s">
        <v>3036</v>
      </c>
    </row>
    <row r="2945" spans="1:29" x14ac:dyDescent="0.35">
      <c r="A2945" s="10" t="s">
        <v>5084</v>
      </c>
      <c r="B2945" s="76" t="s">
        <v>2834</v>
      </c>
      <c r="C2945" s="76">
        <f>C2944+(BudgetsQTable[[#This Row],[lead]]&lt;&gt;K2944)</f>
        <v>358</v>
      </c>
      <c r="D2945" s="76">
        <f>D2944*(BudgetsQTable[[#This Row],[lead]]=K2944)+(BudgetsQTable[[#This Row],[prop_id]]&lt;&gt;A2944)</f>
        <v>2</v>
      </c>
      <c r="E2945" s="77">
        <v>43005.561111111114</v>
      </c>
      <c r="F2945" s="78" t="s">
        <v>2817</v>
      </c>
      <c r="G2945" s="78" t="s">
        <v>2818</v>
      </c>
      <c r="H2945" s="78" t="s">
        <v>476</v>
      </c>
      <c r="I2945" s="76" t="s">
        <v>948</v>
      </c>
      <c r="J2945" s="76" t="s">
        <v>753</v>
      </c>
      <c r="K2945" s="78" t="s">
        <v>2502</v>
      </c>
      <c r="L2945" s="7" t="str">
        <f>IF(BudgetsQTable[[#This Row],[pi_last_name]]=" ","",HYPERLINK("https://www.ejacket.nsf.gov/ej/showProposal.do?Continue=Y&amp;ID="&amp;BudgetsQTable[[#This Row],[prop_id]],BudgetsQTable[[#This Row],[prop_id]]))</f>
        <v/>
      </c>
      <c r="M2945" s="78" t="s">
        <v>753</v>
      </c>
      <c r="N2945" s="7" t="str">
        <f>IF(BudgetsQTable[[#This Row],[pi_last_name]]=" ","",HYPERLINK("mailto:"&amp;BudgetsQTable[[#This Row],[pi_email]]&amp;"&amp;subject=Your NSF Proposal:  "&amp;BudgetsQTable[[#This Row],[prop_id]],BudgetsQTable[[#This Row],[pi_email]]))</f>
        <v/>
      </c>
      <c r="O2945" s="78" t="s">
        <v>753</v>
      </c>
      <c r="P2945" s="78">
        <v>1</v>
      </c>
      <c r="Q2945" s="78">
        <v>1</v>
      </c>
      <c r="R2945" s="79">
        <v>0</v>
      </c>
      <c r="S2945" s="79">
        <v>4244</v>
      </c>
      <c r="T2945" s="79">
        <v>0</v>
      </c>
      <c r="U2945" s="80">
        <v>96425</v>
      </c>
      <c r="V2945" s="78">
        <v>0</v>
      </c>
      <c r="W2945" s="78">
        <v>3</v>
      </c>
      <c r="X2945" s="11" t="str">
        <f ca="1">IF(ISBLANK(BudgetsQTable[[#This Row],[budg_seq_yr]]),"FY"&amp;fiscalyear,"FY"&amp;fiscalyear-1+BudgetsQTable[[#This Row],[budg_seq_yr]])</f>
        <v>FY20</v>
      </c>
      <c r="Y2945" s="79">
        <v>96425</v>
      </c>
      <c r="Z2945" s="78" t="s">
        <v>2818</v>
      </c>
      <c r="AA2945" s="78" t="s">
        <v>476</v>
      </c>
      <c r="AB2945" s="76" t="s">
        <v>2821</v>
      </c>
      <c r="AC2945" s="78" t="s">
        <v>3036</v>
      </c>
    </row>
    <row r="2946" spans="1:29" x14ac:dyDescent="0.35">
      <c r="A2946" s="10" t="s">
        <v>5084</v>
      </c>
      <c r="B2946" s="76" t="s">
        <v>2834</v>
      </c>
      <c r="C2946" s="76">
        <f>C2945+(BudgetsQTable[[#This Row],[lead]]&lt;&gt;K2945)</f>
        <v>358</v>
      </c>
      <c r="D2946" s="76">
        <f>D2945*(BudgetsQTable[[#This Row],[lead]]=K2945)+(BudgetsQTable[[#This Row],[prop_id]]&lt;&gt;A2945)</f>
        <v>2</v>
      </c>
      <c r="E2946" s="77">
        <v>43005.561111111114</v>
      </c>
      <c r="F2946" s="78" t="s">
        <v>2817</v>
      </c>
      <c r="G2946" s="78" t="s">
        <v>2818</v>
      </c>
      <c r="H2946" s="78" t="s">
        <v>476</v>
      </c>
      <c r="I2946" s="76" t="s">
        <v>948</v>
      </c>
      <c r="J2946" s="76" t="s">
        <v>753</v>
      </c>
      <c r="K2946" s="78" t="s">
        <v>2502</v>
      </c>
      <c r="L2946" s="7" t="str">
        <f>IF(BudgetsQTable[[#This Row],[pi_last_name]]=" ","",HYPERLINK("https://www.ejacket.nsf.gov/ej/showProposal.do?Continue=Y&amp;ID="&amp;BudgetsQTable[[#This Row],[prop_id]],BudgetsQTable[[#This Row],[prop_id]]))</f>
        <v/>
      </c>
      <c r="M2946" s="78" t="s">
        <v>753</v>
      </c>
      <c r="N2946" s="7" t="str">
        <f>IF(BudgetsQTable[[#This Row],[pi_last_name]]=" ","",HYPERLINK("mailto:"&amp;BudgetsQTable[[#This Row],[pi_email]]&amp;"&amp;subject=Your NSF Proposal:  "&amp;BudgetsQTable[[#This Row],[prop_id]],BudgetsQTable[[#This Row],[pi_email]]))</f>
        <v/>
      </c>
      <c r="O2946" s="78" t="s">
        <v>753</v>
      </c>
      <c r="P2946" s="78">
        <v>1</v>
      </c>
      <c r="Q2946" s="78">
        <v>1</v>
      </c>
      <c r="R2946" s="79">
        <v>0</v>
      </c>
      <c r="S2946" s="79">
        <v>4371</v>
      </c>
      <c r="T2946" s="79">
        <v>0</v>
      </c>
      <c r="U2946" s="80">
        <v>99515</v>
      </c>
      <c r="V2946" s="78">
        <v>0</v>
      </c>
      <c r="W2946" s="78">
        <v>4</v>
      </c>
      <c r="X2946" s="11" t="str">
        <f ca="1">IF(ISBLANK(BudgetsQTable[[#This Row],[budg_seq_yr]]),"FY"&amp;fiscalyear,"FY"&amp;fiscalyear-1+BudgetsQTable[[#This Row],[budg_seq_yr]])</f>
        <v>FY21</v>
      </c>
      <c r="Y2946" s="79">
        <v>99515</v>
      </c>
      <c r="Z2946" s="78" t="s">
        <v>2818</v>
      </c>
      <c r="AA2946" s="78" t="s">
        <v>476</v>
      </c>
      <c r="AB2946" s="76" t="s">
        <v>2821</v>
      </c>
      <c r="AC2946" s="78" t="s">
        <v>3036</v>
      </c>
    </row>
    <row r="2947" spans="1:29" x14ac:dyDescent="0.35">
      <c r="A2947" s="10" t="s">
        <v>2509</v>
      </c>
      <c r="B2947" s="76" t="s">
        <v>2863</v>
      </c>
      <c r="C2947" s="76">
        <f>C2946+(BudgetsQTable[[#This Row],[lead]]&lt;&gt;K2946)</f>
        <v>359</v>
      </c>
      <c r="D2947" s="76">
        <f>D2946*(BudgetsQTable[[#This Row],[lead]]=K2946)+(BudgetsQTable[[#This Row],[prop_id]]&lt;&gt;A2946)</f>
        <v>1</v>
      </c>
      <c r="E2947" s="77">
        <v>43005.703472222223</v>
      </c>
      <c r="F2947" s="78" t="s">
        <v>2817</v>
      </c>
      <c r="G2947" s="78" t="s">
        <v>2818</v>
      </c>
      <c r="H2947" s="78" t="s">
        <v>474</v>
      </c>
      <c r="I2947" s="76" t="s">
        <v>1201</v>
      </c>
      <c r="J2947" s="76" t="s">
        <v>5090</v>
      </c>
      <c r="K2947" s="78" t="s">
        <v>2509</v>
      </c>
      <c r="L2947" s="7" t="str">
        <f>IF(BudgetsQTable[[#This Row],[pi_last_name]]=" ","",HYPERLINK("https://www.ejacket.nsf.gov/ej/showProposal.do?Continue=Y&amp;ID="&amp;BudgetsQTable[[#This Row],[prop_id]],BudgetsQTable[[#This Row],[prop_id]]))</f>
        <v>1764014</v>
      </c>
      <c r="M2947" s="78" t="s">
        <v>2510</v>
      </c>
      <c r="N2947" s="7" t="str">
        <f>IF(BudgetsQTable[[#This Row],[pi_last_name]]=" ","",HYPERLINK("mailto:"&amp;BudgetsQTable[[#This Row],[pi_email]]&amp;"&amp;subject=Your NSF Proposal:  "&amp;BudgetsQTable[[#This Row],[prop_id]],BudgetsQTable[[#This Row],[pi_email]]))</f>
        <v>webb@purdue.edu</v>
      </c>
      <c r="O2947" s="78" t="s">
        <v>612</v>
      </c>
      <c r="P2947" s="78"/>
      <c r="Q2947" s="78"/>
      <c r="R2947" s="79"/>
      <c r="S2947" s="79"/>
      <c r="T2947" s="79"/>
      <c r="U2947" s="80"/>
      <c r="V2947" s="78">
        <v>0</v>
      </c>
      <c r="W2947" s="78"/>
      <c r="X2947" s="11" t="str">
        <f ca="1">IF(ISBLANK(BudgetsQTable[[#This Row],[budg_seq_yr]]),"FY"&amp;fiscalyear,"FY"&amp;fiscalyear-1+BudgetsQTable[[#This Row],[budg_seq_yr]])</f>
        <v>FY18</v>
      </c>
      <c r="Y2947" s="79">
        <v>1175130</v>
      </c>
      <c r="Z2947" s="78" t="s">
        <v>2818</v>
      </c>
      <c r="AA2947" s="78" t="s">
        <v>474</v>
      </c>
      <c r="AB2947" s="76" t="s">
        <v>2821</v>
      </c>
      <c r="AC2947" s="78" t="s">
        <v>2988</v>
      </c>
    </row>
    <row r="2948" spans="1:29" x14ac:dyDescent="0.35">
      <c r="A2948" s="10" t="s">
        <v>2509</v>
      </c>
      <c r="B2948" s="76" t="s">
        <v>2863</v>
      </c>
      <c r="C2948" s="76">
        <f>C2947+(BudgetsQTable[[#This Row],[lead]]&lt;&gt;K2947)</f>
        <v>359</v>
      </c>
      <c r="D2948" s="76">
        <f>D2947*(BudgetsQTable[[#This Row],[lead]]=K2947)+(BudgetsQTable[[#This Row],[prop_id]]&lt;&gt;A2947)</f>
        <v>1</v>
      </c>
      <c r="E2948" s="77">
        <v>43005.703472222223</v>
      </c>
      <c r="F2948" s="78" t="s">
        <v>2817</v>
      </c>
      <c r="G2948" s="78" t="s">
        <v>2818</v>
      </c>
      <c r="H2948" s="78" t="s">
        <v>474</v>
      </c>
      <c r="I2948" s="76" t="s">
        <v>1201</v>
      </c>
      <c r="J2948" s="76" t="s">
        <v>753</v>
      </c>
      <c r="K2948" s="78" t="s">
        <v>2509</v>
      </c>
      <c r="L2948" s="7" t="str">
        <f>IF(BudgetsQTable[[#This Row],[pi_last_name]]=" ","",HYPERLINK("https://www.ejacket.nsf.gov/ej/showProposal.do?Continue=Y&amp;ID="&amp;BudgetsQTable[[#This Row],[prop_id]],BudgetsQTable[[#This Row],[prop_id]]))</f>
        <v/>
      </c>
      <c r="M2948" s="78" t="s">
        <v>753</v>
      </c>
      <c r="N2948" s="7" t="str">
        <f>IF(BudgetsQTable[[#This Row],[pi_last_name]]=" ","",HYPERLINK("mailto:"&amp;BudgetsQTable[[#This Row],[pi_email]]&amp;"&amp;subject=Your NSF Proposal:  "&amp;BudgetsQTable[[#This Row],[prop_id]],BudgetsQTable[[#This Row],[pi_email]]))</f>
        <v/>
      </c>
      <c r="O2948" s="78" t="s">
        <v>753</v>
      </c>
      <c r="P2948" s="78">
        <v>4</v>
      </c>
      <c r="Q2948" s="78">
        <v>4</v>
      </c>
      <c r="R2948" s="79">
        <v>48133</v>
      </c>
      <c r="S2948" s="79">
        <v>0</v>
      </c>
      <c r="T2948" s="79">
        <v>0</v>
      </c>
      <c r="U2948" s="80">
        <v>379752</v>
      </c>
      <c r="V2948" s="78">
        <v>0</v>
      </c>
      <c r="W2948" s="78">
        <v>1</v>
      </c>
      <c r="X2948" s="11" t="str">
        <f ca="1">IF(ISBLANK(BudgetsQTable[[#This Row],[budg_seq_yr]]),"FY"&amp;fiscalyear,"FY"&amp;fiscalyear-1+BudgetsQTable[[#This Row],[budg_seq_yr]])</f>
        <v>FY18</v>
      </c>
      <c r="Y2948" s="79">
        <v>379752</v>
      </c>
      <c r="Z2948" s="78" t="s">
        <v>2818</v>
      </c>
      <c r="AA2948" s="78" t="s">
        <v>474</v>
      </c>
      <c r="AB2948" s="76" t="s">
        <v>2821</v>
      </c>
      <c r="AC2948" s="78" t="s">
        <v>2988</v>
      </c>
    </row>
    <row r="2949" spans="1:29" x14ac:dyDescent="0.35">
      <c r="A2949" s="10" t="s">
        <v>2509</v>
      </c>
      <c r="B2949" s="76" t="s">
        <v>2863</v>
      </c>
      <c r="C2949" s="76">
        <f>C2948+(BudgetsQTable[[#This Row],[lead]]&lt;&gt;K2948)</f>
        <v>359</v>
      </c>
      <c r="D2949" s="76">
        <f>D2948*(BudgetsQTable[[#This Row],[lead]]=K2948)+(BudgetsQTable[[#This Row],[prop_id]]&lt;&gt;A2948)</f>
        <v>1</v>
      </c>
      <c r="E2949" s="77">
        <v>43005.703472222223</v>
      </c>
      <c r="F2949" s="78" t="s">
        <v>2817</v>
      </c>
      <c r="G2949" s="78" t="s">
        <v>2818</v>
      </c>
      <c r="H2949" s="78" t="s">
        <v>474</v>
      </c>
      <c r="I2949" s="76" t="s">
        <v>1201</v>
      </c>
      <c r="J2949" s="76" t="s">
        <v>753</v>
      </c>
      <c r="K2949" s="78" t="s">
        <v>2509</v>
      </c>
      <c r="L2949" s="7" t="str">
        <f>IF(BudgetsQTable[[#This Row],[pi_last_name]]=" ","",HYPERLINK("https://www.ejacket.nsf.gov/ej/showProposal.do?Continue=Y&amp;ID="&amp;BudgetsQTable[[#This Row],[prop_id]],BudgetsQTable[[#This Row],[prop_id]]))</f>
        <v/>
      </c>
      <c r="M2949" s="78" t="s">
        <v>753</v>
      </c>
      <c r="N2949" s="7" t="str">
        <f>IF(BudgetsQTable[[#This Row],[pi_last_name]]=" ","",HYPERLINK("mailto:"&amp;BudgetsQTable[[#This Row],[pi_email]]&amp;"&amp;subject=Your NSF Proposal:  "&amp;BudgetsQTable[[#This Row],[prop_id]],BudgetsQTable[[#This Row],[pi_email]]))</f>
        <v/>
      </c>
      <c r="O2949" s="78" t="s">
        <v>753</v>
      </c>
      <c r="P2949" s="78">
        <v>4</v>
      </c>
      <c r="Q2949" s="78">
        <v>4</v>
      </c>
      <c r="R2949" s="79">
        <v>49096</v>
      </c>
      <c r="S2949" s="79">
        <v>0</v>
      </c>
      <c r="T2949" s="79">
        <v>0</v>
      </c>
      <c r="U2949" s="80">
        <v>393575</v>
      </c>
      <c r="V2949" s="78">
        <v>0</v>
      </c>
      <c r="W2949" s="78">
        <v>2</v>
      </c>
      <c r="X2949" s="11" t="str">
        <f ca="1">IF(ISBLANK(BudgetsQTable[[#This Row],[budg_seq_yr]]),"FY"&amp;fiscalyear,"FY"&amp;fiscalyear-1+BudgetsQTable[[#This Row],[budg_seq_yr]])</f>
        <v>FY19</v>
      </c>
      <c r="Y2949" s="79">
        <v>393575</v>
      </c>
      <c r="Z2949" s="78" t="s">
        <v>2818</v>
      </c>
      <c r="AA2949" s="78" t="s">
        <v>474</v>
      </c>
      <c r="AB2949" s="76" t="s">
        <v>2821</v>
      </c>
      <c r="AC2949" s="78" t="s">
        <v>2988</v>
      </c>
    </row>
    <row r="2950" spans="1:29" x14ac:dyDescent="0.35">
      <c r="A2950" s="10" t="s">
        <v>2509</v>
      </c>
      <c r="B2950" s="76" t="s">
        <v>2863</v>
      </c>
      <c r="C2950" s="76">
        <f>C2949+(BudgetsQTable[[#This Row],[lead]]&lt;&gt;K2949)</f>
        <v>359</v>
      </c>
      <c r="D2950" s="76">
        <f>D2949*(BudgetsQTable[[#This Row],[lead]]=K2949)+(BudgetsQTable[[#This Row],[prop_id]]&lt;&gt;A2949)</f>
        <v>1</v>
      </c>
      <c r="E2950" s="77">
        <v>43005.703472222223</v>
      </c>
      <c r="F2950" s="78" t="s">
        <v>2817</v>
      </c>
      <c r="G2950" s="78" t="s">
        <v>2818</v>
      </c>
      <c r="H2950" s="78" t="s">
        <v>474</v>
      </c>
      <c r="I2950" s="76" t="s">
        <v>1201</v>
      </c>
      <c r="J2950" s="76" t="s">
        <v>753</v>
      </c>
      <c r="K2950" s="78" t="s">
        <v>2509</v>
      </c>
      <c r="L2950" s="7" t="str">
        <f>IF(BudgetsQTable[[#This Row],[pi_last_name]]=" ","",HYPERLINK("https://www.ejacket.nsf.gov/ej/showProposal.do?Continue=Y&amp;ID="&amp;BudgetsQTable[[#This Row],[prop_id]],BudgetsQTable[[#This Row],[prop_id]]))</f>
        <v/>
      </c>
      <c r="M2950" s="78" t="s">
        <v>753</v>
      </c>
      <c r="N2950" s="7" t="str">
        <f>IF(BudgetsQTable[[#This Row],[pi_last_name]]=" ","",HYPERLINK("mailto:"&amp;BudgetsQTable[[#This Row],[pi_email]]&amp;"&amp;subject=Your NSF Proposal:  "&amp;BudgetsQTable[[#This Row],[prop_id]],BudgetsQTable[[#This Row],[pi_email]]))</f>
        <v/>
      </c>
      <c r="O2950" s="78" t="s">
        <v>753</v>
      </c>
      <c r="P2950" s="78">
        <v>4</v>
      </c>
      <c r="Q2950" s="78">
        <v>4</v>
      </c>
      <c r="R2950" s="79">
        <v>50078</v>
      </c>
      <c r="S2950" s="79">
        <v>0</v>
      </c>
      <c r="T2950" s="79">
        <v>0</v>
      </c>
      <c r="U2950" s="80">
        <v>401803</v>
      </c>
      <c r="V2950" s="78">
        <v>0</v>
      </c>
      <c r="W2950" s="78">
        <v>3</v>
      </c>
      <c r="X2950" s="11" t="str">
        <f ca="1">IF(ISBLANK(BudgetsQTable[[#This Row],[budg_seq_yr]]),"FY"&amp;fiscalyear,"FY"&amp;fiscalyear-1+BudgetsQTable[[#This Row],[budg_seq_yr]])</f>
        <v>FY20</v>
      </c>
      <c r="Y2950" s="79">
        <v>401803</v>
      </c>
      <c r="Z2950" s="78" t="s">
        <v>2818</v>
      </c>
      <c r="AA2950" s="78" t="s">
        <v>474</v>
      </c>
      <c r="AB2950" s="76" t="s">
        <v>2821</v>
      </c>
      <c r="AC2950" s="78" t="s">
        <v>2988</v>
      </c>
    </row>
    <row r="2951" spans="1:29" x14ac:dyDescent="0.35">
      <c r="A2951" s="10" t="s">
        <v>2513</v>
      </c>
      <c r="B2951" s="76" t="s">
        <v>2863</v>
      </c>
      <c r="C2951" s="76">
        <f>C2950+(BudgetsQTable[[#This Row],[lead]]&lt;&gt;K2950)</f>
        <v>360</v>
      </c>
      <c r="D2951" s="76">
        <f>D2950*(BudgetsQTable[[#This Row],[lead]]=K2950)+(BudgetsQTable[[#This Row],[prop_id]]&lt;&gt;A2950)</f>
        <v>1</v>
      </c>
      <c r="E2951" s="77">
        <v>43005.704861111109</v>
      </c>
      <c r="F2951" s="78" t="s">
        <v>2868</v>
      </c>
      <c r="G2951" s="78" t="s">
        <v>2869</v>
      </c>
      <c r="H2951" s="78" t="s">
        <v>470</v>
      </c>
      <c r="I2951" s="76" t="s">
        <v>1094</v>
      </c>
      <c r="J2951" s="76" t="s">
        <v>5092</v>
      </c>
      <c r="K2951" s="78" t="s">
        <v>2513</v>
      </c>
      <c r="L2951" s="7" t="str">
        <f>IF(BudgetsQTable[[#This Row],[pi_last_name]]=" ","",HYPERLINK("https://www.ejacket.nsf.gov/ej/showProposal.do?Continue=Y&amp;ID="&amp;BudgetsQTable[[#This Row],[prop_id]],BudgetsQTable[[#This Row],[prop_id]]))</f>
        <v>1764017</v>
      </c>
      <c r="M2951" s="78" t="s">
        <v>2514</v>
      </c>
      <c r="N2951" s="7" t="str">
        <f>IF(BudgetsQTable[[#This Row],[pi_last_name]]=" ","",HYPERLINK("mailto:"&amp;BudgetsQTable[[#This Row],[pi_email]]&amp;"&amp;subject=Your NSF Proposal:  "&amp;BudgetsQTable[[#This Row],[prop_id]],BudgetsQTable[[#This Row],[pi_email]]))</f>
        <v>rdq@po.cwru.edu</v>
      </c>
      <c r="O2951" s="78" t="s">
        <v>545</v>
      </c>
      <c r="P2951" s="78"/>
      <c r="Q2951" s="78"/>
      <c r="R2951" s="79"/>
      <c r="S2951" s="79"/>
      <c r="T2951" s="79"/>
      <c r="U2951" s="80"/>
      <c r="V2951" s="78">
        <v>0</v>
      </c>
      <c r="W2951" s="78"/>
      <c r="X2951" s="11" t="str">
        <f ca="1">IF(ISBLANK(BudgetsQTable[[#This Row],[budg_seq_yr]]),"FY"&amp;fiscalyear,"FY"&amp;fiscalyear-1+BudgetsQTable[[#This Row],[budg_seq_yr]])</f>
        <v>FY18</v>
      </c>
      <c r="Y2951" s="79">
        <v>1198501</v>
      </c>
      <c r="Z2951" s="78" t="s">
        <v>2869</v>
      </c>
      <c r="AA2951" s="78" t="s">
        <v>470</v>
      </c>
      <c r="AB2951" s="76" t="s">
        <v>2821</v>
      </c>
      <c r="AC2951" s="78" t="s">
        <v>2903</v>
      </c>
    </row>
    <row r="2952" spans="1:29" x14ac:dyDescent="0.35">
      <c r="A2952" s="10" t="s">
        <v>2513</v>
      </c>
      <c r="B2952" s="76" t="s">
        <v>2863</v>
      </c>
      <c r="C2952" s="76">
        <f>C2951+(BudgetsQTable[[#This Row],[lead]]&lt;&gt;K2951)</f>
        <v>360</v>
      </c>
      <c r="D2952" s="76">
        <f>D2951*(BudgetsQTable[[#This Row],[lead]]=K2951)+(BudgetsQTable[[#This Row],[prop_id]]&lt;&gt;A2951)</f>
        <v>1</v>
      </c>
      <c r="E2952" s="77">
        <v>43005.704861111109</v>
      </c>
      <c r="F2952" s="78" t="s">
        <v>2868</v>
      </c>
      <c r="G2952" s="78" t="s">
        <v>2869</v>
      </c>
      <c r="H2952" s="78" t="s">
        <v>470</v>
      </c>
      <c r="I2952" s="76" t="s">
        <v>1094</v>
      </c>
      <c r="J2952" s="76" t="s">
        <v>753</v>
      </c>
      <c r="K2952" s="78" t="s">
        <v>2513</v>
      </c>
      <c r="L2952" s="7" t="str">
        <f>IF(BudgetsQTable[[#This Row],[pi_last_name]]=" ","",HYPERLINK("https://www.ejacket.nsf.gov/ej/showProposal.do?Continue=Y&amp;ID="&amp;BudgetsQTable[[#This Row],[prop_id]],BudgetsQTable[[#This Row],[prop_id]]))</f>
        <v/>
      </c>
      <c r="M2952" s="78" t="s">
        <v>753</v>
      </c>
      <c r="N2952" s="7" t="str">
        <f>IF(BudgetsQTable[[#This Row],[pi_last_name]]=" ","",HYPERLINK("mailto:"&amp;BudgetsQTable[[#This Row],[pi_email]]&amp;"&amp;subject=Your NSF Proposal:  "&amp;BudgetsQTable[[#This Row],[prop_id]],BudgetsQTable[[#This Row],[pi_email]]))</f>
        <v/>
      </c>
      <c r="O2952" s="78" t="s">
        <v>753</v>
      </c>
      <c r="P2952" s="78">
        <v>3</v>
      </c>
      <c r="Q2952" s="78">
        <v>2.25</v>
      </c>
      <c r="R2952" s="79">
        <v>48434</v>
      </c>
      <c r="S2952" s="79">
        <v>0</v>
      </c>
      <c r="T2952" s="79">
        <v>0</v>
      </c>
      <c r="U2952" s="80">
        <v>335939</v>
      </c>
      <c r="V2952" s="78">
        <v>0</v>
      </c>
      <c r="W2952" s="78">
        <v>1</v>
      </c>
      <c r="X2952" s="11" t="str">
        <f ca="1">IF(ISBLANK(BudgetsQTable[[#This Row],[budg_seq_yr]]),"FY"&amp;fiscalyear,"FY"&amp;fiscalyear-1+BudgetsQTable[[#This Row],[budg_seq_yr]])</f>
        <v>FY18</v>
      </c>
      <c r="Y2952" s="79">
        <v>335939</v>
      </c>
      <c r="Z2952" s="78" t="s">
        <v>2869</v>
      </c>
      <c r="AA2952" s="78" t="s">
        <v>470</v>
      </c>
      <c r="AB2952" s="76" t="s">
        <v>2821</v>
      </c>
      <c r="AC2952" s="78" t="s">
        <v>2903</v>
      </c>
    </row>
    <row r="2953" spans="1:29" x14ac:dyDescent="0.35">
      <c r="A2953" s="10" t="s">
        <v>2513</v>
      </c>
      <c r="B2953" s="76" t="s">
        <v>2863</v>
      </c>
      <c r="C2953" s="76">
        <f>C2952+(BudgetsQTable[[#This Row],[lead]]&lt;&gt;K2952)</f>
        <v>360</v>
      </c>
      <c r="D2953" s="76">
        <f>D2952*(BudgetsQTable[[#This Row],[lead]]=K2952)+(BudgetsQTable[[#This Row],[prop_id]]&lt;&gt;A2952)</f>
        <v>1</v>
      </c>
      <c r="E2953" s="77">
        <v>43005.704861111109</v>
      </c>
      <c r="F2953" s="78" t="s">
        <v>2868</v>
      </c>
      <c r="G2953" s="78" t="s">
        <v>2869</v>
      </c>
      <c r="H2953" s="78" t="s">
        <v>470</v>
      </c>
      <c r="I2953" s="76" t="s">
        <v>1094</v>
      </c>
      <c r="J2953" s="76" t="s">
        <v>753</v>
      </c>
      <c r="K2953" s="78" t="s">
        <v>2513</v>
      </c>
      <c r="L2953" s="7" t="str">
        <f>IF(BudgetsQTable[[#This Row],[pi_last_name]]=" ","",HYPERLINK("https://www.ejacket.nsf.gov/ej/showProposal.do?Continue=Y&amp;ID="&amp;BudgetsQTable[[#This Row],[prop_id]],BudgetsQTable[[#This Row],[prop_id]]))</f>
        <v/>
      </c>
      <c r="M2953" s="78" t="s">
        <v>753</v>
      </c>
      <c r="N2953" s="7" t="str">
        <f>IF(BudgetsQTable[[#This Row],[pi_last_name]]=" ","",HYPERLINK("mailto:"&amp;BudgetsQTable[[#This Row],[pi_email]]&amp;"&amp;subject=Your NSF Proposal:  "&amp;BudgetsQTable[[#This Row],[prop_id]],BudgetsQTable[[#This Row],[pi_email]]))</f>
        <v/>
      </c>
      <c r="O2953" s="78" t="s">
        <v>753</v>
      </c>
      <c r="P2953" s="78">
        <v>3</v>
      </c>
      <c r="Q2953" s="78">
        <v>2.25</v>
      </c>
      <c r="R2953" s="79">
        <v>49402</v>
      </c>
      <c r="S2953" s="79">
        <v>4000</v>
      </c>
      <c r="T2953" s="79">
        <v>0</v>
      </c>
      <c r="U2953" s="80">
        <v>318844</v>
      </c>
      <c r="V2953" s="78">
        <v>0</v>
      </c>
      <c r="W2953" s="78">
        <v>2</v>
      </c>
      <c r="X2953" s="11" t="str">
        <f ca="1">IF(ISBLANK(BudgetsQTable[[#This Row],[budg_seq_yr]]),"FY"&amp;fiscalyear,"FY"&amp;fiscalyear-1+BudgetsQTable[[#This Row],[budg_seq_yr]])</f>
        <v>FY19</v>
      </c>
      <c r="Y2953" s="79">
        <v>318844</v>
      </c>
      <c r="Z2953" s="78" t="s">
        <v>2869</v>
      </c>
      <c r="AA2953" s="78" t="s">
        <v>470</v>
      </c>
      <c r="AB2953" s="76" t="s">
        <v>2821</v>
      </c>
      <c r="AC2953" s="78" t="s">
        <v>2903</v>
      </c>
    </row>
    <row r="2954" spans="1:29" x14ac:dyDescent="0.35">
      <c r="A2954" s="10" t="s">
        <v>2513</v>
      </c>
      <c r="B2954" s="76" t="s">
        <v>2863</v>
      </c>
      <c r="C2954" s="76">
        <f>C2953+(BudgetsQTable[[#This Row],[lead]]&lt;&gt;K2953)</f>
        <v>360</v>
      </c>
      <c r="D2954" s="76">
        <f>D2953*(BudgetsQTable[[#This Row],[lead]]=K2953)+(BudgetsQTable[[#This Row],[prop_id]]&lt;&gt;A2953)</f>
        <v>1</v>
      </c>
      <c r="E2954" s="77">
        <v>43005.704861111109</v>
      </c>
      <c r="F2954" s="78" t="s">
        <v>2868</v>
      </c>
      <c r="G2954" s="78" t="s">
        <v>2869</v>
      </c>
      <c r="H2954" s="78" t="s">
        <v>470</v>
      </c>
      <c r="I2954" s="76" t="s">
        <v>1094</v>
      </c>
      <c r="J2954" s="76" t="s">
        <v>753</v>
      </c>
      <c r="K2954" s="78" t="s">
        <v>2513</v>
      </c>
      <c r="L2954" s="7" t="str">
        <f>IF(BudgetsQTable[[#This Row],[pi_last_name]]=" ","",HYPERLINK("https://www.ejacket.nsf.gov/ej/showProposal.do?Continue=Y&amp;ID="&amp;BudgetsQTable[[#This Row],[prop_id]],BudgetsQTable[[#This Row],[prop_id]]))</f>
        <v/>
      </c>
      <c r="M2954" s="78" t="s">
        <v>753</v>
      </c>
      <c r="N2954" s="7" t="str">
        <f>IF(BudgetsQTable[[#This Row],[pi_last_name]]=" ","",HYPERLINK("mailto:"&amp;BudgetsQTable[[#This Row],[pi_email]]&amp;"&amp;subject=Your NSF Proposal:  "&amp;BudgetsQTable[[#This Row],[prop_id]],BudgetsQTable[[#This Row],[pi_email]]))</f>
        <v/>
      </c>
      <c r="O2954" s="78" t="s">
        <v>753</v>
      </c>
      <c r="P2954" s="78">
        <v>3</v>
      </c>
      <c r="Q2954" s="78">
        <v>2.25</v>
      </c>
      <c r="R2954" s="79">
        <v>50390</v>
      </c>
      <c r="S2954" s="79">
        <v>4000</v>
      </c>
      <c r="T2954" s="79">
        <v>0</v>
      </c>
      <c r="U2954" s="80">
        <v>269709</v>
      </c>
      <c r="V2954" s="78">
        <v>0</v>
      </c>
      <c r="W2954" s="78">
        <v>3</v>
      </c>
      <c r="X2954" s="11" t="str">
        <f ca="1">IF(ISBLANK(BudgetsQTable[[#This Row],[budg_seq_yr]]),"FY"&amp;fiscalyear,"FY"&amp;fiscalyear-1+BudgetsQTable[[#This Row],[budg_seq_yr]])</f>
        <v>FY20</v>
      </c>
      <c r="Y2954" s="79">
        <v>269709</v>
      </c>
      <c r="Z2954" s="78" t="s">
        <v>2869</v>
      </c>
      <c r="AA2954" s="78" t="s">
        <v>470</v>
      </c>
      <c r="AB2954" s="76" t="s">
        <v>2821</v>
      </c>
      <c r="AC2954" s="78" t="s">
        <v>2903</v>
      </c>
    </row>
    <row r="2955" spans="1:29" x14ac:dyDescent="0.35">
      <c r="A2955" s="10" t="s">
        <v>2513</v>
      </c>
      <c r="B2955" s="76" t="s">
        <v>2863</v>
      </c>
      <c r="C2955" s="76">
        <f>C2954+(BudgetsQTable[[#This Row],[lead]]&lt;&gt;K2954)</f>
        <v>360</v>
      </c>
      <c r="D2955" s="76">
        <f>D2954*(BudgetsQTable[[#This Row],[lead]]=K2954)+(BudgetsQTable[[#This Row],[prop_id]]&lt;&gt;A2954)</f>
        <v>1</v>
      </c>
      <c r="E2955" s="77">
        <v>43005.704861111109</v>
      </c>
      <c r="F2955" s="78" t="s">
        <v>2868</v>
      </c>
      <c r="G2955" s="78" t="s">
        <v>2869</v>
      </c>
      <c r="H2955" s="78" t="s">
        <v>470</v>
      </c>
      <c r="I2955" s="76" t="s">
        <v>1094</v>
      </c>
      <c r="J2955" s="76" t="s">
        <v>753</v>
      </c>
      <c r="K2955" s="78" t="s">
        <v>2513</v>
      </c>
      <c r="L2955" s="7" t="str">
        <f>IF(BudgetsQTable[[#This Row],[pi_last_name]]=" ","",HYPERLINK("https://www.ejacket.nsf.gov/ej/showProposal.do?Continue=Y&amp;ID="&amp;BudgetsQTable[[#This Row],[prop_id]],BudgetsQTable[[#This Row],[prop_id]]))</f>
        <v/>
      </c>
      <c r="M2955" s="78" t="s">
        <v>753</v>
      </c>
      <c r="N2955" s="7" t="str">
        <f>IF(BudgetsQTable[[#This Row],[pi_last_name]]=" ","",HYPERLINK("mailto:"&amp;BudgetsQTable[[#This Row],[pi_email]]&amp;"&amp;subject=Your NSF Proposal:  "&amp;BudgetsQTable[[#This Row],[prop_id]],BudgetsQTable[[#This Row],[pi_email]]))</f>
        <v/>
      </c>
      <c r="O2955" s="78" t="s">
        <v>753</v>
      </c>
      <c r="P2955" s="78">
        <v>3</v>
      </c>
      <c r="Q2955" s="78">
        <v>2.25</v>
      </c>
      <c r="R2955" s="79">
        <v>51398</v>
      </c>
      <c r="S2955" s="79">
        <v>4000</v>
      </c>
      <c r="T2955" s="79">
        <v>0</v>
      </c>
      <c r="U2955" s="80">
        <v>274009</v>
      </c>
      <c r="V2955" s="78">
        <v>0</v>
      </c>
      <c r="W2955" s="78">
        <v>4</v>
      </c>
      <c r="X2955" s="11" t="str">
        <f ca="1">IF(ISBLANK(BudgetsQTable[[#This Row],[budg_seq_yr]]),"FY"&amp;fiscalyear,"FY"&amp;fiscalyear-1+BudgetsQTable[[#This Row],[budg_seq_yr]])</f>
        <v>FY21</v>
      </c>
      <c r="Y2955" s="79">
        <v>274009</v>
      </c>
      <c r="Z2955" s="78" t="s">
        <v>2869</v>
      </c>
      <c r="AA2955" s="78" t="s">
        <v>470</v>
      </c>
      <c r="AB2955" s="76" t="s">
        <v>2821</v>
      </c>
      <c r="AC2955" s="78" t="s">
        <v>2903</v>
      </c>
    </row>
    <row r="2956" spans="1:29" x14ac:dyDescent="0.35">
      <c r="A2956" s="10" t="s">
        <v>2516</v>
      </c>
      <c r="B2956" s="76" t="s">
        <v>2863</v>
      </c>
      <c r="C2956" s="76">
        <f>C2955+(BudgetsQTable[[#This Row],[lead]]&lt;&gt;K2955)</f>
        <v>361</v>
      </c>
      <c r="D2956" s="76">
        <f>D2955*(BudgetsQTable[[#This Row],[lead]]=K2955)+(BudgetsQTable[[#This Row],[prop_id]]&lt;&gt;A2955)</f>
        <v>1</v>
      </c>
      <c r="E2956" s="77">
        <v>43005.704861111109</v>
      </c>
      <c r="F2956" s="78" t="s">
        <v>2817</v>
      </c>
      <c r="G2956" s="78" t="s">
        <v>2818</v>
      </c>
      <c r="H2956" s="78" t="s">
        <v>476</v>
      </c>
      <c r="I2956" s="76" t="s">
        <v>727</v>
      </c>
      <c r="J2956" s="76" t="s">
        <v>5096</v>
      </c>
      <c r="K2956" s="78" t="s">
        <v>2516</v>
      </c>
      <c r="L2956" s="7" t="str">
        <f>IF(BudgetsQTable[[#This Row],[pi_last_name]]=" ","",HYPERLINK("https://www.ejacket.nsf.gov/ej/showProposal.do?Continue=Y&amp;ID="&amp;BudgetsQTable[[#This Row],[prop_id]],BudgetsQTable[[#This Row],[prop_id]]))</f>
        <v>1764018</v>
      </c>
      <c r="M2956" s="78" t="s">
        <v>2517</v>
      </c>
      <c r="N2956" s="7" t="str">
        <f>IF(BudgetsQTable[[#This Row],[pi_last_name]]=" ","",HYPERLINK("mailto:"&amp;BudgetsQTable[[#This Row],[pi_email]]&amp;"&amp;subject=Your NSF Proposal:  "&amp;BudgetsQTable[[#This Row],[prop_id]],BudgetsQTable[[#This Row],[pi_email]]))</f>
        <v>swarat@rice.edu</v>
      </c>
      <c r="O2956" s="78" t="s">
        <v>3081</v>
      </c>
      <c r="P2956" s="78"/>
      <c r="Q2956" s="78"/>
      <c r="R2956" s="79"/>
      <c r="S2956" s="79"/>
      <c r="T2956" s="79"/>
      <c r="U2956" s="80"/>
      <c r="V2956" s="78">
        <v>0</v>
      </c>
      <c r="W2956" s="78"/>
      <c r="X2956" s="11" t="str">
        <f ca="1">IF(ISBLANK(BudgetsQTable[[#This Row],[budg_seq_yr]]),"FY"&amp;fiscalyear,"FY"&amp;fiscalyear-1+BudgetsQTable[[#This Row],[budg_seq_yr]])</f>
        <v>FY18</v>
      </c>
      <c r="Y2956" s="79">
        <v>1200000</v>
      </c>
      <c r="Z2956" s="78" t="s">
        <v>2818</v>
      </c>
      <c r="AA2956" s="78" t="s">
        <v>476</v>
      </c>
      <c r="AB2956" s="76" t="s">
        <v>2821</v>
      </c>
      <c r="AC2956" s="78" t="s">
        <v>2832</v>
      </c>
    </row>
    <row r="2957" spans="1:29" x14ac:dyDescent="0.35">
      <c r="A2957" s="10" t="s">
        <v>2516</v>
      </c>
      <c r="B2957" s="76" t="s">
        <v>2863</v>
      </c>
      <c r="C2957" s="76">
        <f>C2956+(BudgetsQTable[[#This Row],[lead]]&lt;&gt;K2956)</f>
        <v>361</v>
      </c>
      <c r="D2957" s="76">
        <f>D2956*(BudgetsQTable[[#This Row],[lead]]=K2956)+(BudgetsQTable[[#This Row],[prop_id]]&lt;&gt;A2956)</f>
        <v>1</v>
      </c>
      <c r="E2957" s="77">
        <v>43005.704861111109</v>
      </c>
      <c r="F2957" s="78" t="s">
        <v>2817</v>
      </c>
      <c r="G2957" s="78" t="s">
        <v>2818</v>
      </c>
      <c r="H2957" s="78" t="s">
        <v>476</v>
      </c>
      <c r="I2957" s="76" t="s">
        <v>727</v>
      </c>
      <c r="J2957" s="76" t="s">
        <v>753</v>
      </c>
      <c r="K2957" s="78" t="s">
        <v>2516</v>
      </c>
      <c r="L2957" s="7" t="str">
        <f>IF(BudgetsQTable[[#This Row],[pi_last_name]]=" ","",HYPERLINK("https://www.ejacket.nsf.gov/ej/showProposal.do?Continue=Y&amp;ID="&amp;BudgetsQTable[[#This Row],[prop_id]],BudgetsQTable[[#This Row],[prop_id]]))</f>
        <v/>
      </c>
      <c r="M2957" s="78" t="s">
        <v>753</v>
      </c>
      <c r="N2957" s="7" t="str">
        <f>IF(BudgetsQTable[[#This Row],[pi_last_name]]=" ","",HYPERLINK("mailto:"&amp;BudgetsQTable[[#This Row],[pi_email]]&amp;"&amp;subject=Your NSF Proposal:  "&amp;BudgetsQTable[[#This Row],[prop_id]],BudgetsQTable[[#This Row],[pi_email]]))</f>
        <v/>
      </c>
      <c r="O2957" s="78" t="s">
        <v>753</v>
      </c>
      <c r="P2957" s="78">
        <v>2</v>
      </c>
      <c r="Q2957" s="78">
        <v>2</v>
      </c>
      <c r="R2957" s="79">
        <v>75000</v>
      </c>
      <c r="S2957" s="79">
        <v>0</v>
      </c>
      <c r="T2957" s="79">
        <v>0</v>
      </c>
      <c r="U2957" s="80">
        <v>434047</v>
      </c>
      <c r="V2957" s="78">
        <v>0</v>
      </c>
      <c r="W2957" s="78">
        <v>1</v>
      </c>
      <c r="X2957" s="11" t="str">
        <f ca="1">IF(ISBLANK(BudgetsQTable[[#This Row],[budg_seq_yr]]),"FY"&amp;fiscalyear,"FY"&amp;fiscalyear-1+BudgetsQTable[[#This Row],[budg_seq_yr]])</f>
        <v>FY18</v>
      </c>
      <c r="Y2957" s="79">
        <v>434047</v>
      </c>
      <c r="Z2957" s="78" t="s">
        <v>2818</v>
      </c>
      <c r="AA2957" s="78" t="s">
        <v>476</v>
      </c>
      <c r="AB2957" s="76" t="s">
        <v>2821</v>
      </c>
      <c r="AC2957" s="78" t="s">
        <v>2832</v>
      </c>
    </row>
    <row r="2958" spans="1:29" x14ac:dyDescent="0.35">
      <c r="A2958" s="10" t="s">
        <v>2516</v>
      </c>
      <c r="B2958" s="76" t="s">
        <v>2863</v>
      </c>
      <c r="C2958" s="76">
        <f>C2957+(BudgetsQTable[[#This Row],[lead]]&lt;&gt;K2957)</f>
        <v>361</v>
      </c>
      <c r="D2958" s="76">
        <f>D2957*(BudgetsQTable[[#This Row],[lead]]=K2957)+(BudgetsQTable[[#This Row],[prop_id]]&lt;&gt;A2957)</f>
        <v>1</v>
      </c>
      <c r="E2958" s="77">
        <v>43005.704861111109</v>
      </c>
      <c r="F2958" s="78" t="s">
        <v>2817</v>
      </c>
      <c r="G2958" s="78" t="s">
        <v>2818</v>
      </c>
      <c r="H2958" s="78" t="s">
        <v>476</v>
      </c>
      <c r="I2958" s="76" t="s">
        <v>727</v>
      </c>
      <c r="J2958" s="76" t="s">
        <v>753</v>
      </c>
      <c r="K2958" s="78" t="s">
        <v>2516</v>
      </c>
      <c r="L2958" s="7" t="str">
        <f>IF(BudgetsQTable[[#This Row],[pi_last_name]]=" ","",HYPERLINK("https://www.ejacket.nsf.gov/ej/showProposal.do?Continue=Y&amp;ID="&amp;BudgetsQTable[[#This Row],[prop_id]],BudgetsQTable[[#This Row],[prop_id]]))</f>
        <v/>
      </c>
      <c r="M2958" s="78" t="s">
        <v>753</v>
      </c>
      <c r="N2958" s="7" t="str">
        <f>IF(BudgetsQTable[[#This Row],[pi_last_name]]=" ","",HYPERLINK("mailto:"&amp;BudgetsQTable[[#This Row],[pi_email]]&amp;"&amp;subject=Your NSF Proposal:  "&amp;BudgetsQTable[[#This Row],[prop_id]],BudgetsQTable[[#This Row],[pi_email]]))</f>
        <v/>
      </c>
      <c r="O2958" s="78" t="s">
        <v>753</v>
      </c>
      <c r="P2958" s="78">
        <v>2</v>
      </c>
      <c r="Q2958" s="78">
        <v>2</v>
      </c>
      <c r="R2958" s="79">
        <v>77250</v>
      </c>
      <c r="S2958" s="79">
        <v>0</v>
      </c>
      <c r="T2958" s="79">
        <v>0</v>
      </c>
      <c r="U2958" s="80">
        <v>378587</v>
      </c>
      <c r="V2958" s="78">
        <v>0</v>
      </c>
      <c r="W2958" s="78">
        <v>2</v>
      </c>
      <c r="X2958" s="11" t="str">
        <f ca="1">IF(ISBLANK(BudgetsQTable[[#This Row],[budg_seq_yr]]),"FY"&amp;fiscalyear,"FY"&amp;fiscalyear-1+BudgetsQTable[[#This Row],[budg_seq_yr]])</f>
        <v>FY19</v>
      </c>
      <c r="Y2958" s="79">
        <v>378587</v>
      </c>
      <c r="Z2958" s="78" t="s">
        <v>2818</v>
      </c>
      <c r="AA2958" s="78" t="s">
        <v>476</v>
      </c>
      <c r="AB2958" s="76" t="s">
        <v>2821</v>
      </c>
      <c r="AC2958" s="78" t="s">
        <v>2832</v>
      </c>
    </row>
    <row r="2959" spans="1:29" x14ac:dyDescent="0.35">
      <c r="A2959" s="10" t="s">
        <v>2516</v>
      </c>
      <c r="B2959" s="76" t="s">
        <v>2863</v>
      </c>
      <c r="C2959" s="76">
        <f>C2958+(BudgetsQTable[[#This Row],[lead]]&lt;&gt;K2958)</f>
        <v>361</v>
      </c>
      <c r="D2959" s="76">
        <f>D2958*(BudgetsQTable[[#This Row],[lead]]=K2958)+(BudgetsQTable[[#This Row],[prop_id]]&lt;&gt;A2958)</f>
        <v>1</v>
      </c>
      <c r="E2959" s="77">
        <v>43005.704861111109</v>
      </c>
      <c r="F2959" s="78" t="s">
        <v>2817</v>
      </c>
      <c r="G2959" s="78" t="s">
        <v>2818</v>
      </c>
      <c r="H2959" s="78" t="s">
        <v>476</v>
      </c>
      <c r="I2959" s="76" t="s">
        <v>727</v>
      </c>
      <c r="J2959" s="76" t="s">
        <v>753</v>
      </c>
      <c r="K2959" s="78" t="s">
        <v>2516</v>
      </c>
      <c r="L2959" s="7" t="str">
        <f>IF(BudgetsQTable[[#This Row],[pi_last_name]]=" ","",HYPERLINK("https://www.ejacket.nsf.gov/ej/showProposal.do?Continue=Y&amp;ID="&amp;BudgetsQTable[[#This Row],[prop_id]],BudgetsQTable[[#This Row],[prop_id]]))</f>
        <v/>
      </c>
      <c r="M2959" s="78" t="s">
        <v>753</v>
      </c>
      <c r="N2959" s="7" t="str">
        <f>IF(BudgetsQTable[[#This Row],[pi_last_name]]=" ","",HYPERLINK("mailto:"&amp;BudgetsQTable[[#This Row],[pi_email]]&amp;"&amp;subject=Your NSF Proposal:  "&amp;BudgetsQTable[[#This Row],[prop_id]],BudgetsQTable[[#This Row],[pi_email]]))</f>
        <v/>
      </c>
      <c r="O2959" s="78" t="s">
        <v>753</v>
      </c>
      <c r="P2959" s="78">
        <v>2</v>
      </c>
      <c r="Q2959" s="78">
        <v>2</v>
      </c>
      <c r="R2959" s="79">
        <v>79568</v>
      </c>
      <c r="S2959" s="79">
        <v>0</v>
      </c>
      <c r="T2959" s="79">
        <v>0</v>
      </c>
      <c r="U2959" s="80">
        <v>387366</v>
      </c>
      <c r="V2959" s="78">
        <v>0</v>
      </c>
      <c r="W2959" s="78">
        <v>3</v>
      </c>
      <c r="X2959" s="11" t="str">
        <f ca="1">IF(ISBLANK(BudgetsQTable[[#This Row],[budg_seq_yr]]),"FY"&amp;fiscalyear,"FY"&amp;fiscalyear-1+BudgetsQTable[[#This Row],[budg_seq_yr]])</f>
        <v>FY20</v>
      </c>
      <c r="Y2959" s="79">
        <v>387366</v>
      </c>
      <c r="Z2959" s="78" t="s">
        <v>2818</v>
      </c>
      <c r="AA2959" s="78" t="s">
        <v>476</v>
      </c>
      <c r="AB2959" s="76" t="s">
        <v>2821</v>
      </c>
      <c r="AC2959" s="78" t="s">
        <v>2832</v>
      </c>
    </row>
    <row r="2960" spans="1:29" x14ac:dyDescent="0.35">
      <c r="A2960" s="10" t="s">
        <v>2527</v>
      </c>
      <c r="B2960" s="76" t="s">
        <v>2824</v>
      </c>
      <c r="C2960" s="76">
        <f>C2959+(BudgetsQTable[[#This Row],[lead]]&lt;&gt;K2959)</f>
        <v>362</v>
      </c>
      <c r="D2960" s="76">
        <f>D2959*(BudgetsQTable[[#This Row],[lead]]=K2959)+(BudgetsQTable[[#This Row],[prop_id]]&lt;&gt;A2959)</f>
        <v>1</v>
      </c>
      <c r="E2960" s="77">
        <v>43005.704861111109</v>
      </c>
      <c r="F2960" s="78" t="s">
        <v>2868</v>
      </c>
      <c r="G2960" s="78" t="s">
        <v>2869</v>
      </c>
      <c r="H2960" s="78" t="s">
        <v>468</v>
      </c>
      <c r="I2960" s="76" t="s">
        <v>807</v>
      </c>
      <c r="J2960" s="76" t="s">
        <v>5099</v>
      </c>
      <c r="K2960" s="78" t="s">
        <v>2527</v>
      </c>
      <c r="L2960" s="7" t="str">
        <f>IF(BudgetsQTable[[#This Row],[pi_last_name]]=" ","",HYPERLINK("https://www.ejacket.nsf.gov/ej/showProposal.do?Continue=Y&amp;ID="&amp;BudgetsQTable[[#This Row],[prop_id]],BudgetsQTable[[#This Row],[prop_id]]))</f>
        <v>1764019</v>
      </c>
      <c r="M2960" s="78" t="s">
        <v>2528</v>
      </c>
      <c r="N2960" s="7" t="str">
        <f>IF(BudgetsQTable[[#This Row],[pi_last_name]]=" ","",HYPERLINK("mailto:"&amp;BudgetsQTable[[#This Row],[pi_email]]&amp;"&amp;subject=Your NSF Proposal:  "&amp;BudgetsQTable[[#This Row],[prop_id]],BudgetsQTable[[#This Row],[pi_email]]))</f>
        <v>sim@rpi.edu</v>
      </c>
      <c r="O2960" s="78" t="s">
        <v>3620</v>
      </c>
      <c r="P2960" s="78"/>
      <c r="Q2960" s="78"/>
      <c r="R2960" s="79"/>
      <c r="S2960" s="79"/>
      <c r="T2960" s="79"/>
      <c r="U2960" s="80"/>
      <c r="V2960" s="78">
        <v>0</v>
      </c>
      <c r="W2960" s="78"/>
      <c r="X2960" s="11" t="str">
        <f ca="1">IF(ISBLANK(BudgetsQTable[[#This Row],[budg_seq_yr]]),"FY"&amp;fiscalyear,"FY"&amp;fiscalyear-1+BudgetsQTable[[#This Row],[budg_seq_yr]])</f>
        <v>FY18</v>
      </c>
      <c r="Y2960" s="79">
        <v>552251</v>
      </c>
      <c r="Z2960" s="78" t="s">
        <v>2869</v>
      </c>
      <c r="AA2960" s="78" t="s">
        <v>468</v>
      </c>
      <c r="AB2960" s="76" t="s">
        <v>2821</v>
      </c>
      <c r="AC2960" s="78" t="s">
        <v>468</v>
      </c>
    </row>
    <row r="2961" spans="1:29" x14ac:dyDescent="0.35">
      <c r="A2961" s="10" t="s">
        <v>2527</v>
      </c>
      <c r="B2961" s="76" t="s">
        <v>2824</v>
      </c>
      <c r="C2961" s="76">
        <f>C2960+(BudgetsQTable[[#This Row],[lead]]&lt;&gt;K2960)</f>
        <v>362</v>
      </c>
      <c r="D2961" s="76">
        <f>D2960*(BudgetsQTable[[#This Row],[lead]]=K2960)+(BudgetsQTable[[#This Row],[prop_id]]&lt;&gt;A2960)</f>
        <v>1</v>
      </c>
      <c r="E2961" s="77">
        <v>43005.704861111109</v>
      </c>
      <c r="F2961" s="78" t="s">
        <v>2868</v>
      </c>
      <c r="G2961" s="78" t="s">
        <v>2869</v>
      </c>
      <c r="H2961" s="78" t="s">
        <v>468</v>
      </c>
      <c r="I2961" s="76" t="s">
        <v>807</v>
      </c>
      <c r="J2961" s="76" t="s">
        <v>753</v>
      </c>
      <c r="K2961" s="78" t="s">
        <v>2527</v>
      </c>
      <c r="L2961" s="7" t="str">
        <f>IF(BudgetsQTable[[#This Row],[pi_last_name]]=" ","",HYPERLINK("https://www.ejacket.nsf.gov/ej/showProposal.do?Continue=Y&amp;ID="&amp;BudgetsQTable[[#This Row],[prop_id]],BudgetsQTable[[#This Row],[prop_id]]))</f>
        <v/>
      </c>
      <c r="M2961" s="78" t="s">
        <v>753</v>
      </c>
      <c r="N2961" s="7" t="str">
        <f>IF(BudgetsQTable[[#This Row],[pi_last_name]]=" ","",HYPERLINK("mailto:"&amp;BudgetsQTable[[#This Row],[pi_email]]&amp;"&amp;subject=Your NSF Proposal:  "&amp;BudgetsQTable[[#This Row],[prop_id]],BudgetsQTable[[#This Row],[pi_email]]))</f>
        <v/>
      </c>
      <c r="O2961" s="78" t="s">
        <v>753</v>
      </c>
      <c r="P2961" s="78">
        <v>1</v>
      </c>
      <c r="Q2961" s="78">
        <v>0.5</v>
      </c>
      <c r="R2961" s="79">
        <v>0</v>
      </c>
      <c r="S2961" s="79">
        <v>3000</v>
      </c>
      <c r="T2961" s="79">
        <v>0</v>
      </c>
      <c r="U2961" s="80">
        <v>131851</v>
      </c>
      <c r="V2961" s="78">
        <v>0</v>
      </c>
      <c r="W2961" s="78">
        <v>1</v>
      </c>
      <c r="X2961" s="11" t="str">
        <f ca="1">IF(ISBLANK(BudgetsQTable[[#This Row],[budg_seq_yr]]),"FY"&amp;fiscalyear,"FY"&amp;fiscalyear-1+BudgetsQTable[[#This Row],[budg_seq_yr]])</f>
        <v>FY18</v>
      </c>
      <c r="Y2961" s="79">
        <v>131851</v>
      </c>
      <c r="Z2961" s="78" t="s">
        <v>2869</v>
      </c>
      <c r="AA2961" s="78" t="s">
        <v>468</v>
      </c>
      <c r="AB2961" s="76" t="s">
        <v>2821</v>
      </c>
      <c r="AC2961" s="78" t="s">
        <v>468</v>
      </c>
    </row>
    <row r="2962" spans="1:29" x14ac:dyDescent="0.35">
      <c r="A2962" s="10" t="s">
        <v>2527</v>
      </c>
      <c r="B2962" s="76" t="s">
        <v>2824</v>
      </c>
      <c r="C2962" s="76">
        <f>C2961+(BudgetsQTable[[#This Row],[lead]]&lt;&gt;K2961)</f>
        <v>362</v>
      </c>
      <c r="D2962" s="76">
        <f>D2961*(BudgetsQTable[[#This Row],[lead]]=K2961)+(BudgetsQTable[[#This Row],[prop_id]]&lt;&gt;A2961)</f>
        <v>1</v>
      </c>
      <c r="E2962" s="77">
        <v>43005.704861111109</v>
      </c>
      <c r="F2962" s="78" t="s">
        <v>2868</v>
      </c>
      <c r="G2962" s="78" t="s">
        <v>2869</v>
      </c>
      <c r="H2962" s="78" t="s">
        <v>468</v>
      </c>
      <c r="I2962" s="76" t="s">
        <v>807</v>
      </c>
      <c r="J2962" s="76" t="s">
        <v>753</v>
      </c>
      <c r="K2962" s="78" t="s">
        <v>2527</v>
      </c>
      <c r="L2962" s="7" t="str">
        <f>IF(BudgetsQTable[[#This Row],[pi_last_name]]=" ","",HYPERLINK("https://www.ejacket.nsf.gov/ej/showProposal.do?Continue=Y&amp;ID="&amp;BudgetsQTable[[#This Row],[prop_id]],BudgetsQTable[[#This Row],[prop_id]]))</f>
        <v/>
      </c>
      <c r="M2962" s="78" t="s">
        <v>753</v>
      </c>
      <c r="N2962" s="7" t="str">
        <f>IF(BudgetsQTable[[#This Row],[pi_last_name]]=" ","",HYPERLINK("mailto:"&amp;BudgetsQTable[[#This Row],[pi_email]]&amp;"&amp;subject=Your NSF Proposal:  "&amp;BudgetsQTable[[#This Row],[prop_id]],BudgetsQTable[[#This Row],[pi_email]]))</f>
        <v/>
      </c>
      <c r="O2962" s="78" t="s">
        <v>753</v>
      </c>
      <c r="P2962" s="78">
        <v>1</v>
      </c>
      <c r="Q2962" s="78">
        <v>0.5</v>
      </c>
      <c r="R2962" s="79">
        <v>0</v>
      </c>
      <c r="S2962" s="79">
        <v>3000</v>
      </c>
      <c r="T2962" s="79">
        <v>0</v>
      </c>
      <c r="U2962" s="80">
        <v>135893</v>
      </c>
      <c r="V2962" s="78">
        <v>0</v>
      </c>
      <c r="W2962" s="78">
        <v>2</v>
      </c>
      <c r="X2962" s="11" t="str">
        <f ca="1">IF(ISBLANK(BudgetsQTable[[#This Row],[budg_seq_yr]]),"FY"&amp;fiscalyear,"FY"&amp;fiscalyear-1+BudgetsQTable[[#This Row],[budg_seq_yr]])</f>
        <v>FY19</v>
      </c>
      <c r="Y2962" s="79">
        <v>135893</v>
      </c>
      <c r="Z2962" s="78" t="s">
        <v>2869</v>
      </c>
      <c r="AA2962" s="78" t="s">
        <v>468</v>
      </c>
      <c r="AB2962" s="76" t="s">
        <v>2821</v>
      </c>
      <c r="AC2962" s="78" t="s">
        <v>468</v>
      </c>
    </row>
    <row r="2963" spans="1:29" x14ac:dyDescent="0.35">
      <c r="A2963" s="10" t="s">
        <v>2527</v>
      </c>
      <c r="B2963" s="76" t="s">
        <v>2824</v>
      </c>
      <c r="C2963" s="76">
        <f>C2962+(BudgetsQTable[[#This Row],[lead]]&lt;&gt;K2962)</f>
        <v>362</v>
      </c>
      <c r="D2963" s="76">
        <f>D2962*(BudgetsQTable[[#This Row],[lead]]=K2962)+(BudgetsQTable[[#This Row],[prop_id]]&lt;&gt;A2962)</f>
        <v>1</v>
      </c>
      <c r="E2963" s="77">
        <v>43005.704861111109</v>
      </c>
      <c r="F2963" s="78" t="s">
        <v>2868</v>
      </c>
      <c r="G2963" s="78" t="s">
        <v>2869</v>
      </c>
      <c r="H2963" s="78" t="s">
        <v>468</v>
      </c>
      <c r="I2963" s="76" t="s">
        <v>807</v>
      </c>
      <c r="J2963" s="76" t="s">
        <v>753</v>
      </c>
      <c r="K2963" s="78" t="s">
        <v>2527</v>
      </c>
      <c r="L2963" s="7" t="str">
        <f>IF(BudgetsQTable[[#This Row],[pi_last_name]]=" ","",HYPERLINK("https://www.ejacket.nsf.gov/ej/showProposal.do?Continue=Y&amp;ID="&amp;BudgetsQTable[[#This Row],[prop_id]],BudgetsQTable[[#This Row],[prop_id]]))</f>
        <v/>
      </c>
      <c r="M2963" s="78" t="s">
        <v>753</v>
      </c>
      <c r="N2963" s="7" t="str">
        <f>IF(BudgetsQTable[[#This Row],[pi_last_name]]=" ","",HYPERLINK("mailto:"&amp;BudgetsQTable[[#This Row],[pi_email]]&amp;"&amp;subject=Your NSF Proposal:  "&amp;BudgetsQTable[[#This Row],[prop_id]],BudgetsQTable[[#This Row],[pi_email]]))</f>
        <v/>
      </c>
      <c r="O2963" s="78" t="s">
        <v>753</v>
      </c>
      <c r="P2963" s="78">
        <v>1</v>
      </c>
      <c r="Q2963" s="78">
        <v>0.5</v>
      </c>
      <c r="R2963" s="79">
        <v>0</v>
      </c>
      <c r="S2963" s="79">
        <v>3000</v>
      </c>
      <c r="T2963" s="79">
        <v>0</v>
      </c>
      <c r="U2963" s="80">
        <v>140081</v>
      </c>
      <c r="V2963" s="78">
        <v>0</v>
      </c>
      <c r="W2963" s="78">
        <v>3</v>
      </c>
      <c r="X2963" s="11" t="str">
        <f ca="1">IF(ISBLANK(BudgetsQTable[[#This Row],[budg_seq_yr]]),"FY"&amp;fiscalyear,"FY"&amp;fiscalyear-1+BudgetsQTable[[#This Row],[budg_seq_yr]])</f>
        <v>FY20</v>
      </c>
      <c r="Y2963" s="79">
        <v>140081</v>
      </c>
      <c r="Z2963" s="78" t="s">
        <v>2869</v>
      </c>
      <c r="AA2963" s="78" t="s">
        <v>468</v>
      </c>
      <c r="AB2963" s="76" t="s">
        <v>2821</v>
      </c>
      <c r="AC2963" s="78" t="s">
        <v>468</v>
      </c>
    </row>
    <row r="2964" spans="1:29" x14ac:dyDescent="0.35">
      <c r="A2964" s="10" t="s">
        <v>2527</v>
      </c>
      <c r="B2964" s="76" t="s">
        <v>2824</v>
      </c>
      <c r="C2964" s="76">
        <f>C2963+(BudgetsQTable[[#This Row],[lead]]&lt;&gt;K2963)</f>
        <v>362</v>
      </c>
      <c r="D2964" s="76">
        <f>D2963*(BudgetsQTable[[#This Row],[lead]]=K2963)+(BudgetsQTable[[#This Row],[prop_id]]&lt;&gt;A2963)</f>
        <v>1</v>
      </c>
      <c r="E2964" s="77">
        <v>43005.704861111109</v>
      </c>
      <c r="F2964" s="78" t="s">
        <v>2868</v>
      </c>
      <c r="G2964" s="78" t="s">
        <v>2869</v>
      </c>
      <c r="H2964" s="78" t="s">
        <v>468</v>
      </c>
      <c r="I2964" s="76" t="s">
        <v>807</v>
      </c>
      <c r="J2964" s="76" t="s">
        <v>753</v>
      </c>
      <c r="K2964" s="78" t="s">
        <v>2527</v>
      </c>
      <c r="L2964" s="7" t="str">
        <f>IF(BudgetsQTable[[#This Row],[pi_last_name]]=" ","",HYPERLINK("https://www.ejacket.nsf.gov/ej/showProposal.do?Continue=Y&amp;ID="&amp;BudgetsQTable[[#This Row],[prop_id]],BudgetsQTable[[#This Row],[prop_id]]))</f>
        <v/>
      </c>
      <c r="M2964" s="78" t="s">
        <v>753</v>
      </c>
      <c r="N2964" s="7" t="str">
        <f>IF(BudgetsQTable[[#This Row],[pi_last_name]]=" ","",HYPERLINK("mailto:"&amp;BudgetsQTable[[#This Row],[pi_email]]&amp;"&amp;subject=Your NSF Proposal:  "&amp;BudgetsQTable[[#This Row],[prop_id]],BudgetsQTable[[#This Row],[pi_email]]))</f>
        <v/>
      </c>
      <c r="O2964" s="78" t="s">
        <v>753</v>
      </c>
      <c r="P2964" s="78">
        <v>1</v>
      </c>
      <c r="Q2964" s="78">
        <v>0.5</v>
      </c>
      <c r="R2964" s="79">
        <v>0</v>
      </c>
      <c r="S2964" s="79">
        <v>3000</v>
      </c>
      <c r="T2964" s="79">
        <v>0</v>
      </c>
      <c r="U2964" s="80">
        <v>144426</v>
      </c>
      <c r="V2964" s="78">
        <v>0</v>
      </c>
      <c r="W2964" s="78">
        <v>4</v>
      </c>
      <c r="X2964" s="11" t="str">
        <f ca="1">IF(ISBLANK(BudgetsQTable[[#This Row],[budg_seq_yr]]),"FY"&amp;fiscalyear,"FY"&amp;fiscalyear-1+BudgetsQTable[[#This Row],[budg_seq_yr]])</f>
        <v>FY21</v>
      </c>
      <c r="Y2964" s="79">
        <v>144426</v>
      </c>
      <c r="Z2964" s="78" t="s">
        <v>2869</v>
      </c>
      <c r="AA2964" s="78" t="s">
        <v>468</v>
      </c>
      <c r="AB2964" s="76" t="s">
        <v>2821</v>
      </c>
      <c r="AC2964" s="78" t="s">
        <v>468</v>
      </c>
    </row>
    <row r="2965" spans="1:29" x14ac:dyDescent="0.35">
      <c r="A2965" s="10" t="s">
        <v>5100</v>
      </c>
      <c r="B2965" s="76" t="s">
        <v>2834</v>
      </c>
      <c r="C2965" s="76">
        <f>C2964+(BudgetsQTable[[#This Row],[lead]]&lt;&gt;K2964)</f>
        <v>362</v>
      </c>
      <c r="D2965" s="76">
        <f>D2964*(BudgetsQTable[[#This Row],[lead]]=K2964)+(BudgetsQTable[[#This Row],[prop_id]]&lt;&gt;A2964)</f>
        <v>2</v>
      </c>
      <c r="E2965" s="77">
        <v>43005.672222222223</v>
      </c>
      <c r="F2965" s="78" t="s">
        <v>2868</v>
      </c>
      <c r="G2965" s="78" t="s">
        <v>2869</v>
      </c>
      <c r="H2965" s="78" t="s">
        <v>468</v>
      </c>
      <c r="I2965" s="76" t="s">
        <v>807</v>
      </c>
      <c r="J2965" s="76" t="s">
        <v>5102</v>
      </c>
      <c r="K2965" s="78" t="s">
        <v>2527</v>
      </c>
      <c r="L2965" s="7" t="str">
        <f>IF(BudgetsQTable[[#This Row],[pi_last_name]]=" ","",HYPERLINK("https://www.ejacket.nsf.gov/ej/showProposal.do?Continue=Y&amp;ID="&amp;BudgetsQTable[[#This Row],[prop_id]],BudgetsQTable[[#This Row],[prop_id]]))</f>
        <v>1763933</v>
      </c>
      <c r="M2965" s="78" t="s">
        <v>962</v>
      </c>
      <c r="N2965" s="7" t="str">
        <f>IF(BudgetsQTable[[#This Row],[pi_last_name]]=" ","",HYPERLINK("mailto:"&amp;BudgetsQTable[[#This Row],[pi_email]]&amp;"&amp;subject=Your NSF Proposal:  "&amp;BudgetsQTable[[#This Row],[prop_id]],BudgetsQTable[[#This Row],[pi_email]]))</f>
        <v>yyang4@stevens.edu</v>
      </c>
      <c r="O2965" s="78" t="s">
        <v>644</v>
      </c>
      <c r="P2965" s="78"/>
      <c r="Q2965" s="78"/>
      <c r="R2965" s="79"/>
      <c r="S2965" s="79"/>
      <c r="T2965" s="79"/>
      <c r="U2965" s="80"/>
      <c r="V2965" s="78">
        <v>0</v>
      </c>
      <c r="W2965" s="78"/>
      <c r="X2965" s="11" t="str">
        <f ca="1">IF(ISBLANK(BudgetsQTable[[#This Row],[budg_seq_yr]]),"FY"&amp;fiscalyear,"FY"&amp;fiscalyear-1+BudgetsQTable[[#This Row],[budg_seq_yr]])</f>
        <v>FY18</v>
      </c>
      <c r="Y2965" s="79">
        <v>408914</v>
      </c>
      <c r="Z2965" s="78" t="s">
        <v>2869</v>
      </c>
      <c r="AA2965" s="78" t="s">
        <v>468</v>
      </c>
      <c r="AB2965" s="76" t="s">
        <v>2821</v>
      </c>
      <c r="AC2965" s="78" t="s">
        <v>468</v>
      </c>
    </row>
    <row r="2966" spans="1:29" x14ac:dyDescent="0.35">
      <c r="A2966" s="10" t="s">
        <v>5100</v>
      </c>
      <c r="B2966" s="76" t="s">
        <v>2834</v>
      </c>
      <c r="C2966" s="76">
        <f>C2965+(BudgetsQTable[[#This Row],[lead]]&lt;&gt;K2965)</f>
        <v>362</v>
      </c>
      <c r="D2966" s="76">
        <f>D2965*(BudgetsQTable[[#This Row],[lead]]=K2965)+(BudgetsQTable[[#This Row],[prop_id]]&lt;&gt;A2965)</f>
        <v>2</v>
      </c>
      <c r="E2966" s="77">
        <v>43005.672222222223</v>
      </c>
      <c r="F2966" s="78" t="s">
        <v>2868</v>
      </c>
      <c r="G2966" s="78" t="s">
        <v>2869</v>
      </c>
      <c r="H2966" s="78" t="s">
        <v>468</v>
      </c>
      <c r="I2966" s="76" t="s">
        <v>807</v>
      </c>
      <c r="J2966" s="76" t="s">
        <v>753</v>
      </c>
      <c r="K2966" s="78" t="s">
        <v>2527</v>
      </c>
      <c r="L2966" s="7" t="str">
        <f>IF(BudgetsQTable[[#This Row],[pi_last_name]]=" ","",HYPERLINK("https://www.ejacket.nsf.gov/ej/showProposal.do?Continue=Y&amp;ID="&amp;BudgetsQTable[[#This Row],[prop_id]],BudgetsQTable[[#This Row],[prop_id]]))</f>
        <v/>
      </c>
      <c r="M2966" s="78" t="s">
        <v>753</v>
      </c>
      <c r="N2966" s="7" t="str">
        <f>IF(BudgetsQTable[[#This Row],[pi_last_name]]=" ","",HYPERLINK("mailto:"&amp;BudgetsQTable[[#This Row],[pi_email]]&amp;"&amp;subject=Your NSF Proposal:  "&amp;BudgetsQTable[[#This Row],[prop_id]],BudgetsQTable[[#This Row],[pi_email]]))</f>
        <v/>
      </c>
      <c r="O2966" s="78" t="s">
        <v>753</v>
      </c>
      <c r="P2966" s="78">
        <v>1</v>
      </c>
      <c r="Q2966" s="78">
        <v>1</v>
      </c>
      <c r="R2966" s="79">
        <v>0</v>
      </c>
      <c r="S2966" s="79">
        <v>6500</v>
      </c>
      <c r="T2966" s="79">
        <v>0</v>
      </c>
      <c r="U2966" s="80">
        <v>99781</v>
      </c>
      <c r="V2966" s="78">
        <v>0</v>
      </c>
      <c r="W2966" s="78">
        <v>1</v>
      </c>
      <c r="X2966" s="11" t="str">
        <f ca="1">IF(ISBLANK(BudgetsQTable[[#This Row],[budg_seq_yr]]),"FY"&amp;fiscalyear,"FY"&amp;fiscalyear-1+BudgetsQTable[[#This Row],[budg_seq_yr]])</f>
        <v>FY18</v>
      </c>
      <c r="Y2966" s="79">
        <v>99781</v>
      </c>
      <c r="Z2966" s="78" t="s">
        <v>2869</v>
      </c>
      <c r="AA2966" s="78" t="s">
        <v>468</v>
      </c>
      <c r="AB2966" s="76" t="s">
        <v>2821</v>
      </c>
      <c r="AC2966" s="78" t="s">
        <v>468</v>
      </c>
    </row>
    <row r="2967" spans="1:29" x14ac:dyDescent="0.35">
      <c r="A2967" s="10" t="s">
        <v>5100</v>
      </c>
      <c r="B2967" s="76" t="s">
        <v>2834</v>
      </c>
      <c r="C2967" s="76">
        <f>C2966+(BudgetsQTable[[#This Row],[lead]]&lt;&gt;K2966)</f>
        <v>362</v>
      </c>
      <c r="D2967" s="76">
        <f>D2966*(BudgetsQTable[[#This Row],[lead]]=K2966)+(BudgetsQTable[[#This Row],[prop_id]]&lt;&gt;A2966)</f>
        <v>2</v>
      </c>
      <c r="E2967" s="77">
        <v>43005.672222222223</v>
      </c>
      <c r="F2967" s="78" t="s">
        <v>2868</v>
      </c>
      <c r="G2967" s="78" t="s">
        <v>2869</v>
      </c>
      <c r="H2967" s="78" t="s">
        <v>468</v>
      </c>
      <c r="I2967" s="76" t="s">
        <v>807</v>
      </c>
      <c r="J2967" s="76" t="s">
        <v>753</v>
      </c>
      <c r="K2967" s="78" t="s">
        <v>2527</v>
      </c>
      <c r="L2967" s="7" t="str">
        <f>IF(BudgetsQTable[[#This Row],[pi_last_name]]=" ","",HYPERLINK("https://www.ejacket.nsf.gov/ej/showProposal.do?Continue=Y&amp;ID="&amp;BudgetsQTable[[#This Row],[prop_id]],BudgetsQTable[[#This Row],[prop_id]]))</f>
        <v/>
      </c>
      <c r="M2967" s="78" t="s">
        <v>753</v>
      </c>
      <c r="N2967" s="7" t="str">
        <f>IF(BudgetsQTable[[#This Row],[pi_last_name]]=" ","",HYPERLINK("mailto:"&amp;BudgetsQTable[[#This Row],[pi_email]]&amp;"&amp;subject=Your NSF Proposal:  "&amp;BudgetsQTable[[#This Row],[prop_id]],BudgetsQTable[[#This Row],[pi_email]]))</f>
        <v/>
      </c>
      <c r="O2967" s="78" t="s">
        <v>753</v>
      </c>
      <c r="P2967" s="78">
        <v>1</v>
      </c>
      <c r="Q2967" s="78">
        <v>1</v>
      </c>
      <c r="R2967" s="79">
        <v>0</v>
      </c>
      <c r="S2967" s="79">
        <v>6500</v>
      </c>
      <c r="T2967" s="79">
        <v>0</v>
      </c>
      <c r="U2967" s="80">
        <v>99714</v>
      </c>
      <c r="V2967" s="78">
        <v>0</v>
      </c>
      <c r="W2967" s="78">
        <v>2</v>
      </c>
      <c r="X2967" s="11" t="str">
        <f ca="1">IF(ISBLANK(BudgetsQTable[[#This Row],[budg_seq_yr]]),"FY"&amp;fiscalyear,"FY"&amp;fiscalyear-1+BudgetsQTable[[#This Row],[budg_seq_yr]])</f>
        <v>FY19</v>
      </c>
      <c r="Y2967" s="79">
        <v>99714</v>
      </c>
      <c r="Z2967" s="78" t="s">
        <v>2869</v>
      </c>
      <c r="AA2967" s="78" t="s">
        <v>468</v>
      </c>
      <c r="AB2967" s="76" t="s">
        <v>2821</v>
      </c>
      <c r="AC2967" s="78" t="s">
        <v>468</v>
      </c>
    </row>
    <row r="2968" spans="1:29" x14ac:dyDescent="0.35">
      <c r="A2968" s="10" t="s">
        <v>5100</v>
      </c>
      <c r="B2968" s="76" t="s">
        <v>2834</v>
      </c>
      <c r="C2968" s="76">
        <f>C2967+(BudgetsQTable[[#This Row],[lead]]&lt;&gt;K2967)</f>
        <v>362</v>
      </c>
      <c r="D2968" s="76">
        <f>D2967*(BudgetsQTable[[#This Row],[lead]]=K2967)+(BudgetsQTable[[#This Row],[prop_id]]&lt;&gt;A2967)</f>
        <v>2</v>
      </c>
      <c r="E2968" s="77">
        <v>43005.672222222223</v>
      </c>
      <c r="F2968" s="78" t="s">
        <v>2868</v>
      </c>
      <c r="G2968" s="78" t="s">
        <v>2869</v>
      </c>
      <c r="H2968" s="78" t="s">
        <v>468</v>
      </c>
      <c r="I2968" s="76" t="s">
        <v>807</v>
      </c>
      <c r="J2968" s="76" t="s">
        <v>753</v>
      </c>
      <c r="K2968" s="78" t="s">
        <v>2527</v>
      </c>
      <c r="L2968" s="7" t="str">
        <f>IF(BudgetsQTable[[#This Row],[pi_last_name]]=" ","",HYPERLINK("https://www.ejacket.nsf.gov/ej/showProposal.do?Continue=Y&amp;ID="&amp;BudgetsQTable[[#This Row],[prop_id]],BudgetsQTable[[#This Row],[prop_id]]))</f>
        <v/>
      </c>
      <c r="M2968" s="78" t="s">
        <v>753</v>
      </c>
      <c r="N2968" s="7" t="str">
        <f>IF(BudgetsQTable[[#This Row],[pi_last_name]]=" ","",HYPERLINK("mailto:"&amp;BudgetsQTable[[#This Row],[pi_email]]&amp;"&amp;subject=Your NSF Proposal:  "&amp;BudgetsQTable[[#This Row],[prop_id]],BudgetsQTable[[#This Row],[pi_email]]))</f>
        <v/>
      </c>
      <c r="O2968" s="78" t="s">
        <v>753</v>
      </c>
      <c r="P2968" s="78">
        <v>1</v>
      </c>
      <c r="Q2968" s="78">
        <v>1</v>
      </c>
      <c r="R2968" s="79">
        <v>0</v>
      </c>
      <c r="S2968" s="79">
        <v>6500</v>
      </c>
      <c r="T2968" s="79">
        <v>0</v>
      </c>
      <c r="U2968" s="80">
        <v>103533</v>
      </c>
      <c r="V2968" s="78">
        <v>0</v>
      </c>
      <c r="W2968" s="78">
        <v>3</v>
      </c>
      <c r="X2968" s="11" t="str">
        <f ca="1">IF(ISBLANK(BudgetsQTable[[#This Row],[budg_seq_yr]]),"FY"&amp;fiscalyear,"FY"&amp;fiscalyear-1+BudgetsQTable[[#This Row],[budg_seq_yr]])</f>
        <v>FY20</v>
      </c>
      <c r="Y2968" s="79">
        <v>103533</v>
      </c>
      <c r="Z2968" s="78" t="s">
        <v>2869</v>
      </c>
      <c r="AA2968" s="78" t="s">
        <v>468</v>
      </c>
      <c r="AB2968" s="76" t="s">
        <v>2821</v>
      </c>
      <c r="AC2968" s="78" t="s">
        <v>468</v>
      </c>
    </row>
    <row r="2969" spans="1:29" x14ac:dyDescent="0.35">
      <c r="A2969" s="10" t="s">
        <v>5100</v>
      </c>
      <c r="B2969" s="76" t="s">
        <v>2834</v>
      </c>
      <c r="C2969" s="76">
        <f>C2968+(BudgetsQTable[[#This Row],[lead]]&lt;&gt;K2968)</f>
        <v>362</v>
      </c>
      <c r="D2969" s="76">
        <f>D2968*(BudgetsQTable[[#This Row],[lead]]=K2968)+(BudgetsQTable[[#This Row],[prop_id]]&lt;&gt;A2968)</f>
        <v>2</v>
      </c>
      <c r="E2969" s="77">
        <v>43005.672222222223</v>
      </c>
      <c r="F2969" s="78" t="s">
        <v>2868</v>
      </c>
      <c r="G2969" s="78" t="s">
        <v>2869</v>
      </c>
      <c r="H2969" s="78" t="s">
        <v>468</v>
      </c>
      <c r="I2969" s="76" t="s">
        <v>807</v>
      </c>
      <c r="J2969" s="76" t="s">
        <v>753</v>
      </c>
      <c r="K2969" s="78" t="s">
        <v>2527</v>
      </c>
      <c r="L2969" s="7" t="str">
        <f>IF(BudgetsQTable[[#This Row],[pi_last_name]]=" ","",HYPERLINK("https://www.ejacket.nsf.gov/ej/showProposal.do?Continue=Y&amp;ID="&amp;BudgetsQTable[[#This Row],[prop_id]],BudgetsQTable[[#This Row],[prop_id]]))</f>
        <v/>
      </c>
      <c r="M2969" s="78" t="s">
        <v>753</v>
      </c>
      <c r="N2969" s="7" t="str">
        <f>IF(BudgetsQTable[[#This Row],[pi_last_name]]=" ","",HYPERLINK("mailto:"&amp;BudgetsQTable[[#This Row],[pi_email]]&amp;"&amp;subject=Your NSF Proposal:  "&amp;BudgetsQTable[[#This Row],[prop_id]],BudgetsQTable[[#This Row],[pi_email]]))</f>
        <v/>
      </c>
      <c r="O2969" s="78" t="s">
        <v>753</v>
      </c>
      <c r="P2969" s="78">
        <v>1</v>
      </c>
      <c r="Q2969" s="78">
        <v>1</v>
      </c>
      <c r="R2969" s="79">
        <v>0</v>
      </c>
      <c r="S2969" s="79">
        <v>6500</v>
      </c>
      <c r="T2969" s="79">
        <v>0</v>
      </c>
      <c r="U2969" s="80">
        <v>105886</v>
      </c>
      <c r="V2969" s="78">
        <v>0</v>
      </c>
      <c r="W2969" s="78">
        <v>4</v>
      </c>
      <c r="X2969" s="11" t="str">
        <f ca="1">IF(ISBLANK(BudgetsQTable[[#This Row],[budg_seq_yr]]),"FY"&amp;fiscalyear,"FY"&amp;fiscalyear-1+BudgetsQTable[[#This Row],[budg_seq_yr]])</f>
        <v>FY21</v>
      </c>
      <c r="Y2969" s="79">
        <v>105886</v>
      </c>
      <c r="Z2969" s="78" t="s">
        <v>2869</v>
      </c>
      <c r="AA2969" s="78" t="s">
        <v>468</v>
      </c>
      <c r="AB2969" s="76" t="s">
        <v>2821</v>
      </c>
      <c r="AC2969" s="78" t="s">
        <v>468</v>
      </c>
    </row>
    <row r="2970" spans="1:29" x14ac:dyDescent="0.35">
      <c r="A2970" s="10" t="s">
        <v>2530</v>
      </c>
      <c r="B2970" s="76" t="s">
        <v>2824</v>
      </c>
      <c r="C2970" s="76">
        <f>C2969+(BudgetsQTable[[#This Row],[lead]]&lt;&gt;K2969)</f>
        <v>363</v>
      </c>
      <c r="D2970" s="76">
        <f>D2969*(BudgetsQTable[[#This Row],[lead]]=K2969)+(BudgetsQTable[[#This Row],[prop_id]]&lt;&gt;A2969)</f>
        <v>1</v>
      </c>
      <c r="E2970" s="77">
        <v>43005.705555555556</v>
      </c>
      <c r="F2970" s="78" t="s">
        <v>2868</v>
      </c>
      <c r="G2970" s="78" t="s">
        <v>2869</v>
      </c>
      <c r="H2970" s="78" t="s">
        <v>466</v>
      </c>
      <c r="I2970" s="76" t="s">
        <v>811</v>
      </c>
      <c r="J2970" s="76" t="s">
        <v>5104</v>
      </c>
      <c r="K2970" s="78" t="s">
        <v>2530</v>
      </c>
      <c r="L2970" s="7" t="str">
        <f>IF(BudgetsQTable[[#This Row],[pi_last_name]]=" ","",HYPERLINK("https://www.ejacket.nsf.gov/ej/showProposal.do?Continue=Y&amp;ID="&amp;BudgetsQTable[[#This Row],[prop_id]],BudgetsQTable[[#This Row],[prop_id]]))</f>
        <v>1764020</v>
      </c>
      <c r="M2970" s="78" t="s">
        <v>2531</v>
      </c>
      <c r="N2970" s="7" t="str">
        <f>IF(BudgetsQTable[[#This Row],[pi_last_name]]=" ","",HYPERLINK("mailto:"&amp;BudgetsQTable[[#This Row],[pi_email]]&amp;"&amp;subject=Your NSF Proposal:  "&amp;BudgetsQTable[[#This Row],[prop_id]],BudgetsQTable[[#This Row],[pi_email]]))</f>
        <v>mor.naaman@cornell.edu</v>
      </c>
      <c r="O2970" s="78" t="s">
        <v>553</v>
      </c>
      <c r="P2970" s="78"/>
      <c r="Q2970" s="78"/>
      <c r="R2970" s="79"/>
      <c r="S2970" s="79"/>
      <c r="T2970" s="79"/>
      <c r="U2970" s="80"/>
      <c r="V2970" s="78">
        <v>0</v>
      </c>
      <c r="W2970" s="78"/>
      <c r="X2970" s="11" t="str">
        <f ca="1">IF(ISBLANK(BudgetsQTable[[#This Row],[budg_seq_yr]]),"FY"&amp;fiscalyear,"FY"&amp;fiscalyear-1+BudgetsQTable[[#This Row],[budg_seq_yr]])</f>
        <v>FY18</v>
      </c>
      <c r="Y2970" s="79">
        <v>1010720</v>
      </c>
      <c r="Z2970" s="78" t="s">
        <v>2869</v>
      </c>
      <c r="AA2970" s="78" t="s">
        <v>466</v>
      </c>
      <c r="AB2970" s="76" t="s">
        <v>2821</v>
      </c>
      <c r="AC2970" s="78" t="s">
        <v>2884</v>
      </c>
    </row>
    <row r="2971" spans="1:29" x14ac:dyDescent="0.35">
      <c r="A2971" s="10" t="s">
        <v>2530</v>
      </c>
      <c r="B2971" s="76" t="s">
        <v>2824</v>
      </c>
      <c r="C2971" s="76">
        <f>C2970+(BudgetsQTable[[#This Row],[lead]]&lt;&gt;K2970)</f>
        <v>363</v>
      </c>
      <c r="D2971" s="76">
        <f>D2970*(BudgetsQTable[[#This Row],[lead]]=K2970)+(BudgetsQTable[[#This Row],[prop_id]]&lt;&gt;A2970)</f>
        <v>1</v>
      </c>
      <c r="E2971" s="77">
        <v>43005.705555555556</v>
      </c>
      <c r="F2971" s="78" t="s">
        <v>2868</v>
      </c>
      <c r="G2971" s="78" t="s">
        <v>2869</v>
      </c>
      <c r="H2971" s="78" t="s">
        <v>466</v>
      </c>
      <c r="I2971" s="76" t="s">
        <v>811</v>
      </c>
      <c r="J2971" s="76" t="s">
        <v>753</v>
      </c>
      <c r="K2971" s="78" t="s">
        <v>2530</v>
      </c>
      <c r="L2971" s="7" t="str">
        <f>IF(BudgetsQTable[[#This Row],[pi_last_name]]=" ","",HYPERLINK("https://www.ejacket.nsf.gov/ej/showProposal.do?Continue=Y&amp;ID="&amp;BudgetsQTable[[#This Row],[prop_id]],BudgetsQTable[[#This Row],[prop_id]]))</f>
        <v/>
      </c>
      <c r="M2971" s="78" t="s">
        <v>753</v>
      </c>
      <c r="N2971" s="7" t="str">
        <f>IF(BudgetsQTable[[#This Row],[pi_last_name]]=" ","",HYPERLINK("mailto:"&amp;BudgetsQTable[[#This Row],[pi_email]]&amp;"&amp;subject=Your NSF Proposal:  "&amp;BudgetsQTable[[#This Row],[prop_id]],BudgetsQTable[[#This Row],[pi_email]]))</f>
        <v/>
      </c>
      <c r="O2971" s="78" t="s">
        <v>753</v>
      </c>
      <c r="P2971" s="78">
        <v>3</v>
      </c>
      <c r="Q2971" s="78">
        <v>1.0900000000000001</v>
      </c>
      <c r="R2971" s="79">
        <v>0</v>
      </c>
      <c r="S2971" s="79">
        <v>0</v>
      </c>
      <c r="T2971" s="79">
        <v>0</v>
      </c>
      <c r="U2971" s="80">
        <v>257161</v>
      </c>
      <c r="V2971" s="78">
        <v>0</v>
      </c>
      <c r="W2971" s="78">
        <v>1</v>
      </c>
      <c r="X2971" s="11" t="str">
        <f ca="1">IF(ISBLANK(BudgetsQTable[[#This Row],[budg_seq_yr]]),"FY"&amp;fiscalyear,"FY"&amp;fiscalyear-1+BudgetsQTable[[#This Row],[budg_seq_yr]])</f>
        <v>FY18</v>
      </c>
      <c r="Y2971" s="79">
        <v>257161</v>
      </c>
      <c r="Z2971" s="78" t="s">
        <v>2869</v>
      </c>
      <c r="AA2971" s="78" t="s">
        <v>466</v>
      </c>
      <c r="AB2971" s="76" t="s">
        <v>2821</v>
      </c>
      <c r="AC2971" s="78" t="s">
        <v>2884</v>
      </c>
    </row>
    <row r="2972" spans="1:29" x14ac:dyDescent="0.35">
      <c r="A2972" s="10" t="s">
        <v>2530</v>
      </c>
      <c r="B2972" s="76" t="s">
        <v>2824</v>
      </c>
      <c r="C2972" s="76">
        <f>C2971+(BudgetsQTable[[#This Row],[lead]]&lt;&gt;K2971)</f>
        <v>363</v>
      </c>
      <c r="D2972" s="76">
        <f>D2971*(BudgetsQTable[[#This Row],[lead]]=K2971)+(BudgetsQTable[[#This Row],[prop_id]]&lt;&gt;A2971)</f>
        <v>1</v>
      </c>
      <c r="E2972" s="77">
        <v>43005.705555555556</v>
      </c>
      <c r="F2972" s="78" t="s">
        <v>2868</v>
      </c>
      <c r="G2972" s="78" t="s">
        <v>2869</v>
      </c>
      <c r="H2972" s="78" t="s">
        <v>466</v>
      </c>
      <c r="I2972" s="76" t="s">
        <v>811</v>
      </c>
      <c r="J2972" s="76" t="s">
        <v>753</v>
      </c>
      <c r="K2972" s="78" t="s">
        <v>2530</v>
      </c>
      <c r="L2972" s="7" t="str">
        <f>IF(BudgetsQTable[[#This Row],[pi_last_name]]=" ","",HYPERLINK("https://www.ejacket.nsf.gov/ej/showProposal.do?Continue=Y&amp;ID="&amp;BudgetsQTable[[#This Row],[prop_id]],BudgetsQTable[[#This Row],[prop_id]]))</f>
        <v/>
      </c>
      <c r="M2972" s="78" t="s">
        <v>753</v>
      </c>
      <c r="N2972" s="7" t="str">
        <f>IF(BudgetsQTable[[#This Row],[pi_last_name]]=" ","",HYPERLINK("mailto:"&amp;BudgetsQTable[[#This Row],[pi_email]]&amp;"&amp;subject=Your NSF Proposal:  "&amp;BudgetsQTable[[#This Row],[prop_id]],BudgetsQTable[[#This Row],[pi_email]]))</f>
        <v/>
      </c>
      <c r="O2972" s="78" t="s">
        <v>753</v>
      </c>
      <c r="P2972" s="78">
        <v>3</v>
      </c>
      <c r="Q2972" s="78">
        <v>1.06</v>
      </c>
      <c r="R2972" s="79">
        <v>0</v>
      </c>
      <c r="S2972" s="79">
        <v>0</v>
      </c>
      <c r="T2972" s="79">
        <v>0</v>
      </c>
      <c r="U2972" s="80">
        <v>309623</v>
      </c>
      <c r="V2972" s="78">
        <v>0</v>
      </c>
      <c r="W2972" s="78">
        <v>2</v>
      </c>
      <c r="X2972" s="11" t="str">
        <f ca="1">IF(ISBLANK(BudgetsQTable[[#This Row],[budg_seq_yr]]),"FY"&amp;fiscalyear,"FY"&amp;fiscalyear-1+BudgetsQTable[[#This Row],[budg_seq_yr]])</f>
        <v>FY19</v>
      </c>
      <c r="Y2972" s="79">
        <v>309623</v>
      </c>
      <c r="Z2972" s="78" t="s">
        <v>2869</v>
      </c>
      <c r="AA2972" s="78" t="s">
        <v>466</v>
      </c>
      <c r="AB2972" s="76" t="s">
        <v>2821</v>
      </c>
      <c r="AC2972" s="78" t="s">
        <v>2884</v>
      </c>
    </row>
    <row r="2973" spans="1:29" x14ac:dyDescent="0.35">
      <c r="A2973" s="10" t="s">
        <v>2530</v>
      </c>
      <c r="B2973" s="76" t="s">
        <v>2824</v>
      </c>
      <c r="C2973" s="76">
        <f>C2972+(BudgetsQTable[[#This Row],[lead]]&lt;&gt;K2972)</f>
        <v>363</v>
      </c>
      <c r="D2973" s="76">
        <f>D2972*(BudgetsQTable[[#This Row],[lead]]=K2972)+(BudgetsQTable[[#This Row],[prop_id]]&lt;&gt;A2972)</f>
        <v>1</v>
      </c>
      <c r="E2973" s="77">
        <v>43005.705555555556</v>
      </c>
      <c r="F2973" s="78" t="s">
        <v>2868</v>
      </c>
      <c r="G2973" s="78" t="s">
        <v>2869</v>
      </c>
      <c r="H2973" s="78" t="s">
        <v>466</v>
      </c>
      <c r="I2973" s="76" t="s">
        <v>811</v>
      </c>
      <c r="J2973" s="76" t="s">
        <v>753</v>
      </c>
      <c r="K2973" s="78" t="s">
        <v>2530</v>
      </c>
      <c r="L2973" s="7" t="str">
        <f>IF(BudgetsQTable[[#This Row],[pi_last_name]]=" ","",HYPERLINK("https://www.ejacket.nsf.gov/ej/showProposal.do?Continue=Y&amp;ID="&amp;BudgetsQTable[[#This Row],[prop_id]],BudgetsQTable[[#This Row],[prop_id]]))</f>
        <v/>
      </c>
      <c r="M2973" s="78" t="s">
        <v>753</v>
      </c>
      <c r="N2973" s="7" t="str">
        <f>IF(BudgetsQTable[[#This Row],[pi_last_name]]=" ","",HYPERLINK("mailto:"&amp;BudgetsQTable[[#This Row],[pi_email]]&amp;"&amp;subject=Your NSF Proposal:  "&amp;BudgetsQTable[[#This Row],[prop_id]],BudgetsQTable[[#This Row],[pi_email]]))</f>
        <v/>
      </c>
      <c r="O2973" s="78" t="s">
        <v>753</v>
      </c>
      <c r="P2973" s="78">
        <v>3</v>
      </c>
      <c r="Q2973" s="78">
        <v>0.82</v>
      </c>
      <c r="R2973" s="79">
        <v>0</v>
      </c>
      <c r="S2973" s="79">
        <v>0</v>
      </c>
      <c r="T2973" s="79">
        <v>0</v>
      </c>
      <c r="U2973" s="80">
        <v>230644</v>
      </c>
      <c r="V2973" s="78">
        <v>0</v>
      </c>
      <c r="W2973" s="78">
        <v>3</v>
      </c>
      <c r="X2973" s="11" t="str">
        <f ca="1">IF(ISBLANK(BudgetsQTable[[#This Row],[budg_seq_yr]]),"FY"&amp;fiscalyear,"FY"&amp;fiscalyear-1+BudgetsQTable[[#This Row],[budg_seq_yr]])</f>
        <v>FY20</v>
      </c>
      <c r="Y2973" s="79">
        <v>230644</v>
      </c>
      <c r="Z2973" s="78" t="s">
        <v>2869</v>
      </c>
      <c r="AA2973" s="78" t="s">
        <v>466</v>
      </c>
      <c r="AB2973" s="76" t="s">
        <v>2821</v>
      </c>
      <c r="AC2973" s="78" t="s">
        <v>2884</v>
      </c>
    </row>
    <row r="2974" spans="1:29" x14ac:dyDescent="0.35">
      <c r="A2974" s="10" t="s">
        <v>2530</v>
      </c>
      <c r="B2974" s="76" t="s">
        <v>2824</v>
      </c>
      <c r="C2974" s="76">
        <f>C2973+(BudgetsQTable[[#This Row],[lead]]&lt;&gt;K2973)</f>
        <v>363</v>
      </c>
      <c r="D2974" s="76">
        <f>D2973*(BudgetsQTable[[#This Row],[lead]]=K2973)+(BudgetsQTable[[#This Row],[prop_id]]&lt;&gt;A2973)</f>
        <v>1</v>
      </c>
      <c r="E2974" s="77">
        <v>43005.705555555556</v>
      </c>
      <c r="F2974" s="78" t="s">
        <v>2868</v>
      </c>
      <c r="G2974" s="78" t="s">
        <v>2869</v>
      </c>
      <c r="H2974" s="78" t="s">
        <v>466</v>
      </c>
      <c r="I2974" s="76" t="s">
        <v>811</v>
      </c>
      <c r="J2974" s="76" t="s">
        <v>753</v>
      </c>
      <c r="K2974" s="78" t="s">
        <v>2530</v>
      </c>
      <c r="L2974" s="7" t="str">
        <f>IF(BudgetsQTable[[#This Row],[pi_last_name]]=" ","",HYPERLINK("https://www.ejacket.nsf.gov/ej/showProposal.do?Continue=Y&amp;ID="&amp;BudgetsQTable[[#This Row],[prop_id]],BudgetsQTable[[#This Row],[prop_id]]))</f>
        <v/>
      </c>
      <c r="M2974" s="78" t="s">
        <v>753</v>
      </c>
      <c r="N2974" s="7" t="str">
        <f>IF(BudgetsQTable[[#This Row],[pi_last_name]]=" ","",HYPERLINK("mailto:"&amp;BudgetsQTable[[#This Row],[pi_email]]&amp;"&amp;subject=Your NSF Proposal:  "&amp;BudgetsQTable[[#This Row],[prop_id]],BudgetsQTable[[#This Row],[pi_email]]))</f>
        <v/>
      </c>
      <c r="O2974" s="78" t="s">
        <v>753</v>
      </c>
      <c r="P2974" s="78">
        <v>3</v>
      </c>
      <c r="Q2974" s="78">
        <v>0.78</v>
      </c>
      <c r="R2974" s="79">
        <v>0</v>
      </c>
      <c r="S2974" s="79">
        <v>0</v>
      </c>
      <c r="T2974" s="79">
        <v>0</v>
      </c>
      <c r="U2974" s="80">
        <v>213292</v>
      </c>
      <c r="V2974" s="78">
        <v>0</v>
      </c>
      <c r="W2974" s="78">
        <v>4</v>
      </c>
      <c r="X2974" s="11" t="str">
        <f ca="1">IF(ISBLANK(BudgetsQTable[[#This Row],[budg_seq_yr]]),"FY"&amp;fiscalyear,"FY"&amp;fiscalyear-1+BudgetsQTable[[#This Row],[budg_seq_yr]])</f>
        <v>FY21</v>
      </c>
      <c r="Y2974" s="79">
        <v>213292</v>
      </c>
      <c r="Z2974" s="78" t="s">
        <v>2869</v>
      </c>
      <c r="AA2974" s="78" t="s">
        <v>466</v>
      </c>
      <c r="AB2974" s="76" t="s">
        <v>2821</v>
      </c>
      <c r="AC2974" s="78" t="s">
        <v>2884</v>
      </c>
    </row>
    <row r="2975" spans="1:29" x14ac:dyDescent="0.35">
      <c r="A2975" s="10" t="s">
        <v>5105</v>
      </c>
      <c r="B2975" s="76" t="s">
        <v>2834</v>
      </c>
      <c r="C2975" s="76">
        <f>C2974+(BudgetsQTable[[#This Row],[lead]]&lt;&gt;K2974)</f>
        <v>363</v>
      </c>
      <c r="D2975" s="76">
        <f>D2974*(BudgetsQTable[[#This Row],[lead]]=K2974)+(BudgetsQTable[[#This Row],[prop_id]]&lt;&gt;A2974)</f>
        <v>2</v>
      </c>
      <c r="E2975" s="77">
        <v>43005.695138888892</v>
      </c>
      <c r="F2975" s="78" t="s">
        <v>2868</v>
      </c>
      <c r="G2975" s="78" t="s">
        <v>2869</v>
      </c>
      <c r="H2975" s="78" t="s">
        <v>466</v>
      </c>
      <c r="I2975" s="76" t="s">
        <v>811</v>
      </c>
      <c r="J2975" s="76" t="s">
        <v>5108</v>
      </c>
      <c r="K2975" s="78" t="s">
        <v>2530</v>
      </c>
      <c r="L2975" s="7" t="str">
        <f>IF(BudgetsQTable[[#This Row],[pi_last_name]]=" ","",HYPERLINK("https://www.ejacket.nsf.gov/ej/showProposal.do?Continue=Y&amp;ID="&amp;BudgetsQTable[[#This Row],[prop_id]],BudgetsQTable[[#This Row],[prop_id]]))</f>
        <v>1763986</v>
      </c>
      <c r="M2975" s="78" t="s">
        <v>5106</v>
      </c>
      <c r="N2975" s="7" t="str">
        <f>IF(BudgetsQTable[[#This Row],[pi_last_name]]=" ","",HYPERLINK("mailto:"&amp;BudgetsQTable[[#This Row],[pi_email]]&amp;"&amp;subject=Your NSF Proposal:  "&amp;BudgetsQTable[[#This Row],[prop_id]],BudgetsQTable[[#This Row],[pi_email]]))</f>
        <v>sem2196@columbia.edu</v>
      </c>
      <c r="O2975" s="78" t="s">
        <v>2976</v>
      </c>
      <c r="P2975" s="78"/>
      <c r="Q2975" s="78"/>
      <c r="R2975" s="79"/>
      <c r="S2975" s="79"/>
      <c r="T2975" s="79"/>
      <c r="U2975" s="80"/>
      <c r="V2975" s="78">
        <v>0</v>
      </c>
      <c r="W2975" s="78"/>
      <c r="X2975" s="11" t="str">
        <f ca="1">IF(ISBLANK(BudgetsQTable[[#This Row],[budg_seq_yr]]),"FY"&amp;fiscalyear,"FY"&amp;fiscalyear-1+BudgetsQTable[[#This Row],[budg_seq_yr]])</f>
        <v>FY18</v>
      </c>
      <c r="Y2975" s="79">
        <v>198880</v>
      </c>
      <c r="Z2975" s="78" t="s">
        <v>2869</v>
      </c>
      <c r="AA2975" s="78" t="s">
        <v>466</v>
      </c>
      <c r="AB2975" s="76" t="s">
        <v>2821</v>
      </c>
      <c r="AC2975" s="78" t="s">
        <v>2884</v>
      </c>
    </row>
    <row r="2976" spans="1:29" x14ac:dyDescent="0.35">
      <c r="A2976" s="10" t="s">
        <v>5105</v>
      </c>
      <c r="B2976" s="76" t="s">
        <v>2834</v>
      </c>
      <c r="C2976" s="76">
        <f>C2975+(BudgetsQTable[[#This Row],[lead]]&lt;&gt;K2975)</f>
        <v>363</v>
      </c>
      <c r="D2976" s="76">
        <f>D2975*(BudgetsQTable[[#This Row],[lead]]=K2975)+(BudgetsQTable[[#This Row],[prop_id]]&lt;&gt;A2975)</f>
        <v>2</v>
      </c>
      <c r="E2976" s="77">
        <v>43005.695138888892</v>
      </c>
      <c r="F2976" s="78" t="s">
        <v>2868</v>
      </c>
      <c r="G2976" s="78" t="s">
        <v>2869</v>
      </c>
      <c r="H2976" s="78" t="s">
        <v>466</v>
      </c>
      <c r="I2976" s="76" t="s">
        <v>811</v>
      </c>
      <c r="J2976" s="76" t="s">
        <v>753</v>
      </c>
      <c r="K2976" s="78" t="s">
        <v>2530</v>
      </c>
      <c r="L2976" s="7" t="str">
        <f>IF(BudgetsQTable[[#This Row],[pi_last_name]]=" ","",HYPERLINK("https://www.ejacket.nsf.gov/ej/showProposal.do?Continue=Y&amp;ID="&amp;BudgetsQTable[[#This Row],[prop_id]],BudgetsQTable[[#This Row],[prop_id]]))</f>
        <v/>
      </c>
      <c r="M2976" s="78" t="s">
        <v>753</v>
      </c>
      <c r="N2976" s="7" t="str">
        <f>IF(BudgetsQTable[[#This Row],[pi_last_name]]=" ","",HYPERLINK("mailto:"&amp;BudgetsQTable[[#This Row],[pi_email]]&amp;"&amp;subject=Your NSF Proposal:  "&amp;BudgetsQTable[[#This Row],[prop_id]],BudgetsQTable[[#This Row],[pi_email]]))</f>
        <v/>
      </c>
      <c r="O2976" s="78" t="s">
        <v>753</v>
      </c>
      <c r="P2976" s="78">
        <v>2</v>
      </c>
      <c r="Q2976" s="78">
        <v>0.11</v>
      </c>
      <c r="R2976" s="79">
        <v>0</v>
      </c>
      <c r="S2976" s="79">
        <v>3000</v>
      </c>
      <c r="T2976" s="79">
        <v>0</v>
      </c>
      <c r="U2976" s="80">
        <v>52084</v>
      </c>
      <c r="V2976" s="78">
        <v>0</v>
      </c>
      <c r="W2976" s="78">
        <v>1</v>
      </c>
      <c r="X2976" s="11" t="str">
        <f ca="1">IF(ISBLANK(BudgetsQTable[[#This Row],[budg_seq_yr]]),"FY"&amp;fiscalyear,"FY"&amp;fiscalyear-1+BudgetsQTable[[#This Row],[budg_seq_yr]])</f>
        <v>FY18</v>
      </c>
      <c r="Y2976" s="79">
        <v>52084</v>
      </c>
      <c r="Z2976" s="78" t="s">
        <v>2869</v>
      </c>
      <c r="AA2976" s="78" t="s">
        <v>466</v>
      </c>
      <c r="AB2976" s="76" t="s">
        <v>2821</v>
      </c>
      <c r="AC2976" s="78" t="s">
        <v>2884</v>
      </c>
    </row>
    <row r="2977" spans="1:29" x14ac:dyDescent="0.35">
      <c r="A2977" s="10" t="s">
        <v>5105</v>
      </c>
      <c r="B2977" s="76" t="s">
        <v>2834</v>
      </c>
      <c r="C2977" s="76">
        <f>C2976+(BudgetsQTable[[#This Row],[lead]]&lt;&gt;K2976)</f>
        <v>363</v>
      </c>
      <c r="D2977" s="76">
        <f>D2976*(BudgetsQTable[[#This Row],[lead]]=K2976)+(BudgetsQTable[[#This Row],[prop_id]]&lt;&gt;A2976)</f>
        <v>2</v>
      </c>
      <c r="E2977" s="77">
        <v>43005.695138888892</v>
      </c>
      <c r="F2977" s="78" t="s">
        <v>2868</v>
      </c>
      <c r="G2977" s="78" t="s">
        <v>2869</v>
      </c>
      <c r="H2977" s="78" t="s">
        <v>466</v>
      </c>
      <c r="I2977" s="76" t="s">
        <v>811</v>
      </c>
      <c r="J2977" s="76" t="s">
        <v>753</v>
      </c>
      <c r="K2977" s="78" t="s">
        <v>2530</v>
      </c>
      <c r="L2977" s="7" t="str">
        <f>IF(BudgetsQTable[[#This Row],[pi_last_name]]=" ","",HYPERLINK("https://www.ejacket.nsf.gov/ej/showProposal.do?Continue=Y&amp;ID="&amp;BudgetsQTable[[#This Row],[prop_id]],BudgetsQTable[[#This Row],[prop_id]]))</f>
        <v/>
      </c>
      <c r="M2977" s="78" t="s">
        <v>753</v>
      </c>
      <c r="N2977" s="7" t="str">
        <f>IF(BudgetsQTable[[#This Row],[pi_last_name]]=" ","",HYPERLINK("mailto:"&amp;BudgetsQTable[[#This Row],[pi_email]]&amp;"&amp;subject=Your NSF Proposal:  "&amp;BudgetsQTable[[#This Row],[prop_id]],BudgetsQTable[[#This Row],[pi_email]]))</f>
        <v/>
      </c>
      <c r="O2977" s="78" t="s">
        <v>753</v>
      </c>
      <c r="P2977" s="78">
        <v>2</v>
      </c>
      <c r="Q2977" s="78">
        <v>0.11</v>
      </c>
      <c r="R2977" s="79">
        <v>0</v>
      </c>
      <c r="S2977" s="79">
        <v>3000</v>
      </c>
      <c r="T2977" s="79">
        <v>0</v>
      </c>
      <c r="U2977" s="80">
        <v>69889</v>
      </c>
      <c r="V2977" s="78">
        <v>0</v>
      </c>
      <c r="W2977" s="78">
        <v>2</v>
      </c>
      <c r="X2977" s="11" t="str">
        <f ca="1">IF(ISBLANK(BudgetsQTable[[#This Row],[budg_seq_yr]]),"FY"&amp;fiscalyear,"FY"&amp;fiscalyear-1+BudgetsQTable[[#This Row],[budg_seq_yr]])</f>
        <v>FY19</v>
      </c>
      <c r="Y2977" s="79">
        <v>69889</v>
      </c>
      <c r="Z2977" s="78" t="s">
        <v>2869</v>
      </c>
      <c r="AA2977" s="78" t="s">
        <v>466</v>
      </c>
      <c r="AB2977" s="76" t="s">
        <v>2821</v>
      </c>
      <c r="AC2977" s="78" t="s">
        <v>2884</v>
      </c>
    </row>
    <row r="2978" spans="1:29" x14ac:dyDescent="0.35">
      <c r="A2978" s="10" t="s">
        <v>5105</v>
      </c>
      <c r="B2978" s="76" t="s">
        <v>2834</v>
      </c>
      <c r="C2978" s="76">
        <f>C2977+(BudgetsQTable[[#This Row],[lead]]&lt;&gt;K2977)</f>
        <v>363</v>
      </c>
      <c r="D2978" s="76">
        <f>D2977*(BudgetsQTable[[#This Row],[lead]]=K2977)+(BudgetsQTable[[#This Row],[prop_id]]&lt;&gt;A2977)</f>
        <v>2</v>
      </c>
      <c r="E2978" s="77">
        <v>43005.695138888892</v>
      </c>
      <c r="F2978" s="78" t="s">
        <v>2868</v>
      </c>
      <c r="G2978" s="78" t="s">
        <v>2869</v>
      </c>
      <c r="H2978" s="78" t="s">
        <v>466</v>
      </c>
      <c r="I2978" s="76" t="s">
        <v>811</v>
      </c>
      <c r="J2978" s="76" t="s">
        <v>753</v>
      </c>
      <c r="K2978" s="78" t="s">
        <v>2530</v>
      </c>
      <c r="L2978" s="7" t="str">
        <f>IF(BudgetsQTable[[#This Row],[pi_last_name]]=" ","",HYPERLINK("https://www.ejacket.nsf.gov/ej/showProposal.do?Continue=Y&amp;ID="&amp;BudgetsQTable[[#This Row],[prop_id]],BudgetsQTable[[#This Row],[prop_id]]))</f>
        <v/>
      </c>
      <c r="M2978" s="78" t="s">
        <v>753</v>
      </c>
      <c r="N2978" s="7" t="str">
        <f>IF(BudgetsQTable[[#This Row],[pi_last_name]]=" ","",HYPERLINK("mailto:"&amp;BudgetsQTable[[#This Row],[pi_email]]&amp;"&amp;subject=Your NSF Proposal:  "&amp;BudgetsQTable[[#This Row],[prop_id]],BudgetsQTable[[#This Row],[pi_email]]))</f>
        <v/>
      </c>
      <c r="O2978" s="78" t="s">
        <v>753</v>
      </c>
      <c r="P2978" s="78">
        <v>2</v>
      </c>
      <c r="Q2978" s="78">
        <v>0.33</v>
      </c>
      <c r="R2978" s="79">
        <v>0</v>
      </c>
      <c r="S2978" s="79">
        <v>3000</v>
      </c>
      <c r="T2978" s="79">
        <v>0</v>
      </c>
      <c r="U2978" s="80">
        <v>66894</v>
      </c>
      <c r="V2978" s="78">
        <v>0</v>
      </c>
      <c r="W2978" s="78">
        <v>3</v>
      </c>
      <c r="X2978" s="11" t="str">
        <f ca="1">IF(ISBLANK(BudgetsQTable[[#This Row],[budg_seq_yr]]),"FY"&amp;fiscalyear,"FY"&amp;fiscalyear-1+BudgetsQTable[[#This Row],[budg_seq_yr]])</f>
        <v>FY20</v>
      </c>
      <c r="Y2978" s="79">
        <v>66894</v>
      </c>
      <c r="Z2978" s="78" t="s">
        <v>2869</v>
      </c>
      <c r="AA2978" s="78" t="s">
        <v>466</v>
      </c>
      <c r="AB2978" s="76" t="s">
        <v>2821</v>
      </c>
      <c r="AC2978" s="78" t="s">
        <v>2884</v>
      </c>
    </row>
    <row r="2979" spans="1:29" x14ac:dyDescent="0.35">
      <c r="A2979" s="10" t="s">
        <v>5105</v>
      </c>
      <c r="B2979" s="76" t="s">
        <v>2834</v>
      </c>
      <c r="C2979" s="76">
        <f>C2978+(BudgetsQTable[[#This Row],[lead]]&lt;&gt;K2978)</f>
        <v>363</v>
      </c>
      <c r="D2979" s="76">
        <f>D2978*(BudgetsQTable[[#This Row],[lead]]=K2978)+(BudgetsQTable[[#This Row],[prop_id]]&lt;&gt;A2978)</f>
        <v>2</v>
      </c>
      <c r="E2979" s="77">
        <v>43005.695138888892</v>
      </c>
      <c r="F2979" s="78" t="s">
        <v>2868</v>
      </c>
      <c r="G2979" s="78" t="s">
        <v>2869</v>
      </c>
      <c r="H2979" s="78" t="s">
        <v>466</v>
      </c>
      <c r="I2979" s="76" t="s">
        <v>811</v>
      </c>
      <c r="J2979" s="76" t="s">
        <v>753</v>
      </c>
      <c r="K2979" s="78" t="s">
        <v>2530</v>
      </c>
      <c r="L2979" s="7" t="str">
        <f>IF(BudgetsQTable[[#This Row],[pi_last_name]]=" ","",HYPERLINK("https://www.ejacket.nsf.gov/ej/showProposal.do?Continue=Y&amp;ID="&amp;BudgetsQTable[[#This Row],[prop_id]],BudgetsQTable[[#This Row],[prop_id]]))</f>
        <v/>
      </c>
      <c r="M2979" s="78" t="s">
        <v>753</v>
      </c>
      <c r="N2979" s="7" t="str">
        <f>IF(BudgetsQTable[[#This Row],[pi_last_name]]=" ","",HYPERLINK("mailto:"&amp;BudgetsQTable[[#This Row],[pi_email]]&amp;"&amp;subject=Your NSF Proposal:  "&amp;BudgetsQTable[[#This Row],[prop_id]],BudgetsQTable[[#This Row],[pi_email]]))</f>
        <v/>
      </c>
      <c r="O2979" s="78" t="s">
        <v>753</v>
      </c>
      <c r="P2979" s="78">
        <v>2</v>
      </c>
      <c r="Q2979" s="78">
        <v>0.11</v>
      </c>
      <c r="R2979" s="79">
        <v>0</v>
      </c>
      <c r="S2979" s="79">
        <v>1000</v>
      </c>
      <c r="T2979" s="79">
        <v>0</v>
      </c>
      <c r="U2979" s="80">
        <v>10013</v>
      </c>
      <c r="V2979" s="78">
        <v>0</v>
      </c>
      <c r="W2979" s="78">
        <v>4</v>
      </c>
      <c r="X2979" s="11" t="str">
        <f ca="1">IF(ISBLANK(BudgetsQTable[[#This Row],[budg_seq_yr]]),"FY"&amp;fiscalyear,"FY"&amp;fiscalyear-1+BudgetsQTable[[#This Row],[budg_seq_yr]])</f>
        <v>FY21</v>
      </c>
      <c r="Y2979" s="79">
        <v>10013</v>
      </c>
      <c r="Z2979" s="78" t="s">
        <v>2869</v>
      </c>
      <c r="AA2979" s="78" t="s">
        <v>466</v>
      </c>
      <c r="AB2979" s="76" t="s">
        <v>2821</v>
      </c>
      <c r="AC2979" s="78" t="s">
        <v>2884</v>
      </c>
    </row>
    <row r="2980" spans="1:29" x14ac:dyDescent="0.35">
      <c r="A2980" s="10" t="s">
        <v>2537</v>
      </c>
      <c r="B2980" s="76" t="s">
        <v>2863</v>
      </c>
      <c r="C2980" s="76">
        <f>C2979+(BudgetsQTable[[#This Row],[lead]]&lt;&gt;K2979)</f>
        <v>364</v>
      </c>
      <c r="D2980" s="76">
        <f>D2979*(BudgetsQTable[[#This Row],[lead]]=K2979)+(BudgetsQTable[[#This Row],[prop_id]]&lt;&gt;A2979)</f>
        <v>1</v>
      </c>
      <c r="E2980" s="77">
        <v>43005.705555555556</v>
      </c>
      <c r="F2980" s="78" t="s">
        <v>2839</v>
      </c>
      <c r="G2980" s="78" t="s">
        <v>2840</v>
      </c>
      <c r="H2980" s="78" t="s">
        <v>462</v>
      </c>
      <c r="I2980" s="76" t="s">
        <v>1032</v>
      </c>
      <c r="J2980" s="76" t="s">
        <v>5110</v>
      </c>
      <c r="K2980" s="78" t="s">
        <v>2537</v>
      </c>
      <c r="L2980" s="7" t="str">
        <f>IF(BudgetsQTable[[#This Row],[pi_last_name]]=" ","",HYPERLINK("https://www.ejacket.nsf.gov/ej/showProposal.do?Continue=Y&amp;ID="&amp;BudgetsQTable[[#This Row],[prop_id]],BudgetsQTable[[#This Row],[prop_id]]))</f>
        <v>1764021</v>
      </c>
      <c r="M2980" s="78" t="s">
        <v>1026</v>
      </c>
      <c r="N2980" s="7" t="str">
        <f>IF(BudgetsQTable[[#This Row],[pi_last_name]]=" ","",HYPERLINK("mailto:"&amp;BudgetsQTable[[#This Row],[pi_email]]&amp;"&amp;subject=Your NSF Proposal:  "&amp;BudgetsQTable[[#This Row],[prop_id]],BudgetsQTable[[#This Row],[pi_email]]))</f>
        <v>jia.zhang@sv.cmu.edu</v>
      </c>
      <c r="O2980" s="78" t="s">
        <v>542</v>
      </c>
      <c r="P2980" s="78"/>
      <c r="Q2980" s="78"/>
      <c r="R2980" s="79"/>
      <c r="S2980" s="79"/>
      <c r="T2980" s="79"/>
      <c r="U2980" s="80"/>
      <c r="V2980" s="78">
        <v>0</v>
      </c>
      <c r="W2980" s="78"/>
      <c r="X2980" s="11" t="str">
        <f ca="1">IF(ISBLANK(BudgetsQTable[[#This Row],[budg_seq_yr]]),"FY"&amp;fiscalyear,"FY"&amp;fiscalyear-1+BudgetsQTable[[#This Row],[budg_seq_yr]])</f>
        <v>FY18</v>
      </c>
      <c r="Y2980" s="79">
        <v>1197435</v>
      </c>
      <c r="Z2980" s="78" t="s">
        <v>2840</v>
      </c>
      <c r="AA2980" s="78" t="s">
        <v>462</v>
      </c>
      <c r="AB2980" s="76" t="s">
        <v>2821</v>
      </c>
      <c r="AC2980" s="78" t="s">
        <v>485</v>
      </c>
    </row>
    <row r="2981" spans="1:29" x14ac:dyDescent="0.35">
      <c r="A2981" s="10" t="s">
        <v>2537</v>
      </c>
      <c r="B2981" s="76" t="s">
        <v>2863</v>
      </c>
      <c r="C2981" s="76">
        <f>C2980+(BudgetsQTable[[#This Row],[lead]]&lt;&gt;K2980)</f>
        <v>364</v>
      </c>
      <c r="D2981" s="76">
        <f>D2980*(BudgetsQTable[[#This Row],[lead]]=K2980)+(BudgetsQTable[[#This Row],[prop_id]]&lt;&gt;A2980)</f>
        <v>1</v>
      </c>
      <c r="E2981" s="77">
        <v>43005.705555555556</v>
      </c>
      <c r="F2981" s="78" t="s">
        <v>2839</v>
      </c>
      <c r="G2981" s="78" t="s">
        <v>2840</v>
      </c>
      <c r="H2981" s="78" t="s">
        <v>462</v>
      </c>
      <c r="I2981" s="76" t="s">
        <v>1032</v>
      </c>
      <c r="J2981" s="76" t="s">
        <v>753</v>
      </c>
      <c r="K2981" s="78" t="s">
        <v>2537</v>
      </c>
      <c r="L2981" s="7" t="str">
        <f>IF(BudgetsQTable[[#This Row],[pi_last_name]]=" ","",HYPERLINK("https://www.ejacket.nsf.gov/ej/showProposal.do?Continue=Y&amp;ID="&amp;BudgetsQTable[[#This Row],[prop_id]],BudgetsQTable[[#This Row],[prop_id]]))</f>
        <v/>
      </c>
      <c r="M2981" s="78" t="s">
        <v>753</v>
      </c>
      <c r="N2981" s="7" t="str">
        <f>IF(BudgetsQTable[[#This Row],[pi_last_name]]=" ","",HYPERLINK("mailto:"&amp;BudgetsQTable[[#This Row],[pi_email]]&amp;"&amp;subject=Your NSF Proposal:  "&amp;BudgetsQTable[[#This Row],[prop_id]],BudgetsQTable[[#This Row],[pi_email]]))</f>
        <v/>
      </c>
      <c r="O2981" s="78" t="s">
        <v>753</v>
      </c>
      <c r="P2981" s="78">
        <v>1</v>
      </c>
      <c r="Q2981" s="78">
        <v>1</v>
      </c>
      <c r="R2981" s="79">
        <v>0</v>
      </c>
      <c r="S2981" s="79">
        <v>0</v>
      </c>
      <c r="T2981" s="79">
        <v>0</v>
      </c>
      <c r="U2981" s="80">
        <v>293001</v>
      </c>
      <c r="V2981" s="78">
        <v>0</v>
      </c>
      <c r="W2981" s="78">
        <v>1</v>
      </c>
      <c r="X2981" s="11" t="str">
        <f ca="1">IF(ISBLANK(BudgetsQTable[[#This Row],[budg_seq_yr]]),"FY"&amp;fiscalyear,"FY"&amp;fiscalyear-1+BudgetsQTable[[#This Row],[budg_seq_yr]])</f>
        <v>FY18</v>
      </c>
      <c r="Y2981" s="79">
        <v>293001</v>
      </c>
      <c r="Z2981" s="78" t="s">
        <v>2840</v>
      </c>
      <c r="AA2981" s="78" t="s">
        <v>462</v>
      </c>
      <c r="AB2981" s="76" t="s">
        <v>2821</v>
      </c>
      <c r="AC2981" s="78" t="s">
        <v>485</v>
      </c>
    </row>
    <row r="2982" spans="1:29" x14ac:dyDescent="0.35">
      <c r="A2982" s="10" t="s">
        <v>2537</v>
      </c>
      <c r="B2982" s="76" t="s">
        <v>2863</v>
      </c>
      <c r="C2982" s="76">
        <f>C2981+(BudgetsQTable[[#This Row],[lead]]&lt;&gt;K2981)</f>
        <v>364</v>
      </c>
      <c r="D2982" s="76">
        <f>D2981*(BudgetsQTable[[#This Row],[lead]]=K2981)+(BudgetsQTable[[#This Row],[prop_id]]&lt;&gt;A2981)</f>
        <v>1</v>
      </c>
      <c r="E2982" s="77">
        <v>43005.705555555556</v>
      </c>
      <c r="F2982" s="78" t="s">
        <v>2839</v>
      </c>
      <c r="G2982" s="78" t="s">
        <v>2840</v>
      </c>
      <c r="H2982" s="78" t="s">
        <v>462</v>
      </c>
      <c r="I2982" s="76" t="s">
        <v>1032</v>
      </c>
      <c r="J2982" s="76" t="s">
        <v>753</v>
      </c>
      <c r="K2982" s="78" t="s">
        <v>2537</v>
      </c>
      <c r="L2982" s="7" t="str">
        <f>IF(BudgetsQTable[[#This Row],[pi_last_name]]=" ","",HYPERLINK("https://www.ejacket.nsf.gov/ej/showProposal.do?Continue=Y&amp;ID="&amp;BudgetsQTable[[#This Row],[prop_id]],BudgetsQTable[[#This Row],[prop_id]]))</f>
        <v/>
      </c>
      <c r="M2982" s="78" t="s">
        <v>753</v>
      </c>
      <c r="N2982" s="7" t="str">
        <f>IF(BudgetsQTable[[#This Row],[pi_last_name]]=" ","",HYPERLINK("mailto:"&amp;BudgetsQTable[[#This Row],[pi_email]]&amp;"&amp;subject=Your NSF Proposal:  "&amp;BudgetsQTable[[#This Row],[prop_id]],BudgetsQTable[[#This Row],[pi_email]]))</f>
        <v/>
      </c>
      <c r="O2982" s="78" t="s">
        <v>753</v>
      </c>
      <c r="P2982" s="78">
        <v>1</v>
      </c>
      <c r="Q2982" s="78">
        <v>1</v>
      </c>
      <c r="R2982" s="79">
        <v>0</v>
      </c>
      <c r="S2982" s="79">
        <v>0</v>
      </c>
      <c r="T2982" s="79">
        <v>0</v>
      </c>
      <c r="U2982" s="80">
        <v>294600</v>
      </c>
      <c r="V2982" s="78">
        <v>0</v>
      </c>
      <c r="W2982" s="78">
        <v>2</v>
      </c>
      <c r="X2982" s="11" t="str">
        <f ca="1">IF(ISBLANK(BudgetsQTable[[#This Row],[budg_seq_yr]]),"FY"&amp;fiscalyear,"FY"&amp;fiscalyear-1+BudgetsQTable[[#This Row],[budg_seq_yr]])</f>
        <v>FY19</v>
      </c>
      <c r="Y2982" s="79">
        <v>294600</v>
      </c>
      <c r="Z2982" s="78" t="s">
        <v>2840</v>
      </c>
      <c r="AA2982" s="78" t="s">
        <v>462</v>
      </c>
      <c r="AB2982" s="76" t="s">
        <v>2821</v>
      </c>
      <c r="AC2982" s="78" t="s">
        <v>485</v>
      </c>
    </row>
    <row r="2983" spans="1:29" x14ac:dyDescent="0.35">
      <c r="A2983" s="10" t="s">
        <v>2537</v>
      </c>
      <c r="B2983" s="76" t="s">
        <v>2863</v>
      </c>
      <c r="C2983" s="76">
        <f>C2982+(BudgetsQTable[[#This Row],[lead]]&lt;&gt;K2982)</f>
        <v>364</v>
      </c>
      <c r="D2983" s="76">
        <f>D2982*(BudgetsQTable[[#This Row],[lead]]=K2982)+(BudgetsQTable[[#This Row],[prop_id]]&lt;&gt;A2982)</f>
        <v>1</v>
      </c>
      <c r="E2983" s="77">
        <v>43005.705555555556</v>
      </c>
      <c r="F2983" s="78" t="s">
        <v>2839</v>
      </c>
      <c r="G2983" s="78" t="s">
        <v>2840</v>
      </c>
      <c r="H2983" s="78" t="s">
        <v>462</v>
      </c>
      <c r="I2983" s="76" t="s">
        <v>1032</v>
      </c>
      <c r="J2983" s="76" t="s">
        <v>753</v>
      </c>
      <c r="K2983" s="78" t="s">
        <v>2537</v>
      </c>
      <c r="L2983" s="7" t="str">
        <f>IF(BudgetsQTable[[#This Row],[pi_last_name]]=" ","",HYPERLINK("https://www.ejacket.nsf.gov/ej/showProposal.do?Continue=Y&amp;ID="&amp;BudgetsQTable[[#This Row],[prop_id]],BudgetsQTable[[#This Row],[prop_id]]))</f>
        <v/>
      </c>
      <c r="M2983" s="78" t="s">
        <v>753</v>
      </c>
      <c r="N2983" s="7" t="str">
        <f>IF(BudgetsQTable[[#This Row],[pi_last_name]]=" ","",HYPERLINK("mailto:"&amp;BudgetsQTable[[#This Row],[pi_email]]&amp;"&amp;subject=Your NSF Proposal:  "&amp;BudgetsQTable[[#This Row],[prop_id]],BudgetsQTable[[#This Row],[pi_email]]))</f>
        <v/>
      </c>
      <c r="O2983" s="78" t="s">
        <v>753</v>
      </c>
      <c r="P2983" s="78">
        <v>1</v>
      </c>
      <c r="Q2983" s="78">
        <v>1</v>
      </c>
      <c r="R2983" s="79">
        <v>0</v>
      </c>
      <c r="S2983" s="79">
        <v>0</v>
      </c>
      <c r="T2983" s="79">
        <v>0</v>
      </c>
      <c r="U2983" s="80">
        <v>301408</v>
      </c>
      <c r="V2983" s="78">
        <v>0</v>
      </c>
      <c r="W2983" s="78">
        <v>3</v>
      </c>
      <c r="X2983" s="11" t="str">
        <f ca="1">IF(ISBLANK(BudgetsQTable[[#This Row],[budg_seq_yr]]),"FY"&amp;fiscalyear,"FY"&amp;fiscalyear-1+BudgetsQTable[[#This Row],[budg_seq_yr]])</f>
        <v>FY20</v>
      </c>
      <c r="Y2983" s="79">
        <v>301408</v>
      </c>
      <c r="Z2983" s="78" t="s">
        <v>2840</v>
      </c>
      <c r="AA2983" s="78" t="s">
        <v>462</v>
      </c>
      <c r="AB2983" s="76" t="s">
        <v>2821</v>
      </c>
      <c r="AC2983" s="78" t="s">
        <v>485</v>
      </c>
    </row>
    <row r="2984" spans="1:29" x14ac:dyDescent="0.35">
      <c r="A2984" s="10" t="s">
        <v>2537</v>
      </c>
      <c r="B2984" s="76" t="s">
        <v>2863</v>
      </c>
      <c r="C2984" s="76">
        <f>C2983+(BudgetsQTable[[#This Row],[lead]]&lt;&gt;K2983)</f>
        <v>364</v>
      </c>
      <c r="D2984" s="76">
        <f>D2983*(BudgetsQTable[[#This Row],[lead]]=K2983)+(BudgetsQTable[[#This Row],[prop_id]]&lt;&gt;A2983)</f>
        <v>1</v>
      </c>
      <c r="E2984" s="77">
        <v>43005.705555555556</v>
      </c>
      <c r="F2984" s="78" t="s">
        <v>2839</v>
      </c>
      <c r="G2984" s="78" t="s">
        <v>2840</v>
      </c>
      <c r="H2984" s="78" t="s">
        <v>462</v>
      </c>
      <c r="I2984" s="76" t="s">
        <v>1032</v>
      </c>
      <c r="J2984" s="76" t="s">
        <v>753</v>
      </c>
      <c r="K2984" s="78" t="s">
        <v>2537</v>
      </c>
      <c r="L2984" s="7" t="str">
        <f>IF(BudgetsQTable[[#This Row],[pi_last_name]]=" ","",HYPERLINK("https://www.ejacket.nsf.gov/ej/showProposal.do?Continue=Y&amp;ID="&amp;BudgetsQTable[[#This Row],[prop_id]],BudgetsQTable[[#This Row],[prop_id]]))</f>
        <v/>
      </c>
      <c r="M2984" s="78" t="s">
        <v>753</v>
      </c>
      <c r="N2984" s="7" t="str">
        <f>IF(BudgetsQTable[[#This Row],[pi_last_name]]=" ","",HYPERLINK("mailto:"&amp;BudgetsQTable[[#This Row],[pi_email]]&amp;"&amp;subject=Your NSF Proposal:  "&amp;BudgetsQTable[[#This Row],[prop_id]],BudgetsQTable[[#This Row],[pi_email]]))</f>
        <v/>
      </c>
      <c r="O2984" s="78" t="s">
        <v>753</v>
      </c>
      <c r="P2984" s="78">
        <v>1</v>
      </c>
      <c r="Q2984" s="78">
        <v>1</v>
      </c>
      <c r="R2984" s="79">
        <v>0</v>
      </c>
      <c r="S2984" s="79">
        <v>0</v>
      </c>
      <c r="T2984" s="79">
        <v>0</v>
      </c>
      <c r="U2984" s="80">
        <v>308426</v>
      </c>
      <c r="V2984" s="78">
        <v>0</v>
      </c>
      <c r="W2984" s="78">
        <v>4</v>
      </c>
      <c r="X2984" s="11" t="str">
        <f ca="1">IF(ISBLANK(BudgetsQTable[[#This Row],[budg_seq_yr]]),"FY"&amp;fiscalyear,"FY"&amp;fiscalyear-1+BudgetsQTable[[#This Row],[budg_seq_yr]])</f>
        <v>FY21</v>
      </c>
      <c r="Y2984" s="79">
        <v>308426</v>
      </c>
      <c r="Z2984" s="78" t="s">
        <v>2840</v>
      </c>
      <c r="AA2984" s="78" t="s">
        <v>462</v>
      </c>
      <c r="AB2984" s="76" t="s">
        <v>2821</v>
      </c>
      <c r="AC2984" s="78" t="s">
        <v>485</v>
      </c>
    </row>
    <row r="2985" spans="1:29" x14ac:dyDescent="0.35">
      <c r="A2985" s="10" t="s">
        <v>5111</v>
      </c>
      <c r="B2985" s="76" t="s">
        <v>2824</v>
      </c>
      <c r="C2985" s="76">
        <f>C2984+(BudgetsQTable[[#This Row],[lead]]&lt;&gt;K2984)</f>
        <v>365</v>
      </c>
      <c r="D2985" s="76">
        <f>D2984*(BudgetsQTable[[#This Row],[lead]]=K2984)+(BudgetsQTable[[#This Row],[prop_id]]&lt;&gt;A2984)</f>
        <v>1</v>
      </c>
      <c r="E2985" s="77">
        <v>43005.706944444442</v>
      </c>
      <c r="F2985" s="78" t="s">
        <v>2839</v>
      </c>
      <c r="G2985" s="78" t="s">
        <v>2840</v>
      </c>
      <c r="H2985" s="78" t="s">
        <v>464</v>
      </c>
      <c r="I2985" s="76" t="s">
        <v>1119</v>
      </c>
      <c r="J2985" s="76" t="s">
        <v>5114</v>
      </c>
      <c r="K2985" s="78" t="s">
        <v>5111</v>
      </c>
      <c r="L2985" s="7" t="str">
        <f>IF(BudgetsQTable[[#This Row],[pi_last_name]]=" ","",HYPERLINK("https://www.ejacket.nsf.gov/ej/showProposal.do?Continue=Y&amp;ID="&amp;BudgetsQTable[[#This Row],[prop_id]],BudgetsQTable[[#This Row],[prop_id]]))</f>
        <v>1764022</v>
      </c>
      <c r="M2985" s="78" t="s">
        <v>5112</v>
      </c>
      <c r="N2985" s="7" t="str">
        <f>IF(BudgetsQTable[[#This Row],[pi_last_name]]=" ","",HYPERLINK("mailto:"&amp;BudgetsQTable[[#This Row],[pi_email]]&amp;"&amp;subject=Your NSF Proposal:  "&amp;BudgetsQTable[[#This Row],[prop_id]],BudgetsQTable[[#This Row],[pi_email]]))</f>
        <v>tianhe@cs.umn.edu</v>
      </c>
      <c r="O2985" s="78" t="s">
        <v>3918</v>
      </c>
      <c r="P2985" s="78"/>
      <c r="Q2985" s="78"/>
      <c r="R2985" s="79"/>
      <c r="S2985" s="79"/>
      <c r="T2985" s="79"/>
      <c r="U2985" s="80"/>
      <c r="V2985" s="78">
        <v>0</v>
      </c>
      <c r="W2985" s="78"/>
      <c r="X2985" s="11" t="str">
        <f ca="1">IF(ISBLANK(BudgetsQTable[[#This Row],[budg_seq_yr]]),"FY"&amp;fiscalyear,"FY"&amp;fiscalyear-1+BudgetsQTable[[#This Row],[budg_seq_yr]])</f>
        <v>FY18</v>
      </c>
      <c r="Y2985" s="79">
        <v>850000</v>
      </c>
      <c r="Z2985" s="78" t="s">
        <v>2840</v>
      </c>
      <c r="AA2985" s="78" t="s">
        <v>464</v>
      </c>
      <c r="AB2985" s="76" t="s">
        <v>2821</v>
      </c>
      <c r="AC2985" s="78"/>
    </row>
    <row r="2986" spans="1:29" x14ac:dyDescent="0.35">
      <c r="A2986" s="10" t="s">
        <v>5111</v>
      </c>
      <c r="B2986" s="76" t="s">
        <v>2824</v>
      </c>
      <c r="C2986" s="76">
        <f>C2985+(BudgetsQTable[[#This Row],[lead]]&lt;&gt;K2985)</f>
        <v>365</v>
      </c>
      <c r="D2986" s="76">
        <f>D2985*(BudgetsQTable[[#This Row],[lead]]=K2985)+(BudgetsQTable[[#This Row],[prop_id]]&lt;&gt;A2985)</f>
        <v>1</v>
      </c>
      <c r="E2986" s="77">
        <v>43005.706944444442</v>
      </c>
      <c r="F2986" s="78" t="s">
        <v>2839</v>
      </c>
      <c r="G2986" s="78" t="s">
        <v>2840</v>
      </c>
      <c r="H2986" s="78" t="s">
        <v>464</v>
      </c>
      <c r="I2986" s="76" t="s">
        <v>1119</v>
      </c>
      <c r="J2986" s="76" t="s">
        <v>753</v>
      </c>
      <c r="K2986" s="78" t="s">
        <v>5111</v>
      </c>
      <c r="L2986" s="7" t="str">
        <f>IF(BudgetsQTable[[#This Row],[pi_last_name]]=" ","",HYPERLINK("https://www.ejacket.nsf.gov/ej/showProposal.do?Continue=Y&amp;ID="&amp;BudgetsQTable[[#This Row],[prop_id]],BudgetsQTable[[#This Row],[prop_id]]))</f>
        <v/>
      </c>
      <c r="M2986" s="78" t="s">
        <v>753</v>
      </c>
      <c r="N2986" s="7" t="str">
        <f>IF(BudgetsQTable[[#This Row],[pi_last_name]]=" ","",HYPERLINK("mailto:"&amp;BudgetsQTable[[#This Row],[pi_email]]&amp;"&amp;subject=Your NSF Proposal:  "&amp;BudgetsQTable[[#This Row],[prop_id]],BudgetsQTable[[#This Row],[pi_email]]))</f>
        <v/>
      </c>
      <c r="O2986" s="78" t="s">
        <v>753</v>
      </c>
      <c r="P2986" s="78">
        <v>1</v>
      </c>
      <c r="Q2986" s="78">
        <v>1</v>
      </c>
      <c r="R2986" s="79">
        <v>0</v>
      </c>
      <c r="S2986" s="79">
        <v>12000</v>
      </c>
      <c r="T2986" s="79">
        <v>0</v>
      </c>
      <c r="U2986" s="80">
        <v>211435</v>
      </c>
      <c r="V2986" s="78">
        <v>0</v>
      </c>
      <c r="W2986" s="78">
        <v>1</v>
      </c>
      <c r="X2986" s="11" t="str">
        <f ca="1">IF(ISBLANK(BudgetsQTable[[#This Row],[budg_seq_yr]]),"FY"&amp;fiscalyear,"FY"&amp;fiscalyear-1+BudgetsQTable[[#This Row],[budg_seq_yr]])</f>
        <v>FY18</v>
      </c>
      <c r="Y2986" s="79">
        <v>211435</v>
      </c>
      <c r="Z2986" s="78" t="s">
        <v>2840</v>
      </c>
      <c r="AA2986" s="78" t="s">
        <v>464</v>
      </c>
      <c r="AB2986" s="76" t="s">
        <v>2821</v>
      </c>
      <c r="AC2986" s="78"/>
    </row>
    <row r="2987" spans="1:29" x14ac:dyDescent="0.35">
      <c r="A2987" s="10" t="s">
        <v>5111</v>
      </c>
      <c r="B2987" s="76" t="s">
        <v>2824</v>
      </c>
      <c r="C2987" s="76">
        <f>C2986+(BudgetsQTable[[#This Row],[lead]]&lt;&gt;K2986)</f>
        <v>365</v>
      </c>
      <c r="D2987" s="76">
        <f>D2986*(BudgetsQTable[[#This Row],[lead]]=K2986)+(BudgetsQTable[[#This Row],[prop_id]]&lt;&gt;A2986)</f>
        <v>1</v>
      </c>
      <c r="E2987" s="77">
        <v>43005.706944444442</v>
      </c>
      <c r="F2987" s="78" t="s">
        <v>2839</v>
      </c>
      <c r="G2987" s="78" t="s">
        <v>2840</v>
      </c>
      <c r="H2987" s="78" t="s">
        <v>464</v>
      </c>
      <c r="I2987" s="76" t="s">
        <v>1119</v>
      </c>
      <c r="J2987" s="76" t="s">
        <v>753</v>
      </c>
      <c r="K2987" s="78" t="s">
        <v>5111</v>
      </c>
      <c r="L2987" s="7" t="str">
        <f>IF(BudgetsQTable[[#This Row],[pi_last_name]]=" ","",HYPERLINK("https://www.ejacket.nsf.gov/ej/showProposal.do?Continue=Y&amp;ID="&amp;BudgetsQTable[[#This Row],[prop_id]],BudgetsQTable[[#This Row],[prop_id]]))</f>
        <v/>
      </c>
      <c r="M2987" s="78" t="s">
        <v>753</v>
      </c>
      <c r="N2987" s="7" t="str">
        <f>IF(BudgetsQTable[[#This Row],[pi_last_name]]=" ","",HYPERLINK("mailto:"&amp;BudgetsQTable[[#This Row],[pi_email]]&amp;"&amp;subject=Your NSF Proposal:  "&amp;BudgetsQTable[[#This Row],[prop_id]],BudgetsQTable[[#This Row],[pi_email]]))</f>
        <v/>
      </c>
      <c r="O2987" s="78" t="s">
        <v>753</v>
      </c>
      <c r="P2987" s="78">
        <v>1</v>
      </c>
      <c r="Q2987" s="78">
        <v>1</v>
      </c>
      <c r="R2987" s="79">
        <v>0</v>
      </c>
      <c r="S2987" s="79">
        <v>12000</v>
      </c>
      <c r="T2987" s="79">
        <v>0</v>
      </c>
      <c r="U2987" s="80">
        <v>207138</v>
      </c>
      <c r="V2987" s="78">
        <v>0</v>
      </c>
      <c r="W2987" s="78">
        <v>2</v>
      </c>
      <c r="X2987" s="11" t="str">
        <f ca="1">IF(ISBLANK(BudgetsQTable[[#This Row],[budg_seq_yr]]),"FY"&amp;fiscalyear,"FY"&amp;fiscalyear-1+BudgetsQTable[[#This Row],[budg_seq_yr]])</f>
        <v>FY19</v>
      </c>
      <c r="Y2987" s="79">
        <v>207138</v>
      </c>
      <c r="Z2987" s="78" t="s">
        <v>2840</v>
      </c>
      <c r="AA2987" s="78" t="s">
        <v>464</v>
      </c>
      <c r="AB2987" s="76" t="s">
        <v>2821</v>
      </c>
      <c r="AC2987" s="78"/>
    </row>
    <row r="2988" spans="1:29" x14ac:dyDescent="0.35">
      <c r="A2988" s="10" t="s">
        <v>5111</v>
      </c>
      <c r="B2988" s="76" t="s">
        <v>2824</v>
      </c>
      <c r="C2988" s="76">
        <f>C2987+(BudgetsQTable[[#This Row],[lead]]&lt;&gt;K2987)</f>
        <v>365</v>
      </c>
      <c r="D2988" s="76">
        <f>D2987*(BudgetsQTable[[#This Row],[lead]]=K2987)+(BudgetsQTable[[#This Row],[prop_id]]&lt;&gt;A2987)</f>
        <v>1</v>
      </c>
      <c r="E2988" s="77">
        <v>43005.706944444442</v>
      </c>
      <c r="F2988" s="78" t="s">
        <v>2839</v>
      </c>
      <c r="G2988" s="78" t="s">
        <v>2840</v>
      </c>
      <c r="H2988" s="78" t="s">
        <v>464</v>
      </c>
      <c r="I2988" s="76" t="s">
        <v>1119</v>
      </c>
      <c r="J2988" s="76" t="s">
        <v>753</v>
      </c>
      <c r="K2988" s="78" t="s">
        <v>5111</v>
      </c>
      <c r="L2988" s="7" t="str">
        <f>IF(BudgetsQTable[[#This Row],[pi_last_name]]=" ","",HYPERLINK("https://www.ejacket.nsf.gov/ej/showProposal.do?Continue=Y&amp;ID="&amp;BudgetsQTable[[#This Row],[prop_id]],BudgetsQTable[[#This Row],[prop_id]]))</f>
        <v/>
      </c>
      <c r="M2988" s="78" t="s">
        <v>753</v>
      </c>
      <c r="N2988" s="7" t="str">
        <f>IF(BudgetsQTable[[#This Row],[pi_last_name]]=" ","",HYPERLINK("mailto:"&amp;BudgetsQTable[[#This Row],[pi_email]]&amp;"&amp;subject=Your NSF Proposal:  "&amp;BudgetsQTable[[#This Row],[prop_id]],BudgetsQTable[[#This Row],[pi_email]]))</f>
        <v/>
      </c>
      <c r="O2988" s="78" t="s">
        <v>753</v>
      </c>
      <c r="P2988" s="78">
        <v>1</v>
      </c>
      <c r="Q2988" s="78">
        <v>1</v>
      </c>
      <c r="R2988" s="79">
        <v>0</v>
      </c>
      <c r="S2988" s="79">
        <v>12000</v>
      </c>
      <c r="T2988" s="79">
        <v>0</v>
      </c>
      <c r="U2988" s="80">
        <v>212781</v>
      </c>
      <c r="V2988" s="78">
        <v>0</v>
      </c>
      <c r="W2988" s="78">
        <v>3</v>
      </c>
      <c r="X2988" s="11" t="str">
        <f ca="1">IF(ISBLANK(BudgetsQTable[[#This Row],[budg_seq_yr]]),"FY"&amp;fiscalyear,"FY"&amp;fiscalyear-1+BudgetsQTable[[#This Row],[budg_seq_yr]])</f>
        <v>FY20</v>
      </c>
      <c r="Y2988" s="79">
        <v>212781</v>
      </c>
      <c r="Z2988" s="78" t="s">
        <v>2840</v>
      </c>
      <c r="AA2988" s="78" t="s">
        <v>464</v>
      </c>
      <c r="AB2988" s="76" t="s">
        <v>2821</v>
      </c>
      <c r="AC2988" s="78"/>
    </row>
    <row r="2989" spans="1:29" x14ac:dyDescent="0.35">
      <c r="A2989" s="10" t="s">
        <v>5111</v>
      </c>
      <c r="B2989" s="76" t="s">
        <v>2824</v>
      </c>
      <c r="C2989" s="76">
        <f>C2988+(BudgetsQTable[[#This Row],[lead]]&lt;&gt;K2988)</f>
        <v>365</v>
      </c>
      <c r="D2989" s="76">
        <f>D2988*(BudgetsQTable[[#This Row],[lead]]=K2988)+(BudgetsQTable[[#This Row],[prop_id]]&lt;&gt;A2988)</f>
        <v>1</v>
      </c>
      <c r="E2989" s="77">
        <v>43005.706944444442</v>
      </c>
      <c r="F2989" s="78" t="s">
        <v>2839</v>
      </c>
      <c r="G2989" s="78" t="s">
        <v>2840</v>
      </c>
      <c r="H2989" s="78" t="s">
        <v>464</v>
      </c>
      <c r="I2989" s="76" t="s">
        <v>1119</v>
      </c>
      <c r="J2989" s="76" t="s">
        <v>753</v>
      </c>
      <c r="K2989" s="78" t="s">
        <v>5111</v>
      </c>
      <c r="L2989" s="7" t="str">
        <f>IF(BudgetsQTable[[#This Row],[pi_last_name]]=" ","",HYPERLINK("https://www.ejacket.nsf.gov/ej/showProposal.do?Continue=Y&amp;ID="&amp;BudgetsQTable[[#This Row],[prop_id]],BudgetsQTable[[#This Row],[prop_id]]))</f>
        <v/>
      </c>
      <c r="M2989" s="78" t="s">
        <v>753</v>
      </c>
      <c r="N2989" s="7" t="str">
        <f>IF(BudgetsQTable[[#This Row],[pi_last_name]]=" ","",HYPERLINK("mailto:"&amp;BudgetsQTable[[#This Row],[pi_email]]&amp;"&amp;subject=Your NSF Proposal:  "&amp;BudgetsQTable[[#This Row],[prop_id]],BudgetsQTable[[#This Row],[pi_email]]))</f>
        <v/>
      </c>
      <c r="O2989" s="78" t="s">
        <v>753</v>
      </c>
      <c r="P2989" s="78">
        <v>1</v>
      </c>
      <c r="Q2989" s="78">
        <v>1</v>
      </c>
      <c r="R2989" s="79">
        <v>0</v>
      </c>
      <c r="S2989" s="79">
        <v>12000</v>
      </c>
      <c r="T2989" s="79">
        <v>0</v>
      </c>
      <c r="U2989" s="80">
        <v>218646</v>
      </c>
      <c r="V2989" s="78">
        <v>0</v>
      </c>
      <c r="W2989" s="78">
        <v>4</v>
      </c>
      <c r="X2989" s="11" t="str">
        <f ca="1">IF(ISBLANK(BudgetsQTable[[#This Row],[budg_seq_yr]]),"FY"&amp;fiscalyear,"FY"&amp;fiscalyear-1+BudgetsQTable[[#This Row],[budg_seq_yr]])</f>
        <v>FY21</v>
      </c>
      <c r="Y2989" s="79">
        <v>218646</v>
      </c>
      <c r="Z2989" s="78" t="s">
        <v>2840</v>
      </c>
      <c r="AA2989" s="78" t="s">
        <v>464</v>
      </c>
      <c r="AB2989" s="76" t="s">
        <v>2821</v>
      </c>
      <c r="AC2989" s="78"/>
    </row>
    <row r="2990" spans="1:29" x14ac:dyDescent="0.35">
      <c r="A2990" s="10" t="s">
        <v>5115</v>
      </c>
      <c r="B2990" s="76" t="s">
        <v>2834</v>
      </c>
      <c r="C2990" s="76">
        <f>C2989+(BudgetsQTable[[#This Row],[lead]]&lt;&gt;K2989)</f>
        <v>365</v>
      </c>
      <c r="D2990" s="76">
        <f>D2989*(BudgetsQTable[[#This Row],[lead]]=K2989)+(BudgetsQTable[[#This Row],[prop_id]]&lt;&gt;A2989)</f>
        <v>2</v>
      </c>
      <c r="E2990" s="77">
        <v>43005.488888888889</v>
      </c>
      <c r="F2990" s="78" t="s">
        <v>2839</v>
      </c>
      <c r="G2990" s="78" t="s">
        <v>2840</v>
      </c>
      <c r="H2990" s="78" t="s">
        <v>464</v>
      </c>
      <c r="I2990" s="76" t="s">
        <v>1119</v>
      </c>
      <c r="J2990" s="76" t="s">
        <v>5118</v>
      </c>
      <c r="K2990" s="78" t="s">
        <v>5111</v>
      </c>
      <c r="L2990" s="7" t="str">
        <f>IF(BudgetsQTable[[#This Row],[pi_last_name]]=" ","",HYPERLINK("https://www.ejacket.nsf.gov/ej/showProposal.do?Continue=Y&amp;ID="&amp;BudgetsQTable[[#This Row],[prop_id]],BudgetsQTable[[#This Row],[prop_id]]))</f>
        <v>1763573</v>
      </c>
      <c r="M2990" s="78" t="s">
        <v>1857</v>
      </c>
      <c r="N2990" s="7" t="str">
        <f>IF(BudgetsQTable[[#This Row],[pi_last_name]]=" ","",HYPERLINK("mailto:"&amp;BudgetsQTable[[#This Row],[pi_email]]&amp;"&amp;subject=Your NSF Proposal:  "&amp;BudgetsQTable[[#This Row],[prop_id]],BudgetsQTable[[#This Row],[pi_email]]))</f>
        <v>song@gmu.edu</v>
      </c>
      <c r="O2990" s="78" t="s">
        <v>2960</v>
      </c>
      <c r="P2990" s="78"/>
      <c r="Q2990" s="78"/>
      <c r="R2990" s="79"/>
      <c r="S2990" s="79"/>
      <c r="T2990" s="79"/>
      <c r="U2990" s="80"/>
      <c r="V2990" s="78">
        <v>0</v>
      </c>
      <c r="W2990" s="78"/>
      <c r="X2990" s="11" t="str">
        <f ca="1">IF(ISBLANK(BudgetsQTable[[#This Row],[budg_seq_yr]]),"FY"&amp;fiscalyear,"FY"&amp;fiscalyear-1+BudgetsQTable[[#This Row],[budg_seq_yr]])</f>
        <v>FY18</v>
      </c>
      <c r="Y2990" s="79">
        <v>350000</v>
      </c>
      <c r="Z2990" s="78" t="s">
        <v>2840</v>
      </c>
      <c r="AA2990" s="78" t="s">
        <v>464</v>
      </c>
      <c r="AB2990" s="76" t="s">
        <v>2821</v>
      </c>
      <c r="AC2990" s="78"/>
    </row>
    <row r="2991" spans="1:29" x14ac:dyDescent="0.35">
      <c r="A2991" s="10" t="s">
        <v>5115</v>
      </c>
      <c r="B2991" s="76" t="s">
        <v>2834</v>
      </c>
      <c r="C2991" s="76">
        <f>C2990+(BudgetsQTable[[#This Row],[lead]]&lt;&gt;K2990)</f>
        <v>365</v>
      </c>
      <c r="D2991" s="76">
        <f>D2990*(BudgetsQTable[[#This Row],[lead]]=K2990)+(BudgetsQTable[[#This Row],[prop_id]]&lt;&gt;A2990)</f>
        <v>2</v>
      </c>
      <c r="E2991" s="77">
        <v>43005.488888888889</v>
      </c>
      <c r="F2991" s="78" t="s">
        <v>2839</v>
      </c>
      <c r="G2991" s="78" t="s">
        <v>2840</v>
      </c>
      <c r="H2991" s="78" t="s">
        <v>464</v>
      </c>
      <c r="I2991" s="76" t="s">
        <v>1119</v>
      </c>
      <c r="J2991" s="76" t="s">
        <v>753</v>
      </c>
      <c r="K2991" s="78" t="s">
        <v>5111</v>
      </c>
      <c r="L2991" s="7" t="str">
        <f>IF(BudgetsQTable[[#This Row],[pi_last_name]]=" ","",HYPERLINK("https://www.ejacket.nsf.gov/ej/showProposal.do?Continue=Y&amp;ID="&amp;BudgetsQTable[[#This Row],[prop_id]],BudgetsQTable[[#This Row],[prop_id]]))</f>
        <v/>
      </c>
      <c r="M2991" s="78" t="s">
        <v>753</v>
      </c>
      <c r="N2991" s="7" t="str">
        <f>IF(BudgetsQTable[[#This Row],[pi_last_name]]=" ","",HYPERLINK("mailto:"&amp;BudgetsQTable[[#This Row],[pi_email]]&amp;"&amp;subject=Your NSF Proposal:  "&amp;BudgetsQTable[[#This Row],[prop_id]],BudgetsQTable[[#This Row],[pi_email]]))</f>
        <v/>
      </c>
      <c r="O2991" s="78" t="s">
        <v>753</v>
      </c>
      <c r="P2991" s="78">
        <v>1</v>
      </c>
      <c r="Q2991" s="78">
        <v>1</v>
      </c>
      <c r="R2991" s="79">
        <v>0</v>
      </c>
      <c r="S2991" s="79">
        <v>0</v>
      </c>
      <c r="T2991" s="79">
        <v>0</v>
      </c>
      <c r="U2991" s="80">
        <v>78172</v>
      </c>
      <c r="V2991" s="78">
        <v>0</v>
      </c>
      <c r="W2991" s="78">
        <v>1</v>
      </c>
      <c r="X2991" s="11" t="str">
        <f ca="1">IF(ISBLANK(BudgetsQTable[[#This Row],[budg_seq_yr]]),"FY"&amp;fiscalyear,"FY"&amp;fiscalyear-1+BudgetsQTable[[#This Row],[budg_seq_yr]])</f>
        <v>FY18</v>
      </c>
      <c r="Y2991" s="79">
        <v>78172</v>
      </c>
      <c r="Z2991" s="78" t="s">
        <v>2840</v>
      </c>
      <c r="AA2991" s="78" t="s">
        <v>464</v>
      </c>
      <c r="AB2991" s="76" t="s">
        <v>2821</v>
      </c>
      <c r="AC2991" s="78"/>
    </row>
    <row r="2992" spans="1:29" x14ac:dyDescent="0.35">
      <c r="A2992" s="10" t="s">
        <v>5115</v>
      </c>
      <c r="B2992" s="76" t="s">
        <v>2834</v>
      </c>
      <c r="C2992" s="76">
        <f>C2991+(BudgetsQTable[[#This Row],[lead]]&lt;&gt;K2991)</f>
        <v>365</v>
      </c>
      <c r="D2992" s="76">
        <f>D2991*(BudgetsQTable[[#This Row],[lead]]=K2991)+(BudgetsQTable[[#This Row],[prop_id]]&lt;&gt;A2991)</f>
        <v>2</v>
      </c>
      <c r="E2992" s="77">
        <v>43005.488888888889</v>
      </c>
      <c r="F2992" s="78" t="s">
        <v>2839</v>
      </c>
      <c r="G2992" s="78" t="s">
        <v>2840</v>
      </c>
      <c r="H2992" s="78" t="s">
        <v>464</v>
      </c>
      <c r="I2992" s="76" t="s">
        <v>1119</v>
      </c>
      <c r="J2992" s="76" t="s">
        <v>753</v>
      </c>
      <c r="K2992" s="78" t="s">
        <v>5111</v>
      </c>
      <c r="L2992" s="7" t="str">
        <f>IF(BudgetsQTable[[#This Row],[pi_last_name]]=" ","",HYPERLINK("https://www.ejacket.nsf.gov/ej/showProposal.do?Continue=Y&amp;ID="&amp;BudgetsQTable[[#This Row],[prop_id]],BudgetsQTable[[#This Row],[prop_id]]))</f>
        <v/>
      </c>
      <c r="M2992" s="78" t="s">
        <v>753</v>
      </c>
      <c r="N2992" s="7" t="str">
        <f>IF(BudgetsQTable[[#This Row],[pi_last_name]]=" ","",HYPERLINK("mailto:"&amp;BudgetsQTable[[#This Row],[pi_email]]&amp;"&amp;subject=Your NSF Proposal:  "&amp;BudgetsQTable[[#This Row],[prop_id]],BudgetsQTable[[#This Row],[pi_email]]))</f>
        <v/>
      </c>
      <c r="O2992" s="78" t="s">
        <v>753</v>
      </c>
      <c r="P2992" s="78">
        <v>1</v>
      </c>
      <c r="Q2992" s="78">
        <v>1</v>
      </c>
      <c r="R2992" s="79">
        <v>0</v>
      </c>
      <c r="S2992" s="79">
        <v>3000</v>
      </c>
      <c r="T2992" s="79">
        <v>0</v>
      </c>
      <c r="U2992" s="80">
        <v>86624</v>
      </c>
      <c r="V2992" s="78">
        <v>0</v>
      </c>
      <c r="W2992" s="78">
        <v>2</v>
      </c>
      <c r="X2992" s="11" t="str">
        <f ca="1">IF(ISBLANK(BudgetsQTable[[#This Row],[budg_seq_yr]]),"FY"&amp;fiscalyear,"FY"&amp;fiscalyear-1+BudgetsQTable[[#This Row],[budg_seq_yr]])</f>
        <v>FY19</v>
      </c>
      <c r="Y2992" s="79">
        <v>86624</v>
      </c>
      <c r="Z2992" s="78" t="s">
        <v>2840</v>
      </c>
      <c r="AA2992" s="78" t="s">
        <v>464</v>
      </c>
      <c r="AB2992" s="76" t="s">
        <v>2821</v>
      </c>
      <c r="AC2992" s="78"/>
    </row>
    <row r="2993" spans="1:29" x14ac:dyDescent="0.35">
      <c r="A2993" s="10" t="s">
        <v>5115</v>
      </c>
      <c r="B2993" s="76" t="s">
        <v>2834</v>
      </c>
      <c r="C2993" s="76">
        <f>C2992+(BudgetsQTable[[#This Row],[lead]]&lt;&gt;K2992)</f>
        <v>365</v>
      </c>
      <c r="D2993" s="76">
        <f>D2992*(BudgetsQTable[[#This Row],[lead]]=K2992)+(BudgetsQTable[[#This Row],[prop_id]]&lt;&gt;A2992)</f>
        <v>2</v>
      </c>
      <c r="E2993" s="77">
        <v>43005.488888888889</v>
      </c>
      <c r="F2993" s="78" t="s">
        <v>2839</v>
      </c>
      <c r="G2993" s="78" t="s">
        <v>2840</v>
      </c>
      <c r="H2993" s="78" t="s">
        <v>464</v>
      </c>
      <c r="I2993" s="76" t="s">
        <v>1119</v>
      </c>
      <c r="J2993" s="76" t="s">
        <v>753</v>
      </c>
      <c r="K2993" s="78" t="s">
        <v>5111</v>
      </c>
      <c r="L2993" s="7" t="str">
        <f>IF(BudgetsQTable[[#This Row],[pi_last_name]]=" ","",HYPERLINK("https://www.ejacket.nsf.gov/ej/showProposal.do?Continue=Y&amp;ID="&amp;BudgetsQTable[[#This Row],[prop_id]],BudgetsQTable[[#This Row],[prop_id]]))</f>
        <v/>
      </c>
      <c r="M2993" s="78" t="s">
        <v>753</v>
      </c>
      <c r="N2993" s="7" t="str">
        <f>IF(BudgetsQTable[[#This Row],[pi_last_name]]=" ","",HYPERLINK("mailto:"&amp;BudgetsQTable[[#This Row],[pi_email]]&amp;"&amp;subject=Your NSF Proposal:  "&amp;BudgetsQTable[[#This Row],[prop_id]],BudgetsQTable[[#This Row],[pi_email]]))</f>
        <v/>
      </c>
      <c r="O2993" s="78" t="s">
        <v>753</v>
      </c>
      <c r="P2993" s="78">
        <v>1</v>
      </c>
      <c r="Q2993" s="78">
        <v>1</v>
      </c>
      <c r="R2993" s="79">
        <v>0</v>
      </c>
      <c r="S2993" s="79">
        <v>3000</v>
      </c>
      <c r="T2993" s="79">
        <v>0</v>
      </c>
      <c r="U2993" s="80">
        <v>90572</v>
      </c>
      <c r="V2993" s="78">
        <v>0</v>
      </c>
      <c r="W2993" s="78">
        <v>3</v>
      </c>
      <c r="X2993" s="11" t="str">
        <f ca="1">IF(ISBLANK(BudgetsQTable[[#This Row],[budg_seq_yr]]),"FY"&amp;fiscalyear,"FY"&amp;fiscalyear-1+BudgetsQTable[[#This Row],[budg_seq_yr]])</f>
        <v>FY20</v>
      </c>
      <c r="Y2993" s="79">
        <v>90572</v>
      </c>
      <c r="Z2993" s="78" t="s">
        <v>2840</v>
      </c>
      <c r="AA2993" s="78" t="s">
        <v>464</v>
      </c>
      <c r="AB2993" s="76" t="s">
        <v>2821</v>
      </c>
      <c r="AC2993" s="78"/>
    </row>
    <row r="2994" spans="1:29" x14ac:dyDescent="0.35">
      <c r="A2994" s="10" t="s">
        <v>5115</v>
      </c>
      <c r="B2994" s="76" t="s">
        <v>2834</v>
      </c>
      <c r="C2994" s="76">
        <f>C2993+(BudgetsQTable[[#This Row],[lead]]&lt;&gt;K2993)</f>
        <v>365</v>
      </c>
      <c r="D2994" s="76">
        <f>D2993*(BudgetsQTable[[#This Row],[lead]]=K2993)+(BudgetsQTable[[#This Row],[prop_id]]&lt;&gt;A2993)</f>
        <v>2</v>
      </c>
      <c r="E2994" s="77">
        <v>43005.488888888889</v>
      </c>
      <c r="F2994" s="78" t="s">
        <v>2839</v>
      </c>
      <c r="G2994" s="78" t="s">
        <v>2840</v>
      </c>
      <c r="H2994" s="78" t="s">
        <v>464</v>
      </c>
      <c r="I2994" s="76" t="s">
        <v>1119</v>
      </c>
      <c r="J2994" s="76" t="s">
        <v>753</v>
      </c>
      <c r="K2994" s="78" t="s">
        <v>5111</v>
      </c>
      <c r="L2994" s="7" t="str">
        <f>IF(BudgetsQTable[[#This Row],[pi_last_name]]=" ","",HYPERLINK("https://www.ejacket.nsf.gov/ej/showProposal.do?Continue=Y&amp;ID="&amp;BudgetsQTable[[#This Row],[prop_id]],BudgetsQTable[[#This Row],[prop_id]]))</f>
        <v/>
      </c>
      <c r="M2994" s="78" t="s">
        <v>753</v>
      </c>
      <c r="N2994" s="7" t="str">
        <f>IF(BudgetsQTable[[#This Row],[pi_last_name]]=" ","",HYPERLINK("mailto:"&amp;BudgetsQTable[[#This Row],[pi_email]]&amp;"&amp;subject=Your NSF Proposal:  "&amp;BudgetsQTable[[#This Row],[prop_id]],BudgetsQTable[[#This Row],[pi_email]]))</f>
        <v/>
      </c>
      <c r="O2994" s="78" t="s">
        <v>753</v>
      </c>
      <c r="P2994" s="78">
        <v>1</v>
      </c>
      <c r="Q2994" s="78">
        <v>1</v>
      </c>
      <c r="R2994" s="79">
        <v>0</v>
      </c>
      <c r="S2994" s="79">
        <v>3000</v>
      </c>
      <c r="T2994" s="79">
        <v>0</v>
      </c>
      <c r="U2994" s="80">
        <v>94632</v>
      </c>
      <c r="V2994" s="78">
        <v>0</v>
      </c>
      <c r="W2994" s="78">
        <v>4</v>
      </c>
      <c r="X2994" s="11" t="str">
        <f ca="1">IF(ISBLANK(BudgetsQTable[[#This Row],[budg_seq_yr]]),"FY"&amp;fiscalyear,"FY"&amp;fiscalyear-1+BudgetsQTable[[#This Row],[budg_seq_yr]])</f>
        <v>FY21</v>
      </c>
      <c r="Y2994" s="79">
        <v>94632</v>
      </c>
      <c r="Z2994" s="78" t="s">
        <v>2840</v>
      </c>
      <c r="AA2994" s="78" t="s">
        <v>464</v>
      </c>
      <c r="AB2994" s="76" t="s">
        <v>2821</v>
      </c>
      <c r="AC2994" s="78"/>
    </row>
    <row r="2995" spans="1:29" x14ac:dyDescent="0.35">
      <c r="A2995" s="10" t="s">
        <v>2539</v>
      </c>
      <c r="B2995" s="76" t="s">
        <v>2863</v>
      </c>
      <c r="C2995" s="76">
        <f>C2994+(BudgetsQTable[[#This Row],[lead]]&lt;&gt;K2994)</f>
        <v>366</v>
      </c>
      <c r="D2995" s="76">
        <f>D2994*(BudgetsQTable[[#This Row],[lead]]=K2994)+(BudgetsQTable[[#This Row],[prop_id]]&lt;&gt;A2994)</f>
        <v>1</v>
      </c>
      <c r="E2995" s="77">
        <v>43005.707638888889</v>
      </c>
      <c r="F2995" s="78" t="s">
        <v>2839</v>
      </c>
      <c r="G2995" s="78" t="s">
        <v>2840</v>
      </c>
      <c r="H2995" s="78" t="s">
        <v>462</v>
      </c>
      <c r="I2995" s="76" t="s">
        <v>1032</v>
      </c>
      <c r="J2995" s="76" t="s">
        <v>5121</v>
      </c>
      <c r="K2995" s="78" t="s">
        <v>2539</v>
      </c>
      <c r="L2995" s="7" t="str">
        <f>IF(BudgetsQTable[[#This Row],[pi_last_name]]=" ","",HYPERLINK("https://www.ejacket.nsf.gov/ej/showProposal.do?Continue=Y&amp;ID="&amp;BudgetsQTable[[#This Row],[prop_id]],BudgetsQTable[[#This Row],[prop_id]]))</f>
        <v>1764025</v>
      </c>
      <c r="M2995" s="78" t="s">
        <v>2540</v>
      </c>
      <c r="N2995" s="7" t="str">
        <f>IF(BudgetsQTable[[#This Row],[pi_last_name]]=" ","",HYPERLINK("mailto:"&amp;BudgetsQTable[[#This Row],[pi_email]]&amp;"&amp;subject=Your NSF Proposal:  "&amp;BudgetsQTable[[#This Row],[prop_id]],BudgetsQTable[[#This Row],[pi_email]]))</f>
        <v>kogan@ncsu.edu</v>
      </c>
      <c r="O2995" s="78" t="s">
        <v>592</v>
      </c>
      <c r="P2995" s="78"/>
      <c r="Q2995" s="78"/>
      <c r="R2995" s="79"/>
      <c r="S2995" s="79"/>
      <c r="T2995" s="79"/>
      <c r="U2995" s="80"/>
      <c r="V2995" s="78">
        <v>0</v>
      </c>
      <c r="W2995" s="78"/>
      <c r="X2995" s="11" t="str">
        <f ca="1">IF(ISBLANK(BudgetsQTable[[#This Row],[budg_seq_yr]]),"FY"&amp;fiscalyear,"FY"&amp;fiscalyear-1+BudgetsQTable[[#This Row],[budg_seq_yr]])</f>
        <v>FY18</v>
      </c>
      <c r="Y2995" s="79">
        <v>1198919</v>
      </c>
      <c r="Z2995" s="78" t="s">
        <v>2840</v>
      </c>
      <c r="AA2995" s="78" t="s">
        <v>462</v>
      </c>
      <c r="AB2995" s="76" t="s">
        <v>2821</v>
      </c>
      <c r="AC2995" s="78" t="s">
        <v>485</v>
      </c>
    </row>
    <row r="2996" spans="1:29" x14ac:dyDescent="0.35">
      <c r="A2996" s="10" t="s">
        <v>2539</v>
      </c>
      <c r="B2996" s="76" t="s">
        <v>2863</v>
      </c>
      <c r="C2996" s="76">
        <f>C2995+(BudgetsQTable[[#This Row],[lead]]&lt;&gt;K2995)</f>
        <v>366</v>
      </c>
      <c r="D2996" s="76">
        <f>D2995*(BudgetsQTable[[#This Row],[lead]]=K2995)+(BudgetsQTable[[#This Row],[prop_id]]&lt;&gt;A2995)</f>
        <v>1</v>
      </c>
      <c r="E2996" s="77">
        <v>43005.707638888889</v>
      </c>
      <c r="F2996" s="78" t="s">
        <v>2839</v>
      </c>
      <c r="G2996" s="78" t="s">
        <v>2840</v>
      </c>
      <c r="H2996" s="78" t="s">
        <v>462</v>
      </c>
      <c r="I2996" s="76" t="s">
        <v>1032</v>
      </c>
      <c r="J2996" s="76" t="s">
        <v>753</v>
      </c>
      <c r="K2996" s="78" t="s">
        <v>2539</v>
      </c>
      <c r="L2996" s="7" t="str">
        <f>IF(BudgetsQTable[[#This Row],[pi_last_name]]=" ","",HYPERLINK("https://www.ejacket.nsf.gov/ej/showProposal.do?Continue=Y&amp;ID="&amp;BudgetsQTable[[#This Row],[prop_id]],BudgetsQTable[[#This Row],[prop_id]]))</f>
        <v/>
      </c>
      <c r="M2996" s="78" t="s">
        <v>753</v>
      </c>
      <c r="N2996" s="7" t="str">
        <f>IF(BudgetsQTable[[#This Row],[pi_last_name]]=" ","",HYPERLINK("mailto:"&amp;BudgetsQTable[[#This Row],[pi_email]]&amp;"&amp;subject=Your NSF Proposal:  "&amp;BudgetsQTable[[#This Row],[prop_id]],BudgetsQTable[[#This Row],[pi_email]]))</f>
        <v/>
      </c>
      <c r="O2996" s="78" t="s">
        <v>753</v>
      </c>
      <c r="P2996" s="78">
        <v>1</v>
      </c>
      <c r="Q2996" s="78">
        <v>1</v>
      </c>
      <c r="R2996" s="79">
        <v>0</v>
      </c>
      <c r="S2996" s="79">
        <v>4000</v>
      </c>
      <c r="T2996" s="79">
        <v>0</v>
      </c>
      <c r="U2996" s="80">
        <v>216979</v>
      </c>
      <c r="V2996" s="78">
        <v>0</v>
      </c>
      <c r="W2996" s="78">
        <v>1</v>
      </c>
      <c r="X2996" s="11" t="str">
        <f ca="1">IF(ISBLANK(BudgetsQTable[[#This Row],[budg_seq_yr]]),"FY"&amp;fiscalyear,"FY"&amp;fiscalyear-1+BudgetsQTable[[#This Row],[budg_seq_yr]])</f>
        <v>FY18</v>
      </c>
      <c r="Y2996" s="79">
        <v>216979</v>
      </c>
      <c r="Z2996" s="78" t="s">
        <v>2840</v>
      </c>
      <c r="AA2996" s="78" t="s">
        <v>462</v>
      </c>
      <c r="AB2996" s="76" t="s">
        <v>2821</v>
      </c>
      <c r="AC2996" s="78" t="s">
        <v>485</v>
      </c>
    </row>
    <row r="2997" spans="1:29" x14ac:dyDescent="0.35">
      <c r="A2997" s="10" t="s">
        <v>2539</v>
      </c>
      <c r="B2997" s="76" t="s">
        <v>2863</v>
      </c>
      <c r="C2997" s="76">
        <f>C2996+(BudgetsQTable[[#This Row],[lead]]&lt;&gt;K2996)</f>
        <v>366</v>
      </c>
      <c r="D2997" s="76">
        <f>D2996*(BudgetsQTable[[#This Row],[lead]]=K2996)+(BudgetsQTable[[#This Row],[prop_id]]&lt;&gt;A2996)</f>
        <v>1</v>
      </c>
      <c r="E2997" s="77">
        <v>43005.707638888889</v>
      </c>
      <c r="F2997" s="78" t="s">
        <v>2839</v>
      </c>
      <c r="G2997" s="78" t="s">
        <v>2840</v>
      </c>
      <c r="H2997" s="78" t="s">
        <v>462</v>
      </c>
      <c r="I2997" s="76" t="s">
        <v>1032</v>
      </c>
      <c r="J2997" s="76" t="s">
        <v>753</v>
      </c>
      <c r="K2997" s="78" t="s">
        <v>2539</v>
      </c>
      <c r="L2997" s="7" t="str">
        <f>IF(BudgetsQTable[[#This Row],[pi_last_name]]=" ","",HYPERLINK("https://www.ejacket.nsf.gov/ej/showProposal.do?Continue=Y&amp;ID="&amp;BudgetsQTable[[#This Row],[prop_id]],BudgetsQTable[[#This Row],[prop_id]]))</f>
        <v/>
      </c>
      <c r="M2997" s="78" t="s">
        <v>753</v>
      </c>
      <c r="N2997" s="7" t="str">
        <f>IF(BudgetsQTable[[#This Row],[pi_last_name]]=" ","",HYPERLINK("mailto:"&amp;BudgetsQTable[[#This Row],[pi_email]]&amp;"&amp;subject=Your NSF Proposal:  "&amp;BudgetsQTable[[#This Row],[prop_id]],BudgetsQTable[[#This Row],[pi_email]]))</f>
        <v/>
      </c>
      <c r="O2997" s="78" t="s">
        <v>753</v>
      </c>
      <c r="P2997" s="78">
        <v>3</v>
      </c>
      <c r="Q2997" s="78">
        <v>2.1</v>
      </c>
      <c r="R2997" s="79">
        <v>0</v>
      </c>
      <c r="S2997" s="79">
        <v>10000</v>
      </c>
      <c r="T2997" s="79">
        <v>0</v>
      </c>
      <c r="U2997" s="80">
        <v>345866</v>
      </c>
      <c r="V2997" s="78">
        <v>0</v>
      </c>
      <c r="W2997" s="78">
        <v>2</v>
      </c>
      <c r="X2997" s="11" t="str">
        <f ca="1">IF(ISBLANK(BudgetsQTable[[#This Row],[budg_seq_yr]]),"FY"&amp;fiscalyear,"FY"&amp;fiscalyear-1+BudgetsQTable[[#This Row],[budg_seq_yr]])</f>
        <v>FY19</v>
      </c>
      <c r="Y2997" s="79">
        <v>345866</v>
      </c>
      <c r="Z2997" s="78" t="s">
        <v>2840</v>
      </c>
      <c r="AA2997" s="78" t="s">
        <v>462</v>
      </c>
      <c r="AB2997" s="76" t="s">
        <v>2821</v>
      </c>
      <c r="AC2997" s="78" t="s">
        <v>485</v>
      </c>
    </row>
    <row r="2998" spans="1:29" x14ac:dyDescent="0.35">
      <c r="A2998" s="10" t="s">
        <v>2539</v>
      </c>
      <c r="B2998" s="76" t="s">
        <v>2863</v>
      </c>
      <c r="C2998" s="76">
        <f>C2997+(BudgetsQTable[[#This Row],[lead]]&lt;&gt;K2997)</f>
        <v>366</v>
      </c>
      <c r="D2998" s="76">
        <f>D2997*(BudgetsQTable[[#This Row],[lead]]=K2997)+(BudgetsQTable[[#This Row],[prop_id]]&lt;&gt;A2997)</f>
        <v>1</v>
      </c>
      <c r="E2998" s="77">
        <v>43005.707638888889</v>
      </c>
      <c r="F2998" s="78" t="s">
        <v>2839</v>
      </c>
      <c r="G2998" s="78" t="s">
        <v>2840</v>
      </c>
      <c r="H2998" s="78" t="s">
        <v>462</v>
      </c>
      <c r="I2998" s="76" t="s">
        <v>1032</v>
      </c>
      <c r="J2998" s="76" t="s">
        <v>753</v>
      </c>
      <c r="K2998" s="78" t="s">
        <v>2539</v>
      </c>
      <c r="L2998" s="7" t="str">
        <f>IF(BudgetsQTable[[#This Row],[pi_last_name]]=" ","",HYPERLINK("https://www.ejacket.nsf.gov/ej/showProposal.do?Continue=Y&amp;ID="&amp;BudgetsQTable[[#This Row],[prop_id]],BudgetsQTable[[#This Row],[prop_id]]))</f>
        <v/>
      </c>
      <c r="M2998" s="78" t="s">
        <v>753</v>
      </c>
      <c r="N2998" s="7" t="str">
        <f>IF(BudgetsQTable[[#This Row],[pi_last_name]]=" ","",HYPERLINK("mailto:"&amp;BudgetsQTable[[#This Row],[pi_email]]&amp;"&amp;subject=Your NSF Proposal:  "&amp;BudgetsQTable[[#This Row],[prop_id]],BudgetsQTable[[#This Row],[pi_email]]))</f>
        <v/>
      </c>
      <c r="O2998" s="78" t="s">
        <v>753</v>
      </c>
      <c r="P2998" s="78">
        <v>3</v>
      </c>
      <c r="Q2998" s="78">
        <v>2.1</v>
      </c>
      <c r="R2998" s="79">
        <v>0</v>
      </c>
      <c r="S2998" s="79">
        <v>12000</v>
      </c>
      <c r="T2998" s="79">
        <v>0</v>
      </c>
      <c r="U2998" s="80">
        <v>418836</v>
      </c>
      <c r="V2998" s="78">
        <v>0</v>
      </c>
      <c r="W2998" s="78">
        <v>3</v>
      </c>
      <c r="X2998" s="11" t="str">
        <f ca="1">IF(ISBLANK(BudgetsQTable[[#This Row],[budg_seq_yr]]),"FY"&amp;fiscalyear,"FY"&amp;fiscalyear-1+BudgetsQTable[[#This Row],[budg_seq_yr]])</f>
        <v>FY20</v>
      </c>
      <c r="Y2998" s="79">
        <v>418836</v>
      </c>
      <c r="Z2998" s="78" t="s">
        <v>2840</v>
      </c>
      <c r="AA2998" s="78" t="s">
        <v>462</v>
      </c>
      <c r="AB2998" s="76" t="s">
        <v>2821</v>
      </c>
      <c r="AC2998" s="78" t="s">
        <v>485</v>
      </c>
    </row>
    <row r="2999" spans="1:29" x14ac:dyDescent="0.35">
      <c r="A2999" s="10" t="s">
        <v>2539</v>
      </c>
      <c r="B2999" s="76" t="s">
        <v>2863</v>
      </c>
      <c r="C2999" s="76">
        <f>C2998+(BudgetsQTable[[#This Row],[lead]]&lt;&gt;K2998)</f>
        <v>366</v>
      </c>
      <c r="D2999" s="76">
        <f>D2998*(BudgetsQTable[[#This Row],[lead]]=K2998)+(BudgetsQTable[[#This Row],[prop_id]]&lt;&gt;A2998)</f>
        <v>1</v>
      </c>
      <c r="E2999" s="77">
        <v>43005.707638888889</v>
      </c>
      <c r="F2999" s="78" t="s">
        <v>2839</v>
      </c>
      <c r="G2999" s="78" t="s">
        <v>2840</v>
      </c>
      <c r="H2999" s="78" t="s">
        <v>462</v>
      </c>
      <c r="I2999" s="76" t="s">
        <v>1032</v>
      </c>
      <c r="J2999" s="76" t="s">
        <v>753</v>
      </c>
      <c r="K2999" s="78" t="s">
        <v>2539</v>
      </c>
      <c r="L2999" s="7" t="str">
        <f>IF(BudgetsQTable[[#This Row],[pi_last_name]]=" ","",HYPERLINK("https://www.ejacket.nsf.gov/ej/showProposal.do?Continue=Y&amp;ID="&amp;BudgetsQTable[[#This Row],[prop_id]],BudgetsQTable[[#This Row],[prop_id]]))</f>
        <v/>
      </c>
      <c r="M2999" s="78" t="s">
        <v>753</v>
      </c>
      <c r="N2999" s="7" t="str">
        <f>IF(BudgetsQTable[[#This Row],[pi_last_name]]=" ","",HYPERLINK("mailto:"&amp;BudgetsQTable[[#This Row],[pi_email]]&amp;"&amp;subject=Your NSF Proposal:  "&amp;BudgetsQTable[[#This Row],[prop_id]],BudgetsQTable[[#This Row],[pi_email]]))</f>
        <v/>
      </c>
      <c r="O2999" s="78" t="s">
        <v>753</v>
      </c>
      <c r="P2999" s="78">
        <v>2</v>
      </c>
      <c r="Q2999" s="78">
        <v>1</v>
      </c>
      <c r="R2999" s="79">
        <v>0</v>
      </c>
      <c r="S2999" s="79">
        <v>7000</v>
      </c>
      <c r="T2999" s="79">
        <v>0</v>
      </c>
      <c r="U2999" s="80">
        <v>217238</v>
      </c>
      <c r="V2999" s="78">
        <v>0</v>
      </c>
      <c r="W2999" s="78">
        <v>4</v>
      </c>
      <c r="X2999" s="11" t="str">
        <f ca="1">IF(ISBLANK(BudgetsQTable[[#This Row],[budg_seq_yr]]),"FY"&amp;fiscalyear,"FY"&amp;fiscalyear-1+BudgetsQTable[[#This Row],[budg_seq_yr]])</f>
        <v>FY21</v>
      </c>
      <c r="Y2999" s="79">
        <v>217238</v>
      </c>
      <c r="Z2999" s="78" t="s">
        <v>2840</v>
      </c>
      <c r="AA2999" s="78" t="s">
        <v>462</v>
      </c>
      <c r="AB2999" s="76" t="s">
        <v>2821</v>
      </c>
      <c r="AC2999" s="78" t="s">
        <v>485</v>
      </c>
    </row>
    <row r="3000" spans="1:29" x14ac:dyDescent="0.35">
      <c r="A3000" s="10" t="s">
        <v>2542</v>
      </c>
      <c r="B3000" s="76" t="s">
        <v>2824</v>
      </c>
      <c r="C3000" s="76">
        <f>C2999+(BudgetsQTable[[#This Row],[lead]]&lt;&gt;K2999)</f>
        <v>367</v>
      </c>
      <c r="D3000" s="76">
        <f>D2999*(BudgetsQTable[[#This Row],[lead]]=K2999)+(BudgetsQTable[[#This Row],[prop_id]]&lt;&gt;A2999)</f>
        <v>1</v>
      </c>
      <c r="E3000" s="77">
        <v>43005.713194444441</v>
      </c>
      <c r="F3000" s="78" t="s">
        <v>2817</v>
      </c>
      <c r="G3000" s="78" t="s">
        <v>2818</v>
      </c>
      <c r="H3000" s="78" t="s">
        <v>472</v>
      </c>
      <c r="I3000" s="76" t="s">
        <v>892</v>
      </c>
      <c r="J3000" s="76" t="s">
        <v>5123</v>
      </c>
      <c r="K3000" s="78" t="s">
        <v>2542</v>
      </c>
      <c r="L3000" s="7" t="str">
        <f>IF(BudgetsQTable[[#This Row],[pi_last_name]]=" ","",HYPERLINK("https://www.ejacket.nsf.gov/ej/showProposal.do?Continue=Y&amp;ID="&amp;BudgetsQTable[[#This Row],[prop_id]],BudgetsQTable[[#This Row],[prop_id]]))</f>
        <v>1764032</v>
      </c>
      <c r="M3000" s="78" t="s">
        <v>2543</v>
      </c>
      <c r="N3000" s="7" t="str">
        <f>IF(BudgetsQTable[[#This Row],[pi_last_name]]=" ","",HYPERLINK("mailto:"&amp;BudgetsQTable[[#This Row],[pi_email]]&amp;"&amp;subject=Your NSF Proposal:  "&amp;BudgetsQTable[[#This Row],[prop_id]],BudgetsQTable[[#This Row],[pi_email]]))</f>
        <v>nati@ttic.edu</v>
      </c>
      <c r="O3000" s="78" t="s">
        <v>3695</v>
      </c>
      <c r="P3000" s="78"/>
      <c r="Q3000" s="78"/>
      <c r="R3000" s="79"/>
      <c r="S3000" s="79"/>
      <c r="T3000" s="79"/>
      <c r="U3000" s="80"/>
      <c r="V3000" s="78">
        <v>0</v>
      </c>
      <c r="W3000" s="78"/>
      <c r="X3000" s="11" t="str">
        <f ca="1">IF(ISBLANK(BudgetsQTable[[#This Row],[budg_seq_yr]]),"FY"&amp;fiscalyear,"FY"&amp;fiscalyear-1+BudgetsQTable[[#This Row],[budg_seq_yr]])</f>
        <v>FY18</v>
      </c>
      <c r="Y3000" s="79">
        <v>541101</v>
      </c>
      <c r="Z3000" s="78" t="s">
        <v>2818</v>
      </c>
      <c r="AA3000" s="78" t="s">
        <v>472</v>
      </c>
      <c r="AB3000" s="76" t="s">
        <v>2821</v>
      </c>
      <c r="AC3000" s="78" t="s">
        <v>2979</v>
      </c>
    </row>
    <row r="3001" spans="1:29" x14ac:dyDescent="0.35">
      <c r="A3001" s="10" t="s">
        <v>2542</v>
      </c>
      <c r="B3001" s="76" t="s">
        <v>2824</v>
      </c>
      <c r="C3001" s="76">
        <f>C3000+(BudgetsQTable[[#This Row],[lead]]&lt;&gt;K3000)</f>
        <v>367</v>
      </c>
      <c r="D3001" s="76">
        <f>D3000*(BudgetsQTable[[#This Row],[lead]]=K3000)+(BudgetsQTable[[#This Row],[prop_id]]&lt;&gt;A3000)</f>
        <v>1</v>
      </c>
      <c r="E3001" s="77">
        <v>43005.713194444441</v>
      </c>
      <c r="F3001" s="78" t="s">
        <v>2817</v>
      </c>
      <c r="G3001" s="78" t="s">
        <v>2818</v>
      </c>
      <c r="H3001" s="78" t="s">
        <v>472</v>
      </c>
      <c r="I3001" s="76" t="s">
        <v>892</v>
      </c>
      <c r="J3001" s="76" t="s">
        <v>753</v>
      </c>
      <c r="K3001" s="78" t="s">
        <v>2542</v>
      </c>
      <c r="L3001" s="7" t="str">
        <f>IF(BudgetsQTable[[#This Row],[pi_last_name]]=" ","",HYPERLINK("https://www.ejacket.nsf.gov/ej/showProposal.do?Continue=Y&amp;ID="&amp;BudgetsQTable[[#This Row],[prop_id]],BudgetsQTable[[#This Row],[prop_id]]))</f>
        <v/>
      </c>
      <c r="M3001" s="78" t="s">
        <v>753</v>
      </c>
      <c r="N3001" s="7" t="str">
        <f>IF(BudgetsQTable[[#This Row],[pi_last_name]]=" ","",HYPERLINK("mailto:"&amp;BudgetsQTable[[#This Row],[pi_email]]&amp;"&amp;subject=Your NSF Proposal:  "&amp;BudgetsQTable[[#This Row],[prop_id]],BudgetsQTable[[#This Row],[pi_email]]))</f>
        <v/>
      </c>
      <c r="O3001" s="78" t="s">
        <v>753</v>
      </c>
      <c r="P3001" s="78">
        <v>3</v>
      </c>
      <c r="Q3001" s="78">
        <v>2.5</v>
      </c>
      <c r="R3001" s="79">
        <v>0</v>
      </c>
      <c r="S3001" s="79">
        <v>8000</v>
      </c>
      <c r="T3001" s="79">
        <v>0</v>
      </c>
      <c r="U3001" s="80">
        <v>147005</v>
      </c>
      <c r="V3001" s="78">
        <v>0</v>
      </c>
      <c r="W3001" s="78">
        <v>1</v>
      </c>
      <c r="X3001" s="11" t="str">
        <f ca="1">IF(ISBLANK(BudgetsQTable[[#This Row],[budg_seq_yr]]),"FY"&amp;fiscalyear,"FY"&amp;fiscalyear-1+BudgetsQTable[[#This Row],[budg_seq_yr]])</f>
        <v>FY18</v>
      </c>
      <c r="Y3001" s="79">
        <v>147005</v>
      </c>
      <c r="Z3001" s="78" t="s">
        <v>2818</v>
      </c>
      <c r="AA3001" s="78" t="s">
        <v>472</v>
      </c>
      <c r="AB3001" s="76" t="s">
        <v>2821</v>
      </c>
      <c r="AC3001" s="78" t="s">
        <v>2979</v>
      </c>
    </row>
    <row r="3002" spans="1:29" x14ac:dyDescent="0.35">
      <c r="A3002" s="10" t="s">
        <v>2542</v>
      </c>
      <c r="B3002" s="76" t="s">
        <v>2824</v>
      </c>
      <c r="C3002" s="76">
        <f>C3001+(BudgetsQTable[[#This Row],[lead]]&lt;&gt;K3001)</f>
        <v>367</v>
      </c>
      <c r="D3002" s="76">
        <f>D3001*(BudgetsQTable[[#This Row],[lead]]=K3001)+(BudgetsQTable[[#This Row],[prop_id]]&lt;&gt;A3001)</f>
        <v>1</v>
      </c>
      <c r="E3002" s="77">
        <v>43005.713194444441</v>
      </c>
      <c r="F3002" s="78" t="s">
        <v>2817</v>
      </c>
      <c r="G3002" s="78" t="s">
        <v>2818</v>
      </c>
      <c r="H3002" s="78" t="s">
        <v>472</v>
      </c>
      <c r="I3002" s="76" t="s">
        <v>892</v>
      </c>
      <c r="J3002" s="76" t="s">
        <v>753</v>
      </c>
      <c r="K3002" s="78" t="s">
        <v>2542</v>
      </c>
      <c r="L3002" s="7" t="str">
        <f>IF(BudgetsQTable[[#This Row],[pi_last_name]]=" ","",HYPERLINK("https://www.ejacket.nsf.gov/ej/showProposal.do?Continue=Y&amp;ID="&amp;BudgetsQTable[[#This Row],[prop_id]],BudgetsQTable[[#This Row],[prop_id]]))</f>
        <v/>
      </c>
      <c r="M3002" s="78" t="s">
        <v>753</v>
      </c>
      <c r="N3002" s="7" t="str">
        <f>IF(BudgetsQTable[[#This Row],[pi_last_name]]=" ","",HYPERLINK("mailto:"&amp;BudgetsQTable[[#This Row],[pi_email]]&amp;"&amp;subject=Your NSF Proposal:  "&amp;BudgetsQTable[[#This Row],[prop_id]],BudgetsQTable[[#This Row],[pi_email]]))</f>
        <v/>
      </c>
      <c r="O3002" s="78" t="s">
        <v>753</v>
      </c>
      <c r="P3002" s="78">
        <v>2</v>
      </c>
      <c r="Q3002" s="78">
        <v>1.5</v>
      </c>
      <c r="R3002" s="79">
        <v>46000</v>
      </c>
      <c r="S3002" s="79">
        <v>8240</v>
      </c>
      <c r="T3002" s="79">
        <v>0</v>
      </c>
      <c r="U3002" s="80">
        <v>201220</v>
      </c>
      <c r="V3002" s="78">
        <v>0</v>
      </c>
      <c r="W3002" s="78">
        <v>2</v>
      </c>
      <c r="X3002" s="11" t="str">
        <f ca="1">IF(ISBLANK(BudgetsQTable[[#This Row],[budg_seq_yr]]),"FY"&amp;fiscalyear,"FY"&amp;fiscalyear-1+BudgetsQTable[[#This Row],[budg_seq_yr]])</f>
        <v>FY19</v>
      </c>
      <c r="Y3002" s="79">
        <v>201220</v>
      </c>
      <c r="Z3002" s="78" t="s">
        <v>2818</v>
      </c>
      <c r="AA3002" s="78" t="s">
        <v>472</v>
      </c>
      <c r="AB3002" s="76" t="s">
        <v>2821</v>
      </c>
      <c r="AC3002" s="78" t="s">
        <v>2979</v>
      </c>
    </row>
    <row r="3003" spans="1:29" x14ac:dyDescent="0.35">
      <c r="A3003" s="10" t="s">
        <v>2542</v>
      </c>
      <c r="B3003" s="76" t="s">
        <v>2824</v>
      </c>
      <c r="C3003" s="76">
        <f>C3002+(BudgetsQTable[[#This Row],[lead]]&lt;&gt;K3002)</f>
        <v>367</v>
      </c>
      <c r="D3003" s="76">
        <f>D3002*(BudgetsQTable[[#This Row],[lead]]=K3002)+(BudgetsQTable[[#This Row],[prop_id]]&lt;&gt;A3002)</f>
        <v>1</v>
      </c>
      <c r="E3003" s="77">
        <v>43005.713194444441</v>
      </c>
      <c r="F3003" s="78" t="s">
        <v>2817</v>
      </c>
      <c r="G3003" s="78" t="s">
        <v>2818</v>
      </c>
      <c r="H3003" s="78" t="s">
        <v>472</v>
      </c>
      <c r="I3003" s="76" t="s">
        <v>892</v>
      </c>
      <c r="J3003" s="76" t="s">
        <v>753</v>
      </c>
      <c r="K3003" s="78" t="s">
        <v>2542</v>
      </c>
      <c r="L3003" s="7" t="str">
        <f>IF(BudgetsQTable[[#This Row],[pi_last_name]]=" ","",HYPERLINK("https://www.ejacket.nsf.gov/ej/showProposal.do?Continue=Y&amp;ID="&amp;BudgetsQTable[[#This Row],[prop_id]],BudgetsQTable[[#This Row],[prop_id]]))</f>
        <v/>
      </c>
      <c r="M3003" s="78" t="s">
        <v>753</v>
      </c>
      <c r="N3003" s="7" t="str">
        <f>IF(BudgetsQTable[[#This Row],[pi_last_name]]=" ","",HYPERLINK("mailto:"&amp;BudgetsQTable[[#This Row],[pi_email]]&amp;"&amp;subject=Your NSF Proposal:  "&amp;BudgetsQTable[[#This Row],[prop_id]],BudgetsQTable[[#This Row],[pi_email]]))</f>
        <v/>
      </c>
      <c r="O3003" s="78" t="s">
        <v>753</v>
      </c>
      <c r="P3003" s="78">
        <v>1</v>
      </c>
      <c r="Q3003" s="78">
        <v>1</v>
      </c>
      <c r="R3003" s="79">
        <v>46000</v>
      </c>
      <c r="S3003" s="79">
        <v>8487</v>
      </c>
      <c r="T3003" s="79">
        <v>0</v>
      </c>
      <c r="U3003" s="80">
        <v>192876</v>
      </c>
      <c r="V3003" s="78">
        <v>0</v>
      </c>
      <c r="W3003" s="78">
        <v>3</v>
      </c>
      <c r="X3003" s="11" t="str">
        <f ca="1">IF(ISBLANK(BudgetsQTable[[#This Row],[budg_seq_yr]]),"FY"&amp;fiscalyear,"FY"&amp;fiscalyear-1+BudgetsQTable[[#This Row],[budg_seq_yr]])</f>
        <v>FY20</v>
      </c>
      <c r="Y3003" s="79">
        <v>192876</v>
      </c>
      <c r="Z3003" s="78" t="s">
        <v>2818</v>
      </c>
      <c r="AA3003" s="78" t="s">
        <v>472</v>
      </c>
      <c r="AB3003" s="76" t="s">
        <v>2821</v>
      </c>
      <c r="AC3003" s="78" t="s">
        <v>2979</v>
      </c>
    </row>
    <row r="3004" spans="1:29" x14ac:dyDescent="0.35">
      <c r="A3004" s="10" t="s">
        <v>5124</v>
      </c>
      <c r="B3004" s="76" t="s">
        <v>2834</v>
      </c>
      <c r="C3004" s="76">
        <f>C3003+(BudgetsQTable[[#This Row],[lead]]&lt;&gt;K3003)</f>
        <v>367</v>
      </c>
      <c r="D3004" s="76">
        <f>D3003*(BudgetsQTable[[#This Row],[lead]]=K3003)+(BudgetsQTable[[#This Row],[prop_id]]&lt;&gt;A3003)</f>
        <v>2</v>
      </c>
      <c r="E3004" s="77">
        <v>43005.481944444444</v>
      </c>
      <c r="F3004" s="78" t="s">
        <v>2817</v>
      </c>
      <c r="G3004" s="78" t="s">
        <v>2818</v>
      </c>
      <c r="H3004" s="78" t="s">
        <v>472</v>
      </c>
      <c r="I3004" s="76" t="s">
        <v>892</v>
      </c>
      <c r="J3004" s="76" t="s">
        <v>5127</v>
      </c>
      <c r="K3004" s="78" t="s">
        <v>2542</v>
      </c>
      <c r="L3004" s="7" t="str">
        <f>IF(BudgetsQTable[[#This Row],[pi_last_name]]=" ","",HYPERLINK("https://www.ejacket.nsf.gov/ej/showProposal.do?Continue=Y&amp;ID="&amp;BudgetsQTable[[#This Row],[prop_id]],BudgetsQTable[[#This Row],[prop_id]]))</f>
        <v>1763562</v>
      </c>
      <c r="M3004" s="78" t="s">
        <v>5125</v>
      </c>
      <c r="N3004" s="7" t="str">
        <f>IF(BudgetsQTable[[#This Row],[pi_last_name]]=" ","",HYPERLINK("mailto:"&amp;BudgetsQTable[[#This Row],[pi_email]]&amp;"&amp;subject=Your NSF Proposal:  "&amp;BudgetsQTable[[#This Row],[prop_id]],BudgetsQTable[[#This Row],[pi_email]]))</f>
        <v>rsalakhu@cs.cmu.edu</v>
      </c>
      <c r="O3004" s="78" t="s">
        <v>542</v>
      </c>
      <c r="P3004" s="78"/>
      <c r="Q3004" s="78"/>
      <c r="R3004" s="79"/>
      <c r="S3004" s="79"/>
      <c r="T3004" s="79"/>
      <c r="U3004" s="80"/>
      <c r="V3004" s="78">
        <v>0</v>
      </c>
      <c r="W3004" s="78"/>
      <c r="X3004" s="11" t="str">
        <f ca="1">IF(ISBLANK(BudgetsQTable[[#This Row],[budg_seq_yr]]),"FY"&amp;fiscalyear,"FY"&amp;fiscalyear-1+BudgetsQTable[[#This Row],[budg_seq_yr]])</f>
        <v>FY18</v>
      </c>
      <c r="Y3004" s="79">
        <v>329074</v>
      </c>
      <c r="Z3004" s="78" t="s">
        <v>2818</v>
      </c>
      <c r="AA3004" s="78" t="s">
        <v>472</v>
      </c>
      <c r="AB3004" s="76" t="s">
        <v>2821</v>
      </c>
      <c r="AC3004" s="78" t="s">
        <v>2979</v>
      </c>
    </row>
    <row r="3005" spans="1:29" x14ac:dyDescent="0.35">
      <c r="A3005" s="10" t="s">
        <v>5124</v>
      </c>
      <c r="B3005" s="76" t="s">
        <v>2834</v>
      </c>
      <c r="C3005" s="76">
        <f>C3004+(BudgetsQTable[[#This Row],[lead]]&lt;&gt;K3004)</f>
        <v>367</v>
      </c>
      <c r="D3005" s="76">
        <f>D3004*(BudgetsQTable[[#This Row],[lead]]=K3004)+(BudgetsQTable[[#This Row],[prop_id]]&lt;&gt;A3004)</f>
        <v>2</v>
      </c>
      <c r="E3005" s="77">
        <v>43005.481944444444</v>
      </c>
      <c r="F3005" s="78" t="s">
        <v>2817</v>
      </c>
      <c r="G3005" s="78" t="s">
        <v>2818</v>
      </c>
      <c r="H3005" s="78" t="s">
        <v>472</v>
      </c>
      <c r="I3005" s="76" t="s">
        <v>892</v>
      </c>
      <c r="J3005" s="76" t="s">
        <v>753</v>
      </c>
      <c r="K3005" s="78" t="s">
        <v>2542</v>
      </c>
      <c r="L3005" s="7" t="str">
        <f>IF(BudgetsQTable[[#This Row],[pi_last_name]]=" ","",HYPERLINK("https://www.ejacket.nsf.gov/ej/showProposal.do?Continue=Y&amp;ID="&amp;BudgetsQTable[[#This Row],[prop_id]],BudgetsQTable[[#This Row],[prop_id]]))</f>
        <v/>
      </c>
      <c r="M3005" s="78" t="s">
        <v>753</v>
      </c>
      <c r="N3005" s="7" t="str">
        <f>IF(BudgetsQTable[[#This Row],[pi_last_name]]=" ","",HYPERLINK("mailto:"&amp;BudgetsQTable[[#This Row],[pi_email]]&amp;"&amp;subject=Your NSF Proposal:  "&amp;BudgetsQTable[[#This Row],[prop_id]],BudgetsQTable[[#This Row],[pi_email]]))</f>
        <v/>
      </c>
      <c r="O3005" s="78" t="s">
        <v>753</v>
      </c>
      <c r="P3005" s="78">
        <v>1</v>
      </c>
      <c r="Q3005" s="78">
        <v>0.7</v>
      </c>
      <c r="R3005" s="79">
        <v>0</v>
      </c>
      <c r="S3005" s="79">
        <v>5288</v>
      </c>
      <c r="T3005" s="79">
        <v>0</v>
      </c>
      <c r="U3005" s="80">
        <v>107302</v>
      </c>
      <c r="V3005" s="78">
        <v>0</v>
      </c>
      <c r="W3005" s="78">
        <v>1</v>
      </c>
      <c r="X3005" s="11" t="str">
        <f ca="1">IF(ISBLANK(BudgetsQTable[[#This Row],[budg_seq_yr]]),"FY"&amp;fiscalyear,"FY"&amp;fiscalyear-1+BudgetsQTable[[#This Row],[budg_seq_yr]])</f>
        <v>FY18</v>
      </c>
      <c r="Y3005" s="79">
        <v>107302</v>
      </c>
      <c r="Z3005" s="78" t="s">
        <v>2818</v>
      </c>
      <c r="AA3005" s="78" t="s">
        <v>472</v>
      </c>
      <c r="AB3005" s="76" t="s">
        <v>2821</v>
      </c>
      <c r="AC3005" s="78" t="s">
        <v>2979</v>
      </c>
    </row>
    <row r="3006" spans="1:29" x14ac:dyDescent="0.35">
      <c r="A3006" s="10" t="s">
        <v>5124</v>
      </c>
      <c r="B3006" s="76" t="s">
        <v>2834</v>
      </c>
      <c r="C3006" s="76">
        <f>C3005+(BudgetsQTable[[#This Row],[lead]]&lt;&gt;K3005)</f>
        <v>367</v>
      </c>
      <c r="D3006" s="76">
        <f>D3005*(BudgetsQTable[[#This Row],[lead]]=K3005)+(BudgetsQTable[[#This Row],[prop_id]]&lt;&gt;A3005)</f>
        <v>2</v>
      </c>
      <c r="E3006" s="77">
        <v>43005.481944444444</v>
      </c>
      <c r="F3006" s="78" t="s">
        <v>2817</v>
      </c>
      <c r="G3006" s="78" t="s">
        <v>2818</v>
      </c>
      <c r="H3006" s="78" t="s">
        <v>472</v>
      </c>
      <c r="I3006" s="76" t="s">
        <v>892</v>
      </c>
      <c r="J3006" s="76" t="s">
        <v>753</v>
      </c>
      <c r="K3006" s="78" t="s">
        <v>2542</v>
      </c>
      <c r="L3006" s="7" t="str">
        <f>IF(BudgetsQTable[[#This Row],[pi_last_name]]=" ","",HYPERLINK("https://www.ejacket.nsf.gov/ej/showProposal.do?Continue=Y&amp;ID="&amp;BudgetsQTable[[#This Row],[prop_id]],BudgetsQTable[[#This Row],[prop_id]]))</f>
        <v/>
      </c>
      <c r="M3006" s="78" t="s">
        <v>753</v>
      </c>
      <c r="N3006" s="7" t="str">
        <f>IF(BudgetsQTable[[#This Row],[pi_last_name]]=" ","",HYPERLINK("mailto:"&amp;BudgetsQTable[[#This Row],[pi_email]]&amp;"&amp;subject=Your NSF Proposal:  "&amp;BudgetsQTable[[#This Row],[prop_id]],BudgetsQTable[[#This Row],[pi_email]]))</f>
        <v/>
      </c>
      <c r="O3006" s="78" t="s">
        <v>753</v>
      </c>
      <c r="P3006" s="78">
        <v>1</v>
      </c>
      <c r="Q3006" s="78">
        <v>0.7</v>
      </c>
      <c r="R3006" s="79">
        <v>0</v>
      </c>
      <c r="S3006" s="79">
        <v>5447</v>
      </c>
      <c r="T3006" s="79">
        <v>0</v>
      </c>
      <c r="U3006" s="80">
        <v>109660</v>
      </c>
      <c r="V3006" s="78">
        <v>0</v>
      </c>
      <c r="W3006" s="78">
        <v>2</v>
      </c>
      <c r="X3006" s="11" t="str">
        <f ca="1">IF(ISBLANK(BudgetsQTable[[#This Row],[budg_seq_yr]]),"FY"&amp;fiscalyear,"FY"&amp;fiscalyear-1+BudgetsQTable[[#This Row],[budg_seq_yr]])</f>
        <v>FY19</v>
      </c>
      <c r="Y3006" s="79">
        <v>109660</v>
      </c>
      <c r="Z3006" s="78" t="s">
        <v>2818</v>
      </c>
      <c r="AA3006" s="78" t="s">
        <v>472</v>
      </c>
      <c r="AB3006" s="76" t="s">
        <v>2821</v>
      </c>
      <c r="AC3006" s="78" t="s">
        <v>2979</v>
      </c>
    </row>
    <row r="3007" spans="1:29" x14ac:dyDescent="0.35">
      <c r="A3007" s="10" t="s">
        <v>5124</v>
      </c>
      <c r="B3007" s="76" t="s">
        <v>2834</v>
      </c>
      <c r="C3007" s="76">
        <f>C3006+(BudgetsQTable[[#This Row],[lead]]&lt;&gt;K3006)</f>
        <v>367</v>
      </c>
      <c r="D3007" s="76">
        <f>D3006*(BudgetsQTable[[#This Row],[lead]]=K3006)+(BudgetsQTable[[#This Row],[prop_id]]&lt;&gt;A3006)</f>
        <v>2</v>
      </c>
      <c r="E3007" s="77">
        <v>43005.481944444444</v>
      </c>
      <c r="F3007" s="78" t="s">
        <v>2817</v>
      </c>
      <c r="G3007" s="78" t="s">
        <v>2818</v>
      </c>
      <c r="H3007" s="78" t="s">
        <v>472</v>
      </c>
      <c r="I3007" s="76" t="s">
        <v>892</v>
      </c>
      <c r="J3007" s="76" t="s">
        <v>753</v>
      </c>
      <c r="K3007" s="78" t="s">
        <v>2542</v>
      </c>
      <c r="L3007" s="7" t="str">
        <f>IF(BudgetsQTable[[#This Row],[pi_last_name]]=" ","",HYPERLINK("https://www.ejacket.nsf.gov/ej/showProposal.do?Continue=Y&amp;ID="&amp;BudgetsQTable[[#This Row],[prop_id]],BudgetsQTable[[#This Row],[prop_id]]))</f>
        <v/>
      </c>
      <c r="M3007" s="78" t="s">
        <v>753</v>
      </c>
      <c r="N3007" s="7" t="str">
        <f>IF(BudgetsQTable[[#This Row],[pi_last_name]]=" ","",HYPERLINK("mailto:"&amp;BudgetsQTable[[#This Row],[pi_email]]&amp;"&amp;subject=Your NSF Proposal:  "&amp;BudgetsQTable[[#This Row],[prop_id]],BudgetsQTable[[#This Row],[pi_email]]))</f>
        <v/>
      </c>
      <c r="O3007" s="78" t="s">
        <v>753</v>
      </c>
      <c r="P3007" s="78">
        <v>1</v>
      </c>
      <c r="Q3007" s="78">
        <v>0.7</v>
      </c>
      <c r="R3007" s="79">
        <v>0</v>
      </c>
      <c r="S3007" s="79">
        <v>5610</v>
      </c>
      <c r="T3007" s="79">
        <v>0</v>
      </c>
      <c r="U3007" s="80">
        <v>112112</v>
      </c>
      <c r="V3007" s="78">
        <v>0</v>
      </c>
      <c r="W3007" s="78">
        <v>3</v>
      </c>
      <c r="X3007" s="11" t="str">
        <f ca="1">IF(ISBLANK(BudgetsQTable[[#This Row],[budg_seq_yr]]),"FY"&amp;fiscalyear,"FY"&amp;fiscalyear-1+BudgetsQTable[[#This Row],[budg_seq_yr]])</f>
        <v>FY20</v>
      </c>
      <c r="Y3007" s="79">
        <v>112112</v>
      </c>
      <c r="Z3007" s="78" t="s">
        <v>2818</v>
      </c>
      <c r="AA3007" s="78" t="s">
        <v>472</v>
      </c>
      <c r="AB3007" s="76" t="s">
        <v>2821</v>
      </c>
      <c r="AC3007" s="78" t="s">
        <v>2979</v>
      </c>
    </row>
    <row r="3008" spans="1:29" x14ac:dyDescent="0.35">
      <c r="A3008" s="10" t="s">
        <v>5128</v>
      </c>
      <c r="B3008" s="76" t="s">
        <v>2834</v>
      </c>
      <c r="C3008" s="76">
        <f>C3007+(BudgetsQTable[[#This Row],[lead]]&lt;&gt;K3007)</f>
        <v>367</v>
      </c>
      <c r="D3008" s="76">
        <f>D3007*(BudgetsQTable[[#This Row],[lead]]=K3007)+(BudgetsQTable[[#This Row],[prop_id]]&lt;&gt;A3007)</f>
        <v>3</v>
      </c>
      <c r="E3008" s="77">
        <v>43005.713888888888</v>
      </c>
      <c r="F3008" s="78" t="s">
        <v>2817</v>
      </c>
      <c r="G3008" s="78" t="s">
        <v>2818</v>
      </c>
      <c r="H3008" s="78" t="s">
        <v>472</v>
      </c>
      <c r="I3008" s="76" t="s">
        <v>892</v>
      </c>
      <c r="J3008" s="76" t="s">
        <v>5130</v>
      </c>
      <c r="K3008" s="78" t="s">
        <v>2542</v>
      </c>
      <c r="L3008" s="7" t="str">
        <f>IF(BudgetsQTable[[#This Row],[pi_last_name]]=" ","",HYPERLINK("https://www.ejacket.nsf.gov/ej/showProposal.do?Continue=Y&amp;ID="&amp;BudgetsQTable[[#This Row],[prop_id]],BudgetsQTable[[#This Row],[prop_id]]))</f>
        <v>1764033</v>
      </c>
      <c r="M3008" s="78" t="s">
        <v>5129</v>
      </c>
      <c r="N3008" s="7" t="str">
        <f>IF(BudgetsQTable[[#This Row],[pi_last_name]]=" ","",HYPERLINK("mailto:"&amp;BudgetsQTable[[#This Row],[pi_email]]&amp;"&amp;subject=Your NSF Proposal:  "&amp;BudgetsQTable[[#This Row],[prop_id]],BudgetsQTable[[#This Row],[pi_email]]))</f>
        <v xml:space="preserve"> hardt@eecs.berkeley.edu</v>
      </c>
      <c r="O3008" s="78" t="s">
        <v>662</v>
      </c>
      <c r="P3008" s="78"/>
      <c r="Q3008" s="78"/>
      <c r="R3008" s="79"/>
      <c r="S3008" s="79"/>
      <c r="T3008" s="79"/>
      <c r="U3008" s="80"/>
      <c r="V3008" s="78">
        <v>0</v>
      </c>
      <c r="W3008" s="78"/>
      <c r="X3008" s="11" t="str">
        <f ca="1">IF(ISBLANK(BudgetsQTable[[#This Row],[budg_seq_yr]]),"FY"&amp;fiscalyear,"FY"&amp;fiscalyear-1+BudgetsQTable[[#This Row],[budg_seq_yr]])</f>
        <v>FY18</v>
      </c>
      <c r="Y3008" s="79">
        <v>328204</v>
      </c>
      <c r="Z3008" s="78" t="s">
        <v>2818</v>
      </c>
      <c r="AA3008" s="78" t="s">
        <v>472</v>
      </c>
      <c r="AB3008" s="76" t="s">
        <v>2821</v>
      </c>
      <c r="AC3008" s="78" t="s">
        <v>2979</v>
      </c>
    </row>
    <row r="3009" spans="1:29" x14ac:dyDescent="0.35">
      <c r="A3009" s="10" t="s">
        <v>5128</v>
      </c>
      <c r="B3009" s="76" t="s">
        <v>2834</v>
      </c>
      <c r="C3009" s="76">
        <f>C3008+(BudgetsQTable[[#This Row],[lead]]&lt;&gt;K3008)</f>
        <v>367</v>
      </c>
      <c r="D3009" s="76">
        <f>D3008*(BudgetsQTable[[#This Row],[lead]]=K3008)+(BudgetsQTable[[#This Row],[prop_id]]&lt;&gt;A3008)</f>
        <v>3</v>
      </c>
      <c r="E3009" s="77">
        <v>43005.713888888888</v>
      </c>
      <c r="F3009" s="78" t="s">
        <v>2817</v>
      </c>
      <c r="G3009" s="78" t="s">
        <v>2818</v>
      </c>
      <c r="H3009" s="78" t="s">
        <v>472</v>
      </c>
      <c r="I3009" s="76" t="s">
        <v>892</v>
      </c>
      <c r="J3009" s="76" t="s">
        <v>753</v>
      </c>
      <c r="K3009" s="78" t="s">
        <v>2542</v>
      </c>
      <c r="L3009" s="7" t="str">
        <f>IF(BudgetsQTable[[#This Row],[pi_last_name]]=" ","",HYPERLINK("https://www.ejacket.nsf.gov/ej/showProposal.do?Continue=Y&amp;ID="&amp;BudgetsQTable[[#This Row],[prop_id]],BudgetsQTable[[#This Row],[prop_id]]))</f>
        <v/>
      </c>
      <c r="M3009" s="78" t="s">
        <v>753</v>
      </c>
      <c r="N3009" s="7" t="str">
        <f>IF(BudgetsQTable[[#This Row],[pi_last_name]]=" ","",HYPERLINK("mailto:"&amp;BudgetsQTable[[#This Row],[pi_email]]&amp;"&amp;subject=Your NSF Proposal:  "&amp;BudgetsQTable[[#This Row],[prop_id]],BudgetsQTable[[#This Row],[pi_email]]))</f>
        <v/>
      </c>
      <c r="O3009" s="78" t="s">
        <v>753</v>
      </c>
      <c r="P3009" s="78">
        <v>1</v>
      </c>
      <c r="Q3009" s="78">
        <v>0.5</v>
      </c>
      <c r="R3009" s="79">
        <v>0</v>
      </c>
      <c r="S3009" s="79">
        <v>0</v>
      </c>
      <c r="T3009" s="79">
        <v>0</v>
      </c>
      <c r="U3009" s="80">
        <v>105807</v>
      </c>
      <c r="V3009" s="78">
        <v>0</v>
      </c>
      <c r="W3009" s="78">
        <v>1</v>
      </c>
      <c r="X3009" s="11" t="str">
        <f ca="1">IF(ISBLANK(BudgetsQTable[[#This Row],[budg_seq_yr]]),"FY"&amp;fiscalyear,"FY"&amp;fiscalyear-1+BudgetsQTable[[#This Row],[budg_seq_yr]])</f>
        <v>FY18</v>
      </c>
      <c r="Y3009" s="79">
        <v>105807</v>
      </c>
      <c r="Z3009" s="78" t="s">
        <v>2818</v>
      </c>
      <c r="AA3009" s="78" t="s">
        <v>472</v>
      </c>
      <c r="AB3009" s="76" t="s">
        <v>2821</v>
      </c>
      <c r="AC3009" s="78" t="s">
        <v>2979</v>
      </c>
    </row>
    <row r="3010" spans="1:29" x14ac:dyDescent="0.35">
      <c r="A3010" s="10" t="s">
        <v>5128</v>
      </c>
      <c r="B3010" s="76" t="s">
        <v>2834</v>
      </c>
      <c r="C3010" s="76">
        <f>C3009+(BudgetsQTable[[#This Row],[lead]]&lt;&gt;K3009)</f>
        <v>367</v>
      </c>
      <c r="D3010" s="76">
        <f>D3009*(BudgetsQTable[[#This Row],[lead]]=K3009)+(BudgetsQTable[[#This Row],[prop_id]]&lt;&gt;A3009)</f>
        <v>3</v>
      </c>
      <c r="E3010" s="77">
        <v>43005.713888888888</v>
      </c>
      <c r="F3010" s="78" t="s">
        <v>2817</v>
      </c>
      <c r="G3010" s="78" t="s">
        <v>2818</v>
      </c>
      <c r="H3010" s="78" t="s">
        <v>472</v>
      </c>
      <c r="I3010" s="76" t="s">
        <v>892</v>
      </c>
      <c r="J3010" s="76" t="s">
        <v>753</v>
      </c>
      <c r="K3010" s="78" t="s">
        <v>2542</v>
      </c>
      <c r="L3010" s="7" t="str">
        <f>IF(BudgetsQTable[[#This Row],[pi_last_name]]=" ","",HYPERLINK("https://www.ejacket.nsf.gov/ej/showProposal.do?Continue=Y&amp;ID="&amp;BudgetsQTable[[#This Row],[prop_id]],BudgetsQTable[[#This Row],[prop_id]]))</f>
        <v/>
      </c>
      <c r="M3010" s="78" t="s">
        <v>753</v>
      </c>
      <c r="N3010" s="7" t="str">
        <f>IF(BudgetsQTable[[#This Row],[pi_last_name]]=" ","",HYPERLINK("mailto:"&amp;BudgetsQTable[[#This Row],[pi_email]]&amp;"&amp;subject=Your NSF Proposal:  "&amp;BudgetsQTable[[#This Row],[prop_id]],BudgetsQTable[[#This Row],[pi_email]]))</f>
        <v/>
      </c>
      <c r="O3010" s="78" t="s">
        <v>753</v>
      </c>
      <c r="P3010" s="78">
        <v>1</v>
      </c>
      <c r="Q3010" s="78">
        <v>0.5</v>
      </c>
      <c r="R3010" s="79">
        <v>0</v>
      </c>
      <c r="S3010" s="79">
        <v>0</v>
      </c>
      <c r="T3010" s="79">
        <v>0</v>
      </c>
      <c r="U3010" s="80">
        <v>110970</v>
      </c>
      <c r="V3010" s="78">
        <v>0</v>
      </c>
      <c r="W3010" s="78">
        <v>2</v>
      </c>
      <c r="X3010" s="11" t="str">
        <f ca="1">IF(ISBLANK(BudgetsQTable[[#This Row],[budg_seq_yr]]),"FY"&amp;fiscalyear,"FY"&amp;fiscalyear-1+BudgetsQTable[[#This Row],[budg_seq_yr]])</f>
        <v>FY19</v>
      </c>
      <c r="Y3010" s="79">
        <v>110970</v>
      </c>
      <c r="Z3010" s="78" t="s">
        <v>2818</v>
      </c>
      <c r="AA3010" s="78" t="s">
        <v>472</v>
      </c>
      <c r="AB3010" s="76" t="s">
        <v>2821</v>
      </c>
      <c r="AC3010" s="78" t="s">
        <v>2979</v>
      </c>
    </row>
    <row r="3011" spans="1:29" x14ac:dyDescent="0.35">
      <c r="A3011" s="10" t="s">
        <v>5128</v>
      </c>
      <c r="B3011" s="76" t="s">
        <v>2834</v>
      </c>
      <c r="C3011" s="76">
        <f>C3010+(BudgetsQTable[[#This Row],[lead]]&lt;&gt;K3010)</f>
        <v>367</v>
      </c>
      <c r="D3011" s="76">
        <f>D3010*(BudgetsQTable[[#This Row],[lead]]=K3010)+(BudgetsQTable[[#This Row],[prop_id]]&lt;&gt;A3010)</f>
        <v>3</v>
      </c>
      <c r="E3011" s="77">
        <v>43005.713888888888</v>
      </c>
      <c r="F3011" s="78" t="s">
        <v>2817</v>
      </c>
      <c r="G3011" s="78" t="s">
        <v>2818</v>
      </c>
      <c r="H3011" s="78" t="s">
        <v>472</v>
      </c>
      <c r="I3011" s="76" t="s">
        <v>892</v>
      </c>
      <c r="J3011" s="76" t="s">
        <v>753</v>
      </c>
      <c r="K3011" s="78" t="s">
        <v>2542</v>
      </c>
      <c r="L3011" s="7" t="str">
        <f>IF(BudgetsQTable[[#This Row],[pi_last_name]]=" ","",HYPERLINK("https://www.ejacket.nsf.gov/ej/showProposal.do?Continue=Y&amp;ID="&amp;BudgetsQTable[[#This Row],[prop_id]],BudgetsQTable[[#This Row],[prop_id]]))</f>
        <v/>
      </c>
      <c r="M3011" s="78" t="s">
        <v>753</v>
      </c>
      <c r="N3011" s="7" t="str">
        <f>IF(BudgetsQTable[[#This Row],[pi_last_name]]=" ","",HYPERLINK("mailto:"&amp;BudgetsQTable[[#This Row],[pi_email]]&amp;"&amp;subject=Your NSF Proposal:  "&amp;BudgetsQTable[[#This Row],[prop_id]],BudgetsQTable[[#This Row],[pi_email]]))</f>
        <v/>
      </c>
      <c r="O3011" s="78" t="s">
        <v>753</v>
      </c>
      <c r="P3011" s="78">
        <v>1</v>
      </c>
      <c r="Q3011" s="78">
        <v>0.5</v>
      </c>
      <c r="R3011" s="79">
        <v>0</v>
      </c>
      <c r="S3011" s="79">
        <v>0</v>
      </c>
      <c r="T3011" s="79">
        <v>0</v>
      </c>
      <c r="U3011" s="80">
        <v>111427</v>
      </c>
      <c r="V3011" s="78">
        <v>0</v>
      </c>
      <c r="W3011" s="78">
        <v>3</v>
      </c>
      <c r="X3011" s="11" t="str">
        <f ca="1">IF(ISBLANK(BudgetsQTable[[#This Row],[budg_seq_yr]]),"FY"&amp;fiscalyear,"FY"&amp;fiscalyear-1+BudgetsQTable[[#This Row],[budg_seq_yr]])</f>
        <v>FY20</v>
      </c>
      <c r="Y3011" s="79">
        <v>111427</v>
      </c>
      <c r="Z3011" s="78" t="s">
        <v>2818</v>
      </c>
      <c r="AA3011" s="78" t="s">
        <v>472</v>
      </c>
      <c r="AB3011" s="76" t="s">
        <v>2821</v>
      </c>
      <c r="AC3011" s="78" t="s">
        <v>2979</v>
      </c>
    </row>
    <row r="3012" spans="1:29" x14ac:dyDescent="0.35">
      <c r="A3012" s="10" t="s">
        <v>2550</v>
      </c>
      <c r="B3012" s="76" t="s">
        <v>2824</v>
      </c>
      <c r="C3012" s="76">
        <f>C3011+(BudgetsQTable[[#This Row],[lead]]&lt;&gt;K3011)</f>
        <v>368</v>
      </c>
      <c r="D3012" s="76">
        <f>D3011*(BudgetsQTable[[#This Row],[lead]]=K3011)+(BudgetsQTable[[#This Row],[prop_id]]&lt;&gt;A3011)</f>
        <v>1</v>
      </c>
      <c r="E3012" s="77">
        <v>43005.71597222222</v>
      </c>
      <c r="F3012" s="78" t="s">
        <v>2817</v>
      </c>
      <c r="G3012" s="78" t="s">
        <v>2818</v>
      </c>
      <c r="H3012" s="78" t="s">
        <v>474</v>
      </c>
      <c r="I3012" s="76" t="s">
        <v>1201</v>
      </c>
      <c r="J3012" s="76" t="s">
        <v>5133</v>
      </c>
      <c r="K3012" s="78" t="s">
        <v>2550</v>
      </c>
      <c r="L3012" s="7" t="str">
        <f>IF(BudgetsQTable[[#This Row],[pi_last_name]]=" ","",HYPERLINK("https://www.ejacket.nsf.gov/ej/showProposal.do?Continue=Y&amp;ID="&amp;BudgetsQTable[[#This Row],[prop_id]],BudgetsQTable[[#This Row],[prop_id]]))</f>
        <v>1764035</v>
      </c>
      <c r="M3012" s="78" t="s">
        <v>2551</v>
      </c>
      <c r="N3012" s="7" t="str">
        <f>IF(BudgetsQTable[[#This Row],[pi_last_name]]=" ","",HYPERLINK("mailto:"&amp;BudgetsQTable[[#This Row],[pi_email]]&amp;"&amp;subject=Your NSF Proposal:  "&amp;BudgetsQTable[[#This Row],[prop_id]],BudgetsQTable[[#This Row],[pi_email]]))</f>
        <v>mhong@umn.edu</v>
      </c>
      <c r="O3012" s="78" t="s">
        <v>3918</v>
      </c>
      <c r="P3012" s="78"/>
      <c r="Q3012" s="78"/>
      <c r="R3012" s="79"/>
      <c r="S3012" s="79"/>
      <c r="T3012" s="79"/>
      <c r="U3012" s="80"/>
      <c r="V3012" s="78">
        <v>0</v>
      </c>
      <c r="W3012" s="78"/>
      <c r="X3012" s="11" t="str">
        <f ca="1">IF(ISBLANK(BudgetsQTable[[#This Row],[budg_seq_yr]]),"FY"&amp;fiscalyear,"FY"&amp;fiscalyear-1+BudgetsQTable[[#This Row],[budg_seq_yr]])</f>
        <v>FY18</v>
      </c>
      <c r="Y3012" s="79">
        <v>349958</v>
      </c>
      <c r="Z3012" s="78" t="s">
        <v>2818</v>
      </c>
      <c r="AA3012" s="78" t="s">
        <v>474</v>
      </c>
      <c r="AB3012" s="76" t="s">
        <v>2821</v>
      </c>
      <c r="AC3012" s="78"/>
    </row>
    <row r="3013" spans="1:29" x14ac:dyDescent="0.35">
      <c r="A3013" s="10" t="s">
        <v>2550</v>
      </c>
      <c r="B3013" s="76" t="s">
        <v>2824</v>
      </c>
      <c r="C3013" s="76">
        <f>C3012+(BudgetsQTable[[#This Row],[lead]]&lt;&gt;K3012)</f>
        <v>368</v>
      </c>
      <c r="D3013" s="76">
        <f>D3012*(BudgetsQTable[[#This Row],[lead]]=K3012)+(BudgetsQTable[[#This Row],[prop_id]]&lt;&gt;A3012)</f>
        <v>1</v>
      </c>
      <c r="E3013" s="77">
        <v>43005.71597222222</v>
      </c>
      <c r="F3013" s="78" t="s">
        <v>2817</v>
      </c>
      <c r="G3013" s="78" t="s">
        <v>2818</v>
      </c>
      <c r="H3013" s="78" t="s">
        <v>474</v>
      </c>
      <c r="I3013" s="76" t="s">
        <v>1201</v>
      </c>
      <c r="J3013" s="76" t="s">
        <v>753</v>
      </c>
      <c r="K3013" s="78" t="s">
        <v>2550</v>
      </c>
      <c r="L3013" s="7" t="str">
        <f>IF(BudgetsQTable[[#This Row],[pi_last_name]]=" ","",HYPERLINK("https://www.ejacket.nsf.gov/ej/showProposal.do?Continue=Y&amp;ID="&amp;BudgetsQTable[[#This Row],[prop_id]],BudgetsQTable[[#This Row],[prop_id]]))</f>
        <v/>
      </c>
      <c r="M3013" s="78" t="s">
        <v>753</v>
      </c>
      <c r="N3013" s="7" t="str">
        <f>IF(BudgetsQTable[[#This Row],[pi_last_name]]=" ","",HYPERLINK("mailto:"&amp;BudgetsQTable[[#This Row],[pi_email]]&amp;"&amp;subject=Your NSF Proposal:  "&amp;BudgetsQTable[[#This Row],[prop_id]],BudgetsQTable[[#This Row],[pi_email]]))</f>
        <v/>
      </c>
      <c r="O3013" s="78" t="s">
        <v>753</v>
      </c>
      <c r="P3013" s="78">
        <v>1</v>
      </c>
      <c r="Q3013" s="78">
        <v>0.5</v>
      </c>
      <c r="R3013" s="79">
        <v>0</v>
      </c>
      <c r="S3013" s="79">
        <v>0</v>
      </c>
      <c r="T3013" s="79">
        <v>0</v>
      </c>
      <c r="U3013" s="80">
        <v>114922</v>
      </c>
      <c r="V3013" s="78">
        <v>0</v>
      </c>
      <c r="W3013" s="78">
        <v>1</v>
      </c>
      <c r="X3013" s="11" t="str">
        <f ca="1">IF(ISBLANK(BudgetsQTable[[#This Row],[budg_seq_yr]]),"FY"&amp;fiscalyear,"FY"&amp;fiscalyear-1+BudgetsQTable[[#This Row],[budg_seq_yr]])</f>
        <v>FY18</v>
      </c>
      <c r="Y3013" s="79">
        <v>114922</v>
      </c>
      <c r="Z3013" s="78" t="s">
        <v>2818</v>
      </c>
      <c r="AA3013" s="78" t="s">
        <v>474</v>
      </c>
      <c r="AB3013" s="76" t="s">
        <v>2821</v>
      </c>
      <c r="AC3013" s="78"/>
    </row>
    <row r="3014" spans="1:29" x14ac:dyDescent="0.35">
      <c r="A3014" s="10" t="s">
        <v>2550</v>
      </c>
      <c r="B3014" s="76" t="s">
        <v>2824</v>
      </c>
      <c r="C3014" s="76">
        <f>C3013+(BudgetsQTable[[#This Row],[lead]]&lt;&gt;K3013)</f>
        <v>368</v>
      </c>
      <c r="D3014" s="76">
        <f>D3013*(BudgetsQTable[[#This Row],[lead]]=K3013)+(BudgetsQTable[[#This Row],[prop_id]]&lt;&gt;A3013)</f>
        <v>1</v>
      </c>
      <c r="E3014" s="77">
        <v>43005.71597222222</v>
      </c>
      <c r="F3014" s="78" t="s">
        <v>2817</v>
      </c>
      <c r="G3014" s="78" t="s">
        <v>2818</v>
      </c>
      <c r="H3014" s="78" t="s">
        <v>474</v>
      </c>
      <c r="I3014" s="76" t="s">
        <v>1201</v>
      </c>
      <c r="J3014" s="76" t="s">
        <v>753</v>
      </c>
      <c r="K3014" s="78" t="s">
        <v>2550</v>
      </c>
      <c r="L3014" s="7" t="str">
        <f>IF(BudgetsQTable[[#This Row],[pi_last_name]]=" ","",HYPERLINK("https://www.ejacket.nsf.gov/ej/showProposal.do?Continue=Y&amp;ID="&amp;BudgetsQTable[[#This Row],[prop_id]],BudgetsQTable[[#This Row],[prop_id]]))</f>
        <v/>
      </c>
      <c r="M3014" s="78" t="s">
        <v>753</v>
      </c>
      <c r="N3014" s="7" t="str">
        <f>IF(BudgetsQTable[[#This Row],[pi_last_name]]=" ","",HYPERLINK("mailto:"&amp;BudgetsQTable[[#This Row],[pi_email]]&amp;"&amp;subject=Your NSF Proposal:  "&amp;BudgetsQTable[[#This Row],[prop_id]],BudgetsQTable[[#This Row],[pi_email]]))</f>
        <v/>
      </c>
      <c r="O3014" s="78" t="s">
        <v>753</v>
      </c>
      <c r="P3014" s="78">
        <v>1</v>
      </c>
      <c r="Q3014" s="78">
        <v>0.5</v>
      </c>
      <c r="R3014" s="79">
        <v>0</v>
      </c>
      <c r="S3014" s="79">
        <v>0</v>
      </c>
      <c r="T3014" s="79">
        <v>0</v>
      </c>
      <c r="U3014" s="80">
        <v>116641</v>
      </c>
      <c r="V3014" s="78">
        <v>0</v>
      </c>
      <c r="W3014" s="78">
        <v>2</v>
      </c>
      <c r="X3014" s="11" t="str">
        <f ca="1">IF(ISBLANK(BudgetsQTable[[#This Row],[budg_seq_yr]]),"FY"&amp;fiscalyear,"FY"&amp;fiscalyear-1+BudgetsQTable[[#This Row],[budg_seq_yr]])</f>
        <v>FY19</v>
      </c>
      <c r="Y3014" s="79">
        <v>116641</v>
      </c>
      <c r="Z3014" s="78" t="s">
        <v>2818</v>
      </c>
      <c r="AA3014" s="78" t="s">
        <v>474</v>
      </c>
      <c r="AB3014" s="76" t="s">
        <v>2821</v>
      </c>
      <c r="AC3014" s="78"/>
    </row>
    <row r="3015" spans="1:29" x14ac:dyDescent="0.35">
      <c r="A3015" s="10" t="s">
        <v>2550</v>
      </c>
      <c r="B3015" s="76" t="s">
        <v>2824</v>
      </c>
      <c r="C3015" s="76">
        <f>C3014+(BudgetsQTable[[#This Row],[lead]]&lt;&gt;K3014)</f>
        <v>368</v>
      </c>
      <c r="D3015" s="76">
        <f>D3014*(BudgetsQTable[[#This Row],[lead]]=K3014)+(BudgetsQTable[[#This Row],[prop_id]]&lt;&gt;A3014)</f>
        <v>1</v>
      </c>
      <c r="E3015" s="77">
        <v>43005.71597222222</v>
      </c>
      <c r="F3015" s="78" t="s">
        <v>2817</v>
      </c>
      <c r="G3015" s="78" t="s">
        <v>2818</v>
      </c>
      <c r="H3015" s="78" t="s">
        <v>474</v>
      </c>
      <c r="I3015" s="76" t="s">
        <v>1201</v>
      </c>
      <c r="J3015" s="76" t="s">
        <v>753</v>
      </c>
      <c r="K3015" s="78" t="s">
        <v>2550</v>
      </c>
      <c r="L3015" s="7" t="str">
        <f>IF(BudgetsQTable[[#This Row],[pi_last_name]]=" ","",HYPERLINK("https://www.ejacket.nsf.gov/ej/showProposal.do?Continue=Y&amp;ID="&amp;BudgetsQTable[[#This Row],[prop_id]],BudgetsQTable[[#This Row],[prop_id]]))</f>
        <v/>
      </c>
      <c r="M3015" s="78" t="s">
        <v>753</v>
      </c>
      <c r="N3015" s="7" t="str">
        <f>IF(BudgetsQTable[[#This Row],[pi_last_name]]=" ","",HYPERLINK("mailto:"&amp;BudgetsQTable[[#This Row],[pi_email]]&amp;"&amp;subject=Your NSF Proposal:  "&amp;BudgetsQTable[[#This Row],[prop_id]],BudgetsQTable[[#This Row],[pi_email]]))</f>
        <v/>
      </c>
      <c r="O3015" s="78" t="s">
        <v>753</v>
      </c>
      <c r="P3015" s="78">
        <v>1</v>
      </c>
      <c r="Q3015" s="78">
        <v>0.5</v>
      </c>
      <c r="R3015" s="79">
        <v>0</v>
      </c>
      <c r="S3015" s="79">
        <v>0</v>
      </c>
      <c r="T3015" s="79">
        <v>0</v>
      </c>
      <c r="U3015" s="80">
        <v>118395</v>
      </c>
      <c r="V3015" s="78">
        <v>0</v>
      </c>
      <c r="W3015" s="78">
        <v>3</v>
      </c>
      <c r="X3015" s="11" t="str">
        <f ca="1">IF(ISBLANK(BudgetsQTable[[#This Row],[budg_seq_yr]]),"FY"&amp;fiscalyear,"FY"&amp;fiscalyear-1+BudgetsQTable[[#This Row],[budg_seq_yr]])</f>
        <v>FY20</v>
      </c>
      <c r="Y3015" s="79">
        <v>118395</v>
      </c>
      <c r="Z3015" s="78" t="s">
        <v>2818</v>
      </c>
      <c r="AA3015" s="78" t="s">
        <v>474</v>
      </c>
      <c r="AB3015" s="76" t="s">
        <v>2821</v>
      </c>
      <c r="AC3015" s="78"/>
    </row>
    <row r="3016" spans="1:29" x14ac:dyDescent="0.35">
      <c r="A3016" s="10" t="s">
        <v>5134</v>
      </c>
      <c r="B3016" s="76" t="s">
        <v>2834</v>
      </c>
      <c r="C3016" s="76">
        <f>C3015+(BudgetsQTable[[#This Row],[lead]]&lt;&gt;K3015)</f>
        <v>368</v>
      </c>
      <c r="D3016" s="76">
        <f>D3015*(BudgetsQTable[[#This Row],[lead]]=K3015)+(BudgetsQTable[[#This Row],[prop_id]]&lt;&gt;A3015)</f>
        <v>2</v>
      </c>
      <c r="E3016" s="77">
        <v>43005.477083333331</v>
      </c>
      <c r="F3016" s="78" t="s">
        <v>2817</v>
      </c>
      <c r="G3016" s="78" t="s">
        <v>2818</v>
      </c>
      <c r="H3016" s="78" t="s">
        <v>474</v>
      </c>
      <c r="I3016" s="76" t="s">
        <v>1201</v>
      </c>
      <c r="J3016" s="76" t="s">
        <v>5137</v>
      </c>
      <c r="K3016" s="78" t="s">
        <v>2550</v>
      </c>
      <c r="L3016" s="7" t="str">
        <f>IF(BudgetsQTable[[#This Row],[pi_last_name]]=" ","",HYPERLINK("https://www.ejacket.nsf.gov/ej/showProposal.do?Continue=Y&amp;ID="&amp;BudgetsQTable[[#This Row],[prop_id]],BudgetsQTable[[#This Row],[prop_id]]))</f>
        <v>1763554</v>
      </c>
      <c r="M3016" s="78" t="s">
        <v>5135</v>
      </c>
      <c r="N3016" s="7" t="str">
        <f>IF(BudgetsQTable[[#This Row],[pi_last_name]]=" ","",HYPERLINK("mailto:"&amp;BudgetsQTable[[#This Row],[pi_email]]&amp;"&amp;subject=Your NSF Proposal:  "&amp;BudgetsQTable[[#This Row],[prop_id]],BudgetsQTable[[#This Row],[pi_email]]))</f>
        <v>nikos@virginia.edu</v>
      </c>
      <c r="O3016" s="78" t="s">
        <v>2860</v>
      </c>
      <c r="P3016" s="78"/>
      <c r="Q3016" s="78"/>
      <c r="R3016" s="79"/>
      <c r="S3016" s="79"/>
      <c r="T3016" s="79"/>
      <c r="U3016" s="80"/>
      <c r="V3016" s="78">
        <v>0</v>
      </c>
      <c r="W3016" s="78"/>
      <c r="X3016" s="11" t="str">
        <f ca="1">IF(ISBLANK(BudgetsQTable[[#This Row],[budg_seq_yr]]),"FY"&amp;fiscalyear,"FY"&amp;fiscalyear-1+BudgetsQTable[[#This Row],[budg_seq_yr]])</f>
        <v>FY18</v>
      </c>
      <c r="Y3016" s="79">
        <v>349842</v>
      </c>
      <c r="Z3016" s="78" t="s">
        <v>2818</v>
      </c>
      <c r="AA3016" s="78" t="s">
        <v>474</v>
      </c>
      <c r="AB3016" s="76" t="s">
        <v>2821</v>
      </c>
      <c r="AC3016" s="78"/>
    </row>
    <row r="3017" spans="1:29" x14ac:dyDescent="0.35">
      <c r="A3017" s="10" t="s">
        <v>5134</v>
      </c>
      <c r="B3017" s="76" t="s">
        <v>2834</v>
      </c>
      <c r="C3017" s="76">
        <f>C3016+(BudgetsQTable[[#This Row],[lead]]&lt;&gt;K3016)</f>
        <v>368</v>
      </c>
      <c r="D3017" s="76">
        <f>D3016*(BudgetsQTable[[#This Row],[lead]]=K3016)+(BudgetsQTable[[#This Row],[prop_id]]&lt;&gt;A3016)</f>
        <v>2</v>
      </c>
      <c r="E3017" s="77">
        <v>43005.477083333331</v>
      </c>
      <c r="F3017" s="78" t="s">
        <v>2817</v>
      </c>
      <c r="G3017" s="78" t="s">
        <v>2818</v>
      </c>
      <c r="H3017" s="78" t="s">
        <v>474</v>
      </c>
      <c r="I3017" s="76" t="s">
        <v>1201</v>
      </c>
      <c r="J3017" s="76" t="s">
        <v>753</v>
      </c>
      <c r="K3017" s="78" t="s">
        <v>2550</v>
      </c>
      <c r="L3017" s="7" t="str">
        <f>IF(BudgetsQTable[[#This Row],[pi_last_name]]=" ","",HYPERLINK("https://www.ejacket.nsf.gov/ej/showProposal.do?Continue=Y&amp;ID="&amp;BudgetsQTable[[#This Row],[prop_id]],BudgetsQTable[[#This Row],[prop_id]]))</f>
        <v/>
      </c>
      <c r="M3017" s="78" t="s">
        <v>753</v>
      </c>
      <c r="N3017" s="7" t="str">
        <f>IF(BudgetsQTable[[#This Row],[pi_last_name]]=" ","",HYPERLINK("mailto:"&amp;BudgetsQTable[[#This Row],[pi_email]]&amp;"&amp;subject=Your NSF Proposal:  "&amp;BudgetsQTable[[#This Row],[prop_id]],BudgetsQTable[[#This Row],[pi_email]]))</f>
        <v/>
      </c>
      <c r="O3017" s="78" t="s">
        <v>753</v>
      </c>
      <c r="P3017" s="78">
        <v>1</v>
      </c>
      <c r="Q3017" s="78">
        <v>0</v>
      </c>
      <c r="R3017" s="79">
        <v>0</v>
      </c>
      <c r="S3017" s="79">
        <v>2500</v>
      </c>
      <c r="T3017" s="79">
        <v>0</v>
      </c>
      <c r="U3017" s="80">
        <v>113428</v>
      </c>
      <c r="V3017" s="78">
        <v>0</v>
      </c>
      <c r="W3017" s="78">
        <v>1</v>
      </c>
      <c r="X3017" s="11" t="str">
        <f ca="1">IF(ISBLANK(BudgetsQTable[[#This Row],[budg_seq_yr]]),"FY"&amp;fiscalyear,"FY"&amp;fiscalyear-1+BudgetsQTable[[#This Row],[budg_seq_yr]])</f>
        <v>FY18</v>
      </c>
      <c r="Y3017" s="79">
        <v>113428</v>
      </c>
      <c r="Z3017" s="78" t="s">
        <v>2818</v>
      </c>
      <c r="AA3017" s="78" t="s">
        <v>474</v>
      </c>
      <c r="AB3017" s="76" t="s">
        <v>2821</v>
      </c>
      <c r="AC3017" s="78"/>
    </row>
    <row r="3018" spans="1:29" x14ac:dyDescent="0.35">
      <c r="A3018" s="10" t="s">
        <v>5134</v>
      </c>
      <c r="B3018" s="76" t="s">
        <v>2834</v>
      </c>
      <c r="C3018" s="76">
        <f>C3017+(BudgetsQTable[[#This Row],[lead]]&lt;&gt;K3017)</f>
        <v>368</v>
      </c>
      <c r="D3018" s="76">
        <f>D3017*(BudgetsQTable[[#This Row],[lead]]=K3017)+(BudgetsQTable[[#This Row],[prop_id]]&lt;&gt;A3017)</f>
        <v>2</v>
      </c>
      <c r="E3018" s="77">
        <v>43005.477083333331</v>
      </c>
      <c r="F3018" s="78" t="s">
        <v>2817</v>
      </c>
      <c r="G3018" s="78" t="s">
        <v>2818</v>
      </c>
      <c r="H3018" s="78" t="s">
        <v>474</v>
      </c>
      <c r="I3018" s="76" t="s">
        <v>1201</v>
      </c>
      <c r="J3018" s="76" t="s">
        <v>753</v>
      </c>
      <c r="K3018" s="78" t="s">
        <v>2550</v>
      </c>
      <c r="L3018" s="7" t="str">
        <f>IF(BudgetsQTable[[#This Row],[pi_last_name]]=" ","",HYPERLINK("https://www.ejacket.nsf.gov/ej/showProposal.do?Continue=Y&amp;ID="&amp;BudgetsQTable[[#This Row],[prop_id]],BudgetsQTable[[#This Row],[prop_id]]))</f>
        <v/>
      </c>
      <c r="M3018" s="78" t="s">
        <v>753</v>
      </c>
      <c r="N3018" s="7" t="str">
        <f>IF(BudgetsQTable[[#This Row],[pi_last_name]]=" ","",HYPERLINK("mailto:"&amp;BudgetsQTable[[#This Row],[pi_email]]&amp;"&amp;subject=Your NSF Proposal:  "&amp;BudgetsQTable[[#This Row],[prop_id]],BudgetsQTable[[#This Row],[pi_email]]))</f>
        <v/>
      </c>
      <c r="O3018" s="78" t="s">
        <v>753</v>
      </c>
      <c r="P3018" s="78">
        <v>1</v>
      </c>
      <c r="Q3018" s="78">
        <v>0</v>
      </c>
      <c r="R3018" s="79">
        <v>0</v>
      </c>
      <c r="S3018" s="79">
        <v>2500</v>
      </c>
      <c r="T3018" s="79">
        <v>0</v>
      </c>
      <c r="U3018" s="80">
        <v>116580</v>
      </c>
      <c r="V3018" s="78">
        <v>0</v>
      </c>
      <c r="W3018" s="78">
        <v>2</v>
      </c>
      <c r="X3018" s="11" t="str">
        <f ca="1">IF(ISBLANK(BudgetsQTable[[#This Row],[budg_seq_yr]]),"FY"&amp;fiscalyear,"FY"&amp;fiscalyear-1+BudgetsQTable[[#This Row],[budg_seq_yr]])</f>
        <v>FY19</v>
      </c>
      <c r="Y3018" s="79">
        <v>116580</v>
      </c>
      <c r="Z3018" s="78" t="s">
        <v>2818</v>
      </c>
      <c r="AA3018" s="78" t="s">
        <v>474</v>
      </c>
      <c r="AB3018" s="76" t="s">
        <v>2821</v>
      </c>
      <c r="AC3018" s="78"/>
    </row>
    <row r="3019" spans="1:29" x14ac:dyDescent="0.35">
      <c r="A3019" s="10" t="s">
        <v>5134</v>
      </c>
      <c r="B3019" s="76" t="s">
        <v>2834</v>
      </c>
      <c r="C3019" s="76">
        <f>C3018+(BudgetsQTable[[#This Row],[lead]]&lt;&gt;K3018)</f>
        <v>368</v>
      </c>
      <c r="D3019" s="76">
        <f>D3018*(BudgetsQTable[[#This Row],[lead]]=K3018)+(BudgetsQTable[[#This Row],[prop_id]]&lt;&gt;A3018)</f>
        <v>2</v>
      </c>
      <c r="E3019" s="77">
        <v>43005.477083333331</v>
      </c>
      <c r="F3019" s="78" t="s">
        <v>2817</v>
      </c>
      <c r="G3019" s="78" t="s">
        <v>2818</v>
      </c>
      <c r="H3019" s="78" t="s">
        <v>474</v>
      </c>
      <c r="I3019" s="76" t="s">
        <v>1201</v>
      </c>
      <c r="J3019" s="76" t="s">
        <v>753</v>
      </c>
      <c r="K3019" s="78" t="s">
        <v>2550</v>
      </c>
      <c r="L3019" s="7" t="str">
        <f>IF(BudgetsQTable[[#This Row],[pi_last_name]]=" ","",HYPERLINK("https://www.ejacket.nsf.gov/ej/showProposal.do?Continue=Y&amp;ID="&amp;BudgetsQTable[[#This Row],[prop_id]],BudgetsQTable[[#This Row],[prop_id]]))</f>
        <v/>
      </c>
      <c r="M3019" s="78" t="s">
        <v>753</v>
      </c>
      <c r="N3019" s="7" t="str">
        <f>IF(BudgetsQTable[[#This Row],[pi_last_name]]=" ","",HYPERLINK("mailto:"&amp;BudgetsQTable[[#This Row],[pi_email]]&amp;"&amp;subject=Your NSF Proposal:  "&amp;BudgetsQTable[[#This Row],[prop_id]],BudgetsQTable[[#This Row],[pi_email]]))</f>
        <v/>
      </c>
      <c r="O3019" s="78" t="s">
        <v>753</v>
      </c>
      <c r="P3019" s="78">
        <v>1</v>
      </c>
      <c r="Q3019" s="78">
        <v>0</v>
      </c>
      <c r="R3019" s="79">
        <v>0</v>
      </c>
      <c r="S3019" s="79">
        <v>2500</v>
      </c>
      <c r="T3019" s="79">
        <v>0</v>
      </c>
      <c r="U3019" s="80">
        <v>119834</v>
      </c>
      <c r="V3019" s="78">
        <v>0</v>
      </c>
      <c r="W3019" s="78">
        <v>3</v>
      </c>
      <c r="X3019" s="11" t="str">
        <f ca="1">IF(ISBLANK(BudgetsQTable[[#This Row],[budg_seq_yr]]),"FY"&amp;fiscalyear,"FY"&amp;fiscalyear-1+BudgetsQTable[[#This Row],[budg_seq_yr]])</f>
        <v>FY20</v>
      </c>
      <c r="Y3019" s="79">
        <v>119834</v>
      </c>
      <c r="Z3019" s="78" t="s">
        <v>2818</v>
      </c>
      <c r="AA3019" s="78" t="s">
        <v>474</v>
      </c>
      <c r="AB3019" s="76" t="s">
        <v>2821</v>
      </c>
      <c r="AC3019" s="78"/>
    </row>
    <row r="3020" spans="1:29" x14ac:dyDescent="0.35">
      <c r="A3020" s="10" t="s">
        <v>5138</v>
      </c>
      <c r="B3020" s="76" t="s">
        <v>2834</v>
      </c>
      <c r="C3020" s="76">
        <f>C3019+(BudgetsQTable[[#This Row],[lead]]&lt;&gt;K3019)</f>
        <v>368</v>
      </c>
      <c r="D3020" s="76">
        <f>D3019*(BudgetsQTable[[#This Row],[lead]]=K3019)+(BudgetsQTable[[#This Row],[prop_id]]&lt;&gt;A3019)</f>
        <v>3</v>
      </c>
      <c r="E3020" s="77">
        <v>43005.556944444441</v>
      </c>
      <c r="F3020" s="78" t="s">
        <v>2817</v>
      </c>
      <c r="G3020" s="78" t="s">
        <v>2818</v>
      </c>
      <c r="H3020" s="78" t="s">
        <v>474</v>
      </c>
      <c r="I3020" s="76" t="s">
        <v>1201</v>
      </c>
      <c r="J3020" s="76" t="s">
        <v>5141</v>
      </c>
      <c r="K3020" s="78" t="s">
        <v>2550</v>
      </c>
      <c r="L3020" s="7" t="str">
        <f>IF(BudgetsQTable[[#This Row],[pi_last_name]]=" ","",HYPERLINK("https://www.ejacket.nsf.gov/ej/showProposal.do?Continue=Y&amp;ID="&amp;BudgetsQTable[[#This Row],[prop_id]],BudgetsQTable[[#This Row],[prop_id]]))</f>
        <v>1763661</v>
      </c>
      <c r="M3020" s="78" t="s">
        <v>5139</v>
      </c>
      <c r="N3020" s="7" t="str">
        <f>IF(BudgetsQTable[[#This Row],[pi_last_name]]=" ","",HYPERLINK("mailto:"&amp;BudgetsQTable[[#This Row],[pi_email]]&amp;"&amp;subject=Your NSF Proposal:  "&amp;BudgetsQTable[[#This Row],[prop_id]],BudgetsQTable[[#This Row],[pi_email]]))</f>
        <v>xiao.fu@oregonstate.edu</v>
      </c>
      <c r="O3020" s="78" t="s">
        <v>4621</v>
      </c>
      <c r="P3020" s="78"/>
      <c r="Q3020" s="78"/>
      <c r="R3020" s="79"/>
      <c r="S3020" s="79"/>
      <c r="T3020" s="79"/>
      <c r="U3020" s="80"/>
      <c r="V3020" s="78">
        <v>0</v>
      </c>
      <c r="W3020" s="78"/>
      <c r="X3020" s="11" t="str">
        <f ca="1">IF(ISBLANK(BudgetsQTable[[#This Row],[budg_seq_yr]]),"FY"&amp;fiscalyear,"FY"&amp;fiscalyear-1+BudgetsQTable[[#This Row],[budg_seq_yr]])</f>
        <v>FY18</v>
      </c>
      <c r="Y3020" s="79">
        <v>331415</v>
      </c>
      <c r="Z3020" s="78" t="s">
        <v>2818</v>
      </c>
      <c r="AA3020" s="78" t="s">
        <v>474</v>
      </c>
      <c r="AB3020" s="76" t="s">
        <v>2821</v>
      </c>
      <c r="AC3020" s="78"/>
    </row>
    <row r="3021" spans="1:29" x14ac:dyDescent="0.35">
      <c r="A3021" s="10" t="s">
        <v>5138</v>
      </c>
      <c r="B3021" s="76" t="s">
        <v>2834</v>
      </c>
      <c r="C3021" s="76">
        <f>C3020+(BudgetsQTable[[#This Row],[lead]]&lt;&gt;K3020)</f>
        <v>368</v>
      </c>
      <c r="D3021" s="76">
        <f>D3020*(BudgetsQTable[[#This Row],[lead]]=K3020)+(BudgetsQTable[[#This Row],[prop_id]]&lt;&gt;A3020)</f>
        <v>3</v>
      </c>
      <c r="E3021" s="77">
        <v>43005.556944444441</v>
      </c>
      <c r="F3021" s="78" t="s">
        <v>2817</v>
      </c>
      <c r="G3021" s="78" t="s">
        <v>2818</v>
      </c>
      <c r="H3021" s="78" t="s">
        <v>474</v>
      </c>
      <c r="I3021" s="76" t="s">
        <v>1201</v>
      </c>
      <c r="J3021" s="76" t="s">
        <v>753</v>
      </c>
      <c r="K3021" s="78" t="s">
        <v>2550</v>
      </c>
      <c r="L3021" s="7" t="str">
        <f>IF(BudgetsQTable[[#This Row],[pi_last_name]]=" ","",HYPERLINK("https://www.ejacket.nsf.gov/ej/showProposal.do?Continue=Y&amp;ID="&amp;BudgetsQTable[[#This Row],[prop_id]],BudgetsQTable[[#This Row],[prop_id]]))</f>
        <v/>
      </c>
      <c r="M3021" s="78" t="s">
        <v>753</v>
      </c>
      <c r="N3021" s="7" t="str">
        <f>IF(BudgetsQTable[[#This Row],[pi_last_name]]=" ","",HYPERLINK("mailto:"&amp;BudgetsQTable[[#This Row],[pi_email]]&amp;"&amp;subject=Your NSF Proposal:  "&amp;BudgetsQTable[[#This Row],[prop_id]],BudgetsQTable[[#This Row],[pi_email]]))</f>
        <v/>
      </c>
      <c r="O3021" s="78" t="s">
        <v>753</v>
      </c>
      <c r="P3021" s="78">
        <v>1</v>
      </c>
      <c r="Q3021" s="78">
        <v>1.2</v>
      </c>
      <c r="R3021" s="79">
        <v>0</v>
      </c>
      <c r="S3021" s="79">
        <v>0</v>
      </c>
      <c r="T3021" s="79">
        <v>0</v>
      </c>
      <c r="U3021" s="80">
        <v>102619</v>
      </c>
      <c r="V3021" s="78">
        <v>0</v>
      </c>
      <c r="W3021" s="78">
        <v>1</v>
      </c>
      <c r="X3021" s="11" t="str">
        <f ca="1">IF(ISBLANK(BudgetsQTable[[#This Row],[budg_seq_yr]]),"FY"&amp;fiscalyear,"FY"&amp;fiscalyear-1+BudgetsQTable[[#This Row],[budg_seq_yr]])</f>
        <v>FY18</v>
      </c>
      <c r="Y3021" s="79">
        <v>102619</v>
      </c>
      <c r="Z3021" s="78" t="s">
        <v>2818</v>
      </c>
      <c r="AA3021" s="78" t="s">
        <v>474</v>
      </c>
      <c r="AB3021" s="76" t="s">
        <v>2821</v>
      </c>
      <c r="AC3021" s="78"/>
    </row>
    <row r="3022" spans="1:29" x14ac:dyDescent="0.35">
      <c r="A3022" s="10" t="s">
        <v>5138</v>
      </c>
      <c r="B3022" s="76" t="s">
        <v>2834</v>
      </c>
      <c r="C3022" s="76">
        <f>C3021+(BudgetsQTable[[#This Row],[lead]]&lt;&gt;K3021)</f>
        <v>368</v>
      </c>
      <c r="D3022" s="76">
        <f>D3021*(BudgetsQTable[[#This Row],[lead]]=K3021)+(BudgetsQTable[[#This Row],[prop_id]]&lt;&gt;A3021)</f>
        <v>3</v>
      </c>
      <c r="E3022" s="77">
        <v>43005.556944444441</v>
      </c>
      <c r="F3022" s="78" t="s">
        <v>2817</v>
      </c>
      <c r="G3022" s="78" t="s">
        <v>2818</v>
      </c>
      <c r="H3022" s="78" t="s">
        <v>474</v>
      </c>
      <c r="I3022" s="76" t="s">
        <v>1201</v>
      </c>
      <c r="J3022" s="76" t="s">
        <v>753</v>
      </c>
      <c r="K3022" s="78" t="s">
        <v>2550</v>
      </c>
      <c r="L3022" s="7" t="str">
        <f>IF(BudgetsQTable[[#This Row],[pi_last_name]]=" ","",HYPERLINK("https://www.ejacket.nsf.gov/ej/showProposal.do?Continue=Y&amp;ID="&amp;BudgetsQTable[[#This Row],[prop_id]],BudgetsQTable[[#This Row],[prop_id]]))</f>
        <v/>
      </c>
      <c r="M3022" s="78" t="s">
        <v>753</v>
      </c>
      <c r="N3022" s="7" t="str">
        <f>IF(BudgetsQTable[[#This Row],[pi_last_name]]=" ","",HYPERLINK("mailto:"&amp;BudgetsQTable[[#This Row],[pi_email]]&amp;"&amp;subject=Your NSF Proposal:  "&amp;BudgetsQTable[[#This Row],[prop_id]],BudgetsQTable[[#This Row],[pi_email]]))</f>
        <v/>
      </c>
      <c r="O3022" s="78" t="s">
        <v>753</v>
      </c>
      <c r="P3022" s="78">
        <v>1</v>
      </c>
      <c r="Q3022" s="78">
        <v>1.2</v>
      </c>
      <c r="R3022" s="79">
        <v>0</v>
      </c>
      <c r="S3022" s="79">
        <v>3898</v>
      </c>
      <c r="T3022" s="79">
        <v>0</v>
      </c>
      <c r="U3022" s="80">
        <v>115118</v>
      </c>
      <c r="V3022" s="78">
        <v>0</v>
      </c>
      <c r="W3022" s="78">
        <v>2</v>
      </c>
      <c r="X3022" s="11" t="str">
        <f ca="1">IF(ISBLANK(BudgetsQTable[[#This Row],[budg_seq_yr]]),"FY"&amp;fiscalyear,"FY"&amp;fiscalyear-1+BudgetsQTable[[#This Row],[budg_seq_yr]])</f>
        <v>FY19</v>
      </c>
      <c r="Y3022" s="79">
        <v>115118</v>
      </c>
      <c r="Z3022" s="78" t="s">
        <v>2818</v>
      </c>
      <c r="AA3022" s="78" t="s">
        <v>474</v>
      </c>
      <c r="AB3022" s="76" t="s">
        <v>2821</v>
      </c>
      <c r="AC3022" s="78"/>
    </row>
    <row r="3023" spans="1:29" x14ac:dyDescent="0.35">
      <c r="A3023" s="10" t="s">
        <v>5138</v>
      </c>
      <c r="B3023" s="76" t="s">
        <v>2834</v>
      </c>
      <c r="C3023" s="76">
        <f>C3022+(BudgetsQTable[[#This Row],[lead]]&lt;&gt;K3022)</f>
        <v>368</v>
      </c>
      <c r="D3023" s="76">
        <f>D3022*(BudgetsQTable[[#This Row],[lead]]=K3022)+(BudgetsQTable[[#This Row],[prop_id]]&lt;&gt;A3022)</f>
        <v>3</v>
      </c>
      <c r="E3023" s="77">
        <v>43005.556944444441</v>
      </c>
      <c r="F3023" s="78" t="s">
        <v>2817</v>
      </c>
      <c r="G3023" s="78" t="s">
        <v>2818</v>
      </c>
      <c r="H3023" s="78" t="s">
        <v>474</v>
      </c>
      <c r="I3023" s="76" t="s">
        <v>1201</v>
      </c>
      <c r="J3023" s="76" t="s">
        <v>753</v>
      </c>
      <c r="K3023" s="78" t="s">
        <v>2550</v>
      </c>
      <c r="L3023" s="7" t="str">
        <f>IF(BudgetsQTable[[#This Row],[pi_last_name]]=" ","",HYPERLINK("https://www.ejacket.nsf.gov/ej/showProposal.do?Continue=Y&amp;ID="&amp;BudgetsQTable[[#This Row],[prop_id]],BudgetsQTable[[#This Row],[prop_id]]))</f>
        <v/>
      </c>
      <c r="M3023" s="78" t="s">
        <v>753</v>
      </c>
      <c r="N3023" s="7" t="str">
        <f>IF(BudgetsQTable[[#This Row],[pi_last_name]]=" ","",HYPERLINK("mailto:"&amp;BudgetsQTable[[#This Row],[pi_email]]&amp;"&amp;subject=Your NSF Proposal:  "&amp;BudgetsQTable[[#This Row],[prop_id]],BudgetsQTable[[#This Row],[pi_email]]))</f>
        <v/>
      </c>
      <c r="O3023" s="78" t="s">
        <v>753</v>
      </c>
      <c r="P3023" s="78">
        <v>1</v>
      </c>
      <c r="Q3023" s="78">
        <v>1</v>
      </c>
      <c r="R3023" s="79">
        <v>0</v>
      </c>
      <c r="S3023" s="79">
        <v>3031</v>
      </c>
      <c r="T3023" s="79">
        <v>0</v>
      </c>
      <c r="U3023" s="80">
        <v>113678</v>
      </c>
      <c r="V3023" s="78">
        <v>0</v>
      </c>
      <c r="W3023" s="78">
        <v>3</v>
      </c>
      <c r="X3023" s="11" t="str">
        <f ca="1">IF(ISBLANK(BudgetsQTable[[#This Row],[budg_seq_yr]]),"FY"&amp;fiscalyear,"FY"&amp;fiscalyear-1+BudgetsQTable[[#This Row],[budg_seq_yr]])</f>
        <v>FY20</v>
      </c>
      <c r="Y3023" s="79">
        <v>113678</v>
      </c>
      <c r="Z3023" s="78" t="s">
        <v>2818</v>
      </c>
      <c r="AA3023" s="78" t="s">
        <v>474</v>
      </c>
      <c r="AB3023" s="76" t="s">
        <v>2821</v>
      </c>
      <c r="AC3023" s="78"/>
    </row>
    <row r="3024" spans="1:29" x14ac:dyDescent="0.35">
      <c r="A3024" s="10" t="s">
        <v>2554</v>
      </c>
      <c r="B3024" s="76" t="s">
        <v>2863</v>
      </c>
      <c r="C3024" s="76">
        <f>C3023+(BudgetsQTable[[#This Row],[lead]]&lt;&gt;K3023)</f>
        <v>369</v>
      </c>
      <c r="D3024" s="76">
        <f>D3023*(BudgetsQTable[[#This Row],[lead]]=K3023)+(BudgetsQTable[[#This Row],[prop_id]]&lt;&gt;A3023)</f>
        <v>1</v>
      </c>
      <c r="E3024" s="77">
        <v>43005.720138888886</v>
      </c>
      <c r="F3024" s="78" t="s">
        <v>2817</v>
      </c>
      <c r="G3024" s="78" t="s">
        <v>2818</v>
      </c>
      <c r="H3024" s="78" t="s">
        <v>476</v>
      </c>
      <c r="I3024" s="76" t="s">
        <v>1069</v>
      </c>
      <c r="J3024" s="76" t="s">
        <v>5145</v>
      </c>
      <c r="K3024" s="78" t="s">
        <v>2554</v>
      </c>
      <c r="L3024" s="7" t="str">
        <f>IF(BudgetsQTable[[#This Row],[pi_last_name]]=" ","",HYPERLINK("https://www.ejacket.nsf.gov/ej/showProposal.do?Continue=Y&amp;ID="&amp;BudgetsQTable[[#This Row],[prop_id]],BudgetsQTable[[#This Row],[prop_id]]))</f>
        <v>1764037</v>
      </c>
      <c r="M3024" s="78" t="s">
        <v>2555</v>
      </c>
      <c r="N3024" s="7" t="str">
        <f>IF(BudgetsQTable[[#This Row],[pi_last_name]]=" ","",HYPERLINK("mailto:"&amp;BudgetsQTable[[#This Row],[pi_email]]&amp;"&amp;subject=Your NSF Proposal:  "&amp;BudgetsQTable[[#This Row],[prop_id]],BudgetsQTable[[#This Row],[pi_email]]))</f>
        <v>mattan.erez@mail.utexas.edu</v>
      </c>
      <c r="O3024" s="78" t="s">
        <v>2827</v>
      </c>
      <c r="P3024" s="78"/>
      <c r="Q3024" s="78"/>
      <c r="R3024" s="79"/>
      <c r="S3024" s="79"/>
      <c r="T3024" s="79"/>
      <c r="U3024" s="80"/>
      <c r="V3024" s="78">
        <v>0</v>
      </c>
      <c r="W3024" s="78"/>
      <c r="X3024" s="11" t="str">
        <f ca="1">IF(ISBLANK(BudgetsQTable[[#This Row],[budg_seq_yr]]),"FY"&amp;fiscalyear,"FY"&amp;fiscalyear-1+BudgetsQTable[[#This Row],[budg_seq_yr]])</f>
        <v>FY18</v>
      </c>
      <c r="Y3024" s="79">
        <v>1197466</v>
      </c>
      <c r="Z3024" s="78" t="s">
        <v>2818</v>
      </c>
      <c r="AA3024" s="78" t="s">
        <v>476</v>
      </c>
      <c r="AB3024" s="76" t="s">
        <v>2821</v>
      </c>
      <c r="AC3024" s="78" t="s">
        <v>3156</v>
      </c>
    </row>
    <row r="3025" spans="1:29" x14ac:dyDescent="0.35">
      <c r="A3025" s="10" t="s">
        <v>2554</v>
      </c>
      <c r="B3025" s="76" t="s">
        <v>2863</v>
      </c>
      <c r="C3025" s="76">
        <f>C3024+(BudgetsQTable[[#This Row],[lead]]&lt;&gt;K3024)</f>
        <v>369</v>
      </c>
      <c r="D3025" s="76">
        <f>D3024*(BudgetsQTable[[#This Row],[lead]]=K3024)+(BudgetsQTable[[#This Row],[prop_id]]&lt;&gt;A3024)</f>
        <v>1</v>
      </c>
      <c r="E3025" s="77">
        <v>43005.720138888886</v>
      </c>
      <c r="F3025" s="78" t="s">
        <v>2817</v>
      </c>
      <c r="G3025" s="78" t="s">
        <v>2818</v>
      </c>
      <c r="H3025" s="78" t="s">
        <v>476</v>
      </c>
      <c r="I3025" s="76" t="s">
        <v>1069</v>
      </c>
      <c r="J3025" s="76" t="s">
        <v>753</v>
      </c>
      <c r="K3025" s="78" t="s">
        <v>2554</v>
      </c>
      <c r="L3025" s="7" t="str">
        <f>IF(BudgetsQTable[[#This Row],[pi_last_name]]=" ","",HYPERLINK("https://www.ejacket.nsf.gov/ej/showProposal.do?Continue=Y&amp;ID="&amp;BudgetsQTable[[#This Row],[prop_id]],BudgetsQTable[[#This Row],[prop_id]]))</f>
        <v/>
      </c>
      <c r="M3025" s="78" t="s">
        <v>753</v>
      </c>
      <c r="N3025" s="7" t="str">
        <f>IF(BudgetsQTable[[#This Row],[pi_last_name]]=" ","",HYPERLINK("mailto:"&amp;BudgetsQTable[[#This Row],[pi_email]]&amp;"&amp;subject=Your NSF Proposal:  "&amp;BudgetsQTable[[#This Row],[prop_id]],BudgetsQTable[[#This Row],[pi_email]]))</f>
        <v/>
      </c>
      <c r="O3025" s="78" t="s">
        <v>753</v>
      </c>
      <c r="P3025" s="78">
        <v>2</v>
      </c>
      <c r="Q3025" s="78">
        <v>2</v>
      </c>
      <c r="R3025" s="79">
        <v>0</v>
      </c>
      <c r="S3025" s="79">
        <v>3500</v>
      </c>
      <c r="T3025" s="79">
        <v>0</v>
      </c>
      <c r="U3025" s="80">
        <v>286425</v>
      </c>
      <c r="V3025" s="78">
        <v>0</v>
      </c>
      <c r="W3025" s="78">
        <v>1</v>
      </c>
      <c r="X3025" s="11" t="str">
        <f ca="1">IF(ISBLANK(BudgetsQTable[[#This Row],[budg_seq_yr]]),"FY"&amp;fiscalyear,"FY"&amp;fiscalyear-1+BudgetsQTable[[#This Row],[budg_seq_yr]])</f>
        <v>FY18</v>
      </c>
      <c r="Y3025" s="79">
        <v>286425</v>
      </c>
      <c r="Z3025" s="78" t="s">
        <v>2818</v>
      </c>
      <c r="AA3025" s="78" t="s">
        <v>476</v>
      </c>
      <c r="AB3025" s="76" t="s">
        <v>2821</v>
      </c>
      <c r="AC3025" s="78" t="s">
        <v>3156</v>
      </c>
    </row>
    <row r="3026" spans="1:29" x14ac:dyDescent="0.35">
      <c r="A3026" s="10" t="s">
        <v>2554</v>
      </c>
      <c r="B3026" s="76" t="s">
        <v>2863</v>
      </c>
      <c r="C3026" s="76">
        <f>C3025+(BudgetsQTable[[#This Row],[lead]]&lt;&gt;K3025)</f>
        <v>369</v>
      </c>
      <c r="D3026" s="76">
        <f>D3025*(BudgetsQTable[[#This Row],[lead]]=K3025)+(BudgetsQTable[[#This Row],[prop_id]]&lt;&gt;A3025)</f>
        <v>1</v>
      </c>
      <c r="E3026" s="77">
        <v>43005.720138888886</v>
      </c>
      <c r="F3026" s="78" t="s">
        <v>2817</v>
      </c>
      <c r="G3026" s="78" t="s">
        <v>2818</v>
      </c>
      <c r="H3026" s="78" t="s">
        <v>476</v>
      </c>
      <c r="I3026" s="76" t="s">
        <v>1069</v>
      </c>
      <c r="J3026" s="76" t="s">
        <v>753</v>
      </c>
      <c r="K3026" s="78" t="s">
        <v>2554</v>
      </c>
      <c r="L3026" s="7" t="str">
        <f>IF(BudgetsQTable[[#This Row],[pi_last_name]]=" ","",HYPERLINK("https://www.ejacket.nsf.gov/ej/showProposal.do?Continue=Y&amp;ID="&amp;BudgetsQTable[[#This Row],[prop_id]],BudgetsQTable[[#This Row],[prop_id]]))</f>
        <v/>
      </c>
      <c r="M3026" s="78" t="s">
        <v>753</v>
      </c>
      <c r="N3026" s="7" t="str">
        <f>IF(BudgetsQTable[[#This Row],[pi_last_name]]=" ","",HYPERLINK("mailto:"&amp;BudgetsQTable[[#This Row],[pi_email]]&amp;"&amp;subject=Your NSF Proposal:  "&amp;BudgetsQTable[[#This Row],[prop_id]],BudgetsQTable[[#This Row],[pi_email]]))</f>
        <v/>
      </c>
      <c r="O3026" s="78" t="s">
        <v>753</v>
      </c>
      <c r="P3026" s="78">
        <v>2</v>
      </c>
      <c r="Q3026" s="78">
        <v>2</v>
      </c>
      <c r="R3026" s="79">
        <v>0</v>
      </c>
      <c r="S3026" s="79">
        <v>3500</v>
      </c>
      <c r="T3026" s="79">
        <v>0</v>
      </c>
      <c r="U3026" s="80">
        <v>294869</v>
      </c>
      <c r="V3026" s="78">
        <v>0</v>
      </c>
      <c r="W3026" s="78">
        <v>2</v>
      </c>
      <c r="X3026" s="11" t="str">
        <f ca="1">IF(ISBLANK(BudgetsQTable[[#This Row],[budg_seq_yr]]),"FY"&amp;fiscalyear,"FY"&amp;fiscalyear-1+BudgetsQTable[[#This Row],[budg_seq_yr]])</f>
        <v>FY19</v>
      </c>
      <c r="Y3026" s="79">
        <v>294869</v>
      </c>
      <c r="Z3026" s="78" t="s">
        <v>2818</v>
      </c>
      <c r="AA3026" s="78" t="s">
        <v>476</v>
      </c>
      <c r="AB3026" s="76" t="s">
        <v>2821</v>
      </c>
      <c r="AC3026" s="78" t="s">
        <v>3156</v>
      </c>
    </row>
    <row r="3027" spans="1:29" x14ac:dyDescent="0.35">
      <c r="A3027" s="10" t="s">
        <v>2554</v>
      </c>
      <c r="B3027" s="76" t="s">
        <v>2863</v>
      </c>
      <c r="C3027" s="76">
        <f>C3026+(BudgetsQTable[[#This Row],[lead]]&lt;&gt;K3026)</f>
        <v>369</v>
      </c>
      <c r="D3027" s="76">
        <f>D3026*(BudgetsQTable[[#This Row],[lead]]=K3026)+(BudgetsQTable[[#This Row],[prop_id]]&lt;&gt;A3026)</f>
        <v>1</v>
      </c>
      <c r="E3027" s="77">
        <v>43005.720138888886</v>
      </c>
      <c r="F3027" s="78" t="s">
        <v>2817</v>
      </c>
      <c r="G3027" s="78" t="s">
        <v>2818</v>
      </c>
      <c r="H3027" s="78" t="s">
        <v>476</v>
      </c>
      <c r="I3027" s="76" t="s">
        <v>1069</v>
      </c>
      <c r="J3027" s="76" t="s">
        <v>753</v>
      </c>
      <c r="K3027" s="78" t="s">
        <v>2554</v>
      </c>
      <c r="L3027" s="7" t="str">
        <f>IF(BudgetsQTable[[#This Row],[pi_last_name]]=" ","",HYPERLINK("https://www.ejacket.nsf.gov/ej/showProposal.do?Continue=Y&amp;ID="&amp;BudgetsQTable[[#This Row],[prop_id]],BudgetsQTable[[#This Row],[prop_id]]))</f>
        <v/>
      </c>
      <c r="M3027" s="78" t="s">
        <v>753</v>
      </c>
      <c r="N3027" s="7" t="str">
        <f>IF(BudgetsQTable[[#This Row],[pi_last_name]]=" ","",HYPERLINK("mailto:"&amp;BudgetsQTable[[#This Row],[pi_email]]&amp;"&amp;subject=Your NSF Proposal:  "&amp;BudgetsQTable[[#This Row],[prop_id]],BudgetsQTable[[#This Row],[pi_email]]))</f>
        <v/>
      </c>
      <c r="O3027" s="78" t="s">
        <v>753</v>
      </c>
      <c r="P3027" s="78">
        <v>2</v>
      </c>
      <c r="Q3027" s="78">
        <v>2</v>
      </c>
      <c r="R3027" s="79">
        <v>0</v>
      </c>
      <c r="S3027" s="79">
        <v>3500</v>
      </c>
      <c r="T3027" s="79">
        <v>0</v>
      </c>
      <c r="U3027" s="80">
        <v>303590</v>
      </c>
      <c r="V3027" s="78">
        <v>0</v>
      </c>
      <c r="W3027" s="78">
        <v>3</v>
      </c>
      <c r="X3027" s="11" t="str">
        <f ca="1">IF(ISBLANK(BudgetsQTable[[#This Row],[budg_seq_yr]]),"FY"&amp;fiscalyear,"FY"&amp;fiscalyear-1+BudgetsQTable[[#This Row],[budg_seq_yr]])</f>
        <v>FY20</v>
      </c>
      <c r="Y3027" s="79">
        <v>303590</v>
      </c>
      <c r="Z3027" s="78" t="s">
        <v>2818</v>
      </c>
      <c r="AA3027" s="78" t="s">
        <v>476</v>
      </c>
      <c r="AB3027" s="76" t="s">
        <v>2821</v>
      </c>
      <c r="AC3027" s="78" t="s">
        <v>3156</v>
      </c>
    </row>
    <row r="3028" spans="1:29" x14ac:dyDescent="0.35">
      <c r="A3028" s="10" t="s">
        <v>2554</v>
      </c>
      <c r="B3028" s="76" t="s">
        <v>2863</v>
      </c>
      <c r="C3028" s="76">
        <f>C3027+(BudgetsQTable[[#This Row],[lead]]&lt;&gt;K3027)</f>
        <v>369</v>
      </c>
      <c r="D3028" s="76">
        <f>D3027*(BudgetsQTable[[#This Row],[lead]]=K3027)+(BudgetsQTable[[#This Row],[prop_id]]&lt;&gt;A3027)</f>
        <v>1</v>
      </c>
      <c r="E3028" s="77">
        <v>43005.720138888886</v>
      </c>
      <c r="F3028" s="78" t="s">
        <v>2817</v>
      </c>
      <c r="G3028" s="78" t="s">
        <v>2818</v>
      </c>
      <c r="H3028" s="78" t="s">
        <v>476</v>
      </c>
      <c r="I3028" s="76" t="s">
        <v>1069</v>
      </c>
      <c r="J3028" s="76" t="s">
        <v>753</v>
      </c>
      <c r="K3028" s="78" t="s">
        <v>2554</v>
      </c>
      <c r="L3028" s="7" t="str">
        <f>IF(BudgetsQTable[[#This Row],[pi_last_name]]=" ","",HYPERLINK("https://www.ejacket.nsf.gov/ej/showProposal.do?Continue=Y&amp;ID="&amp;BudgetsQTable[[#This Row],[prop_id]],BudgetsQTable[[#This Row],[prop_id]]))</f>
        <v/>
      </c>
      <c r="M3028" s="78" t="s">
        <v>753</v>
      </c>
      <c r="N3028" s="7" t="str">
        <f>IF(BudgetsQTable[[#This Row],[pi_last_name]]=" ","",HYPERLINK("mailto:"&amp;BudgetsQTable[[#This Row],[pi_email]]&amp;"&amp;subject=Your NSF Proposal:  "&amp;BudgetsQTable[[#This Row],[prop_id]],BudgetsQTable[[#This Row],[pi_email]]))</f>
        <v/>
      </c>
      <c r="O3028" s="78" t="s">
        <v>753</v>
      </c>
      <c r="P3028" s="78">
        <v>2</v>
      </c>
      <c r="Q3028" s="78">
        <v>2</v>
      </c>
      <c r="R3028" s="79">
        <v>0</v>
      </c>
      <c r="S3028" s="79">
        <v>3500</v>
      </c>
      <c r="T3028" s="79">
        <v>0</v>
      </c>
      <c r="U3028" s="80">
        <v>312582</v>
      </c>
      <c r="V3028" s="78">
        <v>0</v>
      </c>
      <c r="W3028" s="78">
        <v>4</v>
      </c>
      <c r="X3028" s="11" t="str">
        <f ca="1">IF(ISBLANK(BudgetsQTable[[#This Row],[budg_seq_yr]]),"FY"&amp;fiscalyear,"FY"&amp;fiscalyear-1+BudgetsQTable[[#This Row],[budg_seq_yr]])</f>
        <v>FY21</v>
      </c>
      <c r="Y3028" s="79">
        <v>312582</v>
      </c>
      <c r="Z3028" s="78" t="s">
        <v>2818</v>
      </c>
      <c r="AA3028" s="78" t="s">
        <v>476</v>
      </c>
      <c r="AB3028" s="76" t="s">
        <v>2821</v>
      </c>
      <c r="AC3028" s="78" t="s">
        <v>3156</v>
      </c>
    </row>
    <row r="3029" spans="1:29" x14ac:dyDescent="0.35">
      <c r="A3029" s="10" t="s">
        <v>2562</v>
      </c>
      <c r="B3029" s="76" t="s">
        <v>2824</v>
      </c>
      <c r="C3029" s="76">
        <f>C3028+(BudgetsQTable[[#This Row],[lead]]&lt;&gt;K3028)</f>
        <v>370</v>
      </c>
      <c r="D3029" s="76">
        <f>D3028*(BudgetsQTable[[#This Row],[lead]]=K3028)+(BudgetsQTable[[#This Row],[prop_id]]&lt;&gt;A3028)</f>
        <v>1</v>
      </c>
      <c r="E3029" s="77">
        <v>43005.722916666666</v>
      </c>
      <c r="F3029" s="78" t="s">
        <v>2817</v>
      </c>
      <c r="G3029" s="78" t="s">
        <v>2818</v>
      </c>
      <c r="H3029" s="78" t="s">
        <v>476</v>
      </c>
      <c r="I3029" s="76" t="s">
        <v>912</v>
      </c>
      <c r="J3029" s="76" t="s">
        <v>5148</v>
      </c>
      <c r="K3029" s="78" t="s">
        <v>2562</v>
      </c>
      <c r="L3029" s="7" t="str">
        <f>IF(BudgetsQTable[[#This Row],[pi_last_name]]=" ","",HYPERLINK("https://www.ejacket.nsf.gov/ej/showProposal.do?Continue=Y&amp;ID="&amp;BudgetsQTable[[#This Row],[prop_id]],BudgetsQTable[[#This Row],[prop_id]]))</f>
        <v>1764038</v>
      </c>
      <c r="M3029" s="78" t="s">
        <v>2563</v>
      </c>
      <c r="N3029" s="7" t="str">
        <f>IF(BudgetsQTable[[#This Row],[pi_last_name]]=" ","",HYPERLINK("mailto:"&amp;BudgetsQTable[[#This Row],[pi_email]]&amp;"&amp;subject=Your NSF Proposal:  "&amp;BudgetsQTable[[#This Row],[prop_id]],BudgetsQTable[[#This Row],[pi_email]]))</f>
        <v>eneftci@uci.edu</v>
      </c>
      <c r="O3029" s="78" t="s">
        <v>2899</v>
      </c>
      <c r="P3029" s="78"/>
      <c r="Q3029" s="78"/>
      <c r="R3029" s="79"/>
      <c r="S3029" s="79"/>
      <c r="T3029" s="79"/>
      <c r="U3029" s="80"/>
      <c r="V3029" s="78">
        <v>0</v>
      </c>
      <c r="W3029" s="78"/>
      <c r="X3029" s="11" t="str">
        <f ca="1">IF(ISBLANK(BudgetsQTable[[#This Row],[budg_seq_yr]]),"FY"&amp;fiscalyear,"FY"&amp;fiscalyear-1+BudgetsQTable[[#This Row],[budg_seq_yr]])</f>
        <v>FY18</v>
      </c>
      <c r="Y3029" s="79">
        <v>574608</v>
      </c>
      <c r="Z3029" s="78" t="s">
        <v>2818</v>
      </c>
      <c r="AA3029" s="78" t="s">
        <v>476</v>
      </c>
      <c r="AB3029" s="76" t="s">
        <v>2821</v>
      </c>
      <c r="AC3029" s="78" t="s">
        <v>3009</v>
      </c>
    </row>
    <row r="3030" spans="1:29" x14ac:dyDescent="0.35">
      <c r="A3030" s="10" t="s">
        <v>2562</v>
      </c>
      <c r="B3030" s="76" t="s">
        <v>2824</v>
      </c>
      <c r="C3030" s="76">
        <f>C3029+(BudgetsQTable[[#This Row],[lead]]&lt;&gt;K3029)</f>
        <v>370</v>
      </c>
      <c r="D3030" s="76">
        <f>D3029*(BudgetsQTable[[#This Row],[lead]]=K3029)+(BudgetsQTable[[#This Row],[prop_id]]&lt;&gt;A3029)</f>
        <v>1</v>
      </c>
      <c r="E3030" s="77">
        <v>43005.722916666666</v>
      </c>
      <c r="F3030" s="78" t="s">
        <v>2817</v>
      </c>
      <c r="G3030" s="78" t="s">
        <v>2818</v>
      </c>
      <c r="H3030" s="78" t="s">
        <v>476</v>
      </c>
      <c r="I3030" s="76" t="s">
        <v>912</v>
      </c>
      <c r="J3030" s="76" t="s">
        <v>753</v>
      </c>
      <c r="K3030" s="78" t="s">
        <v>2562</v>
      </c>
      <c r="L3030" s="7" t="str">
        <f>IF(BudgetsQTable[[#This Row],[pi_last_name]]=" ","",HYPERLINK("https://www.ejacket.nsf.gov/ej/showProposal.do?Continue=Y&amp;ID="&amp;BudgetsQTable[[#This Row],[prop_id]],BudgetsQTable[[#This Row],[prop_id]]))</f>
        <v/>
      </c>
      <c r="M3030" s="78" t="s">
        <v>753</v>
      </c>
      <c r="N3030" s="7" t="str">
        <f>IF(BudgetsQTable[[#This Row],[pi_last_name]]=" ","",HYPERLINK("mailto:"&amp;BudgetsQTable[[#This Row],[pi_email]]&amp;"&amp;subject=Your NSF Proposal:  "&amp;BudgetsQTable[[#This Row],[prop_id]],BudgetsQTable[[#This Row],[pi_email]]))</f>
        <v/>
      </c>
      <c r="O3030" s="78" t="s">
        <v>753</v>
      </c>
      <c r="P3030" s="78">
        <v>3</v>
      </c>
      <c r="Q3030" s="78">
        <v>1.5</v>
      </c>
      <c r="R3030" s="79">
        <v>0</v>
      </c>
      <c r="S3030" s="79">
        <v>0</v>
      </c>
      <c r="T3030" s="79">
        <v>0</v>
      </c>
      <c r="U3030" s="80">
        <v>184264</v>
      </c>
      <c r="V3030" s="78">
        <v>0</v>
      </c>
      <c r="W3030" s="78">
        <v>1</v>
      </c>
      <c r="X3030" s="11" t="str">
        <f ca="1">IF(ISBLANK(BudgetsQTable[[#This Row],[budg_seq_yr]]),"FY"&amp;fiscalyear,"FY"&amp;fiscalyear-1+BudgetsQTable[[#This Row],[budg_seq_yr]])</f>
        <v>FY18</v>
      </c>
      <c r="Y3030" s="79">
        <v>184264</v>
      </c>
      <c r="Z3030" s="78" t="s">
        <v>2818</v>
      </c>
      <c r="AA3030" s="78" t="s">
        <v>476</v>
      </c>
      <c r="AB3030" s="76" t="s">
        <v>2821</v>
      </c>
      <c r="AC3030" s="78" t="s">
        <v>3009</v>
      </c>
    </row>
    <row r="3031" spans="1:29" x14ac:dyDescent="0.35">
      <c r="A3031" s="10" t="s">
        <v>2562</v>
      </c>
      <c r="B3031" s="76" t="s">
        <v>2824</v>
      </c>
      <c r="C3031" s="76">
        <f>C3030+(BudgetsQTable[[#This Row],[lead]]&lt;&gt;K3030)</f>
        <v>370</v>
      </c>
      <c r="D3031" s="76">
        <f>D3030*(BudgetsQTable[[#This Row],[lead]]=K3030)+(BudgetsQTable[[#This Row],[prop_id]]&lt;&gt;A3030)</f>
        <v>1</v>
      </c>
      <c r="E3031" s="77">
        <v>43005.722916666666</v>
      </c>
      <c r="F3031" s="78" t="s">
        <v>2817</v>
      </c>
      <c r="G3031" s="78" t="s">
        <v>2818</v>
      </c>
      <c r="H3031" s="78" t="s">
        <v>476</v>
      </c>
      <c r="I3031" s="76" t="s">
        <v>912</v>
      </c>
      <c r="J3031" s="76" t="s">
        <v>753</v>
      </c>
      <c r="K3031" s="78" t="s">
        <v>2562</v>
      </c>
      <c r="L3031" s="7" t="str">
        <f>IF(BudgetsQTable[[#This Row],[pi_last_name]]=" ","",HYPERLINK("https://www.ejacket.nsf.gov/ej/showProposal.do?Continue=Y&amp;ID="&amp;BudgetsQTable[[#This Row],[prop_id]],BudgetsQTable[[#This Row],[prop_id]]))</f>
        <v/>
      </c>
      <c r="M3031" s="78" t="s">
        <v>753</v>
      </c>
      <c r="N3031" s="7" t="str">
        <f>IF(BudgetsQTable[[#This Row],[pi_last_name]]=" ","",HYPERLINK("mailto:"&amp;BudgetsQTable[[#This Row],[pi_email]]&amp;"&amp;subject=Your NSF Proposal:  "&amp;BudgetsQTable[[#This Row],[prop_id]],BudgetsQTable[[#This Row],[pi_email]]))</f>
        <v/>
      </c>
      <c r="O3031" s="78" t="s">
        <v>753</v>
      </c>
      <c r="P3031" s="78">
        <v>3</v>
      </c>
      <c r="Q3031" s="78">
        <v>1.5</v>
      </c>
      <c r="R3031" s="79">
        <v>0</v>
      </c>
      <c r="S3031" s="79">
        <v>0</v>
      </c>
      <c r="T3031" s="79">
        <v>0</v>
      </c>
      <c r="U3031" s="80">
        <v>192382</v>
      </c>
      <c r="V3031" s="78">
        <v>0</v>
      </c>
      <c r="W3031" s="78">
        <v>2</v>
      </c>
      <c r="X3031" s="11" t="str">
        <f ca="1">IF(ISBLANK(BudgetsQTable[[#This Row],[budg_seq_yr]]),"FY"&amp;fiscalyear,"FY"&amp;fiscalyear-1+BudgetsQTable[[#This Row],[budg_seq_yr]])</f>
        <v>FY19</v>
      </c>
      <c r="Y3031" s="79">
        <v>192382</v>
      </c>
      <c r="Z3031" s="78" t="s">
        <v>2818</v>
      </c>
      <c r="AA3031" s="78" t="s">
        <v>476</v>
      </c>
      <c r="AB3031" s="76" t="s">
        <v>2821</v>
      </c>
      <c r="AC3031" s="78" t="s">
        <v>3009</v>
      </c>
    </row>
    <row r="3032" spans="1:29" x14ac:dyDescent="0.35">
      <c r="A3032" s="10" t="s">
        <v>2562</v>
      </c>
      <c r="B3032" s="76" t="s">
        <v>2824</v>
      </c>
      <c r="C3032" s="76">
        <f>C3031+(BudgetsQTable[[#This Row],[lead]]&lt;&gt;K3031)</f>
        <v>370</v>
      </c>
      <c r="D3032" s="76">
        <f>D3031*(BudgetsQTable[[#This Row],[lead]]=K3031)+(BudgetsQTable[[#This Row],[prop_id]]&lt;&gt;A3031)</f>
        <v>1</v>
      </c>
      <c r="E3032" s="77">
        <v>43005.722916666666</v>
      </c>
      <c r="F3032" s="78" t="s">
        <v>2817</v>
      </c>
      <c r="G3032" s="78" t="s">
        <v>2818</v>
      </c>
      <c r="H3032" s="78" t="s">
        <v>476</v>
      </c>
      <c r="I3032" s="76" t="s">
        <v>912</v>
      </c>
      <c r="J3032" s="76" t="s">
        <v>753</v>
      </c>
      <c r="K3032" s="78" t="s">
        <v>2562</v>
      </c>
      <c r="L3032" s="7" t="str">
        <f>IF(BudgetsQTable[[#This Row],[pi_last_name]]=" ","",HYPERLINK("https://www.ejacket.nsf.gov/ej/showProposal.do?Continue=Y&amp;ID="&amp;BudgetsQTable[[#This Row],[prop_id]],BudgetsQTable[[#This Row],[prop_id]]))</f>
        <v/>
      </c>
      <c r="M3032" s="78" t="s">
        <v>753</v>
      </c>
      <c r="N3032" s="7" t="str">
        <f>IF(BudgetsQTable[[#This Row],[pi_last_name]]=" ","",HYPERLINK("mailto:"&amp;BudgetsQTable[[#This Row],[pi_email]]&amp;"&amp;subject=Your NSF Proposal:  "&amp;BudgetsQTable[[#This Row],[prop_id]],BudgetsQTable[[#This Row],[pi_email]]))</f>
        <v/>
      </c>
      <c r="O3032" s="78" t="s">
        <v>753</v>
      </c>
      <c r="P3032" s="78">
        <v>3</v>
      </c>
      <c r="Q3032" s="78">
        <v>1.5</v>
      </c>
      <c r="R3032" s="79">
        <v>0</v>
      </c>
      <c r="S3032" s="79">
        <v>0</v>
      </c>
      <c r="T3032" s="79">
        <v>0</v>
      </c>
      <c r="U3032" s="80">
        <v>197962</v>
      </c>
      <c r="V3032" s="78">
        <v>0</v>
      </c>
      <c r="W3032" s="78">
        <v>3</v>
      </c>
      <c r="X3032" s="11" t="str">
        <f ca="1">IF(ISBLANK(BudgetsQTable[[#This Row],[budg_seq_yr]]),"FY"&amp;fiscalyear,"FY"&amp;fiscalyear-1+BudgetsQTable[[#This Row],[budg_seq_yr]])</f>
        <v>FY20</v>
      </c>
      <c r="Y3032" s="79">
        <v>197962</v>
      </c>
      <c r="Z3032" s="78" t="s">
        <v>2818</v>
      </c>
      <c r="AA3032" s="78" t="s">
        <v>476</v>
      </c>
      <c r="AB3032" s="76" t="s">
        <v>2821</v>
      </c>
      <c r="AC3032" s="78" t="s">
        <v>3009</v>
      </c>
    </row>
    <row r="3033" spans="1:29" x14ac:dyDescent="0.35">
      <c r="A3033" s="10" t="s">
        <v>5149</v>
      </c>
      <c r="B3033" s="76" t="s">
        <v>2834</v>
      </c>
      <c r="C3033" s="76">
        <f>C3032+(BudgetsQTable[[#This Row],[lead]]&lt;&gt;K3032)</f>
        <v>370</v>
      </c>
      <c r="D3033" s="76">
        <f>D3032*(BudgetsQTable[[#This Row],[lead]]=K3032)+(BudgetsQTable[[#This Row],[prop_id]]&lt;&gt;A3032)</f>
        <v>2</v>
      </c>
      <c r="E3033" s="77">
        <v>43005.785416666666</v>
      </c>
      <c r="F3033" s="78" t="s">
        <v>2817</v>
      </c>
      <c r="G3033" s="78" t="s">
        <v>2818</v>
      </c>
      <c r="H3033" s="78" t="s">
        <v>476</v>
      </c>
      <c r="I3033" s="76" t="s">
        <v>912</v>
      </c>
      <c r="J3033" s="76" t="s">
        <v>5152</v>
      </c>
      <c r="K3033" s="78" t="s">
        <v>2562</v>
      </c>
      <c r="L3033" s="7" t="str">
        <f>IF(BudgetsQTable[[#This Row],[pi_last_name]]=" ","",HYPERLINK("https://www.ejacket.nsf.gov/ej/showProposal.do?Continue=Y&amp;ID="&amp;BudgetsQTable[[#This Row],[prop_id]],BudgetsQTable[[#This Row],[prop_id]]))</f>
        <v>1764090</v>
      </c>
      <c r="M3033" s="78" t="s">
        <v>5150</v>
      </c>
      <c r="N3033" s="7" t="str">
        <f>IF(BudgetsQTable[[#This Row],[pi_last_name]]=" ","",HYPERLINK("mailto:"&amp;BudgetsQTable[[#This Row],[pi_email]]&amp;"&amp;subject=Your NSF Proposal:  "&amp;BudgetsQTable[[#This Row],[prop_id]],BudgetsQTable[[#This Row],[pi_email]]))</f>
        <v>gert@ucsd.edu</v>
      </c>
      <c r="O3033" s="78" t="s">
        <v>668</v>
      </c>
      <c r="P3033" s="78"/>
      <c r="Q3033" s="78"/>
      <c r="R3033" s="79"/>
      <c r="S3033" s="79"/>
      <c r="T3033" s="79"/>
      <c r="U3033" s="80"/>
      <c r="V3033" s="78">
        <v>0</v>
      </c>
      <c r="W3033" s="78"/>
      <c r="X3033" s="11" t="str">
        <f ca="1">IF(ISBLANK(BudgetsQTable[[#This Row],[budg_seq_yr]]),"FY"&amp;fiscalyear,"FY"&amp;fiscalyear-1+BudgetsQTable[[#This Row],[budg_seq_yr]])</f>
        <v>FY18</v>
      </c>
      <c r="Y3033" s="79">
        <v>588192</v>
      </c>
      <c r="Z3033" s="78" t="s">
        <v>2818</v>
      </c>
      <c r="AA3033" s="78" t="s">
        <v>476</v>
      </c>
      <c r="AB3033" s="76" t="s">
        <v>2821</v>
      </c>
      <c r="AC3033" s="78" t="s">
        <v>3009</v>
      </c>
    </row>
    <row r="3034" spans="1:29" x14ac:dyDescent="0.35">
      <c r="A3034" s="10" t="s">
        <v>5149</v>
      </c>
      <c r="B3034" s="76" t="s">
        <v>2834</v>
      </c>
      <c r="C3034" s="76">
        <f>C3033+(BudgetsQTable[[#This Row],[lead]]&lt;&gt;K3033)</f>
        <v>370</v>
      </c>
      <c r="D3034" s="76">
        <f>D3033*(BudgetsQTable[[#This Row],[lead]]=K3033)+(BudgetsQTable[[#This Row],[prop_id]]&lt;&gt;A3033)</f>
        <v>2</v>
      </c>
      <c r="E3034" s="77">
        <v>43005.785416666666</v>
      </c>
      <c r="F3034" s="78" t="s">
        <v>2817</v>
      </c>
      <c r="G3034" s="78" t="s">
        <v>2818</v>
      </c>
      <c r="H3034" s="78" t="s">
        <v>476</v>
      </c>
      <c r="I3034" s="76" t="s">
        <v>912</v>
      </c>
      <c r="J3034" s="76" t="s">
        <v>753</v>
      </c>
      <c r="K3034" s="78" t="s">
        <v>2562</v>
      </c>
      <c r="L3034" s="7" t="str">
        <f>IF(BudgetsQTable[[#This Row],[pi_last_name]]=" ","",HYPERLINK("https://www.ejacket.nsf.gov/ej/showProposal.do?Continue=Y&amp;ID="&amp;BudgetsQTable[[#This Row],[prop_id]],BudgetsQTable[[#This Row],[prop_id]]))</f>
        <v/>
      </c>
      <c r="M3034" s="78" t="s">
        <v>753</v>
      </c>
      <c r="N3034" s="7" t="str">
        <f>IF(BudgetsQTable[[#This Row],[pi_last_name]]=" ","",HYPERLINK("mailto:"&amp;BudgetsQTable[[#This Row],[pi_email]]&amp;"&amp;subject=Your NSF Proposal:  "&amp;BudgetsQTable[[#This Row],[prop_id]],BudgetsQTable[[#This Row],[pi_email]]))</f>
        <v/>
      </c>
      <c r="O3034" s="78" t="s">
        <v>753</v>
      </c>
      <c r="P3034" s="78">
        <v>2</v>
      </c>
      <c r="Q3034" s="78">
        <v>0.8</v>
      </c>
      <c r="R3034" s="79">
        <v>0</v>
      </c>
      <c r="S3034" s="79">
        <v>0</v>
      </c>
      <c r="T3034" s="79">
        <v>0</v>
      </c>
      <c r="U3034" s="80">
        <v>196560</v>
      </c>
      <c r="V3034" s="78">
        <v>0</v>
      </c>
      <c r="W3034" s="78">
        <v>1</v>
      </c>
      <c r="X3034" s="11" t="str">
        <f ca="1">IF(ISBLANK(BudgetsQTable[[#This Row],[budg_seq_yr]]),"FY"&amp;fiscalyear,"FY"&amp;fiscalyear-1+BudgetsQTable[[#This Row],[budg_seq_yr]])</f>
        <v>FY18</v>
      </c>
      <c r="Y3034" s="79">
        <v>196560</v>
      </c>
      <c r="Z3034" s="78" t="s">
        <v>2818</v>
      </c>
      <c r="AA3034" s="78" t="s">
        <v>476</v>
      </c>
      <c r="AB3034" s="76" t="s">
        <v>2821</v>
      </c>
      <c r="AC3034" s="78" t="s">
        <v>3009</v>
      </c>
    </row>
    <row r="3035" spans="1:29" x14ac:dyDescent="0.35">
      <c r="A3035" s="10" t="s">
        <v>5149</v>
      </c>
      <c r="B3035" s="76" t="s">
        <v>2834</v>
      </c>
      <c r="C3035" s="76">
        <f>C3034+(BudgetsQTable[[#This Row],[lead]]&lt;&gt;K3034)</f>
        <v>370</v>
      </c>
      <c r="D3035" s="76">
        <f>D3034*(BudgetsQTable[[#This Row],[lead]]=K3034)+(BudgetsQTable[[#This Row],[prop_id]]&lt;&gt;A3034)</f>
        <v>2</v>
      </c>
      <c r="E3035" s="77">
        <v>43005.785416666666</v>
      </c>
      <c r="F3035" s="78" t="s">
        <v>2817</v>
      </c>
      <c r="G3035" s="78" t="s">
        <v>2818</v>
      </c>
      <c r="H3035" s="78" t="s">
        <v>476</v>
      </c>
      <c r="I3035" s="76" t="s">
        <v>912</v>
      </c>
      <c r="J3035" s="76" t="s">
        <v>753</v>
      </c>
      <c r="K3035" s="78" t="s">
        <v>2562</v>
      </c>
      <c r="L3035" s="7" t="str">
        <f>IF(BudgetsQTable[[#This Row],[pi_last_name]]=" ","",HYPERLINK("https://www.ejacket.nsf.gov/ej/showProposal.do?Continue=Y&amp;ID="&amp;BudgetsQTable[[#This Row],[prop_id]],BudgetsQTable[[#This Row],[prop_id]]))</f>
        <v/>
      </c>
      <c r="M3035" s="78" t="s">
        <v>753</v>
      </c>
      <c r="N3035" s="7" t="str">
        <f>IF(BudgetsQTable[[#This Row],[pi_last_name]]=" ","",HYPERLINK("mailto:"&amp;BudgetsQTable[[#This Row],[pi_email]]&amp;"&amp;subject=Your NSF Proposal:  "&amp;BudgetsQTable[[#This Row],[prop_id]],BudgetsQTable[[#This Row],[pi_email]]))</f>
        <v/>
      </c>
      <c r="O3035" s="78" t="s">
        <v>753</v>
      </c>
      <c r="P3035" s="78">
        <v>2</v>
      </c>
      <c r="Q3035" s="78">
        <v>0.8</v>
      </c>
      <c r="R3035" s="79">
        <v>0</v>
      </c>
      <c r="S3035" s="79">
        <v>0</v>
      </c>
      <c r="T3035" s="79">
        <v>0</v>
      </c>
      <c r="U3035" s="80">
        <v>196396</v>
      </c>
      <c r="V3035" s="78">
        <v>0</v>
      </c>
      <c r="W3035" s="78">
        <v>2</v>
      </c>
      <c r="X3035" s="11" t="str">
        <f ca="1">IF(ISBLANK(BudgetsQTable[[#This Row],[budg_seq_yr]]),"FY"&amp;fiscalyear,"FY"&amp;fiscalyear-1+BudgetsQTable[[#This Row],[budg_seq_yr]])</f>
        <v>FY19</v>
      </c>
      <c r="Y3035" s="79">
        <v>196396</v>
      </c>
      <c r="Z3035" s="78" t="s">
        <v>2818</v>
      </c>
      <c r="AA3035" s="78" t="s">
        <v>476</v>
      </c>
      <c r="AB3035" s="76" t="s">
        <v>2821</v>
      </c>
      <c r="AC3035" s="78" t="s">
        <v>3009</v>
      </c>
    </row>
    <row r="3036" spans="1:29" x14ac:dyDescent="0.35">
      <c r="A3036" s="10" t="s">
        <v>5149</v>
      </c>
      <c r="B3036" s="76" t="s">
        <v>2834</v>
      </c>
      <c r="C3036" s="76">
        <f>C3035+(BudgetsQTable[[#This Row],[lead]]&lt;&gt;K3035)</f>
        <v>370</v>
      </c>
      <c r="D3036" s="76">
        <f>D3035*(BudgetsQTable[[#This Row],[lead]]=K3035)+(BudgetsQTable[[#This Row],[prop_id]]&lt;&gt;A3035)</f>
        <v>2</v>
      </c>
      <c r="E3036" s="77">
        <v>43005.785416666666</v>
      </c>
      <c r="F3036" s="78" t="s">
        <v>2817</v>
      </c>
      <c r="G3036" s="78" t="s">
        <v>2818</v>
      </c>
      <c r="H3036" s="78" t="s">
        <v>476</v>
      </c>
      <c r="I3036" s="76" t="s">
        <v>912</v>
      </c>
      <c r="J3036" s="76" t="s">
        <v>753</v>
      </c>
      <c r="K3036" s="78" t="s">
        <v>2562</v>
      </c>
      <c r="L3036" s="7" t="str">
        <f>IF(BudgetsQTable[[#This Row],[pi_last_name]]=" ","",HYPERLINK("https://www.ejacket.nsf.gov/ej/showProposal.do?Continue=Y&amp;ID="&amp;BudgetsQTable[[#This Row],[prop_id]],BudgetsQTable[[#This Row],[prop_id]]))</f>
        <v/>
      </c>
      <c r="M3036" s="78" t="s">
        <v>753</v>
      </c>
      <c r="N3036" s="7" t="str">
        <f>IF(BudgetsQTable[[#This Row],[pi_last_name]]=" ","",HYPERLINK("mailto:"&amp;BudgetsQTable[[#This Row],[pi_email]]&amp;"&amp;subject=Your NSF Proposal:  "&amp;BudgetsQTable[[#This Row],[prop_id]],BudgetsQTable[[#This Row],[pi_email]]))</f>
        <v/>
      </c>
      <c r="O3036" s="78" t="s">
        <v>753</v>
      </c>
      <c r="P3036" s="78">
        <v>2</v>
      </c>
      <c r="Q3036" s="78">
        <v>0.8</v>
      </c>
      <c r="R3036" s="79">
        <v>0</v>
      </c>
      <c r="S3036" s="79">
        <v>0</v>
      </c>
      <c r="T3036" s="79">
        <v>0</v>
      </c>
      <c r="U3036" s="80">
        <v>195236</v>
      </c>
      <c r="V3036" s="78">
        <v>0</v>
      </c>
      <c r="W3036" s="78">
        <v>3</v>
      </c>
      <c r="X3036" s="11" t="str">
        <f ca="1">IF(ISBLANK(BudgetsQTable[[#This Row],[budg_seq_yr]]),"FY"&amp;fiscalyear,"FY"&amp;fiscalyear-1+BudgetsQTable[[#This Row],[budg_seq_yr]])</f>
        <v>FY20</v>
      </c>
      <c r="Y3036" s="79">
        <v>195236</v>
      </c>
      <c r="Z3036" s="78" t="s">
        <v>2818</v>
      </c>
      <c r="AA3036" s="78" t="s">
        <v>476</v>
      </c>
      <c r="AB3036" s="76" t="s">
        <v>2821</v>
      </c>
      <c r="AC3036" s="78" t="s">
        <v>3009</v>
      </c>
    </row>
    <row r="3037" spans="1:29" x14ac:dyDescent="0.35">
      <c r="A3037" s="10" t="s">
        <v>2569</v>
      </c>
      <c r="B3037" s="76" t="s">
        <v>2863</v>
      </c>
      <c r="C3037" s="76">
        <f>C3036+(BudgetsQTable[[#This Row],[lead]]&lt;&gt;K3036)</f>
        <v>371</v>
      </c>
      <c r="D3037" s="76">
        <f>D3036*(BudgetsQTable[[#This Row],[lead]]=K3036)+(BudgetsQTable[[#This Row],[prop_id]]&lt;&gt;A3036)</f>
        <v>1</v>
      </c>
      <c r="E3037" s="77">
        <v>43005.723611111112</v>
      </c>
      <c r="F3037" s="78" t="s">
        <v>2839</v>
      </c>
      <c r="G3037" s="78" t="s">
        <v>2840</v>
      </c>
      <c r="H3037" s="78" t="s">
        <v>462</v>
      </c>
      <c r="I3037" s="76" t="s">
        <v>757</v>
      </c>
      <c r="J3037" s="76" t="s">
        <v>5155</v>
      </c>
      <c r="K3037" s="78" t="s">
        <v>2569</v>
      </c>
      <c r="L3037" s="7" t="str">
        <f>IF(BudgetsQTable[[#This Row],[pi_last_name]]=" ","",HYPERLINK("https://www.ejacket.nsf.gov/ej/showProposal.do?Continue=Y&amp;ID="&amp;BudgetsQTable[[#This Row],[prop_id]],BudgetsQTable[[#This Row],[prop_id]]))</f>
        <v>1764039</v>
      </c>
      <c r="M3037" s="78" t="s">
        <v>2570</v>
      </c>
      <c r="N3037" s="7" t="str">
        <f>IF(BudgetsQTable[[#This Row],[pi_last_name]]=" ","",HYPERLINK("mailto:"&amp;BudgetsQTable[[#This Row],[pi_email]]&amp;"&amp;subject=Your NSF Proposal:  "&amp;BudgetsQTable[[#This Row],[prop_id]],BudgetsQTable[[#This Row],[pi_email]]))</f>
        <v>hankhoffmann@cs.uchicago.edu</v>
      </c>
      <c r="O3037" s="78" t="s">
        <v>707</v>
      </c>
      <c r="P3037" s="78"/>
      <c r="Q3037" s="78"/>
      <c r="R3037" s="79"/>
      <c r="S3037" s="79"/>
      <c r="T3037" s="79"/>
      <c r="U3037" s="80"/>
      <c r="V3037" s="78">
        <v>0</v>
      </c>
      <c r="W3037" s="78"/>
      <c r="X3037" s="11" t="str">
        <f ca="1">IF(ISBLANK(BudgetsQTable[[#This Row],[budg_seq_yr]]),"FY"&amp;fiscalyear,"FY"&amp;fiscalyear-1+BudgetsQTable[[#This Row],[budg_seq_yr]])</f>
        <v>FY18</v>
      </c>
      <c r="Y3037" s="79">
        <v>1200000</v>
      </c>
      <c r="Z3037" s="78" t="s">
        <v>2840</v>
      </c>
      <c r="AA3037" s="78" t="s">
        <v>462</v>
      </c>
      <c r="AB3037" s="76" t="s">
        <v>2821</v>
      </c>
      <c r="AC3037" s="78" t="s">
        <v>485</v>
      </c>
    </row>
    <row r="3038" spans="1:29" x14ac:dyDescent="0.35">
      <c r="A3038" s="10" t="s">
        <v>2569</v>
      </c>
      <c r="B3038" s="76" t="s">
        <v>2863</v>
      </c>
      <c r="C3038" s="76">
        <f>C3037+(BudgetsQTable[[#This Row],[lead]]&lt;&gt;K3037)</f>
        <v>371</v>
      </c>
      <c r="D3038" s="76">
        <f>D3037*(BudgetsQTable[[#This Row],[lead]]=K3037)+(BudgetsQTable[[#This Row],[prop_id]]&lt;&gt;A3037)</f>
        <v>1</v>
      </c>
      <c r="E3038" s="77">
        <v>43005.723611111112</v>
      </c>
      <c r="F3038" s="78" t="s">
        <v>2839</v>
      </c>
      <c r="G3038" s="78" t="s">
        <v>2840</v>
      </c>
      <c r="H3038" s="78" t="s">
        <v>462</v>
      </c>
      <c r="I3038" s="76" t="s">
        <v>757</v>
      </c>
      <c r="J3038" s="76" t="s">
        <v>753</v>
      </c>
      <c r="K3038" s="78" t="s">
        <v>2569</v>
      </c>
      <c r="L3038" s="7" t="str">
        <f>IF(BudgetsQTable[[#This Row],[pi_last_name]]=" ","",HYPERLINK("https://www.ejacket.nsf.gov/ej/showProposal.do?Continue=Y&amp;ID="&amp;BudgetsQTable[[#This Row],[prop_id]],BudgetsQTable[[#This Row],[prop_id]]))</f>
        <v/>
      </c>
      <c r="M3038" s="78" t="s">
        <v>753</v>
      </c>
      <c r="N3038" s="7" t="str">
        <f>IF(BudgetsQTable[[#This Row],[pi_last_name]]=" ","",HYPERLINK("mailto:"&amp;BudgetsQTable[[#This Row],[pi_email]]&amp;"&amp;subject=Your NSF Proposal:  "&amp;BudgetsQTable[[#This Row],[prop_id]],BudgetsQTable[[#This Row],[pi_email]]))</f>
        <v/>
      </c>
      <c r="O3038" s="78" t="s">
        <v>753</v>
      </c>
      <c r="P3038" s="78">
        <v>2</v>
      </c>
      <c r="Q3038" s="78">
        <v>1</v>
      </c>
      <c r="R3038" s="79">
        <v>0</v>
      </c>
      <c r="S3038" s="79">
        <v>10000</v>
      </c>
      <c r="T3038" s="79">
        <v>0</v>
      </c>
      <c r="U3038" s="80">
        <v>288361</v>
      </c>
      <c r="V3038" s="78">
        <v>0</v>
      </c>
      <c r="W3038" s="78">
        <v>1</v>
      </c>
      <c r="X3038" s="11" t="str">
        <f ca="1">IF(ISBLANK(BudgetsQTable[[#This Row],[budg_seq_yr]]),"FY"&amp;fiscalyear,"FY"&amp;fiscalyear-1+BudgetsQTable[[#This Row],[budg_seq_yr]])</f>
        <v>FY18</v>
      </c>
      <c r="Y3038" s="79">
        <v>288361</v>
      </c>
      <c r="Z3038" s="78" t="s">
        <v>2840</v>
      </c>
      <c r="AA3038" s="78" t="s">
        <v>462</v>
      </c>
      <c r="AB3038" s="76" t="s">
        <v>2821</v>
      </c>
      <c r="AC3038" s="78" t="s">
        <v>485</v>
      </c>
    </row>
    <row r="3039" spans="1:29" x14ac:dyDescent="0.35">
      <c r="A3039" s="10" t="s">
        <v>2569</v>
      </c>
      <c r="B3039" s="76" t="s">
        <v>2863</v>
      </c>
      <c r="C3039" s="76">
        <f>C3038+(BudgetsQTable[[#This Row],[lead]]&lt;&gt;K3038)</f>
        <v>371</v>
      </c>
      <c r="D3039" s="76">
        <f>D3038*(BudgetsQTable[[#This Row],[lead]]=K3038)+(BudgetsQTable[[#This Row],[prop_id]]&lt;&gt;A3038)</f>
        <v>1</v>
      </c>
      <c r="E3039" s="77">
        <v>43005.723611111112</v>
      </c>
      <c r="F3039" s="78" t="s">
        <v>2839</v>
      </c>
      <c r="G3039" s="78" t="s">
        <v>2840</v>
      </c>
      <c r="H3039" s="78" t="s">
        <v>462</v>
      </c>
      <c r="I3039" s="76" t="s">
        <v>757</v>
      </c>
      <c r="J3039" s="76" t="s">
        <v>753</v>
      </c>
      <c r="K3039" s="78" t="s">
        <v>2569</v>
      </c>
      <c r="L3039" s="7" t="str">
        <f>IF(BudgetsQTable[[#This Row],[pi_last_name]]=" ","",HYPERLINK("https://www.ejacket.nsf.gov/ej/showProposal.do?Continue=Y&amp;ID="&amp;BudgetsQTable[[#This Row],[prop_id]],BudgetsQTable[[#This Row],[prop_id]]))</f>
        <v/>
      </c>
      <c r="M3039" s="78" t="s">
        <v>753</v>
      </c>
      <c r="N3039" s="7" t="str">
        <f>IF(BudgetsQTable[[#This Row],[pi_last_name]]=" ","",HYPERLINK("mailto:"&amp;BudgetsQTable[[#This Row],[pi_email]]&amp;"&amp;subject=Your NSF Proposal:  "&amp;BudgetsQTable[[#This Row],[prop_id]],BudgetsQTable[[#This Row],[pi_email]]))</f>
        <v/>
      </c>
      <c r="O3039" s="78" t="s">
        <v>753</v>
      </c>
      <c r="P3039" s="78">
        <v>2</v>
      </c>
      <c r="Q3039" s="78">
        <v>1</v>
      </c>
      <c r="R3039" s="79">
        <v>0</v>
      </c>
      <c r="S3039" s="79">
        <v>10000</v>
      </c>
      <c r="T3039" s="79">
        <v>0</v>
      </c>
      <c r="U3039" s="80">
        <v>295967</v>
      </c>
      <c r="V3039" s="78">
        <v>0</v>
      </c>
      <c r="W3039" s="78">
        <v>2</v>
      </c>
      <c r="X3039" s="11" t="str">
        <f ca="1">IF(ISBLANK(BudgetsQTable[[#This Row],[budg_seq_yr]]),"FY"&amp;fiscalyear,"FY"&amp;fiscalyear-1+BudgetsQTable[[#This Row],[budg_seq_yr]])</f>
        <v>FY19</v>
      </c>
      <c r="Y3039" s="79">
        <v>295967</v>
      </c>
      <c r="Z3039" s="78" t="s">
        <v>2840</v>
      </c>
      <c r="AA3039" s="78" t="s">
        <v>462</v>
      </c>
      <c r="AB3039" s="76" t="s">
        <v>2821</v>
      </c>
      <c r="AC3039" s="78" t="s">
        <v>485</v>
      </c>
    </row>
    <row r="3040" spans="1:29" x14ac:dyDescent="0.35">
      <c r="A3040" s="10" t="s">
        <v>2569</v>
      </c>
      <c r="B3040" s="76" t="s">
        <v>2863</v>
      </c>
      <c r="C3040" s="76">
        <f>C3039+(BudgetsQTable[[#This Row],[lead]]&lt;&gt;K3039)</f>
        <v>371</v>
      </c>
      <c r="D3040" s="76">
        <f>D3039*(BudgetsQTable[[#This Row],[lead]]=K3039)+(BudgetsQTable[[#This Row],[prop_id]]&lt;&gt;A3039)</f>
        <v>1</v>
      </c>
      <c r="E3040" s="77">
        <v>43005.723611111112</v>
      </c>
      <c r="F3040" s="78" t="s">
        <v>2839</v>
      </c>
      <c r="G3040" s="78" t="s">
        <v>2840</v>
      </c>
      <c r="H3040" s="78" t="s">
        <v>462</v>
      </c>
      <c r="I3040" s="76" t="s">
        <v>757</v>
      </c>
      <c r="J3040" s="76" t="s">
        <v>753</v>
      </c>
      <c r="K3040" s="78" t="s">
        <v>2569</v>
      </c>
      <c r="L3040" s="7" t="str">
        <f>IF(BudgetsQTable[[#This Row],[pi_last_name]]=" ","",HYPERLINK("https://www.ejacket.nsf.gov/ej/showProposal.do?Continue=Y&amp;ID="&amp;BudgetsQTable[[#This Row],[prop_id]],BudgetsQTable[[#This Row],[prop_id]]))</f>
        <v/>
      </c>
      <c r="M3040" s="78" t="s">
        <v>753</v>
      </c>
      <c r="N3040" s="7" t="str">
        <f>IF(BudgetsQTable[[#This Row],[pi_last_name]]=" ","",HYPERLINK("mailto:"&amp;BudgetsQTable[[#This Row],[pi_email]]&amp;"&amp;subject=Your NSF Proposal:  "&amp;BudgetsQTable[[#This Row],[prop_id]],BudgetsQTable[[#This Row],[pi_email]]))</f>
        <v/>
      </c>
      <c r="O3040" s="78" t="s">
        <v>753</v>
      </c>
      <c r="P3040" s="78">
        <v>2</v>
      </c>
      <c r="Q3040" s="78">
        <v>1</v>
      </c>
      <c r="R3040" s="79">
        <v>0</v>
      </c>
      <c r="S3040" s="79">
        <v>10000</v>
      </c>
      <c r="T3040" s="79">
        <v>0</v>
      </c>
      <c r="U3040" s="80">
        <v>303801</v>
      </c>
      <c r="V3040" s="78">
        <v>0</v>
      </c>
      <c r="W3040" s="78">
        <v>3</v>
      </c>
      <c r="X3040" s="11" t="str">
        <f ca="1">IF(ISBLANK(BudgetsQTable[[#This Row],[budg_seq_yr]]),"FY"&amp;fiscalyear,"FY"&amp;fiscalyear-1+BudgetsQTable[[#This Row],[budg_seq_yr]])</f>
        <v>FY20</v>
      </c>
      <c r="Y3040" s="79">
        <v>303801</v>
      </c>
      <c r="Z3040" s="78" t="s">
        <v>2840</v>
      </c>
      <c r="AA3040" s="78" t="s">
        <v>462</v>
      </c>
      <c r="AB3040" s="76" t="s">
        <v>2821</v>
      </c>
      <c r="AC3040" s="78" t="s">
        <v>485</v>
      </c>
    </row>
    <row r="3041" spans="1:29" x14ac:dyDescent="0.35">
      <c r="A3041" s="10" t="s">
        <v>2569</v>
      </c>
      <c r="B3041" s="76" t="s">
        <v>2863</v>
      </c>
      <c r="C3041" s="76">
        <f>C3040+(BudgetsQTable[[#This Row],[lead]]&lt;&gt;K3040)</f>
        <v>371</v>
      </c>
      <c r="D3041" s="76">
        <f>D3040*(BudgetsQTable[[#This Row],[lead]]=K3040)+(BudgetsQTable[[#This Row],[prop_id]]&lt;&gt;A3040)</f>
        <v>1</v>
      </c>
      <c r="E3041" s="77">
        <v>43005.723611111112</v>
      </c>
      <c r="F3041" s="78" t="s">
        <v>2839</v>
      </c>
      <c r="G3041" s="78" t="s">
        <v>2840</v>
      </c>
      <c r="H3041" s="78" t="s">
        <v>462</v>
      </c>
      <c r="I3041" s="76" t="s">
        <v>757</v>
      </c>
      <c r="J3041" s="76" t="s">
        <v>753</v>
      </c>
      <c r="K3041" s="78" t="s">
        <v>2569</v>
      </c>
      <c r="L3041" s="7" t="str">
        <f>IF(BudgetsQTable[[#This Row],[pi_last_name]]=" ","",HYPERLINK("https://www.ejacket.nsf.gov/ej/showProposal.do?Continue=Y&amp;ID="&amp;BudgetsQTable[[#This Row],[prop_id]],BudgetsQTable[[#This Row],[prop_id]]))</f>
        <v/>
      </c>
      <c r="M3041" s="78" t="s">
        <v>753</v>
      </c>
      <c r="N3041" s="7" t="str">
        <f>IF(BudgetsQTable[[#This Row],[pi_last_name]]=" ","",HYPERLINK("mailto:"&amp;BudgetsQTable[[#This Row],[pi_email]]&amp;"&amp;subject=Your NSF Proposal:  "&amp;BudgetsQTable[[#This Row],[prop_id]],BudgetsQTable[[#This Row],[pi_email]]))</f>
        <v/>
      </c>
      <c r="O3041" s="78" t="s">
        <v>753</v>
      </c>
      <c r="P3041" s="78">
        <v>2</v>
      </c>
      <c r="Q3041" s="78">
        <v>1</v>
      </c>
      <c r="R3041" s="79">
        <v>0</v>
      </c>
      <c r="S3041" s="79">
        <v>10000</v>
      </c>
      <c r="T3041" s="79">
        <v>0</v>
      </c>
      <c r="U3041" s="80">
        <v>311871</v>
      </c>
      <c r="V3041" s="78">
        <v>0</v>
      </c>
      <c r="W3041" s="78">
        <v>4</v>
      </c>
      <c r="X3041" s="11" t="str">
        <f ca="1">IF(ISBLANK(BudgetsQTable[[#This Row],[budg_seq_yr]]),"FY"&amp;fiscalyear,"FY"&amp;fiscalyear-1+BudgetsQTable[[#This Row],[budg_seq_yr]])</f>
        <v>FY21</v>
      </c>
      <c r="Y3041" s="79">
        <v>311871</v>
      </c>
      <c r="Z3041" s="78" t="s">
        <v>2840</v>
      </c>
      <c r="AA3041" s="78" t="s">
        <v>462</v>
      </c>
      <c r="AB3041" s="76" t="s">
        <v>2821</v>
      </c>
      <c r="AC3041" s="78" t="s">
        <v>485</v>
      </c>
    </row>
    <row r="3042" spans="1:29" x14ac:dyDescent="0.35">
      <c r="A3042" s="10" t="s">
        <v>2572</v>
      </c>
      <c r="B3042" s="76" t="s">
        <v>2863</v>
      </c>
      <c r="C3042" s="76">
        <f>C3041+(BudgetsQTable[[#This Row],[lead]]&lt;&gt;K3041)</f>
        <v>372</v>
      </c>
      <c r="D3042" s="76">
        <f>D3041*(BudgetsQTable[[#This Row],[lead]]=K3041)+(BudgetsQTable[[#This Row],[prop_id]]&lt;&gt;A3041)</f>
        <v>1</v>
      </c>
      <c r="E3042" s="77">
        <v>43005.724999999999</v>
      </c>
      <c r="F3042" s="78" t="s">
        <v>2868</v>
      </c>
      <c r="G3042" s="78" t="s">
        <v>2869</v>
      </c>
      <c r="H3042" s="78" t="s">
        <v>466</v>
      </c>
      <c r="I3042" s="76" t="s">
        <v>811</v>
      </c>
      <c r="J3042" s="76" t="s">
        <v>5159</v>
      </c>
      <c r="K3042" s="78" t="s">
        <v>2572</v>
      </c>
      <c r="L3042" s="7" t="str">
        <f>IF(BudgetsQTable[[#This Row],[pi_last_name]]=" ","",HYPERLINK("https://www.ejacket.nsf.gov/ej/showProposal.do?Continue=Y&amp;ID="&amp;BudgetsQTable[[#This Row],[prop_id]],BudgetsQTable[[#This Row],[prop_id]]))</f>
        <v>1764040</v>
      </c>
      <c r="M3042" s="78" t="s">
        <v>2573</v>
      </c>
      <c r="N3042" s="7" t="str">
        <f>IF(BudgetsQTable[[#This Row],[pi_last_name]]=" ","",HYPERLINK("mailto:"&amp;BudgetsQTable[[#This Row],[pi_email]]&amp;"&amp;subject=Your NSF Proposal:  "&amp;BudgetsQTable[[#This Row],[prop_id]],BudgetsQTable[[#This Row],[pi_email]]))</f>
        <v>jaspal@cs.uh.edu</v>
      </c>
      <c r="O3042" s="78" t="s">
        <v>3984</v>
      </c>
      <c r="P3042" s="78"/>
      <c r="Q3042" s="78"/>
      <c r="R3042" s="79"/>
      <c r="S3042" s="79"/>
      <c r="T3042" s="79"/>
      <c r="U3042" s="80"/>
      <c r="V3042" s="78">
        <v>0</v>
      </c>
      <c r="W3042" s="78"/>
      <c r="X3042" s="11" t="str">
        <f ca="1">IF(ISBLANK(BudgetsQTable[[#This Row],[budg_seq_yr]]),"FY"&amp;fiscalyear,"FY"&amp;fiscalyear-1+BudgetsQTable[[#This Row],[budg_seq_yr]])</f>
        <v>FY18</v>
      </c>
      <c r="Y3042" s="79">
        <v>1199574</v>
      </c>
      <c r="Z3042" s="78" t="s">
        <v>2869</v>
      </c>
      <c r="AA3042" s="78" t="s">
        <v>466</v>
      </c>
      <c r="AB3042" s="76" t="s">
        <v>2821</v>
      </c>
      <c r="AC3042" s="78" t="s">
        <v>2884</v>
      </c>
    </row>
    <row r="3043" spans="1:29" x14ac:dyDescent="0.35">
      <c r="A3043" s="10" t="s">
        <v>2572</v>
      </c>
      <c r="B3043" s="76" t="s">
        <v>2863</v>
      </c>
      <c r="C3043" s="76">
        <f>C3042+(BudgetsQTable[[#This Row],[lead]]&lt;&gt;K3042)</f>
        <v>372</v>
      </c>
      <c r="D3043" s="76">
        <f>D3042*(BudgetsQTable[[#This Row],[lead]]=K3042)+(BudgetsQTable[[#This Row],[prop_id]]&lt;&gt;A3042)</f>
        <v>1</v>
      </c>
      <c r="E3043" s="77">
        <v>43005.724999999999</v>
      </c>
      <c r="F3043" s="78" t="s">
        <v>2868</v>
      </c>
      <c r="G3043" s="78" t="s">
        <v>2869</v>
      </c>
      <c r="H3043" s="78" t="s">
        <v>466</v>
      </c>
      <c r="I3043" s="76" t="s">
        <v>811</v>
      </c>
      <c r="J3043" s="76" t="s">
        <v>753</v>
      </c>
      <c r="K3043" s="78" t="s">
        <v>2572</v>
      </c>
      <c r="L3043" s="7" t="str">
        <f>IF(BudgetsQTable[[#This Row],[pi_last_name]]=" ","",HYPERLINK("https://www.ejacket.nsf.gov/ej/showProposal.do?Continue=Y&amp;ID="&amp;BudgetsQTable[[#This Row],[prop_id]],BudgetsQTable[[#This Row],[prop_id]]))</f>
        <v/>
      </c>
      <c r="M3043" s="78" t="s">
        <v>753</v>
      </c>
      <c r="N3043" s="7" t="str">
        <f>IF(BudgetsQTable[[#This Row],[pi_last_name]]=" ","",HYPERLINK("mailto:"&amp;BudgetsQTable[[#This Row],[pi_email]]&amp;"&amp;subject=Your NSF Proposal:  "&amp;BudgetsQTable[[#This Row],[prop_id]],BudgetsQTable[[#This Row],[pi_email]]))</f>
        <v/>
      </c>
      <c r="O3043" s="78" t="s">
        <v>753</v>
      </c>
      <c r="P3043" s="78">
        <v>4</v>
      </c>
      <c r="Q3043" s="78">
        <v>3.5</v>
      </c>
      <c r="R3043" s="79">
        <v>54960</v>
      </c>
      <c r="S3043" s="79">
        <v>0</v>
      </c>
      <c r="T3043" s="79">
        <v>0</v>
      </c>
      <c r="U3043" s="80">
        <v>389751</v>
      </c>
      <c r="V3043" s="78">
        <v>0</v>
      </c>
      <c r="W3043" s="78">
        <v>1</v>
      </c>
      <c r="X3043" s="11" t="str">
        <f ca="1">IF(ISBLANK(BudgetsQTable[[#This Row],[budg_seq_yr]]),"FY"&amp;fiscalyear,"FY"&amp;fiscalyear-1+BudgetsQTable[[#This Row],[budg_seq_yr]])</f>
        <v>FY18</v>
      </c>
      <c r="Y3043" s="79">
        <v>389751</v>
      </c>
      <c r="Z3043" s="78" t="s">
        <v>2869</v>
      </c>
      <c r="AA3043" s="78" t="s">
        <v>466</v>
      </c>
      <c r="AB3043" s="76" t="s">
        <v>2821</v>
      </c>
      <c r="AC3043" s="78" t="s">
        <v>2884</v>
      </c>
    </row>
    <row r="3044" spans="1:29" x14ac:dyDescent="0.35">
      <c r="A3044" s="10" t="s">
        <v>2572</v>
      </c>
      <c r="B3044" s="76" t="s">
        <v>2863</v>
      </c>
      <c r="C3044" s="76">
        <f>C3043+(BudgetsQTable[[#This Row],[lead]]&lt;&gt;K3043)</f>
        <v>372</v>
      </c>
      <c r="D3044" s="76">
        <f>D3043*(BudgetsQTable[[#This Row],[lead]]=K3043)+(BudgetsQTable[[#This Row],[prop_id]]&lt;&gt;A3043)</f>
        <v>1</v>
      </c>
      <c r="E3044" s="77">
        <v>43005.724999999999</v>
      </c>
      <c r="F3044" s="78" t="s">
        <v>2868</v>
      </c>
      <c r="G3044" s="78" t="s">
        <v>2869</v>
      </c>
      <c r="H3044" s="78" t="s">
        <v>466</v>
      </c>
      <c r="I3044" s="76" t="s">
        <v>811</v>
      </c>
      <c r="J3044" s="76" t="s">
        <v>753</v>
      </c>
      <c r="K3044" s="78" t="s">
        <v>2572</v>
      </c>
      <c r="L3044" s="7" t="str">
        <f>IF(BudgetsQTable[[#This Row],[pi_last_name]]=" ","",HYPERLINK("https://www.ejacket.nsf.gov/ej/showProposal.do?Continue=Y&amp;ID="&amp;BudgetsQTable[[#This Row],[prop_id]],BudgetsQTable[[#This Row],[prop_id]]))</f>
        <v/>
      </c>
      <c r="M3044" s="78" t="s">
        <v>753</v>
      </c>
      <c r="N3044" s="7" t="str">
        <f>IF(BudgetsQTable[[#This Row],[pi_last_name]]=" ","",HYPERLINK("mailto:"&amp;BudgetsQTable[[#This Row],[pi_email]]&amp;"&amp;subject=Your NSF Proposal:  "&amp;BudgetsQTable[[#This Row],[prop_id]],BudgetsQTable[[#This Row],[pi_email]]))</f>
        <v/>
      </c>
      <c r="O3044" s="78" t="s">
        <v>753</v>
      </c>
      <c r="P3044" s="78">
        <v>4</v>
      </c>
      <c r="Q3044" s="78">
        <v>3.5</v>
      </c>
      <c r="R3044" s="79">
        <v>56580</v>
      </c>
      <c r="S3044" s="79">
        <v>0</v>
      </c>
      <c r="T3044" s="79">
        <v>10000</v>
      </c>
      <c r="U3044" s="80">
        <v>397257</v>
      </c>
      <c r="V3044" s="78">
        <v>0</v>
      </c>
      <c r="W3044" s="78">
        <v>2</v>
      </c>
      <c r="X3044" s="11" t="str">
        <f ca="1">IF(ISBLANK(BudgetsQTable[[#This Row],[budg_seq_yr]]),"FY"&amp;fiscalyear,"FY"&amp;fiscalyear-1+BudgetsQTable[[#This Row],[budg_seq_yr]])</f>
        <v>FY19</v>
      </c>
      <c r="Y3044" s="79">
        <v>397257</v>
      </c>
      <c r="Z3044" s="78" t="s">
        <v>2869</v>
      </c>
      <c r="AA3044" s="78" t="s">
        <v>466</v>
      </c>
      <c r="AB3044" s="76" t="s">
        <v>2821</v>
      </c>
      <c r="AC3044" s="78" t="s">
        <v>2884</v>
      </c>
    </row>
    <row r="3045" spans="1:29" x14ac:dyDescent="0.35">
      <c r="A3045" s="10" t="s">
        <v>2572</v>
      </c>
      <c r="B3045" s="76" t="s">
        <v>2863</v>
      </c>
      <c r="C3045" s="76">
        <f>C3044+(BudgetsQTable[[#This Row],[lead]]&lt;&gt;K3044)</f>
        <v>372</v>
      </c>
      <c r="D3045" s="76">
        <f>D3044*(BudgetsQTable[[#This Row],[lead]]=K3044)+(BudgetsQTable[[#This Row],[prop_id]]&lt;&gt;A3044)</f>
        <v>1</v>
      </c>
      <c r="E3045" s="77">
        <v>43005.724999999999</v>
      </c>
      <c r="F3045" s="78" t="s">
        <v>2868</v>
      </c>
      <c r="G3045" s="78" t="s">
        <v>2869</v>
      </c>
      <c r="H3045" s="78" t="s">
        <v>466</v>
      </c>
      <c r="I3045" s="76" t="s">
        <v>811</v>
      </c>
      <c r="J3045" s="76" t="s">
        <v>753</v>
      </c>
      <c r="K3045" s="78" t="s">
        <v>2572</v>
      </c>
      <c r="L3045" s="7" t="str">
        <f>IF(BudgetsQTable[[#This Row],[pi_last_name]]=" ","",HYPERLINK("https://www.ejacket.nsf.gov/ej/showProposal.do?Continue=Y&amp;ID="&amp;BudgetsQTable[[#This Row],[prop_id]],BudgetsQTable[[#This Row],[prop_id]]))</f>
        <v/>
      </c>
      <c r="M3045" s="78" t="s">
        <v>753</v>
      </c>
      <c r="N3045" s="7" t="str">
        <f>IF(BudgetsQTable[[#This Row],[pi_last_name]]=" ","",HYPERLINK("mailto:"&amp;BudgetsQTable[[#This Row],[pi_email]]&amp;"&amp;subject=Your NSF Proposal:  "&amp;BudgetsQTable[[#This Row],[prop_id]],BudgetsQTable[[#This Row],[pi_email]]))</f>
        <v/>
      </c>
      <c r="O3045" s="78" t="s">
        <v>753</v>
      </c>
      <c r="P3045" s="78">
        <v>4</v>
      </c>
      <c r="Q3045" s="78">
        <v>3.5</v>
      </c>
      <c r="R3045" s="79">
        <v>58489</v>
      </c>
      <c r="S3045" s="79">
        <v>0</v>
      </c>
      <c r="T3045" s="79">
        <v>15000</v>
      </c>
      <c r="U3045" s="80">
        <v>412566</v>
      </c>
      <c r="V3045" s="78">
        <v>0</v>
      </c>
      <c r="W3045" s="78">
        <v>3</v>
      </c>
      <c r="X3045" s="11" t="str">
        <f ca="1">IF(ISBLANK(BudgetsQTable[[#This Row],[budg_seq_yr]]),"FY"&amp;fiscalyear,"FY"&amp;fiscalyear-1+BudgetsQTable[[#This Row],[budg_seq_yr]])</f>
        <v>FY20</v>
      </c>
      <c r="Y3045" s="79">
        <v>412566</v>
      </c>
      <c r="Z3045" s="78" t="s">
        <v>2869</v>
      </c>
      <c r="AA3045" s="78" t="s">
        <v>466</v>
      </c>
      <c r="AB3045" s="76" t="s">
        <v>2821</v>
      </c>
      <c r="AC3045" s="78" t="s">
        <v>2884</v>
      </c>
    </row>
    <row r="3046" spans="1:29" x14ac:dyDescent="0.35">
      <c r="A3046" s="10" t="s">
        <v>5160</v>
      </c>
      <c r="B3046" s="76" t="s">
        <v>2824</v>
      </c>
      <c r="C3046" s="76">
        <f>C3045+(BudgetsQTable[[#This Row],[lead]]&lt;&gt;K3045)</f>
        <v>373</v>
      </c>
      <c r="D3046" s="76">
        <f>D3045*(BudgetsQTable[[#This Row],[lead]]=K3045)+(BudgetsQTable[[#This Row],[prop_id]]&lt;&gt;A3045)</f>
        <v>1</v>
      </c>
      <c r="E3046" s="77">
        <v>43005.729166666664</v>
      </c>
      <c r="F3046" s="78" t="s">
        <v>2839</v>
      </c>
      <c r="G3046" s="78" t="s">
        <v>2840</v>
      </c>
      <c r="H3046" s="78" t="s">
        <v>462</v>
      </c>
      <c r="I3046" s="76" t="s">
        <v>757</v>
      </c>
      <c r="J3046" s="76" t="s">
        <v>5163</v>
      </c>
      <c r="K3046" s="78" t="s">
        <v>5160</v>
      </c>
      <c r="L3046" s="7" t="str">
        <f>IF(BudgetsQTable[[#This Row],[pi_last_name]]=" ","",HYPERLINK("https://www.ejacket.nsf.gov/ej/showProposal.do?Continue=Y&amp;ID="&amp;BudgetsQTable[[#This Row],[prop_id]],BudgetsQTable[[#This Row],[prop_id]]))</f>
        <v>1764044</v>
      </c>
      <c r="M3046" s="78" t="s">
        <v>803</v>
      </c>
      <c r="N3046" s="7" t="str">
        <f>IF(BudgetsQTable[[#This Row],[pi_last_name]]=" ","",HYPERLINK("mailto:"&amp;BudgetsQTable[[#This Row],[pi_email]]&amp;"&amp;subject=Your NSF Proposal:  "&amp;BudgetsQTable[[#This Row],[prop_id]],BudgetsQTable[[#This Row],[pi_email]]))</f>
        <v>dli35@ucmerced.edu</v>
      </c>
      <c r="O3046" s="78" t="s">
        <v>4791</v>
      </c>
      <c r="P3046" s="78"/>
      <c r="Q3046" s="78"/>
      <c r="R3046" s="79"/>
      <c r="S3046" s="79"/>
      <c r="T3046" s="79"/>
      <c r="U3046" s="80"/>
      <c r="V3046" s="78">
        <v>0</v>
      </c>
      <c r="W3046" s="78"/>
      <c r="X3046" s="11" t="str">
        <f ca="1">IF(ISBLANK(BudgetsQTable[[#This Row],[budg_seq_yr]]),"FY"&amp;fiscalyear,"FY"&amp;fiscalyear-1+BudgetsQTable[[#This Row],[budg_seq_yr]])</f>
        <v>FY18</v>
      </c>
      <c r="Y3046" s="79">
        <v>400000</v>
      </c>
      <c r="Z3046" s="78" t="s">
        <v>2840</v>
      </c>
      <c r="AA3046" s="78" t="s">
        <v>462</v>
      </c>
      <c r="AB3046" s="76" t="s">
        <v>2821</v>
      </c>
      <c r="AC3046" s="78" t="s">
        <v>485</v>
      </c>
    </row>
    <row r="3047" spans="1:29" x14ac:dyDescent="0.35">
      <c r="A3047" s="10" t="s">
        <v>5160</v>
      </c>
      <c r="B3047" s="76" t="s">
        <v>2824</v>
      </c>
      <c r="C3047" s="76">
        <f>C3046+(BudgetsQTable[[#This Row],[lead]]&lt;&gt;K3046)</f>
        <v>373</v>
      </c>
      <c r="D3047" s="76">
        <f>D3046*(BudgetsQTable[[#This Row],[lead]]=K3046)+(BudgetsQTable[[#This Row],[prop_id]]&lt;&gt;A3046)</f>
        <v>1</v>
      </c>
      <c r="E3047" s="77">
        <v>43005.729166666664</v>
      </c>
      <c r="F3047" s="78" t="s">
        <v>2839</v>
      </c>
      <c r="G3047" s="78" t="s">
        <v>2840</v>
      </c>
      <c r="H3047" s="78" t="s">
        <v>462</v>
      </c>
      <c r="I3047" s="76" t="s">
        <v>757</v>
      </c>
      <c r="J3047" s="76" t="s">
        <v>753</v>
      </c>
      <c r="K3047" s="78" t="s">
        <v>5160</v>
      </c>
      <c r="L3047" s="7" t="str">
        <f>IF(BudgetsQTable[[#This Row],[pi_last_name]]=" ","",HYPERLINK("https://www.ejacket.nsf.gov/ej/showProposal.do?Continue=Y&amp;ID="&amp;BudgetsQTable[[#This Row],[prop_id]],BudgetsQTable[[#This Row],[prop_id]]))</f>
        <v/>
      </c>
      <c r="M3047" s="78" t="s">
        <v>753</v>
      </c>
      <c r="N3047" s="7" t="str">
        <f>IF(BudgetsQTable[[#This Row],[pi_last_name]]=" ","",HYPERLINK("mailto:"&amp;BudgetsQTable[[#This Row],[pi_email]]&amp;"&amp;subject=Your NSF Proposal:  "&amp;BudgetsQTable[[#This Row],[prop_id]],BudgetsQTable[[#This Row],[pi_email]]))</f>
        <v/>
      </c>
      <c r="O3047" s="78" t="s">
        <v>753</v>
      </c>
      <c r="P3047" s="78">
        <v>0</v>
      </c>
      <c r="Q3047" s="78">
        <v>0</v>
      </c>
      <c r="R3047" s="79">
        <v>0</v>
      </c>
      <c r="S3047" s="79">
        <v>0</v>
      </c>
      <c r="T3047" s="79">
        <v>0</v>
      </c>
      <c r="U3047" s="80">
        <v>123946</v>
      </c>
      <c r="V3047" s="78">
        <v>0</v>
      </c>
      <c r="W3047" s="78">
        <v>1</v>
      </c>
      <c r="X3047" s="11" t="str">
        <f ca="1">IF(ISBLANK(BudgetsQTable[[#This Row],[budg_seq_yr]]),"FY"&amp;fiscalyear,"FY"&amp;fiscalyear-1+BudgetsQTable[[#This Row],[budg_seq_yr]])</f>
        <v>FY18</v>
      </c>
      <c r="Y3047" s="79">
        <v>123946</v>
      </c>
      <c r="Z3047" s="78" t="s">
        <v>2840</v>
      </c>
      <c r="AA3047" s="78" t="s">
        <v>462</v>
      </c>
      <c r="AB3047" s="76" t="s">
        <v>2821</v>
      </c>
      <c r="AC3047" s="78" t="s">
        <v>485</v>
      </c>
    </row>
    <row r="3048" spans="1:29" x14ac:dyDescent="0.35">
      <c r="A3048" s="10" t="s">
        <v>5160</v>
      </c>
      <c r="B3048" s="76" t="s">
        <v>2824</v>
      </c>
      <c r="C3048" s="76">
        <f>C3047+(BudgetsQTable[[#This Row],[lead]]&lt;&gt;K3047)</f>
        <v>373</v>
      </c>
      <c r="D3048" s="76">
        <f>D3047*(BudgetsQTable[[#This Row],[lead]]=K3047)+(BudgetsQTable[[#This Row],[prop_id]]&lt;&gt;A3047)</f>
        <v>1</v>
      </c>
      <c r="E3048" s="77">
        <v>43005.729166666664</v>
      </c>
      <c r="F3048" s="78" t="s">
        <v>2839</v>
      </c>
      <c r="G3048" s="78" t="s">
        <v>2840</v>
      </c>
      <c r="H3048" s="78" t="s">
        <v>462</v>
      </c>
      <c r="I3048" s="76" t="s">
        <v>757</v>
      </c>
      <c r="J3048" s="76" t="s">
        <v>753</v>
      </c>
      <c r="K3048" s="78" t="s">
        <v>5160</v>
      </c>
      <c r="L3048" s="7" t="str">
        <f>IF(BudgetsQTable[[#This Row],[pi_last_name]]=" ","",HYPERLINK("https://www.ejacket.nsf.gov/ej/showProposal.do?Continue=Y&amp;ID="&amp;BudgetsQTable[[#This Row],[prop_id]],BudgetsQTable[[#This Row],[prop_id]]))</f>
        <v/>
      </c>
      <c r="M3048" s="78" t="s">
        <v>753</v>
      </c>
      <c r="N3048" s="7" t="str">
        <f>IF(BudgetsQTable[[#This Row],[pi_last_name]]=" ","",HYPERLINK("mailto:"&amp;BudgetsQTable[[#This Row],[pi_email]]&amp;"&amp;subject=Your NSF Proposal:  "&amp;BudgetsQTable[[#This Row],[prop_id]],BudgetsQTable[[#This Row],[pi_email]]))</f>
        <v/>
      </c>
      <c r="O3048" s="78" t="s">
        <v>753</v>
      </c>
      <c r="P3048" s="78">
        <v>1</v>
      </c>
      <c r="Q3048" s="78">
        <v>1</v>
      </c>
      <c r="R3048" s="79">
        <v>0</v>
      </c>
      <c r="S3048" s="79">
        <v>0</v>
      </c>
      <c r="T3048" s="79">
        <v>0</v>
      </c>
      <c r="U3048" s="80">
        <v>135288</v>
      </c>
      <c r="V3048" s="78">
        <v>0</v>
      </c>
      <c r="W3048" s="78">
        <v>2</v>
      </c>
      <c r="X3048" s="11" t="str">
        <f ca="1">IF(ISBLANK(BudgetsQTable[[#This Row],[budg_seq_yr]]),"FY"&amp;fiscalyear,"FY"&amp;fiscalyear-1+BudgetsQTable[[#This Row],[budg_seq_yr]])</f>
        <v>FY19</v>
      </c>
      <c r="Y3048" s="79">
        <v>135288</v>
      </c>
      <c r="Z3048" s="78" t="s">
        <v>2840</v>
      </c>
      <c r="AA3048" s="78" t="s">
        <v>462</v>
      </c>
      <c r="AB3048" s="76" t="s">
        <v>2821</v>
      </c>
      <c r="AC3048" s="78" t="s">
        <v>485</v>
      </c>
    </row>
    <row r="3049" spans="1:29" x14ac:dyDescent="0.35">
      <c r="A3049" s="10" t="s">
        <v>5160</v>
      </c>
      <c r="B3049" s="76" t="s">
        <v>2824</v>
      </c>
      <c r="C3049" s="76">
        <f>C3048+(BudgetsQTable[[#This Row],[lead]]&lt;&gt;K3048)</f>
        <v>373</v>
      </c>
      <c r="D3049" s="76">
        <f>D3048*(BudgetsQTable[[#This Row],[lead]]=K3048)+(BudgetsQTable[[#This Row],[prop_id]]&lt;&gt;A3048)</f>
        <v>1</v>
      </c>
      <c r="E3049" s="77">
        <v>43005.729166666664</v>
      </c>
      <c r="F3049" s="78" t="s">
        <v>2839</v>
      </c>
      <c r="G3049" s="78" t="s">
        <v>2840</v>
      </c>
      <c r="H3049" s="78" t="s">
        <v>462</v>
      </c>
      <c r="I3049" s="76" t="s">
        <v>757</v>
      </c>
      <c r="J3049" s="76" t="s">
        <v>753</v>
      </c>
      <c r="K3049" s="78" t="s">
        <v>5160</v>
      </c>
      <c r="L3049" s="7" t="str">
        <f>IF(BudgetsQTable[[#This Row],[pi_last_name]]=" ","",HYPERLINK("https://www.ejacket.nsf.gov/ej/showProposal.do?Continue=Y&amp;ID="&amp;BudgetsQTable[[#This Row],[prop_id]],BudgetsQTable[[#This Row],[prop_id]]))</f>
        <v/>
      </c>
      <c r="M3049" s="78" t="s">
        <v>753</v>
      </c>
      <c r="N3049" s="7" t="str">
        <f>IF(BudgetsQTable[[#This Row],[pi_last_name]]=" ","",HYPERLINK("mailto:"&amp;BudgetsQTable[[#This Row],[pi_email]]&amp;"&amp;subject=Your NSF Proposal:  "&amp;BudgetsQTable[[#This Row],[prop_id]],BudgetsQTable[[#This Row],[pi_email]]))</f>
        <v/>
      </c>
      <c r="O3049" s="78" t="s">
        <v>753</v>
      </c>
      <c r="P3049" s="78">
        <v>1</v>
      </c>
      <c r="Q3049" s="78">
        <v>1</v>
      </c>
      <c r="R3049" s="79">
        <v>0</v>
      </c>
      <c r="S3049" s="79">
        <v>0</v>
      </c>
      <c r="T3049" s="79">
        <v>0</v>
      </c>
      <c r="U3049" s="80">
        <v>140766</v>
      </c>
      <c r="V3049" s="78">
        <v>0</v>
      </c>
      <c r="W3049" s="78">
        <v>3</v>
      </c>
      <c r="X3049" s="11" t="str">
        <f ca="1">IF(ISBLANK(BudgetsQTable[[#This Row],[budg_seq_yr]]),"FY"&amp;fiscalyear,"FY"&amp;fiscalyear-1+BudgetsQTable[[#This Row],[budg_seq_yr]])</f>
        <v>FY20</v>
      </c>
      <c r="Y3049" s="79">
        <v>140766</v>
      </c>
      <c r="Z3049" s="78" t="s">
        <v>2840</v>
      </c>
      <c r="AA3049" s="78" t="s">
        <v>462</v>
      </c>
      <c r="AB3049" s="76" t="s">
        <v>2821</v>
      </c>
      <c r="AC3049" s="78" t="s">
        <v>485</v>
      </c>
    </row>
    <row r="3050" spans="1:29" x14ac:dyDescent="0.35">
      <c r="A3050" s="10" t="s">
        <v>5164</v>
      </c>
      <c r="B3050" s="76" t="s">
        <v>2834</v>
      </c>
      <c r="C3050" s="76">
        <f>C3049+(BudgetsQTable[[#This Row],[lead]]&lt;&gt;K3049)</f>
        <v>373</v>
      </c>
      <c r="D3050" s="76">
        <f>D3049*(BudgetsQTable[[#This Row],[lead]]=K3049)+(BudgetsQTable[[#This Row],[prop_id]]&lt;&gt;A3049)</f>
        <v>2</v>
      </c>
      <c r="E3050" s="77">
        <v>43005.71597222222</v>
      </c>
      <c r="F3050" s="78" t="s">
        <v>2839</v>
      </c>
      <c r="G3050" s="78" t="s">
        <v>2840</v>
      </c>
      <c r="H3050" s="78" t="s">
        <v>462</v>
      </c>
      <c r="I3050" s="76" t="s">
        <v>757</v>
      </c>
      <c r="J3050" s="76" t="s">
        <v>5165</v>
      </c>
      <c r="K3050" s="78" t="s">
        <v>5160</v>
      </c>
      <c r="L3050" s="7" t="str">
        <f>IF(BudgetsQTable[[#This Row],[pi_last_name]]=" ","",HYPERLINK("https://www.ejacket.nsf.gov/ej/showProposal.do?Continue=Y&amp;ID="&amp;BudgetsQTable[[#This Row],[prop_id]],BudgetsQTable[[#This Row],[prop_id]]))</f>
        <v>1764036</v>
      </c>
      <c r="M3050" s="78" t="s">
        <v>1645</v>
      </c>
      <c r="N3050" s="7" t="str">
        <f>IF(BudgetsQTable[[#This Row],[pi_last_name]]=" ","",HYPERLINK("mailto:"&amp;BudgetsQTable[[#This Row],[pi_email]]&amp;"&amp;subject=Your NSF Proposal:  "&amp;BudgetsQTable[[#This Row],[prop_id]],BudgetsQTable[[#This Row],[pi_email]]))</f>
        <v>fchen15@lsu.edu</v>
      </c>
      <c r="O3050" s="78" t="s">
        <v>3659</v>
      </c>
      <c r="P3050" s="78"/>
      <c r="Q3050" s="78"/>
      <c r="R3050" s="79"/>
      <c r="S3050" s="79"/>
      <c r="T3050" s="79"/>
      <c r="U3050" s="80"/>
      <c r="V3050" s="78">
        <v>0</v>
      </c>
      <c r="W3050" s="78"/>
      <c r="X3050" s="11" t="str">
        <f ca="1">IF(ISBLANK(BudgetsQTable[[#This Row],[budg_seq_yr]]),"FY"&amp;fiscalyear,"FY"&amp;fiscalyear-1+BudgetsQTable[[#This Row],[budg_seq_yr]])</f>
        <v>FY18</v>
      </c>
      <c r="Y3050" s="79">
        <v>399973</v>
      </c>
      <c r="Z3050" s="78" t="s">
        <v>2840</v>
      </c>
      <c r="AA3050" s="78" t="s">
        <v>462</v>
      </c>
      <c r="AB3050" s="76" t="s">
        <v>2821</v>
      </c>
      <c r="AC3050" s="78" t="s">
        <v>485</v>
      </c>
    </row>
    <row r="3051" spans="1:29" x14ac:dyDescent="0.35">
      <c r="A3051" s="10" t="s">
        <v>5164</v>
      </c>
      <c r="B3051" s="76" t="s">
        <v>2834</v>
      </c>
      <c r="C3051" s="76">
        <f>C3050+(BudgetsQTable[[#This Row],[lead]]&lt;&gt;K3050)</f>
        <v>373</v>
      </c>
      <c r="D3051" s="76">
        <f>D3050*(BudgetsQTable[[#This Row],[lead]]=K3050)+(BudgetsQTable[[#This Row],[prop_id]]&lt;&gt;A3050)</f>
        <v>2</v>
      </c>
      <c r="E3051" s="77">
        <v>43005.71597222222</v>
      </c>
      <c r="F3051" s="78" t="s">
        <v>2839</v>
      </c>
      <c r="G3051" s="78" t="s">
        <v>2840</v>
      </c>
      <c r="H3051" s="78" t="s">
        <v>462</v>
      </c>
      <c r="I3051" s="76" t="s">
        <v>757</v>
      </c>
      <c r="J3051" s="76" t="s">
        <v>753</v>
      </c>
      <c r="K3051" s="78" t="s">
        <v>5160</v>
      </c>
      <c r="L3051" s="7" t="str">
        <f>IF(BudgetsQTable[[#This Row],[pi_last_name]]=" ","",HYPERLINK("https://www.ejacket.nsf.gov/ej/showProposal.do?Continue=Y&amp;ID="&amp;BudgetsQTable[[#This Row],[prop_id]],BudgetsQTable[[#This Row],[prop_id]]))</f>
        <v/>
      </c>
      <c r="M3051" s="78" t="s">
        <v>753</v>
      </c>
      <c r="N3051" s="7" t="str">
        <f>IF(BudgetsQTable[[#This Row],[pi_last_name]]=" ","",HYPERLINK("mailto:"&amp;BudgetsQTable[[#This Row],[pi_email]]&amp;"&amp;subject=Your NSF Proposal:  "&amp;BudgetsQTable[[#This Row],[prop_id]],BudgetsQTable[[#This Row],[pi_email]]))</f>
        <v/>
      </c>
      <c r="O3051" s="78" t="s">
        <v>753</v>
      </c>
      <c r="P3051" s="78">
        <v>1</v>
      </c>
      <c r="Q3051" s="78">
        <v>1</v>
      </c>
      <c r="R3051" s="79">
        <v>0</v>
      </c>
      <c r="S3051" s="79">
        <v>5000</v>
      </c>
      <c r="T3051" s="79">
        <v>0</v>
      </c>
      <c r="U3051" s="80">
        <v>142066</v>
      </c>
      <c r="V3051" s="78">
        <v>0</v>
      </c>
      <c r="W3051" s="78">
        <v>1</v>
      </c>
      <c r="X3051" s="11" t="str">
        <f ca="1">IF(ISBLANK(BudgetsQTable[[#This Row],[budg_seq_yr]]),"FY"&amp;fiscalyear,"FY"&amp;fiscalyear-1+BudgetsQTable[[#This Row],[budg_seq_yr]])</f>
        <v>FY18</v>
      </c>
      <c r="Y3051" s="79">
        <v>142066</v>
      </c>
      <c r="Z3051" s="78" t="s">
        <v>2840</v>
      </c>
      <c r="AA3051" s="78" t="s">
        <v>462</v>
      </c>
      <c r="AB3051" s="76" t="s">
        <v>2821</v>
      </c>
      <c r="AC3051" s="78" t="s">
        <v>485</v>
      </c>
    </row>
    <row r="3052" spans="1:29" x14ac:dyDescent="0.35">
      <c r="A3052" s="10" t="s">
        <v>5164</v>
      </c>
      <c r="B3052" s="76" t="s">
        <v>2834</v>
      </c>
      <c r="C3052" s="76">
        <f>C3051+(BudgetsQTable[[#This Row],[lead]]&lt;&gt;K3051)</f>
        <v>373</v>
      </c>
      <c r="D3052" s="76">
        <f>D3051*(BudgetsQTable[[#This Row],[lead]]=K3051)+(BudgetsQTable[[#This Row],[prop_id]]&lt;&gt;A3051)</f>
        <v>2</v>
      </c>
      <c r="E3052" s="77">
        <v>43005.71597222222</v>
      </c>
      <c r="F3052" s="78" t="s">
        <v>2839</v>
      </c>
      <c r="G3052" s="78" t="s">
        <v>2840</v>
      </c>
      <c r="H3052" s="78" t="s">
        <v>462</v>
      </c>
      <c r="I3052" s="76" t="s">
        <v>757</v>
      </c>
      <c r="J3052" s="76" t="s">
        <v>753</v>
      </c>
      <c r="K3052" s="78" t="s">
        <v>5160</v>
      </c>
      <c r="L3052" s="7" t="str">
        <f>IF(BudgetsQTable[[#This Row],[pi_last_name]]=" ","",HYPERLINK("https://www.ejacket.nsf.gov/ej/showProposal.do?Continue=Y&amp;ID="&amp;BudgetsQTable[[#This Row],[prop_id]],BudgetsQTable[[#This Row],[prop_id]]))</f>
        <v/>
      </c>
      <c r="M3052" s="78" t="s">
        <v>753</v>
      </c>
      <c r="N3052" s="7" t="str">
        <f>IF(BudgetsQTable[[#This Row],[pi_last_name]]=" ","",HYPERLINK("mailto:"&amp;BudgetsQTable[[#This Row],[pi_email]]&amp;"&amp;subject=Your NSF Proposal:  "&amp;BudgetsQTable[[#This Row],[prop_id]],BudgetsQTable[[#This Row],[pi_email]]))</f>
        <v/>
      </c>
      <c r="O3052" s="78" t="s">
        <v>753</v>
      </c>
      <c r="P3052" s="78">
        <v>1</v>
      </c>
      <c r="Q3052" s="78">
        <v>1</v>
      </c>
      <c r="R3052" s="79">
        <v>0</v>
      </c>
      <c r="S3052" s="79">
        <v>5000</v>
      </c>
      <c r="T3052" s="79">
        <v>0</v>
      </c>
      <c r="U3052" s="80">
        <v>128387</v>
      </c>
      <c r="V3052" s="78">
        <v>0</v>
      </c>
      <c r="W3052" s="78">
        <v>2</v>
      </c>
      <c r="X3052" s="11" t="str">
        <f ca="1">IF(ISBLANK(BudgetsQTable[[#This Row],[budg_seq_yr]]),"FY"&amp;fiscalyear,"FY"&amp;fiscalyear-1+BudgetsQTable[[#This Row],[budg_seq_yr]])</f>
        <v>FY19</v>
      </c>
      <c r="Y3052" s="79">
        <v>128387</v>
      </c>
      <c r="Z3052" s="78" t="s">
        <v>2840</v>
      </c>
      <c r="AA3052" s="78" t="s">
        <v>462</v>
      </c>
      <c r="AB3052" s="76" t="s">
        <v>2821</v>
      </c>
      <c r="AC3052" s="78" t="s">
        <v>485</v>
      </c>
    </row>
    <row r="3053" spans="1:29" x14ac:dyDescent="0.35">
      <c r="A3053" s="10" t="s">
        <v>5164</v>
      </c>
      <c r="B3053" s="76" t="s">
        <v>2834</v>
      </c>
      <c r="C3053" s="76">
        <f>C3052+(BudgetsQTable[[#This Row],[lead]]&lt;&gt;K3052)</f>
        <v>373</v>
      </c>
      <c r="D3053" s="76">
        <f>D3052*(BudgetsQTable[[#This Row],[lead]]=K3052)+(BudgetsQTable[[#This Row],[prop_id]]&lt;&gt;A3052)</f>
        <v>2</v>
      </c>
      <c r="E3053" s="77">
        <v>43005.71597222222</v>
      </c>
      <c r="F3053" s="78" t="s">
        <v>2839</v>
      </c>
      <c r="G3053" s="78" t="s">
        <v>2840</v>
      </c>
      <c r="H3053" s="78" t="s">
        <v>462</v>
      </c>
      <c r="I3053" s="76" t="s">
        <v>757</v>
      </c>
      <c r="J3053" s="76" t="s">
        <v>753</v>
      </c>
      <c r="K3053" s="78" t="s">
        <v>5160</v>
      </c>
      <c r="L3053" s="7" t="str">
        <f>IF(BudgetsQTable[[#This Row],[pi_last_name]]=" ","",HYPERLINK("https://www.ejacket.nsf.gov/ej/showProposal.do?Continue=Y&amp;ID="&amp;BudgetsQTable[[#This Row],[prop_id]],BudgetsQTable[[#This Row],[prop_id]]))</f>
        <v/>
      </c>
      <c r="M3053" s="78" t="s">
        <v>753</v>
      </c>
      <c r="N3053" s="7" t="str">
        <f>IF(BudgetsQTable[[#This Row],[pi_last_name]]=" ","",HYPERLINK("mailto:"&amp;BudgetsQTable[[#This Row],[pi_email]]&amp;"&amp;subject=Your NSF Proposal:  "&amp;BudgetsQTable[[#This Row],[prop_id]],BudgetsQTable[[#This Row],[pi_email]]))</f>
        <v/>
      </c>
      <c r="O3053" s="78" t="s">
        <v>753</v>
      </c>
      <c r="P3053" s="78">
        <v>1</v>
      </c>
      <c r="Q3053" s="78">
        <v>1</v>
      </c>
      <c r="R3053" s="79">
        <v>0</v>
      </c>
      <c r="S3053" s="79">
        <v>5000</v>
      </c>
      <c r="T3053" s="79">
        <v>0</v>
      </c>
      <c r="U3053" s="80">
        <v>129520</v>
      </c>
      <c r="V3053" s="78">
        <v>0</v>
      </c>
      <c r="W3053" s="78">
        <v>3</v>
      </c>
      <c r="X3053" s="11" t="str">
        <f ca="1">IF(ISBLANK(BudgetsQTable[[#This Row],[budg_seq_yr]]),"FY"&amp;fiscalyear,"FY"&amp;fiscalyear-1+BudgetsQTable[[#This Row],[budg_seq_yr]])</f>
        <v>FY20</v>
      </c>
      <c r="Y3053" s="79">
        <v>129520</v>
      </c>
      <c r="Z3053" s="78" t="s">
        <v>2840</v>
      </c>
      <c r="AA3053" s="78" t="s">
        <v>462</v>
      </c>
      <c r="AB3053" s="76" t="s">
        <v>2821</v>
      </c>
      <c r="AC3053" s="78" t="s">
        <v>485</v>
      </c>
    </row>
    <row r="3054" spans="1:29" x14ac:dyDescent="0.35">
      <c r="A3054" s="10" t="s">
        <v>2583</v>
      </c>
      <c r="B3054" s="76" t="s">
        <v>2863</v>
      </c>
      <c r="C3054" s="76">
        <f>C3053+(BudgetsQTable[[#This Row],[lead]]&lt;&gt;K3053)</f>
        <v>374</v>
      </c>
      <c r="D3054" s="76">
        <f>D3053*(BudgetsQTable[[#This Row],[lead]]=K3053)+(BudgetsQTable[[#This Row],[prop_id]]&lt;&gt;A3053)</f>
        <v>1</v>
      </c>
      <c r="E3054" s="77">
        <v>43005.729861111111</v>
      </c>
      <c r="F3054" s="78" t="s">
        <v>2839</v>
      </c>
      <c r="G3054" s="78" t="s">
        <v>2840</v>
      </c>
      <c r="H3054" s="78" t="s">
        <v>462</v>
      </c>
      <c r="I3054" s="76" t="s">
        <v>761</v>
      </c>
      <c r="J3054" s="76" t="s">
        <v>5168</v>
      </c>
      <c r="K3054" s="78" t="s">
        <v>2583</v>
      </c>
      <c r="L3054" s="7" t="str">
        <f>IF(BudgetsQTable[[#This Row],[pi_last_name]]=" ","",HYPERLINK("https://www.ejacket.nsf.gov/ej/showProposal.do?Continue=Y&amp;ID="&amp;BudgetsQTable[[#This Row],[prop_id]],BudgetsQTable[[#This Row],[prop_id]]))</f>
        <v>1764045</v>
      </c>
      <c r="M3054" s="78" t="s">
        <v>2584</v>
      </c>
      <c r="N3054" s="7" t="str">
        <f>IF(BudgetsQTable[[#This Row],[pi_last_name]]=" ","",HYPERLINK("mailto:"&amp;BudgetsQTable[[#This Row],[pi_email]]&amp;"&amp;subject=Your NSF Proposal:  "&amp;BudgetsQTable[[#This Row],[prop_id]],BudgetsQTable[[#This Row],[pi_email]]))</f>
        <v>mingzhao@asu.edu</v>
      </c>
      <c r="O3054" s="78" t="s">
        <v>534</v>
      </c>
      <c r="P3054" s="78"/>
      <c r="Q3054" s="78"/>
      <c r="R3054" s="79"/>
      <c r="S3054" s="79"/>
      <c r="T3054" s="79"/>
      <c r="U3054" s="80"/>
      <c r="V3054" s="78">
        <v>0</v>
      </c>
      <c r="W3054" s="78"/>
      <c r="X3054" s="11" t="str">
        <f ca="1">IF(ISBLANK(BudgetsQTable[[#This Row],[budg_seq_yr]]),"FY"&amp;fiscalyear,"FY"&amp;fiscalyear-1+BudgetsQTable[[#This Row],[budg_seq_yr]])</f>
        <v>FY18</v>
      </c>
      <c r="Y3054" s="79">
        <v>1199130</v>
      </c>
      <c r="Z3054" s="78" t="s">
        <v>2840</v>
      </c>
      <c r="AA3054" s="78" t="s">
        <v>462</v>
      </c>
      <c r="AB3054" s="76" t="s">
        <v>2821</v>
      </c>
      <c r="AC3054" s="78" t="s">
        <v>485</v>
      </c>
    </row>
    <row r="3055" spans="1:29" x14ac:dyDescent="0.35">
      <c r="A3055" s="10" t="s">
        <v>2583</v>
      </c>
      <c r="B3055" s="76" t="s">
        <v>2863</v>
      </c>
      <c r="C3055" s="76">
        <f>C3054+(BudgetsQTable[[#This Row],[lead]]&lt;&gt;K3054)</f>
        <v>374</v>
      </c>
      <c r="D3055" s="76">
        <f>D3054*(BudgetsQTable[[#This Row],[lead]]=K3054)+(BudgetsQTable[[#This Row],[prop_id]]&lt;&gt;A3054)</f>
        <v>1</v>
      </c>
      <c r="E3055" s="77">
        <v>43005.729861111111</v>
      </c>
      <c r="F3055" s="78" t="s">
        <v>2839</v>
      </c>
      <c r="G3055" s="78" t="s">
        <v>2840</v>
      </c>
      <c r="H3055" s="78" t="s">
        <v>462</v>
      </c>
      <c r="I3055" s="76" t="s">
        <v>761</v>
      </c>
      <c r="J3055" s="76" t="s">
        <v>753</v>
      </c>
      <c r="K3055" s="78" t="s">
        <v>2583</v>
      </c>
      <c r="L3055" s="7" t="str">
        <f>IF(BudgetsQTable[[#This Row],[pi_last_name]]=" ","",HYPERLINK("https://www.ejacket.nsf.gov/ej/showProposal.do?Continue=Y&amp;ID="&amp;BudgetsQTable[[#This Row],[prop_id]],BudgetsQTable[[#This Row],[prop_id]]))</f>
        <v/>
      </c>
      <c r="M3055" s="78" t="s">
        <v>753</v>
      </c>
      <c r="N3055" s="7" t="str">
        <f>IF(BudgetsQTable[[#This Row],[pi_last_name]]=" ","",HYPERLINK("mailto:"&amp;BudgetsQTable[[#This Row],[pi_email]]&amp;"&amp;subject=Your NSF Proposal:  "&amp;BudgetsQTable[[#This Row],[prop_id]],BudgetsQTable[[#This Row],[pi_email]]))</f>
        <v/>
      </c>
      <c r="O3055" s="78" t="s">
        <v>753</v>
      </c>
      <c r="P3055" s="78">
        <v>4</v>
      </c>
      <c r="Q3055" s="78">
        <v>3</v>
      </c>
      <c r="R3055" s="79">
        <v>0</v>
      </c>
      <c r="S3055" s="79">
        <v>6000</v>
      </c>
      <c r="T3055" s="79">
        <v>0</v>
      </c>
      <c r="U3055" s="80">
        <v>287595</v>
      </c>
      <c r="V3055" s="78">
        <v>0</v>
      </c>
      <c r="W3055" s="78">
        <v>1</v>
      </c>
      <c r="X3055" s="11" t="str">
        <f ca="1">IF(ISBLANK(BudgetsQTable[[#This Row],[budg_seq_yr]]),"FY"&amp;fiscalyear,"FY"&amp;fiscalyear-1+BudgetsQTable[[#This Row],[budg_seq_yr]])</f>
        <v>FY18</v>
      </c>
      <c r="Y3055" s="79">
        <v>287595</v>
      </c>
      <c r="Z3055" s="78" t="s">
        <v>2840</v>
      </c>
      <c r="AA3055" s="78" t="s">
        <v>462</v>
      </c>
      <c r="AB3055" s="76" t="s">
        <v>2821</v>
      </c>
      <c r="AC3055" s="78" t="s">
        <v>485</v>
      </c>
    </row>
    <row r="3056" spans="1:29" x14ac:dyDescent="0.35">
      <c r="A3056" s="10" t="s">
        <v>2583</v>
      </c>
      <c r="B3056" s="76" t="s">
        <v>2863</v>
      </c>
      <c r="C3056" s="76">
        <f>C3055+(BudgetsQTable[[#This Row],[lead]]&lt;&gt;K3055)</f>
        <v>374</v>
      </c>
      <c r="D3056" s="76">
        <f>D3055*(BudgetsQTable[[#This Row],[lead]]=K3055)+(BudgetsQTable[[#This Row],[prop_id]]&lt;&gt;A3055)</f>
        <v>1</v>
      </c>
      <c r="E3056" s="77">
        <v>43005.729861111111</v>
      </c>
      <c r="F3056" s="78" t="s">
        <v>2839</v>
      </c>
      <c r="G3056" s="78" t="s">
        <v>2840</v>
      </c>
      <c r="H3056" s="78" t="s">
        <v>462</v>
      </c>
      <c r="I3056" s="76" t="s">
        <v>761</v>
      </c>
      <c r="J3056" s="76" t="s">
        <v>753</v>
      </c>
      <c r="K3056" s="78" t="s">
        <v>2583</v>
      </c>
      <c r="L3056" s="7" t="str">
        <f>IF(BudgetsQTable[[#This Row],[pi_last_name]]=" ","",HYPERLINK("https://www.ejacket.nsf.gov/ej/showProposal.do?Continue=Y&amp;ID="&amp;BudgetsQTable[[#This Row],[prop_id]],BudgetsQTable[[#This Row],[prop_id]]))</f>
        <v/>
      </c>
      <c r="M3056" s="78" t="s">
        <v>753</v>
      </c>
      <c r="N3056" s="7" t="str">
        <f>IF(BudgetsQTable[[#This Row],[pi_last_name]]=" ","",HYPERLINK("mailto:"&amp;BudgetsQTable[[#This Row],[pi_email]]&amp;"&amp;subject=Your NSF Proposal:  "&amp;BudgetsQTable[[#This Row],[prop_id]],BudgetsQTable[[#This Row],[pi_email]]))</f>
        <v/>
      </c>
      <c r="O3056" s="78" t="s">
        <v>753</v>
      </c>
      <c r="P3056" s="78">
        <v>4</v>
      </c>
      <c r="Q3056" s="78">
        <v>3</v>
      </c>
      <c r="R3056" s="79">
        <v>0</v>
      </c>
      <c r="S3056" s="79">
        <v>6000</v>
      </c>
      <c r="T3056" s="79">
        <v>0</v>
      </c>
      <c r="U3056" s="80">
        <v>299707</v>
      </c>
      <c r="V3056" s="78">
        <v>0</v>
      </c>
      <c r="W3056" s="78">
        <v>2</v>
      </c>
      <c r="X3056" s="11" t="str">
        <f ca="1">IF(ISBLANK(BudgetsQTable[[#This Row],[budg_seq_yr]]),"FY"&amp;fiscalyear,"FY"&amp;fiscalyear-1+BudgetsQTable[[#This Row],[budg_seq_yr]])</f>
        <v>FY19</v>
      </c>
      <c r="Y3056" s="79">
        <v>299707</v>
      </c>
      <c r="Z3056" s="78" t="s">
        <v>2840</v>
      </c>
      <c r="AA3056" s="78" t="s">
        <v>462</v>
      </c>
      <c r="AB3056" s="76" t="s">
        <v>2821</v>
      </c>
      <c r="AC3056" s="78" t="s">
        <v>485</v>
      </c>
    </row>
    <row r="3057" spans="1:29" x14ac:dyDescent="0.35">
      <c r="A3057" s="10" t="s">
        <v>2583</v>
      </c>
      <c r="B3057" s="76" t="s">
        <v>2863</v>
      </c>
      <c r="C3057" s="76">
        <f>C3056+(BudgetsQTable[[#This Row],[lead]]&lt;&gt;K3056)</f>
        <v>374</v>
      </c>
      <c r="D3057" s="76">
        <f>D3056*(BudgetsQTable[[#This Row],[lead]]=K3056)+(BudgetsQTable[[#This Row],[prop_id]]&lt;&gt;A3056)</f>
        <v>1</v>
      </c>
      <c r="E3057" s="77">
        <v>43005.729861111111</v>
      </c>
      <c r="F3057" s="78" t="s">
        <v>2839</v>
      </c>
      <c r="G3057" s="78" t="s">
        <v>2840</v>
      </c>
      <c r="H3057" s="78" t="s">
        <v>462</v>
      </c>
      <c r="I3057" s="76" t="s">
        <v>761</v>
      </c>
      <c r="J3057" s="76" t="s">
        <v>753</v>
      </c>
      <c r="K3057" s="78" t="s">
        <v>2583</v>
      </c>
      <c r="L3057" s="7" t="str">
        <f>IF(BudgetsQTable[[#This Row],[pi_last_name]]=" ","",HYPERLINK("https://www.ejacket.nsf.gov/ej/showProposal.do?Continue=Y&amp;ID="&amp;BudgetsQTable[[#This Row],[prop_id]],BudgetsQTable[[#This Row],[prop_id]]))</f>
        <v/>
      </c>
      <c r="M3057" s="78" t="s">
        <v>753</v>
      </c>
      <c r="N3057" s="7" t="str">
        <f>IF(BudgetsQTable[[#This Row],[pi_last_name]]=" ","",HYPERLINK("mailto:"&amp;BudgetsQTable[[#This Row],[pi_email]]&amp;"&amp;subject=Your NSF Proposal:  "&amp;BudgetsQTable[[#This Row],[prop_id]],BudgetsQTable[[#This Row],[pi_email]]))</f>
        <v/>
      </c>
      <c r="O3057" s="78" t="s">
        <v>753</v>
      </c>
      <c r="P3057" s="78">
        <v>4</v>
      </c>
      <c r="Q3057" s="78">
        <v>3</v>
      </c>
      <c r="R3057" s="79">
        <v>0</v>
      </c>
      <c r="S3057" s="79">
        <v>6000</v>
      </c>
      <c r="T3057" s="79">
        <v>0</v>
      </c>
      <c r="U3057" s="80">
        <v>299596</v>
      </c>
      <c r="V3057" s="78">
        <v>0</v>
      </c>
      <c r="W3057" s="78">
        <v>3</v>
      </c>
      <c r="X3057" s="11" t="str">
        <f ca="1">IF(ISBLANK(BudgetsQTable[[#This Row],[budg_seq_yr]]),"FY"&amp;fiscalyear,"FY"&amp;fiscalyear-1+BudgetsQTable[[#This Row],[budg_seq_yr]])</f>
        <v>FY20</v>
      </c>
      <c r="Y3057" s="79">
        <v>299596</v>
      </c>
      <c r="Z3057" s="78" t="s">
        <v>2840</v>
      </c>
      <c r="AA3057" s="78" t="s">
        <v>462</v>
      </c>
      <c r="AB3057" s="76" t="s">
        <v>2821</v>
      </c>
      <c r="AC3057" s="78" t="s">
        <v>485</v>
      </c>
    </row>
    <row r="3058" spans="1:29" x14ac:dyDescent="0.35">
      <c r="A3058" s="10" t="s">
        <v>2583</v>
      </c>
      <c r="B3058" s="76" t="s">
        <v>2863</v>
      </c>
      <c r="C3058" s="76">
        <f>C3057+(BudgetsQTable[[#This Row],[lead]]&lt;&gt;K3057)</f>
        <v>374</v>
      </c>
      <c r="D3058" s="76">
        <f>D3057*(BudgetsQTable[[#This Row],[lead]]=K3057)+(BudgetsQTable[[#This Row],[prop_id]]&lt;&gt;A3057)</f>
        <v>1</v>
      </c>
      <c r="E3058" s="77">
        <v>43005.729861111111</v>
      </c>
      <c r="F3058" s="78" t="s">
        <v>2839</v>
      </c>
      <c r="G3058" s="78" t="s">
        <v>2840</v>
      </c>
      <c r="H3058" s="78" t="s">
        <v>462</v>
      </c>
      <c r="I3058" s="76" t="s">
        <v>761</v>
      </c>
      <c r="J3058" s="76" t="s">
        <v>753</v>
      </c>
      <c r="K3058" s="78" t="s">
        <v>2583</v>
      </c>
      <c r="L3058" s="7" t="str">
        <f>IF(BudgetsQTable[[#This Row],[pi_last_name]]=" ","",HYPERLINK("https://www.ejacket.nsf.gov/ej/showProposal.do?Continue=Y&amp;ID="&amp;BudgetsQTable[[#This Row],[prop_id]],BudgetsQTable[[#This Row],[prop_id]]))</f>
        <v/>
      </c>
      <c r="M3058" s="78" t="s">
        <v>753</v>
      </c>
      <c r="N3058" s="7" t="str">
        <f>IF(BudgetsQTable[[#This Row],[pi_last_name]]=" ","",HYPERLINK("mailto:"&amp;BudgetsQTable[[#This Row],[pi_email]]&amp;"&amp;subject=Your NSF Proposal:  "&amp;BudgetsQTable[[#This Row],[prop_id]],BudgetsQTable[[#This Row],[pi_email]]))</f>
        <v/>
      </c>
      <c r="O3058" s="78" t="s">
        <v>753</v>
      </c>
      <c r="P3058" s="78">
        <v>4</v>
      </c>
      <c r="Q3058" s="78">
        <v>3</v>
      </c>
      <c r="R3058" s="79">
        <v>0</v>
      </c>
      <c r="S3058" s="79">
        <v>6000</v>
      </c>
      <c r="T3058" s="79">
        <v>0</v>
      </c>
      <c r="U3058" s="80">
        <v>312232</v>
      </c>
      <c r="V3058" s="78">
        <v>0</v>
      </c>
      <c r="W3058" s="78">
        <v>4</v>
      </c>
      <c r="X3058" s="11" t="str">
        <f ca="1">IF(ISBLANK(BudgetsQTable[[#This Row],[budg_seq_yr]]),"FY"&amp;fiscalyear,"FY"&amp;fiscalyear-1+BudgetsQTable[[#This Row],[budg_seq_yr]])</f>
        <v>FY21</v>
      </c>
      <c r="Y3058" s="79">
        <v>312232</v>
      </c>
      <c r="Z3058" s="78" t="s">
        <v>2840</v>
      </c>
      <c r="AA3058" s="78" t="s">
        <v>462</v>
      </c>
      <c r="AB3058" s="76" t="s">
        <v>2821</v>
      </c>
      <c r="AC3058" s="78" t="s">
        <v>485</v>
      </c>
    </row>
    <row r="3059" spans="1:29" x14ac:dyDescent="0.35">
      <c r="A3059" s="10" t="s">
        <v>2586</v>
      </c>
      <c r="B3059" s="76" t="s">
        <v>2863</v>
      </c>
      <c r="C3059" s="76">
        <f>C3058+(BudgetsQTable[[#This Row],[lead]]&lt;&gt;K3058)</f>
        <v>375</v>
      </c>
      <c r="D3059" s="76">
        <f>D3058*(BudgetsQTable[[#This Row],[lead]]=K3058)+(BudgetsQTable[[#This Row],[prop_id]]&lt;&gt;A3058)</f>
        <v>1</v>
      </c>
      <c r="E3059" s="77">
        <v>43005.729861111111</v>
      </c>
      <c r="F3059" s="78" t="s">
        <v>2839</v>
      </c>
      <c r="G3059" s="78" t="s">
        <v>2840</v>
      </c>
      <c r="H3059" s="78" t="s">
        <v>464</v>
      </c>
      <c r="I3059" s="76" t="s">
        <v>1119</v>
      </c>
      <c r="J3059" s="76" t="s">
        <v>5171</v>
      </c>
      <c r="K3059" s="78" t="s">
        <v>2586</v>
      </c>
      <c r="L3059" s="7" t="str">
        <f>IF(BudgetsQTable[[#This Row],[pi_last_name]]=" ","",HYPERLINK("https://www.ejacket.nsf.gov/ej/showProposal.do?Continue=Y&amp;ID="&amp;BudgetsQTable[[#This Row],[prop_id]],BudgetsQTable[[#This Row],[prop_id]]))</f>
        <v>1764046</v>
      </c>
      <c r="M3059" s="78" t="s">
        <v>2587</v>
      </c>
      <c r="N3059" s="7" t="str">
        <f>IF(BudgetsQTable[[#This Row],[pi_last_name]]=" ","",HYPERLINK("mailto:"&amp;BudgetsQTable[[#This Row],[pi_email]]&amp;"&amp;subject=Your NSF Proposal:  "&amp;BudgetsQTable[[#This Row],[prop_id]],BudgetsQTable[[#This Row],[pi_email]]))</f>
        <v>croy@illinois.edu</v>
      </c>
      <c r="O3059" s="78" t="s">
        <v>676</v>
      </c>
      <c r="P3059" s="78"/>
      <c r="Q3059" s="78"/>
      <c r="R3059" s="79"/>
      <c r="S3059" s="79"/>
      <c r="T3059" s="79"/>
      <c r="U3059" s="80"/>
      <c r="V3059" s="78">
        <v>0</v>
      </c>
      <c r="W3059" s="78"/>
      <c r="X3059" s="11" t="str">
        <f ca="1">IF(ISBLANK(BudgetsQTable[[#This Row],[budg_seq_yr]]),"FY"&amp;fiscalyear,"FY"&amp;fiscalyear-1+BudgetsQTable[[#This Row],[budg_seq_yr]])</f>
        <v>FY18</v>
      </c>
      <c r="Y3059" s="79">
        <v>1161720</v>
      </c>
      <c r="Z3059" s="78" t="s">
        <v>2840</v>
      </c>
      <c r="AA3059" s="78" t="s">
        <v>464</v>
      </c>
      <c r="AB3059" s="76" t="s">
        <v>2821</v>
      </c>
      <c r="AC3059" s="78" t="s">
        <v>485</v>
      </c>
    </row>
    <row r="3060" spans="1:29" x14ac:dyDescent="0.35">
      <c r="A3060" s="10" t="s">
        <v>2586</v>
      </c>
      <c r="B3060" s="76" t="s">
        <v>2863</v>
      </c>
      <c r="C3060" s="76">
        <f>C3059+(BudgetsQTable[[#This Row],[lead]]&lt;&gt;K3059)</f>
        <v>375</v>
      </c>
      <c r="D3060" s="76">
        <f>D3059*(BudgetsQTable[[#This Row],[lead]]=K3059)+(BudgetsQTable[[#This Row],[prop_id]]&lt;&gt;A3059)</f>
        <v>1</v>
      </c>
      <c r="E3060" s="77">
        <v>43005.729861111111</v>
      </c>
      <c r="F3060" s="78" t="s">
        <v>2839</v>
      </c>
      <c r="G3060" s="78" t="s">
        <v>2840</v>
      </c>
      <c r="H3060" s="78" t="s">
        <v>464</v>
      </c>
      <c r="I3060" s="76" t="s">
        <v>1119</v>
      </c>
      <c r="J3060" s="76" t="s">
        <v>753</v>
      </c>
      <c r="K3060" s="78" t="s">
        <v>2586</v>
      </c>
      <c r="L3060" s="7" t="str">
        <f>IF(BudgetsQTable[[#This Row],[pi_last_name]]=" ","",HYPERLINK("https://www.ejacket.nsf.gov/ej/showProposal.do?Continue=Y&amp;ID="&amp;BudgetsQTable[[#This Row],[prop_id]],BudgetsQTable[[#This Row],[prop_id]]))</f>
        <v/>
      </c>
      <c r="M3060" s="78" t="s">
        <v>753</v>
      </c>
      <c r="N3060" s="7" t="str">
        <f>IF(BudgetsQTable[[#This Row],[pi_last_name]]=" ","",HYPERLINK("mailto:"&amp;BudgetsQTable[[#This Row],[pi_email]]&amp;"&amp;subject=Your NSF Proposal:  "&amp;BudgetsQTable[[#This Row],[prop_id]],BudgetsQTable[[#This Row],[pi_email]]))</f>
        <v/>
      </c>
      <c r="O3060" s="78" t="s">
        <v>753</v>
      </c>
      <c r="P3060" s="78">
        <v>3</v>
      </c>
      <c r="Q3060" s="78">
        <v>2.5</v>
      </c>
      <c r="R3060" s="79">
        <v>0</v>
      </c>
      <c r="S3060" s="79">
        <v>5000</v>
      </c>
      <c r="T3060" s="79">
        <v>0</v>
      </c>
      <c r="U3060" s="80">
        <v>376785</v>
      </c>
      <c r="V3060" s="78">
        <v>0</v>
      </c>
      <c r="W3060" s="78">
        <v>1</v>
      </c>
      <c r="X3060" s="11" t="str">
        <f ca="1">IF(ISBLANK(BudgetsQTable[[#This Row],[budg_seq_yr]]),"FY"&amp;fiscalyear,"FY"&amp;fiscalyear-1+BudgetsQTable[[#This Row],[budg_seq_yr]])</f>
        <v>FY18</v>
      </c>
      <c r="Y3060" s="79">
        <v>376785</v>
      </c>
      <c r="Z3060" s="78" t="s">
        <v>2840</v>
      </c>
      <c r="AA3060" s="78" t="s">
        <v>464</v>
      </c>
      <c r="AB3060" s="76" t="s">
        <v>2821</v>
      </c>
      <c r="AC3060" s="78" t="s">
        <v>485</v>
      </c>
    </row>
    <row r="3061" spans="1:29" x14ac:dyDescent="0.35">
      <c r="A3061" s="10" t="s">
        <v>2586</v>
      </c>
      <c r="B3061" s="76" t="s">
        <v>2863</v>
      </c>
      <c r="C3061" s="76">
        <f>C3060+(BudgetsQTable[[#This Row],[lead]]&lt;&gt;K3060)</f>
        <v>375</v>
      </c>
      <c r="D3061" s="76">
        <f>D3060*(BudgetsQTable[[#This Row],[lead]]=K3060)+(BudgetsQTable[[#This Row],[prop_id]]&lt;&gt;A3060)</f>
        <v>1</v>
      </c>
      <c r="E3061" s="77">
        <v>43005.729861111111</v>
      </c>
      <c r="F3061" s="78" t="s">
        <v>2839</v>
      </c>
      <c r="G3061" s="78" t="s">
        <v>2840</v>
      </c>
      <c r="H3061" s="78" t="s">
        <v>464</v>
      </c>
      <c r="I3061" s="76" t="s">
        <v>1119</v>
      </c>
      <c r="J3061" s="76" t="s">
        <v>753</v>
      </c>
      <c r="K3061" s="78" t="s">
        <v>2586</v>
      </c>
      <c r="L3061" s="7" t="str">
        <f>IF(BudgetsQTable[[#This Row],[pi_last_name]]=" ","",HYPERLINK("https://www.ejacket.nsf.gov/ej/showProposal.do?Continue=Y&amp;ID="&amp;BudgetsQTable[[#This Row],[prop_id]],BudgetsQTable[[#This Row],[prop_id]]))</f>
        <v/>
      </c>
      <c r="M3061" s="78" t="s">
        <v>753</v>
      </c>
      <c r="N3061" s="7" t="str">
        <f>IF(BudgetsQTable[[#This Row],[pi_last_name]]=" ","",HYPERLINK("mailto:"&amp;BudgetsQTable[[#This Row],[pi_email]]&amp;"&amp;subject=Your NSF Proposal:  "&amp;BudgetsQTable[[#This Row],[prop_id]],BudgetsQTable[[#This Row],[pi_email]]))</f>
        <v/>
      </c>
      <c r="O3061" s="78" t="s">
        <v>753</v>
      </c>
      <c r="P3061" s="78">
        <v>3</v>
      </c>
      <c r="Q3061" s="78">
        <v>2.5</v>
      </c>
      <c r="R3061" s="79">
        <v>0</v>
      </c>
      <c r="S3061" s="79">
        <v>5000</v>
      </c>
      <c r="T3061" s="79">
        <v>0</v>
      </c>
      <c r="U3061" s="80">
        <v>387135</v>
      </c>
      <c r="V3061" s="78">
        <v>0</v>
      </c>
      <c r="W3061" s="78">
        <v>2</v>
      </c>
      <c r="X3061" s="11" t="str">
        <f ca="1">IF(ISBLANK(BudgetsQTable[[#This Row],[budg_seq_yr]]),"FY"&amp;fiscalyear,"FY"&amp;fiscalyear-1+BudgetsQTable[[#This Row],[budg_seq_yr]])</f>
        <v>FY19</v>
      </c>
      <c r="Y3061" s="79">
        <v>387135</v>
      </c>
      <c r="Z3061" s="78" t="s">
        <v>2840</v>
      </c>
      <c r="AA3061" s="78" t="s">
        <v>464</v>
      </c>
      <c r="AB3061" s="76" t="s">
        <v>2821</v>
      </c>
      <c r="AC3061" s="78" t="s">
        <v>485</v>
      </c>
    </row>
    <row r="3062" spans="1:29" x14ac:dyDescent="0.35">
      <c r="A3062" s="10" t="s">
        <v>2586</v>
      </c>
      <c r="B3062" s="76" t="s">
        <v>2863</v>
      </c>
      <c r="C3062" s="76">
        <f>C3061+(BudgetsQTable[[#This Row],[lead]]&lt;&gt;K3061)</f>
        <v>375</v>
      </c>
      <c r="D3062" s="76">
        <f>D3061*(BudgetsQTable[[#This Row],[lead]]=K3061)+(BudgetsQTable[[#This Row],[prop_id]]&lt;&gt;A3061)</f>
        <v>1</v>
      </c>
      <c r="E3062" s="77">
        <v>43005.729861111111</v>
      </c>
      <c r="F3062" s="78" t="s">
        <v>2839</v>
      </c>
      <c r="G3062" s="78" t="s">
        <v>2840</v>
      </c>
      <c r="H3062" s="78" t="s">
        <v>464</v>
      </c>
      <c r="I3062" s="76" t="s">
        <v>1119</v>
      </c>
      <c r="J3062" s="76" t="s">
        <v>753</v>
      </c>
      <c r="K3062" s="78" t="s">
        <v>2586</v>
      </c>
      <c r="L3062" s="7" t="str">
        <f>IF(BudgetsQTable[[#This Row],[pi_last_name]]=" ","",HYPERLINK("https://www.ejacket.nsf.gov/ej/showProposal.do?Continue=Y&amp;ID="&amp;BudgetsQTable[[#This Row],[prop_id]],BudgetsQTable[[#This Row],[prop_id]]))</f>
        <v/>
      </c>
      <c r="M3062" s="78" t="s">
        <v>753</v>
      </c>
      <c r="N3062" s="7" t="str">
        <f>IF(BudgetsQTable[[#This Row],[pi_last_name]]=" ","",HYPERLINK("mailto:"&amp;BudgetsQTable[[#This Row],[pi_email]]&amp;"&amp;subject=Your NSF Proposal:  "&amp;BudgetsQTable[[#This Row],[prop_id]],BudgetsQTable[[#This Row],[pi_email]]))</f>
        <v/>
      </c>
      <c r="O3062" s="78" t="s">
        <v>753</v>
      </c>
      <c r="P3062" s="78">
        <v>3</v>
      </c>
      <c r="Q3062" s="78">
        <v>2.5</v>
      </c>
      <c r="R3062" s="79">
        <v>0</v>
      </c>
      <c r="S3062" s="79">
        <v>5000</v>
      </c>
      <c r="T3062" s="79">
        <v>0</v>
      </c>
      <c r="U3062" s="80">
        <v>397800</v>
      </c>
      <c r="V3062" s="78">
        <v>0</v>
      </c>
      <c r="W3062" s="78">
        <v>3</v>
      </c>
      <c r="X3062" s="11" t="str">
        <f ca="1">IF(ISBLANK(BudgetsQTable[[#This Row],[budg_seq_yr]]),"FY"&amp;fiscalyear,"FY"&amp;fiscalyear-1+BudgetsQTable[[#This Row],[budg_seq_yr]])</f>
        <v>FY20</v>
      </c>
      <c r="Y3062" s="79">
        <v>397800</v>
      </c>
      <c r="Z3062" s="78" t="s">
        <v>2840</v>
      </c>
      <c r="AA3062" s="78" t="s">
        <v>464</v>
      </c>
      <c r="AB3062" s="76" t="s">
        <v>2821</v>
      </c>
      <c r="AC3062" s="78" t="s">
        <v>485</v>
      </c>
    </row>
    <row r="3063" spans="1:29" x14ac:dyDescent="0.35">
      <c r="A3063" s="10" t="s">
        <v>2589</v>
      </c>
      <c r="B3063" s="76" t="s">
        <v>2863</v>
      </c>
      <c r="C3063" s="76">
        <f>C3062+(BudgetsQTable[[#This Row],[lead]]&lt;&gt;K3062)</f>
        <v>376</v>
      </c>
      <c r="D3063" s="76">
        <f>D3062*(BudgetsQTable[[#This Row],[lead]]=K3062)+(BudgetsQTable[[#This Row],[prop_id]]&lt;&gt;A3062)</f>
        <v>1</v>
      </c>
      <c r="E3063" s="77">
        <v>43005.732638888891</v>
      </c>
      <c r="F3063" s="78" t="s">
        <v>2817</v>
      </c>
      <c r="G3063" s="78" t="s">
        <v>2818</v>
      </c>
      <c r="H3063" s="78" t="s">
        <v>476</v>
      </c>
      <c r="I3063" s="76" t="s">
        <v>1069</v>
      </c>
      <c r="J3063" s="76" t="s">
        <v>3500</v>
      </c>
      <c r="K3063" s="78" t="s">
        <v>2589</v>
      </c>
      <c r="L3063" s="7" t="str">
        <f>IF(BudgetsQTable[[#This Row],[pi_last_name]]=" ","",HYPERLINK("https://www.ejacket.nsf.gov/ej/showProposal.do?Continue=Y&amp;ID="&amp;BudgetsQTable[[#This Row],[prop_id]],BudgetsQTable[[#This Row],[prop_id]]))</f>
        <v>1764047</v>
      </c>
      <c r="M3063" s="78" t="s">
        <v>1389</v>
      </c>
      <c r="N3063" s="7" t="str">
        <f>IF(BudgetsQTable[[#This Row],[pi_last_name]]=" ","",HYPERLINK("mailto:"&amp;BudgetsQTable[[#This Row],[pi_email]]&amp;"&amp;subject=Your NSF Proposal:  "&amp;BudgetsQTable[[#This Row],[prop_id]],BudgetsQTable[[#This Row],[pi_email]]))</f>
        <v>tsotras@cs.ucr.edu</v>
      </c>
      <c r="O3063" s="78" t="s">
        <v>665</v>
      </c>
      <c r="P3063" s="78"/>
      <c r="Q3063" s="78"/>
      <c r="R3063" s="79"/>
      <c r="S3063" s="79"/>
      <c r="T3063" s="79"/>
      <c r="U3063" s="80"/>
      <c r="V3063" s="78">
        <v>0</v>
      </c>
      <c r="W3063" s="78"/>
      <c r="X3063" s="11" t="str">
        <f ca="1">IF(ISBLANK(BudgetsQTable[[#This Row],[budg_seq_yr]]),"FY"&amp;fiscalyear,"FY"&amp;fiscalyear-1+BudgetsQTable[[#This Row],[budg_seq_yr]])</f>
        <v>FY18</v>
      </c>
      <c r="Y3063" s="79">
        <v>1216000</v>
      </c>
      <c r="Z3063" s="78" t="s">
        <v>2818</v>
      </c>
      <c r="AA3063" s="78" t="s">
        <v>476</v>
      </c>
      <c r="AB3063" s="76" t="s">
        <v>2821</v>
      </c>
      <c r="AC3063" s="78" t="s">
        <v>3156</v>
      </c>
    </row>
    <row r="3064" spans="1:29" x14ac:dyDescent="0.35">
      <c r="A3064" s="10" t="s">
        <v>2589</v>
      </c>
      <c r="B3064" s="76" t="s">
        <v>2863</v>
      </c>
      <c r="C3064" s="76">
        <f>C3063+(BudgetsQTable[[#This Row],[lead]]&lt;&gt;K3063)</f>
        <v>376</v>
      </c>
      <c r="D3064" s="76">
        <f>D3063*(BudgetsQTable[[#This Row],[lead]]=K3063)+(BudgetsQTable[[#This Row],[prop_id]]&lt;&gt;A3063)</f>
        <v>1</v>
      </c>
      <c r="E3064" s="77">
        <v>43005.732638888891</v>
      </c>
      <c r="F3064" s="78" t="s">
        <v>2817</v>
      </c>
      <c r="G3064" s="78" t="s">
        <v>2818</v>
      </c>
      <c r="H3064" s="78" t="s">
        <v>476</v>
      </c>
      <c r="I3064" s="76" t="s">
        <v>1069</v>
      </c>
      <c r="J3064" s="76" t="s">
        <v>753</v>
      </c>
      <c r="K3064" s="78" t="s">
        <v>2589</v>
      </c>
      <c r="L3064" s="7" t="str">
        <f>IF(BudgetsQTable[[#This Row],[pi_last_name]]=" ","",HYPERLINK("https://www.ejacket.nsf.gov/ej/showProposal.do?Continue=Y&amp;ID="&amp;BudgetsQTable[[#This Row],[prop_id]],BudgetsQTable[[#This Row],[prop_id]]))</f>
        <v/>
      </c>
      <c r="M3064" s="78" t="s">
        <v>753</v>
      </c>
      <c r="N3064" s="7" t="str">
        <f>IF(BudgetsQTable[[#This Row],[pi_last_name]]=" ","",HYPERLINK("mailto:"&amp;BudgetsQTable[[#This Row],[pi_email]]&amp;"&amp;subject=Your NSF Proposal:  "&amp;BudgetsQTable[[#This Row],[prop_id]],BudgetsQTable[[#This Row],[pi_email]]))</f>
        <v/>
      </c>
      <c r="O3064" s="78" t="s">
        <v>753</v>
      </c>
      <c r="P3064" s="78">
        <v>3</v>
      </c>
      <c r="Q3064" s="78">
        <v>3</v>
      </c>
      <c r="R3064" s="79">
        <v>0</v>
      </c>
      <c r="S3064" s="79">
        <v>6000</v>
      </c>
      <c r="T3064" s="79">
        <v>16000</v>
      </c>
      <c r="U3064" s="80">
        <v>330728</v>
      </c>
      <c r="V3064" s="78">
        <v>0</v>
      </c>
      <c r="W3064" s="78">
        <v>1</v>
      </c>
      <c r="X3064" s="11" t="str">
        <f ca="1">IF(ISBLANK(BudgetsQTable[[#This Row],[budg_seq_yr]]),"FY"&amp;fiscalyear,"FY"&amp;fiscalyear-1+BudgetsQTable[[#This Row],[budg_seq_yr]])</f>
        <v>FY18</v>
      </c>
      <c r="Y3064" s="79">
        <v>330728</v>
      </c>
      <c r="Z3064" s="78" t="s">
        <v>2818</v>
      </c>
      <c r="AA3064" s="78" t="s">
        <v>476</v>
      </c>
      <c r="AB3064" s="76" t="s">
        <v>2821</v>
      </c>
      <c r="AC3064" s="78" t="s">
        <v>3156</v>
      </c>
    </row>
    <row r="3065" spans="1:29" x14ac:dyDescent="0.35">
      <c r="A3065" s="10" t="s">
        <v>2589</v>
      </c>
      <c r="B3065" s="76" t="s">
        <v>2863</v>
      </c>
      <c r="C3065" s="76">
        <f>C3064+(BudgetsQTable[[#This Row],[lead]]&lt;&gt;K3064)</f>
        <v>376</v>
      </c>
      <c r="D3065" s="76">
        <f>D3064*(BudgetsQTable[[#This Row],[lead]]=K3064)+(BudgetsQTable[[#This Row],[prop_id]]&lt;&gt;A3064)</f>
        <v>1</v>
      </c>
      <c r="E3065" s="77">
        <v>43005.732638888891</v>
      </c>
      <c r="F3065" s="78" t="s">
        <v>2817</v>
      </c>
      <c r="G3065" s="78" t="s">
        <v>2818</v>
      </c>
      <c r="H3065" s="78" t="s">
        <v>476</v>
      </c>
      <c r="I3065" s="76" t="s">
        <v>1069</v>
      </c>
      <c r="J3065" s="76" t="s">
        <v>753</v>
      </c>
      <c r="K3065" s="78" t="s">
        <v>2589</v>
      </c>
      <c r="L3065" s="7" t="str">
        <f>IF(BudgetsQTable[[#This Row],[pi_last_name]]=" ","",HYPERLINK("https://www.ejacket.nsf.gov/ej/showProposal.do?Continue=Y&amp;ID="&amp;BudgetsQTable[[#This Row],[prop_id]],BudgetsQTable[[#This Row],[prop_id]]))</f>
        <v/>
      </c>
      <c r="M3065" s="78" t="s">
        <v>753</v>
      </c>
      <c r="N3065" s="7" t="str">
        <f>IF(BudgetsQTable[[#This Row],[pi_last_name]]=" ","",HYPERLINK("mailto:"&amp;BudgetsQTable[[#This Row],[pi_email]]&amp;"&amp;subject=Your NSF Proposal:  "&amp;BudgetsQTable[[#This Row],[prop_id]],BudgetsQTable[[#This Row],[pi_email]]))</f>
        <v/>
      </c>
      <c r="O3065" s="78" t="s">
        <v>753</v>
      </c>
      <c r="P3065" s="78">
        <v>3</v>
      </c>
      <c r="Q3065" s="78">
        <v>3</v>
      </c>
      <c r="R3065" s="79">
        <v>0</v>
      </c>
      <c r="S3065" s="79">
        <v>6000</v>
      </c>
      <c r="T3065" s="79">
        <v>0</v>
      </c>
      <c r="U3065" s="80">
        <v>288494</v>
      </c>
      <c r="V3065" s="78">
        <v>0</v>
      </c>
      <c r="W3065" s="78">
        <v>2</v>
      </c>
      <c r="X3065" s="11" t="str">
        <f ca="1">IF(ISBLANK(BudgetsQTable[[#This Row],[budg_seq_yr]]),"FY"&amp;fiscalyear,"FY"&amp;fiscalyear-1+BudgetsQTable[[#This Row],[budg_seq_yr]])</f>
        <v>FY19</v>
      </c>
      <c r="Y3065" s="79">
        <v>288494</v>
      </c>
      <c r="Z3065" s="78" t="s">
        <v>2818</v>
      </c>
      <c r="AA3065" s="78" t="s">
        <v>476</v>
      </c>
      <c r="AB3065" s="76" t="s">
        <v>2821</v>
      </c>
      <c r="AC3065" s="78" t="s">
        <v>3156</v>
      </c>
    </row>
    <row r="3066" spans="1:29" x14ac:dyDescent="0.35">
      <c r="A3066" s="10" t="s">
        <v>2589</v>
      </c>
      <c r="B3066" s="76" t="s">
        <v>2863</v>
      </c>
      <c r="C3066" s="76">
        <f>C3065+(BudgetsQTable[[#This Row],[lead]]&lt;&gt;K3065)</f>
        <v>376</v>
      </c>
      <c r="D3066" s="76">
        <f>D3065*(BudgetsQTable[[#This Row],[lead]]=K3065)+(BudgetsQTable[[#This Row],[prop_id]]&lt;&gt;A3065)</f>
        <v>1</v>
      </c>
      <c r="E3066" s="77">
        <v>43005.732638888891</v>
      </c>
      <c r="F3066" s="78" t="s">
        <v>2817</v>
      </c>
      <c r="G3066" s="78" t="s">
        <v>2818</v>
      </c>
      <c r="H3066" s="78" t="s">
        <v>476</v>
      </c>
      <c r="I3066" s="76" t="s">
        <v>1069</v>
      </c>
      <c r="J3066" s="76" t="s">
        <v>753</v>
      </c>
      <c r="K3066" s="78" t="s">
        <v>2589</v>
      </c>
      <c r="L3066" s="7" t="str">
        <f>IF(BudgetsQTable[[#This Row],[pi_last_name]]=" ","",HYPERLINK("https://www.ejacket.nsf.gov/ej/showProposal.do?Continue=Y&amp;ID="&amp;BudgetsQTable[[#This Row],[prop_id]],BudgetsQTable[[#This Row],[prop_id]]))</f>
        <v/>
      </c>
      <c r="M3066" s="78" t="s">
        <v>753</v>
      </c>
      <c r="N3066" s="7" t="str">
        <f>IF(BudgetsQTable[[#This Row],[pi_last_name]]=" ","",HYPERLINK("mailto:"&amp;BudgetsQTable[[#This Row],[pi_email]]&amp;"&amp;subject=Your NSF Proposal:  "&amp;BudgetsQTable[[#This Row],[prop_id]],BudgetsQTable[[#This Row],[pi_email]]))</f>
        <v/>
      </c>
      <c r="O3066" s="78" t="s">
        <v>753</v>
      </c>
      <c r="P3066" s="78">
        <v>3</v>
      </c>
      <c r="Q3066" s="78">
        <v>3</v>
      </c>
      <c r="R3066" s="79">
        <v>0</v>
      </c>
      <c r="S3066" s="79">
        <v>6000</v>
      </c>
      <c r="T3066" s="79">
        <v>0</v>
      </c>
      <c r="U3066" s="80">
        <v>295027</v>
      </c>
      <c r="V3066" s="78">
        <v>0</v>
      </c>
      <c r="W3066" s="78">
        <v>3</v>
      </c>
      <c r="X3066" s="11" t="str">
        <f ca="1">IF(ISBLANK(BudgetsQTable[[#This Row],[budg_seq_yr]]),"FY"&amp;fiscalyear,"FY"&amp;fiscalyear-1+BudgetsQTable[[#This Row],[budg_seq_yr]])</f>
        <v>FY20</v>
      </c>
      <c r="Y3066" s="79">
        <v>295027</v>
      </c>
      <c r="Z3066" s="78" t="s">
        <v>2818</v>
      </c>
      <c r="AA3066" s="78" t="s">
        <v>476</v>
      </c>
      <c r="AB3066" s="76" t="s">
        <v>2821</v>
      </c>
      <c r="AC3066" s="78" t="s">
        <v>3156</v>
      </c>
    </row>
    <row r="3067" spans="1:29" x14ac:dyDescent="0.35">
      <c r="A3067" s="10" t="s">
        <v>2589</v>
      </c>
      <c r="B3067" s="76" t="s">
        <v>2863</v>
      </c>
      <c r="C3067" s="76">
        <f>C3066+(BudgetsQTable[[#This Row],[lead]]&lt;&gt;K3066)</f>
        <v>376</v>
      </c>
      <c r="D3067" s="76">
        <f>D3066*(BudgetsQTable[[#This Row],[lead]]=K3066)+(BudgetsQTable[[#This Row],[prop_id]]&lt;&gt;A3066)</f>
        <v>1</v>
      </c>
      <c r="E3067" s="77">
        <v>43005.732638888891</v>
      </c>
      <c r="F3067" s="78" t="s">
        <v>2817</v>
      </c>
      <c r="G3067" s="78" t="s">
        <v>2818</v>
      </c>
      <c r="H3067" s="78" t="s">
        <v>476</v>
      </c>
      <c r="I3067" s="76" t="s">
        <v>1069</v>
      </c>
      <c r="J3067" s="76" t="s">
        <v>753</v>
      </c>
      <c r="K3067" s="78" t="s">
        <v>2589</v>
      </c>
      <c r="L3067" s="7" t="str">
        <f>IF(BudgetsQTable[[#This Row],[pi_last_name]]=" ","",HYPERLINK("https://www.ejacket.nsf.gov/ej/showProposal.do?Continue=Y&amp;ID="&amp;BudgetsQTable[[#This Row],[prop_id]],BudgetsQTable[[#This Row],[prop_id]]))</f>
        <v/>
      </c>
      <c r="M3067" s="78" t="s">
        <v>753</v>
      </c>
      <c r="N3067" s="7" t="str">
        <f>IF(BudgetsQTable[[#This Row],[pi_last_name]]=" ","",HYPERLINK("mailto:"&amp;BudgetsQTable[[#This Row],[pi_email]]&amp;"&amp;subject=Your NSF Proposal:  "&amp;BudgetsQTable[[#This Row],[prop_id]],BudgetsQTable[[#This Row],[pi_email]]))</f>
        <v/>
      </c>
      <c r="O3067" s="78" t="s">
        <v>753</v>
      </c>
      <c r="P3067" s="78">
        <v>3</v>
      </c>
      <c r="Q3067" s="78">
        <v>3</v>
      </c>
      <c r="R3067" s="79">
        <v>0</v>
      </c>
      <c r="S3067" s="79">
        <v>6000</v>
      </c>
      <c r="T3067" s="79">
        <v>0</v>
      </c>
      <c r="U3067" s="80">
        <v>301751</v>
      </c>
      <c r="V3067" s="78">
        <v>0</v>
      </c>
      <c r="W3067" s="78">
        <v>4</v>
      </c>
      <c r="X3067" s="11" t="str">
        <f ca="1">IF(ISBLANK(BudgetsQTable[[#This Row],[budg_seq_yr]]),"FY"&amp;fiscalyear,"FY"&amp;fiscalyear-1+BudgetsQTable[[#This Row],[budg_seq_yr]])</f>
        <v>FY21</v>
      </c>
      <c r="Y3067" s="79">
        <v>301751</v>
      </c>
      <c r="Z3067" s="78" t="s">
        <v>2818</v>
      </c>
      <c r="AA3067" s="78" t="s">
        <v>476</v>
      </c>
      <c r="AB3067" s="76" t="s">
        <v>2821</v>
      </c>
      <c r="AC3067" s="78" t="s">
        <v>3156</v>
      </c>
    </row>
    <row r="3068" spans="1:29" x14ac:dyDescent="0.35">
      <c r="A3068" s="10" t="s">
        <v>2596</v>
      </c>
      <c r="B3068" s="76" t="s">
        <v>2863</v>
      </c>
      <c r="C3068" s="76">
        <f>C3067+(BudgetsQTable[[#This Row],[lead]]&lt;&gt;K3067)</f>
        <v>377</v>
      </c>
      <c r="D3068" s="76">
        <f>D3067*(BudgetsQTable[[#This Row],[lead]]=K3067)+(BudgetsQTable[[#This Row],[prop_id]]&lt;&gt;A3067)</f>
        <v>1</v>
      </c>
      <c r="E3068" s="77">
        <v>43005.732638888891</v>
      </c>
      <c r="F3068" s="78" t="s">
        <v>2868</v>
      </c>
      <c r="G3068" s="78" t="s">
        <v>2869</v>
      </c>
      <c r="H3068" s="78" t="s">
        <v>470</v>
      </c>
      <c r="I3068" s="76" t="s">
        <v>935</v>
      </c>
      <c r="J3068" s="76" t="s">
        <v>5175</v>
      </c>
      <c r="K3068" s="78" t="s">
        <v>2596</v>
      </c>
      <c r="L3068" s="7" t="str">
        <f>IF(BudgetsQTable[[#This Row],[pi_last_name]]=" ","",HYPERLINK("https://www.ejacket.nsf.gov/ej/showProposal.do?Continue=Y&amp;ID="&amp;BudgetsQTable[[#This Row],[prop_id]],BudgetsQTable[[#This Row],[prop_id]]))</f>
        <v>1764049</v>
      </c>
      <c r="M3068" s="78" t="s">
        <v>2597</v>
      </c>
      <c r="N3068" s="7" t="str">
        <f>IF(BudgetsQTable[[#This Row],[pi_last_name]]=" ","",HYPERLINK("mailto:"&amp;BudgetsQTable[[#This Row],[pi_email]]&amp;"&amp;subject=Your NSF Proposal:  "&amp;BudgetsQTable[[#This Row],[prop_id]],BudgetsQTable[[#This Row],[pi_email]]))</f>
        <v>baolshausen@berkeley.edu</v>
      </c>
      <c r="O3068" s="78" t="s">
        <v>662</v>
      </c>
      <c r="P3068" s="78"/>
      <c r="Q3068" s="78"/>
      <c r="R3068" s="79"/>
      <c r="S3068" s="79"/>
      <c r="T3068" s="79"/>
      <c r="U3068" s="80"/>
      <c r="V3068" s="78">
        <v>0</v>
      </c>
      <c r="W3068" s="78"/>
      <c r="X3068" s="11" t="str">
        <f ca="1">IF(ISBLANK(BudgetsQTable[[#This Row],[budg_seq_yr]]),"FY"&amp;fiscalyear,"FY"&amp;fiscalyear-1+BudgetsQTable[[#This Row],[budg_seq_yr]])</f>
        <v>FY18</v>
      </c>
      <c r="Y3068" s="79">
        <v>1134710</v>
      </c>
      <c r="Z3068" s="78" t="s">
        <v>2869</v>
      </c>
      <c r="AA3068" s="78" t="s">
        <v>470</v>
      </c>
      <c r="AB3068" s="76" t="s">
        <v>2821</v>
      </c>
      <c r="AC3068" s="78" t="s">
        <v>2903</v>
      </c>
    </row>
    <row r="3069" spans="1:29" x14ac:dyDescent="0.35">
      <c r="A3069" s="10" t="s">
        <v>2596</v>
      </c>
      <c r="B3069" s="76" t="s">
        <v>2863</v>
      </c>
      <c r="C3069" s="76">
        <f>C3068+(BudgetsQTable[[#This Row],[lead]]&lt;&gt;K3068)</f>
        <v>377</v>
      </c>
      <c r="D3069" s="76">
        <f>D3068*(BudgetsQTable[[#This Row],[lead]]=K3068)+(BudgetsQTable[[#This Row],[prop_id]]&lt;&gt;A3068)</f>
        <v>1</v>
      </c>
      <c r="E3069" s="77">
        <v>43005.732638888891</v>
      </c>
      <c r="F3069" s="78" t="s">
        <v>2868</v>
      </c>
      <c r="G3069" s="78" t="s">
        <v>2869</v>
      </c>
      <c r="H3069" s="78" t="s">
        <v>470</v>
      </c>
      <c r="I3069" s="76" t="s">
        <v>935</v>
      </c>
      <c r="J3069" s="76" t="s">
        <v>753</v>
      </c>
      <c r="K3069" s="78" t="s">
        <v>2596</v>
      </c>
      <c r="L3069" s="7" t="str">
        <f>IF(BudgetsQTable[[#This Row],[pi_last_name]]=" ","",HYPERLINK("https://www.ejacket.nsf.gov/ej/showProposal.do?Continue=Y&amp;ID="&amp;BudgetsQTable[[#This Row],[prop_id]],BudgetsQTable[[#This Row],[prop_id]]))</f>
        <v/>
      </c>
      <c r="M3069" s="78" t="s">
        <v>753</v>
      </c>
      <c r="N3069" s="7" t="str">
        <f>IF(BudgetsQTable[[#This Row],[pi_last_name]]=" ","",HYPERLINK("mailto:"&amp;BudgetsQTable[[#This Row],[pi_email]]&amp;"&amp;subject=Your NSF Proposal:  "&amp;BudgetsQTable[[#This Row],[prop_id]],BudgetsQTable[[#This Row],[pi_email]]))</f>
        <v/>
      </c>
      <c r="O3069" s="78" t="s">
        <v>753</v>
      </c>
      <c r="P3069" s="78">
        <v>3</v>
      </c>
      <c r="Q3069" s="78">
        <v>1</v>
      </c>
      <c r="R3069" s="79">
        <v>0</v>
      </c>
      <c r="S3069" s="79">
        <v>0</v>
      </c>
      <c r="T3069" s="79">
        <v>0</v>
      </c>
      <c r="U3069" s="80">
        <v>272118</v>
      </c>
      <c r="V3069" s="78">
        <v>0</v>
      </c>
      <c r="W3069" s="78">
        <v>1</v>
      </c>
      <c r="X3069" s="11" t="str">
        <f ca="1">IF(ISBLANK(BudgetsQTable[[#This Row],[budg_seq_yr]]),"FY"&amp;fiscalyear,"FY"&amp;fiscalyear-1+BudgetsQTable[[#This Row],[budg_seq_yr]])</f>
        <v>FY18</v>
      </c>
      <c r="Y3069" s="79">
        <v>272118</v>
      </c>
      <c r="Z3069" s="78" t="s">
        <v>2869</v>
      </c>
      <c r="AA3069" s="78" t="s">
        <v>470</v>
      </c>
      <c r="AB3069" s="76" t="s">
        <v>2821</v>
      </c>
      <c r="AC3069" s="78" t="s">
        <v>2903</v>
      </c>
    </row>
    <row r="3070" spans="1:29" x14ac:dyDescent="0.35">
      <c r="A3070" s="10" t="s">
        <v>2596</v>
      </c>
      <c r="B3070" s="76" t="s">
        <v>2863</v>
      </c>
      <c r="C3070" s="76">
        <f>C3069+(BudgetsQTable[[#This Row],[lead]]&lt;&gt;K3069)</f>
        <v>377</v>
      </c>
      <c r="D3070" s="76">
        <f>D3069*(BudgetsQTable[[#This Row],[lead]]=K3069)+(BudgetsQTable[[#This Row],[prop_id]]&lt;&gt;A3069)</f>
        <v>1</v>
      </c>
      <c r="E3070" s="77">
        <v>43005.732638888891</v>
      </c>
      <c r="F3070" s="78" t="s">
        <v>2868</v>
      </c>
      <c r="G3070" s="78" t="s">
        <v>2869</v>
      </c>
      <c r="H3070" s="78" t="s">
        <v>470</v>
      </c>
      <c r="I3070" s="76" t="s">
        <v>935</v>
      </c>
      <c r="J3070" s="76" t="s">
        <v>753</v>
      </c>
      <c r="K3070" s="78" t="s">
        <v>2596</v>
      </c>
      <c r="L3070" s="7" t="str">
        <f>IF(BudgetsQTable[[#This Row],[pi_last_name]]=" ","",HYPERLINK("https://www.ejacket.nsf.gov/ej/showProposal.do?Continue=Y&amp;ID="&amp;BudgetsQTable[[#This Row],[prop_id]],BudgetsQTable[[#This Row],[prop_id]]))</f>
        <v/>
      </c>
      <c r="M3070" s="78" t="s">
        <v>753</v>
      </c>
      <c r="N3070" s="7" t="str">
        <f>IF(BudgetsQTable[[#This Row],[pi_last_name]]=" ","",HYPERLINK("mailto:"&amp;BudgetsQTable[[#This Row],[pi_email]]&amp;"&amp;subject=Your NSF Proposal:  "&amp;BudgetsQTable[[#This Row],[prop_id]],BudgetsQTable[[#This Row],[pi_email]]))</f>
        <v/>
      </c>
      <c r="O3070" s="78" t="s">
        <v>753</v>
      </c>
      <c r="P3070" s="78">
        <v>3</v>
      </c>
      <c r="Q3070" s="78">
        <v>1</v>
      </c>
      <c r="R3070" s="79">
        <v>0</v>
      </c>
      <c r="S3070" s="79">
        <v>0</v>
      </c>
      <c r="T3070" s="79">
        <v>0</v>
      </c>
      <c r="U3070" s="80">
        <v>281050</v>
      </c>
      <c r="V3070" s="78">
        <v>0</v>
      </c>
      <c r="W3070" s="78">
        <v>2</v>
      </c>
      <c r="X3070" s="11" t="str">
        <f ca="1">IF(ISBLANK(BudgetsQTable[[#This Row],[budg_seq_yr]]),"FY"&amp;fiscalyear,"FY"&amp;fiscalyear-1+BudgetsQTable[[#This Row],[budg_seq_yr]])</f>
        <v>FY19</v>
      </c>
      <c r="Y3070" s="79">
        <v>281050</v>
      </c>
      <c r="Z3070" s="78" t="s">
        <v>2869</v>
      </c>
      <c r="AA3070" s="78" t="s">
        <v>470</v>
      </c>
      <c r="AB3070" s="76" t="s">
        <v>2821</v>
      </c>
      <c r="AC3070" s="78" t="s">
        <v>2903</v>
      </c>
    </row>
    <row r="3071" spans="1:29" x14ac:dyDescent="0.35">
      <c r="A3071" s="10" t="s">
        <v>2596</v>
      </c>
      <c r="B3071" s="76" t="s">
        <v>2863</v>
      </c>
      <c r="C3071" s="76">
        <f>C3070+(BudgetsQTable[[#This Row],[lead]]&lt;&gt;K3070)</f>
        <v>377</v>
      </c>
      <c r="D3071" s="76">
        <f>D3070*(BudgetsQTable[[#This Row],[lead]]=K3070)+(BudgetsQTable[[#This Row],[prop_id]]&lt;&gt;A3070)</f>
        <v>1</v>
      </c>
      <c r="E3071" s="77">
        <v>43005.732638888891</v>
      </c>
      <c r="F3071" s="78" t="s">
        <v>2868</v>
      </c>
      <c r="G3071" s="78" t="s">
        <v>2869</v>
      </c>
      <c r="H3071" s="78" t="s">
        <v>470</v>
      </c>
      <c r="I3071" s="76" t="s">
        <v>935</v>
      </c>
      <c r="J3071" s="76" t="s">
        <v>753</v>
      </c>
      <c r="K3071" s="78" t="s">
        <v>2596</v>
      </c>
      <c r="L3071" s="7" t="str">
        <f>IF(BudgetsQTable[[#This Row],[pi_last_name]]=" ","",HYPERLINK("https://www.ejacket.nsf.gov/ej/showProposal.do?Continue=Y&amp;ID="&amp;BudgetsQTable[[#This Row],[prop_id]],BudgetsQTable[[#This Row],[prop_id]]))</f>
        <v/>
      </c>
      <c r="M3071" s="78" t="s">
        <v>753</v>
      </c>
      <c r="N3071" s="7" t="str">
        <f>IF(BudgetsQTable[[#This Row],[pi_last_name]]=" ","",HYPERLINK("mailto:"&amp;BudgetsQTable[[#This Row],[pi_email]]&amp;"&amp;subject=Your NSF Proposal:  "&amp;BudgetsQTable[[#This Row],[prop_id]],BudgetsQTable[[#This Row],[pi_email]]))</f>
        <v/>
      </c>
      <c r="O3071" s="78" t="s">
        <v>753</v>
      </c>
      <c r="P3071" s="78">
        <v>3</v>
      </c>
      <c r="Q3071" s="78">
        <v>1</v>
      </c>
      <c r="R3071" s="79">
        <v>0</v>
      </c>
      <c r="S3071" s="79">
        <v>0</v>
      </c>
      <c r="T3071" s="79">
        <v>0</v>
      </c>
      <c r="U3071" s="80">
        <v>290285</v>
      </c>
      <c r="V3071" s="78">
        <v>0</v>
      </c>
      <c r="W3071" s="78">
        <v>3</v>
      </c>
      <c r="X3071" s="11" t="str">
        <f ca="1">IF(ISBLANK(BudgetsQTable[[#This Row],[budg_seq_yr]]),"FY"&amp;fiscalyear,"FY"&amp;fiscalyear-1+BudgetsQTable[[#This Row],[budg_seq_yr]])</f>
        <v>FY20</v>
      </c>
      <c r="Y3071" s="79">
        <v>290285</v>
      </c>
      <c r="Z3071" s="78" t="s">
        <v>2869</v>
      </c>
      <c r="AA3071" s="78" t="s">
        <v>470</v>
      </c>
      <c r="AB3071" s="76" t="s">
        <v>2821</v>
      </c>
      <c r="AC3071" s="78" t="s">
        <v>2903</v>
      </c>
    </row>
    <row r="3072" spans="1:29" x14ac:dyDescent="0.35">
      <c r="A3072" s="10" t="s">
        <v>2596</v>
      </c>
      <c r="B3072" s="76" t="s">
        <v>2863</v>
      </c>
      <c r="C3072" s="76">
        <f>C3071+(BudgetsQTable[[#This Row],[lead]]&lt;&gt;K3071)</f>
        <v>377</v>
      </c>
      <c r="D3072" s="76">
        <f>D3071*(BudgetsQTable[[#This Row],[lead]]=K3071)+(BudgetsQTable[[#This Row],[prop_id]]&lt;&gt;A3071)</f>
        <v>1</v>
      </c>
      <c r="E3072" s="77">
        <v>43005.732638888891</v>
      </c>
      <c r="F3072" s="78" t="s">
        <v>2868</v>
      </c>
      <c r="G3072" s="78" t="s">
        <v>2869</v>
      </c>
      <c r="H3072" s="78" t="s">
        <v>470</v>
      </c>
      <c r="I3072" s="76" t="s">
        <v>935</v>
      </c>
      <c r="J3072" s="76" t="s">
        <v>753</v>
      </c>
      <c r="K3072" s="78" t="s">
        <v>2596</v>
      </c>
      <c r="L3072" s="7" t="str">
        <f>IF(BudgetsQTable[[#This Row],[pi_last_name]]=" ","",HYPERLINK("https://www.ejacket.nsf.gov/ej/showProposal.do?Continue=Y&amp;ID="&amp;BudgetsQTable[[#This Row],[prop_id]],BudgetsQTable[[#This Row],[prop_id]]))</f>
        <v/>
      </c>
      <c r="M3072" s="78" t="s">
        <v>753</v>
      </c>
      <c r="N3072" s="7" t="str">
        <f>IF(BudgetsQTable[[#This Row],[pi_last_name]]=" ","",HYPERLINK("mailto:"&amp;BudgetsQTable[[#This Row],[pi_email]]&amp;"&amp;subject=Your NSF Proposal:  "&amp;BudgetsQTable[[#This Row],[prop_id]],BudgetsQTable[[#This Row],[pi_email]]))</f>
        <v/>
      </c>
      <c r="O3072" s="78" t="s">
        <v>753</v>
      </c>
      <c r="P3072" s="78">
        <v>3</v>
      </c>
      <c r="Q3072" s="78">
        <v>1</v>
      </c>
      <c r="R3072" s="79">
        <v>0</v>
      </c>
      <c r="S3072" s="79">
        <v>0</v>
      </c>
      <c r="T3072" s="79">
        <v>0</v>
      </c>
      <c r="U3072" s="80">
        <v>291257</v>
      </c>
      <c r="V3072" s="78">
        <v>0</v>
      </c>
      <c r="W3072" s="78">
        <v>4</v>
      </c>
      <c r="X3072" s="11" t="str">
        <f ca="1">IF(ISBLANK(BudgetsQTable[[#This Row],[budg_seq_yr]]),"FY"&amp;fiscalyear,"FY"&amp;fiscalyear-1+BudgetsQTable[[#This Row],[budg_seq_yr]])</f>
        <v>FY21</v>
      </c>
      <c r="Y3072" s="79">
        <v>291257</v>
      </c>
      <c r="Z3072" s="78" t="s">
        <v>2869</v>
      </c>
      <c r="AA3072" s="78" t="s">
        <v>470</v>
      </c>
      <c r="AB3072" s="76" t="s">
        <v>2821</v>
      </c>
      <c r="AC3072" s="78" t="s">
        <v>2903</v>
      </c>
    </row>
    <row r="3073" spans="1:29" x14ac:dyDescent="0.35">
      <c r="A3073" s="10" t="s">
        <v>2599</v>
      </c>
      <c r="B3073" s="76" t="s">
        <v>2824</v>
      </c>
      <c r="C3073" s="76">
        <f>C3072+(BudgetsQTable[[#This Row],[lead]]&lt;&gt;K3072)</f>
        <v>378</v>
      </c>
      <c r="D3073" s="76">
        <f>D3072*(BudgetsQTable[[#This Row],[lead]]=K3072)+(BudgetsQTable[[#This Row],[prop_id]]&lt;&gt;A3072)</f>
        <v>1</v>
      </c>
      <c r="E3073" s="77">
        <v>43005.734722222223</v>
      </c>
      <c r="F3073" s="78" t="s">
        <v>2868</v>
      </c>
      <c r="G3073" s="78" t="s">
        <v>2869</v>
      </c>
      <c r="H3073" s="78" t="s">
        <v>466</v>
      </c>
      <c r="I3073" s="76" t="s">
        <v>811</v>
      </c>
      <c r="J3073" s="76" t="s">
        <v>5178</v>
      </c>
      <c r="K3073" s="78" t="s">
        <v>2599</v>
      </c>
      <c r="L3073" s="7" t="str">
        <f>IF(BudgetsQTable[[#This Row],[pi_last_name]]=" ","",HYPERLINK("https://www.ejacket.nsf.gov/ej/showProposal.do?Continue=Y&amp;ID="&amp;BudgetsQTable[[#This Row],[prop_id]],BudgetsQTable[[#This Row],[prop_id]]))</f>
        <v>1764050</v>
      </c>
      <c r="M3073" s="78" t="s">
        <v>2600</v>
      </c>
      <c r="N3073" s="7" t="str">
        <f>IF(BudgetsQTable[[#This Row],[pi_last_name]]=" ","",HYPERLINK("mailto:"&amp;BudgetsQTable[[#This Row],[pi_email]]&amp;"&amp;subject=Your NSF Proposal:  "&amp;BudgetsQTable[[#This Row],[prop_id]],BudgetsQTable[[#This Row],[pi_email]]))</f>
        <v>goce@eecs.northwestern.edu</v>
      </c>
      <c r="O3073" s="78" t="s">
        <v>3119</v>
      </c>
      <c r="P3073" s="78"/>
      <c r="Q3073" s="78"/>
      <c r="R3073" s="79"/>
      <c r="S3073" s="79"/>
      <c r="T3073" s="79"/>
      <c r="U3073" s="80"/>
      <c r="V3073" s="78">
        <v>0</v>
      </c>
      <c r="W3073" s="78"/>
      <c r="X3073" s="11" t="str">
        <f ca="1">IF(ISBLANK(BudgetsQTable[[#This Row],[budg_seq_yr]]),"FY"&amp;fiscalyear,"FY"&amp;fiscalyear-1+BudgetsQTable[[#This Row],[budg_seq_yr]])</f>
        <v>FY18</v>
      </c>
      <c r="Y3073" s="79">
        <v>1897343</v>
      </c>
      <c r="Z3073" s="78" t="s">
        <v>2869</v>
      </c>
      <c r="AA3073" s="78" t="s">
        <v>466</v>
      </c>
      <c r="AB3073" s="76" t="s">
        <v>2821</v>
      </c>
      <c r="AC3073" s="78" t="s">
        <v>3497</v>
      </c>
    </row>
    <row r="3074" spans="1:29" x14ac:dyDescent="0.35">
      <c r="A3074" s="10" t="s">
        <v>2599</v>
      </c>
      <c r="B3074" s="76" t="s">
        <v>2824</v>
      </c>
      <c r="C3074" s="76">
        <f>C3073+(BudgetsQTable[[#This Row],[lead]]&lt;&gt;K3073)</f>
        <v>378</v>
      </c>
      <c r="D3074" s="76">
        <f>D3073*(BudgetsQTable[[#This Row],[lead]]=K3073)+(BudgetsQTable[[#This Row],[prop_id]]&lt;&gt;A3073)</f>
        <v>1</v>
      </c>
      <c r="E3074" s="77">
        <v>43005.734722222223</v>
      </c>
      <c r="F3074" s="78" t="s">
        <v>2868</v>
      </c>
      <c r="G3074" s="78" t="s">
        <v>2869</v>
      </c>
      <c r="H3074" s="78" t="s">
        <v>466</v>
      </c>
      <c r="I3074" s="76" t="s">
        <v>811</v>
      </c>
      <c r="J3074" s="76" t="s">
        <v>753</v>
      </c>
      <c r="K3074" s="78" t="s">
        <v>2599</v>
      </c>
      <c r="L3074" s="7" t="str">
        <f>IF(BudgetsQTable[[#This Row],[pi_last_name]]=" ","",HYPERLINK("https://www.ejacket.nsf.gov/ej/showProposal.do?Continue=Y&amp;ID="&amp;BudgetsQTable[[#This Row],[prop_id]],BudgetsQTable[[#This Row],[prop_id]]))</f>
        <v/>
      </c>
      <c r="M3074" s="78" t="s">
        <v>753</v>
      </c>
      <c r="N3074" s="7" t="str">
        <f>IF(BudgetsQTable[[#This Row],[pi_last_name]]=" ","",HYPERLINK("mailto:"&amp;BudgetsQTable[[#This Row],[pi_email]]&amp;"&amp;subject=Your NSF Proposal:  "&amp;BudgetsQTable[[#This Row],[prop_id]],BudgetsQTable[[#This Row],[pi_email]]))</f>
        <v/>
      </c>
      <c r="O3074" s="78" t="s">
        <v>753</v>
      </c>
      <c r="P3074" s="78">
        <v>5</v>
      </c>
      <c r="Q3074" s="78">
        <v>1.5</v>
      </c>
      <c r="R3074" s="79">
        <v>0</v>
      </c>
      <c r="S3074" s="79">
        <v>0</v>
      </c>
      <c r="T3074" s="79">
        <v>0</v>
      </c>
      <c r="U3074" s="80">
        <v>357223</v>
      </c>
      <c r="V3074" s="78">
        <v>0</v>
      </c>
      <c r="W3074" s="78">
        <v>1</v>
      </c>
      <c r="X3074" s="11" t="str">
        <f ca="1">IF(ISBLANK(BudgetsQTable[[#This Row],[budg_seq_yr]]),"FY"&amp;fiscalyear,"FY"&amp;fiscalyear-1+BudgetsQTable[[#This Row],[budg_seq_yr]])</f>
        <v>FY18</v>
      </c>
      <c r="Y3074" s="79">
        <v>357223</v>
      </c>
      <c r="Z3074" s="78" t="s">
        <v>2869</v>
      </c>
      <c r="AA3074" s="78" t="s">
        <v>466</v>
      </c>
      <c r="AB3074" s="76" t="s">
        <v>2821</v>
      </c>
      <c r="AC3074" s="78" t="s">
        <v>3497</v>
      </c>
    </row>
    <row r="3075" spans="1:29" x14ac:dyDescent="0.35">
      <c r="A3075" s="10" t="s">
        <v>2599</v>
      </c>
      <c r="B3075" s="76" t="s">
        <v>2824</v>
      </c>
      <c r="C3075" s="76">
        <f>C3074+(BudgetsQTable[[#This Row],[lead]]&lt;&gt;K3074)</f>
        <v>378</v>
      </c>
      <c r="D3075" s="76">
        <f>D3074*(BudgetsQTable[[#This Row],[lead]]=K3074)+(BudgetsQTable[[#This Row],[prop_id]]&lt;&gt;A3074)</f>
        <v>1</v>
      </c>
      <c r="E3075" s="77">
        <v>43005.734722222223</v>
      </c>
      <c r="F3075" s="78" t="s">
        <v>2868</v>
      </c>
      <c r="G3075" s="78" t="s">
        <v>2869</v>
      </c>
      <c r="H3075" s="78" t="s">
        <v>466</v>
      </c>
      <c r="I3075" s="76" t="s">
        <v>811</v>
      </c>
      <c r="J3075" s="76" t="s">
        <v>753</v>
      </c>
      <c r="K3075" s="78" t="s">
        <v>2599</v>
      </c>
      <c r="L3075" s="7" t="str">
        <f>IF(BudgetsQTable[[#This Row],[pi_last_name]]=" ","",HYPERLINK("https://www.ejacket.nsf.gov/ej/showProposal.do?Continue=Y&amp;ID="&amp;BudgetsQTable[[#This Row],[prop_id]],BudgetsQTable[[#This Row],[prop_id]]))</f>
        <v/>
      </c>
      <c r="M3075" s="78" t="s">
        <v>753</v>
      </c>
      <c r="N3075" s="7" t="str">
        <f>IF(BudgetsQTable[[#This Row],[pi_last_name]]=" ","",HYPERLINK("mailto:"&amp;BudgetsQTable[[#This Row],[pi_email]]&amp;"&amp;subject=Your NSF Proposal:  "&amp;BudgetsQTable[[#This Row],[prop_id]],BudgetsQTable[[#This Row],[pi_email]]))</f>
        <v/>
      </c>
      <c r="O3075" s="78" t="s">
        <v>753</v>
      </c>
      <c r="P3075" s="78">
        <v>5</v>
      </c>
      <c r="Q3075" s="78">
        <v>1.5</v>
      </c>
      <c r="R3075" s="79">
        <v>0</v>
      </c>
      <c r="S3075" s="79">
        <v>0</v>
      </c>
      <c r="T3075" s="79">
        <v>0</v>
      </c>
      <c r="U3075" s="80">
        <v>392532</v>
      </c>
      <c r="V3075" s="78">
        <v>0</v>
      </c>
      <c r="W3075" s="78">
        <v>2</v>
      </c>
      <c r="X3075" s="11" t="str">
        <f ca="1">IF(ISBLANK(BudgetsQTable[[#This Row],[budg_seq_yr]]),"FY"&amp;fiscalyear,"FY"&amp;fiscalyear-1+BudgetsQTable[[#This Row],[budg_seq_yr]])</f>
        <v>FY19</v>
      </c>
      <c r="Y3075" s="79">
        <v>392532</v>
      </c>
      <c r="Z3075" s="78" t="s">
        <v>2869</v>
      </c>
      <c r="AA3075" s="78" t="s">
        <v>466</v>
      </c>
      <c r="AB3075" s="76" t="s">
        <v>2821</v>
      </c>
      <c r="AC3075" s="78" t="s">
        <v>3497</v>
      </c>
    </row>
    <row r="3076" spans="1:29" x14ac:dyDescent="0.35">
      <c r="A3076" s="10" t="s">
        <v>2599</v>
      </c>
      <c r="B3076" s="76" t="s">
        <v>2824</v>
      </c>
      <c r="C3076" s="76">
        <f>C3075+(BudgetsQTable[[#This Row],[lead]]&lt;&gt;K3075)</f>
        <v>378</v>
      </c>
      <c r="D3076" s="76">
        <f>D3075*(BudgetsQTable[[#This Row],[lead]]=K3075)+(BudgetsQTable[[#This Row],[prop_id]]&lt;&gt;A3075)</f>
        <v>1</v>
      </c>
      <c r="E3076" s="77">
        <v>43005.734722222223</v>
      </c>
      <c r="F3076" s="78" t="s">
        <v>2868</v>
      </c>
      <c r="G3076" s="78" t="s">
        <v>2869</v>
      </c>
      <c r="H3076" s="78" t="s">
        <v>466</v>
      </c>
      <c r="I3076" s="76" t="s">
        <v>811</v>
      </c>
      <c r="J3076" s="76" t="s">
        <v>753</v>
      </c>
      <c r="K3076" s="78" t="s">
        <v>2599</v>
      </c>
      <c r="L3076" s="7" t="str">
        <f>IF(BudgetsQTable[[#This Row],[pi_last_name]]=" ","",HYPERLINK("https://www.ejacket.nsf.gov/ej/showProposal.do?Continue=Y&amp;ID="&amp;BudgetsQTable[[#This Row],[prop_id]],BudgetsQTable[[#This Row],[prop_id]]))</f>
        <v/>
      </c>
      <c r="M3076" s="78" t="s">
        <v>753</v>
      </c>
      <c r="N3076" s="7" t="str">
        <f>IF(BudgetsQTable[[#This Row],[pi_last_name]]=" ","",HYPERLINK("mailto:"&amp;BudgetsQTable[[#This Row],[pi_email]]&amp;"&amp;subject=Your NSF Proposal:  "&amp;BudgetsQTable[[#This Row],[prop_id]],BudgetsQTable[[#This Row],[pi_email]]))</f>
        <v/>
      </c>
      <c r="O3076" s="78" t="s">
        <v>753</v>
      </c>
      <c r="P3076" s="78">
        <v>5</v>
      </c>
      <c r="Q3076" s="78">
        <v>1.5</v>
      </c>
      <c r="R3076" s="79">
        <v>0</v>
      </c>
      <c r="S3076" s="79">
        <v>0</v>
      </c>
      <c r="T3076" s="79">
        <v>0</v>
      </c>
      <c r="U3076" s="80">
        <v>385378</v>
      </c>
      <c r="V3076" s="78">
        <v>0</v>
      </c>
      <c r="W3076" s="78">
        <v>3</v>
      </c>
      <c r="X3076" s="11" t="str">
        <f ca="1">IF(ISBLANK(BudgetsQTable[[#This Row],[budg_seq_yr]]),"FY"&amp;fiscalyear,"FY"&amp;fiscalyear-1+BudgetsQTable[[#This Row],[budg_seq_yr]])</f>
        <v>FY20</v>
      </c>
      <c r="Y3076" s="79">
        <v>385378</v>
      </c>
      <c r="Z3076" s="78" t="s">
        <v>2869</v>
      </c>
      <c r="AA3076" s="78" t="s">
        <v>466</v>
      </c>
      <c r="AB3076" s="76" t="s">
        <v>2821</v>
      </c>
      <c r="AC3076" s="78" t="s">
        <v>3497</v>
      </c>
    </row>
    <row r="3077" spans="1:29" x14ac:dyDescent="0.35">
      <c r="A3077" s="10" t="s">
        <v>2599</v>
      </c>
      <c r="B3077" s="76" t="s">
        <v>2824</v>
      </c>
      <c r="C3077" s="76">
        <f>C3076+(BudgetsQTable[[#This Row],[lead]]&lt;&gt;K3076)</f>
        <v>378</v>
      </c>
      <c r="D3077" s="76">
        <f>D3076*(BudgetsQTable[[#This Row],[lead]]=K3076)+(BudgetsQTable[[#This Row],[prop_id]]&lt;&gt;A3076)</f>
        <v>1</v>
      </c>
      <c r="E3077" s="77">
        <v>43005.734722222223</v>
      </c>
      <c r="F3077" s="78" t="s">
        <v>2868</v>
      </c>
      <c r="G3077" s="78" t="s">
        <v>2869</v>
      </c>
      <c r="H3077" s="78" t="s">
        <v>466</v>
      </c>
      <c r="I3077" s="76" t="s">
        <v>811</v>
      </c>
      <c r="J3077" s="76" t="s">
        <v>753</v>
      </c>
      <c r="K3077" s="78" t="s">
        <v>2599</v>
      </c>
      <c r="L3077" s="7" t="str">
        <f>IF(BudgetsQTable[[#This Row],[pi_last_name]]=" ","",HYPERLINK("https://www.ejacket.nsf.gov/ej/showProposal.do?Continue=Y&amp;ID="&amp;BudgetsQTable[[#This Row],[prop_id]],BudgetsQTable[[#This Row],[prop_id]]))</f>
        <v/>
      </c>
      <c r="M3077" s="78" t="s">
        <v>753</v>
      </c>
      <c r="N3077" s="7" t="str">
        <f>IF(BudgetsQTable[[#This Row],[pi_last_name]]=" ","",HYPERLINK("mailto:"&amp;BudgetsQTable[[#This Row],[pi_email]]&amp;"&amp;subject=Your NSF Proposal:  "&amp;BudgetsQTable[[#This Row],[prop_id]],BudgetsQTable[[#This Row],[pi_email]]))</f>
        <v/>
      </c>
      <c r="O3077" s="78" t="s">
        <v>753</v>
      </c>
      <c r="P3077" s="78">
        <v>5</v>
      </c>
      <c r="Q3077" s="78">
        <v>2</v>
      </c>
      <c r="R3077" s="79">
        <v>0</v>
      </c>
      <c r="S3077" s="79">
        <v>0</v>
      </c>
      <c r="T3077" s="79">
        <v>0</v>
      </c>
      <c r="U3077" s="80">
        <v>375749</v>
      </c>
      <c r="V3077" s="78">
        <v>0</v>
      </c>
      <c r="W3077" s="78">
        <v>4</v>
      </c>
      <c r="X3077" s="11" t="str">
        <f ca="1">IF(ISBLANK(BudgetsQTable[[#This Row],[budg_seq_yr]]),"FY"&amp;fiscalyear,"FY"&amp;fiscalyear-1+BudgetsQTable[[#This Row],[budg_seq_yr]])</f>
        <v>FY21</v>
      </c>
      <c r="Y3077" s="79">
        <v>375749</v>
      </c>
      <c r="Z3077" s="78" t="s">
        <v>2869</v>
      </c>
      <c r="AA3077" s="78" t="s">
        <v>466</v>
      </c>
      <c r="AB3077" s="76" t="s">
        <v>2821</v>
      </c>
      <c r="AC3077" s="78" t="s">
        <v>3497</v>
      </c>
    </row>
    <row r="3078" spans="1:29" x14ac:dyDescent="0.35">
      <c r="A3078" s="10" t="s">
        <v>2599</v>
      </c>
      <c r="B3078" s="76" t="s">
        <v>2824</v>
      </c>
      <c r="C3078" s="76">
        <f>C3077+(BudgetsQTable[[#This Row],[lead]]&lt;&gt;K3077)</f>
        <v>378</v>
      </c>
      <c r="D3078" s="76">
        <f>D3077*(BudgetsQTable[[#This Row],[lead]]=K3077)+(BudgetsQTable[[#This Row],[prop_id]]&lt;&gt;A3077)</f>
        <v>1</v>
      </c>
      <c r="E3078" s="77">
        <v>43005.734722222223</v>
      </c>
      <c r="F3078" s="78" t="s">
        <v>2868</v>
      </c>
      <c r="G3078" s="78" t="s">
        <v>2869</v>
      </c>
      <c r="H3078" s="78" t="s">
        <v>466</v>
      </c>
      <c r="I3078" s="76" t="s">
        <v>811</v>
      </c>
      <c r="J3078" s="76" t="s">
        <v>753</v>
      </c>
      <c r="K3078" s="78" t="s">
        <v>2599</v>
      </c>
      <c r="L3078" s="7" t="str">
        <f>IF(BudgetsQTable[[#This Row],[pi_last_name]]=" ","",HYPERLINK("https://www.ejacket.nsf.gov/ej/showProposal.do?Continue=Y&amp;ID="&amp;BudgetsQTable[[#This Row],[prop_id]],BudgetsQTable[[#This Row],[prop_id]]))</f>
        <v/>
      </c>
      <c r="M3078" s="78" t="s">
        <v>753</v>
      </c>
      <c r="N3078" s="7" t="str">
        <f>IF(BudgetsQTable[[#This Row],[pi_last_name]]=" ","",HYPERLINK("mailto:"&amp;BudgetsQTable[[#This Row],[pi_email]]&amp;"&amp;subject=Your NSF Proposal:  "&amp;BudgetsQTable[[#This Row],[prop_id]],BudgetsQTable[[#This Row],[pi_email]]))</f>
        <v/>
      </c>
      <c r="O3078" s="78" t="s">
        <v>753</v>
      </c>
      <c r="P3078" s="78">
        <v>5</v>
      </c>
      <c r="Q3078" s="78">
        <v>1.5</v>
      </c>
      <c r="R3078" s="79">
        <v>0</v>
      </c>
      <c r="S3078" s="79">
        <v>0</v>
      </c>
      <c r="T3078" s="79">
        <v>0</v>
      </c>
      <c r="U3078" s="80">
        <v>386461</v>
      </c>
      <c r="V3078" s="78">
        <v>0</v>
      </c>
      <c r="W3078" s="78">
        <v>5</v>
      </c>
      <c r="X3078" s="11" t="str">
        <f ca="1">IF(ISBLANK(BudgetsQTable[[#This Row],[budg_seq_yr]]),"FY"&amp;fiscalyear,"FY"&amp;fiscalyear-1+BudgetsQTable[[#This Row],[budg_seq_yr]])</f>
        <v>FY22</v>
      </c>
      <c r="Y3078" s="79">
        <v>386461</v>
      </c>
      <c r="Z3078" s="78" t="s">
        <v>2869</v>
      </c>
      <c r="AA3078" s="78" t="s">
        <v>466</v>
      </c>
      <c r="AB3078" s="76" t="s">
        <v>2821</v>
      </c>
      <c r="AC3078" s="78" t="s">
        <v>3497</v>
      </c>
    </row>
    <row r="3079" spans="1:29" x14ac:dyDescent="0.35">
      <c r="A3079" s="10" t="s">
        <v>5179</v>
      </c>
      <c r="B3079" s="76" t="s">
        <v>2834</v>
      </c>
      <c r="C3079" s="76">
        <f>C3078+(BudgetsQTable[[#This Row],[lead]]&lt;&gt;K3078)</f>
        <v>378</v>
      </c>
      <c r="D3079" s="76">
        <f>D3078*(BudgetsQTable[[#This Row],[lead]]=K3078)+(BudgetsQTable[[#This Row],[prop_id]]&lt;&gt;A3078)</f>
        <v>2</v>
      </c>
      <c r="E3079" s="77">
        <v>43005.538888888892</v>
      </c>
      <c r="F3079" s="78" t="s">
        <v>2868</v>
      </c>
      <c r="G3079" s="78" t="s">
        <v>2869</v>
      </c>
      <c r="H3079" s="78" t="s">
        <v>466</v>
      </c>
      <c r="I3079" s="76" t="s">
        <v>811</v>
      </c>
      <c r="J3079" s="76" t="s">
        <v>5183</v>
      </c>
      <c r="K3079" s="78" t="s">
        <v>2599</v>
      </c>
      <c r="L3079" s="7" t="str">
        <f>IF(BudgetsQTable[[#This Row],[pi_last_name]]=" ","",HYPERLINK("https://www.ejacket.nsf.gov/ej/showProposal.do?Continue=Y&amp;ID="&amp;BudgetsQTable[[#This Row],[prop_id]],BudgetsQTable[[#This Row],[prop_id]]))</f>
        <v>1763640</v>
      </c>
      <c r="M3079" s="78" t="s">
        <v>5180</v>
      </c>
      <c r="N3079" s="7" t="str">
        <f>IF(BudgetsQTable[[#This Row],[pi_last_name]]=" ","",HYPERLINK("mailto:"&amp;BudgetsQTable[[#This Row],[pi_email]]&amp;"&amp;subject=Your NSF Proposal:  "&amp;BudgetsQTable[[#This Row],[prop_id]],BudgetsQTable[[#This Row],[pi_email]]))</f>
        <v>vladimir@cs.rutgers.edu</v>
      </c>
      <c r="O3079" s="78" t="s">
        <v>630</v>
      </c>
      <c r="P3079" s="78"/>
      <c r="Q3079" s="78"/>
      <c r="R3079" s="79"/>
      <c r="S3079" s="79"/>
      <c r="T3079" s="79"/>
      <c r="U3079" s="80"/>
      <c r="V3079" s="78">
        <v>0</v>
      </c>
      <c r="W3079" s="78"/>
      <c r="X3079" s="11" t="str">
        <f ca="1">IF(ISBLANK(BudgetsQTable[[#This Row],[budg_seq_yr]]),"FY"&amp;fiscalyear,"FY"&amp;fiscalyear-1+BudgetsQTable[[#This Row],[budg_seq_yr]])</f>
        <v>FY18</v>
      </c>
      <c r="Y3079" s="79">
        <v>453320</v>
      </c>
      <c r="Z3079" s="78" t="s">
        <v>2869</v>
      </c>
      <c r="AA3079" s="78" t="s">
        <v>466</v>
      </c>
      <c r="AB3079" s="76" t="s">
        <v>2821</v>
      </c>
      <c r="AC3079" s="78" t="s">
        <v>3497</v>
      </c>
    </row>
    <row r="3080" spans="1:29" x14ac:dyDescent="0.35">
      <c r="A3080" s="10" t="s">
        <v>5179</v>
      </c>
      <c r="B3080" s="76" t="s">
        <v>2834</v>
      </c>
      <c r="C3080" s="76">
        <f>C3079+(BudgetsQTable[[#This Row],[lead]]&lt;&gt;K3079)</f>
        <v>378</v>
      </c>
      <c r="D3080" s="76">
        <f>D3079*(BudgetsQTable[[#This Row],[lead]]=K3079)+(BudgetsQTable[[#This Row],[prop_id]]&lt;&gt;A3079)</f>
        <v>2</v>
      </c>
      <c r="E3080" s="77">
        <v>43005.538888888892</v>
      </c>
      <c r="F3080" s="78" t="s">
        <v>2868</v>
      </c>
      <c r="G3080" s="78" t="s">
        <v>2869</v>
      </c>
      <c r="H3080" s="78" t="s">
        <v>466</v>
      </c>
      <c r="I3080" s="76" t="s">
        <v>811</v>
      </c>
      <c r="J3080" s="76" t="s">
        <v>753</v>
      </c>
      <c r="K3080" s="78" t="s">
        <v>2599</v>
      </c>
      <c r="L3080" s="7" t="str">
        <f>IF(BudgetsQTable[[#This Row],[pi_last_name]]=" ","",HYPERLINK("https://www.ejacket.nsf.gov/ej/showProposal.do?Continue=Y&amp;ID="&amp;BudgetsQTable[[#This Row],[prop_id]],BudgetsQTable[[#This Row],[prop_id]]))</f>
        <v/>
      </c>
      <c r="M3080" s="78" t="s">
        <v>753</v>
      </c>
      <c r="N3080" s="7" t="str">
        <f>IF(BudgetsQTable[[#This Row],[pi_last_name]]=" ","",HYPERLINK("mailto:"&amp;BudgetsQTable[[#This Row],[pi_email]]&amp;"&amp;subject=Your NSF Proposal:  "&amp;BudgetsQTable[[#This Row],[prop_id]],BudgetsQTable[[#This Row],[pi_email]]))</f>
        <v/>
      </c>
      <c r="O3080" s="78" t="s">
        <v>753</v>
      </c>
      <c r="P3080" s="78">
        <v>1</v>
      </c>
      <c r="Q3080" s="78">
        <v>0.5</v>
      </c>
      <c r="R3080" s="79">
        <v>0</v>
      </c>
      <c r="S3080" s="79">
        <v>2545</v>
      </c>
      <c r="T3080" s="79">
        <v>0</v>
      </c>
      <c r="U3080" s="80">
        <v>57737</v>
      </c>
      <c r="V3080" s="78">
        <v>0</v>
      </c>
      <c r="W3080" s="78">
        <v>1</v>
      </c>
      <c r="X3080" s="11" t="str">
        <f ca="1">IF(ISBLANK(BudgetsQTable[[#This Row],[budg_seq_yr]]),"FY"&amp;fiscalyear,"FY"&amp;fiscalyear-1+BudgetsQTable[[#This Row],[budg_seq_yr]])</f>
        <v>FY18</v>
      </c>
      <c r="Y3080" s="79">
        <v>57737</v>
      </c>
      <c r="Z3080" s="78" t="s">
        <v>2869</v>
      </c>
      <c r="AA3080" s="78" t="s">
        <v>466</v>
      </c>
      <c r="AB3080" s="76" t="s">
        <v>2821</v>
      </c>
      <c r="AC3080" s="78" t="s">
        <v>3497</v>
      </c>
    </row>
    <row r="3081" spans="1:29" x14ac:dyDescent="0.35">
      <c r="A3081" s="10" t="s">
        <v>5179</v>
      </c>
      <c r="B3081" s="76" t="s">
        <v>2834</v>
      </c>
      <c r="C3081" s="76">
        <f>C3080+(BudgetsQTable[[#This Row],[lead]]&lt;&gt;K3080)</f>
        <v>378</v>
      </c>
      <c r="D3081" s="76">
        <f>D3080*(BudgetsQTable[[#This Row],[lead]]=K3080)+(BudgetsQTable[[#This Row],[prop_id]]&lt;&gt;A3080)</f>
        <v>2</v>
      </c>
      <c r="E3081" s="77">
        <v>43005.538888888892</v>
      </c>
      <c r="F3081" s="78" t="s">
        <v>2868</v>
      </c>
      <c r="G3081" s="78" t="s">
        <v>2869</v>
      </c>
      <c r="H3081" s="78" t="s">
        <v>466</v>
      </c>
      <c r="I3081" s="76" t="s">
        <v>811</v>
      </c>
      <c r="J3081" s="76" t="s">
        <v>753</v>
      </c>
      <c r="K3081" s="78" t="s">
        <v>2599</v>
      </c>
      <c r="L3081" s="7" t="str">
        <f>IF(BudgetsQTable[[#This Row],[pi_last_name]]=" ","",HYPERLINK("https://www.ejacket.nsf.gov/ej/showProposal.do?Continue=Y&amp;ID="&amp;BudgetsQTable[[#This Row],[prop_id]],BudgetsQTable[[#This Row],[prop_id]]))</f>
        <v/>
      </c>
      <c r="M3081" s="78" t="s">
        <v>753</v>
      </c>
      <c r="N3081" s="7" t="str">
        <f>IF(BudgetsQTable[[#This Row],[pi_last_name]]=" ","",HYPERLINK("mailto:"&amp;BudgetsQTable[[#This Row],[pi_email]]&amp;"&amp;subject=Your NSF Proposal:  "&amp;BudgetsQTable[[#This Row],[prop_id]],BudgetsQTable[[#This Row],[pi_email]]))</f>
        <v/>
      </c>
      <c r="O3081" s="78" t="s">
        <v>753</v>
      </c>
      <c r="P3081" s="78">
        <v>1</v>
      </c>
      <c r="Q3081" s="78">
        <v>0.5</v>
      </c>
      <c r="R3081" s="79">
        <v>0</v>
      </c>
      <c r="S3081" s="79">
        <v>2545</v>
      </c>
      <c r="T3081" s="79">
        <v>0</v>
      </c>
      <c r="U3081" s="80">
        <v>95782</v>
      </c>
      <c r="V3081" s="78">
        <v>0</v>
      </c>
      <c r="W3081" s="78">
        <v>2</v>
      </c>
      <c r="X3081" s="11" t="str">
        <f ca="1">IF(ISBLANK(BudgetsQTable[[#This Row],[budg_seq_yr]]),"FY"&amp;fiscalyear,"FY"&amp;fiscalyear-1+BudgetsQTable[[#This Row],[budg_seq_yr]])</f>
        <v>FY19</v>
      </c>
      <c r="Y3081" s="79">
        <v>95782</v>
      </c>
      <c r="Z3081" s="78" t="s">
        <v>2869</v>
      </c>
      <c r="AA3081" s="78" t="s">
        <v>466</v>
      </c>
      <c r="AB3081" s="76" t="s">
        <v>2821</v>
      </c>
      <c r="AC3081" s="78" t="s">
        <v>3497</v>
      </c>
    </row>
    <row r="3082" spans="1:29" x14ac:dyDescent="0.35">
      <c r="A3082" s="10" t="s">
        <v>5179</v>
      </c>
      <c r="B3082" s="76" t="s">
        <v>2834</v>
      </c>
      <c r="C3082" s="76">
        <f>C3081+(BudgetsQTable[[#This Row],[lead]]&lt;&gt;K3081)</f>
        <v>378</v>
      </c>
      <c r="D3082" s="76">
        <f>D3081*(BudgetsQTable[[#This Row],[lead]]=K3081)+(BudgetsQTable[[#This Row],[prop_id]]&lt;&gt;A3081)</f>
        <v>2</v>
      </c>
      <c r="E3082" s="77">
        <v>43005.538888888892</v>
      </c>
      <c r="F3082" s="78" t="s">
        <v>2868</v>
      </c>
      <c r="G3082" s="78" t="s">
        <v>2869</v>
      </c>
      <c r="H3082" s="78" t="s">
        <v>466</v>
      </c>
      <c r="I3082" s="76" t="s">
        <v>811</v>
      </c>
      <c r="J3082" s="76" t="s">
        <v>753</v>
      </c>
      <c r="K3082" s="78" t="s">
        <v>2599</v>
      </c>
      <c r="L3082" s="7" t="str">
        <f>IF(BudgetsQTable[[#This Row],[pi_last_name]]=" ","",HYPERLINK("https://www.ejacket.nsf.gov/ej/showProposal.do?Continue=Y&amp;ID="&amp;BudgetsQTable[[#This Row],[prop_id]],BudgetsQTable[[#This Row],[prop_id]]))</f>
        <v/>
      </c>
      <c r="M3082" s="78" t="s">
        <v>753</v>
      </c>
      <c r="N3082" s="7" t="str">
        <f>IF(BudgetsQTable[[#This Row],[pi_last_name]]=" ","",HYPERLINK("mailto:"&amp;BudgetsQTable[[#This Row],[pi_email]]&amp;"&amp;subject=Your NSF Proposal:  "&amp;BudgetsQTable[[#This Row],[prop_id]],BudgetsQTable[[#This Row],[pi_email]]))</f>
        <v/>
      </c>
      <c r="O3082" s="78" t="s">
        <v>753</v>
      </c>
      <c r="P3082" s="78">
        <v>1</v>
      </c>
      <c r="Q3082" s="78">
        <v>0.5</v>
      </c>
      <c r="R3082" s="79">
        <v>0</v>
      </c>
      <c r="S3082" s="79">
        <v>2545</v>
      </c>
      <c r="T3082" s="79">
        <v>0</v>
      </c>
      <c r="U3082" s="80">
        <v>98462</v>
      </c>
      <c r="V3082" s="78">
        <v>0</v>
      </c>
      <c r="W3082" s="78">
        <v>3</v>
      </c>
      <c r="X3082" s="11" t="str">
        <f ca="1">IF(ISBLANK(BudgetsQTable[[#This Row],[budg_seq_yr]]),"FY"&amp;fiscalyear,"FY"&amp;fiscalyear-1+BudgetsQTable[[#This Row],[budg_seq_yr]])</f>
        <v>FY20</v>
      </c>
      <c r="Y3082" s="79">
        <v>98462</v>
      </c>
      <c r="Z3082" s="78" t="s">
        <v>2869</v>
      </c>
      <c r="AA3082" s="78" t="s">
        <v>466</v>
      </c>
      <c r="AB3082" s="76" t="s">
        <v>2821</v>
      </c>
      <c r="AC3082" s="78" t="s">
        <v>3497</v>
      </c>
    </row>
    <row r="3083" spans="1:29" x14ac:dyDescent="0.35">
      <c r="A3083" s="10" t="s">
        <v>5179</v>
      </c>
      <c r="B3083" s="76" t="s">
        <v>2834</v>
      </c>
      <c r="C3083" s="76">
        <f>C3082+(BudgetsQTable[[#This Row],[lead]]&lt;&gt;K3082)</f>
        <v>378</v>
      </c>
      <c r="D3083" s="76">
        <f>D3082*(BudgetsQTable[[#This Row],[lead]]=K3082)+(BudgetsQTable[[#This Row],[prop_id]]&lt;&gt;A3082)</f>
        <v>2</v>
      </c>
      <c r="E3083" s="77">
        <v>43005.538888888892</v>
      </c>
      <c r="F3083" s="78" t="s">
        <v>2868</v>
      </c>
      <c r="G3083" s="78" t="s">
        <v>2869</v>
      </c>
      <c r="H3083" s="78" t="s">
        <v>466</v>
      </c>
      <c r="I3083" s="76" t="s">
        <v>811</v>
      </c>
      <c r="J3083" s="76" t="s">
        <v>753</v>
      </c>
      <c r="K3083" s="78" t="s">
        <v>2599</v>
      </c>
      <c r="L3083" s="7" t="str">
        <f>IF(BudgetsQTable[[#This Row],[pi_last_name]]=" ","",HYPERLINK("https://www.ejacket.nsf.gov/ej/showProposal.do?Continue=Y&amp;ID="&amp;BudgetsQTable[[#This Row],[prop_id]],BudgetsQTable[[#This Row],[prop_id]]))</f>
        <v/>
      </c>
      <c r="M3083" s="78" t="s">
        <v>753</v>
      </c>
      <c r="N3083" s="7" t="str">
        <f>IF(BudgetsQTable[[#This Row],[pi_last_name]]=" ","",HYPERLINK("mailto:"&amp;BudgetsQTable[[#This Row],[pi_email]]&amp;"&amp;subject=Your NSF Proposal:  "&amp;BudgetsQTable[[#This Row],[prop_id]],BudgetsQTable[[#This Row],[pi_email]]))</f>
        <v/>
      </c>
      <c r="O3083" s="78" t="s">
        <v>753</v>
      </c>
      <c r="P3083" s="78">
        <v>1</v>
      </c>
      <c r="Q3083" s="78">
        <v>0.5</v>
      </c>
      <c r="R3083" s="79">
        <v>0</v>
      </c>
      <c r="S3083" s="79">
        <v>2545</v>
      </c>
      <c r="T3083" s="79">
        <v>0</v>
      </c>
      <c r="U3083" s="80">
        <v>101221</v>
      </c>
      <c r="V3083" s="78">
        <v>0</v>
      </c>
      <c r="W3083" s="78">
        <v>4</v>
      </c>
      <c r="X3083" s="11" t="str">
        <f ca="1">IF(ISBLANK(BudgetsQTable[[#This Row],[budg_seq_yr]]),"FY"&amp;fiscalyear,"FY"&amp;fiscalyear-1+BudgetsQTable[[#This Row],[budg_seq_yr]])</f>
        <v>FY21</v>
      </c>
      <c r="Y3083" s="79">
        <v>101221</v>
      </c>
      <c r="Z3083" s="78" t="s">
        <v>2869</v>
      </c>
      <c r="AA3083" s="78" t="s">
        <v>466</v>
      </c>
      <c r="AB3083" s="76" t="s">
        <v>2821</v>
      </c>
      <c r="AC3083" s="78" t="s">
        <v>3497</v>
      </c>
    </row>
    <row r="3084" spans="1:29" x14ac:dyDescent="0.35">
      <c r="A3084" s="10" t="s">
        <v>5179</v>
      </c>
      <c r="B3084" s="76" t="s">
        <v>2834</v>
      </c>
      <c r="C3084" s="76">
        <f>C3083+(BudgetsQTable[[#This Row],[lead]]&lt;&gt;K3083)</f>
        <v>378</v>
      </c>
      <c r="D3084" s="76">
        <f>D3083*(BudgetsQTable[[#This Row],[lead]]=K3083)+(BudgetsQTable[[#This Row],[prop_id]]&lt;&gt;A3083)</f>
        <v>2</v>
      </c>
      <c r="E3084" s="77">
        <v>43005.538888888892</v>
      </c>
      <c r="F3084" s="78" t="s">
        <v>2868</v>
      </c>
      <c r="G3084" s="78" t="s">
        <v>2869</v>
      </c>
      <c r="H3084" s="78" t="s">
        <v>466</v>
      </c>
      <c r="I3084" s="76" t="s">
        <v>811</v>
      </c>
      <c r="J3084" s="76" t="s">
        <v>753</v>
      </c>
      <c r="K3084" s="78" t="s">
        <v>2599</v>
      </c>
      <c r="L3084" s="7" t="str">
        <f>IF(BudgetsQTable[[#This Row],[pi_last_name]]=" ","",HYPERLINK("https://www.ejacket.nsf.gov/ej/showProposal.do?Continue=Y&amp;ID="&amp;BudgetsQTable[[#This Row],[prop_id]],BudgetsQTable[[#This Row],[prop_id]]))</f>
        <v/>
      </c>
      <c r="M3084" s="78" t="s">
        <v>753</v>
      </c>
      <c r="N3084" s="7" t="str">
        <f>IF(BudgetsQTable[[#This Row],[pi_last_name]]=" ","",HYPERLINK("mailto:"&amp;BudgetsQTable[[#This Row],[pi_email]]&amp;"&amp;subject=Your NSF Proposal:  "&amp;BudgetsQTable[[#This Row],[prop_id]],BudgetsQTable[[#This Row],[pi_email]]))</f>
        <v/>
      </c>
      <c r="O3084" s="78" t="s">
        <v>753</v>
      </c>
      <c r="P3084" s="78">
        <v>1</v>
      </c>
      <c r="Q3084" s="78">
        <v>0.5</v>
      </c>
      <c r="R3084" s="79">
        <v>0</v>
      </c>
      <c r="S3084" s="79">
        <v>0</v>
      </c>
      <c r="T3084" s="79">
        <v>0</v>
      </c>
      <c r="U3084" s="80">
        <v>100118</v>
      </c>
      <c r="V3084" s="78">
        <v>0</v>
      </c>
      <c r="W3084" s="78">
        <v>5</v>
      </c>
      <c r="X3084" s="11" t="str">
        <f ca="1">IF(ISBLANK(BudgetsQTable[[#This Row],[budg_seq_yr]]),"FY"&amp;fiscalyear,"FY"&amp;fiscalyear-1+BudgetsQTable[[#This Row],[budg_seq_yr]])</f>
        <v>FY22</v>
      </c>
      <c r="Y3084" s="79">
        <v>100118</v>
      </c>
      <c r="Z3084" s="78" t="s">
        <v>2869</v>
      </c>
      <c r="AA3084" s="78" t="s">
        <v>466</v>
      </c>
      <c r="AB3084" s="76" t="s">
        <v>2821</v>
      </c>
      <c r="AC3084" s="78" t="s">
        <v>3497</v>
      </c>
    </row>
    <row r="3085" spans="1:29" x14ac:dyDescent="0.35">
      <c r="A3085" s="10" t="s">
        <v>5184</v>
      </c>
      <c r="B3085" s="76" t="s">
        <v>2834</v>
      </c>
      <c r="C3085" s="76">
        <f>C3084+(BudgetsQTable[[#This Row],[lead]]&lt;&gt;K3084)</f>
        <v>378</v>
      </c>
      <c r="D3085" s="76">
        <f>D3084*(BudgetsQTable[[#This Row],[lead]]=K3084)+(BudgetsQTable[[#This Row],[prop_id]]&lt;&gt;A3084)</f>
        <v>3</v>
      </c>
      <c r="E3085" s="77">
        <v>43005.668055555558</v>
      </c>
      <c r="F3085" s="78" t="s">
        <v>2868</v>
      </c>
      <c r="G3085" s="78" t="s">
        <v>2869</v>
      </c>
      <c r="H3085" s="78" t="s">
        <v>466</v>
      </c>
      <c r="I3085" s="76" t="s">
        <v>811</v>
      </c>
      <c r="J3085" s="76" t="s">
        <v>5187</v>
      </c>
      <c r="K3085" s="78" t="s">
        <v>2599</v>
      </c>
      <c r="L3085" s="7" t="str">
        <f>IF(BudgetsQTable[[#This Row],[pi_last_name]]=" ","",HYPERLINK("https://www.ejacket.nsf.gov/ej/showProposal.do?Continue=Y&amp;ID="&amp;BudgetsQTable[[#This Row],[prop_id]],BudgetsQTable[[#This Row],[prop_id]]))</f>
        <v>1763920</v>
      </c>
      <c r="M3085" s="78" t="s">
        <v>5185</v>
      </c>
      <c r="N3085" s="7" t="str">
        <f>IF(BudgetsQTable[[#This Row],[pi_last_name]]=" ","",HYPERLINK("mailto:"&amp;BudgetsQTable[[#This Row],[pi_email]]&amp;"&amp;subject=Your NSF Proposal:  "&amp;BudgetsQTable[[#This Row],[prop_id]],BudgetsQTable[[#This Row],[pi_email]]))</f>
        <v>amariucai@ksu.edu</v>
      </c>
      <c r="O3085" s="78" t="s">
        <v>5186</v>
      </c>
      <c r="P3085" s="78"/>
      <c r="Q3085" s="78"/>
      <c r="R3085" s="79"/>
      <c r="S3085" s="79"/>
      <c r="T3085" s="79"/>
      <c r="U3085" s="80"/>
      <c r="V3085" s="78">
        <v>0</v>
      </c>
      <c r="W3085" s="78"/>
      <c r="X3085" s="11" t="str">
        <f ca="1">IF(ISBLANK(BudgetsQTable[[#This Row],[budg_seq_yr]]),"FY"&amp;fiscalyear,"FY"&amp;fiscalyear-1+BudgetsQTable[[#This Row],[budg_seq_yr]])</f>
        <v>FY18</v>
      </c>
      <c r="Y3085" s="79">
        <v>625000</v>
      </c>
      <c r="Z3085" s="78" t="s">
        <v>2869</v>
      </c>
      <c r="AA3085" s="78" t="s">
        <v>466</v>
      </c>
      <c r="AB3085" s="76" t="s">
        <v>2821</v>
      </c>
      <c r="AC3085" s="78" t="s">
        <v>3497</v>
      </c>
    </row>
    <row r="3086" spans="1:29" x14ac:dyDescent="0.35">
      <c r="A3086" s="10" t="s">
        <v>5184</v>
      </c>
      <c r="B3086" s="76" t="s">
        <v>2834</v>
      </c>
      <c r="C3086" s="76">
        <f>C3085+(BudgetsQTable[[#This Row],[lead]]&lt;&gt;K3085)</f>
        <v>378</v>
      </c>
      <c r="D3086" s="76">
        <f>D3085*(BudgetsQTable[[#This Row],[lead]]=K3085)+(BudgetsQTable[[#This Row],[prop_id]]&lt;&gt;A3085)</f>
        <v>3</v>
      </c>
      <c r="E3086" s="77">
        <v>43005.668055555558</v>
      </c>
      <c r="F3086" s="78" t="s">
        <v>2868</v>
      </c>
      <c r="G3086" s="78" t="s">
        <v>2869</v>
      </c>
      <c r="H3086" s="78" t="s">
        <v>466</v>
      </c>
      <c r="I3086" s="76" t="s">
        <v>811</v>
      </c>
      <c r="J3086" s="76" t="s">
        <v>753</v>
      </c>
      <c r="K3086" s="78" t="s">
        <v>2599</v>
      </c>
      <c r="L3086" s="7" t="str">
        <f>IF(BudgetsQTable[[#This Row],[pi_last_name]]=" ","",HYPERLINK("https://www.ejacket.nsf.gov/ej/showProposal.do?Continue=Y&amp;ID="&amp;BudgetsQTable[[#This Row],[prop_id]],BudgetsQTable[[#This Row],[prop_id]]))</f>
        <v/>
      </c>
      <c r="M3086" s="78" t="s">
        <v>753</v>
      </c>
      <c r="N3086" s="7" t="str">
        <f>IF(BudgetsQTable[[#This Row],[pi_last_name]]=" ","",HYPERLINK("mailto:"&amp;BudgetsQTable[[#This Row],[pi_email]]&amp;"&amp;subject=Your NSF Proposal:  "&amp;BudgetsQTable[[#This Row],[prop_id]],BudgetsQTable[[#This Row],[pi_email]]))</f>
        <v/>
      </c>
      <c r="O3086" s="78" t="s">
        <v>753</v>
      </c>
      <c r="P3086" s="78">
        <v>1</v>
      </c>
      <c r="Q3086" s="78">
        <v>1</v>
      </c>
      <c r="R3086" s="79">
        <v>0</v>
      </c>
      <c r="S3086" s="79">
        <v>2000</v>
      </c>
      <c r="T3086" s="79">
        <v>0</v>
      </c>
      <c r="U3086" s="80">
        <v>122735</v>
      </c>
      <c r="V3086" s="78">
        <v>0</v>
      </c>
      <c r="W3086" s="78">
        <v>1</v>
      </c>
      <c r="X3086" s="11" t="str">
        <f ca="1">IF(ISBLANK(BudgetsQTable[[#This Row],[budg_seq_yr]]),"FY"&amp;fiscalyear,"FY"&amp;fiscalyear-1+BudgetsQTable[[#This Row],[budg_seq_yr]])</f>
        <v>FY18</v>
      </c>
      <c r="Y3086" s="79">
        <v>122735</v>
      </c>
      <c r="Z3086" s="78" t="s">
        <v>2869</v>
      </c>
      <c r="AA3086" s="78" t="s">
        <v>466</v>
      </c>
      <c r="AB3086" s="76" t="s">
        <v>2821</v>
      </c>
      <c r="AC3086" s="78" t="s">
        <v>3497</v>
      </c>
    </row>
    <row r="3087" spans="1:29" x14ac:dyDescent="0.35">
      <c r="A3087" s="10" t="s">
        <v>5184</v>
      </c>
      <c r="B3087" s="76" t="s">
        <v>2834</v>
      </c>
      <c r="C3087" s="76">
        <f>C3086+(BudgetsQTable[[#This Row],[lead]]&lt;&gt;K3086)</f>
        <v>378</v>
      </c>
      <c r="D3087" s="76">
        <f>D3086*(BudgetsQTable[[#This Row],[lead]]=K3086)+(BudgetsQTable[[#This Row],[prop_id]]&lt;&gt;A3086)</f>
        <v>3</v>
      </c>
      <c r="E3087" s="77">
        <v>43005.668055555558</v>
      </c>
      <c r="F3087" s="78" t="s">
        <v>2868</v>
      </c>
      <c r="G3087" s="78" t="s">
        <v>2869</v>
      </c>
      <c r="H3087" s="78" t="s">
        <v>466</v>
      </c>
      <c r="I3087" s="76" t="s">
        <v>811</v>
      </c>
      <c r="J3087" s="76" t="s">
        <v>753</v>
      </c>
      <c r="K3087" s="78" t="s">
        <v>2599</v>
      </c>
      <c r="L3087" s="7" t="str">
        <f>IF(BudgetsQTable[[#This Row],[pi_last_name]]=" ","",HYPERLINK("https://www.ejacket.nsf.gov/ej/showProposal.do?Continue=Y&amp;ID="&amp;BudgetsQTable[[#This Row],[prop_id]],BudgetsQTable[[#This Row],[prop_id]]))</f>
        <v/>
      </c>
      <c r="M3087" s="78" t="s">
        <v>753</v>
      </c>
      <c r="N3087" s="7" t="str">
        <f>IF(BudgetsQTable[[#This Row],[pi_last_name]]=" ","",HYPERLINK("mailto:"&amp;BudgetsQTable[[#This Row],[pi_email]]&amp;"&amp;subject=Your NSF Proposal:  "&amp;BudgetsQTable[[#This Row],[prop_id]],BudgetsQTable[[#This Row],[pi_email]]))</f>
        <v/>
      </c>
      <c r="O3087" s="78" t="s">
        <v>753</v>
      </c>
      <c r="P3087" s="78">
        <v>1</v>
      </c>
      <c r="Q3087" s="78">
        <v>1</v>
      </c>
      <c r="R3087" s="79">
        <v>0</v>
      </c>
      <c r="S3087" s="79">
        <v>2000</v>
      </c>
      <c r="T3087" s="79">
        <v>0</v>
      </c>
      <c r="U3087" s="80">
        <v>122280</v>
      </c>
      <c r="V3087" s="78">
        <v>0</v>
      </c>
      <c r="W3087" s="78">
        <v>2</v>
      </c>
      <c r="X3087" s="11" t="str">
        <f ca="1">IF(ISBLANK(BudgetsQTable[[#This Row],[budg_seq_yr]]),"FY"&amp;fiscalyear,"FY"&amp;fiscalyear-1+BudgetsQTable[[#This Row],[budg_seq_yr]])</f>
        <v>FY19</v>
      </c>
      <c r="Y3087" s="79">
        <v>122280</v>
      </c>
      <c r="Z3087" s="78" t="s">
        <v>2869</v>
      </c>
      <c r="AA3087" s="78" t="s">
        <v>466</v>
      </c>
      <c r="AB3087" s="76" t="s">
        <v>2821</v>
      </c>
      <c r="AC3087" s="78" t="s">
        <v>3497</v>
      </c>
    </row>
    <row r="3088" spans="1:29" x14ac:dyDescent="0.35">
      <c r="A3088" s="10" t="s">
        <v>5184</v>
      </c>
      <c r="B3088" s="76" t="s">
        <v>2834</v>
      </c>
      <c r="C3088" s="76">
        <f>C3087+(BudgetsQTable[[#This Row],[lead]]&lt;&gt;K3087)</f>
        <v>378</v>
      </c>
      <c r="D3088" s="76">
        <f>D3087*(BudgetsQTable[[#This Row],[lead]]=K3087)+(BudgetsQTable[[#This Row],[prop_id]]&lt;&gt;A3087)</f>
        <v>3</v>
      </c>
      <c r="E3088" s="77">
        <v>43005.668055555558</v>
      </c>
      <c r="F3088" s="78" t="s">
        <v>2868</v>
      </c>
      <c r="G3088" s="78" t="s">
        <v>2869</v>
      </c>
      <c r="H3088" s="78" t="s">
        <v>466</v>
      </c>
      <c r="I3088" s="76" t="s">
        <v>811</v>
      </c>
      <c r="J3088" s="76" t="s">
        <v>753</v>
      </c>
      <c r="K3088" s="78" t="s">
        <v>2599</v>
      </c>
      <c r="L3088" s="7" t="str">
        <f>IF(BudgetsQTable[[#This Row],[pi_last_name]]=" ","",HYPERLINK("https://www.ejacket.nsf.gov/ej/showProposal.do?Continue=Y&amp;ID="&amp;BudgetsQTable[[#This Row],[prop_id]],BudgetsQTable[[#This Row],[prop_id]]))</f>
        <v/>
      </c>
      <c r="M3088" s="78" t="s">
        <v>753</v>
      </c>
      <c r="N3088" s="7" t="str">
        <f>IF(BudgetsQTable[[#This Row],[pi_last_name]]=" ","",HYPERLINK("mailto:"&amp;BudgetsQTable[[#This Row],[pi_email]]&amp;"&amp;subject=Your NSF Proposal:  "&amp;BudgetsQTable[[#This Row],[prop_id]],BudgetsQTable[[#This Row],[pi_email]]))</f>
        <v/>
      </c>
      <c r="O3088" s="78" t="s">
        <v>753</v>
      </c>
      <c r="P3088" s="78">
        <v>1</v>
      </c>
      <c r="Q3088" s="78">
        <v>1</v>
      </c>
      <c r="R3088" s="79">
        <v>0</v>
      </c>
      <c r="S3088" s="79">
        <v>2000</v>
      </c>
      <c r="T3088" s="79">
        <v>0</v>
      </c>
      <c r="U3088" s="80">
        <v>123949</v>
      </c>
      <c r="V3088" s="78">
        <v>0</v>
      </c>
      <c r="W3088" s="78">
        <v>3</v>
      </c>
      <c r="X3088" s="11" t="str">
        <f ca="1">IF(ISBLANK(BudgetsQTable[[#This Row],[budg_seq_yr]]),"FY"&amp;fiscalyear,"FY"&amp;fiscalyear-1+BudgetsQTable[[#This Row],[budg_seq_yr]])</f>
        <v>FY20</v>
      </c>
      <c r="Y3088" s="79">
        <v>123949</v>
      </c>
      <c r="Z3088" s="78" t="s">
        <v>2869</v>
      </c>
      <c r="AA3088" s="78" t="s">
        <v>466</v>
      </c>
      <c r="AB3088" s="76" t="s">
        <v>2821</v>
      </c>
      <c r="AC3088" s="78" t="s">
        <v>3497</v>
      </c>
    </row>
    <row r="3089" spans="1:29" x14ac:dyDescent="0.35">
      <c r="A3089" s="10" t="s">
        <v>5184</v>
      </c>
      <c r="B3089" s="76" t="s">
        <v>2834</v>
      </c>
      <c r="C3089" s="76">
        <f>C3088+(BudgetsQTable[[#This Row],[lead]]&lt;&gt;K3088)</f>
        <v>378</v>
      </c>
      <c r="D3089" s="76">
        <f>D3088*(BudgetsQTable[[#This Row],[lead]]=K3088)+(BudgetsQTable[[#This Row],[prop_id]]&lt;&gt;A3088)</f>
        <v>3</v>
      </c>
      <c r="E3089" s="77">
        <v>43005.668055555558</v>
      </c>
      <c r="F3089" s="78" t="s">
        <v>2868</v>
      </c>
      <c r="G3089" s="78" t="s">
        <v>2869</v>
      </c>
      <c r="H3089" s="78" t="s">
        <v>466</v>
      </c>
      <c r="I3089" s="76" t="s">
        <v>811</v>
      </c>
      <c r="J3089" s="76" t="s">
        <v>753</v>
      </c>
      <c r="K3089" s="78" t="s">
        <v>2599</v>
      </c>
      <c r="L3089" s="7" t="str">
        <f>IF(BudgetsQTable[[#This Row],[pi_last_name]]=" ","",HYPERLINK("https://www.ejacket.nsf.gov/ej/showProposal.do?Continue=Y&amp;ID="&amp;BudgetsQTable[[#This Row],[prop_id]],BudgetsQTable[[#This Row],[prop_id]]))</f>
        <v/>
      </c>
      <c r="M3089" s="78" t="s">
        <v>753</v>
      </c>
      <c r="N3089" s="7" t="str">
        <f>IF(BudgetsQTable[[#This Row],[pi_last_name]]=" ","",HYPERLINK("mailto:"&amp;BudgetsQTable[[#This Row],[pi_email]]&amp;"&amp;subject=Your NSF Proposal:  "&amp;BudgetsQTable[[#This Row],[prop_id]],BudgetsQTable[[#This Row],[pi_email]]))</f>
        <v/>
      </c>
      <c r="O3089" s="78" t="s">
        <v>753</v>
      </c>
      <c r="P3089" s="78">
        <v>1</v>
      </c>
      <c r="Q3089" s="78">
        <v>1</v>
      </c>
      <c r="R3089" s="79">
        <v>0</v>
      </c>
      <c r="S3089" s="79">
        <v>2000</v>
      </c>
      <c r="T3089" s="79">
        <v>0</v>
      </c>
      <c r="U3089" s="80">
        <v>125694</v>
      </c>
      <c r="V3089" s="78">
        <v>0</v>
      </c>
      <c r="W3089" s="78">
        <v>4</v>
      </c>
      <c r="X3089" s="11" t="str">
        <f ca="1">IF(ISBLANK(BudgetsQTable[[#This Row],[budg_seq_yr]]),"FY"&amp;fiscalyear,"FY"&amp;fiscalyear-1+BudgetsQTable[[#This Row],[budg_seq_yr]])</f>
        <v>FY21</v>
      </c>
      <c r="Y3089" s="79">
        <v>125694</v>
      </c>
      <c r="Z3089" s="78" t="s">
        <v>2869</v>
      </c>
      <c r="AA3089" s="78" t="s">
        <v>466</v>
      </c>
      <c r="AB3089" s="76" t="s">
        <v>2821</v>
      </c>
      <c r="AC3089" s="78" t="s">
        <v>3497</v>
      </c>
    </row>
    <row r="3090" spans="1:29" x14ac:dyDescent="0.35">
      <c r="A3090" s="10" t="s">
        <v>5184</v>
      </c>
      <c r="B3090" s="76" t="s">
        <v>2834</v>
      </c>
      <c r="C3090" s="76">
        <f>C3089+(BudgetsQTable[[#This Row],[lead]]&lt;&gt;K3089)</f>
        <v>378</v>
      </c>
      <c r="D3090" s="76">
        <f>D3089*(BudgetsQTable[[#This Row],[lead]]=K3089)+(BudgetsQTable[[#This Row],[prop_id]]&lt;&gt;A3089)</f>
        <v>3</v>
      </c>
      <c r="E3090" s="77">
        <v>43005.668055555558</v>
      </c>
      <c r="F3090" s="78" t="s">
        <v>2868</v>
      </c>
      <c r="G3090" s="78" t="s">
        <v>2869</v>
      </c>
      <c r="H3090" s="78" t="s">
        <v>466</v>
      </c>
      <c r="I3090" s="76" t="s">
        <v>811</v>
      </c>
      <c r="J3090" s="76" t="s">
        <v>753</v>
      </c>
      <c r="K3090" s="78" t="s">
        <v>2599</v>
      </c>
      <c r="L3090" s="7" t="str">
        <f>IF(BudgetsQTable[[#This Row],[pi_last_name]]=" ","",HYPERLINK("https://www.ejacket.nsf.gov/ej/showProposal.do?Continue=Y&amp;ID="&amp;BudgetsQTable[[#This Row],[prop_id]],BudgetsQTable[[#This Row],[prop_id]]))</f>
        <v/>
      </c>
      <c r="M3090" s="78" t="s">
        <v>753</v>
      </c>
      <c r="N3090" s="7" t="str">
        <f>IF(BudgetsQTable[[#This Row],[pi_last_name]]=" ","",HYPERLINK("mailto:"&amp;BudgetsQTable[[#This Row],[pi_email]]&amp;"&amp;subject=Your NSF Proposal:  "&amp;BudgetsQTable[[#This Row],[prop_id]],BudgetsQTable[[#This Row],[pi_email]]))</f>
        <v/>
      </c>
      <c r="O3090" s="78" t="s">
        <v>753</v>
      </c>
      <c r="P3090" s="78">
        <v>1</v>
      </c>
      <c r="Q3090" s="78">
        <v>1</v>
      </c>
      <c r="R3090" s="79">
        <v>0</v>
      </c>
      <c r="S3090" s="79">
        <v>2000</v>
      </c>
      <c r="T3090" s="79">
        <v>0</v>
      </c>
      <c r="U3090" s="80">
        <v>130342</v>
      </c>
      <c r="V3090" s="78">
        <v>0</v>
      </c>
      <c r="W3090" s="78">
        <v>5</v>
      </c>
      <c r="X3090" s="11" t="str">
        <f ca="1">IF(ISBLANK(BudgetsQTable[[#This Row],[budg_seq_yr]]),"FY"&amp;fiscalyear,"FY"&amp;fiscalyear-1+BudgetsQTable[[#This Row],[budg_seq_yr]])</f>
        <v>FY22</v>
      </c>
      <c r="Y3090" s="79">
        <v>130342</v>
      </c>
      <c r="Z3090" s="78" t="s">
        <v>2869</v>
      </c>
      <c r="AA3090" s="78" t="s">
        <v>466</v>
      </c>
      <c r="AB3090" s="76" t="s">
        <v>2821</v>
      </c>
      <c r="AC3090" s="78" t="s">
        <v>3497</v>
      </c>
    </row>
    <row r="3091" spans="1:29" x14ac:dyDescent="0.35">
      <c r="A3091" s="10" t="s">
        <v>2602</v>
      </c>
      <c r="B3091" s="76" t="s">
        <v>2863</v>
      </c>
      <c r="C3091" s="76">
        <f>C3090+(BudgetsQTable[[#This Row],[lead]]&lt;&gt;K3090)</f>
        <v>379</v>
      </c>
      <c r="D3091" s="76">
        <f>D3090*(BudgetsQTable[[#This Row],[lead]]=K3090)+(BudgetsQTable[[#This Row],[prop_id]]&lt;&gt;A3090)</f>
        <v>1</v>
      </c>
      <c r="E3091" s="77">
        <v>43005.736805555556</v>
      </c>
      <c r="F3091" s="78" t="s">
        <v>2817</v>
      </c>
      <c r="G3091" s="78" t="s">
        <v>2818</v>
      </c>
      <c r="H3091" s="78" t="s">
        <v>476</v>
      </c>
      <c r="I3091" s="76" t="s">
        <v>1069</v>
      </c>
      <c r="J3091" s="76" t="s">
        <v>5189</v>
      </c>
      <c r="K3091" s="78" t="s">
        <v>2602</v>
      </c>
      <c r="L3091" s="7" t="str">
        <f>IF(BudgetsQTable[[#This Row],[pi_last_name]]=" ","",HYPERLINK("https://www.ejacket.nsf.gov/ej/showProposal.do?Continue=Y&amp;ID="&amp;BudgetsQTable[[#This Row],[prop_id]],BudgetsQTable[[#This Row],[prop_id]]))</f>
        <v>1764051</v>
      </c>
      <c r="M3091" s="78" t="s">
        <v>2603</v>
      </c>
      <c r="N3091" s="7" t="str">
        <f>IF(BudgetsQTable[[#This Row],[pi_last_name]]=" ","",HYPERLINK("mailto:"&amp;BudgetsQTable[[#This Row],[pi_email]]&amp;"&amp;subject=Your NSF Proposal:  "&amp;BudgetsQTable[[#This Row],[prop_id]],BudgetsQTable[[#This Row],[pi_email]]))</f>
        <v>sadve@cs.uiuc.edu</v>
      </c>
      <c r="O3091" s="78" t="s">
        <v>676</v>
      </c>
      <c r="P3091" s="78"/>
      <c r="Q3091" s="78"/>
      <c r="R3091" s="79"/>
      <c r="S3091" s="79"/>
      <c r="T3091" s="79"/>
      <c r="U3091" s="80"/>
      <c r="V3091" s="78">
        <v>0</v>
      </c>
      <c r="W3091" s="78"/>
      <c r="X3091" s="11" t="str">
        <f ca="1">IF(ISBLANK(BudgetsQTable[[#This Row],[budg_seq_yr]]),"FY"&amp;fiscalyear,"FY"&amp;fiscalyear-1+BudgetsQTable[[#This Row],[budg_seq_yr]])</f>
        <v>FY18</v>
      </c>
      <c r="Y3091" s="79">
        <v>1200000</v>
      </c>
      <c r="Z3091" s="78" t="s">
        <v>2818</v>
      </c>
      <c r="AA3091" s="78" t="s">
        <v>476</v>
      </c>
      <c r="AB3091" s="76" t="s">
        <v>2821</v>
      </c>
      <c r="AC3091" s="78" t="s">
        <v>3156</v>
      </c>
    </row>
    <row r="3092" spans="1:29" x14ac:dyDescent="0.35">
      <c r="A3092" s="10" t="s">
        <v>2602</v>
      </c>
      <c r="B3092" s="76" t="s">
        <v>2863</v>
      </c>
      <c r="C3092" s="76">
        <f>C3091+(BudgetsQTable[[#This Row],[lead]]&lt;&gt;K3091)</f>
        <v>379</v>
      </c>
      <c r="D3092" s="76">
        <f>D3091*(BudgetsQTable[[#This Row],[lead]]=K3091)+(BudgetsQTable[[#This Row],[prop_id]]&lt;&gt;A3091)</f>
        <v>1</v>
      </c>
      <c r="E3092" s="77">
        <v>43005.736805555556</v>
      </c>
      <c r="F3092" s="78" t="s">
        <v>2817</v>
      </c>
      <c r="G3092" s="78" t="s">
        <v>2818</v>
      </c>
      <c r="H3092" s="78" t="s">
        <v>476</v>
      </c>
      <c r="I3092" s="76" t="s">
        <v>1069</v>
      </c>
      <c r="J3092" s="76" t="s">
        <v>753</v>
      </c>
      <c r="K3092" s="78" t="s">
        <v>2602</v>
      </c>
      <c r="L3092" s="7" t="str">
        <f>IF(BudgetsQTable[[#This Row],[pi_last_name]]=" ","",HYPERLINK("https://www.ejacket.nsf.gov/ej/showProposal.do?Continue=Y&amp;ID="&amp;BudgetsQTable[[#This Row],[prop_id]],BudgetsQTable[[#This Row],[prop_id]]))</f>
        <v/>
      </c>
      <c r="M3092" s="78" t="s">
        <v>753</v>
      </c>
      <c r="N3092" s="7" t="str">
        <f>IF(BudgetsQTable[[#This Row],[pi_last_name]]=" ","",HYPERLINK("mailto:"&amp;BudgetsQTable[[#This Row],[pi_email]]&amp;"&amp;subject=Your NSF Proposal:  "&amp;BudgetsQTable[[#This Row],[prop_id]],BudgetsQTable[[#This Row],[pi_email]]))</f>
        <v/>
      </c>
      <c r="O3092" s="78" t="s">
        <v>753</v>
      </c>
      <c r="P3092" s="78">
        <v>4</v>
      </c>
      <c r="Q3092" s="78">
        <v>1.75</v>
      </c>
      <c r="R3092" s="79">
        <v>0</v>
      </c>
      <c r="S3092" s="79">
        <v>5000</v>
      </c>
      <c r="T3092" s="79">
        <v>0</v>
      </c>
      <c r="U3092" s="80">
        <v>296438</v>
      </c>
      <c r="V3092" s="78">
        <v>0</v>
      </c>
      <c r="W3092" s="78">
        <v>1</v>
      </c>
      <c r="X3092" s="11" t="str">
        <f ca="1">IF(ISBLANK(BudgetsQTable[[#This Row],[budg_seq_yr]]),"FY"&amp;fiscalyear,"FY"&amp;fiscalyear-1+BudgetsQTable[[#This Row],[budg_seq_yr]])</f>
        <v>FY18</v>
      </c>
      <c r="Y3092" s="79">
        <v>296438</v>
      </c>
      <c r="Z3092" s="78" t="s">
        <v>2818</v>
      </c>
      <c r="AA3092" s="78" t="s">
        <v>476</v>
      </c>
      <c r="AB3092" s="76" t="s">
        <v>2821</v>
      </c>
      <c r="AC3092" s="78" t="s">
        <v>3156</v>
      </c>
    </row>
    <row r="3093" spans="1:29" x14ac:dyDescent="0.35">
      <c r="A3093" s="10" t="s">
        <v>2602</v>
      </c>
      <c r="B3093" s="76" t="s">
        <v>2863</v>
      </c>
      <c r="C3093" s="76">
        <f>C3092+(BudgetsQTable[[#This Row],[lead]]&lt;&gt;K3092)</f>
        <v>379</v>
      </c>
      <c r="D3093" s="76">
        <f>D3092*(BudgetsQTable[[#This Row],[lead]]=K3092)+(BudgetsQTable[[#This Row],[prop_id]]&lt;&gt;A3092)</f>
        <v>1</v>
      </c>
      <c r="E3093" s="77">
        <v>43005.736805555556</v>
      </c>
      <c r="F3093" s="78" t="s">
        <v>2817</v>
      </c>
      <c r="G3093" s="78" t="s">
        <v>2818</v>
      </c>
      <c r="H3093" s="78" t="s">
        <v>476</v>
      </c>
      <c r="I3093" s="76" t="s">
        <v>1069</v>
      </c>
      <c r="J3093" s="76" t="s">
        <v>753</v>
      </c>
      <c r="K3093" s="78" t="s">
        <v>2602</v>
      </c>
      <c r="L3093" s="7" t="str">
        <f>IF(BudgetsQTable[[#This Row],[pi_last_name]]=" ","",HYPERLINK("https://www.ejacket.nsf.gov/ej/showProposal.do?Continue=Y&amp;ID="&amp;BudgetsQTable[[#This Row],[prop_id]],BudgetsQTable[[#This Row],[prop_id]]))</f>
        <v/>
      </c>
      <c r="M3093" s="78" t="s">
        <v>753</v>
      </c>
      <c r="N3093" s="7" t="str">
        <f>IF(BudgetsQTable[[#This Row],[pi_last_name]]=" ","",HYPERLINK("mailto:"&amp;BudgetsQTable[[#This Row],[pi_email]]&amp;"&amp;subject=Your NSF Proposal:  "&amp;BudgetsQTable[[#This Row],[prop_id]],BudgetsQTable[[#This Row],[pi_email]]))</f>
        <v/>
      </c>
      <c r="O3093" s="78" t="s">
        <v>753</v>
      </c>
      <c r="P3093" s="78">
        <v>4</v>
      </c>
      <c r="Q3093" s="78">
        <v>1.75</v>
      </c>
      <c r="R3093" s="79">
        <v>0</v>
      </c>
      <c r="S3093" s="79">
        <v>5000</v>
      </c>
      <c r="T3093" s="79">
        <v>0</v>
      </c>
      <c r="U3093" s="80">
        <v>296590</v>
      </c>
      <c r="V3093" s="78">
        <v>0</v>
      </c>
      <c r="W3093" s="78">
        <v>2</v>
      </c>
      <c r="X3093" s="11" t="str">
        <f ca="1">IF(ISBLANK(BudgetsQTable[[#This Row],[budg_seq_yr]]),"FY"&amp;fiscalyear,"FY"&amp;fiscalyear-1+BudgetsQTable[[#This Row],[budg_seq_yr]])</f>
        <v>FY19</v>
      </c>
      <c r="Y3093" s="79">
        <v>296590</v>
      </c>
      <c r="Z3093" s="78" t="s">
        <v>2818</v>
      </c>
      <c r="AA3093" s="78" t="s">
        <v>476</v>
      </c>
      <c r="AB3093" s="76" t="s">
        <v>2821</v>
      </c>
      <c r="AC3093" s="78" t="s">
        <v>3156</v>
      </c>
    </row>
    <row r="3094" spans="1:29" x14ac:dyDescent="0.35">
      <c r="A3094" s="10" t="s">
        <v>2602</v>
      </c>
      <c r="B3094" s="76" t="s">
        <v>2863</v>
      </c>
      <c r="C3094" s="76">
        <f>C3093+(BudgetsQTable[[#This Row],[lead]]&lt;&gt;K3093)</f>
        <v>379</v>
      </c>
      <c r="D3094" s="76">
        <f>D3093*(BudgetsQTable[[#This Row],[lead]]=K3093)+(BudgetsQTable[[#This Row],[prop_id]]&lt;&gt;A3093)</f>
        <v>1</v>
      </c>
      <c r="E3094" s="77">
        <v>43005.736805555556</v>
      </c>
      <c r="F3094" s="78" t="s">
        <v>2817</v>
      </c>
      <c r="G3094" s="78" t="s">
        <v>2818</v>
      </c>
      <c r="H3094" s="78" t="s">
        <v>476</v>
      </c>
      <c r="I3094" s="76" t="s">
        <v>1069</v>
      </c>
      <c r="J3094" s="76" t="s">
        <v>753</v>
      </c>
      <c r="K3094" s="78" t="s">
        <v>2602</v>
      </c>
      <c r="L3094" s="7" t="str">
        <f>IF(BudgetsQTable[[#This Row],[pi_last_name]]=" ","",HYPERLINK("https://www.ejacket.nsf.gov/ej/showProposal.do?Continue=Y&amp;ID="&amp;BudgetsQTable[[#This Row],[prop_id]],BudgetsQTable[[#This Row],[prop_id]]))</f>
        <v/>
      </c>
      <c r="M3094" s="78" t="s">
        <v>753</v>
      </c>
      <c r="N3094" s="7" t="str">
        <f>IF(BudgetsQTable[[#This Row],[pi_last_name]]=" ","",HYPERLINK("mailto:"&amp;BudgetsQTable[[#This Row],[pi_email]]&amp;"&amp;subject=Your NSF Proposal:  "&amp;BudgetsQTable[[#This Row],[prop_id]],BudgetsQTable[[#This Row],[pi_email]]))</f>
        <v/>
      </c>
      <c r="O3094" s="78" t="s">
        <v>753</v>
      </c>
      <c r="P3094" s="78">
        <v>4</v>
      </c>
      <c r="Q3094" s="78">
        <v>2</v>
      </c>
      <c r="R3094" s="79">
        <v>0</v>
      </c>
      <c r="S3094" s="79">
        <v>5000</v>
      </c>
      <c r="T3094" s="79">
        <v>0</v>
      </c>
      <c r="U3094" s="80">
        <v>316419</v>
      </c>
      <c r="V3094" s="78">
        <v>0</v>
      </c>
      <c r="W3094" s="78">
        <v>3</v>
      </c>
      <c r="X3094" s="11" t="str">
        <f ca="1">IF(ISBLANK(BudgetsQTable[[#This Row],[budg_seq_yr]]),"FY"&amp;fiscalyear,"FY"&amp;fiscalyear-1+BudgetsQTable[[#This Row],[budg_seq_yr]])</f>
        <v>FY20</v>
      </c>
      <c r="Y3094" s="79">
        <v>316419</v>
      </c>
      <c r="Z3094" s="78" t="s">
        <v>2818</v>
      </c>
      <c r="AA3094" s="78" t="s">
        <v>476</v>
      </c>
      <c r="AB3094" s="76" t="s">
        <v>2821</v>
      </c>
      <c r="AC3094" s="78" t="s">
        <v>3156</v>
      </c>
    </row>
    <row r="3095" spans="1:29" x14ac:dyDescent="0.35">
      <c r="A3095" s="10" t="s">
        <v>2602</v>
      </c>
      <c r="B3095" s="76" t="s">
        <v>2863</v>
      </c>
      <c r="C3095" s="76">
        <f>C3094+(BudgetsQTable[[#This Row],[lead]]&lt;&gt;K3094)</f>
        <v>379</v>
      </c>
      <c r="D3095" s="76">
        <f>D3094*(BudgetsQTable[[#This Row],[lead]]=K3094)+(BudgetsQTable[[#This Row],[prop_id]]&lt;&gt;A3094)</f>
        <v>1</v>
      </c>
      <c r="E3095" s="77">
        <v>43005.736805555556</v>
      </c>
      <c r="F3095" s="78" t="s">
        <v>2817</v>
      </c>
      <c r="G3095" s="78" t="s">
        <v>2818</v>
      </c>
      <c r="H3095" s="78" t="s">
        <v>476</v>
      </c>
      <c r="I3095" s="76" t="s">
        <v>1069</v>
      </c>
      <c r="J3095" s="76" t="s">
        <v>753</v>
      </c>
      <c r="K3095" s="78" t="s">
        <v>2602</v>
      </c>
      <c r="L3095" s="7" t="str">
        <f>IF(BudgetsQTable[[#This Row],[pi_last_name]]=" ","",HYPERLINK("https://www.ejacket.nsf.gov/ej/showProposal.do?Continue=Y&amp;ID="&amp;BudgetsQTable[[#This Row],[prop_id]],BudgetsQTable[[#This Row],[prop_id]]))</f>
        <v/>
      </c>
      <c r="M3095" s="78" t="s">
        <v>753</v>
      </c>
      <c r="N3095" s="7" t="str">
        <f>IF(BudgetsQTable[[#This Row],[pi_last_name]]=" ","",HYPERLINK("mailto:"&amp;BudgetsQTable[[#This Row],[pi_email]]&amp;"&amp;subject=Your NSF Proposal:  "&amp;BudgetsQTable[[#This Row],[prop_id]],BudgetsQTable[[#This Row],[pi_email]]))</f>
        <v/>
      </c>
      <c r="O3095" s="78" t="s">
        <v>753</v>
      </c>
      <c r="P3095" s="78">
        <v>4</v>
      </c>
      <c r="Q3095" s="78">
        <v>1</v>
      </c>
      <c r="R3095" s="79">
        <v>0</v>
      </c>
      <c r="S3095" s="79">
        <v>5000</v>
      </c>
      <c r="T3095" s="79">
        <v>0</v>
      </c>
      <c r="U3095" s="80">
        <v>290553</v>
      </c>
      <c r="V3095" s="78">
        <v>0</v>
      </c>
      <c r="W3095" s="78">
        <v>4</v>
      </c>
      <c r="X3095" s="11" t="str">
        <f ca="1">IF(ISBLANK(BudgetsQTable[[#This Row],[budg_seq_yr]]),"FY"&amp;fiscalyear,"FY"&amp;fiscalyear-1+BudgetsQTable[[#This Row],[budg_seq_yr]])</f>
        <v>FY21</v>
      </c>
      <c r="Y3095" s="79">
        <v>290553</v>
      </c>
      <c r="Z3095" s="78" t="s">
        <v>2818</v>
      </c>
      <c r="AA3095" s="78" t="s">
        <v>476</v>
      </c>
      <c r="AB3095" s="76" t="s">
        <v>2821</v>
      </c>
      <c r="AC3095" s="78" t="s">
        <v>3156</v>
      </c>
    </row>
    <row r="3096" spans="1:29" x14ac:dyDescent="0.35">
      <c r="A3096" s="10" t="s">
        <v>2610</v>
      </c>
      <c r="B3096" s="76" t="s">
        <v>2863</v>
      </c>
      <c r="C3096" s="76">
        <f>C3095+(BudgetsQTable[[#This Row],[lead]]&lt;&gt;K3095)</f>
        <v>380</v>
      </c>
      <c r="D3096" s="76">
        <f>D3095*(BudgetsQTable[[#This Row],[lead]]=K3095)+(BudgetsQTable[[#This Row],[prop_id]]&lt;&gt;A3095)</f>
        <v>1</v>
      </c>
      <c r="E3096" s="77">
        <v>43005.737500000003</v>
      </c>
      <c r="F3096" s="78" t="s">
        <v>2817</v>
      </c>
      <c r="G3096" s="78" t="s">
        <v>2818</v>
      </c>
      <c r="H3096" s="78" t="s">
        <v>476</v>
      </c>
      <c r="I3096" s="76" t="s">
        <v>948</v>
      </c>
      <c r="J3096" s="76" t="s">
        <v>5192</v>
      </c>
      <c r="K3096" s="78" t="s">
        <v>2610</v>
      </c>
      <c r="L3096" s="7" t="str">
        <f>IF(BudgetsQTable[[#This Row],[pi_last_name]]=" ","",HYPERLINK("https://www.ejacket.nsf.gov/ej/showProposal.do?Continue=Y&amp;ID="&amp;BudgetsQTable[[#This Row],[prop_id]],BudgetsQTable[[#This Row],[prop_id]]))</f>
        <v>1764052</v>
      </c>
      <c r="M3096" s="78" t="s">
        <v>2611</v>
      </c>
      <c r="N3096" s="7" t="str">
        <f>IF(BudgetsQTable[[#This Row],[pi_last_name]]=" ","",HYPERLINK("mailto:"&amp;BudgetsQTable[[#This Row],[pi_email]]&amp;"&amp;subject=Your NSF Proposal:  "&amp;BudgetsQTable[[#This Row],[prop_id]],BudgetsQTable[[#This Row],[pi_email]]))</f>
        <v>lerner@cs.ucsd.edu</v>
      </c>
      <c r="O3096" s="78" t="s">
        <v>668</v>
      </c>
      <c r="P3096" s="78"/>
      <c r="Q3096" s="78"/>
      <c r="R3096" s="79"/>
      <c r="S3096" s="79"/>
      <c r="T3096" s="79"/>
      <c r="U3096" s="80"/>
      <c r="V3096" s="78">
        <v>0</v>
      </c>
      <c r="W3096" s="78"/>
      <c r="X3096" s="11" t="str">
        <f ca="1">IF(ISBLANK(BudgetsQTable[[#This Row],[budg_seq_yr]]),"FY"&amp;fiscalyear,"FY"&amp;fiscalyear-1+BudgetsQTable[[#This Row],[budg_seq_yr]])</f>
        <v>FY18</v>
      </c>
      <c r="Y3096" s="79">
        <v>1200000</v>
      </c>
      <c r="Z3096" s="78" t="s">
        <v>2818</v>
      </c>
      <c r="AA3096" s="78" t="s">
        <v>476</v>
      </c>
      <c r="AB3096" s="76" t="s">
        <v>2821</v>
      </c>
      <c r="AC3096" s="78"/>
    </row>
    <row r="3097" spans="1:29" x14ac:dyDescent="0.35">
      <c r="A3097" s="10" t="s">
        <v>2610</v>
      </c>
      <c r="B3097" s="76" t="s">
        <v>2863</v>
      </c>
      <c r="C3097" s="76">
        <f>C3096+(BudgetsQTable[[#This Row],[lead]]&lt;&gt;K3096)</f>
        <v>380</v>
      </c>
      <c r="D3097" s="76">
        <f>D3096*(BudgetsQTable[[#This Row],[lead]]=K3096)+(BudgetsQTable[[#This Row],[prop_id]]&lt;&gt;A3096)</f>
        <v>1</v>
      </c>
      <c r="E3097" s="77">
        <v>43005.737500000003</v>
      </c>
      <c r="F3097" s="78" t="s">
        <v>2817</v>
      </c>
      <c r="G3097" s="78" t="s">
        <v>2818</v>
      </c>
      <c r="H3097" s="78" t="s">
        <v>476</v>
      </c>
      <c r="I3097" s="76" t="s">
        <v>948</v>
      </c>
      <c r="J3097" s="76" t="s">
        <v>753</v>
      </c>
      <c r="K3097" s="78" t="s">
        <v>2610</v>
      </c>
      <c r="L3097" s="7" t="str">
        <f>IF(BudgetsQTable[[#This Row],[pi_last_name]]=" ","",HYPERLINK("https://www.ejacket.nsf.gov/ej/showProposal.do?Continue=Y&amp;ID="&amp;BudgetsQTable[[#This Row],[prop_id]],BudgetsQTable[[#This Row],[prop_id]]))</f>
        <v/>
      </c>
      <c r="M3097" s="78" t="s">
        <v>753</v>
      </c>
      <c r="N3097" s="7" t="str">
        <f>IF(BudgetsQTable[[#This Row],[pi_last_name]]=" ","",HYPERLINK("mailto:"&amp;BudgetsQTable[[#This Row],[pi_email]]&amp;"&amp;subject=Your NSF Proposal:  "&amp;BudgetsQTable[[#This Row],[prop_id]],BudgetsQTable[[#This Row],[pi_email]]))</f>
        <v/>
      </c>
      <c r="O3097" s="78" t="s">
        <v>753</v>
      </c>
      <c r="P3097" s="78">
        <v>3</v>
      </c>
      <c r="Q3097" s="78">
        <v>1</v>
      </c>
      <c r="R3097" s="79">
        <v>0</v>
      </c>
      <c r="S3097" s="79">
        <v>2500</v>
      </c>
      <c r="T3097" s="79">
        <v>0</v>
      </c>
      <c r="U3097" s="80">
        <v>319251</v>
      </c>
      <c r="V3097" s="78">
        <v>0</v>
      </c>
      <c r="W3097" s="78">
        <v>1</v>
      </c>
      <c r="X3097" s="11" t="str">
        <f ca="1">IF(ISBLANK(BudgetsQTable[[#This Row],[budg_seq_yr]]),"FY"&amp;fiscalyear,"FY"&amp;fiscalyear-1+BudgetsQTable[[#This Row],[budg_seq_yr]])</f>
        <v>FY18</v>
      </c>
      <c r="Y3097" s="79">
        <v>319251</v>
      </c>
      <c r="Z3097" s="78" t="s">
        <v>2818</v>
      </c>
      <c r="AA3097" s="78" t="s">
        <v>476</v>
      </c>
      <c r="AB3097" s="76" t="s">
        <v>2821</v>
      </c>
      <c r="AC3097" s="78"/>
    </row>
    <row r="3098" spans="1:29" x14ac:dyDescent="0.35">
      <c r="A3098" s="10" t="s">
        <v>2610</v>
      </c>
      <c r="B3098" s="76" t="s">
        <v>2863</v>
      </c>
      <c r="C3098" s="76">
        <f>C3097+(BudgetsQTable[[#This Row],[lead]]&lt;&gt;K3097)</f>
        <v>380</v>
      </c>
      <c r="D3098" s="76">
        <f>D3097*(BudgetsQTable[[#This Row],[lead]]=K3097)+(BudgetsQTable[[#This Row],[prop_id]]&lt;&gt;A3097)</f>
        <v>1</v>
      </c>
      <c r="E3098" s="77">
        <v>43005.737500000003</v>
      </c>
      <c r="F3098" s="78" t="s">
        <v>2817</v>
      </c>
      <c r="G3098" s="78" t="s">
        <v>2818</v>
      </c>
      <c r="H3098" s="78" t="s">
        <v>476</v>
      </c>
      <c r="I3098" s="76" t="s">
        <v>948</v>
      </c>
      <c r="J3098" s="76" t="s">
        <v>753</v>
      </c>
      <c r="K3098" s="78" t="s">
        <v>2610</v>
      </c>
      <c r="L3098" s="7" t="str">
        <f>IF(BudgetsQTable[[#This Row],[pi_last_name]]=" ","",HYPERLINK("https://www.ejacket.nsf.gov/ej/showProposal.do?Continue=Y&amp;ID="&amp;BudgetsQTable[[#This Row],[prop_id]],BudgetsQTable[[#This Row],[prop_id]]))</f>
        <v/>
      </c>
      <c r="M3098" s="78" t="s">
        <v>753</v>
      </c>
      <c r="N3098" s="7" t="str">
        <f>IF(BudgetsQTable[[#This Row],[pi_last_name]]=" ","",HYPERLINK("mailto:"&amp;BudgetsQTable[[#This Row],[pi_email]]&amp;"&amp;subject=Your NSF Proposal:  "&amp;BudgetsQTable[[#This Row],[prop_id]],BudgetsQTable[[#This Row],[pi_email]]))</f>
        <v/>
      </c>
      <c r="O3098" s="78" t="s">
        <v>753</v>
      </c>
      <c r="P3098" s="78">
        <v>3</v>
      </c>
      <c r="Q3098" s="78">
        <v>1</v>
      </c>
      <c r="R3098" s="79">
        <v>0</v>
      </c>
      <c r="S3098" s="79">
        <v>2500</v>
      </c>
      <c r="T3098" s="79">
        <v>0</v>
      </c>
      <c r="U3098" s="80">
        <v>273046</v>
      </c>
      <c r="V3098" s="78">
        <v>0</v>
      </c>
      <c r="W3098" s="78">
        <v>2</v>
      </c>
      <c r="X3098" s="11" t="str">
        <f ca="1">IF(ISBLANK(BudgetsQTable[[#This Row],[budg_seq_yr]]),"FY"&amp;fiscalyear,"FY"&amp;fiscalyear-1+BudgetsQTable[[#This Row],[budg_seq_yr]])</f>
        <v>FY19</v>
      </c>
      <c r="Y3098" s="79">
        <v>273046</v>
      </c>
      <c r="Z3098" s="78" t="s">
        <v>2818</v>
      </c>
      <c r="AA3098" s="78" t="s">
        <v>476</v>
      </c>
      <c r="AB3098" s="76" t="s">
        <v>2821</v>
      </c>
      <c r="AC3098" s="78"/>
    </row>
    <row r="3099" spans="1:29" x14ac:dyDescent="0.35">
      <c r="A3099" s="10" t="s">
        <v>2610</v>
      </c>
      <c r="B3099" s="76" t="s">
        <v>2863</v>
      </c>
      <c r="C3099" s="76">
        <f>C3098+(BudgetsQTable[[#This Row],[lead]]&lt;&gt;K3098)</f>
        <v>380</v>
      </c>
      <c r="D3099" s="76">
        <f>D3098*(BudgetsQTable[[#This Row],[lead]]=K3098)+(BudgetsQTable[[#This Row],[prop_id]]&lt;&gt;A3098)</f>
        <v>1</v>
      </c>
      <c r="E3099" s="77">
        <v>43005.737500000003</v>
      </c>
      <c r="F3099" s="78" t="s">
        <v>2817</v>
      </c>
      <c r="G3099" s="78" t="s">
        <v>2818</v>
      </c>
      <c r="H3099" s="78" t="s">
        <v>476</v>
      </c>
      <c r="I3099" s="76" t="s">
        <v>948</v>
      </c>
      <c r="J3099" s="76" t="s">
        <v>753</v>
      </c>
      <c r="K3099" s="78" t="s">
        <v>2610</v>
      </c>
      <c r="L3099" s="7" t="str">
        <f>IF(BudgetsQTable[[#This Row],[pi_last_name]]=" ","",HYPERLINK("https://www.ejacket.nsf.gov/ej/showProposal.do?Continue=Y&amp;ID="&amp;BudgetsQTable[[#This Row],[prop_id]],BudgetsQTable[[#This Row],[prop_id]]))</f>
        <v/>
      </c>
      <c r="M3099" s="78" t="s">
        <v>753</v>
      </c>
      <c r="N3099" s="7" t="str">
        <f>IF(BudgetsQTable[[#This Row],[pi_last_name]]=" ","",HYPERLINK("mailto:"&amp;BudgetsQTable[[#This Row],[pi_email]]&amp;"&amp;subject=Your NSF Proposal:  "&amp;BudgetsQTable[[#This Row],[prop_id]],BudgetsQTable[[#This Row],[pi_email]]))</f>
        <v/>
      </c>
      <c r="O3099" s="78" t="s">
        <v>753</v>
      </c>
      <c r="P3099" s="78">
        <v>3</v>
      </c>
      <c r="Q3099" s="78">
        <v>1</v>
      </c>
      <c r="R3099" s="79">
        <v>0</v>
      </c>
      <c r="S3099" s="79">
        <v>2500</v>
      </c>
      <c r="T3099" s="79">
        <v>0</v>
      </c>
      <c r="U3099" s="80">
        <v>297867</v>
      </c>
      <c r="V3099" s="78">
        <v>0</v>
      </c>
      <c r="W3099" s="78">
        <v>3</v>
      </c>
      <c r="X3099" s="11" t="str">
        <f ca="1">IF(ISBLANK(BudgetsQTable[[#This Row],[budg_seq_yr]]),"FY"&amp;fiscalyear,"FY"&amp;fiscalyear-1+BudgetsQTable[[#This Row],[budg_seq_yr]])</f>
        <v>FY20</v>
      </c>
      <c r="Y3099" s="79">
        <v>297867</v>
      </c>
      <c r="Z3099" s="78" t="s">
        <v>2818</v>
      </c>
      <c r="AA3099" s="78" t="s">
        <v>476</v>
      </c>
      <c r="AB3099" s="76" t="s">
        <v>2821</v>
      </c>
      <c r="AC3099" s="78"/>
    </row>
    <row r="3100" spans="1:29" x14ac:dyDescent="0.35">
      <c r="A3100" s="10" t="s">
        <v>2610</v>
      </c>
      <c r="B3100" s="76" t="s">
        <v>2863</v>
      </c>
      <c r="C3100" s="76">
        <f>C3099+(BudgetsQTable[[#This Row],[lead]]&lt;&gt;K3099)</f>
        <v>380</v>
      </c>
      <c r="D3100" s="76">
        <f>D3099*(BudgetsQTable[[#This Row],[lead]]=K3099)+(BudgetsQTable[[#This Row],[prop_id]]&lt;&gt;A3099)</f>
        <v>1</v>
      </c>
      <c r="E3100" s="77">
        <v>43005.737500000003</v>
      </c>
      <c r="F3100" s="78" t="s">
        <v>2817</v>
      </c>
      <c r="G3100" s="78" t="s">
        <v>2818</v>
      </c>
      <c r="H3100" s="78" t="s">
        <v>476</v>
      </c>
      <c r="I3100" s="76" t="s">
        <v>948</v>
      </c>
      <c r="J3100" s="76" t="s">
        <v>753</v>
      </c>
      <c r="K3100" s="78" t="s">
        <v>2610</v>
      </c>
      <c r="L3100" s="7" t="str">
        <f>IF(BudgetsQTable[[#This Row],[pi_last_name]]=" ","",HYPERLINK("https://www.ejacket.nsf.gov/ej/showProposal.do?Continue=Y&amp;ID="&amp;BudgetsQTable[[#This Row],[prop_id]],BudgetsQTable[[#This Row],[prop_id]]))</f>
        <v/>
      </c>
      <c r="M3100" s="78" t="s">
        <v>753</v>
      </c>
      <c r="N3100" s="7" t="str">
        <f>IF(BudgetsQTable[[#This Row],[pi_last_name]]=" ","",HYPERLINK("mailto:"&amp;BudgetsQTable[[#This Row],[pi_email]]&amp;"&amp;subject=Your NSF Proposal:  "&amp;BudgetsQTable[[#This Row],[prop_id]],BudgetsQTable[[#This Row],[pi_email]]))</f>
        <v/>
      </c>
      <c r="O3100" s="78" t="s">
        <v>753</v>
      </c>
      <c r="P3100" s="78">
        <v>3</v>
      </c>
      <c r="Q3100" s="78">
        <v>1</v>
      </c>
      <c r="R3100" s="79">
        <v>0</v>
      </c>
      <c r="S3100" s="79">
        <v>2500</v>
      </c>
      <c r="T3100" s="79">
        <v>0</v>
      </c>
      <c r="U3100" s="80">
        <v>309836</v>
      </c>
      <c r="V3100" s="78">
        <v>0</v>
      </c>
      <c r="W3100" s="78">
        <v>4</v>
      </c>
      <c r="X3100" s="11" t="str">
        <f ca="1">IF(ISBLANK(BudgetsQTable[[#This Row],[budg_seq_yr]]),"FY"&amp;fiscalyear,"FY"&amp;fiscalyear-1+BudgetsQTable[[#This Row],[budg_seq_yr]])</f>
        <v>FY21</v>
      </c>
      <c r="Y3100" s="79">
        <v>309836</v>
      </c>
      <c r="Z3100" s="78" t="s">
        <v>2818</v>
      </c>
      <c r="AA3100" s="78" t="s">
        <v>476</v>
      </c>
      <c r="AB3100" s="76" t="s">
        <v>2821</v>
      </c>
      <c r="AC3100" s="78"/>
    </row>
    <row r="3101" spans="1:29" x14ac:dyDescent="0.35">
      <c r="A3101" s="10" t="s">
        <v>2618</v>
      </c>
      <c r="B3101" s="76" t="s">
        <v>2824</v>
      </c>
      <c r="C3101" s="76">
        <f>C3100+(BudgetsQTable[[#This Row],[lead]]&lt;&gt;K3100)</f>
        <v>381</v>
      </c>
      <c r="D3101" s="76">
        <f>D3100*(BudgetsQTable[[#This Row],[lead]]=K3100)+(BudgetsQTable[[#This Row],[prop_id]]&lt;&gt;A3100)</f>
        <v>1</v>
      </c>
      <c r="E3101" s="77">
        <v>43005.739583333336</v>
      </c>
      <c r="F3101" s="78" t="s">
        <v>2839</v>
      </c>
      <c r="G3101" s="78" t="s">
        <v>2840</v>
      </c>
      <c r="H3101" s="78" t="s">
        <v>464</v>
      </c>
      <c r="I3101" s="76" t="s">
        <v>1188</v>
      </c>
      <c r="J3101" s="76" t="s">
        <v>5195</v>
      </c>
      <c r="K3101" s="78" t="s">
        <v>2618</v>
      </c>
      <c r="L3101" s="7" t="str">
        <f>IF(BudgetsQTable[[#This Row],[pi_last_name]]=" ","",HYPERLINK("https://www.ejacket.nsf.gov/ej/showProposal.do?Continue=Y&amp;ID="&amp;BudgetsQTable[[#This Row],[prop_id]],BudgetsQTable[[#This Row],[prop_id]]))</f>
        <v>1764055</v>
      </c>
      <c r="M3101" s="78" t="s">
        <v>2619</v>
      </c>
      <c r="N3101" s="7" t="str">
        <f>IF(BudgetsQTable[[#This Row],[pi_last_name]]=" ","",HYPERLINK("mailto:"&amp;BudgetsQTable[[#This Row],[pi_email]]&amp;"&amp;subject=Your NSF Proposal:  "&amp;BudgetsQTable[[#This Row],[prop_id]],BudgetsQTable[[#This Row],[pi_email]]))</f>
        <v>klevchen@cs.ucsd.edu</v>
      </c>
      <c r="O3101" s="78" t="s">
        <v>668</v>
      </c>
      <c r="P3101" s="78"/>
      <c r="Q3101" s="78"/>
      <c r="R3101" s="79"/>
      <c r="S3101" s="79"/>
      <c r="T3101" s="79"/>
      <c r="U3101" s="80"/>
      <c r="V3101" s="78">
        <v>0</v>
      </c>
      <c r="W3101" s="78"/>
      <c r="X3101" s="11" t="str">
        <f ca="1">IF(ISBLANK(BudgetsQTable[[#This Row],[budg_seq_yr]]),"FY"&amp;fiscalyear,"FY"&amp;fiscalyear-1+BudgetsQTable[[#This Row],[budg_seq_yr]])</f>
        <v>FY18</v>
      </c>
      <c r="Y3101" s="79">
        <v>900000</v>
      </c>
      <c r="Z3101" s="78" t="s">
        <v>2840</v>
      </c>
      <c r="AA3101" s="78" t="s">
        <v>464</v>
      </c>
      <c r="AB3101" s="76" t="s">
        <v>2821</v>
      </c>
      <c r="AC3101" s="78" t="s">
        <v>485</v>
      </c>
    </row>
    <row r="3102" spans="1:29" x14ac:dyDescent="0.35">
      <c r="A3102" s="10" t="s">
        <v>2618</v>
      </c>
      <c r="B3102" s="76" t="s">
        <v>2824</v>
      </c>
      <c r="C3102" s="76">
        <f>C3101+(BudgetsQTable[[#This Row],[lead]]&lt;&gt;K3101)</f>
        <v>381</v>
      </c>
      <c r="D3102" s="76">
        <f>D3101*(BudgetsQTable[[#This Row],[lead]]=K3101)+(BudgetsQTable[[#This Row],[prop_id]]&lt;&gt;A3101)</f>
        <v>1</v>
      </c>
      <c r="E3102" s="77">
        <v>43005.739583333336</v>
      </c>
      <c r="F3102" s="78" t="s">
        <v>2839</v>
      </c>
      <c r="G3102" s="78" t="s">
        <v>2840</v>
      </c>
      <c r="H3102" s="78" t="s">
        <v>464</v>
      </c>
      <c r="I3102" s="76" t="s">
        <v>1188</v>
      </c>
      <c r="J3102" s="76" t="s">
        <v>753</v>
      </c>
      <c r="K3102" s="78" t="s">
        <v>2618</v>
      </c>
      <c r="L3102" s="7" t="str">
        <f>IF(BudgetsQTable[[#This Row],[pi_last_name]]=" ","",HYPERLINK("https://www.ejacket.nsf.gov/ej/showProposal.do?Continue=Y&amp;ID="&amp;BudgetsQTable[[#This Row],[prop_id]],BudgetsQTable[[#This Row],[prop_id]]))</f>
        <v/>
      </c>
      <c r="M3102" s="78" t="s">
        <v>753</v>
      </c>
      <c r="N3102" s="7" t="str">
        <f>IF(BudgetsQTable[[#This Row],[pi_last_name]]=" ","",HYPERLINK("mailto:"&amp;BudgetsQTable[[#This Row],[pi_email]]&amp;"&amp;subject=Your NSF Proposal:  "&amp;BudgetsQTable[[#This Row],[prop_id]],BudgetsQTable[[#This Row],[pi_email]]))</f>
        <v/>
      </c>
      <c r="O3102" s="78" t="s">
        <v>753</v>
      </c>
      <c r="P3102" s="78">
        <v>4</v>
      </c>
      <c r="Q3102" s="78">
        <v>0</v>
      </c>
      <c r="R3102" s="79">
        <v>0</v>
      </c>
      <c r="S3102" s="79">
        <v>5000</v>
      </c>
      <c r="T3102" s="79">
        <v>0</v>
      </c>
      <c r="U3102" s="80">
        <v>295543</v>
      </c>
      <c r="V3102" s="78">
        <v>0</v>
      </c>
      <c r="W3102" s="78">
        <v>1</v>
      </c>
      <c r="X3102" s="11" t="str">
        <f ca="1">IF(ISBLANK(BudgetsQTable[[#This Row],[budg_seq_yr]]),"FY"&amp;fiscalyear,"FY"&amp;fiscalyear-1+BudgetsQTable[[#This Row],[budg_seq_yr]])</f>
        <v>FY18</v>
      </c>
      <c r="Y3102" s="79">
        <v>295543</v>
      </c>
      <c r="Z3102" s="78" t="s">
        <v>2840</v>
      </c>
      <c r="AA3102" s="78" t="s">
        <v>464</v>
      </c>
      <c r="AB3102" s="76" t="s">
        <v>2821</v>
      </c>
      <c r="AC3102" s="78" t="s">
        <v>485</v>
      </c>
    </row>
    <row r="3103" spans="1:29" x14ac:dyDescent="0.35">
      <c r="A3103" s="10" t="s">
        <v>2618</v>
      </c>
      <c r="B3103" s="76" t="s">
        <v>2824</v>
      </c>
      <c r="C3103" s="76">
        <f>C3102+(BudgetsQTable[[#This Row],[lead]]&lt;&gt;K3102)</f>
        <v>381</v>
      </c>
      <c r="D3103" s="76">
        <f>D3102*(BudgetsQTable[[#This Row],[lead]]=K3102)+(BudgetsQTable[[#This Row],[prop_id]]&lt;&gt;A3102)</f>
        <v>1</v>
      </c>
      <c r="E3103" s="77">
        <v>43005.739583333336</v>
      </c>
      <c r="F3103" s="78" t="s">
        <v>2839</v>
      </c>
      <c r="G3103" s="78" t="s">
        <v>2840</v>
      </c>
      <c r="H3103" s="78" t="s">
        <v>464</v>
      </c>
      <c r="I3103" s="76" t="s">
        <v>1188</v>
      </c>
      <c r="J3103" s="76" t="s">
        <v>753</v>
      </c>
      <c r="K3103" s="78" t="s">
        <v>2618</v>
      </c>
      <c r="L3103" s="7" t="str">
        <f>IF(BudgetsQTable[[#This Row],[pi_last_name]]=" ","",HYPERLINK("https://www.ejacket.nsf.gov/ej/showProposal.do?Continue=Y&amp;ID="&amp;BudgetsQTable[[#This Row],[prop_id]],BudgetsQTable[[#This Row],[prop_id]]))</f>
        <v/>
      </c>
      <c r="M3103" s="78" t="s">
        <v>753</v>
      </c>
      <c r="N3103" s="7" t="str">
        <f>IF(BudgetsQTable[[#This Row],[pi_last_name]]=" ","",HYPERLINK("mailto:"&amp;BudgetsQTable[[#This Row],[pi_email]]&amp;"&amp;subject=Your NSF Proposal:  "&amp;BudgetsQTable[[#This Row],[prop_id]],BudgetsQTable[[#This Row],[pi_email]]))</f>
        <v/>
      </c>
      <c r="O3103" s="78" t="s">
        <v>753</v>
      </c>
      <c r="P3103" s="78">
        <v>4</v>
      </c>
      <c r="Q3103" s="78">
        <v>0</v>
      </c>
      <c r="R3103" s="79">
        <v>0</v>
      </c>
      <c r="S3103" s="79">
        <v>2500</v>
      </c>
      <c r="T3103" s="79">
        <v>0</v>
      </c>
      <c r="U3103" s="80">
        <v>299948</v>
      </c>
      <c r="V3103" s="78">
        <v>0</v>
      </c>
      <c r="W3103" s="78">
        <v>2</v>
      </c>
      <c r="X3103" s="11" t="str">
        <f ca="1">IF(ISBLANK(BudgetsQTable[[#This Row],[budg_seq_yr]]),"FY"&amp;fiscalyear,"FY"&amp;fiscalyear-1+BudgetsQTable[[#This Row],[budg_seq_yr]])</f>
        <v>FY19</v>
      </c>
      <c r="Y3103" s="79">
        <v>299948</v>
      </c>
      <c r="Z3103" s="78" t="s">
        <v>2840</v>
      </c>
      <c r="AA3103" s="78" t="s">
        <v>464</v>
      </c>
      <c r="AB3103" s="76" t="s">
        <v>2821</v>
      </c>
      <c r="AC3103" s="78" t="s">
        <v>485</v>
      </c>
    </row>
    <row r="3104" spans="1:29" x14ac:dyDescent="0.35">
      <c r="A3104" s="10" t="s">
        <v>2618</v>
      </c>
      <c r="B3104" s="76" t="s">
        <v>2824</v>
      </c>
      <c r="C3104" s="76">
        <f>C3103+(BudgetsQTable[[#This Row],[lead]]&lt;&gt;K3103)</f>
        <v>381</v>
      </c>
      <c r="D3104" s="76">
        <f>D3103*(BudgetsQTable[[#This Row],[lead]]=K3103)+(BudgetsQTable[[#This Row],[prop_id]]&lt;&gt;A3103)</f>
        <v>1</v>
      </c>
      <c r="E3104" s="77">
        <v>43005.739583333336</v>
      </c>
      <c r="F3104" s="78" t="s">
        <v>2839</v>
      </c>
      <c r="G3104" s="78" t="s">
        <v>2840</v>
      </c>
      <c r="H3104" s="78" t="s">
        <v>464</v>
      </c>
      <c r="I3104" s="76" t="s">
        <v>1188</v>
      </c>
      <c r="J3104" s="76" t="s">
        <v>753</v>
      </c>
      <c r="K3104" s="78" t="s">
        <v>2618</v>
      </c>
      <c r="L3104" s="7" t="str">
        <f>IF(BudgetsQTable[[#This Row],[pi_last_name]]=" ","",HYPERLINK("https://www.ejacket.nsf.gov/ej/showProposal.do?Continue=Y&amp;ID="&amp;BudgetsQTable[[#This Row],[prop_id]],BudgetsQTable[[#This Row],[prop_id]]))</f>
        <v/>
      </c>
      <c r="M3104" s="78" t="s">
        <v>753</v>
      </c>
      <c r="N3104" s="7" t="str">
        <f>IF(BudgetsQTable[[#This Row],[pi_last_name]]=" ","",HYPERLINK("mailto:"&amp;BudgetsQTable[[#This Row],[pi_email]]&amp;"&amp;subject=Your NSF Proposal:  "&amp;BudgetsQTable[[#This Row],[prop_id]],BudgetsQTable[[#This Row],[pi_email]]))</f>
        <v/>
      </c>
      <c r="O3104" s="78" t="s">
        <v>753</v>
      </c>
      <c r="P3104" s="78">
        <v>4</v>
      </c>
      <c r="Q3104" s="78">
        <v>0</v>
      </c>
      <c r="R3104" s="79">
        <v>0</v>
      </c>
      <c r="S3104" s="79">
        <v>2500</v>
      </c>
      <c r="T3104" s="79">
        <v>0</v>
      </c>
      <c r="U3104" s="80">
        <v>304509</v>
      </c>
      <c r="V3104" s="78">
        <v>0</v>
      </c>
      <c r="W3104" s="78">
        <v>3</v>
      </c>
      <c r="X3104" s="11" t="str">
        <f ca="1">IF(ISBLANK(BudgetsQTable[[#This Row],[budg_seq_yr]]),"FY"&amp;fiscalyear,"FY"&amp;fiscalyear-1+BudgetsQTable[[#This Row],[budg_seq_yr]])</f>
        <v>FY20</v>
      </c>
      <c r="Y3104" s="79">
        <v>304509</v>
      </c>
      <c r="Z3104" s="78" t="s">
        <v>2840</v>
      </c>
      <c r="AA3104" s="78" t="s">
        <v>464</v>
      </c>
      <c r="AB3104" s="76" t="s">
        <v>2821</v>
      </c>
      <c r="AC3104" s="78" t="s">
        <v>485</v>
      </c>
    </row>
    <row r="3105" spans="1:29" x14ac:dyDescent="0.35">
      <c r="A3105" s="10" t="s">
        <v>5196</v>
      </c>
      <c r="B3105" s="76" t="s">
        <v>2834</v>
      </c>
      <c r="C3105" s="76">
        <f>C3104+(BudgetsQTable[[#This Row],[lead]]&lt;&gt;K3104)</f>
        <v>381</v>
      </c>
      <c r="D3105" s="76">
        <f>D3104*(BudgetsQTable[[#This Row],[lead]]=K3104)+(BudgetsQTable[[#This Row],[prop_id]]&lt;&gt;A3104)</f>
        <v>2</v>
      </c>
      <c r="E3105" s="77">
        <v>43005.65347222222</v>
      </c>
      <c r="F3105" s="78" t="s">
        <v>2839</v>
      </c>
      <c r="G3105" s="78" t="s">
        <v>2840</v>
      </c>
      <c r="H3105" s="78" t="s">
        <v>464</v>
      </c>
      <c r="I3105" s="76" t="s">
        <v>1188</v>
      </c>
      <c r="J3105" s="76" t="s">
        <v>5199</v>
      </c>
      <c r="K3105" s="78" t="s">
        <v>2618</v>
      </c>
      <c r="L3105" s="7" t="str">
        <f>IF(BudgetsQTable[[#This Row],[pi_last_name]]=" ","",HYPERLINK("https://www.ejacket.nsf.gov/ej/showProposal.do?Continue=Y&amp;ID="&amp;BudgetsQTable[[#This Row],[prop_id]],BudgetsQTable[[#This Row],[prop_id]]))</f>
        <v>1763884</v>
      </c>
      <c r="M3105" s="78" t="s">
        <v>5197</v>
      </c>
      <c r="N3105" s="7" t="str">
        <f>IF(BudgetsQTable[[#This Row],[pi_last_name]]=" ","",HYPERLINK("mailto:"&amp;BudgetsQTable[[#This Row],[pi_email]]&amp;"&amp;subject=Your NSF Proposal:  "&amp;BudgetsQTable[[#This Row],[prop_id]],BudgetsQTable[[#This Row],[pi_email]]))</f>
        <v>vern@icsi.berkeley.edu</v>
      </c>
      <c r="O3105" s="78" t="s">
        <v>577</v>
      </c>
      <c r="P3105" s="78"/>
      <c r="Q3105" s="78"/>
      <c r="R3105" s="79"/>
      <c r="S3105" s="79"/>
      <c r="T3105" s="79"/>
      <c r="U3105" s="80"/>
      <c r="V3105" s="78">
        <v>0</v>
      </c>
      <c r="W3105" s="78"/>
      <c r="X3105" s="11" t="str">
        <f ca="1">IF(ISBLANK(BudgetsQTable[[#This Row],[budg_seq_yr]]),"FY"&amp;fiscalyear,"FY"&amp;fiscalyear-1+BudgetsQTable[[#This Row],[budg_seq_yr]])</f>
        <v>FY18</v>
      </c>
      <c r="Y3105" s="79">
        <v>300000</v>
      </c>
      <c r="Z3105" s="78" t="s">
        <v>2840</v>
      </c>
      <c r="AA3105" s="78" t="s">
        <v>464</v>
      </c>
      <c r="AB3105" s="76" t="s">
        <v>2821</v>
      </c>
      <c r="AC3105" s="78" t="s">
        <v>485</v>
      </c>
    </row>
    <row r="3106" spans="1:29" x14ac:dyDescent="0.35">
      <c r="A3106" s="10" t="s">
        <v>5196</v>
      </c>
      <c r="B3106" s="76" t="s">
        <v>2834</v>
      </c>
      <c r="C3106" s="76">
        <f>C3105+(BudgetsQTable[[#This Row],[lead]]&lt;&gt;K3105)</f>
        <v>381</v>
      </c>
      <c r="D3106" s="76">
        <f>D3105*(BudgetsQTable[[#This Row],[lead]]=K3105)+(BudgetsQTable[[#This Row],[prop_id]]&lt;&gt;A3105)</f>
        <v>2</v>
      </c>
      <c r="E3106" s="77">
        <v>43005.65347222222</v>
      </c>
      <c r="F3106" s="78" t="s">
        <v>2839</v>
      </c>
      <c r="G3106" s="78" t="s">
        <v>2840</v>
      </c>
      <c r="H3106" s="78" t="s">
        <v>464</v>
      </c>
      <c r="I3106" s="76" t="s">
        <v>1188</v>
      </c>
      <c r="J3106" s="76" t="s">
        <v>753</v>
      </c>
      <c r="K3106" s="78" t="s">
        <v>2618</v>
      </c>
      <c r="L3106" s="7" t="str">
        <f>IF(BudgetsQTable[[#This Row],[pi_last_name]]=" ","",HYPERLINK("https://www.ejacket.nsf.gov/ej/showProposal.do?Continue=Y&amp;ID="&amp;BudgetsQTable[[#This Row],[prop_id]],BudgetsQTable[[#This Row],[prop_id]]))</f>
        <v/>
      </c>
      <c r="M3106" s="78" t="s">
        <v>753</v>
      </c>
      <c r="N3106" s="7" t="str">
        <f>IF(BudgetsQTable[[#This Row],[pi_last_name]]=" ","",HYPERLINK("mailto:"&amp;BudgetsQTable[[#This Row],[pi_email]]&amp;"&amp;subject=Your NSF Proposal:  "&amp;BudgetsQTable[[#This Row],[prop_id]],BudgetsQTable[[#This Row],[pi_email]]))</f>
        <v/>
      </c>
      <c r="O3106" s="78" t="s">
        <v>753</v>
      </c>
      <c r="P3106" s="78">
        <v>1</v>
      </c>
      <c r="Q3106" s="78">
        <v>0</v>
      </c>
      <c r="R3106" s="79">
        <v>0</v>
      </c>
      <c r="S3106" s="79">
        <v>0</v>
      </c>
      <c r="T3106" s="79">
        <v>0</v>
      </c>
      <c r="U3106" s="80">
        <v>97063</v>
      </c>
      <c r="V3106" s="78">
        <v>0</v>
      </c>
      <c r="W3106" s="78">
        <v>1</v>
      </c>
      <c r="X3106" s="11" t="str">
        <f ca="1">IF(ISBLANK(BudgetsQTable[[#This Row],[budg_seq_yr]]),"FY"&amp;fiscalyear,"FY"&amp;fiscalyear-1+BudgetsQTable[[#This Row],[budg_seq_yr]])</f>
        <v>FY18</v>
      </c>
      <c r="Y3106" s="79">
        <v>97063</v>
      </c>
      <c r="Z3106" s="78" t="s">
        <v>2840</v>
      </c>
      <c r="AA3106" s="78" t="s">
        <v>464</v>
      </c>
      <c r="AB3106" s="76" t="s">
        <v>2821</v>
      </c>
      <c r="AC3106" s="78" t="s">
        <v>485</v>
      </c>
    </row>
    <row r="3107" spans="1:29" x14ac:dyDescent="0.35">
      <c r="A3107" s="10" t="s">
        <v>5196</v>
      </c>
      <c r="B3107" s="76" t="s">
        <v>2834</v>
      </c>
      <c r="C3107" s="76">
        <f>C3106+(BudgetsQTable[[#This Row],[lead]]&lt;&gt;K3106)</f>
        <v>381</v>
      </c>
      <c r="D3107" s="76">
        <f>D3106*(BudgetsQTable[[#This Row],[lead]]=K3106)+(BudgetsQTable[[#This Row],[prop_id]]&lt;&gt;A3106)</f>
        <v>2</v>
      </c>
      <c r="E3107" s="77">
        <v>43005.65347222222</v>
      </c>
      <c r="F3107" s="78" t="s">
        <v>2839</v>
      </c>
      <c r="G3107" s="78" t="s">
        <v>2840</v>
      </c>
      <c r="H3107" s="78" t="s">
        <v>464</v>
      </c>
      <c r="I3107" s="76" t="s">
        <v>1188</v>
      </c>
      <c r="J3107" s="76" t="s">
        <v>753</v>
      </c>
      <c r="K3107" s="78" t="s">
        <v>2618</v>
      </c>
      <c r="L3107" s="7" t="str">
        <f>IF(BudgetsQTable[[#This Row],[pi_last_name]]=" ","",HYPERLINK("https://www.ejacket.nsf.gov/ej/showProposal.do?Continue=Y&amp;ID="&amp;BudgetsQTable[[#This Row],[prop_id]],BudgetsQTable[[#This Row],[prop_id]]))</f>
        <v/>
      </c>
      <c r="M3107" s="78" t="s">
        <v>753</v>
      </c>
      <c r="N3107" s="7" t="str">
        <f>IF(BudgetsQTable[[#This Row],[pi_last_name]]=" ","",HYPERLINK("mailto:"&amp;BudgetsQTable[[#This Row],[pi_email]]&amp;"&amp;subject=Your NSF Proposal:  "&amp;BudgetsQTable[[#This Row],[prop_id]],BudgetsQTable[[#This Row],[pi_email]]))</f>
        <v/>
      </c>
      <c r="O3107" s="78" t="s">
        <v>753</v>
      </c>
      <c r="P3107" s="78">
        <v>1</v>
      </c>
      <c r="Q3107" s="78">
        <v>0</v>
      </c>
      <c r="R3107" s="79">
        <v>0</v>
      </c>
      <c r="S3107" s="79">
        <v>0</v>
      </c>
      <c r="T3107" s="79">
        <v>0</v>
      </c>
      <c r="U3107" s="80">
        <v>101746</v>
      </c>
      <c r="V3107" s="78">
        <v>0</v>
      </c>
      <c r="W3107" s="78">
        <v>2</v>
      </c>
      <c r="X3107" s="11" t="str">
        <f ca="1">IF(ISBLANK(BudgetsQTable[[#This Row],[budg_seq_yr]]),"FY"&amp;fiscalyear,"FY"&amp;fiscalyear-1+BudgetsQTable[[#This Row],[budg_seq_yr]])</f>
        <v>FY19</v>
      </c>
      <c r="Y3107" s="79">
        <v>101746</v>
      </c>
      <c r="Z3107" s="78" t="s">
        <v>2840</v>
      </c>
      <c r="AA3107" s="78" t="s">
        <v>464</v>
      </c>
      <c r="AB3107" s="76" t="s">
        <v>2821</v>
      </c>
      <c r="AC3107" s="78" t="s">
        <v>485</v>
      </c>
    </row>
    <row r="3108" spans="1:29" x14ac:dyDescent="0.35">
      <c r="A3108" s="10" t="s">
        <v>5196</v>
      </c>
      <c r="B3108" s="76" t="s">
        <v>2834</v>
      </c>
      <c r="C3108" s="76">
        <f>C3107+(BudgetsQTable[[#This Row],[lead]]&lt;&gt;K3107)</f>
        <v>381</v>
      </c>
      <c r="D3108" s="76">
        <f>D3107*(BudgetsQTable[[#This Row],[lead]]=K3107)+(BudgetsQTable[[#This Row],[prop_id]]&lt;&gt;A3107)</f>
        <v>2</v>
      </c>
      <c r="E3108" s="77">
        <v>43005.65347222222</v>
      </c>
      <c r="F3108" s="78" t="s">
        <v>2839</v>
      </c>
      <c r="G3108" s="78" t="s">
        <v>2840</v>
      </c>
      <c r="H3108" s="78" t="s">
        <v>464</v>
      </c>
      <c r="I3108" s="76" t="s">
        <v>1188</v>
      </c>
      <c r="J3108" s="76" t="s">
        <v>753</v>
      </c>
      <c r="K3108" s="78" t="s">
        <v>2618</v>
      </c>
      <c r="L3108" s="7" t="str">
        <f>IF(BudgetsQTable[[#This Row],[pi_last_name]]=" ","",HYPERLINK("https://www.ejacket.nsf.gov/ej/showProposal.do?Continue=Y&amp;ID="&amp;BudgetsQTable[[#This Row],[prop_id]],BudgetsQTable[[#This Row],[prop_id]]))</f>
        <v/>
      </c>
      <c r="M3108" s="78" t="s">
        <v>753</v>
      </c>
      <c r="N3108" s="7" t="str">
        <f>IF(BudgetsQTable[[#This Row],[pi_last_name]]=" ","",HYPERLINK("mailto:"&amp;BudgetsQTable[[#This Row],[pi_email]]&amp;"&amp;subject=Your NSF Proposal:  "&amp;BudgetsQTable[[#This Row],[prop_id]],BudgetsQTable[[#This Row],[pi_email]]))</f>
        <v/>
      </c>
      <c r="O3108" s="78" t="s">
        <v>753</v>
      </c>
      <c r="P3108" s="78">
        <v>1</v>
      </c>
      <c r="Q3108" s="78">
        <v>0</v>
      </c>
      <c r="R3108" s="79">
        <v>0</v>
      </c>
      <c r="S3108" s="79">
        <v>0</v>
      </c>
      <c r="T3108" s="79">
        <v>0</v>
      </c>
      <c r="U3108" s="80">
        <v>101191</v>
      </c>
      <c r="V3108" s="78">
        <v>0</v>
      </c>
      <c r="W3108" s="78">
        <v>3</v>
      </c>
      <c r="X3108" s="11" t="str">
        <f ca="1">IF(ISBLANK(BudgetsQTable[[#This Row],[budg_seq_yr]]),"FY"&amp;fiscalyear,"FY"&amp;fiscalyear-1+BudgetsQTable[[#This Row],[budg_seq_yr]])</f>
        <v>FY20</v>
      </c>
      <c r="Y3108" s="79">
        <v>101191</v>
      </c>
      <c r="Z3108" s="78" t="s">
        <v>2840</v>
      </c>
      <c r="AA3108" s="78" t="s">
        <v>464</v>
      </c>
      <c r="AB3108" s="76" t="s">
        <v>2821</v>
      </c>
      <c r="AC3108" s="78" t="s">
        <v>485</v>
      </c>
    </row>
    <row r="3109" spans="1:29" x14ac:dyDescent="0.35">
      <c r="A3109" s="10" t="s">
        <v>2621</v>
      </c>
      <c r="B3109" s="76" t="s">
        <v>2863</v>
      </c>
      <c r="C3109" s="76">
        <f>C3108+(BudgetsQTable[[#This Row],[lead]]&lt;&gt;K3108)</f>
        <v>382</v>
      </c>
      <c r="D3109" s="76">
        <f>D3108*(BudgetsQTable[[#This Row],[lead]]=K3108)+(BudgetsQTable[[#This Row],[prop_id]]&lt;&gt;A3108)</f>
        <v>1</v>
      </c>
      <c r="E3109" s="77">
        <v>43005.740277777775</v>
      </c>
      <c r="F3109" s="78" t="s">
        <v>2868</v>
      </c>
      <c r="G3109" s="78" t="s">
        <v>2869</v>
      </c>
      <c r="H3109" s="78" t="s">
        <v>470</v>
      </c>
      <c r="I3109" s="76" t="s">
        <v>793</v>
      </c>
      <c r="J3109" s="76" t="s">
        <v>5201</v>
      </c>
      <c r="K3109" s="78" t="s">
        <v>2621</v>
      </c>
      <c r="L3109" s="7" t="str">
        <f>IF(BudgetsQTable[[#This Row],[pi_last_name]]=" ","",HYPERLINK("https://www.ejacket.nsf.gov/ej/showProposal.do?Continue=Y&amp;ID="&amp;BudgetsQTable[[#This Row],[prop_id]],BudgetsQTable[[#This Row],[prop_id]]))</f>
        <v>1764056</v>
      </c>
      <c r="M3109" s="78" t="s">
        <v>2622</v>
      </c>
      <c r="N3109" s="7" t="str">
        <f>IF(BudgetsQTable[[#This Row],[pi_last_name]]=" ","",HYPERLINK("mailto:"&amp;BudgetsQTable[[#This Row],[pi_email]]&amp;"&amp;subject=Your NSF Proposal:  "&amp;BudgetsQTable[[#This Row],[prop_id]],BudgetsQTable[[#This Row],[pi_email]]))</f>
        <v>mmahoney@icsi.berkeley.edu</v>
      </c>
      <c r="O3109" s="78" t="s">
        <v>577</v>
      </c>
      <c r="P3109" s="78"/>
      <c r="Q3109" s="78"/>
      <c r="R3109" s="79"/>
      <c r="S3109" s="79"/>
      <c r="T3109" s="79"/>
      <c r="U3109" s="80"/>
      <c r="V3109" s="78">
        <v>0</v>
      </c>
      <c r="W3109" s="78"/>
      <c r="X3109" s="11" t="str">
        <f ca="1">IF(ISBLANK(BudgetsQTable[[#This Row],[budg_seq_yr]]),"FY"&amp;fiscalyear,"FY"&amp;fiscalyear-1+BudgetsQTable[[#This Row],[budg_seq_yr]])</f>
        <v>FY18</v>
      </c>
      <c r="Y3109" s="79">
        <v>1200000</v>
      </c>
      <c r="Z3109" s="78" t="s">
        <v>2869</v>
      </c>
      <c r="AA3109" s="78" t="s">
        <v>470</v>
      </c>
      <c r="AB3109" s="76" t="s">
        <v>2821</v>
      </c>
      <c r="AC3109" s="78" t="s">
        <v>2903</v>
      </c>
    </row>
    <row r="3110" spans="1:29" x14ac:dyDescent="0.35">
      <c r="A3110" s="10" t="s">
        <v>2621</v>
      </c>
      <c r="B3110" s="76" t="s">
        <v>2863</v>
      </c>
      <c r="C3110" s="76">
        <f>C3109+(BudgetsQTable[[#This Row],[lead]]&lt;&gt;K3109)</f>
        <v>382</v>
      </c>
      <c r="D3110" s="76">
        <f>D3109*(BudgetsQTable[[#This Row],[lead]]=K3109)+(BudgetsQTable[[#This Row],[prop_id]]&lt;&gt;A3109)</f>
        <v>1</v>
      </c>
      <c r="E3110" s="77">
        <v>43005.740277777775</v>
      </c>
      <c r="F3110" s="78" t="s">
        <v>2868</v>
      </c>
      <c r="G3110" s="78" t="s">
        <v>2869</v>
      </c>
      <c r="H3110" s="78" t="s">
        <v>470</v>
      </c>
      <c r="I3110" s="76" t="s">
        <v>793</v>
      </c>
      <c r="J3110" s="76" t="s">
        <v>753</v>
      </c>
      <c r="K3110" s="78" t="s">
        <v>2621</v>
      </c>
      <c r="L3110" s="7" t="str">
        <f>IF(BudgetsQTable[[#This Row],[pi_last_name]]=" ","",HYPERLINK("https://www.ejacket.nsf.gov/ej/showProposal.do?Continue=Y&amp;ID="&amp;BudgetsQTable[[#This Row],[prop_id]],BudgetsQTable[[#This Row],[prop_id]]))</f>
        <v/>
      </c>
      <c r="M3110" s="78" t="s">
        <v>753</v>
      </c>
      <c r="N3110" s="7" t="str">
        <f>IF(BudgetsQTable[[#This Row],[pi_last_name]]=" ","",HYPERLINK("mailto:"&amp;BudgetsQTable[[#This Row],[pi_email]]&amp;"&amp;subject=Your NSF Proposal:  "&amp;BudgetsQTable[[#This Row],[prop_id]],BudgetsQTable[[#This Row],[pi_email]]))</f>
        <v/>
      </c>
      <c r="O3110" s="78" t="s">
        <v>753</v>
      </c>
      <c r="P3110" s="78">
        <v>1</v>
      </c>
      <c r="Q3110" s="78">
        <v>0</v>
      </c>
      <c r="R3110" s="79">
        <v>0</v>
      </c>
      <c r="S3110" s="79">
        <v>12000</v>
      </c>
      <c r="T3110" s="79">
        <v>0</v>
      </c>
      <c r="U3110" s="80">
        <v>294721</v>
      </c>
      <c r="V3110" s="78">
        <v>0</v>
      </c>
      <c r="W3110" s="78">
        <v>1</v>
      </c>
      <c r="X3110" s="11" t="str">
        <f ca="1">IF(ISBLANK(BudgetsQTable[[#This Row],[budg_seq_yr]]),"FY"&amp;fiscalyear,"FY"&amp;fiscalyear-1+BudgetsQTable[[#This Row],[budg_seq_yr]])</f>
        <v>FY18</v>
      </c>
      <c r="Y3110" s="79">
        <v>294721</v>
      </c>
      <c r="Z3110" s="78" t="s">
        <v>2869</v>
      </c>
      <c r="AA3110" s="78" t="s">
        <v>470</v>
      </c>
      <c r="AB3110" s="76" t="s">
        <v>2821</v>
      </c>
      <c r="AC3110" s="78" t="s">
        <v>2903</v>
      </c>
    </row>
    <row r="3111" spans="1:29" x14ac:dyDescent="0.35">
      <c r="A3111" s="10" t="s">
        <v>2621</v>
      </c>
      <c r="B3111" s="76" t="s">
        <v>2863</v>
      </c>
      <c r="C3111" s="76">
        <f>C3110+(BudgetsQTable[[#This Row],[lead]]&lt;&gt;K3110)</f>
        <v>382</v>
      </c>
      <c r="D3111" s="76">
        <f>D3110*(BudgetsQTable[[#This Row],[lead]]=K3110)+(BudgetsQTable[[#This Row],[prop_id]]&lt;&gt;A3110)</f>
        <v>1</v>
      </c>
      <c r="E3111" s="77">
        <v>43005.740277777775</v>
      </c>
      <c r="F3111" s="78" t="s">
        <v>2868</v>
      </c>
      <c r="G3111" s="78" t="s">
        <v>2869</v>
      </c>
      <c r="H3111" s="78" t="s">
        <v>470</v>
      </c>
      <c r="I3111" s="76" t="s">
        <v>793</v>
      </c>
      <c r="J3111" s="76" t="s">
        <v>753</v>
      </c>
      <c r="K3111" s="78" t="s">
        <v>2621</v>
      </c>
      <c r="L3111" s="7" t="str">
        <f>IF(BudgetsQTable[[#This Row],[pi_last_name]]=" ","",HYPERLINK("https://www.ejacket.nsf.gov/ej/showProposal.do?Continue=Y&amp;ID="&amp;BudgetsQTable[[#This Row],[prop_id]],BudgetsQTable[[#This Row],[prop_id]]))</f>
        <v/>
      </c>
      <c r="M3111" s="78" t="s">
        <v>753</v>
      </c>
      <c r="N3111" s="7" t="str">
        <f>IF(BudgetsQTable[[#This Row],[pi_last_name]]=" ","",HYPERLINK("mailto:"&amp;BudgetsQTable[[#This Row],[pi_email]]&amp;"&amp;subject=Your NSF Proposal:  "&amp;BudgetsQTable[[#This Row],[prop_id]],BudgetsQTable[[#This Row],[pi_email]]))</f>
        <v/>
      </c>
      <c r="O3111" s="78" t="s">
        <v>753</v>
      </c>
      <c r="P3111" s="78">
        <v>1</v>
      </c>
      <c r="Q3111" s="78">
        <v>0</v>
      </c>
      <c r="R3111" s="79">
        <v>0</v>
      </c>
      <c r="S3111" s="79">
        <v>12000</v>
      </c>
      <c r="T3111" s="79">
        <v>0</v>
      </c>
      <c r="U3111" s="80">
        <v>309552</v>
      </c>
      <c r="V3111" s="78">
        <v>0</v>
      </c>
      <c r="W3111" s="78">
        <v>2</v>
      </c>
      <c r="X3111" s="11" t="str">
        <f ca="1">IF(ISBLANK(BudgetsQTable[[#This Row],[budg_seq_yr]]),"FY"&amp;fiscalyear,"FY"&amp;fiscalyear-1+BudgetsQTable[[#This Row],[budg_seq_yr]])</f>
        <v>FY19</v>
      </c>
      <c r="Y3111" s="79">
        <v>309552</v>
      </c>
      <c r="Z3111" s="78" t="s">
        <v>2869</v>
      </c>
      <c r="AA3111" s="78" t="s">
        <v>470</v>
      </c>
      <c r="AB3111" s="76" t="s">
        <v>2821</v>
      </c>
      <c r="AC3111" s="78" t="s">
        <v>2903</v>
      </c>
    </row>
    <row r="3112" spans="1:29" x14ac:dyDescent="0.35">
      <c r="A3112" s="10" t="s">
        <v>2621</v>
      </c>
      <c r="B3112" s="76" t="s">
        <v>2863</v>
      </c>
      <c r="C3112" s="76">
        <f>C3111+(BudgetsQTable[[#This Row],[lead]]&lt;&gt;K3111)</f>
        <v>382</v>
      </c>
      <c r="D3112" s="76">
        <f>D3111*(BudgetsQTable[[#This Row],[lead]]=K3111)+(BudgetsQTable[[#This Row],[prop_id]]&lt;&gt;A3111)</f>
        <v>1</v>
      </c>
      <c r="E3112" s="77">
        <v>43005.740277777775</v>
      </c>
      <c r="F3112" s="78" t="s">
        <v>2868</v>
      </c>
      <c r="G3112" s="78" t="s">
        <v>2869</v>
      </c>
      <c r="H3112" s="78" t="s">
        <v>470</v>
      </c>
      <c r="I3112" s="76" t="s">
        <v>793</v>
      </c>
      <c r="J3112" s="76" t="s">
        <v>753</v>
      </c>
      <c r="K3112" s="78" t="s">
        <v>2621</v>
      </c>
      <c r="L3112" s="7" t="str">
        <f>IF(BudgetsQTable[[#This Row],[pi_last_name]]=" ","",HYPERLINK("https://www.ejacket.nsf.gov/ej/showProposal.do?Continue=Y&amp;ID="&amp;BudgetsQTable[[#This Row],[prop_id]],BudgetsQTable[[#This Row],[prop_id]]))</f>
        <v/>
      </c>
      <c r="M3112" s="78" t="s">
        <v>753</v>
      </c>
      <c r="N3112" s="7" t="str">
        <f>IF(BudgetsQTable[[#This Row],[pi_last_name]]=" ","",HYPERLINK("mailto:"&amp;BudgetsQTable[[#This Row],[pi_email]]&amp;"&amp;subject=Your NSF Proposal:  "&amp;BudgetsQTable[[#This Row],[prop_id]],BudgetsQTable[[#This Row],[pi_email]]))</f>
        <v/>
      </c>
      <c r="O3112" s="78" t="s">
        <v>753</v>
      </c>
      <c r="P3112" s="78">
        <v>1</v>
      </c>
      <c r="Q3112" s="78">
        <v>0</v>
      </c>
      <c r="R3112" s="79">
        <v>0</v>
      </c>
      <c r="S3112" s="79">
        <v>12000</v>
      </c>
      <c r="T3112" s="79">
        <v>0</v>
      </c>
      <c r="U3112" s="80">
        <v>296522</v>
      </c>
      <c r="V3112" s="78">
        <v>0</v>
      </c>
      <c r="W3112" s="78">
        <v>3</v>
      </c>
      <c r="X3112" s="11" t="str">
        <f ca="1">IF(ISBLANK(BudgetsQTable[[#This Row],[budg_seq_yr]]),"FY"&amp;fiscalyear,"FY"&amp;fiscalyear-1+BudgetsQTable[[#This Row],[budg_seq_yr]])</f>
        <v>FY20</v>
      </c>
      <c r="Y3112" s="79">
        <v>296522</v>
      </c>
      <c r="Z3112" s="78" t="s">
        <v>2869</v>
      </c>
      <c r="AA3112" s="78" t="s">
        <v>470</v>
      </c>
      <c r="AB3112" s="76" t="s">
        <v>2821</v>
      </c>
      <c r="AC3112" s="78" t="s">
        <v>2903</v>
      </c>
    </row>
    <row r="3113" spans="1:29" x14ac:dyDescent="0.35">
      <c r="A3113" s="10" t="s">
        <v>2621</v>
      </c>
      <c r="B3113" s="76" t="s">
        <v>2863</v>
      </c>
      <c r="C3113" s="76">
        <f>C3112+(BudgetsQTable[[#This Row],[lead]]&lt;&gt;K3112)</f>
        <v>382</v>
      </c>
      <c r="D3113" s="76">
        <f>D3112*(BudgetsQTable[[#This Row],[lead]]=K3112)+(BudgetsQTable[[#This Row],[prop_id]]&lt;&gt;A3112)</f>
        <v>1</v>
      </c>
      <c r="E3113" s="77">
        <v>43005.740277777775</v>
      </c>
      <c r="F3113" s="78" t="s">
        <v>2868</v>
      </c>
      <c r="G3113" s="78" t="s">
        <v>2869</v>
      </c>
      <c r="H3113" s="78" t="s">
        <v>470</v>
      </c>
      <c r="I3113" s="76" t="s">
        <v>793</v>
      </c>
      <c r="J3113" s="76" t="s">
        <v>753</v>
      </c>
      <c r="K3113" s="78" t="s">
        <v>2621</v>
      </c>
      <c r="L3113" s="7" t="str">
        <f>IF(BudgetsQTable[[#This Row],[pi_last_name]]=" ","",HYPERLINK("https://www.ejacket.nsf.gov/ej/showProposal.do?Continue=Y&amp;ID="&amp;BudgetsQTable[[#This Row],[prop_id]],BudgetsQTable[[#This Row],[prop_id]]))</f>
        <v/>
      </c>
      <c r="M3113" s="78" t="s">
        <v>753</v>
      </c>
      <c r="N3113" s="7" t="str">
        <f>IF(BudgetsQTable[[#This Row],[pi_last_name]]=" ","",HYPERLINK("mailto:"&amp;BudgetsQTable[[#This Row],[pi_email]]&amp;"&amp;subject=Your NSF Proposal:  "&amp;BudgetsQTable[[#This Row],[prop_id]],BudgetsQTable[[#This Row],[pi_email]]))</f>
        <v/>
      </c>
      <c r="O3113" s="78" t="s">
        <v>753</v>
      </c>
      <c r="P3113" s="78">
        <v>1</v>
      </c>
      <c r="Q3113" s="78">
        <v>0</v>
      </c>
      <c r="R3113" s="79">
        <v>0</v>
      </c>
      <c r="S3113" s="79">
        <v>12000</v>
      </c>
      <c r="T3113" s="79">
        <v>0</v>
      </c>
      <c r="U3113" s="80">
        <v>299205</v>
      </c>
      <c r="V3113" s="78">
        <v>0</v>
      </c>
      <c r="W3113" s="78">
        <v>4</v>
      </c>
      <c r="X3113" s="11" t="str">
        <f ca="1">IF(ISBLANK(BudgetsQTable[[#This Row],[budg_seq_yr]]),"FY"&amp;fiscalyear,"FY"&amp;fiscalyear-1+BudgetsQTable[[#This Row],[budg_seq_yr]])</f>
        <v>FY21</v>
      </c>
      <c r="Y3113" s="79">
        <v>299205</v>
      </c>
      <c r="Z3113" s="78" t="s">
        <v>2869</v>
      </c>
      <c r="AA3113" s="78" t="s">
        <v>470</v>
      </c>
      <c r="AB3113" s="76" t="s">
        <v>2821</v>
      </c>
      <c r="AC3113" s="78" t="s">
        <v>2903</v>
      </c>
    </row>
    <row r="3114" spans="1:29" x14ac:dyDescent="0.35">
      <c r="A3114" s="10" t="s">
        <v>2629</v>
      </c>
      <c r="B3114" s="76" t="s">
        <v>2863</v>
      </c>
      <c r="C3114" s="76">
        <f>C3113+(BudgetsQTable[[#This Row],[lead]]&lt;&gt;K3113)</f>
        <v>383</v>
      </c>
      <c r="D3114" s="76">
        <f>D3113*(BudgetsQTable[[#This Row],[lead]]=K3113)+(BudgetsQTable[[#This Row],[prop_id]]&lt;&gt;A3113)</f>
        <v>1</v>
      </c>
      <c r="E3114" s="77">
        <v>43005.740972222222</v>
      </c>
      <c r="F3114" s="78" t="s">
        <v>2868</v>
      </c>
      <c r="G3114" s="78" t="s">
        <v>2869</v>
      </c>
      <c r="H3114" s="78" t="s">
        <v>468</v>
      </c>
      <c r="I3114" s="76" t="s">
        <v>807</v>
      </c>
      <c r="J3114" s="76" t="s">
        <v>5203</v>
      </c>
      <c r="K3114" s="78" t="s">
        <v>2629</v>
      </c>
      <c r="L3114" s="7" t="str">
        <f>IF(BudgetsQTable[[#This Row],[pi_last_name]]=" ","",HYPERLINK("https://www.ejacket.nsf.gov/ej/showProposal.do?Continue=Y&amp;ID="&amp;BudgetsQTable[[#This Row],[prop_id]],BudgetsQTable[[#This Row],[prop_id]]))</f>
        <v>1764058</v>
      </c>
      <c r="M3114" s="78" t="s">
        <v>2630</v>
      </c>
      <c r="N3114" s="7" t="str">
        <f>IF(BudgetsQTable[[#This Row],[pi_last_name]]=" ","",HYPERLINK("mailto:"&amp;BudgetsQTable[[#This Row],[pi_email]]&amp;"&amp;subject=Your NSF Proposal:  "&amp;BudgetsQTable[[#This Row],[prop_id]],BudgetsQTable[[#This Row],[pi_email]]))</f>
        <v>young@cs.utah.edu</v>
      </c>
      <c r="O3114" s="78" t="s">
        <v>722</v>
      </c>
      <c r="P3114" s="78"/>
      <c r="Q3114" s="78"/>
      <c r="R3114" s="79"/>
      <c r="S3114" s="79"/>
      <c r="T3114" s="79"/>
      <c r="U3114" s="80"/>
      <c r="V3114" s="78">
        <v>0</v>
      </c>
      <c r="W3114" s="78"/>
      <c r="X3114" s="11" t="str">
        <f ca="1">IF(ISBLANK(BudgetsQTable[[#This Row],[budg_seq_yr]]),"FY"&amp;fiscalyear,"FY"&amp;fiscalyear-1+BudgetsQTable[[#This Row],[budg_seq_yr]])</f>
        <v>FY18</v>
      </c>
      <c r="Y3114" s="79">
        <v>786145</v>
      </c>
      <c r="Z3114" s="78" t="s">
        <v>2869</v>
      </c>
      <c r="AA3114" s="78" t="s">
        <v>468</v>
      </c>
      <c r="AB3114" s="76" t="s">
        <v>2821</v>
      </c>
      <c r="AC3114" s="78" t="s">
        <v>2912</v>
      </c>
    </row>
    <row r="3115" spans="1:29" x14ac:dyDescent="0.35">
      <c r="A3115" s="10" t="s">
        <v>2629</v>
      </c>
      <c r="B3115" s="76" t="s">
        <v>2863</v>
      </c>
      <c r="C3115" s="76">
        <f>C3114+(BudgetsQTable[[#This Row],[lead]]&lt;&gt;K3114)</f>
        <v>383</v>
      </c>
      <c r="D3115" s="76">
        <f>D3114*(BudgetsQTable[[#This Row],[lead]]=K3114)+(BudgetsQTable[[#This Row],[prop_id]]&lt;&gt;A3114)</f>
        <v>1</v>
      </c>
      <c r="E3115" s="77">
        <v>43005.740972222222</v>
      </c>
      <c r="F3115" s="78" t="s">
        <v>2868</v>
      </c>
      <c r="G3115" s="78" t="s">
        <v>2869</v>
      </c>
      <c r="H3115" s="78" t="s">
        <v>468</v>
      </c>
      <c r="I3115" s="76" t="s">
        <v>807</v>
      </c>
      <c r="J3115" s="76" t="s">
        <v>753</v>
      </c>
      <c r="K3115" s="78" t="s">
        <v>2629</v>
      </c>
      <c r="L3115" s="7" t="str">
        <f>IF(BudgetsQTable[[#This Row],[pi_last_name]]=" ","",HYPERLINK("https://www.ejacket.nsf.gov/ej/showProposal.do?Continue=Y&amp;ID="&amp;BudgetsQTable[[#This Row],[prop_id]],BudgetsQTable[[#This Row],[prop_id]]))</f>
        <v/>
      </c>
      <c r="M3115" s="78" t="s">
        <v>753</v>
      </c>
      <c r="N3115" s="7" t="str">
        <f>IF(BudgetsQTable[[#This Row],[pi_last_name]]=" ","",HYPERLINK("mailto:"&amp;BudgetsQTable[[#This Row],[pi_email]]&amp;"&amp;subject=Your NSF Proposal:  "&amp;BudgetsQTable[[#This Row],[prop_id]],BudgetsQTable[[#This Row],[pi_email]]))</f>
        <v/>
      </c>
      <c r="O3115" s="78" t="s">
        <v>753</v>
      </c>
      <c r="P3115" s="78">
        <v>2</v>
      </c>
      <c r="Q3115" s="78">
        <v>2</v>
      </c>
      <c r="R3115" s="79">
        <v>0</v>
      </c>
      <c r="S3115" s="79">
        <v>0</v>
      </c>
      <c r="T3115" s="79">
        <v>2700</v>
      </c>
      <c r="U3115" s="80">
        <v>221671</v>
      </c>
      <c r="V3115" s="78">
        <v>0</v>
      </c>
      <c r="W3115" s="78">
        <v>1</v>
      </c>
      <c r="X3115" s="11" t="str">
        <f ca="1">IF(ISBLANK(BudgetsQTable[[#This Row],[budg_seq_yr]]),"FY"&amp;fiscalyear,"FY"&amp;fiscalyear-1+BudgetsQTable[[#This Row],[budg_seq_yr]])</f>
        <v>FY18</v>
      </c>
      <c r="Y3115" s="79">
        <v>221671</v>
      </c>
      <c r="Z3115" s="78" t="s">
        <v>2869</v>
      </c>
      <c r="AA3115" s="78" t="s">
        <v>468</v>
      </c>
      <c r="AB3115" s="76" t="s">
        <v>2821</v>
      </c>
      <c r="AC3115" s="78" t="s">
        <v>2912</v>
      </c>
    </row>
    <row r="3116" spans="1:29" x14ac:dyDescent="0.35">
      <c r="A3116" s="10" t="s">
        <v>2629</v>
      </c>
      <c r="B3116" s="76" t="s">
        <v>2863</v>
      </c>
      <c r="C3116" s="76">
        <f>C3115+(BudgetsQTable[[#This Row],[lead]]&lt;&gt;K3115)</f>
        <v>383</v>
      </c>
      <c r="D3116" s="76">
        <f>D3115*(BudgetsQTable[[#This Row],[lead]]=K3115)+(BudgetsQTable[[#This Row],[prop_id]]&lt;&gt;A3115)</f>
        <v>1</v>
      </c>
      <c r="E3116" s="77">
        <v>43005.740972222222</v>
      </c>
      <c r="F3116" s="78" t="s">
        <v>2868</v>
      </c>
      <c r="G3116" s="78" t="s">
        <v>2869</v>
      </c>
      <c r="H3116" s="78" t="s">
        <v>468</v>
      </c>
      <c r="I3116" s="76" t="s">
        <v>807</v>
      </c>
      <c r="J3116" s="76" t="s">
        <v>753</v>
      </c>
      <c r="K3116" s="78" t="s">
        <v>2629</v>
      </c>
      <c r="L3116" s="7" t="str">
        <f>IF(BudgetsQTable[[#This Row],[pi_last_name]]=" ","",HYPERLINK("https://www.ejacket.nsf.gov/ej/showProposal.do?Continue=Y&amp;ID="&amp;BudgetsQTable[[#This Row],[prop_id]],BudgetsQTable[[#This Row],[prop_id]]))</f>
        <v/>
      </c>
      <c r="M3116" s="78" t="s">
        <v>753</v>
      </c>
      <c r="N3116" s="7" t="str">
        <f>IF(BudgetsQTable[[#This Row],[pi_last_name]]=" ","",HYPERLINK("mailto:"&amp;BudgetsQTable[[#This Row],[pi_email]]&amp;"&amp;subject=Your NSF Proposal:  "&amp;BudgetsQTable[[#This Row],[prop_id]],BudgetsQTable[[#This Row],[pi_email]]))</f>
        <v/>
      </c>
      <c r="O3116" s="78" t="s">
        <v>753</v>
      </c>
      <c r="P3116" s="78">
        <v>2</v>
      </c>
      <c r="Q3116" s="78">
        <v>2</v>
      </c>
      <c r="R3116" s="79">
        <v>0</v>
      </c>
      <c r="S3116" s="79">
        <v>0</v>
      </c>
      <c r="T3116" s="79">
        <v>2700</v>
      </c>
      <c r="U3116" s="80">
        <v>282065</v>
      </c>
      <c r="V3116" s="78">
        <v>0</v>
      </c>
      <c r="W3116" s="78">
        <v>2</v>
      </c>
      <c r="X3116" s="11" t="str">
        <f ca="1">IF(ISBLANK(BudgetsQTable[[#This Row],[budg_seq_yr]]),"FY"&amp;fiscalyear,"FY"&amp;fiscalyear-1+BudgetsQTable[[#This Row],[budg_seq_yr]])</f>
        <v>FY19</v>
      </c>
      <c r="Y3116" s="79">
        <v>282065</v>
      </c>
      <c r="Z3116" s="78" t="s">
        <v>2869</v>
      </c>
      <c r="AA3116" s="78" t="s">
        <v>468</v>
      </c>
      <c r="AB3116" s="76" t="s">
        <v>2821</v>
      </c>
      <c r="AC3116" s="78" t="s">
        <v>2912</v>
      </c>
    </row>
    <row r="3117" spans="1:29" x14ac:dyDescent="0.35">
      <c r="A3117" s="10" t="s">
        <v>2629</v>
      </c>
      <c r="B3117" s="76" t="s">
        <v>2863</v>
      </c>
      <c r="C3117" s="76">
        <f>C3116+(BudgetsQTable[[#This Row],[lead]]&lt;&gt;K3116)</f>
        <v>383</v>
      </c>
      <c r="D3117" s="76">
        <f>D3116*(BudgetsQTable[[#This Row],[lead]]=K3116)+(BudgetsQTable[[#This Row],[prop_id]]&lt;&gt;A3116)</f>
        <v>1</v>
      </c>
      <c r="E3117" s="77">
        <v>43005.740972222222</v>
      </c>
      <c r="F3117" s="78" t="s">
        <v>2868</v>
      </c>
      <c r="G3117" s="78" t="s">
        <v>2869</v>
      </c>
      <c r="H3117" s="78" t="s">
        <v>468</v>
      </c>
      <c r="I3117" s="76" t="s">
        <v>807</v>
      </c>
      <c r="J3117" s="76" t="s">
        <v>753</v>
      </c>
      <c r="K3117" s="78" t="s">
        <v>2629</v>
      </c>
      <c r="L3117" s="7" t="str">
        <f>IF(BudgetsQTable[[#This Row],[pi_last_name]]=" ","",HYPERLINK("https://www.ejacket.nsf.gov/ej/showProposal.do?Continue=Y&amp;ID="&amp;BudgetsQTable[[#This Row],[prop_id]],BudgetsQTable[[#This Row],[prop_id]]))</f>
        <v/>
      </c>
      <c r="M3117" s="78" t="s">
        <v>753</v>
      </c>
      <c r="N3117" s="7" t="str">
        <f>IF(BudgetsQTable[[#This Row],[pi_last_name]]=" ","",HYPERLINK("mailto:"&amp;BudgetsQTable[[#This Row],[pi_email]]&amp;"&amp;subject=Your NSF Proposal:  "&amp;BudgetsQTable[[#This Row],[prop_id]],BudgetsQTable[[#This Row],[pi_email]]))</f>
        <v/>
      </c>
      <c r="O3117" s="78" t="s">
        <v>753</v>
      </c>
      <c r="P3117" s="78">
        <v>2</v>
      </c>
      <c r="Q3117" s="78">
        <v>2</v>
      </c>
      <c r="R3117" s="79">
        <v>0</v>
      </c>
      <c r="S3117" s="79">
        <v>0</v>
      </c>
      <c r="T3117" s="79">
        <v>2700</v>
      </c>
      <c r="U3117" s="80">
        <v>282409</v>
      </c>
      <c r="V3117" s="78">
        <v>0</v>
      </c>
      <c r="W3117" s="78">
        <v>3</v>
      </c>
      <c r="X3117" s="11" t="str">
        <f ca="1">IF(ISBLANK(BudgetsQTable[[#This Row],[budg_seq_yr]]),"FY"&amp;fiscalyear,"FY"&amp;fiscalyear-1+BudgetsQTable[[#This Row],[budg_seq_yr]])</f>
        <v>FY20</v>
      </c>
      <c r="Y3117" s="79">
        <v>282409</v>
      </c>
      <c r="Z3117" s="78" t="s">
        <v>2869</v>
      </c>
      <c r="AA3117" s="78" t="s">
        <v>468</v>
      </c>
      <c r="AB3117" s="76" t="s">
        <v>2821</v>
      </c>
      <c r="AC3117" s="78" t="s">
        <v>2912</v>
      </c>
    </row>
    <row r="3118" spans="1:29" x14ac:dyDescent="0.35">
      <c r="A3118" s="10" t="s">
        <v>2632</v>
      </c>
      <c r="B3118" s="76" t="s">
        <v>2863</v>
      </c>
      <c r="C3118" s="76">
        <f>C3117+(BudgetsQTable[[#This Row],[lead]]&lt;&gt;K3117)</f>
        <v>384</v>
      </c>
      <c r="D3118" s="76">
        <f>D3117*(BudgetsQTable[[#This Row],[lead]]=K3117)+(BudgetsQTable[[#This Row],[prop_id]]&lt;&gt;A3117)</f>
        <v>1</v>
      </c>
      <c r="E3118" s="77">
        <v>43005.742361111108</v>
      </c>
      <c r="F3118" s="78" t="s">
        <v>2868</v>
      </c>
      <c r="G3118" s="78" t="s">
        <v>2869</v>
      </c>
      <c r="H3118" s="78" t="s">
        <v>468</v>
      </c>
      <c r="I3118" s="76" t="s">
        <v>807</v>
      </c>
      <c r="J3118" s="76" t="s">
        <v>5207</v>
      </c>
      <c r="K3118" s="78" t="s">
        <v>2632</v>
      </c>
      <c r="L3118" s="7" t="str">
        <f>IF(BudgetsQTable[[#This Row],[pi_last_name]]=" ","",HYPERLINK("https://www.ejacket.nsf.gov/ej/showProposal.do?Continue=Y&amp;ID="&amp;BudgetsQTable[[#This Row],[prop_id]],BudgetsQTable[[#This Row],[prop_id]]))</f>
        <v>1764060</v>
      </c>
      <c r="M3118" s="78" t="s">
        <v>2633</v>
      </c>
      <c r="N3118" s="7" t="str">
        <f>IF(BudgetsQTable[[#This Row],[pi_last_name]]=" ","",HYPERLINK("mailto:"&amp;BudgetsQTable[[#This Row],[pi_email]]&amp;"&amp;subject=Your NSF Proposal:  "&amp;BudgetsQTable[[#This Row],[prop_id]],BudgetsQTable[[#This Row],[pi_email]]))</f>
        <v>sgware@uno.edu</v>
      </c>
      <c r="O3118" s="78" t="s">
        <v>5205</v>
      </c>
      <c r="P3118" s="78"/>
      <c r="Q3118" s="78"/>
      <c r="R3118" s="79"/>
      <c r="S3118" s="79"/>
      <c r="T3118" s="79"/>
      <c r="U3118" s="80"/>
      <c r="V3118" s="78">
        <v>0</v>
      </c>
      <c r="W3118" s="78"/>
      <c r="X3118" s="11" t="str">
        <f ca="1">IF(ISBLANK(BudgetsQTable[[#This Row],[budg_seq_yr]]),"FY"&amp;fiscalyear,"FY"&amp;fiscalyear-1+BudgetsQTable[[#This Row],[budg_seq_yr]])</f>
        <v>FY18</v>
      </c>
      <c r="Y3118" s="79">
        <v>697062</v>
      </c>
      <c r="Z3118" s="78" t="s">
        <v>2869</v>
      </c>
      <c r="AA3118" s="78" t="s">
        <v>468</v>
      </c>
      <c r="AB3118" s="76" t="s">
        <v>2821</v>
      </c>
      <c r="AC3118" s="78" t="s">
        <v>5204</v>
      </c>
    </row>
    <row r="3119" spans="1:29" x14ac:dyDescent="0.35">
      <c r="A3119" s="10" t="s">
        <v>2632</v>
      </c>
      <c r="B3119" s="76" t="s">
        <v>2863</v>
      </c>
      <c r="C3119" s="76">
        <f>C3118+(BudgetsQTable[[#This Row],[lead]]&lt;&gt;K3118)</f>
        <v>384</v>
      </c>
      <c r="D3119" s="76">
        <f>D3118*(BudgetsQTable[[#This Row],[lead]]=K3118)+(BudgetsQTable[[#This Row],[prop_id]]&lt;&gt;A3118)</f>
        <v>1</v>
      </c>
      <c r="E3119" s="77">
        <v>43005.742361111108</v>
      </c>
      <c r="F3119" s="78" t="s">
        <v>2868</v>
      </c>
      <c r="G3119" s="78" t="s">
        <v>2869</v>
      </c>
      <c r="H3119" s="78" t="s">
        <v>468</v>
      </c>
      <c r="I3119" s="76" t="s">
        <v>807</v>
      </c>
      <c r="J3119" s="76" t="s">
        <v>753</v>
      </c>
      <c r="K3119" s="78" t="s">
        <v>2632</v>
      </c>
      <c r="L3119" s="7" t="str">
        <f>IF(BudgetsQTable[[#This Row],[pi_last_name]]=" ","",HYPERLINK("https://www.ejacket.nsf.gov/ej/showProposal.do?Continue=Y&amp;ID="&amp;BudgetsQTable[[#This Row],[prop_id]],BudgetsQTable[[#This Row],[prop_id]]))</f>
        <v/>
      </c>
      <c r="M3119" s="78" t="s">
        <v>753</v>
      </c>
      <c r="N3119" s="7" t="str">
        <f>IF(BudgetsQTable[[#This Row],[pi_last_name]]=" ","",HYPERLINK("mailto:"&amp;BudgetsQTable[[#This Row],[pi_email]]&amp;"&amp;subject=Your NSF Proposal:  "&amp;BudgetsQTable[[#This Row],[prop_id]],BudgetsQTable[[#This Row],[pi_email]]))</f>
        <v/>
      </c>
      <c r="O3119" s="78" t="s">
        <v>753</v>
      </c>
      <c r="P3119" s="78">
        <v>2</v>
      </c>
      <c r="Q3119" s="78">
        <v>1.75</v>
      </c>
      <c r="R3119" s="79">
        <v>0</v>
      </c>
      <c r="S3119" s="79">
        <v>15000</v>
      </c>
      <c r="T3119" s="79">
        <v>19014</v>
      </c>
      <c r="U3119" s="80">
        <v>166064</v>
      </c>
      <c r="V3119" s="78">
        <v>0</v>
      </c>
      <c r="W3119" s="78">
        <v>1</v>
      </c>
      <c r="X3119" s="11" t="str">
        <f ca="1">IF(ISBLANK(BudgetsQTable[[#This Row],[budg_seq_yr]]),"FY"&amp;fiscalyear,"FY"&amp;fiscalyear-1+BudgetsQTable[[#This Row],[budg_seq_yr]])</f>
        <v>FY18</v>
      </c>
      <c r="Y3119" s="79">
        <v>166064</v>
      </c>
      <c r="Z3119" s="78" t="s">
        <v>2869</v>
      </c>
      <c r="AA3119" s="78" t="s">
        <v>468</v>
      </c>
      <c r="AB3119" s="76" t="s">
        <v>2821</v>
      </c>
      <c r="AC3119" s="78" t="s">
        <v>5204</v>
      </c>
    </row>
    <row r="3120" spans="1:29" x14ac:dyDescent="0.35">
      <c r="A3120" s="10" t="s">
        <v>2632</v>
      </c>
      <c r="B3120" s="76" t="s">
        <v>2863</v>
      </c>
      <c r="C3120" s="76">
        <f>C3119+(BudgetsQTable[[#This Row],[lead]]&lt;&gt;K3119)</f>
        <v>384</v>
      </c>
      <c r="D3120" s="76">
        <f>D3119*(BudgetsQTable[[#This Row],[lead]]=K3119)+(BudgetsQTable[[#This Row],[prop_id]]&lt;&gt;A3119)</f>
        <v>1</v>
      </c>
      <c r="E3120" s="77">
        <v>43005.742361111108</v>
      </c>
      <c r="F3120" s="78" t="s">
        <v>2868</v>
      </c>
      <c r="G3120" s="78" t="s">
        <v>2869</v>
      </c>
      <c r="H3120" s="78" t="s">
        <v>468</v>
      </c>
      <c r="I3120" s="76" t="s">
        <v>807</v>
      </c>
      <c r="J3120" s="76" t="s">
        <v>753</v>
      </c>
      <c r="K3120" s="78" t="s">
        <v>2632</v>
      </c>
      <c r="L3120" s="7" t="str">
        <f>IF(BudgetsQTable[[#This Row],[pi_last_name]]=" ","",HYPERLINK("https://www.ejacket.nsf.gov/ej/showProposal.do?Continue=Y&amp;ID="&amp;BudgetsQTable[[#This Row],[prop_id]],BudgetsQTable[[#This Row],[prop_id]]))</f>
        <v/>
      </c>
      <c r="M3120" s="78" t="s">
        <v>753</v>
      </c>
      <c r="N3120" s="7" t="str">
        <f>IF(BudgetsQTable[[#This Row],[pi_last_name]]=" ","",HYPERLINK("mailto:"&amp;BudgetsQTable[[#This Row],[pi_email]]&amp;"&amp;subject=Your NSF Proposal:  "&amp;BudgetsQTable[[#This Row],[prop_id]],BudgetsQTable[[#This Row],[pi_email]]))</f>
        <v/>
      </c>
      <c r="O3120" s="78" t="s">
        <v>753</v>
      </c>
      <c r="P3120" s="78">
        <v>2</v>
      </c>
      <c r="Q3120" s="78">
        <v>1.75</v>
      </c>
      <c r="R3120" s="79">
        <v>0</v>
      </c>
      <c r="S3120" s="79">
        <v>15000</v>
      </c>
      <c r="T3120" s="79">
        <v>20778</v>
      </c>
      <c r="U3120" s="80">
        <v>169529</v>
      </c>
      <c r="V3120" s="78">
        <v>0</v>
      </c>
      <c r="W3120" s="78">
        <v>2</v>
      </c>
      <c r="X3120" s="11" t="str">
        <f ca="1">IF(ISBLANK(BudgetsQTable[[#This Row],[budg_seq_yr]]),"FY"&amp;fiscalyear,"FY"&amp;fiscalyear-1+BudgetsQTable[[#This Row],[budg_seq_yr]])</f>
        <v>FY19</v>
      </c>
      <c r="Y3120" s="79">
        <v>169529</v>
      </c>
      <c r="Z3120" s="78" t="s">
        <v>2869</v>
      </c>
      <c r="AA3120" s="78" t="s">
        <v>468</v>
      </c>
      <c r="AB3120" s="76" t="s">
        <v>2821</v>
      </c>
      <c r="AC3120" s="78" t="s">
        <v>5204</v>
      </c>
    </row>
    <row r="3121" spans="1:29" x14ac:dyDescent="0.35">
      <c r="A3121" s="10" t="s">
        <v>2632</v>
      </c>
      <c r="B3121" s="76" t="s">
        <v>2863</v>
      </c>
      <c r="C3121" s="76">
        <f>C3120+(BudgetsQTable[[#This Row],[lead]]&lt;&gt;K3120)</f>
        <v>384</v>
      </c>
      <c r="D3121" s="76">
        <f>D3120*(BudgetsQTable[[#This Row],[lead]]=K3120)+(BudgetsQTable[[#This Row],[prop_id]]&lt;&gt;A3120)</f>
        <v>1</v>
      </c>
      <c r="E3121" s="77">
        <v>43005.742361111108</v>
      </c>
      <c r="F3121" s="78" t="s">
        <v>2868</v>
      </c>
      <c r="G3121" s="78" t="s">
        <v>2869</v>
      </c>
      <c r="H3121" s="78" t="s">
        <v>468</v>
      </c>
      <c r="I3121" s="76" t="s">
        <v>807</v>
      </c>
      <c r="J3121" s="76" t="s">
        <v>753</v>
      </c>
      <c r="K3121" s="78" t="s">
        <v>2632</v>
      </c>
      <c r="L3121" s="7" t="str">
        <f>IF(BudgetsQTable[[#This Row],[pi_last_name]]=" ","",HYPERLINK("https://www.ejacket.nsf.gov/ej/showProposal.do?Continue=Y&amp;ID="&amp;BudgetsQTable[[#This Row],[prop_id]],BudgetsQTable[[#This Row],[prop_id]]))</f>
        <v/>
      </c>
      <c r="M3121" s="78" t="s">
        <v>753</v>
      </c>
      <c r="N3121" s="7" t="str">
        <f>IF(BudgetsQTable[[#This Row],[pi_last_name]]=" ","",HYPERLINK("mailto:"&amp;BudgetsQTable[[#This Row],[pi_email]]&amp;"&amp;subject=Your NSF Proposal:  "&amp;BudgetsQTable[[#This Row],[prop_id]],BudgetsQTable[[#This Row],[pi_email]]))</f>
        <v/>
      </c>
      <c r="O3121" s="78" t="s">
        <v>753</v>
      </c>
      <c r="P3121" s="78">
        <v>2</v>
      </c>
      <c r="Q3121" s="78">
        <v>2</v>
      </c>
      <c r="R3121" s="79">
        <v>0</v>
      </c>
      <c r="S3121" s="79">
        <v>15000</v>
      </c>
      <c r="T3121" s="79">
        <v>22718</v>
      </c>
      <c r="U3121" s="80">
        <v>178944</v>
      </c>
      <c r="V3121" s="78">
        <v>0</v>
      </c>
      <c r="W3121" s="78">
        <v>3</v>
      </c>
      <c r="X3121" s="11" t="str">
        <f ca="1">IF(ISBLANK(BudgetsQTable[[#This Row],[budg_seq_yr]]),"FY"&amp;fiscalyear,"FY"&amp;fiscalyear-1+BudgetsQTable[[#This Row],[budg_seq_yr]])</f>
        <v>FY20</v>
      </c>
      <c r="Y3121" s="79">
        <v>178944</v>
      </c>
      <c r="Z3121" s="78" t="s">
        <v>2869</v>
      </c>
      <c r="AA3121" s="78" t="s">
        <v>468</v>
      </c>
      <c r="AB3121" s="76" t="s">
        <v>2821</v>
      </c>
      <c r="AC3121" s="78" t="s">
        <v>5204</v>
      </c>
    </row>
    <row r="3122" spans="1:29" x14ac:dyDescent="0.35">
      <c r="A3122" s="10" t="s">
        <v>2632</v>
      </c>
      <c r="B3122" s="76" t="s">
        <v>2863</v>
      </c>
      <c r="C3122" s="76">
        <f>C3121+(BudgetsQTable[[#This Row],[lead]]&lt;&gt;K3121)</f>
        <v>384</v>
      </c>
      <c r="D3122" s="76">
        <f>D3121*(BudgetsQTable[[#This Row],[lead]]=K3121)+(BudgetsQTable[[#This Row],[prop_id]]&lt;&gt;A3121)</f>
        <v>1</v>
      </c>
      <c r="E3122" s="77">
        <v>43005.742361111108</v>
      </c>
      <c r="F3122" s="78" t="s">
        <v>2868</v>
      </c>
      <c r="G3122" s="78" t="s">
        <v>2869</v>
      </c>
      <c r="H3122" s="78" t="s">
        <v>468</v>
      </c>
      <c r="I3122" s="76" t="s">
        <v>807</v>
      </c>
      <c r="J3122" s="76" t="s">
        <v>753</v>
      </c>
      <c r="K3122" s="78" t="s">
        <v>2632</v>
      </c>
      <c r="L3122" s="7" t="str">
        <f>IF(BudgetsQTable[[#This Row],[pi_last_name]]=" ","",HYPERLINK("https://www.ejacket.nsf.gov/ej/showProposal.do?Continue=Y&amp;ID="&amp;BudgetsQTable[[#This Row],[prop_id]],BudgetsQTable[[#This Row],[prop_id]]))</f>
        <v/>
      </c>
      <c r="M3122" s="78" t="s">
        <v>753</v>
      </c>
      <c r="N3122" s="7" t="str">
        <f>IF(BudgetsQTable[[#This Row],[pi_last_name]]=" ","",HYPERLINK("mailto:"&amp;BudgetsQTable[[#This Row],[pi_email]]&amp;"&amp;subject=Your NSF Proposal:  "&amp;BudgetsQTable[[#This Row],[prop_id]],BudgetsQTable[[#This Row],[pi_email]]))</f>
        <v/>
      </c>
      <c r="O3122" s="78" t="s">
        <v>753</v>
      </c>
      <c r="P3122" s="78">
        <v>2</v>
      </c>
      <c r="Q3122" s="78">
        <v>2</v>
      </c>
      <c r="R3122" s="79">
        <v>0</v>
      </c>
      <c r="S3122" s="79">
        <v>15000</v>
      </c>
      <c r="T3122" s="79">
        <v>24854</v>
      </c>
      <c r="U3122" s="80">
        <v>182525</v>
      </c>
      <c r="V3122" s="78">
        <v>0</v>
      </c>
      <c r="W3122" s="78">
        <v>4</v>
      </c>
      <c r="X3122" s="11" t="str">
        <f ca="1">IF(ISBLANK(BudgetsQTable[[#This Row],[budg_seq_yr]]),"FY"&amp;fiscalyear,"FY"&amp;fiscalyear-1+BudgetsQTable[[#This Row],[budg_seq_yr]])</f>
        <v>FY21</v>
      </c>
      <c r="Y3122" s="79">
        <v>182525</v>
      </c>
      <c r="Z3122" s="78" t="s">
        <v>2869</v>
      </c>
      <c r="AA3122" s="78" t="s">
        <v>468</v>
      </c>
      <c r="AB3122" s="76" t="s">
        <v>2821</v>
      </c>
      <c r="AC3122" s="78" t="s">
        <v>5204</v>
      </c>
    </row>
    <row r="3123" spans="1:29" x14ac:dyDescent="0.35">
      <c r="A3123" s="10" t="s">
        <v>2635</v>
      </c>
      <c r="B3123" s="76" t="s">
        <v>2824</v>
      </c>
      <c r="C3123" s="76">
        <f>C3122+(BudgetsQTable[[#This Row],[lead]]&lt;&gt;K3122)</f>
        <v>385</v>
      </c>
      <c r="D3123" s="76">
        <f>D3122*(BudgetsQTable[[#This Row],[lead]]=K3122)+(BudgetsQTable[[#This Row],[prop_id]]&lt;&gt;A3122)</f>
        <v>1</v>
      </c>
      <c r="E3123" s="77">
        <v>43005.743055555555</v>
      </c>
      <c r="F3123" s="78" t="s">
        <v>2839</v>
      </c>
      <c r="G3123" s="78" t="s">
        <v>2840</v>
      </c>
      <c r="H3123" s="78" t="s">
        <v>462</v>
      </c>
      <c r="I3123" s="76" t="s">
        <v>757</v>
      </c>
      <c r="J3123" s="76" t="s">
        <v>5210</v>
      </c>
      <c r="K3123" s="78" t="s">
        <v>2635</v>
      </c>
      <c r="L3123" s="7" t="str">
        <f>IF(BudgetsQTable[[#This Row],[pi_last_name]]=" ","",HYPERLINK("https://www.ejacket.nsf.gov/ej/showProposal.do?Continue=Y&amp;ID="&amp;BudgetsQTable[[#This Row],[prop_id]],BudgetsQTable[[#This Row],[prop_id]]))</f>
        <v>1764061</v>
      </c>
      <c r="M3123" s="78" t="s">
        <v>2636</v>
      </c>
      <c r="N3123" s="7" t="str">
        <f>IF(BudgetsQTable[[#This Row],[pi_last_name]]=" ","",HYPERLINK("mailto:"&amp;BudgetsQTable[[#This Row],[pi_email]]&amp;"&amp;subject=Your NSF Proposal:  "&amp;BudgetsQTable[[#This Row],[prop_id]],BudgetsQTable[[#This Row],[pi_email]]))</f>
        <v>iraicu@iit.edu</v>
      </c>
      <c r="O3123" s="78" t="s">
        <v>4151</v>
      </c>
      <c r="P3123" s="78"/>
      <c r="Q3123" s="78"/>
      <c r="R3123" s="79"/>
      <c r="S3123" s="79"/>
      <c r="T3123" s="79"/>
      <c r="U3123" s="80"/>
      <c r="V3123" s="78">
        <v>0</v>
      </c>
      <c r="W3123" s="78"/>
      <c r="X3123" s="11" t="str">
        <f ca="1">IF(ISBLANK(BudgetsQTable[[#This Row],[budg_seq_yr]]),"FY"&amp;fiscalyear,"FY"&amp;fiscalyear-1+BudgetsQTable[[#This Row],[budg_seq_yr]])</f>
        <v>FY18</v>
      </c>
      <c r="Y3123" s="79">
        <v>462291</v>
      </c>
      <c r="Z3123" s="78" t="s">
        <v>2840</v>
      </c>
      <c r="AA3123" s="78" t="s">
        <v>462</v>
      </c>
      <c r="AB3123" s="76" t="s">
        <v>2821</v>
      </c>
      <c r="AC3123" s="78" t="s">
        <v>485</v>
      </c>
    </row>
    <row r="3124" spans="1:29" x14ac:dyDescent="0.35">
      <c r="A3124" s="10" t="s">
        <v>2635</v>
      </c>
      <c r="B3124" s="76" t="s">
        <v>2824</v>
      </c>
      <c r="C3124" s="76">
        <f>C3123+(BudgetsQTable[[#This Row],[lead]]&lt;&gt;K3123)</f>
        <v>385</v>
      </c>
      <c r="D3124" s="76">
        <f>D3123*(BudgetsQTable[[#This Row],[lead]]=K3123)+(BudgetsQTable[[#This Row],[prop_id]]&lt;&gt;A3123)</f>
        <v>1</v>
      </c>
      <c r="E3124" s="77">
        <v>43005.743055555555</v>
      </c>
      <c r="F3124" s="78" t="s">
        <v>2839</v>
      </c>
      <c r="G3124" s="78" t="s">
        <v>2840</v>
      </c>
      <c r="H3124" s="78" t="s">
        <v>462</v>
      </c>
      <c r="I3124" s="76" t="s">
        <v>757</v>
      </c>
      <c r="J3124" s="76" t="s">
        <v>753</v>
      </c>
      <c r="K3124" s="78" t="s">
        <v>2635</v>
      </c>
      <c r="L3124" s="7" t="str">
        <f>IF(BudgetsQTable[[#This Row],[pi_last_name]]=" ","",HYPERLINK("https://www.ejacket.nsf.gov/ej/showProposal.do?Continue=Y&amp;ID="&amp;BudgetsQTable[[#This Row],[prop_id]],BudgetsQTable[[#This Row],[prop_id]]))</f>
        <v/>
      </c>
      <c r="M3124" s="78" t="s">
        <v>753</v>
      </c>
      <c r="N3124" s="7" t="str">
        <f>IF(BudgetsQTable[[#This Row],[pi_last_name]]=" ","",HYPERLINK("mailto:"&amp;BudgetsQTable[[#This Row],[pi_email]]&amp;"&amp;subject=Your NSF Proposal:  "&amp;BudgetsQTable[[#This Row],[prop_id]],BudgetsQTable[[#This Row],[pi_email]]))</f>
        <v/>
      </c>
      <c r="O3124" s="78" t="s">
        <v>753</v>
      </c>
      <c r="P3124" s="78">
        <v>2</v>
      </c>
      <c r="Q3124" s="78">
        <v>2</v>
      </c>
      <c r="R3124" s="79">
        <v>0</v>
      </c>
      <c r="S3124" s="79">
        <v>0</v>
      </c>
      <c r="T3124" s="79">
        <v>12000</v>
      </c>
      <c r="U3124" s="80">
        <v>159135</v>
      </c>
      <c r="V3124" s="78">
        <v>0</v>
      </c>
      <c r="W3124" s="78">
        <v>1</v>
      </c>
      <c r="X3124" s="11" t="str">
        <f ca="1">IF(ISBLANK(BudgetsQTable[[#This Row],[budg_seq_yr]]),"FY"&amp;fiscalyear,"FY"&amp;fiscalyear-1+BudgetsQTable[[#This Row],[budg_seq_yr]])</f>
        <v>FY18</v>
      </c>
      <c r="Y3124" s="79">
        <v>159135</v>
      </c>
      <c r="Z3124" s="78" t="s">
        <v>2840</v>
      </c>
      <c r="AA3124" s="78" t="s">
        <v>462</v>
      </c>
      <c r="AB3124" s="76" t="s">
        <v>2821</v>
      </c>
      <c r="AC3124" s="78" t="s">
        <v>485</v>
      </c>
    </row>
    <row r="3125" spans="1:29" x14ac:dyDescent="0.35">
      <c r="A3125" s="10" t="s">
        <v>2635</v>
      </c>
      <c r="B3125" s="76" t="s">
        <v>2824</v>
      </c>
      <c r="C3125" s="76">
        <f>C3124+(BudgetsQTable[[#This Row],[lead]]&lt;&gt;K3124)</f>
        <v>385</v>
      </c>
      <c r="D3125" s="76">
        <f>D3124*(BudgetsQTable[[#This Row],[lead]]=K3124)+(BudgetsQTable[[#This Row],[prop_id]]&lt;&gt;A3124)</f>
        <v>1</v>
      </c>
      <c r="E3125" s="77">
        <v>43005.743055555555</v>
      </c>
      <c r="F3125" s="78" t="s">
        <v>2839</v>
      </c>
      <c r="G3125" s="78" t="s">
        <v>2840</v>
      </c>
      <c r="H3125" s="78" t="s">
        <v>462</v>
      </c>
      <c r="I3125" s="76" t="s">
        <v>757</v>
      </c>
      <c r="J3125" s="76" t="s">
        <v>753</v>
      </c>
      <c r="K3125" s="78" t="s">
        <v>2635</v>
      </c>
      <c r="L3125" s="7" t="str">
        <f>IF(BudgetsQTable[[#This Row],[pi_last_name]]=" ","",HYPERLINK("https://www.ejacket.nsf.gov/ej/showProposal.do?Continue=Y&amp;ID="&amp;BudgetsQTable[[#This Row],[prop_id]],BudgetsQTable[[#This Row],[prop_id]]))</f>
        <v/>
      </c>
      <c r="M3125" s="78" t="s">
        <v>753</v>
      </c>
      <c r="N3125" s="7" t="str">
        <f>IF(BudgetsQTable[[#This Row],[pi_last_name]]=" ","",HYPERLINK("mailto:"&amp;BudgetsQTable[[#This Row],[pi_email]]&amp;"&amp;subject=Your NSF Proposal:  "&amp;BudgetsQTable[[#This Row],[prop_id]],BudgetsQTable[[#This Row],[pi_email]]))</f>
        <v/>
      </c>
      <c r="O3125" s="78" t="s">
        <v>753</v>
      </c>
      <c r="P3125" s="78">
        <v>2</v>
      </c>
      <c r="Q3125" s="78">
        <v>2</v>
      </c>
      <c r="R3125" s="79">
        <v>0</v>
      </c>
      <c r="S3125" s="79">
        <v>0</v>
      </c>
      <c r="T3125" s="79">
        <v>0</v>
      </c>
      <c r="U3125" s="80">
        <v>150076</v>
      </c>
      <c r="V3125" s="78">
        <v>0</v>
      </c>
      <c r="W3125" s="78">
        <v>2</v>
      </c>
      <c r="X3125" s="11" t="str">
        <f ca="1">IF(ISBLANK(BudgetsQTable[[#This Row],[budg_seq_yr]]),"FY"&amp;fiscalyear,"FY"&amp;fiscalyear-1+BudgetsQTable[[#This Row],[budg_seq_yr]])</f>
        <v>FY19</v>
      </c>
      <c r="Y3125" s="79">
        <v>150076</v>
      </c>
      <c r="Z3125" s="78" t="s">
        <v>2840</v>
      </c>
      <c r="AA3125" s="78" t="s">
        <v>462</v>
      </c>
      <c r="AB3125" s="76" t="s">
        <v>2821</v>
      </c>
      <c r="AC3125" s="78" t="s">
        <v>485</v>
      </c>
    </row>
    <row r="3126" spans="1:29" x14ac:dyDescent="0.35">
      <c r="A3126" s="10" t="s">
        <v>2635</v>
      </c>
      <c r="B3126" s="76" t="s">
        <v>2824</v>
      </c>
      <c r="C3126" s="76">
        <f>C3125+(BudgetsQTable[[#This Row],[lead]]&lt;&gt;K3125)</f>
        <v>385</v>
      </c>
      <c r="D3126" s="76">
        <f>D3125*(BudgetsQTable[[#This Row],[lead]]=K3125)+(BudgetsQTable[[#This Row],[prop_id]]&lt;&gt;A3125)</f>
        <v>1</v>
      </c>
      <c r="E3126" s="77">
        <v>43005.743055555555</v>
      </c>
      <c r="F3126" s="78" t="s">
        <v>2839</v>
      </c>
      <c r="G3126" s="78" t="s">
        <v>2840</v>
      </c>
      <c r="H3126" s="78" t="s">
        <v>462</v>
      </c>
      <c r="I3126" s="76" t="s">
        <v>757</v>
      </c>
      <c r="J3126" s="76" t="s">
        <v>753</v>
      </c>
      <c r="K3126" s="78" t="s">
        <v>2635</v>
      </c>
      <c r="L3126" s="7" t="str">
        <f>IF(BudgetsQTable[[#This Row],[pi_last_name]]=" ","",HYPERLINK("https://www.ejacket.nsf.gov/ej/showProposal.do?Continue=Y&amp;ID="&amp;BudgetsQTable[[#This Row],[prop_id]],BudgetsQTable[[#This Row],[prop_id]]))</f>
        <v/>
      </c>
      <c r="M3126" s="78" t="s">
        <v>753</v>
      </c>
      <c r="N3126" s="7" t="str">
        <f>IF(BudgetsQTable[[#This Row],[pi_last_name]]=" ","",HYPERLINK("mailto:"&amp;BudgetsQTable[[#This Row],[pi_email]]&amp;"&amp;subject=Your NSF Proposal:  "&amp;BudgetsQTable[[#This Row],[prop_id]],BudgetsQTable[[#This Row],[pi_email]]))</f>
        <v/>
      </c>
      <c r="O3126" s="78" t="s">
        <v>753</v>
      </c>
      <c r="P3126" s="78">
        <v>2</v>
      </c>
      <c r="Q3126" s="78">
        <v>2</v>
      </c>
      <c r="R3126" s="79">
        <v>0</v>
      </c>
      <c r="S3126" s="79">
        <v>0</v>
      </c>
      <c r="T3126" s="79">
        <v>0</v>
      </c>
      <c r="U3126" s="80">
        <v>153080</v>
      </c>
      <c r="V3126" s="78">
        <v>0</v>
      </c>
      <c r="W3126" s="78">
        <v>3</v>
      </c>
      <c r="X3126" s="11" t="str">
        <f ca="1">IF(ISBLANK(BudgetsQTable[[#This Row],[budg_seq_yr]]),"FY"&amp;fiscalyear,"FY"&amp;fiscalyear-1+BudgetsQTable[[#This Row],[budg_seq_yr]])</f>
        <v>FY20</v>
      </c>
      <c r="Y3126" s="79">
        <v>153080</v>
      </c>
      <c r="Z3126" s="78" t="s">
        <v>2840</v>
      </c>
      <c r="AA3126" s="78" t="s">
        <v>462</v>
      </c>
      <c r="AB3126" s="76" t="s">
        <v>2821</v>
      </c>
      <c r="AC3126" s="78" t="s">
        <v>485</v>
      </c>
    </row>
    <row r="3127" spans="1:29" x14ac:dyDescent="0.35">
      <c r="A3127" s="10" t="s">
        <v>5211</v>
      </c>
      <c r="B3127" s="76" t="s">
        <v>2834</v>
      </c>
      <c r="C3127" s="76">
        <f>C3126+(BudgetsQTable[[#This Row],[lead]]&lt;&gt;K3126)</f>
        <v>385</v>
      </c>
      <c r="D3127" s="76">
        <f>D3126*(BudgetsQTable[[#This Row],[lead]]=K3126)+(BudgetsQTable[[#This Row],[prop_id]]&lt;&gt;A3126)</f>
        <v>2</v>
      </c>
      <c r="E3127" s="77">
        <v>43004.692361111112</v>
      </c>
      <c r="F3127" s="78" t="s">
        <v>2839</v>
      </c>
      <c r="G3127" s="78" t="s">
        <v>2840</v>
      </c>
      <c r="H3127" s="78" t="s">
        <v>462</v>
      </c>
      <c r="I3127" s="76" t="s">
        <v>757</v>
      </c>
      <c r="J3127" s="76" t="s">
        <v>4148</v>
      </c>
      <c r="K3127" s="78" t="s">
        <v>2635</v>
      </c>
      <c r="L3127" s="7" t="str">
        <f>IF(BudgetsQTable[[#This Row],[pi_last_name]]=" ","",HYPERLINK("https://www.ejacket.nsf.gov/ej/showProposal.do?Continue=Y&amp;ID="&amp;BudgetsQTable[[#This Row],[prop_id]],BudgetsQTable[[#This Row],[prop_id]]))</f>
        <v>1763394</v>
      </c>
      <c r="M3127" s="78" t="s">
        <v>1810</v>
      </c>
      <c r="N3127" s="7" t="str">
        <f>IF(BudgetsQTable[[#This Row],[pi_last_name]]=" ","",HYPERLINK("mailto:"&amp;BudgetsQTable[[#This Row],[pi_email]]&amp;"&amp;subject=Your NSF Proposal:  "&amp;BudgetsQTable[[#This Row],[prop_id]],BudgetsQTable[[#This Row],[pi_email]]))</f>
        <v>pdinda@northwestern.edu</v>
      </c>
      <c r="O3127" s="78" t="s">
        <v>600</v>
      </c>
      <c r="P3127" s="78"/>
      <c r="Q3127" s="78"/>
      <c r="R3127" s="79"/>
      <c r="S3127" s="79"/>
      <c r="T3127" s="79"/>
      <c r="U3127" s="80"/>
      <c r="V3127" s="78">
        <v>0</v>
      </c>
      <c r="W3127" s="78"/>
      <c r="X3127" s="11" t="str">
        <f ca="1">IF(ISBLANK(BudgetsQTable[[#This Row],[budg_seq_yr]]),"FY"&amp;fiscalyear,"FY"&amp;fiscalyear-1+BudgetsQTable[[#This Row],[budg_seq_yr]])</f>
        <v>FY18</v>
      </c>
      <c r="Y3127" s="79">
        <v>303905</v>
      </c>
      <c r="Z3127" s="78" t="s">
        <v>2840</v>
      </c>
      <c r="AA3127" s="78" t="s">
        <v>462</v>
      </c>
      <c r="AB3127" s="76" t="s">
        <v>2821</v>
      </c>
      <c r="AC3127" s="78" t="s">
        <v>485</v>
      </c>
    </row>
    <row r="3128" spans="1:29" x14ac:dyDescent="0.35">
      <c r="A3128" s="10" t="s">
        <v>5211</v>
      </c>
      <c r="B3128" s="76" t="s">
        <v>2834</v>
      </c>
      <c r="C3128" s="76">
        <f>C3127+(BudgetsQTable[[#This Row],[lead]]&lt;&gt;K3127)</f>
        <v>385</v>
      </c>
      <c r="D3128" s="76">
        <f>D3127*(BudgetsQTable[[#This Row],[lead]]=K3127)+(BudgetsQTable[[#This Row],[prop_id]]&lt;&gt;A3127)</f>
        <v>2</v>
      </c>
      <c r="E3128" s="77">
        <v>43004.692361111112</v>
      </c>
      <c r="F3128" s="78" t="s">
        <v>2839</v>
      </c>
      <c r="G3128" s="78" t="s">
        <v>2840</v>
      </c>
      <c r="H3128" s="78" t="s">
        <v>462</v>
      </c>
      <c r="I3128" s="76" t="s">
        <v>757</v>
      </c>
      <c r="J3128" s="76" t="s">
        <v>753</v>
      </c>
      <c r="K3128" s="78" t="s">
        <v>2635</v>
      </c>
      <c r="L3128" s="7" t="str">
        <f>IF(BudgetsQTable[[#This Row],[pi_last_name]]=" ","",HYPERLINK("https://www.ejacket.nsf.gov/ej/showProposal.do?Continue=Y&amp;ID="&amp;BudgetsQTable[[#This Row],[prop_id]],BudgetsQTable[[#This Row],[prop_id]]))</f>
        <v/>
      </c>
      <c r="M3128" s="78" t="s">
        <v>753</v>
      </c>
      <c r="N3128" s="7" t="str">
        <f>IF(BudgetsQTable[[#This Row],[pi_last_name]]=" ","",HYPERLINK("mailto:"&amp;BudgetsQTable[[#This Row],[pi_email]]&amp;"&amp;subject=Your NSF Proposal:  "&amp;BudgetsQTable[[#This Row],[prop_id]],BudgetsQTable[[#This Row],[pi_email]]))</f>
        <v/>
      </c>
      <c r="O3128" s="78" t="s">
        <v>753</v>
      </c>
      <c r="P3128" s="78">
        <v>1</v>
      </c>
      <c r="Q3128" s="78">
        <v>1</v>
      </c>
      <c r="R3128" s="79">
        <v>0</v>
      </c>
      <c r="S3128" s="79">
        <v>3000</v>
      </c>
      <c r="T3128" s="79">
        <v>12000</v>
      </c>
      <c r="U3128" s="80">
        <v>106589</v>
      </c>
      <c r="V3128" s="78">
        <v>0</v>
      </c>
      <c r="W3128" s="78">
        <v>1</v>
      </c>
      <c r="X3128" s="11" t="str">
        <f ca="1">IF(ISBLANK(BudgetsQTable[[#This Row],[budg_seq_yr]]),"FY"&amp;fiscalyear,"FY"&amp;fiscalyear-1+BudgetsQTable[[#This Row],[budg_seq_yr]])</f>
        <v>FY18</v>
      </c>
      <c r="Y3128" s="79">
        <v>106589</v>
      </c>
      <c r="Z3128" s="78" t="s">
        <v>2840</v>
      </c>
      <c r="AA3128" s="78" t="s">
        <v>462</v>
      </c>
      <c r="AB3128" s="76" t="s">
        <v>2821</v>
      </c>
      <c r="AC3128" s="78" t="s">
        <v>485</v>
      </c>
    </row>
    <row r="3129" spans="1:29" x14ac:dyDescent="0.35">
      <c r="A3129" s="10" t="s">
        <v>5211</v>
      </c>
      <c r="B3129" s="76" t="s">
        <v>2834</v>
      </c>
      <c r="C3129" s="76">
        <f>C3128+(BudgetsQTable[[#This Row],[lead]]&lt;&gt;K3128)</f>
        <v>385</v>
      </c>
      <c r="D3129" s="76">
        <f>D3128*(BudgetsQTable[[#This Row],[lead]]=K3128)+(BudgetsQTable[[#This Row],[prop_id]]&lt;&gt;A3128)</f>
        <v>2</v>
      </c>
      <c r="E3129" s="77">
        <v>43004.692361111112</v>
      </c>
      <c r="F3129" s="78" t="s">
        <v>2839</v>
      </c>
      <c r="G3129" s="78" t="s">
        <v>2840</v>
      </c>
      <c r="H3129" s="78" t="s">
        <v>462</v>
      </c>
      <c r="I3129" s="76" t="s">
        <v>757</v>
      </c>
      <c r="J3129" s="76" t="s">
        <v>753</v>
      </c>
      <c r="K3129" s="78" t="s">
        <v>2635</v>
      </c>
      <c r="L3129" s="7" t="str">
        <f>IF(BudgetsQTable[[#This Row],[pi_last_name]]=" ","",HYPERLINK("https://www.ejacket.nsf.gov/ej/showProposal.do?Continue=Y&amp;ID="&amp;BudgetsQTable[[#This Row],[prop_id]],BudgetsQTable[[#This Row],[prop_id]]))</f>
        <v/>
      </c>
      <c r="M3129" s="78" t="s">
        <v>753</v>
      </c>
      <c r="N3129" s="7" t="str">
        <f>IF(BudgetsQTable[[#This Row],[pi_last_name]]=" ","",HYPERLINK("mailto:"&amp;BudgetsQTable[[#This Row],[pi_email]]&amp;"&amp;subject=Your NSF Proposal:  "&amp;BudgetsQTable[[#This Row],[prop_id]],BudgetsQTable[[#This Row],[pi_email]]))</f>
        <v/>
      </c>
      <c r="O3129" s="78" t="s">
        <v>753</v>
      </c>
      <c r="P3129" s="78">
        <v>1</v>
      </c>
      <c r="Q3129" s="78">
        <v>1</v>
      </c>
      <c r="R3129" s="79">
        <v>0</v>
      </c>
      <c r="S3129" s="79">
        <v>3000</v>
      </c>
      <c r="T3129" s="79">
        <v>0</v>
      </c>
      <c r="U3129" s="80">
        <v>97270</v>
      </c>
      <c r="V3129" s="78">
        <v>0</v>
      </c>
      <c r="W3129" s="78">
        <v>2</v>
      </c>
      <c r="X3129" s="11" t="str">
        <f ca="1">IF(ISBLANK(BudgetsQTable[[#This Row],[budg_seq_yr]]),"FY"&amp;fiscalyear,"FY"&amp;fiscalyear-1+BudgetsQTable[[#This Row],[budg_seq_yr]])</f>
        <v>FY19</v>
      </c>
      <c r="Y3129" s="79">
        <v>97270</v>
      </c>
      <c r="Z3129" s="78" t="s">
        <v>2840</v>
      </c>
      <c r="AA3129" s="78" t="s">
        <v>462</v>
      </c>
      <c r="AB3129" s="76" t="s">
        <v>2821</v>
      </c>
      <c r="AC3129" s="78" t="s">
        <v>485</v>
      </c>
    </row>
    <row r="3130" spans="1:29" x14ac:dyDescent="0.35">
      <c r="A3130" s="10" t="s">
        <v>5211</v>
      </c>
      <c r="B3130" s="76" t="s">
        <v>2834</v>
      </c>
      <c r="C3130" s="76">
        <f>C3129+(BudgetsQTable[[#This Row],[lead]]&lt;&gt;K3129)</f>
        <v>385</v>
      </c>
      <c r="D3130" s="76">
        <f>D3129*(BudgetsQTable[[#This Row],[lead]]=K3129)+(BudgetsQTable[[#This Row],[prop_id]]&lt;&gt;A3129)</f>
        <v>2</v>
      </c>
      <c r="E3130" s="77">
        <v>43004.692361111112</v>
      </c>
      <c r="F3130" s="78" t="s">
        <v>2839</v>
      </c>
      <c r="G3130" s="78" t="s">
        <v>2840</v>
      </c>
      <c r="H3130" s="78" t="s">
        <v>462</v>
      </c>
      <c r="I3130" s="76" t="s">
        <v>757</v>
      </c>
      <c r="J3130" s="76" t="s">
        <v>753</v>
      </c>
      <c r="K3130" s="78" t="s">
        <v>2635</v>
      </c>
      <c r="L3130" s="7" t="str">
        <f>IF(BudgetsQTable[[#This Row],[pi_last_name]]=" ","",HYPERLINK("https://www.ejacket.nsf.gov/ej/showProposal.do?Continue=Y&amp;ID="&amp;BudgetsQTable[[#This Row],[prop_id]],BudgetsQTable[[#This Row],[prop_id]]))</f>
        <v/>
      </c>
      <c r="M3130" s="78" t="s">
        <v>753</v>
      </c>
      <c r="N3130" s="7" t="str">
        <f>IF(BudgetsQTable[[#This Row],[pi_last_name]]=" ","",HYPERLINK("mailto:"&amp;BudgetsQTable[[#This Row],[pi_email]]&amp;"&amp;subject=Your NSF Proposal:  "&amp;BudgetsQTable[[#This Row],[prop_id]],BudgetsQTable[[#This Row],[pi_email]]))</f>
        <v/>
      </c>
      <c r="O3130" s="78" t="s">
        <v>753</v>
      </c>
      <c r="P3130" s="78">
        <v>1</v>
      </c>
      <c r="Q3130" s="78">
        <v>1</v>
      </c>
      <c r="R3130" s="79">
        <v>0</v>
      </c>
      <c r="S3130" s="79">
        <v>3000</v>
      </c>
      <c r="T3130" s="79">
        <v>0</v>
      </c>
      <c r="U3130" s="80">
        <v>100046</v>
      </c>
      <c r="V3130" s="78">
        <v>0</v>
      </c>
      <c r="W3130" s="78">
        <v>3</v>
      </c>
      <c r="X3130" s="11" t="str">
        <f ca="1">IF(ISBLANK(BudgetsQTable[[#This Row],[budg_seq_yr]]),"FY"&amp;fiscalyear,"FY"&amp;fiscalyear-1+BudgetsQTable[[#This Row],[budg_seq_yr]])</f>
        <v>FY20</v>
      </c>
      <c r="Y3130" s="79">
        <v>100046</v>
      </c>
      <c r="Z3130" s="78" t="s">
        <v>2840</v>
      </c>
      <c r="AA3130" s="78" t="s">
        <v>462</v>
      </c>
      <c r="AB3130" s="76" t="s">
        <v>2821</v>
      </c>
      <c r="AC3130" s="78" t="s">
        <v>485</v>
      </c>
    </row>
    <row r="3131" spans="1:29" x14ac:dyDescent="0.35">
      <c r="A3131" s="10" t="s">
        <v>5213</v>
      </c>
      <c r="B3131" s="76" t="s">
        <v>2834</v>
      </c>
      <c r="C3131" s="76">
        <f>C3130+(BudgetsQTable[[#This Row],[lead]]&lt;&gt;K3130)</f>
        <v>385</v>
      </c>
      <c r="D3131" s="76">
        <f>D3130*(BudgetsQTable[[#This Row],[lead]]=K3130)+(BudgetsQTable[[#This Row],[prop_id]]&lt;&gt;A3130)</f>
        <v>3</v>
      </c>
      <c r="E3131" s="77">
        <v>43005.600694444445</v>
      </c>
      <c r="F3131" s="78" t="s">
        <v>2839</v>
      </c>
      <c r="G3131" s="78" t="s">
        <v>2840</v>
      </c>
      <c r="H3131" s="78" t="s">
        <v>462</v>
      </c>
      <c r="I3131" s="76" t="s">
        <v>757</v>
      </c>
      <c r="J3131" s="76" t="s">
        <v>5215</v>
      </c>
      <c r="K3131" s="78" t="s">
        <v>2635</v>
      </c>
      <c r="L3131" s="7" t="str">
        <f>IF(BudgetsQTable[[#This Row],[pi_last_name]]=" ","",HYPERLINK("https://www.ejacket.nsf.gov/ej/showProposal.do?Continue=Y&amp;ID="&amp;BudgetsQTable[[#This Row],[prop_id]],BudgetsQTable[[#This Row],[prop_id]]))</f>
        <v>1763762</v>
      </c>
      <c r="M3131" s="78" t="s">
        <v>5214</v>
      </c>
      <c r="N3131" s="7" t="str">
        <f>IF(BudgetsQTable[[#This Row],[pi_last_name]]=" ","",HYPERLINK("mailto:"&amp;BudgetsQTable[[#This Row],[pi_email]]&amp;"&amp;subject=Your NSF Proposal:  "&amp;BudgetsQTable[[#This Row],[prop_id]],BudgetsQTable[[#This Row],[pi_email]]))</f>
        <v>chard@uchicago.edu</v>
      </c>
      <c r="O3131" s="78" t="s">
        <v>707</v>
      </c>
      <c r="P3131" s="78"/>
      <c r="Q3131" s="78"/>
      <c r="R3131" s="79"/>
      <c r="S3131" s="79"/>
      <c r="T3131" s="79"/>
      <c r="U3131" s="80"/>
      <c r="V3131" s="78">
        <v>0</v>
      </c>
      <c r="W3131" s="78"/>
      <c r="X3131" s="11" t="str">
        <f ca="1">IF(ISBLANK(BudgetsQTable[[#This Row],[budg_seq_yr]]),"FY"&amp;fiscalyear,"FY"&amp;fiscalyear-1+BudgetsQTable[[#This Row],[budg_seq_yr]])</f>
        <v>FY18</v>
      </c>
      <c r="Y3131" s="79">
        <v>450000</v>
      </c>
      <c r="Z3131" s="78" t="s">
        <v>2840</v>
      </c>
      <c r="AA3131" s="78" t="s">
        <v>462</v>
      </c>
      <c r="AB3131" s="76" t="s">
        <v>2821</v>
      </c>
      <c r="AC3131" s="78" t="s">
        <v>485</v>
      </c>
    </row>
    <row r="3132" spans="1:29" x14ac:dyDescent="0.35">
      <c r="A3132" s="10" t="s">
        <v>5213</v>
      </c>
      <c r="B3132" s="76" t="s">
        <v>2834</v>
      </c>
      <c r="C3132" s="76">
        <f>C3131+(BudgetsQTable[[#This Row],[lead]]&lt;&gt;K3131)</f>
        <v>385</v>
      </c>
      <c r="D3132" s="76">
        <f>D3131*(BudgetsQTable[[#This Row],[lead]]=K3131)+(BudgetsQTable[[#This Row],[prop_id]]&lt;&gt;A3131)</f>
        <v>3</v>
      </c>
      <c r="E3132" s="77">
        <v>43005.600694444445</v>
      </c>
      <c r="F3132" s="78" t="s">
        <v>2839</v>
      </c>
      <c r="G3132" s="78" t="s">
        <v>2840</v>
      </c>
      <c r="H3132" s="78" t="s">
        <v>462</v>
      </c>
      <c r="I3132" s="76" t="s">
        <v>757</v>
      </c>
      <c r="J3132" s="76" t="s">
        <v>753</v>
      </c>
      <c r="K3132" s="78" t="s">
        <v>2635</v>
      </c>
      <c r="L3132" s="7" t="str">
        <f>IF(BudgetsQTable[[#This Row],[pi_last_name]]=" ","",HYPERLINK("https://www.ejacket.nsf.gov/ej/showProposal.do?Continue=Y&amp;ID="&amp;BudgetsQTable[[#This Row],[prop_id]],BudgetsQTable[[#This Row],[prop_id]]))</f>
        <v/>
      </c>
      <c r="M3132" s="78" t="s">
        <v>753</v>
      </c>
      <c r="N3132" s="7" t="str">
        <f>IF(BudgetsQTable[[#This Row],[pi_last_name]]=" ","",HYPERLINK("mailto:"&amp;BudgetsQTable[[#This Row],[pi_email]]&amp;"&amp;subject=Your NSF Proposal:  "&amp;BudgetsQTable[[#This Row],[prop_id]],BudgetsQTable[[#This Row],[pi_email]]))</f>
        <v/>
      </c>
      <c r="O3132" s="78" t="s">
        <v>753</v>
      </c>
      <c r="P3132" s="78">
        <v>2</v>
      </c>
      <c r="Q3132" s="78">
        <v>0</v>
      </c>
      <c r="R3132" s="79">
        <v>0</v>
      </c>
      <c r="S3132" s="79">
        <v>0</v>
      </c>
      <c r="T3132" s="79">
        <v>0</v>
      </c>
      <c r="U3132" s="80">
        <v>147822</v>
      </c>
      <c r="V3132" s="78">
        <v>0</v>
      </c>
      <c r="W3132" s="78">
        <v>1</v>
      </c>
      <c r="X3132" s="11" t="str">
        <f ca="1">IF(ISBLANK(BudgetsQTable[[#This Row],[budg_seq_yr]]),"FY"&amp;fiscalyear,"FY"&amp;fiscalyear-1+BudgetsQTable[[#This Row],[budg_seq_yr]])</f>
        <v>FY18</v>
      </c>
      <c r="Y3132" s="79">
        <v>147822</v>
      </c>
      <c r="Z3132" s="78" t="s">
        <v>2840</v>
      </c>
      <c r="AA3132" s="78" t="s">
        <v>462</v>
      </c>
      <c r="AB3132" s="76" t="s">
        <v>2821</v>
      </c>
      <c r="AC3132" s="78" t="s">
        <v>485</v>
      </c>
    </row>
    <row r="3133" spans="1:29" x14ac:dyDescent="0.35">
      <c r="A3133" s="10" t="s">
        <v>5213</v>
      </c>
      <c r="B3133" s="76" t="s">
        <v>2834</v>
      </c>
      <c r="C3133" s="76">
        <f>C3132+(BudgetsQTable[[#This Row],[lead]]&lt;&gt;K3132)</f>
        <v>385</v>
      </c>
      <c r="D3133" s="76">
        <f>D3132*(BudgetsQTable[[#This Row],[lead]]=K3132)+(BudgetsQTable[[#This Row],[prop_id]]&lt;&gt;A3132)</f>
        <v>3</v>
      </c>
      <c r="E3133" s="77">
        <v>43005.600694444445</v>
      </c>
      <c r="F3133" s="78" t="s">
        <v>2839</v>
      </c>
      <c r="G3133" s="78" t="s">
        <v>2840</v>
      </c>
      <c r="H3133" s="78" t="s">
        <v>462</v>
      </c>
      <c r="I3133" s="76" t="s">
        <v>757</v>
      </c>
      <c r="J3133" s="76" t="s">
        <v>753</v>
      </c>
      <c r="K3133" s="78" t="s">
        <v>2635</v>
      </c>
      <c r="L3133" s="7" t="str">
        <f>IF(BudgetsQTable[[#This Row],[pi_last_name]]=" ","",HYPERLINK("https://www.ejacket.nsf.gov/ej/showProposal.do?Continue=Y&amp;ID="&amp;BudgetsQTable[[#This Row],[prop_id]],BudgetsQTable[[#This Row],[prop_id]]))</f>
        <v/>
      </c>
      <c r="M3133" s="78" t="s">
        <v>753</v>
      </c>
      <c r="N3133" s="7" t="str">
        <f>IF(BudgetsQTable[[#This Row],[pi_last_name]]=" ","",HYPERLINK("mailto:"&amp;BudgetsQTable[[#This Row],[pi_email]]&amp;"&amp;subject=Your NSF Proposal:  "&amp;BudgetsQTable[[#This Row],[prop_id]],BudgetsQTable[[#This Row],[pi_email]]))</f>
        <v/>
      </c>
      <c r="O3133" s="78" t="s">
        <v>753</v>
      </c>
      <c r="P3133" s="78">
        <v>2</v>
      </c>
      <c r="Q3133" s="78">
        <v>0</v>
      </c>
      <c r="R3133" s="79">
        <v>0</v>
      </c>
      <c r="S3133" s="79">
        <v>0</v>
      </c>
      <c r="T3133" s="79">
        <v>0</v>
      </c>
      <c r="U3133" s="80">
        <v>149978</v>
      </c>
      <c r="V3133" s="78">
        <v>0</v>
      </c>
      <c r="W3133" s="78">
        <v>2</v>
      </c>
      <c r="X3133" s="11" t="str">
        <f ca="1">IF(ISBLANK(BudgetsQTable[[#This Row],[budg_seq_yr]]),"FY"&amp;fiscalyear,"FY"&amp;fiscalyear-1+BudgetsQTable[[#This Row],[budg_seq_yr]])</f>
        <v>FY19</v>
      </c>
      <c r="Y3133" s="79">
        <v>149978</v>
      </c>
      <c r="Z3133" s="78" t="s">
        <v>2840</v>
      </c>
      <c r="AA3133" s="78" t="s">
        <v>462</v>
      </c>
      <c r="AB3133" s="76" t="s">
        <v>2821</v>
      </c>
      <c r="AC3133" s="78" t="s">
        <v>485</v>
      </c>
    </row>
    <row r="3134" spans="1:29" x14ac:dyDescent="0.35">
      <c r="A3134" s="10" t="s">
        <v>5213</v>
      </c>
      <c r="B3134" s="76" t="s">
        <v>2834</v>
      </c>
      <c r="C3134" s="76">
        <f>C3133+(BudgetsQTable[[#This Row],[lead]]&lt;&gt;K3133)</f>
        <v>385</v>
      </c>
      <c r="D3134" s="76">
        <f>D3133*(BudgetsQTable[[#This Row],[lead]]=K3133)+(BudgetsQTable[[#This Row],[prop_id]]&lt;&gt;A3133)</f>
        <v>3</v>
      </c>
      <c r="E3134" s="77">
        <v>43005.600694444445</v>
      </c>
      <c r="F3134" s="78" t="s">
        <v>2839</v>
      </c>
      <c r="G3134" s="78" t="s">
        <v>2840</v>
      </c>
      <c r="H3134" s="78" t="s">
        <v>462</v>
      </c>
      <c r="I3134" s="76" t="s">
        <v>757</v>
      </c>
      <c r="J3134" s="76" t="s">
        <v>753</v>
      </c>
      <c r="K3134" s="78" t="s">
        <v>2635</v>
      </c>
      <c r="L3134" s="7" t="str">
        <f>IF(BudgetsQTable[[#This Row],[pi_last_name]]=" ","",HYPERLINK("https://www.ejacket.nsf.gov/ej/showProposal.do?Continue=Y&amp;ID="&amp;BudgetsQTable[[#This Row],[prop_id]],BudgetsQTable[[#This Row],[prop_id]]))</f>
        <v/>
      </c>
      <c r="M3134" s="78" t="s">
        <v>753</v>
      </c>
      <c r="N3134" s="7" t="str">
        <f>IF(BudgetsQTable[[#This Row],[pi_last_name]]=" ","",HYPERLINK("mailto:"&amp;BudgetsQTable[[#This Row],[pi_email]]&amp;"&amp;subject=Your NSF Proposal:  "&amp;BudgetsQTable[[#This Row],[prop_id]],BudgetsQTable[[#This Row],[pi_email]]))</f>
        <v/>
      </c>
      <c r="O3134" s="78" t="s">
        <v>753</v>
      </c>
      <c r="P3134" s="78">
        <v>2</v>
      </c>
      <c r="Q3134" s="78">
        <v>0</v>
      </c>
      <c r="R3134" s="79">
        <v>0</v>
      </c>
      <c r="S3134" s="79">
        <v>0</v>
      </c>
      <c r="T3134" s="79">
        <v>0</v>
      </c>
      <c r="U3134" s="80">
        <v>152200</v>
      </c>
      <c r="V3134" s="78">
        <v>0</v>
      </c>
      <c r="W3134" s="78">
        <v>3</v>
      </c>
      <c r="X3134" s="11" t="str">
        <f ca="1">IF(ISBLANK(BudgetsQTable[[#This Row],[budg_seq_yr]]),"FY"&amp;fiscalyear,"FY"&amp;fiscalyear-1+BudgetsQTable[[#This Row],[budg_seq_yr]])</f>
        <v>FY20</v>
      </c>
      <c r="Y3134" s="79">
        <v>152200</v>
      </c>
      <c r="Z3134" s="78" t="s">
        <v>2840</v>
      </c>
      <c r="AA3134" s="78" t="s">
        <v>462</v>
      </c>
      <c r="AB3134" s="76" t="s">
        <v>2821</v>
      </c>
      <c r="AC3134" s="78" t="s">
        <v>485</v>
      </c>
    </row>
    <row r="3135" spans="1:29" x14ac:dyDescent="0.35">
      <c r="A3135" s="10" t="s">
        <v>2638</v>
      </c>
      <c r="B3135" s="76" t="s">
        <v>2863</v>
      </c>
      <c r="C3135" s="76">
        <f>C3134+(BudgetsQTable[[#This Row],[lead]]&lt;&gt;K3134)</f>
        <v>386</v>
      </c>
      <c r="D3135" s="76">
        <f>D3134*(BudgetsQTable[[#This Row],[lead]]=K3134)+(BudgetsQTable[[#This Row],[prop_id]]&lt;&gt;A3134)</f>
        <v>1</v>
      </c>
      <c r="E3135" s="77">
        <v>43005.743750000001</v>
      </c>
      <c r="F3135" s="78" t="s">
        <v>2868</v>
      </c>
      <c r="G3135" s="78" t="s">
        <v>2869</v>
      </c>
      <c r="H3135" s="78" t="s">
        <v>470</v>
      </c>
      <c r="I3135" s="76" t="s">
        <v>1094</v>
      </c>
      <c r="J3135" s="76" t="s">
        <v>5218</v>
      </c>
      <c r="K3135" s="78" t="s">
        <v>2638</v>
      </c>
      <c r="L3135" s="7" t="str">
        <f>IF(BudgetsQTable[[#This Row],[pi_last_name]]=" ","",HYPERLINK("https://www.ejacket.nsf.gov/ej/showProposal.do?Continue=Y&amp;ID="&amp;BudgetsQTable[[#This Row],[prop_id]],BudgetsQTable[[#This Row],[prop_id]]))</f>
        <v>1764062</v>
      </c>
      <c r="M3135" s="78" t="s">
        <v>2639</v>
      </c>
      <c r="N3135" s="7" t="str">
        <f>IF(BudgetsQTable[[#This Row],[pi_last_name]]=" ","",HYPERLINK("mailto:"&amp;BudgetsQTable[[#This Row],[pi_email]]&amp;"&amp;subject=Your NSF Proposal:  "&amp;BudgetsQTable[[#This Row],[prop_id]],BudgetsQTable[[#This Row],[pi_email]]))</f>
        <v>weihua.sheng@okstate.edu</v>
      </c>
      <c r="O3135" s="78" t="s">
        <v>4192</v>
      </c>
      <c r="P3135" s="78"/>
      <c r="Q3135" s="78"/>
      <c r="R3135" s="79"/>
      <c r="S3135" s="79"/>
      <c r="T3135" s="79"/>
      <c r="U3135" s="80"/>
      <c r="V3135" s="78">
        <v>0</v>
      </c>
      <c r="W3135" s="78"/>
      <c r="X3135" s="11" t="str">
        <f ca="1">IF(ISBLANK(BudgetsQTable[[#This Row],[budg_seq_yr]]),"FY"&amp;fiscalyear,"FY"&amp;fiscalyear-1+BudgetsQTable[[#This Row],[budg_seq_yr]])</f>
        <v>FY18</v>
      </c>
      <c r="Y3135" s="79">
        <v>775599</v>
      </c>
      <c r="Z3135" s="78" t="s">
        <v>2869</v>
      </c>
      <c r="AA3135" s="78" t="s">
        <v>470</v>
      </c>
      <c r="AB3135" s="76" t="s">
        <v>2821</v>
      </c>
      <c r="AC3135" s="78" t="s">
        <v>4542</v>
      </c>
    </row>
    <row r="3136" spans="1:29" x14ac:dyDescent="0.35">
      <c r="A3136" s="10" t="s">
        <v>2638</v>
      </c>
      <c r="B3136" s="76" t="s">
        <v>2863</v>
      </c>
      <c r="C3136" s="76">
        <f>C3135+(BudgetsQTable[[#This Row],[lead]]&lt;&gt;K3135)</f>
        <v>386</v>
      </c>
      <c r="D3136" s="76">
        <f>D3135*(BudgetsQTable[[#This Row],[lead]]=K3135)+(BudgetsQTable[[#This Row],[prop_id]]&lt;&gt;A3135)</f>
        <v>1</v>
      </c>
      <c r="E3136" s="77">
        <v>43005.743750000001</v>
      </c>
      <c r="F3136" s="78" t="s">
        <v>2868</v>
      </c>
      <c r="G3136" s="78" t="s">
        <v>2869</v>
      </c>
      <c r="H3136" s="78" t="s">
        <v>470</v>
      </c>
      <c r="I3136" s="76" t="s">
        <v>1094</v>
      </c>
      <c r="J3136" s="76" t="s">
        <v>753</v>
      </c>
      <c r="K3136" s="78" t="s">
        <v>2638</v>
      </c>
      <c r="L3136" s="7" t="str">
        <f>IF(BudgetsQTable[[#This Row],[pi_last_name]]=" ","",HYPERLINK("https://www.ejacket.nsf.gov/ej/showProposal.do?Continue=Y&amp;ID="&amp;BudgetsQTable[[#This Row],[prop_id]],BudgetsQTable[[#This Row],[prop_id]]))</f>
        <v/>
      </c>
      <c r="M3136" s="78" t="s">
        <v>753</v>
      </c>
      <c r="N3136" s="7" t="str">
        <f>IF(BudgetsQTable[[#This Row],[pi_last_name]]=" ","",HYPERLINK("mailto:"&amp;BudgetsQTable[[#This Row],[pi_email]]&amp;"&amp;subject=Your NSF Proposal:  "&amp;BudgetsQTable[[#This Row],[prop_id]],BudgetsQTable[[#This Row],[pi_email]]))</f>
        <v/>
      </c>
      <c r="O3136" s="78" t="s">
        <v>753</v>
      </c>
      <c r="P3136" s="78">
        <v>2</v>
      </c>
      <c r="Q3136" s="78">
        <v>2</v>
      </c>
      <c r="R3136" s="79">
        <v>48000</v>
      </c>
      <c r="S3136" s="79">
        <v>3000</v>
      </c>
      <c r="T3136" s="79">
        <v>0</v>
      </c>
      <c r="U3136" s="80">
        <v>263464</v>
      </c>
      <c r="V3136" s="78">
        <v>0</v>
      </c>
      <c r="W3136" s="78">
        <v>1</v>
      </c>
      <c r="X3136" s="11" t="str">
        <f ca="1">IF(ISBLANK(BudgetsQTable[[#This Row],[budg_seq_yr]]),"FY"&amp;fiscalyear,"FY"&amp;fiscalyear-1+BudgetsQTable[[#This Row],[budg_seq_yr]])</f>
        <v>FY18</v>
      </c>
      <c r="Y3136" s="79">
        <v>263464</v>
      </c>
      <c r="Z3136" s="78" t="s">
        <v>2869</v>
      </c>
      <c r="AA3136" s="78" t="s">
        <v>470</v>
      </c>
      <c r="AB3136" s="76" t="s">
        <v>2821</v>
      </c>
      <c r="AC3136" s="78" t="s">
        <v>4542</v>
      </c>
    </row>
    <row r="3137" spans="1:29" x14ac:dyDescent="0.35">
      <c r="A3137" s="10" t="s">
        <v>2638</v>
      </c>
      <c r="B3137" s="76" t="s">
        <v>2863</v>
      </c>
      <c r="C3137" s="76">
        <f>C3136+(BudgetsQTable[[#This Row],[lead]]&lt;&gt;K3136)</f>
        <v>386</v>
      </c>
      <c r="D3137" s="76">
        <f>D3136*(BudgetsQTable[[#This Row],[lead]]=K3136)+(BudgetsQTable[[#This Row],[prop_id]]&lt;&gt;A3136)</f>
        <v>1</v>
      </c>
      <c r="E3137" s="77">
        <v>43005.743750000001</v>
      </c>
      <c r="F3137" s="78" t="s">
        <v>2868</v>
      </c>
      <c r="G3137" s="78" t="s">
        <v>2869</v>
      </c>
      <c r="H3137" s="78" t="s">
        <v>470</v>
      </c>
      <c r="I3137" s="76" t="s">
        <v>1094</v>
      </c>
      <c r="J3137" s="76" t="s">
        <v>753</v>
      </c>
      <c r="K3137" s="78" t="s">
        <v>2638</v>
      </c>
      <c r="L3137" s="7" t="str">
        <f>IF(BudgetsQTable[[#This Row],[pi_last_name]]=" ","",HYPERLINK("https://www.ejacket.nsf.gov/ej/showProposal.do?Continue=Y&amp;ID="&amp;BudgetsQTable[[#This Row],[prop_id]],BudgetsQTable[[#This Row],[prop_id]]))</f>
        <v/>
      </c>
      <c r="M3137" s="78" t="s">
        <v>753</v>
      </c>
      <c r="N3137" s="7" t="str">
        <f>IF(BudgetsQTable[[#This Row],[pi_last_name]]=" ","",HYPERLINK("mailto:"&amp;BudgetsQTable[[#This Row],[pi_email]]&amp;"&amp;subject=Your NSF Proposal:  "&amp;BudgetsQTable[[#This Row],[prop_id]],BudgetsQTable[[#This Row],[pi_email]]))</f>
        <v/>
      </c>
      <c r="O3137" s="78" t="s">
        <v>753</v>
      </c>
      <c r="P3137" s="78">
        <v>2</v>
      </c>
      <c r="Q3137" s="78">
        <v>2</v>
      </c>
      <c r="R3137" s="79">
        <v>49440</v>
      </c>
      <c r="S3137" s="79">
        <v>3000</v>
      </c>
      <c r="T3137" s="79">
        <v>0</v>
      </c>
      <c r="U3137" s="80">
        <v>249097</v>
      </c>
      <c r="V3137" s="78">
        <v>0</v>
      </c>
      <c r="W3137" s="78">
        <v>2</v>
      </c>
      <c r="X3137" s="11" t="str">
        <f ca="1">IF(ISBLANK(BudgetsQTable[[#This Row],[budg_seq_yr]]),"FY"&amp;fiscalyear,"FY"&amp;fiscalyear-1+BudgetsQTable[[#This Row],[budg_seq_yr]])</f>
        <v>FY19</v>
      </c>
      <c r="Y3137" s="79">
        <v>249097</v>
      </c>
      <c r="Z3137" s="78" t="s">
        <v>2869</v>
      </c>
      <c r="AA3137" s="78" t="s">
        <v>470</v>
      </c>
      <c r="AB3137" s="76" t="s">
        <v>2821</v>
      </c>
      <c r="AC3137" s="78" t="s">
        <v>4542</v>
      </c>
    </row>
    <row r="3138" spans="1:29" x14ac:dyDescent="0.35">
      <c r="A3138" s="10" t="s">
        <v>2638</v>
      </c>
      <c r="B3138" s="76" t="s">
        <v>2863</v>
      </c>
      <c r="C3138" s="76">
        <f>C3137+(BudgetsQTable[[#This Row],[lead]]&lt;&gt;K3137)</f>
        <v>386</v>
      </c>
      <c r="D3138" s="76">
        <f>D3137*(BudgetsQTable[[#This Row],[lead]]=K3137)+(BudgetsQTable[[#This Row],[prop_id]]&lt;&gt;A3137)</f>
        <v>1</v>
      </c>
      <c r="E3138" s="77">
        <v>43005.743750000001</v>
      </c>
      <c r="F3138" s="78" t="s">
        <v>2868</v>
      </c>
      <c r="G3138" s="78" t="s">
        <v>2869</v>
      </c>
      <c r="H3138" s="78" t="s">
        <v>470</v>
      </c>
      <c r="I3138" s="76" t="s">
        <v>1094</v>
      </c>
      <c r="J3138" s="76" t="s">
        <v>753</v>
      </c>
      <c r="K3138" s="78" t="s">
        <v>2638</v>
      </c>
      <c r="L3138" s="7" t="str">
        <f>IF(BudgetsQTable[[#This Row],[pi_last_name]]=" ","",HYPERLINK("https://www.ejacket.nsf.gov/ej/showProposal.do?Continue=Y&amp;ID="&amp;BudgetsQTable[[#This Row],[prop_id]],BudgetsQTable[[#This Row],[prop_id]]))</f>
        <v/>
      </c>
      <c r="M3138" s="78" t="s">
        <v>753</v>
      </c>
      <c r="N3138" s="7" t="str">
        <f>IF(BudgetsQTable[[#This Row],[pi_last_name]]=" ","",HYPERLINK("mailto:"&amp;BudgetsQTable[[#This Row],[pi_email]]&amp;"&amp;subject=Your NSF Proposal:  "&amp;BudgetsQTable[[#This Row],[prop_id]],BudgetsQTable[[#This Row],[pi_email]]))</f>
        <v/>
      </c>
      <c r="O3138" s="78" t="s">
        <v>753</v>
      </c>
      <c r="P3138" s="78">
        <v>2</v>
      </c>
      <c r="Q3138" s="78">
        <v>2</v>
      </c>
      <c r="R3138" s="79">
        <v>50923</v>
      </c>
      <c r="S3138" s="79">
        <v>3000</v>
      </c>
      <c r="T3138" s="79">
        <v>3000</v>
      </c>
      <c r="U3138" s="80">
        <v>263038</v>
      </c>
      <c r="V3138" s="78">
        <v>0</v>
      </c>
      <c r="W3138" s="78">
        <v>3</v>
      </c>
      <c r="X3138" s="11" t="str">
        <f ca="1">IF(ISBLANK(BudgetsQTable[[#This Row],[budg_seq_yr]]),"FY"&amp;fiscalyear,"FY"&amp;fiscalyear-1+BudgetsQTable[[#This Row],[budg_seq_yr]])</f>
        <v>FY20</v>
      </c>
      <c r="Y3138" s="79">
        <v>263038</v>
      </c>
      <c r="Z3138" s="78" t="s">
        <v>2869</v>
      </c>
      <c r="AA3138" s="78" t="s">
        <v>470</v>
      </c>
      <c r="AB3138" s="76" t="s">
        <v>2821</v>
      </c>
      <c r="AC3138" s="78" t="s">
        <v>4542</v>
      </c>
    </row>
    <row r="3139" spans="1:29" x14ac:dyDescent="0.35">
      <c r="A3139" s="10" t="s">
        <v>2641</v>
      </c>
      <c r="B3139" s="76" t="s">
        <v>2824</v>
      </c>
      <c r="C3139" s="76">
        <f>C3138+(BudgetsQTable[[#This Row],[lead]]&lt;&gt;K3138)</f>
        <v>387</v>
      </c>
      <c r="D3139" s="76">
        <f>D3138*(BudgetsQTable[[#This Row],[lead]]=K3138)+(BudgetsQTable[[#This Row],[prop_id]]&lt;&gt;A3138)</f>
        <v>1</v>
      </c>
      <c r="E3139" s="77">
        <v>43005.743750000001</v>
      </c>
      <c r="F3139" s="78" t="s">
        <v>2817</v>
      </c>
      <c r="G3139" s="78" t="s">
        <v>2818</v>
      </c>
      <c r="H3139" s="78" t="s">
        <v>472</v>
      </c>
      <c r="I3139" s="76" t="s">
        <v>863</v>
      </c>
      <c r="J3139" s="76" t="s">
        <v>5222</v>
      </c>
      <c r="K3139" s="78" t="s">
        <v>2641</v>
      </c>
      <c r="L3139" s="7" t="str">
        <f>IF(BudgetsQTable[[#This Row],[pi_last_name]]=" ","",HYPERLINK("https://www.ejacket.nsf.gov/ej/showProposal.do?Continue=Y&amp;ID="&amp;BudgetsQTable[[#This Row],[prop_id]],BudgetsQTable[[#This Row],[prop_id]]))</f>
        <v>1764063</v>
      </c>
      <c r="M3139" s="78" t="s">
        <v>1392</v>
      </c>
      <c r="N3139" s="7" t="str">
        <f>IF(BudgetsQTable[[#This Row],[pi_last_name]]=" ","",HYPERLINK("mailto:"&amp;BudgetsQTable[[#This Row],[pi_email]]&amp;"&amp;subject=Your NSF Proposal:  "&amp;BudgetsQTable[[#This Row],[prop_id]],BudgetsQTable[[#This Row],[pi_email]]))</f>
        <v>wbwu@galton.uchicago.edu</v>
      </c>
      <c r="O3139" s="78" t="s">
        <v>707</v>
      </c>
      <c r="P3139" s="78"/>
      <c r="Q3139" s="78"/>
      <c r="R3139" s="79"/>
      <c r="S3139" s="79"/>
      <c r="T3139" s="79"/>
      <c r="U3139" s="80"/>
      <c r="V3139" s="78">
        <v>0</v>
      </c>
      <c r="W3139" s="78"/>
      <c r="X3139" s="11" t="str">
        <f ca="1">IF(ISBLANK(BudgetsQTable[[#This Row],[budg_seq_yr]]),"FY"&amp;fiscalyear,"FY"&amp;fiscalyear-1+BudgetsQTable[[#This Row],[budg_seq_yr]])</f>
        <v>FY18</v>
      </c>
      <c r="Y3139" s="79">
        <v>399414</v>
      </c>
      <c r="Z3139" s="78" t="s">
        <v>2818</v>
      </c>
      <c r="AA3139" s="78" t="s">
        <v>472</v>
      </c>
      <c r="AB3139" s="76" t="s">
        <v>2821</v>
      </c>
      <c r="AC3139" s="78" t="s">
        <v>2979</v>
      </c>
    </row>
    <row r="3140" spans="1:29" x14ac:dyDescent="0.35">
      <c r="A3140" s="10" t="s">
        <v>2641</v>
      </c>
      <c r="B3140" s="76" t="s">
        <v>2824</v>
      </c>
      <c r="C3140" s="76">
        <f>C3139+(BudgetsQTable[[#This Row],[lead]]&lt;&gt;K3139)</f>
        <v>387</v>
      </c>
      <c r="D3140" s="76">
        <f>D3139*(BudgetsQTable[[#This Row],[lead]]=K3139)+(BudgetsQTable[[#This Row],[prop_id]]&lt;&gt;A3139)</f>
        <v>1</v>
      </c>
      <c r="E3140" s="77">
        <v>43005.743750000001</v>
      </c>
      <c r="F3140" s="78" t="s">
        <v>2817</v>
      </c>
      <c r="G3140" s="78" t="s">
        <v>2818</v>
      </c>
      <c r="H3140" s="78" t="s">
        <v>472</v>
      </c>
      <c r="I3140" s="76" t="s">
        <v>863</v>
      </c>
      <c r="J3140" s="76" t="s">
        <v>753</v>
      </c>
      <c r="K3140" s="78" t="s">
        <v>2641</v>
      </c>
      <c r="L3140" s="7" t="str">
        <f>IF(BudgetsQTable[[#This Row],[pi_last_name]]=" ","",HYPERLINK("https://www.ejacket.nsf.gov/ej/showProposal.do?Continue=Y&amp;ID="&amp;BudgetsQTable[[#This Row],[prop_id]],BudgetsQTable[[#This Row],[prop_id]]))</f>
        <v/>
      </c>
      <c r="M3140" s="78" t="s">
        <v>753</v>
      </c>
      <c r="N3140" s="7" t="str">
        <f>IF(BudgetsQTable[[#This Row],[pi_last_name]]=" ","",HYPERLINK("mailto:"&amp;BudgetsQTable[[#This Row],[pi_email]]&amp;"&amp;subject=Your NSF Proposal:  "&amp;BudgetsQTable[[#This Row],[prop_id]],BudgetsQTable[[#This Row],[pi_email]]))</f>
        <v/>
      </c>
      <c r="O3140" s="78" t="s">
        <v>753</v>
      </c>
      <c r="P3140" s="78">
        <v>1</v>
      </c>
      <c r="Q3140" s="78">
        <v>0.75</v>
      </c>
      <c r="R3140" s="79">
        <v>0</v>
      </c>
      <c r="S3140" s="79">
        <v>3000</v>
      </c>
      <c r="T3140" s="79">
        <v>0</v>
      </c>
      <c r="U3140" s="80">
        <v>67369</v>
      </c>
      <c r="V3140" s="78">
        <v>0</v>
      </c>
      <c r="W3140" s="78">
        <v>1</v>
      </c>
      <c r="X3140" s="11" t="str">
        <f ca="1">IF(ISBLANK(BudgetsQTable[[#This Row],[budg_seq_yr]]),"FY"&amp;fiscalyear,"FY"&amp;fiscalyear-1+BudgetsQTable[[#This Row],[budg_seq_yr]])</f>
        <v>FY18</v>
      </c>
      <c r="Y3140" s="79">
        <v>67369</v>
      </c>
      <c r="Z3140" s="78" t="s">
        <v>2818</v>
      </c>
      <c r="AA3140" s="78" t="s">
        <v>472</v>
      </c>
      <c r="AB3140" s="76" t="s">
        <v>2821</v>
      </c>
      <c r="AC3140" s="78" t="s">
        <v>2979</v>
      </c>
    </row>
    <row r="3141" spans="1:29" x14ac:dyDescent="0.35">
      <c r="A3141" s="10" t="s">
        <v>2641</v>
      </c>
      <c r="B3141" s="76" t="s">
        <v>2824</v>
      </c>
      <c r="C3141" s="76">
        <f>C3140+(BudgetsQTable[[#This Row],[lead]]&lt;&gt;K3140)</f>
        <v>387</v>
      </c>
      <c r="D3141" s="76">
        <f>D3140*(BudgetsQTable[[#This Row],[lead]]=K3140)+(BudgetsQTable[[#This Row],[prop_id]]&lt;&gt;A3140)</f>
        <v>1</v>
      </c>
      <c r="E3141" s="77">
        <v>43005.743750000001</v>
      </c>
      <c r="F3141" s="78" t="s">
        <v>2817</v>
      </c>
      <c r="G3141" s="78" t="s">
        <v>2818</v>
      </c>
      <c r="H3141" s="78" t="s">
        <v>472</v>
      </c>
      <c r="I3141" s="76" t="s">
        <v>863</v>
      </c>
      <c r="J3141" s="76" t="s">
        <v>753</v>
      </c>
      <c r="K3141" s="78" t="s">
        <v>2641</v>
      </c>
      <c r="L3141" s="7" t="str">
        <f>IF(BudgetsQTable[[#This Row],[pi_last_name]]=" ","",HYPERLINK("https://www.ejacket.nsf.gov/ej/showProposal.do?Continue=Y&amp;ID="&amp;BudgetsQTable[[#This Row],[prop_id]],BudgetsQTable[[#This Row],[prop_id]]))</f>
        <v/>
      </c>
      <c r="M3141" s="78" t="s">
        <v>753</v>
      </c>
      <c r="N3141" s="7" t="str">
        <f>IF(BudgetsQTable[[#This Row],[pi_last_name]]=" ","",HYPERLINK("mailto:"&amp;BudgetsQTable[[#This Row],[pi_email]]&amp;"&amp;subject=Your NSF Proposal:  "&amp;BudgetsQTable[[#This Row],[prop_id]],BudgetsQTable[[#This Row],[pi_email]]))</f>
        <v/>
      </c>
      <c r="O3141" s="78" t="s">
        <v>753</v>
      </c>
      <c r="P3141" s="78">
        <v>1</v>
      </c>
      <c r="Q3141" s="78">
        <v>1.75</v>
      </c>
      <c r="R3141" s="79">
        <v>0</v>
      </c>
      <c r="S3141" s="79">
        <v>3090</v>
      </c>
      <c r="T3141" s="79">
        <v>0</v>
      </c>
      <c r="U3141" s="80">
        <v>101924</v>
      </c>
      <c r="V3141" s="78">
        <v>0</v>
      </c>
      <c r="W3141" s="78">
        <v>2</v>
      </c>
      <c r="X3141" s="11" t="str">
        <f ca="1">IF(ISBLANK(BudgetsQTable[[#This Row],[budg_seq_yr]]),"FY"&amp;fiscalyear,"FY"&amp;fiscalyear-1+BudgetsQTable[[#This Row],[budg_seq_yr]])</f>
        <v>FY19</v>
      </c>
      <c r="Y3141" s="79">
        <v>101924</v>
      </c>
      <c r="Z3141" s="78" t="s">
        <v>2818</v>
      </c>
      <c r="AA3141" s="78" t="s">
        <v>472</v>
      </c>
      <c r="AB3141" s="76" t="s">
        <v>2821</v>
      </c>
      <c r="AC3141" s="78" t="s">
        <v>2979</v>
      </c>
    </row>
    <row r="3142" spans="1:29" x14ac:dyDescent="0.35">
      <c r="A3142" s="10" t="s">
        <v>2641</v>
      </c>
      <c r="B3142" s="76" t="s">
        <v>2824</v>
      </c>
      <c r="C3142" s="76">
        <f>C3141+(BudgetsQTable[[#This Row],[lead]]&lt;&gt;K3141)</f>
        <v>387</v>
      </c>
      <c r="D3142" s="76">
        <f>D3141*(BudgetsQTable[[#This Row],[lead]]=K3141)+(BudgetsQTable[[#This Row],[prop_id]]&lt;&gt;A3141)</f>
        <v>1</v>
      </c>
      <c r="E3142" s="77">
        <v>43005.743750000001</v>
      </c>
      <c r="F3142" s="78" t="s">
        <v>2817</v>
      </c>
      <c r="G3142" s="78" t="s">
        <v>2818</v>
      </c>
      <c r="H3142" s="78" t="s">
        <v>472</v>
      </c>
      <c r="I3142" s="76" t="s">
        <v>863</v>
      </c>
      <c r="J3142" s="76" t="s">
        <v>753</v>
      </c>
      <c r="K3142" s="78" t="s">
        <v>2641</v>
      </c>
      <c r="L3142" s="7" t="str">
        <f>IF(BudgetsQTable[[#This Row],[pi_last_name]]=" ","",HYPERLINK("https://www.ejacket.nsf.gov/ej/showProposal.do?Continue=Y&amp;ID="&amp;BudgetsQTable[[#This Row],[prop_id]],BudgetsQTable[[#This Row],[prop_id]]))</f>
        <v/>
      </c>
      <c r="M3142" s="78" t="s">
        <v>753</v>
      </c>
      <c r="N3142" s="7" t="str">
        <f>IF(BudgetsQTable[[#This Row],[pi_last_name]]=" ","",HYPERLINK("mailto:"&amp;BudgetsQTable[[#This Row],[pi_email]]&amp;"&amp;subject=Your NSF Proposal:  "&amp;BudgetsQTable[[#This Row],[prop_id]],BudgetsQTable[[#This Row],[pi_email]]))</f>
        <v/>
      </c>
      <c r="O3142" s="78" t="s">
        <v>753</v>
      </c>
      <c r="P3142" s="78">
        <v>1</v>
      </c>
      <c r="Q3142" s="78">
        <v>2</v>
      </c>
      <c r="R3142" s="79">
        <v>0</v>
      </c>
      <c r="S3142" s="79">
        <v>3183</v>
      </c>
      <c r="T3142" s="79">
        <v>0</v>
      </c>
      <c r="U3142" s="80">
        <v>113361</v>
      </c>
      <c r="V3142" s="78">
        <v>0</v>
      </c>
      <c r="W3142" s="78">
        <v>3</v>
      </c>
      <c r="X3142" s="11" t="str">
        <f ca="1">IF(ISBLANK(BudgetsQTable[[#This Row],[budg_seq_yr]]),"FY"&amp;fiscalyear,"FY"&amp;fiscalyear-1+BudgetsQTable[[#This Row],[budg_seq_yr]])</f>
        <v>FY20</v>
      </c>
      <c r="Y3142" s="79">
        <v>113361</v>
      </c>
      <c r="Z3142" s="78" t="s">
        <v>2818</v>
      </c>
      <c r="AA3142" s="78" t="s">
        <v>472</v>
      </c>
      <c r="AB3142" s="76" t="s">
        <v>2821</v>
      </c>
      <c r="AC3142" s="78" t="s">
        <v>2979</v>
      </c>
    </row>
    <row r="3143" spans="1:29" x14ac:dyDescent="0.35">
      <c r="A3143" s="10" t="s">
        <v>2641</v>
      </c>
      <c r="B3143" s="76" t="s">
        <v>2824</v>
      </c>
      <c r="C3143" s="76">
        <f>C3142+(BudgetsQTable[[#This Row],[lead]]&lt;&gt;K3142)</f>
        <v>387</v>
      </c>
      <c r="D3143" s="76">
        <f>D3142*(BudgetsQTable[[#This Row],[lead]]=K3142)+(BudgetsQTable[[#This Row],[prop_id]]&lt;&gt;A3142)</f>
        <v>1</v>
      </c>
      <c r="E3143" s="77">
        <v>43005.743750000001</v>
      </c>
      <c r="F3143" s="78" t="s">
        <v>2817</v>
      </c>
      <c r="G3143" s="78" t="s">
        <v>2818</v>
      </c>
      <c r="H3143" s="78" t="s">
        <v>472</v>
      </c>
      <c r="I3143" s="76" t="s">
        <v>863</v>
      </c>
      <c r="J3143" s="76" t="s">
        <v>753</v>
      </c>
      <c r="K3143" s="78" t="s">
        <v>2641</v>
      </c>
      <c r="L3143" s="7" t="str">
        <f>IF(BudgetsQTable[[#This Row],[pi_last_name]]=" ","",HYPERLINK("https://www.ejacket.nsf.gov/ej/showProposal.do?Continue=Y&amp;ID="&amp;BudgetsQTable[[#This Row],[prop_id]],BudgetsQTable[[#This Row],[prop_id]]))</f>
        <v/>
      </c>
      <c r="M3143" s="78" t="s">
        <v>753</v>
      </c>
      <c r="N3143" s="7" t="str">
        <f>IF(BudgetsQTable[[#This Row],[pi_last_name]]=" ","",HYPERLINK("mailto:"&amp;BudgetsQTable[[#This Row],[pi_email]]&amp;"&amp;subject=Your NSF Proposal:  "&amp;BudgetsQTable[[#This Row],[prop_id]],BudgetsQTable[[#This Row],[pi_email]]))</f>
        <v/>
      </c>
      <c r="O3143" s="78" t="s">
        <v>753</v>
      </c>
      <c r="P3143" s="78">
        <v>1</v>
      </c>
      <c r="Q3143" s="78">
        <v>2</v>
      </c>
      <c r="R3143" s="79">
        <v>0</v>
      </c>
      <c r="S3143" s="79">
        <v>3278</v>
      </c>
      <c r="T3143" s="79">
        <v>0</v>
      </c>
      <c r="U3143" s="80">
        <v>116760</v>
      </c>
      <c r="V3143" s="78">
        <v>0</v>
      </c>
      <c r="W3143" s="78">
        <v>4</v>
      </c>
      <c r="X3143" s="11" t="str">
        <f ca="1">IF(ISBLANK(BudgetsQTable[[#This Row],[budg_seq_yr]]),"FY"&amp;fiscalyear,"FY"&amp;fiscalyear-1+BudgetsQTable[[#This Row],[budg_seq_yr]])</f>
        <v>FY21</v>
      </c>
      <c r="Y3143" s="79">
        <v>116760</v>
      </c>
      <c r="Z3143" s="78" t="s">
        <v>2818</v>
      </c>
      <c r="AA3143" s="78" t="s">
        <v>472</v>
      </c>
      <c r="AB3143" s="76" t="s">
        <v>2821</v>
      </c>
      <c r="AC3143" s="78" t="s">
        <v>2979</v>
      </c>
    </row>
    <row r="3144" spans="1:29" x14ac:dyDescent="0.35">
      <c r="A3144" s="10" t="s">
        <v>5223</v>
      </c>
      <c r="B3144" s="76" t="s">
        <v>2834</v>
      </c>
      <c r="C3144" s="76">
        <f>C3143+(BudgetsQTable[[#This Row],[lead]]&lt;&gt;K3143)</f>
        <v>387</v>
      </c>
      <c r="D3144" s="76">
        <f>D3143*(BudgetsQTable[[#This Row],[lead]]=K3143)+(BudgetsQTable[[#This Row],[prop_id]]&lt;&gt;A3143)</f>
        <v>2</v>
      </c>
      <c r="E3144" s="77">
        <v>43005.654166666667</v>
      </c>
      <c r="F3144" s="78" t="s">
        <v>2817</v>
      </c>
      <c r="G3144" s="78" t="s">
        <v>2818</v>
      </c>
      <c r="H3144" s="78" t="s">
        <v>472</v>
      </c>
      <c r="I3144" s="76" t="s">
        <v>863</v>
      </c>
      <c r="J3144" s="76" t="s">
        <v>5225</v>
      </c>
      <c r="K3144" s="78" t="s">
        <v>2641</v>
      </c>
      <c r="L3144" s="7" t="str">
        <f>IF(BudgetsQTable[[#This Row],[pi_last_name]]=" ","",HYPERLINK("https://www.ejacket.nsf.gov/ej/showProposal.do?Continue=Y&amp;ID="&amp;BudgetsQTable[[#This Row],[prop_id]],BudgetsQTable[[#This Row],[prop_id]]))</f>
        <v>1763885</v>
      </c>
      <c r="M3144" s="78" t="s">
        <v>1731</v>
      </c>
      <c r="N3144" s="7" t="str">
        <f>IF(BudgetsQTable[[#This Row],[pi_last_name]]=" ","",HYPERLINK("mailto:"&amp;BudgetsQTable[[#This Row],[pi_email]]&amp;"&amp;subject=Your NSF Proposal:  "&amp;BudgetsQTable[[#This Row],[prop_id]],BudgetsQTable[[#This Row],[pi_email]]))</f>
        <v>maggie.cheng@njit.edu</v>
      </c>
      <c r="O3144" s="78" t="s">
        <v>3273</v>
      </c>
      <c r="P3144" s="78"/>
      <c r="Q3144" s="78"/>
      <c r="R3144" s="79"/>
      <c r="S3144" s="79"/>
      <c r="T3144" s="79"/>
      <c r="U3144" s="80"/>
      <c r="V3144" s="78">
        <v>0</v>
      </c>
      <c r="W3144" s="78"/>
      <c r="X3144" s="11" t="str">
        <f ca="1">IF(ISBLANK(BudgetsQTable[[#This Row],[budg_seq_yr]]),"FY"&amp;fiscalyear,"FY"&amp;fiscalyear-1+BudgetsQTable[[#This Row],[budg_seq_yr]])</f>
        <v>FY18</v>
      </c>
      <c r="Y3144" s="79">
        <v>398685</v>
      </c>
      <c r="Z3144" s="78" t="s">
        <v>2818</v>
      </c>
      <c r="AA3144" s="78" t="s">
        <v>472</v>
      </c>
      <c r="AB3144" s="76" t="s">
        <v>2821</v>
      </c>
      <c r="AC3144" s="78" t="s">
        <v>2979</v>
      </c>
    </row>
    <row r="3145" spans="1:29" x14ac:dyDescent="0.35">
      <c r="A3145" s="10" t="s">
        <v>5223</v>
      </c>
      <c r="B3145" s="76" t="s">
        <v>2834</v>
      </c>
      <c r="C3145" s="76">
        <f>C3144+(BudgetsQTable[[#This Row],[lead]]&lt;&gt;K3144)</f>
        <v>387</v>
      </c>
      <c r="D3145" s="76">
        <f>D3144*(BudgetsQTable[[#This Row],[lead]]=K3144)+(BudgetsQTable[[#This Row],[prop_id]]&lt;&gt;A3144)</f>
        <v>2</v>
      </c>
      <c r="E3145" s="77">
        <v>43005.654166666667</v>
      </c>
      <c r="F3145" s="78" t="s">
        <v>2817</v>
      </c>
      <c r="G3145" s="78" t="s">
        <v>2818</v>
      </c>
      <c r="H3145" s="78" t="s">
        <v>472</v>
      </c>
      <c r="I3145" s="76" t="s">
        <v>863</v>
      </c>
      <c r="J3145" s="76" t="s">
        <v>753</v>
      </c>
      <c r="K3145" s="78" t="s">
        <v>2641</v>
      </c>
      <c r="L3145" s="7" t="str">
        <f>IF(BudgetsQTable[[#This Row],[pi_last_name]]=" ","",HYPERLINK("https://www.ejacket.nsf.gov/ej/showProposal.do?Continue=Y&amp;ID="&amp;BudgetsQTable[[#This Row],[prop_id]],BudgetsQTable[[#This Row],[prop_id]]))</f>
        <v/>
      </c>
      <c r="M3145" s="78" t="s">
        <v>753</v>
      </c>
      <c r="N3145" s="7" t="str">
        <f>IF(BudgetsQTable[[#This Row],[pi_last_name]]=" ","",HYPERLINK("mailto:"&amp;BudgetsQTable[[#This Row],[pi_email]]&amp;"&amp;subject=Your NSF Proposal:  "&amp;BudgetsQTable[[#This Row],[prop_id]],BudgetsQTable[[#This Row],[pi_email]]))</f>
        <v/>
      </c>
      <c r="O3145" s="78" t="s">
        <v>753</v>
      </c>
      <c r="P3145" s="78">
        <v>1</v>
      </c>
      <c r="Q3145" s="78">
        <v>1</v>
      </c>
      <c r="R3145" s="79">
        <v>0</v>
      </c>
      <c r="S3145" s="79">
        <v>2000</v>
      </c>
      <c r="T3145" s="79">
        <v>0</v>
      </c>
      <c r="U3145" s="80">
        <v>93421</v>
      </c>
      <c r="V3145" s="78">
        <v>0</v>
      </c>
      <c r="W3145" s="78">
        <v>1</v>
      </c>
      <c r="X3145" s="11" t="str">
        <f ca="1">IF(ISBLANK(BudgetsQTable[[#This Row],[budg_seq_yr]]),"FY"&amp;fiscalyear,"FY"&amp;fiscalyear-1+BudgetsQTable[[#This Row],[budg_seq_yr]])</f>
        <v>FY18</v>
      </c>
      <c r="Y3145" s="79">
        <v>93421</v>
      </c>
      <c r="Z3145" s="78" t="s">
        <v>2818</v>
      </c>
      <c r="AA3145" s="78" t="s">
        <v>472</v>
      </c>
      <c r="AB3145" s="76" t="s">
        <v>2821</v>
      </c>
      <c r="AC3145" s="78" t="s">
        <v>2979</v>
      </c>
    </row>
    <row r="3146" spans="1:29" x14ac:dyDescent="0.35">
      <c r="A3146" s="10" t="s">
        <v>5223</v>
      </c>
      <c r="B3146" s="76" t="s">
        <v>2834</v>
      </c>
      <c r="C3146" s="76">
        <f>C3145+(BudgetsQTable[[#This Row],[lead]]&lt;&gt;K3145)</f>
        <v>387</v>
      </c>
      <c r="D3146" s="76">
        <f>D3145*(BudgetsQTable[[#This Row],[lead]]=K3145)+(BudgetsQTable[[#This Row],[prop_id]]&lt;&gt;A3145)</f>
        <v>2</v>
      </c>
      <c r="E3146" s="77">
        <v>43005.654166666667</v>
      </c>
      <c r="F3146" s="78" t="s">
        <v>2817</v>
      </c>
      <c r="G3146" s="78" t="s">
        <v>2818</v>
      </c>
      <c r="H3146" s="78" t="s">
        <v>472</v>
      </c>
      <c r="I3146" s="76" t="s">
        <v>863</v>
      </c>
      <c r="J3146" s="76" t="s">
        <v>753</v>
      </c>
      <c r="K3146" s="78" t="s">
        <v>2641</v>
      </c>
      <c r="L3146" s="7" t="str">
        <f>IF(BudgetsQTable[[#This Row],[pi_last_name]]=" ","",HYPERLINK("https://www.ejacket.nsf.gov/ej/showProposal.do?Continue=Y&amp;ID="&amp;BudgetsQTable[[#This Row],[prop_id]],BudgetsQTable[[#This Row],[prop_id]]))</f>
        <v/>
      </c>
      <c r="M3146" s="78" t="s">
        <v>753</v>
      </c>
      <c r="N3146" s="7" t="str">
        <f>IF(BudgetsQTable[[#This Row],[pi_last_name]]=" ","",HYPERLINK("mailto:"&amp;BudgetsQTable[[#This Row],[pi_email]]&amp;"&amp;subject=Your NSF Proposal:  "&amp;BudgetsQTable[[#This Row],[prop_id]],BudgetsQTable[[#This Row],[pi_email]]))</f>
        <v/>
      </c>
      <c r="O3146" s="78" t="s">
        <v>753</v>
      </c>
      <c r="P3146" s="78">
        <v>1</v>
      </c>
      <c r="Q3146" s="78">
        <v>1</v>
      </c>
      <c r="R3146" s="79">
        <v>0</v>
      </c>
      <c r="S3146" s="79">
        <v>2000</v>
      </c>
      <c r="T3146" s="79">
        <v>0</v>
      </c>
      <c r="U3146" s="80">
        <v>97447</v>
      </c>
      <c r="V3146" s="78">
        <v>0</v>
      </c>
      <c r="W3146" s="78">
        <v>2</v>
      </c>
      <c r="X3146" s="11" t="str">
        <f ca="1">IF(ISBLANK(BudgetsQTable[[#This Row],[budg_seq_yr]]),"FY"&amp;fiscalyear,"FY"&amp;fiscalyear-1+BudgetsQTable[[#This Row],[budg_seq_yr]])</f>
        <v>FY19</v>
      </c>
      <c r="Y3146" s="79">
        <v>97447</v>
      </c>
      <c r="Z3146" s="78" t="s">
        <v>2818</v>
      </c>
      <c r="AA3146" s="78" t="s">
        <v>472</v>
      </c>
      <c r="AB3146" s="76" t="s">
        <v>2821</v>
      </c>
      <c r="AC3146" s="78" t="s">
        <v>2979</v>
      </c>
    </row>
    <row r="3147" spans="1:29" x14ac:dyDescent="0.35">
      <c r="A3147" s="10" t="s">
        <v>5223</v>
      </c>
      <c r="B3147" s="76" t="s">
        <v>2834</v>
      </c>
      <c r="C3147" s="76">
        <f>C3146+(BudgetsQTable[[#This Row],[lead]]&lt;&gt;K3146)</f>
        <v>387</v>
      </c>
      <c r="D3147" s="76">
        <f>D3146*(BudgetsQTable[[#This Row],[lead]]=K3146)+(BudgetsQTable[[#This Row],[prop_id]]&lt;&gt;A3146)</f>
        <v>2</v>
      </c>
      <c r="E3147" s="77">
        <v>43005.654166666667</v>
      </c>
      <c r="F3147" s="78" t="s">
        <v>2817</v>
      </c>
      <c r="G3147" s="78" t="s">
        <v>2818</v>
      </c>
      <c r="H3147" s="78" t="s">
        <v>472</v>
      </c>
      <c r="I3147" s="76" t="s">
        <v>863</v>
      </c>
      <c r="J3147" s="76" t="s">
        <v>753</v>
      </c>
      <c r="K3147" s="78" t="s">
        <v>2641</v>
      </c>
      <c r="L3147" s="7" t="str">
        <f>IF(BudgetsQTable[[#This Row],[pi_last_name]]=" ","",HYPERLINK("https://www.ejacket.nsf.gov/ej/showProposal.do?Continue=Y&amp;ID="&amp;BudgetsQTable[[#This Row],[prop_id]],BudgetsQTable[[#This Row],[prop_id]]))</f>
        <v/>
      </c>
      <c r="M3147" s="78" t="s">
        <v>753</v>
      </c>
      <c r="N3147" s="7" t="str">
        <f>IF(BudgetsQTable[[#This Row],[pi_last_name]]=" ","",HYPERLINK("mailto:"&amp;BudgetsQTable[[#This Row],[pi_email]]&amp;"&amp;subject=Your NSF Proposal:  "&amp;BudgetsQTable[[#This Row],[prop_id]],BudgetsQTable[[#This Row],[pi_email]]))</f>
        <v/>
      </c>
      <c r="O3147" s="78" t="s">
        <v>753</v>
      </c>
      <c r="P3147" s="78">
        <v>1</v>
      </c>
      <c r="Q3147" s="78">
        <v>1</v>
      </c>
      <c r="R3147" s="79">
        <v>0</v>
      </c>
      <c r="S3147" s="79">
        <v>2000</v>
      </c>
      <c r="T3147" s="79">
        <v>0</v>
      </c>
      <c r="U3147" s="80">
        <v>101681</v>
      </c>
      <c r="V3147" s="78">
        <v>0</v>
      </c>
      <c r="W3147" s="78">
        <v>3</v>
      </c>
      <c r="X3147" s="11" t="str">
        <f ca="1">IF(ISBLANK(BudgetsQTable[[#This Row],[budg_seq_yr]]),"FY"&amp;fiscalyear,"FY"&amp;fiscalyear-1+BudgetsQTable[[#This Row],[budg_seq_yr]])</f>
        <v>FY20</v>
      </c>
      <c r="Y3147" s="79">
        <v>101681</v>
      </c>
      <c r="Z3147" s="78" t="s">
        <v>2818</v>
      </c>
      <c r="AA3147" s="78" t="s">
        <v>472</v>
      </c>
      <c r="AB3147" s="76" t="s">
        <v>2821</v>
      </c>
      <c r="AC3147" s="78" t="s">
        <v>2979</v>
      </c>
    </row>
    <row r="3148" spans="1:29" x14ac:dyDescent="0.35">
      <c r="A3148" s="10" t="s">
        <v>5223</v>
      </c>
      <c r="B3148" s="76" t="s">
        <v>2834</v>
      </c>
      <c r="C3148" s="76">
        <f>C3147+(BudgetsQTable[[#This Row],[lead]]&lt;&gt;K3147)</f>
        <v>387</v>
      </c>
      <c r="D3148" s="76">
        <f>D3147*(BudgetsQTable[[#This Row],[lead]]=K3147)+(BudgetsQTable[[#This Row],[prop_id]]&lt;&gt;A3147)</f>
        <v>2</v>
      </c>
      <c r="E3148" s="77">
        <v>43005.654166666667</v>
      </c>
      <c r="F3148" s="78" t="s">
        <v>2817</v>
      </c>
      <c r="G3148" s="78" t="s">
        <v>2818</v>
      </c>
      <c r="H3148" s="78" t="s">
        <v>472</v>
      </c>
      <c r="I3148" s="76" t="s">
        <v>863</v>
      </c>
      <c r="J3148" s="76" t="s">
        <v>753</v>
      </c>
      <c r="K3148" s="78" t="s">
        <v>2641</v>
      </c>
      <c r="L3148" s="7" t="str">
        <f>IF(BudgetsQTable[[#This Row],[pi_last_name]]=" ","",HYPERLINK("https://www.ejacket.nsf.gov/ej/showProposal.do?Continue=Y&amp;ID="&amp;BudgetsQTable[[#This Row],[prop_id]],BudgetsQTable[[#This Row],[prop_id]]))</f>
        <v/>
      </c>
      <c r="M3148" s="78" t="s">
        <v>753</v>
      </c>
      <c r="N3148" s="7" t="str">
        <f>IF(BudgetsQTable[[#This Row],[pi_last_name]]=" ","",HYPERLINK("mailto:"&amp;BudgetsQTable[[#This Row],[pi_email]]&amp;"&amp;subject=Your NSF Proposal:  "&amp;BudgetsQTable[[#This Row],[prop_id]],BudgetsQTable[[#This Row],[pi_email]]))</f>
        <v/>
      </c>
      <c r="O3148" s="78" t="s">
        <v>753</v>
      </c>
      <c r="P3148" s="78">
        <v>1</v>
      </c>
      <c r="Q3148" s="78">
        <v>1</v>
      </c>
      <c r="R3148" s="79">
        <v>0</v>
      </c>
      <c r="S3148" s="79">
        <v>2000</v>
      </c>
      <c r="T3148" s="79">
        <v>0</v>
      </c>
      <c r="U3148" s="80">
        <v>106136</v>
      </c>
      <c r="V3148" s="78">
        <v>0</v>
      </c>
      <c r="W3148" s="78">
        <v>4</v>
      </c>
      <c r="X3148" s="11" t="str">
        <f ca="1">IF(ISBLANK(BudgetsQTable[[#This Row],[budg_seq_yr]]),"FY"&amp;fiscalyear,"FY"&amp;fiscalyear-1+BudgetsQTable[[#This Row],[budg_seq_yr]])</f>
        <v>FY21</v>
      </c>
      <c r="Y3148" s="79">
        <v>106136</v>
      </c>
      <c r="Z3148" s="78" t="s">
        <v>2818</v>
      </c>
      <c r="AA3148" s="78" t="s">
        <v>472</v>
      </c>
      <c r="AB3148" s="76" t="s">
        <v>2821</v>
      </c>
      <c r="AC3148" s="78" t="s">
        <v>2979</v>
      </c>
    </row>
    <row r="3149" spans="1:29" x14ac:dyDescent="0.35">
      <c r="A3149" s="10" t="s">
        <v>2650</v>
      </c>
      <c r="B3149" s="76" t="s">
        <v>2824</v>
      </c>
      <c r="C3149" s="76">
        <f>C3148+(BudgetsQTable[[#This Row],[lead]]&lt;&gt;K3148)</f>
        <v>388</v>
      </c>
      <c r="D3149" s="76">
        <f>D3148*(BudgetsQTable[[#This Row],[lead]]=K3148)+(BudgetsQTable[[#This Row],[prop_id]]&lt;&gt;A3148)</f>
        <v>1</v>
      </c>
      <c r="E3149" s="77">
        <v>43005.743750000001</v>
      </c>
      <c r="F3149" s="78" t="s">
        <v>2868</v>
      </c>
      <c r="G3149" s="78" t="s">
        <v>2869</v>
      </c>
      <c r="H3149" s="78" t="s">
        <v>470</v>
      </c>
      <c r="I3149" s="76" t="s">
        <v>1229</v>
      </c>
      <c r="J3149" s="76" t="s">
        <v>5228</v>
      </c>
      <c r="K3149" s="78" t="s">
        <v>2650</v>
      </c>
      <c r="L3149" s="7" t="str">
        <f>IF(BudgetsQTable[[#This Row],[pi_last_name]]=" ","",HYPERLINK("https://www.ejacket.nsf.gov/ej/showProposal.do?Continue=Y&amp;ID="&amp;BudgetsQTable[[#This Row],[prop_id]],BudgetsQTable[[#This Row],[prop_id]]))</f>
        <v>1764064</v>
      </c>
      <c r="M3149" s="78" t="s">
        <v>2651</v>
      </c>
      <c r="N3149" s="7" t="str">
        <f>IF(BudgetsQTable[[#This Row],[pi_last_name]]=" ","",HYPERLINK("mailto:"&amp;BudgetsQTable[[#This Row],[pi_email]]&amp;"&amp;subject=Your NSF Proposal:  "&amp;BudgetsQTable[[#This Row],[prop_id]],BudgetsQTable[[#This Row],[pi_email]]))</f>
        <v>kalexis@unr.edu</v>
      </c>
      <c r="O3149" s="78" t="s">
        <v>3594</v>
      </c>
      <c r="P3149" s="78"/>
      <c r="Q3149" s="78"/>
      <c r="R3149" s="79"/>
      <c r="S3149" s="79"/>
      <c r="T3149" s="79"/>
      <c r="U3149" s="80"/>
      <c r="V3149" s="78">
        <v>0</v>
      </c>
      <c r="W3149" s="78"/>
      <c r="X3149" s="11" t="str">
        <f ca="1">IF(ISBLANK(BudgetsQTable[[#This Row],[budg_seq_yr]]),"FY"&amp;fiscalyear,"FY"&amp;fiscalyear-1+BudgetsQTable[[#This Row],[budg_seq_yr]])</f>
        <v>FY18</v>
      </c>
      <c r="Y3149" s="79">
        <v>330558</v>
      </c>
      <c r="Z3149" s="78" t="s">
        <v>2869</v>
      </c>
      <c r="AA3149" s="78" t="s">
        <v>470</v>
      </c>
      <c r="AB3149" s="76" t="s">
        <v>2821</v>
      </c>
      <c r="AC3149" s="78" t="s">
        <v>4542</v>
      </c>
    </row>
    <row r="3150" spans="1:29" x14ac:dyDescent="0.35">
      <c r="A3150" s="10" t="s">
        <v>2650</v>
      </c>
      <c r="B3150" s="76" t="s">
        <v>2824</v>
      </c>
      <c r="C3150" s="76">
        <f>C3149+(BudgetsQTable[[#This Row],[lead]]&lt;&gt;K3149)</f>
        <v>388</v>
      </c>
      <c r="D3150" s="76">
        <f>D3149*(BudgetsQTable[[#This Row],[lead]]=K3149)+(BudgetsQTable[[#This Row],[prop_id]]&lt;&gt;A3149)</f>
        <v>1</v>
      </c>
      <c r="E3150" s="77">
        <v>43005.743750000001</v>
      </c>
      <c r="F3150" s="78" t="s">
        <v>2868</v>
      </c>
      <c r="G3150" s="78" t="s">
        <v>2869</v>
      </c>
      <c r="H3150" s="78" t="s">
        <v>470</v>
      </c>
      <c r="I3150" s="76" t="s">
        <v>1229</v>
      </c>
      <c r="J3150" s="76" t="s">
        <v>753</v>
      </c>
      <c r="K3150" s="78" t="s">
        <v>2650</v>
      </c>
      <c r="L3150" s="7" t="str">
        <f>IF(BudgetsQTable[[#This Row],[pi_last_name]]=" ","",HYPERLINK("https://www.ejacket.nsf.gov/ej/showProposal.do?Continue=Y&amp;ID="&amp;BudgetsQTable[[#This Row],[prop_id]],BudgetsQTable[[#This Row],[prop_id]]))</f>
        <v/>
      </c>
      <c r="M3150" s="78" t="s">
        <v>753</v>
      </c>
      <c r="N3150" s="7" t="str">
        <f>IF(BudgetsQTable[[#This Row],[pi_last_name]]=" ","",HYPERLINK("mailto:"&amp;BudgetsQTable[[#This Row],[pi_email]]&amp;"&amp;subject=Your NSF Proposal:  "&amp;BudgetsQTable[[#This Row],[prop_id]],BudgetsQTable[[#This Row],[pi_email]]))</f>
        <v/>
      </c>
      <c r="O3150" s="78" t="s">
        <v>753</v>
      </c>
      <c r="P3150" s="78">
        <v>1</v>
      </c>
      <c r="Q3150" s="78">
        <v>0.5</v>
      </c>
      <c r="R3150" s="79">
        <v>0</v>
      </c>
      <c r="S3150" s="79">
        <v>0</v>
      </c>
      <c r="T3150" s="79">
        <v>0</v>
      </c>
      <c r="U3150" s="80">
        <v>109598</v>
      </c>
      <c r="V3150" s="78">
        <v>0</v>
      </c>
      <c r="W3150" s="78">
        <v>1</v>
      </c>
      <c r="X3150" s="11" t="str">
        <f ca="1">IF(ISBLANK(BudgetsQTable[[#This Row],[budg_seq_yr]]),"FY"&amp;fiscalyear,"FY"&amp;fiscalyear-1+BudgetsQTable[[#This Row],[budg_seq_yr]])</f>
        <v>FY18</v>
      </c>
      <c r="Y3150" s="79">
        <v>109598</v>
      </c>
      <c r="Z3150" s="78" t="s">
        <v>2869</v>
      </c>
      <c r="AA3150" s="78" t="s">
        <v>470</v>
      </c>
      <c r="AB3150" s="76" t="s">
        <v>2821</v>
      </c>
      <c r="AC3150" s="78" t="s">
        <v>4542</v>
      </c>
    </row>
    <row r="3151" spans="1:29" x14ac:dyDescent="0.35">
      <c r="A3151" s="10" t="s">
        <v>2650</v>
      </c>
      <c r="B3151" s="76" t="s">
        <v>2824</v>
      </c>
      <c r="C3151" s="76">
        <f>C3150+(BudgetsQTable[[#This Row],[lead]]&lt;&gt;K3150)</f>
        <v>388</v>
      </c>
      <c r="D3151" s="76">
        <f>D3150*(BudgetsQTable[[#This Row],[lead]]=K3150)+(BudgetsQTable[[#This Row],[prop_id]]&lt;&gt;A3150)</f>
        <v>1</v>
      </c>
      <c r="E3151" s="77">
        <v>43005.743750000001</v>
      </c>
      <c r="F3151" s="78" t="s">
        <v>2868</v>
      </c>
      <c r="G3151" s="78" t="s">
        <v>2869</v>
      </c>
      <c r="H3151" s="78" t="s">
        <v>470</v>
      </c>
      <c r="I3151" s="76" t="s">
        <v>1229</v>
      </c>
      <c r="J3151" s="76" t="s">
        <v>753</v>
      </c>
      <c r="K3151" s="78" t="s">
        <v>2650</v>
      </c>
      <c r="L3151" s="7" t="str">
        <f>IF(BudgetsQTable[[#This Row],[pi_last_name]]=" ","",HYPERLINK("https://www.ejacket.nsf.gov/ej/showProposal.do?Continue=Y&amp;ID="&amp;BudgetsQTable[[#This Row],[prop_id]],BudgetsQTable[[#This Row],[prop_id]]))</f>
        <v/>
      </c>
      <c r="M3151" s="78" t="s">
        <v>753</v>
      </c>
      <c r="N3151" s="7" t="str">
        <f>IF(BudgetsQTable[[#This Row],[pi_last_name]]=" ","",HYPERLINK("mailto:"&amp;BudgetsQTable[[#This Row],[pi_email]]&amp;"&amp;subject=Your NSF Proposal:  "&amp;BudgetsQTable[[#This Row],[prop_id]],BudgetsQTable[[#This Row],[pi_email]]))</f>
        <v/>
      </c>
      <c r="O3151" s="78" t="s">
        <v>753</v>
      </c>
      <c r="P3151" s="78">
        <v>1</v>
      </c>
      <c r="Q3151" s="78">
        <v>0.5</v>
      </c>
      <c r="R3151" s="79">
        <v>0</v>
      </c>
      <c r="S3151" s="79">
        <v>0</v>
      </c>
      <c r="T3151" s="79">
        <v>0</v>
      </c>
      <c r="U3151" s="80">
        <v>110174</v>
      </c>
      <c r="V3151" s="78">
        <v>0</v>
      </c>
      <c r="W3151" s="78">
        <v>2</v>
      </c>
      <c r="X3151" s="11" t="str">
        <f ca="1">IF(ISBLANK(BudgetsQTable[[#This Row],[budg_seq_yr]]),"FY"&amp;fiscalyear,"FY"&amp;fiscalyear-1+BudgetsQTable[[#This Row],[budg_seq_yr]])</f>
        <v>FY19</v>
      </c>
      <c r="Y3151" s="79">
        <v>110174</v>
      </c>
      <c r="Z3151" s="78" t="s">
        <v>2869</v>
      </c>
      <c r="AA3151" s="78" t="s">
        <v>470</v>
      </c>
      <c r="AB3151" s="76" t="s">
        <v>2821</v>
      </c>
      <c r="AC3151" s="78" t="s">
        <v>4542</v>
      </c>
    </row>
    <row r="3152" spans="1:29" x14ac:dyDescent="0.35">
      <c r="A3152" s="10" t="s">
        <v>2650</v>
      </c>
      <c r="B3152" s="76" t="s">
        <v>2824</v>
      </c>
      <c r="C3152" s="76">
        <f>C3151+(BudgetsQTable[[#This Row],[lead]]&lt;&gt;K3151)</f>
        <v>388</v>
      </c>
      <c r="D3152" s="76">
        <f>D3151*(BudgetsQTable[[#This Row],[lead]]=K3151)+(BudgetsQTable[[#This Row],[prop_id]]&lt;&gt;A3151)</f>
        <v>1</v>
      </c>
      <c r="E3152" s="77">
        <v>43005.743750000001</v>
      </c>
      <c r="F3152" s="78" t="s">
        <v>2868</v>
      </c>
      <c r="G3152" s="78" t="s">
        <v>2869</v>
      </c>
      <c r="H3152" s="78" t="s">
        <v>470</v>
      </c>
      <c r="I3152" s="76" t="s">
        <v>1229</v>
      </c>
      <c r="J3152" s="76" t="s">
        <v>753</v>
      </c>
      <c r="K3152" s="78" t="s">
        <v>2650</v>
      </c>
      <c r="L3152" s="7" t="str">
        <f>IF(BudgetsQTable[[#This Row],[pi_last_name]]=" ","",HYPERLINK("https://www.ejacket.nsf.gov/ej/showProposal.do?Continue=Y&amp;ID="&amp;BudgetsQTable[[#This Row],[prop_id]],BudgetsQTable[[#This Row],[prop_id]]))</f>
        <v/>
      </c>
      <c r="M3152" s="78" t="s">
        <v>753</v>
      </c>
      <c r="N3152" s="7" t="str">
        <f>IF(BudgetsQTable[[#This Row],[pi_last_name]]=" ","",HYPERLINK("mailto:"&amp;BudgetsQTable[[#This Row],[pi_email]]&amp;"&amp;subject=Your NSF Proposal:  "&amp;BudgetsQTable[[#This Row],[prop_id]],BudgetsQTable[[#This Row],[pi_email]]))</f>
        <v/>
      </c>
      <c r="O3152" s="78" t="s">
        <v>753</v>
      </c>
      <c r="P3152" s="78">
        <v>1</v>
      </c>
      <c r="Q3152" s="78">
        <v>0.5</v>
      </c>
      <c r="R3152" s="79">
        <v>0</v>
      </c>
      <c r="S3152" s="79">
        <v>0</v>
      </c>
      <c r="T3152" s="79">
        <v>0</v>
      </c>
      <c r="U3152" s="80">
        <v>110786</v>
      </c>
      <c r="V3152" s="78">
        <v>0</v>
      </c>
      <c r="W3152" s="78">
        <v>3</v>
      </c>
      <c r="X3152" s="11" t="str">
        <f ca="1">IF(ISBLANK(BudgetsQTable[[#This Row],[budg_seq_yr]]),"FY"&amp;fiscalyear,"FY"&amp;fiscalyear-1+BudgetsQTable[[#This Row],[budg_seq_yr]])</f>
        <v>FY20</v>
      </c>
      <c r="Y3152" s="79">
        <v>110786</v>
      </c>
      <c r="Z3152" s="78" t="s">
        <v>2869</v>
      </c>
      <c r="AA3152" s="78" t="s">
        <v>470</v>
      </c>
      <c r="AB3152" s="76" t="s">
        <v>2821</v>
      </c>
      <c r="AC3152" s="78" t="s">
        <v>4542</v>
      </c>
    </row>
    <row r="3153" spans="1:29" x14ac:dyDescent="0.35">
      <c r="A3153" s="10" t="s">
        <v>5229</v>
      </c>
      <c r="B3153" s="76" t="s">
        <v>2834</v>
      </c>
      <c r="C3153" s="76">
        <f>C3152+(BudgetsQTable[[#This Row],[lead]]&lt;&gt;K3152)</f>
        <v>388</v>
      </c>
      <c r="D3153" s="76">
        <f>D3152*(BudgetsQTable[[#This Row],[lead]]=K3152)+(BudgetsQTable[[#This Row],[prop_id]]&lt;&gt;A3152)</f>
        <v>2</v>
      </c>
      <c r="E3153" s="77">
        <v>43005.462500000001</v>
      </c>
      <c r="F3153" s="78" t="s">
        <v>2868</v>
      </c>
      <c r="G3153" s="78" t="s">
        <v>2869</v>
      </c>
      <c r="H3153" s="78" t="s">
        <v>470</v>
      </c>
      <c r="I3153" s="76" t="s">
        <v>1229</v>
      </c>
      <c r="J3153" s="76" t="s">
        <v>5232</v>
      </c>
      <c r="K3153" s="78" t="s">
        <v>2650</v>
      </c>
      <c r="L3153" s="7" t="str">
        <f>IF(BudgetsQTable[[#This Row],[pi_last_name]]=" ","",HYPERLINK("https://www.ejacket.nsf.gov/ej/showProposal.do?Continue=Y&amp;ID="&amp;BudgetsQTable[[#This Row],[prop_id]],BudgetsQTable[[#This Row],[prop_id]]))</f>
        <v>1763539</v>
      </c>
      <c r="M3153" s="78" t="s">
        <v>5230</v>
      </c>
      <c r="N3153" s="7" t="str">
        <f>IF(BudgetsQTable[[#This Row],[pi_last_name]]=" ","",HYPERLINK("mailto:"&amp;BudgetsQTable[[#This Row],[pi_email]]&amp;"&amp;subject=Your NSF Proposal:  "&amp;BudgetsQTable[[#This Row],[prop_id]],BudgetsQTable[[#This Row],[pi_email]]))</f>
        <v>basti@andrew.cmu.edu</v>
      </c>
      <c r="O3153" s="78" t="s">
        <v>542</v>
      </c>
      <c r="P3153" s="78"/>
      <c r="Q3153" s="78"/>
      <c r="R3153" s="79"/>
      <c r="S3153" s="79"/>
      <c r="T3153" s="79"/>
      <c r="U3153" s="80"/>
      <c r="V3153" s="78">
        <v>0</v>
      </c>
      <c r="W3153" s="78"/>
      <c r="X3153" s="11" t="str">
        <f ca="1">IF(ISBLANK(BudgetsQTable[[#This Row],[budg_seq_yr]]),"FY"&amp;fiscalyear,"FY"&amp;fiscalyear-1+BudgetsQTable[[#This Row],[budg_seq_yr]])</f>
        <v>FY18</v>
      </c>
      <c r="Y3153" s="79">
        <v>482544</v>
      </c>
      <c r="Z3153" s="78" t="s">
        <v>2869</v>
      </c>
      <c r="AA3153" s="78" t="s">
        <v>470</v>
      </c>
      <c r="AB3153" s="76" t="s">
        <v>2821</v>
      </c>
      <c r="AC3153" s="78" t="s">
        <v>2903</v>
      </c>
    </row>
    <row r="3154" spans="1:29" x14ac:dyDescent="0.35">
      <c r="A3154" s="10" t="s">
        <v>5229</v>
      </c>
      <c r="B3154" s="76" t="s">
        <v>2834</v>
      </c>
      <c r="C3154" s="76">
        <f>C3153+(BudgetsQTable[[#This Row],[lead]]&lt;&gt;K3153)</f>
        <v>388</v>
      </c>
      <c r="D3154" s="76">
        <f>D3153*(BudgetsQTable[[#This Row],[lead]]=K3153)+(BudgetsQTable[[#This Row],[prop_id]]&lt;&gt;A3153)</f>
        <v>2</v>
      </c>
      <c r="E3154" s="77">
        <v>43005.462500000001</v>
      </c>
      <c r="F3154" s="78" t="s">
        <v>2868</v>
      </c>
      <c r="G3154" s="78" t="s">
        <v>2869</v>
      </c>
      <c r="H3154" s="78" t="s">
        <v>470</v>
      </c>
      <c r="I3154" s="76" t="s">
        <v>1229</v>
      </c>
      <c r="J3154" s="76" t="s">
        <v>753</v>
      </c>
      <c r="K3154" s="78" t="s">
        <v>2650</v>
      </c>
      <c r="L3154" s="7" t="str">
        <f>IF(BudgetsQTable[[#This Row],[pi_last_name]]=" ","",HYPERLINK("https://www.ejacket.nsf.gov/ej/showProposal.do?Continue=Y&amp;ID="&amp;BudgetsQTable[[#This Row],[prop_id]],BudgetsQTable[[#This Row],[prop_id]]))</f>
        <v/>
      </c>
      <c r="M3154" s="78" t="s">
        <v>753</v>
      </c>
      <c r="N3154" s="7" t="str">
        <f>IF(BudgetsQTable[[#This Row],[pi_last_name]]=" ","",HYPERLINK("mailto:"&amp;BudgetsQTable[[#This Row],[pi_email]]&amp;"&amp;subject=Your NSF Proposal:  "&amp;BudgetsQTable[[#This Row],[prop_id]],BudgetsQTable[[#This Row],[pi_email]]))</f>
        <v/>
      </c>
      <c r="O3154" s="78" t="s">
        <v>753</v>
      </c>
      <c r="P3154" s="78">
        <v>1</v>
      </c>
      <c r="Q3154" s="78">
        <v>1</v>
      </c>
      <c r="R3154" s="79">
        <v>0</v>
      </c>
      <c r="S3154" s="79">
        <v>5393</v>
      </c>
      <c r="T3154" s="79">
        <v>0</v>
      </c>
      <c r="U3154" s="80">
        <v>161795</v>
      </c>
      <c r="V3154" s="78">
        <v>0</v>
      </c>
      <c r="W3154" s="78">
        <v>1</v>
      </c>
      <c r="X3154" s="11" t="str">
        <f ca="1">IF(ISBLANK(BudgetsQTable[[#This Row],[budg_seq_yr]]),"FY"&amp;fiscalyear,"FY"&amp;fiscalyear-1+BudgetsQTable[[#This Row],[budg_seq_yr]])</f>
        <v>FY18</v>
      </c>
      <c r="Y3154" s="79">
        <v>161795</v>
      </c>
      <c r="Z3154" s="78" t="s">
        <v>2869</v>
      </c>
      <c r="AA3154" s="78" t="s">
        <v>470</v>
      </c>
      <c r="AB3154" s="76" t="s">
        <v>2821</v>
      </c>
      <c r="AC3154" s="78" t="s">
        <v>2903</v>
      </c>
    </row>
    <row r="3155" spans="1:29" x14ac:dyDescent="0.35">
      <c r="A3155" s="10" t="s">
        <v>5229</v>
      </c>
      <c r="B3155" s="76" t="s">
        <v>2834</v>
      </c>
      <c r="C3155" s="76">
        <f>C3154+(BudgetsQTable[[#This Row],[lead]]&lt;&gt;K3154)</f>
        <v>388</v>
      </c>
      <c r="D3155" s="76">
        <f>D3154*(BudgetsQTable[[#This Row],[lead]]=K3154)+(BudgetsQTable[[#This Row],[prop_id]]&lt;&gt;A3154)</f>
        <v>2</v>
      </c>
      <c r="E3155" s="77">
        <v>43005.462500000001</v>
      </c>
      <c r="F3155" s="78" t="s">
        <v>2868</v>
      </c>
      <c r="G3155" s="78" t="s">
        <v>2869</v>
      </c>
      <c r="H3155" s="78" t="s">
        <v>470</v>
      </c>
      <c r="I3155" s="76" t="s">
        <v>1229</v>
      </c>
      <c r="J3155" s="76" t="s">
        <v>753</v>
      </c>
      <c r="K3155" s="78" t="s">
        <v>2650</v>
      </c>
      <c r="L3155" s="7" t="str">
        <f>IF(BudgetsQTable[[#This Row],[pi_last_name]]=" ","",HYPERLINK("https://www.ejacket.nsf.gov/ej/showProposal.do?Continue=Y&amp;ID="&amp;BudgetsQTable[[#This Row],[prop_id]],BudgetsQTable[[#This Row],[prop_id]]))</f>
        <v/>
      </c>
      <c r="M3155" s="78" t="s">
        <v>753</v>
      </c>
      <c r="N3155" s="7" t="str">
        <f>IF(BudgetsQTable[[#This Row],[pi_last_name]]=" ","",HYPERLINK("mailto:"&amp;BudgetsQTable[[#This Row],[pi_email]]&amp;"&amp;subject=Your NSF Proposal:  "&amp;BudgetsQTable[[#This Row],[prop_id]],BudgetsQTable[[#This Row],[pi_email]]))</f>
        <v/>
      </c>
      <c r="O3155" s="78" t="s">
        <v>753</v>
      </c>
      <c r="P3155" s="78">
        <v>1</v>
      </c>
      <c r="Q3155" s="78">
        <v>1</v>
      </c>
      <c r="R3155" s="79">
        <v>0</v>
      </c>
      <c r="S3155" s="79">
        <v>5556</v>
      </c>
      <c r="T3155" s="79">
        <v>0</v>
      </c>
      <c r="U3155" s="80">
        <v>157716</v>
      </c>
      <c r="V3155" s="78">
        <v>0</v>
      </c>
      <c r="W3155" s="78">
        <v>2</v>
      </c>
      <c r="X3155" s="11" t="str">
        <f ca="1">IF(ISBLANK(BudgetsQTable[[#This Row],[budg_seq_yr]]),"FY"&amp;fiscalyear,"FY"&amp;fiscalyear-1+BudgetsQTable[[#This Row],[budg_seq_yr]])</f>
        <v>FY19</v>
      </c>
      <c r="Y3155" s="79">
        <v>157716</v>
      </c>
      <c r="Z3155" s="78" t="s">
        <v>2869</v>
      </c>
      <c r="AA3155" s="78" t="s">
        <v>470</v>
      </c>
      <c r="AB3155" s="76" t="s">
        <v>2821</v>
      </c>
      <c r="AC3155" s="78" t="s">
        <v>2903</v>
      </c>
    </row>
    <row r="3156" spans="1:29" x14ac:dyDescent="0.35">
      <c r="A3156" s="10" t="s">
        <v>5229</v>
      </c>
      <c r="B3156" s="76" t="s">
        <v>2834</v>
      </c>
      <c r="C3156" s="76">
        <f>C3155+(BudgetsQTable[[#This Row],[lead]]&lt;&gt;K3155)</f>
        <v>388</v>
      </c>
      <c r="D3156" s="76">
        <f>D3155*(BudgetsQTable[[#This Row],[lead]]=K3155)+(BudgetsQTable[[#This Row],[prop_id]]&lt;&gt;A3155)</f>
        <v>2</v>
      </c>
      <c r="E3156" s="77">
        <v>43005.462500000001</v>
      </c>
      <c r="F3156" s="78" t="s">
        <v>2868</v>
      </c>
      <c r="G3156" s="78" t="s">
        <v>2869</v>
      </c>
      <c r="H3156" s="78" t="s">
        <v>470</v>
      </c>
      <c r="I3156" s="76" t="s">
        <v>1229</v>
      </c>
      <c r="J3156" s="76" t="s">
        <v>753</v>
      </c>
      <c r="K3156" s="78" t="s">
        <v>2650</v>
      </c>
      <c r="L3156" s="7" t="str">
        <f>IF(BudgetsQTable[[#This Row],[pi_last_name]]=" ","",HYPERLINK("https://www.ejacket.nsf.gov/ej/showProposal.do?Continue=Y&amp;ID="&amp;BudgetsQTable[[#This Row],[prop_id]],BudgetsQTable[[#This Row],[prop_id]]))</f>
        <v/>
      </c>
      <c r="M3156" s="78" t="s">
        <v>753</v>
      </c>
      <c r="N3156" s="7" t="str">
        <f>IF(BudgetsQTable[[#This Row],[pi_last_name]]=" ","",HYPERLINK("mailto:"&amp;BudgetsQTable[[#This Row],[pi_email]]&amp;"&amp;subject=Your NSF Proposal:  "&amp;BudgetsQTable[[#This Row],[prop_id]],BudgetsQTable[[#This Row],[pi_email]]))</f>
        <v/>
      </c>
      <c r="O3156" s="78" t="s">
        <v>753</v>
      </c>
      <c r="P3156" s="78">
        <v>1</v>
      </c>
      <c r="Q3156" s="78">
        <v>1</v>
      </c>
      <c r="R3156" s="79">
        <v>0</v>
      </c>
      <c r="S3156" s="79">
        <v>5722</v>
      </c>
      <c r="T3156" s="79">
        <v>0</v>
      </c>
      <c r="U3156" s="80">
        <v>163033</v>
      </c>
      <c r="V3156" s="78">
        <v>0</v>
      </c>
      <c r="W3156" s="78">
        <v>3</v>
      </c>
      <c r="X3156" s="11" t="str">
        <f ca="1">IF(ISBLANK(BudgetsQTable[[#This Row],[budg_seq_yr]]),"FY"&amp;fiscalyear,"FY"&amp;fiscalyear-1+BudgetsQTable[[#This Row],[budg_seq_yr]])</f>
        <v>FY20</v>
      </c>
      <c r="Y3156" s="79">
        <v>163033</v>
      </c>
      <c r="Z3156" s="78" t="s">
        <v>2869</v>
      </c>
      <c r="AA3156" s="78" t="s">
        <v>470</v>
      </c>
      <c r="AB3156" s="76" t="s">
        <v>2821</v>
      </c>
      <c r="AC3156" s="78" t="s">
        <v>2903</v>
      </c>
    </row>
    <row r="3157" spans="1:29" x14ac:dyDescent="0.35">
      <c r="A3157" s="10" t="s">
        <v>5233</v>
      </c>
      <c r="B3157" s="76" t="s">
        <v>2834</v>
      </c>
      <c r="C3157" s="76">
        <f>C3156+(BudgetsQTable[[#This Row],[lead]]&lt;&gt;K3156)</f>
        <v>388</v>
      </c>
      <c r="D3157" s="76">
        <f>D3156*(BudgetsQTable[[#This Row],[lead]]=K3156)+(BudgetsQTable[[#This Row],[prop_id]]&lt;&gt;A3156)</f>
        <v>3</v>
      </c>
      <c r="E3157" s="77">
        <v>43005.527083333334</v>
      </c>
      <c r="F3157" s="78" t="s">
        <v>2868</v>
      </c>
      <c r="G3157" s="78" t="s">
        <v>2869</v>
      </c>
      <c r="H3157" s="78" t="s">
        <v>470</v>
      </c>
      <c r="I3157" s="76" t="s">
        <v>1229</v>
      </c>
      <c r="J3157" s="76" t="s">
        <v>5237</v>
      </c>
      <c r="K3157" s="78" t="s">
        <v>2650</v>
      </c>
      <c r="L3157" s="7" t="str">
        <f>IF(BudgetsQTable[[#This Row],[pi_last_name]]=" ","",HYPERLINK("https://www.ejacket.nsf.gov/ej/showProposal.do?Continue=Y&amp;ID="&amp;BudgetsQTable[[#This Row],[prop_id]],BudgetsQTable[[#This Row],[prop_id]]))</f>
        <v>1763623</v>
      </c>
      <c r="M3157" s="78" t="s">
        <v>5234</v>
      </c>
      <c r="N3157" s="7" t="str">
        <f>IF(BudgetsQTable[[#This Row],[pi_last_name]]=" ","",HYPERLINK("mailto:"&amp;BudgetsQTable[[#This Row],[pi_email]]&amp;"&amp;subject=Your NSF Proposal:  "&amp;BudgetsQTable[[#This Row],[prop_id]],BudgetsQTable[[#This Row],[pi_email]]))</f>
        <v>beard@byu.edu</v>
      </c>
      <c r="O3157" s="78" t="s">
        <v>5236</v>
      </c>
      <c r="P3157" s="78"/>
      <c r="Q3157" s="78"/>
      <c r="R3157" s="79"/>
      <c r="S3157" s="79"/>
      <c r="T3157" s="79"/>
      <c r="U3157" s="80"/>
      <c r="V3157" s="78">
        <v>0</v>
      </c>
      <c r="W3157" s="78"/>
      <c r="X3157" s="11" t="str">
        <f ca="1">IF(ISBLANK(BudgetsQTable[[#This Row],[budg_seq_yr]]),"FY"&amp;fiscalyear,"FY"&amp;fiscalyear-1+BudgetsQTable[[#This Row],[budg_seq_yr]])</f>
        <v>FY18</v>
      </c>
      <c r="Y3157" s="79">
        <v>359339</v>
      </c>
      <c r="Z3157" s="78" t="s">
        <v>2869</v>
      </c>
      <c r="AA3157" s="78" t="s">
        <v>470</v>
      </c>
      <c r="AB3157" s="76" t="s">
        <v>2821</v>
      </c>
      <c r="AC3157" s="78" t="s">
        <v>2903</v>
      </c>
    </row>
    <row r="3158" spans="1:29" x14ac:dyDescent="0.35">
      <c r="A3158" s="10" t="s">
        <v>5233</v>
      </c>
      <c r="B3158" s="76" t="s">
        <v>2834</v>
      </c>
      <c r="C3158" s="76">
        <f>C3157+(BudgetsQTable[[#This Row],[lead]]&lt;&gt;K3157)</f>
        <v>388</v>
      </c>
      <c r="D3158" s="76">
        <f>D3157*(BudgetsQTable[[#This Row],[lead]]=K3157)+(BudgetsQTable[[#This Row],[prop_id]]&lt;&gt;A3157)</f>
        <v>3</v>
      </c>
      <c r="E3158" s="77">
        <v>43005.527083333334</v>
      </c>
      <c r="F3158" s="78" t="s">
        <v>2868</v>
      </c>
      <c r="G3158" s="78" t="s">
        <v>2869</v>
      </c>
      <c r="H3158" s="78" t="s">
        <v>470</v>
      </c>
      <c r="I3158" s="76" t="s">
        <v>1229</v>
      </c>
      <c r="J3158" s="76" t="s">
        <v>753</v>
      </c>
      <c r="K3158" s="78" t="s">
        <v>2650</v>
      </c>
      <c r="L3158" s="7" t="str">
        <f>IF(BudgetsQTable[[#This Row],[pi_last_name]]=" ","",HYPERLINK("https://www.ejacket.nsf.gov/ej/showProposal.do?Continue=Y&amp;ID="&amp;BudgetsQTable[[#This Row],[prop_id]],BudgetsQTable[[#This Row],[prop_id]]))</f>
        <v/>
      </c>
      <c r="M3158" s="78" t="s">
        <v>753</v>
      </c>
      <c r="N3158" s="7" t="str">
        <f>IF(BudgetsQTable[[#This Row],[pi_last_name]]=" ","",HYPERLINK("mailto:"&amp;BudgetsQTable[[#This Row],[pi_email]]&amp;"&amp;subject=Your NSF Proposal:  "&amp;BudgetsQTable[[#This Row],[prop_id]],BudgetsQTable[[#This Row],[pi_email]]))</f>
        <v/>
      </c>
      <c r="O3158" s="78" t="s">
        <v>753</v>
      </c>
      <c r="P3158" s="78">
        <v>2</v>
      </c>
      <c r="Q3158" s="78">
        <v>1</v>
      </c>
      <c r="R3158" s="79">
        <v>0</v>
      </c>
      <c r="S3158" s="79">
        <v>0</v>
      </c>
      <c r="T3158" s="79">
        <v>0</v>
      </c>
      <c r="U3158" s="80">
        <v>117117</v>
      </c>
      <c r="V3158" s="78">
        <v>0</v>
      </c>
      <c r="W3158" s="78">
        <v>1</v>
      </c>
      <c r="X3158" s="11" t="str">
        <f ca="1">IF(ISBLANK(BudgetsQTable[[#This Row],[budg_seq_yr]]),"FY"&amp;fiscalyear,"FY"&amp;fiscalyear-1+BudgetsQTable[[#This Row],[budg_seq_yr]])</f>
        <v>FY18</v>
      </c>
      <c r="Y3158" s="79">
        <v>117117</v>
      </c>
      <c r="Z3158" s="78" t="s">
        <v>2869</v>
      </c>
      <c r="AA3158" s="78" t="s">
        <v>470</v>
      </c>
      <c r="AB3158" s="76" t="s">
        <v>2821</v>
      </c>
      <c r="AC3158" s="78" t="s">
        <v>2903</v>
      </c>
    </row>
    <row r="3159" spans="1:29" x14ac:dyDescent="0.35">
      <c r="A3159" s="10" t="s">
        <v>5233</v>
      </c>
      <c r="B3159" s="76" t="s">
        <v>2834</v>
      </c>
      <c r="C3159" s="76">
        <f>C3158+(BudgetsQTable[[#This Row],[lead]]&lt;&gt;K3158)</f>
        <v>388</v>
      </c>
      <c r="D3159" s="76">
        <f>D3158*(BudgetsQTable[[#This Row],[lead]]=K3158)+(BudgetsQTable[[#This Row],[prop_id]]&lt;&gt;A3158)</f>
        <v>3</v>
      </c>
      <c r="E3159" s="77">
        <v>43005.527083333334</v>
      </c>
      <c r="F3159" s="78" t="s">
        <v>2868</v>
      </c>
      <c r="G3159" s="78" t="s">
        <v>2869</v>
      </c>
      <c r="H3159" s="78" t="s">
        <v>470</v>
      </c>
      <c r="I3159" s="76" t="s">
        <v>1229</v>
      </c>
      <c r="J3159" s="76" t="s">
        <v>753</v>
      </c>
      <c r="K3159" s="78" t="s">
        <v>2650</v>
      </c>
      <c r="L3159" s="7" t="str">
        <f>IF(BudgetsQTable[[#This Row],[pi_last_name]]=" ","",HYPERLINK("https://www.ejacket.nsf.gov/ej/showProposal.do?Continue=Y&amp;ID="&amp;BudgetsQTable[[#This Row],[prop_id]],BudgetsQTable[[#This Row],[prop_id]]))</f>
        <v/>
      </c>
      <c r="M3159" s="78" t="s">
        <v>753</v>
      </c>
      <c r="N3159" s="7" t="str">
        <f>IF(BudgetsQTable[[#This Row],[pi_last_name]]=" ","",HYPERLINK("mailto:"&amp;BudgetsQTable[[#This Row],[pi_email]]&amp;"&amp;subject=Your NSF Proposal:  "&amp;BudgetsQTable[[#This Row],[prop_id]],BudgetsQTable[[#This Row],[pi_email]]))</f>
        <v/>
      </c>
      <c r="O3159" s="78" t="s">
        <v>753</v>
      </c>
      <c r="P3159" s="78">
        <v>2</v>
      </c>
      <c r="Q3159" s="78">
        <v>1</v>
      </c>
      <c r="R3159" s="79">
        <v>0</v>
      </c>
      <c r="S3159" s="79">
        <v>0</v>
      </c>
      <c r="T3159" s="79">
        <v>0</v>
      </c>
      <c r="U3159" s="80">
        <v>119754</v>
      </c>
      <c r="V3159" s="78">
        <v>0</v>
      </c>
      <c r="W3159" s="78">
        <v>2</v>
      </c>
      <c r="X3159" s="11" t="str">
        <f ca="1">IF(ISBLANK(BudgetsQTable[[#This Row],[budg_seq_yr]]),"FY"&amp;fiscalyear,"FY"&amp;fiscalyear-1+BudgetsQTable[[#This Row],[budg_seq_yr]])</f>
        <v>FY19</v>
      </c>
      <c r="Y3159" s="79">
        <v>119754</v>
      </c>
      <c r="Z3159" s="78" t="s">
        <v>2869</v>
      </c>
      <c r="AA3159" s="78" t="s">
        <v>470</v>
      </c>
      <c r="AB3159" s="76" t="s">
        <v>2821</v>
      </c>
      <c r="AC3159" s="78" t="s">
        <v>2903</v>
      </c>
    </row>
    <row r="3160" spans="1:29" x14ac:dyDescent="0.35">
      <c r="A3160" s="10" t="s">
        <v>5233</v>
      </c>
      <c r="B3160" s="76" t="s">
        <v>2834</v>
      </c>
      <c r="C3160" s="76">
        <f>C3159+(BudgetsQTable[[#This Row],[lead]]&lt;&gt;K3159)</f>
        <v>388</v>
      </c>
      <c r="D3160" s="76">
        <f>D3159*(BudgetsQTable[[#This Row],[lead]]=K3159)+(BudgetsQTable[[#This Row],[prop_id]]&lt;&gt;A3159)</f>
        <v>3</v>
      </c>
      <c r="E3160" s="77">
        <v>43005.527083333334</v>
      </c>
      <c r="F3160" s="78" t="s">
        <v>2868</v>
      </c>
      <c r="G3160" s="78" t="s">
        <v>2869</v>
      </c>
      <c r="H3160" s="78" t="s">
        <v>470</v>
      </c>
      <c r="I3160" s="76" t="s">
        <v>1229</v>
      </c>
      <c r="J3160" s="76" t="s">
        <v>753</v>
      </c>
      <c r="K3160" s="78" t="s">
        <v>2650</v>
      </c>
      <c r="L3160" s="7" t="str">
        <f>IF(BudgetsQTable[[#This Row],[pi_last_name]]=" ","",HYPERLINK("https://www.ejacket.nsf.gov/ej/showProposal.do?Continue=Y&amp;ID="&amp;BudgetsQTable[[#This Row],[prop_id]],BudgetsQTable[[#This Row],[prop_id]]))</f>
        <v/>
      </c>
      <c r="M3160" s="78" t="s">
        <v>753</v>
      </c>
      <c r="N3160" s="7" t="str">
        <f>IF(BudgetsQTable[[#This Row],[pi_last_name]]=" ","",HYPERLINK("mailto:"&amp;BudgetsQTable[[#This Row],[pi_email]]&amp;"&amp;subject=Your NSF Proposal:  "&amp;BudgetsQTable[[#This Row],[prop_id]],BudgetsQTable[[#This Row],[pi_email]]))</f>
        <v/>
      </c>
      <c r="O3160" s="78" t="s">
        <v>753</v>
      </c>
      <c r="P3160" s="78">
        <v>2</v>
      </c>
      <c r="Q3160" s="78">
        <v>1</v>
      </c>
      <c r="R3160" s="79">
        <v>0</v>
      </c>
      <c r="S3160" s="79">
        <v>0</v>
      </c>
      <c r="T3160" s="79">
        <v>0</v>
      </c>
      <c r="U3160" s="80">
        <v>122468</v>
      </c>
      <c r="V3160" s="78">
        <v>0</v>
      </c>
      <c r="W3160" s="78">
        <v>3</v>
      </c>
      <c r="X3160" s="11" t="str">
        <f ca="1">IF(ISBLANK(BudgetsQTable[[#This Row],[budg_seq_yr]]),"FY"&amp;fiscalyear,"FY"&amp;fiscalyear-1+BudgetsQTable[[#This Row],[budg_seq_yr]])</f>
        <v>FY20</v>
      </c>
      <c r="Y3160" s="79">
        <v>122468</v>
      </c>
      <c r="Z3160" s="78" t="s">
        <v>2869</v>
      </c>
      <c r="AA3160" s="78" t="s">
        <v>470</v>
      </c>
      <c r="AB3160" s="76" t="s">
        <v>2821</v>
      </c>
      <c r="AC3160" s="78" t="s">
        <v>2903</v>
      </c>
    </row>
    <row r="3161" spans="1:29" x14ac:dyDescent="0.35">
      <c r="A3161" s="10" t="s">
        <v>2653</v>
      </c>
      <c r="B3161" s="76" t="s">
        <v>2824</v>
      </c>
      <c r="C3161" s="76">
        <f>C3160+(BudgetsQTable[[#This Row],[lead]]&lt;&gt;K3160)</f>
        <v>389</v>
      </c>
      <c r="D3161" s="76">
        <f>D3160*(BudgetsQTable[[#This Row],[lead]]=K3160)+(BudgetsQTable[[#This Row],[prop_id]]&lt;&gt;A3160)</f>
        <v>1</v>
      </c>
      <c r="E3161" s="77">
        <v>43005.744444444441</v>
      </c>
      <c r="F3161" s="78" t="s">
        <v>2839</v>
      </c>
      <c r="G3161" s="78" t="s">
        <v>2840</v>
      </c>
      <c r="H3161" s="78" t="s">
        <v>464</v>
      </c>
      <c r="I3161" s="76" t="s">
        <v>1119</v>
      </c>
      <c r="J3161" s="76" t="s">
        <v>5239</v>
      </c>
      <c r="K3161" s="78" t="s">
        <v>2653</v>
      </c>
      <c r="L3161" s="7" t="str">
        <f>IF(BudgetsQTable[[#This Row],[pi_last_name]]=" ","",HYPERLINK("https://www.ejacket.nsf.gov/ej/showProposal.do?Continue=Y&amp;ID="&amp;BudgetsQTable[[#This Row],[prop_id]],BudgetsQTable[[#This Row],[prop_id]]))</f>
        <v>1764066</v>
      </c>
      <c r="M3161" s="78" t="s">
        <v>2654</v>
      </c>
      <c r="N3161" s="7" t="str">
        <f>IF(BudgetsQTable[[#This Row],[pi_last_name]]=" ","",HYPERLINK("mailto:"&amp;BudgetsQTable[[#This Row],[pi_email]]&amp;"&amp;subject=Your NSF Proposal:  "&amp;BudgetsQTable[[#This Row],[prop_id]],BudgetsQTable[[#This Row],[pi_email]]))</f>
        <v>molisch@usc.edu</v>
      </c>
      <c r="O3161" s="78" t="s">
        <v>3795</v>
      </c>
      <c r="P3161" s="78"/>
      <c r="Q3161" s="78"/>
      <c r="R3161" s="79"/>
      <c r="S3161" s="79"/>
      <c r="T3161" s="79"/>
      <c r="U3161" s="80"/>
      <c r="V3161" s="78">
        <v>0</v>
      </c>
      <c r="W3161" s="78"/>
      <c r="X3161" s="11" t="str">
        <f ca="1">IF(ISBLANK(BudgetsQTable[[#This Row],[budg_seq_yr]]),"FY"&amp;fiscalyear,"FY"&amp;fiscalyear-1+BudgetsQTable[[#This Row],[budg_seq_yr]])</f>
        <v>FY18</v>
      </c>
      <c r="Y3161" s="79">
        <v>638974</v>
      </c>
      <c r="Z3161" s="78" t="s">
        <v>2840</v>
      </c>
      <c r="AA3161" s="78" t="s">
        <v>464</v>
      </c>
      <c r="AB3161" s="76" t="s">
        <v>2821</v>
      </c>
      <c r="AC3161" s="78" t="s">
        <v>485</v>
      </c>
    </row>
    <row r="3162" spans="1:29" x14ac:dyDescent="0.35">
      <c r="A3162" s="10" t="s">
        <v>2653</v>
      </c>
      <c r="B3162" s="76" t="s">
        <v>2824</v>
      </c>
      <c r="C3162" s="76">
        <f>C3161+(BudgetsQTable[[#This Row],[lead]]&lt;&gt;K3161)</f>
        <v>389</v>
      </c>
      <c r="D3162" s="76">
        <f>D3161*(BudgetsQTable[[#This Row],[lead]]=K3161)+(BudgetsQTable[[#This Row],[prop_id]]&lt;&gt;A3161)</f>
        <v>1</v>
      </c>
      <c r="E3162" s="77">
        <v>43005.744444444441</v>
      </c>
      <c r="F3162" s="78" t="s">
        <v>2839</v>
      </c>
      <c r="G3162" s="78" t="s">
        <v>2840</v>
      </c>
      <c r="H3162" s="78" t="s">
        <v>464</v>
      </c>
      <c r="I3162" s="76" t="s">
        <v>1119</v>
      </c>
      <c r="J3162" s="76" t="s">
        <v>753</v>
      </c>
      <c r="K3162" s="78" t="s">
        <v>2653</v>
      </c>
      <c r="L3162" s="7" t="str">
        <f>IF(BudgetsQTable[[#This Row],[pi_last_name]]=" ","",HYPERLINK("https://www.ejacket.nsf.gov/ej/showProposal.do?Continue=Y&amp;ID="&amp;BudgetsQTable[[#This Row],[prop_id]],BudgetsQTable[[#This Row],[prop_id]]))</f>
        <v/>
      </c>
      <c r="M3162" s="78" t="s">
        <v>753</v>
      </c>
      <c r="N3162" s="7" t="str">
        <f>IF(BudgetsQTable[[#This Row],[pi_last_name]]=" ","",HYPERLINK("mailto:"&amp;BudgetsQTable[[#This Row],[pi_email]]&amp;"&amp;subject=Your NSF Proposal:  "&amp;BudgetsQTable[[#This Row],[prop_id]],BudgetsQTable[[#This Row],[pi_email]]))</f>
        <v/>
      </c>
      <c r="O3162" s="78" t="s">
        <v>753</v>
      </c>
      <c r="P3162" s="78">
        <v>1</v>
      </c>
      <c r="Q3162" s="78">
        <v>0.33</v>
      </c>
      <c r="R3162" s="79">
        <v>10993</v>
      </c>
      <c r="S3162" s="79">
        <v>2000</v>
      </c>
      <c r="T3162" s="79">
        <v>0</v>
      </c>
      <c r="U3162" s="80">
        <v>167177</v>
      </c>
      <c r="V3162" s="78">
        <v>0</v>
      </c>
      <c r="W3162" s="78">
        <v>1</v>
      </c>
      <c r="X3162" s="11" t="str">
        <f ca="1">IF(ISBLANK(BudgetsQTable[[#This Row],[budg_seq_yr]]),"FY"&amp;fiscalyear,"FY"&amp;fiscalyear-1+BudgetsQTable[[#This Row],[budg_seq_yr]])</f>
        <v>FY18</v>
      </c>
      <c r="Y3162" s="79">
        <v>167177</v>
      </c>
      <c r="Z3162" s="78" t="s">
        <v>2840</v>
      </c>
      <c r="AA3162" s="78" t="s">
        <v>464</v>
      </c>
      <c r="AB3162" s="76" t="s">
        <v>2821</v>
      </c>
      <c r="AC3162" s="78" t="s">
        <v>485</v>
      </c>
    </row>
    <row r="3163" spans="1:29" x14ac:dyDescent="0.35">
      <c r="A3163" s="10" t="s">
        <v>2653</v>
      </c>
      <c r="B3163" s="76" t="s">
        <v>2824</v>
      </c>
      <c r="C3163" s="76">
        <f>C3162+(BudgetsQTable[[#This Row],[lead]]&lt;&gt;K3162)</f>
        <v>389</v>
      </c>
      <c r="D3163" s="76">
        <f>D3162*(BudgetsQTable[[#This Row],[lead]]=K3162)+(BudgetsQTable[[#This Row],[prop_id]]&lt;&gt;A3162)</f>
        <v>1</v>
      </c>
      <c r="E3163" s="77">
        <v>43005.744444444441</v>
      </c>
      <c r="F3163" s="78" t="s">
        <v>2839</v>
      </c>
      <c r="G3163" s="78" t="s">
        <v>2840</v>
      </c>
      <c r="H3163" s="78" t="s">
        <v>464</v>
      </c>
      <c r="I3163" s="76" t="s">
        <v>1119</v>
      </c>
      <c r="J3163" s="76" t="s">
        <v>753</v>
      </c>
      <c r="K3163" s="78" t="s">
        <v>2653</v>
      </c>
      <c r="L3163" s="7" t="str">
        <f>IF(BudgetsQTable[[#This Row],[pi_last_name]]=" ","",HYPERLINK("https://www.ejacket.nsf.gov/ej/showProposal.do?Continue=Y&amp;ID="&amp;BudgetsQTable[[#This Row],[prop_id]],BudgetsQTable[[#This Row],[prop_id]]))</f>
        <v/>
      </c>
      <c r="M3163" s="78" t="s">
        <v>753</v>
      </c>
      <c r="N3163" s="7" t="str">
        <f>IF(BudgetsQTable[[#This Row],[pi_last_name]]=" ","",HYPERLINK("mailto:"&amp;BudgetsQTable[[#This Row],[pi_email]]&amp;"&amp;subject=Your NSF Proposal:  "&amp;BudgetsQTable[[#This Row],[prop_id]],BudgetsQTable[[#This Row],[pi_email]]))</f>
        <v/>
      </c>
      <c r="O3163" s="78" t="s">
        <v>753</v>
      </c>
      <c r="P3163" s="78">
        <v>1</v>
      </c>
      <c r="Q3163" s="78">
        <v>0.33</v>
      </c>
      <c r="R3163" s="79">
        <v>11433</v>
      </c>
      <c r="S3163" s="79">
        <v>2000</v>
      </c>
      <c r="T3163" s="79">
        <v>0</v>
      </c>
      <c r="U3163" s="80">
        <v>160466</v>
      </c>
      <c r="V3163" s="78">
        <v>0</v>
      </c>
      <c r="W3163" s="78">
        <v>2</v>
      </c>
      <c r="X3163" s="11" t="str">
        <f ca="1">IF(ISBLANK(BudgetsQTable[[#This Row],[budg_seq_yr]]),"FY"&amp;fiscalyear,"FY"&amp;fiscalyear-1+BudgetsQTable[[#This Row],[budg_seq_yr]])</f>
        <v>FY19</v>
      </c>
      <c r="Y3163" s="79">
        <v>160466</v>
      </c>
      <c r="Z3163" s="78" t="s">
        <v>2840</v>
      </c>
      <c r="AA3163" s="78" t="s">
        <v>464</v>
      </c>
      <c r="AB3163" s="76" t="s">
        <v>2821</v>
      </c>
      <c r="AC3163" s="78" t="s">
        <v>485</v>
      </c>
    </row>
    <row r="3164" spans="1:29" x14ac:dyDescent="0.35">
      <c r="A3164" s="10" t="s">
        <v>2653</v>
      </c>
      <c r="B3164" s="76" t="s">
        <v>2824</v>
      </c>
      <c r="C3164" s="76">
        <f>C3163+(BudgetsQTable[[#This Row],[lead]]&lt;&gt;K3163)</f>
        <v>389</v>
      </c>
      <c r="D3164" s="76">
        <f>D3163*(BudgetsQTable[[#This Row],[lead]]=K3163)+(BudgetsQTable[[#This Row],[prop_id]]&lt;&gt;A3163)</f>
        <v>1</v>
      </c>
      <c r="E3164" s="77">
        <v>43005.744444444441</v>
      </c>
      <c r="F3164" s="78" t="s">
        <v>2839</v>
      </c>
      <c r="G3164" s="78" t="s">
        <v>2840</v>
      </c>
      <c r="H3164" s="78" t="s">
        <v>464</v>
      </c>
      <c r="I3164" s="76" t="s">
        <v>1119</v>
      </c>
      <c r="J3164" s="76" t="s">
        <v>753</v>
      </c>
      <c r="K3164" s="78" t="s">
        <v>2653</v>
      </c>
      <c r="L3164" s="7" t="str">
        <f>IF(BudgetsQTable[[#This Row],[pi_last_name]]=" ","",HYPERLINK("https://www.ejacket.nsf.gov/ej/showProposal.do?Continue=Y&amp;ID="&amp;BudgetsQTable[[#This Row],[prop_id]],BudgetsQTable[[#This Row],[prop_id]]))</f>
        <v/>
      </c>
      <c r="M3164" s="78" t="s">
        <v>753</v>
      </c>
      <c r="N3164" s="7" t="str">
        <f>IF(BudgetsQTable[[#This Row],[pi_last_name]]=" ","",HYPERLINK("mailto:"&amp;BudgetsQTable[[#This Row],[pi_email]]&amp;"&amp;subject=Your NSF Proposal:  "&amp;BudgetsQTable[[#This Row],[prop_id]],BudgetsQTable[[#This Row],[pi_email]]))</f>
        <v/>
      </c>
      <c r="O3164" s="78" t="s">
        <v>753</v>
      </c>
      <c r="P3164" s="78">
        <v>1</v>
      </c>
      <c r="Q3164" s="78">
        <v>0.33</v>
      </c>
      <c r="R3164" s="79">
        <v>9512</v>
      </c>
      <c r="S3164" s="79">
        <v>2000</v>
      </c>
      <c r="T3164" s="79">
        <v>0</v>
      </c>
      <c r="U3164" s="80">
        <v>153888</v>
      </c>
      <c r="V3164" s="78">
        <v>0</v>
      </c>
      <c r="W3164" s="78">
        <v>3</v>
      </c>
      <c r="X3164" s="11" t="str">
        <f ca="1">IF(ISBLANK(BudgetsQTable[[#This Row],[budg_seq_yr]]),"FY"&amp;fiscalyear,"FY"&amp;fiscalyear-1+BudgetsQTable[[#This Row],[budg_seq_yr]])</f>
        <v>FY20</v>
      </c>
      <c r="Y3164" s="79">
        <v>153888</v>
      </c>
      <c r="Z3164" s="78" t="s">
        <v>2840</v>
      </c>
      <c r="AA3164" s="78" t="s">
        <v>464</v>
      </c>
      <c r="AB3164" s="76" t="s">
        <v>2821</v>
      </c>
      <c r="AC3164" s="78" t="s">
        <v>485</v>
      </c>
    </row>
    <row r="3165" spans="1:29" x14ac:dyDescent="0.35">
      <c r="A3165" s="10" t="s">
        <v>2653</v>
      </c>
      <c r="B3165" s="76" t="s">
        <v>2824</v>
      </c>
      <c r="C3165" s="76">
        <f>C3164+(BudgetsQTable[[#This Row],[lead]]&lt;&gt;K3164)</f>
        <v>389</v>
      </c>
      <c r="D3165" s="76">
        <f>D3164*(BudgetsQTable[[#This Row],[lead]]=K3164)+(BudgetsQTable[[#This Row],[prop_id]]&lt;&gt;A3164)</f>
        <v>1</v>
      </c>
      <c r="E3165" s="77">
        <v>43005.744444444441</v>
      </c>
      <c r="F3165" s="78" t="s">
        <v>2839</v>
      </c>
      <c r="G3165" s="78" t="s">
        <v>2840</v>
      </c>
      <c r="H3165" s="78" t="s">
        <v>464</v>
      </c>
      <c r="I3165" s="76" t="s">
        <v>1119</v>
      </c>
      <c r="J3165" s="76" t="s">
        <v>753</v>
      </c>
      <c r="K3165" s="78" t="s">
        <v>2653</v>
      </c>
      <c r="L3165" s="7" t="str">
        <f>IF(BudgetsQTable[[#This Row],[pi_last_name]]=" ","",HYPERLINK("https://www.ejacket.nsf.gov/ej/showProposal.do?Continue=Y&amp;ID="&amp;BudgetsQTable[[#This Row],[prop_id]],BudgetsQTable[[#This Row],[prop_id]]))</f>
        <v/>
      </c>
      <c r="M3165" s="78" t="s">
        <v>753</v>
      </c>
      <c r="N3165" s="7" t="str">
        <f>IF(BudgetsQTable[[#This Row],[pi_last_name]]=" ","",HYPERLINK("mailto:"&amp;BudgetsQTable[[#This Row],[pi_email]]&amp;"&amp;subject=Your NSF Proposal:  "&amp;BudgetsQTable[[#This Row],[prop_id]],BudgetsQTable[[#This Row],[pi_email]]))</f>
        <v/>
      </c>
      <c r="O3165" s="78" t="s">
        <v>753</v>
      </c>
      <c r="P3165" s="78">
        <v>1</v>
      </c>
      <c r="Q3165" s="78">
        <v>0.33</v>
      </c>
      <c r="R3165" s="79">
        <v>9892</v>
      </c>
      <c r="S3165" s="79">
        <v>2000</v>
      </c>
      <c r="T3165" s="79">
        <v>0</v>
      </c>
      <c r="U3165" s="80">
        <v>157443</v>
      </c>
      <c r="V3165" s="78">
        <v>0</v>
      </c>
      <c r="W3165" s="78">
        <v>4</v>
      </c>
      <c r="X3165" s="11" t="str">
        <f ca="1">IF(ISBLANK(BudgetsQTable[[#This Row],[budg_seq_yr]]),"FY"&amp;fiscalyear,"FY"&amp;fiscalyear-1+BudgetsQTable[[#This Row],[budg_seq_yr]])</f>
        <v>FY21</v>
      </c>
      <c r="Y3165" s="79">
        <v>157443</v>
      </c>
      <c r="Z3165" s="78" t="s">
        <v>2840</v>
      </c>
      <c r="AA3165" s="78" t="s">
        <v>464</v>
      </c>
      <c r="AB3165" s="76" t="s">
        <v>2821</v>
      </c>
      <c r="AC3165" s="78" t="s">
        <v>485</v>
      </c>
    </row>
    <row r="3166" spans="1:29" x14ac:dyDescent="0.35">
      <c r="A3166" s="10" t="s">
        <v>5240</v>
      </c>
      <c r="B3166" s="76" t="s">
        <v>2834</v>
      </c>
      <c r="C3166" s="76">
        <f>C3165+(BudgetsQTable[[#This Row],[lead]]&lt;&gt;K3165)</f>
        <v>389</v>
      </c>
      <c r="D3166" s="76">
        <f>D3165*(BudgetsQTable[[#This Row],[lead]]=K3165)+(BudgetsQTable[[#This Row],[prop_id]]&lt;&gt;A3165)</f>
        <v>2</v>
      </c>
      <c r="E3166" s="77">
        <v>43005.741666666669</v>
      </c>
      <c r="F3166" s="78" t="s">
        <v>2839</v>
      </c>
      <c r="G3166" s="78" t="s">
        <v>2840</v>
      </c>
      <c r="H3166" s="78" t="s">
        <v>464</v>
      </c>
      <c r="I3166" s="76" t="s">
        <v>1119</v>
      </c>
      <c r="J3166" s="76" t="s">
        <v>5244</v>
      </c>
      <c r="K3166" s="78" t="s">
        <v>2653</v>
      </c>
      <c r="L3166" s="7" t="str">
        <f>IF(BudgetsQTable[[#This Row],[pi_last_name]]=" ","",HYPERLINK("https://www.ejacket.nsf.gov/ej/showProposal.do?Continue=Y&amp;ID="&amp;BudgetsQTable[[#This Row],[prop_id]],BudgetsQTable[[#This Row],[prop_id]]))</f>
        <v>1764059</v>
      </c>
      <c r="M3166" s="78" t="s">
        <v>5241</v>
      </c>
      <c r="N3166" s="7" t="str">
        <f>IF(BudgetsQTable[[#This Row],[pi_last_name]]=" ","",HYPERLINK("mailto:"&amp;BudgetsQTable[[#This Row],[pi_email]]&amp;"&amp;subject=Your NSF Proposal:  "&amp;BudgetsQTable[[#This Row],[prop_id]],BudgetsQTable[[#This Row],[pi_email]]))</f>
        <v>mingyue.ji@utah.edu</v>
      </c>
      <c r="O3166" s="78" t="s">
        <v>722</v>
      </c>
      <c r="P3166" s="78"/>
      <c r="Q3166" s="78"/>
      <c r="R3166" s="79"/>
      <c r="S3166" s="79"/>
      <c r="T3166" s="79"/>
      <c r="U3166" s="80"/>
      <c r="V3166" s="78">
        <v>0</v>
      </c>
      <c r="W3166" s="78"/>
      <c r="X3166" s="11" t="str">
        <f ca="1">IF(ISBLANK(BudgetsQTable[[#This Row],[budg_seq_yr]]),"FY"&amp;fiscalyear,"FY"&amp;fiscalyear-1+BudgetsQTable[[#This Row],[budg_seq_yr]])</f>
        <v>FY18</v>
      </c>
      <c r="Y3166" s="79">
        <v>239564</v>
      </c>
      <c r="Z3166" s="78" t="s">
        <v>2840</v>
      </c>
      <c r="AA3166" s="78" t="s">
        <v>464</v>
      </c>
      <c r="AB3166" s="76" t="s">
        <v>2821</v>
      </c>
      <c r="AC3166" s="78" t="s">
        <v>485</v>
      </c>
    </row>
    <row r="3167" spans="1:29" x14ac:dyDescent="0.35">
      <c r="A3167" s="10" t="s">
        <v>5240</v>
      </c>
      <c r="B3167" s="76" t="s">
        <v>2834</v>
      </c>
      <c r="C3167" s="76">
        <f>C3166+(BudgetsQTable[[#This Row],[lead]]&lt;&gt;K3166)</f>
        <v>389</v>
      </c>
      <c r="D3167" s="76">
        <f>D3166*(BudgetsQTable[[#This Row],[lead]]=K3166)+(BudgetsQTable[[#This Row],[prop_id]]&lt;&gt;A3166)</f>
        <v>2</v>
      </c>
      <c r="E3167" s="77">
        <v>43005.741666666669</v>
      </c>
      <c r="F3167" s="78" t="s">
        <v>2839</v>
      </c>
      <c r="G3167" s="78" t="s">
        <v>2840</v>
      </c>
      <c r="H3167" s="78" t="s">
        <v>464</v>
      </c>
      <c r="I3167" s="76" t="s">
        <v>1119</v>
      </c>
      <c r="J3167" s="76" t="s">
        <v>753</v>
      </c>
      <c r="K3167" s="78" t="s">
        <v>2653</v>
      </c>
      <c r="L3167" s="7" t="str">
        <f>IF(BudgetsQTable[[#This Row],[pi_last_name]]=" ","",HYPERLINK("https://www.ejacket.nsf.gov/ej/showProposal.do?Continue=Y&amp;ID="&amp;BudgetsQTable[[#This Row],[prop_id]],BudgetsQTable[[#This Row],[prop_id]]))</f>
        <v/>
      </c>
      <c r="M3167" s="78" t="s">
        <v>753</v>
      </c>
      <c r="N3167" s="7" t="str">
        <f>IF(BudgetsQTable[[#This Row],[pi_last_name]]=" ","",HYPERLINK("mailto:"&amp;BudgetsQTable[[#This Row],[pi_email]]&amp;"&amp;subject=Your NSF Proposal:  "&amp;BudgetsQTable[[#This Row],[prop_id]],BudgetsQTable[[#This Row],[pi_email]]))</f>
        <v/>
      </c>
      <c r="O3167" s="78" t="s">
        <v>753</v>
      </c>
      <c r="P3167" s="78">
        <v>2</v>
      </c>
      <c r="Q3167" s="78">
        <v>0</v>
      </c>
      <c r="R3167" s="79">
        <v>0</v>
      </c>
      <c r="S3167" s="79">
        <v>3000</v>
      </c>
      <c r="T3167" s="79">
        <v>0</v>
      </c>
      <c r="U3167" s="80">
        <v>56369</v>
      </c>
      <c r="V3167" s="78">
        <v>0</v>
      </c>
      <c r="W3167" s="78">
        <v>1</v>
      </c>
      <c r="X3167" s="11" t="str">
        <f ca="1">IF(ISBLANK(BudgetsQTable[[#This Row],[budg_seq_yr]]),"FY"&amp;fiscalyear,"FY"&amp;fiscalyear-1+BudgetsQTable[[#This Row],[budg_seq_yr]])</f>
        <v>FY18</v>
      </c>
      <c r="Y3167" s="79">
        <v>56369</v>
      </c>
      <c r="Z3167" s="78" t="s">
        <v>2840</v>
      </c>
      <c r="AA3167" s="78" t="s">
        <v>464</v>
      </c>
      <c r="AB3167" s="76" t="s">
        <v>2821</v>
      </c>
      <c r="AC3167" s="78" t="s">
        <v>485</v>
      </c>
    </row>
    <row r="3168" spans="1:29" x14ac:dyDescent="0.35">
      <c r="A3168" s="10" t="s">
        <v>5240</v>
      </c>
      <c r="B3168" s="76" t="s">
        <v>2834</v>
      </c>
      <c r="C3168" s="76">
        <f>C3167+(BudgetsQTable[[#This Row],[lead]]&lt;&gt;K3167)</f>
        <v>389</v>
      </c>
      <c r="D3168" s="76">
        <f>D3167*(BudgetsQTable[[#This Row],[lead]]=K3167)+(BudgetsQTable[[#This Row],[prop_id]]&lt;&gt;A3167)</f>
        <v>2</v>
      </c>
      <c r="E3168" s="77">
        <v>43005.741666666669</v>
      </c>
      <c r="F3168" s="78" t="s">
        <v>2839</v>
      </c>
      <c r="G3168" s="78" t="s">
        <v>2840</v>
      </c>
      <c r="H3168" s="78" t="s">
        <v>464</v>
      </c>
      <c r="I3168" s="76" t="s">
        <v>1119</v>
      </c>
      <c r="J3168" s="76" t="s">
        <v>753</v>
      </c>
      <c r="K3168" s="78" t="s">
        <v>2653</v>
      </c>
      <c r="L3168" s="7" t="str">
        <f>IF(BudgetsQTable[[#This Row],[pi_last_name]]=" ","",HYPERLINK("https://www.ejacket.nsf.gov/ej/showProposal.do?Continue=Y&amp;ID="&amp;BudgetsQTable[[#This Row],[prop_id]],BudgetsQTable[[#This Row],[prop_id]]))</f>
        <v/>
      </c>
      <c r="M3168" s="78" t="s">
        <v>753</v>
      </c>
      <c r="N3168" s="7" t="str">
        <f>IF(BudgetsQTable[[#This Row],[pi_last_name]]=" ","",HYPERLINK("mailto:"&amp;BudgetsQTable[[#This Row],[pi_email]]&amp;"&amp;subject=Your NSF Proposal:  "&amp;BudgetsQTable[[#This Row],[prop_id]],BudgetsQTable[[#This Row],[pi_email]]))</f>
        <v/>
      </c>
      <c r="O3168" s="78" t="s">
        <v>753</v>
      </c>
      <c r="P3168" s="78">
        <v>2</v>
      </c>
      <c r="Q3168" s="78">
        <v>0</v>
      </c>
      <c r="R3168" s="79">
        <v>0</v>
      </c>
      <c r="S3168" s="79">
        <v>3000</v>
      </c>
      <c r="T3168" s="79">
        <v>0</v>
      </c>
      <c r="U3168" s="80">
        <v>60975</v>
      </c>
      <c r="V3168" s="78">
        <v>0</v>
      </c>
      <c r="W3168" s="78">
        <v>2</v>
      </c>
      <c r="X3168" s="11" t="str">
        <f ca="1">IF(ISBLANK(BudgetsQTable[[#This Row],[budg_seq_yr]]),"FY"&amp;fiscalyear,"FY"&amp;fiscalyear-1+BudgetsQTable[[#This Row],[budg_seq_yr]])</f>
        <v>FY19</v>
      </c>
      <c r="Y3168" s="79">
        <v>60975</v>
      </c>
      <c r="Z3168" s="78" t="s">
        <v>2840</v>
      </c>
      <c r="AA3168" s="78" t="s">
        <v>464</v>
      </c>
      <c r="AB3168" s="76" t="s">
        <v>2821</v>
      </c>
      <c r="AC3168" s="78" t="s">
        <v>485</v>
      </c>
    </row>
    <row r="3169" spans="1:29" x14ac:dyDescent="0.35">
      <c r="A3169" s="10" t="s">
        <v>5240</v>
      </c>
      <c r="B3169" s="76" t="s">
        <v>2834</v>
      </c>
      <c r="C3169" s="76">
        <f>C3168+(BudgetsQTable[[#This Row],[lead]]&lt;&gt;K3168)</f>
        <v>389</v>
      </c>
      <c r="D3169" s="76">
        <f>D3168*(BudgetsQTable[[#This Row],[lead]]=K3168)+(BudgetsQTable[[#This Row],[prop_id]]&lt;&gt;A3168)</f>
        <v>2</v>
      </c>
      <c r="E3169" s="77">
        <v>43005.741666666669</v>
      </c>
      <c r="F3169" s="78" t="s">
        <v>2839</v>
      </c>
      <c r="G3169" s="78" t="s">
        <v>2840</v>
      </c>
      <c r="H3169" s="78" t="s">
        <v>464</v>
      </c>
      <c r="I3169" s="76" t="s">
        <v>1119</v>
      </c>
      <c r="J3169" s="76" t="s">
        <v>753</v>
      </c>
      <c r="K3169" s="78" t="s">
        <v>2653</v>
      </c>
      <c r="L3169" s="7" t="str">
        <f>IF(BudgetsQTable[[#This Row],[pi_last_name]]=" ","",HYPERLINK("https://www.ejacket.nsf.gov/ej/showProposal.do?Continue=Y&amp;ID="&amp;BudgetsQTable[[#This Row],[prop_id]],BudgetsQTable[[#This Row],[prop_id]]))</f>
        <v/>
      </c>
      <c r="M3169" s="78" t="s">
        <v>753</v>
      </c>
      <c r="N3169" s="7" t="str">
        <f>IF(BudgetsQTable[[#This Row],[pi_last_name]]=" ","",HYPERLINK("mailto:"&amp;BudgetsQTable[[#This Row],[pi_email]]&amp;"&amp;subject=Your NSF Proposal:  "&amp;BudgetsQTable[[#This Row],[prop_id]],BudgetsQTable[[#This Row],[pi_email]]))</f>
        <v/>
      </c>
      <c r="O3169" s="78" t="s">
        <v>753</v>
      </c>
      <c r="P3169" s="78">
        <v>2</v>
      </c>
      <c r="Q3169" s="78">
        <v>0</v>
      </c>
      <c r="R3169" s="79">
        <v>0</v>
      </c>
      <c r="S3169" s="79">
        <v>3000</v>
      </c>
      <c r="T3169" s="79">
        <v>0</v>
      </c>
      <c r="U3169" s="80">
        <v>62574</v>
      </c>
      <c r="V3169" s="78">
        <v>0</v>
      </c>
      <c r="W3169" s="78">
        <v>3</v>
      </c>
      <c r="X3169" s="11" t="str">
        <f ca="1">IF(ISBLANK(BudgetsQTable[[#This Row],[budg_seq_yr]]),"FY"&amp;fiscalyear,"FY"&amp;fiscalyear-1+BudgetsQTable[[#This Row],[budg_seq_yr]])</f>
        <v>FY20</v>
      </c>
      <c r="Y3169" s="79">
        <v>62574</v>
      </c>
      <c r="Z3169" s="78" t="s">
        <v>2840</v>
      </c>
      <c r="AA3169" s="78" t="s">
        <v>464</v>
      </c>
      <c r="AB3169" s="76" t="s">
        <v>2821</v>
      </c>
      <c r="AC3169" s="78" t="s">
        <v>485</v>
      </c>
    </row>
    <row r="3170" spans="1:29" x14ac:dyDescent="0.35">
      <c r="A3170" s="10" t="s">
        <v>5240</v>
      </c>
      <c r="B3170" s="76" t="s">
        <v>2834</v>
      </c>
      <c r="C3170" s="76">
        <f>C3169+(BudgetsQTable[[#This Row],[lead]]&lt;&gt;K3169)</f>
        <v>389</v>
      </c>
      <c r="D3170" s="76">
        <f>D3169*(BudgetsQTable[[#This Row],[lead]]=K3169)+(BudgetsQTable[[#This Row],[prop_id]]&lt;&gt;A3169)</f>
        <v>2</v>
      </c>
      <c r="E3170" s="77">
        <v>43005.741666666669</v>
      </c>
      <c r="F3170" s="78" t="s">
        <v>2839</v>
      </c>
      <c r="G3170" s="78" t="s">
        <v>2840</v>
      </c>
      <c r="H3170" s="78" t="s">
        <v>464</v>
      </c>
      <c r="I3170" s="76" t="s">
        <v>1119</v>
      </c>
      <c r="J3170" s="76" t="s">
        <v>753</v>
      </c>
      <c r="K3170" s="78" t="s">
        <v>2653</v>
      </c>
      <c r="L3170" s="7" t="str">
        <f>IF(BudgetsQTable[[#This Row],[pi_last_name]]=" ","",HYPERLINK("https://www.ejacket.nsf.gov/ej/showProposal.do?Continue=Y&amp;ID="&amp;BudgetsQTable[[#This Row],[prop_id]],BudgetsQTable[[#This Row],[prop_id]]))</f>
        <v/>
      </c>
      <c r="M3170" s="78" t="s">
        <v>753</v>
      </c>
      <c r="N3170" s="7" t="str">
        <f>IF(BudgetsQTable[[#This Row],[pi_last_name]]=" ","",HYPERLINK("mailto:"&amp;BudgetsQTable[[#This Row],[pi_email]]&amp;"&amp;subject=Your NSF Proposal:  "&amp;BudgetsQTable[[#This Row],[prop_id]],BudgetsQTable[[#This Row],[pi_email]]))</f>
        <v/>
      </c>
      <c r="O3170" s="78" t="s">
        <v>753</v>
      </c>
      <c r="P3170" s="78">
        <v>2</v>
      </c>
      <c r="Q3170" s="78">
        <v>0</v>
      </c>
      <c r="R3170" s="79">
        <v>0</v>
      </c>
      <c r="S3170" s="79">
        <v>0</v>
      </c>
      <c r="T3170" s="79">
        <v>0</v>
      </c>
      <c r="U3170" s="80">
        <v>59646</v>
      </c>
      <c r="V3170" s="78">
        <v>0</v>
      </c>
      <c r="W3170" s="78">
        <v>4</v>
      </c>
      <c r="X3170" s="11" t="str">
        <f ca="1">IF(ISBLANK(BudgetsQTable[[#This Row],[budg_seq_yr]]),"FY"&amp;fiscalyear,"FY"&amp;fiscalyear-1+BudgetsQTable[[#This Row],[budg_seq_yr]])</f>
        <v>FY21</v>
      </c>
      <c r="Y3170" s="79">
        <v>59646</v>
      </c>
      <c r="Z3170" s="78" t="s">
        <v>2840</v>
      </c>
      <c r="AA3170" s="78" t="s">
        <v>464</v>
      </c>
      <c r="AB3170" s="76" t="s">
        <v>2821</v>
      </c>
      <c r="AC3170" s="78" t="s">
        <v>485</v>
      </c>
    </row>
    <row r="3171" spans="1:29" x14ac:dyDescent="0.35">
      <c r="A3171" s="10" t="s">
        <v>2656</v>
      </c>
      <c r="B3171" s="76" t="s">
        <v>2824</v>
      </c>
      <c r="C3171" s="76">
        <f>C3170+(BudgetsQTable[[#This Row],[lead]]&lt;&gt;K3170)</f>
        <v>390</v>
      </c>
      <c r="D3171" s="76">
        <f>D3170*(BudgetsQTable[[#This Row],[lead]]=K3170)+(BudgetsQTable[[#This Row],[prop_id]]&lt;&gt;A3170)</f>
        <v>1</v>
      </c>
      <c r="E3171" s="77">
        <v>43005.745833333334</v>
      </c>
      <c r="F3171" s="78" t="s">
        <v>2868</v>
      </c>
      <c r="G3171" s="78" t="s">
        <v>2869</v>
      </c>
      <c r="H3171" s="78" t="s">
        <v>466</v>
      </c>
      <c r="I3171" s="76" t="s">
        <v>786</v>
      </c>
      <c r="J3171" s="76" t="s">
        <v>5247</v>
      </c>
      <c r="K3171" s="78" t="s">
        <v>2656</v>
      </c>
      <c r="L3171" s="7" t="str">
        <f>IF(BudgetsQTable[[#This Row],[pi_last_name]]=" ","",HYPERLINK("https://www.ejacket.nsf.gov/ej/showProposal.do?Continue=Y&amp;ID="&amp;BudgetsQTable[[#This Row],[prop_id]],BudgetsQTable[[#This Row],[prop_id]]))</f>
        <v>1764067</v>
      </c>
      <c r="M3171" s="78" t="s">
        <v>785</v>
      </c>
      <c r="N3171" s="7" t="str">
        <f>IF(BudgetsQTable[[#This Row],[pi_last_name]]=" ","",HYPERLINK("mailto:"&amp;BudgetsQTable[[#This Row],[pi_email]]&amp;"&amp;subject=Your NSF Proposal:  "&amp;BudgetsQTable[[#This Row],[prop_id]],BudgetsQTable[[#This Row],[pi_email]]))</f>
        <v>beiwang@sci.utah.edu</v>
      </c>
      <c r="O3171" s="78" t="s">
        <v>722</v>
      </c>
      <c r="P3171" s="78"/>
      <c r="Q3171" s="78"/>
      <c r="R3171" s="79"/>
      <c r="S3171" s="79"/>
      <c r="T3171" s="79"/>
      <c r="U3171" s="80"/>
      <c r="V3171" s="78">
        <v>0</v>
      </c>
      <c r="W3171" s="78"/>
      <c r="X3171" s="11" t="str">
        <f ca="1">IF(ISBLANK(BudgetsQTable[[#This Row],[budg_seq_yr]]),"FY"&amp;fiscalyear,"FY"&amp;fiscalyear-1+BudgetsQTable[[#This Row],[budg_seq_yr]])</f>
        <v>FY18</v>
      </c>
      <c r="Y3171" s="79">
        <v>848375</v>
      </c>
      <c r="Z3171" s="78" t="s">
        <v>2869</v>
      </c>
      <c r="AA3171" s="78" t="s">
        <v>466</v>
      </c>
      <c r="AB3171" s="76" t="s">
        <v>2821</v>
      </c>
      <c r="AC3171" s="78" t="s">
        <v>2884</v>
      </c>
    </row>
    <row r="3172" spans="1:29" x14ac:dyDescent="0.35">
      <c r="A3172" s="10" t="s">
        <v>2656</v>
      </c>
      <c r="B3172" s="76" t="s">
        <v>2824</v>
      </c>
      <c r="C3172" s="76">
        <f>C3171+(BudgetsQTable[[#This Row],[lead]]&lt;&gt;K3171)</f>
        <v>390</v>
      </c>
      <c r="D3172" s="76">
        <f>D3171*(BudgetsQTable[[#This Row],[lead]]=K3171)+(BudgetsQTable[[#This Row],[prop_id]]&lt;&gt;A3171)</f>
        <v>1</v>
      </c>
      <c r="E3172" s="77">
        <v>43005.745833333334</v>
      </c>
      <c r="F3172" s="78" t="s">
        <v>2868</v>
      </c>
      <c r="G3172" s="78" t="s">
        <v>2869</v>
      </c>
      <c r="H3172" s="78" t="s">
        <v>466</v>
      </c>
      <c r="I3172" s="76" t="s">
        <v>786</v>
      </c>
      <c r="J3172" s="76" t="s">
        <v>753</v>
      </c>
      <c r="K3172" s="78" t="s">
        <v>2656</v>
      </c>
      <c r="L3172" s="7" t="str">
        <f>IF(BudgetsQTable[[#This Row],[pi_last_name]]=" ","",HYPERLINK("https://www.ejacket.nsf.gov/ej/showProposal.do?Continue=Y&amp;ID="&amp;BudgetsQTable[[#This Row],[prop_id]],BudgetsQTable[[#This Row],[prop_id]]))</f>
        <v/>
      </c>
      <c r="M3172" s="78" t="s">
        <v>753</v>
      </c>
      <c r="N3172" s="7" t="str">
        <f>IF(BudgetsQTable[[#This Row],[pi_last_name]]=" ","",HYPERLINK("mailto:"&amp;BudgetsQTable[[#This Row],[pi_email]]&amp;"&amp;subject=Your NSF Proposal:  "&amp;BudgetsQTable[[#This Row],[prop_id]],BudgetsQTable[[#This Row],[pi_email]]))</f>
        <v/>
      </c>
      <c r="O3172" s="78" t="s">
        <v>753</v>
      </c>
      <c r="P3172" s="78">
        <v>2</v>
      </c>
      <c r="Q3172" s="78">
        <v>0</v>
      </c>
      <c r="R3172" s="79">
        <v>0</v>
      </c>
      <c r="S3172" s="79">
        <v>0</v>
      </c>
      <c r="T3172" s="79">
        <v>0</v>
      </c>
      <c r="U3172" s="80">
        <v>224462</v>
      </c>
      <c r="V3172" s="78">
        <v>0</v>
      </c>
      <c r="W3172" s="78">
        <v>1</v>
      </c>
      <c r="X3172" s="11" t="str">
        <f ca="1">IF(ISBLANK(BudgetsQTable[[#This Row],[budg_seq_yr]]),"FY"&amp;fiscalyear,"FY"&amp;fiscalyear-1+BudgetsQTable[[#This Row],[budg_seq_yr]])</f>
        <v>FY18</v>
      </c>
      <c r="Y3172" s="79">
        <v>224462</v>
      </c>
      <c r="Z3172" s="78" t="s">
        <v>2869</v>
      </c>
      <c r="AA3172" s="78" t="s">
        <v>466</v>
      </c>
      <c r="AB3172" s="76" t="s">
        <v>2821</v>
      </c>
      <c r="AC3172" s="78" t="s">
        <v>2884</v>
      </c>
    </row>
    <row r="3173" spans="1:29" x14ac:dyDescent="0.35">
      <c r="A3173" s="10" t="s">
        <v>2656</v>
      </c>
      <c r="B3173" s="76" t="s">
        <v>2824</v>
      </c>
      <c r="C3173" s="76">
        <f>C3172+(BudgetsQTable[[#This Row],[lead]]&lt;&gt;K3172)</f>
        <v>390</v>
      </c>
      <c r="D3173" s="76">
        <f>D3172*(BudgetsQTable[[#This Row],[lead]]=K3172)+(BudgetsQTable[[#This Row],[prop_id]]&lt;&gt;A3172)</f>
        <v>1</v>
      </c>
      <c r="E3173" s="77">
        <v>43005.745833333334</v>
      </c>
      <c r="F3173" s="78" t="s">
        <v>2868</v>
      </c>
      <c r="G3173" s="78" t="s">
        <v>2869</v>
      </c>
      <c r="H3173" s="78" t="s">
        <v>466</v>
      </c>
      <c r="I3173" s="76" t="s">
        <v>786</v>
      </c>
      <c r="J3173" s="76" t="s">
        <v>753</v>
      </c>
      <c r="K3173" s="78" t="s">
        <v>2656</v>
      </c>
      <c r="L3173" s="7" t="str">
        <f>IF(BudgetsQTable[[#This Row],[pi_last_name]]=" ","",HYPERLINK("https://www.ejacket.nsf.gov/ej/showProposal.do?Continue=Y&amp;ID="&amp;BudgetsQTable[[#This Row],[prop_id]],BudgetsQTable[[#This Row],[prop_id]]))</f>
        <v/>
      </c>
      <c r="M3173" s="78" t="s">
        <v>753</v>
      </c>
      <c r="N3173" s="7" t="str">
        <f>IF(BudgetsQTable[[#This Row],[pi_last_name]]=" ","",HYPERLINK("mailto:"&amp;BudgetsQTable[[#This Row],[pi_email]]&amp;"&amp;subject=Your NSF Proposal:  "&amp;BudgetsQTable[[#This Row],[prop_id]],BudgetsQTable[[#This Row],[pi_email]]))</f>
        <v/>
      </c>
      <c r="O3173" s="78" t="s">
        <v>753</v>
      </c>
      <c r="P3173" s="78">
        <v>2</v>
      </c>
      <c r="Q3173" s="78">
        <v>0</v>
      </c>
      <c r="R3173" s="79">
        <v>0</v>
      </c>
      <c r="S3173" s="79">
        <v>0</v>
      </c>
      <c r="T3173" s="79">
        <v>0</v>
      </c>
      <c r="U3173" s="80">
        <v>204034</v>
      </c>
      <c r="V3173" s="78">
        <v>0</v>
      </c>
      <c r="W3173" s="78">
        <v>2</v>
      </c>
      <c r="X3173" s="11" t="str">
        <f ca="1">IF(ISBLANK(BudgetsQTable[[#This Row],[budg_seq_yr]]),"FY"&amp;fiscalyear,"FY"&amp;fiscalyear-1+BudgetsQTable[[#This Row],[budg_seq_yr]])</f>
        <v>FY19</v>
      </c>
      <c r="Y3173" s="79">
        <v>204034</v>
      </c>
      <c r="Z3173" s="78" t="s">
        <v>2869</v>
      </c>
      <c r="AA3173" s="78" t="s">
        <v>466</v>
      </c>
      <c r="AB3173" s="76" t="s">
        <v>2821</v>
      </c>
      <c r="AC3173" s="78" t="s">
        <v>2884</v>
      </c>
    </row>
    <row r="3174" spans="1:29" x14ac:dyDescent="0.35">
      <c r="A3174" s="10" t="s">
        <v>2656</v>
      </c>
      <c r="B3174" s="76" t="s">
        <v>2824</v>
      </c>
      <c r="C3174" s="76">
        <f>C3173+(BudgetsQTable[[#This Row],[lead]]&lt;&gt;K3173)</f>
        <v>390</v>
      </c>
      <c r="D3174" s="76">
        <f>D3173*(BudgetsQTable[[#This Row],[lead]]=K3173)+(BudgetsQTable[[#This Row],[prop_id]]&lt;&gt;A3173)</f>
        <v>1</v>
      </c>
      <c r="E3174" s="77">
        <v>43005.745833333334</v>
      </c>
      <c r="F3174" s="78" t="s">
        <v>2868</v>
      </c>
      <c r="G3174" s="78" t="s">
        <v>2869</v>
      </c>
      <c r="H3174" s="78" t="s">
        <v>466</v>
      </c>
      <c r="I3174" s="76" t="s">
        <v>786</v>
      </c>
      <c r="J3174" s="76" t="s">
        <v>753</v>
      </c>
      <c r="K3174" s="78" t="s">
        <v>2656</v>
      </c>
      <c r="L3174" s="7" t="str">
        <f>IF(BudgetsQTable[[#This Row],[pi_last_name]]=" ","",HYPERLINK("https://www.ejacket.nsf.gov/ej/showProposal.do?Continue=Y&amp;ID="&amp;BudgetsQTable[[#This Row],[prop_id]],BudgetsQTable[[#This Row],[prop_id]]))</f>
        <v/>
      </c>
      <c r="M3174" s="78" t="s">
        <v>753</v>
      </c>
      <c r="N3174" s="7" t="str">
        <f>IF(BudgetsQTable[[#This Row],[pi_last_name]]=" ","",HYPERLINK("mailto:"&amp;BudgetsQTable[[#This Row],[pi_email]]&amp;"&amp;subject=Your NSF Proposal:  "&amp;BudgetsQTable[[#This Row],[prop_id]],BudgetsQTable[[#This Row],[pi_email]]))</f>
        <v/>
      </c>
      <c r="O3174" s="78" t="s">
        <v>753</v>
      </c>
      <c r="P3174" s="78">
        <v>2</v>
      </c>
      <c r="Q3174" s="78">
        <v>0</v>
      </c>
      <c r="R3174" s="79">
        <v>0</v>
      </c>
      <c r="S3174" s="79">
        <v>0</v>
      </c>
      <c r="T3174" s="79">
        <v>0</v>
      </c>
      <c r="U3174" s="80">
        <v>207957</v>
      </c>
      <c r="V3174" s="78">
        <v>0</v>
      </c>
      <c r="W3174" s="78">
        <v>3</v>
      </c>
      <c r="X3174" s="11" t="str">
        <f ca="1">IF(ISBLANK(BudgetsQTable[[#This Row],[budg_seq_yr]]),"FY"&amp;fiscalyear,"FY"&amp;fiscalyear-1+BudgetsQTable[[#This Row],[budg_seq_yr]])</f>
        <v>FY20</v>
      </c>
      <c r="Y3174" s="79">
        <v>207957</v>
      </c>
      <c r="Z3174" s="78" t="s">
        <v>2869</v>
      </c>
      <c r="AA3174" s="78" t="s">
        <v>466</v>
      </c>
      <c r="AB3174" s="76" t="s">
        <v>2821</v>
      </c>
      <c r="AC3174" s="78" t="s">
        <v>2884</v>
      </c>
    </row>
    <row r="3175" spans="1:29" x14ac:dyDescent="0.35">
      <c r="A3175" s="10" t="s">
        <v>2656</v>
      </c>
      <c r="B3175" s="76" t="s">
        <v>2824</v>
      </c>
      <c r="C3175" s="76">
        <f>C3174+(BudgetsQTable[[#This Row],[lead]]&lt;&gt;K3174)</f>
        <v>390</v>
      </c>
      <c r="D3175" s="76">
        <f>D3174*(BudgetsQTable[[#This Row],[lead]]=K3174)+(BudgetsQTable[[#This Row],[prop_id]]&lt;&gt;A3174)</f>
        <v>1</v>
      </c>
      <c r="E3175" s="77">
        <v>43005.745833333334</v>
      </c>
      <c r="F3175" s="78" t="s">
        <v>2868</v>
      </c>
      <c r="G3175" s="78" t="s">
        <v>2869</v>
      </c>
      <c r="H3175" s="78" t="s">
        <v>466</v>
      </c>
      <c r="I3175" s="76" t="s">
        <v>786</v>
      </c>
      <c r="J3175" s="76" t="s">
        <v>753</v>
      </c>
      <c r="K3175" s="78" t="s">
        <v>2656</v>
      </c>
      <c r="L3175" s="7" t="str">
        <f>IF(BudgetsQTable[[#This Row],[pi_last_name]]=" ","",HYPERLINK("https://www.ejacket.nsf.gov/ej/showProposal.do?Continue=Y&amp;ID="&amp;BudgetsQTable[[#This Row],[prop_id]],BudgetsQTable[[#This Row],[prop_id]]))</f>
        <v/>
      </c>
      <c r="M3175" s="78" t="s">
        <v>753</v>
      </c>
      <c r="N3175" s="7" t="str">
        <f>IF(BudgetsQTable[[#This Row],[pi_last_name]]=" ","",HYPERLINK("mailto:"&amp;BudgetsQTable[[#This Row],[pi_email]]&amp;"&amp;subject=Your NSF Proposal:  "&amp;BudgetsQTable[[#This Row],[prop_id]],BudgetsQTable[[#This Row],[pi_email]]))</f>
        <v/>
      </c>
      <c r="O3175" s="78" t="s">
        <v>753</v>
      </c>
      <c r="P3175" s="78">
        <v>2</v>
      </c>
      <c r="Q3175" s="78">
        <v>0</v>
      </c>
      <c r="R3175" s="79">
        <v>0</v>
      </c>
      <c r="S3175" s="79">
        <v>0</v>
      </c>
      <c r="T3175" s="79">
        <v>0</v>
      </c>
      <c r="U3175" s="80">
        <v>211922</v>
      </c>
      <c r="V3175" s="78">
        <v>0</v>
      </c>
      <c r="W3175" s="78">
        <v>4</v>
      </c>
      <c r="X3175" s="11" t="str">
        <f ca="1">IF(ISBLANK(BudgetsQTable[[#This Row],[budg_seq_yr]]),"FY"&amp;fiscalyear,"FY"&amp;fiscalyear-1+BudgetsQTable[[#This Row],[budg_seq_yr]])</f>
        <v>FY21</v>
      </c>
      <c r="Y3175" s="79">
        <v>211922</v>
      </c>
      <c r="Z3175" s="78" t="s">
        <v>2869</v>
      </c>
      <c r="AA3175" s="78" t="s">
        <v>466</v>
      </c>
      <c r="AB3175" s="76" t="s">
        <v>2821</v>
      </c>
      <c r="AC3175" s="78" t="s">
        <v>2884</v>
      </c>
    </row>
    <row r="3176" spans="1:29" x14ac:dyDescent="0.35">
      <c r="A3176" s="10" t="s">
        <v>5248</v>
      </c>
      <c r="B3176" s="76" t="s">
        <v>2834</v>
      </c>
      <c r="C3176" s="76">
        <f>C3175+(BudgetsQTable[[#This Row],[lead]]&lt;&gt;K3175)</f>
        <v>390</v>
      </c>
      <c r="D3176" s="76">
        <f>D3175*(BudgetsQTable[[#This Row],[lead]]=K3175)+(BudgetsQTable[[#This Row],[prop_id]]&lt;&gt;A3175)</f>
        <v>2</v>
      </c>
      <c r="E3176" s="77">
        <v>43005.681250000001</v>
      </c>
      <c r="F3176" s="78" t="s">
        <v>2868</v>
      </c>
      <c r="G3176" s="78" t="s">
        <v>2869</v>
      </c>
      <c r="H3176" s="78" t="s">
        <v>466</v>
      </c>
      <c r="I3176" s="76" t="s">
        <v>786</v>
      </c>
      <c r="J3176" s="76" t="s">
        <v>5252</v>
      </c>
      <c r="K3176" s="78" t="s">
        <v>2656</v>
      </c>
      <c r="L3176" s="7" t="str">
        <f>IF(BudgetsQTable[[#This Row],[pi_last_name]]=" ","",HYPERLINK("https://www.ejacket.nsf.gov/ej/showProposal.do?Continue=Y&amp;ID="&amp;BudgetsQTable[[#This Row],[prop_id]],BudgetsQTable[[#This Row],[prop_id]]))</f>
        <v>1763953</v>
      </c>
      <c r="M3176" s="78" t="s">
        <v>5249</v>
      </c>
      <c r="N3176" s="7" t="str">
        <f>IF(BudgetsQTable[[#This Row],[pi_last_name]]=" ","",HYPERLINK("mailto:"&amp;BudgetsQTable[[#This Row],[pi_email]]&amp;"&amp;subject=Your NSF Proposal:  "&amp;BudgetsQTable[[#This Row],[prop_id]],BudgetsQTable[[#This Row],[pi_email]]))</f>
        <v>wdou1@uncc.edu</v>
      </c>
      <c r="O3176" s="78" t="s">
        <v>4583</v>
      </c>
      <c r="P3176" s="78"/>
      <c r="Q3176" s="78"/>
      <c r="R3176" s="79"/>
      <c r="S3176" s="79"/>
      <c r="T3176" s="79"/>
      <c r="U3176" s="80"/>
      <c r="V3176" s="78">
        <v>0</v>
      </c>
      <c r="W3176" s="78"/>
      <c r="X3176" s="11" t="str">
        <f ca="1">IF(ISBLANK(BudgetsQTable[[#This Row],[budg_seq_yr]]),"FY"&amp;fiscalyear,"FY"&amp;fiscalyear-1+BudgetsQTable[[#This Row],[budg_seq_yr]])</f>
        <v>FY18</v>
      </c>
      <c r="Y3176" s="79">
        <v>349747</v>
      </c>
      <c r="Z3176" s="78" t="s">
        <v>2869</v>
      </c>
      <c r="AA3176" s="78" t="s">
        <v>466</v>
      </c>
      <c r="AB3176" s="76" t="s">
        <v>2821</v>
      </c>
      <c r="AC3176" s="78" t="s">
        <v>2884</v>
      </c>
    </row>
    <row r="3177" spans="1:29" x14ac:dyDescent="0.35">
      <c r="A3177" s="10" t="s">
        <v>5248</v>
      </c>
      <c r="B3177" s="76" t="s">
        <v>2834</v>
      </c>
      <c r="C3177" s="76">
        <f>C3176+(BudgetsQTable[[#This Row],[lead]]&lt;&gt;K3176)</f>
        <v>390</v>
      </c>
      <c r="D3177" s="76">
        <f>D3176*(BudgetsQTable[[#This Row],[lead]]=K3176)+(BudgetsQTable[[#This Row],[prop_id]]&lt;&gt;A3176)</f>
        <v>2</v>
      </c>
      <c r="E3177" s="77">
        <v>43005.681250000001</v>
      </c>
      <c r="F3177" s="78" t="s">
        <v>2868</v>
      </c>
      <c r="G3177" s="78" t="s">
        <v>2869</v>
      </c>
      <c r="H3177" s="78" t="s">
        <v>466</v>
      </c>
      <c r="I3177" s="76" t="s">
        <v>786</v>
      </c>
      <c r="J3177" s="76" t="s">
        <v>753</v>
      </c>
      <c r="K3177" s="78" t="s">
        <v>2656</v>
      </c>
      <c r="L3177" s="7" t="str">
        <f>IF(BudgetsQTable[[#This Row],[pi_last_name]]=" ","",HYPERLINK("https://www.ejacket.nsf.gov/ej/showProposal.do?Continue=Y&amp;ID="&amp;BudgetsQTable[[#This Row],[prop_id]],BudgetsQTable[[#This Row],[prop_id]]))</f>
        <v/>
      </c>
      <c r="M3177" s="78" t="s">
        <v>753</v>
      </c>
      <c r="N3177" s="7" t="str">
        <f>IF(BudgetsQTable[[#This Row],[pi_last_name]]=" ","",HYPERLINK("mailto:"&amp;BudgetsQTable[[#This Row],[pi_email]]&amp;"&amp;subject=Your NSF Proposal:  "&amp;BudgetsQTable[[#This Row],[prop_id]],BudgetsQTable[[#This Row],[pi_email]]))</f>
        <v/>
      </c>
      <c r="O3177" s="78" t="s">
        <v>753</v>
      </c>
      <c r="P3177" s="78">
        <v>2</v>
      </c>
      <c r="Q3177" s="78">
        <v>1.48</v>
      </c>
      <c r="R3177" s="79">
        <v>0</v>
      </c>
      <c r="S3177" s="79">
        <v>0</v>
      </c>
      <c r="T3177" s="79">
        <v>0</v>
      </c>
      <c r="U3177" s="80">
        <v>84134</v>
      </c>
      <c r="V3177" s="78">
        <v>0</v>
      </c>
      <c r="W3177" s="78">
        <v>1</v>
      </c>
      <c r="X3177" s="11" t="str">
        <f ca="1">IF(ISBLANK(BudgetsQTable[[#This Row],[budg_seq_yr]]),"FY"&amp;fiscalyear,"FY"&amp;fiscalyear-1+BudgetsQTable[[#This Row],[budg_seq_yr]])</f>
        <v>FY18</v>
      </c>
      <c r="Y3177" s="79">
        <v>84134</v>
      </c>
      <c r="Z3177" s="78" t="s">
        <v>2869</v>
      </c>
      <c r="AA3177" s="78" t="s">
        <v>466</v>
      </c>
      <c r="AB3177" s="76" t="s">
        <v>2821</v>
      </c>
      <c r="AC3177" s="78" t="s">
        <v>2884</v>
      </c>
    </row>
    <row r="3178" spans="1:29" x14ac:dyDescent="0.35">
      <c r="A3178" s="10" t="s">
        <v>5248</v>
      </c>
      <c r="B3178" s="76" t="s">
        <v>2834</v>
      </c>
      <c r="C3178" s="76">
        <f>C3177+(BudgetsQTable[[#This Row],[lead]]&lt;&gt;K3177)</f>
        <v>390</v>
      </c>
      <c r="D3178" s="76">
        <f>D3177*(BudgetsQTable[[#This Row],[lead]]=K3177)+(BudgetsQTable[[#This Row],[prop_id]]&lt;&gt;A3177)</f>
        <v>2</v>
      </c>
      <c r="E3178" s="77">
        <v>43005.681250000001</v>
      </c>
      <c r="F3178" s="78" t="s">
        <v>2868</v>
      </c>
      <c r="G3178" s="78" t="s">
        <v>2869</v>
      </c>
      <c r="H3178" s="78" t="s">
        <v>466</v>
      </c>
      <c r="I3178" s="76" t="s">
        <v>786</v>
      </c>
      <c r="J3178" s="76" t="s">
        <v>753</v>
      </c>
      <c r="K3178" s="78" t="s">
        <v>2656</v>
      </c>
      <c r="L3178" s="7" t="str">
        <f>IF(BudgetsQTable[[#This Row],[pi_last_name]]=" ","",HYPERLINK("https://www.ejacket.nsf.gov/ej/showProposal.do?Continue=Y&amp;ID="&amp;BudgetsQTable[[#This Row],[prop_id]],BudgetsQTable[[#This Row],[prop_id]]))</f>
        <v/>
      </c>
      <c r="M3178" s="78" t="s">
        <v>753</v>
      </c>
      <c r="N3178" s="7" t="str">
        <f>IF(BudgetsQTable[[#This Row],[pi_last_name]]=" ","",HYPERLINK("mailto:"&amp;BudgetsQTable[[#This Row],[pi_email]]&amp;"&amp;subject=Your NSF Proposal:  "&amp;BudgetsQTable[[#This Row],[prop_id]],BudgetsQTable[[#This Row],[pi_email]]))</f>
        <v/>
      </c>
      <c r="O3178" s="78" t="s">
        <v>753</v>
      </c>
      <c r="P3178" s="78">
        <v>2</v>
      </c>
      <c r="Q3178" s="78">
        <v>1.47</v>
      </c>
      <c r="R3178" s="79">
        <v>0</v>
      </c>
      <c r="S3178" s="79">
        <v>0</v>
      </c>
      <c r="T3178" s="79">
        <v>0</v>
      </c>
      <c r="U3178" s="80">
        <v>86719</v>
      </c>
      <c r="V3178" s="78">
        <v>0</v>
      </c>
      <c r="W3178" s="78">
        <v>2</v>
      </c>
      <c r="X3178" s="11" t="str">
        <f ca="1">IF(ISBLANK(BudgetsQTable[[#This Row],[budg_seq_yr]]),"FY"&amp;fiscalyear,"FY"&amp;fiscalyear-1+BudgetsQTable[[#This Row],[budg_seq_yr]])</f>
        <v>FY19</v>
      </c>
      <c r="Y3178" s="79">
        <v>86719</v>
      </c>
      <c r="Z3178" s="78" t="s">
        <v>2869</v>
      </c>
      <c r="AA3178" s="78" t="s">
        <v>466</v>
      </c>
      <c r="AB3178" s="76" t="s">
        <v>2821</v>
      </c>
      <c r="AC3178" s="78" t="s">
        <v>2884</v>
      </c>
    </row>
    <row r="3179" spans="1:29" x14ac:dyDescent="0.35">
      <c r="A3179" s="10" t="s">
        <v>5248</v>
      </c>
      <c r="B3179" s="76" t="s">
        <v>2834</v>
      </c>
      <c r="C3179" s="76">
        <f>C3178+(BudgetsQTable[[#This Row],[lead]]&lt;&gt;K3178)</f>
        <v>390</v>
      </c>
      <c r="D3179" s="76">
        <f>D3178*(BudgetsQTable[[#This Row],[lead]]=K3178)+(BudgetsQTable[[#This Row],[prop_id]]&lt;&gt;A3178)</f>
        <v>2</v>
      </c>
      <c r="E3179" s="77">
        <v>43005.681250000001</v>
      </c>
      <c r="F3179" s="78" t="s">
        <v>2868</v>
      </c>
      <c r="G3179" s="78" t="s">
        <v>2869</v>
      </c>
      <c r="H3179" s="78" t="s">
        <v>466</v>
      </c>
      <c r="I3179" s="76" t="s">
        <v>786</v>
      </c>
      <c r="J3179" s="76" t="s">
        <v>753</v>
      </c>
      <c r="K3179" s="78" t="s">
        <v>2656</v>
      </c>
      <c r="L3179" s="7" t="str">
        <f>IF(BudgetsQTable[[#This Row],[pi_last_name]]=" ","",HYPERLINK("https://www.ejacket.nsf.gov/ej/showProposal.do?Continue=Y&amp;ID="&amp;BudgetsQTable[[#This Row],[prop_id]],BudgetsQTable[[#This Row],[prop_id]]))</f>
        <v/>
      </c>
      <c r="M3179" s="78" t="s">
        <v>753</v>
      </c>
      <c r="N3179" s="7" t="str">
        <f>IF(BudgetsQTable[[#This Row],[pi_last_name]]=" ","",HYPERLINK("mailto:"&amp;BudgetsQTable[[#This Row],[pi_email]]&amp;"&amp;subject=Your NSF Proposal:  "&amp;BudgetsQTable[[#This Row],[prop_id]],BudgetsQTable[[#This Row],[pi_email]]))</f>
        <v/>
      </c>
      <c r="O3179" s="78" t="s">
        <v>753</v>
      </c>
      <c r="P3179" s="78">
        <v>2</v>
      </c>
      <c r="Q3179" s="78">
        <v>1.46</v>
      </c>
      <c r="R3179" s="79">
        <v>0</v>
      </c>
      <c r="S3179" s="79">
        <v>0</v>
      </c>
      <c r="T3179" s="79">
        <v>0</v>
      </c>
      <c r="U3179" s="80">
        <v>88522</v>
      </c>
      <c r="V3179" s="78">
        <v>0</v>
      </c>
      <c r="W3179" s="78">
        <v>3</v>
      </c>
      <c r="X3179" s="11" t="str">
        <f ca="1">IF(ISBLANK(BudgetsQTable[[#This Row],[budg_seq_yr]]),"FY"&amp;fiscalyear,"FY"&amp;fiscalyear-1+BudgetsQTable[[#This Row],[budg_seq_yr]])</f>
        <v>FY20</v>
      </c>
      <c r="Y3179" s="79">
        <v>88522</v>
      </c>
      <c r="Z3179" s="78" t="s">
        <v>2869</v>
      </c>
      <c r="AA3179" s="78" t="s">
        <v>466</v>
      </c>
      <c r="AB3179" s="76" t="s">
        <v>2821</v>
      </c>
      <c r="AC3179" s="78" t="s">
        <v>2884</v>
      </c>
    </row>
    <row r="3180" spans="1:29" x14ac:dyDescent="0.35">
      <c r="A3180" s="10" t="s">
        <v>5248</v>
      </c>
      <c r="B3180" s="76" t="s">
        <v>2834</v>
      </c>
      <c r="C3180" s="76">
        <f>C3179+(BudgetsQTable[[#This Row],[lead]]&lt;&gt;K3179)</f>
        <v>390</v>
      </c>
      <c r="D3180" s="76">
        <f>D3179*(BudgetsQTable[[#This Row],[lead]]=K3179)+(BudgetsQTable[[#This Row],[prop_id]]&lt;&gt;A3179)</f>
        <v>2</v>
      </c>
      <c r="E3180" s="77">
        <v>43005.681250000001</v>
      </c>
      <c r="F3180" s="78" t="s">
        <v>2868</v>
      </c>
      <c r="G3180" s="78" t="s">
        <v>2869</v>
      </c>
      <c r="H3180" s="78" t="s">
        <v>466</v>
      </c>
      <c r="I3180" s="76" t="s">
        <v>786</v>
      </c>
      <c r="J3180" s="76" t="s">
        <v>753</v>
      </c>
      <c r="K3180" s="78" t="s">
        <v>2656</v>
      </c>
      <c r="L3180" s="7" t="str">
        <f>IF(BudgetsQTable[[#This Row],[pi_last_name]]=" ","",HYPERLINK("https://www.ejacket.nsf.gov/ej/showProposal.do?Continue=Y&amp;ID="&amp;BudgetsQTable[[#This Row],[prop_id]],BudgetsQTable[[#This Row],[prop_id]]))</f>
        <v/>
      </c>
      <c r="M3180" s="78" t="s">
        <v>753</v>
      </c>
      <c r="N3180" s="7" t="str">
        <f>IF(BudgetsQTable[[#This Row],[pi_last_name]]=" ","",HYPERLINK("mailto:"&amp;BudgetsQTable[[#This Row],[pi_email]]&amp;"&amp;subject=Your NSF Proposal:  "&amp;BudgetsQTable[[#This Row],[prop_id]],BudgetsQTable[[#This Row],[pi_email]]))</f>
        <v/>
      </c>
      <c r="O3180" s="78" t="s">
        <v>753</v>
      </c>
      <c r="P3180" s="78">
        <v>2</v>
      </c>
      <c r="Q3180" s="78">
        <v>1.45</v>
      </c>
      <c r="R3180" s="79">
        <v>0</v>
      </c>
      <c r="S3180" s="79">
        <v>0</v>
      </c>
      <c r="T3180" s="79">
        <v>0</v>
      </c>
      <c r="U3180" s="80">
        <v>90372</v>
      </c>
      <c r="V3180" s="78">
        <v>0</v>
      </c>
      <c r="W3180" s="78">
        <v>4</v>
      </c>
      <c r="X3180" s="11" t="str">
        <f ca="1">IF(ISBLANK(BudgetsQTable[[#This Row],[budg_seq_yr]]),"FY"&amp;fiscalyear,"FY"&amp;fiscalyear-1+BudgetsQTable[[#This Row],[budg_seq_yr]])</f>
        <v>FY21</v>
      </c>
      <c r="Y3180" s="79">
        <v>90372</v>
      </c>
      <c r="Z3180" s="78" t="s">
        <v>2869</v>
      </c>
      <c r="AA3180" s="78" t="s">
        <v>466</v>
      </c>
      <c r="AB3180" s="76" t="s">
        <v>2821</v>
      </c>
      <c r="AC3180" s="78" t="s">
        <v>2884</v>
      </c>
    </row>
    <row r="3181" spans="1:29" x14ac:dyDescent="0.35">
      <c r="A3181" s="10" t="s">
        <v>5253</v>
      </c>
      <c r="B3181" s="76" t="s">
        <v>2863</v>
      </c>
      <c r="C3181" s="76">
        <f>C3180+(BudgetsQTable[[#This Row],[lead]]&lt;&gt;K3180)</f>
        <v>391</v>
      </c>
      <c r="D3181" s="76">
        <f>D3180*(BudgetsQTable[[#This Row],[lead]]=K3180)+(BudgetsQTable[[#This Row],[prop_id]]&lt;&gt;A3180)</f>
        <v>1</v>
      </c>
      <c r="E3181" s="77">
        <v>43005.74722222222</v>
      </c>
      <c r="F3181" s="78" t="s">
        <v>2868</v>
      </c>
      <c r="G3181" s="78" t="s">
        <v>2869</v>
      </c>
      <c r="H3181" s="78" t="s">
        <v>468</v>
      </c>
      <c r="I3181" s="76" t="s">
        <v>807</v>
      </c>
      <c r="J3181" s="76" t="s">
        <v>5257</v>
      </c>
      <c r="K3181" s="78" t="s">
        <v>5253</v>
      </c>
      <c r="L3181" s="7" t="str">
        <f>IF(BudgetsQTable[[#This Row],[pi_last_name]]=" ","",HYPERLINK("https://www.ejacket.nsf.gov/ej/showProposal.do?Continue=Y&amp;ID="&amp;BudgetsQTable[[#This Row],[prop_id]],BudgetsQTable[[#This Row],[prop_id]]))</f>
        <v>1764068</v>
      </c>
      <c r="M3181" s="78" t="s">
        <v>5254</v>
      </c>
      <c r="N3181" s="7" t="str">
        <f>IF(BudgetsQTable[[#This Row],[pi_last_name]]=" ","",HYPERLINK("mailto:"&amp;BudgetsQTable[[#This Row],[pi_email]]&amp;"&amp;subject=Your NSF Proposal:  "&amp;BudgetsQTable[[#This Row],[prop_id]],BudgetsQTable[[#This Row],[pi_email]]))</f>
        <v>praba@utdallas.edu</v>
      </c>
      <c r="O3181" s="78" t="s">
        <v>2990</v>
      </c>
      <c r="P3181" s="78"/>
      <c r="Q3181" s="78"/>
      <c r="R3181" s="79"/>
      <c r="S3181" s="79"/>
      <c r="T3181" s="79"/>
      <c r="U3181" s="80"/>
      <c r="V3181" s="78">
        <v>0</v>
      </c>
      <c r="W3181" s="78"/>
      <c r="X3181" s="11" t="str">
        <f ca="1">IF(ISBLANK(BudgetsQTable[[#This Row],[budg_seq_yr]]),"FY"&amp;fiscalyear,"FY"&amp;fiscalyear-1+BudgetsQTable[[#This Row],[budg_seq_yr]])</f>
        <v>FY18</v>
      </c>
      <c r="Y3181" s="79">
        <v>1199999</v>
      </c>
      <c r="Z3181" s="78" t="s">
        <v>2869</v>
      </c>
      <c r="AA3181" s="78" t="s">
        <v>468</v>
      </c>
      <c r="AB3181" s="76" t="s">
        <v>2821</v>
      </c>
      <c r="AC3181" s="78" t="s">
        <v>2912</v>
      </c>
    </row>
    <row r="3182" spans="1:29" x14ac:dyDescent="0.35">
      <c r="A3182" s="10" t="s">
        <v>5253</v>
      </c>
      <c r="B3182" s="76" t="s">
        <v>2863</v>
      </c>
      <c r="C3182" s="76">
        <f>C3181+(BudgetsQTable[[#This Row],[lead]]&lt;&gt;K3181)</f>
        <v>391</v>
      </c>
      <c r="D3182" s="76">
        <f>D3181*(BudgetsQTable[[#This Row],[lead]]=K3181)+(BudgetsQTable[[#This Row],[prop_id]]&lt;&gt;A3181)</f>
        <v>1</v>
      </c>
      <c r="E3182" s="77">
        <v>43005.74722222222</v>
      </c>
      <c r="F3182" s="78" t="s">
        <v>2868</v>
      </c>
      <c r="G3182" s="78" t="s">
        <v>2869</v>
      </c>
      <c r="H3182" s="78" t="s">
        <v>468</v>
      </c>
      <c r="I3182" s="76" t="s">
        <v>807</v>
      </c>
      <c r="J3182" s="76" t="s">
        <v>753</v>
      </c>
      <c r="K3182" s="78" t="s">
        <v>5253</v>
      </c>
      <c r="L3182" s="7" t="str">
        <f>IF(BudgetsQTable[[#This Row],[pi_last_name]]=" ","",HYPERLINK("https://www.ejacket.nsf.gov/ej/showProposal.do?Continue=Y&amp;ID="&amp;BudgetsQTable[[#This Row],[prop_id]],BudgetsQTable[[#This Row],[prop_id]]))</f>
        <v/>
      </c>
      <c r="M3182" s="78" t="s">
        <v>753</v>
      </c>
      <c r="N3182" s="7" t="str">
        <f>IF(BudgetsQTable[[#This Row],[pi_last_name]]=" ","",HYPERLINK("mailto:"&amp;BudgetsQTable[[#This Row],[pi_email]]&amp;"&amp;subject=Your NSF Proposal:  "&amp;BudgetsQTable[[#This Row],[prop_id]],BudgetsQTable[[#This Row],[pi_email]]))</f>
        <v/>
      </c>
      <c r="O3182" s="78" t="s">
        <v>753</v>
      </c>
      <c r="P3182" s="78">
        <v>3</v>
      </c>
      <c r="Q3182" s="78">
        <v>1.7</v>
      </c>
      <c r="R3182" s="79">
        <v>0</v>
      </c>
      <c r="S3182" s="79">
        <v>0</v>
      </c>
      <c r="T3182" s="79">
        <v>0</v>
      </c>
      <c r="U3182" s="80">
        <v>290175</v>
      </c>
      <c r="V3182" s="78">
        <v>0</v>
      </c>
      <c r="W3182" s="78">
        <v>1</v>
      </c>
      <c r="X3182" s="11" t="str">
        <f ca="1">IF(ISBLANK(BudgetsQTable[[#This Row],[budg_seq_yr]]),"FY"&amp;fiscalyear,"FY"&amp;fiscalyear-1+BudgetsQTable[[#This Row],[budg_seq_yr]])</f>
        <v>FY18</v>
      </c>
      <c r="Y3182" s="79">
        <v>290175</v>
      </c>
      <c r="Z3182" s="78" t="s">
        <v>2869</v>
      </c>
      <c r="AA3182" s="78" t="s">
        <v>468</v>
      </c>
      <c r="AB3182" s="76" t="s">
        <v>2821</v>
      </c>
      <c r="AC3182" s="78" t="s">
        <v>2912</v>
      </c>
    </row>
    <row r="3183" spans="1:29" x14ac:dyDescent="0.35">
      <c r="A3183" s="10" t="s">
        <v>5253</v>
      </c>
      <c r="B3183" s="76" t="s">
        <v>2863</v>
      </c>
      <c r="C3183" s="76">
        <f>C3182+(BudgetsQTable[[#This Row],[lead]]&lt;&gt;K3182)</f>
        <v>391</v>
      </c>
      <c r="D3183" s="76">
        <f>D3182*(BudgetsQTable[[#This Row],[lead]]=K3182)+(BudgetsQTable[[#This Row],[prop_id]]&lt;&gt;A3182)</f>
        <v>1</v>
      </c>
      <c r="E3183" s="77">
        <v>43005.74722222222</v>
      </c>
      <c r="F3183" s="78" t="s">
        <v>2868</v>
      </c>
      <c r="G3183" s="78" t="s">
        <v>2869</v>
      </c>
      <c r="H3183" s="78" t="s">
        <v>468</v>
      </c>
      <c r="I3183" s="76" t="s">
        <v>807</v>
      </c>
      <c r="J3183" s="76" t="s">
        <v>753</v>
      </c>
      <c r="K3183" s="78" t="s">
        <v>5253</v>
      </c>
      <c r="L3183" s="7" t="str">
        <f>IF(BudgetsQTable[[#This Row],[pi_last_name]]=" ","",HYPERLINK("https://www.ejacket.nsf.gov/ej/showProposal.do?Continue=Y&amp;ID="&amp;BudgetsQTable[[#This Row],[prop_id]],BudgetsQTable[[#This Row],[prop_id]]))</f>
        <v/>
      </c>
      <c r="M3183" s="78" t="s">
        <v>753</v>
      </c>
      <c r="N3183" s="7" t="str">
        <f>IF(BudgetsQTable[[#This Row],[pi_last_name]]=" ","",HYPERLINK("mailto:"&amp;BudgetsQTable[[#This Row],[pi_email]]&amp;"&amp;subject=Your NSF Proposal:  "&amp;BudgetsQTable[[#This Row],[prop_id]],BudgetsQTable[[#This Row],[pi_email]]))</f>
        <v/>
      </c>
      <c r="O3183" s="78" t="s">
        <v>753</v>
      </c>
      <c r="P3183" s="78">
        <v>3</v>
      </c>
      <c r="Q3183" s="78">
        <v>1.7</v>
      </c>
      <c r="R3183" s="79">
        <v>0</v>
      </c>
      <c r="S3183" s="79">
        <v>0</v>
      </c>
      <c r="T3183" s="79">
        <v>0</v>
      </c>
      <c r="U3183" s="80">
        <v>303875</v>
      </c>
      <c r="V3183" s="78">
        <v>0</v>
      </c>
      <c r="W3183" s="78">
        <v>2</v>
      </c>
      <c r="X3183" s="11" t="str">
        <f ca="1">IF(ISBLANK(BudgetsQTable[[#This Row],[budg_seq_yr]]),"FY"&amp;fiscalyear,"FY"&amp;fiscalyear-1+BudgetsQTable[[#This Row],[budg_seq_yr]])</f>
        <v>FY19</v>
      </c>
      <c r="Y3183" s="79">
        <v>303875</v>
      </c>
      <c r="Z3183" s="78" t="s">
        <v>2869</v>
      </c>
      <c r="AA3183" s="78" t="s">
        <v>468</v>
      </c>
      <c r="AB3183" s="76" t="s">
        <v>2821</v>
      </c>
      <c r="AC3183" s="78" t="s">
        <v>2912</v>
      </c>
    </row>
    <row r="3184" spans="1:29" x14ac:dyDescent="0.35">
      <c r="A3184" s="10" t="s">
        <v>5253</v>
      </c>
      <c r="B3184" s="76" t="s">
        <v>2863</v>
      </c>
      <c r="C3184" s="76">
        <f>C3183+(BudgetsQTable[[#This Row],[lead]]&lt;&gt;K3183)</f>
        <v>391</v>
      </c>
      <c r="D3184" s="76">
        <f>D3183*(BudgetsQTable[[#This Row],[lead]]=K3183)+(BudgetsQTable[[#This Row],[prop_id]]&lt;&gt;A3183)</f>
        <v>1</v>
      </c>
      <c r="E3184" s="77">
        <v>43005.74722222222</v>
      </c>
      <c r="F3184" s="78" t="s">
        <v>2868</v>
      </c>
      <c r="G3184" s="78" t="s">
        <v>2869</v>
      </c>
      <c r="H3184" s="78" t="s">
        <v>468</v>
      </c>
      <c r="I3184" s="76" t="s">
        <v>807</v>
      </c>
      <c r="J3184" s="76" t="s">
        <v>753</v>
      </c>
      <c r="K3184" s="78" t="s">
        <v>5253</v>
      </c>
      <c r="L3184" s="7" t="str">
        <f>IF(BudgetsQTable[[#This Row],[pi_last_name]]=" ","",HYPERLINK("https://www.ejacket.nsf.gov/ej/showProposal.do?Continue=Y&amp;ID="&amp;BudgetsQTable[[#This Row],[prop_id]],BudgetsQTable[[#This Row],[prop_id]]))</f>
        <v/>
      </c>
      <c r="M3184" s="78" t="s">
        <v>753</v>
      </c>
      <c r="N3184" s="7" t="str">
        <f>IF(BudgetsQTable[[#This Row],[pi_last_name]]=" ","",HYPERLINK("mailto:"&amp;BudgetsQTable[[#This Row],[pi_email]]&amp;"&amp;subject=Your NSF Proposal:  "&amp;BudgetsQTable[[#This Row],[prop_id]],BudgetsQTable[[#This Row],[pi_email]]))</f>
        <v/>
      </c>
      <c r="O3184" s="78" t="s">
        <v>753</v>
      </c>
      <c r="P3184" s="78">
        <v>3</v>
      </c>
      <c r="Q3184" s="78">
        <v>1.7</v>
      </c>
      <c r="R3184" s="79">
        <v>0</v>
      </c>
      <c r="S3184" s="79">
        <v>0</v>
      </c>
      <c r="T3184" s="79">
        <v>0</v>
      </c>
      <c r="U3184" s="80">
        <v>299133</v>
      </c>
      <c r="V3184" s="78">
        <v>0</v>
      </c>
      <c r="W3184" s="78">
        <v>3</v>
      </c>
      <c r="X3184" s="11" t="str">
        <f ca="1">IF(ISBLANK(BudgetsQTable[[#This Row],[budg_seq_yr]]),"FY"&amp;fiscalyear,"FY"&amp;fiscalyear-1+BudgetsQTable[[#This Row],[budg_seq_yr]])</f>
        <v>FY20</v>
      </c>
      <c r="Y3184" s="79">
        <v>299133</v>
      </c>
      <c r="Z3184" s="78" t="s">
        <v>2869</v>
      </c>
      <c r="AA3184" s="78" t="s">
        <v>468</v>
      </c>
      <c r="AB3184" s="76" t="s">
        <v>2821</v>
      </c>
      <c r="AC3184" s="78" t="s">
        <v>2912</v>
      </c>
    </row>
    <row r="3185" spans="1:29" x14ac:dyDescent="0.35">
      <c r="A3185" s="10" t="s">
        <v>5253</v>
      </c>
      <c r="B3185" s="76" t="s">
        <v>2863</v>
      </c>
      <c r="C3185" s="76">
        <f>C3184+(BudgetsQTable[[#This Row],[lead]]&lt;&gt;K3184)</f>
        <v>391</v>
      </c>
      <c r="D3185" s="76">
        <f>D3184*(BudgetsQTable[[#This Row],[lead]]=K3184)+(BudgetsQTable[[#This Row],[prop_id]]&lt;&gt;A3184)</f>
        <v>1</v>
      </c>
      <c r="E3185" s="77">
        <v>43005.74722222222</v>
      </c>
      <c r="F3185" s="78" t="s">
        <v>2868</v>
      </c>
      <c r="G3185" s="78" t="s">
        <v>2869</v>
      </c>
      <c r="H3185" s="78" t="s">
        <v>468</v>
      </c>
      <c r="I3185" s="76" t="s">
        <v>807</v>
      </c>
      <c r="J3185" s="76" t="s">
        <v>753</v>
      </c>
      <c r="K3185" s="78" t="s">
        <v>5253</v>
      </c>
      <c r="L3185" s="7" t="str">
        <f>IF(BudgetsQTable[[#This Row],[pi_last_name]]=" ","",HYPERLINK("https://www.ejacket.nsf.gov/ej/showProposal.do?Continue=Y&amp;ID="&amp;BudgetsQTable[[#This Row],[prop_id]],BudgetsQTable[[#This Row],[prop_id]]))</f>
        <v/>
      </c>
      <c r="M3185" s="78" t="s">
        <v>753</v>
      </c>
      <c r="N3185" s="7" t="str">
        <f>IF(BudgetsQTable[[#This Row],[pi_last_name]]=" ","",HYPERLINK("mailto:"&amp;BudgetsQTable[[#This Row],[pi_email]]&amp;"&amp;subject=Your NSF Proposal:  "&amp;BudgetsQTable[[#This Row],[prop_id]],BudgetsQTable[[#This Row],[pi_email]]))</f>
        <v/>
      </c>
      <c r="O3185" s="78" t="s">
        <v>753</v>
      </c>
      <c r="P3185" s="78">
        <v>3</v>
      </c>
      <c r="Q3185" s="78">
        <v>1.7</v>
      </c>
      <c r="R3185" s="79">
        <v>0</v>
      </c>
      <c r="S3185" s="79">
        <v>0</v>
      </c>
      <c r="T3185" s="79">
        <v>0</v>
      </c>
      <c r="U3185" s="80">
        <v>306816</v>
      </c>
      <c r="V3185" s="78">
        <v>0</v>
      </c>
      <c r="W3185" s="78">
        <v>4</v>
      </c>
      <c r="X3185" s="11" t="str">
        <f ca="1">IF(ISBLANK(BudgetsQTable[[#This Row],[budg_seq_yr]]),"FY"&amp;fiscalyear,"FY"&amp;fiscalyear-1+BudgetsQTable[[#This Row],[budg_seq_yr]])</f>
        <v>FY21</v>
      </c>
      <c r="Y3185" s="79">
        <v>306816</v>
      </c>
      <c r="Z3185" s="78" t="s">
        <v>2869</v>
      </c>
      <c r="AA3185" s="78" t="s">
        <v>468</v>
      </c>
      <c r="AB3185" s="76" t="s">
        <v>2821</v>
      </c>
      <c r="AC3185" s="78" t="s">
        <v>2912</v>
      </c>
    </row>
    <row r="3186" spans="1:29" x14ac:dyDescent="0.35">
      <c r="A3186" s="10" t="s">
        <v>2658</v>
      </c>
      <c r="B3186" s="76" t="s">
        <v>2863</v>
      </c>
      <c r="C3186" s="76">
        <f>C3185+(BudgetsQTable[[#This Row],[lead]]&lt;&gt;K3185)</f>
        <v>392</v>
      </c>
      <c r="D3186" s="76">
        <f>D3185*(BudgetsQTable[[#This Row],[lead]]=K3185)+(BudgetsQTable[[#This Row],[prop_id]]&lt;&gt;A3185)</f>
        <v>1</v>
      </c>
      <c r="E3186" s="77">
        <v>43005.74722222222</v>
      </c>
      <c r="F3186" s="78" t="s">
        <v>2868</v>
      </c>
      <c r="G3186" s="78" t="s">
        <v>2869</v>
      </c>
      <c r="H3186" s="78" t="s">
        <v>468</v>
      </c>
      <c r="I3186" s="76" t="s">
        <v>807</v>
      </c>
      <c r="J3186" s="76" t="s">
        <v>5259</v>
      </c>
      <c r="K3186" s="78" t="s">
        <v>2658</v>
      </c>
      <c r="L3186" s="7" t="str">
        <f>IF(BudgetsQTable[[#This Row],[pi_last_name]]=" ","",HYPERLINK("https://www.ejacket.nsf.gov/ej/showProposal.do?Continue=Y&amp;ID="&amp;BudgetsQTable[[#This Row],[prop_id]],BudgetsQTable[[#This Row],[prop_id]]))</f>
        <v>1764069</v>
      </c>
      <c r="M3186" s="78" t="s">
        <v>2659</v>
      </c>
      <c r="N3186" s="7" t="str">
        <f>IF(BudgetsQTable[[#This Row],[pi_last_name]]=" ","",HYPERLINK("mailto:"&amp;BudgetsQTable[[#This Row],[pi_email]]&amp;"&amp;subject=Your NSF Proposal:  "&amp;BudgetsQTable[[#This Row],[prop_id]],BudgetsQTable[[#This Row],[pi_email]]))</f>
        <v>tlyon@law.usc.edu</v>
      </c>
      <c r="O3186" s="78" t="s">
        <v>3795</v>
      </c>
      <c r="P3186" s="78"/>
      <c r="Q3186" s="78"/>
      <c r="R3186" s="79"/>
      <c r="S3186" s="79"/>
      <c r="T3186" s="79"/>
      <c r="U3186" s="80"/>
      <c r="V3186" s="78">
        <v>0</v>
      </c>
      <c r="W3186" s="78"/>
      <c r="X3186" s="11" t="str">
        <f ca="1">IF(ISBLANK(BudgetsQTable[[#This Row],[budg_seq_yr]]),"FY"&amp;fiscalyear,"FY"&amp;fiscalyear-1+BudgetsQTable[[#This Row],[budg_seq_yr]])</f>
        <v>FY18</v>
      </c>
      <c r="Y3186" s="79">
        <v>1193594</v>
      </c>
      <c r="Z3186" s="78" t="s">
        <v>2869</v>
      </c>
      <c r="AA3186" s="78" t="s">
        <v>468</v>
      </c>
      <c r="AB3186" s="76" t="s">
        <v>2821</v>
      </c>
      <c r="AC3186" s="78" t="s">
        <v>2912</v>
      </c>
    </row>
    <row r="3187" spans="1:29" x14ac:dyDescent="0.35">
      <c r="A3187" s="10" t="s">
        <v>2658</v>
      </c>
      <c r="B3187" s="76" t="s">
        <v>2863</v>
      </c>
      <c r="C3187" s="76">
        <f>C3186+(BudgetsQTable[[#This Row],[lead]]&lt;&gt;K3186)</f>
        <v>392</v>
      </c>
      <c r="D3187" s="76">
        <f>D3186*(BudgetsQTable[[#This Row],[lead]]=K3186)+(BudgetsQTable[[#This Row],[prop_id]]&lt;&gt;A3186)</f>
        <v>1</v>
      </c>
      <c r="E3187" s="77">
        <v>43005.74722222222</v>
      </c>
      <c r="F3187" s="78" t="s">
        <v>2868</v>
      </c>
      <c r="G3187" s="78" t="s">
        <v>2869</v>
      </c>
      <c r="H3187" s="78" t="s">
        <v>468</v>
      </c>
      <c r="I3187" s="76" t="s">
        <v>807</v>
      </c>
      <c r="J3187" s="76" t="s">
        <v>753</v>
      </c>
      <c r="K3187" s="78" t="s">
        <v>2658</v>
      </c>
      <c r="L3187" s="7" t="str">
        <f>IF(BudgetsQTable[[#This Row],[pi_last_name]]=" ","",HYPERLINK("https://www.ejacket.nsf.gov/ej/showProposal.do?Continue=Y&amp;ID="&amp;BudgetsQTable[[#This Row],[prop_id]],BudgetsQTable[[#This Row],[prop_id]]))</f>
        <v/>
      </c>
      <c r="M3187" s="78" t="s">
        <v>753</v>
      </c>
      <c r="N3187" s="7" t="str">
        <f>IF(BudgetsQTable[[#This Row],[pi_last_name]]=" ","",HYPERLINK("mailto:"&amp;BudgetsQTable[[#This Row],[pi_email]]&amp;"&amp;subject=Your NSF Proposal:  "&amp;BudgetsQTable[[#This Row],[prop_id]],BudgetsQTable[[#This Row],[pi_email]]))</f>
        <v/>
      </c>
      <c r="O3187" s="78" t="s">
        <v>753</v>
      </c>
      <c r="P3187" s="78">
        <v>2</v>
      </c>
      <c r="Q3187" s="78">
        <v>0</v>
      </c>
      <c r="R3187" s="79">
        <v>75546</v>
      </c>
      <c r="S3187" s="79">
        <v>3227</v>
      </c>
      <c r="T3187" s="79">
        <v>0</v>
      </c>
      <c r="U3187" s="80">
        <v>281370</v>
      </c>
      <c r="V3187" s="78">
        <v>0</v>
      </c>
      <c r="W3187" s="78">
        <v>1</v>
      </c>
      <c r="X3187" s="11" t="str">
        <f ca="1">IF(ISBLANK(BudgetsQTable[[#This Row],[budg_seq_yr]]),"FY"&amp;fiscalyear,"FY"&amp;fiscalyear-1+BudgetsQTable[[#This Row],[budg_seq_yr]])</f>
        <v>FY18</v>
      </c>
      <c r="Y3187" s="79">
        <v>281370</v>
      </c>
      <c r="Z3187" s="78" t="s">
        <v>2869</v>
      </c>
      <c r="AA3187" s="78" t="s">
        <v>468</v>
      </c>
      <c r="AB3187" s="76" t="s">
        <v>2821</v>
      </c>
      <c r="AC3187" s="78" t="s">
        <v>2912</v>
      </c>
    </row>
    <row r="3188" spans="1:29" x14ac:dyDescent="0.35">
      <c r="A3188" s="10" t="s">
        <v>2658</v>
      </c>
      <c r="B3188" s="76" t="s">
        <v>2863</v>
      </c>
      <c r="C3188" s="76">
        <f>C3187+(BudgetsQTable[[#This Row],[lead]]&lt;&gt;K3187)</f>
        <v>392</v>
      </c>
      <c r="D3188" s="76">
        <f>D3187*(BudgetsQTable[[#This Row],[lead]]=K3187)+(BudgetsQTable[[#This Row],[prop_id]]&lt;&gt;A3187)</f>
        <v>1</v>
      </c>
      <c r="E3188" s="77">
        <v>43005.74722222222</v>
      </c>
      <c r="F3188" s="78" t="s">
        <v>2868</v>
      </c>
      <c r="G3188" s="78" t="s">
        <v>2869</v>
      </c>
      <c r="H3188" s="78" t="s">
        <v>468</v>
      </c>
      <c r="I3188" s="76" t="s">
        <v>807</v>
      </c>
      <c r="J3188" s="76" t="s">
        <v>753</v>
      </c>
      <c r="K3188" s="78" t="s">
        <v>2658</v>
      </c>
      <c r="L3188" s="7" t="str">
        <f>IF(BudgetsQTable[[#This Row],[pi_last_name]]=" ","",HYPERLINK("https://www.ejacket.nsf.gov/ej/showProposal.do?Continue=Y&amp;ID="&amp;BudgetsQTable[[#This Row],[prop_id]],BudgetsQTable[[#This Row],[prop_id]]))</f>
        <v/>
      </c>
      <c r="M3188" s="78" t="s">
        <v>753</v>
      </c>
      <c r="N3188" s="7" t="str">
        <f>IF(BudgetsQTable[[#This Row],[pi_last_name]]=" ","",HYPERLINK("mailto:"&amp;BudgetsQTable[[#This Row],[pi_email]]&amp;"&amp;subject=Your NSF Proposal:  "&amp;BudgetsQTable[[#This Row],[prop_id]],BudgetsQTable[[#This Row],[pi_email]]))</f>
        <v/>
      </c>
      <c r="O3188" s="78" t="s">
        <v>753</v>
      </c>
      <c r="P3188" s="78">
        <v>2</v>
      </c>
      <c r="Q3188" s="78">
        <v>0</v>
      </c>
      <c r="R3188" s="79">
        <v>78569</v>
      </c>
      <c r="S3188" s="79">
        <v>3087</v>
      </c>
      <c r="T3188" s="79">
        <v>0</v>
      </c>
      <c r="U3188" s="80">
        <v>292846</v>
      </c>
      <c r="V3188" s="78">
        <v>0</v>
      </c>
      <c r="W3188" s="78">
        <v>2</v>
      </c>
      <c r="X3188" s="11" t="str">
        <f ca="1">IF(ISBLANK(BudgetsQTable[[#This Row],[budg_seq_yr]]),"FY"&amp;fiscalyear,"FY"&amp;fiscalyear-1+BudgetsQTable[[#This Row],[budg_seq_yr]])</f>
        <v>FY19</v>
      </c>
      <c r="Y3188" s="79">
        <v>292846</v>
      </c>
      <c r="Z3188" s="78" t="s">
        <v>2869</v>
      </c>
      <c r="AA3188" s="78" t="s">
        <v>468</v>
      </c>
      <c r="AB3188" s="76" t="s">
        <v>2821</v>
      </c>
      <c r="AC3188" s="78" t="s">
        <v>2912</v>
      </c>
    </row>
    <row r="3189" spans="1:29" x14ac:dyDescent="0.35">
      <c r="A3189" s="10" t="s">
        <v>2658</v>
      </c>
      <c r="B3189" s="76" t="s">
        <v>2863</v>
      </c>
      <c r="C3189" s="76">
        <f>C3188+(BudgetsQTable[[#This Row],[lead]]&lt;&gt;K3188)</f>
        <v>392</v>
      </c>
      <c r="D3189" s="76">
        <f>D3188*(BudgetsQTable[[#This Row],[lead]]=K3188)+(BudgetsQTable[[#This Row],[prop_id]]&lt;&gt;A3188)</f>
        <v>1</v>
      </c>
      <c r="E3189" s="77">
        <v>43005.74722222222</v>
      </c>
      <c r="F3189" s="78" t="s">
        <v>2868</v>
      </c>
      <c r="G3189" s="78" t="s">
        <v>2869</v>
      </c>
      <c r="H3189" s="78" t="s">
        <v>468</v>
      </c>
      <c r="I3189" s="76" t="s">
        <v>807</v>
      </c>
      <c r="J3189" s="76" t="s">
        <v>753</v>
      </c>
      <c r="K3189" s="78" t="s">
        <v>2658</v>
      </c>
      <c r="L3189" s="7" t="str">
        <f>IF(BudgetsQTable[[#This Row],[pi_last_name]]=" ","",HYPERLINK("https://www.ejacket.nsf.gov/ej/showProposal.do?Continue=Y&amp;ID="&amp;BudgetsQTable[[#This Row],[prop_id]],BudgetsQTable[[#This Row],[prop_id]]))</f>
        <v/>
      </c>
      <c r="M3189" s="78" t="s">
        <v>753</v>
      </c>
      <c r="N3189" s="7" t="str">
        <f>IF(BudgetsQTable[[#This Row],[pi_last_name]]=" ","",HYPERLINK("mailto:"&amp;BudgetsQTable[[#This Row],[pi_email]]&amp;"&amp;subject=Your NSF Proposal:  "&amp;BudgetsQTable[[#This Row],[prop_id]],BudgetsQTable[[#This Row],[pi_email]]))</f>
        <v/>
      </c>
      <c r="O3189" s="78" t="s">
        <v>753</v>
      </c>
      <c r="P3189" s="78">
        <v>2</v>
      </c>
      <c r="Q3189" s="78">
        <v>0</v>
      </c>
      <c r="R3189" s="79">
        <v>81711</v>
      </c>
      <c r="S3189" s="79">
        <v>3113</v>
      </c>
      <c r="T3189" s="79">
        <v>0</v>
      </c>
      <c r="U3189" s="80">
        <v>304631</v>
      </c>
      <c r="V3189" s="78">
        <v>0</v>
      </c>
      <c r="W3189" s="78">
        <v>3</v>
      </c>
      <c r="X3189" s="11" t="str">
        <f ca="1">IF(ISBLANK(BudgetsQTable[[#This Row],[budg_seq_yr]]),"FY"&amp;fiscalyear,"FY"&amp;fiscalyear-1+BudgetsQTable[[#This Row],[budg_seq_yr]])</f>
        <v>FY20</v>
      </c>
      <c r="Y3189" s="79">
        <v>304631</v>
      </c>
      <c r="Z3189" s="78" t="s">
        <v>2869</v>
      </c>
      <c r="AA3189" s="78" t="s">
        <v>468</v>
      </c>
      <c r="AB3189" s="76" t="s">
        <v>2821</v>
      </c>
      <c r="AC3189" s="78" t="s">
        <v>2912</v>
      </c>
    </row>
    <row r="3190" spans="1:29" x14ac:dyDescent="0.35">
      <c r="A3190" s="10" t="s">
        <v>2658</v>
      </c>
      <c r="B3190" s="76" t="s">
        <v>2863</v>
      </c>
      <c r="C3190" s="76">
        <f>C3189+(BudgetsQTable[[#This Row],[lead]]&lt;&gt;K3189)</f>
        <v>392</v>
      </c>
      <c r="D3190" s="76">
        <f>D3189*(BudgetsQTable[[#This Row],[lead]]=K3189)+(BudgetsQTable[[#This Row],[prop_id]]&lt;&gt;A3189)</f>
        <v>1</v>
      </c>
      <c r="E3190" s="77">
        <v>43005.74722222222</v>
      </c>
      <c r="F3190" s="78" t="s">
        <v>2868</v>
      </c>
      <c r="G3190" s="78" t="s">
        <v>2869</v>
      </c>
      <c r="H3190" s="78" t="s">
        <v>468</v>
      </c>
      <c r="I3190" s="76" t="s">
        <v>807</v>
      </c>
      <c r="J3190" s="76" t="s">
        <v>753</v>
      </c>
      <c r="K3190" s="78" t="s">
        <v>2658</v>
      </c>
      <c r="L3190" s="7" t="str">
        <f>IF(BudgetsQTable[[#This Row],[pi_last_name]]=" ","",HYPERLINK("https://www.ejacket.nsf.gov/ej/showProposal.do?Continue=Y&amp;ID="&amp;BudgetsQTable[[#This Row],[prop_id]],BudgetsQTable[[#This Row],[prop_id]]))</f>
        <v/>
      </c>
      <c r="M3190" s="78" t="s">
        <v>753</v>
      </c>
      <c r="N3190" s="7" t="str">
        <f>IF(BudgetsQTable[[#This Row],[pi_last_name]]=" ","",HYPERLINK("mailto:"&amp;BudgetsQTable[[#This Row],[pi_email]]&amp;"&amp;subject=Your NSF Proposal:  "&amp;BudgetsQTable[[#This Row],[prop_id]],BudgetsQTable[[#This Row],[pi_email]]))</f>
        <v/>
      </c>
      <c r="O3190" s="78" t="s">
        <v>753</v>
      </c>
      <c r="P3190" s="78">
        <v>2</v>
      </c>
      <c r="Q3190" s="78">
        <v>0</v>
      </c>
      <c r="R3190" s="79">
        <v>84980</v>
      </c>
      <c r="S3190" s="79">
        <v>2447</v>
      </c>
      <c r="T3190" s="79">
        <v>0</v>
      </c>
      <c r="U3190" s="80">
        <v>314747</v>
      </c>
      <c r="V3190" s="78">
        <v>0</v>
      </c>
      <c r="W3190" s="78">
        <v>4</v>
      </c>
      <c r="X3190" s="11" t="str">
        <f ca="1">IF(ISBLANK(BudgetsQTable[[#This Row],[budg_seq_yr]]),"FY"&amp;fiscalyear,"FY"&amp;fiscalyear-1+BudgetsQTable[[#This Row],[budg_seq_yr]])</f>
        <v>FY21</v>
      </c>
      <c r="Y3190" s="79">
        <v>314747</v>
      </c>
      <c r="Z3190" s="78" t="s">
        <v>2869</v>
      </c>
      <c r="AA3190" s="78" t="s">
        <v>468</v>
      </c>
      <c r="AB3190" s="76" t="s">
        <v>2821</v>
      </c>
      <c r="AC3190" s="78" t="s">
        <v>2912</v>
      </c>
    </row>
    <row r="3191" spans="1:29" x14ac:dyDescent="0.35">
      <c r="A3191" s="10" t="s">
        <v>2661</v>
      </c>
      <c r="B3191" s="76" t="s">
        <v>2824</v>
      </c>
      <c r="C3191" s="76">
        <f>C3190+(BudgetsQTable[[#This Row],[lead]]&lt;&gt;K3190)</f>
        <v>393</v>
      </c>
      <c r="D3191" s="76">
        <f>D3190*(BudgetsQTable[[#This Row],[lead]]=K3190)+(BudgetsQTable[[#This Row],[prop_id]]&lt;&gt;A3190)</f>
        <v>1</v>
      </c>
      <c r="E3191" s="77">
        <v>43005.748611111114</v>
      </c>
      <c r="F3191" s="78" t="s">
        <v>2868</v>
      </c>
      <c r="G3191" s="78" t="s">
        <v>2869</v>
      </c>
      <c r="H3191" s="78" t="s">
        <v>468</v>
      </c>
      <c r="I3191" s="76" t="s">
        <v>807</v>
      </c>
      <c r="J3191" s="76" t="s">
        <v>5262</v>
      </c>
      <c r="K3191" s="78" t="s">
        <v>2661</v>
      </c>
      <c r="L3191" s="7" t="str">
        <f>IF(BudgetsQTable[[#This Row],[pi_last_name]]=" ","",HYPERLINK("https://www.ejacket.nsf.gov/ej/showProposal.do?Continue=Y&amp;ID="&amp;BudgetsQTable[[#This Row],[prop_id]],BudgetsQTable[[#This Row],[prop_id]]))</f>
        <v>1764070</v>
      </c>
      <c r="M3191" s="78" t="s">
        <v>2662</v>
      </c>
      <c r="N3191" s="7" t="str">
        <f>IF(BudgetsQTable[[#This Row],[pi_last_name]]=" ","",HYPERLINK("mailto:"&amp;BudgetsQTable[[#This Row],[pi_email]]&amp;"&amp;subject=Your NSF Proposal:  "&amp;BudgetsQTable[[#This Row],[prop_id]],BudgetsQTable[[#This Row],[pi_email]]))</f>
        <v>nosh@northwestern.edu</v>
      </c>
      <c r="O3191" s="78" t="s">
        <v>600</v>
      </c>
      <c r="P3191" s="78"/>
      <c r="Q3191" s="78"/>
      <c r="R3191" s="79"/>
      <c r="S3191" s="79"/>
      <c r="T3191" s="79"/>
      <c r="U3191" s="80"/>
      <c r="V3191" s="78">
        <v>0</v>
      </c>
      <c r="W3191" s="78"/>
      <c r="X3191" s="11" t="str">
        <f ca="1">IF(ISBLANK(BudgetsQTable[[#This Row],[budg_seq_yr]]),"FY"&amp;fiscalyear,"FY"&amp;fiscalyear-1+BudgetsQTable[[#This Row],[budg_seq_yr]])</f>
        <v>FY18</v>
      </c>
      <c r="Y3191" s="79">
        <v>1766008</v>
      </c>
      <c r="Z3191" s="78" t="s">
        <v>2869</v>
      </c>
      <c r="AA3191" s="78" t="s">
        <v>468</v>
      </c>
      <c r="AB3191" s="76" t="s">
        <v>2821</v>
      </c>
      <c r="AC3191" s="78" t="s">
        <v>468</v>
      </c>
    </row>
    <row r="3192" spans="1:29" x14ac:dyDescent="0.35">
      <c r="A3192" s="10" t="s">
        <v>2661</v>
      </c>
      <c r="B3192" s="76" t="s">
        <v>2824</v>
      </c>
      <c r="C3192" s="76">
        <f>C3191+(BudgetsQTable[[#This Row],[lead]]&lt;&gt;K3191)</f>
        <v>393</v>
      </c>
      <c r="D3192" s="76">
        <f>D3191*(BudgetsQTable[[#This Row],[lead]]=K3191)+(BudgetsQTable[[#This Row],[prop_id]]&lt;&gt;A3191)</f>
        <v>1</v>
      </c>
      <c r="E3192" s="77">
        <v>43005.748611111114</v>
      </c>
      <c r="F3192" s="78" t="s">
        <v>2868</v>
      </c>
      <c r="G3192" s="78" t="s">
        <v>2869</v>
      </c>
      <c r="H3192" s="78" t="s">
        <v>468</v>
      </c>
      <c r="I3192" s="76" t="s">
        <v>807</v>
      </c>
      <c r="J3192" s="76" t="s">
        <v>753</v>
      </c>
      <c r="K3192" s="78" t="s">
        <v>2661</v>
      </c>
      <c r="L3192" s="7" t="str">
        <f>IF(BudgetsQTable[[#This Row],[pi_last_name]]=" ","",HYPERLINK("https://www.ejacket.nsf.gov/ej/showProposal.do?Continue=Y&amp;ID="&amp;BudgetsQTable[[#This Row],[prop_id]],BudgetsQTable[[#This Row],[prop_id]]))</f>
        <v/>
      </c>
      <c r="M3192" s="78" t="s">
        <v>753</v>
      </c>
      <c r="N3192" s="7" t="str">
        <f>IF(BudgetsQTable[[#This Row],[pi_last_name]]=" ","",HYPERLINK("mailto:"&amp;BudgetsQTable[[#This Row],[pi_email]]&amp;"&amp;subject=Your NSF Proposal:  "&amp;BudgetsQTable[[#This Row],[prop_id]],BudgetsQTable[[#This Row],[pi_email]]))</f>
        <v/>
      </c>
      <c r="O3192" s="78" t="s">
        <v>753</v>
      </c>
      <c r="P3192" s="78">
        <v>2</v>
      </c>
      <c r="Q3192" s="78">
        <v>2</v>
      </c>
      <c r="R3192" s="79">
        <v>43520</v>
      </c>
      <c r="S3192" s="79">
        <v>3000</v>
      </c>
      <c r="T3192" s="79">
        <v>0</v>
      </c>
      <c r="U3192" s="80">
        <v>295509</v>
      </c>
      <c r="V3192" s="78">
        <v>0</v>
      </c>
      <c r="W3192" s="78">
        <v>1</v>
      </c>
      <c r="X3192" s="11" t="str">
        <f ca="1">IF(ISBLANK(BudgetsQTable[[#This Row],[budg_seq_yr]]),"FY"&amp;fiscalyear,"FY"&amp;fiscalyear-1+BudgetsQTable[[#This Row],[budg_seq_yr]])</f>
        <v>FY18</v>
      </c>
      <c r="Y3192" s="79">
        <v>295509</v>
      </c>
      <c r="Z3192" s="78" t="s">
        <v>2869</v>
      </c>
      <c r="AA3192" s="78" t="s">
        <v>468</v>
      </c>
      <c r="AB3192" s="76" t="s">
        <v>2821</v>
      </c>
      <c r="AC3192" s="78" t="s">
        <v>468</v>
      </c>
    </row>
    <row r="3193" spans="1:29" x14ac:dyDescent="0.35">
      <c r="A3193" s="10" t="s">
        <v>2661</v>
      </c>
      <c r="B3193" s="76" t="s">
        <v>2824</v>
      </c>
      <c r="C3193" s="76">
        <f>C3192+(BudgetsQTable[[#This Row],[lead]]&lt;&gt;K3192)</f>
        <v>393</v>
      </c>
      <c r="D3193" s="76">
        <f>D3192*(BudgetsQTable[[#This Row],[lead]]=K3192)+(BudgetsQTable[[#This Row],[prop_id]]&lt;&gt;A3192)</f>
        <v>1</v>
      </c>
      <c r="E3193" s="77">
        <v>43005.748611111114</v>
      </c>
      <c r="F3193" s="78" t="s">
        <v>2868</v>
      </c>
      <c r="G3193" s="78" t="s">
        <v>2869</v>
      </c>
      <c r="H3193" s="78" t="s">
        <v>468</v>
      </c>
      <c r="I3193" s="76" t="s">
        <v>807</v>
      </c>
      <c r="J3193" s="76" t="s">
        <v>753</v>
      </c>
      <c r="K3193" s="78" t="s">
        <v>2661</v>
      </c>
      <c r="L3193" s="7" t="str">
        <f>IF(BudgetsQTable[[#This Row],[pi_last_name]]=" ","",HYPERLINK("https://www.ejacket.nsf.gov/ej/showProposal.do?Continue=Y&amp;ID="&amp;BudgetsQTable[[#This Row],[prop_id]],BudgetsQTable[[#This Row],[prop_id]]))</f>
        <v/>
      </c>
      <c r="M3193" s="78" t="s">
        <v>753</v>
      </c>
      <c r="N3193" s="7" t="str">
        <f>IF(BudgetsQTable[[#This Row],[pi_last_name]]=" ","",HYPERLINK("mailto:"&amp;BudgetsQTable[[#This Row],[pi_email]]&amp;"&amp;subject=Your NSF Proposal:  "&amp;BudgetsQTable[[#This Row],[prop_id]],BudgetsQTable[[#This Row],[pi_email]]))</f>
        <v/>
      </c>
      <c r="O3193" s="78" t="s">
        <v>753</v>
      </c>
      <c r="P3193" s="78">
        <v>2</v>
      </c>
      <c r="Q3193" s="78">
        <v>2</v>
      </c>
      <c r="R3193" s="79">
        <v>48900</v>
      </c>
      <c r="S3193" s="79">
        <v>3000</v>
      </c>
      <c r="T3193" s="79">
        <v>0</v>
      </c>
      <c r="U3193" s="80">
        <v>312264</v>
      </c>
      <c r="V3193" s="78">
        <v>0</v>
      </c>
      <c r="W3193" s="78">
        <v>2</v>
      </c>
      <c r="X3193" s="11" t="str">
        <f ca="1">IF(ISBLANK(BudgetsQTable[[#This Row],[budg_seq_yr]]),"FY"&amp;fiscalyear,"FY"&amp;fiscalyear-1+BudgetsQTable[[#This Row],[budg_seq_yr]])</f>
        <v>FY19</v>
      </c>
      <c r="Y3193" s="79">
        <v>312264</v>
      </c>
      <c r="Z3193" s="78" t="s">
        <v>2869</v>
      </c>
      <c r="AA3193" s="78" t="s">
        <v>468</v>
      </c>
      <c r="AB3193" s="76" t="s">
        <v>2821</v>
      </c>
      <c r="AC3193" s="78" t="s">
        <v>468</v>
      </c>
    </row>
    <row r="3194" spans="1:29" x14ac:dyDescent="0.35">
      <c r="A3194" s="10" t="s">
        <v>2661</v>
      </c>
      <c r="B3194" s="76" t="s">
        <v>2824</v>
      </c>
      <c r="C3194" s="76">
        <f>C3193+(BudgetsQTable[[#This Row],[lead]]&lt;&gt;K3193)</f>
        <v>393</v>
      </c>
      <c r="D3194" s="76">
        <f>D3193*(BudgetsQTable[[#This Row],[lead]]=K3193)+(BudgetsQTable[[#This Row],[prop_id]]&lt;&gt;A3193)</f>
        <v>1</v>
      </c>
      <c r="E3194" s="77">
        <v>43005.748611111114</v>
      </c>
      <c r="F3194" s="78" t="s">
        <v>2868</v>
      </c>
      <c r="G3194" s="78" t="s">
        <v>2869</v>
      </c>
      <c r="H3194" s="78" t="s">
        <v>468</v>
      </c>
      <c r="I3194" s="76" t="s">
        <v>807</v>
      </c>
      <c r="J3194" s="76" t="s">
        <v>753</v>
      </c>
      <c r="K3194" s="78" t="s">
        <v>2661</v>
      </c>
      <c r="L3194" s="7" t="str">
        <f>IF(BudgetsQTable[[#This Row],[pi_last_name]]=" ","",HYPERLINK("https://www.ejacket.nsf.gov/ej/showProposal.do?Continue=Y&amp;ID="&amp;BudgetsQTable[[#This Row],[prop_id]],BudgetsQTable[[#This Row],[prop_id]]))</f>
        <v/>
      </c>
      <c r="M3194" s="78" t="s">
        <v>753</v>
      </c>
      <c r="N3194" s="7" t="str">
        <f>IF(BudgetsQTable[[#This Row],[pi_last_name]]=" ","",HYPERLINK("mailto:"&amp;BudgetsQTable[[#This Row],[pi_email]]&amp;"&amp;subject=Your NSF Proposal:  "&amp;BudgetsQTable[[#This Row],[prop_id]],BudgetsQTable[[#This Row],[pi_email]]))</f>
        <v/>
      </c>
      <c r="O3194" s="78" t="s">
        <v>753</v>
      </c>
      <c r="P3194" s="78">
        <v>2</v>
      </c>
      <c r="Q3194" s="78">
        <v>2</v>
      </c>
      <c r="R3194" s="79">
        <v>50367</v>
      </c>
      <c r="S3194" s="79">
        <v>3000</v>
      </c>
      <c r="T3194" s="79">
        <v>0</v>
      </c>
      <c r="U3194" s="80">
        <v>321446</v>
      </c>
      <c r="V3194" s="78">
        <v>0</v>
      </c>
      <c r="W3194" s="78">
        <v>3</v>
      </c>
      <c r="X3194" s="11" t="str">
        <f ca="1">IF(ISBLANK(BudgetsQTable[[#This Row],[budg_seq_yr]]),"FY"&amp;fiscalyear,"FY"&amp;fiscalyear-1+BudgetsQTable[[#This Row],[budg_seq_yr]])</f>
        <v>FY20</v>
      </c>
      <c r="Y3194" s="79">
        <v>321446</v>
      </c>
      <c r="Z3194" s="78" t="s">
        <v>2869</v>
      </c>
      <c r="AA3194" s="78" t="s">
        <v>468</v>
      </c>
      <c r="AB3194" s="76" t="s">
        <v>2821</v>
      </c>
      <c r="AC3194" s="78" t="s">
        <v>468</v>
      </c>
    </row>
    <row r="3195" spans="1:29" x14ac:dyDescent="0.35">
      <c r="A3195" s="10" t="s">
        <v>2661</v>
      </c>
      <c r="B3195" s="76" t="s">
        <v>2824</v>
      </c>
      <c r="C3195" s="76">
        <f>C3194+(BudgetsQTable[[#This Row],[lead]]&lt;&gt;K3194)</f>
        <v>393</v>
      </c>
      <c r="D3195" s="76">
        <f>D3194*(BudgetsQTable[[#This Row],[lead]]=K3194)+(BudgetsQTable[[#This Row],[prop_id]]&lt;&gt;A3194)</f>
        <v>1</v>
      </c>
      <c r="E3195" s="77">
        <v>43005.748611111114</v>
      </c>
      <c r="F3195" s="78" t="s">
        <v>2868</v>
      </c>
      <c r="G3195" s="78" t="s">
        <v>2869</v>
      </c>
      <c r="H3195" s="78" t="s">
        <v>468</v>
      </c>
      <c r="I3195" s="76" t="s">
        <v>807</v>
      </c>
      <c r="J3195" s="76" t="s">
        <v>753</v>
      </c>
      <c r="K3195" s="78" t="s">
        <v>2661</v>
      </c>
      <c r="L3195" s="7" t="str">
        <f>IF(BudgetsQTable[[#This Row],[pi_last_name]]=" ","",HYPERLINK("https://www.ejacket.nsf.gov/ej/showProposal.do?Continue=Y&amp;ID="&amp;BudgetsQTable[[#This Row],[prop_id]],BudgetsQTable[[#This Row],[prop_id]]))</f>
        <v/>
      </c>
      <c r="M3195" s="78" t="s">
        <v>753</v>
      </c>
      <c r="N3195" s="7" t="str">
        <f>IF(BudgetsQTable[[#This Row],[pi_last_name]]=" ","",HYPERLINK("mailto:"&amp;BudgetsQTable[[#This Row],[pi_email]]&amp;"&amp;subject=Your NSF Proposal:  "&amp;BudgetsQTable[[#This Row],[prop_id]],BudgetsQTable[[#This Row],[pi_email]]))</f>
        <v/>
      </c>
      <c r="O3195" s="78" t="s">
        <v>753</v>
      </c>
      <c r="P3195" s="78">
        <v>2</v>
      </c>
      <c r="Q3195" s="78">
        <v>2</v>
      </c>
      <c r="R3195" s="79">
        <v>51878</v>
      </c>
      <c r="S3195" s="79">
        <v>3000</v>
      </c>
      <c r="T3195" s="79">
        <v>0</v>
      </c>
      <c r="U3195" s="80">
        <v>412292</v>
      </c>
      <c r="V3195" s="78">
        <v>0</v>
      </c>
      <c r="W3195" s="78">
        <v>4</v>
      </c>
      <c r="X3195" s="11" t="str">
        <f ca="1">IF(ISBLANK(BudgetsQTable[[#This Row],[budg_seq_yr]]),"FY"&amp;fiscalyear,"FY"&amp;fiscalyear-1+BudgetsQTable[[#This Row],[budg_seq_yr]])</f>
        <v>FY21</v>
      </c>
      <c r="Y3195" s="79">
        <v>412292</v>
      </c>
      <c r="Z3195" s="78" t="s">
        <v>2869</v>
      </c>
      <c r="AA3195" s="78" t="s">
        <v>468</v>
      </c>
      <c r="AB3195" s="76" t="s">
        <v>2821</v>
      </c>
      <c r="AC3195" s="78" t="s">
        <v>468</v>
      </c>
    </row>
    <row r="3196" spans="1:29" x14ac:dyDescent="0.35">
      <c r="A3196" s="10" t="s">
        <v>2661</v>
      </c>
      <c r="B3196" s="76" t="s">
        <v>2824</v>
      </c>
      <c r="C3196" s="76">
        <f>C3195+(BudgetsQTable[[#This Row],[lead]]&lt;&gt;K3195)</f>
        <v>393</v>
      </c>
      <c r="D3196" s="76">
        <f>D3195*(BudgetsQTable[[#This Row],[lead]]=K3195)+(BudgetsQTable[[#This Row],[prop_id]]&lt;&gt;A3195)</f>
        <v>1</v>
      </c>
      <c r="E3196" s="77">
        <v>43005.748611111114</v>
      </c>
      <c r="F3196" s="78" t="s">
        <v>2868</v>
      </c>
      <c r="G3196" s="78" t="s">
        <v>2869</v>
      </c>
      <c r="H3196" s="78" t="s">
        <v>468</v>
      </c>
      <c r="I3196" s="76" t="s">
        <v>807</v>
      </c>
      <c r="J3196" s="76" t="s">
        <v>753</v>
      </c>
      <c r="K3196" s="78" t="s">
        <v>2661</v>
      </c>
      <c r="L3196" s="7" t="str">
        <f>IF(BudgetsQTable[[#This Row],[pi_last_name]]=" ","",HYPERLINK("https://www.ejacket.nsf.gov/ej/showProposal.do?Continue=Y&amp;ID="&amp;BudgetsQTable[[#This Row],[prop_id]],BudgetsQTable[[#This Row],[prop_id]]))</f>
        <v/>
      </c>
      <c r="M3196" s="78" t="s">
        <v>753</v>
      </c>
      <c r="N3196" s="7" t="str">
        <f>IF(BudgetsQTable[[#This Row],[pi_last_name]]=" ","",HYPERLINK("mailto:"&amp;BudgetsQTable[[#This Row],[pi_email]]&amp;"&amp;subject=Your NSF Proposal:  "&amp;BudgetsQTable[[#This Row],[prop_id]],BudgetsQTable[[#This Row],[pi_email]]))</f>
        <v/>
      </c>
      <c r="O3196" s="78" t="s">
        <v>753</v>
      </c>
      <c r="P3196" s="78">
        <v>2</v>
      </c>
      <c r="Q3196" s="78">
        <v>2</v>
      </c>
      <c r="R3196" s="79">
        <v>53434</v>
      </c>
      <c r="S3196" s="79">
        <v>3000</v>
      </c>
      <c r="T3196" s="79">
        <v>0</v>
      </c>
      <c r="U3196" s="80">
        <v>424497</v>
      </c>
      <c r="V3196" s="78">
        <v>0</v>
      </c>
      <c r="W3196" s="78">
        <v>5</v>
      </c>
      <c r="X3196" s="11" t="str">
        <f ca="1">IF(ISBLANK(BudgetsQTable[[#This Row],[budg_seq_yr]]),"FY"&amp;fiscalyear,"FY"&amp;fiscalyear-1+BudgetsQTable[[#This Row],[budg_seq_yr]])</f>
        <v>FY22</v>
      </c>
      <c r="Y3196" s="79">
        <v>424497</v>
      </c>
      <c r="Z3196" s="78" t="s">
        <v>2869</v>
      </c>
      <c r="AA3196" s="78" t="s">
        <v>468</v>
      </c>
      <c r="AB3196" s="76" t="s">
        <v>2821</v>
      </c>
      <c r="AC3196" s="78" t="s">
        <v>468</v>
      </c>
    </row>
    <row r="3197" spans="1:29" x14ac:dyDescent="0.35">
      <c r="A3197" s="10" t="s">
        <v>5263</v>
      </c>
      <c r="B3197" s="76" t="s">
        <v>2834</v>
      </c>
      <c r="C3197" s="76">
        <f>C3196+(BudgetsQTable[[#This Row],[lead]]&lt;&gt;K3196)</f>
        <v>393</v>
      </c>
      <c r="D3197" s="76">
        <f>D3196*(BudgetsQTable[[#This Row],[lead]]=K3196)+(BudgetsQTable[[#This Row],[prop_id]]&lt;&gt;A3196)</f>
        <v>2</v>
      </c>
      <c r="E3197" s="77">
        <v>43005.631249999999</v>
      </c>
      <c r="F3197" s="78" t="s">
        <v>2868</v>
      </c>
      <c r="G3197" s="78" t="s">
        <v>2869</v>
      </c>
      <c r="H3197" s="78" t="s">
        <v>468</v>
      </c>
      <c r="I3197" s="76" t="s">
        <v>807</v>
      </c>
      <c r="J3197" s="76" t="s">
        <v>5265</v>
      </c>
      <c r="K3197" s="78" t="s">
        <v>2661</v>
      </c>
      <c r="L3197" s="7" t="str">
        <f>IF(BudgetsQTable[[#This Row],[pi_last_name]]=" ","",HYPERLINK("https://www.ejacket.nsf.gov/ej/showProposal.do?Continue=Y&amp;ID="&amp;BudgetsQTable[[#This Row],[prop_id]],BudgetsQTable[[#This Row],[prop_id]]))</f>
        <v>1763831</v>
      </c>
      <c r="M3197" s="78" t="s">
        <v>5264</v>
      </c>
      <c r="N3197" s="7" t="str">
        <f>IF(BudgetsQTable[[#This Row],[pi_last_name]]=" ","",HYPERLINK("mailto:"&amp;BudgetsQTable[[#This Row],[pi_email]]&amp;"&amp;subject=Your NSF Proposal:  "&amp;BudgetsQTable[[#This Row],[prop_id]],BudgetsQTable[[#This Row],[pi_email]]))</f>
        <v>leonardi@tmp.ucsb.edu</v>
      </c>
      <c r="O3197" s="78" t="s">
        <v>2853</v>
      </c>
      <c r="P3197" s="78"/>
      <c r="Q3197" s="78"/>
      <c r="R3197" s="79"/>
      <c r="S3197" s="79"/>
      <c r="T3197" s="79"/>
      <c r="U3197" s="80"/>
      <c r="V3197" s="78">
        <v>0</v>
      </c>
      <c r="W3197" s="78"/>
      <c r="X3197" s="11" t="str">
        <f ca="1">IF(ISBLANK(BudgetsQTable[[#This Row],[budg_seq_yr]]),"FY"&amp;fiscalyear,"FY"&amp;fiscalyear-1+BudgetsQTable[[#This Row],[budg_seq_yr]])</f>
        <v>FY18</v>
      </c>
      <c r="Y3197" s="79">
        <v>789093</v>
      </c>
      <c r="Z3197" s="78" t="s">
        <v>2869</v>
      </c>
      <c r="AA3197" s="78" t="s">
        <v>468</v>
      </c>
      <c r="AB3197" s="76" t="s">
        <v>2821</v>
      </c>
      <c r="AC3197" s="78" t="s">
        <v>468</v>
      </c>
    </row>
    <row r="3198" spans="1:29" x14ac:dyDescent="0.35">
      <c r="A3198" s="10" t="s">
        <v>5263</v>
      </c>
      <c r="B3198" s="76" t="s">
        <v>2834</v>
      </c>
      <c r="C3198" s="76">
        <f>C3197+(BudgetsQTable[[#This Row],[lead]]&lt;&gt;K3197)</f>
        <v>393</v>
      </c>
      <c r="D3198" s="76">
        <f>D3197*(BudgetsQTable[[#This Row],[lead]]=K3197)+(BudgetsQTable[[#This Row],[prop_id]]&lt;&gt;A3197)</f>
        <v>2</v>
      </c>
      <c r="E3198" s="77">
        <v>43005.631249999999</v>
      </c>
      <c r="F3198" s="78" t="s">
        <v>2868</v>
      </c>
      <c r="G3198" s="78" t="s">
        <v>2869</v>
      </c>
      <c r="H3198" s="78" t="s">
        <v>468</v>
      </c>
      <c r="I3198" s="76" t="s">
        <v>807</v>
      </c>
      <c r="J3198" s="76" t="s">
        <v>753</v>
      </c>
      <c r="K3198" s="78" t="s">
        <v>2661</v>
      </c>
      <c r="L3198" s="7" t="str">
        <f>IF(BudgetsQTable[[#This Row],[pi_last_name]]=" ","",HYPERLINK("https://www.ejacket.nsf.gov/ej/showProposal.do?Continue=Y&amp;ID="&amp;BudgetsQTable[[#This Row],[prop_id]],BudgetsQTable[[#This Row],[prop_id]]))</f>
        <v/>
      </c>
      <c r="M3198" s="78" t="s">
        <v>753</v>
      </c>
      <c r="N3198" s="7" t="str">
        <f>IF(BudgetsQTable[[#This Row],[pi_last_name]]=" ","",HYPERLINK("mailto:"&amp;BudgetsQTable[[#This Row],[pi_email]]&amp;"&amp;subject=Your NSF Proposal:  "&amp;BudgetsQTable[[#This Row],[prop_id]],BudgetsQTable[[#This Row],[pi_email]]))</f>
        <v/>
      </c>
      <c r="O3198" s="78" t="s">
        <v>753</v>
      </c>
      <c r="P3198" s="78">
        <v>1</v>
      </c>
      <c r="Q3198" s="78">
        <v>1</v>
      </c>
      <c r="R3198" s="79">
        <v>0</v>
      </c>
      <c r="S3198" s="79">
        <v>3000</v>
      </c>
      <c r="T3198" s="79">
        <v>0</v>
      </c>
      <c r="U3198" s="80">
        <v>145603</v>
      </c>
      <c r="V3198" s="78">
        <v>0</v>
      </c>
      <c r="W3198" s="78">
        <v>1</v>
      </c>
      <c r="X3198" s="11" t="str">
        <f ca="1">IF(ISBLANK(BudgetsQTable[[#This Row],[budg_seq_yr]]),"FY"&amp;fiscalyear,"FY"&amp;fiscalyear-1+BudgetsQTable[[#This Row],[budg_seq_yr]])</f>
        <v>FY18</v>
      </c>
      <c r="Y3198" s="79">
        <v>145603</v>
      </c>
      <c r="Z3198" s="78" t="s">
        <v>2869</v>
      </c>
      <c r="AA3198" s="78" t="s">
        <v>468</v>
      </c>
      <c r="AB3198" s="76" t="s">
        <v>2821</v>
      </c>
      <c r="AC3198" s="78" t="s">
        <v>468</v>
      </c>
    </row>
    <row r="3199" spans="1:29" x14ac:dyDescent="0.35">
      <c r="A3199" s="10" t="s">
        <v>5263</v>
      </c>
      <c r="B3199" s="76" t="s">
        <v>2834</v>
      </c>
      <c r="C3199" s="76">
        <f>C3198+(BudgetsQTable[[#This Row],[lead]]&lt;&gt;K3198)</f>
        <v>393</v>
      </c>
      <c r="D3199" s="76">
        <f>D3198*(BudgetsQTable[[#This Row],[lead]]=K3198)+(BudgetsQTable[[#This Row],[prop_id]]&lt;&gt;A3198)</f>
        <v>2</v>
      </c>
      <c r="E3199" s="77">
        <v>43005.631249999999</v>
      </c>
      <c r="F3199" s="78" t="s">
        <v>2868</v>
      </c>
      <c r="G3199" s="78" t="s">
        <v>2869</v>
      </c>
      <c r="H3199" s="78" t="s">
        <v>468</v>
      </c>
      <c r="I3199" s="76" t="s">
        <v>807</v>
      </c>
      <c r="J3199" s="76" t="s">
        <v>753</v>
      </c>
      <c r="K3199" s="78" t="s">
        <v>2661</v>
      </c>
      <c r="L3199" s="7" t="str">
        <f>IF(BudgetsQTable[[#This Row],[pi_last_name]]=" ","",HYPERLINK("https://www.ejacket.nsf.gov/ej/showProposal.do?Continue=Y&amp;ID="&amp;BudgetsQTable[[#This Row],[prop_id]],BudgetsQTable[[#This Row],[prop_id]]))</f>
        <v/>
      </c>
      <c r="M3199" s="78" t="s">
        <v>753</v>
      </c>
      <c r="N3199" s="7" t="str">
        <f>IF(BudgetsQTable[[#This Row],[pi_last_name]]=" ","",HYPERLINK("mailto:"&amp;BudgetsQTable[[#This Row],[pi_email]]&amp;"&amp;subject=Your NSF Proposal:  "&amp;BudgetsQTable[[#This Row],[prop_id]],BudgetsQTable[[#This Row],[pi_email]]))</f>
        <v/>
      </c>
      <c r="O3199" s="78" t="s">
        <v>753</v>
      </c>
      <c r="P3199" s="78">
        <v>1</v>
      </c>
      <c r="Q3199" s="78">
        <v>1</v>
      </c>
      <c r="R3199" s="79">
        <v>0</v>
      </c>
      <c r="S3199" s="79">
        <v>3072</v>
      </c>
      <c r="T3199" s="79">
        <v>0</v>
      </c>
      <c r="U3199" s="80">
        <v>149532</v>
      </c>
      <c r="V3199" s="78">
        <v>0</v>
      </c>
      <c r="W3199" s="78">
        <v>2</v>
      </c>
      <c r="X3199" s="11" t="str">
        <f ca="1">IF(ISBLANK(BudgetsQTable[[#This Row],[budg_seq_yr]]),"FY"&amp;fiscalyear,"FY"&amp;fiscalyear-1+BudgetsQTable[[#This Row],[budg_seq_yr]])</f>
        <v>FY19</v>
      </c>
      <c r="Y3199" s="79">
        <v>149532</v>
      </c>
      <c r="Z3199" s="78" t="s">
        <v>2869</v>
      </c>
      <c r="AA3199" s="78" t="s">
        <v>468</v>
      </c>
      <c r="AB3199" s="76" t="s">
        <v>2821</v>
      </c>
      <c r="AC3199" s="78" t="s">
        <v>468</v>
      </c>
    </row>
    <row r="3200" spans="1:29" x14ac:dyDescent="0.35">
      <c r="A3200" s="10" t="s">
        <v>5263</v>
      </c>
      <c r="B3200" s="76" t="s">
        <v>2834</v>
      </c>
      <c r="C3200" s="76">
        <f>C3199+(BudgetsQTable[[#This Row],[lead]]&lt;&gt;K3199)</f>
        <v>393</v>
      </c>
      <c r="D3200" s="76">
        <f>D3199*(BudgetsQTable[[#This Row],[lead]]=K3199)+(BudgetsQTable[[#This Row],[prop_id]]&lt;&gt;A3199)</f>
        <v>2</v>
      </c>
      <c r="E3200" s="77">
        <v>43005.631249999999</v>
      </c>
      <c r="F3200" s="78" t="s">
        <v>2868</v>
      </c>
      <c r="G3200" s="78" t="s">
        <v>2869</v>
      </c>
      <c r="H3200" s="78" t="s">
        <v>468</v>
      </c>
      <c r="I3200" s="76" t="s">
        <v>807</v>
      </c>
      <c r="J3200" s="76" t="s">
        <v>753</v>
      </c>
      <c r="K3200" s="78" t="s">
        <v>2661</v>
      </c>
      <c r="L3200" s="7" t="str">
        <f>IF(BudgetsQTable[[#This Row],[pi_last_name]]=" ","",HYPERLINK("https://www.ejacket.nsf.gov/ej/showProposal.do?Continue=Y&amp;ID="&amp;BudgetsQTable[[#This Row],[prop_id]],BudgetsQTable[[#This Row],[prop_id]]))</f>
        <v/>
      </c>
      <c r="M3200" s="78" t="s">
        <v>753</v>
      </c>
      <c r="N3200" s="7" t="str">
        <f>IF(BudgetsQTable[[#This Row],[pi_last_name]]=" ","",HYPERLINK("mailto:"&amp;BudgetsQTable[[#This Row],[pi_email]]&amp;"&amp;subject=Your NSF Proposal:  "&amp;BudgetsQTable[[#This Row],[prop_id]],BudgetsQTable[[#This Row],[pi_email]]))</f>
        <v/>
      </c>
      <c r="O3200" s="78" t="s">
        <v>753</v>
      </c>
      <c r="P3200" s="78">
        <v>1</v>
      </c>
      <c r="Q3200" s="78">
        <v>1</v>
      </c>
      <c r="R3200" s="79">
        <v>0</v>
      </c>
      <c r="S3200" s="79">
        <v>3380</v>
      </c>
      <c r="T3200" s="79">
        <v>0</v>
      </c>
      <c r="U3200" s="80">
        <v>160263</v>
      </c>
      <c r="V3200" s="78">
        <v>0</v>
      </c>
      <c r="W3200" s="78">
        <v>3</v>
      </c>
      <c r="X3200" s="11" t="str">
        <f ca="1">IF(ISBLANK(BudgetsQTable[[#This Row],[budg_seq_yr]]),"FY"&amp;fiscalyear,"FY"&amp;fiscalyear-1+BudgetsQTable[[#This Row],[budg_seq_yr]])</f>
        <v>FY20</v>
      </c>
      <c r="Y3200" s="79">
        <v>160263</v>
      </c>
      <c r="Z3200" s="78" t="s">
        <v>2869</v>
      </c>
      <c r="AA3200" s="78" t="s">
        <v>468</v>
      </c>
      <c r="AB3200" s="76" t="s">
        <v>2821</v>
      </c>
      <c r="AC3200" s="78" t="s">
        <v>468</v>
      </c>
    </row>
    <row r="3201" spans="1:29" x14ac:dyDescent="0.35">
      <c r="A3201" s="10" t="s">
        <v>5263</v>
      </c>
      <c r="B3201" s="76" t="s">
        <v>2834</v>
      </c>
      <c r="C3201" s="76">
        <f>C3200+(BudgetsQTable[[#This Row],[lead]]&lt;&gt;K3200)</f>
        <v>393</v>
      </c>
      <c r="D3201" s="76">
        <f>D3200*(BudgetsQTable[[#This Row],[lead]]=K3200)+(BudgetsQTable[[#This Row],[prop_id]]&lt;&gt;A3200)</f>
        <v>2</v>
      </c>
      <c r="E3201" s="77">
        <v>43005.631249999999</v>
      </c>
      <c r="F3201" s="78" t="s">
        <v>2868</v>
      </c>
      <c r="G3201" s="78" t="s">
        <v>2869</v>
      </c>
      <c r="H3201" s="78" t="s">
        <v>468</v>
      </c>
      <c r="I3201" s="76" t="s">
        <v>807</v>
      </c>
      <c r="J3201" s="76" t="s">
        <v>753</v>
      </c>
      <c r="K3201" s="78" t="s">
        <v>2661</v>
      </c>
      <c r="L3201" s="7" t="str">
        <f>IF(BudgetsQTable[[#This Row],[pi_last_name]]=" ","",HYPERLINK("https://www.ejacket.nsf.gov/ej/showProposal.do?Continue=Y&amp;ID="&amp;BudgetsQTable[[#This Row],[prop_id]],BudgetsQTable[[#This Row],[prop_id]]))</f>
        <v/>
      </c>
      <c r="M3201" s="78" t="s">
        <v>753</v>
      </c>
      <c r="N3201" s="7" t="str">
        <f>IF(BudgetsQTable[[#This Row],[pi_last_name]]=" ","",HYPERLINK("mailto:"&amp;BudgetsQTable[[#This Row],[pi_email]]&amp;"&amp;subject=Your NSF Proposal:  "&amp;BudgetsQTable[[#This Row],[prop_id]],BudgetsQTable[[#This Row],[pi_email]]))</f>
        <v/>
      </c>
      <c r="O3201" s="78" t="s">
        <v>753</v>
      </c>
      <c r="P3201" s="78">
        <v>1</v>
      </c>
      <c r="Q3201" s="78">
        <v>1</v>
      </c>
      <c r="R3201" s="79">
        <v>0</v>
      </c>
      <c r="S3201" s="79">
        <v>3480</v>
      </c>
      <c r="T3201" s="79">
        <v>0</v>
      </c>
      <c r="U3201" s="80">
        <v>164608</v>
      </c>
      <c r="V3201" s="78">
        <v>0</v>
      </c>
      <c r="W3201" s="78">
        <v>4</v>
      </c>
      <c r="X3201" s="11" t="str">
        <f ca="1">IF(ISBLANK(BudgetsQTable[[#This Row],[budg_seq_yr]]),"FY"&amp;fiscalyear,"FY"&amp;fiscalyear-1+BudgetsQTable[[#This Row],[budg_seq_yr]])</f>
        <v>FY21</v>
      </c>
      <c r="Y3201" s="79">
        <v>164608</v>
      </c>
      <c r="Z3201" s="78" t="s">
        <v>2869</v>
      </c>
      <c r="AA3201" s="78" t="s">
        <v>468</v>
      </c>
      <c r="AB3201" s="76" t="s">
        <v>2821</v>
      </c>
      <c r="AC3201" s="78" t="s">
        <v>468</v>
      </c>
    </row>
    <row r="3202" spans="1:29" x14ac:dyDescent="0.35">
      <c r="A3202" s="10" t="s">
        <v>5263</v>
      </c>
      <c r="B3202" s="76" t="s">
        <v>2834</v>
      </c>
      <c r="C3202" s="76">
        <f>C3201+(BudgetsQTable[[#This Row],[lead]]&lt;&gt;K3201)</f>
        <v>393</v>
      </c>
      <c r="D3202" s="76">
        <f>D3201*(BudgetsQTable[[#This Row],[lead]]=K3201)+(BudgetsQTable[[#This Row],[prop_id]]&lt;&gt;A3201)</f>
        <v>2</v>
      </c>
      <c r="E3202" s="77">
        <v>43005.631249999999</v>
      </c>
      <c r="F3202" s="78" t="s">
        <v>2868</v>
      </c>
      <c r="G3202" s="78" t="s">
        <v>2869</v>
      </c>
      <c r="H3202" s="78" t="s">
        <v>468</v>
      </c>
      <c r="I3202" s="76" t="s">
        <v>807</v>
      </c>
      <c r="J3202" s="76" t="s">
        <v>753</v>
      </c>
      <c r="K3202" s="78" t="s">
        <v>2661</v>
      </c>
      <c r="L3202" s="7" t="str">
        <f>IF(BudgetsQTable[[#This Row],[pi_last_name]]=" ","",HYPERLINK("https://www.ejacket.nsf.gov/ej/showProposal.do?Continue=Y&amp;ID="&amp;BudgetsQTable[[#This Row],[prop_id]],BudgetsQTable[[#This Row],[prop_id]]))</f>
        <v/>
      </c>
      <c r="M3202" s="78" t="s">
        <v>753</v>
      </c>
      <c r="N3202" s="7" t="str">
        <f>IF(BudgetsQTable[[#This Row],[pi_last_name]]=" ","",HYPERLINK("mailto:"&amp;BudgetsQTable[[#This Row],[pi_email]]&amp;"&amp;subject=Your NSF Proposal:  "&amp;BudgetsQTable[[#This Row],[prop_id]],BudgetsQTable[[#This Row],[pi_email]]))</f>
        <v/>
      </c>
      <c r="O3202" s="78" t="s">
        <v>753</v>
      </c>
      <c r="P3202" s="78">
        <v>1</v>
      </c>
      <c r="Q3202" s="78">
        <v>1</v>
      </c>
      <c r="R3202" s="79">
        <v>0</v>
      </c>
      <c r="S3202" s="79">
        <v>3580</v>
      </c>
      <c r="T3202" s="79">
        <v>0</v>
      </c>
      <c r="U3202" s="80">
        <v>169087</v>
      </c>
      <c r="V3202" s="78">
        <v>0</v>
      </c>
      <c r="W3202" s="78">
        <v>5</v>
      </c>
      <c r="X3202" s="11" t="str">
        <f ca="1">IF(ISBLANK(BudgetsQTable[[#This Row],[budg_seq_yr]]),"FY"&amp;fiscalyear,"FY"&amp;fiscalyear-1+BudgetsQTable[[#This Row],[budg_seq_yr]])</f>
        <v>FY22</v>
      </c>
      <c r="Y3202" s="79">
        <v>169087</v>
      </c>
      <c r="Z3202" s="78" t="s">
        <v>2869</v>
      </c>
      <c r="AA3202" s="78" t="s">
        <v>468</v>
      </c>
      <c r="AB3202" s="76" t="s">
        <v>2821</v>
      </c>
      <c r="AC3202" s="78" t="s">
        <v>468</v>
      </c>
    </row>
    <row r="3203" spans="1:29" x14ac:dyDescent="0.35">
      <c r="A3203" s="10" t="s">
        <v>2664</v>
      </c>
      <c r="B3203" s="76" t="s">
        <v>2824</v>
      </c>
      <c r="C3203" s="76">
        <f>C3202+(BudgetsQTable[[#This Row],[lead]]&lt;&gt;K3202)</f>
        <v>394</v>
      </c>
      <c r="D3203" s="76">
        <f>D3202*(BudgetsQTable[[#This Row],[lead]]=K3202)+(BudgetsQTable[[#This Row],[prop_id]]&lt;&gt;A3202)</f>
        <v>1</v>
      </c>
      <c r="E3203" s="77">
        <v>43005.748611111114</v>
      </c>
      <c r="F3203" s="78" t="s">
        <v>2868</v>
      </c>
      <c r="G3203" s="78" t="s">
        <v>2869</v>
      </c>
      <c r="H3203" s="78" t="s">
        <v>468</v>
      </c>
      <c r="I3203" s="76" t="s">
        <v>800</v>
      </c>
      <c r="J3203" s="76" t="s">
        <v>5047</v>
      </c>
      <c r="K3203" s="78" t="s">
        <v>2664</v>
      </c>
      <c r="L3203" s="7" t="str">
        <f>IF(BudgetsQTable[[#This Row],[pi_last_name]]=" ","",HYPERLINK("https://www.ejacket.nsf.gov/ej/showProposal.do?Continue=Y&amp;ID="&amp;BudgetsQTable[[#This Row],[prop_id]],BudgetsQTable[[#This Row],[prop_id]]))</f>
        <v>1764071</v>
      </c>
      <c r="M3203" s="78" t="s">
        <v>2665</v>
      </c>
      <c r="N3203" s="7" t="str">
        <f>IF(BudgetsQTable[[#This Row],[pi_last_name]]=" ","",HYPERLINK("mailto:"&amp;BudgetsQTable[[#This Row],[pi_email]]&amp;"&amp;subject=Your NSF Proposal:  "&amp;BudgetsQTable[[#This Row],[prop_id]],BudgetsQTable[[#This Row],[pi_email]]))</f>
        <v>ladislav.kavan@gmail.com</v>
      </c>
      <c r="O3203" s="78" t="s">
        <v>722</v>
      </c>
      <c r="P3203" s="78"/>
      <c r="Q3203" s="78"/>
      <c r="R3203" s="79"/>
      <c r="S3203" s="79"/>
      <c r="T3203" s="79"/>
      <c r="U3203" s="80"/>
      <c r="V3203" s="78">
        <v>0</v>
      </c>
      <c r="W3203" s="78"/>
      <c r="X3203" s="11" t="str">
        <f ca="1">IF(ISBLANK(BudgetsQTable[[#This Row],[budg_seq_yr]]),"FY"&amp;fiscalyear,"FY"&amp;fiscalyear-1+BudgetsQTable[[#This Row],[budg_seq_yr]])</f>
        <v>FY18</v>
      </c>
      <c r="Y3203" s="79">
        <v>889173</v>
      </c>
      <c r="Z3203" s="78" t="s">
        <v>2869</v>
      </c>
      <c r="AA3203" s="78" t="s">
        <v>468</v>
      </c>
      <c r="AB3203" s="76" t="s">
        <v>2821</v>
      </c>
      <c r="AC3203" s="78" t="s">
        <v>2912</v>
      </c>
    </row>
    <row r="3204" spans="1:29" x14ac:dyDescent="0.35">
      <c r="A3204" s="10" t="s">
        <v>2664</v>
      </c>
      <c r="B3204" s="76" t="s">
        <v>2824</v>
      </c>
      <c r="C3204" s="76">
        <f>C3203+(BudgetsQTable[[#This Row],[lead]]&lt;&gt;K3203)</f>
        <v>394</v>
      </c>
      <c r="D3204" s="76">
        <f>D3203*(BudgetsQTable[[#This Row],[lead]]=K3203)+(BudgetsQTable[[#This Row],[prop_id]]&lt;&gt;A3203)</f>
        <v>1</v>
      </c>
      <c r="E3204" s="77">
        <v>43005.748611111114</v>
      </c>
      <c r="F3204" s="78" t="s">
        <v>2868</v>
      </c>
      <c r="G3204" s="78" t="s">
        <v>2869</v>
      </c>
      <c r="H3204" s="78" t="s">
        <v>468</v>
      </c>
      <c r="I3204" s="76" t="s">
        <v>800</v>
      </c>
      <c r="J3204" s="76" t="s">
        <v>753</v>
      </c>
      <c r="K3204" s="78" t="s">
        <v>2664</v>
      </c>
      <c r="L3204" s="7" t="str">
        <f>IF(BudgetsQTable[[#This Row],[pi_last_name]]=" ","",HYPERLINK("https://www.ejacket.nsf.gov/ej/showProposal.do?Continue=Y&amp;ID="&amp;BudgetsQTable[[#This Row],[prop_id]],BudgetsQTable[[#This Row],[prop_id]]))</f>
        <v/>
      </c>
      <c r="M3204" s="78" t="s">
        <v>753</v>
      </c>
      <c r="N3204" s="7" t="str">
        <f>IF(BudgetsQTable[[#This Row],[pi_last_name]]=" ","",HYPERLINK("mailto:"&amp;BudgetsQTable[[#This Row],[pi_email]]&amp;"&amp;subject=Your NSF Proposal:  "&amp;BudgetsQTable[[#This Row],[prop_id]],BudgetsQTable[[#This Row],[pi_email]]))</f>
        <v/>
      </c>
      <c r="O3204" s="78" t="s">
        <v>753</v>
      </c>
      <c r="P3204" s="78">
        <v>2</v>
      </c>
      <c r="Q3204" s="78">
        <v>2</v>
      </c>
      <c r="R3204" s="79">
        <v>0</v>
      </c>
      <c r="S3204" s="79">
        <v>3000</v>
      </c>
      <c r="T3204" s="79">
        <v>0</v>
      </c>
      <c r="U3204" s="80">
        <v>240203</v>
      </c>
      <c r="V3204" s="78">
        <v>0</v>
      </c>
      <c r="W3204" s="78">
        <v>1</v>
      </c>
      <c r="X3204" s="11" t="str">
        <f ca="1">IF(ISBLANK(BudgetsQTable[[#This Row],[budg_seq_yr]]),"FY"&amp;fiscalyear,"FY"&amp;fiscalyear-1+BudgetsQTable[[#This Row],[budg_seq_yr]])</f>
        <v>FY18</v>
      </c>
      <c r="Y3204" s="79">
        <v>240203</v>
      </c>
      <c r="Z3204" s="78" t="s">
        <v>2869</v>
      </c>
      <c r="AA3204" s="78" t="s">
        <v>468</v>
      </c>
      <c r="AB3204" s="76" t="s">
        <v>2821</v>
      </c>
      <c r="AC3204" s="78" t="s">
        <v>2912</v>
      </c>
    </row>
    <row r="3205" spans="1:29" x14ac:dyDescent="0.35">
      <c r="A3205" s="10" t="s">
        <v>2664</v>
      </c>
      <c r="B3205" s="76" t="s">
        <v>2824</v>
      </c>
      <c r="C3205" s="76">
        <f>C3204+(BudgetsQTable[[#This Row],[lead]]&lt;&gt;K3204)</f>
        <v>394</v>
      </c>
      <c r="D3205" s="76">
        <f>D3204*(BudgetsQTable[[#This Row],[lead]]=K3204)+(BudgetsQTable[[#This Row],[prop_id]]&lt;&gt;A3204)</f>
        <v>1</v>
      </c>
      <c r="E3205" s="77">
        <v>43005.748611111114</v>
      </c>
      <c r="F3205" s="78" t="s">
        <v>2868</v>
      </c>
      <c r="G3205" s="78" t="s">
        <v>2869</v>
      </c>
      <c r="H3205" s="78" t="s">
        <v>468</v>
      </c>
      <c r="I3205" s="76" t="s">
        <v>800</v>
      </c>
      <c r="J3205" s="76" t="s">
        <v>753</v>
      </c>
      <c r="K3205" s="78" t="s">
        <v>2664</v>
      </c>
      <c r="L3205" s="7" t="str">
        <f>IF(BudgetsQTable[[#This Row],[pi_last_name]]=" ","",HYPERLINK("https://www.ejacket.nsf.gov/ej/showProposal.do?Continue=Y&amp;ID="&amp;BudgetsQTable[[#This Row],[prop_id]],BudgetsQTable[[#This Row],[prop_id]]))</f>
        <v/>
      </c>
      <c r="M3205" s="78" t="s">
        <v>753</v>
      </c>
      <c r="N3205" s="7" t="str">
        <f>IF(BudgetsQTable[[#This Row],[pi_last_name]]=" ","",HYPERLINK("mailto:"&amp;BudgetsQTable[[#This Row],[pi_email]]&amp;"&amp;subject=Your NSF Proposal:  "&amp;BudgetsQTable[[#This Row],[prop_id]],BudgetsQTable[[#This Row],[pi_email]]))</f>
        <v/>
      </c>
      <c r="O3205" s="78" t="s">
        <v>753</v>
      </c>
      <c r="P3205" s="78">
        <v>2</v>
      </c>
      <c r="Q3205" s="78">
        <v>2</v>
      </c>
      <c r="R3205" s="79">
        <v>0</v>
      </c>
      <c r="S3205" s="79">
        <v>3000</v>
      </c>
      <c r="T3205" s="79">
        <v>0</v>
      </c>
      <c r="U3205" s="80">
        <v>211794</v>
      </c>
      <c r="V3205" s="78">
        <v>0</v>
      </c>
      <c r="W3205" s="78">
        <v>2</v>
      </c>
      <c r="X3205" s="11" t="str">
        <f ca="1">IF(ISBLANK(BudgetsQTable[[#This Row],[budg_seq_yr]]),"FY"&amp;fiscalyear,"FY"&amp;fiscalyear-1+BudgetsQTable[[#This Row],[budg_seq_yr]])</f>
        <v>FY19</v>
      </c>
      <c r="Y3205" s="79">
        <v>211794</v>
      </c>
      <c r="Z3205" s="78" t="s">
        <v>2869</v>
      </c>
      <c r="AA3205" s="78" t="s">
        <v>468</v>
      </c>
      <c r="AB3205" s="76" t="s">
        <v>2821</v>
      </c>
      <c r="AC3205" s="78" t="s">
        <v>2912</v>
      </c>
    </row>
    <row r="3206" spans="1:29" x14ac:dyDescent="0.35">
      <c r="A3206" s="10" t="s">
        <v>2664</v>
      </c>
      <c r="B3206" s="76" t="s">
        <v>2824</v>
      </c>
      <c r="C3206" s="76">
        <f>C3205+(BudgetsQTable[[#This Row],[lead]]&lt;&gt;K3205)</f>
        <v>394</v>
      </c>
      <c r="D3206" s="76">
        <f>D3205*(BudgetsQTable[[#This Row],[lead]]=K3205)+(BudgetsQTable[[#This Row],[prop_id]]&lt;&gt;A3205)</f>
        <v>1</v>
      </c>
      <c r="E3206" s="77">
        <v>43005.748611111114</v>
      </c>
      <c r="F3206" s="78" t="s">
        <v>2868</v>
      </c>
      <c r="G3206" s="78" t="s">
        <v>2869</v>
      </c>
      <c r="H3206" s="78" t="s">
        <v>468</v>
      </c>
      <c r="I3206" s="76" t="s">
        <v>800</v>
      </c>
      <c r="J3206" s="76" t="s">
        <v>753</v>
      </c>
      <c r="K3206" s="78" t="s">
        <v>2664</v>
      </c>
      <c r="L3206" s="7" t="str">
        <f>IF(BudgetsQTable[[#This Row],[pi_last_name]]=" ","",HYPERLINK("https://www.ejacket.nsf.gov/ej/showProposal.do?Continue=Y&amp;ID="&amp;BudgetsQTable[[#This Row],[prop_id]],BudgetsQTable[[#This Row],[prop_id]]))</f>
        <v/>
      </c>
      <c r="M3206" s="78" t="s">
        <v>753</v>
      </c>
      <c r="N3206" s="7" t="str">
        <f>IF(BudgetsQTable[[#This Row],[pi_last_name]]=" ","",HYPERLINK("mailto:"&amp;BudgetsQTable[[#This Row],[pi_email]]&amp;"&amp;subject=Your NSF Proposal:  "&amp;BudgetsQTable[[#This Row],[prop_id]],BudgetsQTable[[#This Row],[pi_email]]))</f>
        <v/>
      </c>
      <c r="O3206" s="78" t="s">
        <v>753</v>
      </c>
      <c r="P3206" s="78">
        <v>2</v>
      </c>
      <c r="Q3206" s="78">
        <v>2</v>
      </c>
      <c r="R3206" s="79">
        <v>0</v>
      </c>
      <c r="S3206" s="79">
        <v>3000</v>
      </c>
      <c r="T3206" s="79">
        <v>0</v>
      </c>
      <c r="U3206" s="80">
        <v>216298</v>
      </c>
      <c r="V3206" s="78">
        <v>0</v>
      </c>
      <c r="W3206" s="78">
        <v>3</v>
      </c>
      <c r="X3206" s="11" t="str">
        <f ca="1">IF(ISBLANK(BudgetsQTable[[#This Row],[budg_seq_yr]]),"FY"&amp;fiscalyear,"FY"&amp;fiscalyear-1+BudgetsQTable[[#This Row],[budg_seq_yr]])</f>
        <v>FY20</v>
      </c>
      <c r="Y3206" s="79">
        <v>216298</v>
      </c>
      <c r="Z3206" s="78" t="s">
        <v>2869</v>
      </c>
      <c r="AA3206" s="78" t="s">
        <v>468</v>
      </c>
      <c r="AB3206" s="76" t="s">
        <v>2821</v>
      </c>
      <c r="AC3206" s="78" t="s">
        <v>2912</v>
      </c>
    </row>
    <row r="3207" spans="1:29" x14ac:dyDescent="0.35">
      <c r="A3207" s="10" t="s">
        <v>2664</v>
      </c>
      <c r="B3207" s="76" t="s">
        <v>2824</v>
      </c>
      <c r="C3207" s="76">
        <f>C3206+(BudgetsQTable[[#This Row],[lead]]&lt;&gt;K3206)</f>
        <v>394</v>
      </c>
      <c r="D3207" s="76">
        <f>D3206*(BudgetsQTable[[#This Row],[lead]]=K3206)+(BudgetsQTable[[#This Row],[prop_id]]&lt;&gt;A3206)</f>
        <v>1</v>
      </c>
      <c r="E3207" s="77">
        <v>43005.748611111114</v>
      </c>
      <c r="F3207" s="78" t="s">
        <v>2868</v>
      </c>
      <c r="G3207" s="78" t="s">
        <v>2869</v>
      </c>
      <c r="H3207" s="78" t="s">
        <v>468</v>
      </c>
      <c r="I3207" s="76" t="s">
        <v>800</v>
      </c>
      <c r="J3207" s="76" t="s">
        <v>753</v>
      </c>
      <c r="K3207" s="78" t="s">
        <v>2664</v>
      </c>
      <c r="L3207" s="7" t="str">
        <f>IF(BudgetsQTable[[#This Row],[pi_last_name]]=" ","",HYPERLINK("https://www.ejacket.nsf.gov/ej/showProposal.do?Continue=Y&amp;ID="&amp;BudgetsQTable[[#This Row],[prop_id]],BudgetsQTable[[#This Row],[prop_id]]))</f>
        <v/>
      </c>
      <c r="M3207" s="78" t="s">
        <v>753</v>
      </c>
      <c r="N3207" s="7" t="str">
        <f>IF(BudgetsQTable[[#This Row],[pi_last_name]]=" ","",HYPERLINK("mailto:"&amp;BudgetsQTable[[#This Row],[pi_email]]&amp;"&amp;subject=Your NSF Proposal:  "&amp;BudgetsQTable[[#This Row],[prop_id]],BudgetsQTable[[#This Row],[pi_email]]))</f>
        <v/>
      </c>
      <c r="O3207" s="78" t="s">
        <v>753</v>
      </c>
      <c r="P3207" s="78">
        <v>2</v>
      </c>
      <c r="Q3207" s="78">
        <v>2</v>
      </c>
      <c r="R3207" s="79">
        <v>0</v>
      </c>
      <c r="S3207" s="79">
        <v>3000</v>
      </c>
      <c r="T3207" s="79">
        <v>0</v>
      </c>
      <c r="U3207" s="80">
        <v>220878</v>
      </c>
      <c r="V3207" s="78">
        <v>0</v>
      </c>
      <c r="W3207" s="78">
        <v>4</v>
      </c>
      <c r="X3207" s="11" t="str">
        <f ca="1">IF(ISBLANK(BudgetsQTable[[#This Row],[budg_seq_yr]]),"FY"&amp;fiscalyear,"FY"&amp;fiscalyear-1+BudgetsQTable[[#This Row],[budg_seq_yr]])</f>
        <v>FY21</v>
      </c>
      <c r="Y3207" s="79">
        <v>220878</v>
      </c>
      <c r="Z3207" s="78" t="s">
        <v>2869</v>
      </c>
      <c r="AA3207" s="78" t="s">
        <v>468</v>
      </c>
      <c r="AB3207" s="76" t="s">
        <v>2821</v>
      </c>
      <c r="AC3207" s="78" t="s">
        <v>2912</v>
      </c>
    </row>
    <row r="3208" spans="1:29" x14ac:dyDescent="0.35">
      <c r="A3208" s="10" t="s">
        <v>5267</v>
      </c>
      <c r="B3208" s="76" t="s">
        <v>2834</v>
      </c>
      <c r="C3208" s="76">
        <f>C3207+(BudgetsQTable[[#This Row],[lead]]&lt;&gt;K3207)</f>
        <v>394</v>
      </c>
      <c r="D3208" s="76">
        <f>D3207*(BudgetsQTable[[#This Row],[lead]]=K3207)+(BudgetsQTable[[#This Row],[prop_id]]&lt;&gt;A3207)</f>
        <v>2</v>
      </c>
      <c r="E3208" s="77">
        <v>43005.538194444445</v>
      </c>
      <c r="F3208" s="78" t="s">
        <v>2868</v>
      </c>
      <c r="G3208" s="78" t="s">
        <v>2869</v>
      </c>
      <c r="H3208" s="78" t="s">
        <v>468</v>
      </c>
      <c r="I3208" s="76" t="s">
        <v>800</v>
      </c>
      <c r="J3208" s="76" t="s">
        <v>5270</v>
      </c>
      <c r="K3208" s="78" t="s">
        <v>2664</v>
      </c>
      <c r="L3208" s="7" t="str">
        <f>IF(BudgetsQTable[[#This Row],[pi_last_name]]=" ","",HYPERLINK("https://www.ejacket.nsf.gov/ej/showProposal.do?Continue=Y&amp;ID="&amp;BudgetsQTable[[#This Row],[prop_id]],BudgetsQTable[[#This Row],[prop_id]]))</f>
        <v>1763638</v>
      </c>
      <c r="M3208" s="78" t="s">
        <v>5268</v>
      </c>
      <c r="N3208" s="7" t="str">
        <f>IF(BudgetsQTable[[#This Row],[pi_last_name]]=" ","",HYPERLINK("mailto:"&amp;BudgetsQTable[[#This Row],[pi_email]]&amp;"&amp;subject=Your NSF Proposal:  "&amp;BudgetsQTable[[#This Row],[prop_id]],BudgetsQTable[[#This Row],[pi_email]]))</f>
        <v>sifakis@wisc.edu</v>
      </c>
      <c r="O3208" s="78" t="s">
        <v>3257</v>
      </c>
      <c r="P3208" s="78"/>
      <c r="Q3208" s="78"/>
      <c r="R3208" s="79"/>
      <c r="S3208" s="79"/>
      <c r="T3208" s="79"/>
      <c r="U3208" s="80"/>
      <c r="V3208" s="78">
        <v>0</v>
      </c>
      <c r="W3208" s="78"/>
      <c r="X3208" s="11" t="str">
        <f ca="1">IF(ISBLANK(BudgetsQTable[[#This Row],[budg_seq_yr]]),"FY"&amp;fiscalyear,"FY"&amp;fiscalyear-1+BudgetsQTable[[#This Row],[budg_seq_yr]])</f>
        <v>FY18</v>
      </c>
      <c r="Y3208" s="79">
        <v>309957</v>
      </c>
      <c r="Z3208" s="78" t="s">
        <v>2869</v>
      </c>
      <c r="AA3208" s="78" t="s">
        <v>468</v>
      </c>
      <c r="AB3208" s="76" t="s">
        <v>2821</v>
      </c>
      <c r="AC3208" s="78" t="s">
        <v>2912</v>
      </c>
    </row>
    <row r="3209" spans="1:29" x14ac:dyDescent="0.35">
      <c r="A3209" s="10" t="s">
        <v>5267</v>
      </c>
      <c r="B3209" s="76" t="s">
        <v>2834</v>
      </c>
      <c r="C3209" s="76">
        <f>C3208+(BudgetsQTable[[#This Row],[lead]]&lt;&gt;K3208)</f>
        <v>394</v>
      </c>
      <c r="D3209" s="76">
        <f>D3208*(BudgetsQTable[[#This Row],[lead]]=K3208)+(BudgetsQTable[[#This Row],[prop_id]]&lt;&gt;A3208)</f>
        <v>2</v>
      </c>
      <c r="E3209" s="77">
        <v>43005.538194444445</v>
      </c>
      <c r="F3209" s="78" t="s">
        <v>2868</v>
      </c>
      <c r="G3209" s="78" t="s">
        <v>2869</v>
      </c>
      <c r="H3209" s="78" t="s">
        <v>468</v>
      </c>
      <c r="I3209" s="76" t="s">
        <v>800</v>
      </c>
      <c r="J3209" s="76" t="s">
        <v>753</v>
      </c>
      <c r="K3209" s="78" t="s">
        <v>2664</v>
      </c>
      <c r="L3209" s="7" t="str">
        <f>IF(BudgetsQTable[[#This Row],[pi_last_name]]=" ","",HYPERLINK("https://www.ejacket.nsf.gov/ej/showProposal.do?Continue=Y&amp;ID="&amp;BudgetsQTable[[#This Row],[prop_id]],BudgetsQTable[[#This Row],[prop_id]]))</f>
        <v/>
      </c>
      <c r="M3209" s="78" t="s">
        <v>753</v>
      </c>
      <c r="N3209" s="7" t="str">
        <f>IF(BudgetsQTable[[#This Row],[pi_last_name]]=" ","",HYPERLINK("mailto:"&amp;BudgetsQTable[[#This Row],[pi_email]]&amp;"&amp;subject=Your NSF Proposal:  "&amp;BudgetsQTable[[#This Row],[prop_id]],BudgetsQTable[[#This Row],[pi_email]]))</f>
        <v/>
      </c>
      <c r="O3209" s="78" t="s">
        <v>753</v>
      </c>
      <c r="P3209" s="78">
        <v>1</v>
      </c>
      <c r="Q3209" s="78">
        <v>0.75</v>
      </c>
      <c r="R3209" s="79">
        <v>0</v>
      </c>
      <c r="S3209" s="79">
        <v>1000</v>
      </c>
      <c r="T3209" s="79">
        <v>0</v>
      </c>
      <c r="U3209" s="80">
        <v>85492</v>
      </c>
      <c r="V3209" s="78">
        <v>0</v>
      </c>
      <c r="W3209" s="78">
        <v>1</v>
      </c>
      <c r="X3209" s="11" t="str">
        <f ca="1">IF(ISBLANK(BudgetsQTable[[#This Row],[budg_seq_yr]]),"FY"&amp;fiscalyear,"FY"&amp;fiscalyear-1+BudgetsQTable[[#This Row],[budg_seq_yr]])</f>
        <v>FY18</v>
      </c>
      <c r="Y3209" s="79">
        <v>85492</v>
      </c>
      <c r="Z3209" s="78" t="s">
        <v>2869</v>
      </c>
      <c r="AA3209" s="78" t="s">
        <v>468</v>
      </c>
      <c r="AB3209" s="76" t="s">
        <v>2821</v>
      </c>
      <c r="AC3209" s="78" t="s">
        <v>2912</v>
      </c>
    </row>
    <row r="3210" spans="1:29" x14ac:dyDescent="0.35">
      <c r="A3210" s="10" t="s">
        <v>5267</v>
      </c>
      <c r="B3210" s="76" t="s">
        <v>2834</v>
      </c>
      <c r="C3210" s="76">
        <f>C3209+(BudgetsQTable[[#This Row],[lead]]&lt;&gt;K3209)</f>
        <v>394</v>
      </c>
      <c r="D3210" s="76">
        <f>D3209*(BudgetsQTable[[#This Row],[lead]]=K3209)+(BudgetsQTable[[#This Row],[prop_id]]&lt;&gt;A3209)</f>
        <v>2</v>
      </c>
      <c r="E3210" s="77">
        <v>43005.538194444445</v>
      </c>
      <c r="F3210" s="78" t="s">
        <v>2868</v>
      </c>
      <c r="G3210" s="78" t="s">
        <v>2869</v>
      </c>
      <c r="H3210" s="78" t="s">
        <v>468</v>
      </c>
      <c r="I3210" s="76" t="s">
        <v>800</v>
      </c>
      <c r="J3210" s="76" t="s">
        <v>753</v>
      </c>
      <c r="K3210" s="78" t="s">
        <v>2664</v>
      </c>
      <c r="L3210" s="7" t="str">
        <f>IF(BudgetsQTable[[#This Row],[pi_last_name]]=" ","",HYPERLINK("https://www.ejacket.nsf.gov/ej/showProposal.do?Continue=Y&amp;ID="&amp;BudgetsQTable[[#This Row],[prop_id]],BudgetsQTable[[#This Row],[prop_id]]))</f>
        <v/>
      </c>
      <c r="M3210" s="78" t="s">
        <v>753</v>
      </c>
      <c r="N3210" s="7" t="str">
        <f>IF(BudgetsQTable[[#This Row],[pi_last_name]]=" ","",HYPERLINK("mailto:"&amp;BudgetsQTable[[#This Row],[pi_email]]&amp;"&amp;subject=Your NSF Proposal:  "&amp;BudgetsQTable[[#This Row],[prop_id]],BudgetsQTable[[#This Row],[pi_email]]))</f>
        <v/>
      </c>
      <c r="O3210" s="78" t="s">
        <v>753</v>
      </c>
      <c r="P3210" s="78">
        <v>1</v>
      </c>
      <c r="Q3210" s="78">
        <v>0.75</v>
      </c>
      <c r="R3210" s="79">
        <v>0</v>
      </c>
      <c r="S3210" s="79">
        <v>1000</v>
      </c>
      <c r="T3210" s="79">
        <v>0</v>
      </c>
      <c r="U3210" s="80">
        <v>87906</v>
      </c>
      <c r="V3210" s="78">
        <v>0</v>
      </c>
      <c r="W3210" s="78">
        <v>2</v>
      </c>
      <c r="X3210" s="11" t="str">
        <f ca="1">IF(ISBLANK(BudgetsQTable[[#This Row],[budg_seq_yr]]),"FY"&amp;fiscalyear,"FY"&amp;fiscalyear-1+BudgetsQTable[[#This Row],[budg_seq_yr]])</f>
        <v>FY19</v>
      </c>
      <c r="Y3210" s="79">
        <v>87906</v>
      </c>
      <c r="Z3210" s="78" t="s">
        <v>2869</v>
      </c>
      <c r="AA3210" s="78" t="s">
        <v>468</v>
      </c>
      <c r="AB3210" s="76" t="s">
        <v>2821</v>
      </c>
      <c r="AC3210" s="78" t="s">
        <v>2912</v>
      </c>
    </row>
    <row r="3211" spans="1:29" x14ac:dyDescent="0.35">
      <c r="A3211" s="10" t="s">
        <v>5267</v>
      </c>
      <c r="B3211" s="76" t="s">
        <v>2834</v>
      </c>
      <c r="C3211" s="76">
        <f>C3210+(BudgetsQTable[[#This Row],[lead]]&lt;&gt;K3210)</f>
        <v>394</v>
      </c>
      <c r="D3211" s="76">
        <f>D3210*(BudgetsQTable[[#This Row],[lead]]=K3210)+(BudgetsQTable[[#This Row],[prop_id]]&lt;&gt;A3210)</f>
        <v>2</v>
      </c>
      <c r="E3211" s="77">
        <v>43005.538194444445</v>
      </c>
      <c r="F3211" s="78" t="s">
        <v>2868</v>
      </c>
      <c r="G3211" s="78" t="s">
        <v>2869</v>
      </c>
      <c r="H3211" s="78" t="s">
        <v>468</v>
      </c>
      <c r="I3211" s="76" t="s">
        <v>800</v>
      </c>
      <c r="J3211" s="76" t="s">
        <v>753</v>
      </c>
      <c r="K3211" s="78" t="s">
        <v>2664</v>
      </c>
      <c r="L3211" s="7" t="str">
        <f>IF(BudgetsQTable[[#This Row],[pi_last_name]]=" ","",HYPERLINK("https://www.ejacket.nsf.gov/ej/showProposal.do?Continue=Y&amp;ID="&amp;BudgetsQTable[[#This Row],[prop_id]],BudgetsQTable[[#This Row],[prop_id]]))</f>
        <v/>
      </c>
      <c r="M3211" s="78" t="s">
        <v>753</v>
      </c>
      <c r="N3211" s="7" t="str">
        <f>IF(BudgetsQTable[[#This Row],[pi_last_name]]=" ","",HYPERLINK("mailto:"&amp;BudgetsQTable[[#This Row],[pi_email]]&amp;"&amp;subject=Your NSF Proposal:  "&amp;BudgetsQTable[[#This Row],[prop_id]],BudgetsQTable[[#This Row],[pi_email]]))</f>
        <v/>
      </c>
      <c r="O3211" s="78" t="s">
        <v>753</v>
      </c>
      <c r="P3211" s="78">
        <v>1</v>
      </c>
      <c r="Q3211" s="78">
        <v>0.25</v>
      </c>
      <c r="R3211" s="79">
        <v>0</v>
      </c>
      <c r="S3211" s="79">
        <v>1000</v>
      </c>
      <c r="T3211" s="79">
        <v>0</v>
      </c>
      <c r="U3211" s="80">
        <v>67380</v>
      </c>
      <c r="V3211" s="78">
        <v>0</v>
      </c>
      <c r="W3211" s="78">
        <v>3</v>
      </c>
      <c r="X3211" s="11" t="str">
        <f ca="1">IF(ISBLANK(BudgetsQTable[[#This Row],[budg_seq_yr]]),"FY"&amp;fiscalyear,"FY"&amp;fiscalyear-1+BudgetsQTable[[#This Row],[budg_seq_yr]])</f>
        <v>FY20</v>
      </c>
      <c r="Y3211" s="79">
        <v>67380</v>
      </c>
      <c r="Z3211" s="78" t="s">
        <v>2869</v>
      </c>
      <c r="AA3211" s="78" t="s">
        <v>468</v>
      </c>
      <c r="AB3211" s="76" t="s">
        <v>2821</v>
      </c>
      <c r="AC3211" s="78" t="s">
        <v>2912</v>
      </c>
    </row>
    <row r="3212" spans="1:29" x14ac:dyDescent="0.35">
      <c r="A3212" s="10" t="s">
        <v>5267</v>
      </c>
      <c r="B3212" s="76" t="s">
        <v>2834</v>
      </c>
      <c r="C3212" s="76">
        <f>C3211+(BudgetsQTable[[#This Row],[lead]]&lt;&gt;K3211)</f>
        <v>394</v>
      </c>
      <c r="D3212" s="76">
        <f>D3211*(BudgetsQTable[[#This Row],[lead]]=K3211)+(BudgetsQTable[[#This Row],[prop_id]]&lt;&gt;A3211)</f>
        <v>2</v>
      </c>
      <c r="E3212" s="77">
        <v>43005.538194444445</v>
      </c>
      <c r="F3212" s="78" t="s">
        <v>2868</v>
      </c>
      <c r="G3212" s="78" t="s">
        <v>2869</v>
      </c>
      <c r="H3212" s="78" t="s">
        <v>468</v>
      </c>
      <c r="I3212" s="76" t="s">
        <v>800</v>
      </c>
      <c r="J3212" s="76" t="s">
        <v>753</v>
      </c>
      <c r="K3212" s="78" t="s">
        <v>2664</v>
      </c>
      <c r="L3212" s="7" t="str">
        <f>IF(BudgetsQTable[[#This Row],[pi_last_name]]=" ","",HYPERLINK("https://www.ejacket.nsf.gov/ej/showProposal.do?Continue=Y&amp;ID="&amp;BudgetsQTable[[#This Row],[prop_id]],BudgetsQTable[[#This Row],[prop_id]]))</f>
        <v/>
      </c>
      <c r="M3212" s="78" t="s">
        <v>753</v>
      </c>
      <c r="N3212" s="7" t="str">
        <f>IF(BudgetsQTable[[#This Row],[pi_last_name]]=" ","",HYPERLINK("mailto:"&amp;BudgetsQTable[[#This Row],[pi_email]]&amp;"&amp;subject=Your NSF Proposal:  "&amp;BudgetsQTable[[#This Row],[prop_id]],BudgetsQTable[[#This Row],[pi_email]]))</f>
        <v/>
      </c>
      <c r="O3212" s="78" t="s">
        <v>753</v>
      </c>
      <c r="P3212" s="78">
        <v>1</v>
      </c>
      <c r="Q3212" s="78">
        <v>0.25</v>
      </c>
      <c r="R3212" s="79">
        <v>0</v>
      </c>
      <c r="S3212" s="79">
        <v>1000</v>
      </c>
      <c r="T3212" s="79">
        <v>0</v>
      </c>
      <c r="U3212" s="80">
        <v>69179</v>
      </c>
      <c r="V3212" s="78">
        <v>0</v>
      </c>
      <c r="W3212" s="78">
        <v>4</v>
      </c>
      <c r="X3212" s="11" t="str">
        <f ca="1">IF(ISBLANK(BudgetsQTable[[#This Row],[budg_seq_yr]]),"FY"&amp;fiscalyear,"FY"&amp;fiscalyear-1+BudgetsQTable[[#This Row],[budg_seq_yr]])</f>
        <v>FY21</v>
      </c>
      <c r="Y3212" s="79">
        <v>69179</v>
      </c>
      <c r="Z3212" s="78" t="s">
        <v>2869</v>
      </c>
      <c r="AA3212" s="78" t="s">
        <v>468</v>
      </c>
      <c r="AB3212" s="76" t="s">
        <v>2821</v>
      </c>
      <c r="AC3212" s="78" t="s">
        <v>2912</v>
      </c>
    </row>
    <row r="3213" spans="1:29" x14ac:dyDescent="0.35">
      <c r="A3213" s="10" t="s">
        <v>2667</v>
      </c>
      <c r="B3213" s="76" t="s">
        <v>2863</v>
      </c>
      <c r="C3213" s="76">
        <f>C3212+(BudgetsQTable[[#This Row],[lead]]&lt;&gt;K3212)</f>
        <v>395</v>
      </c>
      <c r="D3213" s="76">
        <f>D3212*(BudgetsQTable[[#This Row],[lead]]=K3212)+(BudgetsQTable[[#This Row],[prop_id]]&lt;&gt;A3212)</f>
        <v>1</v>
      </c>
      <c r="E3213" s="77">
        <v>43005.75</v>
      </c>
      <c r="F3213" s="78" t="s">
        <v>2868</v>
      </c>
      <c r="G3213" s="78" t="s">
        <v>2869</v>
      </c>
      <c r="H3213" s="78" t="s">
        <v>470</v>
      </c>
      <c r="I3213" s="76" t="s">
        <v>1229</v>
      </c>
      <c r="J3213" s="76" t="s">
        <v>5273</v>
      </c>
      <c r="K3213" s="78" t="s">
        <v>2667</v>
      </c>
      <c r="L3213" s="7" t="str">
        <f>IF(BudgetsQTable[[#This Row],[pi_last_name]]=" ","",HYPERLINK("https://www.ejacket.nsf.gov/ej/showProposal.do?Continue=Y&amp;ID="&amp;BudgetsQTable[[#This Row],[prop_id]],BudgetsQTable[[#This Row],[prop_id]]))</f>
        <v>1764074</v>
      </c>
      <c r="M3213" s="78" t="s">
        <v>2668</v>
      </c>
      <c r="N3213" s="7" t="str">
        <f>IF(BudgetsQTable[[#This Row],[pi_last_name]]=" ","",HYPERLINK("mailto:"&amp;BudgetsQTable[[#This Row],[pi_email]]&amp;"&amp;subject=Your NSF Proposal:  "&amp;BudgetsQTable[[#This Row],[prop_id]],BudgetsQTable[[#This Row],[pi_email]]))</f>
        <v>svivek@cs.utah.edu</v>
      </c>
      <c r="O3213" s="78" t="s">
        <v>722</v>
      </c>
      <c r="P3213" s="78"/>
      <c r="Q3213" s="78"/>
      <c r="R3213" s="79"/>
      <c r="S3213" s="79"/>
      <c r="T3213" s="79"/>
      <c r="U3213" s="80"/>
      <c r="V3213" s="78">
        <v>0</v>
      </c>
      <c r="W3213" s="78"/>
      <c r="X3213" s="11" t="str">
        <f ca="1">IF(ISBLANK(BudgetsQTable[[#This Row],[budg_seq_yr]]),"FY"&amp;fiscalyear,"FY"&amp;fiscalyear-1+BudgetsQTable[[#This Row],[budg_seq_yr]])</f>
        <v>FY18</v>
      </c>
      <c r="Y3213" s="79">
        <v>1199924</v>
      </c>
      <c r="Z3213" s="78" t="s">
        <v>2869</v>
      </c>
      <c r="AA3213" s="78" t="s">
        <v>470</v>
      </c>
      <c r="AB3213" s="76" t="s">
        <v>2821</v>
      </c>
      <c r="AC3213" s="78" t="s">
        <v>2903</v>
      </c>
    </row>
    <row r="3214" spans="1:29" x14ac:dyDescent="0.35">
      <c r="A3214" s="10" t="s">
        <v>2667</v>
      </c>
      <c r="B3214" s="76" t="s">
        <v>2863</v>
      </c>
      <c r="C3214" s="76">
        <f>C3213+(BudgetsQTable[[#This Row],[lead]]&lt;&gt;K3213)</f>
        <v>395</v>
      </c>
      <c r="D3214" s="76">
        <f>D3213*(BudgetsQTable[[#This Row],[lead]]=K3213)+(BudgetsQTable[[#This Row],[prop_id]]&lt;&gt;A3213)</f>
        <v>1</v>
      </c>
      <c r="E3214" s="77">
        <v>43005.75</v>
      </c>
      <c r="F3214" s="78" t="s">
        <v>2868</v>
      </c>
      <c r="G3214" s="78" t="s">
        <v>2869</v>
      </c>
      <c r="H3214" s="78" t="s">
        <v>470</v>
      </c>
      <c r="I3214" s="76" t="s">
        <v>1229</v>
      </c>
      <c r="J3214" s="76" t="s">
        <v>753</v>
      </c>
      <c r="K3214" s="78" t="s">
        <v>2667</v>
      </c>
      <c r="L3214" s="7" t="str">
        <f>IF(BudgetsQTable[[#This Row],[pi_last_name]]=" ","",HYPERLINK("https://www.ejacket.nsf.gov/ej/showProposal.do?Continue=Y&amp;ID="&amp;BudgetsQTable[[#This Row],[prop_id]],BudgetsQTable[[#This Row],[prop_id]]))</f>
        <v/>
      </c>
      <c r="M3214" s="78" t="s">
        <v>753</v>
      </c>
      <c r="N3214" s="7" t="str">
        <f>IF(BudgetsQTable[[#This Row],[pi_last_name]]=" ","",HYPERLINK("mailto:"&amp;BudgetsQTable[[#This Row],[pi_email]]&amp;"&amp;subject=Your NSF Proposal:  "&amp;BudgetsQTable[[#This Row],[prop_id]],BudgetsQTable[[#This Row],[pi_email]]))</f>
        <v/>
      </c>
      <c r="O3214" s="78" t="s">
        <v>753</v>
      </c>
      <c r="P3214" s="78">
        <v>3</v>
      </c>
      <c r="Q3214" s="78">
        <v>3</v>
      </c>
      <c r="R3214" s="79">
        <v>0</v>
      </c>
      <c r="S3214" s="79">
        <v>5000</v>
      </c>
      <c r="T3214" s="79">
        <v>0</v>
      </c>
      <c r="U3214" s="80">
        <v>314697</v>
      </c>
      <c r="V3214" s="78">
        <v>0</v>
      </c>
      <c r="W3214" s="78">
        <v>1</v>
      </c>
      <c r="X3214" s="11" t="str">
        <f ca="1">IF(ISBLANK(BudgetsQTable[[#This Row],[budg_seq_yr]]),"FY"&amp;fiscalyear,"FY"&amp;fiscalyear-1+BudgetsQTable[[#This Row],[budg_seq_yr]])</f>
        <v>FY18</v>
      </c>
      <c r="Y3214" s="79">
        <v>314697</v>
      </c>
      <c r="Z3214" s="78" t="s">
        <v>2869</v>
      </c>
      <c r="AA3214" s="78" t="s">
        <v>470</v>
      </c>
      <c r="AB3214" s="76" t="s">
        <v>2821</v>
      </c>
      <c r="AC3214" s="78" t="s">
        <v>2903</v>
      </c>
    </row>
    <row r="3215" spans="1:29" x14ac:dyDescent="0.35">
      <c r="A3215" s="10" t="s">
        <v>2667</v>
      </c>
      <c r="B3215" s="76" t="s">
        <v>2863</v>
      </c>
      <c r="C3215" s="76">
        <f>C3214+(BudgetsQTable[[#This Row],[lead]]&lt;&gt;K3214)</f>
        <v>395</v>
      </c>
      <c r="D3215" s="76">
        <f>D3214*(BudgetsQTable[[#This Row],[lead]]=K3214)+(BudgetsQTable[[#This Row],[prop_id]]&lt;&gt;A3214)</f>
        <v>1</v>
      </c>
      <c r="E3215" s="77">
        <v>43005.75</v>
      </c>
      <c r="F3215" s="78" t="s">
        <v>2868</v>
      </c>
      <c r="G3215" s="78" t="s">
        <v>2869</v>
      </c>
      <c r="H3215" s="78" t="s">
        <v>470</v>
      </c>
      <c r="I3215" s="76" t="s">
        <v>1229</v>
      </c>
      <c r="J3215" s="76" t="s">
        <v>753</v>
      </c>
      <c r="K3215" s="78" t="s">
        <v>2667</v>
      </c>
      <c r="L3215" s="7" t="str">
        <f>IF(BudgetsQTable[[#This Row],[pi_last_name]]=" ","",HYPERLINK("https://www.ejacket.nsf.gov/ej/showProposal.do?Continue=Y&amp;ID="&amp;BudgetsQTable[[#This Row],[prop_id]],BudgetsQTable[[#This Row],[prop_id]]))</f>
        <v/>
      </c>
      <c r="M3215" s="78" t="s">
        <v>753</v>
      </c>
      <c r="N3215" s="7" t="str">
        <f>IF(BudgetsQTable[[#This Row],[pi_last_name]]=" ","",HYPERLINK("mailto:"&amp;BudgetsQTable[[#This Row],[pi_email]]&amp;"&amp;subject=Your NSF Proposal:  "&amp;BudgetsQTable[[#This Row],[prop_id]],BudgetsQTable[[#This Row],[pi_email]]))</f>
        <v/>
      </c>
      <c r="O3215" s="78" t="s">
        <v>753</v>
      </c>
      <c r="P3215" s="78">
        <v>3</v>
      </c>
      <c r="Q3215" s="78">
        <v>3</v>
      </c>
      <c r="R3215" s="79">
        <v>0</v>
      </c>
      <c r="S3215" s="79">
        <v>5000</v>
      </c>
      <c r="T3215" s="79">
        <v>0</v>
      </c>
      <c r="U3215" s="80">
        <v>293422</v>
      </c>
      <c r="V3215" s="78">
        <v>0</v>
      </c>
      <c r="W3215" s="78">
        <v>2</v>
      </c>
      <c r="X3215" s="11" t="str">
        <f ca="1">IF(ISBLANK(BudgetsQTable[[#This Row],[budg_seq_yr]]),"FY"&amp;fiscalyear,"FY"&amp;fiscalyear-1+BudgetsQTable[[#This Row],[budg_seq_yr]])</f>
        <v>FY19</v>
      </c>
      <c r="Y3215" s="79">
        <v>293422</v>
      </c>
      <c r="Z3215" s="78" t="s">
        <v>2869</v>
      </c>
      <c r="AA3215" s="78" t="s">
        <v>470</v>
      </c>
      <c r="AB3215" s="76" t="s">
        <v>2821</v>
      </c>
      <c r="AC3215" s="78" t="s">
        <v>2903</v>
      </c>
    </row>
    <row r="3216" spans="1:29" x14ac:dyDescent="0.35">
      <c r="A3216" s="10" t="s">
        <v>2667</v>
      </c>
      <c r="B3216" s="76" t="s">
        <v>2863</v>
      </c>
      <c r="C3216" s="76">
        <f>C3215+(BudgetsQTable[[#This Row],[lead]]&lt;&gt;K3215)</f>
        <v>395</v>
      </c>
      <c r="D3216" s="76">
        <f>D3215*(BudgetsQTable[[#This Row],[lead]]=K3215)+(BudgetsQTable[[#This Row],[prop_id]]&lt;&gt;A3215)</f>
        <v>1</v>
      </c>
      <c r="E3216" s="77">
        <v>43005.75</v>
      </c>
      <c r="F3216" s="78" t="s">
        <v>2868</v>
      </c>
      <c r="G3216" s="78" t="s">
        <v>2869</v>
      </c>
      <c r="H3216" s="78" t="s">
        <v>470</v>
      </c>
      <c r="I3216" s="76" t="s">
        <v>1229</v>
      </c>
      <c r="J3216" s="76" t="s">
        <v>753</v>
      </c>
      <c r="K3216" s="78" t="s">
        <v>2667</v>
      </c>
      <c r="L3216" s="7" t="str">
        <f>IF(BudgetsQTable[[#This Row],[pi_last_name]]=" ","",HYPERLINK("https://www.ejacket.nsf.gov/ej/showProposal.do?Continue=Y&amp;ID="&amp;BudgetsQTable[[#This Row],[prop_id]],BudgetsQTable[[#This Row],[prop_id]]))</f>
        <v/>
      </c>
      <c r="M3216" s="78" t="s">
        <v>753</v>
      </c>
      <c r="N3216" s="7" t="str">
        <f>IF(BudgetsQTable[[#This Row],[pi_last_name]]=" ","",HYPERLINK("mailto:"&amp;BudgetsQTable[[#This Row],[pi_email]]&amp;"&amp;subject=Your NSF Proposal:  "&amp;BudgetsQTable[[#This Row],[prop_id]],BudgetsQTable[[#This Row],[pi_email]]))</f>
        <v/>
      </c>
      <c r="O3216" s="78" t="s">
        <v>753</v>
      </c>
      <c r="P3216" s="78">
        <v>3</v>
      </c>
      <c r="Q3216" s="78">
        <v>3</v>
      </c>
      <c r="R3216" s="79">
        <v>0</v>
      </c>
      <c r="S3216" s="79">
        <v>5000</v>
      </c>
      <c r="T3216" s="79">
        <v>0</v>
      </c>
      <c r="U3216" s="80">
        <v>298848</v>
      </c>
      <c r="V3216" s="78">
        <v>0</v>
      </c>
      <c r="W3216" s="78">
        <v>3</v>
      </c>
      <c r="X3216" s="11" t="str">
        <f ca="1">IF(ISBLANK(BudgetsQTable[[#This Row],[budg_seq_yr]]),"FY"&amp;fiscalyear,"FY"&amp;fiscalyear-1+BudgetsQTable[[#This Row],[budg_seq_yr]])</f>
        <v>FY20</v>
      </c>
      <c r="Y3216" s="79">
        <v>298848</v>
      </c>
      <c r="Z3216" s="78" t="s">
        <v>2869</v>
      </c>
      <c r="AA3216" s="78" t="s">
        <v>470</v>
      </c>
      <c r="AB3216" s="76" t="s">
        <v>2821</v>
      </c>
      <c r="AC3216" s="78" t="s">
        <v>2903</v>
      </c>
    </row>
    <row r="3217" spans="1:29" x14ac:dyDescent="0.35">
      <c r="A3217" s="10" t="s">
        <v>2667</v>
      </c>
      <c r="B3217" s="76" t="s">
        <v>2863</v>
      </c>
      <c r="C3217" s="76">
        <f>C3216+(BudgetsQTable[[#This Row],[lead]]&lt;&gt;K3216)</f>
        <v>395</v>
      </c>
      <c r="D3217" s="76">
        <f>D3216*(BudgetsQTable[[#This Row],[lead]]=K3216)+(BudgetsQTable[[#This Row],[prop_id]]&lt;&gt;A3216)</f>
        <v>1</v>
      </c>
      <c r="E3217" s="77">
        <v>43005.75</v>
      </c>
      <c r="F3217" s="78" t="s">
        <v>2868</v>
      </c>
      <c r="G3217" s="78" t="s">
        <v>2869</v>
      </c>
      <c r="H3217" s="78" t="s">
        <v>470</v>
      </c>
      <c r="I3217" s="76" t="s">
        <v>1229</v>
      </c>
      <c r="J3217" s="76" t="s">
        <v>753</v>
      </c>
      <c r="K3217" s="78" t="s">
        <v>2667</v>
      </c>
      <c r="L3217" s="7" t="str">
        <f>IF(BudgetsQTable[[#This Row],[pi_last_name]]=" ","",HYPERLINK("https://www.ejacket.nsf.gov/ej/showProposal.do?Continue=Y&amp;ID="&amp;BudgetsQTable[[#This Row],[prop_id]],BudgetsQTable[[#This Row],[prop_id]]))</f>
        <v/>
      </c>
      <c r="M3217" s="78" t="s">
        <v>753</v>
      </c>
      <c r="N3217" s="7" t="str">
        <f>IF(BudgetsQTable[[#This Row],[pi_last_name]]=" ","",HYPERLINK("mailto:"&amp;BudgetsQTable[[#This Row],[pi_email]]&amp;"&amp;subject=Your NSF Proposal:  "&amp;BudgetsQTable[[#This Row],[prop_id]],BudgetsQTable[[#This Row],[pi_email]]))</f>
        <v/>
      </c>
      <c r="O3217" s="78" t="s">
        <v>753</v>
      </c>
      <c r="P3217" s="78">
        <v>3</v>
      </c>
      <c r="Q3217" s="78">
        <v>3</v>
      </c>
      <c r="R3217" s="79">
        <v>0</v>
      </c>
      <c r="S3217" s="79">
        <v>5000</v>
      </c>
      <c r="T3217" s="79">
        <v>0</v>
      </c>
      <c r="U3217" s="80">
        <v>292957</v>
      </c>
      <c r="V3217" s="78">
        <v>0</v>
      </c>
      <c r="W3217" s="78">
        <v>4</v>
      </c>
      <c r="X3217" s="11" t="str">
        <f ca="1">IF(ISBLANK(BudgetsQTable[[#This Row],[budg_seq_yr]]),"FY"&amp;fiscalyear,"FY"&amp;fiscalyear-1+BudgetsQTable[[#This Row],[budg_seq_yr]])</f>
        <v>FY21</v>
      </c>
      <c r="Y3217" s="79">
        <v>292957</v>
      </c>
      <c r="Z3217" s="78" t="s">
        <v>2869</v>
      </c>
      <c r="AA3217" s="78" t="s">
        <v>470</v>
      </c>
      <c r="AB3217" s="76" t="s">
        <v>2821</v>
      </c>
      <c r="AC3217" s="78" t="s">
        <v>2903</v>
      </c>
    </row>
    <row r="3218" spans="1:29" x14ac:dyDescent="0.35">
      <c r="A3218" s="10" t="s">
        <v>2670</v>
      </c>
      <c r="B3218" s="76" t="s">
        <v>2863</v>
      </c>
      <c r="C3218" s="76">
        <f>C3217+(BudgetsQTable[[#This Row],[lead]]&lt;&gt;K3217)</f>
        <v>396</v>
      </c>
      <c r="D3218" s="76">
        <f>D3217*(BudgetsQTable[[#This Row],[lead]]=K3217)+(BudgetsQTable[[#This Row],[prop_id]]&lt;&gt;A3217)</f>
        <v>1</v>
      </c>
      <c r="E3218" s="77">
        <v>43005.754166666666</v>
      </c>
      <c r="F3218" s="78" t="s">
        <v>2868</v>
      </c>
      <c r="G3218" s="78" t="s">
        <v>2869</v>
      </c>
      <c r="H3218" s="78" t="s">
        <v>466</v>
      </c>
      <c r="I3218" s="76" t="s">
        <v>786</v>
      </c>
      <c r="J3218" s="76" t="s">
        <v>5276</v>
      </c>
      <c r="K3218" s="78" t="s">
        <v>2670</v>
      </c>
      <c r="L3218" s="7" t="str">
        <f>IF(BudgetsQTable[[#This Row],[pi_last_name]]=" ","",HYPERLINK("https://www.ejacket.nsf.gov/ej/showProposal.do?Continue=Y&amp;ID="&amp;BudgetsQTable[[#This Row],[prop_id]],BudgetsQTable[[#This Row],[prop_id]]))</f>
        <v>1764076</v>
      </c>
      <c r="M3218" s="78" t="s">
        <v>803</v>
      </c>
      <c r="N3218" s="7" t="str">
        <f>IF(BudgetsQTable[[#This Row],[pi_last_name]]=" ","",HYPERLINK("mailto:"&amp;BudgetsQTable[[#This Row],[pi_email]]&amp;"&amp;subject=Your NSF Proposal:  "&amp;BudgetsQTable[[#This Row],[prop_id]],BudgetsQTable[[#This Row],[pi_email]]))</f>
        <v>lifeifei@cs.utah.edu</v>
      </c>
      <c r="O3218" s="78" t="s">
        <v>722</v>
      </c>
      <c r="P3218" s="78"/>
      <c r="Q3218" s="78"/>
      <c r="R3218" s="79"/>
      <c r="S3218" s="79"/>
      <c r="T3218" s="79"/>
      <c r="U3218" s="80"/>
      <c r="V3218" s="78">
        <v>0</v>
      </c>
      <c r="W3218" s="78"/>
      <c r="X3218" s="11" t="str">
        <f ca="1">IF(ISBLANK(BudgetsQTable[[#This Row],[budg_seq_yr]]),"FY"&amp;fiscalyear,"FY"&amp;fiscalyear-1+BudgetsQTable[[#This Row],[budg_seq_yr]])</f>
        <v>FY18</v>
      </c>
      <c r="Y3218" s="79">
        <v>1194692</v>
      </c>
      <c r="Z3218" s="78" t="s">
        <v>2869</v>
      </c>
      <c r="AA3218" s="78" t="s">
        <v>466</v>
      </c>
      <c r="AB3218" s="76" t="s">
        <v>2821</v>
      </c>
      <c r="AC3218" s="78" t="s">
        <v>2884</v>
      </c>
    </row>
    <row r="3219" spans="1:29" x14ac:dyDescent="0.35">
      <c r="A3219" s="10" t="s">
        <v>2670</v>
      </c>
      <c r="B3219" s="76" t="s">
        <v>2863</v>
      </c>
      <c r="C3219" s="76">
        <f>C3218+(BudgetsQTable[[#This Row],[lead]]&lt;&gt;K3218)</f>
        <v>396</v>
      </c>
      <c r="D3219" s="76">
        <f>D3218*(BudgetsQTable[[#This Row],[lead]]=K3218)+(BudgetsQTable[[#This Row],[prop_id]]&lt;&gt;A3218)</f>
        <v>1</v>
      </c>
      <c r="E3219" s="77">
        <v>43005.754166666666</v>
      </c>
      <c r="F3219" s="78" t="s">
        <v>2868</v>
      </c>
      <c r="G3219" s="78" t="s">
        <v>2869</v>
      </c>
      <c r="H3219" s="78" t="s">
        <v>466</v>
      </c>
      <c r="I3219" s="76" t="s">
        <v>786</v>
      </c>
      <c r="J3219" s="76" t="s">
        <v>753</v>
      </c>
      <c r="K3219" s="78" t="s">
        <v>2670</v>
      </c>
      <c r="L3219" s="7" t="str">
        <f>IF(BudgetsQTable[[#This Row],[pi_last_name]]=" ","",HYPERLINK("https://www.ejacket.nsf.gov/ej/showProposal.do?Continue=Y&amp;ID="&amp;BudgetsQTable[[#This Row],[prop_id]],BudgetsQTable[[#This Row],[prop_id]]))</f>
        <v/>
      </c>
      <c r="M3219" s="78" t="s">
        <v>753</v>
      </c>
      <c r="N3219" s="7" t="str">
        <f>IF(BudgetsQTable[[#This Row],[pi_last_name]]=" ","",HYPERLINK("mailto:"&amp;BudgetsQTable[[#This Row],[pi_email]]&amp;"&amp;subject=Your NSF Proposal:  "&amp;BudgetsQTable[[#This Row],[prop_id]],BudgetsQTable[[#This Row],[pi_email]]))</f>
        <v/>
      </c>
      <c r="O3219" s="78" t="s">
        <v>753</v>
      </c>
      <c r="P3219" s="78">
        <v>3</v>
      </c>
      <c r="Q3219" s="78">
        <v>2</v>
      </c>
      <c r="R3219" s="79">
        <v>0</v>
      </c>
      <c r="S3219" s="79">
        <v>9000</v>
      </c>
      <c r="T3219" s="79">
        <v>0</v>
      </c>
      <c r="U3219" s="80">
        <v>299254</v>
      </c>
      <c r="V3219" s="78">
        <v>0</v>
      </c>
      <c r="W3219" s="78">
        <v>1</v>
      </c>
      <c r="X3219" s="11" t="str">
        <f ca="1">IF(ISBLANK(BudgetsQTable[[#This Row],[budg_seq_yr]]),"FY"&amp;fiscalyear,"FY"&amp;fiscalyear-1+BudgetsQTable[[#This Row],[budg_seq_yr]])</f>
        <v>FY18</v>
      </c>
      <c r="Y3219" s="79">
        <v>299254</v>
      </c>
      <c r="Z3219" s="78" t="s">
        <v>2869</v>
      </c>
      <c r="AA3219" s="78" t="s">
        <v>466</v>
      </c>
      <c r="AB3219" s="76" t="s">
        <v>2821</v>
      </c>
      <c r="AC3219" s="78" t="s">
        <v>2884</v>
      </c>
    </row>
    <row r="3220" spans="1:29" x14ac:dyDescent="0.35">
      <c r="A3220" s="10" t="s">
        <v>2670</v>
      </c>
      <c r="B3220" s="76" t="s">
        <v>2863</v>
      </c>
      <c r="C3220" s="76">
        <f>C3219+(BudgetsQTable[[#This Row],[lead]]&lt;&gt;K3219)</f>
        <v>396</v>
      </c>
      <c r="D3220" s="76">
        <f>D3219*(BudgetsQTable[[#This Row],[lead]]=K3219)+(BudgetsQTable[[#This Row],[prop_id]]&lt;&gt;A3219)</f>
        <v>1</v>
      </c>
      <c r="E3220" s="77">
        <v>43005.754166666666</v>
      </c>
      <c r="F3220" s="78" t="s">
        <v>2868</v>
      </c>
      <c r="G3220" s="78" t="s">
        <v>2869</v>
      </c>
      <c r="H3220" s="78" t="s">
        <v>466</v>
      </c>
      <c r="I3220" s="76" t="s">
        <v>786</v>
      </c>
      <c r="J3220" s="76" t="s">
        <v>753</v>
      </c>
      <c r="K3220" s="78" t="s">
        <v>2670</v>
      </c>
      <c r="L3220" s="7" t="str">
        <f>IF(BudgetsQTable[[#This Row],[pi_last_name]]=" ","",HYPERLINK("https://www.ejacket.nsf.gov/ej/showProposal.do?Continue=Y&amp;ID="&amp;BudgetsQTable[[#This Row],[prop_id]],BudgetsQTable[[#This Row],[prop_id]]))</f>
        <v/>
      </c>
      <c r="M3220" s="78" t="s">
        <v>753</v>
      </c>
      <c r="N3220" s="7" t="str">
        <f>IF(BudgetsQTable[[#This Row],[pi_last_name]]=" ","",HYPERLINK("mailto:"&amp;BudgetsQTable[[#This Row],[pi_email]]&amp;"&amp;subject=Your NSF Proposal:  "&amp;BudgetsQTable[[#This Row],[prop_id]],BudgetsQTable[[#This Row],[pi_email]]))</f>
        <v/>
      </c>
      <c r="O3220" s="78" t="s">
        <v>753</v>
      </c>
      <c r="P3220" s="78">
        <v>3</v>
      </c>
      <c r="Q3220" s="78">
        <v>2</v>
      </c>
      <c r="R3220" s="79">
        <v>0</v>
      </c>
      <c r="S3220" s="79">
        <v>9000</v>
      </c>
      <c r="T3220" s="79">
        <v>0</v>
      </c>
      <c r="U3220" s="80">
        <v>288528</v>
      </c>
      <c r="V3220" s="78">
        <v>0</v>
      </c>
      <c r="W3220" s="78">
        <v>2</v>
      </c>
      <c r="X3220" s="11" t="str">
        <f ca="1">IF(ISBLANK(BudgetsQTable[[#This Row],[budg_seq_yr]]),"FY"&amp;fiscalyear,"FY"&amp;fiscalyear-1+BudgetsQTable[[#This Row],[budg_seq_yr]])</f>
        <v>FY19</v>
      </c>
      <c r="Y3220" s="79">
        <v>288528</v>
      </c>
      <c r="Z3220" s="78" t="s">
        <v>2869</v>
      </c>
      <c r="AA3220" s="78" t="s">
        <v>466</v>
      </c>
      <c r="AB3220" s="76" t="s">
        <v>2821</v>
      </c>
      <c r="AC3220" s="78" t="s">
        <v>2884</v>
      </c>
    </row>
    <row r="3221" spans="1:29" x14ac:dyDescent="0.35">
      <c r="A3221" s="10" t="s">
        <v>2670</v>
      </c>
      <c r="B3221" s="76" t="s">
        <v>2863</v>
      </c>
      <c r="C3221" s="76">
        <f>C3220+(BudgetsQTable[[#This Row],[lead]]&lt;&gt;K3220)</f>
        <v>396</v>
      </c>
      <c r="D3221" s="76">
        <f>D3220*(BudgetsQTable[[#This Row],[lead]]=K3220)+(BudgetsQTable[[#This Row],[prop_id]]&lt;&gt;A3220)</f>
        <v>1</v>
      </c>
      <c r="E3221" s="77">
        <v>43005.754166666666</v>
      </c>
      <c r="F3221" s="78" t="s">
        <v>2868</v>
      </c>
      <c r="G3221" s="78" t="s">
        <v>2869</v>
      </c>
      <c r="H3221" s="78" t="s">
        <v>466</v>
      </c>
      <c r="I3221" s="76" t="s">
        <v>786</v>
      </c>
      <c r="J3221" s="76" t="s">
        <v>753</v>
      </c>
      <c r="K3221" s="78" t="s">
        <v>2670</v>
      </c>
      <c r="L3221" s="7" t="str">
        <f>IF(BudgetsQTable[[#This Row],[pi_last_name]]=" ","",HYPERLINK("https://www.ejacket.nsf.gov/ej/showProposal.do?Continue=Y&amp;ID="&amp;BudgetsQTable[[#This Row],[prop_id]],BudgetsQTable[[#This Row],[prop_id]]))</f>
        <v/>
      </c>
      <c r="M3221" s="78" t="s">
        <v>753</v>
      </c>
      <c r="N3221" s="7" t="str">
        <f>IF(BudgetsQTable[[#This Row],[pi_last_name]]=" ","",HYPERLINK("mailto:"&amp;BudgetsQTable[[#This Row],[pi_email]]&amp;"&amp;subject=Your NSF Proposal:  "&amp;BudgetsQTable[[#This Row],[prop_id]],BudgetsQTable[[#This Row],[pi_email]]))</f>
        <v/>
      </c>
      <c r="O3221" s="78" t="s">
        <v>753</v>
      </c>
      <c r="P3221" s="78">
        <v>3</v>
      </c>
      <c r="Q3221" s="78">
        <v>2</v>
      </c>
      <c r="R3221" s="79">
        <v>0</v>
      </c>
      <c r="S3221" s="79">
        <v>9000</v>
      </c>
      <c r="T3221" s="79">
        <v>0</v>
      </c>
      <c r="U3221" s="80">
        <v>294467</v>
      </c>
      <c r="V3221" s="78">
        <v>0</v>
      </c>
      <c r="W3221" s="78">
        <v>3</v>
      </c>
      <c r="X3221" s="11" t="str">
        <f ca="1">IF(ISBLANK(BudgetsQTable[[#This Row],[budg_seq_yr]]),"FY"&amp;fiscalyear,"FY"&amp;fiscalyear-1+BudgetsQTable[[#This Row],[budg_seq_yr]])</f>
        <v>FY20</v>
      </c>
      <c r="Y3221" s="79">
        <v>294467</v>
      </c>
      <c r="Z3221" s="78" t="s">
        <v>2869</v>
      </c>
      <c r="AA3221" s="78" t="s">
        <v>466</v>
      </c>
      <c r="AB3221" s="76" t="s">
        <v>2821</v>
      </c>
      <c r="AC3221" s="78" t="s">
        <v>2884</v>
      </c>
    </row>
    <row r="3222" spans="1:29" x14ac:dyDescent="0.35">
      <c r="A3222" s="10" t="s">
        <v>2670</v>
      </c>
      <c r="B3222" s="76" t="s">
        <v>2863</v>
      </c>
      <c r="C3222" s="76">
        <f>C3221+(BudgetsQTable[[#This Row],[lead]]&lt;&gt;K3221)</f>
        <v>396</v>
      </c>
      <c r="D3222" s="76">
        <f>D3221*(BudgetsQTable[[#This Row],[lead]]=K3221)+(BudgetsQTable[[#This Row],[prop_id]]&lt;&gt;A3221)</f>
        <v>1</v>
      </c>
      <c r="E3222" s="77">
        <v>43005.754166666666</v>
      </c>
      <c r="F3222" s="78" t="s">
        <v>2868</v>
      </c>
      <c r="G3222" s="78" t="s">
        <v>2869</v>
      </c>
      <c r="H3222" s="78" t="s">
        <v>466</v>
      </c>
      <c r="I3222" s="76" t="s">
        <v>786</v>
      </c>
      <c r="J3222" s="76" t="s">
        <v>753</v>
      </c>
      <c r="K3222" s="78" t="s">
        <v>2670</v>
      </c>
      <c r="L3222" s="7" t="str">
        <f>IF(BudgetsQTable[[#This Row],[pi_last_name]]=" ","",HYPERLINK("https://www.ejacket.nsf.gov/ej/showProposal.do?Continue=Y&amp;ID="&amp;BudgetsQTable[[#This Row],[prop_id]],BudgetsQTable[[#This Row],[prop_id]]))</f>
        <v/>
      </c>
      <c r="M3222" s="78" t="s">
        <v>753</v>
      </c>
      <c r="N3222" s="7" t="str">
        <f>IF(BudgetsQTable[[#This Row],[pi_last_name]]=" ","",HYPERLINK("mailto:"&amp;BudgetsQTable[[#This Row],[pi_email]]&amp;"&amp;subject=Your NSF Proposal:  "&amp;BudgetsQTable[[#This Row],[prop_id]],BudgetsQTable[[#This Row],[pi_email]]))</f>
        <v/>
      </c>
      <c r="O3222" s="78" t="s">
        <v>753</v>
      </c>
      <c r="P3222" s="78">
        <v>3</v>
      </c>
      <c r="Q3222" s="78">
        <v>2</v>
      </c>
      <c r="R3222" s="79">
        <v>0</v>
      </c>
      <c r="S3222" s="79">
        <v>9000</v>
      </c>
      <c r="T3222" s="79">
        <v>0</v>
      </c>
      <c r="U3222" s="80">
        <v>312443</v>
      </c>
      <c r="V3222" s="78">
        <v>0</v>
      </c>
      <c r="W3222" s="78">
        <v>4</v>
      </c>
      <c r="X3222" s="11" t="str">
        <f ca="1">IF(ISBLANK(BudgetsQTable[[#This Row],[budg_seq_yr]]),"FY"&amp;fiscalyear,"FY"&amp;fiscalyear-1+BudgetsQTable[[#This Row],[budg_seq_yr]])</f>
        <v>FY21</v>
      </c>
      <c r="Y3222" s="79">
        <v>312443</v>
      </c>
      <c r="Z3222" s="78" t="s">
        <v>2869</v>
      </c>
      <c r="AA3222" s="78" t="s">
        <v>466</v>
      </c>
      <c r="AB3222" s="76" t="s">
        <v>2821</v>
      </c>
      <c r="AC3222" s="78" t="s">
        <v>2884</v>
      </c>
    </row>
    <row r="3223" spans="1:29" x14ac:dyDescent="0.35">
      <c r="A3223" s="10" t="s">
        <v>2672</v>
      </c>
      <c r="B3223" s="76" t="s">
        <v>2863</v>
      </c>
      <c r="C3223" s="76">
        <f>C3222+(BudgetsQTable[[#This Row],[lead]]&lt;&gt;K3222)</f>
        <v>397</v>
      </c>
      <c r="D3223" s="76">
        <f>D3222*(BudgetsQTable[[#This Row],[lead]]=K3222)+(BudgetsQTable[[#This Row],[prop_id]]&lt;&gt;A3222)</f>
        <v>1</v>
      </c>
      <c r="E3223" s="77">
        <v>43005.756249999999</v>
      </c>
      <c r="F3223" s="78" t="s">
        <v>2817</v>
      </c>
      <c r="G3223" s="78" t="s">
        <v>2818</v>
      </c>
      <c r="H3223" s="78" t="s">
        <v>476</v>
      </c>
      <c r="I3223" s="76" t="s">
        <v>948</v>
      </c>
      <c r="J3223" s="76" t="s">
        <v>5280</v>
      </c>
      <c r="K3223" s="78" t="s">
        <v>2672</v>
      </c>
      <c r="L3223" s="7" t="str">
        <f>IF(BudgetsQTable[[#This Row],[pi_last_name]]=" ","",HYPERLINK("https://www.ejacket.nsf.gov/ej/showProposal.do?Continue=Y&amp;ID="&amp;BudgetsQTable[[#This Row],[prop_id]],BudgetsQTable[[#This Row],[prop_id]]))</f>
        <v>1764077</v>
      </c>
      <c r="M3223" s="78" t="s">
        <v>1857</v>
      </c>
      <c r="N3223" s="7" t="str">
        <f>IF(BudgetsQTable[[#This Row],[pi_last_name]]=" ","",HYPERLINK("mailto:"&amp;BudgetsQTable[[#This Row],[pi_email]]&amp;"&amp;subject=Your NSF Proposal:  "&amp;BudgetsQTable[[#This Row],[prop_id]],BudgetsQTable[[#This Row],[pi_email]]))</f>
        <v>miryung@cs.ucla.edu</v>
      </c>
      <c r="O3223" s="78" t="s">
        <v>4468</v>
      </c>
      <c r="P3223" s="78"/>
      <c r="Q3223" s="78"/>
      <c r="R3223" s="79"/>
      <c r="S3223" s="79"/>
      <c r="T3223" s="79"/>
      <c r="U3223" s="80"/>
      <c r="V3223" s="78">
        <v>0</v>
      </c>
      <c r="W3223" s="78"/>
      <c r="X3223" s="11" t="str">
        <f ca="1">IF(ISBLANK(BudgetsQTable[[#This Row],[budg_seq_yr]]),"FY"&amp;fiscalyear,"FY"&amp;fiscalyear-1+BudgetsQTable[[#This Row],[budg_seq_yr]])</f>
        <v>FY18</v>
      </c>
      <c r="Y3223" s="79">
        <v>1195615</v>
      </c>
      <c r="Z3223" s="78" t="s">
        <v>2818</v>
      </c>
      <c r="AA3223" s="78" t="s">
        <v>476</v>
      </c>
      <c r="AB3223" s="76" t="s">
        <v>2821</v>
      </c>
      <c r="AC3223" s="78"/>
    </row>
    <row r="3224" spans="1:29" x14ac:dyDescent="0.35">
      <c r="A3224" s="10" t="s">
        <v>2672</v>
      </c>
      <c r="B3224" s="76" t="s">
        <v>2863</v>
      </c>
      <c r="C3224" s="76">
        <f>C3223+(BudgetsQTable[[#This Row],[lead]]&lt;&gt;K3223)</f>
        <v>397</v>
      </c>
      <c r="D3224" s="76">
        <f>D3223*(BudgetsQTable[[#This Row],[lead]]=K3223)+(BudgetsQTable[[#This Row],[prop_id]]&lt;&gt;A3223)</f>
        <v>1</v>
      </c>
      <c r="E3224" s="77">
        <v>43005.756249999999</v>
      </c>
      <c r="F3224" s="78" t="s">
        <v>2817</v>
      </c>
      <c r="G3224" s="78" t="s">
        <v>2818</v>
      </c>
      <c r="H3224" s="78" t="s">
        <v>476</v>
      </c>
      <c r="I3224" s="76" t="s">
        <v>948</v>
      </c>
      <c r="J3224" s="76" t="s">
        <v>753</v>
      </c>
      <c r="K3224" s="78" t="s">
        <v>2672</v>
      </c>
      <c r="L3224" s="7" t="str">
        <f>IF(BudgetsQTable[[#This Row],[pi_last_name]]=" ","",HYPERLINK("https://www.ejacket.nsf.gov/ej/showProposal.do?Continue=Y&amp;ID="&amp;BudgetsQTable[[#This Row],[prop_id]],BudgetsQTable[[#This Row],[prop_id]]))</f>
        <v/>
      </c>
      <c r="M3224" s="78" t="s">
        <v>753</v>
      </c>
      <c r="N3224" s="7" t="str">
        <f>IF(BudgetsQTable[[#This Row],[pi_last_name]]=" ","",HYPERLINK("mailto:"&amp;BudgetsQTable[[#This Row],[pi_email]]&amp;"&amp;subject=Your NSF Proposal:  "&amp;BudgetsQTable[[#This Row],[prop_id]],BudgetsQTable[[#This Row],[pi_email]]))</f>
        <v/>
      </c>
      <c r="O3224" s="78" t="s">
        <v>753</v>
      </c>
      <c r="P3224" s="78">
        <v>2</v>
      </c>
      <c r="Q3224" s="78">
        <v>2</v>
      </c>
      <c r="R3224" s="79">
        <v>0</v>
      </c>
      <c r="S3224" s="79">
        <v>0</v>
      </c>
      <c r="T3224" s="79">
        <v>0</v>
      </c>
      <c r="U3224" s="80">
        <v>285874</v>
      </c>
      <c r="V3224" s="78">
        <v>0</v>
      </c>
      <c r="W3224" s="78">
        <v>1</v>
      </c>
      <c r="X3224" s="11" t="str">
        <f ca="1">IF(ISBLANK(BudgetsQTable[[#This Row],[budg_seq_yr]]),"FY"&amp;fiscalyear,"FY"&amp;fiscalyear-1+BudgetsQTable[[#This Row],[budg_seq_yr]])</f>
        <v>FY18</v>
      </c>
      <c r="Y3224" s="79">
        <v>285874</v>
      </c>
      <c r="Z3224" s="78" t="s">
        <v>2818</v>
      </c>
      <c r="AA3224" s="78" t="s">
        <v>476</v>
      </c>
      <c r="AB3224" s="76" t="s">
        <v>2821</v>
      </c>
      <c r="AC3224" s="78"/>
    </row>
    <row r="3225" spans="1:29" x14ac:dyDescent="0.35">
      <c r="A3225" s="10" t="s">
        <v>2672</v>
      </c>
      <c r="B3225" s="76" t="s">
        <v>2863</v>
      </c>
      <c r="C3225" s="76">
        <f>C3224+(BudgetsQTable[[#This Row],[lead]]&lt;&gt;K3224)</f>
        <v>397</v>
      </c>
      <c r="D3225" s="76">
        <f>D3224*(BudgetsQTable[[#This Row],[lead]]=K3224)+(BudgetsQTable[[#This Row],[prop_id]]&lt;&gt;A3224)</f>
        <v>1</v>
      </c>
      <c r="E3225" s="77">
        <v>43005.756249999999</v>
      </c>
      <c r="F3225" s="78" t="s">
        <v>2817</v>
      </c>
      <c r="G3225" s="78" t="s">
        <v>2818</v>
      </c>
      <c r="H3225" s="78" t="s">
        <v>476</v>
      </c>
      <c r="I3225" s="76" t="s">
        <v>948</v>
      </c>
      <c r="J3225" s="76" t="s">
        <v>753</v>
      </c>
      <c r="K3225" s="78" t="s">
        <v>2672</v>
      </c>
      <c r="L3225" s="7" t="str">
        <f>IF(BudgetsQTable[[#This Row],[pi_last_name]]=" ","",HYPERLINK("https://www.ejacket.nsf.gov/ej/showProposal.do?Continue=Y&amp;ID="&amp;BudgetsQTable[[#This Row],[prop_id]],BudgetsQTable[[#This Row],[prop_id]]))</f>
        <v/>
      </c>
      <c r="M3225" s="78" t="s">
        <v>753</v>
      </c>
      <c r="N3225" s="7" t="str">
        <f>IF(BudgetsQTable[[#This Row],[pi_last_name]]=" ","",HYPERLINK("mailto:"&amp;BudgetsQTable[[#This Row],[pi_email]]&amp;"&amp;subject=Your NSF Proposal:  "&amp;BudgetsQTable[[#This Row],[prop_id]],BudgetsQTable[[#This Row],[pi_email]]))</f>
        <v/>
      </c>
      <c r="O3225" s="78" t="s">
        <v>753</v>
      </c>
      <c r="P3225" s="78">
        <v>2</v>
      </c>
      <c r="Q3225" s="78">
        <v>2</v>
      </c>
      <c r="R3225" s="79">
        <v>0</v>
      </c>
      <c r="S3225" s="79">
        <v>0</v>
      </c>
      <c r="T3225" s="79">
        <v>0</v>
      </c>
      <c r="U3225" s="80">
        <v>294278</v>
      </c>
      <c r="V3225" s="78">
        <v>0</v>
      </c>
      <c r="W3225" s="78">
        <v>2</v>
      </c>
      <c r="X3225" s="11" t="str">
        <f ca="1">IF(ISBLANK(BudgetsQTable[[#This Row],[budg_seq_yr]]),"FY"&amp;fiscalyear,"FY"&amp;fiscalyear-1+BudgetsQTable[[#This Row],[budg_seq_yr]])</f>
        <v>FY19</v>
      </c>
      <c r="Y3225" s="79">
        <v>294278</v>
      </c>
      <c r="Z3225" s="78" t="s">
        <v>2818</v>
      </c>
      <c r="AA3225" s="78" t="s">
        <v>476</v>
      </c>
      <c r="AB3225" s="76" t="s">
        <v>2821</v>
      </c>
      <c r="AC3225" s="78"/>
    </row>
    <row r="3226" spans="1:29" x14ac:dyDescent="0.35">
      <c r="A3226" s="10" t="s">
        <v>2672</v>
      </c>
      <c r="B3226" s="76" t="s">
        <v>2863</v>
      </c>
      <c r="C3226" s="76">
        <f>C3225+(BudgetsQTable[[#This Row],[lead]]&lt;&gt;K3225)</f>
        <v>397</v>
      </c>
      <c r="D3226" s="76">
        <f>D3225*(BudgetsQTable[[#This Row],[lead]]=K3225)+(BudgetsQTable[[#This Row],[prop_id]]&lt;&gt;A3225)</f>
        <v>1</v>
      </c>
      <c r="E3226" s="77">
        <v>43005.756249999999</v>
      </c>
      <c r="F3226" s="78" t="s">
        <v>2817</v>
      </c>
      <c r="G3226" s="78" t="s">
        <v>2818</v>
      </c>
      <c r="H3226" s="78" t="s">
        <v>476</v>
      </c>
      <c r="I3226" s="76" t="s">
        <v>948</v>
      </c>
      <c r="J3226" s="76" t="s">
        <v>753</v>
      </c>
      <c r="K3226" s="78" t="s">
        <v>2672</v>
      </c>
      <c r="L3226" s="7" t="str">
        <f>IF(BudgetsQTable[[#This Row],[pi_last_name]]=" ","",HYPERLINK("https://www.ejacket.nsf.gov/ej/showProposal.do?Continue=Y&amp;ID="&amp;BudgetsQTable[[#This Row],[prop_id]],BudgetsQTable[[#This Row],[prop_id]]))</f>
        <v/>
      </c>
      <c r="M3226" s="78" t="s">
        <v>753</v>
      </c>
      <c r="N3226" s="7" t="str">
        <f>IF(BudgetsQTable[[#This Row],[pi_last_name]]=" ","",HYPERLINK("mailto:"&amp;BudgetsQTable[[#This Row],[pi_email]]&amp;"&amp;subject=Your NSF Proposal:  "&amp;BudgetsQTable[[#This Row],[prop_id]],BudgetsQTable[[#This Row],[pi_email]]))</f>
        <v/>
      </c>
      <c r="O3226" s="78" t="s">
        <v>753</v>
      </c>
      <c r="P3226" s="78">
        <v>2</v>
      </c>
      <c r="Q3226" s="78">
        <v>2</v>
      </c>
      <c r="R3226" s="79">
        <v>0</v>
      </c>
      <c r="S3226" s="79">
        <v>0</v>
      </c>
      <c r="T3226" s="79">
        <v>0</v>
      </c>
      <c r="U3226" s="80">
        <v>303099</v>
      </c>
      <c r="V3226" s="78">
        <v>0</v>
      </c>
      <c r="W3226" s="78">
        <v>3</v>
      </c>
      <c r="X3226" s="11" t="str">
        <f ca="1">IF(ISBLANK(BudgetsQTable[[#This Row],[budg_seq_yr]]),"FY"&amp;fiscalyear,"FY"&amp;fiscalyear-1+BudgetsQTable[[#This Row],[budg_seq_yr]])</f>
        <v>FY20</v>
      </c>
      <c r="Y3226" s="79">
        <v>303099</v>
      </c>
      <c r="Z3226" s="78" t="s">
        <v>2818</v>
      </c>
      <c r="AA3226" s="78" t="s">
        <v>476</v>
      </c>
      <c r="AB3226" s="76" t="s">
        <v>2821</v>
      </c>
      <c r="AC3226" s="78"/>
    </row>
    <row r="3227" spans="1:29" x14ac:dyDescent="0.35">
      <c r="A3227" s="10" t="s">
        <v>2672</v>
      </c>
      <c r="B3227" s="76" t="s">
        <v>2863</v>
      </c>
      <c r="C3227" s="76">
        <f>C3226+(BudgetsQTable[[#This Row],[lead]]&lt;&gt;K3226)</f>
        <v>397</v>
      </c>
      <c r="D3227" s="76">
        <f>D3226*(BudgetsQTable[[#This Row],[lead]]=K3226)+(BudgetsQTable[[#This Row],[prop_id]]&lt;&gt;A3226)</f>
        <v>1</v>
      </c>
      <c r="E3227" s="77">
        <v>43005.756249999999</v>
      </c>
      <c r="F3227" s="78" t="s">
        <v>2817</v>
      </c>
      <c r="G3227" s="78" t="s">
        <v>2818</v>
      </c>
      <c r="H3227" s="78" t="s">
        <v>476</v>
      </c>
      <c r="I3227" s="76" t="s">
        <v>948</v>
      </c>
      <c r="J3227" s="76" t="s">
        <v>753</v>
      </c>
      <c r="K3227" s="78" t="s">
        <v>2672</v>
      </c>
      <c r="L3227" s="7" t="str">
        <f>IF(BudgetsQTable[[#This Row],[pi_last_name]]=" ","",HYPERLINK("https://www.ejacket.nsf.gov/ej/showProposal.do?Continue=Y&amp;ID="&amp;BudgetsQTable[[#This Row],[prop_id]],BudgetsQTable[[#This Row],[prop_id]]))</f>
        <v/>
      </c>
      <c r="M3227" s="78" t="s">
        <v>753</v>
      </c>
      <c r="N3227" s="7" t="str">
        <f>IF(BudgetsQTable[[#This Row],[pi_last_name]]=" ","",HYPERLINK("mailto:"&amp;BudgetsQTable[[#This Row],[pi_email]]&amp;"&amp;subject=Your NSF Proposal:  "&amp;BudgetsQTable[[#This Row],[prop_id]],BudgetsQTable[[#This Row],[pi_email]]))</f>
        <v/>
      </c>
      <c r="O3227" s="78" t="s">
        <v>753</v>
      </c>
      <c r="P3227" s="78">
        <v>2</v>
      </c>
      <c r="Q3227" s="78">
        <v>2</v>
      </c>
      <c r="R3227" s="79">
        <v>0</v>
      </c>
      <c r="S3227" s="79">
        <v>0</v>
      </c>
      <c r="T3227" s="79">
        <v>0</v>
      </c>
      <c r="U3227" s="80">
        <v>312364</v>
      </c>
      <c r="V3227" s="78">
        <v>0</v>
      </c>
      <c r="W3227" s="78">
        <v>4</v>
      </c>
      <c r="X3227" s="11" t="str">
        <f ca="1">IF(ISBLANK(BudgetsQTable[[#This Row],[budg_seq_yr]]),"FY"&amp;fiscalyear,"FY"&amp;fiscalyear-1+BudgetsQTable[[#This Row],[budg_seq_yr]])</f>
        <v>FY21</v>
      </c>
      <c r="Y3227" s="79">
        <v>312364</v>
      </c>
      <c r="Z3227" s="78" t="s">
        <v>2818</v>
      </c>
      <c r="AA3227" s="78" t="s">
        <v>476</v>
      </c>
      <c r="AB3227" s="76" t="s">
        <v>2821</v>
      </c>
      <c r="AC3227" s="78"/>
    </row>
    <row r="3228" spans="1:29" x14ac:dyDescent="0.35">
      <c r="A3228" s="10" t="s">
        <v>2679</v>
      </c>
      <c r="B3228" s="76" t="s">
        <v>2863</v>
      </c>
      <c r="C3228" s="76">
        <f>C3227+(BudgetsQTable[[#This Row],[lead]]&lt;&gt;K3227)</f>
        <v>398</v>
      </c>
      <c r="D3228" s="76">
        <f>D3227*(BudgetsQTable[[#This Row],[lead]]=K3227)+(BudgetsQTable[[#This Row],[prop_id]]&lt;&gt;A3227)</f>
        <v>1</v>
      </c>
      <c r="E3228" s="77">
        <v>43005.76666666667</v>
      </c>
      <c r="F3228" s="78" t="s">
        <v>2817</v>
      </c>
      <c r="G3228" s="78" t="s">
        <v>2818</v>
      </c>
      <c r="H3228" s="78" t="s">
        <v>476</v>
      </c>
      <c r="I3228" s="76" t="s">
        <v>765</v>
      </c>
      <c r="J3228" s="76" t="s">
        <v>5284</v>
      </c>
      <c r="K3228" s="78" t="s">
        <v>2679</v>
      </c>
      <c r="L3228" s="7" t="str">
        <f>IF(BudgetsQTable[[#This Row],[pi_last_name]]=" ","",HYPERLINK("https://www.ejacket.nsf.gov/ej/showProposal.do?Continue=Y&amp;ID="&amp;BudgetsQTable[[#This Row],[prop_id]],BudgetsQTable[[#This Row],[prop_id]]))</f>
        <v>1764080</v>
      </c>
      <c r="M3228" s="78" t="s">
        <v>2680</v>
      </c>
      <c r="N3228" s="7" t="str">
        <f>IF(BudgetsQTable[[#This Row],[pi_last_name]]=" ","",HYPERLINK("mailto:"&amp;BudgetsQTable[[#This Row],[pi_email]]&amp;"&amp;subject=Your NSF Proposal:  "&amp;BudgetsQTable[[#This Row],[prop_id]],BudgetsQTable[[#This Row],[pi_email]]))</f>
        <v>todd@cs.ucla.edu</v>
      </c>
      <c r="O3228" s="78" t="s">
        <v>4468</v>
      </c>
      <c r="P3228" s="78"/>
      <c r="Q3228" s="78"/>
      <c r="R3228" s="79"/>
      <c r="S3228" s="79"/>
      <c r="T3228" s="79"/>
      <c r="U3228" s="80"/>
      <c r="V3228" s="78">
        <v>0</v>
      </c>
      <c r="W3228" s="78"/>
      <c r="X3228" s="11" t="str">
        <f ca="1">IF(ISBLANK(BudgetsQTable[[#This Row],[budg_seq_yr]]),"FY"&amp;fiscalyear,"FY"&amp;fiscalyear-1+BudgetsQTable[[#This Row],[budg_seq_yr]])</f>
        <v>FY18</v>
      </c>
      <c r="Y3228" s="79">
        <v>935636</v>
      </c>
      <c r="Z3228" s="78" t="s">
        <v>2818</v>
      </c>
      <c r="AA3228" s="78" t="s">
        <v>476</v>
      </c>
      <c r="AB3228" s="76" t="s">
        <v>2821</v>
      </c>
      <c r="AC3228" s="78" t="s">
        <v>3279</v>
      </c>
    </row>
    <row r="3229" spans="1:29" x14ac:dyDescent="0.35">
      <c r="A3229" s="10" t="s">
        <v>2679</v>
      </c>
      <c r="B3229" s="76" t="s">
        <v>2863</v>
      </c>
      <c r="C3229" s="76">
        <f>C3228+(BudgetsQTable[[#This Row],[lead]]&lt;&gt;K3228)</f>
        <v>398</v>
      </c>
      <c r="D3229" s="76">
        <f>D3228*(BudgetsQTable[[#This Row],[lead]]=K3228)+(BudgetsQTable[[#This Row],[prop_id]]&lt;&gt;A3228)</f>
        <v>1</v>
      </c>
      <c r="E3229" s="77">
        <v>43005.76666666667</v>
      </c>
      <c r="F3229" s="78" t="s">
        <v>2817</v>
      </c>
      <c r="G3229" s="78" t="s">
        <v>2818</v>
      </c>
      <c r="H3229" s="78" t="s">
        <v>476</v>
      </c>
      <c r="I3229" s="76" t="s">
        <v>765</v>
      </c>
      <c r="J3229" s="76" t="s">
        <v>753</v>
      </c>
      <c r="K3229" s="78" t="s">
        <v>2679</v>
      </c>
      <c r="L3229" s="7" t="str">
        <f>IF(BudgetsQTable[[#This Row],[pi_last_name]]=" ","",HYPERLINK("https://www.ejacket.nsf.gov/ej/showProposal.do?Continue=Y&amp;ID="&amp;BudgetsQTable[[#This Row],[prop_id]],BudgetsQTable[[#This Row],[prop_id]]))</f>
        <v/>
      </c>
      <c r="M3229" s="78" t="s">
        <v>753</v>
      </c>
      <c r="N3229" s="7" t="str">
        <f>IF(BudgetsQTable[[#This Row],[pi_last_name]]=" ","",HYPERLINK("mailto:"&amp;BudgetsQTable[[#This Row],[pi_email]]&amp;"&amp;subject=Your NSF Proposal:  "&amp;BudgetsQTable[[#This Row],[prop_id]],BudgetsQTable[[#This Row],[pi_email]]))</f>
        <v/>
      </c>
      <c r="O3229" s="78" t="s">
        <v>753</v>
      </c>
      <c r="P3229" s="78">
        <v>2</v>
      </c>
      <c r="Q3229" s="78">
        <v>2</v>
      </c>
      <c r="R3229" s="79">
        <v>0</v>
      </c>
      <c r="S3229" s="79">
        <v>0</v>
      </c>
      <c r="T3229" s="79">
        <v>0</v>
      </c>
      <c r="U3229" s="80">
        <v>224036</v>
      </c>
      <c r="V3229" s="78">
        <v>0</v>
      </c>
      <c r="W3229" s="78">
        <v>1</v>
      </c>
      <c r="X3229" s="11" t="str">
        <f ca="1">IF(ISBLANK(BudgetsQTable[[#This Row],[budg_seq_yr]]),"FY"&amp;fiscalyear,"FY"&amp;fiscalyear-1+BudgetsQTable[[#This Row],[budg_seq_yr]])</f>
        <v>FY18</v>
      </c>
      <c r="Y3229" s="79">
        <v>224036</v>
      </c>
      <c r="Z3229" s="78" t="s">
        <v>2818</v>
      </c>
      <c r="AA3229" s="78" t="s">
        <v>476</v>
      </c>
      <c r="AB3229" s="76" t="s">
        <v>2821</v>
      </c>
      <c r="AC3229" s="78" t="s">
        <v>3279</v>
      </c>
    </row>
    <row r="3230" spans="1:29" x14ac:dyDescent="0.35">
      <c r="A3230" s="10" t="s">
        <v>2679</v>
      </c>
      <c r="B3230" s="76" t="s">
        <v>2863</v>
      </c>
      <c r="C3230" s="76">
        <f>C3229+(BudgetsQTable[[#This Row],[lead]]&lt;&gt;K3229)</f>
        <v>398</v>
      </c>
      <c r="D3230" s="76">
        <f>D3229*(BudgetsQTable[[#This Row],[lead]]=K3229)+(BudgetsQTable[[#This Row],[prop_id]]&lt;&gt;A3229)</f>
        <v>1</v>
      </c>
      <c r="E3230" s="77">
        <v>43005.76666666667</v>
      </c>
      <c r="F3230" s="78" t="s">
        <v>2817</v>
      </c>
      <c r="G3230" s="78" t="s">
        <v>2818</v>
      </c>
      <c r="H3230" s="78" t="s">
        <v>476</v>
      </c>
      <c r="I3230" s="76" t="s">
        <v>765</v>
      </c>
      <c r="J3230" s="76" t="s">
        <v>753</v>
      </c>
      <c r="K3230" s="78" t="s">
        <v>2679</v>
      </c>
      <c r="L3230" s="7" t="str">
        <f>IF(BudgetsQTable[[#This Row],[pi_last_name]]=" ","",HYPERLINK("https://www.ejacket.nsf.gov/ej/showProposal.do?Continue=Y&amp;ID="&amp;BudgetsQTable[[#This Row],[prop_id]],BudgetsQTable[[#This Row],[prop_id]]))</f>
        <v/>
      </c>
      <c r="M3230" s="78" t="s">
        <v>753</v>
      </c>
      <c r="N3230" s="7" t="str">
        <f>IF(BudgetsQTable[[#This Row],[pi_last_name]]=" ","",HYPERLINK("mailto:"&amp;BudgetsQTable[[#This Row],[pi_email]]&amp;"&amp;subject=Your NSF Proposal:  "&amp;BudgetsQTable[[#This Row],[prop_id]],BudgetsQTable[[#This Row],[pi_email]]))</f>
        <v/>
      </c>
      <c r="O3230" s="78" t="s">
        <v>753</v>
      </c>
      <c r="P3230" s="78">
        <v>2</v>
      </c>
      <c r="Q3230" s="78">
        <v>2</v>
      </c>
      <c r="R3230" s="79">
        <v>0</v>
      </c>
      <c r="S3230" s="79">
        <v>0</v>
      </c>
      <c r="T3230" s="79">
        <v>0</v>
      </c>
      <c r="U3230" s="80">
        <v>230453</v>
      </c>
      <c r="V3230" s="78">
        <v>0</v>
      </c>
      <c r="W3230" s="78">
        <v>2</v>
      </c>
      <c r="X3230" s="11" t="str">
        <f ca="1">IF(ISBLANK(BudgetsQTable[[#This Row],[budg_seq_yr]]),"FY"&amp;fiscalyear,"FY"&amp;fiscalyear-1+BudgetsQTable[[#This Row],[budg_seq_yr]])</f>
        <v>FY19</v>
      </c>
      <c r="Y3230" s="79">
        <v>230453</v>
      </c>
      <c r="Z3230" s="78" t="s">
        <v>2818</v>
      </c>
      <c r="AA3230" s="78" t="s">
        <v>476</v>
      </c>
      <c r="AB3230" s="76" t="s">
        <v>2821</v>
      </c>
      <c r="AC3230" s="78" t="s">
        <v>3279</v>
      </c>
    </row>
    <row r="3231" spans="1:29" x14ac:dyDescent="0.35">
      <c r="A3231" s="10" t="s">
        <v>2679</v>
      </c>
      <c r="B3231" s="76" t="s">
        <v>2863</v>
      </c>
      <c r="C3231" s="76">
        <f>C3230+(BudgetsQTable[[#This Row],[lead]]&lt;&gt;K3230)</f>
        <v>398</v>
      </c>
      <c r="D3231" s="76">
        <f>D3230*(BudgetsQTable[[#This Row],[lead]]=K3230)+(BudgetsQTable[[#This Row],[prop_id]]&lt;&gt;A3230)</f>
        <v>1</v>
      </c>
      <c r="E3231" s="77">
        <v>43005.76666666667</v>
      </c>
      <c r="F3231" s="78" t="s">
        <v>2817</v>
      </c>
      <c r="G3231" s="78" t="s">
        <v>2818</v>
      </c>
      <c r="H3231" s="78" t="s">
        <v>476</v>
      </c>
      <c r="I3231" s="76" t="s">
        <v>765</v>
      </c>
      <c r="J3231" s="76" t="s">
        <v>753</v>
      </c>
      <c r="K3231" s="78" t="s">
        <v>2679</v>
      </c>
      <c r="L3231" s="7" t="str">
        <f>IF(BudgetsQTable[[#This Row],[pi_last_name]]=" ","",HYPERLINK("https://www.ejacket.nsf.gov/ej/showProposal.do?Continue=Y&amp;ID="&amp;BudgetsQTable[[#This Row],[prop_id]],BudgetsQTable[[#This Row],[prop_id]]))</f>
        <v/>
      </c>
      <c r="M3231" s="78" t="s">
        <v>753</v>
      </c>
      <c r="N3231" s="7" t="str">
        <f>IF(BudgetsQTable[[#This Row],[pi_last_name]]=" ","",HYPERLINK("mailto:"&amp;BudgetsQTable[[#This Row],[pi_email]]&amp;"&amp;subject=Your NSF Proposal:  "&amp;BudgetsQTable[[#This Row],[prop_id]],BudgetsQTable[[#This Row],[pi_email]]))</f>
        <v/>
      </c>
      <c r="O3231" s="78" t="s">
        <v>753</v>
      </c>
      <c r="P3231" s="78">
        <v>2</v>
      </c>
      <c r="Q3231" s="78">
        <v>2</v>
      </c>
      <c r="R3231" s="79">
        <v>0</v>
      </c>
      <c r="S3231" s="79">
        <v>0</v>
      </c>
      <c r="T3231" s="79">
        <v>0</v>
      </c>
      <c r="U3231" s="80">
        <v>237115</v>
      </c>
      <c r="V3231" s="78">
        <v>0</v>
      </c>
      <c r="W3231" s="78">
        <v>3</v>
      </c>
      <c r="X3231" s="11" t="str">
        <f ca="1">IF(ISBLANK(BudgetsQTable[[#This Row],[budg_seq_yr]]),"FY"&amp;fiscalyear,"FY"&amp;fiscalyear-1+BudgetsQTable[[#This Row],[budg_seq_yr]])</f>
        <v>FY20</v>
      </c>
      <c r="Y3231" s="79">
        <v>237115</v>
      </c>
      <c r="Z3231" s="78" t="s">
        <v>2818</v>
      </c>
      <c r="AA3231" s="78" t="s">
        <v>476</v>
      </c>
      <c r="AB3231" s="76" t="s">
        <v>2821</v>
      </c>
      <c r="AC3231" s="78" t="s">
        <v>3279</v>
      </c>
    </row>
    <row r="3232" spans="1:29" x14ac:dyDescent="0.35">
      <c r="A3232" s="10" t="s">
        <v>2679</v>
      </c>
      <c r="B3232" s="76" t="s">
        <v>2863</v>
      </c>
      <c r="C3232" s="76">
        <f>C3231+(BudgetsQTable[[#This Row],[lead]]&lt;&gt;K3231)</f>
        <v>398</v>
      </c>
      <c r="D3232" s="76">
        <f>D3231*(BudgetsQTable[[#This Row],[lead]]=K3231)+(BudgetsQTable[[#This Row],[prop_id]]&lt;&gt;A3231)</f>
        <v>1</v>
      </c>
      <c r="E3232" s="77">
        <v>43005.76666666667</v>
      </c>
      <c r="F3232" s="78" t="s">
        <v>2817</v>
      </c>
      <c r="G3232" s="78" t="s">
        <v>2818</v>
      </c>
      <c r="H3232" s="78" t="s">
        <v>476</v>
      </c>
      <c r="I3232" s="76" t="s">
        <v>765</v>
      </c>
      <c r="J3232" s="76" t="s">
        <v>753</v>
      </c>
      <c r="K3232" s="78" t="s">
        <v>2679</v>
      </c>
      <c r="L3232" s="7" t="str">
        <f>IF(BudgetsQTable[[#This Row],[pi_last_name]]=" ","",HYPERLINK("https://www.ejacket.nsf.gov/ej/showProposal.do?Continue=Y&amp;ID="&amp;BudgetsQTable[[#This Row],[prop_id]],BudgetsQTable[[#This Row],[prop_id]]))</f>
        <v/>
      </c>
      <c r="M3232" s="78" t="s">
        <v>753</v>
      </c>
      <c r="N3232" s="7" t="str">
        <f>IF(BudgetsQTable[[#This Row],[pi_last_name]]=" ","",HYPERLINK("mailto:"&amp;BudgetsQTable[[#This Row],[pi_email]]&amp;"&amp;subject=Your NSF Proposal:  "&amp;BudgetsQTable[[#This Row],[prop_id]],BudgetsQTable[[#This Row],[pi_email]]))</f>
        <v/>
      </c>
      <c r="O3232" s="78" t="s">
        <v>753</v>
      </c>
      <c r="P3232" s="78">
        <v>2</v>
      </c>
      <c r="Q3232" s="78">
        <v>2</v>
      </c>
      <c r="R3232" s="79">
        <v>0</v>
      </c>
      <c r="S3232" s="79">
        <v>0</v>
      </c>
      <c r="T3232" s="79">
        <v>0</v>
      </c>
      <c r="U3232" s="80">
        <v>244032</v>
      </c>
      <c r="V3232" s="78">
        <v>0</v>
      </c>
      <c r="W3232" s="78">
        <v>4</v>
      </c>
      <c r="X3232" s="11" t="str">
        <f ca="1">IF(ISBLANK(BudgetsQTable[[#This Row],[budg_seq_yr]]),"FY"&amp;fiscalyear,"FY"&amp;fiscalyear-1+BudgetsQTable[[#This Row],[budg_seq_yr]])</f>
        <v>FY21</v>
      </c>
      <c r="Y3232" s="79">
        <v>244032</v>
      </c>
      <c r="Z3232" s="78" t="s">
        <v>2818</v>
      </c>
      <c r="AA3232" s="78" t="s">
        <v>476</v>
      </c>
      <c r="AB3232" s="76" t="s">
        <v>2821</v>
      </c>
      <c r="AC3232" s="78" t="s">
        <v>3279</v>
      </c>
    </row>
    <row r="3233" spans="1:29" x14ac:dyDescent="0.35">
      <c r="A3233" s="10" t="s">
        <v>2688</v>
      </c>
      <c r="B3233" s="76" t="s">
        <v>2824</v>
      </c>
      <c r="C3233" s="76">
        <f>C3232+(BudgetsQTable[[#This Row],[lead]]&lt;&gt;K3232)</f>
        <v>399</v>
      </c>
      <c r="D3233" s="76">
        <f>D3232*(BudgetsQTable[[#This Row],[lead]]=K3232)+(BudgetsQTable[[#This Row],[prop_id]]&lt;&gt;A3232)</f>
        <v>1</v>
      </c>
      <c r="E3233" s="77">
        <v>43005.767361111109</v>
      </c>
      <c r="F3233" s="78" t="s">
        <v>2817</v>
      </c>
      <c r="G3233" s="78" t="s">
        <v>2818</v>
      </c>
      <c r="H3233" s="78" t="s">
        <v>474</v>
      </c>
      <c r="I3233" s="76" t="s">
        <v>885</v>
      </c>
      <c r="J3233" s="76" t="s">
        <v>5286</v>
      </c>
      <c r="K3233" s="78" t="s">
        <v>2688</v>
      </c>
      <c r="L3233" s="7" t="str">
        <f>IF(BudgetsQTable[[#This Row],[pi_last_name]]=" ","",HYPERLINK("https://www.ejacket.nsf.gov/ej/showProposal.do?Continue=Y&amp;ID="&amp;BudgetsQTable[[#This Row],[prop_id]],BudgetsQTable[[#This Row],[prop_id]]))</f>
        <v>1764082</v>
      </c>
      <c r="M3233" s="78" t="s">
        <v>2689</v>
      </c>
      <c r="N3233" s="7" t="str">
        <f>IF(BudgetsQTable[[#This Row],[pi_last_name]]=" ","",HYPERLINK("mailto:"&amp;BudgetsQTable[[#This Row],[pi_email]]&amp;"&amp;subject=Your NSF Proposal:  "&amp;BudgetsQTable[[#This Row],[prop_id]],BudgetsQTable[[#This Row],[pi_email]]))</f>
        <v>effros@caltech.edu</v>
      </c>
      <c r="O3233" s="78" t="s">
        <v>539</v>
      </c>
      <c r="P3233" s="78"/>
      <c r="Q3233" s="78"/>
      <c r="R3233" s="79"/>
      <c r="S3233" s="79"/>
      <c r="T3233" s="79"/>
      <c r="U3233" s="80"/>
      <c r="V3233" s="78">
        <v>0</v>
      </c>
      <c r="W3233" s="78"/>
      <c r="X3233" s="11" t="str">
        <f ca="1">IF(ISBLANK(BudgetsQTable[[#This Row],[budg_seq_yr]]),"FY"&amp;fiscalyear,"FY"&amp;fiscalyear-1+BudgetsQTable[[#This Row],[budg_seq_yr]])</f>
        <v>FY18</v>
      </c>
      <c r="Y3233" s="79">
        <v>599999</v>
      </c>
      <c r="Z3233" s="78" t="s">
        <v>2818</v>
      </c>
      <c r="AA3233" s="78" t="s">
        <v>474</v>
      </c>
      <c r="AB3233" s="76" t="s">
        <v>2821</v>
      </c>
      <c r="AC3233" s="78" t="s">
        <v>2988</v>
      </c>
    </row>
    <row r="3234" spans="1:29" x14ac:dyDescent="0.35">
      <c r="A3234" s="10" t="s">
        <v>2688</v>
      </c>
      <c r="B3234" s="76" t="s">
        <v>2824</v>
      </c>
      <c r="C3234" s="76">
        <f>C3233+(BudgetsQTable[[#This Row],[lead]]&lt;&gt;K3233)</f>
        <v>399</v>
      </c>
      <c r="D3234" s="76">
        <f>D3233*(BudgetsQTable[[#This Row],[lead]]=K3233)+(BudgetsQTable[[#This Row],[prop_id]]&lt;&gt;A3233)</f>
        <v>1</v>
      </c>
      <c r="E3234" s="77">
        <v>43005.767361111109</v>
      </c>
      <c r="F3234" s="78" t="s">
        <v>2817</v>
      </c>
      <c r="G3234" s="78" t="s">
        <v>2818</v>
      </c>
      <c r="H3234" s="78" t="s">
        <v>474</v>
      </c>
      <c r="I3234" s="76" t="s">
        <v>885</v>
      </c>
      <c r="J3234" s="76" t="s">
        <v>753</v>
      </c>
      <c r="K3234" s="78" t="s">
        <v>2688</v>
      </c>
      <c r="L3234" s="7" t="str">
        <f>IF(BudgetsQTable[[#This Row],[pi_last_name]]=" ","",HYPERLINK("https://www.ejacket.nsf.gov/ej/showProposal.do?Continue=Y&amp;ID="&amp;BudgetsQTable[[#This Row],[prop_id]],BudgetsQTable[[#This Row],[prop_id]]))</f>
        <v/>
      </c>
      <c r="M3234" s="78" t="s">
        <v>753</v>
      </c>
      <c r="N3234" s="7" t="str">
        <f>IF(BudgetsQTable[[#This Row],[pi_last_name]]=" ","",HYPERLINK("mailto:"&amp;BudgetsQTable[[#This Row],[pi_email]]&amp;"&amp;subject=Your NSF Proposal:  "&amp;BudgetsQTable[[#This Row],[prop_id]],BudgetsQTable[[#This Row],[pi_email]]))</f>
        <v/>
      </c>
      <c r="O3234" s="78" t="s">
        <v>753</v>
      </c>
      <c r="P3234" s="78">
        <v>1</v>
      </c>
      <c r="Q3234" s="78">
        <v>0</v>
      </c>
      <c r="R3234" s="79">
        <v>0</v>
      </c>
      <c r="S3234" s="79">
        <v>2500</v>
      </c>
      <c r="T3234" s="79">
        <v>0</v>
      </c>
      <c r="U3234" s="80">
        <v>144840</v>
      </c>
      <c r="V3234" s="78">
        <v>0</v>
      </c>
      <c r="W3234" s="78">
        <v>1</v>
      </c>
      <c r="X3234" s="11" t="str">
        <f ca="1">IF(ISBLANK(BudgetsQTable[[#This Row],[budg_seq_yr]]),"FY"&amp;fiscalyear,"FY"&amp;fiscalyear-1+BudgetsQTable[[#This Row],[budg_seq_yr]])</f>
        <v>FY18</v>
      </c>
      <c r="Y3234" s="79">
        <v>144840</v>
      </c>
      <c r="Z3234" s="78" t="s">
        <v>2818</v>
      </c>
      <c r="AA3234" s="78" t="s">
        <v>474</v>
      </c>
      <c r="AB3234" s="76" t="s">
        <v>2821</v>
      </c>
      <c r="AC3234" s="78" t="s">
        <v>2988</v>
      </c>
    </row>
    <row r="3235" spans="1:29" x14ac:dyDescent="0.35">
      <c r="A3235" s="10" t="s">
        <v>2688</v>
      </c>
      <c r="B3235" s="76" t="s">
        <v>2824</v>
      </c>
      <c r="C3235" s="76">
        <f>C3234+(BudgetsQTable[[#This Row],[lead]]&lt;&gt;K3234)</f>
        <v>399</v>
      </c>
      <c r="D3235" s="76">
        <f>D3234*(BudgetsQTable[[#This Row],[lead]]=K3234)+(BudgetsQTable[[#This Row],[prop_id]]&lt;&gt;A3234)</f>
        <v>1</v>
      </c>
      <c r="E3235" s="77">
        <v>43005.767361111109</v>
      </c>
      <c r="F3235" s="78" t="s">
        <v>2817</v>
      </c>
      <c r="G3235" s="78" t="s">
        <v>2818</v>
      </c>
      <c r="H3235" s="78" t="s">
        <v>474</v>
      </c>
      <c r="I3235" s="76" t="s">
        <v>885</v>
      </c>
      <c r="J3235" s="76" t="s">
        <v>753</v>
      </c>
      <c r="K3235" s="78" t="s">
        <v>2688</v>
      </c>
      <c r="L3235" s="7" t="str">
        <f>IF(BudgetsQTable[[#This Row],[pi_last_name]]=" ","",HYPERLINK("https://www.ejacket.nsf.gov/ej/showProposal.do?Continue=Y&amp;ID="&amp;BudgetsQTable[[#This Row],[prop_id]],BudgetsQTable[[#This Row],[prop_id]]))</f>
        <v/>
      </c>
      <c r="M3235" s="78" t="s">
        <v>753</v>
      </c>
      <c r="N3235" s="7" t="str">
        <f>IF(BudgetsQTable[[#This Row],[pi_last_name]]=" ","",HYPERLINK("mailto:"&amp;BudgetsQTable[[#This Row],[pi_email]]&amp;"&amp;subject=Your NSF Proposal:  "&amp;BudgetsQTable[[#This Row],[prop_id]],BudgetsQTable[[#This Row],[pi_email]]))</f>
        <v/>
      </c>
      <c r="O3235" s="78" t="s">
        <v>753</v>
      </c>
      <c r="P3235" s="78">
        <v>1</v>
      </c>
      <c r="Q3235" s="78">
        <v>0</v>
      </c>
      <c r="R3235" s="79">
        <v>0</v>
      </c>
      <c r="S3235" s="79">
        <v>2500</v>
      </c>
      <c r="T3235" s="79">
        <v>0</v>
      </c>
      <c r="U3235" s="80">
        <v>148225</v>
      </c>
      <c r="V3235" s="78">
        <v>0</v>
      </c>
      <c r="W3235" s="78">
        <v>2</v>
      </c>
      <c r="X3235" s="11" t="str">
        <f ca="1">IF(ISBLANK(BudgetsQTable[[#This Row],[budg_seq_yr]]),"FY"&amp;fiscalyear,"FY"&amp;fiscalyear-1+BudgetsQTable[[#This Row],[budg_seq_yr]])</f>
        <v>FY19</v>
      </c>
      <c r="Y3235" s="79">
        <v>148225</v>
      </c>
      <c r="Z3235" s="78" t="s">
        <v>2818</v>
      </c>
      <c r="AA3235" s="78" t="s">
        <v>474</v>
      </c>
      <c r="AB3235" s="76" t="s">
        <v>2821</v>
      </c>
      <c r="AC3235" s="78" t="s">
        <v>2988</v>
      </c>
    </row>
    <row r="3236" spans="1:29" x14ac:dyDescent="0.35">
      <c r="A3236" s="10" t="s">
        <v>2688</v>
      </c>
      <c r="B3236" s="76" t="s">
        <v>2824</v>
      </c>
      <c r="C3236" s="76">
        <f>C3235+(BudgetsQTable[[#This Row],[lead]]&lt;&gt;K3235)</f>
        <v>399</v>
      </c>
      <c r="D3236" s="76">
        <f>D3235*(BudgetsQTable[[#This Row],[lead]]=K3235)+(BudgetsQTable[[#This Row],[prop_id]]&lt;&gt;A3235)</f>
        <v>1</v>
      </c>
      <c r="E3236" s="77">
        <v>43005.767361111109</v>
      </c>
      <c r="F3236" s="78" t="s">
        <v>2817</v>
      </c>
      <c r="G3236" s="78" t="s">
        <v>2818</v>
      </c>
      <c r="H3236" s="78" t="s">
        <v>474</v>
      </c>
      <c r="I3236" s="76" t="s">
        <v>885</v>
      </c>
      <c r="J3236" s="76" t="s">
        <v>753</v>
      </c>
      <c r="K3236" s="78" t="s">
        <v>2688</v>
      </c>
      <c r="L3236" s="7" t="str">
        <f>IF(BudgetsQTable[[#This Row],[pi_last_name]]=" ","",HYPERLINK("https://www.ejacket.nsf.gov/ej/showProposal.do?Continue=Y&amp;ID="&amp;BudgetsQTable[[#This Row],[prop_id]],BudgetsQTable[[#This Row],[prop_id]]))</f>
        <v/>
      </c>
      <c r="M3236" s="78" t="s">
        <v>753</v>
      </c>
      <c r="N3236" s="7" t="str">
        <f>IF(BudgetsQTable[[#This Row],[pi_last_name]]=" ","",HYPERLINK("mailto:"&amp;BudgetsQTable[[#This Row],[pi_email]]&amp;"&amp;subject=Your NSF Proposal:  "&amp;BudgetsQTable[[#This Row],[prop_id]],BudgetsQTable[[#This Row],[pi_email]]))</f>
        <v/>
      </c>
      <c r="O3236" s="78" t="s">
        <v>753</v>
      </c>
      <c r="P3236" s="78">
        <v>1</v>
      </c>
      <c r="Q3236" s="78">
        <v>0</v>
      </c>
      <c r="R3236" s="79">
        <v>0</v>
      </c>
      <c r="S3236" s="79">
        <v>2500</v>
      </c>
      <c r="T3236" s="79">
        <v>0</v>
      </c>
      <c r="U3236" s="80">
        <v>151690</v>
      </c>
      <c r="V3236" s="78">
        <v>0</v>
      </c>
      <c r="W3236" s="78">
        <v>3</v>
      </c>
      <c r="X3236" s="11" t="str">
        <f ca="1">IF(ISBLANK(BudgetsQTable[[#This Row],[budg_seq_yr]]),"FY"&amp;fiscalyear,"FY"&amp;fiscalyear-1+BudgetsQTable[[#This Row],[budg_seq_yr]])</f>
        <v>FY20</v>
      </c>
      <c r="Y3236" s="79">
        <v>151690</v>
      </c>
      <c r="Z3236" s="78" t="s">
        <v>2818</v>
      </c>
      <c r="AA3236" s="78" t="s">
        <v>474</v>
      </c>
      <c r="AB3236" s="76" t="s">
        <v>2821</v>
      </c>
      <c r="AC3236" s="78" t="s">
        <v>2988</v>
      </c>
    </row>
    <row r="3237" spans="1:29" x14ac:dyDescent="0.35">
      <c r="A3237" s="10" t="s">
        <v>2688</v>
      </c>
      <c r="B3237" s="76" t="s">
        <v>2824</v>
      </c>
      <c r="C3237" s="76">
        <f>C3236+(BudgetsQTable[[#This Row],[lead]]&lt;&gt;K3236)</f>
        <v>399</v>
      </c>
      <c r="D3237" s="76">
        <f>D3236*(BudgetsQTable[[#This Row],[lead]]=K3236)+(BudgetsQTable[[#This Row],[prop_id]]&lt;&gt;A3236)</f>
        <v>1</v>
      </c>
      <c r="E3237" s="77">
        <v>43005.767361111109</v>
      </c>
      <c r="F3237" s="78" t="s">
        <v>2817</v>
      </c>
      <c r="G3237" s="78" t="s">
        <v>2818</v>
      </c>
      <c r="H3237" s="78" t="s">
        <v>474</v>
      </c>
      <c r="I3237" s="76" t="s">
        <v>885</v>
      </c>
      <c r="J3237" s="76" t="s">
        <v>753</v>
      </c>
      <c r="K3237" s="78" t="s">
        <v>2688</v>
      </c>
      <c r="L3237" s="7" t="str">
        <f>IF(BudgetsQTable[[#This Row],[pi_last_name]]=" ","",HYPERLINK("https://www.ejacket.nsf.gov/ej/showProposal.do?Continue=Y&amp;ID="&amp;BudgetsQTable[[#This Row],[prop_id]],BudgetsQTable[[#This Row],[prop_id]]))</f>
        <v/>
      </c>
      <c r="M3237" s="78" t="s">
        <v>753</v>
      </c>
      <c r="N3237" s="7" t="str">
        <f>IF(BudgetsQTable[[#This Row],[pi_last_name]]=" ","",HYPERLINK("mailto:"&amp;BudgetsQTable[[#This Row],[pi_email]]&amp;"&amp;subject=Your NSF Proposal:  "&amp;BudgetsQTable[[#This Row],[prop_id]],BudgetsQTable[[#This Row],[pi_email]]))</f>
        <v/>
      </c>
      <c r="O3237" s="78" t="s">
        <v>753</v>
      </c>
      <c r="P3237" s="78">
        <v>1</v>
      </c>
      <c r="Q3237" s="78">
        <v>0</v>
      </c>
      <c r="R3237" s="79">
        <v>0</v>
      </c>
      <c r="S3237" s="79">
        <v>2500</v>
      </c>
      <c r="T3237" s="79">
        <v>0</v>
      </c>
      <c r="U3237" s="80">
        <v>155244</v>
      </c>
      <c r="V3237" s="78">
        <v>0</v>
      </c>
      <c r="W3237" s="78">
        <v>4</v>
      </c>
      <c r="X3237" s="11" t="str">
        <f ca="1">IF(ISBLANK(BudgetsQTable[[#This Row],[budg_seq_yr]]),"FY"&amp;fiscalyear,"FY"&amp;fiscalyear-1+BudgetsQTable[[#This Row],[budg_seq_yr]])</f>
        <v>FY21</v>
      </c>
      <c r="Y3237" s="79">
        <v>155244</v>
      </c>
      <c r="Z3237" s="78" t="s">
        <v>2818</v>
      </c>
      <c r="AA3237" s="78" t="s">
        <v>474</v>
      </c>
      <c r="AB3237" s="76" t="s">
        <v>2821</v>
      </c>
      <c r="AC3237" s="78" t="s">
        <v>2988</v>
      </c>
    </row>
    <row r="3238" spans="1:29" x14ac:dyDescent="0.35">
      <c r="A3238" s="10" t="s">
        <v>5287</v>
      </c>
      <c r="B3238" s="76" t="s">
        <v>2834</v>
      </c>
      <c r="C3238" s="76">
        <f>C3237+(BudgetsQTable[[#This Row],[lead]]&lt;&gt;K3237)</f>
        <v>399</v>
      </c>
      <c r="D3238" s="76">
        <f>D3237*(BudgetsQTable[[#This Row],[lead]]=K3237)+(BudgetsQTable[[#This Row],[prop_id]]&lt;&gt;A3237)</f>
        <v>2</v>
      </c>
      <c r="E3238" s="77">
        <v>43005.592361111114</v>
      </c>
      <c r="F3238" s="78" t="s">
        <v>2817</v>
      </c>
      <c r="G3238" s="78" t="s">
        <v>2818</v>
      </c>
      <c r="H3238" s="78" t="s">
        <v>474</v>
      </c>
      <c r="I3238" s="76" t="s">
        <v>885</v>
      </c>
      <c r="J3238" s="76" t="s">
        <v>5289</v>
      </c>
      <c r="K3238" s="78" t="s">
        <v>2688</v>
      </c>
      <c r="L3238" s="7" t="str">
        <f>IF(BudgetsQTable[[#This Row],[pi_last_name]]=" ","",HYPERLINK("https://www.ejacket.nsf.gov/ej/showProposal.do?Continue=Y&amp;ID="&amp;BudgetsQTable[[#This Row],[prop_id]],BudgetsQTable[[#This Row],[prop_id]]))</f>
        <v>1763738</v>
      </c>
      <c r="M3238" s="78" t="s">
        <v>5288</v>
      </c>
      <c r="N3238" s="7" t="str">
        <f>IF(BudgetsQTable[[#This Row],[pi_last_name]]=" ","",HYPERLINK("mailto:"&amp;BudgetsQTable[[#This Row],[pi_email]]&amp;"&amp;subject=Your NSF Proposal:  "&amp;BudgetsQTable[[#This Row],[prop_id]],BudgetsQTable[[#This Row],[pi_email]]))</f>
        <v>mikel@buffalo.edu</v>
      </c>
      <c r="O3238" s="78" t="s">
        <v>3418</v>
      </c>
      <c r="P3238" s="78"/>
      <c r="Q3238" s="78"/>
      <c r="R3238" s="79"/>
      <c r="S3238" s="79"/>
      <c r="T3238" s="79"/>
      <c r="U3238" s="80"/>
      <c r="V3238" s="78">
        <v>0</v>
      </c>
      <c r="W3238" s="78"/>
      <c r="X3238" s="11" t="str">
        <f ca="1">IF(ISBLANK(BudgetsQTable[[#This Row],[budg_seq_yr]]),"FY"&amp;fiscalyear,"FY"&amp;fiscalyear-1+BudgetsQTable[[#This Row],[budg_seq_yr]])</f>
        <v>FY18</v>
      </c>
      <c r="Y3238" s="79">
        <v>600000</v>
      </c>
      <c r="Z3238" s="78" t="s">
        <v>2818</v>
      </c>
      <c r="AA3238" s="78" t="s">
        <v>474</v>
      </c>
      <c r="AB3238" s="76" t="s">
        <v>2821</v>
      </c>
      <c r="AC3238" s="78" t="s">
        <v>2988</v>
      </c>
    </row>
    <row r="3239" spans="1:29" x14ac:dyDescent="0.35">
      <c r="A3239" s="10" t="s">
        <v>5287</v>
      </c>
      <c r="B3239" s="76" t="s">
        <v>2834</v>
      </c>
      <c r="C3239" s="76">
        <f>C3238+(BudgetsQTable[[#This Row],[lead]]&lt;&gt;K3238)</f>
        <v>399</v>
      </c>
      <c r="D3239" s="76">
        <f>D3238*(BudgetsQTable[[#This Row],[lead]]=K3238)+(BudgetsQTable[[#This Row],[prop_id]]&lt;&gt;A3238)</f>
        <v>2</v>
      </c>
      <c r="E3239" s="77">
        <v>43005.592361111114</v>
      </c>
      <c r="F3239" s="78" t="s">
        <v>2817</v>
      </c>
      <c r="G3239" s="78" t="s">
        <v>2818</v>
      </c>
      <c r="H3239" s="78" t="s">
        <v>474</v>
      </c>
      <c r="I3239" s="76" t="s">
        <v>885</v>
      </c>
      <c r="J3239" s="76" t="s">
        <v>753</v>
      </c>
      <c r="K3239" s="78" t="s">
        <v>2688</v>
      </c>
      <c r="L3239" s="7" t="str">
        <f>IF(BudgetsQTable[[#This Row],[pi_last_name]]=" ","",HYPERLINK("https://www.ejacket.nsf.gov/ej/showProposal.do?Continue=Y&amp;ID="&amp;BudgetsQTable[[#This Row],[prop_id]],BudgetsQTable[[#This Row],[prop_id]]))</f>
        <v/>
      </c>
      <c r="M3239" s="78" t="s">
        <v>753</v>
      </c>
      <c r="N3239" s="7" t="str">
        <f>IF(BudgetsQTable[[#This Row],[pi_last_name]]=" ","",HYPERLINK("mailto:"&amp;BudgetsQTable[[#This Row],[pi_email]]&amp;"&amp;subject=Your NSF Proposal:  "&amp;BudgetsQTable[[#This Row],[prop_id]],BudgetsQTable[[#This Row],[pi_email]]))</f>
        <v/>
      </c>
      <c r="O3239" s="78" t="s">
        <v>753</v>
      </c>
      <c r="P3239" s="78">
        <v>1</v>
      </c>
      <c r="Q3239" s="78">
        <v>1.5</v>
      </c>
      <c r="R3239" s="79">
        <v>0</v>
      </c>
      <c r="S3239" s="79">
        <v>5000</v>
      </c>
      <c r="T3239" s="79">
        <v>0</v>
      </c>
      <c r="U3239" s="80">
        <v>147117</v>
      </c>
      <c r="V3239" s="78">
        <v>0</v>
      </c>
      <c r="W3239" s="78">
        <v>1</v>
      </c>
      <c r="X3239" s="11" t="str">
        <f ca="1">IF(ISBLANK(BudgetsQTable[[#This Row],[budg_seq_yr]]),"FY"&amp;fiscalyear,"FY"&amp;fiscalyear-1+BudgetsQTable[[#This Row],[budg_seq_yr]])</f>
        <v>FY18</v>
      </c>
      <c r="Y3239" s="79">
        <v>147117</v>
      </c>
      <c r="Z3239" s="78" t="s">
        <v>2818</v>
      </c>
      <c r="AA3239" s="78" t="s">
        <v>474</v>
      </c>
      <c r="AB3239" s="76" t="s">
        <v>2821</v>
      </c>
      <c r="AC3239" s="78" t="s">
        <v>2988</v>
      </c>
    </row>
    <row r="3240" spans="1:29" x14ac:dyDescent="0.35">
      <c r="A3240" s="10" t="s">
        <v>5287</v>
      </c>
      <c r="B3240" s="76" t="s">
        <v>2834</v>
      </c>
      <c r="C3240" s="76">
        <f>C3239+(BudgetsQTable[[#This Row],[lead]]&lt;&gt;K3239)</f>
        <v>399</v>
      </c>
      <c r="D3240" s="76">
        <f>D3239*(BudgetsQTable[[#This Row],[lead]]=K3239)+(BudgetsQTable[[#This Row],[prop_id]]&lt;&gt;A3239)</f>
        <v>2</v>
      </c>
      <c r="E3240" s="77">
        <v>43005.592361111114</v>
      </c>
      <c r="F3240" s="78" t="s">
        <v>2817</v>
      </c>
      <c r="G3240" s="78" t="s">
        <v>2818</v>
      </c>
      <c r="H3240" s="78" t="s">
        <v>474</v>
      </c>
      <c r="I3240" s="76" t="s">
        <v>885</v>
      </c>
      <c r="J3240" s="76" t="s">
        <v>753</v>
      </c>
      <c r="K3240" s="78" t="s">
        <v>2688</v>
      </c>
      <c r="L3240" s="7" t="str">
        <f>IF(BudgetsQTable[[#This Row],[pi_last_name]]=" ","",HYPERLINK("https://www.ejacket.nsf.gov/ej/showProposal.do?Continue=Y&amp;ID="&amp;BudgetsQTable[[#This Row],[prop_id]],BudgetsQTable[[#This Row],[prop_id]]))</f>
        <v/>
      </c>
      <c r="M3240" s="78" t="s">
        <v>753</v>
      </c>
      <c r="N3240" s="7" t="str">
        <f>IF(BudgetsQTable[[#This Row],[pi_last_name]]=" ","",HYPERLINK("mailto:"&amp;BudgetsQTable[[#This Row],[pi_email]]&amp;"&amp;subject=Your NSF Proposal:  "&amp;BudgetsQTable[[#This Row],[prop_id]],BudgetsQTable[[#This Row],[pi_email]]))</f>
        <v/>
      </c>
      <c r="O3240" s="78" t="s">
        <v>753</v>
      </c>
      <c r="P3240" s="78">
        <v>1</v>
      </c>
      <c r="Q3240" s="78">
        <v>1.5</v>
      </c>
      <c r="R3240" s="79">
        <v>0</v>
      </c>
      <c r="S3240" s="79">
        <v>5000</v>
      </c>
      <c r="T3240" s="79">
        <v>0</v>
      </c>
      <c r="U3240" s="80">
        <v>146920</v>
      </c>
      <c r="V3240" s="78">
        <v>0</v>
      </c>
      <c r="W3240" s="78">
        <v>2</v>
      </c>
      <c r="X3240" s="11" t="str">
        <f ca="1">IF(ISBLANK(BudgetsQTable[[#This Row],[budg_seq_yr]]),"FY"&amp;fiscalyear,"FY"&amp;fiscalyear-1+BudgetsQTable[[#This Row],[budg_seq_yr]])</f>
        <v>FY19</v>
      </c>
      <c r="Y3240" s="79">
        <v>146920</v>
      </c>
      <c r="Z3240" s="78" t="s">
        <v>2818</v>
      </c>
      <c r="AA3240" s="78" t="s">
        <v>474</v>
      </c>
      <c r="AB3240" s="76" t="s">
        <v>2821</v>
      </c>
      <c r="AC3240" s="78" t="s">
        <v>2988</v>
      </c>
    </row>
    <row r="3241" spans="1:29" x14ac:dyDescent="0.35">
      <c r="A3241" s="10" t="s">
        <v>5287</v>
      </c>
      <c r="B3241" s="76" t="s">
        <v>2834</v>
      </c>
      <c r="C3241" s="76">
        <f>C3240+(BudgetsQTable[[#This Row],[lead]]&lt;&gt;K3240)</f>
        <v>399</v>
      </c>
      <c r="D3241" s="76">
        <f>D3240*(BudgetsQTable[[#This Row],[lead]]=K3240)+(BudgetsQTable[[#This Row],[prop_id]]&lt;&gt;A3240)</f>
        <v>2</v>
      </c>
      <c r="E3241" s="77">
        <v>43005.592361111114</v>
      </c>
      <c r="F3241" s="78" t="s">
        <v>2817</v>
      </c>
      <c r="G3241" s="78" t="s">
        <v>2818</v>
      </c>
      <c r="H3241" s="78" t="s">
        <v>474</v>
      </c>
      <c r="I3241" s="76" t="s">
        <v>885</v>
      </c>
      <c r="J3241" s="76" t="s">
        <v>753</v>
      </c>
      <c r="K3241" s="78" t="s">
        <v>2688</v>
      </c>
      <c r="L3241" s="7" t="str">
        <f>IF(BudgetsQTable[[#This Row],[pi_last_name]]=" ","",HYPERLINK("https://www.ejacket.nsf.gov/ej/showProposal.do?Continue=Y&amp;ID="&amp;BudgetsQTable[[#This Row],[prop_id]],BudgetsQTable[[#This Row],[prop_id]]))</f>
        <v/>
      </c>
      <c r="M3241" s="78" t="s">
        <v>753</v>
      </c>
      <c r="N3241" s="7" t="str">
        <f>IF(BudgetsQTable[[#This Row],[pi_last_name]]=" ","",HYPERLINK("mailto:"&amp;BudgetsQTable[[#This Row],[pi_email]]&amp;"&amp;subject=Your NSF Proposal:  "&amp;BudgetsQTable[[#This Row],[prop_id]],BudgetsQTable[[#This Row],[pi_email]]))</f>
        <v/>
      </c>
      <c r="O3241" s="78" t="s">
        <v>753</v>
      </c>
      <c r="P3241" s="78">
        <v>1</v>
      </c>
      <c r="Q3241" s="78">
        <v>1.5</v>
      </c>
      <c r="R3241" s="79">
        <v>0</v>
      </c>
      <c r="S3241" s="79">
        <v>5000</v>
      </c>
      <c r="T3241" s="79">
        <v>0</v>
      </c>
      <c r="U3241" s="80">
        <v>150958</v>
      </c>
      <c r="V3241" s="78">
        <v>0</v>
      </c>
      <c r="W3241" s="78">
        <v>3</v>
      </c>
      <c r="X3241" s="11" t="str">
        <f ca="1">IF(ISBLANK(BudgetsQTable[[#This Row],[budg_seq_yr]]),"FY"&amp;fiscalyear,"FY"&amp;fiscalyear-1+BudgetsQTable[[#This Row],[budg_seq_yr]])</f>
        <v>FY20</v>
      </c>
      <c r="Y3241" s="79">
        <v>150958</v>
      </c>
      <c r="Z3241" s="78" t="s">
        <v>2818</v>
      </c>
      <c r="AA3241" s="78" t="s">
        <v>474</v>
      </c>
      <c r="AB3241" s="76" t="s">
        <v>2821</v>
      </c>
      <c r="AC3241" s="78" t="s">
        <v>2988</v>
      </c>
    </row>
    <row r="3242" spans="1:29" x14ac:dyDescent="0.35">
      <c r="A3242" s="10" t="s">
        <v>5287</v>
      </c>
      <c r="B3242" s="76" t="s">
        <v>2834</v>
      </c>
      <c r="C3242" s="76">
        <f>C3241+(BudgetsQTable[[#This Row],[lead]]&lt;&gt;K3241)</f>
        <v>399</v>
      </c>
      <c r="D3242" s="76">
        <f>D3241*(BudgetsQTable[[#This Row],[lead]]=K3241)+(BudgetsQTable[[#This Row],[prop_id]]&lt;&gt;A3241)</f>
        <v>2</v>
      </c>
      <c r="E3242" s="77">
        <v>43005.592361111114</v>
      </c>
      <c r="F3242" s="78" t="s">
        <v>2817</v>
      </c>
      <c r="G3242" s="78" t="s">
        <v>2818</v>
      </c>
      <c r="H3242" s="78" t="s">
        <v>474</v>
      </c>
      <c r="I3242" s="76" t="s">
        <v>885</v>
      </c>
      <c r="J3242" s="76" t="s">
        <v>753</v>
      </c>
      <c r="K3242" s="78" t="s">
        <v>2688</v>
      </c>
      <c r="L3242" s="7" t="str">
        <f>IF(BudgetsQTable[[#This Row],[pi_last_name]]=" ","",HYPERLINK("https://www.ejacket.nsf.gov/ej/showProposal.do?Continue=Y&amp;ID="&amp;BudgetsQTable[[#This Row],[prop_id]],BudgetsQTable[[#This Row],[prop_id]]))</f>
        <v/>
      </c>
      <c r="M3242" s="78" t="s">
        <v>753</v>
      </c>
      <c r="N3242" s="7" t="str">
        <f>IF(BudgetsQTable[[#This Row],[pi_last_name]]=" ","",HYPERLINK("mailto:"&amp;BudgetsQTable[[#This Row],[pi_email]]&amp;"&amp;subject=Your NSF Proposal:  "&amp;BudgetsQTable[[#This Row],[prop_id]],BudgetsQTable[[#This Row],[pi_email]]))</f>
        <v/>
      </c>
      <c r="O3242" s="78" t="s">
        <v>753</v>
      </c>
      <c r="P3242" s="78">
        <v>1</v>
      </c>
      <c r="Q3242" s="78">
        <v>1.5</v>
      </c>
      <c r="R3242" s="79">
        <v>0</v>
      </c>
      <c r="S3242" s="79">
        <v>5000</v>
      </c>
      <c r="T3242" s="79">
        <v>0</v>
      </c>
      <c r="U3242" s="80">
        <v>155005</v>
      </c>
      <c r="V3242" s="78">
        <v>0</v>
      </c>
      <c r="W3242" s="78">
        <v>4</v>
      </c>
      <c r="X3242" s="11" t="str">
        <f ca="1">IF(ISBLANK(BudgetsQTable[[#This Row],[budg_seq_yr]]),"FY"&amp;fiscalyear,"FY"&amp;fiscalyear-1+BudgetsQTable[[#This Row],[budg_seq_yr]])</f>
        <v>FY21</v>
      </c>
      <c r="Y3242" s="79">
        <v>155005</v>
      </c>
      <c r="Z3242" s="78" t="s">
        <v>2818</v>
      </c>
      <c r="AA3242" s="78" t="s">
        <v>474</v>
      </c>
      <c r="AB3242" s="76" t="s">
        <v>2821</v>
      </c>
      <c r="AC3242" s="78" t="s">
        <v>2988</v>
      </c>
    </row>
    <row r="3243" spans="1:29" x14ac:dyDescent="0.35">
      <c r="A3243" s="10" t="s">
        <v>2691</v>
      </c>
      <c r="B3243" s="76" t="s">
        <v>2863</v>
      </c>
      <c r="C3243" s="76">
        <f>C3242+(BudgetsQTable[[#This Row],[lead]]&lt;&gt;K3242)</f>
        <v>400</v>
      </c>
      <c r="D3243" s="76">
        <f>D3242*(BudgetsQTable[[#This Row],[lead]]=K3242)+(BudgetsQTable[[#This Row],[prop_id]]&lt;&gt;A3242)</f>
        <v>1</v>
      </c>
      <c r="E3243" s="77">
        <v>43005.768055555556</v>
      </c>
      <c r="F3243" s="78" t="s">
        <v>2868</v>
      </c>
      <c r="G3243" s="78" t="s">
        <v>2869</v>
      </c>
      <c r="H3243" s="78" t="s">
        <v>468</v>
      </c>
      <c r="I3243" s="76" t="s">
        <v>1185</v>
      </c>
      <c r="J3243" s="76" t="s">
        <v>5291</v>
      </c>
      <c r="K3243" s="78" t="s">
        <v>2691</v>
      </c>
      <c r="L3243" s="7" t="str">
        <f>IF(BudgetsQTable[[#This Row],[pi_last_name]]=" ","",HYPERLINK("https://www.ejacket.nsf.gov/ej/showProposal.do?Continue=Y&amp;ID="&amp;BudgetsQTable[[#This Row],[prop_id]],BudgetsQTable[[#This Row],[prop_id]]))</f>
        <v>1764083</v>
      </c>
      <c r="M3243" s="78" t="s">
        <v>2692</v>
      </c>
      <c r="N3243" s="7" t="str">
        <f>IF(BudgetsQTable[[#This Row],[pi_last_name]]=" ","",HYPERLINK("mailto:"&amp;BudgetsQTable[[#This Row],[pi_email]]&amp;"&amp;subject=Your NSF Proposal:  "&amp;BudgetsQTable[[#This Row],[prop_id]],BudgetsQTable[[#This Row],[pi_email]]))</f>
        <v>jpd@ics.uci.edu</v>
      </c>
      <c r="O3243" s="78" t="s">
        <v>2899</v>
      </c>
      <c r="P3243" s="78"/>
      <c r="Q3243" s="78"/>
      <c r="R3243" s="79"/>
      <c r="S3243" s="79"/>
      <c r="T3243" s="79"/>
      <c r="U3243" s="80"/>
      <c r="V3243" s="78">
        <v>0</v>
      </c>
      <c r="W3243" s="78"/>
      <c r="X3243" s="11" t="str">
        <f ca="1">IF(ISBLANK(BudgetsQTable[[#This Row],[budg_seq_yr]]),"FY"&amp;fiscalyear,"FY"&amp;fiscalyear-1+BudgetsQTable[[#This Row],[budg_seq_yr]])</f>
        <v>FY18</v>
      </c>
      <c r="Y3243" s="79">
        <v>711672</v>
      </c>
      <c r="Z3243" s="78" t="s">
        <v>2869</v>
      </c>
      <c r="AA3243" s="78" t="s">
        <v>468</v>
      </c>
      <c r="AB3243" s="76" t="s">
        <v>2821</v>
      </c>
      <c r="AC3243" s="78" t="s">
        <v>468</v>
      </c>
    </row>
    <row r="3244" spans="1:29" x14ac:dyDescent="0.35">
      <c r="A3244" s="10" t="s">
        <v>2691</v>
      </c>
      <c r="B3244" s="76" t="s">
        <v>2863</v>
      </c>
      <c r="C3244" s="76">
        <f>C3243+(BudgetsQTable[[#This Row],[lead]]&lt;&gt;K3243)</f>
        <v>400</v>
      </c>
      <c r="D3244" s="76">
        <f>D3243*(BudgetsQTable[[#This Row],[lead]]=K3243)+(BudgetsQTable[[#This Row],[prop_id]]&lt;&gt;A3243)</f>
        <v>1</v>
      </c>
      <c r="E3244" s="77">
        <v>43005.768055555556</v>
      </c>
      <c r="F3244" s="78" t="s">
        <v>2868</v>
      </c>
      <c r="G3244" s="78" t="s">
        <v>2869</v>
      </c>
      <c r="H3244" s="78" t="s">
        <v>468</v>
      </c>
      <c r="I3244" s="76" t="s">
        <v>1185</v>
      </c>
      <c r="J3244" s="76" t="s">
        <v>753</v>
      </c>
      <c r="K3244" s="78" t="s">
        <v>2691</v>
      </c>
      <c r="L3244" s="7" t="str">
        <f>IF(BudgetsQTable[[#This Row],[pi_last_name]]=" ","",HYPERLINK("https://www.ejacket.nsf.gov/ej/showProposal.do?Continue=Y&amp;ID="&amp;BudgetsQTable[[#This Row],[prop_id]],BudgetsQTable[[#This Row],[prop_id]]))</f>
        <v/>
      </c>
      <c r="M3244" s="78" t="s">
        <v>753</v>
      </c>
      <c r="N3244" s="7" t="str">
        <f>IF(BudgetsQTable[[#This Row],[pi_last_name]]=" ","",HYPERLINK("mailto:"&amp;BudgetsQTable[[#This Row],[pi_email]]&amp;"&amp;subject=Your NSF Proposal:  "&amp;BudgetsQTable[[#This Row],[prop_id]],BudgetsQTable[[#This Row],[pi_email]]))</f>
        <v/>
      </c>
      <c r="O3244" s="78" t="s">
        <v>753</v>
      </c>
      <c r="P3244" s="78">
        <v>2</v>
      </c>
      <c r="Q3244" s="78">
        <v>1</v>
      </c>
      <c r="R3244" s="79">
        <v>0</v>
      </c>
      <c r="S3244" s="79">
        <v>13000</v>
      </c>
      <c r="T3244" s="79">
        <v>0</v>
      </c>
      <c r="U3244" s="80">
        <v>218652</v>
      </c>
      <c r="V3244" s="78">
        <v>0</v>
      </c>
      <c r="W3244" s="78">
        <v>1</v>
      </c>
      <c r="X3244" s="11" t="str">
        <f ca="1">IF(ISBLANK(BudgetsQTable[[#This Row],[budg_seq_yr]]),"FY"&amp;fiscalyear,"FY"&amp;fiscalyear-1+BudgetsQTable[[#This Row],[budg_seq_yr]])</f>
        <v>FY18</v>
      </c>
      <c r="Y3244" s="79">
        <v>218652</v>
      </c>
      <c r="Z3244" s="78" t="s">
        <v>2869</v>
      </c>
      <c r="AA3244" s="78" t="s">
        <v>468</v>
      </c>
      <c r="AB3244" s="76" t="s">
        <v>2821</v>
      </c>
      <c r="AC3244" s="78" t="s">
        <v>468</v>
      </c>
    </row>
    <row r="3245" spans="1:29" x14ac:dyDescent="0.35">
      <c r="A3245" s="10" t="s">
        <v>2691</v>
      </c>
      <c r="B3245" s="76" t="s">
        <v>2863</v>
      </c>
      <c r="C3245" s="76">
        <f>C3244+(BudgetsQTable[[#This Row],[lead]]&lt;&gt;K3244)</f>
        <v>400</v>
      </c>
      <c r="D3245" s="76">
        <f>D3244*(BudgetsQTable[[#This Row],[lead]]=K3244)+(BudgetsQTable[[#This Row],[prop_id]]&lt;&gt;A3244)</f>
        <v>1</v>
      </c>
      <c r="E3245" s="77">
        <v>43005.768055555556</v>
      </c>
      <c r="F3245" s="78" t="s">
        <v>2868</v>
      </c>
      <c r="G3245" s="78" t="s">
        <v>2869</v>
      </c>
      <c r="H3245" s="78" t="s">
        <v>468</v>
      </c>
      <c r="I3245" s="76" t="s">
        <v>1185</v>
      </c>
      <c r="J3245" s="76" t="s">
        <v>753</v>
      </c>
      <c r="K3245" s="78" t="s">
        <v>2691</v>
      </c>
      <c r="L3245" s="7" t="str">
        <f>IF(BudgetsQTable[[#This Row],[pi_last_name]]=" ","",HYPERLINK("https://www.ejacket.nsf.gov/ej/showProposal.do?Continue=Y&amp;ID="&amp;BudgetsQTable[[#This Row],[prop_id]],BudgetsQTable[[#This Row],[prop_id]]))</f>
        <v/>
      </c>
      <c r="M3245" s="78" t="s">
        <v>753</v>
      </c>
      <c r="N3245" s="7" t="str">
        <f>IF(BudgetsQTable[[#This Row],[pi_last_name]]=" ","",HYPERLINK("mailto:"&amp;BudgetsQTable[[#This Row],[pi_email]]&amp;"&amp;subject=Your NSF Proposal:  "&amp;BudgetsQTable[[#This Row],[prop_id]],BudgetsQTable[[#This Row],[pi_email]]))</f>
        <v/>
      </c>
      <c r="O3245" s="78" t="s">
        <v>753</v>
      </c>
      <c r="P3245" s="78">
        <v>2</v>
      </c>
      <c r="Q3245" s="78">
        <v>1</v>
      </c>
      <c r="R3245" s="79">
        <v>0</v>
      </c>
      <c r="S3245" s="79">
        <v>17000</v>
      </c>
      <c r="T3245" s="79">
        <v>0</v>
      </c>
      <c r="U3245" s="80">
        <v>243918</v>
      </c>
      <c r="V3245" s="78">
        <v>0</v>
      </c>
      <c r="W3245" s="78">
        <v>2</v>
      </c>
      <c r="X3245" s="11" t="str">
        <f ca="1">IF(ISBLANK(BudgetsQTable[[#This Row],[budg_seq_yr]]),"FY"&amp;fiscalyear,"FY"&amp;fiscalyear-1+BudgetsQTable[[#This Row],[budg_seq_yr]])</f>
        <v>FY19</v>
      </c>
      <c r="Y3245" s="79">
        <v>243918</v>
      </c>
      <c r="Z3245" s="78" t="s">
        <v>2869</v>
      </c>
      <c r="AA3245" s="78" t="s">
        <v>468</v>
      </c>
      <c r="AB3245" s="76" t="s">
        <v>2821</v>
      </c>
      <c r="AC3245" s="78" t="s">
        <v>468</v>
      </c>
    </row>
    <row r="3246" spans="1:29" x14ac:dyDescent="0.35">
      <c r="A3246" s="10" t="s">
        <v>2691</v>
      </c>
      <c r="B3246" s="76" t="s">
        <v>2863</v>
      </c>
      <c r="C3246" s="76">
        <f>C3245+(BudgetsQTable[[#This Row],[lead]]&lt;&gt;K3245)</f>
        <v>400</v>
      </c>
      <c r="D3246" s="76">
        <f>D3245*(BudgetsQTable[[#This Row],[lead]]=K3245)+(BudgetsQTable[[#This Row],[prop_id]]&lt;&gt;A3245)</f>
        <v>1</v>
      </c>
      <c r="E3246" s="77">
        <v>43005.768055555556</v>
      </c>
      <c r="F3246" s="78" t="s">
        <v>2868</v>
      </c>
      <c r="G3246" s="78" t="s">
        <v>2869</v>
      </c>
      <c r="H3246" s="78" t="s">
        <v>468</v>
      </c>
      <c r="I3246" s="76" t="s">
        <v>1185</v>
      </c>
      <c r="J3246" s="76" t="s">
        <v>753</v>
      </c>
      <c r="K3246" s="78" t="s">
        <v>2691</v>
      </c>
      <c r="L3246" s="7" t="str">
        <f>IF(BudgetsQTable[[#This Row],[pi_last_name]]=" ","",HYPERLINK("https://www.ejacket.nsf.gov/ej/showProposal.do?Continue=Y&amp;ID="&amp;BudgetsQTable[[#This Row],[prop_id]],BudgetsQTable[[#This Row],[prop_id]]))</f>
        <v/>
      </c>
      <c r="M3246" s="78" t="s">
        <v>753</v>
      </c>
      <c r="N3246" s="7" t="str">
        <f>IF(BudgetsQTable[[#This Row],[pi_last_name]]=" ","",HYPERLINK("mailto:"&amp;BudgetsQTable[[#This Row],[pi_email]]&amp;"&amp;subject=Your NSF Proposal:  "&amp;BudgetsQTable[[#This Row],[prop_id]],BudgetsQTable[[#This Row],[pi_email]]))</f>
        <v/>
      </c>
      <c r="O3246" s="78" t="s">
        <v>753</v>
      </c>
      <c r="P3246" s="78">
        <v>2</v>
      </c>
      <c r="Q3246" s="78">
        <v>1</v>
      </c>
      <c r="R3246" s="79">
        <v>0</v>
      </c>
      <c r="S3246" s="79">
        <v>17000</v>
      </c>
      <c r="T3246" s="79">
        <v>0</v>
      </c>
      <c r="U3246" s="80">
        <v>249102</v>
      </c>
      <c r="V3246" s="78">
        <v>0</v>
      </c>
      <c r="W3246" s="78">
        <v>3</v>
      </c>
      <c r="X3246" s="11" t="str">
        <f ca="1">IF(ISBLANK(BudgetsQTable[[#This Row],[budg_seq_yr]]),"FY"&amp;fiscalyear,"FY"&amp;fiscalyear-1+BudgetsQTable[[#This Row],[budg_seq_yr]])</f>
        <v>FY20</v>
      </c>
      <c r="Y3246" s="79">
        <v>249102</v>
      </c>
      <c r="Z3246" s="78" t="s">
        <v>2869</v>
      </c>
      <c r="AA3246" s="78" t="s">
        <v>468</v>
      </c>
      <c r="AB3246" s="76" t="s">
        <v>2821</v>
      </c>
      <c r="AC3246" s="78" t="s">
        <v>468</v>
      </c>
    </row>
    <row r="3247" spans="1:29" x14ac:dyDescent="0.35">
      <c r="A3247" s="10" t="s">
        <v>2694</v>
      </c>
      <c r="B3247" s="76" t="s">
        <v>2824</v>
      </c>
      <c r="C3247" s="76">
        <f>C3246+(BudgetsQTable[[#This Row],[lead]]&lt;&gt;K3246)</f>
        <v>401</v>
      </c>
      <c r="D3247" s="76">
        <f>D3246*(BudgetsQTable[[#This Row],[lead]]=K3246)+(BudgetsQTable[[#This Row],[prop_id]]&lt;&gt;A3246)</f>
        <v>1</v>
      </c>
      <c r="E3247" s="77">
        <v>43005.768750000003</v>
      </c>
      <c r="F3247" s="78" t="s">
        <v>2868</v>
      </c>
      <c r="G3247" s="78" t="s">
        <v>2869</v>
      </c>
      <c r="H3247" s="78" t="s">
        <v>470</v>
      </c>
      <c r="I3247" s="76" t="s">
        <v>1094</v>
      </c>
      <c r="J3247" s="76" t="s">
        <v>5293</v>
      </c>
      <c r="K3247" s="78" t="s">
        <v>2694</v>
      </c>
      <c r="L3247" s="7" t="str">
        <f>IF(BudgetsQTable[[#This Row],[pi_last_name]]=" ","",HYPERLINK("https://www.ejacket.nsf.gov/ej/showProposal.do?Continue=Y&amp;ID="&amp;BudgetsQTable[[#This Row],[prop_id]],BudgetsQTable[[#This Row],[prop_id]]))</f>
        <v>1764085</v>
      </c>
      <c r="M3247" s="78" t="s">
        <v>2695</v>
      </c>
      <c r="N3247" s="7" t="str">
        <f>IF(BudgetsQTable[[#This Row],[pi_last_name]]=" ","",HYPERLINK("mailto:"&amp;BudgetsQTable[[#This Row],[pi_email]]&amp;"&amp;subject=Your NSF Proposal:  "&amp;BudgetsQTable[[#This Row],[prop_id]],BudgetsQTable[[#This Row],[pi_email]]))</f>
        <v>eric.frew@colorado.edu</v>
      </c>
      <c r="O3247" s="78" t="s">
        <v>2947</v>
      </c>
      <c r="P3247" s="78"/>
      <c r="Q3247" s="78"/>
      <c r="R3247" s="79"/>
      <c r="S3247" s="79"/>
      <c r="T3247" s="79"/>
      <c r="U3247" s="80"/>
      <c r="V3247" s="78">
        <v>0</v>
      </c>
      <c r="W3247" s="78"/>
      <c r="X3247" s="11" t="str">
        <f ca="1">IF(ISBLANK(BudgetsQTable[[#This Row],[budg_seq_yr]]),"FY"&amp;fiscalyear,"FY"&amp;fiscalyear-1+BudgetsQTable[[#This Row],[budg_seq_yr]])</f>
        <v>FY18</v>
      </c>
      <c r="Y3247" s="79">
        <v>599999</v>
      </c>
      <c r="Z3247" s="78" t="s">
        <v>2869</v>
      </c>
      <c r="AA3247" s="78" t="s">
        <v>470</v>
      </c>
      <c r="AB3247" s="76" t="s">
        <v>2821</v>
      </c>
      <c r="AC3247" s="78" t="s">
        <v>2903</v>
      </c>
    </row>
    <row r="3248" spans="1:29" x14ac:dyDescent="0.35">
      <c r="A3248" s="10" t="s">
        <v>2694</v>
      </c>
      <c r="B3248" s="76" t="s">
        <v>2824</v>
      </c>
      <c r="C3248" s="76">
        <f>C3247+(BudgetsQTable[[#This Row],[lead]]&lt;&gt;K3247)</f>
        <v>401</v>
      </c>
      <c r="D3248" s="76">
        <f>D3247*(BudgetsQTable[[#This Row],[lead]]=K3247)+(BudgetsQTable[[#This Row],[prop_id]]&lt;&gt;A3247)</f>
        <v>1</v>
      </c>
      <c r="E3248" s="77">
        <v>43005.768750000003</v>
      </c>
      <c r="F3248" s="78" t="s">
        <v>2868</v>
      </c>
      <c r="G3248" s="78" t="s">
        <v>2869</v>
      </c>
      <c r="H3248" s="78" t="s">
        <v>470</v>
      </c>
      <c r="I3248" s="76" t="s">
        <v>1094</v>
      </c>
      <c r="J3248" s="76" t="s">
        <v>753</v>
      </c>
      <c r="K3248" s="78" t="s">
        <v>2694</v>
      </c>
      <c r="L3248" s="7" t="str">
        <f>IF(BudgetsQTable[[#This Row],[pi_last_name]]=" ","",HYPERLINK("https://www.ejacket.nsf.gov/ej/showProposal.do?Continue=Y&amp;ID="&amp;BudgetsQTable[[#This Row],[prop_id]],BudgetsQTable[[#This Row],[prop_id]]))</f>
        <v/>
      </c>
      <c r="M3248" s="78" t="s">
        <v>753</v>
      </c>
      <c r="N3248" s="7" t="str">
        <f>IF(BudgetsQTable[[#This Row],[pi_last_name]]=" ","",HYPERLINK("mailto:"&amp;BudgetsQTable[[#This Row],[pi_email]]&amp;"&amp;subject=Your NSF Proposal:  "&amp;BudgetsQTable[[#This Row],[prop_id]],BudgetsQTable[[#This Row],[pi_email]]))</f>
        <v/>
      </c>
      <c r="O3248" s="78" t="s">
        <v>753</v>
      </c>
      <c r="P3248" s="78">
        <v>1</v>
      </c>
      <c r="Q3248" s="78">
        <v>1</v>
      </c>
      <c r="R3248" s="79">
        <v>0</v>
      </c>
      <c r="S3248" s="79">
        <v>0</v>
      </c>
      <c r="T3248" s="79">
        <v>0</v>
      </c>
      <c r="U3248" s="80">
        <v>171223</v>
      </c>
      <c r="V3248" s="78">
        <v>0</v>
      </c>
      <c r="W3248" s="78">
        <v>1</v>
      </c>
      <c r="X3248" s="11" t="str">
        <f ca="1">IF(ISBLANK(BudgetsQTable[[#This Row],[budg_seq_yr]]),"FY"&amp;fiscalyear,"FY"&amp;fiscalyear-1+BudgetsQTable[[#This Row],[budg_seq_yr]])</f>
        <v>FY18</v>
      </c>
      <c r="Y3248" s="79">
        <v>171223</v>
      </c>
      <c r="Z3248" s="78" t="s">
        <v>2869</v>
      </c>
      <c r="AA3248" s="78" t="s">
        <v>470</v>
      </c>
      <c r="AB3248" s="76" t="s">
        <v>2821</v>
      </c>
      <c r="AC3248" s="78" t="s">
        <v>2903</v>
      </c>
    </row>
    <row r="3249" spans="1:29" x14ac:dyDescent="0.35">
      <c r="A3249" s="10" t="s">
        <v>2694</v>
      </c>
      <c r="B3249" s="76" t="s">
        <v>2824</v>
      </c>
      <c r="C3249" s="76">
        <f>C3248+(BudgetsQTable[[#This Row],[lead]]&lt;&gt;K3248)</f>
        <v>401</v>
      </c>
      <c r="D3249" s="76">
        <f>D3248*(BudgetsQTable[[#This Row],[lead]]=K3248)+(BudgetsQTable[[#This Row],[prop_id]]&lt;&gt;A3248)</f>
        <v>1</v>
      </c>
      <c r="E3249" s="77">
        <v>43005.768750000003</v>
      </c>
      <c r="F3249" s="78" t="s">
        <v>2868</v>
      </c>
      <c r="G3249" s="78" t="s">
        <v>2869</v>
      </c>
      <c r="H3249" s="78" t="s">
        <v>470</v>
      </c>
      <c r="I3249" s="76" t="s">
        <v>1094</v>
      </c>
      <c r="J3249" s="76" t="s">
        <v>753</v>
      </c>
      <c r="K3249" s="78" t="s">
        <v>2694</v>
      </c>
      <c r="L3249" s="7" t="str">
        <f>IF(BudgetsQTable[[#This Row],[pi_last_name]]=" ","",HYPERLINK("https://www.ejacket.nsf.gov/ej/showProposal.do?Continue=Y&amp;ID="&amp;BudgetsQTable[[#This Row],[prop_id]],BudgetsQTable[[#This Row],[prop_id]]))</f>
        <v/>
      </c>
      <c r="M3249" s="78" t="s">
        <v>753</v>
      </c>
      <c r="N3249" s="7" t="str">
        <f>IF(BudgetsQTable[[#This Row],[pi_last_name]]=" ","",HYPERLINK("mailto:"&amp;BudgetsQTable[[#This Row],[pi_email]]&amp;"&amp;subject=Your NSF Proposal:  "&amp;BudgetsQTable[[#This Row],[prop_id]],BudgetsQTable[[#This Row],[pi_email]]))</f>
        <v/>
      </c>
      <c r="O3249" s="78" t="s">
        <v>753</v>
      </c>
      <c r="P3249" s="78">
        <v>1</v>
      </c>
      <c r="Q3249" s="78">
        <v>1</v>
      </c>
      <c r="R3249" s="79">
        <v>0</v>
      </c>
      <c r="S3249" s="79">
        <v>0</v>
      </c>
      <c r="T3249" s="79">
        <v>0</v>
      </c>
      <c r="U3249" s="80">
        <v>167346</v>
      </c>
      <c r="V3249" s="78">
        <v>0</v>
      </c>
      <c r="W3249" s="78">
        <v>2</v>
      </c>
      <c r="X3249" s="11" t="str">
        <f ca="1">IF(ISBLANK(BudgetsQTable[[#This Row],[budg_seq_yr]]),"FY"&amp;fiscalyear,"FY"&amp;fiscalyear-1+BudgetsQTable[[#This Row],[budg_seq_yr]])</f>
        <v>FY19</v>
      </c>
      <c r="Y3249" s="79">
        <v>167346</v>
      </c>
      <c r="Z3249" s="78" t="s">
        <v>2869</v>
      </c>
      <c r="AA3249" s="78" t="s">
        <v>470</v>
      </c>
      <c r="AB3249" s="76" t="s">
        <v>2821</v>
      </c>
      <c r="AC3249" s="78" t="s">
        <v>2903</v>
      </c>
    </row>
    <row r="3250" spans="1:29" x14ac:dyDescent="0.35">
      <c r="A3250" s="10" t="s">
        <v>2694</v>
      </c>
      <c r="B3250" s="76" t="s">
        <v>2824</v>
      </c>
      <c r="C3250" s="76">
        <f>C3249+(BudgetsQTable[[#This Row],[lead]]&lt;&gt;K3249)</f>
        <v>401</v>
      </c>
      <c r="D3250" s="76">
        <f>D3249*(BudgetsQTable[[#This Row],[lead]]=K3249)+(BudgetsQTable[[#This Row],[prop_id]]&lt;&gt;A3249)</f>
        <v>1</v>
      </c>
      <c r="E3250" s="77">
        <v>43005.768750000003</v>
      </c>
      <c r="F3250" s="78" t="s">
        <v>2868</v>
      </c>
      <c r="G3250" s="78" t="s">
        <v>2869</v>
      </c>
      <c r="H3250" s="78" t="s">
        <v>470</v>
      </c>
      <c r="I3250" s="76" t="s">
        <v>1094</v>
      </c>
      <c r="J3250" s="76" t="s">
        <v>753</v>
      </c>
      <c r="K3250" s="78" t="s">
        <v>2694</v>
      </c>
      <c r="L3250" s="7" t="str">
        <f>IF(BudgetsQTable[[#This Row],[pi_last_name]]=" ","",HYPERLINK("https://www.ejacket.nsf.gov/ej/showProposal.do?Continue=Y&amp;ID="&amp;BudgetsQTable[[#This Row],[prop_id]],BudgetsQTable[[#This Row],[prop_id]]))</f>
        <v/>
      </c>
      <c r="M3250" s="78" t="s">
        <v>753</v>
      </c>
      <c r="N3250" s="7" t="str">
        <f>IF(BudgetsQTable[[#This Row],[pi_last_name]]=" ","",HYPERLINK("mailto:"&amp;BudgetsQTable[[#This Row],[pi_email]]&amp;"&amp;subject=Your NSF Proposal:  "&amp;BudgetsQTable[[#This Row],[prop_id]],BudgetsQTable[[#This Row],[pi_email]]))</f>
        <v/>
      </c>
      <c r="O3250" s="78" t="s">
        <v>753</v>
      </c>
      <c r="P3250" s="78">
        <v>1</v>
      </c>
      <c r="Q3250" s="78">
        <v>1</v>
      </c>
      <c r="R3250" s="79">
        <v>0</v>
      </c>
      <c r="S3250" s="79">
        <v>0</v>
      </c>
      <c r="T3250" s="79">
        <v>0</v>
      </c>
      <c r="U3250" s="80">
        <v>261430</v>
      </c>
      <c r="V3250" s="78">
        <v>0</v>
      </c>
      <c r="W3250" s="78">
        <v>3</v>
      </c>
      <c r="X3250" s="11" t="str">
        <f ca="1">IF(ISBLANK(BudgetsQTable[[#This Row],[budg_seq_yr]]),"FY"&amp;fiscalyear,"FY"&amp;fiscalyear-1+BudgetsQTable[[#This Row],[budg_seq_yr]])</f>
        <v>FY20</v>
      </c>
      <c r="Y3250" s="79">
        <v>261430</v>
      </c>
      <c r="Z3250" s="78" t="s">
        <v>2869</v>
      </c>
      <c r="AA3250" s="78" t="s">
        <v>470</v>
      </c>
      <c r="AB3250" s="76" t="s">
        <v>2821</v>
      </c>
      <c r="AC3250" s="78" t="s">
        <v>2903</v>
      </c>
    </row>
    <row r="3251" spans="1:29" x14ac:dyDescent="0.35">
      <c r="A3251" s="10" t="s">
        <v>5294</v>
      </c>
      <c r="B3251" s="76" t="s">
        <v>2834</v>
      </c>
      <c r="C3251" s="76">
        <f>C3250+(BudgetsQTable[[#This Row],[lead]]&lt;&gt;K3250)</f>
        <v>401</v>
      </c>
      <c r="D3251" s="76">
        <f>D3250*(BudgetsQTable[[#This Row],[lead]]=K3250)+(BudgetsQTable[[#This Row],[prop_id]]&lt;&gt;A3250)</f>
        <v>2</v>
      </c>
      <c r="E3251" s="77">
        <v>43005.597916666666</v>
      </c>
      <c r="F3251" s="78" t="s">
        <v>2868</v>
      </c>
      <c r="G3251" s="78" t="s">
        <v>2869</v>
      </c>
      <c r="H3251" s="78" t="s">
        <v>470</v>
      </c>
      <c r="I3251" s="76" t="s">
        <v>1094</v>
      </c>
      <c r="J3251" s="76" t="s">
        <v>5297</v>
      </c>
      <c r="K3251" s="78" t="s">
        <v>2694</v>
      </c>
      <c r="L3251" s="7" t="str">
        <f>IF(BudgetsQTable[[#This Row],[pi_last_name]]=" ","",HYPERLINK("https://www.ejacket.nsf.gov/ej/showProposal.do?Continue=Y&amp;ID="&amp;BudgetsQTable[[#This Row],[prop_id]],BudgetsQTable[[#This Row],[prop_id]]))</f>
        <v>1763752</v>
      </c>
      <c r="M3251" s="78" t="s">
        <v>5295</v>
      </c>
      <c r="N3251" s="7" t="str">
        <f>IF(BudgetsQTable[[#This Row],[pi_last_name]]=" ","",HYPERLINK("mailto:"&amp;BudgetsQTable[[#This Row],[pi_email]]&amp;"&amp;subject=Your NSF Proposal:  "&amp;BudgetsQTable[[#This Row],[prop_id]],BudgetsQTable[[#This Row],[pi_email]]))</f>
        <v>isler@cs.umn.edu</v>
      </c>
      <c r="O3251" s="78" t="s">
        <v>3918</v>
      </c>
      <c r="P3251" s="78"/>
      <c r="Q3251" s="78"/>
      <c r="R3251" s="79"/>
      <c r="S3251" s="79"/>
      <c r="T3251" s="79"/>
      <c r="U3251" s="80"/>
      <c r="V3251" s="78">
        <v>0</v>
      </c>
      <c r="W3251" s="78"/>
      <c r="X3251" s="11" t="str">
        <f ca="1">IF(ISBLANK(BudgetsQTable[[#This Row],[budg_seq_yr]]),"FY"&amp;fiscalyear,"FY"&amp;fiscalyear-1+BudgetsQTable[[#This Row],[budg_seq_yr]])</f>
        <v>FY18</v>
      </c>
      <c r="Y3251" s="79">
        <v>600000</v>
      </c>
      <c r="Z3251" s="78" t="s">
        <v>2869</v>
      </c>
      <c r="AA3251" s="78" t="s">
        <v>470</v>
      </c>
      <c r="AB3251" s="76" t="s">
        <v>2821</v>
      </c>
      <c r="AC3251" s="78" t="s">
        <v>2903</v>
      </c>
    </row>
    <row r="3252" spans="1:29" x14ac:dyDescent="0.35">
      <c r="A3252" s="10" t="s">
        <v>5294</v>
      </c>
      <c r="B3252" s="76" t="s">
        <v>2834</v>
      </c>
      <c r="C3252" s="76">
        <f>C3251+(BudgetsQTable[[#This Row],[lead]]&lt;&gt;K3251)</f>
        <v>401</v>
      </c>
      <c r="D3252" s="76">
        <f>D3251*(BudgetsQTable[[#This Row],[lead]]=K3251)+(BudgetsQTable[[#This Row],[prop_id]]&lt;&gt;A3251)</f>
        <v>2</v>
      </c>
      <c r="E3252" s="77">
        <v>43005.597916666666</v>
      </c>
      <c r="F3252" s="78" t="s">
        <v>2868</v>
      </c>
      <c r="G3252" s="78" t="s">
        <v>2869</v>
      </c>
      <c r="H3252" s="78" t="s">
        <v>470</v>
      </c>
      <c r="I3252" s="76" t="s">
        <v>1094</v>
      </c>
      <c r="J3252" s="76" t="s">
        <v>753</v>
      </c>
      <c r="K3252" s="78" t="s">
        <v>2694</v>
      </c>
      <c r="L3252" s="7" t="str">
        <f>IF(BudgetsQTable[[#This Row],[pi_last_name]]=" ","",HYPERLINK("https://www.ejacket.nsf.gov/ej/showProposal.do?Continue=Y&amp;ID="&amp;BudgetsQTable[[#This Row],[prop_id]],BudgetsQTable[[#This Row],[prop_id]]))</f>
        <v/>
      </c>
      <c r="M3252" s="78" t="s">
        <v>753</v>
      </c>
      <c r="N3252" s="7" t="str">
        <f>IF(BudgetsQTable[[#This Row],[pi_last_name]]=" ","",HYPERLINK("mailto:"&amp;BudgetsQTable[[#This Row],[pi_email]]&amp;"&amp;subject=Your NSF Proposal:  "&amp;BudgetsQTable[[#This Row],[prop_id]],BudgetsQTable[[#This Row],[pi_email]]))</f>
        <v/>
      </c>
      <c r="O3252" s="78" t="s">
        <v>753</v>
      </c>
      <c r="P3252" s="78">
        <v>2</v>
      </c>
      <c r="Q3252" s="78">
        <v>1</v>
      </c>
      <c r="R3252" s="79">
        <v>28790</v>
      </c>
      <c r="S3252" s="79">
        <v>3000</v>
      </c>
      <c r="T3252" s="79">
        <v>0</v>
      </c>
      <c r="U3252" s="80">
        <v>204144</v>
      </c>
      <c r="V3252" s="78">
        <v>0</v>
      </c>
      <c r="W3252" s="78">
        <v>1</v>
      </c>
      <c r="X3252" s="11" t="str">
        <f ca="1">IF(ISBLANK(BudgetsQTable[[#This Row],[budg_seq_yr]]),"FY"&amp;fiscalyear,"FY"&amp;fiscalyear-1+BudgetsQTable[[#This Row],[budg_seq_yr]])</f>
        <v>FY18</v>
      </c>
      <c r="Y3252" s="79">
        <v>204144</v>
      </c>
      <c r="Z3252" s="78" t="s">
        <v>2869</v>
      </c>
      <c r="AA3252" s="78" t="s">
        <v>470</v>
      </c>
      <c r="AB3252" s="76" t="s">
        <v>2821</v>
      </c>
      <c r="AC3252" s="78" t="s">
        <v>2903</v>
      </c>
    </row>
    <row r="3253" spans="1:29" x14ac:dyDescent="0.35">
      <c r="A3253" s="10" t="s">
        <v>5294</v>
      </c>
      <c r="B3253" s="76" t="s">
        <v>2834</v>
      </c>
      <c r="C3253" s="76">
        <f>C3252+(BudgetsQTable[[#This Row],[lead]]&lt;&gt;K3252)</f>
        <v>401</v>
      </c>
      <c r="D3253" s="76">
        <f>D3252*(BudgetsQTable[[#This Row],[lead]]=K3252)+(BudgetsQTable[[#This Row],[prop_id]]&lt;&gt;A3252)</f>
        <v>2</v>
      </c>
      <c r="E3253" s="77">
        <v>43005.597916666666</v>
      </c>
      <c r="F3253" s="78" t="s">
        <v>2868</v>
      </c>
      <c r="G3253" s="78" t="s">
        <v>2869</v>
      </c>
      <c r="H3253" s="78" t="s">
        <v>470</v>
      </c>
      <c r="I3253" s="76" t="s">
        <v>1094</v>
      </c>
      <c r="J3253" s="76" t="s">
        <v>753</v>
      </c>
      <c r="K3253" s="78" t="s">
        <v>2694</v>
      </c>
      <c r="L3253" s="7" t="str">
        <f>IF(BudgetsQTable[[#This Row],[pi_last_name]]=" ","",HYPERLINK("https://www.ejacket.nsf.gov/ej/showProposal.do?Continue=Y&amp;ID="&amp;BudgetsQTable[[#This Row],[prop_id]],BudgetsQTable[[#This Row],[prop_id]]))</f>
        <v/>
      </c>
      <c r="M3253" s="78" t="s">
        <v>753</v>
      </c>
      <c r="N3253" s="7" t="str">
        <f>IF(BudgetsQTable[[#This Row],[pi_last_name]]=" ","",HYPERLINK("mailto:"&amp;BudgetsQTable[[#This Row],[pi_email]]&amp;"&amp;subject=Your NSF Proposal:  "&amp;BudgetsQTable[[#This Row],[prop_id]],BudgetsQTable[[#This Row],[pi_email]]))</f>
        <v/>
      </c>
      <c r="O3253" s="78" t="s">
        <v>753</v>
      </c>
      <c r="P3253" s="78">
        <v>2</v>
      </c>
      <c r="Q3253" s="78">
        <v>1</v>
      </c>
      <c r="R3253" s="79">
        <v>29942</v>
      </c>
      <c r="S3253" s="79">
        <v>3000</v>
      </c>
      <c r="T3253" s="79">
        <v>0</v>
      </c>
      <c r="U3253" s="80">
        <v>194816</v>
      </c>
      <c r="V3253" s="78">
        <v>0</v>
      </c>
      <c r="W3253" s="78">
        <v>2</v>
      </c>
      <c r="X3253" s="11" t="str">
        <f ca="1">IF(ISBLANK(BudgetsQTable[[#This Row],[budg_seq_yr]]),"FY"&amp;fiscalyear,"FY"&amp;fiscalyear-1+BudgetsQTable[[#This Row],[budg_seq_yr]])</f>
        <v>FY19</v>
      </c>
      <c r="Y3253" s="79">
        <v>194816</v>
      </c>
      <c r="Z3253" s="78" t="s">
        <v>2869</v>
      </c>
      <c r="AA3253" s="78" t="s">
        <v>470</v>
      </c>
      <c r="AB3253" s="76" t="s">
        <v>2821</v>
      </c>
      <c r="AC3253" s="78" t="s">
        <v>2903</v>
      </c>
    </row>
    <row r="3254" spans="1:29" x14ac:dyDescent="0.35">
      <c r="A3254" s="10" t="s">
        <v>5294</v>
      </c>
      <c r="B3254" s="76" t="s">
        <v>2834</v>
      </c>
      <c r="C3254" s="76">
        <f>C3253+(BudgetsQTable[[#This Row],[lead]]&lt;&gt;K3253)</f>
        <v>401</v>
      </c>
      <c r="D3254" s="76">
        <f>D3253*(BudgetsQTable[[#This Row],[lead]]=K3253)+(BudgetsQTable[[#This Row],[prop_id]]&lt;&gt;A3253)</f>
        <v>2</v>
      </c>
      <c r="E3254" s="77">
        <v>43005.597916666666</v>
      </c>
      <c r="F3254" s="78" t="s">
        <v>2868</v>
      </c>
      <c r="G3254" s="78" t="s">
        <v>2869</v>
      </c>
      <c r="H3254" s="78" t="s">
        <v>470</v>
      </c>
      <c r="I3254" s="76" t="s">
        <v>1094</v>
      </c>
      <c r="J3254" s="76" t="s">
        <v>753</v>
      </c>
      <c r="K3254" s="78" t="s">
        <v>2694</v>
      </c>
      <c r="L3254" s="7" t="str">
        <f>IF(BudgetsQTable[[#This Row],[pi_last_name]]=" ","",HYPERLINK("https://www.ejacket.nsf.gov/ej/showProposal.do?Continue=Y&amp;ID="&amp;BudgetsQTable[[#This Row],[prop_id]],BudgetsQTable[[#This Row],[prop_id]]))</f>
        <v/>
      </c>
      <c r="M3254" s="78" t="s">
        <v>753</v>
      </c>
      <c r="N3254" s="7" t="str">
        <f>IF(BudgetsQTable[[#This Row],[pi_last_name]]=" ","",HYPERLINK("mailto:"&amp;BudgetsQTable[[#This Row],[pi_email]]&amp;"&amp;subject=Your NSF Proposal:  "&amp;BudgetsQTable[[#This Row],[prop_id]],BudgetsQTable[[#This Row],[pi_email]]))</f>
        <v/>
      </c>
      <c r="O3254" s="78" t="s">
        <v>753</v>
      </c>
      <c r="P3254" s="78">
        <v>2</v>
      </c>
      <c r="Q3254" s="78">
        <v>1</v>
      </c>
      <c r="R3254" s="79">
        <v>31139</v>
      </c>
      <c r="S3254" s="79">
        <v>3000</v>
      </c>
      <c r="T3254" s="79">
        <v>0</v>
      </c>
      <c r="U3254" s="80">
        <v>201040</v>
      </c>
      <c r="V3254" s="78">
        <v>0</v>
      </c>
      <c r="W3254" s="78">
        <v>3</v>
      </c>
      <c r="X3254" s="11" t="str">
        <f ca="1">IF(ISBLANK(BudgetsQTable[[#This Row],[budg_seq_yr]]),"FY"&amp;fiscalyear,"FY"&amp;fiscalyear-1+BudgetsQTable[[#This Row],[budg_seq_yr]])</f>
        <v>FY20</v>
      </c>
      <c r="Y3254" s="79">
        <v>201040</v>
      </c>
      <c r="Z3254" s="78" t="s">
        <v>2869</v>
      </c>
      <c r="AA3254" s="78" t="s">
        <v>470</v>
      </c>
      <c r="AB3254" s="76" t="s">
        <v>2821</v>
      </c>
      <c r="AC3254" s="78" t="s">
        <v>2903</v>
      </c>
    </row>
    <row r="3255" spans="1:29" x14ac:dyDescent="0.35">
      <c r="A3255" s="10" t="s">
        <v>2697</v>
      </c>
      <c r="B3255" s="76" t="s">
        <v>2824</v>
      </c>
      <c r="C3255" s="76">
        <f>C3254+(BudgetsQTable[[#This Row],[lead]]&lt;&gt;K3254)</f>
        <v>402</v>
      </c>
      <c r="D3255" s="76">
        <f>D3254*(BudgetsQTable[[#This Row],[lead]]=K3254)+(BudgetsQTable[[#This Row],[prop_id]]&lt;&gt;A3254)</f>
        <v>1</v>
      </c>
      <c r="E3255" s="77">
        <v>43005.772222222222</v>
      </c>
      <c r="F3255" s="78" t="s">
        <v>2817</v>
      </c>
      <c r="G3255" s="78" t="s">
        <v>2818</v>
      </c>
      <c r="H3255" s="78" t="s">
        <v>476</v>
      </c>
      <c r="I3255" s="76" t="s">
        <v>948</v>
      </c>
      <c r="J3255" s="76" t="s">
        <v>5301</v>
      </c>
      <c r="K3255" s="78" t="s">
        <v>2697</v>
      </c>
      <c r="L3255" s="7" t="str">
        <f>IF(BudgetsQTable[[#This Row],[pi_last_name]]=" ","",HYPERLINK("https://www.ejacket.nsf.gov/ej/showProposal.do?Continue=Y&amp;ID="&amp;BudgetsQTable[[#This Row],[prop_id]],BudgetsQTable[[#This Row],[prop_id]]))</f>
        <v>1764086</v>
      </c>
      <c r="M3255" s="78" t="s">
        <v>2698</v>
      </c>
      <c r="N3255" s="7" t="str">
        <f>IF(BudgetsQTable[[#This Row],[pi_last_name]]=" ","",HYPERLINK("mailto:"&amp;BudgetsQTable[[#This Row],[pi_email]]&amp;"&amp;subject=Your NSF Proposal:  "&amp;BudgetsQTable[[#This Row],[prop_id]],BudgetsQTable[[#This Row],[pi_email]]))</f>
        <v>anita.sarma@oregonstate.edu</v>
      </c>
      <c r="O3255" s="78" t="s">
        <v>4621</v>
      </c>
      <c r="P3255" s="78"/>
      <c r="Q3255" s="78"/>
      <c r="R3255" s="79"/>
      <c r="S3255" s="79"/>
      <c r="T3255" s="79"/>
      <c r="U3255" s="80"/>
      <c r="V3255" s="78">
        <v>0</v>
      </c>
      <c r="W3255" s="78"/>
      <c r="X3255" s="11" t="str">
        <f ca="1">IF(ISBLANK(BudgetsQTable[[#This Row],[budg_seq_yr]]),"FY"&amp;fiscalyear,"FY"&amp;fiscalyear-1+BudgetsQTable[[#This Row],[budg_seq_yr]])</f>
        <v>FY18</v>
      </c>
      <c r="Y3255" s="79">
        <v>616000</v>
      </c>
      <c r="Z3255" s="78" t="s">
        <v>2818</v>
      </c>
      <c r="AA3255" s="78" t="s">
        <v>476</v>
      </c>
      <c r="AB3255" s="76" t="s">
        <v>2821</v>
      </c>
      <c r="AC3255" s="78" t="s">
        <v>3036</v>
      </c>
    </row>
    <row r="3256" spans="1:29" x14ac:dyDescent="0.35">
      <c r="A3256" s="10" t="s">
        <v>2697</v>
      </c>
      <c r="B3256" s="76" t="s">
        <v>2824</v>
      </c>
      <c r="C3256" s="76">
        <f>C3255+(BudgetsQTable[[#This Row],[lead]]&lt;&gt;K3255)</f>
        <v>402</v>
      </c>
      <c r="D3256" s="76">
        <f>D3255*(BudgetsQTable[[#This Row],[lead]]=K3255)+(BudgetsQTable[[#This Row],[prop_id]]&lt;&gt;A3255)</f>
        <v>1</v>
      </c>
      <c r="E3256" s="77">
        <v>43005.772222222222</v>
      </c>
      <c r="F3256" s="78" t="s">
        <v>2817</v>
      </c>
      <c r="G3256" s="78" t="s">
        <v>2818</v>
      </c>
      <c r="H3256" s="78" t="s">
        <v>476</v>
      </c>
      <c r="I3256" s="76" t="s">
        <v>948</v>
      </c>
      <c r="J3256" s="76" t="s">
        <v>753</v>
      </c>
      <c r="K3256" s="78" t="s">
        <v>2697</v>
      </c>
      <c r="L3256" s="7" t="str">
        <f>IF(BudgetsQTable[[#This Row],[pi_last_name]]=" ","",HYPERLINK("https://www.ejacket.nsf.gov/ej/showProposal.do?Continue=Y&amp;ID="&amp;BudgetsQTable[[#This Row],[prop_id]],BudgetsQTable[[#This Row],[prop_id]]))</f>
        <v/>
      </c>
      <c r="M3256" s="78" t="s">
        <v>753</v>
      </c>
      <c r="N3256" s="7" t="str">
        <f>IF(BudgetsQTable[[#This Row],[pi_last_name]]=" ","",HYPERLINK("mailto:"&amp;BudgetsQTable[[#This Row],[pi_email]]&amp;"&amp;subject=Your NSF Proposal:  "&amp;BudgetsQTable[[#This Row],[prop_id]],BudgetsQTable[[#This Row],[pi_email]]))</f>
        <v/>
      </c>
      <c r="O3256" s="78" t="s">
        <v>753</v>
      </c>
      <c r="P3256" s="78">
        <v>1</v>
      </c>
      <c r="Q3256" s="78">
        <v>0.5</v>
      </c>
      <c r="R3256" s="79">
        <v>0</v>
      </c>
      <c r="S3256" s="79">
        <v>6320</v>
      </c>
      <c r="T3256" s="79">
        <v>16000</v>
      </c>
      <c r="U3256" s="80">
        <v>199589</v>
      </c>
      <c r="V3256" s="78">
        <v>0</v>
      </c>
      <c r="W3256" s="78">
        <v>1</v>
      </c>
      <c r="X3256" s="11" t="str">
        <f ca="1">IF(ISBLANK(BudgetsQTable[[#This Row],[budg_seq_yr]]),"FY"&amp;fiscalyear,"FY"&amp;fiscalyear-1+BudgetsQTable[[#This Row],[budg_seq_yr]])</f>
        <v>FY18</v>
      </c>
      <c r="Y3256" s="79">
        <v>199589</v>
      </c>
      <c r="Z3256" s="78" t="s">
        <v>2818</v>
      </c>
      <c r="AA3256" s="78" t="s">
        <v>476</v>
      </c>
      <c r="AB3256" s="76" t="s">
        <v>2821</v>
      </c>
      <c r="AC3256" s="78" t="s">
        <v>3036</v>
      </c>
    </row>
    <row r="3257" spans="1:29" x14ac:dyDescent="0.35">
      <c r="A3257" s="10" t="s">
        <v>2697</v>
      </c>
      <c r="B3257" s="76" t="s">
        <v>2824</v>
      </c>
      <c r="C3257" s="76">
        <f>C3256+(BudgetsQTable[[#This Row],[lead]]&lt;&gt;K3256)</f>
        <v>402</v>
      </c>
      <c r="D3257" s="76">
        <f>D3256*(BudgetsQTable[[#This Row],[lead]]=K3256)+(BudgetsQTable[[#This Row],[prop_id]]&lt;&gt;A3256)</f>
        <v>1</v>
      </c>
      <c r="E3257" s="77">
        <v>43005.772222222222</v>
      </c>
      <c r="F3257" s="78" t="s">
        <v>2817</v>
      </c>
      <c r="G3257" s="78" t="s">
        <v>2818</v>
      </c>
      <c r="H3257" s="78" t="s">
        <v>476</v>
      </c>
      <c r="I3257" s="76" t="s">
        <v>948</v>
      </c>
      <c r="J3257" s="76" t="s">
        <v>753</v>
      </c>
      <c r="K3257" s="78" t="s">
        <v>2697</v>
      </c>
      <c r="L3257" s="7" t="str">
        <f>IF(BudgetsQTable[[#This Row],[pi_last_name]]=" ","",HYPERLINK("https://www.ejacket.nsf.gov/ej/showProposal.do?Continue=Y&amp;ID="&amp;BudgetsQTable[[#This Row],[prop_id]],BudgetsQTable[[#This Row],[prop_id]]))</f>
        <v/>
      </c>
      <c r="M3257" s="78" t="s">
        <v>753</v>
      </c>
      <c r="N3257" s="7" t="str">
        <f>IF(BudgetsQTable[[#This Row],[pi_last_name]]=" ","",HYPERLINK("mailto:"&amp;BudgetsQTable[[#This Row],[pi_email]]&amp;"&amp;subject=Your NSF Proposal:  "&amp;BudgetsQTable[[#This Row],[prop_id]],BudgetsQTable[[#This Row],[pi_email]]))</f>
        <v/>
      </c>
      <c r="O3257" s="78" t="s">
        <v>753</v>
      </c>
      <c r="P3257" s="78">
        <v>1</v>
      </c>
      <c r="Q3257" s="78">
        <v>1</v>
      </c>
      <c r="R3257" s="79">
        <v>0</v>
      </c>
      <c r="S3257" s="79">
        <v>6509</v>
      </c>
      <c r="T3257" s="79">
        <v>0</v>
      </c>
      <c r="U3257" s="80">
        <v>200399</v>
      </c>
      <c r="V3257" s="78">
        <v>0</v>
      </c>
      <c r="W3257" s="78">
        <v>2</v>
      </c>
      <c r="X3257" s="11" t="str">
        <f ca="1">IF(ISBLANK(BudgetsQTable[[#This Row],[budg_seq_yr]]),"FY"&amp;fiscalyear,"FY"&amp;fiscalyear-1+BudgetsQTable[[#This Row],[budg_seq_yr]])</f>
        <v>FY19</v>
      </c>
      <c r="Y3257" s="79">
        <v>200399</v>
      </c>
      <c r="Z3257" s="78" t="s">
        <v>2818</v>
      </c>
      <c r="AA3257" s="78" t="s">
        <v>476</v>
      </c>
      <c r="AB3257" s="76" t="s">
        <v>2821</v>
      </c>
      <c r="AC3257" s="78" t="s">
        <v>3036</v>
      </c>
    </row>
    <row r="3258" spans="1:29" x14ac:dyDescent="0.35">
      <c r="A3258" s="10" t="s">
        <v>2697</v>
      </c>
      <c r="B3258" s="76" t="s">
        <v>2824</v>
      </c>
      <c r="C3258" s="76">
        <f>C3257+(BudgetsQTable[[#This Row],[lead]]&lt;&gt;K3257)</f>
        <v>402</v>
      </c>
      <c r="D3258" s="76">
        <f>D3257*(BudgetsQTable[[#This Row],[lead]]=K3257)+(BudgetsQTable[[#This Row],[prop_id]]&lt;&gt;A3257)</f>
        <v>1</v>
      </c>
      <c r="E3258" s="77">
        <v>43005.772222222222</v>
      </c>
      <c r="F3258" s="78" t="s">
        <v>2817</v>
      </c>
      <c r="G3258" s="78" t="s">
        <v>2818</v>
      </c>
      <c r="H3258" s="78" t="s">
        <v>476</v>
      </c>
      <c r="I3258" s="76" t="s">
        <v>948</v>
      </c>
      <c r="J3258" s="76" t="s">
        <v>753</v>
      </c>
      <c r="K3258" s="78" t="s">
        <v>2697</v>
      </c>
      <c r="L3258" s="7" t="str">
        <f>IF(BudgetsQTable[[#This Row],[pi_last_name]]=" ","",HYPERLINK("https://www.ejacket.nsf.gov/ej/showProposal.do?Continue=Y&amp;ID="&amp;BudgetsQTable[[#This Row],[prop_id]],BudgetsQTable[[#This Row],[prop_id]]))</f>
        <v/>
      </c>
      <c r="M3258" s="78" t="s">
        <v>753</v>
      </c>
      <c r="N3258" s="7" t="str">
        <f>IF(BudgetsQTable[[#This Row],[pi_last_name]]=" ","",HYPERLINK("mailto:"&amp;BudgetsQTable[[#This Row],[pi_email]]&amp;"&amp;subject=Your NSF Proposal:  "&amp;BudgetsQTable[[#This Row],[prop_id]],BudgetsQTable[[#This Row],[pi_email]]))</f>
        <v/>
      </c>
      <c r="O3258" s="78" t="s">
        <v>753</v>
      </c>
      <c r="P3258" s="78">
        <v>1</v>
      </c>
      <c r="Q3258" s="78">
        <v>1</v>
      </c>
      <c r="R3258" s="79">
        <v>0</v>
      </c>
      <c r="S3258" s="79">
        <v>6703</v>
      </c>
      <c r="T3258" s="79">
        <v>0</v>
      </c>
      <c r="U3258" s="80">
        <v>216012</v>
      </c>
      <c r="V3258" s="78">
        <v>0</v>
      </c>
      <c r="W3258" s="78">
        <v>3</v>
      </c>
      <c r="X3258" s="11" t="str">
        <f ca="1">IF(ISBLANK(BudgetsQTable[[#This Row],[budg_seq_yr]]),"FY"&amp;fiscalyear,"FY"&amp;fiscalyear-1+BudgetsQTable[[#This Row],[budg_seq_yr]])</f>
        <v>FY20</v>
      </c>
      <c r="Y3258" s="79">
        <v>216012</v>
      </c>
      <c r="Z3258" s="78" t="s">
        <v>2818</v>
      </c>
      <c r="AA3258" s="78" t="s">
        <v>476</v>
      </c>
      <c r="AB3258" s="76" t="s">
        <v>2821</v>
      </c>
      <c r="AC3258" s="78" t="s">
        <v>3036</v>
      </c>
    </row>
    <row r="3259" spans="1:29" x14ac:dyDescent="0.35">
      <c r="A3259" s="10" t="s">
        <v>5302</v>
      </c>
      <c r="B3259" s="76" t="s">
        <v>2834</v>
      </c>
      <c r="C3259" s="76">
        <f>C3258+(BudgetsQTable[[#This Row],[lead]]&lt;&gt;K3258)</f>
        <v>402</v>
      </c>
      <c r="D3259" s="76">
        <f>D3258*(BudgetsQTable[[#This Row],[lead]]=K3258)+(BudgetsQTable[[#This Row],[prop_id]]&lt;&gt;A3258)</f>
        <v>2</v>
      </c>
      <c r="E3259" s="77">
        <v>43005.647916666669</v>
      </c>
      <c r="F3259" s="78" t="s">
        <v>2817</v>
      </c>
      <c r="G3259" s="78" t="s">
        <v>2818</v>
      </c>
      <c r="H3259" s="78" t="s">
        <v>476</v>
      </c>
      <c r="I3259" s="76" t="s">
        <v>948</v>
      </c>
      <c r="J3259" s="76" t="s">
        <v>5306</v>
      </c>
      <c r="K3259" s="78" t="s">
        <v>2697</v>
      </c>
      <c r="L3259" s="7" t="str">
        <f>IF(BudgetsQTable[[#This Row],[pi_last_name]]=" ","",HYPERLINK("https://www.ejacket.nsf.gov/ej/showProposal.do?Continue=Y&amp;ID="&amp;BudgetsQTable[[#This Row],[prop_id]],BudgetsQTable[[#This Row],[prop_id]]))</f>
        <v>1763869</v>
      </c>
      <c r="M3259" s="78" t="s">
        <v>5303</v>
      </c>
      <c r="N3259" s="7" t="str">
        <f>IF(BudgetsQTable[[#This Row],[pi_last_name]]=" ","",HYPERLINK("mailto:"&amp;BudgetsQTable[[#This Row],[pi_email]]&amp;"&amp;subject=Your NSF Proposal:  "&amp;BudgetsQTable[[#This Row],[prop_id]],BudgetsQTable[[#This Row],[pi_email]]))</f>
        <v>andre@ics.uci.edu</v>
      </c>
      <c r="O3259" s="78" t="s">
        <v>2899</v>
      </c>
      <c r="P3259" s="78"/>
      <c r="Q3259" s="78"/>
      <c r="R3259" s="79"/>
      <c r="S3259" s="79"/>
      <c r="T3259" s="79"/>
      <c r="U3259" s="80"/>
      <c r="V3259" s="78">
        <v>0</v>
      </c>
      <c r="W3259" s="78"/>
      <c r="X3259" s="11" t="str">
        <f ca="1">IF(ISBLANK(BudgetsQTable[[#This Row],[budg_seq_yr]]),"FY"&amp;fiscalyear,"FY"&amp;fiscalyear-1+BudgetsQTable[[#This Row],[budg_seq_yr]])</f>
        <v>FY18</v>
      </c>
      <c r="Y3259" s="79">
        <v>615999</v>
      </c>
      <c r="Z3259" s="78" t="s">
        <v>2818</v>
      </c>
      <c r="AA3259" s="78" t="s">
        <v>476</v>
      </c>
      <c r="AB3259" s="76" t="s">
        <v>2821</v>
      </c>
      <c r="AC3259" s="78" t="s">
        <v>3036</v>
      </c>
    </row>
    <row r="3260" spans="1:29" x14ac:dyDescent="0.35">
      <c r="A3260" s="10" t="s">
        <v>5302</v>
      </c>
      <c r="B3260" s="76" t="s">
        <v>2834</v>
      </c>
      <c r="C3260" s="76">
        <f>C3259+(BudgetsQTable[[#This Row],[lead]]&lt;&gt;K3259)</f>
        <v>402</v>
      </c>
      <c r="D3260" s="76">
        <f>D3259*(BudgetsQTable[[#This Row],[lead]]=K3259)+(BudgetsQTable[[#This Row],[prop_id]]&lt;&gt;A3259)</f>
        <v>2</v>
      </c>
      <c r="E3260" s="77">
        <v>43005.647916666669</v>
      </c>
      <c r="F3260" s="78" t="s">
        <v>2817</v>
      </c>
      <c r="G3260" s="78" t="s">
        <v>2818</v>
      </c>
      <c r="H3260" s="78" t="s">
        <v>476</v>
      </c>
      <c r="I3260" s="76" t="s">
        <v>948</v>
      </c>
      <c r="J3260" s="76" t="s">
        <v>753</v>
      </c>
      <c r="K3260" s="78" t="s">
        <v>2697</v>
      </c>
      <c r="L3260" s="7" t="str">
        <f>IF(BudgetsQTable[[#This Row],[pi_last_name]]=" ","",HYPERLINK("https://www.ejacket.nsf.gov/ej/showProposal.do?Continue=Y&amp;ID="&amp;BudgetsQTable[[#This Row],[prop_id]],BudgetsQTable[[#This Row],[prop_id]]))</f>
        <v/>
      </c>
      <c r="M3260" s="78" t="s">
        <v>753</v>
      </c>
      <c r="N3260" s="7" t="str">
        <f>IF(BudgetsQTable[[#This Row],[pi_last_name]]=" ","",HYPERLINK("mailto:"&amp;BudgetsQTable[[#This Row],[pi_email]]&amp;"&amp;subject=Your NSF Proposal:  "&amp;BudgetsQTable[[#This Row],[prop_id]],BudgetsQTable[[#This Row],[pi_email]]))</f>
        <v/>
      </c>
      <c r="O3260" s="78" t="s">
        <v>753</v>
      </c>
      <c r="P3260" s="78">
        <v>1</v>
      </c>
      <c r="Q3260" s="78">
        <v>1</v>
      </c>
      <c r="R3260" s="79">
        <v>0</v>
      </c>
      <c r="S3260" s="79">
        <v>6440</v>
      </c>
      <c r="T3260" s="79">
        <v>16000</v>
      </c>
      <c r="U3260" s="80">
        <v>210416</v>
      </c>
      <c r="V3260" s="78">
        <v>0</v>
      </c>
      <c r="W3260" s="78">
        <v>1</v>
      </c>
      <c r="X3260" s="11" t="str">
        <f ca="1">IF(ISBLANK(BudgetsQTable[[#This Row],[budg_seq_yr]]),"FY"&amp;fiscalyear,"FY"&amp;fiscalyear-1+BudgetsQTable[[#This Row],[budg_seq_yr]])</f>
        <v>FY18</v>
      </c>
      <c r="Y3260" s="79">
        <v>210416</v>
      </c>
      <c r="Z3260" s="78" t="s">
        <v>2818</v>
      </c>
      <c r="AA3260" s="78" t="s">
        <v>476</v>
      </c>
      <c r="AB3260" s="76" t="s">
        <v>2821</v>
      </c>
      <c r="AC3260" s="78" t="s">
        <v>3036</v>
      </c>
    </row>
    <row r="3261" spans="1:29" x14ac:dyDescent="0.35">
      <c r="A3261" s="10" t="s">
        <v>5302</v>
      </c>
      <c r="B3261" s="76" t="s">
        <v>2834</v>
      </c>
      <c r="C3261" s="76">
        <f>C3260+(BudgetsQTable[[#This Row],[lead]]&lt;&gt;K3260)</f>
        <v>402</v>
      </c>
      <c r="D3261" s="76">
        <f>D3260*(BudgetsQTable[[#This Row],[lead]]=K3260)+(BudgetsQTable[[#This Row],[prop_id]]&lt;&gt;A3260)</f>
        <v>2</v>
      </c>
      <c r="E3261" s="77">
        <v>43005.647916666669</v>
      </c>
      <c r="F3261" s="78" t="s">
        <v>2817</v>
      </c>
      <c r="G3261" s="78" t="s">
        <v>2818</v>
      </c>
      <c r="H3261" s="78" t="s">
        <v>476</v>
      </c>
      <c r="I3261" s="76" t="s">
        <v>948</v>
      </c>
      <c r="J3261" s="76" t="s">
        <v>753</v>
      </c>
      <c r="K3261" s="78" t="s">
        <v>2697</v>
      </c>
      <c r="L3261" s="7" t="str">
        <f>IF(BudgetsQTable[[#This Row],[pi_last_name]]=" ","",HYPERLINK("https://www.ejacket.nsf.gov/ej/showProposal.do?Continue=Y&amp;ID="&amp;BudgetsQTable[[#This Row],[prop_id]],BudgetsQTable[[#This Row],[prop_id]]))</f>
        <v/>
      </c>
      <c r="M3261" s="78" t="s">
        <v>753</v>
      </c>
      <c r="N3261" s="7" t="str">
        <f>IF(BudgetsQTable[[#This Row],[pi_last_name]]=" ","",HYPERLINK("mailto:"&amp;BudgetsQTable[[#This Row],[pi_email]]&amp;"&amp;subject=Your NSF Proposal:  "&amp;BudgetsQTable[[#This Row],[prop_id]],BudgetsQTable[[#This Row],[pi_email]]))</f>
        <v/>
      </c>
      <c r="O3261" s="78" t="s">
        <v>753</v>
      </c>
      <c r="P3261" s="78">
        <v>1</v>
      </c>
      <c r="Q3261" s="78">
        <v>1</v>
      </c>
      <c r="R3261" s="79">
        <v>0</v>
      </c>
      <c r="S3261" s="79">
        <v>6580</v>
      </c>
      <c r="T3261" s="79">
        <v>0</v>
      </c>
      <c r="U3261" s="80">
        <v>199466</v>
      </c>
      <c r="V3261" s="78">
        <v>0</v>
      </c>
      <c r="W3261" s="78">
        <v>2</v>
      </c>
      <c r="X3261" s="11" t="str">
        <f ca="1">IF(ISBLANK(BudgetsQTable[[#This Row],[budg_seq_yr]]),"FY"&amp;fiscalyear,"FY"&amp;fiscalyear-1+BudgetsQTable[[#This Row],[budg_seq_yr]])</f>
        <v>FY19</v>
      </c>
      <c r="Y3261" s="79">
        <v>199466</v>
      </c>
      <c r="Z3261" s="78" t="s">
        <v>2818</v>
      </c>
      <c r="AA3261" s="78" t="s">
        <v>476</v>
      </c>
      <c r="AB3261" s="76" t="s">
        <v>2821</v>
      </c>
      <c r="AC3261" s="78" t="s">
        <v>3036</v>
      </c>
    </row>
    <row r="3262" spans="1:29" x14ac:dyDescent="0.35">
      <c r="A3262" s="10" t="s">
        <v>5302</v>
      </c>
      <c r="B3262" s="76" t="s">
        <v>2834</v>
      </c>
      <c r="C3262" s="76">
        <f>C3261+(BudgetsQTable[[#This Row],[lead]]&lt;&gt;K3261)</f>
        <v>402</v>
      </c>
      <c r="D3262" s="76">
        <f>D3261*(BudgetsQTable[[#This Row],[lead]]=K3261)+(BudgetsQTable[[#This Row],[prop_id]]&lt;&gt;A3261)</f>
        <v>2</v>
      </c>
      <c r="E3262" s="77">
        <v>43005.647916666669</v>
      </c>
      <c r="F3262" s="78" t="s">
        <v>2817</v>
      </c>
      <c r="G3262" s="78" t="s">
        <v>2818</v>
      </c>
      <c r="H3262" s="78" t="s">
        <v>476</v>
      </c>
      <c r="I3262" s="76" t="s">
        <v>948</v>
      </c>
      <c r="J3262" s="76" t="s">
        <v>753</v>
      </c>
      <c r="K3262" s="78" t="s">
        <v>2697</v>
      </c>
      <c r="L3262" s="7" t="str">
        <f>IF(BudgetsQTable[[#This Row],[pi_last_name]]=" ","",HYPERLINK("https://www.ejacket.nsf.gov/ej/showProposal.do?Continue=Y&amp;ID="&amp;BudgetsQTable[[#This Row],[prop_id]],BudgetsQTable[[#This Row],[prop_id]]))</f>
        <v/>
      </c>
      <c r="M3262" s="78" t="s">
        <v>753</v>
      </c>
      <c r="N3262" s="7" t="str">
        <f>IF(BudgetsQTable[[#This Row],[pi_last_name]]=" ","",HYPERLINK("mailto:"&amp;BudgetsQTable[[#This Row],[pi_email]]&amp;"&amp;subject=Your NSF Proposal:  "&amp;BudgetsQTable[[#This Row],[prop_id]],BudgetsQTable[[#This Row],[pi_email]]))</f>
        <v/>
      </c>
      <c r="O3262" s="78" t="s">
        <v>753</v>
      </c>
      <c r="P3262" s="78">
        <v>1</v>
      </c>
      <c r="Q3262" s="78">
        <v>1</v>
      </c>
      <c r="R3262" s="79">
        <v>0</v>
      </c>
      <c r="S3262" s="79">
        <v>6724</v>
      </c>
      <c r="T3262" s="79">
        <v>0</v>
      </c>
      <c r="U3262" s="80">
        <v>206117</v>
      </c>
      <c r="V3262" s="78">
        <v>0</v>
      </c>
      <c r="W3262" s="78">
        <v>3</v>
      </c>
      <c r="X3262" s="11" t="str">
        <f ca="1">IF(ISBLANK(BudgetsQTable[[#This Row],[budg_seq_yr]]),"FY"&amp;fiscalyear,"FY"&amp;fiscalyear-1+BudgetsQTable[[#This Row],[budg_seq_yr]])</f>
        <v>FY20</v>
      </c>
      <c r="Y3262" s="79">
        <v>206117</v>
      </c>
      <c r="Z3262" s="78" t="s">
        <v>2818</v>
      </c>
      <c r="AA3262" s="78" t="s">
        <v>476</v>
      </c>
      <c r="AB3262" s="76" t="s">
        <v>2821</v>
      </c>
      <c r="AC3262" s="78" t="s">
        <v>3036</v>
      </c>
    </row>
    <row r="3263" spans="1:29" x14ac:dyDescent="0.35">
      <c r="A3263" s="10" t="s">
        <v>2705</v>
      </c>
      <c r="B3263" s="76" t="s">
        <v>2863</v>
      </c>
      <c r="C3263" s="76">
        <f>C3262+(BudgetsQTable[[#This Row],[lead]]&lt;&gt;K3262)</f>
        <v>403</v>
      </c>
      <c r="D3263" s="76">
        <f>D3262*(BudgetsQTable[[#This Row],[lead]]=K3262)+(BudgetsQTable[[#This Row],[prop_id]]&lt;&gt;A3262)</f>
        <v>1</v>
      </c>
      <c r="E3263" s="77">
        <v>43005.784722222219</v>
      </c>
      <c r="F3263" s="78" t="s">
        <v>2868</v>
      </c>
      <c r="G3263" s="78" t="s">
        <v>2869</v>
      </c>
      <c r="H3263" s="78" t="s">
        <v>468</v>
      </c>
      <c r="I3263" s="76" t="s">
        <v>1185</v>
      </c>
      <c r="J3263" s="76" t="s">
        <v>5309</v>
      </c>
      <c r="K3263" s="78" t="s">
        <v>2705</v>
      </c>
      <c r="L3263" s="7" t="str">
        <f>IF(BudgetsQTable[[#This Row],[pi_last_name]]=" ","",HYPERLINK("https://www.ejacket.nsf.gov/ej/showProposal.do?Continue=Y&amp;ID="&amp;BudgetsQTable[[#This Row],[prop_id]],BudgetsQTable[[#This Row],[prop_id]]))</f>
        <v>1764089</v>
      </c>
      <c r="M3263" s="78" t="s">
        <v>2706</v>
      </c>
      <c r="N3263" s="7" t="str">
        <f>IF(BudgetsQTable[[#This Row],[pi_last_name]]=" ","",HYPERLINK("mailto:"&amp;BudgetsQTable[[#This Row],[pi_email]]&amp;"&amp;subject=Your NSF Proposal:  "&amp;BudgetsQTable[[#This Row],[prop_id]],BudgetsQTable[[#This Row],[pi_email]]))</f>
        <v>danielle.szafir@colorado.edu</v>
      </c>
      <c r="O3263" s="78" t="s">
        <v>2947</v>
      </c>
      <c r="P3263" s="78"/>
      <c r="Q3263" s="78"/>
      <c r="R3263" s="79"/>
      <c r="S3263" s="79"/>
      <c r="T3263" s="79"/>
      <c r="U3263" s="80"/>
      <c r="V3263" s="78">
        <v>0</v>
      </c>
      <c r="W3263" s="78"/>
      <c r="X3263" s="11" t="str">
        <f ca="1">IF(ISBLANK(BudgetsQTable[[#This Row],[budg_seq_yr]]),"FY"&amp;fiscalyear,"FY"&amp;fiscalyear-1+BudgetsQTable[[#This Row],[budg_seq_yr]])</f>
        <v>FY18</v>
      </c>
      <c r="Y3263" s="79">
        <v>1081143</v>
      </c>
      <c r="Z3263" s="78" t="s">
        <v>2869</v>
      </c>
      <c r="AA3263" s="78" t="s">
        <v>468</v>
      </c>
      <c r="AB3263" s="76" t="s">
        <v>2821</v>
      </c>
      <c r="AC3263" s="78" t="s">
        <v>468</v>
      </c>
    </row>
    <row r="3264" spans="1:29" x14ac:dyDescent="0.35">
      <c r="A3264" s="10" t="s">
        <v>2705</v>
      </c>
      <c r="B3264" s="76" t="s">
        <v>2863</v>
      </c>
      <c r="C3264" s="76">
        <f>C3263+(BudgetsQTable[[#This Row],[lead]]&lt;&gt;K3263)</f>
        <v>403</v>
      </c>
      <c r="D3264" s="76">
        <f>D3263*(BudgetsQTable[[#This Row],[lead]]=K3263)+(BudgetsQTable[[#This Row],[prop_id]]&lt;&gt;A3263)</f>
        <v>1</v>
      </c>
      <c r="E3264" s="77">
        <v>43005.784722222219</v>
      </c>
      <c r="F3264" s="78" t="s">
        <v>2868</v>
      </c>
      <c r="G3264" s="78" t="s">
        <v>2869</v>
      </c>
      <c r="H3264" s="78" t="s">
        <v>468</v>
      </c>
      <c r="I3264" s="76" t="s">
        <v>1185</v>
      </c>
      <c r="J3264" s="76" t="s">
        <v>753</v>
      </c>
      <c r="K3264" s="78" t="s">
        <v>2705</v>
      </c>
      <c r="L3264" s="7" t="str">
        <f>IF(BudgetsQTable[[#This Row],[pi_last_name]]=" ","",HYPERLINK("https://www.ejacket.nsf.gov/ej/showProposal.do?Continue=Y&amp;ID="&amp;BudgetsQTable[[#This Row],[prop_id]],BudgetsQTable[[#This Row],[prop_id]]))</f>
        <v/>
      </c>
      <c r="M3264" s="78" t="s">
        <v>753</v>
      </c>
      <c r="N3264" s="7" t="str">
        <f>IF(BudgetsQTable[[#This Row],[pi_last_name]]=" ","",HYPERLINK("mailto:"&amp;BudgetsQTable[[#This Row],[pi_email]]&amp;"&amp;subject=Your NSF Proposal:  "&amp;BudgetsQTable[[#This Row],[prop_id]],BudgetsQTable[[#This Row],[pi_email]]))</f>
        <v/>
      </c>
      <c r="O3264" s="78" t="s">
        <v>753</v>
      </c>
      <c r="P3264" s="78">
        <v>4</v>
      </c>
      <c r="Q3264" s="78">
        <v>4</v>
      </c>
      <c r="R3264" s="79">
        <v>0</v>
      </c>
      <c r="S3264" s="79">
        <v>0</v>
      </c>
      <c r="T3264" s="79">
        <v>0</v>
      </c>
      <c r="U3264" s="80">
        <v>367220</v>
      </c>
      <c r="V3264" s="78">
        <v>0</v>
      </c>
      <c r="W3264" s="78">
        <v>1</v>
      </c>
      <c r="X3264" s="11" t="str">
        <f ca="1">IF(ISBLANK(BudgetsQTable[[#This Row],[budg_seq_yr]]),"FY"&amp;fiscalyear,"FY"&amp;fiscalyear-1+BudgetsQTable[[#This Row],[budg_seq_yr]])</f>
        <v>FY18</v>
      </c>
      <c r="Y3264" s="79">
        <v>367220</v>
      </c>
      <c r="Z3264" s="78" t="s">
        <v>2869</v>
      </c>
      <c r="AA3264" s="78" t="s">
        <v>468</v>
      </c>
      <c r="AB3264" s="76" t="s">
        <v>2821</v>
      </c>
      <c r="AC3264" s="78" t="s">
        <v>468</v>
      </c>
    </row>
    <row r="3265" spans="1:29" x14ac:dyDescent="0.35">
      <c r="A3265" s="10" t="s">
        <v>2705</v>
      </c>
      <c r="B3265" s="76" t="s">
        <v>2863</v>
      </c>
      <c r="C3265" s="76">
        <f>C3264+(BudgetsQTable[[#This Row],[lead]]&lt;&gt;K3264)</f>
        <v>403</v>
      </c>
      <c r="D3265" s="76">
        <f>D3264*(BudgetsQTable[[#This Row],[lead]]=K3264)+(BudgetsQTable[[#This Row],[prop_id]]&lt;&gt;A3264)</f>
        <v>1</v>
      </c>
      <c r="E3265" s="77">
        <v>43005.784722222219</v>
      </c>
      <c r="F3265" s="78" t="s">
        <v>2868</v>
      </c>
      <c r="G3265" s="78" t="s">
        <v>2869</v>
      </c>
      <c r="H3265" s="78" t="s">
        <v>468</v>
      </c>
      <c r="I3265" s="76" t="s">
        <v>1185</v>
      </c>
      <c r="J3265" s="76" t="s">
        <v>753</v>
      </c>
      <c r="K3265" s="78" t="s">
        <v>2705</v>
      </c>
      <c r="L3265" s="7" t="str">
        <f>IF(BudgetsQTable[[#This Row],[pi_last_name]]=" ","",HYPERLINK("https://www.ejacket.nsf.gov/ej/showProposal.do?Continue=Y&amp;ID="&amp;BudgetsQTable[[#This Row],[prop_id]],BudgetsQTable[[#This Row],[prop_id]]))</f>
        <v/>
      </c>
      <c r="M3265" s="78" t="s">
        <v>753</v>
      </c>
      <c r="N3265" s="7" t="str">
        <f>IF(BudgetsQTable[[#This Row],[pi_last_name]]=" ","",HYPERLINK("mailto:"&amp;BudgetsQTable[[#This Row],[pi_email]]&amp;"&amp;subject=Your NSF Proposal:  "&amp;BudgetsQTable[[#This Row],[prop_id]],BudgetsQTable[[#This Row],[pi_email]]))</f>
        <v/>
      </c>
      <c r="O3265" s="78" t="s">
        <v>753</v>
      </c>
      <c r="P3265" s="78">
        <v>4</v>
      </c>
      <c r="Q3265" s="78">
        <v>4</v>
      </c>
      <c r="R3265" s="79">
        <v>0</v>
      </c>
      <c r="S3265" s="79">
        <v>0</v>
      </c>
      <c r="T3265" s="79">
        <v>0</v>
      </c>
      <c r="U3265" s="80">
        <v>338174</v>
      </c>
      <c r="V3265" s="78">
        <v>0</v>
      </c>
      <c r="W3265" s="78">
        <v>2</v>
      </c>
      <c r="X3265" s="11" t="str">
        <f ca="1">IF(ISBLANK(BudgetsQTable[[#This Row],[budg_seq_yr]]),"FY"&amp;fiscalyear,"FY"&amp;fiscalyear-1+BudgetsQTable[[#This Row],[budg_seq_yr]])</f>
        <v>FY19</v>
      </c>
      <c r="Y3265" s="79">
        <v>338174</v>
      </c>
      <c r="Z3265" s="78" t="s">
        <v>2869</v>
      </c>
      <c r="AA3265" s="78" t="s">
        <v>468</v>
      </c>
      <c r="AB3265" s="76" t="s">
        <v>2821</v>
      </c>
      <c r="AC3265" s="78" t="s">
        <v>468</v>
      </c>
    </row>
    <row r="3266" spans="1:29" x14ac:dyDescent="0.35">
      <c r="A3266" s="10" t="s">
        <v>2705</v>
      </c>
      <c r="B3266" s="76" t="s">
        <v>2863</v>
      </c>
      <c r="C3266" s="76">
        <f>C3265+(BudgetsQTable[[#This Row],[lead]]&lt;&gt;K3265)</f>
        <v>403</v>
      </c>
      <c r="D3266" s="76">
        <f>D3265*(BudgetsQTable[[#This Row],[lead]]=K3265)+(BudgetsQTable[[#This Row],[prop_id]]&lt;&gt;A3265)</f>
        <v>1</v>
      </c>
      <c r="E3266" s="77">
        <v>43005.784722222219</v>
      </c>
      <c r="F3266" s="78" t="s">
        <v>2868</v>
      </c>
      <c r="G3266" s="78" t="s">
        <v>2869</v>
      </c>
      <c r="H3266" s="78" t="s">
        <v>468</v>
      </c>
      <c r="I3266" s="76" t="s">
        <v>1185</v>
      </c>
      <c r="J3266" s="76" t="s">
        <v>753</v>
      </c>
      <c r="K3266" s="78" t="s">
        <v>2705</v>
      </c>
      <c r="L3266" s="7" t="str">
        <f>IF(BudgetsQTable[[#This Row],[pi_last_name]]=" ","",HYPERLINK("https://www.ejacket.nsf.gov/ej/showProposal.do?Continue=Y&amp;ID="&amp;BudgetsQTable[[#This Row],[prop_id]],BudgetsQTable[[#This Row],[prop_id]]))</f>
        <v/>
      </c>
      <c r="M3266" s="78" t="s">
        <v>753</v>
      </c>
      <c r="N3266" s="7" t="str">
        <f>IF(BudgetsQTable[[#This Row],[pi_last_name]]=" ","",HYPERLINK("mailto:"&amp;BudgetsQTable[[#This Row],[pi_email]]&amp;"&amp;subject=Your NSF Proposal:  "&amp;BudgetsQTable[[#This Row],[prop_id]],BudgetsQTable[[#This Row],[pi_email]]))</f>
        <v/>
      </c>
      <c r="O3266" s="78" t="s">
        <v>753</v>
      </c>
      <c r="P3266" s="78">
        <v>4</v>
      </c>
      <c r="Q3266" s="78">
        <v>4</v>
      </c>
      <c r="R3266" s="79">
        <v>0</v>
      </c>
      <c r="S3266" s="79">
        <v>0</v>
      </c>
      <c r="T3266" s="79">
        <v>0</v>
      </c>
      <c r="U3266" s="80">
        <v>375749</v>
      </c>
      <c r="V3266" s="78">
        <v>0</v>
      </c>
      <c r="W3266" s="78">
        <v>3</v>
      </c>
      <c r="X3266" s="11" t="str">
        <f ca="1">IF(ISBLANK(BudgetsQTable[[#This Row],[budg_seq_yr]]),"FY"&amp;fiscalyear,"FY"&amp;fiscalyear-1+BudgetsQTable[[#This Row],[budg_seq_yr]])</f>
        <v>FY20</v>
      </c>
      <c r="Y3266" s="79">
        <v>375749</v>
      </c>
      <c r="Z3266" s="78" t="s">
        <v>2869</v>
      </c>
      <c r="AA3266" s="78" t="s">
        <v>468</v>
      </c>
      <c r="AB3266" s="76" t="s">
        <v>2821</v>
      </c>
      <c r="AC3266" s="78" t="s">
        <v>468</v>
      </c>
    </row>
    <row r="3267" spans="1:29" x14ac:dyDescent="0.35">
      <c r="A3267" s="10" t="s">
        <v>2708</v>
      </c>
      <c r="B3267" s="76" t="s">
        <v>2863</v>
      </c>
      <c r="C3267" s="76">
        <f>C3266+(BudgetsQTable[[#This Row],[lead]]&lt;&gt;K3266)</f>
        <v>404</v>
      </c>
      <c r="D3267" s="76">
        <f>D3266*(BudgetsQTable[[#This Row],[lead]]=K3266)+(BudgetsQTable[[#This Row],[prop_id]]&lt;&gt;A3266)</f>
        <v>1</v>
      </c>
      <c r="E3267" s="77">
        <v>43005.788888888892</v>
      </c>
      <c r="F3267" s="78" t="s">
        <v>2868</v>
      </c>
      <c r="G3267" s="78" t="s">
        <v>2869</v>
      </c>
      <c r="H3267" s="78" t="s">
        <v>468</v>
      </c>
      <c r="I3267" s="76" t="s">
        <v>807</v>
      </c>
      <c r="J3267" s="76" t="s">
        <v>5311</v>
      </c>
      <c r="K3267" s="78" t="s">
        <v>2708</v>
      </c>
      <c r="L3267" s="7" t="str">
        <f>IF(BudgetsQTable[[#This Row],[pi_last_name]]=" ","",HYPERLINK("https://www.ejacket.nsf.gov/ej/showProposal.do?Continue=Y&amp;ID="&amp;BudgetsQTable[[#This Row],[prop_id]],BudgetsQTable[[#This Row],[prop_id]]))</f>
        <v>1764092</v>
      </c>
      <c r="M3267" s="78" t="s">
        <v>2706</v>
      </c>
      <c r="N3267" s="7" t="str">
        <f>IF(BudgetsQTable[[#This Row],[pi_last_name]]=" ","",HYPERLINK("mailto:"&amp;BudgetsQTable[[#This Row],[pi_email]]&amp;"&amp;subject=Your NSF Proposal:  "&amp;BudgetsQTable[[#This Row],[prop_id]],BudgetsQTable[[#This Row],[pi_email]]))</f>
        <v>daniel.szafir@colorado.edu</v>
      </c>
      <c r="O3267" s="78" t="s">
        <v>2947</v>
      </c>
      <c r="P3267" s="78"/>
      <c r="Q3267" s="78"/>
      <c r="R3267" s="79"/>
      <c r="S3267" s="79"/>
      <c r="T3267" s="79"/>
      <c r="U3267" s="80"/>
      <c r="V3267" s="78">
        <v>0</v>
      </c>
      <c r="W3267" s="78"/>
      <c r="X3267" s="11" t="str">
        <f ca="1">IF(ISBLANK(BudgetsQTable[[#This Row],[budg_seq_yr]]),"FY"&amp;fiscalyear,"FY"&amp;fiscalyear-1+BudgetsQTable[[#This Row],[budg_seq_yr]])</f>
        <v>FY18</v>
      </c>
      <c r="Y3267" s="79">
        <v>1194056</v>
      </c>
      <c r="Z3267" s="78" t="s">
        <v>2869</v>
      </c>
      <c r="AA3267" s="78" t="s">
        <v>468</v>
      </c>
      <c r="AB3267" s="76" t="s">
        <v>2821</v>
      </c>
      <c r="AC3267" s="78" t="s">
        <v>468</v>
      </c>
    </row>
    <row r="3268" spans="1:29" x14ac:dyDescent="0.35">
      <c r="A3268" s="10" t="s">
        <v>2708</v>
      </c>
      <c r="B3268" s="76" t="s">
        <v>2863</v>
      </c>
      <c r="C3268" s="76">
        <f>C3267+(BudgetsQTable[[#This Row],[lead]]&lt;&gt;K3267)</f>
        <v>404</v>
      </c>
      <c r="D3268" s="76">
        <f>D3267*(BudgetsQTable[[#This Row],[lead]]=K3267)+(BudgetsQTable[[#This Row],[prop_id]]&lt;&gt;A3267)</f>
        <v>1</v>
      </c>
      <c r="E3268" s="77">
        <v>43005.788888888892</v>
      </c>
      <c r="F3268" s="78" t="s">
        <v>2868</v>
      </c>
      <c r="G3268" s="78" t="s">
        <v>2869</v>
      </c>
      <c r="H3268" s="78" t="s">
        <v>468</v>
      </c>
      <c r="I3268" s="76" t="s">
        <v>807</v>
      </c>
      <c r="J3268" s="76" t="s">
        <v>753</v>
      </c>
      <c r="K3268" s="78" t="s">
        <v>2708</v>
      </c>
      <c r="L3268" s="7" t="str">
        <f>IF(BudgetsQTable[[#This Row],[pi_last_name]]=" ","",HYPERLINK("https://www.ejacket.nsf.gov/ej/showProposal.do?Continue=Y&amp;ID="&amp;BudgetsQTable[[#This Row],[prop_id]],BudgetsQTable[[#This Row],[prop_id]]))</f>
        <v/>
      </c>
      <c r="M3268" s="78" t="s">
        <v>753</v>
      </c>
      <c r="N3268" s="7" t="str">
        <f>IF(BudgetsQTable[[#This Row],[pi_last_name]]=" ","",HYPERLINK("mailto:"&amp;BudgetsQTable[[#This Row],[pi_email]]&amp;"&amp;subject=Your NSF Proposal:  "&amp;BudgetsQTable[[#This Row],[prop_id]],BudgetsQTable[[#This Row],[pi_email]]))</f>
        <v/>
      </c>
      <c r="O3268" s="78" t="s">
        <v>753</v>
      </c>
      <c r="P3268" s="78">
        <v>3</v>
      </c>
      <c r="Q3268" s="78">
        <v>3</v>
      </c>
      <c r="R3268" s="79">
        <v>0</v>
      </c>
      <c r="S3268" s="79">
        <v>9000</v>
      </c>
      <c r="T3268" s="79">
        <v>0</v>
      </c>
      <c r="U3268" s="80">
        <v>420977</v>
      </c>
      <c r="V3268" s="78">
        <v>0</v>
      </c>
      <c r="W3268" s="78">
        <v>1</v>
      </c>
      <c r="X3268" s="11" t="str">
        <f ca="1">IF(ISBLANK(BudgetsQTable[[#This Row],[budg_seq_yr]]),"FY"&amp;fiscalyear,"FY"&amp;fiscalyear-1+BudgetsQTable[[#This Row],[budg_seq_yr]])</f>
        <v>FY18</v>
      </c>
      <c r="Y3268" s="79">
        <v>420977</v>
      </c>
      <c r="Z3268" s="78" t="s">
        <v>2869</v>
      </c>
      <c r="AA3268" s="78" t="s">
        <v>468</v>
      </c>
      <c r="AB3268" s="76" t="s">
        <v>2821</v>
      </c>
      <c r="AC3268" s="78" t="s">
        <v>468</v>
      </c>
    </row>
    <row r="3269" spans="1:29" x14ac:dyDescent="0.35">
      <c r="A3269" s="10" t="s">
        <v>2708</v>
      </c>
      <c r="B3269" s="76" t="s">
        <v>2863</v>
      </c>
      <c r="C3269" s="76">
        <f>C3268+(BudgetsQTable[[#This Row],[lead]]&lt;&gt;K3268)</f>
        <v>404</v>
      </c>
      <c r="D3269" s="76">
        <f>D3268*(BudgetsQTable[[#This Row],[lead]]=K3268)+(BudgetsQTable[[#This Row],[prop_id]]&lt;&gt;A3268)</f>
        <v>1</v>
      </c>
      <c r="E3269" s="77">
        <v>43005.788888888892</v>
      </c>
      <c r="F3269" s="78" t="s">
        <v>2868</v>
      </c>
      <c r="G3269" s="78" t="s">
        <v>2869</v>
      </c>
      <c r="H3269" s="78" t="s">
        <v>468</v>
      </c>
      <c r="I3269" s="76" t="s">
        <v>807</v>
      </c>
      <c r="J3269" s="76" t="s">
        <v>753</v>
      </c>
      <c r="K3269" s="78" t="s">
        <v>2708</v>
      </c>
      <c r="L3269" s="7" t="str">
        <f>IF(BudgetsQTable[[#This Row],[pi_last_name]]=" ","",HYPERLINK("https://www.ejacket.nsf.gov/ej/showProposal.do?Continue=Y&amp;ID="&amp;BudgetsQTable[[#This Row],[prop_id]],BudgetsQTable[[#This Row],[prop_id]]))</f>
        <v/>
      </c>
      <c r="M3269" s="78" t="s">
        <v>753</v>
      </c>
      <c r="N3269" s="7" t="str">
        <f>IF(BudgetsQTable[[#This Row],[pi_last_name]]=" ","",HYPERLINK("mailto:"&amp;BudgetsQTable[[#This Row],[pi_email]]&amp;"&amp;subject=Your NSF Proposal:  "&amp;BudgetsQTable[[#This Row],[prop_id]],BudgetsQTable[[#This Row],[pi_email]]))</f>
        <v/>
      </c>
      <c r="O3269" s="78" t="s">
        <v>753</v>
      </c>
      <c r="P3269" s="78">
        <v>3</v>
      </c>
      <c r="Q3269" s="78">
        <v>3</v>
      </c>
      <c r="R3269" s="79">
        <v>0</v>
      </c>
      <c r="S3269" s="79">
        <v>9206</v>
      </c>
      <c r="T3269" s="79">
        <v>0</v>
      </c>
      <c r="U3269" s="80">
        <v>379989</v>
      </c>
      <c r="V3269" s="78">
        <v>0</v>
      </c>
      <c r="W3269" s="78">
        <v>2</v>
      </c>
      <c r="X3269" s="11" t="str">
        <f ca="1">IF(ISBLANK(BudgetsQTable[[#This Row],[budg_seq_yr]]),"FY"&amp;fiscalyear,"FY"&amp;fiscalyear-1+BudgetsQTable[[#This Row],[budg_seq_yr]])</f>
        <v>FY19</v>
      </c>
      <c r="Y3269" s="79">
        <v>379989</v>
      </c>
      <c r="Z3269" s="78" t="s">
        <v>2869</v>
      </c>
      <c r="AA3269" s="78" t="s">
        <v>468</v>
      </c>
      <c r="AB3269" s="76" t="s">
        <v>2821</v>
      </c>
      <c r="AC3269" s="78" t="s">
        <v>468</v>
      </c>
    </row>
    <row r="3270" spans="1:29" x14ac:dyDescent="0.35">
      <c r="A3270" s="10" t="s">
        <v>2708</v>
      </c>
      <c r="B3270" s="76" t="s">
        <v>2863</v>
      </c>
      <c r="C3270" s="76">
        <f>C3269+(BudgetsQTable[[#This Row],[lead]]&lt;&gt;K3269)</f>
        <v>404</v>
      </c>
      <c r="D3270" s="76">
        <f>D3269*(BudgetsQTable[[#This Row],[lead]]=K3269)+(BudgetsQTable[[#This Row],[prop_id]]&lt;&gt;A3269)</f>
        <v>1</v>
      </c>
      <c r="E3270" s="77">
        <v>43005.788888888892</v>
      </c>
      <c r="F3270" s="78" t="s">
        <v>2868</v>
      </c>
      <c r="G3270" s="78" t="s">
        <v>2869</v>
      </c>
      <c r="H3270" s="78" t="s">
        <v>468</v>
      </c>
      <c r="I3270" s="76" t="s">
        <v>807</v>
      </c>
      <c r="J3270" s="76" t="s">
        <v>753</v>
      </c>
      <c r="K3270" s="78" t="s">
        <v>2708</v>
      </c>
      <c r="L3270" s="7" t="str">
        <f>IF(BudgetsQTable[[#This Row],[pi_last_name]]=" ","",HYPERLINK("https://www.ejacket.nsf.gov/ej/showProposal.do?Continue=Y&amp;ID="&amp;BudgetsQTable[[#This Row],[prop_id]],BudgetsQTable[[#This Row],[prop_id]]))</f>
        <v/>
      </c>
      <c r="M3270" s="78" t="s">
        <v>753</v>
      </c>
      <c r="N3270" s="7" t="str">
        <f>IF(BudgetsQTable[[#This Row],[pi_last_name]]=" ","",HYPERLINK("mailto:"&amp;BudgetsQTable[[#This Row],[pi_email]]&amp;"&amp;subject=Your NSF Proposal:  "&amp;BudgetsQTable[[#This Row],[prop_id]],BudgetsQTable[[#This Row],[pi_email]]))</f>
        <v/>
      </c>
      <c r="O3270" s="78" t="s">
        <v>753</v>
      </c>
      <c r="P3270" s="78">
        <v>3</v>
      </c>
      <c r="Q3270" s="78">
        <v>3</v>
      </c>
      <c r="R3270" s="79">
        <v>0</v>
      </c>
      <c r="S3270" s="79">
        <v>9417</v>
      </c>
      <c r="T3270" s="79">
        <v>0</v>
      </c>
      <c r="U3270" s="80">
        <v>393090</v>
      </c>
      <c r="V3270" s="78">
        <v>0</v>
      </c>
      <c r="W3270" s="78">
        <v>3</v>
      </c>
      <c r="X3270" s="11" t="str">
        <f ca="1">IF(ISBLANK(BudgetsQTable[[#This Row],[budg_seq_yr]]),"FY"&amp;fiscalyear,"FY"&amp;fiscalyear-1+BudgetsQTable[[#This Row],[budg_seq_yr]])</f>
        <v>FY20</v>
      </c>
      <c r="Y3270" s="79">
        <v>393090</v>
      </c>
      <c r="Z3270" s="78" t="s">
        <v>2869</v>
      </c>
      <c r="AA3270" s="78" t="s">
        <v>468</v>
      </c>
      <c r="AB3270" s="76" t="s">
        <v>2821</v>
      </c>
      <c r="AC3270" s="78" t="s">
        <v>468</v>
      </c>
    </row>
    <row r="3271" spans="1:29" x14ac:dyDescent="0.35">
      <c r="A3271" s="10" t="s">
        <v>2710</v>
      </c>
      <c r="B3271" s="76" t="s">
        <v>2863</v>
      </c>
      <c r="C3271" s="76">
        <f>C3270+(BudgetsQTable[[#This Row],[lead]]&lt;&gt;K3270)</f>
        <v>405</v>
      </c>
      <c r="D3271" s="76">
        <f>D3270*(BudgetsQTable[[#This Row],[lead]]=K3270)+(BudgetsQTable[[#This Row],[prop_id]]&lt;&gt;A3270)</f>
        <v>1</v>
      </c>
      <c r="E3271" s="77">
        <v>43005.793055555558</v>
      </c>
      <c r="F3271" s="78" t="s">
        <v>2868</v>
      </c>
      <c r="G3271" s="78" t="s">
        <v>2869</v>
      </c>
      <c r="H3271" s="78" t="s">
        <v>470</v>
      </c>
      <c r="I3271" s="76" t="s">
        <v>1229</v>
      </c>
      <c r="J3271" s="76" t="s">
        <v>5313</v>
      </c>
      <c r="K3271" s="78" t="s">
        <v>2710</v>
      </c>
      <c r="L3271" s="7" t="str">
        <f>IF(BudgetsQTable[[#This Row],[pi_last_name]]=" ","",HYPERLINK("https://www.ejacket.nsf.gov/ej/showProposal.do?Continue=Y&amp;ID="&amp;BudgetsQTable[[#This Row],[prop_id]],BudgetsQTable[[#This Row],[prop_id]]))</f>
        <v>1764093</v>
      </c>
      <c r="M3271" s="78" t="s">
        <v>1122</v>
      </c>
      <c r="N3271" s="7" t="str">
        <f>IF(BudgetsQTable[[#This Row],[pi_last_name]]=" ","",HYPERLINK("mailto:"&amp;BudgetsQTable[[#This Row],[pi_email]]&amp;"&amp;subject=Your NSF Proposal:  "&amp;BudgetsQTable[[#This Row],[prop_id]],BudgetsQTable[[#This Row],[pi_email]]))</f>
        <v>kastner@ucsd.edu</v>
      </c>
      <c r="O3271" s="78" t="s">
        <v>668</v>
      </c>
      <c r="P3271" s="78"/>
      <c r="Q3271" s="78"/>
      <c r="R3271" s="79"/>
      <c r="S3271" s="79"/>
      <c r="T3271" s="79"/>
      <c r="U3271" s="80"/>
      <c r="V3271" s="78">
        <v>0</v>
      </c>
      <c r="W3271" s="78"/>
      <c r="X3271" s="11" t="str">
        <f ca="1">IF(ISBLANK(BudgetsQTable[[#This Row],[budg_seq_yr]]),"FY"&amp;fiscalyear,"FY"&amp;fiscalyear-1+BudgetsQTable[[#This Row],[budg_seq_yr]])</f>
        <v>FY18</v>
      </c>
      <c r="Y3271" s="79">
        <v>2804696</v>
      </c>
      <c r="Z3271" s="78" t="s">
        <v>2869</v>
      </c>
      <c r="AA3271" s="78" t="s">
        <v>470</v>
      </c>
      <c r="AB3271" s="76" t="s">
        <v>2821</v>
      </c>
      <c r="AC3271" s="78" t="s">
        <v>3688</v>
      </c>
    </row>
    <row r="3272" spans="1:29" x14ac:dyDescent="0.35">
      <c r="A3272" s="10" t="s">
        <v>2710</v>
      </c>
      <c r="B3272" s="76" t="s">
        <v>2863</v>
      </c>
      <c r="C3272" s="76">
        <f>C3271+(BudgetsQTable[[#This Row],[lead]]&lt;&gt;K3271)</f>
        <v>405</v>
      </c>
      <c r="D3272" s="76">
        <f>D3271*(BudgetsQTable[[#This Row],[lead]]=K3271)+(BudgetsQTable[[#This Row],[prop_id]]&lt;&gt;A3271)</f>
        <v>1</v>
      </c>
      <c r="E3272" s="77">
        <v>43005.793055555558</v>
      </c>
      <c r="F3272" s="78" t="s">
        <v>2868</v>
      </c>
      <c r="G3272" s="78" t="s">
        <v>2869</v>
      </c>
      <c r="H3272" s="78" t="s">
        <v>470</v>
      </c>
      <c r="I3272" s="76" t="s">
        <v>1229</v>
      </c>
      <c r="J3272" s="76" t="s">
        <v>753</v>
      </c>
      <c r="K3272" s="78" t="s">
        <v>2710</v>
      </c>
      <c r="L3272" s="7" t="str">
        <f>IF(BudgetsQTable[[#This Row],[pi_last_name]]=" ","",HYPERLINK("https://www.ejacket.nsf.gov/ej/showProposal.do?Continue=Y&amp;ID="&amp;BudgetsQTable[[#This Row],[prop_id]],BudgetsQTable[[#This Row],[prop_id]]))</f>
        <v/>
      </c>
      <c r="M3272" s="78" t="s">
        <v>753</v>
      </c>
      <c r="N3272" s="7" t="str">
        <f>IF(BudgetsQTable[[#This Row],[pi_last_name]]=" ","",HYPERLINK("mailto:"&amp;BudgetsQTable[[#This Row],[pi_email]]&amp;"&amp;subject=Your NSF Proposal:  "&amp;BudgetsQTable[[#This Row],[prop_id]],BudgetsQTable[[#This Row],[pi_email]]))</f>
        <v/>
      </c>
      <c r="O3272" s="78" t="s">
        <v>753</v>
      </c>
      <c r="P3272" s="78">
        <v>4</v>
      </c>
      <c r="Q3272" s="78">
        <v>2</v>
      </c>
      <c r="R3272" s="79">
        <v>48921</v>
      </c>
      <c r="S3272" s="79">
        <v>19600</v>
      </c>
      <c r="T3272" s="79">
        <v>16000</v>
      </c>
      <c r="U3272" s="80">
        <v>574298</v>
      </c>
      <c r="V3272" s="78">
        <v>0</v>
      </c>
      <c r="W3272" s="78">
        <v>1</v>
      </c>
      <c r="X3272" s="11" t="str">
        <f ca="1">IF(ISBLANK(BudgetsQTable[[#This Row],[budg_seq_yr]]),"FY"&amp;fiscalyear,"FY"&amp;fiscalyear-1+BudgetsQTable[[#This Row],[budg_seq_yr]])</f>
        <v>FY18</v>
      </c>
      <c r="Y3272" s="79">
        <v>574298</v>
      </c>
      <c r="Z3272" s="78" t="s">
        <v>2869</v>
      </c>
      <c r="AA3272" s="78" t="s">
        <v>470</v>
      </c>
      <c r="AB3272" s="76" t="s">
        <v>2821</v>
      </c>
      <c r="AC3272" s="78" t="s">
        <v>3688</v>
      </c>
    </row>
    <row r="3273" spans="1:29" x14ac:dyDescent="0.35">
      <c r="A3273" s="10" t="s">
        <v>2710</v>
      </c>
      <c r="B3273" s="76" t="s">
        <v>2863</v>
      </c>
      <c r="C3273" s="76">
        <f>C3272+(BudgetsQTable[[#This Row],[lead]]&lt;&gt;K3272)</f>
        <v>405</v>
      </c>
      <c r="D3273" s="76">
        <f>D3272*(BudgetsQTable[[#This Row],[lead]]=K3272)+(BudgetsQTable[[#This Row],[prop_id]]&lt;&gt;A3272)</f>
        <v>1</v>
      </c>
      <c r="E3273" s="77">
        <v>43005.793055555558</v>
      </c>
      <c r="F3273" s="78" t="s">
        <v>2868</v>
      </c>
      <c r="G3273" s="78" t="s">
        <v>2869</v>
      </c>
      <c r="H3273" s="78" t="s">
        <v>470</v>
      </c>
      <c r="I3273" s="76" t="s">
        <v>1229</v>
      </c>
      <c r="J3273" s="76" t="s">
        <v>753</v>
      </c>
      <c r="K3273" s="78" t="s">
        <v>2710</v>
      </c>
      <c r="L3273" s="7" t="str">
        <f>IF(BudgetsQTable[[#This Row],[pi_last_name]]=" ","",HYPERLINK("https://www.ejacket.nsf.gov/ej/showProposal.do?Continue=Y&amp;ID="&amp;BudgetsQTable[[#This Row],[prop_id]],BudgetsQTable[[#This Row],[prop_id]]))</f>
        <v/>
      </c>
      <c r="M3273" s="78" t="s">
        <v>753</v>
      </c>
      <c r="N3273" s="7" t="str">
        <f>IF(BudgetsQTable[[#This Row],[pi_last_name]]=" ","",HYPERLINK("mailto:"&amp;BudgetsQTable[[#This Row],[pi_email]]&amp;"&amp;subject=Your NSF Proposal:  "&amp;BudgetsQTable[[#This Row],[prop_id]],BudgetsQTable[[#This Row],[pi_email]]))</f>
        <v/>
      </c>
      <c r="O3273" s="78" t="s">
        <v>753</v>
      </c>
      <c r="P3273" s="78">
        <v>4</v>
      </c>
      <c r="Q3273" s="78">
        <v>2</v>
      </c>
      <c r="R3273" s="79">
        <v>50388</v>
      </c>
      <c r="S3273" s="79">
        <v>19600</v>
      </c>
      <c r="T3273" s="79">
        <v>0</v>
      </c>
      <c r="U3273" s="80">
        <v>531804</v>
      </c>
      <c r="V3273" s="78">
        <v>0</v>
      </c>
      <c r="W3273" s="78">
        <v>2</v>
      </c>
      <c r="X3273" s="11" t="str">
        <f ca="1">IF(ISBLANK(BudgetsQTable[[#This Row],[budg_seq_yr]]),"FY"&amp;fiscalyear,"FY"&amp;fiscalyear-1+BudgetsQTable[[#This Row],[budg_seq_yr]])</f>
        <v>FY19</v>
      </c>
      <c r="Y3273" s="79">
        <v>531804</v>
      </c>
      <c r="Z3273" s="78" t="s">
        <v>2869</v>
      </c>
      <c r="AA3273" s="78" t="s">
        <v>470</v>
      </c>
      <c r="AB3273" s="76" t="s">
        <v>2821</v>
      </c>
      <c r="AC3273" s="78" t="s">
        <v>3688</v>
      </c>
    </row>
    <row r="3274" spans="1:29" x14ac:dyDescent="0.35">
      <c r="A3274" s="10" t="s">
        <v>2710</v>
      </c>
      <c r="B3274" s="76" t="s">
        <v>2863</v>
      </c>
      <c r="C3274" s="76">
        <f>C3273+(BudgetsQTable[[#This Row],[lead]]&lt;&gt;K3273)</f>
        <v>405</v>
      </c>
      <c r="D3274" s="76">
        <f>D3273*(BudgetsQTable[[#This Row],[lead]]=K3273)+(BudgetsQTable[[#This Row],[prop_id]]&lt;&gt;A3273)</f>
        <v>1</v>
      </c>
      <c r="E3274" s="77">
        <v>43005.793055555558</v>
      </c>
      <c r="F3274" s="78" t="s">
        <v>2868</v>
      </c>
      <c r="G3274" s="78" t="s">
        <v>2869</v>
      </c>
      <c r="H3274" s="78" t="s">
        <v>470</v>
      </c>
      <c r="I3274" s="76" t="s">
        <v>1229</v>
      </c>
      <c r="J3274" s="76" t="s">
        <v>753</v>
      </c>
      <c r="K3274" s="78" t="s">
        <v>2710</v>
      </c>
      <c r="L3274" s="7" t="str">
        <f>IF(BudgetsQTable[[#This Row],[pi_last_name]]=" ","",HYPERLINK("https://www.ejacket.nsf.gov/ej/showProposal.do?Continue=Y&amp;ID="&amp;BudgetsQTable[[#This Row],[prop_id]],BudgetsQTable[[#This Row],[prop_id]]))</f>
        <v/>
      </c>
      <c r="M3274" s="78" t="s">
        <v>753</v>
      </c>
      <c r="N3274" s="7" t="str">
        <f>IF(BudgetsQTable[[#This Row],[pi_last_name]]=" ","",HYPERLINK("mailto:"&amp;BudgetsQTable[[#This Row],[pi_email]]&amp;"&amp;subject=Your NSF Proposal:  "&amp;BudgetsQTable[[#This Row],[prop_id]],BudgetsQTable[[#This Row],[pi_email]]))</f>
        <v/>
      </c>
      <c r="O3274" s="78" t="s">
        <v>753</v>
      </c>
      <c r="P3274" s="78">
        <v>4</v>
      </c>
      <c r="Q3274" s="78">
        <v>2</v>
      </c>
      <c r="R3274" s="79">
        <v>51900</v>
      </c>
      <c r="S3274" s="79">
        <v>19600</v>
      </c>
      <c r="T3274" s="79">
        <v>0</v>
      </c>
      <c r="U3274" s="80">
        <v>548480</v>
      </c>
      <c r="V3274" s="78">
        <v>0</v>
      </c>
      <c r="W3274" s="78">
        <v>3</v>
      </c>
      <c r="X3274" s="11" t="str">
        <f ca="1">IF(ISBLANK(BudgetsQTable[[#This Row],[budg_seq_yr]]),"FY"&amp;fiscalyear,"FY"&amp;fiscalyear-1+BudgetsQTable[[#This Row],[budg_seq_yr]])</f>
        <v>FY20</v>
      </c>
      <c r="Y3274" s="79">
        <v>548480</v>
      </c>
      <c r="Z3274" s="78" t="s">
        <v>2869</v>
      </c>
      <c r="AA3274" s="78" t="s">
        <v>470</v>
      </c>
      <c r="AB3274" s="76" t="s">
        <v>2821</v>
      </c>
      <c r="AC3274" s="78" t="s">
        <v>3688</v>
      </c>
    </row>
    <row r="3275" spans="1:29" x14ac:dyDescent="0.35">
      <c r="A3275" s="10" t="s">
        <v>2710</v>
      </c>
      <c r="B3275" s="76" t="s">
        <v>2863</v>
      </c>
      <c r="C3275" s="76">
        <f>C3274+(BudgetsQTable[[#This Row],[lead]]&lt;&gt;K3274)</f>
        <v>405</v>
      </c>
      <c r="D3275" s="76">
        <f>D3274*(BudgetsQTable[[#This Row],[lead]]=K3274)+(BudgetsQTable[[#This Row],[prop_id]]&lt;&gt;A3274)</f>
        <v>1</v>
      </c>
      <c r="E3275" s="77">
        <v>43005.793055555558</v>
      </c>
      <c r="F3275" s="78" t="s">
        <v>2868</v>
      </c>
      <c r="G3275" s="78" t="s">
        <v>2869</v>
      </c>
      <c r="H3275" s="78" t="s">
        <v>470</v>
      </c>
      <c r="I3275" s="76" t="s">
        <v>1229</v>
      </c>
      <c r="J3275" s="76" t="s">
        <v>753</v>
      </c>
      <c r="K3275" s="78" t="s">
        <v>2710</v>
      </c>
      <c r="L3275" s="7" t="str">
        <f>IF(BudgetsQTable[[#This Row],[pi_last_name]]=" ","",HYPERLINK("https://www.ejacket.nsf.gov/ej/showProposal.do?Continue=Y&amp;ID="&amp;BudgetsQTable[[#This Row],[prop_id]],BudgetsQTable[[#This Row],[prop_id]]))</f>
        <v/>
      </c>
      <c r="M3275" s="78" t="s">
        <v>753</v>
      </c>
      <c r="N3275" s="7" t="str">
        <f>IF(BudgetsQTable[[#This Row],[pi_last_name]]=" ","",HYPERLINK("mailto:"&amp;BudgetsQTable[[#This Row],[pi_email]]&amp;"&amp;subject=Your NSF Proposal:  "&amp;BudgetsQTable[[#This Row],[prop_id]],BudgetsQTable[[#This Row],[pi_email]]))</f>
        <v/>
      </c>
      <c r="O3275" s="78" t="s">
        <v>753</v>
      </c>
      <c r="P3275" s="78">
        <v>4</v>
      </c>
      <c r="Q3275" s="78">
        <v>2</v>
      </c>
      <c r="R3275" s="79">
        <v>53460</v>
      </c>
      <c r="S3275" s="79">
        <v>19600</v>
      </c>
      <c r="T3275" s="79">
        <v>0</v>
      </c>
      <c r="U3275" s="80">
        <v>565887</v>
      </c>
      <c r="V3275" s="78">
        <v>0</v>
      </c>
      <c r="W3275" s="78">
        <v>4</v>
      </c>
      <c r="X3275" s="11" t="str">
        <f ca="1">IF(ISBLANK(BudgetsQTable[[#This Row],[budg_seq_yr]]),"FY"&amp;fiscalyear,"FY"&amp;fiscalyear-1+BudgetsQTable[[#This Row],[budg_seq_yr]])</f>
        <v>FY21</v>
      </c>
      <c r="Y3275" s="79">
        <v>565887</v>
      </c>
      <c r="Z3275" s="78" t="s">
        <v>2869</v>
      </c>
      <c r="AA3275" s="78" t="s">
        <v>470</v>
      </c>
      <c r="AB3275" s="76" t="s">
        <v>2821</v>
      </c>
      <c r="AC3275" s="78" t="s">
        <v>3688</v>
      </c>
    </row>
    <row r="3276" spans="1:29" x14ac:dyDescent="0.35">
      <c r="A3276" s="10" t="s">
        <v>2710</v>
      </c>
      <c r="B3276" s="76" t="s">
        <v>2863</v>
      </c>
      <c r="C3276" s="76">
        <f>C3275+(BudgetsQTable[[#This Row],[lead]]&lt;&gt;K3275)</f>
        <v>405</v>
      </c>
      <c r="D3276" s="76">
        <f>D3275*(BudgetsQTable[[#This Row],[lead]]=K3275)+(BudgetsQTable[[#This Row],[prop_id]]&lt;&gt;A3275)</f>
        <v>1</v>
      </c>
      <c r="E3276" s="77">
        <v>43005.793055555558</v>
      </c>
      <c r="F3276" s="78" t="s">
        <v>2868</v>
      </c>
      <c r="G3276" s="78" t="s">
        <v>2869</v>
      </c>
      <c r="H3276" s="78" t="s">
        <v>470</v>
      </c>
      <c r="I3276" s="76" t="s">
        <v>1229</v>
      </c>
      <c r="J3276" s="76" t="s">
        <v>753</v>
      </c>
      <c r="K3276" s="78" t="s">
        <v>2710</v>
      </c>
      <c r="L3276" s="7" t="str">
        <f>IF(BudgetsQTable[[#This Row],[pi_last_name]]=" ","",HYPERLINK("https://www.ejacket.nsf.gov/ej/showProposal.do?Continue=Y&amp;ID="&amp;BudgetsQTable[[#This Row],[prop_id]],BudgetsQTable[[#This Row],[prop_id]]))</f>
        <v/>
      </c>
      <c r="M3276" s="78" t="s">
        <v>753</v>
      </c>
      <c r="N3276" s="7" t="str">
        <f>IF(BudgetsQTable[[#This Row],[pi_last_name]]=" ","",HYPERLINK("mailto:"&amp;BudgetsQTable[[#This Row],[pi_email]]&amp;"&amp;subject=Your NSF Proposal:  "&amp;BudgetsQTable[[#This Row],[prop_id]],BudgetsQTable[[#This Row],[pi_email]]))</f>
        <v/>
      </c>
      <c r="O3276" s="78" t="s">
        <v>753</v>
      </c>
      <c r="P3276" s="78">
        <v>4</v>
      </c>
      <c r="Q3276" s="78">
        <v>2</v>
      </c>
      <c r="R3276" s="79">
        <v>55068</v>
      </c>
      <c r="S3276" s="79">
        <v>19600</v>
      </c>
      <c r="T3276" s="79">
        <v>0</v>
      </c>
      <c r="U3276" s="80">
        <v>584227</v>
      </c>
      <c r="V3276" s="78">
        <v>0</v>
      </c>
      <c r="W3276" s="78">
        <v>5</v>
      </c>
      <c r="X3276" s="11" t="str">
        <f ca="1">IF(ISBLANK(BudgetsQTable[[#This Row],[budg_seq_yr]]),"FY"&amp;fiscalyear,"FY"&amp;fiscalyear-1+BudgetsQTable[[#This Row],[budg_seq_yr]])</f>
        <v>FY22</v>
      </c>
      <c r="Y3276" s="79">
        <v>584227</v>
      </c>
      <c r="Z3276" s="78" t="s">
        <v>2869</v>
      </c>
      <c r="AA3276" s="78" t="s">
        <v>470</v>
      </c>
      <c r="AB3276" s="76" t="s">
        <v>2821</v>
      </c>
      <c r="AC3276" s="78" t="s">
        <v>3688</v>
      </c>
    </row>
    <row r="3277" spans="1:29" x14ac:dyDescent="0.35">
      <c r="A3277" s="10" t="s">
        <v>2712</v>
      </c>
      <c r="B3277" s="76" t="s">
        <v>2863</v>
      </c>
      <c r="C3277" s="76">
        <f>C3276+(BudgetsQTable[[#This Row],[lead]]&lt;&gt;K3276)</f>
        <v>406</v>
      </c>
      <c r="D3277" s="76">
        <f>D3276*(BudgetsQTable[[#This Row],[lead]]=K3276)+(BudgetsQTable[[#This Row],[prop_id]]&lt;&gt;A3276)</f>
        <v>1</v>
      </c>
      <c r="E3277" s="77">
        <v>43005.79583333333</v>
      </c>
      <c r="F3277" s="78" t="s">
        <v>2868</v>
      </c>
      <c r="G3277" s="78" t="s">
        <v>2869</v>
      </c>
      <c r="H3277" s="78" t="s">
        <v>468</v>
      </c>
      <c r="I3277" s="76" t="s">
        <v>800</v>
      </c>
      <c r="J3277" s="76" t="s">
        <v>5316</v>
      </c>
      <c r="K3277" s="78" t="s">
        <v>2712</v>
      </c>
      <c r="L3277" s="7" t="str">
        <f>IF(BudgetsQTable[[#This Row],[pi_last_name]]=" ","",HYPERLINK("https://www.ejacket.nsf.gov/ej/showProposal.do?Continue=Y&amp;ID="&amp;BudgetsQTable[[#This Row],[prop_id]],BudgetsQTable[[#This Row],[prop_id]]))</f>
        <v>1764094</v>
      </c>
      <c r="M3277" s="78" t="s">
        <v>2713</v>
      </c>
      <c r="N3277" s="7" t="str">
        <f>IF(BudgetsQTable[[#This Row],[pi_last_name]]=" ","",HYPERLINK("mailto:"&amp;BudgetsQTable[[#This Row],[pi_email]]&amp;"&amp;subject=Your NSF Proposal:  "&amp;BudgetsQTable[[#This Row],[prop_id]],BudgetsQTable[[#This Row],[pi_email]]))</f>
        <v>jnb@usc.edu</v>
      </c>
      <c r="O3277" s="78" t="s">
        <v>3795</v>
      </c>
      <c r="P3277" s="78"/>
      <c r="Q3277" s="78"/>
      <c r="R3277" s="79"/>
      <c r="S3277" s="79"/>
      <c r="T3277" s="79"/>
      <c r="U3277" s="80"/>
      <c r="V3277" s="78">
        <v>0</v>
      </c>
      <c r="W3277" s="78"/>
      <c r="X3277" s="11" t="str">
        <f ca="1">IF(ISBLANK(BudgetsQTable[[#This Row],[budg_seq_yr]]),"FY"&amp;fiscalyear,"FY"&amp;fiscalyear-1+BudgetsQTable[[#This Row],[budg_seq_yr]])</f>
        <v>FY18</v>
      </c>
      <c r="Y3277" s="79">
        <v>1195137</v>
      </c>
      <c r="Z3277" s="78" t="s">
        <v>2869</v>
      </c>
      <c r="AA3277" s="78" t="s">
        <v>468</v>
      </c>
      <c r="AB3277" s="76" t="s">
        <v>2821</v>
      </c>
      <c r="AC3277" s="78"/>
    </row>
    <row r="3278" spans="1:29" x14ac:dyDescent="0.35">
      <c r="A3278" s="10" t="s">
        <v>2712</v>
      </c>
      <c r="B3278" s="76" t="s">
        <v>2863</v>
      </c>
      <c r="C3278" s="76">
        <f>C3277+(BudgetsQTable[[#This Row],[lead]]&lt;&gt;K3277)</f>
        <v>406</v>
      </c>
      <c r="D3278" s="76">
        <f>D3277*(BudgetsQTable[[#This Row],[lead]]=K3277)+(BudgetsQTable[[#This Row],[prop_id]]&lt;&gt;A3277)</f>
        <v>1</v>
      </c>
      <c r="E3278" s="77">
        <v>43005.79583333333</v>
      </c>
      <c r="F3278" s="78" t="s">
        <v>2868</v>
      </c>
      <c r="G3278" s="78" t="s">
        <v>2869</v>
      </c>
      <c r="H3278" s="78" t="s">
        <v>468</v>
      </c>
      <c r="I3278" s="76" t="s">
        <v>800</v>
      </c>
      <c r="J3278" s="76" t="s">
        <v>753</v>
      </c>
      <c r="K3278" s="78" t="s">
        <v>2712</v>
      </c>
      <c r="L3278" s="7" t="str">
        <f>IF(BudgetsQTable[[#This Row],[pi_last_name]]=" ","",HYPERLINK("https://www.ejacket.nsf.gov/ej/showProposal.do?Continue=Y&amp;ID="&amp;BudgetsQTable[[#This Row],[prop_id]],BudgetsQTable[[#This Row],[prop_id]]))</f>
        <v/>
      </c>
      <c r="M3278" s="78" t="s">
        <v>753</v>
      </c>
      <c r="N3278" s="7" t="str">
        <f>IF(BudgetsQTable[[#This Row],[pi_last_name]]=" ","",HYPERLINK("mailto:"&amp;BudgetsQTable[[#This Row],[pi_email]]&amp;"&amp;subject=Your NSF Proposal:  "&amp;BudgetsQTable[[#This Row],[prop_id]],BudgetsQTable[[#This Row],[pi_email]]))</f>
        <v/>
      </c>
      <c r="O3278" s="78" t="s">
        <v>753</v>
      </c>
      <c r="P3278" s="78">
        <v>1</v>
      </c>
      <c r="Q3278" s="78">
        <v>2</v>
      </c>
      <c r="R3278" s="79">
        <v>0</v>
      </c>
      <c r="S3278" s="79">
        <v>8000</v>
      </c>
      <c r="T3278" s="79">
        <v>0</v>
      </c>
      <c r="U3278" s="80">
        <v>345165</v>
      </c>
      <c r="V3278" s="78">
        <v>0</v>
      </c>
      <c r="W3278" s="78">
        <v>1</v>
      </c>
      <c r="X3278" s="11" t="str">
        <f ca="1">IF(ISBLANK(BudgetsQTable[[#This Row],[budg_seq_yr]]),"FY"&amp;fiscalyear,"FY"&amp;fiscalyear-1+BudgetsQTable[[#This Row],[budg_seq_yr]])</f>
        <v>FY18</v>
      </c>
      <c r="Y3278" s="79">
        <v>345165</v>
      </c>
      <c r="Z3278" s="78" t="s">
        <v>2869</v>
      </c>
      <c r="AA3278" s="78" t="s">
        <v>468</v>
      </c>
      <c r="AB3278" s="76" t="s">
        <v>2821</v>
      </c>
      <c r="AC3278" s="78"/>
    </row>
    <row r="3279" spans="1:29" x14ac:dyDescent="0.35">
      <c r="A3279" s="10" t="s">
        <v>2712</v>
      </c>
      <c r="B3279" s="76" t="s">
        <v>2863</v>
      </c>
      <c r="C3279" s="76">
        <f>C3278+(BudgetsQTable[[#This Row],[lead]]&lt;&gt;K3278)</f>
        <v>406</v>
      </c>
      <c r="D3279" s="76">
        <f>D3278*(BudgetsQTable[[#This Row],[lead]]=K3278)+(BudgetsQTable[[#This Row],[prop_id]]&lt;&gt;A3278)</f>
        <v>1</v>
      </c>
      <c r="E3279" s="77">
        <v>43005.79583333333</v>
      </c>
      <c r="F3279" s="78" t="s">
        <v>2868</v>
      </c>
      <c r="G3279" s="78" t="s">
        <v>2869</v>
      </c>
      <c r="H3279" s="78" t="s">
        <v>468</v>
      </c>
      <c r="I3279" s="76" t="s">
        <v>800</v>
      </c>
      <c r="J3279" s="76" t="s">
        <v>753</v>
      </c>
      <c r="K3279" s="78" t="s">
        <v>2712</v>
      </c>
      <c r="L3279" s="7" t="str">
        <f>IF(BudgetsQTable[[#This Row],[pi_last_name]]=" ","",HYPERLINK("https://www.ejacket.nsf.gov/ej/showProposal.do?Continue=Y&amp;ID="&amp;BudgetsQTable[[#This Row],[prop_id]],BudgetsQTable[[#This Row],[prop_id]]))</f>
        <v/>
      </c>
      <c r="M3279" s="78" t="s">
        <v>753</v>
      </c>
      <c r="N3279" s="7" t="str">
        <f>IF(BudgetsQTable[[#This Row],[pi_last_name]]=" ","",HYPERLINK("mailto:"&amp;BudgetsQTable[[#This Row],[pi_email]]&amp;"&amp;subject=Your NSF Proposal:  "&amp;BudgetsQTable[[#This Row],[prop_id]],BudgetsQTable[[#This Row],[pi_email]]))</f>
        <v/>
      </c>
      <c r="O3279" s="78" t="s">
        <v>753</v>
      </c>
      <c r="P3279" s="78">
        <v>1</v>
      </c>
      <c r="Q3279" s="78">
        <v>2</v>
      </c>
      <c r="R3279" s="79">
        <v>70000</v>
      </c>
      <c r="S3279" s="79">
        <v>10000</v>
      </c>
      <c r="T3279" s="79">
        <v>0</v>
      </c>
      <c r="U3279" s="80">
        <v>417947</v>
      </c>
      <c r="V3279" s="78">
        <v>0</v>
      </c>
      <c r="W3279" s="78">
        <v>2</v>
      </c>
      <c r="X3279" s="11" t="str">
        <f ca="1">IF(ISBLANK(BudgetsQTable[[#This Row],[budg_seq_yr]]),"FY"&amp;fiscalyear,"FY"&amp;fiscalyear-1+BudgetsQTable[[#This Row],[budg_seq_yr]])</f>
        <v>FY19</v>
      </c>
      <c r="Y3279" s="79">
        <v>417947</v>
      </c>
      <c r="Z3279" s="78" t="s">
        <v>2869</v>
      </c>
      <c r="AA3279" s="78" t="s">
        <v>468</v>
      </c>
      <c r="AB3279" s="76" t="s">
        <v>2821</v>
      </c>
      <c r="AC3279" s="78"/>
    </row>
    <row r="3280" spans="1:29" x14ac:dyDescent="0.35">
      <c r="A3280" s="10" t="s">
        <v>2712</v>
      </c>
      <c r="B3280" s="76" t="s">
        <v>2863</v>
      </c>
      <c r="C3280" s="76">
        <f>C3279+(BudgetsQTable[[#This Row],[lead]]&lt;&gt;K3279)</f>
        <v>406</v>
      </c>
      <c r="D3280" s="76">
        <f>D3279*(BudgetsQTable[[#This Row],[lead]]=K3279)+(BudgetsQTable[[#This Row],[prop_id]]&lt;&gt;A3279)</f>
        <v>1</v>
      </c>
      <c r="E3280" s="77">
        <v>43005.79583333333</v>
      </c>
      <c r="F3280" s="78" t="s">
        <v>2868</v>
      </c>
      <c r="G3280" s="78" t="s">
        <v>2869</v>
      </c>
      <c r="H3280" s="78" t="s">
        <v>468</v>
      </c>
      <c r="I3280" s="76" t="s">
        <v>800</v>
      </c>
      <c r="J3280" s="76" t="s">
        <v>753</v>
      </c>
      <c r="K3280" s="78" t="s">
        <v>2712</v>
      </c>
      <c r="L3280" s="7" t="str">
        <f>IF(BudgetsQTable[[#This Row],[pi_last_name]]=" ","",HYPERLINK("https://www.ejacket.nsf.gov/ej/showProposal.do?Continue=Y&amp;ID="&amp;BudgetsQTable[[#This Row],[prop_id]],BudgetsQTable[[#This Row],[prop_id]]))</f>
        <v/>
      </c>
      <c r="M3280" s="78" t="s">
        <v>753</v>
      </c>
      <c r="N3280" s="7" t="str">
        <f>IF(BudgetsQTable[[#This Row],[pi_last_name]]=" ","",HYPERLINK("mailto:"&amp;BudgetsQTable[[#This Row],[pi_email]]&amp;"&amp;subject=Your NSF Proposal:  "&amp;BudgetsQTable[[#This Row],[prop_id]],BudgetsQTable[[#This Row],[pi_email]]))</f>
        <v/>
      </c>
      <c r="O3280" s="78" t="s">
        <v>753</v>
      </c>
      <c r="P3280" s="78">
        <v>1</v>
      </c>
      <c r="Q3280" s="78">
        <v>2</v>
      </c>
      <c r="R3280" s="79">
        <v>72800</v>
      </c>
      <c r="S3280" s="79">
        <v>10000</v>
      </c>
      <c r="T3280" s="79">
        <v>0</v>
      </c>
      <c r="U3280" s="80">
        <v>432025</v>
      </c>
      <c r="V3280" s="78">
        <v>0</v>
      </c>
      <c r="W3280" s="78">
        <v>3</v>
      </c>
      <c r="X3280" s="11" t="str">
        <f ca="1">IF(ISBLANK(BudgetsQTable[[#This Row],[budg_seq_yr]]),"FY"&amp;fiscalyear,"FY"&amp;fiscalyear-1+BudgetsQTable[[#This Row],[budg_seq_yr]])</f>
        <v>FY20</v>
      </c>
      <c r="Y3280" s="79">
        <v>432025</v>
      </c>
      <c r="Z3280" s="78" t="s">
        <v>2869</v>
      </c>
      <c r="AA3280" s="78" t="s">
        <v>468</v>
      </c>
      <c r="AB3280" s="76" t="s">
        <v>2821</v>
      </c>
      <c r="AC3280" s="78"/>
    </row>
    <row r="3281" spans="1:29" x14ac:dyDescent="0.35">
      <c r="A3281" s="10" t="s">
        <v>2715</v>
      </c>
      <c r="B3281" s="76" t="s">
        <v>2824</v>
      </c>
      <c r="C3281" s="76">
        <f>C3280+(BudgetsQTable[[#This Row],[lead]]&lt;&gt;K3280)</f>
        <v>407</v>
      </c>
      <c r="D3281" s="76">
        <f>D3280*(BudgetsQTable[[#This Row],[lead]]=K3280)+(BudgetsQTable[[#This Row],[prop_id]]&lt;&gt;A3280)</f>
        <v>1</v>
      </c>
      <c r="E3281" s="77">
        <v>43005.8</v>
      </c>
      <c r="F3281" s="78" t="s">
        <v>2868</v>
      </c>
      <c r="G3281" s="78" t="s">
        <v>2869</v>
      </c>
      <c r="H3281" s="78" t="s">
        <v>470</v>
      </c>
      <c r="I3281" s="76" t="s">
        <v>793</v>
      </c>
      <c r="J3281" s="76" t="s">
        <v>5318</v>
      </c>
      <c r="K3281" s="78" t="s">
        <v>2715</v>
      </c>
      <c r="L3281" s="7" t="str">
        <f>IF(BudgetsQTable[[#This Row],[pi_last_name]]=" ","",HYPERLINK("https://www.ejacket.nsf.gov/ej/showProposal.do?Continue=Y&amp;ID="&amp;BudgetsQTable[[#This Row],[prop_id]],BudgetsQTable[[#This Row],[prop_id]]))</f>
        <v>1764095</v>
      </c>
      <c r="M3281" s="78" t="s">
        <v>2716</v>
      </c>
      <c r="N3281" s="7" t="str">
        <f>IF(BudgetsQTable[[#This Row],[pi_last_name]]=" ","",HYPERLINK("mailto:"&amp;BudgetsQTable[[#This Row],[pi_email]]&amp;"&amp;subject=Your NSF Proposal:  "&amp;BudgetsQTable[[#This Row],[prop_id]],BudgetsQTable[[#This Row],[pi_email]]))</f>
        <v>sameer@uci.edu</v>
      </c>
      <c r="O3281" s="78" t="s">
        <v>2899</v>
      </c>
      <c r="P3281" s="78"/>
      <c r="Q3281" s="78"/>
      <c r="R3281" s="79"/>
      <c r="S3281" s="79"/>
      <c r="T3281" s="79"/>
      <c r="U3281" s="80"/>
      <c r="V3281" s="78">
        <v>0</v>
      </c>
      <c r="W3281" s="78"/>
      <c r="X3281" s="11" t="str">
        <f ca="1">IF(ISBLANK(BudgetsQTable[[#This Row],[budg_seq_yr]]),"FY"&amp;fiscalyear,"FY"&amp;fiscalyear-1+BudgetsQTable[[#This Row],[budg_seq_yr]])</f>
        <v>FY18</v>
      </c>
      <c r="Y3281" s="79">
        <v>699754</v>
      </c>
      <c r="Z3281" s="78" t="s">
        <v>2869</v>
      </c>
      <c r="AA3281" s="78" t="s">
        <v>470</v>
      </c>
      <c r="AB3281" s="76" t="s">
        <v>2821</v>
      </c>
      <c r="AC3281" s="78" t="s">
        <v>2903</v>
      </c>
    </row>
    <row r="3282" spans="1:29" x14ac:dyDescent="0.35">
      <c r="A3282" s="10" t="s">
        <v>2715</v>
      </c>
      <c r="B3282" s="76" t="s">
        <v>2824</v>
      </c>
      <c r="C3282" s="76">
        <f>C3281+(BudgetsQTable[[#This Row],[lead]]&lt;&gt;K3281)</f>
        <v>407</v>
      </c>
      <c r="D3282" s="76">
        <f>D3281*(BudgetsQTable[[#This Row],[lead]]=K3281)+(BudgetsQTable[[#This Row],[prop_id]]&lt;&gt;A3281)</f>
        <v>1</v>
      </c>
      <c r="E3282" s="77">
        <v>43005.8</v>
      </c>
      <c r="F3282" s="78" t="s">
        <v>2868</v>
      </c>
      <c r="G3282" s="78" t="s">
        <v>2869</v>
      </c>
      <c r="H3282" s="78" t="s">
        <v>470</v>
      </c>
      <c r="I3282" s="76" t="s">
        <v>793</v>
      </c>
      <c r="J3282" s="76" t="s">
        <v>753</v>
      </c>
      <c r="K3282" s="78" t="s">
        <v>2715</v>
      </c>
      <c r="L3282" s="7" t="str">
        <f>IF(BudgetsQTable[[#This Row],[pi_last_name]]=" ","",HYPERLINK("https://www.ejacket.nsf.gov/ej/showProposal.do?Continue=Y&amp;ID="&amp;BudgetsQTable[[#This Row],[prop_id]],BudgetsQTable[[#This Row],[prop_id]]))</f>
        <v/>
      </c>
      <c r="M3282" s="78" t="s">
        <v>753</v>
      </c>
      <c r="N3282" s="7" t="str">
        <f>IF(BudgetsQTable[[#This Row],[pi_last_name]]=" ","",HYPERLINK("mailto:"&amp;BudgetsQTable[[#This Row],[pi_email]]&amp;"&amp;subject=Your NSF Proposal:  "&amp;BudgetsQTable[[#This Row],[prop_id]],BudgetsQTable[[#This Row],[pi_email]]))</f>
        <v/>
      </c>
      <c r="O3282" s="78" t="s">
        <v>753</v>
      </c>
      <c r="P3282" s="78">
        <v>1</v>
      </c>
      <c r="Q3282" s="78">
        <v>1</v>
      </c>
      <c r="R3282" s="79">
        <v>0</v>
      </c>
      <c r="S3282" s="79">
        <v>7310</v>
      </c>
      <c r="T3282" s="79">
        <v>0</v>
      </c>
      <c r="U3282" s="80">
        <v>166006</v>
      </c>
      <c r="V3282" s="78">
        <v>0</v>
      </c>
      <c r="W3282" s="78">
        <v>1</v>
      </c>
      <c r="X3282" s="11" t="str">
        <f ca="1">IF(ISBLANK(BudgetsQTable[[#This Row],[budg_seq_yr]]),"FY"&amp;fiscalyear,"FY"&amp;fiscalyear-1+BudgetsQTable[[#This Row],[budg_seq_yr]])</f>
        <v>FY18</v>
      </c>
      <c r="Y3282" s="79">
        <v>166006</v>
      </c>
      <c r="Z3282" s="78" t="s">
        <v>2869</v>
      </c>
      <c r="AA3282" s="78" t="s">
        <v>470</v>
      </c>
      <c r="AB3282" s="76" t="s">
        <v>2821</v>
      </c>
      <c r="AC3282" s="78" t="s">
        <v>2903</v>
      </c>
    </row>
    <row r="3283" spans="1:29" x14ac:dyDescent="0.35">
      <c r="A3283" s="10" t="s">
        <v>2715</v>
      </c>
      <c r="B3283" s="76" t="s">
        <v>2824</v>
      </c>
      <c r="C3283" s="76">
        <f>C3282+(BudgetsQTable[[#This Row],[lead]]&lt;&gt;K3282)</f>
        <v>407</v>
      </c>
      <c r="D3283" s="76">
        <f>D3282*(BudgetsQTable[[#This Row],[lead]]=K3282)+(BudgetsQTable[[#This Row],[prop_id]]&lt;&gt;A3282)</f>
        <v>1</v>
      </c>
      <c r="E3283" s="77">
        <v>43005.8</v>
      </c>
      <c r="F3283" s="78" t="s">
        <v>2868</v>
      </c>
      <c r="G3283" s="78" t="s">
        <v>2869</v>
      </c>
      <c r="H3283" s="78" t="s">
        <v>470</v>
      </c>
      <c r="I3283" s="76" t="s">
        <v>793</v>
      </c>
      <c r="J3283" s="76" t="s">
        <v>753</v>
      </c>
      <c r="K3283" s="78" t="s">
        <v>2715</v>
      </c>
      <c r="L3283" s="7" t="str">
        <f>IF(BudgetsQTable[[#This Row],[pi_last_name]]=" ","",HYPERLINK("https://www.ejacket.nsf.gov/ej/showProposal.do?Continue=Y&amp;ID="&amp;BudgetsQTable[[#This Row],[prop_id]],BudgetsQTable[[#This Row],[prop_id]]))</f>
        <v/>
      </c>
      <c r="M3283" s="78" t="s">
        <v>753</v>
      </c>
      <c r="N3283" s="7" t="str">
        <f>IF(BudgetsQTable[[#This Row],[pi_last_name]]=" ","",HYPERLINK("mailto:"&amp;BudgetsQTable[[#This Row],[pi_email]]&amp;"&amp;subject=Your NSF Proposal:  "&amp;BudgetsQTable[[#This Row],[prop_id]],BudgetsQTable[[#This Row],[pi_email]]))</f>
        <v/>
      </c>
      <c r="O3283" s="78" t="s">
        <v>753</v>
      </c>
      <c r="P3283" s="78">
        <v>1</v>
      </c>
      <c r="Q3283" s="78">
        <v>1</v>
      </c>
      <c r="R3283" s="79">
        <v>0</v>
      </c>
      <c r="S3283" s="79">
        <v>7530</v>
      </c>
      <c r="T3283" s="79">
        <v>0</v>
      </c>
      <c r="U3283" s="80">
        <v>172190</v>
      </c>
      <c r="V3283" s="78">
        <v>0</v>
      </c>
      <c r="W3283" s="78">
        <v>2</v>
      </c>
      <c r="X3283" s="11" t="str">
        <f ca="1">IF(ISBLANK(BudgetsQTable[[#This Row],[budg_seq_yr]]),"FY"&amp;fiscalyear,"FY"&amp;fiscalyear-1+BudgetsQTable[[#This Row],[budg_seq_yr]])</f>
        <v>FY19</v>
      </c>
      <c r="Y3283" s="79">
        <v>172190</v>
      </c>
      <c r="Z3283" s="78" t="s">
        <v>2869</v>
      </c>
      <c r="AA3283" s="78" t="s">
        <v>470</v>
      </c>
      <c r="AB3283" s="76" t="s">
        <v>2821</v>
      </c>
      <c r="AC3283" s="78" t="s">
        <v>2903</v>
      </c>
    </row>
    <row r="3284" spans="1:29" x14ac:dyDescent="0.35">
      <c r="A3284" s="10" t="s">
        <v>2715</v>
      </c>
      <c r="B3284" s="76" t="s">
        <v>2824</v>
      </c>
      <c r="C3284" s="76">
        <f>C3283+(BudgetsQTable[[#This Row],[lead]]&lt;&gt;K3283)</f>
        <v>407</v>
      </c>
      <c r="D3284" s="76">
        <f>D3283*(BudgetsQTable[[#This Row],[lead]]=K3283)+(BudgetsQTable[[#This Row],[prop_id]]&lt;&gt;A3283)</f>
        <v>1</v>
      </c>
      <c r="E3284" s="77">
        <v>43005.8</v>
      </c>
      <c r="F3284" s="78" t="s">
        <v>2868</v>
      </c>
      <c r="G3284" s="78" t="s">
        <v>2869</v>
      </c>
      <c r="H3284" s="78" t="s">
        <v>470</v>
      </c>
      <c r="I3284" s="76" t="s">
        <v>793</v>
      </c>
      <c r="J3284" s="76" t="s">
        <v>753</v>
      </c>
      <c r="K3284" s="78" t="s">
        <v>2715</v>
      </c>
      <c r="L3284" s="7" t="str">
        <f>IF(BudgetsQTable[[#This Row],[pi_last_name]]=" ","",HYPERLINK("https://www.ejacket.nsf.gov/ej/showProposal.do?Continue=Y&amp;ID="&amp;BudgetsQTable[[#This Row],[prop_id]],BudgetsQTable[[#This Row],[prop_id]]))</f>
        <v/>
      </c>
      <c r="M3284" s="78" t="s">
        <v>753</v>
      </c>
      <c r="N3284" s="7" t="str">
        <f>IF(BudgetsQTable[[#This Row],[pi_last_name]]=" ","",HYPERLINK("mailto:"&amp;BudgetsQTable[[#This Row],[pi_email]]&amp;"&amp;subject=Your NSF Proposal:  "&amp;BudgetsQTable[[#This Row],[prop_id]],BudgetsQTable[[#This Row],[pi_email]]))</f>
        <v/>
      </c>
      <c r="O3284" s="78" t="s">
        <v>753</v>
      </c>
      <c r="P3284" s="78">
        <v>1</v>
      </c>
      <c r="Q3284" s="78">
        <v>1</v>
      </c>
      <c r="R3284" s="79">
        <v>0</v>
      </c>
      <c r="S3284" s="79">
        <v>7755</v>
      </c>
      <c r="T3284" s="79">
        <v>0</v>
      </c>
      <c r="U3284" s="80">
        <v>177423</v>
      </c>
      <c r="V3284" s="78">
        <v>0</v>
      </c>
      <c r="W3284" s="78">
        <v>3</v>
      </c>
      <c r="X3284" s="11" t="str">
        <f ca="1">IF(ISBLANK(BudgetsQTable[[#This Row],[budg_seq_yr]]),"FY"&amp;fiscalyear,"FY"&amp;fiscalyear-1+BudgetsQTable[[#This Row],[budg_seq_yr]])</f>
        <v>FY20</v>
      </c>
      <c r="Y3284" s="79">
        <v>177423</v>
      </c>
      <c r="Z3284" s="78" t="s">
        <v>2869</v>
      </c>
      <c r="AA3284" s="78" t="s">
        <v>470</v>
      </c>
      <c r="AB3284" s="76" t="s">
        <v>2821</v>
      </c>
      <c r="AC3284" s="78" t="s">
        <v>2903</v>
      </c>
    </row>
    <row r="3285" spans="1:29" x14ac:dyDescent="0.35">
      <c r="A3285" s="10" t="s">
        <v>2715</v>
      </c>
      <c r="B3285" s="76" t="s">
        <v>2824</v>
      </c>
      <c r="C3285" s="76">
        <f>C3284+(BudgetsQTable[[#This Row],[lead]]&lt;&gt;K3284)</f>
        <v>407</v>
      </c>
      <c r="D3285" s="76">
        <f>D3284*(BudgetsQTable[[#This Row],[lead]]=K3284)+(BudgetsQTable[[#This Row],[prop_id]]&lt;&gt;A3284)</f>
        <v>1</v>
      </c>
      <c r="E3285" s="77">
        <v>43005.8</v>
      </c>
      <c r="F3285" s="78" t="s">
        <v>2868</v>
      </c>
      <c r="G3285" s="78" t="s">
        <v>2869</v>
      </c>
      <c r="H3285" s="78" t="s">
        <v>470</v>
      </c>
      <c r="I3285" s="76" t="s">
        <v>793</v>
      </c>
      <c r="J3285" s="76" t="s">
        <v>753</v>
      </c>
      <c r="K3285" s="78" t="s">
        <v>2715</v>
      </c>
      <c r="L3285" s="7" t="str">
        <f>IF(BudgetsQTable[[#This Row],[pi_last_name]]=" ","",HYPERLINK("https://www.ejacket.nsf.gov/ej/showProposal.do?Continue=Y&amp;ID="&amp;BudgetsQTable[[#This Row],[prop_id]],BudgetsQTable[[#This Row],[prop_id]]))</f>
        <v/>
      </c>
      <c r="M3285" s="78" t="s">
        <v>753</v>
      </c>
      <c r="N3285" s="7" t="str">
        <f>IF(BudgetsQTable[[#This Row],[pi_last_name]]=" ","",HYPERLINK("mailto:"&amp;BudgetsQTable[[#This Row],[pi_email]]&amp;"&amp;subject=Your NSF Proposal:  "&amp;BudgetsQTable[[#This Row],[prop_id]],BudgetsQTable[[#This Row],[pi_email]]))</f>
        <v/>
      </c>
      <c r="O3285" s="78" t="s">
        <v>753</v>
      </c>
      <c r="P3285" s="78">
        <v>1</v>
      </c>
      <c r="Q3285" s="78">
        <v>1</v>
      </c>
      <c r="R3285" s="79">
        <v>0</v>
      </c>
      <c r="S3285" s="79">
        <v>7988</v>
      </c>
      <c r="T3285" s="79">
        <v>0</v>
      </c>
      <c r="U3285" s="80">
        <v>184135</v>
      </c>
      <c r="V3285" s="78">
        <v>0</v>
      </c>
      <c r="W3285" s="78">
        <v>4</v>
      </c>
      <c r="X3285" s="11" t="str">
        <f ca="1">IF(ISBLANK(BudgetsQTable[[#This Row],[budg_seq_yr]]),"FY"&amp;fiscalyear,"FY"&amp;fiscalyear-1+BudgetsQTable[[#This Row],[budg_seq_yr]])</f>
        <v>FY21</v>
      </c>
      <c r="Y3285" s="79">
        <v>184135</v>
      </c>
      <c r="Z3285" s="78" t="s">
        <v>2869</v>
      </c>
      <c r="AA3285" s="78" t="s">
        <v>470</v>
      </c>
      <c r="AB3285" s="76" t="s">
        <v>2821</v>
      </c>
      <c r="AC3285" s="78" t="s">
        <v>2903</v>
      </c>
    </row>
    <row r="3286" spans="1:29" x14ac:dyDescent="0.35">
      <c r="A3286" s="10" t="s">
        <v>5319</v>
      </c>
      <c r="B3286" s="76" t="s">
        <v>2834</v>
      </c>
      <c r="C3286" s="76">
        <f>C3285+(BudgetsQTable[[#This Row],[lead]]&lt;&gt;K3285)</f>
        <v>407</v>
      </c>
      <c r="D3286" s="76">
        <f>D3285*(BudgetsQTable[[#This Row],[lead]]=K3285)+(BudgetsQTable[[#This Row],[prop_id]]&lt;&gt;A3285)</f>
        <v>2</v>
      </c>
      <c r="E3286" s="77">
        <v>43003.655555555553</v>
      </c>
      <c r="F3286" s="78" t="s">
        <v>2868</v>
      </c>
      <c r="G3286" s="78" t="s">
        <v>2869</v>
      </c>
      <c r="H3286" s="78" t="s">
        <v>470</v>
      </c>
      <c r="I3286" s="76" t="s">
        <v>793</v>
      </c>
      <c r="J3286" s="76" t="s">
        <v>5321</v>
      </c>
      <c r="K3286" s="78" t="s">
        <v>2715</v>
      </c>
      <c r="L3286" s="7" t="str">
        <f>IF(BudgetsQTable[[#This Row],[pi_last_name]]=" ","",HYPERLINK("https://www.ejacket.nsf.gov/ej/showProposal.do?Continue=Y&amp;ID="&amp;BudgetsQTable[[#This Row],[prop_id]],BudgetsQTable[[#This Row],[prop_id]]))</f>
        <v>1763228</v>
      </c>
      <c r="M3286" s="78" t="s">
        <v>5320</v>
      </c>
      <c r="N3286" s="7" t="str">
        <f>IF(BudgetsQTable[[#This Row],[pi_last_name]]=" ","",HYPERLINK("mailto:"&amp;BudgetsQTable[[#This Row],[pi_email]]&amp;"&amp;subject=Your NSF Proposal:  "&amp;BudgetsQTable[[#This Row],[prop_id]],BudgetsQTable[[#This Row],[pi_email]]))</f>
        <v>guestrin@cs.washington.edu</v>
      </c>
      <c r="O3286" s="78" t="s">
        <v>2848</v>
      </c>
      <c r="P3286" s="78"/>
      <c r="Q3286" s="78"/>
      <c r="R3286" s="79"/>
      <c r="S3286" s="79"/>
      <c r="T3286" s="79"/>
      <c r="U3286" s="80"/>
      <c r="V3286" s="78">
        <v>0</v>
      </c>
      <c r="W3286" s="78"/>
      <c r="X3286" s="11" t="str">
        <f ca="1">IF(ISBLANK(BudgetsQTable[[#This Row],[budg_seq_yr]]),"FY"&amp;fiscalyear,"FY"&amp;fiscalyear-1+BudgetsQTable[[#This Row],[budg_seq_yr]])</f>
        <v>FY18</v>
      </c>
      <c r="Y3286" s="79">
        <v>500246</v>
      </c>
      <c r="Z3286" s="78" t="s">
        <v>2869</v>
      </c>
      <c r="AA3286" s="78" t="s">
        <v>470</v>
      </c>
      <c r="AB3286" s="76" t="s">
        <v>2821</v>
      </c>
      <c r="AC3286" s="78" t="s">
        <v>2903</v>
      </c>
    </row>
    <row r="3287" spans="1:29" x14ac:dyDescent="0.35">
      <c r="A3287" s="10" t="s">
        <v>5319</v>
      </c>
      <c r="B3287" s="76" t="s">
        <v>2834</v>
      </c>
      <c r="C3287" s="76">
        <f>C3286+(BudgetsQTable[[#This Row],[lead]]&lt;&gt;K3286)</f>
        <v>407</v>
      </c>
      <c r="D3287" s="76">
        <f>D3286*(BudgetsQTable[[#This Row],[lead]]=K3286)+(BudgetsQTable[[#This Row],[prop_id]]&lt;&gt;A3286)</f>
        <v>2</v>
      </c>
      <c r="E3287" s="77">
        <v>43003.655555555553</v>
      </c>
      <c r="F3287" s="78" t="s">
        <v>2868</v>
      </c>
      <c r="G3287" s="78" t="s">
        <v>2869</v>
      </c>
      <c r="H3287" s="78" t="s">
        <v>470</v>
      </c>
      <c r="I3287" s="76" t="s">
        <v>793</v>
      </c>
      <c r="J3287" s="76" t="s">
        <v>753</v>
      </c>
      <c r="K3287" s="78" t="s">
        <v>2715</v>
      </c>
      <c r="L3287" s="7" t="str">
        <f>IF(BudgetsQTable[[#This Row],[pi_last_name]]=" ","",HYPERLINK("https://www.ejacket.nsf.gov/ej/showProposal.do?Continue=Y&amp;ID="&amp;BudgetsQTable[[#This Row],[prop_id]],BudgetsQTable[[#This Row],[prop_id]]))</f>
        <v/>
      </c>
      <c r="M3287" s="78" t="s">
        <v>753</v>
      </c>
      <c r="N3287" s="7" t="str">
        <f>IF(BudgetsQTable[[#This Row],[pi_last_name]]=" ","",HYPERLINK("mailto:"&amp;BudgetsQTable[[#This Row],[pi_email]]&amp;"&amp;subject=Your NSF Proposal:  "&amp;BudgetsQTable[[#This Row],[prop_id]],BudgetsQTable[[#This Row],[pi_email]]))</f>
        <v/>
      </c>
      <c r="O3287" s="78" t="s">
        <v>753</v>
      </c>
      <c r="P3287" s="78">
        <v>1</v>
      </c>
      <c r="Q3287" s="78">
        <v>0.5</v>
      </c>
      <c r="R3287" s="79">
        <v>0</v>
      </c>
      <c r="S3287" s="79">
        <v>0</v>
      </c>
      <c r="T3287" s="79">
        <v>0</v>
      </c>
      <c r="U3287" s="80">
        <v>135909</v>
      </c>
      <c r="V3287" s="78">
        <v>0</v>
      </c>
      <c r="W3287" s="78">
        <v>1</v>
      </c>
      <c r="X3287" s="11" t="str">
        <f ca="1">IF(ISBLANK(BudgetsQTable[[#This Row],[budg_seq_yr]]),"FY"&amp;fiscalyear,"FY"&amp;fiscalyear-1+BudgetsQTable[[#This Row],[budg_seq_yr]])</f>
        <v>FY18</v>
      </c>
      <c r="Y3287" s="79">
        <v>135909</v>
      </c>
      <c r="Z3287" s="78" t="s">
        <v>2869</v>
      </c>
      <c r="AA3287" s="78" t="s">
        <v>470</v>
      </c>
      <c r="AB3287" s="76" t="s">
        <v>2821</v>
      </c>
      <c r="AC3287" s="78" t="s">
        <v>2903</v>
      </c>
    </row>
    <row r="3288" spans="1:29" x14ac:dyDescent="0.35">
      <c r="A3288" s="10" t="s">
        <v>5319</v>
      </c>
      <c r="B3288" s="76" t="s">
        <v>2834</v>
      </c>
      <c r="C3288" s="76">
        <f>C3287+(BudgetsQTable[[#This Row],[lead]]&lt;&gt;K3287)</f>
        <v>407</v>
      </c>
      <c r="D3288" s="76">
        <f>D3287*(BudgetsQTable[[#This Row],[lead]]=K3287)+(BudgetsQTable[[#This Row],[prop_id]]&lt;&gt;A3287)</f>
        <v>2</v>
      </c>
      <c r="E3288" s="77">
        <v>43003.655555555553</v>
      </c>
      <c r="F3288" s="78" t="s">
        <v>2868</v>
      </c>
      <c r="G3288" s="78" t="s">
        <v>2869</v>
      </c>
      <c r="H3288" s="78" t="s">
        <v>470</v>
      </c>
      <c r="I3288" s="76" t="s">
        <v>793</v>
      </c>
      <c r="J3288" s="76" t="s">
        <v>753</v>
      </c>
      <c r="K3288" s="78" t="s">
        <v>2715</v>
      </c>
      <c r="L3288" s="7" t="str">
        <f>IF(BudgetsQTable[[#This Row],[pi_last_name]]=" ","",HYPERLINK("https://www.ejacket.nsf.gov/ej/showProposal.do?Continue=Y&amp;ID="&amp;BudgetsQTable[[#This Row],[prop_id]],BudgetsQTable[[#This Row],[prop_id]]))</f>
        <v/>
      </c>
      <c r="M3288" s="78" t="s">
        <v>753</v>
      </c>
      <c r="N3288" s="7" t="str">
        <f>IF(BudgetsQTable[[#This Row],[pi_last_name]]=" ","",HYPERLINK("mailto:"&amp;BudgetsQTable[[#This Row],[pi_email]]&amp;"&amp;subject=Your NSF Proposal:  "&amp;BudgetsQTable[[#This Row],[prop_id]],BudgetsQTable[[#This Row],[pi_email]]))</f>
        <v/>
      </c>
      <c r="O3288" s="78" t="s">
        <v>753</v>
      </c>
      <c r="P3288" s="78">
        <v>1</v>
      </c>
      <c r="Q3288" s="78">
        <v>0.5</v>
      </c>
      <c r="R3288" s="79">
        <v>0</v>
      </c>
      <c r="S3288" s="79">
        <v>0</v>
      </c>
      <c r="T3288" s="79">
        <v>0</v>
      </c>
      <c r="U3288" s="80">
        <v>141006</v>
      </c>
      <c r="V3288" s="78">
        <v>0</v>
      </c>
      <c r="W3288" s="78">
        <v>2</v>
      </c>
      <c r="X3288" s="11" t="str">
        <f ca="1">IF(ISBLANK(BudgetsQTable[[#This Row],[budg_seq_yr]]),"FY"&amp;fiscalyear,"FY"&amp;fiscalyear-1+BudgetsQTable[[#This Row],[budg_seq_yr]])</f>
        <v>FY19</v>
      </c>
      <c r="Y3288" s="79">
        <v>141006</v>
      </c>
      <c r="Z3288" s="78" t="s">
        <v>2869</v>
      </c>
      <c r="AA3288" s="78" t="s">
        <v>470</v>
      </c>
      <c r="AB3288" s="76" t="s">
        <v>2821</v>
      </c>
      <c r="AC3288" s="78" t="s">
        <v>2903</v>
      </c>
    </row>
    <row r="3289" spans="1:29" x14ac:dyDescent="0.35">
      <c r="A3289" s="10" t="s">
        <v>5319</v>
      </c>
      <c r="B3289" s="76" t="s">
        <v>2834</v>
      </c>
      <c r="C3289" s="76">
        <f>C3288+(BudgetsQTable[[#This Row],[lead]]&lt;&gt;K3288)</f>
        <v>407</v>
      </c>
      <c r="D3289" s="76">
        <f>D3288*(BudgetsQTable[[#This Row],[lead]]=K3288)+(BudgetsQTable[[#This Row],[prop_id]]&lt;&gt;A3288)</f>
        <v>2</v>
      </c>
      <c r="E3289" s="77">
        <v>43003.655555555553</v>
      </c>
      <c r="F3289" s="78" t="s">
        <v>2868</v>
      </c>
      <c r="G3289" s="78" t="s">
        <v>2869</v>
      </c>
      <c r="H3289" s="78" t="s">
        <v>470</v>
      </c>
      <c r="I3289" s="76" t="s">
        <v>793</v>
      </c>
      <c r="J3289" s="76" t="s">
        <v>753</v>
      </c>
      <c r="K3289" s="78" t="s">
        <v>2715</v>
      </c>
      <c r="L3289" s="7" t="str">
        <f>IF(BudgetsQTable[[#This Row],[pi_last_name]]=" ","",HYPERLINK("https://www.ejacket.nsf.gov/ej/showProposal.do?Continue=Y&amp;ID="&amp;BudgetsQTable[[#This Row],[prop_id]],BudgetsQTable[[#This Row],[prop_id]]))</f>
        <v/>
      </c>
      <c r="M3289" s="78" t="s">
        <v>753</v>
      </c>
      <c r="N3289" s="7" t="str">
        <f>IF(BudgetsQTable[[#This Row],[pi_last_name]]=" ","",HYPERLINK("mailto:"&amp;BudgetsQTable[[#This Row],[pi_email]]&amp;"&amp;subject=Your NSF Proposal:  "&amp;BudgetsQTable[[#This Row],[prop_id]],BudgetsQTable[[#This Row],[pi_email]]))</f>
        <v/>
      </c>
      <c r="O3289" s="78" t="s">
        <v>753</v>
      </c>
      <c r="P3289" s="78">
        <v>1</v>
      </c>
      <c r="Q3289" s="78">
        <v>0.5</v>
      </c>
      <c r="R3289" s="79">
        <v>0</v>
      </c>
      <c r="S3289" s="79">
        <v>0</v>
      </c>
      <c r="T3289" s="79">
        <v>0</v>
      </c>
      <c r="U3289" s="80">
        <v>109662</v>
      </c>
      <c r="V3289" s="78">
        <v>0</v>
      </c>
      <c r="W3289" s="78">
        <v>3</v>
      </c>
      <c r="X3289" s="11" t="str">
        <f ca="1">IF(ISBLANK(BudgetsQTable[[#This Row],[budg_seq_yr]]),"FY"&amp;fiscalyear,"FY"&amp;fiscalyear-1+BudgetsQTable[[#This Row],[budg_seq_yr]])</f>
        <v>FY20</v>
      </c>
      <c r="Y3289" s="79">
        <v>109662</v>
      </c>
      <c r="Z3289" s="78" t="s">
        <v>2869</v>
      </c>
      <c r="AA3289" s="78" t="s">
        <v>470</v>
      </c>
      <c r="AB3289" s="76" t="s">
        <v>2821</v>
      </c>
      <c r="AC3289" s="78" t="s">
        <v>2903</v>
      </c>
    </row>
    <row r="3290" spans="1:29" x14ac:dyDescent="0.35">
      <c r="A3290" s="10" t="s">
        <v>5319</v>
      </c>
      <c r="B3290" s="76" t="s">
        <v>2834</v>
      </c>
      <c r="C3290" s="76">
        <f>C3289+(BudgetsQTable[[#This Row],[lead]]&lt;&gt;K3289)</f>
        <v>407</v>
      </c>
      <c r="D3290" s="76">
        <f>D3289*(BudgetsQTable[[#This Row],[lead]]=K3289)+(BudgetsQTable[[#This Row],[prop_id]]&lt;&gt;A3289)</f>
        <v>2</v>
      </c>
      <c r="E3290" s="77">
        <v>43003.655555555553</v>
      </c>
      <c r="F3290" s="78" t="s">
        <v>2868</v>
      </c>
      <c r="G3290" s="78" t="s">
        <v>2869</v>
      </c>
      <c r="H3290" s="78" t="s">
        <v>470</v>
      </c>
      <c r="I3290" s="76" t="s">
        <v>793</v>
      </c>
      <c r="J3290" s="76" t="s">
        <v>753</v>
      </c>
      <c r="K3290" s="78" t="s">
        <v>2715</v>
      </c>
      <c r="L3290" s="7" t="str">
        <f>IF(BudgetsQTable[[#This Row],[pi_last_name]]=" ","",HYPERLINK("https://www.ejacket.nsf.gov/ej/showProposal.do?Continue=Y&amp;ID="&amp;BudgetsQTable[[#This Row],[prop_id]],BudgetsQTable[[#This Row],[prop_id]]))</f>
        <v/>
      </c>
      <c r="M3290" s="78" t="s">
        <v>753</v>
      </c>
      <c r="N3290" s="7" t="str">
        <f>IF(BudgetsQTable[[#This Row],[pi_last_name]]=" ","",HYPERLINK("mailto:"&amp;BudgetsQTable[[#This Row],[pi_email]]&amp;"&amp;subject=Your NSF Proposal:  "&amp;BudgetsQTable[[#This Row],[prop_id]],BudgetsQTable[[#This Row],[pi_email]]))</f>
        <v/>
      </c>
      <c r="O3290" s="78" t="s">
        <v>753</v>
      </c>
      <c r="P3290" s="78">
        <v>1</v>
      </c>
      <c r="Q3290" s="78">
        <v>0.5</v>
      </c>
      <c r="R3290" s="79">
        <v>0</v>
      </c>
      <c r="S3290" s="79">
        <v>0</v>
      </c>
      <c r="T3290" s="79">
        <v>0</v>
      </c>
      <c r="U3290" s="80">
        <v>113669</v>
      </c>
      <c r="V3290" s="78">
        <v>0</v>
      </c>
      <c r="W3290" s="78">
        <v>4</v>
      </c>
      <c r="X3290" s="11" t="str">
        <f ca="1">IF(ISBLANK(BudgetsQTable[[#This Row],[budg_seq_yr]]),"FY"&amp;fiscalyear,"FY"&amp;fiscalyear-1+BudgetsQTable[[#This Row],[budg_seq_yr]])</f>
        <v>FY21</v>
      </c>
      <c r="Y3290" s="79">
        <v>113669</v>
      </c>
      <c r="Z3290" s="78" t="s">
        <v>2869</v>
      </c>
      <c r="AA3290" s="78" t="s">
        <v>470</v>
      </c>
      <c r="AB3290" s="76" t="s">
        <v>2821</v>
      </c>
      <c r="AC3290" s="78" t="s">
        <v>2903</v>
      </c>
    </row>
    <row r="3291" spans="1:29" x14ac:dyDescent="0.35">
      <c r="A3291" s="10" t="s">
        <v>2718</v>
      </c>
      <c r="B3291" s="76" t="s">
        <v>2824</v>
      </c>
      <c r="C3291" s="76">
        <f>C3290+(BudgetsQTable[[#This Row],[lead]]&lt;&gt;K3290)</f>
        <v>408</v>
      </c>
      <c r="D3291" s="76">
        <f>D3290*(BudgetsQTable[[#This Row],[lead]]=K3290)+(BudgetsQTable[[#This Row],[prop_id]]&lt;&gt;A3290)</f>
        <v>1</v>
      </c>
      <c r="E3291" s="77">
        <v>43005.800694444442</v>
      </c>
      <c r="F3291" s="78" t="s">
        <v>2868</v>
      </c>
      <c r="G3291" s="78" t="s">
        <v>2869</v>
      </c>
      <c r="H3291" s="78" t="s">
        <v>468</v>
      </c>
      <c r="I3291" s="76" t="s">
        <v>807</v>
      </c>
      <c r="J3291" s="76" t="s">
        <v>5324</v>
      </c>
      <c r="K3291" s="78" t="s">
        <v>2718</v>
      </c>
      <c r="L3291" s="7" t="str">
        <f>IF(BudgetsQTable[[#This Row],[pi_last_name]]=" ","",HYPERLINK("https://www.ejacket.nsf.gov/ej/showProposal.do?Continue=Y&amp;ID="&amp;BudgetsQTable[[#This Row],[prop_id]],BudgetsQTable[[#This Row],[prop_id]]))</f>
        <v>1764096</v>
      </c>
      <c r="M3291" s="78" t="s">
        <v>2719</v>
      </c>
      <c r="N3291" s="7" t="str">
        <f>IF(BudgetsQTable[[#This Row],[pi_last_name]]=" ","",HYPERLINK("mailto:"&amp;BudgetsQTable[[#This Row],[pi_email]]&amp;"&amp;subject=Your NSF Proposal:  "&amp;BudgetsQTable[[#This Row],[prop_id]],BudgetsQTable[[#This Row],[pi_email]]))</f>
        <v>Jeffrey.Downard@nau.edu</v>
      </c>
      <c r="O3291" s="78" t="s">
        <v>5322</v>
      </c>
      <c r="P3291" s="78"/>
      <c r="Q3291" s="78"/>
      <c r="R3291" s="79"/>
      <c r="S3291" s="79"/>
      <c r="T3291" s="79"/>
      <c r="U3291" s="80"/>
      <c r="V3291" s="78">
        <v>0</v>
      </c>
      <c r="W3291" s="78"/>
      <c r="X3291" s="11" t="str">
        <f ca="1">IF(ISBLANK(BudgetsQTable[[#This Row],[budg_seq_yr]]),"FY"&amp;fiscalyear,"FY"&amp;fiscalyear-1+BudgetsQTable[[#This Row],[budg_seq_yr]])</f>
        <v>FY18</v>
      </c>
      <c r="Y3291" s="79">
        <v>892366</v>
      </c>
      <c r="Z3291" s="78" t="s">
        <v>2869</v>
      </c>
      <c r="AA3291" s="78" t="s">
        <v>468</v>
      </c>
      <c r="AB3291" s="76" t="s">
        <v>2821</v>
      </c>
      <c r="AC3291" s="78" t="s">
        <v>468</v>
      </c>
    </row>
    <row r="3292" spans="1:29" x14ac:dyDescent="0.35">
      <c r="A3292" s="10" t="s">
        <v>2718</v>
      </c>
      <c r="B3292" s="76" t="s">
        <v>2824</v>
      </c>
      <c r="C3292" s="76">
        <f>C3291+(BudgetsQTable[[#This Row],[lead]]&lt;&gt;K3291)</f>
        <v>408</v>
      </c>
      <c r="D3292" s="76">
        <f>D3291*(BudgetsQTable[[#This Row],[lead]]=K3291)+(BudgetsQTable[[#This Row],[prop_id]]&lt;&gt;A3291)</f>
        <v>1</v>
      </c>
      <c r="E3292" s="77">
        <v>43005.800694444442</v>
      </c>
      <c r="F3292" s="78" t="s">
        <v>2868</v>
      </c>
      <c r="G3292" s="78" t="s">
        <v>2869</v>
      </c>
      <c r="H3292" s="78" t="s">
        <v>468</v>
      </c>
      <c r="I3292" s="76" t="s">
        <v>807</v>
      </c>
      <c r="J3292" s="76" t="s">
        <v>753</v>
      </c>
      <c r="K3292" s="78" t="s">
        <v>2718</v>
      </c>
      <c r="L3292" s="7" t="str">
        <f>IF(BudgetsQTable[[#This Row],[pi_last_name]]=" ","",HYPERLINK("https://www.ejacket.nsf.gov/ej/showProposal.do?Continue=Y&amp;ID="&amp;BudgetsQTable[[#This Row],[prop_id]],BudgetsQTable[[#This Row],[prop_id]]))</f>
        <v/>
      </c>
      <c r="M3292" s="78" t="s">
        <v>753</v>
      </c>
      <c r="N3292" s="7" t="str">
        <f>IF(BudgetsQTable[[#This Row],[pi_last_name]]=" ","",HYPERLINK("mailto:"&amp;BudgetsQTable[[#This Row],[pi_email]]&amp;"&amp;subject=Your NSF Proposal:  "&amp;BudgetsQTable[[#This Row],[prop_id]],BudgetsQTable[[#This Row],[pi_email]]))</f>
        <v/>
      </c>
      <c r="O3292" s="78" t="s">
        <v>753</v>
      </c>
      <c r="P3292" s="78">
        <v>1</v>
      </c>
      <c r="Q3292" s="78">
        <v>2</v>
      </c>
      <c r="R3292" s="79">
        <v>0</v>
      </c>
      <c r="S3292" s="79">
        <v>0</v>
      </c>
      <c r="T3292" s="79">
        <v>0</v>
      </c>
      <c r="U3292" s="80">
        <v>228185</v>
      </c>
      <c r="V3292" s="78">
        <v>0</v>
      </c>
      <c r="W3292" s="78">
        <v>1</v>
      </c>
      <c r="X3292" s="11" t="str">
        <f ca="1">IF(ISBLANK(BudgetsQTable[[#This Row],[budg_seq_yr]]),"FY"&amp;fiscalyear,"FY"&amp;fiscalyear-1+BudgetsQTable[[#This Row],[budg_seq_yr]])</f>
        <v>FY18</v>
      </c>
      <c r="Y3292" s="79">
        <v>228185</v>
      </c>
      <c r="Z3292" s="78" t="s">
        <v>2869</v>
      </c>
      <c r="AA3292" s="78" t="s">
        <v>468</v>
      </c>
      <c r="AB3292" s="76" t="s">
        <v>2821</v>
      </c>
      <c r="AC3292" s="78" t="s">
        <v>468</v>
      </c>
    </row>
    <row r="3293" spans="1:29" x14ac:dyDescent="0.35">
      <c r="A3293" s="10" t="s">
        <v>2718</v>
      </c>
      <c r="B3293" s="76" t="s">
        <v>2824</v>
      </c>
      <c r="C3293" s="76">
        <f>C3292+(BudgetsQTable[[#This Row],[lead]]&lt;&gt;K3292)</f>
        <v>408</v>
      </c>
      <c r="D3293" s="76">
        <f>D3292*(BudgetsQTable[[#This Row],[lead]]=K3292)+(BudgetsQTable[[#This Row],[prop_id]]&lt;&gt;A3292)</f>
        <v>1</v>
      </c>
      <c r="E3293" s="77">
        <v>43005.800694444442</v>
      </c>
      <c r="F3293" s="78" t="s">
        <v>2868</v>
      </c>
      <c r="G3293" s="78" t="s">
        <v>2869</v>
      </c>
      <c r="H3293" s="78" t="s">
        <v>468</v>
      </c>
      <c r="I3293" s="76" t="s">
        <v>807</v>
      </c>
      <c r="J3293" s="76" t="s">
        <v>753</v>
      </c>
      <c r="K3293" s="78" t="s">
        <v>2718</v>
      </c>
      <c r="L3293" s="7" t="str">
        <f>IF(BudgetsQTable[[#This Row],[pi_last_name]]=" ","",HYPERLINK("https://www.ejacket.nsf.gov/ej/showProposal.do?Continue=Y&amp;ID="&amp;BudgetsQTable[[#This Row],[prop_id]],BudgetsQTable[[#This Row],[prop_id]]))</f>
        <v/>
      </c>
      <c r="M3293" s="78" t="s">
        <v>753</v>
      </c>
      <c r="N3293" s="7" t="str">
        <f>IF(BudgetsQTable[[#This Row],[pi_last_name]]=" ","",HYPERLINK("mailto:"&amp;BudgetsQTable[[#This Row],[pi_email]]&amp;"&amp;subject=Your NSF Proposal:  "&amp;BudgetsQTable[[#This Row],[prop_id]],BudgetsQTable[[#This Row],[pi_email]]))</f>
        <v/>
      </c>
      <c r="O3293" s="78" t="s">
        <v>753</v>
      </c>
      <c r="P3293" s="78">
        <v>1</v>
      </c>
      <c r="Q3293" s="78">
        <v>2</v>
      </c>
      <c r="R3293" s="79">
        <v>0</v>
      </c>
      <c r="S3293" s="79">
        <v>0</v>
      </c>
      <c r="T3293" s="79">
        <v>0</v>
      </c>
      <c r="U3293" s="80">
        <v>218221</v>
      </c>
      <c r="V3293" s="78">
        <v>0</v>
      </c>
      <c r="W3293" s="78">
        <v>2</v>
      </c>
      <c r="X3293" s="11" t="str">
        <f ca="1">IF(ISBLANK(BudgetsQTable[[#This Row],[budg_seq_yr]]),"FY"&amp;fiscalyear,"FY"&amp;fiscalyear-1+BudgetsQTable[[#This Row],[budg_seq_yr]])</f>
        <v>FY19</v>
      </c>
      <c r="Y3293" s="79">
        <v>218221</v>
      </c>
      <c r="Z3293" s="78" t="s">
        <v>2869</v>
      </c>
      <c r="AA3293" s="78" t="s">
        <v>468</v>
      </c>
      <c r="AB3293" s="76" t="s">
        <v>2821</v>
      </c>
      <c r="AC3293" s="78" t="s">
        <v>468</v>
      </c>
    </row>
    <row r="3294" spans="1:29" x14ac:dyDescent="0.35">
      <c r="A3294" s="10" t="s">
        <v>2718</v>
      </c>
      <c r="B3294" s="76" t="s">
        <v>2824</v>
      </c>
      <c r="C3294" s="76">
        <f>C3293+(BudgetsQTable[[#This Row],[lead]]&lt;&gt;K3293)</f>
        <v>408</v>
      </c>
      <c r="D3294" s="76">
        <f>D3293*(BudgetsQTable[[#This Row],[lead]]=K3293)+(BudgetsQTable[[#This Row],[prop_id]]&lt;&gt;A3293)</f>
        <v>1</v>
      </c>
      <c r="E3294" s="77">
        <v>43005.800694444442</v>
      </c>
      <c r="F3294" s="78" t="s">
        <v>2868</v>
      </c>
      <c r="G3294" s="78" t="s">
        <v>2869</v>
      </c>
      <c r="H3294" s="78" t="s">
        <v>468</v>
      </c>
      <c r="I3294" s="76" t="s">
        <v>807</v>
      </c>
      <c r="J3294" s="76" t="s">
        <v>753</v>
      </c>
      <c r="K3294" s="78" t="s">
        <v>2718</v>
      </c>
      <c r="L3294" s="7" t="str">
        <f>IF(BudgetsQTable[[#This Row],[pi_last_name]]=" ","",HYPERLINK("https://www.ejacket.nsf.gov/ej/showProposal.do?Continue=Y&amp;ID="&amp;BudgetsQTable[[#This Row],[prop_id]],BudgetsQTable[[#This Row],[prop_id]]))</f>
        <v/>
      </c>
      <c r="M3294" s="78" t="s">
        <v>753</v>
      </c>
      <c r="N3294" s="7" t="str">
        <f>IF(BudgetsQTable[[#This Row],[pi_last_name]]=" ","",HYPERLINK("mailto:"&amp;BudgetsQTable[[#This Row],[pi_email]]&amp;"&amp;subject=Your NSF Proposal:  "&amp;BudgetsQTable[[#This Row],[prop_id]],BudgetsQTable[[#This Row],[pi_email]]))</f>
        <v/>
      </c>
      <c r="O3294" s="78" t="s">
        <v>753</v>
      </c>
      <c r="P3294" s="78">
        <v>1</v>
      </c>
      <c r="Q3294" s="78">
        <v>2</v>
      </c>
      <c r="R3294" s="79">
        <v>0</v>
      </c>
      <c r="S3294" s="79">
        <v>0</v>
      </c>
      <c r="T3294" s="79">
        <v>0</v>
      </c>
      <c r="U3294" s="80">
        <v>221358</v>
      </c>
      <c r="V3294" s="78">
        <v>0</v>
      </c>
      <c r="W3294" s="78">
        <v>3</v>
      </c>
      <c r="X3294" s="11" t="str">
        <f ca="1">IF(ISBLANK(BudgetsQTable[[#This Row],[budg_seq_yr]]),"FY"&amp;fiscalyear,"FY"&amp;fiscalyear-1+BudgetsQTable[[#This Row],[budg_seq_yr]])</f>
        <v>FY20</v>
      </c>
      <c r="Y3294" s="79">
        <v>221358</v>
      </c>
      <c r="Z3294" s="78" t="s">
        <v>2869</v>
      </c>
      <c r="AA3294" s="78" t="s">
        <v>468</v>
      </c>
      <c r="AB3294" s="76" t="s">
        <v>2821</v>
      </c>
      <c r="AC3294" s="78" t="s">
        <v>468</v>
      </c>
    </row>
    <row r="3295" spans="1:29" x14ac:dyDescent="0.35">
      <c r="A3295" s="10" t="s">
        <v>2718</v>
      </c>
      <c r="B3295" s="76" t="s">
        <v>2824</v>
      </c>
      <c r="C3295" s="76">
        <f>C3294+(BudgetsQTable[[#This Row],[lead]]&lt;&gt;K3294)</f>
        <v>408</v>
      </c>
      <c r="D3295" s="76">
        <f>D3294*(BudgetsQTable[[#This Row],[lead]]=K3294)+(BudgetsQTable[[#This Row],[prop_id]]&lt;&gt;A3294)</f>
        <v>1</v>
      </c>
      <c r="E3295" s="77">
        <v>43005.800694444442</v>
      </c>
      <c r="F3295" s="78" t="s">
        <v>2868</v>
      </c>
      <c r="G3295" s="78" t="s">
        <v>2869</v>
      </c>
      <c r="H3295" s="78" t="s">
        <v>468</v>
      </c>
      <c r="I3295" s="76" t="s">
        <v>807</v>
      </c>
      <c r="J3295" s="76" t="s">
        <v>753</v>
      </c>
      <c r="K3295" s="78" t="s">
        <v>2718</v>
      </c>
      <c r="L3295" s="7" t="str">
        <f>IF(BudgetsQTable[[#This Row],[pi_last_name]]=" ","",HYPERLINK("https://www.ejacket.nsf.gov/ej/showProposal.do?Continue=Y&amp;ID="&amp;BudgetsQTable[[#This Row],[prop_id]],BudgetsQTable[[#This Row],[prop_id]]))</f>
        <v/>
      </c>
      <c r="M3295" s="78" t="s">
        <v>753</v>
      </c>
      <c r="N3295" s="7" t="str">
        <f>IF(BudgetsQTable[[#This Row],[pi_last_name]]=" ","",HYPERLINK("mailto:"&amp;BudgetsQTable[[#This Row],[pi_email]]&amp;"&amp;subject=Your NSF Proposal:  "&amp;BudgetsQTable[[#This Row],[prop_id]],BudgetsQTable[[#This Row],[pi_email]]))</f>
        <v/>
      </c>
      <c r="O3295" s="78" t="s">
        <v>753</v>
      </c>
      <c r="P3295" s="78">
        <v>1</v>
      </c>
      <c r="Q3295" s="78">
        <v>2</v>
      </c>
      <c r="R3295" s="79">
        <v>0</v>
      </c>
      <c r="S3295" s="79">
        <v>0</v>
      </c>
      <c r="T3295" s="79">
        <v>0</v>
      </c>
      <c r="U3295" s="80">
        <v>224602</v>
      </c>
      <c r="V3295" s="78">
        <v>0</v>
      </c>
      <c r="W3295" s="78">
        <v>4</v>
      </c>
      <c r="X3295" s="11" t="str">
        <f ca="1">IF(ISBLANK(BudgetsQTable[[#This Row],[budg_seq_yr]]),"FY"&amp;fiscalyear,"FY"&amp;fiscalyear-1+BudgetsQTable[[#This Row],[budg_seq_yr]])</f>
        <v>FY21</v>
      </c>
      <c r="Y3295" s="79">
        <v>224602</v>
      </c>
      <c r="Z3295" s="78" t="s">
        <v>2869</v>
      </c>
      <c r="AA3295" s="78" t="s">
        <v>468</v>
      </c>
      <c r="AB3295" s="76" t="s">
        <v>2821</v>
      </c>
      <c r="AC3295" s="78" t="s">
        <v>468</v>
      </c>
    </row>
    <row r="3296" spans="1:29" x14ac:dyDescent="0.35">
      <c r="A3296" s="10" t="s">
        <v>5325</v>
      </c>
      <c r="B3296" s="76" t="s">
        <v>2834</v>
      </c>
      <c r="C3296" s="76">
        <f>C3295+(BudgetsQTable[[#This Row],[lead]]&lt;&gt;K3295)</f>
        <v>408</v>
      </c>
      <c r="D3296" s="76">
        <f>D3295*(BudgetsQTable[[#This Row],[lead]]=K3295)+(BudgetsQTable[[#This Row],[prop_id]]&lt;&gt;A3295)</f>
        <v>2</v>
      </c>
      <c r="E3296" s="77">
        <v>43005.665277777778</v>
      </c>
      <c r="F3296" s="78" t="s">
        <v>2868</v>
      </c>
      <c r="G3296" s="78" t="s">
        <v>2869</v>
      </c>
      <c r="H3296" s="78" t="s">
        <v>468</v>
      </c>
      <c r="I3296" s="76" t="s">
        <v>807</v>
      </c>
      <c r="J3296" s="76" t="s">
        <v>5329</v>
      </c>
      <c r="K3296" s="78" t="s">
        <v>2718</v>
      </c>
      <c r="L3296" s="7" t="str">
        <f>IF(BudgetsQTable[[#This Row],[pi_last_name]]=" ","",HYPERLINK("https://www.ejacket.nsf.gov/ej/showProposal.do?Continue=Y&amp;ID="&amp;BudgetsQTable[[#This Row],[prop_id]],BudgetsQTable[[#This Row],[prop_id]]))</f>
        <v>1763911</v>
      </c>
      <c r="M3296" s="78" t="s">
        <v>5326</v>
      </c>
      <c r="N3296" s="7" t="str">
        <f>IF(BudgetsQTable[[#This Row],[pi_last_name]]=" ","",HYPERLINK("mailto:"&amp;BudgetsQTable[[#This Row],[pi_email]]&amp;"&amp;subject=Your NSF Proposal:  "&amp;BudgetsQTable[[#This Row],[prop_id]],BudgetsQTable[[#This Row],[pi_email]]))</f>
        <v>tmoore@icl.utk.edu</v>
      </c>
      <c r="O3296" s="78" t="s">
        <v>4693</v>
      </c>
      <c r="P3296" s="78"/>
      <c r="Q3296" s="78"/>
      <c r="R3296" s="79"/>
      <c r="S3296" s="79"/>
      <c r="T3296" s="79"/>
      <c r="U3296" s="80"/>
      <c r="V3296" s="78">
        <v>0</v>
      </c>
      <c r="W3296" s="78"/>
      <c r="X3296" s="11" t="str">
        <f ca="1">IF(ISBLANK(BudgetsQTable[[#This Row],[budg_seq_yr]]),"FY"&amp;fiscalyear,"FY"&amp;fiscalyear-1+BudgetsQTable[[#This Row],[budg_seq_yr]])</f>
        <v>FY18</v>
      </c>
      <c r="Y3296" s="79">
        <v>307616</v>
      </c>
      <c r="Z3296" s="78" t="s">
        <v>2869</v>
      </c>
      <c r="AA3296" s="78" t="s">
        <v>468</v>
      </c>
      <c r="AB3296" s="76" t="s">
        <v>2821</v>
      </c>
      <c r="AC3296" s="78" t="s">
        <v>468</v>
      </c>
    </row>
    <row r="3297" spans="1:29" x14ac:dyDescent="0.35">
      <c r="A3297" s="10" t="s">
        <v>5325</v>
      </c>
      <c r="B3297" s="76" t="s">
        <v>2834</v>
      </c>
      <c r="C3297" s="76">
        <f>C3296+(BudgetsQTable[[#This Row],[lead]]&lt;&gt;K3296)</f>
        <v>408</v>
      </c>
      <c r="D3297" s="76">
        <f>D3296*(BudgetsQTable[[#This Row],[lead]]=K3296)+(BudgetsQTable[[#This Row],[prop_id]]&lt;&gt;A3296)</f>
        <v>2</v>
      </c>
      <c r="E3297" s="77">
        <v>43005.665277777778</v>
      </c>
      <c r="F3297" s="78" t="s">
        <v>2868</v>
      </c>
      <c r="G3297" s="78" t="s">
        <v>2869</v>
      </c>
      <c r="H3297" s="78" t="s">
        <v>468</v>
      </c>
      <c r="I3297" s="76" t="s">
        <v>807</v>
      </c>
      <c r="J3297" s="76" t="s">
        <v>753</v>
      </c>
      <c r="K3297" s="78" t="s">
        <v>2718</v>
      </c>
      <c r="L3297" s="7" t="str">
        <f>IF(BudgetsQTable[[#This Row],[pi_last_name]]=" ","",HYPERLINK("https://www.ejacket.nsf.gov/ej/showProposal.do?Continue=Y&amp;ID="&amp;BudgetsQTable[[#This Row],[prop_id]],BudgetsQTable[[#This Row],[prop_id]]))</f>
        <v/>
      </c>
      <c r="M3297" s="78" t="s">
        <v>753</v>
      </c>
      <c r="N3297" s="7" t="str">
        <f>IF(BudgetsQTable[[#This Row],[pi_last_name]]=" ","",HYPERLINK("mailto:"&amp;BudgetsQTable[[#This Row],[pi_email]]&amp;"&amp;subject=Your NSF Proposal:  "&amp;BudgetsQTable[[#This Row],[prop_id]],BudgetsQTable[[#This Row],[pi_email]]))</f>
        <v/>
      </c>
      <c r="O3297" s="78" t="s">
        <v>753</v>
      </c>
      <c r="P3297" s="78">
        <v>2</v>
      </c>
      <c r="Q3297" s="78">
        <v>0.5</v>
      </c>
      <c r="R3297" s="79">
        <v>0</v>
      </c>
      <c r="S3297" s="79">
        <v>0</v>
      </c>
      <c r="T3297" s="79">
        <v>15900</v>
      </c>
      <c r="U3297" s="80">
        <v>73526</v>
      </c>
      <c r="V3297" s="78">
        <v>0</v>
      </c>
      <c r="W3297" s="78">
        <v>1</v>
      </c>
      <c r="X3297" s="11" t="str">
        <f ca="1">IF(ISBLANK(BudgetsQTable[[#This Row],[budg_seq_yr]]),"FY"&amp;fiscalyear,"FY"&amp;fiscalyear-1+BudgetsQTable[[#This Row],[budg_seq_yr]])</f>
        <v>FY18</v>
      </c>
      <c r="Y3297" s="79">
        <v>73526</v>
      </c>
      <c r="Z3297" s="78" t="s">
        <v>2869</v>
      </c>
      <c r="AA3297" s="78" t="s">
        <v>468</v>
      </c>
      <c r="AB3297" s="76" t="s">
        <v>2821</v>
      </c>
      <c r="AC3297" s="78" t="s">
        <v>468</v>
      </c>
    </row>
    <row r="3298" spans="1:29" x14ac:dyDescent="0.35">
      <c r="A3298" s="10" t="s">
        <v>5325</v>
      </c>
      <c r="B3298" s="76" t="s">
        <v>2834</v>
      </c>
      <c r="C3298" s="76">
        <f>C3297+(BudgetsQTable[[#This Row],[lead]]&lt;&gt;K3297)</f>
        <v>408</v>
      </c>
      <c r="D3298" s="76">
        <f>D3297*(BudgetsQTable[[#This Row],[lead]]=K3297)+(BudgetsQTable[[#This Row],[prop_id]]&lt;&gt;A3297)</f>
        <v>2</v>
      </c>
      <c r="E3298" s="77">
        <v>43005.665277777778</v>
      </c>
      <c r="F3298" s="78" t="s">
        <v>2868</v>
      </c>
      <c r="G3298" s="78" t="s">
        <v>2869</v>
      </c>
      <c r="H3298" s="78" t="s">
        <v>468</v>
      </c>
      <c r="I3298" s="76" t="s">
        <v>807</v>
      </c>
      <c r="J3298" s="76" t="s">
        <v>753</v>
      </c>
      <c r="K3298" s="78" t="s">
        <v>2718</v>
      </c>
      <c r="L3298" s="7" t="str">
        <f>IF(BudgetsQTable[[#This Row],[pi_last_name]]=" ","",HYPERLINK("https://www.ejacket.nsf.gov/ej/showProposal.do?Continue=Y&amp;ID="&amp;BudgetsQTable[[#This Row],[prop_id]],BudgetsQTable[[#This Row],[prop_id]]))</f>
        <v/>
      </c>
      <c r="M3298" s="78" t="s">
        <v>753</v>
      </c>
      <c r="N3298" s="7" t="str">
        <f>IF(BudgetsQTable[[#This Row],[pi_last_name]]=" ","",HYPERLINK("mailto:"&amp;BudgetsQTable[[#This Row],[pi_email]]&amp;"&amp;subject=Your NSF Proposal:  "&amp;BudgetsQTable[[#This Row],[prop_id]],BudgetsQTable[[#This Row],[pi_email]]))</f>
        <v/>
      </c>
      <c r="O3298" s="78" t="s">
        <v>753</v>
      </c>
      <c r="P3298" s="78">
        <v>2</v>
      </c>
      <c r="Q3298" s="78">
        <v>0.5</v>
      </c>
      <c r="R3298" s="79">
        <v>0</v>
      </c>
      <c r="S3298" s="79">
        <v>0</v>
      </c>
      <c r="T3298" s="79">
        <v>16377</v>
      </c>
      <c r="U3298" s="80">
        <v>75735</v>
      </c>
      <c r="V3298" s="78">
        <v>0</v>
      </c>
      <c r="W3298" s="78">
        <v>2</v>
      </c>
      <c r="X3298" s="11" t="str">
        <f ca="1">IF(ISBLANK(BudgetsQTable[[#This Row],[budg_seq_yr]]),"FY"&amp;fiscalyear,"FY"&amp;fiscalyear-1+BudgetsQTable[[#This Row],[budg_seq_yr]])</f>
        <v>FY19</v>
      </c>
      <c r="Y3298" s="79">
        <v>75735</v>
      </c>
      <c r="Z3298" s="78" t="s">
        <v>2869</v>
      </c>
      <c r="AA3298" s="78" t="s">
        <v>468</v>
      </c>
      <c r="AB3298" s="76" t="s">
        <v>2821</v>
      </c>
      <c r="AC3298" s="78" t="s">
        <v>468</v>
      </c>
    </row>
    <row r="3299" spans="1:29" x14ac:dyDescent="0.35">
      <c r="A3299" s="10" t="s">
        <v>5325</v>
      </c>
      <c r="B3299" s="76" t="s">
        <v>2834</v>
      </c>
      <c r="C3299" s="76">
        <f>C3298+(BudgetsQTable[[#This Row],[lead]]&lt;&gt;K3298)</f>
        <v>408</v>
      </c>
      <c r="D3299" s="76">
        <f>D3298*(BudgetsQTable[[#This Row],[lead]]=K3298)+(BudgetsQTable[[#This Row],[prop_id]]&lt;&gt;A3298)</f>
        <v>2</v>
      </c>
      <c r="E3299" s="77">
        <v>43005.665277777778</v>
      </c>
      <c r="F3299" s="78" t="s">
        <v>2868</v>
      </c>
      <c r="G3299" s="78" t="s">
        <v>2869</v>
      </c>
      <c r="H3299" s="78" t="s">
        <v>468</v>
      </c>
      <c r="I3299" s="76" t="s">
        <v>807</v>
      </c>
      <c r="J3299" s="76" t="s">
        <v>753</v>
      </c>
      <c r="K3299" s="78" t="s">
        <v>2718</v>
      </c>
      <c r="L3299" s="7" t="str">
        <f>IF(BudgetsQTable[[#This Row],[pi_last_name]]=" ","",HYPERLINK("https://www.ejacket.nsf.gov/ej/showProposal.do?Continue=Y&amp;ID="&amp;BudgetsQTable[[#This Row],[prop_id]],BudgetsQTable[[#This Row],[prop_id]]))</f>
        <v/>
      </c>
      <c r="M3299" s="78" t="s">
        <v>753</v>
      </c>
      <c r="N3299" s="7" t="str">
        <f>IF(BudgetsQTable[[#This Row],[pi_last_name]]=" ","",HYPERLINK("mailto:"&amp;BudgetsQTable[[#This Row],[pi_email]]&amp;"&amp;subject=Your NSF Proposal:  "&amp;BudgetsQTable[[#This Row],[prop_id]],BudgetsQTable[[#This Row],[pi_email]]))</f>
        <v/>
      </c>
      <c r="O3299" s="78" t="s">
        <v>753</v>
      </c>
      <c r="P3299" s="78">
        <v>2</v>
      </c>
      <c r="Q3299" s="78">
        <v>0.5</v>
      </c>
      <c r="R3299" s="79">
        <v>0</v>
      </c>
      <c r="S3299" s="79">
        <v>0</v>
      </c>
      <c r="T3299" s="79">
        <v>16869</v>
      </c>
      <c r="U3299" s="80">
        <v>78007</v>
      </c>
      <c r="V3299" s="78">
        <v>0</v>
      </c>
      <c r="W3299" s="78">
        <v>3</v>
      </c>
      <c r="X3299" s="11" t="str">
        <f ca="1">IF(ISBLANK(BudgetsQTable[[#This Row],[budg_seq_yr]]),"FY"&amp;fiscalyear,"FY"&amp;fiscalyear-1+BudgetsQTable[[#This Row],[budg_seq_yr]])</f>
        <v>FY20</v>
      </c>
      <c r="Y3299" s="79">
        <v>78007</v>
      </c>
      <c r="Z3299" s="78" t="s">
        <v>2869</v>
      </c>
      <c r="AA3299" s="78" t="s">
        <v>468</v>
      </c>
      <c r="AB3299" s="76" t="s">
        <v>2821</v>
      </c>
      <c r="AC3299" s="78" t="s">
        <v>468</v>
      </c>
    </row>
    <row r="3300" spans="1:29" x14ac:dyDescent="0.35">
      <c r="A3300" s="10" t="s">
        <v>5325</v>
      </c>
      <c r="B3300" s="76" t="s">
        <v>2834</v>
      </c>
      <c r="C3300" s="76">
        <f>C3299+(BudgetsQTable[[#This Row],[lead]]&lt;&gt;K3299)</f>
        <v>408</v>
      </c>
      <c r="D3300" s="76">
        <f>D3299*(BudgetsQTable[[#This Row],[lead]]=K3299)+(BudgetsQTable[[#This Row],[prop_id]]&lt;&gt;A3299)</f>
        <v>2</v>
      </c>
      <c r="E3300" s="77">
        <v>43005.665277777778</v>
      </c>
      <c r="F3300" s="78" t="s">
        <v>2868</v>
      </c>
      <c r="G3300" s="78" t="s">
        <v>2869</v>
      </c>
      <c r="H3300" s="78" t="s">
        <v>468</v>
      </c>
      <c r="I3300" s="76" t="s">
        <v>807</v>
      </c>
      <c r="J3300" s="76" t="s">
        <v>753</v>
      </c>
      <c r="K3300" s="78" t="s">
        <v>2718</v>
      </c>
      <c r="L3300" s="7" t="str">
        <f>IF(BudgetsQTable[[#This Row],[pi_last_name]]=" ","",HYPERLINK("https://www.ejacket.nsf.gov/ej/showProposal.do?Continue=Y&amp;ID="&amp;BudgetsQTable[[#This Row],[prop_id]],BudgetsQTable[[#This Row],[prop_id]]))</f>
        <v/>
      </c>
      <c r="M3300" s="78" t="s">
        <v>753</v>
      </c>
      <c r="N3300" s="7" t="str">
        <f>IF(BudgetsQTable[[#This Row],[pi_last_name]]=" ","",HYPERLINK("mailto:"&amp;BudgetsQTable[[#This Row],[pi_email]]&amp;"&amp;subject=Your NSF Proposal:  "&amp;BudgetsQTable[[#This Row],[prop_id]],BudgetsQTable[[#This Row],[pi_email]]))</f>
        <v/>
      </c>
      <c r="O3300" s="78" t="s">
        <v>753</v>
      </c>
      <c r="P3300" s="78">
        <v>2</v>
      </c>
      <c r="Q3300" s="78">
        <v>0.5</v>
      </c>
      <c r="R3300" s="79">
        <v>0</v>
      </c>
      <c r="S3300" s="79">
        <v>0</v>
      </c>
      <c r="T3300" s="79">
        <v>17375</v>
      </c>
      <c r="U3300" s="80">
        <v>80348</v>
      </c>
      <c r="V3300" s="78">
        <v>0</v>
      </c>
      <c r="W3300" s="78">
        <v>4</v>
      </c>
      <c r="X3300" s="11" t="str">
        <f ca="1">IF(ISBLANK(BudgetsQTable[[#This Row],[budg_seq_yr]]),"FY"&amp;fiscalyear,"FY"&amp;fiscalyear-1+BudgetsQTable[[#This Row],[budg_seq_yr]])</f>
        <v>FY21</v>
      </c>
      <c r="Y3300" s="79">
        <v>80348</v>
      </c>
      <c r="Z3300" s="78" t="s">
        <v>2869</v>
      </c>
      <c r="AA3300" s="78" t="s">
        <v>468</v>
      </c>
      <c r="AB3300" s="76" t="s">
        <v>2821</v>
      </c>
      <c r="AC3300" s="78" t="s">
        <v>468</v>
      </c>
    </row>
    <row r="3301" spans="1:29" x14ac:dyDescent="0.35">
      <c r="A3301" s="10" t="s">
        <v>2721</v>
      </c>
      <c r="B3301" s="76" t="s">
        <v>2824</v>
      </c>
      <c r="C3301" s="76">
        <f>C3300+(BudgetsQTable[[#This Row],[lead]]&lt;&gt;K3300)</f>
        <v>409</v>
      </c>
      <c r="D3301" s="76">
        <f>D3300*(BudgetsQTable[[#This Row],[lead]]=K3300)+(BudgetsQTable[[#This Row],[prop_id]]&lt;&gt;A3300)</f>
        <v>1</v>
      </c>
      <c r="E3301" s="77">
        <v>43005.806944444441</v>
      </c>
      <c r="F3301" s="78" t="s">
        <v>2817</v>
      </c>
      <c r="G3301" s="78" t="s">
        <v>2818</v>
      </c>
      <c r="H3301" s="78" t="s">
        <v>474</v>
      </c>
      <c r="I3301" s="76" t="s">
        <v>885</v>
      </c>
      <c r="J3301" s="76" t="s">
        <v>5332</v>
      </c>
      <c r="K3301" s="78" t="s">
        <v>2721</v>
      </c>
      <c r="L3301" s="7" t="str">
        <f>IF(BudgetsQTable[[#This Row],[pi_last_name]]=" ","",HYPERLINK("https://www.ejacket.nsf.gov/ej/showProposal.do?Continue=Y&amp;ID="&amp;BudgetsQTable[[#This Row],[prop_id]],BudgetsQTable[[#This Row],[prop_id]]))</f>
        <v>1764099</v>
      </c>
      <c r="M3301" s="78" t="s">
        <v>2722</v>
      </c>
      <c r="N3301" s="7" t="str">
        <f>IF(BudgetsQTable[[#This Row],[pi_last_name]]=" ","",HYPERLINK("mailto:"&amp;BudgetsQTable[[#This Row],[pi_email]]&amp;"&amp;subject=Your NSF Proposal:  "&amp;BudgetsQTable[[#This Row],[prop_id]],BudgetsQTable[[#This Row],[pi_email]]))</f>
        <v>ubli@usc.edu</v>
      </c>
      <c r="O3301" s="78" t="s">
        <v>3795</v>
      </c>
      <c r="P3301" s="78"/>
      <c r="Q3301" s="78"/>
      <c r="R3301" s="79"/>
      <c r="S3301" s="79"/>
      <c r="T3301" s="79"/>
      <c r="U3301" s="80"/>
      <c r="V3301" s="78">
        <v>0</v>
      </c>
      <c r="W3301" s="78"/>
      <c r="X3301" s="11" t="str">
        <f ca="1">IF(ISBLANK(BudgetsQTable[[#This Row],[budg_seq_yr]]),"FY"&amp;fiscalyear,"FY"&amp;fiscalyear-1+BudgetsQTable[[#This Row],[budg_seq_yr]])</f>
        <v>FY18</v>
      </c>
      <c r="Y3301" s="79">
        <v>899986</v>
      </c>
      <c r="Z3301" s="78" t="s">
        <v>2818</v>
      </c>
      <c r="AA3301" s="78" t="s">
        <v>474</v>
      </c>
      <c r="AB3301" s="76" t="s">
        <v>2821</v>
      </c>
      <c r="AC3301" s="78" t="s">
        <v>2988</v>
      </c>
    </row>
    <row r="3302" spans="1:29" x14ac:dyDescent="0.35">
      <c r="A3302" s="10" t="s">
        <v>2721</v>
      </c>
      <c r="B3302" s="76" t="s">
        <v>2824</v>
      </c>
      <c r="C3302" s="76">
        <f>C3301+(BudgetsQTable[[#This Row],[lead]]&lt;&gt;K3301)</f>
        <v>409</v>
      </c>
      <c r="D3302" s="76">
        <f>D3301*(BudgetsQTable[[#This Row],[lead]]=K3301)+(BudgetsQTable[[#This Row],[prop_id]]&lt;&gt;A3301)</f>
        <v>1</v>
      </c>
      <c r="E3302" s="77">
        <v>43005.806944444441</v>
      </c>
      <c r="F3302" s="78" t="s">
        <v>2817</v>
      </c>
      <c r="G3302" s="78" t="s">
        <v>2818</v>
      </c>
      <c r="H3302" s="78" t="s">
        <v>474</v>
      </c>
      <c r="I3302" s="76" t="s">
        <v>885</v>
      </c>
      <c r="J3302" s="76" t="s">
        <v>753</v>
      </c>
      <c r="K3302" s="78" t="s">
        <v>2721</v>
      </c>
      <c r="L3302" s="7" t="str">
        <f>IF(BudgetsQTable[[#This Row],[pi_last_name]]=" ","",HYPERLINK("https://www.ejacket.nsf.gov/ej/showProposal.do?Continue=Y&amp;ID="&amp;BudgetsQTable[[#This Row],[prop_id]],BudgetsQTable[[#This Row],[prop_id]]))</f>
        <v/>
      </c>
      <c r="M3302" s="78" t="s">
        <v>753</v>
      </c>
      <c r="N3302" s="7" t="str">
        <f>IF(BudgetsQTable[[#This Row],[pi_last_name]]=" ","",HYPERLINK("mailto:"&amp;BudgetsQTable[[#This Row],[pi_email]]&amp;"&amp;subject=Your NSF Proposal:  "&amp;BudgetsQTable[[#This Row],[prop_id]],BudgetsQTable[[#This Row],[pi_email]]))</f>
        <v/>
      </c>
      <c r="O3302" s="78" t="s">
        <v>753</v>
      </c>
      <c r="P3302" s="78">
        <v>2</v>
      </c>
      <c r="Q3302" s="78">
        <v>1.2</v>
      </c>
      <c r="R3302" s="79">
        <v>0</v>
      </c>
      <c r="S3302" s="79">
        <v>2170</v>
      </c>
      <c r="T3302" s="79">
        <v>0</v>
      </c>
      <c r="U3302" s="80">
        <v>251527</v>
      </c>
      <c r="V3302" s="78">
        <v>0</v>
      </c>
      <c r="W3302" s="78">
        <v>1</v>
      </c>
      <c r="X3302" s="11" t="str">
        <f ca="1">IF(ISBLANK(BudgetsQTable[[#This Row],[budg_seq_yr]]),"FY"&amp;fiscalyear,"FY"&amp;fiscalyear-1+BudgetsQTable[[#This Row],[budg_seq_yr]])</f>
        <v>FY18</v>
      </c>
      <c r="Y3302" s="79">
        <v>251527</v>
      </c>
      <c r="Z3302" s="78" t="s">
        <v>2818</v>
      </c>
      <c r="AA3302" s="78" t="s">
        <v>474</v>
      </c>
      <c r="AB3302" s="76" t="s">
        <v>2821</v>
      </c>
      <c r="AC3302" s="78" t="s">
        <v>2988</v>
      </c>
    </row>
    <row r="3303" spans="1:29" x14ac:dyDescent="0.35">
      <c r="A3303" s="10" t="s">
        <v>2721</v>
      </c>
      <c r="B3303" s="76" t="s">
        <v>2824</v>
      </c>
      <c r="C3303" s="76">
        <f>C3302+(BudgetsQTable[[#This Row],[lead]]&lt;&gt;K3302)</f>
        <v>409</v>
      </c>
      <c r="D3303" s="76">
        <f>D3302*(BudgetsQTable[[#This Row],[lead]]=K3302)+(BudgetsQTable[[#This Row],[prop_id]]&lt;&gt;A3302)</f>
        <v>1</v>
      </c>
      <c r="E3303" s="77">
        <v>43005.806944444441</v>
      </c>
      <c r="F3303" s="78" t="s">
        <v>2817</v>
      </c>
      <c r="G3303" s="78" t="s">
        <v>2818</v>
      </c>
      <c r="H3303" s="78" t="s">
        <v>474</v>
      </c>
      <c r="I3303" s="76" t="s">
        <v>885</v>
      </c>
      <c r="J3303" s="76" t="s">
        <v>753</v>
      </c>
      <c r="K3303" s="78" t="s">
        <v>2721</v>
      </c>
      <c r="L3303" s="7" t="str">
        <f>IF(BudgetsQTable[[#This Row],[pi_last_name]]=" ","",HYPERLINK("https://www.ejacket.nsf.gov/ej/showProposal.do?Continue=Y&amp;ID="&amp;BudgetsQTable[[#This Row],[prop_id]],BudgetsQTable[[#This Row],[prop_id]]))</f>
        <v/>
      </c>
      <c r="M3303" s="78" t="s">
        <v>753</v>
      </c>
      <c r="N3303" s="7" t="str">
        <f>IF(BudgetsQTable[[#This Row],[pi_last_name]]=" ","",HYPERLINK("mailto:"&amp;BudgetsQTable[[#This Row],[pi_email]]&amp;"&amp;subject=Your NSF Proposal:  "&amp;BudgetsQTable[[#This Row],[prop_id]],BudgetsQTable[[#This Row],[pi_email]]))</f>
        <v/>
      </c>
      <c r="O3303" s="78" t="s">
        <v>753</v>
      </c>
      <c r="P3303" s="78">
        <v>2</v>
      </c>
      <c r="Q3303" s="78">
        <v>2</v>
      </c>
      <c r="R3303" s="79">
        <v>0</v>
      </c>
      <c r="S3303" s="79">
        <v>2170</v>
      </c>
      <c r="T3303" s="79">
        <v>0</v>
      </c>
      <c r="U3303" s="80">
        <v>358978</v>
      </c>
      <c r="V3303" s="78">
        <v>0</v>
      </c>
      <c r="W3303" s="78">
        <v>2</v>
      </c>
      <c r="X3303" s="11" t="str">
        <f ca="1">IF(ISBLANK(BudgetsQTable[[#This Row],[budg_seq_yr]]),"FY"&amp;fiscalyear,"FY"&amp;fiscalyear-1+BudgetsQTable[[#This Row],[budg_seq_yr]])</f>
        <v>FY19</v>
      </c>
      <c r="Y3303" s="79">
        <v>358978</v>
      </c>
      <c r="Z3303" s="78" t="s">
        <v>2818</v>
      </c>
      <c r="AA3303" s="78" t="s">
        <v>474</v>
      </c>
      <c r="AB3303" s="76" t="s">
        <v>2821</v>
      </c>
      <c r="AC3303" s="78" t="s">
        <v>2988</v>
      </c>
    </row>
    <row r="3304" spans="1:29" x14ac:dyDescent="0.35">
      <c r="A3304" s="10" t="s">
        <v>2721</v>
      </c>
      <c r="B3304" s="76" t="s">
        <v>2824</v>
      </c>
      <c r="C3304" s="76">
        <f>C3303+(BudgetsQTable[[#This Row],[lead]]&lt;&gt;K3303)</f>
        <v>409</v>
      </c>
      <c r="D3304" s="76">
        <f>D3303*(BudgetsQTable[[#This Row],[lead]]=K3303)+(BudgetsQTable[[#This Row],[prop_id]]&lt;&gt;A3303)</f>
        <v>1</v>
      </c>
      <c r="E3304" s="77">
        <v>43005.806944444441</v>
      </c>
      <c r="F3304" s="78" t="s">
        <v>2817</v>
      </c>
      <c r="G3304" s="78" t="s">
        <v>2818</v>
      </c>
      <c r="H3304" s="78" t="s">
        <v>474</v>
      </c>
      <c r="I3304" s="76" t="s">
        <v>885</v>
      </c>
      <c r="J3304" s="76" t="s">
        <v>753</v>
      </c>
      <c r="K3304" s="78" t="s">
        <v>2721</v>
      </c>
      <c r="L3304" s="7" t="str">
        <f>IF(BudgetsQTable[[#This Row],[pi_last_name]]=" ","",HYPERLINK("https://www.ejacket.nsf.gov/ej/showProposal.do?Continue=Y&amp;ID="&amp;BudgetsQTable[[#This Row],[prop_id]],BudgetsQTable[[#This Row],[prop_id]]))</f>
        <v/>
      </c>
      <c r="M3304" s="78" t="s">
        <v>753</v>
      </c>
      <c r="N3304" s="7" t="str">
        <f>IF(BudgetsQTable[[#This Row],[pi_last_name]]=" ","",HYPERLINK("mailto:"&amp;BudgetsQTable[[#This Row],[pi_email]]&amp;"&amp;subject=Your NSF Proposal:  "&amp;BudgetsQTable[[#This Row],[prop_id]],BudgetsQTable[[#This Row],[pi_email]]))</f>
        <v/>
      </c>
      <c r="O3304" s="78" t="s">
        <v>753</v>
      </c>
      <c r="P3304" s="78">
        <v>2</v>
      </c>
      <c r="Q3304" s="78">
        <v>2</v>
      </c>
      <c r="R3304" s="79">
        <v>0</v>
      </c>
      <c r="S3304" s="79">
        <v>2170</v>
      </c>
      <c r="T3304" s="79">
        <v>0</v>
      </c>
      <c r="U3304" s="80">
        <v>289481</v>
      </c>
      <c r="V3304" s="78">
        <v>0</v>
      </c>
      <c r="W3304" s="78">
        <v>3</v>
      </c>
      <c r="X3304" s="11" t="str">
        <f ca="1">IF(ISBLANK(BudgetsQTable[[#This Row],[budg_seq_yr]]),"FY"&amp;fiscalyear,"FY"&amp;fiscalyear-1+BudgetsQTable[[#This Row],[budg_seq_yr]])</f>
        <v>FY20</v>
      </c>
      <c r="Y3304" s="79">
        <v>289481</v>
      </c>
      <c r="Z3304" s="78" t="s">
        <v>2818</v>
      </c>
      <c r="AA3304" s="78" t="s">
        <v>474</v>
      </c>
      <c r="AB3304" s="76" t="s">
        <v>2821</v>
      </c>
      <c r="AC3304" s="78" t="s">
        <v>2988</v>
      </c>
    </row>
    <row r="3305" spans="1:29" x14ac:dyDescent="0.35">
      <c r="A3305" s="10" t="s">
        <v>5333</v>
      </c>
      <c r="B3305" s="76" t="s">
        <v>2834</v>
      </c>
      <c r="C3305" s="76">
        <f>C3304+(BudgetsQTable[[#This Row],[lead]]&lt;&gt;K3304)</f>
        <v>409</v>
      </c>
      <c r="D3305" s="76">
        <f>D3304*(BudgetsQTable[[#This Row],[lead]]=K3304)+(BudgetsQTable[[#This Row],[prop_id]]&lt;&gt;A3304)</f>
        <v>2</v>
      </c>
      <c r="E3305" s="77">
        <v>43005.804166666669</v>
      </c>
      <c r="F3305" s="78" t="s">
        <v>2817</v>
      </c>
      <c r="G3305" s="78" t="s">
        <v>2818</v>
      </c>
      <c r="H3305" s="78" t="s">
        <v>474</v>
      </c>
      <c r="I3305" s="76" t="s">
        <v>885</v>
      </c>
      <c r="J3305" s="76" t="s">
        <v>5336</v>
      </c>
      <c r="K3305" s="78" t="s">
        <v>2721</v>
      </c>
      <c r="L3305" s="7" t="str">
        <f>IF(BudgetsQTable[[#This Row],[pi_last_name]]=" ","",HYPERLINK("https://www.ejacket.nsf.gov/ej/showProposal.do?Continue=Y&amp;ID="&amp;BudgetsQTable[[#This Row],[prop_id]],BudgetsQTable[[#This Row],[prop_id]]))</f>
        <v>1764098</v>
      </c>
      <c r="M3305" s="78" t="s">
        <v>5334</v>
      </c>
      <c r="N3305" s="7" t="str">
        <f>IF(BudgetsQTable[[#This Row],[pi_last_name]]=" ","",HYPERLINK("mailto:"&amp;BudgetsQTable[[#This Row],[pi_email]]&amp;"&amp;subject=Your NSF Proposal:  "&amp;BudgetsQTable[[#This Row],[prop_id]],BudgetsQTable[[#This Row],[pi_email]]))</f>
        <v>Anna.Scaglione@asu.edu</v>
      </c>
      <c r="O3305" s="78" t="s">
        <v>534</v>
      </c>
      <c r="P3305" s="78"/>
      <c r="Q3305" s="78"/>
      <c r="R3305" s="79"/>
      <c r="S3305" s="79"/>
      <c r="T3305" s="79"/>
      <c r="U3305" s="80"/>
      <c r="V3305" s="78">
        <v>0</v>
      </c>
      <c r="W3305" s="78"/>
      <c r="X3305" s="11" t="str">
        <f ca="1">IF(ISBLANK(BudgetsQTable[[#This Row],[budg_seq_yr]]),"FY"&amp;fiscalyear,"FY"&amp;fiscalyear-1+BudgetsQTable[[#This Row],[budg_seq_yr]])</f>
        <v>FY18</v>
      </c>
      <c r="Y3305" s="79">
        <v>299999</v>
      </c>
      <c r="Z3305" s="78" t="s">
        <v>2818</v>
      </c>
      <c r="AA3305" s="78" t="s">
        <v>474</v>
      </c>
      <c r="AB3305" s="76" t="s">
        <v>2821</v>
      </c>
      <c r="AC3305" s="78" t="s">
        <v>2988</v>
      </c>
    </row>
    <row r="3306" spans="1:29" x14ac:dyDescent="0.35">
      <c r="A3306" s="10" t="s">
        <v>5333</v>
      </c>
      <c r="B3306" s="76" t="s">
        <v>2834</v>
      </c>
      <c r="C3306" s="76">
        <f>C3305+(BudgetsQTable[[#This Row],[lead]]&lt;&gt;K3305)</f>
        <v>409</v>
      </c>
      <c r="D3306" s="76">
        <f>D3305*(BudgetsQTable[[#This Row],[lead]]=K3305)+(BudgetsQTable[[#This Row],[prop_id]]&lt;&gt;A3305)</f>
        <v>2</v>
      </c>
      <c r="E3306" s="77">
        <v>43005.804166666669</v>
      </c>
      <c r="F3306" s="78" t="s">
        <v>2817</v>
      </c>
      <c r="G3306" s="78" t="s">
        <v>2818</v>
      </c>
      <c r="H3306" s="78" t="s">
        <v>474</v>
      </c>
      <c r="I3306" s="76" t="s">
        <v>885</v>
      </c>
      <c r="J3306" s="76" t="s">
        <v>753</v>
      </c>
      <c r="K3306" s="78" t="s">
        <v>2721</v>
      </c>
      <c r="L3306" s="7" t="str">
        <f>IF(BudgetsQTable[[#This Row],[pi_last_name]]=" ","",HYPERLINK("https://www.ejacket.nsf.gov/ej/showProposal.do?Continue=Y&amp;ID="&amp;BudgetsQTable[[#This Row],[prop_id]],BudgetsQTable[[#This Row],[prop_id]]))</f>
        <v/>
      </c>
      <c r="M3306" s="78" t="s">
        <v>753</v>
      </c>
      <c r="N3306" s="7" t="str">
        <f>IF(BudgetsQTable[[#This Row],[pi_last_name]]=" ","",HYPERLINK("mailto:"&amp;BudgetsQTable[[#This Row],[pi_email]]&amp;"&amp;subject=Your NSF Proposal:  "&amp;BudgetsQTable[[#This Row],[prop_id]],BudgetsQTable[[#This Row],[pi_email]]))</f>
        <v/>
      </c>
      <c r="O3306" s="78" t="s">
        <v>753</v>
      </c>
      <c r="P3306" s="78">
        <v>1</v>
      </c>
      <c r="Q3306" s="78">
        <v>1</v>
      </c>
      <c r="R3306" s="79">
        <v>0</v>
      </c>
      <c r="S3306" s="79">
        <v>0</v>
      </c>
      <c r="T3306" s="79">
        <v>0</v>
      </c>
      <c r="U3306" s="80">
        <v>100000</v>
      </c>
      <c r="V3306" s="78">
        <v>0</v>
      </c>
      <c r="W3306" s="78">
        <v>1</v>
      </c>
      <c r="X3306" s="11" t="str">
        <f ca="1">IF(ISBLANK(BudgetsQTable[[#This Row],[budg_seq_yr]]),"FY"&amp;fiscalyear,"FY"&amp;fiscalyear-1+BudgetsQTable[[#This Row],[budg_seq_yr]])</f>
        <v>FY18</v>
      </c>
      <c r="Y3306" s="79">
        <v>100000</v>
      </c>
      <c r="Z3306" s="78" t="s">
        <v>2818</v>
      </c>
      <c r="AA3306" s="78" t="s">
        <v>474</v>
      </c>
      <c r="AB3306" s="76" t="s">
        <v>2821</v>
      </c>
      <c r="AC3306" s="78" t="s">
        <v>2988</v>
      </c>
    </row>
    <row r="3307" spans="1:29" x14ac:dyDescent="0.35">
      <c r="A3307" s="10" t="s">
        <v>5333</v>
      </c>
      <c r="B3307" s="76" t="s">
        <v>2834</v>
      </c>
      <c r="C3307" s="76">
        <f>C3306+(BudgetsQTable[[#This Row],[lead]]&lt;&gt;K3306)</f>
        <v>409</v>
      </c>
      <c r="D3307" s="76">
        <f>D3306*(BudgetsQTable[[#This Row],[lead]]=K3306)+(BudgetsQTable[[#This Row],[prop_id]]&lt;&gt;A3306)</f>
        <v>2</v>
      </c>
      <c r="E3307" s="77">
        <v>43005.804166666669</v>
      </c>
      <c r="F3307" s="78" t="s">
        <v>2817</v>
      </c>
      <c r="G3307" s="78" t="s">
        <v>2818</v>
      </c>
      <c r="H3307" s="78" t="s">
        <v>474</v>
      </c>
      <c r="I3307" s="76" t="s">
        <v>885</v>
      </c>
      <c r="J3307" s="76" t="s">
        <v>753</v>
      </c>
      <c r="K3307" s="78" t="s">
        <v>2721</v>
      </c>
      <c r="L3307" s="7" t="str">
        <f>IF(BudgetsQTable[[#This Row],[pi_last_name]]=" ","",HYPERLINK("https://www.ejacket.nsf.gov/ej/showProposal.do?Continue=Y&amp;ID="&amp;BudgetsQTable[[#This Row],[prop_id]],BudgetsQTable[[#This Row],[prop_id]]))</f>
        <v/>
      </c>
      <c r="M3307" s="78" t="s">
        <v>753</v>
      </c>
      <c r="N3307" s="7" t="str">
        <f>IF(BudgetsQTable[[#This Row],[pi_last_name]]=" ","",HYPERLINK("mailto:"&amp;BudgetsQTable[[#This Row],[pi_email]]&amp;"&amp;subject=Your NSF Proposal:  "&amp;BudgetsQTable[[#This Row],[prop_id]],BudgetsQTable[[#This Row],[pi_email]]))</f>
        <v/>
      </c>
      <c r="O3307" s="78" t="s">
        <v>753</v>
      </c>
      <c r="P3307" s="78">
        <v>1</v>
      </c>
      <c r="Q3307" s="78">
        <v>1</v>
      </c>
      <c r="R3307" s="79">
        <v>0</v>
      </c>
      <c r="S3307" s="79">
        <v>0</v>
      </c>
      <c r="T3307" s="79">
        <v>0</v>
      </c>
      <c r="U3307" s="80">
        <v>100000</v>
      </c>
      <c r="V3307" s="78">
        <v>0</v>
      </c>
      <c r="W3307" s="78">
        <v>2</v>
      </c>
      <c r="X3307" s="11" t="str">
        <f ca="1">IF(ISBLANK(BudgetsQTable[[#This Row],[budg_seq_yr]]),"FY"&amp;fiscalyear,"FY"&amp;fiscalyear-1+BudgetsQTable[[#This Row],[budg_seq_yr]])</f>
        <v>FY19</v>
      </c>
      <c r="Y3307" s="79">
        <v>100000</v>
      </c>
      <c r="Z3307" s="78" t="s">
        <v>2818</v>
      </c>
      <c r="AA3307" s="78" t="s">
        <v>474</v>
      </c>
      <c r="AB3307" s="76" t="s">
        <v>2821</v>
      </c>
      <c r="AC3307" s="78" t="s">
        <v>2988</v>
      </c>
    </row>
    <row r="3308" spans="1:29" x14ac:dyDescent="0.35">
      <c r="A3308" s="10" t="s">
        <v>5333</v>
      </c>
      <c r="B3308" s="76" t="s">
        <v>2834</v>
      </c>
      <c r="C3308" s="76">
        <f>C3307+(BudgetsQTable[[#This Row],[lead]]&lt;&gt;K3307)</f>
        <v>409</v>
      </c>
      <c r="D3308" s="76">
        <f>D3307*(BudgetsQTable[[#This Row],[lead]]=K3307)+(BudgetsQTable[[#This Row],[prop_id]]&lt;&gt;A3307)</f>
        <v>2</v>
      </c>
      <c r="E3308" s="77">
        <v>43005.804166666669</v>
      </c>
      <c r="F3308" s="78" t="s">
        <v>2817</v>
      </c>
      <c r="G3308" s="78" t="s">
        <v>2818</v>
      </c>
      <c r="H3308" s="78" t="s">
        <v>474</v>
      </c>
      <c r="I3308" s="76" t="s">
        <v>885</v>
      </c>
      <c r="J3308" s="76" t="s">
        <v>753</v>
      </c>
      <c r="K3308" s="78" t="s">
        <v>2721</v>
      </c>
      <c r="L3308" s="7" t="str">
        <f>IF(BudgetsQTable[[#This Row],[pi_last_name]]=" ","",HYPERLINK("https://www.ejacket.nsf.gov/ej/showProposal.do?Continue=Y&amp;ID="&amp;BudgetsQTable[[#This Row],[prop_id]],BudgetsQTable[[#This Row],[prop_id]]))</f>
        <v/>
      </c>
      <c r="M3308" s="78" t="s">
        <v>753</v>
      </c>
      <c r="N3308" s="7" t="str">
        <f>IF(BudgetsQTable[[#This Row],[pi_last_name]]=" ","",HYPERLINK("mailto:"&amp;BudgetsQTable[[#This Row],[pi_email]]&amp;"&amp;subject=Your NSF Proposal:  "&amp;BudgetsQTable[[#This Row],[prop_id]],BudgetsQTable[[#This Row],[pi_email]]))</f>
        <v/>
      </c>
      <c r="O3308" s="78" t="s">
        <v>753</v>
      </c>
      <c r="P3308" s="78">
        <v>1</v>
      </c>
      <c r="Q3308" s="78">
        <v>0.75</v>
      </c>
      <c r="R3308" s="79">
        <v>0</v>
      </c>
      <c r="S3308" s="79">
        <v>0</v>
      </c>
      <c r="T3308" s="79">
        <v>0</v>
      </c>
      <c r="U3308" s="80">
        <v>99999</v>
      </c>
      <c r="V3308" s="78">
        <v>0</v>
      </c>
      <c r="W3308" s="78">
        <v>3</v>
      </c>
      <c r="X3308" s="11" t="str">
        <f ca="1">IF(ISBLANK(BudgetsQTable[[#This Row],[budg_seq_yr]]),"FY"&amp;fiscalyear,"FY"&amp;fiscalyear-1+BudgetsQTable[[#This Row],[budg_seq_yr]])</f>
        <v>FY20</v>
      </c>
      <c r="Y3308" s="79">
        <v>99999</v>
      </c>
      <c r="Z3308" s="78" t="s">
        <v>2818</v>
      </c>
      <c r="AA3308" s="78" t="s">
        <v>474</v>
      </c>
      <c r="AB3308" s="76" t="s">
        <v>2821</v>
      </c>
      <c r="AC3308" s="78" t="s">
        <v>2988</v>
      </c>
    </row>
    <row r="3309" spans="1:29" x14ac:dyDescent="0.35">
      <c r="A3309" s="10" t="s">
        <v>2724</v>
      </c>
      <c r="B3309" s="76" t="s">
        <v>2863</v>
      </c>
      <c r="C3309" s="76">
        <f>C3308+(BudgetsQTable[[#This Row],[lead]]&lt;&gt;K3308)</f>
        <v>410</v>
      </c>
      <c r="D3309" s="76">
        <f>D3308*(BudgetsQTable[[#This Row],[lead]]=K3308)+(BudgetsQTable[[#This Row],[prop_id]]&lt;&gt;A3308)</f>
        <v>1</v>
      </c>
      <c r="E3309" s="77">
        <v>43005.814583333333</v>
      </c>
      <c r="F3309" s="78" t="s">
        <v>2839</v>
      </c>
      <c r="G3309" s="78" t="s">
        <v>2840</v>
      </c>
      <c r="H3309" s="78" t="s">
        <v>462</v>
      </c>
      <c r="I3309" s="76" t="s">
        <v>757</v>
      </c>
      <c r="J3309" s="76" t="s">
        <v>5339</v>
      </c>
      <c r="K3309" s="78" t="s">
        <v>2724</v>
      </c>
      <c r="L3309" s="7" t="str">
        <f>IF(BudgetsQTable[[#This Row],[pi_last_name]]=" ","",HYPERLINK("https://www.ejacket.nsf.gov/ej/showProposal.do?Continue=Y&amp;ID="&amp;BudgetsQTable[[#This Row],[prop_id]],BudgetsQTable[[#This Row],[prop_id]]))</f>
        <v>1764102</v>
      </c>
      <c r="M3309" s="78" t="s">
        <v>2725</v>
      </c>
      <c r="N3309" s="7" t="str">
        <f>IF(BudgetsQTable[[#This Row],[pi_last_name]]=" ","",HYPERLINK("mailto:"&amp;BudgetsQTable[[#This Row],[pi_email]]&amp;"&amp;subject=Your NSF Proposal:  "&amp;BudgetsQTable[[#This Row],[prop_id]],BudgetsQTable[[#This Row],[pi_email]]))</f>
        <v>palvaro@ucsc.edu</v>
      </c>
      <c r="O3309" s="78" t="s">
        <v>5337</v>
      </c>
      <c r="P3309" s="78"/>
      <c r="Q3309" s="78"/>
      <c r="R3309" s="79"/>
      <c r="S3309" s="79"/>
      <c r="T3309" s="79"/>
      <c r="U3309" s="80"/>
      <c r="V3309" s="78">
        <v>0</v>
      </c>
      <c r="W3309" s="78"/>
      <c r="X3309" s="11" t="str">
        <f ca="1">IF(ISBLANK(BudgetsQTable[[#This Row],[budg_seq_yr]]),"FY"&amp;fiscalyear,"FY"&amp;fiscalyear-1+BudgetsQTable[[#This Row],[budg_seq_yr]])</f>
        <v>FY18</v>
      </c>
      <c r="Y3309" s="79">
        <v>899700</v>
      </c>
      <c r="Z3309" s="78" t="s">
        <v>2840</v>
      </c>
      <c r="AA3309" s="78" t="s">
        <v>462</v>
      </c>
      <c r="AB3309" s="76" t="s">
        <v>2821</v>
      </c>
      <c r="AC3309" s="78" t="s">
        <v>485</v>
      </c>
    </row>
    <row r="3310" spans="1:29" x14ac:dyDescent="0.35">
      <c r="A3310" s="10" t="s">
        <v>2724</v>
      </c>
      <c r="B3310" s="76" t="s">
        <v>2863</v>
      </c>
      <c r="C3310" s="76">
        <f>C3309+(BudgetsQTable[[#This Row],[lead]]&lt;&gt;K3309)</f>
        <v>410</v>
      </c>
      <c r="D3310" s="76">
        <f>D3309*(BudgetsQTable[[#This Row],[lead]]=K3309)+(BudgetsQTable[[#This Row],[prop_id]]&lt;&gt;A3309)</f>
        <v>1</v>
      </c>
      <c r="E3310" s="77">
        <v>43005.814583333333</v>
      </c>
      <c r="F3310" s="78" t="s">
        <v>2839</v>
      </c>
      <c r="G3310" s="78" t="s">
        <v>2840</v>
      </c>
      <c r="H3310" s="78" t="s">
        <v>462</v>
      </c>
      <c r="I3310" s="76" t="s">
        <v>757</v>
      </c>
      <c r="J3310" s="76" t="s">
        <v>753</v>
      </c>
      <c r="K3310" s="78" t="s">
        <v>2724</v>
      </c>
      <c r="L3310" s="7" t="str">
        <f>IF(BudgetsQTable[[#This Row],[pi_last_name]]=" ","",HYPERLINK("https://www.ejacket.nsf.gov/ej/showProposal.do?Continue=Y&amp;ID="&amp;BudgetsQTable[[#This Row],[prop_id]],BudgetsQTable[[#This Row],[prop_id]]))</f>
        <v/>
      </c>
      <c r="M3310" s="78" t="s">
        <v>753</v>
      </c>
      <c r="N3310" s="7" t="str">
        <f>IF(BudgetsQTable[[#This Row],[pi_last_name]]=" ","",HYPERLINK("mailto:"&amp;BudgetsQTable[[#This Row],[pi_email]]&amp;"&amp;subject=Your NSF Proposal:  "&amp;BudgetsQTable[[#This Row],[prop_id]],BudgetsQTable[[#This Row],[pi_email]]))</f>
        <v/>
      </c>
      <c r="O3310" s="78" t="s">
        <v>753</v>
      </c>
      <c r="P3310" s="78">
        <v>2</v>
      </c>
      <c r="Q3310" s="78">
        <v>1</v>
      </c>
      <c r="R3310" s="79">
        <v>0</v>
      </c>
      <c r="S3310" s="79">
        <v>8000</v>
      </c>
      <c r="T3310" s="79">
        <v>0</v>
      </c>
      <c r="U3310" s="80">
        <v>287379</v>
      </c>
      <c r="V3310" s="78">
        <v>0</v>
      </c>
      <c r="W3310" s="78">
        <v>1</v>
      </c>
      <c r="X3310" s="11" t="str">
        <f ca="1">IF(ISBLANK(BudgetsQTable[[#This Row],[budg_seq_yr]]),"FY"&amp;fiscalyear,"FY"&amp;fiscalyear-1+BudgetsQTable[[#This Row],[budg_seq_yr]])</f>
        <v>FY18</v>
      </c>
      <c r="Y3310" s="79">
        <v>287379</v>
      </c>
      <c r="Z3310" s="78" t="s">
        <v>2840</v>
      </c>
      <c r="AA3310" s="78" t="s">
        <v>462</v>
      </c>
      <c r="AB3310" s="76" t="s">
        <v>2821</v>
      </c>
      <c r="AC3310" s="78" t="s">
        <v>485</v>
      </c>
    </row>
    <row r="3311" spans="1:29" x14ac:dyDescent="0.35">
      <c r="A3311" s="10" t="s">
        <v>2724</v>
      </c>
      <c r="B3311" s="76" t="s">
        <v>2863</v>
      </c>
      <c r="C3311" s="76">
        <f>C3310+(BudgetsQTable[[#This Row],[lead]]&lt;&gt;K3310)</f>
        <v>410</v>
      </c>
      <c r="D3311" s="76">
        <f>D3310*(BudgetsQTable[[#This Row],[lead]]=K3310)+(BudgetsQTable[[#This Row],[prop_id]]&lt;&gt;A3310)</f>
        <v>1</v>
      </c>
      <c r="E3311" s="77">
        <v>43005.814583333333</v>
      </c>
      <c r="F3311" s="78" t="s">
        <v>2839</v>
      </c>
      <c r="G3311" s="78" t="s">
        <v>2840</v>
      </c>
      <c r="H3311" s="78" t="s">
        <v>462</v>
      </c>
      <c r="I3311" s="76" t="s">
        <v>757</v>
      </c>
      <c r="J3311" s="76" t="s">
        <v>753</v>
      </c>
      <c r="K3311" s="78" t="s">
        <v>2724</v>
      </c>
      <c r="L3311" s="7" t="str">
        <f>IF(BudgetsQTable[[#This Row],[pi_last_name]]=" ","",HYPERLINK("https://www.ejacket.nsf.gov/ej/showProposal.do?Continue=Y&amp;ID="&amp;BudgetsQTable[[#This Row],[prop_id]],BudgetsQTable[[#This Row],[prop_id]]))</f>
        <v/>
      </c>
      <c r="M3311" s="78" t="s">
        <v>753</v>
      </c>
      <c r="N3311" s="7" t="str">
        <f>IF(BudgetsQTable[[#This Row],[pi_last_name]]=" ","",HYPERLINK("mailto:"&amp;BudgetsQTable[[#This Row],[pi_email]]&amp;"&amp;subject=Your NSF Proposal:  "&amp;BudgetsQTable[[#This Row],[prop_id]],BudgetsQTable[[#This Row],[pi_email]]))</f>
        <v/>
      </c>
      <c r="O3311" s="78" t="s">
        <v>753</v>
      </c>
      <c r="P3311" s="78">
        <v>2</v>
      </c>
      <c r="Q3311" s="78">
        <v>1</v>
      </c>
      <c r="R3311" s="79">
        <v>0</v>
      </c>
      <c r="S3311" s="79">
        <v>8000</v>
      </c>
      <c r="T3311" s="79">
        <v>0</v>
      </c>
      <c r="U3311" s="80">
        <v>299626</v>
      </c>
      <c r="V3311" s="78">
        <v>0</v>
      </c>
      <c r="W3311" s="78">
        <v>2</v>
      </c>
      <c r="X3311" s="11" t="str">
        <f ca="1">IF(ISBLANK(BudgetsQTable[[#This Row],[budg_seq_yr]]),"FY"&amp;fiscalyear,"FY"&amp;fiscalyear-1+BudgetsQTable[[#This Row],[budg_seq_yr]])</f>
        <v>FY19</v>
      </c>
      <c r="Y3311" s="79">
        <v>299626</v>
      </c>
      <c r="Z3311" s="78" t="s">
        <v>2840</v>
      </c>
      <c r="AA3311" s="78" t="s">
        <v>462</v>
      </c>
      <c r="AB3311" s="76" t="s">
        <v>2821</v>
      </c>
      <c r="AC3311" s="78" t="s">
        <v>485</v>
      </c>
    </row>
    <row r="3312" spans="1:29" x14ac:dyDescent="0.35">
      <c r="A3312" s="10" t="s">
        <v>2724</v>
      </c>
      <c r="B3312" s="76" t="s">
        <v>2863</v>
      </c>
      <c r="C3312" s="76">
        <f>C3311+(BudgetsQTable[[#This Row],[lead]]&lt;&gt;K3311)</f>
        <v>410</v>
      </c>
      <c r="D3312" s="76">
        <f>D3311*(BudgetsQTable[[#This Row],[lead]]=K3311)+(BudgetsQTable[[#This Row],[prop_id]]&lt;&gt;A3311)</f>
        <v>1</v>
      </c>
      <c r="E3312" s="77">
        <v>43005.814583333333</v>
      </c>
      <c r="F3312" s="78" t="s">
        <v>2839</v>
      </c>
      <c r="G3312" s="78" t="s">
        <v>2840</v>
      </c>
      <c r="H3312" s="78" t="s">
        <v>462</v>
      </c>
      <c r="I3312" s="76" t="s">
        <v>757</v>
      </c>
      <c r="J3312" s="76" t="s">
        <v>753</v>
      </c>
      <c r="K3312" s="78" t="s">
        <v>2724</v>
      </c>
      <c r="L3312" s="7" t="str">
        <f>IF(BudgetsQTable[[#This Row],[pi_last_name]]=" ","",HYPERLINK("https://www.ejacket.nsf.gov/ej/showProposal.do?Continue=Y&amp;ID="&amp;BudgetsQTable[[#This Row],[prop_id]],BudgetsQTable[[#This Row],[prop_id]]))</f>
        <v/>
      </c>
      <c r="M3312" s="78" t="s">
        <v>753</v>
      </c>
      <c r="N3312" s="7" t="str">
        <f>IF(BudgetsQTable[[#This Row],[pi_last_name]]=" ","",HYPERLINK("mailto:"&amp;BudgetsQTable[[#This Row],[pi_email]]&amp;"&amp;subject=Your NSF Proposal:  "&amp;BudgetsQTable[[#This Row],[prop_id]],BudgetsQTable[[#This Row],[pi_email]]))</f>
        <v/>
      </c>
      <c r="O3312" s="78" t="s">
        <v>753</v>
      </c>
      <c r="P3312" s="78">
        <v>2</v>
      </c>
      <c r="Q3312" s="78">
        <v>1</v>
      </c>
      <c r="R3312" s="79">
        <v>0</v>
      </c>
      <c r="S3312" s="79">
        <v>8000</v>
      </c>
      <c r="T3312" s="79">
        <v>0</v>
      </c>
      <c r="U3312" s="80">
        <v>312695</v>
      </c>
      <c r="V3312" s="78">
        <v>0</v>
      </c>
      <c r="W3312" s="78">
        <v>3</v>
      </c>
      <c r="X3312" s="11" t="str">
        <f ca="1">IF(ISBLANK(BudgetsQTable[[#This Row],[budg_seq_yr]]),"FY"&amp;fiscalyear,"FY"&amp;fiscalyear-1+BudgetsQTable[[#This Row],[budg_seq_yr]])</f>
        <v>FY20</v>
      </c>
      <c r="Y3312" s="79">
        <v>312695</v>
      </c>
      <c r="Z3312" s="78" t="s">
        <v>2840</v>
      </c>
      <c r="AA3312" s="78" t="s">
        <v>462</v>
      </c>
      <c r="AB3312" s="76" t="s">
        <v>2821</v>
      </c>
      <c r="AC3312" s="78" t="s">
        <v>485</v>
      </c>
    </row>
    <row r="3313" spans="1:29" x14ac:dyDescent="0.35">
      <c r="A3313" s="10" t="s">
        <v>5340</v>
      </c>
      <c r="B3313" s="76" t="s">
        <v>2824</v>
      </c>
      <c r="C3313" s="76">
        <f>C3312+(BudgetsQTable[[#This Row],[lead]]&lt;&gt;K3312)</f>
        <v>411</v>
      </c>
      <c r="D3313" s="76">
        <f>D3312*(BudgetsQTable[[#This Row],[lead]]=K3312)+(BudgetsQTable[[#This Row],[prop_id]]&lt;&gt;A3312)</f>
        <v>1</v>
      </c>
      <c r="E3313" s="77">
        <v>43005.820833333331</v>
      </c>
      <c r="F3313" s="78" t="s">
        <v>2817</v>
      </c>
      <c r="G3313" s="78" t="s">
        <v>2818</v>
      </c>
      <c r="H3313" s="78" t="s">
        <v>474</v>
      </c>
      <c r="I3313" s="76" t="s">
        <v>885</v>
      </c>
      <c r="J3313" s="76" t="s">
        <v>5343</v>
      </c>
      <c r="K3313" s="78" t="s">
        <v>5340</v>
      </c>
      <c r="L3313" s="7" t="str">
        <f>IF(BudgetsQTable[[#This Row],[pi_last_name]]=" ","",HYPERLINK("https://www.ejacket.nsf.gov/ej/showProposal.do?Continue=Y&amp;ID="&amp;BudgetsQTable[[#This Row],[prop_id]],BudgetsQTable[[#This Row],[prop_id]]))</f>
        <v>1764104</v>
      </c>
      <c r="M3313" s="78" t="s">
        <v>5341</v>
      </c>
      <c r="N3313" s="7" t="str">
        <f>IF(BudgetsQTable[[#This Row],[pi_last_name]]=" ","",HYPERLINK("mailto:"&amp;BudgetsQTable[[#This Row],[pi_email]]&amp;"&amp;subject=Your NSF Proposal:  "&amp;BudgetsQTable[[#This Row],[prop_id]],BudgetsQTable[[#This Row],[pi_email]]))</f>
        <v>vardy@ece.ucsd.edu</v>
      </c>
      <c r="O3313" s="78" t="s">
        <v>668</v>
      </c>
      <c r="P3313" s="78"/>
      <c r="Q3313" s="78"/>
      <c r="R3313" s="79"/>
      <c r="S3313" s="79"/>
      <c r="T3313" s="79"/>
      <c r="U3313" s="80"/>
      <c r="V3313" s="78">
        <v>0</v>
      </c>
      <c r="W3313" s="78"/>
      <c r="X3313" s="11" t="str">
        <f ca="1">IF(ISBLANK(BudgetsQTable[[#This Row],[budg_seq_yr]]),"FY"&amp;fiscalyear,"FY"&amp;fiscalyear-1+BudgetsQTable[[#This Row],[budg_seq_yr]])</f>
        <v>FY18</v>
      </c>
      <c r="Y3313" s="79">
        <v>624841</v>
      </c>
      <c r="Z3313" s="78" t="s">
        <v>2818</v>
      </c>
      <c r="AA3313" s="78" t="s">
        <v>474</v>
      </c>
      <c r="AB3313" s="76" t="s">
        <v>2821</v>
      </c>
      <c r="AC3313" s="78" t="s">
        <v>2988</v>
      </c>
    </row>
    <row r="3314" spans="1:29" x14ac:dyDescent="0.35">
      <c r="A3314" s="10" t="s">
        <v>5340</v>
      </c>
      <c r="B3314" s="76" t="s">
        <v>2824</v>
      </c>
      <c r="C3314" s="76">
        <f>C3313+(BudgetsQTable[[#This Row],[lead]]&lt;&gt;K3313)</f>
        <v>411</v>
      </c>
      <c r="D3314" s="76">
        <f>D3313*(BudgetsQTable[[#This Row],[lead]]=K3313)+(BudgetsQTable[[#This Row],[prop_id]]&lt;&gt;A3313)</f>
        <v>1</v>
      </c>
      <c r="E3314" s="77">
        <v>43005.820833333331</v>
      </c>
      <c r="F3314" s="78" t="s">
        <v>2817</v>
      </c>
      <c r="G3314" s="78" t="s">
        <v>2818</v>
      </c>
      <c r="H3314" s="78" t="s">
        <v>474</v>
      </c>
      <c r="I3314" s="76" t="s">
        <v>885</v>
      </c>
      <c r="J3314" s="76" t="s">
        <v>753</v>
      </c>
      <c r="K3314" s="78" t="s">
        <v>5340</v>
      </c>
      <c r="L3314" s="7" t="str">
        <f>IF(BudgetsQTable[[#This Row],[pi_last_name]]=" ","",HYPERLINK("https://www.ejacket.nsf.gov/ej/showProposal.do?Continue=Y&amp;ID="&amp;BudgetsQTable[[#This Row],[prop_id]],BudgetsQTable[[#This Row],[prop_id]]))</f>
        <v/>
      </c>
      <c r="M3314" s="78" t="s">
        <v>753</v>
      </c>
      <c r="N3314" s="7" t="str">
        <f>IF(BudgetsQTable[[#This Row],[pi_last_name]]=" ","",HYPERLINK("mailto:"&amp;BudgetsQTable[[#This Row],[pi_email]]&amp;"&amp;subject=Your NSF Proposal:  "&amp;BudgetsQTable[[#This Row],[prop_id]],BudgetsQTable[[#This Row],[pi_email]]))</f>
        <v/>
      </c>
      <c r="O3314" s="78" t="s">
        <v>753</v>
      </c>
      <c r="P3314" s="78">
        <v>1</v>
      </c>
      <c r="Q3314" s="78">
        <v>1</v>
      </c>
      <c r="R3314" s="79">
        <v>0</v>
      </c>
      <c r="S3314" s="79">
        <v>7000</v>
      </c>
      <c r="T3314" s="79">
        <v>0</v>
      </c>
      <c r="U3314" s="80">
        <v>141873</v>
      </c>
      <c r="V3314" s="78">
        <v>0</v>
      </c>
      <c r="W3314" s="78">
        <v>1</v>
      </c>
      <c r="X3314" s="11" t="str">
        <f ca="1">IF(ISBLANK(BudgetsQTable[[#This Row],[budg_seq_yr]]),"FY"&amp;fiscalyear,"FY"&amp;fiscalyear-1+BudgetsQTable[[#This Row],[budg_seq_yr]])</f>
        <v>FY18</v>
      </c>
      <c r="Y3314" s="79">
        <v>141873</v>
      </c>
      <c r="Z3314" s="78" t="s">
        <v>2818</v>
      </c>
      <c r="AA3314" s="78" t="s">
        <v>474</v>
      </c>
      <c r="AB3314" s="76" t="s">
        <v>2821</v>
      </c>
      <c r="AC3314" s="78" t="s">
        <v>2988</v>
      </c>
    </row>
    <row r="3315" spans="1:29" x14ac:dyDescent="0.35">
      <c r="A3315" s="10" t="s">
        <v>5340</v>
      </c>
      <c r="B3315" s="76" t="s">
        <v>2824</v>
      </c>
      <c r="C3315" s="76">
        <f>C3314+(BudgetsQTable[[#This Row],[lead]]&lt;&gt;K3314)</f>
        <v>411</v>
      </c>
      <c r="D3315" s="76">
        <f>D3314*(BudgetsQTable[[#This Row],[lead]]=K3314)+(BudgetsQTable[[#This Row],[prop_id]]&lt;&gt;A3314)</f>
        <v>1</v>
      </c>
      <c r="E3315" s="77">
        <v>43005.820833333331</v>
      </c>
      <c r="F3315" s="78" t="s">
        <v>2817</v>
      </c>
      <c r="G3315" s="78" t="s">
        <v>2818</v>
      </c>
      <c r="H3315" s="78" t="s">
        <v>474</v>
      </c>
      <c r="I3315" s="76" t="s">
        <v>885</v>
      </c>
      <c r="J3315" s="76" t="s">
        <v>753</v>
      </c>
      <c r="K3315" s="78" t="s">
        <v>5340</v>
      </c>
      <c r="L3315" s="7" t="str">
        <f>IF(BudgetsQTable[[#This Row],[pi_last_name]]=" ","",HYPERLINK("https://www.ejacket.nsf.gov/ej/showProposal.do?Continue=Y&amp;ID="&amp;BudgetsQTable[[#This Row],[prop_id]],BudgetsQTable[[#This Row],[prop_id]]))</f>
        <v/>
      </c>
      <c r="M3315" s="78" t="s">
        <v>753</v>
      </c>
      <c r="N3315" s="7" t="str">
        <f>IF(BudgetsQTable[[#This Row],[pi_last_name]]=" ","",HYPERLINK("mailto:"&amp;BudgetsQTable[[#This Row],[pi_email]]&amp;"&amp;subject=Your NSF Proposal:  "&amp;BudgetsQTable[[#This Row],[prop_id]],BudgetsQTable[[#This Row],[pi_email]]))</f>
        <v/>
      </c>
      <c r="O3315" s="78" t="s">
        <v>753</v>
      </c>
      <c r="P3315" s="78">
        <v>2</v>
      </c>
      <c r="Q3315" s="78">
        <v>1</v>
      </c>
      <c r="R3315" s="79">
        <v>0</v>
      </c>
      <c r="S3315" s="79">
        <v>7000</v>
      </c>
      <c r="T3315" s="79">
        <v>0</v>
      </c>
      <c r="U3315" s="80">
        <v>147486</v>
      </c>
      <c r="V3315" s="78">
        <v>0</v>
      </c>
      <c r="W3315" s="78">
        <v>2</v>
      </c>
      <c r="X3315" s="11" t="str">
        <f ca="1">IF(ISBLANK(BudgetsQTable[[#This Row],[budg_seq_yr]]),"FY"&amp;fiscalyear,"FY"&amp;fiscalyear-1+BudgetsQTable[[#This Row],[budg_seq_yr]])</f>
        <v>FY19</v>
      </c>
      <c r="Y3315" s="79">
        <v>147486</v>
      </c>
      <c r="Z3315" s="78" t="s">
        <v>2818</v>
      </c>
      <c r="AA3315" s="78" t="s">
        <v>474</v>
      </c>
      <c r="AB3315" s="76" t="s">
        <v>2821</v>
      </c>
      <c r="AC3315" s="78" t="s">
        <v>2988</v>
      </c>
    </row>
    <row r="3316" spans="1:29" x14ac:dyDescent="0.35">
      <c r="A3316" s="10" t="s">
        <v>5340</v>
      </c>
      <c r="B3316" s="76" t="s">
        <v>2824</v>
      </c>
      <c r="C3316" s="76">
        <f>C3315+(BudgetsQTable[[#This Row],[lead]]&lt;&gt;K3315)</f>
        <v>411</v>
      </c>
      <c r="D3316" s="76">
        <f>D3315*(BudgetsQTable[[#This Row],[lead]]=K3315)+(BudgetsQTable[[#This Row],[prop_id]]&lt;&gt;A3315)</f>
        <v>1</v>
      </c>
      <c r="E3316" s="77">
        <v>43005.820833333331</v>
      </c>
      <c r="F3316" s="78" t="s">
        <v>2817</v>
      </c>
      <c r="G3316" s="78" t="s">
        <v>2818</v>
      </c>
      <c r="H3316" s="78" t="s">
        <v>474</v>
      </c>
      <c r="I3316" s="76" t="s">
        <v>885</v>
      </c>
      <c r="J3316" s="76" t="s">
        <v>753</v>
      </c>
      <c r="K3316" s="78" t="s">
        <v>5340</v>
      </c>
      <c r="L3316" s="7" t="str">
        <f>IF(BudgetsQTable[[#This Row],[pi_last_name]]=" ","",HYPERLINK("https://www.ejacket.nsf.gov/ej/showProposal.do?Continue=Y&amp;ID="&amp;BudgetsQTable[[#This Row],[prop_id]],BudgetsQTable[[#This Row],[prop_id]]))</f>
        <v/>
      </c>
      <c r="M3316" s="78" t="s">
        <v>753</v>
      </c>
      <c r="N3316" s="7" t="str">
        <f>IF(BudgetsQTable[[#This Row],[pi_last_name]]=" ","",HYPERLINK("mailto:"&amp;BudgetsQTable[[#This Row],[pi_email]]&amp;"&amp;subject=Your NSF Proposal:  "&amp;BudgetsQTable[[#This Row],[prop_id]],BudgetsQTable[[#This Row],[pi_email]]))</f>
        <v/>
      </c>
      <c r="O3316" s="78" t="s">
        <v>753</v>
      </c>
      <c r="P3316" s="78">
        <v>2</v>
      </c>
      <c r="Q3316" s="78">
        <v>1</v>
      </c>
      <c r="R3316" s="79">
        <v>0</v>
      </c>
      <c r="S3316" s="79">
        <v>7000</v>
      </c>
      <c r="T3316" s="79">
        <v>0</v>
      </c>
      <c r="U3316" s="80">
        <v>153479</v>
      </c>
      <c r="V3316" s="78">
        <v>0</v>
      </c>
      <c r="W3316" s="78">
        <v>3</v>
      </c>
      <c r="X3316" s="11" t="str">
        <f ca="1">IF(ISBLANK(BudgetsQTable[[#This Row],[budg_seq_yr]]),"FY"&amp;fiscalyear,"FY"&amp;fiscalyear-1+BudgetsQTable[[#This Row],[budg_seq_yr]])</f>
        <v>FY20</v>
      </c>
      <c r="Y3316" s="79">
        <v>153479</v>
      </c>
      <c r="Z3316" s="78" t="s">
        <v>2818</v>
      </c>
      <c r="AA3316" s="78" t="s">
        <v>474</v>
      </c>
      <c r="AB3316" s="76" t="s">
        <v>2821</v>
      </c>
      <c r="AC3316" s="78" t="s">
        <v>2988</v>
      </c>
    </row>
    <row r="3317" spans="1:29" x14ac:dyDescent="0.35">
      <c r="A3317" s="10" t="s">
        <v>5340</v>
      </c>
      <c r="B3317" s="76" t="s">
        <v>2824</v>
      </c>
      <c r="C3317" s="76">
        <f>C3316+(BudgetsQTable[[#This Row],[lead]]&lt;&gt;K3316)</f>
        <v>411</v>
      </c>
      <c r="D3317" s="76">
        <f>D3316*(BudgetsQTable[[#This Row],[lead]]=K3316)+(BudgetsQTable[[#This Row],[prop_id]]&lt;&gt;A3316)</f>
        <v>1</v>
      </c>
      <c r="E3317" s="77">
        <v>43005.820833333331</v>
      </c>
      <c r="F3317" s="78" t="s">
        <v>2817</v>
      </c>
      <c r="G3317" s="78" t="s">
        <v>2818</v>
      </c>
      <c r="H3317" s="78" t="s">
        <v>474</v>
      </c>
      <c r="I3317" s="76" t="s">
        <v>885</v>
      </c>
      <c r="J3317" s="76" t="s">
        <v>753</v>
      </c>
      <c r="K3317" s="78" t="s">
        <v>5340</v>
      </c>
      <c r="L3317" s="7" t="str">
        <f>IF(BudgetsQTable[[#This Row],[pi_last_name]]=" ","",HYPERLINK("https://www.ejacket.nsf.gov/ej/showProposal.do?Continue=Y&amp;ID="&amp;BudgetsQTable[[#This Row],[prop_id]],BudgetsQTable[[#This Row],[prop_id]]))</f>
        <v/>
      </c>
      <c r="M3317" s="78" t="s">
        <v>753</v>
      </c>
      <c r="N3317" s="7" t="str">
        <f>IF(BudgetsQTable[[#This Row],[pi_last_name]]=" ","",HYPERLINK("mailto:"&amp;BudgetsQTable[[#This Row],[pi_email]]&amp;"&amp;subject=Your NSF Proposal:  "&amp;BudgetsQTable[[#This Row],[prop_id]],BudgetsQTable[[#This Row],[pi_email]]))</f>
        <v/>
      </c>
      <c r="O3317" s="78" t="s">
        <v>753</v>
      </c>
      <c r="P3317" s="78">
        <v>2</v>
      </c>
      <c r="Q3317" s="78">
        <v>1</v>
      </c>
      <c r="R3317" s="79">
        <v>0</v>
      </c>
      <c r="S3317" s="79">
        <v>7000</v>
      </c>
      <c r="T3317" s="79">
        <v>0</v>
      </c>
      <c r="U3317" s="80">
        <v>182003</v>
      </c>
      <c r="V3317" s="78">
        <v>0</v>
      </c>
      <c r="W3317" s="78">
        <v>4</v>
      </c>
      <c r="X3317" s="11" t="str">
        <f ca="1">IF(ISBLANK(BudgetsQTable[[#This Row],[budg_seq_yr]]),"FY"&amp;fiscalyear,"FY"&amp;fiscalyear-1+BudgetsQTable[[#This Row],[budg_seq_yr]])</f>
        <v>FY21</v>
      </c>
      <c r="Y3317" s="79">
        <v>182003</v>
      </c>
      <c r="Z3317" s="78" t="s">
        <v>2818</v>
      </c>
      <c r="AA3317" s="78" t="s">
        <v>474</v>
      </c>
      <c r="AB3317" s="76" t="s">
        <v>2821</v>
      </c>
      <c r="AC3317" s="78" t="s">
        <v>2988</v>
      </c>
    </row>
    <row r="3318" spans="1:29" x14ac:dyDescent="0.35">
      <c r="A3318" s="10" t="s">
        <v>5344</v>
      </c>
      <c r="B3318" s="76" t="s">
        <v>2834</v>
      </c>
      <c r="C3318" s="76">
        <f>C3317+(BudgetsQTable[[#This Row],[lead]]&lt;&gt;K3317)</f>
        <v>411</v>
      </c>
      <c r="D3318" s="76">
        <f>D3317*(BudgetsQTable[[#This Row],[lead]]=K3317)+(BudgetsQTable[[#This Row],[prop_id]]&lt;&gt;A3317)</f>
        <v>2</v>
      </c>
      <c r="E3318" s="77">
        <v>43004.598611111112</v>
      </c>
      <c r="F3318" s="78" t="s">
        <v>2817</v>
      </c>
      <c r="G3318" s="78" t="s">
        <v>2818</v>
      </c>
      <c r="H3318" s="78" t="s">
        <v>474</v>
      </c>
      <c r="I3318" s="76" t="s">
        <v>885</v>
      </c>
      <c r="J3318" s="76" t="s">
        <v>5347</v>
      </c>
      <c r="K3318" s="78" t="s">
        <v>5340</v>
      </c>
      <c r="L3318" s="7" t="str">
        <f>IF(BudgetsQTable[[#This Row],[pi_last_name]]=" ","",HYPERLINK("https://www.ejacket.nsf.gov/ej/showProposal.do?Continue=Y&amp;ID="&amp;BudgetsQTable[[#This Row],[prop_id]],BudgetsQTable[[#This Row],[prop_id]]))</f>
        <v>1763348</v>
      </c>
      <c r="M3318" s="78" t="s">
        <v>5345</v>
      </c>
      <c r="N3318" s="7" t="str">
        <f>IF(BudgetsQTable[[#This Row],[pi_last_name]]=" ","",HYPERLINK("mailto:"&amp;BudgetsQTable[[#This Row],[pi_email]]&amp;"&amp;subject=Your NSF Proposal:  "&amp;BudgetsQTable[[#This Row],[prop_id]],BudgetsQTable[[#This Row],[pi_email]]))</f>
        <v>hessam@umich.edu</v>
      </c>
      <c r="O3318" s="78" t="s">
        <v>713</v>
      </c>
      <c r="P3318" s="78"/>
      <c r="Q3318" s="78"/>
      <c r="R3318" s="79"/>
      <c r="S3318" s="79"/>
      <c r="T3318" s="79"/>
      <c r="U3318" s="80"/>
      <c r="V3318" s="78">
        <v>0</v>
      </c>
      <c r="W3318" s="78"/>
      <c r="X3318" s="11" t="str">
        <f ca="1">IF(ISBLANK(BudgetsQTable[[#This Row],[budg_seq_yr]]),"FY"&amp;fiscalyear,"FY"&amp;fiscalyear-1+BudgetsQTable[[#This Row],[budg_seq_yr]])</f>
        <v>FY18</v>
      </c>
      <c r="Y3318" s="79">
        <v>575159</v>
      </c>
      <c r="Z3318" s="78" t="s">
        <v>2818</v>
      </c>
      <c r="AA3318" s="78" t="s">
        <v>474</v>
      </c>
      <c r="AB3318" s="76" t="s">
        <v>2821</v>
      </c>
      <c r="AC3318" s="78" t="s">
        <v>2988</v>
      </c>
    </row>
    <row r="3319" spans="1:29" x14ac:dyDescent="0.35">
      <c r="A3319" s="10" t="s">
        <v>5344</v>
      </c>
      <c r="B3319" s="76" t="s">
        <v>2834</v>
      </c>
      <c r="C3319" s="76">
        <f>C3318+(BudgetsQTable[[#This Row],[lead]]&lt;&gt;K3318)</f>
        <v>411</v>
      </c>
      <c r="D3319" s="76">
        <f>D3318*(BudgetsQTable[[#This Row],[lead]]=K3318)+(BudgetsQTable[[#This Row],[prop_id]]&lt;&gt;A3318)</f>
        <v>2</v>
      </c>
      <c r="E3319" s="77">
        <v>43004.598611111112</v>
      </c>
      <c r="F3319" s="78" t="s">
        <v>2817</v>
      </c>
      <c r="G3319" s="78" t="s">
        <v>2818</v>
      </c>
      <c r="H3319" s="78" t="s">
        <v>474</v>
      </c>
      <c r="I3319" s="76" t="s">
        <v>885</v>
      </c>
      <c r="J3319" s="76" t="s">
        <v>753</v>
      </c>
      <c r="K3319" s="78" t="s">
        <v>5340</v>
      </c>
      <c r="L3319" s="7" t="str">
        <f>IF(BudgetsQTable[[#This Row],[pi_last_name]]=" ","",HYPERLINK("https://www.ejacket.nsf.gov/ej/showProposal.do?Continue=Y&amp;ID="&amp;BudgetsQTable[[#This Row],[prop_id]],BudgetsQTable[[#This Row],[prop_id]]))</f>
        <v/>
      </c>
      <c r="M3319" s="78" t="s">
        <v>753</v>
      </c>
      <c r="N3319" s="7" t="str">
        <f>IF(BudgetsQTable[[#This Row],[pi_last_name]]=" ","",HYPERLINK("mailto:"&amp;BudgetsQTable[[#This Row],[pi_email]]&amp;"&amp;subject=Your NSF Proposal:  "&amp;BudgetsQTable[[#This Row],[prop_id]],BudgetsQTable[[#This Row],[pi_email]]))</f>
        <v/>
      </c>
      <c r="O3319" s="78" t="s">
        <v>753</v>
      </c>
      <c r="P3319" s="78">
        <v>1</v>
      </c>
      <c r="Q3319" s="78">
        <v>1</v>
      </c>
      <c r="R3319" s="79">
        <v>0</v>
      </c>
      <c r="S3319" s="79">
        <v>5000</v>
      </c>
      <c r="T3319" s="79">
        <v>0</v>
      </c>
      <c r="U3319" s="80">
        <v>130133</v>
      </c>
      <c r="V3319" s="78">
        <v>0</v>
      </c>
      <c r="W3319" s="78">
        <v>1</v>
      </c>
      <c r="X3319" s="11" t="str">
        <f ca="1">IF(ISBLANK(BudgetsQTable[[#This Row],[budg_seq_yr]]),"FY"&amp;fiscalyear,"FY"&amp;fiscalyear-1+BudgetsQTable[[#This Row],[budg_seq_yr]])</f>
        <v>FY18</v>
      </c>
      <c r="Y3319" s="79">
        <v>130133</v>
      </c>
      <c r="Z3319" s="78" t="s">
        <v>2818</v>
      </c>
      <c r="AA3319" s="78" t="s">
        <v>474</v>
      </c>
      <c r="AB3319" s="76" t="s">
        <v>2821</v>
      </c>
      <c r="AC3319" s="78" t="s">
        <v>2988</v>
      </c>
    </row>
    <row r="3320" spans="1:29" x14ac:dyDescent="0.35">
      <c r="A3320" s="10" t="s">
        <v>5344</v>
      </c>
      <c r="B3320" s="76" t="s">
        <v>2834</v>
      </c>
      <c r="C3320" s="76">
        <f>C3319+(BudgetsQTable[[#This Row],[lead]]&lt;&gt;K3319)</f>
        <v>411</v>
      </c>
      <c r="D3320" s="76">
        <f>D3319*(BudgetsQTable[[#This Row],[lead]]=K3319)+(BudgetsQTable[[#This Row],[prop_id]]&lt;&gt;A3319)</f>
        <v>2</v>
      </c>
      <c r="E3320" s="77">
        <v>43004.598611111112</v>
      </c>
      <c r="F3320" s="78" t="s">
        <v>2817</v>
      </c>
      <c r="G3320" s="78" t="s">
        <v>2818</v>
      </c>
      <c r="H3320" s="78" t="s">
        <v>474</v>
      </c>
      <c r="I3320" s="76" t="s">
        <v>885</v>
      </c>
      <c r="J3320" s="76" t="s">
        <v>753</v>
      </c>
      <c r="K3320" s="78" t="s">
        <v>5340</v>
      </c>
      <c r="L3320" s="7" t="str">
        <f>IF(BudgetsQTable[[#This Row],[pi_last_name]]=" ","",HYPERLINK("https://www.ejacket.nsf.gov/ej/showProposal.do?Continue=Y&amp;ID="&amp;BudgetsQTable[[#This Row],[prop_id]],BudgetsQTable[[#This Row],[prop_id]]))</f>
        <v/>
      </c>
      <c r="M3320" s="78" t="s">
        <v>753</v>
      </c>
      <c r="N3320" s="7" t="str">
        <f>IF(BudgetsQTable[[#This Row],[pi_last_name]]=" ","",HYPERLINK("mailto:"&amp;BudgetsQTable[[#This Row],[pi_email]]&amp;"&amp;subject=Your NSF Proposal:  "&amp;BudgetsQTable[[#This Row],[prop_id]],BudgetsQTable[[#This Row],[pi_email]]))</f>
        <v/>
      </c>
      <c r="O3320" s="78" t="s">
        <v>753</v>
      </c>
      <c r="P3320" s="78">
        <v>1</v>
      </c>
      <c r="Q3320" s="78">
        <v>1</v>
      </c>
      <c r="R3320" s="79">
        <v>0</v>
      </c>
      <c r="S3320" s="79">
        <v>5000</v>
      </c>
      <c r="T3320" s="79">
        <v>0</v>
      </c>
      <c r="U3320" s="80">
        <v>133572</v>
      </c>
      <c r="V3320" s="78">
        <v>0</v>
      </c>
      <c r="W3320" s="78">
        <v>2</v>
      </c>
      <c r="X3320" s="11" t="str">
        <f ca="1">IF(ISBLANK(BudgetsQTable[[#This Row],[budg_seq_yr]]),"FY"&amp;fiscalyear,"FY"&amp;fiscalyear-1+BudgetsQTable[[#This Row],[budg_seq_yr]])</f>
        <v>FY19</v>
      </c>
      <c r="Y3320" s="79">
        <v>133572</v>
      </c>
      <c r="Z3320" s="78" t="s">
        <v>2818</v>
      </c>
      <c r="AA3320" s="78" t="s">
        <v>474</v>
      </c>
      <c r="AB3320" s="76" t="s">
        <v>2821</v>
      </c>
      <c r="AC3320" s="78" t="s">
        <v>2988</v>
      </c>
    </row>
    <row r="3321" spans="1:29" x14ac:dyDescent="0.35">
      <c r="A3321" s="10" t="s">
        <v>5344</v>
      </c>
      <c r="B3321" s="76" t="s">
        <v>2834</v>
      </c>
      <c r="C3321" s="76">
        <f>C3320+(BudgetsQTable[[#This Row],[lead]]&lt;&gt;K3320)</f>
        <v>411</v>
      </c>
      <c r="D3321" s="76">
        <f>D3320*(BudgetsQTable[[#This Row],[lead]]=K3320)+(BudgetsQTable[[#This Row],[prop_id]]&lt;&gt;A3320)</f>
        <v>2</v>
      </c>
      <c r="E3321" s="77">
        <v>43004.598611111112</v>
      </c>
      <c r="F3321" s="78" t="s">
        <v>2817</v>
      </c>
      <c r="G3321" s="78" t="s">
        <v>2818</v>
      </c>
      <c r="H3321" s="78" t="s">
        <v>474</v>
      </c>
      <c r="I3321" s="76" t="s">
        <v>885</v>
      </c>
      <c r="J3321" s="76" t="s">
        <v>753</v>
      </c>
      <c r="K3321" s="78" t="s">
        <v>5340</v>
      </c>
      <c r="L3321" s="7" t="str">
        <f>IF(BudgetsQTable[[#This Row],[pi_last_name]]=" ","",HYPERLINK("https://www.ejacket.nsf.gov/ej/showProposal.do?Continue=Y&amp;ID="&amp;BudgetsQTable[[#This Row],[prop_id]],BudgetsQTable[[#This Row],[prop_id]]))</f>
        <v/>
      </c>
      <c r="M3321" s="78" t="s">
        <v>753</v>
      </c>
      <c r="N3321" s="7" t="str">
        <f>IF(BudgetsQTable[[#This Row],[pi_last_name]]=" ","",HYPERLINK("mailto:"&amp;BudgetsQTable[[#This Row],[pi_email]]&amp;"&amp;subject=Your NSF Proposal:  "&amp;BudgetsQTable[[#This Row],[prop_id]],BudgetsQTable[[#This Row],[pi_email]]))</f>
        <v/>
      </c>
      <c r="O3321" s="78" t="s">
        <v>753</v>
      </c>
      <c r="P3321" s="78">
        <v>1</v>
      </c>
      <c r="Q3321" s="78">
        <v>1</v>
      </c>
      <c r="R3321" s="79">
        <v>0</v>
      </c>
      <c r="S3321" s="79">
        <v>5000</v>
      </c>
      <c r="T3321" s="79">
        <v>0</v>
      </c>
      <c r="U3321" s="80">
        <v>136854</v>
      </c>
      <c r="V3321" s="78">
        <v>0</v>
      </c>
      <c r="W3321" s="78">
        <v>3</v>
      </c>
      <c r="X3321" s="11" t="str">
        <f ca="1">IF(ISBLANK(BudgetsQTable[[#This Row],[budg_seq_yr]]),"FY"&amp;fiscalyear,"FY"&amp;fiscalyear-1+BudgetsQTable[[#This Row],[budg_seq_yr]])</f>
        <v>FY20</v>
      </c>
      <c r="Y3321" s="79">
        <v>136854</v>
      </c>
      <c r="Z3321" s="78" t="s">
        <v>2818</v>
      </c>
      <c r="AA3321" s="78" t="s">
        <v>474</v>
      </c>
      <c r="AB3321" s="76" t="s">
        <v>2821</v>
      </c>
      <c r="AC3321" s="78" t="s">
        <v>2988</v>
      </c>
    </row>
    <row r="3322" spans="1:29" x14ac:dyDescent="0.35">
      <c r="A3322" s="10" t="s">
        <v>5344</v>
      </c>
      <c r="B3322" s="76" t="s">
        <v>2834</v>
      </c>
      <c r="C3322" s="76">
        <f>C3321+(BudgetsQTable[[#This Row],[lead]]&lt;&gt;K3321)</f>
        <v>411</v>
      </c>
      <c r="D3322" s="76">
        <f>D3321*(BudgetsQTable[[#This Row],[lead]]=K3321)+(BudgetsQTable[[#This Row],[prop_id]]&lt;&gt;A3321)</f>
        <v>2</v>
      </c>
      <c r="E3322" s="77">
        <v>43004.598611111112</v>
      </c>
      <c r="F3322" s="78" t="s">
        <v>2817</v>
      </c>
      <c r="G3322" s="78" t="s">
        <v>2818</v>
      </c>
      <c r="H3322" s="78" t="s">
        <v>474</v>
      </c>
      <c r="I3322" s="76" t="s">
        <v>885</v>
      </c>
      <c r="J3322" s="76" t="s">
        <v>753</v>
      </c>
      <c r="K3322" s="78" t="s">
        <v>5340</v>
      </c>
      <c r="L3322" s="7" t="str">
        <f>IF(BudgetsQTable[[#This Row],[pi_last_name]]=" ","",HYPERLINK("https://www.ejacket.nsf.gov/ej/showProposal.do?Continue=Y&amp;ID="&amp;BudgetsQTable[[#This Row],[prop_id]],BudgetsQTable[[#This Row],[prop_id]]))</f>
        <v/>
      </c>
      <c r="M3322" s="78" t="s">
        <v>753</v>
      </c>
      <c r="N3322" s="7" t="str">
        <f>IF(BudgetsQTable[[#This Row],[pi_last_name]]=" ","",HYPERLINK("mailto:"&amp;BudgetsQTable[[#This Row],[pi_email]]&amp;"&amp;subject=Your NSF Proposal:  "&amp;BudgetsQTable[[#This Row],[prop_id]],BudgetsQTable[[#This Row],[pi_email]]))</f>
        <v/>
      </c>
      <c r="O3322" s="78" t="s">
        <v>753</v>
      </c>
      <c r="P3322" s="78">
        <v>1</v>
      </c>
      <c r="Q3322" s="78">
        <v>1</v>
      </c>
      <c r="R3322" s="79">
        <v>0</v>
      </c>
      <c r="S3322" s="79">
        <v>5000</v>
      </c>
      <c r="T3322" s="79">
        <v>0</v>
      </c>
      <c r="U3322" s="80">
        <v>174600</v>
      </c>
      <c r="V3322" s="78">
        <v>0</v>
      </c>
      <c r="W3322" s="78">
        <v>4</v>
      </c>
      <c r="X3322" s="11" t="str">
        <f ca="1">IF(ISBLANK(BudgetsQTable[[#This Row],[budg_seq_yr]]),"FY"&amp;fiscalyear,"FY"&amp;fiscalyear-1+BudgetsQTable[[#This Row],[budg_seq_yr]])</f>
        <v>FY21</v>
      </c>
      <c r="Y3322" s="79">
        <v>174600</v>
      </c>
      <c r="Z3322" s="78" t="s">
        <v>2818</v>
      </c>
      <c r="AA3322" s="78" t="s">
        <v>474</v>
      </c>
      <c r="AB3322" s="76" t="s">
        <v>2821</v>
      </c>
      <c r="AC3322" s="78" t="s">
        <v>2988</v>
      </c>
    </row>
    <row r="3323" spans="1:29" x14ac:dyDescent="0.35">
      <c r="A3323" s="10" t="s">
        <v>5349</v>
      </c>
      <c r="B3323" s="76" t="s">
        <v>2824</v>
      </c>
      <c r="C3323" s="76">
        <f>C3322+(BudgetsQTable[[#This Row],[lead]]&lt;&gt;K3322)</f>
        <v>412</v>
      </c>
      <c r="D3323" s="76">
        <f>D3322*(BudgetsQTable[[#This Row],[lead]]=K3322)+(BudgetsQTable[[#This Row],[prop_id]]&lt;&gt;A3322)</f>
        <v>1</v>
      </c>
      <c r="E3323" s="77">
        <v>43005.933333333334</v>
      </c>
      <c r="F3323" s="78" t="s">
        <v>2817</v>
      </c>
      <c r="G3323" s="78" t="s">
        <v>2818</v>
      </c>
      <c r="H3323" s="78" t="s">
        <v>474</v>
      </c>
      <c r="I3323" s="76" t="s">
        <v>1201</v>
      </c>
      <c r="J3323" s="76" t="s">
        <v>5353</v>
      </c>
      <c r="K3323" s="78" t="s">
        <v>5349</v>
      </c>
      <c r="L3323" s="7" t="str">
        <f>IF(BudgetsQTable[[#This Row],[pi_last_name]]=" ","",HYPERLINK("https://www.ejacket.nsf.gov/ej/showProposal.do?Continue=Y&amp;ID="&amp;BudgetsQTable[[#This Row],[prop_id]],BudgetsQTable[[#This Row],[prop_id]]))</f>
        <v>1764108</v>
      </c>
      <c r="M3323" s="78" t="s">
        <v>5350</v>
      </c>
      <c r="N3323" s="7" t="str">
        <f>IF(BudgetsQTable[[#This Row],[pi_last_name]]=" ","",HYPERLINK("mailto:"&amp;BudgetsQTable[[#This Row],[pi_email]]&amp;"&amp;subject=Your NSF Proposal:  "&amp;BudgetsQTable[[#This Row],[prop_id]],BudgetsQTable[[#This Row],[pi_email]]))</f>
        <v>nsanthan@hawaii.edu</v>
      </c>
      <c r="O3323" s="78" t="s">
        <v>3477</v>
      </c>
      <c r="P3323" s="78"/>
      <c r="Q3323" s="78"/>
      <c r="R3323" s="79"/>
      <c r="S3323" s="79"/>
      <c r="T3323" s="79"/>
      <c r="U3323" s="80"/>
      <c r="V3323" s="78">
        <v>0</v>
      </c>
      <c r="W3323" s="78"/>
      <c r="X3323" s="11" t="str">
        <f ca="1">IF(ISBLANK(BudgetsQTable[[#This Row],[budg_seq_yr]]),"FY"&amp;fiscalyear,"FY"&amp;fiscalyear-1+BudgetsQTable[[#This Row],[budg_seq_yr]])</f>
        <v>FY18</v>
      </c>
      <c r="Y3323" s="79">
        <v>399989</v>
      </c>
      <c r="Z3323" s="78" t="s">
        <v>2818</v>
      </c>
      <c r="AA3323" s="78" t="s">
        <v>474</v>
      </c>
      <c r="AB3323" s="76" t="s">
        <v>2821</v>
      </c>
      <c r="AC3323" s="78" t="s">
        <v>5348</v>
      </c>
    </row>
    <row r="3324" spans="1:29" x14ac:dyDescent="0.35">
      <c r="A3324" s="10" t="s">
        <v>5349</v>
      </c>
      <c r="B3324" s="76" t="s">
        <v>2824</v>
      </c>
      <c r="C3324" s="76">
        <f>C3323+(BudgetsQTable[[#This Row],[lead]]&lt;&gt;K3323)</f>
        <v>412</v>
      </c>
      <c r="D3324" s="76">
        <f>D3323*(BudgetsQTable[[#This Row],[lead]]=K3323)+(BudgetsQTable[[#This Row],[prop_id]]&lt;&gt;A3323)</f>
        <v>1</v>
      </c>
      <c r="E3324" s="77">
        <v>43005.933333333334</v>
      </c>
      <c r="F3324" s="78" t="s">
        <v>2817</v>
      </c>
      <c r="G3324" s="78" t="s">
        <v>2818</v>
      </c>
      <c r="H3324" s="78" t="s">
        <v>474</v>
      </c>
      <c r="I3324" s="76" t="s">
        <v>1201</v>
      </c>
      <c r="J3324" s="76" t="s">
        <v>753</v>
      </c>
      <c r="K3324" s="78" t="s">
        <v>5349</v>
      </c>
      <c r="L3324" s="7" t="str">
        <f>IF(BudgetsQTable[[#This Row],[pi_last_name]]=" ","",HYPERLINK("https://www.ejacket.nsf.gov/ej/showProposal.do?Continue=Y&amp;ID="&amp;BudgetsQTable[[#This Row],[prop_id]],BudgetsQTable[[#This Row],[prop_id]]))</f>
        <v/>
      </c>
      <c r="M3324" s="78" t="s">
        <v>753</v>
      </c>
      <c r="N3324" s="7" t="str">
        <f>IF(BudgetsQTable[[#This Row],[pi_last_name]]=" ","",HYPERLINK("mailto:"&amp;BudgetsQTable[[#This Row],[pi_email]]&amp;"&amp;subject=Your NSF Proposal:  "&amp;BudgetsQTable[[#This Row],[prop_id]],BudgetsQTable[[#This Row],[pi_email]]))</f>
        <v/>
      </c>
      <c r="O3324" s="78" t="s">
        <v>753</v>
      </c>
      <c r="P3324" s="78">
        <v>1</v>
      </c>
      <c r="Q3324" s="78">
        <v>1</v>
      </c>
      <c r="R3324" s="79">
        <v>0</v>
      </c>
      <c r="S3324" s="79">
        <v>6000</v>
      </c>
      <c r="T3324" s="79">
        <v>0</v>
      </c>
      <c r="U3324" s="80">
        <v>100687</v>
      </c>
      <c r="V3324" s="78">
        <v>0</v>
      </c>
      <c r="W3324" s="78">
        <v>1</v>
      </c>
      <c r="X3324" s="11" t="str">
        <f ca="1">IF(ISBLANK(BudgetsQTable[[#This Row],[budg_seq_yr]]),"FY"&amp;fiscalyear,"FY"&amp;fiscalyear-1+BudgetsQTable[[#This Row],[budg_seq_yr]])</f>
        <v>FY18</v>
      </c>
      <c r="Y3324" s="79">
        <v>100687</v>
      </c>
      <c r="Z3324" s="78" t="s">
        <v>2818</v>
      </c>
      <c r="AA3324" s="78" t="s">
        <v>474</v>
      </c>
      <c r="AB3324" s="76" t="s">
        <v>2821</v>
      </c>
      <c r="AC3324" s="78" t="s">
        <v>5348</v>
      </c>
    </row>
    <row r="3325" spans="1:29" x14ac:dyDescent="0.35">
      <c r="A3325" s="10" t="s">
        <v>5349</v>
      </c>
      <c r="B3325" s="76" t="s">
        <v>2824</v>
      </c>
      <c r="C3325" s="76">
        <f>C3324+(BudgetsQTable[[#This Row],[lead]]&lt;&gt;K3324)</f>
        <v>412</v>
      </c>
      <c r="D3325" s="76">
        <f>D3324*(BudgetsQTable[[#This Row],[lead]]=K3324)+(BudgetsQTable[[#This Row],[prop_id]]&lt;&gt;A3324)</f>
        <v>1</v>
      </c>
      <c r="E3325" s="77">
        <v>43005.933333333334</v>
      </c>
      <c r="F3325" s="78" t="s">
        <v>2817</v>
      </c>
      <c r="G3325" s="78" t="s">
        <v>2818</v>
      </c>
      <c r="H3325" s="78" t="s">
        <v>474</v>
      </c>
      <c r="I3325" s="76" t="s">
        <v>1201</v>
      </c>
      <c r="J3325" s="76" t="s">
        <v>753</v>
      </c>
      <c r="K3325" s="78" t="s">
        <v>5349</v>
      </c>
      <c r="L3325" s="7" t="str">
        <f>IF(BudgetsQTable[[#This Row],[pi_last_name]]=" ","",HYPERLINK("https://www.ejacket.nsf.gov/ej/showProposal.do?Continue=Y&amp;ID="&amp;BudgetsQTable[[#This Row],[prop_id]],BudgetsQTable[[#This Row],[prop_id]]))</f>
        <v/>
      </c>
      <c r="M3325" s="78" t="s">
        <v>753</v>
      </c>
      <c r="N3325" s="7" t="str">
        <f>IF(BudgetsQTable[[#This Row],[pi_last_name]]=" ","",HYPERLINK("mailto:"&amp;BudgetsQTable[[#This Row],[pi_email]]&amp;"&amp;subject=Your NSF Proposal:  "&amp;BudgetsQTable[[#This Row],[prop_id]],BudgetsQTable[[#This Row],[pi_email]]))</f>
        <v/>
      </c>
      <c r="O3325" s="78" t="s">
        <v>753</v>
      </c>
      <c r="P3325" s="78">
        <v>1</v>
      </c>
      <c r="Q3325" s="78">
        <v>1</v>
      </c>
      <c r="R3325" s="79">
        <v>0</v>
      </c>
      <c r="S3325" s="79">
        <v>6000</v>
      </c>
      <c r="T3325" s="79">
        <v>0</v>
      </c>
      <c r="U3325" s="80">
        <v>100687</v>
      </c>
      <c r="V3325" s="78">
        <v>0</v>
      </c>
      <c r="W3325" s="78">
        <v>2</v>
      </c>
      <c r="X3325" s="11" t="str">
        <f ca="1">IF(ISBLANK(BudgetsQTable[[#This Row],[budg_seq_yr]]),"FY"&amp;fiscalyear,"FY"&amp;fiscalyear-1+BudgetsQTable[[#This Row],[budg_seq_yr]])</f>
        <v>FY19</v>
      </c>
      <c r="Y3325" s="79">
        <v>100687</v>
      </c>
      <c r="Z3325" s="78" t="s">
        <v>2818</v>
      </c>
      <c r="AA3325" s="78" t="s">
        <v>474</v>
      </c>
      <c r="AB3325" s="76" t="s">
        <v>2821</v>
      </c>
      <c r="AC3325" s="78" t="s">
        <v>5348</v>
      </c>
    </row>
    <row r="3326" spans="1:29" x14ac:dyDescent="0.35">
      <c r="A3326" s="10" t="s">
        <v>5349</v>
      </c>
      <c r="B3326" s="76" t="s">
        <v>2824</v>
      </c>
      <c r="C3326" s="76">
        <f>C3325+(BudgetsQTable[[#This Row],[lead]]&lt;&gt;K3325)</f>
        <v>412</v>
      </c>
      <c r="D3326" s="76">
        <f>D3325*(BudgetsQTable[[#This Row],[lead]]=K3325)+(BudgetsQTable[[#This Row],[prop_id]]&lt;&gt;A3325)</f>
        <v>1</v>
      </c>
      <c r="E3326" s="77">
        <v>43005.933333333334</v>
      </c>
      <c r="F3326" s="78" t="s">
        <v>2817</v>
      </c>
      <c r="G3326" s="78" t="s">
        <v>2818</v>
      </c>
      <c r="H3326" s="78" t="s">
        <v>474</v>
      </c>
      <c r="I3326" s="76" t="s">
        <v>1201</v>
      </c>
      <c r="J3326" s="76" t="s">
        <v>753</v>
      </c>
      <c r="K3326" s="78" t="s">
        <v>5349</v>
      </c>
      <c r="L3326" s="7" t="str">
        <f>IF(BudgetsQTable[[#This Row],[pi_last_name]]=" ","",HYPERLINK("https://www.ejacket.nsf.gov/ej/showProposal.do?Continue=Y&amp;ID="&amp;BudgetsQTable[[#This Row],[prop_id]],BudgetsQTable[[#This Row],[prop_id]]))</f>
        <v/>
      </c>
      <c r="M3326" s="78" t="s">
        <v>753</v>
      </c>
      <c r="N3326" s="7" t="str">
        <f>IF(BudgetsQTable[[#This Row],[pi_last_name]]=" ","",HYPERLINK("mailto:"&amp;BudgetsQTable[[#This Row],[pi_email]]&amp;"&amp;subject=Your NSF Proposal:  "&amp;BudgetsQTable[[#This Row],[prop_id]],BudgetsQTable[[#This Row],[pi_email]]))</f>
        <v/>
      </c>
      <c r="O3326" s="78" t="s">
        <v>753</v>
      </c>
      <c r="P3326" s="78">
        <v>1</v>
      </c>
      <c r="Q3326" s="78">
        <v>1</v>
      </c>
      <c r="R3326" s="79">
        <v>0</v>
      </c>
      <c r="S3326" s="79">
        <v>6000</v>
      </c>
      <c r="T3326" s="79">
        <v>0</v>
      </c>
      <c r="U3326" s="80">
        <v>100687</v>
      </c>
      <c r="V3326" s="78">
        <v>0</v>
      </c>
      <c r="W3326" s="78">
        <v>3</v>
      </c>
      <c r="X3326" s="11" t="str">
        <f ca="1">IF(ISBLANK(BudgetsQTable[[#This Row],[budg_seq_yr]]),"FY"&amp;fiscalyear,"FY"&amp;fiscalyear-1+BudgetsQTable[[#This Row],[budg_seq_yr]])</f>
        <v>FY20</v>
      </c>
      <c r="Y3326" s="79">
        <v>100687</v>
      </c>
      <c r="Z3326" s="78" t="s">
        <v>2818</v>
      </c>
      <c r="AA3326" s="78" t="s">
        <v>474</v>
      </c>
      <c r="AB3326" s="76" t="s">
        <v>2821</v>
      </c>
      <c r="AC3326" s="78" t="s">
        <v>5348</v>
      </c>
    </row>
    <row r="3327" spans="1:29" x14ac:dyDescent="0.35">
      <c r="A3327" s="10" t="s">
        <v>5349</v>
      </c>
      <c r="B3327" s="76" t="s">
        <v>2824</v>
      </c>
      <c r="C3327" s="76">
        <f>C3326+(BudgetsQTable[[#This Row],[lead]]&lt;&gt;K3326)</f>
        <v>412</v>
      </c>
      <c r="D3327" s="76">
        <f>D3326*(BudgetsQTable[[#This Row],[lead]]=K3326)+(BudgetsQTable[[#This Row],[prop_id]]&lt;&gt;A3326)</f>
        <v>1</v>
      </c>
      <c r="E3327" s="77">
        <v>43005.933333333334</v>
      </c>
      <c r="F3327" s="78" t="s">
        <v>2817</v>
      </c>
      <c r="G3327" s="78" t="s">
        <v>2818</v>
      </c>
      <c r="H3327" s="78" t="s">
        <v>474</v>
      </c>
      <c r="I3327" s="76" t="s">
        <v>1201</v>
      </c>
      <c r="J3327" s="76" t="s">
        <v>753</v>
      </c>
      <c r="K3327" s="78" t="s">
        <v>5349</v>
      </c>
      <c r="L3327" s="7" t="str">
        <f>IF(BudgetsQTable[[#This Row],[pi_last_name]]=" ","",HYPERLINK("https://www.ejacket.nsf.gov/ej/showProposal.do?Continue=Y&amp;ID="&amp;BudgetsQTable[[#This Row],[prop_id]],BudgetsQTable[[#This Row],[prop_id]]))</f>
        <v/>
      </c>
      <c r="M3327" s="78" t="s">
        <v>753</v>
      </c>
      <c r="N3327" s="7" t="str">
        <f>IF(BudgetsQTable[[#This Row],[pi_last_name]]=" ","",HYPERLINK("mailto:"&amp;BudgetsQTable[[#This Row],[pi_email]]&amp;"&amp;subject=Your NSF Proposal:  "&amp;BudgetsQTable[[#This Row],[prop_id]],BudgetsQTable[[#This Row],[pi_email]]))</f>
        <v/>
      </c>
      <c r="O3327" s="78" t="s">
        <v>753</v>
      </c>
      <c r="P3327" s="78">
        <v>1</v>
      </c>
      <c r="Q3327" s="78">
        <v>1</v>
      </c>
      <c r="R3327" s="79">
        <v>0</v>
      </c>
      <c r="S3327" s="79">
        <v>5000</v>
      </c>
      <c r="T3327" s="79">
        <v>0</v>
      </c>
      <c r="U3327" s="80">
        <v>97928</v>
      </c>
      <c r="V3327" s="78">
        <v>0</v>
      </c>
      <c r="W3327" s="78">
        <v>4</v>
      </c>
      <c r="X3327" s="11" t="str">
        <f ca="1">IF(ISBLANK(BudgetsQTable[[#This Row],[budg_seq_yr]]),"FY"&amp;fiscalyear,"FY"&amp;fiscalyear-1+BudgetsQTable[[#This Row],[budg_seq_yr]])</f>
        <v>FY21</v>
      </c>
      <c r="Y3327" s="79">
        <v>97928</v>
      </c>
      <c r="Z3327" s="78" t="s">
        <v>2818</v>
      </c>
      <c r="AA3327" s="78" t="s">
        <v>474</v>
      </c>
      <c r="AB3327" s="76" t="s">
        <v>2821</v>
      </c>
      <c r="AC3327" s="78" t="s">
        <v>5348</v>
      </c>
    </row>
    <row r="3328" spans="1:29" x14ac:dyDescent="0.35">
      <c r="A3328" s="10" t="s">
        <v>5354</v>
      </c>
      <c r="B3328" s="76" t="s">
        <v>2834</v>
      </c>
      <c r="C3328" s="76">
        <f>C3327+(BudgetsQTable[[#This Row],[lead]]&lt;&gt;K3327)</f>
        <v>412</v>
      </c>
      <c r="D3328" s="76">
        <f>D3327*(BudgetsQTable[[#This Row],[lead]]=K3327)+(BudgetsQTable[[#This Row],[prop_id]]&lt;&gt;A3327)</f>
        <v>2</v>
      </c>
      <c r="E3328" s="77">
        <v>43005.48333333333</v>
      </c>
      <c r="F3328" s="78" t="s">
        <v>2817</v>
      </c>
      <c r="G3328" s="78" t="s">
        <v>2818</v>
      </c>
      <c r="H3328" s="78" t="s">
        <v>474</v>
      </c>
      <c r="I3328" s="76" t="s">
        <v>1201</v>
      </c>
      <c r="J3328" s="76" t="s">
        <v>5357</v>
      </c>
      <c r="K3328" s="78" t="s">
        <v>5349</v>
      </c>
      <c r="L3328" s="7" t="str">
        <f>IF(BudgetsQTable[[#This Row],[pi_last_name]]=" ","",HYPERLINK("https://www.ejacket.nsf.gov/ej/showProposal.do?Continue=Y&amp;ID="&amp;BudgetsQTable[[#This Row],[prop_id]],BudgetsQTable[[#This Row],[prop_id]]))</f>
        <v>1763564</v>
      </c>
      <c r="M3328" s="78" t="s">
        <v>5355</v>
      </c>
      <c r="N3328" s="7" t="str">
        <f>IF(BudgetsQTable[[#This Row],[pi_last_name]]=" ","",HYPERLINK("mailto:"&amp;BudgetsQTable[[#This Row],[pi_email]]&amp;"&amp;subject=Your NSF Proposal:  "&amp;BudgetsQTable[[#This Row],[prop_id]],BudgetsQTable[[#This Row],[pi_email]]))</f>
        <v>ananth@eecs.berkeley.edu</v>
      </c>
      <c r="O3328" s="78" t="s">
        <v>662</v>
      </c>
      <c r="P3328" s="78"/>
      <c r="Q3328" s="78"/>
      <c r="R3328" s="79"/>
      <c r="S3328" s="79"/>
      <c r="T3328" s="79"/>
      <c r="U3328" s="80"/>
      <c r="V3328" s="78">
        <v>0</v>
      </c>
      <c r="W3328" s="78"/>
      <c r="X3328" s="11" t="str">
        <f ca="1">IF(ISBLANK(BudgetsQTable[[#This Row],[budg_seq_yr]]),"FY"&amp;fiscalyear,"FY"&amp;fiscalyear-1+BudgetsQTable[[#This Row],[budg_seq_yr]])</f>
        <v>FY18</v>
      </c>
      <c r="Y3328" s="79">
        <v>400000</v>
      </c>
      <c r="Z3328" s="78" t="s">
        <v>2818</v>
      </c>
      <c r="AA3328" s="78" t="s">
        <v>474</v>
      </c>
      <c r="AB3328" s="76" t="s">
        <v>2821</v>
      </c>
      <c r="AC3328" s="78" t="s">
        <v>5348</v>
      </c>
    </row>
    <row r="3329" spans="1:29" x14ac:dyDescent="0.35">
      <c r="A3329" s="10" t="s">
        <v>5354</v>
      </c>
      <c r="B3329" s="76" t="s">
        <v>2834</v>
      </c>
      <c r="C3329" s="76">
        <f>C3328+(BudgetsQTable[[#This Row],[lead]]&lt;&gt;K3328)</f>
        <v>412</v>
      </c>
      <c r="D3329" s="76">
        <f>D3328*(BudgetsQTable[[#This Row],[lead]]=K3328)+(BudgetsQTable[[#This Row],[prop_id]]&lt;&gt;A3328)</f>
        <v>2</v>
      </c>
      <c r="E3329" s="77">
        <v>43005.48333333333</v>
      </c>
      <c r="F3329" s="78" t="s">
        <v>2817</v>
      </c>
      <c r="G3329" s="78" t="s">
        <v>2818</v>
      </c>
      <c r="H3329" s="78" t="s">
        <v>474</v>
      </c>
      <c r="I3329" s="76" t="s">
        <v>1201</v>
      </c>
      <c r="J3329" s="76" t="s">
        <v>753</v>
      </c>
      <c r="K3329" s="78" t="s">
        <v>5349</v>
      </c>
      <c r="L3329" s="7" t="str">
        <f>IF(BudgetsQTable[[#This Row],[pi_last_name]]=" ","",HYPERLINK("https://www.ejacket.nsf.gov/ej/showProposal.do?Continue=Y&amp;ID="&amp;BudgetsQTable[[#This Row],[prop_id]],BudgetsQTable[[#This Row],[prop_id]]))</f>
        <v/>
      </c>
      <c r="M3329" s="78" t="s">
        <v>753</v>
      </c>
      <c r="N3329" s="7" t="str">
        <f>IF(BudgetsQTable[[#This Row],[pi_last_name]]=" ","",HYPERLINK("mailto:"&amp;BudgetsQTable[[#This Row],[pi_email]]&amp;"&amp;subject=Your NSF Proposal:  "&amp;BudgetsQTable[[#This Row],[prop_id]],BudgetsQTable[[#This Row],[pi_email]]))</f>
        <v/>
      </c>
      <c r="O3329" s="78" t="s">
        <v>753</v>
      </c>
      <c r="P3329" s="78">
        <v>1</v>
      </c>
      <c r="Q3329" s="78">
        <v>0.5</v>
      </c>
      <c r="R3329" s="79">
        <v>0</v>
      </c>
      <c r="S3329" s="79">
        <v>3250</v>
      </c>
      <c r="T3329" s="79">
        <v>0</v>
      </c>
      <c r="U3329" s="80">
        <v>101203</v>
      </c>
      <c r="V3329" s="78">
        <v>0</v>
      </c>
      <c r="W3329" s="78">
        <v>1</v>
      </c>
      <c r="X3329" s="11" t="str">
        <f ca="1">IF(ISBLANK(BudgetsQTable[[#This Row],[budg_seq_yr]]),"FY"&amp;fiscalyear,"FY"&amp;fiscalyear-1+BudgetsQTable[[#This Row],[budg_seq_yr]])</f>
        <v>FY18</v>
      </c>
      <c r="Y3329" s="79">
        <v>101203</v>
      </c>
      <c r="Z3329" s="78" t="s">
        <v>2818</v>
      </c>
      <c r="AA3329" s="78" t="s">
        <v>474</v>
      </c>
      <c r="AB3329" s="76" t="s">
        <v>2821</v>
      </c>
      <c r="AC3329" s="78" t="s">
        <v>5348</v>
      </c>
    </row>
    <row r="3330" spans="1:29" x14ac:dyDescent="0.35">
      <c r="A3330" s="10" t="s">
        <v>5354</v>
      </c>
      <c r="B3330" s="76" t="s">
        <v>2834</v>
      </c>
      <c r="C3330" s="76">
        <f>C3329+(BudgetsQTable[[#This Row],[lead]]&lt;&gt;K3329)</f>
        <v>412</v>
      </c>
      <c r="D3330" s="76">
        <f>D3329*(BudgetsQTable[[#This Row],[lead]]=K3329)+(BudgetsQTable[[#This Row],[prop_id]]&lt;&gt;A3329)</f>
        <v>2</v>
      </c>
      <c r="E3330" s="77">
        <v>43005.48333333333</v>
      </c>
      <c r="F3330" s="78" t="s">
        <v>2817</v>
      </c>
      <c r="G3330" s="78" t="s">
        <v>2818</v>
      </c>
      <c r="H3330" s="78" t="s">
        <v>474</v>
      </c>
      <c r="I3330" s="76" t="s">
        <v>1201</v>
      </c>
      <c r="J3330" s="76" t="s">
        <v>753</v>
      </c>
      <c r="K3330" s="78" t="s">
        <v>5349</v>
      </c>
      <c r="L3330" s="7" t="str">
        <f>IF(BudgetsQTable[[#This Row],[pi_last_name]]=" ","",HYPERLINK("https://www.ejacket.nsf.gov/ej/showProposal.do?Continue=Y&amp;ID="&amp;BudgetsQTable[[#This Row],[prop_id]],BudgetsQTable[[#This Row],[prop_id]]))</f>
        <v/>
      </c>
      <c r="M3330" s="78" t="s">
        <v>753</v>
      </c>
      <c r="N3330" s="7" t="str">
        <f>IF(BudgetsQTable[[#This Row],[pi_last_name]]=" ","",HYPERLINK("mailto:"&amp;BudgetsQTable[[#This Row],[pi_email]]&amp;"&amp;subject=Your NSF Proposal:  "&amp;BudgetsQTable[[#This Row],[prop_id]],BudgetsQTable[[#This Row],[pi_email]]))</f>
        <v/>
      </c>
      <c r="O3330" s="78" t="s">
        <v>753</v>
      </c>
      <c r="P3330" s="78">
        <v>1</v>
      </c>
      <c r="Q3330" s="78">
        <v>0.5</v>
      </c>
      <c r="R3330" s="79">
        <v>0</v>
      </c>
      <c r="S3330" s="79">
        <v>3250</v>
      </c>
      <c r="T3330" s="79">
        <v>0</v>
      </c>
      <c r="U3330" s="80">
        <v>93803</v>
      </c>
      <c r="V3330" s="78">
        <v>0</v>
      </c>
      <c r="W3330" s="78">
        <v>2</v>
      </c>
      <c r="X3330" s="11" t="str">
        <f ca="1">IF(ISBLANK(BudgetsQTable[[#This Row],[budg_seq_yr]]),"FY"&amp;fiscalyear,"FY"&amp;fiscalyear-1+BudgetsQTable[[#This Row],[budg_seq_yr]])</f>
        <v>FY19</v>
      </c>
      <c r="Y3330" s="79">
        <v>93803</v>
      </c>
      <c r="Z3330" s="78" t="s">
        <v>2818</v>
      </c>
      <c r="AA3330" s="78" t="s">
        <v>474</v>
      </c>
      <c r="AB3330" s="76" t="s">
        <v>2821</v>
      </c>
      <c r="AC3330" s="78" t="s">
        <v>5348</v>
      </c>
    </row>
    <row r="3331" spans="1:29" x14ac:dyDescent="0.35">
      <c r="A3331" s="10" t="s">
        <v>5354</v>
      </c>
      <c r="B3331" s="76" t="s">
        <v>2834</v>
      </c>
      <c r="C3331" s="76">
        <f>C3330+(BudgetsQTable[[#This Row],[lead]]&lt;&gt;K3330)</f>
        <v>412</v>
      </c>
      <c r="D3331" s="76">
        <f>D3330*(BudgetsQTable[[#This Row],[lead]]=K3330)+(BudgetsQTable[[#This Row],[prop_id]]&lt;&gt;A3330)</f>
        <v>2</v>
      </c>
      <c r="E3331" s="77">
        <v>43005.48333333333</v>
      </c>
      <c r="F3331" s="78" t="s">
        <v>2817</v>
      </c>
      <c r="G3331" s="78" t="s">
        <v>2818</v>
      </c>
      <c r="H3331" s="78" t="s">
        <v>474</v>
      </c>
      <c r="I3331" s="76" t="s">
        <v>1201</v>
      </c>
      <c r="J3331" s="76" t="s">
        <v>753</v>
      </c>
      <c r="K3331" s="78" t="s">
        <v>5349</v>
      </c>
      <c r="L3331" s="7" t="str">
        <f>IF(BudgetsQTable[[#This Row],[pi_last_name]]=" ","",HYPERLINK("https://www.ejacket.nsf.gov/ej/showProposal.do?Continue=Y&amp;ID="&amp;BudgetsQTable[[#This Row],[prop_id]],BudgetsQTable[[#This Row],[prop_id]]))</f>
        <v/>
      </c>
      <c r="M3331" s="78" t="s">
        <v>753</v>
      </c>
      <c r="N3331" s="7" t="str">
        <f>IF(BudgetsQTable[[#This Row],[pi_last_name]]=" ","",HYPERLINK("mailto:"&amp;BudgetsQTable[[#This Row],[pi_email]]&amp;"&amp;subject=Your NSF Proposal:  "&amp;BudgetsQTable[[#This Row],[prop_id]],BudgetsQTable[[#This Row],[pi_email]]))</f>
        <v/>
      </c>
      <c r="O3331" s="78" t="s">
        <v>753</v>
      </c>
      <c r="P3331" s="78">
        <v>1</v>
      </c>
      <c r="Q3331" s="78">
        <v>0.5</v>
      </c>
      <c r="R3331" s="79">
        <v>0</v>
      </c>
      <c r="S3331" s="79">
        <v>3250</v>
      </c>
      <c r="T3331" s="79">
        <v>0</v>
      </c>
      <c r="U3331" s="80">
        <v>99444</v>
      </c>
      <c r="V3331" s="78">
        <v>0</v>
      </c>
      <c r="W3331" s="78">
        <v>3</v>
      </c>
      <c r="X3331" s="11" t="str">
        <f ca="1">IF(ISBLANK(BudgetsQTable[[#This Row],[budg_seq_yr]]),"FY"&amp;fiscalyear,"FY"&amp;fiscalyear-1+BudgetsQTable[[#This Row],[budg_seq_yr]])</f>
        <v>FY20</v>
      </c>
      <c r="Y3331" s="79">
        <v>99444</v>
      </c>
      <c r="Z3331" s="78" t="s">
        <v>2818</v>
      </c>
      <c r="AA3331" s="78" t="s">
        <v>474</v>
      </c>
      <c r="AB3331" s="76" t="s">
        <v>2821</v>
      </c>
      <c r="AC3331" s="78" t="s">
        <v>5348</v>
      </c>
    </row>
    <row r="3332" spans="1:29" x14ac:dyDescent="0.35">
      <c r="A3332" s="10" t="s">
        <v>5354</v>
      </c>
      <c r="B3332" s="76" t="s">
        <v>2834</v>
      </c>
      <c r="C3332" s="76">
        <f>C3331+(BudgetsQTable[[#This Row],[lead]]&lt;&gt;K3331)</f>
        <v>412</v>
      </c>
      <c r="D3332" s="76">
        <f>D3331*(BudgetsQTable[[#This Row],[lead]]=K3331)+(BudgetsQTable[[#This Row],[prop_id]]&lt;&gt;A3331)</f>
        <v>2</v>
      </c>
      <c r="E3332" s="77">
        <v>43005.48333333333</v>
      </c>
      <c r="F3332" s="78" t="s">
        <v>2817</v>
      </c>
      <c r="G3332" s="78" t="s">
        <v>2818</v>
      </c>
      <c r="H3332" s="78" t="s">
        <v>474</v>
      </c>
      <c r="I3332" s="76" t="s">
        <v>1201</v>
      </c>
      <c r="J3332" s="76" t="s">
        <v>753</v>
      </c>
      <c r="K3332" s="78" t="s">
        <v>5349</v>
      </c>
      <c r="L3332" s="7" t="str">
        <f>IF(BudgetsQTable[[#This Row],[pi_last_name]]=" ","",HYPERLINK("https://www.ejacket.nsf.gov/ej/showProposal.do?Continue=Y&amp;ID="&amp;BudgetsQTable[[#This Row],[prop_id]],BudgetsQTable[[#This Row],[prop_id]]))</f>
        <v/>
      </c>
      <c r="M3332" s="78" t="s">
        <v>753</v>
      </c>
      <c r="N3332" s="7" t="str">
        <f>IF(BudgetsQTable[[#This Row],[pi_last_name]]=" ","",HYPERLINK("mailto:"&amp;BudgetsQTable[[#This Row],[pi_email]]&amp;"&amp;subject=Your NSF Proposal:  "&amp;BudgetsQTable[[#This Row],[prop_id]],BudgetsQTable[[#This Row],[pi_email]]))</f>
        <v/>
      </c>
      <c r="O3332" s="78" t="s">
        <v>753</v>
      </c>
      <c r="P3332" s="78">
        <v>1</v>
      </c>
      <c r="Q3332" s="78">
        <v>0.5</v>
      </c>
      <c r="R3332" s="79">
        <v>0</v>
      </c>
      <c r="S3332" s="79">
        <v>3250</v>
      </c>
      <c r="T3332" s="79">
        <v>0</v>
      </c>
      <c r="U3332" s="80">
        <v>105550</v>
      </c>
      <c r="V3332" s="78">
        <v>0</v>
      </c>
      <c r="W3332" s="78">
        <v>4</v>
      </c>
      <c r="X3332" s="11" t="str">
        <f ca="1">IF(ISBLANK(BudgetsQTable[[#This Row],[budg_seq_yr]]),"FY"&amp;fiscalyear,"FY"&amp;fiscalyear-1+BudgetsQTable[[#This Row],[budg_seq_yr]])</f>
        <v>FY21</v>
      </c>
      <c r="Y3332" s="79">
        <v>105550</v>
      </c>
      <c r="Z3332" s="78" t="s">
        <v>2818</v>
      </c>
      <c r="AA3332" s="78" t="s">
        <v>474</v>
      </c>
      <c r="AB3332" s="76" t="s">
        <v>2821</v>
      </c>
      <c r="AC3332" s="78" t="s">
        <v>5348</v>
      </c>
    </row>
    <row r="3333" spans="1:29" x14ac:dyDescent="0.35">
      <c r="A3333" s="10" t="s">
        <v>5358</v>
      </c>
      <c r="B3333" s="76" t="s">
        <v>2834</v>
      </c>
      <c r="C3333" s="76">
        <f>C3332+(BudgetsQTable[[#This Row],[lead]]&lt;&gt;K3332)</f>
        <v>412</v>
      </c>
      <c r="D3333" s="76">
        <f>D3332*(BudgetsQTable[[#This Row],[lead]]=K3332)+(BudgetsQTable[[#This Row],[prop_id]]&lt;&gt;A3332)</f>
        <v>3</v>
      </c>
      <c r="E3333" s="77">
        <v>43005.629861111112</v>
      </c>
      <c r="F3333" s="78" t="s">
        <v>2817</v>
      </c>
      <c r="G3333" s="78" t="s">
        <v>2818</v>
      </c>
      <c r="H3333" s="78" t="s">
        <v>474</v>
      </c>
      <c r="I3333" s="76" t="s">
        <v>1201</v>
      </c>
      <c r="J3333" s="76" t="s">
        <v>5361</v>
      </c>
      <c r="K3333" s="78" t="s">
        <v>5349</v>
      </c>
      <c r="L3333" s="7" t="str">
        <f>IF(BudgetsQTable[[#This Row],[pi_last_name]]=" ","",HYPERLINK("https://www.ejacket.nsf.gov/ej/showProposal.do?Continue=Y&amp;ID="&amp;BudgetsQTable[[#This Row],[prop_id]],BudgetsQTable[[#This Row],[prop_id]]))</f>
        <v>1763828</v>
      </c>
      <c r="M3333" s="78" t="s">
        <v>5359</v>
      </c>
      <c r="N3333" s="7" t="str">
        <f>IF(BudgetsQTable[[#This Row],[pi_last_name]]=" ","",HYPERLINK("mailto:"&amp;BudgetsQTable[[#This Row],[pi_email]]&amp;"&amp;subject=Your NSF Proposal:  "&amp;BudgetsQTable[[#This Row],[prop_id]],BudgetsQTable[[#This Row],[pi_email]]))</f>
        <v>spa@cs.purdue.edu</v>
      </c>
      <c r="O3333" s="78" t="s">
        <v>612</v>
      </c>
      <c r="P3333" s="78"/>
      <c r="Q3333" s="78"/>
      <c r="R3333" s="79"/>
      <c r="S3333" s="79"/>
      <c r="T3333" s="79"/>
      <c r="U3333" s="80"/>
      <c r="V3333" s="78">
        <v>0</v>
      </c>
      <c r="W3333" s="78"/>
      <c r="X3333" s="11" t="str">
        <f ca="1">IF(ISBLANK(BudgetsQTable[[#This Row],[budg_seq_yr]]),"FY"&amp;fiscalyear,"FY"&amp;fiscalyear-1+BudgetsQTable[[#This Row],[budg_seq_yr]])</f>
        <v>FY18</v>
      </c>
      <c r="Y3333" s="79">
        <v>400000</v>
      </c>
      <c r="Z3333" s="78" t="s">
        <v>2818</v>
      </c>
      <c r="AA3333" s="78" t="s">
        <v>474</v>
      </c>
      <c r="AB3333" s="76" t="s">
        <v>2821</v>
      </c>
      <c r="AC3333" s="78" t="s">
        <v>5348</v>
      </c>
    </row>
    <row r="3334" spans="1:29" x14ac:dyDescent="0.35">
      <c r="A3334" s="10" t="s">
        <v>5358</v>
      </c>
      <c r="B3334" s="76" t="s">
        <v>2834</v>
      </c>
      <c r="C3334" s="76">
        <f>C3333+(BudgetsQTable[[#This Row],[lead]]&lt;&gt;K3333)</f>
        <v>412</v>
      </c>
      <c r="D3334" s="76">
        <f>D3333*(BudgetsQTable[[#This Row],[lead]]=K3333)+(BudgetsQTable[[#This Row],[prop_id]]&lt;&gt;A3333)</f>
        <v>3</v>
      </c>
      <c r="E3334" s="77">
        <v>43005.629861111112</v>
      </c>
      <c r="F3334" s="78" t="s">
        <v>2817</v>
      </c>
      <c r="G3334" s="78" t="s">
        <v>2818</v>
      </c>
      <c r="H3334" s="78" t="s">
        <v>474</v>
      </c>
      <c r="I3334" s="76" t="s">
        <v>1201</v>
      </c>
      <c r="J3334" s="76" t="s">
        <v>753</v>
      </c>
      <c r="K3334" s="78" t="s">
        <v>5349</v>
      </c>
      <c r="L3334" s="7" t="str">
        <f>IF(BudgetsQTable[[#This Row],[pi_last_name]]=" ","",HYPERLINK("https://www.ejacket.nsf.gov/ej/showProposal.do?Continue=Y&amp;ID="&amp;BudgetsQTable[[#This Row],[prop_id]],BudgetsQTable[[#This Row],[prop_id]]))</f>
        <v/>
      </c>
      <c r="M3334" s="78" t="s">
        <v>753</v>
      </c>
      <c r="N3334" s="7" t="str">
        <f>IF(BudgetsQTable[[#This Row],[pi_last_name]]=" ","",HYPERLINK("mailto:"&amp;BudgetsQTable[[#This Row],[pi_email]]&amp;"&amp;subject=Your NSF Proposal:  "&amp;BudgetsQTable[[#This Row],[prop_id]],BudgetsQTable[[#This Row],[pi_email]]))</f>
        <v/>
      </c>
      <c r="O3334" s="78" t="s">
        <v>753</v>
      </c>
      <c r="P3334" s="78">
        <v>1</v>
      </c>
      <c r="Q3334" s="78">
        <v>0.5</v>
      </c>
      <c r="R3334" s="79">
        <v>0</v>
      </c>
      <c r="S3334" s="79">
        <v>6000</v>
      </c>
      <c r="T3334" s="79">
        <v>0</v>
      </c>
      <c r="U3334" s="80">
        <v>100000</v>
      </c>
      <c r="V3334" s="78">
        <v>0</v>
      </c>
      <c r="W3334" s="78">
        <v>1</v>
      </c>
      <c r="X3334" s="11" t="str">
        <f ca="1">IF(ISBLANK(BudgetsQTable[[#This Row],[budg_seq_yr]]),"FY"&amp;fiscalyear,"FY"&amp;fiscalyear-1+BudgetsQTable[[#This Row],[budg_seq_yr]])</f>
        <v>FY18</v>
      </c>
      <c r="Y3334" s="79">
        <v>100000</v>
      </c>
      <c r="Z3334" s="78" t="s">
        <v>2818</v>
      </c>
      <c r="AA3334" s="78" t="s">
        <v>474</v>
      </c>
      <c r="AB3334" s="76" t="s">
        <v>2821</v>
      </c>
      <c r="AC3334" s="78" t="s">
        <v>5348</v>
      </c>
    </row>
    <row r="3335" spans="1:29" x14ac:dyDescent="0.35">
      <c r="A3335" s="10" t="s">
        <v>5358</v>
      </c>
      <c r="B3335" s="76" t="s">
        <v>2834</v>
      </c>
      <c r="C3335" s="76">
        <f>C3334+(BudgetsQTable[[#This Row],[lead]]&lt;&gt;K3334)</f>
        <v>412</v>
      </c>
      <c r="D3335" s="76">
        <f>D3334*(BudgetsQTable[[#This Row],[lead]]=K3334)+(BudgetsQTable[[#This Row],[prop_id]]&lt;&gt;A3334)</f>
        <v>3</v>
      </c>
      <c r="E3335" s="77">
        <v>43005.629861111112</v>
      </c>
      <c r="F3335" s="78" t="s">
        <v>2817</v>
      </c>
      <c r="G3335" s="78" t="s">
        <v>2818</v>
      </c>
      <c r="H3335" s="78" t="s">
        <v>474</v>
      </c>
      <c r="I3335" s="76" t="s">
        <v>1201</v>
      </c>
      <c r="J3335" s="76" t="s">
        <v>753</v>
      </c>
      <c r="K3335" s="78" t="s">
        <v>5349</v>
      </c>
      <c r="L3335" s="7" t="str">
        <f>IF(BudgetsQTable[[#This Row],[pi_last_name]]=" ","",HYPERLINK("https://www.ejacket.nsf.gov/ej/showProposal.do?Continue=Y&amp;ID="&amp;BudgetsQTable[[#This Row],[prop_id]],BudgetsQTable[[#This Row],[prop_id]]))</f>
        <v/>
      </c>
      <c r="M3335" s="78" t="s">
        <v>753</v>
      </c>
      <c r="N3335" s="7" t="str">
        <f>IF(BudgetsQTable[[#This Row],[pi_last_name]]=" ","",HYPERLINK("mailto:"&amp;BudgetsQTable[[#This Row],[pi_email]]&amp;"&amp;subject=Your NSF Proposal:  "&amp;BudgetsQTable[[#This Row],[prop_id]],BudgetsQTable[[#This Row],[pi_email]]))</f>
        <v/>
      </c>
      <c r="O3335" s="78" t="s">
        <v>753</v>
      </c>
      <c r="P3335" s="78">
        <v>1</v>
      </c>
      <c r="Q3335" s="78">
        <v>0.5</v>
      </c>
      <c r="R3335" s="79">
        <v>0</v>
      </c>
      <c r="S3335" s="79">
        <v>6000</v>
      </c>
      <c r="T3335" s="79">
        <v>0</v>
      </c>
      <c r="U3335" s="80">
        <v>100000</v>
      </c>
      <c r="V3335" s="78">
        <v>0</v>
      </c>
      <c r="W3335" s="78">
        <v>2</v>
      </c>
      <c r="X3335" s="11" t="str">
        <f ca="1">IF(ISBLANK(BudgetsQTable[[#This Row],[budg_seq_yr]]),"FY"&amp;fiscalyear,"FY"&amp;fiscalyear-1+BudgetsQTable[[#This Row],[budg_seq_yr]])</f>
        <v>FY19</v>
      </c>
      <c r="Y3335" s="79">
        <v>100000</v>
      </c>
      <c r="Z3335" s="78" t="s">
        <v>2818</v>
      </c>
      <c r="AA3335" s="78" t="s">
        <v>474</v>
      </c>
      <c r="AB3335" s="76" t="s">
        <v>2821</v>
      </c>
      <c r="AC3335" s="78" t="s">
        <v>5348</v>
      </c>
    </row>
    <row r="3336" spans="1:29" x14ac:dyDescent="0.35">
      <c r="A3336" s="10" t="s">
        <v>5358</v>
      </c>
      <c r="B3336" s="76" t="s">
        <v>2834</v>
      </c>
      <c r="C3336" s="76">
        <f>C3335+(BudgetsQTable[[#This Row],[lead]]&lt;&gt;K3335)</f>
        <v>412</v>
      </c>
      <c r="D3336" s="76">
        <f>D3335*(BudgetsQTable[[#This Row],[lead]]=K3335)+(BudgetsQTable[[#This Row],[prop_id]]&lt;&gt;A3335)</f>
        <v>3</v>
      </c>
      <c r="E3336" s="77">
        <v>43005.629861111112</v>
      </c>
      <c r="F3336" s="78" t="s">
        <v>2817</v>
      </c>
      <c r="G3336" s="78" t="s">
        <v>2818</v>
      </c>
      <c r="H3336" s="78" t="s">
        <v>474</v>
      </c>
      <c r="I3336" s="76" t="s">
        <v>1201</v>
      </c>
      <c r="J3336" s="76" t="s">
        <v>753</v>
      </c>
      <c r="K3336" s="78" t="s">
        <v>5349</v>
      </c>
      <c r="L3336" s="7" t="str">
        <f>IF(BudgetsQTable[[#This Row],[pi_last_name]]=" ","",HYPERLINK("https://www.ejacket.nsf.gov/ej/showProposal.do?Continue=Y&amp;ID="&amp;BudgetsQTable[[#This Row],[prop_id]],BudgetsQTable[[#This Row],[prop_id]]))</f>
        <v/>
      </c>
      <c r="M3336" s="78" t="s">
        <v>753</v>
      </c>
      <c r="N3336" s="7" t="str">
        <f>IF(BudgetsQTable[[#This Row],[pi_last_name]]=" ","",HYPERLINK("mailto:"&amp;BudgetsQTable[[#This Row],[pi_email]]&amp;"&amp;subject=Your NSF Proposal:  "&amp;BudgetsQTable[[#This Row],[prop_id]],BudgetsQTable[[#This Row],[pi_email]]))</f>
        <v/>
      </c>
      <c r="O3336" s="78" t="s">
        <v>753</v>
      </c>
      <c r="P3336" s="78">
        <v>1</v>
      </c>
      <c r="Q3336" s="78">
        <v>0.5</v>
      </c>
      <c r="R3336" s="79">
        <v>0</v>
      </c>
      <c r="S3336" s="79">
        <v>6000</v>
      </c>
      <c r="T3336" s="79">
        <v>0</v>
      </c>
      <c r="U3336" s="80">
        <v>100000</v>
      </c>
      <c r="V3336" s="78">
        <v>0</v>
      </c>
      <c r="W3336" s="78">
        <v>3</v>
      </c>
      <c r="X3336" s="11" t="str">
        <f ca="1">IF(ISBLANK(BudgetsQTable[[#This Row],[budg_seq_yr]]),"FY"&amp;fiscalyear,"FY"&amp;fiscalyear-1+BudgetsQTable[[#This Row],[budg_seq_yr]])</f>
        <v>FY20</v>
      </c>
      <c r="Y3336" s="79">
        <v>100000</v>
      </c>
      <c r="Z3336" s="78" t="s">
        <v>2818</v>
      </c>
      <c r="AA3336" s="78" t="s">
        <v>474</v>
      </c>
      <c r="AB3336" s="76" t="s">
        <v>2821</v>
      </c>
      <c r="AC3336" s="78" t="s">
        <v>5348</v>
      </c>
    </row>
    <row r="3337" spans="1:29" x14ac:dyDescent="0.35">
      <c r="A3337" s="10" t="s">
        <v>5358</v>
      </c>
      <c r="B3337" s="76" t="s">
        <v>2834</v>
      </c>
      <c r="C3337" s="76">
        <f>C3336+(BudgetsQTable[[#This Row],[lead]]&lt;&gt;K3336)</f>
        <v>412</v>
      </c>
      <c r="D3337" s="76">
        <f>D3336*(BudgetsQTable[[#This Row],[lead]]=K3336)+(BudgetsQTable[[#This Row],[prop_id]]&lt;&gt;A3336)</f>
        <v>3</v>
      </c>
      <c r="E3337" s="77">
        <v>43005.629861111112</v>
      </c>
      <c r="F3337" s="78" t="s">
        <v>2817</v>
      </c>
      <c r="G3337" s="78" t="s">
        <v>2818</v>
      </c>
      <c r="H3337" s="78" t="s">
        <v>474</v>
      </c>
      <c r="I3337" s="76" t="s">
        <v>1201</v>
      </c>
      <c r="J3337" s="76" t="s">
        <v>753</v>
      </c>
      <c r="K3337" s="78" t="s">
        <v>5349</v>
      </c>
      <c r="L3337" s="7" t="str">
        <f>IF(BudgetsQTable[[#This Row],[pi_last_name]]=" ","",HYPERLINK("https://www.ejacket.nsf.gov/ej/showProposal.do?Continue=Y&amp;ID="&amp;BudgetsQTable[[#This Row],[prop_id]],BudgetsQTable[[#This Row],[prop_id]]))</f>
        <v/>
      </c>
      <c r="M3337" s="78" t="s">
        <v>753</v>
      </c>
      <c r="N3337" s="7" t="str">
        <f>IF(BudgetsQTable[[#This Row],[pi_last_name]]=" ","",HYPERLINK("mailto:"&amp;BudgetsQTable[[#This Row],[pi_email]]&amp;"&amp;subject=Your NSF Proposal:  "&amp;BudgetsQTable[[#This Row],[prop_id]],BudgetsQTable[[#This Row],[pi_email]]))</f>
        <v/>
      </c>
      <c r="O3337" s="78" t="s">
        <v>753</v>
      </c>
      <c r="P3337" s="78">
        <v>1</v>
      </c>
      <c r="Q3337" s="78">
        <v>0.5</v>
      </c>
      <c r="R3337" s="79">
        <v>0</v>
      </c>
      <c r="S3337" s="79">
        <v>6000</v>
      </c>
      <c r="T3337" s="79">
        <v>0</v>
      </c>
      <c r="U3337" s="80">
        <v>100000</v>
      </c>
      <c r="V3337" s="78">
        <v>0</v>
      </c>
      <c r="W3337" s="78">
        <v>4</v>
      </c>
      <c r="X3337" s="11" t="str">
        <f ca="1">IF(ISBLANK(BudgetsQTable[[#This Row],[budg_seq_yr]]),"FY"&amp;fiscalyear,"FY"&amp;fiscalyear-1+BudgetsQTable[[#This Row],[budg_seq_yr]])</f>
        <v>FY21</v>
      </c>
      <c r="Y3337" s="79">
        <v>100000</v>
      </c>
      <c r="Z3337" s="78" t="s">
        <v>2818</v>
      </c>
      <c r="AA3337" s="78" t="s">
        <v>474</v>
      </c>
      <c r="AB3337" s="76" t="s">
        <v>2821</v>
      </c>
      <c r="AC3337" s="78" t="s">
        <v>5348</v>
      </c>
    </row>
    <row r="3338" spans="1:29" x14ac:dyDescent="0.35">
      <c r="A3338" s="10" t="s">
        <v>2727</v>
      </c>
      <c r="B3338" s="76" t="s">
        <v>2824</v>
      </c>
      <c r="C3338" s="76">
        <f>C3337+(BudgetsQTable[[#This Row],[lead]]&lt;&gt;K3337)</f>
        <v>413</v>
      </c>
      <c r="D3338" s="76">
        <f>D3337*(BudgetsQTable[[#This Row],[lead]]=K3337)+(BudgetsQTable[[#This Row],[prop_id]]&lt;&gt;A3337)</f>
        <v>1</v>
      </c>
      <c r="E3338" s="77">
        <v>43007.679166666669</v>
      </c>
      <c r="F3338" s="78" t="s">
        <v>2839</v>
      </c>
      <c r="G3338" s="78" t="s">
        <v>2840</v>
      </c>
      <c r="H3338" s="78" t="s">
        <v>462</v>
      </c>
      <c r="I3338" s="76" t="s">
        <v>761</v>
      </c>
      <c r="J3338" s="76" t="s">
        <v>5364</v>
      </c>
      <c r="K3338" s="78" t="s">
        <v>2727</v>
      </c>
      <c r="L3338" s="7" t="str">
        <f>IF(BudgetsQTable[[#This Row],[pi_last_name]]=" ","",HYPERLINK("https://www.ejacket.nsf.gov/ej/showProposal.do?Continue=Y&amp;ID="&amp;BudgetsQTable[[#This Row],[prop_id]],BudgetsQTable[[#This Row],[prop_id]]))</f>
        <v>1764392</v>
      </c>
      <c r="M3338" s="78" t="s">
        <v>1761</v>
      </c>
      <c r="N3338" s="7" t="str">
        <f>IF(BudgetsQTable[[#This Row],[pi_last_name]]=" ","",HYPERLINK("mailto:"&amp;BudgetsQTable[[#This Row],[pi_email]]&amp;"&amp;subject=Your NSF Proposal:  "&amp;BudgetsQTable[[#This Row],[prop_id]],BudgetsQTable[[#This Row],[pi_email]]))</f>
        <v>asarwat@fiu.edu</v>
      </c>
      <c r="O3338" s="78" t="s">
        <v>4100</v>
      </c>
      <c r="P3338" s="78"/>
      <c r="Q3338" s="78"/>
      <c r="R3338" s="79"/>
      <c r="S3338" s="79"/>
      <c r="T3338" s="79"/>
      <c r="U3338" s="80"/>
      <c r="V3338" s="78">
        <v>0</v>
      </c>
      <c r="W3338" s="78"/>
      <c r="X3338" s="11" t="str">
        <f ca="1">IF(ISBLANK(BudgetsQTable[[#This Row],[budg_seq_yr]]),"FY"&amp;fiscalyear,"FY"&amp;fiscalyear-1+BudgetsQTable[[#This Row],[budg_seq_yr]])</f>
        <v>FY18</v>
      </c>
      <c r="Y3338" s="79">
        <v>497749</v>
      </c>
      <c r="Z3338" s="78" t="s">
        <v>2840</v>
      </c>
      <c r="AA3338" s="78" t="s">
        <v>462</v>
      </c>
      <c r="AB3338" s="76" t="s">
        <v>2821</v>
      </c>
      <c r="AC3338" s="78" t="s">
        <v>485</v>
      </c>
    </row>
    <row r="3339" spans="1:29" x14ac:dyDescent="0.35">
      <c r="A3339" s="10" t="s">
        <v>2727</v>
      </c>
      <c r="B3339" s="76" t="s">
        <v>2824</v>
      </c>
      <c r="C3339" s="76">
        <f>C3338+(BudgetsQTable[[#This Row],[lead]]&lt;&gt;K3338)</f>
        <v>413</v>
      </c>
      <c r="D3339" s="76">
        <f>D3338*(BudgetsQTable[[#This Row],[lead]]=K3338)+(BudgetsQTable[[#This Row],[prop_id]]&lt;&gt;A3338)</f>
        <v>1</v>
      </c>
      <c r="E3339" s="77">
        <v>43007.679166666669</v>
      </c>
      <c r="F3339" s="78" t="s">
        <v>2839</v>
      </c>
      <c r="G3339" s="78" t="s">
        <v>2840</v>
      </c>
      <c r="H3339" s="78" t="s">
        <v>462</v>
      </c>
      <c r="I3339" s="76" t="s">
        <v>761</v>
      </c>
      <c r="J3339" s="76" t="s">
        <v>753</v>
      </c>
      <c r="K3339" s="78" t="s">
        <v>2727</v>
      </c>
      <c r="L3339" s="7" t="str">
        <f>IF(BudgetsQTable[[#This Row],[pi_last_name]]=" ","",HYPERLINK("https://www.ejacket.nsf.gov/ej/showProposal.do?Continue=Y&amp;ID="&amp;BudgetsQTable[[#This Row],[prop_id]],BudgetsQTable[[#This Row],[prop_id]]))</f>
        <v/>
      </c>
      <c r="M3339" s="78" t="s">
        <v>753</v>
      </c>
      <c r="N3339" s="7" t="str">
        <f>IF(BudgetsQTable[[#This Row],[pi_last_name]]=" ","",HYPERLINK("mailto:"&amp;BudgetsQTable[[#This Row],[pi_email]]&amp;"&amp;subject=Your NSF Proposal:  "&amp;BudgetsQTable[[#This Row],[prop_id]],BudgetsQTable[[#This Row],[pi_email]]))</f>
        <v/>
      </c>
      <c r="O3339" s="78" t="s">
        <v>753</v>
      </c>
      <c r="P3339" s="78">
        <v>2</v>
      </c>
      <c r="Q3339" s="78">
        <v>1</v>
      </c>
      <c r="R3339" s="79">
        <v>0</v>
      </c>
      <c r="S3339" s="79">
        <v>0</v>
      </c>
      <c r="T3339" s="79">
        <v>0</v>
      </c>
      <c r="U3339" s="80">
        <v>160274</v>
      </c>
      <c r="V3339" s="78">
        <v>0</v>
      </c>
      <c r="W3339" s="78">
        <v>1</v>
      </c>
      <c r="X3339" s="11" t="str">
        <f ca="1">IF(ISBLANK(BudgetsQTable[[#This Row],[budg_seq_yr]]),"FY"&amp;fiscalyear,"FY"&amp;fiscalyear-1+BudgetsQTable[[#This Row],[budg_seq_yr]])</f>
        <v>FY18</v>
      </c>
      <c r="Y3339" s="79">
        <v>160274</v>
      </c>
      <c r="Z3339" s="78" t="s">
        <v>2840</v>
      </c>
      <c r="AA3339" s="78" t="s">
        <v>462</v>
      </c>
      <c r="AB3339" s="76" t="s">
        <v>2821</v>
      </c>
      <c r="AC3339" s="78" t="s">
        <v>485</v>
      </c>
    </row>
    <row r="3340" spans="1:29" x14ac:dyDescent="0.35">
      <c r="A3340" s="10" t="s">
        <v>2727</v>
      </c>
      <c r="B3340" s="76" t="s">
        <v>2824</v>
      </c>
      <c r="C3340" s="76">
        <f>C3339+(BudgetsQTable[[#This Row],[lead]]&lt;&gt;K3339)</f>
        <v>413</v>
      </c>
      <c r="D3340" s="76">
        <f>D3339*(BudgetsQTable[[#This Row],[lead]]=K3339)+(BudgetsQTable[[#This Row],[prop_id]]&lt;&gt;A3339)</f>
        <v>1</v>
      </c>
      <c r="E3340" s="77">
        <v>43007.679166666669</v>
      </c>
      <c r="F3340" s="78" t="s">
        <v>2839</v>
      </c>
      <c r="G3340" s="78" t="s">
        <v>2840</v>
      </c>
      <c r="H3340" s="78" t="s">
        <v>462</v>
      </c>
      <c r="I3340" s="76" t="s">
        <v>761</v>
      </c>
      <c r="J3340" s="76" t="s">
        <v>753</v>
      </c>
      <c r="K3340" s="78" t="s">
        <v>2727</v>
      </c>
      <c r="L3340" s="7" t="str">
        <f>IF(BudgetsQTable[[#This Row],[pi_last_name]]=" ","",HYPERLINK("https://www.ejacket.nsf.gov/ej/showProposal.do?Continue=Y&amp;ID="&amp;BudgetsQTable[[#This Row],[prop_id]],BudgetsQTable[[#This Row],[prop_id]]))</f>
        <v/>
      </c>
      <c r="M3340" s="78" t="s">
        <v>753</v>
      </c>
      <c r="N3340" s="7" t="str">
        <f>IF(BudgetsQTable[[#This Row],[pi_last_name]]=" ","",HYPERLINK("mailto:"&amp;BudgetsQTable[[#This Row],[pi_email]]&amp;"&amp;subject=Your NSF Proposal:  "&amp;BudgetsQTable[[#This Row],[prop_id]],BudgetsQTable[[#This Row],[pi_email]]))</f>
        <v/>
      </c>
      <c r="O3340" s="78" t="s">
        <v>753</v>
      </c>
      <c r="P3340" s="78">
        <v>2</v>
      </c>
      <c r="Q3340" s="78">
        <v>1</v>
      </c>
      <c r="R3340" s="79">
        <v>0</v>
      </c>
      <c r="S3340" s="79">
        <v>0</v>
      </c>
      <c r="T3340" s="79">
        <v>0</v>
      </c>
      <c r="U3340" s="80">
        <v>165204</v>
      </c>
      <c r="V3340" s="78">
        <v>0</v>
      </c>
      <c r="W3340" s="78">
        <v>2</v>
      </c>
      <c r="X3340" s="11" t="str">
        <f ca="1">IF(ISBLANK(BudgetsQTable[[#This Row],[budg_seq_yr]]),"FY"&amp;fiscalyear,"FY"&amp;fiscalyear-1+BudgetsQTable[[#This Row],[budg_seq_yr]])</f>
        <v>FY19</v>
      </c>
      <c r="Y3340" s="79">
        <v>165204</v>
      </c>
      <c r="Z3340" s="78" t="s">
        <v>2840</v>
      </c>
      <c r="AA3340" s="78" t="s">
        <v>462</v>
      </c>
      <c r="AB3340" s="76" t="s">
        <v>2821</v>
      </c>
      <c r="AC3340" s="78" t="s">
        <v>485</v>
      </c>
    </row>
    <row r="3341" spans="1:29" x14ac:dyDescent="0.35">
      <c r="A3341" s="10" t="s">
        <v>2727</v>
      </c>
      <c r="B3341" s="76" t="s">
        <v>2824</v>
      </c>
      <c r="C3341" s="76">
        <f>C3340+(BudgetsQTable[[#This Row],[lead]]&lt;&gt;K3340)</f>
        <v>413</v>
      </c>
      <c r="D3341" s="76">
        <f>D3340*(BudgetsQTable[[#This Row],[lead]]=K3340)+(BudgetsQTable[[#This Row],[prop_id]]&lt;&gt;A3340)</f>
        <v>1</v>
      </c>
      <c r="E3341" s="77">
        <v>43007.679166666669</v>
      </c>
      <c r="F3341" s="78" t="s">
        <v>2839</v>
      </c>
      <c r="G3341" s="78" t="s">
        <v>2840</v>
      </c>
      <c r="H3341" s="78" t="s">
        <v>462</v>
      </c>
      <c r="I3341" s="76" t="s">
        <v>761</v>
      </c>
      <c r="J3341" s="76" t="s">
        <v>753</v>
      </c>
      <c r="K3341" s="78" t="s">
        <v>2727</v>
      </c>
      <c r="L3341" s="7" t="str">
        <f>IF(BudgetsQTable[[#This Row],[pi_last_name]]=" ","",HYPERLINK("https://www.ejacket.nsf.gov/ej/showProposal.do?Continue=Y&amp;ID="&amp;BudgetsQTable[[#This Row],[prop_id]],BudgetsQTable[[#This Row],[prop_id]]))</f>
        <v/>
      </c>
      <c r="M3341" s="78" t="s">
        <v>753</v>
      </c>
      <c r="N3341" s="7" t="str">
        <f>IF(BudgetsQTable[[#This Row],[pi_last_name]]=" ","",HYPERLINK("mailto:"&amp;BudgetsQTable[[#This Row],[pi_email]]&amp;"&amp;subject=Your NSF Proposal:  "&amp;BudgetsQTable[[#This Row],[prop_id]],BudgetsQTable[[#This Row],[pi_email]]))</f>
        <v/>
      </c>
      <c r="O3341" s="78" t="s">
        <v>753</v>
      </c>
      <c r="P3341" s="78">
        <v>2</v>
      </c>
      <c r="Q3341" s="78">
        <v>1</v>
      </c>
      <c r="R3341" s="79">
        <v>0</v>
      </c>
      <c r="S3341" s="79">
        <v>0</v>
      </c>
      <c r="T3341" s="79">
        <v>0</v>
      </c>
      <c r="U3341" s="80">
        <v>172271</v>
      </c>
      <c r="V3341" s="78">
        <v>0</v>
      </c>
      <c r="W3341" s="78">
        <v>3</v>
      </c>
      <c r="X3341" s="11" t="str">
        <f ca="1">IF(ISBLANK(BudgetsQTable[[#This Row],[budg_seq_yr]]),"FY"&amp;fiscalyear,"FY"&amp;fiscalyear-1+BudgetsQTable[[#This Row],[budg_seq_yr]])</f>
        <v>FY20</v>
      </c>
      <c r="Y3341" s="79">
        <v>172271</v>
      </c>
      <c r="Z3341" s="78" t="s">
        <v>2840</v>
      </c>
      <c r="AA3341" s="78" t="s">
        <v>462</v>
      </c>
      <c r="AB3341" s="76" t="s">
        <v>2821</v>
      </c>
      <c r="AC3341" s="78" t="s">
        <v>485</v>
      </c>
    </row>
    <row r="3342" spans="1:29" x14ac:dyDescent="0.35">
      <c r="A3342" s="10" t="s">
        <v>5365</v>
      </c>
      <c r="B3342" s="76" t="s">
        <v>2834</v>
      </c>
      <c r="C3342" s="76">
        <f>C3341+(BudgetsQTable[[#This Row],[lead]]&lt;&gt;K3341)</f>
        <v>413</v>
      </c>
      <c r="D3342" s="76">
        <f>D3341*(BudgetsQTable[[#This Row],[lead]]=K3341)+(BudgetsQTable[[#This Row],[prop_id]]&lt;&gt;A3341)</f>
        <v>2</v>
      </c>
      <c r="E3342" s="77">
        <v>43005.618055555555</v>
      </c>
      <c r="F3342" s="78" t="s">
        <v>2839</v>
      </c>
      <c r="G3342" s="78" t="s">
        <v>2840</v>
      </c>
      <c r="H3342" s="78" t="s">
        <v>462</v>
      </c>
      <c r="I3342" s="76" t="s">
        <v>761</v>
      </c>
      <c r="J3342" s="76" t="s">
        <v>5368</v>
      </c>
      <c r="K3342" s="78" t="s">
        <v>2727</v>
      </c>
      <c r="L3342" s="7" t="str">
        <f>IF(BudgetsQTable[[#This Row],[pi_last_name]]=" ","",HYPERLINK("https://www.ejacket.nsf.gov/ej/showProposal.do?Continue=Y&amp;ID="&amp;BudgetsQTable[[#This Row],[prop_id]],BudgetsQTable[[#This Row],[prop_id]]))</f>
        <v>1763802</v>
      </c>
      <c r="M3342" s="78" t="s">
        <v>5366</v>
      </c>
      <c r="N3342" s="7" t="str">
        <f>IF(BudgetsQTable[[#This Row],[pi_last_name]]=" ","",HYPERLINK("mailto:"&amp;BudgetsQTable[[#This Row],[pi_email]]&amp;"&amp;subject=Your NSF Proposal:  "&amp;BudgetsQTable[[#This Row],[prop_id]],BudgetsQTable[[#This Row],[pi_email]]))</f>
        <v>sahni@cise.ufl.edu</v>
      </c>
      <c r="O3342" s="78" t="s">
        <v>4203</v>
      </c>
      <c r="P3342" s="78"/>
      <c r="Q3342" s="78"/>
      <c r="R3342" s="79"/>
      <c r="S3342" s="79"/>
      <c r="T3342" s="79"/>
      <c r="U3342" s="80"/>
      <c r="V3342" s="78">
        <v>0</v>
      </c>
      <c r="W3342" s="78"/>
      <c r="X3342" s="11" t="str">
        <f ca="1">IF(ISBLANK(BudgetsQTable[[#This Row],[budg_seq_yr]]),"FY"&amp;fiscalyear,"FY"&amp;fiscalyear-1+BudgetsQTable[[#This Row],[budg_seq_yr]])</f>
        <v>FY18</v>
      </c>
      <c r="Y3342" s="79">
        <v>490307</v>
      </c>
      <c r="Z3342" s="78" t="s">
        <v>2840</v>
      </c>
      <c r="AA3342" s="78" t="s">
        <v>462</v>
      </c>
      <c r="AB3342" s="76" t="s">
        <v>2821</v>
      </c>
      <c r="AC3342" s="78" t="s">
        <v>485</v>
      </c>
    </row>
    <row r="3343" spans="1:29" x14ac:dyDescent="0.35">
      <c r="A3343" s="10" t="s">
        <v>5365</v>
      </c>
      <c r="B3343" s="76" t="s">
        <v>2834</v>
      </c>
      <c r="C3343" s="76">
        <f>C3342+(BudgetsQTable[[#This Row],[lead]]&lt;&gt;K3342)</f>
        <v>413</v>
      </c>
      <c r="D3343" s="76">
        <f>D3342*(BudgetsQTable[[#This Row],[lead]]=K3342)+(BudgetsQTable[[#This Row],[prop_id]]&lt;&gt;A3342)</f>
        <v>2</v>
      </c>
      <c r="E3343" s="77">
        <v>43005.618055555555</v>
      </c>
      <c r="F3343" s="78" t="s">
        <v>2839</v>
      </c>
      <c r="G3343" s="78" t="s">
        <v>2840</v>
      </c>
      <c r="H3343" s="78" t="s">
        <v>462</v>
      </c>
      <c r="I3343" s="76" t="s">
        <v>761</v>
      </c>
      <c r="J3343" s="76" t="s">
        <v>753</v>
      </c>
      <c r="K3343" s="78" t="s">
        <v>2727</v>
      </c>
      <c r="L3343" s="7" t="str">
        <f>IF(BudgetsQTable[[#This Row],[pi_last_name]]=" ","",HYPERLINK("https://www.ejacket.nsf.gov/ej/showProposal.do?Continue=Y&amp;ID="&amp;BudgetsQTable[[#This Row],[prop_id]],BudgetsQTable[[#This Row],[prop_id]]))</f>
        <v/>
      </c>
      <c r="M3343" s="78" t="s">
        <v>753</v>
      </c>
      <c r="N3343" s="7" t="str">
        <f>IF(BudgetsQTable[[#This Row],[pi_last_name]]=" ","",HYPERLINK("mailto:"&amp;BudgetsQTable[[#This Row],[pi_email]]&amp;"&amp;subject=Your NSF Proposal:  "&amp;BudgetsQTable[[#This Row],[prop_id]],BudgetsQTable[[#This Row],[pi_email]]))</f>
        <v/>
      </c>
      <c r="O3343" s="78" t="s">
        <v>753</v>
      </c>
      <c r="P3343" s="78">
        <v>2</v>
      </c>
      <c r="Q3343" s="78">
        <v>2</v>
      </c>
      <c r="R3343" s="79">
        <v>0</v>
      </c>
      <c r="S3343" s="79">
        <v>0</v>
      </c>
      <c r="T3343" s="79">
        <v>0</v>
      </c>
      <c r="U3343" s="80">
        <v>158563</v>
      </c>
      <c r="V3343" s="78">
        <v>0</v>
      </c>
      <c r="W3343" s="78">
        <v>1</v>
      </c>
      <c r="X3343" s="11" t="str">
        <f ca="1">IF(ISBLANK(BudgetsQTable[[#This Row],[budg_seq_yr]]),"FY"&amp;fiscalyear,"FY"&amp;fiscalyear-1+BudgetsQTable[[#This Row],[budg_seq_yr]])</f>
        <v>FY18</v>
      </c>
      <c r="Y3343" s="79">
        <v>158563</v>
      </c>
      <c r="Z3343" s="78" t="s">
        <v>2840</v>
      </c>
      <c r="AA3343" s="78" t="s">
        <v>462</v>
      </c>
      <c r="AB3343" s="76" t="s">
        <v>2821</v>
      </c>
      <c r="AC3343" s="78" t="s">
        <v>485</v>
      </c>
    </row>
    <row r="3344" spans="1:29" x14ac:dyDescent="0.35">
      <c r="A3344" s="10" t="s">
        <v>5365</v>
      </c>
      <c r="B3344" s="76" t="s">
        <v>2834</v>
      </c>
      <c r="C3344" s="76">
        <f>C3343+(BudgetsQTable[[#This Row],[lead]]&lt;&gt;K3343)</f>
        <v>413</v>
      </c>
      <c r="D3344" s="76">
        <f>D3343*(BudgetsQTable[[#This Row],[lead]]=K3343)+(BudgetsQTable[[#This Row],[prop_id]]&lt;&gt;A3343)</f>
        <v>2</v>
      </c>
      <c r="E3344" s="77">
        <v>43005.618055555555</v>
      </c>
      <c r="F3344" s="78" t="s">
        <v>2839</v>
      </c>
      <c r="G3344" s="78" t="s">
        <v>2840</v>
      </c>
      <c r="H3344" s="78" t="s">
        <v>462</v>
      </c>
      <c r="I3344" s="76" t="s">
        <v>761</v>
      </c>
      <c r="J3344" s="76" t="s">
        <v>753</v>
      </c>
      <c r="K3344" s="78" t="s">
        <v>2727</v>
      </c>
      <c r="L3344" s="7" t="str">
        <f>IF(BudgetsQTable[[#This Row],[pi_last_name]]=" ","",HYPERLINK("https://www.ejacket.nsf.gov/ej/showProposal.do?Continue=Y&amp;ID="&amp;BudgetsQTable[[#This Row],[prop_id]],BudgetsQTable[[#This Row],[prop_id]]))</f>
        <v/>
      </c>
      <c r="M3344" s="78" t="s">
        <v>753</v>
      </c>
      <c r="N3344" s="7" t="str">
        <f>IF(BudgetsQTable[[#This Row],[pi_last_name]]=" ","",HYPERLINK("mailto:"&amp;BudgetsQTable[[#This Row],[pi_email]]&amp;"&amp;subject=Your NSF Proposal:  "&amp;BudgetsQTable[[#This Row],[prop_id]],BudgetsQTable[[#This Row],[pi_email]]))</f>
        <v/>
      </c>
      <c r="O3344" s="78" t="s">
        <v>753</v>
      </c>
      <c r="P3344" s="78">
        <v>2</v>
      </c>
      <c r="Q3344" s="78">
        <v>2</v>
      </c>
      <c r="R3344" s="79">
        <v>0</v>
      </c>
      <c r="S3344" s="79">
        <v>0</v>
      </c>
      <c r="T3344" s="79">
        <v>0</v>
      </c>
      <c r="U3344" s="80">
        <v>163385</v>
      </c>
      <c r="V3344" s="78">
        <v>0</v>
      </c>
      <c r="W3344" s="78">
        <v>2</v>
      </c>
      <c r="X3344" s="11" t="str">
        <f ca="1">IF(ISBLANK(BudgetsQTable[[#This Row],[budg_seq_yr]]),"FY"&amp;fiscalyear,"FY"&amp;fiscalyear-1+BudgetsQTable[[#This Row],[budg_seq_yr]])</f>
        <v>FY19</v>
      </c>
      <c r="Y3344" s="79">
        <v>163385</v>
      </c>
      <c r="Z3344" s="78" t="s">
        <v>2840</v>
      </c>
      <c r="AA3344" s="78" t="s">
        <v>462</v>
      </c>
      <c r="AB3344" s="76" t="s">
        <v>2821</v>
      </c>
      <c r="AC3344" s="78" t="s">
        <v>485</v>
      </c>
    </row>
    <row r="3345" spans="1:29" x14ac:dyDescent="0.35">
      <c r="A3345" s="10" t="s">
        <v>5365</v>
      </c>
      <c r="B3345" s="76" t="s">
        <v>2834</v>
      </c>
      <c r="C3345" s="76">
        <f>C3344+(BudgetsQTable[[#This Row],[lead]]&lt;&gt;K3344)</f>
        <v>413</v>
      </c>
      <c r="D3345" s="76">
        <f>D3344*(BudgetsQTable[[#This Row],[lead]]=K3344)+(BudgetsQTable[[#This Row],[prop_id]]&lt;&gt;A3344)</f>
        <v>2</v>
      </c>
      <c r="E3345" s="77">
        <v>43005.618055555555</v>
      </c>
      <c r="F3345" s="78" t="s">
        <v>2839</v>
      </c>
      <c r="G3345" s="78" t="s">
        <v>2840</v>
      </c>
      <c r="H3345" s="78" t="s">
        <v>462</v>
      </c>
      <c r="I3345" s="76" t="s">
        <v>761</v>
      </c>
      <c r="J3345" s="76" t="s">
        <v>753</v>
      </c>
      <c r="K3345" s="78" t="s">
        <v>2727</v>
      </c>
      <c r="L3345" s="7" t="str">
        <f>IF(BudgetsQTable[[#This Row],[pi_last_name]]=" ","",HYPERLINK("https://www.ejacket.nsf.gov/ej/showProposal.do?Continue=Y&amp;ID="&amp;BudgetsQTable[[#This Row],[prop_id]],BudgetsQTable[[#This Row],[prop_id]]))</f>
        <v/>
      </c>
      <c r="M3345" s="78" t="s">
        <v>753</v>
      </c>
      <c r="N3345" s="7" t="str">
        <f>IF(BudgetsQTable[[#This Row],[pi_last_name]]=" ","",HYPERLINK("mailto:"&amp;BudgetsQTable[[#This Row],[pi_email]]&amp;"&amp;subject=Your NSF Proposal:  "&amp;BudgetsQTable[[#This Row],[prop_id]],BudgetsQTable[[#This Row],[pi_email]]))</f>
        <v/>
      </c>
      <c r="O3345" s="78" t="s">
        <v>753</v>
      </c>
      <c r="P3345" s="78">
        <v>2</v>
      </c>
      <c r="Q3345" s="78">
        <v>2</v>
      </c>
      <c r="R3345" s="79">
        <v>0</v>
      </c>
      <c r="S3345" s="79">
        <v>0</v>
      </c>
      <c r="T3345" s="79">
        <v>0</v>
      </c>
      <c r="U3345" s="80">
        <v>168359</v>
      </c>
      <c r="V3345" s="78">
        <v>0</v>
      </c>
      <c r="W3345" s="78">
        <v>3</v>
      </c>
      <c r="X3345" s="11" t="str">
        <f ca="1">IF(ISBLANK(BudgetsQTable[[#This Row],[budg_seq_yr]]),"FY"&amp;fiscalyear,"FY"&amp;fiscalyear-1+BudgetsQTable[[#This Row],[budg_seq_yr]])</f>
        <v>FY20</v>
      </c>
      <c r="Y3345" s="79">
        <v>168359</v>
      </c>
      <c r="Z3345" s="78" t="s">
        <v>2840</v>
      </c>
      <c r="AA3345" s="78" t="s">
        <v>462</v>
      </c>
      <c r="AB3345" s="76" t="s">
        <v>2821</v>
      </c>
      <c r="AC3345" s="78" t="s">
        <v>485</v>
      </c>
    </row>
    <row r="3346" spans="1:29" x14ac:dyDescent="0.35">
      <c r="A3346" s="10" t="s">
        <v>2729</v>
      </c>
      <c r="B3346" s="76" t="s">
        <v>2824</v>
      </c>
      <c r="C3346" s="76">
        <f>C3345+(BudgetsQTable[[#This Row],[lead]]&lt;&gt;K3345)</f>
        <v>414</v>
      </c>
      <c r="D3346" s="76">
        <f>D3345*(BudgetsQTable[[#This Row],[lead]]=K3345)+(BudgetsQTable[[#This Row],[prop_id]]&lt;&gt;A3345)</f>
        <v>1</v>
      </c>
      <c r="E3346" s="77">
        <v>43010.707638888889</v>
      </c>
      <c r="F3346" s="78" t="s">
        <v>2817</v>
      </c>
      <c r="G3346" s="78" t="s">
        <v>2818</v>
      </c>
      <c r="H3346" s="78" t="s">
        <v>476</v>
      </c>
      <c r="I3346" s="76" t="s">
        <v>765</v>
      </c>
      <c r="J3346" s="76" t="s">
        <v>5372</v>
      </c>
      <c r="K3346" s="78" t="s">
        <v>2729</v>
      </c>
      <c r="L3346" s="7" t="str">
        <f>IF(BudgetsQTable[[#This Row],[pi_last_name]]=" ","",HYPERLINK("https://www.ejacket.nsf.gov/ej/showProposal.do?Continue=Y&amp;ID="&amp;BudgetsQTable[[#This Row],[prop_id]],BudgetsQTable[[#This Row],[prop_id]]))</f>
        <v>1800538</v>
      </c>
      <c r="M3346" s="78" t="s">
        <v>2730</v>
      </c>
      <c r="N3346" s="7" t="str">
        <f>IF(BudgetsQTable[[#This Row],[pi_last_name]]=" ","",HYPERLINK("mailto:"&amp;BudgetsQTable[[#This Row],[pi_email]]&amp;"&amp;subject=Your NSF Proposal:  "&amp;BudgetsQTable[[#This Row],[prop_id]],BudgetsQTable[[#This Row],[pi_email]]))</f>
        <v>kyrozier@iastate.edu</v>
      </c>
      <c r="O3346" s="78" t="s">
        <v>3119</v>
      </c>
      <c r="P3346" s="78"/>
      <c r="Q3346" s="78"/>
      <c r="R3346" s="79"/>
      <c r="S3346" s="79"/>
      <c r="T3346" s="79"/>
      <c r="U3346" s="80"/>
      <c r="V3346" s="78">
        <v>0</v>
      </c>
      <c r="W3346" s="78"/>
      <c r="X3346" s="11" t="str">
        <f ca="1">IF(ISBLANK(BudgetsQTable[[#This Row],[budg_seq_yr]]),"FY"&amp;fiscalyear,"FY"&amp;fiscalyear-1+BudgetsQTable[[#This Row],[budg_seq_yr]])</f>
        <v>FY18</v>
      </c>
      <c r="Y3346" s="79">
        <v>572949</v>
      </c>
      <c r="Z3346" s="78" t="s">
        <v>2818</v>
      </c>
      <c r="AA3346" s="78" t="s">
        <v>476</v>
      </c>
      <c r="AB3346" s="76" t="s">
        <v>2821</v>
      </c>
      <c r="AC3346" s="78" t="s">
        <v>3279</v>
      </c>
    </row>
    <row r="3347" spans="1:29" x14ac:dyDescent="0.35">
      <c r="A3347" s="10" t="s">
        <v>2729</v>
      </c>
      <c r="B3347" s="76" t="s">
        <v>2824</v>
      </c>
      <c r="C3347" s="76">
        <f>C3346+(BudgetsQTable[[#This Row],[lead]]&lt;&gt;K3346)</f>
        <v>414</v>
      </c>
      <c r="D3347" s="76">
        <f>D3346*(BudgetsQTable[[#This Row],[lead]]=K3346)+(BudgetsQTable[[#This Row],[prop_id]]&lt;&gt;A3346)</f>
        <v>1</v>
      </c>
      <c r="E3347" s="77">
        <v>43010.707638888889</v>
      </c>
      <c r="F3347" s="78" t="s">
        <v>2817</v>
      </c>
      <c r="G3347" s="78" t="s">
        <v>2818</v>
      </c>
      <c r="H3347" s="78" t="s">
        <v>476</v>
      </c>
      <c r="I3347" s="76" t="s">
        <v>765</v>
      </c>
      <c r="J3347" s="76" t="s">
        <v>753</v>
      </c>
      <c r="K3347" s="78" t="s">
        <v>2729</v>
      </c>
      <c r="L3347" s="7" t="str">
        <f>IF(BudgetsQTable[[#This Row],[pi_last_name]]=" ","",HYPERLINK("https://www.ejacket.nsf.gov/ej/showProposal.do?Continue=Y&amp;ID="&amp;BudgetsQTable[[#This Row],[prop_id]],BudgetsQTable[[#This Row],[prop_id]]))</f>
        <v/>
      </c>
      <c r="M3347" s="78" t="s">
        <v>753</v>
      </c>
      <c r="N3347" s="7" t="str">
        <f>IF(BudgetsQTable[[#This Row],[pi_last_name]]=" ","",HYPERLINK("mailto:"&amp;BudgetsQTable[[#This Row],[pi_email]]&amp;"&amp;subject=Your NSF Proposal:  "&amp;BudgetsQTable[[#This Row],[prop_id]],BudgetsQTable[[#This Row],[pi_email]]))</f>
        <v/>
      </c>
      <c r="O3347" s="78" t="s">
        <v>753</v>
      </c>
      <c r="P3347" s="78">
        <v>1</v>
      </c>
      <c r="Q3347" s="78">
        <v>1</v>
      </c>
      <c r="R3347" s="79">
        <v>0</v>
      </c>
      <c r="S3347" s="79">
        <v>8570</v>
      </c>
      <c r="T3347" s="79">
        <v>0</v>
      </c>
      <c r="U3347" s="80">
        <v>201821</v>
      </c>
      <c r="V3347" s="78">
        <v>0</v>
      </c>
      <c r="W3347" s="78">
        <v>1</v>
      </c>
      <c r="X3347" s="11" t="str">
        <f ca="1">IF(ISBLANK(BudgetsQTable[[#This Row],[budg_seq_yr]]),"FY"&amp;fiscalyear,"FY"&amp;fiscalyear-1+BudgetsQTable[[#This Row],[budg_seq_yr]])</f>
        <v>FY18</v>
      </c>
      <c r="Y3347" s="79">
        <v>201821</v>
      </c>
      <c r="Z3347" s="78" t="s">
        <v>2818</v>
      </c>
      <c r="AA3347" s="78" t="s">
        <v>476</v>
      </c>
      <c r="AB3347" s="76" t="s">
        <v>2821</v>
      </c>
      <c r="AC3347" s="78" t="s">
        <v>3279</v>
      </c>
    </row>
    <row r="3348" spans="1:29" x14ac:dyDescent="0.35">
      <c r="A3348" s="10" t="s">
        <v>2729</v>
      </c>
      <c r="B3348" s="76" t="s">
        <v>2824</v>
      </c>
      <c r="C3348" s="76">
        <f>C3347+(BudgetsQTable[[#This Row],[lead]]&lt;&gt;K3347)</f>
        <v>414</v>
      </c>
      <c r="D3348" s="76">
        <f>D3347*(BudgetsQTable[[#This Row],[lead]]=K3347)+(BudgetsQTable[[#This Row],[prop_id]]&lt;&gt;A3347)</f>
        <v>1</v>
      </c>
      <c r="E3348" s="77">
        <v>43010.707638888889</v>
      </c>
      <c r="F3348" s="78" t="s">
        <v>2817</v>
      </c>
      <c r="G3348" s="78" t="s">
        <v>2818</v>
      </c>
      <c r="H3348" s="78" t="s">
        <v>476</v>
      </c>
      <c r="I3348" s="76" t="s">
        <v>765</v>
      </c>
      <c r="J3348" s="76" t="s">
        <v>753</v>
      </c>
      <c r="K3348" s="78" t="s">
        <v>2729</v>
      </c>
      <c r="L3348" s="7" t="str">
        <f>IF(BudgetsQTable[[#This Row],[pi_last_name]]=" ","",HYPERLINK("https://www.ejacket.nsf.gov/ej/showProposal.do?Continue=Y&amp;ID="&amp;BudgetsQTable[[#This Row],[prop_id]],BudgetsQTable[[#This Row],[prop_id]]))</f>
        <v/>
      </c>
      <c r="M3348" s="78" t="s">
        <v>753</v>
      </c>
      <c r="N3348" s="7" t="str">
        <f>IF(BudgetsQTable[[#This Row],[pi_last_name]]=" ","",HYPERLINK("mailto:"&amp;BudgetsQTable[[#This Row],[pi_email]]&amp;"&amp;subject=Your NSF Proposal:  "&amp;BudgetsQTable[[#This Row],[prop_id]],BudgetsQTable[[#This Row],[pi_email]]))</f>
        <v/>
      </c>
      <c r="O3348" s="78" t="s">
        <v>753</v>
      </c>
      <c r="P3348" s="78">
        <v>1</v>
      </c>
      <c r="Q3348" s="78">
        <v>1</v>
      </c>
      <c r="R3348" s="79">
        <v>0</v>
      </c>
      <c r="S3348" s="79">
        <v>8570</v>
      </c>
      <c r="T3348" s="79">
        <v>14000</v>
      </c>
      <c r="U3348" s="80">
        <v>200775</v>
      </c>
      <c r="V3348" s="78">
        <v>0</v>
      </c>
      <c r="W3348" s="78">
        <v>2</v>
      </c>
      <c r="X3348" s="11" t="str">
        <f ca="1">IF(ISBLANK(BudgetsQTable[[#This Row],[budg_seq_yr]]),"FY"&amp;fiscalyear,"FY"&amp;fiscalyear-1+BudgetsQTable[[#This Row],[budg_seq_yr]])</f>
        <v>FY19</v>
      </c>
      <c r="Y3348" s="79">
        <v>200775</v>
      </c>
      <c r="Z3348" s="78" t="s">
        <v>2818</v>
      </c>
      <c r="AA3348" s="78" t="s">
        <v>476</v>
      </c>
      <c r="AB3348" s="76" t="s">
        <v>2821</v>
      </c>
      <c r="AC3348" s="78" t="s">
        <v>3279</v>
      </c>
    </row>
    <row r="3349" spans="1:29" x14ac:dyDescent="0.35">
      <c r="A3349" s="10" t="s">
        <v>2729</v>
      </c>
      <c r="B3349" s="76" t="s">
        <v>2824</v>
      </c>
      <c r="C3349" s="76">
        <f>C3348+(BudgetsQTable[[#This Row],[lead]]&lt;&gt;K3348)</f>
        <v>414</v>
      </c>
      <c r="D3349" s="76">
        <f>D3348*(BudgetsQTable[[#This Row],[lead]]=K3348)+(BudgetsQTable[[#This Row],[prop_id]]&lt;&gt;A3348)</f>
        <v>1</v>
      </c>
      <c r="E3349" s="77">
        <v>43010.707638888889</v>
      </c>
      <c r="F3349" s="78" t="s">
        <v>2817</v>
      </c>
      <c r="G3349" s="78" t="s">
        <v>2818</v>
      </c>
      <c r="H3349" s="78" t="s">
        <v>476</v>
      </c>
      <c r="I3349" s="76" t="s">
        <v>765</v>
      </c>
      <c r="J3349" s="76" t="s">
        <v>753</v>
      </c>
      <c r="K3349" s="78" t="s">
        <v>2729</v>
      </c>
      <c r="L3349" s="7" t="str">
        <f>IF(BudgetsQTable[[#This Row],[pi_last_name]]=" ","",HYPERLINK("https://www.ejacket.nsf.gov/ej/showProposal.do?Continue=Y&amp;ID="&amp;BudgetsQTable[[#This Row],[prop_id]],BudgetsQTable[[#This Row],[prop_id]]))</f>
        <v/>
      </c>
      <c r="M3349" s="78" t="s">
        <v>753</v>
      </c>
      <c r="N3349" s="7" t="str">
        <f>IF(BudgetsQTable[[#This Row],[pi_last_name]]=" ","",HYPERLINK("mailto:"&amp;BudgetsQTable[[#This Row],[pi_email]]&amp;"&amp;subject=Your NSF Proposal:  "&amp;BudgetsQTable[[#This Row],[prop_id]],BudgetsQTable[[#This Row],[pi_email]]))</f>
        <v/>
      </c>
      <c r="O3349" s="78" t="s">
        <v>753</v>
      </c>
      <c r="P3349" s="78">
        <v>1</v>
      </c>
      <c r="Q3349" s="78">
        <v>1</v>
      </c>
      <c r="R3349" s="79">
        <v>0</v>
      </c>
      <c r="S3349" s="79">
        <v>8570</v>
      </c>
      <c r="T3349" s="79">
        <v>0</v>
      </c>
      <c r="U3349" s="80">
        <v>170353</v>
      </c>
      <c r="V3349" s="78">
        <v>0</v>
      </c>
      <c r="W3349" s="78">
        <v>3</v>
      </c>
      <c r="X3349" s="11" t="str">
        <f ca="1">IF(ISBLANK(BudgetsQTable[[#This Row],[budg_seq_yr]]),"FY"&amp;fiscalyear,"FY"&amp;fiscalyear-1+BudgetsQTable[[#This Row],[budg_seq_yr]])</f>
        <v>FY20</v>
      </c>
      <c r="Y3349" s="79">
        <v>170353</v>
      </c>
      <c r="Z3349" s="78" t="s">
        <v>2818</v>
      </c>
      <c r="AA3349" s="78" t="s">
        <v>476</v>
      </c>
      <c r="AB3349" s="76" t="s">
        <v>2821</v>
      </c>
      <c r="AC3349" s="78" t="s">
        <v>3279</v>
      </c>
    </row>
    <row r="3350" spans="1:29" x14ac:dyDescent="0.35">
      <c r="A3350" s="10" t="s">
        <v>2738</v>
      </c>
      <c r="B3350" s="76" t="s">
        <v>2834</v>
      </c>
      <c r="C3350" s="76">
        <f>C3349+(BudgetsQTable[[#This Row],[lead]]&lt;&gt;K3349)</f>
        <v>414</v>
      </c>
      <c r="D3350" s="76">
        <f>D3349*(BudgetsQTable[[#This Row],[lead]]=K3349)+(BudgetsQTable[[#This Row],[prop_id]]&lt;&gt;A3349)</f>
        <v>2</v>
      </c>
      <c r="E3350" s="77">
        <v>43010.706944444442</v>
      </c>
      <c r="F3350" s="78" t="s">
        <v>2817</v>
      </c>
      <c r="G3350" s="78" t="s">
        <v>2818</v>
      </c>
      <c r="H3350" s="78" t="s">
        <v>476</v>
      </c>
      <c r="I3350" s="76" t="s">
        <v>765</v>
      </c>
      <c r="J3350" s="76" t="s">
        <v>5374</v>
      </c>
      <c r="K3350" s="78" t="s">
        <v>2729</v>
      </c>
      <c r="L3350" s="7" t="str">
        <f>IF(BudgetsQTable[[#This Row],[pi_last_name]]=" ","",HYPERLINK("https://www.ejacket.nsf.gov/ej/showProposal.do?Continue=Y&amp;ID="&amp;BudgetsQTable[[#This Row],[prop_id]],BudgetsQTable[[#This Row],[prop_id]]))</f>
        <v>1800535</v>
      </c>
      <c r="M3350" s="78" t="s">
        <v>2737</v>
      </c>
      <c r="N3350" s="7" t="str">
        <f>IF(BudgetsQTable[[#This Row],[pi_last_name]]=" ","",HYPERLINK("mailto:"&amp;BudgetsQTable[[#This Row],[pi_email]]&amp;"&amp;subject=Your NSF Proposal:  "&amp;BudgetsQTable[[#This Row],[prop_id]],BudgetsQTable[[#This Row],[pi_email]]))</f>
        <v>vardi@rice.edu</v>
      </c>
      <c r="O3350" s="78" t="s">
        <v>3081</v>
      </c>
      <c r="P3350" s="78"/>
      <c r="Q3350" s="78"/>
      <c r="R3350" s="79"/>
      <c r="S3350" s="79"/>
      <c r="T3350" s="79"/>
      <c r="U3350" s="80"/>
      <c r="V3350" s="78">
        <v>0</v>
      </c>
      <c r="W3350" s="78"/>
      <c r="X3350" s="11" t="str">
        <f ca="1">IF(ISBLANK(BudgetsQTable[[#This Row],[budg_seq_yr]]),"FY"&amp;fiscalyear,"FY"&amp;fiscalyear-1+BudgetsQTable[[#This Row],[budg_seq_yr]])</f>
        <v>FY18</v>
      </c>
      <c r="Y3350" s="79">
        <v>266148</v>
      </c>
      <c r="Z3350" s="78" t="s">
        <v>2818</v>
      </c>
      <c r="AA3350" s="78" t="s">
        <v>476</v>
      </c>
      <c r="AB3350" s="76" t="s">
        <v>2821</v>
      </c>
      <c r="AC3350" s="78" t="s">
        <v>3279</v>
      </c>
    </row>
    <row r="3351" spans="1:29" x14ac:dyDescent="0.35">
      <c r="A3351" s="10" t="s">
        <v>2738</v>
      </c>
      <c r="B3351" s="76" t="s">
        <v>2834</v>
      </c>
      <c r="C3351" s="76">
        <f>C3350+(BudgetsQTable[[#This Row],[lead]]&lt;&gt;K3350)</f>
        <v>414</v>
      </c>
      <c r="D3351" s="76">
        <f>D3350*(BudgetsQTable[[#This Row],[lead]]=K3350)+(BudgetsQTable[[#This Row],[prop_id]]&lt;&gt;A3350)</f>
        <v>2</v>
      </c>
      <c r="E3351" s="77">
        <v>43010.706944444442</v>
      </c>
      <c r="F3351" s="78" t="s">
        <v>2817</v>
      </c>
      <c r="G3351" s="78" t="s">
        <v>2818</v>
      </c>
      <c r="H3351" s="78" t="s">
        <v>476</v>
      </c>
      <c r="I3351" s="76" t="s">
        <v>765</v>
      </c>
      <c r="J3351" s="76" t="s">
        <v>753</v>
      </c>
      <c r="K3351" s="78" t="s">
        <v>2729</v>
      </c>
      <c r="L3351" s="7" t="str">
        <f>IF(BudgetsQTable[[#This Row],[pi_last_name]]=" ","",HYPERLINK("https://www.ejacket.nsf.gov/ej/showProposal.do?Continue=Y&amp;ID="&amp;BudgetsQTable[[#This Row],[prop_id]],BudgetsQTable[[#This Row],[prop_id]]))</f>
        <v/>
      </c>
      <c r="M3351" s="78" t="s">
        <v>753</v>
      </c>
      <c r="N3351" s="7" t="str">
        <f>IF(BudgetsQTable[[#This Row],[pi_last_name]]=" ","",HYPERLINK("mailto:"&amp;BudgetsQTable[[#This Row],[pi_email]]&amp;"&amp;subject=Your NSF Proposal:  "&amp;BudgetsQTable[[#This Row],[prop_id]],BudgetsQTable[[#This Row],[pi_email]]))</f>
        <v/>
      </c>
      <c r="O3351" s="78" t="s">
        <v>753</v>
      </c>
      <c r="P3351" s="78">
        <v>1</v>
      </c>
      <c r="Q3351" s="78">
        <v>0.25</v>
      </c>
      <c r="R3351" s="79">
        <v>0</v>
      </c>
      <c r="S3351" s="79">
        <v>0</v>
      </c>
      <c r="T3351" s="79">
        <v>0</v>
      </c>
      <c r="U3351" s="80">
        <v>80538</v>
      </c>
      <c r="V3351" s="78">
        <v>0</v>
      </c>
      <c r="W3351" s="78">
        <v>1</v>
      </c>
      <c r="X3351" s="11" t="str">
        <f ca="1">IF(ISBLANK(BudgetsQTable[[#This Row],[budg_seq_yr]]),"FY"&amp;fiscalyear,"FY"&amp;fiscalyear-1+BudgetsQTable[[#This Row],[budg_seq_yr]])</f>
        <v>FY18</v>
      </c>
      <c r="Y3351" s="79">
        <v>80538</v>
      </c>
      <c r="Z3351" s="78" t="s">
        <v>2818</v>
      </c>
      <c r="AA3351" s="78" t="s">
        <v>476</v>
      </c>
      <c r="AB3351" s="76" t="s">
        <v>2821</v>
      </c>
      <c r="AC3351" s="78" t="s">
        <v>3279</v>
      </c>
    </row>
    <row r="3352" spans="1:29" x14ac:dyDescent="0.35">
      <c r="A3352" s="10" t="s">
        <v>2738</v>
      </c>
      <c r="B3352" s="76" t="s">
        <v>2834</v>
      </c>
      <c r="C3352" s="76">
        <f>C3351+(BudgetsQTable[[#This Row],[lead]]&lt;&gt;K3351)</f>
        <v>414</v>
      </c>
      <c r="D3352" s="76">
        <f>D3351*(BudgetsQTable[[#This Row],[lead]]=K3351)+(BudgetsQTable[[#This Row],[prop_id]]&lt;&gt;A3351)</f>
        <v>2</v>
      </c>
      <c r="E3352" s="77">
        <v>43010.706944444442</v>
      </c>
      <c r="F3352" s="78" t="s">
        <v>2817</v>
      </c>
      <c r="G3352" s="78" t="s">
        <v>2818</v>
      </c>
      <c r="H3352" s="78" t="s">
        <v>476</v>
      </c>
      <c r="I3352" s="76" t="s">
        <v>765</v>
      </c>
      <c r="J3352" s="76" t="s">
        <v>753</v>
      </c>
      <c r="K3352" s="78" t="s">
        <v>2729</v>
      </c>
      <c r="L3352" s="7" t="str">
        <f>IF(BudgetsQTable[[#This Row],[pi_last_name]]=" ","",HYPERLINK("https://www.ejacket.nsf.gov/ej/showProposal.do?Continue=Y&amp;ID="&amp;BudgetsQTable[[#This Row],[prop_id]],BudgetsQTable[[#This Row],[prop_id]]))</f>
        <v/>
      </c>
      <c r="M3352" s="78" t="s">
        <v>753</v>
      </c>
      <c r="N3352" s="7" t="str">
        <f>IF(BudgetsQTable[[#This Row],[pi_last_name]]=" ","",HYPERLINK("mailto:"&amp;BudgetsQTable[[#This Row],[pi_email]]&amp;"&amp;subject=Your NSF Proposal:  "&amp;BudgetsQTable[[#This Row],[prop_id]],BudgetsQTable[[#This Row],[pi_email]]))</f>
        <v/>
      </c>
      <c r="O3352" s="78" t="s">
        <v>753</v>
      </c>
      <c r="P3352" s="78">
        <v>1</v>
      </c>
      <c r="Q3352" s="78">
        <v>0.25</v>
      </c>
      <c r="R3352" s="79">
        <v>0</v>
      </c>
      <c r="S3352" s="79">
        <v>0</v>
      </c>
      <c r="T3352" s="79">
        <v>10000</v>
      </c>
      <c r="U3352" s="80">
        <v>92040</v>
      </c>
      <c r="V3352" s="78">
        <v>0</v>
      </c>
      <c r="W3352" s="78">
        <v>2</v>
      </c>
      <c r="X3352" s="11" t="str">
        <f ca="1">IF(ISBLANK(BudgetsQTable[[#This Row],[budg_seq_yr]]),"FY"&amp;fiscalyear,"FY"&amp;fiscalyear-1+BudgetsQTable[[#This Row],[budg_seq_yr]])</f>
        <v>FY19</v>
      </c>
      <c r="Y3352" s="79">
        <v>92040</v>
      </c>
      <c r="Z3352" s="78" t="s">
        <v>2818</v>
      </c>
      <c r="AA3352" s="78" t="s">
        <v>476</v>
      </c>
      <c r="AB3352" s="76" t="s">
        <v>2821</v>
      </c>
      <c r="AC3352" s="78" t="s">
        <v>3279</v>
      </c>
    </row>
    <row r="3353" spans="1:29" x14ac:dyDescent="0.35">
      <c r="A3353" s="10" t="s">
        <v>2738</v>
      </c>
      <c r="B3353" s="76" t="s">
        <v>2834</v>
      </c>
      <c r="C3353" s="76">
        <f>C3352+(BudgetsQTable[[#This Row],[lead]]&lt;&gt;K3352)</f>
        <v>414</v>
      </c>
      <c r="D3353" s="76">
        <f>D3352*(BudgetsQTable[[#This Row],[lead]]=K3352)+(BudgetsQTable[[#This Row],[prop_id]]&lt;&gt;A3352)</f>
        <v>2</v>
      </c>
      <c r="E3353" s="77">
        <v>43010.706944444442</v>
      </c>
      <c r="F3353" s="78" t="s">
        <v>2817</v>
      </c>
      <c r="G3353" s="78" t="s">
        <v>2818</v>
      </c>
      <c r="H3353" s="78" t="s">
        <v>476</v>
      </c>
      <c r="I3353" s="76" t="s">
        <v>765</v>
      </c>
      <c r="J3353" s="76" t="s">
        <v>753</v>
      </c>
      <c r="K3353" s="78" t="s">
        <v>2729</v>
      </c>
      <c r="L3353" s="7" t="str">
        <f>IF(BudgetsQTable[[#This Row],[pi_last_name]]=" ","",HYPERLINK("https://www.ejacket.nsf.gov/ej/showProposal.do?Continue=Y&amp;ID="&amp;BudgetsQTable[[#This Row],[prop_id]],BudgetsQTable[[#This Row],[prop_id]]))</f>
        <v/>
      </c>
      <c r="M3353" s="78" t="s">
        <v>753</v>
      </c>
      <c r="N3353" s="7" t="str">
        <f>IF(BudgetsQTable[[#This Row],[pi_last_name]]=" ","",HYPERLINK("mailto:"&amp;BudgetsQTable[[#This Row],[pi_email]]&amp;"&amp;subject=Your NSF Proposal:  "&amp;BudgetsQTable[[#This Row],[prop_id]],BudgetsQTable[[#This Row],[pi_email]]))</f>
        <v/>
      </c>
      <c r="O3353" s="78" t="s">
        <v>753</v>
      </c>
      <c r="P3353" s="78">
        <v>1</v>
      </c>
      <c r="Q3353" s="78">
        <v>0.25</v>
      </c>
      <c r="R3353" s="79">
        <v>0</v>
      </c>
      <c r="S3353" s="79">
        <v>0</v>
      </c>
      <c r="T3353" s="79">
        <v>10000</v>
      </c>
      <c r="U3353" s="80">
        <v>93570</v>
      </c>
      <c r="V3353" s="78">
        <v>0</v>
      </c>
      <c r="W3353" s="78">
        <v>3</v>
      </c>
      <c r="X3353" s="11" t="str">
        <f ca="1">IF(ISBLANK(BudgetsQTable[[#This Row],[budg_seq_yr]]),"FY"&amp;fiscalyear,"FY"&amp;fiscalyear-1+BudgetsQTable[[#This Row],[budg_seq_yr]])</f>
        <v>FY20</v>
      </c>
      <c r="Y3353" s="79">
        <v>93570</v>
      </c>
      <c r="Z3353" s="78" t="s">
        <v>2818</v>
      </c>
      <c r="AA3353" s="78" t="s">
        <v>476</v>
      </c>
      <c r="AB3353" s="76" t="s">
        <v>2821</v>
      </c>
      <c r="AC3353" s="78" t="s">
        <v>3279</v>
      </c>
    </row>
    <row r="3354" spans="1:29" x14ac:dyDescent="0.35">
      <c r="A3354" s="10" t="s">
        <v>2741</v>
      </c>
      <c r="B3354" s="76" t="s">
        <v>2824</v>
      </c>
      <c r="C3354" s="76">
        <f>C3353+(BudgetsQTable[[#This Row],[lead]]&lt;&gt;K3353)</f>
        <v>415</v>
      </c>
      <c r="D3354" s="76">
        <f>D3353*(BudgetsQTable[[#This Row],[lead]]=K3353)+(BudgetsQTable[[#This Row],[prop_id]]&lt;&gt;A3353)</f>
        <v>1</v>
      </c>
      <c r="E3354" s="77">
        <v>43011.439583333333</v>
      </c>
      <c r="F3354" s="78" t="s">
        <v>2839</v>
      </c>
      <c r="G3354" s="78" t="s">
        <v>2840</v>
      </c>
      <c r="H3354" s="78" t="s">
        <v>462</v>
      </c>
      <c r="I3354" s="76" t="s">
        <v>2743</v>
      </c>
      <c r="J3354" s="76" t="s">
        <v>5378</v>
      </c>
      <c r="K3354" s="78" t="s">
        <v>2741</v>
      </c>
      <c r="L3354" s="7" t="str">
        <f>IF(BudgetsQTable[[#This Row],[pi_last_name]]=" ","",HYPERLINK("https://www.ejacket.nsf.gov/ej/showProposal.do?Continue=Y&amp;ID="&amp;BudgetsQTable[[#This Row],[prop_id]],BudgetsQTable[[#This Row],[prop_id]]))</f>
        <v>1800661</v>
      </c>
      <c r="M3354" s="78" t="s">
        <v>2742</v>
      </c>
      <c r="N3354" s="7" t="str">
        <f>IF(BudgetsQTable[[#This Row],[pi_last_name]]=" ","",HYPERLINK("mailto:"&amp;BudgetsQTable[[#This Row],[pi_email]]&amp;"&amp;subject=Your NSF Proposal:  "&amp;BudgetsQTable[[#This Row],[prop_id]],BudgetsQTable[[#This Row],[pi_email]]))</f>
        <v>ukarpuzc@umn.edu</v>
      </c>
      <c r="O3354" s="78" t="s">
        <v>3918</v>
      </c>
      <c r="P3354" s="78"/>
      <c r="Q3354" s="78"/>
      <c r="R3354" s="79"/>
      <c r="S3354" s="79"/>
      <c r="T3354" s="79"/>
      <c r="U3354" s="80"/>
      <c r="V3354" s="78">
        <v>0</v>
      </c>
      <c r="W3354" s="78"/>
      <c r="X3354" s="11" t="str">
        <f ca="1">IF(ISBLANK(BudgetsQTable[[#This Row],[budg_seq_yr]]),"FY"&amp;fiscalyear,"FY"&amp;fiscalyear-1+BudgetsQTable[[#This Row],[budg_seq_yr]])</f>
        <v>FY18</v>
      </c>
      <c r="Y3354" s="79">
        <v>18000</v>
      </c>
      <c r="Z3354" s="78" t="s">
        <v>2840</v>
      </c>
      <c r="AA3354" s="78" t="s">
        <v>462</v>
      </c>
      <c r="AB3354" s="76" t="s">
        <v>5375</v>
      </c>
      <c r="AC3354" s="78" t="s">
        <v>483</v>
      </c>
    </row>
    <row r="3355" spans="1:29" x14ac:dyDescent="0.35">
      <c r="A3355" s="10" t="s">
        <v>2741</v>
      </c>
      <c r="B3355" s="76" t="s">
        <v>2824</v>
      </c>
      <c r="C3355" s="76">
        <f>C3354+(BudgetsQTable[[#This Row],[lead]]&lt;&gt;K3354)</f>
        <v>415</v>
      </c>
      <c r="D3355" s="76">
        <f>D3354*(BudgetsQTable[[#This Row],[lead]]=K3354)+(BudgetsQTable[[#This Row],[prop_id]]&lt;&gt;A3354)</f>
        <v>1</v>
      </c>
      <c r="E3355" s="77">
        <v>43011.439583333333</v>
      </c>
      <c r="F3355" s="78" t="s">
        <v>2839</v>
      </c>
      <c r="G3355" s="78" t="s">
        <v>2840</v>
      </c>
      <c r="H3355" s="78" t="s">
        <v>462</v>
      </c>
      <c r="I3355" s="76" t="s">
        <v>2743</v>
      </c>
      <c r="J3355" s="76" t="s">
        <v>753</v>
      </c>
      <c r="K3355" s="78" t="s">
        <v>2741</v>
      </c>
      <c r="L3355" s="7" t="str">
        <f>IF(BudgetsQTable[[#This Row],[pi_last_name]]=" ","",HYPERLINK("https://www.ejacket.nsf.gov/ej/showProposal.do?Continue=Y&amp;ID="&amp;BudgetsQTable[[#This Row],[prop_id]],BudgetsQTable[[#This Row],[prop_id]]))</f>
        <v/>
      </c>
      <c r="M3355" s="78" t="s">
        <v>753</v>
      </c>
      <c r="N3355" s="7" t="str">
        <f>IF(BudgetsQTable[[#This Row],[pi_last_name]]=" ","",HYPERLINK("mailto:"&amp;BudgetsQTable[[#This Row],[pi_email]]&amp;"&amp;subject=Your NSF Proposal:  "&amp;BudgetsQTable[[#This Row],[prop_id]],BudgetsQTable[[#This Row],[pi_email]]))</f>
        <v/>
      </c>
      <c r="O3355" s="78" t="s">
        <v>753</v>
      </c>
      <c r="P3355" s="78">
        <v>0</v>
      </c>
      <c r="Q3355" s="78">
        <v>0</v>
      </c>
      <c r="R3355" s="79">
        <v>0</v>
      </c>
      <c r="S3355" s="79">
        <v>0</v>
      </c>
      <c r="T3355" s="79">
        <v>18000</v>
      </c>
      <c r="U3355" s="80">
        <v>18000</v>
      </c>
      <c r="V3355" s="78">
        <v>0</v>
      </c>
      <c r="W3355" s="78">
        <v>1</v>
      </c>
      <c r="X3355" s="11" t="str">
        <f ca="1">IF(ISBLANK(BudgetsQTable[[#This Row],[budg_seq_yr]]),"FY"&amp;fiscalyear,"FY"&amp;fiscalyear-1+BudgetsQTable[[#This Row],[budg_seq_yr]])</f>
        <v>FY18</v>
      </c>
      <c r="Y3355" s="79">
        <v>18000</v>
      </c>
      <c r="Z3355" s="78" t="s">
        <v>2840</v>
      </c>
      <c r="AA3355" s="78" t="s">
        <v>462</v>
      </c>
      <c r="AB3355" s="76" t="s">
        <v>5375</v>
      </c>
      <c r="AC3355" s="78" t="s">
        <v>483</v>
      </c>
    </row>
    <row r="3356" spans="1:29" x14ac:dyDescent="0.35">
      <c r="A3356" s="10" t="s">
        <v>2749</v>
      </c>
      <c r="B3356" s="76" t="s">
        <v>2834</v>
      </c>
      <c r="C3356" s="76">
        <f>C3355+(BudgetsQTable[[#This Row],[lead]]&lt;&gt;K3355)</f>
        <v>415</v>
      </c>
      <c r="D3356" s="76">
        <f>D3355*(BudgetsQTable[[#This Row],[lead]]=K3355)+(BudgetsQTable[[#This Row],[prop_id]]&lt;&gt;A3355)</f>
        <v>2</v>
      </c>
      <c r="E3356" s="77">
        <v>43011.619444444441</v>
      </c>
      <c r="F3356" s="78" t="s">
        <v>2839</v>
      </c>
      <c r="G3356" s="78" t="s">
        <v>2840</v>
      </c>
      <c r="H3356" s="78" t="s">
        <v>462</v>
      </c>
      <c r="I3356" s="76" t="s">
        <v>2743</v>
      </c>
      <c r="J3356" s="76" t="s">
        <v>5379</v>
      </c>
      <c r="K3356" s="78" t="s">
        <v>2741</v>
      </c>
      <c r="L3356" s="7" t="str">
        <f>IF(BudgetsQTable[[#This Row],[pi_last_name]]=" ","",HYPERLINK("https://www.ejacket.nsf.gov/ej/showProposal.do?Continue=Y&amp;ID="&amp;BudgetsQTable[[#This Row],[prop_id]],BudgetsQTable[[#This Row],[prop_id]]))</f>
        <v>1800771</v>
      </c>
      <c r="M3356" s="78" t="s">
        <v>2748</v>
      </c>
      <c r="N3356" s="7" t="str">
        <f>IF(BudgetsQTable[[#This Row],[pi_last_name]]=" ","",HYPERLINK("mailto:"&amp;BudgetsQTable[[#This Row],[pi_email]]&amp;"&amp;subject=Your NSF Proposal:  "&amp;BudgetsQTable[[#This Row],[prop_id]],BudgetsQTable[[#This Row],[pi_email]]))</f>
        <v>twenisch@umich.edu</v>
      </c>
      <c r="O3356" s="78" t="s">
        <v>713</v>
      </c>
      <c r="P3356" s="78"/>
      <c r="Q3356" s="78"/>
      <c r="R3356" s="79"/>
      <c r="S3356" s="79"/>
      <c r="T3356" s="79"/>
      <c r="U3356" s="80"/>
      <c r="V3356" s="78">
        <v>0</v>
      </c>
      <c r="W3356" s="78"/>
      <c r="X3356" s="11" t="str">
        <f ca="1">IF(ISBLANK(BudgetsQTable[[#This Row],[budg_seq_yr]]),"FY"&amp;fiscalyear,"FY"&amp;fiscalyear-1+BudgetsQTable[[#This Row],[budg_seq_yr]])</f>
        <v>FY18</v>
      </c>
      <c r="Y3356" s="79">
        <v>7000</v>
      </c>
      <c r="Z3356" s="78" t="s">
        <v>2840</v>
      </c>
      <c r="AA3356" s="78" t="s">
        <v>462</v>
      </c>
      <c r="AB3356" s="76" t="s">
        <v>5375</v>
      </c>
      <c r="AC3356" s="78" t="s">
        <v>483</v>
      </c>
    </row>
    <row r="3357" spans="1:29" x14ac:dyDescent="0.35">
      <c r="A3357" s="10" t="s">
        <v>2749</v>
      </c>
      <c r="B3357" s="76" t="s">
        <v>2834</v>
      </c>
      <c r="C3357" s="76">
        <f>C3356+(BudgetsQTable[[#This Row],[lead]]&lt;&gt;K3356)</f>
        <v>415</v>
      </c>
      <c r="D3357" s="76">
        <f>D3356*(BudgetsQTable[[#This Row],[lead]]=K3356)+(BudgetsQTable[[#This Row],[prop_id]]&lt;&gt;A3356)</f>
        <v>2</v>
      </c>
      <c r="E3357" s="77">
        <v>43011.619444444441</v>
      </c>
      <c r="F3357" s="78" t="s">
        <v>2839</v>
      </c>
      <c r="G3357" s="78" t="s">
        <v>2840</v>
      </c>
      <c r="H3357" s="78" t="s">
        <v>462</v>
      </c>
      <c r="I3357" s="76" t="s">
        <v>2743</v>
      </c>
      <c r="J3357" s="76" t="s">
        <v>753</v>
      </c>
      <c r="K3357" s="78" t="s">
        <v>2741</v>
      </c>
      <c r="L3357" s="7" t="str">
        <f>IF(BudgetsQTable[[#This Row],[pi_last_name]]=" ","",HYPERLINK("https://www.ejacket.nsf.gov/ej/showProposal.do?Continue=Y&amp;ID="&amp;BudgetsQTable[[#This Row],[prop_id]],BudgetsQTable[[#This Row],[prop_id]]))</f>
        <v/>
      </c>
      <c r="M3357" s="78" t="s">
        <v>753</v>
      </c>
      <c r="N3357" s="7" t="str">
        <f>IF(BudgetsQTable[[#This Row],[pi_last_name]]=" ","",HYPERLINK("mailto:"&amp;BudgetsQTable[[#This Row],[pi_email]]&amp;"&amp;subject=Your NSF Proposal:  "&amp;BudgetsQTable[[#This Row],[prop_id]],BudgetsQTable[[#This Row],[pi_email]]))</f>
        <v/>
      </c>
      <c r="O3357" s="78" t="s">
        <v>753</v>
      </c>
      <c r="P3357" s="78">
        <v>0</v>
      </c>
      <c r="Q3357" s="78">
        <v>0</v>
      </c>
      <c r="R3357" s="79">
        <v>0</v>
      </c>
      <c r="S3357" s="79">
        <v>0</v>
      </c>
      <c r="T3357" s="79">
        <v>6416</v>
      </c>
      <c r="U3357" s="80">
        <v>7000</v>
      </c>
      <c r="V3357" s="78">
        <v>0</v>
      </c>
      <c r="W3357" s="78">
        <v>1</v>
      </c>
      <c r="X3357" s="11" t="str">
        <f ca="1">IF(ISBLANK(BudgetsQTable[[#This Row],[budg_seq_yr]]),"FY"&amp;fiscalyear,"FY"&amp;fiscalyear-1+BudgetsQTable[[#This Row],[budg_seq_yr]])</f>
        <v>FY18</v>
      </c>
      <c r="Y3357" s="79">
        <v>7000</v>
      </c>
      <c r="Z3357" s="78" t="s">
        <v>2840</v>
      </c>
      <c r="AA3357" s="78" t="s">
        <v>462</v>
      </c>
      <c r="AB3357" s="76" t="s">
        <v>5375</v>
      </c>
      <c r="AC3357" s="78" t="s">
        <v>483</v>
      </c>
    </row>
    <row r="3358" spans="1:29" x14ac:dyDescent="0.35">
      <c r="A3358" s="10" t="s">
        <v>2755</v>
      </c>
      <c r="B3358" s="76" t="s">
        <v>2863</v>
      </c>
      <c r="C3358" s="76">
        <f>C3357+(BudgetsQTable[[#This Row],[lead]]&lt;&gt;K3357)</f>
        <v>416</v>
      </c>
      <c r="D3358" s="76">
        <f>D3357*(BudgetsQTable[[#This Row],[lead]]=K3357)+(BudgetsQTable[[#This Row],[prop_id]]&lt;&gt;A3357)</f>
        <v>1</v>
      </c>
      <c r="E3358" s="77">
        <v>43011.542361111111</v>
      </c>
      <c r="F3358" s="78" t="s">
        <v>2817</v>
      </c>
      <c r="G3358" s="78" t="s">
        <v>2818</v>
      </c>
      <c r="H3358" s="78" t="s">
        <v>480</v>
      </c>
      <c r="I3358" s="76" t="s">
        <v>1741</v>
      </c>
      <c r="J3358" s="76" t="s">
        <v>5382</v>
      </c>
      <c r="K3358" s="78" t="s">
        <v>2755</v>
      </c>
      <c r="L3358" s="7" t="str">
        <f>IF(BudgetsQTable[[#This Row],[pi_last_name]]=" ","",HYPERLINK("https://www.ejacket.nsf.gov/ej/showProposal.do?Continue=Y&amp;ID="&amp;BudgetsQTable[[#This Row],[prop_id]],BudgetsQTable[[#This Row],[prop_id]]))</f>
        <v>1800723</v>
      </c>
      <c r="M3358" s="78" t="s">
        <v>2756</v>
      </c>
      <c r="N3358" s="7" t="str">
        <f>IF(BudgetsQTable[[#This Row],[pi_last_name]]=" ","",HYPERLINK("mailto:"&amp;BudgetsQTable[[#This Row],[pi_email]]&amp;"&amp;subject=Your NSF Proposal:  "&amp;BudgetsQTable[[#This Row],[prop_id]],BudgetsQTable[[#This Row],[pi_email]]))</f>
        <v>nakhleh@rice.edu</v>
      </c>
      <c r="O3358" s="78" t="s">
        <v>3081</v>
      </c>
      <c r="P3358" s="78"/>
      <c r="Q3358" s="78"/>
      <c r="R3358" s="79"/>
      <c r="S3358" s="79"/>
      <c r="T3358" s="79"/>
      <c r="U3358" s="80"/>
      <c r="V3358" s="78">
        <v>0</v>
      </c>
      <c r="W3358" s="78"/>
      <c r="X3358" s="11" t="str">
        <f ca="1">IF(ISBLANK(BudgetsQTable[[#This Row],[budg_seq_yr]]),"FY"&amp;fiscalyear,"FY"&amp;fiscalyear-1+BudgetsQTable[[#This Row],[budg_seq_yr]])</f>
        <v>FY18</v>
      </c>
      <c r="Y3358" s="79">
        <v>1199917</v>
      </c>
      <c r="Z3358" s="78" t="s">
        <v>2818</v>
      </c>
      <c r="AA3358" s="78" t="s">
        <v>480</v>
      </c>
      <c r="AB3358" s="76" t="s">
        <v>2821</v>
      </c>
      <c r="AC3358" s="78"/>
    </row>
    <row r="3359" spans="1:29" x14ac:dyDescent="0.35">
      <c r="A3359" s="10" t="s">
        <v>2755</v>
      </c>
      <c r="B3359" s="76" t="s">
        <v>2863</v>
      </c>
      <c r="C3359" s="76">
        <f>C3358+(BudgetsQTable[[#This Row],[lead]]&lt;&gt;K3358)</f>
        <v>416</v>
      </c>
      <c r="D3359" s="76">
        <f>D3358*(BudgetsQTable[[#This Row],[lead]]=K3358)+(BudgetsQTable[[#This Row],[prop_id]]&lt;&gt;A3358)</f>
        <v>1</v>
      </c>
      <c r="E3359" s="77">
        <v>43011.542361111111</v>
      </c>
      <c r="F3359" s="78" t="s">
        <v>2817</v>
      </c>
      <c r="G3359" s="78" t="s">
        <v>2818</v>
      </c>
      <c r="H3359" s="78" t="s">
        <v>480</v>
      </c>
      <c r="I3359" s="76" t="s">
        <v>1741</v>
      </c>
      <c r="J3359" s="76" t="s">
        <v>753</v>
      </c>
      <c r="K3359" s="78" t="s">
        <v>2755</v>
      </c>
      <c r="L3359" s="7" t="str">
        <f>IF(BudgetsQTable[[#This Row],[pi_last_name]]=" ","",HYPERLINK("https://www.ejacket.nsf.gov/ej/showProposal.do?Continue=Y&amp;ID="&amp;BudgetsQTable[[#This Row],[prop_id]],BudgetsQTable[[#This Row],[prop_id]]))</f>
        <v/>
      </c>
      <c r="M3359" s="78" t="s">
        <v>753</v>
      </c>
      <c r="N3359" s="7" t="str">
        <f>IF(BudgetsQTable[[#This Row],[pi_last_name]]=" ","",HYPERLINK("mailto:"&amp;BudgetsQTable[[#This Row],[pi_email]]&amp;"&amp;subject=Your NSF Proposal:  "&amp;BudgetsQTable[[#This Row],[prop_id]],BudgetsQTable[[#This Row],[pi_email]]))</f>
        <v/>
      </c>
      <c r="O3359" s="78" t="s">
        <v>753</v>
      </c>
      <c r="P3359" s="78">
        <v>1</v>
      </c>
      <c r="Q3359" s="78">
        <v>1</v>
      </c>
      <c r="R3359" s="79">
        <v>55000</v>
      </c>
      <c r="S3359" s="79">
        <v>0</v>
      </c>
      <c r="T3359" s="79">
        <v>0</v>
      </c>
      <c r="U3359" s="80">
        <v>298170</v>
      </c>
      <c r="V3359" s="78">
        <v>0</v>
      </c>
      <c r="W3359" s="78">
        <v>1</v>
      </c>
      <c r="X3359" s="11" t="str">
        <f ca="1">IF(ISBLANK(BudgetsQTable[[#This Row],[budg_seq_yr]]),"FY"&amp;fiscalyear,"FY"&amp;fiscalyear-1+BudgetsQTable[[#This Row],[budg_seq_yr]])</f>
        <v>FY18</v>
      </c>
      <c r="Y3359" s="79">
        <v>298170</v>
      </c>
      <c r="Z3359" s="78" t="s">
        <v>2818</v>
      </c>
      <c r="AA3359" s="78" t="s">
        <v>480</v>
      </c>
      <c r="AB3359" s="76" t="s">
        <v>2821</v>
      </c>
      <c r="AC3359" s="78"/>
    </row>
    <row r="3360" spans="1:29" x14ac:dyDescent="0.35">
      <c r="A3360" s="10" t="s">
        <v>2755</v>
      </c>
      <c r="B3360" s="76" t="s">
        <v>2863</v>
      </c>
      <c r="C3360" s="76">
        <f>C3359+(BudgetsQTable[[#This Row],[lead]]&lt;&gt;K3359)</f>
        <v>416</v>
      </c>
      <c r="D3360" s="76">
        <f>D3359*(BudgetsQTable[[#This Row],[lead]]=K3359)+(BudgetsQTable[[#This Row],[prop_id]]&lt;&gt;A3359)</f>
        <v>1</v>
      </c>
      <c r="E3360" s="77">
        <v>43011.542361111111</v>
      </c>
      <c r="F3360" s="78" t="s">
        <v>2817</v>
      </c>
      <c r="G3360" s="78" t="s">
        <v>2818</v>
      </c>
      <c r="H3360" s="78" t="s">
        <v>480</v>
      </c>
      <c r="I3360" s="76" t="s">
        <v>1741</v>
      </c>
      <c r="J3360" s="76" t="s">
        <v>753</v>
      </c>
      <c r="K3360" s="78" t="s">
        <v>2755</v>
      </c>
      <c r="L3360" s="7" t="str">
        <f>IF(BudgetsQTable[[#This Row],[pi_last_name]]=" ","",HYPERLINK("https://www.ejacket.nsf.gov/ej/showProposal.do?Continue=Y&amp;ID="&amp;BudgetsQTable[[#This Row],[prop_id]],BudgetsQTable[[#This Row],[prop_id]]))</f>
        <v/>
      </c>
      <c r="M3360" s="78" t="s">
        <v>753</v>
      </c>
      <c r="N3360" s="7" t="str">
        <f>IF(BudgetsQTable[[#This Row],[pi_last_name]]=" ","",HYPERLINK("mailto:"&amp;BudgetsQTable[[#This Row],[pi_email]]&amp;"&amp;subject=Your NSF Proposal:  "&amp;BudgetsQTable[[#This Row],[prop_id]],BudgetsQTable[[#This Row],[pi_email]]))</f>
        <v/>
      </c>
      <c r="O3360" s="78" t="s">
        <v>753</v>
      </c>
      <c r="P3360" s="78">
        <v>1</v>
      </c>
      <c r="Q3360" s="78">
        <v>1</v>
      </c>
      <c r="R3360" s="79">
        <v>56650</v>
      </c>
      <c r="S3360" s="79">
        <v>0</v>
      </c>
      <c r="T3360" s="79">
        <v>0</v>
      </c>
      <c r="U3360" s="80">
        <v>297518</v>
      </c>
      <c r="V3360" s="78">
        <v>0</v>
      </c>
      <c r="W3360" s="78">
        <v>2</v>
      </c>
      <c r="X3360" s="11" t="str">
        <f ca="1">IF(ISBLANK(BudgetsQTable[[#This Row],[budg_seq_yr]]),"FY"&amp;fiscalyear,"FY"&amp;fiscalyear-1+BudgetsQTable[[#This Row],[budg_seq_yr]])</f>
        <v>FY19</v>
      </c>
      <c r="Y3360" s="79">
        <v>297518</v>
      </c>
      <c r="Z3360" s="78" t="s">
        <v>2818</v>
      </c>
      <c r="AA3360" s="78" t="s">
        <v>480</v>
      </c>
      <c r="AB3360" s="76" t="s">
        <v>2821</v>
      </c>
      <c r="AC3360" s="78"/>
    </row>
    <row r="3361" spans="1:29" x14ac:dyDescent="0.35">
      <c r="A3361" s="10" t="s">
        <v>2755</v>
      </c>
      <c r="B3361" s="76" t="s">
        <v>2863</v>
      </c>
      <c r="C3361" s="76">
        <f>C3360+(BudgetsQTable[[#This Row],[lead]]&lt;&gt;K3360)</f>
        <v>416</v>
      </c>
      <c r="D3361" s="76">
        <f>D3360*(BudgetsQTable[[#This Row],[lead]]=K3360)+(BudgetsQTable[[#This Row],[prop_id]]&lt;&gt;A3360)</f>
        <v>1</v>
      </c>
      <c r="E3361" s="77">
        <v>43011.542361111111</v>
      </c>
      <c r="F3361" s="78" t="s">
        <v>2817</v>
      </c>
      <c r="G3361" s="78" t="s">
        <v>2818</v>
      </c>
      <c r="H3361" s="78" t="s">
        <v>480</v>
      </c>
      <c r="I3361" s="76" t="s">
        <v>1741</v>
      </c>
      <c r="J3361" s="76" t="s">
        <v>753</v>
      </c>
      <c r="K3361" s="78" t="s">
        <v>2755</v>
      </c>
      <c r="L3361" s="7" t="str">
        <f>IF(BudgetsQTable[[#This Row],[pi_last_name]]=" ","",HYPERLINK("https://www.ejacket.nsf.gov/ej/showProposal.do?Continue=Y&amp;ID="&amp;BudgetsQTable[[#This Row],[prop_id]],BudgetsQTable[[#This Row],[prop_id]]))</f>
        <v/>
      </c>
      <c r="M3361" s="78" t="s">
        <v>753</v>
      </c>
      <c r="N3361" s="7" t="str">
        <f>IF(BudgetsQTable[[#This Row],[pi_last_name]]=" ","",HYPERLINK("mailto:"&amp;BudgetsQTable[[#This Row],[pi_email]]&amp;"&amp;subject=Your NSF Proposal:  "&amp;BudgetsQTable[[#This Row],[prop_id]],BudgetsQTable[[#This Row],[pi_email]]))</f>
        <v/>
      </c>
      <c r="O3361" s="78" t="s">
        <v>753</v>
      </c>
      <c r="P3361" s="78">
        <v>1</v>
      </c>
      <c r="Q3361" s="78">
        <v>1</v>
      </c>
      <c r="R3361" s="79">
        <v>58350</v>
      </c>
      <c r="S3361" s="79">
        <v>0</v>
      </c>
      <c r="T3361" s="79">
        <v>0</v>
      </c>
      <c r="U3361" s="80">
        <v>297112</v>
      </c>
      <c r="V3361" s="78">
        <v>0</v>
      </c>
      <c r="W3361" s="78">
        <v>3</v>
      </c>
      <c r="X3361" s="11" t="str">
        <f ca="1">IF(ISBLANK(BudgetsQTable[[#This Row],[budg_seq_yr]]),"FY"&amp;fiscalyear,"FY"&amp;fiscalyear-1+BudgetsQTable[[#This Row],[budg_seq_yr]])</f>
        <v>FY20</v>
      </c>
      <c r="Y3361" s="79">
        <v>297112</v>
      </c>
      <c r="Z3361" s="78" t="s">
        <v>2818</v>
      </c>
      <c r="AA3361" s="78" t="s">
        <v>480</v>
      </c>
      <c r="AB3361" s="76" t="s">
        <v>2821</v>
      </c>
      <c r="AC3361" s="78"/>
    </row>
    <row r="3362" spans="1:29" x14ac:dyDescent="0.35">
      <c r="A3362" s="10" t="s">
        <v>2755</v>
      </c>
      <c r="B3362" s="76" t="s">
        <v>2863</v>
      </c>
      <c r="C3362" s="76">
        <f>C3361+(BudgetsQTable[[#This Row],[lead]]&lt;&gt;K3361)</f>
        <v>416</v>
      </c>
      <c r="D3362" s="76">
        <f>D3361*(BudgetsQTable[[#This Row],[lead]]=K3361)+(BudgetsQTable[[#This Row],[prop_id]]&lt;&gt;A3361)</f>
        <v>1</v>
      </c>
      <c r="E3362" s="77">
        <v>43011.542361111111</v>
      </c>
      <c r="F3362" s="78" t="s">
        <v>2817</v>
      </c>
      <c r="G3362" s="78" t="s">
        <v>2818</v>
      </c>
      <c r="H3362" s="78" t="s">
        <v>480</v>
      </c>
      <c r="I3362" s="76" t="s">
        <v>1741</v>
      </c>
      <c r="J3362" s="76" t="s">
        <v>753</v>
      </c>
      <c r="K3362" s="78" t="s">
        <v>2755</v>
      </c>
      <c r="L3362" s="7" t="str">
        <f>IF(BudgetsQTable[[#This Row],[pi_last_name]]=" ","",HYPERLINK("https://www.ejacket.nsf.gov/ej/showProposal.do?Continue=Y&amp;ID="&amp;BudgetsQTable[[#This Row],[prop_id]],BudgetsQTable[[#This Row],[prop_id]]))</f>
        <v/>
      </c>
      <c r="M3362" s="78" t="s">
        <v>753</v>
      </c>
      <c r="N3362" s="7" t="str">
        <f>IF(BudgetsQTable[[#This Row],[pi_last_name]]=" ","",HYPERLINK("mailto:"&amp;BudgetsQTable[[#This Row],[pi_email]]&amp;"&amp;subject=Your NSF Proposal:  "&amp;BudgetsQTable[[#This Row],[prop_id]],BudgetsQTable[[#This Row],[pi_email]]))</f>
        <v/>
      </c>
      <c r="O3362" s="78" t="s">
        <v>753</v>
      </c>
      <c r="P3362" s="78">
        <v>1</v>
      </c>
      <c r="Q3362" s="78">
        <v>1</v>
      </c>
      <c r="R3362" s="79">
        <v>60100</v>
      </c>
      <c r="S3362" s="79">
        <v>0</v>
      </c>
      <c r="T3362" s="79">
        <v>0</v>
      </c>
      <c r="U3362" s="80">
        <v>307117</v>
      </c>
      <c r="V3362" s="78">
        <v>0</v>
      </c>
      <c r="W3362" s="78">
        <v>4</v>
      </c>
      <c r="X3362" s="11" t="str">
        <f ca="1">IF(ISBLANK(BudgetsQTable[[#This Row],[budg_seq_yr]]),"FY"&amp;fiscalyear,"FY"&amp;fiscalyear-1+BudgetsQTable[[#This Row],[budg_seq_yr]])</f>
        <v>FY21</v>
      </c>
      <c r="Y3362" s="79">
        <v>307117</v>
      </c>
      <c r="Z3362" s="78" t="s">
        <v>2818</v>
      </c>
      <c r="AA3362" s="78" t="s">
        <v>480</v>
      </c>
      <c r="AB3362" s="76" t="s">
        <v>2821</v>
      </c>
      <c r="AC3362" s="78"/>
    </row>
    <row r="3363" spans="1:29" x14ac:dyDescent="0.35">
      <c r="A3363" s="10" t="s">
        <v>2758</v>
      </c>
      <c r="B3363" s="76" t="s">
        <v>2863</v>
      </c>
      <c r="C3363" s="76">
        <f>C3362+(BudgetsQTable[[#This Row],[lead]]&lt;&gt;K3362)</f>
        <v>417</v>
      </c>
      <c r="D3363" s="76">
        <f>D3362*(BudgetsQTable[[#This Row],[lead]]=K3362)+(BudgetsQTable[[#This Row],[prop_id]]&lt;&gt;A3362)</f>
        <v>1</v>
      </c>
      <c r="E3363" s="77">
        <v>43011.6</v>
      </c>
      <c r="F3363" s="78" t="s">
        <v>2839</v>
      </c>
      <c r="G3363" s="78" t="s">
        <v>2840</v>
      </c>
      <c r="H3363" s="78" t="s">
        <v>462</v>
      </c>
      <c r="I3363" s="76" t="s">
        <v>761</v>
      </c>
      <c r="J3363" s="76" t="s">
        <v>5384</v>
      </c>
      <c r="K3363" s="78" t="s">
        <v>2758</v>
      </c>
      <c r="L3363" s="7" t="str">
        <f>IF(BudgetsQTable[[#This Row],[pi_last_name]]=" ","",HYPERLINK("https://www.ejacket.nsf.gov/ej/showProposal.do?Continue=Y&amp;ID="&amp;BudgetsQTable[[#This Row],[prop_id]],BudgetsQTable[[#This Row],[prop_id]]))</f>
        <v>1800748</v>
      </c>
      <c r="M3363" s="78" t="s">
        <v>2759</v>
      </c>
      <c r="N3363" s="7" t="str">
        <f>IF(BudgetsQTable[[#This Row],[pi_last_name]]=" ","",HYPERLINK("mailto:"&amp;BudgetsQTable[[#This Row],[pi_email]]&amp;"&amp;subject=Your NSF Proposal:  "&amp;BudgetsQTable[[#This Row],[prop_id]],BudgetsQTable[[#This Row],[pi_email]]))</f>
        <v>Christopher.m.jermaine@rice.edu</v>
      </c>
      <c r="O3363" s="78" t="s">
        <v>3081</v>
      </c>
      <c r="P3363" s="78"/>
      <c r="Q3363" s="78"/>
      <c r="R3363" s="79"/>
      <c r="S3363" s="79"/>
      <c r="T3363" s="79"/>
      <c r="U3363" s="80"/>
      <c r="V3363" s="78">
        <v>0</v>
      </c>
      <c r="W3363" s="78"/>
      <c r="X3363" s="11" t="str">
        <f ca="1">IF(ISBLANK(BudgetsQTable[[#This Row],[budg_seq_yr]]),"FY"&amp;fiscalyear,"FY"&amp;fiscalyear-1+BudgetsQTable[[#This Row],[budg_seq_yr]])</f>
        <v>FY18</v>
      </c>
      <c r="Y3363" s="79">
        <v>1182396</v>
      </c>
      <c r="Z3363" s="78" t="s">
        <v>2840</v>
      </c>
      <c r="AA3363" s="78" t="s">
        <v>462</v>
      </c>
      <c r="AB3363" s="76" t="s">
        <v>2821</v>
      </c>
      <c r="AC3363" s="78" t="s">
        <v>485</v>
      </c>
    </row>
    <row r="3364" spans="1:29" x14ac:dyDescent="0.35">
      <c r="A3364" s="10" t="s">
        <v>2758</v>
      </c>
      <c r="B3364" s="76" t="s">
        <v>2863</v>
      </c>
      <c r="C3364" s="76">
        <f>C3363+(BudgetsQTable[[#This Row],[lead]]&lt;&gt;K3363)</f>
        <v>417</v>
      </c>
      <c r="D3364" s="76">
        <f>D3363*(BudgetsQTable[[#This Row],[lead]]=K3363)+(BudgetsQTable[[#This Row],[prop_id]]&lt;&gt;A3363)</f>
        <v>1</v>
      </c>
      <c r="E3364" s="77">
        <v>43011.6</v>
      </c>
      <c r="F3364" s="78" t="s">
        <v>2839</v>
      </c>
      <c r="G3364" s="78" t="s">
        <v>2840</v>
      </c>
      <c r="H3364" s="78" t="s">
        <v>462</v>
      </c>
      <c r="I3364" s="76" t="s">
        <v>761</v>
      </c>
      <c r="J3364" s="76" t="s">
        <v>753</v>
      </c>
      <c r="K3364" s="78" t="s">
        <v>2758</v>
      </c>
      <c r="L3364" s="7" t="str">
        <f>IF(BudgetsQTable[[#This Row],[pi_last_name]]=" ","",HYPERLINK("https://www.ejacket.nsf.gov/ej/showProposal.do?Continue=Y&amp;ID="&amp;BudgetsQTable[[#This Row],[prop_id]],BudgetsQTable[[#This Row],[prop_id]]))</f>
        <v/>
      </c>
      <c r="M3364" s="78" t="s">
        <v>753</v>
      </c>
      <c r="N3364" s="7" t="str">
        <f>IF(BudgetsQTable[[#This Row],[pi_last_name]]=" ","",HYPERLINK("mailto:"&amp;BudgetsQTable[[#This Row],[pi_email]]&amp;"&amp;subject=Your NSF Proposal:  "&amp;BudgetsQTable[[#This Row],[prop_id]],BudgetsQTable[[#This Row],[pi_email]]))</f>
        <v/>
      </c>
      <c r="O3364" s="78" t="s">
        <v>753</v>
      </c>
      <c r="P3364" s="78">
        <v>1</v>
      </c>
      <c r="Q3364" s="78">
        <v>1</v>
      </c>
      <c r="R3364" s="79">
        <v>75000</v>
      </c>
      <c r="S3364" s="79">
        <v>0</v>
      </c>
      <c r="T3364" s="79">
        <v>0</v>
      </c>
      <c r="U3364" s="80">
        <v>408905</v>
      </c>
      <c r="V3364" s="78">
        <v>0</v>
      </c>
      <c r="W3364" s="78">
        <v>1</v>
      </c>
      <c r="X3364" s="11" t="str">
        <f ca="1">IF(ISBLANK(BudgetsQTable[[#This Row],[budg_seq_yr]]),"FY"&amp;fiscalyear,"FY"&amp;fiscalyear-1+BudgetsQTable[[#This Row],[budg_seq_yr]])</f>
        <v>FY18</v>
      </c>
      <c r="Y3364" s="79">
        <v>408905</v>
      </c>
      <c r="Z3364" s="78" t="s">
        <v>2840</v>
      </c>
      <c r="AA3364" s="78" t="s">
        <v>462</v>
      </c>
      <c r="AB3364" s="76" t="s">
        <v>2821</v>
      </c>
      <c r="AC3364" s="78" t="s">
        <v>485</v>
      </c>
    </row>
    <row r="3365" spans="1:29" x14ac:dyDescent="0.35">
      <c r="A3365" s="10" t="s">
        <v>2758</v>
      </c>
      <c r="B3365" s="76" t="s">
        <v>2863</v>
      </c>
      <c r="C3365" s="76">
        <f>C3364+(BudgetsQTable[[#This Row],[lead]]&lt;&gt;K3364)</f>
        <v>417</v>
      </c>
      <c r="D3365" s="76">
        <f>D3364*(BudgetsQTable[[#This Row],[lead]]=K3364)+(BudgetsQTable[[#This Row],[prop_id]]&lt;&gt;A3364)</f>
        <v>1</v>
      </c>
      <c r="E3365" s="77">
        <v>43011.6</v>
      </c>
      <c r="F3365" s="78" t="s">
        <v>2839</v>
      </c>
      <c r="G3365" s="78" t="s">
        <v>2840</v>
      </c>
      <c r="H3365" s="78" t="s">
        <v>462</v>
      </c>
      <c r="I3365" s="76" t="s">
        <v>761</v>
      </c>
      <c r="J3365" s="76" t="s">
        <v>753</v>
      </c>
      <c r="K3365" s="78" t="s">
        <v>2758</v>
      </c>
      <c r="L3365" s="7" t="str">
        <f>IF(BudgetsQTable[[#This Row],[pi_last_name]]=" ","",HYPERLINK("https://www.ejacket.nsf.gov/ej/showProposal.do?Continue=Y&amp;ID="&amp;BudgetsQTable[[#This Row],[prop_id]],BudgetsQTable[[#This Row],[prop_id]]))</f>
        <v/>
      </c>
      <c r="M3365" s="78" t="s">
        <v>753</v>
      </c>
      <c r="N3365" s="7" t="str">
        <f>IF(BudgetsQTable[[#This Row],[pi_last_name]]=" ","",HYPERLINK("mailto:"&amp;BudgetsQTable[[#This Row],[pi_email]]&amp;"&amp;subject=Your NSF Proposal:  "&amp;BudgetsQTable[[#This Row],[prop_id]],BudgetsQTable[[#This Row],[pi_email]]))</f>
        <v/>
      </c>
      <c r="O3365" s="78" t="s">
        <v>753</v>
      </c>
      <c r="P3365" s="78">
        <v>1</v>
      </c>
      <c r="Q3365" s="78">
        <v>1</v>
      </c>
      <c r="R3365" s="79">
        <v>77250</v>
      </c>
      <c r="S3365" s="79">
        <v>0</v>
      </c>
      <c r="T3365" s="79">
        <v>0</v>
      </c>
      <c r="U3365" s="80">
        <v>412253</v>
      </c>
      <c r="V3365" s="78">
        <v>0</v>
      </c>
      <c r="W3365" s="78">
        <v>2</v>
      </c>
      <c r="X3365" s="11" t="str">
        <f ca="1">IF(ISBLANK(BudgetsQTable[[#This Row],[budg_seq_yr]]),"FY"&amp;fiscalyear,"FY"&amp;fiscalyear-1+BudgetsQTable[[#This Row],[budg_seq_yr]])</f>
        <v>FY19</v>
      </c>
      <c r="Y3365" s="79">
        <v>412253</v>
      </c>
      <c r="Z3365" s="78" t="s">
        <v>2840</v>
      </c>
      <c r="AA3365" s="78" t="s">
        <v>462</v>
      </c>
      <c r="AB3365" s="76" t="s">
        <v>2821</v>
      </c>
      <c r="AC3365" s="78" t="s">
        <v>485</v>
      </c>
    </row>
    <row r="3366" spans="1:29" x14ac:dyDescent="0.35">
      <c r="A3366" s="10" t="s">
        <v>2758</v>
      </c>
      <c r="B3366" s="76" t="s">
        <v>2863</v>
      </c>
      <c r="C3366" s="76">
        <f>C3365+(BudgetsQTable[[#This Row],[lead]]&lt;&gt;K3365)</f>
        <v>417</v>
      </c>
      <c r="D3366" s="76">
        <f>D3365*(BudgetsQTable[[#This Row],[lead]]=K3365)+(BudgetsQTable[[#This Row],[prop_id]]&lt;&gt;A3365)</f>
        <v>1</v>
      </c>
      <c r="E3366" s="77">
        <v>43011.6</v>
      </c>
      <c r="F3366" s="78" t="s">
        <v>2839</v>
      </c>
      <c r="G3366" s="78" t="s">
        <v>2840</v>
      </c>
      <c r="H3366" s="78" t="s">
        <v>462</v>
      </c>
      <c r="I3366" s="76" t="s">
        <v>761</v>
      </c>
      <c r="J3366" s="76" t="s">
        <v>753</v>
      </c>
      <c r="K3366" s="78" t="s">
        <v>2758</v>
      </c>
      <c r="L3366" s="7" t="str">
        <f>IF(BudgetsQTable[[#This Row],[pi_last_name]]=" ","",HYPERLINK("https://www.ejacket.nsf.gov/ej/showProposal.do?Continue=Y&amp;ID="&amp;BudgetsQTable[[#This Row],[prop_id]],BudgetsQTable[[#This Row],[prop_id]]))</f>
        <v/>
      </c>
      <c r="M3366" s="78" t="s">
        <v>753</v>
      </c>
      <c r="N3366" s="7" t="str">
        <f>IF(BudgetsQTable[[#This Row],[pi_last_name]]=" ","",HYPERLINK("mailto:"&amp;BudgetsQTable[[#This Row],[pi_email]]&amp;"&amp;subject=Your NSF Proposal:  "&amp;BudgetsQTable[[#This Row],[prop_id]],BudgetsQTable[[#This Row],[pi_email]]))</f>
        <v/>
      </c>
      <c r="O3366" s="78" t="s">
        <v>753</v>
      </c>
      <c r="P3366" s="78">
        <v>1</v>
      </c>
      <c r="Q3366" s="78">
        <v>1</v>
      </c>
      <c r="R3366" s="79">
        <v>79568</v>
      </c>
      <c r="S3366" s="79">
        <v>0</v>
      </c>
      <c r="T3366" s="79">
        <v>0</v>
      </c>
      <c r="U3366" s="80">
        <v>361238</v>
      </c>
      <c r="V3366" s="78">
        <v>0</v>
      </c>
      <c r="W3366" s="78">
        <v>3</v>
      </c>
      <c r="X3366" s="11" t="str">
        <f ca="1">IF(ISBLANK(BudgetsQTable[[#This Row],[budg_seq_yr]]),"FY"&amp;fiscalyear,"FY"&amp;fiscalyear-1+BudgetsQTable[[#This Row],[budg_seq_yr]])</f>
        <v>FY20</v>
      </c>
      <c r="Y3366" s="79">
        <v>361238</v>
      </c>
      <c r="Z3366" s="78" t="s">
        <v>2840</v>
      </c>
      <c r="AA3366" s="78" t="s">
        <v>462</v>
      </c>
      <c r="AB3366" s="76" t="s">
        <v>2821</v>
      </c>
      <c r="AC3366" s="78" t="s">
        <v>485</v>
      </c>
    </row>
    <row r="3367" spans="1:29" x14ac:dyDescent="0.35">
      <c r="A3367" s="10" t="s">
        <v>2761</v>
      </c>
      <c r="B3367" s="76" t="s">
        <v>2824</v>
      </c>
      <c r="C3367" s="76">
        <f>C3366+(BudgetsQTable[[#This Row],[lead]]&lt;&gt;K3366)</f>
        <v>418</v>
      </c>
      <c r="D3367" s="76">
        <f>D3366*(BudgetsQTable[[#This Row],[lead]]=K3366)+(BudgetsQTable[[#This Row],[prop_id]]&lt;&gt;A3366)</f>
        <v>1</v>
      </c>
      <c r="E3367" s="77">
        <v>43011.757638888892</v>
      </c>
      <c r="F3367" s="78" t="s">
        <v>5385</v>
      </c>
      <c r="G3367" s="78" t="s">
        <v>2840</v>
      </c>
      <c r="H3367" s="78" t="s">
        <v>458</v>
      </c>
      <c r="I3367" s="76" t="s">
        <v>2763</v>
      </c>
      <c r="J3367" s="76" t="s">
        <v>5388</v>
      </c>
      <c r="K3367" s="78" t="s">
        <v>2761</v>
      </c>
      <c r="L3367" s="7" t="str">
        <f>IF(BudgetsQTable[[#This Row],[pi_last_name]]=" ","",HYPERLINK("https://www.ejacket.nsf.gov/ej/showProposal.do?Continue=Y&amp;ID="&amp;BudgetsQTable[[#This Row],[prop_id]],BudgetsQTable[[#This Row],[prop_id]]))</f>
        <v>1800877</v>
      </c>
      <c r="M3367" s="78" t="s">
        <v>2762</v>
      </c>
      <c r="N3367" s="7" t="str">
        <f>IF(BudgetsQTable[[#This Row],[pi_last_name]]=" ","",HYPERLINK("mailto:"&amp;BudgetsQTable[[#This Row],[pi_email]]&amp;"&amp;subject=Your NSF Proposal:  "&amp;BudgetsQTable[[#This Row],[prop_id]],BudgetsQTable[[#This Row],[pi_email]]))</f>
        <v>stoleru@cse.tamu.edu</v>
      </c>
      <c r="O3367" s="78" t="s">
        <v>4614</v>
      </c>
      <c r="P3367" s="78"/>
      <c r="Q3367" s="78"/>
      <c r="R3367" s="79"/>
      <c r="S3367" s="79"/>
      <c r="T3367" s="79"/>
      <c r="U3367" s="80"/>
      <c r="V3367" s="78">
        <v>0</v>
      </c>
      <c r="W3367" s="78"/>
      <c r="X3367" s="11" t="str">
        <f ca="1">IF(ISBLANK(BudgetsQTable[[#This Row],[budg_seq_yr]]),"FY"&amp;fiscalyear,"FY"&amp;fiscalyear-1+BudgetsQTable[[#This Row],[budg_seq_yr]])</f>
        <v>FY18</v>
      </c>
      <c r="Y3367" s="79">
        <v>98237</v>
      </c>
      <c r="Z3367" s="78" t="s">
        <v>2840</v>
      </c>
      <c r="AA3367" s="78" t="s">
        <v>458</v>
      </c>
      <c r="AB3367" s="76" t="s">
        <v>2821</v>
      </c>
      <c r="AC3367" s="78"/>
    </row>
    <row r="3368" spans="1:29" x14ac:dyDescent="0.35">
      <c r="A3368" s="10" t="s">
        <v>2761</v>
      </c>
      <c r="B3368" s="76" t="s">
        <v>2824</v>
      </c>
      <c r="C3368" s="76">
        <f>C3367+(BudgetsQTable[[#This Row],[lead]]&lt;&gt;K3367)</f>
        <v>418</v>
      </c>
      <c r="D3368" s="76">
        <f>D3367*(BudgetsQTable[[#This Row],[lead]]=K3367)+(BudgetsQTable[[#This Row],[prop_id]]&lt;&gt;A3367)</f>
        <v>1</v>
      </c>
      <c r="E3368" s="77">
        <v>43011.757638888892</v>
      </c>
      <c r="F3368" s="78" t="s">
        <v>5385</v>
      </c>
      <c r="G3368" s="78" t="s">
        <v>2840</v>
      </c>
      <c r="H3368" s="78" t="s">
        <v>458</v>
      </c>
      <c r="I3368" s="76" t="s">
        <v>2763</v>
      </c>
      <c r="J3368" s="76" t="s">
        <v>753</v>
      </c>
      <c r="K3368" s="78" t="s">
        <v>2761</v>
      </c>
      <c r="L3368" s="7" t="str">
        <f>IF(BudgetsQTable[[#This Row],[pi_last_name]]=" ","",HYPERLINK("https://www.ejacket.nsf.gov/ej/showProposal.do?Continue=Y&amp;ID="&amp;BudgetsQTable[[#This Row],[prop_id]],BudgetsQTable[[#This Row],[prop_id]]))</f>
        <v/>
      </c>
      <c r="M3368" s="78" t="s">
        <v>753</v>
      </c>
      <c r="N3368" s="7" t="str">
        <f>IF(BudgetsQTable[[#This Row],[pi_last_name]]=" ","",HYPERLINK("mailto:"&amp;BudgetsQTable[[#This Row],[pi_email]]&amp;"&amp;subject=Your NSF Proposal:  "&amp;BudgetsQTable[[#This Row],[prop_id]],BudgetsQTable[[#This Row],[pi_email]]))</f>
        <v/>
      </c>
      <c r="O3368" s="78" t="s">
        <v>753</v>
      </c>
      <c r="P3368" s="78">
        <v>3</v>
      </c>
      <c r="Q3368" s="78">
        <v>0</v>
      </c>
      <c r="R3368" s="79">
        <v>0</v>
      </c>
      <c r="S3368" s="79">
        <v>17916</v>
      </c>
      <c r="T3368" s="79">
        <v>0</v>
      </c>
      <c r="U3368" s="80">
        <v>98237</v>
      </c>
      <c r="V3368" s="78">
        <v>0</v>
      </c>
      <c r="W3368" s="78">
        <v>1</v>
      </c>
      <c r="X3368" s="11" t="str">
        <f ca="1">IF(ISBLANK(BudgetsQTable[[#This Row],[budg_seq_yr]]),"FY"&amp;fiscalyear,"FY"&amp;fiscalyear-1+BudgetsQTable[[#This Row],[budg_seq_yr]])</f>
        <v>FY18</v>
      </c>
      <c r="Y3368" s="79">
        <v>98237</v>
      </c>
      <c r="Z3368" s="78" t="s">
        <v>2840</v>
      </c>
      <c r="AA3368" s="78" t="s">
        <v>458</v>
      </c>
      <c r="AB3368" s="76" t="s">
        <v>2821</v>
      </c>
      <c r="AC3368" s="78"/>
    </row>
    <row r="3369" spans="1:29" x14ac:dyDescent="0.35">
      <c r="A3369" s="10" t="s">
        <v>5389</v>
      </c>
      <c r="B3369" s="76" t="s">
        <v>2834</v>
      </c>
      <c r="C3369" s="76">
        <f>C3368+(BudgetsQTable[[#This Row],[lead]]&lt;&gt;K3368)</f>
        <v>418</v>
      </c>
      <c r="D3369" s="76">
        <f>D3368*(BudgetsQTable[[#This Row],[lead]]=K3368)+(BudgetsQTable[[#This Row],[prop_id]]&lt;&gt;A3368)</f>
        <v>2</v>
      </c>
      <c r="E3369" s="77">
        <v>43011.784722222219</v>
      </c>
      <c r="F3369" s="78" t="s">
        <v>2839</v>
      </c>
      <c r="G3369" s="78" t="s">
        <v>2840</v>
      </c>
      <c r="H3369" s="78" t="s">
        <v>456</v>
      </c>
      <c r="I3369" s="76" t="s">
        <v>2763</v>
      </c>
      <c r="J3369" s="76" t="s">
        <v>5392</v>
      </c>
      <c r="K3369" s="78" t="s">
        <v>2761</v>
      </c>
      <c r="L3369" s="7" t="str">
        <f>IF(BudgetsQTable[[#This Row],[pi_last_name]]=" ","",HYPERLINK("https://www.ejacket.nsf.gov/ej/showProposal.do?Continue=Y&amp;ID="&amp;BudgetsQTable[[#This Row],[prop_id]],BudgetsQTable[[#This Row],[prop_id]]))</f>
        <v>1800883</v>
      </c>
      <c r="M3369" s="78" t="s">
        <v>5390</v>
      </c>
      <c r="N3369" s="7" t="str">
        <f>IF(BudgetsQTable[[#This Row],[pi_last_name]]=" ","",HYPERLINK("mailto:"&amp;BudgetsQTable[[#This Row],[pi_email]]&amp;"&amp;subject=Your NSF Proposal:  "&amp;BudgetsQTable[[#This Row],[prop_id]],BudgetsQTable[[#This Row],[pi_email]]))</f>
        <v>chenji@ohio.edu</v>
      </c>
      <c r="O3369" s="78" t="s">
        <v>5391</v>
      </c>
      <c r="P3369" s="78"/>
      <c r="Q3369" s="78"/>
      <c r="R3369" s="79"/>
      <c r="S3369" s="79"/>
      <c r="T3369" s="79"/>
      <c r="U3369" s="80"/>
      <c r="V3369" s="78">
        <v>0</v>
      </c>
      <c r="W3369" s="78"/>
      <c r="X3369" s="11" t="str">
        <f ca="1">IF(ISBLANK(BudgetsQTable[[#This Row],[budg_seq_yr]]),"FY"&amp;fiscalyear,"FY"&amp;fiscalyear-1+BudgetsQTable[[#This Row],[budg_seq_yr]])</f>
        <v>FY18</v>
      </c>
      <c r="Y3369" s="79">
        <v>8359</v>
      </c>
      <c r="Z3369" s="78" t="s">
        <v>2840</v>
      </c>
      <c r="AA3369" s="78" t="s">
        <v>456</v>
      </c>
      <c r="AB3369" s="76" t="s">
        <v>2821</v>
      </c>
      <c r="AC3369" s="78"/>
    </row>
    <row r="3370" spans="1:29" x14ac:dyDescent="0.35">
      <c r="A3370" s="10" t="s">
        <v>5389</v>
      </c>
      <c r="B3370" s="76" t="s">
        <v>2834</v>
      </c>
      <c r="C3370" s="76">
        <f>C3369+(BudgetsQTable[[#This Row],[lead]]&lt;&gt;K3369)</f>
        <v>418</v>
      </c>
      <c r="D3370" s="76">
        <f>D3369*(BudgetsQTable[[#This Row],[lead]]=K3369)+(BudgetsQTable[[#This Row],[prop_id]]&lt;&gt;A3369)</f>
        <v>2</v>
      </c>
      <c r="E3370" s="77">
        <v>43011.784722222219</v>
      </c>
      <c r="F3370" s="78" t="s">
        <v>2839</v>
      </c>
      <c r="G3370" s="78" t="s">
        <v>2840</v>
      </c>
      <c r="H3370" s="78" t="s">
        <v>456</v>
      </c>
      <c r="I3370" s="76" t="s">
        <v>2763</v>
      </c>
      <c r="J3370" s="76" t="s">
        <v>753</v>
      </c>
      <c r="K3370" s="78" t="s">
        <v>2761</v>
      </c>
      <c r="L3370" s="7" t="str">
        <f>IF(BudgetsQTable[[#This Row],[pi_last_name]]=" ","",HYPERLINK("https://www.ejacket.nsf.gov/ej/showProposal.do?Continue=Y&amp;ID="&amp;BudgetsQTable[[#This Row],[prop_id]],BudgetsQTable[[#This Row],[prop_id]]))</f>
        <v/>
      </c>
      <c r="M3370" s="78" t="s">
        <v>753</v>
      </c>
      <c r="N3370" s="7" t="str">
        <f>IF(BudgetsQTable[[#This Row],[pi_last_name]]=" ","",HYPERLINK("mailto:"&amp;BudgetsQTable[[#This Row],[pi_email]]&amp;"&amp;subject=Your NSF Proposal:  "&amp;BudgetsQTable[[#This Row],[prop_id]],BudgetsQTable[[#This Row],[pi_email]]))</f>
        <v/>
      </c>
      <c r="O3370" s="78" t="s">
        <v>753</v>
      </c>
      <c r="P3370" s="78">
        <v>1</v>
      </c>
      <c r="Q3370" s="78">
        <v>0</v>
      </c>
      <c r="R3370" s="79">
        <v>0</v>
      </c>
      <c r="S3370" s="79">
        <v>0</v>
      </c>
      <c r="T3370" s="79">
        <v>0</v>
      </c>
      <c r="U3370" s="80">
        <v>8359</v>
      </c>
      <c r="V3370" s="78">
        <v>0</v>
      </c>
      <c r="W3370" s="78">
        <v>1</v>
      </c>
      <c r="X3370" s="11" t="str">
        <f ca="1">IF(ISBLANK(BudgetsQTable[[#This Row],[budg_seq_yr]]),"FY"&amp;fiscalyear,"FY"&amp;fiscalyear-1+BudgetsQTable[[#This Row],[budg_seq_yr]])</f>
        <v>FY18</v>
      </c>
      <c r="Y3370" s="79">
        <v>8359</v>
      </c>
      <c r="Z3370" s="78" t="s">
        <v>2840</v>
      </c>
      <c r="AA3370" s="78" t="s">
        <v>456</v>
      </c>
      <c r="AB3370" s="76" t="s">
        <v>2821</v>
      </c>
      <c r="AC3370" s="78"/>
    </row>
    <row r="3371" spans="1:29" x14ac:dyDescent="0.35">
      <c r="A3371" s="10" t="s">
        <v>2765</v>
      </c>
      <c r="B3371" s="76" t="s">
        <v>2824</v>
      </c>
      <c r="C3371" s="76">
        <f>C3370+(BudgetsQTable[[#This Row],[lead]]&lt;&gt;K3370)</f>
        <v>419</v>
      </c>
      <c r="D3371" s="76">
        <f>D3370*(BudgetsQTable[[#This Row],[lead]]=K3370)+(BudgetsQTable[[#This Row],[prop_id]]&lt;&gt;A3370)</f>
        <v>1</v>
      </c>
      <c r="E3371" s="77">
        <v>43012.585416666669</v>
      </c>
      <c r="F3371" s="78" t="s">
        <v>2839</v>
      </c>
      <c r="G3371" s="78" t="s">
        <v>2840</v>
      </c>
      <c r="H3371" s="78" t="s">
        <v>464</v>
      </c>
      <c r="I3371" s="76" t="s">
        <v>1119</v>
      </c>
      <c r="J3371" s="76" t="s">
        <v>5395</v>
      </c>
      <c r="K3371" s="78" t="s">
        <v>2765</v>
      </c>
      <c r="L3371" s="7" t="str">
        <f>IF(BudgetsQTable[[#This Row],[pi_last_name]]=" ","",HYPERLINK("https://www.ejacket.nsf.gov/ej/showProposal.do?Continue=Y&amp;ID="&amp;BudgetsQTable[[#This Row],[prop_id]],BudgetsQTable[[#This Row],[prop_id]]))</f>
        <v>1800927</v>
      </c>
      <c r="M3371" s="78" t="s">
        <v>2766</v>
      </c>
      <c r="N3371" s="7" t="str">
        <f>IF(BudgetsQTable[[#This Row],[pi_last_name]]=" ","",HYPERLINK("mailto:"&amp;BudgetsQTable[[#This Row],[pi_email]]&amp;"&amp;subject=Your NSF Proposal:  "&amp;BudgetsQTable[[#This Row],[prop_id]],BudgetsQTable[[#This Row],[pi_email]]))</f>
        <v>ewz@cc.gatech.edu</v>
      </c>
      <c r="O3371" s="78" t="s">
        <v>3284</v>
      </c>
      <c r="P3371" s="78"/>
      <c r="Q3371" s="78"/>
      <c r="R3371" s="79"/>
      <c r="S3371" s="79"/>
      <c r="T3371" s="79"/>
      <c r="U3371" s="80"/>
      <c r="V3371" s="78">
        <v>0</v>
      </c>
      <c r="W3371" s="78"/>
      <c r="X3371" s="11" t="str">
        <f ca="1">IF(ISBLANK(BudgetsQTable[[#This Row],[budg_seq_yr]]),"FY"&amp;fiscalyear,"FY"&amp;fiscalyear-1+BudgetsQTable[[#This Row],[budg_seq_yr]])</f>
        <v>FY18</v>
      </c>
      <c r="Y3371" s="79">
        <v>800000</v>
      </c>
      <c r="Z3371" s="78" t="s">
        <v>2840</v>
      </c>
      <c r="AA3371" s="78" t="s">
        <v>464</v>
      </c>
      <c r="AB3371" s="76" t="s">
        <v>2821</v>
      </c>
      <c r="AC3371" s="78" t="s">
        <v>3979</v>
      </c>
    </row>
    <row r="3372" spans="1:29" x14ac:dyDescent="0.35">
      <c r="A3372" s="10" t="s">
        <v>2765</v>
      </c>
      <c r="B3372" s="76" t="s">
        <v>2824</v>
      </c>
      <c r="C3372" s="76">
        <f>C3371+(BudgetsQTable[[#This Row],[lead]]&lt;&gt;K3371)</f>
        <v>419</v>
      </c>
      <c r="D3372" s="76">
        <f>D3371*(BudgetsQTable[[#This Row],[lead]]=K3371)+(BudgetsQTable[[#This Row],[prop_id]]&lt;&gt;A3371)</f>
        <v>1</v>
      </c>
      <c r="E3372" s="77">
        <v>43012.585416666669</v>
      </c>
      <c r="F3372" s="78" t="s">
        <v>2839</v>
      </c>
      <c r="G3372" s="78" t="s">
        <v>2840</v>
      </c>
      <c r="H3372" s="78" t="s">
        <v>464</v>
      </c>
      <c r="I3372" s="76" t="s">
        <v>1119</v>
      </c>
      <c r="J3372" s="76" t="s">
        <v>753</v>
      </c>
      <c r="K3372" s="78" t="s">
        <v>2765</v>
      </c>
      <c r="L3372" s="7" t="str">
        <f>IF(BudgetsQTable[[#This Row],[pi_last_name]]=" ","",HYPERLINK("https://www.ejacket.nsf.gov/ej/showProposal.do?Continue=Y&amp;ID="&amp;BudgetsQTable[[#This Row],[prop_id]],BudgetsQTable[[#This Row],[prop_id]]))</f>
        <v/>
      </c>
      <c r="M3372" s="78" t="s">
        <v>753</v>
      </c>
      <c r="N3372" s="7" t="str">
        <f>IF(BudgetsQTable[[#This Row],[pi_last_name]]=" ","",HYPERLINK("mailto:"&amp;BudgetsQTable[[#This Row],[pi_email]]&amp;"&amp;subject=Your NSF Proposal:  "&amp;BudgetsQTable[[#This Row],[prop_id]],BudgetsQTable[[#This Row],[pi_email]]))</f>
        <v/>
      </c>
      <c r="O3372" s="78" t="s">
        <v>753</v>
      </c>
      <c r="P3372" s="78">
        <v>2</v>
      </c>
      <c r="Q3372" s="78">
        <v>2.4</v>
      </c>
      <c r="R3372" s="79">
        <v>0</v>
      </c>
      <c r="S3372" s="79">
        <v>4000</v>
      </c>
      <c r="T3372" s="79">
        <v>0</v>
      </c>
      <c r="U3372" s="80">
        <v>251090</v>
      </c>
      <c r="V3372" s="78">
        <v>0</v>
      </c>
      <c r="W3372" s="78">
        <v>1</v>
      </c>
      <c r="X3372" s="11" t="str">
        <f ca="1">IF(ISBLANK(BudgetsQTable[[#This Row],[budg_seq_yr]]),"FY"&amp;fiscalyear,"FY"&amp;fiscalyear-1+BudgetsQTable[[#This Row],[budg_seq_yr]])</f>
        <v>FY18</v>
      </c>
      <c r="Y3372" s="79">
        <v>251090</v>
      </c>
      <c r="Z3372" s="78" t="s">
        <v>2840</v>
      </c>
      <c r="AA3372" s="78" t="s">
        <v>464</v>
      </c>
      <c r="AB3372" s="76" t="s">
        <v>2821</v>
      </c>
      <c r="AC3372" s="78" t="s">
        <v>3979</v>
      </c>
    </row>
    <row r="3373" spans="1:29" x14ac:dyDescent="0.35">
      <c r="A3373" s="10" t="s">
        <v>2765</v>
      </c>
      <c r="B3373" s="76" t="s">
        <v>2824</v>
      </c>
      <c r="C3373" s="76">
        <f>C3372+(BudgetsQTable[[#This Row],[lead]]&lt;&gt;K3372)</f>
        <v>419</v>
      </c>
      <c r="D3373" s="76">
        <f>D3372*(BudgetsQTable[[#This Row],[lead]]=K3372)+(BudgetsQTable[[#This Row],[prop_id]]&lt;&gt;A3372)</f>
        <v>1</v>
      </c>
      <c r="E3373" s="77">
        <v>43012.585416666669</v>
      </c>
      <c r="F3373" s="78" t="s">
        <v>2839</v>
      </c>
      <c r="G3373" s="78" t="s">
        <v>2840</v>
      </c>
      <c r="H3373" s="78" t="s">
        <v>464</v>
      </c>
      <c r="I3373" s="76" t="s">
        <v>1119</v>
      </c>
      <c r="J3373" s="76" t="s">
        <v>753</v>
      </c>
      <c r="K3373" s="78" t="s">
        <v>2765</v>
      </c>
      <c r="L3373" s="7" t="str">
        <f>IF(BudgetsQTable[[#This Row],[pi_last_name]]=" ","",HYPERLINK("https://www.ejacket.nsf.gov/ej/showProposal.do?Continue=Y&amp;ID="&amp;BudgetsQTable[[#This Row],[prop_id]],BudgetsQTable[[#This Row],[prop_id]]))</f>
        <v/>
      </c>
      <c r="M3373" s="78" t="s">
        <v>753</v>
      </c>
      <c r="N3373" s="7" t="str">
        <f>IF(BudgetsQTable[[#This Row],[pi_last_name]]=" ","",HYPERLINK("mailto:"&amp;BudgetsQTable[[#This Row],[pi_email]]&amp;"&amp;subject=Your NSF Proposal:  "&amp;BudgetsQTable[[#This Row],[prop_id]],BudgetsQTable[[#This Row],[pi_email]]))</f>
        <v/>
      </c>
      <c r="O3373" s="78" t="s">
        <v>753</v>
      </c>
      <c r="P3373" s="78">
        <v>2</v>
      </c>
      <c r="Q3373" s="78">
        <v>2.4</v>
      </c>
      <c r="R3373" s="79">
        <v>0</v>
      </c>
      <c r="S3373" s="79">
        <v>4000</v>
      </c>
      <c r="T3373" s="79">
        <v>0</v>
      </c>
      <c r="U3373" s="80">
        <v>258219</v>
      </c>
      <c r="V3373" s="78">
        <v>0</v>
      </c>
      <c r="W3373" s="78">
        <v>2</v>
      </c>
      <c r="X3373" s="11" t="str">
        <f ca="1">IF(ISBLANK(BudgetsQTable[[#This Row],[budg_seq_yr]]),"FY"&amp;fiscalyear,"FY"&amp;fiscalyear-1+BudgetsQTable[[#This Row],[budg_seq_yr]])</f>
        <v>FY19</v>
      </c>
      <c r="Y3373" s="79">
        <v>258219</v>
      </c>
      <c r="Z3373" s="78" t="s">
        <v>2840</v>
      </c>
      <c r="AA3373" s="78" t="s">
        <v>464</v>
      </c>
      <c r="AB3373" s="76" t="s">
        <v>2821</v>
      </c>
      <c r="AC3373" s="78" t="s">
        <v>3979</v>
      </c>
    </row>
    <row r="3374" spans="1:29" x14ac:dyDescent="0.35">
      <c r="A3374" s="10" t="s">
        <v>2765</v>
      </c>
      <c r="B3374" s="76" t="s">
        <v>2824</v>
      </c>
      <c r="C3374" s="76">
        <f>C3373+(BudgetsQTable[[#This Row],[lead]]&lt;&gt;K3373)</f>
        <v>419</v>
      </c>
      <c r="D3374" s="76">
        <f>D3373*(BudgetsQTable[[#This Row],[lead]]=K3373)+(BudgetsQTable[[#This Row],[prop_id]]&lt;&gt;A3373)</f>
        <v>1</v>
      </c>
      <c r="E3374" s="77">
        <v>43012.585416666669</v>
      </c>
      <c r="F3374" s="78" t="s">
        <v>2839</v>
      </c>
      <c r="G3374" s="78" t="s">
        <v>2840</v>
      </c>
      <c r="H3374" s="78" t="s">
        <v>464</v>
      </c>
      <c r="I3374" s="76" t="s">
        <v>1119</v>
      </c>
      <c r="J3374" s="76" t="s">
        <v>753</v>
      </c>
      <c r="K3374" s="78" t="s">
        <v>2765</v>
      </c>
      <c r="L3374" s="7" t="str">
        <f>IF(BudgetsQTable[[#This Row],[pi_last_name]]=" ","",HYPERLINK("https://www.ejacket.nsf.gov/ej/showProposal.do?Continue=Y&amp;ID="&amp;BudgetsQTable[[#This Row],[prop_id]],BudgetsQTable[[#This Row],[prop_id]]))</f>
        <v/>
      </c>
      <c r="M3374" s="78" t="s">
        <v>753</v>
      </c>
      <c r="N3374" s="7" t="str">
        <f>IF(BudgetsQTable[[#This Row],[pi_last_name]]=" ","",HYPERLINK("mailto:"&amp;BudgetsQTable[[#This Row],[pi_email]]&amp;"&amp;subject=Your NSF Proposal:  "&amp;BudgetsQTable[[#This Row],[prop_id]],BudgetsQTable[[#This Row],[pi_email]]))</f>
        <v/>
      </c>
      <c r="O3374" s="78" t="s">
        <v>753</v>
      </c>
      <c r="P3374" s="78">
        <v>2</v>
      </c>
      <c r="Q3374" s="78">
        <v>2.4</v>
      </c>
      <c r="R3374" s="79">
        <v>0</v>
      </c>
      <c r="S3374" s="79">
        <v>4000</v>
      </c>
      <c r="T3374" s="79">
        <v>0</v>
      </c>
      <c r="U3374" s="80">
        <v>290691</v>
      </c>
      <c r="V3374" s="78">
        <v>0</v>
      </c>
      <c r="W3374" s="78">
        <v>3</v>
      </c>
      <c r="X3374" s="11" t="str">
        <f ca="1">IF(ISBLANK(BudgetsQTable[[#This Row],[budg_seq_yr]]),"FY"&amp;fiscalyear,"FY"&amp;fiscalyear-1+BudgetsQTable[[#This Row],[budg_seq_yr]])</f>
        <v>FY20</v>
      </c>
      <c r="Y3374" s="79">
        <v>290691</v>
      </c>
      <c r="Z3374" s="78" t="s">
        <v>2840</v>
      </c>
      <c r="AA3374" s="78" t="s">
        <v>464</v>
      </c>
      <c r="AB3374" s="76" t="s">
        <v>2821</v>
      </c>
      <c r="AC3374" s="78" t="s">
        <v>3979</v>
      </c>
    </row>
    <row r="3375" spans="1:29" x14ac:dyDescent="0.35">
      <c r="A3375" s="10" t="s">
        <v>5396</v>
      </c>
      <c r="B3375" s="76" t="s">
        <v>2834</v>
      </c>
      <c r="C3375" s="76">
        <f>C3374+(BudgetsQTable[[#This Row],[lead]]&lt;&gt;K3374)</f>
        <v>419</v>
      </c>
      <c r="D3375" s="76">
        <f>D3374*(BudgetsQTable[[#This Row],[lead]]=K3374)+(BudgetsQTable[[#This Row],[prop_id]]&lt;&gt;A3374)</f>
        <v>2</v>
      </c>
      <c r="E3375" s="77">
        <v>43012.743750000001</v>
      </c>
      <c r="F3375" s="78" t="s">
        <v>2839</v>
      </c>
      <c r="G3375" s="78" t="s">
        <v>2840</v>
      </c>
      <c r="H3375" s="78" t="s">
        <v>464</v>
      </c>
      <c r="I3375" s="76" t="s">
        <v>1119</v>
      </c>
      <c r="J3375" s="76" t="s">
        <v>3027</v>
      </c>
      <c r="K3375" s="78" t="s">
        <v>2765</v>
      </c>
      <c r="L3375" s="7" t="str">
        <f>IF(BudgetsQTable[[#This Row],[pi_last_name]]=" ","",HYPERLINK("https://www.ejacket.nsf.gov/ej/showProposal.do?Continue=Y&amp;ID="&amp;BudgetsQTable[[#This Row],[prop_id]],BudgetsQTable[[#This Row],[prop_id]]))</f>
        <v>1800983</v>
      </c>
      <c r="M3375" s="78" t="s">
        <v>938</v>
      </c>
      <c r="N3375" s="7" t="str">
        <f>IF(BudgetsQTable[[#This Row],[pi_last_name]]=" ","",HYPERLINK("mailto:"&amp;BudgetsQTable[[#This Row],[pi_email]]&amp;"&amp;subject=Your NSF Proposal:  "&amp;BudgetsQTable[[#This Row],[prop_id]],BudgetsQTable[[#This Row],[pi_email]]))</f>
        <v>ebelding@cs.ucsb.edu</v>
      </c>
      <c r="O3375" s="78" t="s">
        <v>2853</v>
      </c>
      <c r="P3375" s="78"/>
      <c r="Q3375" s="78"/>
      <c r="R3375" s="79"/>
      <c r="S3375" s="79"/>
      <c r="T3375" s="79"/>
      <c r="U3375" s="80"/>
      <c r="V3375" s="78">
        <v>0</v>
      </c>
      <c r="W3375" s="78"/>
      <c r="X3375" s="11" t="str">
        <f ca="1">IF(ISBLANK(BudgetsQTable[[#This Row],[budg_seq_yr]]),"FY"&amp;fiscalyear,"FY"&amp;fiscalyear-1+BudgetsQTable[[#This Row],[budg_seq_yr]])</f>
        <v>FY18</v>
      </c>
      <c r="Y3375" s="79">
        <v>399553</v>
      </c>
      <c r="Z3375" s="78" t="s">
        <v>2840</v>
      </c>
      <c r="AA3375" s="78" t="s">
        <v>464</v>
      </c>
      <c r="AB3375" s="76" t="s">
        <v>2821</v>
      </c>
      <c r="AC3375" s="78" t="s">
        <v>3979</v>
      </c>
    </row>
    <row r="3376" spans="1:29" x14ac:dyDescent="0.35">
      <c r="A3376" s="10" t="s">
        <v>5396</v>
      </c>
      <c r="B3376" s="76" t="s">
        <v>2834</v>
      </c>
      <c r="C3376" s="76">
        <f>C3375+(BudgetsQTable[[#This Row],[lead]]&lt;&gt;K3375)</f>
        <v>419</v>
      </c>
      <c r="D3376" s="76">
        <f>D3375*(BudgetsQTable[[#This Row],[lead]]=K3375)+(BudgetsQTable[[#This Row],[prop_id]]&lt;&gt;A3375)</f>
        <v>2</v>
      </c>
      <c r="E3376" s="77">
        <v>43012.743750000001</v>
      </c>
      <c r="F3376" s="78" t="s">
        <v>2839</v>
      </c>
      <c r="G3376" s="78" t="s">
        <v>2840</v>
      </c>
      <c r="H3376" s="78" t="s">
        <v>464</v>
      </c>
      <c r="I3376" s="76" t="s">
        <v>1119</v>
      </c>
      <c r="J3376" s="76" t="s">
        <v>753</v>
      </c>
      <c r="K3376" s="78" t="s">
        <v>2765</v>
      </c>
      <c r="L3376" s="7" t="str">
        <f>IF(BudgetsQTable[[#This Row],[pi_last_name]]=" ","",HYPERLINK("https://www.ejacket.nsf.gov/ej/showProposal.do?Continue=Y&amp;ID="&amp;BudgetsQTable[[#This Row],[prop_id]],BudgetsQTable[[#This Row],[prop_id]]))</f>
        <v/>
      </c>
      <c r="M3376" s="78" t="s">
        <v>753</v>
      </c>
      <c r="N3376" s="7" t="str">
        <f>IF(BudgetsQTable[[#This Row],[pi_last_name]]=" ","",HYPERLINK("mailto:"&amp;BudgetsQTable[[#This Row],[pi_email]]&amp;"&amp;subject=Your NSF Proposal:  "&amp;BudgetsQTable[[#This Row],[prop_id]],BudgetsQTable[[#This Row],[pi_email]]))</f>
        <v/>
      </c>
      <c r="O3376" s="78" t="s">
        <v>753</v>
      </c>
      <c r="P3376" s="78">
        <v>1</v>
      </c>
      <c r="Q3376" s="78">
        <v>1</v>
      </c>
      <c r="R3376" s="79">
        <v>0</v>
      </c>
      <c r="S3376" s="79">
        <v>0</v>
      </c>
      <c r="T3376" s="79">
        <v>0</v>
      </c>
      <c r="U3376" s="80">
        <v>146946</v>
      </c>
      <c r="V3376" s="78">
        <v>0</v>
      </c>
      <c r="W3376" s="78">
        <v>1</v>
      </c>
      <c r="X3376" s="11" t="str">
        <f ca="1">IF(ISBLANK(BudgetsQTable[[#This Row],[budg_seq_yr]]),"FY"&amp;fiscalyear,"FY"&amp;fiscalyear-1+BudgetsQTable[[#This Row],[budg_seq_yr]])</f>
        <v>FY18</v>
      </c>
      <c r="Y3376" s="79">
        <v>146946</v>
      </c>
      <c r="Z3376" s="78" t="s">
        <v>2840</v>
      </c>
      <c r="AA3376" s="78" t="s">
        <v>464</v>
      </c>
      <c r="AB3376" s="76" t="s">
        <v>2821</v>
      </c>
      <c r="AC3376" s="78" t="s">
        <v>3979</v>
      </c>
    </row>
    <row r="3377" spans="1:29" x14ac:dyDescent="0.35">
      <c r="A3377" s="10" t="s">
        <v>5396</v>
      </c>
      <c r="B3377" s="76" t="s">
        <v>2834</v>
      </c>
      <c r="C3377" s="76">
        <f>C3376+(BudgetsQTable[[#This Row],[lead]]&lt;&gt;K3376)</f>
        <v>419</v>
      </c>
      <c r="D3377" s="76">
        <f>D3376*(BudgetsQTable[[#This Row],[lead]]=K3376)+(BudgetsQTable[[#This Row],[prop_id]]&lt;&gt;A3376)</f>
        <v>2</v>
      </c>
      <c r="E3377" s="77">
        <v>43012.743750000001</v>
      </c>
      <c r="F3377" s="78" t="s">
        <v>2839</v>
      </c>
      <c r="G3377" s="78" t="s">
        <v>2840</v>
      </c>
      <c r="H3377" s="78" t="s">
        <v>464</v>
      </c>
      <c r="I3377" s="76" t="s">
        <v>1119</v>
      </c>
      <c r="J3377" s="76" t="s">
        <v>753</v>
      </c>
      <c r="K3377" s="78" t="s">
        <v>2765</v>
      </c>
      <c r="L3377" s="7" t="str">
        <f>IF(BudgetsQTable[[#This Row],[pi_last_name]]=" ","",HYPERLINK("https://www.ejacket.nsf.gov/ej/showProposal.do?Continue=Y&amp;ID="&amp;BudgetsQTable[[#This Row],[prop_id]],BudgetsQTable[[#This Row],[prop_id]]))</f>
        <v/>
      </c>
      <c r="M3377" s="78" t="s">
        <v>753</v>
      </c>
      <c r="N3377" s="7" t="str">
        <f>IF(BudgetsQTable[[#This Row],[pi_last_name]]=" ","",HYPERLINK("mailto:"&amp;BudgetsQTable[[#This Row],[pi_email]]&amp;"&amp;subject=Your NSF Proposal:  "&amp;BudgetsQTable[[#This Row],[prop_id]],BudgetsQTable[[#This Row],[pi_email]]))</f>
        <v/>
      </c>
      <c r="O3377" s="78" t="s">
        <v>753</v>
      </c>
      <c r="P3377" s="78">
        <v>1</v>
      </c>
      <c r="Q3377" s="78">
        <v>1</v>
      </c>
      <c r="R3377" s="79">
        <v>0</v>
      </c>
      <c r="S3377" s="79">
        <v>0</v>
      </c>
      <c r="T3377" s="79">
        <v>0</v>
      </c>
      <c r="U3377" s="80">
        <v>125762</v>
      </c>
      <c r="V3377" s="78">
        <v>0</v>
      </c>
      <c r="W3377" s="78">
        <v>2</v>
      </c>
      <c r="X3377" s="11" t="str">
        <f ca="1">IF(ISBLANK(BudgetsQTable[[#This Row],[budg_seq_yr]]),"FY"&amp;fiscalyear,"FY"&amp;fiscalyear-1+BudgetsQTable[[#This Row],[budg_seq_yr]])</f>
        <v>FY19</v>
      </c>
      <c r="Y3377" s="79">
        <v>125762</v>
      </c>
      <c r="Z3377" s="78" t="s">
        <v>2840</v>
      </c>
      <c r="AA3377" s="78" t="s">
        <v>464</v>
      </c>
      <c r="AB3377" s="76" t="s">
        <v>2821</v>
      </c>
      <c r="AC3377" s="78" t="s">
        <v>3979</v>
      </c>
    </row>
    <row r="3378" spans="1:29" x14ac:dyDescent="0.35">
      <c r="A3378" s="10" t="s">
        <v>5396</v>
      </c>
      <c r="B3378" s="76" t="s">
        <v>2834</v>
      </c>
      <c r="C3378" s="76">
        <f>C3377+(BudgetsQTable[[#This Row],[lead]]&lt;&gt;K3377)</f>
        <v>419</v>
      </c>
      <c r="D3378" s="76">
        <f>D3377*(BudgetsQTable[[#This Row],[lead]]=K3377)+(BudgetsQTable[[#This Row],[prop_id]]&lt;&gt;A3377)</f>
        <v>2</v>
      </c>
      <c r="E3378" s="77">
        <v>43012.743750000001</v>
      </c>
      <c r="F3378" s="78" t="s">
        <v>2839</v>
      </c>
      <c r="G3378" s="78" t="s">
        <v>2840</v>
      </c>
      <c r="H3378" s="78" t="s">
        <v>464</v>
      </c>
      <c r="I3378" s="76" t="s">
        <v>1119</v>
      </c>
      <c r="J3378" s="76" t="s">
        <v>753</v>
      </c>
      <c r="K3378" s="78" t="s">
        <v>2765</v>
      </c>
      <c r="L3378" s="7" t="str">
        <f>IF(BudgetsQTable[[#This Row],[pi_last_name]]=" ","",HYPERLINK("https://www.ejacket.nsf.gov/ej/showProposal.do?Continue=Y&amp;ID="&amp;BudgetsQTable[[#This Row],[prop_id]],BudgetsQTable[[#This Row],[prop_id]]))</f>
        <v/>
      </c>
      <c r="M3378" s="78" t="s">
        <v>753</v>
      </c>
      <c r="N3378" s="7" t="str">
        <f>IF(BudgetsQTable[[#This Row],[pi_last_name]]=" ","",HYPERLINK("mailto:"&amp;BudgetsQTable[[#This Row],[pi_email]]&amp;"&amp;subject=Your NSF Proposal:  "&amp;BudgetsQTable[[#This Row],[prop_id]],BudgetsQTable[[#This Row],[pi_email]]))</f>
        <v/>
      </c>
      <c r="O3378" s="78" t="s">
        <v>753</v>
      </c>
      <c r="P3378" s="78">
        <v>1</v>
      </c>
      <c r="Q3378" s="78">
        <v>1</v>
      </c>
      <c r="R3378" s="79">
        <v>0</v>
      </c>
      <c r="S3378" s="79">
        <v>0</v>
      </c>
      <c r="T3378" s="79">
        <v>0</v>
      </c>
      <c r="U3378" s="80">
        <v>126845</v>
      </c>
      <c r="V3378" s="78">
        <v>0</v>
      </c>
      <c r="W3378" s="78">
        <v>3</v>
      </c>
      <c r="X3378" s="11" t="str">
        <f ca="1">IF(ISBLANK(BudgetsQTable[[#This Row],[budg_seq_yr]]),"FY"&amp;fiscalyear,"FY"&amp;fiscalyear-1+BudgetsQTable[[#This Row],[budg_seq_yr]])</f>
        <v>FY20</v>
      </c>
      <c r="Y3378" s="79">
        <v>126845</v>
      </c>
      <c r="Z3378" s="78" t="s">
        <v>2840</v>
      </c>
      <c r="AA3378" s="78" t="s">
        <v>464</v>
      </c>
      <c r="AB3378" s="76" t="s">
        <v>2821</v>
      </c>
      <c r="AC3378" s="78" t="s">
        <v>3979</v>
      </c>
    </row>
    <row r="3379" spans="1:29" x14ac:dyDescent="0.35">
      <c r="A3379" s="10" t="s">
        <v>2768</v>
      </c>
      <c r="B3379" s="76" t="s">
        <v>2824</v>
      </c>
      <c r="C3379" s="76">
        <f>C3378+(BudgetsQTable[[#This Row],[lead]]&lt;&gt;K3378)</f>
        <v>420</v>
      </c>
      <c r="D3379" s="76">
        <f>D3378*(BudgetsQTable[[#This Row],[lead]]=K3378)+(BudgetsQTable[[#This Row],[prop_id]]&lt;&gt;A3378)</f>
        <v>1</v>
      </c>
      <c r="E3379" s="77">
        <v>43012.667361111111</v>
      </c>
      <c r="F3379" s="78" t="s">
        <v>2868</v>
      </c>
      <c r="G3379" s="78" t="s">
        <v>2869</v>
      </c>
      <c r="H3379" s="78" t="s">
        <v>468</v>
      </c>
      <c r="I3379" s="76" t="s">
        <v>807</v>
      </c>
      <c r="J3379" s="76" t="s">
        <v>5398</v>
      </c>
      <c r="K3379" s="78" t="s">
        <v>2768</v>
      </c>
      <c r="L3379" s="7" t="str">
        <f>IF(BudgetsQTable[[#This Row],[pi_last_name]]=" ","",HYPERLINK("https://www.ejacket.nsf.gov/ej/showProposal.do?Continue=Y&amp;ID="&amp;BudgetsQTable[[#This Row],[prop_id]],BudgetsQTable[[#This Row],[prop_id]]))</f>
        <v>1800961</v>
      </c>
      <c r="M3379" s="78" t="s">
        <v>2769</v>
      </c>
      <c r="N3379" s="7" t="str">
        <f>IF(BudgetsQTable[[#This Row],[pi_last_name]]=" ","",HYPERLINK("mailto:"&amp;BudgetsQTable[[#This Row],[pi_email]]&amp;"&amp;subject=Your NSF Proposal:  "&amp;BudgetsQTable[[#This Row],[prop_id]],BudgetsQTable[[#This Row],[pi_email]]))</f>
        <v>welch@ucf.edu</v>
      </c>
      <c r="O3379" s="78" t="s">
        <v>671</v>
      </c>
      <c r="P3379" s="78"/>
      <c r="Q3379" s="78"/>
      <c r="R3379" s="79"/>
      <c r="S3379" s="79"/>
      <c r="T3379" s="79"/>
      <c r="U3379" s="80"/>
      <c r="V3379" s="78">
        <v>0</v>
      </c>
      <c r="W3379" s="78"/>
      <c r="X3379" s="11" t="str">
        <f ca="1">IF(ISBLANK(BudgetsQTable[[#This Row],[budg_seq_yr]]),"FY"&amp;fiscalyear,"FY"&amp;fiscalyear-1+BudgetsQTable[[#This Row],[budg_seq_yr]])</f>
        <v>FY18</v>
      </c>
      <c r="Y3379" s="79">
        <v>674264</v>
      </c>
      <c r="Z3379" s="78" t="s">
        <v>2869</v>
      </c>
      <c r="AA3379" s="78" t="s">
        <v>468</v>
      </c>
      <c r="AB3379" s="76" t="s">
        <v>2821</v>
      </c>
      <c r="AC3379" s="78"/>
    </row>
    <row r="3380" spans="1:29" x14ac:dyDescent="0.35">
      <c r="A3380" s="10" t="s">
        <v>2768</v>
      </c>
      <c r="B3380" s="76" t="s">
        <v>2824</v>
      </c>
      <c r="C3380" s="76">
        <f>C3379+(BudgetsQTable[[#This Row],[lead]]&lt;&gt;K3379)</f>
        <v>420</v>
      </c>
      <c r="D3380" s="76">
        <f>D3379*(BudgetsQTable[[#This Row],[lead]]=K3379)+(BudgetsQTable[[#This Row],[prop_id]]&lt;&gt;A3379)</f>
        <v>1</v>
      </c>
      <c r="E3380" s="77">
        <v>43012.667361111111</v>
      </c>
      <c r="F3380" s="78" t="s">
        <v>2868</v>
      </c>
      <c r="G3380" s="78" t="s">
        <v>2869</v>
      </c>
      <c r="H3380" s="78" t="s">
        <v>468</v>
      </c>
      <c r="I3380" s="76" t="s">
        <v>807</v>
      </c>
      <c r="J3380" s="76" t="s">
        <v>753</v>
      </c>
      <c r="K3380" s="78" t="s">
        <v>2768</v>
      </c>
      <c r="L3380" s="7" t="str">
        <f>IF(BudgetsQTable[[#This Row],[pi_last_name]]=" ","",HYPERLINK("https://www.ejacket.nsf.gov/ej/showProposal.do?Continue=Y&amp;ID="&amp;BudgetsQTable[[#This Row],[prop_id]],BudgetsQTable[[#This Row],[prop_id]]))</f>
        <v/>
      </c>
      <c r="M3380" s="78" t="s">
        <v>753</v>
      </c>
      <c r="N3380" s="7" t="str">
        <f>IF(BudgetsQTable[[#This Row],[pi_last_name]]=" ","",HYPERLINK("mailto:"&amp;BudgetsQTable[[#This Row],[pi_email]]&amp;"&amp;subject=Your NSF Proposal:  "&amp;BudgetsQTable[[#This Row],[prop_id]],BudgetsQTable[[#This Row],[pi_email]]))</f>
        <v/>
      </c>
      <c r="O3380" s="78" t="s">
        <v>753</v>
      </c>
      <c r="P3380" s="78">
        <v>4</v>
      </c>
      <c r="Q3380" s="78">
        <v>0</v>
      </c>
      <c r="R3380" s="79">
        <v>0</v>
      </c>
      <c r="S3380" s="79">
        <v>4932</v>
      </c>
      <c r="T3380" s="79">
        <v>0</v>
      </c>
      <c r="U3380" s="80">
        <v>217701</v>
      </c>
      <c r="V3380" s="78">
        <v>0</v>
      </c>
      <c r="W3380" s="78">
        <v>1</v>
      </c>
      <c r="X3380" s="11" t="str">
        <f ca="1">IF(ISBLANK(BudgetsQTable[[#This Row],[budg_seq_yr]]),"FY"&amp;fiscalyear,"FY"&amp;fiscalyear-1+BudgetsQTable[[#This Row],[budg_seq_yr]])</f>
        <v>FY18</v>
      </c>
      <c r="Y3380" s="79">
        <v>217701</v>
      </c>
      <c r="Z3380" s="78" t="s">
        <v>2869</v>
      </c>
      <c r="AA3380" s="78" t="s">
        <v>468</v>
      </c>
      <c r="AB3380" s="76" t="s">
        <v>2821</v>
      </c>
      <c r="AC3380" s="78"/>
    </row>
    <row r="3381" spans="1:29" x14ac:dyDescent="0.35">
      <c r="A3381" s="10" t="s">
        <v>2768</v>
      </c>
      <c r="B3381" s="76" t="s">
        <v>2824</v>
      </c>
      <c r="C3381" s="76">
        <f>C3380+(BudgetsQTable[[#This Row],[lead]]&lt;&gt;K3380)</f>
        <v>420</v>
      </c>
      <c r="D3381" s="76">
        <f>D3380*(BudgetsQTable[[#This Row],[lead]]=K3380)+(BudgetsQTable[[#This Row],[prop_id]]&lt;&gt;A3380)</f>
        <v>1</v>
      </c>
      <c r="E3381" s="77">
        <v>43012.667361111111</v>
      </c>
      <c r="F3381" s="78" t="s">
        <v>2868</v>
      </c>
      <c r="G3381" s="78" t="s">
        <v>2869</v>
      </c>
      <c r="H3381" s="78" t="s">
        <v>468</v>
      </c>
      <c r="I3381" s="76" t="s">
        <v>807</v>
      </c>
      <c r="J3381" s="76" t="s">
        <v>753</v>
      </c>
      <c r="K3381" s="78" t="s">
        <v>2768</v>
      </c>
      <c r="L3381" s="7" t="str">
        <f>IF(BudgetsQTable[[#This Row],[pi_last_name]]=" ","",HYPERLINK("https://www.ejacket.nsf.gov/ej/showProposal.do?Continue=Y&amp;ID="&amp;BudgetsQTable[[#This Row],[prop_id]],BudgetsQTable[[#This Row],[prop_id]]))</f>
        <v/>
      </c>
      <c r="M3381" s="78" t="s">
        <v>753</v>
      </c>
      <c r="N3381" s="7" t="str">
        <f>IF(BudgetsQTable[[#This Row],[pi_last_name]]=" ","",HYPERLINK("mailto:"&amp;BudgetsQTable[[#This Row],[pi_email]]&amp;"&amp;subject=Your NSF Proposal:  "&amp;BudgetsQTable[[#This Row],[prop_id]],BudgetsQTable[[#This Row],[pi_email]]))</f>
        <v/>
      </c>
      <c r="O3381" s="78" t="s">
        <v>753</v>
      </c>
      <c r="P3381" s="78">
        <v>4</v>
      </c>
      <c r="Q3381" s="78">
        <v>0</v>
      </c>
      <c r="R3381" s="79">
        <v>0</v>
      </c>
      <c r="S3381" s="79">
        <v>4932</v>
      </c>
      <c r="T3381" s="79">
        <v>0</v>
      </c>
      <c r="U3381" s="80">
        <v>223737</v>
      </c>
      <c r="V3381" s="78">
        <v>0</v>
      </c>
      <c r="W3381" s="78">
        <v>2</v>
      </c>
      <c r="X3381" s="11" t="str">
        <f ca="1">IF(ISBLANK(BudgetsQTable[[#This Row],[budg_seq_yr]]),"FY"&amp;fiscalyear,"FY"&amp;fiscalyear-1+BudgetsQTable[[#This Row],[budg_seq_yr]])</f>
        <v>FY19</v>
      </c>
      <c r="Y3381" s="79">
        <v>223737</v>
      </c>
      <c r="Z3381" s="78" t="s">
        <v>2869</v>
      </c>
      <c r="AA3381" s="78" t="s">
        <v>468</v>
      </c>
      <c r="AB3381" s="76" t="s">
        <v>2821</v>
      </c>
      <c r="AC3381" s="78"/>
    </row>
    <row r="3382" spans="1:29" x14ac:dyDescent="0.35">
      <c r="A3382" s="10" t="s">
        <v>2768</v>
      </c>
      <c r="B3382" s="76" t="s">
        <v>2824</v>
      </c>
      <c r="C3382" s="76">
        <f>C3381+(BudgetsQTable[[#This Row],[lead]]&lt;&gt;K3381)</f>
        <v>420</v>
      </c>
      <c r="D3382" s="76">
        <f>D3381*(BudgetsQTable[[#This Row],[lead]]=K3381)+(BudgetsQTable[[#This Row],[prop_id]]&lt;&gt;A3381)</f>
        <v>1</v>
      </c>
      <c r="E3382" s="77">
        <v>43012.667361111111</v>
      </c>
      <c r="F3382" s="78" t="s">
        <v>2868</v>
      </c>
      <c r="G3382" s="78" t="s">
        <v>2869</v>
      </c>
      <c r="H3382" s="78" t="s">
        <v>468</v>
      </c>
      <c r="I3382" s="76" t="s">
        <v>807</v>
      </c>
      <c r="J3382" s="76" t="s">
        <v>753</v>
      </c>
      <c r="K3382" s="78" t="s">
        <v>2768</v>
      </c>
      <c r="L3382" s="7" t="str">
        <f>IF(BudgetsQTable[[#This Row],[pi_last_name]]=" ","",HYPERLINK("https://www.ejacket.nsf.gov/ej/showProposal.do?Continue=Y&amp;ID="&amp;BudgetsQTable[[#This Row],[prop_id]],BudgetsQTable[[#This Row],[prop_id]]))</f>
        <v/>
      </c>
      <c r="M3382" s="78" t="s">
        <v>753</v>
      </c>
      <c r="N3382" s="7" t="str">
        <f>IF(BudgetsQTable[[#This Row],[pi_last_name]]=" ","",HYPERLINK("mailto:"&amp;BudgetsQTable[[#This Row],[pi_email]]&amp;"&amp;subject=Your NSF Proposal:  "&amp;BudgetsQTable[[#This Row],[prop_id]],BudgetsQTable[[#This Row],[pi_email]]))</f>
        <v/>
      </c>
      <c r="O3382" s="78" t="s">
        <v>753</v>
      </c>
      <c r="P3382" s="78">
        <v>4</v>
      </c>
      <c r="Q3382" s="78">
        <v>0</v>
      </c>
      <c r="R3382" s="79">
        <v>0</v>
      </c>
      <c r="S3382" s="79">
        <v>4932</v>
      </c>
      <c r="T3382" s="79">
        <v>0</v>
      </c>
      <c r="U3382" s="80">
        <v>232826</v>
      </c>
      <c r="V3382" s="78">
        <v>0</v>
      </c>
      <c r="W3382" s="78">
        <v>3</v>
      </c>
      <c r="X3382" s="11" t="str">
        <f ca="1">IF(ISBLANK(BudgetsQTable[[#This Row],[budg_seq_yr]]),"FY"&amp;fiscalyear,"FY"&amp;fiscalyear-1+BudgetsQTable[[#This Row],[budg_seq_yr]])</f>
        <v>FY20</v>
      </c>
      <c r="Y3382" s="79">
        <v>232826</v>
      </c>
      <c r="Z3382" s="78" t="s">
        <v>2869</v>
      </c>
      <c r="AA3382" s="78" t="s">
        <v>468</v>
      </c>
      <c r="AB3382" s="76" t="s">
        <v>2821</v>
      </c>
      <c r="AC3382" s="78"/>
    </row>
    <row r="3383" spans="1:29" x14ac:dyDescent="0.35">
      <c r="A3383" s="10" t="s">
        <v>5399</v>
      </c>
      <c r="B3383" s="76" t="s">
        <v>2834</v>
      </c>
      <c r="C3383" s="76">
        <f>C3382+(BudgetsQTable[[#This Row],[lead]]&lt;&gt;K3382)</f>
        <v>420</v>
      </c>
      <c r="D3383" s="76">
        <f>D3382*(BudgetsQTable[[#This Row],[lead]]=K3382)+(BudgetsQTable[[#This Row],[prop_id]]&lt;&gt;A3382)</f>
        <v>2</v>
      </c>
      <c r="E3383" s="77">
        <v>43012.558333333334</v>
      </c>
      <c r="F3383" s="78" t="s">
        <v>2868</v>
      </c>
      <c r="G3383" s="78" t="s">
        <v>2869</v>
      </c>
      <c r="H3383" s="78" t="s">
        <v>468</v>
      </c>
      <c r="I3383" s="76" t="s">
        <v>807</v>
      </c>
      <c r="J3383" s="76" t="s">
        <v>5402</v>
      </c>
      <c r="K3383" s="78" t="s">
        <v>2768</v>
      </c>
      <c r="L3383" s="7" t="str">
        <f>IF(BudgetsQTable[[#This Row],[pi_last_name]]=" ","",HYPERLINK("https://www.ejacket.nsf.gov/ej/showProposal.do?Continue=Y&amp;ID="&amp;BudgetsQTable[[#This Row],[prop_id]],BudgetsQTable[[#This Row],[prop_id]]))</f>
        <v>1800922</v>
      </c>
      <c r="M3383" s="78" t="s">
        <v>5400</v>
      </c>
      <c r="N3383" s="7" t="str">
        <f>IF(BudgetsQTable[[#This Row],[pi_last_name]]=" ","",HYPERLINK("mailto:"&amp;BudgetsQTable[[#This Row],[pi_email]]&amp;"&amp;subject=Your NSF Proposal:  "&amp;BudgetsQTable[[#This Row],[prop_id]],BudgetsQTable[[#This Row],[pi_email]]))</f>
        <v>bailenso@stanford.edu</v>
      </c>
      <c r="O3383" s="78" t="s">
        <v>641</v>
      </c>
      <c r="P3383" s="78"/>
      <c r="Q3383" s="78"/>
      <c r="R3383" s="79"/>
      <c r="S3383" s="79"/>
      <c r="T3383" s="79"/>
      <c r="U3383" s="80"/>
      <c r="V3383" s="78">
        <v>0</v>
      </c>
      <c r="W3383" s="78"/>
      <c r="X3383" s="11" t="str">
        <f ca="1">IF(ISBLANK(BudgetsQTable[[#This Row],[budg_seq_yr]]),"FY"&amp;fiscalyear,"FY"&amp;fiscalyear-1+BudgetsQTable[[#This Row],[budg_seq_yr]])</f>
        <v>FY18</v>
      </c>
      <c r="Y3383" s="79">
        <v>262727</v>
      </c>
      <c r="Z3383" s="78" t="s">
        <v>2869</v>
      </c>
      <c r="AA3383" s="78" t="s">
        <v>468</v>
      </c>
      <c r="AB3383" s="76" t="s">
        <v>2821</v>
      </c>
      <c r="AC3383" s="78"/>
    </row>
    <row r="3384" spans="1:29" x14ac:dyDescent="0.35">
      <c r="A3384" s="10" t="s">
        <v>5399</v>
      </c>
      <c r="B3384" s="76" t="s">
        <v>2834</v>
      </c>
      <c r="C3384" s="76">
        <f>C3383+(BudgetsQTable[[#This Row],[lead]]&lt;&gt;K3383)</f>
        <v>420</v>
      </c>
      <c r="D3384" s="76">
        <f>D3383*(BudgetsQTable[[#This Row],[lead]]=K3383)+(BudgetsQTable[[#This Row],[prop_id]]&lt;&gt;A3383)</f>
        <v>2</v>
      </c>
      <c r="E3384" s="77">
        <v>43012.558333333334</v>
      </c>
      <c r="F3384" s="78" t="s">
        <v>2868</v>
      </c>
      <c r="G3384" s="78" t="s">
        <v>2869</v>
      </c>
      <c r="H3384" s="78" t="s">
        <v>468</v>
      </c>
      <c r="I3384" s="76" t="s">
        <v>807</v>
      </c>
      <c r="J3384" s="76" t="s">
        <v>753</v>
      </c>
      <c r="K3384" s="78" t="s">
        <v>2768</v>
      </c>
      <c r="L3384" s="7" t="str">
        <f>IF(BudgetsQTable[[#This Row],[pi_last_name]]=" ","",HYPERLINK("https://www.ejacket.nsf.gov/ej/showProposal.do?Continue=Y&amp;ID="&amp;BudgetsQTable[[#This Row],[prop_id]],BudgetsQTable[[#This Row],[prop_id]]))</f>
        <v/>
      </c>
      <c r="M3384" s="78" t="s">
        <v>753</v>
      </c>
      <c r="N3384" s="7" t="str">
        <f>IF(BudgetsQTable[[#This Row],[pi_last_name]]=" ","",HYPERLINK("mailto:"&amp;BudgetsQTable[[#This Row],[pi_email]]&amp;"&amp;subject=Your NSF Proposal:  "&amp;BudgetsQTable[[#This Row],[prop_id]],BudgetsQTable[[#This Row],[pi_email]]))</f>
        <v/>
      </c>
      <c r="O3384" s="78" t="s">
        <v>753</v>
      </c>
      <c r="P3384" s="78">
        <v>1</v>
      </c>
      <c r="Q3384" s="78">
        <v>1</v>
      </c>
      <c r="R3384" s="79">
        <v>0</v>
      </c>
      <c r="S3384" s="79">
        <v>0</v>
      </c>
      <c r="T3384" s="79">
        <v>8555</v>
      </c>
      <c r="U3384" s="80">
        <v>85000</v>
      </c>
      <c r="V3384" s="78">
        <v>0</v>
      </c>
      <c r="W3384" s="78">
        <v>1</v>
      </c>
      <c r="X3384" s="11" t="str">
        <f ca="1">IF(ISBLANK(BudgetsQTable[[#This Row],[budg_seq_yr]]),"FY"&amp;fiscalyear,"FY"&amp;fiscalyear-1+BudgetsQTable[[#This Row],[budg_seq_yr]])</f>
        <v>FY18</v>
      </c>
      <c r="Y3384" s="79">
        <v>85000</v>
      </c>
      <c r="Z3384" s="78" t="s">
        <v>2869</v>
      </c>
      <c r="AA3384" s="78" t="s">
        <v>468</v>
      </c>
      <c r="AB3384" s="76" t="s">
        <v>2821</v>
      </c>
      <c r="AC3384" s="78"/>
    </row>
    <row r="3385" spans="1:29" x14ac:dyDescent="0.35">
      <c r="A3385" s="10" t="s">
        <v>5399</v>
      </c>
      <c r="B3385" s="76" t="s">
        <v>2834</v>
      </c>
      <c r="C3385" s="76">
        <f>C3384+(BudgetsQTable[[#This Row],[lead]]&lt;&gt;K3384)</f>
        <v>420</v>
      </c>
      <c r="D3385" s="76">
        <f>D3384*(BudgetsQTable[[#This Row],[lead]]=K3384)+(BudgetsQTable[[#This Row],[prop_id]]&lt;&gt;A3384)</f>
        <v>2</v>
      </c>
      <c r="E3385" s="77">
        <v>43012.558333333334</v>
      </c>
      <c r="F3385" s="78" t="s">
        <v>2868</v>
      </c>
      <c r="G3385" s="78" t="s">
        <v>2869</v>
      </c>
      <c r="H3385" s="78" t="s">
        <v>468</v>
      </c>
      <c r="I3385" s="76" t="s">
        <v>807</v>
      </c>
      <c r="J3385" s="76" t="s">
        <v>753</v>
      </c>
      <c r="K3385" s="78" t="s">
        <v>2768</v>
      </c>
      <c r="L3385" s="7" t="str">
        <f>IF(BudgetsQTable[[#This Row],[pi_last_name]]=" ","",HYPERLINK("https://www.ejacket.nsf.gov/ej/showProposal.do?Continue=Y&amp;ID="&amp;BudgetsQTable[[#This Row],[prop_id]],BudgetsQTable[[#This Row],[prop_id]]))</f>
        <v/>
      </c>
      <c r="M3385" s="78" t="s">
        <v>753</v>
      </c>
      <c r="N3385" s="7" t="str">
        <f>IF(BudgetsQTable[[#This Row],[pi_last_name]]=" ","",HYPERLINK("mailto:"&amp;BudgetsQTable[[#This Row],[pi_email]]&amp;"&amp;subject=Your NSF Proposal:  "&amp;BudgetsQTable[[#This Row],[prop_id]],BudgetsQTable[[#This Row],[pi_email]]))</f>
        <v/>
      </c>
      <c r="O3385" s="78" t="s">
        <v>753</v>
      </c>
      <c r="P3385" s="78">
        <v>1</v>
      </c>
      <c r="Q3385" s="78">
        <v>1</v>
      </c>
      <c r="R3385" s="79">
        <v>0</v>
      </c>
      <c r="S3385" s="79">
        <v>0</v>
      </c>
      <c r="T3385" s="79">
        <v>8812</v>
      </c>
      <c r="U3385" s="80">
        <v>87551</v>
      </c>
      <c r="V3385" s="78">
        <v>0</v>
      </c>
      <c r="W3385" s="78">
        <v>2</v>
      </c>
      <c r="X3385" s="11" t="str">
        <f ca="1">IF(ISBLANK(BudgetsQTable[[#This Row],[budg_seq_yr]]),"FY"&amp;fiscalyear,"FY"&amp;fiscalyear-1+BudgetsQTable[[#This Row],[budg_seq_yr]])</f>
        <v>FY19</v>
      </c>
      <c r="Y3385" s="79">
        <v>87551</v>
      </c>
      <c r="Z3385" s="78" t="s">
        <v>2869</v>
      </c>
      <c r="AA3385" s="78" t="s">
        <v>468</v>
      </c>
      <c r="AB3385" s="76" t="s">
        <v>2821</v>
      </c>
      <c r="AC3385" s="78"/>
    </row>
    <row r="3386" spans="1:29" x14ac:dyDescent="0.35">
      <c r="A3386" s="10" t="s">
        <v>5399</v>
      </c>
      <c r="B3386" s="76" t="s">
        <v>2834</v>
      </c>
      <c r="C3386" s="76">
        <f>C3385+(BudgetsQTable[[#This Row],[lead]]&lt;&gt;K3385)</f>
        <v>420</v>
      </c>
      <c r="D3386" s="76">
        <f>D3385*(BudgetsQTable[[#This Row],[lead]]=K3385)+(BudgetsQTable[[#This Row],[prop_id]]&lt;&gt;A3385)</f>
        <v>2</v>
      </c>
      <c r="E3386" s="77">
        <v>43012.558333333334</v>
      </c>
      <c r="F3386" s="78" t="s">
        <v>2868</v>
      </c>
      <c r="G3386" s="78" t="s">
        <v>2869</v>
      </c>
      <c r="H3386" s="78" t="s">
        <v>468</v>
      </c>
      <c r="I3386" s="76" t="s">
        <v>807</v>
      </c>
      <c r="J3386" s="76" t="s">
        <v>753</v>
      </c>
      <c r="K3386" s="78" t="s">
        <v>2768</v>
      </c>
      <c r="L3386" s="7" t="str">
        <f>IF(BudgetsQTable[[#This Row],[pi_last_name]]=" ","",HYPERLINK("https://www.ejacket.nsf.gov/ej/showProposal.do?Continue=Y&amp;ID="&amp;BudgetsQTable[[#This Row],[prop_id]],BudgetsQTable[[#This Row],[prop_id]]))</f>
        <v/>
      </c>
      <c r="M3386" s="78" t="s">
        <v>753</v>
      </c>
      <c r="N3386" s="7" t="str">
        <f>IF(BudgetsQTable[[#This Row],[pi_last_name]]=" ","",HYPERLINK("mailto:"&amp;BudgetsQTable[[#This Row],[pi_email]]&amp;"&amp;subject=Your NSF Proposal:  "&amp;BudgetsQTable[[#This Row],[prop_id]],BudgetsQTable[[#This Row],[pi_email]]))</f>
        <v/>
      </c>
      <c r="O3386" s="78" t="s">
        <v>753</v>
      </c>
      <c r="P3386" s="78">
        <v>1</v>
      </c>
      <c r="Q3386" s="78">
        <v>1</v>
      </c>
      <c r="R3386" s="79">
        <v>0</v>
      </c>
      <c r="S3386" s="79">
        <v>0</v>
      </c>
      <c r="T3386" s="79">
        <v>9076</v>
      </c>
      <c r="U3386" s="80">
        <v>90176</v>
      </c>
      <c r="V3386" s="78">
        <v>0</v>
      </c>
      <c r="W3386" s="78">
        <v>3</v>
      </c>
      <c r="X3386" s="11" t="str">
        <f ca="1">IF(ISBLANK(BudgetsQTable[[#This Row],[budg_seq_yr]]),"FY"&amp;fiscalyear,"FY"&amp;fiscalyear-1+BudgetsQTable[[#This Row],[budg_seq_yr]])</f>
        <v>FY20</v>
      </c>
      <c r="Y3386" s="79">
        <v>90176</v>
      </c>
      <c r="Z3386" s="78" t="s">
        <v>2869</v>
      </c>
      <c r="AA3386" s="78" t="s">
        <v>468</v>
      </c>
      <c r="AB3386" s="76" t="s">
        <v>2821</v>
      </c>
      <c r="AC3386" s="78"/>
    </row>
    <row r="3387" spans="1:29" x14ac:dyDescent="0.35">
      <c r="A3387" s="10" t="s">
        <v>5403</v>
      </c>
      <c r="B3387" s="76" t="s">
        <v>2834</v>
      </c>
      <c r="C3387" s="76">
        <f>C3386+(BudgetsQTable[[#This Row],[lead]]&lt;&gt;K3386)</f>
        <v>420</v>
      </c>
      <c r="D3387" s="76">
        <f>D3386*(BudgetsQTable[[#This Row],[lead]]=K3386)+(BudgetsQTable[[#This Row],[prop_id]]&lt;&gt;A3386)</f>
        <v>3</v>
      </c>
      <c r="E3387" s="77">
        <v>43012.63958333333</v>
      </c>
      <c r="F3387" s="78" t="s">
        <v>2868</v>
      </c>
      <c r="G3387" s="78" t="s">
        <v>2869</v>
      </c>
      <c r="H3387" s="78" t="s">
        <v>468</v>
      </c>
      <c r="I3387" s="76" t="s">
        <v>807</v>
      </c>
      <c r="J3387" s="76" t="s">
        <v>5406</v>
      </c>
      <c r="K3387" s="78" t="s">
        <v>2768</v>
      </c>
      <c r="L3387" s="7" t="str">
        <f>IF(BudgetsQTable[[#This Row],[pi_last_name]]=" ","",HYPERLINK("https://www.ejacket.nsf.gov/ej/showProposal.do?Continue=Y&amp;ID="&amp;BudgetsQTable[[#This Row],[prop_id]],BudgetsQTable[[#This Row],[prop_id]]))</f>
        <v>1800947</v>
      </c>
      <c r="M3387" s="78" t="s">
        <v>5404</v>
      </c>
      <c r="N3387" s="7" t="str">
        <f>IF(BudgetsQTable[[#This Row],[pi_last_name]]=" ","",HYPERLINK("mailto:"&amp;BudgetsQTable[[#This Row],[pi_email]]&amp;"&amp;subject=Your NSF Proposal:  "&amp;BudgetsQTable[[#This Row],[prop_id]],BudgetsQTable[[#This Row],[pi_email]]))</f>
        <v>lok@cise.ufl.edu</v>
      </c>
      <c r="O3387" s="78" t="s">
        <v>4203</v>
      </c>
      <c r="P3387" s="78"/>
      <c r="Q3387" s="78"/>
      <c r="R3387" s="79"/>
      <c r="S3387" s="79"/>
      <c r="T3387" s="79"/>
      <c r="U3387" s="80"/>
      <c r="V3387" s="78">
        <v>0</v>
      </c>
      <c r="W3387" s="78"/>
      <c r="X3387" s="11" t="str">
        <f ca="1">IF(ISBLANK(BudgetsQTable[[#This Row],[budg_seq_yr]]),"FY"&amp;fiscalyear,"FY"&amp;fiscalyear-1+BudgetsQTable[[#This Row],[budg_seq_yr]])</f>
        <v>FY18</v>
      </c>
      <c r="Y3387" s="79">
        <v>262726</v>
      </c>
      <c r="Z3387" s="78" t="s">
        <v>2869</v>
      </c>
      <c r="AA3387" s="78" t="s">
        <v>468</v>
      </c>
      <c r="AB3387" s="76" t="s">
        <v>2821</v>
      </c>
      <c r="AC3387" s="78"/>
    </row>
    <row r="3388" spans="1:29" x14ac:dyDescent="0.35">
      <c r="A3388" s="10" t="s">
        <v>5403</v>
      </c>
      <c r="B3388" s="76" t="s">
        <v>2834</v>
      </c>
      <c r="C3388" s="76">
        <f>C3387+(BudgetsQTable[[#This Row],[lead]]&lt;&gt;K3387)</f>
        <v>420</v>
      </c>
      <c r="D3388" s="76">
        <f>D3387*(BudgetsQTable[[#This Row],[lead]]=K3387)+(BudgetsQTable[[#This Row],[prop_id]]&lt;&gt;A3387)</f>
        <v>3</v>
      </c>
      <c r="E3388" s="77">
        <v>43012.63958333333</v>
      </c>
      <c r="F3388" s="78" t="s">
        <v>2868</v>
      </c>
      <c r="G3388" s="78" t="s">
        <v>2869</v>
      </c>
      <c r="H3388" s="78" t="s">
        <v>468</v>
      </c>
      <c r="I3388" s="76" t="s">
        <v>807</v>
      </c>
      <c r="J3388" s="76" t="s">
        <v>753</v>
      </c>
      <c r="K3388" s="78" t="s">
        <v>2768</v>
      </c>
      <c r="L3388" s="7" t="str">
        <f>IF(BudgetsQTable[[#This Row],[pi_last_name]]=" ","",HYPERLINK("https://www.ejacket.nsf.gov/ej/showProposal.do?Continue=Y&amp;ID="&amp;BudgetsQTable[[#This Row],[prop_id]],BudgetsQTable[[#This Row],[prop_id]]))</f>
        <v/>
      </c>
      <c r="M3388" s="78" t="s">
        <v>753</v>
      </c>
      <c r="N3388" s="7" t="str">
        <f>IF(BudgetsQTable[[#This Row],[pi_last_name]]=" ","",HYPERLINK("mailto:"&amp;BudgetsQTable[[#This Row],[pi_email]]&amp;"&amp;subject=Your NSF Proposal:  "&amp;BudgetsQTable[[#This Row],[prop_id]],BudgetsQTable[[#This Row],[pi_email]]))</f>
        <v/>
      </c>
      <c r="O3388" s="78" t="s">
        <v>753</v>
      </c>
      <c r="P3388" s="78">
        <v>1</v>
      </c>
      <c r="Q3388" s="78">
        <v>0</v>
      </c>
      <c r="R3388" s="79">
        <v>0</v>
      </c>
      <c r="S3388" s="79">
        <v>0</v>
      </c>
      <c r="T3388" s="79">
        <v>0</v>
      </c>
      <c r="U3388" s="80">
        <v>84999</v>
      </c>
      <c r="V3388" s="78">
        <v>0</v>
      </c>
      <c r="W3388" s="78">
        <v>1</v>
      </c>
      <c r="X3388" s="11" t="str">
        <f ca="1">IF(ISBLANK(BudgetsQTable[[#This Row],[budg_seq_yr]]),"FY"&amp;fiscalyear,"FY"&amp;fiscalyear-1+BudgetsQTable[[#This Row],[budg_seq_yr]])</f>
        <v>FY18</v>
      </c>
      <c r="Y3388" s="79">
        <v>84999</v>
      </c>
      <c r="Z3388" s="78" t="s">
        <v>2869</v>
      </c>
      <c r="AA3388" s="78" t="s">
        <v>468</v>
      </c>
      <c r="AB3388" s="76" t="s">
        <v>2821</v>
      </c>
      <c r="AC3388" s="78"/>
    </row>
    <row r="3389" spans="1:29" x14ac:dyDescent="0.35">
      <c r="A3389" s="10" t="s">
        <v>5403</v>
      </c>
      <c r="B3389" s="76" t="s">
        <v>2834</v>
      </c>
      <c r="C3389" s="76">
        <f>C3388+(BudgetsQTable[[#This Row],[lead]]&lt;&gt;K3388)</f>
        <v>420</v>
      </c>
      <c r="D3389" s="76">
        <f>D3388*(BudgetsQTable[[#This Row],[lead]]=K3388)+(BudgetsQTable[[#This Row],[prop_id]]&lt;&gt;A3388)</f>
        <v>3</v>
      </c>
      <c r="E3389" s="77">
        <v>43012.63958333333</v>
      </c>
      <c r="F3389" s="78" t="s">
        <v>2868</v>
      </c>
      <c r="G3389" s="78" t="s">
        <v>2869</v>
      </c>
      <c r="H3389" s="78" t="s">
        <v>468</v>
      </c>
      <c r="I3389" s="76" t="s">
        <v>807</v>
      </c>
      <c r="J3389" s="76" t="s">
        <v>753</v>
      </c>
      <c r="K3389" s="78" t="s">
        <v>2768</v>
      </c>
      <c r="L3389" s="7" t="str">
        <f>IF(BudgetsQTable[[#This Row],[pi_last_name]]=" ","",HYPERLINK("https://www.ejacket.nsf.gov/ej/showProposal.do?Continue=Y&amp;ID="&amp;BudgetsQTable[[#This Row],[prop_id]],BudgetsQTable[[#This Row],[prop_id]]))</f>
        <v/>
      </c>
      <c r="M3389" s="78" t="s">
        <v>753</v>
      </c>
      <c r="N3389" s="7" t="str">
        <f>IF(BudgetsQTable[[#This Row],[pi_last_name]]=" ","",HYPERLINK("mailto:"&amp;BudgetsQTable[[#This Row],[pi_email]]&amp;"&amp;subject=Your NSF Proposal:  "&amp;BudgetsQTable[[#This Row],[prop_id]],BudgetsQTable[[#This Row],[pi_email]]))</f>
        <v/>
      </c>
      <c r="O3389" s="78" t="s">
        <v>753</v>
      </c>
      <c r="P3389" s="78">
        <v>1</v>
      </c>
      <c r="Q3389" s="78">
        <v>0</v>
      </c>
      <c r="R3389" s="79">
        <v>0</v>
      </c>
      <c r="S3389" s="79">
        <v>0</v>
      </c>
      <c r="T3389" s="79">
        <v>0</v>
      </c>
      <c r="U3389" s="80">
        <v>87550</v>
      </c>
      <c r="V3389" s="78">
        <v>0</v>
      </c>
      <c r="W3389" s="78">
        <v>2</v>
      </c>
      <c r="X3389" s="11" t="str">
        <f ca="1">IF(ISBLANK(BudgetsQTable[[#This Row],[budg_seq_yr]]),"FY"&amp;fiscalyear,"FY"&amp;fiscalyear-1+BudgetsQTable[[#This Row],[budg_seq_yr]])</f>
        <v>FY19</v>
      </c>
      <c r="Y3389" s="79">
        <v>87550</v>
      </c>
      <c r="Z3389" s="78" t="s">
        <v>2869</v>
      </c>
      <c r="AA3389" s="78" t="s">
        <v>468</v>
      </c>
      <c r="AB3389" s="76" t="s">
        <v>2821</v>
      </c>
      <c r="AC3389" s="78"/>
    </row>
    <row r="3390" spans="1:29" x14ac:dyDescent="0.35">
      <c r="A3390" s="10" t="s">
        <v>5403</v>
      </c>
      <c r="B3390" s="76" t="s">
        <v>2834</v>
      </c>
      <c r="C3390" s="76">
        <f>C3389+(BudgetsQTable[[#This Row],[lead]]&lt;&gt;K3389)</f>
        <v>420</v>
      </c>
      <c r="D3390" s="76">
        <f>D3389*(BudgetsQTable[[#This Row],[lead]]=K3389)+(BudgetsQTable[[#This Row],[prop_id]]&lt;&gt;A3389)</f>
        <v>3</v>
      </c>
      <c r="E3390" s="77">
        <v>43012.63958333333</v>
      </c>
      <c r="F3390" s="78" t="s">
        <v>2868</v>
      </c>
      <c r="G3390" s="78" t="s">
        <v>2869</v>
      </c>
      <c r="H3390" s="78" t="s">
        <v>468</v>
      </c>
      <c r="I3390" s="76" t="s">
        <v>807</v>
      </c>
      <c r="J3390" s="76" t="s">
        <v>753</v>
      </c>
      <c r="K3390" s="78" t="s">
        <v>2768</v>
      </c>
      <c r="L3390" s="7" t="str">
        <f>IF(BudgetsQTable[[#This Row],[pi_last_name]]=" ","",HYPERLINK("https://www.ejacket.nsf.gov/ej/showProposal.do?Continue=Y&amp;ID="&amp;BudgetsQTable[[#This Row],[prop_id]],BudgetsQTable[[#This Row],[prop_id]]))</f>
        <v/>
      </c>
      <c r="M3390" s="78" t="s">
        <v>753</v>
      </c>
      <c r="N3390" s="7" t="str">
        <f>IF(BudgetsQTable[[#This Row],[pi_last_name]]=" ","",HYPERLINK("mailto:"&amp;BudgetsQTable[[#This Row],[pi_email]]&amp;"&amp;subject=Your NSF Proposal:  "&amp;BudgetsQTable[[#This Row],[prop_id]],BudgetsQTable[[#This Row],[pi_email]]))</f>
        <v/>
      </c>
      <c r="O3390" s="78" t="s">
        <v>753</v>
      </c>
      <c r="P3390" s="78">
        <v>1</v>
      </c>
      <c r="Q3390" s="78">
        <v>0</v>
      </c>
      <c r="R3390" s="79">
        <v>0</v>
      </c>
      <c r="S3390" s="79">
        <v>0</v>
      </c>
      <c r="T3390" s="79">
        <v>0</v>
      </c>
      <c r="U3390" s="80">
        <v>90177</v>
      </c>
      <c r="V3390" s="78">
        <v>0</v>
      </c>
      <c r="W3390" s="78">
        <v>3</v>
      </c>
      <c r="X3390" s="11" t="str">
        <f ca="1">IF(ISBLANK(BudgetsQTable[[#This Row],[budg_seq_yr]]),"FY"&amp;fiscalyear,"FY"&amp;fiscalyear-1+BudgetsQTable[[#This Row],[budg_seq_yr]])</f>
        <v>FY20</v>
      </c>
      <c r="Y3390" s="79">
        <v>90177</v>
      </c>
      <c r="Z3390" s="78" t="s">
        <v>2869</v>
      </c>
      <c r="AA3390" s="78" t="s">
        <v>468</v>
      </c>
      <c r="AB3390" s="76" t="s">
        <v>2821</v>
      </c>
      <c r="AC3390" s="78"/>
    </row>
    <row r="3391" spans="1:29" x14ac:dyDescent="0.35">
      <c r="A3391" s="10" t="s">
        <v>2771</v>
      </c>
      <c r="B3391" s="76" t="s">
        <v>2824</v>
      </c>
      <c r="C3391" s="76">
        <f>C3390+(BudgetsQTable[[#This Row],[lead]]&lt;&gt;K3390)</f>
        <v>421</v>
      </c>
      <c r="D3391" s="76">
        <f>D3390*(BudgetsQTable[[#This Row],[lead]]=K3390)+(BudgetsQTable[[#This Row],[prop_id]]&lt;&gt;A3390)</f>
        <v>1</v>
      </c>
      <c r="E3391" s="77">
        <v>43012.668055555558</v>
      </c>
      <c r="F3391" s="78" t="s">
        <v>2839</v>
      </c>
      <c r="G3391" s="78" t="s">
        <v>2840</v>
      </c>
      <c r="H3391" s="78" t="s">
        <v>464</v>
      </c>
      <c r="I3391" s="76" t="s">
        <v>1119</v>
      </c>
      <c r="J3391" s="76" t="s">
        <v>5409</v>
      </c>
      <c r="K3391" s="78" t="s">
        <v>2771</v>
      </c>
      <c r="L3391" s="7" t="str">
        <f>IF(BudgetsQTable[[#This Row],[pi_last_name]]=" ","",HYPERLINK("https://www.ejacket.nsf.gov/ej/showProposal.do?Continue=Y&amp;ID="&amp;BudgetsQTable[[#This Row],[prop_id]],BudgetsQTable[[#This Row],[prop_id]]))</f>
        <v>1800962</v>
      </c>
      <c r="M3391" s="78" t="s">
        <v>2772</v>
      </c>
      <c r="N3391" s="7" t="str">
        <f>IF(BudgetsQTable[[#This Row],[pi_last_name]]=" ","",HYPERLINK("mailto:"&amp;BudgetsQTable[[#This Row],[pi_email]]&amp;"&amp;subject=Your NSF Proposal:  "&amp;BudgetsQTable[[#This Row],[prop_id]],BudgetsQTable[[#This Row],[pi_email]]))</f>
        <v>fang@ece.ufl.edu</v>
      </c>
      <c r="O3391" s="78" t="s">
        <v>4203</v>
      </c>
      <c r="P3391" s="78"/>
      <c r="Q3391" s="78"/>
      <c r="R3391" s="79"/>
      <c r="S3391" s="79"/>
      <c r="T3391" s="79"/>
      <c r="U3391" s="80"/>
      <c r="V3391" s="78">
        <v>0</v>
      </c>
      <c r="W3391" s="78"/>
      <c r="X3391" s="11" t="str">
        <f ca="1">IF(ISBLANK(BudgetsQTable[[#This Row],[budg_seq_yr]]),"FY"&amp;fiscalyear,"FY"&amp;fiscalyear-1+BudgetsQTable[[#This Row],[budg_seq_yr]])</f>
        <v>FY18</v>
      </c>
      <c r="Y3391" s="79">
        <v>500000</v>
      </c>
      <c r="Z3391" s="78" t="s">
        <v>2840</v>
      </c>
      <c r="AA3391" s="78" t="s">
        <v>464</v>
      </c>
      <c r="AB3391" s="76" t="s">
        <v>2821</v>
      </c>
      <c r="AC3391" s="78"/>
    </row>
    <row r="3392" spans="1:29" x14ac:dyDescent="0.35">
      <c r="A3392" s="10" t="s">
        <v>2771</v>
      </c>
      <c r="B3392" s="76" t="s">
        <v>2824</v>
      </c>
      <c r="C3392" s="76">
        <f>C3391+(BudgetsQTable[[#This Row],[lead]]&lt;&gt;K3391)</f>
        <v>421</v>
      </c>
      <c r="D3392" s="76">
        <f>D3391*(BudgetsQTable[[#This Row],[lead]]=K3391)+(BudgetsQTable[[#This Row],[prop_id]]&lt;&gt;A3391)</f>
        <v>1</v>
      </c>
      <c r="E3392" s="77">
        <v>43012.668055555558</v>
      </c>
      <c r="F3392" s="78" t="s">
        <v>2839</v>
      </c>
      <c r="G3392" s="78" t="s">
        <v>2840</v>
      </c>
      <c r="H3392" s="78" t="s">
        <v>464</v>
      </c>
      <c r="I3392" s="76" t="s">
        <v>1119</v>
      </c>
      <c r="J3392" s="76" t="s">
        <v>753</v>
      </c>
      <c r="K3392" s="78" t="s">
        <v>2771</v>
      </c>
      <c r="L3392" s="7" t="str">
        <f>IF(BudgetsQTable[[#This Row],[pi_last_name]]=" ","",HYPERLINK("https://www.ejacket.nsf.gov/ej/showProposal.do?Continue=Y&amp;ID="&amp;BudgetsQTable[[#This Row],[prop_id]],BudgetsQTable[[#This Row],[prop_id]]))</f>
        <v/>
      </c>
      <c r="M3392" s="78" t="s">
        <v>753</v>
      </c>
      <c r="N3392" s="7" t="str">
        <f>IF(BudgetsQTable[[#This Row],[pi_last_name]]=" ","",HYPERLINK("mailto:"&amp;BudgetsQTable[[#This Row],[pi_email]]&amp;"&amp;subject=Your NSF Proposal:  "&amp;BudgetsQTable[[#This Row],[prop_id]],BudgetsQTable[[#This Row],[pi_email]]))</f>
        <v/>
      </c>
      <c r="O3392" s="78" t="s">
        <v>753</v>
      </c>
      <c r="P3392" s="78">
        <v>1</v>
      </c>
      <c r="Q3392" s="78">
        <v>0</v>
      </c>
      <c r="R3392" s="79">
        <v>0</v>
      </c>
      <c r="S3392" s="79">
        <v>0</v>
      </c>
      <c r="T3392" s="79">
        <v>0</v>
      </c>
      <c r="U3392" s="80">
        <v>113677</v>
      </c>
      <c r="V3392" s="78">
        <v>0</v>
      </c>
      <c r="W3392" s="78">
        <v>1</v>
      </c>
      <c r="X3392" s="11" t="str">
        <f ca="1">IF(ISBLANK(BudgetsQTable[[#This Row],[budg_seq_yr]]),"FY"&amp;fiscalyear,"FY"&amp;fiscalyear-1+BudgetsQTable[[#This Row],[budg_seq_yr]])</f>
        <v>FY18</v>
      </c>
      <c r="Y3392" s="79">
        <v>113677</v>
      </c>
      <c r="Z3392" s="78" t="s">
        <v>2840</v>
      </c>
      <c r="AA3392" s="78" t="s">
        <v>464</v>
      </c>
      <c r="AB3392" s="76" t="s">
        <v>2821</v>
      </c>
      <c r="AC3392" s="78"/>
    </row>
    <row r="3393" spans="1:29" x14ac:dyDescent="0.35">
      <c r="A3393" s="10" t="s">
        <v>2771</v>
      </c>
      <c r="B3393" s="76" t="s">
        <v>2824</v>
      </c>
      <c r="C3393" s="76">
        <f>C3392+(BudgetsQTable[[#This Row],[lead]]&lt;&gt;K3392)</f>
        <v>421</v>
      </c>
      <c r="D3393" s="76">
        <f>D3392*(BudgetsQTable[[#This Row],[lead]]=K3392)+(BudgetsQTable[[#This Row],[prop_id]]&lt;&gt;A3392)</f>
        <v>1</v>
      </c>
      <c r="E3393" s="77">
        <v>43012.668055555558</v>
      </c>
      <c r="F3393" s="78" t="s">
        <v>2839</v>
      </c>
      <c r="G3393" s="78" t="s">
        <v>2840</v>
      </c>
      <c r="H3393" s="78" t="s">
        <v>464</v>
      </c>
      <c r="I3393" s="76" t="s">
        <v>1119</v>
      </c>
      <c r="J3393" s="76" t="s">
        <v>753</v>
      </c>
      <c r="K3393" s="78" t="s">
        <v>2771</v>
      </c>
      <c r="L3393" s="7" t="str">
        <f>IF(BudgetsQTable[[#This Row],[pi_last_name]]=" ","",HYPERLINK("https://www.ejacket.nsf.gov/ej/showProposal.do?Continue=Y&amp;ID="&amp;BudgetsQTable[[#This Row],[prop_id]],BudgetsQTable[[#This Row],[prop_id]]))</f>
        <v/>
      </c>
      <c r="M3393" s="78" t="s">
        <v>753</v>
      </c>
      <c r="N3393" s="7" t="str">
        <f>IF(BudgetsQTable[[#This Row],[pi_last_name]]=" ","",HYPERLINK("mailto:"&amp;BudgetsQTable[[#This Row],[pi_email]]&amp;"&amp;subject=Your NSF Proposal:  "&amp;BudgetsQTable[[#This Row],[prop_id]],BudgetsQTable[[#This Row],[pi_email]]))</f>
        <v/>
      </c>
      <c r="O3393" s="78" t="s">
        <v>753</v>
      </c>
      <c r="P3393" s="78">
        <v>1</v>
      </c>
      <c r="Q3393" s="78">
        <v>0</v>
      </c>
      <c r="R3393" s="79">
        <v>0</v>
      </c>
      <c r="S3393" s="79">
        <v>3000</v>
      </c>
      <c r="T3393" s="79">
        <v>0</v>
      </c>
      <c r="U3393" s="80">
        <v>162670</v>
      </c>
      <c r="V3393" s="78">
        <v>0</v>
      </c>
      <c r="W3393" s="78">
        <v>2</v>
      </c>
      <c r="X3393" s="11" t="str">
        <f ca="1">IF(ISBLANK(BudgetsQTable[[#This Row],[budg_seq_yr]]),"FY"&amp;fiscalyear,"FY"&amp;fiscalyear-1+BudgetsQTable[[#This Row],[budg_seq_yr]])</f>
        <v>FY19</v>
      </c>
      <c r="Y3393" s="79">
        <v>162670</v>
      </c>
      <c r="Z3393" s="78" t="s">
        <v>2840</v>
      </c>
      <c r="AA3393" s="78" t="s">
        <v>464</v>
      </c>
      <c r="AB3393" s="76" t="s">
        <v>2821</v>
      </c>
      <c r="AC3393" s="78"/>
    </row>
    <row r="3394" spans="1:29" x14ac:dyDescent="0.35">
      <c r="A3394" s="10" t="s">
        <v>2771</v>
      </c>
      <c r="B3394" s="76" t="s">
        <v>2824</v>
      </c>
      <c r="C3394" s="76">
        <f>C3393+(BudgetsQTable[[#This Row],[lead]]&lt;&gt;K3393)</f>
        <v>421</v>
      </c>
      <c r="D3394" s="76">
        <f>D3393*(BudgetsQTable[[#This Row],[lead]]=K3393)+(BudgetsQTable[[#This Row],[prop_id]]&lt;&gt;A3393)</f>
        <v>1</v>
      </c>
      <c r="E3394" s="77">
        <v>43012.668055555558</v>
      </c>
      <c r="F3394" s="78" t="s">
        <v>2839</v>
      </c>
      <c r="G3394" s="78" t="s">
        <v>2840</v>
      </c>
      <c r="H3394" s="78" t="s">
        <v>464</v>
      </c>
      <c r="I3394" s="76" t="s">
        <v>1119</v>
      </c>
      <c r="J3394" s="76" t="s">
        <v>753</v>
      </c>
      <c r="K3394" s="78" t="s">
        <v>2771</v>
      </c>
      <c r="L3394" s="7" t="str">
        <f>IF(BudgetsQTable[[#This Row],[pi_last_name]]=" ","",HYPERLINK("https://www.ejacket.nsf.gov/ej/showProposal.do?Continue=Y&amp;ID="&amp;BudgetsQTable[[#This Row],[prop_id]],BudgetsQTable[[#This Row],[prop_id]]))</f>
        <v/>
      </c>
      <c r="M3394" s="78" t="s">
        <v>753</v>
      </c>
      <c r="N3394" s="7" t="str">
        <f>IF(BudgetsQTable[[#This Row],[pi_last_name]]=" ","",HYPERLINK("mailto:"&amp;BudgetsQTable[[#This Row],[pi_email]]&amp;"&amp;subject=Your NSF Proposal:  "&amp;BudgetsQTable[[#This Row],[prop_id]],BudgetsQTable[[#This Row],[pi_email]]))</f>
        <v/>
      </c>
      <c r="O3394" s="78" t="s">
        <v>753</v>
      </c>
      <c r="P3394" s="78">
        <v>1</v>
      </c>
      <c r="Q3394" s="78">
        <v>0</v>
      </c>
      <c r="R3394" s="79">
        <v>0</v>
      </c>
      <c r="S3394" s="79">
        <v>3000</v>
      </c>
      <c r="T3394" s="79">
        <v>0</v>
      </c>
      <c r="U3394" s="80">
        <v>110621</v>
      </c>
      <c r="V3394" s="78">
        <v>0</v>
      </c>
      <c r="W3394" s="78">
        <v>3</v>
      </c>
      <c r="X3394" s="11" t="str">
        <f ca="1">IF(ISBLANK(BudgetsQTable[[#This Row],[budg_seq_yr]]),"FY"&amp;fiscalyear,"FY"&amp;fiscalyear-1+BudgetsQTable[[#This Row],[budg_seq_yr]])</f>
        <v>FY20</v>
      </c>
      <c r="Y3394" s="79">
        <v>110621</v>
      </c>
      <c r="Z3394" s="78" t="s">
        <v>2840</v>
      </c>
      <c r="AA3394" s="78" t="s">
        <v>464</v>
      </c>
      <c r="AB3394" s="76" t="s">
        <v>2821</v>
      </c>
      <c r="AC3394" s="78"/>
    </row>
    <row r="3395" spans="1:29" x14ac:dyDescent="0.35">
      <c r="A3395" s="10" t="s">
        <v>2771</v>
      </c>
      <c r="B3395" s="76" t="s">
        <v>2824</v>
      </c>
      <c r="C3395" s="76">
        <f>C3394+(BudgetsQTable[[#This Row],[lead]]&lt;&gt;K3394)</f>
        <v>421</v>
      </c>
      <c r="D3395" s="76">
        <f>D3394*(BudgetsQTable[[#This Row],[lead]]=K3394)+(BudgetsQTable[[#This Row],[prop_id]]&lt;&gt;A3394)</f>
        <v>1</v>
      </c>
      <c r="E3395" s="77">
        <v>43012.668055555558</v>
      </c>
      <c r="F3395" s="78" t="s">
        <v>2839</v>
      </c>
      <c r="G3395" s="78" t="s">
        <v>2840</v>
      </c>
      <c r="H3395" s="78" t="s">
        <v>464</v>
      </c>
      <c r="I3395" s="76" t="s">
        <v>1119</v>
      </c>
      <c r="J3395" s="76" t="s">
        <v>753</v>
      </c>
      <c r="K3395" s="78" t="s">
        <v>2771</v>
      </c>
      <c r="L3395" s="7" t="str">
        <f>IF(BudgetsQTable[[#This Row],[pi_last_name]]=" ","",HYPERLINK("https://www.ejacket.nsf.gov/ej/showProposal.do?Continue=Y&amp;ID="&amp;BudgetsQTable[[#This Row],[prop_id]],BudgetsQTable[[#This Row],[prop_id]]))</f>
        <v/>
      </c>
      <c r="M3395" s="78" t="s">
        <v>753</v>
      </c>
      <c r="N3395" s="7" t="str">
        <f>IF(BudgetsQTable[[#This Row],[pi_last_name]]=" ","",HYPERLINK("mailto:"&amp;BudgetsQTable[[#This Row],[pi_email]]&amp;"&amp;subject=Your NSF Proposal:  "&amp;BudgetsQTable[[#This Row],[prop_id]],BudgetsQTable[[#This Row],[pi_email]]))</f>
        <v/>
      </c>
      <c r="O3395" s="78" t="s">
        <v>753</v>
      </c>
      <c r="P3395" s="78">
        <v>1</v>
      </c>
      <c r="Q3395" s="78">
        <v>0</v>
      </c>
      <c r="R3395" s="79">
        <v>0</v>
      </c>
      <c r="S3395" s="79">
        <v>3000</v>
      </c>
      <c r="T3395" s="79">
        <v>0</v>
      </c>
      <c r="U3395" s="80">
        <v>113032</v>
      </c>
      <c r="V3395" s="78">
        <v>0</v>
      </c>
      <c r="W3395" s="78">
        <v>4</v>
      </c>
      <c r="X3395" s="11" t="str">
        <f ca="1">IF(ISBLANK(BudgetsQTable[[#This Row],[budg_seq_yr]]),"FY"&amp;fiscalyear,"FY"&amp;fiscalyear-1+BudgetsQTable[[#This Row],[budg_seq_yr]])</f>
        <v>FY21</v>
      </c>
      <c r="Y3395" s="79">
        <v>113032</v>
      </c>
      <c r="Z3395" s="78" t="s">
        <v>2840</v>
      </c>
      <c r="AA3395" s="78" t="s">
        <v>464</v>
      </c>
      <c r="AB3395" s="76" t="s">
        <v>2821</v>
      </c>
      <c r="AC3395" s="78"/>
    </row>
    <row r="3396" spans="1:29" x14ac:dyDescent="0.35">
      <c r="A3396" s="10" t="s">
        <v>5410</v>
      </c>
      <c r="B3396" s="76" t="s">
        <v>2834</v>
      </c>
      <c r="C3396" s="76">
        <f>C3395+(BudgetsQTable[[#This Row],[lead]]&lt;&gt;K3395)</f>
        <v>421</v>
      </c>
      <c r="D3396" s="76">
        <f>D3395*(BudgetsQTable[[#This Row],[lead]]=K3395)+(BudgetsQTable[[#This Row],[prop_id]]&lt;&gt;A3395)</f>
        <v>2</v>
      </c>
      <c r="E3396" s="77">
        <v>43005.582638888889</v>
      </c>
      <c r="F3396" s="78" t="s">
        <v>2839</v>
      </c>
      <c r="G3396" s="78" t="s">
        <v>2840</v>
      </c>
      <c r="H3396" s="78" t="s">
        <v>464</v>
      </c>
      <c r="I3396" s="76" t="s">
        <v>1119</v>
      </c>
      <c r="J3396" s="76" t="s">
        <v>5411</v>
      </c>
      <c r="K3396" s="78" t="s">
        <v>2771</v>
      </c>
      <c r="L3396" s="7" t="str">
        <f>IF(BudgetsQTable[[#This Row],[pi_last_name]]=" ","",HYPERLINK("https://www.ejacket.nsf.gov/ej/showProposal.do?Continue=Y&amp;ID="&amp;BudgetsQTable[[#This Row],[prop_id]],BudgetsQTable[[#This Row],[prop_id]]))</f>
        <v>1763719</v>
      </c>
      <c r="M3396" s="78" t="s">
        <v>803</v>
      </c>
      <c r="N3396" s="7" t="str">
        <f>IF(BudgetsQTable[[#This Row],[pi_last_name]]=" ","",HYPERLINK("mailto:"&amp;BudgetsQTable[[#This Row],[pi_email]]&amp;"&amp;subject=Your NSF Proposal:  "&amp;BudgetsQTable[[#This Row],[prop_id]],BudgetsQTable[[#This Row],[pi_email]]))</f>
        <v>lipan@case.edu</v>
      </c>
      <c r="O3396" s="78" t="s">
        <v>545</v>
      </c>
      <c r="P3396" s="78"/>
      <c r="Q3396" s="78"/>
      <c r="R3396" s="79"/>
      <c r="S3396" s="79"/>
      <c r="T3396" s="79"/>
      <c r="U3396" s="80"/>
      <c r="V3396" s="78">
        <v>0</v>
      </c>
      <c r="W3396" s="78"/>
      <c r="X3396" s="11" t="str">
        <f ca="1">IF(ISBLANK(BudgetsQTable[[#This Row],[budg_seq_yr]]),"FY"&amp;fiscalyear,"FY"&amp;fiscalyear-1+BudgetsQTable[[#This Row],[budg_seq_yr]])</f>
        <v>FY18</v>
      </c>
      <c r="Y3396" s="79">
        <v>400000</v>
      </c>
      <c r="Z3396" s="78" t="s">
        <v>2840</v>
      </c>
      <c r="AA3396" s="78" t="s">
        <v>464</v>
      </c>
      <c r="AB3396" s="76" t="s">
        <v>2821</v>
      </c>
      <c r="AC3396" s="78" t="s">
        <v>485</v>
      </c>
    </row>
    <row r="3397" spans="1:29" x14ac:dyDescent="0.35">
      <c r="A3397" s="10" t="s">
        <v>5410</v>
      </c>
      <c r="B3397" s="76" t="s">
        <v>2834</v>
      </c>
      <c r="C3397" s="76">
        <f>C3396+(BudgetsQTable[[#This Row],[lead]]&lt;&gt;K3396)</f>
        <v>421</v>
      </c>
      <c r="D3397" s="76">
        <f>D3396*(BudgetsQTable[[#This Row],[lead]]=K3396)+(BudgetsQTable[[#This Row],[prop_id]]&lt;&gt;A3396)</f>
        <v>2</v>
      </c>
      <c r="E3397" s="77">
        <v>43005.582638888889</v>
      </c>
      <c r="F3397" s="78" t="s">
        <v>2839</v>
      </c>
      <c r="G3397" s="78" t="s">
        <v>2840</v>
      </c>
      <c r="H3397" s="78" t="s">
        <v>464</v>
      </c>
      <c r="I3397" s="76" t="s">
        <v>1119</v>
      </c>
      <c r="J3397" s="76" t="s">
        <v>753</v>
      </c>
      <c r="K3397" s="78" t="s">
        <v>2771</v>
      </c>
      <c r="L3397" s="7" t="str">
        <f>IF(BudgetsQTable[[#This Row],[pi_last_name]]=" ","",HYPERLINK("https://www.ejacket.nsf.gov/ej/showProposal.do?Continue=Y&amp;ID="&amp;BudgetsQTable[[#This Row],[prop_id]],BudgetsQTable[[#This Row],[prop_id]]))</f>
        <v/>
      </c>
      <c r="M3397" s="78" t="s">
        <v>753</v>
      </c>
      <c r="N3397" s="7" t="str">
        <f>IF(BudgetsQTable[[#This Row],[pi_last_name]]=" ","",HYPERLINK("mailto:"&amp;BudgetsQTable[[#This Row],[pi_email]]&amp;"&amp;subject=Your NSF Proposal:  "&amp;BudgetsQTable[[#This Row],[prop_id]],BudgetsQTable[[#This Row],[pi_email]]))</f>
        <v/>
      </c>
      <c r="O3397" s="78" t="s">
        <v>753</v>
      </c>
      <c r="P3397" s="78">
        <v>1</v>
      </c>
      <c r="Q3397" s="78">
        <v>1.5</v>
      </c>
      <c r="R3397" s="79">
        <v>0</v>
      </c>
      <c r="S3397" s="79">
        <v>0</v>
      </c>
      <c r="T3397" s="79">
        <v>0</v>
      </c>
      <c r="U3397" s="80">
        <v>100997</v>
      </c>
      <c r="V3397" s="78">
        <v>0</v>
      </c>
      <c r="W3397" s="78">
        <v>1</v>
      </c>
      <c r="X3397" s="11" t="str">
        <f ca="1">IF(ISBLANK(BudgetsQTable[[#This Row],[budg_seq_yr]]),"FY"&amp;fiscalyear,"FY"&amp;fiscalyear-1+BudgetsQTable[[#This Row],[budg_seq_yr]])</f>
        <v>FY18</v>
      </c>
      <c r="Y3397" s="79">
        <v>100997</v>
      </c>
      <c r="Z3397" s="78" t="s">
        <v>2840</v>
      </c>
      <c r="AA3397" s="78" t="s">
        <v>464</v>
      </c>
      <c r="AB3397" s="76" t="s">
        <v>2821</v>
      </c>
      <c r="AC3397" s="78" t="s">
        <v>485</v>
      </c>
    </row>
    <row r="3398" spans="1:29" x14ac:dyDescent="0.35">
      <c r="A3398" s="10" t="s">
        <v>5410</v>
      </c>
      <c r="B3398" s="76" t="s">
        <v>2834</v>
      </c>
      <c r="C3398" s="76">
        <f>C3397+(BudgetsQTable[[#This Row],[lead]]&lt;&gt;K3397)</f>
        <v>421</v>
      </c>
      <c r="D3398" s="76">
        <f>D3397*(BudgetsQTable[[#This Row],[lead]]=K3397)+(BudgetsQTable[[#This Row],[prop_id]]&lt;&gt;A3397)</f>
        <v>2</v>
      </c>
      <c r="E3398" s="77">
        <v>43005.582638888889</v>
      </c>
      <c r="F3398" s="78" t="s">
        <v>2839</v>
      </c>
      <c r="G3398" s="78" t="s">
        <v>2840</v>
      </c>
      <c r="H3398" s="78" t="s">
        <v>464</v>
      </c>
      <c r="I3398" s="76" t="s">
        <v>1119</v>
      </c>
      <c r="J3398" s="76" t="s">
        <v>753</v>
      </c>
      <c r="K3398" s="78" t="s">
        <v>2771</v>
      </c>
      <c r="L3398" s="7" t="str">
        <f>IF(BudgetsQTable[[#This Row],[pi_last_name]]=" ","",HYPERLINK("https://www.ejacket.nsf.gov/ej/showProposal.do?Continue=Y&amp;ID="&amp;BudgetsQTable[[#This Row],[prop_id]],BudgetsQTable[[#This Row],[prop_id]]))</f>
        <v/>
      </c>
      <c r="M3398" s="78" t="s">
        <v>753</v>
      </c>
      <c r="N3398" s="7" t="str">
        <f>IF(BudgetsQTable[[#This Row],[pi_last_name]]=" ","",HYPERLINK("mailto:"&amp;BudgetsQTable[[#This Row],[pi_email]]&amp;"&amp;subject=Your NSF Proposal:  "&amp;BudgetsQTable[[#This Row],[prop_id]],BudgetsQTable[[#This Row],[pi_email]]))</f>
        <v/>
      </c>
      <c r="O3398" s="78" t="s">
        <v>753</v>
      </c>
      <c r="P3398" s="78">
        <v>1</v>
      </c>
      <c r="Q3398" s="78">
        <v>1.5</v>
      </c>
      <c r="R3398" s="79">
        <v>0</v>
      </c>
      <c r="S3398" s="79">
        <v>0</v>
      </c>
      <c r="T3398" s="79">
        <v>0</v>
      </c>
      <c r="U3398" s="80">
        <v>103861</v>
      </c>
      <c r="V3398" s="78">
        <v>0</v>
      </c>
      <c r="W3398" s="78">
        <v>2</v>
      </c>
      <c r="X3398" s="11" t="str">
        <f ca="1">IF(ISBLANK(BudgetsQTable[[#This Row],[budg_seq_yr]]),"FY"&amp;fiscalyear,"FY"&amp;fiscalyear-1+BudgetsQTable[[#This Row],[budg_seq_yr]])</f>
        <v>FY19</v>
      </c>
      <c r="Y3398" s="79">
        <v>103861</v>
      </c>
      <c r="Z3398" s="78" t="s">
        <v>2840</v>
      </c>
      <c r="AA3398" s="78" t="s">
        <v>464</v>
      </c>
      <c r="AB3398" s="76" t="s">
        <v>2821</v>
      </c>
      <c r="AC3398" s="78" t="s">
        <v>485</v>
      </c>
    </row>
    <row r="3399" spans="1:29" x14ac:dyDescent="0.35">
      <c r="A3399" s="10" t="s">
        <v>5410</v>
      </c>
      <c r="B3399" s="76" t="s">
        <v>2834</v>
      </c>
      <c r="C3399" s="76">
        <f>C3398+(BudgetsQTable[[#This Row],[lead]]&lt;&gt;K3398)</f>
        <v>421</v>
      </c>
      <c r="D3399" s="76">
        <f>D3398*(BudgetsQTable[[#This Row],[lead]]=K3398)+(BudgetsQTable[[#This Row],[prop_id]]&lt;&gt;A3398)</f>
        <v>2</v>
      </c>
      <c r="E3399" s="77">
        <v>43005.582638888889</v>
      </c>
      <c r="F3399" s="78" t="s">
        <v>2839</v>
      </c>
      <c r="G3399" s="78" t="s">
        <v>2840</v>
      </c>
      <c r="H3399" s="78" t="s">
        <v>464</v>
      </c>
      <c r="I3399" s="76" t="s">
        <v>1119</v>
      </c>
      <c r="J3399" s="76" t="s">
        <v>753</v>
      </c>
      <c r="K3399" s="78" t="s">
        <v>2771</v>
      </c>
      <c r="L3399" s="7" t="str">
        <f>IF(BudgetsQTable[[#This Row],[pi_last_name]]=" ","",HYPERLINK("https://www.ejacket.nsf.gov/ej/showProposal.do?Continue=Y&amp;ID="&amp;BudgetsQTable[[#This Row],[prop_id]],BudgetsQTable[[#This Row],[prop_id]]))</f>
        <v/>
      </c>
      <c r="M3399" s="78" t="s">
        <v>753</v>
      </c>
      <c r="N3399" s="7" t="str">
        <f>IF(BudgetsQTable[[#This Row],[pi_last_name]]=" ","",HYPERLINK("mailto:"&amp;BudgetsQTable[[#This Row],[pi_email]]&amp;"&amp;subject=Your NSF Proposal:  "&amp;BudgetsQTable[[#This Row],[prop_id]],BudgetsQTable[[#This Row],[pi_email]]))</f>
        <v/>
      </c>
      <c r="O3399" s="78" t="s">
        <v>753</v>
      </c>
      <c r="P3399" s="78">
        <v>1</v>
      </c>
      <c r="Q3399" s="78">
        <v>1.25</v>
      </c>
      <c r="R3399" s="79">
        <v>0</v>
      </c>
      <c r="S3399" s="79">
        <v>0</v>
      </c>
      <c r="T3399" s="79">
        <v>0</v>
      </c>
      <c r="U3399" s="80">
        <v>96845</v>
      </c>
      <c r="V3399" s="78">
        <v>0</v>
      </c>
      <c r="W3399" s="78">
        <v>3</v>
      </c>
      <c r="X3399" s="11" t="str">
        <f ca="1">IF(ISBLANK(BudgetsQTable[[#This Row],[budg_seq_yr]]),"FY"&amp;fiscalyear,"FY"&amp;fiscalyear-1+BudgetsQTable[[#This Row],[budg_seq_yr]])</f>
        <v>FY20</v>
      </c>
      <c r="Y3399" s="79">
        <v>96845</v>
      </c>
      <c r="Z3399" s="78" t="s">
        <v>2840</v>
      </c>
      <c r="AA3399" s="78" t="s">
        <v>464</v>
      </c>
      <c r="AB3399" s="76" t="s">
        <v>2821</v>
      </c>
      <c r="AC3399" s="78" t="s">
        <v>485</v>
      </c>
    </row>
    <row r="3400" spans="1:29" x14ac:dyDescent="0.35">
      <c r="A3400" s="10" t="s">
        <v>5410</v>
      </c>
      <c r="B3400" s="76" t="s">
        <v>2834</v>
      </c>
      <c r="C3400" s="76">
        <f>C3399+(BudgetsQTable[[#This Row],[lead]]&lt;&gt;K3399)</f>
        <v>421</v>
      </c>
      <c r="D3400" s="76">
        <f>D3399*(BudgetsQTable[[#This Row],[lead]]=K3399)+(BudgetsQTable[[#This Row],[prop_id]]&lt;&gt;A3399)</f>
        <v>2</v>
      </c>
      <c r="E3400" s="77">
        <v>43005.582638888889</v>
      </c>
      <c r="F3400" s="78" t="s">
        <v>2839</v>
      </c>
      <c r="G3400" s="78" t="s">
        <v>2840</v>
      </c>
      <c r="H3400" s="78" t="s">
        <v>464</v>
      </c>
      <c r="I3400" s="76" t="s">
        <v>1119</v>
      </c>
      <c r="J3400" s="76" t="s">
        <v>753</v>
      </c>
      <c r="K3400" s="78" t="s">
        <v>2771</v>
      </c>
      <c r="L3400" s="7" t="str">
        <f>IF(BudgetsQTable[[#This Row],[pi_last_name]]=" ","",HYPERLINK("https://www.ejacket.nsf.gov/ej/showProposal.do?Continue=Y&amp;ID="&amp;BudgetsQTable[[#This Row],[prop_id]],BudgetsQTable[[#This Row],[prop_id]]))</f>
        <v/>
      </c>
      <c r="M3400" s="78" t="s">
        <v>753</v>
      </c>
      <c r="N3400" s="7" t="str">
        <f>IF(BudgetsQTable[[#This Row],[pi_last_name]]=" ","",HYPERLINK("mailto:"&amp;BudgetsQTable[[#This Row],[pi_email]]&amp;"&amp;subject=Your NSF Proposal:  "&amp;BudgetsQTable[[#This Row],[prop_id]],BudgetsQTable[[#This Row],[pi_email]]))</f>
        <v/>
      </c>
      <c r="O3400" s="78" t="s">
        <v>753</v>
      </c>
      <c r="P3400" s="78">
        <v>1</v>
      </c>
      <c r="Q3400" s="78">
        <v>1.25</v>
      </c>
      <c r="R3400" s="79">
        <v>0</v>
      </c>
      <c r="S3400" s="79">
        <v>0</v>
      </c>
      <c r="T3400" s="79">
        <v>0</v>
      </c>
      <c r="U3400" s="80">
        <v>98297</v>
      </c>
      <c r="V3400" s="78">
        <v>0</v>
      </c>
      <c r="W3400" s="78">
        <v>4</v>
      </c>
      <c r="X3400" s="11" t="str">
        <f ca="1">IF(ISBLANK(BudgetsQTable[[#This Row],[budg_seq_yr]]),"FY"&amp;fiscalyear,"FY"&amp;fiscalyear-1+BudgetsQTable[[#This Row],[budg_seq_yr]])</f>
        <v>FY21</v>
      </c>
      <c r="Y3400" s="79">
        <v>98297</v>
      </c>
      <c r="Z3400" s="78" t="s">
        <v>2840</v>
      </c>
      <c r="AA3400" s="78" t="s">
        <v>464</v>
      </c>
      <c r="AB3400" s="76" t="s">
        <v>2821</v>
      </c>
      <c r="AC3400" s="78" t="s">
        <v>485</v>
      </c>
    </row>
    <row r="3401" spans="1:29" x14ac:dyDescent="0.35">
      <c r="A3401" s="10" t="s">
        <v>5412</v>
      </c>
      <c r="B3401" s="76" t="s">
        <v>2834</v>
      </c>
      <c r="C3401" s="76">
        <f>C3400+(BudgetsQTable[[#This Row],[lead]]&lt;&gt;K3400)</f>
        <v>421</v>
      </c>
      <c r="D3401" s="76">
        <f>D3400*(BudgetsQTable[[#This Row],[lead]]=K3400)+(BudgetsQTable[[#This Row],[prop_id]]&lt;&gt;A3400)</f>
        <v>3</v>
      </c>
      <c r="E3401" s="77">
        <v>43005.630555555559</v>
      </c>
      <c r="F3401" s="78" t="s">
        <v>2839</v>
      </c>
      <c r="G3401" s="78" t="s">
        <v>2840</v>
      </c>
      <c r="H3401" s="78" t="s">
        <v>464</v>
      </c>
      <c r="I3401" s="76" t="s">
        <v>1119</v>
      </c>
      <c r="J3401" s="76" t="s">
        <v>5415</v>
      </c>
      <c r="K3401" s="78" t="s">
        <v>2771</v>
      </c>
      <c r="L3401" s="7" t="str">
        <f>IF(BudgetsQTable[[#This Row],[pi_last_name]]=" ","",HYPERLINK("https://www.ejacket.nsf.gov/ej/showProposal.do?Continue=Y&amp;ID="&amp;BudgetsQTable[[#This Row],[prop_id]],BudgetsQTable[[#This Row],[prop_id]]))</f>
        <v>1763829</v>
      </c>
      <c r="M3401" s="78" t="s">
        <v>5413</v>
      </c>
      <c r="N3401" s="7" t="str">
        <f>IF(BudgetsQTable[[#This Row],[pi_last_name]]=" ","",HYPERLINK("mailto:"&amp;BudgetsQTable[[#This Row],[pi_email]]&amp;"&amp;subject=Your NSF Proposal:  "&amp;BudgetsQTable[[#This Row],[prop_id]],BudgetsQTable[[#This Row],[pi_email]]))</f>
        <v>richard.guo@okstate.edu</v>
      </c>
      <c r="O3401" s="78" t="s">
        <v>4192</v>
      </c>
      <c r="P3401" s="78"/>
      <c r="Q3401" s="78"/>
      <c r="R3401" s="79"/>
      <c r="S3401" s="79"/>
      <c r="T3401" s="79"/>
      <c r="U3401" s="80"/>
      <c r="V3401" s="78">
        <v>0</v>
      </c>
      <c r="W3401" s="78"/>
      <c r="X3401" s="11" t="str">
        <f ca="1">IF(ISBLANK(BudgetsQTable[[#This Row],[budg_seq_yr]]),"FY"&amp;fiscalyear,"FY"&amp;fiscalyear-1+BudgetsQTable[[#This Row],[budg_seq_yr]])</f>
        <v>FY18</v>
      </c>
      <c r="Y3401" s="79">
        <v>300000</v>
      </c>
      <c r="Z3401" s="78" t="s">
        <v>2840</v>
      </c>
      <c r="AA3401" s="78" t="s">
        <v>464</v>
      </c>
      <c r="AB3401" s="76" t="s">
        <v>2821</v>
      </c>
      <c r="AC3401" s="78" t="s">
        <v>519</v>
      </c>
    </row>
    <row r="3402" spans="1:29" x14ac:dyDescent="0.35">
      <c r="A3402" s="10" t="s">
        <v>5412</v>
      </c>
      <c r="B3402" s="76" t="s">
        <v>2834</v>
      </c>
      <c r="C3402" s="76">
        <f>C3401+(BudgetsQTable[[#This Row],[lead]]&lt;&gt;K3401)</f>
        <v>421</v>
      </c>
      <c r="D3402" s="76">
        <f>D3401*(BudgetsQTable[[#This Row],[lead]]=K3401)+(BudgetsQTable[[#This Row],[prop_id]]&lt;&gt;A3401)</f>
        <v>3</v>
      </c>
      <c r="E3402" s="77">
        <v>43005.630555555559</v>
      </c>
      <c r="F3402" s="78" t="s">
        <v>2839</v>
      </c>
      <c r="G3402" s="78" t="s">
        <v>2840</v>
      </c>
      <c r="H3402" s="78" t="s">
        <v>464</v>
      </c>
      <c r="I3402" s="76" t="s">
        <v>1119</v>
      </c>
      <c r="J3402" s="76" t="s">
        <v>753</v>
      </c>
      <c r="K3402" s="78" t="s">
        <v>2771</v>
      </c>
      <c r="L3402" s="7" t="str">
        <f>IF(BudgetsQTable[[#This Row],[pi_last_name]]=" ","",HYPERLINK("https://www.ejacket.nsf.gov/ej/showProposal.do?Continue=Y&amp;ID="&amp;BudgetsQTable[[#This Row],[prop_id]],BudgetsQTable[[#This Row],[prop_id]]))</f>
        <v/>
      </c>
      <c r="M3402" s="78" t="s">
        <v>753</v>
      </c>
      <c r="N3402" s="7" t="str">
        <f>IF(BudgetsQTable[[#This Row],[pi_last_name]]=" ","",HYPERLINK("mailto:"&amp;BudgetsQTable[[#This Row],[pi_email]]&amp;"&amp;subject=Your NSF Proposal:  "&amp;BudgetsQTable[[#This Row],[prop_id]],BudgetsQTable[[#This Row],[pi_email]]))</f>
        <v/>
      </c>
      <c r="O3402" s="78" t="s">
        <v>753</v>
      </c>
      <c r="P3402" s="78">
        <v>1</v>
      </c>
      <c r="Q3402" s="78">
        <v>0</v>
      </c>
      <c r="R3402" s="79">
        <v>0</v>
      </c>
      <c r="S3402" s="79">
        <v>0</v>
      </c>
      <c r="T3402" s="79">
        <v>0</v>
      </c>
      <c r="U3402" s="80">
        <v>71704</v>
      </c>
      <c r="V3402" s="78">
        <v>0</v>
      </c>
      <c r="W3402" s="78">
        <v>1</v>
      </c>
      <c r="X3402" s="11" t="str">
        <f ca="1">IF(ISBLANK(BudgetsQTable[[#This Row],[budg_seq_yr]]),"FY"&amp;fiscalyear,"FY"&amp;fiscalyear-1+BudgetsQTable[[#This Row],[budg_seq_yr]])</f>
        <v>FY18</v>
      </c>
      <c r="Y3402" s="79">
        <v>71704</v>
      </c>
      <c r="Z3402" s="78" t="s">
        <v>2840</v>
      </c>
      <c r="AA3402" s="78" t="s">
        <v>464</v>
      </c>
      <c r="AB3402" s="76" t="s">
        <v>2821</v>
      </c>
      <c r="AC3402" s="78" t="s">
        <v>519</v>
      </c>
    </row>
    <row r="3403" spans="1:29" x14ac:dyDescent="0.35">
      <c r="A3403" s="10" t="s">
        <v>5412</v>
      </c>
      <c r="B3403" s="76" t="s">
        <v>2834</v>
      </c>
      <c r="C3403" s="76">
        <f>C3402+(BudgetsQTable[[#This Row],[lead]]&lt;&gt;K3402)</f>
        <v>421</v>
      </c>
      <c r="D3403" s="76">
        <f>D3402*(BudgetsQTable[[#This Row],[lead]]=K3402)+(BudgetsQTable[[#This Row],[prop_id]]&lt;&gt;A3402)</f>
        <v>3</v>
      </c>
      <c r="E3403" s="77">
        <v>43005.630555555559</v>
      </c>
      <c r="F3403" s="78" t="s">
        <v>2839</v>
      </c>
      <c r="G3403" s="78" t="s">
        <v>2840</v>
      </c>
      <c r="H3403" s="78" t="s">
        <v>464</v>
      </c>
      <c r="I3403" s="76" t="s">
        <v>1119</v>
      </c>
      <c r="J3403" s="76" t="s">
        <v>753</v>
      </c>
      <c r="K3403" s="78" t="s">
        <v>2771</v>
      </c>
      <c r="L3403" s="7" t="str">
        <f>IF(BudgetsQTable[[#This Row],[pi_last_name]]=" ","",HYPERLINK("https://www.ejacket.nsf.gov/ej/showProposal.do?Continue=Y&amp;ID="&amp;BudgetsQTable[[#This Row],[prop_id]],BudgetsQTable[[#This Row],[prop_id]]))</f>
        <v/>
      </c>
      <c r="M3403" s="78" t="s">
        <v>753</v>
      </c>
      <c r="N3403" s="7" t="str">
        <f>IF(BudgetsQTable[[#This Row],[pi_last_name]]=" ","",HYPERLINK("mailto:"&amp;BudgetsQTable[[#This Row],[pi_email]]&amp;"&amp;subject=Your NSF Proposal:  "&amp;BudgetsQTable[[#This Row],[prop_id]],BudgetsQTable[[#This Row],[pi_email]]))</f>
        <v/>
      </c>
      <c r="O3403" s="78" t="s">
        <v>753</v>
      </c>
      <c r="P3403" s="78">
        <v>1</v>
      </c>
      <c r="Q3403" s="78">
        <v>0</v>
      </c>
      <c r="R3403" s="79">
        <v>0</v>
      </c>
      <c r="S3403" s="79">
        <v>0</v>
      </c>
      <c r="T3403" s="79">
        <v>0</v>
      </c>
      <c r="U3403" s="80">
        <v>73892</v>
      </c>
      <c r="V3403" s="78">
        <v>0</v>
      </c>
      <c r="W3403" s="78">
        <v>2</v>
      </c>
      <c r="X3403" s="11" t="str">
        <f ca="1">IF(ISBLANK(BudgetsQTable[[#This Row],[budg_seq_yr]]),"FY"&amp;fiscalyear,"FY"&amp;fiscalyear-1+BudgetsQTable[[#This Row],[budg_seq_yr]])</f>
        <v>FY19</v>
      </c>
      <c r="Y3403" s="79">
        <v>73892</v>
      </c>
      <c r="Z3403" s="78" t="s">
        <v>2840</v>
      </c>
      <c r="AA3403" s="78" t="s">
        <v>464</v>
      </c>
      <c r="AB3403" s="76" t="s">
        <v>2821</v>
      </c>
      <c r="AC3403" s="78" t="s">
        <v>519</v>
      </c>
    </row>
    <row r="3404" spans="1:29" x14ac:dyDescent="0.35">
      <c r="A3404" s="10" t="s">
        <v>5412</v>
      </c>
      <c r="B3404" s="76" t="s">
        <v>2834</v>
      </c>
      <c r="C3404" s="76">
        <f>C3403+(BudgetsQTable[[#This Row],[lead]]&lt;&gt;K3403)</f>
        <v>421</v>
      </c>
      <c r="D3404" s="76">
        <f>D3403*(BudgetsQTable[[#This Row],[lead]]=K3403)+(BudgetsQTable[[#This Row],[prop_id]]&lt;&gt;A3403)</f>
        <v>3</v>
      </c>
      <c r="E3404" s="77">
        <v>43005.630555555559</v>
      </c>
      <c r="F3404" s="78" t="s">
        <v>2839</v>
      </c>
      <c r="G3404" s="78" t="s">
        <v>2840</v>
      </c>
      <c r="H3404" s="78" t="s">
        <v>464</v>
      </c>
      <c r="I3404" s="76" t="s">
        <v>1119</v>
      </c>
      <c r="J3404" s="76" t="s">
        <v>753</v>
      </c>
      <c r="K3404" s="78" t="s">
        <v>2771</v>
      </c>
      <c r="L3404" s="7" t="str">
        <f>IF(BudgetsQTable[[#This Row],[pi_last_name]]=" ","",HYPERLINK("https://www.ejacket.nsf.gov/ej/showProposal.do?Continue=Y&amp;ID="&amp;BudgetsQTable[[#This Row],[prop_id]],BudgetsQTable[[#This Row],[prop_id]]))</f>
        <v/>
      </c>
      <c r="M3404" s="78" t="s">
        <v>753</v>
      </c>
      <c r="N3404" s="7" t="str">
        <f>IF(BudgetsQTable[[#This Row],[pi_last_name]]=" ","",HYPERLINK("mailto:"&amp;BudgetsQTable[[#This Row],[pi_email]]&amp;"&amp;subject=Your NSF Proposal:  "&amp;BudgetsQTable[[#This Row],[prop_id]],BudgetsQTable[[#This Row],[pi_email]]))</f>
        <v/>
      </c>
      <c r="O3404" s="78" t="s">
        <v>753</v>
      </c>
      <c r="P3404" s="78">
        <v>1</v>
      </c>
      <c r="Q3404" s="78">
        <v>0</v>
      </c>
      <c r="R3404" s="79">
        <v>0</v>
      </c>
      <c r="S3404" s="79">
        <v>0</v>
      </c>
      <c r="T3404" s="79">
        <v>0</v>
      </c>
      <c r="U3404" s="80">
        <v>76168</v>
      </c>
      <c r="V3404" s="78">
        <v>0</v>
      </c>
      <c r="W3404" s="78">
        <v>3</v>
      </c>
      <c r="X3404" s="11" t="str">
        <f ca="1">IF(ISBLANK(BudgetsQTable[[#This Row],[budg_seq_yr]]),"FY"&amp;fiscalyear,"FY"&amp;fiscalyear-1+BudgetsQTable[[#This Row],[budg_seq_yr]])</f>
        <v>FY20</v>
      </c>
      <c r="Y3404" s="79">
        <v>76168</v>
      </c>
      <c r="Z3404" s="78" t="s">
        <v>2840</v>
      </c>
      <c r="AA3404" s="78" t="s">
        <v>464</v>
      </c>
      <c r="AB3404" s="76" t="s">
        <v>2821</v>
      </c>
      <c r="AC3404" s="78" t="s">
        <v>519</v>
      </c>
    </row>
    <row r="3405" spans="1:29" x14ac:dyDescent="0.35">
      <c r="A3405" s="10" t="s">
        <v>5412</v>
      </c>
      <c r="B3405" s="76" t="s">
        <v>2834</v>
      </c>
      <c r="C3405" s="76">
        <f>C3404+(BudgetsQTable[[#This Row],[lead]]&lt;&gt;K3404)</f>
        <v>421</v>
      </c>
      <c r="D3405" s="76">
        <f>D3404*(BudgetsQTable[[#This Row],[lead]]=K3404)+(BudgetsQTable[[#This Row],[prop_id]]&lt;&gt;A3404)</f>
        <v>3</v>
      </c>
      <c r="E3405" s="77">
        <v>43005.630555555559</v>
      </c>
      <c r="F3405" s="78" t="s">
        <v>2839</v>
      </c>
      <c r="G3405" s="78" t="s">
        <v>2840</v>
      </c>
      <c r="H3405" s="78" t="s">
        <v>464</v>
      </c>
      <c r="I3405" s="76" t="s">
        <v>1119</v>
      </c>
      <c r="J3405" s="76" t="s">
        <v>753</v>
      </c>
      <c r="K3405" s="78" t="s">
        <v>2771</v>
      </c>
      <c r="L3405" s="7" t="str">
        <f>IF(BudgetsQTable[[#This Row],[pi_last_name]]=" ","",HYPERLINK("https://www.ejacket.nsf.gov/ej/showProposal.do?Continue=Y&amp;ID="&amp;BudgetsQTable[[#This Row],[prop_id]],BudgetsQTable[[#This Row],[prop_id]]))</f>
        <v/>
      </c>
      <c r="M3405" s="78" t="s">
        <v>753</v>
      </c>
      <c r="N3405" s="7" t="str">
        <f>IF(BudgetsQTable[[#This Row],[pi_last_name]]=" ","",HYPERLINK("mailto:"&amp;BudgetsQTable[[#This Row],[pi_email]]&amp;"&amp;subject=Your NSF Proposal:  "&amp;BudgetsQTable[[#This Row],[prop_id]],BudgetsQTable[[#This Row],[pi_email]]))</f>
        <v/>
      </c>
      <c r="O3405" s="78" t="s">
        <v>753</v>
      </c>
      <c r="P3405" s="78">
        <v>1</v>
      </c>
      <c r="Q3405" s="78">
        <v>0</v>
      </c>
      <c r="R3405" s="79">
        <v>0</v>
      </c>
      <c r="S3405" s="79">
        <v>0</v>
      </c>
      <c r="T3405" s="79">
        <v>0</v>
      </c>
      <c r="U3405" s="80">
        <v>78236</v>
      </c>
      <c r="V3405" s="78">
        <v>0</v>
      </c>
      <c r="W3405" s="78">
        <v>4</v>
      </c>
      <c r="X3405" s="11" t="str">
        <f ca="1">IF(ISBLANK(BudgetsQTable[[#This Row],[budg_seq_yr]]),"FY"&amp;fiscalyear,"FY"&amp;fiscalyear-1+BudgetsQTable[[#This Row],[budg_seq_yr]])</f>
        <v>FY21</v>
      </c>
      <c r="Y3405" s="79">
        <v>78236</v>
      </c>
      <c r="Z3405" s="78" t="s">
        <v>2840</v>
      </c>
      <c r="AA3405" s="78" t="s">
        <v>464</v>
      </c>
      <c r="AB3405" s="76" t="s">
        <v>2821</v>
      </c>
      <c r="AC3405" s="78" t="s">
        <v>519</v>
      </c>
    </row>
    <row r="3406" spans="1:29" x14ac:dyDescent="0.35">
      <c r="A3406" s="10" t="s">
        <v>2774</v>
      </c>
      <c r="B3406" s="76" t="s">
        <v>2824</v>
      </c>
      <c r="C3406" s="76">
        <f>C3405+(BudgetsQTable[[#This Row],[lead]]&lt;&gt;K3405)</f>
        <v>422</v>
      </c>
      <c r="D3406" s="76">
        <f>D3405*(BudgetsQTable[[#This Row],[lead]]=K3405)+(BudgetsQTable[[#This Row],[prop_id]]&lt;&gt;A3405)</f>
        <v>1</v>
      </c>
      <c r="E3406" s="77">
        <v>43014.645833333336</v>
      </c>
      <c r="F3406" s="78" t="s">
        <v>2839</v>
      </c>
      <c r="G3406" s="78" t="s">
        <v>2840</v>
      </c>
      <c r="H3406" s="78" t="s">
        <v>464</v>
      </c>
      <c r="I3406" s="76" t="s">
        <v>1006</v>
      </c>
      <c r="J3406" s="76" t="s">
        <v>4017</v>
      </c>
      <c r="K3406" s="78" t="s">
        <v>2774</v>
      </c>
      <c r="L3406" s="7" t="str">
        <f>IF(BudgetsQTable[[#This Row],[pi_last_name]]=" ","",HYPERLINK("https://www.ejacket.nsf.gov/ej/showProposal.do?Continue=Y&amp;ID="&amp;BudgetsQTable[[#This Row],[prop_id]],BudgetsQTable[[#This Row],[prop_id]]))</f>
        <v>1801236</v>
      </c>
      <c r="M3406" s="78" t="s">
        <v>2775</v>
      </c>
      <c r="N3406" s="7" t="str">
        <f>IF(BudgetsQTable[[#This Row],[pi_last_name]]=" ","",HYPERLINK("mailto:"&amp;BudgetsQTable[[#This Row],[pi_email]]&amp;"&amp;subject=Your NSF Proposal:  "&amp;BudgetsQTable[[#This Row],[prop_id]],BudgetsQTable[[#This Row],[pi_email]]))</f>
        <v>shroff@ece.osu.edu</v>
      </c>
      <c r="O3406" s="78" t="s">
        <v>603</v>
      </c>
      <c r="P3406" s="78"/>
      <c r="Q3406" s="78"/>
      <c r="R3406" s="79"/>
      <c r="S3406" s="79"/>
      <c r="T3406" s="79"/>
      <c r="U3406" s="80"/>
      <c r="V3406" s="78">
        <v>0</v>
      </c>
      <c r="W3406" s="78"/>
      <c r="X3406" s="11" t="str">
        <f ca="1">IF(ISBLANK(BudgetsQTable[[#This Row],[budg_seq_yr]]),"FY"&amp;fiscalyear,"FY"&amp;fiscalyear-1+BudgetsQTable[[#This Row],[budg_seq_yr]])</f>
        <v>FY18</v>
      </c>
      <c r="Y3406" s="79">
        <v>600000</v>
      </c>
      <c r="Z3406" s="78" t="s">
        <v>2840</v>
      </c>
      <c r="AA3406" s="78" t="s">
        <v>464</v>
      </c>
      <c r="AB3406" s="76" t="s">
        <v>2821</v>
      </c>
      <c r="AC3406" s="78" t="s">
        <v>487</v>
      </c>
    </row>
    <row r="3407" spans="1:29" x14ac:dyDescent="0.35">
      <c r="A3407" s="10" t="s">
        <v>2774</v>
      </c>
      <c r="B3407" s="76" t="s">
        <v>2824</v>
      </c>
      <c r="C3407" s="76">
        <f>C3406+(BudgetsQTable[[#This Row],[lead]]&lt;&gt;K3406)</f>
        <v>422</v>
      </c>
      <c r="D3407" s="76">
        <f>D3406*(BudgetsQTable[[#This Row],[lead]]=K3406)+(BudgetsQTable[[#This Row],[prop_id]]&lt;&gt;A3406)</f>
        <v>1</v>
      </c>
      <c r="E3407" s="77">
        <v>43014.645833333336</v>
      </c>
      <c r="F3407" s="78" t="s">
        <v>2839</v>
      </c>
      <c r="G3407" s="78" t="s">
        <v>2840</v>
      </c>
      <c r="H3407" s="78" t="s">
        <v>464</v>
      </c>
      <c r="I3407" s="76" t="s">
        <v>1006</v>
      </c>
      <c r="J3407" s="76" t="s">
        <v>753</v>
      </c>
      <c r="K3407" s="78" t="s">
        <v>2774</v>
      </c>
      <c r="L3407" s="7" t="str">
        <f>IF(BudgetsQTable[[#This Row],[pi_last_name]]=" ","",HYPERLINK("https://www.ejacket.nsf.gov/ej/showProposal.do?Continue=Y&amp;ID="&amp;BudgetsQTable[[#This Row],[prop_id]],BudgetsQTable[[#This Row],[prop_id]]))</f>
        <v/>
      </c>
      <c r="M3407" s="78" t="s">
        <v>753</v>
      </c>
      <c r="N3407" s="7" t="str">
        <f>IF(BudgetsQTable[[#This Row],[pi_last_name]]=" ","",HYPERLINK("mailto:"&amp;BudgetsQTable[[#This Row],[pi_email]]&amp;"&amp;subject=Your NSF Proposal:  "&amp;BudgetsQTable[[#This Row],[prop_id]],BudgetsQTable[[#This Row],[pi_email]]))</f>
        <v/>
      </c>
      <c r="O3407" s="78" t="s">
        <v>753</v>
      </c>
      <c r="P3407" s="78">
        <v>1</v>
      </c>
      <c r="Q3407" s="78">
        <v>0.65</v>
      </c>
      <c r="R3407" s="79">
        <v>0</v>
      </c>
      <c r="S3407" s="79">
        <v>3000</v>
      </c>
      <c r="T3407" s="79">
        <v>0</v>
      </c>
      <c r="U3407" s="80">
        <v>103009</v>
      </c>
      <c r="V3407" s="78">
        <v>0</v>
      </c>
      <c r="W3407" s="78">
        <v>1</v>
      </c>
      <c r="X3407" s="11" t="str">
        <f ca="1">IF(ISBLANK(BudgetsQTable[[#This Row],[budg_seq_yr]]),"FY"&amp;fiscalyear,"FY"&amp;fiscalyear-1+BudgetsQTable[[#This Row],[budg_seq_yr]])</f>
        <v>FY18</v>
      </c>
      <c r="Y3407" s="79">
        <v>103009</v>
      </c>
      <c r="Z3407" s="78" t="s">
        <v>2840</v>
      </c>
      <c r="AA3407" s="78" t="s">
        <v>464</v>
      </c>
      <c r="AB3407" s="76" t="s">
        <v>2821</v>
      </c>
      <c r="AC3407" s="78" t="s">
        <v>487</v>
      </c>
    </row>
    <row r="3408" spans="1:29" x14ac:dyDescent="0.35">
      <c r="A3408" s="10" t="s">
        <v>2774</v>
      </c>
      <c r="B3408" s="76" t="s">
        <v>2824</v>
      </c>
      <c r="C3408" s="76">
        <f>C3407+(BudgetsQTable[[#This Row],[lead]]&lt;&gt;K3407)</f>
        <v>422</v>
      </c>
      <c r="D3408" s="76">
        <f>D3407*(BudgetsQTable[[#This Row],[lead]]=K3407)+(BudgetsQTable[[#This Row],[prop_id]]&lt;&gt;A3407)</f>
        <v>1</v>
      </c>
      <c r="E3408" s="77">
        <v>43014.645833333336</v>
      </c>
      <c r="F3408" s="78" t="s">
        <v>2839</v>
      </c>
      <c r="G3408" s="78" t="s">
        <v>2840</v>
      </c>
      <c r="H3408" s="78" t="s">
        <v>464</v>
      </c>
      <c r="I3408" s="76" t="s">
        <v>1006</v>
      </c>
      <c r="J3408" s="76" t="s">
        <v>753</v>
      </c>
      <c r="K3408" s="78" t="s">
        <v>2774</v>
      </c>
      <c r="L3408" s="7" t="str">
        <f>IF(BudgetsQTable[[#This Row],[pi_last_name]]=" ","",HYPERLINK("https://www.ejacket.nsf.gov/ej/showProposal.do?Continue=Y&amp;ID="&amp;BudgetsQTable[[#This Row],[prop_id]],BudgetsQTable[[#This Row],[prop_id]]))</f>
        <v/>
      </c>
      <c r="M3408" s="78" t="s">
        <v>753</v>
      </c>
      <c r="N3408" s="7" t="str">
        <f>IF(BudgetsQTable[[#This Row],[pi_last_name]]=" ","",HYPERLINK("mailto:"&amp;BudgetsQTable[[#This Row],[pi_email]]&amp;"&amp;subject=Your NSF Proposal:  "&amp;BudgetsQTable[[#This Row],[prop_id]],BudgetsQTable[[#This Row],[pi_email]]))</f>
        <v/>
      </c>
      <c r="O3408" s="78" t="s">
        <v>753</v>
      </c>
      <c r="P3408" s="78">
        <v>1</v>
      </c>
      <c r="Q3408" s="78">
        <v>0.66</v>
      </c>
      <c r="R3408" s="79">
        <v>0</v>
      </c>
      <c r="S3408" s="79">
        <v>3000</v>
      </c>
      <c r="T3408" s="79">
        <v>0</v>
      </c>
      <c r="U3408" s="80">
        <v>153721</v>
      </c>
      <c r="V3408" s="78">
        <v>0</v>
      </c>
      <c r="W3408" s="78">
        <v>2</v>
      </c>
      <c r="X3408" s="11" t="str">
        <f ca="1">IF(ISBLANK(BudgetsQTable[[#This Row],[budg_seq_yr]]),"FY"&amp;fiscalyear,"FY"&amp;fiscalyear-1+BudgetsQTable[[#This Row],[budg_seq_yr]])</f>
        <v>FY19</v>
      </c>
      <c r="Y3408" s="79">
        <v>153721</v>
      </c>
      <c r="Z3408" s="78" t="s">
        <v>2840</v>
      </c>
      <c r="AA3408" s="78" t="s">
        <v>464</v>
      </c>
      <c r="AB3408" s="76" t="s">
        <v>2821</v>
      </c>
      <c r="AC3408" s="78" t="s">
        <v>487</v>
      </c>
    </row>
    <row r="3409" spans="1:29" x14ac:dyDescent="0.35">
      <c r="A3409" s="10" t="s">
        <v>2774</v>
      </c>
      <c r="B3409" s="76" t="s">
        <v>2824</v>
      </c>
      <c r="C3409" s="76">
        <f>C3408+(BudgetsQTable[[#This Row],[lead]]&lt;&gt;K3408)</f>
        <v>422</v>
      </c>
      <c r="D3409" s="76">
        <f>D3408*(BudgetsQTable[[#This Row],[lead]]=K3408)+(BudgetsQTable[[#This Row],[prop_id]]&lt;&gt;A3408)</f>
        <v>1</v>
      </c>
      <c r="E3409" s="77">
        <v>43014.645833333336</v>
      </c>
      <c r="F3409" s="78" t="s">
        <v>2839</v>
      </c>
      <c r="G3409" s="78" t="s">
        <v>2840</v>
      </c>
      <c r="H3409" s="78" t="s">
        <v>464</v>
      </c>
      <c r="I3409" s="76" t="s">
        <v>1006</v>
      </c>
      <c r="J3409" s="76" t="s">
        <v>753</v>
      </c>
      <c r="K3409" s="78" t="s">
        <v>2774</v>
      </c>
      <c r="L3409" s="7" t="str">
        <f>IF(BudgetsQTable[[#This Row],[pi_last_name]]=" ","",HYPERLINK("https://www.ejacket.nsf.gov/ej/showProposal.do?Continue=Y&amp;ID="&amp;BudgetsQTable[[#This Row],[prop_id]],BudgetsQTable[[#This Row],[prop_id]]))</f>
        <v/>
      </c>
      <c r="M3409" s="78" t="s">
        <v>753</v>
      </c>
      <c r="N3409" s="7" t="str">
        <f>IF(BudgetsQTable[[#This Row],[pi_last_name]]=" ","",HYPERLINK("mailto:"&amp;BudgetsQTable[[#This Row],[pi_email]]&amp;"&amp;subject=Your NSF Proposal:  "&amp;BudgetsQTable[[#This Row],[prop_id]],BudgetsQTable[[#This Row],[pi_email]]))</f>
        <v/>
      </c>
      <c r="O3409" s="78" t="s">
        <v>753</v>
      </c>
      <c r="P3409" s="78">
        <v>1</v>
      </c>
      <c r="Q3409" s="78">
        <v>0.66</v>
      </c>
      <c r="R3409" s="79">
        <v>0</v>
      </c>
      <c r="S3409" s="79">
        <v>3000</v>
      </c>
      <c r="T3409" s="79">
        <v>0</v>
      </c>
      <c r="U3409" s="80">
        <v>110174</v>
      </c>
      <c r="V3409" s="78">
        <v>0</v>
      </c>
      <c r="W3409" s="78">
        <v>3</v>
      </c>
      <c r="X3409" s="11" t="str">
        <f ca="1">IF(ISBLANK(BudgetsQTable[[#This Row],[budg_seq_yr]]),"FY"&amp;fiscalyear,"FY"&amp;fiscalyear-1+BudgetsQTable[[#This Row],[budg_seq_yr]])</f>
        <v>FY20</v>
      </c>
      <c r="Y3409" s="79">
        <v>110174</v>
      </c>
      <c r="Z3409" s="78" t="s">
        <v>2840</v>
      </c>
      <c r="AA3409" s="78" t="s">
        <v>464</v>
      </c>
      <c r="AB3409" s="76" t="s">
        <v>2821</v>
      </c>
      <c r="AC3409" s="78" t="s">
        <v>487</v>
      </c>
    </row>
    <row r="3410" spans="1:29" x14ac:dyDescent="0.35">
      <c r="A3410" s="10" t="s">
        <v>2774</v>
      </c>
      <c r="B3410" s="76" t="s">
        <v>2824</v>
      </c>
      <c r="C3410" s="76">
        <f>C3409+(BudgetsQTable[[#This Row],[lead]]&lt;&gt;K3409)</f>
        <v>422</v>
      </c>
      <c r="D3410" s="76">
        <f>D3409*(BudgetsQTable[[#This Row],[lead]]=K3409)+(BudgetsQTable[[#This Row],[prop_id]]&lt;&gt;A3409)</f>
        <v>1</v>
      </c>
      <c r="E3410" s="77">
        <v>43014.645833333336</v>
      </c>
      <c r="F3410" s="78" t="s">
        <v>2839</v>
      </c>
      <c r="G3410" s="78" t="s">
        <v>2840</v>
      </c>
      <c r="H3410" s="78" t="s">
        <v>464</v>
      </c>
      <c r="I3410" s="76" t="s">
        <v>1006</v>
      </c>
      <c r="J3410" s="76" t="s">
        <v>753</v>
      </c>
      <c r="K3410" s="78" t="s">
        <v>2774</v>
      </c>
      <c r="L3410" s="7" t="str">
        <f>IF(BudgetsQTable[[#This Row],[pi_last_name]]=" ","",HYPERLINK("https://www.ejacket.nsf.gov/ej/showProposal.do?Continue=Y&amp;ID="&amp;BudgetsQTable[[#This Row],[prop_id]],BudgetsQTable[[#This Row],[prop_id]]))</f>
        <v/>
      </c>
      <c r="M3410" s="78" t="s">
        <v>753</v>
      </c>
      <c r="N3410" s="7" t="str">
        <f>IF(BudgetsQTable[[#This Row],[pi_last_name]]=" ","",HYPERLINK("mailto:"&amp;BudgetsQTable[[#This Row],[pi_email]]&amp;"&amp;subject=Your NSF Proposal:  "&amp;BudgetsQTable[[#This Row],[prop_id]],BudgetsQTable[[#This Row],[pi_email]]))</f>
        <v/>
      </c>
      <c r="O3410" s="78" t="s">
        <v>753</v>
      </c>
      <c r="P3410" s="78">
        <v>1</v>
      </c>
      <c r="Q3410" s="78">
        <v>0.67</v>
      </c>
      <c r="R3410" s="79">
        <v>0</v>
      </c>
      <c r="S3410" s="79">
        <v>3000</v>
      </c>
      <c r="T3410" s="79">
        <v>0</v>
      </c>
      <c r="U3410" s="80">
        <v>114650</v>
      </c>
      <c r="V3410" s="78">
        <v>0</v>
      </c>
      <c r="W3410" s="78">
        <v>4</v>
      </c>
      <c r="X3410" s="11" t="str">
        <f ca="1">IF(ISBLANK(BudgetsQTable[[#This Row],[budg_seq_yr]]),"FY"&amp;fiscalyear,"FY"&amp;fiscalyear-1+BudgetsQTable[[#This Row],[budg_seq_yr]])</f>
        <v>FY21</v>
      </c>
      <c r="Y3410" s="79">
        <v>114650</v>
      </c>
      <c r="Z3410" s="78" t="s">
        <v>2840</v>
      </c>
      <c r="AA3410" s="78" t="s">
        <v>464</v>
      </c>
      <c r="AB3410" s="76" t="s">
        <v>2821</v>
      </c>
      <c r="AC3410" s="78" t="s">
        <v>487</v>
      </c>
    </row>
    <row r="3411" spans="1:29" x14ac:dyDescent="0.35">
      <c r="A3411" s="10" t="s">
        <v>2774</v>
      </c>
      <c r="B3411" s="76" t="s">
        <v>2824</v>
      </c>
      <c r="C3411" s="76">
        <f>C3410+(BudgetsQTable[[#This Row],[lead]]&lt;&gt;K3410)</f>
        <v>422</v>
      </c>
      <c r="D3411" s="76">
        <f>D3410*(BudgetsQTable[[#This Row],[lead]]=K3410)+(BudgetsQTable[[#This Row],[prop_id]]&lt;&gt;A3410)</f>
        <v>1</v>
      </c>
      <c r="E3411" s="77">
        <v>43014.645833333336</v>
      </c>
      <c r="F3411" s="78" t="s">
        <v>2839</v>
      </c>
      <c r="G3411" s="78" t="s">
        <v>2840</v>
      </c>
      <c r="H3411" s="78" t="s">
        <v>464</v>
      </c>
      <c r="I3411" s="76" t="s">
        <v>1006</v>
      </c>
      <c r="J3411" s="76" t="s">
        <v>753</v>
      </c>
      <c r="K3411" s="78" t="s">
        <v>2774</v>
      </c>
      <c r="L3411" s="7" t="str">
        <f>IF(BudgetsQTable[[#This Row],[pi_last_name]]=" ","",HYPERLINK("https://www.ejacket.nsf.gov/ej/showProposal.do?Continue=Y&amp;ID="&amp;BudgetsQTable[[#This Row],[prop_id]],BudgetsQTable[[#This Row],[prop_id]]))</f>
        <v/>
      </c>
      <c r="M3411" s="78" t="s">
        <v>753</v>
      </c>
      <c r="N3411" s="7" t="str">
        <f>IF(BudgetsQTable[[#This Row],[pi_last_name]]=" ","",HYPERLINK("mailto:"&amp;BudgetsQTable[[#This Row],[pi_email]]&amp;"&amp;subject=Your NSF Proposal:  "&amp;BudgetsQTable[[#This Row],[prop_id]],BudgetsQTable[[#This Row],[pi_email]]))</f>
        <v/>
      </c>
      <c r="O3411" s="78" t="s">
        <v>753</v>
      </c>
      <c r="P3411" s="78">
        <v>1</v>
      </c>
      <c r="Q3411" s="78">
        <v>0.67</v>
      </c>
      <c r="R3411" s="79">
        <v>0</v>
      </c>
      <c r="S3411" s="79">
        <v>3000</v>
      </c>
      <c r="T3411" s="79">
        <v>0</v>
      </c>
      <c r="U3411" s="80">
        <v>118446</v>
      </c>
      <c r="V3411" s="78">
        <v>0</v>
      </c>
      <c r="W3411" s="78">
        <v>5</v>
      </c>
      <c r="X3411" s="11" t="str">
        <f ca="1">IF(ISBLANK(BudgetsQTable[[#This Row],[budg_seq_yr]]),"FY"&amp;fiscalyear,"FY"&amp;fiscalyear-1+BudgetsQTable[[#This Row],[budg_seq_yr]])</f>
        <v>FY22</v>
      </c>
      <c r="Y3411" s="79">
        <v>118446</v>
      </c>
      <c r="Z3411" s="78" t="s">
        <v>2840</v>
      </c>
      <c r="AA3411" s="78" t="s">
        <v>464</v>
      </c>
      <c r="AB3411" s="76" t="s">
        <v>2821</v>
      </c>
      <c r="AC3411" s="78" t="s">
        <v>487</v>
      </c>
    </row>
    <row r="3412" spans="1:29" x14ac:dyDescent="0.35">
      <c r="A3412" s="10" t="s">
        <v>5418</v>
      </c>
      <c r="B3412" s="76" t="s">
        <v>2834</v>
      </c>
      <c r="C3412" s="76">
        <f>C3411+(BudgetsQTable[[#This Row],[lead]]&lt;&gt;K3411)</f>
        <v>422</v>
      </c>
      <c r="D3412" s="76">
        <f>D3411*(BudgetsQTable[[#This Row],[lead]]=K3411)+(BudgetsQTable[[#This Row],[prop_id]]&lt;&gt;A3411)</f>
        <v>2</v>
      </c>
      <c r="E3412" s="77">
        <v>43005.4375</v>
      </c>
      <c r="F3412" s="78" t="s">
        <v>2839</v>
      </c>
      <c r="G3412" s="78" t="s">
        <v>2840</v>
      </c>
      <c r="H3412" s="78" t="s">
        <v>464</v>
      </c>
      <c r="I3412" s="76" t="s">
        <v>1006</v>
      </c>
      <c r="J3412" s="76" t="s">
        <v>5420</v>
      </c>
      <c r="K3412" s="78" t="s">
        <v>2774</v>
      </c>
      <c r="L3412" s="7" t="str">
        <f>IF(BudgetsQTable[[#This Row],[pi_last_name]]=" ","",HYPERLINK("https://www.ejacket.nsf.gov/ej/showProposal.do?Continue=Y&amp;ID="&amp;BudgetsQTable[[#This Row],[prop_id]],BudgetsQTable[[#This Row],[prop_id]]))</f>
        <v>1763508</v>
      </c>
      <c r="M3412" s="78" t="s">
        <v>3153</v>
      </c>
      <c r="N3412" s="7" t="str">
        <f>IF(BudgetsQTable[[#This Row],[pi_last_name]]=" ","",HYPERLINK("mailto:"&amp;BudgetsQTable[[#This Row],[pi_email]]&amp;"&amp;subject=Your NSF Proposal:  "&amp;BudgetsQTable[[#This Row],[prop_id]],BudgetsQTable[[#This Row],[pi_email]]))</f>
        <v>suman@cs.wisc.edu</v>
      </c>
      <c r="O3412" s="78" t="s">
        <v>3257</v>
      </c>
      <c r="P3412" s="78"/>
      <c r="Q3412" s="78"/>
      <c r="R3412" s="79"/>
      <c r="S3412" s="79"/>
      <c r="T3412" s="79"/>
      <c r="U3412" s="80"/>
      <c r="V3412" s="78">
        <v>0</v>
      </c>
      <c r="W3412" s="78"/>
      <c r="X3412" s="11" t="str">
        <f ca="1">IF(ISBLANK(BudgetsQTable[[#This Row],[budg_seq_yr]]),"FY"&amp;fiscalyear,"FY"&amp;fiscalyear-1+BudgetsQTable[[#This Row],[budg_seq_yr]])</f>
        <v>FY18</v>
      </c>
      <c r="Y3412" s="79">
        <v>600000</v>
      </c>
      <c r="Z3412" s="78" t="s">
        <v>2840</v>
      </c>
      <c r="AA3412" s="78" t="s">
        <v>464</v>
      </c>
      <c r="AB3412" s="76" t="s">
        <v>2821</v>
      </c>
      <c r="AC3412" s="78" t="s">
        <v>487</v>
      </c>
    </row>
    <row r="3413" spans="1:29" x14ac:dyDescent="0.35">
      <c r="A3413" s="10" t="s">
        <v>5418</v>
      </c>
      <c r="B3413" s="76" t="s">
        <v>2834</v>
      </c>
      <c r="C3413" s="76">
        <f>C3412+(BudgetsQTable[[#This Row],[lead]]&lt;&gt;K3412)</f>
        <v>422</v>
      </c>
      <c r="D3413" s="76">
        <f>D3412*(BudgetsQTable[[#This Row],[lead]]=K3412)+(BudgetsQTable[[#This Row],[prop_id]]&lt;&gt;A3412)</f>
        <v>2</v>
      </c>
      <c r="E3413" s="77">
        <v>43005.4375</v>
      </c>
      <c r="F3413" s="78" t="s">
        <v>2839</v>
      </c>
      <c r="G3413" s="78" t="s">
        <v>2840</v>
      </c>
      <c r="H3413" s="78" t="s">
        <v>464</v>
      </c>
      <c r="I3413" s="76" t="s">
        <v>1006</v>
      </c>
      <c r="J3413" s="76" t="s">
        <v>753</v>
      </c>
      <c r="K3413" s="78" t="s">
        <v>2774</v>
      </c>
      <c r="L3413" s="7" t="str">
        <f>IF(BudgetsQTable[[#This Row],[pi_last_name]]=" ","",HYPERLINK("https://www.ejacket.nsf.gov/ej/showProposal.do?Continue=Y&amp;ID="&amp;BudgetsQTable[[#This Row],[prop_id]],BudgetsQTable[[#This Row],[prop_id]]))</f>
        <v/>
      </c>
      <c r="M3413" s="78" t="s">
        <v>753</v>
      </c>
      <c r="N3413" s="7" t="str">
        <f>IF(BudgetsQTable[[#This Row],[pi_last_name]]=" ","",HYPERLINK("mailto:"&amp;BudgetsQTable[[#This Row],[pi_email]]&amp;"&amp;subject=Your NSF Proposal:  "&amp;BudgetsQTable[[#This Row],[prop_id]],BudgetsQTable[[#This Row],[pi_email]]))</f>
        <v/>
      </c>
      <c r="O3413" s="78" t="s">
        <v>753</v>
      </c>
      <c r="P3413" s="78">
        <v>1</v>
      </c>
      <c r="Q3413" s="78">
        <v>0.25</v>
      </c>
      <c r="R3413" s="79">
        <v>0</v>
      </c>
      <c r="S3413" s="79">
        <v>2000</v>
      </c>
      <c r="T3413" s="79">
        <v>0</v>
      </c>
      <c r="U3413" s="80">
        <v>125428</v>
      </c>
      <c r="V3413" s="78">
        <v>0</v>
      </c>
      <c r="W3413" s="78">
        <v>1</v>
      </c>
      <c r="X3413" s="11" t="str">
        <f ca="1">IF(ISBLANK(BudgetsQTable[[#This Row],[budg_seq_yr]]),"FY"&amp;fiscalyear,"FY"&amp;fiscalyear-1+BudgetsQTable[[#This Row],[budg_seq_yr]])</f>
        <v>FY18</v>
      </c>
      <c r="Y3413" s="79">
        <v>125428</v>
      </c>
      <c r="Z3413" s="78" t="s">
        <v>2840</v>
      </c>
      <c r="AA3413" s="78" t="s">
        <v>464</v>
      </c>
      <c r="AB3413" s="76" t="s">
        <v>2821</v>
      </c>
      <c r="AC3413" s="78" t="s">
        <v>487</v>
      </c>
    </row>
    <row r="3414" spans="1:29" x14ac:dyDescent="0.35">
      <c r="A3414" s="10" t="s">
        <v>5418</v>
      </c>
      <c r="B3414" s="76" t="s">
        <v>2834</v>
      </c>
      <c r="C3414" s="76">
        <f>C3413+(BudgetsQTable[[#This Row],[lead]]&lt;&gt;K3413)</f>
        <v>422</v>
      </c>
      <c r="D3414" s="76">
        <f>D3413*(BudgetsQTable[[#This Row],[lead]]=K3413)+(BudgetsQTable[[#This Row],[prop_id]]&lt;&gt;A3413)</f>
        <v>2</v>
      </c>
      <c r="E3414" s="77">
        <v>43005.4375</v>
      </c>
      <c r="F3414" s="78" t="s">
        <v>2839</v>
      </c>
      <c r="G3414" s="78" t="s">
        <v>2840</v>
      </c>
      <c r="H3414" s="78" t="s">
        <v>464</v>
      </c>
      <c r="I3414" s="76" t="s">
        <v>1006</v>
      </c>
      <c r="J3414" s="76" t="s">
        <v>753</v>
      </c>
      <c r="K3414" s="78" t="s">
        <v>2774</v>
      </c>
      <c r="L3414" s="7" t="str">
        <f>IF(BudgetsQTable[[#This Row],[pi_last_name]]=" ","",HYPERLINK("https://www.ejacket.nsf.gov/ej/showProposal.do?Continue=Y&amp;ID="&amp;BudgetsQTable[[#This Row],[prop_id]],BudgetsQTable[[#This Row],[prop_id]]))</f>
        <v/>
      </c>
      <c r="M3414" s="78" t="s">
        <v>753</v>
      </c>
      <c r="N3414" s="7" t="str">
        <f>IF(BudgetsQTable[[#This Row],[pi_last_name]]=" ","",HYPERLINK("mailto:"&amp;BudgetsQTable[[#This Row],[pi_email]]&amp;"&amp;subject=Your NSF Proposal:  "&amp;BudgetsQTable[[#This Row],[prop_id]],BudgetsQTable[[#This Row],[pi_email]]))</f>
        <v/>
      </c>
      <c r="O3414" s="78" t="s">
        <v>753</v>
      </c>
      <c r="P3414" s="78">
        <v>1</v>
      </c>
      <c r="Q3414" s="78">
        <v>0.25</v>
      </c>
      <c r="R3414" s="79">
        <v>0</v>
      </c>
      <c r="S3414" s="79">
        <v>2000</v>
      </c>
      <c r="T3414" s="79">
        <v>0</v>
      </c>
      <c r="U3414" s="80">
        <v>106101</v>
      </c>
      <c r="V3414" s="78">
        <v>0</v>
      </c>
      <c r="W3414" s="78">
        <v>2</v>
      </c>
      <c r="X3414" s="11" t="str">
        <f ca="1">IF(ISBLANK(BudgetsQTable[[#This Row],[budg_seq_yr]]),"FY"&amp;fiscalyear,"FY"&amp;fiscalyear-1+BudgetsQTable[[#This Row],[budg_seq_yr]])</f>
        <v>FY19</v>
      </c>
      <c r="Y3414" s="79">
        <v>106101</v>
      </c>
      <c r="Z3414" s="78" t="s">
        <v>2840</v>
      </c>
      <c r="AA3414" s="78" t="s">
        <v>464</v>
      </c>
      <c r="AB3414" s="76" t="s">
        <v>2821</v>
      </c>
      <c r="AC3414" s="78" t="s">
        <v>487</v>
      </c>
    </row>
    <row r="3415" spans="1:29" x14ac:dyDescent="0.35">
      <c r="A3415" s="10" t="s">
        <v>5418</v>
      </c>
      <c r="B3415" s="76" t="s">
        <v>2834</v>
      </c>
      <c r="C3415" s="76">
        <f>C3414+(BudgetsQTable[[#This Row],[lead]]&lt;&gt;K3414)</f>
        <v>422</v>
      </c>
      <c r="D3415" s="76">
        <f>D3414*(BudgetsQTable[[#This Row],[lead]]=K3414)+(BudgetsQTable[[#This Row],[prop_id]]&lt;&gt;A3414)</f>
        <v>2</v>
      </c>
      <c r="E3415" s="77">
        <v>43005.4375</v>
      </c>
      <c r="F3415" s="78" t="s">
        <v>2839</v>
      </c>
      <c r="G3415" s="78" t="s">
        <v>2840</v>
      </c>
      <c r="H3415" s="78" t="s">
        <v>464</v>
      </c>
      <c r="I3415" s="76" t="s">
        <v>1006</v>
      </c>
      <c r="J3415" s="76" t="s">
        <v>753</v>
      </c>
      <c r="K3415" s="78" t="s">
        <v>2774</v>
      </c>
      <c r="L3415" s="7" t="str">
        <f>IF(BudgetsQTable[[#This Row],[pi_last_name]]=" ","",HYPERLINK("https://www.ejacket.nsf.gov/ej/showProposal.do?Continue=Y&amp;ID="&amp;BudgetsQTable[[#This Row],[prop_id]],BudgetsQTable[[#This Row],[prop_id]]))</f>
        <v/>
      </c>
      <c r="M3415" s="78" t="s">
        <v>753</v>
      </c>
      <c r="N3415" s="7" t="str">
        <f>IF(BudgetsQTable[[#This Row],[pi_last_name]]=" ","",HYPERLINK("mailto:"&amp;BudgetsQTable[[#This Row],[pi_email]]&amp;"&amp;subject=Your NSF Proposal:  "&amp;BudgetsQTable[[#This Row],[prop_id]],BudgetsQTable[[#This Row],[pi_email]]))</f>
        <v/>
      </c>
      <c r="O3415" s="78" t="s">
        <v>753</v>
      </c>
      <c r="P3415" s="78">
        <v>1</v>
      </c>
      <c r="Q3415" s="78">
        <v>0.5</v>
      </c>
      <c r="R3415" s="79">
        <v>0</v>
      </c>
      <c r="S3415" s="79">
        <v>2000</v>
      </c>
      <c r="T3415" s="79">
        <v>0</v>
      </c>
      <c r="U3415" s="80">
        <v>117348</v>
      </c>
      <c r="V3415" s="78">
        <v>0</v>
      </c>
      <c r="W3415" s="78">
        <v>3</v>
      </c>
      <c r="X3415" s="11" t="str">
        <f ca="1">IF(ISBLANK(BudgetsQTable[[#This Row],[budg_seq_yr]]),"FY"&amp;fiscalyear,"FY"&amp;fiscalyear-1+BudgetsQTable[[#This Row],[budg_seq_yr]])</f>
        <v>FY20</v>
      </c>
      <c r="Y3415" s="79">
        <v>117348</v>
      </c>
      <c r="Z3415" s="78" t="s">
        <v>2840</v>
      </c>
      <c r="AA3415" s="78" t="s">
        <v>464</v>
      </c>
      <c r="AB3415" s="76" t="s">
        <v>2821</v>
      </c>
      <c r="AC3415" s="78" t="s">
        <v>487</v>
      </c>
    </row>
    <row r="3416" spans="1:29" x14ac:dyDescent="0.35">
      <c r="A3416" s="10" t="s">
        <v>5418</v>
      </c>
      <c r="B3416" s="76" t="s">
        <v>2834</v>
      </c>
      <c r="C3416" s="76">
        <f>C3415+(BudgetsQTable[[#This Row],[lead]]&lt;&gt;K3415)</f>
        <v>422</v>
      </c>
      <c r="D3416" s="76">
        <f>D3415*(BudgetsQTable[[#This Row],[lead]]=K3415)+(BudgetsQTable[[#This Row],[prop_id]]&lt;&gt;A3415)</f>
        <v>2</v>
      </c>
      <c r="E3416" s="77">
        <v>43005.4375</v>
      </c>
      <c r="F3416" s="78" t="s">
        <v>2839</v>
      </c>
      <c r="G3416" s="78" t="s">
        <v>2840</v>
      </c>
      <c r="H3416" s="78" t="s">
        <v>464</v>
      </c>
      <c r="I3416" s="76" t="s">
        <v>1006</v>
      </c>
      <c r="J3416" s="76" t="s">
        <v>753</v>
      </c>
      <c r="K3416" s="78" t="s">
        <v>2774</v>
      </c>
      <c r="L3416" s="7" t="str">
        <f>IF(BudgetsQTable[[#This Row],[pi_last_name]]=" ","",HYPERLINK("https://www.ejacket.nsf.gov/ej/showProposal.do?Continue=Y&amp;ID="&amp;BudgetsQTable[[#This Row],[prop_id]],BudgetsQTable[[#This Row],[prop_id]]))</f>
        <v/>
      </c>
      <c r="M3416" s="78" t="s">
        <v>753</v>
      </c>
      <c r="N3416" s="7" t="str">
        <f>IF(BudgetsQTable[[#This Row],[pi_last_name]]=" ","",HYPERLINK("mailto:"&amp;BudgetsQTable[[#This Row],[pi_email]]&amp;"&amp;subject=Your NSF Proposal:  "&amp;BudgetsQTable[[#This Row],[prop_id]],BudgetsQTable[[#This Row],[pi_email]]))</f>
        <v/>
      </c>
      <c r="O3416" s="78" t="s">
        <v>753</v>
      </c>
      <c r="P3416" s="78">
        <v>1</v>
      </c>
      <c r="Q3416" s="78">
        <v>0.5</v>
      </c>
      <c r="R3416" s="79">
        <v>0</v>
      </c>
      <c r="S3416" s="79">
        <v>2000</v>
      </c>
      <c r="T3416" s="79">
        <v>0</v>
      </c>
      <c r="U3416" s="80">
        <v>124050</v>
      </c>
      <c r="V3416" s="78">
        <v>0</v>
      </c>
      <c r="W3416" s="78">
        <v>4</v>
      </c>
      <c r="X3416" s="11" t="str">
        <f ca="1">IF(ISBLANK(BudgetsQTable[[#This Row],[budg_seq_yr]]),"FY"&amp;fiscalyear,"FY"&amp;fiscalyear-1+BudgetsQTable[[#This Row],[budg_seq_yr]])</f>
        <v>FY21</v>
      </c>
      <c r="Y3416" s="79">
        <v>124050</v>
      </c>
      <c r="Z3416" s="78" t="s">
        <v>2840</v>
      </c>
      <c r="AA3416" s="78" t="s">
        <v>464</v>
      </c>
      <c r="AB3416" s="76" t="s">
        <v>2821</v>
      </c>
      <c r="AC3416" s="78" t="s">
        <v>487</v>
      </c>
    </row>
    <row r="3417" spans="1:29" x14ac:dyDescent="0.35">
      <c r="A3417" s="10" t="s">
        <v>5418</v>
      </c>
      <c r="B3417" s="76" t="s">
        <v>2834</v>
      </c>
      <c r="C3417" s="76">
        <f>C3416+(BudgetsQTable[[#This Row],[lead]]&lt;&gt;K3416)</f>
        <v>422</v>
      </c>
      <c r="D3417" s="76">
        <f>D3416*(BudgetsQTable[[#This Row],[lead]]=K3416)+(BudgetsQTable[[#This Row],[prop_id]]&lt;&gt;A3416)</f>
        <v>2</v>
      </c>
      <c r="E3417" s="77">
        <v>43005.4375</v>
      </c>
      <c r="F3417" s="78" t="s">
        <v>2839</v>
      </c>
      <c r="G3417" s="78" t="s">
        <v>2840</v>
      </c>
      <c r="H3417" s="78" t="s">
        <v>464</v>
      </c>
      <c r="I3417" s="76" t="s">
        <v>1006</v>
      </c>
      <c r="J3417" s="76" t="s">
        <v>753</v>
      </c>
      <c r="K3417" s="78" t="s">
        <v>2774</v>
      </c>
      <c r="L3417" s="7" t="str">
        <f>IF(BudgetsQTable[[#This Row],[pi_last_name]]=" ","",HYPERLINK("https://www.ejacket.nsf.gov/ej/showProposal.do?Continue=Y&amp;ID="&amp;BudgetsQTable[[#This Row],[prop_id]],BudgetsQTable[[#This Row],[prop_id]]))</f>
        <v/>
      </c>
      <c r="M3417" s="78" t="s">
        <v>753</v>
      </c>
      <c r="N3417" s="7" t="str">
        <f>IF(BudgetsQTable[[#This Row],[pi_last_name]]=" ","",HYPERLINK("mailto:"&amp;BudgetsQTable[[#This Row],[pi_email]]&amp;"&amp;subject=Your NSF Proposal:  "&amp;BudgetsQTable[[#This Row],[prop_id]],BudgetsQTable[[#This Row],[pi_email]]))</f>
        <v/>
      </c>
      <c r="O3417" s="78" t="s">
        <v>753</v>
      </c>
      <c r="P3417" s="78">
        <v>1</v>
      </c>
      <c r="Q3417" s="78">
        <v>0.5</v>
      </c>
      <c r="R3417" s="79">
        <v>0</v>
      </c>
      <c r="S3417" s="79">
        <v>2000</v>
      </c>
      <c r="T3417" s="79">
        <v>0</v>
      </c>
      <c r="U3417" s="80">
        <v>127073</v>
      </c>
      <c r="V3417" s="78">
        <v>0</v>
      </c>
      <c r="W3417" s="78">
        <v>5</v>
      </c>
      <c r="X3417" s="11" t="str">
        <f ca="1">IF(ISBLANK(BudgetsQTable[[#This Row],[budg_seq_yr]]),"FY"&amp;fiscalyear,"FY"&amp;fiscalyear-1+BudgetsQTable[[#This Row],[budg_seq_yr]])</f>
        <v>FY22</v>
      </c>
      <c r="Y3417" s="79">
        <v>127073</v>
      </c>
      <c r="Z3417" s="78" t="s">
        <v>2840</v>
      </c>
      <c r="AA3417" s="78" t="s">
        <v>464</v>
      </c>
      <c r="AB3417" s="76" t="s">
        <v>2821</v>
      </c>
      <c r="AC3417" s="78" t="s">
        <v>487</v>
      </c>
    </row>
    <row r="3418" spans="1:29" x14ac:dyDescent="0.35">
      <c r="A3418" s="10" t="s">
        <v>5421</v>
      </c>
      <c r="B3418" s="76" t="s">
        <v>2834</v>
      </c>
      <c r="C3418" s="76">
        <f>C3417+(BudgetsQTable[[#This Row],[lead]]&lt;&gt;K3417)</f>
        <v>422</v>
      </c>
      <c r="D3418" s="76">
        <f>D3417*(BudgetsQTable[[#This Row],[lead]]=K3417)+(BudgetsQTable[[#This Row],[prop_id]]&lt;&gt;A3417)</f>
        <v>3</v>
      </c>
      <c r="E3418" s="77">
        <v>43005.642361111109</v>
      </c>
      <c r="F3418" s="78" t="s">
        <v>2839</v>
      </c>
      <c r="G3418" s="78" t="s">
        <v>2840</v>
      </c>
      <c r="H3418" s="78" t="s">
        <v>464</v>
      </c>
      <c r="I3418" s="76" t="s">
        <v>1006</v>
      </c>
      <c r="J3418" s="76" t="s">
        <v>5424</v>
      </c>
      <c r="K3418" s="78" t="s">
        <v>2774</v>
      </c>
      <c r="L3418" s="7" t="str">
        <f>IF(BudgetsQTable[[#This Row],[pi_last_name]]=" ","",HYPERLINK("https://www.ejacket.nsf.gov/ej/showProposal.do?Continue=Y&amp;ID="&amp;BudgetsQTable[[#This Row],[prop_id]],BudgetsQTable[[#This Row],[prop_id]]))</f>
        <v>1763860</v>
      </c>
      <c r="M3418" s="78" t="s">
        <v>2082</v>
      </c>
      <c r="N3418" s="7" t="str">
        <f>IF(BudgetsQTable[[#This Row],[pi_last_name]]=" ","",HYPERLINK("mailto:"&amp;BudgetsQTable[[#This Row],[pi_email]]&amp;"&amp;subject=Your NSF Proposal:  "&amp;BudgetsQTable[[#This Row],[prop_id]],BudgetsQTable[[#This Row],[pi_email]]))</f>
        <v>prk@tamu.edu</v>
      </c>
      <c r="O3418" s="78" t="s">
        <v>4614</v>
      </c>
      <c r="P3418" s="78"/>
      <c r="Q3418" s="78"/>
      <c r="R3418" s="79"/>
      <c r="S3418" s="79"/>
      <c r="T3418" s="79"/>
      <c r="U3418" s="80"/>
      <c r="V3418" s="78">
        <v>0</v>
      </c>
      <c r="W3418" s="78"/>
      <c r="X3418" s="11" t="str">
        <f ca="1">IF(ISBLANK(BudgetsQTable[[#This Row],[budg_seq_yr]]),"FY"&amp;fiscalyear,"FY"&amp;fiscalyear-1+BudgetsQTable[[#This Row],[budg_seq_yr]])</f>
        <v>FY18</v>
      </c>
      <c r="Y3418" s="79">
        <v>600000</v>
      </c>
      <c r="Z3418" s="78" t="s">
        <v>2840</v>
      </c>
      <c r="AA3418" s="78" t="s">
        <v>464</v>
      </c>
      <c r="AB3418" s="76" t="s">
        <v>2821</v>
      </c>
      <c r="AC3418" s="78" t="s">
        <v>487</v>
      </c>
    </row>
    <row r="3419" spans="1:29" x14ac:dyDescent="0.35">
      <c r="A3419" s="10" t="s">
        <v>5421</v>
      </c>
      <c r="B3419" s="76" t="s">
        <v>2834</v>
      </c>
      <c r="C3419" s="76">
        <f>C3418+(BudgetsQTable[[#This Row],[lead]]&lt;&gt;K3418)</f>
        <v>422</v>
      </c>
      <c r="D3419" s="76">
        <f>D3418*(BudgetsQTable[[#This Row],[lead]]=K3418)+(BudgetsQTable[[#This Row],[prop_id]]&lt;&gt;A3418)</f>
        <v>3</v>
      </c>
      <c r="E3419" s="77">
        <v>43005.642361111109</v>
      </c>
      <c r="F3419" s="78" t="s">
        <v>2839</v>
      </c>
      <c r="G3419" s="78" t="s">
        <v>2840</v>
      </c>
      <c r="H3419" s="78" t="s">
        <v>464</v>
      </c>
      <c r="I3419" s="76" t="s">
        <v>1006</v>
      </c>
      <c r="J3419" s="76" t="s">
        <v>753</v>
      </c>
      <c r="K3419" s="78" t="s">
        <v>2774</v>
      </c>
      <c r="L3419" s="7" t="str">
        <f>IF(BudgetsQTable[[#This Row],[pi_last_name]]=" ","",HYPERLINK("https://www.ejacket.nsf.gov/ej/showProposal.do?Continue=Y&amp;ID="&amp;BudgetsQTable[[#This Row],[prop_id]],BudgetsQTable[[#This Row],[prop_id]]))</f>
        <v/>
      </c>
      <c r="M3419" s="78" t="s">
        <v>753</v>
      </c>
      <c r="N3419" s="7" t="str">
        <f>IF(BudgetsQTable[[#This Row],[pi_last_name]]=" ","",HYPERLINK("mailto:"&amp;BudgetsQTable[[#This Row],[pi_email]]&amp;"&amp;subject=Your NSF Proposal:  "&amp;BudgetsQTable[[#This Row],[prop_id]],BudgetsQTable[[#This Row],[pi_email]]))</f>
        <v/>
      </c>
      <c r="O3419" s="78" t="s">
        <v>753</v>
      </c>
      <c r="P3419" s="78">
        <v>1</v>
      </c>
      <c r="Q3419" s="78">
        <v>0</v>
      </c>
      <c r="R3419" s="79">
        <v>0</v>
      </c>
      <c r="S3419" s="79">
        <v>0</v>
      </c>
      <c r="T3419" s="79">
        <v>0</v>
      </c>
      <c r="U3419" s="80">
        <v>120000</v>
      </c>
      <c r="V3419" s="78">
        <v>0</v>
      </c>
      <c r="W3419" s="78">
        <v>1</v>
      </c>
      <c r="X3419" s="11" t="str">
        <f ca="1">IF(ISBLANK(BudgetsQTable[[#This Row],[budg_seq_yr]]),"FY"&amp;fiscalyear,"FY"&amp;fiscalyear-1+BudgetsQTable[[#This Row],[budg_seq_yr]])</f>
        <v>FY18</v>
      </c>
      <c r="Y3419" s="79">
        <v>120000</v>
      </c>
      <c r="Z3419" s="78" t="s">
        <v>2840</v>
      </c>
      <c r="AA3419" s="78" t="s">
        <v>464</v>
      </c>
      <c r="AB3419" s="76" t="s">
        <v>2821</v>
      </c>
      <c r="AC3419" s="78" t="s">
        <v>487</v>
      </c>
    </row>
    <row r="3420" spans="1:29" x14ac:dyDescent="0.35">
      <c r="A3420" s="10" t="s">
        <v>5421</v>
      </c>
      <c r="B3420" s="76" t="s">
        <v>2834</v>
      </c>
      <c r="C3420" s="76">
        <f>C3419+(BudgetsQTable[[#This Row],[lead]]&lt;&gt;K3419)</f>
        <v>422</v>
      </c>
      <c r="D3420" s="76">
        <f>D3419*(BudgetsQTable[[#This Row],[lead]]=K3419)+(BudgetsQTable[[#This Row],[prop_id]]&lt;&gt;A3419)</f>
        <v>3</v>
      </c>
      <c r="E3420" s="77">
        <v>43005.642361111109</v>
      </c>
      <c r="F3420" s="78" t="s">
        <v>2839</v>
      </c>
      <c r="G3420" s="78" t="s">
        <v>2840</v>
      </c>
      <c r="H3420" s="78" t="s">
        <v>464</v>
      </c>
      <c r="I3420" s="76" t="s">
        <v>1006</v>
      </c>
      <c r="J3420" s="76" t="s">
        <v>753</v>
      </c>
      <c r="K3420" s="78" t="s">
        <v>2774</v>
      </c>
      <c r="L3420" s="7" t="str">
        <f>IF(BudgetsQTable[[#This Row],[pi_last_name]]=" ","",HYPERLINK("https://www.ejacket.nsf.gov/ej/showProposal.do?Continue=Y&amp;ID="&amp;BudgetsQTable[[#This Row],[prop_id]],BudgetsQTable[[#This Row],[prop_id]]))</f>
        <v/>
      </c>
      <c r="M3420" s="78" t="s">
        <v>753</v>
      </c>
      <c r="N3420" s="7" t="str">
        <f>IF(BudgetsQTable[[#This Row],[pi_last_name]]=" ","",HYPERLINK("mailto:"&amp;BudgetsQTable[[#This Row],[pi_email]]&amp;"&amp;subject=Your NSF Proposal:  "&amp;BudgetsQTable[[#This Row],[prop_id]],BudgetsQTable[[#This Row],[pi_email]]))</f>
        <v/>
      </c>
      <c r="O3420" s="78" t="s">
        <v>753</v>
      </c>
      <c r="P3420" s="78">
        <v>1</v>
      </c>
      <c r="Q3420" s="78">
        <v>0</v>
      </c>
      <c r="R3420" s="79">
        <v>0</v>
      </c>
      <c r="S3420" s="79">
        <v>0</v>
      </c>
      <c r="T3420" s="79">
        <v>0</v>
      </c>
      <c r="U3420" s="80">
        <v>120000</v>
      </c>
      <c r="V3420" s="78">
        <v>0</v>
      </c>
      <c r="W3420" s="78">
        <v>2</v>
      </c>
      <c r="X3420" s="11" t="str">
        <f ca="1">IF(ISBLANK(BudgetsQTable[[#This Row],[budg_seq_yr]]),"FY"&amp;fiscalyear,"FY"&amp;fiscalyear-1+BudgetsQTable[[#This Row],[budg_seq_yr]])</f>
        <v>FY19</v>
      </c>
      <c r="Y3420" s="79">
        <v>120000</v>
      </c>
      <c r="Z3420" s="78" t="s">
        <v>2840</v>
      </c>
      <c r="AA3420" s="78" t="s">
        <v>464</v>
      </c>
      <c r="AB3420" s="76" t="s">
        <v>2821</v>
      </c>
      <c r="AC3420" s="78" t="s">
        <v>487</v>
      </c>
    </row>
    <row r="3421" spans="1:29" x14ac:dyDescent="0.35">
      <c r="A3421" s="10" t="s">
        <v>5421</v>
      </c>
      <c r="B3421" s="76" t="s">
        <v>2834</v>
      </c>
      <c r="C3421" s="76">
        <f>C3420+(BudgetsQTable[[#This Row],[lead]]&lt;&gt;K3420)</f>
        <v>422</v>
      </c>
      <c r="D3421" s="76">
        <f>D3420*(BudgetsQTable[[#This Row],[lead]]=K3420)+(BudgetsQTable[[#This Row],[prop_id]]&lt;&gt;A3420)</f>
        <v>3</v>
      </c>
      <c r="E3421" s="77">
        <v>43005.642361111109</v>
      </c>
      <c r="F3421" s="78" t="s">
        <v>2839</v>
      </c>
      <c r="G3421" s="78" t="s">
        <v>2840</v>
      </c>
      <c r="H3421" s="78" t="s">
        <v>464</v>
      </c>
      <c r="I3421" s="76" t="s">
        <v>1006</v>
      </c>
      <c r="J3421" s="76" t="s">
        <v>753</v>
      </c>
      <c r="K3421" s="78" t="s">
        <v>2774</v>
      </c>
      <c r="L3421" s="7" t="str">
        <f>IF(BudgetsQTable[[#This Row],[pi_last_name]]=" ","",HYPERLINK("https://www.ejacket.nsf.gov/ej/showProposal.do?Continue=Y&amp;ID="&amp;BudgetsQTable[[#This Row],[prop_id]],BudgetsQTable[[#This Row],[prop_id]]))</f>
        <v/>
      </c>
      <c r="M3421" s="78" t="s">
        <v>753</v>
      </c>
      <c r="N3421" s="7" t="str">
        <f>IF(BudgetsQTable[[#This Row],[pi_last_name]]=" ","",HYPERLINK("mailto:"&amp;BudgetsQTable[[#This Row],[pi_email]]&amp;"&amp;subject=Your NSF Proposal:  "&amp;BudgetsQTable[[#This Row],[prop_id]],BudgetsQTable[[#This Row],[pi_email]]))</f>
        <v/>
      </c>
      <c r="O3421" s="78" t="s">
        <v>753</v>
      </c>
      <c r="P3421" s="78">
        <v>1</v>
      </c>
      <c r="Q3421" s="78">
        <v>0</v>
      </c>
      <c r="R3421" s="79">
        <v>0</v>
      </c>
      <c r="S3421" s="79">
        <v>0</v>
      </c>
      <c r="T3421" s="79">
        <v>0</v>
      </c>
      <c r="U3421" s="80">
        <v>120000</v>
      </c>
      <c r="V3421" s="78">
        <v>0</v>
      </c>
      <c r="W3421" s="78">
        <v>3</v>
      </c>
      <c r="X3421" s="11" t="str">
        <f ca="1">IF(ISBLANK(BudgetsQTable[[#This Row],[budg_seq_yr]]),"FY"&amp;fiscalyear,"FY"&amp;fiscalyear-1+BudgetsQTable[[#This Row],[budg_seq_yr]])</f>
        <v>FY20</v>
      </c>
      <c r="Y3421" s="79">
        <v>120000</v>
      </c>
      <c r="Z3421" s="78" t="s">
        <v>2840</v>
      </c>
      <c r="AA3421" s="78" t="s">
        <v>464</v>
      </c>
      <c r="AB3421" s="76" t="s">
        <v>2821</v>
      </c>
      <c r="AC3421" s="78" t="s">
        <v>487</v>
      </c>
    </row>
    <row r="3422" spans="1:29" x14ac:dyDescent="0.35">
      <c r="A3422" s="10" t="s">
        <v>5421</v>
      </c>
      <c r="B3422" s="76" t="s">
        <v>2834</v>
      </c>
      <c r="C3422" s="76">
        <f>C3421+(BudgetsQTable[[#This Row],[lead]]&lt;&gt;K3421)</f>
        <v>422</v>
      </c>
      <c r="D3422" s="76">
        <f>D3421*(BudgetsQTable[[#This Row],[lead]]=K3421)+(BudgetsQTable[[#This Row],[prop_id]]&lt;&gt;A3421)</f>
        <v>3</v>
      </c>
      <c r="E3422" s="77">
        <v>43005.642361111109</v>
      </c>
      <c r="F3422" s="78" t="s">
        <v>2839</v>
      </c>
      <c r="G3422" s="78" t="s">
        <v>2840</v>
      </c>
      <c r="H3422" s="78" t="s">
        <v>464</v>
      </c>
      <c r="I3422" s="76" t="s">
        <v>1006</v>
      </c>
      <c r="J3422" s="76" t="s">
        <v>753</v>
      </c>
      <c r="K3422" s="78" t="s">
        <v>2774</v>
      </c>
      <c r="L3422" s="7" t="str">
        <f>IF(BudgetsQTable[[#This Row],[pi_last_name]]=" ","",HYPERLINK("https://www.ejacket.nsf.gov/ej/showProposal.do?Continue=Y&amp;ID="&amp;BudgetsQTable[[#This Row],[prop_id]],BudgetsQTable[[#This Row],[prop_id]]))</f>
        <v/>
      </c>
      <c r="M3422" s="78" t="s">
        <v>753</v>
      </c>
      <c r="N3422" s="7" t="str">
        <f>IF(BudgetsQTable[[#This Row],[pi_last_name]]=" ","",HYPERLINK("mailto:"&amp;BudgetsQTable[[#This Row],[pi_email]]&amp;"&amp;subject=Your NSF Proposal:  "&amp;BudgetsQTable[[#This Row],[prop_id]],BudgetsQTable[[#This Row],[pi_email]]))</f>
        <v/>
      </c>
      <c r="O3422" s="78" t="s">
        <v>753</v>
      </c>
      <c r="P3422" s="78">
        <v>1</v>
      </c>
      <c r="Q3422" s="78">
        <v>0</v>
      </c>
      <c r="R3422" s="79">
        <v>0</v>
      </c>
      <c r="S3422" s="79">
        <v>0</v>
      </c>
      <c r="T3422" s="79">
        <v>0</v>
      </c>
      <c r="U3422" s="80">
        <v>120000</v>
      </c>
      <c r="V3422" s="78">
        <v>0</v>
      </c>
      <c r="W3422" s="78">
        <v>4</v>
      </c>
      <c r="X3422" s="11" t="str">
        <f ca="1">IF(ISBLANK(BudgetsQTable[[#This Row],[budg_seq_yr]]),"FY"&amp;fiscalyear,"FY"&amp;fiscalyear-1+BudgetsQTable[[#This Row],[budg_seq_yr]])</f>
        <v>FY21</v>
      </c>
      <c r="Y3422" s="79">
        <v>120000</v>
      </c>
      <c r="Z3422" s="78" t="s">
        <v>2840</v>
      </c>
      <c r="AA3422" s="78" t="s">
        <v>464</v>
      </c>
      <c r="AB3422" s="76" t="s">
        <v>2821</v>
      </c>
      <c r="AC3422" s="78" t="s">
        <v>487</v>
      </c>
    </row>
    <row r="3423" spans="1:29" x14ac:dyDescent="0.35">
      <c r="A3423" s="10" t="s">
        <v>5421</v>
      </c>
      <c r="B3423" s="76" t="s">
        <v>2834</v>
      </c>
      <c r="C3423" s="76">
        <f>C3422+(BudgetsQTable[[#This Row],[lead]]&lt;&gt;K3422)</f>
        <v>422</v>
      </c>
      <c r="D3423" s="76">
        <f>D3422*(BudgetsQTable[[#This Row],[lead]]=K3422)+(BudgetsQTable[[#This Row],[prop_id]]&lt;&gt;A3422)</f>
        <v>3</v>
      </c>
      <c r="E3423" s="77">
        <v>43005.642361111109</v>
      </c>
      <c r="F3423" s="78" t="s">
        <v>2839</v>
      </c>
      <c r="G3423" s="78" t="s">
        <v>2840</v>
      </c>
      <c r="H3423" s="78" t="s">
        <v>464</v>
      </c>
      <c r="I3423" s="76" t="s">
        <v>1006</v>
      </c>
      <c r="J3423" s="76" t="s">
        <v>753</v>
      </c>
      <c r="K3423" s="78" t="s">
        <v>2774</v>
      </c>
      <c r="L3423" s="7" t="str">
        <f>IF(BudgetsQTable[[#This Row],[pi_last_name]]=" ","",HYPERLINK("https://www.ejacket.nsf.gov/ej/showProposal.do?Continue=Y&amp;ID="&amp;BudgetsQTable[[#This Row],[prop_id]],BudgetsQTable[[#This Row],[prop_id]]))</f>
        <v/>
      </c>
      <c r="M3423" s="78" t="s">
        <v>753</v>
      </c>
      <c r="N3423" s="7" t="str">
        <f>IF(BudgetsQTable[[#This Row],[pi_last_name]]=" ","",HYPERLINK("mailto:"&amp;BudgetsQTable[[#This Row],[pi_email]]&amp;"&amp;subject=Your NSF Proposal:  "&amp;BudgetsQTable[[#This Row],[prop_id]],BudgetsQTable[[#This Row],[pi_email]]))</f>
        <v/>
      </c>
      <c r="O3423" s="78" t="s">
        <v>753</v>
      </c>
      <c r="P3423" s="78">
        <v>1</v>
      </c>
      <c r="Q3423" s="78">
        <v>0</v>
      </c>
      <c r="R3423" s="79">
        <v>0</v>
      </c>
      <c r="S3423" s="79">
        <v>0</v>
      </c>
      <c r="T3423" s="79">
        <v>0</v>
      </c>
      <c r="U3423" s="80">
        <v>120000</v>
      </c>
      <c r="V3423" s="78">
        <v>0</v>
      </c>
      <c r="W3423" s="78">
        <v>5</v>
      </c>
      <c r="X3423" s="11" t="str">
        <f ca="1">IF(ISBLANK(BudgetsQTable[[#This Row],[budg_seq_yr]]),"FY"&amp;fiscalyear,"FY"&amp;fiscalyear-1+BudgetsQTable[[#This Row],[budg_seq_yr]])</f>
        <v>FY22</v>
      </c>
      <c r="Y3423" s="79">
        <v>120000</v>
      </c>
      <c r="Z3423" s="78" t="s">
        <v>2840</v>
      </c>
      <c r="AA3423" s="78" t="s">
        <v>464</v>
      </c>
      <c r="AB3423" s="76" t="s">
        <v>2821</v>
      </c>
      <c r="AC3423" s="78" t="s">
        <v>487</v>
      </c>
    </row>
    <row r="3424" spans="1:29" x14ac:dyDescent="0.35">
      <c r="A3424" s="10" t="s">
        <v>5425</v>
      </c>
      <c r="B3424" s="76" t="s">
        <v>2834</v>
      </c>
      <c r="C3424" s="76">
        <f>C3423+(BudgetsQTable[[#This Row],[lead]]&lt;&gt;K3423)</f>
        <v>422</v>
      </c>
      <c r="D3424" s="76">
        <f>D3423*(BudgetsQTable[[#This Row],[lead]]=K3423)+(BudgetsQTable[[#This Row],[prop_id]]&lt;&gt;A3423)</f>
        <v>4</v>
      </c>
      <c r="E3424" s="77">
        <v>43014.45416666667</v>
      </c>
      <c r="F3424" s="78" t="s">
        <v>2839</v>
      </c>
      <c r="G3424" s="78" t="s">
        <v>2840</v>
      </c>
      <c r="H3424" s="78" t="s">
        <v>464</v>
      </c>
      <c r="I3424" s="76" t="s">
        <v>1006</v>
      </c>
      <c r="J3424" s="76" t="s">
        <v>5429</v>
      </c>
      <c r="K3424" s="78" t="s">
        <v>2774</v>
      </c>
      <c r="L3424" s="7" t="str">
        <f>IF(BudgetsQTable[[#This Row],[pi_last_name]]=" ","",HYPERLINK("https://www.ejacket.nsf.gov/ej/showProposal.do?Continue=Y&amp;ID="&amp;BudgetsQTable[[#This Row],[prop_id]],BudgetsQTable[[#This Row],[prop_id]]))</f>
        <v>1801203</v>
      </c>
      <c r="M3424" s="78" t="s">
        <v>4179</v>
      </c>
      <c r="N3424" s="7" t="str">
        <f>IF(BudgetsQTable[[#This Row],[pi_last_name]]=" ","",HYPERLINK("mailto:"&amp;BudgetsQTable[[#This Row],[pi_email]]&amp;"&amp;subject=Your NSF Proposal:  "&amp;BudgetsQTable[[#This Row],[prop_id]],BudgetsQTable[[#This Row],[pi_email]]))</f>
        <v>yzs0078@auburn.edu</v>
      </c>
      <c r="O3424" s="78" t="s">
        <v>5427</v>
      </c>
      <c r="P3424" s="78"/>
      <c r="Q3424" s="78"/>
      <c r="R3424" s="79"/>
      <c r="S3424" s="79"/>
      <c r="T3424" s="79"/>
      <c r="U3424" s="80"/>
      <c r="V3424" s="78">
        <v>0</v>
      </c>
      <c r="W3424" s="78"/>
      <c r="X3424" s="11" t="str">
        <f ca="1">IF(ISBLANK(BudgetsQTable[[#This Row],[budg_seq_yr]]),"FY"&amp;fiscalyear,"FY"&amp;fiscalyear-1+BudgetsQTable[[#This Row],[budg_seq_yr]])</f>
        <v>FY18</v>
      </c>
      <c r="Y3424" s="79">
        <v>600000</v>
      </c>
      <c r="Z3424" s="78" t="s">
        <v>2840</v>
      </c>
      <c r="AA3424" s="78" t="s">
        <v>464</v>
      </c>
      <c r="AB3424" s="76" t="s">
        <v>2821</v>
      </c>
      <c r="AC3424" s="78" t="s">
        <v>487</v>
      </c>
    </row>
    <row r="3425" spans="1:29" x14ac:dyDescent="0.35">
      <c r="A3425" s="10" t="s">
        <v>5425</v>
      </c>
      <c r="B3425" s="76" t="s">
        <v>2834</v>
      </c>
      <c r="C3425" s="76">
        <f>C3424+(BudgetsQTable[[#This Row],[lead]]&lt;&gt;K3424)</f>
        <v>422</v>
      </c>
      <c r="D3425" s="76">
        <f>D3424*(BudgetsQTable[[#This Row],[lead]]=K3424)+(BudgetsQTable[[#This Row],[prop_id]]&lt;&gt;A3424)</f>
        <v>4</v>
      </c>
      <c r="E3425" s="77">
        <v>43014.45416666667</v>
      </c>
      <c r="F3425" s="78" t="s">
        <v>2839</v>
      </c>
      <c r="G3425" s="78" t="s">
        <v>2840</v>
      </c>
      <c r="H3425" s="78" t="s">
        <v>464</v>
      </c>
      <c r="I3425" s="76" t="s">
        <v>1006</v>
      </c>
      <c r="J3425" s="76" t="s">
        <v>753</v>
      </c>
      <c r="K3425" s="78" t="s">
        <v>2774</v>
      </c>
      <c r="L3425" s="7" t="str">
        <f>IF(BudgetsQTable[[#This Row],[pi_last_name]]=" ","",HYPERLINK("https://www.ejacket.nsf.gov/ej/showProposal.do?Continue=Y&amp;ID="&amp;BudgetsQTable[[#This Row],[prop_id]],BudgetsQTable[[#This Row],[prop_id]]))</f>
        <v/>
      </c>
      <c r="M3425" s="78" t="s">
        <v>753</v>
      </c>
      <c r="N3425" s="7" t="str">
        <f>IF(BudgetsQTable[[#This Row],[pi_last_name]]=" ","",HYPERLINK("mailto:"&amp;BudgetsQTable[[#This Row],[pi_email]]&amp;"&amp;subject=Your NSF Proposal:  "&amp;BudgetsQTable[[#This Row],[prop_id]],BudgetsQTable[[#This Row],[pi_email]]))</f>
        <v/>
      </c>
      <c r="O3425" s="78" t="s">
        <v>753</v>
      </c>
      <c r="P3425" s="78">
        <v>1</v>
      </c>
      <c r="Q3425" s="78">
        <v>2</v>
      </c>
      <c r="R3425" s="79">
        <v>0</v>
      </c>
      <c r="S3425" s="79">
        <v>7000</v>
      </c>
      <c r="T3425" s="79">
        <v>0</v>
      </c>
      <c r="U3425" s="80">
        <v>127262</v>
      </c>
      <c r="V3425" s="78">
        <v>0</v>
      </c>
      <c r="W3425" s="78">
        <v>1</v>
      </c>
      <c r="X3425" s="11" t="str">
        <f ca="1">IF(ISBLANK(BudgetsQTable[[#This Row],[budg_seq_yr]]),"FY"&amp;fiscalyear,"FY"&amp;fiscalyear-1+BudgetsQTable[[#This Row],[budg_seq_yr]])</f>
        <v>FY18</v>
      </c>
      <c r="Y3425" s="79">
        <v>127262</v>
      </c>
      <c r="Z3425" s="78" t="s">
        <v>2840</v>
      </c>
      <c r="AA3425" s="78" t="s">
        <v>464</v>
      </c>
      <c r="AB3425" s="76" t="s">
        <v>2821</v>
      </c>
      <c r="AC3425" s="78" t="s">
        <v>487</v>
      </c>
    </row>
    <row r="3426" spans="1:29" x14ac:dyDescent="0.35">
      <c r="A3426" s="10" t="s">
        <v>5425</v>
      </c>
      <c r="B3426" s="76" t="s">
        <v>2834</v>
      </c>
      <c r="C3426" s="76">
        <f>C3425+(BudgetsQTable[[#This Row],[lead]]&lt;&gt;K3425)</f>
        <v>422</v>
      </c>
      <c r="D3426" s="76">
        <f>D3425*(BudgetsQTable[[#This Row],[lead]]=K3425)+(BudgetsQTable[[#This Row],[prop_id]]&lt;&gt;A3425)</f>
        <v>4</v>
      </c>
      <c r="E3426" s="77">
        <v>43014.45416666667</v>
      </c>
      <c r="F3426" s="78" t="s">
        <v>2839</v>
      </c>
      <c r="G3426" s="78" t="s">
        <v>2840</v>
      </c>
      <c r="H3426" s="78" t="s">
        <v>464</v>
      </c>
      <c r="I3426" s="76" t="s">
        <v>1006</v>
      </c>
      <c r="J3426" s="76" t="s">
        <v>753</v>
      </c>
      <c r="K3426" s="78" t="s">
        <v>2774</v>
      </c>
      <c r="L3426" s="7" t="str">
        <f>IF(BudgetsQTable[[#This Row],[pi_last_name]]=" ","",HYPERLINK("https://www.ejacket.nsf.gov/ej/showProposal.do?Continue=Y&amp;ID="&amp;BudgetsQTable[[#This Row],[prop_id]],BudgetsQTable[[#This Row],[prop_id]]))</f>
        <v/>
      </c>
      <c r="M3426" s="78" t="s">
        <v>753</v>
      </c>
      <c r="N3426" s="7" t="str">
        <f>IF(BudgetsQTable[[#This Row],[pi_last_name]]=" ","",HYPERLINK("mailto:"&amp;BudgetsQTable[[#This Row],[pi_email]]&amp;"&amp;subject=Your NSF Proposal:  "&amp;BudgetsQTable[[#This Row],[prop_id]],BudgetsQTable[[#This Row],[pi_email]]))</f>
        <v/>
      </c>
      <c r="O3426" s="78" t="s">
        <v>753</v>
      </c>
      <c r="P3426" s="78">
        <v>1</v>
      </c>
      <c r="Q3426" s="78">
        <v>2</v>
      </c>
      <c r="R3426" s="79">
        <v>0</v>
      </c>
      <c r="S3426" s="79">
        <v>7000</v>
      </c>
      <c r="T3426" s="79">
        <v>0</v>
      </c>
      <c r="U3426" s="80">
        <v>128563</v>
      </c>
      <c r="V3426" s="78">
        <v>0</v>
      </c>
      <c r="W3426" s="78">
        <v>2</v>
      </c>
      <c r="X3426" s="11" t="str">
        <f ca="1">IF(ISBLANK(BudgetsQTable[[#This Row],[budg_seq_yr]]),"FY"&amp;fiscalyear,"FY"&amp;fiscalyear-1+BudgetsQTable[[#This Row],[budg_seq_yr]])</f>
        <v>FY19</v>
      </c>
      <c r="Y3426" s="79">
        <v>128563</v>
      </c>
      <c r="Z3426" s="78" t="s">
        <v>2840</v>
      </c>
      <c r="AA3426" s="78" t="s">
        <v>464</v>
      </c>
      <c r="AB3426" s="76" t="s">
        <v>2821</v>
      </c>
      <c r="AC3426" s="78" t="s">
        <v>487</v>
      </c>
    </row>
    <row r="3427" spans="1:29" x14ac:dyDescent="0.35">
      <c r="A3427" s="10" t="s">
        <v>5425</v>
      </c>
      <c r="B3427" s="76" t="s">
        <v>2834</v>
      </c>
      <c r="C3427" s="76">
        <f>C3426+(BudgetsQTable[[#This Row],[lead]]&lt;&gt;K3426)</f>
        <v>422</v>
      </c>
      <c r="D3427" s="76">
        <f>D3426*(BudgetsQTable[[#This Row],[lead]]=K3426)+(BudgetsQTable[[#This Row],[prop_id]]&lt;&gt;A3426)</f>
        <v>4</v>
      </c>
      <c r="E3427" s="77">
        <v>43014.45416666667</v>
      </c>
      <c r="F3427" s="78" t="s">
        <v>2839</v>
      </c>
      <c r="G3427" s="78" t="s">
        <v>2840</v>
      </c>
      <c r="H3427" s="78" t="s">
        <v>464</v>
      </c>
      <c r="I3427" s="76" t="s">
        <v>1006</v>
      </c>
      <c r="J3427" s="76" t="s">
        <v>753</v>
      </c>
      <c r="K3427" s="78" t="s">
        <v>2774</v>
      </c>
      <c r="L3427" s="7" t="str">
        <f>IF(BudgetsQTable[[#This Row],[pi_last_name]]=" ","",HYPERLINK("https://www.ejacket.nsf.gov/ej/showProposal.do?Continue=Y&amp;ID="&amp;BudgetsQTable[[#This Row],[prop_id]],BudgetsQTable[[#This Row],[prop_id]]))</f>
        <v/>
      </c>
      <c r="M3427" s="78" t="s">
        <v>753</v>
      </c>
      <c r="N3427" s="7" t="str">
        <f>IF(BudgetsQTable[[#This Row],[pi_last_name]]=" ","",HYPERLINK("mailto:"&amp;BudgetsQTable[[#This Row],[pi_email]]&amp;"&amp;subject=Your NSF Proposal:  "&amp;BudgetsQTable[[#This Row],[prop_id]],BudgetsQTable[[#This Row],[pi_email]]))</f>
        <v/>
      </c>
      <c r="O3427" s="78" t="s">
        <v>753</v>
      </c>
      <c r="P3427" s="78">
        <v>1</v>
      </c>
      <c r="Q3427" s="78">
        <v>2</v>
      </c>
      <c r="R3427" s="79">
        <v>0</v>
      </c>
      <c r="S3427" s="79">
        <v>7000</v>
      </c>
      <c r="T3427" s="79">
        <v>0</v>
      </c>
      <c r="U3427" s="80">
        <v>120056</v>
      </c>
      <c r="V3427" s="78">
        <v>0</v>
      </c>
      <c r="W3427" s="78">
        <v>3</v>
      </c>
      <c r="X3427" s="11" t="str">
        <f ca="1">IF(ISBLANK(BudgetsQTable[[#This Row],[budg_seq_yr]]),"FY"&amp;fiscalyear,"FY"&amp;fiscalyear-1+BudgetsQTable[[#This Row],[budg_seq_yr]])</f>
        <v>FY20</v>
      </c>
      <c r="Y3427" s="79">
        <v>120056</v>
      </c>
      <c r="Z3427" s="78" t="s">
        <v>2840</v>
      </c>
      <c r="AA3427" s="78" t="s">
        <v>464</v>
      </c>
      <c r="AB3427" s="76" t="s">
        <v>2821</v>
      </c>
      <c r="AC3427" s="78" t="s">
        <v>487</v>
      </c>
    </row>
    <row r="3428" spans="1:29" x14ac:dyDescent="0.35">
      <c r="A3428" s="10" t="s">
        <v>5425</v>
      </c>
      <c r="B3428" s="76" t="s">
        <v>2834</v>
      </c>
      <c r="C3428" s="76">
        <f>C3427+(BudgetsQTable[[#This Row],[lead]]&lt;&gt;K3427)</f>
        <v>422</v>
      </c>
      <c r="D3428" s="76">
        <f>D3427*(BudgetsQTable[[#This Row],[lead]]=K3427)+(BudgetsQTable[[#This Row],[prop_id]]&lt;&gt;A3427)</f>
        <v>4</v>
      </c>
      <c r="E3428" s="77">
        <v>43014.45416666667</v>
      </c>
      <c r="F3428" s="78" t="s">
        <v>2839</v>
      </c>
      <c r="G3428" s="78" t="s">
        <v>2840</v>
      </c>
      <c r="H3428" s="78" t="s">
        <v>464</v>
      </c>
      <c r="I3428" s="76" t="s">
        <v>1006</v>
      </c>
      <c r="J3428" s="76" t="s">
        <v>753</v>
      </c>
      <c r="K3428" s="78" t="s">
        <v>2774</v>
      </c>
      <c r="L3428" s="7" t="str">
        <f>IF(BudgetsQTable[[#This Row],[pi_last_name]]=" ","",HYPERLINK("https://www.ejacket.nsf.gov/ej/showProposal.do?Continue=Y&amp;ID="&amp;BudgetsQTable[[#This Row],[prop_id]],BudgetsQTable[[#This Row],[prop_id]]))</f>
        <v/>
      </c>
      <c r="M3428" s="78" t="s">
        <v>753</v>
      </c>
      <c r="N3428" s="7" t="str">
        <f>IF(BudgetsQTable[[#This Row],[pi_last_name]]=" ","",HYPERLINK("mailto:"&amp;BudgetsQTable[[#This Row],[pi_email]]&amp;"&amp;subject=Your NSF Proposal:  "&amp;BudgetsQTable[[#This Row],[prop_id]],BudgetsQTable[[#This Row],[pi_email]]))</f>
        <v/>
      </c>
      <c r="O3428" s="78" t="s">
        <v>753</v>
      </c>
      <c r="P3428" s="78">
        <v>1</v>
      </c>
      <c r="Q3428" s="78">
        <v>2</v>
      </c>
      <c r="R3428" s="79">
        <v>0</v>
      </c>
      <c r="S3428" s="79">
        <v>7000</v>
      </c>
      <c r="T3428" s="79">
        <v>0</v>
      </c>
      <c r="U3428" s="80">
        <v>111347</v>
      </c>
      <c r="V3428" s="78">
        <v>0</v>
      </c>
      <c r="W3428" s="78">
        <v>4</v>
      </c>
      <c r="X3428" s="11" t="str">
        <f ca="1">IF(ISBLANK(BudgetsQTable[[#This Row],[budg_seq_yr]]),"FY"&amp;fiscalyear,"FY"&amp;fiscalyear-1+BudgetsQTable[[#This Row],[budg_seq_yr]])</f>
        <v>FY21</v>
      </c>
      <c r="Y3428" s="79">
        <v>111347</v>
      </c>
      <c r="Z3428" s="78" t="s">
        <v>2840</v>
      </c>
      <c r="AA3428" s="78" t="s">
        <v>464</v>
      </c>
      <c r="AB3428" s="76" t="s">
        <v>2821</v>
      </c>
      <c r="AC3428" s="78" t="s">
        <v>487</v>
      </c>
    </row>
    <row r="3429" spans="1:29" x14ac:dyDescent="0.35">
      <c r="A3429" s="10" t="s">
        <v>5425</v>
      </c>
      <c r="B3429" s="76" t="s">
        <v>2834</v>
      </c>
      <c r="C3429" s="76">
        <f>C3428+(BudgetsQTable[[#This Row],[lead]]&lt;&gt;K3428)</f>
        <v>422</v>
      </c>
      <c r="D3429" s="76">
        <f>D3428*(BudgetsQTable[[#This Row],[lead]]=K3428)+(BudgetsQTable[[#This Row],[prop_id]]&lt;&gt;A3428)</f>
        <v>4</v>
      </c>
      <c r="E3429" s="77">
        <v>43014.45416666667</v>
      </c>
      <c r="F3429" s="78" t="s">
        <v>2839</v>
      </c>
      <c r="G3429" s="78" t="s">
        <v>2840</v>
      </c>
      <c r="H3429" s="78" t="s">
        <v>464</v>
      </c>
      <c r="I3429" s="76" t="s">
        <v>1006</v>
      </c>
      <c r="J3429" s="76" t="s">
        <v>753</v>
      </c>
      <c r="K3429" s="78" t="s">
        <v>2774</v>
      </c>
      <c r="L3429" s="7" t="str">
        <f>IF(BudgetsQTable[[#This Row],[pi_last_name]]=" ","",HYPERLINK("https://www.ejacket.nsf.gov/ej/showProposal.do?Continue=Y&amp;ID="&amp;BudgetsQTable[[#This Row],[prop_id]],BudgetsQTable[[#This Row],[prop_id]]))</f>
        <v/>
      </c>
      <c r="M3429" s="78" t="s">
        <v>753</v>
      </c>
      <c r="N3429" s="7" t="str">
        <f>IF(BudgetsQTable[[#This Row],[pi_last_name]]=" ","",HYPERLINK("mailto:"&amp;BudgetsQTable[[#This Row],[pi_email]]&amp;"&amp;subject=Your NSF Proposal:  "&amp;BudgetsQTable[[#This Row],[prop_id]],BudgetsQTable[[#This Row],[pi_email]]))</f>
        <v/>
      </c>
      <c r="O3429" s="78" t="s">
        <v>753</v>
      </c>
      <c r="P3429" s="78">
        <v>1</v>
      </c>
      <c r="Q3429" s="78">
        <v>2</v>
      </c>
      <c r="R3429" s="79">
        <v>0</v>
      </c>
      <c r="S3429" s="79">
        <v>7000</v>
      </c>
      <c r="T3429" s="79">
        <v>0</v>
      </c>
      <c r="U3429" s="80">
        <v>112772</v>
      </c>
      <c r="V3429" s="78">
        <v>0</v>
      </c>
      <c r="W3429" s="78">
        <v>5</v>
      </c>
      <c r="X3429" s="11" t="str">
        <f ca="1">IF(ISBLANK(BudgetsQTable[[#This Row],[budg_seq_yr]]),"FY"&amp;fiscalyear,"FY"&amp;fiscalyear-1+BudgetsQTable[[#This Row],[budg_seq_yr]])</f>
        <v>FY22</v>
      </c>
      <c r="Y3429" s="79">
        <v>112772</v>
      </c>
      <c r="Z3429" s="78" t="s">
        <v>2840</v>
      </c>
      <c r="AA3429" s="78" t="s">
        <v>464</v>
      </c>
      <c r="AB3429" s="76" t="s">
        <v>2821</v>
      </c>
      <c r="AC3429" s="78" t="s">
        <v>487</v>
      </c>
    </row>
    <row r="3430" spans="1:29" x14ac:dyDescent="0.35">
      <c r="A3430" s="10" t="s">
        <v>5430</v>
      </c>
      <c r="B3430" s="76" t="s">
        <v>2834</v>
      </c>
      <c r="C3430" s="76">
        <f>C3429+(BudgetsQTable[[#This Row],[lead]]&lt;&gt;K3429)</f>
        <v>422</v>
      </c>
      <c r="D3430" s="76">
        <f>D3429*(BudgetsQTable[[#This Row],[lead]]=K3429)+(BudgetsQTable[[#This Row],[prop_id]]&lt;&gt;A3429)</f>
        <v>5</v>
      </c>
      <c r="E3430" s="77">
        <v>43014.633333333331</v>
      </c>
      <c r="F3430" s="78" t="s">
        <v>2839</v>
      </c>
      <c r="G3430" s="78" t="s">
        <v>2840</v>
      </c>
      <c r="H3430" s="78" t="s">
        <v>464</v>
      </c>
      <c r="I3430" s="76" t="s">
        <v>1006</v>
      </c>
      <c r="J3430" s="76" t="s">
        <v>5433</v>
      </c>
      <c r="K3430" s="78" t="s">
        <v>2774</v>
      </c>
      <c r="L3430" s="7" t="str">
        <f>IF(BudgetsQTable[[#This Row],[pi_last_name]]=" ","",HYPERLINK("https://www.ejacket.nsf.gov/ej/showProposal.do?Continue=Y&amp;ID="&amp;BudgetsQTable[[#This Row],[prop_id]],BudgetsQTable[[#This Row],[prop_id]]))</f>
        <v>1801232</v>
      </c>
      <c r="M3430" s="78" t="s">
        <v>5431</v>
      </c>
      <c r="N3430" s="7" t="str">
        <f>IF(BudgetsQTable[[#This Row],[pi_last_name]]=" ","",HYPERLINK("mailto:"&amp;BudgetsQTable[[#This Row],[pi_email]]&amp;"&amp;subject=Your NSF Proposal:  "&amp;BudgetsQTable[[#This Row],[prop_id]],BudgetsQTable[[#This Row],[pi_email]]))</f>
        <v>ashu@rice.edu</v>
      </c>
      <c r="O3430" s="78" t="s">
        <v>3081</v>
      </c>
      <c r="P3430" s="78"/>
      <c r="Q3430" s="78"/>
      <c r="R3430" s="79"/>
      <c r="S3430" s="79"/>
      <c r="T3430" s="79"/>
      <c r="U3430" s="80"/>
      <c r="V3430" s="78">
        <v>0</v>
      </c>
      <c r="W3430" s="78"/>
      <c r="X3430" s="11" t="str">
        <f ca="1">IF(ISBLANK(BudgetsQTable[[#This Row],[budg_seq_yr]]),"FY"&amp;fiscalyear,"FY"&amp;fiscalyear-1+BudgetsQTable[[#This Row],[budg_seq_yr]])</f>
        <v>FY18</v>
      </c>
      <c r="Y3430" s="79">
        <v>600000</v>
      </c>
      <c r="Z3430" s="78" t="s">
        <v>2840</v>
      </c>
      <c r="AA3430" s="78" t="s">
        <v>464</v>
      </c>
      <c r="AB3430" s="76" t="s">
        <v>2821</v>
      </c>
      <c r="AC3430" s="78" t="s">
        <v>487</v>
      </c>
    </row>
    <row r="3431" spans="1:29" x14ac:dyDescent="0.35">
      <c r="A3431" s="10" t="s">
        <v>5430</v>
      </c>
      <c r="B3431" s="76" t="s">
        <v>2834</v>
      </c>
      <c r="C3431" s="76">
        <f>C3430+(BudgetsQTable[[#This Row],[lead]]&lt;&gt;K3430)</f>
        <v>422</v>
      </c>
      <c r="D3431" s="76">
        <f>D3430*(BudgetsQTable[[#This Row],[lead]]=K3430)+(BudgetsQTable[[#This Row],[prop_id]]&lt;&gt;A3430)</f>
        <v>5</v>
      </c>
      <c r="E3431" s="77">
        <v>43014.633333333331</v>
      </c>
      <c r="F3431" s="78" t="s">
        <v>2839</v>
      </c>
      <c r="G3431" s="78" t="s">
        <v>2840</v>
      </c>
      <c r="H3431" s="78" t="s">
        <v>464</v>
      </c>
      <c r="I3431" s="76" t="s">
        <v>1006</v>
      </c>
      <c r="J3431" s="76" t="s">
        <v>753</v>
      </c>
      <c r="K3431" s="78" t="s">
        <v>2774</v>
      </c>
      <c r="L3431" s="7" t="str">
        <f>IF(BudgetsQTable[[#This Row],[pi_last_name]]=" ","",HYPERLINK("https://www.ejacket.nsf.gov/ej/showProposal.do?Continue=Y&amp;ID="&amp;BudgetsQTable[[#This Row],[prop_id]],BudgetsQTable[[#This Row],[prop_id]]))</f>
        <v/>
      </c>
      <c r="M3431" s="78" t="s">
        <v>753</v>
      </c>
      <c r="N3431" s="7" t="str">
        <f>IF(BudgetsQTable[[#This Row],[pi_last_name]]=" ","",HYPERLINK("mailto:"&amp;BudgetsQTable[[#This Row],[pi_email]]&amp;"&amp;subject=Your NSF Proposal:  "&amp;BudgetsQTable[[#This Row],[prop_id]],BudgetsQTable[[#This Row],[pi_email]]))</f>
        <v/>
      </c>
      <c r="O3431" s="78" t="s">
        <v>753</v>
      </c>
      <c r="P3431" s="78">
        <v>1</v>
      </c>
      <c r="Q3431" s="78">
        <v>0.5</v>
      </c>
      <c r="R3431" s="79">
        <v>0</v>
      </c>
      <c r="S3431" s="79">
        <v>0</v>
      </c>
      <c r="T3431" s="79">
        <v>0</v>
      </c>
      <c r="U3431" s="80">
        <v>139155</v>
      </c>
      <c r="V3431" s="78">
        <v>0</v>
      </c>
      <c r="W3431" s="78">
        <v>1</v>
      </c>
      <c r="X3431" s="11" t="str">
        <f ca="1">IF(ISBLANK(BudgetsQTable[[#This Row],[budg_seq_yr]]),"FY"&amp;fiscalyear,"FY"&amp;fiscalyear-1+BudgetsQTable[[#This Row],[budg_seq_yr]])</f>
        <v>FY18</v>
      </c>
      <c r="Y3431" s="79">
        <v>139155</v>
      </c>
      <c r="Z3431" s="78" t="s">
        <v>2840</v>
      </c>
      <c r="AA3431" s="78" t="s">
        <v>464</v>
      </c>
      <c r="AB3431" s="76" t="s">
        <v>2821</v>
      </c>
      <c r="AC3431" s="78" t="s">
        <v>487</v>
      </c>
    </row>
    <row r="3432" spans="1:29" x14ac:dyDescent="0.35">
      <c r="A3432" s="10" t="s">
        <v>5430</v>
      </c>
      <c r="B3432" s="76" t="s">
        <v>2834</v>
      </c>
      <c r="C3432" s="76">
        <f>C3431+(BudgetsQTable[[#This Row],[lead]]&lt;&gt;K3431)</f>
        <v>422</v>
      </c>
      <c r="D3432" s="76">
        <f>D3431*(BudgetsQTable[[#This Row],[lead]]=K3431)+(BudgetsQTable[[#This Row],[prop_id]]&lt;&gt;A3431)</f>
        <v>5</v>
      </c>
      <c r="E3432" s="77">
        <v>43014.633333333331</v>
      </c>
      <c r="F3432" s="78" t="s">
        <v>2839</v>
      </c>
      <c r="G3432" s="78" t="s">
        <v>2840</v>
      </c>
      <c r="H3432" s="78" t="s">
        <v>464</v>
      </c>
      <c r="I3432" s="76" t="s">
        <v>1006</v>
      </c>
      <c r="J3432" s="76" t="s">
        <v>753</v>
      </c>
      <c r="K3432" s="78" t="s">
        <v>2774</v>
      </c>
      <c r="L3432" s="7" t="str">
        <f>IF(BudgetsQTable[[#This Row],[pi_last_name]]=" ","",HYPERLINK("https://www.ejacket.nsf.gov/ej/showProposal.do?Continue=Y&amp;ID="&amp;BudgetsQTable[[#This Row],[prop_id]],BudgetsQTable[[#This Row],[prop_id]]))</f>
        <v/>
      </c>
      <c r="M3432" s="78" t="s">
        <v>753</v>
      </c>
      <c r="N3432" s="7" t="str">
        <f>IF(BudgetsQTable[[#This Row],[pi_last_name]]=" ","",HYPERLINK("mailto:"&amp;BudgetsQTable[[#This Row],[pi_email]]&amp;"&amp;subject=Your NSF Proposal:  "&amp;BudgetsQTable[[#This Row],[prop_id]],BudgetsQTable[[#This Row],[pi_email]]))</f>
        <v/>
      </c>
      <c r="O3432" s="78" t="s">
        <v>753</v>
      </c>
      <c r="P3432" s="78">
        <v>1</v>
      </c>
      <c r="Q3432" s="78">
        <v>0.5</v>
      </c>
      <c r="R3432" s="79">
        <v>0</v>
      </c>
      <c r="S3432" s="79">
        <v>0</v>
      </c>
      <c r="T3432" s="79">
        <v>0</v>
      </c>
      <c r="U3432" s="80">
        <v>99743</v>
      </c>
      <c r="V3432" s="78">
        <v>0</v>
      </c>
      <c r="W3432" s="78">
        <v>2</v>
      </c>
      <c r="X3432" s="11" t="str">
        <f ca="1">IF(ISBLANK(BudgetsQTable[[#This Row],[budg_seq_yr]]),"FY"&amp;fiscalyear,"FY"&amp;fiscalyear-1+BudgetsQTable[[#This Row],[budg_seq_yr]])</f>
        <v>FY19</v>
      </c>
      <c r="Y3432" s="79">
        <v>99743</v>
      </c>
      <c r="Z3432" s="78" t="s">
        <v>2840</v>
      </c>
      <c r="AA3432" s="78" t="s">
        <v>464</v>
      </c>
      <c r="AB3432" s="76" t="s">
        <v>2821</v>
      </c>
      <c r="AC3432" s="78" t="s">
        <v>487</v>
      </c>
    </row>
    <row r="3433" spans="1:29" x14ac:dyDescent="0.35">
      <c r="A3433" s="10" t="s">
        <v>5430</v>
      </c>
      <c r="B3433" s="76" t="s">
        <v>2834</v>
      </c>
      <c r="C3433" s="76">
        <f>C3432+(BudgetsQTable[[#This Row],[lead]]&lt;&gt;K3432)</f>
        <v>422</v>
      </c>
      <c r="D3433" s="76">
        <f>D3432*(BudgetsQTable[[#This Row],[lead]]=K3432)+(BudgetsQTable[[#This Row],[prop_id]]&lt;&gt;A3432)</f>
        <v>5</v>
      </c>
      <c r="E3433" s="77">
        <v>43014.633333333331</v>
      </c>
      <c r="F3433" s="78" t="s">
        <v>2839</v>
      </c>
      <c r="G3433" s="78" t="s">
        <v>2840</v>
      </c>
      <c r="H3433" s="78" t="s">
        <v>464</v>
      </c>
      <c r="I3433" s="76" t="s">
        <v>1006</v>
      </c>
      <c r="J3433" s="76" t="s">
        <v>753</v>
      </c>
      <c r="K3433" s="78" t="s">
        <v>2774</v>
      </c>
      <c r="L3433" s="7" t="str">
        <f>IF(BudgetsQTable[[#This Row],[pi_last_name]]=" ","",HYPERLINK("https://www.ejacket.nsf.gov/ej/showProposal.do?Continue=Y&amp;ID="&amp;BudgetsQTable[[#This Row],[prop_id]],BudgetsQTable[[#This Row],[prop_id]]))</f>
        <v/>
      </c>
      <c r="M3433" s="78" t="s">
        <v>753</v>
      </c>
      <c r="N3433" s="7" t="str">
        <f>IF(BudgetsQTable[[#This Row],[pi_last_name]]=" ","",HYPERLINK("mailto:"&amp;BudgetsQTable[[#This Row],[pi_email]]&amp;"&amp;subject=Your NSF Proposal:  "&amp;BudgetsQTable[[#This Row],[prop_id]],BudgetsQTable[[#This Row],[pi_email]]))</f>
        <v/>
      </c>
      <c r="O3433" s="78" t="s">
        <v>753</v>
      </c>
      <c r="P3433" s="78">
        <v>1</v>
      </c>
      <c r="Q3433" s="78">
        <v>0.5</v>
      </c>
      <c r="R3433" s="79">
        <v>0</v>
      </c>
      <c r="S3433" s="79">
        <v>0</v>
      </c>
      <c r="T3433" s="79">
        <v>0</v>
      </c>
      <c r="U3433" s="80">
        <v>120236</v>
      </c>
      <c r="V3433" s="78">
        <v>0</v>
      </c>
      <c r="W3433" s="78">
        <v>3</v>
      </c>
      <c r="X3433" s="11" t="str">
        <f ca="1">IF(ISBLANK(BudgetsQTable[[#This Row],[budg_seq_yr]]),"FY"&amp;fiscalyear,"FY"&amp;fiscalyear-1+BudgetsQTable[[#This Row],[budg_seq_yr]])</f>
        <v>FY20</v>
      </c>
      <c r="Y3433" s="79">
        <v>120236</v>
      </c>
      <c r="Z3433" s="78" t="s">
        <v>2840</v>
      </c>
      <c r="AA3433" s="78" t="s">
        <v>464</v>
      </c>
      <c r="AB3433" s="76" t="s">
        <v>2821</v>
      </c>
      <c r="AC3433" s="78" t="s">
        <v>487</v>
      </c>
    </row>
    <row r="3434" spans="1:29" x14ac:dyDescent="0.35">
      <c r="A3434" s="10" t="s">
        <v>5430</v>
      </c>
      <c r="B3434" s="76" t="s">
        <v>2834</v>
      </c>
      <c r="C3434" s="76">
        <f>C3433+(BudgetsQTable[[#This Row],[lead]]&lt;&gt;K3433)</f>
        <v>422</v>
      </c>
      <c r="D3434" s="76">
        <f>D3433*(BudgetsQTable[[#This Row],[lead]]=K3433)+(BudgetsQTable[[#This Row],[prop_id]]&lt;&gt;A3433)</f>
        <v>5</v>
      </c>
      <c r="E3434" s="77">
        <v>43014.633333333331</v>
      </c>
      <c r="F3434" s="78" t="s">
        <v>2839</v>
      </c>
      <c r="G3434" s="78" t="s">
        <v>2840</v>
      </c>
      <c r="H3434" s="78" t="s">
        <v>464</v>
      </c>
      <c r="I3434" s="76" t="s">
        <v>1006</v>
      </c>
      <c r="J3434" s="76" t="s">
        <v>753</v>
      </c>
      <c r="K3434" s="78" t="s">
        <v>2774</v>
      </c>
      <c r="L3434" s="7" t="str">
        <f>IF(BudgetsQTable[[#This Row],[pi_last_name]]=" ","",HYPERLINK("https://www.ejacket.nsf.gov/ej/showProposal.do?Continue=Y&amp;ID="&amp;BudgetsQTable[[#This Row],[prop_id]],BudgetsQTable[[#This Row],[prop_id]]))</f>
        <v/>
      </c>
      <c r="M3434" s="78" t="s">
        <v>753</v>
      </c>
      <c r="N3434" s="7" t="str">
        <f>IF(BudgetsQTable[[#This Row],[pi_last_name]]=" ","",HYPERLINK("mailto:"&amp;BudgetsQTable[[#This Row],[pi_email]]&amp;"&amp;subject=Your NSF Proposal:  "&amp;BudgetsQTable[[#This Row],[prop_id]],BudgetsQTable[[#This Row],[pi_email]]))</f>
        <v/>
      </c>
      <c r="O3434" s="78" t="s">
        <v>753</v>
      </c>
      <c r="P3434" s="78">
        <v>1</v>
      </c>
      <c r="Q3434" s="78">
        <v>0.5</v>
      </c>
      <c r="R3434" s="79">
        <v>0</v>
      </c>
      <c r="S3434" s="79">
        <v>0</v>
      </c>
      <c r="T3434" s="79">
        <v>0</v>
      </c>
      <c r="U3434" s="80">
        <v>120858</v>
      </c>
      <c r="V3434" s="78">
        <v>0</v>
      </c>
      <c r="W3434" s="78">
        <v>4</v>
      </c>
      <c r="X3434" s="11" t="str">
        <f ca="1">IF(ISBLANK(BudgetsQTable[[#This Row],[budg_seq_yr]]),"FY"&amp;fiscalyear,"FY"&amp;fiscalyear-1+BudgetsQTable[[#This Row],[budg_seq_yr]])</f>
        <v>FY21</v>
      </c>
      <c r="Y3434" s="79">
        <v>120858</v>
      </c>
      <c r="Z3434" s="78" t="s">
        <v>2840</v>
      </c>
      <c r="AA3434" s="78" t="s">
        <v>464</v>
      </c>
      <c r="AB3434" s="76" t="s">
        <v>2821</v>
      </c>
      <c r="AC3434" s="78" t="s">
        <v>487</v>
      </c>
    </row>
    <row r="3435" spans="1:29" x14ac:dyDescent="0.35">
      <c r="A3435" s="10" t="s">
        <v>5430</v>
      </c>
      <c r="B3435" s="76" t="s">
        <v>2834</v>
      </c>
      <c r="C3435" s="76">
        <f>C3434+(BudgetsQTable[[#This Row],[lead]]&lt;&gt;K3434)</f>
        <v>422</v>
      </c>
      <c r="D3435" s="76">
        <f>D3434*(BudgetsQTable[[#This Row],[lead]]=K3434)+(BudgetsQTable[[#This Row],[prop_id]]&lt;&gt;A3434)</f>
        <v>5</v>
      </c>
      <c r="E3435" s="77">
        <v>43014.633333333331</v>
      </c>
      <c r="F3435" s="78" t="s">
        <v>2839</v>
      </c>
      <c r="G3435" s="78" t="s">
        <v>2840</v>
      </c>
      <c r="H3435" s="78" t="s">
        <v>464</v>
      </c>
      <c r="I3435" s="76" t="s">
        <v>1006</v>
      </c>
      <c r="J3435" s="76" t="s">
        <v>753</v>
      </c>
      <c r="K3435" s="78" t="s">
        <v>2774</v>
      </c>
      <c r="L3435" s="7" t="str">
        <f>IF(BudgetsQTable[[#This Row],[pi_last_name]]=" ","",HYPERLINK("https://www.ejacket.nsf.gov/ej/showProposal.do?Continue=Y&amp;ID="&amp;BudgetsQTable[[#This Row],[prop_id]],BudgetsQTable[[#This Row],[prop_id]]))</f>
        <v/>
      </c>
      <c r="M3435" s="78" t="s">
        <v>753</v>
      </c>
      <c r="N3435" s="7" t="str">
        <f>IF(BudgetsQTable[[#This Row],[pi_last_name]]=" ","",HYPERLINK("mailto:"&amp;BudgetsQTable[[#This Row],[pi_email]]&amp;"&amp;subject=Your NSF Proposal:  "&amp;BudgetsQTable[[#This Row],[prop_id]],BudgetsQTable[[#This Row],[pi_email]]))</f>
        <v/>
      </c>
      <c r="O3435" s="78" t="s">
        <v>753</v>
      </c>
      <c r="P3435" s="78">
        <v>1</v>
      </c>
      <c r="Q3435" s="78">
        <v>0.5</v>
      </c>
      <c r="R3435" s="79">
        <v>0</v>
      </c>
      <c r="S3435" s="79">
        <v>0</v>
      </c>
      <c r="T3435" s="79">
        <v>0</v>
      </c>
      <c r="U3435" s="80">
        <v>120008</v>
      </c>
      <c r="V3435" s="78">
        <v>0</v>
      </c>
      <c r="W3435" s="78">
        <v>5</v>
      </c>
      <c r="X3435" s="11" t="str">
        <f ca="1">IF(ISBLANK(BudgetsQTable[[#This Row],[budg_seq_yr]]),"FY"&amp;fiscalyear,"FY"&amp;fiscalyear-1+BudgetsQTable[[#This Row],[budg_seq_yr]])</f>
        <v>FY22</v>
      </c>
      <c r="Y3435" s="79">
        <v>120008</v>
      </c>
      <c r="Z3435" s="78" t="s">
        <v>2840</v>
      </c>
      <c r="AA3435" s="78" t="s">
        <v>464</v>
      </c>
      <c r="AB3435" s="76" t="s">
        <v>2821</v>
      </c>
      <c r="AC3435" s="78" t="s">
        <v>487</v>
      </c>
    </row>
    <row r="3436" spans="1:29" x14ac:dyDescent="0.35">
      <c r="A3436" s="10" t="s">
        <v>2788</v>
      </c>
      <c r="B3436" s="76" t="s">
        <v>2824</v>
      </c>
      <c r="C3436" s="76">
        <f>C3435+(BudgetsQTable[[#This Row],[lead]]&lt;&gt;K3435)</f>
        <v>423</v>
      </c>
      <c r="D3436" s="76">
        <f>D3435*(BudgetsQTable[[#This Row],[lead]]=K3435)+(BudgetsQTable[[#This Row],[prop_id]]&lt;&gt;A3435)</f>
        <v>1</v>
      </c>
      <c r="E3436" s="77">
        <v>43018.384722222225</v>
      </c>
      <c r="F3436" s="78" t="s">
        <v>2839</v>
      </c>
      <c r="G3436" s="78" t="s">
        <v>2840</v>
      </c>
      <c r="H3436" s="78" t="s">
        <v>462</v>
      </c>
      <c r="I3436" s="76" t="s">
        <v>761</v>
      </c>
      <c r="J3436" s="76" t="s">
        <v>5436</v>
      </c>
      <c r="K3436" s="78" t="s">
        <v>2788</v>
      </c>
      <c r="L3436" s="7" t="str">
        <f>IF(BudgetsQTable[[#This Row],[pi_last_name]]=" ","",HYPERLINK("https://www.ejacket.nsf.gov/ej/showProposal.do?Continue=Y&amp;ID="&amp;BudgetsQTable[[#This Row],[prop_id]],BudgetsQTable[[#This Row],[prop_id]]))</f>
        <v>1801345</v>
      </c>
      <c r="M3436" s="78" t="s">
        <v>1929</v>
      </c>
      <c r="N3436" s="7" t="str">
        <f>IF(BudgetsQTable[[#This Row],[pi_last_name]]=" ","",HYPERLINK("mailto:"&amp;BudgetsQTable[[#This Row],[pi_email]]&amp;"&amp;subject=Your NSF Proposal:  "&amp;BudgetsQTable[[#This Row],[prop_id]],BudgetsQTable[[#This Row],[pi_email]]))</f>
        <v>xyuan@cs.fsu.edu</v>
      </c>
      <c r="O3436" s="78" t="s">
        <v>3170</v>
      </c>
      <c r="P3436" s="78"/>
      <c r="Q3436" s="78"/>
      <c r="R3436" s="79"/>
      <c r="S3436" s="79"/>
      <c r="T3436" s="79"/>
      <c r="U3436" s="80"/>
      <c r="V3436" s="78">
        <v>0</v>
      </c>
      <c r="W3436" s="78"/>
      <c r="X3436" s="11" t="str">
        <f ca="1">IF(ISBLANK(BudgetsQTable[[#This Row],[budg_seq_yr]]),"FY"&amp;fiscalyear,"FY"&amp;fiscalyear-1+BudgetsQTable[[#This Row],[budg_seq_yr]])</f>
        <v>FY18</v>
      </c>
      <c r="Y3436" s="79">
        <v>629966</v>
      </c>
      <c r="Z3436" s="78" t="s">
        <v>2840</v>
      </c>
      <c r="AA3436" s="78" t="s">
        <v>462</v>
      </c>
      <c r="AB3436" s="76" t="s">
        <v>2821</v>
      </c>
      <c r="AC3436" s="78"/>
    </row>
    <row r="3437" spans="1:29" x14ac:dyDescent="0.35">
      <c r="A3437" s="10" t="s">
        <v>2788</v>
      </c>
      <c r="B3437" s="76" t="s">
        <v>2824</v>
      </c>
      <c r="C3437" s="76">
        <f>C3436+(BudgetsQTable[[#This Row],[lead]]&lt;&gt;K3436)</f>
        <v>423</v>
      </c>
      <c r="D3437" s="76">
        <f>D3436*(BudgetsQTable[[#This Row],[lead]]=K3436)+(BudgetsQTable[[#This Row],[prop_id]]&lt;&gt;A3436)</f>
        <v>1</v>
      </c>
      <c r="E3437" s="77">
        <v>43018.384722222225</v>
      </c>
      <c r="F3437" s="78" t="s">
        <v>2839</v>
      </c>
      <c r="G3437" s="78" t="s">
        <v>2840</v>
      </c>
      <c r="H3437" s="78" t="s">
        <v>462</v>
      </c>
      <c r="I3437" s="76" t="s">
        <v>761</v>
      </c>
      <c r="J3437" s="76" t="s">
        <v>753</v>
      </c>
      <c r="K3437" s="78" t="s">
        <v>2788</v>
      </c>
      <c r="L3437" s="7" t="str">
        <f>IF(BudgetsQTable[[#This Row],[pi_last_name]]=" ","",HYPERLINK("https://www.ejacket.nsf.gov/ej/showProposal.do?Continue=Y&amp;ID="&amp;BudgetsQTable[[#This Row],[prop_id]],BudgetsQTable[[#This Row],[prop_id]]))</f>
        <v/>
      </c>
      <c r="M3437" s="78" t="s">
        <v>753</v>
      </c>
      <c r="N3437" s="7" t="str">
        <f>IF(BudgetsQTable[[#This Row],[pi_last_name]]=" ","",HYPERLINK("mailto:"&amp;BudgetsQTable[[#This Row],[pi_email]]&amp;"&amp;subject=Your NSF Proposal:  "&amp;BudgetsQTable[[#This Row],[prop_id]],BudgetsQTable[[#This Row],[pi_email]]))</f>
        <v/>
      </c>
      <c r="O3437" s="78" t="s">
        <v>753</v>
      </c>
      <c r="P3437" s="78">
        <v>1</v>
      </c>
      <c r="Q3437" s="78">
        <v>0.05</v>
      </c>
      <c r="R3437" s="79">
        <v>0</v>
      </c>
      <c r="S3437" s="79">
        <v>3000</v>
      </c>
      <c r="T3437" s="79">
        <v>0</v>
      </c>
      <c r="U3437" s="80">
        <v>138426</v>
      </c>
      <c r="V3437" s="78">
        <v>0</v>
      </c>
      <c r="W3437" s="78">
        <v>1</v>
      </c>
      <c r="X3437" s="11" t="str">
        <f ca="1">IF(ISBLANK(BudgetsQTable[[#This Row],[budg_seq_yr]]),"FY"&amp;fiscalyear,"FY"&amp;fiscalyear-1+BudgetsQTable[[#This Row],[budg_seq_yr]])</f>
        <v>FY18</v>
      </c>
      <c r="Y3437" s="79">
        <v>138426</v>
      </c>
      <c r="Z3437" s="78" t="s">
        <v>2840</v>
      </c>
      <c r="AA3437" s="78" t="s">
        <v>462</v>
      </c>
      <c r="AB3437" s="76" t="s">
        <v>2821</v>
      </c>
      <c r="AC3437" s="78"/>
    </row>
    <row r="3438" spans="1:29" x14ac:dyDescent="0.35">
      <c r="A3438" s="10" t="s">
        <v>2788</v>
      </c>
      <c r="B3438" s="76" t="s">
        <v>2824</v>
      </c>
      <c r="C3438" s="76">
        <f>C3437+(BudgetsQTable[[#This Row],[lead]]&lt;&gt;K3437)</f>
        <v>423</v>
      </c>
      <c r="D3438" s="76">
        <f>D3437*(BudgetsQTable[[#This Row],[lead]]=K3437)+(BudgetsQTable[[#This Row],[prop_id]]&lt;&gt;A3437)</f>
        <v>1</v>
      </c>
      <c r="E3438" s="77">
        <v>43018.384722222225</v>
      </c>
      <c r="F3438" s="78" t="s">
        <v>2839</v>
      </c>
      <c r="G3438" s="78" t="s">
        <v>2840</v>
      </c>
      <c r="H3438" s="78" t="s">
        <v>462</v>
      </c>
      <c r="I3438" s="76" t="s">
        <v>761</v>
      </c>
      <c r="J3438" s="76" t="s">
        <v>753</v>
      </c>
      <c r="K3438" s="78" t="s">
        <v>2788</v>
      </c>
      <c r="L3438" s="7" t="str">
        <f>IF(BudgetsQTable[[#This Row],[pi_last_name]]=" ","",HYPERLINK("https://www.ejacket.nsf.gov/ej/showProposal.do?Continue=Y&amp;ID="&amp;BudgetsQTable[[#This Row],[prop_id]],BudgetsQTable[[#This Row],[prop_id]]))</f>
        <v/>
      </c>
      <c r="M3438" s="78" t="s">
        <v>753</v>
      </c>
      <c r="N3438" s="7" t="str">
        <f>IF(BudgetsQTable[[#This Row],[pi_last_name]]=" ","",HYPERLINK("mailto:"&amp;BudgetsQTable[[#This Row],[pi_email]]&amp;"&amp;subject=Your NSF Proposal:  "&amp;BudgetsQTable[[#This Row],[prop_id]],BudgetsQTable[[#This Row],[pi_email]]))</f>
        <v/>
      </c>
      <c r="O3438" s="78" t="s">
        <v>753</v>
      </c>
      <c r="P3438" s="78">
        <v>1</v>
      </c>
      <c r="Q3438" s="78">
        <v>1.31</v>
      </c>
      <c r="R3438" s="79">
        <v>0</v>
      </c>
      <c r="S3438" s="79">
        <v>3000</v>
      </c>
      <c r="T3438" s="79">
        <v>0</v>
      </c>
      <c r="U3438" s="80">
        <v>159758</v>
      </c>
      <c r="V3438" s="78">
        <v>0</v>
      </c>
      <c r="W3438" s="78">
        <v>2</v>
      </c>
      <c r="X3438" s="11" t="str">
        <f ca="1">IF(ISBLANK(BudgetsQTable[[#This Row],[budg_seq_yr]]),"FY"&amp;fiscalyear,"FY"&amp;fiscalyear-1+BudgetsQTable[[#This Row],[budg_seq_yr]])</f>
        <v>FY19</v>
      </c>
      <c r="Y3438" s="79">
        <v>159758</v>
      </c>
      <c r="Z3438" s="78" t="s">
        <v>2840</v>
      </c>
      <c r="AA3438" s="78" t="s">
        <v>462</v>
      </c>
      <c r="AB3438" s="76" t="s">
        <v>2821</v>
      </c>
      <c r="AC3438" s="78"/>
    </row>
    <row r="3439" spans="1:29" x14ac:dyDescent="0.35">
      <c r="A3439" s="10" t="s">
        <v>2788</v>
      </c>
      <c r="B3439" s="76" t="s">
        <v>2824</v>
      </c>
      <c r="C3439" s="76">
        <f>C3438+(BudgetsQTable[[#This Row],[lead]]&lt;&gt;K3438)</f>
        <v>423</v>
      </c>
      <c r="D3439" s="76">
        <f>D3438*(BudgetsQTable[[#This Row],[lead]]=K3438)+(BudgetsQTable[[#This Row],[prop_id]]&lt;&gt;A3438)</f>
        <v>1</v>
      </c>
      <c r="E3439" s="77">
        <v>43018.384722222225</v>
      </c>
      <c r="F3439" s="78" t="s">
        <v>2839</v>
      </c>
      <c r="G3439" s="78" t="s">
        <v>2840</v>
      </c>
      <c r="H3439" s="78" t="s">
        <v>462</v>
      </c>
      <c r="I3439" s="76" t="s">
        <v>761</v>
      </c>
      <c r="J3439" s="76" t="s">
        <v>753</v>
      </c>
      <c r="K3439" s="78" t="s">
        <v>2788</v>
      </c>
      <c r="L3439" s="7" t="str">
        <f>IF(BudgetsQTable[[#This Row],[pi_last_name]]=" ","",HYPERLINK("https://www.ejacket.nsf.gov/ej/showProposal.do?Continue=Y&amp;ID="&amp;BudgetsQTable[[#This Row],[prop_id]],BudgetsQTable[[#This Row],[prop_id]]))</f>
        <v/>
      </c>
      <c r="M3439" s="78" t="s">
        <v>753</v>
      </c>
      <c r="N3439" s="7" t="str">
        <f>IF(BudgetsQTable[[#This Row],[pi_last_name]]=" ","",HYPERLINK("mailto:"&amp;BudgetsQTable[[#This Row],[pi_email]]&amp;"&amp;subject=Your NSF Proposal:  "&amp;BudgetsQTable[[#This Row],[prop_id]],BudgetsQTable[[#This Row],[pi_email]]))</f>
        <v/>
      </c>
      <c r="O3439" s="78" t="s">
        <v>753</v>
      </c>
      <c r="P3439" s="78">
        <v>1</v>
      </c>
      <c r="Q3439" s="78">
        <v>1.31</v>
      </c>
      <c r="R3439" s="79">
        <v>0</v>
      </c>
      <c r="S3439" s="79">
        <v>3000</v>
      </c>
      <c r="T3439" s="79">
        <v>0</v>
      </c>
      <c r="U3439" s="80">
        <v>163702</v>
      </c>
      <c r="V3439" s="78">
        <v>0</v>
      </c>
      <c r="W3439" s="78">
        <v>3</v>
      </c>
      <c r="X3439" s="11" t="str">
        <f ca="1">IF(ISBLANK(BudgetsQTable[[#This Row],[budg_seq_yr]]),"FY"&amp;fiscalyear,"FY"&amp;fiscalyear-1+BudgetsQTable[[#This Row],[budg_seq_yr]])</f>
        <v>FY20</v>
      </c>
      <c r="Y3439" s="79">
        <v>163702</v>
      </c>
      <c r="Z3439" s="78" t="s">
        <v>2840</v>
      </c>
      <c r="AA3439" s="78" t="s">
        <v>462</v>
      </c>
      <c r="AB3439" s="76" t="s">
        <v>2821</v>
      </c>
      <c r="AC3439" s="78"/>
    </row>
    <row r="3440" spans="1:29" x14ac:dyDescent="0.35">
      <c r="A3440" s="10" t="s">
        <v>2788</v>
      </c>
      <c r="B3440" s="76" t="s">
        <v>2824</v>
      </c>
      <c r="C3440" s="76">
        <f>C3439+(BudgetsQTable[[#This Row],[lead]]&lt;&gt;K3439)</f>
        <v>423</v>
      </c>
      <c r="D3440" s="76">
        <f>D3439*(BudgetsQTable[[#This Row],[lead]]=K3439)+(BudgetsQTable[[#This Row],[prop_id]]&lt;&gt;A3439)</f>
        <v>1</v>
      </c>
      <c r="E3440" s="77">
        <v>43018.384722222225</v>
      </c>
      <c r="F3440" s="78" t="s">
        <v>2839</v>
      </c>
      <c r="G3440" s="78" t="s">
        <v>2840</v>
      </c>
      <c r="H3440" s="78" t="s">
        <v>462</v>
      </c>
      <c r="I3440" s="76" t="s">
        <v>761</v>
      </c>
      <c r="J3440" s="76" t="s">
        <v>753</v>
      </c>
      <c r="K3440" s="78" t="s">
        <v>2788</v>
      </c>
      <c r="L3440" s="7" t="str">
        <f>IF(BudgetsQTable[[#This Row],[pi_last_name]]=" ","",HYPERLINK("https://www.ejacket.nsf.gov/ej/showProposal.do?Continue=Y&amp;ID="&amp;BudgetsQTable[[#This Row],[prop_id]],BudgetsQTable[[#This Row],[prop_id]]))</f>
        <v/>
      </c>
      <c r="M3440" s="78" t="s">
        <v>753</v>
      </c>
      <c r="N3440" s="7" t="str">
        <f>IF(BudgetsQTable[[#This Row],[pi_last_name]]=" ","",HYPERLINK("mailto:"&amp;BudgetsQTable[[#This Row],[pi_email]]&amp;"&amp;subject=Your NSF Proposal:  "&amp;BudgetsQTable[[#This Row],[prop_id]],BudgetsQTable[[#This Row],[pi_email]]))</f>
        <v/>
      </c>
      <c r="O3440" s="78" t="s">
        <v>753</v>
      </c>
      <c r="P3440" s="78">
        <v>1</v>
      </c>
      <c r="Q3440" s="78">
        <v>1.32</v>
      </c>
      <c r="R3440" s="79">
        <v>0</v>
      </c>
      <c r="S3440" s="79">
        <v>3000</v>
      </c>
      <c r="T3440" s="79">
        <v>0</v>
      </c>
      <c r="U3440" s="80">
        <v>168080</v>
      </c>
      <c r="V3440" s="78">
        <v>0</v>
      </c>
      <c r="W3440" s="78">
        <v>4</v>
      </c>
      <c r="X3440" s="11" t="str">
        <f ca="1">IF(ISBLANK(BudgetsQTable[[#This Row],[budg_seq_yr]]),"FY"&amp;fiscalyear,"FY"&amp;fiscalyear-1+BudgetsQTable[[#This Row],[budg_seq_yr]])</f>
        <v>FY21</v>
      </c>
      <c r="Y3440" s="79">
        <v>168080</v>
      </c>
      <c r="Z3440" s="78" t="s">
        <v>2840</v>
      </c>
      <c r="AA3440" s="78" t="s">
        <v>462</v>
      </c>
      <c r="AB3440" s="76" t="s">
        <v>2821</v>
      </c>
      <c r="AC3440" s="78"/>
    </row>
    <row r="3441" spans="1:29" x14ac:dyDescent="0.35">
      <c r="A3441" s="10" t="s">
        <v>5437</v>
      </c>
      <c r="B3441" s="76" t="s">
        <v>2834</v>
      </c>
      <c r="C3441" s="76">
        <f>C3440+(BudgetsQTable[[#This Row],[lead]]&lt;&gt;K3440)</f>
        <v>423</v>
      </c>
      <c r="D3441" s="76">
        <f>D3440*(BudgetsQTable[[#This Row],[lead]]=K3440)+(BudgetsQTable[[#This Row],[prop_id]]&lt;&gt;A3440)</f>
        <v>2</v>
      </c>
      <c r="E3441" s="77">
        <v>43018.480555555558</v>
      </c>
      <c r="F3441" s="78" t="s">
        <v>2839</v>
      </c>
      <c r="G3441" s="78" t="s">
        <v>2840</v>
      </c>
      <c r="H3441" s="78" t="s">
        <v>462</v>
      </c>
      <c r="I3441" s="76" t="s">
        <v>761</v>
      </c>
      <c r="J3441" s="76" t="s">
        <v>5440</v>
      </c>
      <c r="K3441" s="78" t="s">
        <v>2788</v>
      </c>
      <c r="L3441" s="7" t="str">
        <f>IF(BudgetsQTable[[#This Row],[pi_last_name]]=" ","",HYPERLINK("https://www.ejacket.nsf.gov/ej/showProposal.do?Continue=Y&amp;ID="&amp;BudgetsQTable[[#This Row],[prop_id]],BudgetsQTable[[#This Row],[prop_id]]))</f>
        <v>1801386</v>
      </c>
      <c r="M3441" s="78" t="s">
        <v>5438</v>
      </c>
      <c r="N3441" s="7" t="str">
        <f>IF(BudgetsQTable[[#This Row],[pi_last_name]]=" ","",HYPERLINK("mailto:"&amp;BudgetsQTable[[#This Row],[pi_email]]&amp;"&amp;subject=Your NSF Proposal:  "&amp;BudgetsQTable[[#This Row],[prop_id]],BudgetsQTable[[#This Row],[pi_email]]))</f>
        <v>dkl@cs.arizona.edu</v>
      </c>
      <c r="O3441" s="78" t="s">
        <v>3071</v>
      </c>
      <c r="P3441" s="78"/>
      <c r="Q3441" s="78"/>
      <c r="R3441" s="79"/>
      <c r="S3441" s="79"/>
      <c r="T3441" s="79"/>
      <c r="U3441" s="80"/>
      <c r="V3441" s="78">
        <v>0</v>
      </c>
      <c r="W3441" s="78"/>
      <c r="X3441" s="11" t="str">
        <f ca="1">IF(ISBLANK(BudgetsQTable[[#This Row],[budg_seq_yr]]),"FY"&amp;fiscalyear,"FY"&amp;fiscalyear-1+BudgetsQTable[[#This Row],[budg_seq_yr]])</f>
        <v>FY18</v>
      </c>
      <c r="Y3441" s="79">
        <v>568158</v>
      </c>
      <c r="Z3441" s="78" t="s">
        <v>2840</v>
      </c>
      <c r="AA3441" s="78" t="s">
        <v>462</v>
      </c>
      <c r="AB3441" s="76" t="s">
        <v>2821</v>
      </c>
      <c r="AC3441" s="78"/>
    </row>
    <row r="3442" spans="1:29" x14ac:dyDescent="0.35">
      <c r="A3442" s="10" t="s">
        <v>5437</v>
      </c>
      <c r="B3442" s="76" t="s">
        <v>2834</v>
      </c>
      <c r="C3442" s="76">
        <f>C3441+(BudgetsQTable[[#This Row],[lead]]&lt;&gt;K3441)</f>
        <v>423</v>
      </c>
      <c r="D3442" s="76">
        <f>D3441*(BudgetsQTable[[#This Row],[lead]]=K3441)+(BudgetsQTable[[#This Row],[prop_id]]&lt;&gt;A3441)</f>
        <v>2</v>
      </c>
      <c r="E3442" s="77">
        <v>43018.480555555558</v>
      </c>
      <c r="F3442" s="78" t="s">
        <v>2839</v>
      </c>
      <c r="G3442" s="78" t="s">
        <v>2840</v>
      </c>
      <c r="H3442" s="78" t="s">
        <v>462</v>
      </c>
      <c r="I3442" s="76" t="s">
        <v>761</v>
      </c>
      <c r="J3442" s="76" t="s">
        <v>753</v>
      </c>
      <c r="K3442" s="78" t="s">
        <v>2788</v>
      </c>
      <c r="L3442" s="7" t="str">
        <f>IF(BudgetsQTable[[#This Row],[pi_last_name]]=" ","",HYPERLINK("https://www.ejacket.nsf.gov/ej/showProposal.do?Continue=Y&amp;ID="&amp;BudgetsQTable[[#This Row],[prop_id]],BudgetsQTable[[#This Row],[prop_id]]))</f>
        <v/>
      </c>
      <c r="M3442" s="78" t="s">
        <v>753</v>
      </c>
      <c r="N3442" s="7" t="str">
        <f>IF(BudgetsQTable[[#This Row],[pi_last_name]]=" ","",HYPERLINK("mailto:"&amp;BudgetsQTable[[#This Row],[pi_email]]&amp;"&amp;subject=Your NSF Proposal:  "&amp;BudgetsQTable[[#This Row],[prop_id]],BudgetsQTable[[#This Row],[pi_email]]))</f>
        <v/>
      </c>
      <c r="O3442" s="78" t="s">
        <v>753</v>
      </c>
      <c r="P3442" s="78">
        <v>1</v>
      </c>
      <c r="Q3442" s="78">
        <v>1</v>
      </c>
      <c r="R3442" s="79">
        <v>0</v>
      </c>
      <c r="S3442" s="79">
        <v>0</v>
      </c>
      <c r="T3442" s="79">
        <v>0</v>
      </c>
      <c r="U3442" s="80">
        <v>107662</v>
      </c>
      <c r="V3442" s="78">
        <v>0</v>
      </c>
      <c r="W3442" s="78">
        <v>1</v>
      </c>
      <c r="X3442" s="11" t="str">
        <f ca="1">IF(ISBLANK(BudgetsQTable[[#This Row],[budg_seq_yr]]),"FY"&amp;fiscalyear,"FY"&amp;fiscalyear-1+BudgetsQTable[[#This Row],[budg_seq_yr]])</f>
        <v>FY18</v>
      </c>
      <c r="Y3442" s="79">
        <v>107662</v>
      </c>
      <c r="Z3442" s="78" t="s">
        <v>2840</v>
      </c>
      <c r="AA3442" s="78" t="s">
        <v>462</v>
      </c>
      <c r="AB3442" s="76" t="s">
        <v>2821</v>
      </c>
      <c r="AC3442" s="78"/>
    </row>
    <row r="3443" spans="1:29" x14ac:dyDescent="0.35">
      <c r="A3443" s="10" t="s">
        <v>5437</v>
      </c>
      <c r="B3443" s="76" t="s">
        <v>2834</v>
      </c>
      <c r="C3443" s="76">
        <f>C3442+(BudgetsQTable[[#This Row],[lead]]&lt;&gt;K3442)</f>
        <v>423</v>
      </c>
      <c r="D3443" s="76">
        <f>D3442*(BudgetsQTable[[#This Row],[lead]]=K3442)+(BudgetsQTable[[#This Row],[prop_id]]&lt;&gt;A3442)</f>
        <v>2</v>
      </c>
      <c r="E3443" s="77">
        <v>43018.480555555558</v>
      </c>
      <c r="F3443" s="78" t="s">
        <v>2839</v>
      </c>
      <c r="G3443" s="78" t="s">
        <v>2840</v>
      </c>
      <c r="H3443" s="78" t="s">
        <v>462</v>
      </c>
      <c r="I3443" s="76" t="s">
        <v>761</v>
      </c>
      <c r="J3443" s="76" t="s">
        <v>753</v>
      </c>
      <c r="K3443" s="78" t="s">
        <v>2788</v>
      </c>
      <c r="L3443" s="7" t="str">
        <f>IF(BudgetsQTable[[#This Row],[pi_last_name]]=" ","",HYPERLINK("https://www.ejacket.nsf.gov/ej/showProposal.do?Continue=Y&amp;ID="&amp;BudgetsQTable[[#This Row],[prop_id]],BudgetsQTable[[#This Row],[prop_id]]))</f>
        <v/>
      </c>
      <c r="M3443" s="78" t="s">
        <v>753</v>
      </c>
      <c r="N3443" s="7" t="str">
        <f>IF(BudgetsQTable[[#This Row],[pi_last_name]]=" ","",HYPERLINK("mailto:"&amp;BudgetsQTable[[#This Row],[pi_email]]&amp;"&amp;subject=Your NSF Proposal:  "&amp;BudgetsQTable[[#This Row],[prop_id]],BudgetsQTable[[#This Row],[pi_email]]))</f>
        <v/>
      </c>
      <c r="O3443" s="78" t="s">
        <v>753</v>
      </c>
      <c r="P3443" s="78">
        <v>1</v>
      </c>
      <c r="Q3443" s="78">
        <v>1</v>
      </c>
      <c r="R3443" s="79">
        <v>0</v>
      </c>
      <c r="S3443" s="79">
        <v>0</v>
      </c>
      <c r="T3443" s="79">
        <v>0</v>
      </c>
      <c r="U3443" s="80">
        <v>111238</v>
      </c>
      <c r="V3443" s="78">
        <v>0</v>
      </c>
      <c r="W3443" s="78">
        <v>2</v>
      </c>
      <c r="X3443" s="11" t="str">
        <f ca="1">IF(ISBLANK(BudgetsQTable[[#This Row],[budg_seq_yr]]),"FY"&amp;fiscalyear,"FY"&amp;fiscalyear-1+BudgetsQTable[[#This Row],[budg_seq_yr]])</f>
        <v>FY19</v>
      </c>
      <c r="Y3443" s="79">
        <v>111238</v>
      </c>
      <c r="Z3443" s="78" t="s">
        <v>2840</v>
      </c>
      <c r="AA3443" s="78" t="s">
        <v>462</v>
      </c>
      <c r="AB3443" s="76" t="s">
        <v>2821</v>
      </c>
      <c r="AC3443" s="78"/>
    </row>
    <row r="3444" spans="1:29" x14ac:dyDescent="0.35">
      <c r="A3444" s="10" t="s">
        <v>5437</v>
      </c>
      <c r="B3444" s="76" t="s">
        <v>2834</v>
      </c>
      <c r="C3444" s="76">
        <f>C3443+(BudgetsQTable[[#This Row],[lead]]&lt;&gt;K3443)</f>
        <v>423</v>
      </c>
      <c r="D3444" s="76">
        <f>D3443*(BudgetsQTable[[#This Row],[lead]]=K3443)+(BudgetsQTable[[#This Row],[prop_id]]&lt;&gt;A3443)</f>
        <v>2</v>
      </c>
      <c r="E3444" s="77">
        <v>43018.480555555558</v>
      </c>
      <c r="F3444" s="78" t="s">
        <v>2839</v>
      </c>
      <c r="G3444" s="78" t="s">
        <v>2840</v>
      </c>
      <c r="H3444" s="78" t="s">
        <v>462</v>
      </c>
      <c r="I3444" s="76" t="s">
        <v>761</v>
      </c>
      <c r="J3444" s="76" t="s">
        <v>753</v>
      </c>
      <c r="K3444" s="78" t="s">
        <v>2788</v>
      </c>
      <c r="L3444" s="7" t="str">
        <f>IF(BudgetsQTable[[#This Row],[pi_last_name]]=" ","",HYPERLINK("https://www.ejacket.nsf.gov/ej/showProposal.do?Continue=Y&amp;ID="&amp;BudgetsQTable[[#This Row],[prop_id]],BudgetsQTable[[#This Row],[prop_id]]))</f>
        <v/>
      </c>
      <c r="M3444" s="78" t="s">
        <v>753</v>
      </c>
      <c r="N3444" s="7" t="str">
        <f>IF(BudgetsQTable[[#This Row],[pi_last_name]]=" ","",HYPERLINK("mailto:"&amp;BudgetsQTable[[#This Row],[pi_email]]&amp;"&amp;subject=Your NSF Proposal:  "&amp;BudgetsQTable[[#This Row],[prop_id]],BudgetsQTable[[#This Row],[pi_email]]))</f>
        <v/>
      </c>
      <c r="O3444" s="78" t="s">
        <v>753</v>
      </c>
      <c r="P3444" s="78">
        <v>1</v>
      </c>
      <c r="Q3444" s="78">
        <v>1</v>
      </c>
      <c r="R3444" s="79">
        <v>0</v>
      </c>
      <c r="S3444" s="79">
        <v>0</v>
      </c>
      <c r="T3444" s="79">
        <v>0</v>
      </c>
      <c r="U3444" s="80">
        <v>171502</v>
      </c>
      <c r="V3444" s="78">
        <v>0</v>
      </c>
      <c r="W3444" s="78">
        <v>3</v>
      </c>
      <c r="X3444" s="11" t="str">
        <f ca="1">IF(ISBLANK(BudgetsQTable[[#This Row],[budg_seq_yr]]),"FY"&amp;fiscalyear,"FY"&amp;fiscalyear-1+BudgetsQTable[[#This Row],[budg_seq_yr]])</f>
        <v>FY20</v>
      </c>
      <c r="Y3444" s="79">
        <v>171502</v>
      </c>
      <c r="Z3444" s="78" t="s">
        <v>2840</v>
      </c>
      <c r="AA3444" s="78" t="s">
        <v>462</v>
      </c>
      <c r="AB3444" s="76" t="s">
        <v>2821</v>
      </c>
      <c r="AC3444" s="78"/>
    </row>
    <row r="3445" spans="1:29" x14ac:dyDescent="0.35">
      <c r="A3445" s="10" t="s">
        <v>5437</v>
      </c>
      <c r="B3445" s="76" t="s">
        <v>2834</v>
      </c>
      <c r="C3445" s="76">
        <f>C3444+(BudgetsQTable[[#This Row],[lead]]&lt;&gt;K3444)</f>
        <v>423</v>
      </c>
      <c r="D3445" s="76">
        <f>D3444*(BudgetsQTable[[#This Row],[lead]]=K3444)+(BudgetsQTable[[#This Row],[prop_id]]&lt;&gt;A3444)</f>
        <v>2</v>
      </c>
      <c r="E3445" s="77">
        <v>43018.480555555558</v>
      </c>
      <c r="F3445" s="78" t="s">
        <v>2839</v>
      </c>
      <c r="G3445" s="78" t="s">
        <v>2840</v>
      </c>
      <c r="H3445" s="78" t="s">
        <v>462</v>
      </c>
      <c r="I3445" s="76" t="s">
        <v>761</v>
      </c>
      <c r="J3445" s="76" t="s">
        <v>753</v>
      </c>
      <c r="K3445" s="78" t="s">
        <v>2788</v>
      </c>
      <c r="L3445" s="7" t="str">
        <f>IF(BudgetsQTable[[#This Row],[pi_last_name]]=" ","",HYPERLINK("https://www.ejacket.nsf.gov/ej/showProposal.do?Continue=Y&amp;ID="&amp;BudgetsQTable[[#This Row],[prop_id]],BudgetsQTable[[#This Row],[prop_id]]))</f>
        <v/>
      </c>
      <c r="M3445" s="78" t="s">
        <v>753</v>
      </c>
      <c r="N3445" s="7" t="str">
        <f>IF(BudgetsQTable[[#This Row],[pi_last_name]]=" ","",HYPERLINK("mailto:"&amp;BudgetsQTable[[#This Row],[pi_email]]&amp;"&amp;subject=Your NSF Proposal:  "&amp;BudgetsQTable[[#This Row],[prop_id]],BudgetsQTable[[#This Row],[pi_email]]))</f>
        <v/>
      </c>
      <c r="O3445" s="78" t="s">
        <v>753</v>
      </c>
      <c r="P3445" s="78">
        <v>1</v>
      </c>
      <c r="Q3445" s="78">
        <v>1</v>
      </c>
      <c r="R3445" s="79">
        <v>0</v>
      </c>
      <c r="S3445" s="79">
        <v>0</v>
      </c>
      <c r="T3445" s="79">
        <v>0</v>
      </c>
      <c r="U3445" s="80">
        <v>177756</v>
      </c>
      <c r="V3445" s="78">
        <v>0</v>
      </c>
      <c r="W3445" s="78">
        <v>4</v>
      </c>
      <c r="X3445" s="11" t="str">
        <f ca="1">IF(ISBLANK(BudgetsQTable[[#This Row],[budg_seq_yr]]),"FY"&amp;fiscalyear,"FY"&amp;fiscalyear-1+BudgetsQTable[[#This Row],[budg_seq_yr]])</f>
        <v>FY21</v>
      </c>
      <c r="Y3445" s="79">
        <v>177756</v>
      </c>
      <c r="Z3445" s="78" t="s">
        <v>2840</v>
      </c>
      <c r="AA3445" s="78" t="s">
        <v>462</v>
      </c>
      <c r="AB3445" s="76" t="s">
        <v>2821</v>
      </c>
      <c r="AC3445" s="78"/>
    </row>
    <row r="3446" spans="1:29" x14ac:dyDescent="0.35">
      <c r="A3446" s="10" t="s">
        <v>2790</v>
      </c>
      <c r="B3446" s="76" t="s">
        <v>2863</v>
      </c>
      <c r="C3446" s="76">
        <f>C3445+(BudgetsQTable[[#This Row],[lead]]&lt;&gt;K3445)</f>
        <v>424</v>
      </c>
      <c r="D3446" s="76">
        <f>D3445*(BudgetsQTable[[#This Row],[lead]]=K3445)+(BudgetsQTable[[#This Row],[prop_id]]&lt;&gt;A3445)</f>
        <v>1</v>
      </c>
      <c r="E3446" s="77">
        <v>43018.579861111109</v>
      </c>
      <c r="F3446" s="78" t="s">
        <v>2839</v>
      </c>
      <c r="G3446" s="78" t="s">
        <v>2840</v>
      </c>
      <c r="H3446" s="78" t="s">
        <v>462</v>
      </c>
      <c r="I3446" s="76" t="s">
        <v>757</v>
      </c>
      <c r="J3446" s="76" t="s">
        <v>5442</v>
      </c>
      <c r="K3446" s="78" t="s">
        <v>2790</v>
      </c>
      <c r="L3446" s="7" t="str">
        <f>IF(BudgetsQTable[[#This Row],[pi_last_name]]=" ","",HYPERLINK("https://www.ejacket.nsf.gov/ej/showProposal.do?Continue=Y&amp;ID="&amp;BudgetsQTable[[#This Row],[prop_id]],BudgetsQTable[[#This Row],[prop_id]]))</f>
        <v>1801459</v>
      </c>
      <c r="M3446" s="78" t="s">
        <v>2791</v>
      </c>
      <c r="N3446" s="7" t="str">
        <f>IF(BudgetsQTable[[#This Row],[pi_last_name]]=" ","",HYPERLINK("mailto:"&amp;BudgetsQTable[[#This Row],[pi_email]]&amp;"&amp;subject=Your NSF Proposal:  "&amp;BudgetsQTable[[#This Row],[prop_id]],BudgetsQTable[[#This Row],[pi_email]]))</f>
        <v>LZhong@rice.edu</v>
      </c>
      <c r="O3446" s="78" t="s">
        <v>3081</v>
      </c>
      <c r="P3446" s="78"/>
      <c r="Q3446" s="78"/>
      <c r="R3446" s="79"/>
      <c r="S3446" s="79"/>
      <c r="T3446" s="79"/>
      <c r="U3446" s="80"/>
      <c r="V3446" s="78">
        <v>0</v>
      </c>
      <c r="W3446" s="78"/>
      <c r="X3446" s="11" t="str">
        <f ca="1">IF(ISBLANK(BudgetsQTable[[#This Row],[budg_seq_yr]]),"FY"&amp;fiscalyear,"FY"&amp;fiscalyear-1+BudgetsQTable[[#This Row],[budg_seq_yr]])</f>
        <v>FY18</v>
      </c>
      <c r="Y3446" s="79">
        <v>1043638</v>
      </c>
      <c r="Z3446" s="78" t="s">
        <v>2840</v>
      </c>
      <c r="AA3446" s="78" t="s">
        <v>462</v>
      </c>
      <c r="AB3446" s="76" t="s">
        <v>2821</v>
      </c>
      <c r="AC3446" s="78"/>
    </row>
    <row r="3447" spans="1:29" x14ac:dyDescent="0.35">
      <c r="A3447" s="10" t="s">
        <v>2790</v>
      </c>
      <c r="B3447" s="76" t="s">
        <v>2863</v>
      </c>
      <c r="C3447" s="76">
        <f>C3446+(BudgetsQTable[[#This Row],[lead]]&lt;&gt;K3446)</f>
        <v>424</v>
      </c>
      <c r="D3447" s="76">
        <f>D3446*(BudgetsQTable[[#This Row],[lead]]=K3446)+(BudgetsQTable[[#This Row],[prop_id]]&lt;&gt;A3446)</f>
        <v>1</v>
      </c>
      <c r="E3447" s="77">
        <v>43018.579861111109</v>
      </c>
      <c r="F3447" s="78" t="s">
        <v>2839</v>
      </c>
      <c r="G3447" s="78" t="s">
        <v>2840</v>
      </c>
      <c r="H3447" s="78" t="s">
        <v>462</v>
      </c>
      <c r="I3447" s="76" t="s">
        <v>757</v>
      </c>
      <c r="J3447" s="76" t="s">
        <v>753</v>
      </c>
      <c r="K3447" s="78" t="s">
        <v>2790</v>
      </c>
      <c r="L3447" s="7" t="str">
        <f>IF(BudgetsQTable[[#This Row],[pi_last_name]]=" ","",HYPERLINK("https://www.ejacket.nsf.gov/ej/showProposal.do?Continue=Y&amp;ID="&amp;BudgetsQTable[[#This Row],[prop_id]],BudgetsQTable[[#This Row],[prop_id]]))</f>
        <v/>
      </c>
      <c r="M3447" s="78" t="s">
        <v>753</v>
      </c>
      <c r="N3447" s="7" t="str">
        <f>IF(BudgetsQTable[[#This Row],[pi_last_name]]=" ","",HYPERLINK("mailto:"&amp;BudgetsQTable[[#This Row],[pi_email]]&amp;"&amp;subject=Your NSF Proposal:  "&amp;BudgetsQTable[[#This Row],[prop_id]],BudgetsQTable[[#This Row],[pi_email]]))</f>
        <v/>
      </c>
      <c r="O3447" s="78" t="s">
        <v>753</v>
      </c>
      <c r="P3447" s="78">
        <v>1</v>
      </c>
      <c r="Q3447" s="78">
        <v>1</v>
      </c>
      <c r="R3447" s="79">
        <v>0</v>
      </c>
      <c r="S3447" s="79">
        <v>0</v>
      </c>
      <c r="T3447" s="79">
        <v>0</v>
      </c>
      <c r="U3447" s="80">
        <v>188837</v>
      </c>
      <c r="V3447" s="78">
        <v>0</v>
      </c>
      <c r="W3447" s="78">
        <v>1</v>
      </c>
      <c r="X3447" s="11" t="str">
        <f ca="1">IF(ISBLANK(BudgetsQTable[[#This Row],[budg_seq_yr]]),"FY"&amp;fiscalyear,"FY"&amp;fiscalyear-1+BudgetsQTable[[#This Row],[budg_seq_yr]])</f>
        <v>FY18</v>
      </c>
      <c r="Y3447" s="79">
        <v>188837</v>
      </c>
      <c r="Z3447" s="78" t="s">
        <v>2840</v>
      </c>
      <c r="AA3447" s="78" t="s">
        <v>462</v>
      </c>
      <c r="AB3447" s="76" t="s">
        <v>2821</v>
      </c>
      <c r="AC3447" s="78"/>
    </row>
    <row r="3448" spans="1:29" x14ac:dyDescent="0.35">
      <c r="A3448" s="10" t="s">
        <v>2790</v>
      </c>
      <c r="B3448" s="76" t="s">
        <v>2863</v>
      </c>
      <c r="C3448" s="76">
        <f>C3447+(BudgetsQTable[[#This Row],[lead]]&lt;&gt;K3447)</f>
        <v>424</v>
      </c>
      <c r="D3448" s="76">
        <f>D3447*(BudgetsQTable[[#This Row],[lead]]=K3447)+(BudgetsQTable[[#This Row],[prop_id]]&lt;&gt;A3447)</f>
        <v>1</v>
      </c>
      <c r="E3448" s="77">
        <v>43018.579861111109</v>
      </c>
      <c r="F3448" s="78" t="s">
        <v>2839</v>
      </c>
      <c r="G3448" s="78" t="s">
        <v>2840</v>
      </c>
      <c r="H3448" s="78" t="s">
        <v>462</v>
      </c>
      <c r="I3448" s="76" t="s">
        <v>757</v>
      </c>
      <c r="J3448" s="76" t="s">
        <v>753</v>
      </c>
      <c r="K3448" s="78" t="s">
        <v>2790</v>
      </c>
      <c r="L3448" s="7" t="str">
        <f>IF(BudgetsQTable[[#This Row],[pi_last_name]]=" ","",HYPERLINK("https://www.ejacket.nsf.gov/ej/showProposal.do?Continue=Y&amp;ID="&amp;BudgetsQTable[[#This Row],[prop_id]],BudgetsQTable[[#This Row],[prop_id]]))</f>
        <v/>
      </c>
      <c r="M3448" s="78" t="s">
        <v>753</v>
      </c>
      <c r="N3448" s="7" t="str">
        <f>IF(BudgetsQTable[[#This Row],[pi_last_name]]=" ","",HYPERLINK("mailto:"&amp;BudgetsQTable[[#This Row],[pi_email]]&amp;"&amp;subject=Your NSF Proposal:  "&amp;BudgetsQTable[[#This Row],[prop_id]],BudgetsQTable[[#This Row],[pi_email]]))</f>
        <v/>
      </c>
      <c r="O3448" s="78" t="s">
        <v>753</v>
      </c>
      <c r="P3448" s="78">
        <v>1</v>
      </c>
      <c r="Q3448" s="78">
        <v>1</v>
      </c>
      <c r="R3448" s="79">
        <v>0</v>
      </c>
      <c r="S3448" s="79">
        <v>0</v>
      </c>
      <c r="T3448" s="79">
        <v>0</v>
      </c>
      <c r="U3448" s="80">
        <v>189913</v>
      </c>
      <c r="V3448" s="78">
        <v>0</v>
      </c>
      <c r="W3448" s="78">
        <v>2</v>
      </c>
      <c r="X3448" s="11" t="str">
        <f ca="1">IF(ISBLANK(BudgetsQTable[[#This Row],[budg_seq_yr]]),"FY"&amp;fiscalyear,"FY"&amp;fiscalyear-1+BudgetsQTable[[#This Row],[budg_seq_yr]])</f>
        <v>FY19</v>
      </c>
      <c r="Y3448" s="79">
        <v>189913</v>
      </c>
      <c r="Z3448" s="78" t="s">
        <v>2840</v>
      </c>
      <c r="AA3448" s="78" t="s">
        <v>462</v>
      </c>
      <c r="AB3448" s="76" t="s">
        <v>2821</v>
      </c>
      <c r="AC3448" s="78"/>
    </row>
    <row r="3449" spans="1:29" x14ac:dyDescent="0.35">
      <c r="A3449" s="10" t="s">
        <v>2790</v>
      </c>
      <c r="B3449" s="76" t="s">
        <v>2863</v>
      </c>
      <c r="C3449" s="76">
        <f>C3448+(BudgetsQTable[[#This Row],[lead]]&lt;&gt;K3448)</f>
        <v>424</v>
      </c>
      <c r="D3449" s="76">
        <f>D3448*(BudgetsQTable[[#This Row],[lead]]=K3448)+(BudgetsQTable[[#This Row],[prop_id]]&lt;&gt;A3448)</f>
        <v>1</v>
      </c>
      <c r="E3449" s="77">
        <v>43018.579861111109</v>
      </c>
      <c r="F3449" s="78" t="s">
        <v>2839</v>
      </c>
      <c r="G3449" s="78" t="s">
        <v>2840</v>
      </c>
      <c r="H3449" s="78" t="s">
        <v>462</v>
      </c>
      <c r="I3449" s="76" t="s">
        <v>757</v>
      </c>
      <c r="J3449" s="76" t="s">
        <v>753</v>
      </c>
      <c r="K3449" s="78" t="s">
        <v>2790</v>
      </c>
      <c r="L3449" s="7" t="str">
        <f>IF(BudgetsQTable[[#This Row],[pi_last_name]]=" ","",HYPERLINK("https://www.ejacket.nsf.gov/ej/showProposal.do?Continue=Y&amp;ID="&amp;BudgetsQTable[[#This Row],[prop_id]],BudgetsQTable[[#This Row],[prop_id]]))</f>
        <v/>
      </c>
      <c r="M3449" s="78" t="s">
        <v>753</v>
      </c>
      <c r="N3449" s="7" t="str">
        <f>IF(BudgetsQTable[[#This Row],[pi_last_name]]=" ","",HYPERLINK("mailto:"&amp;BudgetsQTable[[#This Row],[pi_email]]&amp;"&amp;subject=Your NSF Proposal:  "&amp;BudgetsQTable[[#This Row],[prop_id]],BudgetsQTable[[#This Row],[pi_email]]))</f>
        <v/>
      </c>
      <c r="O3449" s="78" t="s">
        <v>753</v>
      </c>
      <c r="P3449" s="78">
        <v>1</v>
      </c>
      <c r="Q3449" s="78">
        <v>1</v>
      </c>
      <c r="R3449" s="79">
        <v>0</v>
      </c>
      <c r="S3449" s="79">
        <v>0</v>
      </c>
      <c r="T3449" s="79">
        <v>0</v>
      </c>
      <c r="U3449" s="80">
        <v>331873</v>
      </c>
      <c r="V3449" s="78">
        <v>0</v>
      </c>
      <c r="W3449" s="78">
        <v>3</v>
      </c>
      <c r="X3449" s="11" t="str">
        <f ca="1">IF(ISBLANK(BudgetsQTable[[#This Row],[budg_seq_yr]]),"FY"&amp;fiscalyear,"FY"&amp;fiscalyear-1+BudgetsQTable[[#This Row],[budg_seq_yr]])</f>
        <v>FY20</v>
      </c>
      <c r="Y3449" s="79">
        <v>331873</v>
      </c>
      <c r="Z3449" s="78" t="s">
        <v>2840</v>
      </c>
      <c r="AA3449" s="78" t="s">
        <v>462</v>
      </c>
      <c r="AB3449" s="76" t="s">
        <v>2821</v>
      </c>
      <c r="AC3449" s="78"/>
    </row>
    <row r="3450" spans="1:29" x14ac:dyDescent="0.35">
      <c r="A3450" s="10" t="s">
        <v>2790</v>
      </c>
      <c r="B3450" s="76" t="s">
        <v>2863</v>
      </c>
      <c r="C3450" s="76">
        <f>C3449+(BudgetsQTable[[#This Row],[lead]]&lt;&gt;K3449)</f>
        <v>424</v>
      </c>
      <c r="D3450" s="76">
        <f>D3449*(BudgetsQTable[[#This Row],[lead]]=K3449)+(BudgetsQTable[[#This Row],[prop_id]]&lt;&gt;A3449)</f>
        <v>1</v>
      </c>
      <c r="E3450" s="77">
        <v>43018.579861111109</v>
      </c>
      <c r="F3450" s="78" t="s">
        <v>2839</v>
      </c>
      <c r="G3450" s="78" t="s">
        <v>2840</v>
      </c>
      <c r="H3450" s="78" t="s">
        <v>462</v>
      </c>
      <c r="I3450" s="76" t="s">
        <v>757</v>
      </c>
      <c r="J3450" s="76" t="s">
        <v>753</v>
      </c>
      <c r="K3450" s="78" t="s">
        <v>2790</v>
      </c>
      <c r="L3450" s="7" t="str">
        <f>IF(BudgetsQTable[[#This Row],[pi_last_name]]=" ","",HYPERLINK("https://www.ejacket.nsf.gov/ej/showProposal.do?Continue=Y&amp;ID="&amp;BudgetsQTable[[#This Row],[prop_id]],BudgetsQTable[[#This Row],[prop_id]]))</f>
        <v/>
      </c>
      <c r="M3450" s="78" t="s">
        <v>753</v>
      </c>
      <c r="N3450" s="7" t="str">
        <f>IF(BudgetsQTable[[#This Row],[pi_last_name]]=" ","",HYPERLINK("mailto:"&amp;BudgetsQTable[[#This Row],[pi_email]]&amp;"&amp;subject=Your NSF Proposal:  "&amp;BudgetsQTable[[#This Row],[prop_id]],BudgetsQTable[[#This Row],[pi_email]]))</f>
        <v/>
      </c>
      <c r="O3450" s="78" t="s">
        <v>753</v>
      </c>
      <c r="P3450" s="78">
        <v>1</v>
      </c>
      <c r="Q3450" s="78">
        <v>1</v>
      </c>
      <c r="R3450" s="79">
        <v>0</v>
      </c>
      <c r="S3450" s="79">
        <v>0</v>
      </c>
      <c r="T3450" s="79">
        <v>0</v>
      </c>
      <c r="U3450" s="80">
        <v>333015</v>
      </c>
      <c r="V3450" s="78">
        <v>0</v>
      </c>
      <c r="W3450" s="78">
        <v>4</v>
      </c>
      <c r="X3450" s="11" t="str">
        <f ca="1">IF(ISBLANK(BudgetsQTable[[#This Row],[budg_seq_yr]]),"FY"&amp;fiscalyear,"FY"&amp;fiscalyear-1+BudgetsQTable[[#This Row],[budg_seq_yr]])</f>
        <v>FY21</v>
      </c>
      <c r="Y3450" s="79">
        <v>333015</v>
      </c>
      <c r="Z3450" s="78" t="s">
        <v>2840</v>
      </c>
      <c r="AA3450" s="78" t="s">
        <v>462</v>
      </c>
      <c r="AB3450" s="76" t="s">
        <v>2821</v>
      </c>
      <c r="AC3450" s="78"/>
    </row>
    <row r="3451" spans="1:29" x14ac:dyDescent="0.35">
      <c r="A3451" s="10" t="s">
        <v>2793</v>
      </c>
      <c r="B3451" s="76" t="s">
        <v>2863</v>
      </c>
      <c r="C3451" s="76">
        <f>C3450+(BudgetsQTable[[#This Row],[lead]]&lt;&gt;K3450)</f>
        <v>425</v>
      </c>
      <c r="D3451" s="76">
        <f>D3450*(BudgetsQTable[[#This Row],[lead]]=K3450)+(BudgetsQTable[[#This Row],[prop_id]]&lt;&gt;A3450)</f>
        <v>1</v>
      </c>
      <c r="E3451" s="77">
        <v>43019.618055555555</v>
      </c>
      <c r="F3451" s="78" t="s">
        <v>2839</v>
      </c>
      <c r="G3451" s="78" t="s">
        <v>2840</v>
      </c>
      <c r="H3451" s="78" t="s">
        <v>464</v>
      </c>
      <c r="I3451" s="76" t="s">
        <v>1006</v>
      </c>
      <c r="J3451" s="76" t="s">
        <v>5446</v>
      </c>
      <c r="K3451" s="78" t="s">
        <v>2793</v>
      </c>
      <c r="L3451" s="7" t="str">
        <f>IF(BudgetsQTable[[#This Row],[pi_last_name]]=" ","",HYPERLINK("https://www.ejacket.nsf.gov/ej/showProposal.do?Continue=Y&amp;ID="&amp;BudgetsQTable[[#This Row],[prop_id]],BudgetsQTable[[#This Row],[prop_id]]))</f>
        <v>1801865</v>
      </c>
      <c r="M3451" s="78" t="s">
        <v>2794</v>
      </c>
      <c r="N3451" s="7" t="str">
        <f>IF(BudgetsQTable[[#This Row],[pi_last_name]]=" ","",HYPERLINK("mailto:"&amp;BudgetsQTable[[#This Row],[pi_email]]&amp;"&amp;subject=Your NSF Proposal:  "&amp;BudgetsQTable[[#This Row],[prop_id]],BudgetsQTable[[#This Row],[pi_email]]))</f>
        <v>knightly@ece.rice.edu</v>
      </c>
      <c r="O3451" s="78" t="s">
        <v>3081</v>
      </c>
      <c r="P3451" s="78"/>
      <c r="Q3451" s="78"/>
      <c r="R3451" s="79"/>
      <c r="S3451" s="79"/>
      <c r="T3451" s="79"/>
      <c r="U3451" s="80"/>
      <c r="V3451" s="78">
        <v>0</v>
      </c>
      <c r="W3451" s="78"/>
      <c r="X3451" s="11" t="str">
        <f ca="1">IF(ISBLANK(BudgetsQTable[[#This Row],[budg_seq_yr]]),"FY"&amp;fiscalyear,"FY"&amp;fiscalyear-1+BudgetsQTable[[#This Row],[budg_seq_yr]])</f>
        <v>FY18</v>
      </c>
      <c r="Y3451" s="79">
        <v>3000000</v>
      </c>
      <c r="Z3451" s="78" t="s">
        <v>2840</v>
      </c>
      <c r="AA3451" s="78" t="s">
        <v>464</v>
      </c>
      <c r="AB3451" s="76" t="s">
        <v>2821</v>
      </c>
      <c r="AC3451" s="78" t="s">
        <v>487</v>
      </c>
    </row>
    <row r="3452" spans="1:29" x14ac:dyDescent="0.35">
      <c r="A3452" s="10" t="s">
        <v>2793</v>
      </c>
      <c r="B3452" s="76" t="s">
        <v>2863</v>
      </c>
      <c r="C3452" s="76">
        <f>C3451+(BudgetsQTable[[#This Row],[lead]]&lt;&gt;K3451)</f>
        <v>425</v>
      </c>
      <c r="D3452" s="76">
        <f>D3451*(BudgetsQTable[[#This Row],[lead]]=K3451)+(BudgetsQTable[[#This Row],[prop_id]]&lt;&gt;A3451)</f>
        <v>1</v>
      </c>
      <c r="E3452" s="77">
        <v>43019.618055555555</v>
      </c>
      <c r="F3452" s="78" t="s">
        <v>2839</v>
      </c>
      <c r="G3452" s="78" t="s">
        <v>2840</v>
      </c>
      <c r="H3452" s="78" t="s">
        <v>464</v>
      </c>
      <c r="I3452" s="76" t="s">
        <v>1006</v>
      </c>
      <c r="J3452" s="76" t="s">
        <v>753</v>
      </c>
      <c r="K3452" s="78" t="s">
        <v>2793</v>
      </c>
      <c r="L3452" s="7" t="str">
        <f>IF(BudgetsQTable[[#This Row],[pi_last_name]]=" ","",HYPERLINK("https://www.ejacket.nsf.gov/ej/showProposal.do?Continue=Y&amp;ID="&amp;BudgetsQTable[[#This Row],[prop_id]],BudgetsQTable[[#This Row],[prop_id]]))</f>
        <v/>
      </c>
      <c r="M3452" s="78" t="s">
        <v>753</v>
      </c>
      <c r="N3452" s="7" t="str">
        <f>IF(BudgetsQTable[[#This Row],[pi_last_name]]=" ","",HYPERLINK("mailto:"&amp;BudgetsQTable[[#This Row],[pi_email]]&amp;"&amp;subject=Your NSF Proposal:  "&amp;BudgetsQTable[[#This Row],[prop_id]],BudgetsQTable[[#This Row],[pi_email]]))</f>
        <v/>
      </c>
      <c r="O3452" s="78" t="s">
        <v>753</v>
      </c>
      <c r="P3452" s="78">
        <v>4</v>
      </c>
      <c r="Q3452" s="78">
        <v>2.75</v>
      </c>
      <c r="R3452" s="79">
        <v>45000</v>
      </c>
      <c r="S3452" s="79">
        <v>2000</v>
      </c>
      <c r="T3452" s="79">
        <v>0</v>
      </c>
      <c r="U3452" s="80">
        <v>827609</v>
      </c>
      <c r="V3452" s="78">
        <v>0</v>
      </c>
      <c r="W3452" s="78">
        <v>1</v>
      </c>
      <c r="X3452" s="11" t="str">
        <f ca="1">IF(ISBLANK(BudgetsQTable[[#This Row],[budg_seq_yr]]),"FY"&amp;fiscalyear,"FY"&amp;fiscalyear-1+BudgetsQTable[[#This Row],[budg_seq_yr]])</f>
        <v>FY18</v>
      </c>
      <c r="Y3452" s="79">
        <v>827609</v>
      </c>
      <c r="Z3452" s="78" t="s">
        <v>2840</v>
      </c>
      <c r="AA3452" s="78" t="s">
        <v>464</v>
      </c>
      <c r="AB3452" s="76" t="s">
        <v>2821</v>
      </c>
      <c r="AC3452" s="78" t="s">
        <v>487</v>
      </c>
    </row>
    <row r="3453" spans="1:29" x14ac:dyDescent="0.35">
      <c r="A3453" s="10" t="s">
        <v>2793</v>
      </c>
      <c r="B3453" s="76" t="s">
        <v>2863</v>
      </c>
      <c r="C3453" s="76">
        <f>C3452+(BudgetsQTable[[#This Row],[lead]]&lt;&gt;K3452)</f>
        <v>425</v>
      </c>
      <c r="D3453" s="76">
        <f>D3452*(BudgetsQTable[[#This Row],[lead]]=K3452)+(BudgetsQTable[[#This Row],[prop_id]]&lt;&gt;A3452)</f>
        <v>1</v>
      </c>
      <c r="E3453" s="77">
        <v>43019.618055555555</v>
      </c>
      <c r="F3453" s="78" t="s">
        <v>2839</v>
      </c>
      <c r="G3453" s="78" t="s">
        <v>2840</v>
      </c>
      <c r="H3453" s="78" t="s">
        <v>464</v>
      </c>
      <c r="I3453" s="76" t="s">
        <v>1006</v>
      </c>
      <c r="J3453" s="76" t="s">
        <v>753</v>
      </c>
      <c r="K3453" s="78" t="s">
        <v>2793</v>
      </c>
      <c r="L3453" s="7" t="str">
        <f>IF(BudgetsQTable[[#This Row],[pi_last_name]]=" ","",HYPERLINK("https://www.ejacket.nsf.gov/ej/showProposal.do?Continue=Y&amp;ID="&amp;BudgetsQTable[[#This Row],[prop_id]],BudgetsQTable[[#This Row],[prop_id]]))</f>
        <v/>
      </c>
      <c r="M3453" s="78" t="s">
        <v>753</v>
      </c>
      <c r="N3453" s="7" t="str">
        <f>IF(BudgetsQTable[[#This Row],[pi_last_name]]=" ","",HYPERLINK("mailto:"&amp;BudgetsQTable[[#This Row],[pi_email]]&amp;"&amp;subject=Your NSF Proposal:  "&amp;BudgetsQTable[[#This Row],[prop_id]],BudgetsQTable[[#This Row],[pi_email]]))</f>
        <v/>
      </c>
      <c r="O3453" s="78" t="s">
        <v>753</v>
      </c>
      <c r="P3453" s="78">
        <v>4</v>
      </c>
      <c r="Q3453" s="78">
        <v>3</v>
      </c>
      <c r="R3453" s="79">
        <v>45000</v>
      </c>
      <c r="S3453" s="79">
        <v>3000</v>
      </c>
      <c r="T3453" s="79">
        <v>0</v>
      </c>
      <c r="U3453" s="80">
        <v>613302</v>
      </c>
      <c r="V3453" s="78">
        <v>0</v>
      </c>
      <c r="W3453" s="78">
        <v>2</v>
      </c>
      <c r="X3453" s="11" t="str">
        <f ca="1">IF(ISBLANK(BudgetsQTable[[#This Row],[budg_seq_yr]]),"FY"&amp;fiscalyear,"FY"&amp;fiscalyear-1+BudgetsQTable[[#This Row],[budg_seq_yr]])</f>
        <v>FY19</v>
      </c>
      <c r="Y3453" s="79">
        <v>613302</v>
      </c>
      <c r="Z3453" s="78" t="s">
        <v>2840</v>
      </c>
      <c r="AA3453" s="78" t="s">
        <v>464</v>
      </c>
      <c r="AB3453" s="76" t="s">
        <v>2821</v>
      </c>
      <c r="AC3453" s="78" t="s">
        <v>487</v>
      </c>
    </row>
    <row r="3454" spans="1:29" x14ac:dyDescent="0.35">
      <c r="A3454" s="10" t="s">
        <v>2793</v>
      </c>
      <c r="B3454" s="76" t="s">
        <v>2863</v>
      </c>
      <c r="C3454" s="76">
        <f>C3453+(BudgetsQTable[[#This Row],[lead]]&lt;&gt;K3453)</f>
        <v>425</v>
      </c>
      <c r="D3454" s="76">
        <f>D3453*(BudgetsQTable[[#This Row],[lead]]=K3453)+(BudgetsQTable[[#This Row],[prop_id]]&lt;&gt;A3453)</f>
        <v>1</v>
      </c>
      <c r="E3454" s="77">
        <v>43019.618055555555</v>
      </c>
      <c r="F3454" s="78" t="s">
        <v>2839</v>
      </c>
      <c r="G3454" s="78" t="s">
        <v>2840</v>
      </c>
      <c r="H3454" s="78" t="s">
        <v>464</v>
      </c>
      <c r="I3454" s="76" t="s">
        <v>1006</v>
      </c>
      <c r="J3454" s="76" t="s">
        <v>753</v>
      </c>
      <c r="K3454" s="78" t="s">
        <v>2793</v>
      </c>
      <c r="L3454" s="7" t="str">
        <f>IF(BudgetsQTable[[#This Row],[pi_last_name]]=" ","",HYPERLINK("https://www.ejacket.nsf.gov/ej/showProposal.do?Continue=Y&amp;ID="&amp;BudgetsQTable[[#This Row],[prop_id]],BudgetsQTable[[#This Row],[prop_id]]))</f>
        <v/>
      </c>
      <c r="M3454" s="78" t="s">
        <v>753</v>
      </c>
      <c r="N3454" s="7" t="str">
        <f>IF(BudgetsQTable[[#This Row],[pi_last_name]]=" ","",HYPERLINK("mailto:"&amp;BudgetsQTable[[#This Row],[pi_email]]&amp;"&amp;subject=Your NSF Proposal:  "&amp;BudgetsQTable[[#This Row],[prop_id]],BudgetsQTable[[#This Row],[pi_email]]))</f>
        <v/>
      </c>
      <c r="O3454" s="78" t="s">
        <v>753</v>
      </c>
      <c r="P3454" s="78">
        <v>4</v>
      </c>
      <c r="Q3454" s="78">
        <v>2.75</v>
      </c>
      <c r="R3454" s="79">
        <v>45000</v>
      </c>
      <c r="S3454" s="79">
        <v>3000</v>
      </c>
      <c r="T3454" s="79">
        <v>0</v>
      </c>
      <c r="U3454" s="80">
        <v>605071</v>
      </c>
      <c r="V3454" s="78">
        <v>0</v>
      </c>
      <c r="W3454" s="78">
        <v>3</v>
      </c>
      <c r="X3454" s="11" t="str">
        <f ca="1">IF(ISBLANK(BudgetsQTable[[#This Row],[budg_seq_yr]]),"FY"&amp;fiscalyear,"FY"&amp;fiscalyear-1+BudgetsQTable[[#This Row],[budg_seq_yr]])</f>
        <v>FY20</v>
      </c>
      <c r="Y3454" s="79">
        <v>605071</v>
      </c>
      <c r="Z3454" s="78" t="s">
        <v>2840</v>
      </c>
      <c r="AA3454" s="78" t="s">
        <v>464</v>
      </c>
      <c r="AB3454" s="76" t="s">
        <v>2821</v>
      </c>
      <c r="AC3454" s="78" t="s">
        <v>487</v>
      </c>
    </row>
    <row r="3455" spans="1:29" x14ac:dyDescent="0.35">
      <c r="A3455" s="10" t="s">
        <v>2793</v>
      </c>
      <c r="B3455" s="76" t="s">
        <v>2863</v>
      </c>
      <c r="C3455" s="76">
        <f>C3454+(BudgetsQTable[[#This Row],[lead]]&lt;&gt;K3454)</f>
        <v>425</v>
      </c>
      <c r="D3455" s="76">
        <f>D3454*(BudgetsQTable[[#This Row],[lead]]=K3454)+(BudgetsQTable[[#This Row],[prop_id]]&lt;&gt;A3454)</f>
        <v>1</v>
      </c>
      <c r="E3455" s="77">
        <v>43019.618055555555</v>
      </c>
      <c r="F3455" s="78" t="s">
        <v>2839</v>
      </c>
      <c r="G3455" s="78" t="s">
        <v>2840</v>
      </c>
      <c r="H3455" s="78" t="s">
        <v>464</v>
      </c>
      <c r="I3455" s="76" t="s">
        <v>1006</v>
      </c>
      <c r="J3455" s="76" t="s">
        <v>753</v>
      </c>
      <c r="K3455" s="78" t="s">
        <v>2793</v>
      </c>
      <c r="L3455" s="7" t="str">
        <f>IF(BudgetsQTable[[#This Row],[pi_last_name]]=" ","",HYPERLINK("https://www.ejacket.nsf.gov/ej/showProposal.do?Continue=Y&amp;ID="&amp;BudgetsQTable[[#This Row],[prop_id]],BudgetsQTable[[#This Row],[prop_id]]))</f>
        <v/>
      </c>
      <c r="M3455" s="78" t="s">
        <v>753</v>
      </c>
      <c r="N3455" s="7" t="str">
        <f>IF(BudgetsQTable[[#This Row],[pi_last_name]]=" ","",HYPERLINK("mailto:"&amp;BudgetsQTable[[#This Row],[pi_email]]&amp;"&amp;subject=Your NSF Proposal:  "&amp;BudgetsQTable[[#This Row],[prop_id]],BudgetsQTable[[#This Row],[pi_email]]))</f>
        <v/>
      </c>
      <c r="O3455" s="78" t="s">
        <v>753</v>
      </c>
      <c r="P3455" s="78">
        <v>3</v>
      </c>
      <c r="Q3455" s="78">
        <v>2</v>
      </c>
      <c r="R3455" s="79">
        <v>28500</v>
      </c>
      <c r="S3455" s="79">
        <v>3000</v>
      </c>
      <c r="T3455" s="79">
        <v>0</v>
      </c>
      <c r="U3455" s="80">
        <v>474935</v>
      </c>
      <c r="V3455" s="78">
        <v>0</v>
      </c>
      <c r="W3455" s="78">
        <v>4</v>
      </c>
      <c r="X3455" s="11" t="str">
        <f ca="1">IF(ISBLANK(BudgetsQTable[[#This Row],[budg_seq_yr]]),"FY"&amp;fiscalyear,"FY"&amp;fiscalyear-1+BudgetsQTable[[#This Row],[budg_seq_yr]])</f>
        <v>FY21</v>
      </c>
      <c r="Y3455" s="79">
        <v>474935</v>
      </c>
      <c r="Z3455" s="78" t="s">
        <v>2840</v>
      </c>
      <c r="AA3455" s="78" t="s">
        <v>464</v>
      </c>
      <c r="AB3455" s="76" t="s">
        <v>2821</v>
      </c>
      <c r="AC3455" s="78" t="s">
        <v>487</v>
      </c>
    </row>
    <row r="3456" spans="1:29" x14ac:dyDescent="0.35">
      <c r="A3456" s="10" t="s">
        <v>2793</v>
      </c>
      <c r="B3456" s="76" t="s">
        <v>2863</v>
      </c>
      <c r="C3456" s="76">
        <f>C3455+(BudgetsQTable[[#This Row],[lead]]&lt;&gt;K3455)</f>
        <v>425</v>
      </c>
      <c r="D3456" s="76">
        <f>D3455*(BudgetsQTable[[#This Row],[lead]]=K3455)+(BudgetsQTable[[#This Row],[prop_id]]&lt;&gt;A3455)</f>
        <v>1</v>
      </c>
      <c r="E3456" s="77">
        <v>43019.618055555555</v>
      </c>
      <c r="F3456" s="78" t="s">
        <v>2839</v>
      </c>
      <c r="G3456" s="78" t="s">
        <v>2840</v>
      </c>
      <c r="H3456" s="78" t="s">
        <v>464</v>
      </c>
      <c r="I3456" s="76" t="s">
        <v>1006</v>
      </c>
      <c r="J3456" s="76" t="s">
        <v>753</v>
      </c>
      <c r="K3456" s="78" t="s">
        <v>2793</v>
      </c>
      <c r="L3456" s="7" t="str">
        <f>IF(BudgetsQTable[[#This Row],[pi_last_name]]=" ","",HYPERLINK("https://www.ejacket.nsf.gov/ej/showProposal.do?Continue=Y&amp;ID="&amp;BudgetsQTable[[#This Row],[prop_id]],BudgetsQTable[[#This Row],[prop_id]]))</f>
        <v/>
      </c>
      <c r="M3456" s="78" t="s">
        <v>753</v>
      </c>
      <c r="N3456" s="7" t="str">
        <f>IF(BudgetsQTable[[#This Row],[pi_last_name]]=" ","",HYPERLINK("mailto:"&amp;BudgetsQTable[[#This Row],[pi_email]]&amp;"&amp;subject=Your NSF Proposal:  "&amp;BudgetsQTable[[#This Row],[prop_id]],BudgetsQTable[[#This Row],[pi_email]]))</f>
        <v/>
      </c>
      <c r="O3456" s="78" t="s">
        <v>753</v>
      </c>
      <c r="P3456" s="78">
        <v>3</v>
      </c>
      <c r="Q3456" s="78">
        <v>2</v>
      </c>
      <c r="R3456" s="79">
        <v>28500</v>
      </c>
      <c r="S3456" s="79">
        <v>3000</v>
      </c>
      <c r="T3456" s="79">
        <v>0</v>
      </c>
      <c r="U3456" s="80">
        <v>479083</v>
      </c>
      <c r="V3456" s="78">
        <v>0</v>
      </c>
      <c r="W3456" s="78">
        <v>5</v>
      </c>
      <c r="X3456" s="11" t="str">
        <f ca="1">IF(ISBLANK(BudgetsQTable[[#This Row],[budg_seq_yr]]),"FY"&amp;fiscalyear,"FY"&amp;fiscalyear-1+BudgetsQTable[[#This Row],[budg_seq_yr]])</f>
        <v>FY22</v>
      </c>
      <c r="Y3456" s="79">
        <v>479083</v>
      </c>
      <c r="Z3456" s="78" t="s">
        <v>2840</v>
      </c>
      <c r="AA3456" s="78" t="s">
        <v>464</v>
      </c>
      <c r="AB3456" s="76" t="s">
        <v>2821</v>
      </c>
      <c r="AC3456" s="78" t="s">
        <v>487</v>
      </c>
    </row>
    <row r="3457" spans="1:29" x14ac:dyDescent="0.35">
      <c r="A3457" s="10" t="s">
        <v>2802</v>
      </c>
      <c r="B3457" s="76" t="s">
        <v>2863</v>
      </c>
      <c r="C3457" s="76">
        <f>C3456+(BudgetsQTable[[#This Row],[lead]]&lt;&gt;K3456)</f>
        <v>426</v>
      </c>
      <c r="D3457" s="76">
        <f>D3456*(BudgetsQTable[[#This Row],[lead]]=K3456)+(BudgetsQTable[[#This Row],[prop_id]]&lt;&gt;A3456)</f>
        <v>1</v>
      </c>
      <c r="E3457" s="77">
        <v>43019.654166666667</v>
      </c>
      <c r="F3457" s="78" t="s">
        <v>2839</v>
      </c>
      <c r="G3457" s="78" t="s">
        <v>2840</v>
      </c>
      <c r="H3457" s="78" t="s">
        <v>464</v>
      </c>
      <c r="I3457" s="76" t="s">
        <v>1188</v>
      </c>
      <c r="J3457" s="76" t="s">
        <v>5449</v>
      </c>
      <c r="K3457" s="78" t="s">
        <v>2802</v>
      </c>
      <c r="L3457" s="7" t="str">
        <f>IF(BudgetsQTable[[#This Row],[pi_last_name]]=" ","",HYPERLINK("https://www.ejacket.nsf.gov/ej/showProposal.do?Continue=Y&amp;ID="&amp;BudgetsQTable[[#This Row],[prop_id]],BudgetsQTable[[#This Row],[prop_id]]))</f>
        <v>1801884</v>
      </c>
      <c r="M3457" s="78" t="s">
        <v>1645</v>
      </c>
      <c r="N3457" s="7" t="str">
        <f>IF(BudgetsQTable[[#This Row],[pi_last_name]]=" ","",HYPERLINK("mailto:"&amp;BudgetsQTable[[#This Row],[pi_email]]&amp;"&amp;subject=Your NSF Proposal:  "&amp;BudgetsQTable[[#This Row],[prop_id]],BudgetsQTable[[#This Row],[pi_email]]))</f>
        <v>angchen@rice.edu</v>
      </c>
      <c r="O3457" s="78" t="s">
        <v>3081</v>
      </c>
      <c r="P3457" s="78"/>
      <c r="Q3457" s="78"/>
      <c r="R3457" s="79"/>
      <c r="S3457" s="79"/>
      <c r="T3457" s="79"/>
      <c r="U3457" s="80"/>
      <c r="V3457" s="78">
        <v>0</v>
      </c>
      <c r="W3457" s="78"/>
      <c r="X3457" s="11" t="str">
        <f ca="1">IF(ISBLANK(BudgetsQTable[[#This Row],[budg_seq_yr]]),"FY"&amp;fiscalyear,"FY"&amp;fiscalyear-1+BudgetsQTable[[#This Row],[budg_seq_yr]])</f>
        <v>FY18</v>
      </c>
      <c r="Y3457" s="79">
        <v>1200000</v>
      </c>
      <c r="Z3457" s="78" t="s">
        <v>2840</v>
      </c>
      <c r="AA3457" s="78" t="s">
        <v>464</v>
      </c>
      <c r="AB3457" s="76" t="s">
        <v>2821</v>
      </c>
      <c r="AC3457" s="78" t="s">
        <v>485</v>
      </c>
    </row>
    <row r="3458" spans="1:29" x14ac:dyDescent="0.35">
      <c r="A3458" s="10" t="s">
        <v>2802</v>
      </c>
      <c r="B3458" s="76" t="s">
        <v>2863</v>
      </c>
      <c r="C3458" s="76">
        <f>C3457+(BudgetsQTable[[#This Row],[lead]]&lt;&gt;K3457)</f>
        <v>426</v>
      </c>
      <c r="D3458" s="76">
        <f>D3457*(BudgetsQTable[[#This Row],[lead]]=K3457)+(BudgetsQTable[[#This Row],[prop_id]]&lt;&gt;A3457)</f>
        <v>1</v>
      </c>
      <c r="E3458" s="77">
        <v>43019.654166666667</v>
      </c>
      <c r="F3458" s="78" t="s">
        <v>2839</v>
      </c>
      <c r="G3458" s="78" t="s">
        <v>2840</v>
      </c>
      <c r="H3458" s="78" t="s">
        <v>464</v>
      </c>
      <c r="I3458" s="76" t="s">
        <v>1188</v>
      </c>
      <c r="J3458" s="76" t="s">
        <v>753</v>
      </c>
      <c r="K3458" s="78" t="s">
        <v>2802</v>
      </c>
      <c r="L3458" s="7" t="str">
        <f>IF(BudgetsQTable[[#This Row],[pi_last_name]]=" ","",HYPERLINK("https://www.ejacket.nsf.gov/ej/showProposal.do?Continue=Y&amp;ID="&amp;BudgetsQTable[[#This Row],[prop_id]],BudgetsQTable[[#This Row],[prop_id]]))</f>
        <v/>
      </c>
      <c r="M3458" s="78" t="s">
        <v>753</v>
      </c>
      <c r="N3458" s="7" t="str">
        <f>IF(BudgetsQTable[[#This Row],[pi_last_name]]=" ","",HYPERLINK("mailto:"&amp;BudgetsQTable[[#This Row],[pi_email]]&amp;"&amp;subject=Your NSF Proposal:  "&amp;BudgetsQTable[[#This Row],[prop_id]],BudgetsQTable[[#This Row],[pi_email]]))</f>
        <v/>
      </c>
      <c r="O3458" s="78" t="s">
        <v>753</v>
      </c>
      <c r="P3458" s="78">
        <v>2</v>
      </c>
      <c r="Q3458" s="78">
        <v>4</v>
      </c>
      <c r="R3458" s="79">
        <v>65000</v>
      </c>
      <c r="S3458" s="79">
        <v>0</v>
      </c>
      <c r="T3458" s="79">
        <v>0</v>
      </c>
      <c r="U3458" s="80">
        <v>415904</v>
      </c>
      <c r="V3458" s="78">
        <v>0</v>
      </c>
      <c r="W3458" s="78">
        <v>1</v>
      </c>
      <c r="X3458" s="11" t="str">
        <f ca="1">IF(ISBLANK(BudgetsQTable[[#This Row],[budg_seq_yr]]),"FY"&amp;fiscalyear,"FY"&amp;fiscalyear-1+BudgetsQTable[[#This Row],[budg_seq_yr]])</f>
        <v>FY18</v>
      </c>
      <c r="Y3458" s="79">
        <v>415904</v>
      </c>
      <c r="Z3458" s="78" t="s">
        <v>2840</v>
      </c>
      <c r="AA3458" s="78" t="s">
        <v>464</v>
      </c>
      <c r="AB3458" s="76" t="s">
        <v>2821</v>
      </c>
      <c r="AC3458" s="78" t="s">
        <v>485</v>
      </c>
    </row>
    <row r="3459" spans="1:29" x14ac:dyDescent="0.35">
      <c r="A3459" s="10" t="s">
        <v>2802</v>
      </c>
      <c r="B3459" s="76" t="s">
        <v>2863</v>
      </c>
      <c r="C3459" s="76">
        <f>C3458+(BudgetsQTable[[#This Row],[lead]]&lt;&gt;K3458)</f>
        <v>426</v>
      </c>
      <c r="D3459" s="76">
        <f>D3458*(BudgetsQTable[[#This Row],[lead]]=K3458)+(BudgetsQTable[[#This Row],[prop_id]]&lt;&gt;A3458)</f>
        <v>1</v>
      </c>
      <c r="E3459" s="77">
        <v>43019.654166666667</v>
      </c>
      <c r="F3459" s="78" t="s">
        <v>2839</v>
      </c>
      <c r="G3459" s="78" t="s">
        <v>2840</v>
      </c>
      <c r="H3459" s="78" t="s">
        <v>464</v>
      </c>
      <c r="I3459" s="76" t="s">
        <v>1188</v>
      </c>
      <c r="J3459" s="76" t="s">
        <v>753</v>
      </c>
      <c r="K3459" s="78" t="s">
        <v>2802</v>
      </c>
      <c r="L3459" s="7" t="str">
        <f>IF(BudgetsQTable[[#This Row],[pi_last_name]]=" ","",HYPERLINK("https://www.ejacket.nsf.gov/ej/showProposal.do?Continue=Y&amp;ID="&amp;BudgetsQTable[[#This Row],[prop_id]],BudgetsQTable[[#This Row],[prop_id]]))</f>
        <v/>
      </c>
      <c r="M3459" s="78" t="s">
        <v>753</v>
      </c>
      <c r="N3459" s="7" t="str">
        <f>IF(BudgetsQTable[[#This Row],[pi_last_name]]=" ","",HYPERLINK("mailto:"&amp;BudgetsQTable[[#This Row],[pi_email]]&amp;"&amp;subject=Your NSF Proposal:  "&amp;BudgetsQTable[[#This Row],[prop_id]],BudgetsQTable[[#This Row],[pi_email]]))</f>
        <v/>
      </c>
      <c r="O3459" s="78" t="s">
        <v>753</v>
      </c>
      <c r="P3459" s="78">
        <v>2</v>
      </c>
      <c r="Q3459" s="78">
        <v>4</v>
      </c>
      <c r="R3459" s="79">
        <v>66300</v>
      </c>
      <c r="S3459" s="79">
        <v>0</v>
      </c>
      <c r="T3459" s="79">
        <v>0</v>
      </c>
      <c r="U3459" s="80">
        <v>383833</v>
      </c>
      <c r="V3459" s="78">
        <v>0</v>
      </c>
      <c r="W3459" s="78">
        <v>2</v>
      </c>
      <c r="X3459" s="11" t="str">
        <f ca="1">IF(ISBLANK(BudgetsQTable[[#This Row],[budg_seq_yr]]),"FY"&amp;fiscalyear,"FY"&amp;fiscalyear-1+BudgetsQTable[[#This Row],[budg_seq_yr]])</f>
        <v>FY19</v>
      </c>
      <c r="Y3459" s="79">
        <v>383833</v>
      </c>
      <c r="Z3459" s="78" t="s">
        <v>2840</v>
      </c>
      <c r="AA3459" s="78" t="s">
        <v>464</v>
      </c>
      <c r="AB3459" s="76" t="s">
        <v>2821</v>
      </c>
      <c r="AC3459" s="78" t="s">
        <v>485</v>
      </c>
    </row>
    <row r="3460" spans="1:29" x14ac:dyDescent="0.35">
      <c r="A3460" s="10" t="s">
        <v>2802</v>
      </c>
      <c r="B3460" s="76" t="s">
        <v>2863</v>
      </c>
      <c r="C3460" s="76">
        <f>C3459+(BudgetsQTable[[#This Row],[lead]]&lt;&gt;K3459)</f>
        <v>426</v>
      </c>
      <c r="D3460" s="76">
        <f>D3459*(BudgetsQTable[[#This Row],[lead]]=K3459)+(BudgetsQTable[[#This Row],[prop_id]]&lt;&gt;A3459)</f>
        <v>1</v>
      </c>
      <c r="E3460" s="77">
        <v>43019.654166666667</v>
      </c>
      <c r="F3460" s="78" t="s">
        <v>2839</v>
      </c>
      <c r="G3460" s="78" t="s">
        <v>2840</v>
      </c>
      <c r="H3460" s="78" t="s">
        <v>464</v>
      </c>
      <c r="I3460" s="76" t="s">
        <v>1188</v>
      </c>
      <c r="J3460" s="76" t="s">
        <v>753</v>
      </c>
      <c r="K3460" s="78" t="s">
        <v>2802</v>
      </c>
      <c r="L3460" s="7" t="str">
        <f>IF(BudgetsQTable[[#This Row],[pi_last_name]]=" ","",HYPERLINK("https://www.ejacket.nsf.gov/ej/showProposal.do?Continue=Y&amp;ID="&amp;BudgetsQTable[[#This Row],[prop_id]],BudgetsQTable[[#This Row],[prop_id]]))</f>
        <v/>
      </c>
      <c r="M3460" s="78" t="s">
        <v>753</v>
      </c>
      <c r="N3460" s="7" t="str">
        <f>IF(BudgetsQTable[[#This Row],[pi_last_name]]=" ","",HYPERLINK("mailto:"&amp;BudgetsQTable[[#This Row],[pi_email]]&amp;"&amp;subject=Your NSF Proposal:  "&amp;BudgetsQTable[[#This Row],[prop_id]],BudgetsQTable[[#This Row],[pi_email]]))</f>
        <v/>
      </c>
      <c r="O3460" s="78" t="s">
        <v>753</v>
      </c>
      <c r="P3460" s="78">
        <v>2</v>
      </c>
      <c r="Q3460" s="78">
        <v>4</v>
      </c>
      <c r="R3460" s="79">
        <v>67626</v>
      </c>
      <c r="S3460" s="79">
        <v>0</v>
      </c>
      <c r="T3460" s="79">
        <v>0</v>
      </c>
      <c r="U3460" s="80">
        <v>400263</v>
      </c>
      <c r="V3460" s="78">
        <v>0</v>
      </c>
      <c r="W3460" s="78">
        <v>3</v>
      </c>
      <c r="X3460" s="11" t="str">
        <f ca="1">IF(ISBLANK(BudgetsQTable[[#This Row],[budg_seq_yr]]),"FY"&amp;fiscalyear,"FY"&amp;fiscalyear-1+BudgetsQTable[[#This Row],[budg_seq_yr]])</f>
        <v>FY20</v>
      </c>
      <c r="Y3460" s="79">
        <v>400263</v>
      </c>
      <c r="Z3460" s="78" t="s">
        <v>2840</v>
      </c>
      <c r="AA3460" s="78" t="s">
        <v>464</v>
      </c>
      <c r="AB3460" s="76" t="s">
        <v>2821</v>
      </c>
      <c r="AC3460" s="78" t="s">
        <v>485</v>
      </c>
    </row>
    <row r="3461" spans="1:29" x14ac:dyDescent="0.35">
      <c r="A3461" s="10" t="s">
        <v>2804</v>
      </c>
      <c r="B3461" s="76" t="s">
        <v>2824</v>
      </c>
      <c r="C3461" s="76">
        <f>C3460+(BudgetsQTable[[#This Row],[lead]]&lt;&gt;K3460)</f>
        <v>427</v>
      </c>
      <c r="D3461" s="76">
        <f>D3460*(BudgetsQTable[[#This Row],[lead]]=K3460)+(BudgetsQTable[[#This Row],[prop_id]]&lt;&gt;A3460)</f>
        <v>1</v>
      </c>
      <c r="E3461" s="77">
        <v>43019.676388888889</v>
      </c>
      <c r="F3461" s="78" t="s">
        <v>2839</v>
      </c>
      <c r="G3461" s="78" t="s">
        <v>2840</v>
      </c>
      <c r="H3461" s="78" t="s">
        <v>464</v>
      </c>
      <c r="I3461" s="76" t="s">
        <v>1119</v>
      </c>
      <c r="J3461" s="76" t="s">
        <v>5452</v>
      </c>
      <c r="K3461" s="78" t="s">
        <v>2804</v>
      </c>
      <c r="L3461" s="7" t="str">
        <f>IF(BudgetsQTable[[#This Row],[pi_last_name]]=" ","",HYPERLINK("https://www.ejacket.nsf.gov/ej/showProposal.do?Continue=Y&amp;ID="&amp;BudgetsQTable[[#This Row],[prop_id]],BudgetsQTable[[#This Row],[prop_id]]))</f>
        <v>1801903</v>
      </c>
      <c r="M3461" s="78" t="s">
        <v>2805</v>
      </c>
      <c r="N3461" s="7" t="str">
        <f>IF(BudgetsQTable[[#This Row],[pi_last_name]]=" ","",HYPERLINK("mailto:"&amp;BudgetsQTable[[#This Row],[pi_email]]&amp;"&amp;subject=Your NSF Proposal:  "&amp;BudgetsQTable[[#This Row],[prop_id]],BudgetsQTable[[#This Row],[pi_email]]))</f>
        <v>dimitrio@buffalo.edu</v>
      </c>
      <c r="O3461" s="78" t="s">
        <v>3418</v>
      </c>
      <c r="P3461" s="78"/>
      <c r="Q3461" s="78"/>
      <c r="R3461" s="79"/>
      <c r="S3461" s="79"/>
      <c r="T3461" s="79"/>
      <c r="U3461" s="80"/>
      <c r="V3461" s="78">
        <v>0</v>
      </c>
      <c r="W3461" s="78"/>
      <c r="X3461" s="11" t="str">
        <f ca="1">IF(ISBLANK(BudgetsQTable[[#This Row],[budg_seq_yr]]),"FY"&amp;fiscalyear,"FY"&amp;fiscalyear-1+BudgetsQTable[[#This Row],[budg_seq_yr]])</f>
        <v>FY18</v>
      </c>
      <c r="Y3461" s="79">
        <v>806383</v>
      </c>
      <c r="Z3461" s="78" t="s">
        <v>2840</v>
      </c>
      <c r="AA3461" s="78" t="s">
        <v>464</v>
      </c>
      <c r="AB3461" s="76" t="s">
        <v>2821</v>
      </c>
      <c r="AC3461" s="78" t="s">
        <v>485</v>
      </c>
    </row>
    <row r="3462" spans="1:29" x14ac:dyDescent="0.35">
      <c r="A3462" s="10" t="s">
        <v>2804</v>
      </c>
      <c r="B3462" s="76" t="s">
        <v>2824</v>
      </c>
      <c r="C3462" s="76">
        <f>C3461+(BudgetsQTable[[#This Row],[lead]]&lt;&gt;K3461)</f>
        <v>427</v>
      </c>
      <c r="D3462" s="76">
        <f>D3461*(BudgetsQTable[[#This Row],[lead]]=K3461)+(BudgetsQTable[[#This Row],[prop_id]]&lt;&gt;A3461)</f>
        <v>1</v>
      </c>
      <c r="E3462" s="77">
        <v>43019.676388888889</v>
      </c>
      <c r="F3462" s="78" t="s">
        <v>2839</v>
      </c>
      <c r="G3462" s="78" t="s">
        <v>2840</v>
      </c>
      <c r="H3462" s="78" t="s">
        <v>464</v>
      </c>
      <c r="I3462" s="76" t="s">
        <v>1119</v>
      </c>
      <c r="J3462" s="76" t="s">
        <v>753</v>
      </c>
      <c r="K3462" s="78" t="s">
        <v>2804</v>
      </c>
      <c r="L3462" s="7" t="str">
        <f>IF(BudgetsQTable[[#This Row],[pi_last_name]]=" ","",HYPERLINK("https://www.ejacket.nsf.gov/ej/showProposal.do?Continue=Y&amp;ID="&amp;BudgetsQTable[[#This Row],[prop_id]],BudgetsQTable[[#This Row],[prop_id]]))</f>
        <v/>
      </c>
      <c r="M3462" s="78" t="s">
        <v>753</v>
      </c>
      <c r="N3462" s="7" t="str">
        <f>IF(BudgetsQTable[[#This Row],[pi_last_name]]=" ","",HYPERLINK("mailto:"&amp;BudgetsQTable[[#This Row],[pi_email]]&amp;"&amp;subject=Your NSF Proposal:  "&amp;BudgetsQTable[[#This Row],[prop_id]],BudgetsQTable[[#This Row],[pi_email]]))</f>
        <v/>
      </c>
      <c r="O3462" s="78" t="s">
        <v>753</v>
      </c>
      <c r="P3462" s="78">
        <v>2</v>
      </c>
      <c r="Q3462" s="78">
        <v>2</v>
      </c>
      <c r="R3462" s="79">
        <v>0</v>
      </c>
      <c r="S3462" s="79">
        <v>4000</v>
      </c>
      <c r="T3462" s="79">
        <v>0</v>
      </c>
      <c r="U3462" s="80">
        <v>307608</v>
      </c>
      <c r="V3462" s="78">
        <v>0</v>
      </c>
      <c r="W3462" s="78">
        <v>1</v>
      </c>
      <c r="X3462" s="11" t="str">
        <f ca="1">IF(ISBLANK(BudgetsQTable[[#This Row],[budg_seq_yr]]),"FY"&amp;fiscalyear,"FY"&amp;fiscalyear-1+BudgetsQTable[[#This Row],[budg_seq_yr]])</f>
        <v>FY18</v>
      </c>
      <c r="Y3462" s="79">
        <v>307608</v>
      </c>
      <c r="Z3462" s="78" t="s">
        <v>2840</v>
      </c>
      <c r="AA3462" s="78" t="s">
        <v>464</v>
      </c>
      <c r="AB3462" s="76" t="s">
        <v>2821</v>
      </c>
      <c r="AC3462" s="78" t="s">
        <v>485</v>
      </c>
    </row>
    <row r="3463" spans="1:29" x14ac:dyDescent="0.35">
      <c r="A3463" s="10" t="s">
        <v>2804</v>
      </c>
      <c r="B3463" s="76" t="s">
        <v>2824</v>
      </c>
      <c r="C3463" s="76">
        <f>C3462+(BudgetsQTable[[#This Row],[lead]]&lt;&gt;K3462)</f>
        <v>427</v>
      </c>
      <c r="D3463" s="76">
        <f>D3462*(BudgetsQTable[[#This Row],[lead]]=K3462)+(BudgetsQTable[[#This Row],[prop_id]]&lt;&gt;A3462)</f>
        <v>1</v>
      </c>
      <c r="E3463" s="77">
        <v>43019.676388888889</v>
      </c>
      <c r="F3463" s="78" t="s">
        <v>2839</v>
      </c>
      <c r="G3463" s="78" t="s">
        <v>2840</v>
      </c>
      <c r="H3463" s="78" t="s">
        <v>464</v>
      </c>
      <c r="I3463" s="76" t="s">
        <v>1119</v>
      </c>
      <c r="J3463" s="76" t="s">
        <v>753</v>
      </c>
      <c r="K3463" s="78" t="s">
        <v>2804</v>
      </c>
      <c r="L3463" s="7" t="str">
        <f>IF(BudgetsQTable[[#This Row],[pi_last_name]]=" ","",HYPERLINK("https://www.ejacket.nsf.gov/ej/showProposal.do?Continue=Y&amp;ID="&amp;BudgetsQTable[[#This Row],[prop_id]],BudgetsQTable[[#This Row],[prop_id]]))</f>
        <v/>
      </c>
      <c r="M3463" s="78" t="s">
        <v>753</v>
      </c>
      <c r="N3463" s="7" t="str">
        <f>IF(BudgetsQTable[[#This Row],[pi_last_name]]=" ","",HYPERLINK("mailto:"&amp;BudgetsQTable[[#This Row],[pi_email]]&amp;"&amp;subject=Your NSF Proposal:  "&amp;BudgetsQTable[[#This Row],[prop_id]],BudgetsQTable[[#This Row],[pi_email]]))</f>
        <v/>
      </c>
      <c r="O3463" s="78" t="s">
        <v>753</v>
      </c>
      <c r="P3463" s="78">
        <v>2</v>
      </c>
      <c r="Q3463" s="78">
        <v>1.25</v>
      </c>
      <c r="R3463" s="79">
        <v>0</v>
      </c>
      <c r="S3463" s="79">
        <v>4000</v>
      </c>
      <c r="T3463" s="79">
        <v>0</v>
      </c>
      <c r="U3463" s="80">
        <v>186973</v>
      </c>
      <c r="V3463" s="78">
        <v>0</v>
      </c>
      <c r="W3463" s="78">
        <v>2</v>
      </c>
      <c r="X3463" s="11" t="str">
        <f ca="1">IF(ISBLANK(BudgetsQTable[[#This Row],[budg_seq_yr]]),"FY"&amp;fiscalyear,"FY"&amp;fiscalyear-1+BudgetsQTable[[#This Row],[budg_seq_yr]])</f>
        <v>FY19</v>
      </c>
      <c r="Y3463" s="79">
        <v>186973</v>
      </c>
      <c r="Z3463" s="78" t="s">
        <v>2840</v>
      </c>
      <c r="AA3463" s="78" t="s">
        <v>464</v>
      </c>
      <c r="AB3463" s="76" t="s">
        <v>2821</v>
      </c>
      <c r="AC3463" s="78" t="s">
        <v>485</v>
      </c>
    </row>
    <row r="3464" spans="1:29" x14ac:dyDescent="0.35">
      <c r="A3464" s="10" t="s">
        <v>2804</v>
      </c>
      <c r="B3464" s="76" t="s">
        <v>2824</v>
      </c>
      <c r="C3464" s="76">
        <f>C3463+(BudgetsQTable[[#This Row],[lead]]&lt;&gt;K3463)</f>
        <v>427</v>
      </c>
      <c r="D3464" s="76">
        <f>D3463*(BudgetsQTable[[#This Row],[lead]]=K3463)+(BudgetsQTable[[#This Row],[prop_id]]&lt;&gt;A3463)</f>
        <v>1</v>
      </c>
      <c r="E3464" s="77">
        <v>43019.676388888889</v>
      </c>
      <c r="F3464" s="78" t="s">
        <v>2839</v>
      </c>
      <c r="G3464" s="78" t="s">
        <v>2840</v>
      </c>
      <c r="H3464" s="78" t="s">
        <v>464</v>
      </c>
      <c r="I3464" s="76" t="s">
        <v>1119</v>
      </c>
      <c r="J3464" s="76" t="s">
        <v>753</v>
      </c>
      <c r="K3464" s="78" t="s">
        <v>2804</v>
      </c>
      <c r="L3464" s="7" t="str">
        <f>IF(BudgetsQTable[[#This Row],[pi_last_name]]=" ","",HYPERLINK("https://www.ejacket.nsf.gov/ej/showProposal.do?Continue=Y&amp;ID="&amp;BudgetsQTable[[#This Row],[prop_id]],BudgetsQTable[[#This Row],[prop_id]]))</f>
        <v/>
      </c>
      <c r="M3464" s="78" t="s">
        <v>753</v>
      </c>
      <c r="N3464" s="7" t="str">
        <f>IF(BudgetsQTable[[#This Row],[pi_last_name]]=" ","",HYPERLINK("mailto:"&amp;BudgetsQTable[[#This Row],[pi_email]]&amp;"&amp;subject=Your NSF Proposal:  "&amp;BudgetsQTable[[#This Row],[prop_id]],BudgetsQTable[[#This Row],[pi_email]]))</f>
        <v/>
      </c>
      <c r="O3464" s="78" t="s">
        <v>753</v>
      </c>
      <c r="P3464" s="78">
        <v>2</v>
      </c>
      <c r="Q3464" s="78">
        <v>1</v>
      </c>
      <c r="R3464" s="79">
        <v>0</v>
      </c>
      <c r="S3464" s="79">
        <v>4000</v>
      </c>
      <c r="T3464" s="79">
        <v>0</v>
      </c>
      <c r="U3464" s="80">
        <v>153986</v>
      </c>
      <c r="V3464" s="78">
        <v>0</v>
      </c>
      <c r="W3464" s="78">
        <v>3</v>
      </c>
      <c r="X3464" s="11" t="str">
        <f ca="1">IF(ISBLANK(BudgetsQTable[[#This Row],[budg_seq_yr]]),"FY"&amp;fiscalyear,"FY"&amp;fiscalyear-1+BudgetsQTable[[#This Row],[budg_seq_yr]])</f>
        <v>FY20</v>
      </c>
      <c r="Y3464" s="79">
        <v>153986</v>
      </c>
      <c r="Z3464" s="78" t="s">
        <v>2840</v>
      </c>
      <c r="AA3464" s="78" t="s">
        <v>464</v>
      </c>
      <c r="AB3464" s="76" t="s">
        <v>2821</v>
      </c>
      <c r="AC3464" s="78" t="s">
        <v>485</v>
      </c>
    </row>
    <row r="3465" spans="1:29" x14ac:dyDescent="0.35">
      <c r="A3465" s="10" t="s">
        <v>2804</v>
      </c>
      <c r="B3465" s="76" t="s">
        <v>2824</v>
      </c>
      <c r="C3465" s="76">
        <f>C3464+(BudgetsQTable[[#This Row],[lead]]&lt;&gt;K3464)</f>
        <v>427</v>
      </c>
      <c r="D3465" s="76">
        <f>D3464*(BudgetsQTable[[#This Row],[lead]]=K3464)+(BudgetsQTable[[#This Row],[prop_id]]&lt;&gt;A3464)</f>
        <v>1</v>
      </c>
      <c r="E3465" s="77">
        <v>43019.676388888889</v>
      </c>
      <c r="F3465" s="78" t="s">
        <v>2839</v>
      </c>
      <c r="G3465" s="78" t="s">
        <v>2840</v>
      </c>
      <c r="H3465" s="78" t="s">
        <v>464</v>
      </c>
      <c r="I3465" s="76" t="s">
        <v>1119</v>
      </c>
      <c r="J3465" s="76" t="s">
        <v>753</v>
      </c>
      <c r="K3465" s="78" t="s">
        <v>2804</v>
      </c>
      <c r="L3465" s="7" t="str">
        <f>IF(BudgetsQTable[[#This Row],[pi_last_name]]=" ","",HYPERLINK("https://www.ejacket.nsf.gov/ej/showProposal.do?Continue=Y&amp;ID="&amp;BudgetsQTable[[#This Row],[prop_id]],BudgetsQTable[[#This Row],[prop_id]]))</f>
        <v/>
      </c>
      <c r="M3465" s="78" t="s">
        <v>753</v>
      </c>
      <c r="N3465" s="7" t="str">
        <f>IF(BudgetsQTable[[#This Row],[pi_last_name]]=" ","",HYPERLINK("mailto:"&amp;BudgetsQTable[[#This Row],[pi_email]]&amp;"&amp;subject=Your NSF Proposal:  "&amp;BudgetsQTable[[#This Row],[prop_id]],BudgetsQTable[[#This Row],[pi_email]]))</f>
        <v/>
      </c>
      <c r="O3465" s="78" t="s">
        <v>753</v>
      </c>
      <c r="P3465" s="78">
        <v>2</v>
      </c>
      <c r="Q3465" s="78">
        <v>1</v>
      </c>
      <c r="R3465" s="79">
        <v>0</v>
      </c>
      <c r="S3465" s="79">
        <v>4000</v>
      </c>
      <c r="T3465" s="79">
        <v>0</v>
      </c>
      <c r="U3465" s="80">
        <v>157816</v>
      </c>
      <c r="V3465" s="78">
        <v>0</v>
      </c>
      <c r="W3465" s="78">
        <v>4</v>
      </c>
      <c r="X3465" s="11" t="str">
        <f ca="1">IF(ISBLANK(BudgetsQTable[[#This Row],[budg_seq_yr]]),"FY"&amp;fiscalyear,"FY"&amp;fiscalyear-1+BudgetsQTable[[#This Row],[budg_seq_yr]])</f>
        <v>FY21</v>
      </c>
      <c r="Y3465" s="79">
        <v>157816</v>
      </c>
      <c r="Z3465" s="78" t="s">
        <v>2840</v>
      </c>
      <c r="AA3465" s="78" t="s">
        <v>464</v>
      </c>
      <c r="AB3465" s="76" t="s">
        <v>2821</v>
      </c>
      <c r="AC3465" s="78" t="s">
        <v>485</v>
      </c>
    </row>
    <row r="3466" spans="1:29" x14ac:dyDescent="0.35">
      <c r="A3466" s="10" t="s">
        <v>5453</v>
      </c>
      <c r="B3466" s="76" t="s">
        <v>2834</v>
      </c>
      <c r="C3466" s="76">
        <f>C3465+(BudgetsQTable[[#This Row],[lead]]&lt;&gt;K3465)</f>
        <v>427</v>
      </c>
      <c r="D3466" s="76">
        <f>D3465*(BudgetsQTable[[#This Row],[lead]]=K3465)+(BudgetsQTable[[#This Row],[prop_id]]&lt;&gt;A3465)</f>
        <v>2</v>
      </c>
      <c r="E3466" s="77">
        <v>43019.615277777775</v>
      </c>
      <c r="F3466" s="78" t="s">
        <v>2839</v>
      </c>
      <c r="G3466" s="78" t="s">
        <v>2840</v>
      </c>
      <c r="H3466" s="78" t="s">
        <v>464</v>
      </c>
      <c r="I3466" s="76" t="s">
        <v>1119</v>
      </c>
      <c r="J3466" s="76" t="s">
        <v>5446</v>
      </c>
      <c r="K3466" s="78" t="s">
        <v>2804</v>
      </c>
      <c r="L3466" s="7" t="str">
        <f>IF(BudgetsQTable[[#This Row],[pi_last_name]]=" ","",HYPERLINK("https://www.ejacket.nsf.gov/ej/showProposal.do?Continue=Y&amp;ID="&amp;BudgetsQTable[[#This Row],[prop_id]],BudgetsQTable[[#This Row],[prop_id]]))</f>
        <v>1801857</v>
      </c>
      <c r="M3466" s="78" t="s">
        <v>2794</v>
      </c>
      <c r="N3466" s="7" t="str">
        <f>IF(BudgetsQTable[[#This Row],[pi_last_name]]=" ","",HYPERLINK("mailto:"&amp;BudgetsQTable[[#This Row],[pi_email]]&amp;"&amp;subject=Your NSF Proposal:  "&amp;BudgetsQTable[[#This Row],[prop_id]],BudgetsQTable[[#This Row],[pi_email]]))</f>
        <v>knightly@ece.rice.edu</v>
      </c>
      <c r="O3466" s="78" t="s">
        <v>3081</v>
      </c>
      <c r="P3466" s="78"/>
      <c r="Q3466" s="78"/>
      <c r="R3466" s="79"/>
      <c r="S3466" s="79"/>
      <c r="T3466" s="79"/>
      <c r="U3466" s="80"/>
      <c r="V3466" s="78">
        <v>0</v>
      </c>
      <c r="W3466" s="78"/>
      <c r="X3466" s="11" t="str">
        <f ca="1">IF(ISBLANK(BudgetsQTable[[#This Row],[budg_seq_yr]]),"FY"&amp;fiscalyear,"FY"&amp;fiscalyear-1+BudgetsQTable[[#This Row],[budg_seq_yr]])</f>
        <v>FY18</v>
      </c>
      <c r="Y3466" s="79">
        <v>393617</v>
      </c>
      <c r="Z3466" s="78" t="s">
        <v>2840</v>
      </c>
      <c r="AA3466" s="78" t="s">
        <v>464</v>
      </c>
      <c r="AB3466" s="76" t="s">
        <v>2821</v>
      </c>
      <c r="AC3466" s="78" t="s">
        <v>485</v>
      </c>
    </row>
    <row r="3467" spans="1:29" x14ac:dyDescent="0.35">
      <c r="A3467" s="10" t="s">
        <v>5453</v>
      </c>
      <c r="B3467" s="76" t="s">
        <v>2834</v>
      </c>
      <c r="C3467" s="76">
        <f>C3466+(BudgetsQTable[[#This Row],[lead]]&lt;&gt;K3466)</f>
        <v>427</v>
      </c>
      <c r="D3467" s="76">
        <f>D3466*(BudgetsQTable[[#This Row],[lead]]=K3466)+(BudgetsQTable[[#This Row],[prop_id]]&lt;&gt;A3466)</f>
        <v>2</v>
      </c>
      <c r="E3467" s="77">
        <v>43019.615277777775</v>
      </c>
      <c r="F3467" s="78" t="s">
        <v>2839</v>
      </c>
      <c r="G3467" s="78" t="s">
        <v>2840</v>
      </c>
      <c r="H3467" s="78" t="s">
        <v>464</v>
      </c>
      <c r="I3467" s="76" t="s">
        <v>1119</v>
      </c>
      <c r="J3467" s="76" t="s">
        <v>753</v>
      </c>
      <c r="K3467" s="78" t="s">
        <v>2804</v>
      </c>
      <c r="L3467" s="7" t="str">
        <f>IF(BudgetsQTable[[#This Row],[pi_last_name]]=" ","",HYPERLINK("https://www.ejacket.nsf.gov/ej/showProposal.do?Continue=Y&amp;ID="&amp;BudgetsQTable[[#This Row],[prop_id]],BudgetsQTable[[#This Row],[prop_id]]))</f>
        <v/>
      </c>
      <c r="M3467" s="78" t="s">
        <v>753</v>
      </c>
      <c r="N3467" s="7" t="str">
        <f>IF(BudgetsQTable[[#This Row],[pi_last_name]]=" ","",HYPERLINK("mailto:"&amp;BudgetsQTable[[#This Row],[pi_email]]&amp;"&amp;subject=Your NSF Proposal:  "&amp;BudgetsQTable[[#This Row],[prop_id]],BudgetsQTable[[#This Row],[pi_email]]))</f>
        <v/>
      </c>
      <c r="O3467" s="78" t="s">
        <v>753</v>
      </c>
      <c r="P3467" s="78">
        <v>1</v>
      </c>
      <c r="Q3467" s="78">
        <v>0.25</v>
      </c>
      <c r="R3467" s="79">
        <v>0</v>
      </c>
      <c r="S3467" s="79">
        <v>2000</v>
      </c>
      <c r="T3467" s="79">
        <v>0</v>
      </c>
      <c r="U3467" s="80">
        <v>97992</v>
      </c>
      <c r="V3467" s="78">
        <v>0</v>
      </c>
      <c r="W3467" s="78">
        <v>1</v>
      </c>
      <c r="X3467" s="11" t="str">
        <f ca="1">IF(ISBLANK(BudgetsQTable[[#This Row],[budg_seq_yr]]),"FY"&amp;fiscalyear,"FY"&amp;fiscalyear-1+BudgetsQTable[[#This Row],[budg_seq_yr]])</f>
        <v>FY18</v>
      </c>
      <c r="Y3467" s="79">
        <v>97992</v>
      </c>
      <c r="Z3467" s="78" t="s">
        <v>2840</v>
      </c>
      <c r="AA3467" s="78" t="s">
        <v>464</v>
      </c>
      <c r="AB3467" s="76" t="s">
        <v>2821</v>
      </c>
      <c r="AC3467" s="78" t="s">
        <v>485</v>
      </c>
    </row>
    <row r="3468" spans="1:29" x14ac:dyDescent="0.35">
      <c r="A3468" s="10" t="s">
        <v>5453</v>
      </c>
      <c r="B3468" s="76" t="s">
        <v>2834</v>
      </c>
      <c r="C3468" s="76">
        <f>C3467+(BudgetsQTable[[#This Row],[lead]]&lt;&gt;K3467)</f>
        <v>427</v>
      </c>
      <c r="D3468" s="76">
        <f>D3467*(BudgetsQTable[[#This Row],[lead]]=K3467)+(BudgetsQTable[[#This Row],[prop_id]]&lt;&gt;A3467)</f>
        <v>2</v>
      </c>
      <c r="E3468" s="77">
        <v>43019.615277777775</v>
      </c>
      <c r="F3468" s="78" t="s">
        <v>2839</v>
      </c>
      <c r="G3468" s="78" t="s">
        <v>2840</v>
      </c>
      <c r="H3468" s="78" t="s">
        <v>464</v>
      </c>
      <c r="I3468" s="76" t="s">
        <v>1119</v>
      </c>
      <c r="J3468" s="76" t="s">
        <v>753</v>
      </c>
      <c r="K3468" s="78" t="s">
        <v>2804</v>
      </c>
      <c r="L3468" s="7" t="str">
        <f>IF(BudgetsQTable[[#This Row],[pi_last_name]]=" ","",HYPERLINK("https://www.ejacket.nsf.gov/ej/showProposal.do?Continue=Y&amp;ID="&amp;BudgetsQTable[[#This Row],[prop_id]],BudgetsQTable[[#This Row],[prop_id]]))</f>
        <v/>
      </c>
      <c r="M3468" s="78" t="s">
        <v>753</v>
      </c>
      <c r="N3468" s="7" t="str">
        <f>IF(BudgetsQTable[[#This Row],[pi_last_name]]=" ","",HYPERLINK("mailto:"&amp;BudgetsQTable[[#This Row],[pi_email]]&amp;"&amp;subject=Your NSF Proposal:  "&amp;BudgetsQTable[[#This Row],[prop_id]],BudgetsQTable[[#This Row],[pi_email]]))</f>
        <v/>
      </c>
      <c r="O3468" s="78" t="s">
        <v>753</v>
      </c>
      <c r="P3468" s="78">
        <v>1</v>
      </c>
      <c r="Q3468" s="78">
        <v>0.5</v>
      </c>
      <c r="R3468" s="79">
        <v>0</v>
      </c>
      <c r="S3468" s="79">
        <v>2000</v>
      </c>
      <c r="T3468" s="79">
        <v>0</v>
      </c>
      <c r="U3468" s="80">
        <v>102324</v>
      </c>
      <c r="V3468" s="78">
        <v>0</v>
      </c>
      <c r="W3468" s="78">
        <v>2</v>
      </c>
      <c r="X3468" s="11" t="str">
        <f ca="1">IF(ISBLANK(BudgetsQTable[[#This Row],[budg_seq_yr]]),"FY"&amp;fiscalyear,"FY"&amp;fiscalyear-1+BudgetsQTable[[#This Row],[budg_seq_yr]])</f>
        <v>FY19</v>
      </c>
      <c r="Y3468" s="79">
        <v>102324</v>
      </c>
      <c r="Z3468" s="78" t="s">
        <v>2840</v>
      </c>
      <c r="AA3468" s="78" t="s">
        <v>464</v>
      </c>
      <c r="AB3468" s="76" t="s">
        <v>2821</v>
      </c>
      <c r="AC3468" s="78" t="s">
        <v>485</v>
      </c>
    </row>
    <row r="3469" spans="1:29" x14ac:dyDescent="0.35">
      <c r="A3469" s="10" t="s">
        <v>5453</v>
      </c>
      <c r="B3469" s="76" t="s">
        <v>2834</v>
      </c>
      <c r="C3469" s="76">
        <f>C3468+(BudgetsQTable[[#This Row],[lead]]&lt;&gt;K3468)</f>
        <v>427</v>
      </c>
      <c r="D3469" s="76">
        <f>D3468*(BudgetsQTable[[#This Row],[lead]]=K3468)+(BudgetsQTable[[#This Row],[prop_id]]&lt;&gt;A3468)</f>
        <v>2</v>
      </c>
      <c r="E3469" s="77">
        <v>43019.615277777775</v>
      </c>
      <c r="F3469" s="78" t="s">
        <v>2839</v>
      </c>
      <c r="G3469" s="78" t="s">
        <v>2840</v>
      </c>
      <c r="H3469" s="78" t="s">
        <v>464</v>
      </c>
      <c r="I3469" s="76" t="s">
        <v>1119</v>
      </c>
      <c r="J3469" s="76" t="s">
        <v>753</v>
      </c>
      <c r="K3469" s="78" t="s">
        <v>2804</v>
      </c>
      <c r="L3469" s="7" t="str">
        <f>IF(BudgetsQTable[[#This Row],[pi_last_name]]=" ","",HYPERLINK("https://www.ejacket.nsf.gov/ej/showProposal.do?Continue=Y&amp;ID="&amp;BudgetsQTable[[#This Row],[prop_id]],BudgetsQTable[[#This Row],[prop_id]]))</f>
        <v/>
      </c>
      <c r="M3469" s="78" t="s">
        <v>753</v>
      </c>
      <c r="N3469" s="7" t="str">
        <f>IF(BudgetsQTable[[#This Row],[pi_last_name]]=" ","",HYPERLINK("mailto:"&amp;BudgetsQTable[[#This Row],[pi_email]]&amp;"&amp;subject=Your NSF Proposal:  "&amp;BudgetsQTable[[#This Row],[prop_id]],BudgetsQTable[[#This Row],[pi_email]]))</f>
        <v/>
      </c>
      <c r="O3469" s="78" t="s">
        <v>753</v>
      </c>
      <c r="P3469" s="78">
        <v>1</v>
      </c>
      <c r="Q3469" s="78">
        <v>0.25</v>
      </c>
      <c r="R3469" s="79">
        <v>0</v>
      </c>
      <c r="S3469" s="79">
        <v>2000</v>
      </c>
      <c r="T3469" s="79">
        <v>0</v>
      </c>
      <c r="U3469" s="80">
        <v>89389</v>
      </c>
      <c r="V3469" s="78">
        <v>0</v>
      </c>
      <c r="W3469" s="78">
        <v>3</v>
      </c>
      <c r="X3469" s="11" t="str">
        <f ca="1">IF(ISBLANK(BudgetsQTable[[#This Row],[budg_seq_yr]]),"FY"&amp;fiscalyear,"FY"&amp;fiscalyear-1+BudgetsQTable[[#This Row],[budg_seq_yr]])</f>
        <v>FY20</v>
      </c>
      <c r="Y3469" s="79">
        <v>89389</v>
      </c>
      <c r="Z3469" s="78" t="s">
        <v>2840</v>
      </c>
      <c r="AA3469" s="78" t="s">
        <v>464</v>
      </c>
      <c r="AB3469" s="76" t="s">
        <v>2821</v>
      </c>
      <c r="AC3469" s="78" t="s">
        <v>485</v>
      </c>
    </row>
    <row r="3470" spans="1:29" x14ac:dyDescent="0.35">
      <c r="A3470" s="10" t="s">
        <v>5453</v>
      </c>
      <c r="B3470" s="76" t="s">
        <v>2834</v>
      </c>
      <c r="C3470" s="76">
        <f>C3469+(BudgetsQTable[[#This Row],[lead]]&lt;&gt;K3469)</f>
        <v>427</v>
      </c>
      <c r="D3470" s="76">
        <f>D3469*(BudgetsQTable[[#This Row],[lead]]=K3469)+(BudgetsQTable[[#This Row],[prop_id]]&lt;&gt;A3469)</f>
        <v>2</v>
      </c>
      <c r="E3470" s="77">
        <v>43019.615277777775</v>
      </c>
      <c r="F3470" s="78" t="s">
        <v>2839</v>
      </c>
      <c r="G3470" s="78" t="s">
        <v>2840</v>
      </c>
      <c r="H3470" s="78" t="s">
        <v>464</v>
      </c>
      <c r="I3470" s="76" t="s">
        <v>1119</v>
      </c>
      <c r="J3470" s="76" t="s">
        <v>753</v>
      </c>
      <c r="K3470" s="78" t="s">
        <v>2804</v>
      </c>
      <c r="L3470" s="7" t="str">
        <f>IF(BudgetsQTable[[#This Row],[pi_last_name]]=" ","",HYPERLINK("https://www.ejacket.nsf.gov/ej/showProposal.do?Continue=Y&amp;ID="&amp;BudgetsQTable[[#This Row],[prop_id]],BudgetsQTable[[#This Row],[prop_id]]))</f>
        <v/>
      </c>
      <c r="M3470" s="78" t="s">
        <v>753</v>
      </c>
      <c r="N3470" s="7" t="str">
        <f>IF(BudgetsQTable[[#This Row],[pi_last_name]]=" ","",HYPERLINK("mailto:"&amp;BudgetsQTable[[#This Row],[pi_email]]&amp;"&amp;subject=Your NSF Proposal:  "&amp;BudgetsQTable[[#This Row],[prop_id]],BudgetsQTable[[#This Row],[pi_email]]))</f>
        <v/>
      </c>
      <c r="O3470" s="78" t="s">
        <v>753</v>
      </c>
      <c r="P3470" s="78">
        <v>1</v>
      </c>
      <c r="Q3470" s="78">
        <v>0.5</v>
      </c>
      <c r="R3470" s="79">
        <v>0</v>
      </c>
      <c r="S3470" s="79">
        <v>2000</v>
      </c>
      <c r="T3470" s="79">
        <v>0</v>
      </c>
      <c r="U3470" s="80">
        <v>103912</v>
      </c>
      <c r="V3470" s="78">
        <v>0</v>
      </c>
      <c r="W3470" s="78">
        <v>4</v>
      </c>
      <c r="X3470" s="11" t="str">
        <f ca="1">IF(ISBLANK(BudgetsQTable[[#This Row],[budg_seq_yr]]),"FY"&amp;fiscalyear,"FY"&amp;fiscalyear-1+BudgetsQTable[[#This Row],[budg_seq_yr]])</f>
        <v>FY21</v>
      </c>
      <c r="Y3470" s="79">
        <v>103912</v>
      </c>
      <c r="Z3470" s="78" t="s">
        <v>2840</v>
      </c>
      <c r="AA3470" s="78" t="s">
        <v>464</v>
      </c>
      <c r="AB3470" s="76" t="s">
        <v>2821</v>
      </c>
      <c r="AC3470" s="78" t="s">
        <v>485</v>
      </c>
    </row>
    <row r="3471" spans="1:29" x14ac:dyDescent="0.35">
      <c r="A3471" s="10" t="s">
        <v>2807</v>
      </c>
      <c r="B3471" s="76" t="s">
        <v>2824</v>
      </c>
      <c r="C3471" s="76">
        <f>C3470+(BudgetsQTable[[#This Row],[lead]]&lt;&gt;K3470)</f>
        <v>428</v>
      </c>
      <c r="D3471" s="76">
        <f>D3470*(BudgetsQTable[[#This Row],[lead]]=K3470)+(BudgetsQTable[[#This Row],[prop_id]]&lt;&gt;A3470)</f>
        <v>1</v>
      </c>
      <c r="E3471" s="77">
        <v>43019.7</v>
      </c>
      <c r="F3471" s="78" t="s">
        <v>2839</v>
      </c>
      <c r="G3471" s="78" t="s">
        <v>2840</v>
      </c>
      <c r="H3471" s="78" t="s">
        <v>464</v>
      </c>
      <c r="I3471" s="76" t="s">
        <v>1119</v>
      </c>
      <c r="J3471" s="76" t="s">
        <v>5456</v>
      </c>
      <c r="K3471" s="78" t="s">
        <v>2807</v>
      </c>
      <c r="L3471" s="7" t="str">
        <f>IF(BudgetsQTable[[#This Row],[pi_last_name]]=" ","",HYPERLINK("https://www.ejacket.nsf.gov/ej/showProposal.do?Continue=Y&amp;ID="&amp;BudgetsQTable[[#This Row],[prop_id]],BudgetsQTable[[#This Row],[prop_id]]))</f>
        <v>1801925</v>
      </c>
      <c r="M3471" s="78" t="s">
        <v>2808</v>
      </c>
      <c r="N3471" s="7" t="str">
        <f>IF(BudgetsQTable[[#This Row],[pi_last_name]]=" ","",HYPERLINK("mailto:"&amp;BudgetsQTable[[#This Row],[pi_email]]&amp;"&amp;subject=Your NSF Proposal:  "&amp;BudgetsQTable[[#This Row],[prop_id]],BudgetsQTable[[#This Row],[pi_email]]))</f>
        <v>mpan2@central.uh.edu</v>
      </c>
      <c r="O3471" s="78" t="s">
        <v>3984</v>
      </c>
      <c r="P3471" s="78"/>
      <c r="Q3471" s="78"/>
      <c r="R3471" s="79"/>
      <c r="S3471" s="79"/>
      <c r="T3471" s="79"/>
      <c r="U3471" s="80"/>
      <c r="V3471" s="78">
        <v>0</v>
      </c>
      <c r="W3471" s="78"/>
      <c r="X3471" s="11" t="str">
        <f ca="1">IF(ISBLANK(BudgetsQTable[[#This Row],[budg_seq_yr]]),"FY"&amp;fiscalyear,"FY"&amp;fiscalyear-1+BudgetsQTable[[#This Row],[budg_seq_yr]])</f>
        <v>FY18</v>
      </c>
      <c r="Y3471" s="79">
        <v>750000</v>
      </c>
      <c r="Z3471" s="78" t="s">
        <v>2840</v>
      </c>
      <c r="AA3471" s="78" t="s">
        <v>464</v>
      </c>
      <c r="AB3471" s="76" t="s">
        <v>2821</v>
      </c>
      <c r="AC3471" s="78" t="s">
        <v>485</v>
      </c>
    </row>
    <row r="3472" spans="1:29" x14ac:dyDescent="0.35">
      <c r="A3472" s="10" t="s">
        <v>2807</v>
      </c>
      <c r="B3472" s="76" t="s">
        <v>2824</v>
      </c>
      <c r="C3472" s="76">
        <f>C3471+(BudgetsQTable[[#This Row],[lead]]&lt;&gt;K3471)</f>
        <v>428</v>
      </c>
      <c r="D3472" s="76">
        <f>D3471*(BudgetsQTable[[#This Row],[lead]]=K3471)+(BudgetsQTable[[#This Row],[prop_id]]&lt;&gt;A3471)</f>
        <v>1</v>
      </c>
      <c r="E3472" s="77">
        <v>43019.7</v>
      </c>
      <c r="F3472" s="78" t="s">
        <v>2839</v>
      </c>
      <c r="G3472" s="78" t="s">
        <v>2840</v>
      </c>
      <c r="H3472" s="78" t="s">
        <v>464</v>
      </c>
      <c r="I3472" s="76" t="s">
        <v>1119</v>
      </c>
      <c r="J3472" s="76" t="s">
        <v>753</v>
      </c>
      <c r="K3472" s="78" t="s">
        <v>2807</v>
      </c>
      <c r="L3472" s="7" t="str">
        <f>IF(BudgetsQTable[[#This Row],[pi_last_name]]=" ","",HYPERLINK("https://www.ejacket.nsf.gov/ej/showProposal.do?Continue=Y&amp;ID="&amp;BudgetsQTable[[#This Row],[prop_id]],BudgetsQTable[[#This Row],[prop_id]]))</f>
        <v/>
      </c>
      <c r="M3472" s="78" t="s">
        <v>753</v>
      </c>
      <c r="N3472" s="7" t="str">
        <f>IF(BudgetsQTable[[#This Row],[pi_last_name]]=" ","",HYPERLINK("mailto:"&amp;BudgetsQTable[[#This Row],[pi_email]]&amp;"&amp;subject=Your NSF Proposal:  "&amp;BudgetsQTable[[#This Row],[prop_id]],BudgetsQTable[[#This Row],[pi_email]]))</f>
        <v/>
      </c>
      <c r="O3472" s="78" t="s">
        <v>753</v>
      </c>
      <c r="P3472" s="78">
        <v>3</v>
      </c>
      <c r="Q3472" s="78">
        <v>1.5</v>
      </c>
      <c r="R3472" s="79">
        <v>0</v>
      </c>
      <c r="S3472" s="79">
        <v>0</v>
      </c>
      <c r="T3472" s="79">
        <v>0</v>
      </c>
      <c r="U3472" s="80">
        <v>241124</v>
      </c>
      <c r="V3472" s="78">
        <v>0</v>
      </c>
      <c r="W3472" s="78">
        <v>1</v>
      </c>
      <c r="X3472" s="11" t="str">
        <f ca="1">IF(ISBLANK(BudgetsQTable[[#This Row],[budg_seq_yr]]),"FY"&amp;fiscalyear,"FY"&amp;fiscalyear-1+BudgetsQTable[[#This Row],[budg_seq_yr]])</f>
        <v>FY18</v>
      </c>
      <c r="Y3472" s="79">
        <v>241124</v>
      </c>
      <c r="Z3472" s="78" t="s">
        <v>2840</v>
      </c>
      <c r="AA3472" s="78" t="s">
        <v>464</v>
      </c>
      <c r="AB3472" s="76" t="s">
        <v>2821</v>
      </c>
      <c r="AC3472" s="78" t="s">
        <v>485</v>
      </c>
    </row>
    <row r="3473" spans="1:29" x14ac:dyDescent="0.35">
      <c r="A3473" s="10" t="s">
        <v>2807</v>
      </c>
      <c r="B3473" s="76" t="s">
        <v>2824</v>
      </c>
      <c r="C3473" s="76">
        <f>C3472+(BudgetsQTable[[#This Row],[lead]]&lt;&gt;K3472)</f>
        <v>428</v>
      </c>
      <c r="D3473" s="76">
        <f>D3472*(BudgetsQTable[[#This Row],[lead]]=K3472)+(BudgetsQTable[[#This Row],[prop_id]]&lt;&gt;A3472)</f>
        <v>1</v>
      </c>
      <c r="E3473" s="77">
        <v>43019.7</v>
      </c>
      <c r="F3473" s="78" t="s">
        <v>2839</v>
      </c>
      <c r="G3473" s="78" t="s">
        <v>2840</v>
      </c>
      <c r="H3473" s="78" t="s">
        <v>464</v>
      </c>
      <c r="I3473" s="76" t="s">
        <v>1119</v>
      </c>
      <c r="J3473" s="76" t="s">
        <v>753</v>
      </c>
      <c r="K3473" s="78" t="s">
        <v>2807</v>
      </c>
      <c r="L3473" s="7" t="str">
        <f>IF(BudgetsQTable[[#This Row],[pi_last_name]]=" ","",HYPERLINK("https://www.ejacket.nsf.gov/ej/showProposal.do?Continue=Y&amp;ID="&amp;BudgetsQTable[[#This Row],[prop_id]],BudgetsQTable[[#This Row],[prop_id]]))</f>
        <v/>
      </c>
      <c r="M3473" s="78" t="s">
        <v>753</v>
      </c>
      <c r="N3473" s="7" t="str">
        <f>IF(BudgetsQTable[[#This Row],[pi_last_name]]=" ","",HYPERLINK("mailto:"&amp;BudgetsQTable[[#This Row],[pi_email]]&amp;"&amp;subject=Your NSF Proposal:  "&amp;BudgetsQTable[[#This Row],[prop_id]],BudgetsQTable[[#This Row],[pi_email]]))</f>
        <v/>
      </c>
      <c r="O3473" s="78" t="s">
        <v>753</v>
      </c>
      <c r="P3473" s="78">
        <v>3</v>
      </c>
      <c r="Q3473" s="78">
        <v>2</v>
      </c>
      <c r="R3473" s="79">
        <v>0</v>
      </c>
      <c r="S3473" s="79">
        <v>0</v>
      </c>
      <c r="T3473" s="79">
        <v>0</v>
      </c>
      <c r="U3473" s="80">
        <v>255912</v>
      </c>
      <c r="V3473" s="78">
        <v>0</v>
      </c>
      <c r="W3473" s="78">
        <v>2</v>
      </c>
      <c r="X3473" s="11" t="str">
        <f ca="1">IF(ISBLANK(BudgetsQTable[[#This Row],[budg_seq_yr]]),"FY"&amp;fiscalyear,"FY"&amp;fiscalyear-1+BudgetsQTable[[#This Row],[budg_seq_yr]])</f>
        <v>FY19</v>
      </c>
      <c r="Y3473" s="79">
        <v>255912</v>
      </c>
      <c r="Z3473" s="78" t="s">
        <v>2840</v>
      </c>
      <c r="AA3473" s="78" t="s">
        <v>464</v>
      </c>
      <c r="AB3473" s="76" t="s">
        <v>2821</v>
      </c>
      <c r="AC3473" s="78" t="s">
        <v>485</v>
      </c>
    </row>
    <row r="3474" spans="1:29" x14ac:dyDescent="0.35">
      <c r="A3474" s="10" t="s">
        <v>2807</v>
      </c>
      <c r="B3474" s="76" t="s">
        <v>2824</v>
      </c>
      <c r="C3474" s="76">
        <f>C3473+(BudgetsQTable[[#This Row],[lead]]&lt;&gt;K3473)</f>
        <v>428</v>
      </c>
      <c r="D3474" s="76">
        <f>D3473*(BudgetsQTable[[#This Row],[lead]]=K3473)+(BudgetsQTable[[#This Row],[prop_id]]&lt;&gt;A3473)</f>
        <v>1</v>
      </c>
      <c r="E3474" s="77">
        <v>43019.7</v>
      </c>
      <c r="F3474" s="78" t="s">
        <v>2839</v>
      </c>
      <c r="G3474" s="78" t="s">
        <v>2840</v>
      </c>
      <c r="H3474" s="78" t="s">
        <v>464</v>
      </c>
      <c r="I3474" s="76" t="s">
        <v>1119</v>
      </c>
      <c r="J3474" s="76" t="s">
        <v>753</v>
      </c>
      <c r="K3474" s="78" t="s">
        <v>2807</v>
      </c>
      <c r="L3474" s="7" t="str">
        <f>IF(BudgetsQTable[[#This Row],[pi_last_name]]=" ","",HYPERLINK("https://www.ejacket.nsf.gov/ej/showProposal.do?Continue=Y&amp;ID="&amp;BudgetsQTable[[#This Row],[prop_id]],BudgetsQTable[[#This Row],[prop_id]]))</f>
        <v/>
      </c>
      <c r="M3474" s="78" t="s">
        <v>753</v>
      </c>
      <c r="N3474" s="7" t="str">
        <f>IF(BudgetsQTable[[#This Row],[pi_last_name]]=" ","",HYPERLINK("mailto:"&amp;BudgetsQTable[[#This Row],[pi_email]]&amp;"&amp;subject=Your NSF Proposal:  "&amp;BudgetsQTable[[#This Row],[prop_id]],BudgetsQTable[[#This Row],[pi_email]]))</f>
        <v/>
      </c>
      <c r="O3474" s="78" t="s">
        <v>753</v>
      </c>
      <c r="P3474" s="78">
        <v>3</v>
      </c>
      <c r="Q3474" s="78">
        <v>1.75</v>
      </c>
      <c r="R3474" s="79">
        <v>0</v>
      </c>
      <c r="S3474" s="79">
        <v>0</v>
      </c>
      <c r="T3474" s="79">
        <v>0</v>
      </c>
      <c r="U3474" s="80">
        <v>252964</v>
      </c>
      <c r="V3474" s="78">
        <v>0</v>
      </c>
      <c r="W3474" s="78">
        <v>3</v>
      </c>
      <c r="X3474" s="11" t="str">
        <f ca="1">IF(ISBLANK(BudgetsQTable[[#This Row],[budg_seq_yr]]),"FY"&amp;fiscalyear,"FY"&amp;fiscalyear-1+BudgetsQTable[[#This Row],[budg_seq_yr]])</f>
        <v>FY20</v>
      </c>
      <c r="Y3474" s="79">
        <v>252964</v>
      </c>
      <c r="Z3474" s="78" t="s">
        <v>2840</v>
      </c>
      <c r="AA3474" s="78" t="s">
        <v>464</v>
      </c>
      <c r="AB3474" s="76" t="s">
        <v>2821</v>
      </c>
      <c r="AC3474" s="78" t="s">
        <v>485</v>
      </c>
    </row>
    <row r="3475" spans="1:29" x14ac:dyDescent="0.35">
      <c r="A3475" s="10" t="s">
        <v>5457</v>
      </c>
      <c r="B3475" s="76" t="s">
        <v>2834</v>
      </c>
      <c r="C3475" s="76">
        <f>C3474+(BudgetsQTable[[#This Row],[lead]]&lt;&gt;K3474)</f>
        <v>428</v>
      </c>
      <c r="D3475" s="76">
        <f>D3474*(BudgetsQTable[[#This Row],[lead]]=K3474)+(BudgetsQTable[[#This Row],[prop_id]]&lt;&gt;A3474)</f>
        <v>2</v>
      </c>
      <c r="E3475" s="77">
        <v>43019.527777777781</v>
      </c>
      <c r="F3475" s="78" t="s">
        <v>2839</v>
      </c>
      <c r="G3475" s="78" t="s">
        <v>2840</v>
      </c>
      <c r="H3475" s="78" t="s">
        <v>464</v>
      </c>
      <c r="I3475" s="76" t="s">
        <v>1119</v>
      </c>
      <c r="J3475" s="76" t="s">
        <v>5460</v>
      </c>
      <c r="K3475" s="78" t="s">
        <v>2807</v>
      </c>
      <c r="L3475" s="7" t="str">
        <f>IF(BudgetsQTable[[#This Row],[pi_last_name]]=" ","",HYPERLINK("https://www.ejacket.nsf.gov/ej/showProposal.do?Continue=Y&amp;ID="&amp;BudgetsQTable[[#This Row],[prop_id]],BudgetsQTable[[#This Row],[prop_id]]))</f>
        <v>1801811</v>
      </c>
      <c r="M3475" s="78" t="s">
        <v>1645</v>
      </c>
      <c r="N3475" s="7" t="str">
        <f>IF(BudgetsQTable[[#This Row],[pi_last_name]]=" ","",HYPERLINK("mailto:"&amp;BudgetsQTable[[#This Row],[pi_email]]&amp;"&amp;subject=Your NSF Proposal:  "&amp;BudgetsQTable[[#This Row],[prop_id]],BudgetsQTable[[#This Row],[pi_email]]))</f>
        <v>chenxm@tsu.edu</v>
      </c>
      <c r="O3475" s="78" t="s">
        <v>5459</v>
      </c>
      <c r="P3475" s="78"/>
      <c r="Q3475" s="78"/>
      <c r="R3475" s="79"/>
      <c r="S3475" s="79"/>
      <c r="T3475" s="79"/>
      <c r="U3475" s="80"/>
      <c r="V3475" s="78">
        <v>0</v>
      </c>
      <c r="W3475" s="78"/>
      <c r="X3475" s="11" t="str">
        <f ca="1">IF(ISBLANK(BudgetsQTable[[#This Row],[budg_seq_yr]]),"FY"&amp;fiscalyear,"FY"&amp;fiscalyear-1+BudgetsQTable[[#This Row],[budg_seq_yr]])</f>
        <v>FY18</v>
      </c>
      <c r="Y3475" s="79">
        <v>150000</v>
      </c>
      <c r="Z3475" s="78" t="s">
        <v>2840</v>
      </c>
      <c r="AA3475" s="78" t="s">
        <v>464</v>
      </c>
      <c r="AB3475" s="76" t="s">
        <v>2821</v>
      </c>
      <c r="AC3475" s="78" t="s">
        <v>485</v>
      </c>
    </row>
    <row r="3476" spans="1:29" x14ac:dyDescent="0.35">
      <c r="A3476" s="10" t="s">
        <v>5457</v>
      </c>
      <c r="B3476" s="76" t="s">
        <v>2834</v>
      </c>
      <c r="C3476" s="76">
        <f>C3475+(BudgetsQTable[[#This Row],[lead]]&lt;&gt;K3475)</f>
        <v>428</v>
      </c>
      <c r="D3476" s="76">
        <f>D3475*(BudgetsQTable[[#This Row],[lead]]=K3475)+(BudgetsQTable[[#This Row],[prop_id]]&lt;&gt;A3475)</f>
        <v>2</v>
      </c>
      <c r="E3476" s="77">
        <v>43019.527777777781</v>
      </c>
      <c r="F3476" s="78" t="s">
        <v>2839</v>
      </c>
      <c r="G3476" s="78" t="s">
        <v>2840</v>
      </c>
      <c r="H3476" s="78" t="s">
        <v>464</v>
      </c>
      <c r="I3476" s="76" t="s">
        <v>1119</v>
      </c>
      <c r="J3476" s="76" t="s">
        <v>753</v>
      </c>
      <c r="K3476" s="78" t="s">
        <v>2807</v>
      </c>
      <c r="L3476" s="7" t="str">
        <f>IF(BudgetsQTable[[#This Row],[pi_last_name]]=" ","",HYPERLINK("https://www.ejacket.nsf.gov/ej/showProposal.do?Continue=Y&amp;ID="&amp;BudgetsQTable[[#This Row],[prop_id]],BudgetsQTable[[#This Row],[prop_id]]))</f>
        <v/>
      </c>
      <c r="M3476" s="78" t="s">
        <v>753</v>
      </c>
      <c r="N3476" s="7" t="str">
        <f>IF(BudgetsQTable[[#This Row],[pi_last_name]]=" ","",HYPERLINK("mailto:"&amp;BudgetsQTable[[#This Row],[pi_email]]&amp;"&amp;subject=Your NSF Proposal:  "&amp;BudgetsQTable[[#This Row],[prop_id]],BudgetsQTable[[#This Row],[pi_email]]))</f>
        <v/>
      </c>
      <c r="O3476" s="78" t="s">
        <v>753</v>
      </c>
      <c r="P3476" s="78">
        <v>1</v>
      </c>
      <c r="Q3476" s="78">
        <v>1</v>
      </c>
      <c r="R3476" s="79">
        <v>0</v>
      </c>
      <c r="S3476" s="79">
        <v>0</v>
      </c>
      <c r="T3476" s="79">
        <v>0</v>
      </c>
      <c r="U3476" s="80">
        <v>54699</v>
      </c>
      <c r="V3476" s="78">
        <v>0</v>
      </c>
      <c r="W3476" s="78">
        <v>1</v>
      </c>
      <c r="X3476" s="11" t="str">
        <f ca="1">IF(ISBLANK(BudgetsQTable[[#This Row],[budg_seq_yr]]),"FY"&amp;fiscalyear,"FY"&amp;fiscalyear-1+BudgetsQTable[[#This Row],[budg_seq_yr]])</f>
        <v>FY18</v>
      </c>
      <c r="Y3476" s="79">
        <v>54699</v>
      </c>
      <c r="Z3476" s="78" t="s">
        <v>2840</v>
      </c>
      <c r="AA3476" s="78" t="s">
        <v>464</v>
      </c>
      <c r="AB3476" s="76" t="s">
        <v>2821</v>
      </c>
      <c r="AC3476" s="78" t="s">
        <v>485</v>
      </c>
    </row>
    <row r="3477" spans="1:29" x14ac:dyDescent="0.35">
      <c r="A3477" s="10" t="s">
        <v>5457</v>
      </c>
      <c r="B3477" s="76" t="s">
        <v>2834</v>
      </c>
      <c r="C3477" s="76">
        <f>C3476+(BudgetsQTable[[#This Row],[lead]]&lt;&gt;K3476)</f>
        <v>428</v>
      </c>
      <c r="D3477" s="76">
        <f>D3476*(BudgetsQTable[[#This Row],[lead]]=K3476)+(BudgetsQTable[[#This Row],[prop_id]]&lt;&gt;A3476)</f>
        <v>2</v>
      </c>
      <c r="E3477" s="77">
        <v>43019.527777777781</v>
      </c>
      <c r="F3477" s="78" t="s">
        <v>2839</v>
      </c>
      <c r="G3477" s="78" t="s">
        <v>2840</v>
      </c>
      <c r="H3477" s="78" t="s">
        <v>464</v>
      </c>
      <c r="I3477" s="76" t="s">
        <v>1119</v>
      </c>
      <c r="J3477" s="76" t="s">
        <v>753</v>
      </c>
      <c r="K3477" s="78" t="s">
        <v>2807</v>
      </c>
      <c r="L3477" s="7" t="str">
        <f>IF(BudgetsQTable[[#This Row],[pi_last_name]]=" ","",HYPERLINK("https://www.ejacket.nsf.gov/ej/showProposal.do?Continue=Y&amp;ID="&amp;BudgetsQTable[[#This Row],[prop_id]],BudgetsQTable[[#This Row],[prop_id]]))</f>
        <v/>
      </c>
      <c r="M3477" s="78" t="s">
        <v>753</v>
      </c>
      <c r="N3477" s="7" t="str">
        <f>IF(BudgetsQTable[[#This Row],[pi_last_name]]=" ","",HYPERLINK("mailto:"&amp;BudgetsQTable[[#This Row],[pi_email]]&amp;"&amp;subject=Your NSF Proposal:  "&amp;BudgetsQTable[[#This Row],[prop_id]],BudgetsQTable[[#This Row],[pi_email]]))</f>
        <v/>
      </c>
      <c r="O3477" s="78" t="s">
        <v>753</v>
      </c>
      <c r="P3477" s="78">
        <v>1</v>
      </c>
      <c r="Q3477" s="78">
        <v>1</v>
      </c>
      <c r="R3477" s="79">
        <v>0</v>
      </c>
      <c r="S3477" s="79">
        <v>0</v>
      </c>
      <c r="T3477" s="79">
        <v>0</v>
      </c>
      <c r="U3477" s="80">
        <v>55227</v>
      </c>
      <c r="V3477" s="78">
        <v>0</v>
      </c>
      <c r="W3477" s="78">
        <v>2</v>
      </c>
      <c r="X3477" s="11" t="str">
        <f ca="1">IF(ISBLANK(BudgetsQTable[[#This Row],[budg_seq_yr]]),"FY"&amp;fiscalyear,"FY"&amp;fiscalyear-1+BudgetsQTable[[#This Row],[budg_seq_yr]])</f>
        <v>FY19</v>
      </c>
      <c r="Y3477" s="79">
        <v>55227</v>
      </c>
      <c r="Z3477" s="78" t="s">
        <v>2840</v>
      </c>
      <c r="AA3477" s="78" t="s">
        <v>464</v>
      </c>
      <c r="AB3477" s="76" t="s">
        <v>2821</v>
      </c>
      <c r="AC3477" s="78" t="s">
        <v>485</v>
      </c>
    </row>
    <row r="3478" spans="1:29" x14ac:dyDescent="0.35">
      <c r="A3478" s="10" t="s">
        <v>5457</v>
      </c>
      <c r="B3478" s="76" t="s">
        <v>2834</v>
      </c>
      <c r="C3478" s="76">
        <f>C3477+(BudgetsQTable[[#This Row],[lead]]&lt;&gt;K3477)</f>
        <v>428</v>
      </c>
      <c r="D3478" s="76">
        <f>D3477*(BudgetsQTable[[#This Row],[lead]]=K3477)+(BudgetsQTable[[#This Row],[prop_id]]&lt;&gt;A3477)</f>
        <v>2</v>
      </c>
      <c r="E3478" s="77">
        <v>43019.527777777781</v>
      </c>
      <c r="F3478" s="78" t="s">
        <v>2839</v>
      </c>
      <c r="G3478" s="78" t="s">
        <v>2840</v>
      </c>
      <c r="H3478" s="78" t="s">
        <v>464</v>
      </c>
      <c r="I3478" s="76" t="s">
        <v>1119</v>
      </c>
      <c r="J3478" s="76" t="s">
        <v>753</v>
      </c>
      <c r="K3478" s="78" t="s">
        <v>2807</v>
      </c>
      <c r="L3478" s="7" t="str">
        <f>IF(BudgetsQTable[[#This Row],[pi_last_name]]=" ","",HYPERLINK("https://www.ejacket.nsf.gov/ej/showProposal.do?Continue=Y&amp;ID="&amp;BudgetsQTable[[#This Row],[prop_id]],BudgetsQTable[[#This Row],[prop_id]]))</f>
        <v/>
      </c>
      <c r="M3478" s="78" t="s">
        <v>753</v>
      </c>
      <c r="N3478" s="7" t="str">
        <f>IF(BudgetsQTable[[#This Row],[pi_last_name]]=" ","",HYPERLINK("mailto:"&amp;BudgetsQTable[[#This Row],[pi_email]]&amp;"&amp;subject=Your NSF Proposal:  "&amp;BudgetsQTable[[#This Row],[prop_id]],BudgetsQTable[[#This Row],[pi_email]]))</f>
        <v/>
      </c>
      <c r="O3478" s="78" t="s">
        <v>753</v>
      </c>
      <c r="P3478" s="78">
        <v>1</v>
      </c>
      <c r="Q3478" s="78">
        <v>1</v>
      </c>
      <c r="R3478" s="79">
        <v>0</v>
      </c>
      <c r="S3478" s="79">
        <v>0</v>
      </c>
      <c r="T3478" s="79">
        <v>0</v>
      </c>
      <c r="U3478" s="80">
        <v>40074</v>
      </c>
      <c r="V3478" s="78">
        <v>0</v>
      </c>
      <c r="W3478" s="78">
        <v>3</v>
      </c>
      <c r="X3478" s="11" t="str">
        <f ca="1">IF(ISBLANK(BudgetsQTable[[#This Row],[budg_seq_yr]]),"FY"&amp;fiscalyear,"FY"&amp;fiscalyear-1+BudgetsQTable[[#This Row],[budg_seq_yr]])</f>
        <v>FY20</v>
      </c>
      <c r="Y3478" s="79">
        <v>40074</v>
      </c>
      <c r="Z3478" s="78" t="s">
        <v>2840</v>
      </c>
      <c r="AA3478" s="78" t="s">
        <v>464</v>
      </c>
      <c r="AB3478" s="76" t="s">
        <v>2821</v>
      </c>
      <c r="AC3478" s="78" t="s">
        <v>485</v>
      </c>
    </row>
    <row r="3479" spans="1:29" x14ac:dyDescent="0.35">
      <c r="A3479" s="10" t="s">
        <v>5461</v>
      </c>
      <c r="B3479" s="76" t="s">
        <v>2834</v>
      </c>
      <c r="C3479" s="76">
        <f>C3478+(BudgetsQTable[[#This Row],[lead]]&lt;&gt;K3478)</f>
        <v>428</v>
      </c>
      <c r="D3479" s="76">
        <f>D3478*(BudgetsQTable[[#This Row],[lead]]=K3478)+(BudgetsQTable[[#This Row],[prop_id]]&lt;&gt;A3478)</f>
        <v>3</v>
      </c>
      <c r="E3479" s="77">
        <v>43019.617361111108</v>
      </c>
      <c r="F3479" s="78" t="s">
        <v>2839</v>
      </c>
      <c r="G3479" s="78" t="s">
        <v>2840</v>
      </c>
      <c r="H3479" s="78" t="s">
        <v>464</v>
      </c>
      <c r="I3479" s="76" t="s">
        <v>1119</v>
      </c>
      <c r="J3479" s="76" t="s">
        <v>5463</v>
      </c>
      <c r="K3479" s="78" t="s">
        <v>2807</v>
      </c>
      <c r="L3479" s="7" t="str">
        <f>IF(BudgetsQTable[[#This Row],[pi_last_name]]=" ","",HYPERLINK("https://www.ejacket.nsf.gov/ej/showProposal.do?Continue=Y&amp;ID="&amp;BudgetsQTable[[#This Row],[prop_id]],BudgetsQTable[[#This Row],[prop_id]]))</f>
        <v>1801861</v>
      </c>
      <c r="M3479" s="78" t="s">
        <v>2218</v>
      </c>
      <c r="N3479" s="7" t="str">
        <f>IF(BudgetsQTable[[#This Row],[pi_last_name]]=" ","",HYPERLINK("mailto:"&amp;BudgetsQTable[[#This Row],[pi_email]]&amp;"&amp;subject=Your NSF Proposal:  "&amp;BudgetsQTable[[#This Row],[prop_id]],BudgetsQTable[[#This Row],[pi_email]]))</f>
        <v>song@eng.ua.edu</v>
      </c>
      <c r="O3479" s="78" t="s">
        <v>4252</v>
      </c>
      <c r="P3479" s="78"/>
      <c r="Q3479" s="78"/>
      <c r="R3479" s="79"/>
      <c r="S3479" s="79"/>
      <c r="T3479" s="79"/>
      <c r="U3479" s="80"/>
      <c r="V3479" s="78">
        <v>0</v>
      </c>
      <c r="W3479" s="78"/>
      <c r="X3479" s="11" t="str">
        <f ca="1">IF(ISBLANK(BudgetsQTable[[#This Row],[budg_seq_yr]]),"FY"&amp;fiscalyear,"FY"&amp;fiscalyear-1+BudgetsQTable[[#This Row],[budg_seq_yr]])</f>
        <v>FY18</v>
      </c>
      <c r="Y3479" s="79">
        <v>249981</v>
      </c>
      <c r="Z3479" s="78" t="s">
        <v>2840</v>
      </c>
      <c r="AA3479" s="78" t="s">
        <v>464</v>
      </c>
      <c r="AB3479" s="76" t="s">
        <v>2821</v>
      </c>
      <c r="AC3479" s="78" t="s">
        <v>485</v>
      </c>
    </row>
    <row r="3480" spans="1:29" x14ac:dyDescent="0.35">
      <c r="A3480" s="10" t="s">
        <v>5461</v>
      </c>
      <c r="B3480" s="76" t="s">
        <v>2834</v>
      </c>
      <c r="C3480" s="76">
        <f>C3479+(BudgetsQTable[[#This Row],[lead]]&lt;&gt;K3479)</f>
        <v>428</v>
      </c>
      <c r="D3480" s="76">
        <f>D3479*(BudgetsQTable[[#This Row],[lead]]=K3479)+(BudgetsQTable[[#This Row],[prop_id]]&lt;&gt;A3479)</f>
        <v>3</v>
      </c>
      <c r="E3480" s="77">
        <v>43019.617361111108</v>
      </c>
      <c r="F3480" s="78" t="s">
        <v>2839</v>
      </c>
      <c r="G3480" s="78" t="s">
        <v>2840</v>
      </c>
      <c r="H3480" s="78" t="s">
        <v>464</v>
      </c>
      <c r="I3480" s="76" t="s">
        <v>1119</v>
      </c>
      <c r="J3480" s="76" t="s">
        <v>753</v>
      </c>
      <c r="K3480" s="78" t="s">
        <v>2807</v>
      </c>
      <c r="L3480" s="7" t="str">
        <f>IF(BudgetsQTable[[#This Row],[pi_last_name]]=" ","",HYPERLINK("https://www.ejacket.nsf.gov/ej/showProposal.do?Continue=Y&amp;ID="&amp;BudgetsQTable[[#This Row],[prop_id]],BudgetsQTable[[#This Row],[prop_id]]))</f>
        <v/>
      </c>
      <c r="M3480" s="78" t="s">
        <v>753</v>
      </c>
      <c r="N3480" s="7" t="str">
        <f>IF(BudgetsQTable[[#This Row],[pi_last_name]]=" ","",HYPERLINK("mailto:"&amp;BudgetsQTable[[#This Row],[pi_email]]&amp;"&amp;subject=Your NSF Proposal:  "&amp;BudgetsQTable[[#This Row],[prop_id]],BudgetsQTable[[#This Row],[pi_email]]))</f>
        <v/>
      </c>
      <c r="O3480" s="78" t="s">
        <v>753</v>
      </c>
      <c r="P3480" s="78">
        <v>1</v>
      </c>
      <c r="Q3480" s="78">
        <v>1</v>
      </c>
      <c r="R3480" s="79">
        <v>0</v>
      </c>
      <c r="S3480" s="79">
        <v>0</v>
      </c>
      <c r="T3480" s="79">
        <v>0</v>
      </c>
      <c r="U3480" s="80">
        <v>83274</v>
      </c>
      <c r="V3480" s="78">
        <v>0</v>
      </c>
      <c r="W3480" s="78">
        <v>1</v>
      </c>
      <c r="X3480" s="11" t="str">
        <f ca="1">IF(ISBLANK(BudgetsQTable[[#This Row],[budg_seq_yr]]),"FY"&amp;fiscalyear,"FY"&amp;fiscalyear-1+BudgetsQTable[[#This Row],[budg_seq_yr]])</f>
        <v>FY18</v>
      </c>
      <c r="Y3480" s="79">
        <v>83274</v>
      </c>
      <c r="Z3480" s="78" t="s">
        <v>2840</v>
      </c>
      <c r="AA3480" s="78" t="s">
        <v>464</v>
      </c>
      <c r="AB3480" s="76" t="s">
        <v>2821</v>
      </c>
      <c r="AC3480" s="78" t="s">
        <v>485</v>
      </c>
    </row>
    <row r="3481" spans="1:29" x14ac:dyDescent="0.35">
      <c r="A3481" s="10" t="s">
        <v>5461</v>
      </c>
      <c r="B3481" s="76" t="s">
        <v>2834</v>
      </c>
      <c r="C3481" s="76">
        <f>C3480+(BudgetsQTable[[#This Row],[lead]]&lt;&gt;K3480)</f>
        <v>428</v>
      </c>
      <c r="D3481" s="76">
        <f>D3480*(BudgetsQTable[[#This Row],[lead]]=K3480)+(BudgetsQTable[[#This Row],[prop_id]]&lt;&gt;A3480)</f>
        <v>3</v>
      </c>
      <c r="E3481" s="77">
        <v>43019.617361111108</v>
      </c>
      <c r="F3481" s="78" t="s">
        <v>2839</v>
      </c>
      <c r="G3481" s="78" t="s">
        <v>2840</v>
      </c>
      <c r="H3481" s="78" t="s">
        <v>464</v>
      </c>
      <c r="I3481" s="76" t="s">
        <v>1119</v>
      </c>
      <c r="J3481" s="76" t="s">
        <v>753</v>
      </c>
      <c r="K3481" s="78" t="s">
        <v>2807</v>
      </c>
      <c r="L3481" s="7" t="str">
        <f>IF(BudgetsQTable[[#This Row],[pi_last_name]]=" ","",HYPERLINK("https://www.ejacket.nsf.gov/ej/showProposal.do?Continue=Y&amp;ID="&amp;BudgetsQTable[[#This Row],[prop_id]],BudgetsQTable[[#This Row],[prop_id]]))</f>
        <v/>
      </c>
      <c r="M3481" s="78" t="s">
        <v>753</v>
      </c>
      <c r="N3481" s="7" t="str">
        <f>IF(BudgetsQTable[[#This Row],[pi_last_name]]=" ","",HYPERLINK("mailto:"&amp;BudgetsQTable[[#This Row],[pi_email]]&amp;"&amp;subject=Your NSF Proposal:  "&amp;BudgetsQTable[[#This Row],[prop_id]],BudgetsQTable[[#This Row],[pi_email]]))</f>
        <v/>
      </c>
      <c r="O3481" s="78" t="s">
        <v>753</v>
      </c>
      <c r="P3481" s="78">
        <v>1</v>
      </c>
      <c r="Q3481" s="78">
        <v>1</v>
      </c>
      <c r="R3481" s="79">
        <v>0</v>
      </c>
      <c r="S3481" s="79">
        <v>0</v>
      </c>
      <c r="T3481" s="79">
        <v>0</v>
      </c>
      <c r="U3481" s="80">
        <v>82492</v>
      </c>
      <c r="V3481" s="78">
        <v>0</v>
      </c>
      <c r="W3481" s="78">
        <v>2</v>
      </c>
      <c r="X3481" s="11" t="str">
        <f ca="1">IF(ISBLANK(BudgetsQTable[[#This Row],[budg_seq_yr]]),"FY"&amp;fiscalyear,"FY"&amp;fiscalyear-1+BudgetsQTable[[#This Row],[budg_seq_yr]])</f>
        <v>FY19</v>
      </c>
      <c r="Y3481" s="79">
        <v>82492</v>
      </c>
      <c r="Z3481" s="78" t="s">
        <v>2840</v>
      </c>
      <c r="AA3481" s="78" t="s">
        <v>464</v>
      </c>
      <c r="AB3481" s="76" t="s">
        <v>2821</v>
      </c>
      <c r="AC3481" s="78" t="s">
        <v>485</v>
      </c>
    </row>
    <row r="3482" spans="1:29" x14ac:dyDescent="0.35">
      <c r="A3482" s="10" t="s">
        <v>5461</v>
      </c>
      <c r="B3482" s="76" t="s">
        <v>2834</v>
      </c>
      <c r="C3482" s="76">
        <f>C3481+(BudgetsQTable[[#This Row],[lead]]&lt;&gt;K3481)</f>
        <v>428</v>
      </c>
      <c r="D3482" s="76">
        <f>D3481*(BudgetsQTable[[#This Row],[lead]]=K3481)+(BudgetsQTable[[#This Row],[prop_id]]&lt;&gt;A3481)</f>
        <v>3</v>
      </c>
      <c r="E3482" s="77">
        <v>43019.617361111108</v>
      </c>
      <c r="F3482" s="78" t="s">
        <v>2839</v>
      </c>
      <c r="G3482" s="78" t="s">
        <v>2840</v>
      </c>
      <c r="H3482" s="78" t="s">
        <v>464</v>
      </c>
      <c r="I3482" s="76" t="s">
        <v>1119</v>
      </c>
      <c r="J3482" s="76" t="s">
        <v>753</v>
      </c>
      <c r="K3482" s="78" t="s">
        <v>2807</v>
      </c>
      <c r="L3482" s="7" t="str">
        <f>IF(BudgetsQTable[[#This Row],[pi_last_name]]=" ","",HYPERLINK("https://www.ejacket.nsf.gov/ej/showProposal.do?Continue=Y&amp;ID="&amp;BudgetsQTable[[#This Row],[prop_id]],BudgetsQTable[[#This Row],[prop_id]]))</f>
        <v/>
      </c>
      <c r="M3482" s="78" t="s">
        <v>753</v>
      </c>
      <c r="N3482" s="7" t="str">
        <f>IF(BudgetsQTable[[#This Row],[pi_last_name]]=" ","",HYPERLINK("mailto:"&amp;BudgetsQTable[[#This Row],[pi_email]]&amp;"&amp;subject=Your NSF Proposal:  "&amp;BudgetsQTable[[#This Row],[prop_id]],BudgetsQTable[[#This Row],[pi_email]]))</f>
        <v/>
      </c>
      <c r="O3482" s="78" t="s">
        <v>753</v>
      </c>
      <c r="P3482" s="78">
        <v>1</v>
      </c>
      <c r="Q3482" s="78">
        <v>1</v>
      </c>
      <c r="R3482" s="79">
        <v>0</v>
      </c>
      <c r="S3482" s="79">
        <v>0</v>
      </c>
      <c r="T3482" s="79">
        <v>0</v>
      </c>
      <c r="U3482" s="80">
        <v>84215</v>
      </c>
      <c r="V3482" s="78">
        <v>0</v>
      </c>
      <c r="W3482" s="78">
        <v>3</v>
      </c>
      <c r="X3482" s="11" t="str">
        <f ca="1">IF(ISBLANK(BudgetsQTable[[#This Row],[budg_seq_yr]]),"FY"&amp;fiscalyear,"FY"&amp;fiscalyear-1+BudgetsQTable[[#This Row],[budg_seq_yr]])</f>
        <v>FY20</v>
      </c>
      <c r="Y3482" s="79">
        <v>84215</v>
      </c>
      <c r="Z3482" s="78" t="s">
        <v>2840</v>
      </c>
      <c r="AA3482" s="78" t="s">
        <v>464</v>
      </c>
      <c r="AB3482" s="76" t="s">
        <v>2821</v>
      </c>
      <c r="AC3482" s="78" t="s">
        <v>485</v>
      </c>
    </row>
    <row r="3483" spans="1:29" x14ac:dyDescent="0.35">
      <c r="A3483" s="10" t="s">
        <v>2810</v>
      </c>
      <c r="B3483" s="76" t="s">
        <v>2863</v>
      </c>
      <c r="C3483" s="76">
        <f>C3482+(BudgetsQTable[[#This Row],[lead]]&lt;&gt;K3482)</f>
        <v>429</v>
      </c>
      <c r="D3483" s="76">
        <f>D3482*(BudgetsQTable[[#This Row],[lead]]=K3482)+(BudgetsQTable[[#This Row],[prop_id]]&lt;&gt;A3482)</f>
        <v>1</v>
      </c>
      <c r="E3483" s="77">
        <v>43031.609027777777</v>
      </c>
      <c r="F3483" s="78" t="s">
        <v>2817</v>
      </c>
      <c r="G3483" s="78" t="s">
        <v>2818</v>
      </c>
      <c r="H3483" s="78" t="s">
        <v>476</v>
      </c>
      <c r="I3483" s="76" t="s">
        <v>912</v>
      </c>
      <c r="J3483" s="76" t="s">
        <v>5466</v>
      </c>
      <c r="K3483" s="78" t="s">
        <v>2810</v>
      </c>
      <c r="L3483" s="7" t="str">
        <f>IF(BudgetsQTable[[#This Row],[pi_last_name]]=" ","",HYPERLINK("https://www.ejacket.nsf.gov/ej/showProposal.do?Continue=Y&amp;ID="&amp;BudgetsQTable[[#This Row],[prop_id]],BudgetsQTable[[#This Row],[prop_id]]))</f>
        <v>1806164</v>
      </c>
      <c r="M3483" s="78" t="s">
        <v>803</v>
      </c>
      <c r="N3483" s="7" t="str">
        <f>IF(BudgetsQTable[[#This Row],[pi_last_name]]=" ","",HYPERLINK("mailto:"&amp;BudgetsQTable[[#This Row],[pi_email]]&amp;"&amp;subject=Your NSF Proposal:  "&amp;BudgetsQTable[[#This Row],[prop_id]],BudgetsQTable[[#This Row],[pi_email]]))</f>
        <v>jli587@wisc.edu</v>
      </c>
      <c r="O3483" s="78" t="s">
        <v>3257</v>
      </c>
      <c r="P3483" s="78"/>
      <c r="Q3483" s="78"/>
      <c r="R3483" s="79"/>
      <c r="S3483" s="79"/>
      <c r="T3483" s="79"/>
      <c r="U3483" s="80"/>
      <c r="V3483" s="78">
        <v>0</v>
      </c>
      <c r="W3483" s="78"/>
      <c r="X3483" s="11" t="str">
        <f ca="1">IF(ISBLANK(BudgetsQTable[[#This Row],[budg_seq_yr]]),"FY"&amp;fiscalyear,"FY"&amp;fiscalyear-1+BudgetsQTable[[#This Row],[budg_seq_yr]])</f>
        <v>FY18</v>
      </c>
      <c r="Y3483" s="79">
        <v>499999</v>
      </c>
      <c r="Z3483" s="78" t="s">
        <v>2818</v>
      </c>
      <c r="AA3483" s="78" t="s">
        <v>476</v>
      </c>
      <c r="AB3483" s="76" t="s">
        <v>2821</v>
      </c>
      <c r="AC3483" s="78" t="s">
        <v>3156</v>
      </c>
    </row>
    <row r="3484" spans="1:29" x14ac:dyDescent="0.35">
      <c r="A3484" s="10" t="s">
        <v>2810</v>
      </c>
      <c r="B3484" s="76" t="s">
        <v>2863</v>
      </c>
      <c r="C3484" s="76">
        <f>C3483+(BudgetsQTable[[#This Row],[lead]]&lt;&gt;K3483)</f>
        <v>429</v>
      </c>
      <c r="D3484" s="76">
        <f>D3483*(BudgetsQTable[[#This Row],[lead]]=K3483)+(BudgetsQTable[[#This Row],[prop_id]]&lt;&gt;A3483)</f>
        <v>1</v>
      </c>
      <c r="E3484" s="77">
        <v>43031.609027777777</v>
      </c>
      <c r="F3484" s="78" t="s">
        <v>2817</v>
      </c>
      <c r="G3484" s="78" t="s">
        <v>2818</v>
      </c>
      <c r="H3484" s="78" t="s">
        <v>476</v>
      </c>
      <c r="I3484" s="76" t="s">
        <v>912</v>
      </c>
      <c r="J3484" s="76" t="s">
        <v>753</v>
      </c>
      <c r="K3484" s="78" t="s">
        <v>2810</v>
      </c>
      <c r="L3484" s="7" t="str">
        <f>IF(BudgetsQTable[[#This Row],[pi_last_name]]=" ","",HYPERLINK("https://www.ejacket.nsf.gov/ej/showProposal.do?Continue=Y&amp;ID="&amp;BudgetsQTable[[#This Row],[prop_id]],BudgetsQTable[[#This Row],[prop_id]]))</f>
        <v/>
      </c>
      <c r="M3484" s="78" t="s">
        <v>753</v>
      </c>
      <c r="N3484" s="7" t="str">
        <f>IF(BudgetsQTable[[#This Row],[pi_last_name]]=" ","",HYPERLINK("mailto:"&amp;BudgetsQTable[[#This Row],[pi_email]]&amp;"&amp;subject=Your NSF Proposal:  "&amp;BudgetsQTable[[#This Row],[prop_id]],BudgetsQTable[[#This Row],[pi_email]]))</f>
        <v/>
      </c>
      <c r="O3484" s="78" t="s">
        <v>753</v>
      </c>
      <c r="P3484" s="78">
        <v>1</v>
      </c>
      <c r="Q3484" s="78">
        <v>1</v>
      </c>
      <c r="R3484" s="79">
        <v>0</v>
      </c>
      <c r="S3484" s="79">
        <v>5000</v>
      </c>
      <c r="T3484" s="79">
        <v>0</v>
      </c>
      <c r="U3484" s="80">
        <v>162156</v>
      </c>
      <c r="V3484" s="78">
        <v>0</v>
      </c>
      <c r="W3484" s="78">
        <v>1</v>
      </c>
      <c r="X3484" s="11" t="str">
        <f ca="1">IF(ISBLANK(BudgetsQTable[[#This Row],[budg_seq_yr]]),"FY"&amp;fiscalyear,"FY"&amp;fiscalyear-1+BudgetsQTable[[#This Row],[budg_seq_yr]])</f>
        <v>FY18</v>
      </c>
      <c r="Y3484" s="79">
        <v>162156</v>
      </c>
      <c r="Z3484" s="78" t="s">
        <v>2818</v>
      </c>
      <c r="AA3484" s="78" t="s">
        <v>476</v>
      </c>
      <c r="AB3484" s="76" t="s">
        <v>2821</v>
      </c>
      <c r="AC3484" s="78" t="s">
        <v>3156</v>
      </c>
    </row>
    <row r="3485" spans="1:29" x14ac:dyDescent="0.35">
      <c r="A3485" s="10" t="s">
        <v>2810</v>
      </c>
      <c r="B3485" s="76" t="s">
        <v>2863</v>
      </c>
      <c r="C3485" s="76">
        <f>C3484+(BudgetsQTable[[#This Row],[lead]]&lt;&gt;K3484)</f>
        <v>429</v>
      </c>
      <c r="D3485" s="76">
        <f>D3484*(BudgetsQTable[[#This Row],[lead]]=K3484)+(BudgetsQTable[[#This Row],[prop_id]]&lt;&gt;A3484)</f>
        <v>1</v>
      </c>
      <c r="E3485" s="77">
        <v>43031.609027777777</v>
      </c>
      <c r="F3485" s="78" t="s">
        <v>2817</v>
      </c>
      <c r="G3485" s="78" t="s">
        <v>2818</v>
      </c>
      <c r="H3485" s="78" t="s">
        <v>476</v>
      </c>
      <c r="I3485" s="76" t="s">
        <v>912</v>
      </c>
      <c r="J3485" s="76" t="s">
        <v>753</v>
      </c>
      <c r="K3485" s="78" t="s">
        <v>2810</v>
      </c>
      <c r="L3485" s="7" t="str">
        <f>IF(BudgetsQTable[[#This Row],[pi_last_name]]=" ","",HYPERLINK("https://www.ejacket.nsf.gov/ej/showProposal.do?Continue=Y&amp;ID="&amp;BudgetsQTable[[#This Row],[prop_id]],BudgetsQTable[[#This Row],[prop_id]]))</f>
        <v/>
      </c>
      <c r="M3485" s="78" t="s">
        <v>753</v>
      </c>
      <c r="N3485" s="7" t="str">
        <f>IF(BudgetsQTable[[#This Row],[pi_last_name]]=" ","",HYPERLINK("mailto:"&amp;BudgetsQTable[[#This Row],[pi_email]]&amp;"&amp;subject=Your NSF Proposal:  "&amp;BudgetsQTable[[#This Row],[prop_id]],BudgetsQTable[[#This Row],[pi_email]]))</f>
        <v/>
      </c>
      <c r="O3485" s="78" t="s">
        <v>753</v>
      </c>
      <c r="P3485" s="78">
        <v>1</v>
      </c>
      <c r="Q3485" s="78">
        <v>1</v>
      </c>
      <c r="R3485" s="79">
        <v>0</v>
      </c>
      <c r="S3485" s="79">
        <v>5000</v>
      </c>
      <c r="T3485" s="79">
        <v>0</v>
      </c>
      <c r="U3485" s="80">
        <v>166378</v>
      </c>
      <c r="V3485" s="78">
        <v>0</v>
      </c>
      <c r="W3485" s="78">
        <v>2</v>
      </c>
      <c r="X3485" s="11" t="str">
        <f ca="1">IF(ISBLANK(BudgetsQTable[[#This Row],[budg_seq_yr]]),"FY"&amp;fiscalyear,"FY"&amp;fiscalyear-1+BudgetsQTable[[#This Row],[budg_seq_yr]])</f>
        <v>FY19</v>
      </c>
      <c r="Y3485" s="79">
        <v>166378</v>
      </c>
      <c r="Z3485" s="78" t="s">
        <v>2818</v>
      </c>
      <c r="AA3485" s="78" t="s">
        <v>476</v>
      </c>
      <c r="AB3485" s="76" t="s">
        <v>2821</v>
      </c>
      <c r="AC3485" s="78" t="s">
        <v>3156</v>
      </c>
    </row>
    <row r="3486" spans="1:29" x14ac:dyDescent="0.35">
      <c r="A3486" s="10" t="s">
        <v>2810</v>
      </c>
      <c r="B3486" s="76" t="s">
        <v>2863</v>
      </c>
      <c r="C3486" s="76">
        <f>C3485+(BudgetsQTable[[#This Row],[lead]]&lt;&gt;K3485)</f>
        <v>429</v>
      </c>
      <c r="D3486" s="76">
        <f>D3485*(BudgetsQTable[[#This Row],[lead]]=K3485)+(BudgetsQTable[[#This Row],[prop_id]]&lt;&gt;A3485)</f>
        <v>1</v>
      </c>
      <c r="E3486" s="77">
        <v>43031.609027777777</v>
      </c>
      <c r="F3486" s="78" t="s">
        <v>2817</v>
      </c>
      <c r="G3486" s="78" t="s">
        <v>2818</v>
      </c>
      <c r="H3486" s="78" t="s">
        <v>476</v>
      </c>
      <c r="I3486" s="76" t="s">
        <v>912</v>
      </c>
      <c r="J3486" s="76" t="s">
        <v>753</v>
      </c>
      <c r="K3486" s="78" t="s">
        <v>2810</v>
      </c>
      <c r="L3486" s="7" t="str">
        <f>IF(BudgetsQTable[[#This Row],[pi_last_name]]=" ","",HYPERLINK("https://www.ejacket.nsf.gov/ej/showProposal.do?Continue=Y&amp;ID="&amp;BudgetsQTable[[#This Row],[prop_id]],BudgetsQTable[[#This Row],[prop_id]]))</f>
        <v/>
      </c>
      <c r="M3486" s="78" t="s">
        <v>753</v>
      </c>
      <c r="N3486" s="7" t="str">
        <f>IF(BudgetsQTable[[#This Row],[pi_last_name]]=" ","",HYPERLINK("mailto:"&amp;BudgetsQTable[[#This Row],[pi_email]]&amp;"&amp;subject=Your NSF Proposal:  "&amp;BudgetsQTable[[#This Row],[prop_id]],BudgetsQTable[[#This Row],[pi_email]]))</f>
        <v/>
      </c>
      <c r="O3486" s="78" t="s">
        <v>753</v>
      </c>
      <c r="P3486" s="78">
        <v>1</v>
      </c>
      <c r="Q3486" s="78">
        <v>1</v>
      </c>
      <c r="R3486" s="79">
        <v>0</v>
      </c>
      <c r="S3486" s="79">
        <v>5000</v>
      </c>
      <c r="T3486" s="79">
        <v>0</v>
      </c>
      <c r="U3486" s="80">
        <v>171465</v>
      </c>
      <c r="V3486" s="78">
        <v>0</v>
      </c>
      <c r="W3486" s="78">
        <v>3</v>
      </c>
      <c r="X3486" s="11" t="str">
        <f ca="1">IF(ISBLANK(BudgetsQTable[[#This Row],[budg_seq_yr]]),"FY"&amp;fiscalyear,"FY"&amp;fiscalyear-1+BudgetsQTable[[#This Row],[budg_seq_yr]])</f>
        <v>FY20</v>
      </c>
      <c r="Y3486" s="79">
        <v>171465</v>
      </c>
      <c r="Z3486" s="78" t="s">
        <v>2818</v>
      </c>
      <c r="AA3486" s="78" t="s">
        <v>476</v>
      </c>
      <c r="AB3486" s="76" t="s">
        <v>2821</v>
      </c>
      <c r="AC3486" s="78" t="s">
        <v>3156</v>
      </c>
    </row>
    <row r="3487" spans="1:29" x14ac:dyDescent="0.35">
      <c r="A3487" s="10" t="s">
        <v>2812</v>
      </c>
      <c r="B3487" s="76" t="s">
        <v>2824</v>
      </c>
      <c r="C3487" s="76">
        <f>C3486+(BudgetsQTable[[#This Row],[lead]]&lt;&gt;K3486)</f>
        <v>430</v>
      </c>
      <c r="D3487" s="76">
        <f>D3486*(BudgetsQTable[[#This Row],[lead]]=K3486)+(BudgetsQTable[[#This Row],[prop_id]]&lt;&gt;A3486)</f>
        <v>1</v>
      </c>
      <c r="E3487" s="77">
        <v>43035.986805555556</v>
      </c>
      <c r="F3487" s="78" t="s">
        <v>2817</v>
      </c>
      <c r="G3487" s="78" t="s">
        <v>2818</v>
      </c>
      <c r="H3487" s="78" t="s">
        <v>474</v>
      </c>
      <c r="I3487" s="76" t="s">
        <v>885</v>
      </c>
      <c r="J3487" s="76" t="s">
        <v>5469</v>
      </c>
      <c r="K3487" s="78" t="s">
        <v>2812</v>
      </c>
      <c r="L3487" s="7" t="str">
        <f>IF(BudgetsQTable[[#This Row],[pi_last_name]]=" ","",HYPERLINK("https://www.ejacket.nsf.gov/ej/showProposal.do?Continue=Y&amp;ID="&amp;BudgetsQTable[[#This Row],[prop_id]],BudgetsQTable[[#This Row],[prop_id]]))</f>
        <v>1807400</v>
      </c>
      <c r="M3487" s="78" t="s">
        <v>2813</v>
      </c>
      <c r="N3487" s="7" t="str">
        <f>IF(BudgetsQTable[[#This Row],[pi_last_name]]=" ","",HYPERLINK("mailto:"&amp;BudgetsQTable[[#This Row],[pi_email]]&amp;"&amp;subject=Your NSF Proposal:  "&amp;BudgetsQTable[[#This Row],[prop_id]],BudgetsQTable[[#This Row],[pi_email]]))</f>
        <v>ahm@hawaii.edu</v>
      </c>
      <c r="O3487" s="78" t="s">
        <v>3477</v>
      </c>
      <c r="P3487" s="78"/>
      <c r="Q3487" s="78"/>
      <c r="R3487" s="79"/>
      <c r="S3487" s="79"/>
      <c r="T3487" s="79"/>
      <c r="U3487" s="80"/>
      <c r="V3487" s="78">
        <v>0</v>
      </c>
      <c r="W3487" s="78"/>
      <c r="X3487" s="11" t="str">
        <f ca="1">IF(ISBLANK(BudgetsQTable[[#This Row],[budg_seq_yr]]),"FY"&amp;fiscalyear,"FY"&amp;fiscalyear-1+BudgetsQTable[[#This Row],[budg_seq_yr]])</f>
        <v>FY18</v>
      </c>
      <c r="Y3487" s="79">
        <v>236107</v>
      </c>
      <c r="Z3487" s="78" t="s">
        <v>2818</v>
      </c>
      <c r="AA3487" s="78" t="s">
        <v>474</v>
      </c>
      <c r="AB3487" s="76" t="s">
        <v>2821</v>
      </c>
      <c r="AC3487" s="78" t="s">
        <v>519</v>
      </c>
    </row>
    <row r="3488" spans="1:29" x14ac:dyDescent="0.35">
      <c r="A3488" s="10" t="s">
        <v>2812</v>
      </c>
      <c r="B3488" s="76" t="s">
        <v>2824</v>
      </c>
      <c r="C3488" s="76">
        <f>C3487+(BudgetsQTable[[#This Row],[lead]]&lt;&gt;K3487)</f>
        <v>430</v>
      </c>
      <c r="D3488" s="76">
        <f>D3487*(BudgetsQTable[[#This Row],[lead]]=K3487)+(BudgetsQTable[[#This Row],[prop_id]]&lt;&gt;A3487)</f>
        <v>1</v>
      </c>
      <c r="E3488" s="77">
        <v>43035.986805555556</v>
      </c>
      <c r="F3488" s="78" t="s">
        <v>2817</v>
      </c>
      <c r="G3488" s="78" t="s">
        <v>2818</v>
      </c>
      <c r="H3488" s="78" t="s">
        <v>474</v>
      </c>
      <c r="I3488" s="76" t="s">
        <v>885</v>
      </c>
      <c r="J3488" s="76" t="s">
        <v>753</v>
      </c>
      <c r="K3488" s="78" t="s">
        <v>2812</v>
      </c>
      <c r="L3488" s="7" t="str">
        <f>IF(BudgetsQTable[[#This Row],[pi_last_name]]=" ","",HYPERLINK("https://www.ejacket.nsf.gov/ej/showProposal.do?Continue=Y&amp;ID="&amp;BudgetsQTable[[#This Row],[prop_id]],BudgetsQTable[[#This Row],[prop_id]]))</f>
        <v/>
      </c>
      <c r="M3488" s="78" t="s">
        <v>753</v>
      </c>
      <c r="N3488" s="7" t="str">
        <f>IF(BudgetsQTable[[#This Row],[pi_last_name]]=" ","",HYPERLINK("mailto:"&amp;BudgetsQTable[[#This Row],[pi_email]]&amp;"&amp;subject=Your NSF Proposal:  "&amp;BudgetsQTable[[#This Row],[prop_id]],BudgetsQTable[[#This Row],[pi_email]]))</f>
        <v/>
      </c>
      <c r="O3488" s="78" t="s">
        <v>753</v>
      </c>
      <c r="P3488" s="78">
        <v>1</v>
      </c>
      <c r="Q3488" s="78">
        <v>1</v>
      </c>
      <c r="R3488" s="79">
        <v>0</v>
      </c>
      <c r="S3488" s="79">
        <v>4000</v>
      </c>
      <c r="T3488" s="79">
        <v>0</v>
      </c>
      <c r="U3488" s="80">
        <v>76106</v>
      </c>
      <c r="V3488" s="78">
        <v>0</v>
      </c>
      <c r="W3488" s="78">
        <v>1</v>
      </c>
      <c r="X3488" s="11" t="str">
        <f ca="1">IF(ISBLANK(BudgetsQTable[[#This Row],[budg_seq_yr]]),"FY"&amp;fiscalyear,"FY"&amp;fiscalyear-1+BudgetsQTable[[#This Row],[budg_seq_yr]])</f>
        <v>FY18</v>
      </c>
      <c r="Y3488" s="79">
        <v>76106</v>
      </c>
      <c r="Z3488" s="78" t="s">
        <v>2818</v>
      </c>
      <c r="AA3488" s="78" t="s">
        <v>474</v>
      </c>
      <c r="AB3488" s="76" t="s">
        <v>2821</v>
      </c>
      <c r="AC3488" s="78" t="s">
        <v>519</v>
      </c>
    </row>
    <row r="3489" spans="1:29" x14ac:dyDescent="0.35">
      <c r="A3489" s="10" t="s">
        <v>2812</v>
      </c>
      <c r="B3489" s="76" t="s">
        <v>2824</v>
      </c>
      <c r="C3489" s="76">
        <f>C3488+(BudgetsQTable[[#This Row],[lead]]&lt;&gt;K3488)</f>
        <v>430</v>
      </c>
      <c r="D3489" s="76">
        <f>D3488*(BudgetsQTable[[#This Row],[lead]]=K3488)+(BudgetsQTable[[#This Row],[prop_id]]&lt;&gt;A3488)</f>
        <v>1</v>
      </c>
      <c r="E3489" s="77">
        <v>43035.986805555556</v>
      </c>
      <c r="F3489" s="78" t="s">
        <v>2817</v>
      </c>
      <c r="G3489" s="78" t="s">
        <v>2818</v>
      </c>
      <c r="H3489" s="78" t="s">
        <v>474</v>
      </c>
      <c r="I3489" s="76" t="s">
        <v>885</v>
      </c>
      <c r="J3489" s="76" t="s">
        <v>753</v>
      </c>
      <c r="K3489" s="78" t="s">
        <v>2812</v>
      </c>
      <c r="L3489" s="7" t="str">
        <f>IF(BudgetsQTable[[#This Row],[pi_last_name]]=" ","",HYPERLINK("https://www.ejacket.nsf.gov/ej/showProposal.do?Continue=Y&amp;ID="&amp;BudgetsQTable[[#This Row],[prop_id]],BudgetsQTable[[#This Row],[prop_id]]))</f>
        <v/>
      </c>
      <c r="M3489" s="78" t="s">
        <v>753</v>
      </c>
      <c r="N3489" s="7" t="str">
        <f>IF(BudgetsQTable[[#This Row],[pi_last_name]]=" ","",HYPERLINK("mailto:"&amp;BudgetsQTable[[#This Row],[pi_email]]&amp;"&amp;subject=Your NSF Proposal:  "&amp;BudgetsQTable[[#This Row],[prop_id]],BudgetsQTable[[#This Row],[pi_email]]))</f>
        <v/>
      </c>
      <c r="O3489" s="78" t="s">
        <v>753</v>
      </c>
      <c r="P3489" s="78">
        <v>1</v>
      </c>
      <c r="Q3489" s="78">
        <v>1</v>
      </c>
      <c r="R3489" s="79">
        <v>0</v>
      </c>
      <c r="S3489" s="79">
        <v>4000</v>
      </c>
      <c r="T3489" s="79">
        <v>0</v>
      </c>
      <c r="U3489" s="80">
        <v>78668</v>
      </c>
      <c r="V3489" s="78">
        <v>0</v>
      </c>
      <c r="W3489" s="78">
        <v>2</v>
      </c>
      <c r="X3489" s="11" t="str">
        <f ca="1">IF(ISBLANK(BudgetsQTable[[#This Row],[budg_seq_yr]]),"FY"&amp;fiscalyear,"FY"&amp;fiscalyear-1+BudgetsQTable[[#This Row],[budg_seq_yr]])</f>
        <v>FY19</v>
      </c>
      <c r="Y3489" s="79">
        <v>78668</v>
      </c>
      <c r="Z3489" s="78" t="s">
        <v>2818</v>
      </c>
      <c r="AA3489" s="78" t="s">
        <v>474</v>
      </c>
      <c r="AB3489" s="76" t="s">
        <v>2821</v>
      </c>
      <c r="AC3489" s="78" t="s">
        <v>519</v>
      </c>
    </row>
    <row r="3490" spans="1:29" x14ac:dyDescent="0.35">
      <c r="A3490" s="10" t="s">
        <v>2812</v>
      </c>
      <c r="B3490" s="76" t="s">
        <v>2824</v>
      </c>
      <c r="C3490" s="76">
        <f>C3489+(BudgetsQTable[[#This Row],[lead]]&lt;&gt;K3489)</f>
        <v>430</v>
      </c>
      <c r="D3490" s="76">
        <f>D3489*(BudgetsQTable[[#This Row],[lead]]=K3489)+(BudgetsQTable[[#This Row],[prop_id]]&lt;&gt;A3489)</f>
        <v>1</v>
      </c>
      <c r="E3490" s="77">
        <v>43035.986805555556</v>
      </c>
      <c r="F3490" s="78" t="s">
        <v>2817</v>
      </c>
      <c r="G3490" s="78" t="s">
        <v>2818</v>
      </c>
      <c r="H3490" s="78" t="s">
        <v>474</v>
      </c>
      <c r="I3490" s="76" t="s">
        <v>885</v>
      </c>
      <c r="J3490" s="76" t="s">
        <v>753</v>
      </c>
      <c r="K3490" s="78" t="s">
        <v>2812</v>
      </c>
      <c r="L3490" s="7" t="str">
        <f>IF(BudgetsQTable[[#This Row],[pi_last_name]]=" ","",HYPERLINK("https://www.ejacket.nsf.gov/ej/showProposal.do?Continue=Y&amp;ID="&amp;BudgetsQTable[[#This Row],[prop_id]],BudgetsQTable[[#This Row],[prop_id]]))</f>
        <v/>
      </c>
      <c r="M3490" s="78" t="s">
        <v>753</v>
      </c>
      <c r="N3490" s="7" t="str">
        <f>IF(BudgetsQTable[[#This Row],[pi_last_name]]=" ","",HYPERLINK("mailto:"&amp;BudgetsQTable[[#This Row],[pi_email]]&amp;"&amp;subject=Your NSF Proposal:  "&amp;BudgetsQTable[[#This Row],[prop_id]],BudgetsQTable[[#This Row],[pi_email]]))</f>
        <v/>
      </c>
      <c r="O3490" s="78" t="s">
        <v>753</v>
      </c>
      <c r="P3490" s="78">
        <v>1</v>
      </c>
      <c r="Q3490" s="78">
        <v>1</v>
      </c>
      <c r="R3490" s="79">
        <v>0</v>
      </c>
      <c r="S3490" s="79">
        <v>4000</v>
      </c>
      <c r="T3490" s="79">
        <v>0</v>
      </c>
      <c r="U3490" s="80">
        <v>81333</v>
      </c>
      <c r="V3490" s="78">
        <v>0</v>
      </c>
      <c r="W3490" s="78">
        <v>3</v>
      </c>
      <c r="X3490" s="11" t="str">
        <f ca="1">IF(ISBLANK(BudgetsQTable[[#This Row],[budg_seq_yr]]),"FY"&amp;fiscalyear,"FY"&amp;fiscalyear-1+BudgetsQTable[[#This Row],[budg_seq_yr]])</f>
        <v>FY20</v>
      </c>
      <c r="Y3490" s="79">
        <v>81333</v>
      </c>
      <c r="Z3490" s="78" t="s">
        <v>2818</v>
      </c>
      <c r="AA3490" s="78" t="s">
        <v>474</v>
      </c>
      <c r="AB3490" s="76" t="s">
        <v>2821</v>
      </c>
      <c r="AC3490" s="78" t="s">
        <v>519</v>
      </c>
    </row>
    <row r="3491" spans="1:29" x14ac:dyDescent="0.35">
      <c r="A3491" s="10" t="s">
        <v>5470</v>
      </c>
      <c r="B3491" s="76" t="s">
        <v>2834</v>
      </c>
      <c r="C3491" s="76">
        <f>C3490+(BudgetsQTable[[#This Row],[lead]]&lt;&gt;K3490)</f>
        <v>430</v>
      </c>
      <c r="D3491" s="76">
        <f>D3490*(BudgetsQTable[[#This Row],[lead]]=K3490)+(BudgetsQTable[[#This Row],[prop_id]]&lt;&gt;A3490)</f>
        <v>2</v>
      </c>
      <c r="E3491" s="77">
        <v>43035.4</v>
      </c>
      <c r="F3491" s="78" t="s">
        <v>2817</v>
      </c>
      <c r="G3491" s="78" t="s">
        <v>2818</v>
      </c>
      <c r="H3491" s="78" t="s">
        <v>474</v>
      </c>
      <c r="I3491" s="76" t="s">
        <v>885</v>
      </c>
      <c r="J3491" s="76" t="s">
        <v>5473</v>
      </c>
      <c r="K3491" s="78" t="s">
        <v>2812</v>
      </c>
      <c r="L3491" s="7" t="str">
        <f>IF(BudgetsQTable[[#This Row],[pi_last_name]]=" ","",HYPERLINK("https://www.ejacket.nsf.gov/ej/showProposal.do?Continue=Y&amp;ID="&amp;BudgetsQTable[[#This Row],[prop_id]],BudgetsQTable[[#This Row],[prop_id]]))</f>
        <v>1807178</v>
      </c>
      <c r="M3491" s="78" t="s">
        <v>5471</v>
      </c>
      <c r="N3491" s="7" t="str">
        <f>IF(BudgetsQTable[[#This Row],[pi_last_name]]=" ","",HYPERLINK("mailto:"&amp;BudgetsQTable[[#This Row],[pi_email]]&amp;"&amp;subject=Your NSF Proposal:  "&amp;BudgetsQTable[[#This Row],[prop_id]],BudgetsQTable[[#This Row],[pi_email]]))</f>
        <v>zx@ece.tamu.edu</v>
      </c>
      <c r="O3491" s="78" t="s">
        <v>4614</v>
      </c>
      <c r="P3491" s="78"/>
      <c r="Q3491" s="78"/>
      <c r="R3491" s="79"/>
      <c r="S3491" s="79"/>
      <c r="T3491" s="79"/>
      <c r="U3491" s="80"/>
      <c r="V3491" s="78">
        <v>0</v>
      </c>
      <c r="W3491" s="78"/>
      <c r="X3491" s="11" t="str">
        <f ca="1">IF(ISBLANK(BudgetsQTable[[#This Row],[budg_seq_yr]]),"FY"&amp;fiscalyear,"FY"&amp;fiscalyear-1+BudgetsQTable[[#This Row],[budg_seq_yr]])</f>
        <v>FY18</v>
      </c>
      <c r="Y3491" s="79">
        <v>230000</v>
      </c>
      <c r="Z3491" s="78" t="s">
        <v>2818</v>
      </c>
      <c r="AA3491" s="78" t="s">
        <v>474</v>
      </c>
      <c r="AB3491" s="76" t="s">
        <v>2821</v>
      </c>
      <c r="AC3491" s="78"/>
    </row>
    <row r="3492" spans="1:29" x14ac:dyDescent="0.35">
      <c r="A3492" s="10" t="s">
        <v>5470</v>
      </c>
      <c r="B3492" s="76" t="s">
        <v>2834</v>
      </c>
      <c r="C3492" s="76">
        <f>C3491+(BudgetsQTable[[#This Row],[lead]]&lt;&gt;K3491)</f>
        <v>430</v>
      </c>
      <c r="D3492" s="76">
        <f>D3491*(BudgetsQTable[[#This Row],[lead]]=K3491)+(BudgetsQTable[[#This Row],[prop_id]]&lt;&gt;A3491)</f>
        <v>2</v>
      </c>
      <c r="E3492" s="77">
        <v>43035.4</v>
      </c>
      <c r="F3492" s="78" t="s">
        <v>2817</v>
      </c>
      <c r="G3492" s="78" t="s">
        <v>2818</v>
      </c>
      <c r="H3492" s="78" t="s">
        <v>474</v>
      </c>
      <c r="I3492" s="76" t="s">
        <v>885</v>
      </c>
      <c r="J3492" s="76" t="s">
        <v>753</v>
      </c>
      <c r="K3492" s="78" t="s">
        <v>2812</v>
      </c>
      <c r="L3492" s="7" t="str">
        <f>IF(BudgetsQTable[[#This Row],[pi_last_name]]=" ","",HYPERLINK("https://www.ejacket.nsf.gov/ej/showProposal.do?Continue=Y&amp;ID="&amp;BudgetsQTable[[#This Row],[prop_id]],BudgetsQTable[[#This Row],[prop_id]]))</f>
        <v/>
      </c>
      <c r="M3492" s="78" t="s">
        <v>753</v>
      </c>
      <c r="N3492" s="7" t="str">
        <f>IF(BudgetsQTable[[#This Row],[pi_last_name]]=" ","",HYPERLINK("mailto:"&amp;BudgetsQTable[[#This Row],[pi_email]]&amp;"&amp;subject=Your NSF Proposal:  "&amp;BudgetsQTable[[#This Row],[prop_id]],BudgetsQTable[[#This Row],[pi_email]]))</f>
        <v/>
      </c>
      <c r="O3492" s="78" t="s">
        <v>753</v>
      </c>
      <c r="P3492" s="78">
        <v>1</v>
      </c>
      <c r="Q3492" s="78">
        <v>0</v>
      </c>
      <c r="R3492" s="79">
        <v>0</v>
      </c>
      <c r="S3492" s="79">
        <v>0</v>
      </c>
      <c r="T3492" s="79">
        <v>0</v>
      </c>
      <c r="U3492" s="80">
        <v>74509</v>
      </c>
      <c r="V3492" s="78">
        <v>0</v>
      </c>
      <c r="W3492" s="78">
        <v>1</v>
      </c>
      <c r="X3492" s="11" t="str">
        <f ca="1">IF(ISBLANK(BudgetsQTable[[#This Row],[budg_seq_yr]]),"FY"&amp;fiscalyear,"FY"&amp;fiscalyear-1+BudgetsQTable[[#This Row],[budg_seq_yr]])</f>
        <v>FY18</v>
      </c>
      <c r="Y3492" s="79">
        <v>74509</v>
      </c>
      <c r="Z3492" s="78" t="s">
        <v>2818</v>
      </c>
      <c r="AA3492" s="78" t="s">
        <v>474</v>
      </c>
      <c r="AB3492" s="76" t="s">
        <v>2821</v>
      </c>
      <c r="AC3492" s="78"/>
    </row>
    <row r="3493" spans="1:29" x14ac:dyDescent="0.35">
      <c r="A3493" s="10" t="s">
        <v>5470</v>
      </c>
      <c r="B3493" s="76" t="s">
        <v>2834</v>
      </c>
      <c r="C3493" s="76">
        <f>C3492+(BudgetsQTable[[#This Row],[lead]]&lt;&gt;K3492)</f>
        <v>430</v>
      </c>
      <c r="D3493" s="76">
        <f>D3492*(BudgetsQTable[[#This Row],[lead]]=K3492)+(BudgetsQTable[[#This Row],[prop_id]]&lt;&gt;A3492)</f>
        <v>2</v>
      </c>
      <c r="E3493" s="77">
        <v>43035.4</v>
      </c>
      <c r="F3493" s="78" t="s">
        <v>2817</v>
      </c>
      <c r="G3493" s="78" t="s">
        <v>2818</v>
      </c>
      <c r="H3493" s="78" t="s">
        <v>474</v>
      </c>
      <c r="I3493" s="76" t="s">
        <v>885</v>
      </c>
      <c r="J3493" s="76" t="s">
        <v>753</v>
      </c>
      <c r="K3493" s="78" t="s">
        <v>2812</v>
      </c>
      <c r="L3493" s="7" t="str">
        <f>IF(BudgetsQTable[[#This Row],[pi_last_name]]=" ","",HYPERLINK("https://www.ejacket.nsf.gov/ej/showProposal.do?Continue=Y&amp;ID="&amp;BudgetsQTable[[#This Row],[prop_id]],BudgetsQTable[[#This Row],[prop_id]]))</f>
        <v/>
      </c>
      <c r="M3493" s="78" t="s">
        <v>753</v>
      </c>
      <c r="N3493" s="7" t="str">
        <f>IF(BudgetsQTable[[#This Row],[pi_last_name]]=" ","",HYPERLINK("mailto:"&amp;BudgetsQTable[[#This Row],[pi_email]]&amp;"&amp;subject=Your NSF Proposal:  "&amp;BudgetsQTable[[#This Row],[prop_id]],BudgetsQTable[[#This Row],[pi_email]]))</f>
        <v/>
      </c>
      <c r="O3493" s="78" t="s">
        <v>753</v>
      </c>
      <c r="P3493" s="78">
        <v>1</v>
      </c>
      <c r="Q3493" s="78">
        <v>0</v>
      </c>
      <c r="R3493" s="79">
        <v>0</v>
      </c>
      <c r="S3493" s="79">
        <v>0</v>
      </c>
      <c r="T3493" s="79">
        <v>0</v>
      </c>
      <c r="U3493" s="80">
        <v>76640</v>
      </c>
      <c r="V3493" s="78">
        <v>0</v>
      </c>
      <c r="W3493" s="78">
        <v>2</v>
      </c>
      <c r="X3493" s="11" t="str">
        <f ca="1">IF(ISBLANK(BudgetsQTable[[#This Row],[budg_seq_yr]]),"FY"&amp;fiscalyear,"FY"&amp;fiscalyear-1+BudgetsQTable[[#This Row],[budg_seq_yr]])</f>
        <v>FY19</v>
      </c>
      <c r="Y3493" s="79">
        <v>76640</v>
      </c>
      <c r="Z3493" s="78" t="s">
        <v>2818</v>
      </c>
      <c r="AA3493" s="78" t="s">
        <v>474</v>
      </c>
      <c r="AB3493" s="76" t="s">
        <v>2821</v>
      </c>
      <c r="AC3493" s="78"/>
    </row>
    <row r="3494" spans="1:29" x14ac:dyDescent="0.35">
      <c r="A3494" s="10" t="s">
        <v>5470</v>
      </c>
      <c r="B3494" s="76" t="s">
        <v>2834</v>
      </c>
      <c r="C3494" s="76">
        <f>C3493+(BudgetsQTable[[#This Row],[lead]]&lt;&gt;K3493)</f>
        <v>430</v>
      </c>
      <c r="D3494" s="76">
        <f>D3493*(BudgetsQTable[[#This Row],[lead]]=K3493)+(BudgetsQTable[[#This Row],[prop_id]]&lt;&gt;A3493)</f>
        <v>2</v>
      </c>
      <c r="E3494" s="77">
        <v>43035.4</v>
      </c>
      <c r="F3494" s="78" t="s">
        <v>2817</v>
      </c>
      <c r="G3494" s="78" t="s">
        <v>2818</v>
      </c>
      <c r="H3494" s="78" t="s">
        <v>474</v>
      </c>
      <c r="I3494" s="76" t="s">
        <v>885</v>
      </c>
      <c r="J3494" s="76" t="s">
        <v>753</v>
      </c>
      <c r="K3494" s="78" t="s">
        <v>2812</v>
      </c>
      <c r="L3494" s="7" t="str">
        <f>IF(BudgetsQTable[[#This Row],[pi_last_name]]=" ","",HYPERLINK("https://www.ejacket.nsf.gov/ej/showProposal.do?Continue=Y&amp;ID="&amp;BudgetsQTable[[#This Row],[prop_id]],BudgetsQTable[[#This Row],[prop_id]]))</f>
        <v/>
      </c>
      <c r="M3494" s="78" t="s">
        <v>753</v>
      </c>
      <c r="N3494" s="7" t="str">
        <f>IF(BudgetsQTable[[#This Row],[pi_last_name]]=" ","",HYPERLINK("mailto:"&amp;BudgetsQTable[[#This Row],[pi_email]]&amp;"&amp;subject=Your NSF Proposal:  "&amp;BudgetsQTable[[#This Row],[prop_id]],BudgetsQTable[[#This Row],[pi_email]]))</f>
        <v/>
      </c>
      <c r="O3494" s="78" t="s">
        <v>753</v>
      </c>
      <c r="P3494" s="78">
        <v>1</v>
      </c>
      <c r="Q3494" s="78">
        <v>0</v>
      </c>
      <c r="R3494" s="79">
        <v>0</v>
      </c>
      <c r="S3494" s="79">
        <v>0</v>
      </c>
      <c r="T3494" s="79">
        <v>0</v>
      </c>
      <c r="U3494" s="80">
        <v>78851</v>
      </c>
      <c r="V3494" s="78">
        <v>0</v>
      </c>
      <c r="W3494" s="78">
        <v>3</v>
      </c>
      <c r="X3494" s="11" t="str">
        <f ca="1">IF(ISBLANK(BudgetsQTable[[#This Row],[budg_seq_yr]]),"FY"&amp;fiscalyear,"FY"&amp;fiscalyear-1+BudgetsQTable[[#This Row],[budg_seq_yr]])</f>
        <v>FY20</v>
      </c>
      <c r="Y3494" s="79">
        <v>78851</v>
      </c>
      <c r="Z3494" s="78" t="s">
        <v>2818</v>
      </c>
      <c r="AA3494" s="78" t="s">
        <v>474</v>
      </c>
      <c r="AB3494" s="76" t="s">
        <v>2821</v>
      </c>
      <c r="AC3494" s="78"/>
    </row>
  </sheetData>
  <conditionalFormatting sqref="A4:AC3494">
    <cfRule type="expression" dxfId="2" priority="1689">
      <formula>MOD($C4,2)</formula>
    </cfRule>
  </conditionalFormatting>
  <conditionalFormatting sqref="L4:AC3494">
    <cfRule type="expression" dxfId="1" priority="1684">
      <formula>MOD($D4+1,2)</formula>
    </cfRule>
    <cfRule type="expression" dxfId="0"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422"/>
  <sheetViews>
    <sheetView topLeftCell="O1" zoomScale="95" workbookViewId="0">
      <selection activeCell="I1" sqref="I1"/>
    </sheetView>
  </sheetViews>
  <sheetFormatPr defaultRowHeight="14.5" x14ac:dyDescent="0.35"/>
  <cols>
    <col min="1" max="1" width="8.453125" customWidth="1"/>
    <col min="2" max="2" width="13.81640625" style="22" customWidth="1"/>
    <col min="3" max="3" width="11.453125" style="22" customWidth="1"/>
    <col min="4" max="4" width="8.54296875" customWidth="1"/>
    <col min="5" max="5" width="4.7265625" style="5" customWidth="1"/>
    <col min="6" max="6" width="4.54296875" customWidth="1"/>
    <col min="7" max="7" width="4.7265625" customWidth="1"/>
    <col min="8" max="8" width="4.81640625" customWidth="1"/>
    <col min="9" max="9" width="10.54296875" customWidth="1"/>
    <col min="10" max="10" width="9.26953125" bestFit="1" customWidth="1"/>
    <col min="11" max="11" width="15.54296875" style="22" customWidth="1"/>
    <col min="12" max="12" width="3.26953125" customWidth="1"/>
    <col min="13" max="13" width="6" style="26" customWidth="1"/>
    <col min="14" max="16" width="4.1796875" customWidth="1"/>
    <col min="17" max="17" width="19.453125" style="29" customWidth="1"/>
    <col min="18" max="18" width="20.54296875" style="29" customWidth="1"/>
    <col min="19" max="19" width="8.81640625" style="29" customWidth="1"/>
    <col min="20" max="22" width="7.26953125" style="29" customWidth="1"/>
    <col min="23" max="23" width="2.81640625" style="21" customWidth="1"/>
    <col min="24" max="24" width="7.26953125" style="21" customWidth="1"/>
    <col min="25" max="25" width="5.453125" style="21" customWidth="1"/>
    <col min="26" max="26" width="5.26953125" customWidth="1"/>
    <col min="27" max="27" width="7.81640625" bestFit="1" customWidth="1"/>
    <col min="28" max="29" width="3.54296875" customWidth="1"/>
    <col min="30" max="30" width="3.54296875" style="21" customWidth="1"/>
    <col min="31" max="31" width="2.453125" style="21" customWidth="1"/>
    <col min="32" max="32" width="3.26953125" style="26" customWidth="1"/>
    <col min="33" max="33" width="4.453125" customWidth="1"/>
    <col min="34" max="34" width="3.453125" customWidth="1"/>
    <col min="35" max="35" width="13.7265625" style="30" customWidth="1"/>
    <col min="36" max="36" width="9.26953125" customWidth="1"/>
    <col min="37" max="38" width="12.7265625" style="13" customWidth="1"/>
    <col min="39" max="39" width="4.54296875" style="5" customWidth="1"/>
    <col min="40" max="40" width="9.26953125" customWidth="1"/>
    <col min="41" max="41" width="4.453125" style="21" customWidth="1"/>
    <col min="42" max="42" width="72" style="21" bestFit="1" customWidth="1"/>
    <col min="43" max="43" width="3.26953125" customWidth="1"/>
    <col min="44" max="44" width="7.7265625" customWidth="1"/>
    <col min="45" max="45" width="8.7265625" style="26" bestFit="1" customWidth="1"/>
    <col min="46" max="46" width="9.1796875" customWidth="1"/>
    <col min="47" max="47" width="13.453125" style="21" customWidth="1"/>
    <col min="48" max="48" width="4.1796875" style="21" customWidth="1"/>
    <col min="49" max="49" width="17.54296875" style="21" customWidth="1"/>
    <col min="50" max="50" width="8.7265625" style="26" customWidth="1"/>
    <col min="51" max="51" width="11.54296875" style="21" customWidth="1"/>
    <col min="52" max="52" width="34.1796875" style="21" customWidth="1"/>
    <col min="53" max="53" width="4.453125" style="21" customWidth="1"/>
    <col min="54" max="54" width="3.54296875" style="21" customWidth="1"/>
    <col min="55" max="58" width="2.81640625" style="21" customWidth="1"/>
    <col min="59" max="59" width="2.81640625" customWidth="1"/>
    <col min="60" max="67" width="2.81640625" style="21" customWidth="1"/>
    <col min="68" max="68" width="2.81640625" style="27" customWidth="1"/>
    <col min="69" max="72" width="2.81640625" style="21" customWidth="1"/>
    <col min="73" max="73" width="10.54296875" bestFit="1" customWidth="1"/>
    <col min="74" max="74" width="14.453125" style="21" customWidth="1"/>
    <col min="75" max="75" width="11.453125" style="21" customWidth="1"/>
    <col min="76" max="76" width="24.54296875" style="21" bestFit="1" customWidth="1"/>
    <col min="77" max="77" width="12" bestFit="1" customWidth="1"/>
    <col min="78" max="78" width="12" customWidth="1"/>
    <col min="79" max="79" width="18.453125" customWidth="1"/>
    <col min="80" max="83" width="2.7265625" style="21" customWidth="1"/>
    <col min="84" max="86" width="2.7265625" customWidth="1"/>
    <col min="87" max="90" width="2.7265625" style="21" customWidth="1"/>
    <col min="91" max="93" width="2.7265625" customWidth="1"/>
    <col min="94" max="97" width="2.7265625" style="21" customWidth="1"/>
    <col min="98" max="100" width="2.7265625" customWidth="1"/>
    <col min="101" max="104" width="2.7265625" style="21" customWidth="1"/>
    <col min="105" max="107" width="2.7265625" customWidth="1"/>
    <col min="108" max="111" width="2.7265625" style="21" customWidth="1"/>
    <col min="112" max="114" width="2.7265625" customWidth="1"/>
    <col min="115" max="118" width="2.7265625" style="21" customWidth="1"/>
    <col min="119" max="121" width="2.7265625" customWidth="1"/>
    <col min="122" max="122" width="36.54296875" customWidth="1"/>
    <col min="123" max="123" width="45.7265625" customWidth="1"/>
    <col min="124" max="124" width="27.1796875" customWidth="1"/>
    <col min="125" max="125" width="15.26953125" customWidth="1"/>
    <col min="126" max="126" width="30" bestFit="1" customWidth="1"/>
    <col min="127" max="127" width="11.7265625" customWidth="1"/>
    <col min="128" max="128" width="27.26953125" bestFit="1" customWidth="1"/>
    <col min="129" max="129" width="5.453125" bestFit="1" customWidth="1"/>
    <col min="130" max="130" width="35.1796875" customWidth="1"/>
    <col min="131" max="131" width="13.453125" style="22" bestFit="1" customWidth="1"/>
    <col min="132" max="132" width="29.26953125" hidden="1" customWidth="1"/>
    <col min="133" max="133" width="72" hidden="1" customWidth="1"/>
    <col min="134" max="136" width="72" customWidth="1"/>
  </cols>
  <sheetData>
    <row r="1" spans="1:136" ht="41.65" customHeight="1" x14ac:dyDescent="0.35">
      <c r="A1" s="5" t="s">
        <v>85</v>
      </c>
      <c r="B1" s="22" t="s">
        <v>6</v>
      </c>
      <c r="C1" s="22" t="s">
        <v>7</v>
      </c>
      <c r="D1" s="30" t="s">
        <v>4</v>
      </c>
      <c r="E1" t="s">
        <v>3</v>
      </c>
      <c r="F1" t="s">
        <v>157</v>
      </c>
      <c r="G1" s="2" t="s">
        <v>159</v>
      </c>
      <c r="H1" t="s">
        <v>90</v>
      </c>
      <c r="I1" t="s">
        <v>15</v>
      </c>
      <c r="J1" t="s">
        <v>89</v>
      </c>
      <c r="K1" s="22" t="s">
        <v>14</v>
      </c>
      <c r="L1" t="s">
        <v>145</v>
      </c>
      <c r="M1" s="45" t="s">
        <v>164</v>
      </c>
      <c r="N1" t="s">
        <v>263</v>
      </c>
      <c r="O1" s="6" t="s">
        <v>264</v>
      </c>
      <c r="P1" s="6" t="s">
        <v>265</v>
      </c>
      <c r="Q1" s="91" t="s">
        <v>334</v>
      </c>
      <c r="R1" s="91" t="s">
        <v>335</v>
      </c>
      <c r="S1" s="91" t="s">
        <v>136</v>
      </c>
      <c r="T1" s="91" t="s">
        <v>368</v>
      </c>
      <c r="U1" s="91" t="s">
        <v>135</v>
      </c>
      <c r="V1" s="91" t="s">
        <v>336</v>
      </c>
      <c r="W1" s="92" t="s">
        <v>337</v>
      </c>
      <c r="X1" s="93" t="s">
        <v>179</v>
      </c>
      <c r="Y1" s="93" t="s">
        <v>339</v>
      </c>
      <c r="Z1" s="6" t="s">
        <v>137</v>
      </c>
      <c r="AA1" s="6" t="s">
        <v>8</v>
      </c>
      <c r="AB1" t="s">
        <v>133</v>
      </c>
      <c r="AC1" s="14" t="s">
        <v>140</v>
      </c>
      <c r="AD1" s="14" t="s">
        <v>249</v>
      </c>
      <c r="AE1" s="14" t="s">
        <v>369</v>
      </c>
      <c r="AF1" s="21" t="s">
        <v>266</v>
      </c>
      <c r="AG1" s="90" t="s">
        <v>21</v>
      </c>
      <c r="AH1" s="14" t="s">
        <v>267</v>
      </c>
      <c r="AI1" s="14" t="s">
        <v>248</v>
      </c>
      <c r="AJ1" s="94" t="s">
        <v>141</v>
      </c>
      <c r="AK1" s="95" t="s">
        <v>19</v>
      </c>
      <c r="AL1" s="13" t="s">
        <v>20</v>
      </c>
      <c r="AM1" t="s">
        <v>153</v>
      </c>
      <c r="AN1" s="94" t="s">
        <v>17</v>
      </c>
      <c r="AO1" s="21" t="s">
        <v>18</v>
      </c>
      <c r="AP1" s="21" t="s">
        <v>34</v>
      </c>
      <c r="AQ1" s="21" t="s">
        <v>142</v>
      </c>
      <c r="AR1" s="21" t="s">
        <v>143</v>
      </c>
      <c r="AS1" s="30" t="s">
        <v>144</v>
      </c>
      <c r="AT1" s="21" t="s">
        <v>22</v>
      </c>
      <c r="AU1" s="21" t="s">
        <v>25</v>
      </c>
      <c r="AV1" s="21" t="s">
        <v>23</v>
      </c>
      <c r="AW1" s="21" t="s">
        <v>24</v>
      </c>
      <c r="AX1" s="30" t="s">
        <v>147</v>
      </c>
      <c r="AY1" s="21" t="s">
        <v>148</v>
      </c>
      <c r="AZ1" s="21" t="s">
        <v>268</v>
      </c>
      <c r="BA1" s="96" t="s">
        <v>269</v>
      </c>
      <c r="BB1" s="21" t="s">
        <v>270</v>
      </c>
      <c r="BC1" s="21" t="s">
        <v>26</v>
      </c>
      <c r="BD1" s="21" t="s">
        <v>29</v>
      </c>
      <c r="BE1" s="21" t="s">
        <v>27</v>
      </c>
      <c r="BF1" s="21" t="s">
        <v>28</v>
      </c>
      <c r="BG1" s="27" t="s">
        <v>149</v>
      </c>
      <c r="BH1" s="21" t="s">
        <v>150</v>
      </c>
      <c r="BI1" s="21" t="s">
        <v>271</v>
      </c>
      <c r="BJ1" s="21" t="s">
        <v>272</v>
      </c>
      <c r="BK1" s="21" t="s">
        <v>273</v>
      </c>
      <c r="BL1" s="21" t="s">
        <v>30</v>
      </c>
      <c r="BM1" s="21" t="s">
        <v>33</v>
      </c>
      <c r="BN1" s="21" t="s">
        <v>31</v>
      </c>
      <c r="BO1" s="21" t="s">
        <v>32</v>
      </c>
      <c r="BP1" s="30" t="s">
        <v>151</v>
      </c>
      <c r="BQ1" s="21" t="s">
        <v>152</v>
      </c>
      <c r="BR1" s="21" t="s">
        <v>274</v>
      </c>
      <c r="BS1" s="21" t="s">
        <v>275</v>
      </c>
      <c r="BT1" s="21" t="s">
        <v>276</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277</v>
      </c>
      <c r="DT1" t="s">
        <v>156</v>
      </c>
      <c r="DU1" t="s">
        <v>163</v>
      </c>
      <c r="DV1" t="s">
        <v>160</v>
      </c>
      <c r="DW1" t="s">
        <v>278</v>
      </c>
      <c r="DX1" t="s">
        <v>158</v>
      </c>
      <c r="DY1" t="s">
        <v>154</v>
      </c>
      <c r="DZ1" t="s">
        <v>155</v>
      </c>
      <c r="EA1" s="22" t="s">
        <v>138</v>
      </c>
      <c r="EB1" t="s">
        <v>139</v>
      </c>
      <c r="EC1" t="s">
        <v>84</v>
      </c>
      <c r="ED1" t="s">
        <v>425</v>
      </c>
      <c r="EE1" t="s">
        <v>426</v>
      </c>
      <c r="EF1" t="s">
        <v>427</v>
      </c>
    </row>
    <row r="2" spans="1:136" hidden="1" x14ac:dyDescent="0.35">
      <c r="A2" s="30">
        <v>36526</v>
      </c>
      <c r="B2" s="22">
        <v>36526</v>
      </c>
      <c r="C2" s="22" t="s">
        <v>6092</v>
      </c>
      <c r="D2" s="30" t="s">
        <v>6093</v>
      </c>
      <c r="E2" s="30" t="s">
        <v>6094</v>
      </c>
      <c r="F2" s="30" t="s">
        <v>6095</v>
      </c>
      <c r="G2" s="30" t="s">
        <v>6096</v>
      </c>
      <c r="H2" t="s">
        <v>6097</v>
      </c>
      <c r="I2" t="s">
        <v>6098</v>
      </c>
      <c r="J2" t="s">
        <v>6099</v>
      </c>
      <c r="K2" s="22">
        <v>36526</v>
      </c>
      <c r="L2">
        <v>0</v>
      </c>
      <c r="M2" s="26">
        <v>-0.99999998999999995</v>
      </c>
      <c r="N2" t="s">
        <v>6100</v>
      </c>
      <c r="O2" t="s">
        <v>6100</v>
      </c>
      <c r="P2" t="s">
        <v>6100</v>
      </c>
      <c r="Q2" s="29" t="s">
        <v>6101</v>
      </c>
      <c r="R2" s="29" t="str">
        <f>IFERROR(MID(RADataQTable[[#This Row],[RAtemplate]],1,LEN(RADataQTable[[#This Row],[RAtemplate]])-8),"RA") &amp; " " &amp; RADataQTable[[#This Row],[prop_id0]] &amp; " " &amp; RADataQTable[[#This Row],[last0]]</f>
        <v>zztemplateFname  1234567 PI last name for format.</v>
      </c>
      <c r="U2" s="21" t="str">
        <f>IF(signer1="PD",IF(ISBLANK(RADataQTable[[#This Row],[sign_blck_name]]),"",RADataQTable[[#This Row],[sign_blck_name]]),IF(ISBLANK(signer1),"",signer1))</f>
        <v>Name for PO signature</v>
      </c>
      <c r="V2" s="29" t="str">
        <f>signer2</f>
        <v>Cognizant Program Director</v>
      </c>
      <c r="W2" s="15" t="str">
        <f>HYPERLINK("https://www.ejacket.nsf.gov/ej/showProposal.do?Continue=Y&amp;ID="&amp;RADataQTable[[#This Row],[prop_id0]],"eJ")</f>
        <v>eJ</v>
      </c>
      <c r="X2" s="15" t="str">
        <f>HYPERLINK("mailto:"&amp;RADataQTable[[#This Row],[email]]&amp;"&amp;subject=Your NSF Proposal:  "&amp;RADataQTable[[#This Row],[Div]]&amp;" "&amp;RADataQTable[[#This Row],[prop_id0]], RADataQTable[[#This Row],[email]])</f>
        <v>Email of lead PI on the project</v>
      </c>
      <c r="Y2" s="15" t="str">
        <f>HYPERLINK("mailto:"&amp;RADataQTable[[#This Row],[allPIemail]]&amp;"&amp;subject=NSF Proposal:  "&amp;RADataQTable[[#This Row],[Div]]&amp;" "&amp;RADataQTable[[#This Row],[prop_id0]], "PIs@")</f>
        <v>PIs@</v>
      </c>
      <c r="Z2" t="s">
        <v>6102</v>
      </c>
      <c r="AA2" t="s">
        <v>6103</v>
      </c>
      <c r="AB2">
        <v>0</v>
      </c>
      <c r="AC2">
        <v>0</v>
      </c>
      <c r="AD2">
        <v>0</v>
      </c>
      <c r="AE2" t="str">
        <f>IF(RADataQTable[[#This Row],[maxScore]]-RADataQTable[[#This Row],[minScore]]&gt;4,"Y","")</f>
        <v>Y</v>
      </c>
      <c r="AF2" s="21">
        <v>1</v>
      </c>
      <c r="AG2" s="26">
        <v>4.5</v>
      </c>
      <c r="AH2">
        <v>9</v>
      </c>
      <c r="AI2" t="s">
        <v>6104</v>
      </c>
      <c r="AJ2" s="30">
        <v>36526</v>
      </c>
      <c r="AK2" s="13">
        <v>99999999</v>
      </c>
      <c r="AL2" s="13">
        <v>99999999</v>
      </c>
      <c r="AM2">
        <v>0</v>
      </c>
      <c r="AN2" s="30">
        <v>36526</v>
      </c>
      <c r="AO2" s="21">
        <v>36</v>
      </c>
      <c r="AP2" s="21" t="s">
        <v>6105</v>
      </c>
      <c r="AQ2">
        <v>0</v>
      </c>
      <c r="AR2" t="s">
        <v>6106</v>
      </c>
      <c r="AS2" s="30">
        <v>36526</v>
      </c>
      <c r="AT2" t="s">
        <v>6107</v>
      </c>
      <c r="AU2" s="21" t="s">
        <v>6108</v>
      </c>
      <c r="AV2" s="21">
        <v>99</v>
      </c>
      <c r="AW2" s="21" t="s">
        <v>6109</v>
      </c>
      <c r="AX2" s="30">
        <v>36526</v>
      </c>
      <c r="AY2" s="21" t="s">
        <v>6104</v>
      </c>
      <c r="AZ2" s="21" t="s">
        <v>6110</v>
      </c>
      <c r="BA2" s="21">
        <v>0</v>
      </c>
      <c r="BB2" s="21">
        <v>0</v>
      </c>
      <c r="BC2" s="21" t="s">
        <v>6107</v>
      </c>
      <c r="BD2" s="21" t="s">
        <v>6108</v>
      </c>
      <c r="BE2" s="21">
        <v>99</v>
      </c>
      <c r="BF2" s="21" t="s">
        <v>6109</v>
      </c>
      <c r="BG2" s="30">
        <v>36526</v>
      </c>
      <c r="BH2" s="21" t="s">
        <v>6104</v>
      </c>
      <c r="BI2" s="21" t="s">
        <v>6110</v>
      </c>
      <c r="BJ2" s="21">
        <v>0</v>
      </c>
      <c r="BK2" s="21">
        <v>0</v>
      </c>
      <c r="BL2" s="21" t="s">
        <v>6107</v>
      </c>
      <c r="BM2" s="21" t="s">
        <v>6108</v>
      </c>
      <c r="BN2" s="21">
        <v>99</v>
      </c>
      <c r="BO2" s="21" t="s">
        <v>6109</v>
      </c>
      <c r="BP2" s="30">
        <v>36526</v>
      </c>
      <c r="BQ2" s="21" t="s">
        <v>6104</v>
      </c>
      <c r="BR2" s="21" t="s">
        <v>6110</v>
      </c>
      <c r="BS2" s="21">
        <v>0</v>
      </c>
      <c r="BT2" s="21">
        <v>0</v>
      </c>
      <c r="BU2" t="s">
        <v>6103</v>
      </c>
      <c r="BV2" s="21" t="s">
        <v>6112</v>
      </c>
      <c r="BW2" s="21" t="s">
        <v>6113</v>
      </c>
      <c r="BX2" s="21" t="s">
        <v>6114</v>
      </c>
      <c r="BY2" s="31">
        <v>99999999</v>
      </c>
      <c r="BZ2" s="31">
        <v>99999999</v>
      </c>
      <c r="CA2" t="s">
        <v>6115</v>
      </c>
      <c r="CB2" s="21" t="s">
        <v>6103</v>
      </c>
      <c r="CC2" s="21" t="s">
        <v>6112</v>
      </c>
      <c r="CD2" s="21" t="s">
        <v>6113</v>
      </c>
      <c r="CE2" s="21" t="s">
        <v>6114</v>
      </c>
      <c r="CF2" s="31">
        <v>99999999</v>
      </c>
      <c r="CG2" s="31">
        <v>99999999</v>
      </c>
      <c r="CH2" t="s">
        <v>6115</v>
      </c>
      <c r="CI2" s="21" t="s">
        <v>6103</v>
      </c>
      <c r="CJ2" s="21" t="s">
        <v>6112</v>
      </c>
      <c r="CK2" s="21" t="s">
        <v>6113</v>
      </c>
      <c r="CL2" s="21" t="s">
        <v>6114</v>
      </c>
      <c r="CM2" s="31">
        <v>99999999</v>
      </c>
      <c r="CN2" s="31">
        <v>99999999</v>
      </c>
      <c r="CO2" t="s">
        <v>6115</v>
      </c>
      <c r="CP2" s="21" t="s">
        <v>6103</v>
      </c>
      <c r="CQ2" s="21" t="s">
        <v>6112</v>
      </c>
      <c r="CR2" s="21" t="s">
        <v>6113</v>
      </c>
      <c r="CS2" s="21" t="s">
        <v>6114</v>
      </c>
      <c r="CT2" s="31">
        <v>99999999</v>
      </c>
      <c r="CU2" s="31">
        <v>99999999</v>
      </c>
      <c r="CV2" t="s">
        <v>6115</v>
      </c>
      <c r="CW2" s="21" t="s">
        <v>6103</v>
      </c>
      <c r="CX2" s="21" t="s">
        <v>6112</v>
      </c>
      <c r="CY2" s="21" t="s">
        <v>6113</v>
      </c>
      <c r="CZ2" s="21" t="s">
        <v>6114</v>
      </c>
      <c r="DA2" s="31">
        <v>99999999</v>
      </c>
      <c r="DB2" s="31">
        <v>99999999</v>
      </c>
      <c r="DC2" t="s">
        <v>6115</v>
      </c>
      <c r="DD2" s="21" t="s">
        <v>6103</v>
      </c>
      <c r="DE2" s="21" t="s">
        <v>6112</v>
      </c>
      <c r="DF2" s="21" t="s">
        <v>6113</v>
      </c>
      <c r="DG2" s="21" t="s">
        <v>6114</v>
      </c>
      <c r="DH2" s="31">
        <v>99999999</v>
      </c>
      <c r="DI2" s="31">
        <v>99999999</v>
      </c>
      <c r="DJ2" t="s">
        <v>6115</v>
      </c>
      <c r="DK2" s="21" t="s">
        <v>6103</v>
      </c>
      <c r="DL2" s="21" t="s">
        <v>6112</v>
      </c>
      <c r="DM2" s="21" t="s">
        <v>6113</v>
      </c>
      <c r="DN2" s="21" t="s">
        <v>6114</v>
      </c>
      <c r="DO2" s="31">
        <v>99999999</v>
      </c>
      <c r="DP2" s="31">
        <v>99999999</v>
      </c>
      <c r="DQ2" t="s">
        <v>6115</v>
      </c>
      <c r="DR2" t="s">
        <v>6116</v>
      </c>
      <c r="DS2" t="s">
        <v>6117</v>
      </c>
      <c r="DT2" t="s">
        <v>6118</v>
      </c>
      <c r="DU2" s="29" t="s">
        <v>6119</v>
      </c>
      <c r="DV2" t="s">
        <v>6120</v>
      </c>
      <c r="DW2" t="s">
        <v>6121</v>
      </c>
      <c r="DX2" t="s">
        <v>6122</v>
      </c>
      <c r="DY2" t="s">
        <v>6123</v>
      </c>
      <c r="DZ2" t="s">
        <v>6124</v>
      </c>
      <c r="EA2" s="22">
        <v>36526</v>
      </c>
      <c r="EB2" t="s">
        <v>6125</v>
      </c>
      <c r="EC2" t="s">
        <v>6126</v>
      </c>
      <c r="ED2" t="s">
        <v>6111</v>
      </c>
      <c r="EE2" t="s">
        <v>6111</v>
      </c>
      <c r="EF2" t="s">
        <v>6111</v>
      </c>
    </row>
    <row r="3" spans="1:136" x14ac:dyDescent="0.35">
      <c r="A3" s="30"/>
      <c r="B3" s="22">
        <v>43005.604166666664</v>
      </c>
      <c r="C3" s="22" t="s">
        <v>2817</v>
      </c>
      <c r="D3" s="30" t="s">
        <v>2818</v>
      </c>
      <c r="E3" s="30" t="s">
        <v>478</v>
      </c>
      <c r="F3" s="30" t="s">
        <v>2820</v>
      </c>
      <c r="G3" s="30" t="s">
        <v>2819</v>
      </c>
      <c r="H3" t="s">
        <v>2821</v>
      </c>
      <c r="I3" t="s">
        <v>2822</v>
      </c>
      <c r="J3" t="s">
        <v>1069</v>
      </c>
      <c r="L3">
        <v>1</v>
      </c>
      <c r="M3" s="26">
        <v>1</v>
      </c>
      <c r="N3" t="s">
        <v>732</v>
      </c>
      <c r="Q3" s="29" t="s">
        <v>753</v>
      </c>
      <c r="R3" s="29" t="str">
        <f>IFERROR(MID(RADataQTable[[#This Row],[RAtemplate]],1,LEN(RADataQTable[[#This Row],[RAtemplate]])-8),"RA") &amp; " " &amp; RADataQTable[[#This Row],[prop_id0]] &amp; " " &amp; RADataQTable[[#This Row],[last0]]</f>
        <v>RA 1763773 Russell</v>
      </c>
      <c r="U3" s="21" t="str">
        <f>IF(signer1="PD",IF(ISBLANK(RADataQTable[[#This Row],[sign_blck_name]]),"",RADataQTable[[#This Row],[sign_blck_name]]),IF(ISBLANK(signer1),"",signer1))</f>
        <v>Almadena Y. Chtchelkanova</v>
      </c>
      <c r="V3" s="29" t="str">
        <f>signer2</f>
        <v>Cognizant Program Director</v>
      </c>
      <c r="W3" s="15" t="str">
        <f>HYPERLINK("https://www.ejacket.nsf.gov/ej/showProposal.do?Continue=Y&amp;ID="&amp;RADataQTable[[#This Row],[prop_id0]],"eJ")</f>
        <v>eJ</v>
      </c>
      <c r="X3" s="15" t="str">
        <f>HYPERLINK("mailto:"&amp;RADataQTable[[#This Row],[email]]&amp;"&amp;subject=Your NSF Proposal:  "&amp;RADataQTable[[#This Row],[Div]]&amp;" "&amp;RADataQTable[[#This Row],[prop_id0]], RADataQTable[[#This Row],[email]])</f>
        <v>acr@cse.uconn.edu</v>
      </c>
      <c r="Y3" s="15" t="str">
        <f>HYPERLINK("mailto:"&amp;RADataQTable[[#This Row],[allPIemail]]&amp;"&amp;subject=NSF Proposal:  "&amp;RADataQTable[[#This Row],[Div]]&amp;" "&amp;RADataQTable[[#This Row],[prop_id0]], "PIs@")</f>
        <v>PIs@</v>
      </c>
      <c r="Z3" t="s">
        <v>2825</v>
      </c>
      <c r="AA3" t="s">
        <v>1892</v>
      </c>
      <c r="AB3">
        <v>4</v>
      </c>
      <c r="AC3">
        <v>4</v>
      </c>
      <c r="AD3"/>
      <c r="AE3" t="str">
        <f>IF(RADataQTable[[#This Row],[maxScore]]-RADataQTable[[#This Row],[minScore]]&gt;4,"Y","")</f>
        <v/>
      </c>
      <c r="AF3" s="21">
        <v>7</v>
      </c>
      <c r="AG3" s="26">
        <v>7.75</v>
      </c>
      <c r="AH3">
        <v>9</v>
      </c>
      <c r="AI3" t="s">
        <v>3950</v>
      </c>
      <c r="AJ3" s="30">
        <v>43087.712500000001</v>
      </c>
      <c r="AK3" s="13">
        <v>824650</v>
      </c>
      <c r="AL3" s="13">
        <v>824650</v>
      </c>
      <c r="AM3">
        <v>0</v>
      </c>
      <c r="AN3" s="30">
        <v>43313</v>
      </c>
      <c r="AO3" s="21">
        <v>36</v>
      </c>
      <c r="AP3" s="21" t="s">
        <v>4238</v>
      </c>
      <c r="AS3" s="30"/>
      <c r="AT3" t="s">
        <v>1584</v>
      </c>
      <c r="AU3" s="21" t="s">
        <v>730</v>
      </c>
      <c r="AW3" s="21" t="s">
        <v>5735</v>
      </c>
      <c r="AX3" s="30">
        <v>43087</v>
      </c>
      <c r="AY3" s="21" t="s">
        <v>5757</v>
      </c>
      <c r="AZ3" s="21" t="s">
        <v>5737</v>
      </c>
      <c r="BA3" s="21">
        <v>4</v>
      </c>
      <c r="BG3" s="30"/>
      <c r="BP3" s="30"/>
      <c r="BU3" t="s">
        <v>1892</v>
      </c>
      <c r="BV3" s="21" t="s">
        <v>1893</v>
      </c>
      <c r="BW3" s="21" t="s">
        <v>4236</v>
      </c>
      <c r="BX3" s="21" t="s">
        <v>4237</v>
      </c>
      <c r="BY3" s="31">
        <v>274898</v>
      </c>
      <c r="BZ3" s="31">
        <v>274898</v>
      </c>
      <c r="CB3" s="21" t="s">
        <v>4240</v>
      </c>
      <c r="CC3" s="21" t="s">
        <v>4241</v>
      </c>
      <c r="CD3" s="21" t="s">
        <v>4242</v>
      </c>
      <c r="CE3" s="21" t="s">
        <v>2926</v>
      </c>
      <c r="CF3" s="31">
        <v>275000</v>
      </c>
      <c r="CG3" s="31">
        <v>275000</v>
      </c>
      <c r="CI3" s="21" t="s">
        <v>4245</v>
      </c>
      <c r="CJ3" s="21" t="s">
        <v>2218</v>
      </c>
      <c r="CK3" s="21" t="s">
        <v>2772</v>
      </c>
      <c r="CL3" s="21" t="s">
        <v>4246</v>
      </c>
      <c r="CM3" s="31">
        <v>274752</v>
      </c>
      <c r="CN3" s="31">
        <v>274752</v>
      </c>
      <c r="CT3" s="31"/>
      <c r="CU3" s="31"/>
      <c r="DA3" s="31"/>
      <c r="DB3" s="31"/>
      <c r="DH3" s="31"/>
      <c r="DI3" s="31"/>
      <c r="DO3" s="31"/>
      <c r="DP3" s="31"/>
      <c r="DR3" t="s">
        <v>5478</v>
      </c>
      <c r="DS3" t="s">
        <v>5479</v>
      </c>
      <c r="DT3" t="s">
        <v>479</v>
      </c>
      <c r="DU3" s="29" t="s">
        <v>5581</v>
      </c>
      <c r="DV3" t="s">
        <v>2829</v>
      </c>
      <c r="DW3" t="s">
        <v>5481</v>
      </c>
      <c r="DX3" t="s">
        <v>5482</v>
      </c>
      <c r="DY3" t="s">
        <v>5483</v>
      </c>
      <c r="DZ3" t="s">
        <v>5484</v>
      </c>
      <c r="EA3" s="22">
        <v>43091.565520833334</v>
      </c>
      <c r="EB3" t="s">
        <v>4239</v>
      </c>
      <c r="EC3" t="s">
        <v>5817</v>
      </c>
    </row>
    <row r="4" spans="1:136" x14ac:dyDescent="0.35">
      <c r="A4" s="30"/>
      <c r="B4" s="22">
        <v>42998.693055555559</v>
      </c>
      <c r="C4" s="22" t="s">
        <v>2817</v>
      </c>
      <c r="D4" s="30" t="s">
        <v>2818</v>
      </c>
      <c r="E4" s="30" t="s">
        <v>476</v>
      </c>
      <c r="F4" s="30" t="s">
        <v>2820</v>
      </c>
      <c r="G4" s="30" t="s">
        <v>2819</v>
      </c>
      <c r="H4" t="s">
        <v>2821</v>
      </c>
      <c r="I4" t="s">
        <v>2822</v>
      </c>
      <c r="J4" t="s">
        <v>727</v>
      </c>
      <c r="L4">
        <v>1</v>
      </c>
      <c r="M4" s="26">
        <v>1.01</v>
      </c>
      <c r="N4" t="s">
        <v>732</v>
      </c>
      <c r="Q4" s="29" t="s">
        <v>753</v>
      </c>
      <c r="R4" s="29" t="str">
        <f>IFERROR(MID(RADataQTable[[#This Row],[RAtemplate]],1,LEN(RADataQTable[[#This Row],[RAtemplate]])-8),"RA") &amp; " " &amp; RADataQTable[[#This Row],[prop_id0]] &amp; " " &amp; RADataQTable[[#This Row],[last0]]</f>
        <v>RA 1762299 Dillig</v>
      </c>
      <c r="U4" s="21" t="str">
        <f>IF(signer1="PD",IF(ISBLANK(RADataQTable[[#This Row],[sign_blck_name]]),"",RADataQTable[[#This Row],[sign_blck_name]]),IF(ISBLANK(signer1),"",signer1))</f>
        <v>Nina Amla</v>
      </c>
      <c r="V4" s="29" t="str">
        <f>signer2</f>
        <v>Cognizant Program Director</v>
      </c>
      <c r="W4" s="15" t="str">
        <f>HYPERLINK("https://www.ejacket.nsf.gov/ej/showProposal.do?Continue=Y&amp;ID="&amp;RADataQTable[[#This Row],[prop_id0]],"eJ")</f>
        <v>eJ</v>
      </c>
      <c r="X4" s="15" t="str">
        <f>HYPERLINK("mailto:"&amp;RADataQTable[[#This Row],[email]]&amp;"&amp;subject=Your NSF Proposal:  "&amp;RADataQTable[[#This Row],[Div]]&amp;" "&amp;RADataQTable[[#This Row],[prop_id0]], RADataQTable[[#This Row],[email]])</f>
        <v>isil@cs.utexas.edu</v>
      </c>
      <c r="Y4" s="15" t="str">
        <f>HYPERLINK("mailto:"&amp;RADataQTable[[#This Row],[allPIemail]]&amp;"&amp;subject=NSF Proposal:  "&amp;RADataQTable[[#This Row],[Div]]&amp;" "&amp;RADataQTable[[#This Row],[prop_id0]], "PIs@")</f>
        <v>PIs@</v>
      </c>
      <c r="Z4" t="s">
        <v>2825</v>
      </c>
      <c r="AA4" t="s">
        <v>724</v>
      </c>
      <c r="AB4">
        <v>4</v>
      </c>
      <c r="AC4">
        <v>4</v>
      </c>
      <c r="AD4"/>
      <c r="AE4" t="str">
        <f>IF(RADataQTable[[#This Row],[maxScore]]-RADataQTable[[#This Row],[minScore]]&gt;4,"Y","")</f>
        <v/>
      </c>
      <c r="AF4" s="21">
        <v>8</v>
      </c>
      <c r="AG4" s="26">
        <v>8.5</v>
      </c>
      <c r="AH4">
        <v>9</v>
      </c>
      <c r="AI4" t="s">
        <v>2828</v>
      </c>
      <c r="AJ4" s="30">
        <v>43074.353472222225</v>
      </c>
      <c r="AK4" s="13">
        <v>1200000</v>
      </c>
      <c r="AL4" s="13">
        <v>1200000</v>
      </c>
      <c r="AM4">
        <v>0</v>
      </c>
      <c r="AN4" s="30">
        <v>43344</v>
      </c>
      <c r="AO4" s="21">
        <v>48</v>
      </c>
      <c r="AP4" s="21" t="s">
        <v>2830</v>
      </c>
      <c r="AS4" s="30"/>
      <c r="AT4" t="s">
        <v>728</v>
      </c>
      <c r="AU4" s="21" t="s">
        <v>730</v>
      </c>
      <c r="AV4" s="21">
        <v>1</v>
      </c>
      <c r="AW4" s="21" t="s">
        <v>5474</v>
      </c>
      <c r="AX4" s="30">
        <v>43077</v>
      </c>
      <c r="AY4" s="21" t="s">
        <v>5475</v>
      </c>
      <c r="AZ4" s="21" t="s">
        <v>5476</v>
      </c>
      <c r="BA4" s="21">
        <v>10</v>
      </c>
      <c r="BB4" s="21">
        <v>1</v>
      </c>
      <c r="BG4" s="30"/>
      <c r="BP4" s="30"/>
      <c r="BU4" t="s">
        <v>724</v>
      </c>
      <c r="BV4" s="21" t="s">
        <v>725</v>
      </c>
      <c r="BW4" s="21" t="s">
        <v>2826</v>
      </c>
      <c r="BX4" s="21" t="s">
        <v>2827</v>
      </c>
      <c r="BY4" s="31">
        <v>1050000</v>
      </c>
      <c r="BZ4" s="31">
        <v>1050000</v>
      </c>
      <c r="CB4" s="21" t="s">
        <v>2835</v>
      </c>
      <c r="CC4" s="21" t="s">
        <v>2836</v>
      </c>
      <c r="CD4" s="21" t="s">
        <v>2837</v>
      </c>
      <c r="CE4" s="21" t="s">
        <v>542</v>
      </c>
      <c r="CF4" s="31">
        <v>150000</v>
      </c>
      <c r="CG4" s="31">
        <v>150000</v>
      </c>
      <c r="CH4" t="s">
        <v>2832</v>
      </c>
      <c r="CM4" s="31"/>
      <c r="CN4" s="31"/>
      <c r="CT4" s="31"/>
      <c r="CU4" s="31"/>
      <c r="DA4" s="31"/>
      <c r="DB4" s="31"/>
      <c r="DH4" s="31"/>
      <c r="DI4" s="31"/>
      <c r="DO4" s="31"/>
      <c r="DP4" s="31"/>
      <c r="DR4" t="s">
        <v>5478</v>
      </c>
      <c r="DS4" t="s">
        <v>5479</v>
      </c>
      <c r="DT4" t="s">
        <v>477</v>
      </c>
      <c r="DU4" s="29" t="s">
        <v>5480</v>
      </c>
      <c r="DV4" t="s">
        <v>2829</v>
      </c>
      <c r="DW4" t="s">
        <v>5481</v>
      </c>
      <c r="DX4" t="s">
        <v>5482</v>
      </c>
      <c r="DY4" t="s">
        <v>5483</v>
      </c>
      <c r="DZ4" t="s">
        <v>5484</v>
      </c>
      <c r="EA4" s="22">
        <v>43091.565520833334</v>
      </c>
      <c r="EB4" t="s">
        <v>2831</v>
      </c>
      <c r="EC4" t="s">
        <v>5485</v>
      </c>
      <c r="ED4" t="s">
        <v>5477</v>
      </c>
    </row>
    <row r="5" spans="1:136" x14ac:dyDescent="0.35">
      <c r="A5" s="30"/>
      <c r="B5" s="22">
        <v>43003.666666666664</v>
      </c>
      <c r="C5" s="22" t="s">
        <v>2868</v>
      </c>
      <c r="D5" s="30" t="s">
        <v>2869</v>
      </c>
      <c r="E5" s="30" t="s">
        <v>466</v>
      </c>
      <c r="F5" s="30" t="s">
        <v>2820</v>
      </c>
      <c r="G5" s="30" t="s">
        <v>2819</v>
      </c>
      <c r="H5" t="s">
        <v>2821</v>
      </c>
      <c r="I5" t="s">
        <v>2883</v>
      </c>
      <c r="J5" t="s">
        <v>838</v>
      </c>
      <c r="L5">
        <v>1</v>
      </c>
      <c r="M5" s="26">
        <v>1.01</v>
      </c>
      <c r="N5" t="s">
        <v>732</v>
      </c>
      <c r="Q5" s="29" t="s">
        <v>753</v>
      </c>
      <c r="R5" s="29" t="str">
        <f>IFERROR(MID(RADataQTable[[#This Row],[RAtemplate]],1,LEN(RADataQTable[[#This Row],[RAtemplate]])-8),"RA") &amp; " " &amp; RADataQTable[[#This Row],[prop_id0]] &amp; " " &amp; RADataQTable[[#This Row],[last0]]</f>
        <v>RA 1763233 Shehu</v>
      </c>
      <c r="U5" s="21" t="str">
        <f>IF(signer1="PD",IF(ISBLANK(RADataQTable[[#This Row],[sign_blck_name]]),"",RADataQTable[[#This Row],[sign_blck_name]]),IF(ISBLANK(signer1),"",signer1))</f>
        <v>Sylvia J. Spengler</v>
      </c>
      <c r="V5" s="29" t="str">
        <f>signer2</f>
        <v>Cognizant Program Director</v>
      </c>
      <c r="W5" s="15" t="str">
        <f>HYPERLINK("https://www.ejacket.nsf.gov/ej/showProposal.do?Continue=Y&amp;ID="&amp;RADataQTable[[#This Row],[prop_id0]],"eJ")</f>
        <v>eJ</v>
      </c>
      <c r="X5" s="15" t="str">
        <f>HYPERLINK("mailto:"&amp;RADataQTable[[#This Row],[email]]&amp;"&amp;subject=Your NSF Proposal:  "&amp;RADataQTable[[#This Row],[Div]]&amp;" "&amp;RADataQTable[[#This Row],[prop_id0]], RADataQTable[[#This Row],[email]])</f>
        <v>ashehu@gmu.edu</v>
      </c>
      <c r="Y5" s="15" t="str">
        <f>HYPERLINK("mailto:"&amp;RADataQTable[[#This Row],[allPIemail]]&amp;"&amp;subject=NSF Proposal:  "&amp;RADataQTable[[#This Row],[Div]]&amp;" "&amp;RADataQTable[[#This Row],[prop_id0]], "PIs@")</f>
        <v>PIs@</v>
      </c>
      <c r="Z5" t="s">
        <v>2871</v>
      </c>
      <c r="AA5" t="s">
        <v>836</v>
      </c>
      <c r="AB5">
        <v>4</v>
      </c>
      <c r="AD5"/>
      <c r="AE5" t="str">
        <f>IF(RADataQTable[[#This Row],[maxScore]]-RADataQTable[[#This Row],[minScore]]&gt;4,"Y","")</f>
        <v/>
      </c>
      <c r="AF5" s="21">
        <v>7</v>
      </c>
      <c r="AG5" s="26">
        <v>7.25</v>
      </c>
      <c r="AH5">
        <v>8</v>
      </c>
      <c r="AI5" t="s">
        <v>2961</v>
      </c>
      <c r="AJ5" s="30">
        <v>43077.415972222225</v>
      </c>
      <c r="AK5" s="13">
        <v>947114</v>
      </c>
      <c r="AL5" s="13">
        <v>947114</v>
      </c>
      <c r="AM5">
        <v>0</v>
      </c>
      <c r="AN5" s="30">
        <v>43282</v>
      </c>
      <c r="AO5" s="21">
        <v>36</v>
      </c>
      <c r="AP5" s="21" t="s">
        <v>2962</v>
      </c>
      <c r="AS5" s="30"/>
      <c r="AT5" t="s">
        <v>839</v>
      </c>
      <c r="AU5" s="21" t="s">
        <v>730</v>
      </c>
      <c r="AV5" s="21">
        <v>1</v>
      </c>
      <c r="AW5" s="21" t="s">
        <v>5516</v>
      </c>
      <c r="AX5" s="30">
        <v>43077</v>
      </c>
      <c r="AY5" s="21" t="s">
        <v>5517</v>
      </c>
      <c r="AZ5" s="21" t="s">
        <v>5518</v>
      </c>
      <c r="BA5" s="21">
        <v>8</v>
      </c>
      <c r="BG5" s="30"/>
      <c r="BP5" s="30"/>
      <c r="BU5" t="s">
        <v>836</v>
      </c>
      <c r="BV5" s="21" t="s">
        <v>837</v>
      </c>
      <c r="BW5" s="21" t="s">
        <v>2959</v>
      </c>
      <c r="BX5" s="21" t="s">
        <v>2960</v>
      </c>
      <c r="BY5" s="31">
        <v>499074</v>
      </c>
      <c r="BZ5" s="31">
        <v>499074</v>
      </c>
      <c r="CA5" t="s">
        <v>2884</v>
      </c>
      <c r="CB5" s="21" t="s">
        <v>2965</v>
      </c>
      <c r="CC5" s="21" t="s">
        <v>1731</v>
      </c>
      <c r="CD5" s="21" t="s">
        <v>2966</v>
      </c>
      <c r="CE5" s="21" t="s">
        <v>2967</v>
      </c>
      <c r="CF5" s="31">
        <v>448040</v>
      </c>
      <c r="CG5" s="31">
        <v>448040</v>
      </c>
      <c r="CH5" t="s">
        <v>2884</v>
      </c>
      <c r="CM5" s="31"/>
      <c r="CN5" s="31"/>
      <c r="CT5" s="31"/>
      <c r="CU5" s="31"/>
      <c r="DA5" s="31"/>
      <c r="DB5" s="31"/>
      <c r="DH5" s="31"/>
      <c r="DI5" s="31"/>
      <c r="DO5" s="31"/>
      <c r="DP5" s="31"/>
      <c r="DR5" t="s">
        <v>5495</v>
      </c>
      <c r="DS5" t="s">
        <v>5496</v>
      </c>
      <c r="DT5" t="s">
        <v>467</v>
      </c>
      <c r="DU5" s="29" t="s">
        <v>5519</v>
      </c>
      <c r="DV5" t="s">
        <v>2829</v>
      </c>
      <c r="DW5" t="s">
        <v>5481</v>
      </c>
      <c r="DX5" t="s">
        <v>5482</v>
      </c>
      <c r="DY5" t="s">
        <v>5483</v>
      </c>
      <c r="DZ5" t="s">
        <v>5484</v>
      </c>
      <c r="EA5" s="22">
        <v>43091.565520833334</v>
      </c>
      <c r="EB5" t="s">
        <v>2963</v>
      </c>
      <c r="EC5" t="s">
        <v>5520</v>
      </c>
    </row>
    <row r="6" spans="1:136" x14ac:dyDescent="0.35">
      <c r="A6" s="30"/>
      <c r="B6" s="22">
        <v>43005.57708333333</v>
      </c>
      <c r="C6" s="22" t="s">
        <v>2817</v>
      </c>
      <c r="D6" s="30" t="s">
        <v>2818</v>
      </c>
      <c r="E6" s="30" t="s">
        <v>476</v>
      </c>
      <c r="F6" s="30" t="s">
        <v>2820</v>
      </c>
      <c r="G6" s="30" t="s">
        <v>2819</v>
      </c>
      <c r="H6" t="s">
        <v>2821</v>
      </c>
      <c r="I6" t="s">
        <v>2822</v>
      </c>
      <c r="J6" t="s">
        <v>1358</v>
      </c>
      <c r="L6">
        <v>1</v>
      </c>
      <c r="M6" s="26">
        <v>1.01</v>
      </c>
      <c r="N6" t="s">
        <v>732</v>
      </c>
      <c r="Q6" s="29" t="s">
        <v>753</v>
      </c>
      <c r="R6" s="29" t="str">
        <f>IFERROR(MID(RADataQTable[[#This Row],[RAtemplate]],1,LEN(RADataQTable[[#This Row],[RAtemplate]])-8),"RA") &amp; " " &amp; RADataQTable[[#This Row],[prop_id0]] &amp; " " &amp; RADataQTable[[#This Row],[last0]]</f>
        <v>RA 1763699 Sherwood</v>
      </c>
      <c r="U6" s="21" t="str">
        <f>IF(signer1="PD",IF(ISBLANK(RADataQTable[[#This Row],[sign_blck_name]]),"",RADataQTable[[#This Row],[sign_blck_name]]),IF(ISBLANK(signer1),"",signer1))</f>
        <v>Tao Li</v>
      </c>
      <c r="V6" s="29" t="str">
        <f>signer2</f>
        <v>Cognizant Program Director</v>
      </c>
      <c r="W6" s="15" t="str">
        <f>HYPERLINK("https://www.ejacket.nsf.gov/ej/showProposal.do?Continue=Y&amp;ID="&amp;RADataQTable[[#This Row],[prop_id0]],"eJ")</f>
        <v>eJ</v>
      </c>
      <c r="X6" s="15" t="str">
        <f>HYPERLINK("mailto:"&amp;RADataQTable[[#This Row],[email]]&amp;"&amp;subject=Your NSF Proposal:  "&amp;RADataQTable[[#This Row],[Div]]&amp;" "&amp;RADataQTable[[#This Row],[prop_id0]], RADataQTable[[#This Row],[email]])</f>
        <v>sherwood@cs.ucsb.edu</v>
      </c>
      <c r="Y6" s="15" t="str">
        <f>HYPERLINK("mailto:"&amp;RADataQTable[[#This Row],[allPIemail]]&amp;"&amp;subject=NSF Proposal:  "&amp;RADataQTable[[#This Row],[Div]]&amp;" "&amp;RADataQTable[[#This Row],[prop_id0]], "PIs@")</f>
        <v>PIs@</v>
      </c>
      <c r="Z6" t="s">
        <v>2825</v>
      </c>
      <c r="AA6" t="s">
        <v>1706</v>
      </c>
      <c r="AB6">
        <v>4</v>
      </c>
      <c r="AC6">
        <v>4</v>
      </c>
      <c r="AD6"/>
      <c r="AE6" t="str">
        <f>IF(RADataQTable[[#This Row],[maxScore]]-RADataQTable[[#This Row],[minScore]]&gt;4,"Y","")</f>
        <v/>
      </c>
      <c r="AF6" s="21">
        <v>7</v>
      </c>
      <c r="AG6" s="26">
        <v>7.75</v>
      </c>
      <c r="AH6">
        <v>9</v>
      </c>
      <c r="AI6" t="s">
        <v>3950</v>
      </c>
      <c r="AJ6" s="30">
        <v>43081.511805555558</v>
      </c>
      <c r="AK6" s="13">
        <v>1200000</v>
      </c>
      <c r="AL6" s="13">
        <v>1200000</v>
      </c>
      <c r="AM6">
        <v>0</v>
      </c>
      <c r="AN6" s="30">
        <v>43282</v>
      </c>
      <c r="AO6" s="21">
        <v>36</v>
      </c>
      <c r="AP6" s="21" t="s">
        <v>3991</v>
      </c>
      <c r="AS6" s="30"/>
      <c r="AT6" t="s">
        <v>1070</v>
      </c>
      <c r="AU6" s="21" t="s">
        <v>730</v>
      </c>
      <c r="AV6" s="21">
        <v>1</v>
      </c>
      <c r="AW6" s="21" t="s">
        <v>5578</v>
      </c>
      <c r="AX6" s="30">
        <v>43081</v>
      </c>
      <c r="AY6" s="21" t="s">
        <v>5757</v>
      </c>
      <c r="AZ6" s="21" t="s">
        <v>5580</v>
      </c>
      <c r="BA6" s="21">
        <v>11</v>
      </c>
      <c r="BG6" s="30"/>
      <c r="BP6" s="30"/>
      <c r="BU6" t="s">
        <v>1706</v>
      </c>
      <c r="BV6" s="21" t="s">
        <v>1707</v>
      </c>
      <c r="BW6" s="21" t="s">
        <v>3598</v>
      </c>
      <c r="BX6" s="21" t="s">
        <v>2853</v>
      </c>
      <c r="BY6" s="31">
        <v>1200000</v>
      </c>
      <c r="BZ6" s="31">
        <v>1200000</v>
      </c>
      <c r="CA6" t="s">
        <v>3459</v>
      </c>
      <c r="CF6" s="31"/>
      <c r="CG6" s="31"/>
      <c r="CM6" s="31"/>
      <c r="CN6" s="31"/>
      <c r="CT6" s="31"/>
      <c r="CU6" s="31"/>
      <c r="DA6" s="31"/>
      <c r="DB6" s="31"/>
      <c r="DH6" s="31"/>
      <c r="DI6" s="31"/>
      <c r="DO6" s="31"/>
      <c r="DP6" s="31"/>
      <c r="DR6" t="s">
        <v>5478</v>
      </c>
      <c r="DS6" t="s">
        <v>5479</v>
      </c>
      <c r="DT6" t="s">
        <v>477</v>
      </c>
      <c r="DU6" s="29" t="s">
        <v>5664</v>
      </c>
      <c r="DV6" t="s">
        <v>2829</v>
      </c>
      <c r="DW6" t="s">
        <v>5481</v>
      </c>
      <c r="DX6" t="s">
        <v>5482</v>
      </c>
      <c r="DY6" t="s">
        <v>5483</v>
      </c>
      <c r="DZ6" t="s">
        <v>5484</v>
      </c>
      <c r="EA6" s="22">
        <v>43091.565520833334</v>
      </c>
      <c r="EB6" t="s">
        <v>3992</v>
      </c>
      <c r="EC6" t="s">
        <v>5766</v>
      </c>
    </row>
    <row r="7" spans="1:136" x14ac:dyDescent="0.35">
      <c r="A7" s="30"/>
      <c r="B7" s="22">
        <v>43005.625</v>
      </c>
      <c r="C7" s="22" t="s">
        <v>2817</v>
      </c>
      <c r="D7" s="30" t="s">
        <v>2818</v>
      </c>
      <c r="E7" s="30" t="s">
        <v>476</v>
      </c>
      <c r="F7" s="30" t="s">
        <v>2820</v>
      </c>
      <c r="G7" s="30" t="s">
        <v>2819</v>
      </c>
      <c r="H7" t="s">
        <v>2821</v>
      </c>
      <c r="I7" t="s">
        <v>2822</v>
      </c>
      <c r="J7" t="s">
        <v>765</v>
      </c>
      <c r="L7">
        <v>2</v>
      </c>
      <c r="M7" s="26">
        <v>1.01</v>
      </c>
      <c r="N7" t="s">
        <v>769</v>
      </c>
      <c r="O7" t="s">
        <v>732</v>
      </c>
      <c r="Q7" s="29" t="s">
        <v>753</v>
      </c>
      <c r="R7" s="29" t="str">
        <f>IFERROR(MID(RADataQTable[[#This Row],[RAtemplate]],1,LEN(RADataQTable[[#This Row],[RAtemplate]])-8),"RA") &amp; " " &amp; RADataQTable[[#This Row],[prop_id0]] &amp; " " &amp; RADataQTable[[#This Row],[last0]]</f>
        <v>RA 1763814 Jhala</v>
      </c>
      <c r="U7" s="21" t="str">
        <f>IF(signer1="PD",IF(ISBLANK(RADataQTable[[#This Row],[sign_blck_name]]),"",RADataQTable[[#This Row],[sign_blck_name]]),IF(ISBLANK(signer1),"",signer1))</f>
        <v>Anindya Banerjee</v>
      </c>
      <c r="V7" s="29" t="str">
        <f>signer2</f>
        <v>Cognizant Program Director</v>
      </c>
      <c r="W7" s="15" t="str">
        <f>HYPERLINK("https://www.ejacket.nsf.gov/ej/showProposal.do?Continue=Y&amp;ID="&amp;RADataQTable[[#This Row],[prop_id0]],"eJ")</f>
        <v>eJ</v>
      </c>
      <c r="X7" s="15" t="str">
        <f>HYPERLINK("mailto:"&amp;RADataQTable[[#This Row],[email]]&amp;"&amp;subject=Your NSF Proposal:  "&amp;RADataQTable[[#This Row],[Div]]&amp;" "&amp;RADataQTable[[#This Row],[prop_id0]], RADataQTable[[#This Row],[email]])</f>
        <v>jhala@cs.ucsd.edu</v>
      </c>
      <c r="Y7" s="15" t="str">
        <f>HYPERLINK("mailto:"&amp;RADataQTable[[#This Row],[allPIemail]]&amp;"&amp;subject=NSF Proposal:  "&amp;RADataQTable[[#This Row],[Div]]&amp;" "&amp;RADataQTable[[#This Row],[prop_id0]], "PIs@")</f>
        <v>PIs@</v>
      </c>
      <c r="Z7" t="s">
        <v>2825</v>
      </c>
      <c r="AA7" t="s">
        <v>1983</v>
      </c>
      <c r="AB7">
        <v>8</v>
      </c>
      <c r="AC7">
        <v>8</v>
      </c>
      <c r="AD7"/>
      <c r="AE7" t="str">
        <f>IF(RADataQTable[[#This Row],[maxScore]]-RADataQTable[[#This Row],[minScore]]&gt;4,"Y","")</f>
        <v/>
      </c>
      <c r="AF7" s="21">
        <v>5</v>
      </c>
      <c r="AG7" s="26">
        <v>7.375</v>
      </c>
      <c r="AH7">
        <v>9</v>
      </c>
      <c r="AI7" t="s">
        <v>4357</v>
      </c>
      <c r="AJ7" s="30">
        <v>43083.494444444441</v>
      </c>
      <c r="AK7" s="13">
        <v>1200000</v>
      </c>
      <c r="AL7" s="13">
        <v>1200000</v>
      </c>
      <c r="AM7">
        <v>0</v>
      </c>
      <c r="AN7" s="30">
        <v>43282</v>
      </c>
      <c r="AO7" s="21">
        <v>48</v>
      </c>
      <c r="AP7" s="21" t="s">
        <v>4358</v>
      </c>
      <c r="AS7" s="30"/>
      <c r="AT7" t="s">
        <v>728</v>
      </c>
      <c r="AU7" s="21" t="s">
        <v>766</v>
      </c>
      <c r="AV7" s="21">
        <v>7</v>
      </c>
      <c r="AW7" s="21" t="s">
        <v>5474</v>
      </c>
      <c r="AX7" s="30">
        <v>43077</v>
      </c>
      <c r="AY7" s="21" t="s">
        <v>5841</v>
      </c>
      <c r="AZ7" s="21" t="s">
        <v>5476</v>
      </c>
      <c r="BA7" s="21">
        <v>10</v>
      </c>
      <c r="BB7" s="21">
        <v>2</v>
      </c>
      <c r="BC7" s="21" t="s">
        <v>949</v>
      </c>
      <c r="BD7" s="21" t="s">
        <v>730</v>
      </c>
      <c r="BE7" s="21">
        <v>1</v>
      </c>
      <c r="BF7" s="21" t="s">
        <v>5547</v>
      </c>
      <c r="BG7" s="30">
        <v>43083</v>
      </c>
      <c r="BH7" s="21" t="s">
        <v>5843</v>
      </c>
      <c r="BI7" s="21" t="s">
        <v>5549</v>
      </c>
      <c r="BJ7" s="21">
        <v>9</v>
      </c>
      <c r="BK7" s="21">
        <v>1</v>
      </c>
      <c r="BP7" s="30"/>
      <c r="BU7" t="s">
        <v>1983</v>
      </c>
      <c r="BV7" s="21" t="s">
        <v>1984</v>
      </c>
      <c r="BW7" s="21" t="s">
        <v>4356</v>
      </c>
      <c r="BX7" s="21" t="s">
        <v>668</v>
      </c>
      <c r="BY7" s="31">
        <v>900000</v>
      </c>
      <c r="BZ7" s="31">
        <v>900000</v>
      </c>
      <c r="CA7" t="s">
        <v>3279</v>
      </c>
      <c r="CB7" s="21" t="s">
        <v>4360</v>
      </c>
      <c r="CC7" s="21" t="s">
        <v>4361</v>
      </c>
      <c r="CD7" s="21" t="s">
        <v>4362</v>
      </c>
      <c r="CE7" s="21" t="s">
        <v>713</v>
      </c>
      <c r="CF7" s="31">
        <v>300000</v>
      </c>
      <c r="CG7" s="31">
        <v>300000</v>
      </c>
      <c r="CH7" t="s">
        <v>3279</v>
      </c>
      <c r="CM7" s="31"/>
      <c r="CN7" s="31"/>
      <c r="CT7" s="31"/>
      <c r="CU7" s="31"/>
      <c r="DA7" s="31"/>
      <c r="DB7" s="31"/>
      <c r="DH7" s="31"/>
      <c r="DI7" s="31"/>
      <c r="DO7" s="31"/>
      <c r="DP7" s="31"/>
      <c r="DR7" t="s">
        <v>5478</v>
      </c>
      <c r="DS7" t="s">
        <v>5479</v>
      </c>
      <c r="DT7" t="s">
        <v>477</v>
      </c>
      <c r="DU7" s="29" t="s">
        <v>5493</v>
      </c>
      <c r="DV7" t="s">
        <v>2829</v>
      </c>
      <c r="DW7" t="s">
        <v>5481</v>
      </c>
      <c r="DX7" t="s">
        <v>5482</v>
      </c>
      <c r="DY7" t="s">
        <v>5483</v>
      </c>
      <c r="DZ7" t="s">
        <v>5484</v>
      </c>
      <c r="EA7" s="22">
        <v>43091.565520833334</v>
      </c>
      <c r="EB7" t="s">
        <v>4359</v>
      </c>
      <c r="EC7" t="s">
        <v>5844</v>
      </c>
      <c r="ED7" t="s">
        <v>5842</v>
      </c>
      <c r="EE7" t="s">
        <v>5645</v>
      </c>
    </row>
    <row r="8" spans="1:136" x14ac:dyDescent="0.35">
      <c r="A8" s="30"/>
      <c r="B8" s="22">
        <v>43005.686805555553</v>
      </c>
      <c r="C8" s="22" t="s">
        <v>2817</v>
      </c>
      <c r="D8" s="30" t="s">
        <v>2818</v>
      </c>
      <c r="E8" s="30" t="s">
        <v>472</v>
      </c>
      <c r="F8" s="30" t="s">
        <v>2820</v>
      </c>
      <c r="G8" s="30" t="s">
        <v>2819</v>
      </c>
      <c r="H8" t="s">
        <v>2821</v>
      </c>
      <c r="I8" t="s">
        <v>2822</v>
      </c>
      <c r="J8" t="s">
        <v>892</v>
      </c>
      <c r="L8">
        <v>1</v>
      </c>
      <c r="M8" s="26">
        <v>1.01</v>
      </c>
      <c r="N8" t="s">
        <v>732</v>
      </c>
      <c r="Q8" s="29" t="s">
        <v>753</v>
      </c>
      <c r="R8" s="29" t="str">
        <f>IFERROR(MID(RADataQTable[[#This Row],[RAtemplate]],1,LEN(RADataQTable[[#This Row],[RAtemplate]])-8),"RA") &amp; " " &amp; RADataQTable[[#This Row],[prop_id0]] &amp; " " &amp; RADataQTable[[#This Row],[last0]]</f>
        <v>RA 1763970 Papadimitriou</v>
      </c>
      <c r="U8" s="21" t="str">
        <f>IF(signer1="PD",IF(ISBLANK(RADataQTable[[#This Row],[sign_blck_name]]),"",RADataQTable[[#This Row],[sign_blck_name]]),IF(ISBLANK(signer1),"",signer1))</f>
        <v>Rahul Shah</v>
      </c>
      <c r="V8" s="29" t="str">
        <f>signer2</f>
        <v>Cognizant Program Director</v>
      </c>
      <c r="W8" s="15" t="str">
        <f>HYPERLINK("https://www.ejacket.nsf.gov/ej/showProposal.do?Continue=Y&amp;ID="&amp;RADataQTable[[#This Row],[prop_id0]],"eJ")</f>
        <v>eJ</v>
      </c>
      <c r="X8" s="15" t="str">
        <f>HYPERLINK("mailto:"&amp;RADataQTable[[#This Row],[email]]&amp;"&amp;subject=Your NSF Proposal:  "&amp;RADataQTable[[#This Row],[Div]]&amp;" "&amp;RADataQTable[[#This Row],[prop_id0]], RADataQTable[[#This Row],[email]])</f>
        <v>christos@cs.berkeley.edu</v>
      </c>
      <c r="Y8" s="15" t="str">
        <f>HYPERLINK("mailto:"&amp;RADataQTable[[#This Row],[allPIemail]]&amp;"&amp;subject=NSF Proposal:  "&amp;RADataQTable[[#This Row],[Div]]&amp;" "&amp;RADataQTable[[#This Row],[prop_id0]], "PIs@")</f>
        <v>PIs@</v>
      </c>
      <c r="Z8" t="s">
        <v>2825</v>
      </c>
      <c r="AA8" t="s">
        <v>2397</v>
      </c>
      <c r="AB8">
        <v>4</v>
      </c>
      <c r="AC8">
        <v>4</v>
      </c>
      <c r="AD8"/>
      <c r="AE8" t="str">
        <f>IF(RADataQTable[[#This Row],[maxScore]]-RADataQTable[[#This Row],[minScore]]&gt;4,"Y","")</f>
        <v/>
      </c>
      <c r="AF8" s="21">
        <v>7</v>
      </c>
      <c r="AG8" s="26">
        <v>8.5</v>
      </c>
      <c r="AH8">
        <v>9</v>
      </c>
      <c r="AI8" t="s">
        <v>4947</v>
      </c>
      <c r="AJ8" s="30">
        <v>43080.079861111109</v>
      </c>
      <c r="AK8" s="13">
        <v>1200000</v>
      </c>
      <c r="AL8" s="13">
        <v>1200000</v>
      </c>
      <c r="AM8">
        <v>0</v>
      </c>
      <c r="AN8" s="30">
        <v>43221</v>
      </c>
      <c r="AO8" s="21">
        <v>48</v>
      </c>
      <c r="AP8" s="21" t="s">
        <v>4948</v>
      </c>
      <c r="AQ8">
        <v>1</v>
      </c>
      <c r="AR8" t="s">
        <v>5694</v>
      </c>
      <c r="AS8" s="30">
        <v>43074.972222222219</v>
      </c>
      <c r="AT8" t="s">
        <v>864</v>
      </c>
      <c r="AU8" s="21" t="s">
        <v>730</v>
      </c>
      <c r="AV8" s="21">
        <v>1</v>
      </c>
      <c r="AW8" s="21" t="s">
        <v>5523</v>
      </c>
      <c r="AX8" s="30">
        <v>43081</v>
      </c>
      <c r="AY8" s="21" t="s">
        <v>5958</v>
      </c>
      <c r="AZ8" s="21" t="s">
        <v>5525</v>
      </c>
      <c r="BA8" s="21">
        <v>9</v>
      </c>
      <c r="BB8" s="21">
        <v>1</v>
      </c>
      <c r="BG8" s="30"/>
      <c r="BP8" s="30"/>
      <c r="BU8" t="s">
        <v>2397</v>
      </c>
      <c r="BV8" s="21" t="s">
        <v>2398</v>
      </c>
      <c r="BW8" s="21" t="s">
        <v>3730</v>
      </c>
      <c r="BX8" s="21" t="s">
        <v>2976</v>
      </c>
      <c r="BY8" s="31">
        <v>1200000</v>
      </c>
      <c r="BZ8" s="31">
        <v>1200000</v>
      </c>
      <c r="CA8" t="s">
        <v>4946</v>
      </c>
      <c r="CF8" s="31"/>
      <c r="CG8" s="31"/>
      <c r="CM8" s="31"/>
      <c r="CN8" s="31"/>
      <c r="CT8" s="31"/>
      <c r="CU8" s="31"/>
      <c r="DA8" s="31"/>
      <c r="DB8" s="31"/>
      <c r="DH8" s="31"/>
      <c r="DI8" s="31"/>
      <c r="DO8" s="31"/>
      <c r="DP8" s="31"/>
      <c r="DR8" t="s">
        <v>5478</v>
      </c>
      <c r="DS8" t="s">
        <v>5479</v>
      </c>
      <c r="DT8" t="s">
        <v>473</v>
      </c>
      <c r="DU8" s="29" t="s">
        <v>5533</v>
      </c>
      <c r="DV8" t="s">
        <v>2829</v>
      </c>
      <c r="DW8" t="s">
        <v>5481</v>
      </c>
      <c r="DX8" t="s">
        <v>5482</v>
      </c>
      <c r="DY8" t="s">
        <v>5483</v>
      </c>
      <c r="DZ8" t="s">
        <v>5484</v>
      </c>
      <c r="EA8" s="22">
        <v>43091.565520833334</v>
      </c>
      <c r="EB8" t="s">
        <v>4949</v>
      </c>
      <c r="EC8" t="s">
        <v>5960</v>
      </c>
      <c r="ED8" t="s">
        <v>5959</v>
      </c>
    </row>
    <row r="9" spans="1:136" x14ac:dyDescent="0.35">
      <c r="A9" s="30"/>
      <c r="B9" s="22">
        <v>43004.490972222222</v>
      </c>
      <c r="C9" s="22" t="s">
        <v>2817</v>
      </c>
      <c r="D9" s="30" t="s">
        <v>2818</v>
      </c>
      <c r="E9" s="30" t="s">
        <v>472</v>
      </c>
      <c r="F9" s="30" t="s">
        <v>2820</v>
      </c>
      <c r="G9" s="30" t="s">
        <v>2819</v>
      </c>
      <c r="H9" t="s">
        <v>2821</v>
      </c>
      <c r="I9" t="s">
        <v>2822</v>
      </c>
      <c r="J9" t="s">
        <v>863</v>
      </c>
      <c r="L9">
        <v>1</v>
      </c>
      <c r="M9" s="26">
        <v>1.02</v>
      </c>
      <c r="N9" t="s">
        <v>732</v>
      </c>
      <c r="Q9" s="29" t="s">
        <v>753</v>
      </c>
      <c r="R9" s="29" t="str">
        <f>IFERROR(MID(RADataQTable[[#This Row],[RAtemplate]],1,LEN(RADataQTable[[#This Row],[RAtemplate]])-8),"RA") &amp; " " &amp; RADataQTable[[#This Row],[prop_id0]] &amp; " " &amp; RADataQTable[[#This Row],[last0]]</f>
        <v>RA 1763311 Reingold</v>
      </c>
      <c r="U9" s="21" t="str">
        <f>IF(signer1="PD",IF(ISBLANK(RADataQTable[[#This Row],[sign_blck_name]]),"",RADataQTable[[#This Row],[sign_blck_name]]),IF(ISBLANK(signer1),"",signer1))</f>
        <v>Tracy J. Kimbrel</v>
      </c>
      <c r="V9" s="29" t="str">
        <f>signer2</f>
        <v>Cognizant Program Director</v>
      </c>
      <c r="W9" s="15" t="str">
        <f>HYPERLINK("https://www.ejacket.nsf.gov/ej/showProposal.do?Continue=Y&amp;ID="&amp;RADataQTable[[#This Row],[prop_id0]],"eJ")</f>
        <v>eJ</v>
      </c>
      <c r="X9" s="15" t="str">
        <f>HYPERLINK("mailto:"&amp;RADataQTable[[#This Row],[email]]&amp;"&amp;subject=Your NSF Proposal:  "&amp;RADataQTable[[#This Row],[Div]]&amp;" "&amp;RADataQTable[[#This Row],[prop_id0]], RADataQTable[[#This Row],[email]])</f>
        <v>omreing@stanford.edu</v>
      </c>
      <c r="Y9" s="15" t="str">
        <f>HYPERLINK("mailto:"&amp;RADataQTable[[#This Row],[allPIemail]]&amp;"&amp;subject=NSF Proposal:  "&amp;RADataQTable[[#This Row],[Div]]&amp;" "&amp;RADataQTable[[#This Row],[prop_id0]], "PIs@")</f>
        <v>PIs@</v>
      </c>
      <c r="Z9" t="s">
        <v>2825</v>
      </c>
      <c r="AA9" t="s">
        <v>1034</v>
      </c>
      <c r="AB9">
        <v>4</v>
      </c>
      <c r="AC9">
        <v>4</v>
      </c>
      <c r="AD9"/>
      <c r="AE9" t="str">
        <f>IF(RADataQTable[[#This Row],[maxScore]]-RADataQTable[[#This Row],[minScore]]&gt;4,"Y","")</f>
        <v/>
      </c>
      <c r="AF9" s="21">
        <v>7</v>
      </c>
      <c r="AG9" s="26">
        <v>8</v>
      </c>
      <c r="AH9">
        <v>9</v>
      </c>
      <c r="AI9" t="s">
        <v>3124</v>
      </c>
      <c r="AJ9" s="30">
        <v>43080.47152777778</v>
      </c>
      <c r="AK9" s="13">
        <v>1200000</v>
      </c>
      <c r="AL9" s="13">
        <v>1200000</v>
      </c>
      <c r="AM9">
        <v>0</v>
      </c>
      <c r="AN9" s="30">
        <v>43344</v>
      </c>
      <c r="AO9" s="21">
        <v>48</v>
      </c>
      <c r="AP9" s="21" t="s">
        <v>3125</v>
      </c>
      <c r="AS9" s="30"/>
      <c r="AT9" t="s">
        <v>864</v>
      </c>
      <c r="AU9" s="21" t="s">
        <v>730</v>
      </c>
      <c r="AV9" s="21">
        <v>2</v>
      </c>
      <c r="AW9" s="21" t="s">
        <v>5523</v>
      </c>
      <c r="AX9" s="30">
        <v>43081</v>
      </c>
      <c r="AY9" s="21" t="s">
        <v>5570</v>
      </c>
      <c r="AZ9" s="21" t="s">
        <v>5525</v>
      </c>
      <c r="BA9" s="21">
        <v>9</v>
      </c>
      <c r="BG9" s="30"/>
      <c r="BP9" s="30"/>
      <c r="BU9" t="s">
        <v>1034</v>
      </c>
      <c r="BV9" s="21" t="s">
        <v>1035</v>
      </c>
      <c r="BW9" s="21" t="s">
        <v>3123</v>
      </c>
      <c r="BX9" s="21" t="s">
        <v>641</v>
      </c>
      <c r="BY9" s="31">
        <v>650000</v>
      </c>
      <c r="BZ9" s="31">
        <v>650000</v>
      </c>
      <c r="CA9" t="s">
        <v>3122</v>
      </c>
      <c r="CB9" s="21" t="s">
        <v>3127</v>
      </c>
      <c r="CC9" s="21" t="s">
        <v>3128</v>
      </c>
      <c r="CD9" s="21" t="s">
        <v>3129</v>
      </c>
      <c r="CE9" s="21" t="s">
        <v>2938</v>
      </c>
      <c r="CF9" s="31">
        <v>550000</v>
      </c>
      <c r="CG9" s="31">
        <v>550000</v>
      </c>
      <c r="CH9" t="s">
        <v>3122</v>
      </c>
      <c r="CM9" s="31"/>
      <c r="CN9" s="31"/>
      <c r="CT9" s="31"/>
      <c r="CU9" s="31"/>
      <c r="DA9" s="31"/>
      <c r="DB9" s="31"/>
      <c r="DH9" s="31"/>
      <c r="DI9" s="31"/>
      <c r="DO9" s="31"/>
      <c r="DP9" s="31"/>
      <c r="DR9" t="s">
        <v>5478</v>
      </c>
      <c r="DS9" t="s">
        <v>5479</v>
      </c>
      <c r="DT9" t="s">
        <v>473</v>
      </c>
      <c r="DU9" s="29" t="s">
        <v>5526</v>
      </c>
      <c r="DV9" t="s">
        <v>2829</v>
      </c>
      <c r="DW9" t="s">
        <v>5481</v>
      </c>
      <c r="DX9" t="s">
        <v>5482</v>
      </c>
      <c r="DY9" t="s">
        <v>5483</v>
      </c>
      <c r="DZ9" t="s">
        <v>5484</v>
      </c>
      <c r="EA9" s="22">
        <v>43091.565520833334</v>
      </c>
      <c r="EB9" t="s">
        <v>3126</v>
      </c>
      <c r="EC9" t="s">
        <v>5571</v>
      </c>
    </row>
    <row r="10" spans="1:136" x14ac:dyDescent="0.35">
      <c r="A10" s="30"/>
      <c r="B10" s="22">
        <v>43004.756249999999</v>
      </c>
      <c r="C10" s="22" t="s">
        <v>2817</v>
      </c>
      <c r="D10" s="30" t="s">
        <v>2818</v>
      </c>
      <c r="E10" s="30" t="s">
        <v>476</v>
      </c>
      <c r="F10" s="30" t="s">
        <v>2820</v>
      </c>
      <c r="G10" s="30" t="s">
        <v>2819</v>
      </c>
      <c r="H10" t="s">
        <v>2821</v>
      </c>
      <c r="I10" t="s">
        <v>2822</v>
      </c>
      <c r="J10" t="s">
        <v>948</v>
      </c>
      <c r="L10">
        <v>1</v>
      </c>
      <c r="M10" s="26">
        <v>1.02</v>
      </c>
      <c r="N10" t="s">
        <v>732</v>
      </c>
      <c r="Q10" s="29" t="s">
        <v>753</v>
      </c>
      <c r="R10" s="29" t="str">
        <f>IFERROR(MID(RADataQTable[[#This Row],[RAtemplate]],1,LEN(RADataQTable[[#This Row],[RAtemplate]])-8),"RA") &amp; " " &amp; RADataQTable[[#This Row],[prop_id0]] &amp; " " &amp; RADataQTable[[#This Row],[last0]]</f>
        <v>RA 1763423 Brun</v>
      </c>
      <c r="U10" s="21" t="str">
        <f>IF(signer1="PD",IF(ISBLANK(RADataQTable[[#This Row],[sign_blck_name]]),"",RADataQTable[[#This Row],[sign_blck_name]]),IF(ISBLANK(signer1),"",signer1))</f>
        <v>Sol J. Greenspan</v>
      </c>
      <c r="V10" s="29" t="str">
        <f>signer2</f>
        <v>Cognizant Program Director</v>
      </c>
      <c r="W10" s="15" t="str">
        <f>HYPERLINK("https://www.ejacket.nsf.gov/ej/showProposal.do?Continue=Y&amp;ID="&amp;RADataQTable[[#This Row],[prop_id0]],"eJ")</f>
        <v>eJ</v>
      </c>
      <c r="X10" s="15" t="str">
        <f>HYPERLINK("mailto:"&amp;RADataQTable[[#This Row],[email]]&amp;"&amp;subject=Your NSF Proposal:  "&amp;RADataQTable[[#This Row],[Div]]&amp;" "&amp;RADataQTable[[#This Row],[prop_id0]], RADataQTable[[#This Row],[email]])</f>
        <v>brun@cs.umass.edu</v>
      </c>
      <c r="Y10" s="15" t="str">
        <f>HYPERLINK("mailto:"&amp;RADataQTable[[#This Row],[allPIemail]]&amp;"&amp;subject=NSF Proposal:  "&amp;RADataQTable[[#This Row],[Div]]&amp;" "&amp;RADataQTable[[#This Row],[prop_id0]], "PIs@")</f>
        <v>PIs@</v>
      </c>
      <c r="Z10" t="s">
        <v>2825</v>
      </c>
      <c r="AA10" t="s">
        <v>1231</v>
      </c>
      <c r="AB10">
        <v>4</v>
      </c>
      <c r="AC10">
        <v>4</v>
      </c>
      <c r="AD10"/>
      <c r="AE10" t="str">
        <f>IF(RADataQTable[[#This Row],[maxScore]]-RADataQTable[[#This Row],[minScore]]&gt;4,"Y","")</f>
        <v/>
      </c>
      <c r="AF10" s="21">
        <v>6</v>
      </c>
      <c r="AG10" s="26">
        <v>7</v>
      </c>
      <c r="AH10">
        <v>8</v>
      </c>
      <c r="AI10" t="s">
        <v>3327</v>
      </c>
      <c r="AJ10" s="30">
        <v>43082.638194444444</v>
      </c>
      <c r="AK10" s="13">
        <v>1199624</v>
      </c>
      <c r="AL10" s="13">
        <v>1199624</v>
      </c>
      <c r="AM10">
        <v>0</v>
      </c>
      <c r="AN10" s="30">
        <v>43282</v>
      </c>
      <c r="AO10" s="21">
        <v>48</v>
      </c>
      <c r="AP10" s="21" t="s">
        <v>3328</v>
      </c>
      <c r="AS10" s="30"/>
      <c r="AT10" t="s">
        <v>949</v>
      </c>
      <c r="AU10" s="21" t="s">
        <v>730</v>
      </c>
      <c r="AV10" s="21">
        <v>2</v>
      </c>
      <c r="AW10" s="21" t="s">
        <v>5547</v>
      </c>
      <c r="AX10" s="30">
        <v>43083</v>
      </c>
      <c r="AY10" s="21" t="s">
        <v>5631</v>
      </c>
      <c r="AZ10" s="21" t="s">
        <v>5549</v>
      </c>
      <c r="BA10" s="21">
        <v>9</v>
      </c>
      <c r="BG10" s="30"/>
      <c r="BP10" s="30"/>
      <c r="BU10" t="s">
        <v>1231</v>
      </c>
      <c r="BV10" s="21" t="s">
        <v>1232</v>
      </c>
      <c r="BW10" s="21" t="s">
        <v>3326</v>
      </c>
      <c r="BX10" s="21" t="s">
        <v>2956</v>
      </c>
      <c r="BY10" s="31">
        <v>1199624</v>
      </c>
      <c r="BZ10" s="31">
        <v>1199624</v>
      </c>
      <c r="CA10" t="s">
        <v>3036</v>
      </c>
      <c r="CF10" s="31"/>
      <c r="CG10" s="31"/>
      <c r="CM10" s="31"/>
      <c r="CN10" s="31"/>
      <c r="CT10" s="31"/>
      <c r="CU10" s="31"/>
      <c r="DA10" s="31"/>
      <c r="DB10" s="31"/>
      <c r="DH10" s="31"/>
      <c r="DI10" s="31"/>
      <c r="DO10" s="31"/>
      <c r="DP10" s="31"/>
      <c r="DR10" t="s">
        <v>5478</v>
      </c>
      <c r="DS10" t="s">
        <v>5479</v>
      </c>
      <c r="DT10" t="s">
        <v>477</v>
      </c>
      <c r="DU10" s="29" t="s">
        <v>5550</v>
      </c>
      <c r="DV10" t="s">
        <v>2829</v>
      </c>
      <c r="DW10" t="s">
        <v>5481</v>
      </c>
      <c r="DX10" t="s">
        <v>5482</v>
      </c>
      <c r="DY10" t="s">
        <v>5483</v>
      </c>
      <c r="DZ10" t="s">
        <v>5484</v>
      </c>
      <c r="EA10" s="22">
        <v>43091.565520833334</v>
      </c>
      <c r="EB10" t="s">
        <v>3329</v>
      </c>
      <c r="EC10" t="s">
        <v>5632</v>
      </c>
    </row>
    <row r="11" spans="1:136" x14ac:dyDescent="0.35">
      <c r="A11" s="30"/>
      <c r="B11" s="22">
        <v>43005.462500000001</v>
      </c>
      <c r="C11" s="22" t="s">
        <v>2817</v>
      </c>
      <c r="D11" s="30" t="s">
        <v>2818</v>
      </c>
      <c r="E11" s="30" t="s">
        <v>476</v>
      </c>
      <c r="F11" s="30" t="s">
        <v>2820</v>
      </c>
      <c r="G11" s="30" t="s">
        <v>2819</v>
      </c>
      <c r="H11" t="s">
        <v>2821</v>
      </c>
      <c r="I11" t="s">
        <v>2822</v>
      </c>
      <c r="J11" t="s">
        <v>1069</v>
      </c>
      <c r="L11">
        <v>1</v>
      </c>
      <c r="M11" s="26">
        <v>1.02</v>
      </c>
      <c r="N11" t="s">
        <v>732</v>
      </c>
      <c r="Q11" s="29" t="s">
        <v>753</v>
      </c>
      <c r="R11" s="29" t="str">
        <f>IFERROR(MID(RADataQTable[[#This Row],[RAtemplate]],1,LEN(RADataQTable[[#This Row],[RAtemplate]])-8),"RA") &amp; " " &amp; RADataQTable[[#This Row],[prop_id0]] &amp; " " &amp; RADataQTable[[#This Row],[last0]]</f>
        <v>RA 1763540 Snir</v>
      </c>
      <c r="U11" s="21" t="str">
        <f>IF(signer1="PD",IF(ISBLANK(RADataQTable[[#This Row],[sign_blck_name]]),"",RADataQTable[[#This Row],[sign_blck_name]]),IF(ISBLANK(signer1),"",signer1))</f>
        <v>Almadena Y. Chtchelkanova</v>
      </c>
      <c r="V11" s="29" t="str">
        <f>signer2</f>
        <v>Cognizant Program Director</v>
      </c>
      <c r="W11" s="15" t="str">
        <f>HYPERLINK("https://www.ejacket.nsf.gov/ej/showProposal.do?Continue=Y&amp;ID="&amp;RADataQTable[[#This Row],[prop_id0]],"eJ")</f>
        <v>eJ</v>
      </c>
      <c r="X11" s="15" t="str">
        <f>HYPERLINK("mailto:"&amp;RADataQTable[[#This Row],[email]]&amp;"&amp;subject=Your NSF Proposal:  "&amp;RADataQTable[[#This Row],[Div]]&amp;" "&amp;RADataQTable[[#This Row],[prop_id0]], RADataQTable[[#This Row],[email]])</f>
        <v>snir@illinois.edu</v>
      </c>
      <c r="Y11" s="15" t="str">
        <f>HYPERLINK("mailto:"&amp;RADataQTable[[#This Row],[allPIemail]]&amp;"&amp;subject=NSF Proposal:  "&amp;RADataQTable[[#This Row],[Div]]&amp;" "&amp;RADataQTable[[#This Row],[prop_id0]], "PIs@")</f>
        <v>PIs@</v>
      </c>
      <c r="Z11" t="s">
        <v>2825</v>
      </c>
      <c r="AA11" t="s">
        <v>1418</v>
      </c>
      <c r="AB11">
        <v>4</v>
      </c>
      <c r="AC11">
        <v>4</v>
      </c>
      <c r="AD11"/>
      <c r="AE11" t="str">
        <f>IF(RADataQTable[[#This Row],[maxScore]]-RADataQTable[[#This Row],[minScore]]&gt;4,"Y","")</f>
        <v/>
      </c>
      <c r="AF11" s="21">
        <v>7</v>
      </c>
      <c r="AG11" s="26">
        <v>8</v>
      </c>
      <c r="AH11">
        <v>9</v>
      </c>
      <c r="AI11" t="s">
        <v>3132</v>
      </c>
      <c r="AJ11" s="30">
        <v>43081.441666666666</v>
      </c>
      <c r="AK11" s="13">
        <v>1199787</v>
      </c>
      <c r="AL11" s="13">
        <v>1199787</v>
      </c>
      <c r="AM11">
        <v>0</v>
      </c>
      <c r="AN11" s="30">
        <v>43252</v>
      </c>
      <c r="AO11" s="21">
        <v>36</v>
      </c>
      <c r="AP11" s="21" t="s">
        <v>3574</v>
      </c>
      <c r="AS11" s="30"/>
      <c r="AT11" t="s">
        <v>1070</v>
      </c>
      <c r="AU11" s="21" t="s">
        <v>730</v>
      </c>
      <c r="AV11" s="21">
        <v>2</v>
      </c>
      <c r="AW11" s="21" t="s">
        <v>5578</v>
      </c>
      <c r="AX11" s="30">
        <v>43081</v>
      </c>
      <c r="AY11" s="21" t="s">
        <v>5572</v>
      </c>
      <c r="AZ11" s="21" t="s">
        <v>5580</v>
      </c>
      <c r="BA11" s="21">
        <v>11</v>
      </c>
      <c r="BB11" s="21">
        <v>1</v>
      </c>
      <c r="BG11" s="30"/>
      <c r="BP11" s="30"/>
      <c r="BU11" t="s">
        <v>1418</v>
      </c>
      <c r="BV11" s="21" t="s">
        <v>1419</v>
      </c>
      <c r="BW11" s="21" t="s">
        <v>3573</v>
      </c>
      <c r="BX11" s="21" t="s">
        <v>676</v>
      </c>
      <c r="BY11" s="31">
        <v>600000</v>
      </c>
      <c r="BZ11" s="31">
        <v>600000</v>
      </c>
      <c r="CA11" t="s">
        <v>3156</v>
      </c>
      <c r="CB11" s="21" t="s">
        <v>3576</v>
      </c>
      <c r="CC11" s="21" t="s">
        <v>925</v>
      </c>
      <c r="CD11" s="21" t="s">
        <v>3577</v>
      </c>
      <c r="CE11" s="21" t="s">
        <v>3170</v>
      </c>
      <c r="CF11" s="31">
        <v>599787</v>
      </c>
      <c r="CG11" s="31">
        <v>599787</v>
      </c>
      <c r="CH11" t="s">
        <v>3156</v>
      </c>
      <c r="CM11" s="31"/>
      <c r="CN11" s="31"/>
      <c r="CT11" s="31"/>
      <c r="CU11" s="31"/>
      <c r="DA11" s="31"/>
      <c r="DB11" s="31"/>
      <c r="DH11" s="31"/>
      <c r="DI11" s="31"/>
      <c r="DO11" s="31"/>
      <c r="DP11" s="31"/>
      <c r="DR11" t="s">
        <v>5478</v>
      </c>
      <c r="DS11" t="s">
        <v>5479</v>
      </c>
      <c r="DT11" t="s">
        <v>477</v>
      </c>
      <c r="DU11" s="29" t="s">
        <v>5581</v>
      </c>
      <c r="DV11" t="s">
        <v>2829</v>
      </c>
      <c r="DW11" t="s">
        <v>5481</v>
      </c>
      <c r="DX11" t="s">
        <v>5482</v>
      </c>
      <c r="DY11" t="s">
        <v>5483</v>
      </c>
      <c r="DZ11" t="s">
        <v>5484</v>
      </c>
      <c r="EA11" s="22">
        <v>43091.565520833334</v>
      </c>
      <c r="EB11" t="s">
        <v>3575</v>
      </c>
      <c r="EC11" t="s">
        <v>5688</v>
      </c>
      <c r="ED11" t="s">
        <v>5687</v>
      </c>
    </row>
    <row r="12" spans="1:136" x14ac:dyDescent="0.35">
      <c r="A12" s="30"/>
      <c r="B12" s="22">
        <v>43005.567361111112</v>
      </c>
      <c r="C12" s="22" t="s">
        <v>2817</v>
      </c>
      <c r="D12" s="30" t="s">
        <v>2818</v>
      </c>
      <c r="E12" s="30" t="s">
        <v>476</v>
      </c>
      <c r="F12" s="30" t="s">
        <v>2820</v>
      </c>
      <c r="G12" s="30" t="s">
        <v>2819</v>
      </c>
      <c r="H12" t="s">
        <v>2821</v>
      </c>
      <c r="I12" t="s">
        <v>2822</v>
      </c>
      <c r="J12" t="s">
        <v>1358</v>
      </c>
      <c r="L12">
        <v>1</v>
      </c>
      <c r="M12" s="26">
        <v>1.02</v>
      </c>
      <c r="N12" t="s">
        <v>732</v>
      </c>
      <c r="Q12" s="29" t="s">
        <v>753</v>
      </c>
      <c r="R12" s="29" t="str">
        <f>IFERROR(MID(RADataQTable[[#This Row],[RAtemplate]],1,LEN(RADataQTable[[#This Row],[RAtemplate]])-8),"RA") &amp; " " &amp; RADataQTable[[#This Row],[prop_id0]] &amp; " " &amp; RADataQTable[[#This Row],[last0]]</f>
        <v>RA 1763681 Das</v>
      </c>
      <c r="U12" s="21" t="str">
        <f>IF(signer1="PD",IF(ISBLANK(RADataQTable[[#This Row],[sign_blck_name]]),"",RADataQTable[[#This Row],[sign_blck_name]]),IF(ISBLANK(signer1),"",signer1))</f>
        <v>Tao Li</v>
      </c>
      <c r="V12" s="29" t="str">
        <f>signer2</f>
        <v>Cognizant Program Director</v>
      </c>
      <c r="W12" s="15" t="str">
        <f>HYPERLINK("https://www.ejacket.nsf.gov/ej/showProposal.do?Continue=Y&amp;ID="&amp;RADataQTable[[#This Row],[prop_id0]],"eJ")</f>
        <v>eJ</v>
      </c>
      <c r="X12" s="15" t="str">
        <f>HYPERLINK("mailto:"&amp;RADataQTable[[#This Row],[email]]&amp;"&amp;subject=Your NSF Proposal:  "&amp;RADataQTable[[#This Row],[Div]]&amp;" "&amp;RADataQTable[[#This Row],[prop_id0]], RADataQTable[[#This Row],[email]])</f>
        <v>das@cse.psu.edu</v>
      </c>
      <c r="Y12" s="15" t="str">
        <f>HYPERLINK("mailto:"&amp;RADataQTable[[#This Row],[allPIemail]]&amp;"&amp;subject=NSF Proposal:  "&amp;RADataQTable[[#This Row],[Div]]&amp;" "&amp;RADataQTable[[#This Row],[prop_id0]], "PIs@")</f>
        <v>PIs@</v>
      </c>
      <c r="Z12" t="s">
        <v>2825</v>
      </c>
      <c r="AA12" t="s">
        <v>1676</v>
      </c>
      <c r="AB12">
        <v>4</v>
      </c>
      <c r="AC12">
        <v>4</v>
      </c>
      <c r="AD12"/>
      <c r="AE12" t="str">
        <f>IF(RADataQTable[[#This Row],[maxScore]]-RADataQTable[[#This Row],[minScore]]&gt;4,"Y","")</f>
        <v/>
      </c>
      <c r="AF12" s="21">
        <v>7</v>
      </c>
      <c r="AG12" s="26">
        <v>7.75</v>
      </c>
      <c r="AH12">
        <v>9</v>
      </c>
      <c r="AI12" t="s">
        <v>3950</v>
      </c>
      <c r="AJ12" s="30">
        <v>43081.600694444445</v>
      </c>
      <c r="AK12" s="13">
        <v>1200000</v>
      </c>
      <c r="AL12" s="13">
        <v>1200000</v>
      </c>
      <c r="AM12">
        <v>0</v>
      </c>
      <c r="AN12" s="30">
        <v>43282</v>
      </c>
      <c r="AO12" s="21">
        <v>36</v>
      </c>
      <c r="AP12" s="21" t="s">
        <v>3951</v>
      </c>
      <c r="AS12" s="30"/>
      <c r="AT12" t="s">
        <v>1070</v>
      </c>
      <c r="AU12" s="21" t="s">
        <v>730</v>
      </c>
      <c r="AV12" s="21">
        <v>2</v>
      </c>
      <c r="AW12" s="21" t="s">
        <v>5578</v>
      </c>
      <c r="AX12" s="30">
        <v>43081</v>
      </c>
      <c r="AY12" s="21" t="s">
        <v>5757</v>
      </c>
      <c r="AZ12" s="21" t="s">
        <v>5580</v>
      </c>
      <c r="BA12" s="21">
        <v>11</v>
      </c>
      <c r="BG12" s="30"/>
      <c r="BP12" s="30"/>
      <c r="BU12" t="s">
        <v>1676</v>
      </c>
      <c r="BV12" s="21" t="s">
        <v>1677</v>
      </c>
      <c r="BW12" s="21" t="s">
        <v>3949</v>
      </c>
      <c r="BX12" s="21" t="s">
        <v>2929</v>
      </c>
      <c r="BY12" s="31">
        <v>1200000</v>
      </c>
      <c r="BZ12" s="31">
        <v>1200000</v>
      </c>
      <c r="CA12" t="s">
        <v>3459</v>
      </c>
      <c r="CF12" s="31"/>
      <c r="CG12" s="31"/>
      <c r="CM12" s="31"/>
      <c r="CN12" s="31"/>
      <c r="CT12" s="31"/>
      <c r="CU12" s="31"/>
      <c r="DA12" s="31"/>
      <c r="DB12" s="31"/>
      <c r="DH12" s="31"/>
      <c r="DI12" s="31"/>
      <c r="DO12" s="31"/>
      <c r="DP12" s="31"/>
      <c r="DR12" t="s">
        <v>5478</v>
      </c>
      <c r="DS12" t="s">
        <v>5479</v>
      </c>
      <c r="DT12" t="s">
        <v>477</v>
      </c>
      <c r="DU12" s="29" t="s">
        <v>5664</v>
      </c>
      <c r="DV12" t="s">
        <v>2829</v>
      </c>
      <c r="DW12" t="s">
        <v>5481</v>
      </c>
      <c r="DX12" t="s">
        <v>5482</v>
      </c>
      <c r="DY12" t="s">
        <v>5483</v>
      </c>
      <c r="DZ12" t="s">
        <v>5484</v>
      </c>
      <c r="EA12" s="22">
        <v>43091.565520833334</v>
      </c>
      <c r="EB12" t="s">
        <v>3952</v>
      </c>
      <c r="EC12" t="s">
        <v>5758</v>
      </c>
    </row>
    <row r="13" spans="1:136" x14ac:dyDescent="0.35">
      <c r="A13" s="30"/>
      <c r="B13" s="22">
        <v>43005.756249999999</v>
      </c>
      <c r="C13" s="22" t="s">
        <v>2817</v>
      </c>
      <c r="D13" s="30" t="s">
        <v>2818</v>
      </c>
      <c r="E13" s="30" t="s">
        <v>476</v>
      </c>
      <c r="F13" s="30" t="s">
        <v>2820</v>
      </c>
      <c r="G13" s="30" t="s">
        <v>2819</v>
      </c>
      <c r="H13" t="s">
        <v>2821</v>
      </c>
      <c r="I13" t="s">
        <v>2822</v>
      </c>
      <c r="J13" t="s">
        <v>948</v>
      </c>
      <c r="L13">
        <v>1</v>
      </c>
      <c r="M13" s="26">
        <v>1.02</v>
      </c>
      <c r="N13" t="s">
        <v>732</v>
      </c>
      <c r="Q13" s="29" t="s">
        <v>753</v>
      </c>
      <c r="R13" s="29" t="str">
        <f>IFERROR(MID(RADataQTable[[#This Row],[RAtemplate]],1,LEN(RADataQTable[[#This Row],[RAtemplate]])-8),"RA") &amp; " " &amp; RADataQTable[[#This Row],[prop_id0]] &amp; " " &amp; RADataQTable[[#This Row],[last0]]</f>
        <v>RA 1764077 Kim</v>
      </c>
      <c r="U13" s="21" t="str">
        <f>IF(signer1="PD",IF(ISBLANK(RADataQTable[[#This Row],[sign_blck_name]]),"",RADataQTable[[#This Row],[sign_blck_name]]),IF(ISBLANK(signer1),"",signer1))</f>
        <v>Sol J. Greenspan</v>
      </c>
      <c r="V13" s="29" t="str">
        <f>signer2</f>
        <v>Cognizant Program Director</v>
      </c>
      <c r="W13" s="15" t="str">
        <f>HYPERLINK("https://www.ejacket.nsf.gov/ej/showProposal.do?Continue=Y&amp;ID="&amp;RADataQTable[[#This Row],[prop_id0]],"eJ")</f>
        <v>eJ</v>
      </c>
      <c r="X13" s="15" t="str">
        <f>HYPERLINK("mailto:"&amp;RADataQTable[[#This Row],[email]]&amp;"&amp;subject=Your NSF Proposal:  "&amp;RADataQTable[[#This Row],[Div]]&amp;" "&amp;RADataQTable[[#This Row],[prop_id0]], RADataQTable[[#This Row],[email]])</f>
        <v>miryung@cs.ucla.edu</v>
      </c>
      <c r="Y13" s="15" t="str">
        <f>HYPERLINK("mailto:"&amp;RADataQTable[[#This Row],[allPIemail]]&amp;"&amp;subject=NSF Proposal:  "&amp;RADataQTable[[#This Row],[Div]]&amp;" "&amp;RADataQTable[[#This Row],[prop_id0]], "PIs@")</f>
        <v>PIs@</v>
      </c>
      <c r="Z13" t="s">
        <v>2825</v>
      </c>
      <c r="AA13" t="s">
        <v>2672</v>
      </c>
      <c r="AB13">
        <v>4</v>
      </c>
      <c r="AC13">
        <v>4</v>
      </c>
      <c r="AD13"/>
      <c r="AE13" t="str">
        <f>IF(RADataQTable[[#This Row],[maxScore]]-RADataQTable[[#This Row],[minScore]]&gt;4,"Y","")</f>
        <v/>
      </c>
      <c r="AF13" s="21">
        <v>6</v>
      </c>
      <c r="AG13" s="26">
        <v>7.25</v>
      </c>
      <c r="AH13">
        <v>9</v>
      </c>
      <c r="AI13" t="s">
        <v>5278</v>
      </c>
      <c r="AJ13" s="30">
        <v>43080.561805555553</v>
      </c>
      <c r="AK13" s="13">
        <v>1195615</v>
      </c>
      <c r="AL13" s="13">
        <v>1195615</v>
      </c>
      <c r="AM13">
        <v>0</v>
      </c>
      <c r="AN13" s="30">
        <v>43282</v>
      </c>
      <c r="AO13" s="21">
        <v>48</v>
      </c>
      <c r="AP13" s="21" t="s">
        <v>5279</v>
      </c>
      <c r="AS13" s="30"/>
      <c r="AT13" t="s">
        <v>949</v>
      </c>
      <c r="AU13" s="21" t="s">
        <v>730</v>
      </c>
      <c r="AV13" s="21">
        <v>2</v>
      </c>
      <c r="AW13" s="21" t="s">
        <v>5547</v>
      </c>
      <c r="AX13" s="30">
        <v>43083</v>
      </c>
      <c r="AY13" s="21" t="s">
        <v>6044</v>
      </c>
      <c r="AZ13" s="21" t="s">
        <v>5549</v>
      </c>
      <c r="BA13" s="21">
        <v>9</v>
      </c>
      <c r="BG13" s="30"/>
      <c r="BP13" s="30"/>
      <c r="BU13" t="s">
        <v>2672</v>
      </c>
      <c r="BV13" s="21" t="s">
        <v>1857</v>
      </c>
      <c r="BW13" s="21" t="s">
        <v>5277</v>
      </c>
      <c r="BX13" s="21" t="s">
        <v>4468</v>
      </c>
      <c r="BY13" s="31">
        <v>1195615</v>
      </c>
      <c r="BZ13" s="31">
        <v>1195615</v>
      </c>
      <c r="CF13" s="31"/>
      <c r="CG13" s="31"/>
      <c r="CM13" s="31"/>
      <c r="CN13" s="31"/>
      <c r="CT13" s="31"/>
      <c r="CU13" s="31"/>
      <c r="DA13" s="31"/>
      <c r="DB13" s="31"/>
      <c r="DH13" s="31"/>
      <c r="DI13" s="31"/>
      <c r="DO13" s="31"/>
      <c r="DP13" s="31"/>
      <c r="DR13" t="s">
        <v>5478</v>
      </c>
      <c r="DS13" t="s">
        <v>5479</v>
      </c>
      <c r="DT13" t="s">
        <v>477</v>
      </c>
      <c r="DU13" s="29" t="s">
        <v>5550</v>
      </c>
      <c r="DV13" t="s">
        <v>2829</v>
      </c>
      <c r="DW13" t="s">
        <v>5481</v>
      </c>
      <c r="DX13" t="s">
        <v>5482</v>
      </c>
      <c r="DY13" t="s">
        <v>5483</v>
      </c>
      <c r="DZ13" t="s">
        <v>5484</v>
      </c>
      <c r="EA13" s="22">
        <v>43091.565520833334</v>
      </c>
      <c r="EB13" t="s">
        <v>5280</v>
      </c>
      <c r="EC13" t="s">
        <v>6045</v>
      </c>
    </row>
    <row r="14" spans="1:136" x14ac:dyDescent="0.35">
      <c r="A14" s="30"/>
      <c r="B14" s="22">
        <v>43005.584722222222</v>
      </c>
      <c r="C14" s="22" t="s">
        <v>2817</v>
      </c>
      <c r="D14" s="30" t="s">
        <v>2818</v>
      </c>
      <c r="E14" s="30" t="s">
        <v>478</v>
      </c>
      <c r="F14" s="30" t="s">
        <v>2820</v>
      </c>
      <c r="G14" s="30" t="s">
        <v>2819</v>
      </c>
      <c r="H14" t="s">
        <v>2821</v>
      </c>
      <c r="I14" t="s">
        <v>2822</v>
      </c>
      <c r="J14" t="s">
        <v>1583</v>
      </c>
      <c r="L14">
        <v>1</v>
      </c>
      <c r="M14" s="26">
        <v>2</v>
      </c>
      <c r="N14" t="s">
        <v>769</v>
      </c>
      <c r="Q14" s="29" t="s">
        <v>753</v>
      </c>
      <c r="R14" s="29" t="str">
        <f>IFERROR(MID(RADataQTable[[#This Row],[RAtemplate]],1,LEN(RADataQTable[[#This Row],[RAtemplate]])-8),"RA") &amp; " " &amp; RADataQTable[[#This Row],[prop_id0]] &amp; " " &amp; RADataQTable[[#This Row],[last0]]</f>
        <v>RA 1763726 Vasic</v>
      </c>
      <c r="U14" s="21" t="str">
        <f>IF(signer1="PD",IF(ISBLANK(RADataQTable[[#This Row],[sign_blck_name]]),"",RADataQTable[[#This Row],[sign_blck_name]]),IF(ISBLANK(signer1),"",signer1))</f>
        <v>Dmitry Maslov</v>
      </c>
      <c r="V14" s="29" t="str">
        <f>signer2</f>
        <v>Cognizant Program Director</v>
      </c>
      <c r="W14" s="15" t="str">
        <f>HYPERLINK("https://www.ejacket.nsf.gov/ej/showProposal.do?Continue=Y&amp;ID="&amp;RADataQTable[[#This Row],[prop_id0]],"eJ")</f>
        <v>eJ</v>
      </c>
      <c r="X14" s="15" t="str">
        <f>HYPERLINK("mailto:"&amp;RADataQTable[[#This Row],[email]]&amp;"&amp;subject=Your NSF Proposal:  "&amp;RADataQTable[[#This Row],[Div]]&amp;" "&amp;RADataQTable[[#This Row],[prop_id0]], RADataQTable[[#This Row],[email]])</f>
        <v>vasic@ece.arizona.edu</v>
      </c>
      <c r="Y14" s="15" t="str">
        <f>HYPERLINK("mailto:"&amp;RADataQTable[[#This Row],[allPIemail]]&amp;"&amp;subject=NSF Proposal:  "&amp;RADataQTable[[#This Row],[Div]]&amp;" "&amp;RADataQTable[[#This Row],[prop_id0]], "PIs@")</f>
        <v>PIs@</v>
      </c>
      <c r="Z14" t="s">
        <v>2825</v>
      </c>
      <c r="AA14" t="s">
        <v>1749</v>
      </c>
      <c r="AB14">
        <v>4</v>
      </c>
      <c r="AC14">
        <v>4</v>
      </c>
      <c r="AD14"/>
      <c r="AE14" t="str">
        <f>IF(RADataQTable[[#This Row],[maxScore]]-RADataQTable[[#This Row],[minScore]]&gt;4,"Y","")</f>
        <v/>
      </c>
      <c r="AF14" s="21">
        <v>5</v>
      </c>
      <c r="AG14" s="26">
        <v>6.75</v>
      </c>
      <c r="AH14">
        <v>9</v>
      </c>
      <c r="AI14" t="s">
        <v>4070</v>
      </c>
      <c r="AJ14" s="30">
        <v>43087.356249999997</v>
      </c>
      <c r="AK14" s="13">
        <v>1198153</v>
      </c>
      <c r="AL14" s="13">
        <v>1198153</v>
      </c>
      <c r="AM14">
        <v>0</v>
      </c>
      <c r="AN14" s="30">
        <v>43191</v>
      </c>
      <c r="AO14" s="21">
        <v>48</v>
      </c>
      <c r="AP14" s="21" t="s">
        <v>4071</v>
      </c>
      <c r="AS14" s="30"/>
      <c r="AT14" t="s">
        <v>1584</v>
      </c>
      <c r="AU14" s="21" t="s">
        <v>766</v>
      </c>
      <c r="AW14" s="21" t="s">
        <v>5735</v>
      </c>
      <c r="AX14" s="30">
        <v>43087</v>
      </c>
      <c r="AY14" s="21" t="s">
        <v>5779</v>
      </c>
      <c r="AZ14" s="21" t="s">
        <v>5737</v>
      </c>
      <c r="BA14" s="21">
        <v>4</v>
      </c>
      <c r="BG14" s="30"/>
      <c r="BP14" s="30"/>
      <c r="BU14" t="s">
        <v>1749</v>
      </c>
      <c r="BV14" s="21" t="s">
        <v>1750</v>
      </c>
      <c r="BW14" s="21" t="s">
        <v>4069</v>
      </c>
      <c r="BX14" s="21" t="s">
        <v>3071</v>
      </c>
      <c r="BY14" s="31">
        <v>1198153</v>
      </c>
      <c r="BZ14" s="31">
        <v>1198153</v>
      </c>
      <c r="CF14" s="31"/>
      <c r="CG14" s="31"/>
      <c r="CM14" s="31"/>
      <c r="CN14" s="31"/>
      <c r="CT14" s="31"/>
      <c r="CU14" s="31"/>
      <c r="DA14" s="31"/>
      <c r="DB14" s="31"/>
      <c r="DH14" s="31"/>
      <c r="DI14" s="31"/>
      <c r="DO14" s="31"/>
      <c r="DP14" s="31"/>
      <c r="DR14" t="s">
        <v>5478</v>
      </c>
      <c r="DS14" t="s">
        <v>5479</v>
      </c>
      <c r="DT14" t="s">
        <v>479</v>
      </c>
      <c r="DU14" s="29" t="s">
        <v>5738</v>
      </c>
      <c r="DV14" t="s">
        <v>2829</v>
      </c>
      <c r="DW14" t="s">
        <v>5481</v>
      </c>
      <c r="DX14" t="s">
        <v>5482</v>
      </c>
      <c r="DY14" t="s">
        <v>5483</v>
      </c>
      <c r="DZ14" t="s">
        <v>5484</v>
      </c>
      <c r="EA14" s="22">
        <v>43091.565520833334</v>
      </c>
      <c r="EB14" t="s">
        <v>4072</v>
      </c>
      <c r="EC14" t="s">
        <v>5780</v>
      </c>
    </row>
    <row r="15" spans="1:136" x14ac:dyDescent="0.35">
      <c r="A15" s="30"/>
      <c r="B15" s="22">
        <v>43005.60833333333</v>
      </c>
      <c r="C15" s="22" t="s">
        <v>2817</v>
      </c>
      <c r="D15" s="30" t="s">
        <v>2818</v>
      </c>
      <c r="E15" s="30" t="s">
        <v>478</v>
      </c>
      <c r="F15" s="30" t="s">
        <v>2820</v>
      </c>
      <c r="G15" s="30" t="s">
        <v>2819</v>
      </c>
      <c r="H15" t="s">
        <v>2821</v>
      </c>
      <c r="I15" t="s">
        <v>2822</v>
      </c>
      <c r="J15" t="s">
        <v>1583</v>
      </c>
      <c r="L15">
        <v>1</v>
      </c>
      <c r="M15" s="26">
        <v>2</v>
      </c>
      <c r="N15" t="s">
        <v>769</v>
      </c>
      <c r="Q15" s="29" t="s">
        <v>753</v>
      </c>
      <c r="R15" s="29" t="str">
        <f>IFERROR(MID(RADataQTable[[#This Row],[RAtemplate]],1,LEN(RADataQTable[[#This Row],[RAtemplate]])-8),"RA") &amp; " " &amp; RADataQTable[[#This Row],[prop_id0]] &amp; " " &amp; RADataQTable[[#This Row],[last0]]</f>
        <v>RA 1763781 Guha</v>
      </c>
      <c r="U15" s="21" t="str">
        <f>IF(signer1="PD",IF(ISBLANK(RADataQTable[[#This Row],[sign_blck_name]]),"",RADataQTable[[#This Row],[sign_blck_name]]),IF(ISBLANK(signer1),"",signer1))</f>
        <v>Dmitry Maslov</v>
      </c>
      <c r="V15" s="29" t="str">
        <f>signer2</f>
        <v>Cognizant Program Director</v>
      </c>
      <c r="W15" s="15" t="str">
        <f>HYPERLINK("https://www.ejacket.nsf.gov/ej/showProposal.do?Continue=Y&amp;ID="&amp;RADataQTable[[#This Row],[prop_id0]],"eJ")</f>
        <v>eJ</v>
      </c>
      <c r="X15" s="15" t="str">
        <f>HYPERLINK("mailto:"&amp;RADataQTable[[#This Row],[email]]&amp;"&amp;subject=Your NSF Proposal:  "&amp;RADataQTable[[#This Row],[Div]]&amp;" "&amp;RADataQTable[[#This Row],[prop_id0]], RADataQTable[[#This Row],[email]])</f>
        <v>saikat@email.arizona.edu</v>
      </c>
      <c r="Y15" s="15" t="str">
        <f>HYPERLINK("mailto:"&amp;RADataQTable[[#This Row],[allPIemail]]&amp;"&amp;subject=NSF Proposal:  "&amp;RADataQTable[[#This Row],[Div]]&amp;" "&amp;RADataQTable[[#This Row],[prop_id0]], "PIs@")</f>
        <v>PIs@</v>
      </c>
      <c r="Z15" t="s">
        <v>2825</v>
      </c>
      <c r="AA15" t="s">
        <v>1917</v>
      </c>
      <c r="AB15">
        <v>4</v>
      </c>
      <c r="AC15">
        <v>4</v>
      </c>
      <c r="AD15"/>
      <c r="AE15" t="str">
        <f>IF(RADataQTable[[#This Row],[maxScore]]-RADataQTable[[#This Row],[minScore]]&gt;4,"Y","")</f>
        <v/>
      </c>
      <c r="AF15" s="21">
        <v>4</v>
      </c>
      <c r="AG15" s="26">
        <v>5.75</v>
      </c>
      <c r="AH15">
        <v>7</v>
      </c>
      <c r="AI15" t="s">
        <v>3011</v>
      </c>
      <c r="AJ15" s="30">
        <v>43087.675694444442</v>
      </c>
      <c r="AK15" s="13">
        <v>1178603</v>
      </c>
      <c r="AL15" s="13">
        <v>1178603</v>
      </c>
      <c r="AM15">
        <v>0</v>
      </c>
      <c r="AN15" s="30">
        <v>43344</v>
      </c>
      <c r="AO15" s="21">
        <v>36</v>
      </c>
      <c r="AP15" s="21" t="s">
        <v>4276</v>
      </c>
      <c r="AS15" s="30"/>
      <c r="AT15" t="s">
        <v>1584</v>
      </c>
      <c r="AU15" s="21" t="s">
        <v>766</v>
      </c>
      <c r="AW15" s="21" t="s">
        <v>5735</v>
      </c>
      <c r="AX15" s="30">
        <v>43087</v>
      </c>
      <c r="AY15" s="21" t="s">
        <v>5536</v>
      </c>
      <c r="AZ15" s="21" t="s">
        <v>5737</v>
      </c>
      <c r="BA15" s="21">
        <v>4</v>
      </c>
      <c r="BG15" s="30"/>
      <c r="BP15" s="30"/>
      <c r="BU15" t="s">
        <v>1917</v>
      </c>
      <c r="BV15" s="21" t="s">
        <v>1918</v>
      </c>
      <c r="BW15" s="21" t="s">
        <v>4275</v>
      </c>
      <c r="BX15" s="21" t="s">
        <v>3071</v>
      </c>
      <c r="BY15" s="31">
        <v>386820</v>
      </c>
      <c r="BZ15" s="31">
        <v>386820</v>
      </c>
      <c r="CB15" s="21" t="s">
        <v>4278</v>
      </c>
      <c r="CC15" s="21" t="s">
        <v>4279</v>
      </c>
      <c r="CD15" s="21" t="s">
        <v>4280</v>
      </c>
      <c r="CE15" s="21" t="s">
        <v>3033</v>
      </c>
      <c r="CF15" s="31">
        <v>400000</v>
      </c>
      <c r="CG15" s="31">
        <v>400000</v>
      </c>
      <c r="CI15" s="21" t="s">
        <v>4282</v>
      </c>
      <c r="CJ15" s="21" t="s">
        <v>4283</v>
      </c>
      <c r="CK15" s="21" t="s">
        <v>3711</v>
      </c>
      <c r="CL15" s="21" t="s">
        <v>2956</v>
      </c>
      <c r="CM15" s="31">
        <v>391783</v>
      </c>
      <c r="CN15" s="31">
        <v>391783</v>
      </c>
      <c r="CT15" s="31"/>
      <c r="CU15" s="31"/>
      <c r="DA15" s="31"/>
      <c r="DB15" s="31"/>
      <c r="DH15" s="31"/>
      <c r="DI15" s="31"/>
      <c r="DO15" s="31"/>
      <c r="DP15" s="31"/>
      <c r="DR15" t="s">
        <v>5478</v>
      </c>
      <c r="DS15" t="s">
        <v>5479</v>
      </c>
      <c r="DT15" t="s">
        <v>479</v>
      </c>
      <c r="DU15" s="29" t="s">
        <v>5738</v>
      </c>
      <c r="DV15" t="s">
        <v>2829</v>
      </c>
      <c r="DW15" t="s">
        <v>5481</v>
      </c>
      <c r="DX15" t="s">
        <v>5482</v>
      </c>
      <c r="DY15" t="s">
        <v>5483</v>
      </c>
      <c r="DZ15" t="s">
        <v>5484</v>
      </c>
      <c r="EA15" s="22">
        <v>43091.565520833334</v>
      </c>
      <c r="EB15" t="s">
        <v>4277</v>
      </c>
      <c r="EC15" t="s">
        <v>5823</v>
      </c>
    </row>
    <row r="16" spans="1:136" x14ac:dyDescent="0.35">
      <c r="A16" s="30"/>
      <c r="B16" s="22">
        <v>43005.705555555556</v>
      </c>
      <c r="C16" s="22" t="s">
        <v>2868</v>
      </c>
      <c r="D16" s="30" t="s">
        <v>2869</v>
      </c>
      <c r="E16" s="30" t="s">
        <v>466</v>
      </c>
      <c r="F16" s="30" t="s">
        <v>2820</v>
      </c>
      <c r="G16" s="30" t="s">
        <v>2819</v>
      </c>
      <c r="H16" t="s">
        <v>2821</v>
      </c>
      <c r="I16" t="s">
        <v>2883</v>
      </c>
      <c r="J16" t="s">
        <v>811</v>
      </c>
      <c r="L16">
        <v>1</v>
      </c>
      <c r="M16" s="26">
        <v>2</v>
      </c>
      <c r="N16" t="s">
        <v>769</v>
      </c>
      <c r="Q16" s="29" t="s">
        <v>753</v>
      </c>
      <c r="R16" s="29" t="str">
        <f>IFERROR(MID(RADataQTable[[#This Row],[RAtemplate]],1,LEN(RADataQTable[[#This Row],[RAtemplate]])-8),"RA") &amp; " " &amp; RADataQTable[[#This Row],[prop_id0]] &amp; " " &amp; RADataQTable[[#This Row],[last0]]</f>
        <v>RA 1764020 Naaman</v>
      </c>
      <c r="U16" s="21" t="str">
        <f>IF(signer1="PD",IF(ISBLANK(RADataQTable[[#This Row],[sign_blck_name]]),"",RADataQTable[[#This Row],[sign_blck_name]]),IF(ISBLANK(signer1),"",signer1))</f>
        <v>Maria Zemankova</v>
      </c>
      <c r="V16" s="29" t="str">
        <f>signer2</f>
        <v>Cognizant Program Director</v>
      </c>
      <c r="W16" s="15" t="str">
        <f>HYPERLINK("https://www.ejacket.nsf.gov/ej/showProposal.do?Continue=Y&amp;ID="&amp;RADataQTable[[#This Row],[prop_id0]],"eJ")</f>
        <v>eJ</v>
      </c>
      <c r="X16" s="15" t="str">
        <f>HYPERLINK("mailto:"&amp;RADataQTable[[#This Row],[email]]&amp;"&amp;subject=Your NSF Proposal:  "&amp;RADataQTable[[#This Row],[Div]]&amp;" "&amp;RADataQTable[[#This Row],[prop_id0]], RADataQTable[[#This Row],[email]])</f>
        <v>mor.naaman@cornell.edu</v>
      </c>
      <c r="Y16" s="15" t="str">
        <f>HYPERLINK("mailto:"&amp;RADataQTable[[#This Row],[allPIemail]]&amp;"&amp;subject=NSF Proposal:  "&amp;RADataQTable[[#This Row],[Div]]&amp;" "&amp;RADataQTable[[#This Row],[prop_id0]], "PIs@")</f>
        <v>PIs@</v>
      </c>
      <c r="Z16" t="s">
        <v>2871</v>
      </c>
      <c r="AA16" t="s">
        <v>2530</v>
      </c>
      <c r="AB16">
        <v>4</v>
      </c>
      <c r="AC16">
        <v>4</v>
      </c>
      <c r="AD16"/>
      <c r="AE16" t="str">
        <f>IF(RADataQTable[[#This Row],[maxScore]]-RADataQTable[[#This Row],[minScore]]&gt;4,"Y","")</f>
        <v/>
      </c>
      <c r="AF16" s="21">
        <v>5</v>
      </c>
      <c r="AG16" s="26">
        <v>6</v>
      </c>
      <c r="AH16">
        <v>7</v>
      </c>
      <c r="AI16" t="s">
        <v>2865</v>
      </c>
      <c r="AJ16" s="30">
        <v>43083.745138888888</v>
      </c>
      <c r="AK16" s="13">
        <v>1209600</v>
      </c>
      <c r="AL16" s="13">
        <v>1209600</v>
      </c>
      <c r="AM16">
        <v>0</v>
      </c>
      <c r="AN16" s="30">
        <v>43344</v>
      </c>
      <c r="AO16" s="21">
        <v>48</v>
      </c>
      <c r="AP16" s="21" t="s">
        <v>5103</v>
      </c>
      <c r="AS16" s="30"/>
      <c r="AT16" t="s">
        <v>812</v>
      </c>
      <c r="AU16" s="21" t="s">
        <v>766</v>
      </c>
      <c r="AW16" s="21" t="s">
        <v>5510</v>
      </c>
      <c r="AX16" s="30">
        <v>43083</v>
      </c>
      <c r="AY16" s="21" t="s">
        <v>5492</v>
      </c>
      <c r="AZ16" s="21" t="s">
        <v>5512</v>
      </c>
      <c r="BA16" s="21">
        <v>5</v>
      </c>
      <c r="BG16" s="30"/>
      <c r="BP16" s="30"/>
      <c r="BU16" t="s">
        <v>2530</v>
      </c>
      <c r="BV16" s="21" t="s">
        <v>2531</v>
      </c>
      <c r="BW16" s="21" t="s">
        <v>3807</v>
      </c>
      <c r="BX16" s="21" t="s">
        <v>553</v>
      </c>
      <c r="BY16" s="31">
        <v>1010720</v>
      </c>
      <c r="BZ16" s="31">
        <v>1010720</v>
      </c>
      <c r="CA16" t="s">
        <v>2884</v>
      </c>
      <c r="CB16" s="21" t="s">
        <v>5105</v>
      </c>
      <c r="CC16" s="21" t="s">
        <v>5106</v>
      </c>
      <c r="CD16" s="21" t="s">
        <v>5107</v>
      </c>
      <c r="CE16" s="21" t="s">
        <v>2976</v>
      </c>
      <c r="CF16" s="31">
        <v>198880</v>
      </c>
      <c r="CG16" s="31">
        <v>198880</v>
      </c>
      <c r="CH16" t="s">
        <v>2884</v>
      </c>
      <c r="CM16" s="31"/>
      <c r="CN16" s="31"/>
      <c r="CT16" s="31"/>
      <c r="CU16" s="31"/>
      <c r="DA16" s="31"/>
      <c r="DB16" s="31"/>
      <c r="DH16" s="31"/>
      <c r="DI16" s="31"/>
      <c r="DO16" s="31"/>
      <c r="DP16" s="31"/>
      <c r="DR16" t="s">
        <v>5495</v>
      </c>
      <c r="DS16" t="s">
        <v>5496</v>
      </c>
      <c r="DT16" t="s">
        <v>467</v>
      </c>
      <c r="DU16" s="29" t="s">
        <v>5513</v>
      </c>
      <c r="DV16" t="s">
        <v>2829</v>
      </c>
      <c r="DW16" t="s">
        <v>5481</v>
      </c>
      <c r="DX16" t="s">
        <v>5482</v>
      </c>
      <c r="DY16" t="s">
        <v>5483</v>
      </c>
      <c r="DZ16" t="s">
        <v>5484</v>
      </c>
      <c r="EA16" s="22">
        <v>43091.565520833334</v>
      </c>
      <c r="EB16" t="s">
        <v>5104</v>
      </c>
      <c r="EC16" t="s">
        <v>6003</v>
      </c>
    </row>
    <row r="17" spans="1:134" x14ac:dyDescent="0.35">
      <c r="A17" s="30"/>
      <c r="B17" s="22">
        <v>43019.618055555555</v>
      </c>
      <c r="C17" s="22" t="s">
        <v>2839</v>
      </c>
      <c r="D17" s="30" t="s">
        <v>2840</v>
      </c>
      <c r="E17" s="30" t="s">
        <v>464</v>
      </c>
      <c r="F17" s="30" t="s">
        <v>2820</v>
      </c>
      <c r="G17" s="30" t="s">
        <v>2819</v>
      </c>
      <c r="H17" t="s">
        <v>2821</v>
      </c>
      <c r="I17" t="s">
        <v>3097</v>
      </c>
      <c r="J17" t="s">
        <v>1006</v>
      </c>
      <c r="L17">
        <v>1</v>
      </c>
      <c r="M17" s="26">
        <v>2</v>
      </c>
      <c r="N17" t="s">
        <v>769</v>
      </c>
      <c r="Q17" s="29" t="s">
        <v>753</v>
      </c>
      <c r="R17" s="29" t="str">
        <f>IFERROR(MID(RADataQTable[[#This Row],[RAtemplate]],1,LEN(RADataQTable[[#This Row],[RAtemplate]])-8),"RA") &amp; " " &amp; RADataQTable[[#This Row],[prop_id0]] &amp; " " &amp; RADataQTable[[#This Row],[last0]]</f>
        <v>RA 1801865 Knightly</v>
      </c>
      <c r="U17" s="21" t="str">
        <f>IF(signer1="PD",IF(ISBLANK(RADataQTable[[#This Row],[sign_blck_name]]),"",RADataQTable[[#This Row],[sign_blck_name]]),IF(ISBLANK(signer1),"",signer1))</f>
        <v>Darleen L. Fisher</v>
      </c>
      <c r="V17" s="29" t="str">
        <f>signer2</f>
        <v>Cognizant Program Director</v>
      </c>
      <c r="W17" s="15" t="str">
        <f>HYPERLINK("https://www.ejacket.nsf.gov/ej/showProposal.do?Continue=Y&amp;ID="&amp;RADataQTable[[#This Row],[prop_id0]],"eJ")</f>
        <v>eJ</v>
      </c>
      <c r="X17" s="15" t="str">
        <f>HYPERLINK("mailto:"&amp;RADataQTable[[#This Row],[email]]&amp;"&amp;subject=Your NSF Proposal:  "&amp;RADataQTable[[#This Row],[Div]]&amp;" "&amp;RADataQTable[[#This Row],[prop_id0]], RADataQTable[[#This Row],[email]])</f>
        <v>knightly@ece.rice.edu</v>
      </c>
      <c r="Y17" s="15" t="str">
        <f>HYPERLINK("mailto:"&amp;RADataQTable[[#This Row],[allPIemail]]&amp;"&amp;subject=NSF Proposal:  "&amp;RADataQTable[[#This Row],[Div]]&amp;" "&amp;RADataQTable[[#This Row],[prop_id0]], "PIs@")</f>
        <v>PIs@</v>
      </c>
      <c r="Z17" t="s">
        <v>2841</v>
      </c>
      <c r="AA17" t="s">
        <v>2793</v>
      </c>
      <c r="AB17">
        <v>5</v>
      </c>
      <c r="AC17">
        <v>5</v>
      </c>
      <c r="AD17"/>
      <c r="AE17" t="str">
        <f>IF(RADataQTable[[#This Row],[maxScore]]-RADataQTable[[#This Row],[minScore]]&gt;4,"Y","")</f>
        <v/>
      </c>
      <c r="AF17" s="21">
        <v>5</v>
      </c>
      <c r="AG17" s="26">
        <v>6.4</v>
      </c>
      <c r="AH17">
        <v>8</v>
      </c>
      <c r="AI17" t="s">
        <v>5444</v>
      </c>
      <c r="AJ17" s="30">
        <v>43073.53125</v>
      </c>
      <c r="AK17" s="13">
        <v>3000000</v>
      </c>
      <c r="AL17" s="13">
        <v>3000000</v>
      </c>
      <c r="AM17">
        <v>0</v>
      </c>
      <c r="AN17" s="30">
        <v>43252</v>
      </c>
      <c r="AO17" s="21">
        <v>60</v>
      </c>
      <c r="AP17" s="21" t="s">
        <v>5445</v>
      </c>
      <c r="AS17" s="30"/>
      <c r="AT17" t="s">
        <v>1007</v>
      </c>
      <c r="AU17" s="21" t="s">
        <v>766</v>
      </c>
      <c r="AW17" s="21" t="s">
        <v>5562</v>
      </c>
      <c r="AX17" s="30">
        <v>43074</v>
      </c>
      <c r="AY17" s="21" t="s">
        <v>6085</v>
      </c>
      <c r="AZ17" s="21" t="s">
        <v>5564</v>
      </c>
      <c r="BA17" s="21">
        <v>5</v>
      </c>
      <c r="BG17" s="30"/>
      <c r="BP17" s="30"/>
      <c r="BU17" t="s">
        <v>2793</v>
      </c>
      <c r="BV17" s="21" t="s">
        <v>2794</v>
      </c>
      <c r="BW17" s="21" t="s">
        <v>5443</v>
      </c>
      <c r="BX17" s="21" t="s">
        <v>3081</v>
      </c>
      <c r="BY17" s="31">
        <v>3000000</v>
      </c>
      <c r="BZ17" s="31">
        <v>3000000</v>
      </c>
      <c r="CA17" t="s">
        <v>487</v>
      </c>
      <c r="CF17" s="31"/>
      <c r="CG17" s="31"/>
      <c r="CM17" s="31"/>
      <c r="CN17" s="31"/>
      <c r="CT17" s="31"/>
      <c r="CU17" s="31"/>
      <c r="DA17" s="31"/>
      <c r="DB17" s="31"/>
      <c r="DH17" s="31"/>
      <c r="DI17" s="31"/>
      <c r="DO17" s="31"/>
      <c r="DP17" s="31"/>
      <c r="DR17" t="s">
        <v>5486</v>
      </c>
      <c r="DS17" t="s">
        <v>5487</v>
      </c>
      <c r="DT17" t="s">
        <v>465</v>
      </c>
      <c r="DU17" s="29" t="s">
        <v>5566</v>
      </c>
      <c r="DV17" t="s">
        <v>2829</v>
      </c>
      <c r="DW17" t="s">
        <v>5481</v>
      </c>
      <c r="DX17" t="s">
        <v>5482</v>
      </c>
      <c r="DY17" t="s">
        <v>5483</v>
      </c>
      <c r="DZ17" t="s">
        <v>5484</v>
      </c>
      <c r="EA17" s="22">
        <v>43091.565520833334</v>
      </c>
      <c r="EB17" t="s">
        <v>5446</v>
      </c>
      <c r="EC17" t="s">
        <v>6086</v>
      </c>
    </row>
    <row r="18" spans="1:134" x14ac:dyDescent="0.35">
      <c r="A18" s="30"/>
      <c r="B18" s="22">
        <v>43005.599305555559</v>
      </c>
      <c r="C18" s="22" t="s">
        <v>2817</v>
      </c>
      <c r="D18" s="30" t="s">
        <v>2818</v>
      </c>
      <c r="E18" s="30" t="s">
        <v>476</v>
      </c>
      <c r="F18" s="30" t="s">
        <v>2820</v>
      </c>
      <c r="G18" s="30" t="s">
        <v>2819</v>
      </c>
      <c r="H18" t="s">
        <v>2821</v>
      </c>
      <c r="I18" t="s">
        <v>2822</v>
      </c>
      <c r="J18" t="s">
        <v>912</v>
      </c>
      <c r="L18">
        <v>1</v>
      </c>
      <c r="M18" s="26">
        <v>2.0099999999999998</v>
      </c>
      <c r="N18" t="s">
        <v>769</v>
      </c>
      <c r="Q18" s="29" t="s">
        <v>753</v>
      </c>
      <c r="R18" s="29" t="str">
        <f>IFERROR(MID(RADataQTable[[#This Row],[RAtemplate]],1,LEN(RADataQTable[[#This Row],[RAtemplate]])-8),"RA") &amp; " " &amp; RADataQTable[[#This Row],[prop_id0]] &amp; " " &amp; RADataQTable[[#This Row],[last0]]</f>
        <v>RA 1763761 Kim</v>
      </c>
      <c r="U18" s="21" t="str">
        <f>IF(signer1="PD",IF(ISBLANK(RADataQTable[[#This Row],[sign_blck_name]]),"",RADataQTable[[#This Row],[sign_blck_name]]),IF(ISBLANK(signer1),"",signer1))</f>
        <v>Sankar Basu</v>
      </c>
      <c r="V18" s="29" t="str">
        <f>signer2</f>
        <v>Cognizant Program Director</v>
      </c>
      <c r="W18" s="15" t="str">
        <f>HYPERLINK("https://www.ejacket.nsf.gov/ej/showProposal.do?Continue=Y&amp;ID="&amp;RADataQTable[[#This Row],[prop_id0]],"eJ")</f>
        <v>eJ</v>
      </c>
      <c r="X18" s="15" t="str">
        <f>HYPERLINK("mailto:"&amp;RADataQTable[[#This Row],[email]]&amp;"&amp;subject=Your NSF Proposal:  "&amp;RADataQTable[[#This Row],[Div]]&amp;" "&amp;RADataQTable[[#This Row],[prop_id0]], RADataQTable[[#This Row],[email]])</f>
        <v>chriskim@umn.edu</v>
      </c>
      <c r="Y18" s="15" t="str">
        <f>HYPERLINK("mailto:"&amp;RADataQTable[[#This Row],[allPIemail]]&amp;"&amp;subject=NSF Proposal:  "&amp;RADataQTable[[#This Row],[Div]]&amp;" "&amp;RADataQTable[[#This Row],[prop_id0]], "PIs@")</f>
        <v>PIs@</v>
      </c>
      <c r="Z18" t="s">
        <v>2825</v>
      </c>
      <c r="AA18" t="s">
        <v>1856</v>
      </c>
      <c r="AB18">
        <v>4</v>
      </c>
      <c r="AC18">
        <v>4</v>
      </c>
      <c r="AD18"/>
      <c r="AE18" t="str">
        <f>IF(RADataQTable[[#This Row],[maxScore]]-RADataQTable[[#This Row],[minScore]]&gt;4,"Y","")</f>
        <v/>
      </c>
      <c r="AF18" s="21">
        <v>5</v>
      </c>
      <c r="AG18" s="26">
        <v>7</v>
      </c>
      <c r="AH18">
        <v>9</v>
      </c>
      <c r="AI18" t="s">
        <v>4206</v>
      </c>
      <c r="AJ18" s="30">
        <v>43067.406944444447</v>
      </c>
      <c r="AK18" s="13">
        <v>1199991</v>
      </c>
      <c r="AL18" s="13">
        <v>1199991</v>
      </c>
      <c r="AM18">
        <v>0</v>
      </c>
      <c r="AN18" s="30">
        <v>43221</v>
      </c>
      <c r="AO18" s="21">
        <v>48</v>
      </c>
      <c r="AP18" s="21" t="s">
        <v>4207</v>
      </c>
      <c r="AS18" s="30"/>
      <c r="AT18" t="s">
        <v>913</v>
      </c>
      <c r="AU18" s="21" t="s">
        <v>766</v>
      </c>
      <c r="AV18" s="21">
        <v>1</v>
      </c>
      <c r="AW18" s="21" t="s">
        <v>5535</v>
      </c>
      <c r="AX18" s="30">
        <v>43068</v>
      </c>
      <c r="AY18" s="21" t="s">
        <v>5808</v>
      </c>
      <c r="AZ18" s="21" t="s">
        <v>5537</v>
      </c>
      <c r="BA18" s="21">
        <v>8</v>
      </c>
      <c r="BG18" s="30"/>
      <c r="BP18" s="30"/>
      <c r="BU18" t="s">
        <v>1856</v>
      </c>
      <c r="BV18" s="21" t="s">
        <v>1857</v>
      </c>
      <c r="BW18" s="21" t="s">
        <v>3342</v>
      </c>
      <c r="BX18" s="21" t="s">
        <v>3918</v>
      </c>
      <c r="BY18" s="31">
        <v>1199991</v>
      </c>
      <c r="BZ18" s="31">
        <v>1199991</v>
      </c>
      <c r="CA18" t="s">
        <v>3009</v>
      </c>
      <c r="CF18" s="31"/>
      <c r="CG18" s="31"/>
      <c r="CM18" s="31"/>
      <c r="CN18" s="31"/>
      <c r="CT18" s="31"/>
      <c r="CU18" s="31"/>
      <c r="DA18" s="31"/>
      <c r="DB18" s="31"/>
      <c r="DH18" s="31"/>
      <c r="DI18" s="31"/>
      <c r="DO18" s="31"/>
      <c r="DP18" s="31"/>
      <c r="DR18" t="s">
        <v>5478</v>
      </c>
      <c r="DS18" t="s">
        <v>5479</v>
      </c>
      <c r="DT18" t="s">
        <v>477</v>
      </c>
      <c r="DU18" s="29" t="s">
        <v>5538</v>
      </c>
      <c r="DV18" t="s">
        <v>2829</v>
      </c>
      <c r="DW18" t="s">
        <v>5481</v>
      </c>
      <c r="DX18" t="s">
        <v>5482</v>
      </c>
      <c r="DY18" t="s">
        <v>5483</v>
      </c>
      <c r="DZ18" t="s">
        <v>5484</v>
      </c>
      <c r="EA18" s="22">
        <v>43091.565520833334</v>
      </c>
      <c r="EB18" t="s">
        <v>4208</v>
      </c>
      <c r="EC18" t="s">
        <v>5809</v>
      </c>
    </row>
    <row r="19" spans="1:134" x14ac:dyDescent="0.35">
      <c r="A19" s="30"/>
      <c r="B19" s="22">
        <v>43005.442361111112</v>
      </c>
      <c r="C19" s="22" t="s">
        <v>2817</v>
      </c>
      <c r="D19" s="30" t="s">
        <v>2818</v>
      </c>
      <c r="E19" s="30" t="s">
        <v>476</v>
      </c>
      <c r="F19" s="30" t="s">
        <v>2820</v>
      </c>
      <c r="G19" s="30" t="s">
        <v>2819</v>
      </c>
      <c r="H19" t="s">
        <v>2821</v>
      </c>
      <c r="I19" t="s">
        <v>2822</v>
      </c>
      <c r="J19" t="s">
        <v>727</v>
      </c>
      <c r="L19">
        <v>1</v>
      </c>
      <c r="M19" s="26">
        <v>2.02</v>
      </c>
      <c r="N19" t="s">
        <v>769</v>
      </c>
      <c r="Q19" s="29" t="s">
        <v>753</v>
      </c>
      <c r="R19" s="29" t="str">
        <f>IFERROR(MID(RADataQTable[[#This Row],[RAtemplate]],1,LEN(RADataQTable[[#This Row],[RAtemplate]])-8),"RA") &amp; " " &amp; RADataQTable[[#This Row],[prop_id0]] &amp; " " &amp; RADataQTable[[#This Row],[last0]]</f>
        <v>RA 1763514 Alur</v>
      </c>
      <c r="U19" s="21" t="str">
        <f>IF(signer1="PD",IF(ISBLANK(RADataQTable[[#This Row],[sign_blck_name]]),"",RADataQTable[[#This Row],[sign_blck_name]]),IF(ISBLANK(signer1),"",signer1))</f>
        <v>Nina Amla</v>
      </c>
      <c r="V19" s="29" t="str">
        <f>signer2</f>
        <v>Cognizant Program Director</v>
      </c>
      <c r="W19" s="15" t="str">
        <f>HYPERLINK("https://www.ejacket.nsf.gov/ej/showProposal.do?Continue=Y&amp;ID="&amp;RADataQTable[[#This Row],[prop_id0]],"eJ")</f>
        <v>eJ</v>
      </c>
      <c r="X19" s="15" t="str">
        <f>HYPERLINK("mailto:"&amp;RADataQTable[[#This Row],[email]]&amp;"&amp;subject=Your NSF Proposal:  "&amp;RADataQTable[[#This Row],[Div]]&amp;" "&amp;RADataQTable[[#This Row],[prop_id0]], RADataQTable[[#This Row],[email]])</f>
        <v>alur@cis.upenn.edu</v>
      </c>
      <c r="Y19" s="15" t="str">
        <f>HYPERLINK("mailto:"&amp;RADataQTable[[#This Row],[allPIemail]]&amp;"&amp;subject=NSF Proposal:  "&amp;RADataQTable[[#This Row],[Div]]&amp;" "&amp;RADataQTable[[#This Row],[prop_id0]], "PIs@")</f>
        <v>PIs@</v>
      </c>
      <c r="Z19" t="s">
        <v>2825</v>
      </c>
      <c r="AA19" t="s">
        <v>1380</v>
      </c>
      <c r="AB19">
        <v>4</v>
      </c>
      <c r="AC19">
        <v>4</v>
      </c>
      <c r="AD19"/>
      <c r="AE19" t="str">
        <f>IF(RADataQTable[[#This Row],[maxScore]]-RADataQTable[[#This Row],[minScore]]&gt;4,"Y","")</f>
        <v/>
      </c>
      <c r="AF19" s="21">
        <v>6</v>
      </c>
      <c r="AG19" s="26">
        <v>7</v>
      </c>
      <c r="AH19">
        <v>9</v>
      </c>
      <c r="AI19" t="s">
        <v>3493</v>
      </c>
      <c r="AJ19" s="30">
        <v>43076.431250000001</v>
      </c>
      <c r="AK19" s="13">
        <v>1200000</v>
      </c>
      <c r="AL19" s="13">
        <v>1200000</v>
      </c>
      <c r="AM19">
        <v>0</v>
      </c>
      <c r="AN19" s="30">
        <v>43282</v>
      </c>
      <c r="AO19" s="21">
        <v>48</v>
      </c>
      <c r="AP19" s="21" t="s">
        <v>3494</v>
      </c>
      <c r="AQ19">
        <v>1</v>
      </c>
      <c r="AR19" t="s">
        <v>5670</v>
      </c>
      <c r="AS19" s="30">
        <v>43075.018055555556</v>
      </c>
      <c r="AT19" t="s">
        <v>728</v>
      </c>
      <c r="AU19" s="21" t="s">
        <v>766</v>
      </c>
      <c r="AV19" s="21">
        <v>2</v>
      </c>
      <c r="AW19" s="21" t="s">
        <v>5474</v>
      </c>
      <c r="AX19" s="30">
        <v>43077</v>
      </c>
      <c r="AY19" s="21" t="s">
        <v>5671</v>
      </c>
      <c r="AZ19" s="21" t="s">
        <v>5476</v>
      </c>
      <c r="BA19" s="21">
        <v>10</v>
      </c>
      <c r="BB19" s="21">
        <v>1</v>
      </c>
      <c r="BG19" s="30"/>
      <c r="BP19" s="30"/>
      <c r="BU19" t="s">
        <v>1380</v>
      </c>
      <c r="BV19" s="21" t="s">
        <v>1381</v>
      </c>
      <c r="BW19" s="21" t="s">
        <v>3492</v>
      </c>
      <c r="BX19" s="21" t="s">
        <v>689</v>
      </c>
      <c r="BY19" s="31">
        <v>1200000</v>
      </c>
      <c r="BZ19" s="31">
        <v>1200000</v>
      </c>
      <c r="CA19" t="s">
        <v>2832</v>
      </c>
      <c r="CF19" s="31"/>
      <c r="CG19" s="31"/>
      <c r="CM19" s="31"/>
      <c r="CN19" s="31"/>
      <c r="CT19" s="31"/>
      <c r="CU19" s="31"/>
      <c r="DA19" s="31"/>
      <c r="DB19" s="31"/>
      <c r="DH19" s="31"/>
      <c r="DI19" s="31"/>
      <c r="DO19" s="31"/>
      <c r="DP19" s="31"/>
      <c r="DR19" t="s">
        <v>5478</v>
      </c>
      <c r="DS19" t="s">
        <v>5479</v>
      </c>
      <c r="DT19" t="s">
        <v>477</v>
      </c>
      <c r="DU19" s="29" t="s">
        <v>5480</v>
      </c>
      <c r="DV19" t="s">
        <v>2829</v>
      </c>
      <c r="DW19" t="s">
        <v>5481</v>
      </c>
      <c r="DX19" t="s">
        <v>5482</v>
      </c>
      <c r="DY19" t="s">
        <v>5483</v>
      </c>
      <c r="DZ19" t="s">
        <v>5484</v>
      </c>
      <c r="EA19" s="22">
        <v>43091.565520833334</v>
      </c>
      <c r="EB19" t="s">
        <v>3495</v>
      </c>
      <c r="EC19" t="s">
        <v>5673</v>
      </c>
      <c r="ED19" t="s">
        <v>5672</v>
      </c>
    </row>
    <row r="20" spans="1:134" x14ac:dyDescent="0.35">
      <c r="A20" s="30"/>
      <c r="B20" s="22">
        <v>43005.637499999997</v>
      </c>
      <c r="C20" s="22" t="s">
        <v>2817</v>
      </c>
      <c r="D20" s="30" t="s">
        <v>2818</v>
      </c>
      <c r="E20" s="30" t="s">
        <v>476</v>
      </c>
      <c r="F20" s="30" t="s">
        <v>2820</v>
      </c>
      <c r="G20" s="30" t="s">
        <v>2819</v>
      </c>
      <c r="H20" t="s">
        <v>2821</v>
      </c>
      <c r="I20" t="s">
        <v>2822</v>
      </c>
      <c r="J20" t="s">
        <v>912</v>
      </c>
      <c r="L20">
        <v>1</v>
      </c>
      <c r="M20" s="26">
        <v>2.02</v>
      </c>
      <c r="N20" t="s">
        <v>769</v>
      </c>
      <c r="Q20" s="29" t="s">
        <v>753</v>
      </c>
      <c r="R20" s="29" t="str">
        <f>IFERROR(MID(RADataQTable[[#This Row],[RAtemplate]],1,LEN(RADataQTable[[#This Row],[RAtemplate]])-8),"RA") &amp; " " &amp; RADataQTable[[#This Row],[prop_id0]] &amp; " " &amp; RADataQTable[[#This Row],[last0]]</f>
        <v>RA 1763848 Gerstlauer</v>
      </c>
      <c r="U20" s="21" t="str">
        <f>IF(signer1="PD",IF(ISBLANK(RADataQTable[[#This Row],[sign_blck_name]]),"",RADataQTable[[#This Row],[sign_blck_name]]),IF(ISBLANK(signer1),"",signer1))</f>
        <v>Sankar Basu</v>
      </c>
      <c r="V20" s="29" t="str">
        <f>signer2</f>
        <v>Cognizant Program Director</v>
      </c>
      <c r="W20" s="15" t="str">
        <f>HYPERLINK("https://www.ejacket.nsf.gov/ej/showProposal.do?Continue=Y&amp;ID="&amp;RADataQTable[[#This Row],[prop_id0]],"eJ")</f>
        <v>eJ</v>
      </c>
      <c r="X20" s="15" t="str">
        <f>HYPERLINK("mailto:"&amp;RADataQTable[[#This Row],[email]]&amp;"&amp;subject=Your NSF Proposal:  "&amp;RADataQTable[[#This Row],[Div]]&amp;" "&amp;RADataQTable[[#This Row],[prop_id0]], RADataQTable[[#This Row],[email]])</f>
        <v>gerstl@ece.utexas.edu</v>
      </c>
      <c r="Y20" s="15" t="str">
        <f>HYPERLINK("mailto:"&amp;RADataQTable[[#This Row],[allPIemail]]&amp;"&amp;subject=NSF Proposal:  "&amp;RADataQTable[[#This Row],[Div]]&amp;" "&amp;RADataQTable[[#This Row],[prop_id0]], "PIs@")</f>
        <v>PIs@</v>
      </c>
      <c r="Z20" t="s">
        <v>2825</v>
      </c>
      <c r="AA20" t="s">
        <v>2094</v>
      </c>
      <c r="AB20">
        <v>4</v>
      </c>
      <c r="AC20">
        <v>4</v>
      </c>
      <c r="AD20"/>
      <c r="AE20" t="str">
        <f>IF(RADataQTable[[#This Row],[maxScore]]-RADataQTable[[#This Row],[minScore]]&gt;4,"Y","")</f>
        <v>Y</v>
      </c>
      <c r="AF20" s="21">
        <v>3</v>
      </c>
      <c r="AG20" s="26">
        <v>6.5</v>
      </c>
      <c r="AH20">
        <v>8</v>
      </c>
      <c r="AI20" t="s">
        <v>4484</v>
      </c>
      <c r="AJ20" s="30">
        <v>43068.004861111112</v>
      </c>
      <c r="AK20" s="13">
        <v>1001941</v>
      </c>
      <c r="AL20" s="13">
        <v>1001941</v>
      </c>
      <c r="AM20">
        <v>0</v>
      </c>
      <c r="AN20" s="30">
        <v>43344</v>
      </c>
      <c r="AO20" s="21">
        <v>36</v>
      </c>
      <c r="AP20" s="21" t="s">
        <v>4485</v>
      </c>
      <c r="AS20" s="30"/>
      <c r="AT20" t="s">
        <v>913</v>
      </c>
      <c r="AU20" s="21" t="s">
        <v>766</v>
      </c>
      <c r="AV20" s="21">
        <v>2</v>
      </c>
      <c r="AW20" s="21" t="s">
        <v>5535</v>
      </c>
      <c r="AX20" s="30">
        <v>43068</v>
      </c>
      <c r="AY20" s="21" t="s">
        <v>5869</v>
      </c>
      <c r="AZ20" s="21" t="s">
        <v>5537</v>
      </c>
      <c r="BA20" s="21">
        <v>8</v>
      </c>
      <c r="BG20" s="30"/>
      <c r="BP20" s="30"/>
      <c r="BU20" t="s">
        <v>2094</v>
      </c>
      <c r="BV20" s="21" t="s">
        <v>2095</v>
      </c>
      <c r="BW20" s="21" t="s">
        <v>4483</v>
      </c>
      <c r="BX20" s="21" t="s">
        <v>2827</v>
      </c>
      <c r="BY20" s="31">
        <v>679411</v>
      </c>
      <c r="BZ20" s="31">
        <v>679411</v>
      </c>
      <c r="CA20" t="s">
        <v>3009</v>
      </c>
      <c r="CB20" s="21" t="s">
        <v>4487</v>
      </c>
      <c r="CC20" s="21" t="s">
        <v>4488</v>
      </c>
      <c r="CD20" s="21" t="s">
        <v>3163</v>
      </c>
      <c r="CE20" s="21" t="s">
        <v>665</v>
      </c>
      <c r="CF20" s="31">
        <v>322530</v>
      </c>
      <c r="CG20" s="31">
        <v>322530</v>
      </c>
      <c r="CH20" t="s">
        <v>3009</v>
      </c>
      <c r="CM20" s="31"/>
      <c r="CN20" s="31"/>
      <c r="CT20" s="31"/>
      <c r="CU20" s="31"/>
      <c r="DA20" s="31"/>
      <c r="DB20" s="31"/>
      <c r="DH20" s="31"/>
      <c r="DI20" s="31"/>
      <c r="DO20" s="31"/>
      <c r="DP20" s="31"/>
      <c r="DR20" t="s">
        <v>5478</v>
      </c>
      <c r="DS20" t="s">
        <v>5479</v>
      </c>
      <c r="DT20" t="s">
        <v>477</v>
      </c>
      <c r="DU20" s="29" t="s">
        <v>5538</v>
      </c>
      <c r="DV20" t="s">
        <v>2829</v>
      </c>
      <c r="DW20" t="s">
        <v>5481</v>
      </c>
      <c r="DX20" t="s">
        <v>5482</v>
      </c>
      <c r="DY20" t="s">
        <v>5483</v>
      </c>
      <c r="DZ20" t="s">
        <v>5484</v>
      </c>
      <c r="EA20" s="22">
        <v>43091.565520833334</v>
      </c>
      <c r="EB20" t="s">
        <v>4486</v>
      </c>
      <c r="EC20" t="s">
        <v>5870</v>
      </c>
    </row>
    <row r="21" spans="1:134" x14ac:dyDescent="0.35">
      <c r="A21" s="30"/>
      <c r="B21" s="22">
        <v>43005.674305555556</v>
      </c>
      <c r="C21" s="22" t="s">
        <v>2868</v>
      </c>
      <c r="D21" s="30" t="s">
        <v>2869</v>
      </c>
      <c r="E21" s="30" t="s">
        <v>466</v>
      </c>
      <c r="F21" s="30" t="s">
        <v>2820</v>
      </c>
      <c r="G21" s="30" t="s">
        <v>2819</v>
      </c>
      <c r="H21" t="s">
        <v>2821</v>
      </c>
      <c r="I21" t="s">
        <v>2883</v>
      </c>
      <c r="J21" t="s">
        <v>838</v>
      </c>
      <c r="L21">
        <v>1</v>
      </c>
      <c r="M21" s="26">
        <v>2.02</v>
      </c>
      <c r="N21" t="s">
        <v>769</v>
      </c>
      <c r="Q21" s="29" t="s">
        <v>753</v>
      </c>
      <c r="R21" s="29" t="str">
        <f>IFERROR(MID(RADataQTable[[#This Row],[RAtemplate]],1,LEN(RADataQTable[[#This Row],[RAtemplate]])-8),"RA") &amp; " " &amp; RADataQTable[[#This Row],[prop_id0]] &amp; " " &amp; RADataQTable[[#This Row],[last0]]</f>
        <v>RA 1763940 Hajirasouliha</v>
      </c>
      <c r="U21" s="21" t="str">
        <f>IF(signer1="PD",IF(ISBLANK(RADataQTable[[#This Row],[sign_blck_name]]),"",RADataQTable[[#This Row],[sign_blck_name]]),IF(ISBLANK(signer1),"",signer1))</f>
        <v>Sylvia J. Spengler</v>
      </c>
      <c r="V21" s="29" t="str">
        <f>signer2</f>
        <v>Cognizant Program Director</v>
      </c>
      <c r="W21" s="15" t="str">
        <f>HYPERLINK("https://www.ejacket.nsf.gov/ej/showProposal.do?Continue=Y&amp;ID="&amp;RADataQTable[[#This Row],[prop_id0]],"eJ")</f>
        <v>eJ</v>
      </c>
      <c r="X21" s="15" t="str">
        <f>HYPERLINK("mailto:"&amp;RADataQTable[[#This Row],[email]]&amp;"&amp;subject=Your NSF Proposal:  "&amp;RADataQTable[[#This Row],[Div]]&amp;" "&amp;RADataQTable[[#This Row],[prop_id0]], RADataQTable[[#This Row],[email]])</f>
        <v>imh2003@med.cornell.edu</v>
      </c>
      <c r="Y21" s="15" t="str">
        <f>HYPERLINK("mailto:"&amp;RADataQTable[[#This Row],[allPIemail]]&amp;"&amp;subject=NSF Proposal:  "&amp;RADataQTable[[#This Row],[Div]]&amp;" "&amp;RADataQTable[[#This Row],[prop_id0]], "PIs@")</f>
        <v>PIs@</v>
      </c>
      <c r="Z21" t="s">
        <v>2871</v>
      </c>
      <c r="AA21" t="s">
        <v>2321</v>
      </c>
      <c r="AB21">
        <v>4</v>
      </c>
      <c r="AD21"/>
      <c r="AE21" t="str">
        <f>IF(RADataQTable[[#This Row],[maxScore]]-RADataQTable[[#This Row],[minScore]]&gt;4,"Y","")</f>
        <v/>
      </c>
      <c r="AF21" s="21">
        <v>5</v>
      </c>
      <c r="AG21" s="26">
        <v>6.5</v>
      </c>
      <c r="AH21">
        <v>7</v>
      </c>
      <c r="AI21" t="s">
        <v>3753</v>
      </c>
      <c r="AJ21" s="30">
        <v>43076.42291666667</v>
      </c>
      <c r="AK21" s="13">
        <v>1199747</v>
      </c>
      <c r="AL21" s="13">
        <v>1199747</v>
      </c>
      <c r="AM21">
        <v>0</v>
      </c>
      <c r="AN21" s="30">
        <v>43221</v>
      </c>
      <c r="AO21" s="21">
        <v>48</v>
      </c>
      <c r="AP21" s="21" t="s">
        <v>4868</v>
      </c>
      <c r="AS21" s="30"/>
      <c r="AT21" t="s">
        <v>839</v>
      </c>
      <c r="AU21" s="21" t="s">
        <v>766</v>
      </c>
      <c r="AV21" s="21">
        <v>2</v>
      </c>
      <c r="AW21" s="21" t="s">
        <v>5516</v>
      </c>
      <c r="AX21" s="30">
        <v>43077</v>
      </c>
      <c r="AY21" s="21" t="s">
        <v>5716</v>
      </c>
      <c r="AZ21" s="21" t="s">
        <v>5518</v>
      </c>
      <c r="BA21" s="21">
        <v>8</v>
      </c>
      <c r="BB21" s="21">
        <v>1</v>
      </c>
      <c r="BG21" s="30"/>
      <c r="BP21" s="30"/>
      <c r="BU21" t="s">
        <v>2321</v>
      </c>
      <c r="BV21" s="21" t="s">
        <v>2322</v>
      </c>
      <c r="BW21" s="21" t="s">
        <v>4866</v>
      </c>
      <c r="BX21" s="21" t="s">
        <v>4867</v>
      </c>
      <c r="BY21" s="31">
        <v>1199747</v>
      </c>
      <c r="BZ21" s="31">
        <v>1199747</v>
      </c>
      <c r="CA21" t="s">
        <v>2884</v>
      </c>
      <c r="CF21" s="31"/>
      <c r="CG21" s="31"/>
      <c r="CM21" s="31"/>
      <c r="CN21" s="31"/>
      <c r="CT21" s="31"/>
      <c r="CU21" s="31"/>
      <c r="DA21" s="31"/>
      <c r="DB21" s="31"/>
      <c r="DH21" s="31"/>
      <c r="DI21" s="31"/>
      <c r="DO21" s="31"/>
      <c r="DP21" s="31"/>
      <c r="DR21" t="s">
        <v>5495</v>
      </c>
      <c r="DS21" t="s">
        <v>5496</v>
      </c>
      <c r="DT21" t="s">
        <v>467</v>
      </c>
      <c r="DU21" s="29" t="s">
        <v>5519</v>
      </c>
      <c r="DV21" t="s">
        <v>2829</v>
      </c>
      <c r="DW21" t="s">
        <v>5481</v>
      </c>
      <c r="DX21" t="s">
        <v>5482</v>
      </c>
      <c r="DY21" t="s">
        <v>5483</v>
      </c>
      <c r="DZ21" t="s">
        <v>5484</v>
      </c>
      <c r="EA21" s="22">
        <v>43091.565520833334</v>
      </c>
      <c r="EB21" t="s">
        <v>4869</v>
      </c>
      <c r="EC21" t="s">
        <v>5940</v>
      </c>
      <c r="ED21" t="s">
        <v>5939</v>
      </c>
    </row>
    <row r="22" spans="1:134" x14ac:dyDescent="0.35">
      <c r="A22" s="30"/>
      <c r="B22" s="22">
        <v>43005.681944444441</v>
      </c>
      <c r="C22" s="22" t="s">
        <v>2817</v>
      </c>
      <c r="D22" s="30" t="s">
        <v>2818</v>
      </c>
      <c r="E22" s="30" t="s">
        <v>476</v>
      </c>
      <c r="F22" s="30" t="s">
        <v>2820</v>
      </c>
      <c r="G22" s="30" t="s">
        <v>2819</v>
      </c>
      <c r="H22" t="s">
        <v>2821</v>
      </c>
      <c r="I22" t="s">
        <v>2822</v>
      </c>
      <c r="J22" t="s">
        <v>727</v>
      </c>
      <c r="L22">
        <v>1</v>
      </c>
      <c r="M22" s="26">
        <v>2.02</v>
      </c>
      <c r="N22" t="s">
        <v>769</v>
      </c>
      <c r="Q22" s="29" t="s">
        <v>753</v>
      </c>
      <c r="R22" s="29" t="str">
        <f>IFERROR(MID(RADataQTable[[#This Row],[RAtemplate]],1,LEN(RADataQTable[[#This Row],[RAtemplate]])-8),"RA") &amp; " " &amp; RADataQTable[[#This Row],[prop_id0]] &amp; " " &amp; RADataQTable[[#This Row],[last0]]</f>
        <v>RA 1763957 D'Antoni</v>
      </c>
      <c r="U22" s="21" t="str">
        <f>IF(signer1="PD",IF(ISBLANK(RADataQTable[[#This Row],[sign_blck_name]]),"",RADataQTable[[#This Row],[sign_blck_name]]),IF(ISBLANK(signer1),"",signer1))</f>
        <v>Nina Amla</v>
      </c>
      <c r="V22" s="29" t="str">
        <f>signer2</f>
        <v>Cognizant Program Director</v>
      </c>
      <c r="W22" s="15" t="str">
        <f>HYPERLINK("https://www.ejacket.nsf.gov/ej/showProposal.do?Continue=Y&amp;ID="&amp;RADataQTable[[#This Row],[prop_id0]],"eJ")</f>
        <v>eJ</v>
      </c>
      <c r="X22" s="15" t="str">
        <f>HYPERLINK("mailto:"&amp;RADataQTable[[#This Row],[email]]&amp;"&amp;subject=Your NSF Proposal:  "&amp;RADataQTable[[#This Row],[Div]]&amp;" "&amp;RADataQTable[[#This Row],[prop_id0]], RADataQTable[[#This Row],[email]])</f>
        <v>loris@cs.wisc.edu</v>
      </c>
      <c r="Y22" s="15" t="str">
        <f>HYPERLINK("mailto:"&amp;RADataQTable[[#This Row],[allPIemail]]&amp;"&amp;subject=NSF Proposal:  "&amp;RADataQTable[[#This Row],[Div]]&amp;" "&amp;RADataQTable[[#This Row],[prop_id0]], "PIs@")</f>
        <v>PIs@</v>
      </c>
      <c r="Z22" t="s">
        <v>2825</v>
      </c>
      <c r="AA22" t="s">
        <v>2356</v>
      </c>
      <c r="AB22">
        <v>4</v>
      </c>
      <c r="AC22">
        <v>4</v>
      </c>
      <c r="AD22"/>
      <c r="AE22" t="str">
        <f>IF(RADataQTable[[#This Row],[maxScore]]-RADataQTable[[#This Row],[minScore]]&gt;4,"Y","")</f>
        <v/>
      </c>
      <c r="AF22" s="21">
        <v>6</v>
      </c>
      <c r="AG22" s="26">
        <v>7.75</v>
      </c>
      <c r="AH22">
        <v>9</v>
      </c>
      <c r="AI22" t="s">
        <v>4160</v>
      </c>
      <c r="AJ22" s="30">
        <v>43076.364583333336</v>
      </c>
      <c r="AK22" s="13">
        <v>1199996</v>
      </c>
      <c r="AL22" s="13">
        <v>1199996</v>
      </c>
      <c r="AM22">
        <v>0</v>
      </c>
      <c r="AN22" s="30">
        <v>43344</v>
      </c>
      <c r="AO22" s="21">
        <v>48</v>
      </c>
      <c r="AP22" s="21" t="s">
        <v>4899</v>
      </c>
      <c r="AS22" s="30"/>
      <c r="AT22" t="s">
        <v>728</v>
      </c>
      <c r="AU22" s="21" t="s">
        <v>766</v>
      </c>
      <c r="AV22" s="21">
        <v>2</v>
      </c>
      <c r="AW22" s="21" t="s">
        <v>5474</v>
      </c>
      <c r="AX22" s="30">
        <v>43077</v>
      </c>
      <c r="AY22" s="21" t="s">
        <v>5798</v>
      </c>
      <c r="AZ22" s="21" t="s">
        <v>5476</v>
      </c>
      <c r="BA22" s="21">
        <v>10</v>
      </c>
      <c r="BG22" s="30"/>
      <c r="BP22" s="30"/>
      <c r="BU22" t="s">
        <v>2356</v>
      </c>
      <c r="BV22" s="21" t="s">
        <v>2357</v>
      </c>
      <c r="BW22" s="21" t="s">
        <v>4599</v>
      </c>
      <c r="BX22" s="21" t="s">
        <v>3257</v>
      </c>
      <c r="BY22" s="31">
        <v>600000</v>
      </c>
      <c r="BZ22" s="31">
        <v>600000</v>
      </c>
      <c r="CA22" t="s">
        <v>2832</v>
      </c>
      <c r="CB22" s="21" t="s">
        <v>4900</v>
      </c>
      <c r="CC22" s="21" t="s">
        <v>4901</v>
      </c>
      <c r="CD22" s="21" t="s">
        <v>4902</v>
      </c>
      <c r="CE22" s="21" t="s">
        <v>662</v>
      </c>
      <c r="CF22" s="31">
        <v>599996</v>
      </c>
      <c r="CG22" s="31">
        <v>599996</v>
      </c>
      <c r="CH22" t="s">
        <v>2832</v>
      </c>
      <c r="CM22" s="31"/>
      <c r="CN22" s="31"/>
      <c r="CT22" s="31"/>
      <c r="CU22" s="31"/>
      <c r="DA22" s="31"/>
      <c r="DB22" s="31"/>
      <c r="DH22" s="31"/>
      <c r="DI22" s="31"/>
      <c r="DO22" s="31"/>
      <c r="DP22" s="31"/>
      <c r="DR22" t="s">
        <v>5478</v>
      </c>
      <c r="DS22" t="s">
        <v>5479</v>
      </c>
      <c r="DT22" t="s">
        <v>477</v>
      </c>
      <c r="DU22" s="29" t="s">
        <v>5480</v>
      </c>
      <c r="DV22" t="s">
        <v>2829</v>
      </c>
      <c r="DW22" t="s">
        <v>5481</v>
      </c>
      <c r="DX22" t="s">
        <v>5482</v>
      </c>
      <c r="DY22" t="s">
        <v>5483</v>
      </c>
      <c r="DZ22" t="s">
        <v>5484</v>
      </c>
      <c r="EA22" s="22">
        <v>43091.565520833334</v>
      </c>
      <c r="EB22" t="s">
        <v>4601</v>
      </c>
      <c r="EC22" t="s">
        <v>5947</v>
      </c>
    </row>
    <row r="23" spans="1:134" x14ac:dyDescent="0.35">
      <c r="A23" s="30"/>
      <c r="B23" s="22">
        <v>43004.450694444444</v>
      </c>
      <c r="C23" s="22" t="s">
        <v>2868</v>
      </c>
      <c r="D23" s="30" t="s">
        <v>2869</v>
      </c>
      <c r="E23" s="30" t="s">
        <v>466</v>
      </c>
      <c r="F23" s="30" t="s">
        <v>2820</v>
      </c>
      <c r="G23" s="30" t="s">
        <v>2819</v>
      </c>
      <c r="H23" t="s">
        <v>2821</v>
      </c>
      <c r="I23" t="s">
        <v>2883</v>
      </c>
      <c r="J23" t="s">
        <v>838</v>
      </c>
      <c r="L23">
        <v>1</v>
      </c>
      <c r="M23" s="26">
        <v>2.0299999999999998</v>
      </c>
      <c r="N23" t="s">
        <v>769</v>
      </c>
      <c r="Q23" s="29" t="s">
        <v>753</v>
      </c>
      <c r="R23" s="29" t="str">
        <f>IFERROR(MID(RADataQTable[[#This Row],[RAtemplate]],1,LEN(RADataQTable[[#This Row],[RAtemplate]])-8),"RA") &amp; " " &amp; RADataQTable[[#This Row],[prop_id0]] &amp; " " &amp; RADataQTable[[#This Row],[last0]]</f>
        <v>RA 1763302 Wang</v>
      </c>
      <c r="U23" s="21" t="str">
        <f>IF(signer1="PD",IF(ISBLANK(RADataQTable[[#This Row],[sign_blck_name]]),"",RADataQTable[[#This Row],[sign_blck_name]]),IF(ISBLANK(signer1),"",signer1))</f>
        <v>Sylvia J. Spengler</v>
      </c>
      <c r="V23" s="29" t="str">
        <f>signer2</f>
        <v>Cognizant Program Director</v>
      </c>
      <c r="W23" s="15" t="str">
        <f>HYPERLINK("https://www.ejacket.nsf.gov/ej/showProposal.do?Continue=Y&amp;ID="&amp;RADataQTable[[#This Row],[prop_id0]],"eJ")</f>
        <v>eJ</v>
      </c>
      <c r="X23" s="15" t="str">
        <f>HYPERLINK("mailto:"&amp;RADataQTable[[#This Row],[email]]&amp;"&amp;subject=Your NSF Proposal:  "&amp;RADataQTable[[#This Row],[Div]]&amp;" "&amp;RADataQTable[[#This Row],[prop_id0]], RADataQTable[[#This Row],[email]])</f>
        <v>fusheng.wang@stonybrook.edu</v>
      </c>
      <c r="Y23" s="15" t="str">
        <f>HYPERLINK("mailto:"&amp;RADataQTable[[#This Row],[allPIemail]]&amp;"&amp;subject=NSF Proposal:  "&amp;RADataQTable[[#This Row],[Div]]&amp;" "&amp;RADataQTable[[#This Row],[prop_id0]], "PIs@")</f>
        <v>PIs@</v>
      </c>
      <c r="Z23" t="s">
        <v>2871</v>
      </c>
      <c r="AA23" t="s">
        <v>975</v>
      </c>
      <c r="AB23">
        <v>4</v>
      </c>
      <c r="AD23"/>
      <c r="AE23" t="str">
        <f>IF(RADataQTable[[#This Row],[maxScore]]-RADataQTable[[#This Row],[minScore]]&gt;4,"Y","")</f>
        <v/>
      </c>
      <c r="AF23" s="21">
        <v>5</v>
      </c>
      <c r="AG23" s="26">
        <v>6.5</v>
      </c>
      <c r="AH23">
        <v>8</v>
      </c>
      <c r="AI23" t="s">
        <v>3058</v>
      </c>
      <c r="AJ23" s="30">
        <v>43074.470138888886</v>
      </c>
      <c r="AK23" s="13">
        <v>1036383</v>
      </c>
      <c r="AL23" s="13">
        <v>1036383</v>
      </c>
      <c r="AM23">
        <v>0</v>
      </c>
      <c r="AN23" s="30">
        <v>43313</v>
      </c>
      <c r="AO23" s="21">
        <v>48</v>
      </c>
      <c r="AP23" s="21" t="s">
        <v>3059</v>
      </c>
      <c r="AS23" s="30"/>
      <c r="AT23" t="s">
        <v>839</v>
      </c>
      <c r="AU23" s="21" t="s">
        <v>766</v>
      </c>
      <c r="AV23" s="21">
        <v>3</v>
      </c>
      <c r="AW23" s="21" t="s">
        <v>5516</v>
      </c>
      <c r="AX23" s="30">
        <v>43077</v>
      </c>
      <c r="AY23" s="21" t="s">
        <v>5555</v>
      </c>
      <c r="AZ23" s="21" t="s">
        <v>5518</v>
      </c>
      <c r="BA23" s="21">
        <v>8</v>
      </c>
      <c r="BG23" s="30"/>
      <c r="BP23" s="30"/>
      <c r="BU23" t="s">
        <v>975</v>
      </c>
      <c r="BV23" s="21" t="s">
        <v>976</v>
      </c>
      <c r="BW23" s="21" t="s">
        <v>3057</v>
      </c>
      <c r="BX23" s="21" t="s">
        <v>650</v>
      </c>
      <c r="BY23" s="31">
        <v>607844</v>
      </c>
      <c r="BZ23" s="31">
        <v>607844</v>
      </c>
      <c r="CA23" t="s">
        <v>2884</v>
      </c>
      <c r="CB23" s="21" t="s">
        <v>3062</v>
      </c>
      <c r="CC23" s="21" t="s">
        <v>3063</v>
      </c>
      <c r="CD23" s="21" t="s">
        <v>3064</v>
      </c>
      <c r="CE23" s="21" t="s">
        <v>3065</v>
      </c>
      <c r="CF23" s="31">
        <v>428539</v>
      </c>
      <c r="CG23" s="31">
        <v>428539</v>
      </c>
      <c r="CH23" t="s">
        <v>2884</v>
      </c>
      <c r="CM23" s="31"/>
      <c r="CN23" s="31"/>
      <c r="CT23" s="31"/>
      <c r="CU23" s="31"/>
      <c r="DA23" s="31"/>
      <c r="DB23" s="31"/>
      <c r="DH23" s="31"/>
      <c r="DI23" s="31"/>
      <c r="DO23" s="31"/>
      <c r="DP23" s="31"/>
      <c r="DR23" t="s">
        <v>5495</v>
      </c>
      <c r="DS23" t="s">
        <v>5496</v>
      </c>
      <c r="DT23" t="s">
        <v>467</v>
      </c>
      <c r="DU23" s="29" t="s">
        <v>5519</v>
      </c>
      <c r="DV23" t="s">
        <v>2829</v>
      </c>
      <c r="DW23" t="s">
        <v>5481</v>
      </c>
      <c r="DX23" t="s">
        <v>5482</v>
      </c>
      <c r="DY23" t="s">
        <v>5483</v>
      </c>
      <c r="DZ23" t="s">
        <v>5484</v>
      </c>
      <c r="EA23" s="22">
        <v>43091.565520833334</v>
      </c>
      <c r="EB23" t="s">
        <v>3060</v>
      </c>
      <c r="EC23" t="s">
        <v>5556</v>
      </c>
    </row>
    <row r="24" spans="1:134" x14ac:dyDescent="0.35">
      <c r="A24" s="30"/>
      <c r="B24" s="22">
        <v>43004.497916666667</v>
      </c>
      <c r="C24" s="22" t="s">
        <v>2817</v>
      </c>
      <c r="D24" s="30" t="s">
        <v>2818</v>
      </c>
      <c r="E24" s="30" t="s">
        <v>472</v>
      </c>
      <c r="F24" s="30" t="s">
        <v>2820</v>
      </c>
      <c r="G24" s="30" t="s">
        <v>2819</v>
      </c>
      <c r="H24" t="s">
        <v>2821</v>
      </c>
      <c r="I24" t="s">
        <v>2822</v>
      </c>
      <c r="J24" t="s">
        <v>863</v>
      </c>
      <c r="L24">
        <v>1</v>
      </c>
      <c r="M24" s="26">
        <v>2.0299999999999998</v>
      </c>
      <c r="N24" t="s">
        <v>769</v>
      </c>
      <c r="Q24" s="29" t="s">
        <v>753</v>
      </c>
      <c r="R24" s="29" t="str">
        <f>IFERROR(MID(RADataQTable[[#This Row],[RAtemplate]],1,LEN(RADataQTable[[#This Row],[RAtemplate]])-8),"RA") &amp; " " &amp; RADataQTable[[#This Row],[prop_id0]] &amp; " " &amp; RADataQTable[[#This Row],[last0]]</f>
        <v>RA 1763314 ROTH</v>
      </c>
      <c r="U24" s="21" t="str">
        <f>IF(signer1="PD",IF(ISBLANK(RADataQTable[[#This Row],[sign_blck_name]]),"",RADataQTable[[#This Row],[sign_blck_name]]),IF(ISBLANK(signer1),"",signer1))</f>
        <v>Tracy J. Kimbrel</v>
      </c>
      <c r="V24" s="29" t="str">
        <f>signer2</f>
        <v>Cognizant Program Director</v>
      </c>
      <c r="W24" s="15" t="str">
        <f>HYPERLINK("https://www.ejacket.nsf.gov/ej/showProposal.do?Continue=Y&amp;ID="&amp;RADataQTable[[#This Row],[prop_id0]],"eJ")</f>
        <v>eJ</v>
      </c>
      <c r="X24" s="15" t="str">
        <f>HYPERLINK("mailto:"&amp;RADataQTable[[#This Row],[email]]&amp;"&amp;subject=Your NSF Proposal:  "&amp;RADataQTable[[#This Row],[Div]]&amp;" "&amp;RADataQTable[[#This Row],[prop_id0]], RADataQTable[[#This Row],[email]])</f>
        <v>aaroth@cis.upenn.edu</v>
      </c>
      <c r="Y24" s="15" t="str">
        <f>HYPERLINK("mailto:"&amp;RADataQTable[[#This Row],[allPIemail]]&amp;"&amp;subject=NSF Proposal:  "&amp;RADataQTable[[#This Row],[Div]]&amp;" "&amp;RADataQTable[[#This Row],[prop_id0]], "PIs@")</f>
        <v>PIs@</v>
      </c>
      <c r="Z24" t="s">
        <v>2825</v>
      </c>
      <c r="AA24" t="s">
        <v>1048</v>
      </c>
      <c r="AB24">
        <v>4</v>
      </c>
      <c r="AC24">
        <v>4</v>
      </c>
      <c r="AD24"/>
      <c r="AE24" t="str">
        <f>IF(RADataQTable[[#This Row],[maxScore]]-RADataQTable[[#This Row],[minScore]]&gt;4,"Y","")</f>
        <v/>
      </c>
      <c r="AF24" s="21">
        <v>7</v>
      </c>
      <c r="AG24" s="26">
        <v>8</v>
      </c>
      <c r="AH24">
        <v>9</v>
      </c>
      <c r="AI24" t="s">
        <v>3132</v>
      </c>
      <c r="AJ24" s="30">
        <v>43081.365972222222</v>
      </c>
      <c r="AK24" s="13">
        <v>1200000</v>
      </c>
      <c r="AL24" s="13">
        <v>1200000</v>
      </c>
      <c r="AM24">
        <v>0</v>
      </c>
      <c r="AN24" s="30">
        <v>43313</v>
      </c>
      <c r="AO24" s="21">
        <v>36</v>
      </c>
      <c r="AP24" s="21" t="s">
        <v>3133</v>
      </c>
      <c r="AS24" s="30"/>
      <c r="AT24" t="s">
        <v>864</v>
      </c>
      <c r="AU24" s="21" t="s">
        <v>766</v>
      </c>
      <c r="AV24" s="21">
        <v>3</v>
      </c>
      <c r="AW24" s="21" t="s">
        <v>5523</v>
      </c>
      <c r="AX24" s="30">
        <v>43081</v>
      </c>
      <c r="AY24" s="21" t="s">
        <v>5572</v>
      </c>
      <c r="AZ24" s="21" t="s">
        <v>5525</v>
      </c>
      <c r="BA24" s="21">
        <v>9</v>
      </c>
      <c r="BG24" s="30"/>
      <c r="BP24" s="30"/>
      <c r="BU24" t="s">
        <v>1048</v>
      </c>
      <c r="BV24" s="21" t="s">
        <v>992</v>
      </c>
      <c r="BW24" s="21" t="s">
        <v>3074</v>
      </c>
      <c r="BX24" s="21" t="s">
        <v>689</v>
      </c>
      <c r="BY24" s="31">
        <v>378000</v>
      </c>
      <c r="BZ24" s="31">
        <v>378000</v>
      </c>
      <c r="CA24" t="s">
        <v>2979</v>
      </c>
      <c r="CB24" s="21" t="s">
        <v>3134</v>
      </c>
      <c r="CC24" s="21" t="s">
        <v>3135</v>
      </c>
      <c r="CD24" s="21" t="s">
        <v>3136</v>
      </c>
      <c r="CE24" s="21" t="s">
        <v>641</v>
      </c>
      <c r="CF24" s="31">
        <v>276000</v>
      </c>
      <c r="CG24" s="31">
        <v>276000</v>
      </c>
      <c r="CH24" t="s">
        <v>2979</v>
      </c>
      <c r="CI24" s="21" t="s">
        <v>3138</v>
      </c>
      <c r="CJ24" s="21" t="s">
        <v>3139</v>
      </c>
      <c r="CK24" s="21" t="s">
        <v>3140</v>
      </c>
      <c r="CL24" s="21" t="s">
        <v>2938</v>
      </c>
      <c r="CM24" s="31">
        <v>286000</v>
      </c>
      <c r="CN24" s="31">
        <v>286000</v>
      </c>
      <c r="CO24" t="s">
        <v>2979</v>
      </c>
      <c r="CP24" s="21" t="s">
        <v>3143</v>
      </c>
      <c r="CQ24" s="21" t="s">
        <v>810</v>
      </c>
      <c r="CR24" s="21" t="s">
        <v>3144</v>
      </c>
      <c r="CS24" s="21" t="s">
        <v>3145</v>
      </c>
      <c r="CT24" s="31">
        <v>260000</v>
      </c>
      <c r="CU24" s="31">
        <v>260000</v>
      </c>
      <c r="CV24" t="s">
        <v>2979</v>
      </c>
      <c r="DA24" s="31"/>
      <c r="DB24" s="31"/>
      <c r="DH24" s="31"/>
      <c r="DI24" s="31"/>
      <c r="DO24" s="31"/>
      <c r="DP24" s="31"/>
      <c r="DR24" t="s">
        <v>5478</v>
      </c>
      <c r="DS24" t="s">
        <v>5479</v>
      </c>
      <c r="DT24" t="s">
        <v>473</v>
      </c>
      <c r="DU24" s="29" t="s">
        <v>5526</v>
      </c>
      <c r="DV24" t="s">
        <v>2829</v>
      </c>
      <c r="DW24" t="s">
        <v>5481</v>
      </c>
      <c r="DX24" t="s">
        <v>5482</v>
      </c>
      <c r="DY24" t="s">
        <v>5483</v>
      </c>
      <c r="DZ24" t="s">
        <v>5484</v>
      </c>
      <c r="EA24" s="22">
        <v>43091.565520833334</v>
      </c>
      <c r="EB24" t="s">
        <v>3077</v>
      </c>
      <c r="EC24" t="s">
        <v>5573</v>
      </c>
    </row>
    <row r="25" spans="1:134" x14ac:dyDescent="0.35">
      <c r="A25" s="30"/>
      <c r="B25" s="22">
        <v>43005.7</v>
      </c>
      <c r="C25" s="22" t="s">
        <v>2817</v>
      </c>
      <c r="D25" s="30" t="s">
        <v>2818</v>
      </c>
      <c r="E25" s="30" t="s">
        <v>476</v>
      </c>
      <c r="F25" s="30" t="s">
        <v>2820</v>
      </c>
      <c r="G25" s="30" t="s">
        <v>2819</v>
      </c>
      <c r="H25" t="s">
        <v>2821</v>
      </c>
      <c r="I25" t="s">
        <v>2822</v>
      </c>
      <c r="J25" t="s">
        <v>912</v>
      </c>
      <c r="L25">
        <v>1</v>
      </c>
      <c r="M25" s="26">
        <v>2.0299999999999998</v>
      </c>
      <c r="N25" t="s">
        <v>769</v>
      </c>
      <c r="Q25" s="29" t="s">
        <v>753</v>
      </c>
      <c r="R25" s="29" t="str">
        <f>IFERROR(MID(RADataQTable[[#This Row],[RAtemplate]],1,LEN(RADataQTable[[#This Row],[RAtemplate]])-8),"RA") &amp; " " &amp; RADataQTable[[#This Row],[prop_id0]] &amp; " " &amp; RADataQTable[[#This Row],[last0]]</f>
        <v>RA 1764000 Carloni</v>
      </c>
      <c r="U25" s="21" t="str">
        <f>IF(signer1="PD",IF(ISBLANK(RADataQTable[[#This Row],[sign_blck_name]]),"",RADataQTable[[#This Row],[sign_blck_name]]),IF(ISBLANK(signer1),"",signer1))</f>
        <v>Sankar Basu</v>
      </c>
      <c r="V25" s="29" t="str">
        <f>signer2</f>
        <v>Cognizant Program Director</v>
      </c>
      <c r="W25" s="15" t="str">
        <f>HYPERLINK("https://www.ejacket.nsf.gov/ej/showProposal.do?Continue=Y&amp;ID="&amp;RADataQTable[[#This Row],[prop_id0]],"eJ")</f>
        <v>eJ</v>
      </c>
      <c r="X25" s="15" t="str">
        <f>HYPERLINK("mailto:"&amp;RADataQTable[[#This Row],[email]]&amp;"&amp;subject=Your NSF Proposal:  "&amp;RADataQTable[[#This Row],[Div]]&amp;" "&amp;RADataQTable[[#This Row],[prop_id0]], RADataQTable[[#This Row],[email]])</f>
        <v>luca@cs.columbia.edu</v>
      </c>
      <c r="Y25" s="15" t="str">
        <f>HYPERLINK("mailto:"&amp;RADataQTable[[#This Row],[allPIemail]]&amp;"&amp;subject=NSF Proposal:  "&amp;RADataQTable[[#This Row],[Div]]&amp;" "&amp;RADataQTable[[#This Row],[prop_id0]], "PIs@")</f>
        <v>PIs@</v>
      </c>
      <c r="Z25" t="s">
        <v>2825</v>
      </c>
      <c r="AA25" t="s">
        <v>2472</v>
      </c>
      <c r="AB25">
        <v>4</v>
      </c>
      <c r="AC25">
        <v>4</v>
      </c>
      <c r="AD25"/>
      <c r="AE25" t="str">
        <f>IF(RADataQTable[[#This Row],[maxScore]]-RADataQTable[[#This Row],[minScore]]&gt;4,"Y","")</f>
        <v/>
      </c>
      <c r="AF25" s="21">
        <v>5</v>
      </c>
      <c r="AG25" s="26">
        <v>5.75</v>
      </c>
      <c r="AH25">
        <v>7</v>
      </c>
      <c r="AI25" t="s">
        <v>3006</v>
      </c>
      <c r="AJ25" s="30">
        <v>43068.397916666669</v>
      </c>
      <c r="AK25" s="13">
        <v>1200000</v>
      </c>
      <c r="AL25" s="13">
        <v>1200000</v>
      </c>
      <c r="AM25">
        <v>0</v>
      </c>
      <c r="AN25" s="30">
        <v>43344</v>
      </c>
      <c r="AO25" s="21">
        <v>48</v>
      </c>
      <c r="AP25" s="21" t="s">
        <v>5049</v>
      </c>
      <c r="AS25" s="30"/>
      <c r="AT25" t="s">
        <v>913</v>
      </c>
      <c r="AU25" s="21" t="s">
        <v>766</v>
      </c>
      <c r="AV25" s="21">
        <v>3</v>
      </c>
      <c r="AW25" s="21" t="s">
        <v>5535</v>
      </c>
      <c r="AX25" s="30">
        <v>43068</v>
      </c>
      <c r="AY25" s="21" t="s">
        <v>5532</v>
      </c>
      <c r="AZ25" s="21" t="s">
        <v>5537</v>
      </c>
      <c r="BA25" s="21">
        <v>8</v>
      </c>
      <c r="BB25" s="21">
        <v>1</v>
      </c>
      <c r="BG25" s="30"/>
      <c r="BP25" s="30"/>
      <c r="BU25" t="s">
        <v>2472</v>
      </c>
      <c r="BV25" s="21" t="s">
        <v>2473</v>
      </c>
      <c r="BW25" s="21" t="s">
        <v>5048</v>
      </c>
      <c r="BX25" s="21" t="s">
        <v>2976</v>
      </c>
      <c r="BY25" s="31">
        <v>600000</v>
      </c>
      <c r="BZ25" s="31">
        <v>600000</v>
      </c>
      <c r="CA25" t="s">
        <v>3009</v>
      </c>
      <c r="CB25" s="21" t="s">
        <v>5051</v>
      </c>
      <c r="CC25" s="21" t="s">
        <v>5052</v>
      </c>
      <c r="CD25" s="21" t="s">
        <v>5053</v>
      </c>
      <c r="CE25" s="21" t="s">
        <v>609</v>
      </c>
      <c r="CF25" s="31">
        <v>600000</v>
      </c>
      <c r="CG25" s="31">
        <v>600000</v>
      </c>
      <c r="CH25" t="s">
        <v>3009</v>
      </c>
      <c r="CM25" s="31"/>
      <c r="CN25" s="31"/>
      <c r="CT25" s="31"/>
      <c r="CU25" s="31"/>
      <c r="DA25" s="31"/>
      <c r="DB25" s="31"/>
      <c r="DH25" s="31"/>
      <c r="DI25" s="31"/>
      <c r="DO25" s="31"/>
      <c r="DP25" s="31"/>
      <c r="DR25" t="s">
        <v>5478</v>
      </c>
      <c r="DS25" t="s">
        <v>5479</v>
      </c>
      <c r="DT25" t="s">
        <v>477</v>
      </c>
      <c r="DU25" s="29" t="s">
        <v>5538</v>
      </c>
      <c r="DV25" t="s">
        <v>2829</v>
      </c>
      <c r="DW25" t="s">
        <v>5481</v>
      </c>
      <c r="DX25" t="s">
        <v>5482</v>
      </c>
      <c r="DY25" t="s">
        <v>5483</v>
      </c>
      <c r="DZ25" t="s">
        <v>5484</v>
      </c>
      <c r="EA25" s="22">
        <v>43091.565520833334</v>
      </c>
      <c r="EB25" t="s">
        <v>5050</v>
      </c>
      <c r="EC25" t="s">
        <v>5984</v>
      </c>
      <c r="ED25" t="s">
        <v>5983</v>
      </c>
    </row>
    <row r="26" spans="1:134" x14ac:dyDescent="0.35">
      <c r="A26" s="30"/>
      <c r="B26" s="22">
        <v>43004.70208333333</v>
      </c>
      <c r="C26" s="22" t="s">
        <v>2817</v>
      </c>
      <c r="D26" s="30" t="s">
        <v>2818</v>
      </c>
      <c r="E26" s="30" t="s">
        <v>476</v>
      </c>
      <c r="F26" s="30" t="s">
        <v>2820</v>
      </c>
      <c r="G26" s="30" t="s">
        <v>2819</v>
      </c>
      <c r="H26" t="s">
        <v>2821</v>
      </c>
      <c r="I26" t="s">
        <v>2822</v>
      </c>
      <c r="J26" t="s">
        <v>765</v>
      </c>
      <c r="L26">
        <v>1</v>
      </c>
      <c r="M26" s="26">
        <v>2.04</v>
      </c>
      <c r="N26" t="s">
        <v>769</v>
      </c>
      <c r="Q26" s="29" t="s">
        <v>753</v>
      </c>
      <c r="R26" s="29" t="str">
        <f>IFERROR(MID(RADataQTable[[#This Row],[RAtemplate]],1,LEN(RADataQTable[[#This Row],[RAtemplate]])-8),"RA") &amp; " " &amp; RADataQTable[[#This Row],[prop_id0]] &amp; " " &amp; RADataQTable[[#This Row],[last0]]</f>
        <v>RA 1763399 Shao</v>
      </c>
      <c r="U26" s="21" t="str">
        <f>IF(signer1="PD",IF(ISBLANK(RADataQTable[[#This Row],[sign_blck_name]]),"",RADataQTable[[#This Row],[sign_blck_name]]),IF(ISBLANK(signer1),"",signer1))</f>
        <v>Anindya Banerjee</v>
      </c>
      <c r="V26" s="29" t="str">
        <f>signer2</f>
        <v>Cognizant Program Director</v>
      </c>
      <c r="W26" s="15" t="str">
        <f>HYPERLINK("https://www.ejacket.nsf.gov/ej/showProposal.do?Continue=Y&amp;ID="&amp;RADataQTable[[#This Row],[prop_id0]],"eJ")</f>
        <v>eJ</v>
      </c>
      <c r="X26" s="15" t="str">
        <f>HYPERLINK("mailto:"&amp;RADataQTable[[#This Row],[email]]&amp;"&amp;subject=Your NSF Proposal:  "&amp;RADataQTable[[#This Row],[Div]]&amp;" "&amp;RADataQTable[[#This Row],[prop_id0]], RADataQTable[[#This Row],[email]])</f>
        <v>shao@cs.yale.edu</v>
      </c>
      <c r="Y26" s="15" t="str">
        <f>HYPERLINK("mailto:"&amp;RADataQTable[[#This Row],[allPIemail]]&amp;"&amp;subject=NSF Proposal:  "&amp;RADataQTable[[#This Row],[Div]]&amp;" "&amp;RADataQTable[[#This Row],[prop_id0]], "PIs@")</f>
        <v>PIs@</v>
      </c>
      <c r="Z26" t="s">
        <v>2825</v>
      </c>
      <c r="AA26" t="s">
        <v>1169</v>
      </c>
      <c r="AB26">
        <v>4</v>
      </c>
      <c r="AC26">
        <v>4</v>
      </c>
      <c r="AD26"/>
      <c r="AE26" t="str">
        <f>IF(RADataQTable[[#This Row],[maxScore]]-RADataQTable[[#This Row],[minScore]]&gt;4,"Y","")</f>
        <v/>
      </c>
      <c r="AF26" s="21">
        <v>7</v>
      </c>
      <c r="AG26" s="26">
        <v>7</v>
      </c>
      <c r="AH26">
        <v>7</v>
      </c>
      <c r="AI26" t="s">
        <v>3280</v>
      </c>
      <c r="AJ26" s="30">
        <v>43077.401388888888</v>
      </c>
      <c r="AK26" s="13">
        <v>901435</v>
      </c>
      <c r="AL26" s="13">
        <v>800000</v>
      </c>
      <c r="AM26">
        <v>1</v>
      </c>
      <c r="AN26" s="30">
        <v>43252</v>
      </c>
      <c r="AO26" s="21">
        <v>42</v>
      </c>
      <c r="AP26" s="21" t="s">
        <v>3281</v>
      </c>
      <c r="AS26" s="30"/>
      <c r="AT26" t="s">
        <v>728</v>
      </c>
      <c r="AU26" s="21" t="s">
        <v>766</v>
      </c>
      <c r="AV26" s="21">
        <v>4</v>
      </c>
      <c r="AW26" s="21" t="s">
        <v>5474</v>
      </c>
      <c r="AX26" s="30">
        <v>43077</v>
      </c>
      <c r="AY26" s="21" t="s">
        <v>5610</v>
      </c>
      <c r="AZ26" s="21" t="s">
        <v>5476</v>
      </c>
      <c r="BA26" s="21">
        <v>10</v>
      </c>
      <c r="BG26" s="30"/>
      <c r="BP26" s="30"/>
      <c r="BU26" t="s">
        <v>1169</v>
      </c>
      <c r="BV26" s="21" t="s">
        <v>1170</v>
      </c>
      <c r="BW26" s="21" t="s">
        <v>2791</v>
      </c>
      <c r="BX26" s="21" t="s">
        <v>3033</v>
      </c>
      <c r="BY26" s="31">
        <v>901435</v>
      </c>
      <c r="BZ26" s="31">
        <v>800000</v>
      </c>
      <c r="CA26" t="s">
        <v>3279</v>
      </c>
      <c r="CF26" s="31"/>
      <c r="CG26" s="31"/>
      <c r="CM26" s="31"/>
      <c r="CN26" s="31"/>
      <c r="CT26" s="31"/>
      <c r="CU26" s="31"/>
      <c r="DA26" s="31"/>
      <c r="DB26" s="31"/>
      <c r="DH26" s="31"/>
      <c r="DI26" s="31"/>
      <c r="DO26" s="31"/>
      <c r="DP26" s="31"/>
      <c r="DR26" t="s">
        <v>5478</v>
      </c>
      <c r="DS26" t="s">
        <v>5479</v>
      </c>
      <c r="DT26" t="s">
        <v>477</v>
      </c>
      <c r="DU26" s="29" t="s">
        <v>5493</v>
      </c>
      <c r="DV26" t="s">
        <v>2829</v>
      </c>
      <c r="DW26" t="s">
        <v>5481</v>
      </c>
      <c r="DX26" t="s">
        <v>5482</v>
      </c>
      <c r="DY26" t="s">
        <v>5483</v>
      </c>
      <c r="DZ26" t="s">
        <v>5484</v>
      </c>
      <c r="EA26" s="22">
        <v>43091.565520833334</v>
      </c>
      <c r="EB26" t="s">
        <v>3282</v>
      </c>
      <c r="EC26" t="s">
        <v>5611</v>
      </c>
    </row>
    <row r="27" spans="1:134" x14ac:dyDescent="0.35">
      <c r="A27" s="30"/>
      <c r="B27" s="22">
        <v>43005.506944444445</v>
      </c>
      <c r="C27" s="22" t="s">
        <v>2868</v>
      </c>
      <c r="D27" s="30" t="s">
        <v>2869</v>
      </c>
      <c r="E27" s="30" t="s">
        <v>466</v>
      </c>
      <c r="F27" s="30" t="s">
        <v>2820</v>
      </c>
      <c r="G27" s="30" t="s">
        <v>2819</v>
      </c>
      <c r="H27" t="s">
        <v>2821</v>
      </c>
      <c r="I27" t="s">
        <v>2883</v>
      </c>
      <c r="J27" t="s">
        <v>838</v>
      </c>
      <c r="L27">
        <v>1</v>
      </c>
      <c r="M27" s="26">
        <v>2.04</v>
      </c>
      <c r="N27" t="s">
        <v>769</v>
      </c>
      <c r="Q27" s="29" t="s">
        <v>753</v>
      </c>
      <c r="R27" s="29" t="str">
        <f>IFERROR(MID(RADataQTable[[#This Row],[RAtemplate]],1,LEN(RADataQTable[[#This Row],[RAtemplate]])-8),"RA") &amp; " " &amp; RADataQTable[[#This Row],[prop_id0]] &amp; " " &amp; RADataQTable[[#This Row],[last0]]</f>
        <v>RA 1763599 Prakash</v>
      </c>
      <c r="U27" s="21" t="str">
        <f>IF(signer1="PD",IF(ISBLANK(RADataQTable[[#This Row],[sign_blck_name]]),"",RADataQTable[[#This Row],[sign_blck_name]]),IF(ISBLANK(signer1),"",signer1))</f>
        <v>Sylvia J. Spengler</v>
      </c>
      <c r="V27" s="29" t="str">
        <f>signer2</f>
        <v>Cognizant Program Director</v>
      </c>
      <c r="W27" s="15" t="str">
        <f>HYPERLINK("https://www.ejacket.nsf.gov/ej/showProposal.do?Continue=Y&amp;ID="&amp;RADataQTable[[#This Row],[prop_id0]],"eJ")</f>
        <v>eJ</v>
      </c>
      <c r="X27" s="15" t="str">
        <f>HYPERLINK("mailto:"&amp;RADataQTable[[#This Row],[email]]&amp;"&amp;subject=Your NSF Proposal:  "&amp;RADataQTable[[#This Row],[Div]]&amp;" "&amp;RADataQTable[[#This Row],[prop_id0]], RADataQTable[[#This Row],[email]])</f>
        <v>badityap@cs.vt.edu</v>
      </c>
      <c r="Y27" s="15" t="str">
        <f>HYPERLINK("mailto:"&amp;RADataQTable[[#This Row],[allPIemail]]&amp;"&amp;subject=NSF Proposal:  "&amp;RADataQTable[[#This Row],[Div]]&amp;" "&amp;RADataQTable[[#This Row],[prop_id0]], "PIs@")</f>
        <v>PIs@</v>
      </c>
      <c r="Z27" t="s">
        <v>2871</v>
      </c>
      <c r="AA27" t="s">
        <v>1521</v>
      </c>
      <c r="AB27">
        <v>4</v>
      </c>
      <c r="AD27"/>
      <c r="AE27" t="str">
        <f>IF(RADataQTable[[#This Row],[maxScore]]-RADataQTable[[#This Row],[minScore]]&gt;4,"Y","")</f>
        <v/>
      </c>
      <c r="AF27" s="21">
        <v>5</v>
      </c>
      <c r="AG27" s="26">
        <v>6.5</v>
      </c>
      <c r="AH27">
        <v>7</v>
      </c>
      <c r="AI27" t="s">
        <v>3753</v>
      </c>
      <c r="AJ27" s="30">
        <v>43076.477777777778</v>
      </c>
      <c r="AK27" s="13">
        <v>1199927</v>
      </c>
      <c r="AL27" s="13">
        <v>1199927</v>
      </c>
      <c r="AM27">
        <v>0</v>
      </c>
      <c r="AN27" s="30">
        <v>43160</v>
      </c>
      <c r="AO27" s="21">
        <v>36</v>
      </c>
      <c r="AP27" s="21" t="s">
        <v>3754</v>
      </c>
      <c r="AS27" s="30"/>
      <c r="AT27" t="s">
        <v>839</v>
      </c>
      <c r="AU27" s="21" t="s">
        <v>766</v>
      </c>
      <c r="AV27" s="21">
        <v>4</v>
      </c>
      <c r="AW27" s="21" t="s">
        <v>5516</v>
      </c>
      <c r="AX27" s="30">
        <v>43077</v>
      </c>
      <c r="AY27" s="21" t="s">
        <v>5716</v>
      </c>
      <c r="AZ27" s="21" t="s">
        <v>5518</v>
      </c>
      <c r="BA27" s="21">
        <v>8</v>
      </c>
      <c r="BB27" s="21">
        <v>1</v>
      </c>
      <c r="BG27" s="30"/>
      <c r="BP27" s="30"/>
      <c r="BU27" t="s">
        <v>1521</v>
      </c>
      <c r="BV27" s="21" t="s">
        <v>1522</v>
      </c>
      <c r="BW27" s="21" t="s">
        <v>3752</v>
      </c>
      <c r="BX27" s="21" t="s">
        <v>3384</v>
      </c>
      <c r="BY27" s="31">
        <v>915330</v>
      </c>
      <c r="BZ27" s="31">
        <v>915330</v>
      </c>
      <c r="CA27" t="s">
        <v>2884</v>
      </c>
      <c r="CB27" s="21" t="s">
        <v>3756</v>
      </c>
      <c r="CC27" s="21" t="s">
        <v>3757</v>
      </c>
      <c r="CD27" s="21" t="s">
        <v>3758</v>
      </c>
      <c r="CE27" s="21" t="s">
        <v>542</v>
      </c>
      <c r="CF27" s="31">
        <v>284597</v>
      </c>
      <c r="CG27" s="31">
        <v>284597</v>
      </c>
      <c r="CH27" t="s">
        <v>2884</v>
      </c>
      <c r="CM27" s="31"/>
      <c r="CN27" s="31"/>
      <c r="CT27" s="31"/>
      <c r="CU27" s="31"/>
      <c r="DA27" s="31"/>
      <c r="DB27" s="31"/>
      <c r="DH27" s="31"/>
      <c r="DI27" s="31"/>
      <c r="DO27" s="31"/>
      <c r="DP27" s="31"/>
      <c r="DR27" t="s">
        <v>5495</v>
      </c>
      <c r="DS27" t="s">
        <v>5496</v>
      </c>
      <c r="DT27" t="s">
        <v>467</v>
      </c>
      <c r="DU27" s="29" t="s">
        <v>5519</v>
      </c>
      <c r="DV27" t="s">
        <v>2829</v>
      </c>
      <c r="DW27" t="s">
        <v>5481</v>
      </c>
      <c r="DX27" t="s">
        <v>5482</v>
      </c>
      <c r="DY27" t="s">
        <v>5483</v>
      </c>
      <c r="DZ27" t="s">
        <v>5484</v>
      </c>
      <c r="EA27" s="22">
        <v>43091.565520833334</v>
      </c>
      <c r="EB27" t="s">
        <v>3755</v>
      </c>
      <c r="EC27" t="s">
        <v>5718</v>
      </c>
      <c r="ED27" t="s">
        <v>5717</v>
      </c>
    </row>
    <row r="28" spans="1:134" x14ac:dyDescent="0.35">
      <c r="A28" s="30"/>
      <c r="B28" s="22">
        <v>43005.611805555556</v>
      </c>
      <c r="C28" s="22" t="s">
        <v>2817</v>
      </c>
      <c r="D28" s="30" t="s">
        <v>2818</v>
      </c>
      <c r="E28" s="30" t="s">
        <v>476</v>
      </c>
      <c r="F28" s="30" t="s">
        <v>2820</v>
      </c>
      <c r="G28" s="30" t="s">
        <v>2819</v>
      </c>
      <c r="H28" t="s">
        <v>2821</v>
      </c>
      <c r="I28" t="s">
        <v>2822</v>
      </c>
      <c r="J28" t="s">
        <v>948</v>
      </c>
      <c r="L28">
        <v>1</v>
      </c>
      <c r="M28" s="26">
        <v>2.04</v>
      </c>
      <c r="N28" t="s">
        <v>769</v>
      </c>
      <c r="Q28" s="29" t="s">
        <v>753</v>
      </c>
      <c r="R28" s="29" t="str">
        <f>IFERROR(MID(RADataQTable[[#This Row],[RAtemplate]],1,LEN(RADataQTable[[#This Row],[RAtemplate]])-8),"RA") &amp; " " &amp; RADataQTable[[#This Row],[prop_id0]] &amp; " " &amp; RADataQTable[[#This Row],[last0]]</f>
        <v>RA 1763788 Marinov</v>
      </c>
      <c r="U28" s="21" t="str">
        <f>IF(signer1="PD",IF(ISBLANK(RADataQTable[[#This Row],[sign_blck_name]]),"",RADataQTable[[#This Row],[sign_blck_name]]),IF(ISBLANK(signer1),"",signer1))</f>
        <v>Sol J. Greenspan</v>
      </c>
      <c r="V28" s="29" t="str">
        <f>signer2</f>
        <v>Cognizant Program Director</v>
      </c>
      <c r="W28" s="15" t="str">
        <f>HYPERLINK("https://www.ejacket.nsf.gov/ej/showProposal.do?Continue=Y&amp;ID="&amp;RADataQTable[[#This Row],[prop_id0]],"eJ")</f>
        <v>eJ</v>
      </c>
      <c r="X28" s="15" t="str">
        <f>HYPERLINK("mailto:"&amp;RADataQTable[[#This Row],[email]]&amp;"&amp;subject=Your NSF Proposal:  "&amp;RADataQTable[[#This Row],[Div]]&amp;" "&amp;RADataQTable[[#This Row],[prop_id0]], RADataQTable[[#This Row],[email]])</f>
        <v>marinov@illinois.edu</v>
      </c>
      <c r="Y28" s="15" t="str">
        <f>HYPERLINK("mailto:"&amp;RADataQTable[[#This Row],[allPIemail]]&amp;"&amp;subject=NSF Proposal:  "&amp;RADataQTable[[#This Row],[Div]]&amp;" "&amp;RADataQTable[[#This Row],[prop_id0]], "PIs@")</f>
        <v>PIs@</v>
      </c>
      <c r="Z28" t="s">
        <v>2825</v>
      </c>
      <c r="AA28" t="s">
        <v>1934</v>
      </c>
      <c r="AB28">
        <v>4</v>
      </c>
      <c r="AC28">
        <v>4</v>
      </c>
      <c r="AD28"/>
      <c r="AE28" t="str">
        <f>IF(RADataQTable[[#This Row],[maxScore]]-RADataQTable[[#This Row],[minScore]]&gt;4,"Y","")</f>
        <v/>
      </c>
      <c r="AF28" s="21">
        <v>5</v>
      </c>
      <c r="AG28" s="26">
        <v>6</v>
      </c>
      <c r="AH28">
        <v>7</v>
      </c>
      <c r="AI28" t="s">
        <v>2865</v>
      </c>
      <c r="AJ28" s="30">
        <v>43083.431250000001</v>
      </c>
      <c r="AK28" s="13">
        <v>1199720</v>
      </c>
      <c r="AL28" s="13">
        <v>1199720</v>
      </c>
      <c r="AM28">
        <v>0</v>
      </c>
      <c r="AN28" s="30">
        <v>43313</v>
      </c>
      <c r="AO28" s="21">
        <v>48</v>
      </c>
      <c r="AP28" s="21" t="s">
        <v>4299</v>
      </c>
      <c r="AS28" s="30"/>
      <c r="AT28" t="s">
        <v>949</v>
      </c>
      <c r="AU28" s="21" t="s">
        <v>766</v>
      </c>
      <c r="AV28" s="21">
        <v>4</v>
      </c>
      <c r="AW28" s="21" t="s">
        <v>5547</v>
      </c>
      <c r="AX28" s="30">
        <v>43083</v>
      </c>
      <c r="AY28" s="21" t="s">
        <v>5492</v>
      </c>
      <c r="AZ28" s="21" t="s">
        <v>5549</v>
      </c>
      <c r="BA28" s="21">
        <v>9</v>
      </c>
      <c r="BG28" s="30"/>
      <c r="BP28" s="30"/>
      <c r="BU28" t="s">
        <v>1934</v>
      </c>
      <c r="BV28" s="21" t="s">
        <v>1935</v>
      </c>
      <c r="BW28" s="21" t="s">
        <v>4058</v>
      </c>
      <c r="BX28" s="21" t="s">
        <v>676</v>
      </c>
      <c r="BY28" s="31">
        <v>437132</v>
      </c>
      <c r="BZ28" s="31">
        <v>437132</v>
      </c>
      <c r="CA28" t="s">
        <v>3036</v>
      </c>
      <c r="CB28" s="21" t="s">
        <v>4301</v>
      </c>
      <c r="CC28" s="21" t="s">
        <v>4302</v>
      </c>
      <c r="CD28" s="21" t="s">
        <v>3826</v>
      </c>
      <c r="CE28" s="21" t="s">
        <v>2960</v>
      </c>
      <c r="CF28" s="31">
        <v>399591</v>
      </c>
      <c r="CG28" s="31">
        <v>399591</v>
      </c>
      <c r="CH28" t="s">
        <v>3036</v>
      </c>
      <c r="CI28" s="21" t="s">
        <v>4304</v>
      </c>
      <c r="CJ28" s="21" t="s">
        <v>1026</v>
      </c>
      <c r="CK28" s="21" t="s">
        <v>4305</v>
      </c>
      <c r="CL28" s="21" t="s">
        <v>2990</v>
      </c>
      <c r="CM28" s="31">
        <v>362997</v>
      </c>
      <c r="CN28" s="31">
        <v>362997</v>
      </c>
      <c r="CO28" t="s">
        <v>3036</v>
      </c>
      <c r="CT28" s="31"/>
      <c r="CU28" s="31"/>
      <c r="DA28" s="31"/>
      <c r="DB28" s="31"/>
      <c r="DH28" s="31"/>
      <c r="DI28" s="31"/>
      <c r="DO28" s="31"/>
      <c r="DP28" s="31"/>
      <c r="DR28" t="s">
        <v>5478</v>
      </c>
      <c r="DS28" t="s">
        <v>5479</v>
      </c>
      <c r="DT28" t="s">
        <v>477</v>
      </c>
      <c r="DU28" s="29" t="s">
        <v>5550</v>
      </c>
      <c r="DV28" t="s">
        <v>2829</v>
      </c>
      <c r="DW28" t="s">
        <v>5481</v>
      </c>
      <c r="DX28" t="s">
        <v>5482</v>
      </c>
      <c r="DY28" t="s">
        <v>5483</v>
      </c>
      <c r="DZ28" t="s">
        <v>5484</v>
      </c>
      <c r="EA28" s="22">
        <v>43091.565520833334</v>
      </c>
      <c r="EB28" t="s">
        <v>4300</v>
      </c>
      <c r="EC28" t="s">
        <v>5827</v>
      </c>
    </row>
    <row r="29" spans="1:134" x14ac:dyDescent="0.35">
      <c r="A29" s="30"/>
      <c r="B29" s="22">
        <v>43005.614583333336</v>
      </c>
      <c r="C29" s="22" t="s">
        <v>2817</v>
      </c>
      <c r="D29" s="30" t="s">
        <v>2818</v>
      </c>
      <c r="E29" s="30" t="s">
        <v>476</v>
      </c>
      <c r="F29" s="30" t="s">
        <v>2820</v>
      </c>
      <c r="G29" s="30" t="s">
        <v>2819</v>
      </c>
      <c r="H29" t="s">
        <v>2821</v>
      </c>
      <c r="I29" t="s">
        <v>2822</v>
      </c>
      <c r="J29" t="s">
        <v>1358</v>
      </c>
      <c r="L29">
        <v>1</v>
      </c>
      <c r="M29" s="26">
        <v>2.04</v>
      </c>
      <c r="N29" t="s">
        <v>769</v>
      </c>
      <c r="Q29" s="29" t="s">
        <v>753</v>
      </c>
      <c r="R29" s="29" t="str">
        <f>IFERROR(MID(RADataQTable[[#This Row],[RAtemplate]],1,LEN(RADataQTable[[#This Row],[RAtemplate]])-8),"RA") &amp; " " &amp; RADataQTable[[#This Row],[prop_id0]] &amp; " " &amp; RADataQTable[[#This Row],[last0]]</f>
        <v>RA 1763793 Gaudiot</v>
      </c>
      <c r="U29" s="21" t="str">
        <f>IF(signer1="PD",IF(ISBLANK(RADataQTable[[#This Row],[sign_blck_name]]),"",RADataQTable[[#This Row],[sign_blck_name]]),IF(ISBLANK(signer1),"",signer1))</f>
        <v>Tao Li</v>
      </c>
      <c r="V29" s="29" t="str">
        <f>signer2</f>
        <v>Cognizant Program Director</v>
      </c>
      <c r="W29" s="15" t="str">
        <f>HYPERLINK("https://www.ejacket.nsf.gov/ej/showProposal.do?Continue=Y&amp;ID="&amp;RADataQTable[[#This Row],[prop_id0]],"eJ")</f>
        <v>eJ</v>
      </c>
      <c r="X29" s="15" t="str">
        <f>HYPERLINK("mailto:"&amp;RADataQTable[[#This Row],[email]]&amp;"&amp;subject=Your NSF Proposal:  "&amp;RADataQTable[[#This Row],[Div]]&amp;" "&amp;RADataQTable[[#This Row],[prop_id0]], RADataQTable[[#This Row],[email]])</f>
        <v>gaudiot@uci.edu</v>
      </c>
      <c r="Y29" s="15" t="str">
        <f>HYPERLINK("mailto:"&amp;RADataQTable[[#This Row],[allPIemail]]&amp;"&amp;subject=NSF Proposal:  "&amp;RADataQTable[[#This Row],[Div]]&amp;" "&amp;RADataQTable[[#This Row],[prop_id0]], "PIs@")</f>
        <v>PIs@</v>
      </c>
      <c r="Z29" t="s">
        <v>2825</v>
      </c>
      <c r="AA29" t="s">
        <v>1945</v>
      </c>
      <c r="AB29">
        <v>4</v>
      </c>
      <c r="AC29">
        <v>4</v>
      </c>
      <c r="AD29"/>
      <c r="AE29" t="str">
        <f>IF(RADataQTable[[#This Row],[maxScore]]-RADataQTable[[#This Row],[minScore]]&gt;4,"Y","")</f>
        <v/>
      </c>
      <c r="AF29" s="21">
        <v>5</v>
      </c>
      <c r="AG29" s="26">
        <v>6.75</v>
      </c>
      <c r="AH29">
        <v>8</v>
      </c>
      <c r="AI29" t="s">
        <v>4314</v>
      </c>
      <c r="AJ29" s="30">
        <v>43081.464583333334</v>
      </c>
      <c r="AK29" s="13">
        <v>1200000</v>
      </c>
      <c r="AL29" s="13">
        <v>1200000</v>
      </c>
      <c r="AM29">
        <v>0</v>
      </c>
      <c r="AN29" s="30">
        <v>43191</v>
      </c>
      <c r="AO29" s="21">
        <v>36</v>
      </c>
      <c r="AP29" s="21" t="s">
        <v>4315</v>
      </c>
      <c r="AS29" s="30"/>
      <c r="AT29" t="s">
        <v>1070</v>
      </c>
      <c r="AU29" s="21" t="s">
        <v>766</v>
      </c>
      <c r="AV29" s="21">
        <v>4</v>
      </c>
      <c r="AW29" s="21" t="s">
        <v>5578</v>
      </c>
      <c r="AX29" s="30">
        <v>43081</v>
      </c>
      <c r="AY29" s="21" t="s">
        <v>5829</v>
      </c>
      <c r="AZ29" s="21" t="s">
        <v>5580</v>
      </c>
      <c r="BA29" s="21">
        <v>11</v>
      </c>
      <c r="BG29" s="30"/>
      <c r="BP29" s="30"/>
      <c r="BU29" t="s">
        <v>1945</v>
      </c>
      <c r="BV29" s="21" t="s">
        <v>1946</v>
      </c>
      <c r="BW29" s="21" t="s">
        <v>4313</v>
      </c>
      <c r="BX29" s="21" t="s">
        <v>2899</v>
      </c>
      <c r="BY29" s="31">
        <v>570000</v>
      </c>
      <c r="BZ29" s="31">
        <v>570000</v>
      </c>
      <c r="CA29" t="s">
        <v>3459</v>
      </c>
      <c r="CB29" s="21" t="s">
        <v>4317</v>
      </c>
      <c r="CC29" s="21" t="s">
        <v>4048</v>
      </c>
      <c r="CD29" s="21" t="s">
        <v>4318</v>
      </c>
      <c r="CE29" s="21" t="s">
        <v>710</v>
      </c>
      <c r="CF29" s="31">
        <v>630000</v>
      </c>
      <c r="CG29" s="31">
        <v>630000</v>
      </c>
      <c r="CH29" t="s">
        <v>3459</v>
      </c>
      <c r="CM29" s="31"/>
      <c r="CN29" s="31"/>
      <c r="CT29" s="31"/>
      <c r="CU29" s="31"/>
      <c r="DA29" s="31"/>
      <c r="DB29" s="31"/>
      <c r="DH29" s="31"/>
      <c r="DI29" s="31"/>
      <c r="DO29" s="31"/>
      <c r="DP29" s="31"/>
      <c r="DR29" t="s">
        <v>5478</v>
      </c>
      <c r="DS29" t="s">
        <v>5479</v>
      </c>
      <c r="DT29" t="s">
        <v>477</v>
      </c>
      <c r="DU29" s="29" t="s">
        <v>5664</v>
      </c>
      <c r="DV29" t="s">
        <v>2829</v>
      </c>
      <c r="DW29" t="s">
        <v>5481</v>
      </c>
      <c r="DX29" t="s">
        <v>5482</v>
      </c>
      <c r="DY29" t="s">
        <v>5483</v>
      </c>
      <c r="DZ29" t="s">
        <v>5484</v>
      </c>
      <c r="EA29" s="22">
        <v>43091.565520833334</v>
      </c>
      <c r="EB29" t="s">
        <v>4316</v>
      </c>
      <c r="EC29" t="s">
        <v>5830</v>
      </c>
    </row>
    <row r="30" spans="1:134" x14ac:dyDescent="0.35">
      <c r="A30" s="30"/>
      <c r="B30" s="22">
        <v>43005.628472222219</v>
      </c>
      <c r="C30" s="22" t="s">
        <v>2817</v>
      </c>
      <c r="D30" s="30" t="s">
        <v>2818</v>
      </c>
      <c r="E30" s="30" t="s">
        <v>476</v>
      </c>
      <c r="F30" s="30" t="s">
        <v>2820</v>
      </c>
      <c r="G30" s="30" t="s">
        <v>2819</v>
      </c>
      <c r="H30" t="s">
        <v>2821</v>
      </c>
      <c r="I30" t="s">
        <v>2822</v>
      </c>
      <c r="J30" t="s">
        <v>912</v>
      </c>
      <c r="L30">
        <v>1</v>
      </c>
      <c r="M30" s="26">
        <v>2.04</v>
      </c>
      <c r="N30" t="s">
        <v>769</v>
      </c>
      <c r="Q30" s="29" t="s">
        <v>753</v>
      </c>
      <c r="R30" s="29" t="str">
        <f>IFERROR(MID(RADataQTable[[#This Row],[RAtemplate]],1,LEN(RADataQTable[[#This Row],[RAtemplate]])-8),"RA") &amp; " " &amp; RADataQTable[[#This Row],[prop_id0]] &amp; " " &amp; RADataQTable[[#This Row],[last0]]</f>
        <v>RA 1763820 Huang</v>
      </c>
      <c r="U30" s="21" t="str">
        <f>IF(signer1="PD",IF(ISBLANK(RADataQTable[[#This Row],[sign_blck_name]]),"",RADataQTable[[#This Row],[sign_blck_name]]),IF(ISBLANK(signer1),"",signer1))</f>
        <v>Sankar Basu</v>
      </c>
      <c r="V30" s="29" t="str">
        <f>signer2</f>
        <v>Cognizant Program Director</v>
      </c>
      <c r="W30" s="15" t="str">
        <f>HYPERLINK("https://www.ejacket.nsf.gov/ej/showProposal.do?Continue=Y&amp;ID="&amp;RADataQTable[[#This Row],[prop_id0]],"eJ")</f>
        <v>eJ</v>
      </c>
      <c r="X30" s="15" t="str">
        <f>HYPERLINK("mailto:"&amp;RADataQTable[[#This Row],[email]]&amp;"&amp;subject=Your NSF Proposal:  "&amp;RADataQTable[[#This Row],[Div]]&amp;" "&amp;RADataQTable[[#This Row],[prop_id0]], RADataQTable[[#This Row],[email]])</f>
        <v>michael.huang@rochester.edu</v>
      </c>
      <c r="Y30" s="15" t="str">
        <f>HYPERLINK("mailto:"&amp;RADataQTable[[#This Row],[allPIemail]]&amp;"&amp;subject=NSF Proposal:  "&amp;RADataQTable[[#This Row],[Div]]&amp;" "&amp;RADataQTable[[#This Row],[prop_id0]], "PIs@")</f>
        <v>PIs@</v>
      </c>
      <c r="Z30" t="s">
        <v>2825</v>
      </c>
      <c r="AA30" t="s">
        <v>2001</v>
      </c>
      <c r="AB30">
        <v>4</v>
      </c>
      <c r="AC30">
        <v>4</v>
      </c>
      <c r="AD30"/>
      <c r="AE30" t="str">
        <f>IF(RADataQTable[[#This Row],[maxScore]]-RADataQTable[[#This Row],[minScore]]&gt;4,"Y","")</f>
        <v/>
      </c>
      <c r="AF30" s="21">
        <v>5</v>
      </c>
      <c r="AG30" s="26">
        <v>6</v>
      </c>
      <c r="AH30">
        <v>7</v>
      </c>
      <c r="AI30" t="s">
        <v>2865</v>
      </c>
      <c r="AJ30" s="30">
        <v>43068.377083333333</v>
      </c>
      <c r="AK30" s="13">
        <v>940663</v>
      </c>
      <c r="AL30" s="13">
        <v>940663</v>
      </c>
      <c r="AM30">
        <v>0</v>
      </c>
      <c r="AN30" s="30">
        <v>43344</v>
      </c>
      <c r="AO30" s="21">
        <v>36</v>
      </c>
      <c r="AP30" s="21" t="s">
        <v>4378</v>
      </c>
      <c r="AS30" s="30"/>
      <c r="AT30" t="s">
        <v>913</v>
      </c>
      <c r="AU30" s="21" t="s">
        <v>766</v>
      </c>
      <c r="AV30" s="21">
        <v>4</v>
      </c>
      <c r="AW30" s="21" t="s">
        <v>5535</v>
      </c>
      <c r="AX30" s="30">
        <v>43068</v>
      </c>
      <c r="AY30" s="21" t="s">
        <v>5492</v>
      </c>
      <c r="AZ30" s="21" t="s">
        <v>5537</v>
      </c>
      <c r="BA30" s="21">
        <v>8</v>
      </c>
      <c r="BG30" s="30"/>
      <c r="BP30" s="30"/>
      <c r="BU30" t="s">
        <v>2001</v>
      </c>
      <c r="BV30" s="21" t="s">
        <v>947</v>
      </c>
      <c r="BW30" s="21" t="s">
        <v>3005</v>
      </c>
      <c r="BX30" s="21" t="s">
        <v>719</v>
      </c>
      <c r="BY30" s="31">
        <v>940663</v>
      </c>
      <c r="BZ30" s="31">
        <v>940663</v>
      </c>
      <c r="CA30" t="s">
        <v>3009</v>
      </c>
      <c r="CF30" s="31"/>
      <c r="CG30" s="31"/>
      <c r="CM30" s="31"/>
      <c r="CN30" s="31"/>
      <c r="CT30" s="31"/>
      <c r="CU30" s="31"/>
      <c r="DA30" s="31"/>
      <c r="DB30" s="31"/>
      <c r="DH30" s="31"/>
      <c r="DI30" s="31"/>
      <c r="DO30" s="31"/>
      <c r="DP30" s="31"/>
      <c r="DR30" t="s">
        <v>5478</v>
      </c>
      <c r="DS30" t="s">
        <v>5479</v>
      </c>
      <c r="DT30" t="s">
        <v>477</v>
      </c>
      <c r="DU30" s="29" t="s">
        <v>5538</v>
      </c>
      <c r="DV30" t="s">
        <v>2829</v>
      </c>
      <c r="DW30" t="s">
        <v>5481</v>
      </c>
      <c r="DX30" t="s">
        <v>5482</v>
      </c>
      <c r="DY30" t="s">
        <v>5483</v>
      </c>
      <c r="DZ30" t="s">
        <v>5484</v>
      </c>
      <c r="EA30" s="22">
        <v>43091.565520833334</v>
      </c>
      <c r="EB30" t="s">
        <v>4379</v>
      </c>
      <c r="EC30" t="s">
        <v>5847</v>
      </c>
    </row>
    <row r="31" spans="1:134" x14ac:dyDescent="0.35">
      <c r="A31" s="30"/>
      <c r="B31" s="22">
        <v>43005.713194444441</v>
      </c>
      <c r="C31" s="22" t="s">
        <v>2817</v>
      </c>
      <c r="D31" s="30" t="s">
        <v>2818</v>
      </c>
      <c r="E31" s="30" t="s">
        <v>472</v>
      </c>
      <c r="F31" s="30" t="s">
        <v>2820</v>
      </c>
      <c r="G31" s="30" t="s">
        <v>2819</v>
      </c>
      <c r="H31" t="s">
        <v>2821</v>
      </c>
      <c r="I31" t="s">
        <v>2902</v>
      </c>
      <c r="J31" t="s">
        <v>892</v>
      </c>
      <c r="L31">
        <v>1</v>
      </c>
      <c r="M31" s="26">
        <v>2.04</v>
      </c>
      <c r="N31" t="s">
        <v>769</v>
      </c>
      <c r="Q31" s="29" t="s">
        <v>753</v>
      </c>
      <c r="R31" s="29" t="str">
        <f>IFERROR(MID(RADataQTable[[#This Row],[RAtemplate]],1,LEN(RADataQTable[[#This Row],[RAtemplate]])-8),"RA") &amp; " " &amp; RADataQTable[[#This Row],[prop_id0]] &amp; " " &amp; RADataQTable[[#This Row],[last0]]</f>
        <v>RA 1764032 Srebro</v>
      </c>
      <c r="U31" s="21" t="str">
        <f>IF(signer1="PD",IF(ISBLANK(RADataQTable[[#This Row],[sign_blck_name]]),"",RADataQTable[[#This Row],[sign_blck_name]]),IF(ISBLANK(signer1),"",signer1))</f>
        <v>Rahul Shah</v>
      </c>
      <c r="V31" s="29" t="str">
        <f>signer2</f>
        <v>Cognizant Program Director</v>
      </c>
      <c r="W31" s="15" t="str">
        <f>HYPERLINK("https://www.ejacket.nsf.gov/ej/showProposal.do?Continue=Y&amp;ID="&amp;RADataQTable[[#This Row],[prop_id0]],"eJ")</f>
        <v>eJ</v>
      </c>
      <c r="X31" s="15" t="str">
        <f>HYPERLINK("mailto:"&amp;RADataQTable[[#This Row],[email]]&amp;"&amp;subject=Your NSF Proposal:  "&amp;RADataQTable[[#This Row],[Div]]&amp;" "&amp;RADataQTable[[#This Row],[prop_id0]], RADataQTable[[#This Row],[email]])</f>
        <v>nati@ttic.edu</v>
      </c>
      <c r="Y31" s="15" t="str">
        <f>HYPERLINK("mailto:"&amp;RADataQTable[[#This Row],[allPIemail]]&amp;"&amp;subject=NSF Proposal:  "&amp;RADataQTable[[#This Row],[Div]]&amp;" "&amp;RADataQTable[[#This Row],[prop_id0]], "PIs@")</f>
        <v>PIs@</v>
      </c>
      <c r="Z31" t="s">
        <v>2825</v>
      </c>
      <c r="AA31" t="s">
        <v>2542</v>
      </c>
      <c r="AB31">
        <v>4</v>
      </c>
      <c r="AC31">
        <v>4</v>
      </c>
      <c r="AD31"/>
      <c r="AE31" t="str">
        <f>IF(RADataQTable[[#This Row],[maxScore]]-RADataQTable[[#This Row],[minScore]]&gt;4,"Y","")</f>
        <v/>
      </c>
      <c r="AF31" s="21">
        <v>7</v>
      </c>
      <c r="AG31" s="26">
        <v>8</v>
      </c>
      <c r="AH31">
        <v>9</v>
      </c>
      <c r="AI31" t="s">
        <v>3132</v>
      </c>
      <c r="AJ31" s="30">
        <v>43080.379861111112</v>
      </c>
      <c r="AK31" s="13">
        <v>1198379</v>
      </c>
      <c r="AL31" s="13">
        <v>1198379</v>
      </c>
      <c r="AM31">
        <v>0</v>
      </c>
      <c r="AN31" s="30">
        <v>43313</v>
      </c>
      <c r="AO31" s="21">
        <v>36</v>
      </c>
      <c r="AP31" s="21" t="s">
        <v>5122</v>
      </c>
      <c r="AS31" s="30"/>
      <c r="AT31" t="s">
        <v>864</v>
      </c>
      <c r="AU31" s="21" t="s">
        <v>766</v>
      </c>
      <c r="AV31" s="21">
        <v>4</v>
      </c>
      <c r="AW31" s="21" t="s">
        <v>5523</v>
      </c>
      <c r="AX31" s="30">
        <v>43081</v>
      </c>
      <c r="AY31" s="21" t="s">
        <v>5572</v>
      </c>
      <c r="AZ31" s="21" t="s">
        <v>5525</v>
      </c>
      <c r="BA31" s="21">
        <v>9</v>
      </c>
      <c r="BB31" s="21">
        <v>1</v>
      </c>
      <c r="BG31" s="30"/>
      <c r="BP31" s="30"/>
      <c r="BU31" t="s">
        <v>2542</v>
      </c>
      <c r="BV31" s="21" t="s">
        <v>2543</v>
      </c>
      <c r="BW31" s="21" t="s">
        <v>4135</v>
      </c>
      <c r="BX31" s="21" t="s">
        <v>3695</v>
      </c>
      <c r="BY31" s="31">
        <v>541101</v>
      </c>
      <c r="BZ31" s="31">
        <v>541101</v>
      </c>
      <c r="CA31" t="s">
        <v>2979</v>
      </c>
      <c r="CB31" s="21" t="s">
        <v>5124</v>
      </c>
      <c r="CC31" s="21" t="s">
        <v>5125</v>
      </c>
      <c r="CD31" s="21" t="s">
        <v>5126</v>
      </c>
      <c r="CE31" s="21" t="s">
        <v>542</v>
      </c>
      <c r="CF31" s="31">
        <v>329074</v>
      </c>
      <c r="CG31" s="31">
        <v>329074</v>
      </c>
      <c r="CH31" t="s">
        <v>2979</v>
      </c>
      <c r="CI31" s="21" t="s">
        <v>5128</v>
      </c>
      <c r="CJ31" s="21" t="s">
        <v>5129</v>
      </c>
      <c r="CK31" s="21" t="s">
        <v>911</v>
      </c>
      <c r="CL31" s="21" t="s">
        <v>662</v>
      </c>
      <c r="CM31" s="31">
        <v>328204</v>
      </c>
      <c r="CN31" s="31">
        <v>328204</v>
      </c>
      <c r="CO31" t="s">
        <v>2979</v>
      </c>
      <c r="CT31" s="31"/>
      <c r="CU31" s="31"/>
      <c r="DA31" s="31"/>
      <c r="DB31" s="31"/>
      <c r="DH31" s="31"/>
      <c r="DI31" s="31"/>
      <c r="DO31" s="31"/>
      <c r="DP31" s="31"/>
      <c r="DR31" t="s">
        <v>5478</v>
      </c>
      <c r="DS31" t="s">
        <v>5479</v>
      </c>
      <c r="DT31" t="s">
        <v>473</v>
      </c>
      <c r="DU31" s="29" t="s">
        <v>5533</v>
      </c>
      <c r="DV31" t="s">
        <v>2829</v>
      </c>
      <c r="DW31" t="s">
        <v>5481</v>
      </c>
      <c r="DX31" t="s">
        <v>5482</v>
      </c>
      <c r="DY31" t="s">
        <v>5483</v>
      </c>
      <c r="DZ31" t="s">
        <v>5484</v>
      </c>
      <c r="EA31" s="22">
        <v>43091.565520833334</v>
      </c>
      <c r="EB31" t="s">
        <v>5123</v>
      </c>
      <c r="EC31" t="s">
        <v>6008</v>
      </c>
      <c r="ED31" t="s">
        <v>6007</v>
      </c>
    </row>
    <row r="32" spans="1:134" x14ac:dyDescent="0.35">
      <c r="A32" s="30"/>
      <c r="B32" s="22">
        <v>43004.397222222222</v>
      </c>
      <c r="C32" s="22" t="s">
        <v>2817</v>
      </c>
      <c r="D32" s="30" t="s">
        <v>2818</v>
      </c>
      <c r="E32" s="30" t="s">
        <v>476</v>
      </c>
      <c r="F32" s="30" t="s">
        <v>2820</v>
      </c>
      <c r="G32" s="30" t="s">
        <v>2819</v>
      </c>
      <c r="H32" t="s">
        <v>2821</v>
      </c>
      <c r="I32" t="s">
        <v>2822</v>
      </c>
      <c r="J32" t="s">
        <v>948</v>
      </c>
      <c r="L32">
        <v>1</v>
      </c>
      <c r="M32" s="26">
        <v>2.0499999999999998</v>
      </c>
      <c r="N32" t="s">
        <v>769</v>
      </c>
      <c r="Q32" s="29" t="s">
        <v>753</v>
      </c>
      <c r="R32" s="29" t="str">
        <f>IFERROR(MID(RADataQTable[[#This Row],[RAtemplate]],1,LEN(RADataQTable[[#This Row],[RAtemplate]])-8),"RA") &amp; " " &amp; RADataQTable[[#This Row],[prop_id0]] &amp; " " &amp; RADataQTable[[#This Row],[last0]]</f>
        <v>RA 1763285 Huang</v>
      </c>
      <c r="U32" s="21" t="str">
        <f>IF(signer1="PD",IF(ISBLANK(RADataQTable[[#This Row],[sign_blck_name]]),"",RADataQTable[[#This Row],[sign_blck_name]]),IF(ISBLANK(signer1),"",signer1))</f>
        <v>Sol J. Greenspan</v>
      </c>
      <c r="V32" s="29" t="str">
        <f>signer2</f>
        <v>Cognizant Program Director</v>
      </c>
      <c r="W32" s="15" t="str">
        <f>HYPERLINK("https://www.ejacket.nsf.gov/ej/showProposal.do?Continue=Y&amp;ID="&amp;RADataQTable[[#This Row],[prop_id0]],"eJ")</f>
        <v>eJ</v>
      </c>
      <c r="X32" s="15" t="str">
        <f>HYPERLINK("mailto:"&amp;RADataQTable[[#This Row],[email]]&amp;"&amp;subject=Your NSF Proposal:  "&amp;RADataQTable[[#This Row],[Div]]&amp;" "&amp;RADataQTable[[#This Row],[prop_id0]], RADataQTable[[#This Row],[email]])</f>
        <v>JaneClelandHuang@nd.edu</v>
      </c>
      <c r="Y32" s="15" t="str">
        <f>HYPERLINK("mailto:"&amp;RADataQTable[[#This Row],[allPIemail]]&amp;"&amp;subject=NSF Proposal:  "&amp;RADataQTable[[#This Row],[Div]]&amp;" "&amp;RADataQTable[[#This Row],[prop_id0]], "PIs@")</f>
        <v>PIs@</v>
      </c>
      <c r="Z32" t="s">
        <v>2825</v>
      </c>
      <c r="AA32" t="s">
        <v>946</v>
      </c>
      <c r="AB32">
        <v>3</v>
      </c>
      <c r="AC32">
        <v>3</v>
      </c>
      <c r="AD32"/>
      <c r="AE32" t="str">
        <f>IF(RADataQTable[[#This Row],[maxScore]]-RADataQTable[[#This Row],[minScore]]&gt;4,"Y","")</f>
        <v/>
      </c>
      <c r="AF32" s="21">
        <v>5</v>
      </c>
      <c r="AG32" s="26">
        <v>6.333333333333333</v>
      </c>
      <c r="AH32">
        <v>7</v>
      </c>
      <c r="AI32" t="s">
        <v>3040</v>
      </c>
      <c r="AJ32" s="30">
        <v>43079.973611111112</v>
      </c>
      <c r="AK32" s="13">
        <v>1190566</v>
      </c>
      <c r="AL32" s="13">
        <v>1190566</v>
      </c>
      <c r="AM32">
        <v>0</v>
      </c>
      <c r="AN32" s="30">
        <v>43282</v>
      </c>
      <c r="AO32" s="21">
        <v>48</v>
      </c>
      <c r="AP32" s="21" t="s">
        <v>3041</v>
      </c>
      <c r="AS32" s="30"/>
      <c r="AT32" t="s">
        <v>949</v>
      </c>
      <c r="AU32" s="21" t="s">
        <v>766</v>
      </c>
      <c r="AV32" s="21">
        <v>5</v>
      </c>
      <c r="AW32" s="21" t="s">
        <v>5547</v>
      </c>
      <c r="AX32" s="30">
        <v>43083</v>
      </c>
      <c r="AY32" s="21" t="s">
        <v>5548</v>
      </c>
      <c r="AZ32" s="21" t="s">
        <v>5549</v>
      </c>
      <c r="BA32" s="21">
        <v>9</v>
      </c>
      <c r="BG32" s="30"/>
      <c r="BP32" s="30"/>
      <c r="BU32" t="s">
        <v>946</v>
      </c>
      <c r="BV32" s="21" t="s">
        <v>947</v>
      </c>
      <c r="BW32" s="21" t="s">
        <v>3038</v>
      </c>
      <c r="BX32" s="21" t="s">
        <v>3039</v>
      </c>
      <c r="BY32" s="31">
        <v>1017896</v>
      </c>
      <c r="BZ32" s="31">
        <v>1017896</v>
      </c>
      <c r="CA32" t="s">
        <v>3036</v>
      </c>
      <c r="CB32" s="21" t="s">
        <v>3043</v>
      </c>
      <c r="CC32" s="21" t="s">
        <v>3044</v>
      </c>
      <c r="CD32" s="21" t="s">
        <v>3045</v>
      </c>
      <c r="CE32" s="21" t="s">
        <v>3046</v>
      </c>
      <c r="CF32" s="31">
        <v>172670</v>
      </c>
      <c r="CG32" s="31">
        <v>172670</v>
      </c>
      <c r="CH32" t="s">
        <v>3036</v>
      </c>
      <c r="CM32" s="31"/>
      <c r="CN32" s="31"/>
      <c r="CT32" s="31"/>
      <c r="CU32" s="31"/>
      <c r="DA32" s="31"/>
      <c r="DB32" s="31"/>
      <c r="DH32" s="31"/>
      <c r="DI32" s="31"/>
      <c r="DO32" s="31"/>
      <c r="DP32" s="31"/>
      <c r="DR32" t="s">
        <v>5478</v>
      </c>
      <c r="DS32" t="s">
        <v>5479</v>
      </c>
      <c r="DT32" t="s">
        <v>477</v>
      </c>
      <c r="DU32" s="29" t="s">
        <v>5550</v>
      </c>
      <c r="DV32" t="s">
        <v>2829</v>
      </c>
      <c r="DW32" t="s">
        <v>5481</v>
      </c>
      <c r="DX32" t="s">
        <v>5482</v>
      </c>
      <c r="DY32" t="s">
        <v>5483</v>
      </c>
      <c r="DZ32" t="s">
        <v>5484</v>
      </c>
      <c r="EA32" s="22">
        <v>43091.565520833334</v>
      </c>
      <c r="EB32" t="s">
        <v>3042</v>
      </c>
      <c r="EC32" t="s">
        <v>5551</v>
      </c>
    </row>
    <row r="33" spans="1:134" x14ac:dyDescent="0.35">
      <c r="A33" s="30"/>
      <c r="B33" s="22">
        <v>43004.474999999999</v>
      </c>
      <c r="C33" s="22" t="s">
        <v>2817</v>
      </c>
      <c r="D33" s="30" t="s">
        <v>2818</v>
      </c>
      <c r="E33" s="30" t="s">
        <v>472</v>
      </c>
      <c r="F33" s="30" t="s">
        <v>2820</v>
      </c>
      <c r="G33" s="30" t="s">
        <v>2819</v>
      </c>
      <c r="H33" t="s">
        <v>2821</v>
      </c>
      <c r="I33" t="s">
        <v>2822</v>
      </c>
      <c r="J33" t="s">
        <v>863</v>
      </c>
      <c r="L33">
        <v>1</v>
      </c>
      <c r="M33" s="26">
        <v>2.0499999999999998</v>
      </c>
      <c r="N33" t="s">
        <v>769</v>
      </c>
      <c r="Q33" s="29" t="s">
        <v>753</v>
      </c>
      <c r="R33" s="29" t="str">
        <f>IFERROR(MID(RADataQTable[[#This Row],[RAtemplate]],1,LEN(RADataQTable[[#This Row],[RAtemplate]])-8),"RA") &amp; " " &amp; RADataQTable[[#This Row],[prop_id0]] &amp; " " &amp; RADataQTable[[#This Row],[last0]]</f>
        <v>RA 1763307 ROTH</v>
      </c>
      <c r="U33" s="21" t="str">
        <f>IF(signer1="PD",IF(ISBLANK(RADataQTable[[#This Row],[sign_blck_name]]),"",RADataQTable[[#This Row],[sign_blck_name]]),IF(ISBLANK(signer1),"",signer1))</f>
        <v>Tracy J. Kimbrel</v>
      </c>
      <c r="V33" s="29" t="str">
        <f>signer2</f>
        <v>Cognizant Program Director</v>
      </c>
      <c r="W33" s="15" t="str">
        <f>HYPERLINK("https://www.ejacket.nsf.gov/ej/showProposal.do?Continue=Y&amp;ID="&amp;RADataQTable[[#This Row],[prop_id0]],"eJ")</f>
        <v>eJ</v>
      </c>
      <c r="X33" s="15" t="str">
        <f>HYPERLINK("mailto:"&amp;RADataQTable[[#This Row],[email]]&amp;"&amp;subject=Your NSF Proposal:  "&amp;RADataQTable[[#This Row],[Div]]&amp;" "&amp;RADataQTable[[#This Row],[prop_id0]], RADataQTable[[#This Row],[email]])</f>
        <v>aaroth@cis.upenn.edu</v>
      </c>
      <c r="Y33" s="15" t="str">
        <f>HYPERLINK("mailto:"&amp;RADataQTable[[#This Row],[allPIemail]]&amp;"&amp;subject=NSF Proposal:  "&amp;RADataQTable[[#This Row],[Div]]&amp;" "&amp;RADataQTable[[#This Row],[prop_id0]], "PIs@")</f>
        <v>PIs@</v>
      </c>
      <c r="Z33" t="s">
        <v>2825</v>
      </c>
      <c r="AA33" t="s">
        <v>991</v>
      </c>
      <c r="AB33">
        <v>4</v>
      </c>
      <c r="AC33">
        <v>4</v>
      </c>
      <c r="AD33"/>
      <c r="AE33" t="str">
        <f>IF(RADataQTable[[#This Row],[maxScore]]-RADataQTable[[#This Row],[minScore]]&gt;4,"Y","")</f>
        <v/>
      </c>
      <c r="AF33" s="21">
        <v>5</v>
      </c>
      <c r="AG33" s="26">
        <v>7</v>
      </c>
      <c r="AH33">
        <v>8</v>
      </c>
      <c r="AI33" t="s">
        <v>3075</v>
      </c>
      <c r="AJ33" s="30">
        <v>43080.712500000001</v>
      </c>
      <c r="AK33" s="13">
        <v>1200000</v>
      </c>
      <c r="AL33" s="13">
        <v>1200000</v>
      </c>
      <c r="AM33">
        <v>0</v>
      </c>
      <c r="AN33" s="30">
        <v>43313</v>
      </c>
      <c r="AO33" s="21">
        <v>48</v>
      </c>
      <c r="AP33" s="21" t="s">
        <v>3076</v>
      </c>
      <c r="AS33" s="30"/>
      <c r="AT33" t="s">
        <v>864</v>
      </c>
      <c r="AU33" s="21" t="s">
        <v>766</v>
      </c>
      <c r="AV33" s="21">
        <v>5</v>
      </c>
      <c r="AW33" s="21" t="s">
        <v>5523</v>
      </c>
      <c r="AX33" s="30">
        <v>43081</v>
      </c>
      <c r="AY33" s="21" t="s">
        <v>5558</v>
      </c>
      <c r="AZ33" s="21" t="s">
        <v>5525</v>
      </c>
      <c r="BA33" s="21">
        <v>9</v>
      </c>
      <c r="BG33" s="30"/>
      <c r="BP33" s="30"/>
      <c r="BU33" t="s">
        <v>991</v>
      </c>
      <c r="BV33" s="21" t="s">
        <v>992</v>
      </c>
      <c r="BW33" s="21" t="s">
        <v>3074</v>
      </c>
      <c r="BX33" s="21" t="s">
        <v>689</v>
      </c>
      <c r="BY33" s="31">
        <v>950000</v>
      </c>
      <c r="BZ33" s="31">
        <v>950000</v>
      </c>
      <c r="CA33" t="s">
        <v>3073</v>
      </c>
      <c r="CB33" s="21" t="s">
        <v>3078</v>
      </c>
      <c r="CC33" s="21" t="s">
        <v>3079</v>
      </c>
      <c r="CD33" s="21" t="s">
        <v>3080</v>
      </c>
      <c r="CE33" s="21" t="s">
        <v>3081</v>
      </c>
      <c r="CF33" s="31">
        <v>250000</v>
      </c>
      <c r="CG33" s="31">
        <v>250000</v>
      </c>
      <c r="CH33" t="s">
        <v>3073</v>
      </c>
      <c r="CM33" s="31"/>
      <c r="CN33" s="31"/>
      <c r="CT33" s="31"/>
      <c r="CU33" s="31"/>
      <c r="DA33" s="31"/>
      <c r="DB33" s="31"/>
      <c r="DH33" s="31"/>
      <c r="DI33" s="31"/>
      <c r="DO33" s="31"/>
      <c r="DP33" s="31"/>
      <c r="DR33" t="s">
        <v>5478</v>
      </c>
      <c r="DS33" t="s">
        <v>5479</v>
      </c>
      <c r="DT33" t="s">
        <v>473</v>
      </c>
      <c r="DU33" s="29" t="s">
        <v>5526</v>
      </c>
      <c r="DV33" t="s">
        <v>2829</v>
      </c>
      <c r="DW33" t="s">
        <v>5481</v>
      </c>
      <c r="DX33" t="s">
        <v>5482</v>
      </c>
      <c r="DY33" t="s">
        <v>5483</v>
      </c>
      <c r="DZ33" t="s">
        <v>5484</v>
      </c>
      <c r="EA33" s="22">
        <v>43091.565520833334</v>
      </c>
      <c r="EB33" t="s">
        <v>3077</v>
      </c>
      <c r="EC33" t="s">
        <v>5559</v>
      </c>
    </row>
    <row r="34" spans="1:134" x14ac:dyDescent="0.35">
      <c r="A34" s="30"/>
      <c r="B34" s="22">
        <v>43005.411805555559</v>
      </c>
      <c r="C34" s="22" t="s">
        <v>2817</v>
      </c>
      <c r="D34" s="30" t="s">
        <v>2818</v>
      </c>
      <c r="E34" s="30" t="s">
        <v>476</v>
      </c>
      <c r="F34" s="30" t="s">
        <v>2820</v>
      </c>
      <c r="G34" s="30" t="s">
        <v>2819</v>
      </c>
      <c r="H34" t="s">
        <v>2821</v>
      </c>
      <c r="I34" t="s">
        <v>2822</v>
      </c>
      <c r="J34" t="s">
        <v>1069</v>
      </c>
      <c r="L34">
        <v>1</v>
      </c>
      <c r="M34" s="26">
        <v>2.0499999999999998</v>
      </c>
      <c r="N34" t="s">
        <v>769</v>
      </c>
      <c r="Q34" s="29" t="s">
        <v>753</v>
      </c>
      <c r="R34" s="29" t="str">
        <f>IFERROR(MID(RADataQTable[[#This Row],[RAtemplate]],1,LEN(RADataQTable[[#This Row],[RAtemplate]])-8),"RA") &amp; " " &amp; RADataQTable[[#This Row],[prop_id0]] &amp; " " &amp; RADataQTable[[#This Row],[last0]]</f>
        <v>RA 1763479 Ipek</v>
      </c>
      <c r="U34" s="21" t="str">
        <f>IF(signer1="PD",IF(ISBLANK(RADataQTable[[#This Row],[sign_blck_name]]),"",RADataQTable[[#This Row],[sign_blck_name]]),IF(ISBLANK(signer1),"",signer1))</f>
        <v>Almadena Y. Chtchelkanova</v>
      </c>
      <c r="V34" s="29" t="str">
        <f>signer2</f>
        <v>Cognizant Program Director</v>
      </c>
      <c r="W34" s="15" t="str">
        <f>HYPERLINK("https://www.ejacket.nsf.gov/ej/showProposal.do?Continue=Y&amp;ID="&amp;RADataQTable[[#This Row],[prop_id0]],"eJ")</f>
        <v>eJ</v>
      </c>
      <c r="X34" s="15" t="str">
        <f>HYPERLINK("mailto:"&amp;RADataQTable[[#This Row],[email]]&amp;"&amp;subject=Your NSF Proposal:  "&amp;RADataQTable[[#This Row],[Div]]&amp;" "&amp;RADataQTable[[#This Row],[prop_id0]], RADataQTable[[#This Row],[email]])</f>
        <v>ipek@cs.rochester.edu</v>
      </c>
      <c r="Y34" s="15" t="str">
        <f>HYPERLINK("mailto:"&amp;RADataQTable[[#This Row],[allPIemail]]&amp;"&amp;subject=NSF Proposal:  "&amp;RADataQTable[[#This Row],[Div]]&amp;" "&amp;RADataQTable[[#This Row],[prop_id0]], "PIs@")</f>
        <v>PIs@</v>
      </c>
      <c r="Z34" t="s">
        <v>2825</v>
      </c>
      <c r="AA34" t="s">
        <v>1320</v>
      </c>
      <c r="AB34">
        <v>4</v>
      </c>
      <c r="AC34">
        <v>4</v>
      </c>
      <c r="AD34"/>
      <c r="AE34" t="str">
        <f>IF(RADataQTable[[#This Row],[maxScore]]-RADataQTable[[#This Row],[minScore]]&gt;4,"Y","")</f>
        <v/>
      </c>
      <c r="AF34" s="21">
        <v>5</v>
      </c>
      <c r="AG34" s="26">
        <v>7.25</v>
      </c>
      <c r="AH34">
        <v>9</v>
      </c>
      <c r="AI34" t="s">
        <v>3414</v>
      </c>
      <c r="AJ34" s="30">
        <v>43081.46875</v>
      </c>
      <c r="AK34" s="13">
        <v>1195993</v>
      </c>
      <c r="AL34" s="13">
        <v>1195993</v>
      </c>
      <c r="AM34">
        <v>0</v>
      </c>
      <c r="AN34" s="30">
        <v>43282</v>
      </c>
      <c r="AO34" s="21">
        <v>48</v>
      </c>
      <c r="AP34" s="21" t="s">
        <v>3415</v>
      </c>
      <c r="AS34" s="30"/>
      <c r="AT34" t="s">
        <v>1070</v>
      </c>
      <c r="AU34" s="21" t="s">
        <v>766</v>
      </c>
      <c r="AV34" s="21">
        <v>5</v>
      </c>
      <c r="AW34" s="21" t="s">
        <v>5578</v>
      </c>
      <c r="AX34" s="30">
        <v>43081</v>
      </c>
      <c r="AY34" s="21" t="s">
        <v>5654</v>
      </c>
      <c r="AZ34" s="21" t="s">
        <v>5580</v>
      </c>
      <c r="BA34" s="21">
        <v>11</v>
      </c>
      <c r="BB34" s="21">
        <v>1</v>
      </c>
      <c r="BG34" s="30"/>
      <c r="BP34" s="30"/>
      <c r="BU34" t="s">
        <v>1320</v>
      </c>
      <c r="BV34" s="21" t="s">
        <v>1321</v>
      </c>
      <c r="BW34" s="21" t="s">
        <v>3413</v>
      </c>
      <c r="BX34" s="21" t="s">
        <v>719</v>
      </c>
      <c r="BY34" s="31">
        <v>1195993</v>
      </c>
      <c r="BZ34" s="31">
        <v>1195993</v>
      </c>
      <c r="CA34" t="s">
        <v>3156</v>
      </c>
      <c r="CF34" s="31"/>
      <c r="CG34" s="31"/>
      <c r="CM34" s="31"/>
      <c r="CN34" s="31"/>
      <c r="CT34" s="31"/>
      <c r="CU34" s="31"/>
      <c r="DA34" s="31"/>
      <c r="DB34" s="31"/>
      <c r="DH34" s="31"/>
      <c r="DI34" s="31"/>
      <c r="DO34" s="31"/>
      <c r="DP34" s="31"/>
      <c r="DR34" t="s">
        <v>5478</v>
      </c>
      <c r="DS34" t="s">
        <v>5479</v>
      </c>
      <c r="DT34" t="s">
        <v>477</v>
      </c>
      <c r="DU34" s="29" t="s">
        <v>5581</v>
      </c>
      <c r="DV34" t="s">
        <v>2829</v>
      </c>
      <c r="DW34" t="s">
        <v>5481</v>
      </c>
      <c r="DX34" t="s">
        <v>5482</v>
      </c>
      <c r="DY34" t="s">
        <v>5483</v>
      </c>
      <c r="DZ34" t="s">
        <v>5484</v>
      </c>
      <c r="EA34" s="22">
        <v>43091.565520833334</v>
      </c>
      <c r="EB34" t="s">
        <v>3416</v>
      </c>
      <c r="EC34" t="s">
        <v>5656</v>
      </c>
      <c r="ED34" t="s">
        <v>5655</v>
      </c>
    </row>
    <row r="35" spans="1:134" x14ac:dyDescent="0.35">
      <c r="A35" s="30"/>
      <c r="B35" s="22">
        <v>43005.597916666666</v>
      </c>
      <c r="C35" s="22" t="s">
        <v>2817</v>
      </c>
      <c r="D35" s="30" t="s">
        <v>2818</v>
      </c>
      <c r="E35" s="30" t="s">
        <v>476</v>
      </c>
      <c r="F35" s="30" t="s">
        <v>2820</v>
      </c>
      <c r="G35" s="30" t="s">
        <v>2819</v>
      </c>
      <c r="H35" t="s">
        <v>2821</v>
      </c>
      <c r="I35" t="s">
        <v>2822</v>
      </c>
      <c r="J35" t="s">
        <v>912</v>
      </c>
      <c r="L35">
        <v>1</v>
      </c>
      <c r="M35" s="26">
        <v>2.0499999999999998</v>
      </c>
      <c r="N35" t="s">
        <v>769</v>
      </c>
      <c r="Q35" s="29" t="s">
        <v>753</v>
      </c>
      <c r="R35" s="29" t="str">
        <f>IFERROR(MID(RADataQTable[[#This Row],[RAtemplate]],1,LEN(RADataQTable[[#This Row],[RAtemplate]])-8),"RA") &amp; " " &amp; RADataQTable[[#This Row],[prop_id0]] &amp; " " &amp; RADataQTable[[#This Row],[last0]]</f>
        <v>RA 1763753 Zhang</v>
      </c>
      <c r="U35" s="21" t="str">
        <f>IF(signer1="PD",IF(ISBLANK(RADataQTable[[#This Row],[sign_blck_name]]),"",RADataQTable[[#This Row],[sign_blck_name]]),IF(ISBLANK(signer1),"",signer1))</f>
        <v>Sankar Basu</v>
      </c>
      <c r="V35" s="29" t="str">
        <f>signer2</f>
        <v>Cognizant Program Director</v>
      </c>
      <c r="W35" s="15" t="str">
        <f>HYPERLINK("https://www.ejacket.nsf.gov/ej/showProposal.do?Continue=Y&amp;ID="&amp;RADataQTable[[#This Row],[prop_id0]],"eJ")</f>
        <v>eJ</v>
      </c>
      <c r="X35" s="15" t="str">
        <f>HYPERLINK("mailto:"&amp;RADataQTable[[#This Row],[email]]&amp;"&amp;subject=Your NSF Proposal:  "&amp;RADataQTable[[#This Row],[Div]]&amp;" "&amp;RADataQTable[[#This Row],[prop_id0]], RADataQTable[[#This Row],[email]])</f>
        <v>xuan.zhang@wustl.edu</v>
      </c>
      <c r="Y35" s="15" t="str">
        <f>HYPERLINK("mailto:"&amp;RADataQTable[[#This Row],[allPIemail]]&amp;"&amp;subject=NSF Proposal:  "&amp;RADataQTable[[#This Row],[Div]]&amp;" "&amp;RADataQTable[[#This Row],[prop_id0]], "PIs@")</f>
        <v>PIs@</v>
      </c>
      <c r="Z35" t="s">
        <v>2825</v>
      </c>
      <c r="AA35" t="s">
        <v>1837</v>
      </c>
      <c r="AB35">
        <v>4</v>
      </c>
      <c r="AC35">
        <v>4</v>
      </c>
      <c r="AD35"/>
      <c r="AE35" t="str">
        <f>IF(RADataQTable[[#This Row],[maxScore]]-RADataQTable[[#This Row],[minScore]]&gt;4,"Y","")</f>
        <v>Y</v>
      </c>
      <c r="AF35" s="21">
        <v>3</v>
      </c>
      <c r="AG35" s="26">
        <v>6</v>
      </c>
      <c r="AH35">
        <v>9</v>
      </c>
      <c r="AI35" t="s">
        <v>3399</v>
      </c>
      <c r="AJ35" s="30">
        <v>43067.690972222219</v>
      </c>
      <c r="AK35" s="13">
        <v>1225351</v>
      </c>
      <c r="AL35" s="13">
        <v>1225351</v>
      </c>
      <c r="AM35">
        <v>0</v>
      </c>
      <c r="AN35" s="30">
        <v>43221</v>
      </c>
      <c r="AO35" s="21">
        <v>48</v>
      </c>
      <c r="AP35" s="21" t="s">
        <v>4176</v>
      </c>
      <c r="AS35" s="30"/>
      <c r="AT35" t="s">
        <v>913</v>
      </c>
      <c r="AU35" s="21" t="s">
        <v>766</v>
      </c>
      <c r="AV35" s="21">
        <v>5</v>
      </c>
      <c r="AW35" s="21" t="s">
        <v>5535</v>
      </c>
      <c r="AX35" s="30">
        <v>43068</v>
      </c>
      <c r="AY35" s="21" t="s">
        <v>5649</v>
      </c>
      <c r="AZ35" s="21" t="s">
        <v>5537</v>
      </c>
      <c r="BA35" s="21">
        <v>8</v>
      </c>
      <c r="BG35" s="30"/>
      <c r="BP35" s="30"/>
      <c r="BU35" t="s">
        <v>1837</v>
      </c>
      <c r="BV35" s="21" t="s">
        <v>1026</v>
      </c>
      <c r="BW35" s="21" t="s">
        <v>4175</v>
      </c>
      <c r="BX35" s="21" t="s">
        <v>3469</v>
      </c>
      <c r="BY35" s="31">
        <v>935431</v>
      </c>
      <c r="BZ35" s="31">
        <v>935431</v>
      </c>
      <c r="CA35" t="s">
        <v>4174</v>
      </c>
      <c r="CB35" s="21" t="s">
        <v>4178</v>
      </c>
      <c r="CC35" s="21" t="s">
        <v>4179</v>
      </c>
      <c r="CD35" s="21" t="s">
        <v>4180</v>
      </c>
      <c r="CE35" s="21" t="s">
        <v>2827</v>
      </c>
      <c r="CF35" s="31">
        <v>289920</v>
      </c>
      <c r="CG35" s="31">
        <v>289920</v>
      </c>
      <c r="CH35" t="s">
        <v>4174</v>
      </c>
      <c r="CM35" s="31"/>
      <c r="CN35" s="31"/>
      <c r="CT35" s="31"/>
      <c r="CU35" s="31"/>
      <c r="DA35" s="31"/>
      <c r="DB35" s="31"/>
      <c r="DH35" s="31"/>
      <c r="DI35" s="31"/>
      <c r="DO35" s="31"/>
      <c r="DP35" s="31"/>
      <c r="DR35" t="s">
        <v>5478</v>
      </c>
      <c r="DS35" t="s">
        <v>5479</v>
      </c>
      <c r="DT35" t="s">
        <v>477</v>
      </c>
      <c r="DU35" s="29" t="s">
        <v>5538</v>
      </c>
      <c r="DV35" t="s">
        <v>2829</v>
      </c>
      <c r="DW35" t="s">
        <v>5481</v>
      </c>
      <c r="DX35" t="s">
        <v>5482</v>
      </c>
      <c r="DY35" t="s">
        <v>5483</v>
      </c>
      <c r="DZ35" t="s">
        <v>5484</v>
      </c>
      <c r="EA35" s="22">
        <v>43091.565520833334</v>
      </c>
      <c r="EB35" t="s">
        <v>4177</v>
      </c>
      <c r="EC35" t="s">
        <v>5804</v>
      </c>
    </row>
    <row r="36" spans="1:134" x14ac:dyDescent="0.35">
      <c r="A36" s="30"/>
      <c r="B36" s="22">
        <v>43005.661111111112</v>
      </c>
      <c r="C36" s="22" t="s">
        <v>2817</v>
      </c>
      <c r="D36" s="30" t="s">
        <v>2818</v>
      </c>
      <c r="E36" s="30" t="s">
        <v>476</v>
      </c>
      <c r="F36" s="30" t="s">
        <v>2820</v>
      </c>
      <c r="G36" s="30" t="s">
        <v>2819</v>
      </c>
      <c r="H36" t="s">
        <v>2821</v>
      </c>
      <c r="I36" t="s">
        <v>2822</v>
      </c>
      <c r="J36" t="s">
        <v>912</v>
      </c>
      <c r="L36">
        <v>1</v>
      </c>
      <c r="M36" s="26">
        <v>2.0499999999999998</v>
      </c>
      <c r="N36" t="s">
        <v>769</v>
      </c>
      <c r="Q36" s="29" t="s">
        <v>753</v>
      </c>
      <c r="R36" s="29" t="str">
        <f>IFERROR(MID(RADataQTable[[#This Row],[RAtemplate]],1,LEN(RADataQTable[[#This Row],[RAtemplate]])-8),"RA") &amp; " " &amp; RADataQTable[[#This Row],[prop_id0]] &amp; " " &amp; RADataQTable[[#This Row],[last0]]</f>
        <v>RA 1763903 Taskin</v>
      </c>
      <c r="U36" s="21" t="str">
        <f>IF(signer1="PD",IF(ISBLANK(RADataQTable[[#This Row],[sign_blck_name]]),"",RADataQTable[[#This Row],[sign_blck_name]]),IF(ISBLANK(signer1),"",signer1))</f>
        <v>Sankar Basu</v>
      </c>
      <c r="V36" s="29" t="str">
        <f>signer2</f>
        <v>Cognizant Program Director</v>
      </c>
      <c r="W36" s="15" t="str">
        <f>HYPERLINK("https://www.ejacket.nsf.gov/ej/showProposal.do?Continue=Y&amp;ID="&amp;RADataQTable[[#This Row],[prop_id0]],"eJ")</f>
        <v>eJ</v>
      </c>
      <c r="X36" s="15" t="str">
        <f>HYPERLINK("mailto:"&amp;RADataQTable[[#This Row],[email]]&amp;"&amp;subject=Your NSF Proposal:  "&amp;RADataQTable[[#This Row],[Div]]&amp;" "&amp;RADataQTable[[#This Row],[prop_id0]], RADataQTable[[#This Row],[email]])</f>
        <v>taskin@coe.drexel.edu</v>
      </c>
      <c r="Y36" s="15" t="str">
        <f>HYPERLINK("mailto:"&amp;RADataQTable[[#This Row],[allPIemail]]&amp;"&amp;subject=NSF Proposal:  "&amp;RADataQTable[[#This Row],[Div]]&amp;" "&amp;RADataQTable[[#This Row],[prop_id0]], "PIs@")</f>
        <v>PIs@</v>
      </c>
      <c r="Z36" t="s">
        <v>2825</v>
      </c>
      <c r="AA36" t="s">
        <v>2237</v>
      </c>
      <c r="AB36">
        <v>4</v>
      </c>
      <c r="AC36">
        <v>4</v>
      </c>
      <c r="AD36"/>
      <c r="AE36" t="str">
        <f>IF(RADataQTable[[#This Row],[maxScore]]-RADataQTable[[#This Row],[minScore]]&gt;4,"Y","")</f>
        <v/>
      </c>
      <c r="AF36" s="21">
        <v>4</v>
      </c>
      <c r="AG36" s="26">
        <v>4.75</v>
      </c>
      <c r="AH36">
        <v>5</v>
      </c>
      <c r="AI36" t="s">
        <v>3315</v>
      </c>
      <c r="AJ36" s="30">
        <v>43068.39166666667</v>
      </c>
      <c r="AK36" s="13">
        <v>1197842</v>
      </c>
      <c r="AL36" s="13">
        <v>1197842</v>
      </c>
      <c r="AM36">
        <v>0</v>
      </c>
      <c r="AN36" s="30">
        <v>43344</v>
      </c>
      <c r="AO36" s="21">
        <v>48</v>
      </c>
      <c r="AP36" s="21" t="s">
        <v>4747</v>
      </c>
      <c r="AS36" s="30"/>
      <c r="AT36" t="s">
        <v>913</v>
      </c>
      <c r="AU36" s="21" t="s">
        <v>766</v>
      </c>
      <c r="AV36" s="21">
        <v>5</v>
      </c>
      <c r="AW36" s="21" t="s">
        <v>5535</v>
      </c>
      <c r="AX36" s="30">
        <v>43068</v>
      </c>
      <c r="AY36" s="21" t="s">
        <v>5628</v>
      </c>
      <c r="AZ36" s="21" t="s">
        <v>5537</v>
      </c>
      <c r="BA36" s="21">
        <v>8</v>
      </c>
      <c r="BG36" s="30"/>
      <c r="BP36" s="30"/>
      <c r="BU36" t="s">
        <v>2237</v>
      </c>
      <c r="BV36" s="21" t="s">
        <v>2238</v>
      </c>
      <c r="BW36" s="21" t="s">
        <v>3650</v>
      </c>
      <c r="BX36" s="21" t="s">
        <v>562</v>
      </c>
      <c r="BY36" s="31">
        <v>398341</v>
      </c>
      <c r="BZ36" s="31">
        <v>398341</v>
      </c>
      <c r="CA36" t="s">
        <v>3009</v>
      </c>
      <c r="CB36" s="21" t="s">
        <v>4749</v>
      </c>
      <c r="CC36" s="21" t="s">
        <v>4750</v>
      </c>
      <c r="CD36" s="21" t="s">
        <v>4680</v>
      </c>
      <c r="CE36" s="21" t="s">
        <v>3410</v>
      </c>
      <c r="CF36" s="31">
        <v>399529</v>
      </c>
      <c r="CG36" s="31">
        <v>399529</v>
      </c>
      <c r="CH36" t="s">
        <v>3009</v>
      </c>
      <c r="CI36" s="21" t="s">
        <v>4752</v>
      </c>
      <c r="CJ36" s="21" t="s">
        <v>4753</v>
      </c>
      <c r="CK36" s="21" t="s">
        <v>4754</v>
      </c>
      <c r="CL36" s="21" t="s">
        <v>692</v>
      </c>
      <c r="CM36" s="31">
        <v>399972</v>
      </c>
      <c r="CN36" s="31">
        <v>399972</v>
      </c>
      <c r="CO36" t="s">
        <v>3009</v>
      </c>
      <c r="CT36" s="31"/>
      <c r="CU36" s="31"/>
      <c r="DA36" s="31"/>
      <c r="DB36" s="31"/>
      <c r="DH36" s="31"/>
      <c r="DI36" s="31"/>
      <c r="DO36" s="31"/>
      <c r="DP36" s="31"/>
      <c r="DR36" t="s">
        <v>5478</v>
      </c>
      <c r="DS36" t="s">
        <v>5479</v>
      </c>
      <c r="DT36" t="s">
        <v>477</v>
      </c>
      <c r="DU36" s="29" t="s">
        <v>5538</v>
      </c>
      <c r="DV36" t="s">
        <v>2829</v>
      </c>
      <c r="DW36" t="s">
        <v>5481</v>
      </c>
      <c r="DX36" t="s">
        <v>5482</v>
      </c>
      <c r="DY36" t="s">
        <v>5483</v>
      </c>
      <c r="DZ36" t="s">
        <v>5484</v>
      </c>
      <c r="EA36" s="22">
        <v>43091.565520833334</v>
      </c>
      <c r="EB36" t="s">
        <v>4748</v>
      </c>
      <c r="EC36" t="s">
        <v>5915</v>
      </c>
    </row>
    <row r="37" spans="1:134" x14ac:dyDescent="0.35">
      <c r="A37" s="30"/>
      <c r="B37" s="22">
        <v>43005.668749999997</v>
      </c>
      <c r="C37" s="22" t="s">
        <v>2817</v>
      </c>
      <c r="D37" s="30" t="s">
        <v>2818</v>
      </c>
      <c r="E37" s="30" t="s">
        <v>476</v>
      </c>
      <c r="F37" s="30" t="s">
        <v>2820</v>
      </c>
      <c r="G37" s="30" t="s">
        <v>2819</v>
      </c>
      <c r="H37" t="s">
        <v>2821</v>
      </c>
      <c r="I37" t="s">
        <v>2822</v>
      </c>
      <c r="J37" t="s">
        <v>765</v>
      </c>
      <c r="L37">
        <v>1</v>
      </c>
      <c r="M37" s="26">
        <v>2.0499999999999998</v>
      </c>
      <c r="N37" t="s">
        <v>769</v>
      </c>
      <c r="Q37" s="29" t="s">
        <v>753</v>
      </c>
      <c r="R37" s="29" t="str">
        <f>IFERROR(MID(RADataQTable[[#This Row],[RAtemplate]],1,LEN(RADataQTable[[#This Row],[RAtemplate]])-8),"RA") &amp; " " &amp; RADataQTable[[#This Row],[prop_id0]] &amp; " " &amp; RADataQTable[[#This Row],[last0]]</f>
        <v>RA 1763922 Tobin-Hochstadt</v>
      </c>
      <c r="U37" s="21" t="str">
        <f>IF(signer1="PD",IF(ISBLANK(RADataQTable[[#This Row],[sign_blck_name]]),"",RADataQTable[[#This Row],[sign_blck_name]]),IF(ISBLANK(signer1),"",signer1))</f>
        <v>Anindya Banerjee</v>
      </c>
      <c r="V37" s="29" t="str">
        <f>signer2</f>
        <v>Cognizant Program Director</v>
      </c>
      <c r="W37" s="15" t="str">
        <f>HYPERLINK("https://www.ejacket.nsf.gov/ej/showProposal.do?Continue=Y&amp;ID="&amp;RADataQTable[[#This Row],[prop_id0]],"eJ")</f>
        <v>eJ</v>
      </c>
      <c r="X37" s="15" t="str">
        <f>HYPERLINK("mailto:"&amp;RADataQTable[[#This Row],[email]]&amp;"&amp;subject=Your NSF Proposal:  "&amp;RADataQTable[[#This Row],[Div]]&amp;" "&amp;RADataQTable[[#This Row],[prop_id0]], RADataQTable[[#This Row],[email]])</f>
        <v>samth@cs.indiana.edu</v>
      </c>
      <c r="Y37" s="15" t="str">
        <f>HYPERLINK("mailto:"&amp;RADataQTable[[#This Row],[allPIemail]]&amp;"&amp;subject=NSF Proposal:  "&amp;RADataQTable[[#This Row],[Div]]&amp;" "&amp;RADataQTable[[#This Row],[prop_id0]], "PIs@")</f>
        <v>PIs@</v>
      </c>
      <c r="Z37" t="s">
        <v>2825</v>
      </c>
      <c r="AA37" t="s">
        <v>2271</v>
      </c>
      <c r="AB37">
        <v>4</v>
      </c>
      <c r="AC37">
        <v>4</v>
      </c>
      <c r="AD37"/>
      <c r="AE37" t="str">
        <f>IF(RADataQTable[[#This Row],[maxScore]]-RADataQTable[[#This Row],[minScore]]&gt;4,"Y","")</f>
        <v/>
      </c>
      <c r="AF37" s="21">
        <v>5</v>
      </c>
      <c r="AG37" s="26">
        <v>6.5</v>
      </c>
      <c r="AH37">
        <v>9</v>
      </c>
      <c r="AI37" t="s">
        <v>4798</v>
      </c>
      <c r="AJ37" s="30">
        <v>43077.465277777781</v>
      </c>
      <c r="AK37" s="13">
        <v>1192054</v>
      </c>
      <c r="AL37" s="13">
        <v>1192054</v>
      </c>
      <c r="AM37">
        <v>0</v>
      </c>
      <c r="AN37" s="30">
        <v>43282</v>
      </c>
      <c r="AO37" s="21">
        <v>36</v>
      </c>
      <c r="AP37" s="21" t="s">
        <v>4799</v>
      </c>
      <c r="AS37" s="30"/>
      <c r="AT37" t="s">
        <v>728</v>
      </c>
      <c r="AU37" s="21" t="s">
        <v>766</v>
      </c>
      <c r="AV37" s="21">
        <v>5</v>
      </c>
      <c r="AW37" s="21" t="s">
        <v>5474</v>
      </c>
      <c r="AX37" s="30">
        <v>43077</v>
      </c>
      <c r="AY37" s="21" t="s">
        <v>5925</v>
      </c>
      <c r="AZ37" s="21" t="s">
        <v>5476</v>
      </c>
      <c r="BA37" s="21">
        <v>10</v>
      </c>
      <c r="BG37" s="30"/>
      <c r="BP37" s="30"/>
      <c r="BU37" t="s">
        <v>2271</v>
      </c>
      <c r="BV37" s="21" t="s">
        <v>2272</v>
      </c>
      <c r="BW37" s="21" t="s">
        <v>4797</v>
      </c>
      <c r="BX37" s="21" t="s">
        <v>574</v>
      </c>
      <c r="BY37" s="31">
        <v>1192054</v>
      </c>
      <c r="BZ37" s="31">
        <v>1192054</v>
      </c>
      <c r="CA37" t="s">
        <v>3279</v>
      </c>
      <c r="CF37" s="31"/>
      <c r="CG37" s="31"/>
      <c r="CM37" s="31"/>
      <c r="CN37" s="31"/>
      <c r="CT37" s="31"/>
      <c r="CU37" s="31"/>
      <c r="DA37" s="31"/>
      <c r="DB37" s="31"/>
      <c r="DH37" s="31"/>
      <c r="DI37" s="31"/>
      <c r="DO37" s="31"/>
      <c r="DP37" s="31"/>
      <c r="DR37" t="s">
        <v>5478</v>
      </c>
      <c r="DS37" t="s">
        <v>5479</v>
      </c>
      <c r="DT37" t="s">
        <v>477</v>
      </c>
      <c r="DU37" s="29" t="s">
        <v>5493</v>
      </c>
      <c r="DV37" t="s">
        <v>2829</v>
      </c>
      <c r="DW37" t="s">
        <v>5481</v>
      </c>
      <c r="DX37" t="s">
        <v>5482</v>
      </c>
      <c r="DY37" t="s">
        <v>5483</v>
      </c>
      <c r="DZ37" t="s">
        <v>5484</v>
      </c>
      <c r="EA37" s="22">
        <v>43091.565520833334</v>
      </c>
      <c r="EB37" t="s">
        <v>4800</v>
      </c>
      <c r="EC37" t="s">
        <v>5926</v>
      </c>
    </row>
    <row r="38" spans="1:134" x14ac:dyDescent="0.35">
      <c r="A38" s="30"/>
      <c r="B38" s="22">
        <v>43005.703472222223</v>
      </c>
      <c r="C38" s="22" t="s">
        <v>2817</v>
      </c>
      <c r="D38" s="30" t="s">
        <v>2818</v>
      </c>
      <c r="E38" s="30" t="s">
        <v>476</v>
      </c>
      <c r="F38" s="30" t="s">
        <v>2820</v>
      </c>
      <c r="G38" s="30" t="s">
        <v>2819</v>
      </c>
      <c r="H38" t="s">
        <v>2821</v>
      </c>
      <c r="I38" t="s">
        <v>2822</v>
      </c>
      <c r="J38" t="s">
        <v>948</v>
      </c>
      <c r="L38">
        <v>1</v>
      </c>
      <c r="M38" s="26">
        <v>2.0499999999999998</v>
      </c>
      <c r="N38" t="s">
        <v>769</v>
      </c>
      <c r="Q38" s="29" t="s">
        <v>753</v>
      </c>
      <c r="R38" s="29" t="str">
        <f>IFERROR(MID(RADataQTable[[#This Row],[RAtemplate]],1,LEN(RADataQTable[[#This Row],[RAtemplate]])-8),"RA") &amp; " " &amp; RADataQTable[[#This Row],[prop_id0]] &amp; " " &amp; RADataQTable[[#This Row],[last0]]</f>
        <v>RA 1764013 Marcus</v>
      </c>
      <c r="U38" s="21" t="str">
        <f>IF(signer1="PD",IF(ISBLANK(RADataQTable[[#This Row],[sign_blck_name]]),"",RADataQTable[[#This Row],[sign_blck_name]]),IF(ISBLANK(signer1),"",signer1))</f>
        <v>Sol J. Greenspan</v>
      </c>
      <c r="V38" s="29" t="str">
        <f>signer2</f>
        <v>Cognizant Program Director</v>
      </c>
      <c r="W38" s="15" t="str">
        <f>HYPERLINK("https://www.ejacket.nsf.gov/ej/showProposal.do?Continue=Y&amp;ID="&amp;RADataQTable[[#This Row],[prop_id0]],"eJ")</f>
        <v>eJ</v>
      </c>
      <c r="X38" s="15" t="str">
        <f>HYPERLINK("mailto:"&amp;RADataQTable[[#This Row],[email]]&amp;"&amp;subject=Your NSF Proposal:  "&amp;RADataQTable[[#This Row],[Div]]&amp;" "&amp;RADataQTable[[#This Row],[prop_id0]], RADataQTable[[#This Row],[email]])</f>
        <v>amarcus@utdallas.edu</v>
      </c>
      <c r="Y38" s="15" t="str">
        <f>HYPERLINK("mailto:"&amp;RADataQTable[[#This Row],[allPIemail]]&amp;"&amp;subject=NSF Proposal:  "&amp;RADataQTable[[#This Row],[Div]]&amp;" "&amp;RADataQTable[[#This Row],[prop_id0]], "PIs@")</f>
        <v>PIs@</v>
      </c>
      <c r="Z38" t="s">
        <v>2825</v>
      </c>
      <c r="AA38" t="s">
        <v>2502</v>
      </c>
      <c r="AB38">
        <v>4</v>
      </c>
      <c r="AC38">
        <v>4</v>
      </c>
      <c r="AD38"/>
      <c r="AE38" t="str">
        <f>IF(RADataQTable[[#This Row],[maxScore]]-RADataQTable[[#This Row],[minScore]]&gt;4,"Y","")</f>
        <v>Y</v>
      </c>
      <c r="AF38" s="21">
        <v>3</v>
      </c>
      <c r="AG38" s="26">
        <v>5.25</v>
      </c>
      <c r="AH38">
        <v>8</v>
      </c>
      <c r="AI38" t="s">
        <v>5081</v>
      </c>
      <c r="AJ38" s="30">
        <v>43083.429166666669</v>
      </c>
      <c r="AK38" s="13">
        <v>1199999</v>
      </c>
      <c r="AL38" s="13">
        <v>1199999</v>
      </c>
      <c r="AM38">
        <v>0</v>
      </c>
      <c r="AN38" s="30">
        <v>43313</v>
      </c>
      <c r="AO38" s="21">
        <v>48</v>
      </c>
      <c r="AP38" s="21" t="s">
        <v>5082</v>
      </c>
      <c r="AS38" s="30"/>
      <c r="AT38" t="s">
        <v>949</v>
      </c>
      <c r="AU38" s="21" t="s">
        <v>766</v>
      </c>
      <c r="AV38" s="21">
        <v>5</v>
      </c>
      <c r="AW38" s="21" t="s">
        <v>5547</v>
      </c>
      <c r="AX38" s="30">
        <v>43083</v>
      </c>
      <c r="AY38" s="21" t="s">
        <v>5993</v>
      </c>
      <c r="AZ38" s="21" t="s">
        <v>5549</v>
      </c>
      <c r="BA38" s="21">
        <v>9</v>
      </c>
      <c r="BB38" s="21">
        <v>1</v>
      </c>
      <c r="BG38" s="30"/>
      <c r="BP38" s="30"/>
      <c r="BU38" t="s">
        <v>2502</v>
      </c>
      <c r="BV38" s="21" t="s">
        <v>2503</v>
      </c>
      <c r="BW38" s="21" t="s">
        <v>5080</v>
      </c>
      <c r="BX38" s="21" t="s">
        <v>2990</v>
      </c>
      <c r="BY38" s="31">
        <v>820080</v>
      </c>
      <c r="BZ38" s="31">
        <v>820080</v>
      </c>
      <c r="CB38" s="21" t="s">
        <v>5084</v>
      </c>
      <c r="CC38" s="21" t="s">
        <v>5085</v>
      </c>
      <c r="CD38" s="21" t="s">
        <v>5086</v>
      </c>
      <c r="CE38" s="21" t="s">
        <v>5087</v>
      </c>
      <c r="CF38" s="31">
        <v>379919</v>
      </c>
      <c r="CG38" s="31">
        <v>379919</v>
      </c>
      <c r="CH38" t="s">
        <v>3036</v>
      </c>
      <c r="CM38" s="31"/>
      <c r="CN38" s="31"/>
      <c r="CT38" s="31"/>
      <c r="CU38" s="31"/>
      <c r="DA38" s="31"/>
      <c r="DB38" s="31"/>
      <c r="DH38" s="31"/>
      <c r="DI38" s="31"/>
      <c r="DO38" s="31"/>
      <c r="DP38" s="31"/>
      <c r="DR38" t="s">
        <v>5478</v>
      </c>
      <c r="DS38" t="s">
        <v>5479</v>
      </c>
      <c r="DT38" t="s">
        <v>477</v>
      </c>
      <c r="DU38" s="29" t="s">
        <v>5550</v>
      </c>
      <c r="DV38" t="s">
        <v>2829</v>
      </c>
      <c r="DW38" t="s">
        <v>5481</v>
      </c>
      <c r="DX38" t="s">
        <v>5482</v>
      </c>
      <c r="DY38" t="s">
        <v>5483</v>
      </c>
      <c r="DZ38" t="s">
        <v>5484</v>
      </c>
      <c r="EA38" s="22">
        <v>43091.565520833334</v>
      </c>
      <c r="EB38" t="s">
        <v>5083</v>
      </c>
      <c r="EC38" t="s">
        <v>5995</v>
      </c>
      <c r="ED38" t="s">
        <v>5994</v>
      </c>
    </row>
    <row r="39" spans="1:134" x14ac:dyDescent="0.35">
      <c r="A39" s="30"/>
      <c r="B39" s="22">
        <v>43005.704861111109</v>
      </c>
      <c r="C39" s="22" t="s">
        <v>2817</v>
      </c>
      <c r="D39" s="30" t="s">
        <v>2818</v>
      </c>
      <c r="E39" s="30" t="s">
        <v>476</v>
      </c>
      <c r="F39" s="30" t="s">
        <v>2820</v>
      </c>
      <c r="G39" s="30" t="s">
        <v>2819</v>
      </c>
      <c r="H39" t="s">
        <v>2821</v>
      </c>
      <c r="I39" t="s">
        <v>2822</v>
      </c>
      <c r="J39" t="s">
        <v>727</v>
      </c>
      <c r="L39">
        <v>1</v>
      </c>
      <c r="M39" s="26">
        <v>2.0499999999999998</v>
      </c>
      <c r="N39" t="s">
        <v>769</v>
      </c>
      <c r="Q39" s="29" t="s">
        <v>753</v>
      </c>
      <c r="R39" s="29" t="str">
        <f>IFERROR(MID(RADataQTable[[#This Row],[RAtemplate]],1,LEN(RADataQTable[[#This Row],[RAtemplate]])-8),"RA") &amp; " " &amp; RADataQTable[[#This Row],[prop_id0]] &amp; " " &amp; RADataQTable[[#This Row],[last0]]</f>
        <v>RA 1764018 Chaudhuri</v>
      </c>
      <c r="U39" s="21" t="str">
        <f>IF(signer1="PD",IF(ISBLANK(RADataQTable[[#This Row],[sign_blck_name]]),"",RADataQTable[[#This Row],[sign_blck_name]]),IF(ISBLANK(signer1),"",signer1))</f>
        <v>Nina Amla</v>
      </c>
      <c r="V39" s="29" t="str">
        <f>signer2</f>
        <v>Cognizant Program Director</v>
      </c>
      <c r="W39" s="15" t="str">
        <f>HYPERLINK("https://www.ejacket.nsf.gov/ej/showProposal.do?Continue=Y&amp;ID="&amp;RADataQTable[[#This Row],[prop_id0]],"eJ")</f>
        <v>eJ</v>
      </c>
      <c r="X39" s="15" t="str">
        <f>HYPERLINK("mailto:"&amp;RADataQTable[[#This Row],[email]]&amp;"&amp;subject=Your NSF Proposal:  "&amp;RADataQTable[[#This Row],[Div]]&amp;" "&amp;RADataQTable[[#This Row],[prop_id0]], RADataQTable[[#This Row],[email]])</f>
        <v>swarat@rice.edu</v>
      </c>
      <c r="Y39" s="15" t="str">
        <f>HYPERLINK("mailto:"&amp;RADataQTable[[#This Row],[allPIemail]]&amp;"&amp;subject=NSF Proposal:  "&amp;RADataQTable[[#This Row],[Div]]&amp;" "&amp;RADataQTable[[#This Row],[prop_id0]], "PIs@")</f>
        <v>PIs@</v>
      </c>
      <c r="Z39" t="s">
        <v>2825</v>
      </c>
      <c r="AA39" t="s">
        <v>2516</v>
      </c>
      <c r="AB39">
        <v>4</v>
      </c>
      <c r="AC39">
        <v>4</v>
      </c>
      <c r="AD39"/>
      <c r="AE39" t="str">
        <f>IF(RADataQTable[[#This Row],[maxScore]]-RADataQTable[[#This Row],[minScore]]&gt;4,"Y","")</f>
        <v/>
      </c>
      <c r="AF39" s="21">
        <v>6</v>
      </c>
      <c r="AG39" s="26">
        <v>6.75</v>
      </c>
      <c r="AH39">
        <v>8</v>
      </c>
      <c r="AI39" t="s">
        <v>5094</v>
      </c>
      <c r="AJ39" s="30">
        <v>43076.365277777775</v>
      </c>
      <c r="AK39" s="13">
        <v>1200000</v>
      </c>
      <c r="AL39" s="13">
        <v>1200000</v>
      </c>
      <c r="AM39">
        <v>0</v>
      </c>
      <c r="AN39" s="30">
        <v>43313</v>
      </c>
      <c r="AO39" s="21">
        <v>36</v>
      </c>
      <c r="AP39" s="21" t="s">
        <v>5095</v>
      </c>
      <c r="AS39" s="30"/>
      <c r="AT39" t="s">
        <v>728</v>
      </c>
      <c r="AU39" s="21" t="s">
        <v>766</v>
      </c>
      <c r="AV39" s="21">
        <v>5</v>
      </c>
      <c r="AW39" s="21" t="s">
        <v>5474</v>
      </c>
      <c r="AX39" s="30">
        <v>43077</v>
      </c>
      <c r="AY39" s="21" t="s">
        <v>5999</v>
      </c>
      <c r="AZ39" s="21" t="s">
        <v>5476</v>
      </c>
      <c r="BA39" s="21">
        <v>10</v>
      </c>
      <c r="BB39" s="21">
        <v>1</v>
      </c>
      <c r="BG39" s="30"/>
      <c r="BP39" s="30"/>
      <c r="BU39" t="s">
        <v>2516</v>
      </c>
      <c r="BV39" s="21" t="s">
        <v>2517</v>
      </c>
      <c r="BW39" s="21" t="s">
        <v>5093</v>
      </c>
      <c r="BX39" s="21" t="s">
        <v>3081</v>
      </c>
      <c r="BY39" s="31">
        <v>1200000</v>
      </c>
      <c r="BZ39" s="31">
        <v>1200000</v>
      </c>
      <c r="CA39" t="s">
        <v>2832</v>
      </c>
      <c r="CF39" s="31"/>
      <c r="CG39" s="31"/>
      <c r="CM39" s="31"/>
      <c r="CN39" s="31"/>
      <c r="CT39" s="31"/>
      <c r="CU39" s="31"/>
      <c r="DA39" s="31"/>
      <c r="DB39" s="31"/>
      <c r="DH39" s="31"/>
      <c r="DI39" s="31"/>
      <c r="DO39" s="31"/>
      <c r="DP39" s="31"/>
      <c r="DR39" t="s">
        <v>5478</v>
      </c>
      <c r="DS39" t="s">
        <v>5479</v>
      </c>
      <c r="DT39" t="s">
        <v>477</v>
      </c>
      <c r="DU39" s="29" t="s">
        <v>5480</v>
      </c>
      <c r="DV39" t="s">
        <v>2829</v>
      </c>
      <c r="DW39" t="s">
        <v>5481</v>
      </c>
      <c r="DX39" t="s">
        <v>5482</v>
      </c>
      <c r="DY39" t="s">
        <v>5483</v>
      </c>
      <c r="DZ39" t="s">
        <v>5484</v>
      </c>
      <c r="EA39" s="22">
        <v>43091.565520833334</v>
      </c>
      <c r="EB39" t="s">
        <v>5096</v>
      </c>
      <c r="EC39" t="s">
        <v>6001</v>
      </c>
      <c r="ED39" t="s">
        <v>6000</v>
      </c>
    </row>
    <row r="40" spans="1:134" x14ac:dyDescent="0.35">
      <c r="A40" s="30"/>
      <c r="B40" s="22">
        <v>43003.681944444441</v>
      </c>
      <c r="C40" s="22" t="s">
        <v>2817</v>
      </c>
      <c r="D40" s="30" t="s">
        <v>2818</v>
      </c>
      <c r="E40" s="30" t="s">
        <v>472</v>
      </c>
      <c r="F40" s="30" t="s">
        <v>2820</v>
      </c>
      <c r="G40" s="30" t="s">
        <v>2819</v>
      </c>
      <c r="H40" t="s">
        <v>2821</v>
      </c>
      <c r="I40" t="s">
        <v>2822</v>
      </c>
      <c r="J40" t="s">
        <v>863</v>
      </c>
      <c r="L40">
        <v>1</v>
      </c>
      <c r="M40" s="26">
        <v>2.06</v>
      </c>
      <c r="N40" t="s">
        <v>769</v>
      </c>
      <c r="Q40" s="29" t="s">
        <v>753</v>
      </c>
      <c r="R40" s="29" t="str">
        <f>IFERROR(MID(RADataQTable[[#This Row],[RAtemplate]],1,LEN(RADataQTable[[#This Row],[RAtemplate]])-8),"RA") &amp; " " &amp; RADataQTable[[#This Row],[prop_id0]] &amp; " " &amp; RADataQTable[[#This Row],[last0]]</f>
        <v>RA 1763240 Gupta</v>
      </c>
      <c r="U40" s="21" t="str">
        <f>IF(signer1="PD",IF(ISBLANK(RADataQTable[[#This Row],[sign_blck_name]]),"",RADataQTable[[#This Row],[sign_blck_name]]),IF(ISBLANK(signer1),"",signer1))</f>
        <v>Tracy J. Kimbrel</v>
      </c>
      <c r="V40" s="29" t="str">
        <f>signer2</f>
        <v>Cognizant Program Director</v>
      </c>
      <c r="W40" s="15" t="str">
        <f>HYPERLINK("https://www.ejacket.nsf.gov/ej/showProposal.do?Continue=Y&amp;ID="&amp;RADataQTable[[#This Row],[prop_id0]],"eJ")</f>
        <v>eJ</v>
      </c>
      <c r="X40" s="15" t="str">
        <f>HYPERLINK("mailto:"&amp;RADataQTable[[#This Row],[email]]&amp;"&amp;subject=Your NSF Proposal:  "&amp;RADataQTable[[#This Row],[Div]]&amp;" "&amp;RADataQTable[[#This Row],[prop_id0]], RADataQTable[[#This Row],[email]])</f>
        <v>anupamg@cs.cmu.edu</v>
      </c>
      <c r="Y40" s="15" t="str">
        <f>HYPERLINK("mailto:"&amp;RADataQTable[[#This Row],[allPIemail]]&amp;"&amp;subject=NSF Proposal:  "&amp;RADataQTable[[#This Row],[Div]]&amp;" "&amp;RADataQTable[[#This Row],[prop_id0]], "PIs@")</f>
        <v>PIs@</v>
      </c>
      <c r="Z40" t="s">
        <v>2825</v>
      </c>
      <c r="AA40" t="s">
        <v>861</v>
      </c>
      <c r="AB40">
        <v>4</v>
      </c>
      <c r="AC40">
        <v>4</v>
      </c>
      <c r="AD40"/>
      <c r="AE40" t="str">
        <f>IF(RADataQTable[[#This Row],[maxScore]]-RADataQTable[[#This Row],[minScore]]&gt;4,"Y","")</f>
        <v>Y</v>
      </c>
      <c r="AF40" s="21">
        <v>3</v>
      </c>
      <c r="AG40" s="26">
        <v>6.25</v>
      </c>
      <c r="AH40">
        <v>8</v>
      </c>
      <c r="AI40" t="s">
        <v>2981</v>
      </c>
      <c r="AJ40" s="30">
        <v>43080.080555555556</v>
      </c>
      <c r="AK40" s="13">
        <v>1199999</v>
      </c>
      <c r="AL40" s="13">
        <v>1199999</v>
      </c>
      <c r="AM40">
        <v>0</v>
      </c>
      <c r="AN40" s="30">
        <v>43344</v>
      </c>
      <c r="AO40" s="21">
        <v>48</v>
      </c>
      <c r="AP40" s="21" t="s">
        <v>2982</v>
      </c>
      <c r="AS40" s="30"/>
      <c r="AT40" t="s">
        <v>864</v>
      </c>
      <c r="AU40" s="21" t="s">
        <v>766</v>
      </c>
      <c r="AV40" s="21">
        <v>6</v>
      </c>
      <c r="AW40" s="21" t="s">
        <v>5523</v>
      </c>
      <c r="AX40" s="30">
        <v>43081</v>
      </c>
      <c r="AY40" s="21" t="s">
        <v>5524</v>
      </c>
      <c r="AZ40" s="21" t="s">
        <v>5525</v>
      </c>
      <c r="BA40" s="21">
        <v>9</v>
      </c>
      <c r="BG40" s="30"/>
      <c r="BP40" s="30"/>
      <c r="BU40" t="s">
        <v>861</v>
      </c>
      <c r="BV40" s="21" t="s">
        <v>862</v>
      </c>
      <c r="BW40" s="21" t="s">
        <v>2980</v>
      </c>
      <c r="BX40" s="21" t="s">
        <v>542</v>
      </c>
      <c r="BY40" s="31">
        <v>600000</v>
      </c>
      <c r="BZ40" s="31">
        <v>600000</v>
      </c>
      <c r="CA40" t="s">
        <v>2979</v>
      </c>
      <c r="CB40" s="21" t="s">
        <v>2984</v>
      </c>
      <c r="CC40" s="21" t="s">
        <v>2985</v>
      </c>
      <c r="CD40" s="21" t="s">
        <v>2986</v>
      </c>
      <c r="CE40" s="21" t="s">
        <v>713</v>
      </c>
      <c r="CF40" s="31">
        <v>599999</v>
      </c>
      <c r="CG40" s="31">
        <v>599999</v>
      </c>
      <c r="CH40" t="s">
        <v>2979</v>
      </c>
      <c r="CM40" s="31"/>
      <c r="CN40" s="31"/>
      <c r="CT40" s="31"/>
      <c r="CU40" s="31"/>
      <c r="DA40" s="31"/>
      <c r="DB40" s="31"/>
      <c r="DH40" s="31"/>
      <c r="DI40" s="31"/>
      <c r="DO40" s="31"/>
      <c r="DP40" s="31"/>
      <c r="DR40" t="s">
        <v>5478</v>
      </c>
      <c r="DS40" t="s">
        <v>5479</v>
      </c>
      <c r="DT40" t="s">
        <v>473</v>
      </c>
      <c r="DU40" s="29" t="s">
        <v>5526</v>
      </c>
      <c r="DV40" t="s">
        <v>2829</v>
      </c>
      <c r="DW40" t="s">
        <v>5481</v>
      </c>
      <c r="DX40" t="s">
        <v>5482</v>
      </c>
      <c r="DY40" t="s">
        <v>5483</v>
      </c>
      <c r="DZ40" t="s">
        <v>5484</v>
      </c>
      <c r="EA40" s="22">
        <v>43091.565520833334</v>
      </c>
      <c r="EB40" t="s">
        <v>2983</v>
      </c>
      <c r="EC40" t="s">
        <v>5527</v>
      </c>
    </row>
    <row r="41" spans="1:134" x14ac:dyDescent="0.35">
      <c r="A41" s="30"/>
      <c r="B41" s="22">
        <v>43005.59652777778</v>
      </c>
      <c r="C41" s="22" t="s">
        <v>2817</v>
      </c>
      <c r="D41" s="30" t="s">
        <v>2818</v>
      </c>
      <c r="E41" s="30" t="s">
        <v>476</v>
      </c>
      <c r="F41" s="30" t="s">
        <v>2820</v>
      </c>
      <c r="G41" s="30" t="s">
        <v>2819</v>
      </c>
      <c r="H41" t="s">
        <v>2821</v>
      </c>
      <c r="I41" t="s">
        <v>2822</v>
      </c>
      <c r="J41" t="s">
        <v>1069</v>
      </c>
      <c r="L41">
        <v>1</v>
      </c>
      <c r="M41" s="26">
        <v>2.06</v>
      </c>
      <c r="N41" t="s">
        <v>769</v>
      </c>
      <c r="Q41" s="29" t="s">
        <v>753</v>
      </c>
      <c r="R41" s="29" t="str">
        <f>IFERROR(MID(RADataQTable[[#This Row],[RAtemplate]],1,LEN(RADataQTable[[#This Row],[RAtemplate]])-8),"RA") &amp; " " &amp; RADataQTable[[#This Row],[prop_id0]] &amp; " " &amp; RADataQTable[[#This Row],[last0]]</f>
        <v>RA 1763747 Chugg</v>
      </c>
      <c r="U41" s="21" t="str">
        <f>IF(signer1="PD",IF(ISBLANK(RADataQTable[[#This Row],[sign_blck_name]]),"",RADataQTable[[#This Row],[sign_blck_name]]),IF(ISBLANK(signer1),"",signer1))</f>
        <v>Almadena Y. Chtchelkanova</v>
      </c>
      <c r="V41" s="29" t="str">
        <f>signer2</f>
        <v>Cognizant Program Director</v>
      </c>
      <c r="W41" s="15" t="str">
        <f>HYPERLINK("https://www.ejacket.nsf.gov/ej/showProposal.do?Continue=Y&amp;ID="&amp;RADataQTable[[#This Row],[prop_id0]],"eJ")</f>
        <v>eJ</v>
      </c>
      <c r="X41" s="15" t="str">
        <f>HYPERLINK("mailto:"&amp;RADataQTable[[#This Row],[email]]&amp;"&amp;subject=Your NSF Proposal:  "&amp;RADataQTable[[#This Row],[Div]]&amp;" "&amp;RADataQTable[[#This Row],[prop_id0]], RADataQTable[[#This Row],[email]])</f>
        <v>chugg@usc.edu</v>
      </c>
      <c r="Y41" s="15" t="str">
        <f>HYPERLINK("mailto:"&amp;RADataQTable[[#This Row],[allPIemail]]&amp;"&amp;subject=NSF Proposal:  "&amp;RADataQTable[[#This Row],[Div]]&amp;" "&amp;RADataQTable[[#This Row],[prop_id0]], "PIs@")</f>
        <v>PIs@</v>
      </c>
      <c r="Z41" t="s">
        <v>2825</v>
      </c>
      <c r="AA41" t="s">
        <v>1815</v>
      </c>
      <c r="AB41">
        <v>4</v>
      </c>
      <c r="AC41">
        <v>4</v>
      </c>
      <c r="AD41"/>
      <c r="AE41" t="str">
        <f>IF(RADataQTable[[#This Row],[maxScore]]-RADataQTable[[#This Row],[minScore]]&gt;4,"Y","")</f>
        <v/>
      </c>
      <c r="AF41" s="21">
        <v>6</v>
      </c>
      <c r="AG41" s="26">
        <v>7.75</v>
      </c>
      <c r="AH41">
        <v>9</v>
      </c>
      <c r="AI41" t="s">
        <v>4160</v>
      </c>
      <c r="AJ41" s="30">
        <v>43079.990277777775</v>
      </c>
      <c r="AK41" s="13">
        <v>1199849</v>
      </c>
      <c r="AL41" s="13">
        <v>1199849</v>
      </c>
      <c r="AM41">
        <v>0</v>
      </c>
      <c r="AN41" s="30">
        <v>43191</v>
      </c>
      <c r="AO41" s="21">
        <v>36</v>
      </c>
      <c r="AP41" s="21" t="s">
        <v>4161</v>
      </c>
      <c r="AS41" s="30"/>
      <c r="AT41" t="s">
        <v>1070</v>
      </c>
      <c r="AU41" s="21" t="s">
        <v>766</v>
      </c>
      <c r="AV41" s="21">
        <v>6</v>
      </c>
      <c r="AW41" s="21" t="s">
        <v>5578</v>
      </c>
      <c r="AX41" s="30">
        <v>43081</v>
      </c>
      <c r="AY41" s="21" t="s">
        <v>5798</v>
      </c>
      <c r="AZ41" s="21" t="s">
        <v>5580</v>
      </c>
      <c r="BA41" s="21">
        <v>11</v>
      </c>
      <c r="BG41" s="30"/>
      <c r="BP41" s="30"/>
      <c r="BU41" t="s">
        <v>1815</v>
      </c>
      <c r="BV41" s="21" t="s">
        <v>1816</v>
      </c>
      <c r="BW41" s="21" t="s">
        <v>2998</v>
      </c>
      <c r="BX41" s="21" t="s">
        <v>3795</v>
      </c>
      <c r="BY41" s="31">
        <v>1199849</v>
      </c>
      <c r="BZ41" s="31">
        <v>1199849</v>
      </c>
      <c r="CA41" t="s">
        <v>3156</v>
      </c>
      <c r="CF41" s="31"/>
      <c r="CG41" s="31"/>
      <c r="CM41" s="31"/>
      <c r="CN41" s="31"/>
      <c r="CT41" s="31"/>
      <c r="CU41" s="31"/>
      <c r="DA41" s="31"/>
      <c r="DB41" s="31"/>
      <c r="DH41" s="31"/>
      <c r="DI41" s="31"/>
      <c r="DO41" s="31"/>
      <c r="DP41" s="31"/>
      <c r="DR41" t="s">
        <v>5478</v>
      </c>
      <c r="DS41" t="s">
        <v>5479</v>
      </c>
      <c r="DT41" t="s">
        <v>477</v>
      </c>
      <c r="DU41" s="29" t="s">
        <v>5581</v>
      </c>
      <c r="DV41" t="s">
        <v>2829</v>
      </c>
      <c r="DW41" t="s">
        <v>5481</v>
      </c>
      <c r="DX41" t="s">
        <v>5482</v>
      </c>
      <c r="DY41" t="s">
        <v>5483</v>
      </c>
      <c r="DZ41" t="s">
        <v>5484</v>
      </c>
      <c r="EA41" s="22">
        <v>43091.565520833334</v>
      </c>
      <c r="EB41" t="s">
        <v>4162</v>
      </c>
      <c r="EC41" t="s">
        <v>5799</v>
      </c>
    </row>
    <row r="42" spans="1:134" x14ac:dyDescent="0.35">
      <c r="A42" s="30"/>
      <c r="B42" s="22">
        <v>43000.635416666664</v>
      </c>
      <c r="C42" s="22" t="s">
        <v>2817</v>
      </c>
      <c r="D42" s="30" t="s">
        <v>2818</v>
      </c>
      <c r="E42" s="30" t="s">
        <v>476</v>
      </c>
      <c r="F42" s="30" t="s">
        <v>2820</v>
      </c>
      <c r="G42" s="30" t="s">
        <v>2819</v>
      </c>
      <c r="H42" t="s">
        <v>2821</v>
      </c>
      <c r="I42" t="s">
        <v>2822</v>
      </c>
      <c r="J42" t="s">
        <v>765</v>
      </c>
      <c r="L42">
        <v>1</v>
      </c>
      <c r="M42" s="26">
        <v>2.0699999999999998</v>
      </c>
      <c r="N42" t="s">
        <v>769</v>
      </c>
      <c r="Q42" s="29" t="s">
        <v>753</v>
      </c>
      <c r="R42" s="29" t="str">
        <f>IFERROR(MID(RADataQTable[[#This Row],[RAtemplate]],1,LEN(RADataQTable[[#This Row],[RAtemplate]])-8),"RA") &amp; " " &amp; RADataQTable[[#This Row],[prop_id0]] &amp; " " &amp; RADataQTable[[#This Row],[last0]]</f>
        <v>RA 1762907 Felleisen</v>
      </c>
      <c r="U42" s="21" t="str">
        <f>IF(signer1="PD",IF(ISBLANK(RADataQTable[[#This Row],[sign_blck_name]]),"",RADataQTable[[#This Row],[sign_blck_name]]),IF(ISBLANK(signer1),"",signer1))</f>
        <v>Anindya Banerjee</v>
      </c>
      <c r="V42" s="29" t="str">
        <f>signer2</f>
        <v>Cognizant Program Director</v>
      </c>
      <c r="W42" s="15" t="str">
        <f>HYPERLINK("https://www.ejacket.nsf.gov/ej/showProposal.do?Continue=Y&amp;ID="&amp;RADataQTable[[#This Row],[prop_id0]],"eJ")</f>
        <v>eJ</v>
      </c>
      <c r="X42" s="15" t="str">
        <f>HYPERLINK("mailto:"&amp;RADataQTable[[#This Row],[email]]&amp;"&amp;subject=Your NSF Proposal:  "&amp;RADataQTable[[#This Row],[Div]]&amp;" "&amp;RADataQTable[[#This Row],[prop_id0]], RADataQTable[[#This Row],[email]])</f>
        <v>matthias@ccs.neu.edu</v>
      </c>
      <c r="Y42" s="15" t="str">
        <f>HYPERLINK("mailto:"&amp;RADataQTable[[#This Row],[allPIemail]]&amp;"&amp;subject=NSF Proposal:  "&amp;RADataQTable[[#This Row],[Div]]&amp;" "&amp;RADataQTable[[#This Row],[prop_id0]], "PIs@")</f>
        <v>PIs@</v>
      </c>
      <c r="Z42" t="s">
        <v>2825</v>
      </c>
      <c r="AA42" t="s">
        <v>763</v>
      </c>
      <c r="AB42">
        <v>4</v>
      </c>
      <c r="AC42">
        <v>4</v>
      </c>
      <c r="AD42"/>
      <c r="AE42" t="str">
        <f>IF(RADataQTable[[#This Row],[maxScore]]-RADataQTable[[#This Row],[minScore]]&gt;4,"Y","")</f>
        <v/>
      </c>
      <c r="AF42" s="21">
        <v>5</v>
      </c>
      <c r="AG42" s="26">
        <v>6</v>
      </c>
      <c r="AH42">
        <v>7</v>
      </c>
      <c r="AI42" t="s">
        <v>2865</v>
      </c>
      <c r="AJ42" s="30">
        <v>43077.463194444441</v>
      </c>
      <c r="AK42" s="13">
        <v>1181269</v>
      </c>
      <c r="AL42" s="13">
        <v>1181269</v>
      </c>
      <c r="AM42">
        <v>0</v>
      </c>
      <c r="AN42" s="30">
        <v>43282</v>
      </c>
      <c r="AO42" s="21">
        <v>36</v>
      </c>
      <c r="AP42" s="21" t="s">
        <v>2866</v>
      </c>
      <c r="AS42" s="30"/>
      <c r="AT42" t="s">
        <v>728</v>
      </c>
      <c r="AU42" s="21" t="s">
        <v>766</v>
      </c>
      <c r="AV42" s="21">
        <v>7</v>
      </c>
      <c r="AW42" s="21" t="s">
        <v>5474</v>
      </c>
      <c r="AX42" s="30">
        <v>43077</v>
      </c>
      <c r="AY42" s="21" t="s">
        <v>5492</v>
      </c>
      <c r="AZ42" s="21" t="s">
        <v>5476</v>
      </c>
      <c r="BA42" s="21">
        <v>10</v>
      </c>
      <c r="BG42" s="30"/>
      <c r="BP42" s="30"/>
      <c r="BU42" t="s">
        <v>763</v>
      </c>
      <c r="BV42" s="21" t="s">
        <v>764</v>
      </c>
      <c r="BW42" s="21" t="s">
        <v>2864</v>
      </c>
      <c r="BX42" s="21" t="s">
        <v>597</v>
      </c>
      <c r="BY42" s="31">
        <v>1181269</v>
      </c>
      <c r="BZ42" s="31">
        <v>1181269</v>
      </c>
      <c r="CF42" s="31"/>
      <c r="CG42" s="31"/>
      <c r="CM42" s="31"/>
      <c r="CN42" s="31"/>
      <c r="CT42" s="31"/>
      <c r="CU42" s="31"/>
      <c r="DA42" s="31"/>
      <c r="DB42" s="31"/>
      <c r="DH42" s="31"/>
      <c r="DI42" s="31"/>
      <c r="DO42" s="31"/>
      <c r="DP42" s="31"/>
      <c r="DR42" t="s">
        <v>5478</v>
      </c>
      <c r="DS42" t="s">
        <v>5479</v>
      </c>
      <c r="DT42" t="s">
        <v>477</v>
      </c>
      <c r="DU42" s="29" t="s">
        <v>5493</v>
      </c>
      <c r="DV42" t="s">
        <v>2829</v>
      </c>
      <c r="DW42" t="s">
        <v>5481</v>
      </c>
      <c r="DX42" t="s">
        <v>5482</v>
      </c>
      <c r="DY42" t="s">
        <v>5483</v>
      </c>
      <c r="DZ42" t="s">
        <v>5484</v>
      </c>
      <c r="EA42" s="22">
        <v>43091.565520833334</v>
      </c>
      <c r="EB42" t="s">
        <v>2867</v>
      </c>
      <c r="EC42" t="s">
        <v>5494</v>
      </c>
    </row>
    <row r="43" spans="1:134" x14ac:dyDescent="0.35">
      <c r="A43" s="30"/>
      <c r="B43" s="22">
        <v>43005.64166666667</v>
      </c>
      <c r="C43" s="22" t="s">
        <v>2817</v>
      </c>
      <c r="D43" s="30" t="s">
        <v>2818</v>
      </c>
      <c r="E43" s="30" t="s">
        <v>476</v>
      </c>
      <c r="F43" s="30" t="s">
        <v>2820</v>
      </c>
      <c r="G43" s="30" t="s">
        <v>2819</v>
      </c>
      <c r="H43" t="s">
        <v>2821</v>
      </c>
      <c r="I43" t="s">
        <v>2822</v>
      </c>
      <c r="J43" t="s">
        <v>948</v>
      </c>
      <c r="L43">
        <v>1</v>
      </c>
      <c r="M43" s="26">
        <v>2.0699999999999998</v>
      </c>
      <c r="N43" t="s">
        <v>769</v>
      </c>
      <c r="Q43" s="29" t="s">
        <v>753</v>
      </c>
      <c r="R43" s="29" t="str">
        <f>IFERROR(MID(RADataQTable[[#This Row],[RAtemplate]],1,LEN(RADataQTable[[#This Row],[RAtemplate]])-8),"RA") &amp; " " &amp; RADataQTable[[#This Row],[prop_id0]] &amp; " " &amp; RADataQTable[[#This Row],[last0]]</f>
        <v>RA 1763859 Sundar</v>
      </c>
      <c r="U43" s="21" t="str">
        <f>IF(signer1="PD",IF(ISBLANK(RADataQTable[[#This Row],[sign_blck_name]]),"",RADataQTable[[#This Row],[sign_blck_name]]),IF(ISBLANK(signer1),"",signer1))</f>
        <v>Sol J. Greenspan</v>
      </c>
      <c r="V43" s="29" t="str">
        <f>signer2</f>
        <v>Cognizant Program Director</v>
      </c>
      <c r="W43" s="15" t="str">
        <f>HYPERLINK("https://www.ejacket.nsf.gov/ej/showProposal.do?Continue=Y&amp;ID="&amp;RADataQTable[[#This Row],[prop_id0]],"eJ")</f>
        <v>eJ</v>
      </c>
      <c r="X43" s="15" t="str">
        <f>HYPERLINK("mailto:"&amp;RADataQTable[[#This Row],[email]]&amp;"&amp;subject=Your NSF Proposal:  "&amp;RADataQTable[[#This Row],[Div]]&amp;" "&amp;RADataQTable[[#This Row],[prop_id0]], RADataQTable[[#This Row],[email]])</f>
        <v>hari@cs.utah.edu</v>
      </c>
      <c r="Y43" s="15" t="str">
        <f>HYPERLINK("mailto:"&amp;RADataQTable[[#This Row],[allPIemail]]&amp;"&amp;subject=NSF Proposal:  "&amp;RADataQTable[[#This Row],[Div]]&amp;" "&amp;RADataQTable[[#This Row],[prop_id0]], "PIs@")</f>
        <v>PIs@</v>
      </c>
      <c r="Z43" t="s">
        <v>2825</v>
      </c>
      <c r="AA43" t="s">
        <v>2136</v>
      </c>
      <c r="AB43">
        <v>4</v>
      </c>
      <c r="AC43">
        <v>4</v>
      </c>
      <c r="AD43"/>
      <c r="AE43" t="str">
        <f>IF(RADataQTable[[#This Row],[maxScore]]-RADataQTable[[#This Row],[minScore]]&gt;4,"Y","")</f>
        <v/>
      </c>
      <c r="AF43" s="21">
        <v>5</v>
      </c>
      <c r="AG43" s="26">
        <v>5.25</v>
      </c>
      <c r="AH43">
        <v>6</v>
      </c>
      <c r="AI43" t="s">
        <v>3580</v>
      </c>
      <c r="AJ43" s="30">
        <v>43083.318749999999</v>
      </c>
      <c r="AK43" s="13">
        <v>1199167</v>
      </c>
      <c r="AL43" s="13">
        <v>1199167</v>
      </c>
      <c r="AM43">
        <v>0</v>
      </c>
      <c r="AN43" s="30">
        <v>43282</v>
      </c>
      <c r="AO43" s="21">
        <v>36</v>
      </c>
      <c r="AP43" s="21" t="s">
        <v>4517</v>
      </c>
      <c r="AS43" s="30"/>
      <c r="AT43" t="s">
        <v>949</v>
      </c>
      <c r="AU43" s="21" t="s">
        <v>766</v>
      </c>
      <c r="AV43" s="21">
        <v>7</v>
      </c>
      <c r="AW43" s="21" t="s">
        <v>5547</v>
      </c>
      <c r="AX43" s="30">
        <v>43083</v>
      </c>
      <c r="AY43" s="21" t="s">
        <v>5689</v>
      </c>
      <c r="AZ43" s="21" t="s">
        <v>5549</v>
      </c>
      <c r="BA43" s="21">
        <v>9</v>
      </c>
      <c r="BG43" s="30"/>
      <c r="BP43" s="30"/>
      <c r="BU43" t="s">
        <v>2136</v>
      </c>
      <c r="BV43" s="21" t="s">
        <v>2137</v>
      </c>
      <c r="BW43" s="21" t="s">
        <v>4516</v>
      </c>
      <c r="BX43" s="21" t="s">
        <v>722</v>
      </c>
      <c r="BY43" s="31">
        <v>499167</v>
      </c>
      <c r="BZ43" s="31">
        <v>499167</v>
      </c>
      <c r="CA43" t="s">
        <v>3036</v>
      </c>
      <c r="CB43" s="21" t="s">
        <v>4519</v>
      </c>
      <c r="CC43" s="21" t="s">
        <v>4520</v>
      </c>
      <c r="CD43" s="21" t="s">
        <v>3717</v>
      </c>
      <c r="CE43" s="21" t="s">
        <v>4521</v>
      </c>
      <c r="CF43" s="31">
        <v>350000</v>
      </c>
      <c r="CG43" s="31">
        <v>350000</v>
      </c>
      <c r="CH43" t="s">
        <v>3036</v>
      </c>
      <c r="CI43" s="21" t="s">
        <v>4523</v>
      </c>
      <c r="CJ43" s="21" t="s">
        <v>4524</v>
      </c>
      <c r="CK43" s="21" t="s">
        <v>4525</v>
      </c>
      <c r="CL43" s="21" t="s">
        <v>4526</v>
      </c>
      <c r="CM43" s="31">
        <v>350000</v>
      </c>
      <c r="CN43" s="31">
        <v>350000</v>
      </c>
      <c r="CO43" t="s">
        <v>3036</v>
      </c>
      <c r="CT43" s="31"/>
      <c r="CU43" s="31"/>
      <c r="DA43" s="31"/>
      <c r="DB43" s="31"/>
      <c r="DH43" s="31"/>
      <c r="DI43" s="31"/>
      <c r="DO43" s="31"/>
      <c r="DP43" s="31"/>
      <c r="DR43" t="s">
        <v>5478</v>
      </c>
      <c r="DS43" t="s">
        <v>5479</v>
      </c>
      <c r="DT43" t="s">
        <v>477</v>
      </c>
      <c r="DU43" s="29" t="s">
        <v>5550</v>
      </c>
      <c r="DV43" t="s">
        <v>2829</v>
      </c>
      <c r="DW43" t="s">
        <v>5481</v>
      </c>
      <c r="DX43" t="s">
        <v>5482</v>
      </c>
      <c r="DY43" t="s">
        <v>5483</v>
      </c>
      <c r="DZ43" t="s">
        <v>5484</v>
      </c>
      <c r="EA43" s="22">
        <v>43091.565520833334</v>
      </c>
      <c r="EB43" t="s">
        <v>4518</v>
      </c>
      <c r="EC43" t="s">
        <v>5882</v>
      </c>
    </row>
    <row r="44" spans="1:134" x14ac:dyDescent="0.35">
      <c r="A44" s="30"/>
      <c r="B44" s="22">
        <v>43005.654861111114</v>
      </c>
      <c r="C44" s="22" t="s">
        <v>2817</v>
      </c>
      <c r="D44" s="30" t="s">
        <v>2818</v>
      </c>
      <c r="E44" s="30" t="s">
        <v>472</v>
      </c>
      <c r="F44" s="30" t="s">
        <v>2820</v>
      </c>
      <c r="G44" s="30" t="s">
        <v>2819</v>
      </c>
      <c r="H44" t="s">
        <v>2821</v>
      </c>
      <c r="I44" t="s">
        <v>2822</v>
      </c>
      <c r="J44" t="s">
        <v>892</v>
      </c>
      <c r="L44">
        <v>1</v>
      </c>
      <c r="M44" s="26">
        <v>2.0699999999999998</v>
      </c>
      <c r="N44" t="s">
        <v>769</v>
      </c>
      <c r="Q44" s="29" t="s">
        <v>753</v>
      </c>
      <c r="R44" s="29" t="str">
        <f>IFERROR(MID(RADataQTable[[#This Row],[RAtemplate]],1,LEN(RADataQTable[[#This Row],[RAtemplate]])-8),"RA") &amp; " " &amp; RADataQTable[[#This Row],[prop_id0]] &amp; " " &amp; RADataQTable[[#This Row],[last0]]</f>
        <v>RA 1763887 Woodruff</v>
      </c>
      <c r="U44" s="21" t="str">
        <f>IF(signer1="PD",IF(ISBLANK(RADataQTable[[#This Row],[sign_blck_name]]),"",RADataQTable[[#This Row],[sign_blck_name]]),IF(ISBLANK(signer1),"",signer1))</f>
        <v>Rahul Shah</v>
      </c>
      <c r="V44" s="29" t="str">
        <f>signer2</f>
        <v>Cognizant Program Director</v>
      </c>
      <c r="W44" s="15" t="str">
        <f>HYPERLINK("https://www.ejacket.nsf.gov/ej/showProposal.do?Continue=Y&amp;ID="&amp;RADataQTable[[#This Row],[prop_id0]],"eJ")</f>
        <v>eJ</v>
      </c>
      <c r="X44" s="15" t="str">
        <f>HYPERLINK("mailto:"&amp;RADataQTable[[#This Row],[email]]&amp;"&amp;subject=Your NSF Proposal:  "&amp;RADataQTable[[#This Row],[Div]]&amp;" "&amp;RADataQTable[[#This Row],[prop_id0]], RADataQTable[[#This Row],[email]])</f>
        <v>dwoodruf@andrew.cmu.edu</v>
      </c>
      <c r="Y44" s="15" t="str">
        <f>HYPERLINK("mailto:"&amp;RADataQTable[[#This Row],[allPIemail]]&amp;"&amp;subject=NSF Proposal:  "&amp;RADataQTable[[#This Row],[Div]]&amp;" "&amp;RADataQTable[[#This Row],[prop_id0]], "PIs@")</f>
        <v>PIs@</v>
      </c>
      <c r="Z44" t="s">
        <v>2825</v>
      </c>
      <c r="AA44" t="s">
        <v>2209</v>
      </c>
      <c r="AB44">
        <v>4</v>
      </c>
      <c r="AC44">
        <v>4</v>
      </c>
      <c r="AD44"/>
      <c r="AE44" t="str">
        <f>IF(RADataQTable[[#This Row],[maxScore]]-RADataQTable[[#This Row],[minScore]]&gt;4,"Y","")</f>
        <v/>
      </c>
      <c r="AF44" s="21">
        <v>6</v>
      </c>
      <c r="AG44" s="26">
        <v>7</v>
      </c>
      <c r="AH44">
        <v>8</v>
      </c>
      <c r="AI44" t="s">
        <v>3327</v>
      </c>
      <c r="AJ44" s="30">
        <v>43081.438194444447</v>
      </c>
      <c r="AK44" s="13">
        <v>1191636</v>
      </c>
      <c r="AL44" s="13">
        <v>1191636</v>
      </c>
      <c r="AM44">
        <v>0</v>
      </c>
      <c r="AN44" s="30">
        <v>43252</v>
      </c>
      <c r="AO44" s="21">
        <v>48</v>
      </c>
      <c r="AP44" s="21" t="s">
        <v>4676</v>
      </c>
      <c r="AS44" s="30"/>
      <c r="AT44" t="s">
        <v>864</v>
      </c>
      <c r="AU44" s="21" t="s">
        <v>766</v>
      </c>
      <c r="AV44" s="21">
        <v>7</v>
      </c>
      <c r="AW44" s="21" t="s">
        <v>5523</v>
      </c>
      <c r="AX44" s="30">
        <v>43081</v>
      </c>
      <c r="AY44" s="21" t="s">
        <v>5631</v>
      </c>
      <c r="AZ44" s="21" t="s">
        <v>5525</v>
      </c>
      <c r="BA44" s="21">
        <v>9</v>
      </c>
      <c r="BB44" s="21">
        <v>1</v>
      </c>
      <c r="BG44" s="30"/>
      <c r="BP44" s="30"/>
      <c r="BU44" t="s">
        <v>2209</v>
      </c>
      <c r="BV44" s="21" t="s">
        <v>2210</v>
      </c>
      <c r="BW44" s="21" t="s">
        <v>3378</v>
      </c>
      <c r="BX44" s="21" t="s">
        <v>542</v>
      </c>
      <c r="BY44" s="31">
        <v>1191636</v>
      </c>
      <c r="BZ44" s="31">
        <v>1191636</v>
      </c>
      <c r="CA44" t="s">
        <v>4675</v>
      </c>
      <c r="CF44" s="31"/>
      <c r="CG44" s="31"/>
      <c r="CM44" s="31"/>
      <c r="CN44" s="31"/>
      <c r="CT44" s="31"/>
      <c r="CU44" s="31"/>
      <c r="DA44" s="31"/>
      <c r="DB44" s="31"/>
      <c r="DH44" s="31"/>
      <c r="DI44" s="31"/>
      <c r="DO44" s="31"/>
      <c r="DP44" s="31"/>
      <c r="DR44" t="s">
        <v>5478</v>
      </c>
      <c r="DS44" t="s">
        <v>5479</v>
      </c>
      <c r="DT44" t="s">
        <v>473</v>
      </c>
      <c r="DU44" s="29" t="s">
        <v>5533</v>
      </c>
      <c r="DV44" t="s">
        <v>2829</v>
      </c>
      <c r="DW44" t="s">
        <v>5481</v>
      </c>
      <c r="DX44" t="s">
        <v>5482</v>
      </c>
      <c r="DY44" t="s">
        <v>5483</v>
      </c>
      <c r="DZ44" t="s">
        <v>5484</v>
      </c>
      <c r="EA44" s="22">
        <v>43091.565520833334</v>
      </c>
      <c r="EB44" t="s">
        <v>4677</v>
      </c>
      <c r="EC44" t="s">
        <v>5904</v>
      </c>
      <c r="ED44" t="s">
        <v>5903</v>
      </c>
    </row>
    <row r="45" spans="1:134" x14ac:dyDescent="0.35">
      <c r="A45" s="30"/>
      <c r="B45" s="22">
        <v>43005.67291666667</v>
      </c>
      <c r="C45" s="22" t="s">
        <v>2817</v>
      </c>
      <c r="D45" s="30" t="s">
        <v>2818</v>
      </c>
      <c r="E45" s="30" t="s">
        <v>472</v>
      </c>
      <c r="F45" s="30" t="s">
        <v>2820</v>
      </c>
      <c r="G45" s="30" t="s">
        <v>2819</v>
      </c>
      <c r="H45" t="s">
        <v>2821</v>
      </c>
      <c r="I45" t="s">
        <v>2822</v>
      </c>
      <c r="J45" t="s">
        <v>863</v>
      </c>
      <c r="L45">
        <v>1</v>
      </c>
      <c r="M45" s="26">
        <v>2.0699999999999998</v>
      </c>
      <c r="N45" t="s">
        <v>769</v>
      </c>
      <c r="Q45" s="29" t="s">
        <v>753</v>
      </c>
      <c r="R45" s="29" t="str">
        <f>IFERROR(MID(RADataQTable[[#This Row],[RAtemplate]],1,LEN(RADataQTable[[#This Row],[RAtemplate]])-8),"RA") &amp; " " &amp; RADataQTable[[#This Row],[prop_id0]] &amp; " " &amp; RADataQTable[[#This Row],[last0]]</f>
        <v>RA 1763937 Demaine</v>
      </c>
      <c r="U45" s="21" t="str">
        <f>IF(signer1="PD",IF(ISBLANK(RADataQTable[[#This Row],[sign_blck_name]]),"",RADataQTable[[#This Row],[sign_blck_name]]),IF(ISBLANK(signer1),"",signer1))</f>
        <v>Tracy J. Kimbrel</v>
      </c>
      <c r="V45" s="29" t="str">
        <f>signer2</f>
        <v>Cognizant Program Director</v>
      </c>
      <c r="W45" s="15" t="str">
        <f>HYPERLINK("https://www.ejacket.nsf.gov/ej/showProposal.do?Continue=Y&amp;ID="&amp;RADataQTable[[#This Row],[prop_id0]],"eJ")</f>
        <v>eJ</v>
      </c>
      <c r="X45" s="15" t="str">
        <f>HYPERLINK("mailto:"&amp;RADataQTable[[#This Row],[email]]&amp;"&amp;subject=Your NSF Proposal:  "&amp;RADataQTable[[#This Row],[Div]]&amp;" "&amp;RADataQTable[[#This Row],[prop_id0]], RADataQTable[[#This Row],[email]])</f>
        <v>edemaine@mit.edu</v>
      </c>
      <c r="Y45" s="15" t="str">
        <f>HYPERLINK("mailto:"&amp;RADataQTable[[#This Row],[allPIemail]]&amp;"&amp;subject=NSF Proposal:  "&amp;RADataQTable[[#This Row],[Div]]&amp;" "&amp;RADataQTable[[#This Row],[prop_id0]], "PIs@")</f>
        <v>PIs@</v>
      </c>
      <c r="Z45" t="s">
        <v>2825</v>
      </c>
      <c r="AA45" t="s">
        <v>2306</v>
      </c>
      <c r="AB45">
        <v>4</v>
      </c>
      <c r="AC45">
        <v>4</v>
      </c>
      <c r="AD45"/>
      <c r="AE45" t="str">
        <f>IF(RADataQTable[[#This Row],[maxScore]]-RADataQTable[[#This Row],[minScore]]&gt;4,"Y","")</f>
        <v/>
      </c>
      <c r="AF45" s="21">
        <v>6</v>
      </c>
      <c r="AG45" s="26">
        <v>6.75</v>
      </c>
      <c r="AH45">
        <v>7</v>
      </c>
      <c r="AI45" t="s">
        <v>4859</v>
      </c>
      <c r="AJ45" s="30">
        <v>43080.599305555559</v>
      </c>
      <c r="AK45" s="13">
        <v>1200000</v>
      </c>
      <c r="AL45" s="13">
        <v>1200000</v>
      </c>
      <c r="AM45">
        <v>0</v>
      </c>
      <c r="AN45" s="30">
        <v>43252</v>
      </c>
      <c r="AO45" s="21">
        <v>48</v>
      </c>
      <c r="AP45" s="21" t="s">
        <v>4860</v>
      </c>
      <c r="AS45" s="30"/>
      <c r="AT45" t="s">
        <v>864</v>
      </c>
      <c r="AU45" s="21" t="s">
        <v>766</v>
      </c>
      <c r="AV45" s="21">
        <v>7</v>
      </c>
      <c r="AW45" s="21" t="s">
        <v>5523</v>
      </c>
      <c r="AX45" s="30">
        <v>43081</v>
      </c>
      <c r="AY45" s="21" t="s">
        <v>5936</v>
      </c>
      <c r="AZ45" s="21" t="s">
        <v>5525</v>
      </c>
      <c r="BA45" s="21">
        <v>9</v>
      </c>
      <c r="BG45" s="30"/>
      <c r="BP45" s="30"/>
      <c r="BU45" t="s">
        <v>2306</v>
      </c>
      <c r="BV45" s="21" t="s">
        <v>2148</v>
      </c>
      <c r="BW45" s="21" t="s">
        <v>3703</v>
      </c>
      <c r="BX45" s="21" t="s">
        <v>586</v>
      </c>
      <c r="BY45" s="31">
        <v>600000</v>
      </c>
      <c r="BZ45" s="31">
        <v>600000</v>
      </c>
      <c r="CA45" t="s">
        <v>4858</v>
      </c>
      <c r="CB45" s="21" t="s">
        <v>4861</v>
      </c>
      <c r="CC45" s="21" t="s">
        <v>4538</v>
      </c>
      <c r="CD45" s="21" t="s">
        <v>4539</v>
      </c>
      <c r="CE45" s="21" t="s">
        <v>2926</v>
      </c>
      <c r="CF45" s="31">
        <v>600000</v>
      </c>
      <c r="CG45" s="31">
        <v>600000</v>
      </c>
      <c r="CH45" t="s">
        <v>4858</v>
      </c>
      <c r="CM45" s="31"/>
      <c r="CN45" s="31"/>
      <c r="CT45" s="31"/>
      <c r="CU45" s="31"/>
      <c r="DA45" s="31"/>
      <c r="DB45" s="31"/>
      <c r="DH45" s="31"/>
      <c r="DI45" s="31"/>
      <c r="DO45" s="31"/>
      <c r="DP45" s="31"/>
      <c r="DR45" t="s">
        <v>5478</v>
      </c>
      <c r="DS45" t="s">
        <v>5479</v>
      </c>
      <c r="DT45" t="s">
        <v>473</v>
      </c>
      <c r="DU45" s="29" t="s">
        <v>5526</v>
      </c>
      <c r="DV45" t="s">
        <v>2829</v>
      </c>
      <c r="DW45" t="s">
        <v>5481</v>
      </c>
      <c r="DX45" t="s">
        <v>5482</v>
      </c>
      <c r="DY45" t="s">
        <v>5483</v>
      </c>
      <c r="DZ45" t="s">
        <v>5484</v>
      </c>
      <c r="EA45" s="22">
        <v>43091.565520833334</v>
      </c>
      <c r="EB45" t="s">
        <v>4536</v>
      </c>
      <c r="EC45" t="s">
        <v>5884</v>
      </c>
    </row>
    <row r="46" spans="1:134" x14ac:dyDescent="0.35">
      <c r="A46" s="30"/>
      <c r="B46" s="22">
        <v>43005.688888888886</v>
      </c>
      <c r="C46" s="22" t="s">
        <v>2817</v>
      </c>
      <c r="D46" s="30" t="s">
        <v>2818</v>
      </c>
      <c r="E46" s="30" t="s">
        <v>476</v>
      </c>
      <c r="F46" s="30" t="s">
        <v>2820</v>
      </c>
      <c r="G46" s="30" t="s">
        <v>2819</v>
      </c>
      <c r="H46" t="s">
        <v>2821</v>
      </c>
      <c r="I46" t="s">
        <v>2822</v>
      </c>
      <c r="J46" t="s">
        <v>1069</v>
      </c>
      <c r="L46">
        <v>1</v>
      </c>
      <c r="M46" s="26">
        <v>2.0699999999999998</v>
      </c>
      <c r="N46" t="s">
        <v>769</v>
      </c>
      <c r="Q46" s="29" t="s">
        <v>753</v>
      </c>
      <c r="R46" s="29" t="str">
        <f>IFERROR(MID(RADataQTable[[#This Row],[RAtemplate]],1,LEN(RADataQTable[[#This Row],[RAtemplate]])-8),"RA") &amp; " " &amp; RADataQTable[[#This Row],[prop_id0]] &amp; " " &amp; RADataQTable[[#This Row],[last0]]</f>
        <v>RA 1763979 Sadayappan</v>
      </c>
      <c r="U46" s="21" t="str">
        <f>IF(signer1="PD",IF(ISBLANK(RADataQTable[[#This Row],[sign_blck_name]]),"",RADataQTable[[#This Row],[sign_blck_name]]),IF(ISBLANK(signer1),"",signer1))</f>
        <v>Almadena Y. Chtchelkanova</v>
      </c>
      <c r="V46" s="29" t="str">
        <f>signer2</f>
        <v>Cognizant Program Director</v>
      </c>
      <c r="W46" s="15" t="str">
        <f>HYPERLINK("https://www.ejacket.nsf.gov/ej/showProposal.do?Continue=Y&amp;ID="&amp;RADataQTable[[#This Row],[prop_id0]],"eJ")</f>
        <v>eJ</v>
      </c>
      <c r="X46" s="15" t="str">
        <f>HYPERLINK("mailto:"&amp;RADataQTable[[#This Row],[email]]&amp;"&amp;subject=Your NSF Proposal:  "&amp;RADataQTable[[#This Row],[Div]]&amp;" "&amp;RADataQTable[[#This Row],[prop_id0]], RADataQTable[[#This Row],[email]])</f>
        <v>sadayappan.1@osu.edu</v>
      </c>
      <c r="Y46" s="15" t="str">
        <f>HYPERLINK("mailto:"&amp;RADataQTable[[#This Row],[allPIemail]]&amp;"&amp;subject=NSF Proposal:  "&amp;RADataQTable[[#This Row],[Div]]&amp;" "&amp;RADataQTable[[#This Row],[prop_id0]], "PIs@")</f>
        <v>PIs@</v>
      </c>
      <c r="Z46" t="s">
        <v>2825</v>
      </c>
      <c r="AA46" t="s">
        <v>2415</v>
      </c>
      <c r="AB46">
        <v>4</v>
      </c>
      <c r="AC46">
        <v>4</v>
      </c>
      <c r="AD46"/>
      <c r="AE46" t="str">
        <f>IF(RADataQTable[[#This Row],[maxScore]]-RADataQTable[[#This Row],[minScore]]&gt;4,"Y","")</f>
        <v/>
      </c>
      <c r="AF46" s="21">
        <v>5</v>
      </c>
      <c r="AG46" s="26">
        <v>7</v>
      </c>
      <c r="AH46">
        <v>9</v>
      </c>
      <c r="AI46" t="s">
        <v>4206</v>
      </c>
      <c r="AJ46" s="30">
        <v>43080.361805555556</v>
      </c>
      <c r="AK46" s="13">
        <v>1199966</v>
      </c>
      <c r="AL46" s="13">
        <v>1199966</v>
      </c>
      <c r="AM46">
        <v>0</v>
      </c>
      <c r="AN46" s="30">
        <v>43252</v>
      </c>
      <c r="AO46" s="21">
        <v>36</v>
      </c>
      <c r="AP46" s="21" t="s">
        <v>4969</v>
      </c>
      <c r="AS46" s="30"/>
      <c r="AT46" t="s">
        <v>1070</v>
      </c>
      <c r="AU46" s="21" t="s">
        <v>766</v>
      </c>
      <c r="AV46" s="21">
        <v>7</v>
      </c>
      <c r="AW46" s="21" t="s">
        <v>5578</v>
      </c>
      <c r="AX46" s="30">
        <v>43081</v>
      </c>
      <c r="AY46" s="21" t="s">
        <v>5808</v>
      </c>
      <c r="AZ46" s="21" t="s">
        <v>5580</v>
      </c>
      <c r="BA46" s="21">
        <v>11</v>
      </c>
      <c r="BG46" s="30"/>
      <c r="BP46" s="30"/>
      <c r="BU46" t="s">
        <v>2415</v>
      </c>
      <c r="BV46" s="21" t="s">
        <v>2416</v>
      </c>
      <c r="BW46" s="21" t="s">
        <v>4968</v>
      </c>
      <c r="BX46" s="21" t="s">
        <v>603</v>
      </c>
      <c r="BY46" s="31">
        <v>399968</v>
      </c>
      <c r="BZ46" s="31">
        <v>399968</v>
      </c>
      <c r="CA46" t="s">
        <v>3156</v>
      </c>
      <c r="CB46" s="21" t="s">
        <v>4971</v>
      </c>
      <c r="CC46" s="21" t="s">
        <v>4972</v>
      </c>
      <c r="CD46" s="21" t="s">
        <v>4973</v>
      </c>
      <c r="CE46" s="21" t="s">
        <v>3284</v>
      </c>
      <c r="CF46" s="31">
        <v>400000</v>
      </c>
      <c r="CG46" s="31">
        <v>400000</v>
      </c>
      <c r="CH46" t="s">
        <v>3156</v>
      </c>
      <c r="CI46" s="21" t="s">
        <v>4975</v>
      </c>
      <c r="CJ46" s="21" t="s">
        <v>4976</v>
      </c>
      <c r="CK46" s="21" t="s">
        <v>4977</v>
      </c>
      <c r="CL46" s="21" t="s">
        <v>3158</v>
      </c>
      <c r="CM46" s="31">
        <v>399998</v>
      </c>
      <c r="CN46" s="31">
        <v>399998</v>
      </c>
      <c r="CO46" t="s">
        <v>3156</v>
      </c>
      <c r="CT46" s="31"/>
      <c r="CU46" s="31"/>
      <c r="DA46" s="31"/>
      <c r="DB46" s="31"/>
      <c r="DH46" s="31"/>
      <c r="DI46" s="31"/>
      <c r="DO46" s="31"/>
      <c r="DP46" s="31"/>
      <c r="DR46" t="s">
        <v>5478</v>
      </c>
      <c r="DS46" t="s">
        <v>5479</v>
      </c>
      <c r="DT46" t="s">
        <v>477</v>
      </c>
      <c r="DU46" s="29" t="s">
        <v>5581</v>
      </c>
      <c r="DV46" t="s">
        <v>2829</v>
      </c>
      <c r="DW46" t="s">
        <v>5481</v>
      </c>
      <c r="DX46" t="s">
        <v>5482</v>
      </c>
      <c r="DY46" t="s">
        <v>5483</v>
      </c>
      <c r="DZ46" t="s">
        <v>5484</v>
      </c>
      <c r="EA46" s="22">
        <v>43091.565520833334</v>
      </c>
      <c r="EB46" t="s">
        <v>4970</v>
      </c>
      <c r="EC46" t="s">
        <v>5966</v>
      </c>
    </row>
    <row r="47" spans="1:134" x14ac:dyDescent="0.35">
      <c r="A47" s="30"/>
      <c r="B47" s="22">
        <v>43004.625</v>
      </c>
      <c r="C47" s="22" t="s">
        <v>2817</v>
      </c>
      <c r="D47" s="30" t="s">
        <v>2818</v>
      </c>
      <c r="E47" s="30" t="s">
        <v>476</v>
      </c>
      <c r="F47" s="30" t="s">
        <v>2820</v>
      </c>
      <c r="G47" s="30" t="s">
        <v>2819</v>
      </c>
      <c r="H47" t="s">
        <v>2821</v>
      </c>
      <c r="I47" t="s">
        <v>2822</v>
      </c>
      <c r="J47" t="s">
        <v>1069</v>
      </c>
      <c r="L47">
        <v>1</v>
      </c>
      <c r="M47" s="26">
        <v>2.08</v>
      </c>
      <c r="N47" t="s">
        <v>769</v>
      </c>
      <c r="Q47" s="29" t="s">
        <v>753</v>
      </c>
      <c r="R47" s="29" t="str">
        <f>IFERROR(MID(RADataQTable[[#This Row],[RAtemplate]],1,LEN(RADataQTable[[#This Row],[RAtemplate]])-8),"RA") &amp; " " &amp; RADataQTable[[#This Row],[prop_id0]] &amp; " " &amp; RADataQTable[[#This Row],[last0]]</f>
        <v>RA 1763363 Shen</v>
      </c>
      <c r="U47" s="21" t="str">
        <f>IF(signer1="PD",IF(ISBLANK(RADataQTable[[#This Row],[sign_blck_name]]),"",RADataQTable[[#This Row],[sign_blck_name]]),IF(ISBLANK(signer1),"",signer1))</f>
        <v>Almadena Y. Chtchelkanova</v>
      </c>
      <c r="V47" s="29" t="str">
        <f>signer2</f>
        <v>Cognizant Program Director</v>
      </c>
      <c r="W47" s="15" t="str">
        <f>HYPERLINK("https://www.ejacket.nsf.gov/ej/showProposal.do?Continue=Y&amp;ID="&amp;RADataQTable[[#This Row],[prop_id0]],"eJ")</f>
        <v>eJ</v>
      </c>
      <c r="X47" s="15" t="str">
        <f>HYPERLINK("mailto:"&amp;RADataQTable[[#This Row],[email]]&amp;"&amp;subject=Your NSF Proposal:  "&amp;RADataQTable[[#This Row],[Div]]&amp;" "&amp;RADataQTable[[#This Row],[prop_id0]], RADataQTable[[#This Row],[email]])</f>
        <v>xshen5@ncsu.edu</v>
      </c>
      <c r="Y47" s="15" t="str">
        <f>HYPERLINK("mailto:"&amp;RADataQTable[[#This Row],[allPIemail]]&amp;"&amp;subject=NSF Proposal:  "&amp;RADataQTable[[#This Row],[Div]]&amp;" "&amp;RADataQTable[[#This Row],[prop_id0]], "PIs@")</f>
        <v>PIs@</v>
      </c>
      <c r="Z47" t="s">
        <v>2825</v>
      </c>
      <c r="AA47" t="s">
        <v>1105</v>
      </c>
      <c r="AB47">
        <v>4</v>
      </c>
      <c r="AC47">
        <v>4</v>
      </c>
      <c r="AD47"/>
      <c r="AE47" t="str">
        <f>IF(RADataQTable[[#This Row],[maxScore]]-RADataQTable[[#This Row],[minScore]]&gt;4,"Y","")</f>
        <v/>
      </c>
      <c r="AF47" s="21">
        <v>5</v>
      </c>
      <c r="AG47" s="26">
        <v>6</v>
      </c>
      <c r="AH47">
        <v>7</v>
      </c>
      <c r="AI47" t="s">
        <v>2865</v>
      </c>
      <c r="AJ47" s="30">
        <v>43080.007638888892</v>
      </c>
      <c r="AK47" s="13">
        <v>1199841</v>
      </c>
      <c r="AL47" s="13">
        <v>1199841</v>
      </c>
      <c r="AM47">
        <v>0</v>
      </c>
      <c r="AN47" s="30">
        <v>43236</v>
      </c>
      <c r="AO47" s="21">
        <v>48</v>
      </c>
      <c r="AP47" s="21" t="s">
        <v>3211</v>
      </c>
      <c r="AS47" s="30"/>
      <c r="AT47" t="s">
        <v>1070</v>
      </c>
      <c r="AU47" s="21" t="s">
        <v>766</v>
      </c>
      <c r="AV47" s="21">
        <v>8</v>
      </c>
      <c r="AW47" s="21" t="s">
        <v>5578</v>
      </c>
      <c r="AX47" s="30">
        <v>43081</v>
      </c>
      <c r="AY47" s="21" t="s">
        <v>5492</v>
      </c>
      <c r="AZ47" s="21" t="s">
        <v>5580</v>
      </c>
      <c r="BA47" s="21">
        <v>11</v>
      </c>
      <c r="BG47" s="30"/>
      <c r="BP47" s="30"/>
      <c r="BU47" t="s">
        <v>1105</v>
      </c>
      <c r="BV47" s="21" t="s">
        <v>1106</v>
      </c>
      <c r="BW47" s="21" t="s">
        <v>3210</v>
      </c>
      <c r="BX47" s="21" t="s">
        <v>592</v>
      </c>
      <c r="BY47" s="31">
        <v>1199841</v>
      </c>
      <c r="BZ47" s="31">
        <v>1199841</v>
      </c>
      <c r="CA47" t="s">
        <v>3156</v>
      </c>
      <c r="CF47" s="31"/>
      <c r="CG47" s="31"/>
      <c r="CM47" s="31"/>
      <c r="CN47" s="31"/>
      <c r="CT47" s="31"/>
      <c r="CU47" s="31"/>
      <c r="DA47" s="31"/>
      <c r="DB47" s="31"/>
      <c r="DH47" s="31"/>
      <c r="DI47" s="31"/>
      <c r="DO47" s="31"/>
      <c r="DP47" s="31"/>
      <c r="DR47" t="s">
        <v>5478</v>
      </c>
      <c r="DS47" t="s">
        <v>5479</v>
      </c>
      <c r="DT47" t="s">
        <v>477</v>
      </c>
      <c r="DU47" s="29" t="s">
        <v>5581</v>
      </c>
      <c r="DV47" t="s">
        <v>2829</v>
      </c>
      <c r="DW47" t="s">
        <v>5481</v>
      </c>
      <c r="DX47" t="s">
        <v>5482</v>
      </c>
      <c r="DY47" t="s">
        <v>5483</v>
      </c>
      <c r="DZ47" t="s">
        <v>5484</v>
      </c>
      <c r="EA47" s="22">
        <v>43091.565520833334</v>
      </c>
      <c r="EB47" t="s">
        <v>3212</v>
      </c>
      <c r="EC47" t="s">
        <v>5593</v>
      </c>
    </row>
    <row r="48" spans="1:134" x14ac:dyDescent="0.35">
      <c r="A48" s="30"/>
      <c r="B48" s="22">
        <v>43004.72152777778</v>
      </c>
      <c r="C48" s="22" t="s">
        <v>2817</v>
      </c>
      <c r="D48" s="30" t="s">
        <v>2818</v>
      </c>
      <c r="E48" s="30" t="s">
        <v>476</v>
      </c>
      <c r="F48" s="30" t="s">
        <v>2820</v>
      </c>
      <c r="G48" s="30" t="s">
        <v>2819</v>
      </c>
      <c r="H48" t="s">
        <v>2821</v>
      </c>
      <c r="I48" t="s">
        <v>2822</v>
      </c>
      <c r="J48" t="s">
        <v>948</v>
      </c>
      <c r="L48">
        <v>1</v>
      </c>
      <c r="M48" s="26">
        <v>2.08</v>
      </c>
      <c r="N48" t="s">
        <v>769</v>
      </c>
      <c r="Q48" s="29" t="s">
        <v>753</v>
      </c>
      <c r="R48" s="29" t="str">
        <f>IFERROR(MID(RADataQTable[[#This Row],[RAtemplate]],1,LEN(RADataQTable[[#This Row],[RAtemplate]])-8),"RA") &amp; " " &amp; RADataQTable[[#This Row],[prop_id0]] &amp; " " &amp; RADataQTable[[#This Row],[last0]]</f>
        <v>RA 1763414 Just</v>
      </c>
      <c r="U48" s="21" t="str">
        <f>IF(signer1="PD",IF(ISBLANK(RADataQTable[[#This Row],[sign_blck_name]]),"",RADataQTable[[#This Row],[sign_blck_name]]),IF(ISBLANK(signer1),"",signer1))</f>
        <v>Sol J. Greenspan</v>
      </c>
      <c r="V48" s="29" t="str">
        <f>signer2</f>
        <v>Cognizant Program Director</v>
      </c>
      <c r="W48" s="15" t="str">
        <f>HYPERLINK("https://www.ejacket.nsf.gov/ej/showProposal.do?Continue=Y&amp;ID="&amp;RADataQTable[[#This Row],[prop_id0]],"eJ")</f>
        <v>eJ</v>
      </c>
      <c r="X48" s="15" t="str">
        <f>HYPERLINK("mailto:"&amp;RADataQTable[[#This Row],[email]]&amp;"&amp;subject=Your NSF Proposal:  "&amp;RADataQTable[[#This Row],[Div]]&amp;" "&amp;RADataQTable[[#This Row],[prop_id0]], RADataQTable[[#This Row],[email]])</f>
        <v>rjust@cs.umass.edu</v>
      </c>
      <c r="Y48" s="15" t="str">
        <f>HYPERLINK("mailto:"&amp;RADataQTable[[#This Row],[allPIemail]]&amp;"&amp;subject=NSF Proposal:  "&amp;RADataQTable[[#This Row],[Div]]&amp;" "&amp;RADataQTable[[#This Row],[prop_id0]], "PIs@")</f>
        <v>PIs@</v>
      </c>
      <c r="Z48" t="s">
        <v>2825</v>
      </c>
      <c r="AA48" t="s">
        <v>1206</v>
      </c>
      <c r="AB48">
        <v>4</v>
      </c>
      <c r="AC48">
        <v>4</v>
      </c>
      <c r="AD48"/>
      <c r="AE48" t="str">
        <f>IF(RADataQTable[[#This Row],[maxScore]]-RADataQTable[[#This Row],[minScore]]&gt;4,"Y","")</f>
        <v/>
      </c>
      <c r="AF48" s="21">
        <v>5</v>
      </c>
      <c r="AG48" s="26">
        <v>5.5</v>
      </c>
      <c r="AH48">
        <v>7</v>
      </c>
      <c r="AI48" t="s">
        <v>3307</v>
      </c>
      <c r="AJ48" s="30">
        <v>43083.402083333334</v>
      </c>
      <c r="AK48" s="13">
        <v>848518</v>
      </c>
      <c r="AL48" s="13">
        <v>848518</v>
      </c>
      <c r="AM48">
        <v>0</v>
      </c>
      <c r="AN48" s="30">
        <v>43191</v>
      </c>
      <c r="AO48" s="21">
        <v>36</v>
      </c>
      <c r="AP48" s="21" t="s">
        <v>3308</v>
      </c>
      <c r="AS48" s="30"/>
      <c r="AT48" t="s">
        <v>949</v>
      </c>
      <c r="AU48" s="21" t="s">
        <v>766</v>
      </c>
      <c r="AV48" s="21">
        <v>8</v>
      </c>
      <c r="AW48" s="21" t="s">
        <v>5547</v>
      </c>
      <c r="AX48" s="30">
        <v>43083</v>
      </c>
      <c r="AY48" s="21" t="s">
        <v>5626</v>
      </c>
      <c r="AZ48" s="21" t="s">
        <v>5549</v>
      </c>
      <c r="BA48" s="21">
        <v>9</v>
      </c>
      <c r="BG48" s="30"/>
      <c r="BP48" s="30"/>
      <c r="BU48" t="s">
        <v>1206</v>
      </c>
      <c r="BV48" s="21" t="s">
        <v>1207</v>
      </c>
      <c r="BW48" s="21" t="s">
        <v>3306</v>
      </c>
      <c r="BX48" s="21" t="s">
        <v>2956</v>
      </c>
      <c r="BY48" s="31">
        <v>558352</v>
      </c>
      <c r="BZ48" s="31">
        <v>558352</v>
      </c>
      <c r="CB48" s="21" t="s">
        <v>3310</v>
      </c>
      <c r="CC48" s="21" t="s">
        <v>3311</v>
      </c>
      <c r="CD48" s="21" t="s">
        <v>3312</v>
      </c>
      <c r="CE48" s="21" t="s">
        <v>2960</v>
      </c>
      <c r="CF48" s="31">
        <v>290166</v>
      </c>
      <c r="CG48" s="31">
        <v>290166</v>
      </c>
      <c r="CH48" t="s">
        <v>3036</v>
      </c>
      <c r="CM48" s="31"/>
      <c r="CN48" s="31"/>
      <c r="CT48" s="31"/>
      <c r="CU48" s="31"/>
      <c r="DA48" s="31"/>
      <c r="DB48" s="31"/>
      <c r="DH48" s="31"/>
      <c r="DI48" s="31"/>
      <c r="DO48" s="31"/>
      <c r="DP48" s="31"/>
      <c r="DR48" t="s">
        <v>5478</v>
      </c>
      <c r="DS48" t="s">
        <v>5479</v>
      </c>
      <c r="DT48" t="s">
        <v>477</v>
      </c>
      <c r="DU48" s="29" t="s">
        <v>5550</v>
      </c>
      <c r="DV48" t="s">
        <v>2829</v>
      </c>
      <c r="DW48" t="s">
        <v>5481</v>
      </c>
      <c r="DX48" t="s">
        <v>5482</v>
      </c>
      <c r="DY48" t="s">
        <v>5483</v>
      </c>
      <c r="DZ48" t="s">
        <v>5484</v>
      </c>
      <c r="EA48" s="22">
        <v>43091.565520833334</v>
      </c>
      <c r="EB48" t="s">
        <v>3309</v>
      </c>
      <c r="EC48" t="s">
        <v>5627</v>
      </c>
    </row>
    <row r="49" spans="1:134" x14ac:dyDescent="0.35">
      <c r="A49" s="30"/>
      <c r="B49" s="22">
        <v>43004.941666666666</v>
      </c>
      <c r="C49" s="22" t="s">
        <v>2817</v>
      </c>
      <c r="D49" s="30" t="s">
        <v>2818</v>
      </c>
      <c r="E49" s="30" t="s">
        <v>476</v>
      </c>
      <c r="F49" s="30" t="s">
        <v>2820</v>
      </c>
      <c r="G49" s="30" t="s">
        <v>2819</v>
      </c>
      <c r="H49" t="s">
        <v>2821</v>
      </c>
      <c r="I49" t="s">
        <v>2822</v>
      </c>
      <c r="J49" t="s">
        <v>727</v>
      </c>
      <c r="L49">
        <v>1</v>
      </c>
      <c r="M49" s="26">
        <v>2.08</v>
      </c>
      <c r="N49" t="s">
        <v>769</v>
      </c>
      <c r="Q49" s="29" t="s">
        <v>753</v>
      </c>
      <c r="R49" s="29" t="str">
        <f>IFERROR(MID(RADataQTable[[#This Row],[RAtemplate]],1,LEN(RADataQTable[[#This Row],[RAtemplate]])-8),"RA") &amp; " " &amp; RADataQTable[[#This Row],[prop_id0]] &amp; " " &amp; RADataQTable[[#This Row],[last0]]</f>
        <v>RA 1763442 Myers</v>
      </c>
      <c r="U49" s="21" t="str">
        <f>IF(signer1="PD",IF(ISBLANK(RADataQTable[[#This Row],[sign_blck_name]]),"",RADataQTable[[#This Row],[sign_blck_name]]),IF(ISBLANK(signer1),"",signer1))</f>
        <v>Nina Amla</v>
      </c>
      <c r="V49" s="29" t="str">
        <f>signer2</f>
        <v>Cognizant Program Director</v>
      </c>
      <c r="W49" s="15" t="str">
        <f>HYPERLINK("https://www.ejacket.nsf.gov/ej/showProposal.do?Continue=Y&amp;ID="&amp;RADataQTable[[#This Row],[prop_id0]],"eJ")</f>
        <v>eJ</v>
      </c>
      <c r="X49" s="15" t="str">
        <f>HYPERLINK("mailto:"&amp;RADataQTable[[#This Row],[email]]&amp;"&amp;subject=Your NSF Proposal:  "&amp;RADataQTable[[#This Row],[Div]]&amp;" "&amp;RADataQTable[[#This Row],[prop_id0]], RADataQTable[[#This Row],[email]])</f>
        <v>myers@ece.utah.edu</v>
      </c>
      <c r="Y49" s="15" t="str">
        <f>HYPERLINK("mailto:"&amp;RADataQTable[[#This Row],[allPIemail]]&amp;"&amp;subject=NSF Proposal:  "&amp;RADataQTable[[#This Row],[Div]]&amp;" "&amp;RADataQTable[[#This Row],[prop_id0]], "PIs@")</f>
        <v>PIs@</v>
      </c>
      <c r="Z49" t="s">
        <v>2825</v>
      </c>
      <c r="AA49" t="s">
        <v>1251</v>
      </c>
      <c r="AB49">
        <v>4</v>
      </c>
      <c r="AC49">
        <v>4</v>
      </c>
      <c r="AD49"/>
      <c r="AE49" t="str">
        <f>IF(RADataQTable[[#This Row],[maxScore]]-RADataQTable[[#This Row],[minScore]]&gt;4,"Y","")</f>
        <v>Y</v>
      </c>
      <c r="AF49" s="21">
        <v>3</v>
      </c>
      <c r="AG49" s="26">
        <v>6.25</v>
      </c>
      <c r="AH49">
        <v>8</v>
      </c>
      <c r="AI49" t="s">
        <v>2981</v>
      </c>
      <c r="AJ49" s="30">
        <v>43077.345138888886</v>
      </c>
      <c r="AK49" s="13">
        <v>1199739</v>
      </c>
      <c r="AL49" s="13">
        <v>1199739</v>
      </c>
      <c r="AM49">
        <v>0</v>
      </c>
      <c r="AN49" s="30">
        <v>43191</v>
      </c>
      <c r="AO49" s="21">
        <v>48</v>
      </c>
      <c r="AP49" s="21" t="s">
        <v>3343</v>
      </c>
      <c r="AQ49">
        <v>1</v>
      </c>
      <c r="AR49" t="s">
        <v>5621</v>
      </c>
      <c r="AS49" s="30">
        <v>43074.439583333333</v>
      </c>
      <c r="AT49" t="s">
        <v>728</v>
      </c>
      <c r="AU49" s="21" t="s">
        <v>766</v>
      </c>
      <c r="AV49" s="21">
        <v>8</v>
      </c>
      <c r="AW49" s="21" t="s">
        <v>5474</v>
      </c>
      <c r="AX49" s="30">
        <v>43077</v>
      </c>
      <c r="AY49" s="21" t="s">
        <v>5638</v>
      </c>
      <c r="AZ49" s="21" t="s">
        <v>5476</v>
      </c>
      <c r="BA49" s="21">
        <v>10</v>
      </c>
      <c r="BG49" s="30"/>
      <c r="BP49" s="30"/>
      <c r="BU49" t="s">
        <v>1251</v>
      </c>
      <c r="BV49" s="21" t="s">
        <v>1252</v>
      </c>
      <c r="BW49" s="21" t="s">
        <v>3342</v>
      </c>
      <c r="BX49" s="21" t="s">
        <v>722</v>
      </c>
      <c r="BY49" s="31">
        <v>397158</v>
      </c>
      <c r="BZ49" s="31">
        <v>397158</v>
      </c>
      <c r="CA49" t="s">
        <v>2832</v>
      </c>
      <c r="CB49" s="21" t="s">
        <v>3345</v>
      </c>
      <c r="CC49" s="21" t="s">
        <v>3346</v>
      </c>
      <c r="CD49" s="21" t="s">
        <v>3023</v>
      </c>
      <c r="CE49" s="21" t="s">
        <v>692</v>
      </c>
      <c r="CF49" s="31">
        <v>400086</v>
      </c>
      <c r="CG49" s="31">
        <v>400086</v>
      </c>
      <c r="CH49" t="s">
        <v>2832</v>
      </c>
      <c r="CI49" s="21" t="s">
        <v>3349</v>
      </c>
      <c r="CJ49" s="21" t="s">
        <v>1026</v>
      </c>
      <c r="CK49" s="21" t="s">
        <v>3350</v>
      </c>
      <c r="CL49" s="21" t="s">
        <v>3351</v>
      </c>
      <c r="CM49" s="31">
        <v>402495</v>
      </c>
      <c r="CN49" s="31">
        <v>402495</v>
      </c>
      <c r="CO49" t="s">
        <v>2832</v>
      </c>
      <c r="CT49" s="31"/>
      <c r="CU49" s="31"/>
      <c r="DA49" s="31"/>
      <c r="DB49" s="31"/>
      <c r="DH49" s="31"/>
      <c r="DI49" s="31"/>
      <c r="DO49" s="31"/>
      <c r="DP49" s="31"/>
      <c r="DR49" t="s">
        <v>5478</v>
      </c>
      <c r="DS49" t="s">
        <v>5479</v>
      </c>
      <c r="DT49" t="s">
        <v>477</v>
      </c>
      <c r="DU49" s="29" t="s">
        <v>5480</v>
      </c>
      <c r="DV49" t="s">
        <v>2829</v>
      </c>
      <c r="DW49" t="s">
        <v>5481</v>
      </c>
      <c r="DX49" t="s">
        <v>5482</v>
      </c>
      <c r="DY49" t="s">
        <v>5483</v>
      </c>
      <c r="DZ49" t="s">
        <v>5484</v>
      </c>
      <c r="EA49" s="22">
        <v>43091.565520833334</v>
      </c>
      <c r="EB49" t="s">
        <v>3344</v>
      </c>
      <c r="EC49" t="s">
        <v>5639</v>
      </c>
    </row>
    <row r="50" spans="1:134" x14ac:dyDescent="0.35">
      <c r="A50" s="30"/>
      <c r="B50" s="22">
        <v>43005.732638888891</v>
      </c>
      <c r="C50" s="22" t="s">
        <v>2817</v>
      </c>
      <c r="D50" s="30" t="s">
        <v>2818</v>
      </c>
      <c r="E50" s="30" t="s">
        <v>476</v>
      </c>
      <c r="F50" s="30" t="s">
        <v>2820</v>
      </c>
      <c r="G50" s="30" t="s">
        <v>2819</v>
      </c>
      <c r="H50" t="s">
        <v>2821</v>
      </c>
      <c r="I50" t="s">
        <v>2822</v>
      </c>
      <c r="J50" t="s">
        <v>1069</v>
      </c>
      <c r="L50">
        <v>1</v>
      </c>
      <c r="M50" s="26">
        <v>2.08</v>
      </c>
      <c r="N50" t="s">
        <v>769</v>
      </c>
      <c r="Q50" s="29" t="s">
        <v>753</v>
      </c>
      <c r="R50" s="29" t="str">
        <f>IFERROR(MID(RADataQTable[[#This Row],[RAtemplate]],1,LEN(RADataQTable[[#This Row],[RAtemplate]])-8),"RA") &amp; " " &amp; RADataQTable[[#This Row],[prop_id0]] &amp; " " &amp; RADataQTable[[#This Row],[last0]]</f>
        <v>RA 1764047 Tsotras</v>
      </c>
      <c r="U50" s="21" t="str">
        <f>IF(signer1="PD",IF(ISBLANK(RADataQTable[[#This Row],[sign_blck_name]]),"",RADataQTable[[#This Row],[sign_blck_name]]),IF(ISBLANK(signer1),"",signer1))</f>
        <v>Almadena Y. Chtchelkanova</v>
      </c>
      <c r="V50" s="29" t="str">
        <f>signer2</f>
        <v>Cognizant Program Director</v>
      </c>
      <c r="W50" s="15" t="str">
        <f>HYPERLINK("https://www.ejacket.nsf.gov/ej/showProposal.do?Continue=Y&amp;ID="&amp;RADataQTable[[#This Row],[prop_id0]],"eJ")</f>
        <v>eJ</v>
      </c>
      <c r="X50" s="15" t="str">
        <f>HYPERLINK("mailto:"&amp;RADataQTable[[#This Row],[email]]&amp;"&amp;subject=Your NSF Proposal:  "&amp;RADataQTable[[#This Row],[Div]]&amp;" "&amp;RADataQTable[[#This Row],[prop_id0]], RADataQTable[[#This Row],[email]])</f>
        <v>tsotras@cs.ucr.edu</v>
      </c>
      <c r="Y50" s="15" t="str">
        <f>HYPERLINK("mailto:"&amp;RADataQTable[[#This Row],[allPIemail]]&amp;"&amp;subject=NSF Proposal:  "&amp;RADataQTable[[#This Row],[Div]]&amp;" "&amp;RADataQTable[[#This Row],[prop_id0]], "PIs@")</f>
        <v>PIs@</v>
      </c>
      <c r="Z50" t="s">
        <v>2825</v>
      </c>
      <c r="AA50" t="s">
        <v>2589</v>
      </c>
      <c r="AB50">
        <v>4</v>
      </c>
      <c r="AC50">
        <v>4</v>
      </c>
      <c r="AD50"/>
      <c r="AE50" t="str">
        <f>IF(RADataQTable[[#This Row],[maxScore]]-RADataQTable[[#This Row],[minScore]]&gt;4,"Y","")</f>
        <v/>
      </c>
      <c r="AF50" s="21">
        <v>5</v>
      </c>
      <c r="AG50" s="26">
        <v>6</v>
      </c>
      <c r="AH50">
        <v>7</v>
      </c>
      <c r="AI50" t="s">
        <v>5172</v>
      </c>
      <c r="AJ50" s="30">
        <v>43080.477777777778</v>
      </c>
      <c r="AK50" s="13">
        <v>1216000</v>
      </c>
      <c r="AL50" s="13">
        <v>1216000</v>
      </c>
      <c r="AM50">
        <v>0</v>
      </c>
      <c r="AN50" s="30">
        <v>43252</v>
      </c>
      <c r="AO50" s="21">
        <v>48</v>
      </c>
      <c r="AP50" s="21" t="s">
        <v>5173</v>
      </c>
      <c r="AS50" s="30"/>
      <c r="AT50" t="s">
        <v>1070</v>
      </c>
      <c r="AU50" s="21" t="s">
        <v>766</v>
      </c>
      <c r="AV50" s="21">
        <v>8</v>
      </c>
      <c r="AW50" s="21" t="s">
        <v>5578</v>
      </c>
      <c r="AX50" s="30">
        <v>43081</v>
      </c>
      <c r="AY50" s="21" t="s">
        <v>6021</v>
      </c>
      <c r="AZ50" s="21" t="s">
        <v>5580</v>
      </c>
      <c r="BA50" s="21">
        <v>11</v>
      </c>
      <c r="BG50" s="30"/>
      <c r="BP50" s="30"/>
      <c r="BU50" t="s">
        <v>2589</v>
      </c>
      <c r="BV50" s="21" t="s">
        <v>1389</v>
      </c>
      <c r="BW50" s="21" t="s">
        <v>3498</v>
      </c>
      <c r="BX50" s="21" t="s">
        <v>665</v>
      </c>
      <c r="BY50" s="31">
        <v>1216000</v>
      </c>
      <c r="BZ50" s="31">
        <v>1216000</v>
      </c>
      <c r="CA50" t="s">
        <v>3156</v>
      </c>
      <c r="CF50" s="31"/>
      <c r="CG50" s="31"/>
      <c r="CM50" s="31"/>
      <c r="CN50" s="31"/>
      <c r="CT50" s="31"/>
      <c r="CU50" s="31"/>
      <c r="DA50" s="31"/>
      <c r="DB50" s="31"/>
      <c r="DH50" s="31"/>
      <c r="DI50" s="31"/>
      <c r="DO50" s="31"/>
      <c r="DP50" s="31"/>
      <c r="DR50" t="s">
        <v>5478</v>
      </c>
      <c r="DS50" t="s">
        <v>5479</v>
      </c>
      <c r="DT50" t="s">
        <v>477</v>
      </c>
      <c r="DU50" s="29" t="s">
        <v>5581</v>
      </c>
      <c r="DV50" t="s">
        <v>2829</v>
      </c>
      <c r="DW50" t="s">
        <v>5481</v>
      </c>
      <c r="DX50" t="s">
        <v>5482</v>
      </c>
      <c r="DY50" t="s">
        <v>5483</v>
      </c>
      <c r="DZ50" t="s">
        <v>5484</v>
      </c>
      <c r="EA50" s="22">
        <v>43091.565520833334</v>
      </c>
      <c r="EB50" t="s">
        <v>3500</v>
      </c>
      <c r="EC50" t="s">
        <v>6022</v>
      </c>
    </row>
    <row r="51" spans="1:134" x14ac:dyDescent="0.35">
      <c r="A51" s="30"/>
      <c r="B51" s="22">
        <v>43005.381249999999</v>
      </c>
      <c r="C51" s="22" t="s">
        <v>2817</v>
      </c>
      <c r="D51" s="30" t="s">
        <v>2818</v>
      </c>
      <c r="E51" s="30" t="s">
        <v>476</v>
      </c>
      <c r="F51" s="30" t="s">
        <v>2820</v>
      </c>
      <c r="G51" s="30" t="s">
        <v>2819</v>
      </c>
      <c r="H51" t="s">
        <v>2821</v>
      </c>
      <c r="I51" t="s">
        <v>2822</v>
      </c>
      <c r="J51" t="s">
        <v>948</v>
      </c>
      <c r="L51">
        <v>1</v>
      </c>
      <c r="M51" s="26">
        <v>2.09</v>
      </c>
      <c r="N51" t="s">
        <v>769</v>
      </c>
      <c r="Q51" s="29" t="s">
        <v>753</v>
      </c>
      <c r="R51" s="29" t="str">
        <f>IFERROR(MID(RADataQTable[[#This Row],[RAtemplate]],1,LEN(RADataQTable[[#This Row],[RAtemplate]])-8),"RA") &amp; " " &amp; RADataQTable[[#This Row],[prop_id0]] &amp; " " &amp; RADataQTable[[#This Row],[last0]]</f>
        <v>RA 1763459 Vitek</v>
      </c>
      <c r="U51" s="21" t="str">
        <f>IF(signer1="PD",IF(ISBLANK(RADataQTable[[#This Row],[sign_blck_name]]),"",RADataQTable[[#This Row],[sign_blck_name]]),IF(ISBLANK(signer1),"",signer1))</f>
        <v>Sol J. Greenspan</v>
      </c>
      <c r="V51" s="29" t="str">
        <f>signer2</f>
        <v>Cognizant Program Director</v>
      </c>
      <c r="W51" s="15" t="str">
        <f>HYPERLINK("https://www.ejacket.nsf.gov/ej/showProposal.do?Continue=Y&amp;ID="&amp;RADataQTable[[#This Row],[prop_id0]],"eJ")</f>
        <v>eJ</v>
      </c>
      <c r="X51" s="15" t="str">
        <f>HYPERLINK("mailto:"&amp;RADataQTable[[#This Row],[email]]&amp;"&amp;subject=Your NSF Proposal:  "&amp;RADataQTable[[#This Row],[Div]]&amp;" "&amp;RADataQTable[[#This Row],[prop_id0]], RADataQTable[[#This Row],[email]])</f>
        <v>j.vitek@neu.edu</v>
      </c>
      <c r="Y51" s="15" t="str">
        <f>HYPERLINK("mailto:"&amp;RADataQTable[[#This Row],[allPIemail]]&amp;"&amp;subject=NSF Proposal:  "&amp;RADataQTable[[#This Row],[Div]]&amp;" "&amp;RADataQTable[[#This Row],[prop_id0]], "PIs@")</f>
        <v>PIs@</v>
      </c>
      <c r="Z51" t="s">
        <v>2825</v>
      </c>
      <c r="AA51" t="s">
        <v>1284</v>
      </c>
      <c r="AB51">
        <v>4</v>
      </c>
      <c r="AC51">
        <v>4</v>
      </c>
      <c r="AD51"/>
      <c r="AE51" t="str">
        <f>IF(RADataQTable[[#This Row],[maxScore]]-RADataQTable[[#This Row],[minScore]]&gt;4,"Y","")</f>
        <v/>
      </c>
      <c r="AF51" s="21">
        <v>3</v>
      </c>
      <c r="AG51" s="26">
        <v>4.5</v>
      </c>
      <c r="AH51">
        <v>5</v>
      </c>
      <c r="AI51" t="s">
        <v>3374</v>
      </c>
      <c r="AJ51" s="30">
        <v>43082.693749999999</v>
      </c>
      <c r="AK51" s="13">
        <v>848149</v>
      </c>
      <c r="AL51" s="13">
        <v>848149</v>
      </c>
      <c r="AM51">
        <v>0</v>
      </c>
      <c r="AN51" s="30">
        <v>43344</v>
      </c>
      <c r="AO51" s="21">
        <v>48</v>
      </c>
      <c r="AP51" s="21" t="s">
        <v>3375</v>
      </c>
      <c r="AS51" s="30"/>
      <c r="AT51" t="s">
        <v>949</v>
      </c>
      <c r="AU51" s="21" t="s">
        <v>766</v>
      </c>
      <c r="AV51" s="21">
        <v>9</v>
      </c>
      <c r="AW51" s="21" t="s">
        <v>5547</v>
      </c>
      <c r="AX51" s="30">
        <v>43083</v>
      </c>
      <c r="AY51" s="21" t="s">
        <v>5644</v>
      </c>
      <c r="AZ51" s="21" t="s">
        <v>5549</v>
      </c>
      <c r="BA51" s="21">
        <v>9</v>
      </c>
      <c r="BB51" s="21">
        <v>1</v>
      </c>
      <c r="BG51" s="30"/>
      <c r="BP51" s="30"/>
      <c r="BU51" t="s">
        <v>1284</v>
      </c>
      <c r="BV51" s="21" t="s">
        <v>1285</v>
      </c>
      <c r="BW51" s="21" t="s">
        <v>3373</v>
      </c>
      <c r="BX51" s="21" t="s">
        <v>597</v>
      </c>
      <c r="BY51" s="31">
        <v>848149</v>
      </c>
      <c r="BZ51" s="31">
        <v>848149</v>
      </c>
      <c r="CA51" t="s">
        <v>3036</v>
      </c>
      <c r="CF51" s="31"/>
      <c r="CG51" s="31"/>
      <c r="CM51" s="31"/>
      <c r="CN51" s="31"/>
      <c r="CT51" s="31"/>
      <c r="CU51" s="31"/>
      <c r="DA51" s="31"/>
      <c r="DB51" s="31"/>
      <c r="DH51" s="31"/>
      <c r="DI51" s="31"/>
      <c r="DO51" s="31"/>
      <c r="DP51" s="31"/>
      <c r="DR51" t="s">
        <v>5478</v>
      </c>
      <c r="DS51" t="s">
        <v>5479</v>
      </c>
      <c r="DT51" t="s">
        <v>477</v>
      </c>
      <c r="DU51" s="29" t="s">
        <v>5550</v>
      </c>
      <c r="DV51" t="s">
        <v>2829</v>
      </c>
      <c r="DW51" t="s">
        <v>5481</v>
      </c>
      <c r="DX51" t="s">
        <v>5482</v>
      </c>
      <c r="DY51" t="s">
        <v>5483</v>
      </c>
      <c r="DZ51" t="s">
        <v>5484</v>
      </c>
      <c r="EA51" s="22">
        <v>43091.565520833334</v>
      </c>
      <c r="EB51" t="s">
        <v>3376</v>
      </c>
      <c r="EC51" t="s">
        <v>5646</v>
      </c>
      <c r="ED51" t="s">
        <v>5645</v>
      </c>
    </row>
    <row r="52" spans="1:134" x14ac:dyDescent="0.35">
      <c r="A52" s="30"/>
      <c r="B52" s="22">
        <v>43005.597916666666</v>
      </c>
      <c r="C52" s="22" t="s">
        <v>2817</v>
      </c>
      <c r="D52" s="30" t="s">
        <v>2818</v>
      </c>
      <c r="E52" s="30" t="s">
        <v>476</v>
      </c>
      <c r="F52" s="30" t="s">
        <v>2820</v>
      </c>
      <c r="G52" s="30" t="s">
        <v>2819</v>
      </c>
      <c r="H52" t="s">
        <v>2821</v>
      </c>
      <c r="I52" t="s">
        <v>2822</v>
      </c>
      <c r="J52" t="s">
        <v>1069</v>
      </c>
      <c r="L52">
        <v>1</v>
      </c>
      <c r="M52" s="26">
        <v>2.1</v>
      </c>
      <c r="N52" t="s">
        <v>769</v>
      </c>
      <c r="Q52" s="29" t="s">
        <v>753</v>
      </c>
      <c r="R52" s="29" t="str">
        <f>IFERROR(MID(RADataQTable[[#This Row],[RAtemplate]],1,LEN(RADataQTable[[#This Row],[RAtemplate]])-8),"RA") &amp; " " &amp; RADataQTable[[#This Row],[prop_id0]] &amp; " " &amp; RADataQTable[[#This Row],[last0]]</f>
        <v>RA 1763751 Bahar</v>
      </c>
      <c r="U52" s="21" t="str">
        <f>IF(signer1="PD",IF(ISBLANK(RADataQTable[[#This Row],[sign_blck_name]]),"",RADataQTable[[#This Row],[sign_blck_name]]),IF(ISBLANK(signer1),"",signer1))</f>
        <v>Almadena Y. Chtchelkanova</v>
      </c>
      <c r="V52" s="29" t="str">
        <f>signer2</f>
        <v>Cognizant Program Director</v>
      </c>
      <c r="W52" s="15" t="str">
        <f>HYPERLINK("https://www.ejacket.nsf.gov/ej/showProposal.do?Continue=Y&amp;ID="&amp;RADataQTable[[#This Row],[prop_id0]],"eJ")</f>
        <v>eJ</v>
      </c>
      <c r="X52" s="15" t="str">
        <f>HYPERLINK("mailto:"&amp;RADataQTable[[#This Row],[email]]&amp;"&amp;subject=Your NSF Proposal:  "&amp;RADataQTable[[#This Row],[Div]]&amp;" "&amp;RADataQTable[[#This Row],[prop_id0]], RADataQTable[[#This Row],[email]])</f>
        <v>iris_bahar@brown.edu</v>
      </c>
      <c r="Y52" s="15" t="str">
        <f>HYPERLINK("mailto:"&amp;RADataQTable[[#This Row],[allPIemail]]&amp;"&amp;subject=NSF Proposal:  "&amp;RADataQTable[[#This Row],[Div]]&amp;" "&amp;RADataQTable[[#This Row],[prop_id0]], "PIs@")</f>
        <v>PIs@</v>
      </c>
      <c r="Z52" t="s">
        <v>2825</v>
      </c>
      <c r="AA52" t="s">
        <v>1830</v>
      </c>
      <c r="AB52">
        <v>4</v>
      </c>
      <c r="AC52">
        <v>4</v>
      </c>
      <c r="AD52"/>
      <c r="AE52" t="str">
        <f>IF(RADataQTable[[#This Row],[maxScore]]-RADataQTable[[#This Row],[minScore]]&gt;4,"Y","")</f>
        <v>Y</v>
      </c>
      <c r="AF52" s="21">
        <v>3</v>
      </c>
      <c r="AG52" s="26">
        <v>6</v>
      </c>
      <c r="AH52">
        <v>9</v>
      </c>
      <c r="AI52" t="s">
        <v>4167</v>
      </c>
      <c r="AJ52" s="30">
        <v>43080.681944444441</v>
      </c>
      <c r="AK52" s="13">
        <v>803070</v>
      </c>
      <c r="AL52" s="13">
        <v>803070</v>
      </c>
      <c r="AM52">
        <v>0</v>
      </c>
      <c r="AN52" s="30">
        <v>43282</v>
      </c>
      <c r="AO52" s="21">
        <v>36</v>
      </c>
      <c r="AP52" s="21" t="s">
        <v>4168</v>
      </c>
      <c r="AS52" s="30"/>
      <c r="AT52" t="s">
        <v>1070</v>
      </c>
      <c r="AU52" s="21" t="s">
        <v>766</v>
      </c>
      <c r="AV52" s="21">
        <v>10</v>
      </c>
      <c r="AW52" s="21" t="s">
        <v>5578</v>
      </c>
      <c r="AX52" s="30">
        <v>43081</v>
      </c>
      <c r="AY52" s="21" t="s">
        <v>5802</v>
      </c>
      <c r="AZ52" s="21" t="s">
        <v>5580</v>
      </c>
      <c r="BA52" s="21">
        <v>11</v>
      </c>
      <c r="BG52" s="30"/>
      <c r="BP52" s="30"/>
      <c r="BU52" t="s">
        <v>1830</v>
      </c>
      <c r="BV52" s="21" t="s">
        <v>1831</v>
      </c>
      <c r="BW52" s="21" t="s">
        <v>4166</v>
      </c>
      <c r="BX52" s="21" t="s">
        <v>3379</v>
      </c>
      <c r="BY52" s="31">
        <v>664095</v>
      </c>
      <c r="BZ52" s="31">
        <v>664095</v>
      </c>
      <c r="CA52" t="s">
        <v>4165</v>
      </c>
      <c r="CB52" s="21" t="s">
        <v>4170</v>
      </c>
      <c r="CC52" s="21" t="s">
        <v>4171</v>
      </c>
      <c r="CD52" s="21" t="s">
        <v>4172</v>
      </c>
      <c r="CE52" s="21" t="s">
        <v>3145</v>
      </c>
      <c r="CF52" s="31">
        <v>138975</v>
      </c>
      <c r="CG52" s="31">
        <v>138975</v>
      </c>
      <c r="CH52" t="s">
        <v>4165</v>
      </c>
      <c r="CM52" s="31"/>
      <c r="CN52" s="31"/>
      <c r="CT52" s="31"/>
      <c r="CU52" s="31"/>
      <c r="DA52" s="31"/>
      <c r="DB52" s="31"/>
      <c r="DH52" s="31"/>
      <c r="DI52" s="31"/>
      <c r="DO52" s="31"/>
      <c r="DP52" s="31"/>
      <c r="DR52" t="s">
        <v>5478</v>
      </c>
      <c r="DS52" t="s">
        <v>5479</v>
      </c>
      <c r="DT52" t="s">
        <v>477</v>
      </c>
      <c r="DU52" s="29" t="s">
        <v>5581</v>
      </c>
      <c r="DV52" t="s">
        <v>2829</v>
      </c>
      <c r="DW52" t="s">
        <v>5481</v>
      </c>
      <c r="DX52" t="s">
        <v>5482</v>
      </c>
      <c r="DY52" t="s">
        <v>5483</v>
      </c>
      <c r="DZ52" t="s">
        <v>5484</v>
      </c>
      <c r="EA52" s="22">
        <v>43091.565520833334</v>
      </c>
      <c r="EB52" t="s">
        <v>4169</v>
      </c>
      <c r="EC52" t="s">
        <v>5803</v>
      </c>
    </row>
    <row r="53" spans="1:134" x14ac:dyDescent="0.35">
      <c r="A53" s="30"/>
      <c r="B53" s="22">
        <v>43005.667361111111</v>
      </c>
      <c r="C53" s="22" t="s">
        <v>2817</v>
      </c>
      <c r="D53" s="30" t="s">
        <v>2818</v>
      </c>
      <c r="E53" s="30" t="s">
        <v>476</v>
      </c>
      <c r="F53" s="30" t="s">
        <v>2820</v>
      </c>
      <c r="G53" s="30" t="s">
        <v>2819</v>
      </c>
      <c r="H53" t="s">
        <v>2821</v>
      </c>
      <c r="I53" t="s">
        <v>2822</v>
      </c>
      <c r="J53" t="s">
        <v>1358</v>
      </c>
      <c r="L53">
        <v>1</v>
      </c>
      <c r="M53" s="26">
        <v>2.1</v>
      </c>
      <c r="N53" t="s">
        <v>769</v>
      </c>
      <c r="Q53" s="29" t="s">
        <v>753</v>
      </c>
      <c r="R53" s="29" t="str">
        <f>IFERROR(MID(RADataQTable[[#This Row],[RAtemplate]],1,LEN(RADataQTable[[#This Row],[RAtemplate]])-8),"RA") &amp; " " &amp; RADataQTable[[#This Row],[prop_id0]] &amp; " " &amp; RADataQTable[[#This Row],[last0]]</f>
        <v>RA 1763918 Das</v>
      </c>
      <c r="U53" s="21" t="str">
        <f>IF(signer1="PD",IF(ISBLANK(RADataQTable[[#This Row],[sign_blck_name]]),"",RADataQTable[[#This Row],[sign_blck_name]]),IF(ISBLANK(signer1),"",signer1))</f>
        <v>Tao Li</v>
      </c>
      <c r="V53" s="29" t="str">
        <f>signer2</f>
        <v>Cognizant Program Director</v>
      </c>
      <c r="W53" s="15" t="str">
        <f>HYPERLINK("https://www.ejacket.nsf.gov/ej/showProposal.do?Continue=Y&amp;ID="&amp;RADataQTable[[#This Row],[prop_id0]],"eJ")</f>
        <v>eJ</v>
      </c>
      <c r="X53" s="15" t="str">
        <f>HYPERLINK("mailto:"&amp;RADataQTable[[#This Row],[email]]&amp;"&amp;subject=Your NSF Proposal:  "&amp;RADataQTable[[#This Row],[Div]]&amp;" "&amp;RADataQTable[[#This Row],[prop_id0]], RADataQTable[[#This Row],[email]])</f>
        <v>reetudas@umich.edu</v>
      </c>
      <c r="Y53" s="15" t="str">
        <f>HYPERLINK("mailto:"&amp;RADataQTable[[#This Row],[allPIemail]]&amp;"&amp;subject=NSF Proposal:  "&amp;RADataQTable[[#This Row],[Div]]&amp;" "&amp;RADataQTable[[#This Row],[prop_id0]], "PIs@")</f>
        <v>PIs@</v>
      </c>
      <c r="Z53" t="s">
        <v>2825</v>
      </c>
      <c r="AA53" t="s">
        <v>2264</v>
      </c>
      <c r="AB53">
        <v>4</v>
      </c>
      <c r="AC53">
        <v>4</v>
      </c>
      <c r="AD53"/>
      <c r="AE53" t="str">
        <f>IF(RADataQTable[[#This Row],[maxScore]]-RADataQTable[[#This Row],[minScore]]&gt;4,"Y","")</f>
        <v/>
      </c>
      <c r="AF53" s="21">
        <v>5</v>
      </c>
      <c r="AG53" s="26">
        <v>6.25</v>
      </c>
      <c r="AH53">
        <v>8</v>
      </c>
      <c r="AI53" t="s">
        <v>4794</v>
      </c>
      <c r="AJ53" s="30">
        <v>43081.461111111108</v>
      </c>
      <c r="AK53" s="13">
        <v>1200000</v>
      </c>
      <c r="AL53" s="13">
        <v>1200000</v>
      </c>
      <c r="AM53">
        <v>0</v>
      </c>
      <c r="AN53" s="30">
        <v>43252</v>
      </c>
      <c r="AO53" s="21">
        <v>48</v>
      </c>
      <c r="AP53" s="21" t="s">
        <v>4795</v>
      </c>
      <c r="AS53" s="30"/>
      <c r="AT53" t="s">
        <v>1070</v>
      </c>
      <c r="AU53" s="21" t="s">
        <v>766</v>
      </c>
      <c r="AV53" s="21">
        <v>10</v>
      </c>
      <c r="AW53" s="21" t="s">
        <v>5578</v>
      </c>
      <c r="AX53" s="30">
        <v>43081</v>
      </c>
      <c r="AY53" s="21" t="s">
        <v>5923</v>
      </c>
      <c r="AZ53" s="21" t="s">
        <v>5580</v>
      </c>
      <c r="BA53" s="21">
        <v>11</v>
      </c>
      <c r="BG53" s="30"/>
      <c r="BP53" s="30"/>
      <c r="BU53" t="s">
        <v>2264</v>
      </c>
      <c r="BV53" s="21" t="s">
        <v>1677</v>
      </c>
      <c r="BW53" s="21" t="s">
        <v>4793</v>
      </c>
      <c r="BX53" s="21" t="s">
        <v>713</v>
      </c>
      <c r="BY53" s="31">
        <v>1200000</v>
      </c>
      <c r="BZ53" s="31">
        <v>1200000</v>
      </c>
      <c r="CA53" t="s">
        <v>3459</v>
      </c>
      <c r="CF53" s="31"/>
      <c r="CG53" s="31"/>
      <c r="CM53" s="31"/>
      <c r="CN53" s="31"/>
      <c r="CT53" s="31"/>
      <c r="CU53" s="31"/>
      <c r="DA53" s="31"/>
      <c r="DB53" s="31"/>
      <c r="DH53" s="31"/>
      <c r="DI53" s="31"/>
      <c r="DO53" s="31"/>
      <c r="DP53" s="31"/>
      <c r="DR53" t="s">
        <v>5478</v>
      </c>
      <c r="DS53" t="s">
        <v>5479</v>
      </c>
      <c r="DT53" t="s">
        <v>477</v>
      </c>
      <c r="DU53" s="29" t="s">
        <v>5664</v>
      </c>
      <c r="DV53" t="s">
        <v>2829</v>
      </c>
      <c r="DW53" t="s">
        <v>5481</v>
      </c>
      <c r="DX53" t="s">
        <v>5482</v>
      </c>
      <c r="DY53" t="s">
        <v>5483</v>
      </c>
      <c r="DZ53" t="s">
        <v>5484</v>
      </c>
      <c r="EA53" s="22">
        <v>43091.565520833334</v>
      </c>
      <c r="EB53" t="s">
        <v>4796</v>
      </c>
      <c r="EC53" t="s">
        <v>5924</v>
      </c>
    </row>
    <row r="54" spans="1:134" x14ac:dyDescent="0.35">
      <c r="A54" s="30"/>
      <c r="B54" s="22">
        <v>43003.611805555556</v>
      </c>
      <c r="C54" s="22" t="s">
        <v>2868</v>
      </c>
      <c r="D54" s="30" t="s">
        <v>2869</v>
      </c>
      <c r="E54" s="30" t="s">
        <v>466</v>
      </c>
      <c r="F54" s="30" t="s">
        <v>2820</v>
      </c>
      <c r="G54" s="30" t="s">
        <v>2819</v>
      </c>
      <c r="H54" t="s">
        <v>2821</v>
      </c>
      <c r="I54" t="s">
        <v>2883</v>
      </c>
      <c r="J54" t="s">
        <v>811</v>
      </c>
      <c r="L54">
        <v>1</v>
      </c>
      <c r="M54" s="26">
        <v>3</v>
      </c>
      <c r="N54" t="s">
        <v>816</v>
      </c>
      <c r="Q54" s="29" t="s">
        <v>753</v>
      </c>
      <c r="R54" s="29" t="str">
        <f>IFERROR(MID(RADataQTable[[#This Row],[RAtemplate]],1,LEN(RADataQTable[[#This Row],[RAtemplate]])-8),"RA") &amp; " " &amp; RADataQTable[[#This Row],[prop_id0]] &amp; " " &amp; RADataQTable[[#This Row],[last0]]</f>
        <v>RA 1763213 Smith</v>
      </c>
      <c r="U54" s="21" t="str">
        <f>IF(signer1="PD",IF(ISBLANK(RADataQTable[[#This Row],[sign_blck_name]]),"",RADataQTable[[#This Row],[sign_blck_name]]),IF(ISBLANK(signer1),"",signer1))</f>
        <v>Maria Zemankova</v>
      </c>
      <c r="V54" s="29" t="str">
        <f>signer2</f>
        <v>Cognizant Program Director</v>
      </c>
      <c r="W54" s="15" t="str">
        <f>HYPERLINK("https://www.ejacket.nsf.gov/ej/showProposal.do?Continue=Y&amp;ID="&amp;RADataQTable[[#This Row],[prop_id0]],"eJ")</f>
        <v>eJ</v>
      </c>
      <c r="X54" s="15" t="str">
        <f>HYPERLINK("mailto:"&amp;RADataQTable[[#This Row],[email]]&amp;"&amp;subject=Your NSF Proposal:  "&amp;RADataQTable[[#This Row],[Div]]&amp;" "&amp;RADataQTable[[#This Row],[prop_id0]], RADataQTable[[#This Row],[email]])</f>
        <v>nasmith@cs.cmu.edu</v>
      </c>
      <c r="Y54" s="15" t="str">
        <f>HYPERLINK("mailto:"&amp;RADataQTable[[#This Row],[allPIemail]]&amp;"&amp;subject=NSF Proposal:  "&amp;RADataQTable[[#This Row],[Div]]&amp;" "&amp;RADataQTable[[#This Row],[prop_id0]], "PIs@")</f>
        <v>PIs@</v>
      </c>
      <c r="Z54" t="s">
        <v>2871</v>
      </c>
      <c r="AA54" t="s">
        <v>809</v>
      </c>
      <c r="AB54">
        <v>4</v>
      </c>
      <c r="AC54">
        <v>4</v>
      </c>
      <c r="AD54"/>
      <c r="AE54" t="str">
        <f>IF(RADataQTable[[#This Row],[maxScore]]-RADataQTable[[#This Row],[minScore]]&gt;4,"Y","")</f>
        <v/>
      </c>
      <c r="AF54" s="21">
        <v>3</v>
      </c>
      <c r="AG54" s="26">
        <v>4.75</v>
      </c>
      <c r="AH54">
        <v>6</v>
      </c>
      <c r="AI54" t="s">
        <v>2941</v>
      </c>
      <c r="AJ54" s="30">
        <v>43087.350694444445</v>
      </c>
      <c r="AK54" s="13">
        <v>1200000</v>
      </c>
      <c r="AL54" s="13">
        <v>1200000</v>
      </c>
      <c r="AM54">
        <v>0</v>
      </c>
      <c r="AN54" s="30">
        <v>43344</v>
      </c>
      <c r="AO54" s="21">
        <v>48</v>
      </c>
      <c r="AP54" s="21" t="s">
        <v>2942</v>
      </c>
      <c r="AS54" s="30"/>
      <c r="AT54" t="s">
        <v>812</v>
      </c>
      <c r="AU54" s="21" t="s">
        <v>814</v>
      </c>
      <c r="AW54" s="21" t="s">
        <v>5510</v>
      </c>
      <c r="AX54" s="30">
        <v>43083</v>
      </c>
      <c r="AY54" s="21" t="s">
        <v>5511</v>
      </c>
      <c r="AZ54" s="21" t="s">
        <v>5512</v>
      </c>
      <c r="BA54" s="21">
        <v>5</v>
      </c>
      <c r="BG54" s="30"/>
      <c r="BP54" s="30"/>
      <c r="BU54" t="s">
        <v>809</v>
      </c>
      <c r="BV54" s="21" t="s">
        <v>810</v>
      </c>
      <c r="BW54" s="21" t="s">
        <v>2940</v>
      </c>
      <c r="BX54" s="21" t="s">
        <v>2848</v>
      </c>
      <c r="BY54" s="31">
        <v>693500</v>
      </c>
      <c r="BZ54" s="31">
        <v>693500</v>
      </c>
      <c r="CA54" t="s">
        <v>2884</v>
      </c>
      <c r="CB54" s="21" t="s">
        <v>2945</v>
      </c>
      <c r="CC54" s="21" t="s">
        <v>1354</v>
      </c>
      <c r="CD54" s="21" t="s">
        <v>2946</v>
      </c>
      <c r="CE54" s="21" t="s">
        <v>2947</v>
      </c>
      <c r="CF54" s="31">
        <v>506500</v>
      </c>
      <c r="CG54" s="31">
        <v>506500</v>
      </c>
      <c r="CH54" t="s">
        <v>2884</v>
      </c>
      <c r="CM54" s="31"/>
      <c r="CN54" s="31"/>
      <c r="CT54" s="31"/>
      <c r="CU54" s="31"/>
      <c r="DA54" s="31"/>
      <c r="DB54" s="31"/>
      <c r="DH54" s="31"/>
      <c r="DI54" s="31"/>
      <c r="DO54" s="31"/>
      <c r="DP54" s="31"/>
      <c r="DR54" t="s">
        <v>5495</v>
      </c>
      <c r="DS54" t="s">
        <v>5496</v>
      </c>
      <c r="DT54" t="s">
        <v>467</v>
      </c>
      <c r="DU54" s="29" t="s">
        <v>5513</v>
      </c>
      <c r="DV54" t="s">
        <v>2829</v>
      </c>
      <c r="DW54" t="s">
        <v>5481</v>
      </c>
      <c r="DX54" t="s">
        <v>5482</v>
      </c>
      <c r="DY54" t="s">
        <v>5483</v>
      </c>
      <c r="DZ54" t="s">
        <v>5484</v>
      </c>
      <c r="EA54" s="22">
        <v>43091.565520833334</v>
      </c>
      <c r="EB54" t="s">
        <v>2943</v>
      </c>
      <c r="EC54" t="s">
        <v>5514</v>
      </c>
    </row>
    <row r="55" spans="1:134" x14ac:dyDescent="0.35">
      <c r="A55" s="30"/>
      <c r="B55" s="22">
        <v>43003.74722222222</v>
      </c>
      <c r="C55" s="22" t="s">
        <v>2817</v>
      </c>
      <c r="D55" s="30" t="s">
        <v>2818</v>
      </c>
      <c r="E55" s="30" t="s">
        <v>476</v>
      </c>
      <c r="F55" s="30" t="s">
        <v>2820</v>
      </c>
      <c r="G55" s="30" t="s">
        <v>2819</v>
      </c>
      <c r="H55" t="s">
        <v>2821</v>
      </c>
      <c r="I55" t="s">
        <v>2822</v>
      </c>
      <c r="J55" t="s">
        <v>912</v>
      </c>
      <c r="L55">
        <v>1</v>
      </c>
      <c r="M55" s="26">
        <v>3</v>
      </c>
      <c r="N55" t="s">
        <v>816</v>
      </c>
      <c r="Q55" s="29" t="s">
        <v>753</v>
      </c>
      <c r="R55" s="29" t="str">
        <f>IFERROR(MID(RADataQTable[[#This Row],[RAtemplate]],1,LEN(RADataQTable[[#This Row],[RAtemplate]])-8),"RA") &amp; " " &amp; RADataQTable[[#This Row],[prop_id0]] &amp; " " &amp; RADataQTable[[#This Row],[last0]]</f>
        <v>RA 1763261 Moritz</v>
      </c>
      <c r="U55" s="21" t="str">
        <f>IF(signer1="PD",IF(ISBLANK(RADataQTable[[#This Row],[sign_blck_name]]),"",RADataQTable[[#This Row],[sign_blck_name]]),IF(ISBLANK(signer1),"",signer1))</f>
        <v>Sankar Basu</v>
      </c>
      <c r="V55" s="29" t="str">
        <f>signer2</f>
        <v>Cognizant Program Director</v>
      </c>
      <c r="W55" s="15" t="str">
        <f>HYPERLINK("https://www.ejacket.nsf.gov/ej/showProposal.do?Continue=Y&amp;ID="&amp;RADataQTable[[#This Row],[prop_id0]],"eJ")</f>
        <v>eJ</v>
      </c>
      <c r="X55" s="15" t="str">
        <f>HYPERLINK("mailto:"&amp;RADataQTable[[#This Row],[email]]&amp;"&amp;subject=Your NSF Proposal:  "&amp;RADataQTable[[#This Row],[Div]]&amp;" "&amp;RADataQTable[[#This Row],[prop_id0]], RADataQTable[[#This Row],[email]])</f>
        <v>andras@ecs.umass.edu</v>
      </c>
      <c r="Y55" s="15" t="str">
        <f>HYPERLINK("mailto:"&amp;RADataQTable[[#This Row],[allPIemail]]&amp;"&amp;subject=NSF Proposal:  "&amp;RADataQTable[[#This Row],[Div]]&amp;" "&amp;RADataQTable[[#This Row],[prop_id0]], "PIs@")</f>
        <v>PIs@</v>
      </c>
      <c r="Z55" t="s">
        <v>2825</v>
      </c>
      <c r="AA55" t="s">
        <v>910</v>
      </c>
      <c r="AB55">
        <v>4</v>
      </c>
      <c r="AC55">
        <v>4</v>
      </c>
      <c r="AD55"/>
      <c r="AE55" t="str">
        <f>IF(RADataQTable[[#This Row],[maxScore]]-RADataQTable[[#This Row],[minScore]]&gt;4,"Y","")</f>
        <v/>
      </c>
      <c r="AF55" s="21">
        <v>4</v>
      </c>
      <c r="AG55" s="26">
        <v>5.75</v>
      </c>
      <c r="AH55">
        <v>7</v>
      </c>
      <c r="AI55" t="s">
        <v>3011</v>
      </c>
      <c r="AJ55" s="30">
        <v>43068.006249999999</v>
      </c>
      <c r="AK55" s="13">
        <v>885002</v>
      </c>
      <c r="AL55" s="13">
        <v>885002</v>
      </c>
      <c r="AM55">
        <v>0</v>
      </c>
      <c r="AN55" s="30">
        <v>43160</v>
      </c>
      <c r="AO55" s="21">
        <v>48</v>
      </c>
      <c r="AP55" s="21" t="s">
        <v>3012</v>
      </c>
      <c r="AS55" s="30"/>
      <c r="AT55" t="s">
        <v>913</v>
      </c>
      <c r="AU55" s="21" t="s">
        <v>814</v>
      </c>
      <c r="AW55" s="21" t="s">
        <v>5535</v>
      </c>
      <c r="AX55" s="30">
        <v>43068</v>
      </c>
      <c r="AY55" s="21" t="s">
        <v>5536</v>
      </c>
      <c r="AZ55" s="21" t="s">
        <v>5537</v>
      </c>
      <c r="BA55" s="21">
        <v>8</v>
      </c>
      <c r="BG55" s="30"/>
      <c r="BP55" s="30"/>
      <c r="BU55" t="s">
        <v>910</v>
      </c>
      <c r="BV55" s="21" t="s">
        <v>911</v>
      </c>
      <c r="BW55" s="21" t="s">
        <v>3010</v>
      </c>
      <c r="BX55" s="21" t="s">
        <v>2956</v>
      </c>
      <c r="BY55" s="31">
        <v>885002</v>
      </c>
      <c r="BZ55" s="31">
        <v>885002</v>
      </c>
      <c r="CA55" t="s">
        <v>3009</v>
      </c>
      <c r="CF55" s="31"/>
      <c r="CG55" s="31"/>
      <c r="CM55" s="31"/>
      <c r="CN55" s="31"/>
      <c r="CT55" s="31"/>
      <c r="CU55" s="31"/>
      <c r="DA55" s="31"/>
      <c r="DB55" s="31"/>
      <c r="DH55" s="31"/>
      <c r="DI55" s="31"/>
      <c r="DO55" s="31"/>
      <c r="DP55" s="31"/>
      <c r="DR55" t="s">
        <v>5478</v>
      </c>
      <c r="DS55" t="s">
        <v>5479</v>
      </c>
      <c r="DT55" t="s">
        <v>477</v>
      </c>
      <c r="DU55" s="29" t="s">
        <v>5538</v>
      </c>
      <c r="DV55" t="s">
        <v>2829</v>
      </c>
      <c r="DW55" t="s">
        <v>5481</v>
      </c>
      <c r="DX55" t="s">
        <v>5482</v>
      </c>
      <c r="DY55" t="s">
        <v>5483</v>
      </c>
      <c r="DZ55" t="s">
        <v>5484</v>
      </c>
      <c r="EA55" s="22">
        <v>43091.565520833334</v>
      </c>
      <c r="EB55" t="s">
        <v>3013</v>
      </c>
      <c r="EC55" t="s">
        <v>5539</v>
      </c>
    </row>
    <row r="56" spans="1:134" x14ac:dyDescent="0.35">
      <c r="A56" s="30"/>
      <c r="B56" s="22">
        <v>43004.487500000003</v>
      </c>
      <c r="C56" s="22" t="s">
        <v>2839</v>
      </c>
      <c r="D56" s="30" t="s">
        <v>2840</v>
      </c>
      <c r="E56" s="30" t="s">
        <v>464</v>
      </c>
      <c r="F56" s="30" t="s">
        <v>2820</v>
      </c>
      <c r="G56" s="30" t="s">
        <v>2819</v>
      </c>
      <c r="H56" t="s">
        <v>2821</v>
      </c>
      <c r="I56" t="s">
        <v>3097</v>
      </c>
      <c r="J56" t="s">
        <v>1006</v>
      </c>
      <c r="L56">
        <v>1</v>
      </c>
      <c r="M56" s="26">
        <v>3</v>
      </c>
      <c r="N56" t="s">
        <v>816</v>
      </c>
      <c r="Q56" s="29" t="s">
        <v>753</v>
      </c>
      <c r="R56" s="29" t="str">
        <f>IFERROR(MID(RADataQTable[[#This Row],[RAtemplate]],1,LEN(RADataQTable[[#This Row],[RAtemplate]])-8),"RA") &amp; " " &amp; RADataQTable[[#This Row],[prop_id0]] &amp; " " &amp; RADataQTable[[#This Row],[last0]]</f>
        <v>RA 1763309 Jamieson</v>
      </c>
      <c r="U56" s="21" t="str">
        <f>IF(signer1="PD",IF(ISBLANK(RADataQTable[[#This Row],[sign_blck_name]]),"",RADataQTable[[#This Row],[sign_blck_name]]),IF(ISBLANK(signer1),"",signer1))</f>
        <v>Darleen L. Fisher</v>
      </c>
      <c r="V56" s="29" t="str">
        <f>signer2</f>
        <v>Cognizant Program Director</v>
      </c>
      <c r="W56" s="15" t="str">
        <f>HYPERLINK("https://www.ejacket.nsf.gov/ej/showProposal.do?Continue=Y&amp;ID="&amp;RADataQTable[[#This Row],[prop_id0]],"eJ")</f>
        <v>eJ</v>
      </c>
      <c r="X56" s="15" t="str">
        <f>HYPERLINK("mailto:"&amp;RADataQTable[[#This Row],[email]]&amp;"&amp;subject=Your NSF Proposal:  "&amp;RADataQTable[[#This Row],[Div]]&amp;" "&amp;RADataQTable[[#This Row],[prop_id0]], RADataQTable[[#This Row],[email]])</f>
        <v>kylej@cs.princeton.edu</v>
      </c>
      <c r="Y56" s="15" t="str">
        <f>HYPERLINK("mailto:"&amp;RADataQTable[[#This Row],[allPIemail]]&amp;"&amp;subject=NSF Proposal:  "&amp;RADataQTable[[#This Row],[Div]]&amp;" "&amp;RADataQTable[[#This Row],[prop_id0]], "PIs@")</f>
        <v>PIs@</v>
      </c>
      <c r="Z56" t="s">
        <v>2841</v>
      </c>
      <c r="AA56" t="s">
        <v>1004</v>
      </c>
      <c r="AB56">
        <v>5</v>
      </c>
      <c r="AC56">
        <v>5</v>
      </c>
      <c r="AD56"/>
      <c r="AE56" t="str">
        <f>IF(RADataQTable[[#This Row],[maxScore]]-RADataQTable[[#This Row],[minScore]]&gt;4,"Y","")</f>
        <v/>
      </c>
      <c r="AF56" s="21">
        <v>3</v>
      </c>
      <c r="AG56" s="26">
        <v>4.5999999999999996</v>
      </c>
      <c r="AH56">
        <v>7</v>
      </c>
      <c r="AI56" t="s">
        <v>3100</v>
      </c>
      <c r="AJ56" s="30">
        <v>43074.354861111111</v>
      </c>
      <c r="AK56" s="13">
        <v>2999574</v>
      </c>
      <c r="AL56" s="13">
        <v>2999574</v>
      </c>
      <c r="AM56">
        <v>0</v>
      </c>
      <c r="AN56" s="30">
        <v>43344</v>
      </c>
      <c r="AO56" s="21">
        <v>60</v>
      </c>
      <c r="AP56" s="21" t="s">
        <v>3101</v>
      </c>
      <c r="AQ56">
        <v>3</v>
      </c>
      <c r="AR56" t="s">
        <v>5561</v>
      </c>
      <c r="AS56" s="30">
        <v>43073.1</v>
      </c>
      <c r="AT56" t="s">
        <v>1007</v>
      </c>
      <c r="AU56" s="21" t="s">
        <v>814</v>
      </c>
      <c r="AW56" s="21" t="s">
        <v>5562</v>
      </c>
      <c r="AX56" s="30">
        <v>43074</v>
      </c>
      <c r="AY56" s="21" t="s">
        <v>5563</v>
      </c>
      <c r="AZ56" s="21" t="s">
        <v>5564</v>
      </c>
      <c r="BA56" s="21">
        <v>5</v>
      </c>
      <c r="BB56" s="21">
        <v>2</v>
      </c>
      <c r="BG56" s="30"/>
      <c r="BP56" s="30"/>
      <c r="BU56" t="s">
        <v>1004</v>
      </c>
      <c r="BV56" s="21" t="s">
        <v>1005</v>
      </c>
      <c r="BW56" s="21" t="s">
        <v>3099</v>
      </c>
      <c r="BX56" s="21" t="s">
        <v>609</v>
      </c>
      <c r="BY56" s="31">
        <v>1441210</v>
      </c>
      <c r="BZ56" s="31">
        <v>1441210</v>
      </c>
      <c r="CB56" s="21" t="s">
        <v>3103</v>
      </c>
      <c r="CC56" s="21" t="s">
        <v>3104</v>
      </c>
      <c r="CD56" s="21" t="s">
        <v>3105</v>
      </c>
      <c r="CE56" s="21" t="s">
        <v>3033</v>
      </c>
      <c r="CF56" s="31">
        <v>988557</v>
      </c>
      <c r="CG56" s="31">
        <v>988557</v>
      </c>
      <c r="CI56" s="21" t="s">
        <v>3107</v>
      </c>
      <c r="CJ56" s="21" t="s">
        <v>3108</v>
      </c>
      <c r="CK56" s="21" t="s">
        <v>3109</v>
      </c>
      <c r="CL56" s="21" t="s">
        <v>2956</v>
      </c>
      <c r="CM56" s="31">
        <v>569807</v>
      </c>
      <c r="CN56" s="31">
        <v>569807</v>
      </c>
      <c r="CT56" s="31"/>
      <c r="CU56" s="31"/>
      <c r="DA56" s="31"/>
      <c r="DB56" s="31"/>
      <c r="DH56" s="31"/>
      <c r="DI56" s="31"/>
      <c r="DO56" s="31"/>
      <c r="DP56" s="31"/>
      <c r="DR56" t="s">
        <v>5486</v>
      </c>
      <c r="DS56" t="s">
        <v>5487</v>
      </c>
      <c r="DT56" t="s">
        <v>465</v>
      </c>
      <c r="DU56" s="29" t="s">
        <v>5566</v>
      </c>
      <c r="DV56" t="s">
        <v>2829</v>
      </c>
      <c r="DW56" t="s">
        <v>5481</v>
      </c>
      <c r="DX56" t="s">
        <v>5482</v>
      </c>
      <c r="DY56" t="s">
        <v>5483</v>
      </c>
      <c r="DZ56" t="s">
        <v>5484</v>
      </c>
      <c r="EA56" s="22">
        <v>43091.565520833334</v>
      </c>
      <c r="EB56" t="s">
        <v>3102</v>
      </c>
      <c r="EC56" t="s">
        <v>5567</v>
      </c>
      <c r="ED56" t="s">
        <v>5565</v>
      </c>
    </row>
    <row r="57" spans="1:134" x14ac:dyDescent="0.35">
      <c r="A57" s="30"/>
      <c r="B57" s="22">
        <v>43004.53402777778</v>
      </c>
      <c r="C57" s="22" t="s">
        <v>2817</v>
      </c>
      <c r="D57" s="30" t="s">
        <v>2818</v>
      </c>
      <c r="E57" s="30" t="s">
        <v>476</v>
      </c>
      <c r="F57" s="30" t="s">
        <v>2820</v>
      </c>
      <c r="G57" s="30" t="s">
        <v>2819</v>
      </c>
      <c r="H57" t="s">
        <v>2821</v>
      </c>
      <c r="I57" t="s">
        <v>2822</v>
      </c>
      <c r="J57" t="s">
        <v>1069</v>
      </c>
      <c r="L57">
        <v>1</v>
      </c>
      <c r="M57" s="26">
        <v>3</v>
      </c>
      <c r="N57" t="s">
        <v>816</v>
      </c>
      <c r="Q57" s="29" t="s">
        <v>753</v>
      </c>
      <c r="R57" s="29" t="str">
        <f>IFERROR(MID(RADataQTable[[#This Row],[RAtemplate]],1,LEN(RADataQTable[[#This Row],[RAtemplate]])-8),"RA") &amp; " " &amp; RADataQTable[[#This Row],[prop_id0]] &amp; " " &amp; RADataQTable[[#This Row],[last0]]</f>
        <v>RA 1763324 Pasricha</v>
      </c>
      <c r="U57" s="21" t="str">
        <f>IF(signer1="PD",IF(ISBLANK(RADataQTable[[#This Row],[sign_blck_name]]),"",RADataQTable[[#This Row],[sign_blck_name]]),IF(ISBLANK(signer1),"",signer1))</f>
        <v>Almadena Y. Chtchelkanova</v>
      </c>
      <c r="V57" s="29" t="str">
        <f>signer2</f>
        <v>Cognizant Program Director</v>
      </c>
      <c r="W57" s="15" t="str">
        <f>HYPERLINK("https://www.ejacket.nsf.gov/ej/showProposal.do?Continue=Y&amp;ID="&amp;RADataQTable[[#This Row],[prop_id0]],"eJ")</f>
        <v>eJ</v>
      </c>
      <c r="X57" s="15" t="str">
        <f>HYPERLINK("mailto:"&amp;RADataQTable[[#This Row],[email]]&amp;"&amp;subject=Your NSF Proposal:  "&amp;RADataQTable[[#This Row],[Div]]&amp;" "&amp;RADataQTable[[#This Row],[prop_id0]], RADataQTable[[#This Row],[email]])</f>
        <v>sudeep@colostate.edu</v>
      </c>
      <c r="Y57" s="15" t="str">
        <f>HYPERLINK("mailto:"&amp;RADataQTable[[#This Row],[allPIemail]]&amp;"&amp;subject=NSF Proposal:  "&amp;RADataQTable[[#This Row],[Div]]&amp;" "&amp;RADataQTable[[#This Row],[prop_id0]], "PIs@")</f>
        <v>PIs@</v>
      </c>
      <c r="Z57" t="s">
        <v>2825</v>
      </c>
      <c r="AA57" t="s">
        <v>1067</v>
      </c>
      <c r="AB57">
        <v>4</v>
      </c>
      <c r="AC57">
        <v>4</v>
      </c>
      <c r="AD57"/>
      <c r="AE57" t="str">
        <f>IF(RADataQTable[[#This Row],[maxScore]]-RADataQTable[[#This Row],[minScore]]&gt;4,"Y","")</f>
        <v/>
      </c>
      <c r="AF57" s="21">
        <v>3</v>
      </c>
      <c r="AG57" s="26">
        <v>4</v>
      </c>
      <c r="AH57">
        <v>5</v>
      </c>
      <c r="AI57" t="s">
        <v>3159</v>
      </c>
      <c r="AJ57" s="30">
        <v>43079.951388888891</v>
      </c>
      <c r="AK57" s="13">
        <v>1200000</v>
      </c>
      <c r="AL57" s="13">
        <v>1200000</v>
      </c>
      <c r="AM57">
        <v>0</v>
      </c>
      <c r="AN57" s="30">
        <v>43221</v>
      </c>
      <c r="AO57" s="21">
        <v>36</v>
      </c>
      <c r="AP57" s="21" t="s">
        <v>3160</v>
      </c>
      <c r="AS57" s="30"/>
      <c r="AT57" t="s">
        <v>1070</v>
      </c>
      <c r="AU57" s="21" t="s">
        <v>814</v>
      </c>
      <c r="AW57" s="21" t="s">
        <v>5578</v>
      </c>
      <c r="AX57" s="30">
        <v>43081</v>
      </c>
      <c r="AY57" s="21" t="s">
        <v>5579</v>
      </c>
      <c r="AZ57" s="21" t="s">
        <v>5580</v>
      </c>
      <c r="BA57" s="21">
        <v>11</v>
      </c>
      <c r="BG57" s="30"/>
      <c r="BP57" s="30"/>
      <c r="BU57" t="s">
        <v>1067</v>
      </c>
      <c r="BV57" s="21" t="s">
        <v>1068</v>
      </c>
      <c r="BW57" s="21" t="s">
        <v>3157</v>
      </c>
      <c r="BX57" s="21" t="s">
        <v>3158</v>
      </c>
      <c r="BY57" s="31">
        <v>1200000</v>
      </c>
      <c r="BZ57" s="31">
        <v>1200000</v>
      </c>
      <c r="CA57" t="s">
        <v>3156</v>
      </c>
      <c r="CF57" s="31"/>
      <c r="CG57" s="31"/>
      <c r="CM57" s="31"/>
      <c r="CN57" s="31"/>
      <c r="CT57" s="31"/>
      <c r="CU57" s="31"/>
      <c r="DA57" s="31"/>
      <c r="DB57" s="31"/>
      <c r="DH57" s="31"/>
      <c r="DI57" s="31"/>
      <c r="DO57" s="31"/>
      <c r="DP57" s="31"/>
      <c r="DR57" t="s">
        <v>5478</v>
      </c>
      <c r="DS57" t="s">
        <v>5479</v>
      </c>
      <c r="DT57" t="s">
        <v>477</v>
      </c>
      <c r="DU57" s="29" t="s">
        <v>5581</v>
      </c>
      <c r="DV57" t="s">
        <v>2829</v>
      </c>
      <c r="DW57" t="s">
        <v>5481</v>
      </c>
      <c r="DX57" t="s">
        <v>5482</v>
      </c>
      <c r="DY57" t="s">
        <v>5483</v>
      </c>
      <c r="DZ57" t="s">
        <v>5484</v>
      </c>
      <c r="EA57" s="22">
        <v>43091.565520833334</v>
      </c>
      <c r="EB57" t="s">
        <v>3161</v>
      </c>
      <c r="EC57" t="s">
        <v>5582</v>
      </c>
    </row>
    <row r="58" spans="1:134" x14ac:dyDescent="0.35">
      <c r="A58" s="30"/>
      <c r="B58" s="22">
        <v>43004.645833333336</v>
      </c>
      <c r="C58" s="22" t="s">
        <v>2817</v>
      </c>
      <c r="D58" s="30" t="s">
        <v>2818</v>
      </c>
      <c r="E58" s="30" t="s">
        <v>476</v>
      </c>
      <c r="F58" s="30" t="s">
        <v>2820</v>
      </c>
      <c r="G58" s="30" t="s">
        <v>2819</v>
      </c>
      <c r="H58" t="s">
        <v>2821</v>
      </c>
      <c r="I58" t="s">
        <v>2822</v>
      </c>
      <c r="J58" t="s">
        <v>948</v>
      </c>
      <c r="L58">
        <v>1</v>
      </c>
      <c r="M58" s="26">
        <v>3</v>
      </c>
      <c r="N58" t="s">
        <v>816</v>
      </c>
      <c r="Q58" s="29" t="s">
        <v>753</v>
      </c>
      <c r="R58" s="29" t="str">
        <f>IFERROR(MID(RADataQTable[[#This Row],[RAtemplate]],1,LEN(RADataQTable[[#This Row],[RAtemplate]])-8),"RA") &amp; " " &amp; RADataQTable[[#This Row],[prop_id0]] &amp; " " &amp; RADataQTable[[#This Row],[last0]]</f>
        <v>RA 1763373 Kastner</v>
      </c>
      <c r="U58" s="21" t="str">
        <f>IF(signer1="PD",IF(ISBLANK(RADataQTable[[#This Row],[sign_blck_name]]),"",RADataQTable[[#This Row],[sign_blck_name]]),IF(ISBLANK(signer1),"",signer1))</f>
        <v>Sol J. Greenspan</v>
      </c>
      <c r="V58" s="29" t="str">
        <f>signer2</f>
        <v>Cognizant Program Director</v>
      </c>
      <c r="W58" s="15" t="str">
        <f>HYPERLINK("https://www.ejacket.nsf.gov/ej/showProposal.do?Continue=Y&amp;ID="&amp;RADataQTable[[#This Row],[prop_id0]],"eJ")</f>
        <v>eJ</v>
      </c>
      <c r="X58" s="15" t="str">
        <f>HYPERLINK("mailto:"&amp;RADataQTable[[#This Row],[email]]&amp;"&amp;subject=Your NSF Proposal:  "&amp;RADataQTable[[#This Row],[Div]]&amp;" "&amp;RADataQTable[[#This Row],[prop_id0]], RADataQTable[[#This Row],[email]])</f>
        <v>kaestner@cmu.edu</v>
      </c>
      <c r="Y58" s="15" t="str">
        <f>HYPERLINK("mailto:"&amp;RADataQTable[[#This Row],[allPIemail]]&amp;"&amp;subject=NSF Proposal:  "&amp;RADataQTable[[#This Row],[Div]]&amp;" "&amp;RADataQTable[[#This Row],[prop_id0]], "PIs@")</f>
        <v>PIs@</v>
      </c>
      <c r="Z58" t="s">
        <v>2825</v>
      </c>
      <c r="AA58" t="s">
        <v>1121</v>
      </c>
      <c r="AB58">
        <v>4</v>
      </c>
      <c r="AC58">
        <v>4</v>
      </c>
      <c r="AD58"/>
      <c r="AE58" t="str">
        <f>IF(RADataQTable[[#This Row],[maxScore]]-RADataQTable[[#This Row],[minScore]]&gt;4,"Y","")</f>
        <v/>
      </c>
      <c r="AF58" s="21">
        <v>3</v>
      </c>
      <c r="AG58" s="26">
        <v>5.5</v>
      </c>
      <c r="AH58">
        <v>7</v>
      </c>
      <c r="AI58" t="s">
        <v>3226</v>
      </c>
      <c r="AJ58" s="30">
        <v>43082.637499999997</v>
      </c>
      <c r="AK58" s="13">
        <v>1199961</v>
      </c>
      <c r="AL58" s="13">
        <v>1199961</v>
      </c>
      <c r="AM58">
        <v>0</v>
      </c>
      <c r="AN58" s="30">
        <v>43344</v>
      </c>
      <c r="AO58" s="21">
        <v>48</v>
      </c>
      <c r="AP58" s="21" t="s">
        <v>3227</v>
      </c>
      <c r="AS58" s="30"/>
      <c r="AT58" t="s">
        <v>949</v>
      </c>
      <c r="AU58" s="21" t="s">
        <v>814</v>
      </c>
      <c r="AW58" s="21" t="s">
        <v>5547</v>
      </c>
      <c r="AX58" s="30">
        <v>43083</v>
      </c>
      <c r="AY58" s="21" t="s">
        <v>5597</v>
      </c>
      <c r="AZ58" s="21" t="s">
        <v>5549</v>
      </c>
      <c r="BA58" s="21">
        <v>9</v>
      </c>
      <c r="BB58" s="21">
        <v>1</v>
      </c>
      <c r="BG58" s="30"/>
      <c r="BP58" s="30"/>
      <c r="BU58" t="s">
        <v>1121</v>
      </c>
      <c r="BV58" s="21" t="s">
        <v>1122</v>
      </c>
      <c r="BW58" s="21" t="s">
        <v>3225</v>
      </c>
      <c r="BX58" s="21" t="s">
        <v>542</v>
      </c>
      <c r="BY58" s="31">
        <v>1199961</v>
      </c>
      <c r="BZ58" s="31">
        <v>1199961</v>
      </c>
      <c r="CF58" s="31"/>
      <c r="CG58" s="31"/>
      <c r="CM58" s="31"/>
      <c r="CN58" s="31"/>
      <c r="CT58" s="31"/>
      <c r="CU58" s="31"/>
      <c r="DA58" s="31"/>
      <c r="DB58" s="31"/>
      <c r="DH58" s="31"/>
      <c r="DI58" s="31"/>
      <c r="DO58" s="31"/>
      <c r="DP58" s="31"/>
      <c r="DR58" t="s">
        <v>5478</v>
      </c>
      <c r="DS58" t="s">
        <v>5479</v>
      </c>
      <c r="DT58" t="s">
        <v>477</v>
      </c>
      <c r="DU58" s="29" t="s">
        <v>5550</v>
      </c>
      <c r="DV58" t="s">
        <v>2829</v>
      </c>
      <c r="DW58" t="s">
        <v>5481</v>
      </c>
      <c r="DX58" t="s">
        <v>5482</v>
      </c>
      <c r="DY58" t="s">
        <v>5483</v>
      </c>
      <c r="DZ58" t="s">
        <v>5484</v>
      </c>
      <c r="EA58" s="22">
        <v>43091.565520833334</v>
      </c>
      <c r="EB58" t="s">
        <v>3228</v>
      </c>
      <c r="EC58" t="s">
        <v>5599</v>
      </c>
      <c r="ED58" t="s">
        <v>5598</v>
      </c>
    </row>
    <row r="59" spans="1:134" x14ac:dyDescent="0.35">
      <c r="A59" s="30"/>
      <c r="B59" s="22">
        <v>43004.67083333333</v>
      </c>
      <c r="C59" s="22" t="s">
        <v>2817</v>
      </c>
      <c r="D59" s="30" t="s">
        <v>2818</v>
      </c>
      <c r="E59" s="30" t="s">
        <v>476</v>
      </c>
      <c r="F59" s="30" t="s">
        <v>2820</v>
      </c>
      <c r="G59" s="30" t="s">
        <v>2819</v>
      </c>
      <c r="H59" t="s">
        <v>2821</v>
      </c>
      <c r="I59" t="s">
        <v>2822</v>
      </c>
      <c r="J59" t="s">
        <v>727</v>
      </c>
      <c r="L59">
        <v>1</v>
      </c>
      <c r="M59" s="26">
        <v>3</v>
      </c>
      <c r="N59" t="s">
        <v>816</v>
      </c>
      <c r="Q59" s="29" t="s">
        <v>753</v>
      </c>
      <c r="R59" s="29" t="str">
        <f>IFERROR(MID(RADataQTable[[#This Row],[RAtemplate]],1,LEN(RADataQTable[[#This Row],[RAtemplate]])-8),"RA") &amp; " " &amp; RADataQTable[[#This Row],[prop_id0]] &amp; " " &amp; RADataQTable[[#This Row],[last0]]</f>
        <v>RA 1763384 Kincaid</v>
      </c>
      <c r="U59" s="21" t="str">
        <f>IF(signer1="PD",IF(ISBLANK(RADataQTable[[#This Row],[sign_blck_name]]),"",RADataQTable[[#This Row],[sign_blck_name]]),IF(ISBLANK(signer1),"",signer1))</f>
        <v>Nina Amla</v>
      </c>
      <c r="V59" s="29" t="str">
        <f>signer2</f>
        <v>Cognizant Program Director</v>
      </c>
      <c r="W59" s="15" t="str">
        <f>HYPERLINK("https://www.ejacket.nsf.gov/ej/showProposal.do?Continue=Y&amp;ID="&amp;RADataQTable[[#This Row],[prop_id0]],"eJ")</f>
        <v>eJ</v>
      </c>
      <c r="X59" s="15" t="str">
        <f>HYPERLINK("mailto:"&amp;RADataQTable[[#This Row],[email]]&amp;"&amp;subject=Your NSF Proposal:  "&amp;RADataQTable[[#This Row],[Div]]&amp;" "&amp;RADataQTable[[#This Row],[prop_id0]], RADataQTable[[#This Row],[email]])</f>
        <v>zkincaid@cs.princeton.edu</v>
      </c>
      <c r="Y59" s="15" t="str">
        <f>HYPERLINK("mailto:"&amp;RADataQTable[[#This Row],[allPIemail]]&amp;"&amp;subject=NSF Proposal:  "&amp;RADataQTable[[#This Row],[Div]]&amp;" "&amp;RADataQTable[[#This Row],[prop_id0]], "PIs@")</f>
        <v>PIs@</v>
      </c>
      <c r="Z59" t="s">
        <v>2825</v>
      </c>
      <c r="AA59" t="s">
        <v>1149</v>
      </c>
      <c r="AB59">
        <v>4</v>
      </c>
      <c r="AC59">
        <v>4</v>
      </c>
      <c r="AD59"/>
      <c r="AE59" t="str">
        <f>IF(RADataQTable[[#This Row],[maxScore]]-RADataQTable[[#This Row],[minScore]]&gt;4,"Y","")</f>
        <v/>
      </c>
      <c r="AF59" s="21">
        <v>5</v>
      </c>
      <c r="AG59" s="26">
        <v>5.75</v>
      </c>
      <c r="AH59">
        <v>7</v>
      </c>
      <c r="AI59" t="s">
        <v>3006</v>
      </c>
      <c r="AJ59" s="30">
        <v>43072.977777777778</v>
      </c>
      <c r="AK59" s="13">
        <v>1200000</v>
      </c>
      <c r="AL59" s="13">
        <v>1200000</v>
      </c>
      <c r="AM59">
        <v>0</v>
      </c>
      <c r="AN59" s="30">
        <v>43282</v>
      </c>
      <c r="AO59" s="21">
        <v>48</v>
      </c>
      <c r="AP59" s="21" t="s">
        <v>3252</v>
      </c>
      <c r="AS59" s="30"/>
      <c r="AT59" t="s">
        <v>728</v>
      </c>
      <c r="AU59" s="21" t="s">
        <v>814</v>
      </c>
      <c r="AW59" s="21" t="s">
        <v>5474</v>
      </c>
      <c r="AX59" s="30">
        <v>43077</v>
      </c>
      <c r="AY59" s="21" t="s">
        <v>5532</v>
      </c>
      <c r="AZ59" s="21" t="s">
        <v>5476</v>
      </c>
      <c r="BA59" s="21">
        <v>10</v>
      </c>
      <c r="BB59" s="21">
        <v>2</v>
      </c>
      <c r="BG59" s="30"/>
      <c r="BP59" s="30"/>
      <c r="BU59" t="s">
        <v>1149</v>
      </c>
      <c r="BV59" s="21" t="s">
        <v>1150</v>
      </c>
      <c r="BW59" s="21" t="s">
        <v>3177</v>
      </c>
      <c r="BX59" s="21" t="s">
        <v>609</v>
      </c>
      <c r="BY59" s="31">
        <v>600000</v>
      </c>
      <c r="BZ59" s="31">
        <v>600000</v>
      </c>
      <c r="CB59" s="21" t="s">
        <v>3255</v>
      </c>
      <c r="CC59" s="21" t="s">
        <v>3256</v>
      </c>
      <c r="CD59" s="21" t="s">
        <v>2847</v>
      </c>
      <c r="CE59" s="21" t="s">
        <v>3257</v>
      </c>
      <c r="CF59" s="31">
        <v>600000</v>
      </c>
      <c r="CG59" s="31">
        <v>600000</v>
      </c>
      <c r="CH59" t="s">
        <v>2832</v>
      </c>
      <c r="CM59" s="31"/>
      <c r="CN59" s="31"/>
      <c r="CT59" s="31"/>
      <c r="CU59" s="31"/>
      <c r="DA59" s="31"/>
      <c r="DB59" s="31"/>
      <c r="DH59" s="31"/>
      <c r="DI59" s="31"/>
      <c r="DO59" s="31"/>
      <c r="DP59" s="31"/>
      <c r="DR59" t="s">
        <v>5478</v>
      </c>
      <c r="DS59" t="s">
        <v>5479</v>
      </c>
      <c r="DT59" t="s">
        <v>477</v>
      </c>
      <c r="DU59" s="29" t="s">
        <v>5480</v>
      </c>
      <c r="DV59" t="s">
        <v>2829</v>
      </c>
      <c r="DW59" t="s">
        <v>5481</v>
      </c>
      <c r="DX59" t="s">
        <v>5482</v>
      </c>
      <c r="DY59" t="s">
        <v>5483</v>
      </c>
      <c r="DZ59" t="s">
        <v>5484</v>
      </c>
      <c r="EA59" s="22">
        <v>43091.565520833334</v>
      </c>
      <c r="EB59" t="s">
        <v>3253</v>
      </c>
      <c r="EC59" t="s">
        <v>5605</v>
      </c>
      <c r="ED59" t="s">
        <v>5604</v>
      </c>
    </row>
    <row r="60" spans="1:134" x14ac:dyDescent="0.35">
      <c r="A60" s="30"/>
      <c r="B60" s="22">
        <v>43004.722916666666</v>
      </c>
      <c r="C60" s="22" t="s">
        <v>2817</v>
      </c>
      <c r="D60" s="30" t="s">
        <v>2818</v>
      </c>
      <c r="E60" s="30" t="s">
        <v>476</v>
      </c>
      <c r="F60" s="30" t="s">
        <v>2820</v>
      </c>
      <c r="G60" s="30" t="s">
        <v>2819</v>
      </c>
      <c r="H60" t="s">
        <v>2821</v>
      </c>
      <c r="I60" t="s">
        <v>2822</v>
      </c>
      <c r="J60" t="s">
        <v>765</v>
      </c>
      <c r="K60" s="22">
        <v>43082.497928240744</v>
      </c>
      <c r="L60">
        <v>1</v>
      </c>
      <c r="M60" s="26">
        <v>3</v>
      </c>
      <c r="N60" t="s">
        <v>816</v>
      </c>
      <c r="Q60" s="29" t="s">
        <v>753</v>
      </c>
      <c r="R60" s="29" t="str">
        <f>IFERROR(MID(RADataQTable[[#This Row],[RAtemplate]],1,LEN(RADataQTable[[#This Row],[RAtemplate]])-8),"RA") &amp; " " &amp; RADataQTable[[#This Row],[prop_id0]] &amp; " " &amp; RADataQTable[[#This Row],[last0]]</f>
        <v>RA 1763415 Moss</v>
      </c>
      <c r="U60" s="21" t="str">
        <f>IF(signer1="PD",IF(ISBLANK(RADataQTable[[#This Row],[sign_blck_name]]),"",RADataQTable[[#This Row],[sign_blck_name]]),IF(ISBLANK(signer1),"",signer1))</f>
        <v>Anindya Banerjee</v>
      </c>
      <c r="V60" s="29" t="str">
        <f>signer2</f>
        <v>Cognizant Program Director</v>
      </c>
      <c r="W60" s="15" t="str">
        <f>HYPERLINK("https://www.ejacket.nsf.gov/ej/showProposal.do?Continue=Y&amp;ID="&amp;RADataQTable[[#This Row],[prop_id0]],"eJ")</f>
        <v>eJ</v>
      </c>
      <c r="X60" s="15" t="str">
        <f>HYPERLINK("mailto:"&amp;RADataQTable[[#This Row],[email]]&amp;"&amp;subject=Your NSF Proposal:  "&amp;RADataQTable[[#This Row],[Div]]&amp;" "&amp;RADataQTable[[#This Row],[prop_id0]], RADataQTable[[#This Row],[email]])</f>
        <v>moss@cs.umass.edu</v>
      </c>
      <c r="Y60" s="15" t="str">
        <f>HYPERLINK("mailto:"&amp;RADataQTable[[#This Row],[allPIemail]]&amp;"&amp;subject=NSF Proposal:  "&amp;RADataQTable[[#This Row],[Div]]&amp;" "&amp;RADataQTable[[#This Row],[prop_id0]], "PIs@")</f>
        <v>PIs@</v>
      </c>
      <c r="Z60" t="s">
        <v>2825</v>
      </c>
      <c r="AA60" t="s">
        <v>1216</v>
      </c>
      <c r="AB60">
        <v>4</v>
      </c>
      <c r="AD60"/>
      <c r="AE60" t="str">
        <f>IF(RADataQTable[[#This Row],[maxScore]]-RADataQTable[[#This Row],[minScore]]&gt;4,"Y","")</f>
        <v/>
      </c>
      <c r="AF60" s="21">
        <v>4</v>
      </c>
      <c r="AG60" s="26">
        <v>4.75</v>
      </c>
      <c r="AH60">
        <v>5</v>
      </c>
      <c r="AI60" t="s">
        <v>3315</v>
      </c>
      <c r="AJ60" s="30">
        <v>43072.907638888886</v>
      </c>
      <c r="AK60" s="13">
        <v>1199719</v>
      </c>
      <c r="AL60" s="13">
        <v>1199719</v>
      </c>
      <c r="AM60">
        <v>0</v>
      </c>
      <c r="AN60" s="30">
        <v>43282</v>
      </c>
      <c r="AO60" s="21">
        <v>48</v>
      </c>
      <c r="AP60" s="21" t="s">
        <v>3316</v>
      </c>
      <c r="AS60" s="30"/>
      <c r="AT60" t="s">
        <v>728</v>
      </c>
      <c r="AU60" s="21" t="s">
        <v>814</v>
      </c>
      <c r="AW60" s="21" t="s">
        <v>5474</v>
      </c>
      <c r="AX60" s="30">
        <v>43077</v>
      </c>
      <c r="AY60" s="21" t="s">
        <v>5628</v>
      </c>
      <c r="AZ60" s="21" t="s">
        <v>5476</v>
      </c>
      <c r="BA60" s="21">
        <v>10</v>
      </c>
      <c r="BG60" s="30"/>
      <c r="BP60" s="30"/>
      <c r="BU60" t="s">
        <v>1216</v>
      </c>
      <c r="BV60" s="21" t="s">
        <v>1217</v>
      </c>
      <c r="BW60" s="21" t="s">
        <v>3314</v>
      </c>
      <c r="BX60" s="21" t="s">
        <v>2956</v>
      </c>
      <c r="BY60" s="31">
        <v>1199719</v>
      </c>
      <c r="BZ60" s="31">
        <v>1199719</v>
      </c>
      <c r="CF60" s="31"/>
      <c r="CG60" s="31"/>
      <c r="CM60" s="31"/>
      <c r="CN60" s="31"/>
      <c r="CT60" s="31"/>
      <c r="CU60" s="31"/>
      <c r="DA60" s="31"/>
      <c r="DB60" s="31"/>
      <c r="DH60" s="31"/>
      <c r="DI60" s="31"/>
      <c r="DO60" s="31"/>
      <c r="DP60" s="31"/>
      <c r="DR60" t="s">
        <v>5478</v>
      </c>
      <c r="DS60" t="s">
        <v>5479</v>
      </c>
      <c r="DT60" t="s">
        <v>477</v>
      </c>
      <c r="DU60" s="29" t="s">
        <v>5493</v>
      </c>
      <c r="DV60" t="s">
        <v>2829</v>
      </c>
      <c r="DW60" t="s">
        <v>5481</v>
      </c>
      <c r="DX60" t="s">
        <v>5482</v>
      </c>
      <c r="DY60" t="s">
        <v>5483</v>
      </c>
      <c r="DZ60" t="s">
        <v>5484</v>
      </c>
      <c r="EA60" s="22">
        <v>43091.565520833334</v>
      </c>
      <c r="EB60" t="s">
        <v>3317</v>
      </c>
      <c r="EC60" t="s">
        <v>5629</v>
      </c>
    </row>
    <row r="61" spans="1:134" x14ac:dyDescent="0.35">
      <c r="A61" s="30"/>
      <c r="B61" s="22">
        <v>43005.395138888889</v>
      </c>
      <c r="C61" s="22" t="s">
        <v>2817</v>
      </c>
      <c r="D61" s="30" t="s">
        <v>2818</v>
      </c>
      <c r="E61" s="30" t="s">
        <v>476</v>
      </c>
      <c r="F61" s="30" t="s">
        <v>2820</v>
      </c>
      <c r="G61" s="30" t="s">
        <v>2819</v>
      </c>
      <c r="H61" t="s">
        <v>2821</v>
      </c>
      <c r="I61" t="s">
        <v>2822</v>
      </c>
      <c r="J61" t="s">
        <v>1069</v>
      </c>
      <c r="L61">
        <v>1</v>
      </c>
      <c r="M61" s="26">
        <v>3</v>
      </c>
      <c r="N61" t="s">
        <v>816</v>
      </c>
      <c r="Q61" s="29" t="s">
        <v>753</v>
      </c>
      <c r="R61" s="29" t="str">
        <f>IFERROR(MID(RADataQTable[[#This Row],[RAtemplate]],1,LEN(RADataQTable[[#This Row],[RAtemplate]])-8),"RA") &amp; " " &amp; RADataQTable[[#This Row],[prop_id0]] &amp; " " &amp; RADataQTable[[#This Row],[last0]]</f>
        <v>RA 1763468 Chapman</v>
      </c>
      <c r="U61" s="21" t="str">
        <f>IF(signer1="PD",IF(ISBLANK(RADataQTable[[#This Row],[sign_blck_name]]),"",RADataQTable[[#This Row],[sign_blck_name]]),IF(ISBLANK(signer1),"",signer1))</f>
        <v>Almadena Y. Chtchelkanova</v>
      </c>
      <c r="V61" s="29" t="str">
        <f>signer2</f>
        <v>Cognizant Program Director</v>
      </c>
      <c r="W61" s="15" t="str">
        <f>HYPERLINK("https://www.ejacket.nsf.gov/ej/showProposal.do?Continue=Y&amp;ID="&amp;RADataQTable[[#This Row],[prop_id0]],"eJ")</f>
        <v>eJ</v>
      </c>
      <c r="X61" s="15" t="str">
        <f>HYPERLINK("mailto:"&amp;RADataQTable[[#This Row],[email]]&amp;"&amp;subject=Your NSF Proposal:  "&amp;RADataQTable[[#This Row],[Div]]&amp;" "&amp;RADataQTable[[#This Row],[prop_id0]], RADataQTable[[#This Row],[email]])</f>
        <v>barbara.chapman@stonybrook.edu</v>
      </c>
      <c r="Y61" s="15" t="str">
        <f>HYPERLINK("mailto:"&amp;RADataQTable[[#This Row],[allPIemail]]&amp;"&amp;subject=NSF Proposal:  "&amp;RADataQTable[[#This Row],[Div]]&amp;" "&amp;RADataQTable[[#This Row],[prop_id0]], "PIs@")</f>
        <v>PIs@</v>
      </c>
      <c r="Z61" t="s">
        <v>2825</v>
      </c>
      <c r="AA61" t="s">
        <v>1301</v>
      </c>
      <c r="AB61">
        <v>4</v>
      </c>
      <c r="AC61">
        <v>4</v>
      </c>
      <c r="AD61"/>
      <c r="AE61" t="str">
        <f>IF(RADataQTable[[#This Row],[maxScore]]-RADataQTable[[#This Row],[minScore]]&gt;4,"Y","")</f>
        <v>Y</v>
      </c>
      <c r="AF61" s="21">
        <v>3</v>
      </c>
      <c r="AG61" s="26">
        <v>6</v>
      </c>
      <c r="AH61">
        <v>9</v>
      </c>
      <c r="AI61" t="s">
        <v>3399</v>
      </c>
      <c r="AJ61" s="30">
        <v>43079.495833333334</v>
      </c>
      <c r="AK61" s="13">
        <v>1195320</v>
      </c>
      <c r="AL61" s="13">
        <v>1195320</v>
      </c>
      <c r="AM61">
        <v>0</v>
      </c>
      <c r="AN61" s="30">
        <v>43191</v>
      </c>
      <c r="AO61" s="21">
        <v>48</v>
      </c>
      <c r="AP61" s="21" t="s">
        <v>3400</v>
      </c>
      <c r="AS61" s="30"/>
      <c r="AT61" t="s">
        <v>1070</v>
      </c>
      <c r="AU61" s="21" t="s">
        <v>814</v>
      </c>
      <c r="AW61" s="21" t="s">
        <v>5578</v>
      </c>
      <c r="AX61" s="30">
        <v>43081</v>
      </c>
      <c r="AY61" s="21" t="s">
        <v>5649</v>
      </c>
      <c r="AZ61" s="21" t="s">
        <v>5580</v>
      </c>
      <c r="BA61" s="21">
        <v>11</v>
      </c>
      <c r="BB61" s="21">
        <v>3</v>
      </c>
      <c r="BG61" s="30"/>
      <c r="BP61" s="30"/>
      <c r="BU61" t="s">
        <v>1301</v>
      </c>
      <c r="BV61" s="21" t="s">
        <v>1302</v>
      </c>
      <c r="BW61" s="21" t="s">
        <v>3398</v>
      </c>
      <c r="BX61" s="21" t="s">
        <v>650</v>
      </c>
      <c r="BY61" s="31">
        <v>894508</v>
      </c>
      <c r="BZ61" s="31">
        <v>894508</v>
      </c>
      <c r="CA61" t="s">
        <v>3156</v>
      </c>
      <c r="CB61" s="21" t="s">
        <v>3402</v>
      </c>
      <c r="CC61" s="21" t="s">
        <v>3403</v>
      </c>
      <c r="CD61" s="21" t="s">
        <v>3404</v>
      </c>
      <c r="CE61" s="21" t="s">
        <v>3081</v>
      </c>
      <c r="CF61" s="31">
        <v>300812</v>
      </c>
      <c r="CG61" s="31">
        <v>300812</v>
      </c>
      <c r="CH61" t="s">
        <v>3156</v>
      </c>
      <c r="CM61" s="31"/>
      <c r="CN61" s="31"/>
      <c r="CT61" s="31"/>
      <c r="CU61" s="31"/>
      <c r="DA61" s="31"/>
      <c r="DB61" s="31"/>
      <c r="DH61" s="31"/>
      <c r="DI61" s="31"/>
      <c r="DO61" s="31"/>
      <c r="DP61" s="31"/>
      <c r="DR61" t="s">
        <v>5478</v>
      </c>
      <c r="DS61" t="s">
        <v>5479</v>
      </c>
      <c r="DT61" t="s">
        <v>477</v>
      </c>
      <c r="DU61" s="29" t="s">
        <v>5581</v>
      </c>
      <c r="DV61" t="s">
        <v>2829</v>
      </c>
      <c r="DW61" t="s">
        <v>5481</v>
      </c>
      <c r="DX61" t="s">
        <v>5482</v>
      </c>
      <c r="DY61" t="s">
        <v>5483</v>
      </c>
      <c r="DZ61" t="s">
        <v>5484</v>
      </c>
      <c r="EA61" s="22">
        <v>43091.565520833334</v>
      </c>
      <c r="EB61" t="s">
        <v>3401</v>
      </c>
      <c r="EC61" t="s">
        <v>5651</v>
      </c>
      <c r="ED61" t="s">
        <v>5650</v>
      </c>
    </row>
    <row r="62" spans="1:134" x14ac:dyDescent="0.35">
      <c r="A62" s="30"/>
      <c r="B62" s="22">
        <v>43005.427083333336</v>
      </c>
      <c r="C62" s="22" t="s">
        <v>2817</v>
      </c>
      <c r="D62" s="30" t="s">
        <v>2818</v>
      </c>
      <c r="E62" s="30" t="s">
        <v>476</v>
      </c>
      <c r="F62" s="30" t="s">
        <v>2820</v>
      </c>
      <c r="G62" s="30" t="s">
        <v>2819</v>
      </c>
      <c r="H62" t="s">
        <v>2821</v>
      </c>
      <c r="I62" t="s">
        <v>2822</v>
      </c>
      <c r="J62" t="s">
        <v>1358</v>
      </c>
      <c r="L62">
        <v>1</v>
      </c>
      <c r="M62" s="26">
        <v>3</v>
      </c>
      <c r="N62" t="s">
        <v>816</v>
      </c>
      <c r="Q62" s="29" t="s">
        <v>753</v>
      </c>
      <c r="R62" s="29" t="str">
        <f>IFERROR(MID(RADataQTable[[#This Row],[RAtemplate]],1,LEN(RADataQTable[[#This Row],[RAtemplate]])-8),"RA") &amp; " " &amp; RADataQTable[[#This Row],[prop_id0]] &amp; " " &amp; RADataQTable[[#This Row],[last0]]</f>
        <v>RA 1763496 Sampson</v>
      </c>
      <c r="U62" s="21" t="str">
        <f>IF(signer1="PD",IF(ISBLANK(RADataQTable[[#This Row],[sign_blck_name]]),"",RADataQTable[[#This Row],[sign_blck_name]]),IF(ISBLANK(signer1),"",signer1))</f>
        <v>Tao Li</v>
      </c>
      <c r="V62" s="29" t="str">
        <f>signer2</f>
        <v>Cognizant Program Director</v>
      </c>
      <c r="W62" s="15" t="str">
        <f>HYPERLINK("https://www.ejacket.nsf.gov/ej/showProposal.do?Continue=Y&amp;ID="&amp;RADataQTable[[#This Row],[prop_id0]],"eJ")</f>
        <v>eJ</v>
      </c>
      <c r="X62" s="15" t="str">
        <f>HYPERLINK("mailto:"&amp;RADataQTable[[#This Row],[email]]&amp;"&amp;subject=Your NSF Proposal:  "&amp;RADataQTable[[#This Row],[Div]]&amp;" "&amp;RADataQTable[[#This Row],[prop_id0]], RADataQTable[[#This Row],[email]])</f>
        <v>asampson@cornell.edu</v>
      </c>
      <c r="Y62" s="15" t="str">
        <f>HYPERLINK("mailto:"&amp;RADataQTable[[#This Row],[allPIemail]]&amp;"&amp;subject=NSF Proposal:  "&amp;RADataQTable[[#This Row],[Div]]&amp;" "&amp;RADataQTable[[#This Row],[prop_id0]], "PIs@")</f>
        <v>PIs@</v>
      </c>
      <c r="Z62" t="s">
        <v>2825</v>
      </c>
      <c r="AA62" t="s">
        <v>1356</v>
      </c>
      <c r="AB62">
        <v>4</v>
      </c>
      <c r="AC62">
        <v>4</v>
      </c>
      <c r="AD62"/>
      <c r="AE62" t="str">
        <f>IF(RADataQTable[[#This Row],[maxScore]]-RADataQTable[[#This Row],[minScore]]&gt;4,"Y","")</f>
        <v/>
      </c>
      <c r="AF62" s="21">
        <v>5</v>
      </c>
      <c r="AG62" s="26">
        <v>6</v>
      </c>
      <c r="AH62">
        <v>7</v>
      </c>
      <c r="AI62" t="s">
        <v>2865</v>
      </c>
      <c r="AJ62" s="30">
        <v>43081.4</v>
      </c>
      <c r="AK62" s="13">
        <v>1195328</v>
      </c>
      <c r="AL62" s="13">
        <v>1195328</v>
      </c>
      <c r="AM62">
        <v>0</v>
      </c>
      <c r="AN62" s="30">
        <v>43344</v>
      </c>
      <c r="AO62" s="21">
        <v>48</v>
      </c>
      <c r="AP62" s="21" t="s">
        <v>3461</v>
      </c>
      <c r="AS62" s="30"/>
      <c r="AT62" t="s">
        <v>1070</v>
      </c>
      <c r="AU62" s="21" t="s">
        <v>814</v>
      </c>
      <c r="AW62" s="21" t="s">
        <v>5578</v>
      </c>
      <c r="AX62" s="30">
        <v>43081</v>
      </c>
      <c r="AY62" s="21" t="s">
        <v>5492</v>
      </c>
      <c r="AZ62" s="21" t="s">
        <v>5580</v>
      </c>
      <c r="BA62" s="21">
        <v>11</v>
      </c>
      <c r="BG62" s="30"/>
      <c r="BP62" s="30"/>
      <c r="BU62" t="s">
        <v>1356</v>
      </c>
      <c r="BV62" s="21" t="s">
        <v>1357</v>
      </c>
      <c r="BW62" s="21" t="s">
        <v>3460</v>
      </c>
      <c r="BX62" s="21" t="s">
        <v>553</v>
      </c>
      <c r="BY62" s="31">
        <v>345484</v>
      </c>
      <c r="BZ62" s="31">
        <v>345484</v>
      </c>
      <c r="CA62" t="s">
        <v>3459</v>
      </c>
      <c r="CB62" s="21" t="s">
        <v>3463</v>
      </c>
      <c r="CC62" s="21" t="s">
        <v>3464</v>
      </c>
      <c r="CD62" s="21" t="s">
        <v>3465</v>
      </c>
      <c r="CE62" s="21" t="s">
        <v>534</v>
      </c>
      <c r="CF62" s="31">
        <v>849844</v>
      </c>
      <c r="CG62" s="31">
        <v>849844</v>
      </c>
      <c r="CH62" t="s">
        <v>3459</v>
      </c>
      <c r="CM62" s="31"/>
      <c r="CN62" s="31"/>
      <c r="CT62" s="31"/>
      <c r="CU62" s="31"/>
      <c r="DA62" s="31"/>
      <c r="DB62" s="31"/>
      <c r="DH62" s="31"/>
      <c r="DI62" s="31"/>
      <c r="DO62" s="31"/>
      <c r="DP62" s="31"/>
      <c r="DR62" t="s">
        <v>5478</v>
      </c>
      <c r="DS62" t="s">
        <v>5479</v>
      </c>
      <c r="DT62" t="s">
        <v>477</v>
      </c>
      <c r="DU62" s="29" t="s">
        <v>5664</v>
      </c>
      <c r="DV62" t="s">
        <v>2829</v>
      </c>
      <c r="DW62" t="s">
        <v>5481</v>
      </c>
      <c r="DX62" t="s">
        <v>5482</v>
      </c>
      <c r="DY62" t="s">
        <v>5483</v>
      </c>
      <c r="DZ62" t="s">
        <v>5484</v>
      </c>
      <c r="EA62" s="22">
        <v>43091.565520833334</v>
      </c>
      <c r="EB62" t="s">
        <v>3462</v>
      </c>
      <c r="EC62" t="s">
        <v>5665</v>
      </c>
    </row>
    <row r="63" spans="1:134" x14ac:dyDescent="0.35">
      <c r="A63" s="30"/>
      <c r="B63" s="22">
        <v>43005.447222222225</v>
      </c>
      <c r="C63" s="22" t="s">
        <v>2817</v>
      </c>
      <c r="D63" s="30" t="s">
        <v>2818</v>
      </c>
      <c r="E63" s="30" t="s">
        <v>476</v>
      </c>
      <c r="F63" s="30" t="s">
        <v>2820</v>
      </c>
      <c r="G63" s="30" t="s">
        <v>2819</v>
      </c>
      <c r="H63" t="s">
        <v>2821</v>
      </c>
      <c r="I63" t="s">
        <v>2822</v>
      </c>
      <c r="J63" t="s">
        <v>727</v>
      </c>
      <c r="L63">
        <v>1</v>
      </c>
      <c r="M63" s="26">
        <v>3</v>
      </c>
      <c r="N63" t="s">
        <v>816</v>
      </c>
      <c r="Q63" s="29" t="s">
        <v>753</v>
      </c>
      <c r="R63" s="29" t="str">
        <f>IFERROR(MID(RADataQTable[[#This Row],[RAtemplate]],1,LEN(RADataQTable[[#This Row],[RAtemplate]])-8),"RA") &amp; " " &amp; RADataQTable[[#This Row],[prop_id0]] &amp; " " &amp; RADataQTable[[#This Row],[last0]]</f>
        <v>RA 1763518 Foster</v>
      </c>
      <c r="U63" s="21" t="str">
        <f>IF(signer1="PD",IF(ISBLANK(RADataQTable[[#This Row],[sign_blck_name]]),"",RADataQTable[[#This Row],[sign_blck_name]]),IF(ISBLANK(signer1),"",signer1))</f>
        <v>Nina Amla</v>
      </c>
      <c r="V63" s="29" t="str">
        <f>signer2</f>
        <v>Cognizant Program Director</v>
      </c>
      <c r="W63" s="15" t="str">
        <f>HYPERLINK("https://www.ejacket.nsf.gov/ej/showProposal.do?Continue=Y&amp;ID="&amp;RADataQTable[[#This Row],[prop_id0]],"eJ")</f>
        <v>eJ</v>
      </c>
      <c r="X63" s="15" t="str">
        <f>HYPERLINK("mailto:"&amp;RADataQTable[[#This Row],[email]]&amp;"&amp;subject=Your NSF Proposal:  "&amp;RADataQTable[[#This Row],[Div]]&amp;" "&amp;RADataQTable[[#This Row],[prop_id0]], RADataQTable[[#This Row],[email]])</f>
        <v>jfoster@cs.umd.edu</v>
      </c>
      <c r="Y63" s="15" t="str">
        <f>HYPERLINK("mailto:"&amp;RADataQTable[[#This Row],[allPIemail]]&amp;"&amp;subject=NSF Proposal:  "&amp;RADataQTable[[#This Row],[Div]]&amp;" "&amp;RADataQTable[[#This Row],[prop_id0]], "PIs@")</f>
        <v>PIs@</v>
      </c>
      <c r="Z63" t="s">
        <v>2825</v>
      </c>
      <c r="AA63" t="s">
        <v>1394</v>
      </c>
      <c r="AB63">
        <v>4</v>
      </c>
      <c r="AC63">
        <v>4</v>
      </c>
      <c r="AD63"/>
      <c r="AE63" t="str">
        <f>IF(RADataQTable[[#This Row],[maxScore]]-RADataQTable[[#This Row],[minScore]]&gt;4,"Y","")</f>
        <v/>
      </c>
      <c r="AF63" s="21">
        <v>3</v>
      </c>
      <c r="AG63" s="26">
        <v>4.5</v>
      </c>
      <c r="AH63">
        <v>6</v>
      </c>
      <c r="AI63" t="s">
        <v>3506</v>
      </c>
      <c r="AJ63" s="30">
        <v>43076.563888888886</v>
      </c>
      <c r="AK63" s="13">
        <v>1199734</v>
      </c>
      <c r="AL63" s="13">
        <v>1199734</v>
      </c>
      <c r="AM63">
        <v>0</v>
      </c>
      <c r="AN63" s="30">
        <v>43282</v>
      </c>
      <c r="AO63" s="21">
        <v>36</v>
      </c>
      <c r="AP63" s="21" t="s">
        <v>3507</v>
      </c>
      <c r="AS63" s="30"/>
      <c r="AT63" t="s">
        <v>728</v>
      </c>
      <c r="AU63" s="21" t="s">
        <v>814</v>
      </c>
      <c r="AW63" s="21" t="s">
        <v>5474</v>
      </c>
      <c r="AX63" s="30">
        <v>43077</v>
      </c>
      <c r="AY63" s="21" t="s">
        <v>5676</v>
      </c>
      <c r="AZ63" s="21" t="s">
        <v>5476</v>
      </c>
      <c r="BA63" s="21">
        <v>10</v>
      </c>
      <c r="BB63" s="21">
        <v>2</v>
      </c>
      <c r="BG63" s="30"/>
      <c r="BP63" s="30"/>
      <c r="BU63" t="s">
        <v>1394</v>
      </c>
      <c r="BV63" s="21" t="s">
        <v>1395</v>
      </c>
      <c r="BW63" s="21" t="s">
        <v>2951</v>
      </c>
      <c r="BX63" s="21" t="s">
        <v>2926</v>
      </c>
      <c r="BY63" s="31">
        <v>427810</v>
      </c>
      <c r="BZ63" s="31">
        <v>427810</v>
      </c>
      <c r="CA63" t="s">
        <v>2832</v>
      </c>
      <c r="CB63" s="21" t="s">
        <v>3509</v>
      </c>
      <c r="CC63" s="21" t="s">
        <v>1453</v>
      </c>
      <c r="CD63" s="21" t="s">
        <v>3510</v>
      </c>
      <c r="CE63" s="21" t="s">
        <v>686</v>
      </c>
      <c r="CF63" s="31">
        <v>384926</v>
      </c>
      <c r="CG63" s="31">
        <v>384926</v>
      </c>
      <c r="CH63" t="s">
        <v>2832</v>
      </c>
      <c r="CI63" s="21" t="s">
        <v>3512</v>
      </c>
      <c r="CJ63" s="21" t="s">
        <v>3513</v>
      </c>
      <c r="CK63" s="21" t="s">
        <v>3514</v>
      </c>
      <c r="CL63" s="21" t="s">
        <v>612</v>
      </c>
      <c r="CM63" s="31">
        <v>386998</v>
      </c>
      <c r="CN63" s="31">
        <v>386998</v>
      </c>
      <c r="CO63" t="s">
        <v>2832</v>
      </c>
      <c r="CT63" s="31"/>
      <c r="CU63" s="31"/>
      <c r="DA63" s="31"/>
      <c r="DB63" s="31"/>
      <c r="DH63" s="31"/>
      <c r="DI63" s="31"/>
      <c r="DO63" s="31"/>
      <c r="DP63" s="31"/>
      <c r="DR63" t="s">
        <v>5478</v>
      </c>
      <c r="DS63" t="s">
        <v>5479</v>
      </c>
      <c r="DT63" t="s">
        <v>477</v>
      </c>
      <c r="DU63" s="29" t="s">
        <v>5480</v>
      </c>
      <c r="DV63" t="s">
        <v>2829</v>
      </c>
      <c r="DW63" t="s">
        <v>5481</v>
      </c>
      <c r="DX63" t="s">
        <v>5482</v>
      </c>
      <c r="DY63" t="s">
        <v>5483</v>
      </c>
      <c r="DZ63" t="s">
        <v>5484</v>
      </c>
      <c r="EA63" s="22">
        <v>43091.565520833334</v>
      </c>
      <c r="EB63" t="s">
        <v>3508</v>
      </c>
      <c r="EC63" t="s">
        <v>5678</v>
      </c>
      <c r="ED63" t="s">
        <v>5677</v>
      </c>
    </row>
    <row r="64" spans="1:134" x14ac:dyDescent="0.35">
      <c r="A64" s="30"/>
      <c r="B64" s="22">
        <v>43005.462500000001</v>
      </c>
      <c r="C64" s="22" t="s">
        <v>2817</v>
      </c>
      <c r="D64" s="30" t="s">
        <v>2818</v>
      </c>
      <c r="E64" s="30" t="s">
        <v>476</v>
      </c>
      <c r="F64" s="30" t="s">
        <v>2820</v>
      </c>
      <c r="G64" s="30" t="s">
        <v>2819</v>
      </c>
      <c r="H64" t="s">
        <v>2821</v>
      </c>
      <c r="I64" t="s">
        <v>2822</v>
      </c>
      <c r="J64" t="s">
        <v>912</v>
      </c>
      <c r="L64">
        <v>1</v>
      </c>
      <c r="M64" s="26">
        <v>3</v>
      </c>
      <c r="N64" t="s">
        <v>816</v>
      </c>
      <c r="Q64" s="29" t="s">
        <v>753</v>
      </c>
      <c r="R64" s="29" t="str">
        <f>IFERROR(MID(RADataQTable[[#This Row],[RAtemplate]],1,LEN(RADataQTable[[#This Row],[RAtemplate]])-8),"RA") &amp; " " &amp; RADataQTable[[#This Row],[prop_id0]] &amp; " " &amp; RADataQTable[[#This Row],[last0]]</f>
        <v>RA 1763541 Li</v>
      </c>
      <c r="U64" s="21" t="str">
        <f>IF(signer1="PD",IF(ISBLANK(RADataQTable[[#This Row],[sign_blck_name]]),"",RADataQTable[[#This Row],[sign_blck_name]]),IF(ISBLANK(signer1),"",signer1))</f>
        <v>Sankar Basu</v>
      </c>
      <c r="V64" s="29" t="str">
        <f>signer2</f>
        <v>Cognizant Program Director</v>
      </c>
      <c r="W64" s="15" t="str">
        <f>HYPERLINK("https://www.ejacket.nsf.gov/ej/showProposal.do?Continue=Y&amp;ID="&amp;RADataQTable[[#This Row],[prop_id0]],"eJ")</f>
        <v>eJ</v>
      </c>
      <c r="X64" s="15" t="str">
        <f>HYPERLINK("mailto:"&amp;RADataQTable[[#This Row],[email]]&amp;"&amp;subject=Your NSF Proposal:  "&amp;RADataQTable[[#This Row],[Div]]&amp;" "&amp;RADataQTable[[#This Row],[prop_id0]], RADataQTable[[#This Row],[email]])</f>
        <v>hai.li@duke.edu</v>
      </c>
      <c r="Y64" s="15" t="str">
        <f>HYPERLINK("mailto:"&amp;RADataQTable[[#This Row],[allPIemail]]&amp;"&amp;subject=NSF Proposal:  "&amp;RADataQTable[[#This Row],[Div]]&amp;" "&amp;RADataQTable[[#This Row],[prop_id0]], "PIs@")</f>
        <v>PIs@</v>
      </c>
      <c r="Z64" t="s">
        <v>2825</v>
      </c>
      <c r="AA64" t="s">
        <v>1426</v>
      </c>
      <c r="AB64">
        <v>4</v>
      </c>
      <c r="AC64">
        <v>4</v>
      </c>
      <c r="AD64"/>
      <c r="AE64" t="str">
        <f>IF(RADataQTable[[#This Row],[maxScore]]-RADataQTable[[#This Row],[minScore]]&gt;4,"Y","")</f>
        <v/>
      </c>
      <c r="AF64" s="21">
        <v>5</v>
      </c>
      <c r="AG64" s="26">
        <v>5.25</v>
      </c>
      <c r="AH64">
        <v>6</v>
      </c>
      <c r="AI64" t="s">
        <v>3580</v>
      </c>
      <c r="AJ64" s="30">
        <v>43067.498611111114</v>
      </c>
      <c r="AK64" s="13">
        <v>1199995</v>
      </c>
      <c r="AL64" s="13">
        <v>1199995</v>
      </c>
      <c r="AM64">
        <v>0</v>
      </c>
      <c r="AN64" s="30">
        <v>43282</v>
      </c>
      <c r="AO64" s="21">
        <v>36</v>
      </c>
      <c r="AP64" s="21" t="s">
        <v>3581</v>
      </c>
      <c r="AS64" s="30"/>
      <c r="AT64" t="s">
        <v>913</v>
      </c>
      <c r="AU64" s="21" t="s">
        <v>814</v>
      </c>
      <c r="AW64" s="21" t="s">
        <v>5535</v>
      </c>
      <c r="AX64" s="30">
        <v>43068</v>
      </c>
      <c r="AY64" s="21" t="s">
        <v>5689</v>
      </c>
      <c r="AZ64" s="21" t="s">
        <v>5537</v>
      </c>
      <c r="BA64" s="21">
        <v>8</v>
      </c>
      <c r="BB64" s="21">
        <v>1</v>
      </c>
      <c r="BG64" s="30"/>
      <c r="BP64" s="30"/>
      <c r="BU64" t="s">
        <v>1426</v>
      </c>
      <c r="BV64" s="21" t="s">
        <v>803</v>
      </c>
      <c r="BW64" s="21" t="s">
        <v>3579</v>
      </c>
      <c r="BX64" s="21" t="s">
        <v>565</v>
      </c>
      <c r="BY64" s="31">
        <v>600000</v>
      </c>
      <c r="BZ64" s="31">
        <v>600000</v>
      </c>
      <c r="CA64" t="s">
        <v>3009</v>
      </c>
      <c r="CB64" s="21" t="s">
        <v>3583</v>
      </c>
      <c r="CC64" s="21" t="s">
        <v>3584</v>
      </c>
      <c r="CD64" s="21" t="s">
        <v>3585</v>
      </c>
      <c r="CE64" s="21" t="s">
        <v>3586</v>
      </c>
      <c r="CF64" s="31">
        <v>599995</v>
      </c>
      <c r="CG64" s="31">
        <v>599995</v>
      </c>
      <c r="CH64" t="s">
        <v>3009</v>
      </c>
      <c r="CM64" s="31"/>
      <c r="CN64" s="31"/>
      <c r="CT64" s="31"/>
      <c r="CU64" s="31"/>
      <c r="DA64" s="31"/>
      <c r="DB64" s="31"/>
      <c r="DH64" s="31"/>
      <c r="DI64" s="31"/>
      <c r="DO64" s="31"/>
      <c r="DP64" s="31"/>
      <c r="DR64" t="s">
        <v>5478</v>
      </c>
      <c r="DS64" t="s">
        <v>5479</v>
      </c>
      <c r="DT64" t="s">
        <v>477</v>
      </c>
      <c r="DU64" s="29" t="s">
        <v>5538</v>
      </c>
      <c r="DV64" t="s">
        <v>2829</v>
      </c>
      <c r="DW64" t="s">
        <v>5481</v>
      </c>
      <c r="DX64" t="s">
        <v>5482</v>
      </c>
      <c r="DY64" t="s">
        <v>5483</v>
      </c>
      <c r="DZ64" t="s">
        <v>5484</v>
      </c>
      <c r="EA64" s="22">
        <v>43091.565520833334</v>
      </c>
      <c r="EB64" t="s">
        <v>3582</v>
      </c>
      <c r="EC64" t="s">
        <v>5691</v>
      </c>
      <c r="ED64" t="s">
        <v>5690</v>
      </c>
    </row>
    <row r="65" spans="1:134" x14ac:dyDescent="0.35">
      <c r="A65" s="30"/>
      <c r="B65" s="22">
        <v>43005.486805555556</v>
      </c>
      <c r="C65" s="22" t="s">
        <v>2817</v>
      </c>
      <c r="D65" s="30" t="s">
        <v>2818</v>
      </c>
      <c r="E65" s="30" t="s">
        <v>476</v>
      </c>
      <c r="F65" s="30" t="s">
        <v>2820</v>
      </c>
      <c r="G65" s="30" t="s">
        <v>2819</v>
      </c>
      <c r="H65" t="s">
        <v>2821</v>
      </c>
      <c r="I65" t="s">
        <v>2822</v>
      </c>
      <c r="J65" t="s">
        <v>1069</v>
      </c>
      <c r="L65">
        <v>1</v>
      </c>
      <c r="M65" s="26">
        <v>3</v>
      </c>
      <c r="N65" t="s">
        <v>816</v>
      </c>
      <c r="Q65" s="29" t="s">
        <v>753</v>
      </c>
      <c r="R65" s="29" t="str">
        <f>IFERROR(MID(RADataQTable[[#This Row],[RAtemplate]],1,LEN(RADataQTable[[#This Row],[RAtemplate]])-8),"RA") &amp; " " &amp; RADataQTable[[#This Row],[prop_id0]] &amp; " " &amp; RADataQTable[[#This Row],[last0]]</f>
        <v>RA 1763571 Kasikci</v>
      </c>
      <c r="U65" s="21" t="str">
        <f>IF(signer1="PD",IF(ISBLANK(RADataQTable[[#This Row],[sign_blck_name]]),"",RADataQTable[[#This Row],[sign_blck_name]]),IF(ISBLANK(signer1),"",signer1))</f>
        <v>Almadena Y. Chtchelkanova</v>
      </c>
      <c r="V65" s="29" t="str">
        <f>signer2</f>
        <v>Cognizant Program Director</v>
      </c>
      <c r="W65" s="15" t="str">
        <f>HYPERLINK("https://www.ejacket.nsf.gov/ej/showProposal.do?Continue=Y&amp;ID="&amp;RADataQTable[[#This Row],[prop_id0]],"eJ")</f>
        <v>eJ</v>
      </c>
      <c r="X65" s="15" t="str">
        <f>HYPERLINK("mailto:"&amp;RADataQTable[[#This Row],[email]]&amp;"&amp;subject=Your NSF Proposal:  "&amp;RADataQTable[[#This Row],[Div]]&amp;" "&amp;RADataQTable[[#This Row],[prop_id0]], RADataQTable[[#This Row],[email]])</f>
        <v>barisk@umich.edu</v>
      </c>
      <c r="Y65" s="15" t="str">
        <f>HYPERLINK("mailto:"&amp;RADataQTable[[#This Row],[allPIemail]]&amp;"&amp;subject=NSF Proposal:  "&amp;RADataQTable[[#This Row],[Div]]&amp;" "&amp;RADataQTable[[#This Row],[prop_id0]], "PIs@")</f>
        <v>PIs@</v>
      </c>
      <c r="Z65" t="s">
        <v>2825</v>
      </c>
      <c r="AA65" t="s">
        <v>1476</v>
      </c>
      <c r="AB65">
        <v>4</v>
      </c>
      <c r="AC65">
        <v>4</v>
      </c>
      <c r="AD65"/>
      <c r="AE65" t="str">
        <f>IF(RADataQTable[[#This Row],[maxScore]]-RADataQTable[[#This Row],[minScore]]&gt;4,"Y","")</f>
        <v>Y</v>
      </c>
      <c r="AF65" s="21">
        <v>1</v>
      </c>
      <c r="AG65" s="26">
        <v>4.25</v>
      </c>
      <c r="AH65">
        <v>6</v>
      </c>
      <c r="AI65" t="s">
        <v>3651</v>
      </c>
      <c r="AJ65" s="30">
        <v>43080.413888888892</v>
      </c>
      <c r="AK65" s="13">
        <v>1200000</v>
      </c>
      <c r="AL65" s="13">
        <v>1200000</v>
      </c>
      <c r="AM65">
        <v>0</v>
      </c>
      <c r="AN65" s="30">
        <v>43344</v>
      </c>
      <c r="AO65" s="21">
        <v>48</v>
      </c>
      <c r="AP65" s="21" t="s">
        <v>3652</v>
      </c>
      <c r="AS65" s="30"/>
      <c r="AT65" t="s">
        <v>1070</v>
      </c>
      <c r="AU65" s="21" t="s">
        <v>814</v>
      </c>
      <c r="AW65" s="21" t="s">
        <v>5578</v>
      </c>
      <c r="AX65" s="30">
        <v>43081</v>
      </c>
      <c r="AY65" s="21" t="s">
        <v>5702</v>
      </c>
      <c r="AZ65" s="21" t="s">
        <v>5580</v>
      </c>
      <c r="BA65" s="21">
        <v>11</v>
      </c>
      <c r="BG65" s="30"/>
      <c r="BP65" s="30"/>
      <c r="BU65" t="s">
        <v>1476</v>
      </c>
      <c r="BV65" s="21" t="s">
        <v>1477</v>
      </c>
      <c r="BW65" s="21" t="s">
        <v>3650</v>
      </c>
      <c r="BX65" s="21" t="s">
        <v>713</v>
      </c>
      <c r="BY65" s="31">
        <v>1200000</v>
      </c>
      <c r="BZ65" s="31">
        <v>1200000</v>
      </c>
      <c r="CA65" t="s">
        <v>3156</v>
      </c>
      <c r="CF65" s="31"/>
      <c r="CG65" s="31"/>
      <c r="CM65" s="31"/>
      <c r="CN65" s="31"/>
      <c r="CT65" s="31"/>
      <c r="CU65" s="31"/>
      <c r="DA65" s="31"/>
      <c r="DB65" s="31"/>
      <c r="DH65" s="31"/>
      <c r="DI65" s="31"/>
      <c r="DO65" s="31"/>
      <c r="DP65" s="31"/>
      <c r="DR65" t="s">
        <v>5478</v>
      </c>
      <c r="DS65" t="s">
        <v>5479</v>
      </c>
      <c r="DT65" t="s">
        <v>477</v>
      </c>
      <c r="DU65" s="29" t="s">
        <v>5581</v>
      </c>
      <c r="DV65" t="s">
        <v>2829</v>
      </c>
      <c r="DW65" t="s">
        <v>5481</v>
      </c>
      <c r="DX65" t="s">
        <v>5482</v>
      </c>
      <c r="DY65" t="s">
        <v>5483</v>
      </c>
      <c r="DZ65" t="s">
        <v>5484</v>
      </c>
      <c r="EA65" s="22">
        <v>43091.565520833334</v>
      </c>
      <c r="EB65" t="s">
        <v>3653</v>
      </c>
      <c r="EC65" t="s">
        <v>5703</v>
      </c>
    </row>
    <row r="66" spans="1:134" x14ac:dyDescent="0.35">
      <c r="A66" s="30"/>
      <c r="B66" s="22">
        <v>43005.505555555559</v>
      </c>
      <c r="C66" s="22" t="s">
        <v>2817</v>
      </c>
      <c r="D66" s="30" t="s">
        <v>2818</v>
      </c>
      <c r="E66" s="30" t="s">
        <v>476</v>
      </c>
      <c r="F66" s="30" t="s">
        <v>2820</v>
      </c>
      <c r="G66" s="30" t="s">
        <v>2819</v>
      </c>
      <c r="H66" t="s">
        <v>2821</v>
      </c>
      <c r="I66" t="s">
        <v>2822</v>
      </c>
      <c r="J66" t="s">
        <v>948</v>
      </c>
      <c r="L66">
        <v>1</v>
      </c>
      <c r="M66" s="26">
        <v>3</v>
      </c>
      <c r="N66" t="s">
        <v>816</v>
      </c>
      <c r="Q66" s="29" t="s">
        <v>753</v>
      </c>
      <c r="R66" s="29" t="str">
        <f>IFERROR(MID(RADataQTable[[#This Row],[RAtemplate]],1,LEN(RADataQTable[[#This Row],[RAtemplate]])-8),"RA") &amp; " " &amp; RADataQTable[[#This Row],[prop_id0]] &amp; " " &amp; RADataQTable[[#This Row],[last0]]</f>
        <v>RA 1763596 Cappos</v>
      </c>
      <c r="U66" s="21" t="str">
        <f>IF(signer1="PD",IF(ISBLANK(RADataQTable[[#This Row],[sign_blck_name]]),"",RADataQTable[[#This Row],[sign_blck_name]]),IF(ISBLANK(signer1),"",signer1))</f>
        <v>Sol J. Greenspan</v>
      </c>
      <c r="V66" s="29" t="str">
        <f>signer2</f>
        <v>Cognizant Program Director</v>
      </c>
      <c r="W66" s="15" t="str">
        <f>HYPERLINK("https://www.ejacket.nsf.gov/ej/showProposal.do?Continue=Y&amp;ID="&amp;RADataQTable[[#This Row],[prop_id0]],"eJ")</f>
        <v>eJ</v>
      </c>
      <c r="X66" s="15" t="str">
        <f>HYPERLINK("mailto:"&amp;RADataQTable[[#This Row],[email]]&amp;"&amp;subject=Your NSF Proposal:  "&amp;RADataQTable[[#This Row],[Div]]&amp;" "&amp;RADataQTable[[#This Row],[prop_id0]], RADataQTable[[#This Row],[email]])</f>
        <v>jcappos@nyu.edu</v>
      </c>
      <c r="Y66" s="15" t="str">
        <f>HYPERLINK("mailto:"&amp;RADataQTable[[#This Row],[allPIemail]]&amp;"&amp;subject=NSF Proposal:  "&amp;RADataQTable[[#This Row],[Div]]&amp;" "&amp;RADataQTable[[#This Row],[prop_id0]], "PIs@")</f>
        <v>PIs@</v>
      </c>
      <c r="Z66" t="s">
        <v>2825</v>
      </c>
      <c r="AA66" t="s">
        <v>1508</v>
      </c>
      <c r="AB66">
        <v>4</v>
      </c>
      <c r="AC66">
        <v>4</v>
      </c>
      <c r="AD66"/>
      <c r="AE66" t="str">
        <f>IF(RADataQTable[[#This Row],[maxScore]]-RADataQTable[[#This Row],[minScore]]&gt;4,"Y","")</f>
        <v/>
      </c>
      <c r="AF66" s="21">
        <v>3</v>
      </c>
      <c r="AG66" s="26">
        <v>3</v>
      </c>
      <c r="AH66">
        <v>3</v>
      </c>
      <c r="AI66" t="s">
        <v>3741</v>
      </c>
      <c r="AJ66" s="30">
        <v>43083.40902777778</v>
      </c>
      <c r="AK66" s="13">
        <v>1199444</v>
      </c>
      <c r="AL66" s="13">
        <v>1199444</v>
      </c>
      <c r="AM66">
        <v>0</v>
      </c>
      <c r="AN66" s="30">
        <v>43252</v>
      </c>
      <c r="AO66" s="21">
        <v>48</v>
      </c>
      <c r="AP66" s="21" t="s">
        <v>3742</v>
      </c>
      <c r="AS66" s="30"/>
      <c r="AT66" t="s">
        <v>949</v>
      </c>
      <c r="AU66" s="21" t="s">
        <v>814</v>
      </c>
      <c r="AW66" s="21" t="s">
        <v>5547</v>
      </c>
      <c r="AX66" s="30">
        <v>43083</v>
      </c>
      <c r="AY66" s="21" t="s">
        <v>5713</v>
      </c>
      <c r="AZ66" s="21" t="s">
        <v>5549</v>
      </c>
      <c r="BA66" s="21">
        <v>9</v>
      </c>
      <c r="BG66" s="30"/>
      <c r="BP66" s="30"/>
      <c r="BU66" t="s">
        <v>1508</v>
      </c>
      <c r="BV66" s="21" t="s">
        <v>1509</v>
      </c>
      <c r="BW66" s="21" t="s">
        <v>3740</v>
      </c>
      <c r="BX66" s="21" t="s">
        <v>589</v>
      </c>
      <c r="BY66" s="31">
        <v>831694</v>
      </c>
      <c r="BZ66" s="31">
        <v>831694</v>
      </c>
      <c r="CB66" s="21" t="s">
        <v>3744</v>
      </c>
      <c r="CC66" s="21" t="s">
        <v>3745</v>
      </c>
      <c r="CD66" s="21" t="s">
        <v>3746</v>
      </c>
      <c r="CE66" s="21" t="s">
        <v>3747</v>
      </c>
      <c r="CF66" s="31">
        <v>367750</v>
      </c>
      <c r="CG66" s="31">
        <v>367750</v>
      </c>
      <c r="CH66" t="s">
        <v>3036</v>
      </c>
      <c r="CM66" s="31"/>
      <c r="CN66" s="31"/>
      <c r="CT66" s="31"/>
      <c r="CU66" s="31"/>
      <c r="DA66" s="31"/>
      <c r="DB66" s="31"/>
      <c r="DH66" s="31"/>
      <c r="DI66" s="31"/>
      <c r="DO66" s="31"/>
      <c r="DP66" s="31"/>
      <c r="DR66" t="s">
        <v>5478</v>
      </c>
      <c r="DS66" t="s">
        <v>5479</v>
      </c>
      <c r="DT66" t="s">
        <v>477</v>
      </c>
      <c r="DU66" s="29" t="s">
        <v>5550</v>
      </c>
      <c r="DV66" t="s">
        <v>2829</v>
      </c>
      <c r="DW66" t="s">
        <v>5481</v>
      </c>
      <c r="DX66" t="s">
        <v>5482</v>
      </c>
      <c r="DY66" t="s">
        <v>5483</v>
      </c>
      <c r="DZ66" t="s">
        <v>5484</v>
      </c>
      <c r="EA66" s="22">
        <v>43091.565520833334</v>
      </c>
      <c r="EB66" t="s">
        <v>3743</v>
      </c>
      <c r="EC66" t="s">
        <v>5714</v>
      </c>
    </row>
    <row r="67" spans="1:134" x14ac:dyDescent="0.35">
      <c r="A67" s="30"/>
      <c r="B67" s="22">
        <v>43005.508333333331</v>
      </c>
      <c r="C67" s="22" t="s">
        <v>2868</v>
      </c>
      <c r="D67" s="30" t="s">
        <v>2869</v>
      </c>
      <c r="E67" s="30" t="s">
        <v>466</v>
      </c>
      <c r="F67" s="30" t="s">
        <v>2820</v>
      </c>
      <c r="G67" s="30" t="s">
        <v>2819</v>
      </c>
      <c r="H67" t="s">
        <v>2821</v>
      </c>
      <c r="I67" t="s">
        <v>2883</v>
      </c>
      <c r="J67" t="s">
        <v>838</v>
      </c>
      <c r="K67" s="22">
        <v>43081.400266203702</v>
      </c>
      <c r="L67">
        <v>1</v>
      </c>
      <c r="M67" s="26">
        <v>3</v>
      </c>
      <c r="N67" t="s">
        <v>816</v>
      </c>
      <c r="Q67" s="29" t="s">
        <v>753</v>
      </c>
      <c r="R67" s="29" t="str">
        <f>IFERROR(MID(RADataQTable[[#This Row],[RAtemplate]],1,LEN(RADataQTable[[#This Row],[RAtemplate]])-8),"RA") &amp; " " &amp; RADataQTable[[#This Row],[prop_id0]] &amp; " " &amp; RADataQTable[[#This Row],[last0]]</f>
        <v>RA 1763602 Kurgan</v>
      </c>
      <c r="U67" s="21" t="str">
        <f>IF(signer1="PD",IF(ISBLANK(RADataQTable[[#This Row],[sign_blck_name]]),"",RADataQTable[[#This Row],[sign_blck_name]]),IF(ISBLANK(signer1),"",signer1))</f>
        <v>Sylvia J. Spengler</v>
      </c>
      <c r="V67" s="29" t="str">
        <f>signer2</f>
        <v>Cognizant Program Director</v>
      </c>
      <c r="W67" s="15" t="str">
        <f>HYPERLINK("https://www.ejacket.nsf.gov/ej/showProposal.do?Continue=Y&amp;ID="&amp;RADataQTable[[#This Row],[prop_id0]],"eJ")</f>
        <v>eJ</v>
      </c>
      <c r="X67" s="15" t="str">
        <f>HYPERLINK("mailto:"&amp;RADataQTable[[#This Row],[email]]&amp;"&amp;subject=Your NSF Proposal:  "&amp;RADataQTable[[#This Row],[Div]]&amp;" "&amp;RADataQTable[[#This Row],[prop_id0]], RADataQTable[[#This Row],[email]])</f>
        <v>lkurgan@vcu.edu</v>
      </c>
      <c r="Y67" s="15" t="str">
        <f>HYPERLINK("mailto:"&amp;RADataQTable[[#This Row],[allPIemail]]&amp;"&amp;subject=NSF Proposal:  "&amp;RADataQTable[[#This Row],[Div]]&amp;" "&amp;RADataQTable[[#This Row],[prop_id0]], "PIs@")</f>
        <v>PIs@</v>
      </c>
      <c r="Z67" t="s">
        <v>2871</v>
      </c>
      <c r="AA67" t="s">
        <v>1534</v>
      </c>
      <c r="AB67">
        <v>4</v>
      </c>
      <c r="AD67"/>
      <c r="AE67" t="str">
        <f>IF(RADataQTable[[#This Row],[maxScore]]-RADataQTable[[#This Row],[minScore]]&gt;4,"Y","")</f>
        <v/>
      </c>
      <c r="AF67" s="21">
        <v>3</v>
      </c>
      <c r="AG67" s="26">
        <v>5</v>
      </c>
      <c r="AH67">
        <v>7</v>
      </c>
      <c r="AI67" t="s">
        <v>3762</v>
      </c>
      <c r="AJ67" s="30">
        <v>43073.495138888888</v>
      </c>
      <c r="AK67" s="13">
        <v>1199982</v>
      </c>
      <c r="AL67" s="13">
        <v>1199982</v>
      </c>
      <c r="AM67">
        <v>0</v>
      </c>
      <c r="AN67" s="30">
        <v>43191</v>
      </c>
      <c r="AO67" s="21">
        <v>48</v>
      </c>
      <c r="AP67" s="21" t="s">
        <v>3763</v>
      </c>
      <c r="AS67" s="30"/>
      <c r="AT67" t="s">
        <v>839</v>
      </c>
      <c r="AU67" s="21" t="s">
        <v>1536</v>
      </c>
      <c r="AW67" s="21" t="s">
        <v>5516</v>
      </c>
      <c r="AX67" s="30">
        <v>43077</v>
      </c>
      <c r="AY67" s="21" t="s">
        <v>5657</v>
      </c>
      <c r="AZ67" s="21" t="s">
        <v>5518</v>
      </c>
      <c r="BA67" s="21">
        <v>8</v>
      </c>
      <c r="BG67" s="30"/>
      <c r="BP67" s="30"/>
      <c r="BU67" t="s">
        <v>1534</v>
      </c>
      <c r="BV67" s="21" t="s">
        <v>1535</v>
      </c>
      <c r="BW67" s="21" t="s">
        <v>3760</v>
      </c>
      <c r="BX67" s="21" t="s">
        <v>3761</v>
      </c>
      <c r="BY67" s="31">
        <v>660000</v>
      </c>
      <c r="BZ67" s="31">
        <v>660000</v>
      </c>
      <c r="CA67" t="s">
        <v>2884</v>
      </c>
      <c r="CB67" s="21" t="s">
        <v>3765</v>
      </c>
      <c r="CC67" s="21" t="s">
        <v>3766</v>
      </c>
      <c r="CD67" s="21" t="s">
        <v>3767</v>
      </c>
      <c r="CE67" s="21" t="s">
        <v>707</v>
      </c>
      <c r="CF67" s="31">
        <v>539982</v>
      </c>
      <c r="CG67" s="31">
        <v>539982</v>
      </c>
      <c r="CH67" t="s">
        <v>2884</v>
      </c>
      <c r="CM67" s="31"/>
      <c r="CN67" s="31"/>
      <c r="CT67" s="31"/>
      <c r="CU67" s="31"/>
      <c r="DA67" s="31"/>
      <c r="DB67" s="31"/>
      <c r="DH67" s="31"/>
      <c r="DI67" s="31"/>
      <c r="DO67" s="31"/>
      <c r="DP67" s="31"/>
      <c r="DR67" t="s">
        <v>5495</v>
      </c>
      <c r="DS67" t="s">
        <v>5496</v>
      </c>
      <c r="DT67" t="s">
        <v>467</v>
      </c>
      <c r="DU67" s="29" t="s">
        <v>5519</v>
      </c>
      <c r="DV67" t="s">
        <v>2829</v>
      </c>
      <c r="DW67" t="s">
        <v>5481</v>
      </c>
      <c r="DX67" t="s">
        <v>5482</v>
      </c>
      <c r="DY67" t="s">
        <v>5483</v>
      </c>
      <c r="DZ67" t="s">
        <v>5484</v>
      </c>
      <c r="EA67" s="22">
        <v>43091.565520833334</v>
      </c>
      <c r="EB67" t="s">
        <v>3764</v>
      </c>
      <c r="EC67" t="s">
        <v>5719</v>
      </c>
    </row>
    <row r="68" spans="1:134" x14ac:dyDescent="0.35">
      <c r="A68" s="30"/>
      <c r="B68" s="22">
        <v>43005.540277777778</v>
      </c>
      <c r="C68" s="22" t="s">
        <v>2817</v>
      </c>
      <c r="D68" s="30" t="s">
        <v>2818</v>
      </c>
      <c r="E68" s="30" t="s">
        <v>478</v>
      </c>
      <c r="F68" s="30" t="s">
        <v>2820</v>
      </c>
      <c r="G68" s="30" t="s">
        <v>2819</v>
      </c>
      <c r="H68" t="s">
        <v>2821</v>
      </c>
      <c r="I68" t="s">
        <v>2822</v>
      </c>
      <c r="J68" t="s">
        <v>1583</v>
      </c>
      <c r="L68">
        <v>1</v>
      </c>
      <c r="M68" s="26">
        <v>3</v>
      </c>
      <c r="N68" t="s">
        <v>816</v>
      </c>
      <c r="Q68" s="29" t="s">
        <v>753</v>
      </c>
      <c r="R68" s="29" t="str">
        <f>IFERROR(MID(RADataQTable[[#This Row],[RAtemplate]],1,LEN(RADataQTable[[#This Row],[RAtemplate]])-8),"RA") &amp; " " &amp; RADataQTable[[#This Row],[prop_id0]] &amp; " " &amp; RADataQTable[[#This Row],[last0]]</f>
        <v>RA 1763641 Chamon</v>
      </c>
      <c r="U68" s="21" t="str">
        <f>IF(signer1="PD",IF(ISBLANK(RADataQTable[[#This Row],[sign_blck_name]]),"",RADataQTable[[#This Row],[sign_blck_name]]),IF(ISBLANK(signer1),"",signer1))</f>
        <v>Dmitry Maslov</v>
      </c>
      <c r="V68" s="29" t="str">
        <f>signer2</f>
        <v>Cognizant Program Director</v>
      </c>
      <c r="W68" s="15" t="str">
        <f>HYPERLINK("https://www.ejacket.nsf.gov/ej/showProposal.do?Continue=Y&amp;ID="&amp;RADataQTable[[#This Row],[prop_id0]],"eJ")</f>
        <v>eJ</v>
      </c>
      <c r="X68" s="15" t="str">
        <f>HYPERLINK("mailto:"&amp;RADataQTable[[#This Row],[email]]&amp;"&amp;subject=Your NSF Proposal:  "&amp;RADataQTable[[#This Row],[Div]]&amp;" "&amp;RADataQTable[[#This Row],[prop_id0]], RADataQTable[[#This Row],[email]])</f>
        <v>chamon@bu.edu</v>
      </c>
      <c r="Y68" s="15" t="str">
        <f>HYPERLINK("mailto:"&amp;RADataQTable[[#This Row],[allPIemail]]&amp;"&amp;subject=NSF Proposal:  "&amp;RADataQTable[[#This Row],[Div]]&amp;" "&amp;RADataQTable[[#This Row],[prop_id0]], "PIs@")</f>
        <v>PIs@</v>
      </c>
      <c r="Z68" t="s">
        <v>2825</v>
      </c>
      <c r="AA68" t="s">
        <v>1581</v>
      </c>
      <c r="AB68">
        <v>5</v>
      </c>
      <c r="AC68">
        <v>5</v>
      </c>
      <c r="AD68"/>
      <c r="AE68" t="str">
        <f>IF(RADataQTable[[#This Row],[maxScore]]-RADataQTable[[#This Row],[minScore]]&gt;4,"Y","")</f>
        <v/>
      </c>
      <c r="AF68" s="21">
        <v>4</v>
      </c>
      <c r="AG68" s="26">
        <v>5.2</v>
      </c>
      <c r="AH68">
        <v>7</v>
      </c>
      <c r="AI68" t="s">
        <v>3849</v>
      </c>
      <c r="AJ68" s="30">
        <v>43087.356249999997</v>
      </c>
      <c r="AK68" s="13">
        <v>1198987</v>
      </c>
      <c r="AL68" s="13">
        <v>1198987</v>
      </c>
      <c r="AM68">
        <v>0</v>
      </c>
      <c r="AN68" s="30">
        <v>43191</v>
      </c>
      <c r="AO68" s="21">
        <v>48</v>
      </c>
      <c r="AP68" s="21" t="s">
        <v>3850</v>
      </c>
      <c r="AQ68">
        <v>1</v>
      </c>
      <c r="AR68" t="s">
        <v>5636</v>
      </c>
      <c r="AS68" s="30">
        <v>43064.443055555559</v>
      </c>
      <c r="AT68" t="s">
        <v>1584</v>
      </c>
      <c r="AU68" s="21" t="s">
        <v>814</v>
      </c>
      <c r="AW68" s="21" t="s">
        <v>5735</v>
      </c>
      <c r="AX68" s="30">
        <v>43087</v>
      </c>
      <c r="AY68" s="21" t="s">
        <v>5736</v>
      </c>
      <c r="AZ68" s="21" t="s">
        <v>5737</v>
      </c>
      <c r="BA68" s="21">
        <v>4</v>
      </c>
      <c r="BG68" s="30"/>
      <c r="BP68" s="30"/>
      <c r="BU68" t="s">
        <v>1581</v>
      </c>
      <c r="BV68" s="21" t="s">
        <v>1582</v>
      </c>
      <c r="BW68" s="21" t="s">
        <v>3848</v>
      </c>
      <c r="BX68" s="21" t="s">
        <v>3145</v>
      </c>
      <c r="BY68" s="31">
        <v>883394</v>
      </c>
      <c r="BZ68" s="31">
        <v>883394</v>
      </c>
      <c r="CB68" s="21" t="s">
        <v>3852</v>
      </c>
      <c r="CC68" s="21" t="s">
        <v>3853</v>
      </c>
      <c r="CD68" s="21" t="s">
        <v>3854</v>
      </c>
      <c r="CE68" s="21" t="s">
        <v>671</v>
      </c>
      <c r="CF68" s="31">
        <v>315593</v>
      </c>
      <c r="CG68" s="31">
        <v>315593</v>
      </c>
      <c r="CM68" s="31"/>
      <c r="CN68" s="31"/>
      <c r="CT68" s="31"/>
      <c r="CU68" s="31"/>
      <c r="DA68" s="31"/>
      <c r="DB68" s="31"/>
      <c r="DH68" s="31"/>
      <c r="DI68" s="31"/>
      <c r="DO68" s="31"/>
      <c r="DP68" s="31"/>
      <c r="DR68" t="s">
        <v>5478</v>
      </c>
      <c r="DS68" t="s">
        <v>5479</v>
      </c>
      <c r="DT68" t="s">
        <v>479</v>
      </c>
      <c r="DU68" s="29" t="s">
        <v>5738</v>
      </c>
      <c r="DV68" t="s">
        <v>2829</v>
      </c>
      <c r="DW68" t="s">
        <v>5481</v>
      </c>
      <c r="DX68" t="s">
        <v>5482</v>
      </c>
      <c r="DY68" t="s">
        <v>5483</v>
      </c>
      <c r="DZ68" t="s">
        <v>5484</v>
      </c>
      <c r="EA68" s="22">
        <v>43091.565520833334</v>
      </c>
      <c r="EB68" t="s">
        <v>3851</v>
      </c>
      <c r="EC68" t="s">
        <v>5739</v>
      </c>
    </row>
    <row r="69" spans="1:134" x14ac:dyDescent="0.35">
      <c r="A69" s="30"/>
      <c r="B69" s="22">
        <v>43005.54791666667</v>
      </c>
      <c r="C69" s="22" t="s">
        <v>2817</v>
      </c>
      <c r="D69" s="30" t="s">
        <v>2818</v>
      </c>
      <c r="E69" s="30" t="s">
        <v>476</v>
      </c>
      <c r="F69" s="30" t="s">
        <v>2820</v>
      </c>
      <c r="G69" s="30" t="s">
        <v>2819</v>
      </c>
      <c r="H69" t="s">
        <v>2821</v>
      </c>
      <c r="I69" t="s">
        <v>2822</v>
      </c>
      <c r="J69" t="s">
        <v>765</v>
      </c>
      <c r="K69" s="22">
        <v>43082.498622685183</v>
      </c>
      <c r="L69">
        <v>1</v>
      </c>
      <c r="M69" s="26">
        <v>3</v>
      </c>
      <c r="N69" t="s">
        <v>816</v>
      </c>
      <c r="Q69" s="29" t="s">
        <v>753</v>
      </c>
      <c r="R69" s="29" t="str">
        <f>IFERROR(MID(RADataQTable[[#This Row],[RAtemplate]],1,LEN(RADataQTable[[#This Row],[RAtemplate]])-8),"RA") &amp; " " &amp; RADataQTable[[#This Row],[prop_id0]] &amp; " " &amp; RADataQTable[[#This Row],[last0]]</f>
        <v>RA 1763646 Strout</v>
      </c>
      <c r="U69" s="21" t="str">
        <f>IF(signer1="PD",IF(ISBLANK(RADataQTable[[#This Row],[sign_blck_name]]),"",RADataQTable[[#This Row],[sign_blck_name]]),IF(ISBLANK(signer1),"",signer1))</f>
        <v>Anindya Banerjee</v>
      </c>
      <c r="V69" s="29" t="str">
        <f>signer2</f>
        <v>Cognizant Program Director</v>
      </c>
      <c r="W69" s="15" t="str">
        <f>HYPERLINK("https://www.ejacket.nsf.gov/ej/showProposal.do?Continue=Y&amp;ID="&amp;RADataQTable[[#This Row],[prop_id0]],"eJ")</f>
        <v>eJ</v>
      </c>
      <c r="X69" s="15" t="str">
        <f>HYPERLINK("mailto:"&amp;RADataQTable[[#This Row],[email]]&amp;"&amp;subject=Your NSF Proposal:  "&amp;RADataQTable[[#This Row],[Div]]&amp;" "&amp;RADataQTable[[#This Row],[prop_id0]], RADataQTable[[#This Row],[email]])</f>
        <v>mstrout@cs.arizona.edu</v>
      </c>
      <c r="Y69" s="15" t="str">
        <f>HYPERLINK("mailto:"&amp;RADataQTable[[#This Row],[allPIemail]]&amp;"&amp;subject=NSF Proposal:  "&amp;RADataQTable[[#This Row],[Div]]&amp;" "&amp;RADataQTable[[#This Row],[prop_id0]], "PIs@")</f>
        <v>PIs@</v>
      </c>
      <c r="Z69" t="s">
        <v>2825</v>
      </c>
      <c r="AA69" t="s">
        <v>1617</v>
      </c>
      <c r="AB69">
        <v>4</v>
      </c>
      <c r="AD69"/>
      <c r="AE69" t="str">
        <f>IF(RADataQTable[[#This Row],[maxScore]]-RADataQTable[[#This Row],[minScore]]&gt;4,"Y","")</f>
        <v/>
      </c>
      <c r="AF69" s="21">
        <v>5</v>
      </c>
      <c r="AG69" s="26">
        <v>5.5</v>
      </c>
      <c r="AH69">
        <v>6</v>
      </c>
      <c r="AI69" t="s">
        <v>3869</v>
      </c>
      <c r="AJ69" s="30">
        <v>43076.649305555555</v>
      </c>
      <c r="AK69" s="13">
        <v>1231999</v>
      </c>
      <c r="AL69" s="13">
        <v>1231999</v>
      </c>
      <c r="AM69">
        <v>0</v>
      </c>
      <c r="AN69" s="30">
        <v>43282</v>
      </c>
      <c r="AO69" s="21">
        <v>36</v>
      </c>
      <c r="AP69" s="21" t="s">
        <v>3870</v>
      </c>
      <c r="AQ69">
        <v>1</v>
      </c>
      <c r="AR69" t="s">
        <v>5636</v>
      </c>
      <c r="AS69" s="30">
        <v>43070.742361111108</v>
      </c>
      <c r="AT69" t="s">
        <v>728</v>
      </c>
      <c r="AU69" s="21" t="s">
        <v>814</v>
      </c>
      <c r="AW69" s="21" t="s">
        <v>5474</v>
      </c>
      <c r="AX69" s="30">
        <v>43077</v>
      </c>
      <c r="AY69" s="21" t="s">
        <v>5742</v>
      </c>
      <c r="AZ69" s="21" t="s">
        <v>5476</v>
      </c>
      <c r="BA69" s="21">
        <v>10</v>
      </c>
      <c r="BG69" s="30"/>
      <c r="BP69" s="30"/>
      <c r="BU69" t="s">
        <v>1617</v>
      </c>
      <c r="BV69" s="21" t="s">
        <v>1618</v>
      </c>
      <c r="BW69" s="21" t="s">
        <v>3868</v>
      </c>
      <c r="BX69" s="21" t="s">
        <v>3071</v>
      </c>
      <c r="BY69" s="31">
        <v>1231999</v>
      </c>
      <c r="BZ69" s="31">
        <v>1231999</v>
      </c>
      <c r="CA69" t="s">
        <v>3279</v>
      </c>
      <c r="CF69" s="31"/>
      <c r="CG69" s="31"/>
      <c r="CM69" s="31"/>
      <c r="CN69" s="31"/>
      <c r="CT69" s="31"/>
      <c r="CU69" s="31"/>
      <c r="DA69" s="31"/>
      <c r="DB69" s="31"/>
      <c r="DH69" s="31"/>
      <c r="DI69" s="31"/>
      <c r="DO69" s="31"/>
      <c r="DP69" s="31"/>
      <c r="DR69" t="s">
        <v>5478</v>
      </c>
      <c r="DS69" t="s">
        <v>5479</v>
      </c>
      <c r="DT69" t="s">
        <v>477</v>
      </c>
      <c r="DU69" s="29" t="s">
        <v>5493</v>
      </c>
      <c r="DV69" t="s">
        <v>2829</v>
      </c>
      <c r="DW69" t="s">
        <v>5481</v>
      </c>
      <c r="DX69" t="s">
        <v>5482</v>
      </c>
      <c r="DY69" t="s">
        <v>5483</v>
      </c>
      <c r="DZ69" t="s">
        <v>5484</v>
      </c>
      <c r="EA69" s="22">
        <v>43091.565520833334</v>
      </c>
      <c r="EB69" t="s">
        <v>3871</v>
      </c>
      <c r="EC69" t="s">
        <v>5743</v>
      </c>
    </row>
    <row r="70" spans="1:134" x14ac:dyDescent="0.35">
      <c r="A70" s="30"/>
      <c r="B70" s="22">
        <v>43005.558333333334</v>
      </c>
      <c r="C70" s="22" t="s">
        <v>2817</v>
      </c>
      <c r="D70" s="30" t="s">
        <v>2818</v>
      </c>
      <c r="E70" s="30" t="s">
        <v>476</v>
      </c>
      <c r="F70" s="30" t="s">
        <v>2820</v>
      </c>
      <c r="G70" s="30" t="s">
        <v>2819</v>
      </c>
      <c r="H70" t="s">
        <v>2821</v>
      </c>
      <c r="I70" t="s">
        <v>2822</v>
      </c>
      <c r="J70" t="s">
        <v>912</v>
      </c>
      <c r="L70">
        <v>1</v>
      </c>
      <c r="M70" s="26">
        <v>3</v>
      </c>
      <c r="N70" t="s">
        <v>816</v>
      </c>
      <c r="Q70" s="29" t="s">
        <v>753</v>
      </c>
      <c r="R70" s="29" t="str">
        <f>IFERROR(MID(RADataQTable[[#This Row],[RAtemplate]],1,LEN(RADataQTable[[#This Row],[RAtemplate]])-8),"RA") &amp; " " &amp; RADataQTable[[#This Row],[prop_id0]] &amp; " " &amp; RADataQTable[[#This Row],[last0]]</f>
        <v>RA 1763664 Bandyopadhyay</v>
      </c>
      <c r="U70" s="21" t="str">
        <f>IF(signer1="PD",IF(ISBLANK(RADataQTable[[#This Row],[sign_blck_name]]),"",RADataQTable[[#This Row],[sign_blck_name]]),IF(ISBLANK(signer1),"",signer1))</f>
        <v>Sankar Basu</v>
      </c>
      <c r="V70" s="29" t="str">
        <f>signer2</f>
        <v>Cognizant Program Director</v>
      </c>
      <c r="W70" s="15" t="str">
        <f>HYPERLINK("https://www.ejacket.nsf.gov/ej/showProposal.do?Continue=Y&amp;ID="&amp;RADataQTable[[#This Row],[prop_id0]],"eJ")</f>
        <v>eJ</v>
      </c>
      <c r="X70" s="15" t="str">
        <f>HYPERLINK("mailto:"&amp;RADataQTable[[#This Row],[email]]&amp;"&amp;subject=Your NSF Proposal:  "&amp;RADataQTable[[#This Row],[Div]]&amp;" "&amp;RADataQTable[[#This Row],[prop_id0]], RADataQTable[[#This Row],[email]])</f>
        <v>sbandy@vcu.edu</v>
      </c>
      <c r="Y70" s="15" t="str">
        <f>HYPERLINK("mailto:"&amp;RADataQTable[[#This Row],[allPIemail]]&amp;"&amp;subject=NSF Proposal:  "&amp;RADataQTable[[#This Row],[Div]]&amp;" "&amp;RADataQTable[[#This Row],[prop_id0]], "PIs@")</f>
        <v>PIs@</v>
      </c>
      <c r="Z70" t="s">
        <v>2825</v>
      </c>
      <c r="AA70" t="s">
        <v>1647</v>
      </c>
      <c r="AB70">
        <v>4</v>
      </c>
      <c r="AC70">
        <v>4</v>
      </c>
      <c r="AD70"/>
      <c r="AE70" t="str">
        <f>IF(RADataQTable[[#This Row],[maxScore]]-RADataQTable[[#This Row],[minScore]]&gt;4,"Y","")</f>
        <v/>
      </c>
      <c r="AF70" s="21">
        <v>5</v>
      </c>
      <c r="AG70" s="26">
        <v>5.5</v>
      </c>
      <c r="AH70">
        <v>7</v>
      </c>
      <c r="AI70" t="s">
        <v>3307</v>
      </c>
      <c r="AJ70" s="30">
        <v>43068.006249999999</v>
      </c>
      <c r="AK70" s="13">
        <v>1200000</v>
      </c>
      <c r="AL70" s="13">
        <v>1200000</v>
      </c>
      <c r="AM70">
        <v>0</v>
      </c>
      <c r="AN70" s="30">
        <v>43252</v>
      </c>
      <c r="AO70" s="21">
        <v>48</v>
      </c>
      <c r="AP70" s="21" t="s">
        <v>3907</v>
      </c>
      <c r="AS70" s="30"/>
      <c r="AT70" t="s">
        <v>913</v>
      </c>
      <c r="AU70" s="21" t="s">
        <v>814</v>
      </c>
      <c r="AW70" s="21" t="s">
        <v>5535</v>
      </c>
      <c r="AX70" s="30">
        <v>43068</v>
      </c>
      <c r="AY70" s="21" t="s">
        <v>5626</v>
      </c>
      <c r="AZ70" s="21" t="s">
        <v>5537</v>
      </c>
      <c r="BA70" s="21">
        <v>8</v>
      </c>
      <c r="BG70" s="30"/>
      <c r="BP70" s="30"/>
      <c r="BU70" t="s">
        <v>1647</v>
      </c>
      <c r="BV70" s="21" t="s">
        <v>1648</v>
      </c>
      <c r="BW70" s="21" t="s">
        <v>3906</v>
      </c>
      <c r="BX70" s="21" t="s">
        <v>3761</v>
      </c>
      <c r="BY70" s="31">
        <v>600000</v>
      </c>
      <c r="BZ70" s="31">
        <v>600000</v>
      </c>
      <c r="CA70" t="s">
        <v>3009</v>
      </c>
      <c r="CB70" s="21" t="s">
        <v>3909</v>
      </c>
      <c r="CC70" s="21" t="s">
        <v>3910</v>
      </c>
      <c r="CD70" s="21" t="s">
        <v>3911</v>
      </c>
      <c r="CE70" s="21" t="s">
        <v>3164</v>
      </c>
      <c r="CF70" s="31">
        <v>300000</v>
      </c>
      <c r="CG70" s="31">
        <v>300000</v>
      </c>
      <c r="CH70" t="s">
        <v>3009</v>
      </c>
      <c r="CI70" s="21" t="s">
        <v>3915</v>
      </c>
      <c r="CJ70" s="21" t="s">
        <v>3916</v>
      </c>
      <c r="CK70" s="21" t="s">
        <v>3917</v>
      </c>
      <c r="CL70" s="21" t="s">
        <v>3918</v>
      </c>
      <c r="CM70" s="31">
        <v>300000</v>
      </c>
      <c r="CN70" s="31">
        <v>300000</v>
      </c>
      <c r="CO70" t="s">
        <v>3009</v>
      </c>
      <c r="CT70" s="31"/>
      <c r="CU70" s="31"/>
      <c r="DA70" s="31"/>
      <c r="DB70" s="31"/>
      <c r="DH70" s="31"/>
      <c r="DI70" s="31"/>
      <c r="DO70" s="31"/>
      <c r="DP70" s="31"/>
      <c r="DR70" t="s">
        <v>5478</v>
      </c>
      <c r="DS70" t="s">
        <v>5479</v>
      </c>
      <c r="DT70" t="s">
        <v>477</v>
      </c>
      <c r="DU70" s="29" t="s">
        <v>5538</v>
      </c>
      <c r="DV70" t="s">
        <v>2829</v>
      </c>
      <c r="DW70" t="s">
        <v>5481</v>
      </c>
      <c r="DX70" t="s">
        <v>5482</v>
      </c>
      <c r="DY70" t="s">
        <v>5483</v>
      </c>
      <c r="DZ70" t="s">
        <v>5484</v>
      </c>
      <c r="EA70" s="22">
        <v>43091.565520833334</v>
      </c>
      <c r="EB70" t="s">
        <v>3908</v>
      </c>
      <c r="EC70" t="s">
        <v>5750</v>
      </c>
    </row>
    <row r="71" spans="1:134" x14ac:dyDescent="0.35">
      <c r="A71" s="30"/>
      <c r="B71" s="22">
        <v>43005.561111111114</v>
      </c>
      <c r="C71" s="22" t="s">
        <v>2817</v>
      </c>
      <c r="D71" s="30" t="s">
        <v>2818</v>
      </c>
      <c r="E71" s="30" t="s">
        <v>476</v>
      </c>
      <c r="F71" s="30" t="s">
        <v>2820</v>
      </c>
      <c r="G71" s="30" t="s">
        <v>2819</v>
      </c>
      <c r="H71" t="s">
        <v>2821</v>
      </c>
      <c r="I71" t="s">
        <v>2822</v>
      </c>
      <c r="J71" t="s">
        <v>765</v>
      </c>
      <c r="K71" s="22">
        <v>43082.510439814818</v>
      </c>
      <c r="L71">
        <v>1</v>
      </c>
      <c r="M71" s="26">
        <v>3</v>
      </c>
      <c r="N71" t="s">
        <v>816</v>
      </c>
      <c r="Q71" s="29" t="s">
        <v>753</v>
      </c>
      <c r="R71" s="29" t="str">
        <f>IFERROR(MID(RADataQTable[[#This Row],[RAtemplate]],1,LEN(RADataQTable[[#This Row],[RAtemplate]])-8),"RA") &amp; " " &amp; RADataQTable[[#This Row],[prop_id0]] &amp; " " &amp; RADataQTable[[#This Row],[last0]]</f>
        <v>RA 1763667 Campanoni</v>
      </c>
      <c r="U71" s="21" t="str">
        <f>IF(signer1="PD",IF(ISBLANK(RADataQTable[[#This Row],[sign_blck_name]]),"",RADataQTable[[#This Row],[sign_blck_name]]),IF(ISBLANK(signer1),"",signer1))</f>
        <v>Anindya Banerjee</v>
      </c>
      <c r="V71" s="29" t="str">
        <f>signer2</f>
        <v>Cognizant Program Director</v>
      </c>
      <c r="W71" s="15" t="str">
        <f>HYPERLINK("https://www.ejacket.nsf.gov/ej/showProposal.do?Continue=Y&amp;ID="&amp;RADataQTable[[#This Row],[prop_id0]],"eJ")</f>
        <v>eJ</v>
      </c>
      <c r="X71" s="15" t="str">
        <f>HYPERLINK("mailto:"&amp;RADataQTable[[#This Row],[email]]&amp;"&amp;subject=Your NSF Proposal:  "&amp;RADataQTable[[#This Row],[Div]]&amp;" "&amp;RADataQTable[[#This Row],[prop_id0]], RADataQTable[[#This Row],[email]])</f>
        <v>simonec@eecs.northwestern.edu</v>
      </c>
      <c r="Y71" s="15" t="str">
        <f>HYPERLINK("mailto:"&amp;RADataQTable[[#This Row],[allPIemail]]&amp;"&amp;subject=NSF Proposal:  "&amp;RADataQTable[[#This Row],[Div]]&amp;" "&amp;RADataQTable[[#This Row],[prop_id0]], "PIs@")</f>
        <v>PIs@</v>
      </c>
      <c r="Z71" t="s">
        <v>2825</v>
      </c>
      <c r="AA71" t="s">
        <v>1655</v>
      </c>
      <c r="AB71">
        <v>4</v>
      </c>
      <c r="AD71"/>
      <c r="AE71" t="str">
        <f>IF(RADataQTable[[#This Row],[maxScore]]-RADataQTable[[#This Row],[minScore]]&gt;4,"Y","")</f>
        <v/>
      </c>
      <c r="AF71" s="21">
        <v>3</v>
      </c>
      <c r="AG71" s="26">
        <v>5</v>
      </c>
      <c r="AH71">
        <v>6</v>
      </c>
      <c r="AI71" t="s">
        <v>3921</v>
      </c>
      <c r="AJ71" s="30">
        <v>43077.456250000003</v>
      </c>
      <c r="AK71" s="13">
        <v>1200000</v>
      </c>
      <c r="AL71" s="13">
        <v>1200000</v>
      </c>
      <c r="AM71">
        <v>0</v>
      </c>
      <c r="AN71" s="30">
        <v>43191</v>
      </c>
      <c r="AO71" s="21">
        <v>36</v>
      </c>
      <c r="AP71" s="21" t="s">
        <v>3922</v>
      </c>
      <c r="AS71" s="30"/>
      <c r="AT71" t="s">
        <v>728</v>
      </c>
      <c r="AU71" s="21" t="s">
        <v>814</v>
      </c>
      <c r="AW71" s="21" t="s">
        <v>5474</v>
      </c>
      <c r="AX71" s="30">
        <v>43077</v>
      </c>
      <c r="AY71" s="21" t="s">
        <v>5751</v>
      </c>
      <c r="AZ71" s="21" t="s">
        <v>5476</v>
      </c>
      <c r="BA71" s="21">
        <v>10</v>
      </c>
      <c r="BG71" s="30"/>
      <c r="BP71" s="30"/>
      <c r="BU71" t="s">
        <v>1655</v>
      </c>
      <c r="BV71" s="21" t="s">
        <v>1656</v>
      </c>
      <c r="BW71" s="21" t="s">
        <v>3920</v>
      </c>
      <c r="BX71" s="21" t="s">
        <v>600</v>
      </c>
      <c r="BY71" s="31">
        <v>600000</v>
      </c>
      <c r="BZ71" s="31">
        <v>600000</v>
      </c>
      <c r="CA71" t="s">
        <v>3279</v>
      </c>
      <c r="CB71" s="21" t="s">
        <v>3924</v>
      </c>
      <c r="CC71" s="21" t="s">
        <v>3925</v>
      </c>
      <c r="CD71" s="21" t="s">
        <v>3378</v>
      </c>
      <c r="CE71" s="21" t="s">
        <v>609</v>
      </c>
      <c r="CF71" s="31">
        <v>600000</v>
      </c>
      <c r="CG71" s="31">
        <v>600000</v>
      </c>
      <c r="CH71" t="s">
        <v>3279</v>
      </c>
      <c r="CM71" s="31"/>
      <c r="CN71" s="31"/>
      <c r="CT71" s="31"/>
      <c r="CU71" s="31"/>
      <c r="DA71" s="31"/>
      <c r="DB71" s="31"/>
      <c r="DH71" s="31"/>
      <c r="DI71" s="31"/>
      <c r="DO71" s="31"/>
      <c r="DP71" s="31"/>
      <c r="DR71" t="s">
        <v>5478</v>
      </c>
      <c r="DS71" t="s">
        <v>5479</v>
      </c>
      <c r="DT71" t="s">
        <v>477</v>
      </c>
      <c r="DU71" s="29" t="s">
        <v>5493</v>
      </c>
      <c r="DV71" t="s">
        <v>2829</v>
      </c>
      <c r="DW71" t="s">
        <v>5481</v>
      </c>
      <c r="DX71" t="s">
        <v>5482</v>
      </c>
      <c r="DY71" t="s">
        <v>5483</v>
      </c>
      <c r="DZ71" t="s">
        <v>5484</v>
      </c>
      <c r="EA71" s="22">
        <v>43091.565520833334</v>
      </c>
      <c r="EB71" t="s">
        <v>3923</v>
      </c>
      <c r="EC71" t="s">
        <v>5752</v>
      </c>
    </row>
    <row r="72" spans="1:134" x14ac:dyDescent="0.35">
      <c r="A72" s="30"/>
      <c r="B72" s="22">
        <v>43005.572916666664</v>
      </c>
      <c r="C72" s="22" t="s">
        <v>2868</v>
      </c>
      <c r="D72" s="30" t="s">
        <v>2818</v>
      </c>
      <c r="E72" s="30" t="s">
        <v>476</v>
      </c>
      <c r="F72" s="30" t="s">
        <v>2820</v>
      </c>
      <c r="G72" s="30" t="s">
        <v>2819</v>
      </c>
      <c r="H72" t="s">
        <v>2821</v>
      </c>
      <c r="I72" t="s">
        <v>2822</v>
      </c>
      <c r="J72" t="s">
        <v>1069</v>
      </c>
      <c r="L72">
        <v>1</v>
      </c>
      <c r="M72" s="26">
        <v>3</v>
      </c>
      <c r="N72" t="s">
        <v>816</v>
      </c>
      <c r="Q72" s="29" t="s">
        <v>753</v>
      </c>
      <c r="R72" s="29" t="str">
        <f>IFERROR(MID(RADataQTable[[#This Row],[RAtemplate]],1,LEN(RADataQTable[[#This Row],[RAtemplate]])-8),"RA") &amp; " " &amp; RADataQTable[[#This Row],[prop_id0]] &amp; " " &amp; RADataQTable[[#This Row],[last0]]</f>
        <v>RA 1763691 Feng</v>
      </c>
      <c r="U72" s="21" t="str">
        <f>IF(signer1="PD",IF(ISBLANK(RADataQTable[[#This Row],[sign_blck_name]]),"",RADataQTable[[#This Row],[sign_blck_name]]),IF(ISBLANK(signer1),"",signer1))</f>
        <v>Almadena Y. Chtchelkanova</v>
      </c>
      <c r="V72" s="29" t="str">
        <f>signer2</f>
        <v>Cognizant Program Director</v>
      </c>
      <c r="W72" s="15" t="str">
        <f>HYPERLINK("https://www.ejacket.nsf.gov/ej/showProposal.do?Continue=Y&amp;ID="&amp;RADataQTable[[#This Row],[prop_id0]],"eJ")</f>
        <v>eJ</v>
      </c>
      <c r="X72" s="15" t="str">
        <f>HYPERLINK("mailto:"&amp;RADataQTable[[#This Row],[email]]&amp;"&amp;subject=Your NSF Proposal:  "&amp;RADataQTable[[#This Row],[Div]]&amp;" "&amp;RADataQTable[[#This Row],[prop_id0]], RADataQTable[[#This Row],[email]])</f>
        <v>zhuofeng@mtu.edu</v>
      </c>
      <c r="Y72" s="15" t="str">
        <f>HYPERLINK("mailto:"&amp;RADataQTable[[#This Row],[allPIemail]]&amp;"&amp;subject=NSF Proposal:  "&amp;RADataQTable[[#This Row],[Div]]&amp;" "&amp;RADataQTable[[#This Row],[prop_id0]], "PIs@")</f>
        <v>PIs@</v>
      </c>
      <c r="Z72" t="s">
        <v>2825</v>
      </c>
      <c r="AA72" t="s">
        <v>1696</v>
      </c>
      <c r="AB72">
        <v>4</v>
      </c>
      <c r="AC72">
        <v>4</v>
      </c>
      <c r="AD72"/>
      <c r="AE72" t="str">
        <f>IF(RADataQTable[[#This Row],[maxScore]]-RADataQTable[[#This Row],[minScore]]&gt;4,"Y","")</f>
        <v/>
      </c>
      <c r="AF72" s="21">
        <v>3</v>
      </c>
      <c r="AG72" s="26">
        <v>5</v>
      </c>
      <c r="AH72">
        <v>7</v>
      </c>
      <c r="AI72" t="s">
        <v>3762</v>
      </c>
      <c r="AJ72" s="30">
        <v>43080.114583333336</v>
      </c>
      <c r="AK72" s="13">
        <v>1100000</v>
      </c>
      <c r="AL72" s="13">
        <v>1100000</v>
      </c>
      <c r="AM72">
        <v>0</v>
      </c>
      <c r="AN72" s="30">
        <v>43344</v>
      </c>
      <c r="AO72" s="21">
        <v>48</v>
      </c>
      <c r="AP72" s="21" t="s">
        <v>3974</v>
      </c>
      <c r="AS72" s="30"/>
      <c r="AT72" t="s">
        <v>1070</v>
      </c>
      <c r="AU72" s="21" t="s">
        <v>814</v>
      </c>
      <c r="AW72" s="21" t="s">
        <v>5578</v>
      </c>
      <c r="AX72" s="30">
        <v>43081</v>
      </c>
      <c r="AY72" s="21" t="s">
        <v>5657</v>
      </c>
      <c r="AZ72" s="21" t="s">
        <v>5580</v>
      </c>
      <c r="BA72" s="21">
        <v>11</v>
      </c>
      <c r="BG72" s="30"/>
      <c r="BP72" s="30"/>
      <c r="BU72" t="s">
        <v>1696</v>
      </c>
      <c r="BV72" s="21" t="s">
        <v>1697</v>
      </c>
      <c r="BW72" s="21" t="s">
        <v>3973</v>
      </c>
      <c r="BX72" s="21" t="s">
        <v>3645</v>
      </c>
      <c r="BY72" s="31">
        <v>700000</v>
      </c>
      <c r="BZ72" s="31">
        <v>700000</v>
      </c>
      <c r="CA72" t="s">
        <v>3972</v>
      </c>
      <c r="CB72" s="21" t="s">
        <v>3976</v>
      </c>
      <c r="CC72" s="21" t="s">
        <v>976</v>
      </c>
      <c r="CD72" s="21" t="s">
        <v>3977</v>
      </c>
      <c r="CE72" s="21" t="s">
        <v>3039</v>
      </c>
      <c r="CF72" s="31">
        <v>400000</v>
      </c>
      <c r="CG72" s="31">
        <v>400000</v>
      </c>
      <c r="CH72" t="s">
        <v>3972</v>
      </c>
      <c r="CM72" s="31"/>
      <c r="CN72" s="31"/>
      <c r="CT72" s="31"/>
      <c r="CU72" s="31"/>
      <c r="DA72" s="31"/>
      <c r="DB72" s="31"/>
      <c r="DH72" s="31"/>
      <c r="DI72" s="31"/>
      <c r="DO72" s="31"/>
      <c r="DP72" s="31"/>
      <c r="DR72" t="s">
        <v>5495</v>
      </c>
      <c r="DS72" t="s">
        <v>5479</v>
      </c>
      <c r="DT72" t="s">
        <v>477</v>
      </c>
      <c r="DU72" s="29" t="s">
        <v>5581</v>
      </c>
      <c r="DV72" t="s">
        <v>2829</v>
      </c>
      <c r="DW72" t="s">
        <v>5481</v>
      </c>
      <c r="DX72" t="s">
        <v>5482</v>
      </c>
      <c r="DY72" t="s">
        <v>5483</v>
      </c>
      <c r="DZ72" t="s">
        <v>5484</v>
      </c>
      <c r="EA72" s="22">
        <v>43091.565520833334</v>
      </c>
      <c r="EB72" t="s">
        <v>3975</v>
      </c>
      <c r="EC72" t="s">
        <v>5763</v>
      </c>
    </row>
    <row r="73" spans="1:134" x14ac:dyDescent="0.35">
      <c r="A73" s="30"/>
      <c r="B73" s="22">
        <v>43005.584027777775</v>
      </c>
      <c r="C73" s="22" t="s">
        <v>2868</v>
      </c>
      <c r="D73" s="30" t="s">
        <v>2869</v>
      </c>
      <c r="E73" s="30" t="s">
        <v>466</v>
      </c>
      <c r="F73" s="30" t="s">
        <v>2820</v>
      </c>
      <c r="G73" s="30" t="s">
        <v>2819</v>
      </c>
      <c r="H73" t="s">
        <v>2821</v>
      </c>
      <c r="I73" t="s">
        <v>2883</v>
      </c>
      <c r="J73" t="s">
        <v>838</v>
      </c>
      <c r="K73" s="22">
        <v>43081.40079861111</v>
      </c>
      <c r="L73">
        <v>1</v>
      </c>
      <c r="M73" s="26">
        <v>3</v>
      </c>
      <c r="N73" t="s">
        <v>816</v>
      </c>
      <c r="Q73" s="29" t="s">
        <v>753</v>
      </c>
      <c r="R73" s="29" t="str">
        <f>IFERROR(MID(RADataQTable[[#This Row],[RAtemplate]],1,LEN(RADataQTable[[#This Row],[RAtemplate]])-8),"RA") &amp; " " &amp; RADataQTable[[#This Row],[prop_id0]] &amp; " " &amp; RADataQTable[[#This Row],[last0]]</f>
        <v>RA 1763723 Tang</v>
      </c>
      <c r="U73" s="21" t="str">
        <f>IF(signer1="PD",IF(ISBLANK(RADataQTable[[#This Row],[sign_blck_name]]),"",RADataQTable[[#This Row],[sign_blck_name]]),IF(ISBLANK(signer1),"",signer1))</f>
        <v>Sylvia J. Spengler</v>
      </c>
      <c r="V73" s="29" t="str">
        <f>signer2</f>
        <v>Cognizant Program Director</v>
      </c>
      <c r="W73" s="15" t="str">
        <f>HYPERLINK("https://www.ejacket.nsf.gov/ej/showProposal.do?Continue=Y&amp;ID="&amp;RADataQTable[[#This Row],[prop_id0]],"eJ")</f>
        <v>eJ</v>
      </c>
      <c r="X73" s="15" t="str">
        <f>HYPERLINK("mailto:"&amp;RADataQTable[[#This Row],[email]]&amp;"&amp;subject=Your NSF Proposal:  "&amp;RADataQTable[[#This Row],[Div]]&amp;" "&amp;RADataQTable[[#This Row],[prop_id0]], RADataQTable[[#This Row],[email]])</f>
        <v>jtang@cse.sc.edu</v>
      </c>
      <c r="Y73" s="15" t="str">
        <f>HYPERLINK("mailto:"&amp;RADataQTable[[#This Row],[allPIemail]]&amp;"&amp;subject=NSF Proposal:  "&amp;RADataQTable[[#This Row],[Div]]&amp;" "&amp;RADataQTable[[#This Row],[prop_id0]], "PIs@")</f>
        <v>PIs@</v>
      </c>
      <c r="Z73" t="s">
        <v>2871</v>
      </c>
      <c r="AA73" t="s">
        <v>1743</v>
      </c>
      <c r="AB73">
        <v>3</v>
      </c>
      <c r="AD73"/>
      <c r="AE73" t="str">
        <f>IF(RADataQTable[[#This Row],[maxScore]]-RADataQTable[[#This Row],[minScore]]&gt;4,"Y","")</f>
        <v/>
      </c>
      <c r="AF73" s="21">
        <v>3</v>
      </c>
      <c r="AG73" s="26">
        <v>4.333333333333333</v>
      </c>
      <c r="AH73">
        <v>7</v>
      </c>
      <c r="AI73" t="s">
        <v>4066</v>
      </c>
      <c r="AJ73" s="30">
        <v>43073.09097222222</v>
      </c>
      <c r="AK73" s="13">
        <v>1198013</v>
      </c>
      <c r="AL73" s="13">
        <v>1198013</v>
      </c>
      <c r="AM73">
        <v>0</v>
      </c>
      <c r="AN73" s="30">
        <v>43344</v>
      </c>
      <c r="AO73" s="21">
        <v>48</v>
      </c>
      <c r="AP73" s="21" t="s">
        <v>4067</v>
      </c>
      <c r="AS73" s="30"/>
      <c r="AT73" t="s">
        <v>839</v>
      </c>
      <c r="AU73" s="21" t="s">
        <v>1536</v>
      </c>
      <c r="AW73" s="21" t="s">
        <v>5516</v>
      </c>
      <c r="AX73" s="30">
        <v>43077</v>
      </c>
      <c r="AY73" s="21" t="s">
        <v>5777</v>
      </c>
      <c r="AZ73" s="21" t="s">
        <v>5518</v>
      </c>
      <c r="BA73" s="21">
        <v>8</v>
      </c>
      <c r="BG73" s="30"/>
      <c r="BP73" s="30"/>
      <c r="BU73" t="s">
        <v>1743</v>
      </c>
      <c r="BV73" s="21" t="s">
        <v>1200</v>
      </c>
      <c r="BW73" s="21" t="s">
        <v>4065</v>
      </c>
      <c r="BX73" s="21" t="s">
        <v>3371</v>
      </c>
      <c r="BY73" s="31">
        <v>1198013</v>
      </c>
      <c r="BZ73" s="31">
        <v>1198013</v>
      </c>
      <c r="CA73" t="s">
        <v>3364</v>
      </c>
      <c r="CF73" s="31"/>
      <c r="CG73" s="31"/>
      <c r="CM73" s="31"/>
      <c r="CN73" s="31"/>
      <c r="CT73" s="31"/>
      <c r="CU73" s="31"/>
      <c r="DA73" s="31"/>
      <c r="DB73" s="31"/>
      <c r="DH73" s="31"/>
      <c r="DI73" s="31"/>
      <c r="DO73" s="31"/>
      <c r="DP73" s="31"/>
      <c r="DR73" t="s">
        <v>5495</v>
      </c>
      <c r="DS73" t="s">
        <v>5496</v>
      </c>
      <c r="DT73" t="s">
        <v>467</v>
      </c>
      <c r="DU73" s="29" t="s">
        <v>5519</v>
      </c>
      <c r="DV73" t="s">
        <v>2829</v>
      </c>
      <c r="DW73" t="s">
        <v>5481</v>
      </c>
      <c r="DX73" t="s">
        <v>5482</v>
      </c>
      <c r="DY73" t="s">
        <v>5483</v>
      </c>
      <c r="DZ73" t="s">
        <v>5484</v>
      </c>
      <c r="EA73" s="22">
        <v>43091.565520833334</v>
      </c>
      <c r="EB73" t="s">
        <v>4068</v>
      </c>
      <c r="EC73" t="s">
        <v>5778</v>
      </c>
    </row>
    <row r="74" spans="1:134" x14ac:dyDescent="0.35">
      <c r="A74" s="30"/>
      <c r="B74" s="22">
        <v>43005.589583333334</v>
      </c>
      <c r="C74" s="22" t="s">
        <v>2868</v>
      </c>
      <c r="D74" s="30" t="s">
        <v>2869</v>
      </c>
      <c r="E74" s="30" t="s">
        <v>466</v>
      </c>
      <c r="F74" s="30" t="s">
        <v>2820</v>
      </c>
      <c r="G74" s="30" t="s">
        <v>2819</v>
      </c>
      <c r="H74" t="s">
        <v>2821</v>
      </c>
      <c r="I74" t="s">
        <v>2883</v>
      </c>
      <c r="J74" t="s">
        <v>838</v>
      </c>
      <c r="K74" s="22">
        <v>43081.399328703701</v>
      </c>
      <c r="L74">
        <v>1</v>
      </c>
      <c r="M74" s="26">
        <v>3</v>
      </c>
      <c r="N74" t="s">
        <v>816</v>
      </c>
      <c r="Q74" s="29" t="s">
        <v>753</v>
      </c>
      <c r="R74" s="29" t="str">
        <f>IFERROR(MID(RADataQTable[[#This Row],[RAtemplate]],1,LEN(RADataQTable[[#This Row],[RAtemplate]])-8),"RA") &amp; " " &amp; RADataQTable[[#This Row],[prop_id0]] &amp; " " &amp; RADataQTable[[#This Row],[last0]]</f>
        <v>RA 1763732 Narasimhan</v>
      </c>
      <c r="U74" s="21" t="str">
        <f>IF(signer1="PD",IF(ISBLANK(RADataQTable[[#This Row],[sign_blck_name]]),"",RADataQTable[[#This Row],[sign_blck_name]]),IF(ISBLANK(signer1),"",signer1))</f>
        <v>Sylvia J. Spengler</v>
      </c>
      <c r="V74" s="29" t="str">
        <f>signer2</f>
        <v>Cognizant Program Director</v>
      </c>
      <c r="W74" s="15" t="str">
        <f>HYPERLINK("https://www.ejacket.nsf.gov/ej/showProposal.do?Continue=Y&amp;ID="&amp;RADataQTable[[#This Row],[prop_id0]],"eJ")</f>
        <v>eJ</v>
      </c>
      <c r="X74" s="15" t="str">
        <f>HYPERLINK("mailto:"&amp;RADataQTable[[#This Row],[email]]&amp;"&amp;subject=Your NSF Proposal:  "&amp;RADataQTable[[#This Row],[Div]]&amp;" "&amp;RADataQTable[[#This Row],[prop_id0]], RADataQTable[[#This Row],[email]])</f>
        <v>giri@cs.fiu.edu</v>
      </c>
      <c r="Y74" s="15" t="str">
        <f>HYPERLINK("mailto:"&amp;RADataQTable[[#This Row],[allPIemail]]&amp;"&amp;subject=NSF Proposal:  "&amp;RADataQTable[[#This Row],[Div]]&amp;" "&amp;RADataQTable[[#This Row],[prop_id0]], "PIs@")</f>
        <v>PIs@</v>
      </c>
      <c r="Z74" t="s">
        <v>2871</v>
      </c>
      <c r="AA74" t="s">
        <v>1763</v>
      </c>
      <c r="AB74">
        <v>4</v>
      </c>
      <c r="AD74"/>
      <c r="AE74" t="str">
        <f>IF(RADataQTable[[#This Row],[maxScore]]-RADataQTable[[#This Row],[minScore]]&gt;4,"Y","")</f>
        <v/>
      </c>
      <c r="AF74" s="21">
        <v>4</v>
      </c>
      <c r="AG74" s="26">
        <v>5.25</v>
      </c>
      <c r="AH74">
        <v>7</v>
      </c>
      <c r="AI74" t="s">
        <v>4101</v>
      </c>
      <c r="AJ74" s="30">
        <v>43076.577777777777</v>
      </c>
      <c r="AK74" s="13">
        <v>1169536</v>
      </c>
      <c r="AL74" s="13">
        <v>1169536</v>
      </c>
      <c r="AM74">
        <v>0</v>
      </c>
      <c r="AN74" s="30">
        <v>43313</v>
      </c>
      <c r="AO74" s="21">
        <v>36</v>
      </c>
      <c r="AP74" s="21" t="s">
        <v>4102</v>
      </c>
      <c r="AS74" s="30"/>
      <c r="AT74" t="s">
        <v>839</v>
      </c>
      <c r="AU74" s="21" t="s">
        <v>1536</v>
      </c>
      <c r="AW74" s="21" t="s">
        <v>5516</v>
      </c>
      <c r="AX74" s="30">
        <v>43077</v>
      </c>
      <c r="AY74" s="21" t="s">
        <v>5784</v>
      </c>
      <c r="AZ74" s="21" t="s">
        <v>5518</v>
      </c>
      <c r="BA74" s="21">
        <v>8</v>
      </c>
      <c r="BG74" s="30"/>
      <c r="BP74" s="30"/>
      <c r="BU74" t="s">
        <v>1763</v>
      </c>
      <c r="BV74" s="21" t="s">
        <v>1764</v>
      </c>
      <c r="BW74" s="21" t="s">
        <v>4099</v>
      </c>
      <c r="BX74" s="21" t="s">
        <v>4100</v>
      </c>
      <c r="BY74" s="31">
        <v>753090</v>
      </c>
      <c r="BZ74" s="31">
        <v>753090</v>
      </c>
      <c r="CA74" t="s">
        <v>2884</v>
      </c>
      <c r="CB74" s="21" t="s">
        <v>4104</v>
      </c>
      <c r="CC74" s="21" t="s">
        <v>4105</v>
      </c>
      <c r="CD74" s="21" t="s">
        <v>4106</v>
      </c>
      <c r="CE74" s="21" t="s">
        <v>542</v>
      </c>
      <c r="CF74" s="31">
        <v>416446</v>
      </c>
      <c r="CG74" s="31">
        <v>416446</v>
      </c>
      <c r="CH74" t="s">
        <v>2884</v>
      </c>
      <c r="CM74" s="31"/>
      <c r="CN74" s="31"/>
      <c r="CT74" s="31"/>
      <c r="CU74" s="31"/>
      <c r="DA74" s="31"/>
      <c r="DB74" s="31"/>
      <c r="DH74" s="31"/>
      <c r="DI74" s="31"/>
      <c r="DO74" s="31"/>
      <c r="DP74" s="31"/>
      <c r="DR74" t="s">
        <v>5495</v>
      </c>
      <c r="DS74" t="s">
        <v>5496</v>
      </c>
      <c r="DT74" t="s">
        <v>467</v>
      </c>
      <c r="DU74" s="29" t="s">
        <v>5519</v>
      </c>
      <c r="DV74" t="s">
        <v>2829</v>
      </c>
      <c r="DW74" t="s">
        <v>5481</v>
      </c>
      <c r="DX74" t="s">
        <v>5482</v>
      </c>
      <c r="DY74" t="s">
        <v>5483</v>
      </c>
      <c r="DZ74" t="s">
        <v>5484</v>
      </c>
      <c r="EA74" s="22">
        <v>43091.565520833334</v>
      </c>
      <c r="EB74" t="s">
        <v>4103</v>
      </c>
      <c r="EC74" t="s">
        <v>5785</v>
      </c>
    </row>
    <row r="75" spans="1:134" x14ac:dyDescent="0.35">
      <c r="A75" s="30"/>
      <c r="B75" s="22">
        <v>43005.593055555553</v>
      </c>
      <c r="C75" s="22" t="s">
        <v>2817</v>
      </c>
      <c r="D75" s="30" t="s">
        <v>2818</v>
      </c>
      <c r="E75" s="30" t="s">
        <v>476</v>
      </c>
      <c r="F75" s="30" t="s">
        <v>2820</v>
      </c>
      <c r="G75" s="30" t="s">
        <v>2819</v>
      </c>
      <c r="H75" t="s">
        <v>2821</v>
      </c>
      <c r="I75" t="s">
        <v>2822</v>
      </c>
      <c r="J75" t="s">
        <v>1358</v>
      </c>
      <c r="L75">
        <v>1</v>
      </c>
      <c r="M75" s="26">
        <v>3</v>
      </c>
      <c r="N75" t="s">
        <v>816</v>
      </c>
      <c r="Q75" s="29" t="s">
        <v>753</v>
      </c>
      <c r="R75" s="29" t="str">
        <f>IFERROR(MID(RADataQTable[[#This Row],[RAtemplate]],1,LEN(RADataQTable[[#This Row],[RAtemplate]])-8),"RA") &amp; " " &amp; RADataQTable[[#This Row],[prop_id0]] &amp; " " &amp; RADataQTable[[#This Row],[last0]]</f>
        <v>RA 1763739 Sampson</v>
      </c>
      <c r="U75" s="21" t="str">
        <f>IF(signer1="PD",IF(ISBLANK(RADataQTable[[#This Row],[sign_blck_name]]),"",RADataQTable[[#This Row],[sign_blck_name]]),IF(ISBLANK(signer1),"",signer1))</f>
        <v>Tao Li</v>
      </c>
      <c r="V75" s="29" t="str">
        <f>signer2</f>
        <v>Cognizant Program Director</v>
      </c>
      <c r="W75" s="15" t="str">
        <f>HYPERLINK("https://www.ejacket.nsf.gov/ej/showProposal.do?Continue=Y&amp;ID="&amp;RADataQTable[[#This Row],[prop_id0]],"eJ")</f>
        <v>eJ</v>
      </c>
      <c r="X75" s="15" t="str">
        <f>HYPERLINK("mailto:"&amp;RADataQTable[[#This Row],[email]]&amp;"&amp;subject=Your NSF Proposal:  "&amp;RADataQTable[[#This Row],[Div]]&amp;" "&amp;RADataQTable[[#This Row],[prop_id0]], RADataQTable[[#This Row],[email]])</f>
        <v>sampson@cse.psu.edu</v>
      </c>
      <c r="Y75" s="15" t="str">
        <f>HYPERLINK("mailto:"&amp;RADataQTable[[#This Row],[allPIemail]]&amp;"&amp;subject=NSF Proposal:  "&amp;RADataQTable[[#This Row],[Div]]&amp;" "&amp;RADataQTable[[#This Row],[prop_id0]], "PIs@")</f>
        <v>PIs@</v>
      </c>
      <c r="Z75" t="s">
        <v>2825</v>
      </c>
      <c r="AA75" t="s">
        <v>1791</v>
      </c>
      <c r="AB75">
        <v>4</v>
      </c>
      <c r="AC75">
        <v>4</v>
      </c>
      <c r="AD75"/>
      <c r="AE75" t="str">
        <f>IF(RADataQTable[[#This Row],[maxScore]]-RADataQTable[[#This Row],[minScore]]&gt;4,"Y","")</f>
        <v/>
      </c>
      <c r="AF75" s="21">
        <v>5</v>
      </c>
      <c r="AG75" s="26">
        <v>5.5</v>
      </c>
      <c r="AH75">
        <v>6</v>
      </c>
      <c r="AI75" t="s">
        <v>3869</v>
      </c>
      <c r="AJ75" s="30">
        <v>43081.475694444445</v>
      </c>
      <c r="AK75" s="13">
        <v>1200000</v>
      </c>
      <c r="AL75" s="13">
        <v>1200000</v>
      </c>
      <c r="AM75">
        <v>0</v>
      </c>
      <c r="AN75" s="30">
        <v>43282</v>
      </c>
      <c r="AO75" s="21">
        <v>48</v>
      </c>
      <c r="AP75" s="21" t="s">
        <v>4123</v>
      </c>
      <c r="AS75" s="30"/>
      <c r="AT75" t="s">
        <v>1070</v>
      </c>
      <c r="AU75" s="21" t="s">
        <v>814</v>
      </c>
      <c r="AW75" s="21" t="s">
        <v>5578</v>
      </c>
      <c r="AX75" s="30">
        <v>43081</v>
      </c>
      <c r="AY75" s="21" t="s">
        <v>5791</v>
      </c>
      <c r="AZ75" s="21" t="s">
        <v>5580</v>
      </c>
      <c r="BA75" s="21">
        <v>11</v>
      </c>
      <c r="BG75" s="30"/>
      <c r="BP75" s="30"/>
      <c r="BU75" t="s">
        <v>1791</v>
      </c>
      <c r="BV75" s="21" t="s">
        <v>1357</v>
      </c>
      <c r="BW75" s="21" t="s">
        <v>3239</v>
      </c>
      <c r="BX75" s="21" t="s">
        <v>2929</v>
      </c>
      <c r="BY75" s="31">
        <v>850000</v>
      </c>
      <c r="BZ75" s="31">
        <v>850000</v>
      </c>
      <c r="CA75" t="s">
        <v>3459</v>
      </c>
      <c r="CB75" s="21" t="s">
        <v>4125</v>
      </c>
      <c r="CC75" s="21" t="s">
        <v>742</v>
      </c>
      <c r="CD75" s="21" t="s">
        <v>4126</v>
      </c>
      <c r="CE75" s="21" t="s">
        <v>4127</v>
      </c>
      <c r="CF75" s="31">
        <v>350000</v>
      </c>
      <c r="CG75" s="31">
        <v>350000</v>
      </c>
      <c r="CH75" t="s">
        <v>3459</v>
      </c>
      <c r="CM75" s="31"/>
      <c r="CN75" s="31"/>
      <c r="CT75" s="31"/>
      <c r="CU75" s="31"/>
      <c r="DA75" s="31"/>
      <c r="DB75" s="31"/>
      <c r="DH75" s="31"/>
      <c r="DI75" s="31"/>
      <c r="DO75" s="31"/>
      <c r="DP75" s="31"/>
      <c r="DR75" t="s">
        <v>5478</v>
      </c>
      <c r="DS75" t="s">
        <v>5479</v>
      </c>
      <c r="DT75" t="s">
        <v>477</v>
      </c>
      <c r="DU75" s="29" t="s">
        <v>5664</v>
      </c>
      <c r="DV75" t="s">
        <v>2829</v>
      </c>
      <c r="DW75" t="s">
        <v>5481</v>
      </c>
      <c r="DX75" t="s">
        <v>5482</v>
      </c>
      <c r="DY75" t="s">
        <v>5483</v>
      </c>
      <c r="DZ75" t="s">
        <v>5484</v>
      </c>
      <c r="EA75" s="22">
        <v>43091.565520833334</v>
      </c>
      <c r="EB75" t="s">
        <v>4124</v>
      </c>
      <c r="EC75" t="s">
        <v>5792</v>
      </c>
    </row>
    <row r="76" spans="1:134" x14ac:dyDescent="0.35">
      <c r="A76" s="30"/>
      <c r="B76" s="22">
        <v>43005.594444444447</v>
      </c>
      <c r="C76" s="22" t="s">
        <v>2817</v>
      </c>
      <c r="D76" s="30" t="s">
        <v>2818</v>
      </c>
      <c r="E76" s="30" t="s">
        <v>476</v>
      </c>
      <c r="F76" s="30" t="s">
        <v>2820</v>
      </c>
      <c r="G76" s="30" t="s">
        <v>2819</v>
      </c>
      <c r="H76" t="s">
        <v>2821</v>
      </c>
      <c r="I76" t="s">
        <v>2822</v>
      </c>
      <c r="J76" t="s">
        <v>1358</v>
      </c>
      <c r="L76">
        <v>1</v>
      </c>
      <c r="M76" s="26">
        <v>3</v>
      </c>
      <c r="N76" t="s">
        <v>816</v>
      </c>
      <c r="Q76" s="29" t="s">
        <v>753</v>
      </c>
      <c r="R76" s="29" t="str">
        <f>IFERROR(MID(RADataQTable[[#This Row],[RAtemplate]],1,LEN(RADataQTable[[#This Row],[RAtemplate]])-8),"RA") &amp; " " &amp; RADataQTable[[#This Row],[prop_id0]] &amp; " " &amp; RADataQTable[[#This Row],[last0]]</f>
        <v>RA 1763741 Sanchez Martin</v>
      </c>
      <c r="U76" s="21" t="str">
        <f>IF(signer1="PD",IF(ISBLANK(RADataQTable[[#This Row],[sign_blck_name]]),"",RADataQTable[[#This Row],[sign_blck_name]]),IF(ISBLANK(signer1),"",signer1))</f>
        <v>Tao Li</v>
      </c>
      <c r="V76" s="29" t="str">
        <f>signer2</f>
        <v>Cognizant Program Director</v>
      </c>
      <c r="W76" s="15" t="str">
        <f>HYPERLINK("https://www.ejacket.nsf.gov/ej/showProposal.do?Continue=Y&amp;ID="&amp;RADataQTable[[#This Row],[prop_id0]],"eJ")</f>
        <v>eJ</v>
      </c>
      <c r="X76" s="15" t="str">
        <f>HYPERLINK("mailto:"&amp;RADataQTable[[#This Row],[email]]&amp;"&amp;subject=Your NSF Proposal:  "&amp;RADataQTable[[#This Row],[Div]]&amp;" "&amp;RADataQTable[[#This Row],[prop_id0]], RADataQTable[[#This Row],[email]])</f>
        <v>sanchez@csail.mit.edu</v>
      </c>
      <c r="Y76" s="15" t="str">
        <f>HYPERLINK("mailto:"&amp;RADataQTable[[#This Row],[allPIemail]]&amp;"&amp;subject=NSF Proposal:  "&amp;RADataQTable[[#This Row],[Div]]&amp;" "&amp;RADataQTable[[#This Row],[prop_id0]], "PIs@")</f>
        <v>PIs@</v>
      </c>
      <c r="Z76" t="s">
        <v>2825</v>
      </c>
      <c r="AA76" t="s">
        <v>1798</v>
      </c>
      <c r="AB76">
        <v>4</v>
      </c>
      <c r="AC76">
        <v>4</v>
      </c>
      <c r="AD76"/>
      <c r="AE76" t="str">
        <f>IF(RADataQTable[[#This Row],[maxScore]]-RADataQTable[[#This Row],[minScore]]&gt;4,"Y","")</f>
        <v/>
      </c>
      <c r="AF76" s="21">
        <v>5</v>
      </c>
      <c r="AG76" s="26">
        <v>5</v>
      </c>
      <c r="AH76">
        <v>5</v>
      </c>
      <c r="AI76" t="s">
        <v>4130</v>
      </c>
      <c r="AJ76" s="30">
        <v>43081.47152777778</v>
      </c>
      <c r="AK76" s="13">
        <v>1200000</v>
      </c>
      <c r="AL76" s="13">
        <v>1200000</v>
      </c>
      <c r="AM76">
        <v>0</v>
      </c>
      <c r="AN76" s="30">
        <v>43252</v>
      </c>
      <c r="AO76" s="21">
        <v>48</v>
      </c>
      <c r="AP76" s="21" t="s">
        <v>4131</v>
      </c>
      <c r="AS76" s="30"/>
      <c r="AT76" t="s">
        <v>1070</v>
      </c>
      <c r="AU76" s="21" t="s">
        <v>814</v>
      </c>
      <c r="AW76" s="21" t="s">
        <v>5578</v>
      </c>
      <c r="AX76" s="30">
        <v>43081</v>
      </c>
      <c r="AY76" s="21" t="s">
        <v>5793</v>
      </c>
      <c r="AZ76" s="21" t="s">
        <v>5580</v>
      </c>
      <c r="BA76" s="21">
        <v>11</v>
      </c>
      <c r="BG76" s="30"/>
      <c r="BP76" s="30"/>
      <c r="BU76" t="s">
        <v>1798</v>
      </c>
      <c r="BV76" s="21" t="s">
        <v>1799</v>
      </c>
      <c r="BW76" s="21" t="s">
        <v>3758</v>
      </c>
      <c r="BX76" s="21" t="s">
        <v>586</v>
      </c>
      <c r="BY76" s="31">
        <v>600000</v>
      </c>
      <c r="BZ76" s="31">
        <v>600000</v>
      </c>
      <c r="CA76" t="s">
        <v>3459</v>
      </c>
      <c r="CB76" s="21" t="s">
        <v>4133</v>
      </c>
      <c r="CC76" s="21" t="s">
        <v>4134</v>
      </c>
      <c r="CD76" s="21" t="s">
        <v>4135</v>
      </c>
      <c r="CE76" s="21" t="s">
        <v>542</v>
      </c>
      <c r="CF76" s="31">
        <v>600000</v>
      </c>
      <c r="CG76" s="31">
        <v>600000</v>
      </c>
      <c r="CH76" t="s">
        <v>3459</v>
      </c>
      <c r="CM76" s="31"/>
      <c r="CN76" s="31"/>
      <c r="CT76" s="31"/>
      <c r="CU76" s="31"/>
      <c r="DA76" s="31"/>
      <c r="DB76" s="31"/>
      <c r="DH76" s="31"/>
      <c r="DI76" s="31"/>
      <c r="DO76" s="31"/>
      <c r="DP76" s="31"/>
      <c r="DR76" t="s">
        <v>5478</v>
      </c>
      <c r="DS76" t="s">
        <v>5479</v>
      </c>
      <c r="DT76" t="s">
        <v>477</v>
      </c>
      <c r="DU76" s="29" t="s">
        <v>5664</v>
      </c>
      <c r="DV76" t="s">
        <v>2829</v>
      </c>
      <c r="DW76" t="s">
        <v>5481</v>
      </c>
      <c r="DX76" t="s">
        <v>5482</v>
      </c>
      <c r="DY76" t="s">
        <v>5483</v>
      </c>
      <c r="DZ76" t="s">
        <v>5484</v>
      </c>
      <c r="EA76" s="22">
        <v>43091.565520833334</v>
      </c>
      <c r="EB76" t="s">
        <v>4132</v>
      </c>
      <c r="EC76" t="s">
        <v>5794</v>
      </c>
    </row>
    <row r="77" spans="1:134" x14ac:dyDescent="0.35">
      <c r="A77" s="30"/>
      <c r="B77" s="22">
        <v>43005.601388888892</v>
      </c>
      <c r="C77" s="22" t="s">
        <v>2817</v>
      </c>
      <c r="D77" s="30" t="s">
        <v>2818</v>
      </c>
      <c r="E77" s="30" t="s">
        <v>476</v>
      </c>
      <c r="F77" s="30" t="s">
        <v>2820</v>
      </c>
      <c r="G77" s="30" t="s">
        <v>2819</v>
      </c>
      <c r="H77" t="s">
        <v>2821</v>
      </c>
      <c r="I77" t="s">
        <v>2822</v>
      </c>
      <c r="J77" t="s">
        <v>1069</v>
      </c>
      <c r="L77">
        <v>1</v>
      </c>
      <c r="M77" s="26">
        <v>3</v>
      </c>
      <c r="N77" t="s">
        <v>816</v>
      </c>
      <c r="Q77" s="29" t="s">
        <v>753</v>
      </c>
      <c r="R77" s="29" t="str">
        <f>IFERROR(MID(RADataQTable[[#This Row],[RAtemplate]],1,LEN(RADataQTable[[#This Row],[RAtemplate]])-8),"RA") &amp; " " &amp; RADataQTable[[#This Row],[prop_id0]] &amp; " " &amp; RADataQTable[[#This Row],[last0]]</f>
        <v>RA 1763766 Tiwari</v>
      </c>
      <c r="U77" s="21" t="str">
        <f>IF(signer1="PD",IF(ISBLANK(RADataQTable[[#This Row],[sign_blck_name]]),"",RADataQTable[[#This Row],[sign_blck_name]]),IF(ISBLANK(signer1),"",signer1))</f>
        <v>Almadena Y. Chtchelkanova</v>
      </c>
      <c r="V77" s="29" t="str">
        <f>signer2</f>
        <v>Cognizant Program Director</v>
      </c>
      <c r="W77" s="15" t="str">
        <f>HYPERLINK("https://www.ejacket.nsf.gov/ej/showProposal.do?Continue=Y&amp;ID="&amp;RADataQTable[[#This Row],[prop_id0]],"eJ")</f>
        <v>eJ</v>
      </c>
      <c r="X77" s="15" t="str">
        <f>HYPERLINK("mailto:"&amp;RADataQTable[[#This Row],[email]]&amp;"&amp;subject=Your NSF Proposal:  "&amp;RADataQTable[[#This Row],[Div]]&amp;" "&amp;RADataQTable[[#This Row],[prop_id0]], RADataQTable[[#This Row],[email]])</f>
        <v>d.tiwari@northeastern.edu</v>
      </c>
      <c r="Y77" s="15" t="str">
        <f>HYPERLINK("mailto:"&amp;RADataQTable[[#This Row],[allPIemail]]&amp;"&amp;subject=NSF Proposal:  "&amp;RADataQTable[[#This Row],[Div]]&amp;" "&amp;RADataQTable[[#This Row],[prop_id0]], "PIs@")</f>
        <v>PIs@</v>
      </c>
      <c r="Z77" t="s">
        <v>2825</v>
      </c>
      <c r="AA77" t="s">
        <v>1866</v>
      </c>
      <c r="AB77">
        <v>4</v>
      </c>
      <c r="AC77">
        <v>4</v>
      </c>
      <c r="AD77"/>
      <c r="AE77" t="str">
        <f>IF(RADataQTable[[#This Row],[maxScore]]-RADataQTable[[#This Row],[minScore]]&gt;4,"Y","")</f>
        <v/>
      </c>
      <c r="AF77" s="21">
        <v>5</v>
      </c>
      <c r="AG77" s="26">
        <v>5</v>
      </c>
      <c r="AH77">
        <v>5</v>
      </c>
      <c r="AI77" t="s">
        <v>4130</v>
      </c>
      <c r="AJ77" s="30">
        <v>43080.445138888892</v>
      </c>
      <c r="AK77" s="13">
        <v>1200000</v>
      </c>
      <c r="AL77" s="13">
        <v>1200000</v>
      </c>
      <c r="AM77">
        <v>0</v>
      </c>
      <c r="AN77" s="30">
        <v>43282</v>
      </c>
      <c r="AO77" s="21">
        <v>48</v>
      </c>
      <c r="AP77" s="21" t="s">
        <v>4224</v>
      </c>
      <c r="AS77" s="30"/>
      <c r="AT77" t="s">
        <v>1070</v>
      </c>
      <c r="AU77" s="21" t="s">
        <v>814</v>
      </c>
      <c r="AW77" s="21" t="s">
        <v>5578</v>
      </c>
      <c r="AX77" s="30">
        <v>43081</v>
      </c>
      <c r="AY77" s="21" t="s">
        <v>5793</v>
      </c>
      <c r="AZ77" s="21" t="s">
        <v>5580</v>
      </c>
      <c r="BA77" s="21">
        <v>11</v>
      </c>
      <c r="BB77" s="21">
        <v>1</v>
      </c>
      <c r="BG77" s="30"/>
      <c r="BP77" s="30"/>
      <c r="BU77" t="s">
        <v>1866</v>
      </c>
      <c r="BV77" s="21" t="s">
        <v>1867</v>
      </c>
      <c r="BW77" s="21" t="s">
        <v>4223</v>
      </c>
      <c r="BX77" s="21" t="s">
        <v>597</v>
      </c>
      <c r="BY77" s="31">
        <v>800000</v>
      </c>
      <c r="BZ77" s="31">
        <v>800000</v>
      </c>
      <c r="CA77" t="s">
        <v>3156</v>
      </c>
      <c r="CB77" s="21" t="s">
        <v>4226</v>
      </c>
      <c r="CC77" s="21" t="s">
        <v>4227</v>
      </c>
      <c r="CD77" s="21" t="s">
        <v>4228</v>
      </c>
      <c r="CE77" s="21" t="s">
        <v>2899</v>
      </c>
      <c r="CF77" s="31">
        <v>400000</v>
      </c>
      <c r="CG77" s="31">
        <v>400000</v>
      </c>
      <c r="CH77" t="s">
        <v>3156</v>
      </c>
      <c r="CM77" s="31"/>
      <c r="CN77" s="31"/>
      <c r="CT77" s="31"/>
      <c r="CU77" s="31"/>
      <c r="DA77" s="31"/>
      <c r="DB77" s="31"/>
      <c r="DH77" s="31"/>
      <c r="DI77" s="31"/>
      <c r="DO77" s="31"/>
      <c r="DP77" s="31"/>
      <c r="DR77" t="s">
        <v>5478</v>
      </c>
      <c r="DS77" t="s">
        <v>5479</v>
      </c>
      <c r="DT77" t="s">
        <v>477</v>
      </c>
      <c r="DU77" s="29" t="s">
        <v>5581</v>
      </c>
      <c r="DV77" t="s">
        <v>2829</v>
      </c>
      <c r="DW77" t="s">
        <v>5481</v>
      </c>
      <c r="DX77" t="s">
        <v>5482</v>
      </c>
      <c r="DY77" t="s">
        <v>5483</v>
      </c>
      <c r="DZ77" t="s">
        <v>5484</v>
      </c>
      <c r="EA77" s="22">
        <v>43091.565520833334</v>
      </c>
      <c r="EB77" t="s">
        <v>4225</v>
      </c>
      <c r="EC77" t="s">
        <v>5813</v>
      </c>
      <c r="ED77" t="s">
        <v>5812</v>
      </c>
    </row>
    <row r="78" spans="1:134" x14ac:dyDescent="0.35">
      <c r="A78" s="30"/>
      <c r="B78" s="22">
        <v>43005.606944444444</v>
      </c>
      <c r="C78" s="22" t="s">
        <v>2817</v>
      </c>
      <c r="D78" s="30" t="s">
        <v>2818</v>
      </c>
      <c r="E78" s="30" t="s">
        <v>476</v>
      </c>
      <c r="F78" s="30" t="s">
        <v>2820</v>
      </c>
      <c r="G78" s="30" t="s">
        <v>2819</v>
      </c>
      <c r="H78" t="s">
        <v>2821</v>
      </c>
      <c r="I78" t="s">
        <v>2822</v>
      </c>
      <c r="J78" t="s">
        <v>948</v>
      </c>
      <c r="L78">
        <v>1</v>
      </c>
      <c r="M78" s="26">
        <v>3</v>
      </c>
      <c r="N78" t="s">
        <v>816</v>
      </c>
      <c r="Q78" s="29" t="s">
        <v>753</v>
      </c>
      <c r="R78" s="29" t="str">
        <f>IFERROR(MID(RADataQTable[[#This Row],[RAtemplate]],1,LEN(RADataQTable[[#This Row],[RAtemplate]])-8),"RA") &amp; " " &amp; RADataQTable[[#This Row],[prop_id0]] &amp; " " &amp; RADataQTable[[#This Row],[last0]]</f>
        <v>RA 1763777 Carver</v>
      </c>
      <c r="U78" s="21" t="str">
        <f>IF(signer1="PD",IF(ISBLANK(RADataQTable[[#This Row],[sign_blck_name]]),"",RADataQTable[[#This Row],[sign_blck_name]]),IF(ISBLANK(signer1),"",signer1))</f>
        <v>Sol J. Greenspan</v>
      </c>
      <c r="V78" s="29" t="str">
        <f>signer2</f>
        <v>Cognizant Program Director</v>
      </c>
      <c r="W78" s="15" t="str">
        <f>HYPERLINK("https://www.ejacket.nsf.gov/ej/showProposal.do?Continue=Y&amp;ID="&amp;RADataQTable[[#This Row],[prop_id0]],"eJ")</f>
        <v>eJ</v>
      </c>
      <c r="X78" s="15" t="str">
        <f>HYPERLINK("mailto:"&amp;RADataQTable[[#This Row],[email]]&amp;"&amp;subject=Your NSF Proposal:  "&amp;RADataQTable[[#This Row],[Div]]&amp;" "&amp;RADataQTable[[#This Row],[prop_id0]], RADataQTable[[#This Row],[email]])</f>
        <v>carver@cs.ua.edu</v>
      </c>
      <c r="Y78" s="15" t="str">
        <f>HYPERLINK("mailto:"&amp;RADataQTable[[#This Row],[allPIemail]]&amp;"&amp;subject=NSF Proposal:  "&amp;RADataQTable[[#This Row],[Div]]&amp;" "&amp;RADataQTable[[#This Row],[prop_id0]], "PIs@")</f>
        <v>PIs@</v>
      </c>
      <c r="Z78" t="s">
        <v>2825</v>
      </c>
      <c r="AA78" t="s">
        <v>1903</v>
      </c>
      <c r="AB78">
        <v>4</v>
      </c>
      <c r="AC78">
        <v>4</v>
      </c>
      <c r="AD78"/>
      <c r="AE78" t="str">
        <f>IF(RADataQTable[[#This Row],[maxScore]]-RADataQTable[[#This Row],[minScore]]&gt;4,"Y","")</f>
        <v/>
      </c>
      <c r="AF78" s="21">
        <v>3</v>
      </c>
      <c r="AG78" s="26">
        <v>4</v>
      </c>
      <c r="AH78">
        <v>5</v>
      </c>
      <c r="AI78" t="s">
        <v>3159</v>
      </c>
      <c r="AJ78" s="30">
        <v>43083.425694444442</v>
      </c>
      <c r="AK78" s="13">
        <v>1024172</v>
      </c>
      <c r="AL78" s="13">
        <v>1024172</v>
      </c>
      <c r="AM78">
        <v>0</v>
      </c>
      <c r="AN78" s="30">
        <v>43328</v>
      </c>
      <c r="AO78" s="21">
        <v>48</v>
      </c>
      <c r="AP78" s="21" t="s">
        <v>4253</v>
      </c>
      <c r="AS78" s="30"/>
      <c r="AT78" t="s">
        <v>949</v>
      </c>
      <c r="AU78" s="21" t="s">
        <v>814</v>
      </c>
      <c r="AW78" s="21" t="s">
        <v>5547</v>
      </c>
      <c r="AX78" s="30">
        <v>43083</v>
      </c>
      <c r="AY78" s="21" t="s">
        <v>5579</v>
      </c>
      <c r="AZ78" s="21" t="s">
        <v>5549</v>
      </c>
      <c r="BA78" s="21">
        <v>9</v>
      </c>
      <c r="BB78" s="21">
        <v>1</v>
      </c>
      <c r="BG78" s="30"/>
      <c r="BP78" s="30"/>
      <c r="BU78" t="s">
        <v>1903</v>
      </c>
      <c r="BV78" s="21" t="s">
        <v>1904</v>
      </c>
      <c r="BW78" s="21" t="s">
        <v>2951</v>
      </c>
      <c r="BX78" s="21" t="s">
        <v>4252</v>
      </c>
      <c r="BY78" s="31">
        <v>416220</v>
      </c>
      <c r="BZ78" s="31">
        <v>416220</v>
      </c>
      <c r="CA78" t="s">
        <v>4251</v>
      </c>
      <c r="CB78" s="21" t="s">
        <v>4255</v>
      </c>
      <c r="CC78" s="21" t="s">
        <v>4256</v>
      </c>
      <c r="CD78" s="21" t="s">
        <v>4257</v>
      </c>
      <c r="CE78" s="21" t="s">
        <v>4258</v>
      </c>
      <c r="CF78" s="31">
        <v>327587</v>
      </c>
      <c r="CG78" s="31">
        <v>327587</v>
      </c>
      <c r="CH78" t="s">
        <v>4251</v>
      </c>
      <c r="CI78" s="21" t="s">
        <v>4261</v>
      </c>
      <c r="CJ78" s="21" t="s">
        <v>4262</v>
      </c>
      <c r="CK78" s="21" t="s">
        <v>4263</v>
      </c>
      <c r="CL78" s="21" t="s">
        <v>3680</v>
      </c>
      <c r="CM78" s="31">
        <v>280365</v>
      </c>
      <c r="CN78" s="31">
        <v>280365</v>
      </c>
      <c r="CO78" t="s">
        <v>4251</v>
      </c>
      <c r="CT78" s="31"/>
      <c r="CU78" s="31"/>
      <c r="DA78" s="31"/>
      <c r="DB78" s="31"/>
      <c r="DH78" s="31"/>
      <c r="DI78" s="31"/>
      <c r="DO78" s="31"/>
      <c r="DP78" s="31"/>
      <c r="DR78" t="s">
        <v>5478</v>
      </c>
      <c r="DS78" t="s">
        <v>5479</v>
      </c>
      <c r="DT78" t="s">
        <v>477</v>
      </c>
      <c r="DU78" s="29" t="s">
        <v>5550</v>
      </c>
      <c r="DV78" t="s">
        <v>2829</v>
      </c>
      <c r="DW78" t="s">
        <v>5481</v>
      </c>
      <c r="DX78" t="s">
        <v>5482</v>
      </c>
      <c r="DY78" t="s">
        <v>5483</v>
      </c>
      <c r="DZ78" t="s">
        <v>5484</v>
      </c>
      <c r="EA78" s="22">
        <v>43091.565520833334</v>
      </c>
      <c r="EB78" t="s">
        <v>4254</v>
      </c>
      <c r="EC78" t="s">
        <v>5820</v>
      </c>
      <c r="ED78" t="s">
        <v>5819</v>
      </c>
    </row>
    <row r="79" spans="1:134" x14ac:dyDescent="0.35">
      <c r="A79" s="30"/>
      <c r="B79" s="22">
        <v>43005.62222222222</v>
      </c>
      <c r="C79" s="22" t="s">
        <v>2868</v>
      </c>
      <c r="D79" s="30" t="s">
        <v>2869</v>
      </c>
      <c r="E79" s="30" t="s">
        <v>466</v>
      </c>
      <c r="F79" s="30" t="s">
        <v>2820</v>
      </c>
      <c r="G79" s="30" t="s">
        <v>2819</v>
      </c>
      <c r="H79" t="s">
        <v>2821</v>
      </c>
      <c r="I79" t="s">
        <v>2883</v>
      </c>
      <c r="J79" t="s">
        <v>838</v>
      </c>
      <c r="K79" s="22">
        <v>43081.401817129627</v>
      </c>
      <c r="L79">
        <v>1</v>
      </c>
      <c r="M79" s="26">
        <v>3</v>
      </c>
      <c r="N79" t="s">
        <v>816</v>
      </c>
      <c r="Q79" s="29" t="s">
        <v>753</v>
      </c>
      <c r="R79" s="29" t="str">
        <f>IFERROR(MID(RADataQTable[[#This Row],[RAtemplate]],1,LEN(RADataQTable[[#This Row],[RAtemplate]])-8),"RA") &amp; " " &amp; RADataQTable[[#This Row],[prop_id0]] &amp; " " &amp; RADataQTable[[#This Row],[last0]]</f>
        <v>RA 1763808 Taufer</v>
      </c>
      <c r="U79" s="21" t="str">
        <f>IF(signer1="PD",IF(ISBLANK(RADataQTable[[#This Row],[sign_blck_name]]),"",RADataQTable[[#This Row],[sign_blck_name]]),IF(ISBLANK(signer1),"",signer1))</f>
        <v>Sylvia J. Spengler</v>
      </c>
      <c r="V79" s="29" t="str">
        <f>signer2</f>
        <v>Cognizant Program Director</v>
      </c>
      <c r="W79" s="15" t="str">
        <f>HYPERLINK("https://www.ejacket.nsf.gov/ej/showProposal.do?Continue=Y&amp;ID="&amp;RADataQTable[[#This Row],[prop_id0]],"eJ")</f>
        <v>eJ</v>
      </c>
      <c r="X79" s="15" t="str">
        <f>HYPERLINK("mailto:"&amp;RADataQTable[[#This Row],[email]]&amp;"&amp;subject=Your NSF Proposal:  "&amp;RADataQTable[[#This Row],[Div]]&amp;" "&amp;RADataQTable[[#This Row],[prop_id0]], RADataQTable[[#This Row],[email]])</f>
        <v>taufer@acm.org</v>
      </c>
      <c r="Y79" s="15" t="str">
        <f>HYPERLINK("mailto:"&amp;RADataQTable[[#This Row],[allPIemail]]&amp;"&amp;subject=NSF Proposal:  "&amp;RADataQTable[[#This Row],[Div]]&amp;" "&amp;RADataQTable[[#This Row],[prop_id0]], "PIs@")</f>
        <v>PIs@</v>
      </c>
      <c r="Z79" t="s">
        <v>2871</v>
      </c>
      <c r="AA79" t="s">
        <v>1968</v>
      </c>
      <c r="AB79">
        <v>4</v>
      </c>
      <c r="AD79"/>
      <c r="AE79" t="str">
        <f>IF(RADataQTable[[#This Row],[maxScore]]-RADataQTable[[#This Row],[minScore]]&gt;4,"Y","")</f>
        <v/>
      </c>
      <c r="AF79" s="21">
        <v>3</v>
      </c>
      <c r="AG79" s="26">
        <v>4.25</v>
      </c>
      <c r="AH79">
        <v>7</v>
      </c>
      <c r="AI79" t="s">
        <v>4341</v>
      </c>
      <c r="AJ79" s="30">
        <v>43076.621527777781</v>
      </c>
      <c r="AK79" s="13">
        <v>1200000</v>
      </c>
      <c r="AL79" s="13">
        <v>1200000</v>
      </c>
      <c r="AM79">
        <v>0</v>
      </c>
      <c r="AN79" s="30">
        <v>43282</v>
      </c>
      <c r="AO79" s="21">
        <v>36</v>
      </c>
      <c r="AP79" s="21" t="s">
        <v>4342</v>
      </c>
      <c r="AS79" s="30"/>
      <c r="AT79" t="s">
        <v>839</v>
      </c>
      <c r="AU79" s="21" t="s">
        <v>1536</v>
      </c>
      <c r="AW79" s="21" t="s">
        <v>5516</v>
      </c>
      <c r="AX79" s="30">
        <v>43077</v>
      </c>
      <c r="AY79" s="21" t="s">
        <v>5836</v>
      </c>
      <c r="AZ79" s="21" t="s">
        <v>5518</v>
      </c>
      <c r="BA79" s="21">
        <v>8</v>
      </c>
      <c r="BG79" s="30"/>
      <c r="BP79" s="30"/>
      <c r="BU79" t="s">
        <v>1968</v>
      </c>
      <c r="BV79" s="21" t="s">
        <v>1969</v>
      </c>
      <c r="BW79" s="21" t="s">
        <v>4340</v>
      </c>
      <c r="BX79" s="21" t="s">
        <v>710</v>
      </c>
      <c r="BY79" s="31">
        <v>770711</v>
      </c>
      <c r="BZ79" s="31">
        <v>770711</v>
      </c>
      <c r="CA79" t="s">
        <v>3364</v>
      </c>
      <c r="CB79" s="21" t="s">
        <v>4344</v>
      </c>
      <c r="CC79" s="21" t="s">
        <v>4345</v>
      </c>
      <c r="CD79" s="21" t="s">
        <v>4346</v>
      </c>
      <c r="CE79" s="21" t="s">
        <v>3800</v>
      </c>
      <c r="CF79" s="31">
        <v>429289</v>
      </c>
      <c r="CG79" s="31">
        <v>429289</v>
      </c>
      <c r="CH79" t="s">
        <v>3364</v>
      </c>
      <c r="CM79" s="31"/>
      <c r="CN79" s="31"/>
      <c r="CT79" s="31"/>
      <c r="CU79" s="31"/>
      <c r="DA79" s="31"/>
      <c r="DB79" s="31"/>
      <c r="DH79" s="31"/>
      <c r="DI79" s="31"/>
      <c r="DO79" s="31"/>
      <c r="DP79" s="31"/>
      <c r="DR79" t="s">
        <v>5495</v>
      </c>
      <c r="DS79" t="s">
        <v>5496</v>
      </c>
      <c r="DT79" t="s">
        <v>467</v>
      </c>
      <c r="DU79" s="29" t="s">
        <v>5519</v>
      </c>
      <c r="DV79" t="s">
        <v>2829</v>
      </c>
      <c r="DW79" t="s">
        <v>5481</v>
      </c>
      <c r="DX79" t="s">
        <v>5482</v>
      </c>
      <c r="DY79" t="s">
        <v>5483</v>
      </c>
      <c r="DZ79" t="s">
        <v>5484</v>
      </c>
      <c r="EA79" s="22">
        <v>43091.565520833334</v>
      </c>
      <c r="EB79" t="s">
        <v>4343</v>
      </c>
      <c r="EC79" t="s">
        <v>5837</v>
      </c>
    </row>
    <row r="80" spans="1:134" x14ac:dyDescent="0.35">
      <c r="A80" s="30"/>
      <c r="B80" s="22">
        <v>43005.622916666667</v>
      </c>
      <c r="C80" s="22" t="s">
        <v>2817</v>
      </c>
      <c r="D80" s="30" t="s">
        <v>2818</v>
      </c>
      <c r="E80" s="30" t="s">
        <v>476</v>
      </c>
      <c r="F80" s="30" t="s">
        <v>2820</v>
      </c>
      <c r="G80" s="30" t="s">
        <v>2819</v>
      </c>
      <c r="H80" t="s">
        <v>2821</v>
      </c>
      <c r="I80" t="s">
        <v>2822</v>
      </c>
      <c r="J80" t="s">
        <v>948</v>
      </c>
      <c r="L80">
        <v>1</v>
      </c>
      <c r="M80" s="26">
        <v>3</v>
      </c>
      <c r="N80" t="s">
        <v>816</v>
      </c>
      <c r="Q80" s="29" t="s">
        <v>753</v>
      </c>
      <c r="R80" s="29" t="str">
        <f>IFERROR(MID(RADataQTable[[#This Row],[RAtemplate]],1,LEN(RADataQTable[[#This Row],[RAtemplate]])-8),"RA") &amp; " " &amp; RADataQTable[[#This Row],[prop_id0]] &amp; " " &amp; RADataQTable[[#This Row],[last0]]</f>
        <v>RA 1763809 Gligoric</v>
      </c>
      <c r="U80" s="21" t="str">
        <f>IF(signer1="PD",IF(ISBLANK(RADataQTable[[#This Row],[sign_blck_name]]),"",RADataQTable[[#This Row],[sign_blck_name]]),IF(ISBLANK(signer1),"",signer1))</f>
        <v>Sol J. Greenspan</v>
      </c>
      <c r="V80" s="29" t="str">
        <f>signer2</f>
        <v>Cognizant Program Director</v>
      </c>
      <c r="W80" s="15" t="str">
        <f>HYPERLINK("https://www.ejacket.nsf.gov/ej/showProposal.do?Continue=Y&amp;ID="&amp;RADataQTable[[#This Row],[prop_id0]],"eJ")</f>
        <v>eJ</v>
      </c>
      <c r="X80" s="15" t="str">
        <f>HYPERLINK("mailto:"&amp;RADataQTable[[#This Row],[email]]&amp;"&amp;subject=Your NSF Proposal:  "&amp;RADataQTable[[#This Row],[Div]]&amp;" "&amp;RADataQTable[[#This Row],[prop_id0]], RADataQTable[[#This Row],[email]])</f>
        <v>gligoric@utexas.edu</v>
      </c>
      <c r="Y80" s="15" t="str">
        <f>HYPERLINK("mailto:"&amp;RADataQTable[[#This Row],[allPIemail]]&amp;"&amp;subject=NSF Proposal:  "&amp;RADataQTable[[#This Row],[Div]]&amp;" "&amp;RADataQTable[[#This Row],[prop_id0]], "PIs@")</f>
        <v>PIs@</v>
      </c>
      <c r="Z80" t="s">
        <v>2825</v>
      </c>
      <c r="AA80" t="s">
        <v>1975</v>
      </c>
      <c r="AB80">
        <v>4</v>
      </c>
      <c r="AC80">
        <v>4</v>
      </c>
      <c r="AD80"/>
      <c r="AE80" t="str">
        <f>IF(RADataQTable[[#This Row],[maxScore]]-RADataQTable[[#This Row],[minScore]]&gt;4,"Y","")</f>
        <v/>
      </c>
      <c r="AF80" s="21">
        <v>3</v>
      </c>
      <c r="AG80" s="26">
        <v>3.75</v>
      </c>
      <c r="AH80">
        <v>4</v>
      </c>
      <c r="AI80" t="s">
        <v>4349</v>
      </c>
      <c r="AJ80" s="30">
        <v>43082.63958333333</v>
      </c>
      <c r="AK80" s="13">
        <v>1199886</v>
      </c>
      <c r="AL80" s="13">
        <v>1199886</v>
      </c>
      <c r="AM80">
        <v>0</v>
      </c>
      <c r="AN80" s="30">
        <v>43344</v>
      </c>
      <c r="AO80" s="21">
        <v>48</v>
      </c>
      <c r="AP80" s="21" t="s">
        <v>4350</v>
      </c>
      <c r="AS80" s="30"/>
      <c r="AT80" t="s">
        <v>949</v>
      </c>
      <c r="AU80" s="21" t="s">
        <v>814</v>
      </c>
      <c r="AW80" s="21" t="s">
        <v>5547</v>
      </c>
      <c r="AX80" s="30">
        <v>43083</v>
      </c>
      <c r="AY80" s="21" t="s">
        <v>5838</v>
      </c>
      <c r="AZ80" s="21" t="s">
        <v>5549</v>
      </c>
      <c r="BA80" s="21">
        <v>9</v>
      </c>
      <c r="BG80" s="30"/>
      <c r="BP80" s="30"/>
      <c r="BU80" t="s">
        <v>1975</v>
      </c>
      <c r="BV80" s="21" t="s">
        <v>1976</v>
      </c>
      <c r="BW80" s="21" t="s">
        <v>4348</v>
      </c>
      <c r="BX80" s="21" t="s">
        <v>2827</v>
      </c>
      <c r="BY80" s="31">
        <v>1199886</v>
      </c>
      <c r="BZ80" s="31">
        <v>1199886</v>
      </c>
      <c r="CA80" t="s">
        <v>3036</v>
      </c>
      <c r="CF80" s="31"/>
      <c r="CG80" s="31"/>
      <c r="CM80" s="31"/>
      <c r="CN80" s="31"/>
      <c r="CT80" s="31"/>
      <c r="CU80" s="31"/>
      <c r="DA80" s="31"/>
      <c r="DB80" s="31"/>
      <c r="DH80" s="31"/>
      <c r="DI80" s="31"/>
      <c r="DO80" s="31"/>
      <c r="DP80" s="31"/>
      <c r="DR80" t="s">
        <v>5478</v>
      </c>
      <c r="DS80" t="s">
        <v>5479</v>
      </c>
      <c r="DT80" t="s">
        <v>477</v>
      </c>
      <c r="DU80" s="29" t="s">
        <v>5550</v>
      </c>
      <c r="DV80" t="s">
        <v>2829</v>
      </c>
      <c r="DW80" t="s">
        <v>5481</v>
      </c>
      <c r="DX80" t="s">
        <v>5482</v>
      </c>
      <c r="DY80" t="s">
        <v>5483</v>
      </c>
      <c r="DZ80" t="s">
        <v>5484</v>
      </c>
      <c r="EA80" s="22">
        <v>43091.565520833334</v>
      </c>
      <c r="EB80" t="s">
        <v>4351</v>
      </c>
      <c r="EC80" t="s">
        <v>5839</v>
      </c>
    </row>
    <row r="81" spans="1:134" x14ac:dyDescent="0.35">
      <c r="A81" s="30"/>
      <c r="B81" s="22">
        <v>43005.631249999999</v>
      </c>
      <c r="C81" s="22" t="s">
        <v>2839</v>
      </c>
      <c r="D81" s="30" t="s">
        <v>2840</v>
      </c>
      <c r="E81" s="30" t="s">
        <v>464</v>
      </c>
      <c r="F81" s="30" t="s">
        <v>2820</v>
      </c>
      <c r="G81" s="30" t="s">
        <v>2819</v>
      </c>
      <c r="H81" t="s">
        <v>2821</v>
      </c>
      <c r="I81" t="s">
        <v>3097</v>
      </c>
      <c r="J81" t="s">
        <v>1006</v>
      </c>
      <c r="K81" s="22">
        <v>43083.582986111112</v>
      </c>
      <c r="L81">
        <v>1</v>
      </c>
      <c r="M81" s="26">
        <v>3</v>
      </c>
      <c r="N81" t="s">
        <v>816</v>
      </c>
      <c r="Q81" s="29" t="s">
        <v>753</v>
      </c>
      <c r="R81" s="29" t="str">
        <f>IFERROR(MID(RADataQTable[[#This Row],[RAtemplate]],1,LEN(RADataQTable[[#This Row],[RAtemplate]])-8),"RA") &amp; " " &amp; RADataQTable[[#This Row],[prop_id0]] &amp; " " &amp; RADataQTable[[#This Row],[last0]]</f>
        <v>RA 1763830 Rao</v>
      </c>
      <c r="U81" s="21" t="str">
        <f>IF(signer1="PD",IF(ISBLANK(RADataQTable[[#This Row],[sign_blck_name]]),"",RADataQTable[[#This Row],[sign_blck_name]]),IF(ISBLANK(signer1),"",signer1))</f>
        <v>Darleen L. Fisher</v>
      </c>
      <c r="V81" s="29" t="str">
        <f>signer2</f>
        <v>Cognizant Program Director</v>
      </c>
      <c r="W81" s="15" t="str">
        <f>HYPERLINK("https://www.ejacket.nsf.gov/ej/showProposal.do?Continue=Y&amp;ID="&amp;RADataQTable[[#This Row],[prop_id0]],"eJ")</f>
        <v>eJ</v>
      </c>
      <c r="X81" s="15" t="str">
        <f>HYPERLINK("mailto:"&amp;RADataQTable[[#This Row],[email]]&amp;"&amp;subject=Your NSF Proposal:  "&amp;RADataQTable[[#This Row],[Div]]&amp;" "&amp;RADataQTable[[#This Row],[prop_id0]], RADataQTable[[#This Row],[email]])</f>
        <v>sanjay@purdue.edu</v>
      </c>
      <c r="Y81" s="15" t="str">
        <f>HYPERLINK("mailto:"&amp;RADataQTable[[#This Row],[allPIemail]]&amp;"&amp;subject=NSF Proposal:  "&amp;RADataQTable[[#This Row],[Div]]&amp;" "&amp;RADataQTable[[#This Row],[prop_id0]], "PIs@")</f>
        <v>PIs@</v>
      </c>
      <c r="Z81" t="s">
        <v>2841</v>
      </c>
      <c r="AA81" t="s">
        <v>2014</v>
      </c>
      <c r="AB81">
        <v>5</v>
      </c>
      <c r="AD81"/>
      <c r="AE81" t="str">
        <f>IF(RADataQTable[[#This Row],[maxScore]]-RADataQTable[[#This Row],[minScore]]&gt;4,"Y","")</f>
        <v/>
      </c>
      <c r="AF81" s="21">
        <v>3</v>
      </c>
      <c r="AG81" s="26">
        <v>5</v>
      </c>
      <c r="AH81">
        <v>7</v>
      </c>
      <c r="AI81" t="s">
        <v>4405</v>
      </c>
      <c r="AJ81" s="30">
        <v>43072.994444444441</v>
      </c>
      <c r="AK81" s="13">
        <v>2999974</v>
      </c>
      <c r="AL81" s="13">
        <v>2999974</v>
      </c>
      <c r="AM81">
        <v>0</v>
      </c>
      <c r="AN81" s="30">
        <v>43344</v>
      </c>
      <c r="AO81" s="21">
        <v>48</v>
      </c>
      <c r="AP81" s="21" t="s">
        <v>4407</v>
      </c>
      <c r="AQ81">
        <v>2</v>
      </c>
      <c r="AR81" t="s">
        <v>5563</v>
      </c>
      <c r="AS81" s="30">
        <v>43072.852083333331</v>
      </c>
      <c r="AT81" t="s">
        <v>1007</v>
      </c>
      <c r="AU81" s="21" t="s">
        <v>814</v>
      </c>
      <c r="AW81" s="21" t="s">
        <v>5562</v>
      </c>
      <c r="AX81" s="30">
        <v>43074</v>
      </c>
      <c r="AY81" s="21" t="s">
        <v>5850</v>
      </c>
      <c r="AZ81" s="21" t="s">
        <v>5564</v>
      </c>
      <c r="BA81" s="21">
        <v>5</v>
      </c>
      <c r="BB81" s="21">
        <v>1</v>
      </c>
      <c r="BG81" s="30"/>
      <c r="BP81" s="30"/>
      <c r="BU81" t="s">
        <v>2014</v>
      </c>
      <c r="BV81" s="21" t="s">
        <v>2015</v>
      </c>
      <c r="BW81" s="21" t="s">
        <v>4404</v>
      </c>
      <c r="BX81" s="21" t="s">
        <v>612</v>
      </c>
      <c r="BY81" s="31">
        <v>800000</v>
      </c>
      <c r="BZ81" s="31">
        <v>800000</v>
      </c>
      <c r="CA81" t="s">
        <v>487</v>
      </c>
      <c r="CB81" s="21" t="s">
        <v>4409</v>
      </c>
      <c r="CC81" s="21" t="s">
        <v>1164</v>
      </c>
      <c r="CD81" s="21" t="s">
        <v>4410</v>
      </c>
      <c r="CE81" s="21" t="s">
        <v>2976</v>
      </c>
      <c r="CF81" s="31">
        <v>1330000</v>
      </c>
      <c r="CG81" s="31">
        <v>1330000</v>
      </c>
      <c r="CH81" t="s">
        <v>487</v>
      </c>
      <c r="CI81" s="21" t="s">
        <v>4412</v>
      </c>
      <c r="CJ81" s="21" t="s">
        <v>4413</v>
      </c>
      <c r="CK81" s="21" t="s">
        <v>3803</v>
      </c>
      <c r="CL81" s="21" t="s">
        <v>3795</v>
      </c>
      <c r="CM81" s="31">
        <v>869974</v>
      </c>
      <c r="CN81" s="31">
        <v>869974</v>
      </c>
      <c r="CO81" t="s">
        <v>487</v>
      </c>
      <c r="CT81" s="31"/>
      <c r="CU81" s="31"/>
      <c r="DA81" s="31"/>
      <c r="DB81" s="31"/>
      <c r="DH81" s="31"/>
      <c r="DI81" s="31"/>
      <c r="DO81" s="31"/>
      <c r="DP81" s="31"/>
      <c r="DR81" t="s">
        <v>5486</v>
      </c>
      <c r="DS81" t="s">
        <v>5487</v>
      </c>
      <c r="DT81" t="s">
        <v>465</v>
      </c>
      <c r="DU81" s="29" t="s">
        <v>5566</v>
      </c>
      <c r="DV81" t="s">
        <v>4406</v>
      </c>
      <c r="DW81" t="s">
        <v>5481</v>
      </c>
      <c r="DX81" t="s">
        <v>5482</v>
      </c>
      <c r="DY81" t="s">
        <v>5483</v>
      </c>
      <c r="DZ81" t="s">
        <v>5484</v>
      </c>
      <c r="EA81" s="22">
        <v>43091.565520833334</v>
      </c>
      <c r="EB81" t="s">
        <v>4408</v>
      </c>
      <c r="EC81" t="s">
        <v>5852</v>
      </c>
      <c r="ED81" t="s">
        <v>5851</v>
      </c>
    </row>
    <row r="82" spans="1:134" x14ac:dyDescent="0.35">
      <c r="A82" s="30"/>
      <c r="B82" s="22">
        <v>43005.631249999999</v>
      </c>
      <c r="C82" s="22" t="s">
        <v>2868</v>
      </c>
      <c r="D82" s="30" t="s">
        <v>2869</v>
      </c>
      <c r="E82" s="30" t="s">
        <v>466</v>
      </c>
      <c r="F82" s="30" t="s">
        <v>2820</v>
      </c>
      <c r="G82" s="30" t="s">
        <v>2819</v>
      </c>
      <c r="H82" t="s">
        <v>2821</v>
      </c>
      <c r="I82" t="s">
        <v>2883</v>
      </c>
      <c r="J82" t="s">
        <v>838</v>
      </c>
      <c r="K82" s="22">
        <v>43081.40116898148</v>
      </c>
      <c r="L82">
        <v>1</v>
      </c>
      <c r="M82" s="26">
        <v>3</v>
      </c>
      <c r="N82" t="s">
        <v>816</v>
      </c>
      <c r="Q82" s="29" t="s">
        <v>753</v>
      </c>
      <c r="R82" s="29" t="str">
        <f>IFERROR(MID(RADataQTable[[#This Row],[RAtemplate]],1,LEN(RADataQTable[[#This Row],[RAtemplate]])-8),"RA") &amp; " " &amp; RADataQTable[[#This Row],[prop_id0]] &amp; " " &amp; RADataQTable[[#This Row],[last0]]</f>
        <v>RA 1763832 Kahveci</v>
      </c>
      <c r="U82" s="21" t="str">
        <f>IF(signer1="PD",IF(ISBLANK(RADataQTable[[#This Row],[sign_blck_name]]),"",RADataQTable[[#This Row],[sign_blck_name]]),IF(ISBLANK(signer1),"",signer1))</f>
        <v>Sylvia J. Spengler</v>
      </c>
      <c r="V82" s="29" t="str">
        <f>signer2</f>
        <v>Cognizant Program Director</v>
      </c>
      <c r="W82" s="15" t="str">
        <f>HYPERLINK("https://www.ejacket.nsf.gov/ej/showProposal.do?Continue=Y&amp;ID="&amp;RADataQTable[[#This Row],[prop_id0]],"eJ")</f>
        <v>eJ</v>
      </c>
      <c r="X82" s="15" t="str">
        <f>HYPERLINK("mailto:"&amp;RADataQTable[[#This Row],[email]]&amp;"&amp;subject=Your NSF Proposal:  "&amp;RADataQTable[[#This Row],[Div]]&amp;" "&amp;RADataQTable[[#This Row],[prop_id0]], RADataQTable[[#This Row],[email]])</f>
        <v>tamer@cise.ufl.edu</v>
      </c>
      <c r="Y82" s="15" t="str">
        <f>HYPERLINK("mailto:"&amp;RADataQTable[[#This Row],[allPIemail]]&amp;"&amp;subject=NSF Proposal:  "&amp;RADataQTable[[#This Row],[Div]]&amp;" "&amp;RADataQTable[[#This Row],[prop_id0]], "PIs@")</f>
        <v>PIs@</v>
      </c>
      <c r="Z82" t="s">
        <v>2871</v>
      </c>
      <c r="AA82" t="s">
        <v>2034</v>
      </c>
      <c r="AB82">
        <v>4</v>
      </c>
      <c r="AD82"/>
      <c r="AE82" t="str">
        <f>IF(RADataQTable[[#This Row],[maxScore]]-RADataQTable[[#This Row],[minScore]]&gt;4,"Y","")</f>
        <v/>
      </c>
      <c r="AF82" s="21">
        <v>5</v>
      </c>
      <c r="AG82" s="26">
        <v>5</v>
      </c>
      <c r="AH82">
        <v>5</v>
      </c>
      <c r="AI82" t="s">
        <v>4130</v>
      </c>
      <c r="AJ82" s="30">
        <v>43074.443749999999</v>
      </c>
      <c r="AK82" s="13">
        <v>844701</v>
      </c>
      <c r="AL82" s="13">
        <v>844701</v>
      </c>
      <c r="AM82">
        <v>0</v>
      </c>
      <c r="AN82" s="30">
        <v>43221</v>
      </c>
      <c r="AO82" s="21">
        <v>36</v>
      </c>
      <c r="AP82" s="21" t="s">
        <v>4416</v>
      </c>
      <c r="AS82" s="30"/>
      <c r="AT82" t="s">
        <v>839</v>
      </c>
      <c r="AU82" s="21" t="s">
        <v>1536</v>
      </c>
      <c r="AW82" s="21" t="s">
        <v>5516</v>
      </c>
      <c r="AX82" s="30">
        <v>43077</v>
      </c>
      <c r="AY82" s="21" t="s">
        <v>5793</v>
      </c>
      <c r="AZ82" s="21" t="s">
        <v>5518</v>
      </c>
      <c r="BA82" s="21">
        <v>8</v>
      </c>
      <c r="BG82" s="30"/>
      <c r="BP82" s="30"/>
      <c r="BU82" t="s">
        <v>2034</v>
      </c>
      <c r="BV82" s="21" t="s">
        <v>2035</v>
      </c>
      <c r="BW82" s="21" t="s">
        <v>4415</v>
      </c>
      <c r="BX82" s="21" t="s">
        <v>4203</v>
      </c>
      <c r="BY82" s="31">
        <v>844701</v>
      </c>
      <c r="BZ82" s="31">
        <v>844701</v>
      </c>
      <c r="CA82" t="s">
        <v>2884</v>
      </c>
      <c r="CF82" s="31"/>
      <c r="CG82" s="31"/>
      <c r="CM82" s="31"/>
      <c r="CN82" s="31"/>
      <c r="CT82" s="31"/>
      <c r="CU82" s="31"/>
      <c r="DA82" s="31"/>
      <c r="DB82" s="31"/>
      <c r="DH82" s="31"/>
      <c r="DI82" s="31"/>
      <c r="DO82" s="31"/>
      <c r="DP82" s="31"/>
      <c r="DR82" t="s">
        <v>5495</v>
      </c>
      <c r="DS82" t="s">
        <v>5496</v>
      </c>
      <c r="DT82" t="s">
        <v>467</v>
      </c>
      <c r="DU82" s="29" t="s">
        <v>5519</v>
      </c>
      <c r="DV82" t="s">
        <v>2829</v>
      </c>
      <c r="DW82" t="s">
        <v>5481</v>
      </c>
      <c r="DX82" t="s">
        <v>5482</v>
      </c>
      <c r="DY82" t="s">
        <v>5483</v>
      </c>
      <c r="DZ82" t="s">
        <v>5484</v>
      </c>
      <c r="EA82" s="22">
        <v>43091.565520833334</v>
      </c>
      <c r="EB82" t="s">
        <v>4417</v>
      </c>
      <c r="EC82" t="s">
        <v>5853</v>
      </c>
    </row>
    <row r="83" spans="1:134" x14ac:dyDescent="0.35">
      <c r="A83" s="30"/>
      <c r="B83" s="22">
        <v>43005.632638888892</v>
      </c>
      <c r="C83" s="22" t="s">
        <v>2817</v>
      </c>
      <c r="D83" s="30" t="s">
        <v>2818</v>
      </c>
      <c r="E83" s="30" t="s">
        <v>476</v>
      </c>
      <c r="F83" s="30" t="s">
        <v>2820</v>
      </c>
      <c r="G83" s="30" t="s">
        <v>2819</v>
      </c>
      <c r="H83" t="s">
        <v>2821</v>
      </c>
      <c r="I83" t="s">
        <v>2822</v>
      </c>
      <c r="J83" t="s">
        <v>727</v>
      </c>
      <c r="L83">
        <v>1</v>
      </c>
      <c r="M83" s="26">
        <v>3</v>
      </c>
      <c r="N83" t="s">
        <v>816</v>
      </c>
      <c r="Q83" s="29" t="s">
        <v>753</v>
      </c>
      <c r="R83" s="29" t="str">
        <f>IFERROR(MID(RADataQTable[[#This Row],[RAtemplate]],1,LEN(RADataQTable[[#This Row],[RAtemplate]])-8),"RA") &amp; " " &amp; RADataQTable[[#This Row],[prop_id0]] &amp; " " &amp; RADataQTable[[#This Row],[last0]]</f>
        <v>RA 1763833 Basu</v>
      </c>
      <c r="U83" s="21" t="str">
        <f>IF(signer1="PD",IF(ISBLANK(RADataQTable[[#This Row],[sign_blck_name]]),"",RADataQTable[[#This Row],[sign_blck_name]]),IF(ISBLANK(signer1),"",signer1))</f>
        <v>Nina Amla</v>
      </c>
      <c r="V83" s="29" t="str">
        <f>signer2</f>
        <v>Cognizant Program Director</v>
      </c>
      <c r="W83" s="15" t="str">
        <f>HYPERLINK("https://www.ejacket.nsf.gov/ej/showProposal.do?Continue=Y&amp;ID="&amp;RADataQTable[[#This Row],[prop_id0]],"eJ")</f>
        <v>eJ</v>
      </c>
      <c r="X83" s="15" t="str">
        <f>HYPERLINK("mailto:"&amp;RADataQTable[[#This Row],[email]]&amp;"&amp;subject=Your NSF Proposal:  "&amp;RADataQTable[[#This Row],[Div]]&amp;" "&amp;RADataQTable[[#This Row],[prop_id0]], RADataQTable[[#This Row],[email]])</f>
        <v>sbasu@cs.iastate.edu</v>
      </c>
      <c r="Y83" s="15" t="str">
        <f>HYPERLINK("mailto:"&amp;RADataQTable[[#This Row],[allPIemail]]&amp;"&amp;subject=NSF Proposal:  "&amp;RADataQTable[[#This Row],[Div]]&amp;" "&amp;RADataQTable[[#This Row],[prop_id0]], "PIs@")</f>
        <v>PIs@</v>
      </c>
      <c r="Z83" t="s">
        <v>2825</v>
      </c>
      <c r="AA83" t="s">
        <v>2041</v>
      </c>
      <c r="AB83">
        <v>4</v>
      </c>
      <c r="AC83">
        <v>4</v>
      </c>
      <c r="AD83"/>
      <c r="AE83" t="str">
        <f>IF(RADataQTable[[#This Row],[maxScore]]-RADataQTable[[#This Row],[minScore]]&gt;4,"Y","")</f>
        <v/>
      </c>
      <c r="AF83" s="21">
        <v>3</v>
      </c>
      <c r="AG83" s="26">
        <v>4.5</v>
      </c>
      <c r="AH83">
        <v>6</v>
      </c>
      <c r="AI83" t="s">
        <v>3506</v>
      </c>
      <c r="AJ83" s="30">
        <v>43077.398611111108</v>
      </c>
      <c r="AK83" s="13">
        <v>1199943</v>
      </c>
      <c r="AL83" s="13">
        <v>1199943</v>
      </c>
      <c r="AM83">
        <v>0</v>
      </c>
      <c r="AN83" s="30">
        <v>43313</v>
      </c>
      <c r="AO83" s="21">
        <v>48</v>
      </c>
      <c r="AP83" s="21" t="s">
        <v>4419</v>
      </c>
      <c r="AQ83">
        <v>1</v>
      </c>
      <c r="AR83" t="s">
        <v>5670</v>
      </c>
      <c r="AS83" s="30">
        <v>43065.909722222219</v>
      </c>
      <c r="AT83" t="s">
        <v>728</v>
      </c>
      <c r="AU83" s="21" t="s">
        <v>814</v>
      </c>
      <c r="AW83" s="21" t="s">
        <v>5474</v>
      </c>
      <c r="AX83" s="30">
        <v>43077</v>
      </c>
      <c r="AY83" s="21" t="s">
        <v>5854</v>
      </c>
      <c r="AZ83" s="21" t="s">
        <v>5476</v>
      </c>
      <c r="BA83" s="21">
        <v>10</v>
      </c>
      <c r="BG83" s="30"/>
      <c r="BP83" s="30"/>
      <c r="BU83" t="s">
        <v>2041</v>
      </c>
      <c r="BV83" s="21" t="s">
        <v>2042</v>
      </c>
      <c r="BW83" s="21" t="s">
        <v>4418</v>
      </c>
      <c r="BX83" s="21" t="s">
        <v>3119</v>
      </c>
      <c r="BY83" s="31">
        <v>520907</v>
      </c>
      <c r="BZ83" s="31">
        <v>520907</v>
      </c>
      <c r="CA83" t="s">
        <v>2832</v>
      </c>
      <c r="CB83" s="21" t="s">
        <v>4421</v>
      </c>
      <c r="CC83" s="21" t="s">
        <v>4422</v>
      </c>
      <c r="CD83" s="21" t="s">
        <v>4423</v>
      </c>
      <c r="CE83" s="21" t="s">
        <v>2929</v>
      </c>
      <c r="CF83" s="31">
        <v>679036</v>
      </c>
      <c r="CG83" s="31">
        <v>679036</v>
      </c>
      <c r="CH83" t="s">
        <v>2832</v>
      </c>
      <c r="CM83" s="31"/>
      <c r="CN83" s="31"/>
      <c r="CT83" s="31"/>
      <c r="CU83" s="31"/>
      <c r="DA83" s="31"/>
      <c r="DB83" s="31"/>
      <c r="DH83" s="31"/>
      <c r="DI83" s="31"/>
      <c r="DO83" s="31"/>
      <c r="DP83" s="31"/>
      <c r="DR83" t="s">
        <v>5478</v>
      </c>
      <c r="DS83" t="s">
        <v>5479</v>
      </c>
      <c r="DT83" t="s">
        <v>477</v>
      </c>
      <c r="DU83" s="29" t="s">
        <v>5480</v>
      </c>
      <c r="DV83" t="s">
        <v>2829</v>
      </c>
      <c r="DW83" t="s">
        <v>5481</v>
      </c>
      <c r="DX83" t="s">
        <v>5482</v>
      </c>
      <c r="DY83" t="s">
        <v>5483</v>
      </c>
      <c r="DZ83" t="s">
        <v>5484</v>
      </c>
      <c r="EA83" s="22">
        <v>43091.565520833334</v>
      </c>
      <c r="EB83" t="s">
        <v>4420</v>
      </c>
      <c r="EC83" t="s">
        <v>5855</v>
      </c>
    </row>
    <row r="84" spans="1:134" x14ac:dyDescent="0.35">
      <c r="A84" s="30"/>
      <c r="B84" s="22">
        <v>43005.635416666664</v>
      </c>
      <c r="C84" s="22" t="s">
        <v>2868</v>
      </c>
      <c r="D84" s="30" t="s">
        <v>2869</v>
      </c>
      <c r="E84" s="30" t="s">
        <v>466</v>
      </c>
      <c r="F84" s="30" t="s">
        <v>2820</v>
      </c>
      <c r="G84" s="30" t="s">
        <v>2819</v>
      </c>
      <c r="H84" t="s">
        <v>2821</v>
      </c>
      <c r="I84" t="s">
        <v>2883</v>
      </c>
      <c r="J84" t="s">
        <v>838</v>
      </c>
      <c r="K84" s="22">
        <v>43081.401354166665</v>
      </c>
      <c r="L84">
        <v>1</v>
      </c>
      <c r="M84" s="26">
        <v>3</v>
      </c>
      <c r="N84" t="s">
        <v>816</v>
      </c>
      <c r="Q84" s="29" t="s">
        <v>753</v>
      </c>
      <c r="R84" s="29" t="str">
        <f>IFERROR(MID(RADataQTable[[#This Row],[RAtemplate]],1,LEN(RADataQTable[[#This Row],[RAtemplate]])-8),"RA") &amp; " " &amp; RADataQTable[[#This Row],[prop_id0]] &amp; " " &amp; RADataQTable[[#This Row],[last0]]</f>
        <v>RA 1763837 Huang</v>
      </c>
      <c r="U84" s="21" t="str">
        <f>IF(signer1="PD",IF(ISBLANK(RADataQTable[[#This Row],[sign_blck_name]]),"",RADataQTable[[#This Row],[sign_blck_name]]),IF(ISBLANK(signer1),"",signer1))</f>
        <v>Sylvia J. Spengler</v>
      </c>
      <c r="V84" s="29" t="str">
        <f>signer2</f>
        <v>Cognizant Program Director</v>
      </c>
      <c r="W84" s="15" t="str">
        <f>HYPERLINK("https://www.ejacket.nsf.gov/ej/showProposal.do?Continue=Y&amp;ID="&amp;RADataQTable[[#This Row],[prop_id0]],"eJ")</f>
        <v>eJ</v>
      </c>
      <c r="X84" s="15" t="str">
        <f>HYPERLINK("mailto:"&amp;RADataQTable[[#This Row],[email]]&amp;"&amp;subject=Your NSF Proposal:  "&amp;RADataQTable[[#This Row],[Div]]&amp;" "&amp;RADataQTable[[#This Row],[prop_id0]], RADataQTable[[#This Row],[email]])</f>
        <v>heng@uta.edu</v>
      </c>
      <c r="Y84" s="15" t="str">
        <f>HYPERLINK("mailto:"&amp;RADataQTable[[#This Row],[allPIemail]]&amp;"&amp;subject=NSF Proposal:  "&amp;RADataQTable[[#This Row],[Div]]&amp;" "&amp;RADataQTable[[#This Row],[prop_id0]], "PIs@")</f>
        <v>PIs@</v>
      </c>
      <c r="Z84" t="s">
        <v>2871</v>
      </c>
      <c r="AA84" t="s">
        <v>2058</v>
      </c>
      <c r="AB84">
        <v>4</v>
      </c>
      <c r="AD84"/>
      <c r="AE84" t="str">
        <f>IF(RADataQTable[[#This Row],[maxScore]]-RADataQTable[[#This Row],[minScore]]&gt;4,"Y","")</f>
        <v/>
      </c>
      <c r="AF84" s="21">
        <v>3</v>
      </c>
      <c r="AG84" s="26">
        <v>4.75</v>
      </c>
      <c r="AH84">
        <v>6</v>
      </c>
      <c r="AI84" t="s">
        <v>2941</v>
      </c>
      <c r="AJ84" s="30">
        <v>43076.541666666664</v>
      </c>
      <c r="AK84" s="13">
        <v>1200000</v>
      </c>
      <c r="AL84" s="13">
        <v>1200000</v>
      </c>
      <c r="AM84">
        <v>0</v>
      </c>
      <c r="AN84" s="30">
        <v>43282</v>
      </c>
      <c r="AO84" s="21">
        <v>48</v>
      </c>
      <c r="AP84" s="21" t="s">
        <v>4436</v>
      </c>
      <c r="AS84" s="30"/>
      <c r="AT84" t="s">
        <v>839</v>
      </c>
      <c r="AU84" s="21" t="s">
        <v>1536</v>
      </c>
      <c r="AW84" s="21" t="s">
        <v>5516</v>
      </c>
      <c r="AX84" s="30">
        <v>43077</v>
      </c>
      <c r="AY84" s="21" t="s">
        <v>5511</v>
      </c>
      <c r="AZ84" s="21" t="s">
        <v>5518</v>
      </c>
      <c r="BA84" s="21">
        <v>8</v>
      </c>
      <c r="BB84" s="21">
        <v>1</v>
      </c>
      <c r="BG84" s="30"/>
      <c r="BP84" s="30"/>
      <c r="BU84" t="s">
        <v>2058</v>
      </c>
      <c r="BV84" s="21" t="s">
        <v>947</v>
      </c>
      <c r="BW84" s="21" t="s">
        <v>4435</v>
      </c>
      <c r="BX84" s="21" t="s">
        <v>3095</v>
      </c>
      <c r="BY84" s="31">
        <v>650000</v>
      </c>
      <c r="BZ84" s="31">
        <v>650000</v>
      </c>
      <c r="CA84" t="s">
        <v>2884</v>
      </c>
      <c r="CB84" s="21" t="s">
        <v>4438</v>
      </c>
      <c r="CC84" s="21" t="s">
        <v>1106</v>
      </c>
      <c r="CD84" s="21" t="s">
        <v>803</v>
      </c>
      <c r="CE84" s="21" t="s">
        <v>574</v>
      </c>
      <c r="CF84" s="31">
        <v>550000</v>
      </c>
      <c r="CG84" s="31">
        <v>550000</v>
      </c>
      <c r="CH84" t="s">
        <v>2884</v>
      </c>
      <c r="CM84" s="31"/>
      <c r="CN84" s="31"/>
      <c r="CT84" s="31"/>
      <c r="CU84" s="31"/>
      <c r="DA84" s="31"/>
      <c r="DB84" s="31"/>
      <c r="DH84" s="31"/>
      <c r="DI84" s="31"/>
      <c r="DO84" s="31"/>
      <c r="DP84" s="31"/>
      <c r="DR84" t="s">
        <v>5495</v>
      </c>
      <c r="DS84" t="s">
        <v>5496</v>
      </c>
      <c r="DT84" t="s">
        <v>467</v>
      </c>
      <c r="DU84" s="29" t="s">
        <v>5519</v>
      </c>
      <c r="DV84" t="s">
        <v>2829</v>
      </c>
      <c r="DW84" t="s">
        <v>5481</v>
      </c>
      <c r="DX84" t="s">
        <v>5482</v>
      </c>
      <c r="DY84" t="s">
        <v>5483</v>
      </c>
      <c r="DZ84" t="s">
        <v>5484</v>
      </c>
      <c r="EA84" s="22">
        <v>43091.565520833334</v>
      </c>
      <c r="EB84" t="s">
        <v>4437</v>
      </c>
      <c r="EC84" t="s">
        <v>5859</v>
      </c>
      <c r="ED84" t="s">
        <v>5858</v>
      </c>
    </row>
    <row r="85" spans="1:134" x14ac:dyDescent="0.35">
      <c r="A85" s="30"/>
      <c r="B85" s="22">
        <v>43005.636111111111</v>
      </c>
      <c r="C85" s="22" t="s">
        <v>2817</v>
      </c>
      <c r="D85" s="30" t="s">
        <v>2818</v>
      </c>
      <c r="E85" s="30" t="s">
        <v>476</v>
      </c>
      <c r="F85" s="30" t="s">
        <v>2820</v>
      </c>
      <c r="G85" s="30" t="s">
        <v>2819</v>
      </c>
      <c r="H85" t="s">
        <v>2821</v>
      </c>
      <c r="I85" t="s">
        <v>2822</v>
      </c>
      <c r="J85" t="s">
        <v>765</v>
      </c>
      <c r="K85" s="22">
        <v>43082.511053240742</v>
      </c>
      <c r="L85">
        <v>1</v>
      </c>
      <c r="M85" s="26">
        <v>3</v>
      </c>
      <c r="N85" t="s">
        <v>816</v>
      </c>
      <c r="Q85" s="29" t="s">
        <v>753</v>
      </c>
      <c r="R85" s="29" t="str">
        <f>IFERROR(MID(RADataQTable[[#This Row],[RAtemplate]],1,LEN(RADataQTable[[#This Row],[RAtemplate]])-8),"RA") &amp; " " &amp; RADataQTable[[#This Row],[prop_id0]] &amp; " " &amp; RADataQTable[[#This Row],[last0]]</f>
        <v>RA 1763839 Newton</v>
      </c>
      <c r="U85" s="21" t="str">
        <f>IF(signer1="PD",IF(ISBLANK(RADataQTable[[#This Row],[sign_blck_name]]),"",RADataQTable[[#This Row],[sign_blck_name]]),IF(ISBLANK(signer1),"",signer1))</f>
        <v>Anindya Banerjee</v>
      </c>
      <c r="V85" s="29" t="str">
        <f>signer2</f>
        <v>Cognizant Program Director</v>
      </c>
      <c r="W85" s="15" t="str">
        <f>HYPERLINK("https://www.ejacket.nsf.gov/ej/showProposal.do?Continue=Y&amp;ID="&amp;RADataQTable[[#This Row],[prop_id0]],"eJ")</f>
        <v>eJ</v>
      </c>
      <c r="X85" s="15" t="str">
        <f>HYPERLINK("mailto:"&amp;RADataQTable[[#This Row],[email]]&amp;"&amp;subject=Your NSF Proposal:  "&amp;RADataQTable[[#This Row],[Div]]&amp;" "&amp;RADataQTable[[#This Row],[prop_id0]], RADataQTable[[#This Row],[email]])</f>
        <v>rrnewton@indiana.edu</v>
      </c>
      <c r="Y85" s="15" t="str">
        <f>HYPERLINK("mailto:"&amp;RADataQTable[[#This Row],[allPIemail]]&amp;"&amp;subject=NSF Proposal:  "&amp;RADataQTable[[#This Row],[Div]]&amp;" "&amp;RADataQTable[[#This Row],[prop_id0]], "PIs@")</f>
        <v>PIs@</v>
      </c>
      <c r="Z85" t="s">
        <v>2825</v>
      </c>
      <c r="AA85" t="s">
        <v>2064</v>
      </c>
      <c r="AB85">
        <v>4</v>
      </c>
      <c r="AD85"/>
      <c r="AE85" t="str">
        <f>IF(RADataQTable[[#This Row],[maxScore]]-RADataQTable[[#This Row],[minScore]]&gt;4,"Y","")</f>
        <v/>
      </c>
      <c r="AF85" s="21">
        <v>5</v>
      </c>
      <c r="AG85" s="26">
        <v>5.75</v>
      </c>
      <c r="AH85">
        <v>7</v>
      </c>
      <c r="AI85" t="s">
        <v>3006</v>
      </c>
      <c r="AJ85" s="30">
        <v>43074.678472222222</v>
      </c>
      <c r="AK85" s="13">
        <v>1200000</v>
      </c>
      <c r="AL85" s="13">
        <v>1200000</v>
      </c>
      <c r="AM85">
        <v>0</v>
      </c>
      <c r="AN85" s="30">
        <v>43344</v>
      </c>
      <c r="AO85" s="21">
        <v>48</v>
      </c>
      <c r="AP85" s="21" t="s">
        <v>4441</v>
      </c>
      <c r="AS85" s="30"/>
      <c r="AT85" t="s">
        <v>728</v>
      </c>
      <c r="AU85" s="21" t="s">
        <v>814</v>
      </c>
      <c r="AW85" s="21" t="s">
        <v>5474</v>
      </c>
      <c r="AX85" s="30">
        <v>43077</v>
      </c>
      <c r="AY85" s="21" t="s">
        <v>5532</v>
      </c>
      <c r="AZ85" s="21" t="s">
        <v>5476</v>
      </c>
      <c r="BA85" s="21">
        <v>10</v>
      </c>
      <c r="BB85" s="21">
        <v>1</v>
      </c>
      <c r="BG85" s="30"/>
      <c r="BP85" s="30"/>
      <c r="BU85" t="s">
        <v>2064</v>
      </c>
      <c r="BV85" s="21" t="s">
        <v>2065</v>
      </c>
      <c r="BW85" s="21" t="s">
        <v>4440</v>
      </c>
      <c r="BX85" s="21" t="s">
        <v>574</v>
      </c>
      <c r="BY85" s="31">
        <v>600000</v>
      </c>
      <c r="BZ85" s="31">
        <v>600000</v>
      </c>
      <c r="CA85" t="s">
        <v>3279</v>
      </c>
      <c r="CB85" s="21" t="s">
        <v>4443</v>
      </c>
      <c r="CC85" s="21" t="s">
        <v>4444</v>
      </c>
      <c r="CD85" s="21" t="s">
        <v>4445</v>
      </c>
      <c r="CE85" s="21" t="s">
        <v>689</v>
      </c>
      <c r="CF85" s="31">
        <v>600000</v>
      </c>
      <c r="CG85" s="31">
        <v>600000</v>
      </c>
      <c r="CH85" t="s">
        <v>3279</v>
      </c>
      <c r="CM85" s="31"/>
      <c r="CN85" s="31"/>
      <c r="CT85" s="31"/>
      <c r="CU85" s="31"/>
      <c r="DA85" s="31"/>
      <c r="DB85" s="31"/>
      <c r="DH85" s="31"/>
      <c r="DI85" s="31"/>
      <c r="DO85" s="31"/>
      <c r="DP85" s="31"/>
      <c r="DR85" t="s">
        <v>5478</v>
      </c>
      <c r="DS85" t="s">
        <v>5479</v>
      </c>
      <c r="DT85" t="s">
        <v>477</v>
      </c>
      <c r="DU85" s="29" t="s">
        <v>5493</v>
      </c>
      <c r="DV85" t="s">
        <v>2829</v>
      </c>
      <c r="DW85" t="s">
        <v>5481</v>
      </c>
      <c r="DX85" t="s">
        <v>5482</v>
      </c>
      <c r="DY85" t="s">
        <v>5483</v>
      </c>
      <c r="DZ85" t="s">
        <v>5484</v>
      </c>
      <c r="EA85" s="22">
        <v>43091.565520833334</v>
      </c>
      <c r="EB85" t="s">
        <v>4442</v>
      </c>
      <c r="EC85" t="s">
        <v>5860</v>
      </c>
      <c r="ED85" t="s">
        <v>5672</v>
      </c>
    </row>
    <row r="86" spans="1:134" x14ac:dyDescent="0.35">
      <c r="A86" s="30"/>
      <c r="B86" s="22">
        <v>43005.637499999997</v>
      </c>
      <c r="C86" s="22" t="s">
        <v>2817</v>
      </c>
      <c r="D86" s="30" t="s">
        <v>2818</v>
      </c>
      <c r="E86" s="30" t="s">
        <v>476</v>
      </c>
      <c r="F86" s="30" t="s">
        <v>2820</v>
      </c>
      <c r="G86" s="30" t="s">
        <v>2819</v>
      </c>
      <c r="H86" t="s">
        <v>2821</v>
      </c>
      <c r="I86" t="s">
        <v>2822</v>
      </c>
      <c r="J86" t="s">
        <v>1358</v>
      </c>
      <c r="L86">
        <v>1</v>
      </c>
      <c r="M86" s="26">
        <v>3</v>
      </c>
      <c r="N86" t="s">
        <v>816</v>
      </c>
      <c r="Q86" s="29" t="s">
        <v>753</v>
      </c>
      <c r="R86" s="29" t="str">
        <f>IFERROR(MID(RADataQTable[[#This Row],[RAtemplate]],1,LEN(RADataQTable[[#This Row],[RAtemplate]])-8),"RA") &amp; " " &amp; RADataQTable[[#This Row],[prop_id0]] &amp; " " &amp; RADataQTable[[#This Row],[last0]]</f>
        <v>RA 1763844 Kumar</v>
      </c>
      <c r="U86" s="21" t="str">
        <f>IF(signer1="PD",IF(ISBLANK(RADataQTable[[#This Row],[sign_blck_name]]),"",RADataQTable[[#This Row],[sign_blck_name]]),IF(ISBLANK(signer1),"",signer1))</f>
        <v>Tao Li</v>
      </c>
      <c r="V86" s="29" t="str">
        <f>signer2</f>
        <v>Cognizant Program Director</v>
      </c>
      <c r="W86" s="15" t="str">
        <f>HYPERLINK("https://www.ejacket.nsf.gov/ej/showProposal.do?Continue=Y&amp;ID="&amp;RADataQTable[[#This Row],[prop_id0]],"eJ")</f>
        <v>eJ</v>
      </c>
      <c r="X86" s="15" t="str">
        <f>HYPERLINK("mailto:"&amp;RADataQTable[[#This Row],[email]]&amp;"&amp;subject=Your NSF Proposal:  "&amp;RADataQTable[[#This Row],[Div]]&amp;" "&amp;RADataQTable[[#This Row],[prop_id0]], RADataQTable[[#This Row],[email]])</f>
        <v>rakeshk@uiuc.edu</v>
      </c>
      <c r="Y86" s="15" t="str">
        <f>HYPERLINK("mailto:"&amp;RADataQTable[[#This Row],[allPIemail]]&amp;"&amp;subject=NSF Proposal:  "&amp;RADataQTable[[#This Row],[Div]]&amp;" "&amp;RADataQTable[[#This Row],[prop_id0]], "PIs@")</f>
        <v>PIs@</v>
      </c>
      <c r="Z86" t="s">
        <v>2825</v>
      </c>
      <c r="AA86" t="s">
        <v>2081</v>
      </c>
      <c r="AB86">
        <v>4</v>
      </c>
      <c r="AC86">
        <v>4</v>
      </c>
      <c r="AD86"/>
      <c r="AE86" t="str">
        <f>IF(RADataQTable[[#This Row],[maxScore]]-RADataQTable[[#This Row],[minScore]]&gt;4,"Y","")</f>
        <v/>
      </c>
      <c r="AF86" s="21">
        <v>4</v>
      </c>
      <c r="AG86" s="26">
        <v>4.75</v>
      </c>
      <c r="AH86">
        <v>6</v>
      </c>
      <c r="AI86" t="s">
        <v>4463</v>
      </c>
      <c r="AJ86" s="30">
        <v>43081.473611111112</v>
      </c>
      <c r="AK86" s="13">
        <v>1199030</v>
      </c>
      <c r="AL86" s="13">
        <v>1199030</v>
      </c>
      <c r="AM86">
        <v>0</v>
      </c>
      <c r="AN86" s="30">
        <v>43160</v>
      </c>
      <c r="AO86" s="21">
        <v>48</v>
      </c>
      <c r="AP86" s="21" t="s">
        <v>4464</v>
      </c>
      <c r="AS86" s="30"/>
      <c r="AT86" t="s">
        <v>1070</v>
      </c>
      <c r="AU86" s="21" t="s">
        <v>814</v>
      </c>
      <c r="AW86" s="21" t="s">
        <v>5578</v>
      </c>
      <c r="AX86" s="30">
        <v>43081</v>
      </c>
      <c r="AY86" s="21" t="s">
        <v>5864</v>
      </c>
      <c r="AZ86" s="21" t="s">
        <v>5580</v>
      </c>
      <c r="BA86" s="21">
        <v>11</v>
      </c>
      <c r="BB86" s="21">
        <v>1</v>
      </c>
      <c r="BG86" s="30"/>
      <c r="BP86" s="30"/>
      <c r="BU86" t="s">
        <v>2081</v>
      </c>
      <c r="BV86" s="21" t="s">
        <v>2082</v>
      </c>
      <c r="BW86" s="21" t="s">
        <v>4462</v>
      </c>
      <c r="BX86" s="21" t="s">
        <v>676</v>
      </c>
      <c r="BY86" s="31">
        <v>599030</v>
      </c>
      <c r="BZ86" s="31">
        <v>599030</v>
      </c>
      <c r="CA86" t="s">
        <v>3459</v>
      </c>
      <c r="CB86" s="21" t="s">
        <v>4466</v>
      </c>
      <c r="CC86" s="21" t="s">
        <v>862</v>
      </c>
      <c r="CD86" s="21" t="s">
        <v>4467</v>
      </c>
      <c r="CE86" s="21" t="s">
        <v>4468</v>
      </c>
      <c r="CF86" s="31">
        <v>600000</v>
      </c>
      <c r="CG86" s="31">
        <v>600000</v>
      </c>
      <c r="CH86" t="s">
        <v>3459</v>
      </c>
      <c r="CM86" s="31"/>
      <c r="CN86" s="31"/>
      <c r="CT86" s="31"/>
      <c r="CU86" s="31"/>
      <c r="DA86" s="31"/>
      <c r="DB86" s="31"/>
      <c r="DH86" s="31"/>
      <c r="DI86" s="31"/>
      <c r="DO86" s="31"/>
      <c r="DP86" s="31"/>
      <c r="DR86" t="s">
        <v>5478</v>
      </c>
      <c r="DS86" t="s">
        <v>5479</v>
      </c>
      <c r="DT86" t="s">
        <v>477</v>
      </c>
      <c r="DU86" s="29" t="s">
        <v>5664</v>
      </c>
      <c r="DV86" t="s">
        <v>2829</v>
      </c>
      <c r="DW86" t="s">
        <v>5481</v>
      </c>
      <c r="DX86" t="s">
        <v>5482</v>
      </c>
      <c r="DY86" t="s">
        <v>5483</v>
      </c>
      <c r="DZ86" t="s">
        <v>5484</v>
      </c>
      <c r="EA86" s="22">
        <v>43091.565520833334</v>
      </c>
      <c r="EB86" t="s">
        <v>4465</v>
      </c>
      <c r="EC86" t="s">
        <v>5866</v>
      </c>
      <c r="ED86" t="s">
        <v>5865</v>
      </c>
    </row>
    <row r="87" spans="1:134" x14ac:dyDescent="0.35">
      <c r="A87" s="30"/>
      <c r="B87" s="22">
        <v>43005.640277777777</v>
      </c>
      <c r="C87" s="22" t="s">
        <v>2817</v>
      </c>
      <c r="D87" s="30" t="s">
        <v>2818</v>
      </c>
      <c r="E87" s="30" t="s">
        <v>476</v>
      </c>
      <c r="F87" s="30" t="s">
        <v>2820</v>
      </c>
      <c r="G87" s="30" t="s">
        <v>2819</v>
      </c>
      <c r="H87" t="s">
        <v>2821</v>
      </c>
      <c r="I87" t="s">
        <v>2822</v>
      </c>
      <c r="J87" t="s">
        <v>765</v>
      </c>
      <c r="K87" s="22">
        <v>43082.501342592594</v>
      </c>
      <c r="L87">
        <v>1</v>
      </c>
      <c r="M87" s="26">
        <v>3</v>
      </c>
      <c r="N87" t="s">
        <v>816</v>
      </c>
      <c r="Q87" s="29" t="s">
        <v>753</v>
      </c>
      <c r="R87" s="29" t="str">
        <f>IFERROR(MID(RADataQTable[[#This Row],[RAtemplate]],1,LEN(RADataQTable[[#This Row],[RAtemplate]])-8),"RA") &amp; " " &amp; RADataQTable[[#This Row],[prop_id0]] &amp; " " &amp; RADataQTable[[#This Row],[last0]]</f>
        <v>RA 1763853 Acar</v>
      </c>
      <c r="U87" s="21" t="str">
        <f>IF(signer1="PD",IF(ISBLANK(RADataQTable[[#This Row],[sign_blck_name]]),"",RADataQTable[[#This Row],[sign_blck_name]]),IF(ISBLANK(signer1),"",signer1))</f>
        <v>Anindya Banerjee</v>
      </c>
      <c r="V87" s="29" t="str">
        <f>signer2</f>
        <v>Cognizant Program Director</v>
      </c>
      <c r="W87" s="15" t="str">
        <f>HYPERLINK("https://www.ejacket.nsf.gov/ej/showProposal.do?Continue=Y&amp;ID="&amp;RADataQTable[[#This Row],[prop_id0]],"eJ")</f>
        <v>eJ</v>
      </c>
      <c r="X87" s="15" t="str">
        <f>HYPERLINK("mailto:"&amp;RADataQTable[[#This Row],[email]]&amp;"&amp;subject=Your NSF Proposal:  "&amp;RADataQTable[[#This Row],[Div]]&amp;" "&amp;RADataQTable[[#This Row],[prop_id0]], RADataQTable[[#This Row],[email]])</f>
        <v>umut@cs.cmu.edu</v>
      </c>
      <c r="Y87" s="15" t="str">
        <f>HYPERLINK("mailto:"&amp;RADataQTable[[#This Row],[allPIemail]]&amp;"&amp;subject=NSF Proposal:  "&amp;RADataQTable[[#This Row],[Div]]&amp;" "&amp;RADataQTable[[#This Row],[prop_id0]], "PIs@")</f>
        <v>PIs@</v>
      </c>
      <c r="Z87" t="s">
        <v>2825</v>
      </c>
      <c r="AA87" t="s">
        <v>2111</v>
      </c>
      <c r="AB87">
        <v>4</v>
      </c>
      <c r="AD87"/>
      <c r="AE87" t="str">
        <f>IF(RADataQTable[[#This Row],[maxScore]]-RADataQTable[[#This Row],[minScore]]&gt;4,"Y","")</f>
        <v/>
      </c>
      <c r="AF87" s="21">
        <v>4</v>
      </c>
      <c r="AG87" s="26">
        <v>5.5</v>
      </c>
      <c r="AH87">
        <v>7</v>
      </c>
      <c r="AI87" t="s">
        <v>4507</v>
      </c>
      <c r="AJ87" s="30">
        <v>43076.731249999997</v>
      </c>
      <c r="AK87" s="13">
        <v>1199721</v>
      </c>
      <c r="AL87" s="13">
        <v>1199721</v>
      </c>
      <c r="AM87">
        <v>0</v>
      </c>
      <c r="AN87" s="30">
        <v>43282</v>
      </c>
      <c r="AO87" s="21">
        <v>48</v>
      </c>
      <c r="AP87" s="21" t="s">
        <v>4508</v>
      </c>
      <c r="AQ87">
        <v>1</v>
      </c>
      <c r="AR87" t="s">
        <v>5874</v>
      </c>
      <c r="AS87" s="30">
        <v>43072.654861111114</v>
      </c>
      <c r="AT87" t="s">
        <v>728</v>
      </c>
      <c r="AU87" s="21" t="s">
        <v>814</v>
      </c>
      <c r="AW87" s="21" t="s">
        <v>5474</v>
      </c>
      <c r="AX87" s="30">
        <v>43077</v>
      </c>
      <c r="AY87" s="21" t="s">
        <v>5875</v>
      </c>
      <c r="AZ87" s="21" t="s">
        <v>5476</v>
      </c>
      <c r="BA87" s="21">
        <v>10</v>
      </c>
      <c r="BB87" s="21">
        <v>1</v>
      </c>
      <c r="BG87" s="30"/>
      <c r="BP87" s="30"/>
      <c r="BU87" t="s">
        <v>2111</v>
      </c>
      <c r="BV87" s="21" t="s">
        <v>2112</v>
      </c>
      <c r="BW87" s="21" t="s">
        <v>4506</v>
      </c>
      <c r="BX87" s="21" t="s">
        <v>542</v>
      </c>
      <c r="BY87" s="31">
        <v>1199721</v>
      </c>
      <c r="BZ87" s="31">
        <v>1199721</v>
      </c>
      <c r="CA87" t="s">
        <v>3279</v>
      </c>
      <c r="CF87" s="31"/>
      <c r="CG87" s="31"/>
      <c r="CM87" s="31"/>
      <c r="CN87" s="31"/>
      <c r="CT87" s="31"/>
      <c r="CU87" s="31"/>
      <c r="DA87" s="31"/>
      <c r="DB87" s="31"/>
      <c r="DH87" s="31"/>
      <c r="DI87" s="31"/>
      <c r="DO87" s="31"/>
      <c r="DP87" s="31"/>
      <c r="DR87" t="s">
        <v>5478</v>
      </c>
      <c r="DS87" t="s">
        <v>5479</v>
      </c>
      <c r="DT87" t="s">
        <v>477</v>
      </c>
      <c r="DU87" s="29" t="s">
        <v>5493</v>
      </c>
      <c r="DV87" t="s">
        <v>2829</v>
      </c>
      <c r="DW87" t="s">
        <v>5481</v>
      </c>
      <c r="DX87" t="s">
        <v>5482</v>
      </c>
      <c r="DY87" t="s">
        <v>5483</v>
      </c>
      <c r="DZ87" t="s">
        <v>5484</v>
      </c>
      <c r="EA87" s="22">
        <v>43091.565520833334</v>
      </c>
      <c r="EB87" t="s">
        <v>4509</v>
      </c>
      <c r="EC87" t="s">
        <v>5877</v>
      </c>
      <c r="ED87" t="s">
        <v>5876</v>
      </c>
    </row>
    <row r="88" spans="1:134" x14ac:dyDescent="0.35">
      <c r="A88" s="30"/>
      <c r="B88" s="22">
        <v>43005.646527777775</v>
      </c>
      <c r="C88" s="22" t="s">
        <v>2839</v>
      </c>
      <c r="D88" s="30" t="s">
        <v>2840</v>
      </c>
      <c r="E88" s="30" t="s">
        <v>464</v>
      </c>
      <c r="F88" s="30" t="s">
        <v>2820</v>
      </c>
      <c r="G88" s="30" t="s">
        <v>2819</v>
      </c>
      <c r="H88" t="s">
        <v>2821</v>
      </c>
      <c r="I88" t="s">
        <v>3097</v>
      </c>
      <c r="J88" t="s">
        <v>1006</v>
      </c>
      <c r="K88" s="22">
        <v>43083.583055555559</v>
      </c>
      <c r="L88">
        <v>1</v>
      </c>
      <c r="M88" s="26">
        <v>3</v>
      </c>
      <c r="N88" t="s">
        <v>816</v>
      </c>
      <c r="Q88" s="29" t="s">
        <v>753</v>
      </c>
      <c r="R88" s="29" t="str">
        <f>IFERROR(MID(RADataQTable[[#This Row],[RAtemplate]],1,LEN(RADataQTable[[#This Row],[RAtemplate]])-8),"RA") &amp; " " &amp; RADataQTable[[#This Row],[prop_id0]] &amp; " " &amp; RADataQTable[[#This Row],[last0]]</f>
        <v>RA 1763866 Yeh</v>
      </c>
      <c r="U88" s="21" t="str">
        <f>IF(signer1="PD",IF(ISBLANK(RADataQTable[[#This Row],[sign_blck_name]]),"",RADataQTable[[#This Row],[sign_blck_name]]),IF(ISBLANK(signer1),"",signer1))</f>
        <v>Darleen L. Fisher</v>
      </c>
      <c r="V88" s="29" t="str">
        <f>signer2</f>
        <v>Cognizant Program Director</v>
      </c>
      <c r="W88" s="15" t="str">
        <f>HYPERLINK("https://www.ejacket.nsf.gov/ej/showProposal.do?Continue=Y&amp;ID="&amp;RADataQTable[[#This Row],[prop_id0]],"eJ")</f>
        <v>eJ</v>
      </c>
      <c r="X88" s="15" t="str">
        <f>HYPERLINK("mailto:"&amp;RADataQTable[[#This Row],[email]]&amp;"&amp;subject=Your NSF Proposal:  "&amp;RADataQTable[[#This Row],[Div]]&amp;" "&amp;RADataQTable[[#This Row],[prop_id0]], RADataQTable[[#This Row],[email]])</f>
        <v>eyeh@ece.neu.edu</v>
      </c>
      <c r="Y88" s="15" t="str">
        <f>HYPERLINK("mailto:"&amp;RADataQTable[[#This Row],[allPIemail]]&amp;"&amp;subject=NSF Proposal:  "&amp;RADataQTable[[#This Row],[Div]]&amp;" "&amp;RADataQTable[[#This Row],[prop_id0]], "PIs@")</f>
        <v>PIs@</v>
      </c>
      <c r="Z88" t="s">
        <v>2841</v>
      </c>
      <c r="AA88" t="s">
        <v>2155</v>
      </c>
      <c r="AB88">
        <v>4</v>
      </c>
      <c r="AD88"/>
      <c r="AE88" t="str">
        <f>IF(RADataQTable[[#This Row],[maxScore]]-RADataQTable[[#This Row],[minScore]]&gt;4,"Y","")</f>
        <v/>
      </c>
      <c r="AF88" s="21">
        <v>4</v>
      </c>
      <c r="AG88" s="26">
        <v>4.25</v>
      </c>
      <c r="AH88">
        <v>5</v>
      </c>
      <c r="AI88" t="s">
        <v>4560</v>
      </c>
      <c r="AJ88" s="30">
        <v>43073.506944444445</v>
      </c>
      <c r="AK88" s="13">
        <v>2979154</v>
      </c>
      <c r="AL88" s="13">
        <v>2979154</v>
      </c>
      <c r="AM88">
        <v>0</v>
      </c>
      <c r="AN88" s="30">
        <v>43282</v>
      </c>
      <c r="AO88" s="21">
        <v>60</v>
      </c>
      <c r="AP88" s="21" t="s">
        <v>4561</v>
      </c>
      <c r="AS88" s="30"/>
      <c r="AT88" t="s">
        <v>1007</v>
      </c>
      <c r="AU88" s="21" t="s">
        <v>814</v>
      </c>
      <c r="AW88" s="21" t="s">
        <v>5562</v>
      </c>
      <c r="AX88" s="30">
        <v>43074</v>
      </c>
      <c r="AY88" s="21" t="s">
        <v>5887</v>
      </c>
      <c r="AZ88" s="21" t="s">
        <v>5564</v>
      </c>
      <c r="BA88" s="21">
        <v>5</v>
      </c>
      <c r="BB88" s="21">
        <v>1</v>
      </c>
      <c r="BG88" s="30"/>
      <c r="BP88" s="30"/>
      <c r="BU88" t="s">
        <v>2155</v>
      </c>
      <c r="BV88" s="21" t="s">
        <v>2156</v>
      </c>
      <c r="BW88" s="21" t="s">
        <v>4559</v>
      </c>
      <c r="BX88" s="21" t="s">
        <v>597</v>
      </c>
      <c r="BY88" s="31">
        <v>990000</v>
      </c>
      <c r="BZ88" s="31">
        <v>990000</v>
      </c>
      <c r="CA88" t="s">
        <v>487</v>
      </c>
      <c r="CB88" s="21" t="s">
        <v>4564</v>
      </c>
      <c r="CC88" s="21" t="s">
        <v>2045</v>
      </c>
      <c r="CD88" s="21" t="s">
        <v>4565</v>
      </c>
      <c r="CE88" s="21" t="s">
        <v>641</v>
      </c>
      <c r="CF88" s="31">
        <v>475000</v>
      </c>
      <c r="CG88" s="31">
        <v>475000</v>
      </c>
      <c r="CH88" t="s">
        <v>4563</v>
      </c>
      <c r="CI88" s="21" t="s">
        <v>4567</v>
      </c>
      <c r="CJ88" s="21" t="s">
        <v>4568</v>
      </c>
      <c r="CK88" s="21" t="s">
        <v>4569</v>
      </c>
      <c r="CL88" s="21" t="s">
        <v>2899</v>
      </c>
      <c r="CM88" s="31">
        <v>495000</v>
      </c>
      <c r="CN88" s="31">
        <v>495000</v>
      </c>
      <c r="CO88" t="s">
        <v>487</v>
      </c>
      <c r="CP88" s="21" t="s">
        <v>4571</v>
      </c>
      <c r="CQ88" s="21" t="s">
        <v>4572</v>
      </c>
      <c r="CR88" s="21" t="s">
        <v>4573</v>
      </c>
      <c r="CS88" s="21" t="s">
        <v>589</v>
      </c>
      <c r="CT88" s="31">
        <v>1019154</v>
      </c>
      <c r="CU88" s="31">
        <v>1019154</v>
      </c>
      <c r="CV88" t="s">
        <v>487</v>
      </c>
      <c r="DA88" s="31"/>
      <c r="DB88" s="31"/>
      <c r="DH88" s="31"/>
      <c r="DI88" s="31"/>
      <c r="DO88" s="31"/>
      <c r="DP88" s="31"/>
      <c r="DR88" t="s">
        <v>5486</v>
      </c>
      <c r="DS88" t="s">
        <v>5487</v>
      </c>
      <c r="DT88" t="s">
        <v>465</v>
      </c>
      <c r="DU88" s="29" t="s">
        <v>5566</v>
      </c>
      <c r="DV88" t="s">
        <v>4406</v>
      </c>
      <c r="DW88" t="s">
        <v>5481</v>
      </c>
      <c r="DX88" t="s">
        <v>5482</v>
      </c>
      <c r="DY88" t="s">
        <v>5483</v>
      </c>
      <c r="DZ88" t="s">
        <v>5484</v>
      </c>
      <c r="EA88" s="22">
        <v>43091.565520833334</v>
      </c>
      <c r="EB88" t="s">
        <v>4562</v>
      </c>
      <c r="EC88" t="s">
        <v>5889</v>
      </c>
      <c r="ED88" t="s">
        <v>5888</v>
      </c>
    </row>
    <row r="89" spans="1:134" x14ac:dyDescent="0.35">
      <c r="A89" s="30"/>
      <c r="B89" s="22">
        <v>43005.647222222222</v>
      </c>
      <c r="C89" s="22" t="s">
        <v>2817</v>
      </c>
      <c r="D89" s="30" t="s">
        <v>2818</v>
      </c>
      <c r="E89" s="30" t="s">
        <v>476</v>
      </c>
      <c r="F89" s="30" t="s">
        <v>2820</v>
      </c>
      <c r="G89" s="30" t="s">
        <v>2819</v>
      </c>
      <c r="H89" t="s">
        <v>2821</v>
      </c>
      <c r="I89" t="s">
        <v>2822</v>
      </c>
      <c r="J89" t="s">
        <v>1358</v>
      </c>
      <c r="L89">
        <v>1</v>
      </c>
      <c r="M89" s="26">
        <v>3</v>
      </c>
      <c r="N89" t="s">
        <v>816</v>
      </c>
      <c r="Q89" s="29" t="s">
        <v>753</v>
      </c>
      <c r="R89" s="29" t="str">
        <f>IFERROR(MID(RADataQTable[[#This Row],[RAtemplate]],1,LEN(RADataQTable[[#This Row],[RAtemplate]])-8),"RA") &amp; " " &amp; RADataQTable[[#This Row],[prop_id0]] &amp; " " &amp; RADataQTable[[#This Row],[last0]]</f>
        <v>RA 1763867 Kim</v>
      </c>
      <c r="U89" s="21" t="str">
        <f>IF(signer1="PD",IF(ISBLANK(RADataQTable[[#This Row],[sign_blck_name]]),"",RADataQTable[[#This Row],[sign_blck_name]]),IF(ISBLANK(signer1),"",signer1))</f>
        <v>Tao Li</v>
      </c>
      <c r="V89" s="29" t="str">
        <f>signer2</f>
        <v>Cognizant Program Director</v>
      </c>
      <c r="W89" s="15" t="str">
        <f>HYPERLINK("https://www.ejacket.nsf.gov/ej/showProposal.do?Continue=Y&amp;ID="&amp;RADataQTable[[#This Row],[prop_id0]],"eJ")</f>
        <v>eJ</v>
      </c>
      <c r="X89" s="15" t="str">
        <f>HYPERLINK("mailto:"&amp;RADataQTable[[#This Row],[email]]&amp;"&amp;subject=Your NSF Proposal:  "&amp;RADataQTable[[#This Row],[Div]]&amp;" "&amp;RADataQTable[[#This Row],[prop_id0]], RADataQTable[[#This Row],[email]])</f>
        <v>nskim@illinois.edu</v>
      </c>
      <c r="Y89" s="15" t="str">
        <f>HYPERLINK("mailto:"&amp;RADataQTable[[#This Row],[allPIemail]]&amp;"&amp;subject=NSF Proposal:  "&amp;RADataQTable[[#This Row],[Div]]&amp;" "&amp;RADataQTable[[#This Row],[prop_id0]], "PIs@")</f>
        <v>PIs@</v>
      </c>
      <c r="Z89" t="s">
        <v>2825</v>
      </c>
      <c r="AA89" t="s">
        <v>2166</v>
      </c>
      <c r="AB89">
        <v>4</v>
      </c>
      <c r="AC89">
        <v>4</v>
      </c>
      <c r="AD89"/>
      <c r="AE89" t="str">
        <f>IF(RADataQTable[[#This Row],[maxScore]]-RADataQTable[[#This Row],[minScore]]&gt;4,"Y","")</f>
        <v/>
      </c>
      <c r="AF89" s="21">
        <v>3</v>
      </c>
      <c r="AG89" s="26">
        <v>4.5</v>
      </c>
      <c r="AH89">
        <v>5</v>
      </c>
      <c r="AI89" t="s">
        <v>3374</v>
      </c>
      <c r="AJ89" s="30">
        <v>43081.456250000003</v>
      </c>
      <c r="AK89" s="13">
        <v>1200000</v>
      </c>
      <c r="AL89" s="13">
        <v>1200000</v>
      </c>
      <c r="AM89">
        <v>0</v>
      </c>
      <c r="AN89" s="30">
        <v>43236</v>
      </c>
      <c r="AO89" s="21">
        <v>48</v>
      </c>
      <c r="AP89" s="21" t="s">
        <v>4577</v>
      </c>
      <c r="AS89" s="30"/>
      <c r="AT89" t="s">
        <v>1070</v>
      </c>
      <c r="AU89" s="21" t="s">
        <v>814</v>
      </c>
      <c r="AW89" s="21" t="s">
        <v>5578</v>
      </c>
      <c r="AX89" s="30">
        <v>43081</v>
      </c>
      <c r="AY89" s="21" t="s">
        <v>5644</v>
      </c>
      <c r="AZ89" s="21" t="s">
        <v>5580</v>
      </c>
      <c r="BA89" s="21">
        <v>11</v>
      </c>
      <c r="BG89" s="30"/>
      <c r="BP89" s="30"/>
      <c r="BU89" t="s">
        <v>2166</v>
      </c>
      <c r="BV89" s="21" t="s">
        <v>1857</v>
      </c>
      <c r="BW89" s="21" t="s">
        <v>4576</v>
      </c>
      <c r="BX89" s="21" t="s">
        <v>676</v>
      </c>
      <c r="BY89" s="31">
        <v>800000</v>
      </c>
      <c r="BZ89" s="31">
        <v>800000</v>
      </c>
      <c r="CA89" t="s">
        <v>3459</v>
      </c>
      <c r="CB89" s="21" t="s">
        <v>4579</v>
      </c>
      <c r="CC89" s="21" t="s">
        <v>4580</v>
      </c>
      <c r="CD89" s="21" t="s">
        <v>4581</v>
      </c>
      <c r="CE89" s="21" t="s">
        <v>3795</v>
      </c>
      <c r="CF89" s="31">
        <v>400000</v>
      </c>
      <c r="CG89" s="31">
        <v>400000</v>
      </c>
      <c r="CH89" t="s">
        <v>3459</v>
      </c>
      <c r="CM89" s="31"/>
      <c r="CN89" s="31"/>
      <c r="CT89" s="31"/>
      <c r="CU89" s="31"/>
      <c r="DA89" s="31"/>
      <c r="DB89" s="31"/>
      <c r="DH89" s="31"/>
      <c r="DI89" s="31"/>
      <c r="DO89" s="31"/>
      <c r="DP89" s="31"/>
      <c r="DR89" t="s">
        <v>5478</v>
      </c>
      <c r="DS89" t="s">
        <v>5479</v>
      </c>
      <c r="DT89" t="s">
        <v>477</v>
      </c>
      <c r="DU89" s="29" t="s">
        <v>5664</v>
      </c>
      <c r="DV89" t="s">
        <v>2829</v>
      </c>
      <c r="DW89" t="s">
        <v>5481</v>
      </c>
      <c r="DX89" t="s">
        <v>5482</v>
      </c>
      <c r="DY89" t="s">
        <v>5483</v>
      </c>
      <c r="DZ89" t="s">
        <v>5484</v>
      </c>
      <c r="EA89" s="22">
        <v>43091.565520833334</v>
      </c>
      <c r="EB89" t="s">
        <v>4578</v>
      </c>
      <c r="EC89" t="s">
        <v>5890</v>
      </c>
    </row>
    <row r="90" spans="1:134" x14ac:dyDescent="0.35">
      <c r="A90" s="30"/>
      <c r="B90" s="22">
        <v>43005.670138888891</v>
      </c>
      <c r="C90" s="22" t="s">
        <v>2817</v>
      </c>
      <c r="D90" s="30" t="s">
        <v>2818</v>
      </c>
      <c r="E90" s="30" t="s">
        <v>476</v>
      </c>
      <c r="F90" s="30" t="s">
        <v>2820</v>
      </c>
      <c r="G90" s="30" t="s">
        <v>2819</v>
      </c>
      <c r="H90" t="s">
        <v>2821</v>
      </c>
      <c r="I90" t="s">
        <v>2822</v>
      </c>
      <c r="J90" t="s">
        <v>948</v>
      </c>
      <c r="L90">
        <v>1</v>
      </c>
      <c r="M90" s="26">
        <v>3</v>
      </c>
      <c r="N90" t="s">
        <v>816</v>
      </c>
      <c r="Q90" s="29" t="s">
        <v>753</v>
      </c>
      <c r="R90" s="29" t="str">
        <f>IFERROR(MID(RADataQTable[[#This Row],[RAtemplate]],1,LEN(RADataQTable[[#This Row],[RAtemplate]])-8),"RA") &amp; " " &amp; RADataQTable[[#This Row],[prop_id0]] &amp; " " &amp; RADataQTable[[#This Row],[last0]]</f>
        <v>RA 1763925 Menzies</v>
      </c>
      <c r="U90" s="21" t="str">
        <f>IF(signer1="PD",IF(ISBLANK(RADataQTable[[#This Row],[sign_blck_name]]),"",RADataQTable[[#This Row],[sign_blck_name]]),IF(ISBLANK(signer1),"",signer1))</f>
        <v>Sol J. Greenspan</v>
      </c>
      <c r="V90" s="29" t="str">
        <f>signer2</f>
        <v>Cognizant Program Director</v>
      </c>
      <c r="W90" s="15" t="str">
        <f>HYPERLINK("https://www.ejacket.nsf.gov/ej/showProposal.do?Continue=Y&amp;ID="&amp;RADataQTable[[#This Row],[prop_id0]],"eJ")</f>
        <v>eJ</v>
      </c>
      <c r="X90" s="15" t="str">
        <f>HYPERLINK("mailto:"&amp;RADataQTable[[#This Row],[email]]&amp;"&amp;subject=Your NSF Proposal:  "&amp;RADataQTable[[#This Row],[Div]]&amp;" "&amp;RADataQTable[[#This Row],[prop_id0]], RADataQTable[[#This Row],[email]])</f>
        <v>tim.menzies@gmail.com</v>
      </c>
      <c r="Y90" s="15" t="str">
        <f>HYPERLINK("mailto:"&amp;RADataQTable[[#This Row],[allPIemail]]&amp;"&amp;subject=NSF Proposal:  "&amp;RADataQTable[[#This Row],[Div]]&amp;" "&amp;RADataQTable[[#This Row],[prop_id0]], "PIs@")</f>
        <v>PIs@</v>
      </c>
      <c r="Z90" t="s">
        <v>2825</v>
      </c>
      <c r="AA90" t="s">
        <v>2285</v>
      </c>
      <c r="AB90">
        <v>4</v>
      </c>
      <c r="AC90">
        <v>4</v>
      </c>
      <c r="AD90"/>
      <c r="AE90" t="str">
        <f>IF(RADataQTable[[#This Row],[maxScore]]-RADataQTable[[#This Row],[minScore]]&gt;4,"Y","")</f>
        <v/>
      </c>
      <c r="AF90" s="21">
        <v>3</v>
      </c>
      <c r="AG90" s="26">
        <v>5</v>
      </c>
      <c r="AH90">
        <v>7</v>
      </c>
      <c r="AI90" t="s">
        <v>3762</v>
      </c>
      <c r="AJ90" s="30">
        <v>43082.698611111111</v>
      </c>
      <c r="AK90" s="13">
        <v>905037</v>
      </c>
      <c r="AL90" s="13">
        <v>905037</v>
      </c>
      <c r="AM90">
        <v>0</v>
      </c>
      <c r="AN90" s="30">
        <v>43313</v>
      </c>
      <c r="AO90" s="21">
        <v>48</v>
      </c>
      <c r="AP90" s="21" t="s">
        <v>4810</v>
      </c>
      <c r="AS90" s="30"/>
      <c r="AT90" t="s">
        <v>949</v>
      </c>
      <c r="AU90" s="21" t="s">
        <v>814</v>
      </c>
      <c r="AW90" s="21" t="s">
        <v>5547</v>
      </c>
      <c r="AX90" s="30">
        <v>43083</v>
      </c>
      <c r="AY90" s="21" t="s">
        <v>5657</v>
      </c>
      <c r="AZ90" s="21" t="s">
        <v>5549</v>
      </c>
      <c r="BA90" s="21">
        <v>9</v>
      </c>
      <c r="BB90" s="21">
        <v>2</v>
      </c>
      <c r="BG90" s="30"/>
      <c r="BP90" s="30"/>
      <c r="BU90" t="s">
        <v>2285</v>
      </c>
      <c r="BV90" s="21" t="s">
        <v>2286</v>
      </c>
      <c r="BW90" s="21" t="s">
        <v>3598</v>
      </c>
      <c r="BX90" s="21" t="s">
        <v>592</v>
      </c>
      <c r="BY90" s="31">
        <v>905037</v>
      </c>
      <c r="BZ90" s="31">
        <v>905037</v>
      </c>
      <c r="CA90" t="s">
        <v>3036</v>
      </c>
      <c r="CF90" s="31"/>
      <c r="CG90" s="31"/>
      <c r="CM90" s="31"/>
      <c r="CN90" s="31"/>
      <c r="CT90" s="31"/>
      <c r="CU90" s="31"/>
      <c r="DA90" s="31"/>
      <c r="DB90" s="31"/>
      <c r="DH90" s="31"/>
      <c r="DI90" s="31"/>
      <c r="DO90" s="31"/>
      <c r="DP90" s="31"/>
      <c r="DR90" t="s">
        <v>5478</v>
      </c>
      <c r="DS90" t="s">
        <v>5479</v>
      </c>
      <c r="DT90" t="s">
        <v>477</v>
      </c>
      <c r="DU90" s="29" t="s">
        <v>5550</v>
      </c>
      <c r="DV90" t="s">
        <v>2829</v>
      </c>
      <c r="DW90" t="s">
        <v>5481</v>
      </c>
      <c r="DX90" t="s">
        <v>5482</v>
      </c>
      <c r="DY90" t="s">
        <v>5483</v>
      </c>
      <c r="DZ90" t="s">
        <v>5484</v>
      </c>
      <c r="EA90" s="22">
        <v>43091.565520833334</v>
      </c>
      <c r="EB90" t="s">
        <v>4811</v>
      </c>
      <c r="EC90" t="s">
        <v>5930</v>
      </c>
      <c r="ED90" t="s">
        <v>5929</v>
      </c>
    </row>
    <row r="91" spans="1:134" x14ac:dyDescent="0.35">
      <c r="A91" s="30"/>
      <c r="B91" s="22">
        <v>43005.674305555556</v>
      </c>
      <c r="C91" s="22" t="s">
        <v>2817</v>
      </c>
      <c r="D91" s="30" t="s">
        <v>2818</v>
      </c>
      <c r="E91" s="30" t="s">
        <v>476</v>
      </c>
      <c r="F91" s="30" t="s">
        <v>2820</v>
      </c>
      <c r="G91" s="30" t="s">
        <v>2819</v>
      </c>
      <c r="H91" t="s">
        <v>2821</v>
      </c>
      <c r="I91" t="s">
        <v>2822</v>
      </c>
      <c r="J91" t="s">
        <v>948</v>
      </c>
      <c r="L91">
        <v>1</v>
      </c>
      <c r="M91" s="26">
        <v>3</v>
      </c>
      <c r="N91" t="s">
        <v>816</v>
      </c>
      <c r="Q91" s="29" t="s">
        <v>753</v>
      </c>
      <c r="R91" s="29" t="str">
        <f>IFERROR(MID(RADataQTable[[#This Row],[RAtemplate]],1,LEN(RADataQTable[[#This Row],[RAtemplate]])-8),"RA") &amp; " " &amp; RADataQTable[[#This Row],[prop_id0]] &amp; " " &amp; RADataQTable[[#This Row],[last0]]</f>
        <v>RA 1763939 Roychowdhury</v>
      </c>
      <c r="U91" s="21" t="str">
        <f>IF(signer1="PD",IF(ISBLANK(RADataQTable[[#This Row],[sign_blck_name]]),"",RADataQTable[[#This Row],[sign_blck_name]]),IF(ISBLANK(signer1),"",signer1))</f>
        <v>Sol J. Greenspan</v>
      </c>
      <c r="V91" s="29" t="str">
        <f>signer2</f>
        <v>Cognizant Program Director</v>
      </c>
      <c r="W91" s="15" t="str">
        <f>HYPERLINK("https://www.ejacket.nsf.gov/ej/showProposal.do?Continue=Y&amp;ID="&amp;RADataQTable[[#This Row],[prop_id0]],"eJ")</f>
        <v>eJ</v>
      </c>
      <c r="X91" s="15" t="str">
        <f>HYPERLINK("mailto:"&amp;RADataQTable[[#This Row],[email]]&amp;"&amp;subject=Your NSF Proposal:  "&amp;RADataQTable[[#This Row],[Div]]&amp;" "&amp;RADataQTable[[#This Row],[prop_id0]], RADataQTable[[#This Row],[email]])</f>
        <v>jr@berkeley.edu</v>
      </c>
      <c r="Y91" s="15" t="str">
        <f>HYPERLINK("mailto:"&amp;RADataQTable[[#This Row],[allPIemail]]&amp;"&amp;subject=NSF Proposal:  "&amp;RADataQTable[[#This Row],[Div]]&amp;" "&amp;RADataQTable[[#This Row],[prop_id0]], "PIs@")</f>
        <v>PIs@</v>
      </c>
      <c r="Z91" t="s">
        <v>2825</v>
      </c>
      <c r="AA91" t="s">
        <v>2313</v>
      </c>
      <c r="AB91">
        <v>4</v>
      </c>
      <c r="AC91">
        <v>4</v>
      </c>
      <c r="AD91"/>
      <c r="AE91" t="str">
        <f>IF(RADataQTable[[#This Row],[maxScore]]-RADataQTable[[#This Row],[minScore]]&gt;4,"Y","")</f>
        <v/>
      </c>
      <c r="AF91" s="21">
        <v>4</v>
      </c>
      <c r="AG91" s="26">
        <v>5</v>
      </c>
      <c r="AH91">
        <v>6</v>
      </c>
      <c r="AI91" t="s">
        <v>4863</v>
      </c>
      <c r="AJ91" s="30">
        <v>43083.432638888888</v>
      </c>
      <c r="AK91" s="13">
        <v>1199995</v>
      </c>
      <c r="AL91" s="13">
        <v>1199995</v>
      </c>
      <c r="AM91">
        <v>0</v>
      </c>
      <c r="AN91" s="30">
        <v>43282</v>
      </c>
      <c r="AO91" s="21">
        <v>48</v>
      </c>
      <c r="AP91" s="21" t="s">
        <v>4864</v>
      </c>
      <c r="AS91" s="30"/>
      <c r="AT91" t="s">
        <v>949</v>
      </c>
      <c r="AU91" s="21" t="s">
        <v>814</v>
      </c>
      <c r="AW91" s="21" t="s">
        <v>5547</v>
      </c>
      <c r="AX91" s="30">
        <v>43083</v>
      </c>
      <c r="AY91" s="21" t="s">
        <v>5937</v>
      </c>
      <c r="AZ91" s="21" t="s">
        <v>5549</v>
      </c>
      <c r="BA91" s="21">
        <v>9</v>
      </c>
      <c r="BG91" s="30"/>
      <c r="BP91" s="30"/>
      <c r="BU91" t="s">
        <v>2313</v>
      </c>
      <c r="BV91" s="21" t="s">
        <v>2314</v>
      </c>
      <c r="BW91" s="21" t="s">
        <v>4862</v>
      </c>
      <c r="BX91" s="21" t="s">
        <v>662</v>
      </c>
      <c r="BY91" s="31">
        <v>1199995</v>
      </c>
      <c r="BZ91" s="31">
        <v>1199995</v>
      </c>
      <c r="CF91" s="31"/>
      <c r="CG91" s="31"/>
      <c r="CM91" s="31"/>
      <c r="CN91" s="31"/>
      <c r="CT91" s="31"/>
      <c r="CU91" s="31"/>
      <c r="DA91" s="31"/>
      <c r="DB91" s="31"/>
      <c r="DH91" s="31"/>
      <c r="DI91" s="31"/>
      <c r="DO91" s="31"/>
      <c r="DP91" s="31"/>
      <c r="DR91" t="s">
        <v>5478</v>
      </c>
      <c r="DS91" t="s">
        <v>5479</v>
      </c>
      <c r="DT91" t="s">
        <v>477</v>
      </c>
      <c r="DU91" s="29" t="s">
        <v>5550</v>
      </c>
      <c r="DV91" t="s">
        <v>2829</v>
      </c>
      <c r="DW91" t="s">
        <v>5481</v>
      </c>
      <c r="DX91" t="s">
        <v>5482</v>
      </c>
      <c r="DY91" t="s">
        <v>5483</v>
      </c>
      <c r="DZ91" t="s">
        <v>5484</v>
      </c>
      <c r="EA91" s="22">
        <v>43091.565520833334</v>
      </c>
      <c r="EB91" t="s">
        <v>4865</v>
      </c>
      <c r="EC91" t="s">
        <v>5938</v>
      </c>
    </row>
    <row r="92" spans="1:134" x14ac:dyDescent="0.35">
      <c r="A92" s="30"/>
      <c r="B92" s="22">
        <v>43005.677083333336</v>
      </c>
      <c r="C92" s="22" t="s">
        <v>2817</v>
      </c>
      <c r="D92" s="30" t="s">
        <v>2818</v>
      </c>
      <c r="E92" s="30" t="s">
        <v>476</v>
      </c>
      <c r="F92" s="30" t="s">
        <v>2820</v>
      </c>
      <c r="G92" s="30" t="s">
        <v>2819</v>
      </c>
      <c r="H92" t="s">
        <v>2821</v>
      </c>
      <c r="I92" t="s">
        <v>2822</v>
      </c>
      <c r="J92" t="s">
        <v>948</v>
      </c>
      <c r="L92">
        <v>1</v>
      </c>
      <c r="M92" s="26">
        <v>3</v>
      </c>
      <c r="N92" t="s">
        <v>816</v>
      </c>
      <c r="Q92" s="29" t="s">
        <v>753</v>
      </c>
      <c r="R92" s="29" t="str">
        <f>IFERROR(MID(RADataQTable[[#This Row],[RAtemplate]],1,LEN(RADataQTable[[#This Row],[RAtemplate]])-8),"RA") &amp; " " &amp; RADataQTable[[#This Row],[prop_id0]] &amp; " " &amp; RADataQTable[[#This Row],[last0]]</f>
        <v>RA 1763947 Kessentini</v>
      </c>
      <c r="U92" s="21" t="str">
        <f>IF(signer1="PD",IF(ISBLANK(RADataQTable[[#This Row],[sign_blck_name]]),"",RADataQTable[[#This Row],[sign_blck_name]]),IF(ISBLANK(signer1),"",signer1))</f>
        <v>Sol J. Greenspan</v>
      </c>
      <c r="V92" s="29" t="str">
        <f>signer2</f>
        <v>Cognizant Program Director</v>
      </c>
      <c r="W92" s="15" t="str">
        <f>HYPERLINK("https://www.ejacket.nsf.gov/ej/showProposal.do?Continue=Y&amp;ID="&amp;RADataQTable[[#This Row],[prop_id0]],"eJ")</f>
        <v>eJ</v>
      </c>
      <c r="X92" s="15" t="str">
        <f>HYPERLINK("mailto:"&amp;RADataQTable[[#This Row],[email]]&amp;"&amp;subject=Your NSF Proposal:  "&amp;RADataQTable[[#This Row],[Div]]&amp;" "&amp;RADataQTable[[#This Row],[prop_id0]], RADataQTable[[#This Row],[email]])</f>
        <v>marouane@umich.edu</v>
      </c>
      <c r="Y92" s="15" t="str">
        <f>HYPERLINK("mailto:"&amp;RADataQTable[[#This Row],[allPIemail]]&amp;"&amp;subject=NSF Proposal:  "&amp;RADataQTable[[#This Row],[Div]]&amp;" "&amp;RADataQTable[[#This Row],[prop_id0]], "PIs@")</f>
        <v>PIs@</v>
      </c>
      <c r="Z92" t="s">
        <v>2825</v>
      </c>
      <c r="AA92" t="s">
        <v>2335</v>
      </c>
      <c r="AB92">
        <v>4</v>
      </c>
      <c r="AC92">
        <v>4</v>
      </c>
      <c r="AD92"/>
      <c r="AE92" t="str">
        <f>IF(RADataQTable[[#This Row],[maxScore]]-RADataQTable[[#This Row],[minScore]]&gt;4,"Y","")</f>
        <v/>
      </c>
      <c r="AF92" s="21">
        <v>3</v>
      </c>
      <c r="AG92" s="26">
        <v>5.5</v>
      </c>
      <c r="AH92">
        <v>7</v>
      </c>
      <c r="AI92" t="s">
        <v>3226</v>
      </c>
      <c r="AJ92" s="30">
        <v>43083.502083333333</v>
      </c>
      <c r="AK92" s="13">
        <v>1199709</v>
      </c>
      <c r="AL92" s="13">
        <v>1199709</v>
      </c>
      <c r="AM92">
        <v>0</v>
      </c>
      <c r="AN92" s="30">
        <v>43282</v>
      </c>
      <c r="AO92" s="21">
        <v>48</v>
      </c>
      <c r="AP92" s="21" t="s">
        <v>4877</v>
      </c>
      <c r="AS92" s="30"/>
      <c r="AT92" t="s">
        <v>949</v>
      </c>
      <c r="AU92" s="21" t="s">
        <v>814</v>
      </c>
      <c r="AW92" s="21" t="s">
        <v>5547</v>
      </c>
      <c r="AX92" s="30">
        <v>43083</v>
      </c>
      <c r="AY92" s="21" t="s">
        <v>5597</v>
      </c>
      <c r="AZ92" s="21" t="s">
        <v>5549</v>
      </c>
      <c r="BA92" s="21">
        <v>9</v>
      </c>
      <c r="BG92" s="30"/>
      <c r="BP92" s="30"/>
      <c r="BU92" t="s">
        <v>2335</v>
      </c>
      <c r="BV92" s="21" t="s">
        <v>2336</v>
      </c>
      <c r="BW92" s="21" t="s">
        <v>4876</v>
      </c>
      <c r="BX92" s="21" t="s">
        <v>713</v>
      </c>
      <c r="BY92" s="31">
        <v>400006</v>
      </c>
      <c r="BZ92" s="31">
        <v>400006</v>
      </c>
      <c r="CA92" t="s">
        <v>3036</v>
      </c>
      <c r="CB92" s="21" t="s">
        <v>4879</v>
      </c>
      <c r="CC92" s="21" t="s">
        <v>4096</v>
      </c>
      <c r="CD92" s="21" t="s">
        <v>4880</v>
      </c>
      <c r="CE92" s="21" t="s">
        <v>562</v>
      </c>
      <c r="CF92" s="31">
        <v>399989</v>
      </c>
      <c r="CG92" s="31">
        <v>399989</v>
      </c>
      <c r="CH92" t="s">
        <v>3036</v>
      </c>
      <c r="CI92" s="21" t="s">
        <v>4882</v>
      </c>
      <c r="CJ92" s="21" t="s">
        <v>4883</v>
      </c>
      <c r="CK92" s="21" t="s">
        <v>4884</v>
      </c>
      <c r="CL92" s="21" t="s">
        <v>3477</v>
      </c>
      <c r="CM92" s="31">
        <v>399714</v>
      </c>
      <c r="CN92" s="31">
        <v>399714</v>
      </c>
      <c r="CO92" t="s">
        <v>3036</v>
      </c>
      <c r="CT92" s="31"/>
      <c r="CU92" s="31"/>
      <c r="DA92" s="31"/>
      <c r="DB92" s="31"/>
      <c r="DH92" s="31"/>
      <c r="DI92" s="31"/>
      <c r="DO92" s="31"/>
      <c r="DP92" s="31"/>
      <c r="DR92" t="s">
        <v>5478</v>
      </c>
      <c r="DS92" t="s">
        <v>5479</v>
      </c>
      <c r="DT92" t="s">
        <v>477</v>
      </c>
      <c r="DU92" s="29" t="s">
        <v>5550</v>
      </c>
      <c r="DV92" t="s">
        <v>2829</v>
      </c>
      <c r="DW92" t="s">
        <v>5481</v>
      </c>
      <c r="DX92" t="s">
        <v>5482</v>
      </c>
      <c r="DY92" t="s">
        <v>5483</v>
      </c>
      <c r="DZ92" t="s">
        <v>5484</v>
      </c>
      <c r="EA92" s="22">
        <v>43091.565520833334</v>
      </c>
      <c r="EB92" t="s">
        <v>4878</v>
      </c>
      <c r="EC92" t="s">
        <v>5944</v>
      </c>
    </row>
    <row r="93" spans="1:134" x14ac:dyDescent="0.35">
      <c r="A93" s="30"/>
      <c r="B93" s="22">
        <v>43005.681944444441</v>
      </c>
      <c r="C93" s="22" t="s">
        <v>2817</v>
      </c>
      <c r="D93" s="30" t="s">
        <v>2818</v>
      </c>
      <c r="E93" s="30" t="s">
        <v>476</v>
      </c>
      <c r="F93" s="30" t="s">
        <v>2820</v>
      </c>
      <c r="G93" s="30" t="s">
        <v>2819</v>
      </c>
      <c r="H93" t="s">
        <v>2821</v>
      </c>
      <c r="I93" t="s">
        <v>2822</v>
      </c>
      <c r="J93" t="s">
        <v>912</v>
      </c>
      <c r="L93">
        <v>1</v>
      </c>
      <c r="M93" s="26">
        <v>3</v>
      </c>
      <c r="N93" t="s">
        <v>816</v>
      </c>
      <c r="Q93" s="29" t="s">
        <v>753</v>
      </c>
      <c r="R93" s="29" t="str">
        <f>IFERROR(MID(RADataQTable[[#This Row],[RAtemplate]],1,LEN(RADataQTable[[#This Row],[RAtemplate]])-8),"RA") &amp; " " &amp; RADataQTable[[#This Row],[prop_id0]] &amp; " " &amp; RADataQTable[[#This Row],[last0]]</f>
        <v>RA 1763956 Yeung</v>
      </c>
      <c r="U93" s="21" t="str">
        <f>IF(signer1="PD",IF(ISBLANK(RADataQTable[[#This Row],[sign_blck_name]]),"",RADataQTable[[#This Row],[sign_blck_name]]),IF(ISBLANK(signer1),"",signer1))</f>
        <v>Sankar Basu</v>
      </c>
      <c r="V93" s="29" t="str">
        <f>signer2</f>
        <v>Cognizant Program Director</v>
      </c>
      <c r="W93" s="15" t="str">
        <f>HYPERLINK("https://www.ejacket.nsf.gov/ej/showProposal.do?Continue=Y&amp;ID="&amp;RADataQTable[[#This Row],[prop_id0]],"eJ")</f>
        <v>eJ</v>
      </c>
      <c r="X93" s="15" t="str">
        <f>HYPERLINK("mailto:"&amp;RADataQTable[[#This Row],[email]]&amp;"&amp;subject=Your NSF Proposal:  "&amp;RADataQTable[[#This Row],[Div]]&amp;" "&amp;RADataQTable[[#This Row],[prop_id0]], RADataQTable[[#This Row],[email]])</f>
        <v>yeung@umd.edu</v>
      </c>
      <c r="Y93" s="15" t="str">
        <f>HYPERLINK("mailto:"&amp;RADataQTable[[#This Row],[allPIemail]]&amp;"&amp;subject=NSF Proposal:  "&amp;RADataQTable[[#This Row],[Div]]&amp;" "&amp;RADataQTable[[#This Row],[prop_id0]], "PIs@")</f>
        <v>PIs@</v>
      </c>
      <c r="Z93" t="s">
        <v>2825</v>
      </c>
      <c r="AA93" t="s">
        <v>2348</v>
      </c>
      <c r="AB93">
        <v>4</v>
      </c>
      <c r="AC93">
        <v>4</v>
      </c>
      <c r="AD93"/>
      <c r="AE93" t="str">
        <f>IF(RADataQTable[[#This Row],[maxScore]]-RADataQTable[[#This Row],[minScore]]&gt;4,"Y","")</f>
        <v/>
      </c>
      <c r="AF93" s="21">
        <v>3</v>
      </c>
      <c r="AG93" s="26">
        <v>4.25</v>
      </c>
      <c r="AH93">
        <v>5</v>
      </c>
      <c r="AI93" t="s">
        <v>4163</v>
      </c>
      <c r="AJ93" s="30">
        <v>43068.007638888892</v>
      </c>
      <c r="AK93" s="13">
        <v>1200000</v>
      </c>
      <c r="AL93" s="13">
        <v>1200000</v>
      </c>
      <c r="AM93">
        <v>0</v>
      </c>
      <c r="AN93" s="30">
        <v>43252</v>
      </c>
      <c r="AO93" s="21">
        <v>48</v>
      </c>
      <c r="AP93" s="21" t="s">
        <v>4897</v>
      </c>
      <c r="AS93" s="30"/>
      <c r="AT93" t="s">
        <v>913</v>
      </c>
      <c r="AU93" s="21" t="s">
        <v>814</v>
      </c>
      <c r="AW93" s="21" t="s">
        <v>5535</v>
      </c>
      <c r="AX93" s="30">
        <v>43068</v>
      </c>
      <c r="AY93" s="21" t="s">
        <v>5800</v>
      </c>
      <c r="AZ93" s="21" t="s">
        <v>5537</v>
      </c>
      <c r="BA93" s="21">
        <v>8</v>
      </c>
      <c r="BB93" s="21">
        <v>1</v>
      </c>
      <c r="BG93" s="30"/>
      <c r="BP93" s="30"/>
      <c r="BU93" t="s">
        <v>2348</v>
      </c>
      <c r="BV93" s="21" t="s">
        <v>2349</v>
      </c>
      <c r="BW93" s="21" t="s">
        <v>3711</v>
      </c>
      <c r="BX93" s="21" t="s">
        <v>2926</v>
      </c>
      <c r="BY93" s="31">
        <v>1200000</v>
      </c>
      <c r="BZ93" s="31">
        <v>1200000</v>
      </c>
      <c r="CA93" t="s">
        <v>3009</v>
      </c>
      <c r="CF93" s="31"/>
      <c r="CG93" s="31"/>
      <c r="CM93" s="31"/>
      <c r="CN93" s="31"/>
      <c r="CT93" s="31"/>
      <c r="CU93" s="31"/>
      <c r="DA93" s="31"/>
      <c r="DB93" s="31"/>
      <c r="DH93" s="31"/>
      <c r="DI93" s="31"/>
      <c r="DO93" s="31"/>
      <c r="DP93" s="31"/>
      <c r="DR93" t="s">
        <v>5478</v>
      </c>
      <c r="DS93" t="s">
        <v>5479</v>
      </c>
      <c r="DT93" t="s">
        <v>477</v>
      </c>
      <c r="DU93" s="29" t="s">
        <v>5538</v>
      </c>
      <c r="DV93" t="s">
        <v>2829</v>
      </c>
      <c r="DW93" t="s">
        <v>5481</v>
      </c>
      <c r="DX93" t="s">
        <v>5482</v>
      </c>
      <c r="DY93" t="s">
        <v>5483</v>
      </c>
      <c r="DZ93" t="s">
        <v>5484</v>
      </c>
      <c r="EA93" s="22">
        <v>43091.565520833334</v>
      </c>
      <c r="EB93" t="s">
        <v>4898</v>
      </c>
      <c r="EC93" t="s">
        <v>5946</v>
      </c>
      <c r="ED93" t="s">
        <v>5690</v>
      </c>
    </row>
    <row r="94" spans="1:134" x14ac:dyDescent="0.35">
      <c r="A94" s="30"/>
      <c r="B94" s="22">
        <v>43005.686111111114</v>
      </c>
      <c r="C94" s="22" t="s">
        <v>2817</v>
      </c>
      <c r="D94" s="30" t="s">
        <v>2818</v>
      </c>
      <c r="E94" s="30" t="s">
        <v>476</v>
      </c>
      <c r="F94" s="30" t="s">
        <v>2820</v>
      </c>
      <c r="G94" s="30" t="s">
        <v>2819</v>
      </c>
      <c r="H94" t="s">
        <v>2821</v>
      </c>
      <c r="I94" t="s">
        <v>2822</v>
      </c>
      <c r="J94" t="s">
        <v>727</v>
      </c>
      <c r="L94">
        <v>1</v>
      </c>
      <c r="M94" s="26">
        <v>3</v>
      </c>
      <c r="N94" t="s">
        <v>816</v>
      </c>
      <c r="Q94" s="29" t="s">
        <v>753</v>
      </c>
      <c r="R94" s="29" t="str">
        <f>IFERROR(MID(RADataQTable[[#This Row],[RAtemplate]],1,LEN(RADataQTable[[#This Row],[RAtemplate]])-8),"RA") &amp; " " &amp; RADataQTable[[#This Row],[prop_id0]] &amp; " " &amp; RADataQTable[[#This Row],[last0]]</f>
        <v>RA 1763967 Sistla</v>
      </c>
      <c r="U94" s="21" t="str">
        <f>IF(signer1="PD",IF(ISBLANK(RADataQTable[[#This Row],[sign_blck_name]]),"",RADataQTable[[#This Row],[sign_blck_name]]),IF(ISBLANK(signer1),"",signer1))</f>
        <v>Nina Amla</v>
      </c>
      <c r="V94" s="29" t="str">
        <f>signer2</f>
        <v>Cognizant Program Director</v>
      </c>
      <c r="W94" s="15" t="str">
        <f>HYPERLINK("https://www.ejacket.nsf.gov/ej/showProposal.do?Continue=Y&amp;ID="&amp;RADataQTable[[#This Row],[prop_id0]],"eJ")</f>
        <v>eJ</v>
      </c>
      <c r="X94" s="15" t="str">
        <f>HYPERLINK("mailto:"&amp;RADataQTable[[#This Row],[email]]&amp;"&amp;subject=Your NSF Proposal:  "&amp;RADataQTable[[#This Row],[Div]]&amp;" "&amp;RADataQTable[[#This Row],[prop_id0]], RADataQTable[[#This Row],[email]])</f>
        <v>sistla@cs.uic.edu</v>
      </c>
      <c r="Y94" s="15" t="str">
        <f>HYPERLINK("mailto:"&amp;RADataQTable[[#This Row],[allPIemail]]&amp;"&amp;subject=NSF Proposal:  "&amp;RADataQTable[[#This Row],[Div]]&amp;" "&amp;RADataQTable[[#This Row],[prop_id0]], "PIs@")</f>
        <v>PIs@</v>
      </c>
      <c r="Z94" t="s">
        <v>2825</v>
      </c>
      <c r="AA94" t="s">
        <v>2382</v>
      </c>
      <c r="AB94">
        <v>3</v>
      </c>
      <c r="AC94">
        <v>3</v>
      </c>
      <c r="AD94"/>
      <c r="AE94" t="str">
        <f>IF(RADataQTable[[#This Row],[maxScore]]-RADataQTable[[#This Row],[minScore]]&gt;4,"Y","")</f>
        <v/>
      </c>
      <c r="AF94" s="21">
        <v>5</v>
      </c>
      <c r="AG94" s="26">
        <v>6</v>
      </c>
      <c r="AH94">
        <v>8</v>
      </c>
      <c r="AI94" t="s">
        <v>4930</v>
      </c>
      <c r="AJ94" s="30">
        <v>43077.185416666667</v>
      </c>
      <c r="AK94" s="13">
        <v>1199993</v>
      </c>
      <c r="AL94" s="13">
        <v>1199993</v>
      </c>
      <c r="AM94">
        <v>0</v>
      </c>
      <c r="AN94" s="30">
        <v>43327</v>
      </c>
      <c r="AO94" s="21">
        <v>36</v>
      </c>
      <c r="AP94" s="21" t="s">
        <v>4931</v>
      </c>
      <c r="AS94" s="30"/>
      <c r="AT94" t="s">
        <v>728</v>
      </c>
      <c r="AU94" s="21" t="s">
        <v>814</v>
      </c>
      <c r="AW94" s="21" t="s">
        <v>5474</v>
      </c>
      <c r="AX94" s="30">
        <v>43077</v>
      </c>
      <c r="AY94" s="21" t="s">
        <v>5953</v>
      </c>
      <c r="AZ94" s="21" t="s">
        <v>5476</v>
      </c>
      <c r="BA94" s="21">
        <v>10</v>
      </c>
      <c r="BG94" s="30"/>
      <c r="BP94" s="30"/>
      <c r="BU94" t="s">
        <v>2382</v>
      </c>
      <c r="BV94" s="21" t="s">
        <v>2383</v>
      </c>
      <c r="BW94" s="21" t="s">
        <v>4929</v>
      </c>
      <c r="BX94" s="21" t="s">
        <v>3164</v>
      </c>
      <c r="BY94" s="31">
        <v>1199993</v>
      </c>
      <c r="BZ94" s="31">
        <v>1199993</v>
      </c>
      <c r="CA94" t="s">
        <v>2832</v>
      </c>
      <c r="CF94" s="31"/>
      <c r="CG94" s="31"/>
      <c r="CM94" s="31"/>
      <c r="CN94" s="31"/>
      <c r="CT94" s="31"/>
      <c r="CU94" s="31"/>
      <c r="DA94" s="31"/>
      <c r="DB94" s="31"/>
      <c r="DH94" s="31"/>
      <c r="DI94" s="31"/>
      <c r="DO94" s="31"/>
      <c r="DP94" s="31"/>
      <c r="DR94" t="s">
        <v>5478</v>
      </c>
      <c r="DS94" t="s">
        <v>5479</v>
      </c>
      <c r="DT94" t="s">
        <v>477</v>
      </c>
      <c r="DU94" s="29" t="s">
        <v>5480</v>
      </c>
      <c r="DV94" t="s">
        <v>2829</v>
      </c>
      <c r="DW94" t="s">
        <v>5481</v>
      </c>
      <c r="DX94" t="s">
        <v>5482</v>
      </c>
      <c r="DY94" t="s">
        <v>5483</v>
      </c>
      <c r="DZ94" t="s">
        <v>5484</v>
      </c>
      <c r="EA94" s="22">
        <v>43091.565520833334</v>
      </c>
      <c r="EB94" t="s">
        <v>4932</v>
      </c>
      <c r="EC94" t="s">
        <v>5954</v>
      </c>
    </row>
    <row r="95" spans="1:134" x14ac:dyDescent="0.35">
      <c r="A95" s="30"/>
      <c r="B95" s="22">
        <v>43005.697916666664</v>
      </c>
      <c r="C95" s="22" t="s">
        <v>2839</v>
      </c>
      <c r="D95" s="30" t="s">
        <v>2840</v>
      </c>
      <c r="E95" s="30" t="s">
        <v>464</v>
      </c>
      <c r="F95" s="30" t="s">
        <v>2820</v>
      </c>
      <c r="G95" s="30" t="s">
        <v>2819</v>
      </c>
      <c r="H95" t="s">
        <v>2821</v>
      </c>
      <c r="I95" t="s">
        <v>3097</v>
      </c>
      <c r="J95" t="s">
        <v>1006</v>
      </c>
      <c r="K95" s="22">
        <v>43083.583101851851</v>
      </c>
      <c r="L95">
        <v>1</v>
      </c>
      <c r="M95" s="26">
        <v>3</v>
      </c>
      <c r="N95" t="s">
        <v>816</v>
      </c>
      <c r="Q95" s="29" t="s">
        <v>753</v>
      </c>
      <c r="R95" s="29" t="str">
        <f>IFERROR(MID(RADataQTable[[#This Row],[RAtemplate]],1,LEN(RADataQTable[[#This Row],[RAtemplate]])-8),"RA") &amp; " " &amp; RADataQTable[[#This Row],[prop_id0]] &amp; " " &amp; RADataQTable[[#This Row],[last0]]</f>
        <v>RA 1763995 Steenkiste</v>
      </c>
      <c r="U95" s="21" t="str">
        <f>IF(signer1="PD",IF(ISBLANK(RADataQTable[[#This Row],[sign_blck_name]]),"",RADataQTable[[#This Row],[sign_blck_name]]),IF(ISBLANK(signer1),"",signer1))</f>
        <v>Darleen L. Fisher</v>
      </c>
      <c r="V95" s="29" t="str">
        <f>signer2</f>
        <v>Cognizant Program Director</v>
      </c>
      <c r="W95" s="15" t="str">
        <f>HYPERLINK("https://www.ejacket.nsf.gov/ej/showProposal.do?Continue=Y&amp;ID="&amp;RADataQTable[[#This Row],[prop_id0]],"eJ")</f>
        <v>eJ</v>
      </c>
      <c r="X95" s="15" t="str">
        <f>HYPERLINK("mailto:"&amp;RADataQTable[[#This Row],[email]]&amp;"&amp;subject=Your NSF Proposal:  "&amp;RADataQTable[[#This Row],[Div]]&amp;" "&amp;RADataQTable[[#This Row],[prop_id0]], RADataQTable[[#This Row],[email]])</f>
        <v>prs@cs.cmu.edu</v>
      </c>
      <c r="Y95" s="15" t="str">
        <f>HYPERLINK("mailto:"&amp;RADataQTable[[#This Row],[allPIemail]]&amp;"&amp;subject=NSF Proposal:  "&amp;RADataQTable[[#This Row],[Div]]&amp;" "&amp;RADataQTable[[#This Row],[prop_id0]], "PIs@")</f>
        <v>PIs@</v>
      </c>
      <c r="Z95" t="s">
        <v>2841</v>
      </c>
      <c r="AA95" t="s">
        <v>2450</v>
      </c>
      <c r="AB95">
        <v>5</v>
      </c>
      <c r="AC95">
        <v>5</v>
      </c>
      <c r="AD95"/>
      <c r="AE95" t="str">
        <f>IF(RADataQTable[[#This Row],[maxScore]]-RADataQTable[[#This Row],[minScore]]&gt;4,"Y","")</f>
        <v/>
      </c>
      <c r="AF95" s="21">
        <v>3</v>
      </c>
      <c r="AG95" s="26">
        <v>5</v>
      </c>
      <c r="AH95">
        <v>7</v>
      </c>
      <c r="AI95" t="s">
        <v>5018</v>
      </c>
      <c r="AJ95" s="30">
        <v>43073.632638888892</v>
      </c>
      <c r="AK95" s="13">
        <v>2995762</v>
      </c>
      <c r="AL95" s="13">
        <v>2995762</v>
      </c>
      <c r="AM95">
        <v>0</v>
      </c>
      <c r="AN95" s="30">
        <v>43252</v>
      </c>
      <c r="AO95" s="21">
        <v>60</v>
      </c>
      <c r="AP95" s="21" t="s">
        <v>5019</v>
      </c>
      <c r="AS95" s="30"/>
      <c r="AT95" t="s">
        <v>1007</v>
      </c>
      <c r="AU95" s="21" t="s">
        <v>814</v>
      </c>
      <c r="AW95" s="21" t="s">
        <v>5562</v>
      </c>
      <c r="AX95" s="30">
        <v>43074</v>
      </c>
      <c r="AY95" s="21" t="s">
        <v>5977</v>
      </c>
      <c r="AZ95" s="21" t="s">
        <v>5564</v>
      </c>
      <c r="BA95" s="21">
        <v>5</v>
      </c>
      <c r="BG95" s="30"/>
      <c r="BP95" s="30"/>
      <c r="BU95" t="s">
        <v>2450</v>
      </c>
      <c r="BV95" s="21" t="s">
        <v>2451</v>
      </c>
      <c r="BW95" s="21" t="s">
        <v>756</v>
      </c>
      <c r="BX95" s="21" t="s">
        <v>542</v>
      </c>
      <c r="BY95" s="31">
        <v>2995762</v>
      </c>
      <c r="BZ95" s="31">
        <v>2995762</v>
      </c>
      <c r="CF95" s="31"/>
      <c r="CG95" s="31"/>
      <c r="CM95" s="31"/>
      <c r="CN95" s="31"/>
      <c r="CT95" s="31"/>
      <c r="CU95" s="31"/>
      <c r="DA95" s="31"/>
      <c r="DB95" s="31"/>
      <c r="DH95" s="31"/>
      <c r="DI95" s="31"/>
      <c r="DO95" s="31"/>
      <c r="DP95" s="31"/>
      <c r="DR95" t="s">
        <v>5486</v>
      </c>
      <c r="DS95" t="s">
        <v>5487</v>
      </c>
      <c r="DT95" t="s">
        <v>465</v>
      </c>
      <c r="DU95" s="29" t="s">
        <v>5566</v>
      </c>
      <c r="DV95" t="s">
        <v>2829</v>
      </c>
      <c r="DW95" t="s">
        <v>5481</v>
      </c>
      <c r="DX95" t="s">
        <v>5482</v>
      </c>
      <c r="DY95" t="s">
        <v>5483</v>
      </c>
      <c r="DZ95" t="s">
        <v>5484</v>
      </c>
      <c r="EA95" s="22">
        <v>43091.565520833334</v>
      </c>
      <c r="EB95" t="s">
        <v>5020</v>
      </c>
      <c r="EC95" t="s">
        <v>5978</v>
      </c>
    </row>
    <row r="96" spans="1:134" x14ac:dyDescent="0.35">
      <c r="A96" s="30"/>
      <c r="B96" s="22">
        <v>43005.701388888891</v>
      </c>
      <c r="C96" s="22" t="s">
        <v>2817</v>
      </c>
      <c r="D96" s="30" t="s">
        <v>2818</v>
      </c>
      <c r="E96" s="30" t="s">
        <v>476</v>
      </c>
      <c r="F96" s="30" t="s">
        <v>2820</v>
      </c>
      <c r="G96" s="30" t="s">
        <v>2819</v>
      </c>
      <c r="H96" t="s">
        <v>2821</v>
      </c>
      <c r="I96" t="s">
        <v>2822</v>
      </c>
      <c r="J96" t="s">
        <v>1358</v>
      </c>
      <c r="L96">
        <v>1</v>
      </c>
      <c r="M96" s="26">
        <v>3</v>
      </c>
      <c r="N96" t="s">
        <v>816</v>
      </c>
      <c r="Q96" s="29" t="s">
        <v>753</v>
      </c>
      <c r="R96" s="29" t="str">
        <f>IFERROR(MID(RADataQTable[[#This Row],[RAtemplate]],1,LEN(RADataQTable[[#This Row],[RAtemplate]])-8),"RA") &amp; " " &amp; RADataQTable[[#This Row],[prop_id0]] &amp; " " &amp; RADataQTable[[#This Row],[last0]]</f>
        <v>RA 1764006 Panda</v>
      </c>
      <c r="U96" s="21" t="str">
        <f>IF(signer1="PD",IF(ISBLANK(RADataQTable[[#This Row],[sign_blck_name]]),"",RADataQTable[[#This Row],[sign_blck_name]]),IF(ISBLANK(signer1),"",signer1))</f>
        <v>Tao Li</v>
      </c>
      <c r="V96" s="29" t="str">
        <f>signer2</f>
        <v>Cognizant Program Director</v>
      </c>
      <c r="W96" s="15" t="str">
        <f>HYPERLINK("https://www.ejacket.nsf.gov/ej/showProposal.do?Continue=Y&amp;ID="&amp;RADataQTable[[#This Row],[prop_id0]],"eJ")</f>
        <v>eJ</v>
      </c>
      <c r="X96" s="15" t="str">
        <f>HYPERLINK("mailto:"&amp;RADataQTable[[#This Row],[email]]&amp;"&amp;subject=Your NSF Proposal:  "&amp;RADataQTable[[#This Row],[Div]]&amp;" "&amp;RADataQTable[[#This Row],[prop_id0]], RADataQTable[[#This Row],[email]])</f>
        <v>panda@cse.ohio-state.edu</v>
      </c>
      <c r="Y96" s="15" t="str">
        <f>HYPERLINK("mailto:"&amp;RADataQTable[[#This Row],[allPIemail]]&amp;"&amp;subject=NSF Proposal:  "&amp;RADataQTable[[#This Row],[Div]]&amp;" "&amp;RADataQTable[[#This Row],[prop_id0]], "PIs@")</f>
        <v>PIs@</v>
      </c>
      <c r="Z96" t="s">
        <v>2825</v>
      </c>
      <c r="AA96" t="s">
        <v>2489</v>
      </c>
      <c r="AB96">
        <v>4</v>
      </c>
      <c r="AC96">
        <v>4</v>
      </c>
      <c r="AD96"/>
      <c r="AE96" t="str">
        <f>IF(RADataQTable[[#This Row],[maxScore]]-RADataQTable[[#This Row],[minScore]]&gt;4,"Y","")</f>
        <v/>
      </c>
      <c r="AF96" s="21">
        <v>6</v>
      </c>
      <c r="AG96" s="26">
        <v>6</v>
      </c>
      <c r="AH96">
        <v>6</v>
      </c>
      <c r="AI96" t="s">
        <v>5065</v>
      </c>
      <c r="AJ96" s="30">
        <v>43080.724305555559</v>
      </c>
      <c r="AK96" s="13">
        <v>1199215</v>
      </c>
      <c r="AL96" s="13">
        <v>1199215</v>
      </c>
      <c r="AM96">
        <v>0</v>
      </c>
      <c r="AN96" s="30">
        <v>43191</v>
      </c>
      <c r="AO96" s="21">
        <v>36</v>
      </c>
      <c r="AP96" s="21" t="s">
        <v>5066</v>
      </c>
      <c r="AS96" s="30"/>
      <c r="AT96" t="s">
        <v>1070</v>
      </c>
      <c r="AU96" s="21" t="s">
        <v>814</v>
      </c>
      <c r="AW96" s="21" t="s">
        <v>5578</v>
      </c>
      <c r="AX96" s="30">
        <v>43081</v>
      </c>
      <c r="AY96" s="21" t="s">
        <v>5988</v>
      </c>
      <c r="AZ96" s="21" t="s">
        <v>5580</v>
      </c>
      <c r="BA96" s="21">
        <v>11</v>
      </c>
      <c r="BB96" s="21">
        <v>2</v>
      </c>
      <c r="BG96" s="30"/>
      <c r="BP96" s="30"/>
      <c r="BU96" t="s">
        <v>2489</v>
      </c>
      <c r="BV96" s="21" t="s">
        <v>2442</v>
      </c>
      <c r="BW96" s="21" t="s">
        <v>5005</v>
      </c>
      <c r="BX96" s="21" t="s">
        <v>603</v>
      </c>
      <c r="BY96" s="31">
        <v>800000</v>
      </c>
      <c r="BZ96" s="31">
        <v>800000</v>
      </c>
      <c r="CA96" t="s">
        <v>3459</v>
      </c>
      <c r="CB96" s="21" t="s">
        <v>5067</v>
      </c>
      <c r="CC96" s="21" t="s">
        <v>5068</v>
      </c>
      <c r="CD96" s="21" t="s">
        <v>3312</v>
      </c>
      <c r="CE96" s="21" t="s">
        <v>2827</v>
      </c>
      <c r="CF96" s="31">
        <v>399215</v>
      </c>
      <c r="CG96" s="31">
        <v>399215</v>
      </c>
      <c r="CH96" t="s">
        <v>3459</v>
      </c>
      <c r="CM96" s="31"/>
      <c r="CN96" s="31"/>
      <c r="CT96" s="31"/>
      <c r="CU96" s="31"/>
      <c r="DA96" s="31"/>
      <c r="DB96" s="31"/>
      <c r="DH96" s="31"/>
      <c r="DI96" s="31"/>
      <c r="DO96" s="31"/>
      <c r="DP96" s="31"/>
      <c r="DR96" t="s">
        <v>5478</v>
      </c>
      <c r="DS96" t="s">
        <v>5479</v>
      </c>
      <c r="DT96" t="s">
        <v>477</v>
      </c>
      <c r="DU96" s="29" t="s">
        <v>5664</v>
      </c>
      <c r="DV96" t="s">
        <v>2829</v>
      </c>
      <c r="DW96" t="s">
        <v>5481</v>
      </c>
      <c r="DX96" t="s">
        <v>5482</v>
      </c>
      <c r="DY96" t="s">
        <v>5483</v>
      </c>
      <c r="DZ96" t="s">
        <v>5484</v>
      </c>
      <c r="EA96" s="22">
        <v>43091.565520833334</v>
      </c>
      <c r="EB96" t="s">
        <v>5007</v>
      </c>
      <c r="EC96" t="s">
        <v>5990</v>
      </c>
      <c r="ED96" t="s">
        <v>5989</v>
      </c>
    </row>
    <row r="97" spans="1:134" x14ac:dyDescent="0.35">
      <c r="A97" s="30"/>
      <c r="B97" s="22">
        <v>43005.720138888886</v>
      </c>
      <c r="C97" s="22" t="s">
        <v>2817</v>
      </c>
      <c r="D97" s="30" t="s">
        <v>2818</v>
      </c>
      <c r="E97" s="30" t="s">
        <v>476</v>
      </c>
      <c r="F97" s="30" t="s">
        <v>2820</v>
      </c>
      <c r="G97" s="30" t="s">
        <v>2819</v>
      </c>
      <c r="H97" t="s">
        <v>2821</v>
      </c>
      <c r="I97" t="s">
        <v>2822</v>
      </c>
      <c r="J97" t="s">
        <v>1069</v>
      </c>
      <c r="L97">
        <v>1</v>
      </c>
      <c r="M97" s="26">
        <v>3</v>
      </c>
      <c r="N97" t="s">
        <v>816</v>
      </c>
      <c r="Q97" s="29" t="s">
        <v>753</v>
      </c>
      <c r="R97" s="29" t="str">
        <f>IFERROR(MID(RADataQTable[[#This Row],[RAtemplate]],1,LEN(RADataQTable[[#This Row],[RAtemplate]])-8),"RA") &amp; " " &amp; RADataQTable[[#This Row],[prop_id0]] &amp; " " &amp; RADataQTable[[#This Row],[last0]]</f>
        <v>RA 1764037 Erez</v>
      </c>
      <c r="U97" s="21" t="str">
        <f>IF(signer1="PD",IF(ISBLANK(RADataQTable[[#This Row],[sign_blck_name]]),"",RADataQTable[[#This Row],[sign_blck_name]]),IF(ISBLANK(signer1),"",signer1))</f>
        <v>Almadena Y. Chtchelkanova</v>
      </c>
      <c r="V97" s="29" t="str">
        <f>signer2</f>
        <v>Cognizant Program Director</v>
      </c>
      <c r="W97" s="15" t="str">
        <f>HYPERLINK("https://www.ejacket.nsf.gov/ej/showProposal.do?Continue=Y&amp;ID="&amp;RADataQTable[[#This Row],[prop_id0]],"eJ")</f>
        <v>eJ</v>
      </c>
      <c r="X97" s="15" t="str">
        <f>HYPERLINK("mailto:"&amp;RADataQTable[[#This Row],[email]]&amp;"&amp;subject=Your NSF Proposal:  "&amp;RADataQTable[[#This Row],[Div]]&amp;" "&amp;RADataQTable[[#This Row],[prop_id0]], RADataQTable[[#This Row],[email]])</f>
        <v>mattan.erez@mail.utexas.edu</v>
      </c>
      <c r="Y97" s="15" t="str">
        <f>HYPERLINK("mailto:"&amp;RADataQTable[[#This Row],[allPIemail]]&amp;"&amp;subject=NSF Proposal:  "&amp;RADataQTable[[#This Row],[Div]]&amp;" "&amp;RADataQTable[[#This Row],[prop_id0]], "PIs@")</f>
        <v>PIs@</v>
      </c>
      <c r="Z97" t="s">
        <v>2825</v>
      </c>
      <c r="AA97" t="s">
        <v>2554</v>
      </c>
      <c r="AB97">
        <v>4</v>
      </c>
      <c r="AC97">
        <v>4</v>
      </c>
      <c r="AD97"/>
      <c r="AE97" t="str">
        <f>IF(RADataQTable[[#This Row],[maxScore]]-RADataQTable[[#This Row],[minScore]]&gt;4,"Y","")</f>
        <v/>
      </c>
      <c r="AF97" s="21">
        <v>3</v>
      </c>
      <c r="AG97" s="26">
        <v>4.5</v>
      </c>
      <c r="AH97">
        <v>7</v>
      </c>
      <c r="AI97" t="s">
        <v>5143</v>
      </c>
      <c r="AJ97" s="30">
        <v>43080.432638888888</v>
      </c>
      <c r="AK97" s="13">
        <v>1197466</v>
      </c>
      <c r="AL97" s="13">
        <v>1197466</v>
      </c>
      <c r="AM97">
        <v>0</v>
      </c>
      <c r="AN97" s="30">
        <v>43344</v>
      </c>
      <c r="AO97" s="21">
        <v>48</v>
      </c>
      <c r="AP97" s="21" t="s">
        <v>5144</v>
      </c>
      <c r="AS97" s="30"/>
      <c r="AT97" t="s">
        <v>1070</v>
      </c>
      <c r="AU97" s="21" t="s">
        <v>814</v>
      </c>
      <c r="AW97" s="21" t="s">
        <v>5578</v>
      </c>
      <c r="AX97" s="30">
        <v>43081</v>
      </c>
      <c r="AY97" s="21" t="s">
        <v>6011</v>
      </c>
      <c r="AZ97" s="21" t="s">
        <v>5580</v>
      </c>
      <c r="BA97" s="21">
        <v>11</v>
      </c>
      <c r="BG97" s="30"/>
      <c r="BP97" s="30"/>
      <c r="BU97" t="s">
        <v>2554</v>
      </c>
      <c r="BV97" s="21" t="s">
        <v>2555</v>
      </c>
      <c r="BW97" s="21" t="s">
        <v>5142</v>
      </c>
      <c r="BX97" s="21" t="s">
        <v>2827</v>
      </c>
      <c r="BY97" s="31">
        <v>1197466</v>
      </c>
      <c r="BZ97" s="31">
        <v>1197466</v>
      </c>
      <c r="CA97" t="s">
        <v>3156</v>
      </c>
      <c r="CF97" s="31"/>
      <c r="CG97" s="31"/>
      <c r="CM97" s="31"/>
      <c r="CN97" s="31"/>
      <c r="CT97" s="31"/>
      <c r="CU97" s="31"/>
      <c r="DA97" s="31"/>
      <c r="DB97" s="31"/>
      <c r="DH97" s="31"/>
      <c r="DI97" s="31"/>
      <c r="DO97" s="31"/>
      <c r="DP97" s="31"/>
      <c r="DR97" t="s">
        <v>5478</v>
      </c>
      <c r="DS97" t="s">
        <v>5479</v>
      </c>
      <c r="DT97" t="s">
        <v>477</v>
      </c>
      <c r="DU97" s="29" t="s">
        <v>5581</v>
      </c>
      <c r="DV97" t="s">
        <v>2829</v>
      </c>
      <c r="DW97" t="s">
        <v>5481</v>
      </c>
      <c r="DX97" t="s">
        <v>5482</v>
      </c>
      <c r="DY97" t="s">
        <v>5483</v>
      </c>
      <c r="DZ97" t="s">
        <v>5484</v>
      </c>
      <c r="EA97" s="22">
        <v>43091.565520833334</v>
      </c>
      <c r="EB97" t="s">
        <v>5145</v>
      </c>
      <c r="EC97" t="s">
        <v>6012</v>
      </c>
    </row>
    <row r="98" spans="1:134" x14ac:dyDescent="0.35">
      <c r="A98" s="30"/>
      <c r="B98" s="22">
        <v>43005.722916666666</v>
      </c>
      <c r="C98" s="22" t="s">
        <v>2817</v>
      </c>
      <c r="D98" s="30" t="s">
        <v>2818</v>
      </c>
      <c r="E98" s="30" t="s">
        <v>476</v>
      </c>
      <c r="F98" s="30" t="s">
        <v>2820</v>
      </c>
      <c r="G98" s="30" t="s">
        <v>2819</v>
      </c>
      <c r="H98" t="s">
        <v>2821</v>
      </c>
      <c r="I98" t="s">
        <v>2822</v>
      </c>
      <c r="J98" t="s">
        <v>912</v>
      </c>
      <c r="L98">
        <v>1</v>
      </c>
      <c r="M98" s="26">
        <v>3</v>
      </c>
      <c r="N98" t="s">
        <v>816</v>
      </c>
      <c r="Q98" s="29" t="s">
        <v>753</v>
      </c>
      <c r="R98" s="29" t="str">
        <f>IFERROR(MID(RADataQTable[[#This Row],[RAtemplate]],1,LEN(RADataQTable[[#This Row],[RAtemplate]])-8),"RA") &amp; " " &amp; RADataQTable[[#This Row],[prop_id0]] &amp; " " &amp; RADataQTable[[#This Row],[last0]]</f>
        <v>RA 1764038 Neftci</v>
      </c>
      <c r="U98" s="21" t="str">
        <f>IF(signer1="PD",IF(ISBLANK(RADataQTable[[#This Row],[sign_blck_name]]),"",RADataQTable[[#This Row],[sign_blck_name]]),IF(ISBLANK(signer1),"",signer1))</f>
        <v>Sankar Basu</v>
      </c>
      <c r="V98" s="29" t="str">
        <f>signer2</f>
        <v>Cognizant Program Director</v>
      </c>
      <c r="W98" s="15" t="str">
        <f>HYPERLINK("https://www.ejacket.nsf.gov/ej/showProposal.do?Continue=Y&amp;ID="&amp;RADataQTable[[#This Row],[prop_id0]],"eJ")</f>
        <v>eJ</v>
      </c>
      <c r="X98" s="15" t="str">
        <f>HYPERLINK("mailto:"&amp;RADataQTable[[#This Row],[email]]&amp;"&amp;subject=Your NSF Proposal:  "&amp;RADataQTable[[#This Row],[Div]]&amp;" "&amp;RADataQTable[[#This Row],[prop_id0]], RADataQTable[[#This Row],[email]])</f>
        <v>eneftci@uci.edu</v>
      </c>
      <c r="Y98" s="15" t="str">
        <f>HYPERLINK("mailto:"&amp;RADataQTable[[#This Row],[allPIemail]]&amp;"&amp;subject=NSF Proposal:  "&amp;RADataQTable[[#This Row],[Div]]&amp;" "&amp;RADataQTable[[#This Row],[prop_id0]], "PIs@")</f>
        <v>PIs@</v>
      </c>
      <c r="Z98" t="s">
        <v>2825</v>
      </c>
      <c r="AA98" t="s">
        <v>2562</v>
      </c>
      <c r="AB98">
        <v>4</v>
      </c>
      <c r="AC98">
        <v>4</v>
      </c>
      <c r="AD98"/>
      <c r="AE98" t="str">
        <f>IF(RADataQTable[[#This Row],[maxScore]]-RADataQTable[[#This Row],[minScore]]&gt;4,"Y","")</f>
        <v/>
      </c>
      <c r="AF98" s="21">
        <v>5</v>
      </c>
      <c r="AG98" s="26">
        <v>5.75</v>
      </c>
      <c r="AH98">
        <v>7</v>
      </c>
      <c r="AI98" t="s">
        <v>3006</v>
      </c>
      <c r="AJ98" s="30">
        <v>43068.392361111109</v>
      </c>
      <c r="AK98" s="13">
        <v>1162800</v>
      </c>
      <c r="AL98" s="13">
        <v>1162800</v>
      </c>
      <c r="AM98">
        <v>0</v>
      </c>
      <c r="AN98" s="30">
        <v>43282</v>
      </c>
      <c r="AO98" s="21">
        <v>36</v>
      </c>
      <c r="AP98" s="21" t="s">
        <v>5147</v>
      </c>
      <c r="AS98" s="30"/>
      <c r="AT98" t="s">
        <v>913</v>
      </c>
      <c r="AU98" s="21" t="s">
        <v>814</v>
      </c>
      <c r="AW98" s="21" t="s">
        <v>5535</v>
      </c>
      <c r="AX98" s="30">
        <v>43068</v>
      </c>
      <c r="AY98" s="21" t="s">
        <v>5532</v>
      </c>
      <c r="AZ98" s="21" t="s">
        <v>5537</v>
      </c>
      <c r="BA98" s="21">
        <v>8</v>
      </c>
      <c r="BG98" s="30"/>
      <c r="BP98" s="30"/>
      <c r="BU98" t="s">
        <v>2562</v>
      </c>
      <c r="BV98" s="21" t="s">
        <v>2563</v>
      </c>
      <c r="BW98" s="21" t="s">
        <v>5146</v>
      </c>
      <c r="BX98" s="21" t="s">
        <v>2899</v>
      </c>
      <c r="BY98" s="31">
        <v>574608</v>
      </c>
      <c r="BZ98" s="31">
        <v>574608</v>
      </c>
      <c r="CA98" t="s">
        <v>3009</v>
      </c>
      <c r="CB98" s="21" t="s">
        <v>5149</v>
      </c>
      <c r="CC98" s="21" t="s">
        <v>5150</v>
      </c>
      <c r="CD98" s="21" t="s">
        <v>5151</v>
      </c>
      <c r="CE98" s="21" t="s">
        <v>668</v>
      </c>
      <c r="CF98" s="31">
        <v>588192</v>
      </c>
      <c r="CG98" s="31">
        <v>588192</v>
      </c>
      <c r="CH98" t="s">
        <v>3009</v>
      </c>
      <c r="CM98" s="31"/>
      <c r="CN98" s="31"/>
      <c r="CT98" s="31"/>
      <c r="CU98" s="31"/>
      <c r="DA98" s="31"/>
      <c r="DB98" s="31"/>
      <c r="DH98" s="31"/>
      <c r="DI98" s="31"/>
      <c r="DO98" s="31"/>
      <c r="DP98" s="31"/>
      <c r="DR98" t="s">
        <v>5478</v>
      </c>
      <c r="DS98" t="s">
        <v>5479</v>
      </c>
      <c r="DT98" t="s">
        <v>477</v>
      </c>
      <c r="DU98" s="29" t="s">
        <v>5538</v>
      </c>
      <c r="DV98" t="s">
        <v>2829</v>
      </c>
      <c r="DW98" t="s">
        <v>5481</v>
      </c>
      <c r="DX98" t="s">
        <v>5482</v>
      </c>
      <c r="DY98" t="s">
        <v>5483</v>
      </c>
      <c r="DZ98" t="s">
        <v>5484</v>
      </c>
      <c r="EA98" s="22">
        <v>43091.565520833334</v>
      </c>
      <c r="EB98" t="s">
        <v>5148</v>
      </c>
      <c r="EC98" t="s">
        <v>6013</v>
      </c>
    </row>
    <row r="99" spans="1:134" x14ac:dyDescent="0.35">
      <c r="A99" s="30"/>
      <c r="B99" s="22">
        <v>43005.736805555556</v>
      </c>
      <c r="C99" s="22" t="s">
        <v>2817</v>
      </c>
      <c r="D99" s="30" t="s">
        <v>2818</v>
      </c>
      <c r="E99" s="30" t="s">
        <v>476</v>
      </c>
      <c r="F99" s="30" t="s">
        <v>2820</v>
      </c>
      <c r="G99" s="30" t="s">
        <v>2819</v>
      </c>
      <c r="H99" t="s">
        <v>2821</v>
      </c>
      <c r="I99" t="s">
        <v>2822</v>
      </c>
      <c r="J99" t="s">
        <v>1069</v>
      </c>
      <c r="L99">
        <v>1</v>
      </c>
      <c r="M99" s="26">
        <v>3</v>
      </c>
      <c r="N99" t="s">
        <v>816</v>
      </c>
      <c r="Q99" s="29" t="s">
        <v>753</v>
      </c>
      <c r="R99" s="29" t="str">
        <f>IFERROR(MID(RADataQTable[[#This Row],[RAtemplate]],1,LEN(RADataQTable[[#This Row],[RAtemplate]])-8),"RA") &amp; " " &amp; RADataQTable[[#This Row],[prop_id0]] &amp; " " &amp; RADataQTable[[#This Row],[last0]]</f>
        <v>RA 1764051 Adve</v>
      </c>
      <c r="U99" s="21" t="str">
        <f>IF(signer1="PD",IF(ISBLANK(RADataQTable[[#This Row],[sign_blck_name]]),"",RADataQTable[[#This Row],[sign_blck_name]]),IF(ISBLANK(signer1),"",signer1))</f>
        <v>Almadena Y. Chtchelkanova</v>
      </c>
      <c r="V99" s="29" t="str">
        <f>signer2</f>
        <v>Cognizant Program Director</v>
      </c>
      <c r="W99" s="15" t="str">
        <f>HYPERLINK("https://www.ejacket.nsf.gov/ej/showProposal.do?Continue=Y&amp;ID="&amp;RADataQTable[[#This Row],[prop_id0]],"eJ")</f>
        <v>eJ</v>
      </c>
      <c r="X99" s="15" t="str">
        <f>HYPERLINK("mailto:"&amp;RADataQTable[[#This Row],[email]]&amp;"&amp;subject=Your NSF Proposal:  "&amp;RADataQTable[[#This Row],[Div]]&amp;" "&amp;RADataQTable[[#This Row],[prop_id0]], RADataQTable[[#This Row],[email]])</f>
        <v>sadve@cs.uiuc.edu</v>
      </c>
      <c r="Y99" s="15" t="str">
        <f>HYPERLINK("mailto:"&amp;RADataQTable[[#This Row],[allPIemail]]&amp;"&amp;subject=NSF Proposal:  "&amp;RADataQTable[[#This Row],[Div]]&amp;" "&amp;RADataQTable[[#This Row],[prop_id0]], "PIs@")</f>
        <v>PIs@</v>
      </c>
      <c r="Z99" t="s">
        <v>2825</v>
      </c>
      <c r="AA99" t="s">
        <v>2602</v>
      </c>
      <c r="AB99">
        <v>4</v>
      </c>
      <c r="AC99">
        <v>4</v>
      </c>
      <c r="AD99"/>
      <c r="AE99" t="str">
        <f>IF(RADataQTable[[#This Row],[maxScore]]-RADataQTable[[#This Row],[minScore]]&gt;4,"Y","")</f>
        <v/>
      </c>
      <c r="AF99" s="21">
        <v>5</v>
      </c>
      <c r="AG99" s="26">
        <v>6</v>
      </c>
      <c r="AH99">
        <v>7</v>
      </c>
      <c r="AI99" t="s">
        <v>2865</v>
      </c>
      <c r="AJ99" s="30">
        <v>43080.681250000001</v>
      </c>
      <c r="AK99" s="13">
        <v>1200000</v>
      </c>
      <c r="AL99" s="13">
        <v>1200000</v>
      </c>
      <c r="AM99">
        <v>0</v>
      </c>
      <c r="AN99" s="30">
        <v>43313</v>
      </c>
      <c r="AO99" s="21">
        <v>48</v>
      </c>
      <c r="AP99" s="21" t="s">
        <v>5188</v>
      </c>
      <c r="AS99" s="30"/>
      <c r="AT99" t="s">
        <v>1070</v>
      </c>
      <c r="AU99" s="21" t="s">
        <v>814</v>
      </c>
      <c r="AW99" s="21" t="s">
        <v>5578</v>
      </c>
      <c r="AX99" s="30">
        <v>43081</v>
      </c>
      <c r="AY99" s="21" t="s">
        <v>5492</v>
      </c>
      <c r="AZ99" s="21" t="s">
        <v>5580</v>
      </c>
      <c r="BA99" s="21">
        <v>11</v>
      </c>
      <c r="BB99" s="21">
        <v>1</v>
      </c>
      <c r="BG99" s="30"/>
      <c r="BP99" s="30"/>
      <c r="BU99" t="s">
        <v>2602</v>
      </c>
      <c r="BV99" s="21" t="s">
        <v>2603</v>
      </c>
      <c r="BW99" s="21" t="s">
        <v>3048</v>
      </c>
      <c r="BX99" s="21" t="s">
        <v>676</v>
      </c>
      <c r="BY99" s="31">
        <v>1200000</v>
      </c>
      <c r="BZ99" s="31">
        <v>1200000</v>
      </c>
      <c r="CA99" t="s">
        <v>3156</v>
      </c>
      <c r="CF99" s="31"/>
      <c r="CG99" s="31"/>
      <c r="CM99" s="31"/>
      <c r="CN99" s="31"/>
      <c r="CT99" s="31"/>
      <c r="CU99" s="31"/>
      <c r="DA99" s="31"/>
      <c r="DB99" s="31"/>
      <c r="DH99" s="31"/>
      <c r="DI99" s="31"/>
      <c r="DO99" s="31"/>
      <c r="DP99" s="31"/>
      <c r="DR99" t="s">
        <v>5478</v>
      </c>
      <c r="DS99" t="s">
        <v>5479</v>
      </c>
      <c r="DT99" t="s">
        <v>477</v>
      </c>
      <c r="DU99" s="29" t="s">
        <v>5581</v>
      </c>
      <c r="DV99" t="s">
        <v>2829</v>
      </c>
      <c r="DW99" t="s">
        <v>5481</v>
      </c>
      <c r="DX99" t="s">
        <v>5482</v>
      </c>
      <c r="DY99" t="s">
        <v>5483</v>
      </c>
      <c r="DZ99" t="s">
        <v>5484</v>
      </c>
      <c r="EA99" s="22">
        <v>43091.565520833334</v>
      </c>
      <c r="EB99" t="s">
        <v>5189</v>
      </c>
      <c r="EC99" t="s">
        <v>6025</v>
      </c>
      <c r="ED99" t="s">
        <v>5812</v>
      </c>
    </row>
    <row r="100" spans="1:134" x14ac:dyDescent="0.35">
      <c r="A100" s="30"/>
      <c r="B100" s="22">
        <v>43005.737500000003</v>
      </c>
      <c r="C100" s="22" t="s">
        <v>2817</v>
      </c>
      <c r="D100" s="30" t="s">
        <v>2818</v>
      </c>
      <c r="E100" s="30" t="s">
        <v>476</v>
      </c>
      <c r="F100" s="30" t="s">
        <v>2820</v>
      </c>
      <c r="G100" s="30" t="s">
        <v>2819</v>
      </c>
      <c r="H100" t="s">
        <v>2821</v>
      </c>
      <c r="I100" t="s">
        <v>2822</v>
      </c>
      <c r="J100" t="s">
        <v>948</v>
      </c>
      <c r="L100">
        <v>1</v>
      </c>
      <c r="M100" s="26">
        <v>3</v>
      </c>
      <c r="N100" t="s">
        <v>816</v>
      </c>
      <c r="Q100" s="29" t="s">
        <v>753</v>
      </c>
      <c r="R100" s="29" t="str">
        <f>IFERROR(MID(RADataQTable[[#This Row],[RAtemplate]],1,LEN(RADataQTable[[#This Row],[RAtemplate]])-8),"RA") &amp; " " &amp; RADataQTable[[#This Row],[prop_id0]] &amp; " " &amp; RADataQTable[[#This Row],[last0]]</f>
        <v>RA 1764052 Lerner</v>
      </c>
      <c r="U100" s="21" t="str">
        <f>IF(signer1="PD",IF(ISBLANK(RADataQTable[[#This Row],[sign_blck_name]]),"",RADataQTable[[#This Row],[sign_blck_name]]),IF(ISBLANK(signer1),"",signer1))</f>
        <v>Sol J. Greenspan</v>
      </c>
      <c r="V100" s="29" t="str">
        <f>signer2</f>
        <v>Cognizant Program Director</v>
      </c>
      <c r="W100" s="15" t="str">
        <f>HYPERLINK("https://www.ejacket.nsf.gov/ej/showProposal.do?Continue=Y&amp;ID="&amp;RADataQTable[[#This Row],[prop_id0]],"eJ")</f>
        <v>eJ</v>
      </c>
      <c r="X100" s="15" t="str">
        <f>HYPERLINK("mailto:"&amp;RADataQTable[[#This Row],[email]]&amp;"&amp;subject=Your NSF Proposal:  "&amp;RADataQTable[[#This Row],[Div]]&amp;" "&amp;RADataQTable[[#This Row],[prop_id0]], RADataQTable[[#This Row],[email]])</f>
        <v>lerner@cs.ucsd.edu</v>
      </c>
      <c r="Y100" s="15" t="str">
        <f>HYPERLINK("mailto:"&amp;RADataQTable[[#This Row],[allPIemail]]&amp;"&amp;subject=NSF Proposal:  "&amp;RADataQTable[[#This Row],[Div]]&amp;" "&amp;RADataQTable[[#This Row],[prop_id0]], "PIs@")</f>
        <v>PIs@</v>
      </c>
      <c r="Z100" t="s">
        <v>2825</v>
      </c>
      <c r="AA100" t="s">
        <v>2610</v>
      </c>
      <c r="AB100">
        <v>4</v>
      </c>
      <c r="AC100">
        <v>4</v>
      </c>
      <c r="AD100"/>
      <c r="AE100" t="str">
        <f>IF(RADataQTable[[#This Row],[maxScore]]-RADataQTable[[#This Row],[minScore]]&gt;4,"Y","")</f>
        <v/>
      </c>
      <c r="AF100" s="21">
        <v>3</v>
      </c>
      <c r="AG100" s="26">
        <v>4.5</v>
      </c>
      <c r="AH100">
        <v>5</v>
      </c>
      <c r="AI100" t="s">
        <v>3374</v>
      </c>
      <c r="AJ100" s="30">
        <v>43083.492361111108</v>
      </c>
      <c r="AK100" s="13">
        <v>1200000</v>
      </c>
      <c r="AL100" s="13">
        <v>1200000</v>
      </c>
      <c r="AM100">
        <v>0</v>
      </c>
      <c r="AN100" s="30">
        <v>43282</v>
      </c>
      <c r="AO100" s="21">
        <v>48</v>
      </c>
      <c r="AP100" s="21" t="s">
        <v>5191</v>
      </c>
      <c r="AS100" s="30"/>
      <c r="AT100" t="s">
        <v>949</v>
      </c>
      <c r="AU100" s="21" t="s">
        <v>814</v>
      </c>
      <c r="AW100" s="21" t="s">
        <v>5547</v>
      </c>
      <c r="AX100" s="30">
        <v>43083</v>
      </c>
      <c r="AY100" s="21" t="s">
        <v>5644</v>
      </c>
      <c r="AZ100" s="21" t="s">
        <v>5549</v>
      </c>
      <c r="BA100" s="21">
        <v>9</v>
      </c>
      <c r="BG100" s="30"/>
      <c r="BP100" s="30"/>
      <c r="BU100" t="s">
        <v>2610</v>
      </c>
      <c r="BV100" s="21" t="s">
        <v>2611</v>
      </c>
      <c r="BW100" s="21" t="s">
        <v>5190</v>
      </c>
      <c r="BX100" s="21" t="s">
        <v>668</v>
      </c>
      <c r="BY100" s="31">
        <v>1200000</v>
      </c>
      <c r="BZ100" s="31">
        <v>1200000</v>
      </c>
      <c r="CF100" s="31"/>
      <c r="CG100" s="31"/>
      <c r="CM100" s="31"/>
      <c r="CN100" s="31"/>
      <c r="CT100" s="31"/>
      <c r="CU100" s="31"/>
      <c r="DA100" s="31"/>
      <c r="DB100" s="31"/>
      <c r="DH100" s="31"/>
      <c r="DI100" s="31"/>
      <c r="DO100" s="31"/>
      <c r="DP100" s="31"/>
      <c r="DR100" t="s">
        <v>5478</v>
      </c>
      <c r="DS100" t="s">
        <v>5479</v>
      </c>
      <c r="DT100" t="s">
        <v>477</v>
      </c>
      <c r="DU100" s="29" t="s">
        <v>5550</v>
      </c>
      <c r="DV100" t="s">
        <v>2829</v>
      </c>
      <c r="DW100" t="s">
        <v>5481</v>
      </c>
      <c r="DX100" t="s">
        <v>5482</v>
      </c>
      <c r="DY100" t="s">
        <v>5483</v>
      </c>
      <c r="DZ100" t="s">
        <v>5484</v>
      </c>
      <c r="EA100" s="22">
        <v>43091.565520833334</v>
      </c>
      <c r="EB100" t="s">
        <v>5192</v>
      </c>
      <c r="EC100" t="s">
        <v>6026</v>
      </c>
    </row>
    <row r="101" spans="1:134" x14ac:dyDescent="0.35">
      <c r="A101" s="30"/>
      <c r="B101" s="22">
        <v>43005.76666666667</v>
      </c>
      <c r="C101" s="22" t="s">
        <v>2817</v>
      </c>
      <c r="D101" s="30" t="s">
        <v>2818</v>
      </c>
      <c r="E101" s="30" t="s">
        <v>476</v>
      </c>
      <c r="F101" s="30" t="s">
        <v>2820</v>
      </c>
      <c r="G101" s="30" t="s">
        <v>2819</v>
      </c>
      <c r="H101" t="s">
        <v>2821</v>
      </c>
      <c r="I101" t="s">
        <v>2822</v>
      </c>
      <c r="J101" t="s">
        <v>765</v>
      </c>
      <c r="K101" s="22">
        <v>43082.502175925925</v>
      </c>
      <c r="L101">
        <v>1</v>
      </c>
      <c r="M101" s="26">
        <v>3</v>
      </c>
      <c r="N101" t="s">
        <v>816</v>
      </c>
      <c r="Q101" s="29" t="s">
        <v>753</v>
      </c>
      <c r="R101" s="29" t="str">
        <f>IFERROR(MID(RADataQTable[[#This Row],[RAtemplate]],1,LEN(RADataQTable[[#This Row],[RAtemplate]])-8),"RA") &amp; " " &amp; RADataQTable[[#This Row],[prop_id0]] &amp; " " &amp; RADataQTable[[#This Row],[last0]]</f>
        <v>RA 1764080 Millstein</v>
      </c>
      <c r="U101" s="21" t="str">
        <f>IF(signer1="PD",IF(ISBLANK(RADataQTable[[#This Row],[sign_blck_name]]),"",RADataQTable[[#This Row],[sign_blck_name]]),IF(ISBLANK(signer1),"",signer1))</f>
        <v>Anindya Banerjee</v>
      </c>
      <c r="V101" s="29" t="str">
        <f>signer2</f>
        <v>Cognizant Program Director</v>
      </c>
      <c r="W101" s="15" t="str">
        <f>HYPERLINK("https://www.ejacket.nsf.gov/ej/showProposal.do?Continue=Y&amp;ID="&amp;RADataQTable[[#This Row],[prop_id0]],"eJ")</f>
        <v>eJ</v>
      </c>
      <c r="X101" s="15" t="str">
        <f>HYPERLINK("mailto:"&amp;RADataQTable[[#This Row],[email]]&amp;"&amp;subject=Your NSF Proposal:  "&amp;RADataQTable[[#This Row],[Div]]&amp;" "&amp;RADataQTable[[#This Row],[prop_id0]], RADataQTable[[#This Row],[email]])</f>
        <v>todd@cs.ucla.edu</v>
      </c>
      <c r="Y101" s="15" t="str">
        <f>HYPERLINK("mailto:"&amp;RADataQTable[[#This Row],[allPIemail]]&amp;"&amp;subject=NSF Proposal:  "&amp;RADataQTable[[#This Row],[Div]]&amp;" "&amp;RADataQTable[[#This Row],[prop_id0]], "PIs@")</f>
        <v>PIs@</v>
      </c>
      <c r="Z101" t="s">
        <v>2825</v>
      </c>
      <c r="AA101" t="s">
        <v>2679</v>
      </c>
      <c r="AB101">
        <v>4</v>
      </c>
      <c r="AD101"/>
      <c r="AE101" t="str">
        <f>IF(RADataQTable[[#This Row],[maxScore]]-RADataQTable[[#This Row],[minScore]]&gt;4,"Y","")</f>
        <v/>
      </c>
      <c r="AF101" s="21">
        <v>3</v>
      </c>
      <c r="AG101" s="26">
        <v>5.25</v>
      </c>
      <c r="AH101">
        <v>7</v>
      </c>
      <c r="AI101" t="s">
        <v>5282</v>
      </c>
      <c r="AJ101" s="30">
        <v>43077.449305555558</v>
      </c>
      <c r="AK101" s="13">
        <v>935636</v>
      </c>
      <c r="AL101" s="13">
        <v>935636</v>
      </c>
      <c r="AM101">
        <v>0</v>
      </c>
      <c r="AN101" s="30">
        <v>43282</v>
      </c>
      <c r="AO101" s="21">
        <v>48</v>
      </c>
      <c r="AP101" s="21" t="s">
        <v>5283</v>
      </c>
      <c r="AS101" s="30"/>
      <c r="AT101" t="s">
        <v>728</v>
      </c>
      <c r="AU101" s="21" t="s">
        <v>814</v>
      </c>
      <c r="AW101" s="21" t="s">
        <v>5474</v>
      </c>
      <c r="AX101" s="30">
        <v>43077</v>
      </c>
      <c r="AY101" s="21" t="s">
        <v>6046</v>
      </c>
      <c r="AZ101" s="21" t="s">
        <v>5476</v>
      </c>
      <c r="BA101" s="21">
        <v>10</v>
      </c>
      <c r="BG101" s="30"/>
      <c r="BP101" s="30"/>
      <c r="BU101" t="s">
        <v>2679</v>
      </c>
      <c r="BV101" s="21" t="s">
        <v>2680</v>
      </c>
      <c r="BW101" s="21" t="s">
        <v>5281</v>
      </c>
      <c r="BX101" s="21" t="s">
        <v>4468</v>
      </c>
      <c r="BY101" s="31">
        <v>935636</v>
      </c>
      <c r="BZ101" s="31">
        <v>935636</v>
      </c>
      <c r="CA101" t="s">
        <v>3279</v>
      </c>
      <c r="CF101" s="31"/>
      <c r="CG101" s="31"/>
      <c r="CM101" s="31"/>
      <c r="CN101" s="31"/>
      <c r="CT101" s="31"/>
      <c r="CU101" s="31"/>
      <c r="DA101" s="31"/>
      <c r="DB101" s="31"/>
      <c r="DH101" s="31"/>
      <c r="DI101" s="31"/>
      <c r="DO101" s="31"/>
      <c r="DP101" s="31"/>
      <c r="DR101" t="s">
        <v>5478</v>
      </c>
      <c r="DS101" t="s">
        <v>5479</v>
      </c>
      <c r="DT101" t="s">
        <v>477</v>
      </c>
      <c r="DU101" s="29" t="s">
        <v>5493</v>
      </c>
      <c r="DV101" t="s">
        <v>2829</v>
      </c>
      <c r="DW101" t="s">
        <v>5481</v>
      </c>
      <c r="DX101" t="s">
        <v>5482</v>
      </c>
      <c r="DY101" t="s">
        <v>5483</v>
      </c>
      <c r="DZ101" t="s">
        <v>5484</v>
      </c>
      <c r="EA101" s="22">
        <v>43091.565520833334</v>
      </c>
      <c r="EB101" t="s">
        <v>5284</v>
      </c>
      <c r="EC101" t="s">
        <v>6047</v>
      </c>
    </row>
    <row r="102" spans="1:134" x14ac:dyDescent="0.35">
      <c r="A102" s="30"/>
      <c r="B102" s="22">
        <v>43010.707638888889</v>
      </c>
      <c r="C102" s="22" t="s">
        <v>2817</v>
      </c>
      <c r="D102" s="30" t="s">
        <v>2818</v>
      </c>
      <c r="E102" s="30" t="s">
        <v>476</v>
      </c>
      <c r="F102" s="30" t="s">
        <v>2820</v>
      </c>
      <c r="G102" s="30" t="s">
        <v>2819</v>
      </c>
      <c r="H102" t="s">
        <v>2821</v>
      </c>
      <c r="I102" t="s">
        <v>2822</v>
      </c>
      <c r="J102" t="s">
        <v>765</v>
      </c>
      <c r="K102" s="22">
        <v>43082.496782407405</v>
      </c>
      <c r="L102">
        <v>1</v>
      </c>
      <c r="M102" s="26">
        <v>3</v>
      </c>
      <c r="N102" t="s">
        <v>816</v>
      </c>
      <c r="Q102" s="29" t="s">
        <v>753</v>
      </c>
      <c r="R102" s="29" t="str">
        <f>IFERROR(MID(RADataQTable[[#This Row],[RAtemplate]],1,LEN(RADataQTable[[#This Row],[RAtemplate]])-8),"RA") &amp; " " &amp; RADataQTable[[#This Row],[prop_id0]] &amp; " " &amp; RADataQTable[[#This Row],[last0]]</f>
        <v>RA 1800538 Rozier</v>
      </c>
      <c r="U102" s="21" t="str">
        <f>IF(signer1="PD",IF(ISBLANK(RADataQTable[[#This Row],[sign_blck_name]]),"",RADataQTable[[#This Row],[sign_blck_name]]),IF(ISBLANK(signer1),"",signer1))</f>
        <v>Anindya Banerjee</v>
      </c>
      <c r="V102" s="29" t="str">
        <f>signer2</f>
        <v>Cognizant Program Director</v>
      </c>
      <c r="W102" s="15" t="str">
        <f>HYPERLINK("https://www.ejacket.nsf.gov/ej/showProposal.do?Continue=Y&amp;ID="&amp;RADataQTable[[#This Row],[prop_id0]],"eJ")</f>
        <v>eJ</v>
      </c>
      <c r="X102" s="15" t="str">
        <f>HYPERLINK("mailto:"&amp;RADataQTable[[#This Row],[email]]&amp;"&amp;subject=Your NSF Proposal:  "&amp;RADataQTable[[#This Row],[Div]]&amp;" "&amp;RADataQTable[[#This Row],[prop_id0]], RADataQTable[[#This Row],[email]])</f>
        <v>kyrozier@iastate.edu</v>
      </c>
      <c r="Y102" s="15" t="str">
        <f>HYPERLINK("mailto:"&amp;RADataQTable[[#This Row],[allPIemail]]&amp;"&amp;subject=NSF Proposal:  "&amp;RADataQTable[[#This Row],[Div]]&amp;" "&amp;RADataQTable[[#This Row],[prop_id0]], "PIs@")</f>
        <v>PIs@</v>
      </c>
      <c r="Z102" t="s">
        <v>2825</v>
      </c>
      <c r="AA102" t="s">
        <v>2729</v>
      </c>
      <c r="AB102">
        <v>4</v>
      </c>
      <c r="AD102"/>
      <c r="AE102" t="str">
        <f>IF(RADataQTable[[#This Row],[maxScore]]-RADataQTable[[#This Row],[minScore]]&gt;4,"Y","")</f>
        <v/>
      </c>
      <c r="AF102" s="21">
        <v>5</v>
      </c>
      <c r="AG102" s="26">
        <v>6.25</v>
      </c>
      <c r="AH102">
        <v>7</v>
      </c>
      <c r="AI102" t="s">
        <v>5370</v>
      </c>
      <c r="AJ102" s="30">
        <v>43077.497916666667</v>
      </c>
      <c r="AK102" s="13">
        <v>839097</v>
      </c>
      <c r="AL102" s="13">
        <v>839097</v>
      </c>
      <c r="AM102">
        <v>0</v>
      </c>
      <c r="AN102" s="30">
        <v>43174</v>
      </c>
      <c r="AO102" s="21">
        <v>36</v>
      </c>
      <c r="AP102" s="21" t="s">
        <v>5371</v>
      </c>
      <c r="AS102" s="30"/>
      <c r="AT102" t="s">
        <v>728</v>
      </c>
      <c r="AU102" s="21" t="s">
        <v>814</v>
      </c>
      <c r="AW102" s="21" t="s">
        <v>5474</v>
      </c>
      <c r="AX102" s="30">
        <v>43077</v>
      </c>
      <c r="AY102" s="21" t="s">
        <v>6065</v>
      </c>
      <c r="AZ102" s="21" t="s">
        <v>5476</v>
      </c>
      <c r="BA102" s="21">
        <v>10</v>
      </c>
      <c r="BB102" s="21">
        <v>4</v>
      </c>
      <c r="BG102" s="30"/>
      <c r="BP102" s="30"/>
      <c r="BU102" t="s">
        <v>2729</v>
      </c>
      <c r="BV102" s="21" t="s">
        <v>2730</v>
      </c>
      <c r="BW102" s="21" t="s">
        <v>5369</v>
      </c>
      <c r="BX102" s="21" t="s">
        <v>3119</v>
      </c>
      <c r="BY102" s="31">
        <v>572949</v>
      </c>
      <c r="BZ102" s="31">
        <v>572949</v>
      </c>
      <c r="CA102" t="s">
        <v>3279</v>
      </c>
      <c r="CB102" s="21" t="s">
        <v>2738</v>
      </c>
      <c r="CC102" s="21" t="s">
        <v>2737</v>
      </c>
      <c r="CD102" s="21" t="s">
        <v>5373</v>
      </c>
      <c r="CE102" s="21" t="s">
        <v>3081</v>
      </c>
      <c r="CF102" s="31">
        <v>266148</v>
      </c>
      <c r="CG102" s="31">
        <v>266148</v>
      </c>
      <c r="CH102" t="s">
        <v>3279</v>
      </c>
      <c r="CM102" s="31"/>
      <c r="CN102" s="31"/>
      <c r="CT102" s="31"/>
      <c r="CU102" s="31"/>
      <c r="DA102" s="31"/>
      <c r="DB102" s="31"/>
      <c r="DH102" s="31"/>
      <c r="DI102" s="31"/>
      <c r="DO102" s="31"/>
      <c r="DP102" s="31"/>
      <c r="DR102" t="s">
        <v>5478</v>
      </c>
      <c r="DS102" t="s">
        <v>5479</v>
      </c>
      <c r="DT102" t="s">
        <v>477</v>
      </c>
      <c r="DU102" s="29" t="s">
        <v>5493</v>
      </c>
      <c r="DV102" t="s">
        <v>2829</v>
      </c>
      <c r="DW102" t="s">
        <v>5481</v>
      </c>
      <c r="DX102" t="s">
        <v>5482</v>
      </c>
      <c r="DY102" t="s">
        <v>5483</v>
      </c>
      <c r="DZ102" t="s">
        <v>5484</v>
      </c>
      <c r="EA102" s="22">
        <v>43091.565520833334</v>
      </c>
      <c r="EB102" t="s">
        <v>5372</v>
      </c>
      <c r="EC102" t="s">
        <v>6067</v>
      </c>
      <c r="ED102" t="s">
        <v>6066</v>
      </c>
    </row>
    <row r="103" spans="1:134" x14ac:dyDescent="0.35">
      <c r="A103" s="30"/>
      <c r="B103" s="22">
        <v>43014.645833333336</v>
      </c>
      <c r="C103" s="22" t="s">
        <v>2839</v>
      </c>
      <c r="D103" s="30" t="s">
        <v>2840</v>
      </c>
      <c r="E103" s="30" t="s">
        <v>464</v>
      </c>
      <c r="F103" s="30" t="s">
        <v>2820</v>
      </c>
      <c r="G103" s="30" t="s">
        <v>2819</v>
      </c>
      <c r="H103" t="s">
        <v>2821</v>
      </c>
      <c r="I103" t="s">
        <v>3097</v>
      </c>
      <c r="J103" t="s">
        <v>1006</v>
      </c>
      <c r="K103" s="22">
        <v>43083.583171296297</v>
      </c>
      <c r="L103">
        <v>1</v>
      </c>
      <c r="M103" s="26">
        <v>3</v>
      </c>
      <c r="N103" t="s">
        <v>816</v>
      </c>
      <c r="Q103" s="29" t="s">
        <v>753</v>
      </c>
      <c r="R103" s="29" t="str">
        <f>IFERROR(MID(RADataQTable[[#This Row],[RAtemplate]],1,LEN(RADataQTable[[#This Row],[RAtemplate]])-8),"RA") &amp; " " &amp; RADataQTable[[#This Row],[prop_id0]] &amp; " " &amp; RADataQTable[[#This Row],[last0]]</f>
        <v>RA 1801236 Shroff</v>
      </c>
      <c r="U103" s="21" t="str">
        <f>IF(signer1="PD",IF(ISBLANK(RADataQTable[[#This Row],[sign_blck_name]]),"",RADataQTable[[#This Row],[sign_blck_name]]),IF(ISBLANK(signer1),"",signer1))</f>
        <v>Darleen L. Fisher</v>
      </c>
      <c r="V103" s="29" t="str">
        <f>signer2</f>
        <v>Cognizant Program Director</v>
      </c>
      <c r="W103" s="15" t="str">
        <f>HYPERLINK("https://www.ejacket.nsf.gov/ej/showProposal.do?Continue=Y&amp;ID="&amp;RADataQTable[[#This Row],[prop_id0]],"eJ")</f>
        <v>eJ</v>
      </c>
      <c r="X103" s="15" t="str">
        <f>HYPERLINK("mailto:"&amp;RADataQTable[[#This Row],[email]]&amp;"&amp;subject=Your NSF Proposal:  "&amp;RADataQTable[[#This Row],[Div]]&amp;" "&amp;RADataQTable[[#This Row],[prop_id0]], RADataQTable[[#This Row],[email]])</f>
        <v>shroff@ece.osu.edu</v>
      </c>
      <c r="Y103" s="15" t="str">
        <f>HYPERLINK("mailto:"&amp;RADataQTable[[#This Row],[allPIemail]]&amp;"&amp;subject=NSF Proposal:  "&amp;RADataQTable[[#This Row],[Div]]&amp;" "&amp;RADataQTable[[#This Row],[prop_id0]], "PIs@")</f>
        <v>PIs@</v>
      </c>
      <c r="Z103" t="s">
        <v>2841</v>
      </c>
      <c r="AA103" t="s">
        <v>2774</v>
      </c>
      <c r="AB103">
        <v>6</v>
      </c>
      <c r="AD103"/>
      <c r="AE103" t="str">
        <f>IF(RADataQTable[[#This Row],[maxScore]]-RADataQTable[[#This Row],[minScore]]&gt;4,"Y","")</f>
        <v/>
      </c>
      <c r="AF103" s="21">
        <v>4</v>
      </c>
      <c r="AG103" s="26">
        <v>5</v>
      </c>
      <c r="AH103">
        <v>7</v>
      </c>
      <c r="AI103" t="s">
        <v>5416</v>
      </c>
      <c r="AJ103" s="30">
        <v>43074.368055555555</v>
      </c>
      <c r="AK103" s="13">
        <v>3000000</v>
      </c>
      <c r="AL103" s="13">
        <v>3000000</v>
      </c>
      <c r="AM103">
        <v>0</v>
      </c>
      <c r="AN103" s="30">
        <v>43344</v>
      </c>
      <c r="AO103" s="21">
        <v>60</v>
      </c>
      <c r="AP103" s="21" t="s">
        <v>5417</v>
      </c>
      <c r="AQ103">
        <v>2</v>
      </c>
      <c r="AR103" t="s">
        <v>6079</v>
      </c>
      <c r="AS103" s="30">
        <v>43072.840277777781</v>
      </c>
      <c r="AT103" t="s">
        <v>1007</v>
      </c>
      <c r="AU103" s="21" t="s">
        <v>814</v>
      </c>
      <c r="AW103" s="21" t="s">
        <v>5562</v>
      </c>
      <c r="AX103" s="30">
        <v>43074</v>
      </c>
      <c r="AY103" s="21" t="s">
        <v>6080</v>
      </c>
      <c r="AZ103" s="21" t="s">
        <v>5564</v>
      </c>
      <c r="BA103" s="21">
        <v>5</v>
      </c>
      <c r="BB103" s="21">
        <v>1</v>
      </c>
      <c r="BG103" s="30"/>
      <c r="BP103" s="30"/>
      <c r="BU103" t="s">
        <v>2774</v>
      </c>
      <c r="BV103" s="21" t="s">
        <v>2775</v>
      </c>
      <c r="BW103" s="21" t="s">
        <v>4016</v>
      </c>
      <c r="BX103" s="21" t="s">
        <v>603</v>
      </c>
      <c r="BY103" s="31">
        <v>600000</v>
      </c>
      <c r="BZ103" s="31">
        <v>600000</v>
      </c>
      <c r="CA103" t="s">
        <v>487</v>
      </c>
      <c r="CB103" s="21" t="s">
        <v>5418</v>
      </c>
      <c r="CC103" s="21" t="s">
        <v>3153</v>
      </c>
      <c r="CD103" s="21" t="s">
        <v>5419</v>
      </c>
      <c r="CE103" s="21" t="s">
        <v>3257</v>
      </c>
      <c r="CF103" s="31">
        <v>600000</v>
      </c>
      <c r="CG103" s="31">
        <v>600000</v>
      </c>
      <c r="CH103" t="s">
        <v>487</v>
      </c>
      <c r="CI103" s="21" t="s">
        <v>5421</v>
      </c>
      <c r="CJ103" s="21" t="s">
        <v>2082</v>
      </c>
      <c r="CK103" s="21" t="s">
        <v>5422</v>
      </c>
      <c r="CL103" s="21" t="s">
        <v>4614</v>
      </c>
      <c r="CM103" s="31">
        <v>600000</v>
      </c>
      <c r="CN103" s="31">
        <v>600000</v>
      </c>
      <c r="CO103" t="s">
        <v>487</v>
      </c>
      <c r="CP103" s="21" t="s">
        <v>5425</v>
      </c>
      <c r="CQ103" s="21" t="s">
        <v>4179</v>
      </c>
      <c r="CR103" s="21" t="s">
        <v>5426</v>
      </c>
      <c r="CS103" s="21" t="s">
        <v>5427</v>
      </c>
      <c r="CT103" s="31">
        <v>600000</v>
      </c>
      <c r="CU103" s="31">
        <v>600000</v>
      </c>
      <c r="CV103" t="s">
        <v>487</v>
      </c>
      <c r="CW103" s="21" t="s">
        <v>5430</v>
      </c>
      <c r="CX103" s="21" t="s">
        <v>5431</v>
      </c>
      <c r="CY103" s="21" t="s">
        <v>5432</v>
      </c>
      <c r="CZ103" s="21" t="s">
        <v>3081</v>
      </c>
      <c r="DA103" s="31">
        <v>600000</v>
      </c>
      <c r="DB103" s="31">
        <v>600000</v>
      </c>
      <c r="DC103" t="s">
        <v>487</v>
      </c>
      <c r="DH103" s="31"/>
      <c r="DI103" s="31"/>
      <c r="DO103" s="31"/>
      <c r="DP103" s="31"/>
      <c r="DR103" t="s">
        <v>5486</v>
      </c>
      <c r="DS103" t="s">
        <v>5487</v>
      </c>
      <c r="DT103" t="s">
        <v>465</v>
      </c>
      <c r="DU103" s="29" t="s">
        <v>5566</v>
      </c>
      <c r="DV103" t="s">
        <v>4406</v>
      </c>
      <c r="DW103" t="s">
        <v>5481</v>
      </c>
      <c r="DX103" t="s">
        <v>5482</v>
      </c>
      <c r="DY103" t="s">
        <v>5483</v>
      </c>
      <c r="DZ103" t="s">
        <v>5484</v>
      </c>
      <c r="EA103" s="22">
        <v>43091.565520833334</v>
      </c>
      <c r="EB103" t="s">
        <v>4017</v>
      </c>
      <c r="EC103" t="s">
        <v>6082</v>
      </c>
      <c r="ED103" t="s">
        <v>6081</v>
      </c>
    </row>
    <row r="104" spans="1:134" x14ac:dyDescent="0.35">
      <c r="A104" s="30"/>
      <c r="B104" s="22">
        <v>43003.736805555556</v>
      </c>
      <c r="C104" s="22" t="s">
        <v>2817</v>
      </c>
      <c r="D104" s="30" t="s">
        <v>2818</v>
      </c>
      <c r="E104" s="30" t="s">
        <v>472</v>
      </c>
      <c r="F104" s="30" t="s">
        <v>2820</v>
      </c>
      <c r="G104" s="30" t="s">
        <v>2819</v>
      </c>
      <c r="H104" t="s">
        <v>2821</v>
      </c>
      <c r="I104" t="s">
        <v>2822</v>
      </c>
      <c r="J104" t="s">
        <v>892</v>
      </c>
      <c r="K104" s="22">
        <v>43082.529826388891</v>
      </c>
      <c r="L104">
        <v>1</v>
      </c>
      <c r="M104" s="26">
        <v>3.09</v>
      </c>
      <c r="N104" t="s">
        <v>816</v>
      </c>
      <c r="Q104" s="29" t="s">
        <v>753</v>
      </c>
      <c r="R104" s="29" t="str">
        <f>IFERROR(MID(RADataQTable[[#This Row],[RAtemplate]],1,LEN(RADataQTable[[#This Row],[RAtemplate]])-8),"RA") &amp; " " &amp; RADataQTable[[#This Row],[prop_id0]] &amp; " " &amp; RADataQTable[[#This Row],[last0]]</f>
        <v>RA 1763258 Goodrich</v>
      </c>
      <c r="U104" s="21" t="str">
        <f>IF(signer1="PD",IF(ISBLANK(RADataQTable[[#This Row],[sign_blck_name]]),"",RADataQTable[[#This Row],[sign_blck_name]]),IF(ISBLANK(signer1),"",signer1))</f>
        <v>Rahul Shah</v>
      </c>
      <c r="V104" s="29" t="str">
        <f>signer2</f>
        <v>Cognizant Program Director</v>
      </c>
      <c r="W104" s="15" t="str">
        <f>HYPERLINK("https://www.ejacket.nsf.gov/ej/showProposal.do?Continue=Y&amp;ID="&amp;RADataQTable[[#This Row],[prop_id0]],"eJ")</f>
        <v>eJ</v>
      </c>
      <c r="X104" s="15" t="str">
        <f>HYPERLINK("mailto:"&amp;RADataQTable[[#This Row],[email]]&amp;"&amp;subject=Your NSF Proposal:  "&amp;RADataQTable[[#This Row],[Div]]&amp;" "&amp;RADataQTable[[#This Row],[prop_id0]], RADataQTable[[#This Row],[email]])</f>
        <v>goodrich@acm.org</v>
      </c>
      <c r="Y104" s="15" t="str">
        <f>HYPERLINK("mailto:"&amp;RADataQTable[[#This Row],[allPIemail]]&amp;"&amp;subject=NSF Proposal:  "&amp;RADataQTable[[#This Row],[Div]]&amp;" "&amp;RADataQTable[[#This Row],[prop_id0]], "PIs@")</f>
        <v>PIs@</v>
      </c>
      <c r="Z104" t="s">
        <v>2825</v>
      </c>
      <c r="AA104" t="s">
        <v>890</v>
      </c>
      <c r="AB104">
        <v>4</v>
      </c>
      <c r="AC104">
        <v>4</v>
      </c>
      <c r="AD104"/>
      <c r="AE104" t="str">
        <f>IF(RADataQTable[[#This Row],[maxScore]]-RADataQTable[[#This Row],[minScore]]&gt;4,"Y","")</f>
        <v/>
      </c>
      <c r="AF104" s="21">
        <v>5</v>
      </c>
      <c r="AG104" s="26">
        <v>5.75</v>
      </c>
      <c r="AH104">
        <v>7</v>
      </c>
      <c r="AI104" t="s">
        <v>3006</v>
      </c>
      <c r="AJ104" s="30">
        <v>43081.234722222223</v>
      </c>
      <c r="AK104" s="13">
        <v>1199544</v>
      </c>
      <c r="AL104" s="13">
        <v>1199544</v>
      </c>
      <c r="AM104">
        <v>0</v>
      </c>
      <c r="AN104" s="30">
        <v>43282</v>
      </c>
      <c r="AO104" s="21">
        <v>48</v>
      </c>
      <c r="AP104" s="21" t="s">
        <v>3007</v>
      </c>
      <c r="AS104" s="30"/>
      <c r="AT104" t="s">
        <v>864</v>
      </c>
      <c r="AU104" s="21" t="s">
        <v>814</v>
      </c>
      <c r="AV104" s="21">
        <v>9</v>
      </c>
      <c r="AW104" s="21" t="s">
        <v>5523</v>
      </c>
      <c r="AX104" s="30">
        <v>43081</v>
      </c>
      <c r="AY104" s="21" t="s">
        <v>5532</v>
      </c>
      <c r="AZ104" s="21" t="s">
        <v>5525</v>
      </c>
      <c r="BA104" s="21">
        <v>9</v>
      </c>
      <c r="BG104" s="30"/>
      <c r="BP104" s="30"/>
      <c r="BU104" t="s">
        <v>890</v>
      </c>
      <c r="BV104" s="21" t="s">
        <v>891</v>
      </c>
      <c r="BW104" s="21" t="s">
        <v>3005</v>
      </c>
      <c r="BX104" s="21" t="s">
        <v>2899</v>
      </c>
      <c r="BY104" s="31">
        <v>1199544</v>
      </c>
      <c r="BZ104" s="31">
        <v>1199544</v>
      </c>
      <c r="CA104" t="s">
        <v>2979</v>
      </c>
      <c r="CF104" s="31"/>
      <c r="CG104" s="31"/>
      <c r="CM104" s="31"/>
      <c r="CN104" s="31"/>
      <c r="CT104" s="31"/>
      <c r="CU104" s="31"/>
      <c r="DA104" s="31"/>
      <c r="DB104" s="31"/>
      <c r="DH104" s="31"/>
      <c r="DI104" s="31"/>
      <c r="DO104" s="31"/>
      <c r="DP104" s="31"/>
      <c r="DR104" t="s">
        <v>5478</v>
      </c>
      <c r="DS104" t="s">
        <v>5479</v>
      </c>
      <c r="DT104" t="s">
        <v>473</v>
      </c>
      <c r="DU104" s="29" t="s">
        <v>5533</v>
      </c>
      <c r="DV104" t="s">
        <v>2829</v>
      </c>
      <c r="DW104" t="s">
        <v>5481</v>
      </c>
      <c r="DX104" t="s">
        <v>5482</v>
      </c>
      <c r="DY104" t="s">
        <v>5483</v>
      </c>
      <c r="DZ104" t="s">
        <v>5484</v>
      </c>
      <c r="EA104" s="22">
        <v>43091.565520833334</v>
      </c>
      <c r="EB104" t="s">
        <v>3008</v>
      </c>
      <c r="EC104" t="s">
        <v>5534</v>
      </c>
    </row>
    <row r="105" spans="1:134" x14ac:dyDescent="0.35">
      <c r="A105" s="30"/>
      <c r="B105" s="22">
        <v>43004.525694444441</v>
      </c>
      <c r="C105" s="22" t="s">
        <v>2817</v>
      </c>
      <c r="D105" s="30" t="s">
        <v>2818</v>
      </c>
      <c r="E105" s="30" t="s">
        <v>472</v>
      </c>
      <c r="F105" s="30" t="s">
        <v>2820</v>
      </c>
      <c r="G105" s="30" t="s">
        <v>2819</v>
      </c>
      <c r="H105" t="s">
        <v>2821</v>
      </c>
      <c r="I105" t="s">
        <v>2822</v>
      </c>
      <c r="J105" t="s">
        <v>863</v>
      </c>
      <c r="K105" s="22">
        <v>43082.529895833337</v>
      </c>
      <c r="L105">
        <v>1</v>
      </c>
      <c r="M105" s="26">
        <v>3.09</v>
      </c>
      <c r="N105" t="s">
        <v>816</v>
      </c>
      <c r="Q105" s="29" t="s">
        <v>753</v>
      </c>
      <c r="R105" s="29" t="str">
        <f>IFERROR(MID(RADataQTable[[#This Row],[RAtemplate]],1,LEN(RADataQTable[[#This Row],[RAtemplate]])-8),"RA") &amp; " " &amp; RADataQTable[[#This Row],[prop_id0]] &amp; " " &amp; RADataQTable[[#This Row],[last0]]</f>
        <v>RA 1763320 Munagala</v>
      </c>
      <c r="U105" s="21" t="str">
        <f>IF(signer1="PD",IF(ISBLANK(RADataQTable[[#This Row],[sign_blck_name]]),"",RADataQTable[[#This Row],[sign_blck_name]]),IF(ISBLANK(signer1),"",signer1))</f>
        <v>Tracy J. Kimbrel</v>
      </c>
      <c r="V105" s="29" t="str">
        <f>signer2</f>
        <v>Cognizant Program Director</v>
      </c>
      <c r="W105" s="15" t="str">
        <f>HYPERLINK("https://www.ejacket.nsf.gov/ej/showProposal.do?Continue=Y&amp;ID="&amp;RADataQTable[[#This Row],[prop_id0]],"eJ")</f>
        <v>eJ</v>
      </c>
      <c r="X105" s="15" t="str">
        <f>HYPERLINK("mailto:"&amp;RADataQTable[[#This Row],[email]]&amp;"&amp;subject=Your NSF Proposal:  "&amp;RADataQTable[[#This Row],[Div]]&amp;" "&amp;RADataQTable[[#This Row],[prop_id0]], RADataQTable[[#This Row],[email]])</f>
        <v>kamesh@cs.duke.edu</v>
      </c>
      <c r="Y105" s="15" t="str">
        <f>HYPERLINK("mailto:"&amp;RADataQTable[[#This Row],[allPIemail]]&amp;"&amp;subject=NSF Proposal:  "&amp;RADataQTable[[#This Row],[Div]]&amp;" "&amp;RADataQTable[[#This Row],[prop_id0]], "PIs@")</f>
        <v>PIs@</v>
      </c>
      <c r="Z105" t="s">
        <v>2825</v>
      </c>
      <c r="AA105" t="s">
        <v>1055</v>
      </c>
      <c r="AB105">
        <v>4</v>
      </c>
      <c r="AC105">
        <v>4</v>
      </c>
      <c r="AD105"/>
      <c r="AE105" t="str">
        <f>IF(RADataQTable[[#This Row],[maxScore]]-RADataQTable[[#This Row],[minScore]]&gt;4,"Y","")</f>
        <v/>
      </c>
      <c r="AF105" s="21">
        <v>3</v>
      </c>
      <c r="AG105" s="26">
        <v>5</v>
      </c>
      <c r="AH105">
        <v>7</v>
      </c>
      <c r="AI105" t="s">
        <v>3149</v>
      </c>
      <c r="AJ105" s="30">
        <v>43081.281944444447</v>
      </c>
      <c r="AK105" s="13">
        <v>1199044</v>
      </c>
      <c r="AL105" s="13">
        <v>1199044</v>
      </c>
      <c r="AM105">
        <v>0</v>
      </c>
      <c r="AN105" s="30">
        <v>43282</v>
      </c>
      <c r="AO105" s="21">
        <v>48</v>
      </c>
      <c r="AP105" s="21" t="s">
        <v>3150</v>
      </c>
      <c r="AQ105">
        <v>1</v>
      </c>
      <c r="AR105" t="s">
        <v>5574</v>
      </c>
      <c r="AS105" s="30">
        <v>43075.668749999997</v>
      </c>
      <c r="AT105" t="s">
        <v>864</v>
      </c>
      <c r="AU105" s="21" t="s">
        <v>814</v>
      </c>
      <c r="AV105" s="21">
        <v>9</v>
      </c>
      <c r="AW105" s="21" t="s">
        <v>5523</v>
      </c>
      <c r="AX105" s="30">
        <v>43081</v>
      </c>
      <c r="AY105" s="21" t="s">
        <v>5575</v>
      </c>
      <c r="AZ105" s="21" t="s">
        <v>5525</v>
      </c>
      <c r="BA105" s="21">
        <v>9</v>
      </c>
      <c r="BB105" s="21">
        <v>1</v>
      </c>
      <c r="BG105" s="30"/>
      <c r="BP105" s="30"/>
      <c r="BU105" t="s">
        <v>1055</v>
      </c>
      <c r="BV105" s="21" t="s">
        <v>1056</v>
      </c>
      <c r="BW105" s="21" t="s">
        <v>3148</v>
      </c>
      <c r="BX105" s="21" t="s">
        <v>565</v>
      </c>
      <c r="BY105" s="31">
        <v>599974</v>
      </c>
      <c r="BZ105" s="31">
        <v>599974</v>
      </c>
      <c r="CA105" t="s">
        <v>3073</v>
      </c>
      <c r="CB105" s="21" t="s">
        <v>3152</v>
      </c>
      <c r="CC105" s="21" t="s">
        <v>3153</v>
      </c>
      <c r="CD105" s="21" t="s">
        <v>3154</v>
      </c>
      <c r="CE105" s="21" t="s">
        <v>553</v>
      </c>
      <c r="CF105" s="31">
        <v>599070</v>
      </c>
      <c r="CG105" s="31">
        <v>599070</v>
      </c>
      <c r="CH105" t="s">
        <v>3073</v>
      </c>
      <c r="CM105" s="31"/>
      <c r="CN105" s="31"/>
      <c r="CT105" s="31"/>
      <c r="CU105" s="31"/>
      <c r="DA105" s="31"/>
      <c r="DB105" s="31"/>
      <c r="DH105" s="31"/>
      <c r="DI105" s="31"/>
      <c r="DO105" s="31"/>
      <c r="DP105" s="31"/>
      <c r="DR105" t="s">
        <v>5478</v>
      </c>
      <c r="DS105" t="s">
        <v>5479</v>
      </c>
      <c r="DT105" t="s">
        <v>473</v>
      </c>
      <c r="DU105" s="29" t="s">
        <v>5526</v>
      </c>
      <c r="DV105" t="s">
        <v>2829</v>
      </c>
      <c r="DW105" t="s">
        <v>5481</v>
      </c>
      <c r="DX105" t="s">
        <v>5482</v>
      </c>
      <c r="DY105" t="s">
        <v>5483</v>
      </c>
      <c r="DZ105" t="s">
        <v>5484</v>
      </c>
      <c r="EA105" s="22">
        <v>43091.565520833334</v>
      </c>
      <c r="EB105" t="s">
        <v>3151</v>
      </c>
      <c r="EC105" t="s">
        <v>5577</v>
      </c>
      <c r="ED105" t="s">
        <v>5576</v>
      </c>
    </row>
    <row r="106" spans="1:134" x14ac:dyDescent="0.35">
      <c r="A106" s="30"/>
      <c r="B106" s="22">
        <v>43005.413194444445</v>
      </c>
      <c r="C106" s="22" t="s">
        <v>2817</v>
      </c>
      <c r="D106" s="30" t="s">
        <v>2818</v>
      </c>
      <c r="E106" s="30" t="s">
        <v>472</v>
      </c>
      <c r="F106" s="30" t="s">
        <v>2820</v>
      </c>
      <c r="G106" s="30" t="s">
        <v>2819</v>
      </c>
      <c r="H106" t="s">
        <v>2821</v>
      </c>
      <c r="I106" t="s">
        <v>2822</v>
      </c>
      <c r="J106" t="s">
        <v>892</v>
      </c>
      <c r="K106" s="22">
        <v>43082.529965277776</v>
      </c>
      <c r="L106">
        <v>2</v>
      </c>
      <c r="M106" s="26">
        <v>3.09</v>
      </c>
      <c r="N106" t="s">
        <v>816</v>
      </c>
      <c r="Q106" s="29" t="s">
        <v>753</v>
      </c>
      <c r="R106" s="29" t="str">
        <f>IFERROR(MID(RADataQTable[[#This Row],[RAtemplate]],1,LEN(RADataQTable[[#This Row],[RAtemplate]])-8),"RA") &amp; " " &amp; RADataQTable[[#This Row],[prop_id0]] &amp; " " &amp; RADataQTable[[#This Row],[last0]]</f>
        <v>RA 1763481 Rudra</v>
      </c>
      <c r="U106" s="21" t="str">
        <f>IF(signer1="PD",IF(ISBLANK(RADataQTable[[#This Row],[sign_blck_name]]),"",RADataQTable[[#This Row],[sign_blck_name]]),IF(ISBLANK(signer1),"",signer1))</f>
        <v>Rahul Shah</v>
      </c>
      <c r="V106" s="29" t="str">
        <f>signer2</f>
        <v>Cognizant Program Director</v>
      </c>
      <c r="W106" s="15" t="str">
        <f>HYPERLINK("https://www.ejacket.nsf.gov/ej/showProposal.do?Continue=Y&amp;ID="&amp;RADataQTable[[#This Row],[prop_id0]],"eJ")</f>
        <v>eJ</v>
      </c>
      <c r="X106" s="15" t="str">
        <f>HYPERLINK("mailto:"&amp;RADataQTable[[#This Row],[email]]&amp;"&amp;subject=Your NSF Proposal:  "&amp;RADataQTable[[#This Row],[Div]]&amp;" "&amp;RADataQTable[[#This Row],[prop_id0]], RADataQTable[[#This Row],[email]])</f>
        <v>atri@buffalo.edu</v>
      </c>
      <c r="Y106" s="15" t="str">
        <f>HYPERLINK("mailto:"&amp;RADataQTable[[#This Row],[allPIemail]]&amp;"&amp;subject=NSF Proposal:  "&amp;RADataQTable[[#This Row],[Div]]&amp;" "&amp;RADataQTable[[#This Row],[prop_id0]], "PIs@")</f>
        <v>PIs@</v>
      </c>
      <c r="Z106" t="s">
        <v>2825</v>
      </c>
      <c r="AA106" t="s">
        <v>1331</v>
      </c>
      <c r="AB106">
        <v>5</v>
      </c>
      <c r="AC106">
        <v>5</v>
      </c>
      <c r="AD106"/>
      <c r="AE106" t="str">
        <f>IF(RADataQTable[[#This Row],[maxScore]]-RADataQTable[[#This Row],[minScore]]&gt;4,"Y","")</f>
        <v>Y</v>
      </c>
      <c r="AF106" s="21">
        <v>3</v>
      </c>
      <c r="AG106" s="26">
        <v>5.6</v>
      </c>
      <c r="AH106">
        <v>8</v>
      </c>
      <c r="AI106" t="s">
        <v>3419</v>
      </c>
      <c r="AJ106" s="30">
        <v>43087.552083333336</v>
      </c>
      <c r="AK106" s="13">
        <v>1197440</v>
      </c>
      <c r="AL106" s="13">
        <v>1197440</v>
      </c>
      <c r="AM106">
        <v>0</v>
      </c>
      <c r="AN106" s="30">
        <v>43191</v>
      </c>
      <c r="AO106" s="21">
        <v>48</v>
      </c>
      <c r="AP106" s="21" t="s">
        <v>3420</v>
      </c>
      <c r="AS106" s="30"/>
      <c r="AT106" t="s">
        <v>864</v>
      </c>
      <c r="AU106" s="21" t="s">
        <v>814</v>
      </c>
      <c r="AV106" s="21">
        <v>9</v>
      </c>
      <c r="AW106" s="21" t="s">
        <v>5523</v>
      </c>
      <c r="AX106" s="30">
        <v>43081</v>
      </c>
      <c r="AY106" s="21" t="s">
        <v>5657</v>
      </c>
      <c r="AZ106" s="21" t="s">
        <v>5525</v>
      </c>
      <c r="BA106" s="21">
        <v>9</v>
      </c>
      <c r="BC106" s="21" t="s">
        <v>5619</v>
      </c>
      <c r="BF106" s="21" t="s">
        <v>5620</v>
      </c>
      <c r="BG106" s="30">
        <v>43119</v>
      </c>
      <c r="BH106" s="21" t="s">
        <v>5621</v>
      </c>
      <c r="BI106" s="21" t="s">
        <v>5622</v>
      </c>
      <c r="BJ106" s="21">
        <v>9</v>
      </c>
      <c r="BP106" s="30"/>
      <c r="BU106" t="s">
        <v>1331</v>
      </c>
      <c r="BV106" s="21" t="s">
        <v>1332</v>
      </c>
      <c r="BW106" s="21" t="s">
        <v>3417</v>
      </c>
      <c r="BX106" s="21" t="s">
        <v>3418</v>
      </c>
      <c r="BY106" s="31">
        <v>645322</v>
      </c>
      <c r="BZ106" s="31">
        <v>645322</v>
      </c>
      <c r="CA106" t="s">
        <v>2979</v>
      </c>
      <c r="CB106" s="21" t="s">
        <v>3422</v>
      </c>
      <c r="CC106" s="21" t="s">
        <v>3423</v>
      </c>
      <c r="CD106" s="21" t="s">
        <v>3424</v>
      </c>
      <c r="CE106" s="21" t="s">
        <v>641</v>
      </c>
      <c r="CF106" s="31">
        <v>552118</v>
      </c>
      <c r="CG106" s="31">
        <v>552118</v>
      </c>
      <c r="CH106" t="s">
        <v>2979</v>
      </c>
      <c r="CM106" s="31"/>
      <c r="CN106" s="31"/>
      <c r="CT106" s="31"/>
      <c r="CU106" s="31"/>
      <c r="DA106" s="31"/>
      <c r="DB106" s="31"/>
      <c r="DH106" s="31"/>
      <c r="DI106" s="31"/>
      <c r="DO106" s="31"/>
      <c r="DP106" s="31"/>
      <c r="DR106" t="s">
        <v>5478</v>
      </c>
      <c r="DS106" t="s">
        <v>5479</v>
      </c>
      <c r="DT106" t="s">
        <v>473</v>
      </c>
      <c r="DU106" s="29" t="s">
        <v>5533</v>
      </c>
      <c r="DV106" t="s">
        <v>2829</v>
      </c>
      <c r="DW106" t="s">
        <v>5481</v>
      </c>
      <c r="DX106" t="s">
        <v>5482</v>
      </c>
      <c r="DY106" t="s">
        <v>5483</v>
      </c>
      <c r="DZ106" t="s">
        <v>5484</v>
      </c>
      <c r="EA106" s="22">
        <v>43091.565520833334</v>
      </c>
      <c r="EB106" t="s">
        <v>3421</v>
      </c>
      <c r="EC106" t="s">
        <v>5658</v>
      </c>
    </row>
    <row r="107" spans="1:134" x14ac:dyDescent="0.35">
      <c r="A107" s="30"/>
      <c r="B107" s="22">
        <v>43005.479861111111</v>
      </c>
      <c r="C107" s="22" t="s">
        <v>2817</v>
      </c>
      <c r="D107" s="30" t="s">
        <v>2818</v>
      </c>
      <c r="E107" s="30" t="s">
        <v>472</v>
      </c>
      <c r="F107" s="30" t="s">
        <v>2820</v>
      </c>
      <c r="G107" s="30" t="s">
        <v>2819</v>
      </c>
      <c r="H107" t="s">
        <v>2821</v>
      </c>
      <c r="I107" t="s">
        <v>2822</v>
      </c>
      <c r="J107" t="s">
        <v>892</v>
      </c>
      <c r="K107" s="22">
        <v>43082.530034722222</v>
      </c>
      <c r="L107">
        <v>1</v>
      </c>
      <c r="M107" s="26">
        <v>3.09</v>
      </c>
      <c r="N107" t="s">
        <v>816</v>
      </c>
      <c r="Q107" s="29" t="s">
        <v>753</v>
      </c>
      <c r="R107" s="29" t="str">
        <f>IFERROR(MID(RADataQTable[[#This Row],[RAtemplate]],1,LEN(RADataQTable[[#This Row],[RAtemplate]])-8),"RA") &amp; " " &amp; RADataQTable[[#This Row],[prop_id0]] &amp; " " &amp; RADataQTable[[#This Row],[last0]]</f>
        <v>RA 1763557 Nguyen</v>
      </c>
      <c r="U107" s="21" t="str">
        <f>IF(signer1="PD",IF(ISBLANK(RADataQTable[[#This Row],[sign_blck_name]]),"",RADataQTable[[#This Row],[sign_blck_name]]),IF(ISBLANK(signer1),"",signer1))</f>
        <v>Rahul Shah</v>
      </c>
      <c r="V107" s="29" t="str">
        <f>signer2</f>
        <v>Cognizant Program Director</v>
      </c>
      <c r="W107" s="15" t="str">
        <f>HYPERLINK("https://www.ejacket.nsf.gov/ej/showProposal.do?Continue=Y&amp;ID="&amp;RADataQTable[[#This Row],[prop_id0]],"eJ")</f>
        <v>eJ</v>
      </c>
      <c r="X107" s="15" t="str">
        <f>HYPERLINK("mailto:"&amp;RADataQTable[[#This Row],[email]]&amp;"&amp;subject=Your NSF Proposal:  "&amp;RADataQTable[[#This Row],[Div]]&amp;" "&amp;RADataQTable[[#This Row],[prop_id0]], RADataQTable[[#This Row],[email]])</f>
        <v>hu.nguyen@neu.edu</v>
      </c>
      <c r="Y107" s="15" t="str">
        <f>HYPERLINK("mailto:"&amp;RADataQTable[[#This Row],[allPIemail]]&amp;"&amp;subject=NSF Proposal:  "&amp;RADataQTable[[#This Row],[Div]]&amp;" "&amp;RADataQTable[[#This Row],[prop_id0]], "PIs@")</f>
        <v>PIs@</v>
      </c>
      <c r="Z107" t="s">
        <v>2825</v>
      </c>
      <c r="AA107" t="s">
        <v>1452</v>
      </c>
      <c r="AB107">
        <v>4</v>
      </c>
      <c r="AC107">
        <v>4</v>
      </c>
      <c r="AD107"/>
      <c r="AE107" t="str">
        <f>IF(RADataQTable[[#This Row],[maxScore]]-RADataQTable[[#This Row],[minScore]]&gt;4,"Y","")</f>
        <v/>
      </c>
      <c r="AF107" s="21">
        <v>5</v>
      </c>
      <c r="AG107" s="26">
        <v>5.5</v>
      </c>
      <c r="AH107">
        <v>7</v>
      </c>
      <c r="AI107" t="s">
        <v>3307</v>
      </c>
      <c r="AJ107" s="30">
        <v>43081.395138888889</v>
      </c>
      <c r="AK107" s="13">
        <v>1049949</v>
      </c>
      <c r="AL107" s="13">
        <v>1049949</v>
      </c>
      <c r="AM107">
        <v>0</v>
      </c>
      <c r="AN107" s="30">
        <v>43344</v>
      </c>
      <c r="AO107" s="21">
        <v>48</v>
      </c>
      <c r="AP107" s="21" t="s">
        <v>3630</v>
      </c>
      <c r="AS107" s="30"/>
      <c r="AT107" t="s">
        <v>864</v>
      </c>
      <c r="AU107" s="21" t="s">
        <v>814</v>
      </c>
      <c r="AV107" s="21">
        <v>9</v>
      </c>
      <c r="AW107" s="21" t="s">
        <v>5523</v>
      </c>
      <c r="AX107" s="30">
        <v>43081</v>
      </c>
      <c r="AY107" s="21" t="s">
        <v>5626</v>
      </c>
      <c r="AZ107" s="21" t="s">
        <v>5525</v>
      </c>
      <c r="BA107" s="21">
        <v>9</v>
      </c>
      <c r="BG107" s="30"/>
      <c r="BP107" s="30"/>
      <c r="BU107" t="s">
        <v>1452</v>
      </c>
      <c r="BV107" s="21" t="s">
        <v>1453</v>
      </c>
      <c r="BW107" s="21" t="s">
        <v>3629</v>
      </c>
      <c r="BX107" s="21" t="s">
        <v>597</v>
      </c>
      <c r="BY107" s="31">
        <v>574949</v>
      </c>
      <c r="BZ107" s="31">
        <v>574949</v>
      </c>
      <c r="CA107" t="s">
        <v>2979</v>
      </c>
      <c r="CB107" s="21" t="s">
        <v>3632</v>
      </c>
      <c r="CC107" s="21" t="s">
        <v>3633</v>
      </c>
      <c r="CD107" s="21" t="s">
        <v>3634</v>
      </c>
      <c r="CE107" s="21" t="s">
        <v>2938</v>
      </c>
      <c r="CF107" s="31">
        <v>475000</v>
      </c>
      <c r="CG107" s="31">
        <v>475000</v>
      </c>
      <c r="CH107" t="s">
        <v>2979</v>
      </c>
      <c r="CM107" s="31"/>
      <c r="CN107" s="31"/>
      <c r="CT107" s="31"/>
      <c r="CU107" s="31"/>
      <c r="DA107" s="31"/>
      <c r="DB107" s="31"/>
      <c r="DH107" s="31"/>
      <c r="DI107" s="31"/>
      <c r="DO107" s="31"/>
      <c r="DP107" s="31"/>
      <c r="DR107" t="s">
        <v>5478</v>
      </c>
      <c r="DS107" t="s">
        <v>5479</v>
      </c>
      <c r="DT107" t="s">
        <v>473</v>
      </c>
      <c r="DU107" s="29" t="s">
        <v>5533</v>
      </c>
      <c r="DV107" t="s">
        <v>2829</v>
      </c>
      <c r="DW107" t="s">
        <v>5481</v>
      </c>
      <c r="DX107" t="s">
        <v>5482</v>
      </c>
      <c r="DY107" t="s">
        <v>5483</v>
      </c>
      <c r="DZ107" t="s">
        <v>5484</v>
      </c>
      <c r="EA107" s="22">
        <v>43091.565520833334</v>
      </c>
      <c r="EB107" t="s">
        <v>3631</v>
      </c>
      <c r="EC107" t="s">
        <v>5698</v>
      </c>
    </row>
    <row r="108" spans="1:134" x14ac:dyDescent="0.35">
      <c r="A108" s="30"/>
      <c r="B108" s="22">
        <v>43005.582638888889</v>
      </c>
      <c r="C108" s="22" t="s">
        <v>2817</v>
      </c>
      <c r="D108" s="30" t="s">
        <v>2818</v>
      </c>
      <c r="E108" s="30" t="s">
        <v>472</v>
      </c>
      <c r="F108" s="30" t="s">
        <v>2820</v>
      </c>
      <c r="G108" s="30" t="s">
        <v>2819</v>
      </c>
      <c r="H108" t="s">
        <v>2821</v>
      </c>
      <c r="I108" t="s">
        <v>2822</v>
      </c>
      <c r="J108" t="s">
        <v>863</v>
      </c>
      <c r="K108" s="22">
        <v>43082.530104166668</v>
      </c>
      <c r="L108">
        <v>1</v>
      </c>
      <c r="M108" s="26">
        <v>3.09</v>
      </c>
      <c r="N108" t="s">
        <v>816</v>
      </c>
      <c r="Q108" s="29" t="s">
        <v>753</v>
      </c>
      <c r="R108" s="29" t="str">
        <f>IFERROR(MID(RADataQTable[[#This Row],[RAtemplate]],1,LEN(RADataQTable[[#This Row],[RAtemplate]])-8),"RA") &amp; " " &amp; RADataQTable[[#This Row],[prop_id0]] &amp; " " &amp; RADataQTable[[#This Row],[last0]]</f>
        <v>RA 1763717 Cheng</v>
      </c>
      <c r="U108" s="21" t="str">
        <f>IF(signer1="PD",IF(ISBLANK(RADataQTable[[#This Row],[sign_blck_name]]),"",RADataQTable[[#This Row],[sign_blck_name]]),IF(ISBLANK(signer1),"",signer1))</f>
        <v>Tracy J. Kimbrel</v>
      </c>
      <c r="V108" s="29" t="str">
        <f>signer2</f>
        <v>Cognizant Program Director</v>
      </c>
      <c r="W108" s="15" t="str">
        <f>HYPERLINK("https://www.ejacket.nsf.gov/ej/showProposal.do?Continue=Y&amp;ID="&amp;RADataQTable[[#This Row],[prop_id0]],"eJ")</f>
        <v>eJ</v>
      </c>
      <c r="X108" s="15" t="str">
        <f>HYPERLINK("mailto:"&amp;RADataQTable[[#This Row],[email]]&amp;"&amp;subject=Your NSF Proposal:  "&amp;RADataQTable[[#This Row],[Div]]&amp;" "&amp;RADataQTable[[#This Row],[prop_id0]], RADataQTable[[#This Row],[email]])</f>
        <v>qcheng@ou.edu</v>
      </c>
      <c r="Y108" s="15" t="str">
        <f>HYPERLINK("mailto:"&amp;RADataQTable[[#This Row],[allPIemail]]&amp;"&amp;subject=NSF Proposal:  "&amp;RADataQTable[[#This Row],[Div]]&amp;" "&amp;RADataQTable[[#This Row],[prop_id0]], "PIs@")</f>
        <v>PIs@</v>
      </c>
      <c r="Z108" t="s">
        <v>2825</v>
      </c>
      <c r="AA108" t="s">
        <v>1730</v>
      </c>
      <c r="AB108">
        <v>4</v>
      </c>
      <c r="AC108">
        <v>4</v>
      </c>
      <c r="AD108"/>
      <c r="AE108" t="str">
        <f>IF(RADataQTable[[#This Row],[maxScore]]-RADataQTable[[#This Row],[minScore]]&gt;4,"Y","")</f>
        <v/>
      </c>
      <c r="AF108" s="21">
        <v>3</v>
      </c>
      <c r="AG108" s="26">
        <v>5</v>
      </c>
      <c r="AH108">
        <v>7</v>
      </c>
      <c r="AI108" t="s">
        <v>4040</v>
      </c>
      <c r="AJ108" s="30">
        <v>43081.617361111108</v>
      </c>
      <c r="AK108" s="13">
        <v>1198691</v>
      </c>
      <c r="AL108" s="13">
        <v>1198691</v>
      </c>
      <c r="AM108">
        <v>0</v>
      </c>
      <c r="AN108" s="30">
        <v>43282</v>
      </c>
      <c r="AO108" s="21">
        <v>36</v>
      </c>
      <c r="AP108" s="21" t="s">
        <v>4041</v>
      </c>
      <c r="AS108" s="30"/>
      <c r="AT108" t="s">
        <v>864</v>
      </c>
      <c r="AU108" s="21" t="s">
        <v>814</v>
      </c>
      <c r="AV108" s="21">
        <v>9</v>
      </c>
      <c r="AW108" s="21" t="s">
        <v>5523</v>
      </c>
      <c r="AX108" s="30">
        <v>43081</v>
      </c>
      <c r="AY108" s="21" t="s">
        <v>5773</v>
      </c>
      <c r="AZ108" s="21" t="s">
        <v>5525</v>
      </c>
      <c r="BA108" s="21">
        <v>9</v>
      </c>
      <c r="BG108" s="30"/>
      <c r="BP108" s="30"/>
      <c r="BU108" t="s">
        <v>1730</v>
      </c>
      <c r="BV108" s="21" t="s">
        <v>1731</v>
      </c>
      <c r="BW108" s="21" t="s">
        <v>4038</v>
      </c>
      <c r="BX108" s="21" t="s">
        <v>4039</v>
      </c>
      <c r="BY108" s="31">
        <v>298823</v>
      </c>
      <c r="BZ108" s="31">
        <v>298823</v>
      </c>
      <c r="CA108" t="s">
        <v>4037</v>
      </c>
      <c r="CB108" s="21" t="s">
        <v>4043</v>
      </c>
      <c r="CC108" s="21" t="s">
        <v>4044</v>
      </c>
      <c r="CD108" s="21" t="s">
        <v>4045</v>
      </c>
      <c r="CE108" s="21" t="s">
        <v>2899</v>
      </c>
      <c r="CF108" s="31">
        <v>299950</v>
      </c>
      <c r="CG108" s="31">
        <v>299950</v>
      </c>
      <c r="CH108" t="s">
        <v>3122</v>
      </c>
      <c r="CI108" s="21" t="s">
        <v>4047</v>
      </c>
      <c r="CJ108" s="21" t="s">
        <v>4048</v>
      </c>
      <c r="CK108" s="21" t="s">
        <v>4049</v>
      </c>
      <c r="CL108" s="21" t="s">
        <v>3366</v>
      </c>
      <c r="CM108" s="31">
        <v>299918</v>
      </c>
      <c r="CN108" s="31">
        <v>299918</v>
      </c>
      <c r="CO108" t="s">
        <v>4037</v>
      </c>
      <c r="CP108" s="21" t="s">
        <v>4052</v>
      </c>
      <c r="CQ108" s="21" t="s">
        <v>4053</v>
      </c>
      <c r="CR108" s="21" t="s">
        <v>4054</v>
      </c>
      <c r="CS108" s="21" t="s">
        <v>4055</v>
      </c>
      <c r="CT108" s="31">
        <v>300000</v>
      </c>
      <c r="CU108" s="31">
        <v>300000</v>
      </c>
      <c r="CV108" t="s">
        <v>3122</v>
      </c>
      <c r="DA108" s="31"/>
      <c r="DB108" s="31"/>
      <c r="DH108" s="31"/>
      <c r="DI108" s="31"/>
      <c r="DO108" s="31"/>
      <c r="DP108" s="31"/>
      <c r="DR108" t="s">
        <v>5478</v>
      </c>
      <c r="DS108" t="s">
        <v>5479</v>
      </c>
      <c r="DT108" t="s">
        <v>473</v>
      </c>
      <c r="DU108" s="29" t="s">
        <v>5526</v>
      </c>
      <c r="DV108" t="s">
        <v>2829</v>
      </c>
      <c r="DW108" t="s">
        <v>5481</v>
      </c>
      <c r="DX108" t="s">
        <v>5482</v>
      </c>
      <c r="DY108" t="s">
        <v>5483</v>
      </c>
      <c r="DZ108" t="s">
        <v>5484</v>
      </c>
      <c r="EA108" s="22">
        <v>43091.565520833334</v>
      </c>
      <c r="EB108" t="s">
        <v>4042</v>
      </c>
      <c r="EC108" t="s">
        <v>5774</v>
      </c>
    </row>
    <row r="109" spans="1:134" x14ac:dyDescent="0.35">
      <c r="A109" s="30"/>
      <c r="B109" s="22">
        <v>43005.590277777781</v>
      </c>
      <c r="C109" s="22" t="s">
        <v>2817</v>
      </c>
      <c r="D109" s="30" t="s">
        <v>2818</v>
      </c>
      <c r="E109" s="30" t="s">
        <v>472</v>
      </c>
      <c r="F109" s="30" t="s">
        <v>2820</v>
      </c>
      <c r="G109" s="30" t="s">
        <v>2819</v>
      </c>
      <c r="H109" t="s">
        <v>2821</v>
      </c>
      <c r="I109" t="s">
        <v>2822</v>
      </c>
      <c r="J109" t="s">
        <v>863</v>
      </c>
      <c r="K109" s="22">
        <v>43082.530173611114</v>
      </c>
      <c r="L109">
        <v>1</v>
      </c>
      <c r="M109" s="26">
        <v>3.09</v>
      </c>
      <c r="N109" t="s">
        <v>816</v>
      </c>
      <c r="Q109" s="29" t="s">
        <v>753</v>
      </c>
      <c r="R109" s="29" t="str">
        <f>IFERROR(MID(RADataQTable[[#This Row],[RAtemplate]],1,LEN(RADataQTable[[#This Row],[RAtemplate]])-8),"RA") &amp; " " &amp; RADataQTable[[#This Row],[prop_id0]] &amp; " " &amp; RADataQTable[[#This Row],[last0]]</f>
        <v>RA 1763733 Gleich</v>
      </c>
      <c r="U109" s="21" t="str">
        <f>IF(signer1="PD",IF(ISBLANK(RADataQTable[[#This Row],[sign_blck_name]]),"",RADataQTable[[#This Row],[sign_blck_name]]),IF(ISBLANK(signer1),"",signer1))</f>
        <v>Tracy J. Kimbrel</v>
      </c>
      <c r="V109" s="29" t="str">
        <f>signer2</f>
        <v>Cognizant Program Director</v>
      </c>
      <c r="W109" s="15" t="str">
        <f>HYPERLINK("https://www.ejacket.nsf.gov/ej/showProposal.do?Continue=Y&amp;ID="&amp;RADataQTable[[#This Row],[prop_id0]],"eJ")</f>
        <v>eJ</v>
      </c>
      <c r="X109" s="15" t="str">
        <f>HYPERLINK("mailto:"&amp;RADataQTable[[#This Row],[email]]&amp;"&amp;subject=Your NSF Proposal:  "&amp;RADataQTable[[#This Row],[Div]]&amp;" "&amp;RADataQTable[[#This Row],[prop_id0]], RADataQTable[[#This Row],[email]])</f>
        <v>dgleich@purdue.edu</v>
      </c>
      <c r="Y109" s="15" t="str">
        <f>HYPERLINK("mailto:"&amp;RADataQTable[[#This Row],[allPIemail]]&amp;"&amp;subject=NSF Proposal:  "&amp;RADataQTable[[#This Row],[Div]]&amp;" "&amp;RADataQTable[[#This Row],[prop_id0]], "PIs@")</f>
        <v>PIs@</v>
      </c>
      <c r="Z109" t="s">
        <v>2825</v>
      </c>
      <c r="AA109" t="s">
        <v>1771</v>
      </c>
      <c r="AB109">
        <v>4</v>
      </c>
      <c r="AC109">
        <v>4</v>
      </c>
      <c r="AD109"/>
      <c r="AE109" t="str">
        <f>IF(RADataQTable[[#This Row],[maxScore]]-RADataQTable[[#This Row],[minScore]]&gt;4,"Y","")</f>
        <v/>
      </c>
      <c r="AF109" s="21">
        <v>5</v>
      </c>
      <c r="AG109" s="26">
        <v>5.75</v>
      </c>
      <c r="AH109">
        <v>7</v>
      </c>
      <c r="AI109" t="s">
        <v>3006</v>
      </c>
      <c r="AJ109" s="30">
        <v>43080.352777777778</v>
      </c>
      <c r="AK109" s="13">
        <v>1099433</v>
      </c>
      <c r="AL109" s="13">
        <v>1099433</v>
      </c>
      <c r="AM109">
        <v>0</v>
      </c>
      <c r="AN109" s="30">
        <v>43327</v>
      </c>
      <c r="AO109" s="21">
        <v>48</v>
      </c>
      <c r="AP109" s="21" t="s">
        <v>4109</v>
      </c>
      <c r="AQ109">
        <v>1</v>
      </c>
      <c r="AR109" t="s">
        <v>5636</v>
      </c>
      <c r="AS109" s="30">
        <v>43079.986111111109</v>
      </c>
      <c r="AT109" t="s">
        <v>864</v>
      </c>
      <c r="AU109" s="21" t="s">
        <v>814</v>
      </c>
      <c r="AV109" s="21">
        <v>9</v>
      </c>
      <c r="AW109" s="21" t="s">
        <v>5523</v>
      </c>
      <c r="AX109" s="30">
        <v>43081</v>
      </c>
      <c r="AY109" s="21" t="s">
        <v>5786</v>
      </c>
      <c r="AZ109" s="21" t="s">
        <v>5525</v>
      </c>
      <c r="BA109" s="21">
        <v>9</v>
      </c>
      <c r="BB109" s="21">
        <v>1</v>
      </c>
      <c r="BG109" s="30"/>
      <c r="BP109" s="30"/>
      <c r="BU109" t="s">
        <v>1771</v>
      </c>
      <c r="BV109" s="21" t="s">
        <v>1772</v>
      </c>
      <c r="BW109" s="21" t="s">
        <v>3378</v>
      </c>
      <c r="BX109" s="21" t="s">
        <v>612</v>
      </c>
      <c r="BY109" s="31">
        <v>508040</v>
      </c>
      <c r="BZ109" s="31">
        <v>508040</v>
      </c>
      <c r="CA109" t="s">
        <v>4108</v>
      </c>
      <c r="CB109" s="21" t="s">
        <v>4111</v>
      </c>
      <c r="CC109" s="21" t="s">
        <v>4112</v>
      </c>
      <c r="CD109" s="21" t="s">
        <v>4113</v>
      </c>
      <c r="CE109" s="21" t="s">
        <v>553</v>
      </c>
      <c r="CF109" s="31">
        <v>591393</v>
      </c>
      <c r="CG109" s="31">
        <v>591393</v>
      </c>
      <c r="CH109" t="s">
        <v>4108</v>
      </c>
      <c r="CM109" s="31"/>
      <c r="CN109" s="31"/>
      <c r="CT109" s="31"/>
      <c r="CU109" s="31"/>
      <c r="DA109" s="31"/>
      <c r="DB109" s="31"/>
      <c r="DH109" s="31"/>
      <c r="DI109" s="31"/>
      <c r="DO109" s="31"/>
      <c r="DP109" s="31"/>
      <c r="DR109" t="s">
        <v>5478</v>
      </c>
      <c r="DS109" t="s">
        <v>5479</v>
      </c>
      <c r="DT109" t="s">
        <v>473</v>
      </c>
      <c r="DU109" s="29" t="s">
        <v>5526</v>
      </c>
      <c r="DV109" t="s">
        <v>2829</v>
      </c>
      <c r="DW109" t="s">
        <v>5481</v>
      </c>
      <c r="DX109" t="s">
        <v>5482</v>
      </c>
      <c r="DY109" t="s">
        <v>5483</v>
      </c>
      <c r="DZ109" t="s">
        <v>5484</v>
      </c>
      <c r="EA109" s="22">
        <v>43091.565520833334</v>
      </c>
      <c r="EB109" t="s">
        <v>4110</v>
      </c>
      <c r="EC109" t="s">
        <v>5787</v>
      </c>
      <c r="ED109" t="s">
        <v>5576</v>
      </c>
    </row>
    <row r="110" spans="1:134" x14ac:dyDescent="0.35">
      <c r="A110" s="30"/>
      <c r="B110" s="22">
        <v>43005.654861111114</v>
      </c>
      <c r="C110" s="22" t="s">
        <v>2817</v>
      </c>
      <c r="D110" s="30" t="s">
        <v>2818</v>
      </c>
      <c r="E110" s="30" t="s">
        <v>472</v>
      </c>
      <c r="F110" s="30" t="s">
        <v>2820</v>
      </c>
      <c r="G110" s="30" t="s">
        <v>2819</v>
      </c>
      <c r="H110" t="s">
        <v>2821</v>
      </c>
      <c r="I110" t="s">
        <v>2822</v>
      </c>
      <c r="J110" t="s">
        <v>863</v>
      </c>
      <c r="K110" s="22">
        <v>43082.530243055553</v>
      </c>
      <c r="L110">
        <v>1</v>
      </c>
      <c r="M110" s="26">
        <v>3.09</v>
      </c>
      <c r="N110" t="s">
        <v>816</v>
      </c>
      <c r="Q110" s="29" t="s">
        <v>753</v>
      </c>
      <c r="R110" s="29" t="str">
        <f>IFERROR(MID(RADataQTable[[#This Row],[RAtemplate]],1,LEN(RADataQTable[[#This Row],[RAtemplate]])-8),"RA") &amp; " " &amp; RADataQTable[[#This Row],[prop_id0]] &amp; " " &amp; RADataQTable[[#This Row],[last0]]</f>
        <v>RA 1763886 Chen</v>
      </c>
      <c r="U110" s="21" t="str">
        <f>IF(signer1="PD",IF(ISBLANK(RADataQTable[[#This Row],[sign_blck_name]]),"",RADataQTable[[#This Row],[sign_blck_name]]),IF(ISBLANK(signer1),"",signer1))</f>
        <v>Tracy J. Kimbrel</v>
      </c>
      <c r="V110" s="29" t="str">
        <f>signer2</f>
        <v>Cognizant Program Director</v>
      </c>
      <c r="W110" s="15" t="str">
        <f>HYPERLINK("https://www.ejacket.nsf.gov/ej/showProposal.do?Continue=Y&amp;ID="&amp;RADataQTable[[#This Row],[prop_id0]],"eJ")</f>
        <v>eJ</v>
      </c>
      <c r="X110" s="15" t="str">
        <f>HYPERLINK("mailto:"&amp;RADataQTable[[#This Row],[email]]&amp;"&amp;subject=Your NSF Proposal:  "&amp;RADataQTable[[#This Row],[Div]]&amp;" "&amp;RADataQTable[[#This Row],[prop_id0]], RADataQTable[[#This Row],[email]])</f>
        <v>gchen16@uh.edu</v>
      </c>
      <c r="Y110" s="15" t="str">
        <f>HYPERLINK("mailto:"&amp;RADataQTable[[#This Row],[allPIemail]]&amp;"&amp;subject=NSF Proposal:  "&amp;RADataQTable[[#This Row],[Div]]&amp;" "&amp;RADataQTable[[#This Row],[prop_id0]], "PIs@")</f>
        <v>PIs@</v>
      </c>
      <c r="Z110" t="s">
        <v>2825</v>
      </c>
      <c r="AA110" t="s">
        <v>2202</v>
      </c>
      <c r="AB110">
        <v>4</v>
      </c>
      <c r="AC110">
        <v>4</v>
      </c>
      <c r="AD110"/>
      <c r="AE110" t="str">
        <f>IF(RADataQTable[[#This Row],[maxScore]]-RADataQTable[[#This Row],[minScore]]&gt;4,"Y","")</f>
        <v/>
      </c>
      <c r="AF110" s="21">
        <v>3</v>
      </c>
      <c r="AG110" s="26">
        <v>4.25</v>
      </c>
      <c r="AH110">
        <v>5</v>
      </c>
      <c r="AI110" t="s">
        <v>4163</v>
      </c>
      <c r="AJ110" s="30">
        <v>43081.45416666667</v>
      </c>
      <c r="AK110" s="13">
        <v>1199997</v>
      </c>
      <c r="AL110" s="13">
        <v>1199997</v>
      </c>
      <c r="AM110">
        <v>0</v>
      </c>
      <c r="AN110" s="30">
        <v>43221</v>
      </c>
      <c r="AO110" s="21">
        <v>48</v>
      </c>
      <c r="AP110" s="21" t="s">
        <v>4670</v>
      </c>
      <c r="AS110" s="30"/>
      <c r="AT110" t="s">
        <v>864</v>
      </c>
      <c r="AU110" s="21" t="s">
        <v>814</v>
      </c>
      <c r="AV110" s="21">
        <v>9</v>
      </c>
      <c r="AW110" s="21" t="s">
        <v>5523</v>
      </c>
      <c r="AX110" s="30">
        <v>43081</v>
      </c>
      <c r="AY110" s="21" t="s">
        <v>5800</v>
      </c>
      <c r="AZ110" s="21" t="s">
        <v>5525</v>
      </c>
      <c r="BA110" s="21">
        <v>9</v>
      </c>
      <c r="BG110" s="30"/>
      <c r="BP110" s="30"/>
      <c r="BU110" t="s">
        <v>2202</v>
      </c>
      <c r="BV110" s="21" t="s">
        <v>1645</v>
      </c>
      <c r="BW110" s="21" t="s">
        <v>4669</v>
      </c>
      <c r="BX110" s="21" t="s">
        <v>3984</v>
      </c>
      <c r="BY110" s="31">
        <v>599997</v>
      </c>
      <c r="BZ110" s="31">
        <v>599997</v>
      </c>
      <c r="CA110" t="s">
        <v>4668</v>
      </c>
      <c r="CB110" s="21" t="s">
        <v>4672</v>
      </c>
      <c r="CC110" s="21" t="s">
        <v>1026</v>
      </c>
      <c r="CD110" s="21" t="s">
        <v>3503</v>
      </c>
      <c r="CE110" s="21" t="s">
        <v>4621</v>
      </c>
      <c r="CF110" s="31">
        <v>600000</v>
      </c>
      <c r="CG110" s="31">
        <v>600000</v>
      </c>
      <c r="CH110" t="s">
        <v>4668</v>
      </c>
      <c r="CM110" s="31"/>
      <c r="CN110" s="31"/>
      <c r="CT110" s="31"/>
      <c r="CU110" s="31"/>
      <c r="DA110" s="31"/>
      <c r="DB110" s="31"/>
      <c r="DH110" s="31"/>
      <c r="DI110" s="31"/>
      <c r="DO110" s="31"/>
      <c r="DP110" s="31"/>
      <c r="DR110" t="s">
        <v>5478</v>
      </c>
      <c r="DS110" t="s">
        <v>5479</v>
      </c>
      <c r="DT110" t="s">
        <v>473</v>
      </c>
      <c r="DU110" s="29" t="s">
        <v>5526</v>
      </c>
      <c r="DV110" t="s">
        <v>2829</v>
      </c>
      <c r="DW110" t="s">
        <v>5481</v>
      </c>
      <c r="DX110" t="s">
        <v>5482</v>
      </c>
      <c r="DY110" t="s">
        <v>5483</v>
      </c>
      <c r="DZ110" t="s">
        <v>5484</v>
      </c>
      <c r="EA110" s="22">
        <v>43091.565520833334</v>
      </c>
      <c r="EB110" t="s">
        <v>4671</v>
      </c>
      <c r="EC110" t="s">
        <v>5902</v>
      </c>
    </row>
    <row r="111" spans="1:134" x14ac:dyDescent="0.35">
      <c r="A111" s="30"/>
      <c r="B111" s="22">
        <v>43005.740277777775</v>
      </c>
      <c r="C111" s="22" t="s">
        <v>2868</v>
      </c>
      <c r="D111" s="30" t="s">
        <v>2869</v>
      </c>
      <c r="E111" s="30" t="s">
        <v>470</v>
      </c>
      <c r="F111" s="30" t="s">
        <v>2820</v>
      </c>
      <c r="G111" s="30" t="s">
        <v>2819</v>
      </c>
      <c r="H111" t="s">
        <v>2821</v>
      </c>
      <c r="I111" t="s">
        <v>2902</v>
      </c>
      <c r="J111" t="s">
        <v>793</v>
      </c>
      <c r="L111">
        <v>1</v>
      </c>
      <c r="M111" s="26">
        <v>3.09</v>
      </c>
      <c r="N111" t="s">
        <v>816</v>
      </c>
      <c r="Q111" s="29" t="s">
        <v>753</v>
      </c>
      <c r="R111" s="29" t="str">
        <f>IFERROR(MID(RADataQTable[[#This Row],[RAtemplate]],1,LEN(RADataQTable[[#This Row],[RAtemplate]])-8),"RA") &amp; " " &amp; RADataQTable[[#This Row],[prop_id0]] &amp; " " &amp; RADataQTable[[#This Row],[last0]]</f>
        <v>RA 1764056 Mahoney</v>
      </c>
      <c r="U111" s="21" t="str">
        <f>IF(signer1="PD",IF(ISBLANK(RADataQTable[[#This Row],[sign_blck_name]]),"",RADataQTable[[#This Row],[sign_blck_name]]),IF(ISBLANK(signer1),"",signer1))</f>
        <v>Weng-keen Wong</v>
      </c>
      <c r="V111" s="29" t="str">
        <f>signer2</f>
        <v>Cognizant Program Director</v>
      </c>
      <c r="W111" s="15" t="str">
        <f>HYPERLINK("https://www.ejacket.nsf.gov/ej/showProposal.do?Continue=Y&amp;ID="&amp;RADataQTable[[#This Row],[prop_id0]],"eJ")</f>
        <v>eJ</v>
      </c>
      <c r="X111" s="15" t="str">
        <f>HYPERLINK("mailto:"&amp;RADataQTable[[#This Row],[email]]&amp;"&amp;subject=Your NSF Proposal:  "&amp;RADataQTable[[#This Row],[Div]]&amp;" "&amp;RADataQTable[[#This Row],[prop_id0]], RADataQTable[[#This Row],[email]])</f>
        <v>mmahoney@icsi.berkeley.edu</v>
      </c>
      <c r="Y111" s="15" t="str">
        <f>HYPERLINK("mailto:"&amp;RADataQTable[[#This Row],[allPIemail]]&amp;"&amp;subject=NSF Proposal:  "&amp;RADataQTable[[#This Row],[Div]]&amp;" "&amp;RADataQTable[[#This Row],[prop_id0]], "PIs@")</f>
        <v>PIs@</v>
      </c>
      <c r="Z111" t="s">
        <v>2871</v>
      </c>
      <c r="AA111" t="s">
        <v>2621</v>
      </c>
      <c r="AB111">
        <v>4</v>
      </c>
      <c r="AC111">
        <v>4</v>
      </c>
      <c r="AD111"/>
      <c r="AE111" t="str">
        <f>IF(RADataQTable[[#This Row],[maxScore]]-RADataQTable[[#This Row],[minScore]]&gt;4,"Y","")</f>
        <v/>
      </c>
      <c r="AF111" s="21">
        <v>5</v>
      </c>
      <c r="AG111" s="26">
        <v>5.25</v>
      </c>
      <c r="AH111">
        <v>6</v>
      </c>
      <c r="AI111" t="s">
        <v>3580</v>
      </c>
      <c r="AJ111" s="30">
        <v>43081.304861111108</v>
      </c>
      <c r="AK111" s="13">
        <v>1200000</v>
      </c>
      <c r="AL111" s="13">
        <v>1200000</v>
      </c>
      <c r="AM111">
        <v>0</v>
      </c>
      <c r="AN111" s="30">
        <v>43160</v>
      </c>
      <c r="AO111" s="21">
        <v>48</v>
      </c>
      <c r="AP111" s="21" t="s">
        <v>5200</v>
      </c>
      <c r="AS111" s="30"/>
      <c r="AT111" t="s">
        <v>864</v>
      </c>
      <c r="AU111" s="21" t="s">
        <v>814</v>
      </c>
      <c r="AV111" s="21">
        <v>9</v>
      </c>
      <c r="AW111" s="21" t="s">
        <v>5523</v>
      </c>
      <c r="AX111" s="30">
        <v>43081</v>
      </c>
      <c r="AY111" s="21" t="s">
        <v>5689</v>
      </c>
      <c r="AZ111" s="21" t="s">
        <v>5525</v>
      </c>
      <c r="BA111" s="21">
        <v>9</v>
      </c>
      <c r="BB111" s="21">
        <v>1</v>
      </c>
      <c r="BG111" s="30"/>
      <c r="BP111" s="30"/>
      <c r="BU111" t="s">
        <v>2621</v>
      </c>
      <c r="BV111" s="21" t="s">
        <v>2622</v>
      </c>
      <c r="BW111" s="21" t="s">
        <v>3005</v>
      </c>
      <c r="BX111" s="21" t="s">
        <v>577</v>
      </c>
      <c r="BY111" s="31">
        <v>1200000</v>
      </c>
      <c r="BZ111" s="31">
        <v>1200000</v>
      </c>
      <c r="CA111" t="s">
        <v>2903</v>
      </c>
      <c r="CF111" s="31"/>
      <c r="CG111" s="31"/>
      <c r="CM111" s="31"/>
      <c r="CN111" s="31"/>
      <c r="CT111" s="31"/>
      <c r="CU111" s="31"/>
      <c r="DA111" s="31"/>
      <c r="DB111" s="31"/>
      <c r="DH111" s="31"/>
      <c r="DI111" s="31"/>
      <c r="DO111" s="31"/>
      <c r="DP111" s="31"/>
      <c r="DR111" t="s">
        <v>5495</v>
      </c>
      <c r="DS111" t="s">
        <v>5496</v>
      </c>
      <c r="DT111" t="s">
        <v>471</v>
      </c>
      <c r="DU111" s="29" t="s">
        <v>5502</v>
      </c>
      <c r="DV111" t="s">
        <v>2829</v>
      </c>
      <c r="DW111" t="s">
        <v>5481</v>
      </c>
      <c r="DX111" t="s">
        <v>5482</v>
      </c>
      <c r="DY111" t="s">
        <v>5483</v>
      </c>
      <c r="DZ111" t="s">
        <v>5484</v>
      </c>
      <c r="EA111" s="22">
        <v>43091.565520833334</v>
      </c>
      <c r="EB111" t="s">
        <v>5201</v>
      </c>
      <c r="EC111" t="s">
        <v>6028</v>
      </c>
      <c r="ED111" t="s">
        <v>6007</v>
      </c>
    </row>
    <row r="112" spans="1:134" x14ac:dyDescent="0.35">
      <c r="A112" s="30"/>
      <c r="B112" s="22">
        <v>43005.381249999999</v>
      </c>
      <c r="C112" s="22" t="s">
        <v>2868</v>
      </c>
      <c r="D112" s="30" t="s">
        <v>2869</v>
      </c>
      <c r="E112" s="30" t="s">
        <v>466</v>
      </c>
      <c r="F112" s="30" t="s">
        <v>2820</v>
      </c>
      <c r="G112" s="30" t="s">
        <v>2819</v>
      </c>
      <c r="H112" t="s">
        <v>2821</v>
      </c>
      <c r="I112" t="s">
        <v>2883</v>
      </c>
      <c r="J112" t="s">
        <v>811</v>
      </c>
      <c r="L112">
        <v>1</v>
      </c>
      <c r="M112" s="26">
        <v>4</v>
      </c>
      <c r="N112" t="s">
        <v>1276</v>
      </c>
      <c r="Q112" s="29" t="s">
        <v>753</v>
      </c>
      <c r="R112" s="29" t="str">
        <f>IFERROR(MID(RADataQTable[[#This Row],[RAtemplate]],1,LEN(RADataQTable[[#This Row],[RAtemplate]])-8),"RA") &amp; " " &amp; RADataQTable[[#This Row],[prop_id0]] &amp; " " &amp; RADataQTable[[#This Row],[last0]]</f>
        <v>RA 1763458 Safro</v>
      </c>
      <c r="U112" s="21" t="str">
        <f>IF(signer1="PD",IF(ISBLANK(RADataQTable[[#This Row],[sign_blck_name]]),"",RADataQTable[[#This Row],[sign_blck_name]]),IF(ISBLANK(signer1),"",signer1))</f>
        <v>Maria Zemankova</v>
      </c>
      <c r="V112" s="29" t="str">
        <f>signer2</f>
        <v>Cognizant Program Director</v>
      </c>
      <c r="W112" s="15" t="str">
        <f>HYPERLINK("https://www.ejacket.nsf.gov/ej/showProposal.do?Continue=Y&amp;ID="&amp;RADataQTable[[#This Row],[prop_id0]],"eJ")</f>
        <v>eJ</v>
      </c>
      <c r="X112" s="15" t="str">
        <f>HYPERLINK("mailto:"&amp;RADataQTable[[#This Row],[email]]&amp;"&amp;subject=Your NSF Proposal:  "&amp;RADataQTable[[#This Row],[Div]]&amp;" "&amp;RADataQTable[[#This Row],[prop_id0]], RADataQTable[[#This Row],[email]])</f>
        <v>isafro@clemson.edu</v>
      </c>
      <c r="Y112" s="15" t="str">
        <f>HYPERLINK("mailto:"&amp;RADataQTable[[#This Row],[allPIemail]]&amp;"&amp;subject=NSF Proposal:  "&amp;RADataQTable[[#This Row],[Div]]&amp;" "&amp;RADataQTable[[#This Row],[prop_id0]], "PIs@")</f>
        <v>PIs@</v>
      </c>
      <c r="Z112" t="s">
        <v>2871</v>
      </c>
      <c r="AA112" t="s">
        <v>1273</v>
      </c>
      <c r="AB112">
        <v>3</v>
      </c>
      <c r="AC112">
        <v>3</v>
      </c>
      <c r="AD112"/>
      <c r="AE112" t="str">
        <f>IF(RADataQTable[[#This Row],[maxScore]]-RADataQTable[[#This Row],[minScore]]&gt;4,"Y","")</f>
        <v/>
      </c>
      <c r="AF112" s="21">
        <v>3</v>
      </c>
      <c r="AG112" s="26">
        <v>3.6666666666666665</v>
      </c>
      <c r="AH112">
        <v>5</v>
      </c>
      <c r="AI112" t="s">
        <v>3240</v>
      </c>
      <c r="AJ112" s="30">
        <v>43083.742361111108</v>
      </c>
      <c r="AK112" s="13">
        <v>1198888</v>
      </c>
      <c r="AL112" s="13">
        <v>1198888</v>
      </c>
      <c r="AM112">
        <v>0</v>
      </c>
      <c r="AN112" s="30">
        <v>43102</v>
      </c>
      <c r="AO112" s="21">
        <v>36</v>
      </c>
      <c r="AP112" s="21" t="s">
        <v>3367</v>
      </c>
      <c r="AS112" s="30"/>
      <c r="AT112" t="s">
        <v>812</v>
      </c>
      <c r="AU112" s="21" t="s">
        <v>1275</v>
      </c>
      <c r="AW112" s="21" t="s">
        <v>5510</v>
      </c>
      <c r="AX112" s="30">
        <v>43083</v>
      </c>
      <c r="AY112" s="21" t="s">
        <v>5601</v>
      </c>
      <c r="AZ112" s="21" t="s">
        <v>5512</v>
      </c>
      <c r="BA112" s="21">
        <v>5</v>
      </c>
      <c r="BG112" s="30"/>
      <c r="BP112" s="30"/>
      <c r="BU112" t="s">
        <v>1273</v>
      </c>
      <c r="BV112" s="21" t="s">
        <v>1274</v>
      </c>
      <c r="BW112" s="21" t="s">
        <v>3365</v>
      </c>
      <c r="BX112" s="21" t="s">
        <v>3366</v>
      </c>
      <c r="BY112" s="31">
        <v>1000000</v>
      </c>
      <c r="BZ112" s="31">
        <v>1000000</v>
      </c>
      <c r="CA112" t="s">
        <v>3364</v>
      </c>
      <c r="CB112" s="21" t="s">
        <v>3369</v>
      </c>
      <c r="CC112" s="21" t="s">
        <v>3370</v>
      </c>
      <c r="CD112" s="21" t="s">
        <v>3005</v>
      </c>
      <c r="CE112" s="21" t="s">
        <v>3371</v>
      </c>
      <c r="CF112" s="31">
        <v>198888</v>
      </c>
      <c r="CG112" s="31">
        <v>198888</v>
      </c>
      <c r="CH112" t="s">
        <v>3364</v>
      </c>
      <c r="CM112" s="31"/>
      <c r="CN112" s="31"/>
      <c r="CT112" s="31"/>
      <c r="CU112" s="31"/>
      <c r="DA112" s="31"/>
      <c r="DB112" s="31"/>
      <c r="DH112" s="31"/>
      <c r="DI112" s="31"/>
      <c r="DO112" s="31"/>
      <c r="DP112" s="31"/>
      <c r="DR112" t="s">
        <v>5495</v>
      </c>
      <c r="DS112" t="s">
        <v>5496</v>
      </c>
      <c r="DT112" t="s">
        <v>467</v>
      </c>
      <c r="DU112" s="29" t="s">
        <v>5513</v>
      </c>
      <c r="DV112" t="s">
        <v>2829</v>
      </c>
      <c r="DW112" t="s">
        <v>5481</v>
      </c>
      <c r="DX112" t="s">
        <v>5482</v>
      </c>
      <c r="DY112" t="s">
        <v>5483</v>
      </c>
      <c r="DZ112" t="s">
        <v>5484</v>
      </c>
      <c r="EA112" s="22">
        <v>43091.565520833334</v>
      </c>
      <c r="EB112" t="s">
        <v>3368</v>
      </c>
      <c r="EC112" t="s">
        <v>5643</v>
      </c>
    </row>
    <row r="113" spans="1:134" x14ac:dyDescent="0.35">
      <c r="A113" s="30"/>
      <c r="B113" s="22">
        <v>43005.484027777777</v>
      </c>
      <c r="C113" s="22" t="s">
        <v>2817</v>
      </c>
      <c r="D113" s="30" t="s">
        <v>2818</v>
      </c>
      <c r="E113" s="30" t="s">
        <v>476</v>
      </c>
      <c r="F113" s="30" t="s">
        <v>2820</v>
      </c>
      <c r="G113" s="30" t="s">
        <v>2819</v>
      </c>
      <c r="H113" t="s">
        <v>2821</v>
      </c>
      <c r="I113" t="s">
        <v>2822</v>
      </c>
      <c r="J113" t="s">
        <v>765</v>
      </c>
      <c r="K113" s="22">
        <v>43082.495821759258</v>
      </c>
      <c r="L113">
        <v>1</v>
      </c>
      <c r="M113" s="26">
        <v>4</v>
      </c>
      <c r="N113" t="s">
        <v>1276</v>
      </c>
      <c r="Q113" s="29" t="s">
        <v>753</v>
      </c>
      <c r="R113" s="29" t="str">
        <f>IFERROR(MID(RADataQTable[[#This Row],[RAtemplate]],1,LEN(RADataQTable[[#This Row],[RAtemplate]])-8),"RA") &amp; " " &amp; RADataQTable[[#This Row],[prop_id0]] &amp; " " &amp; RADataQTable[[#This Row],[last0]]</f>
        <v>RA 1763565 Whalley</v>
      </c>
      <c r="U113" s="21" t="str">
        <f>IF(signer1="PD",IF(ISBLANK(RADataQTable[[#This Row],[sign_blck_name]]),"",RADataQTable[[#This Row],[sign_blck_name]]),IF(ISBLANK(signer1),"",signer1))</f>
        <v>Anindya Banerjee</v>
      </c>
      <c r="V113" s="29" t="str">
        <f>signer2</f>
        <v>Cognizant Program Director</v>
      </c>
      <c r="W113" s="15" t="str">
        <f>HYPERLINK("https://www.ejacket.nsf.gov/ej/showProposal.do?Continue=Y&amp;ID="&amp;RADataQTable[[#This Row],[prop_id0]],"eJ")</f>
        <v>eJ</v>
      </c>
      <c r="X113" s="15" t="str">
        <f>HYPERLINK("mailto:"&amp;RADataQTable[[#This Row],[email]]&amp;"&amp;subject=Your NSF Proposal:  "&amp;RADataQTable[[#This Row],[Div]]&amp;" "&amp;RADataQTable[[#This Row],[prop_id0]], RADataQTable[[#This Row],[email]])</f>
        <v>whalley@cs.fsu.edu</v>
      </c>
      <c r="Y113" s="15" t="str">
        <f>HYPERLINK("mailto:"&amp;RADataQTable[[#This Row],[allPIemail]]&amp;"&amp;subject=NSF Proposal:  "&amp;RADataQTable[[#This Row],[Div]]&amp;" "&amp;RADataQTable[[#This Row],[prop_id0]], "PIs@")</f>
        <v>PIs@</v>
      </c>
      <c r="Z113" t="s">
        <v>2825</v>
      </c>
      <c r="AA113" t="s">
        <v>1464</v>
      </c>
      <c r="AB113">
        <v>4</v>
      </c>
      <c r="AD113"/>
      <c r="AE113" t="str">
        <f>IF(RADataQTable[[#This Row],[maxScore]]-RADataQTable[[#This Row],[minScore]]&gt;4,"Y","")</f>
        <v/>
      </c>
      <c r="AF113" s="21">
        <v>4</v>
      </c>
      <c r="AG113" s="26">
        <v>4.75</v>
      </c>
      <c r="AH113">
        <v>5</v>
      </c>
      <c r="AI113" t="s">
        <v>3315</v>
      </c>
      <c r="AJ113" s="30">
        <v>43076.731249999997</v>
      </c>
      <c r="AK113" s="13">
        <v>1199958</v>
      </c>
      <c r="AL113" s="13">
        <v>1199958</v>
      </c>
      <c r="AM113">
        <v>0</v>
      </c>
      <c r="AN113" s="30">
        <v>43282</v>
      </c>
      <c r="AO113" s="21">
        <v>48</v>
      </c>
      <c r="AP113" s="21" t="s">
        <v>3640</v>
      </c>
      <c r="AS113" s="30"/>
      <c r="AT113" t="s">
        <v>728</v>
      </c>
      <c r="AU113" s="21" t="s">
        <v>1275</v>
      </c>
      <c r="AW113" s="21" t="s">
        <v>5474</v>
      </c>
      <c r="AX113" s="30">
        <v>43077</v>
      </c>
      <c r="AY113" s="21" t="s">
        <v>5628</v>
      </c>
      <c r="AZ113" s="21" t="s">
        <v>5476</v>
      </c>
      <c r="BA113" s="21">
        <v>10</v>
      </c>
      <c r="BG113" s="30"/>
      <c r="BP113" s="30"/>
      <c r="BU113" t="s">
        <v>1464</v>
      </c>
      <c r="BV113" s="21" t="s">
        <v>1465</v>
      </c>
      <c r="BW113" s="21" t="s">
        <v>3378</v>
      </c>
      <c r="BX113" s="21" t="s">
        <v>3170</v>
      </c>
      <c r="BY113" s="31">
        <v>600000</v>
      </c>
      <c r="BZ113" s="31">
        <v>600000</v>
      </c>
      <c r="CA113" t="s">
        <v>3279</v>
      </c>
      <c r="CB113" s="21" t="s">
        <v>3642</v>
      </c>
      <c r="CC113" s="21" t="s">
        <v>3643</v>
      </c>
      <c r="CD113" s="21" t="s">
        <v>3644</v>
      </c>
      <c r="CE113" s="21" t="s">
        <v>3645</v>
      </c>
      <c r="CF113" s="31">
        <v>599958</v>
      </c>
      <c r="CG113" s="31">
        <v>599958</v>
      </c>
      <c r="CH113" t="s">
        <v>3279</v>
      </c>
      <c r="CM113" s="31"/>
      <c r="CN113" s="31"/>
      <c r="CT113" s="31"/>
      <c r="CU113" s="31"/>
      <c r="DA113" s="31"/>
      <c r="DB113" s="31"/>
      <c r="DH113" s="31"/>
      <c r="DI113" s="31"/>
      <c r="DO113" s="31"/>
      <c r="DP113" s="31"/>
      <c r="DR113" t="s">
        <v>5478</v>
      </c>
      <c r="DS113" t="s">
        <v>5479</v>
      </c>
      <c r="DT113" t="s">
        <v>477</v>
      </c>
      <c r="DU113" s="29" t="s">
        <v>5493</v>
      </c>
      <c r="DV113" t="s">
        <v>2829</v>
      </c>
      <c r="DW113" t="s">
        <v>5481</v>
      </c>
      <c r="DX113" t="s">
        <v>5482</v>
      </c>
      <c r="DY113" t="s">
        <v>5483</v>
      </c>
      <c r="DZ113" t="s">
        <v>5484</v>
      </c>
      <c r="EA113" s="22">
        <v>43091.565520833334</v>
      </c>
      <c r="EB113" t="s">
        <v>3641</v>
      </c>
      <c r="EC113" t="s">
        <v>5700</v>
      </c>
    </row>
    <row r="114" spans="1:134" x14ac:dyDescent="0.35">
      <c r="A114" s="30"/>
      <c r="B114" s="22">
        <v>43005.532638888886</v>
      </c>
      <c r="C114" s="22" t="s">
        <v>2817</v>
      </c>
      <c r="D114" s="30" t="s">
        <v>2818</v>
      </c>
      <c r="E114" s="30" t="s">
        <v>476</v>
      </c>
      <c r="F114" s="30" t="s">
        <v>2820</v>
      </c>
      <c r="G114" s="30" t="s">
        <v>2819</v>
      </c>
      <c r="H114" t="s">
        <v>2821</v>
      </c>
      <c r="I114" t="s">
        <v>2822</v>
      </c>
      <c r="J114" t="s">
        <v>948</v>
      </c>
      <c r="L114">
        <v>1</v>
      </c>
      <c r="M114" s="26">
        <v>4</v>
      </c>
      <c r="N114" t="s">
        <v>1276</v>
      </c>
      <c r="Q114" s="29" t="s">
        <v>753</v>
      </c>
      <c r="R114" s="29" t="str">
        <f>IFERROR(MID(RADataQTable[[#This Row],[RAtemplate]],1,LEN(RADataQTable[[#This Row],[RAtemplate]])-8),"RA") &amp; " " &amp; RADataQTable[[#This Row],[prop_id0]] &amp; " " &amp; RADataQTable[[#This Row],[last0]]</f>
        <v>RA 1763630 Maletic</v>
      </c>
      <c r="U114" s="21" t="str">
        <f>IF(signer1="PD",IF(ISBLANK(RADataQTable[[#This Row],[sign_blck_name]]),"",RADataQTable[[#This Row],[sign_blck_name]]),IF(ISBLANK(signer1),"",signer1))</f>
        <v>Sol J. Greenspan</v>
      </c>
      <c r="V114" s="29" t="str">
        <f>signer2</f>
        <v>Cognizant Program Director</v>
      </c>
      <c r="W114" s="15" t="str">
        <f>HYPERLINK("https://www.ejacket.nsf.gov/ej/showProposal.do?Continue=Y&amp;ID="&amp;RADataQTable[[#This Row],[prop_id0]],"eJ")</f>
        <v>eJ</v>
      </c>
      <c r="X114" s="15" t="str">
        <f>HYPERLINK("mailto:"&amp;RADataQTable[[#This Row],[email]]&amp;"&amp;subject=Your NSF Proposal:  "&amp;RADataQTable[[#This Row],[Div]]&amp;" "&amp;RADataQTable[[#This Row],[prop_id0]], RADataQTable[[#This Row],[email]])</f>
        <v>jmaletic@kent.edu</v>
      </c>
      <c r="Y114" s="15" t="str">
        <f>HYPERLINK("mailto:"&amp;RADataQTable[[#This Row],[allPIemail]]&amp;"&amp;subject=NSF Proposal:  "&amp;RADataQTable[[#This Row],[Div]]&amp;" "&amp;RADataQTable[[#This Row],[prop_id0]], "PIs@")</f>
        <v>PIs@</v>
      </c>
      <c r="Z114" t="s">
        <v>2825</v>
      </c>
      <c r="AA114" t="s">
        <v>1566</v>
      </c>
      <c r="AB114">
        <v>4</v>
      </c>
      <c r="AC114">
        <v>4</v>
      </c>
      <c r="AD114"/>
      <c r="AE114" t="str">
        <f>IF(RADataQTable[[#This Row],[maxScore]]-RADataQTable[[#This Row],[minScore]]&gt;4,"Y","")</f>
        <v/>
      </c>
      <c r="AF114" s="21">
        <v>3</v>
      </c>
      <c r="AG114" s="26">
        <v>3.5</v>
      </c>
      <c r="AH114">
        <v>5</v>
      </c>
      <c r="AI114" t="s">
        <v>3828</v>
      </c>
      <c r="AJ114" s="30">
        <v>43083.414583333331</v>
      </c>
      <c r="AK114" s="13">
        <v>1141259</v>
      </c>
      <c r="AL114" s="13">
        <v>1141259</v>
      </c>
      <c r="AM114">
        <v>0</v>
      </c>
      <c r="AN114" s="30">
        <v>43252</v>
      </c>
      <c r="AO114" s="21">
        <v>48</v>
      </c>
      <c r="AP114" s="21" t="s">
        <v>3829</v>
      </c>
      <c r="AS114" s="30"/>
      <c r="AT114" t="s">
        <v>949</v>
      </c>
      <c r="AU114" s="21" t="s">
        <v>1568</v>
      </c>
      <c r="AW114" s="21" t="s">
        <v>5547</v>
      </c>
      <c r="AX114" s="30">
        <v>43083</v>
      </c>
      <c r="AY114" s="21" t="s">
        <v>5731</v>
      </c>
      <c r="AZ114" s="21" t="s">
        <v>5549</v>
      </c>
      <c r="BA114" s="21">
        <v>9</v>
      </c>
      <c r="BG114" s="30"/>
      <c r="BP114" s="30"/>
      <c r="BU114" t="s">
        <v>1566</v>
      </c>
      <c r="BV114" s="21" t="s">
        <v>1567</v>
      </c>
      <c r="BW114" s="21" t="s">
        <v>3826</v>
      </c>
      <c r="BX114" s="21" t="s">
        <v>3827</v>
      </c>
      <c r="BY114" s="31">
        <v>420595</v>
      </c>
      <c r="BZ114" s="31">
        <v>420595</v>
      </c>
      <c r="CB114" s="21" t="s">
        <v>3831</v>
      </c>
      <c r="CC114" s="21" t="s">
        <v>3832</v>
      </c>
      <c r="CD114" s="21" t="s">
        <v>3225</v>
      </c>
      <c r="CE114" s="21" t="s">
        <v>3481</v>
      </c>
      <c r="CF114" s="31">
        <v>429185</v>
      </c>
      <c r="CG114" s="31">
        <v>429185</v>
      </c>
      <c r="CH114" t="s">
        <v>3036</v>
      </c>
      <c r="CI114" s="21" t="s">
        <v>3834</v>
      </c>
      <c r="CJ114" s="21" t="s">
        <v>3835</v>
      </c>
      <c r="CK114" s="21" t="s">
        <v>3005</v>
      </c>
      <c r="CL114" s="21" t="s">
        <v>3836</v>
      </c>
      <c r="CM114" s="31">
        <v>291479</v>
      </c>
      <c r="CN114" s="31">
        <v>291479</v>
      </c>
      <c r="CO114" t="s">
        <v>3036</v>
      </c>
      <c r="CT114" s="31"/>
      <c r="CU114" s="31"/>
      <c r="DA114" s="31"/>
      <c r="DB114" s="31"/>
      <c r="DH114" s="31"/>
      <c r="DI114" s="31"/>
      <c r="DO114" s="31"/>
      <c r="DP114" s="31"/>
      <c r="DR114" t="s">
        <v>5478</v>
      </c>
      <c r="DS114" t="s">
        <v>5479</v>
      </c>
      <c r="DT114" t="s">
        <v>477</v>
      </c>
      <c r="DU114" s="29" t="s">
        <v>5550</v>
      </c>
      <c r="DV114" t="s">
        <v>2829</v>
      </c>
      <c r="DW114" t="s">
        <v>5481</v>
      </c>
      <c r="DX114" t="s">
        <v>5482</v>
      </c>
      <c r="DY114" t="s">
        <v>5483</v>
      </c>
      <c r="DZ114" t="s">
        <v>5484</v>
      </c>
      <c r="EA114" s="22">
        <v>43091.565520833334</v>
      </c>
      <c r="EB114" t="s">
        <v>3830</v>
      </c>
      <c r="EC114" t="s">
        <v>5732</v>
      </c>
    </row>
    <row r="115" spans="1:134" x14ac:dyDescent="0.35">
      <c r="A115" s="30"/>
      <c r="B115" s="22">
        <v>43005.597222222219</v>
      </c>
      <c r="C115" s="22" t="s">
        <v>2817</v>
      </c>
      <c r="D115" s="30" t="s">
        <v>2818</v>
      </c>
      <c r="E115" s="30" t="s">
        <v>476</v>
      </c>
      <c r="F115" s="30" t="s">
        <v>2820</v>
      </c>
      <c r="G115" s="30" t="s">
        <v>2819</v>
      </c>
      <c r="H115" t="s">
        <v>2821</v>
      </c>
      <c r="I115" t="s">
        <v>2822</v>
      </c>
      <c r="J115" t="s">
        <v>948</v>
      </c>
      <c r="L115">
        <v>1</v>
      </c>
      <c r="M115" s="26">
        <v>4</v>
      </c>
      <c r="N115" t="s">
        <v>1276</v>
      </c>
      <c r="Q115" s="29" t="s">
        <v>753</v>
      </c>
      <c r="R115" s="29" t="str">
        <f>IFERROR(MID(RADataQTable[[#This Row],[RAtemplate]],1,LEN(RADataQTable[[#This Row],[RAtemplate]])-8),"RA") &amp; " " &amp; RADataQTable[[#This Row],[prop_id0]] &amp; " " &amp; RADataQTable[[#This Row],[last0]]</f>
        <v>RA 1763748 Cappos</v>
      </c>
      <c r="U115" s="21" t="str">
        <f>IF(signer1="PD",IF(ISBLANK(RADataQTable[[#This Row],[sign_blck_name]]),"",RADataQTable[[#This Row],[sign_blck_name]]),IF(ISBLANK(signer1),"",signer1))</f>
        <v>Sol J. Greenspan</v>
      </c>
      <c r="V115" s="29" t="str">
        <f>signer2</f>
        <v>Cognizant Program Director</v>
      </c>
      <c r="W115" s="15" t="str">
        <f>HYPERLINK("https://www.ejacket.nsf.gov/ej/showProposal.do?Continue=Y&amp;ID="&amp;RADataQTable[[#This Row],[prop_id0]],"eJ")</f>
        <v>eJ</v>
      </c>
      <c r="X115" s="15" t="str">
        <f>HYPERLINK("mailto:"&amp;RADataQTable[[#This Row],[email]]&amp;"&amp;subject=Your NSF Proposal:  "&amp;RADataQTable[[#This Row],[Div]]&amp;" "&amp;RADataQTable[[#This Row],[prop_id0]], RADataQTable[[#This Row],[email]])</f>
        <v>jcappos@nyu.edu</v>
      </c>
      <c r="Y115" s="15" t="str">
        <f>HYPERLINK("mailto:"&amp;RADataQTable[[#This Row],[allPIemail]]&amp;"&amp;subject=NSF Proposal:  "&amp;RADataQTable[[#This Row],[Div]]&amp;" "&amp;RADataQTable[[#This Row],[prop_id0]], "PIs@")</f>
        <v>PIs@</v>
      </c>
      <c r="Z115" t="s">
        <v>2825</v>
      </c>
      <c r="AA115" t="s">
        <v>1823</v>
      </c>
      <c r="AB115">
        <v>4</v>
      </c>
      <c r="AC115">
        <v>4</v>
      </c>
      <c r="AD115"/>
      <c r="AE115" t="str">
        <f>IF(RADataQTable[[#This Row],[maxScore]]-RADataQTable[[#This Row],[minScore]]&gt;4,"Y","")</f>
        <v/>
      </c>
      <c r="AF115" s="21">
        <v>3</v>
      </c>
      <c r="AG115" s="26">
        <v>4.25</v>
      </c>
      <c r="AH115">
        <v>5</v>
      </c>
      <c r="AI115" t="s">
        <v>4163</v>
      </c>
      <c r="AJ115" s="30">
        <v>43083.612500000003</v>
      </c>
      <c r="AK115" s="13">
        <v>1162850</v>
      </c>
      <c r="AL115" s="13">
        <v>1162850</v>
      </c>
      <c r="AM115">
        <v>0</v>
      </c>
      <c r="AN115" s="30">
        <v>43252</v>
      </c>
      <c r="AO115" s="21">
        <v>48</v>
      </c>
      <c r="AP115" s="21" t="s">
        <v>4164</v>
      </c>
      <c r="AS115" s="30"/>
      <c r="AT115" t="s">
        <v>949</v>
      </c>
      <c r="AU115" s="21" t="s">
        <v>1568</v>
      </c>
      <c r="AW115" s="21" t="s">
        <v>5547</v>
      </c>
      <c r="AX115" s="30">
        <v>43083</v>
      </c>
      <c r="AY115" s="21" t="s">
        <v>5800</v>
      </c>
      <c r="AZ115" s="21" t="s">
        <v>5549</v>
      </c>
      <c r="BA115" s="21">
        <v>9</v>
      </c>
      <c r="BG115" s="30"/>
      <c r="BP115" s="30"/>
      <c r="BU115" t="s">
        <v>1823</v>
      </c>
      <c r="BV115" s="21" t="s">
        <v>1509</v>
      </c>
      <c r="BW115" s="21" t="s">
        <v>3740</v>
      </c>
      <c r="BX115" s="21" t="s">
        <v>589</v>
      </c>
      <c r="BY115" s="31">
        <v>1162850</v>
      </c>
      <c r="BZ115" s="31">
        <v>1162850</v>
      </c>
      <c r="CF115" s="31"/>
      <c r="CG115" s="31"/>
      <c r="CM115" s="31"/>
      <c r="CN115" s="31"/>
      <c r="CT115" s="31"/>
      <c r="CU115" s="31"/>
      <c r="DA115" s="31"/>
      <c r="DB115" s="31"/>
      <c r="DH115" s="31"/>
      <c r="DI115" s="31"/>
      <c r="DO115" s="31"/>
      <c r="DP115" s="31"/>
      <c r="DR115" t="s">
        <v>5478</v>
      </c>
      <c r="DS115" t="s">
        <v>5479</v>
      </c>
      <c r="DT115" t="s">
        <v>477</v>
      </c>
      <c r="DU115" s="29" t="s">
        <v>5550</v>
      </c>
      <c r="DV115" t="s">
        <v>2829</v>
      </c>
      <c r="DW115" t="s">
        <v>5481</v>
      </c>
      <c r="DX115" t="s">
        <v>5482</v>
      </c>
      <c r="DY115" t="s">
        <v>5483</v>
      </c>
      <c r="DZ115" t="s">
        <v>5484</v>
      </c>
      <c r="EA115" s="22">
        <v>43091.565520833334</v>
      </c>
      <c r="EB115" t="s">
        <v>3743</v>
      </c>
      <c r="EC115" t="s">
        <v>5801</v>
      </c>
    </row>
    <row r="116" spans="1:134" x14ac:dyDescent="0.35">
      <c r="A116" s="30"/>
      <c r="B116" s="22">
        <v>43005.602083333331</v>
      </c>
      <c r="C116" s="22" t="s">
        <v>2868</v>
      </c>
      <c r="D116" s="30" t="s">
        <v>2869</v>
      </c>
      <c r="E116" s="30" t="s">
        <v>466</v>
      </c>
      <c r="F116" s="30" t="s">
        <v>2820</v>
      </c>
      <c r="G116" s="30" t="s">
        <v>2819</v>
      </c>
      <c r="H116" t="s">
        <v>2821</v>
      </c>
      <c r="I116" t="s">
        <v>2883</v>
      </c>
      <c r="J116" t="s">
        <v>811</v>
      </c>
      <c r="L116">
        <v>1</v>
      </c>
      <c r="M116" s="26">
        <v>4</v>
      </c>
      <c r="N116" t="s">
        <v>1276</v>
      </c>
      <c r="Q116" s="29" t="s">
        <v>753</v>
      </c>
      <c r="R116" s="29" t="str">
        <f>IFERROR(MID(RADataQTable[[#This Row],[RAtemplate]],1,LEN(RADataQTable[[#This Row],[RAtemplate]])-8),"RA") &amp; " " &amp; RADataQTable[[#This Row],[prop_id0]] &amp; " " &amp; RADataQTable[[#This Row],[last0]]</f>
        <v>RA 1763770 Carbonell</v>
      </c>
      <c r="U116" s="21" t="str">
        <f>IF(signer1="PD",IF(ISBLANK(RADataQTable[[#This Row],[sign_blck_name]]),"",RADataQTable[[#This Row],[sign_blck_name]]),IF(ISBLANK(signer1),"",signer1))</f>
        <v>Maria Zemankova</v>
      </c>
      <c r="V116" s="29" t="str">
        <f>signer2</f>
        <v>Cognizant Program Director</v>
      </c>
      <c r="W116" s="15" t="str">
        <f>HYPERLINK("https://www.ejacket.nsf.gov/ej/showProposal.do?Continue=Y&amp;ID="&amp;RADataQTable[[#This Row],[prop_id0]],"eJ")</f>
        <v>eJ</v>
      </c>
      <c r="X116" s="15" t="str">
        <f>HYPERLINK("mailto:"&amp;RADataQTable[[#This Row],[email]]&amp;"&amp;subject=Your NSF Proposal:  "&amp;RADataQTable[[#This Row],[Div]]&amp;" "&amp;RADataQTable[[#This Row],[prop_id0]], RADataQTable[[#This Row],[email]])</f>
        <v>jgc@cs.cmu.edu</v>
      </c>
      <c r="Y116" s="15" t="str">
        <f>HYPERLINK("mailto:"&amp;RADataQTable[[#This Row],[allPIemail]]&amp;"&amp;subject=NSF Proposal:  "&amp;RADataQTable[[#This Row],[Div]]&amp;" "&amp;RADataQTable[[#This Row],[prop_id0]], "PIs@")</f>
        <v>PIs@</v>
      </c>
      <c r="Z116" t="s">
        <v>2871</v>
      </c>
      <c r="AA116" t="s">
        <v>1877</v>
      </c>
      <c r="AB116">
        <v>5</v>
      </c>
      <c r="AC116">
        <v>5</v>
      </c>
      <c r="AD116"/>
      <c r="AE116" t="str">
        <f>IF(RADataQTable[[#This Row],[maxScore]]-RADataQTable[[#This Row],[minScore]]&gt;4,"Y","")</f>
        <v/>
      </c>
      <c r="AF116" s="21">
        <v>3</v>
      </c>
      <c r="AG116" s="26">
        <v>4.4000000000000004</v>
      </c>
      <c r="AH116">
        <v>6</v>
      </c>
      <c r="AI116" t="s">
        <v>4233</v>
      </c>
      <c r="AJ116" s="30">
        <v>43087.359027777777</v>
      </c>
      <c r="AK116" s="13">
        <v>1199922</v>
      </c>
      <c r="AL116" s="13">
        <v>1199922</v>
      </c>
      <c r="AM116">
        <v>0</v>
      </c>
      <c r="AN116" s="30">
        <v>43344</v>
      </c>
      <c r="AO116" s="21">
        <v>36</v>
      </c>
      <c r="AP116" s="21" t="s">
        <v>4234</v>
      </c>
      <c r="AQ116">
        <v>2</v>
      </c>
      <c r="AR116" t="s">
        <v>5815</v>
      </c>
      <c r="AS116" s="30">
        <v>43081.951388888891</v>
      </c>
      <c r="AT116" t="s">
        <v>812</v>
      </c>
      <c r="AU116" s="21" t="s">
        <v>1275</v>
      </c>
      <c r="AW116" s="21" t="s">
        <v>5510</v>
      </c>
      <c r="AX116" s="30">
        <v>43083</v>
      </c>
      <c r="AY116" s="21" t="s">
        <v>5601</v>
      </c>
      <c r="AZ116" s="21" t="s">
        <v>5512</v>
      </c>
      <c r="BA116" s="21">
        <v>5</v>
      </c>
      <c r="BG116" s="30"/>
      <c r="BP116" s="30"/>
      <c r="BU116" t="s">
        <v>1877</v>
      </c>
      <c r="BV116" s="21" t="s">
        <v>1878</v>
      </c>
      <c r="BW116" s="21" t="s">
        <v>4232</v>
      </c>
      <c r="BX116" s="21" t="s">
        <v>542</v>
      </c>
      <c r="BY116" s="31">
        <v>1199922</v>
      </c>
      <c r="BZ116" s="31">
        <v>1199922</v>
      </c>
      <c r="CA116" t="s">
        <v>2884</v>
      </c>
      <c r="CF116" s="31"/>
      <c r="CG116" s="31"/>
      <c r="CM116" s="31"/>
      <c r="CN116" s="31"/>
      <c r="CT116" s="31"/>
      <c r="CU116" s="31"/>
      <c r="DA116" s="31"/>
      <c r="DB116" s="31"/>
      <c r="DH116" s="31"/>
      <c r="DI116" s="31"/>
      <c r="DO116" s="31"/>
      <c r="DP116" s="31"/>
      <c r="DR116" t="s">
        <v>5495</v>
      </c>
      <c r="DS116" t="s">
        <v>5496</v>
      </c>
      <c r="DT116" t="s">
        <v>467</v>
      </c>
      <c r="DU116" s="29" t="s">
        <v>5513</v>
      </c>
      <c r="DV116" t="s">
        <v>2829</v>
      </c>
      <c r="DW116" t="s">
        <v>5481</v>
      </c>
      <c r="DX116" t="s">
        <v>5482</v>
      </c>
      <c r="DY116" t="s">
        <v>5483</v>
      </c>
      <c r="DZ116" t="s">
        <v>5484</v>
      </c>
      <c r="EA116" s="22">
        <v>43091.565520833334</v>
      </c>
      <c r="EB116" t="s">
        <v>4235</v>
      </c>
      <c r="EC116" t="s">
        <v>5816</v>
      </c>
    </row>
    <row r="117" spans="1:134" x14ac:dyDescent="0.35">
      <c r="A117" s="30"/>
      <c r="B117" s="22">
        <v>43005.648611111108</v>
      </c>
      <c r="C117" s="22" t="s">
        <v>2817</v>
      </c>
      <c r="D117" s="30" t="s">
        <v>2818</v>
      </c>
      <c r="E117" s="30" t="s">
        <v>476</v>
      </c>
      <c r="F117" s="30" t="s">
        <v>2820</v>
      </c>
      <c r="G117" s="30" t="s">
        <v>2819</v>
      </c>
      <c r="H117" t="s">
        <v>2821</v>
      </c>
      <c r="I117" t="s">
        <v>2822</v>
      </c>
      <c r="J117" t="s">
        <v>912</v>
      </c>
      <c r="L117">
        <v>1</v>
      </c>
      <c r="M117" s="26">
        <v>4</v>
      </c>
      <c r="N117" t="s">
        <v>1276</v>
      </c>
      <c r="Q117" s="29" t="s">
        <v>753</v>
      </c>
      <c r="R117" s="29" t="str">
        <f>IFERROR(MID(RADataQTable[[#This Row],[RAtemplate]],1,LEN(RADataQTable[[#This Row],[RAtemplate]])-8),"RA") &amp; " " &amp; RADataQTable[[#This Row],[prop_id0]] &amp; " " &amp; RADataQTable[[#This Row],[last0]]</f>
        <v>RA 1763874 Gong</v>
      </c>
      <c r="U117" s="21" t="str">
        <f>IF(signer1="PD",IF(ISBLANK(RADataQTable[[#This Row],[sign_blck_name]]),"",RADataQTable[[#This Row],[sign_blck_name]]),IF(ISBLANK(signer1),"",signer1))</f>
        <v>Sankar Basu</v>
      </c>
      <c r="V117" s="29" t="str">
        <f>signer2</f>
        <v>Cognizant Program Director</v>
      </c>
      <c r="W117" s="15" t="str">
        <f>HYPERLINK("https://www.ejacket.nsf.gov/ej/showProposal.do?Continue=Y&amp;ID="&amp;RADataQTable[[#This Row],[prop_id0]],"eJ")</f>
        <v>eJ</v>
      </c>
      <c r="X117" s="15" t="str">
        <f>HYPERLINK("mailto:"&amp;RADataQTable[[#This Row],[email]]&amp;"&amp;subject=Your NSF Proposal:  "&amp;RADataQTable[[#This Row],[Div]]&amp;" "&amp;RADataQTable[[#This Row],[prop_id0]], RADataQTable[[#This Row],[email]])</f>
        <v>na.gong@ndsu.edu</v>
      </c>
      <c r="Y117" s="15" t="str">
        <f>HYPERLINK("mailto:"&amp;RADataQTable[[#This Row],[allPIemail]]&amp;"&amp;subject=NSF Proposal:  "&amp;RADataQTable[[#This Row],[Div]]&amp;" "&amp;RADataQTable[[#This Row],[prop_id0]], "PIs@")</f>
        <v>PIs@</v>
      </c>
      <c r="Z117" t="s">
        <v>2825</v>
      </c>
      <c r="AA117" t="s">
        <v>2178</v>
      </c>
      <c r="AB117">
        <v>4</v>
      </c>
      <c r="AC117">
        <v>4</v>
      </c>
      <c r="AD117"/>
      <c r="AE117" t="str">
        <f>IF(RADataQTable[[#This Row],[maxScore]]-RADataQTable[[#This Row],[minScore]]&gt;4,"Y","")</f>
        <v/>
      </c>
      <c r="AF117" s="21">
        <v>3</v>
      </c>
      <c r="AG117" s="26">
        <v>4</v>
      </c>
      <c r="AH117">
        <v>5</v>
      </c>
      <c r="AI117" t="s">
        <v>3159</v>
      </c>
      <c r="AJ117" s="30">
        <v>43068.383333333331</v>
      </c>
      <c r="AK117" s="13">
        <v>760765</v>
      </c>
      <c r="AL117" s="13">
        <v>760765</v>
      </c>
      <c r="AM117">
        <v>0</v>
      </c>
      <c r="AN117" s="30">
        <v>43282</v>
      </c>
      <c r="AO117" s="21">
        <v>36</v>
      </c>
      <c r="AP117" s="21" t="s">
        <v>4607</v>
      </c>
      <c r="AS117" s="30"/>
      <c r="AT117" t="s">
        <v>913</v>
      </c>
      <c r="AU117" s="21" t="s">
        <v>1568</v>
      </c>
      <c r="AW117" s="21" t="s">
        <v>5535</v>
      </c>
      <c r="AX117" s="30">
        <v>43068</v>
      </c>
      <c r="AY117" s="21" t="s">
        <v>5579</v>
      </c>
      <c r="AZ117" s="21" t="s">
        <v>5537</v>
      </c>
      <c r="BA117" s="21">
        <v>8</v>
      </c>
      <c r="BG117" s="30"/>
      <c r="BP117" s="30"/>
      <c r="BU117" t="s">
        <v>2178</v>
      </c>
      <c r="BV117" s="21" t="s">
        <v>2179</v>
      </c>
      <c r="BW117" s="21" t="s">
        <v>4606</v>
      </c>
      <c r="BX117" s="21" t="s">
        <v>4258</v>
      </c>
      <c r="BY117" s="31">
        <v>431781</v>
      </c>
      <c r="BZ117" s="31">
        <v>431781</v>
      </c>
      <c r="CA117" t="s">
        <v>519</v>
      </c>
      <c r="CB117" s="21" t="s">
        <v>4609</v>
      </c>
      <c r="CC117" s="21" t="s">
        <v>4610</v>
      </c>
      <c r="CD117" s="21" t="s">
        <v>2890</v>
      </c>
      <c r="CE117" s="21" t="s">
        <v>4611</v>
      </c>
      <c r="CF117" s="31">
        <v>328984</v>
      </c>
      <c r="CG117" s="31">
        <v>328984</v>
      </c>
      <c r="CH117" t="s">
        <v>3009</v>
      </c>
      <c r="CM117" s="31"/>
      <c r="CN117" s="31"/>
      <c r="CT117" s="31"/>
      <c r="CU117" s="31"/>
      <c r="DA117" s="31"/>
      <c r="DB117" s="31"/>
      <c r="DH117" s="31"/>
      <c r="DI117" s="31"/>
      <c r="DO117" s="31"/>
      <c r="DP117" s="31"/>
      <c r="DR117" t="s">
        <v>5478</v>
      </c>
      <c r="DS117" t="s">
        <v>5479</v>
      </c>
      <c r="DT117" t="s">
        <v>477</v>
      </c>
      <c r="DU117" s="29" t="s">
        <v>5538</v>
      </c>
      <c r="DV117" t="s">
        <v>2829</v>
      </c>
      <c r="DW117" t="s">
        <v>5481</v>
      </c>
      <c r="DX117" t="s">
        <v>5482</v>
      </c>
      <c r="DY117" t="s">
        <v>5483</v>
      </c>
      <c r="DZ117" t="s">
        <v>5484</v>
      </c>
      <c r="EA117" s="22">
        <v>43091.565520833334</v>
      </c>
      <c r="EB117" t="s">
        <v>4608</v>
      </c>
      <c r="EC117" t="s">
        <v>5894</v>
      </c>
    </row>
    <row r="118" spans="1:134" x14ac:dyDescent="0.35">
      <c r="A118" s="30"/>
      <c r="B118" s="22">
        <v>43005.656944444447</v>
      </c>
      <c r="C118" s="22" t="s">
        <v>2817</v>
      </c>
      <c r="D118" s="30" t="s">
        <v>2818</v>
      </c>
      <c r="E118" s="30" t="s">
        <v>476</v>
      </c>
      <c r="F118" s="30" t="s">
        <v>2820</v>
      </c>
      <c r="G118" s="30" t="s">
        <v>2819</v>
      </c>
      <c r="H118" t="s">
        <v>2821</v>
      </c>
      <c r="I118" t="s">
        <v>2822</v>
      </c>
      <c r="J118" t="s">
        <v>912</v>
      </c>
      <c r="L118">
        <v>1</v>
      </c>
      <c r="M118" s="26">
        <v>4</v>
      </c>
      <c r="N118" t="s">
        <v>1276</v>
      </c>
      <c r="Q118" s="29" t="s">
        <v>753</v>
      </c>
      <c r="R118" s="29" t="str">
        <f>IFERROR(MID(RADataQTable[[#This Row],[RAtemplate]],1,LEN(RADataQTable[[#This Row],[RAtemplate]])-8),"RA") &amp; " " &amp; RADataQTable[[#This Row],[prop_id0]] &amp; " " &amp; RADataQTable[[#This Row],[last0]]</f>
        <v>RA 1763893 Tehranipoor</v>
      </c>
      <c r="U118" s="21" t="str">
        <f>IF(signer1="PD",IF(ISBLANK(RADataQTable[[#This Row],[sign_blck_name]]),"",RADataQTable[[#This Row],[sign_blck_name]]),IF(ISBLANK(signer1),"",signer1))</f>
        <v>Sankar Basu</v>
      </c>
      <c r="V118" s="29" t="str">
        <f>signer2</f>
        <v>Cognizant Program Director</v>
      </c>
      <c r="W118" s="15" t="str">
        <f>HYPERLINK("https://www.ejacket.nsf.gov/ej/showProposal.do?Continue=Y&amp;ID="&amp;RADataQTable[[#This Row],[prop_id0]],"eJ")</f>
        <v>eJ</v>
      </c>
      <c r="X118" s="15" t="str">
        <f>HYPERLINK("mailto:"&amp;RADataQTable[[#This Row],[email]]&amp;"&amp;subject=Your NSF Proposal:  "&amp;RADataQTable[[#This Row],[Div]]&amp;" "&amp;RADataQTable[[#This Row],[prop_id0]], RADataQTable[[#This Row],[email]])</f>
        <v>tehranipoor@ece.ufl.edu</v>
      </c>
      <c r="Y118" s="15" t="str">
        <f>HYPERLINK("mailto:"&amp;RADataQTable[[#This Row],[allPIemail]]&amp;"&amp;subject=NSF Proposal:  "&amp;RADataQTable[[#This Row],[Div]]&amp;" "&amp;RADataQTable[[#This Row],[prop_id0]], "PIs@")</f>
        <v>PIs@</v>
      </c>
      <c r="Z118" t="s">
        <v>2825</v>
      </c>
      <c r="AA118" t="s">
        <v>2220</v>
      </c>
      <c r="AB118">
        <v>3</v>
      </c>
      <c r="AC118">
        <v>3</v>
      </c>
      <c r="AD118"/>
      <c r="AE118" t="str">
        <f>IF(RADataQTable[[#This Row],[maxScore]]-RADataQTable[[#This Row],[minScore]]&gt;4,"Y","")</f>
        <v/>
      </c>
      <c r="AF118" s="21">
        <v>3</v>
      </c>
      <c r="AG118" s="26">
        <v>4</v>
      </c>
      <c r="AH118">
        <v>5</v>
      </c>
      <c r="AI118" t="s">
        <v>4681</v>
      </c>
      <c r="AJ118" s="30">
        <v>43068.386111111111</v>
      </c>
      <c r="AK118" s="13">
        <v>1200000</v>
      </c>
      <c r="AL118" s="13">
        <v>1200000</v>
      </c>
      <c r="AM118">
        <v>0</v>
      </c>
      <c r="AN118" s="30">
        <v>43191</v>
      </c>
      <c r="AO118" s="21">
        <v>36</v>
      </c>
      <c r="AP118" s="21" t="s">
        <v>4682</v>
      </c>
      <c r="AS118" s="30"/>
      <c r="AT118" t="s">
        <v>913</v>
      </c>
      <c r="AU118" s="21" t="s">
        <v>1568</v>
      </c>
      <c r="AW118" s="21" t="s">
        <v>5535</v>
      </c>
      <c r="AX118" s="30">
        <v>43068</v>
      </c>
      <c r="AY118" s="21" t="s">
        <v>5854</v>
      </c>
      <c r="AZ118" s="21" t="s">
        <v>5537</v>
      </c>
      <c r="BA118" s="21">
        <v>8</v>
      </c>
      <c r="BG118" s="30"/>
      <c r="BP118" s="30"/>
      <c r="BU118" t="s">
        <v>2220</v>
      </c>
      <c r="BV118" s="21" t="s">
        <v>2221</v>
      </c>
      <c r="BW118" s="21" t="s">
        <v>4680</v>
      </c>
      <c r="BX118" s="21" t="s">
        <v>4203</v>
      </c>
      <c r="BY118" s="31">
        <v>1200000</v>
      </c>
      <c r="BZ118" s="31">
        <v>1200000</v>
      </c>
      <c r="CA118" t="s">
        <v>3009</v>
      </c>
      <c r="CF118" s="31"/>
      <c r="CG118" s="31"/>
      <c r="CM118" s="31"/>
      <c r="CN118" s="31"/>
      <c r="CT118" s="31"/>
      <c r="CU118" s="31"/>
      <c r="DA118" s="31"/>
      <c r="DB118" s="31"/>
      <c r="DH118" s="31"/>
      <c r="DI118" s="31"/>
      <c r="DO118" s="31"/>
      <c r="DP118" s="31"/>
      <c r="DR118" t="s">
        <v>5478</v>
      </c>
      <c r="DS118" t="s">
        <v>5479</v>
      </c>
      <c r="DT118" t="s">
        <v>477</v>
      </c>
      <c r="DU118" s="29" t="s">
        <v>5538</v>
      </c>
      <c r="DV118" t="s">
        <v>2829</v>
      </c>
      <c r="DW118" t="s">
        <v>5481</v>
      </c>
      <c r="DX118" t="s">
        <v>5482</v>
      </c>
      <c r="DY118" t="s">
        <v>5483</v>
      </c>
      <c r="DZ118" t="s">
        <v>5484</v>
      </c>
      <c r="EA118" s="22">
        <v>43091.565520833334</v>
      </c>
      <c r="EB118" t="s">
        <v>4683</v>
      </c>
      <c r="EC118" t="s">
        <v>5906</v>
      </c>
    </row>
    <row r="119" spans="1:134" x14ac:dyDescent="0.35">
      <c r="A119" s="30"/>
      <c r="B119" s="22">
        <v>43005.724999999999</v>
      </c>
      <c r="C119" s="22" t="s">
        <v>2868</v>
      </c>
      <c r="D119" s="30" t="s">
        <v>2869</v>
      </c>
      <c r="E119" s="30" t="s">
        <v>466</v>
      </c>
      <c r="F119" s="30" t="s">
        <v>2820</v>
      </c>
      <c r="G119" s="30" t="s">
        <v>2819</v>
      </c>
      <c r="H119" t="s">
        <v>2821</v>
      </c>
      <c r="I119" t="s">
        <v>2883</v>
      </c>
      <c r="J119" t="s">
        <v>811</v>
      </c>
      <c r="L119">
        <v>1</v>
      </c>
      <c r="M119" s="26">
        <v>4</v>
      </c>
      <c r="N119" t="s">
        <v>1276</v>
      </c>
      <c r="Q119" s="29" t="s">
        <v>753</v>
      </c>
      <c r="R119" s="29" t="str">
        <f>IFERROR(MID(RADataQTable[[#This Row],[RAtemplate]],1,LEN(RADataQTable[[#This Row],[RAtemplate]])-8),"RA") &amp; " " &amp; RADataQTable[[#This Row],[prop_id0]] &amp; " " &amp; RADataQTable[[#This Row],[last0]]</f>
        <v>RA 1764040 Subhlok</v>
      </c>
      <c r="U119" s="21" t="str">
        <f>IF(signer1="PD",IF(ISBLANK(RADataQTable[[#This Row],[sign_blck_name]]),"",RADataQTable[[#This Row],[sign_blck_name]]),IF(ISBLANK(signer1),"",signer1))</f>
        <v>Maria Zemankova</v>
      </c>
      <c r="V119" s="29" t="str">
        <f>signer2</f>
        <v>Cognizant Program Director</v>
      </c>
      <c r="W119" s="15" t="str">
        <f>HYPERLINK("https://www.ejacket.nsf.gov/ej/showProposal.do?Continue=Y&amp;ID="&amp;RADataQTable[[#This Row],[prop_id0]],"eJ")</f>
        <v>eJ</v>
      </c>
      <c r="X119" s="15" t="str">
        <f>HYPERLINK("mailto:"&amp;RADataQTable[[#This Row],[email]]&amp;"&amp;subject=Your NSF Proposal:  "&amp;RADataQTable[[#This Row],[Div]]&amp;" "&amp;RADataQTable[[#This Row],[prop_id0]], RADataQTable[[#This Row],[email]])</f>
        <v>jaspal@cs.uh.edu</v>
      </c>
      <c r="Y119" s="15" t="str">
        <f>HYPERLINK("mailto:"&amp;RADataQTable[[#This Row],[allPIemail]]&amp;"&amp;subject=NSF Proposal:  "&amp;RADataQTable[[#This Row],[Div]]&amp;" "&amp;RADataQTable[[#This Row],[prop_id0]], "PIs@")</f>
        <v>PIs@</v>
      </c>
      <c r="Z119" t="s">
        <v>2871</v>
      </c>
      <c r="AA119" t="s">
        <v>2572</v>
      </c>
      <c r="AB119">
        <v>5</v>
      </c>
      <c r="AC119">
        <v>5</v>
      </c>
      <c r="AD119"/>
      <c r="AE119" t="str">
        <f>IF(RADataQTable[[#This Row],[maxScore]]-RADataQTable[[#This Row],[minScore]]&gt;4,"Y","")</f>
        <v/>
      </c>
      <c r="AF119" s="21">
        <v>1</v>
      </c>
      <c r="AG119" s="26">
        <v>3.8</v>
      </c>
      <c r="AH119">
        <v>5</v>
      </c>
      <c r="AI119" t="s">
        <v>5157</v>
      </c>
      <c r="AJ119" s="30">
        <v>43083.60833333333</v>
      </c>
      <c r="AK119" s="13">
        <v>1199574</v>
      </c>
      <c r="AL119" s="13">
        <v>1199574</v>
      </c>
      <c r="AM119">
        <v>0</v>
      </c>
      <c r="AN119" s="30">
        <v>43221</v>
      </c>
      <c r="AO119" s="21">
        <v>36</v>
      </c>
      <c r="AP119" s="21" t="s">
        <v>5158</v>
      </c>
      <c r="AQ119">
        <v>1</v>
      </c>
      <c r="AR119" t="s">
        <v>6015</v>
      </c>
      <c r="AS119" s="30">
        <v>43081.820138888892</v>
      </c>
      <c r="AT119" t="s">
        <v>812</v>
      </c>
      <c r="AU119" s="21" t="s">
        <v>1275</v>
      </c>
      <c r="AW119" s="21" t="s">
        <v>5510</v>
      </c>
      <c r="AX119" s="30">
        <v>43083</v>
      </c>
      <c r="AY119" s="21" t="s">
        <v>6016</v>
      </c>
      <c r="AZ119" s="21" t="s">
        <v>5512</v>
      </c>
      <c r="BA119" s="21">
        <v>5</v>
      </c>
      <c r="BG119" s="30"/>
      <c r="BP119" s="30"/>
      <c r="BU119" t="s">
        <v>2572</v>
      </c>
      <c r="BV119" s="21" t="s">
        <v>2573</v>
      </c>
      <c r="BW119" s="21" t="s">
        <v>5156</v>
      </c>
      <c r="BX119" s="21" t="s">
        <v>3984</v>
      </c>
      <c r="BY119" s="31">
        <v>1199574</v>
      </c>
      <c r="BZ119" s="31">
        <v>1199574</v>
      </c>
      <c r="CA119" t="s">
        <v>2884</v>
      </c>
      <c r="CF119" s="31"/>
      <c r="CG119" s="31"/>
      <c r="CM119" s="31"/>
      <c r="CN119" s="31"/>
      <c r="CT119" s="31"/>
      <c r="CU119" s="31"/>
      <c r="DA119" s="31"/>
      <c r="DB119" s="31"/>
      <c r="DH119" s="31"/>
      <c r="DI119" s="31"/>
      <c r="DO119" s="31"/>
      <c r="DP119" s="31"/>
      <c r="DR119" t="s">
        <v>5495</v>
      </c>
      <c r="DS119" t="s">
        <v>5496</v>
      </c>
      <c r="DT119" t="s">
        <v>467</v>
      </c>
      <c r="DU119" s="29" t="s">
        <v>5513</v>
      </c>
      <c r="DV119" t="s">
        <v>2829</v>
      </c>
      <c r="DW119" t="s">
        <v>5481</v>
      </c>
      <c r="DX119" t="s">
        <v>5482</v>
      </c>
      <c r="DY119" t="s">
        <v>5483</v>
      </c>
      <c r="DZ119" t="s">
        <v>5484</v>
      </c>
      <c r="EA119" s="22">
        <v>43091.565520833334</v>
      </c>
      <c r="EB119" t="s">
        <v>5159</v>
      </c>
      <c r="EC119" t="s">
        <v>6017</v>
      </c>
    </row>
    <row r="120" spans="1:134" x14ac:dyDescent="0.35">
      <c r="A120" s="30"/>
      <c r="B120" s="22">
        <v>43005.772222222222</v>
      </c>
      <c r="C120" s="22" t="s">
        <v>2817</v>
      </c>
      <c r="D120" s="30" t="s">
        <v>2818</v>
      </c>
      <c r="E120" s="30" t="s">
        <v>476</v>
      </c>
      <c r="F120" s="30" t="s">
        <v>2820</v>
      </c>
      <c r="G120" s="30" t="s">
        <v>2819</v>
      </c>
      <c r="H120" t="s">
        <v>2821</v>
      </c>
      <c r="I120" t="s">
        <v>2822</v>
      </c>
      <c r="J120" t="s">
        <v>948</v>
      </c>
      <c r="L120">
        <v>1</v>
      </c>
      <c r="M120" s="26">
        <v>4</v>
      </c>
      <c r="N120" t="s">
        <v>1276</v>
      </c>
      <c r="Q120" s="29" t="s">
        <v>753</v>
      </c>
      <c r="R120" s="29" t="str">
        <f>IFERROR(MID(RADataQTable[[#This Row],[RAtemplate]],1,LEN(RADataQTable[[#This Row],[RAtemplate]])-8),"RA") &amp; " " &amp; RADataQTable[[#This Row],[prop_id0]] &amp; " " &amp; RADataQTable[[#This Row],[last0]]</f>
        <v>RA 1764086 Sarma</v>
      </c>
      <c r="U120" s="21" t="str">
        <f>IF(signer1="PD",IF(ISBLANK(RADataQTable[[#This Row],[sign_blck_name]]),"",RADataQTable[[#This Row],[sign_blck_name]]),IF(ISBLANK(signer1),"",signer1))</f>
        <v>Sol J. Greenspan</v>
      </c>
      <c r="V120" s="29" t="str">
        <f>signer2</f>
        <v>Cognizant Program Director</v>
      </c>
      <c r="W120" s="15" t="str">
        <f>HYPERLINK("https://www.ejacket.nsf.gov/ej/showProposal.do?Continue=Y&amp;ID="&amp;RADataQTable[[#This Row],[prop_id0]],"eJ")</f>
        <v>eJ</v>
      </c>
      <c r="X120" s="15" t="str">
        <f>HYPERLINK("mailto:"&amp;RADataQTable[[#This Row],[email]]&amp;"&amp;subject=Your NSF Proposal:  "&amp;RADataQTable[[#This Row],[Div]]&amp;" "&amp;RADataQTable[[#This Row],[prop_id0]], RADataQTable[[#This Row],[email]])</f>
        <v>anita.sarma@oregonstate.edu</v>
      </c>
      <c r="Y120" s="15" t="str">
        <f>HYPERLINK("mailto:"&amp;RADataQTable[[#This Row],[allPIemail]]&amp;"&amp;subject=NSF Proposal:  "&amp;RADataQTable[[#This Row],[Div]]&amp;" "&amp;RADataQTable[[#This Row],[prop_id0]], "PIs@")</f>
        <v>PIs@</v>
      </c>
      <c r="Z120" t="s">
        <v>2825</v>
      </c>
      <c r="AA120" t="s">
        <v>2697</v>
      </c>
      <c r="AB120">
        <v>4</v>
      </c>
      <c r="AC120">
        <v>4</v>
      </c>
      <c r="AD120"/>
      <c r="AE120" t="str">
        <f>IF(RADataQTable[[#This Row],[maxScore]]-RADataQTable[[#This Row],[minScore]]&gt;4,"Y","")</f>
        <v/>
      </c>
      <c r="AF120" s="21">
        <v>3</v>
      </c>
      <c r="AG120" s="26">
        <v>4.25</v>
      </c>
      <c r="AH120">
        <v>6</v>
      </c>
      <c r="AI120" t="s">
        <v>5299</v>
      </c>
      <c r="AJ120" s="30">
        <v>43083.600694444445</v>
      </c>
      <c r="AK120" s="13">
        <v>1231999</v>
      </c>
      <c r="AL120" s="13">
        <v>1231999</v>
      </c>
      <c r="AM120">
        <v>0</v>
      </c>
      <c r="AN120" s="30">
        <v>43252</v>
      </c>
      <c r="AO120" s="21">
        <v>36</v>
      </c>
      <c r="AP120" s="21" t="s">
        <v>5300</v>
      </c>
      <c r="AS120" s="30"/>
      <c r="AT120" t="s">
        <v>949</v>
      </c>
      <c r="AU120" s="21" t="s">
        <v>1568</v>
      </c>
      <c r="AW120" s="21" t="s">
        <v>5547</v>
      </c>
      <c r="AX120" s="30">
        <v>43083</v>
      </c>
      <c r="AY120" s="21" t="s">
        <v>6051</v>
      </c>
      <c r="AZ120" s="21" t="s">
        <v>5549</v>
      </c>
      <c r="BA120" s="21">
        <v>9</v>
      </c>
      <c r="BB120" s="21">
        <v>3</v>
      </c>
      <c r="BG120" s="30"/>
      <c r="BP120" s="30"/>
      <c r="BU120" t="s">
        <v>2697</v>
      </c>
      <c r="BV120" s="21" t="s">
        <v>2698</v>
      </c>
      <c r="BW120" s="21" t="s">
        <v>5298</v>
      </c>
      <c r="BX120" s="21" t="s">
        <v>4621</v>
      </c>
      <c r="BY120" s="31">
        <v>616000</v>
      </c>
      <c r="BZ120" s="31">
        <v>616000</v>
      </c>
      <c r="CA120" t="s">
        <v>3036</v>
      </c>
      <c r="CB120" s="21" t="s">
        <v>5302</v>
      </c>
      <c r="CC120" s="21" t="s">
        <v>5303</v>
      </c>
      <c r="CD120" s="21" t="s">
        <v>5304</v>
      </c>
      <c r="CE120" s="21" t="s">
        <v>2899</v>
      </c>
      <c r="CF120" s="31">
        <v>615999</v>
      </c>
      <c r="CG120" s="31">
        <v>615999</v>
      </c>
      <c r="CH120" t="s">
        <v>3036</v>
      </c>
      <c r="CM120" s="31"/>
      <c r="CN120" s="31"/>
      <c r="CT120" s="31"/>
      <c r="CU120" s="31"/>
      <c r="DA120" s="31"/>
      <c r="DB120" s="31"/>
      <c r="DH120" s="31"/>
      <c r="DI120" s="31"/>
      <c r="DO120" s="31"/>
      <c r="DP120" s="31"/>
      <c r="DR120" t="s">
        <v>5478</v>
      </c>
      <c r="DS120" t="s">
        <v>5479</v>
      </c>
      <c r="DT120" t="s">
        <v>477</v>
      </c>
      <c r="DU120" s="29" t="s">
        <v>5550</v>
      </c>
      <c r="DV120" t="s">
        <v>2829</v>
      </c>
      <c r="DW120" t="s">
        <v>5481</v>
      </c>
      <c r="DX120" t="s">
        <v>5482</v>
      </c>
      <c r="DY120" t="s">
        <v>5483</v>
      </c>
      <c r="DZ120" t="s">
        <v>5484</v>
      </c>
      <c r="EA120" s="22">
        <v>43091.565520833334</v>
      </c>
      <c r="EB120" t="s">
        <v>5301</v>
      </c>
      <c r="EC120" t="s">
        <v>6053</v>
      </c>
      <c r="ED120" t="s">
        <v>6052</v>
      </c>
    </row>
    <row r="121" spans="1:134" x14ac:dyDescent="0.35">
      <c r="A121" s="30"/>
      <c r="B121" s="22">
        <v>43005.743750000001</v>
      </c>
      <c r="C121" s="22" t="s">
        <v>2817</v>
      </c>
      <c r="D121" s="30" t="s">
        <v>2818</v>
      </c>
      <c r="E121" s="30" t="s">
        <v>472</v>
      </c>
      <c r="F121" s="30" t="s">
        <v>2820</v>
      </c>
      <c r="G121" s="30" t="s">
        <v>2819</v>
      </c>
      <c r="H121" t="s">
        <v>2821</v>
      </c>
      <c r="I121" t="s">
        <v>2822</v>
      </c>
      <c r="J121" t="s">
        <v>863</v>
      </c>
      <c r="K121" s="22">
        <v>43082.530312499999</v>
      </c>
      <c r="L121">
        <v>1</v>
      </c>
      <c r="M121" s="26">
        <v>4.17</v>
      </c>
      <c r="N121" t="s">
        <v>1276</v>
      </c>
      <c r="Q121" s="29" t="s">
        <v>753</v>
      </c>
      <c r="R121" s="29" t="str">
        <f>IFERROR(MID(RADataQTable[[#This Row],[RAtemplate]],1,LEN(RADataQTable[[#This Row],[RAtemplate]])-8),"RA") &amp; " " &amp; RADataQTable[[#This Row],[prop_id0]] &amp; " " &amp; RADataQTable[[#This Row],[last0]]</f>
        <v>RA 1764063 Wu</v>
      </c>
      <c r="U121" s="21" t="str">
        <f>IF(signer1="PD",IF(ISBLANK(RADataQTable[[#This Row],[sign_blck_name]]),"",RADataQTable[[#This Row],[sign_blck_name]]),IF(ISBLANK(signer1),"",signer1))</f>
        <v>Tracy J. Kimbrel</v>
      </c>
      <c r="V121" s="29" t="str">
        <f>signer2</f>
        <v>Cognizant Program Director</v>
      </c>
      <c r="W121" s="15" t="str">
        <f>HYPERLINK("https://www.ejacket.nsf.gov/ej/showProposal.do?Continue=Y&amp;ID="&amp;RADataQTable[[#This Row],[prop_id0]],"eJ")</f>
        <v>eJ</v>
      </c>
      <c r="X121" s="15" t="str">
        <f>HYPERLINK("mailto:"&amp;RADataQTable[[#This Row],[email]]&amp;"&amp;subject=Your NSF Proposal:  "&amp;RADataQTable[[#This Row],[Div]]&amp;" "&amp;RADataQTable[[#This Row],[prop_id0]], RADataQTable[[#This Row],[email]])</f>
        <v>wbwu@galton.uchicago.edu</v>
      </c>
      <c r="Y121" s="15" t="str">
        <f>HYPERLINK("mailto:"&amp;RADataQTable[[#This Row],[allPIemail]]&amp;"&amp;subject=NSF Proposal:  "&amp;RADataQTable[[#This Row],[Div]]&amp;" "&amp;RADataQTable[[#This Row],[prop_id0]], "PIs@")</f>
        <v>PIs@</v>
      </c>
      <c r="Z121" t="s">
        <v>2825</v>
      </c>
      <c r="AA121" t="s">
        <v>2641</v>
      </c>
      <c r="AB121">
        <v>4</v>
      </c>
      <c r="AC121">
        <v>4</v>
      </c>
      <c r="AD121"/>
      <c r="AE121" t="str">
        <f>IF(RADataQTable[[#This Row],[maxScore]]-RADataQTable[[#This Row],[minScore]]&gt;4,"Y","")</f>
        <v/>
      </c>
      <c r="AF121" s="21">
        <v>3</v>
      </c>
      <c r="AG121" s="26">
        <v>4</v>
      </c>
      <c r="AH121">
        <v>5</v>
      </c>
      <c r="AI121" t="s">
        <v>5220</v>
      </c>
      <c r="AJ121" s="30">
        <v>43081.243055555555</v>
      </c>
      <c r="AK121" s="13">
        <v>798099</v>
      </c>
      <c r="AL121" s="13">
        <v>798099</v>
      </c>
      <c r="AM121">
        <v>0</v>
      </c>
      <c r="AN121" s="30">
        <v>43282</v>
      </c>
      <c r="AO121" s="21">
        <v>48</v>
      </c>
      <c r="AP121" s="21" t="s">
        <v>5221</v>
      </c>
      <c r="AS121" s="30"/>
      <c r="AT121" t="s">
        <v>864</v>
      </c>
      <c r="AU121" s="21" t="s">
        <v>1275</v>
      </c>
      <c r="AV121" s="21">
        <v>17</v>
      </c>
      <c r="AW121" s="21" t="s">
        <v>5523</v>
      </c>
      <c r="AX121" s="30">
        <v>43081</v>
      </c>
      <c r="AY121" s="21" t="s">
        <v>6033</v>
      </c>
      <c r="AZ121" s="21" t="s">
        <v>5525</v>
      </c>
      <c r="BA121" s="21">
        <v>9</v>
      </c>
      <c r="BG121" s="30"/>
      <c r="BP121" s="30"/>
      <c r="BU121" t="s">
        <v>2641</v>
      </c>
      <c r="BV121" s="21" t="s">
        <v>1392</v>
      </c>
      <c r="BW121" s="21" t="s">
        <v>5219</v>
      </c>
      <c r="BX121" s="21" t="s">
        <v>707</v>
      </c>
      <c r="BY121" s="31">
        <v>399414</v>
      </c>
      <c r="BZ121" s="31">
        <v>399414</v>
      </c>
      <c r="CA121" t="s">
        <v>2979</v>
      </c>
      <c r="CB121" s="21" t="s">
        <v>5223</v>
      </c>
      <c r="CC121" s="21" t="s">
        <v>1731</v>
      </c>
      <c r="CD121" s="21" t="s">
        <v>5224</v>
      </c>
      <c r="CE121" s="21" t="s">
        <v>3273</v>
      </c>
      <c r="CF121" s="31">
        <v>398685</v>
      </c>
      <c r="CG121" s="31">
        <v>398685</v>
      </c>
      <c r="CH121" t="s">
        <v>2979</v>
      </c>
      <c r="CM121" s="31"/>
      <c r="CN121" s="31"/>
      <c r="CT121" s="31"/>
      <c r="CU121" s="31"/>
      <c r="DA121" s="31"/>
      <c r="DB121" s="31"/>
      <c r="DH121" s="31"/>
      <c r="DI121" s="31"/>
      <c r="DO121" s="31"/>
      <c r="DP121" s="31"/>
      <c r="DR121" t="s">
        <v>5478</v>
      </c>
      <c r="DS121" t="s">
        <v>5479</v>
      </c>
      <c r="DT121" t="s">
        <v>473</v>
      </c>
      <c r="DU121" s="29" t="s">
        <v>5526</v>
      </c>
      <c r="DV121" t="s">
        <v>2829</v>
      </c>
      <c r="DW121" t="s">
        <v>5481</v>
      </c>
      <c r="DX121" t="s">
        <v>5482</v>
      </c>
      <c r="DY121" t="s">
        <v>5483</v>
      </c>
      <c r="DZ121" t="s">
        <v>5484</v>
      </c>
      <c r="EA121" s="22">
        <v>43091.565520833334</v>
      </c>
      <c r="EB121" t="s">
        <v>5222</v>
      </c>
      <c r="EC121" t="s">
        <v>6034</v>
      </c>
    </row>
    <row r="122" spans="1:134" x14ac:dyDescent="0.35">
      <c r="A122" s="30"/>
      <c r="B122" s="22">
        <v>43004.665277777778</v>
      </c>
      <c r="C122" s="22" t="s">
        <v>2817</v>
      </c>
      <c r="D122" s="30" t="s">
        <v>2818</v>
      </c>
      <c r="E122" s="30" t="s">
        <v>476</v>
      </c>
      <c r="F122" s="30" t="s">
        <v>2820</v>
      </c>
      <c r="G122" s="30" t="s">
        <v>2819</v>
      </c>
      <c r="H122" t="s">
        <v>2821</v>
      </c>
      <c r="I122" t="s">
        <v>2822</v>
      </c>
      <c r="J122" t="s">
        <v>912</v>
      </c>
      <c r="L122">
        <v>1</v>
      </c>
      <c r="M122" s="26">
        <v>5</v>
      </c>
      <c r="N122" t="s">
        <v>1141</v>
      </c>
      <c r="Q122" s="29" t="s">
        <v>753</v>
      </c>
      <c r="R122" s="29" t="str">
        <f>IFERROR(MID(RADataQTable[[#This Row],[RAtemplate]],1,LEN(RADataQTable[[#This Row],[RAtemplate]])-8),"RA") &amp; " " &amp; RADataQTable[[#This Row],[prop_id0]] &amp; " " &amp; RADataQTable[[#This Row],[last0]]</f>
        <v>RA 1763381 Heron</v>
      </c>
      <c r="U122" s="21" t="str">
        <f>IF(signer1="PD",IF(ISBLANK(RADataQTable[[#This Row],[sign_blck_name]]),"",RADataQTable[[#This Row],[sign_blck_name]]),IF(ISBLANK(signer1),"",signer1))</f>
        <v>Sankar Basu</v>
      </c>
      <c r="V122" s="29" t="str">
        <f>signer2</f>
        <v>Cognizant Program Director</v>
      </c>
      <c r="W122" s="15" t="str">
        <f>HYPERLINK("https://www.ejacket.nsf.gov/ej/showProposal.do?Continue=Y&amp;ID="&amp;RADataQTable[[#This Row],[prop_id0]],"eJ")</f>
        <v>eJ</v>
      </c>
      <c r="X122" s="15" t="str">
        <f>HYPERLINK("mailto:"&amp;RADataQTable[[#This Row],[email]]&amp;"&amp;subject=Your NSF Proposal:  "&amp;RADataQTable[[#This Row],[Div]]&amp;" "&amp;RADataQTable[[#This Row],[prop_id0]], RADataQTable[[#This Row],[email]])</f>
        <v>jtheron@umich.edu</v>
      </c>
      <c r="Y122" s="15" t="str">
        <f>HYPERLINK("mailto:"&amp;RADataQTable[[#This Row],[allPIemail]]&amp;"&amp;subject=NSF Proposal:  "&amp;RADataQTable[[#This Row],[Div]]&amp;" "&amp;RADataQTable[[#This Row],[prop_id0]], "PIs@")</f>
        <v>PIs@</v>
      </c>
      <c r="Z122" t="s">
        <v>2825</v>
      </c>
      <c r="AA122" t="s">
        <v>1138</v>
      </c>
      <c r="AB122">
        <v>3</v>
      </c>
      <c r="AC122">
        <v>3</v>
      </c>
      <c r="AD122"/>
      <c r="AE122" t="str">
        <f>IF(RADataQTable[[#This Row],[maxScore]]-RADataQTable[[#This Row],[minScore]]&gt;4,"Y","")</f>
        <v/>
      </c>
      <c r="AF122" s="21">
        <v>3</v>
      </c>
      <c r="AG122" s="26">
        <v>3.6666666666666665</v>
      </c>
      <c r="AH122">
        <v>5</v>
      </c>
      <c r="AI122" t="s">
        <v>3240</v>
      </c>
      <c r="AJ122" s="30">
        <v>43067.077777777777</v>
      </c>
      <c r="AK122" s="13">
        <v>1199915</v>
      </c>
      <c r="AL122" s="13">
        <v>1199915</v>
      </c>
      <c r="AM122">
        <v>0</v>
      </c>
      <c r="AN122" s="30">
        <v>43282</v>
      </c>
      <c r="AO122" s="21">
        <v>36</v>
      </c>
      <c r="AP122" s="21" t="s">
        <v>3241</v>
      </c>
      <c r="AS122" s="30"/>
      <c r="AT122" t="s">
        <v>913</v>
      </c>
      <c r="AU122" s="21" t="s">
        <v>1140</v>
      </c>
      <c r="AW122" s="21" t="s">
        <v>5535</v>
      </c>
      <c r="AX122" s="30">
        <v>43068</v>
      </c>
      <c r="AY122" s="21" t="s">
        <v>5601</v>
      </c>
      <c r="AZ122" s="21" t="s">
        <v>5537</v>
      </c>
      <c r="BA122" s="21">
        <v>8</v>
      </c>
      <c r="BB122" s="21">
        <v>3</v>
      </c>
      <c r="BG122" s="30"/>
      <c r="BP122" s="30"/>
      <c r="BU122" t="s">
        <v>1138</v>
      </c>
      <c r="BV122" s="21" t="s">
        <v>1139</v>
      </c>
      <c r="BW122" s="21" t="s">
        <v>3239</v>
      </c>
      <c r="BX122" s="21" t="s">
        <v>713</v>
      </c>
      <c r="BY122" s="31">
        <v>400000</v>
      </c>
      <c r="BZ122" s="31">
        <v>400000</v>
      </c>
      <c r="CA122" t="s">
        <v>3009</v>
      </c>
      <c r="CB122" s="21" t="s">
        <v>3243</v>
      </c>
      <c r="CC122" s="21" t="s">
        <v>3244</v>
      </c>
      <c r="CD122" s="21" t="s">
        <v>3245</v>
      </c>
      <c r="CE122" s="21" t="s">
        <v>553</v>
      </c>
      <c r="CF122" s="31">
        <v>400000</v>
      </c>
      <c r="CG122" s="31">
        <v>400000</v>
      </c>
      <c r="CH122" t="s">
        <v>3009</v>
      </c>
      <c r="CI122" s="21" t="s">
        <v>3248</v>
      </c>
      <c r="CJ122" s="21" t="s">
        <v>2127</v>
      </c>
      <c r="CK122" s="21" t="s">
        <v>3249</v>
      </c>
      <c r="CL122" s="21" t="s">
        <v>3250</v>
      </c>
      <c r="CM122" s="31">
        <v>399915</v>
      </c>
      <c r="CN122" s="31">
        <v>399915</v>
      </c>
      <c r="CO122" t="s">
        <v>3009</v>
      </c>
      <c r="CT122" s="31"/>
      <c r="CU122" s="31"/>
      <c r="DA122" s="31"/>
      <c r="DB122" s="31"/>
      <c r="DH122" s="31"/>
      <c r="DI122" s="31"/>
      <c r="DO122" s="31"/>
      <c r="DP122" s="31"/>
      <c r="DR122" t="s">
        <v>5478</v>
      </c>
      <c r="DS122" t="s">
        <v>5479</v>
      </c>
      <c r="DT122" t="s">
        <v>477</v>
      </c>
      <c r="DU122" s="29" t="s">
        <v>5538</v>
      </c>
      <c r="DV122" t="s">
        <v>2829</v>
      </c>
      <c r="DW122" t="s">
        <v>5481</v>
      </c>
      <c r="DX122" t="s">
        <v>5482</v>
      </c>
      <c r="DY122" t="s">
        <v>5483</v>
      </c>
      <c r="DZ122" t="s">
        <v>5484</v>
      </c>
      <c r="EA122" s="22">
        <v>43091.565520833334</v>
      </c>
      <c r="EB122" t="s">
        <v>3242</v>
      </c>
      <c r="EC122" t="s">
        <v>5603</v>
      </c>
      <c r="ED122" t="s">
        <v>5602</v>
      </c>
    </row>
    <row r="123" spans="1:134" x14ac:dyDescent="0.35">
      <c r="A123" s="30"/>
      <c r="B123" s="22">
        <v>43005.599305555559</v>
      </c>
      <c r="C123" s="22" t="s">
        <v>2817</v>
      </c>
      <c r="D123" s="30" t="s">
        <v>2818</v>
      </c>
      <c r="E123" s="30" t="s">
        <v>476</v>
      </c>
      <c r="F123" s="30" t="s">
        <v>2820</v>
      </c>
      <c r="G123" s="30" t="s">
        <v>2819</v>
      </c>
      <c r="H123" t="s">
        <v>2821</v>
      </c>
      <c r="I123" t="s">
        <v>2822</v>
      </c>
      <c r="J123" t="s">
        <v>912</v>
      </c>
      <c r="L123">
        <v>1</v>
      </c>
      <c r="M123" s="26">
        <v>5</v>
      </c>
      <c r="N123" t="s">
        <v>1141</v>
      </c>
      <c r="Q123" s="29" t="s">
        <v>753</v>
      </c>
      <c r="R123" s="29" t="str">
        <f>IFERROR(MID(RADataQTable[[#This Row],[RAtemplate]],1,LEN(RADataQTable[[#This Row],[RAtemplate]])-8),"RA") &amp; " " &amp; RADataQTable[[#This Row],[prop_id0]] &amp; " " &amp; RADataQTable[[#This Row],[last0]]</f>
        <v>RA 1763759 Riedel</v>
      </c>
      <c r="U123" s="21" t="str">
        <f>IF(signer1="PD",IF(ISBLANK(RADataQTable[[#This Row],[sign_blck_name]]),"",RADataQTable[[#This Row],[sign_blck_name]]),IF(ISBLANK(signer1),"",signer1))</f>
        <v>Sankar Basu</v>
      </c>
      <c r="V123" s="29" t="str">
        <f>signer2</f>
        <v>Cognizant Program Director</v>
      </c>
      <c r="W123" s="15" t="str">
        <f>HYPERLINK("https://www.ejacket.nsf.gov/ej/showProposal.do?Continue=Y&amp;ID="&amp;RADataQTable[[#This Row],[prop_id0]],"eJ")</f>
        <v>eJ</v>
      </c>
      <c r="X123" s="15" t="str">
        <f>HYPERLINK("mailto:"&amp;RADataQTable[[#This Row],[email]]&amp;"&amp;subject=Your NSF Proposal:  "&amp;RADataQTable[[#This Row],[Div]]&amp;" "&amp;RADataQTable[[#This Row],[prop_id0]], RADataQTable[[#This Row],[email]])</f>
        <v>mriedel@umn.edu</v>
      </c>
      <c r="Y123" s="15" t="str">
        <f>HYPERLINK("mailto:"&amp;RADataQTable[[#This Row],[allPIemail]]&amp;"&amp;subject=NSF Proposal:  "&amp;RADataQTable[[#This Row],[Div]]&amp;" "&amp;RADataQTable[[#This Row],[prop_id0]], "PIs@")</f>
        <v>PIs@</v>
      </c>
      <c r="Z123" t="s">
        <v>2825</v>
      </c>
      <c r="AA123" t="s">
        <v>1847</v>
      </c>
      <c r="AB123">
        <v>4</v>
      </c>
      <c r="AC123">
        <v>4</v>
      </c>
      <c r="AD123"/>
      <c r="AE123" t="str">
        <f>IF(RADataQTable[[#This Row],[maxScore]]-RADataQTable[[#This Row],[minScore]]&gt;4,"Y","")</f>
        <v/>
      </c>
      <c r="AF123" s="21">
        <v>3</v>
      </c>
      <c r="AG123" s="26">
        <v>4.25</v>
      </c>
      <c r="AH123">
        <v>5</v>
      </c>
      <c r="AI123" t="s">
        <v>4163</v>
      </c>
      <c r="AJ123" s="30">
        <v>43068.371527777781</v>
      </c>
      <c r="AK123" s="13">
        <v>1220733</v>
      </c>
      <c r="AL123" s="13">
        <v>1220733</v>
      </c>
      <c r="AM123">
        <v>0</v>
      </c>
      <c r="AN123" s="30">
        <v>43252</v>
      </c>
      <c r="AO123" s="21">
        <v>36</v>
      </c>
      <c r="AP123" s="21" t="s">
        <v>4187</v>
      </c>
      <c r="AS123" s="30"/>
      <c r="AT123" t="s">
        <v>913</v>
      </c>
      <c r="AU123" s="21" t="s">
        <v>1140</v>
      </c>
      <c r="AW123" s="21" t="s">
        <v>5535</v>
      </c>
      <c r="AX123" s="30">
        <v>43068</v>
      </c>
      <c r="AY123" s="21" t="s">
        <v>5800</v>
      </c>
      <c r="AZ123" s="21" t="s">
        <v>5537</v>
      </c>
      <c r="BA123" s="21">
        <v>8</v>
      </c>
      <c r="BG123" s="30"/>
      <c r="BP123" s="30"/>
      <c r="BU123" t="s">
        <v>1847</v>
      </c>
      <c r="BV123" s="21" t="s">
        <v>1848</v>
      </c>
      <c r="BW123" s="21" t="s">
        <v>3573</v>
      </c>
      <c r="BX123" s="21" t="s">
        <v>3918</v>
      </c>
      <c r="BY123" s="31">
        <v>980733</v>
      </c>
      <c r="BZ123" s="31">
        <v>980733</v>
      </c>
      <c r="CA123" t="s">
        <v>3009</v>
      </c>
      <c r="CB123" s="21" t="s">
        <v>4189</v>
      </c>
      <c r="CC123" s="21" t="s">
        <v>4190</v>
      </c>
      <c r="CD123" s="21" t="s">
        <v>4191</v>
      </c>
      <c r="CE123" s="21" t="s">
        <v>4192</v>
      </c>
      <c r="CF123" s="31">
        <v>240000</v>
      </c>
      <c r="CG123" s="31">
        <v>240000</v>
      </c>
      <c r="CH123" t="s">
        <v>3009</v>
      </c>
      <c r="CM123" s="31"/>
      <c r="CN123" s="31"/>
      <c r="CT123" s="31"/>
      <c r="CU123" s="31"/>
      <c r="DA123" s="31"/>
      <c r="DB123" s="31"/>
      <c r="DH123" s="31"/>
      <c r="DI123" s="31"/>
      <c r="DO123" s="31"/>
      <c r="DP123" s="31"/>
      <c r="DR123" t="s">
        <v>5478</v>
      </c>
      <c r="DS123" t="s">
        <v>5479</v>
      </c>
      <c r="DT123" t="s">
        <v>477</v>
      </c>
      <c r="DU123" s="29" t="s">
        <v>5538</v>
      </c>
      <c r="DV123" t="s">
        <v>2829</v>
      </c>
      <c r="DW123" t="s">
        <v>5481</v>
      </c>
      <c r="DX123" t="s">
        <v>5482</v>
      </c>
      <c r="DY123" t="s">
        <v>5483</v>
      </c>
      <c r="DZ123" t="s">
        <v>5484</v>
      </c>
      <c r="EA123" s="22">
        <v>43091.565520833334</v>
      </c>
      <c r="EB123" t="s">
        <v>4188</v>
      </c>
      <c r="EC123" t="s">
        <v>5806</v>
      </c>
    </row>
    <row r="124" spans="1:134" x14ac:dyDescent="0.35">
      <c r="A124" s="30"/>
      <c r="B124" s="22">
        <v>43005.640972222223</v>
      </c>
      <c r="C124" s="22" t="s">
        <v>2817</v>
      </c>
      <c r="D124" s="30" t="s">
        <v>2818</v>
      </c>
      <c r="E124" s="30" t="s">
        <v>476</v>
      </c>
      <c r="F124" s="30" t="s">
        <v>2820</v>
      </c>
      <c r="G124" s="30" t="s">
        <v>2819</v>
      </c>
      <c r="H124" t="s">
        <v>2821</v>
      </c>
      <c r="I124" t="s">
        <v>2822</v>
      </c>
      <c r="J124" t="s">
        <v>912</v>
      </c>
      <c r="L124">
        <v>1</v>
      </c>
      <c r="M124" s="26">
        <v>5</v>
      </c>
      <c r="N124" t="s">
        <v>1141</v>
      </c>
      <c r="Q124" s="29" t="s">
        <v>753</v>
      </c>
      <c r="R124" s="29" t="str">
        <f>IFERROR(MID(RADataQTable[[#This Row],[RAtemplate]],1,LEN(RADataQTable[[#This Row],[RAtemplate]])-8),"RA") &amp; " " &amp; RADataQTable[[#This Row],[prop_id0]] &amp; " " &amp; RADataQTable[[#This Row],[last0]]</f>
        <v>RA 1763857 Rahman</v>
      </c>
      <c r="U124" s="21" t="str">
        <f>IF(signer1="PD",IF(ISBLANK(RADataQTable[[#This Row],[sign_blck_name]]),"",RADataQTable[[#This Row],[sign_blck_name]]),IF(ISBLANK(signer1),"",signer1))</f>
        <v>Sankar Basu</v>
      </c>
      <c r="V124" s="29" t="str">
        <f>signer2</f>
        <v>Cognizant Program Director</v>
      </c>
      <c r="W124" s="15" t="str">
        <f>HYPERLINK("https://www.ejacket.nsf.gov/ej/showProposal.do?Continue=Y&amp;ID="&amp;RADataQTable[[#This Row],[prop_id0]],"eJ")</f>
        <v>eJ</v>
      </c>
      <c r="X124" s="15" t="str">
        <f>HYPERLINK("mailto:"&amp;RADataQTable[[#This Row],[email]]&amp;"&amp;subject=Your NSF Proposal:  "&amp;RADataQTable[[#This Row],[Div]]&amp;" "&amp;RADataQTable[[#This Row],[prop_id0]], RADataQTable[[#This Row],[email]])</f>
        <v>rahmanmo@umkc.edu</v>
      </c>
      <c r="Y124" s="15" t="str">
        <f>HYPERLINK("mailto:"&amp;RADataQTable[[#This Row],[allPIemail]]&amp;"&amp;subject=NSF Proposal:  "&amp;RADataQTable[[#This Row],[Div]]&amp;" "&amp;RADataQTable[[#This Row],[prop_id0]], "PIs@")</f>
        <v>PIs@</v>
      </c>
      <c r="Z124" t="s">
        <v>2825</v>
      </c>
      <c r="AA124" t="s">
        <v>2126</v>
      </c>
      <c r="AB124">
        <v>4</v>
      </c>
      <c r="AC124">
        <v>4</v>
      </c>
      <c r="AD124"/>
      <c r="AE124" t="str">
        <f>IF(RADataQTable[[#This Row],[maxScore]]-RADataQTable[[#This Row],[minScore]]&gt;4,"Y","")</f>
        <v/>
      </c>
      <c r="AF124" s="21">
        <v>1</v>
      </c>
      <c r="AG124" s="26">
        <v>2.75</v>
      </c>
      <c r="AH124">
        <v>4</v>
      </c>
      <c r="AI124" t="s">
        <v>4512</v>
      </c>
      <c r="AJ124" s="30">
        <v>43068.379166666666</v>
      </c>
      <c r="AK124" s="13">
        <v>573522</v>
      </c>
      <c r="AL124" s="13">
        <v>573522</v>
      </c>
      <c r="AM124">
        <v>0</v>
      </c>
      <c r="AN124" s="30">
        <v>43282</v>
      </c>
      <c r="AO124" s="21">
        <v>48</v>
      </c>
      <c r="AP124" s="21" t="s">
        <v>4513</v>
      </c>
      <c r="AS124" s="30"/>
      <c r="AT124" t="s">
        <v>913</v>
      </c>
      <c r="AU124" s="21" t="s">
        <v>1140</v>
      </c>
      <c r="AW124" s="21" t="s">
        <v>5535</v>
      </c>
      <c r="AX124" s="30">
        <v>43068</v>
      </c>
      <c r="AY124" s="21" t="s">
        <v>5879</v>
      </c>
      <c r="AZ124" s="21" t="s">
        <v>5537</v>
      </c>
      <c r="BA124" s="21">
        <v>8</v>
      </c>
      <c r="BG124" s="30"/>
      <c r="BP124" s="30"/>
      <c r="BU124" t="s">
        <v>2126</v>
      </c>
      <c r="BV124" s="21" t="s">
        <v>2127</v>
      </c>
      <c r="BW124" s="21" t="s">
        <v>3249</v>
      </c>
      <c r="BX124" s="21" t="s">
        <v>3250</v>
      </c>
      <c r="BY124" s="31">
        <v>573522</v>
      </c>
      <c r="BZ124" s="31">
        <v>573522</v>
      </c>
      <c r="CA124" t="s">
        <v>4174</v>
      </c>
      <c r="CF124" s="31"/>
      <c r="CG124" s="31"/>
      <c r="CM124" s="31"/>
      <c r="CN124" s="31"/>
      <c r="CT124" s="31"/>
      <c r="CU124" s="31"/>
      <c r="DA124" s="31"/>
      <c r="DB124" s="31"/>
      <c r="DH124" s="31"/>
      <c r="DI124" s="31"/>
      <c r="DO124" s="31"/>
      <c r="DP124" s="31"/>
      <c r="DR124" t="s">
        <v>5478</v>
      </c>
      <c r="DS124" t="s">
        <v>5479</v>
      </c>
      <c r="DT124" t="s">
        <v>477</v>
      </c>
      <c r="DU124" s="29" t="s">
        <v>5538</v>
      </c>
      <c r="DV124" t="s">
        <v>2829</v>
      </c>
      <c r="DW124" t="s">
        <v>5481</v>
      </c>
      <c r="DX124" t="s">
        <v>5482</v>
      </c>
      <c r="DY124" t="s">
        <v>5483</v>
      </c>
      <c r="DZ124" t="s">
        <v>5484</v>
      </c>
      <c r="EA124" s="22">
        <v>43091.565520833334</v>
      </c>
      <c r="EB124" t="s">
        <v>3251</v>
      </c>
      <c r="EC124" t="s">
        <v>5880</v>
      </c>
    </row>
    <row r="125" spans="1:134" x14ac:dyDescent="0.35">
      <c r="A125" s="30"/>
      <c r="B125" s="22">
        <v>43000.479166666664</v>
      </c>
      <c r="C125" s="22" t="s">
        <v>2839</v>
      </c>
      <c r="D125" s="30" t="s">
        <v>2840</v>
      </c>
      <c r="E125" s="30" t="s">
        <v>462</v>
      </c>
      <c r="F125" s="30" t="s">
        <v>2820</v>
      </c>
      <c r="G125" s="30" t="s">
        <v>2819</v>
      </c>
      <c r="H125" t="s">
        <v>2821</v>
      </c>
      <c r="J125" t="s">
        <v>757</v>
      </c>
      <c r="M125" s="26">
        <v>99</v>
      </c>
      <c r="Q125" s="29" t="s">
        <v>753</v>
      </c>
      <c r="R125" s="29" t="str">
        <f>IFERROR(MID(RADataQTable[[#This Row],[RAtemplate]],1,LEN(RADataQTable[[#This Row],[RAtemplate]])-8),"RA") &amp; " " &amp; RADataQTable[[#This Row],[prop_id0]] &amp; " " &amp; RADataQTable[[#This Row],[last0]]</f>
        <v>RA 1762689 Peter</v>
      </c>
      <c r="U125" s="21" t="str">
        <f>IF(signer1="PD",IF(ISBLANK(RADataQTable[[#This Row],[sign_blck_name]]),"",RADataQTable[[#This Row],[sign_blck_name]]),IF(ISBLANK(signer1),"",signer1))</f>
        <v>Sandip Kundu</v>
      </c>
      <c r="V125" s="29" t="str">
        <f>signer2</f>
        <v>Cognizant Program Director</v>
      </c>
      <c r="W125" s="15" t="str">
        <f>HYPERLINK("https://www.ejacket.nsf.gov/ej/showProposal.do?Continue=Y&amp;ID="&amp;RADataQTable[[#This Row],[prop_id0]],"eJ")</f>
        <v>eJ</v>
      </c>
      <c r="X125" s="15" t="str">
        <f>HYPERLINK("mailto:"&amp;RADataQTable[[#This Row],[email]]&amp;"&amp;subject=Your NSF Proposal:  "&amp;RADataQTable[[#This Row],[Div]]&amp;" "&amp;RADataQTable[[#This Row],[prop_id0]], RADataQTable[[#This Row],[email]])</f>
        <v>simon@cs.utexas.edu</v>
      </c>
      <c r="Y125" s="15" t="str">
        <f>HYPERLINK("mailto:"&amp;RADataQTable[[#This Row],[allPIemail]]&amp;"&amp;subject=NSF Proposal:  "&amp;RADataQTable[[#This Row],[Div]]&amp;" "&amp;RADataQTable[[#This Row],[prop_id0]], "PIs@")</f>
        <v>PIs@</v>
      </c>
      <c r="Z125" t="s">
        <v>2841</v>
      </c>
      <c r="AD125"/>
      <c r="AE125" t="str">
        <f>IF(RADataQTable[[#This Row],[maxScore]]-RADataQTable[[#This Row],[minScore]]&gt;4,"Y","")</f>
        <v/>
      </c>
      <c r="AF125" s="21"/>
      <c r="AG125" s="26"/>
      <c r="AI125"/>
      <c r="AJ125" s="30"/>
      <c r="AK125" s="13">
        <v>1198757</v>
      </c>
      <c r="AL125" s="13">
        <v>1198757</v>
      </c>
      <c r="AM125">
        <v>0</v>
      </c>
      <c r="AN125" s="30">
        <v>43344</v>
      </c>
      <c r="AO125" s="21">
        <v>48</v>
      </c>
      <c r="AP125" s="21" t="s">
        <v>2843</v>
      </c>
      <c r="AS125" s="30"/>
      <c r="AX125" s="30"/>
      <c r="BG125" s="30"/>
      <c r="BP125" s="30"/>
      <c r="BU125" t="s">
        <v>755</v>
      </c>
      <c r="BV125" s="21" t="s">
        <v>756</v>
      </c>
      <c r="BW125" s="21" t="s">
        <v>2842</v>
      </c>
      <c r="BX125" s="21" t="s">
        <v>2827</v>
      </c>
      <c r="BY125" s="31">
        <v>775000</v>
      </c>
      <c r="BZ125" s="31">
        <v>775000</v>
      </c>
      <c r="CA125" t="s">
        <v>485</v>
      </c>
      <c r="CB125" s="21" t="s">
        <v>2846</v>
      </c>
      <c r="CC125" s="21" t="s">
        <v>1409</v>
      </c>
      <c r="CD125" s="21" t="s">
        <v>2847</v>
      </c>
      <c r="CE125" s="21" t="s">
        <v>2848</v>
      </c>
      <c r="CF125" s="31">
        <v>423757</v>
      </c>
      <c r="CG125" s="31">
        <v>423757</v>
      </c>
      <c r="CH125" t="s">
        <v>485</v>
      </c>
      <c r="CM125" s="31"/>
      <c r="CN125" s="31"/>
      <c r="CT125" s="31"/>
      <c r="CU125" s="31"/>
      <c r="DA125" s="31"/>
      <c r="DB125" s="31"/>
      <c r="DH125" s="31"/>
      <c r="DI125" s="31"/>
      <c r="DO125" s="31"/>
      <c r="DP125" s="31"/>
      <c r="DR125" t="s">
        <v>5486</v>
      </c>
      <c r="DS125" t="s">
        <v>5487</v>
      </c>
      <c r="DT125" t="s">
        <v>463</v>
      </c>
      <c r="DU125" s="29" t="s">
        <v>5488</v>
      </c>
      <c r="DV125" t="s">
        <v>2829</v>
      </c>
      <c r="DW125" t="s">
        <v>5481</v>
      </c>
      <c r="DX125" t="s">
        <v>5482</v>
      </c>
      <c r="DY125" t="s">
        <v>5483</v>
      </c>
      <c r="DZ125" t="s">
        <v>5484</v>
      </c>
      <c r="EA125" s="22">
        <v>43091.565520833334</v>
      </c>
      <c r="EB125" t="s">
        <v>2844</v>
      </c>
      <c r="EC125" t="s">
        <v>5489</v>
      </c>
    </row>
    <row r="126" spans="1:134" x14ac:dyDescent="0.35">
      <c r="A126" s="30"/>
      <c r="B126" s="22">
        <v>43000.568055555559</v>
      </c>
      <c r="C126" s="22" t="s">
        <v>2839</v>
      </c>
      <c r="D126" s="30" t="s">
        <v>2840</v>
      </c>
      <c r="E126" s="30" t="s">
        <v>462</v>
      </c>
      <c r="F126" s="30" t="s">
        <v>2820</v>
      </c>
      <c r="G126" s="30" t="s">
        <v>2819</v>
      </c>
      <c r="H126" t="s">
        <v>2821</v>
      </c>
      <c r="J126" t="s">
        <v>761</v>
      </c>
      <c r="M126" s="26">
        <v>99</v>
      </c>
      <c r="Q126" s="29" t="s">
        <v>753</v>
      </c>
      <c r="R126" s="29" t="str">
        <f>IFERROR(MID(RADataQTable[[#This Row],[RAtemplate]],1,LEN(RADataQTable[[#This Row],[RAtemplate]])-8),"RA") &amp; " " &amp; RADataQTable[[#This Row],[prop_id0]] &amp; " " &amp; RADataQTable[[#This Row],[last0]]</f>
        <v>RA 1762793 Wolski</v>
      </c>
      <c r="U126" s="21" t="str">
        <f>IF(signer1="PD",IF(ISBLANK(RADataQTable[[#This Row],[sign_blck_name]]),"",RADataQTable[[#This Row],[sign_blck_name]]),IF(ISBLANK(signer1),"",signer1))</f>
        <v>Samee Khan</v>
      </c>
      <c r="V126" s="29" t="str">
        <f>signer2</f>
        <v>Cognizant Program Director</v>
      </c>
      <c r="W126" s="15" t="str">
        <f>HYPERLINK("https://www.ejacket.nsf.gov/ej/showProposal.do?Continue=Y&amp;ID="&amp;RADataQTable[[#This Row],[prop_id0]],"eJ")</f>
        <v>eJ</v>
      </c>
      <c r="X126" s="15" t="str">
        <f>HYPERLINK("mailto:"&amp;RADataQTable[[#This Row],[email]]&amp;"&amp;subject=Your NSF Proposal:  "&amp;RADataQTable[[#This Row],[Div]]&amp;" "&amp;RADataQTable[[#This Row],[prop_id0]], RADataQTable[[#This Row],[email]])</f>
        <v>rich@cs.ucsb.edu</v>
      </c>
      <c r="Y126" s="15" t="str">
        <f>HYPERLINK("mailto:"&amp;RADataQTable[[#This Row],[allPIemail]]&amp;"&amp;subject=NSF Proposal:  "&amp;RADataQTable[[#This Row],[Div]]&amp;" "&amp;RADataQTable[[#This Row],[prop_id0]], "PIs@")</f>
        <v>PIs@</v>
      </c>
      <c r="Z126" t="s">
        <v>2841</v>
      </c>
      <c r="AD126"/>
      <c r="AE126" t="str">
        <f>IF(RADataQTable[[#This Row],[maxScore]]-RADataQTable[[#This Row],[minScore]]&gt;4,"Y","")</f>
        <v/>
      </c>
      <c r="AF126" s="21"/>
      <c r="AG126" s="26"/>
      <c r="AI126"/>
      <c r="AJ126" s="30"/>
      <c r="AK126" s="13">
        <v>1199001</v>
      </c>
      <c r="AL126" s="13">
        <v>1199001</v>
      </c>
      <c r="AM126">
        <v>0</v>
      </c>
      <c r="AN126" s="30">
        <v>43374</v>
      </c>
      <c r="AO126" s="21">
        <v>48</v>
      </c>
      <c r="AP126" s="21" t="s">
        <v>2854</v>
      </c>
      <c r="AS126" s="30"/>
      <c r="AX126" s="30"/>
      <c r="BG126" s="30"/>
      <c r="BP126" s="30"/>
      <c r="BU126" t="s">
        <v>759</v>
      </c>
      <c r="BV126" s="21" t="s">
        <v>760</v>
      </c>
      <c r="BW126" s="21" t="s">
        <v>2852</v>
      </c>
      <c r="BX126" s="21" t="s">
        <v>2853</v>
      </c>
      <c r="BY126" s="31">
        <v>849791</v>
      </c>
      <c r="BZ126" s="31">
        <v>849791</v>
      </c>
      <c r="CA126" t="s">
        <v>485</v>
      </c>
      <c r="CB126" s="21" t="s">
        <v>2857</v>
      </c>
      <c r="CC126" s="21" t="s">
        <v>2858</v>
      </c>
      <c r="CD126" s="21" t="s">
        <v>2859</v>
      </c>
      <c r="CE126" s="21" t="s">
        <v>2860</v>
      </c>
      <c r="CF126" s="31">
        <v>349210</v>
      </c>
      <c r="CG126" s="31">
        <v>349210</v>
      </c>
      <c r="CH126" t="s">
        <v>485</v>
      </c>
      <c r="CM126" s="31"/>
      <c r="CN126" s="31"/>
      <c r="CT126" s="31"/>
      <c r="CU126" s="31"/>
      <c r="DA126" s="31"/>
      <c r="DB126" s="31"/>
      <c r="DH126" s="31"/>
      <c r="DI126" s="31"/>
      <c r="DO126" s="31"/>
      <c r="DP126" s="31"/>
      <c r="DR126" t="s">
        <v>5486</v>
      </c>
      <c r="DS126" t="s">
        <v>5487</v>
      </c>
      <c r="DT126" t="s">
        <v>463</v>
      </c>
      <c r="DU126" s="29" t="s">
        <v>5490</v>
      </c>
      <c r="DV126" t="s">
        <v>2829</v>
      </c>
      <c r="DW126" t="s">
        <v>5481</v>
      </c>
      <c r="DX126" t="s">
        <v>5482</v>
      </c>
      <c r="DY126" t="s">
        <v>5483</v>
      </c>
      <c r="DZ126" t="s">
        <v>5484</v>
      </c>
      <c r="EA126" s="22">
        <v>43091.565520833334</v>
      </c>
      <c r="EB126" t="s">
        <v>2855</v>
      </c>
      <c r="EC126" t="s">
        <v>5491</v>
      </c>
    </row>
    <row r="127" spans="1:134" x14ac:dyDescent="0.35">
      <c r="A127" s="30"/>
      <c r="B127" s="22">
        <v>43000.685416666667</v>
      </c>
      <c r="C127" s="22" t="s">
        <v>2868</v>
      </c>
      <c r="D127" s="30" t="s">
        <v>2869</v>
      </c>
      <c r="E127" s="30" t="s">
        <v>470</v>
      </c>
      <c r="F127" s="30" t="s">
        <v>2820</v>
      </c>
      <c r="G127" s="30" t="s">
        <v>2819</v>
      </c>
      <c r="H127" t="s">
        <v>2821</v>
      </c>
      <c r="J127" t="s">
        <v>1229</v>
      </c>
      <c r="M127" s="26">
        <v>99</v>
      </c>
      <c r="Q127" s="29" t="s">
        <v>753</v>
      </c>
      <c r="R127" s="29" t="str">
        <f>IFERROR(MID(RADataQTable[[#This Row],[RAtemplate]],1,LEN(RADataQTable[[#This Row],[RAtemplate]])-8),"RA") &amp; " " &amp; RADataQTable[[#This Row],[prop_id0]] &amp; " " &amp; RADataQTable[[#This Row],[last0]]</f>
        <v>RA 1763012 Larson</v>
      </c>
      <c r="U127" s="21" t="str">
        <f>IF(signer1="PD",IF(ISBLANK(RADataQTable[[#This Row],[sign_blck_name]]),"",RADataQTable[[#This Row],[sign_blck_name]]),IF(ISBLANK(signer1),"",signer1))</f>
        <v>James Donlon</v>
      </c>
      <c r="V127" s="29" t="str">
        <f>signer2</f>
        <v>Cognizant Program Director</v>
      </c>
      <c r="W127" s="15" t="str">
        <f>HYPERLINK("https://www.ejacket.nsf.gov/ej/showProposal.do?Continue=Y&amp;ID="&amp;RADataQTable[[#This Row],[prop_id0]],"eJ")</f>
        <v>eJ</v>
      </c>
      <c r="X127" s="15" t="str">
        <f>HYPERLINK("mailto:"&amp;RADataQTable[[#This Row],[email]]&amp;"&amp;subject=Your NSF Proposal:  "&amp;RADataQTable[[#This Row],[Div]]&amp;" "&amp;RADataQTable[[#This Row],[prop_id0]], RADataQTable[[#This Row],[email]])</f>
        <v>eclarson@smu.edu</v>
      </c>
      <c r="Y127" s="15" t="str">
        <f>HYPERLINK("mailto:"&amp;RADataQTable[[#This Row],[allPIemail]]&amp;"&amp;subject=NSF Proposal:  "&amp;RADataQTable[[#This Row],[Div]]&amp;" "&amp;RADataQTable[[#This Row],[prop_id0]], "PIs@")</f>
        <v>PIs@</v>
      </c>
      <c r="Z127" t="s">
        <v>2871</v>
      </c>
      <c r="AD127"/>
      <c r="AE127" t="str">
        <f>IF(RADataQTable[[#This Row],[maxScore]]-RADataQTable[[#This Row],[minScore]]&gt;4,"Y","")</f>
        <v/>
      </c>
      <c r="AF127" s="21"/>
      <c r="AG127" s="26"/>
      <c r="AI127"/>
      <c r="AJ127" s="30"/>
      <c r="AK127" s="13">
        <v>984896</v>
      </c>
      <c r="AL127" s="13">
        <v>984896</v>
      </c>
      <c r="AM127">
        <v>0</v>
      </c>
      <c r="AN127" s="30">
        <v>43252</v>
      </c>
      <c r="AO127" s="21">
        <v>48</v>
      </c>
      <c r="AP127" s="21" t="s">
        <v>2875</v>
      </c>
      <c r="AS127" s="30"/>
      <c r="AX127" s="30"/>
      <c r="BG127" s="30"/>
      <c r="BP127" s="30"/>
      <c r="BU127" t="s">
        <v>2870</v>
      </c>
      <c r="BV127" s="21" t="s">
        <v>2872</v>
      </c>
      <c r="BW127" s="21" t="s">
        <v>2873</v>
      </c>
      <c r="BX127" s="21" t="s">
        <v>2874</v>
      </c>
      <c r="BY127" s="31">
        <v>669846</v>
      </c>
      <c r="BZ127" s="31">
        <v>669846</v>
      </c>
      <c r="CB127" s="21" t="s">
        <v>2877</v>
      </c>
      <c r="CC127" s="21" t="s">
        <v>2878</v>
      </c>
      <c r="CD127" s="21" t="s">
        <v>2879</v>
      </c>
      <c r="CE127" s="21" t="s">
        <v>2880</v>
      </c>
      <c r="CF127" s="31">
        <v>315050</v>
      </c>
      <c r="CG127" s="31">
        <v>315050</v>
      </c>
      <c r="CM127" s="31"/>
      <c r="CN127" s="31"/>
      <c r="CT127" s="31"/>
      <c r="CU127" s="31"/>
      <c r="DA127" s="31"/>
      <c r="DB127" s="31"/>
      <c r="DH127" s="31"/>
      <c r="DI127" s="31"/>
      <c r="DO127" s="31"/>
      <c r="DP127" s="31"/>
      <c r="DR127" t="s">
        <v>5495</v>
      </c>
      <c r="DS127" t="s">
        <v>5496</v>
      </c>
      <c r="DT127" t="s">
        <v>471</v>
      </c>
      <c r="DU127" s="29" t="s">
        <v>5497</v>
      </c>
      <c r="DV127" t="s">
        <v>2829</v>
      </c>
      <c r="DW127" t="s">
        <v>5481</v>
      </c>
      <c r="DX127" t="s">
        <v>5482</v>
      </c>
      <c r="DY127" t="s">
        <v>5483</v>
      </c>
      <c r="DZ127" t="s">
        <v>5484</v>
      </c>
      <c r="EA127" s="22">
        <v>43091.565520833334</v>
      </c>
      <c r="EB127" t="s">
        <v>2876</v>
      </c>
      <c r="EC127" t="s">
        <v>5498</v>
      </c>
    </row>
    <row r="128" spans="1:134" x14ac:dyDescent="0.35">
      <c r="A128" s="30"/>
      <c r="B128" s="22">
        <v>43000.75</v>
      </c>
      <c r="C128" s="22" t="s">
        <v>2868</v>
      </c>
      <c r="D128" s="30" t="s">
        <v>2869</v>
      </c>
      <c r="E128" s="30" t="s">
        <v>466</v>
      </c>
      <c r="F128" s="30" t="s">
        <v>2820</v>
      </c>
      <c r="G128" s="30" t="s">
        <v>2819</v>
      </c>
      <c r="H128" t="s">
        <v>2821</v>
      </c>
      <c r="I128" t="s">
        <v>2883</v>
      </c>
      <c r="J128" t="s">
        <v>786</v>
      </c>
      <c r="M128" s="26">
        <v>99</v>
      </c>
      <c r="Q128" s="29" t="s">
        <v>753</v>
      </c>
      <c r="R128" s="29" t="str">
        <f>IFERROR(MID(RADataQTable[[#This Row],[RAtemplate]],1,LEN(RADataQTable[[#This Row],[RAtemplate]])-8),"RA") &amp; " " &amp; RADataQTable[[#This Row],[prop_id0]] &amp; " " &amp; RADataQTable[[#This Row],[last0]]</f>
        <v>RA 1763119 Phillips</v>
      </c>
      <c r="U128" s="21" t="str">
        <f>IF(signer1="PD",IF(ISBLANK(RADataQTable[[#This Row],[sign_blck_name]]),"",RADataQTable[[#This Row],[sign_blck_name]]),IF(ISBLANK(signer1),"",signer1))</f>
        <v>Aidong Zhang</v>
      </c>
      <c r="V128" s="29" t="str">
        <f>signer2</f>
        <v>Cognizant Program Director</v>
      </c>
      <c r="W128" s="15" t="str">
        <f>HYPERLINK("https://www.ejacket.nsf.gov/ej/showProposal.do?Continue=Y&amp;ID="&amp;RADataQTable[[#This Row],[prop_id0]],"eJ")</f>
        <v>eJ</v>
      </c>
      <c r="X128" s="15" t="str">
        <f>HYPERLINK("mailto:"&amp;RADataQTable[[#This Row],[email]]&amp;"&amp;subject=Your NSF Proposal:  "&amp;RADataQTable[[#This Row],[Div]]&amp;" "&amp;RADataQTable[[#This Row],[prop_id0]], RADataQTable[[#This Row],[email]])</f>
        <v>jeffp@cs.utah.edu</v>
      </c>
      <c r="Y128" s="15" t="str">
        <f>HYPERLINK("mailto:"&amp;RADataQTable[[#This Row],[allPIemail]]&amp;"&amp;subject=NSF Proposal:  "&amp;RADataQTable[[#This Row],[Div]]&amp;" "&amp;RADataQTable[[#This Row],[prop_id0]], "PIs@")</f>
        <v>PIs@</v>
      </c>
      <c r="Z128" t="s">
        <v>2871</v>
      </c>
      <c r="AD128"/>
      <c r="AE128" t="str">
        <f>IF(RADataQTable[[#This Row],[maxScore]]-RADataQTable[[#This Row],[minScore]]&gt;4,"Y","")</f>
        <v/>
      </c>
      <c r="AF128" s="21"/>
      <c r="AG128" s="26"/>
      <c r="AI128"/>
      <c r="AJ128" s="30"/>
      <c r="AK128" s="13">
        <v>1195747</v>
      </c>
      <c r="AL128" s="13">
        <v>1195747</v>
      </c>
      <c r="AM128">
        <v>0</v>
      </c>
      <c r="AN128" s="30">
        <v>43221</v>
      </c>
      <c r="AO128" s="21">
        <v>48</v>
      </c>
      <c r="AP128" s="21" t="s">
        <v>2887</v>
      </c>
      <c r="AS128" s="30"/>
      <c r="AX128" s="30"/>
      <c r="BG128" s="30"/>
      <c r="BP128" s="30"/>
      <c r="BU128" t="s">
        <v>784</v>
      </c>
      <c r="BV128" s="21" t="s">
        <v>785</v>
      </c>
      <c r="BW128" s="21" t="s">
        <v>2886</v>
      </c>
      <c r="BX128" s="21" t="s">
        <v>722</v>
      </c>
      <c r="BY128" s="31">
        <v>399490</v>
      </c>
      <c r="BZ128" s="31">
        <v>399490</v>
      </c>
      <c r="CA128" t="s">
        <v>2884</v>
      </c>
      <c r="CB128" s="21" t="s">
        <v>2889</v>
      </c>
      <c r="CC128" s="21" t="s">
        <v>2890</v>
      </c>
      <c r="CD128" s="21" t="s">
        <v>2891</v>
      </c>
      <c r="CE128" s="21" t="s">
        <v>665</v>
      </c>
      <c r="CF128" s="31">
        <v>321096</v>
      </c>
      <c r="CG128" s="31">
        <v>321096</v>
      </c>
      <c r="CH128" t="s">
        <v>2884</v>
      </c>
      <c r="CI128" s="21" t="s">
        <v>2894</v>
      </c>
      <c r="CJ128" s="21" t="s">
        <v>2895</v>
      </c>
      <c r="CK128" s="21" t="s">
        <v>2896</v>
      </c>
      <c r="CL128" s="21" t="s">
        <v>534</v>
      </c>
      <c r="CM128" s="31">
        <v>475161</v>
      </c>
      <c r="CN128" s="31">
        <v>475161</v>
      </c>
      <c r="CO128" t="s">
        <v>2884</v>
      </c>
      <c r="CT128" s="31"/>
      <c r="CU128" s="31"/>
      <c r="DA128" s="31"/>
      <c r="DB128" s="31"/>
      <c r="DH128" s="31"/>
      <c r="DI128" s="31"/>
      <c r="DO128" s="31"/>
      <c r="DP128" s="31"/>
      <c r="DR128" t="s">
        <v>5495</v>
      </c>
      <c r="DS128" t="s">
        <v>5496</v>
      </c>
      <c r="DT128" t="s">
        <v>467</v>
      </c>
      <c r="DU128" s="29" t="s">
        <v>5499</v>
      </c>
      <c r="DV128" t="s">
        <v>2881</v>
      </c>
      <c r="DW128" t="s">
        <v>5481</v>
      </c>
      <c r="DX128" t="s">
        <v>5482</v>
      </c>
      <c r="DY128" t="s">
        <v>5483</v>
      </c>
      <c r="DZ128" t="s">
        <v>5484</v>
      </c>
      <c r="EA128" s="22">
        <v>43091.565520833334</v>
      </c>
      <c r="EB128" t="s">
        <v>2888</v>
      </c>
      <c r="EC128" t="s">
        <v>5500</v>
      </c>
    </row>
    <row r="129" spans="1:133" x14ac:dyDescent="0.35">
      <c r="A129" s="30"/>
      <c r="B129" s="22">
        <v>43003.445138888892</v>
      </c>
      <c r="C129" s="22" t="s">
        <v>2839</v>
      </c>
      <c r="D129" s="30" t="s">
        <v>2840</v>
      </c>
      <c r="E129" s="30" t="s">
        <v>462</v>
      </c>
      <c r="F129" s="30" t="s">
        <v>2820</v>
      </c>
      <c r="G129" s="30" t="s">
        <v>2819</v>
      </c>
      <c r="H129" t="s">
        <v>2821</v>
      </c>
      <c r="J129" t="s">
        <v>757</v>
      </c>
      <c r="M129" s="26">
        <v>99</v>
      </c>
      <c r="Q129" s="29" t="s">
        <v>753</v>
      </c>
      <c r="R129" s="29" t="str">
        <f>IFERROR(MID(RADataQTable[[#This Row],[RAtemplate]],1,LEN(RADataQTable[[#This Row],[RAtemplate]])-8),"RA") &amp; " " &amp; RADataQTable[[#This Row],[prop_id0]] &amp; " " &amp; RADataQTable[[#This Row],[last0]]</f>
        <v>RA 1763172 Xu</v>
      </c>
      <c r="U129" s="21" t="str">
        <f>IF(signer1="PD",IF(ISBLANK(RADataQTable[[#This Row],[sign_blck_name]]),"",RADataQTable[[#This Row],[sign_blck_name]]),IF(ISBLANK(signer1),"",signer1))</f>
        <v>Sandip Kundu</v>
      </c>
      <c r="V129" s="29" t="str">
        <f>signer2</f>
        <v>Cognizant Program Director</v>
      </c>
      <c r="W129" s="15" t="str">
        <f>HYPERLINK("https://www.ejacket.nsf.gov/ej/showProposal.do?Continue=Y&amp;ID="&amp;RADataQTable[[#This Row],[prop_id0]],"eJ")</f>
        <v>eJ</v>
      </c>
      <c r="X129" s="15" t="str">
        <f>HYPERLINK("mailto:"&amp;RADataQTable[[#This Row],[email]]&amp;"&amp;subject=Your NSF Proposal:  "&amp;RADataQTable[[#This Row],[Div]]&amp;" "&amp;RADataQTable[[#This Row],[prop_id0]], RADataQTable[[#This Row],[email]])</f>
        <v>harry.g.xu@uci.edu</v>
      </c>
      <c r="Y129" s="15" t="str">
        <f>HYPERLINK("mailto:"&amp;RADataQTable[[#This Row],[allPIemail]]&amp;"&amp;subject=NSF Proposal:  "&amp;RADataQTable[[#This Row],[Div]]&amp;" "&amp;RADataQTable[[#This Row],[prop_id0]], "PIs@")</f>
        <v>PIs@</v>
      </c>
      <c r="Z129" t="s">
        <v>2841</v>
      </c>
      <c r="AD129"/>
      <c r="AE129" t="str">
        <f>IF(RADataQTable[[#This Row],[maxScore]]-RADataQTable[[#This Row],[minScore]]&gt;4,"Y","")</f>
        <v/>
      </c>
      <c r="AF129" s="21"/>
      <c r="AG129" s="26"/>
      <c r="AI129"/>
      <c r="AJ129" s="30"/>
      <c r="AK129" s="13">
        <v>1199665</v>
      </c>
      <c r="AL129" s="13">
        <v>1199665</v>
      </c>
      <c r="AM129">
        <v>0</v>
      </c>
      <c r="AN129" s="30">
        <v>43313</v>
      </c>
      <c r="AO129" s="21">
        <v>48</v>
      </c>
      <c r="AP129" s="21" t="s">
        <v>2900</v>
      </c>
      <c r="AS129" s="30"/>
      <c r="AX129" s="30"/>
      <c r="BG129" s="30"/>
      <c r="BP129" s="30"/>
      <c r="BU129" t="s">
        <v>788</v>
      </c>
      <c r="BV129" s="21" t="s">
        <v>789</v>
      </c>
      <c r="BW129" s="21" t="s">
        <v>2898</v>
      </c>
      <c r="BX129" s="21" t="s">
        <v>2899</v>
      </c>
      <c r="BY129" s="31">
        <v>1199665</v>
      </c>
      <c r="BZ129" s="31">
        <v>1199665</v>
      </c>
      <c r="CA129" t="s">
        <v>485</v>
      </c>
      <c r="CF129" s="31"/>
      <c r="CG129" s="31"/>
      <c r="CM129" s="31"/>
      <c r="CN129" s="31"/>
      <c r="CT129" s="31"/>
      <c r="CU129" s="31"/>
      <c r="DA129" s="31"/>
      <c r="DB129" s="31"/>
      <c r="DH129" s="31"/>
      <c r="DI129" s="31"/>
      <c r="DO129" s="31"/>
      <c r="DP129" s="31"/>
      <c r="DR129" t="s">
        <v>5486</v>
      </c>
      <c r="DS129" t="s">
        <v>5487</v>
      </c>
      <c r="DT129" t="s">
        <v>463</v>
      </c>
      <c r="DU129" s="29" t="s">
        <v>5488</v>
      </c>
      <c r="DV129" t="s">
        <v>2829</v>
      </c>
      <c r="DW129" t="s">
        <v>5481</v>
      </c>
      <c r="DX129" t="s">
        <v>5482</v>
      </c>
      <c r="DY129" t="s">
        <v>5483</v>
      </c>
      <c r="DZ129" t="s">
        <v>5484</v>
      </c>
      <c r="EA129" s="22">
        <v>43091.565520833334</v>
      </c>
      <c r="EB129" t="s">
        <v>2901</v>
      </c>
      <c r="EC129" t="s">
        <v>5501</v>
      </c>
    </row>
    <row r="130" spans="1:133" x14ac:dyDescent="0.35">
      <c r="A130" s="30"/>
      <c r="B130" s="22">
        <v>43003.546527777777</v>
      </c>
      <c r="C130" s="22" t="s">
        <v>2868</v>
      </c>
      <c r="D130" s="30" t="s">
        <v>2869</v>
      </c>
      <c r="E130" s="30" t="s">
        <v>470</v>
      </c>
      <c r="F130" s="30" t="s">
        <v>2820</v>
      </c>
      <c r="G130" s="30" t="s">
        <v>2819</v>
      </c>
      <c r="H130" t="s">
        <v>2821</v>
      </c>
      <c r="I130" t="s">
        <v>2902</v>
      </c>
      <c r="J130" t="s">
        <v>793</v>
      </c>
      <c r="M130" s="26">
        <v>99</v>
      </c>
      <c r="Q130" s="29" t="s">
        <v>753</v>
      </c>
      <c r="R130" s="29" t="str">
        <f>IFERROR(MID(RADataQTable[[#This Row],[RAtemplate]],1,LEN(RADataQTable[[#This Row],[RAtemplate]])-8),"RA") &amp; " " &amp; RADataQTable[[#This Row],[prop_id0]] &amp; " " &amp; RADataQTable[[#This Row],[last0]]</f>
        <v>RA 1763194 Talwalkar</v>
      </c>
      <c r="U130" s="21" t="str">
        <f>IF(signer1="PD",IF(ISBLANK(RADataQTable[[#This Row],[sign_blck_name]]),"",RADataQTable[[#This Row],[sign_blck_name]]),IF(ISBLANK(signer1),"",signer1))</f>
        <v>Weng-keen Wong</v>
      </c>
      <c r="V130" s="29" t="str">
        <f>signer2</f>
        <v>Cognizant Program Director</v>
      </c>
      <c r="W130" s="15" t="str">
        <f>HYPERLINK("https://www.ejacket.nsf.gov/ej/showProposal.do?Continue=Y&amp;ID="&amp;RADataQTable[[#This Row],[prop_id0]],"eJ")</f>
        <v>eJ</v>
      </c>
      <c r="X130" s="15" t="str">
        <f>HYPERLINK("mailto:"&amp;RADataQTable[[#This Row],[email]]&amp;"&amp;subject=Your NSF Proposal:  "&amp;RADataQTable[[#This Row],[Div]]&amp;" "&amp;RADataQTable[[#This Row],[prop_id0]], RADataQTable[[#This Row],[email]])</f>
        <v>talwalkar@cmu.edu</v>
      </c>
      <c r="Y130" s="15" t="str">
        <f>HYPERLINK("mailto:"&amp;RADataQTable[[#This Row],[allPIemail]]&amp;"&amp;subject=NSF Proposal:  "&amp;RADataQTable[[#This Row],[Div]]&amp;" "&amp;RADataQTable[[#This Row],[prop_id0]], "PIs@")</f>
        <v>PIs@</v>
      </c>
      <c r="Z130" t="s">
        <v>2871</v>
      </c>
      <c r="AD130"/>
      <c r="AE130" t="str">
        <f>IF(RADataQTable[[#This Row],[maxScore]]-RADataQTable[[#This Row],[minScore]]&gt;4,"Y","")</f>
        <v/>
      </c>
      <c r="AF130" s="21"/>
      <c r="AG130" s="26"/>
      <c r="AI130"/>
      <c r="AJ130" s="30"/>
      <c r="AK130" s="13">
        <v>1142246</v>
      </c>
      <c r="AL130" s="13">
        <v>1142246</v>
      </c>
      <c r="AM130">
        <v>0</v>
      </c>
      <c r="AN130" s="30">
        <v>43344</v>
      </c>
      <c r="AO130" s="21">
        <v>48</v>
      </c>
      <c r="AP130" s="21" t="s">
        <v>2905</v>
      </c>
      <c r="AS130" s="30"/>
      <c r="AX130" s="30"/>
      <c r="BG130" s="30"/>
      <c r="BP130" s="30"/>
      <c r="BU130" t="s">
        <v>791</v>
      </c>
      <c r="BV130" s="21" t="s">
        <v>792</v>
      </c>
      <c r="BW130" s="21" t="s">
        <v>2904</v>
      </c>
      <c r="BX130" s="21" t="s">
        <v>542</v>
      </c>
      <c r="BY130" s="31">
        <v>1142246</v>
      </c>
      <c r="BZ130" s="31">
        <v>1142246</v>
      </c>
      <c r="CA130" t="s">
        <v>2903</v>
      </c>
      <c r="CF130" s="31"/>
      <c r="CG130" s="31"/>
      <c r="CM130" s="31"/>
      <c r="CN130" s="31"/>
      <c r="CT130" s="31"/>
      <c r="CU130" s="31"/>
      <c r="DA130" s="31"/>
      <c r="DB130" s="31"/>
      <c r="DH130" s="31"/>
      <c r="DI130" s="31"/>
      <c r="DO130" s="31"/>
      <c r="DP130" s="31"/>
      <c r="DR130" t="s">
        <v>5495</v>
      </c>
      <c r="DS130" t="s">
        <v>5496</v>
      </c>
      <c r="DT130" t="s">
        <v>471</v>
      </c>
      <c r="DU130" s="29" t="s">
        <v>5502</v>
      </c>
      <c r="DV130" t="s">
        <v>2829</v>
      </c>
      <c r="DW130" t="s">
        <v>5481</v>
      </c>
      <c r="DX130" t="s">
        <v>5482</v>
      </c>
      <c r="DY130" t="s">
        <v>5483</v>
      </c>
      <c r="DZ130" t="s">
        <v>5484</v>
      </c>
      <c r="EA130" s="22">
        <v>43091.565520833334</v>
      </c>
      <c r="EB130" t="s">
        <v>2906</v>
      </c>
      <c r="EC130" t="s">
        <v>5503</v>
      </c>
    </row>
    <row r="131" spans="1:133" x14ac:dyDescent="0.35">
      <c r="A131" s="30"/>
      <c r="B131" s="22">
        <v>43003.55</v>
      </c>
      <c r="C131" s="22" t="s">
        <v>2839</v>
      </c>
      <c r="D131" s="30" t="s">
        <v>2840</v>
      </c>
      <c r="E131" s="30" t="s">
        <v>462</v>
      </c>
      <c r="F131" s="30" t="s">
        <v>2820</v>
      </c>
      <c r="G131" s="30" t="s">
        <v>2819</v>
      </c>
      <c r="H131" t="s">
        <v>2821</v>
      </c>
      <c r="J131" t="s">
        <v>761</v>
      </c>
      <c r="M131" s="26">
        <v>99</v>
      </c>
      <c r="Q131" s="29" t="s">
        <v>753</v>
      </c>
      <c r="R131" s="29" t="str">
        <f>IFERROR(MID(RADataQTable[[#This Row],[RAtemplate]],1,LEN(RADataQTable[[#This Row],[RAtemplate]])-8),"RA") &amp; " " &amp; RADataQTable[[#This Row],[prop_id0]] &amp; " " &amp; RADataQTable[[#This Row],[last0]]</f>
        <v>RA 1763195 Madhyastha</v>
      </c>
      <c r="U131" s="21" t="str">
        <f>IF(signer1="PD",IF(ISBLANK(RADataQTable[[#This Row],[sign_blck_name]]),"",RADataQTable[[#This Row],[sign_blck_name]]),IF(ISBLANK(signer1),"",signer1))</f>
        <v>Samee Khan</v>
      </c>
      <c r="V131" s="29" t="str">
        <f>signer2</f>
        <v>Cognizant Program Director</v>
      </c>
      <c r="W131" s="15" t="str">
        <f>HYPERLINK("https://www.ejacket.nsf.gov/ej/showProposal.do?Continue=Y&amp;ID="&amp;RADataQTable[[#This Row],[prop_id0]],"eJ")</f>
        <v>eJ</v>
      </c>
      <c r="X131" s="15" t="str">
        <f>HYPERLINK("mailto:"&amp;RADataQTable[[#This Row],[email]]&amp;"&amp;subject=Your NSF Proposal:  "&amp;RADataQTable[[#This Row],[Div]]&amp;" "&amp;RADataQTable[[#This Row],[prop_id0]], RADataQTable[[#This Row],[email]])</f>
        <v>harshavm@umich.edu</v>
      </c>
      <c r="Y131" s="15" t="str">
        <f>HYPERLINK("mailto:"&amp;RADataQTable[[#This Row],[allPIemail]]&amp;"&amp;subject=NSF Proposal:  "&amp;RADataQTable[[#This Row],[Div]]&amp;" "&amp;RADataQTable[[#This Row],[prop_id0]], "PIs@")</f>
        <v>PIs@</v>
      </c>
      <c r="Z131" t="s">
        <v>2841</v>
      </c>
      <c r="AD131"/>
      <c r="AE131" t="str">
        <f>IF(RADataQTable[[#This Row],[maxScore]]-RADataQTable[[#This Row],[minScore]]&gt;4,"Y","")</f>
        <v/>
      </c>
      <c r="AF131" s="21"/>
      <c r="AG131" s="26"/>
      <c r="AI131"/>
      <c r="AJ131" s="30"/>
      <c r="AK131" s="13">
        <v>1200000</v>
      </c>
      <c r="AL131" s="13">
        <v>1200000</v>
      </c>
      <c r="AM131">
        <v>0</v>
      </c>
      <c r="AN131" s="30">
        <v>43344</v>
      </c>
      <c r="AO131" s="21">
        <v>48</v>
      </c>
      <c r="AP131" s="21" t="s">
        <v>2909</v>
      </c>
      <c r="AS131" s="30"/>
      <c r="AX131" s="30"/>
      <c r="BG131" s="30"/>
      <c r="BP131" s="30"/>
      <c r="BU131" t="s">
        <v>795</v>
      </c>
      <c r="BV131" s="21" t="s">
        <v>796</v>
      </c>
      <c r="BW131" s="21" t="s">
        <v>2908</v>
      </c>
      <c r="BX131" s="21" t="s">
        <v>713</v>
      </c>
      <c r="BY131" s="31">
        <v>1200000</v>
      </c>
      <c r="BZ131" s="31">
        <v>1200000</v>
      </c>
      <c r="CA131" t="s">
        <v>485</v>
      </c>
      <c r="CF131" s="31"/>
      <c r="CG131" s="31"/>
      <c r="CM131" s="31"/>
      <c r="CN131" s="31"/>
      <c r="CT131" s="31"/>
      <c r="CU131" s="31"/>
      <c r="DA131" s="31"/>
      <c r="DB131" s="31"/>
      <c r="DH131" s="31"/>
      <c r="DI131" s="31"/>
      <c r="DO131" s="31"/>
      <c r="DP131" s="31"/>
      <c r="DR131" t="s">
        <v>5486</v>
      </c>
      <c r="DS131" t="s">
        <v>5487</v>
      </c>
      <c r="DT131" t="s">
        <v>463</v>
      </c>
      <c r="DU131" s="29" t="s">
        <v>5490</v>
      </c>
      <c r="DV131" t="s">
        <v>2829</v>
      </c>
      <c r="DW131" t="s">
        <v>5481</v>
      </c>
      <c r="DX131" t="s">
        <v>5482</v>
      </c>
      <c r="DY131" t="s">
        <v>5483</v>
      </c>
      <c r="DZ131" t="s">
        <v>5484</v>
      </c>
      <c r="EA131" s="22">
        <v>43091.565520833334</v>
      </c>
      <c r="EB131" t="s">
        <v>2910</v>
      </c>
      <c r="EC131" t="s">
        <v>5504</v>
      </c>
    </row>
    <row r="132" spans="1:133" x14ac:dyDescent="0.35">
      <c r="A132" s="30"/>
      <c r="B132" s="22">
        <v>43003.581944444442</v>
      </c>
      <c r="C132" s="22" t="s">
        <v>2868</v>
      </c>
      <c r="D132" s="30" t="s">
        <v>2869</v>
      </c>
      <c r="E132" s="30" t="s">
        <v>468</v>
      </c>
      <c r="F132" s="30" t="s">
        <v>2820</v>
      </c>
      <c r="G132" s="30" t="s">
        <v>2819</v>
      </c>
      <c r="H132" t="s">
        <v>2821</v>
      </c>
      <c r="I132" t="s">
        <v>2911</v>
      </c>
      <c r="J132" t="s">
        <v>800</v>
      </c>
      <c r="M132" s="26">
        <v>99</v>
      </c>
      <c r="Q132" s="29" t="s">
        <v>753</v>
      </c>
      <c r="R132" s="29" t="str">
        <f>IFERROR(MID(RADataQTable[[#This Row],[RAtemplate]],1,LEN(RADataQTable[[#This Row],[RAtemplate]])-8),"RA") &amp; " " &amp; RADataQTable[[#This Row],[prop_id0]] &amp; " " &amp; RADataQTable[[#This Row],[last0]]</f>
        <v>RA 1763199 Findlater</v>
      </c>
      <c r="U132" s="21" t="str">
        <f>IF(signer1="PD",IF(ISBLANK(RADataQTable[[#This Row],[sign_blck_name]]),"",RADataQTable[[#This Row],[sign_blck_name]]),IF(ISBLANK(signer1),"",signer1))</f>
        <v>Ephraim P. Glinert</v>
      </c>
      <c r="V132" s="29" t="str">
        <f>signer2</f>
        <v>Cognizant Program Director</v>
      </c>
      <c r="W132" s="15" t="str">
        <f>HYPERLINK("https://www.ejacket.nsf.gov/ej/showProposal.do?Continue=Y&amp;ID="&amp;RADataQTable[[#This Row],[prop_id0]],"eJ")</f>
        <v>eJ</v>
      </c>
      <c r="X132" s="15" t="str">
        <f>HYPERLINK("mailto:"&amp;RADataQTable[[#This Row],[email]]&amp;"&amp;subject=Your NSF Proposal:  "&amp;RADataQTable[[#This Row],[Div]]&amp;" "&amp;RADataQTable[[#This Row],[prop_id0]], RADataQTable[[#This Row],[email]])</f>
        <v>leahkf@uw.edu</v>
      </c>
      <c r="Y132" s="15" t="str">
        <f>HYPERLINK("mailto:"&amp;RADataQTable[[#This Row],[allPIemail]]&amp;"&amp;subject=NSF Proposal:  "&amp;RADataQTable[[#This Row],[Div]]&amp;" "&amp;RADataQTable[[#This Row],[prop_id0]], "PIs@")</f>
        <v>PIs@</v>
      </c>
      <c r="Z132" t="s">
        <v>2871</v>
      </c>
      <c r="AD132"/>
      <c r="AE132" t="str">
        <f>IF(RADataQTable[[#This Row],[maxScore]]-RADataQTable[[#This Row],[minScore]]&gt;4,"Y","")</f>
        <v/>
      </c>
      <c r="AF132" s="21"/>
      <c r="AG132" s="26"/>
      <c r="AI132"/>
      <c r="AJ132" s="30"/>
      <c r="AK132" s="13">
        <v>1199994</v>
      </c>
      <c r="AL132" s="13">
        <v>1199994</v>
      </c>
      <c r="AM132">
        <v>0</v>
      </c>
      <c r="AN132" s="30">
        <v>43191</v>
      </c>
      <c r="AO132" s="21">
        <v>48</v>
      </c>
      <c r="AP132" s="21" t="s">
        <v>2914</v>
      </c>
      <c r="AS132" s="30"/>
      <c r="AX132" s="30"/>
      <c r="BG132" s="30"/>
      <c r="BP132" s="30"/>
      <c r="BU132" t="s">
        <v>798</v>
      </c>
      <c r="BV132" s="21" t="s">
        <v>799</v>
      </c>
      <c r="BW132" s="21" t="s">
        <v>2913</v>
      </c>
      <c r="BX132" s="21" t="s">
        <v>2848</v>
      </c>
      <c r="BY132" s="31">
        <v>899994</v>
      </c>
      <c r="BZ132" s="31">
        <v>899994</v>
      </c>
      <c r="CA132" t="s">
        <v>2912</v>
      </c>
      <c r="CB132" s="21" t="s">
        <v>2917</v>
      </c>
      <c r="CC132" s="21" t="s">
        <v>2918</v>
      </c>
      <c r="CD132" s="21" t="s">
        <v>2919</v>
      </c>
      <c r="CE132" s="21" t="s">
        <v>2920</v>
      </c>
      <c r="CF132" s="31">
        <v>100000</v>
      </c>
      <c r="CG132" s="31">
        <v>100000</v>
      </c>
      <c r="CH132" t="s">
        <v>2912</v>
      </c>
      <c r="CI132" s="21" t="s">
        <v>2923</v>
      </c>
      <c r="CJ132" s="21" t="s">
        <v>2924</v>
      </c>
      <c r="CK132" s="21" t="s">
        <v>2925</v>
      </c>
      <c r="CL132" s="21" t="s">
        <v>2926</v>
      </c>
      <c r="CM132" s="31">
        <v>200000</v>
      </c>
      <c r="CN132" s="31">
        <v>200000</v>
      </c>
      <c r="CO132" t="s">
        <v>2912</v>
      </c>
      <c r="CT132" s="31"/>
      <c r="CU132" s="31"/>
      <c r="DA132" s="31"/>
      <c r="DB132" s="31"/>
      <c r="DH132" s="31"/>
      <c r="DI132" s="31"/>
      <c r="DO132" s="31"/>
      <c r="DP132" s="31"/>
      <c r="DR132" t="s">
        <v>5495</v>
      </c>
      <c r="DS132" t="s">
        <v>5496</v>
      </c>
      <c r="DT132" t="s">
        <v>469</v>
      </c>
      <c r="DU132" s="29" t="s">
        <v>5505</v>
      </c>
      <c r="DV132" t="s">
        <v>2829</v>
      </c>
      <c r="DW132" t="s">
        <v>5481</v>
      </c>
      <c r="DX132" t="s">
        <v>5482</v>
      </c>
      <c r="DY132" t="s">
        <v>5483</v>
      </c>
      <c r="DZ132" t="s">
        <v>5484</v>
      </c>
      <c r="EA132" s="22">
        <v>43091.565520833334</v>
      </c>
      <c r="EB132" t="s">
        <v>2915</v>
      </c>
      <c r="EC132" t="s">
        <v>5506</v>
      </c>
    </row>
    <row r="133" spans="1:133" x14ac:dyDescent="0.35">
      <c r="A133" s="30"/>
      <c r="B133" s="22">
        <v>43003.585416666669</v>
      </c>
      <c r="C133" s="22" t="s">
        <v>2868</v>
      </c>
      <c r="D133" s="30" t="s">
        <v>2869</v>
      </c>
      <c r="E133" s="30" t="s">
        <v>470</v>
      </c>
      <c r="F133" s="30" t="s">
        <v>2820</v>
      </c>
      <c r="G133" s="30" t="s">
        <v>2819</v>
      </c>
      <c r="H133" t="s">
        <v>2821</v>
      </c>
      <c r="I133" t="s">
        <v>2902</v>
      </c>
      <c r="J133" t="s">
        <v>793</v>
      </c>
      <c r="M133" s="26">
        <v>99</v>
      </c>
      <c r="Q133" s="29" t="s">
        <v>753</v>
      </c>
      <c r="R133" s="29" t="str">
        <f>IFERROR(MID(RADataQTable[[#This Row],[RAtemplate]],1,LEN(RADataQTable[[#This Row],[RAtemplate]])-8),"RA") &amp; " " &amp; RADataQTable[[#This Row],[prop_id0]] &amp; " " &amp; RADataQTable[[#This Row],[last0]]</f>
        <v>RA 1763200 Li</v>
      </c>
      <c r="U133" s="21" t="str">
        <f>IF(signer1="PD",IF(ISBLANK(RADataQTable[[#This Row],[sign_blck_name]]),"",RADataQTable[[#This Row],[sign_blck_name]]),IF(ISBLANK(signer1),"",signer1))</f>
        <v>Weng-keen Wong</v>
      </c>
      <c r="V133" s="29" t="str">
        <f>signer2</f>
        <v>Cognizant Program Director</v>
      </c>
      <c r="W133" s="15" t="str">
        <f>HYPERLINK("https://www.ejacket.nsf.gov/ej/showProposal.do?Continue=Y&amp;ID="&amp;RADataQTable[[#This Row],[prop_id0]],"eJ")</f>
        <v>eJ</v>
      </c>
      <c r="X133" s="15" t="str">
        <f>HYPERLINK("mailto:"&amp;RADataQTable[[#This Row],[email]]&amp;"&amp;subject=Your NSF Proposal:  "&amp;RADataQTable[[#This Row],[Div]]&amp;" "&amp;RADataQTable[[#This Row],[prop_id0]], RADataQTable[[#This Row],[email]])</f>
        <v>jiali@psu.edu</v>
      </c>
      <c r="Y133" s="15" t="str">
        <f>HYPERLINK("mailto:"&amp;RADataQTable[[#This Row],[allPIemail]]&amp;"&amp;subject=NSF Proposal:  "&amp;RADataQTable[[#This Row],[Div]]&amp;" "&amp;RADataQTable[[#This Row],[prop_id0]], "PIs@")</f>
        <v>PIs@</v>
      </c>
      <c r="Z133" t="s">
        <v>2871</v>
      </c>
      <c r="AD133"/>
      <c r="AE133" t="str">
        <f>IF(RADataQTable[[#This Row],[maxScore]]-RADataQTable[[#This Row],[minScore]]&gt;4,"Y","")</f>
        <v/>
      </c>
      <c r="AF133" s="21"/>
      <c r="AG133" s="26"/>
      <c r="AI133"/>
      <c r="AJ133" s="30"/>
      <c r="AK133" s="13">
        <v>997926</v>
      </c>
      <c r="AL133" s="13">
        <v>997926</v>
      </c>
      <c r="AM133">
        <v>0</v>
      </c>
      <c r="AN133" s="30">
        <v>43282</v>
      </c>
      <c r="AO133" s="21">
        <v>48</v>
      </c>
      <c r="AP133" s="21" t="s">
        <v>2930</v>
      </c>
      <c r="AS133" s="30"/>
      <c r="AX133" s="30"/>
      <c r="BG133" s="30"/>
      <c r="BP133" s="30"/>
      <c r="BU133" t="s">
        <v>802</v>
      </c>
      <c r="BV133" s="21" t="s">
        <v>803</v>
      </c>
      <c r="BW133" s="21" t="s">
        <v>2928</v>
      </c>
      <c r="BX133" s="21" t="s">
        <v>2929</v>
      </c>
      <c r="BY133" s="31">
        <v>997926</v>
      </c>
      <c r="BZ133" s="31">
        <v>997926</v>
      </c>
      <c r="CA133" t="s">
        <v>2903</v>
      </c>
      <c r="CF133" s="31"/>
      <c r="CG133" s="31"/>
      <c r="CM133" s="31"/>
      <c r="CN133" s="31"/>
      <c r="CT133" s="31"/>
      <c r="CU133" s="31"/>
      <c r="DA133" s="31"/>
      <c r="DB133" s="31"/>
      <c r="DH133" s="31"/>
      <c r="DI133" s="31"/>
      <c r="DO133" s="31"/>
      <c r="DP133" s="31"/>
      <c r="DR133" t="s">
        <v>5495</v>
      </c>
      <c r="DS133" t="s">
        <v>5496</v>
      </c>
      <c r="DT133" t="s">
        <v>471</v>
      </c>
      <c r="DU133" s="29" t="s">
        <v>5502</v>
      </c>
      <c r="DV133" t="s">
        <v>2829</v>
      </c>
      <c r="DW133" t="s">
        <v>5481</v>
      </c>
      <c r="DX133" t="s">
        <v>5482</v>
      </c>
      <c r="DY133" t="s">
        <v>5483</v>
      </c>
      <c r="DZ133" t="s">
        <v>5484</v>
      </c>
      <c r="EA133" s="22">
        <v>43091.565520833334</v>
      </c>
      <c r="EB133" t="s">
        <v>2931</v>
      </c>
      <c r="EC133" t="s">
        <v>5507</v>
      </c>
    </row>
    <row r="134" spans="1:133" x14ac:dyDescent="0.35">
      <c r="A134" s="30"/>
      <c r="B134" s="22">
        <v>43003.598611111112</v>
      </c>
      <c r="C134" s="22" t="s">
        <v>2868</v>
      </c>
      <c r="D134" s="30" t="s">
        <v>2869</v>
      </c>
      <c r="E134" s="30" t="s">
        <v>468</v>
      </c>
      <c r="F134" s="30" t="s">
        <v>2820</v>
      </c>
      <c r="G134" s="30" t="s">
        <v>2819</v>
      </c>
      <c r="H134" t="s">
        <v>2821</v>
      </c>
      <c r="I134" t="s">
        <v>2911</v>
      </c>
      <c r="J134" t="s">
        <v>807</v>
      </c>
      <c r="M134" s="26">
        <v>99</v>
      </c>
      <c r="Q134" s="29" t="s">
        <v>753</v>
      </c>
      <c r="R134" s="29" t="str">
        <f>IFERROR(MID(RADataQTable[[#This Row],[RAtemplate]],1,LEN(RADataQTable[[#This Row],[RAtemplate]])-8),"RA") &amp; " " &amp; RADataQTable[[#This Row],[prop_id0]] &amp; " " &amp; RADataQTable[[#This Row],[last0]]</f>
        <v>RA 1763206 Reinecke</v>
      </c>
      <c r="U134" s="21" t="str">
        <f>IF(signer1="PD",IF(ISBLANK(RADataQTable[[#This Row],[sign_blck_name]]),"",RADataQTable[[#This Row],[sign_blck_name]]),IF(ISBLANK(signer1),"",signer1))</f>
        <v>William Bainbridge</v>
      </c>
      <c r="V134" s="29" t="str">
        <f>signer2</f>
        <v>Cognizant Program Director</v>
      </c>
      <c r="W134" s="15" t="str">
        <f>HYPERLINK("https://www.ejacket.nsf.gov/ej/showProposal.do?Continue=Y&amp;ID="&amp;RADataQTable[[#This Row],[prop_id0]],"eJ")</f>
        <v>eJ</v>
      </c>
      <c r="X134" s="15" t="str">
        <f>HYPERLINK("mailto:"&amp;RADataQTable[[#This Row],[email]]&amp;"&amp;subject=Your NSF Proposal:  "&amp;RADataQTable[[#This Row],[Div]]&amp;" "&amp;RADataQTable[[#This Row],[prop_id0]], RADataQTable[[#This Row],[email]])</f>
        <v>reinecke@cs.washington.edu</v>
      </c>
      <c r="Y134" s="15" t="str">
        <f>HYPERLINK("mailto:"&amp;RADataQTable[[#This Row],[allPIemail]]&amp;"&amp;subject=NSF Proposal:  "&amp;RADataQTable[[#This Row],[Div]]&amp;" "&amp;RADataQTable[[#This Row],[prop_id0]], "PIs@")</f>
        <v>PIs@</v>
      </c>
      <c r="Z134" t="s">
        <v>2871</v>
      </c>
      <c r="AD134"/>
      <c r="AE134" t="str">
        <f>IF(RADataQTable[[#This Row],[maxScore]]-RADataQTable[[#This Row],[minScore]]&gt;4,"Y","")</f>
        <v/>
      </c>
      <c r="AF134" s="21"/>
      <c r="AG134" s="26"/>
      <c r="AI134"/>
      <c r="AJ134" s="30"/>
      <c r="AK134" s="13">
        <v>1200000</v>
      </c>
      <c r="AL134" s="13">
        <v>1200000</v>
      </c>
      <c r="AM134">
        <v>0</v>
      </c>
      <c r="AN134" s="30">
        <v>43282</v>
      </c>
      <c r="AO134" s="21">
        <v>48</v>
      </c>
      <c r="AP134" s="21" t="s">
        <v>2933</v>
      </c>
      <c r="AS134" s="30"/>
      <c r="AX134" s="30"/>
      <c r="BG134" s="30"/>
      <c r="BP134" s="30"/>
      <c r="BU134" t="s">
        <v>805</v>
      </c>
      <c r="BV134" s="21" t="s">
        <v>806</v>
      </c>
      <c r="BW134" s="21" t="s">
        <v>2932</v>
      </c>
      <c r="BX134" s="21" t="s">
        <v>2848</v>
      </c>
      <c r="BY134" s="31">
        <v>750000</v>
      </c>
      <c r="BZ134" s="31">
        <v>750000</v>
      </c>
      <c r="CA134" t="s">
        <v>468</v>
      </c>
      <c r="CB134" s="21" t="s">
        <v>2935</v>
      </c>
      <c r="CC134" s="21" t="s">
        <v>2936</v>
      </c>
      <c r="CD134" s="21" t="s">
        <v>2937</v>
      </c>
      <c r="CE134" s="21" t="s">
        <v>2938</v>
      </c>
      <c r="CF134" s="31">
        <v>450000</v>
      </c>
      <c r="CG134" s="31">
        <v>450000</v>
      </c>
      <c r="CH134" t="s">
        <v>468</v>
      </c>
      <c r="CM134" s="31"/>
      <c r="CN134" s="31"/>
      <c r="CT134" s="31"/>
      <c r="CU134" s="31"/>
      <c r="DA134" s="31"/>
      <c r="DB134" s="31"/>
      <c r="DH134" s="31"/>
      <c r="DI134" s="31"/>
      <c r="DO134" s="31"/>
      <c r="DP134" s="31"/>
      <c r="DR134" t="s">
        <v>5495</v>
      </c>
      <c r="DS134" t="s">
        <v>5496</v>
      </c>
      <c r="DT134" t="s">
        <v>469</v>
      </c>
      <c r="DU134" s="29" t="s">
        <v>5508</v>
      </c>
      <c r="DV134" t="s">
        <v>2881</v>
      </c>
      <c r="DW134" t="s">
        <v>5481</v>
      </c>
      <c r="DX134" t="s">
        <v>5482</v>
      </c>
      <c r="DY134" t="s">
        <v>5483</v>
      </c>
      <c r="DZ134" t="s">
        <v>5484</v>
      </c>
      <c r="EA134" s="22">
        <v>43091.565520833334</v>
      </c>
      <c r="EB134" t="s">
        <v>2934</v>
      </c>
      <c r="EC134" t="s">
        <v>5509</v>
      </c>
    </row>
    <row r="135" spans="1:133" x14ac:dyDescent="0.35">
      <c r="A135" s="30"/>
      <c r="B135" s="22">
        <v>43003.633333333331</v>
      </c>
      <c r="C135" s="22" t="s">
        <v>2868</v>
      </c>
      <c r="D135" s="30" t="s">
        <v>2869</v>
      </c>
      <c r="E135" s="30" t="s">
        <v>470</v>
      </c>
      <c r="F135" s="30" t="s">
        <v>2820</v>
      </c>
      <c r="G135" s="30" t="s">
        <v>2819</v>
      </c>
      <c r="H135" t="s">
        <v>2821</v>
      </c>
      <c r="I135" t="s">
        <v>2902</v>
      </c>
      <c r="J135" t="s">
        <v>793</v>
      </c>
      <c r="M135" s="26">
        <v>99</v>
      </c>
      <c r="Q135" s="29" t="s">
        <v>753</v>
      </c>
      <c r="R135" s="29" t="str">
        <f>IFERROR(MID(RADataQTable[[#This Row],[RAtemplate]],1,LEN(RADataQTable[[#This Row],[RAtemplate]])-8),"RA") &amp; " " &amp; RADataQTable[[#This Row],[prop_id0]] &amp; " " &amp; RADataQTable[[#This Row],[last0]]</f>
        <v>RA 1763222 Bilmes</v>
      </c>
      <c r="U135" s="21" t="str">
        <f>IF(signer1="PD",IF(ISBLANK(RADataQTable[[#This Row],[sign_blck_name]]),"",RADataQTable[[#This Row],[sign_blck_name]]),IF(ISBLANK(signer1),"",signer1))</f>
        <v>Weng-keen Wong</v>
      </c>
      <c r="V135" s="29" t="str">
        <f>signer2</f>
        <v>Cognizant Program Director</v>
      </c>
      <c r="W135" s="15" t="str">
        <f>HYPERLINK("https://www.ejacket.nsf.gov/ej/showProposal.do?Continue=Y&amp;ID="&amp;RADataQTable[[#This Row],[prop_id0]],"eJ")</f>
        <v>eJ</v>
      </c>
      <c r="X135" s="15" t="str">
        <f>HYPERLINK("mailto:"&amp;RADataQTable[[#This Row],[email]]&amp;"&amp;subject=Your NSF Proposal:  "&amp;RADataQTable[[#This Row],[Div]]&amp;" "&amp;RADataQTable[[#This Row],[prop_id0]], RADataQTable[[#This Row],[email]])</f>
        <v>bilmes@ee.washington.edu</v>
      </c>
      <c r="Y135" s="15" t="str">
        <f>HYPERLINK("mailto:"&amp;RADataQTable[[#This Row],[allPIemail]]&amp;"&amp;subject=NSF Proposal:  "&amp;RADataQTable[[#This Row],[Div]]&amp;" "&amp;RADataQTable[[#This Row],[prop_id0]], "PIs@")</f>
        <v>PIs@</v>
      </c>
      <c r="Z135" t="s">
        <v>2871</v>
      </c>
      <c r="AD135"/>
      <c r="AE135" t="str">
        <f>IF(RADataQTable[[#This Row],[maxScore]]-RADataQTable[[#This Row],[minScore]]&gt;4,"Y","")</f>
        <v/>
      </c>
      <c r="AF135" s="21"/>
      <c r="AG135" s="26"/>
      <c r="AI135"/>
      <c r="AJ135" s="30"/>
      <c r="AK135" s="13">
        <v>1199446</v>
      </c>
      <c r="AL135" s="13">
        <v>1199446</v>
      </c>
      <c r="AM135">
        <v>0</v>
      </c>
      <c r="AN135" s="30">
        <v>43267</v>
      </c>
      <c r="AO135" s="21">
        <v>36</v>
      </c>
      <c r="AP135" s="21" t="s">
        <v>2952</v>
      </c>
      <c r="AS135" s="30"/>
      <c r="AX135" s="30"/>
      <c r="BG135" s="30"/>
      <c r="BP135" s="30"/>
      <c r="BU135" t="s">
        <v>2949</v>
      </c>
      <c r="BV135" s="21" t="s">
        <v>2950</v>
      </c>
      <c r="BW135" s="21" t="s">
        <v>2951</v>
      </c>
      <c r="BX135" s="21" t="s">
        <v>2848</v>
      </c>
      <c r="BY135" s="31">
        <v>600000</v>
      </c>
      <c r="BZ135" s="31">
        <v>600000</v>
      </c>
      <c r="CA135" t="s">
        <v>2903</v>
      </c>
      <c r="CB135" s="21" t="s">
        <v>2954</v>
      </c>
      <c r="CC135" s="21" t="s">
        <v>1561</v>
      </c>
      <c r="CD135" s="21" t="s">
        <v>2955</v>
      </c>
      <c r="CE135" s="21" t="s">
        <v>2956</v>
      </c>
      <c r="CF135" s="31">
        <v>599446</v>
      </c>
      <c r="CG135" s="31">
        <v>599446</v>
      </c>
      <c r="CH135" t="s">
        <v>2903</v>
      </c>
      <c r="CM135" s="31"/>
      <c r="CN135" s="31"/>
      <c r="CT135" s="31"/>
      <c r="CU135" s="31"/>
      <c r="DA135" s="31"/>
      <c r="DB135" s="31"/>
      <c r="DH135" s="31"/>
      <c r="DI135" s="31"/>
      <c r="DO135" s="31"/>
      <c r="DP135" s="31"/>
      <c r="DR135" t="s">
        <v>5495</v>
      </c>
      <c r="DS135" t="s">
        <v>5496</v>
      </c>
      <c r="DT135" t="s">
        <v>471</v>
      </c>
      <c r="DU135" s="29" t="s">
        <v>5502</v>
      </c>
      <c r="DV135" t="s">
        <v>2829</v>
      </c>
      <c r="DW135" t="s">
        <v>5481</v>
      </c>
      <c r="DX135" t="s">
        <v>5482</v>
      </c>
      <c r="DY135" t="s">
        <v>5483</v>
      </c>
      <c r="DZ135" t="s">
        <v>5484</v>
      </c>
      <c r="EA135" s="22">
        <v>43091.565520833334</v>
      </c>
      <c r="EB135" t="s">
        <v>2953</v>
      </c>
      <c r="EC135" t="s">
        <v>5515</v>
      </c>
    </row>
    <row r="136" spans="1:133" x14ac:dyDescent="0.35">
      <c r="A136" s="30"/>
      <c r="B136" s="22">
        <v>43003.673611111109</v>
      </c>
      <c r="C136" s="22" t="s">
        <v>2868</v>
      </c>
      <c r="D136" s="30" t="s">
        <v>2869</v>
      </c>
      <c r="E136" s="30" t="s">
        <v>470</v>
      </c>
      <c r="F136" s="30" t="s">
        <v>2820</v>
      </c>
      <c r="G136" s="30" t="s">
        <v>2819</v>
      </c>
      <c r="H136" t="s">
        <v>2821</v>
      </c>
      <c r="J136" t="s">
        <v>859</v>
      </c>
      <c r="M136" s="26">
        <v>99</v>
      </c>
      <c r="Q136" s="29" t="s">
        <v>753</v>
      </c>
      <c r="R136" s="29" t="str">
        <f>IFERROR(MID(RADataQTable[[#This Row],[RAtemplate]],1,LEN(RADataQTable[[#This Row],[RAtemplate]])-8),"RA") &amp; " " &amp; RADataQTable[[#This Row],[prop_id0]] &amp; " " &amp; RADataQTable[[#This Row],[last0]]</f>
        <v>RA 1763236 Passonneau</v>
      </c>
      <c r="U136" s="21" t="str">
        <f>IF(signer1="PD",IF(ISBLANK(RADataQTable[[#This Row],[sign_blck_name]]),"",RADataQTable[[#This Row],[sign_blck_name]]),IF(ISBLANK(signer1),"",signer1))</f>
        <v>Tatiana D. Korelsky</v>
      </c>
      <c r="V136" s="29" t="str">
        <f>signer2</f>
        <v>Cognizant Program Director</v>
      </c>
      <c r="W136" s="15" t="str">
        <f>HYPERLINK("https://www.ejacket.nsf.gov/ej/showProposal.do?Continue=Y&amp;ID="&amp;RADataQTable[[#This Row],[prop_id0]],"eJ")</f>
        <v>eJ</v>
      </c>
      <c r="X136" s="15" t="str">
        <f>HYPERLINK("mailto:"&amp;RADataQTable[[#This Row],[email]]&amp;"&amp;subject=Your NSF Proposal:  "&amp;RADataQTable[[#This Row],[Div]]&amp;" "&amp;RADataQTable[[#This Row],[prop_id0]], RADataQTable[[#This Row],[email]])</f>
        <v>rjp49@cse.psu.edu</v>
      </c>
      <c r="Y136" s="15" t="str">
        <f>HYPERLINK("mailto:"&amp;RADataQTable[[#This Row],[allPIemail]]&amp;"&amp;subject=NSF Proposal:  "&amp;RADataQTable[[#This Row],[Div]]&amp;" "&amp;RADataQTable[[#This Row],[prop_id0]], "PIs@")</f>
        <v>PIs@</v>
      </c>
      <c r="Z136" t="s">
        <v>2871</v>
      </c>
      <c r="AD136"/>
      <c r="AE136" t="str">
        <f>IF(RADataQTable[[#This Row],[maxScore]]-RADataQTable[[#This Row],[minScore]]&gt;4,"Y","")</f>
        <v/>
      </c>
      <c r="AF136" s="21"/>
      <c r="AG136" s="26"/>
      <c r="AI136"/>
      <c r="AJ136" s="30"/>
      <c r="AK136" s="13">
        <v>1197561</v>
      </c>
      <c r="AL136" s="13">
        <v>1197561</v>
      </c>
      <c r="AM136">
        <v>0</v>
      </c>
      <c r="AN136" s="30">
        <v>43313</v>
      </c>
      <c r="AO136" s="21">
        <v>36</v>
      </c>
      <c r="AP136" s="21" t="s">
        <v>2970</v>
      </c>
      <c r="AS136" s="30"/>
      <c r="AX136" s="30"/>
      <c r="BG136" s="30"/>
      <c r="BP136" s="30"/>
      <c r="BU136" t="s">
        <v>857</v>
      </c>
      <c r="BV136" s="21" t="s">
        <v>858</v>
      </c>
      <c r="BW136" s="21" t="s">
        <v>2969</v>
      </c>
      <c r="BX136" s="21" t="s">
        <v>2929</v>
      </c>
      <c r="BY136" s="31">
        <v>698534</v>
      </c>
      <c r="BZ136" s="31">
        <v>698534</v>
      </c>
      <c r="CA136" t="s">
        <v>2903</v>
      </c>
      <c r="CB136" s="21" t="s">
        <v>2973</v>
      </c>
      <c r="CC136" s="21" t="s">
        <v>2974</v>
      </c>
      <c r="CD136" s="21" t="s">
        <v>2975</v>
      </c>
      <c r="CE136" s="21" t="s">
        <v>2976</v>
      </c>
      <c r="CF136" s="31">
        <v>499027</v>
      </c>
      <c r="CG136" s="31">
        <v>499027</v>
      </c>
      <c r="CH136" t="s">
        <v>2903</v>
      </c>
      <c r="CM136" s="31"/>
      <c r="CN136" s="31"/>
      <c r="CT136" s="31"/>
      <c r="CU136" s="31"/>
      <c r="DA136" s="31"/>
      <c r="DB136" s="31"/>
      <c r="DH136" s="31"/>
      <c r="DI136" s="31"/>
      <c r="DO136" s="31"/>
      <c r="DP136" s="31"/>
      <c r="DR136" t="s">
        <v>5495</v>
      </c>
      <c r="DS136" t="s">
        <v>5496</v>
      </c>
      <c r="DT136" t="s">
        <v>471</v>
      </c>
      <c r="DU136" s="29" t="s">
        <v>5521</v>
      </c>
      <c r="DV136" t="s">
        <v>2829</v>
      </c>
      <c r="DW136" t="s">
        <v>5481</v>
      </c>
      <c r="DX136" t="s">
        <v>5482</v>
      </c>
      <c r="DY136" t="s">
        <v>5483</v>
      </c>
      <c r="DZ136" t="s">
        <v>5484</v>
      </c>
      <c r="EA136" s="22">
        <v>43091.565520833334</v>
      </c>
      <c r="EB136" t="s">
        <v>2971</v>
      </c>
      <c r="EC136" t="s">
        <v>5522</v>
      </c>
    </row>
    <row r="137" spans="1:133" x14ac:dyDescent="0.35">
      <c r="A137" s="30"/>
      <c r="B137" s="22">
        <v>43003.707638888889</v>
      </c>
      <c r="C137" s="22" t="s">
        <v>2817</v>
      </c>
      <c r="D137" s="30" t="s">
        <v>2818</v>
      </c>
      <c r="E137" s="30" t="s">
        <v>474</v>
      </c>
      <c r="F137" s="30" t="s">
        <v>2820</v>
      </c>
      <c r="G137" s="30" t="s">
        <v>2819</v>
      </c>
      <c r="H137" t="s">
        <v>2821</v>
      </c>
      <c r="I137" t="s">
        <v>2822</v>
      </c>
      <c r="J137" t="s">
        <v>885</v>
      </c>
      <c r="M137" s="26">
        <v>99</v>
      </c>
      <c r="Q137" s="29" t="s">
        <v>753</v>
      </c>
      <c r="R137" s="29" t="str">
        <f>IFERROR(MID(RADataQTable[[#This Row],[RAtemplate]],1,LEN(RADataQTable[[#This Row],[RAtemplate]])-8),"RA") &amp; " " &amp; RADataQTable[[#This Row],[prop_id0]] &amp; " " &amp; RADataQTable[[#This Row],[last0]]</f>
        <v>RA 1763247 Minn</v>
      </c>
      <c r="U137" s="21" t="str">
        <f>IF(signer1="PD",IF(ISBLANK(RADataQTable[[#This Row],[sign_blck_name]]),"",RADataQTable[[#This Row],[sign_blck_name]]),IF(ISBLANK(signer1),"",signer1))</f>
        <v>phillip regalia</v>
      </c>
      <c r="V137" s="29" t="str">
        <f>signer2</f>
        <v>Cognizant Program Director</v>
      </c>
      <c r="W137" s="15" t="str">
        <f>HYPERLINK("https://www.ejacket.nsf.gov/ej/showProposal.do?Continue=Y&amp;ID="&amp;RADataQTable[[#This Row],[prop_id0]],"eJ")</f>
        <v>eJ</v>
      </c>
      <c r="X137" s="15" t="str">
        <f>HYPERLINK("mailto:"&amp;RADataQTable[[#This Row],[email]]&amp;"&amp;subject=Your NSF Proposal:  "&amp;RADataQTable[[#This Row],[Div]]&amp;" "&amp;RADataQTable[[#This Row],[prop_id0]], RADataQTable[[#This Row],[email]])</f>
        <v>hlaing.minn@utdallas.edu</v>
      </c>
      <c r="Y137" s="15" t="str">
        <f>HYPERLINK("mailto:"&amp;RADataQTable[[#This Row],[allPIemail]]&amp;"&amp;subject=NSF Proposal:  "&amp;RADataQTable[[#This Row],[Div]]&amp;" "&amp;RADataQTable[[#This Row],[prop_id0]], "PIs@")</f>
        <v>PIs@</v>
      </c>
      <c r="Z137" t="s">
        <v>2825</v>
      </c>
      <c r="AD137"/>
      <c r="AE137" t="str">
        <f>IF(RADataQTable[[#This Row],[maxScore]]-RADataQTable[[#This Row],[minScore]]&gt;4,"Y","")</f>
        <v/>
      </c>
      <c r="AF137" s="21"/>
      <c r="AG137" s="26"/>
      <c r="AI137"/>
      <c r="AJ137" s="30"/>
      <c r="AK137" s="13">
        <v>696019</v>
      </c>
      <c r="AL137" s="13">
        <v>696019</v>
      </c>
      <c r="AM137">
        <v>0</v>
      </c>
      <c r="AN137" s="30">
        <v>43282</v>
      </c>
      <c r="AO137" s="21">
        <v>36</v>
      </c>
      <c r="AP137" s="21" t="s">
        <v>2991</v>
      </c>
      <c r="AS137" s="30"/>
      <c r="AX137" s="30"/>
      <c r="BG137" s="30"/>
      <c r="BP137" s="30"/>
      <c r="BU137" t="s">
        <v>883</v>
      </c>
      <c r="BV137" s="21" t="s">
        <v>884</v>
      </c>
      <c r="BW137" s="21" t="s">
        <v>2989</v>
      </c>
      <c r="BX137" s="21" t="s">
        <v>2990</v>
      </c>
      <c r="BY137" s="31">
        <v>696019</v>
      </c>
      <c r="BZ137" s="31">
        <v>696019</v>
      </c>
      <c r="CA137" t="s">
        <v>2988</v>
      </c>
      <c r="CF137" s="31"/>
      <c r="CG137" s="31"/>
      <c r="CM137" s="31"/>
      <c r="CN137" s="31"/>
      <c r="CT137" s="31"/>
      <c r="CU137" s="31"/>
      <c r="DA137" s="31"/>
      <c r="DB137" s="31"/>
      <c r="DH137" s="31"/>
      <c r="DI137" s="31"/>
      <c r="DO137" s="31"/>
      <c r="DP137" s="31"/>
      <c r="DR137" t="s">
        <v>5478</v>
      </c>
      <c r="DS137" t="s">
        <v>5479</v>
      </c>
      <c r="DT137" t="s">
        <v>475</v>
      </c>
      <c r="DU137" s="29" t="s">
        <v>5528</v>
      </c>
      <c r="DV137" t="s">
        <v>2829</v>
      </c>
      <c r="DW137" t="s">
        <v>5481</v>
      </c>
      <c r="DX137" t="s">
        <v>5482</v>
      </c>
      <c r="DY137" t="s">
        <v>5483</v>
      </c>
      <c r="DZ137" t="s">
        <v>5484</v>
      </c>
      <c r="EA137" s="22">
        <v>43091.565520833334</v>
      </c>
      <c r="EB137" t="s">
        <v>2992</v>
      </c>
      <c r="EC137" t="s">
        <v>5529</v>
      </c>
    </row>
    <row r="138" spans="1:133" x14ac:dyDescent="0.35">
      <c r="A138" s="30"/>
      <c r="B138" s="22">
        <v>43003.71597222222</v>
      </c>
      <c r="C138" s="22" t="s">
        <v>2868</v>
      </c>
      <c r="D138" s="30" t="s">
        <v>2869</v>
      </c>
      <c r="E138" s="30" t="s">
        <v>468</v>
      </c>
      <c r="F138" s="30" t="s">
        <v>2820</v>
      </c>
      <c r="G138" s="30" t="s">
        <v>2819</v>
      </c>
      <c r="H138" t="s">
        <v>2821</v>
      </c>
      <c r="I138" t="s">
        <v>2911</v>
      </c>
      <c r="J138" t="s">
        <v>807</v>
      </c>
      <c r="M138" s="26">
        <v>99</v>
      </c>
      <c r="Q138" s="29" t="s">
        <v>753</v>
      </c>
      <c r="R138" s="29" t="str">
        <f>IFERROR(MID(RADataQTable[[#This Row],[RAtemplate]],1,LEN(RADataQTable[[#This Row],[RAtemplate]])-8),"RA") &amp; " " &amp; RADataQTable[[#This Row],[prop_id0]] &amp; " " &amp; RADataQTable[[#This Row],[last0]]</f>
        <v>RA 1763251 Kientz</v>
      </c>
      <c r="U138" s="21" t="str">
        <f>IF(signer1="PD",IF(ISBLANK(RADataQTable[[#This Row],[sign_blck_name]]),"",RADataQTable[[#This Row],[sign_blck_name]]),IF(ISBLANK(signer1),"",signer1))</f>
        <v>William Bainbridge</v>
      </c>
      <c r="V138" s="29" t="str">
        <f>signer2</f>
        <v>Cognizant Program Director</v>
      </c>
      <c r="W138" s="15" t="str">
        <f>HYPERLINK("https://www.ejacket.nsf.gov/ej/showProposal.do?Continue=Y&amp;ID="&amp;RADataQTable[[#This Row],[prop_id0]],"eJ")</f>
        <v>eJ</v>
      </c>
      <c r="X138" s="15" t="str">
        <f>HYPERLINK("mailto:"&amp;RADataQTable[[#This Row],[email]]&amp;"&amp;subject=Your NSF Proposal:  "&amp;RADataQTable[[#This Row],[Div]]&amp;" "&amp;RADataQTable[[#This Row],[prop_id0]], RADataQTable[[#This Row],[email]])</f>
        <v>jkientz@uw.edu</v>
      </c>
      <c r="Y138" s="15" t="str">
        <f>HYPERLINK("mailto:"&amp;RADataQTable[[#This Row],[allPIemail]]&amp;"&amp;subject=NSF Proposal:  "&amp;RADataQTable[[#This Row],[Div]]&amp;" "&amp;RADataQTable[[#This Row],[prop_id0]], "PIs@")</f>
        <v>PIs@</v>
      </c>
      <c r="Z138" t="s">
        <v>2871</v>
      </c>
      <c r="AD138"/>
      <c r="AE138" t="str">
        <f>IF(RADataQTable[[#This Row],[maxScore]]-RADataQTable[[#This Row],[minScore]]&gt;4,"Y","")</f>
        <v/>
      </c>
      <c r="AF138" s="21"/>
      <c r="AG138" s="26"/>
      <c r="AI138"/>
      <c r="AJ138" s="30"/>
      <c r="AK138" s="13">
        <v>1215988</v>
      </c>
      <c r="AL138" s="13">
        <v>1215988</v>
      </c>
      <c r="AM138">
        <v>0</v>
      </c>
      <c r="AN138" s="30">
        <v>43344</v>
      </c>
      <c r="AO138" s="21">
        <v>36</v>
      </c>
      <c r="AP138" s="21" t="s">
        <v>2996</v>
      </c>
      <c r="AS138" s="30"/>
      <c r="AX138" s="30"/>
      <c r="BG138" s="30"/>
      <c r="BP138" s="30"/>
      <c r="BU138" t="s">
        <v>2993</v>
      </c>
      <c r="BV138" s="21" t="s">
        <v>2994</v>
      </c>
      <c r="BW138" s="21" t="s">
        <v>2995</v>
      </c>
      <c r="BX138" s="21" t="s">
        <v>2848</v>
      </c>
      <c r="BY138" s="31">
        <v>1215988</v>
      </c>
      <c r="BZ138" s="31">
        <v>1215988</v>
      </c>
      <c r="CA138" t="s">
        <v>468</v>
      </c>
      <c r="CF138" s="31"/>
      <c r="CG138" s="31"/>
      <c r="CM138" s="31"/>
      <c r="CN138" s="31"/>
      <c r="CT138" s="31"/>
      <c r="CU138" s="31"/>
      <c r="DA138" s="31"/>
      <c r="DB138" s="31"/>
      <c r="DH138" s="31"/>
      <c r="DI138" s="31"/>
      <c r="DO138" s="31"/>
      <c r="DP138" s="31"/>
      <c r="DR138" t="s">
        <v>5495</v>
      </c>
      <c r="DS138" t="s">
        <v>5496</v>
      </c>
      <c r="DT138" t="s">
        <v>469</v>
      </c>
      <c r="DU138" s="29" t="s">
        <v>5508</v>
      </c>
      <c r="DV138" t="s">
        <v>2881</v>
      </c>
      <c r="DW138" t="s">
        <v>5481</v>
      </c>
      <c r="DX138" t="s">
        <v>5482</v>
      </c>
      <c r="DY138" t="s">
        <v>5483</v>
      </c>
      <c r="DZ138" t="s">
        <v>5484</v>
      </c>
      <c r="EA138" s="22">
        <v>43091.565520833334</v>
      </c>
      <c r="EB138" t="s">
        <v>2997</v>
      </c>
      <c r="EC138" t="s">
        <v>5530</v>
      </c>
    </row>
    <row r="139" spans="1:133" x14ac:dyDescent="0.35">
      <c r="A139" s="30"/>
      <c r="B139" s="22">
        <v>43003.729166666664</v>
      </c>
      <c r="C139" s="22" t="s">
        <v>2839</v>
      </c>
      <c r="D139" s="30" t="s">
        <v>2840</v>
      </c>
      <c r="E139" s="30" t="s">
        <v>462</v>
      </c>
      <c r="F139" s="30" t="s">
        <v>2820</v>
      </c>
      <c r="G139" s="30" t="s">
        <v>2819</v>
      </c>
      <c r="H139" t="s">
        <v>2821</v>
      </c>
      <c r="J139" t="s">
        <v>761</v>
      </c>
      <c r="M139" s="26">
        <v>99</v>
      </c>
      <c r="Q139" s="29" t="s">
        <v>753</v>
      </c>
      <c r="R139" s="29" t="str">
        <f>IFERROR(MID(RADataQTable[[#This Row],[RAtemplate]],1,LEN(RADataQTable[[#This Row],[RAtemplate]])-8),"RA") &amp; " " &amp; RADataQTable[[#This Row],[prop_id0]] &amp; " " &amp; RADataQTable[[#This Row],[last0]]</f>
        <v>RA 1763256 Winstein</v>
      </c>
      <c r="U139" s="21" t="str">
        <f>IF(signer1="PD",IF(ISBLANK(RADataQTable[[#This Row],[sign_blck_name]]),"",RADataQTable[[#This Row],[sign_blck_name]]),IF(ISBLANK(signer1),"",signer1))</f>
        <v>Samee Khan</v>
      </c>
      <c r="V139" s="29" t="str">
        <f>signer2</f>
        <v>Cognizant Program Director</v>
      </c>
      <c r="W139" s="15" t="str">
        <f>HYPERLINK("https://www.ejacket.nsf.gov/ej/showProposal.do?Continue=Y&amp;ID="&amp;RADataQTable[[#This Row],[prop_id0]],"eJ")</f>
        <v>eJ</v>
      </c>
      <c r="X139" s="15" t="str">
        <f>HYPERLINK("mailto:"&amp;RADataQTable[[#This Row],[email]]&amp;"&amp;subject=Your NSF Proposal:  "&amp;RADataQTable[[#This Row],[Div]]&amp;" "&amp;RADataQTable[[#This Row],[prop_id0]], RADataQTable[[#This Row],[email]])</f>
        <v>keithw@cs.stanford.edu</v>
      </c>
      <c r="Y139" s="15" t="str">
        <f>HYPERLINK("mailto:"&amp;RADataQTable[[#This Row],[allPIemail]]&amp;"&amp;subject=NSF Proposal:  "&amp;RADataQTable[[#This Row],[Div]]&amp;" "&amp;RADataQTable[[#This Row],[prop_id0]], "PIs@")</f>
        <v>PIs@</v>
      </c>
      <c r="Z139" t="s">
        <v>2841</v>
      </c>
      <c r="AD139"/>
      <c r="AE139" t="str">
        <f>IF(RADataQTable[[#This Row],[maxScore]]-RADataQTable[[#This Row],[minScore]]&gt;4,"Y","")</f>
        <v/>
      </c>
      <c r="AF139" s="21"/>
      <c r="AG139" s="26"/>
      <c r="AI139"/>
      <c r="AJ139" s="30"/>
      <c r="AK139" s="13">
        <v>1200000</v>
      </c>
      <c r="AL139" s="13">
        <v>1200000</v>
      </c>
      <c r="AM139">
        <v>0</v>
      </c>
      <c r="AN139" s="30">
        <v>43344</v>
      </c>
      <c r="AO139" s="21">
        <v>36</v>
      </c>
      <c r="AP139" s="21" t="s">
        <v>2999</v>
      </c>
      <c r="AS139" s="30"/>
      <c r="AX139" s="30"/>
      <c r="BG139" s="30"/>
      <c r="BP139" s="30"/>
      <c r="BU139" t="s">
        <v>887</v>
      </c>
      <c r="BV139" s="21" t="s">
        <v>888</v>
      </c>
      <c r="BW139" s="21" t="s">
        <v>2998</v>
      </c>
      <c r="BX139" s="21" t="s">
        <v>641</v>
      </c>
      <c r="BY139" s="31">
        <v>800000</v>
      </c>
      <c r="BZ139" s="31">
        <v>800000</v>
      </c>
      <c r="CA139" t="s">
        <v>485</v>
      </c>
      <c r="CB139" s="21" t="s">
        <v>3001</v>
      </c>
      <c r="CC139" s="21" t="s">
        <v>1503</v>
      </c>
      <c r="CD139" s="21" t="s">
        <v>3002</v>
      </c>
      <c r="CE139" s="21" t="s">
        <v>668</v>
      </c>
      <c r="CF139" s="31">
        <v>400000</v>
      </c>
      <c r="CG139" s="31">
        <v>400000</v>
      </c>
      <c r="CH139" t="s">
        <v>485</v>
      </c>
      <c r="CM139" s="31"/>
      <c r="CN139" s="31"/>
      <c r="CT139" s="31"/>
      <c r="CU139" s="31"/>
      <c r="DA139" s="31"/>
      <c r="DB139" s="31"/>
      <c r="DH139" s="31"/>
      <c r="DI139" s="31"/>
      <c r="DO139" s="31"/>
      <c r="DP139" s="31"/>
      <c r="DR139" t="s">
        <v>5486</v>
      </c>
      <c r="DS139" t="s">
        <v>5487</v>
      </c>
      <c r="DT139" t="s">
        <v>463</v>
      </c>
      <c r="DU139" s="29" t="s">
        <v>5490</v>
      </c>
      <c r="DV139" t="s">
        <v>2829</v>
      </c>
      <c r="DW139" t="s">
        <v>5481</v>
      </c>
      <c r="DX139" t="s">
        <v>5482</v>
      </c>
      <c r="DY139" t="s">
        <v>5483</v>
      </c>
      <c r="DZ139" t="s">
        <v>5484</v>
      </c>
      <c r="EA139" s="22">
        <v>43091.565520833334</v>
      </c>
      <c r="EB139" t="s">
        <v>3000</v>
      </c>
      <c r="EC139" t="s">
        <v>5531</v>
      </c>
    </row>
    <row r="140" spans="1:133" x14ac:dyDescent="0.35">
      <c r="A140" s="30"/>
      <c r="B140" s="22">
        <v>43003.765277777777</v>
      </c>
      <c r="C140" s="22" t="s">
        <v>2868</v>
      </c>
      <c r="D140" s="30" t="s">
        <v>2869</v>
      </c>
      <c r="E140" s="30" t="s">
        <v>466</v>
      </c>
      <c r="F140" s="30" t="s">
        <v>2820</v>
      </c>
      <c r="G140" s="30" t="s">
        <v>2819</v>
      </c>
      <c r="H140" t="s">
        <v>2821</v>
      </c>
      <c r="I140" t="s">
        <v>2883</v>
      </c>
      <c r="J140" t="s">
        <v>931</v>
      </c>
      <c r="M140" s="26">
        <v>99</v>
      </c>
      <c r="Q140" s="29" t="s">
        <v>753</v>
      </c>
      <c r="R140" s="29" t="str">
        <f>IFERROR(MID(RADataQTable[[#This Row],[RAtemplate]],1,LEN(RADataQTable[[#This Row],[RAtemplate]])-8),"RA") &amp; " " &amp; RADataQTable[[#This Row],[prop_id0]] &amp; " " &amp; RADataQTable[[#This Row],[last0]]</f>
        <v>RA 1763266 Zaharia</v>
      </c>
      <c r="U140" s="21" t="str">
        <f>IF(signer1="PD",IF(ISBLANK(RADataQTable[[#This Row],[sign_blck_name]]),"",RADataQTable[[#This Row],[sign_blck_name]]),IF(ISBLANK(signer1),"",signer1))</f>
        <v>James French</v>
      </c>
      <c r="V140" s="29" t="str">
        <f>signer2</f>
        <v>Cognizant Program Director</v>
      </c>
      <c r="W140" s="15" t="str">
        <f>HYPERLINK("https://www.ejacket.nsf.gov/ej/showProposal.do?Continue=Y&amp;ID="&amp;RADataQTable[[#This Row],[prop_id0]],"eJ")</f>
        <v>eJ</v>
      </c>
      <c r="X140" s="15" t="str">
        <f>HYPERLINK("mailto:"&amp;RADataQTable[[#This Row],[email]]&amp;"&amp;subject=Your NSF Proposal:  "&amp;RADataQTable[[#This Row],[Div]]&amp;" "&amp;RADataQTable[[#This Row],[prop_id0]], RADataQTable[[#This Row],[email]])</f>
        <v>matei@cs.stanford.edu</v>
      </c>
      <c r="Y140" s="15" t="str">
        <f>HYPERLINK("mailto:"&amp;RADataQTable[[#This Row],[allPIemail]]&amp;"&amp;subject=NSF Proposal:  "&amp;RADataQTable[[#This Row],[Div]]&amp;" "&amp;RADataQTable[[#This Row],[prop_id0]], "PIs@")</f>
        <v>PIs@</v>
      </c>
      <c r="Z140" t="s">
        <v>2871</v>
      </c>
      <c r="AD140"/>
      <c r="AE140" t="str">
        <f>IF(RADataQTable[[#This Row],[maxScore]]-RADataQTable[[#This Row],[minScore]]&gt;4,"Y","")</f>
        <v/>
      </c>
      <c r="AF140" s="21"/>
      <c r="AG140" s="26"/>
      <c r="AI140"/>
      <c r="AJ140" s="30"/>
      <c r="AK140" s="13">
        <v>1198235</v>
      </c>
      <c r="AL140" s="13">
        <v>1198235</v>
      </c>
      <c r="AM140">
        <v>0</v>
      </c>
      <c r="AN140" s="30">
        <v>43191</v>
      </c>
      <c r="AO140" s="21">
        <v>48</v>
      </c>
      <c r="AP140" s="21" t="s">
        <v>3015</v>
      </c>
      <c r="AS140" s="30"/>
      <c r="AX140" s="30"/>
      <c r="BG140" s="30"/>
      <c r="BP140" s="30"/>
      <c r="BU140" t="s">
        <v>929</v>
      </c>
      <c r="BV140" s="21" t="s">
        <v>930</v>
      </c>
      <c r="BW140" s="21" t="s">
        <v>3014</v>
      </c>
      <c r="BX140" s="21" t="s">
        <v>641</v>
      </c>
      <c r="BY140" s="31">
        <v>1198235</v>
      </c>
      <c r="BZ140" s="31">
        <v>1198235</v>
      </c>
      <c r="CA140" t="s">
        <v>2884</v>
      </c>
      <c r="CF140" s="31"/>
      <c r="CG140" s="31"/>
      <c r="CM140" s="31"/>
      <c r="CN140" s="31"/>
      <c r="CT140" s="31"/>
      <c r="CU140" s="31"/>
      <c r="DA140" s="31"/>
      <c r="DB140" s="31"/>
      <c r="DH140" s="31"/>
      <c r="DI140" s="31"/>
      <c r="DO140" s="31"/>
      <c r="DP140" s="31"/>
      <c r="DR140" t="s">
        <v>5495</v>
      </c>
      <c r="DS140" t="s">
        <v>5496</v>
      </c>
      <c r="DT140" t="s">
        <v>467</v>
      </c>
      <c r="DU140" s="29" t="s">
        <v>5540</v>
      </c>
      <c r="DV140" t="s">
        <v>2881</v>
      </c>
      <c r="DW140" t="s">
        <v>5481</v>
      </c>
      <c r="DX140" t="s">
        <v>5482</v>
      </c>
      <c r="DY140" t="s">
        <v>5483</v>
      </c>
      <c r="DZ140" t="s">
        <v>5484</v>
      </c>
      <c r="EA140" s="22">
        <v>43091.565520833334</v>
      </c>
      <c r="EB140" t="s">
        <v>3016</v>
      </c>
      <c r="EC140" t="s">
        <v>5541</v>
      </c>
    </row>
    <row r="141" spans="1:133" x14ac:dyDescent="0.35">
      <c r="A141" s="30"/>
      <c r="B141" s="22">
        <v>43003.779861111114</v>
      </c>
      <c r="C141" s="22" t="s">
        <v>2868</v>
      </c>
      <c r="D141" s="30" t="s">
        <v>2869</v>
      </c>
      <c r="E141" s="30" t="s">
        <v>470</v>
      </c>
      <c r="F141" s="30" t="s">
        <v>2820</v>
      </c>
      <c r="G141" s="30" t="s">
        <v>2819</v>
      </c>
      <c r="H141" t="s">
        <v>2821</v>
      </c>
      <c r="I141" t="s">
        <v>2902</v>
      </c>
      <c r="J141" t="s">
        <v>935</v>
      </c>
      <c r="M141" s="26">
        <v>99</v>
      </c>
      <c r="Q141" s="29" t="s">
        <v>753</v>
      </c>
      <c r="R141" s="29" t="str">
        <f>IFERROR(MID(RADataQTable[[#This Row],[RAtemplate]],1,LEN(RADataQTable[[#This Row],[RAtemplate]])-8),"RA") &amp; " " &amp; RADataQTable[[#This Row],[prop_id0]] &amp; " " &amp; RADataQTable[[#This Row],[last0]]</f>
        <v>RA 1763268 Guibas</v>
      </c>
      <c r="U141" s="21" t="str">
        <f>IF(signer1="PD",IF(ISBLANK(RADataQTable[[#This Row],[sign_blck_name]]),"",RADataQTable[[#This Row],[sign_blck_name]]),IF(ISBLANK(signer1),"",signer1))</f>
        <v>Jie Yang</v>
      </c>
      <c r="V141" s="29" t="str">
        <f>signer2</f>
        <v>Cognizant Program Director</v>
      </c>
      <c r="W141" s="15" t="str">
        <f>HYPERLINK("https://www.ejacket.nsf.gov/ej/showProposal.do?Continue=Y&amp;ID="&amp;RADataQTable[[#This Row],[prop_id0]],"eJ")</f>
        <v>eJ</v>
      </c>
      <c r="X141" s="15" t="str">
        <f>HYPERLINK("mailto:"&amp;RADataQTable[[#This Row],[email]]&amp;"&amp;subject=Your NSF Proposal:  "&amp;RADataQTable[[#This Row],[Div]]&amp;" "&amp;RADataQTable[[#This Row],[prop_id0]], RADataQTable[[#This Row],[email]])</f>
        <v>guibas@cs.stanford.edu</v>
      </c>
      <c r="Y141" s="15" t="str">
        <f>HYPERLINK("mailto:"&amp;RADataQTable[[#This Row],[allPIemail]]&amp;"&amp;subject=NSF Proposal:  "&amp;RADataQTable[[#This Row],[Div]]&amp;" "&amp;RADataQTable[[#This Row],[prop_id0]], "PIs@")</f>
        <v>PIs@</v>
      </c>
      <c r="Z141" t="s">
        <v>2871</v>
      </c>
      <c r="AD141"/>
      <c r="AE141" t="str">
        <f>IF(RADataQTable[[#This Row],[maxScore]]-RADataQTable[[#This Row],[minScore]]&gt;4,"Y","")</f>
        <v/>
      </c>
      <c r="AF141" s="21"/>
      <c r="AG141" s="26"/>
      <c r="AI141"/>
      <c r="AJ141" s="30"/>
      <c r="AK141" s="13">
        <v>1081067</v>
      </c>
      <c r="AL141" s="13">
        <v>1081067</v>
      </c>
      <c r="AM141">
        <v>0</v>
      </c>
      <c r="AN141" s="30">
        <v>43344</v>
      </c>
      <c r="AO141" s="21">
        <v>36</v>
      </c>
      <c r="AP141" s="21" t="s">
        <v>3018</v>
      </c>
      <c r="AS141" s="30"/>
      <c r="AX141" s="30"/>
      <c r="BG141" s="30"/>
      <c r="BP141" s="30"/>
      <c r="BU141" t="s">
        <v>933</v>
      </c>
      <c r="BV141" s="21" t="s">
        <v>934</v>
      </c>
      <c r="BW141" s="21" t="s">
        <v>3017</v>
      </c>
      <c r="BX141" s="21" t="s">
        <v>641</v>
      </c>
      <c r="BY141" s="31">
        <v>551547</v>
      </c>
      <c r="BZ141" s="31">
        <v>551547</v>
      </c>
      <c r="CA141" t="s">
        <v>2903</v>
      </c>
      <c r="CB141" s="21" t="s">
        <v>3021</v>
      </c>
      <c r="CC141" s="21" t="s">
        <v>3022</v>
      </c>
      <c r="CD141" s="21" t="s">
        <v>3023</v>
      </c>
      <c r="CE141" s="21" t="s">
        <v>668</v>
      </c>
      <c r="CF141" s="31">
        <v>529520</v>
      </c>
      <c r="CG141" s="31">
        <v>529520</v>
      </c>
      <c r="CH141" t="s">
        <v>3020</v>
      </c>
      <c r="CM141" s="31"/>
      <c r="CN141" s="31"/>
      <c r="CT141" s="31"/>
      <c r="CU141" s="31"/>
      <c r="DA141" s="31"/>
      <c r="DB141" s="31"/>
      <c r="DH141" s="31"/>
      <c r="DI141" s="31"/>
      <c r="DO141" s="31"/>
      <c r="DP141" s="31"/>
      <c r="DR141" t="s">
        <v>5495</v>
      </c>
      <c r="DS141" t="s">
        <v>5496</v>
      </c>
      <c r="DT141" t="s">
        <v>471</v>
      </c>
      <c r="DU141" s="29" t="s">
        <v>5542</v>
      </c>
      <c r="DV141" t="s">
        <v>2829</v>
      </c>
      <c r="DW141" t="s">
        <v>5481</v>
      </c>
      <c r="DX141" t="s">
        <v>5482</v>
      </c>
      <c r="DY141" t="s">
        <v>5483</v>
      </c>
      <c r="DZ141" t="s">
        <v>5484</v>
      </c>
      <c r="EA141" s="22">
        <v>43091.565520833334</v>
      </c>
      <c r="EB141" t="s">
        <v>3019</v>
      </c>
      <c r="EC141" t="s">
        <v>5543</v>
      </c>
    </row>
    <row r="142" spans="1:133" x14ac:dyDescent="0.35">
      <c r="A142" s="30"/>
      <c r="B142" s="22">
        <v>43003.794444444444</v>
      </c>
      <c r="C142" s="22" t="s">
        <v>2868</v>
      </c>
      <c r="D142" s="30" t="s">
        <v>2869</v>
      </c>
      <c r="E142" s="30" t="s">
        <v>466</v>
      </c>
      <c r="F142" s="30" t="s">
        <v>2820</v>
      </c>
      <c r="G142" s="30" t="s">
        <v>2819</v>
      </c>
      <c r="H142" t="s">
        <v>2821</v>
      </c>
      <c r="I142" t="s">
        <v>2883</v>
      </c>
      <c r="J142" t="s">
        <v>786</v>
      </c>
      <c r="M142" s="26">
        <v>99</v>
      </c>
      <c r="Q142" s="29" t="s">
        <v>753</v>
      </c>
      <c r="R142" s="29" t="str">
        <f>IFERROR(MID(RADataQTable[[#This Row],[RAtemplate]],1,LEN(RADataQTable[[#This Row],[RAtemplate]])-8),"RA") &amp; " " &amp; RADataQTable[[#This Row],[prop_id0]] &amp; " " &amp; RADataQTable[[#This Row],[last0]]</f>
        <v>RA 1763271 Belding</v>
      </c>
      <c r="U142" s="21" t="str">
        <f>IF(signer1="PD",IF(ISBLANK(RADataQTable[[#This Row],[sign_blck_name]]),"",RADataQTable[[#This Row],[sign_blck_name]]),IF(ISBLANK(signer1),"",signer1))</f>
        <v>Aidong Zhang</v>
      </c>
      <c r="V142" s="29" t="str">
        <f>signer2</f>
        <v>Cognizant Program Director</v>
      </c>
      <c r="W142" s="15" t="str">
        <f>HYPERLINK("https://www.ejacket.nsf.gov/ej/showProposal.do?Continue=Y&amp;ID="&amp;RADataQTable[[#This Row],[prop_id0]],"eJ")</f>
        <v>eJ</v>
      </c>
      <c r="X142" s="15" t="str">
        <f>HYPERLINK("mailto:"&amp;RADataQTable[[#This Row],[email]]&amp;"&amp;subject=Your NSF Proposal:  "&amp;RADataQTable[[#This Row],[Div]]&amp;" "&amp;RADataQTable[[#This Row],[prop_id0]], RADataQTable[[#This Row],[email]])</f>
        <v>ebelding@cs.ucsb.edu</v>
      </c>
      <c r="Y142" s="15" t="str">
        <f>HYPERLINK("mailto:"&amp;RADataQTable[[#This Row],[allPIemail]]&amp;"&amp;subject=NSF Proposal:  "&amp;RADataQTable[[#This Row],[Div]]&amp;" "&amp;RADataQTable[[#This Row],[prop_id0]], "PIs@")</f>
        <v>PIs@</v>
      </c>
      <c r="Z142" t="s">
        <v>2871</v>
      </c>
      <c r="AD142"/>
      <c r="AE142" t="str">
        <f>IF(RADataQTable[[#This Row],[maxScore]]-RADataQTable[[#This Row],[minScore]]&gt;4,"Y","")</f>
        <v/>
      </c>
      <c r="AF142" s="21"/>
      <c r="AG142" s="26"/>
      <c r="AI142"/>
      <c r="AJ142" s="30"/>
      <c r="AK142" s="13">
        <v>1079967</v>
      </c>
      <c r="AL142" s="13">
        <v>1079967</v>
      </c>
      <c r="AM142">
        <v>0</v>
      </c>
      <c r="AN142" s="30">
        <v>43282</v>
      </c>
      <c r="AO142" s="21">
        <v>36</v>
      </c>
      <c r="AP142" s="21" t="s">
        <v>3026</v>
      </c>
      <c r="AS142" s="30"/>
      <c r="AX142" s="30"/>
      <c r="BG142" s="30"/>
      <c r="BP142" s="30"/>
      <c r="BU142" t="s">
        <v>937</v>
      </c>
      <c r="BV142" s="21" t="s">
        <v>938</v>
      </c>
      <c r="BW142" s="21" t="s">
        <v>3025</v>
      </c>
      <c r="BX142" s="21" t="s">
        <v>2853</v>
      </c>
      <c r="BY142" s="31">
        <v>1079967</v>
      </c>
      <c r="BZ142" s="31">
        <v>1079967</v>
      </c>
      <c r="CA142" t="s">
        <v>2884</v>
      </c>
      <c r="CF142" s="31"/>
      <c r="CG142" s="31"/>
      <c r="CM142" s="31"/>
      <c r="CN142" s="31"/>
      <c r="CT142" s="31"/>
      <c r="CU142" s="31"/>
      <c r="DA142" s="31"/>
      <c r="DB142" s="31"/>
      <c r="DH142" s="31"/>
      <c r="DI142" s="31"/>
      <c r="DO142" s="31"/>
      <c r="DP142" s="31"/>
      <c r="DR142" t="s">
        <v>5495</v>
      </c>
      <c r="DS142" t="s">
        <v>5496</v>
      </c>
      <c r="DT142" t="s">
        <v>467</v>
      </c>
      <c r="DU142" s="29" t="s">
        <v>5499</v>
      </c>
      <c r="DV142" t="s">
        <v>2881</v>
      </c>
      <c r="DW142" t="s">
        <v>5481</v>
      </c>
      <c r="DX142" t="s">
        <v>5482</v>
      </c>
      <c r="DY142" t="s">
        <v>5483</v>
      </c>
      <c r="DZ142" t="s">
        <v>5484</v>
      </c>
      <c r="EA142" s="22">
        <v>43091.565520833334</v>
      </c>
      <c r="EB142" t="s">
        <v>3027</v>
      </c>
      <c r="EC142" t="s">
        <v>5544</v>
      </c>
    </row>
    <row r="143" spans="1:133" x14ac:dyDescent="0.35">
      <c r="A143" s="30"/>
      <c r="B143" s="22">
        <v>43003.845138888886</v>
      </c>
      <c r="C143" s="22" t="s">
        <v>2868</v>
      </c>
      <c r="D143" s="30" t="s">
        <v>2869</v>
      </c>
      <c r="E143" s="30" t="s">
        <v>470</v>
      </c>
      <c r="F143" s="30" t="s">
        <v>2820</v>
      </c>
      <c r="G143" s="30" t="s">
        <v>2819</v>
      </c>
      <c r="H143" t="s">
        <v>2821</v>
      </c>
      <c r="I143" t="s">
        <v>2902</v>
      </c>
      <c r="J143" t="s">
        <v>793</v>
      </c>
      <c r="M143" s="26">
        <v>99</v>
      </c>
      <c r="Q143" s="29" t="s">
        <v>753</v>
      </c>
      <c r="R143" s="29" t="str">
        <f>IFERROR(MID(RADataQTable[[#This Row],[RAtemplate]],1,LEN(RADataQTable[[#This Row],[RAtemplate]])-8),"RA") &amp; " " &amp; RADataQTable[[#This Row],[prop_id0]] &amp; " " &amp; RADataQTable[[#This Row],[last0]]</f>
        <v>RA 1763275 Harchaoui</v>
      </c>
      <c r="U143" s="21" t="str">
        <f>IF(signer1="PD",IF(ISBLANK(RADataQTable[[#This Row],[sign_blck_name]]),"",RADataQTable[[#This Row],[sign_blck_name]]),IF(ISBLANK(signer1),"",signer1))</f>
        <v>Weng-keen Wong</v>
      </c>
      <c r="V143" s="29" t="str">
        <f>signer2</f>
        <v>Cognizant Program Director</v>
      </c>
      <c r="W143" s="15" t="str">
        <f>HYPERLINK("https://www.ejacket.nsf.gov/ej/showProposal.do?Continue=Y&amp;ID="&amp;RADataQTable[[#This Row],[prop_id0]],"eJ")</f>
        <v>eJ</v>
      </c>
      <c r="X143" s="15" t="str">
        <f>HYPERLINK("mailto:"&amp;RADataQTable[[#This Row],[email]]&amp;"&amp;subject=Your NSF Proposal:  "&amp;RADataQTable[[#This Row],[Div]]&amp;" "&amp;RADataQTable[[#This Row],[prop_id0]], RADataQTable[[#This Row],[email]])</f>
        <v>zaid@uw.edu</v>
      </c>
      <c r="Y143" s="15" t="str">
        <f>HYPERLINK("mailto:"&amp;RADataQTable[[#This Row],[allPIemail]]&amp;"&amp;subject=NSF Proposal:  "&amp;RADataQTable[[#This Row],[Div]]&amp;" "&amp;RADataQTable[[#This Row],[prop_id0]], "PIs@")</f>
        <v>PIs@</v>
      </c>
      <c r="Z143" t="s">
        <v>2871</v>
      </c>
      <c r="AD143"/>
      <c r="AE143" t="str">
        <f>IF(RADataQTable[[#This Row],[maxScore]]-RADataQTable[[#This Row],[minScore]]&gt;4,"Y","")</f>
        <v/>
      </c>
      <c r="AF143" s="21"/>
      <c r="AG143" s="26"/>
      <c r="AI143"/>
      <c r="AJ143" s="30"/>
      <c r="AK143" s="13">
        <v>1192406</v>
      </c>
      <c r="AL143" s="13">
        <v>1192406</v>
      </c>
      <c r="AM143">
        <v>0</v>
      </c>
      <c r="AN143" s="30">
        <v>43267</v>
      </c>
      <c r="AO143" s="21">
        <v>48</v>
      </c>
      <c r="AP143" s="21" t="s">
        <v>3029</v>
      </c>
      <c r="AS143" s="30"/>
      <c r="AX143" s="30"/>
      <c r="BG143" s="30"/>
      <c r="BP143" s="30"/>
      <c r="BU143" t="s">
        <v>940</v>
      </c>
      <c r="BV143" s="21" t="s">
        <v>941</v>
      </c>
      <c r="BW143" s="21" t="s">
        <v>3028</v>
      </c>
      <c r="BX143" s="21" t="s">
        <v>2848</v>
      </c>
      <c r="BY143" s="31">
        <v>1192406</v>
      </c>
      <c r="BZ143" s="31">
        <v>1192406</v>
      </c>
      <c r="CA143" t="s">
        <v>2903</v>
      </c>
      <c r="CF143" s="31"/>
      <c r="CG143" s="31"/>
      <c r="CM143" s="31"/>
      <c r="CN143" s="31"/>
      <c r="CT143" s="31"/>
      <c r="CU143" s="31"/>
      <c r="DA143" s="31"/>
      <c r="DB143" s="31"/>
      <c r="DH143" s="31"/>
      <c r="DI143" s="31"/>
      <c r="DO143" s="31"/>
      <c r="DP143" s="31"/>
      <c r="DR143" t="s">
        <v>5495</v>
      </c>
      <c r="DS143" t="s">
        <v>5496</v>
      </c>
      <c r="DT143" t="s">
        <v>471</v>
      </c>
      <c r="DU143" s="29" t="s">
        <v>5502</v>
      </c>
      <c r="DV143" t="s">
        <v>2829</v>
      </c>
      <c r="DW143" t="s">
        <v>5481</v>
      </c>
      <c r="DX143" t="s">
        <v>5482</v>
      </c>
      <c r="DY143" t="s">
        <v>5483</v>
      </c>
      <c r="DZ143" t="s">
        <v>5484</v>
      </c>
      <c r="EA143" s="22">
        <v>43091.565520833334</v>
      </c>
      <c r="EB143" t="s">
        <v>3030</v>
      </c>
      <c r="EC143" t="s">
        <v>5545</v>
      </c>
    </row>
    <row r="144" spans="1:133" x14ac:dyDescent="0.35">
      <c r="A144" s="30"/>
      <c r="B144" s="22">
        <v>43004.378472222219</v>
      </c>
      <c r="C144" s="22" t="s">
        <v>2868</v>
      </c>
      <c r="D144" s="30" t="s">
        <v>2869</v>
      </c>
      <c r="E144" s="30" t="s">
        <v>468</v>
      </c>
      <c r="F144" s="30" t="s">
        <v>2820</v>
      </c>
      <c r="G144" s="30" t="s">
        <v>2819</v>
      </c>
      <c r="H144" t="s">
        <v>2821</v>
      </c>
      <c r="I144" t="s">
        <v>2883</v>
      </c>
      <c r="J144" t="s">
        <v>800</v>
      </c>
      <c r="M144" s="26">
        <v>99</v>
      </c>
      <c r="Q144" s="29" t="s">
        <v>753</v>
      </c>
      <c r="R144" s="29" t="str">
        <f>IFERROR(MID(RADataQTable[[#This Row],[RAtemplate]],1,LEN(RADataQTable[[#This Row],[RAtemplate]])-8),"RA") &amp; " " &amp; RADataQTable[[#This Row],[prop_id0]] &amp; " " &amp; RADataQTable[[#This Row],[last0]]</f>
        <v>RA 1763283 Rushmeier</v>
      </c>
      <c r="U144" s="21" t="str">
        <f>IF(signer1="PD",IF(ISBLANK(RADataQTable[[#This Row],[sign_blck_name]]),"",RADataQTable[[#This Row],[sign_blck_name]]),IF(ISBLANK(signer1),"",signer1))</f>
        <v>Ephraim P. Glinert</v>
      </c>
      <c r="V144" s="29" t="str">
        <f>signer2</f>
        <v>Cognizant Program Director</v>
      </c>
      <c r="W144" s="15" t="str">
        <f>HYPERLINK("https://www.ejacket.nsf.gov/ej/showProposal.do?Continue=Y&amp;ID="&amp;RADataQTable[[#This Row],[prop_id0]],"eJ")</f>
        <v>eJ</v>
      </c>
      <c r="X144" s="15" t="str">
        <f>HYPERLINK("mailto:"&amp;RADataQTable[[#This Row],[email]]&amp;"&amp;subject=Your NSF Proposal:  "&amp;RADataQTable[[#This Row],[Div]]&amp;" "&amp;RADataQTable[[#This Row],[prop_id0]], RADataQTable[[#This Row],[email]])</f>
        <v>rushmeier@cs.yale.edu</v>
      </c>
      <c r="Y144" s="15" t="str">
        <f>HYPERLINK("mailto:"&amp;RADataQTable[[#This Row],[allPIemail]]&amp;"&amp;subject=NSF Proposal:  "&amp;RADataQTable[[#This Row],[Div]]&amp;" "&amp;RADataQTable[[#This Row],[prop_id0]], "PIs@")</f>
        <v>PIs@</v>
      </c>
      <c r="Z144" t="s">
        <v>2871</v>
      </c>
      <c r="AD144"/>
      <c r="AE144" t="str">
        <f>IF(RADataQTable[[#This Row],[maxScore]]-RADataQTable[[#This Row],[minScore]]&gt;4,"Y","")</f>
        <v/>
      </c>
      <c r="AF144" s="21"/>
      <c r="AG144" s="26"/>
      <c r="AI144"/>
      <c r="AJ144" s="30"/>
      <c r="AK144" s="13">
        <v>1120409</v>
      </c>
      <c r="AL144" s="13">
        <v>1120409</v>
      </c>
      <c r="AM144">
        <v>0</v>
      </c>
      <c r="AN144" s="30">
        <v>43282</v>
      </c>
      <c r="AO144" s="21">
        <v>36</v>
      </c>
      <c r="AP144" s="21" t="s">
        <v>3034</v>
      </c>
      <c r="AS144" s="30"/>
      <c r="AX144" s="30"/>
      <c r="BG144" s="30"/>
      <c r="BP144" s="30"/>
      <c r="BU144" t="s">
        <v>943</v>
      </c>
      <c r="BV144" s="21" t="s">
        <v>944</v>
      </c>
      <c r="BW144" s="21" t="s">
        <v>3032</v>
      </c>
      <c r="BX144" s="21" t="s">
        <v>3033</v>
      </c>
      <c r="BY144" s="31">
        <v>1120409</v>
      </c>
      <c r="BZ144" s="31">
        <v>1120409</v>
      </c>
      <c r="CA144" t="s">
        <v>2912</v>
      </c>
      <c r="CF144" s="31"/>
      <c r="CG144" s="31"/>
      <c r="CM144" s="31"/>
      <c r="CN144" s="31"/>
      <c r="CT144" s="31"/>
      <c r="CU144" s="31"/>
      <c r="DA144" s="31"/>
      <c r="DB144" s="31"/>
      <c r="DH144" s="31"/>
      <c r="DI144" s="31"/>
      <c r="DO144" s="31"/>
      <c r="DP144" s="31"/>
      <c r="DR144" t="s">
        <v>5495</v>
      </c>
      <c r="DS144" t="s">
        <v>5496</v>
      </c>
      <c r="DT144" t="s">
        <v>469</v>
      </c>
      <c r="DU144" s="29" t="s">
        <v>5505</v>
      </c>
      <c r="DV144" t="s">
        <v>2829</v>
      </c>
      <c r="DW144" t="s">
        <v>5481</v>
      </c>
      <c r="DX144" t="s">
        <v>5482</v>
      </c>
      <c r="DY144" t="s">
        <v>5483</v>
      </c>
      <c r="DZ144" t="s">
        <v>5484</v>
      </c>
      <c r="EA144" s="22">
        <v>43091.565520833334</v>
      </c>
      <c r="EB144" t="s">
        <v>3035</v>
      </c>
      <c r="EC144" t="s">
        <v>5546</v>
      </c>
    </row>
    <row r="145" spans="1:133" x14ac:dyDescent="0.35">
      <c r="A145" s="30"/>
      <c r="B145" s="22">
        <v>43004.440972222219</v>
      </c>
      <c r="C145" s="22" t="s">
        <v>2868</v>
      </c>
      <c r="D145" s="30" t="s">
        <v>2869</v>
      </c>
      <c r="E145" s="30" t="s">
        <v>468</v>
      </c>
      <c r="F145" s="30" t="s">
        <v>2820</v>
      </c>
      <c r="G145" s="30" t="s">
        <v>2819</v>
      </c>
      <c r="H145" t="s">
        <v>2821</v>
      </c>
      <c r="I145" t="s">
        <v>2911</v>
      </c>
      <c r="J145" t="s">
        <v>807</v>
      </c>
      <c r="M145" s="26">
        <v>99</v>
      </c>
      <c r="Q145" s="29" t="s">
        <v>753</v>
      </c>
      <c r="R145" s="29" t="str">
        <f>IFERROR(MID(RADataQTable[[#This Row],[RAtemplate]],1,LEN(RADataQTable[[#This Row],[RAtemplate]])-8),"RA") &amp; " " &amp; RADataQTable[[#This Row],[prop_id0]] &amp; " " &amp; RADataQTable[[#This Row],[last0]]</f>
        <v>RA 1763297 Schoenebeck</v>
      </c>
      <c r="U145" s="21" t="str">
        <f>IF(signer1="PD",IF(ISBLANK(RADataQTable[[#This Row],[sign_blck_name]]),"",RADataQTable[[#This Row],[sign_blck_name]]),IF(ISBLANK(signer1),"",signer1))</f>
        <v>William Bainbridge</v>
      </c>
      <c r="V145" s="29" t="str">
        <f>signer2</f>
        <v>Cognizant Program Director</v>
      </c>
      <c r="W145" s="15" t="str">
        <f>HYPERLINK("https://www.ejacket.nsf.gov/ej/showProposal.do?Continue=Y&amp;ID="&amp;RADataQTable[[#This Row],[prop_id0]],"eJ")</f>
        <v>eJ</v>
      </c>
      <c r="X145" s="15" t="str">
        <f>HYPERLINK("mailto:"&amp;RADataQTable[[#This Row],[email]]&amp;"&amp;subject=Your NSF Proposal:  "&amp;RADataQTable[[#This Row],[Div]]&amp;" "&amp;RADataQTable[[#This Row],[prop_id0]], RADataQTable[[#This Row],[email]])</f>
        <v>yardi@umich.edu</v>
      </c>
      <c r="Y145" s="15" t="str">
        <f>HYPERLINK("mailto:"&amp;RADataQTable[[#This Row],[allPIemail]]&amp;"&amp;subject=NSF Proposal:  "&amp;RADataQTable[[#This Row],[Div]]&amp;" "&amp;RADataQTable[[#This Row],[prop_id0]], "PIs@")</f>
        <v>PIs@</v>
      </c>
      <c r="Z145" t="s">
        <v>2871</v>
      </c>
      <c r="AD145"/>
      <c r="AE145" t="str">
        <f>IF(RADataQTable[[#This Row],[maxScore]]-RADataQTable[[#This Row],[minScore]]&gt;4,"Y","")</f>
        <v/>
      </c>
      <c r="AF145" s="21"/>
      <c r="AG145" s="26"/>
      <c r="AI145"/>
      <c r="AJ145" s="30"/>
      <c r="AK145" s="13">
        <v>909213</v>
      </c>
      <c r="AL145" s="13">
        <v>909213</v>
      </c>
      <c r="AM145">
        <v>0</v>
      </c>
      <c r="AN145" s="30">
        <v>43313</v>
      </c>
      <c r="AO145" s="21">
        <v>48</v>
      </c>
      <c r="AP145" s="21" t="s">
        <v>3049</v>
      </c>
      <c r="AS145" s="30"/>
      <c r="AX145" s="30"/>
      <c r="BG145" s="30"/>
      <c r="BP145" s="30"/>
      <c r="BU145" t="s">
        <v>966</v>
      </c>
      <c r="BV145" s="21" t="s">
        <v>967</v>
      </c>
      <c r="BW145" s="21" t="s">
        <v>3048</v>
      </c>
      <c r="BX145" s="21" t="s">
        <v>713</v>
      </c>
      <c r="BY145" s="31">
        <v>909213</v>
      </c>
      <c r="BZ145" s="31">
        <v>909213</v>
      </c>
      <c r="CA145" t="s">
        <v>468</v>
      </c>
      <c r="CF145" s="31"/>
      <c r="CG145" s="31"/>
      <c r="CM145" s="31"/>
      <c r="CN145" s="31"/>
      <c r="CT145" s="31"/>
      <c r="CU145" s="31"/>
      <c r="DA145" s="31"/>
      <c r="DB145" s="31"/>
      <c r="DH145" s="31"/>
      <c r="DI145" s="31"/>
      <c r="DO145" s="31"/>
      <c r="DP145" s="31"/>
      <c r="DR145" t="s">
        <v>5495</v>
      </c>
      <c r="DS145" t="s">
        <v>5496</v>
      </c>
      <c r="DT145" t="s">
        <v>469</v>
      </c>
      <c r="DU145" s="29" t="s">
        <v>5508</v>
      </c>
      <c r="DV145" t="s">
        <v>2881</v>
      </c>
      <c r="DW145" t="s">
        <v>5481</v>
      </c>
      <c r="DX145" t="s">
        <v>5482</v>
      </c>
      <c r="DY145" t="s">
        <v>5483</v>
      </c>
      <c r="DZ145" t="s">
        <v>5484</v>
      </c>
      <c r="EA145" s="22">
        <v>43091.565520833334</v>
      </c>
      <c r="EB145" t="s">
        <v>3050</v>
      </c>
      <c r="EC145" t="s">
        <v>5552</v>
      </c>
    </row>
    <row r="146" spans="1:133" x14ac:dyDescent="0.35">
      <c r="A146" s="30"/>
      <c r="B146" s="22">
        <v>43004.441666666666</v>
      </c>
      <c r="C146" s="22" t="s">
        <v>2868</v>
      </c>
      <c r="D146" s="30" t="s">
        <v>2869</v>
      </c>
      <c r="E146" s="30" t="s">
        <v>466</v>
      </c>
      <c r="F146" s="30" t="s">
        <v>2820</v>
      </c>
      <c r="G146" s="30" t="s">
        <v>2819</v>
      </c>
      <c r="H146" t="s">
        <v>2821</v>
      </c>
      <c r="I146" t="s">
        <v>2883</v>
      </c>
      <c r="J146" t="s">
        <v>786</v>
      </c>
      <c r="M146" s="26">
        <v>99</v>
      </c>
      <c r="Q146" s="29" t="s">
        <v>753</v>
      </c>
      <c r="R146" s="29" t="str">
        <f>IFERROR(MID(RADataQTable[[#This Row],[RAtemplate]],1,LEN(RADataQTable[[#This Row],[RAtemplate]])-8),"RA") &amp; " " &amp; RADataQTable[[#This Row],[prop_id0]] &amp; " " &amp; RADataQTable[[#This Row],[last0]]</f>
        <v>RA 1763298 Bremer</v>
      </c>
      <c r="U146" s="21" t="str">
        <f>IF(signer1="PD",IF(ISBLANK(RADataQTable[[#This Row],[sign_blck_name]]),"",RADataQTable[[#This Row],[sign_blck_name]]),IF(ISBLANK(signer1),"",signer1))</f>
        <v>Aidong Zhang</v>
      </c>
      <c r="V146" s="29" t="str">
        <f>signer2</f>
        <v>Cognizant Program Director</v>
      </c>
      <c r="W146" s="15" t="str">
        <f>HYPERLINK("https://www.ejacket.nsf.gov/ej/showProposal.do?Continue=Y&amp;ID="&amp;RADataQTable[[#This Row],[prop_id0]],"eJ")</f>
        <v>eJ</v>
      </c>
      <c r="X146" s="15" t="str">
        <f>HYPERLINK("mailto:"&amp;RADataQTable[[#This Row],[email]]&amp;"&amp;subject=Your NSF Proposal:  "&amp;RADataQTable[[#This Row],[Div]]&amp;" "&amp;RADataQTable[[#This Row],[prop_id0]], RADataQTable[[#This Row],[email]])</f>
        <v>ptbremer@sci.utah.edu</v>
      </c>
      <c r="Y146" s="15" t="str">
        <f>HYPERLINK("mailto:"&amp;RADataQTable[[#This Row],[allPIemail]]&amp;"&amp;subject=NSF Proposal:  "&amp;RADataQTable[[#This Row],[Div]]&amp;" "&amp;RADataQTable[[#This Row],[prop_id0]], "PIs@")</f>
        <v>PIs@</v>
      </c>
      <c r="Z146" t="s">
        <v>2871</v>
      </c>
      <c r="AD146"/>
      <c r="AE146" t="str">
        <f>IF(RADataQTable[[#This Row],[maxScore]]-RADataQTable[[#This Row],[minScore]]&gt;4,"Y","")</f>
        <v/>
      </c>
      <c r="AF146" s="21"/>
      <c r="AG146" s="26"/>
      <c r="AI146"/>
      <c r="AJ146" s="30"/>
      <c r="AK146" s="13">
        <v>1198921</v>
      </c>
      <c r="AL146" s="13">
        <v>1198921</v>
      </c>
      <c r="AM146">
        <v>0</v>
      </c>
      <c r="AN146" s="30">
        <v>43191</v>
      </c>
      <c r="AO146" s="21">
        <v>48</v>
      </c>
      <c r="AP146" s="21" t="s">
        <v>3052</v>
      </c>
      <c r="AS146" s="30"/>
      <c r="AX146" s="30"/>
      <c r="BG146" s="30"/>
      <c r="BP146" s="30"/>
      <c r="BU146" t="s">
        <v>969</v>
      </c>
      <c r="BV146" s="21" t="s">
        <v>970</v>
      </c>
      <c r="BW146" s="21" t="s">
        <v>3051</v>
      </c>
      <c r="BX146" s="21" t="s">
        <v>722</v>
      </c>
      <c r="BY146" s="31">
        <v>1198921</v>
      </c>
      <c r="BZ146" s="31">
        <v>1198921</v>
      </c>
      <c r="CA146" t="s">
        <v>2884</v>
      </c>
      <c r="CF146" s="31"/>
      <c r="CG146" s="31"/>
      <c r="CM146" s="31"/>
      <c r="CN146" s="31"/>
      <c r="CT146" s="31"/>
      <c r="CU146" s="31"/>
      <c r="DA146" s="31"/>
      <c r="DB146" s="31"/>
      <c r="DH146" s="31"/>
      <c r="DI146" s="31"/>
      <c r="DO146" s="31"/>
      <c r="DP146" s="31"/>
      <c r="DR146" t="s">
        <v>5495</v>
      </c>
      <c r="DS146" t="s">
        <v>5496</v>
      </c>
      <c r="DT146" t="s">
        <v>467</v>
      </c>
      <c r="DU146" s="29" t="s">
        <v>5499</v>
      </c>
      <c r="DV146" t="s">
        <v>2881</v>
      </c>
      <c r="DW146" t="s">
        <v>5481</v>
      </c>
      <c r="DX146" t="s">
        <v>5482</v>
      </c>
      <c r="DY146" t="s">
        <v>5483</v>
      </c>
      <c r="DZ146" t="s">
        <v>5484</v>
      </c>
      <c r="EA146" s="22">
        <v>43091.565520833334</v>
      </c>
      <c r="EB146" t="s">
        <v>3053</v>
      </c>
      <c r="EC146" t="s">
        <v>5553</v>
      </c>
    </row>
    <row r="147" spans="1:133" x14ac:dyDescent="0.35">
      <c r="A147" s="30"/>
      <c r="B147" s="22">
        <v>43004.446527777778</v>
      </c>
      <c r="C147" s="22" t="s">
        <v>2868</v>
      </c>
      <c r="D147" s="30" t="s">
        <v>2840</v>
      </c>
      <c r="E147" s="30" t="s">
        <v>462</v>
      </c>
      <c r="F147" s="30" t="s">
        <v>2820</v>
      </c>
      <c r="G147" s="30" t="s">
        <v>2819</v>
      </c>
      <c r="H147" t="s">
        <v>2821</v>
      </c>
      <c r="J147" t="s">
        <v>761</v>
      </c>
      <c r="M147" s="26">
        <v>99</v>
      </c>
      <c r="Q147" s="29" t="s">
        <v>753</v>
      </c>
      <c r="R147" s="29" t="str">
        <f>IFERROR(MID(RADataQTable[[#This Row],[RAtemplate]],1,LEN(RADataQTable[[#This Row],[RAtemplate]])-8),"RA") &amp; " " &amp; RADataQTable[[#This Row],[prop_id0]] &amp; " " &amp; RADataQTable[[#This Row],[last0]]</f>
        <v>RA 1763301 Yuksel</v>
      </c>
      <c r="U147" s="21" t="str">
        <f>IF(signer1="PD",IF(ISBLANK(RADataQTable[[#This Row],[sign_blck_name]]),"",RADataQTable[[#This Row],[sign_blck_name]]),IF(ISBLANK(signer1),"",signer1))</f>
        <v>Samee Khan</v>
      </c>
      <c r="V147" s="29" t="str">
        <f>signer2</f>
        <v>Cognizant Program Director</v>
      </c>
      <c r="W147" s="15" t="str">
        <f>HYPERLINK("https://www.ejacket.nsf.gov/ej/showProposal.do?Continue=Y&amp;ID="&amp;RADataQTable[[#This Row],[prop_id0]],"eJ")</f>
        <v>eJ</v>
      </c>
      <c r="X147" s="15" t="str">
        <f>HYPERLINK("mailto:"&amp;RADataQTable[[#This Row],[email]]&amp;"&amp;subject=Your NSF Proposal:  "&amp;RADataQTable[[#This Row],[Div]]&amp;" "&amp;RADataQTable[[#This Row],[prop_id0]], RADataQTable[[#This Row],[email]])</f>
        <v>cem@cs.utah.edu</v>
      </c>
      <c r="Y147" s="15" t="str">
        <f>HYPERLINK("mailto:"&amp;RADataQTable[[#This Row],[allPIemail]]&amp;"&amp;subject=NSF Proposal:  "&amp;RADataQTable[[#This Row],[Div]]&amp;" "&amp;RADataQTable[[#This Row],[prop_id0]], "PIs@")</f>
        <v>PIs@</v>
      </c>
      <c r="Z147" t="s">
        <v>2841</v>
      </c>
      <c r="AD147"/>
      <c r="AE147" t="str">
        <f>IF(RADataQTable[[#This Row],[maxScore]]-RADataQTable[[#This Row],[minScore]]&gt;4,"Y","")</f>
        <v/>
      </c>
      <c r="AF147" s="21"/>
      <c r="AG147" s="26"/>
      <c r="AI147"/>
      <c r="AJ147" s="30"/>
      <c r="AK147" s="13">
        <v>1077013</v>
      </c>
      <c r="AL147" s="13">
        <v>1077013</v>
      </c>
      <c r="AM147">
        <v>0</v>
      </c>
      <c r="AN147" s="30">
        <v>43327</v>
      </c>
      <c r="AO147" s="21">
        <v>48</v>
      </c>
      <c r="AP147" s="21" t="s">
        <v>3055</v>
      </c>
      <c r="AS147" s="30"/>
      <c r="AX147" s="30"/>
      <c r="BG147" s="30"/>
      <c r="BP147" s="30"/>
      <c r="BU147" t="s">
        <v>972</v>
      </c>
      <c r="BV147" s="21" t="s">
        <v>973</v>
      </c>
      <c r="BW147" s="21" t="s">
        <v>3054</v>
      </c>
      <c r="BX147" s="21" t="s">
        <v>722</v>
      </c>
      <c r="BY147" s="31">
        <v>1077013</v>
      </c>
      <c r="BZ147" s="31">
        <v>1077013</v>
      </c>
      <c r="CF147" s="31"/>
      <c r="CG147" s="31"/>
      <c r="CM147" s="31"/>
      <c r="CN147" s="31"/>
      <c r="CT147" s="31"/>
      <c r="CU147" s="31"/>
      <c r="DA147" s="31"/>
      <c r="DB147" s="31"/>
      <c r="DH147" s="31"/>
      <c r="DI147" s="31"/>
      <c r="DO147" s="31"/>
      <c r="DP147" s="31"/>
      <c r="DR147" t="s">
        <v>5495</v>
      </c>
      <c r="DS147" t="s">
        <v>5487</v>
      </c>
      <c r="DT147" t="s">
        <v>463</v>
      </c>
      <c r="DU147" s="29" t="s">
        <v>5490</v>
      </c>
      <c r="DV147" t="s">
        <v>2881</v>
      </c>
      <c r="DW147" t="s">
        <v>5481</v>
      </c>
      <c r="DX147" t="s">
        <v>5482</v>
      </c>
      <c r="DY147" t="s">
        <v>5483</v>
      </c>
      <c r="DZ147" t="s">
        <v>5484</v>
      </c>
      <c r="EA147" s="22">
        <v>43091.565520833334</v>
      </c>
      <c r="EB147" t="s">
        <v>3056</v>
      </c>
      <c r="EC147" t="s">
        <v>5554</v>
      </c>
    </row>
    <row r="148" spans="1:133" x14ac:dyDescent="0.35">
      <c r="A148" s="30"/>
      <c r="B148" s="22">
        <v>43004.460416666669</v>
      </c>
      <c r="C148" s="22" t="s">
        <v>2868</v>
      </c>
      <c r="D148" s="30" t="s">
        <v>2869</v>
      </c>
      <c r="E148" s="30" t="s">
        <v>468</v>
      </c>
      <c r="F148" s="30" t="s">
        <v>2820</v>
      </c>
      <c r="G148" s="30" t="s">
        <v>2819</v>
      </c>
      <c r="H148" t="s">
        <v>2821</v>
      </c>
      <c r="I148" t="s">
        <v>2911</v>
      </c>
      <c r="J148" t="s">
        <v>800</v>
      </c>
      <c r="M148" s="26">
        <v>99</v>
      </c>
      <c r="Q148" s="29" t="s">
        <v>753</v>
      </c>
      <c r="R148" s="29" t="str">
        <f>IFERROR(MID(RADataQTable[[#This Row],[RAtemplate]],1,LEN(RADataQTable[[#This Row],[RAtemplate]])-8),"RA") &amp; " " &amp; RADataQTable[[#This Row],[prop_id0]] &amp; " " &amp; RADataQTable[[#This Row],[last0]]</f>
        <v>RA 1763304 Yuksel</v>
      </c>
      <c r="U148" s="21" t="str">
        <f>IF(signer1="PD",IF(ISBLANK(RADataQTable[[#This Row],[sign_blck_name]]),"",RADataQTable[[#This Row],[sign_blck_name]]),IF(ISBLANK(signer1),"",signer1))</f>
        <v>Ephraim P. Glinert</v>
      </c>
      <c r="V148" s="29" t="str">
        <f>signer2</f>
        <v>Cognizant Program Director</v>
      </c>
      <c r="W148" s="15" t="str">
        <f>HYPERLINK("https://www.ejacket.nsf.gov/ej/showProposal.do?Continue=Y&amp;ID="&amp;RADataQTable[[#This Row],[prop_id0]],"eJ")</f>
        <v>eJ</v>
      </c>
      <c r="X148" s="15" t="str">
        <f>HYPERLINK("mailto:"&amp;RADataQTable[[#This Row],[email]]&amp;"&amp;subject=Your NSF Proposal:  "&amp;RADataQTable[[#This Row],[Div]]&amp;" "&amp;RADataQTable[[#This Row],[prop_id0]], RADataQTable[[#This Row],[email]])</f>
        <v>cem@cs.utah.edu</v>
      </c>
      <c r="Y148" s="15" t="str">
        <f>HYPERLINK("mailto:"&amp;RADataQTable[[#This Row],[allPIemail]]&amp;"&amp;subject=NSF Proposal:  "&amp;RADataQTable[[#This Row],[Div]]&amp;" "&amp;RADataQTable[[#This Row],[prop_id0]], "PIs@")</f>
        <v>PIs@</v>
      </c>
      <c r="Z148" t="s">
        <v>2871</v>
      </c>
      <c r="AD148"/>
      <c r="AE148" t="str">
        <f>IF(RADataQTable[[#This Row],[maxScore]]-RADataQTable[[#This Row],[minScore]]&gt;4,"Y","")</f>
        <v/>
      </c>
      <c r="AF148" s="21"/>
      <c r="AG148" s="26"/>
      <c r="AI148"/>
      <c r="AJ148" s="30"/>
      <c r="AK148" s="13">
        <v>1199946</v>
      </c>
      <c r="AL148" s="13">
        <v>1199946</v>
      </c>
      <c r="AM148">
        <v>0</v>
      </c>
      <c r="AN148" s="30">
        <v>43313</v>
      </c>
      <c r="AO148" s="21">
        <v>48</v>
      </c>
      <c r="AP148" s="21" t="s">
        <v>3067</v>
      </c>
      <c r="AS148" s="30"/>
      <c r="AX148" s="30"/>
      <c r="BG148" s="30"/>
      <c r="BP148" s="30"/>
      <c r="BU148" t="s">
        <v>989</v>
      </c>
      <c r="BV148" s="21" t="s">
        <v>973</v>
      </c>
      <c r="BW148" s="21" t="s">
        <v>3054</v>
      </c>
      <c r="BX148" s="21" t="s">
        <v>722</v>
      </c>
      <c r="BY148" s="31">
        <v>834799</v>
      </c>
      <c r="BZ148" s="31">
        <v>834799</v>
      </c>
      <c r="CA148" t="s">
        <v>468</v>
      </c>
      <c r="CB148" s="21" t="s">
        <v>3068</v>
      </c>
      <c r="CC148" s="21" t="s">
        <v>3069</v>
      </c>
      <c r="CD148" s="21" t="s">
        <v>3070</v>
      </c>
      <c r="CE148" s="21" t="s">
        <v>3071</v>
      </c>
      <c r="CF148" s="31">
        <v>365147</v>
      </c>
      <c r="CG148" s="31">
        <v>365147</v>
      </c>
      <c r="CH148" t="s">
        <v>468</v>
      </c>
      <c r="CM148" s="31"/>
      <c r="CN148" s="31"/>
      <c r="CT148" s="31"/>
      <c r="CU148" s="31"/>
      <c r="DA148" s="31"/>
      <c r="DB148" s="31"/>
      <c r="DH148" s="31"/>
      <c r="DI148" s="31"/>
      <c r="DO148" s="31"/>
      <c r="DP148" s="31"/>
      <c r="DR148" t="s">
        <v>5495</v>
      </c>
      <c r="DS148" t="s">
        <v>5496</v>
      </c>
      <c r="DT148" t="s">
        <v>469</v>
      </c>
      <c r="DU148" s="29" t="s">
        <v>5505</v>
      </c>
      <c r="DV148" t="s">
        <v>2829</v>
      </c>
      <c r="DW148" t="s">
        <v>5481</v>
      </c>
      <c r="DX148" t="s">
        <v>5482</v>
      </c>
      <c r="DY148" t="s">
        <v>5483</v>
      </c>
      <c r="DZ148" t="s">
        <v>5484</v>
      </c>
      <c r="EA148" s="22">
        <v>43091.565520833334</v>
      </c>
      <c r="EB148" t="s">
        <v>3056</v>
      </c>
      <c r="EC148" t="s">
        <v>5557</v>
      </c>
    </row>
    <row r="149" spans="1:133" x14ac:dyDescent="0.35">
      <c r="A149" s="30"/>
      <c r="B149" s="22">
        <v>43004.48541666667</v>
      </c>
      <c r="C149" s="22" t="s">
        <v>2868</v>
      </c>
      <c r="D149" s="30" t="s">
        <v>2869</v>
      </c>
      <c r="E149" s="30" t="s">
        <v>468</v>
      </c>
      <c r="F149" s="30" t="s">
        <v>2820</v>
      </c>
      <c r="G149" s="30" t="s">
        <v>2819</v>
      </c>
      <c r="H149" t="s">
        <v>2821</v>
      </c>
      <c r="J149" t="s">
        <v>807</v>
      </c>
      <c r="M149" s="26">
        <v>99</v>
      </c>
      <c r="Q149" s="29" t="s">
        <v>753</v>
      </c>
      <c r="R149" s="29" t="str">
        <f>IFERROR(MID(RADataQTable[[#This Row],[RAtemplate]],1,LEN(RADataQTable[[#This Row],[RAtemplate]])-8),"RA") &amp; " " &amp; RADataQTable[[#This Row],[prop_id0]] &amp; " " &amp; RADataQTable[[#This Row],[last0]]</f>
        <v>RA 1763308 Erdogmus</v>
      </c>
      <c r="U149" s="21" t="str">
        <f>IF(signer1="PD",IF(ISBLANK(RADataQTable[[#This Row],[sign_blck_name]]),"",RADataQTable[[#This Row],[sign_blck_name]]),IF(ISBLANK(signer1),"",signer1))</f>
        <v>William Bainbridge</v>
      </c>
      <c r="V149" s="29" t="str">
        <f>signer2</f>
        <v>Cognizant Program Director</v>
      </c>
      <c r="W149" s="15" t="str">
        <f>HYPERLINK("https://www.ejacket.nsf.gov/ej/showProposal.do?Continue=Y&amp;ID="&amp;RADataQTable[[#This Row],[prop_id0]],"eJ")</f>
        <v>eJ</v>
      </c>
      <c r="X149" s="15" t="str">
        <f>HYPERLINK("mailto:"&amp;RADataQTable[[#This Row],[email]]&amp;"&amp;subject=Your NSF Proposal:  "&amp;RADataQTable[[#This Row],[Div]]&amp;" "&amp;RADataQTable[[#This Row],[prop_id0]], RADataQTable[[#This Row],[email]])</f>
        <v>erdogmus@ece.neu.edu</v>
      </c>
      <c r="Y149" s="15" t="str">
        <f>HYPERLINK("mailto:"&amp;RADataQTable[[#This Row],[allPIemail]]&amp;"&amp;subject=NSF Proposal:  "&amp;RADataQTable[[#This Row],[Div]]&amp;" "&amp;RADataQTable[[#This Row],[prop_id0]], "PIs@")</f>
        <v>PIs@</v>
      </c>
      <c r="Z149" t="s">
        <v>2871</v>
      </c>
      <c r="AD149"/>
      <c r="AE149" t="str">
        <f>IF(RADataQTable[[#This Row],[maxScore]]-RADataQTable[[#This Row],[minScore]]&gt;4,"Y","")</f>
        <v/>
      </c>
      <c r="AF149" s="21"/>
      <c r="AG149" s="26"/>
      <c r="AI149"/>
      <c r="AJ149" s="30"/>
      <c r="AK149" s="13">
        <v>2999495</v>
      </c>
      <c r="AL149" s="13">
        <v>2999495</v>
      </c>
      <c r="AM149">
        <v>0</v>
      </c>
      <c r="AN149" s="30">
        <v>43374</v>
      </c>
      <c r="AO149" s="21">
        <v>60</v>
      </c>
      <c r="AP149" s="21" t="s">
        <v>3085</v>
      </c>
      <c r="AS149" s="30"/>
      <c r="AX149" s="30"/>
      <c r="BG149" s="30"/>
      <c r="BP149" s="30"/>
      <c r="BU149" t="s">
        <v>1001</v>
      </c>
      <c r="BV149" s="21" t="s">
        <v>1002</v>
      </c>
      <c r="BW149" s="21" t="s">
        <v>3084</v>
      </c>
      <c r="BX149" s="21" t="s">
        <v>597</v>
      </c>
      <c r="BY149" s="31">
        <v>1399999</v>
      </c>
      <c r="BZ149" s="31">
        <v>1399999</v>
      </c>
      <c r="CA149" t="s">
        <v>468</v>
      </c>
      <c r="CB149" s="21" t="s">
        <v>3087</v>
      </c>
      <c r="CC149" s="21" t="s">
        <v>3088</v>
      </c>
      <c r="CD149" s="21" t="s">
        <v>3089</v>
      </c>
      <c r="CE149" s="21" t="s">
        <v>2929</v>
      </c>
      <c r="CF149" s="31">
        <v>500000</v>
      </c>
      <c r="CG149" s="31">
        <v>500000</v>
      </c>
      <c r="CH149" t="s">
        <v>468</v>
      </c>
      <c r="CI149" s="21" t="s">
        <v>3092</v>
      </c>
      <c r="CJ149" s="21" t="s">
        <v>3093</v>
      </c>
      <c r="CK149" s="21" t="s">
        <v>3094</v>
      </c>
      <c r="CL149" s="21" t="s">
        <v>3095</v>
      </c>
      <c r="CM149" s="31">
        <v>1099496</v>
      </c>
      <c r="CN149" s="31">
        <v>1099496</v>
      </c>
      <c r="CO149" t="s">
        <v>468</v>
      </c>
      <c r="CT149" s="31"/>
      <c r="CU149" s="31"/>
      <c r="DA149" s="31"/>
      <c r="DB149" s="31"/>
      <c r="DH149" s="31"/>
      <c r="DI149" s="31"/>
      <c r="DO149" s="31"/>
      <c r="DP149" s="31"/>
      <c r="DR149" t="s">
        <v>5495</v>
      </c>
      <c r="DS149" t="s">
        <v>5496</v>
      </c>
      <c r="DT149" t="s">
        <v>469</v>
      </c>
      <c r="DU149" s="29" t="s">
        <v>5508</v>
      </c>
      <c r="DV149" t="s">
        <v>2829</v>
      </c>
      <c r="DW149" t="s">
        <v>5481</v>
      </c>
      <c r="DX149" t="s">
        <v>5482</v>
      </c>
      <c r="DY149" t="s">
        <v>5483</v>
      </c>
      <c r="DZ149" t="s">
        <v>5484</v>
      </c>
      <c r="EA149" s="22">
        <v>43091.565520833334</v>
      </c>
      <c r="EB149" t="s">
        <v>3086</v>
      </c>
      <c r="EC149" t="s">
        <v>5560</v>
      </c>
    </row>
    <row r="150" spans="1:133" x14ac:dyDescent="0.35">
      <c r="A150" s="30"/>
      <c r="B150" s="22">
        <v>43004.490972222222</v>
      </c>
      <c r="C150" s="22" t="s">
        <v>2839</v>
      </c>
      <c r="D150" s="30" t="s">
        <v>2840</v>
      </c>
      <c r="E150" s="30" t="s">
        <v>462</v>
      </c>
      <c r="F150" s="30" t="s">
        <v>2820</v>
      </c>
      <c r="G150" s="30" t="s">
        <v>2819</v>
      </c>
      <c r="H150" t="s">
        <v>2821</v>
      </c>
      <c r="J150" t="s">
        <v>1032</v>
      </c>
      <c r="M150" s="26">
        <v>99</v>
      </c>
      <c r="Q150" s="29" t="s">
        <v>753</v>
      </c>
      <c r="R150" s="29" t="str">
        <f>IFERROR(MID(RADataQTable[[#This Row],[RAtemplate]],1,LEN(RADataQTable[[#This Row],[RAtemplate]])-8),"RA") &amp; " " &amp; RADataQTable[[#This Row],[prop_id0]] &amp; " " &amp; RADataQTable[[#This Row],[last0]]</f>
        <v>RA 1763310 Kulkarni</v>
      </c>
      <c r="U150" s="21" t="str">
        <f>IF(signer1="PD",IF(ISBLANK(RADataQTable[[#This Row],[sign_blck_name]]),"",RADataQTable[[#This Row],[sign_blck_name]]),IF(ISBLANK(signer1),"",signer1))</f>
        <v>M. Mimi McClure</v>
      </c>
      <c r="V150" s="29" t="str">
        <f>signer2</f>
        <v>Cognizant Program Director</v>
      </c>
      <c r="W150" s="15" t="str">
        <f>HYPERLINK("https://www.ejacket.nsf.gov/ej/showProposal.do?Continue=Y&amp;ID="&amp;RADataQTable[[#This Row],[prop_id0]],"eJ")</f>
        <v>eJ</v>
      </c>
      <c r="X150" s="15" t="str">
        <f>HYPERLINK("mailto:"&amp;RADataQTable[[#This Row],[email]]&amp;"&amp;subject=Your NSF Proposal:  "&amp;RADataQTable[[#This Row],[Div]]&amp;" "&amp;RADataQTable[[#This Row],[prop_id0]], RADataQTable[[#This Row],[email]])</f>
        <v>sandeep@cse.msu.edu</v>
      </c>
      <c r="Y150" s="15" t="str">
        <f>HYPERLINK("mailto:"&amp;RADataQTable[[#This Row],[allPIemail]]&amp;"&amp;subject=NSF Proposal:  "&amp;RADataQTable[[#This Row],[Div]]&amp;" "&amp;RADataQTable[[#This Row],[prop_id0]], "PIs@")</f>
        <v>PIs@</v>
      </c>
      <c r="Z150" t="s">
        <v>2841</v>
      </c>
      <c r="AD150"/>
      <c r="AE150" t="str">
        <f>IF(RADataQTable[[#This Row],[maxScore]]-RADataQTable[[#This Row],[minScore]]&gt;4,"Y","")</f>
        <v/>
      </c>
      <c r="AF150" s="21"/>
      <c r="AG150" s="26"/>
      <c r="AI150"/>
      <c r="AJ150" s="30"/>
      <c r="AK150" s="13">
        <v>1199754</v>
      </c>
      <c r="AL150" s="13">
        <v>1199754</v>
      </c>
      <c r="AM150">
        <v>0</v>
      </c>
      <c r="AN150" s="30">
        <v>43328</v>
      </c>
      <c r="AO150" s="21">
        <v>48</v>
      </c>
      <c r="AP150" s="21" t="s">
        <v>3113</v>
      </c>
      <c r="AS150" s="30"/>
      <c r="AX150" s="30"/>
      <c r="BG150" s="30"/>
      <c r="BP150" s="30"/>
      <c r="BU150" t="s">
        <v>1030</v>
      </c>
      <c r="BV150" s="21" t="s">
        <v>1031</v>
      </c>
      <c r="BW150" s="21" t="s">
        <v>3111</v>
      </c>
      <c r="BX150" s="21" t="s">
        <v>3112</v>
      </c>
      <c r="BY150" s="31">
        <v>762765</v>
      </c>
      <c r="BZ150" s="31">
        <v>762765</v>
      </c>
      <c r="CA150" t="s">
        <v>485</v>
      </c>
      <c r="CB150" s="21" t="s">
        <v>3116</v>
      </c>
      <c r="CC150" s="21" t="s">
        <v>3117</v>
      </c>
      <c r="CD150" s="21" t="s">
        <v>3118</v>
      </c>
      <c r="CE150" s="21" t="s">
        <v>3119</v>
      </c>
      <c r="CF150" s="31">
        <v>436989</v>
      </c>
      <c r="CG150" s="31">
        <v>436989</v>
      </c>
      <c r="CH150" t="s">
        <v>485</v>
      </c>
      <c r="CM150" s="31"/>
      <c r="CN150" s="31"/>
      <c r="CT150" s="31"/>
      <c r="CU150" s="31"/>
      <c r="DA150" s="31"/>
      <c r="DB150" s="31"/>
      <c r="DH150" s="31"/>
      <c r="DI150" s="31"/>
      <c r="DO150" s="31"/>
      <c r="DP150" s="31"/>
      <c r="DR150" t="s">
        <v>5486</v>
      </c>
      <c r="DS150" t="s">
        <v>5487</v>
      </c>
      <c r="DT150" t="s">
        <v>463</v>
      </c>
      <c r="DU150" s="29" t="s">
        <v>5568</v>
      </c>
      <c r="DV150" t="s">
        <v>2829</v>
      </c>
      <c r="DW150" t="s">
        <v>5481</v>
      </c>
      <c r="DX150" t="s">
        <v>5482</v>
      </c>
      <c r="DY150" t="s">
        <v>5483</v>
      </c>
      <c r="DZ150" t="s">
        <v>5484</v>
      </c>
      <c r="EA150" s="22">
        <v>43091.565520833334</v>
      </c>
      <c r="EB150" t="s">
        <v>3114</v>
      </c>
      <c r="EC150" t="s">
        <v>5569</v>
      </c>
    </row>
    <row r="151" spans="1:133" x14ac:dyDescent="0.35">
      <c r="A151" s="30"/>
      <c r="B151" s="22">
        <v>43004.540972222225</v>
      </c>
      <c r="C151" s="22" t="s">
        <v>2868</v>
      </c>
      <c r="D151" s="30" t="s">
        <v>2869</v>
      </c>
      <c r="E151" s="30" t="s">
        <v>466</v>
      </c>
      <c r="F151" s="30" t="s">
        <v>2820</v>
      </c>
      <c r="G151" s="30" t="s">
        <v>2819</v>
      </c>
      <c r="H151" t="s">
        <v>2821</v>
      </c>
      <c r="I151" t="s">
        <v>2883</v>
      </c>
      <c r="J151" t="s">
        <v>786</v>
      </c>
      <c r="M151" s="26">
        <v>99</v>
      </c>
      <c r="Q151" s="29" t="s">
        <v>753</v>
      </c>
      <c r="R151" s="29" t="str">
        <f>IFERROR(MID(RADataQTable[[#This Row],[RAtemplate]],1,LEN(RADataQTable[[#This Row],[RAtemplate]])-8),"RA") &amp; " " &amp; RADataQTable[[#This Row],[prop_id0]] &amp; " " &amp; RADataQTable[[#This Row],[last0]]</f>
        <v>RA 1763325 Yu</v>
      </c>
      <c r="U151" s="21" t="str">
        <f>IF(signer1="PD",IF(ISBLANK(RADataQTable[[#This Row],[sign_blck_name]]),"",RADataQTable[[#This Row],[sign_blck_name]]),IF(ISBLANK(signer1),"",signer1))</f>
        <v>Aidong Zhang</v>
      </c>
      <c r="V151" s="29" t="str">
        <f>signer2</f>
        <v>Cognizant Program Director</v>
      </c>
      <c r="W151" s="15" t="str">
        <f>HYPERLINK("https://www.ejacket.nsf.gov/ej/showProposal.do?Continue=Y&amp;ID="&amp;RADataQTable[[#This Row],[prop_id0]],"eJ")</f>
        <v>eJ</v>
      </c>
      <c r="X151" s="15" t="str">
        <f>HYPERLINK("mailto:"&amp;RADataQTable[[#This Row],[email]]&amp;"&amp;subject=Your NSF Proposal:  "&amp;RADataQTable[[#This Row],[Div]]&amp;" "&amp;RADataQTable[[#This Row],[prop_id0]], RADataQTable[[#This Row],[email]])</f>
        <v>psyu@cs.uic.edu</v>
      </c>
      <c r="Y151" s="15" t="str">
        <f>HYPERLINK("mailto:"&amp;RADataQTable[[#This Row],[allPIemail]]&amp;"&amp;subject=NSF Proposal:  "&amp;RADataQTable[[#This Row],[Div]]&amp;" "&amp;RADataQTable[[#This Row],[prop_id0]], "PIs@")</f>
        <v>PIs@</v>
      </c>
      <c r="Z151" t="s">
        <v>2871</v>
      </c>
      <c r="AD151"/>
      <c r="AE151" t="str">
        <f>IF(RADataQTable[[#This Row],[maxScore]]-RADataQTable[[#This Row],[minScore]]&gt;4,"Y","")</f>
        <v/>
      </c>
      <c r="AF151" s="21"/>
      <c r="AG151" s="26"/>
      <c r="AI151"/>
      <c r="AJ151" s="30"/>
      <c r="AK151" s="13">
        <v>1200000</v>
      </c>
      <c r="AL151" s="13">
        <v>1200000</v>
      </c>
      <c r="AM151">
        <v>0</v>
      </c>
      <c r="AN151" s="30">
        <v>43313</v>
      </c>
      <c r="AO151" s="21">
        <v>48</v>
      </c>
      <c r="AP151" s="21" t="s">
        <v>3165</v>
      </c>
      <c r="AS151" s="30"/>
      <c r="AX151" s="30"/>
      <c r="BG151" s="30"/>
      <c r="BP151" s="30"/>
      <c r="BU151" t="s">
        <v>1087</v>
      </c>
      <c r="BV151" s="21" t="s">
        <v>925</v>
      </c>
      <c r="BW151" s="21" t="s">
        <v>3163</v>
      </c>
      <c r="BX151" s="21" t="s">
        <v>3164</v>
      </c>
      <c r="BY151" s="31">
        <v>650000</v>
      </c>
      <c r="BZ151" s="31">
        <v>650000</v>
      </c>
      <c r="CA151" t="s">
        <v>2884</v>
      </c>
      <c r="CB151" s="21" t="s">
        <v>3168</v>
      </c>
      <c r="CC151" s="21" t="s">
        <v>1026</v>
      </c>
      <c r="CD151" s="21" t="s">
        <v>3169</v>
      </c>
      <c r="CE151" s="21" t="s">
        <v>3170</v>
      </c>
      <c r="CF151" s="31">
        <v>550000</v>
      </c>
      <c r="CG151" s="31">
        <v>550000</v>
      </c>
      <c r="CH151" t="s">
        <v>2884</v>
      </c>
      <c r="CM151" s="31"/>
      <c r="CN151" s="31"/>
      <c r="CT151" s="31"/>
      <c r="CU151" s="31"/>
      <c r="DA151" s="31"/>
      <c r="DB151" s="31"/>
      <c r="DH151" s="31"/>
      <c r="DI151" s="31"/>
      <c r="DO151" s="31"/>
      <c r="DP151" s="31"/>
      <c r="DR151" t="s">
        <v>5495</v>
      </c>
      <c r="DS151" t="s">
        <v>5496</v>
      </c>
      <c r="DT151" t="s">
        <v>467</v>
      </c>
      <c r="DU151" s="29" t="s">
        <v>5499</v>
      </c>
      <c r="DV151" t="s">
        <v>2881</v>
      </c>
      <c r="DW151" t="s">
        <v>5481</v>
      </c>
      <c r="DX151" t="s">
        <v>5482</v>
      </c>
      <c r="DY151" t="s">
        <v>5483</v>
      </c>
      <c r="DZ151" t="s">
        <v>5484</v>
      </c>
      <c r="EA151" s="22">
        <v>43091.565520833334</v>
      </c>
      <c r="EB151" t="s">
        <v>3166</v>
      </c>
      <c r="EC151" t="s">
        <v>5583</v>
      </c>
    </row>
    <row r="152" spans="1:133" x14ac:dyDescent="0.35">
      <c r="A152" s="30"/>
      <c r="B152" s="22">
        <v>43004.557638888888</v>
      </c>
      <c r="C152" s="22" t="s">
        <v>2868</v>
      </c>
      <c r="D152" s="30" t="s">
        <v>2869</v>
      </c>
      <c r="E152" s="30" t="s">
        <v>468</v>
      </c>
      <c r="F152" s="30" t="s">
        <v>2820</v>
      </c>
      <c r="G152" s="30" t="s">
        <v>2819</v>
      </c>
      <c r="H152" t="s">
        <v>2821</v>
      </c>
      <c r="I152" t="s">
        <v>2911</v>
      </c>
      <c r="J152" t="s">
        <v>1185</v>
      </c>
      <c r="M152" s="26">
        <v>99</v>
      </c>
      <c r="Q152" s="29" t="s">
        <v>753</v>
      </c>
      <c r="R152" s="29" t="str">
        <f>IFERROR(MID(RADataQTable[[#This Row],[RAtemplate]],1,LEN(RADataQTable[[#This Row],[RAtemplate]])-8),"RA") &amp; " " &amp; RADataQTable[[#This Row],[prop_id0]] &amp; " " &amp; RADataQTable[[#This Row],[last0]]</f>
        <v>RA 1763330 Elmqvist</v>
      </c>
      <c r="U152" s="21" t="str">
        <f>IF(signer1="PD",IF(ISBLANK(RADataQTable[[#This Row],[sign_blck_name]]),"",RADataQTable[[#This Row],[sign_blck_name]]),IF(ISBLANK(signer1),"",signer1))</f>
        <v>Dan Cosley</v>
      </c>
      <c r="V152" s="29" t="str">
        <f>signer2</f>
        <v>Cognizant Program Director</v>
      </c>
      <c r="W152" s="15" t="str">
        <f>HYPERLINK("https://www.ejacket.nsf.gov/ej/showProposal.do?Continue=Y&amp;ID="&amp;RADataQTable[[#This Row],[prop_id0]],"eJ")</f>
        <v>eJ</v>
      </c>
      <c r="X152" s="15" t="str">
        <f>HYPERLINK("mailto:"&amp;RADataQTable[[#This Row],[email]]&amp;"&amp;subject=Your NSF Proposal:  "&amp;RADataQTable[[#This Row],[Div]]&amp;" "&amp;RADataQTable[[#This Row],[prop_id0]], RADataQTable[[#This Row],[email]])</f>
        <v>elm@umd.edu</v>
      </c>
      <c r="Y152" s="15" t="str">
        <f>HYPERLINK("mailto:"&amp;RADataQTable[[#This Row],[allPIemail]]&amp;"&amp;subject=NSF Proposal:  "&amp;RADataQTable[[#This Row],[Div]]&amp;" "&amp;RADataQTable[[#This Row],[prop_id0]], "PIs@")</f>
        <v>PIs@</v>
      </c>
      <c r="Z152" t="s">
        <v>2871</v>
      </c>
      <c r="AD152"/>
      <c r="AE152" t="str">
        <f>IF(RADataQTable[[#This Row],[maxScore]]-RADataQTable[[#This Row],[minScore]]&gt;4,"Y","")</f>
        <v/>
      </c>
      <c r="AF152" s="21"/>
      <c r="AG152" s="26"/>
      <c r="AI152"/>
      <c r="AJ152" s="30"/>
      <c r="AK152" s="13">
        <v>959555</v>
      </c>
      <c r="AL152" s="13">
        <v>959555</v>
      </c>
      <c r="AM152">
        <v>0</v>
      </c>
      <c r="AN152" s="30">
        <v>43249</v>
      </c>
      <c r="AO152" s="21">
        <v>48</v>
      </c>
      <c r="AP152" s="21" t="s">
        <v>3175</v>
      </c>
      <c r="AS152" s="30"/>
      <c r="AX152" s="30"/>
      <c r="BG152" s="30"/>
      <c r="BP152" s="30"/>
      <c r="BU152" t="s">
        <v>3172</v>
      </c>
      <c r="BV152" s="21" t="s">
        <v>3173</v>
      </c>
      <c r="BW152" s="21" t="s">
        <v>3174</v>
      </c>
      <c r="BX152" s="21" t="s">
        <v>2926</v>
      </c>
      <c r="BY152" s="31">
        <v>959555</v>
      </c>
      <c r="BZ152" s="31">
        <v>959555</v>
      </c>
      <c r="CA152" t="s">
        <v>468</v>
      </c>
      <c r="CF152" s="31"/>
      <c r="CG152" s="31"/>
      <c r="CM152" s="31"/>
      <c r="CN152" s="31"/>
      <c r="CT152" s="31"/>
      <c r="CU152" s="31"/>
      <c r="DA152" s="31"/>
      <c r="DB152" s="31"/>
      <c r="DH152" s="31"/>
      <c r="DI152" s="31"/>
      <c r="DO152" s="31"/>
      <c r="DP152" s="31"/>
      <c r="DR152" t="s">
        <v>5495</v>
      </c>
      <c r="DS152" t="s">
        <v>5496</v>
      </c>
      <c r="DT152" t="s">
        <v>469</v>
      </c>
      <c r="DU152" s="29" t="s">
        <v>5584</v>
      </c>
      <c r="DV152" t="s">
        <v>2881</v>
      </c>
      <c r="DW152" t="s">
        <v>5481</v>
      </c>
      <c r="DX152" t="s">
        <v>5482</v>
      </c>
      <c r="DY152" t="s">
        <v>5483</v>
      </c>
      <c r="DZ152" t="s">
        <v>5484</v>
      </c>
      <c r="EA152" s="22">
        <v>43091.565520833334</v>
      </c>
      <c r="EB152" t="s">
        <v>3176</v>
      </c>
      <c r="EC152" t="s">
        <v>5585</v>
      </c>
    </row>
    <row r="153" spans="1:133" x14ac:dyDescent="0.35">
      <c r="A153" s="30"/>
      <c r="B153" s="22">
        <v>43004.577777777777</v>
      </c>
      <c r="C153" s="22" t="s">
        <v>2868</v>
      </c>
      <c r="D153" s="30" t="s">
        <v>2869</v>
      </c>
      <c r="E153" s="30" t="s">
        <v>466</v>
      </c>
      <c r="F153" s="30" t="s">
        <v>2820</v>
      </c>
      <c r="G153" s="30" t="s">
        <v>2819</v>
      </c>
      <c r="H153" t="s">
        <v>2821</v>
      </c>
      <c r="I153" t="s">
        <v>2883</v>
      </c>
      <c r="J153" t="s">
        <v>931</v>
      </c>
      <c r="M153" s="26">
        <v>99</v>
      </c>
      <c r="Q153" s="29" t="s">
        <v>753</v>
      </c>
      <c r="R153" s="29" t="str">
        <f>IFERROR(MID(RADataQTable[[#This Row],[RAtemplate]],1,LEN(RADataQTable[[#This Row],[RAtemplate]])-8),"RA") &amp; " " &amp; RADataQTable[[#This Row],[prop_id0]] &amp; " " &amp; RADataQTable[[#This Row],[last0]]</f>
        <v>RA 1763340 Ives</v>
      </c>
      <c r="U153" s="21" t="str">
        <f>IF(signer1="PD",IF(ISBLANK(RADataQTable[[#This Row],[sign_blck_name]]),"",RADataQTable[[#This Row],[sign_blck_name]]),IF(ISBLANK(signer1),"",signer1))</f>
        <v>James French</v>
      </c>
      <c r="V153" s="29" t="str">
        <f>signer2</f>
        <v>Cognizant Program Director</v>
      </c>
      <c r="W153" s="15" t="str">
        <f>HYPERLINK("https://www.ejacket.nsf.gov/ej/showProposal.do?Continue=Y&amp;ID="&amp;RADataQTable[[#This Row],[prop_id0]],"eJ")</f>
        <v>eJ</v>
      </c>
      <c r="X153" s="15" t="str">
        <f>HYPERLINK("mailto:"&amp;RADataQTable[[#This Row],[email]]&amp;"&amp;subject=Your NSF Proposal:  "&amp;RADataQTable[[#This Row],[Div]]&amp;" "&amp;RADataQTable[[#This Row],[prop_id0]], RADataQTable[[#This Row],[email]])</f>
        <v>zives@cis.upenn.edu</v>
      </c>
      <c r="Y153" s="15" t="str">
        <f>HYPERLINK("mailto:"&amp;RADataQTable[[#This Row],[allPIemail]]&amp;"&amp;subject=NSF Proposal:  "&amp;RADataQTable[[#This Row],[Div]]&amp;" "&amp;RADataQTable[[#This Row],[prop_id0]], "PIs@")</f>
        <v>PIs@</v>
      </c>
      <c r="Z153" t="s">
        <v>2871</v>
      </c>
      <c r="AD153"/>
      <c r="AE153" t="str">
        <f>IF(RADataQTable[[#This Row],[maxScore]]-RADataQTable[[#This Row],[minScore]]&gt;4,"Y","")</f>
        <v/>
      </c>
      <c r="AF153" s="21"/>
      <c r="AG153" s="26"/>
      <c r="AI153"/>
      <c r="AJ153" s="30"/>
      <c r="AK153" s="13">
        <v>1200000</v>
      </c>
      <c r="AL153" s="13">
        <v>1200000</v>
      </c>
      <c r="AM153">
        <v>0</v>
      </c>
      <c r="AN153" s="30">
        <v>43344</v>
      </c>
      <c r="AO153" s="21">
        <v>48</v>
      </c>
      <c r="AP153" s="21" t="s">
        <v>3178</v>
      </c>
      <c r="AS153" s="30"/>
      <c r="AX153" s="30"/>
      <c r="BG153" s="30"/>
      <c r="BP153" s="30"/>
      <c r="BU153" t="s">
        <v>1089</v>
      </c>
      <c r="BV153" s="21" t="s">
        <v>1090</v>
      </c>
      <c r="BW153" s="21" t="s">
        <v>3177</v>
      </c>
      <c r="BX153" s="21" t="s">
        <v>689</v>
      </c>
      <c r="BY153" s="31">
        <v>1200000</v>
      </c>
      <c r="BZ153" s="31">
        <v>1200000</v>
      </c>
      <c r="CA153" t="s">
        <v>2884</v>
      </c>
      <c r="CF153" s="31"/>
      <c r="CG153" s="31"/>
      <c r="CM153" s="31"/>
      <c r="CN153" s="31"/>
      <c r="CT153" s="31"/>
      <c r="CU153" s="31"/>
      <c r="DA153" s="31"/>
      <c r="DB153" s="31"/>
      <c r="DH153" s="31"/>
      <c r="DI153" s="31"/>
      <c r="DO153" s="31"/>
      <c r="DP153" s="31"/>
      <c r="DR153" t="s">
        <v>5495</v>
      </c>
      <c r="DS153" t="s">
        <v>5496</v>
      </c>
      <c r="DT153" t="s">
        <v>467</v>
      </c>
      <c r="DU153" s="29" t="s">
        <v>5540</v>
      </c>
      <c r="DV153" t="s">
        <v>2881</v>
      </c>
      <c r="DW153" t="s">
        <v>5481</v>
      </c>
      <c r="DX153" t="s">
        <v>5482</v>
      </c>
      <c r="DY153" t="s">
        <v>5483</v>
      </c>
      <c r="DZ153" t="s">
        <v>5484</v>
      </c>
      <c r="EA153" s="22">
        <v>43091.565520833334</v>
      </c>
      <c r="EB153" t="s">
        <v>3179</v>
      </c>
      <c r="EC153" t="s">
        <v>5586</v>
      </c>
    </row>
    <row r="154" spans="1:133" x14ac:dyDescent="0.35">
      <c r="A154" s="30"/>
      <c r="B154" s="22">
        <v>43004.587500000001</v>
      </c>
      <c r="C154" s="22" t="s">
        <v>2868</v>
      </c>
      <c r="D154" s="30" t="s">
        <v>2869</v>
      </c>
      <c r="E154" s="30" t="s">
        <v>468</v>
      </c>
      <c r="F154" s="30" t="s">
        <v>2820</v>
      </c>
      <c r="G154" s="30" t="s">
        <v>2819</v>
      </c>
      <c r="H154" t="s">
        <v>2821</v>
      </c>
      <c r="I154" t="s">
        <v>2911</v>
      </c>
      <c r="J154" t="s">
        <v>807</v>
      </c>
      <c r="M154" s="26">
        <v>99</v>
      </c>
      <c r="Q154" s="29" t="s">
        <v>753</v>
      </c>
      <c r="R154" s="29" t="str">
        <f>IFERROR(MID(RADataQTable[[#This Row],[RAtemplate]],1,LEN(RADataQTable[[#This Row],[RAtemplate]])-8),"RA") &amp; " " &amp; RADataQTable[[#This Row],[prop_id0]] &amp; " " &amp; RADataQTable[[#This Row],[last0]]</f>
        <v>RA 1763342 Lee</v>
      </c>
      <c r="U154" s="21" t="str">
        <f>IF(signer1="PD",IF(ISBLANK(RADataQTable[[#This Row],[sign_blck_name]]),"",RADataQTable[[#This Row],[sign_blck_name]]),IF(ISBLANK(signer1),"",signer1))</f>
        <v>William Bainbridge</v>
      </c>
      <c r="V154" s="29" t="str">
        <f>signer2</f>
        <v>Cognizant Program Director</v>
      </c>
      <c r="W154" s="15" t="str">
        <f>HYPERLINK("https://www.ejacket.nsf.gov/ej/showProposal.do?Continue=Y&amp;ID="&amp;RADataQTable[[#This Row],[prop_id0]],"eJ")</f>
        <v>eJ</v>
      </c>
      <c r="X154" s="15" t="str">
        <f>HYPERLINK("mailto:"&amp;RADataQTable[[#This Row],[email]]&amp;"&amp;subject=Your NSF Proposal:  "&amp;RADataQTable[[#This Row],[Div]]&amp;" "&amp;RADataQTable[[#This Row],[prop_id0]], RADataQTable[[#This Row],[email]])</f>
        <v>cplee@uw.edu</v>
      </c>
      <c r="Y154" s="15" t="str">
        <f>HYPERLINK("mailto:"&amp;RADataQTable[[#This Row],[allPIemail]]&amp;"&amp;subject=NSF Proposal:  "&amp;RADataQTable[[#This Row],[Div]]&amp;" "&amp;RADataQTable[[#This Row],[prop_id0]], "PIs@")</f>
        <v>PIs@</v>
      </c>
      <c r="Z154" t="s">
        <v>2871</v>
      </c>
      <c r="AD154"/>
      <c r="AE154" t="str">
        <f>IF(RADataQTable[[#This Row],[maxScore]]-RADataQTable[[#This Row],[minScore]]&gt;4,"Y","")</f>
        <v/>
      </c>
      <c r="AF154" s="21"/>
      <c r="AG154" s="26"/>
      <c r="AI154"/>
      <c r="AJ154" s="30"/>
      <c r="AK154" s="13">
        <v>613304</v>
      </c>
      <c r="AL154" s="13">
        <v>613304</v>
      </c>
      <c r="AM154">
        <v>0</v>
      </c>
      <c r="AN154" s="30">
        <v>43344</v>
      </c>
      <c r="AO154" s="21">
        <v>36</v>
      </c>
      <c r="AP154" s="21" t="s">
        <v>3183</v>
      </c>
      <c r="AS154" s="30"/>
      <c r="AX154" s="30"/>
      <c r="BG154" s="30"/>
      <c r="BP154" s="30"/>
      <c r="BU154" t="s">
        <v>3180</v>
      </c>
      <c r="BV154" s="21" t="s">
        <v>3181</v>
      </c>
      <c r="BW154" s="21" t="s">
        <v>3182</v>
      </c>
      <c r="BX154" s="21" t="s">
        <v>2848</v>
      </c>
      <c r="BY154" s="31">
        <v>613304</v>
      </c>
      <c r="BZ154" s="31">
        <v>613304</v>
      </c>
      <c r="CA154" t="s">
        <v>468</v>
      </c>
      <c r="CF154" s="31"/>
      <c r="CG154" s="31"/>
      <c r="CM154" s="31"/>
      <c r="CN154" s="31"/>
      <c r="CT154" s="31"/>
      <c r="CU154" s="31"/>
      <c r="DA154" s="31"/>
      <c r="DB154" s="31"/>
      <c r="DH154" s="31"/>
      <c r="DI154" s="31"/>
      <c r="DO154" s="31"/>
      <c r="DP154" s="31"/>
      <c r="DR154" t="s">
        <v>5495</v>
      </c>
      <c r="DS154" t="s">
        <v>5496</v>
      </c>
      <c r="DT154" t="s">
        <v>469</v>
      </c>
      <c r="DU154" s="29" t="s">
        <v>5508</v>
      </c>
      <c r="DV154" t="s">
        <v>2881</v>
      </c>
      <c r="DW154" t="s">
        <v>5481</v>
      </c>
      <c r="DX154" t="s">
        <v>5482</v>
      </c>
      <c r="DY154" t="s">
        <v>5483</v>
      </c>
      <c r="DZ154" t="s">
        <v>5484</v>
      </c>
      <c r="EA154" s="22">
        <v>43091.565520833334</v>
      </c>
      <c r="EB154" t="s">
        <v>3184</v>
      </c>
      <c r="EC154" t="s">
        <v>5587</v>
      </c>
    </row>
    <row r="155" spans="1:133" x14ac:dyDescent="0.35">
      <c r="A155" s="30"/>
      <c r="B155" s="22">
        <v>43004.593055555553</v>
      </c>
      <c r="C155" s="22" t="s">
        <v>2868</v>
      </c>
      <c r="D155" s="30" t="s">
        <v>2869</v>
      </c>
      <c r="E155" s="30" t="s">
        <v>470</v>
      </c>
      <c r="F155" s="30" t="s">
        <v>2820</v>
      </c>
      <c r="G155" s="30" t="s">
        <v>2819</v>
      </c>
      <c r="H155" t="s">
        <v>2821</v>
      </c>
      <c r="I155" t="s">
        <v>2902</v>
      </c>
      <c r="J155" t="s">
        <v>1094</v>
      </c>
      <c r="M155" s="26">
        <v>99</v>
      </c>
      <c r="Q155" s="29" t="s">
        <v>753</v>
      </c>
      <c r="R155" s="29" t="str">
        <f>IFERROR(MID(RADataQTable[[#This Row],[RAtemplate]],1,LEN(RADataQTable[[#This Row],[RAtemplate]])-8),"RA") &amp; " " &amp; RADataQTable[[#This Row],[prop_id0]] &amp; " " &amp; RADataQTable[[#This Row],[last0]]</f>
        <v>RA 1763344 Schwager</v>
      </c>
      <c r="U155" s="21" t="str">
        <f>IF(signer1="PD",IF(ISBLANK(RADataQTable[[#This Row],[sign_blck_name]]),"",RADataQTable[[#This Row],[sign_blck_name]]),IF(ISBLANK(signer1),"",signer1))</f>
        <v>Reid Simmons</v>
      </c>
      <c r="V155" s="29" t="str">
        <f>signer2</f>
        <v>Cognizant Program Director</v>
      </c>
      <c r="W155" s="15" t="str">
        <f>HYPERLINK("https://www.ejacket.nsf.gov/ej/showProposal.do?Continue=Y&amp;ID="&amp;RADataQTable[[#This Row],[prop_id0]],"eJ")</f>
        <v>eJ</v>
      </c>
      <c r="X155" s="15" t="str">
        <f>HYPERLINK("mailto:"&amp;RADataQTable[[#This Row],[email]]&amp;"&amp;subject=Your NSF Proposal:  "&amp;RADataQTable[[#This Row],[Div]]&amp;" "&amp;RADataQTable[[#This Row],[prop_id0]], RADataQTable[[#This Row],[email]])</f>
        <v>schwager@stanford.edu</v>
      </c>
      <c r="Y155" s="15" t="str">
        <f>HYPERLINK("mailto:"&amp;RADataQTable[[#This Row],[allPIemail]]&amp;"&amp;subject=NSF Proposal:  "&amp;RADataQTable[[#This Row],[Div]]&amp;" "&amp;RADataQTable[[#This Row],[prop_id0]], "PIs@")</f>
        <v>PIs@</v>
      </c>
      <c r="Z155" t="s">
        <v>2871</v>
      </c>
      <c r="AD155"/>
      <c r="AE155" t="str">
        <f>IF(RADataQTable[[#This Row],[maxScore]]-RADataQTable[[#This Row],[minScore]]&gt;4,"Y","")</f>
        <v/>
      </c>
      <c r="AF155" s="21"/>
      <c r="AG155" s="26"/>
      <c r="AI155"/>
      <c r="AJ155" s="30"/>
      <c r="AK155" s="13">
        <v>1029780</v>
      </c>
      <c r="AL155" s="13">
        <v>1029780</v>
      </c>
      <c r="AM155">
        <v>0</v>
      </c>
      <c r="AN155" s="30">
        <v>43191</v>
      </c>
      <c r="AO155" s="21">
        <v>48</v>
      </c>
      <c r="AP155" s="21" t="s">
        <v>3186</v>
      </c>
      <c r="AS155" s="30"/>
      <c r="AX155" s="30"/>
      <c r="BG155" s="30"/>
      <c r="BP155" s="30"/>
      <c r="BU155" t="s">
        <v>1092</v>
      </c>
      <c r="BV155" s="21" t="s">
        <v>1093</v>
      </c>
      <c r="BW155" s="21" t="s">
        <v>3185</v>
      </c>
      <c r="BX155" s="21" t="s">
        <v>641</v>
      </c>
      <c r="BY155" s="31">
        <v>1029780</v>
      </c>
      <c r="BZ155" s="31">
        <v>1029780</v>
      </c>
      <c r="CA155" t="s">
        <v>2903</v>
      </c>
      <c r="CF155" s="31"/>
      <c r="CG155" s="31"/>
      <c r="CM155" s="31"/>
      <c r="CN155" s="31"/>
      <c r="CT155" s="31"/>
      <c r="CU155" s="31"/>
      <c r="DA155" s="31"/>
      <c r="DB155" s="31"/>
      <c r="DH155" s="31"/>
      <c r="DI155" s="31"/>
      <c r="DO155" s="31"/>
      <c r="DP155" s="31"/>
      <c r="DR155" t="s">
        <v>5495</v>
      </c>
      <c r="DS155" t="s">
        <v>5496</v>
      </c>
      <c r="DT155" t="s">
        <v>471</v>
      </c>
      <c r="DU155" s="29" t="s">
        <v>5588</v>
      </c>
      <c r="DV155" t="s">
        <v>2829</v>
      </c>
      <c r="DW155" t="s">
        <v>5481</v>
      </c>
      <c r="DX155" t="s">
        <v>5482</v>
      </c>
      <c r="DY155" t="s">
        <v>5483</v>
      </c>
      <c r="DZ155" t="s">
        <v>5484</v>
      </c>
      <c r="EA155" s="22">
        <v>43091.565520833334</v>
      </c>
      <c r="EB155" t="s">
        <v>3187</v>
      </c>
      <c r="EC155" t="s">
        <v>5589</v>
      </c>
    </row>
    <row r="156" spans="1:133" x14ac:dyDescent="0.35">
      <c r="A156" s="30"/>
      <c r="B156" s="22">
        <v>43004.595833333333</v>
      </c>
      <c r="C156" s="22" t="s">
        <v>2868</v>
      </c>
      <c r="D156" s="30" t="s">
        <v>2869</v>
      </c>
      <c r="E156" s="30" t="s">
        <v>468</v>
      </c>
      <c r="F156" s="30" t="s">
        <v>2820</v>
      </c>
      <c r="G156" s="30" t="s">
        <v>2819</v>
      </c>
      <c r="H156" t="s">
        <v>2821</v>
      </c>
      <c r="I156" t="s">
        <v>2911</v>
      </c>
      <c r="J156" t="s">
        <v>800</v>
      </c>
      <c r="M156" s="26">
        <v>99</v>
      </c>
      <c r="Q156" s="29" t="s">
        <v>753</v>
      </c>
      <c r="R156" s="29" t="str">
        <f>IFERROR(MID(RADataQTable[[#This Row],[RAtemplate]],1,LEN(RADataQTable[[#This Row],[RAtemplate]])-8),"RA") &amp; " " &amp; RADataQTable[[#This Row],[prop_id0]] &amp; " " &amp; RADataQTable[[#This Row],[last0]]</f>
        <v>RA 1763347 Admoni</v>
      </c>
      <c r="U156" s="21" t="str">
        <f>IF(signer1="PD",IF(ISBLANK(RADataQTable[[#This Row],[sign_blck_name]]),"",RADataQTable[[#This Row],[sign_blck_name]]),IF(ISBLANK(signer1),"",signer1))</f>
        <v>Ephraim P. Glinert</v>
      </c>
      <c r="V156" s="29" t="str">
        <f>signer2</f>
        <v>Cognizant Program Director</v>
      </c>
      <c r="W156" s="15" t="str">
        <f>HYPERLINK("https://www.ejacket.nsf.gov/ej/showProposal.do?Continue=Y&amp;ID="&amp;RADataQTable[[#This Row],[prop_id0]],"eJ")</f>
        <v>eJ</v>
      </c>
      <c r="X156" s="15" t="str">
        <f>HYPERLINK("mailto:"&amp;RADataQTable[[#This Row],[email]]&amp;"&amp;subject=Your NSF Proposal:  "&amp;RADataQTable[[#This Row],[Div]]&amp;" "&amp;RADataQTable[[#This Row],[prop_id0]], RADataQTable[[#This Row],[email]])</f>
        <v>hadmoni@andrew.cmu.edu</v>
      </c>
      <c r="Y156" s="15" t="str">
        <f>HYPERLINK("mailto:"&amp;RADataQTable[[#This Row],[allPIemail]]&amp;"&amp;subject=NSF Proposal:  "&amp;RADataQTable[[#This Row],[Div]]&amp;" "&amp;RADataQTable[[#This Row],[prop_id0]], "PIs@")</f>
        <v>PIs@</v>
      </c>
      <c r="Z156" t="s">
        <v>2871</v>
      </c>
      <c r="AD156"/>
      <c r="AE156" t="str">
        <f>IF(RADataQTable[[#This Row],[maxScore]]-RADataQTable[[#This Row],[minScore]]&gt;4,"Y","")</f>
        <v/>
      </c>
      <c r="AF156" s="21"/>
      <c r="AG156" s="26"/>
      <c r="AI156"/>
      <c r="AJ156" s="30"/>
      <c r="AK156" s="13">
        <v>1198823</v>
      </c>
      <c r="AL156" s="13">
        <v>1198823</v>
      </c>
      <c r="AM156">
        <v>0</v>
      </c>
      <c r="AN156" s="30">
        <v>43282</v>
      </c>
      <c r="AO156" s="21">
        <v>48</v>
      </c>
      <c r="AP156" s="21" t="s">
        <v>3189</v>
      </c>
      <c r="AS156" s="30"/>
      <c r="AX156" s="30"/>
      <c r="BG156" s="30"/>
      <c r="BP156" s="30"/>
      <c r="BU156" t="s">
        <v>1096</v>
      </c>
      <c r="BV156" s="21" t="s">
        <v>1097</v>
      </c>
      <c r="BW156" s="21" t="s">
        <v>3188</v>
      </c>
      <c r="BX156" s="21" t="s">
        <v>542</v>
      </c>
      <c r="BY156" s="31">
        <v>599616</v>
      </c>
      <c r="BZ156" s="31">
        <v>599616</v>
      </c>
      <c r="CA156" t="s">
        <v>468</v>
      </c>
      <c r="CB156" s="21" t="s">
        <v>3191</v>
      </c>
      <c r="CC156" s="21" t="s">
        <v>3192</v>
      </c>
      <c r="CD156" s="21" t="s">
        <v>3154</v>
      </c>
      <c r="CE156" s="21" t="s">
        <v>2848</v>
      </c>
      <c r="CF156" s="31">
        <v>599207</v>
      </c>
      <c r="CG156" s="31">
        <v>599207</v>
      </c>
      <c r="CH156" t="s">
        <v>468</v>
      </c>
      <c r="CM156" s="31"/>
      <c r="CN156" s="31"/>
      <c r="CT156" s="31"/>
      <c r="CU156" s="31"/>
      <c r="DA156" s="31"/>
      <c r="DB156" s="31"/>
      <c r="DH156" s="31"/>
      <c r="DI156" s="31"/>
      <c r="DO156" s="31"/>
      <c r="DP156" s="31"/>
      <c r="DR156" t="s">
        <v>5495</v>
      </c>
      <c r="DS156" t="s">
        <v>5496</v>
      </c>
      <c r="DT156" t="s">
        <v>469</v>
      </c>
      <c r="DU156" s="29" t="s">
        <v>5505</v>
      </c>
      <c r="DV156" t="s">
        <v>2829</v>
      </c>
      <c r="DW156" t="s">
        <v>5481</v>
      </c>
      <c r="DX156" t="s">
        <v>5482</v>
      </c>
      <c r="DY156" t="s">
        <v>5483</v>
      </c>
      <c r="DZ156" t="s">
        <v>5484</v>
      </c>
      <c r="EA156" s="22">
        <v>43091.565520833334</v>
      </c>
      <c r="EB156" t="s">
        <v>3190</v>
      </c>
      <c r="EC156" t="s">
        <v>5590</v>
      </c>
    </row>
    <row r="157" spans="1:133" x14ac:dyDescent="0.35">
      <c r="A157" s="30"/>
      <c r="B157" s="22">
        <v>43004.611805555556</v>
      </c>
      <c r="C157" s="22" t="s">
        <v>2868</v>
      </c>
      <c r="D157" s="30" t="s">
        <v>2869</v>
      </c>
      <c r="E157" s="30" t="s">
        <v>468</v>
      </c>
      <c r="F157" s="30" t="s">
        <v>2820</v>
      </c>
      <c r="G157" s="30" t="s">
        <v>2819</v>
      </c>
      <c r="H157" t="s">
        <v>2821</v>
      </c>
      <c r="I157" t="s">
        <v>2911</v>
      </c>
      <c r="J157" t="s">
        <v>800</v>
      </c>
      <c r="M157" s="26">
        <v>99</v>
      </c>
      <c r="Q157" s="29" t="s">
        <v>753</v>
      </c>
      <c r="R157" s="29" t="str">
        <f>IFERROR(MID(RADataQTable[[#This Row],[RAtemplate]],1,LEN(RADataQTable[[#This Row],[RAtemplate]])-8),"RA") &amp; " " &amp; RADataQTable[[#This Row],[prop_id0]] &amp; " " &amp; RADataQTable[[#This Row],[last0]]</f>
        <v>RA 1763353 Pathak</v>
      </c>
      <c r="U157" s="21" t="str">
        <f>IF(signer1="PD",IF(ISBLANK(RADataQTable[[#This Row],[sign_blck_name]]),"",RADataQTable[[#This Row],[sign_blck_name]]),IF(ISBLANK(signer1),"",signer1))</f>
        <v>Ephraim P. Glinert</v>
      </c>
      <c r="V157" s="29" t="str">
        <f>signer2</f>
        <v>Cognizant Program Director</v>
      </c>
      <c r="W157" s="15" t="str">
        <f>HYPERLINK("https://www.ejacket.nsf.gov/ej/showProposal.do?Continue=Y&amp;ID="&amp;RADataQTable[[#This Row],[prop_id0]],"eJ")</f>
        <v>eJ</v>
      </c>
      <c r="X157" s="15" t="str">
        <f>HYPERLINK("mailto:"&amp;RADataQTable[[#This Row],[email]]&amp;"&amp;subject=Your NSF Proposal:  "&amp;RADataQTable[[#This Row],[Div]]&amp;" "&amp;RADataQTable[[#This Row],[prop_id0]], RADataQTable[[#This Row],[email]])</f>
        <v>phpathak@gmu.edu</v>
      </c>
      <c r="Y157" s="15" t="str">
        <f>HYPERLINK("mailto:"&amp;RADataQTable[[#This Row],[allPIemail]]&amp;"&amp;subject=NSF Proposal:  "&amp;RADataQTable[[#This Row],[Div]]&amp;" "&amp;RADataQTable[[#This Row],[prop_id0]], "PIs@")</f>
        <v>PIs@</v>
      </c>
      <c r="Z157" t="s">
        <v>2871</v>
      </c>
      <c r="AD157"/>
      <c r="AE157" t="str">
        <f>IF(RADataQTable[[#This Row],[maxScore]]-RADataQTable[[#This Row],[minScore]]&gt;4,"Y","")</f>
        <v/>
      </c>
      <c r="AF157" s="21"/>
      <c r="AG157" s="26"/>
      <c r="AI157"/>
      <c r="AJ157" s="30"/>
      <c r="AK157" s="13">
        <v>1163620</v>
      </c>
      <c r="AL157" s="13">
        <v>1163620</v>
      </c>
      <c r="AM157">
        <v>0</v>
      </c>
      <c r="AN157" s="30">
        <v>43313</v>
      </c>
      <c r="AO157" s="21">
        <v>36</v>
      </c>
      <c r="AP157" s="21" t="s">
        <v>3195</v>
      </c>
      <c r="AS157" s="30"/>
      <c r="AX157" s="30"/>
      <c r="BG157" s="30"/>
      <c r="BP157" s="30"/>
      <c r="BU157" t="s">
        <v>1099</v>
      </c>
      <c r="BV157" s="21" t="s">
        <v>1100</v>
      </c>
      <c r="BW157" s="21" t="s">
        <v>3194</v>
      </c>
      <c r="BX157" s="21" t="s">
        <v>2960</v>
      </c>
      <c r="BY157" s="31">
        <v>768845</v>
      </c>
      <c r="BZ157" s="31">
        <v>768845</v>
      </c>
      <c r="CA157" t="s">
        <v>468</v>
      </c>
      <c r="CB157" s="21" t="s">
        <v>3197</v>
      </c>
      <c r="CC157" s="21" t="s">
        <v>2918</v>
      </c>
      <c r="CD157" s="21" t="s">
        <v>2919</v>
      </c>
      <c r="CE157" s="21" t="s">
        <v>2920</v>
      </c>
      <c r="CF157" s="31">
        <v>394775</v>
      </c>
      <c r="CG157" s="31">
        <v>394775</v>
      </c>
      <c r="CH157" t="s">
        <v>468</v>
      </c>
      <c r="CM157" s="31"/>
      <c r="CN157" s="31"/>
      <c r="CT157" s="31"/>
      <c r="CU157" s="31"/>
      <c r="DA157" s="31"/>
      <c r="DB157" s="31"/>
      <c r="DH157" s="31"/>
      <c r="DI157" s="31"/>
      <c r="DO157" s="31"/>
      <c r="DP157" s="31"/>
      <c r="DR157" t="s">
        <v>5495</v>
      </c>
      <c r="DS157" t="s">
        <v>5496</v>
      </c>
      <c r="DT157" t="s">
        <v>469</v>
      </c>
      <c r="DU157" s="29" t="s">
        <v>5505</v>
      </c>
      <c r="DV157" t="s">
        <v>2829</v>
      </c>
      <c r="DW157" t="s">
        <v>5481</v>
      </c>
      <c r="DX157" t="s">
        <v>5482</v>
      </c>
      <c r="DY157" t="s">
        <v>5483</v>
      </c>
      <c r="DZ157" t="s">
        <v>5484</v>
      </c>
      <c r="EA157" s="22">
        <v>43091.565520833334</v>
      </c>
      <c r="EB157" t="s">
        <v>3196</v>
      </c>
      <c r="EC157" t="s">
        <v>5591</v>
      </c>
    </row>
    <row r="158" spans="1:133" x14ac:dyDescent="0.35">
      <c r="A158" s="30"/>
      <c r="B158" s="22">
        <v>43004.619444444441</v>
      </c>
      <c r="C158" s="22" t="s">
        <v>2868</v>
      </c>
      <c r="D158" s="30" t="s">
        <v>2869</v>
      </c>
      <c r="E158" s="30" t="s">
        <v>468</v>
      </c>
      <c r="F158" s="30" t="s">
        <v>2820</v>
      </c>
      <c r="G158" s="30" t="s">
        <v>2819</v>
      </c>
      <c r="H158" t="s">
        <v>2821</v>
      </c>
      <c r="I158" t="s">
        <v>2911</v>
      </c>
      <c r="J158" t="s">
        <v>807</v>
      </c>
      <c r="M158" s="26">
        <v>99</v>
      </c>
      <c r="Q158" s="29" t="s">
        <v>753</v>
      </c>
      <c r="R158" s="29" t="str">
        <f>IFERROR(MID(RADataQTable[[#This Row],[RAtemplate]],1,LEN(RADataQTable[[#This Row],[RAtemplate]])-8),"RA") &amp; " " &amp; RADataQTable[[#This Row],[prop_id0]] &amp; " " &amp; RADataQTable[[#This Row],[last0]]</f>
        <v>RA 1763358 Introne</v>
      </c>
      <c r="U158" s="21" t="str">
        <f>IF(signer1="PD",IF(ISBLANK(RADataQTable[[#This Row],[sign_blck_name]]),"",RADataQTable[[#This Row],[sign_blck_name]]),IF(ISBLANK(signer1),"",signer1))</f>
        <v>William Bainbridge</v>
      </c>
      <c r="V158" s="29" t="str">
        <f>signer2</f>
        <v>Cognizant Program Director</v>
      </c>
      <c r="W158" s="15" t="str">
        <f>HYPERLINK("https://www.ejacket.nsf.gov/ej/showProposal.do?Continue=Y&amp;ID="&amp;RADataQTable[[#This Row],[prop_id0]],"eJ")</f>
        <v>eJ</v>
      </c>
      <c r="X158" s="15" t="str">
        <f>HYPERLINK("mailto:"&amp;RADataQTable[[#This Row],[email]]&amp;"&amp;subject=Your NSF Proposal:  "&amp;RADataQTable[[#This Row],[Div]]&amp;" "&amp;RADataQTable[[#This Row],[prop_id0]], RADataQTable[[#This Row],[email]])</f>
        <v>jintrone@msu.edu</v>
      </c>
      <c r="Y158" s="15" t="str">
        <f>HYPERLINK("mailto:"&amp;RADataQTable[[#This Row],[allPIemail]]&amp;"&amp;subject=NSF Proposal:  "&amp;RADataQTable[[#This Row],[Div]]&amp;" "&amp;RADataQTable[[#This Row],[prop_id0]], "PIs@")</f>
        <v>PIs@</v>
      </c>
      <c r="Z158" t="s">
        <v>2871</v>
      </c>
      <c r="AD158"/>
      <c r="AE158" t="str">
        <f>IF(RADataQTable[[#This Row],[maxScore]]-RADataQTable[[#This Row],[minScore]]&gt;4,"Y","")</f>
        <v/>
      </c>
      <c r="AF158" s="21"/>
      <c r="AG158" s="26"/>
      <c r="AI158"/>
      <c r="AJ158" s="30"/>
      <c r="AK158" s="13">
        <v>1202386</v>
      </c>
      <c r="AL158" s="13">
        <v>1194997</v>
      </c>
      <c r="AM158">
        <v>0</v>
      </c>
      <c r="AN158" s="30">
        <v>43252</v>
      </c>
      <c r="AO158" s="21">
        <v>36</v>
      </c>
      <c r="AP158" s="21" t="s">
        <v>3199</v>
      </c>
      <c r="AS158" s="30"/>
      <c r="AX158" s="30"/>
      <c r="BG158" s="30"/>
      <c r="BP158" s="30"/>
      <c r="BU158" t="s">
        <v>1102</v>
      </c>
      <c r="BV158" s="21" t="s">
        <v>1103</v>
      </c>
      <c r="BW158" s="21" t="s">
        <v>3070</v>
      </c>
      <c r="BX158" s="21" t="s">
        <v>3112</v>
      </c>
      <c r="BY158" s="31">
        <v>478465</v>
      </c>
      <c r="BZ158" s="31">
        <v>471076</v>
      </c>
      <c r="CA158" t="s">
        <v>468</v>
      </c>
      <c r="CB158" s="21" t="s">
        <v>3201</v>
      </c>
      <c r="CC158" s="21" t="s">
        <v>3202</v>
      </c>
      <c r="CD158" s="21" t="s">
        <v>3203</v>
      </c>
      <c r="CE158" s="21" t="s">
        <v>2967</v>
      </c>
      <c r="CF158" s="31">
        <v>232789</v>
      </c>
      <c r="CG158" s="31">
        <v>232789</v>
      </c>
      <c r="CH158" t="s">
        <v>468</v>
      </c>
      <c r="CI158" s="21" t="s">
        <v>3205</v>
      </c>
      <c r="CJ158" s="21" t="s">
        <v>3206</v>
      </c>
      <c r="CK158" s="21" t="s">
        <v>3207</v>
      </c>
      <c r="CL158" s="21" t="s">
        <v>3208</v>
      </c>
      <c r="CM158" s="31">
        <v>491132</v>
      </c>
      <c r="CN158" s="31">
        <v>491132</v>
      </c>
      <c r="CO158" t="s">
        <v>468</v>
      </c>
      <c r="CT158" s="31"/>
      <c r="CU158" s="31"/>
      <c r="DA158" s="31"/>
      <c r="DB158" s="31"/>
      <c r="DH158" s="31"/>
      <c r="DI158" s="31"/>
      <c r="DO158" s="31"/>
      <c r="DP158" s="31"/>
      <c r="DR158" t="s">
        <v>5495</v>
      </c>
      <c r="DS158" t="s">
        <v>5496</v>
      </c>
      <c r="DT158" t="s">
        <v>469</v>
      </c>
      <c r="DU158" s="29" t="s">
        <v>5508</v>
      </c>
      <c r="DV158" t="s">
        <v>2881</v>
      </c>
      <c r="DW158" t="s">
        <v>5481</v>
      </c>
      <c r="DX158" t="s">
        <v>5482</v>
      </c>
      <c r="DY158" t="s">
        <v>5483</v>
      </c>
      <c r="DZ158" t="s">
        <v>5484</v>
      </c>
      <c r="EA158" s="22">
        <v>43091.565520833334</v>
      </c>
      <c r="EB158" t="s">
        <v>3200</v>
      </c>
      <c r="EC158" t="s">
        <v>5592</v>
      </c>
    </row>
    <row r="159" spans="1:133" x14ac:dyDescent="0.35">
      <c r="A159" s="30"/>
      <c r="B159" s="22">
        <v>43004.627083333333</v>
      </c>
      <c r="C159" s="22" t="s">
        <v>2868</v>
      </c>
      <c r="D159" s="30" t="s">
        <v>2869</v>
      </c>
      <c r="E159" s="30" t="s">
        <v>468</v>
      </c>
      <c r="F159" s="30" t="s">
        <v>2820</v>
      </c>
      <c r="G159" s="30" t="s">
        <v>2819</v>
      </c>
      <c r="H159" t="s">
        <v>2821</v>
      </c>
      <c r="I159" t="s">
        <v>2911</v>
      </c>
      <c r="J159" t="s">
        <v>800</v>
      </c>
      <c r="M159" s="26">
        <v>99</v>
      </c>
      <c r="Q159" s="29" t="s">
        <v>753</v>
      </c>
      <c r="R159" s="29" t="str">
        <f>IFERROR(MID(RADataQTable[[#This Row],[RAtemplate]],1,LEN(RADataQTable[[#This Row],[RAtemplate]])-8),"RA") &amp; " " &amp; RADataQTable[[#This Row],[prop_id0]] &amp; " " &amp; RADataQTable[[#This Row],[last0]]</f>
        <v>RA 1763364 Kazhdan</v>
      </c>
      <c r="U159" s="21" t="str">
        <f>IF(signer1="PD",IF(ISBLANK(RADataQTable[[#This Row],[sign_blck_name]]),"",RADataQTable[[#This Row],[sign_blck_name]]),IF(ISBLANK(signer1),"",signer1))</f>
        <v>Ephraim P. Glinert</v>
      </c>
      <c r="V159" s="29" t="str">
        <f>signer2</f>
        <v>Cognizant Program Director</v>
      </c>
      <c r="W159" s="15" t="str">
        <f>HYPERLINK("https://www.ejacket.nsf.gov/ej/showProposal.do?Continue=Y&amp;ID="&amp;RADataQTable[[#This Row],[prop_id0]],"eJ")</f>
        <v>eJ</v>
      </c>
      <c r="X159" s="15" t="str">
        <f>HYPERLINK("mailto:"&amp;RADataQTable[[#This Row],[email]]&amp;"&amp;subject=Your NSF Proposal:  "&amp;RADataQTable[[#This Row],[Div]]&amp;" "&amp;RADataQTable[[#This Row],[prop_id0]], RADataQTable[[#This Row],[email]])</f>
        <v>misha@cs.jhu.edu</v>
      </c>
      <c r="Y159" s="15" t="str">
        <f>HYPERLINK("mailto:"&amp;RADataQTable[[#This Row],[allPIemail]]&amp;"&amp;subject=NSF Proposal:  "&amp;RADataQTable[[#This Row],[Div]]&amp;" "&amp;RADataQTable[[#This Row],[prop_id0]], "PIs@")</f>
        <v>PIs@</v>
      </c>
      <c r="Z159" t="s">
        <v>2871</v>
      </c>
      <c r="AD159"/>
      <c r="AE159" t="str">
        <f>IF(RADataQTable[[#This Row],[maxScore]]-RADataQTable[[#This Row],[minScore]]&gt;4,"Y","")</f>
        <v/>
      </c>
      <c r="AF159" s="21"/>
      <c r="AG159" s="26"/>
      <c r="AI159"/>
      <c r="AJ159" s="30"/>
      <c r="AK159" s="13">
        <v>1189519</v>
      </c>
      <c r="AL159" s="13">
        <v>1189519</v>
      </c>
      <c r="AM159">
        <v>0</v>
      </c>
      <c r="AN159" s="30">
        <v>43344</v>
      </c>
      <c r="AO159" s="21">
        <v>48</v>
      </c>
      <c r="AP159" s="21" t="s">
        <v>3216</v>
      </c>
      <c r="AS159" s="30"/>
      <c r="AX159" s="30"/>
      <c r="BG159" s="30"/>
      <c r="BP159" s="30"/>
      <c r="BU159" t="s">
        <v>3213</v>
      </c>
      <c r="BV159" s="21" t="s">
        <v>3214</v>
      </c>
      <c r="BW159" s="21" t="s">
        <v>3005</v>
      </c>
      <c r="BX159" s="21" t="s">
        <v>3215</v>
      </c>
      <c r="BY159" s="31">
        <v>603519</v>
      </c>
      <c r="BZ159" s="31">
        <v>603519</v>
      </c>
      <c r="CA159" t="s">
        <v>468</v>
      </c>
      <c r="CB159" s="21" t="s">
        <v>3218</v>
      </c>
      <c r="CC159" s="21" t="s">
        <v>3219</v>
      </c>
      <c r="CD159" s="21" t="s">
        <v>3220</v>
      </c>
      <c r="CE159" s="21" t="s">
        <v>609</v>
      </c>
      <c r="CF159" s="31">
        <v>586000</v>
      </c>
      <c r="CG159" s="31">
        <v>586000</v>
      </c>
      <c r="CH159" t="s">
        <v>468</v>
      </c>
      <c r="CM159" s="31"/>
      <c r="CN159" s="31"/>
      <c r="CT159" s="31"/>
      <c r="CU159" s="31"/>
      <c r="DA159" s="31"/>
      <c r="DB159" s="31"/>
      <c r="DH159" s="31"/>
      <c r="DI159" s="31"/>
      <c r="DO159" s="31"/>
      <c r="DP159" s="31"/>
      <c r="DR159" t="s">
        <v>5495</v>
      </c>
      <c r="DS159" t="s">
        <v>5496</v>
      </c>
      <c r="DT159" t="s">
        <v>469</v>
      </c>
      <c r="DU159" s="29" t="s">
        <v>5505</v>
      </c>
      <c r="DV159" t="s">
        <v>2829</v>
      </c>
      <c r="DW159" t="s">
        <v>5481</v>
      </c>
      <c r="DX159" t="s">
        <v>5482</v>
      </c>
      <c r="DY159" t="s">
        <v>5483</v>
      </c>
      <c r="DZ159" t="s">
        <v>5484</v>
      </c>
      <c r="EA159" s="22">
        <v>43091.565520833334</v>
      </c>
      <c r="EB159" t="s">
        <v>3217</v>
      </c>
      <c r="EC159" t="s">
        <v>5594</v>
      </c>
    </row>
    <row r="160" spans="1:133" x14ac:dyDescent="0.35">
      <c r="A160" s="30"/>
      <c r="B160" s="22">
        <v>43004.629166666666</v>
      </c>
      <c r="C160" s="22" t="s">
        <v>2839</v>
      </c>
      <c r="D160" s="30" t="s">
        <v>2840</v>
      </c>
      <c r="E160" s="30" t="s">
        <v>464</v>
      </c>
      <c r="F160" s="30" t="s">
        <v>2820</v>
      </c>
      <c r="G160" s="30" t="s">
        <v>2819</v>
      </c>
      <c r="H160" t="s">
        <v>2821</v>
      </c>
      <c r="J160" t="s">
        <v>1119</v>
      </c>
      <c r="M160" s="26">
        <v>99</v>
      </c>
      <c r="Q160" s="29" t="s">
        <v>753</v>
      </c>
      <c r="R160" s="29" t="str">
        <f>IFERROR(MID(RADataQTable[[#This Row],[RAtemplate]],1,LEN(RADataQTable[[#This Row],[RAtemplate]])-8),"RA") &amp; " " &amp; RADataQTable[[#This Row],[prop_id0]] &amp; " " &amp; RADataQTable[[#This Row],[last0]]</f>
        <v>RA 1763366 Yao</v>
      </c>
      <c r="U160" s="21" t="str">
        <f>IF(signer1="PD",IF(ISBLANK(RADataQTable[[#This Row],[sign_blck_name]]),"",RADataQTable[[#This Row],[sign_blck_name]]),IF(ISBLANK(signer1),"",signer1))</f>
        <v>Monisha Ghosh</v>
      </c>
      <c r="V160" s="29" t="str">
        <f>signer2</f>
        <v>Cognizant Program Director</v>
      </c>
      <c r="W160" s="15" t="str">
        <f>HYPERLINK("https://www.ejacket.nsf.gov/ej/showProposal.do?Continue=Y&amp;ID="&amp;RADataQTable[[#This Row],[prop_id0]],"eJ")</f>
        <v>eJ</v>
      </c>
      <c r="X160" s="15" t="str">
        <f>HYPERLINK("mailto:"&amp;RADataQTable[[#This Row],[email]]&amp;"&amp;subject=Your NSF Proposal:  "&amp;RADataQTable[[#This Row],[Div]]&amp;" "&amp;RADataQTable[[#This Row],[prop_id0]], RADataQTable[[#This Row],[email]])</f>
        <v>yyao@stevens.edu</v>
      </c>
      <c r="Y160" s="15" t="str">
        <f>HYPERLINK("mailto:"&amp;RADataQTable[[#This Row],[allPIemail]]&amp;"&amp;subject=NSF Proposal:  "&amp;RADataQTable[[#This Row],[Div]]&amp;" "&amp;RADataQTable[[#This Row],[prop_id0]], "PIs@")</f>
        <v>PIs@</v>
      </c>
      <c r="Z160" t="s">
        <v>2841</v>
      </c>
      <c r="AD160"/>
      <c r="AE160" t="str">
        <f>IF(RADataQTable[[#This Row],[maxScore]]-RADataQTable[[#This Row],[minScore]]&gt;4,"Y","")</f>
        <v/>
      </c>
      <c r="AF160" s="21"/>
      <c r="AG160" s="26"/>
      <c r="AI160"/>
      <c r="AJ160" s="30"/>
      <c r="AK160" s="13">
        <v>1183684</v>
      </c>
      <c r="AL160" s="13">
        <v>1183684</v>
      </c>
      <c r="AM160">
        <v>0</v>
      </c>
      <c r="AN160" s="30">
        <v>43101</v>
      </c>
      <c r="AO160" s="21">
        <v>48</v>
      </c>
      <c r="AP160" s="21" t="s">
        <v>3223</v>
      </c>
      <c r="AS160" s="30"/>
      <c r="AX160" s="30"/>
      <c r="BG160" s="30"/>
      <c r="BP160" s="30"/>
      <c r="BU160" t="s">
        <v>1117</v>
      </c>
      <c r="BV160" s="21" t="s">
        <v>1118</v>
      </c>
      <c r="BW160" s="21" t="s">
        <v>3222</v>
      </c>
      <c r="BX160" s="21" t="s">
        <v>644</v>
      </c>
      <c r="BY160" s="31">
        <v>1183684</v>
      </c>
      <c r="BZ160" s="31">
        <v>1183684</v>
      </c>
      <c r="CA160" t="s">
        <v>485</v>
      </c>
      <c r="CF160" s="31"/>
      <c r="CG160" s="31"/>
      <c r="CM160" s="31"/>
      <c r="CN160" s="31"/>
      <c r="CT160" s="31"/>
      <c r="CU160" s="31"/>
      <c r="DA160" s="31"/>
      <c r="DB160" s="31"/>
      <c r="DH160" s="31"/>
      <c r="DI160" s="31"/>
      <c r="DO160" s="31"/>
      <c r="DP160" s="31"/>
      <c r="DR160" t="s">
        <v>5486</v>
      </c>
      <c r="DS160" t="s">
        <v>5487</v>
      </c>
      <c r="DT160" t="s">
        <v>465</v>
      </c>
      <c r="DU160" s="29" t="s">
        <v>5595</v>
      </c>
      <c r="DV160" t="s">
        <v>2829</v>
      </c>
      <c r="DW160" t="s">
        <v>5481</v>
      </c>
      <c r="DX160" t="s">
        <v>5482</v>
      </c>
      <c r="DY160" t="s">
        <v>5483</v>
      </c>
      <c r="DZ160" t="s">
        <v>5484</v>
      </c>
      <c r="EA160" s="22">
        <v>43091.565520833334</v>
      </c>
      <c r="EB160" t="s">
        <v>3224</v>
      </c>
      <c r="EC160" t="s">
        <v>5596</v>
      </c>
    </row>
    <row r="161" spans="1:134" x14ac:dyDescent="0.35">
      <c r="A161" s="30"/>
      <c r="B161" s="22">
        <v>43004.658333333333</v>
      </c>
      <c r="C161" s="22" t="s">
        <v>2868</v>
      </c>
      <c r="D161" s="30" t="s">
        <v>2869</v>
      </c>
      <c r="E161" s="30" t="s">
        <v>468</v>
      </c>
      <c r="F161" s="30" t="s">
        <v>2820</v>
      </c>
      <c r="G161" s="30" t="s">
        <v>2819</v>
      </c>
      <c r="H161" t="s">
        <v>2821</v>
      </c>
      <c r="J161" t="s">
        <v>800</v>
      </c>
      <c r="M161" s="26">
        <v>99</v>
      </c>
      <c r="Q161" s="29" t="s">
        <v>753</v>
      </c>
      <c r="R161" s="29" t="str">
        <f>IFERROR(MID(RADataQTable[[#This Row],[RAtemplate]],1,LEN(RADataQTable[[#This Row],[RAtemplate]])-8),"RA") &amp; " " &amp; RADataQTable[[#This Row],[prop_id0]] &amp; " " &amp; RADataQTable[[#This Row],[last0]]</f>
        <v>RA 1763379 Gkioulekas</v>
      </c>
      <c r="U161" s="21" t="str">
        <f>IF(signer1="PD",IF(ISBLANK(RADataQTable[[#This Row],[sign_blck_name]]),"",RADataQTable[[#This Row],[sign_blck_name]]),IF(ISBLANK(signer1),"",signer1))</f>
        <v>Ephraim P. Glinert</v>
      </c>
      <c r="V161" s="29" t="str">
        <f>signer2</f>
        <v>Cognizant Program Director</v>
      </c>
      <c r="W161" s="15" t="str">
        <f>HYPERLINK("https://www.ejacket.nsf.gov/ej/showProposal.do?Continue=Y&amp;ID="&amp;RADataQTable[[#This Row],[prop_id0]],"eJ")</f>
        <v>eJ</v>
      </c>
      <c r="X161" s="15" t="str">
        <f>HYPERLINK("mailto:"&amp;RADataQTable[[#This Row],[email]]&amp;"&amp;subject=Your NSF Proposal:  "&amp;RADataQTable[[#This Row],[Div]]&amp;" "&amp;RADataQTable[[#This Row],[prop_id0]], RADataQTable[[#This Row],[email]])</f>
        <v>igkioule@andrew.cmu.edu</v>
      </c>
      <c r="Y161" s="15" t="str">
        <f>HYPERLINK("mailto:"&amp;RADataQTable[[#This Row],[allPIemail]]&amp;"&amp;subject=NSF Proposal:  "&amp;RADataQTable[[#This Row],[Div]]&amp;" "&amp;RADataQTable[[#This Row],[prop_id0]], "PIs@")</f>
        <v>PIs@</v>
      </c>
      <c r="Z161" t="s">
        <v>2871</v>
      </c>
      <c r="AD161"/>
      <c r="AE161" t="str">
        <f>IF(RADataQTable[[#This Row],[maxScore]]-RADataQTable[[#This Row],[minScore]]&gt;4,"Y","")</f>
        <v/>
      </c>
      <c r="AF161" s="21"/>
      <c r="AG161" s="26"/>
      <c r="AI161"/>
      <c r="AJ161" s="30"/>
      <c r="AK161" s="13">
        <v>1199728</v>
      </c>
      <c r="AL161" s="13">
        <v>1199728</v>
      </c>
      <c r="AM161">
        <v>0</v>
      </c>
      <c r="AN161" s="30">
        <v>43344</v>
      </c>
      <c r="AO161" s="21">
        <v>36</v>
      </c>
      <c r="AP161" s="21" t="s">
        <v>3230</v>
      </c>
      <c r="AS161" s="30"/>
      <c r="AX161" s="30"/>
      <c r="BG161" s="30"/>
      <c r="BP161" s="30"/>
      <c r="BU161" t="s">
        <v>1135</v>
      </c>
      <c r="BV161" s="21" t="s">
        <v>1136</v>
      </c>
      <c r="BW161" s="21" t="s">
        <v>3229</v>
      </c>
      <c r="BX161" s="21" t="s">
        <v>542</v>
      </c>
      <c r="BY161" s="31">
        <v>400000</v>
      </c>
      <c r="BZ161" s="31">
        <v>400000</v>
      </c>
      <c r="CB161" s="21" t="s">
        <v>3232</v>
      </c>
      <c r="CC161" s="21" t="s">
        <v>2584</v>
      </c>
      <c r="CD161" s="21" t="s">
        <v>3233</v>
      </c>
      <c r="CE161" s="21" t="s">
        <v>2899</v>
      </c>
      <c r="CF161" s="31">
        <v>399729</v>
      </c>
      <c r="CG161" s="31">
        <v>399729</v>
      </c>
      <c r="CI161" s="21" t="s">
        <v>3235</v>
      </c>
      <c r="CJ161" s="21" t="s">
        <v>3236</v>
      </c>
      <c r="CK161" s="21" t="s">
        <v>3237</v>
      </c>
      <c r="CL161" s="21" t="s">
        <v>553</v>
      </c>
      <c r="CM161" s="31">
        <v>399999</v>
      </c>
      <c r="CN161" s="31">
        <v>399999</v>
      </c>
      <c r="CT161" s="31"/>
      <c r="CU161" s="31"/>
      <c r="DA161" s="31"/>
      <c r="DB161" s="31"/>
      <c r="DH161" s="31"/>
      <c r="DI161" s="31"/>
      <c r="DO161" s="31"/>
      <c r="DP161" s="31"/>
      <c r="DR161" t="s">
        <v>5495</v>
      </c>
      <c r="DS161" t="s">
        <v>5496</v>
      </c>
      <c r="DT161" t="s">
        <v>469</v>
      </c>
      <c r="DU161" s="29" t="s">
        <v>5505</v>
      </c>
      <c r="DV161" t="s">
        <v>2829</v>
      </c>
      <c r="DW161" t="s">
        <v>5481</v>
      </c>
      <c r="DX161" t="s">
        <v>5482</v>
      </c>
      <c r="DY161" t="s">
        <v>5483</v>
      </c>
      <c r="DZ161" t="s">
        <v>5484</v>
      </c>
      <c r="EA161" s="22">
        <v>43091.565520833334</v>
      </c>
      <c r="EB161" t="s">
        <v>3231</v>
      </c>
      <c r="EC161" t="s">
        <v>5600</v>
      </c>
    </row>
    <row r="162" spans="1:134" x14ac:dyDescent="0.35">
      <c r="A162" s="30"/>
      <c r="B162" s="22">
        <v>43004.67291666667</v>
      </c>
      <c r="C162" s="22" t="s">
        <v>2868</v>
      </c>
      <c r="D162" s="30" t="s">
        <v>2869</v>
      </c>
      <c r="E162" s="30" t="s">
        <v>466</v>
      </c>
      <c r="F162" s="30" t="s">
        <v>2820</v>
      </c>
      <c r="G162" s="30" t="s">
        <v>2819</v>
      </c>
      <c r="H162" t="s">
        <v>2821</v>
      </c>
      <c r="I162" t="s">
        <v>2883</v>
      </c>
      <c r="J162" t="s">
        <v>931</v>
      </c>
      <c r="M162" s="26">
        <v>99</v>
      </c>
      <c r="Q162" s="29" t="s">
        <v>753</v>
      </c>
      <c r="R162" s="29" t="str">
        <f>IFERROR(MID(RADataQTable[[#This Row],[RAtemplate]],1,LEN(RADataQTable[[#This Row],[RAtemplate]])-8),"RA") &amp; " " &amp; RADataQTable[[#This Row],[prop_id0]] &amp; " " &amp; RADataQTable[[#This Row],[last0]]</f>
        <v>RA 1763386 Patel</v>
      </c>
      <c r="U162" s="21" t="str">
        <f>IF(signer1="PD",IF(ISBLANK(RADataQTable[[#This Row],[sign_blck_name]]),"",RADataQTable[[#This Row],[sign_blck_name]]),IF(ISBLANK(signer1),"",signer1))</f>
        <v>James French</v>
      </c>
      <c r="V162" s="29" t="str">
        <f>signer2</f>
        <v>Cognizant Program Director</v>
      </c>
      <c r="W162" s="15" t="str">
        <f>HYPERLINK("https://www.ejacket.nsf.gov/ej/showProposal.do?Continue=Y&amp;ID="&amp;RADataQTable[[#This Row],[prop_id0]],"eJ")</f>
        <v>eJ</v>
      </c>
      <c r="X162" s="15" t="str">
        <f>HYPERLINK("mailto:"&amp;RADataQTable[[#This Row],[email]]&amp;"&amp;subject=Your NSF Proposal:  "&amp;RADataQTable[[#This Row],[Div]]&amp;" "&amp;RADataQTable[[#This Row],[prop_id0]], RADataQTable[[#This Row],[email]])</f>
        <v>jignesh@cs.wisc.edu</v>
      </c>
      <c r="Y162" s="15" t="str">
        <f>HYPERLINK("mailto:"&amp;RADataQTable[[#This Row],[allPIemail]]&amp;"&amp;subject=NSF Proposal:  "&amp;RADataQTable[[#This Row],[Div]]&amp;" "&amp;RADataQTable[[#This Row],[prop_id0]], "PIs@")</f>
        <v>PIs@</v>
      </c>
      <c r="Z162" t="s">
        <v>2871</v>
      </c>
      <c r="AD162"/>
      <c r="AE162" t="str">
        <f>IF(RADataQTable[[#This Row],[maxScore]]-RADataQTable[[#This Row],[minScore]]&gt;4,"Y","")</f>
        <v/>
      </c>
      <c r="AF162" s="21"/>
      <c r="AG162" s="26"/>
      <c r="AI162"/>
      <c r="AJ162" s="30"/>
      <c r="AK162" s="13">
        <v>736605</v>
      </c>
      <c r="AL162" s="13">
        <v>736605</v>
      </c>
      <c r="AM162">
        <v>0</v>
      </c>
      <c r="AN162" s="30">
        <v>43252</v>
      </c>
      <c r="AO162" s="21">
        <v>36</v>
      </c>
      <c r="AP162" s="21" t="s">
        <v>3260</v>
      </c>
      <c r="AS162" s="30"/>
      <c r="AX162" s="30"/>
      <c r="BG162" s="30"/>
      <c r="BP162" s="30"/>
      <c r="BU162" t="s">
        <v>1157</v>
      </c>
      <c r="BV162" s="21" t="s">
        <v>1158</v>
      </c>
      <c r="BW162" s="21" t="s">
        <v>3259</v>
      </c>
      <c r="BX162" s="21" t="s">
        <v>3257</v>
      </c>
      <c r="BY162" s="31">
        <v>736605</v>
      </c>
      <c r="BZ162" s="31">
        <v>736605</v>
      </c>
      <c r="CA162" t="s">
        <v>2884</v>
      </c>
      <c r="CF162" s="31"/>
      <c r="CG162" s="31"/>
      <c r="CM162" s="31"/>
      <c r="CN162" s="31"/>
      <c r="CT162" s="31"/>
      <c r="CU162" s="31"/>
      <c r="DA162" s="31"/>
      <c r="DB162" s="31"/>
      <c r="DH162" s="31"/>
      <c r="DI162" s="31"/>
      <c r="DO162" s="31"/>
      <c r="DP162" s="31"/>
      <c r="DR162" t="s">
        <v>5495</v>
      </c>
      <c r="DS162" t="s">
        <v>5496</v>
      </c>
      <c r="DT162" t="s">
        <v>467</v>
      </c>
      <c r="DU162" s="29" t="s">
        <v>5540</v>
      </c>
      <c r="DV162" t="s">
        <v>2881</v>
      </c>
      <c r="DW162" t="s">
        <v>5481</v>
      </c>
      <c r="DX162" t="s">
        <v>5482</v>
      </c>
      <c r="DY162" t="s">
        <v>5483</v>
      </c>
      <c r="DZ162" t="s">
        <v>5484</v>
      </c>
      <c r="EA162" s="22">
        <v>43091.565520833334</v>
      </c>
      <c r="EB162" t="s">
        <v>3261</v>
      </c>
      <c r="EC162" t="s">
        <v>5606</v>
      </c>
    </row>
    <row r="163" spans="1:134" x14ac:dyDescent="0.35">
      <c r="A163" s="30"/>
      <c r="B163" s="22">
        <v>43004.683333333334</v>
      </c>
      <c r="C163" s="22" t="s">
        <v>2868</v>
      </c>
      <c r="D163" s="30" t="s">
        <v>2869</v>
      </c>
      <c r="E163" s="30" t="s">
        <v>466</v>
      </c>
      <c r="F163" s="30" t="s">
        <v>2820</v>
      </c>
      <c r="G163" s="30" t="s">
        <v>2819</v>
      </c>
      <c r="H163" t="s">
        <v>2821</v>
      </c>
      <c r="I163" t="s">
        <v>2883</v>
      </c>
      <c r="J163" t="s">
        <v>786</v>
      </c>
      <c r="M163" s="26">
        <v>99</v>
      </c>
      <c r="Q163" s="29" t="s">
        <v>753</v>
      </c>
      <c r="R163" s="29" t="str">
        <f>IFERROR(MID(RADataQTable[[#This Row],[RAtemplate]],1,LEN(RADataQTable[[#This Row],[RAtemplate]])-8),"RA") &amp; " " &amp; RADataQTable[[#This Row],[prop_id0]] &amp; " " &amp; RADataQTable[[#This Row],[last0]]</f>
        <v>RA 1763391 Doshi-Velez</v>
      </c>
      <c r="U163" s="21" t="str">
        <f>IF(signer1="PD",IF(ISBLANK(RADataQTable[[#This Row],[sign_blck_name]]),"",RADataQTable[[#This Row],[sign_blck_name]]),IF(ISBLANK(signer1),"",signer1))</f>
        <v>Aidong Zhang</v>
      </c>
      <c r="V163" s="29" t="str">
        <f>signer2</f>
        <v>Cognizant Program Director</v>
      </c>
      <c r="W163" s="15" t="str">
        <f>HYPERLINK("https://www.ejacket.nsf.gov/ej/showProposal.do?Continue=Y&amp;ID="&amp;RADataQTable[[#This Row],[prop_id0]],"eJ")</f>
        <v>eJ</v>
      </c>
      <c r="X163" s="15" t="str">
        <f>HYPERLINK("mailto:"&amp;RADataQTable[[#This Row],[email]]&amp;"&amp;subject=Your NSF Proposal:  "&amp;RADataQTable[[#This Row],[Div]]&amp;" "&amp;RADataQTable[[#This Row],[prop_id0]], RADataQTable[[#This Row],[email]])</f>
        <v>finale@seas.harvard.edu</v>
      </c>
      <c r="Y163" s="15" t="str">
        <f>HYPERLINK("mailto:"&amp;RADataQTable[[#This Row],[allPIemail]]&amp;"&amp;subject=NSF Proposal:  "&amp;RADataQTable[[#This Row],[Div]]&amp;" "&amp;RADataQTable[[#This Row],[prop_id0]], "PIs@")</f>
        <v>PIs@</v>
      </c>
      <c r="Z163" t="s">
        <v>2871</v>
      </c>
      <c r="AD163"/>
      <c r="AE163" t="str">
        <f>IF(RADataQTable[[#This Row],[maxScore]]-RADataQTable[[#This Row],[minScore]]&gt;4,"Y","")</f>
        <v/>
      </c>
      <c r="AF163" s="21"/>
      <c r="AG163" s="26"/>
      <c r="AI163"/>
      <c r="AJ163" s="30"/>
      <c r="AK163" s="13">
        <v>1200000</v>
      </c>
      <c r="AL163" s="13">
        <v>1200000</v>
      </c>
      <c r="AM163">
        <v>0</v>
      </c>
      <c r="AN163" s="30">
        <v>43344</v>
      </c>
      <c r="AO163" s="21">
        <v>48</v>
      </c>
      <c r="AP163" s="21" t="s">
        <v>3263</v>
      </c>
      <c r="AS163" s="30"/>
      <c r="AX163" s="30"/>
      <c r="BG163" s="30"/>
      <c r="BP163" s="30"/>
      <c r="BU163" t="s">
        <v>1160</v>
      </c>
      <c r="BV163" s="21" t="s">
        <v>1161</v>
      </c>
      <c r="BW163" s="21" t="s">
        <v>3262</v>
      </c>
      <c r="BX163" s="21" t="s">
        <v>2938</v>
      </c>
      <c r="BY163" s="31">
        <v>1200000</v>
      </c>
      <c r="BZ163" s="31">
        <v>1200000</v>
      </c>
      <c r="CA163" t="s">
        <v>2884</v>
      </c>
      <c r="CF163" s="31"/>
      <c r="CG163" s="31"/>
      <c r="CM163" s="31"/>
      <c r="CN163" s="31"/>
      <c r="CT163" s="31"/>
      <c r="CU163" s="31"/>
      <c r="DA163" s="31"/>
      <c r="DB163" s="31"/>
      <c r="DH163" s="31"/>
      <c r="DI163" s="31"/>
      <c r="DO163" s="31"/>
      <c r="DP163" s="31"/>
      <c r="DR163" t="s">
        <v>5495</v>
      </c>
      <c r="DS163" t="s">
        <v>5496</v>
      </c>
      <c r="DT163" t="s">
        <v>467</v>
      </c>
      <c r="DU163" s="29" t="s">
        <v>5499</v>
      </c>
      <c r="DV163" t="s">
        <v>2881</v>
      </c>
      <c r="DW163" t="s">
        <v>5481</v>
      </c>
      <c r="DX163" t="s">
        <v>5482</v>
      </c>
      <c r="DY163" t="s">
        <v>5483</v>
      </c>
      <c r="DZ163" t="s">
        <v>5484</v>
      </c>
      <c r="EA163" s="22">
        <v>43091.565520833334</v>
      </c>
      <c r="EB163" t="s">
        <v>3264</v>
      </c>
      <c r="EC163" t="s">
        <v>5607</v>
      </c>
    </row>
    <row r="164" spans="1:134" x14ac:dyDescent="0.35">
      <c r="A164" s="30"/>
      <c r="B164" s="22">
        <v>43004.7</v>
      </c>
      <c r="C164" s="22" t="s">
        <v>2868</v>
      </c>
      <c r="D164" s="30" t="s">
        <v>2869</v>
      </c>
      <c r="E164" s="30" t="s">
        <v>470</v>
      </c>
      <c r="F164" s="30" t="s">
        <v>2820</v>
      </c>
      <c r="G164" s="30" t="s">
        <v>2819</v>
      </c>
      <c r="H164" t="s">
        <v>2821</v>
      </c>
      <c r="I164" t="s">
        <v>2902</v>
      </c>
      <c r="J164" t="s">
        <v>1094</v>
      </c>
      <c r="M164" s="26">
        <v>99</v>
      </c>
      <c r="Q164" s="29" t="s">
        <v>753</v>
      </c>
      <c r="R164" s="29" t="str">
        <f>IFERROR(MID(RADataQTable[[#This Row],[RAtemplate]],1,LEN(RADataQTable[[#This Row],[RAtemplate]])-8),"RA") &amp; " " &amp; RADataQTable[[#This Row],[prop_id0]] &amp; " " &amp; RADataQTable[[#This Row],[last0]]</f>
        <v>RA 1763396 Rubenstein</v>
      </c>
      <c r="U164" s="21" t="str">
        <f>IF(signer1="PD",IF(ISBLANK(RADataQTable[[#This Row],[sign_blck_name]]),"",RADataQTable[[#This Row],[sign_blck_name]]),IF(ISBLANK(signer1),"",signer1))</f>
        <v>Reid Simmons</v>
      </c>
      <c r="V164" s="29" t="str">
        <f>signer2</f>
        <v>Cognizant Program Director</v>
      </c>
      <c r="W164" s="15" t="str">
        <f>HYPERLINK("https://www.ejacket.nsf.gov/ej/showProposal.do?Continue=Y&amp;ID="&amp;RADataQTable[[#This Row],[prop_id0]],"eJ")</f>
        <v>eJ</v>
      </c>
      <c r="X164" s="15" t="str">
        <f>HYPERLINK("mailto:"&amp;RADataQTable[[#This Row],[email]]&amp;"&amp;subject=Your NSF Proposal:  "&amp;RADataQTable[[#This Row],[Div]]&amp;" "&amp;RADataQTable[[#This Row],[prop_id0]], RADataQTable[[#This Row],[email]])</f>
        <v>rubenstein@northwestern.edu</v>
      </c>
      <c r="Y164" s="15" t="str">
        <f>HYPERLINK("mailto:"&amp;RADataQTable[[#This Row],[allPIemail]]&amp;"&amp;subject=NSF Proposal:  "&amp;RADataQTable[[#This Row],[Div]]&amp;" "&amp;RADataQTable[[#This Row],[prop_id0]], "PIs@")</f>
        <v>PIs@</v>
      </c>
      <c r="Z164" t="s">
        <v>2871</v>
      </c>
      <c r="AD164"/>
      <c r="AE164" t="str">
        <f>IF(RADataQTable[[#This Row],[maxScore]]-RADataQTable[[#This Row],[minScore]]&gt;4,"Y","")</f>
        <v/>
      </c>
      <c r="AF164" s="21"/>
      <c r="AG164" s="26"/>
      <c r="AI164"/>
      <c r="AJ164" s="30"/>
      <c r="AK164" s="13">
        <v>1192470</v>
      </c>
      <c r="AL164" s="13">
        <v>1192470</v>
      </c>
      <c r="AM164">
        <v>0</v>
      </c>
      <c r="AN164" s="30">
        <v>43282</v>
      </c>
      <c r="AO164" s="21">
        <v>48</v>
      </c>
      <c r="AP164" s="21" t="s">
        <v>3265</v>
      </c>
      <c r="AS164" s="30"/>
      <c r="AX164" s="30"/>
      <c r="BG164" s="30"/>
      <c r="BP164" s="30"/>
      <c r="BU164" t="s">
        <v>1163</v>
      </c>
      <c r="BV164" s="21" t="s">
        <v>1164</v>
      </c>
      <c r="BW164" s="21" t="s">
        <v>3005</v>
      </c>
      <c r="BX164" s="21" t="s">
        <v>600</v>
      </c>
      <c r="BY164" s="31">
        <v>647418</v>
      </c>
      <c r="BZ164" s="31">
        <v>647418</v>
      </c>
      <c r="CA164" t="s">
        <v>2903</v>
      </c>
      <c r="CB164" s="21" t="s">
        <v>3267</v>
      </c>
      <c r="CC164" s="21" t="s">
        <v>3268</v>
      </c>
      <c r="CD164" s="21" t="s">
        <v>1345</v>
      </c>
      <c r="CE164" s="21" t="s">
        <v>568</v>
      </c>
      <c r="CF164" s="31">
        <v>245571</v>
      </c>
      <c r="CG164" s="31">
        <v>245571</v>
      </c>
      <c r="CH164" t="s">
        <v>2903</v>
      </c>
      <c r="CI164" s="21" t="s">
        <v>3271</v>
      </c>
      <c r="CJ164" s="21" t="s">
        <v>3272</v>
      </c>
      <c r="CK164" s="21" t="s">
        <v>2842</v>
      </c>
      <c r="CL164" s="21" t="s">
        <v>3273</v>
      </c>
      <c r="CM164" s="31">
        <v>299481</v>
      </c>
      <c r="CN164" s="31">
        <v>299481</v>
      </c>
      <c r="CO164" t="s">
        <v>2903</v>
      </c>
      <c r="CT164" s="31"/>
      <c r="CU164" s="31"/>
      <c r="DA164" s="31"/>
      <c r="DB164" s="31"/>
      <c r="DH164" s="31"/>
      <c r="DI164" s="31"/>
      <c r="DO164" s="31"/>
      <c r="DP164" s="31"/>
      <c r="DR164" t="s">
        <v>5495</v>
      </c>
      <c r="DS164" t="s">
        <v>5496</v>
      </c>
      <c r="DT164" t="s">
        <v>471</v>
      </c>
      <c r="DU164" s="29" t="s">
        <v>5588</v>
      </c>
      <c r="DV164" t="s">
        <v>2829</v>
      </c>
      <c r="DW164" t="s">
        <v>5481</v>
      </c>
      <c r="DX164" t="s">
        <v>5482</v>
      </c>
      <c r="DY164" t="s">
        <v>5483</v>
      </c>
      <c r="DZ164" t="s">
        <v>5484</v>
      </c>
      <c r="EA164" s="22">
        <v>43091.565520833334</v>
      </c>
      <c r="EB164" t="s">
        <v>3266</v>
      </c>
      <c r="EC164" t="s">
        <v>5608</v>
      </c>
    </row>
    <row r="165" spans="1:134" x14ac:dyDescent="0.35">
      <c r="A165" s="30"/>
      <c r="B165" s="22">
        <v>43004.7</v>
      </c>
      <c r="C165" s="22" t="s">
        <v>2868</v>
      </c>
      <c r="D165" s="30" t="s">
        <v>2869</v>
      </c>
      <c r="E165" s="30" t="s">
        <v>466</v>
      </c>
      <c r="F165" s="30" t="s">
        <v>2820</v>
      </c>
      <c r="G165" s="30" t="s">
        <v>2819</v>
      </c>
      <c r="H165" t="s">
        <v>2821</v>
      </c>
      <c r="I165" t="s">
        <v>2883</v>
      </c>
      <c r="J165" t="s">
        <v>786</v>
      </c>
      <c r="M165" s="26">
        <v>99</v>
      </c>
      <c r="Q165" s="29" t="s">
        <v>753</v>
      </c>
      <c r="R165" s="29" t="str">
        <f>IFERROR(MID(RADataQTable[[#This Row],[RAtemplate]],1,LEN(RADataQTable[[#This Row],[RAtemplate]])-8),"RA") &amp; " " &amp; RADataQTable[[#This Row],[prop_id0]] &amp; " " &amp; RADataQTable[[#This Row],[last0]]</f>
        <v>RA 1763397 Obradovic</v>
      </c>
      <c r="U165" s="21" t="str">
        <f>IF(signer1="PD",IF(ISBLANK(RADataQTable[[#This Row],[sign_blck_name]]),"",RADataQTable[[#This Row],[sign_blck_name]]),IF(ISBLANK(signer1),"",signer1))</f>
        <v>Aidong Zhang</v>
      </c>
      <c r="V165" s="29" t="str">
        <f>signer2</f>
        <v>Cognizant Program Director</v>
      </c>
      <c r="W165" s="15" t="str">
        <f>HYPERLINK("https://www.ejacket.nsf.gov/ej/showProposal.do?Continue=Y&amp;ID="&amp;RADataQTable[[#This Row],[prop_id0]],"eJ")</f>
        <v>eJ</v>
      </c>
      <c r="X165" s="15" t="str">
        <f>HYPERLINK("mailto:"&amp;RADataQTable[[#This Row],[email]]&amp;"&amp;subject=Your NSF Proposal:  "&amp;RADataQTable[[#This Row],[Div]]&amp;" "&amp;RADataQTable[[#This Row],[prop_id0]], RADataQTable[[#This Row],[email]])</f>
        <v>zoran.obradovic@temple.edu</v>
      </c>
      <c r="Y165" s="15" t="str">
        <f>HYPERLINK("mailto:"&amp;RADataQTable[[#This Row],[allPIemail]]&amp;"&amp;subject=NSF Proposal:  "&amp;RADataQTable[[#This Row],[Div]]&amp;" "&amp;RADataQTable[[#This Row],[prop_id0]], "PIs@")</f>
        <v>PIs@</v>
      </c>
      <c r="Z165" t="s">
        <v>2871</v>
      </c>
      <c r="AD165"/>
      <c r="AE165" t="str">
        <f>IF(RADataQTable[[#This Row],[maxScore]]-RADataQTable[[#This Row],[minScore]]&gt;4,"Y","")</f>
        <v/>
      </c>
      <c r="AF165" s="21"/>
      <c r="AG165" s="26"/>
      <c r="AI165"/>
      <c r="AJ165" s="30"/>
      <c r="AK165" s="13">
        <v>1200000</v>
      </c>
      <c r="AL165" s="13">
        <v>1200000</v>
      </c>
      <c r="AM165">
        <v>0</v>
      </c>
      <c r="AN165" s="30">
        <v>43282</v>
      </c>
      <c r="AO165" s="21">
        <v>48</v>
      </c>
      <c r="AP165" s="21" t="s">
        <v>3277</v>
      </c>
      <c r="AS165" s="30"/>
      <c r="AX165" s="30"/>
      <c r="BG165" s="30"/>
      <c r="BP165" s="30"/>
      <c r="BU165" t="s">
        <v>1166</v>
      </c>
      <c r="BV165" s="21" t="s">
        <v>1167</v>
      </c>
      <c r="BW165" s="21" t="s">
        <v>3275</v>
      </c>
      <c r="BX165" s="21" t="s">
        <v>3276</v>
      </c>
      <c r="BY165" s="31">
        <v>1200000</v>
      </c>
      <c r="BZ165" s="31">
        <v>1200000</v>
      </c>
      <c r="CA165" t="s">
        <v>2884</v>
      </c>
      <c r="CF165" s="31"/>
      <c r="CG165" s="31"/>
      <c r="CM165" s="31"/>
      <c r="CN165" s="31"/>
      <c r="CT165" s="31"/>
      <c r="CU165" s="31"/>
      <c r="DA165" s="31"/>
      <c r="DB165" s="31"/>
      <c r="DH165" s="31"/>
      <c r="DI165" s="31"/>
      <c r="DO165" s="31"/>
      <c r="DP165" s="31"/>
      <c r="DR165" t="s">
        <v>5495</v>
      </c>
      <c r="DS165" t="s">
        <v>5496</v>
      </c>
      <c r="DT165" t="s">
        <v>467</v>
      </c>
      <c r="DU165" s="29" t="s">
        <v>5499</v>
      </c>
      <c r="DV165" t="s">
        <v>2881</v>
      </c>
      <c r="DW165" t="s">
        <v>5481</v>
      </c>
      <c r="DX165" t="s">
        <v>5482</v>
      </c>
      <c r="DY165" t="s">
        <v>5483</v>
      </c>
      <c r="DZ165" t="s">
        <v>5484</v>
      </c>
      <c r="EA165" s="22">
        <v>43091.565520833334</v>
      </c>
      <c r="EB165" t="s">
        <v>3278</v>
      </c>
      <c r="EC165" t="s">
        <v>5609</v>
      </c>
    </row>
    <row r="166" spans="1:134" x14ac:dyDescent="0.35">
      <c r="A166" s="30"/>
      <c r="B166" s="22">
        <v>43004.70416666667</v>
      </c>
      <c r="C166" s="22" t="s">
        <v>2868</v>
      </c>
      <c r="D166" s="30" t="s">
        <v>2869</v>
      </c>
      <c r="E166" s="30" t="s">
        <v>468</v>
      </c>
      <c r="F166" s="30" t="s">
        <v>2820</v>
      </c>
      <c r="G166" s="30" t="s">
        <v>2819</v>
      </c>
      <c r="H166" t="s">
        <v>2821</v>
      </c>
      <c r="I166" t="s">
        <v>2911</v>
      </c>
      <c r="J166" t="s">
        <v>1185</v>
      </c>
      <c r="M166" s="26">
        <v>99</v>
      </c>
      <c r="Q166" s="29" t="s">
        <v>753</v>
      </c>
      <c r="R166" s="29" t="str">
        <f>IFERROR(MID(RADataQTable[[#This Row],[RAtemplate]],1,LEN(RADataQTable[[#This Row],[RAtemplate]])-8),"RA") &amp; " " &amp; RADataQTable[[#This Row],[prop_id0]] &amp; " " &amp; RADataQTable[[#This Row],[last0]]</f>
        <v>RA 1763400 Jackson</v>
      </c>
      <c r="U166" s="21" t="str">
        <f>IF(signer1="PD",IF(ISBLANK(RADataQTable[[#This Row],[sign_blck_name]]),"",RADataQTable[[#This Row],[sign_blck_name]]),IF(ISBLANK(signer1),"",signer1))</f>
        <v>Dan Cosley</v>
      </c>
      <c r="V166" s="29" t="str">
        <f>signer2</f>
        <v>Cognizant Program Director</v>
      </c>
      <c r="W166" s="15" t="str">
        <f>HYPERLINK("https://www.ejacket.nsf.gov/ej/showProposal.do?Continue=Y&amp;ID="&amp;RADataQTable[[#This Row],[prop_id0]],"eJ")</f>
        <v>eJ</v>
      </c>
      <c r="X166" s="15" t="str">
        <f>HYPERLINK("mailto:"&amp;RADataQTable[[#This Row],[email]]&amp;"&amp;subject=Your NSF Proposal:  "&amp;RADataQTable[[#This Row],[Div]]&amp;" "&amp;RADataQTable[[#This Row],[prop_id0]], RADataQTable[[#This Row],[email]])</f>
        <v>melody@cc.gatech.edu</v>
      </c>
      <c r="Y166" s="15" t="str">
        <f>HYPERLINK("mailto:"&amp;RADataQTable[[#This Row],[allPIemail]]&amp;"&amp;subject=NSF Proposal:  "&amp;RADataQTable[[#This Row],[Div]]&amp;" "&amp;RADataQTable[[#This Row],[prop_id0]], "PIs@")</f>
        <v>PIs@</v>
      </c>
      <c r="Z166" t="s">
        <v>2871</v>
      </c>
      <c r="AD166"/>
      <c r="AE166" t="str">
        <f>IF(RADataQTable[[#This Row],[maxScore]]-RADataQTable[[#This Row],[minScore]]&gt;4,"Y","")</f>
        <v/>
      </c>
      <c r="AF166" s="21"/>
      <c r="AG166" s="26"/>
      <c r="AI166"/>
      <c r="AJ166" s="30"/>
      <c r="AK166" s="13">
        <v>1196298</v>
      </c>
      <c r="AL166" s="13">
        <v>1196298</v>
      </c>
      <c r="AM166">
        <v>0</v>
      </c>
      <c r="AN166" s="30">
        <v>43313</v>
      </c>
      <c r="AO166" s="21">
        <v>48</v>
      </c>
      <c r="AP166" s="21" t="s">
        <v>3285</v>
      </c>
      <c r="AS166" s="30"/>
      <c r="AX166" s="30"/>
      <c r="BG166" s="30"/>
      <c r="BP166" s="30"/>
      <c r="BU166" t="s">
        <v>1183</v>
      </c>
      <c r="BV166" s="21" t="s">
        <v>1184</v>
      </c>
      <c r="BW166" s="21" t="s">
        <v>3283</v>
      </c>
      <c r="BX166" s="21" t="s">
        <v>3284</v>
      </c>
      <c r="BY166" s="31">
        <v>1196298</v>
      </c>
      <c r="BZ166" s="31">
        <v>1196298</v>
      </c>
      <c r="CA166" t="s">
        <v>468</v>
      </c>
      <c r="CF166" s="31"/>
      <c r="CG166" s="31"/>
      <c r="CM166" s="31"/>
      <c r="CN166" s="31"/>
      <c r="CT166" s="31"/>
      <c r="CU166" s="31"/>
      <c r="DA166" s="31"/>
      <c r="DB166" s="31"/>
      <c r="DH166" s="31"/>
      <c r="DI166" s="31"/>
      <c r="DO166" s="31"/>
      <c r="DP166" s="31"/>
      <c r="DR166" t="s">
        <v>5495</v>
      </c>
      <c r="DS166" t="s">
        <v>5496</v>
      </c>
      <c r="DT166" t="s">
        <v>469</v>
      </c>
      <c r="DU166" s="29" t="s">
        <v>5584</v>
      </c>
      <c r="DV166" t="s">
        <v>2881</v>
      </c>
      <c r="DW166" t="s">
        <v>5481</v>
      </c>
      <c r="DX166" t="s">
        <v>5482</v>
      </c>
      <c r="DY166" t="s">
        <v>5483</v>
      </c>
      <c r="DZ166" t="s">
        <v>5484</v>
      </c>
      <c r="EA166" s="22">
        <v>43091.565520833334</v>
      </c>
      <c r="EB166" t="s">
        <v>3286</v>
      </c>
      <c r="EC166" t="s">
        <v>5612</v>
      </c>
    </row>
    <row r="167" spans="1:134" x14ac:dyDescent="0.35">
      <c r="A167" s="30"/>
      <c r="B167" s="22">
        <v>43004.711805555555</v>
      </c>
      <c r="C167" s="22" t="s">
        <v>2839</v>
      </c>
      <c r="D167" s="30" t="s">
        <v>2840</v>
      </c>
      <c r="E167" s="30" t="s">
        <v>464</v>
      </c>
      <c r="F167" s="30" t="s">
        <v>2820</v>
      </c>
      <c r="G167" s="30" t="s">
        <v>2819</v>
      </c>
      <c r="H167" t="s">
        <v>2821</v>
      </c>
      <c r="J167" t="s">
        <v>1188</v>
      </c>
      <c r="M167" s="26">
        <v>99</v>
      </c>
      <c r="Q167" s="29" t="s">
        <v>753</v>
      </c>
      <c r="R167" s="29" t="str">
        <f>IFERROR(MID(RADataQTable[[#This Row],[RAtemplate]],1,LEN(RADataQTable[[#This Row],[RAtemplate]])-8),"RA") &amp; " " &amp; RADataQTable[[#This Row],[prop_id0]] &amp; " " &amp; RADataQTable[[#This Row],[last0]]</f>
        <v>RA 1763407 Kulkarni</v>
      </c>
      <c r="U167" s="21" t="str">
        <f>IF(signer1="PD",IF(ISBLANK(RADataQTable[[#This Row],[sign_blck_name]]),"",RADataQTable[[#This Row],[sign_blck_name]]),IF(ISBLANK(signer1),"",signer1))</f>
        <v>Ann Von Lehmen</v>
      </c>
      <c r="V167" s="29" t="str">
        <f>signer2</f>
        <v>Cognizant Program Director</v>
      </c>
      <c r="W167" s="15" t="str">
        <f>HYPERLINK("https://www.ejacket.nsf.gov/ej/showProposal.do?Continue=Y&amp;ID="&amp;RADataQTable[[#This Row],[prop_id0]],"eJ")</f>
        <v>eJ</v>
      </c>
      <c r="X167" s="15" t="str">
        <f>HYPERLINK("mailto:"&amp;RADataQTable[[#This Row],[email]]&amp;"&amp;subject=Your NSF Proposal:  "&amp;RADataQTable[[#This Row],[Div]]&amp;" "&amp;RADataQTable[[#This Row],[prop_id0]], RADataQTable[[#This Row],[email]])</f>
        <v>sandeep@cse.msu.edu</v>
      </c>
      <c r="Y167" s="15" t="str">
        <f>HYPERLINK("mailto:"&amp;RADataQTable[[#This Row],[allPIemail]]&amp;"&amp;subject=NSF Proposal:  "&amp;RADataQTable[[#This Row],[Div]]&amp;" "&amp;RADataQTable[[#This Row],[prop_id0]], "PIs@")</f>
        <v>PIs@</v>
      </c>
      <c r="Z167" t="s">
        <v>2841</v>
      </c>
      <c r="AD167"/>
      <c r="AE167" t="str">
        <f>IF(RADataQTable[[#This Row],[maxScore]]-RADataQTable[[#This Row],[minScore]]&gt;4,"Y","")</f>
        <v/>
      </c>
      <c r="AF167" s="21"/>
      <c r="AG167" s="26"/>
      <c r="AI167"/>
      <c r="AJ167" s="30"/>
      <c r="AK167" s="13">
        <v>1197152</v>
      </c>
      <c r="AL167" s="13">
        <v>1197152</v>
      </c>
      <c r="AM167">
        <v>0</v>
      </c>
      <c r="AN167" s="30">
        <v>43328</v>
      </c>
      <c r="AO167" s="21">
        <v>48</v>
      </c>
      <c r="AP167" s="21" t="s">
        <v>3287</v>
      </c>
      <c r="AS167" s="30"/>
      <c r="AX167" s="30"/>
      <c r="BG167" s="30"/>
      <c r="BP167" s="30"/>
      <c r="BU167" t="s">
        <v>1187</v>
      </c>
      <c r="BV167" s="21" t="s">
        <v>1031</v>
      </c>
      <c r="BW167" s="21" t="s">
        <v>3111</v>
      </c>
      <c r="BX167" s="21" t="s">
        <v>3112</v>
      </c>
      <c r="BY167" s="31">
        <v>1197152</v>
      </c>
      <c r="BZ167" s="31">
        <v>1197152</v>
      </c>
      <c r="CA167" t="s">
        <v>485</v>
      </c>
      <c r="CF167" s="31"/>
      <c r="CG167" s="31"/>
      <c r="CM167" s="31"/>
      <c r="CN167" s="31"/>
      <c r="CT167" s="31"/>
      <c r="CU167" s="31"/>
      <c r="DA167" s="31"/>
      <c r="DB167" s="31"/>
      <c r="DH167" s="31"/>
      <c r="DI167" s="31"/>
      <c r="DO167" s="31"/>
      <c r="DP167" s="31"/>
      <c r="DR167" t="s">
        <v>5486</v>
      </c>
      <c r="DS167" t="s">
        <v>5487</v>
      </c>
      <c r="DT167" t="s">
        <v>465</v>
      </c>
      <c r="DU167" s="29" t="s">
        <v>5613</v>
      </c>
      <c r="DV167" t="s">
        <v>2829</v>
      </c>
      <c r="DW167" t="s">
        <v>5481</v>
      </c>
      <c r="DX167" t="s">
        <v>5482</v>
      </c>
      <c r="DY167" t="s">
        <v>5483</v>
      </c>
      <c r="DZ167" t="s">
        <v>5484</v>
      </c>
      <c r="EA167" s="22">
        <v>43091.565520833334</v>
      </c>
      <c r="EB167" t="s">
        <v>3114</v>
      </c>
      <c r="EC167" t="s">
        <v>5614</v>
      </c>
    </row>
    <row r="168" spans="1:134" x14ac:dyDescent="0.35">
      <c r="A168" s="30"/>
      <c r="B168" s="22">
        <v>43004.712500000001</v>
      </c>
      <c r="C168" s="22" t="s">
        <v>2868</v>
      </c>
      <c r="D168" s="30" t="s">
        <v>2869</v>
      </c>
      <c r="E168" s="30" t="s">
        <v>470</v>
      </c>
      <c r="F168" s="30" t="s">
        <v>2820</v>
      </c>
      <c r="G168" s="30" t="s">
        <v>2819</v>
      </c>
      <c r="H168" t="s">
        <v>2821</v>
      </c>
      <c r="I168" t="s">
        <v>2902</v>
      </c>
      <c r="J168" t="s">
        <v>1192</v>
      </c>
      <c r="M168" s="26">
        <v>99</v>
      </c>
      <c r="Q168" s="29" t="s">
        <v>753</v>
      </c>
      <c r="R168" s="29" t="str">
        <f>IFERROR(MID(RADataQTable[[#This Row],[RAtemplate]],1,LEN(RADataQTable[[#This Row],[RAtemplate]])-8),"RA") &amp; " " &amp; RADataQTable[[#This Row],[prop_id0]] &amp; " " &amp; RADataQTable[[#This Row],[last0]]</f>
        <v>RA 1763408 DeWeese</v>
      </c>
      <c r="U168" s="21" t="str">
        <f>IF(signer1="PD",IF(ISBLANK(RADataQTable[[#This Row],[sign_blck_name]]),"",RADataQTable[[#This Row],[sign_blck_name]]),IF(ISBLANK(signer1),"",signer1))</f>
        <v>Kenneth C. Whang</v>
      </c>
      <c r="V168" s="29" t="str">
        <f>signer2</f>
        <v>Cognizant Program Director</v>
      </c>
      <c r="W168" s="15" t="str">
        <f>HYPERLINK("https://www.ejacket.nsf.gov/ej/showProposal.do?Continue=Y&amp;ID="&amp;RADataQTable[[#This Row],[prop_id0]],"eJ")</f>
        <v>eJ</v>
      </c>
      <c r="X168" s="15" t="str">
        <f>HYPERLINK("mailto:"&amp;RADataQTable[[#This Row],[email]]&amp;"&amp;subject=Your NSF Proposal:  "&amp;RADataQTable[[#This Row],[Div]]&amp;" "&amp;RADataQTable[[#This Row],[prop_id0]], RADataQTable[[#This Row],[email]])</f>
        <v>deweese@berkeley.edu</v>
      </c>
      <c r="Y168" s="15" t="str">
        <f>HYPERLINK("mailto:"&amp;RADataQTable[[#This Row],[allPIemail]]&amp;"&amp;subject=NSF Proposal:  "&amp;RADataQTable[[#This Row],[Div]]&amp;" "&amp;RADataQTable[[#This Row],[prop_id0]], "PIs@")</f>
        <v>PIs@</v>
      </c>
      <c r="Z168" t="s">
        <v>2871</v>
      </c>
      <c r="AD168"/>
      <c r="AE168" t="str">
        <f>IF(RADataQTable[[#This Row],[maxScore]]-RADataQTable[[#This Row],[minScore]]&gt;4,"Y","")</f>
        <v/>
      </c>
      <c r="AF168" s="21"/>
      <c r="AG168" s="26"/>
      <c r="AI168"/>
      <c r="AJ168" s="30"/>
      <c r="AK168" s="13">
        <v>1197318</v>
      </c>
      <c r="AL168" s="13">
        <v>1197318</v>
      </c>
      <c r="AM168">
        <v>0</v>
      </c>
      <c r="AN168" s="30">
        <v>43191</v>
      </c>
      <c r="AO168" s="21">
        <v>48</v>
      </c>
      <c r="AP168" s="21" t="s">
        <v>3288</v>
      </c>
      <c r="AS168" s="30"/>
      <c r="AX168" s="30"/>
      <c r="BG168" s="30"/>
      <c r="BP168" s="30"/>
      <c r="BU168" t="s">
        <v>1190</v>
      </c>
      <c r="BV168" s="21" t="s">
        <v>1191</v>
      </c>
      <c r="BW168" s="21" t="s">
        <v>3005</v>
      </c>
      <c r="BX168" s="21" t="s">
        <v>662</v>
      </c>
      <c r="BY168" s="31">
        <v>1197318</v>
      </c>
      <c r="BZ168" s="31">
        <v>1197318</v>
      </c>
      <c r="CA168" t="s">
        <v>2903</v>
      </c>
      <c r="CF168" s="31"/>
      <c r="CG168" s="31"/>
      <c r="CM168" s="31"/>
      <c r="CN168" s="31"/>
      <c r="CT168" s="31"/>
      <c r="CU168" s="31"/>
      <c r="DA168" s="31"/>
      <c r="DB168" s="31"/>
      <c r="DH168" s="31"/>
      <c r="DI168" s="31"/>
      <c r="DO168" s="31"/>
      <c r="DP168" s="31"/>
      <c r="DR168" t="s">
        <v>5495</v>
      </c>
      <c r="DS168" t="s">
        <v>5496</v>
      </c>
      <c r="DT168" t="s">
        <v>471</v>
      </c>
      <c r="DU168" s="29" t="s">
        <v>5615</v>
      </c>
      <c r="DV168" t="s">
        <v>2829</v>
      </c>
      <c r="DW168" t="s">
        <v>5481</v>
      </c>
      <c r="DX168" t="s">
        <v>5482</v>
      </c>
      <c r="DY168" t="s">
        <v>5483</v>
      </c>
      <c r="DZ168" t="s">
        <v>5484</v>
      </c>
      <c r="EA168" s="22">
        <v>43091.565520833334</v>
      </c>
      <c r="EB168" t="s">
        <v>3289</v>
      </c>
      <c r="EC168" t="s">
        <v>5616</v>
      </c>
    </row>
    <row r="169" spans="1:134" x14ac:dyDescent="0.35">
      <c r="A169" s="30"/>
      <c r="B169" s="22">
        <v>43004.713194444441</v>
      </c>
      <c r="C169" s="22" t="s">
        <v>2817</v>
      </c>
      <c r="D169" s="30" t="s">
        <v>2818</v>
      </c>
      <c r="E169" s="30" t="s">
        <v>474</v>
      </c>
      <c r="F169" s="30" t="s">
        <v>2820</v>
      </c>
      <c r="G169" s="30" t="s">
        <v>2819</v>
      </c>
      <c r="H169" t="s">
        <v>2821</v>
      </c>
      <c r="I169" t="s">
        <v>2822</v>
      </c>
      <c r="J169" t="s">
        <v>885</v>
      </c>
      <c r="M169" s="26">
        <v>99</v>
      </c>
      <c r="Q169" s="29" t="s">
        <v>753</v>
      </c>
      <c r="R169" s="29" t="str">
        <f>IFERROR(MID(RADataQTable[[#This Row],[RAtemplate]],1,LEN(RADataQTable[[#This Row],[RAtemplate]])-8),"RA") &amp; " " &amp; RADataQTable[[#This Row],[prop_id0]] &amp; " " &amp; RADataQTable[[#This Row],[last0]]</f>
        <v>RA 1763409 Subramanian</v>
      </c>
      <c r="U169" s="21" t="str">
        <f>IF(signer1="PD",IF(ISBLANK(RADataQTable[[#This Row],[sign_blck_name]]),"",RADataQTable[[#This Row],[sign_blck_name]]),IF(ISBLANK(signer1),"",signer1))</f>
        <v>phillip regalia</v>
      </c>
      <c r="V169" s="29" t="str">
        <f>signer2</f>
        <v>Cognizant Program Director</v>
      </c>
      <c r="W169" s="15" t="str">
        <f>HYPERLINK("https://www.ejacket.nsf.gov/ej/showProposal.do?Continue=Y&amp;ID="&amp;RADataQTable[[#This Row],[prop_id0]],"eJ")</f>
        <v>eJ</v>
      </c>
      <c r="X169" s="15" t="str">
        <f>HYPERLINK("mailto:"&amp;RADataQTable[[#This Row],[email]]&amp;"&amp;subject=Your NSF Proposal:  "&amp;RADataQTable[[#This Row],[Div]]&amp;" "&amp;RADataQTable[[#This Row],[prop_id0]], RADataQTable[[#This Row],[email]])</f>
        <v>vgsubram@umich.edu</v>
      </c>
      <c r="Y169" s="15" t="str">
        <f>HYPERLINK("mailto:"&amp;RADataQTable[[#This Row],[allPIemail]]&amp;"&amp;subject=NSF Proposal:  "&amp;RADataQTable[[#This Row],[Div]]&amp;" "&amp;RADataQTable[[#This Row],[prop_id0]], "PIs@")</f>
        <v>PIs@</v>
      </c>
      <c r="Z169" t="s">
        <v>2825</v>
      </c>
      <c r="AD169"/>
      <c r="AE169" t="str">
        <f>IF(RADataQTable[[#This Row],[maxScore]]-RADataQTable[[#This Row],[minScore]]&gt;4,"Y","")</f>
        <v/>
      </c>
      <c r="AF169" s="21"/>
      <c r="AG169" s="26"/>
      <c r="AI169"/>
      <c r="AJ169" s="30"/>
      <c r="AK169" s="13">
        <v>1199242</v>
      </c>
      <c r="AL169" s="13">
        <v>1199242</v>
      </c>
      <c r="AM169">
        <v>0</v>
      </c>
      <c r="AN169" s="30">
        <v>43344</v>
      </c>
      <c r="AO169" s="21">
        <v>48</v>
      </c>
      <c r="AP169" s="21" t="s">
        <v>3291</v>
      </c>
      <c r="AS169" s="30"/>
      <c r="AX169" s="30"/>
      <c r="BG169" s="30"/>
      <c r="BP169" s="30"/>
      <c r="BU169" t="s">
        <v>1194</v>
      </c>
      <c r="BV169" s="21" t="s">
        <v>1195</v>
      </c>
      <c r="BW169" s="21" t="s">
        <v>3290</v>
      </c>
      <c r="BX169" s="21" t="s">
        <v>713</v>
      </c>
      <c r="BY169" s="31">
        <v>823243</v>
      </c>
      <c r="BZ169" s="31">
        <v>823243</v>
      </c>
      <c r="CA169" t="s">
        <v>2988</v>
      </c>
      <c r="CB169" s="21" t="s">
        <v>3293</v>
      </c>
      <c r="CC169" s="21" t="s">
        <v>2259</v>
      </c>
      <c r="CD169" s="21" t="s">
        <v>3294</v>
      </c>
      <c r="CE169" s="21" t="s">
        <v>600</v>
      </c>
      <c r="CF169" s="31">
        <v>375999</v>
      </c>
      <c r="CG169" s="31">
        <v>375999</v>
      </c>
      <c r="CH169" t="s">
        <v>2988</v>
      </c>
      <c r="CM169" s="31"/>
      <c r="CN169" s="31"/>
      <c r="CT169" s="31"/>
      <c r="CU169" s="31"/>
      <c r="DA169" s="31"/>
      <c r="DB169" s="31"/>
      <c r="DH169" s="31"/>
      <c r="DI169" s="31"/>
      <c r="DO169" s="31"/>
      <c r="DP169" s="31"/>
      <c r="DR169" t="s">
        <v>5478</v>
      </c>
      <c r="DS169" t="s">
        <v>5479</v>
      </c>
      <c r="DT169" t="s">
        <v>475</v>
      </c>
      <c r="DU169" s="29" t="s">
        <v>5528</v>
      </c>
      <c r="DV169" t="s">
        <v>2829</v>
      </c>
      <c r="DW169" t="s">
        <v>5481</v>
      </c>
      <c r="DX169" t="s">
        <v>5482</v>
      </c>
      <c r="DY169" t="s">
        <v>5483</v>
      </c>
      <c r="DZ169" t="s">
        <v>5484</v>
      </c>
      <c r="EA169" s="22">
        <v>43091.565520833334</v>
      </c>
      <c r="EB169" t="s">
        <v>3292</v>
      </c>
      <c r="EC169" t="s">
        <v>5617</v>
      </c>
    </row>
    <row r="170" spans="1:134" x14ac:dyDescent="0.35">
      <c r="A170" s="30"/>
      <c r="B170" s="22">
        <v>43004.717361111114</v>
      </c>
      <c r="C170" s="22" t="s">
        <v>2839</v>
      </c>
      <c r="D170" s="30" t="s">
        <v>2840</v>
      </c>
      <c r="E170" s="30" t="s">
        <v>462</v>
      </c>
      <c r="F170" s="30" t="s">
        <v>2820</v>
      </c>
      <c r="G170" s="30" t="s">
        <v>2819</v>
      </c>
      <c r="H170" t="s">
        <v>2821</v>
      </c>
      <c r="J170" t="s">
        <v>761</v>
      </c>
      <c r="M170" s="26">
        <v>99</v>
      </c>
      <c r="Q170" s="29" t="s">
        <v>753</v>
      </c>
      <c r="R170" s="29" t="str">
        <f>IFERROR(MID(RADataQTable[[#This Row],[RAtemplate]],1,LEN(RADataQTable[[#This Row],[RAtemplate]])-8),"RA") &amp; " " &amp; RADataQTable[[#This Row],[prop_id0]] &amp; " " &amp; RADataQTable[[#This Row],[last0]]</f>
        <v>RA 1763411 Gupta</v>
      </c>
      <c r="U170" s="21" t="str">
        <f>IF(signer1="PD",IF(ISBLANK(RADataQTable[[#This Row],[sign_blck_name]]),"",RADataQTable[[#This Row],[sign_blck_name]]),IF(ISBLANK(signer1),"",signer1))</f>
        <v>Samee Khan</v>
      </c>
      <c r="V170" s="29" t="str">
        <f>signer2</f>
        <v>Cognizant Program Director</v>
      </c>
      <c r="W170" s="15" t="str">
        <f>HYPERLINK("https://www.ejacket.nsf.gov/ej/showProposal.do?Continue=Y&amp;ID="&amp;RADataQTable[[#This Row],[prop_id0]],"eJ")</f>
        <v>eJ</v>
      </c>
      <c r="X170" s="15" t="str">
        <f>HYPERLINK("mailto:"&amp;RADataQTable[[#This Row],[email]]&amp;"&amp;subject=Your NSF Proposal:  "&amp;RADataQTable[[#This Row],[Div]]&amp;" "&amp;RADataQTable[[#This Row],[prop_id0]], RADataQTable[[#This Row],[email]])</f>
        <v>indy@illinois.edu</v>
      </c>
      <c r="Y170" s="15" t="str">
        <f>HYPERLINK("mailto:"&amp;RADataQTable[[#This Row],[allPIemail]]&amp;"&amp;subject=NSF Proposal:  "&amp;RADataQTable[[#This Row],[Div]]&amp;" "&amp;RADataQTable[[#This Row],[prop_id0]], "PIs@")</f>
        <v>PIs@</v>
      </c>
      <c r="Z170" t="s">
        <v>2841</v>
      </c>
      <c r="AD170"/>
      <c r="AE170" t="str">
        <f>IF(RADataQTable[[#This Row],[maxScore]]-RADataQTable[[#This Row],[minScore]]&gt;4,"Y","")</f>
        <v/>
      </c>
      <c r="AF170" s="21"/>
      <c r="AG170" s="26"/>
      <c r="AI170"/>
      <c r="AJ170" s="30"/>
      <c r="AK170" s="13">
        <v>1200000</v>
      </c>
      <c r="AL170" s="13">
        <v>1200000</v>
      </c>
      <c r="AM170">
        <v>0</v>
      </c>
      <c r="AN170" s="30">
        <v>43191</v>
      </c>
      <c r="AO170" s="21">
        <v>48</v>
      </c>
      <c r="AP170" s="21" t="s">
        <v>3297</v>
      </c>
      <c r="AS170" s="30"/>
      <c r="AX170" s="30"/>
      <c r="BG170" s="30"/>
      <c r="BP170" s="30"/>
      <c r="BU170" t="s">
        <v>1197</v>
      </c>
      <c r="BV170" s="21" t="s">
        <v>862</v>
      </c>
      <c r="BW170" s="21" t="s">
        <v>3296</v>
      </c>
      <c r="BX170" s="21" t="s">
        <v>676</v>
      </c>
      <c r="BY170" s="31">
        <v>1200000</v>
      </c>
      <c r="BZ170" s="31">
        <v>1200000</v>
      </c>
      <c r="CA170" t="s">
        <v>485</v>
      </c>
      <c r="CF170" s="31"/>
      <c r="CG170" s="31"/>
      <c r="CM170" s="31"/>
      <c r="CN170" s="31"/>
      <c r="CT170" s="31"/>
      <c r="CU170" s="31"/>
      <c r="DA170" s="31"/>
      <c r="DB170" s="31"/>
      <c r="DH170" s="31"/>
      <c r="DI170" s="31"/>
      <c r="DO170" s="31"/>
      <c r="DP170" s="31"/>
      <c r="DR170" t="s">
        <v>5486</v>
      </c>
      <c r="DS170" t="s">
        <v>5487</v>
      </c>
      <c r="DT170" t="s">
        <v>463</v>
      </c>
      <c r="DU170" s="29" t="s">
        <v>5490</v>
      </c>
      <c r="DV170" t="s">
        <v>2829</v>
      </c>
      <c r="DW170" t="s">
        <v>5481</v>
      </c>
      <c r="DX170" t="s">
        <v>5482</v>
      </c>
      <c r="DY170" t="s">
        <v>5483</v>
      </c>
      <c r="DZ170" t="s">
        <v>5484</v>
      </c>
      <c r="EA170" s="22">
        <v>43091.565520833334</v>
      </c>
      <c r="EB170" t="s">
        <v>3298</v>
      </c>
      <c r="EC170" t="s">
        <v>5618</v>
      </c>
    </row>
    <row r="171" spans="1:134" x14ac:dyDescent="0.35">
      <c r="A171" s="30"/>
      <c r="B171" s="22">
        <v>43004.720833333333</v>
      </c>
      <c r="C171" s="22" t="s">
        <v>2817</v>
      </c>
      <c r="D171" s="30" t="s">
        <v>2818</v>
      </c>
      <c r="E171" s="30" t="s">
        <v>474</v>
      </c>
      <c r="F171" s="30" t="s">
        <v>2820</v>
      </c>
      <c r="G171" s="30" t="s">
        <v>2819</v>
      </c>
      <c r="H171" t="s">
        <v>2821</v>
      </c>
      <c r="I171" t="s">
        <v>2822</v>
      </c>
      <c r="J171" t="s">
        <v>1201</v>
      </c>
      <c r="L171">
        <v>1</v>
      </c>
      <c r="M171" s="26">
        <v>99</v>
      </c>
      <c r="Q171" s="29" t="s">
        <v>753</v>
      </c>
      <c r="R171" s="29" t="str">
        <f>IFERROR(MID(RADataQTable[[#This Row],[RAtemplate]],1,LEN(RADataQTable[[#This Row],[RAtemplate]])-8),"RA") &amp; " " &amp; RADataQTable[[#This Row],[prop_id0]] &amp; " " &amp; RADataQTable[[#This Row],[last0]]</f>
        <v>RA 1763413 Tang</v>
      </c>
      <c r="U171" s="21" t="str">
        <f>IF(signer1="PD",IF(ISBLANK(RADataQTable[[#This Row],[sign_blck_name]]),"",RADataQTable[[#This Row],[sign_blck_name]]),IF(ISBLANK(signer1),"",signer1))</f>
        <v>Richard Brown</v>
      </c>
      <c r="V171" s="29" t="str">
        <f>signer2</f>
        <v>Cognizant Program Director</v>
      </c>
      <c r="W171" s="15" t="str">
        <f>HYPERLINK("https://www.ejacket.nsf.gov/ej/showProposal.do?Continue=Y&amp;ID="&amp;RADataQTable[[#This Row],[prop_id0]],"eJ")</f>
        <v>eJ</v>
      </c>
      <c r="X171" s="15" t="str">
        <f>HYPERLINK("mailto:"&amp;RADataQTable[[#This Row],[email]]&amp;"&amp;subject=Your NSF Proposal:  "&amp;RADataQTable[[#This Row],[Div]]&amp;" "&amp;RADataQTable[[#This Row],[prop_id0]], RADataQTable[[#This Row],[email]])</f>
        <v>gtang@mines.edu</v>
      </c>
      <c r="Y171" s="15" t="str">
        <f>HYPERLINK("mailto:"&amp;RADataQTable[[#This Row],[allPIemail]]&amp;"&amp;subject=NSF Proposal:  "&amp;RADataQTable[[#This Row],[Div]]&amp;" "&amp;RADataQTable[[#This Row],[prop_id0]], "PIs@")</f>
        <v>PIs@</v>
      </c>
      <c r="Z171" t="s">
        <v>2825</v>
      </c>
      <c r="AA171" t="s">
        <v>1199</v>
      </c>
      <c r="AB171">
        <v>1</v>
      </c>
      <c r="AC171">
        <v>1</v>
      </c>
      <c r="AD171"/>
      <c r="AE171" t="str">
        <f>IF(RADataQTable[[#This Row],[maxScore]]-RADataQTable[[#This Row],[minScore]]&gt;4,"Y","")</f>
        <v/>
      </c>
      <c r="AF171" s="21">
        <v>8</v>
      </c>
      <c r="AG171" s="26">
        <v>8</v>
      </c>
      <c r="AH171">
        <v>8</v>
      </c>
      <c r="AI171" t="s">
        <v>744</v>
      </c>
      <c r="AJ171" s="30">
        <v>43087.54791666667</v>
      </c>
      <c r="AK171" s="13">
        <v>1037223</v>
      </c>
      <c r="AL171" s="13">
        <v>1037223</v>
      </c>
      <c r="AM171">
        <v>0</v>
      </c>
      <c r="AN171" s="30">
        <v>43252</v>
      </c>
      <c r="AO171" s="21">
        <v>48</v>
      </c>
      <c r="AP171" s="21" t="s">
        <v>3301</v>
      </c>
      <c r="AS171" s="30"/>
      <c r="AT171" t="s">
        <v>5619</v>
      </c>
      <c r="AW171" s="21" t="s">
        <v>5620</v>
      </c>
      <c r="AX171" s="30">
        <v>43119</v>
      </c>
      <c r="AY171" s="21" t="s">
        <v>5621</v>
      </c>
      <c r="AZ171" s="21" t="s">
        <v>5622</v>
      </c>
      <c r="BA171" s="21">
        <v>9</v>
      </c>
      <c r="BB171" s="21">
        <v>2</v>
      </c>
      <c r="BG171" s="30"/>
      <c r="BP171" s="30"/>
      <c r="BU171" t="s">
        <v>1199</v>
      </c>
      <c r="BV171" s="21" t="s">
        <v>1200</v>
      </c>
      <c r="BW171" s="21" t="s">
        <v>3299</v>
      </c>
      <c r="BX171" s="21" t="s">
        <v>3300</v>
      </c>
      <c r="BY171" s="31">
        <v>443871</v>
      </c>
      <c r="BZ171" s="31">
        <v>443871</v>
      </c>
      <c r="CB171" s="21" t="s">
        <v>3303</v>
      </c>
      <c r="CC171" s="21" t="s">
        <v>976</v>
      </c>
      <c r="CD171" s="21" t="s">
        <v>3304</v>
      </c>
      <c r="CE171" s="21" t="s">
        <v>2976</v>
      </c>
      <c r="CF171" s="31">
        <v>593352</v>
      </c>
      <c r="CG171" s="31">
        <v>593352</v>
      </c>
      <c r="CH171" t="s">
        <v>2988</v>
      </c>
      <c r="CM171" s="31"/>
      <c r="CN171" s="31"/>
      <c r="CT171" s="31"/>
      <c r="CU171" s="31"/>
      <c r="DA171" s="31"/>
      <c r="DB171" s="31"/>
      <c r="DH171" s="31"/>
      <c r="DI171" s="31"/>
      <c r="DO171" s="31"/>
      <c r="DP171" s="31"/>
      <c r="DR171" t="s">
        <v>5478</v>
      </c>
      <c r="DS171" t="s">
        <v>5479</v>
      </c>
      <c r="DT171" t="s">
        <v>475</v>
      </c>
      <c r="DU171" s="29" t="s">
        <v>5624</v>
      </c>
      <c r="DV171" t="s">
        <v>2829</v>
      </c>
      <c r="DW171" t="s">
        <v>5481</v>
      </c>
      <c r="DX171" t="s">
        <v>5482</v>
      </c>
      <c r="DY171" t="s">
        <v>5483</v>
      </c>
      <c r="DZ171" t="s">
        <v>5484</v>
      </c>
      <c r="EA171" s="22">
        <v>43091.565520833334</v>
      </c>
      <c r="EB171" t="s">
        <v>3302</v>
      </c>
      <c r="EC171" t="s">
        <v>5625</v>
      </c>
      <c r="ED171" t="s">
        <v>5623</v>
      </c>
    </row>
    <row r="172" spans="1:134" x14ac:dyDescent="0.35">
      <c r="A172" s="30"/>
      <c r="B172" s="22">
        <v>43004.740277777775</v>
      </c>
      <c r="C172" s="22" t="s">
        <v>2839</v>
      </c>
      <c r="D172" s="30" t="s">
        <v>2840</v>
      </c>
      <c r="E172" s="30" t="s">
        <v>462</v>
      </c>
      <c r="F172" s="30" t="s">
        <v>2820</v>
      </c>
      <c r="G172" s="30" t="s">
        <v>2819</v>
      </c>
      <c r="H172" t="s">
        <v>2821</v>
      </c>
      <c r="J172" t="s">
        <v>1032</v>
      </c>
      <c r="M172" s="26">
        <v>99</v>
      </c>
      <c r="Q172" s="29" t="s">
        <v>753</v>
      </c>
      <c r="R172" s="29" t="str">
        <f>IFERROR(MID(RADataQTable[[#This Row],[RAtemplate]],1,LEN(RADataQTable[[#This Row],[RAtemplate]])-8),"RA") &amp; " " &amp; RADataQTable[[#This Row],[prop_id0]] &amp; " " &amp; RADataQTable[[#This Row],[last0]]</f>
        <v>RA 1763420 Moss</v>
      </c>
      <c r="U172" s="21" t="str">
        <f>IF(signer1="PD",IF(ISBLANK(RADataQTable[[#This Row],[sign_blck_name]]),"",RADataQTable[[#This Row],[sign_blck_name]]),IF(ISBLANK(signer1),"",signer1))</f>
        <v>M. Mimi McClure</v>
      </c>
      <c r="V172" s="29" t="str">
        <f>signer2</f>
        <v>Cognizant Program Director</v>
      </c>
      <c r="W172" s="15" t="str">
        <f>HYPERLINK("https://www.ejacket.nsf.gov/ej/showProposal.do?Continue=Y&amp;ID="&amp;RADataQTable[[#This Row],[prop_id0]],"eJ")</f>
        <v>eJ</v>
      </c>
      <c r="X172" s="15" t="str">
        <f>HYPERLINK("mailto:"&amp;RADataQTable[[#This Row],[email]]&amp;"&amp;subject=Your NSF Proposal:  "&amp;RADataQTable[[#This Row],[Div]]&amp;" "&amp;RADataQTable[[#This Row],[prop_id0]], RADataQTable[[#This Row],[email]])</f>
        <v>moss@cs.umass.edu</v>
      </c>
      <c r="Y172" s="15" t="str">
        <f>HYPERLINK("mailto:"&amp;RADataQTable[[#This Row],[allPIemail]]&amp;"&amp;subject=NSF Proposal:  "&amp;RADataQTable[[#This Row],[Div]]&amp;" "&amp;RADataQTable[[#This Row],[prop_id0]], "PIs@")</f>
        <v>PIs@</v>
      </c>
      <c r="Z172" t="s">
        <v>2841</v>
      </c>
      <c r="AD172"/>
      <c r="AE172" t="str">
        <f>IF(RADataQTable[[#This Row],[maxScore]]-RADataQTable[[#This Row],[minScore]]&gt;4,"Y","")</f>
        <v/>
      </c>
      <c r="AF172" s="21"/>
      <c r="AG172" s="26"/>
      <c r="AI172"/>
      <c r="AJ172" s="30"/>
      <c r="AK172" s="13">
        <v>1164931</v>
      </c>
      <c r="AL172" s="13">
        <v>1164931</v>
      </c>
      <c r="AM172">
        <v>0</v>
      </c>
      <c r="AN172" s="30">
        <v>43282</v>
      </c>
      <c r="AO172" s="21">
        <v>48</v>
      </c>
      <c r="AP172" s="21" t="s">
        <v>3318</v>
      </c>
      <c r="AS172" s="30"/>
      <c r="AX172" s="30"/>
      <c r="BG172" s="30"/>
      <c r="BP172" s="30"/>
      <c r="BU172" t="s">
        <v>1225</v>
      </c>
      <c r="BV172" s="21" t="s">
        <v>1217</v>
      </c>
      <c r="BW172" s="21" t="s">
        <v>3314</v>
      </c>
      <c r="BX172" s="21" t="s">
        <v>2956</v>
      </c>
      <c r="BY172" s="31">
        <v>1164931</v>
      </c>
      <c r="BZ172" s="31">
        <v>1164931</v>
      </c>
      <c r="CA172" t="s">
        <v>485</v>
      </c>
      <c r="CF172" s="31"/>
      <c r="CG172" s="31"/>
      <c r="CM172" s="31"/>
      <c r="CN172" s="31"/>
      <c r="CT172" s="31"/>
      <c r="CU172" s="31"/>
      <c r="DA172" s="31"/>
      <c r="DB172" s="31"/>
      <c r="DH172" s="31"/>
      <c r="DI172" s="31"/>
      <c r="DO172" s="31"/>
      <c r="DP172" s="31"/>
      <c r="DR172" t="s">
        <v>5486</v>
      </c>
      <c r="DS172" t="s">
        <v>5487</v>
      </c>
      <c r="DT172" t="s">
        <v>463</v>
      </c>
      <c r="DU172" s="29" t="s">
        <v>5568</v>
      </c>
      <c r="DV172" t="s">
        <v>2829</v>
      </c>
      <c r="DW172" t="s">
        <v>5481</v>
      </c>
      <c r="DX172" t="s">
        <v>5482</v>
      </c>
      <c r="DY172" t="s">
        <v>5483</v>
      </c>
      <c r="DZ172" t="s">
        <v>5484</v>
      </c>
      <c r="EA172" s="22">
        <v>43091.565520833334</v>
      </c>
      <c r="EB172" t="s">
        <v>3317</v>
      </c>
      <c r="EC172" t="s">
        <v>5629</v>
      </c>
    </row>
    <row r="173" spans="1:134" x14ac:dyDescent="0.35">
      <c r="A173" s="30"/>
      <c r="B173" s="22">
        <v>43004.747916666667</v>
      </c>
      <c r="C173" s="22" t="s">
        <v>2868</v>
      </c>
      <c r="D173" s="30" t="s">
        <v>2869</v>
      </c>
      <c r="E173" s="30" t="s">
        <v>470</v>
      </c>
      <c r="F173" s="30" t="s">
        <v>2820</v>
      </c>
      <c r="G173" s="30" t="s">
        <v>2819</v>
      </c>
      <c r="H173" t="s">
        <v>2821</v>
      </c>
      <c r="I173" t="s">
        <v>2902</v>
      </c>
      <c r="J173" t="s">
        <v>1229</v>
      </c>
      <c r="M173" s="26">
        <v>99</v>
      </c>
      <c r="Q173" s="29" t="s">
        <v>753</v>
      </c>
      <c r="R173" s="29" t="str">
        <f>IFERROR(MID(RADataQTable[[#This Row],[RAtemplate]],1,LEN(RADataQTable[[#This Row],[RAtemplate]])-8),"RA") &amp; " " &amp; RADataQTable[[#This Row],[prop_id0]] &amp; " " &amp; RADataQTable[[#This Row],[last0]]</f>
        <v>RA 1763422 Whitley</v>
      </c>
      <c r="U173" s="21" t="str">
        <f>IF(signer1="PD",IF(ISBLANK(RADataQTable[[#This Row],[sign_blck_name]]),"",RADataQTable[[#This Row],[sign_blck_name]]),IF(ISBLANK(signer1),"",signer1))</f>
        <v>James Donlon</v>
      </c>
      <c r="V173" s="29" t="str">
        <f>signer2</f>
        <v>Cognizant Program Director</v>
      </c>
      <c r="W173" s="15" t="str">
        <f>HYPERLINK("https://www.ejacket.nsf.gov/ej/showProposal.do?Continue=Y&amp;ID="&amp;RADataQTable[[#This Row],[prop_id0]],"eJ")</f>
        <v>eJ</v>
      </c>
      <c r="X173" s="15" t="str">
        <f>HYPERLINK("mailto:"&amp;RADataQTable[[#This Row],[email]]&amp;"&amp;subject=Your NSF Proposal:  "&amp;RADataQTable[[#This Row],[Div]]&amp;" "&amp;RADataQTable[[#This Row],[prop_id0]], RADataQTable[[#This Row],[email]])</f>
        <v>whitley@cs.colostate.edu</v>
      </c>
      <c r="Y173" s="15" t="str">
        <f>HYPERLINK("mailto:"&amp;RADataQTable[[#This Row],[allPIemail]]&amp;"&amp;subject=NSF Proposal:  "&amp;RADataQTable[[#This Row],[Div]]&amp;" "&amp;RADataQTable[[#This Row],[prop_id0]], "PIs@")</f>
        <v>PIs@</v>
      </c>
      <c r="Z173" t="s">
        <v>2871</v>
      </c>
      <c r="AD173"/>
      <c r="AE173" t="str">
        <f>IF(RADataQTable[[#This Row],[maxScore]]-RADataQTable[[#This Row],[minScore]]&gt;4,"Y","")</f>
        <v/>
      </c>
      <c r="AF173" s="21"/>
      <c r="AG173" s="26"/>
      <c r="AI173"/>
      <c r="AJ173" s="30"/>
      <c r="AK173" s="13">
        <v>1177658</v>
      </c>
      <c r="AL173" s="13">
        <v>1177658</v>
      </c>
      <c r="AM173">
        <v>0</v>
      </c>
      <c r="AN173" s="30">
        <v>43327</v>
      </c>
      <c r="AO173" s="21">
        <v>48</v>
      </c>
      <c r="AP173" s="21" t="s">
        <v>3320</v>
      </c>
      <c r="AS173" s="30"/>
      <c r="AX173" s="30"/>
      <c r="BG173" s="30"/>
      <c r="BP173" s="30"/>
      <c r="BU173" t="s">
        <v>1227</v>
      </c>
      <c r="BV173" s="21" t="s">
        <v>1228</v>
      </c>
      <c r="BW173" s="21" t="s">
        <v>3319</v>
      </c>
      <c r="BX173" s="21" t="s">
        <v>3158</v>
      </c>
      <c r="BY173" s="31">
        <v>599512</v>
      </c>
      <c r="BZ173" s="31">
        <v>599512</v>
      </c>
      <c r="CA173" t="s">
        <v>2903</v>
      </c>
      <c r="CB173" s="21" t="s">
        <v>3322</v>
      </c>
      <c r="CC173" s="21" t="s">
        <v>3323</v>
      </c>
      <c r="CD173" s="21" t="s">
        <v>3324</v>
      </c>
      <c r="CE173" s="21" t="s">
        <v>3112</v>
      </c>
      <c r="CF173" s="31">
        <v>578146</v>
      </c>
      <c r="CG173" s="31">
        <v>578146</v>
      </c>
      <c r="CH173" t="s">
        <v>2884</v>
      </c>
      <c r="CM173" s="31"/>
      <c r="CN173" s="31"/>
      <c r="CT173" s="31"/>
      <c r="CU173" s="31"/>
      <c r="DA173" s="31"/>
      <c r="DB173" s="31"/>
      <c r="DH173" s="31"/>
      <c r="DI173" s="31"/>
      <c r="DO173" s="31"/>
      <c r="DP173" s="31"/>
      <c r="DR173" t="s">
        <v>5495</v>
      </c>
      <c r="DS173" t="s">
        <v>5496</v>
      </c>
      <c r="DT173" t="s">
        <v>471</v>
      </c>
      <c r="DU173" s="29" t="s">
        <v>5497</v>
      </c>
      <c r="DV173" t="s">
        <v>2829</v>
      </c>
      <c r="DW173" t="s">
        <v>5481</v>
      </c>
      <c r="DX173" t="s">
        <v>5482</v>
      </c>
      <c r="DY173" t="s">
        <v>5483</v>
      </c>
      <c r="DZ173" t="s">
        <v>5484</v>
      </c>
      <c r="EA173" s="22">
        <v>43091.565520833334</v>
      </c>
      <c r="EB173" t="s">
        <v>3321</v>
      </c>
      <c r="EC173" t="s">
        <v>5630</v>
      </c>
    </row>
    <row r="174" spans="1:134" x14ac:dyDescent="0.35">
      <c r="A174" s="30"/>
      <c r="B174" s="22">
        <v>43004.77847222222</v>
      </c>
      <c r="C174" s="22" t="s">
        <v>2868</v>
      </c>
      <c r="D174" s="30" t="s">
        <v>2869</v>
      </c>
      <c r="E174" s="30" t="s">
        <v>466</v>
      </c>
      <c r="F174" s="30" t="s">
        <v>2820</v>
      </c>
      <c r="G174" s="30" t="s">
        <v>2819</v>
      </c>
      <c r="H174" t="s">
        <v>2821</v>
      </c>
      <c r="I174" t="s">
        <v>2883</v>
      </c>
      <c r="J174" t="s">
        <v>931</v>
      </c>
      <c r="M174" s="26">
        <v>99</v>
      </c>
      <c r="Q174" s="29" t="s">
        <v>753</v>
      </c>
      <c r="R174" s="29" t="str">
        <f>IFERROR(MID(RADataQTable[[#This Row],[RAtemplate]],1,LEN(RADataQTable[[#This Row],[RAtemplate]])-8),"RA") &amp; " " &amp; RADataQTable[[#This Row],[prop_id0]] &amp; " " &amp; RADataQTable[[#This Row],[last0]]</f>
        <v>RA 1763428 Kraska</v>
      </c>
      <c r="U174" s="21" t="str">
        <f>IF(signer1="PD",IF(ISBLANK(RADataQTable[[#This Row],[sign_blck_name]]),"",RADataQTable[[#This Row],[sign_blck_name]]),IF(ISBLANK(signer1),"",signer1))</f>
        <v>James French</v>
      </c>
      <c r="V174" s="29" t="str">
        <f>signer2</f>
        <v>Cognizant Program Director</v>
      </c>
      <c r="W174" s="15" t="str">
        <f>HYPERLINK("https://www.ejacket.nsf.gov/ej/showProposal.do?Continue=Y&amp;ID="&amp;RADataQTable[[#This Row],[prop_id0]],"eJ")</f>
        <v>eJ</v>
      </c>
      <c r="X174" s="15" t="str">
        <f>HYPERLINK("mailto:"&amp;RADataQTable[[#This Row],[email]]&amp;"&amp;subject=Your NSF Proposal:  "&amp;RADataQTable[[#This Row],[Div]]&amp;" "&amp;RADataQTable[[#This Row],[prop_id0]], RADataQTable[[#This Row],[email]])</f>
        <v>Tim_Kraska@brown.edu</v>
      </c>
      <c r="Y174" s="15" t="str">
        <f>HYPERLINK("mailto:"&amp;RADataQTable[[#This Row],[allPIemail]]&amp;"&amp;subject=NSF Proposal:  "&amp;RADataQTable[[#This Row],[Div]]&amp;" "&amp;RADataQTable[[#This Row],[prop_id0]], "PIs@")</f>
        <v>PIs@</v>
      </c>
      <c r="Z174" t="s">
        <v>2871</v>
      </c>
      <c r="AD174"/>
      <c r="AE174" t="str">
        <f>IF(RADataQTable[[#This Row],[maxScore]]-RADataQTable[[#This Row],[minScore]]&gt;4,"Y","")</f>
        <v/>
      </c>
      <c r="AF174" s="21"/>
      <c r="AG174" s="26"/>
      <c r="AI174"/>
      <c r="AJ174" s="30"/>
      <c r="AK174" s="13">
        <v>1200000</v>
      </c>
      <c r="AL174" s="13">
        <v>1200000</v>
      </c>
      <c r="AM174">
        <v>0</v>
      </c>
      <c r="AN174" s="30">
        <v>43252</v>
      </c>
      <c r="AO174" s="21">
        <v>48</v>
      </c>
      <c r="AP174" s="21" t="s">
        <v>3331</v>
      </c>
      <c r="AS174" s="30"/>
      <c r="AX174" s="30"/>
      <c r="BG174" s="30"/>
      <c r="BP174" s="30"/>
      <c r="BU174" t="s">
        <v>1238</v>
      </c>
      <c r="BV174" s="21" t="s">
        <v>1239</v>
      </c>
      <c r="BW174" s="21" t="s">
        <v>3330</v>
      </c>
      <c r="BX174" s="21" t="s">
        <v>586</v>
      </c>
      <c r="BY174" s="31">
        <v>1200000</v>
      </c>
      <c r="BZ174" s="31">
        <v>1200000</v>
      </c>
      <c r="CA174" t="s">
        <v>2884</v>
      </c>
      <c r="CF174" s="31"/>
      <c r="CG174" s="31"/>
      <c r="CM174" s="31"/>
      <c r="CN174" s="31"/>
      <c r="CT174" s="31"/>
      <c r="CU174" s="31"/>
      <c r="DA174" s="31"/>
      <c r="DB174" s="31"/>
      <c r="DH174" s="31"/>
      <c r="DI174" s="31"/>
      <c r="DO174" s="31"/>
      <c r="DP174" s="31"/>
      <c r="DR174" t="s">
        <v>5495</v>
      </c>
      <c r="DS174" t="s">
        <v>5496</v>
      </c>
      <c r="DT174" t="s">
        <v>467</v>
      </c>
      <c r="DU174" s="29" t="s">
        <v>5540</v>
      </c>
      <c r="DV174" t="s">
        <v>2881</v>
      </c>
      <c r="DW174" t="s">
        <v>5481</v>
      </c>
      <c r="DX174" t="s">
        <v>5482</v>
      </c>
      <c r="DY174" t="s">
        <v>5483</v>
      </c>
      <c r="DZ174" t="s">
        <v>5484</v>
      </c>
      <c r="EA174" s="22">
        <v>43091.565520833334</v>
      </c>
      <c r="EB174" t="s">
        <v>3332</v>
      </c>
      <c r="EC174" t="s">
        <v>5633</v>
      </c>
    </row>
    <row r="175" spans="1:134" x14ac:dyDescent="0.35">
      <c r="A175" s="30"/>
      <c r="B175" s="22">
        <v>43004.793055555558</v>
      </c>
      <c r="C175" s="22" t="s">
        <v>2868</v>
      </c>
      <c r="D175" s="30" t="s">
        <v>2869</v>
      </c>
      <c r="E175" s="30" t="s">
        <v>468</v>
      </c>
      <c r="F175" s="30" t="s">
        <v>2820</v>
      </c>
      <c r="G175" s="30" t="s">
        <v>2819</v>
      </c>
      <c r="H175" t="s">
        <v>2821</v>
      </c>
      <c r="I175" t="s">
        <v>2911</v>
      </c>
      <c r="J175" t="s">
        <v>1185</v>
      </c>
      <c r="M175" s="26">
        <v>99</v>
      </c>
      <c r="Q175" s="29" t="s">
        <v>753</v>
      </c>
      <c r="R175" s="29" t="str">
        <f>IFERROR(MID(RADataQTable[[#This Row],[RAtemplate]],1,LEN(RADataQTable[[#This Row],[RAtemplate]])-8),"RA") &amp; " " &amp; RADataQTable[[#This Row],[prop_id0]] &amp; " " &amp; RADataQTable[[#This Row],[last0]]</f>
        <v>RA 1763430 Roberts</v>
      </c>
      <c r="U175" s="21" t="str">
        <f>IF(signer1="PD",IF(ISBLANK(RADataQTable[[#This Row],[sign_blck_name]]),"",RADataQTable[[#This Row],[sign_blck_name]]),IF(ISBLANK(signer1),"",signer1))</f>
        <v>Dan Cosley</v>
      </c>
      <c r="V175" s="29" t="str">
        <f>signer2</f>
        <v>Cognizant Program Director</v>
      </c>
      <c r="W175" s="15" t="str">
        <f>HYPERLINK("https://www.ejacket.nsf.gov/ej/showProposal.do?Continue=Y&amp;ID="&amp;RADataQTable[[#This Row],[prop_id0]],"eJ")</f>
        <v>eJ</v>
      </c>
      <c r="X175" s="15" t="str">
        <f>HYPERLINK("mailto:"&amp;RADataQTable[[#This Row],[email]]&amp;"&amp;subject=Your NSF Proposal:  "&amp;RADataQTable[[#This Row],[Div]]&amp;" "&amp;RADataQTable[[#This Row],[prop_id0]], RADataQTable[[#This Row],[email]])</f>
        <v>scroberts@umass.edu</v>
      </c>
      <c r="Y175" s="15" t="str">
        <f>HYPERLINK("mailto:"&amp;RADataQTable[[#This Row],[allPIemail]]&amp;"&amp;subject=NSF Proposal:  "&amp;RADataQTable[[#This Row],[Div]]&amp;" "&amp;RADataQTable[[#This Row],[prop_id0]], "PIs@")</f>
        <v>PIs@</v>
      </c>
      <c r="Z175" t="s">
        <v>2871</v>
      </c>
      <c r="AD175"/>
      <c r="AE175" t="str">
        <f>IF(RADataQTable[[#This Row],[maxScore]]-RADataQTable[[#This Row],[minScore]]&gt;4,"Y","")</f>
        <v/>
      </c>
      <c r="AF175" s="21"/>
      <c r="AG175" s="26"/>
      <c r="AI175"/>
      <c r="AJ175" s="30"/>
      <c r="AK175" s="13">
        <v>1199876</v>
      </c>
      <c r="AL175" s="13">
        <v>1199876</v>
      </c>
      <c r="AM175">
        <v>0</v>
      </c>
      <c r="AN175" s="30">
        <v>43344</v>
      </c>
      <c r="AO175" s="21">
        <v>48</v>
      </c>
      <c r="AP175" s="21" t="s">
        <v>3334</v>
      </c>
      <c r="AS175" s="30"/>
      <c r="AX175" s="30"/>
      <c r="BG175" s="30"/>
      <c r="BP175" s="30"/>
      <c r="BU175" t="s">
        <v>1241</v>
      </c>
      <c r="BV175" s="21" t="s">
        <v>1242</v>
      </c>
      <c r="BW175" s="21" t="s">
        <v>3333</v>
      </c>
      <c r="BX175" s="21" t="s">
        <v>2956</v>
      </c>
      <c r="BY175" s="31">
        <v>1199876</v>
      </c>
      <c r="BZ175" s="31">
        <v>1199876</v>
      </c>
      <c r="CA175" t="s">
        <v>468</v>
      </c>
      <c r="CF175" s="31"/>
      <c r="CG175" s="31"/>
      <c r="CM175" s="31"/>
      <c r="CN175" s="31"/>
      <c r="CT175" s="31"/>
      <c r="CU175" s="31"/>
      <c r="DA175" s="31"/>
      <c r="DB175" s="31"/>
      <c r="DH175" s="31"/>
      <c r="DI175" s="31"/>
      <c r="DO175" s="31"/>
      <c r="DP175" s="31"/>
      <c r="DR175" t="s">
        <v>5495</v>
      </c>
      <c r="DS175" t="s">
        <v>5496</v>
      </c>
      <c r="DT175" t="s">
        <v>469</v>
      </c>
      <c r="DU175" s="29" t="s">
        <v>5584</v>
      </c>
      <c r="DV175" t="s">
        <v>2881</v>
      </c>
      <c r="DW175" t="s">
        <v>5481</v>
      </c>
      <c r="DX175" t="s">
        <v>5482</v>
      </c>
      <c r="DY175" t="s">
        <v>5483</v>
      </c>
      <c r="DZ175" t="s">
        <v>5484</v>
      </c>
      <c r="EA175" s="22">
        <v>43091.565520833334</v>
      </c>
      <c r="EB175" t="s">
        <v>3335</v>
      </c>
      <c r="EC175" t="s">
        <v>5634</v>
      </c>
    </row>
    <row r="176" spans="1:134" x14ac:dyDescent="0.35">
      <c r="A176" s="30"/>
      <c r="B176" s="22">
        <v>43004.822222222225</v>
      </c>
      <c r="C176" s="22" t="s">
        <v>2868</v>
      </c>
      <c r="D176" s="30" t="s">
        <v>2869</v>
      </c>
      <c r="E176" s="30" t="s">
        <v>466</v>
      </c>
      <c r="F176" s="30" t="s">
        <v>2820</v>
      </c>
      <c r="G176" s="30" t="s">
        <v>2819</v>
      </c>
      <c r="H176" t="s">
        <v>2821</v>
      </c>
      <c r="I176" t="s">
        <v>2883</v>
      </c>
      <c r="J176" t="s">
        <v>931</v>
      </c>
      <c r="M176" s="26">
        <v>99</v>
      </c>
      <c r="Q176" s="29" t="s">
        <v>753</v>
      </c>
      <c r="R176" s="29" t="str">
        <f>IFERROR(MID(RADataQTable[[#This Row],[RAtemplate]],1,LEN(RADataQTable[[#This Row],[RAtemplate]])-8),"RA") &amp; " " &amp; RADataQTable[[#This Row],[prop_id0]] &amp; " " &amp; RADataQTable[[#This Row],[last0]]</f>
        <v>RA 1763434 Madden</v>
      </c>
      <c r="U176" s="21" t="str">
        <f>IF(signer1="PD",IF(ISBLANK(RADataQTable[[#This Row],[sign_blck_name]]),"",RADataQTable[[#This Row],[sign_blck_name]]),IF(ISBLANK(signer1),"",signer1))</f>
        <v>James French</v>
      </c>
      <c r="V176" s="29" t="str">
        <f>signer2</f>
        <v>Cognizant Program Director</v>
      </c>
      <c r="W176" s="15" t="str">
        <f>HYPERLINK("https://www.ejacket.nsf.gov/ej/showProposal.do?Continue=Y&amp;ID="&amp;RADataQTable[[#This Row],[prop_id0]],"eJ")</f>
        <v>eJ</v>
      </c>
      <c r="X176" s="15" t="str">
        <f>HYPERLINK("mailto:"&amp;RADataQTable[[#This Row],[email]]&amp;"&amp;subject=Your NSF Proposal:  "&amp;RADataQTable[[#This Row],[Div]]&amp;" "&amp;RADataQTable[[#This Row],[prop_id0]], RADataQTable[[#This Row],[email]])</f>
        <v>madden@csail.mit.edu</v>
      </c>
      <c r="Y176" s="15" t="str">
        <f>HYPERLINK("mailto:"&amp;RADataQTable[[#This Row],[allPIemail]]&amp;"&amp;subject=NSF Proposal:  "&amp;RADataQTable[[#This Row],[Div]]&amp;" "&amp;RADataQTable[[#This Row],[prop_id0]], "PIs@")</f>
        <v>PIs@</v>
      </c>
      <c r="Z176" t="s">
        <v>2871</v>
      </c>
      <c r="AD176"/>
      <c r="AE176" t="str">
        <f>IF(RADataQTable[[#This Row],[maxScore]]-RADataQTable[[#This Row],[minScore]]&gt;4,"Y","")</f>
        <v/>
      </c>
      <c r="AF176" s="21"/>
      <c r="AG176" s="26"/>
      <c r="AI176"/>
      <c r="AJ176" s="30"/>
      <c r="AK176" s="13">
        <v>1200000</v>
      </c>
      <c r="AL176" s="13">
        <v>1200000</v>
      </c>
      <c r="AM176">
        <v>0</v>
      </c>
      <c r="AN176" s="30">
        <v>43252</v>
      </c>
      <c r="AO176" s="21">
        <v>48</v>
      </c>
      <c r="AP176" s="21" t="s">
        <v>3337</v>
      </c>
      <c r="AS176" s="30"/>
      <c r="AX176" s="30"/>
      <c r="BG176" s="30"/>
      <c r="BP176" s="30"/>
      <c r="BU176" t="s">
        <v>1244</v>
      </c>
      <c r="BV176" s="21" t="s">
        <v>1245</v>
      </c>
      <c r="BW176" s="21" t="s">
        <v>3336</v>
      </c>
      <c r="BX176" s="21" t="s">
        <v>586</v>
      </c>
      <c r="BY176" s="31">
        <v>1200000</v>
      </c>
      <c r="BZ176" s="31">
        <v>1200000</v>
      </c>
      <c r="CA176" t="s">
        <v>2884</v>
      </c>
      <c r="CF176" s="31"/>
      <c r="CG176" s="31"/>
      <c r="CM176" s="31"/>
      <c r="CN176" s="31"/>
      <c r="CT176" s="31"/>
      <c r="CU176" s="31"/>
      <c r="DA176" s="31"/>
      <c r="DB176" s="31"/>
      <c r="DH176" s="31"/>
      <c r="DI176" s="31"/>
      <c r="DO176" s="31"/>
      <c r="DP176" s="31"/>
      <c r="DR176" t="s">
        <v>5495</v>
      </c>
      <c r="DS176" t="s">
        <v>5496</v>
      </c>
      <c r="DT176" t="s">
        <v>467</v>
      </c>
      <c r="DU176" s="29" t="s">
        <v>5540</v>
      </c>
      <c r="DV176" t="s">
        <v>2881</v>
      </c>
      <c r="DW176" t="s">
        <v>5481</v>
      </c>
      <c r="DX176" t="s">
        <v>5482</v>
      </c>
      <c r="DY176" t="s">
        <v>5483</v>
      </c>
      <c r="DZ176" t="s">
        <v>5484</v>
      </c>
      <c r="EA176" s="22">
        <v>43091.565520833334</v>
      </c>
      <c r="EB176" t="s">
        <v>3338</v>
      </c>
      <c r="EC176" t="s">
        <v>5635</v>
      </c>
    </row>
    <row r="177" spans="1:133" x14ac:dyDescent="0.35">
      <c r="A177" s="30"/>
      <c r="B177" s="22">
        <v>43004.868055555555</v>
      </c>
      <c r="C177" s="22" t="s">
        <v>2817</v>
      </c>
      <c r="D177" s="30" t="s">
        <v>2818</v>
      </c>
      <c r="E177" s="30" t="s">
        <v>474</v>
      </c>
      <c r="F177" s="30" t="s">
        <v>2820</v>
      </c>
      <c r="G177" s="30" t="s">
        <v>2819</v>
      </c>
      <c r="H177" t="s">
        <v>2821</v>
      </c>
      <c r="I177" t="s">
        <v>2822</v>
      </c>
      <c r="J177" t="s">
        <v>1201</v>
      </c>
      <c r="L177">
        <v>1</v>
      </c>
      <c r="M177" s="26">
        <v>99</v>
      </c>
      <c r="Q177" s="29" t="s">
        <v>753</v>
      </c>
      <c r="R177" s="29" t="str">
        <f>IFERROR(MID(RADataQTable[[#This Row],[RAtemplate]],1,LEN(RADataQTable[[#This Row],[RAtemplate]])-8),"RA") &amp; " " &amp; RADataQTable[[#This Row],[prop_id0]] &amp; " " &amp; RADataQTable[[#This Row],[last0]]</f>
        <v>RA 1763438 Agarwal</v>
      </c>
      <c r="U177" s="21" t="str">
        <f>IF(signer1="PD",IF(ISBLANK(RADataQTable[[#This Row],[sign_blck_name]]),"",RADataQTable[[#This Row],[sign_blck_name]]),IF(ISBLANK(signer1),"",signer1))</f>
        <v>Richard Brown</v>
      </c>
      <c r="V177" s="29" t="str">
        <f>signer2</f>
        <v>Cognizant Program Director</v>
      </c>
      <c r="W177" s="15" t="str">
        <f>HYPERLINK("https://www.ejacket.nsf.gov/ej/showProposal.do?Continue=Y&amp;ID="&amp;RADataQTable[[#This Row],[prop_id0]],"eJ")</f>
        <v>eJ</v>
      </c>
      <c r="X177" s="15" t="str">
        <f>HYPERLINK("mailto:"&amp;RADataQTable[[#This Row],[email]]&amp;"&amp;subject=Your NSF Proposal:  "&amp;RADataQTable[[#This Row],[Div]]&amp;" "&amp;RADataQTable[[#This Row],[prop_id0]], RADataQTable[[#This Row],[email]])</f>
        <v>ashivani@seas.upenn.edu</v>
      </c>
      <c r="Y177" s="15" t="str">
        <f>HYPERLINK("mailto:"&amp;RADataQTable[[#This Row],[allPIemail]]&amp;"&amp;subject=NSF Proposal:  "&amp;RADataQTable[[#This Row],[Div]]&amp;" "&amp;RADataQTable[[#This Row],[prop_id0]], "PIs@")</f>
        <v>PIs@</v>
      </c>
      <c r="Z177" t="s">
        <v>2825</v>
      </c>
      <c r="AA177" t="s">
        <v>1247</v>
      </c>
      <c r="AB177">
        <v>1</v>
      </c>
      <c r="AC177">
        <v>1</v>
      </c>
      <c r="AD177"/>
      <c r="AE177" t="str">
        <f>IF(RADataQTable[[#This Row],[maxScore]]-RADataQTable[[#This Row],[minScore]]&gt;4,"Y","")</f>
        <v/>
      </c>
      <c r="AF177" s="21">
        <v>5</v>
      </c>
      <c r="AG177" s="26">
        <v>5</v>
      </c>
      <c r="AH177">
        <v>5</v>
      </c>
      <c r="AI177" t="s">
        <v>777</v>
      </c>
      <c r="AJ177" s="30">
        <v>43087.55</v>
      </c>
      <c r="AK177" s="13">
        <v>1200000</v>
      </c>
      <c r="AL177" s="13">
        <v>1200000</v>
      </c>
      <c r="AM177">
        <v>0</v>
      </c>
      <c r="AN177" s="30">
        <v>43252</v>
      </c>
      <c r="AO177" s="21">
        <v>48</v>
      </c>
      <c r="AP177" s="21" t="s">
        <v>3340</v>
      </c>
      <c r="AS177" s="30"/>
      <c r="AT177" t="s">
        <v>5619</v>
      </c>
      <c r="AW177" s="21" t="s">
        <v>5620</v>
      </c>
      <c r="AX177" s="30">
        <v>43119</v>
      </c>
      <c r="AY177" s="21" t="s">
        <v>5636</v>
      </c>
      <c r="AZ177" s="21" t="s">
        <v>5622</v>
      </c>
      <c r="BA177" s="21">
        <v>9</v>
      </c>
      <c r="BG177" s="30"/>
      <c r="BP177" s="30"/>
      <c r="BU177" t="s">
        <v>1247</v>
      </c>
      <c r="BV177" s="21" t="s">
        <v>1248</v>
      </c>
      <c r="BW177" s="21" t="s">
        <v>3339</v>
      </c>
      <c r="BX177" s="21" t="s">
        <v>689</v>
      </c>
      <c r="BY177" s="31">
        <v>1200000</v>
      </c>
      <c r="BZ177" s="31">
        <v>1200000</v>
      </c>
      <c r="CA177" t="s">
        <v>2988</v>
      </c>
      <c r="CF177" s="31"/>
      <c r="CG177" s="31"/>
      <c r="CM177" s="31"/>
      <c r="CN177" s="31"/>
      <c r="CT177" s="31"/>
      <c r="CU177" s="31"/>
      <c r="DA177" s="31"/>
      <c r="DB177" s="31"/>
      <c r="DH177" s="31"/>
      <c r="DI177" s="31"/>
      <c r="DO177" s="31"/>
      <c r="DP177" s="31"/>
      <c r="DR177" t="s">
        <v>5478</v>
      </c>
      <c r="DS177" t="s">
        <v>5479</v>
      </c>
      <c r="DT177" t="s">
        <v>475</v>
      </c>
      <c r="DU177" s="29" t="s">
        <v>5624</v>
      </c>
      <c r="DV177" t="s">
        <v>2829</v>
      </c>
      <c r="DW177" t="s">
        <v>5481</v>
      </c>
      <c r="DX177" t="s">
        <v>5482</v>
      </c>
      <c r="DY177" t="s">
        <v>5483</v>
      </c>
      <c r="DZ177" t="s">
        <v>5484</v>
      </c>
      <c r="EA177" s="22">
        <v>43091.565520833334</v>
      </c>
      <c r="EB177" t="s">
        <v>3341</v>
      </c>
      <c r="EC177" t="s">
        <v>5637</v>
      </c>
    </row>
    <row r="178" spans="1:133" x14ac:dyDescent="0.35">
      <c r="A178" s="30"/>
      <c r="B178" s="22">
        <v>43005.245833333334</v>
      </c>
      <c r="C178" s="22" t="s">
        <v>2839</v>
      </c>
      <c r="D178" s="30" t="s">
        <v>2840</v>
      </c>
      <c r="E178" s="30" t="s">
        <v>462</v>
      </c>
      <c r="F178" s="30" t="s">
        <v>2820</v>
      </c>
      <c r="G178" s="30" t="s">
        <v>2819</v>
      </c>
      <c r="H178" t="s">
        <v>2821</v>
      </c>
      <c r="J178" t="s">
        <v>761</v>
      </c>
      <c r="M178" s="26">
        <v>99</v>
      </c>
      <c r="Q178" s="29" t="s">
        <v>753</v>
      </c>
      <c r="R178" s="29" t="str">
        <f>IFERROR(MID(RADataQTable[[#This Row],[RAtemplate]],1,LEN(RADataQTable[[#This Row],[RAtemplate]])-8),"RA") &amp; " " &amp; RADataQTable[[#This Row],[prop_id0]] &amp; " " &amp; RADataQTable[[#This Row],[last0]]</f>
        <v>RA 1763444 Urgaonkar</v>
      </c>
      <c r="U178" s="21" t="str">
        <f>IF(signer1="PD",IF(ISBLANK(RADataQTable[[#This Row],[sign_blck_name]]),"",RADataQTable[[#This Row],[sign_blck_name]]),IF(ISBLANK(signer1),"",signer1))</f>
        <v>Samee Khan</v>
      </c>
      <c r="V178" s="29" t="str">
        <f>signer2</f>
        <v>Cognizant Program Director</v>
      </c>
      <c r="W178" s="15" t="str">
        <f>HYPERLINK("https://www.ejacket.nsf.gov/ej/showProposal.do?Continue=Y&amp;ID="&amp;RADataQTable[[#This Row],[prop_id0]],"eJ")</f>
        <v>eJ</v>
      </c>
      <c r="X178" s="15" t="str">
        <f>HYPERLINK("mailto:"&amp;RADataQTable[[#This Row],[email]]&amp;"&amp;subject=Your NSF Proposal:  "&amp;RADataQTable[[#This Row],[Div]]&amp;" "&amp;RADataQTable[[#This Row],[prop_id0]], RADataQTable[[#This Row],[email]])</f>
        <v>bhuvan@cse.psu.edu</v>
      </c>
      <c r="Y178" s="15" t="str">
        <f>HYPERLINK("mailto:"&amp;RADataQTable[[#This Row],[allPIemail]]&amp;"&amp;subject=NSF Proposal:  "&amp;RADataQTable[[#This Row],[Div]]&amp;" "&amp;RADataQTable[[#This Row],[prop_id0]], "PIs@")</f>
        <v>PIs@</v>
      </c>
      <c r="Z178" t="s">
        <v>2841</v>
      </c>
      <c r="AD178"/>
      <c r="AE178" t="str">
        <f>IF(RADataQTable[[#This Row],[maxScore]]-RADataQTable[[#This Row],[minScore]]&gt;4,"Y","")</f>
        <v/>
      </c>
      <c r="AF178" s="21"/>
      <c r="AG178" s="26"/>
      <c r="AI178"/>
      <c r="AJ178" s="30"/>
      <c r="AK178" s="13">
        <v>1200000</v>
      </c>
      <c r="AL178" s="13">
        <v>1200000</v>
      </c>
      <c r="AM178">
        <v>0</v>
      </c>
      <c r="AN178" s="30">
        <v>43344</v>
      </c>
      <c r="AO178" s="21">
        <v>48</v>
      </c>
      <c r="AP178" s="21" t="s">
        <v>3354</v>
      </c>
      <c r="AS178" s="30"/>
      <c r="AX178" s="30"/>
      <c r="BG178" s="30"/>
      <c r="BP178" s="30"/>
      <c r="BU178" t="s">
        <v>1264</v>
      </c>
      <c r="BV178" s="21" t="s">
        <v>1265</v>
      </c>
      <c r="BW178" s="21" t="s">
        <v>3353</v>
      </c>
      <c r="BX178" s="21" t="s">
        <v>2929</v>
      </c>
      <c r="BY178" s="31">
        <v>1200000</v>
      </c>
      <c r="BZ178" s="31">
        <v>1200000</v>
      </c>
      <c r="CA178" t="s">
        <v>485</v>
      </c>
      <c r="CF178" s="31"/>
      <c r="CG178" s="31"/>
      <c r="CM178" s="31"/>
      <c r="CN178" s="31"/>
      <c r="CT178" s="31"/>
      <c r="CU178" s="31"/>
      <c r="DA178" s="31"/>
      <c r="DB178" s="31"/>
      <c r="DH178" s="31"/>
      <c r="DI178" s="31"/>
      <c r="DO178" s="31"/>
      <c r="DP178" s="31"/>
      <c r="DR178" t="s">
        <v>5486</v>
      </c>
      <c r="DS178" t="s">
        <v>5487</v>
      </c>
      <c r="DT178" t="s">
        <v>463</v>
      </c>
      <c r="DU178" s="29" t="s">
        <v>5490</v>
      </c>
      <c r="DV178" t="s">
        <v>2829</v>
      </c>
      <c r="DW178" t="s">
        <v>5481</v>
      </c>
      <c r="DX178" t="s">
        <v>5482</v>
      </c>
      <c r="DY178" t="s">
        <v>5483</v>
      </c>
      <c r="DZ178" t="s">
        <v>5484</v>
      </c>
      <c r="EA178" s="22">
        <v>43091.565520833334</v>
      </c>
      <c r="EB178" t="s">
        <v>3355</v>
      </c>
      <c r="EC178" t="s">
        <v>5640</v>
      </c>
    </row>
    <row r="179" spans="1:133" x14ac:dyDescent="0.35">
      <c r="A179" s="30"/>
      <c r="B179" s="22">
        <v>43005.353472222225</v>
      </c>
      <c r="C179" s="22" t="s">
        <v>2839</v>
      </c>
      <c r="D179" s="30" t="s">
        <v>2840</v>
      </c>
      <c r="E179" s="30" t="s">
        <v>462</v>
      </c>
      <c r="F179" s="30" t="s">
        <v>2820</v>
      </c>
      <c r="G179" s="30" t="s">
        <v>2819</v>
      </c>
      <c r="H179" t="s">
        <v>2821</v>
      </c>
      <c r="J179" t="s">
        <v>757</v>
      </c>
      <c r="M179" s="26">
        <v>99</v>
      </c>
      <c r="Q179" s="29" t="s">
        <v>753</v>
      </c>
      <c r="R179" s="29" t="str">
        <f>IFERROR(MID(RADataQTable[[#This Row],[RAtemplate]],1,LEN(RADataQTable[[#This Row],[RAtemplate]])-8),"RA") &amp; " " &amp; RADataQTable[[#This Row],[prop_id0]] &amp; " " &amp; RADataQTable[[#This Row],[last0]]</f>
        <v>RA 1763448 McDaniel</v>
      </c>
      <c r="U179" s="21" t="str">
        <f>IF(signer1="PD",IF(ISBLANK(RADataQTable[[#This Row],[sign_blck_name]]),"",RADataQTable[[#This Row],[sign_blck_name]]),IF(ISBLANK(signer1),"",signer1))</f>
        <v>Sandip Kundu</v>
      </c>
      <c r="V179" s="29" t="str">
        <f>signer2</f>
        <v>Cognizant Program Director</v>
      </c>
      <c r="W179" s="15" t="str">
        <f>HYPERLINK("https://www.ejacket.nsf.gov/ej/showProposal.do?Continue=Y&amp;ID="&amp;RADataQTable[[#This Row],[prop_id0]],"eJ")</f>
        <v>eJ</v>
      </c>
      <c r="X179" s="15" t="str">
        <f>HYPERLINK("mailto:"&amp;RADataQTable[[#This Row],[email]]&amp;"&amp;subject=Your NSF Proposal:  "&amp;RADataQTable[[#This Row],[Div]]&amp;" "&amp;RADataQTable[[#This Row],[prop_id0]], RADataQTable[[#This Row],[email]])</f>
        <v>mcdaniel@cse.psu.edu</v>
      </c>
      <c r="Y179" s="15" t="str">
        <f>HYPERLINK("mailto:"&amp;RADataQTable[[#This Row],[allPIemail]]&amp;"&amp;subject=NSF Proposal:  "&amp;RADataQTable[[#This Row],[Div]]&amp;" "&amp;RADataQTable[[#This Row],[prop_id0]], "PIs@")</f>
        <v>PIs@</v>
      </c>
      <c r="Z179" t="s">
        <v>2841</v>
      </c>
      <c r="AD179"/>
      <c r="AE179" t="str">
        <f>IF(RADataQTable[[#This Row],[maxScore]]-RADataQTable[[#This Row],[minScore]]&gt;4,"Y","")</f>
        <v/>
      </c>
      <c r="AF179" s="21"/>
      <c r="AG179" s="26"/>
      <c r="AI179"/>
      <c r="AJ179" s="30"/>
      <c r="AK179" s="13">
        <v>1122382</v>
      </c>
      <c r="AL179" s="13">
        <v>1122382</v>
      </c>
      <c r="AM179">
        <v>0</v>
      </c>
      <c r="AN179" s="30">
        <v>43313</v>
      </c>
      <c r="AO179" s="21">
        <v>48</v>
      </c>
      <c r="AP179" s="21" t="s">
        <v>3357</v>
      </c>
      <c r="AS179" s="30"/>
      <c r="AX179" s="30"/>
      <c r="BG179" s="30"/>
      <c r="BP179" s="30"/>
      <c r="BU179" t="s">
        <v>1267</v>
      </c>
      <c r="BV179" s="21" t="s">
        <v>1268</v>
      </c>
      <c r="BW179" s="21" t="s">
        <v>3356</v>
      </c>
      <c r="BX179" s="21" t="s">
        <v>2929</v>
      </c>
      <c r="BY179" s="31">
        <v>1122382</v>
      </c>
      <c r="BZ179" s="31">
        <v>1122382</v>
      </c>
      <c r="CA179" t="s">
        <v>485</v>
      </c>
      <c r="CF179" s="31"/>
      <c r="CG179" s="31"/>
      <c r="CM179" s="31"/>
      <c r="CN179" s="31"/>
      <c r="CT179" s="31"/>
      <c r="CU179" s="31"/>
      <c r="DA179" s="31"/>
      <c r="DB179" s="31"/>
      <c r="DH179" s="31"/>
      <c r="DI179" s="31"/>
      <c r="DO179" s="31"/>
      <c r="DP179" s="31"/>
      <c r="DR179" t="s">
        <v>5486</v>
      </c>
      <c r="DS179" t="s">
        <v>5487</v>
      </c>
      <c r="DT179" t="s">
        <v>463</v>
      </c>
      <c r="DU179" s="29" t="s">
        <v>5488</v>
      </c>
      <c r="DV179" t="s">
        <v>2829</v>
      </c>
      <c r="DW179" t="s">
        <v>5481</v>
      </c>
      <c r="DX179" t="s">
        <v>5482</v>
      </c>
      <c r="DY179" t="s">
        <v>5483</v>
      </c>
      <c r="DZ179" t="s">
        <v>5484</v>
      </c>
      <c r="EA179" s="22">
        <v>43091.565520833334</v>
      </c>
      <c r="EB179" t="s">
        <v>3358</v>
      </c>
      <c r="EC179" t="s">
        <v>5641</v>
      </c>
    </row>
    <row r="180" spans="1:133" x14ac:dyDescent="0.35">
      <c r="A180" s="30"/>
      <c r="B180" s="22">
        <v>43005.356944444444</v>
      </c>
      <c r="C180" s="22" t="s">
        <v>2839</v>
      </c>
      <c r="D180" s="30" t="s">
        <v>2840</v>
      </c>
      <c r="E180" s="30" t="s">
        <v>462</v>
      </c>
      <c r="F180" s="30" t="s">
        <v>2820</v>
      </c>
      <c r="G180" s="30" t="s">
        <v>2819</v>
      </c>
      <c r="H180" t="s">
        <v>2821</v>
      </c>
      <c r="J180" t="s">
        <v>757</v>
      </c>
      <c r="M180" s="26">
        <v>99</v>
      </c>
      <c r="Q180" s="29" t="s">
        <v>753</v>
      </c>
      <c r="R180" s="29" t="str">
        <f>IFERROR(MID(RADataQTable[[#This Row],[RAtemplate]],1,LEN(RADataQTable[[#This Row],[RAtemplate]])-8),"RA") &amp; " " &amp; RADataQTable[[#This Row],[prop_id0]] &amp; " " &amp; RADataQTable[[#This Row],[last0]]</f>
        <v>RA 1763454 Zadok</v>
      </c>
      <c r="U180" s="21" t="str">
        <f>IF(signer1="PD",IF(ISBLANK(RADataQTable[[#This Row],[sign_blck_name]]),"",RADataQTable[[#This Row],[sign_blck_name]]),IF(ISBLANK(signer1),"",signer1))</f>
        <v>Sandip Kundu</v>
      </c>
      <c r="V180" s="29" t="str">
        <f>signer2</f>
        <v>Cognizant Program Director</v>
      </c>
      <c r="W180" s="15" t="str">
        <f>HYPERLINK("https://www.ejacket.nsf.gov/ej/showProposal.do?Continue=Y&amp;ID="&amp;RADataQTable[[#This Row],[prop_id0]],"eJ")</f>
        <v>eJ</v>
      </c>
      <c r="X180" s="15" t="str">
        <f>HYPERLINK("mailto:"&amp;RADataQTable[[#This Row],[email]]&amp;"&amp;subject=Your NSF Proposal:  "&amp;RADataQTable[[#This Row],[Div]]&amp;" "&amp;RADataQTable[[#This Row],[prop_id0]], RADataQTable[[#This Row],[email]])</f>
        <v>ezk@cs.stonybrook.edu</v>
      </c>
      <c r="Y180" s="15" t="str">
        <f>HYPERLINK("mailto:"&amp;RADataQTable[[#This Row],[allPIemail]]&amp;"&amp;subject=NSF Proposal:  "&amp;RADataQTable[[#This Row],[Div]]&amp;" "&amp;RADataQTable[[#This Row],[prop_id0]], "PIs@")</f>
        <v>PIs@</v>
      </c>
      <c r="Z180" t="s">
        <v>2841</v>
      </c>
      <c r="AD180"/>
      <c r="AE180" t="str">
        <f>IF(RADataQTable[[#This Row],[maxScore]]-RADataQTable[[#This Row],[minScore]]&gt;4,"Y","")</f>
        <v/>
      </c>
      <c r="AF180" s="21"/>
      <c r="AG180" s="26"/>
      <c r="AI180"/>
      <c r="AJ180" s="30"/>
      <c r="AK180" s="13">
        <v>1121685</v>
      </c>
      <c r="AL180" s="13">
        <v>1121685</v>
      </c>
      <c r="AM180">
        <v>0</v>
      </c>
      <c r="AN180" s="30">
        <v>43252</v>
      </c>
      <c r="AO180" s="21">
        <v>48</v>
      </c>
      <c r="AP180" s="21" t="s">
        <v>3359</v>
      </c>
      <c r="AS180" s="30"/>
      <c r="AX180" s="30"/>
      <c r="BG180" s="30"/>
      <c r="BP180" s="30"/>
      <c r="BU180" t="s">
        <v>1270</v>
      </c>
      <c r="BV180" s="21" t="s">
        <v>1271</v>
      </c>
      <c r="BW180" s="21" t="s">
        <v>2555</v>
      </c>
      <c r="BX180" s="21" t="s">
        <v>650</v>
      </c>
      <c r="BY180" s="31">
        <v>797736</v>
      </c>
      <c r="BZ180" s="31">
        <v>797736</v>
      </c>
      <c r="CA180" t="s">
        <v>485</v>
      </c>
      <c r="CB180" s="21" t="s">
        <v>3361</v>
      </c>
      <c r="CC180" s="21" t="s">
        <v>3362</v>
      </c>
      <c r="CD180" s="21" t="s">
        <v>756</v>
      </c>
      <c r="CE180" s="21" t="s">
        <v>597</v>
      </c>
      <c r="CF180" s="31">
        <v>323949</v>
      </c>
      <c r="CG180" s="31">
        <v>323949</v>
      </c>
      <c r="CH180" t="s">
        <v>485</v>
      </c>
      <c r="CM180" s="31"/>
      <c r="CN180" s="31"/>
      <c r="CT180" s="31"/>
      <c r="CU180" s="31"/>
      <c r="DA180" s="31"/>
      <c r="DB180" s="31"/>
      <c r="DH180" s="31"/>
      <c r="DI180" s="31"/>
      <c r="DO180" s="31"/>
      <c r="DP180" s="31"/>
      <c r="DR180" t="s">
        <v>5486</v>
      </c>
      <c r="DS180" t="s">
        <v>5487</v>
      </c>
      <c r="DT180" t="s">
        <v>463</v>
      </c>
      <c r="DU180" s="29" t="s">
        <v>5488</v>
      </c>
      <c r="DV180" t="s">
        <v>2829</v>
      </c>
      <c r="DW180" t="s">
        <v>5481</v>
      </c>
      <c r="DX180" t="s">
        <v>5482</v>
      </c>
      <c r="DY180" t="s">
        <v>5483</v>
      </c>
      <c r="DZ180" t="s">
        <v>5484</v>
      </c>
      <c r="EA180" s="22">
        <v>43091.565520833334</v>
      </c>
      <c r="EB180" t="s">
        <v>3360</v>
      </c>
      <c r="EC180" t="s">
        <v>5642</v>
      </c>
    </row>
    <row r="181" spans="1:133" x14ac:dyDescent="0.35">
      <c r="A181" s="30"/>
      <c r="B181" s="22">
        <v>43005.388194444444</v>
      </c>
      <c r="C181" s="22" t="s">
        <v>2868</v>
      </c>
      <c r="D181" s="30" t="s">
        <v>2869</v>
      </c>
      <c r="E181" s="30" t="s">
        <v>468</v>
      </c>
      <c r="F181" s="30" t="s">
        <v>2820</v>
      </c>
      <c r="G181" s="30" t="s">
        <v>2819</v>
      </c>
      <c r="H181" t="s">
        <v>2821</v>
      </c>
      <c r="J181" t="s">
        <v>807</v>
      </c>
      <c r="M181" s="26">
        <v>99</v>
      </c>
      <c r="Q181" s="29" t="s">
        <v>753</v>
      </c>
      <c r="R181" s="29" t="str">
        <f>IFERROR(MID(RADataQTable[[#This Row],[RAtemplate]],1,LEN(RADataQTable[[#This Row],[RAtemplate]])-8),"RA") &amp; " " &amp; RADataQTable[[#This Row],[prop_id0]] &amp; " " &amp; RADataQTable[[#This Row],[last0]]</f>
        <v>RA 1763462 Laidlaw</v>
      </c>
      <c r="U181" s="21" t="str">
        <f>IF(signer1="PD",IF(ISBLANK(RADataQTable[[#This Row],[sign_blck_name]]),"",RADataQTable[[#This Row],[sign_blck_name]]),IF(ISBLANK(signer1),"",signer1))</f>
        <v>William Bainbridge</v>
      </c>
      <c r="V181" s="29" t="str">
        <f>signer2</f>
        <v>Cognizant Program Director</v>
      </c>
      <c r="W181" s="15" t="str">
        <f>HYPERLINK("https://www.ejacket.nsf.gov/ej/showProposal.do?Continue=Y&amp;ID="&amp;RADataQTable[[#This Row],[prop_id0]],"eJ")</f>
        <v>eJ</v>
      </c>
      <c r="X181" s="15" t="str">
        <f>HYPERLINK("mailto:"&amp;RADataQTable[[#This Row],[email]]&amp;"&amp;subject=Your NSF Proposal:  "&amp;RADataQTable[[#This Row],[Div]]&amp;" "&amp;RADataQTable[[#This Row],[prop_id0]], RADataQTable[[#This Row],[email]])</f>
        <v>dhl@cs.brown.edu</v>
      </c>
      <c r="Y181" s="15" t="str">
        <f>HYPERLINK("mailto:"&amp;RADataQTable[[#This Row],[allPIemail]]&amp;"&amp;subject=NSF Proposal:  "&amp;RADataQTable[[#This Row],[Div]]&amp;" "&amp;RADataQTable[[#This Row],[prop_id0]], "PIs@")</f>
        <v>PIs@</v>
      </c>
      <c r="Z181" t="s">
        <v>2871</v>
      </c>
      <c r="AD181"/>
      <c r="AE181" t="str">
        <f>IF(RADataQTable[[#This Row],[maxScore]]-RADataQTable[[#This Row],[minScore]]&gt;4,"Y","")</f>
        <v/>
      </c>
      <c r="AF181" s="21"/>
      <c r="AG181" s="26"/>
      <c r="AI181"/>
      <c r="AJ181" s="30"/>
      <c r="AK181" s="13">
        <v>1887449</v>
      </c>
      <c r="AL181" s="13">
        <v>1887449</v>
      </c>
      <c r="AM181">
        <v>0</v>
      </c>
      <c r="AN181" s="30">
        <v>43252</v>
      </c>
      <c r="AO181" s="21">
        <v>48</v>
      </c>
      <c r="AP181" s="21" t="s">
        <v>3380</v>
      </c>
      <c r="AS181" s="30"/>
      <c r="AX181" s="30"/>
      <c r="BG181" s="30"/>
      <c r="BP181" s="30"/>
      <c r="BU181" t="s">
        <v>1295</v>
      </c>
      <c r="BV181" s="21" t="s">
        <v>1296</v>
      </c>
      <c r="BW181" s="21" t="s">
        <v>3378</v>
      </c>
      <c r="BX181" s="21" t="s">
        <v>3379</v>
      </c>
      <c r="BY181" s="31">
        <v>1134040</v>
      </c>
      <c r="BZ181" s="31">
        <v>1134040</v>
      </c>
      <c r="CA181" t="s">
        <v>3377</v>
      </c>
      <c r="CB181" s="21" t="s">
        <v>3382</v>
      </c>
      <c r="CC181" s="21" t="s">
        <v>1957</v>
      </c>
      <c r="CD181" s="21" t="s">
        <v>3383</v>
      </c>
      <c r="CE181" s="21" t="s">
        <v>3384</v>
      </c>
      <c r="CF181" s="31">
        <v>753409</v>
      </c>
      <c r="CG181" s="31">
        <v>753409</v>
      </c>
      <c r="CH181" t="s">
        <v>3377</v>
      </c>
      <c r="CM181" s="31"/>
      <c r="CN181" s="31"/>
      <c r="CT181" s="31"/>
      <c r="CU181" s="31"/>
      <c r="DA181" s="31"/>
      <c r="DB181" s="31"/>
      <c r="DH181" s="31"/>
      <c r="DI181" s="31"/>
      <c r="DO181" s="31"/>
      <c r="DP181" s="31"/>
      <c r="DR181" t="s">
        <v>5495</v>
      </c>
      <c r="DS181" t="s">
        <v>5496</v>
      </c>
      <c r="DT181" t="s">
        <v>469</v>
      </c>
      <c r="DU181" s="29" t="s">
        <v>5508</v>
      </c>
      <c r="DV181" t="s">
        <v>2829</v>
      </c>
      <c r="DW181" t="s">
        <v>5481</v>
      </c>
      <c r="DX181" t="s">
        <v>5482</v>
      </c>
      <c r="DY181" t="s">
        <v>5483</v>
      </c>
      <c r="DZ181" t="s">
        <v>5484</v>
      </c>
      <c r="EA181" s="22">
        <v>43091.565520833334</v>
      </c>
      <c r="EB181" t="s">
        <v>3381</v>
      </c>
      <c r="EC181" t="s">
        <v>5647</v>
      </c>
    </row>
    <row r="182" spans="1:133" x14ac:dyDescent="0.35">
      <c r="A182" s="30"/>
      <c r="B182" s="22">
        <v>43005.393055555556</v>
      </c>
      <c r="C182" s="22" t="s">
        <v>2817</v>
      </c>
      <c r="D182" s="30" t="s">
        <v>2818</v>
      </c>
      <c r="E182" s="30" t="s">
        <v>474</v>
      </c>
      <c r="F182" s="30" t="s">
        <v>2820</v>
      </c>
      <c r="G182" s="30" t="s">
        <v>2819</v>
      </c>
      <c r="H182" t="s">
        <v>2821</v>
      </c>
      <c r="I182" t="s">
        <v>2822</v>
      </c>
      <c r="J182" t="s">
        <v>885</v>
      </c>
      <c r="M182" s="26">
        <v>99</v>
      </c>
      <c r="Q182" s="29" t="s">
        <v>753</v>
      </c>
      <c r="R182" s="29" t="str">
        <f>IFERROR(MID(RADataQTable[[#This Row],[RAtemplate]],1,LEN(RADataQTable[[#This Row],[RAtemplate]])-8),"RA") &amp; " " &amp; RADataQTable[[#This Row],[prop_id0]] &amp; " " &amp; RADataQTable[[#This Row],[last0]]</f>
        <v>RA 1763465 Liang</v>
      </c>
      <c r="U182" s="21" t="str">
        <f>IF(signer1="PD",IF(ISBLANK(RADataQTable[[#This Row],[sign_blck_name]]),"",RADataQTable[[#This Row],[sign_blck_name]]),IF(ISBLANK(signer1),"",signer1))</f>
        <v>phillip regalia</v>
      </c>
      <c r="V182" s="29" t="str">
        <f>signer2</f>
        <v>Cognizant Program Director</v>
      </c>
      <c r="W182" s="15" t="str">
        <f>HYPERLINK("https://www.ejacket.nsf.gov/ej/showProposal.do?Continue=Y&amp;ID="&amp;RADataQTable[[#This Row],[prop_id0]],"eJ")</f>
        <v>eJ</v>
      </c>
      <c r="X182" s="15" t="str">
        <f>HYPERLINK("mailto:"&amp;RADataQTable[[#This Row],[email]]&amp;"&amp;subject=Your NSF Proposal:  "&amp;RADataQTable[[#This Row],[Div]]&amp;" "&amp;RADataQTable[[#This Row],[prop_id0]], RADataQTable[[#This Row],[email]])</f>
        <v>liang.889@osu.edu</v>
      </c>
      <c r="Y182" s="15" t="str">
        <f>HYPERLINK("mailto:"&amp;RADataQTable[[#This Row],[allPIemail]]&amp;"&amp;subject=NSF Proposal:  "&amp;RADataQTable[[#This Row],[Div]]&amp;" "&amp;RADataQTable[[#This Row],[prop_id0]], "PIs@")</f>
        <v>PIs@</v>
      </c>
      <c r="Z182" t="s">
        <v>2825</v>
      </c>
      <c r="AD182"/>
      <c r="AE182" t="str">
        <f>IF(RADataQTable[[#This Row],[maxScore]]-RADataQTable[[#This Row],[minScore]]&gt;4,"Y","")</f>
        <v/>
      </c>
      <c r="AF182" s="21"/>
      <c r="AG182" s="26"/>
      <c r="AI182"/>
      <c r="AJ182" s="30"/>
      <c r="AK182" s="13">
        <v>1200000</v>
      </c>
      <c r="AL182" s="13">
        <v>1200000</v>
      </c>
      <c r="AM182">
        <v>0</v>
      </c>
      <c r="AN182" s="30">
        <v>43313</v>
      </c>
      <c r="AO182" s="21">
        <v>48</v>
      </c>
      <c r="AP182" s="21" t="s">
        <v>3388</v>
      </c>
      <c r="AS182" s="30"/>
      <c r="AX182" s="30"/>
      <c r="BG182" s="30"/>
      <c r="BP182" s="30"/>
      <c r="BU182" t="s">
        <v>1298</v>
      </c>
      <c r="BV182" s="21" t="s">
        <v>1299</v>
      </c>
      <c r="BW182" s="21" t="s">
        <v>3387</v>
      </c>
      <c r="BX182" s="21" t="s">
        <v>603</v>
      </c>
      <c r="BY182" s="31">
        <v>400000</v>
      </c>
      <c r="BZ182" s="31">
        <v>400000</v>
      </c>
      <c r="CA182" t="s">
        <v>2988</v>
      </c>
      <c r="CB182" s="21" t="s">
        <v>3390</v>
      </c>
      <c r="CC182" s="21" t="s">
        <v>3391</v>
      </c>
      <c r="CD182" s="21" t="s">
        <v>2847</v>
      </c>
      <c r="CE182" s="21" t="s">
        <v>589</v>
      </c>
      <c r="CF182" s="31">
        <v>400000</v>
      </c>
      <c r="CG182" s="31">
        <v>400000</v>
      </c>
      <c r="CH182" t="s">
        <v>2988</v>
      </c>
      <c r="CI182" s="21" t="s">
        <v>3393</v>
      </c>
      <c r="CJ182" s="21" t="s">
        <v>3394</v>
      </c>
      <c r="CK182" s="21" t="s">
        <v>3395</v>
      </c>
      <c r="CL182" s="21" t="s">
        <v>3396</v>
      </c>
      <c r="CM182" s="31">
        <v>400000</v>
      </c>
      <c r="CN182" s="31">
        <v>400000</v>
      </c>
      <c r="CO182" t="s">
        <v>2988</v>
      </c>
      <c r="CT182" s="31"/>
      <c r="CU182" s="31"/>
      <c r="DA182" s="31"/>
      <c r="DB182" s="31"/>
      <c r="DH182" s="31"/>
      <c r="DI182" s="31"/>
      <c r="DO182" s="31"/>
      <c r="DP182" s="31"/>
      <c r="DR182" t="s">
        <v>5478</v>
      </c>
      <c r="DS182" t="s">
        <v>5479</v>
      </c>
      <c r="DT182" t="s">
        <v>475</v>
      </c>
      <c r="DU182" s="29" t="s">
        <v>5528</v>
      </c>
      <c r="DV182" t="s">
        <v>2829</v>
      </c>
      <c r="DW182" t="s">
        <v>5481</v>
      </c>
      <c r="DX182" t="s">
        <v>5482</v>
      </c>
      <c r="DY182" t="s">
        <v>5483</v>
      </c>
      <c r="DZ182" t="s">
        <v>5484</v>
      </c>
      <c r="EA182" s="22">
        <v>43091.565520833334</v>
      </c>
      <c r="EB182" t="s">
        <v>3389</v>
      </c>
      <c r="EC182" t="s">
        <v>5648</v>
      </c>
    </row>
    <row r="183" spans="1:133" x14ac:dyDescent="0.35">
      <c r="A183" s="30"/>
      <c r="B183" s="22">
        <v>43005.407638888886</v>
      </c>
      <c r="C183" s="22" t="s">
        <v>2868</v>
      </c>
      <c r="D183" s="30" t="s">
        <v>2869</v>
      </c>
      <c r="E183" s="30" t="s">
        <v>466</v>
      </c>
      <c r="F183" s="30" t="s">
        <v>2820</v>
      </c>
      <c r="G183" s="30" t="s">
        <v>2819</v>
      </c>
      <c r="H183" t="s">
        <v>2821</v>
      </c>
      <c r="I183" t="s">
        <v>2883</v>
      </c>
      <c r="J183" t="s">
        <v>931</v>
      </c>
      <c r="M183" s="26">
        <v>99</v>
      </c>
      <c r="Q183" s="29" t="s">
        <v>753</v>
      </c>
      <c r="R183" s="29" t="str">
        <f>IFERROR(MID(RADataQTable[[#This Row],[RAtemplate]],1,LEN(RADataQTable[[#This Row],[RAtemplate]])-8),"RA") &amp; " " &amp; RADataQTable[[#This Row],[prop_id0]] &amp; " " &amp; RADataQTable[[#This Row],[last0]]</f>
        <v>RA 1763474 Kifer</v>
      </c>
      <c r="U183" s="21" t="str">
        <f>IF(signer1="PD",IF(ISBLANK(RADataQTable[[#This Row],[sign_blck_name]]),"",RADataQTable[[#This Row],[sign_blck_name]]),IF(ISBLANK(signer1),"",signer1))</f>
        <v>James French</v>
      </c>
      <c r="V183" s="29" t="str">
        <f>signer2</f>
        <v>Cognizant Program Director</v>
      </c>
      <c r="W183" s="15" t="str">
        <f>HYPERLINK("https://www.ejacket.nsf.gov/ej/showProposal.do?Continue=Y&amp;ID="&amp;RADataQTable[[#This Row],[prop_id0]],"eJ")</f>
        <v>eJ</v>
      </c>
      <c r="X183" s="15" t="str">
        <f>HYPERLINK("mailto:"&amp;RADataQTable[[#This Row],[email]]&amp;"&amp;subject=Your NSF Proposal:  "&amp;RADataQTable[[#This Row],[Div]]&amp;" "&amp;RADataQTable[[#This Row],[prop_id0]], RADataQTable[[#This Row],[email]])</f>
        <v>kifer@cs.stonybrook.edu</v>
      </c>
      <c r="Y183" s="15" t="str">
        <f>HYPERLINK("mailto:"&amp;RADataQTable[[#This Row],[allPIemail]]&amp;"&amp;subject=NSF Proposal:  "&amp;RADataQTable[[#This Row],[Div]]&amp;" "&amp;RADataQTable[[#This Row],[prop_id0]], "PIs@")</f>
        <v>PIs@</v>
      </c>
      <c r="Z183" t="s">
        <v>2871</v>
      </c>
      <c r="AD183"/>
      <c r="AE183" t="str">
        <f>IF(RADataQTable[[#This Row],[maxScore]]-RADataQTable[[#This Row],[minScore]]&gt;4,"Y","")</f>
        <v/>
      </c>
      <c r="AF183" s="21"/>
      <c r="AG183" s="26"/>
      <c r="AI183"/>
      <c r="AJ183" s="30"/>
      <c r="AK183" s="13">
        <v>1098359</v>
      </c>
      <c r="AL183" s="13">
        <v>1098359</v>
      </c>
      <c r="AM183">
        <v>0</v>
      </c>
      <c r="AN183" s="30">
        <v>43252</v>
      </c>
      <c r="AO183" s="21">
        <v>36</v>
      </c>
      <c r="AP183" s="21" t="s">
        <v>3407</v>
      </c>
      <c r="AS183" s="30"/>
      <c r="AX183" s="30"/>
      <c r="BG183" s="30"/>
      <c r="BP183" s="30"/>
      <c r="BU183" t="s">
        <v>1314</v>
      </c>
      <c r="BV183" s="21" t="s">
        <v>1315</v>
      </c>
      <c r="BW183" s="21" t="s">
        <v>3005</v>
      </c>
      <c r="BX183" s="21" t="s">
        <v>650</v>
      </c>
      <c r="BY183" s="31">
        <v>1098359</v>
      </c>
      <c r="BZ183" s="31">
        <v>1098359</v>
      </c>
      <c r="CA183" t="s">
        <v>2884</v>
      </c>
      <c r="CF183" s="31"/>
      <c r="CG183" s="31"/>
      <c r="CM183" s="31"/>
      <c r="CN183" s="31"/>
      <c r="CT183" s="31"/>
      <c r="CU183" s="31"/>
      <c r="DA183" s="31"/>
      <c r="DB183" s="31"/>
      <c r="DH183" s="31"/>
      <c r="DI183" s="31"/>
      <c r="DO183" s="31"/>
      <c r="DP183" s="31"/>
      <c r="DR183" t="s">
        <v>5495</v>
      </c>
      <c r="DS183" t="s">
        <v>5496</v>
      </c>
      <c r="DT183" t="s">
        <v>467</v>
      </c>
      <c r="DU183" s="29" t="s">
        <v>5540</v>
      </c>
      <c r="DV183" t="s">
        <v>2881</v>
      </c>
      <c r="DW183" t="s">
        <v>5481</v>
      </c>
      <c r="DX183" t="s">
        <v>5482</v>
      </c>
      <c r="DY183" t="s">
        <v>5483</v>
      </c>
      <c r="DZ183" t="s">
        <v>5484</v>
      </c>
      <c r="EA183" s="22">
        <v>43091.565520833334</v>
      </c>
      <c r="EB183" t="s">
        <v>3408</v>
      </c>
      <c r="EC183" t="s">
        <v>5652</v>
      </c>
    </row>
    <row r="184" spans="1:133" x14ac:dyDescent="0.35">
      <c r="A184" s="30"/>
      <c r="B184" s="22">
        <v>43005.408333333333</v>
      </c>
      <c r="C184" s="22" t="s">
        <v>2817</v>
      </c>
      <c r="D184" s="30" t="s">
        <v>2818</v>
      </c>
      <c r="E184" s="30" t="s">
        <v>474</v>
      </c>
      <c r="F184" s="30" t="s">
        <v>2820</v>
      </c>
      <c r="G184" s="30" t="s">
        <v>2819</v>
      </c>
      <c r="H184" t="s">
        <v>2821</v>
      </c>
      <c r="I184" t="s">
        <v>2822</v>
      </c>
      <c r="J184" t="s">
        <v>1201</v>
      </c>
      <c r="M184" s="26">
        <v>99</v>
      </c>
      <c r="Q184" s="29" t="s">
        <v>753</v>
      </c>
      <c r="R184" s="29" t="str">
        <f>IFERROR(MID(RADataQTable[[#This Row],[RAtemplate]],1,LEN(RADataQTable[[#This Row],[RAtemplate]])-8),"RA") &amp; " " &amp; RADataQTable[[#This Row],[prop_id0]] &amp; " " &amp; RADataQTable[[#This Row],[last0]]</f>
        <v>RA 1763476 Khan</v>
      </c>
      <c r="U184" s="21" t="str">
        <f>IF(signer1="PD",IF(ISBLANK(RADataQTable[[#This Row],[sign_blck_name]]),"",RADataQTable[[#This Row],[sign_blck_name]]),IF(ISBLANK(signer1),"",signer1))</f>
        <v>Richard Brown</v>
      </c>
      <c r="V184" s="29" t="str">
        <f>signer2</f>
        <v>Cognizant Program Director</v>
      </c>
      <c r="W184" s="15" t="str">
        <f>HYPERLINK("https://www.ejacket.nsf.gov/ej/showProposal.do?Continue=Y&amp;ID="&amp;RADataQTable[[#This Row],[prop_id0]],"eJ")</f>
        <v>eJ</v>
      </c>
      <c r="X184" s="15" t="str">
        <f>HYPERLINK("mailto:"&amp;RADataQTable[[#This Row],[email]]&amp;"&amp;subject=Your NSF Proposal:  "&amp;RADataQTable[[#This Row],[Div]]&amp;" "&amp;RADataQTable[[#This Row],[prop_id0]], RADataQTable[[#This Row],[email]])</f>
        <v>khan@ece.tufts.edu</v>
      </c>
      <c r="Y184" s="15" t="str">
        <f>HYPERLINK("mailto:"&amp;RADataQTable[[#This Row],[allPIemail]]&amp;"&amp;subject=NSF Proposal:  "&amp;RADataQTable[[#This Row],[Div]]&amp;" "&amp;RADataQTable[[#This Row],[prop_id0]], "PIs@")</f>
        <v>PIs@</v>
      </c>
      <c r="Z184" t="s">
        <v>2825</v>
      </c>
      <c r="AD184"/>
      <c r="AE184" t="str">
        <f>IF(RADataQTable[[#This Row],[maxScore]]-RADataQTable[[#This Row],[minScore]]&gt;4,"Y","")</f>
        <v/>
      </c>
      <c r="AF184" s="21"/>
      <c r="AG184" s="26"/>
      <c r="AI184"/>
      <c r="AJ184" s="30"/>
      <c r="AK184" s="13">
        <v>1167848</v>
      </c>
      <c r="AL184" s="13">
        <v>1167848</v>
      </c>
      <c r="AM184">
        <v>0</v>
      </c>
      <c r="AN184" s="30">
        <v>43282</v>
      </c>
      <c r="AO184" s="21">
        <v>48</v>
      </c>
      <c r="AP184" s="21" t="s">
        <v>3411</v>
      </c>
      <c r="AS184" s="30"/>
      <c r="AX184" s="30"/>
      <c r="BG184" s="30"/>
      <c r="BP184" s="30"/>
      <c r="BU184" t="s">
        <v>1317</v>
      </c>
      <c r="BV184" s="21" t="s">
        <v>1318</v>
      </c>
      <c r="BW184" s="21" t="s">
        <v>3409</v>
      </c>
      <c r="BX184" s="21" t="s">
        <v>3410</v>
      </c>
      <c r="BY184" s="31">
        <v>1167848</v>
      </c>
      <c r="BZ184" s="31">
        <v>1167848</v>
      </c>
      <c r="CF184" s="31"/>
      <c r="CG184" s="31"/>
      <c r="CM184" s="31"/>
      <c r="CN184" s="31"/>
      <c r="CT184" s="31"/>
      <c r="CU184" s="31"/>
      <c r="DA184" s="31"/>
      <c r="DB184" s="31"/>
      <c r="DH184" s="31"/>
      <c r="DI184" s="31"/>
      <c r="DO184" s="31"/>
      <c r="DP184" s="31"/>
      <c r="DR184" t="s">
        <v>5478</v>
      </c>
      <c r="DS184" t="s">
        <v>5479</v>
      </c>
      <c r="DT184" t="s">
        <v>475</v>
      </c>
      <c r="DU184" s="29" t="s">
        <v>5624</v>
      </c>
      <c r="DV184" t="s">
        <v>2829</v>
      </c>
      <c r="DW184" t="s">
        <v>5481</v>
      </c>
      <c r="DX184" t="s">
        <v>5482</v>
      </c>
      <c r="DY184" t="s">
        <v>5483</v>
      </c>
      <c r="DZ184" t="s">
        <v>5484</v>
      </c>
      <c r="EA184" s="22">
        <v>43091.565520833334</v>
      </c>
      <c r="EB184" t="s">
        <v>3412</v>
      </c>
      <c r="EC184" t="s">
        <v>5653</v>
      </c>
    </row>
    <row r="185" spans="1:133" x14ac:dyDescent="0.35">
      <c r="A185" s="30"/>
      <c r="B185" s="22">
        <v>43005.413194444445</v>
      </c>
      <c r="C185" s="22" t="s">
        <v>2839</v>
      </c>
      <c r="D185" s="30" t="s">
        <v>2840</v>
      </c>
      <c r="E185" s="30" t="s">
        <v>462</v>
      </c>
      <c r="F185" s="30" t="s">
        <v>2820</v>
      </c>
      <c r="G185" s="30" t="s">
        <v>2819</v>
      </c>
      <c r="H185" t="s">
        <v>2821</v>
      </c>
      <c r="J185" t="s">
        <v>757</v>
      </c>
      <c r="M185" s="26">
        <v>99</v>
      </c>
      <c r="Q185" s="29" t="s">
        <v>753</v>
      </c>
      <c r="R185" s="29" t="str">
        <f>IFERROR(MID(RADataQTable[[#This Row],[RAtemplate]],1,LEN(RADataQTable[[#This Row],[RAtemplate]])-8),"RA") &amp; " " &amp; RADataQTable[[#This Row],[prop_id0]] &amp; " " &amp; RADataQTable[[#This Row],[last0]]</f>
        <v>RA 1763482 Caccamo</v>
      </c>
      <c r="U185" s="21" t="str">
        <f>IF(signer1="PD",IF(ISBLANK(RADataQTable[[#This Row],[sign_blck_name]]),"",RADataQTable[[#This Row],[sign_blck_name]]),IF(ISBLANK(signer1),"",signer1))</f>
        <v>Sandip Kundu</v>
      </c>
      <c r="V185" s="29" t="str">
        <f>signer2</f>
        <v>Cognizant Program Director</v>
      </c>
      <c r="W185" s="15" t="str">
        <f>HYPERLINK("https://www.ejacket.nsf.gov/ej/showProposal.do?Continue=Y&amp;ID="&amp;RADataQTable[[#This Row],[prop_id0]],"eJ")</f>
        <v>eJ</v>
      </c>
      <c r="X185" s="15" t="str">
        <f>HYPERLINK("mailto:"&amp;RADataQTable[[#This Row],[email]]&amp;"&amp;subject=Your NSF Proposal:  "&amp;RADataQTable[[#This Row],[Div]]&amp;" "&amp;RADataQTable[[#This Row],[prop_id0]], RADataQTable[[#This Row],[email]])</f>
        <v>mcaccamo@cs.uiuc.edu</v>
      </c>
      <c r="Y185" s="15" t="str">
        <f>HYPERLINK("mailto:"&amp;RADataQTable[[#This Row],[allPIemail]]&amp;"&amp;subject=NSF Proposal:  "&amp;RADataQTable[[#This Row],[Div]]&amp;" "&amp;RADataQTable[[#This Row],[prop_id0]], "PIs@")</f>
        <v>PIs@</v>
      </c>
      <c r="Z185" t="s">
        <v>2841</v>
      </c>
      <c r="AD185"/>
      <c r="AE185" t="str">
        <f>IF(RADataQTable[[#This Row],[maxScore]]-RADataQTable[[#This Row],[minScore]]&gt;4,"Y","")</f>
        <v/>
      </c>
      <c r="AF185" s="21"/>
      <c r="AG185" s="26"/>
      <c r="AI185"/>
      <c r="AJ185" s="30"/>
      <c r="AK185" s="13">
        <v>1200000</v>
      </c>
      <c r="AL185" s="13">
        <v>1200000</v>
      </c>
      <c r="AM185">
        <v>0</v>
      </c>
      <c r="AN185" s="30">
        <v>43191</v>
      </c>
      <c r="AO185" s="21">
        <v>48</v>
      </c>
      <c r="AP185" s="21" t="s">
        <v>3427</v>
      </c>
      <c r="AS185" s="30"/>
      <c r="AX185" s="30"/>
      <c r="BG185" s="30"/>
      <c r="BP185" s="30"/>
      <c r="BU185" t="s">
        <v>1341</v>
      </c>
      <c r="BV185" s="21" t="s">
        <v>1342</v>
      </c>
      <c r="BW185" s="21" t="s">
        <v>3426</v>
      </c>
      <c r="BX185" s="21" t="s">
        <v>676</v>
      </c>
      <c r="BY185" s="31">
        <v>800000</v>
      </c>
      <c r="BZ185" s="31">
        <v>800000</v>
      </c>
      <c r="CA185" t="s">
        <v>485</v>
      </c>
      <c r="CB185" s="21" t="s">
        <v>3429</v>
      </c>
      <c r="CC185" s="21" t="s">
        <v>3430</v>
      </c>
      <c r="CD185" s="21" t="s">
        <v>3431</v>
      </c>
      <c r="CE185" s="21" t="s">
        <v>3145</v>
      </c>
      <c r="CF185" s="31">
        <v>400000</v>
      </c>
      <c r="CG185" s="31">
        <v>400000</v>
      </c>
      <c r="CH185" t="s">
        <v>485</v>
      </c>
      <c r="CM185" s="31"/>
      <c r="CN185" s="31"/>
      <c r="CT185" s="31"/>
      <c r="CU185" s="31"/>
      <c r="DA185" s="31"/>
      <c r="DB185" s="31"/>
      <c r="DH185" s="31"/>
      <c r="DI185" s="31"/>
      <c r="DO185" s="31"/>
      <c r="DP185" s="31"/>
      <c r="DR185" t="s">
        <v>5486</v>
      </c>
      <c r="DS185" t="s">
        <v>5487</v>
      </c>
      <c r="DT185" t="s">
        <v>463</v>
      </c>
      <c r="DU185" s="29" t="s">
        <v>5488</v>
      </c>
      <c r="DV185" t="s">
        <v>2829</v>
      </c>
      <c r="DW185" t="s">
        <v>5481</v>
      </c>
      <c r="DX185" t="s">
        <v>5482</v>
      </c>
      <c r="DY185" t="s">
        <v>5483</v>
      </c>
      <c r="DZ185" t="s">
        <v>5484</v>
      </c>
      <c r="EA185" s="22">
        <v>43091.565520833334</v>
      </c>
      <c r="EB185" t="s">
        <v>3428</v>
      </c>
      <c r="EC185" t="s">
        <v>5659</v>
      </c>
    </row>
    <row r="186" spans="1:133" x14ac:dyDescent="0.35">
      <c r="A186" s="30"/>
      <c r="B186" s="22">
        <v>43005.414583333331</v>
      </c>
      <c r="C186" s="22" t="s">
        <v>2839</v>
      </c>
      <c r="D186" s="30" t="s">
        <v>2840</v>
      </c>
      <c r="E186" s="30" t="s">
        <v>462</v>
      </c>
      <c r="F186" s="30" t="s">
        <v>2820</v>
      </c>
      <c r="G186" s="30" t="s">
        <v>2819</v>
      </c>
      <c r="H186" t="s">
        <v>2821</v>
      </c>
      <c r="J186" t="s">
        <v>757</v>
      </c>
      <c r="M186" s="26">
        <v>99</v>
      </c>
      <c r="Q186" s="29" t="s">
        <v>753</v>
      </c>
      <c r="R186" s="29" t="str">
        <f>IFERROR(MID(RADataQTable[[#This Row],[RAtemplate]],1,LEN(RADataQTable[[#This Row],[RAtemplate]])-8),"RA") &amp; " " &amp; RADataQTable[[#This Row],[prop_id0]] &amp; " " &amp; RADataQTable[[#This Row],[last0]]</f>
        <v>RA 1763484 Scott</v>
      </c>
      <c r="U186" s="21" t="str">
        <f>IF(signer1="PD",IF(ISBLANK(RADataQTable[[#This Row],[sign_blck_name]]),"",RADataQTable[[#This Row],[sign_blck_name]]),IF(ISBLANK(signer1),"",signer1))</f>
        <v>Sandip Kundu</v>
      </c>
      <c r="V186" s="29" t="str">
        <f>signer2</f>
        <v>Cognizant Program Director</v>
      </c>
      <c r="W186" s="15" t="str">
        <f>HYPERLINK("https://www.ejacket.nsf.gov/ej/showProposal.do?Continue=Y&amp;ID="&amp;RADataQTable[[#This Row],[prop_id0]],"eJ")</f>
        <v>eJ</v>
      </c>
      <c r="X186" s="15" t="str">
        <f>HYPERLINK("mailto:"&amp;RADataQTable[[#This Row],[email]]&amp;"&amp;subject=Your NSF Proposal:  "&amp;RADataQTable[[#This Row],[Div]]&amp;" "&amp;RADataQTable[[#This Row],[prop_id0]], RADataQTable[[#This Row],[email]])</f>
        <v>scott@cs.rochester.edu</v>
      </c>
      <c r="Y186" s="15" t="str">
        <f>HYPERLINK("mailto:"&amp;RADataQTable[[#This Row],[allPIemail]]&amp;"&amp;subject=NSF Proposal:  "&amp;RADataQTable[[#This Row],[Div]]&amp;" "&amp;RADataQTable[[#This Row],[prop_id0]], "PIs@")</f>
        <v>PIs@</v>
      </c>
      <c r="Z186" t="s">
        <v>2841</v>
      </c>
      <c r="AD186"/>
      <c r="AE186" t="str">
        <f>IF(RADataQTable[[#This Row],[maxScore]]-RADataQTable[[#This Row],[minScore]]&gt;4,"Y","")</f>
        <v/>
      </c>
      <c r="AF186" s="21"/>
      <c r="AG186" s="26"/>
      <c r="AI186"/>
      <c r="AJ186" s="30"/>
      <c r="AK186" s="13">
        <v>1199999</v>
      </c>
      <c r="AL186" s="13">
        <v>1199999</v>
      </c>
      <c r="AM186">
        <v>0</v>
      </c>
      <c r="AN186" s="30">
        <v>43344</v>
      </c>
      <c r="AO186" s="21">
        <v>48</v>
      </c>
      <c r="AP186" s="21" t="s">
        <v>3433</v>
      </c>
      <c r="AS186" s="30"/>
      <c r="AX186" s="30"/>
      <c r="BG186" s="30"/>
      <c r="BP186" s="30"/>
      <c r="BU186" t="s">
        <v>1344</v>
      </c>
      <c r="BV186" s="21" t="s">
        <v>1345</v>
      </c>
      <c r="BW186" s="21" t="s">
        <v>3005</v>
      </c>
      <c r="BX186" s="21" t="s">
        <v>719</v>
      </c>
      <c r="BY186" s="31">
        <v>1199999</v>
      </c>
      <c r="BZ186" s="31">
        <v>1199999</v>
      </c>
      <c r="CA186" t="s">
        <v>485</v>
      </c>
      <c r="CF186" s="31"/>
      <c r="CG186" s="31"/>
      <c r="CM186" s="31"/>
      <c r="CN186" s="31"/>
      <c r="CT186" s="31"/>
      <c r="CU186" s="31"/>
      <c r="DA186" s="31"/>
      <c r="DB186" s="31"/>
      <c r="DH186" s="31"/>
      <c r="DI186" s="31"/>
      <c r="DO186" s="31"/>
      <c r="DP186" s="31"/>
      <c r="DR186" t="s">
        <v>5486</v>
      </c>
      <c r="DS186" t="s">
        <v>5487</v>
      </c>
      <c r="DT186" t="s">
        <v>463</v>
      </c>
      <c r="DU186" s="29" t="s">
        <v>5488</v>
      </c>
      <c r="DV186" t="s">
        <v>2829</v>
      </c>
      <c r="DW186" t="s">
        <v>5481</v>
      </c>
      <c r="DX186" t="s">
        <v>5482</v>
      </c>
      <c r="DY186" t="s">
        <v>5483</v>
      </c>
      <c r="DZ186" t="s">
        <v>5484</v>
      </c>
      <c r="EA186" s="22">
        <v>43091.565520833334</v>
      </c>
      <c r="EB186" t="s">
        <v>3434</v>
      </c>
      <c r="EC186" t="s">
        <v>5660</v>
      </c>
    </row>
    <row r="187" spans="1:133" x14ac:dyDescent="0.35">
      <c r="A187" s="30"/>
      <c r="B187" s="22">
        <v>43005.415972222225</v>
      </c>
      <c r="C187" s="22" t="s">
        <v>2868</v>
      </c>
      <c r="D187" s="30" t="s">
        <v>2869</v>
      </c>
      <c r="E187" s="30" t="s">
        <v>468</v>
      </c>
      <c r="F187" s="30" t="s">
        <v>2820</v>
      </c>
      <c r="G187" s="30" t="s">
        <v>2819</v>
      </c>
      <c r="H187" t="s">
        <v>2821</v>
      </c>
      <c r="I187" t="s">
        <v>2911</v>
      </c>
      <c r="J187" t="s">
        <v>807</v>
      </c>
      <c r="M187" s="26">
        <v>99</v>
      </c>
      <c r="Q187" s="29" t="s">
        <v>753</v>
      </c>
      <c r="R187" s="29" t="str">
        <f>IFERROR(MID(RADataQTable[[#This Row],[RAtemplate]],1,LEN(RADataQTable[[#This Row],[RAtemplate]])-8),"RA") &amp; " " &amp; RADataQTable[[#This Row],[prop_id0]] &amp; " " &amp; RADataQTable[[#This Row],[last0]]</f>
        <v>RA 1763485 Lampe</v>
      </c>
      <c r="U187" s="21" t="str">
        <f>IF(signer1="PD",IF(ISBLANK(RADataQTable[[#This Row],[sign_blck_name]]),"",RADataQTable[[#This Row],[sign_blck_name]]),IF(ISBLANK(signer1),"",signer1))</f>
        <v>William Bainbridge</v>
      </c>
      <c r="V187" s="29" t="str">
        <f>signer2</f>
        <v>Cognizant Program Director</v>
      </c>
      <c r="W187" s="15" t="str">
        <f>HYPERLINK("https://www.ejacket.nsf.gov/ej/showProposal.do?Continue=Y&amp;ID="&amp;RADataQTable[[#This Row],[prop_id0]],"eJ")</f>
        <v>eJ</v>
      </c>
      <c r="X187" s="15" t="str">
        <f>HYPERLINK("mailto:"&amp;RADataQTable[[#This Row],[email]]&amp;"&amp;subject=Your NSF Proposal:  "&amp;RADataQTable[[#This Row],[Div]]&amp;" "&amp;RADataQTable[[#This Row],[prop_id0]], RADataQTable[[#This Row],[email]])</f>
        <v>cacl@umich.edu</v>
      </c>
      <c r="Y187" s="15" t="str">
        <f>HYPERLINK("mailto:"&amp;RADataQTable[[#This Row],[allPIemail]]&amp;"&amp;subject=NSF Proposal:  "&amp;RADataQTable[[#This Row],[Div]]&amp;" "&amp;RADataQTable[[#This Row],[prop_id0]], "PIs@")</f>
        <v>PIs@</v>
      </c>
      <c r="Z187" t="s">
        <v>2871</v>
      </c>
      <c r="AD187"/>
      <c r="AE187" t="str">
        <f>IF(RADataQTable[[#This Row],[maxScore]]-RADataQTable[[#This Row],[minScore]]&gt;4,"Y","")</f>
        <v/>
      </c>
      <c r="AF187" s="21"/>
      <c r="AG187" s="26"/>
      <c r="AI187"/>
      <c r="AJ187" s="30"/>
      <c r="AK187" s="13">
        <v>1133567</v>
      </c>
      <c r="AL187" s="13">
        <v>1133567</v>
      </c>
      <c r="AM187">
        <v>0</v>
      </c>
      <c r="AN187" s="30">
        <v>43252</v>
      </c>
      <c r="AO187" s="21">
        <v>36</v>
      </c>
      <c r="AP187" s="21" t="s">
        <v>3436</v>
      </c>
      <c r="AS187" s="30"/>
      <c r="AX187" s="30"/>
      <c r="BG187" s="30"/>
      <c r="BP187" s="30"/>
      <c r="BU187" t="s">
        <v>1347</v>
      </c>
      <c r="BV187" s="21" t="s">
        <v>1348</v>
      </c>
      <c r="BW187" s="21" t="s">
        <v>3435</v>
      </c>
      <c r="BX187" s="21" t="s">
        <v>713</v>
      </c>
      <c r="BY187" s="31">
        <v>498252</v>
      </c>
      <c r="BZ187" s="31">
        <v>498252</v>
      </c>
      <c r="CA187" t="s">
        <v>468</v>
      </c>
      <c r="CB187" s="21" t="s">
        <v>3438</v>
      </c>
      <c r="CC187" s="21" t="s">
        <v>3439</v>
      </c>
      <c r="CD187" s="21" t="s">
        <v>3440</v>
      </c>
      <c r="CE187" s="21" t="s">
        <v>2827</v>
      </c>
      <c r="CF187" s="31">
        <v>314358</v>
      </c>
      <c r="CG187" s="31">
        <v>314358</v>
      </c>
      <c r="CH187" t="s">
        <v>468</v>
      </c>
      <c r="CI187" s="21" t="s">
        <v>3442</v>
      </c>
      <c r="CJ187" s="21" t="s">
        <v>3443</v>
      </c>
      <c r="CK187" s="21" t="s">
        <v>3444</v>
      </c>
      <c r="CL187" s="21" t="s">
        <v>600</v>
      </c>
      <c r="CM187" s="31">
        <v>320957</v>
      </c>
      <c r="CN187" s="31">
        <v>320957</v>
      </c>
      <c r="CO187" t="s">
        <v>468</v>
      </c>
      <c r="CT187" s="31"/>
      <c r="CU187" s="31"/>
      <c r="DA187" s="31"/>
      <c r="DB187" s="31"/>
      <c r="DH187" s="31"/>
      <c r="DI187" s="31"/>
      <c r="DO187" s="31"/>
      <c r="DP187" s="31"/>
      <c r="DR187" t="s">
        <v>5495</v>
      </c>
      <c r="DS187" t="s">
        <v>5496</v>
      </c>
      <c r="DT187" t="s">
        <v>469</v>
      </c>
      <c r="DU187" s="29" t="s">
        <v>5508</v>
      </c>
      <c r="DV187" t="s">
        <v>2881</v>
      </c>
      <c r="DW187" t="s">
        <v>5481</v>
      </c>
      <c r="DX187" t="s">
        <v>5482</v>
      </c>
      <c r="DY187" t="s">
        <v>5483</v>
      </c>
      <c r="DZ187" t="s">
        <v>5484</v>
      </c>
      <c r="EA187" s="22">
        <v>43091.565520833334</v>
      </c>
      <c r="EB187" t="s">
        <v>3437</v>
      </c>
      <c r="EC187" t="s">
        <v>5661</v>
      </c>
    </row>
    <row r="188" spans="1:133" x14ac:dyDescent="0.35">
      <c r="A188" s="30"/>
      <c r="B188" s="22">
        <v>43005.418055555558</v>
      </c>
      <c r="C188" s="22" t="s">
        <v>2817</v>
      </c>
      <c r="D188" s="30" t="s">
        <v>2818</v>
      </c>
      <c r="E188" s="30" t="s">
        <v>474</v>
      </c>
      <c r="F188" s="30" t="s">
        <v>2820</v>
      </c>
      <c r="G188" s="30" t="s">
        <v>2819</v>
      </c>
      <c r="H188" t="s">
        <v>2821</v>
      </c>
      <c r="I188" t="s">
        <v>2822</v>
      </c>
      <c r="J188" t="s">
        <v>885</v>
      </c>
      <c r="M188" s="26">
        <v>99</v>
      </c>
      <c r="Q188" s="29" t="s">
        <v>753</v>
      </c>
      <c r="R188" s="29" t="str">
        <f>IFERROR(MID(RADataQTable[[#This Row],[RAtemplate]],1,LEN(RADataQTable[[#This Row],[RAtemplate]])-8),"RA") &amp; " " &amp; RADataQTable[[#This Row],[prop_id0]] &amp; " " &amp; RADataQTable[[#This Row],[last0]]</f>
        <v>RA 1763488 Akyildiz</v>
      </c>
      <c r="U188" s="21" t="str">
        <f>IF(signer1="PD",IF(ISBLANK(RADataQTable[[#This Row],[sign_blck_name]]),"",RADataQTable[[#This Row],[sign_blck_name]]),IF(ISBLANK(signer1),"",signer1))</f>
        <v>phillip regalia</v>
      </c>
      <c r="V188" s="29" t="str">
        <f>signer2</f>
        <v>Cognizant Program Director</v>
      </c>
      <c r="W188" s="15" t="str">
        <f>HYPERLINK("https://www.ejacket.nsf.gov/ej/showProposal.do?Continue=Y&amp;ID="&amp;RADataQTable[[#This Row],[prop_id0]],"eJ")</f>
        <v>eJ</v>
      </c>
      <c r="X188" s="15" t="str">
        <f>HYPERLINK("mailto:"&amp;RADataQTable[[#This Row],[email]]&amp;"&amp;subject=Your NSF Proposal:  "&amp;RADataQTable[[#This Row],[Div]]&amp;" "&amp;RADataQTable[[#This Row],[prop_id0]], RADataQTable[[#This Row],[email]])</f>
        <v>ian@ece.gatech.edu</v>
      </c>
      <c r="Y188" s="15" t="str">
        <f>HYPERLINK("mailto:"&amp;RADataQTable[[#This Row],[allPIemail]]&amp;"&amp;subject=NSF Proposal:  "&amp;RADataQTable[[#This Row],[Div]]&amp;" "&amp;RADataQTable[[#This Row],[prop_id0]], "PIs@")</f>
        <v>PIs@</v>
      </c>
      <c r="Z188" t="s">
        <v>2825</v>
      </c>
      <c r="AD188"/>
      <c r="AE188" t="str">
        <f>IF(RADataQTable[[#This Row],[maxScore]]-RADataQTable[[#This Row],[minScore]]&gt;4,"Y","")</f>
        <v/>
      </c>
      <c r="AF188" s="21"/>
      <c r="AG188" s="26"/>
      <c r="AI188"/>
      <c r="AJ188" s="30"/>
      <c r="AK188" s="13">
        <v>1200000</v>
      </c>
      <c r="AL188" s="13">
        <v>1200000</v>
      </c>
      <c r="AM188">
        <v>0</v>
      </c>
      <c r="AN188" s="30">
        <v>43252</v>
      </c>
      <c r="AO188" s="21">
        <v>48</v>
      </c>
      <c r="AP188" s="21" t="s">
        <v>3447</v>
      </c>
      <c r="AS188" s="30"/>
      <c r="AX188" s="30"/>
      <c r="BG188" s="30"/>
      <c r="BP188" s="30"/>
      <c r="BU188" t="s">
        <v>1350</v>
      </c>
      <c r="BV188" s="21" t="s">
        <v>1351</v>
      </c>
      <c r="BW188" s="21" t="s">
        <v>3446</v>
      </c>
      <c r="BX188" s="21" t="s">
        <v>3284</v>
      </c>
      <c r="BY188" s="31">
        <v>720000</v>
      </c>
      <c r="BZ188" s="31">
        <v>720000</v>
      </c>
      <c r="CA188" t="s">
        <v>2988</v>
      </c>
      <c r="CB188" s="21" t="s">
        <v>3449</v>
      </c>
      <c r="CC188" s="21" t="s">
        <v>3450</v>
      </c>
      <c r="CD188" s="21" t="s">
        <v>3451</v>
      </c>
      <c r="CE188" s="21" t="s">
        <v>3418</v>
      </c>
      <c r="CF188" s="31">
        <v>480000</v>
      </c>
      <c r="CG188" s="31">
        <v>480000</v>
      </c>
      <c r="CH188" t="s">
        <v>2988</v>
      </c>
      <c r="CM188" s="31"/>
      <c r="CN188" s="31"/>
      <c r="CT188" s="31"/>
      <c r="CU188" s="31"/>
      <c r="DA188" s="31"/>
      <c r="DB188" s="31"/>
      <c r="DH188" s="31"/>
      <c r="DI188" s="31"/>
      <c r="DO188" s="31"/>
      <c r="DP188" s="31"/>
      <c r="DR188" t="s">
        <v>5478</v>
      </c>
      <c r="DS188" t="s">
        <v>5479</v>
      </c>
      <c r="DT188" t="s">
        <v>475</v>
      </c>
      <c r="DU188" s="29" t="s">
        <v>5528</v>
      </c>
      <c r="DV188" t="s">
        <v>2829</v>
      </c>
      <c r="DW188" t="s">
        <v>5481</v>
      </c>
      <c r="DX188" t="s">
        <v>5482</v>
      </c>
      <c r="DY188" t="s">
        <v>5483</v>
      </c>
      <c r="DZ188" t="s">
        <v>5484</v>
      </c>
      <c r="EA188" s="22">
        <v>43091.565520833334</v>
      </c>
      <c r="EB188" t="s">
        <v>3448</v>
      </c>
      <c r="EC188" t="s">
        <v>5662</v>
      </c>
    </row>
    <row r="189" spans="1:133" x14ac:dyDescent="0.35">
      <c r="A189" s="30"/>
      <c r="B189" s="22">
        <v>43005.424305555556</v>
      </c>
      <c r="C189" s="22" t="s">
        <v>2868</v>
      </c>
      <c r="D189" s="30" t="s">
        <v>2869</v>
      </c>
      <c r="E189" s="30" t="s">
        <v>468</v>
      </c>
      <c r="F189" s="30" t="s">
        <v>2820</v>
      </c>
      <c r="G189" s="30" t="s">
        <v>2819</v>
      </c>
      <c r="H189" t="s">
        <v>2821</v>
      </c>
      <c r="I189" t="s">
        <v>2911</v>
      </c>
      <c r="J189" t="s">
        <v>800</v>
      </c>
      <c r="M189" s="26">
        <v>99</v>
      </c>
      <c r="Q189" s="29" t="s">
        <v>753</v>
      </c>
      <c r="R189" s="29" t="str">
        <f>IFERROR(MID(RADataQTable[[#This Row],[RAtemplate]],1,LEN(RADataQTable[[#This Row],[RAtemplate]])-8),"RA") &amp; " " &amp; RADataQTable[[#This Row],[prop_id0]] &amp; " " &amp; RADataQTable[[#This Row],[last0]]</f>
        <v>RA 1763493 Tan</v>
      </c>
      <c r="U189" s="21" t="str">
        <f>IF(signer1="PD",IF(ISBLANK(RADataQTable[[#This Row],[sign_blck_name]]),"",RADataQTable[[#This Row],[sign_blck_name]]),IF(ISBLANK(signer1),"",signer1))</f>
        <v>Ephraim P. Glinert</v>
      </c>
      <c r="V189" s="29" t="str">
        <f>signer2</f>
        <v>Cognizant Program Director</v>
      </c>
      <c r="W189" s="15" t="str">
        <f>HYPERLINK("https://www.ejacket.nsf.gov/ej/showProposal.do?Continue=Y&amp;ID="&amp;RADataQTable[[#This Row],[prop_id0]],"eJ")</f>
        <v>eJ</v>
      </c>
      <c r="X189" s="15" t="str">
        <f>HYPERLINK("mailto:"&amp;RADataQTable[[#This Row],[email]]&amp;"&amp;subject=Your NSF Proposal:  "&amp;RADataQTable[[#This Row],[Div]]&amp;" "&amp;RADataQTable[[#This Row],[prop_id0]], RADataQTable[[#This Row],[email]])</f>
        <v>hongtan@purdue.edu</v>
      </c>
      <c r="Y189" s="15" t="str">
        <f>HYPERLINK("mailto:"&amp;RADataQTable[[#This Row],[allPIemail]]&amp;"&amp;subject=NSF Proposal:  "&amp;RADataQTable[[#This Row],[Div]]&amp;" "&amp;RADataQTable[[#This Row],[prop_id0]], "PIs@")</f>
        <v>PIs@</v>
      </c>
      <c r="Z189" t="s">
        <v>2871</v>
      </c>
      <c r="AD189"/>
      <c r="AE189" t="str">
        <f>IF(RADataQTable[[#This Row],[maxScore]]-RADataQTable[[#This Row],[minScore]]&gt;4,"Y","")</f>
        <v/>
      </c>
      <c r="AF189" s="21"/>
      <c r="AG189" s="26"/>
      <c r="AI189"/>
      <c r="AJ189" s="30"/>
      <c r="AK189" s="13">
        <v>1144979</v>
      </c>
      <c r="AL189" s="13">
        <v>1144979</v>
      </c>
      <c r="AM189">
        <v>0</v>
      </c>
      <c r="AN189" s="30">
        <v>43252</v>
      </c>
      <c r="AO189" s="21">
        <v>48</v>
      </c>
      <c r="AP189" s="21" t="s">
        <v>3453</v>
      </c>
      <c r="AS189" s="30"/>
      <c r="AX189" s="30"/>
      <c r="BG189" s="30"/>
      <c r="BP189" s="30"/>
      <c r="BU189" t="s">
        <v>1353</v>
      </c>
      <c r="BV189" s="21" t="s">
        <v>1354</v>
      </c>
      <c r="BW189" s="21" t="s">
        <v>2551</v>
      </c>
      <c r="BX189" s="21" t="s">
        <v>612</v>
      </c>
      <c r="BY189" s="31">
        <v>593226</v>
      </c>
      <c r="BZ189" s="31">
        <v>593226</v>
      </c>
      <c r="CA189" t="s">
        <v>468</v>
      </c>
      <c r="CB189" s="21" t="s">
        <v>3455</v>
      </c>
      <c r="CC189" s="21" t="s">
        <v>2367</v>
      </c>
      <c r="CD189" s="21" t="s">
        <v>3456</v>
      </c>
      <c r="CE189" s="21" t="s">
        <v>586</v>
      </c>
      <c r="CF189" s="31">
        <v>551753</v>
      </c>
      <c r="CG189" s="31">
        <v>551753</v>
      </c>
      <c r="CH189" t="s">
        <v>468</v>
      </c>
      <c r="CM189" s="31"/>
      <c r="CN189" s="31"/>
      <c r="CT189" s="31"/>
      <c r="CU189" s="31"/>
      <c r="DA189" s="31"/>
      <c r="DB189" s="31"/>
      <c r="DH189" s="31"/>
      <c r="DI189" s="31"/>
      <c r="DO189" s="31"/>
      <c r="DP189" s="31"/>
      <c r="DR189" t="s">
        <v>5495</v>
      </c>
      <c r="DS189" t="s">
        <v>5496</v>
      </c>
      <c r="DT189" t="s">
        <v>469</v>
      </c>
      <c r="DU189" s="29" t="s">
        <v>5505</v>
      </c>
      <c r="DV189" t="s">
        <v>2829</v>
      </c>
      <c r="DW189" t="s">
        <v>5481</v>
      </c>
      <c r="DX189" t="s">
        <v>5482</v>
      </c>
      <c r="DY189" t="s">
        <v>5483</v>
      </c>
      <c r="DZ189" t="s">
        <v>5484</v>
      </c>
      <c r="EA189" s="22">
        <v>43091.565520833334</v>
      </c>
      <c r="EB189" t="s">
        <v>3454</v>
      </c>
      <c r="EC189" t="s">
        <v>5663</v>
      </c>
    </row>
    <row r="190" spans="1:133" x14ac:dyDescent="0.35">
      <c r="A190" s="30"/>
      <c r="B190" s="22">
        <v>43005.432638888888</v>
      </c>
      <c r="C190" s="22" t="s">
        <v>2839</v>
      </c>
      <c r="D190" s="30" t="s">
        <v>2840</v>
      </c>
      <c r="E190" s="30" t="s">
        <v>462</v>
      </c>
      <c r="F190" s="30" t="s">
        <v>2820</v>
      </c>
      <c r="G190" s="30" t="s">
        <v>2819</v>
      </c>
      <c r="H190" t="s">
        <v>2821</v>
      </c>
      <c r="J190" t="s">
        <v>757</v>
      </c>
      <c r="M190" s="26">
        <v>99</v>
      </c>
      <c r="Q190" s="29" t="s">
        <v>753</v>
      </c>
      <c r="R190" s="29" t="str">
        <f>IFERROR(MID(RADataQTable[[#This Row],[RAtemplate]],1,LEN(RADataQTable[[#This Row],[RAtemplate]])-8),"RA") &amp; " " &amp; RADataQTable[[#This Row],[prop_id0]] &amp; " " &amp; RADataQTable[[#This Row],[last0]]</f>
        <v>RA 1763503 Chamberlain</v>
      </c>
      <c r="U190" s="21" t="str">
        <f>IF(signer1="PD",IF(ISBLANK(RADataQTable[[#This Row],[sign_blck_name]]),"",RADataQTable[[#This Row],[sign_blck_name]]),IF(ISBLANK(signer1),"",signer1))</f>
        <v>Sandip Kundu</v>
      </c>
      <c r="V190" s="29" t="str">
        <f>signer2</f>
        <v>Cognizant Program Director</v>
      </c>
      <c r="W190" s="15" t="str">
        <f>HYPERLINK("https://www.ejacket.nsf.gov/ej/showProposal.do?Continue=Y&amp;ID="&amp;RADataQTable[[#This Row],[prop_id0]],"eJ")</f>
        <v>eJ</v>
      </c>
      <c r="X190" s="15" t="str">
        <f>HYPERLINK("mailto:"&amp;RADataQTable[[#This Row],[email]]&amp;"&amp;subject=Your NSF Proposal:  "&amp;RADataQTable[[#This Row],[Div]]&amp;" "&amp;RADataQTable[[#This Row],[prop_id0]], RADataQTable[[#This Row],[email]])</f>
        <v>roger@wustl.edu</v>
      </c>
      <c r="Y190" s="15" t="str">
        <f>HYPERLINK("mailto:"&amp;RADataQTable[[#This Row],[allPIemail]]&amp;"&amp;subject=NSF Proposal:  "&amp;RADataQTable[[#This Row],[Div]]&amp;" "&amp;RADataQTable[[#This Row],[prop_id0]], "PIs@")</f>
        <v>PIs@</v>
      </c>
      <c r="Z190" t="s">
        <v>2841</v>
      </c>
      <c r="AD190"/>
      <c r="AE190" t="str">
        <f>IF(RADataQTable[[#This Row],[maxScore]]-RADataQTable[[#This Row],[minScore]]&gt;4,"Y","")</f>
        <v/>
      </c>
      <c r="AF190" s="21"/>
      <c r="AG190" s="26"/>
      <c r="AI190"/>
      <c r="AJ190" s="30"/>
      <c r="AK190" s="13">
        <v>1214675</v>
      </c>
      <c r="AL190" s="13">
        <v>1214675</v>
      </c>
      <c r="AM190">
        <v>0</v>
      </c>
      <c r="AN190" s="30">
        <v>43282</v>
      </c>
      <c r="AO190" s="21">
        <v>48</v>
      </c>
      <c r="AP190" s="21" t="s">
        <v>3470</v>
      </c>
      <c r="AS190" s="30"/>
      <c r="AX190" s="30"/>
      <c r="BG190" s="30"/>
      <c r="BP190" s="30"/>
      <c r="BU190" t="s">
        <v>1369</v>
      </c>
      <c r="BV190" s="21" t="s">
        <v>1370</v>
      </c>
      <c r="BW190" s="21" t="s">
        <v>3468</v>
      </c>
      <c r="BX190" s="21" t="s">
        <v>3469</v>
      </c>
      <c r="BY190" s="31">
        <v>1214675</v>
      </c>
      <c r="BZ190" s="31">
        <v>1214675</v>
      </c>
      <c r="CA190" t="s">
        <v>3467</v>
      </c>
      <c r="CF190" s="31"/>
      <c r="CG190" s="31"/>
      <c r="CM190" s="31"/>
      <c r="CN190" s="31"/>
      <c r="CT190" s="31"/>
      <c r="CU190" s="31"/>
      <c r="DA190" s="31"/>
      <c r="DB190" s="31"/>
      <c r="DH190" s="31"/>
      <c r="DI190" s="31"/>
      <c r="DO190" s="31"/>
      <c r="DP190" s="31"/>
      <c r="DR190" t="s">
        <v>5486</v>
      </c>
      <c r="DS190" t="s">
        <v>5487</v>
      </c>
      <c r="DT190" t="s">
        <v>463</v>
      </c>
      <c r="DU190" s="29" t="s">
        <v>5488</v>
      </c>
      <c r="DV190" t="s">
        <v>2829</v>
      </c>
      <c r="DW190" t="s">
        <v>5481</v>
      </c>
      <c r="DX190" t="s">
        <v>5482</v>
      </c>
      <c r="DY190" t="s">
        <v>5483</v>
      </c>
      <c r="DZ190" t="s">
        <v>5484</v>
      </c>
      <c r="EA190" s="22">
        <v>43091.565520833334</v>
      </c>
      <c r="EB190" t="s">
        <v>3471</v>
      </c>
      <c r="EC190" t="s">
        <v>5666</v>
      </c>
    </row>
    <row r="191" spans="1:133" x14ac:dyDescent="0.35">
      <c r="A191" s="30"/>
      <c r="B191" s="22">
        <v>43005.43472222222</v>
      </c>
      <c r="C191" s="22" t="s">
        <v>2868</v>
      </c>
      <c r="D191" s="30" t="s">
        <v>2869</v>
      </c>
      <c r="E191" s="30" t="s">
        <v>468</v>
      </c>
      <c r="F191" s="30" t="s">
        <v>2820</v>
      </c>
      <c r="G191" s="30" t="s">
        <v>2819</v>
      </c>
      <c r="H191" t="s">
        <v>2821</v>
      </c>
      <c r="I191" t="s">
        <v>2911</v>
      </c>
      <c r="J191" t="s">
        <v>1185</v>
      </c>
      <c r="M191" s="26">
        <v>99</v>
      </c>
      <c r="Q191" s="29" t="s">
        <v>753</v>
      </c>
      <c r="R191" s="29" t="str">
        <f>IFERROR(MID(RADataQTable[[#This Row],[RAtemplate]],1,LEN(RADataQTable[[#This Row],[RAtemplate]])-8),"RA") &amp; " " &amp; RADataQTable[[#This Row],[prop_id0]] &amp; " " &amp; RADataQTable[[#This Row],[last0]]</f>
        <v>RA 1763505 Johnson</v>
      </c>
      <c r="U191" s="21" t="str">
        <f>IF(signer1="PD",IF(ISBLANK(RADataQTable[[#This Row],[sign_blck_name]]),"",RADataQTable[[#This Row],[sign_blck_name]]),IF(ISBLANK(signer1),"",signer1))</f>
        <v>Dan Cosley</v>
      </c>
      <c r="V191" s="29" t="str">
        <f>signer2</f>
        <v>Cognizant Program Director</v>
      </c>
      <c r="W191" s="15" t="str">
        <f>HYPERLINK("https://www.ejacket.nsf.gov/ej/showProposal.do?Continue=Y&amp;ID="&amp;RADataQTable[[#This Row],[prop_id0]],"eJ")</f>
        <v>eJ</v>
      </c>
      <c r="X191" s="15" t="str">
        <f>HYPERLINK("mailto:"&amp;RADataQTable[[#This Row],[email]]&amp;"&amp;subject=Your NSF Proposal:  "&amp;RADataQTable[[#This Row],[Div]]&amp;" "&amp;RADataQTable[[#This Row],[prop_id0]], RADataQTable[[#This Row],[email]])</f>
        <v>ajohnson@uic.edu</v>
      </c>
      <c r="Y191" s="15" t="str">
        <f>HYPERLINK("mailto:"&amp;RADataQTable[[#This Row],[allPIemail]]&amp;"&amp;subject=NSF Proposal:  "&amp;RADataQTable[[#This Row],[Div]]&amp;" "&amp;RADataQTable[[#This Row],[prop_id0]], "PIs@")</f>
        <v>PIs@</v>
      </c>
      <c r="Z191" t="s">
        <v>2871</v>
      </c>
      <c r="AD191"/>
      <c r="AE191" t="str">
        <f>IF(RADataQTable[[#This Row],[maxScore]]-RADataQTable[[#This Row],[minScore]]&gt;4,"Y","")</f>
        <v/>
      </c>
      <c r="AF191" s="21"/>
      <c r="AG191" s="26"/>
      <c r="AI191"/>
      <c r="AJ191" s="30"/>
      <c r="AK191" s="13">
        <v>1200000</v>
      </c>
      <c r="AL191" s="13">
        <v>1200000</v>
      </c>
      <c r="AM191">
        <v>0</v>
      </c>
      <c r="AN191" s="30">
        <v>43236</v>
      </c>
      <c r="AO191" s="21">
        <v>48</v>
      </c>
      <c r="AP191" s="21" t="s">
        <v>3472</v>
      </c>
      <c r="AS191" s="30"/>
      <c r="AX191" s="30"/>
      <c r="BG191" s="30"/>
      <c r="BP191" s="30"/>
      <c r="BU191" t="s">
        <v>1372</v>
      </c>
      <c r="BV191" s="21" t="s">
        <v>1373</v>
      </c>
      <c r="BW191" s="21" t="s">
        <v>2955</v>
      </c>
      <c r="BX191" s="21" t="s">
        <v>3164</v>
      </c>
      <c r="BY191" s="31">
        <v>800000</v>
      </c>
      <c r="BZ191" s="31">
        <v>800000</v>
      </c>
      <c r="CA191" t="s">
        <v>468</v>
      </c>
      <c r="CB191" s="21" t="s">
        <v>3474</v>
      </c>
      <c r="CC191" s="21" t="s">
        <v>3475</v>
      </c>
      <c r="CD191" s="21" t="s">
        <v>3476</v>
      </c>
      <c r="CE191" s="21" t="s">
        <v>3477</v>
      </c>
      <c r="CF191" s="31">
        <v>400000</v>
      </c>
      <c r="CG191" s="31">
        <v>400000</v>
      </c>
      <c r="CH191" t="s">
        <v>468</v>
      </c>
      <c r="CM191" s="31"/>
      <c r="CN191" s="31"/>
      <c r="CT191" s="31"/>
      <c r="CU191" s="31"/>
      <c r="DA191" s="31"/>
      <c r="DB191" s="31"/>
      <c r="DH191" s="31"/>
      <c r="DI191" s="31"/>
      <c r="DO191" s="31"/>
      <c r="DP191" s="31"/>
      <c r="DR191" t="s">
        <v>5495</v>
      </c>
      <c r="DS191" t="s">
        <v>5496</v>
      </c>
      <c r="DT191" t="s">
        <v>469</v>
      </c>
      <c r="DU191" s="29" t="s">
        <v>5584</v>
      </c>
      <c r="DV191" t="s">
        <v>2881</v>
      </c>
      <c r="DW191" t="s">
        <v>5481</v>
      </c>
      <c r="DX191" t="s">
        <v>5482</v>
      </c>
      <c r="DY191" t="s">
        <v>5483</v>
      </c>
      <c r="DZ191" t="s">
        <v>5484</v>
      </c>
      <c r="EA191" s="22">
        <v>43091.565520833334</v>
      </c>
      <c r="EB191" t="s">
        <v>3473</v>
      </c>
      <c r="EC191" t="s">
        <v>5667</v>
      </c>
    </row>
    <row r="192" spans="1:133" x14ac:dyDescent="0.35">
      <c r="A192" s="30"/>
      <c r="B192" s="22">
        <v>43005.44027777778</v>
      </c>
      <c r="C192" s="22" t="s">
        <v>2868</v>
      </c>
      <c r="D192" s="30" t="s">
        <v>2869</v>
      </c>
      <c r="E192" s="30" t="s">
        <v>468</v>
      </c>
      <c r="F192" s="30" t="s">
        <v>2820</v>
      </c>
      <c r="G192" s="30" t="s">
        <v>2819</v>
      </c>
      <c r="H192" t="s">
        <v>2821</v>
      </c>
      <c r="I192" t="s">
        <v>2911</v>
      </c>
      <c r="J192" t="s">
        <v>800</v>
      </c>
      <c r="M192" s="26">
        <v>99</v>
      </c>
      <c r="Q192" s="29" t="s">
        <v>753</v>
      </c>
      <c r="R192" s="29" t="str">
        <f>IFERROR(MID(RADataQTable[[#This Row],[RAtemplate]],1,LEN(RADataQTable[[#This Row],[RAtemplate]])-8),"RA") &amp; " " &amp; RADataQTable[[#This Row],[prop_id0]] &amp; " " &amp; RADataQTable[[#This Row],[last0]]</f>
        <v>RA 1763511 Huenerfauth</v>
      </c>
      <c r="U192" s="21" t="str">
        <f>IF(signer1="PD",IF(ISBLANK(RADataQTable[[#This Row],[sign_blck_name]]),"",RADataQTable[[#This Row],[sign_blck_name]]),IF(ISBLANK(signer1),"",signer1))</f>
        <v>Ephraim P. Glinert</v>
      </c>
      <c r="V192" s="29" t="str">
        <f>signer2</f>
        <v>Cognizant Program Director</v>
      </c>
      <c r="W192" s="15" t="str">
        <f>HYPERLINK("https://www.ejacket.nsf.gov/ej/showProposal.do?Continue=Y&amp;ID="&amp;RADataQTable[[#This Row],[prop_id0]],"eJ")</f>
        <v>eJ</v>
      </c>
      <c r="X192" s="15" t="str">
        <f>HYPERLINK("mailto:"&amp;RADataQTable[[#This Row],[email]]&amp;"&amp;subject=Your NSF Proposal:  "&amp;RADataQTable[[#This Row],[Div]]&amp;" "&amp;RADataQTable[[#This Row],[prop_id0]], RADataQTable[[#This Row],[email]])</f>
        <v>matt.huenerfauth@rit.edu</v>
      </c>
      <c r="Y192" s="15" t="str">
        <f>HYPERLINK("mailto:"&amp;RADataQTable[[#This Row],[allPIemail]]&amp;"&amp;subject=NSF Proposal:  "&amp;RADataQTable[[#This Row],[Div]]&amp;" "&amp;RADataQTable[[#This Row],[prop_id0]], "PIs@")</f>
        <v>PIs@</v>
      </c>
      <c r="Z192" t="s">
        <v>2871</v>
      </c>
      <c r="AD192"/>
      <c r="AE192" t="str">
        <f>IF(RADataQTable[[#This Row],[maxScore]]-RADataQTable[[#This Row],[minScore]]&gt;4,"Y","")</f>
        <v/>
      </c>
      <c r="AF192" s="21"/>
      <c r="AG192" s="26"/>
      <c r="AI192"/>
      <c r="AJ192" s="30"/>
      <c r="AK192" s="13">
        <v>918234</v>
      </c>
      <c r="AL192" s="13">
        <v>918234</v>
      </c>
      <c r="AM192">
        <v>0</v>
      </c>
      <c r="AN192" s="30">
        <v>43282</v>
      </c>
      <c r="AO192" s="21">
        <v>36</v>
      </c>
      <c r="AP192" s="21" t="s">
        <v>3482</v>
      </c>
      <c r="AS192" s="30"/>
      <c r="AX192" s="30"/>
      <c r="BG192" s="30"/>
      <c r="BP192" s="30"/>
      <c r="BU192" t="s">
        <v>1375</v>
      </c>
      <c r="BV192" s="21" t="s">
        <v>1376</v>
      </c>
      <c r="BW192" s="21" t="s">
        <v>3480</v>
      </c>
      <c r="BX192" s="21" t="s">
        <v>3481</v>
      </c>
      <c r="BY192" s="31">
        <v>918234</v>
      </c>
      <c r="BZ192" s="31">
        <v>918234</v>
      </c>
      <c r="CA192" t="s">
        <v>468</v>
      </c>
      <c r="CF192" s="31"/>
      <c r="CG192" s="31"/>
      <c r="CM192" s="31"/>
      <c r="CN192" s="31"/>
      <c r="CT192" s="31"/>
      <c r="CU192" s="31"/>
      <c r="DA192" s="31"/>
      <c r="DB192" s="31"/>
      <c r="DH192" s="31"/>
      <c r="DI192" s="31"/>
      <c r="DO192" s="31"/>
      <c r="DP192" s="31"/>
      <c r="DR192" t="s">
        <v>5495</v>
      </c>
      <c r="DS192" t="s">
        <v>5496</v>
      </c>
      <c r="DT192" t="s">
        <v>469</v>
      </c>
      <c r="DU192" s="29" t="s">
        <v>5505</v>
      </c>
      <c r="DV192" t="s">
        <v>2829</v>
      </c>
      <c r="DW192" t="s">
        <v>5481</v>
      </c>
      <c r="DX192" t="s">
        <v>5482</v>
      </c>
      <c r="DY192" t="s">
        <v>5483</v>
      </c>
      <c r="DZ192" t="s">
        <v>5484</v>
      </c>
      <c r="EA192" s="22">
        <v>43091.565520833334</v>
      </c>
      <c r="EB192" t="s">
        <v>3483</v>
      </c>
      <c r="EC192" t="s">
        <v>5668</v>
      </c>
    </row>
    <row r="193" spans="1:134" x14ac:dyDescent="0.35">
      <c r="A193" s="30"/>
      <c r="B193" s="22">
        <v>43005.441666666666</v>
      </c>
      <c r="C193" s="22" t="s">
        <v>2817</v>
      </c>
      <c r="D193" s="30" t="s">
        <v>2818</v>
      </c>
      <c r="E193" s="30" t="s">
        <v>474</v>
      </c>
      <c r="F193" s="30" t="s">
        <v>2820</v>
      </c>
      <c r="G193" s="30" t="s">
        <v>2819</v>
      </c>
      <c r="H193" t="s">
        <v>2821</v>
      </c>
      <c r="I193" t="s">
        <v>2822</v>
      </c>
      <c r="J193" t="s">
        <v>1201</v>
      </c>
      <c r="M193" s="26">
        <v>99</v>
      </c>
      <c r="Q193" s="29" t="s">
        <v>753</v>
      </c>
      <c r="R193" s="29" t="str">
        <f>IFERROR(MID(RADataQTable[[#This Row],[RAtemplate]],1,LEN(RADataQTable[[#This Row],[RAtemplate]])-8),"RA") &amp; " " &amp; RADataQTable[[#This Row],[prop_id0]] &amp; " " &amp; RADataQTable[[#This Row],[last0]]</f>
        <v>RA 1763513 Li</v>
      </c>
      <c r="U193" s="21" t="str">
        <f>IF(signer1="PD",IF(ISBLANK(RADataQTable[[#This Row],[sign_blck_name]]),"",RADataQTable[[#This Row],[sign_blck_name]]),IF(ISBLANK(signer1),"",signer1))</f>
        <v>Richard Brown</v>
      </c>
      <c r="V193" s="29" t="str">
        <f>signer2</f>
        <v>Cognizant Program Director</v>
      </c>
      <c r="W193" s="15" t="str">
        <f>HYPERLINK("https://www.ejacket.nsf.gov/ej/showProposal.do?Continue=Y&amp;ID="&amp;RADataQTable[[#This Row],[prop_id0]],"eJ")</f>
        <v>eJ</v>
      </c>
      <c r="X193" s="15" t="str">
        <f>HYPERLINK("mailto:"&amp;RADataQTable[[#This Row],[email]]&amp;"&amp;subject=Your NSF Proposal:  "&amp;RADataQTable[[#This Row],[Div]]&amp;" "&amp;RADataQTable[[#This Row],[prop_id0]], RADataQTable[[#This Row],[email]])</f>
        <v>tongli@egr.msu.edu</v>
      </c>
      <c r="Y193" s="15" t="str">
        <f>HYPERLINK("mailto:"&amp;RADataQTable[[#This Row],[allPIemail]]&amp;"&amp;subject=NSF Proposal:  "&amp;RADataQTable[[#This Row],[Div]]&amp;" "&amp;RADataQTable[[#This Row],[prop_id0]], "PIs@")</f>
        <v>PIs@</v>
      </c>
      <c r="Z193" t="s">
        <v>2825</v>
      </c>
      <c r="AD193"/>
      <c r="AE193" t="str">
        <f>IF(RADataQTable[[#This Row],[maxScore]]-RADataQTable[[#This Row],[minScore]]&gt;4,"Y","")</f>
        <v/>
      </c>
      <c r="AF193" s="21"/>
      <c r="AG193" s="26"/>
      <c r="AI193"/>
      <c r="AJ193" s="30"/>
      <c r="AK193" s="13">
        <v>1199994</v>
      </c>
      <c r="AL193" s="13">
        <v>1199994</v>
      </c>
      <c r="AM193">
        <v>0</v>
      </c>
      <c r="AN193" s="30">
        <v>43221</v>
      </c>
      <c r="AO193" s="21">
        <v>36</v>
      </c>
      <c r="AP193" s="21" t="s">
        <v>3485</v>
      </c>
      <c r="AS193" s="30"/>
      <c r="AX193" s="30"/>
      <c r="BG193" s="30"/>
      <c r="BP193" s="30"/>
      <c r="BU193" t="s">
        <v>1378</v>
      </c>
      <c r="BV193" s="21" t="s">
        <v>803</v>
      </c>
      <c r="BW193" s="21" t="s">
        <v>3484</v>
      </c>
      <c r="BX193" s="21" t="s">
        <v>3112</v>
      </c>
      <c r="BY193" s="31">
        <v>799998</v>
      </c>
      <c r="BZ193" s="31">
        <v>799998</v>
      </c>
      <c r="CA193" t="s">
        <v>485</v>
      </c>
      <c r="CB193" s="21" t="s">
        <v>3487</v>
      </c>
      <c r="CC193" s="21" t="s">
        <v>3488</v>
      </c>
      <c r="CD193" s="21" t="s">
        <v>3489</v>
      </c>
      <c r="CE193" s="21" t="s">
        <v>2960</v>
      </c>
      <c r="CF193" s="31">
        <v>399996</v>
      </c>
      <c r="CG193" s="31">
        <v>399996</v>
      </c>
      <c r="CH193" t="s">
        <v>2988</v>
      </c>
      <c r="CM193" s="31"/>
      <c r="CN193" s="31"/>
      <c r="CT193" s="31"/>
      <c r="CU193" s="31"/>
      <c r="DA193" s="31"/>
      <c r="DB193" s="31"/>
      <c r="DH193" s="31"/>
      <c r="DI193" s="31"/>
      <c r="DO193" s="31"/>
      <c r="DP193" s="31"/>
      <c r="DR193" t="s">
        <v>5478</v>
      </c>
      <c r="DS193" t="s">
        <v>5479</v>
      </c>
      <c r="DT193" t="s">
        <v>475</v>
      </c>
      <c r="DU193" s="29" t="s">
        <v>5624</v>
      </c>
      <c r="DV193" t="s">
        <v>2829</v>
      </c>
      <c r="DW193" t="s">
        <v>5481</v>
      </c>
      <c r="DX193" t="s">
        <v>5482</v>
      </c>
      <c r="DY193" t="s">
        <v>5483</v>
      </c>
      <c r="DZ193" t="s">
        <v>5484</v>
      </c>
      <c r="EA193" s="22">
        <v>43091.565520833334</v>
      </c>
      <c r="EB193" t="s">
        <v>3486</v>
      </c>
      <c r="EC193" t="s">
        <v>5669</v>
      </c>
    </row>
    <row r="194" spans="1:134" x14ac:dyDescent="0.35">
      <c r="A194" s="30"/>
      <c r="B194" s="22">
        <v>43005.445833333331</v>
      </c>
      <c r="C194" s="22" t="s">
        <v>2868</v>
      </c>
      <c r="D194" s="30" t="s">
        <v>2869</v>
      </c>
      <c r="E194" s="30" t="s">
        <v>466</v>
      </c>
      <c r="F194" s="30" t="s">
        <v>2820</v>
      </c>
      <c r="G194" s="30" t="s">
        <v>2819</v>
      </c>
      <c r="H194" t="s">
        <v>2821</v>
      </c>
      <c r="I194" t="s">
        <v>3496</v>
      </c>
      <c r="J194" t="s">
        <v>811</v>
      </c>
      <c r="M194" s="26">
        <v>99</v>
      </c>
      <c r="Q194" s="29" t="s">
        <v>753</v>
      </c>
      <c r="R194" s="29" t="str">
        <f>IFERROR(MID(RADataQTable[[#This Row],[RAtemplate]],1,LEN(RADataQTable[[#This Row],[RAtemplate]])-8),"RA") &amp; " " &amp; RADataQTable[[#This Row],[prop_id0]] &amp; " " &amp; RADataQTable[[#This Row],[last0]]</f>
        <v>RA 1763516 Tsotras</v>
      </c>
      <c r="U194" s="21" t="str">
        <f>IF(signer1="PD",IF(ISBLANK(RADataQTable[[#This Row],[sign_blck_name]]),"",RADataQTable[[#This Row],[sign_blck_name]]),IF(ISBLANK(signer1),"",signer1))</f>
        <v>Maria Zemankova</v>
      </c>
      <c r="V194" s="29" t="str">
        <f>signer2</f>
        <v>Cognizant Program Director</v>
      </c>
      <c r="W194" s="15" t="str">
        <f>HYPERLINK("https://www.ejacket.nsf.gov/ej/showProposal.do?Continue=Y&amp;ID="&amp;RADataQTable[[#This Row],[prop_id0]],"eJ")</f>
        <v>eJ</v>
      </c>
      <c r="X194" s="15" t="str">
        <f>HYPERLINK("mailto:"&amp;RADataQTable[[#This Row],[email]]&amp;"&amp;subject=Your NSF Proposal:  "&amp;RADataQTable[[#This Row],[Div]]&amp;" "&amp;RADataQTable[[#This Row],[prop_id0]], RADataQTable[[#This Row],[email]])</f>
        <v>tsotras@cs.ucr.edu</v>
      </c>
      <c r="Y194" s="15" t="str">
        <f>HYPERLINK("mailto:"&amp;RADataQTable[[#This Row],[allPIemail]]&amp;"&amp;subject=NSF Proposal:  "&amp;RADataQTable[[#This Row],[Div]]&amp;" "&amp;RADataQTable[[#This Row],[prop_id0]], "PIs@")</f>
        <v>PIs@</v>
      </c>
      <c r="Z194" t="s">
        <v>2871</v>
      </c>
      <c r="AD194"/>
      <c r="AE194" t="str">
        <f>IF(RADataQTable[[#This Row],[maxScore]]-RADataQTable[[#This Row],[minScore]]&gt;4,"Y","")</f>
        <v/>
      </c>
      <c r="AF194" s="21"/>
      <c r="AG194" s="26"/>
      <c r="AI194"/>
      <c r="AJ194" s="30"/>
      <c r="AK194" s="13">
        <v>2615322</v>
      </c>
      <c r="AL194" s="13">
        <v>2615322</v>
      </c>
      <c r="AM194">
        <v>0</v>
      </c>
      <c r="AN194" s="30">
        <v>43344</v>
      </c>
      <c r="AO194" s="21">
        <v>48</v>
      </c>
      <c r="AP194" s="21" t="s">
        <v>3499</v>
      </c>
      <c r="AS194" s="30"/>
      <c r="AX194" s="30"/>
      <c r="BG194" s="30"/>
      <c r="BP194" s="30"/>
      <c r="BU194" t="s">
        <v>1388</v>
      </c>
      <c r="BV194" s="21" t="s">
        <v>1389</v>
      </c>
      <c r="BW194" s="21" t="s">
        <v>3498</v>
      </c>
      <c r="BX194" s="21" t="s">
        <v>665</v>
      </c>
      <c r="BY194" s="31">
        <v>1220149</v>
      </c>
      <c r="BZ194" s="31">
        <v>1220149</v>
      </c>
      <c r="CA194" t="s">
        <v>3497</v>
      </c>
      <c r="CB194" s="21" t="s">
        <v>3501</v>
      </c>
      <c r="CC194" s="21" t="s">
        <v>803</v>
      </c>
      <c r="CD194" s="21" t="s">
        <v>1645</v>
      </c>
      <c r="CE194" s="21" t="s">
        <v>2899</v>
      </c>
      <c r="CF194" s="31">
        <v>1395173</v>
      </c>
      <c r="CG194" s="31">
        <v>1395173</v>
      </c>
      <c r="CH194" t="s">
        <v>3497</v>
      </c>
      <c r="CM194" s="31"/>
      <c r="CN194" s="31"/>
      <c r="CT194" s="31"/>
      <c r="CU194" s="31"/>
      <c r="DA194" s="31"/>
      <c r="DB194" s="31"/>
      <c r="DH194" s="31"/>
      <c r="DI194" s="31"/>
      <c r="DO194" s="31"/>
      <c r="DP194" s="31"/>
      <c r="DR194" t="s">
        <v>5495</v>
      </c>
      <c r="DS194" t="s">
        <v>5496</v>
      </c>
      <c r="DT194" t="s">
        <v>467</v>
      </c>
      <c r="DU194" s="29" t="s">
        <v>5513</v>
      </c>
      <c r="DV194" t="s">
        <v>2881</v>
      </c>
      <c r="DW194" t="s">
        <v>5481</v>
      </c>
      <c r="DX194" t="s">
        <v>5482</v>
      </c>
      <c r="DY194" t="s">
        <v>5483</v>
      </c>
      <c r="DZ194" t="s">
        <v>5484</v>
      </c>
      <c r="EA194" s="22">
        <v>43091.565520833334</v>
      </c>
      <c r="EB194" t="s">
        <v>3500</v>
      </c>
      <c r="EC194" t="s">
        <v>5674</v>
      </c>
    </row>
    <row r="195" spans="1:134" x14ac:dyDescent="0.35">
      <c r="A195" s="30"/>
      <c r="B195" s="22">
        <v>43005.445833333331</v>
      </c>
      <c r="C195" s="22" t="s">
        <v>2868</v>
      </c>
      <c r="D195" s="30" t="s">
        <v>2869</v>
      </c>
      <c r="E195" s="30" t="s">
        <v>466</v>
      </c>
      <c r="F195" s="30" t="s">
        <v>2820</v>
      </c>
      <c r="G195" s="30" t="s">
        <v>2819</v>
      </c>
      <c r="H195" t="s">
        <v>2821</v>
      </c>
      <c r="I195" t="s">
        <v>2883</v>
      </c>
      <c r="J195" t="s">
        <v>931</v>
      </c>
      <c r="M195" s="26">
        <v>99</v>
      </c>
      <c r="Q195" s="29" t="s">
        <v>753</v>
      </c>
      <c r="R195" s="29" t="str">
        <f>IFERROR(MID(RADataQTable[[#This Row],[RAtemplate]],1,LEN(RADataQTable[[#This Row],[RAtemplate]])-8),"RA") &amp; " " &amp; RADataQTable[[#This Row],[prop_id0]] &amp; " " &amp; RADataQTable[[#This Row],[last0]]</f>
        <v>RA 1763517 Wu</v>
      </c>
      <c r="U195" s="21" t="str">
        <f>IF(signer1="PD",IF(ISBLANK(RADataQTable[[#This Row],[sign_blck_name]]),"",RADataQTable[[#This Row],[sign_blck_name]]),IF(ISBLANK(signer1),"",signer1))</f>
        <v>James French</v>
      </c>
      <c r="V195" s="29" t="str">
        <f>signer2</f>
        <v>Cognizant Program Director</v>
      </c>
      <c r="W195" s="15" t="str">
        <f>HYPERLINK("https://www.ejacket.nsf.gov/ej/showProposal.do?Continue=Y&amp;ID="&amp;RADataQTable[[#This Row],[prop_id0]],"eJ")</f>
        <v>eJ</v>
      </c>
      <c r="X195" s="15" t="str">
        <f>HYPERLINK("mailto:"&amp;RADataQTable[[#This Row],[email]]&amp;"&amp;subject=Your NSF Proposal:  "&amp;RADataQTable[[#This Row],[Div]]&amp;" "&amp;RADataQTable[[#This Row],[prop_id0]], RADataQTable[[#This Row],[email]])</f>
        <v>ew2493@columbia.edu</v>
      </c>
      <c r="Y195" s="15" t="str">
        <f>HYPERLINK("mailto:"&amp;RADataQTable[[#This Row],[allPIemail]]&amp;"&amp;subject=NSF Proposal:  "&amp;RADataQTable[[#This Row],[Div]]&amp;" "&amp;RADataQTable[[#This Row],[prop_id0]], "PIs@")</f>
        <v>PIs@</v>
      </c>
      <c r="Z195" t="s">
        <v>2871</v>
      </c>
      <c r="AD195"/>
      <c r="AE195" t="str">
        <f>IF(RADataQTable[[#This Row],[maxScore]]-RADataQTable[[#This Row],[minScore]]&gt;4,"Y","")</f>
        <v/>
      </c>
      <c r="AF195" s="21"/>
      <c r="AG195" s="26"/>
      <c r="AI195"/>
      <c r="AJ195" s="30"/>
      <c r="AK195" s="13">
        <v>1193471</v>
      </c>
      <c r="AL195" s="13">
        <v>1193471</v>
      </c>
      <c r="AM195">
        <v>0</v>
      </c>
      <c r="AN195" s="30">
        <v>43282</v>
      </c>
      <c r="AO195" s="21">
        <v>48</v>
      </c>
      <c r="AP195" s="21" t="s">
        <v>3504</v>
      </c>
      <c r="AS195" s="30"/>
      <c r="AX195" s="30"/>
      <c r="BG195" s="30"/>
      <c r="BP195" s="30"/>
      <c r="BU195" t="s">
        <v>1391</v>
      </c>
      <c r="BV195" s="21" t="s">
        <v>1392</v>
      </c>
      <c r="BW195" s="21" t="s">
        <v>3503</v>
      </c>
      <c r="BX195" s="21" t="s">
        <v>2976</v>
      </c>
      <c r="BY195" s="31">
        <v>1193471</v>
      </c>
      <c r="BZ195" s="31">
        <v>1193471</v>
      </c>
      <c r="CA195" t="s">
        <v>2884</v>
      </c>
      <c r="CF195" s="31"/>
      <c r="CG195" s="31"/>
      <c r="CM195" s="31"/>
      <c r="CN195" s="31"/>
      <c r="CT195" s="31"/>
      <c r="CU195" s="31"/>
      <c r="DA195" s="31"/>
      <c r="DB195" s="31"/>
      <c r="DH195" s="31"/>
      <c r="DI195" s="31"/>
      <c r="DO195" s="31"/>
      <c r="DP195" s="31"/>
      <c r="DR195" t="s">
        <v>5495</v>
      </c>
      <c r="DS195" t="s">
        <v>5496</v>
      </c>
      <c r="DT195" t="s">
        <v>467</v>
      </c>
      <c r="DU195" s="29" t="s">
        <v>5540</v>
      </c>
      <c r="DV195" t="s">
        <v>2881</v>
      </c>
      <c r="DW195" t="s">
        <v>5481</v>
      </c>
      <c r="DX195" t="s">
        <v>5482</v>
      </c>
      <c r="DY195" t="s">
        <v>5483</v>
      </c>
      <c r="DZ195" t="s">
        <v>5484</v>
      </c>
      <c r="EA195" s="22">
        <v>43091.565520833334</v>
      </c>
      <c r="EB195" t="s">
        <v>3505</v>
      </c>
      <c r="EC195" t="s">
        <v>5675</v>
      </c>
    </row>
    <row r="196" spans="1:134" x14ac:dyDescent="0.35">
      <c r="A196" s="30"/>
      <c r="B196" s="22">
        <v>43005.447916666664</v>
      </c>
      <c r="C196" s="22" t="s">
        <v>2868</v>
      </c>
      <c r="D196" s="30" t="s">
        <v>2869</v>
      </c>
      <c r="E196" s="30" t="s">
        <v>468</v>
      </c>
      <c r="F196" s="30" t="s">
        <v>2820</v>
      </c>
      <c r="G196" s="30" t="s">
        <v>2819</v>
      </c>
      <c r="H196" t="s">
        <v>2821</v>
      </c>
      <c r="I196" t="s">
        <v>2911</v>
      </c>
      <c r="J196" t="s">
        <v>1185</v>
      </c>
      <c r="M196" s="26">
        <v>99</v>
      </c>
      <c r="Q196" s="29" t="s">
        <v>753</v>
      </c>
      <c r="R196" s="29" t="str">
        <f>IFERROR(MID(RADataQTable[[#This Row],[RAtemplate]],1,LEN(RADataQTable[[#This Row],[RAtemplate]])-8),"RA") &amp; " " &amp; RADataQTable[[#This Row],[prop_id0]] &amp; " " &amp; RADataQTable[[#This Row],[last0]]</f>
        <v>RA 1763519 Kun</v>
      </c>
      <c r="U196" s="21" t="str">
        <f>IF(signer1="PD",IF(ISBLANK(RADataQTable[[#This Row],[sign_blck_name]]),"",RADataQTable[[#This Row],[sign_blck_name]]),IF(ISBLANK(signer1),"",signer1))</f>
        <v>Dan Cosley</v>
      </c>
      <c r="V196" s="29" t="str">
        <f>signer2</f>
        <v>Cognizant Program Director</v>
      </c>
      <c r="W196" s="15" t="str">
        <f>HYPERLINK("https://www.ejacket.nsf.gov/ej/showProposal.do?Continue=Y&amp;ID="&amp;RADataQTable[[#This Row],[prop_id0]],"eJ")</f>
        <v>eJ</v>
      </c>
      <c r="X196" s="15" t="str">
        <f>HYPERLINK("mailto:"&amp;RADataQTable[[#This Row],[email]]&amp;"&amp;subject=Your NSF Proposal:  "&amp;RADataQTable[[#This Row],[Div]]&amp;" "&amp;RADataQTable[[#This Row],[prop_id0]], RADataQTable[[#This Row],[email]])</f>
        <v>andrew.kun@unh.edu</v>
      </c>
      <c r="Y196" s="15" t="str">
        <f>HYPERLINK("mailto:"&amp;RADataQTable[[#This Row],[allPIemail]]&amp;"&amp;subject=NSF Proposal:  "&amp;RADataQTable[[#This Row],[Div]]&amp;" "&amp;RADataQTable[[#This Row],[prop_id0]], "PIs@")</f>
        <v>PIs@</v>
      </c>
      <c r="Z196" t="s">
        <v>2871</v>
      </c>
      <c r="AD196"/>
      <c r="AE196" t="str">
        <f>IF(RADataQTable[[#This Row],[maxScore]]-RADataQTable[[#This Row],[minScore]]&gt;4,"Y","")</f>
        <v/>
      </c>
      <c r="AF196" s="21"/>
      <c r="AG196" s="26"/>
      <c r="AI196"/>
      <c r="AJ196" s="30"/>
      <c r="AK196" s="13">
        <v>1199887</v>
      </c>
      <c r="AL196" s="13">
        <v>1199887</v>
      </c>
      <c r="AM196">
        <v>0</v>
      </c>
      <c r="AN196" s="30">
        <v>43252</v>
      </c>
      <c r="AO196" s="21">
        <v>48</v>
      </c>
      <c r="AP196" s="21" t="s">
        <v>3517</v>
      </c>
      <c r="AS196" s="30"/>
      <c r="AX196" s="30"/>
      <c r="BG196" s="30"/>
      <c r="BP196" s="30"/>
      <c r="BU196" t="s">
        <v>1402</v>
      </c>
      <c r="BV196" s="21" t="s">
        <v>1403</v>
      </c>
      <c r="BW196" s="21" t="s">
        <v>2955</v>
      </c>
      <c r="BX196" s="21" t="s">
        <v>3516</v>
      </c>
      <c r="BY196" s="31">
        <v>399968</v>
      </c>
      <c r="BZ196" s="31">
        <v>399968</v>
      </c>
      <c r="CA196" t="s">
        <v>3377</v>
      </c>
      <c r="CB196" s="21" t="s">
        <v>3519</v>
      </c>
      <c r="CC196" s="21" t="s">
        <v>3520</v>
      </c>
      <c r="CD196" s="21" t="s">
        <v>3521</v>
      </c>
      <c r="CE196" s="21" t="s">
        <v>2938</v>
      </c>
      <c r="CF196" s="31">
        <v>400000</v>
      </c>
      <c r="CG196" s="31">
        <v>400000</v>
      </c>
      <c r="CH196" t="s">
        <v>3377</v>
      </c>
      <c r="CI196" s="21" t="s">
        <v>3523</v>
      </c>
      <c r="CJ196" s="21" t="s">
        <v>3524</v>
      </c>
      <c r="CK196" s="21" t="s">
        <v>3525</v>
      </c>
      <c r="CL196" s="21" t="s">
        <v>3526</v>
      </c>
      <c r="CM196" s="31">
        <v>399919</v>
      </c>
      <c r="CN196" s="31">
        <v>399919</v>
      </c>
      <c r="CO196" t="s">
        <v>468</v>
      </c>
      <c r="CT196" s="31"/>
      <c r="CU196" s="31"/>
      <c r="DA196" s="31"/>
      <c r="DB196" s="31"/>
      <c r="DH196" s="31"/>
      <c r="DI196" s="31"/>
      <c r="DO196" s="31"/>
      <c r="DP196" s="31"/>
      <c r="DR196" t="s">
        <v>5495</v>
      </c>
      <c r="DS196" t="s">
        <v>5496</v>
      </c>
      <c r="DT196" t="s">
        <v>469</v>
      </c>
      <c r="DU196" s="29" t="s">
        <v>5584</v>
      </c>
      <c r="DV196" t="s">
        <v>2881</v>
      </c>
      <c r="DW196" t="s">
        <v>5481</v>
      </c>
      <c r="DX196" t="s">
        <v>5482</v>
      </c>
      <c r="DY196" t="s">
        <v>5483</v>
      </c>
      <c r="DZ196" t="s">
        <v>5484</v>
      </c>
      <c r="EA196" s="22">
        <v>43091.565520833334</v>
      </c>
      <c r="EB196" t="s">
        <v>3518</v>
      </c>
      <c r="EC196" t="s">
        <v>5679</v>
      </c>
    </row>
    <row r="197" spans="1:134" x14ac:dyDescent="0.35">
      <c r="A197" s="30"/>
      <c r="B197" s="22">
        <v>43005.448611111111</v>
      </c>
      <c r="C197" s="22" t="s">
        <v>2868</v>
      </c>
      <c r="D197" s="30" t="s">
        <v>2869</v>
      </c>
      <c r="E197" s="30" t="s">
        <v>468</v>
      </c>
      <c r="F197" s="30" t="s">
        <v>2820</v>
      </c>
      <c r="G197" s="30" t="s">
        <v>2819</v>
      </c>
      <c r="H197" t="s">
        <v>2821</v>
      </c>
      <c r="I197" t="s">
        <v>2911</v>
      </c>
      <c r="J197" t="s">
        <v>800</v>
      </c>
      <c r="M197" s="26">
        <v>99</v>
      </c>
      <c r="Q197" s="29" t="s">
        <v>753</v>
      </c>
      <c r="R197" s="29" t="str">
        <f>IFERROR(MID(RADataQTable[[#This Row],[RAtemplate]],1,LEN(RADataQTable[[#This Row],[RAtemplate]])-8),"RA") &amp; " " &amp; RADataQTable[[#This Row],[prop_id0]] &amp; " " &amp; RADataQTable[[#This Row],[last0]]</f>
        <v>RA 1763523 Metaxas</v>
      </c>
      <c r="U197" s="21" t="str">
        <f>IF(signer1="PD",IF(ISBLANK(RADataQTable[[#This Row],[sign_blck_name]]),"",RADataQTable[[#This Row],[sign_blck_name]]),IF(ISBLANK(signer1),"",signer1))</f>
        <v>Ephraim P. Glinert</v>
      </c>
      <c r="V197" s="29" t="str">
        <f>signer2</f>
        <v>Cognizant Program Director</v>
      </c>
      <c r="W197" s="15" t="str">
        <f>HYPERLINK("https://www.ejacket.nsf.gov/ej/showProposal.do?Continue=Y&amp;ID="&amp;RADataQTable[[#This Row],[prop_id0]],"eJ")</f>
        <v>eJ</v>
      </c>
      <c r="X197" s="15" t="str">
        <f>HYPERLINK("mailto:"&amp;RADataQTable[[#This Row],[email]]&amp;"&amp;subject=Your NSF Proposal:  "&amp;RADataQTable[[#This Row],[Div]]&amp;" "&amp;RADataQTable[[#This Row],[prop_id0]], RADataQTable[[#This Row],[email]])</f>
        <v>dnm@cs.rutgers.edu</v>
      </c>
      <c r="Y197" s="15" t="str">
        <f>HYPERLINK("mailto:"&amp;RADataQTable[[#This Row],[allPIemail]]&amp;"&amp;subject=NSF Proposal:  "&amp;RADataQTable[[#This Row],[Div]]&amp;" "&amp;RADataQTable[[#This Row],[prop_id0]], "PIs@")</f>
        <v>PIs@</v>
      </c>
      <c r="Z197" t="s">
        <v>2871</v>
      </c>
      <c r="AD197"/>
      <c r="AE197" t="str">
        <f>IF(RADataQTable[[#This Row],[maxScore]]-RADataQTable[[#This Row],[minScore]]&gt;4,"Y","")</f>
        <v/>
      </c>
      <c r="AF197" s="21"/>
      <c r="AG197" s="26"/>
      <c r="AI197"/>
      <c r="AJ197" s="30"/>
      <c r="AK197" s="13">
        <v>1227118</v>
      </c>
      <c r="AL197" s="13">
        <v>1227118</v>
      </c>
      <c r="AM197">
        <v>0</v>
      </c>
      <c r="AN197" s="30">
        <v>43282</v>
      </c>
      <c r="AO197" s="21">
        <v>36</v>
      </c>
      <c r="AP197" s="21" t="s">
        <v>3531</v>
      </c>
      <c r="AS197" s="30"/>
      <c r="AX197" s="30"/>
      <c r="BG197" s="30"/>
      <c r="BP197" s="30"/>
      <c r="BU197" t="s">
        <v>3528</v>
      </c>
      <c r="BV197" s="21" t="s">
        <v>3529</v>
      </c>
      <c r="BW197" s="21" t="s">
        <v>3530</v>
      </c>
      <c r="BX197" s="21" t="s">
        <v>630</v>
      </c>
      <c r="BY197" s="31">
        <v>689999</v>
      </c>
      <c r="BZ197" s="31">
        <v>689999</v>
      </c>
      <c r="CA197" t="s">
        <v>468</v>
      </c>
      <c r="CB197" s="21" t="s">
        <v>3533</v>
      </c>
      <c r="CC197" s="21" t="s">
        <v>3534</v>
      </c>
      <c r="CD197" s="21" t="s">
        <v>3535</v>
      </c>
      <c r="CE197" s="21" t="s">
        <v>3145</v>
      </c>
      <c r="CF197" s="31">
        <v>308023</v>
      </c>
      <c r="CG197" s="31">
        <v>308023</v>
      </c>
      <c r="CH197" t="s">
        <v>468</v>
      </c>
      <c r="CI197" s="21" t="s">
        <v>3537</v>
      </c>
      <c r="CJ197" s="21" t="s">
        <v>1376</v>
      </c>
      <c r="CK197" s="21" t="s">
        <v>3480</v>
      </c>
      <c r="CL197" s="21" t="s">
        <v>3481</v>
      </c>
      <c r="CM197" s="31">
        <v>229096</v>
      </c>
      <c r="CN197" s="31">
        <v>229096</v>
      </c>
      <c r="CO197" t="s">
        <v>468</v>
      </c>
      <c r="CT197" s="31"/>
      <c r="CU197" s="31"/>
      <c r="DA197" s="31"/>
      <c r="DB197" s="31"/>
      <c r="DH197" s="31"/>
      <c r="DI197" s="31"/>
      <c r="DO197" s="31"/>
      <c r="DP197" s="31"/>
      <c r="DR197" t="s">
        <v>5495</v>
      </c>
      <c r="DS197" t="s">
        <v>5496</v>
      </c>
      <c r="DT197" t="s">
        <v>469</v>
      </c>
      <c r="DU197" s="29" t="s">
        <v>5505</v>
      </c>
      <c r="DV197" t="s">
        <v>2829</v>
      </c>
      <c r="DW197" t="s">
        <v>5481</v>
      </c>
      <c r="DX197" t="s">
        <v>5482</v>
      </c>
      <c r="DY197" t="s">
        <v>5483</v>
      </c>
      <c r="DZ197" t="s">
        <v>5484</v>
      </c>
      <c r="EA197" s="22">
        <v>43091.565520833334</v>
      </c>
      <c r="EB197" t="s">
        <v>3532</v>
      </c>
      <c r="EC197" t="s">
        <v>5680</v>
      </c>
    </row>
    <row r="198" spans="1:134" x14ac:dyDescent="0.35">
      <c r="A198" s="30"/>
      <c r="B198" s="22">
        <v>43005.45</v>
      </c>
      <c r="C198" s="22" t="s">
        <v>2839</v>
      </c>
      <c r="D198" s="30" t="s">
        <v>2840</v>
      </c>
      <c r="E198" s="30" t="s">
        <v>462</v>
      </c>
      <c r="F198" s="30" t="s">
        <v>2820</v>
      </c>
      <c r="G198" s="30" t="s">
        <v>2819</v>
      </c>
      <c r="H198" t="s">
        <v>2821</v>
      </c>
      <c r="J198" t="s">
        <v>761</v>
      </c>
      <c r="M198" s="26">
        <v>99</v>
      </c>
      <c r="Q198" s="29" t="s">
        <v>753</v>
      </c>
      <c r="R198" s="29" t="str">
        <f>IFERROR(MID(RADataQTable[[#This Row],[RAtemplate]],1,LEN(RADataQTable[[#This Row],[RAtemplate]])-8),"RA") &amp; " " &amp; RADataQTable[[#This Row],[prop_id0]] &amp; " " &amp; RADataQTable[[#This Row],[last0]]</f>
        <v>RA 1763524 Ganesan</v>
      </c>
      <c r="U198" s="21" t="str">
        <f>IF(signer1="PD",IF(ISBLANK(RADataQTable[[#This Row],[sign_blck_name]]),"",RADataQTable[[#This Row],[sign_blck_name]]),IF(ISBLANK(signer1),"",signer1))</f>
        <v>Samee Khan</v>
      </c>
      <c r="V198" s="29" t="str">
        <f>signer2</f>
        <v>Cognizant Program Director</v>
      </c>
      <c r="W198" s="15" t="str">
        <f>HYPERLINK("https://www.ejacket.nsf.gov/ej/showProposal.do?Continue=Y&amp;ID="&amp;RADataQTable[[#This Row],[prop_id0]],"eJ")</f>
        <v>eJ</v>
      </c>
      <c r="X198" s="15" t="str">
        <f>HYPERLINK("mailto:"&amp;RADataQTable[[#This Row],[email]]&amp;"&amp;subject=Your NSF Proposal:  "&amp;RADataQTable[[#This Row],[Div]]&amp;" "&amp;RADataQTable[[#This Row],[prop_id0]], RADataQTable[[#This Row],[email]])</f>
        <v>dganesan@cs.umass.edu</v>
      </c>
      <c r="Y198" s="15" t="str">
        <f>HYPERLINK("mailto:"&amp;RADataQTable[[#This Row],[allPIemail]]&amp;"&amp;subject=NSF Proposal:  "&amp;RADataQTable[[#This Row],[Div]]&amp;" "&amp;RADataQTable[[#This Row],[prop_id0]], "PIs@")</f>
        <v>PIs@</v>
      </c>
      <c r="Z198" t="s">
        <v>2841</v>
      </c>
      <c r="AD198"/>
      <c r="AE198" t="str">
        <f>IF(RADataQTable[[#This Row],[maxScore]]-RADataQTable[[#This Row],[minScore]]&gt;4,"Y","")</f>
        <v/>
      </c>
      <c r="AF198" s="21"/>
      <c r="AG198" s="26"/>
      <c r="AI198"/>
      <c r="AJ198" s="30"/>
      <c r="AK198" s="13">
        <v>1109062</v>
      </c>
      <c r="AL198" s="13">
        <v>1109062</v>
      </c>
      <c r="AM198">
        <v>0</v>
      </c>
      <c r="AN198" s="30">
        <v>43344</v>
      </c>
      <c r="AO198" s="21">
        <v>36</v>
      </c>
      <c r="AP198" s="21" t="s">
        <v>3539</v>
      </c>
      <c r="AS198" s="30"/>
      <c r="AX198" s="30"/>
      <c r="BG198" s="30"/>
      <c r="BP198" s="30"/>
      <c r="BU198" t="s">
        <v>1405</v>
      </c>
      <c r="BV198" s="21" t="s">
        <v>1406</v>
      </c>
      <c r="BW198" s="21" t="s">
        <v>3538</v>
      </c>
      <c r="BX198" s="21" t="s">
        <v>2956</v>
      </c>
      <c r="BY198" s="31">
        <v>1109062</v>
      </c>
      <c r="BZ198" s="31">
        <v>1109062</v>
      </c>
      <c r="CA198" t="s">
        <v>485</v>
      </c>
      <c r="CF198" s="31"/>
      <c r="CG198" s="31"/>
      <c r="CM198" s="31"/>
      <c r="CN198" s="31"/>
      <c r="CT198" s="31"/>
      <c r="CU198" s="31"/>
      <c r="DA198" s="31"/>
      <c r="DB198" s="31"/>
      <c r="DH198" s="31"/>
      <c r="DI198" s="31"/>
      <c r="DO198" s="31"/>
      <c r="DP198" s="31"/>
      <c r="DR198" t="s">
        <v>5486</v>
      </c>
      <c r="DS198" t="s">
        <v>5487</v>
      </c>
      <c r="DT198" t="s">
        <v>463</v>
      </c>
      <c r="DU198" s="29" t="s">
        <v>5490</v>
      </c>
      <c r="DV198" t="s">
        <v>2829</v>
      </c>
      <c r="DW198" t="s">
        <v>5481</v>
      </c>
      <c r="DX198" t="s">
        <v>5482</v>
      </c>
      <c r="DY198" t="s">
        <v>5483</v>
      </c>
      <c r="DZ198" t="s">
        <v>5484</v>
      </c>
      <c r="EA198" s="22">
        <v>43091.565520833334</v>
      </c>
      <c r="EB198" t="s">
        <v>3540</v>
      </c>
      <c r="EC198" t="s">
        <v>5681</v>
      </c>
    </row>
    <row r="199" spans="1:134" x14ac:dyDescent="0.35">
      <c r="A199" s="30"/>
      <c r="B199" s="22">
        <v>43005.452777777777</v>
      </c>
      <c r="C199" s="22" t="s">
        <v>2839</v>
      </c>
      <c r="D199" s="30" t="s">
        <v>2840</v>
      </c>
      <c r="E199" s="30" t="s">
        <v>462</v>
      </c>
      <c r="F199" s="30" t="s">
        <v>2820</v>
      </c>
      <c r="G199" s="30" t="s">
        <v>2819</v>
      </c>
      <c r="H199" t="s">
        <v>2821</v>
      </c>
      <c r="J199" t="s">
        <v>757</v>
      </c>
      <c r="M199" s="26">
        <v>99</v>
      </c>
      <c r="Q199" s="29" t="s">
        <v>753</v>
      </c>
      <c r="R199" s="29" t="str">
        <f>IFERROR(MID(RADataQTable[[#This Row],[RAtemplate]],1,LEN(RADataQTable[[#This Row],[RAtemplate]])-8),"RA") &amp; " " &amp; RADataQTable[[#This Row],[prop_id0]] &amp; " " &amp; RADataQTable[[#This Row],[last0]]</f>
        <v>RA 1763527 Kim</v>
      </c>
      <c r="U199" s="21" t="str">
        <f>IF(signer1="PD",IF(ISBLANK(RADataQTable[[#This Row],[sign_blck_name]]),"",RADataQTable[[#This Row],[sign_blck_name]]),IF(ISBLANK(signer1),"",signer1))</f>
        <v>Sandip Kundu</v>
      </c>
      <c r="V199" s="29" t="str">
        <f>signer2</f>
        <v>Cognizant Program Director</v>
      </c>
      <c r="W199" s="15" t="str">
        <f>HYPERLINK("https://www.ejacket.nsf.gov/ej/showProposal.do?Continue=Y&amp;ID="&amp;RADataQTable[[#This Row],[prop_id0]],"eJ")</f>
        <v>eJ</v>
      </c>
      <c r="X199" s="15" t="str">
        <f>HYPERLINK("mailto:"&amp;RADataQTable[[#This Row],[email]]&amp;"&amp;subject=Your NSF Proposal:  "&amp;RADataQTable[[#This Row],[Div]]&amp;" "&amp;RADataQTable[[#This Row],[prop_id0]], RADataQTable[[#This Row],[email]])</f>
        <v>taesoo@gatech.edu</v>
      </c>
      <c r="Y199" s="15" t="str">
        <f>HYPERLINK("mailto:"&amp;RADataQTable[[#This Row],[allPIemail]]&amp;"&amp;subject=NSF Proposal:  "&amp;RADataQTable[[#This Row],[Div]]&amp;" "&amp;RADataQTable[[#This Row],[prop_id0]], "PIs@")</f>
        <v>PIs@</v>
      </c>
      <c r="Z199" t="s">
        <v>2841</v>
      </c>
      <c r="AD199"/>
      <c r="AE199" t="str">
        <f>IF(RADataQTable[[#This Row],[maxScore]]-RADataQTable[[#This Row],[minScore]]&gt;4,"Y","")</f>
        <v/>
      </c>
      <c r="AF199" s="21"/>
      <c r="AG199" s="26"/>
      <c r="AI199"/>
      <c r="AJ199" s="30"/>
      <c r="AK199" s="13">
        <v>1099034</v>
      </c>
      <c r="AL199" s="13">
        <v>1099034</v>
      </c>
      <c r="AM199">
        <v>0</v>
      </c>
      <c r="AN199" s="30">
        <v>43313</v>
      </c>
      <c r="AO199" s="21">
        <v>36</v>
      </c>
      <c r="AP199" s="21" t="s">
        <v>3543</v>
      </c>
      <c r="AS199" s="30"/>
      <c r="AX199" s="30"/>
      <c r="BG199" s="30"/>
      <c r="BP199" s="30"/>
      <c r="BU199" t="s">
        <v>3541</v>
      </c>
      <c r="BV199" s="21" t="s">
        <v>1857</v>
      </c>
      <c r="BW199" s="21" t="s">
        <v>3542</v>
      </c>
      <c r="BX199" s="21" t="s">
        <v>3284</v>
      </c>
      <c r="BY199" s="31">
        <v>520527</v>
      </c>
      <c r="BZ199" s="31">
        <v>520527</v>
      </c>
      <c r="CA199" t="s">
        <v>485</v>
      </c>
      <c r="CB199" s="21" t="s">
        <v>3545</v>
      </c>
      <c r="CC199" s="21" t="s">
        <v>3546</v>
      </c>
      <c r="CD199" s="21" t="s">
        <v>3547</v>
      </c>
      <c r="CE199" s="21" t="s">
        <v>3384</v>
      </c>
      <c r="CF199" s="31">
        <v>578507</v>
      </c>
      <c r="CG199" s="31">
        <v>578507</v>
      </c>
      <c r="CH199" t="s">
        <v>485</v>
      </c>
      <c r="CM199" s="31"/>
      <c r="CN199" s="31"/>
      <c r="CT199" s="31"/>
      <c r="CU199" s="31"/>
      <c r="DA199" s="31"/>
      <c r="DB199" s="31"/>
      <c r="DH199" s="31"/>
      <c r="DI199" s="31"/>
      <c r="DO199" s="31"/>
      <c r="DP199" s="31"/>
      <c r="DR199" t="s">
        <v>5486</v>
      </c>
      <c r="DS199" t="s">
        <v>5487</v>
      </c>
      <c r="DT199" t="s">
        <v>463</v>
      </c>
      <c r="DU199" s="29" t="s">
        <v>5488</v>
      </c>
      <c r="DV199" t="s">
        <v>2829</v>
      </c>
      <c r="DW199" t="s">
        <v>5481</v>
      </c>
      <c r="DX199" t="s">
        <v>5482</v>
      </c>
      <c r="DY199" t="s">
        <v>5483</v>
      </c>
      <c r="DZ199" t="s">
        <v>5484</v>
      </c>
      <c r="EA199" s="22">
        <v>43091.565520833334</v>
      </c>
      <c r="EB199" t="s">
        <v>3544</v>
      </c>
      <c r="EC199" t="s">
        <v>5682</v>
      </c>
    </row>
    <row r="200" spans="1:134" x14ac:dyDescent="0.35">
      <c r="A200" s="30"/>
      <c r="B200" s="22">
        <v>43005.461111111108</v>
      </c>
      <c r="C200" s="22" t="s">
        <v>2868</v>
      </c>
      <c r="D200" s="30" t="s">
        <v>2869</v>
      </c>
      <c r="E200" s="30" t="s">
        <v>468</v>
      </c>
      <c r="F200" s="30" t="s">
        <v>2820</v>
      </c>
      <c r="G200" s="30" t="s">
        <v>2819</v>
      </c>
      <c r="H200" t="s">
        <v>2821</v>
      </c>
      <c r="I200" t="s">
        <v>2911</v>
      </c>
      <c r="J200" t="s">
        <v>800</v>
      </c>
      <c r="M200" s="26">
        <v>99</v>
      </c>
      <c r="Q200" s="29" t="s">
        <v>753</v>
      </c>
      <c r="R200" s="29" t="str">
        <f>IFERROR(MID(RADataQTable[[#This Row],[RAtemplate]],1,LEN(RADataQTable[[#This Row],[RAtemplate]])-8),"RA") &amp; " " &amp; RADataQTable[[#This Row],[prop_id0]] &amp; " " &amp; RADataQTable[[#This Row],[last0]]</f>
        <v>RA 1763536 Anderson</v>
      </c>
      <c r="U200" s="21" t="str">
        <f>IF(signer1="PD",IF(ISBLANK(RADataQTable[[#This Row],[sign_blck_name]]),"",RADataQTable[[#This Row],[sign_blck_name]]),IF(ISBLANK(signer1),"",signer1))</f>
        <v>Ephraim P. Glinert</v>
      </c>
      <c r="V200" s="29" t="str">
        <f>signer2</f>
        <v>Cognizant Program Director</v>
      </c>
      <c r="W200" s="15" t="str">
        <f>HYPERLINK("https://www.ejacket.nsf.gov/ej/showProposal.do?Continue=Y&amp;ID="&amp;RADataQTable[[#This Row],[prop_id0]],"eJ")</f>
        <v>eJ</v>
      </c>
      <c r="X200" s="15" t="str">
        <f>HYPERLINK("mailto:"&amp;RADataQTable[[#This Row],[email]]&amp;"&amp;subject=Your NSF Proposal:  "&amp;RADataQTable[[#This Row],[Div]]&amp;" "&amp;RADataQTable[[#This Row],[prop_id0]], RADataQTable[[#This Row],[email]])</f>
        <v>anderson@cs.colostate.edu</v>
      </c>
      <c r="Y200" s="15" t="str">
        <f>HYPERLINK("mailto:"&amp;RADataQTable[[#This Row],[allPIemail]]&amp;"&amp;subject=NSF Proposal:  "&amp;RADataQTable[[#This Row],[Div]]&amp;" "&amp;RADataQTable[[#This Row],[prop_id0]], "PIs@")</f>
        <v>PIs@</v>
      </c>
      <c r="Z200" t="s">
        <v>2871</v>
      </c>
      <c r="AD200"/>
      <c r="AE200" t="str">
        <f>IF(RADataQTable[[#This Row],[maxScore]]-RADataQTable[[#This Row],[minScore]]&gt;4,"Y","")</f>
        <v/>
      </c>
      <c r="AF200" s="21"/>
      <c r="AG200" s="26"/>
      <c r="AI200"/>
      <c r="AJ200" s="30"/>
      <c r="AK200" s="13">
        <v>1199736</v>
      </c>
      <c r="AL200" s="13">
        <v>1199736</v>
      </c>
      <c r="AM200">
        <v>0</v>
      </c>
      <c r="AN200" s="30">
        <v>43282</v>
      </c>
      <c r="AO200" s="21">
        <v>36</v>
      </c>
      <c r="AP200" s="21" t="s">
        <v>3550</v>
      </c>
      <c r="AS200" s="30"/>
      <c r="AX200" s="30"/>
      <c r="BG200" s="30"/>
      <c r="BP200" s="30"/>
      <c r="BU200" t="s">
        <v>1408</v>
      </c>
      <c r="BV200" s="21" t="s">
        <v>1409</v>
      </c>
      <c r="BW200" s="21" t="s">
        <v>3549</v>
      </c>
      <c r="BX200" s="21" t="s">
        <v>3158</v>
      </c>
      <c r="BY200" s="31">
        <v>700201</v>
      </c>
      <c r="BZ200" s="31">
        <v>700201</v>
      </c>
      <c r="CA200" t="s">
        <v>468</v>
      </c>
      <c r="CB200" s="21" t="s">
        <v>3552</v>
      </c>
      <c r="CC200" s="21" t="s">
        <v>3553</v>
      </c>
      <c r="CD200" s="21" t="s">
        <v>3554</v>
      </c>
      <c r="CE200" s="21" t="s">
        <v>3555</v>
      </c>
      <c r="CF200" s="31">
        <v>499535</v>
      </c>
      <c r="CG200" s="31">
        <v>499535</v>
      </c>
      <c r="CH200" t="s">
        <v>468</v>
      </c>
      <c r="CM200" s="31"/>
      <c r="CN200" s="31"/>
      <c r="CT200" s="31"/>
      <c r="CU200" s="31"/>
      <c r="DA200" s="31"/>
      <c r="DB200" s="31"/>
      <c r="DH200" s="31"/>
      <c r="DI200" s="31"/>
      <c r="DO200" s="31"/>
      <c r="DP200" s="31"/>
      <c r="DR200" t="s">
        <v>5495</v>
      </c>
      <c r="DS200" t="s">
        <v>5496</v>
      </c>
      <c r="DT200" t="s">
        <v>469</v>
      </c>
      <c r="DU200" s="29" t="s">
        <v>5505</v>
      </c>
      <c r="DV200" t="s">
        <v>2829</v>
      </c>
      <c r="DW200" t="s">
        <v>5481</v>
      </c>
      <c r="DX200" t="s">
        <v>5482</v>
      </c>
      <c r="DY200" t="s">
        <v>5483</v>
      </c>
      <c r="DZ200" t="s">
        <v>5484</v>
      </c>
      <c r="EA200" s="22">
        <v>43091.565520833334</v>
      </c>
      <c r="EB200" t="s">
        <v>3551</v>
      </c>
      <c r="EC200" t="s">
        <v>5683</v>
      </c>
    </row>
    <row r="201" spans="1:134" x14ac:dyDescent="0.35">
      <c r="A201" s="30"/>
      <c r="B201" s="22">
        <v>43005.461805555555</v>
      </c>
      <c r="C201" s="22" t="s">
        <v>2817</v>
      </c>
      <c r="D201" s="30" t="s">
        <v>2818</v>
      </c>
      <c r="E201" s="30" t="s">
        <v>474</v>
      </c>
      <c r="F201" s="30" t="s">
        <v>2820</v>
      </c>
      <c r="G201" s="30" t="s">
        <v>2819</v>
      </c>
      <c r="H201" t="s">
        <v>2821</v>
      </c>
      <c r="I201" t="s">
        <v>2822</v>
      </c>
      <c r="J201" t="s">
        <v>1201</v>
      </c>
      <c r="L201">
        <v>1</v>
      </c>
      <c r="M201" s="26">
        <v>99</v>
      </c>
      <c r="Q201" s="29" t="s">
        <v>753</v>
      </c>
      <c r="R201" s="29" t="str">
        <f>IFERROR(MID(RADataQTable[[#This Row],[RAtemplate]],1,LEN(RADataQTable[[#This Row],[RAtemplate]])-8),"RA") &amp; " " &amp; RADataQTable[[#This Row],[prop_id0]] &amp; " " &amp; RADataQTable[[#This Row],[last0]]</f>
        <v>RA 1763537 Hajek</v>
      </c>
      <c r="U201" s="21" t="str">
        <f>IF(signer1="PD",IF(ISBLANK(RADataQTable[[#This Row],[sign_blck_name]]),"",RADataQTable[[#This Row],[sign_blck_name]]),IF(ISBLANK(signer1),"",signer1))</f>
        <v>Richard Brown</v>
      </c>
      <c r="V201" s="29" t="str">
        <f>signer2</f>
        <v>Cognizant Program Director</v>
      </c>
      <c r="W201" s="15" t="str">
        <f>HYPERLINK("https://www.ejacket.nsf.gov/ej/showProposal.do?Continue=Y&amp;ID="&amp;RADataQTable[[#This Row],[prop_id0]],"eJ")</f>
        <v>eJ</v>
      </c>
      <c r="X201" s="15" t="str">
        <f>HYPERLINK("mailto:"&amp;RADataQTable[[#This Row],[email]]&amp;"&amp;subject=Your NSF Proposal:  "&amp;RADataQTable[[#This Row],[Div]]&amp;" "&amp;RADataQTable[[#This Row],[prop_id0]], RADataQTable[[#This Row],[email]])</f>
        <v>b-hajek@illinois.edu</v>
      </c>
      <c r="Y201" s="15" t="str">
        <f>HYPERLINK("mailto:"&amp;RADataQTable[[#This Row],[allPIemail]]&amp;"&amp;subject=NSF Proposal:  "&amp;RADataQTable[[#This Row],[Div]]&amp;" "&amp;RADataQTable[[#This Row],[prop_id0]], "PIs@")</f>
        <v>PIs@</v>
      </c>
      <c r="Z201" t="s">
        <v>2825</v>
      </c>
      <c r="AA201" t="s">
        <v>1411</v>
      </c>
      <c r="AB201">
        <v>1</v>
      </c>
      <c r="AC201">
        <v>1</v>
      </c>
      <c r="AD201"/>
      <c r="AE201" t="str">
        <f>IF(RADataQTable[[#This Row],[maxScore]]-RADataQTable[[#This Row],[minScore]]&gt;4,"Y","")</f>
        <v/>
      </c>
      <c r="AF201" s="21">
        <v>6</v>
      </c>
      <c r="AG201" s="26">
        <v>6</v>
      </c>
      <c r="AH201">
        <v>6</v>
      </c>
      <c r="AI201" t="s">
        <v>830</v>
      </c>
      <c r="AJ201" s="30">
        <v>43087.553472222222</v>
      </c>
      <c r="AK201" s="13">
        <v>1199941</v>
      </c>
      <c r="AL201" s="13">
        <v>1199941</v>
      </c>
      <c r="AM201">
        <v>0</v>
      </c>
      <c r="AN201" s="30">
        <v>43327</v>
      </c>
      <c r="AO201" s="21">
        <v>48</v>
      </c>
      <c r="AP201" s="21" t="s">
        <v>3558</v>
      </c>
      <c r="AS201" s="30"/>
      <c r="AT201" t="s">
        <v>5619</v>
      </c>
      <c r="AW201" s="21" t="s">
        <v>5620</v>
      </c>
      <c r="AX201" s="30">
        <v>43119</v>
      </c>
      <c r="AY201" s="21" t="s">
        <v>5670</v>
      </c>
      <c r="AZ201" s="21" t="s">
        <v>5622</v>
      </c>
      <c r="BA201" s="21">
        <v>9</v>
      </c>
      <c r="BB201" s="21">
        <v>2</v>
      </c>
      <c r="BG201" s="30"/>
      <c r="BP201" s="30"/>
      <c r="BU201" t="s">
        <v>1411</v>
      </c>
      <c r="BV201" s="21" t="s">
        <v>1412</v>
      </c>
      <c r="BW201" s="21" t="s">
        <v>3557</v>
      </c>
      <c r="BX201" s="21" t="s">
        <v>676</v>
      </c>
      <c r="BY201" s="31">
        <v>533290</v>
      </c>
      <c r="BZ201" s="31">
        <v>533290</v>
      </c>
      <c r="CA201" t="s">
        <v>2988</v>
      </c>
      <c r="CB201" s="21" t="s">
        <v>3560</v>
      </c>
      <c r="CC201" s="21" t="s">
        <v>1392</v>
      </c>
      <c r="CD201" s="21" t="s">
        <v>3561</v>
      </c>
      <c r="CE201" s="21" t="s">
        <v>3033</v>
      </c>
      <c r="CF201" s="31">
        <v>218643</v>
      </c>
      <c r="CG201" s="31">
        <v>218643</v>
      </c>
      <c r="CH201" t="s">
        <v>2988</v>
      </c>
      <c r="CI201" s="21" t="s">
        <v>3564</v>
      </c>
      <c r="CJ201" s="21" t="s">
        <v>789</v>
      </c>
      <c r="CK201" s="21" t="s">
        <v>3565</v>
      </c>
      <c r="CL201" s="21" t="s">
        <v>612</v>
      </c>
      <c r="CM201" s="31">
        <v>448008</v>
      </c>
      <c r="CN201" s="31">
        <v>448008</v>
      </c>
      <c r="CO201" t="s">
        <v>2988</v>
      </c>
      <c r="CT201" s="31"/>
      <c r="CU201" s="31"/>
      <c r="DA201" s="31"/>
      <c r="DB201" s="31"/>
      <c r="DH201" s="31"/>
      <c r="DI201" s="31"/>
      <c r="DO201" s="31"/>
      <c r="DP201" s="31"/>
      <c r="DR201" t="s">
        <v>5478</v>
      </c>
      <c r="DS201" t="s">
        <v>5479</v>
      </c>
      <c r="DT201" t="s">
        <v>475</v>
      </c>
      <c r="DU201" s="29" t="s">
        <v>5624</v>
      </c>
      <c r="DV201" t="s">
        <v>2829</v>
      </c>
      <c r="DW201" t="s">
        <v>5481</v>
      </c>
      <c r="DX201" t="s">
        <v>5482</v>
      </c>
      <c r="DY201" t="s">
        <v>5483</v>
      </c>
      <c r="DZ201" t="s">
        <v>5484</v>
      </c>
      <c r="EA201" s="22">
        <v>43091.565520833334</v>
      </c>
      <c r="EB201" t="s">
        <v>3559</v>
      </c>
      <c r="EC201" t="s">
        <v>5685</v>
      </c>
      <c r="ED201" t="s">
        <v>5684</v>
      </c>
    </row>
    <row r="202" spans="1:134" x14ac:dyDescent="0.35">
      <c r="A202" s="30"/>
      <c r="B202" s="22">
        <v>43005.461805555555</v>
      </c>
      <c r="C202" s="22" t="s">
        <v>2839</v>
      </c>
      <c r="D202" s="30" t="s">
        <v>2840</v>
      </c>
      <c r="E202" s="30" t="s">
        <v>462</v>
      </c>
      <c r="F202" s="30" t="s">
        <v>2820</v>
      </c>
      <c r="G202" s="30" t="s">
        <v>2819</v>
      </c>
      <c r="H202" t="s">
        <v>2821</v>
      </c>
      <c r="J202" t="s">
        <v>1032</v>
      </c>
      <c r="M202" s="26">
        <v>99</v>
      </c>
      <c r="Q202" s="29" t="s">
        <v>753</v>
      </c>
      <c r="R202" s="29" t="str">
        <f>IFERROR(MID(RADataQTable[[#This Row],[RAtemplate]],1,LEN(RADataQTable[[#This Row],[RAtemplate]])-8),"RA") &amp; " " &amp; RADataQTable[[#This Row],[prop_id0]] &amp; " " &amp; RADataQTable[[#This Row],[last0]]</f>
        <v>RA 1763538 Noh</v>
      </c>
      <c r="U202" s="21" t="str">
        <f>IF(signer1="PD",IF(ISBLANK(RADataQTable[[#This Row],[sign_blck_name]]),"",RADataQTable[[#This Row],[sign_blck_name]]),IF(ISBLANK(signer1),"",signer1))</f>
        <v>M. Mimi McClure</v>
      </c>
      <c r="V202" s="29" t="str">
        <f>signer2</f>
        <v>Cognizant Program Director</v>
      </c>
      <c r="W202" s="15" t="str">
        <f>HYPERLINK("https://www.ejacket.nsf.gov/ej/showProposal.do?Continue=Y&amp;ID="&amp;RADataQTable[[#This Row],[prop_id0]],"eJ")</f>
        <v>eJ</v>
      </c>
      <c r="X202" s="15" t="str">
        <f>HYPERLINK("mailto:"&amp;RADataQTable[[#This Row],[email]]&amp;"&amp;subject=Your NSF Proposal:  "&amp;RADataQTable[[#This Row],[Div]]&amp;" "&amp;RADataQTable[[#This Row],[prop_id0]], RADataQTable[[#This Row],[email]])</f>
        <v>noh@cmu.edu</v>
      </c>
      <c r="Y202" s="15" t="str">
        <f>HYPERLINK("mailto:"&amp;RADataQTable[[#This Row],[allPIemail]]&amp;"&amp;subject=NSF Proposal:  "&amp;RADataQTable[[#This Row],[Div]]&amp;" "&amp;RADataQTable[[#This Row],[prop_id0]], "PIs@")</f>
        <v>PIs@</v>
      </c>
      <c r="Z202" t="s">
        <v>2841</v>
      </c>
      <c r="AD202"/>
      <c r="AE202" t="str">
        <f>IF(RADataQTable[[#This Row],[maxScore]]-RADataQTable[[#This Row],[minScore]]&gt;4,"Y","")</f>
        <v/>
      </c>
      <c r="AF202" s="21"/>
      <c r="AG202" s="26"/>
      <c r="AI202"/>
      <c r="AJ202" s="30"/>
      <c r="AK202" s="13">
        <v>1213352</v>
      </c>
      <c r="AL202" s="13">
        <v>1213352</v>
      </c>
      <c r="AM202">
        <v>0</v>
      </c>
      <c r="AN202" s="30">
        <v>43344</v>
      </c>
      <c r="AO202" s="21">
        <v>48</v>
      </c>
      <c r="AP202" s="21" t="s">
        <v>3568</v>
      </c>
      <c r="AS202" s="30"/>
      <c r="AX202" s="30"/>
      <c r="BG202" s="30"/>
      <c r="BP202" s="30"/>
      <c r="BU202" t="s">
        <v>1415</v>
      </c>
      <c r="BV202" s="21" t="s">
        <v>1416</v>
      </c>
      <c r="BW202" s="21" t="s">
        <v>3567</v>
      </c>
      <c r="BX202" s="21" t="s">
        <v>542</v>
      </c>
      <c r="BY202" s="31">
        <v>863352</v>
      </c>
      <c r="BZ202" s="31">
        <v>863352</v>
      </c>
      <c r="CA202" t="s">
        <v>485</v>
      </c>
      <c r="CB202" s="21" t="s">
        <v>3570</v>
      </c>
      <c r="CC202" s="21" t="s">
        <v>3346</v>
      </c>
      <c r="CD202" s="21" t="s">
        <v>3571</v>
      </c>
      <c r="CE202" s="21" t="s">
        <v>586</v>
      </c>
      <c r="CF202" s="31">
        <v>350000</v>
      </c>
      <c r="CG202" s="31">
        <v>350000</v>
      </c>
      <c r="CH202" t="s">
        <v>485</v>
      </c>
      <c r="CM202" s="31"/>
      <c r="CN202" s="31"/>
      <c r="CT202" s="31"/>
      <c r="CU202" s="31"/>
      <c r="DA202" s="31"/>
      <c r="DB202" s="31"/>
      <c r="DH202" s="31"/>
      <c r="DI202" s="31"/>
      <c r="DO202" s="31"/>
      <c r="DP202" s="31"/>
      <c r="DR202" t="s">
        <v>5486</v>
      </c>
      <c r="DS202" t="s">
        <v>5487</v>
      </c>
      <c r="DT202" t="s">
        <v>463</v>
      </c>
      <c r="DU202" s="29" t="s">
        <v>5568</v>
      </c>
      <c r="DV202" t="s">
        <v>2829</v>
      </c>
      <c r="DW202" t="s">
        <v>5481</v>
      </c>
      <c r="DX202" t="s">
        <v>5482</v>
      </c>
      <c r="DY202" t="s">
        <v>5483</v>
      </c>
      <c r="DZ202" t="s">
        <v>5484</v>
      </c>
      <c r="EA202" s="22">
        <v>43091.565520833334</v>
      </c>
      <c r="EB202" t="s">
        <v>3569</v>
      </c>
      <c r="EC202" t="s">
        <v>5686</v>
      </c>
    </row>
    <row r="203" spans="1:134" x14ac:dyDescent="0.35">
      <c r="A203" s="30"/>
      <c r="B203" s="22">
        <v>43005.464583333334</v>
      </c>
      <c r="C203" s="22" t="s">
        <v>2868</v>
      </c>
      <c r="D203" s="30" t="s">
        <v>2869</v>
      </c>
      <c r="E203" s="30" t="s">
        <v>468</v>
      </c>
      <c r="F203" s="30" t="s">
        <v>2820</v>
      </c>
      <c r="G203" s="30" t="s">
        <v>2819</v>
      </c>
      <c r="H203" t="s">
        <v>2821</v>
      </c>
      <c r="I203" t="s">
        <v>2911</v>
      </c>
      <c r="J203" t="s">
        <v>807</v>
      </c>
      <c r="M203" s="26">
        <v>99</v>
      </c>
      <c r="Q203" s="29" t="s">
        <v>753</v>
      </c>
      <c r="R203" s="29" t="str">
        <f>IFERROR(MID(RADataQTable[[#This Row],[RAtemplate]],1,LEN(RADataQTable[[#This Row],[RAtemplate]])-8),"RA") &amp; " " &amp; RADataQTable[[#This Row],[prop_id0]] &amp; " " &amp; RADataQTable[[#This Row],[last0]]</f>
        <v>RA 1763544 Scassellati</v>
      </c>
      <c r="U203" s="21" t="str">
        <f>IF(signer1="PD",IF(ISBLANK(RADataQTable[[#This Row],[sign_blck_name]]),"",RADataQTable[[#This Row],[sign_blck_name]]),IF(ISBLANK(signer1),"",signer1))</f>
        <v>William Bainbridge</v>
      </c>
      <c r="V203" s="29" t="str">
        <f>signer2</f>
        <v>Cognizant Program Director</v>
      </c>
      <c r="W203" s="15" t="str">
        <f>HYPERLINK("https://www.ejacket.nsf.gov/ej/showProposal.do?Continue=Y&amp;ID="&amp;RADataQTable[[#This Row],[prop_id0]],"eJ")</f>
        <v>eJ</v>
      </c>
      <c r="X203" s="15" t="str">
        <f>HYPERLINK("mailto:"&amp;RADataQTable[[#This Row],[email]]&amp;"&amp;subject=Your NSF Proposal:  "&amp;RADataQTable[[#This Row],[Div]]&amp;" "&amp;RADataQTable[[#This Row],[prop_id0]], RADataQTable[[#This Row],[email]])</f>
        <v>brian.scassellati@yale.edu</v>
      </c>
      <c r="Y203" s="15" t="str">
        <f>HYPERLINK("mailto:"&amp;RADataQTable[[#This Row],[allPIemail]]&amp;"&amp;subject=NSF Proposal:  "&amp;RADataQTable[[#This Row],[Div]]&amp;" "&amp;RADataQTable[[#This Row],[prop_id0]], "PIs@")</f>
        <v>PIs@</v>
      </c>
      <c r="Z203" t="s">
        <v>2871</v>
      </c>
      <c r="AD203"/>
      <c r="AE203" t="str">
        <f>IF(RADataQTable[[#This Row],[maxScore]]-RADataQTable[[#This Row],[minScore]]&gt;4,"Y","")</f>
        <v/>
      </c>
      <c r="AF203" s="21"/>
      <c r="AG203" s="26"/>
      <c r="AI203"/>
      <c r="AJ203" s="30"/>
      <c r="AK203" s="13">
        <v>1164714</v>
      </c>
      <c r="AL203" s="13">
        <v>1164714</v>
      </c>
      <c r="AM203">
        <v>0</v>
      </c>
      <c r="AN203" s="30">
        <v>43252</v>
      </c>
      <c r="AO203" s="21">
        <v>42</v>
      </c>
      <c r="AP203" s="21" t="s">
        <v>3590</v>
      </c>
      <c r="AS203" s="30"/>
      <c r="AX203" s="30"/>
      <c r="BG203" s="30"/>
      <c r="BP203" s="30"/>
      <c r="BU203" t="s">
        <v>1436</v>
      </c>
      <c r="BV203" s="21" t="s">
        <v>1437</v>
      </c>
      <c r="BW203" s="21" t="s">
        <v>3589</v>
      </c>
      <c r="BX203" s="21" t="s">
        <v>3033</v>
      </c>
      <c r="BY203" s="31">
        <v>846681</v>
      </c>
      <c r="BZ203" s="31">
        <v>846681</v>
      </c>
      <c r="CA203" t="s">
        <v>468</v>
      </c>
      <c r="CB203" s="21" t="s">
        <v>3592</v>
      </c>
      <c r="CC203" s="21" t="s">
        <v>3593</v>
      </c>
      <c r="CD203" s="21" t="s">
        <v>3378</v>
      </c>
      <c r="CE203" s="21" t="s">
        <v>3594</v>
      </c>
      <c r="CF203" s="31">
        <v>318033</v>
      </c>
      <c r="CG203" s="31">
        <v>318033</v>
      </c>
      <c r="CH203" t="s">
        <v>468</v>
      </c>
      <c r="CM203" s="31"/>
      <c r="CN203" s="31"/>
      <c r="CT203" s="31"/>
      <c r="CU203" s="31"/>
      <c r="DA203" s="31"/>
      <c r="DB203" s="31"/>
      <c r="DH203" s="31"/>
      <c r="DI203" s="31"/>
      <c r="DO203" s="31"/>
      <c r="DP203" s="31"/>
      <c r="DR203" t="s">
        <v>5495</v>
      </c>
      <c r="DS203" t="s">
        <v>5496</v>
      </c>
      <c r="DT203" t="s">
        <v>469</v>
      </c>
      <c r="DU203" s="29" t="s">
        <v>5508</v>
      </c>
      <c r="DV203" t="s">
        <v>2829</v>
      </c>
      <c r="DW203" t="s">
        <v>5481</v>
      </c>
      <c r="DX203" t="s">
        <v>5482</v>
      </c>
      <c r="DY203" t="s">
        <v>5483</v>
      </c>
      <c r="DZ203" t="s">
        <v>5484</v>
      </c>
      <c r="EA203" s="22">
        <v>43091.565520833334</v>
      </c>
      <c r="EB203" t="s">
        <v>3591</v>
      </c>
      <c r="EC203" t="s">
        <v>5692</v>
      </c>
    </row>
    <row r="204" spans="1:134" x14ac:dyDescent="0.35">
      <c r="A204" s="30"/>
      <c r="B204" s="22">
        <v>43005.467361111114</v>
      </c>
      <c r="C204" s="22" t="s">
        <v>2839</v>
      </c>
      <c r="D204" s="30" t="s">
        <v>2840</v>
      </c>
      <c r="E204" s="30" t="s">
        <v>462</v>
      </c>
      <c r="F204" s="30" t="s">
        <v>2820</v>
      </c>
      <c r="G204" s="30" t="s">
        <v>2819</v>
      </c>
      <c r="H204" t="s">
        <v>2821</v>
      </c>
      <c r="J204" t="s">
        <v>757</v>
      </c>
      <c r="M204" s="26">
        <v>99</v>
      </c>
      <c r="Q204" s="29" t="s">
        <v>753</v>
      </c>
      <c r="R204" s="29" t="str">
        <f>IFERROR(MID(RADataQTable[[#This Row],[RAtemplate]],1,LEN(RADataQTable[[#This Row],[RAtemplate]])-8),"RA") &amp; " " &amp; RADataQTable[[#This Row],[prop_id0]] &amp; " " &amp; RADataQTable[[#This Row],[last0]]</f>
        <v>RA 1763546 Freedman</v>
      </c>
      <c r="U204" s="21" t="str">
        <f>IF(signer1="PD",IF(ISBLANK(RADataQTable[[#This Row],[sign_blck_name]]),"",RADataQTable[[#This Row],[sign_blck_name]]),IF(ISBLANK(signer1),"",signer1))</f>
        <v>Sandip Kundu</v>
      </c>
      <c r="V204" s="29" t="str">
        <f>signer2</f>
        <v>Cognizant Program Director</v>
      </c>
      <c r="W204" s="15" t="str">
        <f>HYPERLINK("https://www.ejacket.nsf.gov/ej/showProposal.do?Continue=Y&amp;ID="&amp;RADataQTable[[#This Row],[prop_id0]],"eJ")</f>
        <v>eJ</v>
      </c>
      <c r="X204" s="15" t="str">
        <f>HYPERLINK("mailto:"&amp;RADataQTable[[#This Row],[email]]&amp;"&amp;subject=Your NSF Proposal:  "&amp;RADataQTable[[#This Row],[Div]]&amp;" "&amp;RADataQTable[[#This Row],[prop_id0]], RADataQTable[[#This Row],[email]])</f>
        <v>mfreed@cs.princeton.edu</v>
      </c>
      <c r="Y204" s="15" t="str">
        <f>HYPERLINK("mailto:"&amp;RADataQTable[[#This Row],[allPIemail]]&amp;"&amp;subject=NSF Proposal:  "&amp;RADataQTable[[#This Row],[Div]]&amp;" "&amp;RADataQTable[[#This Row],[prop_id0]], "PIs@")</f>
        <v>PIs@</v>
      </c>
      <c r="Z204" t="s">
        <v>2841</v>
      </c>
      <c r="AD204"/>
      <c r="AE204" t="str">
        <f>IF(RADataQTable[[#This Row],[maxScore]]-RADataQTable[[#This Row],[minScore]]&gt;4,"Y","")</f>
        <v/>
      </c>
      <c r="AF204" s="21"/>
      <c r="AG204" s="26"/>
      <c r="AI204"/>
      <c r="AJ204" s="30"/>
      <c r="AK204" s="13">
        <v>1200000</v>
      </c>
      <c r="AL204" s="13">
        <v>1200000</v>
      </c>
      <c r="AM204">
        <v>0</v>
      </c>
      <c r="AN204" s="30">
        <v>43160</v>
      </c>
      <c r="AO204" s="21">
        <v>48</v>
      </c>
      <c r="AP204" s="21" t="s">
        <v>3596</v>
      </c>
      <c r="AS204" s="30"/>
      <c r="AX204" s="30"/>
      <c r="BG204" s="30"/>
      <c r="BP204" s="30"/>
      <c r="BU204" t="s">
        <v>1439</v>
      </c>
      <c r="BV204" s="21" t="s">
        <v>1440</v>
      </c>
      <c r="BW204" s="21" t="s">
        <v>3005</v>
      </c>
      <c r="BX204" s="21" t="s">
        <v>609</v>
      </c>
      <c r="BY204" s="31">
        <v>1200000</v>
      </c>
      <c r="BZ204" s="31">
        <v>1200000</v>
      </c>
      <c r="CA204" t="s">
        <v>485</v>
      </c>
      <c r="CF204" s="31"/>
      <c r="CG204" s="31"/>
      <c r="CM204" s="31"/>
      <c r="CN204" s="31"/>
      <c r="CT204" s="31"/>
      <c r="CU204" s="31"/>
      <c r="DA204" s="31"/>
      <c r="DB204" s="31"/>
      <c r="DH204" s="31"/>
      <c r="DI204" s="31"/>
      <c r="DO204" s="31"/>
      <c r="DP204" s="31"/>
      <c r="DR204" t="s">
        <v>5486</v>
      </c>
      <c r="DS204" t="s">
        <v>5487</v>
      </c>
      <c r="DT204" t="s">
        <v>463</v>
      </c>
      <c r="DU204" s="29" t="s">
        <v>5488</v>
      </c>
      <c r="DV204" t="s">
        <v>2829</v>
      </c>
      <c r="DW204" t="s">
        <v>5481</v>
      </c>
      <c r="DX204" t="s">
        <v>5482</v>
      </c>
      <c r="DY204" t="s">
        <v>5483</v>
      </c>
      <c r="DZ204" t="s">
        <v>5484</v>
      </c>
      <c r="EA204" s="22">
        <v>43091.565520833334</v>
      </c>
      <c r="EB204" t="s">
        <v>3597</v>
      </c>
      <c r="EC204" t="s">
        <v>5693</v>
      </c>
    </row>
    <row r="205" spans="1:134" x14ac:dyDescent="0.35">
      <c r="A205" s="30"/>
      <c r="B205" s="22">
        <v>43005.472916666666</v>
      </c>
      <c r="C205" s="22" t="s">
        <v>2839</v>
      </c>
      <c r="D205" s="30" t="s">
        <v>2840</v>
      </c>
      <c r="E205" s="30" t="s">
        <v>462</v>
      </c>
      <c r="F205" s="30" t="s">
        <v>2820</v>
      </c>
      <c r="G205" s="30" t="s">
        <v>2819</v>
      </c>
      <c r="H205" t="s">
        <v>2821</v>
      </c>
      <c r="J205" t="s">
        <v>761</v>
      </c>
      <c r="M205" s="26">
        <v>99</v>
      </c>
      <c r="Q205" s="29" t="s">
        <v>753</v>
      </c>
      <c r="R205" s="29" t="str">
        <f>IFERROR(MID(RADataQTable[[#This Row],[RAtemplate]],1,LEN(RADataQTable[[#This Row],[RAtemplate]])-8),"RA") &amp; " " &amp; RADataQTable[[#This Row],[prop_id0]] &amp; " " &amp; RADataQTable[[#This Row],[last0]]</f>
        <v>RA 1763548 Wood</v>
      </c>
      <c r="U205" s="21" t="str">
        <f>IF(signer1="PD",IF(ISBLANK(RADataQTable[[#This Row],[sign_blck_name]]),"",RADataQTable[[#This Row],[sign_blck_name]]),IF(ISBLANK(signer1),"",signer1))</f>
        <v>Samee Khan</v>
      </c>
      <c r="V205" s="29" t="str">
        <f>signer2</f>
        <v>Cognizant Program Director</v>
      </c>
      <c r="W205" s="15" t="str">
        <f>HYPERLINK("https://www.ejacket.nsf.gov/ej/showProposal.do?Continue=Y&amp;ID="&amp;RADataQTable[[#This Row],[prop_id0]],"eJ")</f>
        <v>eJ</v>
      </c>
      <c r="X205" s="15" t="str">
        <f>HYPERLINK("mailto:"&amp;RADataQTable[[#This Row],[email]]&amp;"&amp;subject=Your NSF Proposal:  "&amp;RADataQTable[[#This Row],[Div]]&amp;" "&amp;RADataQTable[[#This Row],[prop_id0]], RADataQTable[[#This Row],[email]])</f>
        <v>timwood@gwu.edu</v>
      </c>
      <c r="Y205" s="15" t="str">
        <f>HYPERLINK("mailto:"&amp;RADataQTable[[#This Row],[allPIemail]]&amp;"&amp;subject=NSF Proposal:  "&amp;RADataQTable[[#This Row],[Div]]&amp;" "&amp;RADataQTable[[#This Row],[prop_id0]], "PIs@")</f>
        <v>PIs@</v>
      </c>
      <c r="Z205" t="s">
        <v>2841</v>
      </c>
      <c r="AA205" t="s">
        <v>1442</v>
      </c>
      <c r="AB205">
        <v>1</v>
      </c>
      <c r="AC205">
        <v>1</v>
      </c>
      <c r="AD205"/>
      <c r="AE205" t="str">
        <f>IF(RADataQTable[[#This Row],[maxScore]]-RADataQTable[[#This Row],[minScore]]&gt;4,"Y","")</f>
        <v/>
      </c>
      <c r="AF205" s="21">
        <v>9</v>
      </c>
      <c r="AG205" s="26">
        <v>9</v>
      </c>
      <c r="AH205">
        <v>9</v>
      </c>
      <c r="AI205" t="s">
        <v>739</v>
      </c>
      <c r="AJ205" s="30">
        <v>43087.396527777775</v>
      </c>
      <c r="AK205" s="13">
        <v>1232000</v>
      </c>
      <c r="AL205" s="13">
        <v>1232000</v>
      </c>
      <c r="AM205">
        <v>0</v>
      </c>
      <c r="AN205" s="30">
        <v>43313</v>
      </c>
      <c r="AO205" s="21">
        <v>48</v>
      </c>
      <c r="AP205" s="21" t="s">
        <v>3599</v>
      </c>
      <c r="AQ205">
        <v>1</v>
      </c>
      <c r="AR205" t="s">
        <v>5694</v>
      </c>
      <c r="AS205" s="30">
        <v>43087.396527777775</v>
      </c>
      <c r="AX205" s="30"/>
      <c r="BG205" s="30"/>
      <c r="BP205" s="30"/>
      <c r="BU205" t="s">
        <v>1442</v>
      </c>
      <c r="BV205" s="21" t="s">
        <v>1443</v>
      </c>
      <c r="BW205" s="21" t="s">
        <v>3598</v>
      </c>
      <c r="BX205" s="21" t="s">
        <v>568</v>
      </c>
      <c r="BY205" s="31">
        <v>416000</v>
      </c>
      <c r="BZ205" s="31">
        <v>416000</v>
      </c>
      <c r="CA205" t="s">
        <v>485</v>
      </c>
      <c r="CB205" s="21" t="s">
        <v>3601</v>
      </c>
      <c r="CC205" s="21" t="s">
        <v>3602</v>
      </c>
      <c r="CD205" s="21" t="s">
        <v>3603</v>
      </c>
      <c r="CE205" s="21" t="s">
        <v>2956</v>
      </c>
      <c r="CF205" s="31">
        <v>400000</v>
      </c>
      <c r="CG205" s="31">
        <v>400000</v>
      </c>
      <c r="CH205" t="s">
        <v>485</v>
      </c>
      <c r="CI205" s="21" t="s">
        <v>3605</v>
      </c>
      <c r="CJ205" s="21" t="s">
        <v>3606</v>
      </c>
      <c r="CK205" s="21" t="s">
        <v>3607</v>
      </c>
      <c r="CL205" s="21" t="s">
        <v>665</v>
      </c>
      <c r="CM205" s="31">
        <v>416000</v>
      </c>
      <c r="CN205" s="31">
        <v>416000</v>
      </c>
      <c r="CO205" t="s">
        <v>485</v>
      </c>
      <c r="CT205" s="31"/>
      <c r="CU205" s="31"/>
      <c r="DA205" s="31"/>
      <c r="DB205" s="31"/>
      <c r="DH205" s="31"/>
      <c r="DI205" s="31"/>
      <c r="DO205" s="31"/>
      <c r="DP205" s="31"/>
      <c r="DR205" t="s">
        <v>5486</v>
      </c>
      <c r="DS205" t="s">
        <v>5487</v>
      </c>
      <c r="DT205" t="s">
        <v>463</v>
      </c>
      <c r="DU205" s="29" t="s">
        <v>5490</v>
      </c>
      <c r="DV205" t="s">
        <v>2829</v>
      </c>
      <c r="DW205" t="s">
        <v>5481</v>
      </c>
      <c r="DX205" t="s">
        <v>5482</v>
      </c>
      <c r="DY205" t="s">
        <v>5483</v>
      </c>
      <c r="DZ205" t="s">
        <v>5484</v>
      </c>
      <c r="EA205" s="22">
        <v>43091.565520833334</v>
      </c>
      <c r="EB205" t="s">
        <v>3600</v>
      </c>
      <c r="EC205" t="s">
        <v>5695</v>
      </c>
    </row>
    <row r="206" spans="1:134" x14ac:dyDescent="0.35">
      <c r="A206" s="30"/>
      <c r="B206" s="22">
        <v>43005.474305555559</v>
      </c>
      <c r="C206" s="22" t="s">
        <v>2868</v>
      </c>
      <c r="D206" s="30" t="s">
        <v>2869</v>
      </c>
      <c r="E206" s="30" t="s">
        <v>468</v>
      </c>
      <c r="F206" s="30" t="s">
        <v>2820</v>
      </c>
      <c r="G206" s="30" t="s">
        <v>2819</v>
      </c>
      <c r="H206" t="s">
        <v>2821</v>
      </c>
      <c r="I206" t="s">
        <v>2911</v>
      </c>
      <c r="J206" t="s">
        <v>1185</v>
      </c>
      <c r="M206" s="26">
        <v>99</v>
      </c>
      <c r="Q206" s="29" t="s">
        <v>753</v>
      </c>
      <c r="R206" s="29" t="str">
        <f>IFERROR(MID(RADataQTable[[#This Row],[RAtemplate]],1,LEN(RADataQTable[[#This Row],[RAtemplate]])-8),"RA") &amp; " " &amp; RADataQTable[[#This Row],[prop_id0]] &amp; " " &amp; RADataQTable[[#This Row],[last0]]</f>
        <v>RA 1763550 Chang</v>
      </c>
      <c r="U206" s="21" t="str">
        <f>IF(signer1="PD",IF(ISBLANK(RADataQTable[[#This Row],[sign_blck_name]]),"",RADataQTable[[#This Row],[sign_blck_name]]),IF(ISBLANK(signer1),"",signer1))</f>
        <v>Dan Cosley</v>
      </c>
      <c r="V206" s="29" t="str">
        <f>signer2</f>
        <v>Cognizant Program Director</v>
      </c>
      <c r="W206" s="15" t="str">
        <f>HYPERLINK("https://www.ejacket.nsf.gov/ej/showProposal.do?Continue=Y&amp;ID="&amp;RADataQTable[[#This Row],[prop_id0]],"eJ")</f>
        <v>eJ</v>
      </c>
      <c r="X206" s="15" t="str">
        <f>HYPERLINK("mailto:"&amp;RADataQTable[[#This Row],[email]]&amp;"&amp;subject=Your NSF Proposal:  "&amp;RADataQTable[[#This Row],[Div]]&amp;" "&amp;RADataQTable[[#This Row],[prop_id0]], RADataQTable[[#This Row],[email]])</f>
        <v>remco@cs.tufts.edu</v>
      </c>
      <c r="Y206" s="15" t="str">
        <f>HYPERLINK("mailto:"&amp;RADataQTable[[#This Row],[allPIemail]]&amp;"&amp;subject=NSF Proposal:  "&amp;RADataQTable[[#This Row],[Div]]&amp;" "&amp;RADataQTable[[#This Row],[prop_id0]], "PIs@")</f>
        <v>PIs@</v>
      </c>
      <c r="Z206" t="s">
        <v>2871</v>
      </c>
      <c r="AD206"/>
      <c r="AE206" t="str">
        <f>IF(RADataQTable[[#This Row],[maxScore]]-RADataQTable[[#This Row],[minScore]]&gt;4,"Y","")</f>
        <v/>
      </c>
      <c r="AF206" s="21"/>
      <c r="AG206" s="26"/>
      <c r="AI206"/>
      <c r="AJ206" s="30"/>
      <c r="AK206" s="13">
        <v>1198260</v>
      </c>
      <c r="AL206" s="13">
        <v>1198260</v>
      </c>
      <c r="AM206">
        <v>0</v>
      </c>
      <c r="AN206" s="30">
        <v>43344</v>
      </c>
      <c r="AO206" s="21">
        <v>48</v>
      </c>
      <c r="AP206" s="21" t="s">
        <v>3612</v>
      </c>
      <c r="AS206" s="30"/>
      <c r="AX206" s="30"/>
      <c r="BG206" s="30"/>
      <c r="BP206" s="30"/>
      <c r="BU206" t="s">
        <v>3609</v>
      </c>
      <c r="BV206" s="21" t="s">
        <v>3610</v>
      </c>
      <c r="BW206" s="21" t="s">
        <v>3611</v>
      </c>
      <c r="BX206" s="21" t="s">
        <v>3410</v>
      </c>
      <c r="BY206" s="31">
        <v>398568</v>
      </c>
      <c r="BZ206" s="31">
        <v>398568</v>
      </c>
      <c r="CA206" t="s">
        <v>468</v>
      </c>
      <c r="CB206" s="21" t="s">
        <v>3614</v>
      </c>
      <c r="CC206" s="21" t="s">
        <v>1392</v>
      </c>
      <c r="CD206" s="21" t="s">
        <v>3503</v>
      </c>
      <c r="CE206" s="21" t="s">
        <v>2976</v>
      </c>
      <c r="CF206" s="31">
        <v>399737</v>
      </c>
      <c r="CG206" s="31">
        <v>399737</v>
      </c>
      <c r="CH206" t="s">
        <v>468</v>
      </c>
      <c r="CI206" s="21" t="s">
        <v>3615</v>
      </c>
      <c r="CJ206" s="21" t="s">
        <v>3616</v>
      </c>
      <c r="CK206" s="21" t="s">
        <v>3617</v>
      </c>
      <c r="CL206" s="21" t="s">
        <v>600</v>
      </c>
      <c r="CM206" s="31">
        <v>399955</v>
      </c>
      <c r="CN206" s="31">
        <v>399955</v>
      </c>
      <c r="CO206" t="s">
        <v>468</v>
      </c>
      <c r="CT206" s="31"/>
      <c r="CU206" s="31"/>
      <c r="DA206" s="31"/>
      <c r="DB206" s="31"/>
      <c r="DH206" s="31"/>
      <c r="DI206" s="31"/>
      <c r="DO206" s="31"/>
      <c r="DP206" s="31"/>
      <c r="DR206" t="s">
        <v>5495</v>
      </c>
      <c r="DS206" t="s">
        <v>5496</v>
      </c>
      <c r="DT206" t="s">
        <v>469</v>
      </c>
      <c r="DU206" s="29" t="s">
        <v>5584</v>
      </c>
      <c r="DV206" t="s">
        <v>2881</v>
      </c>
      <c r="DW206" t="s">
        <v>5481</v>
      </c>
      <c r="DX206" t="s">
        <v>5482</v>
      </c>
      <c r="DY206" t="s">
        <v>5483</v>
      </c>
      <c r="DZ206" t="s">
        <v>5484</v>
      </c>
      <c r="EA206" s="22">
        <v>43091.565520833334</v>
      </c>
      <c r="EB206" t="s">
        <v>3613</v>
      </c>
      <c r="EC206" t="s">
        <v>5696</v>
      </c>
    </row>
    <row r="207" spans="1:134" x14ac:dyDescent="0.35">
      <c r="A207" s="30"/>
      <c r="B207" s="22">
        <v>43005.474999999999</v>
      </c>
      <c r="C207" s="22" t="s">
        <v>2839</v>
      </c>
      <c r="D207" s="30" t="s">
        <v>2840</v>
      </c>
      <c r="E207" s="30" t="s">
        <v>464</v>
      </c>
      <c r="F207" s="30" t="s">
        <v>2820</v>
      </c>
      <c r="G207" s="30" t="s">
        <v>2819</v>
      </c>
      <c r="H207" t="s">
        <v>2821</v>
      </c>
      <c r="J207" t="s">
        <v>1119</v>
      </c>
      <c r="M207" s="26">
        <v>99</v>
      </c>
      <c r="Q207" s="29" t="s">
        <v>753</v>
      </c>
      <c r="R207" s="29" t="str">
        <f>IFERROR(MID(RADataQTable[[#This Row],[RAtemplate]],1,LEN(RADataQTable[[#This Row],[RAtemplate]])-8),"RA") &amp; " " &amp; RADataQTable[[#This Row],[prop_id0]] &amp; " " &amp; RADataQTable[[#This Row],[last0]]</f>
        <v>RA 1763551 Abouzeid</v>
      </c>
      <c r="U207" s="21" t="str">
        <f>IF(signer1="PD",IF(ISBLANK(RADataQTable[[#This Row],[sign_blck_name]]),"",RADataQTable[[#This Row],[sign_blck_name]]),IF(ISBLANK(signer1),"",signer1))</f>
        <v>Monisha Ghosh</v>
      </c>
      <c r="V207" s="29" t="str">
        <f>signer2</f>
        <v>Cognizant Program Director</v>
      </c>
      <c r="W207" s="15" t="str">
        <f>HYPERLINK("https://www.ejacket.nsf.gov/ej/showProposal.do?Continue=Y&amp;ID="&amp;RADataQTable[[#This Row],[prop_id0]],"eJ")</f>
        <v>eJ</v>
      </c>
      <c r="X207" s="15" t="str">
        <f>HYPERLINK("mailto:"&amp;RADataQTable[[#This Row],[email]]&amp;"&amp;subject=Your NSF Proposal:  "&amp;RADataQTable[[#This Row],[Div]]&amp;" "&amp;RADataQTable[[#This Row],[prop_id0]], RADataQTable[[#This Row],[email]])</f>
        <v>abouzeid@ecse.rpi.edu</v>
      </c>
      <c r="Y207" s="15" t="str">
        <f>HYPERLINK("mailto:"&amp;RADataQTable[[#This Row],[allPIemail]]&amp;"&amp;subject=NSF Proposal:  "&amp;RADataQTable[[#This Row],[Div]]&amp;" "&amp;RADataQTable[[#This Row],[prop_id0]], "PIs@")</f>
        <v>PIs@</v>
      </c>
      <c r="Z207" t="s">
        <v>2841</v>
      </c>
      <c r="AD207"/>
      <c r="AE207" t="str">
        <f>IF(RADataQTable[[#This Row],[maxScore]]-RADataQTable[[#This Row],[minScore]]&gt;4,"Y","")</f>
        <v/>
      </c>
      <c r="AF207" s="21"/>
      <c r="AG207" s="26"/>
      <c r="AI207"/>
      <c r="AJ207" s="30"/>
      <c r="AK207" s="13">
        <v>1198096</v>
      </c>
      <c r="AL207" s="13">
        <v>1198096</v>
      </c>
      <c r="AM207">
        <v>0</v>
      </c>
      <c r="AN207" s="30">
        <v>43131</v>
      </c>
      <c r="AO207" s="21">
        <v>36</v>
      </c>
      <c r="AP207" s="21" t="s">
        <v>3621</v>
      </c>
      <c r="AS207" s="30"/>
      <c r="AX207" s="30"/>
      <c r="BG207" s="30"/>
      <c r="BP207" s="30"/>
      <c r="BU207" t="s">
        <v>1449</v>
      </c>
      <c r="BV207" s="21" t="s">
        <v>1450</v>
      </c>
      <c r="BW207" s="21" t="s">
        <v>3619</v>
      </c>
      <c r="BX207" s="21" t="s">
        <v>3620</v>
      </c>
      <c r="BY207" s="31">
        <v>498646</v>
      </c>
      <c r="BZ207" s="31">
        <v>498646</v>
      </c>
      <c r="CB207" s="21" t="s">
        <v>3623</v>
      </c>
      <c r="CC207" s="21" t="s">
        <v>3624</v>
      </c>
      <c r="CD207" s="21" t="s">
        <v>3625</v>
      </c>
      <c r="CE207" s="21" t="s">
        <v>603</v>
      </c>
      <c r="CF207" s="31">
        <v>349450</v>
      </c>
      <c r="CG207" s="31">
        <v>349450</v>
      </c>
      <c r="CH207" t="s">
        <v>485</v>
      </c>
      <c r="CI207" s="21" t="s">
        <v>3628</v>
      </c>
      <c r="CJ207" s="21" t="s">
        <v>3394</v>
      </c>
      <c r="CK207" s="21" t="s">
        <v>3395</v>
      </c>
      <c r="CL207" s="21" t="s">
        <v>3396</v>
      </c>
      <c r="CM207" s="31">
        <v>350000</v>
      </c>
      <c r="CN207" s="31">
        <v>350000</v>
      </c>
      <c r="CO207" t="s">
        <v>485</v>
      </c>
      <c r="CT207" s="31"/>
      <c r="CU207" s="31"/>
      <c r="DA207" s="31"/>
      <c r="DB207" s="31"/>
      <c r="DH207" s="31"/>
      <c r="DI207" s="31"/>
      <c r="DO207" s="31"/>
      <c r="DP207" s="31"/>
      <c r="DR207" t="s">
        <v>5486</v>
      </c>
      <c r="DS207" t="s">
        <v>5487</v>
      </c>
      <c r="DT207" t="s">
        <v>465</v>
      </c>
      <c r="DU207" s="29" t="s">
        <v>5595</v>
      </c>
      <c r="DV207" t="s">
        <v>2829</v>
      </c>
      <c r="DW207" t="s">
        <v>5481</v>
      </c>
      <c r="DX207" t="s">
        <v>5482</v>
      </c>
      <c r="DY207" t="s">
        <v>5483</v>
      </c>
      <c r="DZ207" t="s">
        <v>5484</v>
      </c>
      <c r="EA207" s="22">
        <v>43091.565520833334</v>
      </c>
      <c r="EB207" t="s">
        <v>3622</v>
      </c>
      <c r="EC207" t="s">
        <v>5697</v>
      </c>
    </row>
    <row r="208" spans="1:134" x14ac:dyDescent="0.35">
      <c r="A208" s="30"/>
      <c r="B208" s="22">
        <v>43005.479861111111</v>
      </c>
      <c r="C208" s="22" t="s">
        <v>2817</v>
      </c>
      <c r="D208" s="30" t="s">
        <v>2818</v>
      </c>
      <c r="E208" s="30" t="s">
        <v>474</v>
      </c>
      <c r="F208" s="30" t="s">
        <v>2820</v>
      </c>
      <c r="G208" s="30" t="s">
        <v>2819</v>
      </c>
      <c r="H208" t="s">
        <v>2821</v>
      </c>
      <c r="I208" t="s">
        <v>2822</v>
      </c>
      <c r="J208" t="s">
        <v>885</v>
      </c>
      <c r="M208" s="26">
        <v>99</v>
      </c>
      <c r="Q208" s="29" t="s">
        <v>753</v>
      </c>
      <c r="R208" s="29" t="str">
        <f>IFERROR(MID(RADataQTable[[#This Row],[RAtemplate]],1,LEN(RADataQTable[[#This Row],[RAtemplate]])-8),"RA") &amp; " " &amp; RADataQTable[[#This Row],[prop_id0]] &amp; " " &amp; RADataQTable[[#This Row],[last0]]</f>
        <v>RA 1763559 Matthews</v>
      </c>
      <c r="U208" s="21" t="str">
        <f>IF(signer1="PD",IF(ISBLANK(RADataQTable[[#This Row],[sign_blck_name]]),"",RADataQTable[[#This Row],[sign_blck_name]]),IF(ISBLANK(signer1),"",signer1))</f>
        <v>phillip regalia</v>
      </c>
      <c r="V208" s="29" t="str">
        <f>signer2</f>
        <v>Cognizant Program Director</v>
      </c>
      <c r="W208" s="15" t="str">
        <f>HYPERLINK("https://www.ejacket.nsf.gov/ej/showProposal.do?Continue=Y&amp;ID="&amp;RADataQTable[[#This Row],[prop_id0]],"eJ")</f>
        <v>eJ</v>
      </c>
      <c r="X208" s="15" t="str">
        <f>HYPERLINK("mailto:"&amp;RADataQTable[[#This Row],[email]]&amp;"&amp;subject=Your NSF Proposal:  "&amp;RADataQTable[[#This Row],[Div]]&amp;" "&amp;RADataQTable[[#This Row],[prop_id0]], RADataQTable[[#This Row],[email]])</f>
        <v>gmatthe@clemson.edu</v>
      </c>
      <c r="Y208" s="15" t="str">
        <f>HYPERLINK("mailto:"&amp;RADataQTable[[#This Row],[allPIemail]]&amp;"&amp;subject=NSF Proposal:  "&amp;RADataQTable[[#This Row],[Div]]&amp;" "&amp;RADataQTable[[#This Row],[prop_id0]], "PIs@")</f>
        <v>PIs@</v>
      </c>
      <c r="Z208" t="s">
        <v>2825</v>
      </c>
      <c r="AD208"/>
      <c r="AE208" t="str">
        <f>IF(RADataQTable[[#This Row],[maxScore]]-RADataQTable[[#This Row],[minScore]]&gt;4,"Y","")</f>
        <v/>
      </c>
      <c r="AF208" s="21"/>
      <c r="AG208" s="26"/>
      <c r="AI208"/>
      <c r="AJ208" s="30"/>
      <c r="AK208" s="13">
        <v>802208</v>
      </c>
      <c r="AL208" s="13">
        <v>802208</v>
      </c>
      <c r="AM208">
        <v>0</v>
      </c>
      <c r="AN208" s="30">
        <v>43235</v>
      </c>
      <c r="AO208" s="21">
        <v>36</v>
      </c>
      <c r="AP208" s="21" t="s">
        <v>3638</v>
      </c>
      <c r="AS208" s="30"/>
      <c r="AX208" s="30"/>
      <c r="BG208" s="30"/>
      <c r="BP208" s="30"/>
      <c r="BU208" t="s">
        <v>1461</v>
      </c>
      <c r="BV208" s="21" t="s">
        <v>1462</v>
      </c>
      <c r="BW208" s="21" t="s">
        <v>3636</v>
      </c>
      <c r="BX208" s="21" t="s">
        <v>3366</v>
      </c>
      <c r="BY208" s="31">
        <v>802208</v>
      </c>
      <c r="BZ208" s="31">
        <v>802208</v>
      </c>
      <c r="CA208" t="s">
        <v>519</v>
      </c>
      <c r="CF208" s="31"/>
      <c r="CG208" s="31"/>
      <c r="CM208" s="31"/>
      <c r="CN208" s="31"/>
      <c r="CT208" s="31"/>
      <c r="CU208" s="31"/>
      <c r="DA208" s="31"/>
      <c r="DB208" s="31"/>
      <c r="DH208" s="31"/>
      <c r="DI208" s="31"/>
      <c r="DO208" s="31"/>
      <c r="DP208" s="31"/>
      <c r="DR208" t="s">
        <v>5478</v>
      </c>
      <c r="DS208" t="s">
        <v>5479</v>
      </c>
      <c r="DT208" t="s">
        <v>475</v>
      </c>
      <c r="DU208" s="29" t="s">
        <v>5528</v>
      </c>
      <c r="DV208" t="s">
        <v>3637</v>
      </c>
      <c r="DW208" t="s">
        <v>5481</v>
      </c>
      <c r="DX208" t="s">
        <v>5482</v>
      </c>
      <c r="DY208" t="s">
        <v>5483</v>
      </c>
      <c r="DZ208" t="s">
        <v>5484</v>
      </c>
      <c r="EA208" s="22">
        <v>43091.565520833334</v>
      </c>
      <c r="EB208" t="s">
        <v>3639</v>
      </c>
      <c r="EC208" t="s">
        <v>5699</v>
      </c>
    </row>
    <row r="209" spans="1:133" x14ac:dyDescent="0.35">
      <c r="A209" s="30"/>
      <c r="B209" s="22">
        <v>43005.486805555556</v>
      </c>
      <c r="C209" s="22" t="s">
        <v>2868</v>
      </c>
      <c r="D209" s="30" t="s">
        <v>2869</v>
      </c>
      <c r="E209" s="30" t="s">
        <v>466</v>
      </c>
      <c r="F209" s="30" t="s">
        <v>2820</v>
      </c>
      <c r="G209" s="30" t="s">
        <v>2819</v>
      </c>
      <c r="H209" t="s">
        <v>2821</v>
      </c>
      <c r="I209" t="s">
        <v>2883</v>
      </c>
      <c r="J209" t="s">
        <v>786</v>
      </c>
      <c r="M209" s="26">
        <v>99</v>
      </c>
      <c r="Q209" s="29" t="s">
        <v>753</v>
      </c>
      <c r="R209" s="29" t="str">
        <f>IFERROR(MID(RADataQTable[[#This Row],[RAtemplate]],1,LEN(RADataQTable[[#This Row],[RAtemplate]])-8),"RA") &amp; " " &amp; RADataQTable[[#This Row],[prop_id0]] &amp; " " &amp; RADataQTable[[#This Row],[last0]]</f>
        <v>RA 1763570 Pfister</v>
      </c>
      <c r="U209" s="21" t="str">
        <f>IF(signer1="PD",IF(ISBLANK(RADataQTable[[#This Row],[sign_blck_name]]),"",RADataQTable[[#This Row],[sign_blck_name]]),IF(ISBLANK(signer1),"",signer1))</f>
        <v>Aidong Zhang</v>
      </c>
      <c r="V209" s="29" t="str">
        <f>signer2</f>
        <v>Cognizant Program Director</v>
      </c>
      <c r="W209" s="15" t="str">
        <f>HYPERLINK("https://www.ejacket.nsf.gov/ej/showProposal.do?Continue=Y&amp;ID="&amp;RADataQTable[[#This Row],[prop_id0]],"eJ")</f>
        <v>eJ</v>
      </c>
      <c r="X209" s="15" t="str">
        <f>HYPERLINK("mailto:"&amp;RADataQTable[[#This Row],[email]]&amp;"&amp;subject=Your NSF Proposal:  "&amp;RADataQTable[[#This Row],[Div]]&amp;" "&amp;RADataQTable[[#This Row],[prop_id0]], RADataQTable[[#This Row],[email]])</f>
        <v>pfister@seas.harvard.edu</v>
      </c>
      <c r="Y209" s="15" t="str">
        <f>HYPERLINK("mailto:"&amp;RADataQTable[[#This Row],[allPIemail]]&amp;"&amp;subject=NSF Proposal:  "&amp;RADataQTable[[#This Row],[Div]]&amp;" "&amp;RADataQTable[[#This Row],[prop_id0]], "PIs@")</f>
        <v>PIs@</v>
      </c>
      <c r="Z209" t="s">
        <v>2871</v>
      </c>
      <c r="AD209"/>
      <c r="AE209" t="str">
        <f>IF(RADataQTable[[#This Row],[maxScore]]-RADataQTable[[#This Row],[minScore]]&gt;4,"Y","")</f>
        <v/>
      </c>
      <c r="AF209" s="21"/>
      <c r="AG209" s="26"/>
      <c r="AI209"/>
      <c r="AJ209" s="30"/>
      <c r="AK209" s="13">
        <v>1200000</v>
      </c>
      <c r="AL209" s="13">
        <v>1200000</v>
      </c>
      <c r="AM209">
        <v>0</v>
      </c>
      <c r="AN209" s="30">
        <v>43344</v>
      </c>
      <c r="AO209" s="21">
        <v>48</v>
      </c>
      <c r="AP209" s="21" t="s">
        <v>3648</v>
      </c>
      <c r="AS209" s="30"/>
      <c r="AX209" s="30"/>
      <c r="BG209" s="30"/>
      <c r="BP209" s="30"/>
      <c r="BU209" t="s">
        <v>1473</v>
      </c>
      <c r="BV209" s="21" t="s">
        <v>1474</v>
      </c>
      <c r="BW209" s="21" t="s">
        <v>3647</v>
      </c>
      <c r="BX209" s="21" t="s">
        <v>2938</v>
      </c>
      <c r="BY209" s="31">
        <v>1200000</v>
      </c>
      <c r="BZ209" s="31">
        <v>1200000</v>
      </c>
      <c r="CA209" t="s">
        <v>2884</v>
      </c>
      <c r="CF209" s="31"/>
      <c r="CG209" s="31"/>
      <c r="CM209" s="31"/>
      <c r="CN209" s="31"/>
      <c r="CT209" s="31"/>
      <c r="CU209" s="31"/>
      <c r="DA209" s="31"/>
      <c r="DB209" s="31"/>
      <c r="DH209" s="31"/>
      <c r="DI209" s="31"/>
      <c r="DO209" s="31"/>
      <c r="DP209" s="31"/>
      <c r="DR209" t="s">
        <v>5495</v>
      </c>
      <c r="DS209" t="s">
        <v>5496</v>
      </c>
      <c r="DT209" t="s">
        <v>467</v>
      </c>
      <c r="DU209" s="29" t="s">
        <v>5499</v>
      </c>
      <c r="DV209" t="s">
        <v>2881</v>
      </c>
      <c r="DW209" t="s">
        <v>5481</v>
      </c>
      <c r="DX209" t="s">
        <v>5482</v>
      </c>
      <c r="DY209" t="s">
        <v>5483</v>
      </c>
      <c r="DZ209" t="s">
        <v>5484</v>
      </c>
      <c r="EA209" s="22">
        <v>43091.565520833334</v>
      </c>
      <c r="EB209" t="s">
        <v>3649</v>
      </c>
      <c r="EC209" t="s">
        <v>5701</v>
      </c>
    </row>
    <row r="210" spans="1:133" x14ac:dyDescent="0.35">
      <c r="A210" s="30"/>
      <c r="B210" s="22">
        <v>43005.489583333336</v>
      </c>
      <c r="C210" s="22" t="s">
        <v>2839</v>
      </c>
      <c r="D210" s="30" t="s">
        <v>2840</v>
      </c>
      <c r="E210" s="30" t="s">
        <v>462</v>
      </c>
      <c r="F210" s="30" t="s">
        <v>2820</v>
      </c>
      <c r="G210" s="30" t="s">
        <v>2819</v>
      </c>
      <c r="H210" t="s">
        <v>2821</v>
      </c>
      <c r="J210" t="s">
        <v>761</v>
      </c>
      <c r="M210" s="26">
        <v>99</v>
      </c>
      <c r="Q210" s="29" t="s">
        <v>753</v>
      </c>
      <c r="R210" s="29" t="str">
        <f>IFERROR(MID(RADataQTable[[#This Row],[RAtemplate]],1,LEN(RADataQTable[[#This Row],[RAtemplate]])-8),"RA") &amp; " " &amp; RADataQTable[[#This Row],[prop_id0]] &amp; " " &amp; RADataQTable[[#This Row],[last0]]</f>
        <v>RA 1763576 Pu</v>
      </c>
      <c r="U210" s="21" t="str">
        <f>IF(signer1="PD",IF(ISBLANK(RADataQTable[[#This Row],[sign_blck_name]]),"",RADataQTable[[#This Row],[sign_blck_name]]),IF(ISBLANK(signer1),"",signer1))</f>
        <v>Samee Khan</v>
      </c>
      <c r="V210" s="29" t="str">
        <f>signer2</f>
        <v>Cognizant Program Director</v>
      </c>
      <c r="W210" s="15" t="str">
        <f>HYPERLINK("https://www.ejacket.nsf.gov/ej/showProposal.do?Continue=Y&amp;ID="&amp;RADataQTable[[#This Row],[prop_id0]],"eJ")</f>
        <v>eJ</v>
      </c>
      <c r="X210" s="15" t="str">
        <f>HYPERLINK("mailto:"&amp;RADataQTable[[#This Row],[email]]&amp;"&amp;subject=Your NSF Proposal:  "&amp;RADataQTable[[#This Row],[Div]]&amp;" "&amp;RADataQTable[[#This Row],[prop_id0]], RADataQTable[[#This Row],[email]])</f>
        <v>calton@cc.gatech.edu</v>
      </c>
      <c r="Y210" s="15" t="str">
        <f>HYPERLINK("mailto:"&amp;RADataQTable[[#This Row],[allPIemail]]&amp;"&amp;subject=NSF Proposal:  "&amp;RADataQTable[[#This Row],[Div]]&amp;" "&amp;RADataQTable[[#This Row],[prop_id0]], "PIs@")</f>
        <v>PIs@</v>
      </c>
      <c r="Z210" t="s">
        <v>2841</v>
      </c>
      <c r="AD210"/>
      <c r="AE210" t="str">
        <f>IF(RADataQTable[[#This Row],[maxScore]]-RADataQTable[[#This Row],[minScore]]&gt;4,"Y","")</f>
        <v/>
      </c>
      <c r="AF210" s="21"/>
      <c r="AG210" s="26"/>
      <c r="AI210"/>
      <c r="AJ210" s="30"/>
      <c r="AK210" s="13">
        <v>1200000</v>
      </c>
      <c r="AL210" s="13">
        <v>1200000</v>
      </c>
      <c r="AM210">
        <v>0</v>
      </c>
      <c r="AN210" s="30">
        <v>43313</v>
      </c>
      <c r="AO210" s="21">
        <v>48</v>
      </c>
      <c r="AP210" s="21" t="s">
        <v>3655</v>
      </c>
      <c r="AS210" s="30"/>
      <c r="AX210" s="30"/>
      <c r="BG210" s="30"/>
      <c r="BP210" s="30"/>
      <c r="BU210" t="s">
        <v>1484</v>
      </c>
      <c r="BV210" s="21" t="s">
        <v>1485</v>
      </c>
      <c r="BW210" s="21" t="s">
        <v>3654</v>
      </c>
      <c r="BX210" s="21" t="s">
        <v>3284</v>
      </c>
      <c r="BY210" s="31">
        <v>800000</v>
      </c>
      <c r="BZ210" s="31">
        <v>800000</v>
      </c>
      <c r="CA210" t="s">
        <v>485</v>
      </c>
      <c r="CB210" s="21" t="s">
        <v>3657</v>
      </c>
      <c r="CC210" s="21" t="s">
        <v>976</v>
      </c>
      <c r="CD210" s="21" t="s">
        <v>3658</v>
      </c>
      <c r="CE210" s="21" t="s">
        <v>3659</v>
      </c>
      <c r="CF210" s="31">
        <v>400000</v>
      </c>
      <c r="CG210" s="31">
        <v>400000</v>
      </c>
      <c r="CH210" t="s">
        <v>485</v>
      </c>
      <c r="CM210" s="31"/>
      <c r="CN210" s="31"/>
      <c r="CT210" s="31"/>
      <c r="CU210" s="31"/>
      <c r="DA210" s="31"/>
      <c r="DB210" s="31"/>
      <c r="DH210" s="31"/>
      <c r="DI210" s="31"/>
      <c r="DO210" s="31"/>
      <c r="DP210" s="31"/>
      <c r="DR210" t="s">
        <v>5486</v>
      </c>
      <c r="DS210" t="s">
        <v>5487</v>
      </c>
      <c r="DT210" t="s">
        <v>463</v>
      </c>
      <c r="DU210" s="29" t="s">
        <v>5490</v>
      </c>
      <c r="DV210" t="s">
        <v>2829</v>
      </c>
      <c r="DW210" t="s">
        <v>5481</v>
      </c>
      <c r="DX210" t="s">
        <v>5482</v>
      </c>
      <c r="DY210" t="s">
        <v>5483</v>
      </c>
      <c r="DZ210" t="s">
        <v>5484</v>
      </c>
      <c r="EA210" s="22">
        <v>43091.565520833334</v>
      </c>
      <c r="EB210" t="s">
        <v>3656</v>
      </c>
      <c r="EC210" t="s">
        <v>5704</v>
      </c>
    </row>
    <row r="211" spans="1:133" x14ac:dyDescent="0.35">
      <c r="A211" s="30"/>
      <c r="B211" s="22">
        <v>43005.491666666669</v>
      </c>
      <c r="C211" s="22" t="s">
        <v>2868</v>
      </c>
      <c r="D211" s="30" t="s">
        <v>2869</v>
      </c>
      <c r="E211" s="30" t="s">
        <v>470</v>
      </c>
      <c r="F211" s="30" t="s">
        <v>2820</v>
      </c>
      <c r="G211" s="30" t="s">
        <v>2819</v>
      </c>
      <c r="H211" t="s">
        <v>2821</v>
      </c>
      <c r="I211" t="s">
        <v>2902</v>
      </c>
      <c r="J211" t="s">
        <v>935</v>
      </c>
      <c r="M211" s="26">
        <v>99</v>
      </c>
      <c r="Q211" s="29" t="s">
        <v>753</v>
      </c>
      <c r="R211" s="29" t="str">
        <f>IFERROR(MID(RADataQTable[[#This Row],[RAtemplate]],1,LEN(RADataQTable[[#This Row],[RAtemplate]])-8),"RA") &amp; " " &amp; RADataQTable[[#This Row],[prop_id0]] &amp; " " &amp; RADataQTable[[#This Row],[last0]]</f>
        <v>RA 1763578 Lo</v>
      </c>
      <c r="U211" s="21" t="str">
        <f>IF(signer1="PD",IF(ISBLANK(RADataQTable[[#This Row],[sign_blck_name]]),"",RADataQTable[[#This Row],[sign_blck_name]]),IF(ISBLANK(signer1),"",signer1))</f>
        <v>Jie Yang</v>
      </c>
      <c r="V211" s="29" t="str">
        <f>signer2</f>
        <v>Cognizant Program Director</v>
      </c>
      <c r="W211" s="15" t="str">
        <f>HYPERLINK("https://www.ejacket.nsf.gov/ej/showProposal.do?Continue=Y&amp;ID="&amp;RADataQTable[[#This Row],[prop_id0]],"eJ")</f>
        <v>eJ</v>
      </c>
      <c r="X211" s="15" t="str">
        <f>HYPERLINK("mailto:"&amp;RADataQTable[[#This Row],[email]]&amp;"&amp;subject=Your NSF Proposal:  "&amp;RADataQTable[[#This Row],[Div]]&amp;" "&amp;RADataQTable[[#This Row],[prop_id0]], RADataQTable[[#This Row],[email]])</f>
        <v>jameslo@math.umbc.edu</v>
      </c>
      <c r="Y211" s="15" t="str">
        <f>HYPERLINK("mailto:"&amp;RADataQTable[[#This Row],[allPIemail]]&amp;"&amp;subject=NSF Proposal:  "&amp;RADataQTable[[#This Row],[Div]]&amp;" "&amp;RADataQTable[[#This Row],[prop_id0]], "PIs@")</f>
        <v>PIs@</v>
      </c>
      <c r="Z211" t="s">
        <v>2871</v>
      </c>
      <c r="AD211"/>
      <c r="AE211" t="str">
        <f>IF(RADataQTable[[#This Row],[maxScore]]-RADataQTable[[#This Row],[minScore]]&gt;4,"Y","")</f>
        <v/>
      </c>
      <c r="AF211" s="21"/>
      <c r="AG211" s="26"/>
      <c r="AI211"/>
      <c r="AJ211" s="30"/>
      <c r="AK211" s="13">
        <v>789028</v>
      </c>
      <c r="AL211" s="13">
        <v>789028</v>
      </c>
      <c r="AM211">
        <v>0</v>
      </c>
      <c r="AN211" s="30">
        <v>43282</v>
      </c>
      <c r="AO211" s="21">
        <v>36</v>
      </c>
      <c r="AP211" s="21" t="s">
        <v>3663</v>
      </c>
      <c r="AS211" s="30"/>
      <c r="AX211" s="30"/>
      <c r="BG211" s="30"/>
      <c r="BP211" s="30"/>
      <c r="BU211" t="s">
        <v>3661</v>
      </c>
      <c r="BV211" s="21" t="s">
        <v>3662</v>
      </c>
      <c r="BW211" s="21" t="s">
        <v>3136</v>
      </c>
      <c r="BX211" s="21" t="s">
        <v>683</v>
      </c>
      <c r="BY211" s="31">
        <v>789028</v>
      </c>
      <c r="BZ211" s="31">
        <v>789028</v>
      </c>
      <c r="CA211" t="s">
        <v>2903</v>
      </c>
      <c r="CF211" s="31"/>
      <c r="CG211" s="31"/>
      <c r="CM211" s="31"/>
      <c r="CN211" s="31"/>
      <c r="CT211" s="31"/>
      <c r="CU211" s="31"/>
      <c r="DA211" s="31"/>
      <c r="DB211" s="31"/>
      <c r="DH211" s="31"/>
      <c r="DI211" s="31"/>
      <c r="DO211" s="31"/>
      <c r="DP211" s="31"/>
      <c r="DR211" t="s">
        <v>5495</v>
      </c>
      <c r="DS211" t="s">
        <v>5496</v>
      </c>
      <c r="DT211" t="s">
        <v>471</v>
      </c>
      <c r="DU211" s="29" t="s">
        <v>5542</v>
      </c>
      <c r="DV211" t="s">
        <v>2829</v>
      </c>
      <c r="DW211" t="s">
        <v>5481</v>
      </c>
      <c r="DX211" t="s">
        <v>5482</v>
      </c>
      <c r="DY211" t="s">
        <v>5483</v>
      </c>
      <c r="DZ211" t="s">
        <v>5484</v>
      </c>
      <c r="EA211" s="22">
        <v>43091.565520833334</v>
      </c>
      <c r="EB211" t="s">
        <v>3664</v>
      </c>
      <c r="EC211" t="s">
        <v>5705</v>
      </c>
    </row>
    <row r="212" spans="1:133" x14ac:dyDescent="0.35">
      <c r="A212" s="30"/>
      <c r="B212" s="22">
        <v>43005.493750000001</v>
      </c>
      <c r="C212" s="22" t="s">
        <v>2817</v>
      </c>
      <c r="D212" s="30" t="s">
        <v>2818</v>
      </c>
      <c r="E212" s="30" t="s">
        <v>474</v>
      </c>
      <c r="F212" s="30" t="s">
        <v>2820</v>
      </c>
      <c r="G212" s="30" t="s">
        <v>2819</v>
      </c>
      <c r="H212" t="s">
        <v>2821</v>
      </c>
      <c r="I212" t="s">
        <v>2822</v>
      </c>
      <c r="J212" t="s">
        <v>885</v>
      </c>
      <c r="M212" s="26">
        <v>99</v>
      </c>
      <c r="Q212" s="29" t="s">
        <v>753</v>
      </c>
      <c r="R212" s="29" t="str">
        <f>IFERROR(MID(RADataQTable[[#This Row],[RAtemplate]],1,LEN(RADataQTable[[#This Row],[RAtemplate]])-8),"RA") &amp; " " &amp; RADataQTable[[#This Row],[prop_id0]] &amp; " " &amp; RADataQTable[[#This Row],[last0]]</f>
        <v>RA 1763582 Yener</v>
      </c>
      <c r="U212" s="21" t="str">
        <f>IF(signer1="PD",IF(ISBLANK(RADataQTable[[#This Row],[sign_blck_name]]),"",RADataQTable[[#This Row],[sign_blck_name]]),IF(ISBLANK(signer1),"",signer1))</f>
        <v>phillip regalia</v>
      </c>
      <c r="V212" s="29" t="str">
        <f>signer2</f>
        <v>Cognizant Program Director</v>
      </c>
      <c r="W212" s="15" t="str">
        <f>HYPERLINK("https://www.ejacket.nsf.gov/ej/showProposal.do?Continue=Y&amp;ID="&amp;RADataQTable[[#This Row],[prop_id0]],"eJ")</f>
        <v>eJ</v>
      </c>
      <c r="X212" s="15" t="str">
        <f>HYPERLINK("mailto:"&amp;RADataQTable[[#This Row],[email]]&amp;"&amp;subject=Your NSF Proposal:  "&amp;RADataQTable[[#This Row],[Div]]&amp;" "&amp;RADataQTable[[#This Row],[prop_id0]], RADataQTable[[#This Row],[email]])</f>
        <v>yener@ee.psu.edu</v>
      </c>
      <c r="Y212" s="15" t="str">
        <f>HYPERLINK("mailto:"&amp;RADataQTable[[#This Row],[allPIemail]]&amp;"&amp;subject=NSF Proposal:  "&amp;RADataQTable[[#This Row],[Div]]&amp;" "&amp;RADataQTable[[#This Row],[prop_id0]], "PIs@")</f>
        <v>PIs@</v>
      </c>
      <c r="Z212" t="s">
        <v>2825</v>
      </c>
      <c r="AD212"/>
      <c r="AE212" t="str">
        <f>IF(RADataQTable[[#This Row],[maxScore]]-RADataQTable[[#This Row],[minScore]]&gt;4,"Y","")</f>
        <v/>
      </c>
      <c r="AF212" s="21"/>
      <c r="AG212" s="26"/>
      <c r="AI212"/>
      <c r="AJ212" s="30"/>
      <c r="AK212" s="13">
        <v>1200000</v>
      </c>
      <c r="AL212" s="13">
        <v>1200000</v>
      </c>
      <c r="AM212">
        <v>0</v>
      </c>
      <c r="AN212" s="30">
        <v>43344</v>
      </c>
      <c r="AO212" s="21">
        <v>48</v>
      </c>
      <c r="AP212" s="21" t="s">
        <v>3666</v>
      </c>
      <c r="AS212" s="30"/>
      <c r="AX212" s="30"/>
      <c r="BG212" s="30"/>
      <c r="BP212" s="30"/>
      <c r="BU212" t="s">
        <v>1487</v>
      </c>
      <c r="BV212" s="21" t="s">
        <v>1488</v>
      </c>
      <c r="BW212" s="21" t="s">
        <v>3665</v>
      </c>
      <c r="BX212" s="21" t="s">
        <v>2929</v>
      </c>
      <c r="BY212" s="31">
        <v>800000</v>
      </c>
      <c r="BZ212" s="31">
        <v>800000</v>
      </c>
      <c r="CA212" t="s">
        <v>2988</v>
      </c>
      <c r="CB212" s="21" t="s">
        <v>3669</v>
      </c>
      <c r="CC212" s="21" t="s">
        <v>3670</v>
      </c>
      <c r="CD212" s="21" t="s">
        <v>3671</v>
      </c>
      <c r="CE212" s="21" t="s">
        <v>2926</v>
      </c>
      <c r="CF212" s="31">
        <v>400000</v>
      </c>
      <c r="CG212" s="31">
        <v>400000</v>
      </c>
      <c r="CH212" t="s">
        <v>3668</v>
      </c>
      <c r="CM212" s="31"/>
      <c r="CN212" s="31"/>
      <c r="CT212" s="31"/>
      <c r="CU212" s="31"/>
      <c r="DA212" s="31"/>
      <c r="DB212" s="31"/>
      <c r="DH212" s="31"/>
      <c r="DI212" s="31"/>
      <c r="DO212" s="31"/>
      <c r="DP212" s="31"/>
      <c r="DR212" t="s">
        <v>5478</v>
      </c>
      <c r="DS212" t="s">
        <v>5479</v>
      </c>
      <c r="DT212" t="s">
        <v>475</v>
      </c>
      <c r="DU212" s="29" t="s">
        <v>5528</v>
      </c>
      <c r="DV212" t="s">
        <v>2829</v>
      </c>
      <c r="DW212" t="s">
        <v>5481</v>
      </c>
      <c r="DX212" t="s">
        <v>5482</v>
      </c>
      <c r="DY212" t="s">
        <v>5483</v>
      </c>
      <c r="DZ212" t="s">
        <v>5484</v>
      </c>
      <c r="EA212" s="22">
        <v>43091.565520833334</v>
      </c>
      <c r="EB212" t="s">
        <v>3667</v>
      </c>
      <c r="EC212" t="s">
        <v>5706</v>
      </c>
    </row>
    <row r="213" spans="1:133" x14ac:dyDescent="0.35">
      <c r="A213" s="30"/>
      <c r="B213" s="22">
        <v>43005.496527777781</v>
      </c>
      <c r="C213" s="22" t="s">
        <v>2868</v>
      </c>
      <c r="D213" s="30" t="s">
        <v>2869</v>
      </c>
      <c r="E213" s="30" t="s">
        <v>468</v>
      </c>
      <c r="F213" s="30" t="s">
        <v>2820</v>
      </c>
      <c r="G213" s="30" t="s">
        <v>2819</v>
      </c>
      <c r="H213" t="s">
        <v>2821</v>
      </c>
      <c r="I213" t="s">
        <v>2911</v>
      </c>
      <c r="J213" t="s">
        <v>800</v>
      </c>
      <c r="M213" s="26">
        <v>99</v>
      </c>
      <c r="Q213" s="29" t="s">
        <v>753</v>
      </c>
      <c r="R213" s="29" t="str">
        <f>IFERROR(MID(RADataQTable[[#This Row],[RAtemplate]],1,LEN(RADataQTable[[#This Row],[RAtemplate]])-8),"RA") &amp; " " &amp; RADataQTable[[#This Row],[prop_id0]] &amp; " " &amp; RADataQTable[[#This Row],[last0]]</f>
        <v>RA 1763584 Gingold</v>
      </c>
      <c r="U213" s="21" t="str">
        <f>IF(signer1="PD",IF(ISBLANK(RADataQTable[[#This Row],[sign_blck_name]]),"",RADataQTable[[#This Row],[sign_blck_name]]),IF(ISBLANK(signer1),"",signer1))</f>
        <v>Ephraim P. Glinert</v>
      </c>
      <c r="V213" s="29" t="str">
        <f>signer2</f>
        <v>Cognizant Program Director</v>
      </c>
      <c r="W213" s="15" t="str">
        <f>HYPERLINK("https://www.ejacket.nsf.gov/ej/showProposal.do?Continue=Y&amp;ID="&amp;RADataQTable[[#This Row],[prop_id0]],"eJ")</f>
        <v>eJ</v>
      </c>
      <c r="X213" s="15" t="str">
        <f>HYPERLINK("mailto:"&amp;RADataQTable[[#This Row],[email]]&amp;"&amp;subject=Your NSF Proposal:  "&amp;RADataQTable[[#This Row],[Div]]&amp;" "&amp;RADataQTable[[#This Row],[prop_id0]], RADataQTable[[#This Row],[email]])</f>
        <v>ygingold@gmu.edu</v>
      </c>
      <c r="Y213" s="15" t="str">
        <f>HYPERLINK("mailto:"&amp;RADataQTable[[#This Row],[allPIemail]]&amp;"&amp;subject=NSF Proposal:  "&amp;RADataQTable[[#This Row],[Div]]&amp;" "&amp;RADataQTable[[#This Row],[prop_id0]], "PIs@")</f>
        <v>PIs@</v>
      </c>
      <c r="Z213" t="s">
        <v>2871</v>
      </c>
      <c r="AD213"/>
      <c r="AE213" t="str">
        <f>IF(RADataQTable[[#This Row],[maxScore]]-RADataQTable[[#This Row],[minScore]]&gt;4,"Y","")</f>
        <v/>
      </c>
      <c r="AF213" s="21"/>
      <c r="AG213" s="26"/>
      <c r="AI213"/>
      <c r="AJ213" s="30"/>
      <c r="AK213" s="13">
        <v>1199978</v>
      </c>
      <c r="AL213" s="13">
        <v>1199978</v>
      </c>
      <c r="AM213">
        <v>0</v>
      </c>
      <c r="AN213" s="30">
        <v>43191</v>
      </c>
      <c r="AO213" s="21">
        <v>48</v>
      </c>
      <c r="AP213" s="21" t="s">
        <v>3674</v>
      </c>
      <c r="AS213" s="30"/>
      <c r="AX213" s="30"/>
      <c r="BG213" s="30"/>
      <c r="BP213" s="30"/>
      <c r="BU213" t="s">
        <v>1490</v>
      </c>
      <c r="BV213" s="21" t="s">
        <v>1491</v>
      </c>
      <c r="BW213" s="21" t="s">
        <v>3673</v>
      </c>
      <c r="BX213" s="21" t="s">
        <v>2960</v>
      </c>
      <c r="BY213" s="31">
        <v>667216</v>
      </c>
      <c r="BZ213" s="31">
        <v>667216</v>
      </c>
      <c r="CA213" t="s">
        <v>468</v>
      </c>
      <c r="CB213" s="21" t="s">
        <v>3676</v>
      </c>
      <c r="CC213" s="21" t="s">
        <v>1875</v>
      </c>
      <c r="CD213" s="21" t="s">
        <v>3677</v>
      </c>
      <c r="CE213" s="21" t="s">
        <v>553</v>
      </c>
      <c r="CF213" s="31">
        <v>532762</v>
      </c>
      <c r="CG213" s="31">
        <v>532762</v>
      </c>
      <c r="CH213" t="s">
        <v>468</v>
      </c>
      <c r="CM213" s="31"/>
      <c r="CN213" s="31"/>
      <c r="CT213" s="31"/>
      <c r="CU213" s="31"/>
      <c r="DA213" s="31"/>
      <c r="DB213" s="31"/>
      <c r="DH213" s="31"/>
      <c r="DI213" s="31"/>
      <c r="DO213" s="31"/>
      <c r="DP213" s="31"/>
      <c r="DR213" t="s">
        <v>5495</v>
      </c>
      <c r="DS213" t="s">
        <v>5496</v>
      </c>
      <c r="DT213" t="s">
        <v>469</v>
      </c>
      <c r="DU213" s="29" t="s">
        <v>5505</v>
      </c>
      <c r="DV213" t="s">
        <v>2829</v>
      </c>
      <c r="DW213" t="s">
        <v>5481</v>
      </c>
      <c r="DX213" t="s">
        <v>5482</v>
      </c>
      <c r="DY213" t="s">
        <v>5483</v>
      </c>
      <c r="DZ213" t="s">
        <v>5484</v>
      </c>
      <c r="EA213" s="22">
        <v>43091.565520833334</v>
      </c>
      <c r="EB213" t="s">
        <v>3675</v>
      </c>
      <c r="EC213" t="s">
        <v>5707</v>
      </c>
    </row>
    <row r="214" spans="1:133" x14ac:dyDescent="0.35">
      <c r="A214" s="30"/>
      <c r="B214" s="22">
        <v>43005.497916666667</v>
      </c>
      <c r="C214" s="22" t="s">
        <v>2868</v>
      </c>
      <c r="D214" s="30" t="s">
        <v>2869</v>
      </c>
      <c r="E214" s="30" t="s">
        <v>468</v>
      </c>
      <c r="F214" s="30" t="s">
        <v>2820</v>
      </c>
      <c r="G214" s="30" t="s">
        <v>2819</v>
      </c>
      <c r="H214" t="s">
        <v>2821</v>
      </c>
      <c r="I214" t="s">
        <v>2911</v>
      </c>
      <c r="J214" t="s">
        <v>800</v>
      </c>
      <c r="M214" s="26">
        <v>99</v>
      </c>
      <c r="Q214" s="29" t="s">
        <v>753</v>
      </c>
      <c r="R214" s="29" t="str">
        <f>IFERROR(MID(RADataQTable[[#This Row],[RAtemplate]],1,LEN(RADataQTable[[#This Row],[RAtemplate]])-8),"RA") &amp; " " &amp; RADataQTable[[#This Row],[prop_id0]] &amp; " " &amp; RADataQTable[[#This Row],[last0]]</f>
        <v>RA 1763585 Bethel</v>
      </c>
      <c r="U214" s="21" t="str">
        <f>IF(signer1="PD",IF(ISBLANK(RADataQTable[[#This Row],[sign_blck_name]]),"",RADataQTable[[#This Row],[sign_blck_name]]),IF(ISBLANK(signer1),"",signer1))</f>
        <v>Ephraim P. Glinert</v>
      </c>
      <c r="V214" s="29" t="str">
        <f>signer2</f>
        <v>Cognizant Program Director</v>
      </c>
      <c r="W214" s="15" t="str">
        <f>HYPERLINK("https://www.ejacket.nsf.gov/ej/showProposal.do?Continue=Y&amp;ID="&amp;RADataQTable[[#This Row],[prop_id0]],"eJ")</f>
        <v>eJ</v>
      </c>
      <c r="X214" s="15" t="str">
        <f>HYPERLINK("mailto:"&amp;RADataQTable[[#This Row],[email]]&amp;"&amp;subject=Your NSF Proposal:  "&amp;RADataQTable[[#This Row],[Div]]&amp;" "&amp;RADataQTable[[#This Row],[prop_id0]], RADataQTable[[#This Row],[email]])</f>
        <v>cbethel@cse.msstate.edu</v>
      </c>
      <c r="Y214" s="15" t="str">
        <f>HYPERLINK("mailto:"&amp;RADataQTable[[#This Row],[allPIemail]]&amp;"&amp;subject=NSF Proposal:  "&amp;RADataQTable[[#This Row],[Div]]&amp;" "&amp;RADataQTable[[#This Row],[prop_id0]], "PIs@")</f>
        <v>PIs@</v>
      </c>
      <c r="Z214" t="s">
        <v>2871</v>
      </c>
      <c r="AD214"/>
      <c r="AE214" t="str">
        <f>IF(RADataQTable[[#This Row],[maxScore]]-RADataQTable[[#This Row],[minScore]]&gt;4,"Y","")</f>
        <v/>
      </c>
      <c r="AF214" s="21"/>
      <c r="AG214" s="26"/>
      <c r="AI214"/>
      <c r="AJ214" s="30"/>
      <c r="AK214" s="13">
        <v>1199723</v>
      </c>
      <c r="AL214" s="13">
        <v>1199723</v>
      </c>
      <c r="AM214">
        <v>0</v>
      </c>
      <c r="AN214" s="30">
        <v>43282</v>
      </c>
      <c r="AO214" s="21">
        <v>48</v>
      </c>
      <c r="AP214" s="21" t="s">
        <v>3681</v>
      </c>
      <c r="AS214" s="30"/>
      <c r="AX214" s="30"/>
      <c r="BG214" s="30"/>
      <c r="BP214" s="30"/>
      <c r="BU214" t="s">
        <v>1493</v>
      </c>
      <c r="BV214" s="21" t="s">
        <v>1494</v>
      </c>
      <c r="BW214" s="21" t="s">
        <v>3679</v>
      </c>
      <c r="BX214" s="21" t="s">
        <v>3680</v>
      </c>
      <c r="BY214" s="31">
        <v>504354</v>
      </c>
      <c r="BZ214" s="31">
        <v>504354</v>
      </c>
      <c r="CA214" t="s">
        <v>3377</v>
      </c>
      <c r="CB214" s="21" t="s">
        <v>3683</v>
      </c>
      <c r="CC214" s="21" t="s">
        <v>3684</v>
      </c>
      <c r="CD214" s="21" t="s">
        <v>3685</v>
      </c>
      <c r="CE214" s="21" t="s">
        <v>574</v>
      </c>
      <c r="CF214" s="31">
        <v>695369</v>
      </c>
      <c r="CG214" s="31">
        <v>695369</v>
      </c>
      <c r="CH214" t="s">
        <v>3377</v>
      </c>
      <c r="CM214" s="31"/>
      <c r="CN214" s="31"/>
      <c r="CT214" s="31"/>
      <c r="CU214" s="31"/>
      <c r="DA214" s="31"/>
      <c r="DB214" s="31"/>
      <c r="DH214" s="31"/>
      <c r="DI214" s="31"/>
      <c r="DO214" s="31"/>
      <c r="DP214" s="31"/>
      <c r="DR214" t="s">
        <v>5495</v>
      </c>
      <c r="DS214" t="s">
        <v>5496</v>
      </c>
      <c r="DT214" t="s">
        <v>469</v>
      </c>
      <c r="DU214" s="29" t="s">
        <v>5505</v>
      </c>
      <c r="DV214" t="s">
        <v>2829</v>
      </c>
      <c r="DW214" t="s">
        <v>5481</v>
      </c>
      <c r="DX214" t="s">
        <v>5482</v>
      </c>
      <c r="DY214" t="s">
        <v>5483</v>
      </c>
      <c r="DZ214" t="s">
        <v>5484</v>
      </c>
      <c r="EA214" s="22">
        <v>43091.565520833334</v>
      </c>
      <c r="EB214" t="s">
        <v>3682</v>
      </c>
      <c r="EC214" t="s">
        <v>5708</v>
      </c>
    </row>
    <row r="215" spans="1:133" x14ac:dyDescent="0.35">
      <c r="A215" s="30"/>
      <c r="B215" s="22">
        <v>43005.499305555553</v>
      </c>
      <c r="C215" s="22" t="s">
        <v>2868</v>
      </c>
      <c r="D215" s="30" t="s">
        <v>2869</v>
      </c>
      <c r="E215" s="30" t="s">
        <v>470</v>
      </c>
      <c r="F215" s="30" t="s">
        <v>2820</v>
      </c>
      <c r="G215" s="30" t="s">
        <v>2819</v>
      </c>
      <c r="H215" t="s">
        <v>2821</v>
      </c>
      <c r="I215" t="s">
        <v>3687</v>
      </c>
      <c r="J215" t="s">
        <v>1229</v>
      </c>
      <c r="M215" s="26">
        <v>99</v>
      </c>
      <c r="Q215" s="29" t="s">
        <v>753</v>
      </c>
      <c r="R215" s="29" t="str">
        <f>IFERROR(MID(RADataQTable[[#This Row],[RAtemplate]],1,LEN(RADataQTable[[#This Row],[RAtemplate]])-8),"RA") &amp; " " &amp; RADataQTable[[#This Row],[prop_id0]] &amp; " " &amp; RADataQTable[[#This Row],[last0]]</f>
        <v>RA 1763586 Grauman</v>
      </c>
      <c r="U215" s="21" t="str">
        <f>IF(signer1="PD",IF(ISBLANK(RADataQTable[[#This Row],[sign_blck_name]]),"",RADataQTable[[#This Row],[sign_blck_name]]),IF(ISBLANK(signer1),"",signer1))</f>
        <v>James Donlon</v>
      </c>
      <c r="V215" s="29" t="str">
        <f>signer2</f>
        <v>Cognizant Program Director</v>
      </c>
      <c r="W215" s="15" t="str">
        <f>HYPERLINK("https://www.ejacket.nsf.gov/ej/showProposal.do?Continue=Y&amp;ID="&amp;RADataQTable[[#This Row],[prop_id0]],"eJ")</f>
        <v>eJ</v>
      </c>
      <c r="X215" s="15" t="str">
        <f>HYPERLINK("mailto:"&amp;RADataQTable[[#This Row],[email]]&amp;"&amp;subject=Your NSF Proposal:  "&amp;RADataQTable[[#This Row],[Div]]&amp;" "&amp;RADataQTable[[#This Row],[prop_id0]], RADataQTable[[#This Row],[email]])</f>
        <v>grauman@cs.utexas.edu</v>
      </c>
      <c r="Y215" s="15" t="str">
        <f>HYPERLINK("mailto:"&amp;RADataQTable[[#This Row],[allPIemail]]&amp;"&amp;subject=NSF Proposal:  "&amp;RADataQTable[[#This Row],[Div]]&amp;" "&amp;RADataQTable[[#This Row],[prop_id0]], "PIs@")</f>
        <v>PIs@</v>
      </c>
      <c r="Z215" t="s">
        <v>2871</v>
      </c>
      <c r="AD215"/>
      <c r="AE215" t="str">
        <f>IF(RADataQTable[[#This Row],[maxScore]]-RADataQTable[[#This Row],[minScore]]&gt;4,"Y","")</f>
        <v/>
      </c>
      <c r="AF215" s="21"/>
      <c r="AG215" s="26"/>
      <c r="AI215"/>
      <c r="AJ215" s="30"/>
      <c r="AK215" s="13">
        <v>3055816</v>
      </c>
      <c r="AL215" s="13">
        <v>3055816</v>
      </c>
      <c r="AM215">
        <v>0</v>
      </c>
      <c r="AN215" s="30">
        <v>43221</v>
      </c>
      <c r="AO215" s="21">
        <v>48</v>
      </c>
      <c r="AP215" s="21" t="s">
        <v>3690</v>
      </c>
      <c r="AS215" s="30"/>
      <c r="AX215" s="30"/>
      <c r="BG215" s="30"/>
      <c r="BP215" s="30"/>
      <c r="BU215" t="s">
        <v>1496</v>
      </c>
      <c r="BV215" s="21" t="s">
        <v>1497</v>
      </c>
      <c r="BW215" s="21" t="s">
        <v>3689</v>
      </c>
      <c r="BX215" s="21" t="s">
        <v>2827</v>
      </c>
      <c r="BY215" s="31">
        <v>781581</v>
      </c>
      <c r="BZ215" s="31">
        <v>781581</v>
      </c>
      <c r="CA215" t="s">
        <v>3688</v>
      </c>
      <c r="CB215" s="21" t="s">
        <v>3692</v>
      </c>
      <c r="CC215" s="21" t="s">
        <v>3693</v>
      </c>
      <c r="CD215" s="21" t="s">
        <v>3694</v>
      </c>
      <c r="CE215" s="21" t="s">
        <v>3695</v>
      </c>
      <c r="CF215" s="31">
        <v>742952</v>
      </c>
      <c r="CG215" s="31">
        <v>742952</v>
      </c>
      <c r="CH215" t="s">
        <v>3688</v>
      </c>
      <c r="CI215" s="21" t="s">
        <v>3697</v>
      </c>
      <c r="CJ215" s="21" t="s">
        <v>3698</v>
      </c>
      <c r="CK215" s="21" t="s">
        <v>3699</v>
      </c>
      <c r="CL215" s="21" t="s">
        <v>589</v>
      </c>
      <c r="CM215" s="31">
        <v>757600</v>
      </c>
      <c r="CN215" s="31">
        <v>757600</v>
      </c>
      <c r="CO215" t="s">
        <v>3688</v>
      </c>
      <c r="CP215" s="21" t="s">
        <v>3701</v>
      </c>
      <c r="CQ215" s="21" t="s">
        <v>3702</v>
      </c>
      <c r="CR215" s="21" t="s">
        <v>3703</v>
      </c>
      <c r="CS215" s="21" t="s">
        <v>2956</v>
      </c>
      <c r="CT215" s="31">
        <v>773683</v>
      </c>
      <c r="CU215" s="31">
        <v>773683</v>
      </c>
      <c r="CV215" t="s">
        <v>3688</v>
      </c>
      <c r="DA215" s="31"/>
      <c r="DB215" s="31"/>
      <c r="DH215" s="31"/>
      <c r="DI215" s="31"/>
      <c r="DO215" s="31"/>
      <c r="DP215" s="31"/>
      <c r="DR215" t="s">
        <v>5495</v>
      </c>
      <c r="DS215" t="s">
        <v>5496</v>
      </c>
      <c r="DT215" t="s">
        <v>471</v>
      </c>
      <c r="DU215" s="29" t="s">
        <v>5497</v>
      </c>
      <c r="DV215" t="s">
        <v>2829</v>
      </c>
      <c r="DW215" t="s">
        <v>5481</v>
      </c>
      <c r="DX215" t="s">
        <v>5482</v>
      </c>
      <c r="DY215" t="s">
        <v>5483</v>
      </c>
      <c r="DZ215" t="s">
        <v>5484</v>
      </c>
      <c r="EA215" s="22">
        <v>43091.565520833334</v>
      </c>
      <c r="EB215" t="s">
        <v>3691</v>
      </c>
      <c r="EC215" t="s">
        <v>5709</v>
      </c>
    </row>
    <row r="216" spans="1:133" x14ac:dyDescent="0.35">
      <c r="A216" s="30"/>
      <c r="B216" s="22">
        <v>43005.499305555553</v>
      </c>
      <c r="C216" s="22" t="s">
        <v>2839</v>
      </c>
      <c r="D216" s="30" t="s">
        <v>2840</v>
      </c>
      <c r="E216" s="30" t="s">
        <v>462</v>
      </c>
      <c r="F216" s="30" t="s">
        <v>2820</v>
      </c>
      <c r="G216" s="30" t="s">
        <v>2819</v>
      </c>
      <c r="H216" t="s">
        <v>2821</v>
      </c>
      <c r="J216" t="s">
        <v>757</v>
      </c>
      <c r="M216" s="26">
        <v>99</v>
      </c>
      <c r="Q216" s="29" t="s">
        <v>753</v>
      </c>
      <c r="R216" s="29" t="str">
        <f>IFERROR(MID(RADataQTable[[#This Row],[RAtemplate]],1,LEN(RADataQTable[[#This Row],[RAtemplate]])-8),"RA") &amp; " " &amp; RADataQTable[[#This Row],[prop_id0]] &amp; " " &amp; RADataQTable[[#This Row],[last0]]</f>
        <v>RA 1763588 Herlihy</v>
      </c>
      <c r="U216" s="21" t="str">
        <f>IF(signer1="PD",IF(ISBLANK(RADataQTable[[#This Row],[sign_blck_name]]),"",RADataQTable[[#This Row],[sign_blck_name]]),IF(ISBLANK(signer1),"",signer1))</f>
        <v>Sandip Kundu</v>
      </c>
      <c r="V216" s="29" t="str">
        <f>signer2</f>
        <v>Cognizant Program Director</v>
      </c>
      <c r="W216" s="15" t="str">
        <f>HYPERLINK("https://www.ejacket.nsf.gov/ej/showProposal.do?Continue=Y&amp;ID="&amp;RADataQTable[[#This Row],[prop_id0]],"eJ")</f>
        <v>eJ</v>
      </c>
      <c r="X216" s="15" t="str">
        <f>HYPERLINK("mailto:"&amp;RADataQTable[[#This Row],[email]]&amp;"&amp;subject=Your NSF Proposal:  "&amp;RADataQTable[[#This Row],[Div]]&amp;" "&amp;RADataQTable[[#This Row],[prop_id0]], RADataQTable[[#This Row],[email]])</f>
        <v>herlihy@cs.brown.edu</v>
      </c>
      <c r="Y216" s="15" t="str">
        <f>HYPERLINK("mailto:"&amp;RADataQTable[[#This Row],[allPIemail]]&amp;"&amp;subject=NSF Proposal:  "&amp;RADataQTable[[#This Row],[Div]]&amp;" "&amp;RADataQTable[[#This Row],[prop_id0]], "PIs@")</f>
        <v>PIs@</v>
      </c>
      <c r="Z216" t="s">
        <v>2841</v>
      </c>
      <c r="AD216"/>
      <c r="AE216" t="str">
        <f>IF(RADataQTable[[#This Row],[maxScore]]-RADataQTable[[#This Row],[minScore]]&gt;4,"Y","")</f>
        <v/>
      </c>
      <c r="AF216" s="21"/>
      <c r="AG216" s="26"/>
      <c r="AI216"/>
      <c r="AJ216" s="30"/>
      <c r="AK216" s="13">
        <v>1000000</v>
      </c>
      <c r="AL216" s="13">
        <v>1000000</v>
      </c>
      <c r="AM216">
        <v>0</v>
      </c>
      <c r="AN216" s="30">
        <v>43252</v>
      </c>
      <c r="AO216" s="21">
        <v>48</v>
      </c>
      <c r="AP216" s="21" t="s">
        <v>3706</v>
      </c>
      <c r="AS216" s="30"/>
      <c r="AX216" s="30"/>
      <c r="BG216" s="30"/>
      <c r="BP216" s="30"/>
      <c r="BU216" t="s">
        <v>1499</v>
      </c>
      <c r="BV216" s="21" t="s">
        <v>1500</v>
      </c>
      <c r="BW216" s="21" t="s">
        <v>3705</v>
      </c>
      <c r="BX216" s="21" t="s">
        <v>3379</v>
      </c>
      <c r="BY216" s="31">
        <v>500000</v>
      </c>
      <c r="BZ216" s="31">
        <v>500000</v>
      </c>
      <c r="CA216" t="s">
        <v>3467</v>
      </c>
      <c r="CB216" s="21" t="s">
        <v>3708</v>
      </c>
      <c r="CC216" s="21" t="s">
        <v>3709</v>
      </c>
      <c r="CD216" s="21" t="s">
        <v>922</v>
      </c>
      <c r="CE216" s="21" t="s">
        <v>3659</v>
      </c>
      <c r="CF216" s="31">
        <v>500000</v>
      </c>
      <c r="CG216" s="31">
        <v>500000</v>
      </c>
      <c r="CH216" t="s">
        <v>3467</v>
      </c>
      <c r="CM216" s="31"/>
      <c r="CN216" s="31"/>
      <c r="CT216" s="31"/>
      <c r="CU216" s="31"/>
      <c r="DA216" s="31"/>
      <c r="DB216" s="31"/>
      <c r="DH216" s="31"/>
      <c r="DI216" s="31"/>
      <c r="DO216" s="31"/>
      <c r="DP216" s="31"/>
      <c r="DR216" t="s">
        <v>5486</v>
      </c>
      <c r="DS216" t="s">
        <v>5487</v>
      </c>
      <c r="DT216" t="s">
        <v>463</v>
      </c>
      <c r="DU216" s="29" t="s">
        <v>5488</v>
      </c>
      <c r="DV216" t="s">
        <v>2829</v>
      </c>
      <c r="DW216" t="s">
        <v>5481</v>
      </c>
      <c r="DX216" t="s">
        <v>5482</v>
      </c>
      <c r="DY216" t="s">
        <v>5483</v>
      </c>
      <c r="DZ216" t="s">
        <v>5484</v>
      </c>
      <c r="EA216" s="22">
        <v>43091.565520833334</v>
      </c>
      <c r="EB216" t="s">
        <v>3707</v>
      </c>
      <c r="EC216" t="s">
        <v>5710</v>
      </c>
    </row>
    <row r="217" spans="1:133" x14ac:dyDescent="0.35">
      <c r="A217" s="30"/>
      <c r="B217" s="22">
        <v>43005.504166666666</v>
      </c>
      <c r="C217" s="22" t="s">
        <v>2839</v>
      </c>
      <c r="D217" s="30" t="s">
        <v>2840</v>
      </c>
      <c r="E217" s="30" t="s">
        <v>462</v>
      </c>
      <c r="F217" s="30" t="s">
        <v>2820</v>
      </c>
      <c r="G217" s="30" t="s">
        <v>2819</v>
      </c>
      <c r="H217" t="s">
        <v>2821</v>
      </c>
      <c r="J217" t="s">
        <v>757</v>
      </c>
      <c r="M217" s="26">
        <v>99</v>
      </c>
      <c r="Q217" s="29" t="s">
        <v>753</v>
      </c>
      <c r="R217" s="29" t="str">
        <f>IFERROR(MID(RADataQTable[[#This Row],[RAtemplate]],1,LEN(RADataQTable[[#This Row],[RAtemplate]])-8),"RA") &amp; " " &amp; RADataQTable[[#This Row],[prop_id0]] &amp; " " &amp; RADataQTable[[#This Row],[last0]]</f>
        <v>RA 1763592 Porter</v>
      </c>
      <c r="U217" s="21" t="str">
        <f>IF(signer1="PD",IF(ISBLANK(RADataQTable[[#This Row],[sign_blck_name]]),"",RADataQTable[[#This Row],[sign_blck_name]]),IF(ISBLANK(signer1),"",signer1))</f>
        <v>Sandip Kundu</v>
      </c>
      <c r="V217" s="29" t="str">
        <f>signer2</f>
        <v>Cognizant Program Director</v>
      </c>
      <c r="W217" s="15" t="str">
        <f>HYPERLINK("https://www.ejacket.nsf.gov/ej/showProposal.do?Continue=Y&amp;ID="&amp;RADataQTable[[#This Row],[prop_id0]],"eJ")</f>
        <v>eJ</v>
      </c>
      <c r="X217" s="15" t="str">
        <f>HYPERLINK("mailto:"&amp;RADataQTable[[#This Row],[email]]&amp;"&amp;subject=Your NSF Proposal:  "&amp;RADataQTable[[#This Row],[Div]]&amp;" "&amp;RADataQTable[[#This Row],[prop_id0]], RADataQTable[[#This Row],[email]])</f>
        <v>porter@cs.unc.edu</v>
      </c>
      <c r="Y217" s="15" t="str">
        <f>HYPERLINK("mailto:"&amp;RADataQTable[[#This Row],[allPIemail]]&amp;"&amp;subject=NSF Proposal:  "&amp;RADataQTable[[#This Row],[Div]]&amp;" "&amp;RADataQTable[[#This Row],[prop_id0]], "PIs@")</f>
        <v>PIs@</v>
      </c>
      <c r="Z217" t="s">
        <v>2841</v>
      </c>
      <c r="AD217"/>
      <c r="AE217" t="str">
        <f>IF(RADataQTable[[#This Row],[maxScore]]-RADataQTable[[#This Row],[minScore]]&gt;4,"Y","")</f>
        <v/>
      </c>
      <c r="AF217" s="21"/>
      <c r="AG217" s="26"/>
      <c r="AI217"/>
      <c r="AJ217" s="30"/>
      <c r="AK217" s="13">
        <v>1199998</v>
      </c>
      <c r="AL217" s="13">
        <v>1199998</v>
      </c>
      <c r="AM217">
        <v>0</v>
      </c>
      <c r="AN217" s="30">
        <v>43344</v>
      </c>
      <c r="AO217" s="21">
        <v>36</v>
      </c>
      <c r="AP217" s="21" t="s">
        <v>3713</v>
      </c>
      <c r="AS217" s="30"/>
      <c r="AX217" s="30"/>
      <c r="BG217" s="30"/>
      <c r="BP217" s="30"/>
      <c r="BU217" t="s">
        <v>1502</v>
      </c>
      <c r="BV217" s="21" t="s">
        <v>1503</v>
      </c>
      <c r="BW217" s="21" t="s">
        <v>3711</v>
      </c>
      <c r="BX217" s="21" t="s">
        <v>3712</v>
      </c>
      <c r="BY217" s="31">
        <v>318000</v>
      </c>
      <c r="BZ217" s="31">
        <v>318000</v>
      </c>
      <c r="CA217" t="s">
        <v>485</v>
      </c>
      <c r="CB217" s="21" t="s">
        <v>3715</v>
      </c>
      <c r="CC217" s="21" t="s">
        <v>3716</v>
      </c>
      <c r="CD217" s="21" t="s">
        <v>3717</v>
      </c>
      <c r="CE217" s="21" t="s">
        <v>630</v>
      </c>
      <c r="CF217" s="31">
        <v>317999</v>
      </c>
      <c r="CG217" s="31">
        <v>317999</v>
      </c>
      <c r="CH217" t="s">
        <v>485</v>
      </c>
      <c r="CI217" s="21" t="s">
        <v>3719</v>
      </c>
      <c r="CJ217" s="21" t="s">
        <v>1929</v>
      </c>
      <c r="CK217" s="21" t="s">
        <v>3064</v>
      </c>
      <c r="CL217" s="21" t="s">
        <v>3720</v>
      </c>
      <c r="CM217" s="31">
        <v>113060</v>
      </c>
      <c r="CN217" s="31">
        <v>113060</v>
      </c>
      <c r="CO217" t="s">
        <v>485</v>
      </c>
      <c r="CP217" s="21" t="s">
        <v>3722</v>
      </c>
      <c r="CQ217" s="21" t="s">
        <v>3723</v>
      </c>
      <c r="CR217" s="21" t="s">
        <v>3005</v>
      </c>
      <c r="CS217" s="21" t="s">
        <v>650</v>
      </c>
      <c r="CT217" s="31">
        <v>327988</v>
      </c>
      <c r="CU217" s="31">
        <v>327988</v>
      </c>
      <c r="CV217" t="s">
        <v>485</v>
      </c>
      <c r="CW217" s="21" t="s">
        <v>3725</v>
      </c>
      <c r="CX217" s="21" t="s">
        <v>3726</v>
      </c>
      <c r="CY217" s="21" t="s">
        <v>3727</v>
      </c>
      <c r="CZ217" s="21" t="s">
        <v>3728</v>
      </c>
      <c r="DA217" s="31">
        <v>122951</v>
      </c>
      <c r="DB217" s="31">
        <v>122951</v>
      </c>
      <c r="DC217" t="s">
        <v>485</v>
      </c>
      <c r="DH217" s="31"/>
      <c r="DI217" s="31"/>
      <c r="DO217" s="31"/>
      <c r="DP217" s="31"/>
      <c r="DR217" t="s">
        <v>5486</v>
      </c>
      <c r="DS217" t="s">
        <v>5487</v>
      </c>
      <c r="DT217" t="s">
        <v>463</v>
      </c>
      <c r="DU217" s="29" t="s">
        <v>5488</v>
      </c>
      <c r="DV217" t="s">
        <v>2829</v>
      </c>
      <c r="DW217" t="s">
        <v>5481</v>
      </c>
      <c r="DX217" t="s">
        <v>5482</v>
      </c>
      <c r="DY217" t="s">
        <v>5483</v>
      </c>
      <c r="DZ217" t="s">
        <v>5484</v>
      </c>
      <c r="EA217" s="22">
        <v>43091.565520833334</v>
      </c>
      <c r="EB217" t="s">
        <v>3714</v>
      </c>
      <c r="EC217" t="s">
        <v>5711</v>
      </c>
    </row>
    <row r="218" spans="1:133" x14ac:dyDescent="0.35">
      <c r="A218" s="30"/>
      <c r="B218" s="22">
        <v>43005.504166666666</v>
      </c>
      <c r="C218" s="22" t="s">
        <v>2868</v>
      </c>
      <c r="D218" s="30" t="s">
        <v>2869</v>
      </c>
      <c r="E218" s="30" t="s">
        <v>466</v>
      </c>
      <c r="F218" s="30" t="s">
        <v>2820</v>
      </c>
      <c r="G218" s="30" t="s">
        <v>2819</v>
      </c>
      <c r="H218" t="s">
        <v>2821</v>
      </c>
      <c r="I218" t="s">
        <v>2883</v>
      </c>
      <c r="J218" t="s">
        <v>786</v>
      </c>
      <c r="M218" s="26">
        <v>99</v>
      </c>
      <c r="Q218" s="29" t="s">
        <v>753</v>
      </c>
      <c r="R218" s="29" t="str">
        <f>IFERROR(MID(RADataQTable[[#This Row],[RAtemplate]],1,LEN(RADataQTable[[#This Row],[RAtemplate]])-8),"RA") &amp; " " &amp; RADataQTable[[#This Row],[prop_id0]] &amp; " " &amp; RADataQTable[[#This Row],[last0]]</f>
        <v>RA 1763594 Faloutsos</v>
      </c>
      <c r="U218" s="21" t="str">
        <f>IF(signer1="PD",IF(ISBLANK(RADataQTable[[#This Row],[sign_blck_name]]),"",RADataQTable[[#This Row],[sign_blck_name]]),IF(ISBLANK(signer1),"",signer1))</f>
        <v>Aidong Zhang</v>
      </c>
      <c r="V218" s="29" t="str">
        <f>signer2</f>
        <v>Cognizant Program Director</v>
      </c>
      <c r="W218" s="15" t="str">
        <f>HYPERLINK("https://www.ejacket.nsf.gov/ej/showProposal.do?Continue=Y&amp;ID="&amp;RADataQTable[[#This Row],[prop_id0]],"eJ")</f>
        <v>eJ</v>
      </c>
      <c r="X218" s="15" t="str">
        <f>HYPERLINK("mailto:"&amp;RADataQTable[[#This Row],[email]]&amp;"&amp;subject=Your NSF Proposal:  "&amp;RADataQTable[[#This Row],[Div]]&amp;" "&amp;RADataQTable[[#This Row],[prop_id0]], RADataQTable[[#This Row],[email]])</f>
        <v>christos@cs.cmu.edu</v>
      </c>
      <c r="Y218" s="15" t="str">
        <f>HYPERLINK("mailto:"&amp;RADataQTable[[#This Row],[allPIemail]]&amp;"&amp;subject=NSF Proposal:  "&amp;RADataQTable[[#This Row],[Div]]&amp;" "&amp;RADataQTable[[#This Row],[prop_id0]], "PIs@")</f>
        <v>PIs@</v>
      </c>
      <c r="Z218" t="s">
        <v>2871</v>
      </c>
      <c r="AD218"/>
      <c r="AE218" t="str">
        <f>IF(RADataQTable[[#This Row],[maxScore]]-RADataQTable[[#This Row],[minScore]]&gt;4,"Y","")</f>
        <v/>
      </c>
      <c r="AF218" s="21"/>
      <c r="AG218" s="26"/>
      <c r="AI218"/>
      <c r="AJ218" s="30"/>
      <c r="AK218" s="13">
        <v>1247864</v>
      </c>
      <c r="AL218" s="13">
        <v>1247864</v>
      </c>
      <c r="AM218">
        <v>0</v>
      </c>
      <c r="AN218" s="30">
        <v>43221</v>
      </c>
      <c r="AO218" s="21">
        <v>36</v>
      </c>
      <c r="AP218" s="21" t="s">
        <v>3731</v>
      </c>
      <c r="AS218" s="30"/>
      <c r="AX218" s="30"/>
      <c r="BG218" s="30"/>
      <c r="BP218" s="30"/>
      <c r="BU218" t="s">
        <v>1505</v>
      </c>
      <c r="BV218" s="21" t="s">
        <v>1506</v>
      </c>
      <c r="BW218" s="21" t="s">
        <v>3730</v>
      </c>
      <c r="BX218" s="21" t="s">
        <v>542</v>
      </c>
      <c r="BY218" s="31">
        <v>300000</v>
      </c>
      <c r="BZ218" s="31">
        <v>300000</v>
      </c>
      <c r="CA218" t="s">
        <v>2884</v>
      </c>
      <c r="CB218" s="21" t="s">
        <v>3733</v>
      </c>
      <c r="CC218" s="21" t="s">
        <v>3734</v>
      </c>
      <c r="CD218" s="21" t="s">
        <v>3735</v>
      </c>
      <c r="CE218" s="21" t="s">
        <v>713</v>
      </c>
      <c r="CF218" s="31">
        <v>631864</v>
      </c>
      <c r="CG218" s="31">
        <v>631864</v>
      </c>
      <c r="CH218" t="s">
        <v>2884</v>
      </c>
      <c r="CI218" s="21" t="s">
        <v>3737</v>
      </c>
      <c r="CJ218" s="21" t="s">
        <v>2374</v>
      </c>
      <c r="CK218" s="21" t="s">
        <v>3738</v>
      </c>
      <c r="CL218" s="21" t="s">
        <v>3095</v>
      </c>
      <c r="CM218" s="31">
        <v>316000</v>
      </c>
      <c r="CN218" s="31">
        <v>316000</v>
      </c>
      <c r="CO218" t="s">
        <v>2884</v>
      </c>
      <c r="CT218" s="31"/>
      <c r="CU218" s="31"/>
      <c r="DA218" s="31"/>
      <c r="DB218" s="31"/>
      <c r="DH218" s="31"/>
      <c r="DI218" s="31"/>
      <c r="DO218" s="31"/>
      <c r="DP218" s="31"/>
      <c r="DR218" t="s">
        <v>5495</v>
      </c>
      <c r="DS218" t="s">
        <v>5496</v>
      </c>
      <c r="DT218" t="s">
        <v>467</v>
      </c>
      <c r="DU218" s="29" t="s">
        <v>5499</v>
      </c>
      <c r="DV218" t="s">
        <v>2881</v>
      </c>
      <c r="DW218" t="s">
        <v>5481</v>
      </c>
      <c r="DX218" t="s">
        <v>5482</v>
      </c>
      <c r="DY218" t="s">
        <v>5483</v>
      </c>
      <c r="DZ218" t="s">
        <v>5484</v>
      </c>
      <c r="EA218" s="22">
        <v>43091.565520833334</v>
      </c>
      <c r="EB218" t="s">
        <v>3732</v>
      </c>
      <c r="EC218" t="s">
        <v>5712</v>
      </c>
    </row>
    <row r="219" spans="1:133" x14ac:dyDescent="0.35">
      <c r="A219" s="30"/>
      <c r="B219" s="22">
        <v>43005.505555555559</v>
      </c>
      <c r="C219" s="22" t="s">
        <v>2868</v>
      </c>
      <c r="D219" s="30" t="s">
        <v>2869</v>
      </c>
      <c r="E219" s="30" t="s">
        <v>468</v>
      </c>
      <c r="F219" s="30" t="s">
        <v>2820</v>
      </c>
      <c r="G219" s="30" t="s">
        <v>2819</v>
      </c>
      <c r="H219" t="s">
        <v>2821</v>
      </c>
      <c r="I219" t="s">
        <v>2911</v>
      </c>
      <c r="J219" t="s">
        <v>800</v>
      </c>
      <c r="M219" s="26">
        <v>99</v>
      </c>
      <c r="Q219" s="29" t="s">
        <v>753</v>
      </c>
      <c r="R219" s="29" t="str">
        <f>IFERROR(MID(RADataQTable[[#This Row],[RAtemplate]],1,LEN(RADataQTable[[#This Row],[RAtemplate]])-8),"RA") &amp; " " &amp; RADataQTable[[#This Row],[prop_id0]] &amp; " " &amp; RADataQTable[[#This Row],[last0]]</f>
        <v>RA 1763598 Commuri</v>
      </c>
      <c r="U219" s="21" t="str">
        <f>IF(signer1="PD",IF(ISBLANK(RADataQTable[[#This Row],[sign_blck_name]]),"",RADataQTable[[#This Row],[sign_blck_name]]),IF(ISBLANK(signer1),"",signer1))</f>
        <v>Ephraim P. Glinert</v>
      </c>
      <c r="V219" s="29" t="str">
        <f>signer2</f>
        <v>Cognizant Program Director</v>
      </c>
      <c r="W219" s="15" t="str">
        <f>HYPERLINK("https://www.ejacket.nsf.gov/ej/showProposal.do?Continue=Y&amp;ID="&amp;RADataQTable[[#This Row],[prop_id0]],"eJ")</f>
        <v>eJ</v>
      </c>
      <c r="X219" s="15" t="str">
        <f>HYPERLINK("mailto:"&amp;RADataQTable[[#This Row],[email]]&amp;"&amp;subject=Your NSF Proposal:  "&amp;RADataQTable[[#This Row],[Div]]&amp;" "&amp;RADataQTable[[#This Row],[prop_id0]], RADataQTable[[#This Row],[email]])</f>
        <v>scommuri@mail.com</v>
      </c>
      <c r="Y219" s="15" t="str">
        <f>HYPERLINK("mailto:"&amp;RADataQTable[[#This Row],[allPIemail]]&amp;"&amp;subject=NSF Proposal:  "&amp;RADataQTable[[#This Row],[Div]]&amp;" "&amp;RADataQTable[[#This Row],[prop_id0]], "PIs@")</f>
        <v>PIs@</v>
      </c>
      <c r="Z219" t="s">
        <v>2871</v>
      </c>
      <c r="AD219"/>
      <c r="AE219" t="str">
        <f>IF(RADataQTable[[#This Row],[maxScore]]-RADataQTable[[#This Row],[minScore]]&gt;4,"Y","")</f>
        <v/>
      </c>
      <c r="AF219" s="21"/>
      <c r="AG219" s="26"/>
      <c r="AI219"/>
      <c r="AJ219" s="30"/>
      <c r="AK219" s="13">
        <v>882922</v>
      </c>
      <c r="AL219" s="13">
        <v>882922</v>
      </c>
      <c r="AM219">
        <v>0</v>
      </c>
      <c r="AN219" s="30">
        <v>43191</v>
      </c>
      <c r="AO219" s="21">
        <v>36</v>
      </c>
      <c r="AP219" s="21" t="s">
        <v>3750</v>
      </c>
      <c r="AS219" s="30"/>
      <c r="AX219" s="30"/>
      <c r="BG219" s="30"/>
      <c r="BP219" s="30"/>
      <c r="BU219" t="s">
        <v>1518</v>
      </c>
      <c r="BV219" s="21" t="s">
        <v>1519</v>
      </c>
      <c r="BW219" s="21" t="s">
        <v>3749</v>
      </c>
      <c r="BX219" s="21" t="s">
        <v>3594</v>
      </c>
      <c r="BY219" s="31">
        <v>882922</v>
      </c>
      <c r="BZ219" s="31">
        <v>882922</v>
      </c>
      <c r="CA219" t="s">
        <v>3377</v>
      </c>
      <c r="CF219" s="31"/>
      <c r="CG219" s="31"/>
      <c r="CM219" s="31"/>
      <c r="CN219" s="31"/>
      <c r="CT219" s="31"/>
      <c r="CU219" s="31"/>
      <c r="DA219" s="31"/>
      <c r="DB219" s="31"/>
      <c r="DH219" s="31"/>
      <c r="DI219" s="31"/>
      <c r="DO219" s="31"/>
      <c r="DP219" s="31"/>
      <c r="DR219" t="s">
        <v>5495</v>
      </c>
      <c r="DS219" t="s">
        <v>5496</v>
      </c>
      <c r="DT219" t="s">
        <v>469</v>
      </c>
      <c r="DU219" s="29" t="s">
        <v>5505</v>
      </c>
      <c r="DV219" t="s">
        <v>2829</v>
      </c>
      <c r="DW219" t="s">
        <v>5481</v>
      </c>
      <c r="DX219" t="s">
        <v>5482</v>
      </c>
      <c r="DY219" t="s">
        <v>5483</v>
      </c>
      <c r="DZ219" t="s">
        <v>5484</v>
      </c>
      <c r="EA219" s="22">
        <v>43091.565520833334</v>
      </c>
      <c r="EB219" t="s">
        <v>3751</v>
      </c>
      <c r="EC219" t="s">
        <v>5715</v>
      </c>
    </row>
    <row r="220" spans="1:133" x14ac:dyDescent="0.35">
      <c r="A220" s="30"/>
      <c r="B220" s="22">
        <v>43005.509722222225</v>
      </c>
      <c r="C220" s="22" t="s">
        <v>2868</v>
      </c>
      <c r="D220" s="30" t="s">
        <v>2869</v>
      </c>
      <c r="E220" s="30" t="s">
        <v>468</v>
      </c>
      <c r="F220" s="30" t="s">
        <v>2820</v>
      </c>
      <c r="G220" s="30" t="s">
        <v>2819</v>
      </c>
      <c r="H220" t="s">
        <v>2821</v>
      </c>
      <c r="I220" t="s">
        <v>2911</v>
      </c>
      <c r="J220" t="s">
        <v>1185</v>
      </c>
      <c r="M220" s="26">
        <v>99</v>
      </c>
      <c r="Q220" s="29" t="s">
        <v>753</v>
      </c>
      <c r="R220" s="29" t="str">
        <f>IFERROR(MID(RADataQTable[[#This Row],[RAtemplate]],1,LEN(RADataQTable[[#This Row],[RAtemplate]])-8),"RA") &amp; " " &amp; RADataQTable[[#This Row],[prop_id0]] &amp; " " &amp; RADataQTable[[#This Row],[last0]]</f>
        <v>RA 1763604 Bethel</v>
      </c>
      <c r="U220" s="21" t="str">
        <f>IF(signer1="PD",IF(ISBLANK(RADataQTable[[#This Row],[sign_blck_name]]),"",RADataQTable[[#This Row],[sign_blck_name]]),IF(ISBLANK(signer1),"",signer1))</f>
        <v>Dan Cosley</v>
      </c>
      <c r="V220" s="29" t="str">
        <f>signer2</f>
        <v>Cognizant Program Director</v>
      </c>
      <c r="W220" s="15" t="str">
        <f>HYPERLINK("https://www.ejacket.nsf.gov/ej/showProposal.do?Continue=Y&amp;ID="&amp;RADataQTable[[#This Row],[prop_id0]],"eJ")</f>
        <v>eJ</v>
      </c>
      <c r="X220" s="15" t="str">
        <f>HYPERLINK("mailto:"&amp;RADataQTable[[#This Row],[email]]&amp;"&amp;subject=Your NSF Proposal:  "&amp;RADataQTable[[#This Row],[Div]]&amp;" "&amp;RADataQTable[[#This Row],[prop_id0]], RADataQTable[[#This Row],[email]])</f>
        <v>cbethel@cse.msstate.edu</v>
      </c>
      <c r="Y220" s="15" t="str">
        <f>HYPERLINK("mailto:"&amp;RADataQTable[[#This Row],[allPIemail]]&amp;"&amp;subject=NSF Proposal:  "&amp;RADataQTable[[#This Row],[Div]]&amp;" "&amp;RADataQTable[[#This Row],[prop_id0]], "PIs@")</f>
        <v>PIs@</v>
      </c>
      <c r="Z220" t="s">
        <v>2871</v>
      </c>
      <c r="AD220"/>
      <c r="AE220" t="str">
        <f>IF(RADataQTable[[#This Row],[maxScore]]-RADataQTable[[#This Row],[minScore]]&gt;4,"Y","")</f>
        <v/>
      </c>
      <c r="AF220" s="21"/>
      <c r="AG220" s="26"/>
      <c r="AI220"/>
      <c r="AJ220" s="30"/>
      <c r="AK220" s="13">
        <v>1194474</v>
      </c>
      <c r="AL220" s="13">
        <v>1194474</v>
      </c>
      <c r="AM220">
        <v>0</v>
      </c>
      <c r="AN220" s="30">
        <v>43282</v>
      </c>
      <c r="AO220" s="21">
        <v>48</v>
      </c>
      <c r="AP220" s="21" t="s">
        <v>3770</v>
      </c>
      <c r="AS220" s="30"/>
      <c r="AX220" s="30"/>
      <c r="BG220" s="30"/>
      <c r="BP220" s="30"/>
      <c r="BU220" t="s">
        <v>1544</v>
      </c>
      <c r="BV220" s="21" t="s">
        <v>1494</v>
      </c>
      <c r="BW220" s="21" t="s">
        <v>3679</v>
      </c>
      <c r="BX220" s="21" t="s">
        <v>3680</v>
      </c>
      <c r="BY220" s="31">
        <v>1194474</v>
      </c>
      <c r="BZ220" s="31">
        <v>1194474</v>
      </c>
      <c r="CA220" t="s">
        <v>3377</v>
      </c>
      <c r="CF220" s="31"/>
      <c r="CG220" s="31"/>
      <c r="CM220" s="31"/>
      <c r="CN220" s="31"/>
      <c r="CT220" s="31"/>
      <c r="CU220" s="31"/>
      <c r="DA220" s="31"/>
      <c r="DB220" s="31"/>
      <c r="DH220" s="31"/>
      <c r="DI220" s="31"/>
      <c r="DO220" s="31"/>
      <c r="DP220" s="31"/>
      <c r="DR220" t="s">
        <v>5495</v>
      </c>
      <c r="DS220" t="s">
        <v>5496</v>
      </c>
      <c r="DT220" t="s">
        <v>469</v>
      </c>
      <c r="DU220" s="29" t="s">
        <v>5584</v>
      </c>
      <c r="DV220" t="s">
        <v>2881</v>
      </c>
      <c r="DW220" t="s">
        <v>5481</v>
      </c>
      <c r="DX220" t="s">
        <v>5482</v>
      </c>
      <c r="DY220" t="s">
        <v>5483</v>
      </c>
      <c r="DZ220" t="s">
        <v>5484</v>
      </c>
      <c r="EA220" s="22">
        <v>43091.565520833334</v>
      </c>
      <c r="EB220" t="s">
        <v>3682</v>
      </c>
      <c r="EC220" t="s">
        <v>5720</v>
      </c>
    </row>
    <row r="221" spans="1:133" x14ac:dyDescent="0.35">
      <c r="A221" s="30"/>
      <c r="B221" s="22">
        <v>43005.511111111111</v>
      </c>
      <c r="C221" s="22" t="s">
        <v>2868</v>
      </c>
      <c r="D221" s="30" t="s">
        <v>2869</v>
      </c>
      <c r="E221" s="30" t="s">
        <v>468</v>
      </c>
      <c r="F221" s="30" t="s">
        <v>2820</v>
      </c>
      <c r="G221" s="30" t="s">
        <v>2819</v>
      </c>
      <c r="H221" t="s">
        <v>2821</v>
      </c>
      <c r="I221" t="s">
        <v>2911</v>
      </c>
      <c r="J221" t="s">
        <v>807</v>
      </c>
      <c r="M221" s="26">
        <v>99</v>
      </c>
      <c r="Q221" s="29" t="s">
        <v>753</v>
      </c>
      <c r="R221" s="29" t="str">
        <f>IFERROR(MID(RADataQTable[[#This Row],[RAtemplate]],1,LEN(RADataQTable[[#This Row],[RAtemplate]])-8),"RA") &amp; " " &amp; RADataQTable[[#This Row],[prop_id0]] &amp; " " &amp; RADataQTable[[#This Row],[last0]]</f>
        <v>RA 1763606 Kapadia</v>
      </c>
      <c r="U221" s="21" t="str">
        <f>IF(signer1="PD",IF(ISBLANK(RADataQTable[[#This Row],[sign_blck_name]]),"",RADataQTable[[#This Row],[sign_blck_name]]),IF(ISBLANK(signer1),"",signer1))</f>
        <v>William Bainbridge</v>
      </c>
      <c r="V221" s="29" t="str">
        <f>signer2</f>
        <v>Cognizant Program Director</v>
      </c>
      <c r="W221" s="15" t="str">
        <f>HYPERLINK("https://www.ejacket.nsf.gov/ej/showProposal.do?Continue=Y&amp;ID="&amp;RADataQTable[[#This Row],[prop_id0]],"eJ")</f>
        <v>eJ</v>
      </c>
      <c r="X221" s="15" t="str">
        <f>HYPERLINK("mailto:"&amp;RADataQTable[[#This Row],[email]]&amp;"&amp;subject=Your NSF Proposal:  "&amp;RADataQTable[[#This Row],[Div]]&amp;" "&amp;RADataQTable[[#This Row],[prop_id0]], RADataQTable[[#This Row],[email]])</f>
        <v>kapadia@indiana.edu</v>
      </c>
      <c r="Y221" s="15" t="str">
        <f>HYPERLINK("mailto:"&amp;RADataQTable[[#This Row],[allPIemail]]&amp;"&amp;subject=NSF Proposal:  "&amp;RADataQTable[[#This Row],[Div]]&amp;" "&amp;RADataQTable[[#This Row],[prop_id0]], "PIs@")</f>
        <v>PIs@</v>
      </c>
      <c r="Z221" t="s">
        <v>2871</v>
      </c>
      <c r="AD221"/>
      <c r="AE221" t="str">
        <f>IF(RADataQTable[[#This Row],[maxScore]]-RADataQTable[[#This Row],[minScore]]&gt;4,"Y","")</f>
        <v/>
      </c>
      <c r="AF221" s="21"/>
      <c r="AG221" s="26"/>
      <c r="AI221"/>
      <c r="AJ221" s="30"/>
      <c r="AK221" s="13">
        <v>1200000</v>
      </c>
      <c r="AL221" s="13">
        <v>1200000</v>
      </c>
      <c r="AM221">
        <v>0</v>
      </c>
      <c r="AN221" s="30">
        <v>43344</v>
      </c>
      <c r="AO221" s="21">
        <v>48</v>
      </c>
      <c r="AP221" s="21" t="s">
        <v>3772</v>
      </c>
      <c r="AS221" s="30"/>
      <c r="AX221" s="30"/>
      <c r="BG221" s="30"/>
      <c r="BP221" s="30"/>
      <c r="BU221" t="s">
        <v>1546</v>
      </c>
      <c r="BV221" s="21" t="s">
        <v>1547</v>
      </c>
      <c r="BW221" s="21" t="s">
        <v>3771</v>
      </c>
      <c r="BX221" s="21" t="s">
        <v>574</v>
      </c>
      <c r="BY221" s="31">
        <v>1200000</v>
      </c>
      <c r="BZ221" s="31">
        <v>1200000</v>
      </c>
      <c r="CA221" t="s">
        <v>468</v>
      </c>
      <c r="CF221" s="31"/>
      <c r="CG221" s="31"/>
      <c r="CM221" s="31"/>
      <c r="CN221" s="31"/>
      <c r="CT221" s="31"/>
      <c r="CU221" s="31"/>
      <c r="DA221" s="31"/>
      <c r="DB221" s="31"/>
      <c r="DH221" s="31"/>
      <c r="DI221" s="31"/>
      <c r="DO221" s="31"/>
      <c r="DP221" s="31"/>
      <c r="DR221" t="s">
        <v>5495</v>
      </c>
      <c r="DS221" t="s">
        <v>5496</v>
      </c>
      <c r="DT221" t="s">
        <v>469</v>
      </c>
      <c r="DU221" s="29" t="s">
        <v>5508</v>
      </c>
      <c r="DV221" t="s">
        <v>2881</v>
      </c>
      <c r="DW221" t="s">
        <v>5481</v>
      </c>
      <c r="DX221" t="s">
        <v>5482</v>
      </c>
      <c r="DY221" t="s">
        <v>5483</v>
      </c>
      <c r="DZ221" t="s">
        <v>5484</v>
      </c>
      <c r="EA221" s="22">
        <v>43091.565520833334</v>
      </c>
      <c r="EB221" t="s">
        <v>3773</v>
      </c>
      <c r="EC221" t="s">
        <v>5721</v>
      </c>
    </row>
    <row r="222" spans="1:133" x14ac:dyDescent="0.35">
      <c r="A222" s="30"/>
      <c r="B222" s="22">
        <v>43005.518055555556</v>
      </c>
      <c r="C222" s="22" t="s">
        <v>2868</v>
      </c>
      <c r="D222" s="30" t="s">
        <v>2869</v>
      </c>
      <c r="E222" s="30" t="s">
        <v>470</v>
      </c>
      <c r="F222" s="30" t="s">
        <v>2820</v>
      </c>
      <c r="G222" s="30" t="s">
        <v>2819</v>
      </c>
      <c r="H222" t="s">
        <v>2821</v>
      </c>
      <c r="I222" t="s">
        <v>2902</v>
      </c>
      <c r="J222" t="s">
        <v>1094</v>
      </c>
      <c r="M222" s="26">
        <v>99</v>
      </c>
      <c r="Q222" s="29" t="s">
        <v>753</v>
      </c>
      <c r="R222" s="29" t="str">
        <f>IFERROR(MID(RADataQTable[[#This Row],[RAtemplate]],1,LEN(RADataQTable[[#This Row],[RAtemplate]])-8),"RA") &amp; " " &amp; RADataQTable[[#This Row],[prop_id0]] &amp; " " &amp; RADataQTable[[#This Row],[last0]]</f>
        <v>RA 1763611 Lin</v>
      </c>
      <c r="U222" s="21" t="str">
        <f>IF(signer1="PD",IF(ISBLANK(RADataQTable[[#This Row],[sign_blck_name]]),"",RADataQTable[[#This Row],[sign_blck_name]]),IF(ISBLANK(signer1),"",signer1))</f>
        <v>Reid Simmons</v>
      </c>
      <c r="V222" s="29" t="str">
        <f>signer2</f>
        <v>Cognizant Program Director</v>
      </c>
      <c r="W222" s="15" t="str">
        <f>HYPERLINK("https://www.ejacket.nsf.gov/ej/showProposal.do?Continue=Y&amp;ID="&amp;RADataQTable[[#This Row],[prop_id0]],"eJ")</f>
        <v>eJ</v>
      </c>
      <c r="X222" s="15" t="str">
        <f>HYPERLINK("mailto:"&amp;RADataQTable[[#This Row],[email]]&amp;"&amp;subject=Your NSF Proposal:  "&amp;RADataQTable[[#This Row],[Div]]&amp;" "&amp;RADataQTable[[#This Row],[prop_id0]], RADataQTable[[#This Row],[email]])</f>
        <v>hlin1@nd.edu</v>
      </c>
      <c r="Y222" s="15" t="str">
        <f>HYPERLINK("mailto:"&amp;RADataQTable[[#This Row],[allPIemail]]&amp;"&amp;subject=NSF Proposal:  "&amp;RADataQTable[[#This Row],[Div]]&amp;" "&amp;RADataQTable[[#This Row],[prop_id0]], "PIs@")</f>
        <v>PIs@</v>
      </c>
      <c r="Z222" t="s">
        <v>2871</v>
      </c>
      <c r="AD222"/>
      <c r="AE222" t="str">
        <f>IF(RADataQTable[[#This Row],[maxScore]]-RADataQTable[[#This Row],[minScore]]&gt;4,"Y","")</f>
        <v/>
      </c>
      <c r="AF222" s="21"/>
      <c r="AG222" s="26"/>
      <c r="AI222"/>
      <c r="AJ222" s="30"/>
      <c r="AK222" s="13">
        <v>1199246</v>
      </c>
      <c r="AL222" s="13">
        <v>1199246</v>
      </c>
      <c r="AM222">
        <v>0</v>
      </c>
      <c r="AN222" s="30">
        <v>43252</v>
      </c>
      <c r="AO222" s="21">
        <v>36</v>
      </c>
      <c r="AP222" s="21" t="s">
        <v>3774</v>
      </c>
      <c r="AS222" s="30"/>
      <c r="AX222" s="30"/>
      <c r="BG222" s="30"/>
      <c r="BP222" s="30"/>
      <c r="BU222" t="s">
        <v>1549</v>
      </c>
      <c r="BV222" s="21" t="s">
        <v>1550</v>
      </c>
      <c r="BW222" s="21" t="s">
        <v>3579</v>
      </c>
      <c r="BX222" s="21" t="s">
        <v>3039</v>
      </c>
      <c r="BY222" s="31">
        <v>700000</v>
      </c>
      <c r="BZ222" s="31">
        <v>700000</v>
      </c>
      <c r="CA222" t="s">
        <v>2903</v>
      </c>
      <c r="CB222" s="21" t="s">
        <v>3776</v>
      </c>
      <c r="CC222" s="21" t="s">
        <v>3777</v>
      </c>
      <c r="CD222" s="21" t="s">
        <v>3778</v>
      </c>
      <c r="CE222" s="21" t="s">
        <v>3779</v>
      </c>
      <c r="CF222" s="31">
        <v>499246</v>
      </c>
      <c r="CG222" s="31">
        <v>499246</v>
      </c>
      <c r="CH222" t="s">
        <v>2903</v>
      </c>
      <c r="CM222" s="31"/>
      <c r="CN222" s="31"/>
      <c r="CT222" s="31"/>
      <c r="CU222" s="31"/>
      <c r="DA222" s="31"/>
      <c r="DB222" s="31"/>
      <c r="DH222" s="31"/>
      <c r="DI222" s="31"/>
      <c r="DO222" s="31"/>
      <c r="DP222" s="31"/>
      <c r="DR222" t="s">
        <v>5495</v>
      </c>
      <c r="DS222" t="s">
        <v>5496</v>
      </c>
      <c r="DT222" t="s">
        <v>471</v>
      </c>
      <c r="DU222" s="29" t="s">
        <v>5588</v>
      </c>
      <c r="DV222" t="s">
        <v>2829</v>
      </c>
      <c r="DW222" t="s">
        <v>5481</v>
      </c>
      <c r="DX222" t="s">
        <v>5482</v>
      </c>
      <c r="DY222" t="s">
        <v>5483</v>
      </c>
      <c r="DZ222" t="s">
        <v>5484</v>
      </c>
      <c r="EA222" s="22">
        <v>43091.565520833334</v>
      </c>
      <c r="EB222" t="s">
        <v>3775</v>
      </c>
      <c r="EC222" t="s">
        <v>5722</v>
      </c>
    </row>
    <row r="223" spans="1:133" x14ac:dyDescent="0.35">
      <c r="A223" s="30"/>
      <c r="B223" s="22">
        <v>43005.518055555556</v>
      </c>
      <c r="C223" s="22" t="s">
        <v>2817</v>
      </c>
      <c r="D223" s="30" t="s">
        <v>2818</v>
      </c>
      <c r="E223" s="30" t="s">
        <v>474</v>
      </c>
      <c r="F223" s="30" t="s">
        <v>2820</v>
      </c>
      <c r="G223" s="30" t="s">
        <v>2819</v>
      </c>
      <c r="H223" t="s">
        <v>2821</v>
      </c>
      <c r="I223" t="s">
        <v>2822</v>
      </c>
      <c r="J223" t="s">
        <v>885</v>
      </c>
      <c r="M223" s="26">
        <v>99</v>
      </c>
      <c r="Q223" s="29" t="s">
        <v>753</v>
      </c>
      <c r="R223" s="29" t="str">
        <f>IFERROR(MID(RADataQTable[[#This Row],[RAtemplate]],1,LEN(RADataQTable[[#This Row],[RAtemplate]])-8),"RA") &amp; " " &amp; RADataQTable[[#This Row],[prop_id0]] &amp; " " &amp; RADataQTable[[#This Row],[last0]]</f>
        <v>RA 1763613 Li</v>
      </c>
      <c r="U223" s="21" t="str">
        <f>IF(signer1="PD",IF(ISBLANK(RADataQTable[[#This Row],[sign_blck_name]]),"",RADataQTable[[#This Row],[sign_blck_name]]),IF(ISBLANK(signer1),"",signer1))</f>
        <v>phillip regalia</v>
      </c>
      <c r="V223" s="29" t="str">
        <f>signer2</f>
        <v>Cognizant Program Director</v>
      </c>
      <c r="W223" s="15" t="str">
        <f>HYPERLINK("https://www.ejacket.nsf.gov/ej/showProposal.do?Continue=Y&amp;ID="&amp;RADataQTable[[#This Row],[prop_id0]],"eJ")</f>
        <v>eJ</v>
      </c>
      <c r="X223" s="15" t="str">
        <f>HYPERLINK("mailto:"&amp;RADataQTable[[#This Row],[email]]&amp;"&amp;subject=Your NSF Proposal:  "&amp;RADataQTable[[#This Row],[Div]]&amp;" "&amp;RADataQTable[[#This Row],[prop_id0]], RADataQTable[[#This Row],[email]])</f>
        <v>liye@ece.gatech.edu</v>
      </c>
      <c r="Y223" s="15" t="str">
        <f>HYPERLINK("mailto:"&amp;RADataQTable[[#This Row],[allPIemail]]&amp;"&amp;subject=NSF Proposal:  "&amp;RADataQTable[[#This Row],[Div]]&amp;" "&amp;RADataQTable[[#This Row],[prop_id0]], "PIs@")</f>
        <v>PIs@</v>
      </c>
      <c r="Z223" t="s">
        <v>2825</v>
      </c>
      <c r="AD223"/>
      <c r="AE223" t="str">
        <f>IF(RADataQTable[[#This Row],[maxScore]]-RADataQTable[[#This Row],[minScore]]&gt;4,"Y","")</f>
        <v/>
      </c>
      <c r="AF223" s="21"/>
      <c r="AG223" s="26"/>
      <c r="AI223"/>
      <c r="AJ223" s="30"/>
      <c r="AK223" s="13">
        <v>1200000</v>
      </c>
      <c r="AL223" s="13">
        <v>1200000</v>
      </c>
      <c r="AM223">
        <v>0</v>
      </c>
      <c r="AN223" s="30">
        <v>43174</v>
      </c>
      <c r="AO223" s="21">
        <v>36</v>
      </c>
      <c r="AP223" s="21" t="s">
        <v>3782</v>
      </c>
      <c r="AS223" s="30"/>
      <c r="AX223" s="30"/>
      <c r="BG223" s="30"/>
      <c r="BP223" s="30"/>
      <c r="BU223" t="s">
        <v>1552</v>
      </c>
      <c r="BV223" s="21" t="s">
        <v>803</v>
      </c>
      <c r="BW223" s="21" t="s">
        <v>3781</v>
      </c>
      <c r="BX223" s="21" t="s">
        <v>3284</v>
      </c>
      <c r="BY223" s="31">
        <v>600000</v>
      </c>
      <c r="BZ223" s="31">
        <v>600000</v>
      </c>
      <c r="CA223" t="s">
        <v>2988</v>
      </c>
      <c r="CB223" s="21" t="s">
        <v>3784</v>
      </c>
      <c r="CC223" s="21" t="s">
        <v>1083</v>
      </c>
      <c r="CD223" s="21" t="s">
        <v>3785</v>
      </c>
      <c r="CE223" s="21" t="s">
        <v>3659</v>
      </c>
      <c r="CF223" s="31">
        <v>600000</v>
      </c>
      <c r="CG223" s="31">
        <v>600000</v>
      </c>
      <c r="CH223" t="s">
        <v>2988</v>
      </c>
      <c r="CM223" s="31"/>
      <c r="CN223" s="31"/>
      <c r="CT223" s="31"/>
      <c r="CU223" s="31"/>
      <c r="DA223" s="31"/>
      <c r="DB223" s="31"/>
      <c r="DH223" s="31"/>
      <c r="DI223" s="31"/>
      <c r="DO223" s="31"/>
      <c r="DP223" s="31"/>
      <c r="DR223" t="s">
        <v>5478</v>
      </c>
      <c r="DS223" t="s">
        <v>5479</v>
      </c>
      <c r="DT223" t="s">
        <v>475</v>
      </c>
      <c r="DU223" s="29" t="s">
        <v>5528</v>
      </c>
      <c r="DV223" t="s">
        <v>2829</v>
      </c>
      <c r="DW223" t="s">
        <v>5481</v>
      </c>
      <c r="DX223" t="s">
        <v>5482</v>
      </c>
      <c r="DY223" t="s">
        <v>5483</v>
      </c>
      <c r="DZ223" t="s">
        <v>5484</v>
      </c>
      <c r="EA223" s="22">
        <v>43091.565520833334</v>
      </c>
      <c r="EB223" t="s">
        <v>3783</v>
      </c>
      <c r="EC223" t="s">
        <v>5723</v>
      </c>
    </row>
    <row r="224" spans="1:133" x14ac:dyDescent="0.35">
      <c r="A224" s="30"/>
      <c r="B224" s="22">
        <v>43005.519444444442</v>
      </c>
      <c r="C224" s="22" t="s">
        <v>2868</v>
      </c>
      <c r="D224" s="30" t="s">
        <v>2869</v>
      </c>
      <c r="E224" s="30" t="s">
        <v>466</v>
      </c>
      <c r="F224" s="30" t="s">
        <v>2820</v>
      </c>
      <c r="G224" s="30" t="s">
        <v>2819</v>
      </c>
      <c r="H224" t="s">
        <v>2821</v>
      </c>
      <c r="I224" t="s">
        <v>3496</v>
      </c>
      <c r="J224" t="s">
        <v>811</v>
      </c>
      <c r="M224" s="26">
        <v>99</v>
      </c>
      <c r="Q224" s="29" t="s">
        <v>753</v>
      </c>
      <c r="R224" s="29" t="str">
        <f>IFERROR(MID(RADataQTable[[#This Row],[RAtemplate]],1,LEN(RADataQTable[[#This Row],[RAtemplate]])-8),"RA") &amp; " " &amp; RADataQTable[[#This Row],[prop_id0]] &amp; " " &amp; RADataQTable[[#This Row],[last0]]</f>
        <v>RA 1763614 Park</v>
      </c>
      <c r="U224" s="21" t="str">
        <f>IF(signer1="PD",IF(ISBLANK(RADataQTable[[#This Row],[sign_blck_name]]),"",RADataQTable[[#This Row],[sign_blck_name]]),IF(ISBLANK(signer1),"",signer1))</f>
        <v>Maria Zemankova</v>
      </c>
      <c r="V224" s="29" t="str">
        <f>signer2</f>
        <v>Cognizant Program Director</v>
      </c>
      <c r="W224" s="15" t="str">
        <f>HYPERLINK("https://www.ejacket.nsf.gov/ej/showProposal.do?Continue=Y&amp;ID="&amp;RADataQTable[[#This Row],[prop_id0]],"eJ")</f>
        <v>eJ</v>
      </c>
      <c r="X224" s="15" t="str">
        <f>HYPERLINK("mailto:"&amp;RADataQTable[[#This Row],[email]]&amp;"&amp;subject=Your NSF Proposal:  "&amp;RADataQTable[[#This Row],[Div]]&amp;" "&amp;RADataQTable[[#This Row],[prop_id0]], RADataQTable[[#This Row],[email]])</f>
        <v>hpark@cc.gatech.edu</v>
      </c>
      <c r="Y224" s="15" t="str">
        <f>HYPERLINK("mailto:"&amp;RADataQTable[[#This Row],[allPIemail]]&amp;"&amp;subject=NSF Proposal:  "&amp;RADataQTable[[#This Row],[Div]]&amp;" "&amp;RADataQTable[[#This Row],[prop_id0]], "PIs@")</f>
        <v>PIs@</v>
      </c>
      <c r="Z224" t="s">
        <v>2871</v>
      </c>
      <c r="AD224"/>
      <c r="AE224" t="str">
        <f>IF(RADataQTable[[#This Row],[maxScore]]-RADataQTable[[#This Row],[minScore]]&gt;4,"Y","")</f>
        <v/>
      </c>
      <c r="AF224" s="21"/>
      <c r="AG224" s="26"/>
      <c r="AI224"/>
      <c r="AJ224" s="30"/>
      <c r="AK224" s="13">
        <v>3000000</v>
      </c>
      <c r="AL224" s="13">
        <v>3000000</v>
      </c>
      <c r="AM224">
        <v>0</v>
      </c>
      <c r="AN224" s="30">
        <v>43205</v>
      </c>
      <c r="AO224" s="21">
        <v>48</v>
      </c>
      <c r="AP224" s="21" t="s">
        <v>3789</v>
      </c>
      <c r="AS224" s="30"/>
      <c r="AX224" s="30"/>
      <c r="BG224" s="30"/>
      <c r="BP224" s="30"/>
      <c r="BU224" t="s">
        <v>1554</v>
      </c>
      <c r="BV224" s="21" t="s">
        <v>1555</v>
      </c>
      <c r="BW224" s="21" t="s">
        <v>3788</v>
      </c>
      <c r="BX224" s="21" t="s">
        <v>3284</v>
      </c>
      <c r="BY224" s="31">
        <v>2200000</v>
      </c>
      <c r="BZ224" s="31">
        <v>2200000</v>
      </c>
      <c r="CA224" t="s">
        <v>3497</v>
      </c>
      <c r="CB224" s="21" t="s">
        <v>3790</v>
      </c>
      <c r="CC224" s="21" t="s">
        <v>3791</v>
      </c>
      <c r="CD224" s="21" t="s">
        <v>3378</v>
      </c>
      <c r="CE224" s="21" t="s">
        <v>612</v>
      </c>
      <c r="CF224" s="31">
        <v>400000</v>
      </c>
      <c r="CG224" s="31">
        <v>400000</v>
      </c>
      <c r="CH224" t="s">
        <v>3497</v>
      </c>
      <c r="CI224" s="21" t="s">
        <v>3793</v>
      </c>
      <c r="CJ224" s="21" t="s">
        <v>1445</v>
      </c>
      <c r="CK224" s="21" t="s">
        <v>3794</v>
      </c>
      <c r="CL224" s="21" t="s">
        <v>3795</v>
      </c>
      <c r="CM224" s="31">
        <v>400000</v>
      </c>
      <c r="CN224" s="31">
        <v>400000</v>
      </c>
      <c r="CO224" t="s">
        <v>3497</v>
      </c>
      <c r="CT224" s="31"/>
      <c r="CU224" s="31"/>
      <c r="DA224" s="31"/>
      <c r="DB224" s="31"/>
      <c r="DH224" s="31"/>
      <c r="DI224" s="31"/>
      <c r="DO224" s="31"/>
      <c r="DP224" s="31"/>
      <c r="DR224" t="s">
        <v>5495</v>
      </c>
      <c r="DS224" t="s">
        <v>5496</v>
      </c>
      <c r="DT224" t="s">
        <v>467</v>
      </c>
      <c r="DU224" s="29" t="s">
        <v>5513</v>
      </c>
      <c r="DV224" t="s">
        <v>2881</v>
      </c>
      <c r="DW224" t="s">
        <v>5481</v>
      </c>
      <c r="DX224" t="s">
        <v>5482</v>
      </c>
      <c r="DY224" t="s">
        <v>5483</v>
      </c>
      <c r="DZ224" t="s">
        <v>5484</v>
      </c>
      <c r="EA224" s="22">
        <v>43091.565520833334</v>
      </c>
      <c r="EB224" t="s">
        <v>1778</v>
      </c>
      <c r="EC224" t="s">
        <v>5724</v>
      </c>
    </row>
    <row r="225" spans="1:133" x14ac:dyDescent="0.35">
      <c r="A225" s="30"/>
      <c r="B225" s="22">
        <v>43005.520138888889</v>
      </c>
      <c r="C225" s="22" t="s">
        <v>2839</v>
      </c>
      <c r="D225" s="30" t="s">
        <v>2840</v>
      </c>
      <c r="E225" s="30" t="s">
        <v>464</v>
      </c>
      <c r="F225" s="30" t="s">
        <v>2820</v>
      </c>
      <c r="G225" s="30" t="s">
        <v>2819</v>
      </c>
      <c r="H225" t="s">
        <v>2821</v>
      </c>
      <c r="J225" t="s">
        <v>1188</v>
      </c>
      <c r="M225" s="26">
        <v>99</v>
      </c>
      <c r="Q225" s="29" t="s">
        <v>753</v>
      </c>
      <c r="R225" s="29" t="str">
        <f>IFERROR(MID(RADataQTable[[#This Row],[RAtemplate]],1,LEN(RADataQTable[[#This Row],[RAtemplate]])-8),"RA") &amp; " " &amp; RADataQTable[[#This Row],[prop_id0]] &amp; " " &amp; RADataQTable[[#This Row],[last0]]</f>
        <v>RA 1763616 Mueen</v>
      </c>
      <c r="U225" s="21" t="str">
        <f>IF(signer1="PD",IF(ISBLANK(RADataQTable[[#This Row],[sign_blck_name]]),"",RADataQTable[[#This Row],[sign_blck_name]]),IF(ISBLANK(signer1),"",signer1))</f>
        <v>Ann Von Lehmen</v>
      </c>
      <c r="V225" s="29" t="str">
        <f>signer2</f>
        <v>Cognizant Program Director</v>
      </c>
      <c r="W225" s="15" t="str">
        <f>HYPERLINK("https://www.ejacket.nsf.gov/ej/showProposal.do?Continue=Y&amp;ID="&amp;RADataQTable[[#This Row],[prop_id0]],"eJ")</f>
        <v>eJ</v>
      </c>
      <c r="X225" s="15" t="str">
        <f>HYPERLINK("mailto:"&amp;RADataQTable[[#This Row],[email]]&amp;"&amp;subject=Your NSF Proposal:  "&amp;RADataQTable[[#This Row],[Div]]&amp;" "&amp;RADataQTable[[#This Row],[prop_id0]], RADataQTable[[#This Row],[email]])</f>
        <v>mueen@cs.unm.edu</v>
      </c>
      <c r="Y225" s="15" t="str">
        <f>HYPERLINK("mailto:"&amp;RADataQTable[[#This Row],[allPIemail]]&amp;"&amp;subject=NSF Proposal:  "&amp;RADataQTable[[#This Row],[Div]]&amp;" "&amp;RADataQTable[[#This Row],[prop_id0]], "PIs@")</f>
        <v>PIs@</v>
      </c>
      <c r="Z225" t="s">
        <v>2841</v>
      </c>
      <c r="AD225"/>
      <c r="AE225" t="str">
        <f>IF(RADataQTable[[#This Row],[maxScore]]-RADataQTable[[#This Row],[minScore]]&gt;4,"Y","")</f>
        <v/>
      </c>
      <c r="AF225" s="21"/>
      <c r="AG225" s="26"/>
      <c r="AI225"/>
      <c r="AJ225" s="30"/>
      <c r="AK225" s="13">
        <v>1198847</v>
      </c>
      <c r="AL225" s="13">
        <v>1198847</v>
      </c>
      <c r="AM225">
        <v>0</v>
      </c>
      <c r="AN225" s="30">
        <v>43252</v>
      </c>
      <c r="AO225" s="21">
        <v>36</v>
      </c>
      <c r="AP225" s="21" t="s">
        <v>3801</v>
      </c>
      <c r="AS225" s="30"/>
      <c r="AX225" s="30"/>
      <c r="BG225" s="30"/>
      <c r="BP225" s="30"/>
      <c r="BU225" t="s">
        <v>3797</v>
      </c>
      <c r="BV225" s="21" t="s">
        <v>3798</v>
      </c>
      <c r="BW225" s="21" t="s">
        <v>3799</v>
      </c>
      <c r="BX225" s="21" t="s">
        <v>3800</v>
      </c>
      <c r="BY225" s="31">
        <v>1198847</v>
      </c>
      <c r="BZ225" s="31">
        <v>1198847</v>
      </c>
      <c r="CA225" t="s">
        <v>3467</v>
      </c>
      <c r="CF225" s="31"/>
      <c r="CG225" s="31"/>
      <c r="CM225" s="31"/>
      <c r="CN225" s="31"/>
      <c r="CT225" s="31"/>
      <c r="CU225" s="31"/>
      <c r="DA225" s="31"/>
      <c r="DB225" s="31"/>
      <c r="DH225" s="31"/>
      <c r="DI225" s="31"/>
      <c r="DO225" s="31"/>
      <c r="DP225" s="31"/>
      <c r="DR225" t="s">
        <v>5486</v>
      </c>
      <c r="DS225" t="s">
        <v>5487</v>
      </c>
      <c r="DT225" t="s">
        <v>465</v>
      </c>
      <c r="DU225" s="29" t="s">
        <v>5613</v>
      </c>
      <c r="DV225" t="s">
        <v>2829</v>
      </c>
      <c r="DW225" t="s">
        <v>5481</v>
      </c>
      <c r="DX225" t="s">
        <v>5482</v>
      </c>
      <c r="DY225" t="s">
        <v>5483</v>
      </c>
      <c r="DZ225" t="s">
        <v>5484</v>
      </c>
      <c r="EA225" s="22">
        <v>43091.565520833334</v>
      </c>
      <c r="EB225" t="s">
        <v>3802</v>
      </c>
      <c r="EC225" t="s">
        <v>5725</v>
      </c>
    </row>
    <row r="226" spans="1:133" x14ac:dyDescent="0.35">
      <c r="A226" s="30"/>
      <c r="B226" s="22">
        <v>43005.520833333336</v>
      </c>
      <c r="C226" s="22" t="s">
        <v>2839</v>
      </c>
      <c r="D226" s="30" t="s">
        <v>2840</v>
      </c>
      <c r="E226" s="30" t="s">
        <v>462</v>
      </c>
      <c r="F226" s="30" t="s">
        <v>2820</v>
      </c>
      <c r="G226" s="30" t="s">
        <v>2819</v>
      </c>
      <c r="H226" t="s">
        <v>2821</v>
      </c>
      <c r="J226" t="s">
        <v>761</v>
      </c>
      <c r="M226" s="26">
        <v>99</v>
      </c>
      <c r="Q226" s="29" t="s">
        <v>753</v>
      </c>
      <c r="R226" s="29" t="str">
        <f>IFERROR(MID(RADataQTable[[#This Row],[RAtemplate]],1,LEN(RADataQTable[[#This Row],[RAtemplate]])-8),"RA") &amp; " " &amp; RADataQTable[[#This Row],[prop_id0]] &amp; " " &amp; RADataQTable[[#This Row],[last0]]</f>
        <v>RA 1763617 Sitaraman</v>
      </c>
      <c r="U226" s="21" t="str">
        <f>IF(signer1="PD",IF(ISBLANK(RADataQTable[[#This Row],[sign_blck_name]]),"",RADataQTable[[#This Row],[sign_blck_name]]),IF(ISBLANK(signer1),"",signer1))</f>
        <v>Samee Khan</v>
      </c>
      <c r="V226" s="29" t="str">
        <f>signer2</f>
        <v>Cognizant Program Director</v>
      </c>
      <c r="W226" s="15" t="str">
        <f>HYPERLINK("https://www.ejacket.nsf.gov/ej/showProposal.do?Continue=Y&amp;ID="&amp;RADataQTable[[#This Row],[prop_id0]],"eJ")</f>
        <v>eJ</v>
      </c>
      <c r="X226" s="15" t="str">
        <f>HYPERLINK("mailto:"&amp;RADataQTable[[#This Row],[email]]&amp;"&amp;subject=Your NSF Proposal:  "&amp;RADataQTable[[#This Row],[Div]]&amp;" "&amp;RADataQTable[[#This Row],[prop_id0]], RADataQTable[[#This Row],[email]])</f>
        <v>ramesh@cs.umass.edu</v>
      </c>
      <c r="Y226" s="15" t="str">
        <f>HYPERLINK("mailto:"&amp;RADataQTable[[#This Row],[allPIemail]]&amp;"&amp;subject=NSF Proposal:  "&amp;RADataQTable[[#This Row],[Div]]&amp;" "&amp;RADataQTable[[#This Row],[prop_id0]], "PIs@")</f>
        <v>PIs@</v>
      </c>
      <c r="Z226" t="s">
        <v>2841</v>
      </c>
      <c r="AD226"/>
      <c r="AE226" t="str">
        <f>IF(RADataQTable[[#This Row],[maxScore]]-RADataQTable[[#This Row],[minScore]]&gt;4,"Y","")</f>
        <v/>
      </c>
      <c r="AF226" s="21"/>
      <c r="AG226" s="26"/>
      <c r="AI226"/>
      <c r="AJ226" s="30"/>
      <c r="AK226" s="13">
        <v>1198000</v>
      </c>
      <c r="AL226" s="13">
        <v>1198000</v>
      </c>
      <c r="AM226">
        <v>0</v>
      </c>
      <c r="AN226" s="30">
        <v>43344</v>
      </c>
      <c r="AO226" s="21">
        <v>48</v>
      </c>
      <c r="AP226" s="21" t="s">
        <v>3804</v>
      </c>
      <c r="AS226" s="30"/>
      <c r="AX226" s="30"/>
      <c r="BG226" s="30"/>
      <c r="BP226" s="30"/>
      <c r="BU226" t="s">
        <v>1557</v>
      </c>
      <c r="BV226" s="21" t="s">
        <v>1558</v>
      </c>
      <c r="BW226" s="21" t="s">
        <v>3803</v>
      </c>
      <c r="BX226" s="21" t="s">
        <v>2956</v>
      </c>
      <c r="BY226" s="31">
        <v>600000</v>
      </c>
      <c r="BZ226" s="31">
        <v>600000</v>
      </c>
      <c r="CA226" t="s">
        <v>485</v>
      </c>
      <c r="CB226" s="21" t="s">
        <v>3806</v>
      </c>
      <c r="CC226" s="21" t="s">
        <v>1579</v>
      </c>
      <c r="CD226" s="21" t="s">
        <v>3807</v>
      </c>
      <c r="CE226" s="21" t="s">
        <v>542</v>
      </c>
      <c r="CF226" s="31">
        <v>598000</v>
      </c>
      <c r="CG226" s="31">
        <v>598000</v>
      </c>
      <c r="CH226" t="s">
        <v>485</v>
      </c>
      <c r="CM226" s="31"/>
      <c r="CN226" s="31"/>
      <c r="CT226" s="31"/>
      <c r="CU226" s="31"/>
      <c r="DA226" s="31"/>
      <c r="DB226" s="31"/>
      <c r="DH226" s="31"/>
      <c r="DI226" s="31"/>
      <c r="DO226" s="31"/>
      <c r="DP226" s="31"/>
      <c r="DR226" t="s">
        <v>5486</v>
      </c>
      <c r="DS226" t="s">
        <v>5487</v>
      </c>
      <c r="DT226" t="s">
        <v>463</v>
      </c>
      <c r="DU226" s="29" t="s">
        <v>5490</v>
      </c>
      <c r="DV226" t="s">
        <v>2829</v>
      </c>
      <c r="DW226" t="s">
        <v>5481</v>
      </c>
      <c r="DX226" t="s">
        <v>5482</v>
      </c>
      <c r="DY226" t="s">
        <v>5483</v>
      </c>
      <c r="DZ226" t="s">
        <v>5484</v>
      </c>
      <c r="EA226" s="22">
        <v>43091.565520833334</v>
      </c>
      <c r="EB226" t="s">
        <v>3805</v>
      </c>
      <c r="EC226" t="s">
        <v>5726</v>
      </c>
    </row>
    <row r="227" spans="1:133" x14ac:dyDescent="0.35">
      <c r="A227" s="30"/>
      <c r="B227" s="22">
        <v>43005.521527777775</v>
      </c>
      <c r="C227" s="22" t="s">
        <v>2868</v>
      </c>
      <c r="D227" s="30" t="s">
        <v>2869</v>
      </c>
      <c r="E227" s="30" t="s">
        <v>470</v>
      </c>
      <c r="F227" s="30" t="s">
        <v>2820</v>
      </c>
      <c r="G227" s="30" t="s">
        <v>2819</v>
      </c>
      <c r="H227" t="s">
        <v>2821</v>
      </c>
      <c r="I227" t="s">
        <v>2902</v>
      </c>
      <c r="J227" t="s">
        <v>793</v>
      </c>
      <c r="M227" s="26">
        <v>99</v>
      </c>
      <c r="Q227" s="29" t="s">
        <v>753</v>
      </c>
      <c r="R227" s="29" t="str">
        <f>IFERROR(MID(RADataQTable[[#This Row],[RAtemplate]],1,LEN(RADataQTable[[#This Row],[RAtemplate]])-8),"RA") &amp; " " &amp; RADataQTable[[#This Row],[prop_id0]] &amp; " " &amp; RADataQTable[[#This Row],[last0]]</f>
        <v>RA 1763618 McCallum</v>
      </c>
      <c r="U227" s="21" t="str">
        <f>IF(signer1="PD",IF(ISBLANK(RADataQTable[[#This Row],[sign_blck_name]]),"",RADataQTable[[#This Row],[sign_blck_name]]),IF(ISBLANK(signer1),"",signer1))</f>
        <v>Weng-keen Wong</v>
      </c>
      <c r="V227" s="29" t="str">
        <f>signer2</f>
        <v>Cognizant Program Director</v>
      </c>
      <c r="W227" s="15" t="str">
        <f>HYPERLINK("https://www.ejacket.nsf.gov/ej/showProposal.do?Continue=Y&amp;ID="&amp;RADataQTable[[#This Row],[prop_id0]],"eJ")</f>
        <v>eJ</v>
      </c>
      <c r="X227" s="15" t="str">
        <f>HYPERLINK("mailto:"&amp;RADataQTable[[#This Row],[email]]&amp;"&amp;subject=Your NSF Proposal:  "&amp;RADataQTable[[#This Row],[Div]]&amp;" "&amp;RADataQTable[[#This Row],[prop_id0]], RADataQTable[[#This Row],[email]])</f>
        <v>mccallum@cs.umass.edu</v>
      </c>
      <c r="Y227" s="15" t="str">
        <f>HYPERLINK("mailto:"&amp;RADataQTable[[#This Row],[allPIemail]]&amp;"&amp;subject=NSF Proposal:  "&amp;RADataQTable[[#This Row],[Div]]&amp;" "&amp;RADataQTable[[#This Row],[prop_id0]], "PIs@")</f>
        <v>PIs@</v>
      </c>
      <c r="Z227" t="s">
        <v>2871</v>
      </c>
      <c r="AD227"/>
      <c r="AE227" t="str">
        <f>IF(RADataQTable[[#This Row],[maxScore]]-RADataQTable[[#This Row],[minScore]]&gt;4,"Y","")</f>
        <v/>
      </c>
      <c r="AF227" s="21"/>
      <c r="AG227" s="26"/>
      <c r="AI227"/>
      <c r="AJ227" s="30"/>
      <c r="AK227" s="13">
        <v>1103937</v>
      </c>
      <c r="AL227" s="13">
        <v>1103937</v>
      </c>
      <c r="AM227">
        <v>0</v>
      </c>
      <c r="AN227" s="30">
        <v>43344</v>
      </c>
      <c r="AO227" s="21">
        <v>48</v>
      </c>
      <c r="AP227" s="21" t="s">
        <v>3809</v>
      </c>
      <c r="AS227" s="30"/>
      <c r="AX227" s="30"/>
      <c r="BG227" s="30"/>
      <c r="BP227" s="30"/>
      <c r="BU227" t="s">
        <v>1560</v>
      </c>
      <c r="BV227" s="21" t="s">
        <v>1561</v>
      </c>
      <c r="BW227" s="21" t="s">
        <v>2955</v>
      </c>
      <c r="BX227" s="21" t="s">
        <v>2956</v>
      </c>
      <c r="BY227" s="31">
        <v>1103937</v>
      </c>
      <c r="BZ227" s="31">
        <v>1103937</v>
      </c>
      <c r="CA227" t="s">
        <v>2903</v>
      </c>
      <c r="CF227" s="31"/>
      <c r="CG227" s="31"/>
      <c r="CM227" s="31"/>
      <c r="CN227" s="31"/>
      <c r="CT227" s="31"/>
      <c r="CU227" s="31"/>
      <c r="DA227" s="31"/>
      <c r="DB227" s="31"/>
      <c r="DH227" s="31"/>
      <c r="DI227" s="31"/>
      <c r="DO227" s="31"/>
      <c r="DP227" s="31"/>
      <c r="DR227" t="s">
        <v>5495</v>
      </c>
      <c r="DS227" t="s">
        <v>5496</v>
      </c>
      <c r="DT227" t="s">
        <v>471</v>
      </c>
      <c r="DU227" s="29" t="s">
        <v>5502</v>
      </c>
      <c r="DV227" t="s">
        <v>2829</v>
      </c>
      <c r="DW227" t="s">
        <v>5481</v>
      </c>
      <c r="DX227" t="s">
        <v>5482</v>
      </c>
      <c r="DY227" t="s">
        <v>5483</v>
      </c>
      <c r="DZ227" t="s">
        <v>5484</v>
      </c>
      <c r="EA227" s="22">
        <v>43091.565520833334</v>
      </c>
      <c r="EB227" t="s">
        <v>2958</v>
      </c>
      <c r="EC227" t="s">
        <v>5727</v>
      </c>
    </row>
    <row r="228" spans="1:133" x14ac:dyDescent="0.35">
      <c r="A228" s="30"/>
      <c r="B228" s="22">
        <v>43005.522916666669</v>
      </c>
      <c r="C228" s="22" t="s">
        <v>2839</v>
      </c>
      <c r="D228" s="30" t="s">
        <v>2840</v>
      </c>
      <c r="E228" s="30" t="s">
        <v>464</v>
      </c>
      <c r="F228" s="30" t="s">
        <v>2820</v>
      </c>
      <c r="G228" s="30" t="s">
        <v>2819</v>
      </c>
      <c r="H228" t="s">
        <v>2821</v>
      </c>
      <c r="J228" t="s">
        <v>1188</v>
      </c>
      <c r="M228" s="26">
        <v>99</v>
      </c>
      <c r="Q228" s="29" t="s">
        <v>753</v>
      </c>
      <c r="R228" s="29" t="str">
        <f>IFERROR(MID(RADataQTable[[#This Row],[RAtemplate]],1,LEN(RADataQTable[[#This Row],[RAtemplate]])-8),"RA") &amp; " " &amp; RADataQTable[[#This Row],[prop_id0]] &amp; " " &amp; RADataQTable[[#This Row],[last0]]</f>
        <v>RA 1763619 Gniady</v>
      </c>
      <c r="U228" s="21" t="str">
        <f>IF(signer1="PD",IF(ISBLANK(RADataQTable[[#This Row],[sign_blck_name]]),"",RADataQTable[[#This Row],[sign_blck_name]]),IF(ISBLANK(signer1),"",signer1))</f>
        <v>Ann Von Lehmen</v>
      </c>
      <c r="V228" s="29" t="str">
        <f>signer2</f>
        <v>Cognizant Program Director</v>
      </c>
      <c r="W228" s="15" t="str">
        <f>HYPERLINK("https://www.ejacket.nsf.gov/ej/showProposal.do?Continue=Y&amp;ID="&amp;RADataQTable[[#This Row],[prop_id0]],"eJ")</f>
        <v>eJ</v>
      </c>
      <c r="X228" s="15" t="str">
        <f>HYPERLINK("mailto:"&amp;RADataQTable[[#This Row],[email]]&amp;"&amp;subject=Your NSF Proposal:  "&amp;RADataQTable[[#This Row],[Div]]&amp;" "&amp;RADataQTable[[#This Row],[prop_id0]], RADataQTable[[#This Row],[email]])</f>
        <v>gniady@cs.arizona.edu</v>
      </c>
      <c r="Y228" s="15" t="str">
        <f>HYPERLINK("mailto:"&amp;RADataQTable[[#This Row],[allPIemail]]&amp;"&amp;subject=NSF Proposal:  "&amp;RADataQTable[[#This Row],[Div]]&amp;" "&amp;RADataQTable[[#This Row],[prop_id0]], "PIs@")</f>
        <v>PIs@</v>
      </c>
      <c r="Z228" t="s">
        <v>2841</v>
      </c>
      <c r="AD228"/>
      <c r="AE228" t="str">
        <f>IF(RADataQTable[[#This Row],[maxScore]]-RADataQTable[[#This Row],[minScore]]&gt;4,"Y","")</f>
        <v/>
      </c>
      <c r="AF228" s="21"/>
      <c r="AG228" s="26"/>
      <c r="AI228"/>
      <c r="AJ228" s="30"/>
      <c r="AK228" s="13">
        <v>1104359</v>
      </c>
      <c r="AL228" s="13">
        <v>1104359</v>
      </c>
      <c r="AM228">
        <v>0</v>
      </c>
      <c r="AN228" s="30">
        <v>43160</v>
      </c>
      <c r="AO228" s="21">
        <v>48</v>
      </c>
      <c r="AP228" s="21" t="s">
        <v>3810</v>
      </c>
      <c r="AS228" s="30"/>
      <c r="AX228" s="30"/>
      <c r="BG228" s="30"/>
      <c r="BP228" s="30"/>
      <c r="BU228" t="s">
        <v>1563</v>
      </c>
      <c r="BV228" s="21" t="s">
        <v>1564</v>
      </c>
      <c r="BW228" s="21" t="s">
        <v>3424</v>
      </c>
      <c r="BX228" s="21" t="s">
        <v>3071</v>
      </c>
      <c r="BY228" s="31">
        <v>735222</v>
      </c>
      <c r="BZ228" s="31">
        <v>735222</v>
      </c>
      <c r="CA228" t="s">
        <v>485</v>
      </c>
      <c r="CB228" s="21" t="s">
        <v>3812</v>
      </c>
      <c r="CC228" s="21" t="s">
        <v>3813</v>
      </c>
      <c r="CD228" s="21" t="s">
        <v>3814</v>
      </c>
      <c r="CE228" s="21" t="s">
        <v>3384</v>
      </c>
      <c r="CF228" s="31">
        <v>369137</v>
      </c>
      <c r="CG228" s="31">
        <v>369137</v>
      </c>
      <c r="CH228" t="s">
        <v>485</v>
      </c>
      <c r="CM228" s="31"/>
      <c r="CN228" s="31"/>
      <c r="CT228" s="31"/>
      <c r="CU228" s="31"/>
      <c r="DA228" s="31"/>
      <c r="DB228" s="31"/>
      <c r="DH228" s="31"/>
      <c r="DI228" s="31"/>
      <c r="DO228" s="31"/>
      <c r="DP228" s="31"/>
      <c r="DR228" t="s">
        <v>5486</v>
      </c>
      <c r="DS228" t="s">
        <v>5487</v>
      </c>
      <c r="DT228" t="s">
        <v>465</v>
      </c>
      <c r="DU228" s="29" t="s">
        <v>5613</v>
      </c>
      <c r="DV228" t="s">
        <v>2829</v>
      </c>
      <c r="DW228" t="s">
        <v>5481</v>
      </c>
      <c r="DX228" t="s">
        <v>5482</v>
      </c>
      <c r="DY228" t="s">
        <v>5483</v>
      </c>
      <c r="DZ228" t="s">
        <v>5484</v>
      </c>
      <c r="EA228" s="22">
        <v>43091.565520833334</v>
      </c>
      <c r="EB228" t="s">
        <v>3811</v>
      </c>
      <c r="EC228" t="s">
        <v>5728</v>
      </c>
    </row>
    <row r="229" spans="1:133" x14ac:dyDescent="0.35">
      <c r="A229" s="30"/>
      <c r="B229" s="22">
        <v>43005.522916666669</v>
      </c>
      <c r="C229" s="22" t="s">
        <v>2868</v>
      </c>
      <c r="D229" s="30" t="s">
        <v>2869</v>
      </c>
      <c r="E229" s="30" t="s">
        <v>466</v>
      </c>
      <c r="F229" s="30" t="s">
        <v>2820</v>
      </c>
      <c r="G229" s="30" t="s">
        <v>2819</v>
      </c>
      <c r="H229" t="s">
        <v>2821</v>
      </c>
      <c r="I229" t="s">
        <v>2883</v>
      </c>
      <c r="J229" t="s">
        <v>1882</v>
      </c>
      <c r="M229" s="26">
        <v>99</v>
      </c>
      <c r="Q229" s="29" t="s">
        <v>753</v>
      </c>
      <c r="R229" s="29" t="str">
        <f>IFERROR(MID(RADataQTable[[#This Row],[RAtemplate]],1,LEN(RADataQTable[[#This Row],[RAtemplate]])-8),"RA") &amp; " " &amp; RADataQTable[[#This Row],[prop_id0]] &amp; " " &amp; RADataQTable[[#This Row],[last0]]</f>
        <v>RA 1763620 Wu</v>
      </c>
      <c r="U229" s="21" t="str">
        <f>IF(signer1="PD",IF(ISBLANK(RADataQTable[[#This Row],[sign_blck_name]]),"",RADataQTable[[#This Row],[sign_blck_name]]),IF(ISBLANK(signer1),"",signer1))</f>
        <v>Jun Huan</v>
      </c>
      <c r="V229" s="29" t="str">
        <f>signer2</f>
        <v>Cognizant Program Director</v>
      </c>
      <c r="W229" s="15" t="str">
        <f>HYPERLINK("https://www.ejacket.nsf.gov/ej/showProposal.do?Continue=Y&amp;ID="&amp;RADataQTable[[#This Row],[prop_id0]],"eJ")</f>
        <v>eJ</v>
      </c>
      <c r="X229" s="15" t="str">
        <f>HYPERLINK("mailto:"&amp;RADataQTable[[#This Row],[email]]&amp;"&amp;subject=Your NSF Proposal:  "&amp;RADataQTable[[#This Row],[Div]]&amp;" "&amp;RADataQTable[[#This Row],[prop_id0]], RADataQTable[[#This Row],[email]])</f>
        <v>xwu@louisiana.edu</v>
      </c>
      <c r="Y229" s="15" t="str">
        <f>HYPERLINK("mailto:"&amp;RADataQTable[[#This Row],[allPIemail]]&amp;"&amp;subject=NSF Proposal:  "&amp;RADataQTable[[#This Row],[Div]]&amp;" "&amp;RADataQTable[[#This Row],[prop_id0]], "PIs@")</f>
        <v>PIs@</v>
      </c>
      <c r="Z229" t="s">
        <v>2871</v>
      </c>
      <c r="AD229"/>
      <c r="AE229" t="str">
        <f>IF(RADataQTable[[#This Row],[maxScore]]-RADataQTable[[#This Row],[minScore]]&gt;4,"Y","")</f>
        <v/>
      </c>
      <c r="AF229" s="21"/>
      <c r="AG229" s="26"/>
      <c r="AI229"/>
      <c r="AJ229" s="30"/>
      <c r="AK229" s="13">
        <v>1199983</v>
      </c>
      <c r="AL229" s="13">
        <v>1199983</v>
      </c>
      <c r="AM229">
        <v>0</v>
      </c>
      <c r="AN229" s="30">
        <v>43252</v>
      </c>
      <c r="AO229" s="21">
        <v>48</v>
      </c>
      <c r="AP229" s="21" t="s">
        <v>3819</v>
      </c>
      <c r="AS229" s="30"/>
      <c r="AX229" s="30"/>
      <c r="BG229" s="30"/>
      <c r="BP229" s="30"/>
      <c r="BU229" t="s">
        <v>3816</v>
      </c>
      <c r="BV229" s="21" t="s">
        <v>1392</v>
      </c>
      <c r="BW229" s="21" t="s">
        <v>3817</v>
      </c>
      <c r="BX229" s="21" t="s">
        <v>3818</v>
      </c>
      <c r="BY229" s="31">
        <v>600000</v>
      </c>
      <c r="BZ229" s="31">
        <v>600000</v>
      </c>
      <c r="CA229" t="s">
        <v>3364</v>
      </c>
      <c r="CB229" s="21" t="s">
        <v>3821</v>
      </c>
      <c r="CC229" s="21" t="s">
        <v>3822</v>
      </c>
      <c r="CD229" s="21" t="s">
        <v>3823</v>
      </c>
      <c r="CE229" s="21" t="s">
        <v>3824</v>
      </c>
      <c r="CF229" s="31">
        <v>599983</v>
      </c>
      <c r="CG229" s="31">
        <v>599983</v>
      </c>
      <c r="CH229" t="s">
        <v>3364</v>
      </c>
      <c r="CM229" s="31"/>
      <c r="CN229" s="31"/>
      <c r="CT229" s="31"/>
      <c r="CU229" s="31"/>
      <c r="DA229" s="31"/>
      <c r="DB229" s="31"/>
      <c r="DH229" s="31"/>
      <c r="DI229" s="31"/>
      <c r="DO229" s="31"/>
      <c r="DP229" s="31"/>
      <c r="DR229" t="s">
        <v>5495</v>
      </c>
      <c r="DS229" t="s">
        <v>5496</v>
      </c>
      <c r="DT229" t="s">
        <v>467</v>
      </c>
      <c r="DU229" s="29" t="s">
        <v>5729</v>
      </c>
      <c r="DV229" t="s">
        <v>2829</v>
      </c>
      <c r="DW229" t="s">
        <v>5481</v>
      </c>
      <c r="DX229" t="s">
        <v>5482</v>
      </c>
      <c r="DY229" t="s">
        <v>5483</v>
      </c>
      <c r="DZ229" t="s">
        <v>5484</v>
      </c>
      <c r="EA229" s="22">
        <v>43091.565520833334</v>
      </c>
      <c r="EB229" t="s">
        <v>3820</v>
      </c>
      <c r="EC229" t="s">
        <v>5730</v>
      </c>
    </row>
    <row r="230" spans="1:133" x14ac:dyDescent="0.35">
      <c r="A230" s="30"/>
      <c r="B230" s="22">
        <v>43005.533333333333</v>
      </c>
      <c r="C230" s="22" t="s">
        <v>2868</v>
      </c>
      <c r="D230" s="30" t="s">
        <v>2869</v>
      </c>
      <c r="E230" s="30" t="s">
        <v>466</v>
      </c>
      <c r="F230" s="30" t="s">
        <v>2820</v>
      </c>
      <c r="G230" s="30" t="s">
        <v>2819</v>
      </c>
      <c r="H230" t="s">
        <v>2821</v>
      </c>
      <c r="I230" t="s">
        <v>2883</v>
      </c>
      <c r="J230" t="s">
        <v>786</v>
      </c>
      <c r="M230" s="26">
        <v>99</v>
      </c>
      <c r="Q230" s="29" t="s">
        <v>753</v>
      </c>
      <c r="R230" s="29" t="str">
        <f>IFERROR(MID(RADataQTable[[#This Row],[RAtemplate]],1,LEN(RADataQTable[[#This Row],[RAtemplate]])-8),"RA") &amp; " " &amp; RADataQTable[[#This Row],[prop_id0]] &amp; " " &amp; RADataQTable[[#This Row],[last0]]</f>
        <v>RA 1763631 Koutris</v>
      </c>
      <c r="U230" s="21" t="str">
        <f>IF(signer1="PD",IF(ISBLANK(RADataQTable[[#This Row],[sign_blck_name]]),"",RADataQTable[[#This Row],[sign_blck_name]]),IF(ISBLANK(signer1),"",signer1))</f>
        <v>Aidong Zhang</v>
      </c>
      <c r="V230" s="29" t="str">
        <f>signer2</f>
        <v>Cognizant Program Director</v>
      </c>
      <c r="W230" s="15" t="str">
        <f>HYPERLINK("https://www.ejacket.nsf.gov/ej/showProposal.do?Continue=Y&amp;ID="&amp;RADataQTable[[#This Row],[prop_id0]],"eJ")</f>
        <v>eJ</v>
      </c>
      <c r="X230" s="15" t="str">
        <f>HYPERLINK("mailto:"&amp;RADataQTable[[#This Row],[email]]&amp;"&amp;subject=Your NSF Proposal:  "&amp;RADataQTable[[#This Row],[Div]]&amp;" "&amp;RADataQTable[[#This Row],[prop_id0]], RADataQTable[[#This Row],[email]])</f>
        <v>paris@cs.wisc.edu</v>
      </c>
      <c r="Y230" s="15" t="str">
        <f>HYPERLINK("mailto:"&amp;RADataQTable[[#This Row],[allPIemail]]&amp;"&amp;subject=NSF Proposal:  "&amp;RADataQTable[[#This Row],[Div]]&amp;" "&amp;RADataQTable[[#This Row],[prop_id0]], "PIs@")</f>
        <v>PIs@</v>
      </c>
      <c r="Z230" t="s">
        <v>2871</v>
      </c>
      <c r="AD230"/>
      <c r="AE230" t="str">
        <f>IF(RADataQTable[[#This Row],[maxScore]]-RADataQTable[[#This Row],[minScore]]&gt;4,"Y","")</f>
        <v/>
      </c>
      <c r="AF230" s="21"/>
      <c r="AG230" s="26"/>
      <c r="AI230"/>
      <c r="AJ230" s="30"/>
      <c r="AK230" s="13">
        <v>1200000</v>
      </c>
      <c r="AL230" s="13">
        <v>1200000</v>
      </c>
      <c r="AM230">
        <v>0</v>
      </c>
      <c r="AN230" s="30">
        <v>43344</v>
      </c>
      <c r="AO230" s="21">
        <v>48</v>
      </c>
      <c r="AP230" s="21" t="s">
        <v>3839</v>
      </c>
      <c r="AS230" s="30"/>
      <c r="AX230" s="30"/>
      <c r="BG230" s="30"/>
      <c r="BP230" s="30"/>
      <c r="BU230" t="s">
        <v>1575</v>
      </c>
      <c r="BV230" s="21" t="s">
        <v>1576</v>
      </c>
      <c r="BW230" s="21" t="s">
        <v>3838</v>
      </c>
      <c r="BX230" s="21" t="s">
        <v>3257</v>
      </c>
      <c r="BY230" s="31">
        <v>690000</v>
      </c>
      <c r="BZ230" s="31">
        <v>690000</v>
      </c>
      <c r="CA230" t="s">
        <v>2884</v>
      </c>
      <c r="CB230" s="21" t="s">
        <v>3841</v>
      </c>
      <c r="CC230" s="21" t="s">
        <v>2082</v>
      </c>
      <c r="CD230" s="21" t="s">
        <v>3842</v>
      </c>
      <c r="CE230" s="21" t="s">
        <v>668</v>
      </c>
      <c r="CF230" s="31">
        <v>510000</v>
      </c>
      <c r="CG230" s="31">
        <v>510000</v>
      </c>
      <c r="CH230" t="s">
        <v>2884</v>
      </c>
      <c r="CM230" s="31"/>
      <c r="CN230" s="31"/>
      <c r="CT230" s="31"/>
      <c r="CU230" s="31"/>
      <c r="DA230" s="31"/>
      <c r="DB230" s="31"/>
      <c r="DH230" s="31"/>
      <c r="DI230" s="31"/>
      <c r="DO230" s="31"/>
      <c r="DP230" s="31"/>
      <c r="DR230" t="s">
        <v>5495</v>
      </c>
      <c r="DS230" t="s">
        <v>5496</v>
      </c>
      <c r="DT230" t="s">
        <v>467</v>
      </c>
      <c r="DU230" s="29" t="s">
        <v>5499</v>
      </c>
      <c r="DV230" t="s">
        <v>2881</v>
      </c>
      <c r="DW230" t="s">
        <v>5481</v>
      </c>
      <c r="DX230" t="s">
        <v>5482</v>
      </c>
      <c r="DY230" t="s">
        <v>5483</v>
      </c>
      <c r="DZ230" t="s">
        <v>5484</v>
      </c>
      <c r="EA230" s="22">
        <v>43091.565520833334</v>
      </c>
      <c r="EB230" t="s">
        <v>3840</v>
      </c>
      <c r="EC230" t="s">
        <v>5733</v>
      </c>
    </row>
    <row r="231" spans="1:133" x14ac:dyDescent="0.35">
      <c r="A231" s="30"/>
      <c r="B231" s="22">
        <v>43005.537499999999</v>
      </c>
      <c r="C231" s="22" t="s">
        <v>2839</v>
      </c>
      <c r="D231" s="30" t="s">
        <v>2840</v>
      </c>
      <c r="E231" s="30" t="s">
        <v>462</v>
      </c>
      <c r="F231" s="30" t="s">
        <v>2820</v>
      </c>
      <c r="G231" s="30" t="s">
        <v>2819</v>
      </c>
      <c r="H231" t="s">
        <v>2821</v>
      </c>
      <c r="J231" t="s">
        <v>761</v>
      </c>
      <c r="M231" s="26">
        <v>99</v>
      </c>
      <c r="Q231" s="29" t="s">
        <v>753</v>
      </c>
      <c r="R231" s="29" t="str">
        <f>IFERROR(MID(RADataQTable[[#This Row],[RAtemplate]],1,LEN(RADataQTable[[#This Row],[RAtemplate]])-8),"RA") &amp; " " &amp; RADataQTable[[#This Row],[prop_id0]] &amp; " " &amp; RADataQTable[[#This Row],[last0]]</f>
        <v>RA 1763636 Harchol-Balter</v>
      </c>
      <c r="U231" s="21" t="str">
        <f>IF(signer1="PD",IF(ISBLANK(RADataQTable[[#This Row],[sign_blck_name]]),"",RADataQTable[[#This Row],[sign_blck_name]]),IF(ISBLANK(signer1),"",signer1))</f>
        <v>Samee Khan</v>
      </c>
      <c r="V231" s="29" t="str">
        <f>signer2</f>
        <v>Cognizant Program Director</v>
      </c>
      <c r="W231" s="15" t="str">
        <f>HYPERLINK("https://www.ejacket.nsf.gov/ej/showProposal.do?Continue=Y&amp;ID="&amp;RADataQTable[[#This Row],[prop_id0]],"eJ")</f>
        <v>eJ</v>
      </c>
      <c r="X231" s="15" t="str">
        <f>HYPERLINK("mailto:"&amp;RADataQTable[[#This Row],[email]]&amp;"&amp;subject=Your NSF Proposal:  "&amp;RADataQTable[[#This Row],[Div]]&amp;" "&amp;RADataQTable[[#This Row],[prop_id0]], RADataQTable[[#This Row],[email]])</f>
        <v>harchol@cs.cmu.edu</v>
      </c>
      <c r="Y231" s="15" t="str">
        <f>HYPERLINK("mailto:"&amp;RADataQTable[[#This Row],[allPIemail]]&amp;"&amp;subject=NSF Proposal:  "&amp;RADataQTable[[#This Row],[Div]]&amp;" "&amp;RADataQTable[[#This Row],[prop_id0]], "PIs@")</f>
        <v>PIs@</v>
      </c>
      <c r="Z231" t="s">
        <v>2841</v>
      </c>
      <c r="AD231"/>
      <c r="AE231" t="str">
        <f>IF(RADataQTable[[#This Row],[maxScore]]-RADataQTable[[#This Row],[minScore]]&gt;4,"Y","")</f>
        <v/>
      </c>
      <c r="AF231" s="21"/>
      <c r="AG231" s="26"/>
      <c r="AI231"/>
      <c r="AJ231" s="30"/>
      <c r="AK231" s="13">
        <v>1199889</v>
      </c>
      <c r="AL231" s="13">
        <v>1199889</v>
      </c>
      <c r="AM231">
        <v>0</v>
      </c>
      <c r="AN231" s="30">
        <v>43344</v>
      </c>
      <c r="AO231" s="21">
        <v>48</v>
      </c>
      <c r="AP231" s="21" t="s">
        <v>3844</v>
      </c>
      <c r="AS231" s="30"/>
      <c r="AX231" s="30"/>
      <c r="BG231" s="30"/>
      <c r="BP231" s="30"/>
      <c r="BU231" t="s">
        <v>1578</v>
      </c>
      <c r="BV231" s="21" t="s">
        <v>1579</v>
      </c>
      <c r="BW231" s="21" t="s">
        <v>3807</v>
      </c>
      <c r="BX231" s="21" t="s">
        <v>542</v>
      </c>
      <c r="BY231" s="31">
        <v>624889</v>
      </c>
      <c r="BZ231" s="31">
        <v>624889</v>
      </c>
      <c r="CA231" t="s">
        <v>485</v>
      </c>
      <c r="CB231" s="21" t="s">
        <v>3845</v>
      </c>
      <c r="CC231" s="21" t="s">
        <v>803</v>
      </c>
      <c r="CD231" s="21" t="s">
        <v>3846</v>
      </c>
      <c r="CE231" s="21" t="s">
        <v>609</v>
      </c>
      <c r="CF231" s="31">
        <v>575000</v>
      </c>
      <c r="CG231" s="31">
        <v>575000</v>
      </c>
      <c r="CH231" t="s">
        <v>485</v>
      </c>
      <c r="CM231" s="31"/>
      <c r="CN231" s="31"/>
      <c r="CT231" s="31"/>
      <c r="CU231" s="31"/>
      <c r="DA231" s="31"/>
      <c r="DB231" s="31"/>
      <c r="DH231" s="31"/>
      <c r="DI231" s="31"/>
      <c r="DO231" s="31"/>
      <c r="DP231" s="31"/>
      <c r="DR231" t="s">
        <v>5486</v>
      </c>
      <c r="DS231" t="s">
        <v>5487</v>
      </c>
      <c r="DT231" t="s">
        <v>463</v>
      </c>
      <c r="DU231" s="29" t="s">
        <v>5490</v>
      </c>
      <c r="DV231" t="s">
        <v>2829</v>
      </c>
      <c r="DW231" t="s">
        <v>5481</v>
      </c>
      <c r="DX231" t="s">
        <v>5482</v>
      </c>
      <c r="DY231" t="s">
        <v>5483</v>
      </c>
      <c r="DZ231" t="s">
        <v>5484</v>
      </c>
      <c r="EA231" s="22">
        <v>43091.565520833334</v>
      </c>
      <c r="EB231" t="s">
        <v>3808</v>
      </c>
      <c r="EC231" t="s">
        <v>5734</v>
      </c>
    </row>
    <row r="232" spans="1:133" x14ac:dyDescent="0.35">
      <c r="A232" s="30"/>
      <c r="B232" s="22">
        <v>43005.54583333333</v>
      </c>
      <c r="C232" s="22" t="s">
        <v>2868</v>
      </c>
      <c r="D232" s="30" t="s">
        <v>2869</v>
      </c>
      <c r="E232" s="30" t="s">
        <v>470</v>
      </c>
      <c r="F232" s="30" t="s">
        <v>2820</v>
      </c>
      <c r="G232" s="30" t="s">
        <v>2819</v>
      </c>
      <c r="H232" t="s">
        <v>2821</v>
      </c>
      <c r="I232" t="s">
        <v>2911</v>
      </c>
      <c r="J232" t="s">
        <v>1229</v>
      </c>
      <c r="M232" s="26">
        <v>99</v>
      </c>
      <c r="Q232" s="29" t="s">
        <v>753</v>
      </c>
      <c r="R232" s="29" t="str">
        <f>IFERROR(MID(RADataQTable[[#This Row],[RAtemplate]],1,LEN(RADataQTable[[#This Row],[RAtemplate]])-8),"RA") &amp; " " &amp; RADataQTable[[#This Row],[prop_id0]] &amp; " " &amp; RADataQTable[[#This Row],[last0]]</f>
        <v>RA 1763642 Narayanan</v>
      </c>
      <c r="U232" s="21" t="str">
        <f>IF(signer1="PD",IF(ISBLANK(RADataQTable[[#This Row],[sign_blck_name]]),"",RADataQTable[[#This Row],[sign_blck_name]]),IF(ISBLANK(signer1),"",signer1))</f>
        <v>James Donlon</v>
      </c>
      <c r="V232" s="29" t="str">
        <f>signer2</f>
        <v>Cognizant Program Director</v>
      </c>
      <c r="W232" s="15" t="str">
        <f>HYPERLINK("https://www.ejacket.nsf.gov/ej/showProposal.do?Continue=Y&amp;ID="&amp;RADataQTable[[#This Row],[prop_id0]],"eJ")</f>
        <v>eJ</v>
      </c>
      <c r="X232" s="15" t="str">
        <f>HYPERLINK("mailto:"&amp;RADataQTable[[#This Row],[email]]&amp;"&amp;subject=Your NSF Proposal:  "&amp;RADataQTable[[#This Row],[Div]]&amp;" "&amp;RADataQTable[[#This Row],[prop_id0]], RADataQTable[[#This Row],[email]])</f>
        <v>arvindn@princeton.edu</v>
      </c>
      <c r="Y232" s="15" t="str">
        <f>HYPERLINK("mailto:"&amp;RADataQTable[[#This Row],[allPIemail]]&amp;"&amp;subject=NSF Proposal:  "&amp;RADataQTable[[#This Row],[Div]]&amp;" "&amp;RADataQTable[[#This Row],[prop_id0]], "PIs@")</f>
        <v>PIs@</v>
      </c>
      <c r="Z232" t="s">
        <v>2871</v>
      </c>
      <c r="AD232"/>
      <c r="AE232" t="str">
        <f>IF(RADataQTable[[#This Row],[maxScore]]-RADataQTable[[#This Row],[minScore]]&gt;4,"Y","")</f>
        <v/>
      </c>
      <c r="AF232" s="21"/>
      <c r="AG232" s="26"/>
      <c r="AI232"/>
      <c r="AJ232" s="30"/>
      <c r="AK232" s="13">
        <v>1200000</v>
      </c>
      <c r="AL232" s="13">
        <v>1200000</v>
      </c>
      <c r="AM232">
        <v>0</v>
      </c>
      <c r="AN232" s="30">
        <v>43344</v>
      </c>
      <c r="AO232" s="21">
        <v>48</v>
      </c>
      <c r="AP232" s="21" t="s">
        <v>3858</v>
      </c>
      <c r="AS232" s="30"/>
      <c r="AX232" s="30"/>
      <c r="BG232" s="30"/>
      <c r="BP232" s="30"/>
      <c r="BU232" t="s">
        <v>1607</v>
      </c>
      <c r="BV232" s="21" t="s">
        <v>1608</v>
      </c>
      <c r="BW232" s="21" t="s">
        <v>3857</v>
      </c>
      <c r="BX232" s="21" t="s">
        <v>609</v>
      </c>
      <c r="BY232" s="31">
        <v>1200000</v>
      </c>
      <c r="BZ232" s="31">
        <v>1200000</v>
      </c>
      <c r="CA232" t="s">
        <v>3856</v>
      </c>
      <c r="CF232" s="31"/>
      <c r="CG232" s="31"/>
      <c r="CM232" s="31"/>
      <c r="CN232" s="31"/>
      <c r="CT232" s="31"/>
      <c r="CU232" s="31"/>
      <c r="DA232" s="31"/>
      <c r="DB232" s="31"/>
      <c r="DH232" s="31"/>
      <c r="DI232" s="31"/>
      <c r="DO232" s="31"/>
      <c r="DP232" s="31"/>
      <c r="DR232" t="s">
        <v>5495</v>
      </c>
      <c r="DS232" t="s">
        <v>5496</v>
      </c>
      <c r="DT232" t="s">
        <v>471</v>
      </c>
      <c r="DU232" s="29" t="s">
        <v>5497</v>
      </c>
      <c r="DV232" t="s">
        <v>2829</v>
      </c>
      <c r="DW232" t="s">
        <v>5481</v>
      </c>
      <c r="DX232" t="s">
        <v>5482</v>
      </c>
      <c r="DY232" t="s">
        <v>5483</v>
      </c>
      <c r="DZ232" t="s">
        <v>5484</v>
      </c>
      <c r="EA232" s="22">
        <v>43091.565520833334</v>
      </c>
      <c r="EB232" t="s">
        <v>3859</v>
      </c>
      <c r="EC232" t="s">
        <v>5740</v>
      </c>
    </row>
    <row r="233" spans="1:133" x14ac:dyDescent="0.35">
      <c r="A233" s="30"/>
      <c r="B233" s="22">
        <v>43005.54583333333</v>
      </c>
      <c r="C233" s="22" t="s">
        <v>2817</v>
      </c>
      <c r="D233" s="30" t="s">
        <v>2818</v>
      </c>
      <c r="E233" s="30" t="s">
        <v>474</v>
      </c>
      <c r="F233" s="30" t="s">
        <v>2820</v>
      </c>
      <c r="G233" s="30" t="s">
        <v>2819</v>
      </c>
      <c r="H233" t="s">
        <v>2821</v>
      </c>
      <c r="I233" t="s">
        <v>2822</v>
      </c>
      <c r="J233" t="s">
        <v>885</v>
      </c>
      <c r="M233" s="26">
        <v>99</v>
      </c>
      <c r="Q233" s="29" t="s">
        <v>753</v>
      </c>
      <c r="R233" s="29" t="str">
        <f>IFERROR(MID(RADataQTable[[#This Row],[RAtemplate]],1,LEN(RADataQTable[[#This Row],[RAtemplate]])-8),"RA") &amp; " " &amp; RADataQTable[[#This Row],[prop_id0]] &amp; " " &amp; RADataQTable[[#This Row],[last0]]</f>
        <v>RA 1763643 Sankar</v>
      </c>
      <c r="U233" s="21" t="str">
        <f>IF(signer1="PD",IF(ISBLANK(RADataQTable[[#This Row],[sign_blck_name]]),"",RADataQTable[[#This Row],[sign_blck_name]]),IF(ISBLANK(signer1),"",signer1))</f>
        <v>phillip regalia</v>
      </c>
      <c r="V233" s="29" t="str">
        <f>signer2</f>
        <v>Cognizant Program Director</v>
      </c>
      <c r="W233" s="15" t="str">
        <f>HYPERLINK("https://www.ejacket.nsf.gov/ej/showProposal.do?Continue=Y&amp;ID="&amp;RADataQTable[[#This Row],[prop_id0]],"eJ")</f>
        <v>eJ</v>
      </c>
      <c r="X233" s="15" t="str">
        <f>HYPERLINK("mailto:"&amp;RADataQTable[[#This Row],[email]]&amp;"&amp;subject=Your NSF Proposal:  "&amp;RADataQTable[[#This Row],[Div]]&amp;" "&amp;RADataQTable[[#This Row],[prop_id0]], RADataQTable[[#This Row],[email]])</f>
        <v>lalithasankar@asu.edu</v>
      </c>
      <c r="Y233" s="15" t="str">
        <f>HYPERLINK("mailto:"&amp;RADataQTable[[#This Row],[allPIemail]]&amp;"&amp;subject=NSF Proposal:  "&amp;RADataQTable[[#This Row],[Div]]&amp;" "&amp;RADataQTable[[#This Row],[prop_id0]], "PIs@")</f>
        <v>PIs@</v>
      </c>
      <c r="Z233" t="s">
        <v>2825</v>
      </c>
      <c r="AD233"/>
      <c r="AE233" t="str">
        <f>IF(RADataQTable[[#This Row],[maxScore]]-RADataQTable[[#This Row],[minScore]]&gt;4,"Y","")</f>
        <v/>
      </c>
      <c r="AF233" s="21"/>
      <c r="AG233" s="26"/>
      <c r="AI233"/>
      <c r="AJ233" s="30"/>
      <c r="AK233" s="13">
        <v>1200000</v>
      </c>
      <c r="AL233" s="13">
        <v>1200000</v>
      </c>
      <c r="AM233">
        <v>0</v>
      </c>
      <c r="AN233" s="30">
        <v>43252</v>
      </c>
      <c r="AO233" s="21">
        <v>48</v>
      </c>
      <c r="AP233" s="21" t="s">
        <v>3861</v>
      </c>
      <c r="AS233" s="30"/>
      <c r="AX233" s="30"/>
      <c r="BG233" s="30"/>
      <c r="BP233" s="30"/>
      <c r="BU233" t="s">
        <v>1614</v>
      </c>
      <c r="BV233" s="21" t="s">
        <v>1615</v>
      </c>
      <c r="BW233" s="21" t="s">
        <v>3860</v>
      </c>
      <c r="BX233" s="21" t="s">
        <v>534</v>
      </c>
      <c r="BY233" s="31">
        <v>817000</v>
      </c>
      <c r="BZ233" s="31">
        <v>817000</v>
      </c>
      <c r="CA233" t="s">
        <v>2988</v>
      </c>
      <c r="CB233" s="21" t="s">
        <v>3863</v>
      </c>
      <c r="CC233" s="21" t="s">
        <v>3864</v>
      </c>
      <c r="CD233" s="21" t="s">
        <v>3865</v>
      </c>
      <c r="CE233" s="21" t="s">
        <v>2938</v>
      </c>
      <c r="CF233" s="31">
        <v>383000</v>
      </c>
      <c r="CG233" s="31">
        <v>383000</v>
      </c>
      <c r="CH233" t="s">
        <v>2988</v>
      </c>
      <c r="CM233" s="31"/>
      <c r="CN233" s="31"/>
      <c r="CT233" s="31"/>
      <c r="CU233" s="31"/>
      <c r="DA233" s="31"/>
      <c r="DB233" s="31"/>
      <c r="DH233" s="31"/>
      <c r="DI233" s="31"/>
      <c r="DO233" s="31"/>
      <c r="DP233" s="31"/>
      <c r="DR233" t="s">
        <v>5478</v>
      </c>
      <c r="DS233" t="s">
        <v>5479</v>
      </c>
      <c r="DT233" t="s">
        <v>475</v>
      </c>
      <c r="DU233" s="29" t="s">
        <v>5528</v>
      </c>
      <c r="DV233" t="s">
        <v>2829</v>
      </c>
      <c r="DW233" t="s">
        <v>5481</v>
      </c>
      <c r="DX233" t="s">
        <v>5482</v>
      </c>
      <c r="DY233" t="s">
        <v>5483</v>
      </c>
      <c r="DZ233" t="s">
        <v>5484</v>
      </c>
      <c r="EA233" s="22">
        <v>43091.565520833334</v>
      </c>
      <c r="EB233" t="s">
        <v>3862</v>
      </c>
      <c r="EC233" t="s">
        <v>5741</v>
      </c>
    </row>
    <row r="234" spans="1:133" x14ac:dyDescent="0.35">
      <c r="A234" s="30"/>
      <c r="B234" s="22">
        <v>43005.548611111109</v>
      </c>
      <c r="C234" s="22" t="s">
        <v>2868</v>
      </c>
      <c r="D234" s="30" t="s">
        <v>2869</v>
      </c>
      <c r="E234" s="30" t="s">
        <v>468</v>
      </c>
      <c r="F234" s="30" t="s">
        <v>2820</v>
      </c>
      <c r="G234" s="30" t="s">
        <v>2819</v>
      </c>
      <c r="H234" t="s">
        <v>2821</v>
      </c>
      <c r="I234" t="s">
        <v>2911</v>
      </c>
      <c r="J234" t="s">
        <v>1185</v>
      </c>
      <c r="M234" s="26">
        <v>99</v>
      </c>
      <c r="Q234" s="29" t="s">
        <v>753</v>
      </c>
      <c r="R234" s="29" t="str">
        <f>IFERROR(MID(RADataQTable[[#This Row],[RAtemplate]],1,LEN(RADataQTable[[#This Row],[RAtemplate]])-8),"RA") &amp; " " &amp; RADataQTable[[#This Row],[prop_id0]] &amp; " " &amp; RADataQTable[[#This Row],[last0]]</f>
        <v>RA 1763649 Fails</v>
      </c>
      <c r="U234" s="21" t="str">
        <f>IF(signer1="PD",IF(ISBLANK(RADataQTable[[#This Row],[sign_blck_name]]),"",RADataQTable[[#This Row],[sign_blck_name]]),IF(ISBLANK(signer1),"",signer1))</f>
        <v>Dan Cosley</v>
      </c>
      <c r="V234" s="29" t="str">
        <f>signer2</f>
        <v>Cognizant Program Director</v>
      </c>
      <c r="W234" s="15" t="str">
        <f>HYPERLINK("https://www.ejacket.nsf.gov/ej/showProposal.do?Continue=Y&amp;ID="&amp;RADataQTable[[#This Row],[prop_id0]],"eJ")</f>
        <v>eJ</v>
      </c>
      <c r="X234" s="15" t="str">
        <f>HYPERLINK("mailto:"&amp;RADataQTable[[#This Row],[email]]&amp;"&amp;subject=Your NSF Proposal:  "&amp;RADataQTable[[#This Row],[Div]]&amp;" "&amp;RADataQTable[[#This Row],[prop_id0]], RADataQTable[[#This Row],[email]])</f>
        <v>jerryfails@boisestate.edu</v>
      </c>
      <c r="Y234" s="15" t="str">
        <f>HYPERLINK("mailto:"&amp;RADataQTable[[#This Row],[allPIemail]]&amp;"&amp;subject=NSF Proposal:  "&amp;RADataQTable[[#This Row],[Div]]&amp;" "&amp;RADataQTable[[#This Row],[prop_id0]], "PIs@")</f>
        <v>PIs@</v>
      </c>
      <c r="Z234" t="s">
        <v>2871</v>
      </c>
      <c r="AD234"/>
      <c r="AE234" t="str">
        <f>IF(RADataQTable[[#This Row],[maxScore]]-RADataQTable[[#This Row],[minScore]]&gt;4,"Y","")</f>
        <v/>
      </c>
      <c r="AF234" s="21"/>
      <c r="AG234" s="26"/>
      <c r="AI234"/>
      <c r="AJ234" s="30"/>
      <c r="AK234" s="13">
        <v>1199604</v>
      </c>
      <c r="AL234" s="13">
        <v>1199604</v>
      </c>
      <c r="AM234">
        <v>0</v>
      </c>
      <c r="AN234" s="30">
        <v>43252</v>
      </c>
      <c r="AO234" s="21">
        <v>48</v>
      </c>
      <c r="AP234" s="21" t="s">
        <v>3874</v>
      </c>
      <c r="AS234" s="30"/>
      <c r="AX234" s="30"/>
      <c r="BG234" s="30"/>
      <c r="BP234" s="30"/>
      <c r="BU234" t="s">
        <v>1629</v>
      </c>
      <c r="BV234" s="21" t="s">
        <v>1630</v>
      </c>
      <c r="BW234" s="21" t="s">
        <v>3872</v>
      </c>
      <c r="BX234" s="21" t="s">
        <v>3873</v>
      </c>
      <c r="BY234" s="31">
        <v>1199604</v>
      </c>
      <c r="BZ234" s="31">
        <v>1199604</v>
      </c>
      <c r="CA234" t="s">
        <v>3377</v>
      </c>
      <c r="CF234" s="31"/>
      <c r="CG234" s="31"/>
      <c r="CM234" s="31"/>
      <c r="CN234" s="31"/>
      <c r="CT234" s="31"/>
      <c r="CU234" s="31"/>
      <c r="DA234" s="31"/>
      <c r="DB234" s="31"/>
      <c r="DH234" s="31"/>
      <c r="DI234" s="31"/>
      <c r="DO234" s="31"/>
      <c r="DP234" s="31"/>
      <c r="DR234" t="s">
        <v>5495</v>
      </c>
      <c r="DS234" t="s">
        <v>5496</v>
      </c>
      <c r="DT234" t="s">
        <v>469</v>
      </c>
      <c r="DU234" s="29" t="s">
        <v>5584</v>
      </c>
      <c r="DV234" t="s">
        <v>2881</v>
      </c>
      <c r="DW234" t="s">
        <v>5481</v>
      </c>
      <c r="DX234" t="s">
        <v>5482</v>
      </c>
      <c r="DY234" t="s">
        <v>5483</v>
      </c>
      <c r="DZ234" t="s">
        <v>5484</v>
      </c>
      <c r="EA234" s="22">
        <v>43091.565520833334</v>
      </c>
      <c r="EB234" t="s">
        <v>3875</v>
      </c>
      <c r="EC234" t="s">
        <v>5744</v>
      </c>
    </row>
    <row r="235" spans="1:133" x14ac:dyDescent="0.35">
      <c r="A235" s="30"/>
      <c r="B235" s="22">
        <v>43005.55</v>
      </c>
      <c r="C235" s="22" t="s">
        <v>2839</v>
      </c>
      <c r="D235" s="30" t="s">
        <v>2840</v>
      </c>
      <c r="E235" s="30" t="s">
        <v>464</v>
      </c>
      <c r="F235" s="30" t="s">
        <v>2820</v>
      </c>
      <c r="G235" s="30" t="s">
        <v>2819</v>
      </c>
      <c r="H235" t="s">
        <v>2821</v>
      </c>
      <c r="J235" t="s">
        <v>1188</v>
      </c>
      <c r="M235" s="26">
        <v>99</v>
      </c>
      <c r="Q235" s="29" t="s">
        <v>753</v>
      </c>
      <c r="R235" s="29" t="str">
        <f>IFERROR(MID(RADataQTable[[#This Row],[RAtemplate]],1,LEN(RADataQTable[[#This Row],[RAtemplate]])-8),"RA") &amp; " " &amp; RADataQTable[[#This Row],[prop_id0]] &amp; " " &amp; RADataQTable[[#This Row],[last0]]</f>
        <v>RA 1763651 Bustamante</v>
      </c>
      <c r="U235" s="21" t="str">
        <f>IF(signer1="PD",IF(ISBLANK(RADataQTable[[#This Row],[sign_blck_name]]),"",RADataQTable[[#This Row],[sign_blck_name]]),IF(ISBLANK(signer1),"",signer1))</f>
        <v>Ann Von Lehmen</v>
      </c>
      <c r="V235" s="29" t="str">
        <f>signer2</f>
        <v>Cognizant Program Director</v>
      </c>
      <c r="W235" s="15" t="str">
        <f>HYPERLINK("https://www.ejacket.nsf.gov/ej/showProposal.do?Continue=Y&amp;ID="&amp;RADataQTable[[#This Row],[prop_id0]],"eJ")</f>
        <v>eJ</v>
      </c>
      <c r="X235" s="15" t="str">
        <f>HYPERLINK("mailto:"&amp;RADataQTable[[#This Row],[email]]&amp;"&amp;subject=Your NSF Proposal:  "&amp;RADataQTable[[#This Row],[Div]]&amp;" "&amp;RADataQTable[[#This Row],[prop_id0]], RADataQTable[[#This Row],[email]])</f>
        <v>fabianb@cs.northwestern.edu</v>
      </c>
      <c r="Y235" s="15" t="str">
        <f>HYPERLINK("mailto:"&amp;RADataQTable[[#This Row],[allPIemail]]&amp;"&amp;subject=NSF Proposal:  "&amp;RADataQTable[[#This Row],[Div]]&amp;" "&amp;RADataQTable[[#This Row],[prop_id0]], "PIs@")</f>
        <v>PIs@</v>
      </c>
      <c r="Z235" t="s">
        <v>2841</v>
      </c>
      <c r="AD235"/>
      <c r="AE235" t="str">
        <f>IF(RADataQTable[[#This Row],[maxScore]]-RADataQTable[[#This Row],[minScore]]&gt;4,"Y","")</f>
        <v/>
      </c>
      <c r="AF235" s="21"/>
      <c r="AG235" s="26"/>
      <c r="AI235"/>
      <c r="AJ235" s="30"/>
      <c r="AK235" s="13">
        <v>1200000</v>
      </c>
      <c r="AL235" s="13">
        <v>1200000</v>
      </c>
      <c r="AM235">
        <v>0</v>
      </c>
      <c r="AN235" s="30">
        <v>43160</v>
      </c>
      <c r="AO235" s="21">
        <v>48</v>
      </c>
      <c r="AP235" s="21" t="s">
        <v>3877</v>
      </c>
      <c r="AS235" s="30"/>
      <c r="AX235" s="30"/>
      <c r="BG235" s="30"/>
      <c r="BP235" s="30"/>
      <c r="BU235" t="s">
        <v>1632</v>
      </c>
      <c r="BV235" s="21" t="s">
        <v>1633</v>
      </c>
      <c r="BW235" s="21" t="s">
        <v>3876</v>
      </c>
      <c r="BX235" s="21" t="s">
        <v>600</v>
      </c>
      <c r="BY235" s="31">
        <v>648288</v>
      </c>
      <c r="BZ235" s="31">
        <v>648288</v>
      </c>
      <c r="CB235" s="21" t="s">
        <v>3879</v>
      </c>
      <c r="CC235" s="21" t="s">
        <v>3880</v>
      </c>
      <c r="CD235" s="21" t="s">
        <v>3444</v>
      </c>
      <c r="CE235" s="21" t="s">
        <v>609</v>
      </c>
      <c r="CF235" s="31">
        <v>551712</v>
      </c>
      <c r="CG235" s="31">
        <v>551712</v>
      </c>
      <c r="CM235" s="31"/>
      <c r="CN235" s="31"/>
      <c r="CT235" s="31"/>
      <c r="CU235" s="31"/>
      <c r="DA235" s="31"/>
      <c r="DB235" s="31"/>
      <c r="DH235" s="31"/>
      <c r="DI235" s="31"/>
      <c r="DO235" s="31"/>
      <c r="DP235" s="31"/>
      <c r="DR235" t="s">
        <v>5486</v>
      </c>
      <c r="DS235" t="s">
        <v>5487</v>
      </c>
      <c r="DT235" t="s">
        <v>465</v>
      </c>
      <c r="DU235" s="29" t="s">
        <v>5613</v>
      </c>
      <c r="DV235" t="s">
        <v>2829</v>
      </c>
      <c r="DW235" t="s">
        <v>5481</v>
      </c>
      <c r="DX235" t="s">
        <v>5482</v>
      </c>
      <c r="DY235" t="s">
        <v>5483</v>
      </c>
      <c r="DZ235" t="s">
        <v>5484</v>
      </c>
      <c r="EA235" s="22">
        <v>43091.565520833334</v>
      </c>
      <c r="EB235" t="s">
        <v>3878</v>
      </c>
      <c r="EC235" t="s">
        <v>5745</v>
      </c>
    </row>
    <row r="236" spans="1:133" x14ac:dyDescent="0.35">
      <c r="A236" s="30"/>
      <c r="B236" s="22">
        <v>43005.551388888889</v>
      </c>
      <c r="C236" s="22" t="s">
        <v>2839</v>
      </c>
      <c r="D236" s="30" t="s">
        <v>2840</v>
      </c>
      <c r="E236" s="30" t="s">
        <v>462</v>
      </c>
      <c r="F236" s="30" t="s">
        <v>2820</v>
      </c>
      <c r="G236" s="30" t="s">
        <v>2819</v>
      </c>
      <c r="H236" t="s">
        <v>2821</v>
      </c>
      <c r="J236" t="s">
        <v>761</v>
      </c>
      <c r="M236" s="26">
        <v>99</v>
      </c>
      <c r="Q236" s="29" t="s">
        <v>753</v>
      </c>
      <c r="R236" s="29" t="str">
        <f>IFERROR(MID(RADataQTable[[#This Row],[RAtemplate]],1,LEN(RADataQTable[[#This Row],[RAtemplate]])-8),"RA") &amp; " " &amp; RADataQTable[[#This Row],[prop_id0]] &amp; " " &amp; RADataQTable[[#This Row],[last0]]</f>
        <v>RA 1763655 Sha</v>
      </c>
      <c r="U236" s="21" t="str">
        <f>IF(signer1="PD",IF(ISBLANK(RADataQTable[[#This Row],[sign_blck_name]]),"",RADataQTable[[#This Row],[sign_blck_name]]),IF(ISBLANK(signer1),"",signer1))</f>
        <v>Samee Khan</v>
      </c>
      <c r="V236" s="29" t="str">
        <f>signer2</f>
        <v>Cognizant Program Director</v>
      </c>
      <c r="W236" s="15" t="str">
        <f>HYPERLINK("https://www.ejacket.nsf.gov/ej/showProposal.do?Continue=Y&amp;ID="&amp;RADataQTable[[#This Row],[prop_id0]],"eJ")</f>
        <v>eJ</v>
      </c>
      <c r="X236" s="15" t="str">
        <f>HYPERLINK("mailto:"&amp;RADataQTable[[#This Row],[email]]&amp;"&amp;subject=Your NSF Proposal:  "&amp;RADataQTable[[#This Row],[Div]]&amp;" "&amp;RADataQTable[[#This Row],[prop_id0]], RADataQTable[[#This Row],[email]])</f>
        <v>lrs@illinois.edu</v>
      </c>
      <c r="Y236" s="15" t="str">
        <f>HYPERLINK("mailto:"&amp;RADataQTable[[#This Row],[allPIemail]]&amp;"&amp;subject=NSF Proposal:  "&amp;RADataQTable[[#This Row],[Div]]&amp;" "&amp;RADataQTable[[#This Row],[prop_id0]], "PIs@")</f>
        <v>PIs@</v>
      </c>
      <c r="Z236" t="s">
        <v>2841</v>
      </c>
      <c r="AD236"/>
      <c r="AE236" t="str">
        <f>IF(RADataQTable[[#This Row],[maxScore]]-RADataQTable[[#This Row],[minScore]]&gt;4,"Y","")</f>
        <v/>
      </c>
      <c r="AF236" s="21"/>
      <c r="AG236" s="26"/>
      <c r="AI236"/>
      <c r="AJ236" s="30"/>
      <c r="AK236" s="13">
        <v>1104887</v>
      </c>
      <c r="AL236" s="13">
        <v>1104887</v>
      </c>
      <c r="AM236">
        <v>0</v>
      </c>
      <c r="AN236" s="30">
        <v>43344</v>
      </c>
      <c r="AO236" s="21">
        <v>36</v>
      </c>
      <c r="AP236" s="21" t="s">
        <v>3883</v>
      </c>
      <c r="AS236" s="30"/>
      <c r="AX236" s="30"/>
      <c r="BG236" s="30"/>
      <c r="BP236" s="30"/>
      <c r="BU236" t="s">
        <v>1635</v>
      </c>
      <c r="BV236" s="21" t="s">
        <v>1636</v>
      </c>
      <c r="BW236" s="21" t="s">
        <v>3882</v>
      </c>
      <c r="BX236" s="21" t="s">
        <v>676</v>
      </c>
      <c r="BY236" s="31">
        <v>780000</v>
      </c>
      <c r="BZ236" s="31">
        <v>780000</v>
      </c>
      <c r="CA236" t="s">
        <v>485</v>
      </c>
      <c r="CB236" s="21" t="s">
        <v>3885</v>
      </c>
      <c r="CC236" s="21" t="s">
        <v>3886</v>
      </c>
      <c r="CD236" s="21" t="s">
        <v>3887</v>
      </c>
      <c r="CE236" s="21" t="s">
        <v>3888</v>
      </c>
      <c r="CF236" s="31">
        <v>324887</v>
      </c>
      <c r="CG236" s="31">
        <v>324887</v>
      </c>
      <c r="CH236" t="s">
        <v>485</v>
      </c>
      <c r="CM236" s="31"/>
      <c r="CN236" s="31"/>
      <c r="CT236" s="31"/>
      <c r="CU236" s="31"/>
      <c r="DA236" s="31"/>
      <c r="DB236" s="31"/>
      <c r="DH236" s="31"/>
      <c r="DI236" s="31"/>
      <c r="DO236" s="31"/>
      <c r="DP236" s="31"/>
      <c r="DR236" t="s">
        <v>5486</v>
      </c>
      <c r="DS236" t="s">
        <v>5487</v>
      </c>
      <c r="DT236" t="s">
        <v>463</v>
      </c>
      <c r="DU236" s="29" t="s">
        <v>5490</v>
      </c>
      <c r="DV236" t="s">
        <v>2829</v>
      </c>
      <c r="DW236" t="s">
        <v>5481</v>
      </c>
      <c r="DX236" t="s">
        <v>5482</v>
      </c>
      <c r="DY236" t="s">
        <v>5483</v>
      </c>
      <c r="DZ236" t="s">
        <v>5484</v>
      </c>
      <c r="EA236" s="22">
        <v>43091.565520833334</v>
      </c>
      <c r="EB236" t="s">
        <v>3884</v>
      </c>
      <c r="EC236" t="s">
        <v>5746</v>
      </c>
    </row>
    <row r="237" spans="1:133" x14ac:dyDescent="0.35">
      <c r="A237" s="30"/>
      <c r="B237" s="22">
        <v>43005.554861111108</v>
      </c>
      <c r="C237" s="22" t="s">
        <v>2839</v>
      </c>
      <c r="D237" s="30" t="s">
        <v>2840</v>
      </c>
      <c r="E237" s="30" t="s">
        <v>462</v>
      </c>
      <c r="F237" s="30" t="s">
        <v>2820</v>
      </c>
      <c r="G237" s="30" t="s">
        <v>2819</v>
      </c>
      <c r="H237" t="s">
        <v>2821</v>
      </c>
      <c r="J237" t="s">
        <v>757</v>
      </c>
      <c r="M237" s="26">
        <v>99</v>
      </c>
      <c r="Q237" s="29" t="s">
        <v>753</v>
      </c>
      <c r="R237" s="29" t="str">
        <f>IFERROR(MID(RADataQTable[[#This Row],[RAtemplate]],1,LEN(RADataQTable[[#This Row],[RAtemplate]])-8),"RA") &amp; " " &amp; RADataQTable[[#This Row],[prop_id0]] &amp; " " &amp; RADataQTable[[#This Row],[last0]]</f>
        <v>RA 1763658 Torrellas</v>
      </c>
      <c r="U237" s="21" t="str">
        <f>IF(signer1="PD",IF(ISBLANK(RADataQTable[[#This Row],[sign_blck_name]]),"",RADataQTable[[#This Row],[sign_blck_name]]),IF(ISBLANK(signer1),"",signer1))</f>
        <v>Sandip Kundu</v>
      </c>
      <c r="V237" s="29" t="str">
        <f>signer2</f>
        <v>Cognizant Program Director</v>
      </c>
      <c r="W237" s="15" t="str">
        <f>HYPERLINK("https://www.ejacket.nsf.gov/ej/showProposal.do?Continue=Y&amp;ID="&amp;RADataQTable[[#This Row],[prop_id0]],"eJ")</f>
        <v>eJ</v>
      </c>
      <c r="X237" s="15" t="str">
        <f>HYPERLINK("mailto:"&amp;RADataQTable[[#This Row],[email]]&amp;"&amp;subject=Your NSF Proposal:  "&amp;RADataQTable[[#This Row],[Div]]&amp;" "&amp;RADataQTable[[#This Row],[prop_id0]], RADataQTable[[#This Row],[email]])</f>
        <v>torrellas@cs.uiuc.edu</v>
      </c>
      <c r="Y237" s="15" t="str">
        <f>HYPERLINK("mailto:"&amp;RADataQTable[[#This Row],[allPIemail]]&amp;"&amp;subject=NSF Proposal:  "&amp;RADataQTable[[#This Row],[Div]]&amp;" "&amp;RADataQTable[[#This Row],[prop_id0]], "PIs@")</f>
        <v>PIs@</v>
      </c>
      <c r="Z237" t="s">
        <v>2841</v>
      </c>
      <c r="AD237"/>
      <c r="AE237" t="str">
        <f>IF(RADataQTable[[#This Row],[maxScore]]-RADataQTable[[#This Row],[minScore]]&gt;4,"Y","")</f>
        <v/>
      </c>
      <c r="AF237" s="21"/>
      <c r="AG237" s="26"/>
      <c r="AI237"/>
      <c r="AJ237" s="30"/>
      <c r="AK237" s="13">
        <v>1200000</v>
      </c>
      <c r="AL237" s="13">
        <v>1200000</v>
      </c>
      <c r="AM237">
        <v>0</v>
      </c>
      <c r="AN237" s="30">
        <v>43327</v>
      </c>
      <c r="AO237" s="21">
        <v>48</v>
      </c>
      <c r="AP237" s="21" t="s">
        <v>3891</v>
      </c>
      <c r="AS237" s="30"/>
      <c r="AX237" s="30"/>
      <c r="BG237" s="30"/>
      <c r="BP237" s="30"/>
      <c r="BU237" t="s">
        <v>1638</v>
      </c>
      <c r="BV237" s="21" t="s">
        <v>1639</v>
      </c>
      <c r="BW237" s="21" t="s">
        <v>3451</v>
      </c>
      <c r="BX237" s="21" t="s">
        <v>676</v>
      </c>
      <c r="BY237" s="31">
        <v>1200000</v>
      </c>
      <c r="BZ237" s="31">
        <v>1200000</v>
      </c>
      <c r="CA237" t="s">
        <v>485</v>
      </c>
      <c r="CF237" s="31"/>
      <c r="CG237" s="31"/>
      <c r="CM237" s="31"/>
      <c r="CN237" s="31"/>
      <c r="CT237" s="31"/>
      <c r="CU237" s="31"/>
      <c r="DA237" s="31"/>
      <c r="DB237" s="31"/>
      <c r="DH237" s="31"/>
      <c r="DI237" s="31"/>
      <c r="DO237" s="31"/>
      <c r="DP237" s="31"/>
      <c r="DR237" t="s">
        <v>5486</v>
      </c>
      <c r="DS237" t="s">
        <v>5487</v>
      </c>
      <c r="DT237" t="s">
        <v>463</v>
      </c>
      <c r="DU237" s="29" t="s">
        <v>5488</v>
      </c>
      <c r="DV237" t="s">
        <v>2829</v>
      </c>
      <c r="DW237" t="s">
        <v>5481</v>
      </c>
      <c r="DX237" t="s">
        <v>5482</v>
      </c>
      <c r="DY237" t="s">
        <v>5483</v>
      </c>
      <c r="DZ237" t="s">
        <v>5484</v>
      </c>
      <c r="EA237" s="22">
        <v>43091.565520833334</v>
      </c>
      <c r="EB237" t="s">
        <v>3892</v>
      </c>
      <c r="EC237" t="s">
        <v>5747</v>
      </c>
    </row>
    <row r="238" spans="1:133" x14ac:dyDescent="0.35">
      <c r="A238" s="30"/>
      <c r="B238" s="22">
        <v>43005.555555555555</v>
      </c>
      <c r="C238" s="22" t="s">
        <v>2868</v>
      </c>
      <c r="D238" s="30" t="s">
        <v>2869</v>
      </c>
      <c r="E238" s="30" t="s">
        <v>468</v>
      </c>
      <c r="F238" s="30" t="s">
        <v>2820</v>
      </c>
      <c r="G238" s="30" t="s">
        <v>2819</v>
      </c>
      <c r="H238" t="s">
        <v>2821</v>
      </c>
      <c r="I238" t="s">
        <v>2911</v>
      </c>
      <c r="J238" t="s">
        <v>807</v>
      </c>
      <c r="M238" s="26">
        <v>99</v>
      </c>
      <c r="Q238" s="29" t="s">
        <v>753</v>
      </c>
      <c r="R238" s="29" t="str">
        <f>IFERROR(MID(RADataQTable[[#This Row],[RAtemplate]],1,LEN(RADataQTable[[#This Row],[RAtemplate]])-8),"RA") &amp; " " &amp; RADataQTable[[#This Row],[prop_id0]] &amp; " " &amp; RADataQTable[[#This Row],[last0]]</f>
        <v>RA 1763659 Hallstrom</v>
      </c>
      <c r="U238" s="21" t="str">
        <f>IF(signer1="PD",IF(ISBLANK(RADataQTable[[#This Row],[sign_blck_name]]),"",RADataQTable[[#This Row],[sign_blck_name]]),IF(ISBLANK(signer1),"",signer1))</f>
        <v>William Bainbridge</v>
      </c>
      <c r="V238" s="29" t="str">
        <f>signer2</f>
        <v>Cognizant Program Director</v>
      </c>
      <c r="W238" s="15" t="str">
        <f>HYPERLINK("https://www.ejacket.nsf.gov/ej/showProposal.do?Continue=Y&amp;ID="&amp;RADataQTable[[#This Row],[prop_id0]],"eJ")</f>
        <v>eJ</v>
      </c>
      <c r="X238" s="15" t="str">
        <f>HYPERLINK("mailto:"&amp;RADataQTable[[#This Row],[email]]&amp;"&amp;subject=Your NSF Proposal:  "&amp;RADataQTable[[#This Row],[Div]]&amp;" "&amp;RADataQTable[[#This Row],[prop_id0]], RADataQTable[[#This Row],[email]])</f>
        <v>jhallstrom@fau.edu</v>
      </c>
      <c r="Y238" s="15" t="str">
        <f>HYPERLINK("mailto:"&amp;RADataQTable[[#This Row],[allPIemail]]&amp;"&amp;subject=NSF Proposal:  "&amp;RADataQTable[[#This Row],[Div]]&amp;" "&amp;RADataQTable[[#This Row],[prop_id0]], "PIs@")</f>
        <v>PIs@</v>
      </c>
      <c r="Z238" t="s">
        <v>2871</v>
      </c>
      <c r="AD238"/>
      <c r="AE238" t="str">
        <f>IF(RADataQTable[[#This Row],[maxScore]]-RADataQTable[[#This Row],[minScore]]&gt;4,"Y","")</f>
        <v/>
      </c>
      <c r="AF238" s="21"/>
      <c r="AG238" s="26"/>
      <c r="AI238"/>
      <c r="AJ238" s="30"/>
      <c r="AK238" s="13">
        <v>1167706</v>
      </c>
      <c r="AL238" s="13">
        <v>1167706</v>
      </c>
      <c r="AM238">
        <v>0</v>
      </c>
      <c r="AN238" s="30">
        <v>43191</v>
      </c>
      <c r="AO238" s="21">
        <v>36</v>
      </c>
      <c r="AP238" s="21" t="s">
        <v>3893</v>
      </c>
      <c r="AS238" s="30"/>
      <c r="AX238" s="30"/>
      <c r="BG238" s="30"/>
      <c r="BP238" s="30"/>
      <c r="BU238" t="s">
        <v>1641</v>
      </c>
      <c r="BV238" s="21" t="s">
        <v>1642</v>
      </c>
      <c r="BW238" s="21" t="s">
        <v>3476</v>
      </c>
      <c r="BX238" s="21" t="s">
        <v>3824</v>
      </c>
      <c r="BY238" s="31">
        <v>1167706</v>
      </c>
      <c r="BZ238" s="31">
        <v>1167706</v>
      </c>
      <c r="CA238" t="s">
        <v>468</v>
      </c>
      <c r="CF238" s="31"/>
      <c r="CG238" s="31"/>
      <c r="CM238" s="31"/>
      <c r="CN238" s="31"/>
      <c r="CT238" s="31"/>
      <c r="CU238" s="31"/>
      <c r="DA238" s="31"/>
      <c r="DB238" s="31"/>
      <c r="DH238" s="31"/>
      <c r="DI238" s="31"/>
      <c r="DO238" s="31"/>
      <c r="DP238" s="31"/>
      <c r="DR238" t="s">
        <v>5495</v>
      </c>
      <c r="DS238" t="s">
        <v>5496</v>
      </c>
      <c r="DT238" t="s">
        <v>469</v>
      </c>
      <c r="DU238" s="29" t="s">
        <v>5508</v>
      </c>
      <c r="DV238" t="s">
        <v>2829</v>
      </c>
      <c r="DW238" t="s">
        <v>5481</v>
      </c>
      <c r="DX238" t="s">
        <v>5482</v>
      </c>
      <c r="DY238" t="s">
        <v>5483</v>
      </c>
      <c r="DZ238" t="s">
        <v>5484</v>
      </c>
      <c r="EA238" s="22">
        <v>43091.565520833334</v>
      </c>
      <c r="EB238" t="s">
        <v>3894</v>
      </c>
      <c r="EC238" t="s">
        <v>5748</v>
      </c>
    </row>
    <row r="239" spans="1:133" x14ac:dyDescent="0.35">
      <c r="A239" s="30"/>
      <c r="B239" s="22">
        <v>43005.557638888888</v>
      </c>
      <c r="C239" s="22" t="s">
        <v>2839</v>
      </c>
      <c r="D239" s="30" t="s">
        <v>2840</v>
      </c>
      <c r="E239" s="30" t="s">
        <v>462</v>
      </c>
      <c r="F239" s="30" t="s">
        <v>2820</v>
      </c>
      <c r="G239" s="30" t="s">
        <v>2819</v>
      </c>
      <c r="H239" t="s">
        <v>2821</v>
      </c>
      <c r="J239" t="s">
        <v>1032</v>
      </c>
      <c r="M239" s="26">
        <v>99</v>
      </c>
      <c r="Q239" s="29" t="s">
        <v>753</v>
      </c>
      <c r="R239" s="29" t="str">
        <f>IFERROR(MID(RADataQTable[[#This Row],[RAtemplate]],1,LEN(RADataQTable[[#This Row],[RAtemplate]])-8),"RA") &amp; " " &amp; RADataQTable[[#This Row],[prop_id0]] &amp; " " &amp; RADataQTable[[#This Row],[last0]]</f>
        <v>RA 1763663 Chen</v>
      </c>
      <c r="U239" s="21" t="str">
        <f>IF(signer1="PD",IF(ISBLANK(RADataQTable[[#This Row],[sign_blck_name]]),"",RADataQTable[[#This Row],[sign_blck_name]]),IF(ISBLANK(signer1),"",signer1))</f>
        <v>M. Mimi McClure</v>
      </c>
      <c r="V239" s="29" t="str">
        <f>signer2</f>
        <v>Cognizant Program Director</v>
      </c>
      <c r="W239" s="15" t="str">
        <f>HYPERLINK("https://www.ejacket.nsf.gov/ej/showProposal.do?Continue=Y&amp;ID="&amp;RADataQTable[[#This Row],[prop_id0]],"eJ")</f>
        <v>eJ</v>
      </c>
      <c r="X239" s="15" t="str">
        <f>HYPERLINK("mailto:"&amp;RADataQTable[[#This Row],[email]]&amp;"&amp;subject=Your NSF Proposal:  "&amp;RADataQTable[[#This Row],[Div]]&amp;" "&amp;RADataQTable[[#This Row],[prop_id0]], RADataQTable[[#This Row],[email]])</f>
        <v>yingche@scarletmail.rutgers.edu</v>
      </c>
      <c r="Y239" s="15" t="str">
        <f>HYPERLINK("mailto:"&amp;RADataQTable[[#This Row],[allPIemail]]&amp;"&amp;subject=NSF Proposal:  "&amp;RADataQTable[[#This Row],[Div]]&amp;" "&amp;RADataQTable[[#This Row],[prop_id0]], "PIs@")</f>
        <v>PIs@</v>
      </c>
      <c r="Z239" t="s">
        <v>2841</v>
      </c>
      <c r="AD239"/>
      <c r="AE239" t="str">
        <f>IF(RADataQTable[[#This Row],[maxScore]]-RADataQTable[[#This Row],[minScore]]&gt;4,"Y","")</f>
        <v/>
      </c>
      <c r="AF239" s="21"/>
      <c r="AG239" s="26"/>
      <c r="AI239"/>
      <c r="AJ239" s="30"/>
      <c r="AK239" s="13">
        <v>995000</v>
      </c>
      <c r="AL239" s="13">
        <v>995000</v>
      </c>
      <c r="AM239">
        <v>0</v>
      </c>
      <c r="AN239" s="30">
        <v>43252</v>
      </c>
      <c r="AO239" s="21">
        <v>48</v>
      </c>
      <c r="AP239" s="21" t="s">
        <v>3896</v>
      </c>
      <c r="AS239" s="30"/>
      <c r="AX239" s="30"/>
      <c r="BG239" s="30"/>
      <c r="BP239" s="30"/>
      <c r="BU239" t="s">
        <v>1644</v>
      </c>
      <c r="BV239" s="21" t="s">
        <v>1645</v>
      </c>
      <c r="BW239" s="21" t="s">
        <v>3895</v>
      </c>
      <c r="BX239" s="21" t="s">
        <v>630</v>
      </c>
      <c r="BY239" s="31">
        <v>500000</v>
      </c>
      <c r="BZ239" s="31">
        <v>500000</v>
      </c>
      <c r="CA239" t="s">
        <v>485</v>
      </c>
      <c r="CB239" s="21" t="s">
        <v>3898</v>
      </c>
      <c r="CC239" s="21" t="s">
        <v>1445</v>
      </c>
      <c r="CD239" s="21" t="s">
        <v>3899</v>
      </c>
      <c r="CE239" s="21" t="s">
        <v>574</v>
      </c>
      <c r="CF239" s="31">
        <v>165000</v>
      </c>
      <c r="CG239" s="31">
        <v>165000</v>
      </c>
      <c r="CH239" t="s">
        <v>485</v>
      </c>
      <c r="CI239" s="21" t="s">
        <v>3901</v>
      </c>
      <c r="CJ239" s="21" t="s">
        <v>3902</v>
      </c>
      <c r="CK239" s="21" t="s">
        <v>3903</v>
      </c>
      <c r="CL239" s="21" t="s">
        <v>3904</v>
      </c>
      <c r="CM239" s="31">
        <v>330000</v>
      </c>
      <c r="CN239" s="31">
        <v>330000</v>
      </c>
      <c r="CO239" t="s">
        <v>485</v>
      </c>
      <c r="CT239" s="31"/>
      <c r="CU239" s="31"/>
      <c r="DA239" s="31"/>
      <c r="DB239" s="31"/>
      <c r="DH239" s="31"/>
      <c r="DI239" s="31"/>
      <c r="DO239" s="31"/>
      <c r="DP239" s="31"/>
      <c r="DR239" t="s">
        <v>5486</v>
      </c>
      <c r="DS239" t="s">
        <v>5487</v>
      </c>
      <c r="DT239" t="s">
        <v>463</v>
      </c>
      <c r="DU239" s="29" t="s">
        <v>5568</v>
      </c>
      <c r="DV239" t="s">
        <v>2829</v>
      </c>
      <c r="DW239" t="s">
        <v>5481</v>
      </c>
      <c r="DX239" t="s">
        <v>5482</v>
      </c>
      <c r="DY239" t="s">
        <v>5483</v>
      </c>
      <c r="DZ239" t="s">
        <v>5484</v>
      </c>
      <c r="EA239" s="22">
        <v>43091.565520833334</v>
      </c>
      <c r="EB239" t="s">
        <v>3897</v>
      </c>
      <c r="EC239" t="s">
        <v>5749</v>
      </c>
    </row>
    <row r="240" spans="1:133" x14ac:dyDescent="0.35">
      <c r="A240" s="30"/>
      <c r="B240" s="22">
        <v>43005.563194444447</v>
      </c>
      <c r="C240" s="22" t="s">
        <v>2868</v>
      </c>
      <c r="D240" s="30" t="s">
        <v>2869</v>
      </c>
      <c r="E240" s="30" t="s">
        <v>468</v>
      </c>
      <c r="F240" s="30" t="s">
        <v>2820</v>
      </c>
      <c r="G240" s="30" t="s">
        <v>2819</v>
      </c>
      <c r="H240" t="s">
        <v>2821</v>
      </c>
      <c r="I240" t="s">
        <v>2911</v>
      </c>
      <c r="J240" t="s">
        <v>800</v>
      </c>
      <c r="M240" s="26">
        <v>99</v>
      </c>
      <c r="Q240" s="29" t="s">
        <v>753</v>
      </c>
      <c r="R240" s="29" t="str">
        <f>IFERROR(MID(RADataQTable[[#This Row],[RAtemplate]],1,LEN(RADataQTable[[#This Row],[RAtemplate]])-8),"RA") &amp; " " &amp; RADataQTable[[#This Row],[prop_id0]] &amp; " " &amp; RADataQTable[[#This Row],[last0]]</f>
        <v>RA 1763671 Leonard</v>
      </c>
      <c r="U240" s="21" t="str">
        <f>IF(signer1="PD",IF(ISBLANK(RADataQTable[[#This Row],[sign_blck_name]]),"",RADataQTable[[#This Row],[sign_blck_name]]),IF(ISBLANK(signer1),"",signer1))</f>
        <v>Ephraim P. Glinert</v>
      </c>
      <c r="V240" s="29" t="str">
        <f>signer2</f>
        <v>Cognizant Program Director</v>
      </c>
      <c r="W240" s="15" t="str">
        <f>HYPERLINK("https://www.ejacket.nsf.gov/ej/showProposal.do?Continue=Y&amp;ID="&amp;RADataQTable[[#This Row],[prop_id0]],"eJ")</f>
        <v>eJ</v>
      </c>
      <c r="X240" s="15" t="str">
        <f>HYPERLINK("mailto:"&amp;RADataQTable[[#This Row],[email]]&amp;"&amp;subject=Your NSF Proposal:  "&amp;RADataQTable[[#This Row],[Div]]&amp;" "&amp;RADataQTable[[#This Row],[prop_id0]], RADataQTable[[#This Row],[email]])</f>
        <v>sleonard@jhu.edu</v>
      </c>
      <c r="Y240" s="15" t="str">
        <f>HYPERLINK("mailto:"&amp;RADataQTable[[#This Row],[allPIemail]]&amp;"&amp;subject=NSF Proposal:  "&amp;RADataQTable[[#This Row],[Div]]&amp;" "&amp;RADataQTable[[#This Row],[prop_id0]], "PIs@")</f>
        <v>PIs@</v>
      </c>
      <c r="Z240" t="s">
        <v>2871</v>
      </c>
      <c r="AD240"/>
      <c r="AE240" t="str">
        <f>IF(RADataQTable[[#This Row],[maxScore]]-RADataQTable[[#This Row],[minScore]]&gt;4,"Y","")</f>
        <v/>
      </c>
      <c r="AF240" s="21"/>
      <c r="AG240" s="26"/>
      <c r="AI240"/>
      <c r="AJ240" s="30"/>
      <c r="AK240" s="13">
        <v>1121991</v>
      </c>
      <c r="AL240" s="13">
        <v>1121991</v>
      </c>
      <c r="AM240">
        <v>0</v>
      </c>
      <c r="AN240" s="30">
        <v>43252</v>
      </c>
      <c r="AO240" s="21">
        <v>36</v>
      </c>
      <c r="AP240" s="21" t="s">
        <v>3928</v>
      </c>
      <c r="AS240" s="30"/>
      <c r="AX240" s="30"/>
      <c r="BG240" s="30"/>
      <c r="BP240" s="30"/>
      <c r="BU240" t="s">
        <v>1664</v>
      </c>
      <c r="BV240" s="21" t="s">
        <v>1665</v>
      </c>
      <c r="BW240" s="21" t="s">
        <v>2842</v>
      </c>
      <c r="BX240" s="21" t="s">
        <v>3215</v>
      </c>
      <c r="BY240" s="31">
        <v>1121991</v>
      </c>
      <c r="BZ240" s="31">
        <v>1121991</v>
      </c>
      <c r="CA240" t="s">
        <v>468</v>
      </c>
      <c r="CF240" s="31"/>
      <c r="CG240" s="31"/>
      <c r="CM240" s="31"/>
      <c r="CN240" s="31"/>
      <c r="CT240" s="31"/>
      <c r="CU240" s="31"/>
      <c r="DA240" s="31"/>
      <c r="DB240" s="31"/>
      <c r="DH240" s="31"/>
      <c r="DI240" s="31"/>
      <c r="DO240" s="31"/>
      <c r="DP240" s="31"/>
      <c r="DR240" t="s">
        <v>5495</v>
      </c>
      <c r="DS240" t="s">
        <v>5496</v>
      </c>
      <c r="DT240" t="s">
        <v>469</v>
      </c>
      <c r="DU240" s="29" t="s">
        <v>5505</v>
      </c>
      <c r="DV240" t="s">
        <v>2829</v>
      </c>
      <c r="DW240" t="s">
        <v>5481</v>
      </c>
      <c r="DX240" t="s">
        <v>5482</v>
      </c>
      <c r="DY240" t="s">
        <v>5483</v>
      </c>
      <c r="DZ240" t="s">
        <v>5484</v>
      </c>
      <c r="EA240" s="22">
        <v>43091.565520833334</v>
      </c>
      <c r="EB240" t="s">
        <v>3929</v>
      </c>
      <c r="EC240" t="s">
        <v>5753</v>
      </c>
    </row>
    <row r="241" spans="1:133" x14ac:dyDescent="0.35">
      <c r="A241" s="30"/>
      <c r="B241" s="22">
        <v>43005.565972222219</v>
      </c>
      <c r="C241" s="22" t="s">
        <v>2868</v>
      </c>
      <c r="D241" s="30" t="s">
        <v>2869</v>
      </c>
      <c r="E241" s="30" t="s">
        <v>470</v>
      </c>
      <c r="F241" s="30" t="s">
        <v>2820</v>
      </c>
      <c r="G241" s="30" t="s">
        <v>2819</v>
      </c>
      <c r="H241" t="s">
        <v>2821</v>
      </c>
      <c r="I241" t="s">
        <v>2902</v>
      </c>
      <c r="J241" t="s">
        <v>1229</v>
      </c>
      <c r="M241" s="26">
        <v>99</v>
      </c>
      <c r="Q241" s="29" t="s">
        <v>753</v>
      </c>
      <c r="R241" s="29" t="str">
        <f>IFERROR(MID(RADataQTable[[#This Row],[RAtemplate]],1,LEN(RADataQTable[[#This Row],[RAtemplate]])-8),"RA") &amp; " " &amp; RADataQTable[[#This Row],[prop_id0]] &amp; " " &amp; RADataQTable[[#This Row],[last0]]</f>
        <v>RA 1763678 Sycara</v>
      </c>
      <c r="U241" s="21" t="str">
        <f>IF(signer1="PD",IF(ISBLANK(RADataQTable[[#This Row],[sign_blck_name]]),"",RADataQTable[[#This Row],[sign_blck_name]]),IF(ISBLANK(signer1),"",signer1))</f>
        <v>James Donlon</v>
      </c>
      <c r="V241" s="29" t="str">
        <f>signer2</f>
        <v>Cognizant Program Director</v>
      </c>
      <c r="W241" s="15" t="str">
        <f>HYPERLINK("https://www.ejacket.nsf.gov/ej/showProposal.do?Continue=Y&amp;ID="&amp;RADataQTable[[#This Row],[prop_id0]],"eJ")</f>
        <v>eJ</v>
      </c>
      <c r="X241" s="15" t="str">
        <f>HYPERLINK("mailto:"&amp;RADataQTable[[#This Row],[email]]&amp;"&amp;subject=Your NSF Proposal:  "&amp;RADataQTable[[#This Row],[Div]]&amp;" "&amp;RADataQTable[[#This Row],[prop_id0]], RADataQTable[[#This Row],[email]])</f>
        <v>sycara@cs.cmu.edu</v>
      </c>
      <c r="Y241" s="15" t="str">
        <f>HYPERLINK("mailto:"&amp;RADataQTable[[#This Row],[allPIemail]]&amp;"&amp;subject=NSF Proposal:  "&amp;RADataQTable[[#This Row],[Div]]&amp;" "&amp;RADataQTable[[#This Row],[prop_id0]], "PIs@")</f>
        <v>PIs@</v>
      </c>
      <c r="Z241" t="s">
        <v>2871</v>
      </c>
      <c r="AD241"/>
      <c r="AE241" t="str">
        <f>IF(RADataQTable[[#This Row],[maxScore]]-RADataQTable[[#This Row],[minScore]]&gt;4,"Y","")</f>
        <v/>
      </c>
      <c r="AF241" s="21"/>
      <c r="AG241" s="26"/>
      <c r="AI241"/>
      <c r="AJ241" s="30"/>
      <c r="AK241" s="13">
        <v>1140156</v>
      </c>
      <c r="AL241" s="13">
        <v>1140156</v>
      </c>
      <c r="AM241">
        <v>0</v>
      </c>
      <c r="AN241" s="30">
        <v>43282</v>
      </c>
      <c r="AO241" s="21">
        <v>36</v>
      </c>
      <c r="AP241" s="21" t="s">
        <v>3931</v>
      </c>
      <c r="AS241" s="30"/>
      <c r="AX241" s="30"/>
      <c r="BG241" s="30"/>
      <c r="BP241" s="30"/>
      <c r="BU241" t="s">
        <v>1667</v>
      </c>
      <c r="BV241" s="21" t="s">
        <v>1668</v>
      </c>
      <c r="BW241" s="21" t="s">
        <v>3930</v>
      </c>
      <c r="BX241" s="21" t="s">
        <v>542</v>
      </c>
      <c r="BY241" s="31">
        <v>811426</v>
      </c>
      <c r="BZ241" s="31">
        <v>811426</v>
      </c>
      <c r="CA241" t="s">
        <v>2903</v>
      </c>
      <c r="CB241" s="21" t="s">
        <v>3933</v>
      </c>
      <c r="CC241" s="21" t="s">
        <v>3934</v>
      </c>
      <c r="CD241" s="21" t="s">
        <v>3005</v>
      </c>
      <c r="CE241" s="21" t="s">
        <v>3095</v>
      </c>
      <c r="CF241" s="31">
        <v>328730</v>
      </c>
      <c r="CG241" s="31">
        <v>328730</v>
      </c>
      <c r="CH241" t="s">
        <v>2903</v>
      </c>
      <c r="CM241" s="31"/>
      <c r="CN241" s="31"/>
      <c r="CT241" s="31"/>
      <c r="CU241" s="31"/>
      <c r="DA241" s="31"/>
      <c r="DB241" s="31"/>
      <c r="DH241" s="31"/>
      <c r="DI241" s="31"/>
      <c r="DO241" s="31"/>
      <c r="DP241" s="31"/>
      <c r="DR241" t="s">
        <v>5495</v>
      </c>
      <c r="DS241" t="s">
        <v>5496</v>
      </c>
      <c r="DT241" t="s">
        <v>471</v>
      </c>
      <c r="DU241" s="29" t="s">
        <v>5497</v>
      </c>
      <c r="DV241" t="s">
        <v>2829</v>
      </c>
      <c r="DW241" t="s">
        <v>5481</v>
      </c>
      <c r="DX241" t="s">
        <v>5482</v>
      </c>
      <c r="DY241" t="s">
        <v>5483</v>
      </c>
      <c r="DZ241" t="s">
        <v>5484</v>
      </c>
      <c r="EA241" s="22">
        <v>43091.565520833334</v>
      </c>
      <c r="EB241" t="s">
        <v>3932</v>
      </c>
      <c r="EC241" t="s">
        <v>5754</v>
      </c>
    </row>
    <row r="242" spans="1:133" x14ac:dyDescent="0.35">
      <c r="A242" s="30"/>
      <c r="B242" s="22">
        <v>43005.565972222219</v>
      </c>
      <c r="C242" s="22" t="s">
        <v>2868</v>
      </c>
      <c r="D242" s="30" t="s">
        <v>2869</v>
      </c>
      <c r="E242" s="30" t="s">
        <v>468</v>
      </c>
      <c r="F242" s="30" t="s">
        <v>2820</v>
      </c>
      <c r="G242" s="30" t="s">
        <v>2819</v>
      </c>
      <c r="H242" t="s">
        <v>2821</v>
      </c>
      <c r="I242" t="s">
        <v>2911</v>
      </c>
      <c r="J242" t="s">
        <v>1185</v>
      </c>
      <c r="M242" s="26">
        <v>99</v>
      </c>
      <c r="Q242" s="29" t="s">
        <v>753</v>
      </c>
      <c r="R242" s="29" t="str">
        <f>IFERROR(MID(RADataQTable[[#This Row],[RAtemplate]],1,LEN(RADataQTable[[#This Row],[RAtemplate]])-8),"RA") &amp; " " &amp; RADataQTable[[#This Row],[prop_id0]] &amp; " " &amp; RADataQTable[[#This Row],[last0]]</f>
        <v>RA 1763679 Novak</v>
      </c>
      <c r="U242" s="21" t="str">
        <f>IF(signer1="PD",IF(ISBLANK(RADataQTable[[#This Row],[sign_blck_name]]),"",RADataQTable[[#This Row],[sign_blck_name]]),IF(ISBLANK(signer1),"",signer1))</f>
        <v>Dan Cosley</v>
      </c>
      <c r="V242" s="29" t="str">
        <f>signer2</f>
        <v>Cognizant Program Director</v>
      </c>
      <c r="W242" s="15" t="str">
        <f>HYPERLINK("https://www.ejacket.nsf.gov/ej/showProposal.do?Continue=Y&amp;ID="&amp;RADataQTable[[#This Row],[prop_id0]],"eJ")</f>
        <v>eJ</v>
      </c>
      <c r="X242" s="15" t="str">
        <f>HYPERLINK("mailto:"&amp;RADataQTable[[#This Row],[email]]&amp;"&amp;subject=Your NSF Proposal:  "&amp;RADataQTable[[#This Row],[Div]]&amp;" "&amp;RADataQTable[[#This Row],[prop_id0]], RADataQTable[[#This Row],[email]])</f>
        <v>dnovak1@uwyo.edu</v>
      </c>
      <c r="Y242" s="15" t="str">
        <f>HYPERLINK("mailto:"&amp;RADataQTable[[#This Row],[allPIemail]]&amp;"&amp;subject=NSF Proposal:  "&amp;RADataQTable[[#This Row],[Div]]&amp;" "&amp;RADataQTable[[#This Row],[prop_id0]], "PIs@")</f>
        <v>PIs@</v>
      </c>
      <c r="Z242" t="s">
        <v>2871</v>
      </c>
      <c r="AD242"/>
      <c r="AE242" t="str">
        <f>IF(RADataQTable[[#This Row],[maxScore]]-RADataQTable[[#This Row],[minScore]]&gt;4,"Y","")</f>
        <v/>
      </c>
      <c r="AF242" s="21"/>
      <c r="AG242" s="26"/>
      <c r="AI242"/>
      <c r="AJ242" s="30"/>
      <c r="AK242" s="13">
        <v>873250</v>
      </c>
      <c r="AL242" s="13">
        <v>873250</v>
      </c>
      <c r="AM242">
        <v>0</v>
      </c>
      <c r="AN242" s="30">
        <v>43221</v>
      </c>
      <c r="AO242" s="21">
        <v>36</v>
      </c>
      <c r="AP242" s="21" t="s">
        <v>3939</v>
      </c>
      <c r="AS242" s="30"/>
      <c r="AX242" s="30"/>
      <c r="BG242" s="30"/>
      <c r="BP242" s="30"/>
      <c r="BU242" t="s">
        <v>1670</v>
      </c>
      <c r="BV242" s="21" t="s">
        <v>1671</v>
      </c>
      <c r="BW242" s="21" t="s">
        <v>3937</v>
      </c>
      <c r="BX242" s="21" t="s">
        <v>3938</v>
      </c>
      <c r="BY242" s="31">
        <v>228500</v>
      </c>
      <c r="BZ242" s="31">
        <v>228500</v>
      </c>
      <c r="CA242" t="s">
        <v>3377</v>
      </c>
      <c r="CB242" s="21" t="s">
        <v>3941</v>
      </c>
      <c r="CC242" s="21" t="s">
        <v>3942</v>
      </c>
      <c r="CD242" s="21" t="s">
        <v>3136</v>
      </c>
      <c r="CE242" s="21" t="s">
        <v>3164</v>
      </c>
      <c r="CF242" s="31">
        <v>336564</v>
      </c>
      <c r="CG242" s="31">
        <v>336564</v>
      </c>
      <c r="CH242" t="s">
        <v>3377</v>
      </c>
      <c r="CI242" s="21" t="s">
        <v>3944</v>
      </c>
      <c r="CJ242" s="21" t="s">
        <v>3945</v>
      </c>
      <c r="CK242" s="21" t="s">
        <v>3099</v>
      </c>
      <c r="CL242" s="21" t="s">
        <v>692</v>
      </c>
      <c r="CM242" s="31">
        <v>308186</v>
      </c>
      <c r="CN242" s="31">
        <v>308186</v>
      </c>
      <c r="CO242" t="s">
        <v>3377</v>
      </c>
      <c r="CT242" s="31"/>
      <c r="CU242" s="31"/>
      <c r="DA242" s="31"/>
      <c r="DB242" s="31"/>
      <c r="DH242" s="31"/>
      <c r="DI242" s="31"/>
      <c r="DO242" s="31"/>
      <c r="DP242" s="31"/>
      <c r="DR242" t="s">
        <v>5495</v>
      </c>
      <c r="DS242" t="s">
        <v>5496</v>
      </c>
      <c r="DT242" t="s">
        <v>469</v>
      </c>
      <c r="DU242" s="29" t="s">
        <v>5584</v>
      </c>
      <c r="DV242" t="s">
        <v>2881</v>
      </c>
      <c r="DW242" t="s">
        <v>5481</v>
      </c>
      <c r="DX242" t="s">
        <v>5482</v>
      </c>
      <c r="DY242" t="s">
        <v>5483</v>
      </c>
      <c r="DZ242" t="s">
        <v>5484</v>
      </c>
      <c r="EA242" s="22">
        <v>43091.565520833334</v>
      </c>
      <c r="EB242" t="s">
        <v>3940</v>
      </c>
      <c r="EC242" t="s">
        <v>5755</v>
      </c>
    </row>
    <row r="243" spans="1:133" x14ac:dyDescent="0.35">
      <c r="A243" s="30"/>
      <c r="B243" s="22">
        <v>43005.566666666666</v>
      </c>
      <c r="C243" s="22" t="s">
        <v>2839</v>
      </c>
      <c r="D243" s="30" t="s">
        <v>2840</v>
      </c>
      <c r="E243" s="30" t="s">
        <v>462</v>
      </c>
      <c r="F243" s="30" t="s">
        <v>2820</v>
      </c>
      <c r="G243" s="30" t="s">
        <v>2819</v>
      </c>
      <c r="H243" t="s">
        <v>2821</v>
      </c>
      <c r="J243" t="s">
        <v>757</v>
      </c>
      <c r="M243" s="26">
        <v>99</v>
      </c>
      <c r="Q243" s="29" t="s">
        <v>753</v>
      </c>
      <c r="R243" s="29" t="str">
        <f>IFERROR(MID(RADataQTable[[#This Row],[RAtemplate]],1,LEN(RADataQTable[[#This Row],[RAtemplate]])-8),"RA") &amp; " " &amp; RADataQTable[[#This Row],[prop_id0]] &amp; " " &amp; RADataQTable[[#This Row],[last0]]</f>
        <v>RA 1763680 Patro</v>
      </c>
      <c r="U243" s="21" t="str">
        <f>IF(signer1="PD",IF(ISBLANK(RADataQTable[[#This Row],[sign_blck_name]]),"",RADataQTable[[#This Row],[sign_blck_name]]),IF(ISBLANK(signer1),"",signer1))</f>
        <v>Sandip Kundu</v>
      </c>
      <c r="V243" s="29" t="str">
        <f>signer2</f>
        <v>Cognizant Program Director</v>
      </c>
      <c r="W243" s="15" t="str">
        <f>HYPERLINK("https://www.ejacket.nsf.gov/ej/showProposal.do?Continue=Y&amp;ID="&amp;RADataQTable[[#This Row],[prop_id0]],"eJ")</f>
        <v>eJ</v>
      </c>
      <c r="X243" s="15" t="str">
        <f>HYPERLINK("mailto:"&amp;RADataQTable[[#This Row],[email]]&amp;"&amp;subject=Your NSF Proposal:  "&amp;RADataQTable[[#This Row],[Div]]&amp;" "&amp;RADataQTable[[#This Row],[prop_id0]], RADataQTable[[#This Row],[email]])</f>
        <v>rob.patro@gmail.com</v>
      </c>
      <c r="Y243" s="15" t="str">
        <f>HYPERLINK("mailto:"&amp;RADataQTable[[#This Row],[allPIemail]]&amp;"&amp;subject=NSF Proposal:  "&amp;RADataQTable[[#This Row],[Div]]&amp;" "&amp;RADataQTable[[#This Row],[prop_id0]], "PIs@")</f>
        <v>PIs@</v>
      </c>
      <c r="Z243" t="s">
        <v>2841</v>
      </c>
      <c r="AD243"/>
      <c r="AE243" t="str">
        <f>IF(RADataQTable[[#This Row],[maxScore]]-RADataQTable[[#This Row],[minScore]]&gt;4,"Y","")</f>
        <v/>
      </c>
      <c r="AF243" s="21"/>
      <c r="AG243" s="26"/>
      <c r="AI243"/>
      <c r="AJ243" s="30"/>
      <c r="AK243" s="13">
        <v>1199996</v>
      </c>
      <c r="AL243" s="13">
        <v>1199996</v>
      </c>
      <c r="AM243">
        <v>0</v>
      </c>
      <c r="AN243" s="30">
        <v>43252</v>
      </c>
      <c r="AO243" s="21">
        <v>48</v>
      </c>
      <c r="AP243" s="21" t="s">
        <v>3947</v>
      </c>
      <c r="AS243" s="30"/>
      <c r="AX243" s="30"/>
      <c r="BG243" s="30"/>
      <c r="BP243" s="30"/>
      <c r="BU243" t="s">
        <v>1673</v>
      </c>
      <c r="BV243" s="21" t="s">
        <v>1674</v>
      </c>
      <c r="BW243" s="21" t="s">
        <v>3699</v>
      </c>
      <c r="BX243" s="21" t="s">
        <v>650</v>
      </c>
      <c r="BY243" s="31">
        <v>1199996</v>
      </c>
      <c r="BZ243" s="31">
        <v>1199996</v>
      </c>
      <c r="CA243" t="s">
        <v>485</v>
      </c>
      <c r="CF243" s="31"/>
      <c r="CG243" s="31"/>
      <c r="CM243" s="31"/>
      <c r="CN243" s="31"/>
      <c r="CT243" s="31"/>
      <c r="CU243" s="31"/>
      <c r="DA243" s="31"/>
      <c r="DB243" s="31"/>
      <c r="DH243" s="31"/>
      <c r="DI243" s="31"/>
      <c r="DO243" s="31"/>
      <c r="DP243" s="31"/>
      <c r="DR243" t="s">
        <v>5486</v>
      </c>
      <c r="DS243" t="s">
        <v>5487</v>
      </c>
      <c r="DT243" t="s">
        <v>463</v>
      </c>
      <c r="DU243" s="29" t="s">
        <v>5488</v>
      </c>
      <c r="DV243" t="s">
        <v>2829</v>
      </c>
      <c r="DW243" t="s">
        <v>5481</v>
      </c>
      <c r="DX243" t="s">
        <v>5482</v>
      </c>
      <c r="DY243" t="s">
        <v>5483</v>
      </c>
      <c r="DZ243" t="s">
        <v>5484</v>
      </c>
      <c r="EA243" s="22">
        <v>43091.565520833334</v>
      </c>
      <c r="EB243" t="s">
        <v>3948</v>
      </c>
      <c r="EC243" t="s">
        <v>5756</v>
      </c>
    </row>
    <row r="244" spans="1:133" x14ac:dyDescent="0.35">
      <c r="A244" s="30"/>
      <c r="B244" s="22">
        <v>43005.568749999999</v>
      </c>
      <c r="C244" s="22" t="s">
        <v>2868</v>
      </c>
      <c r="D244" s="30" t="s">
        <v>2869</v>
      </c>
      <c r="E244" s="30" t="s">
        <v>470</v>
      </c>
      <c r="F244" s="30" t="s">
        <v>2820</v>
      </c>
      <c r="G244" s="30" t="s">
        <v>2819</v>
      </c>
      <c r="H244" t="s">
        <v>2821</v>
      </c>
      <c r="I244" t="s">
        <v>2902</v>
      </c>
      <c r="J244" t="s">
        <v>1094</v>
      </c>
      <c r="M244" s="26">
        <v>99</v>
      </c>
      <c r="Q244" s="29" t="s">
        <v>753</v>
      </c>
      <c r="R244" s="29" t="str">
        <f>IFERROR(MID(RADataQTable[[#This Row],[RAtemplate]],1,LEN(RADataQTable[[#This Row],[RAtemplate]])-8),"RA") &amp; " " &amp; RADataQTable[[#This Row],[prop_id0]] &amp; " " &amp; RADataQTable[[#This Row],[last0]]</f>
        <v>RA 1763683 Hager</v>
      </c>
      <c r="U244" s="21" t="str">
        <f>IF(signer1="PD",IF(ISBLANK(RADataQTable[[#This Row],[sign_blck_name]]),"",RADataQTable[[#This Row],[sign_blck_name]]),IF(ISBLANK(signer1),"",signer1))</f>
        <v>Reid Simmons</v>
      </c>
      <c r="V244" s="29" t="str">
        <f>signer2</f>
        <v>Cognizant Program Director</v>
      </c>
      <c r="W244" s="15" t="str">
        <f>HYPERLINK("https://www.ejacket.nsf.gov/ej/showProposal.do?Continue=Y&amp;ID="&amp;RADataQTable[[#This Row],[prop_id0]],"eJ")</f>
        <v>eJ</v>
      </c>
      <c r="X244" s="15" t="str">
        <f>HYPERLINK("mailto:"&amp;RADataQTable[[#This Row],[email]]&amp;"&amp;subject=Your NSF Proposal:  "&amp;RADataQTable[[#This Row],[Div]]&amp;" "&amp;RADataQTable[[#This Row],[prop_id0]], RADataQTable[[#This Row],[email]])</f>
        <v>hager@cs.jhu.edu</v>
      </c>
      <c r="Y244" s="15" t="str">
        <f>HYPERLINK("mailto:"&amp;RADataQTable[[#This Row],[allPIemail]]&amp;"&amp;subject=NSF Proposal:  "&amp;RADataQTable[[#This Row],[Div]]&amp;" "&amp;RADataQTable[[#This Row],[prop_id0]], "PIs@")</f>
        <v>PIs@</v>
      </c>
      <c r="Z244" t="s">
        <v>2871</v>
      </c>
      <c r="AD244"/>
      <c r="AE244" t="str">
        <f>IF(RADataQTable[[#This Row],[maxScore]]-RADataQTable[[#This Row],[minScore]]&gt;4,"Y","")</f>
        <v/>
      </c>
      <c r="AF244" s="21"/>
      <c r="AG244" s="26"/>
      <c r="AI244"/>
      <c r="AJ244" s="30"/>
      <c r="AK244" s="13">
        <v>1200000</v>
      </c>
      <c r="AL244" s="13">
        <v>1200000</v>
      </c>
      <c r="AM244">
        <v>0</v>
      </c>
      <c r="AN244" s="30">
        <v>43344</v>
      </c>
      <c r="AO244" s="21">
        <v>36</v>
      </c>
      <c r="AP244" s="21" t="s">
        <v>3953</v>
      </c>
      <c r="AS244" s="30"/>
      <c r="AX244" s="30"/>
      <c r="BG244" s="30"/>
      <c r="BP244" s="30"/>
      <c r="BU244" t="s">
        <v>1684</v>
      </c>
      <c r="BV244" s="21" t="s">
        <v>1685</v>
      </c>
      <c r="BW244" s="21" t="s">
        <v>3694</v>
      </c>
      <c r="BX244" s="21" t="s">
        <v>3215</v>
      </c>
      <c r="BY244" s="31">
        <v>600000</v>
      </c>
      <c r="BZ244" s="31">
        <v>600000</v>
      </c>
      <c r="CA244" t="s">
        <v>2903</v>
      </c>
      <c r="CB244" s="21" t="s">
        <v>3955</v>
      </c>
      <c r="CC244" s="21" t="s">
        <v>3956</v>
      </c>
      <c r="CD244" s="21" t="s">
        <v>3957</v>
      </c>
      <c r="CE244" s="21" t="s">
        <v>3033</v>
      </c>
      <c r="CF244" s="31">
        <v>600000</v>
      </c>
      <c r="CG244" s="31">
        <v>600000</v>
      </c>
      <c r="CH244" t="s">
        <v>2903</v>
      </c>
      <c r="CM244" s="31"/>
      <c r="CN244" s="31"/>
      <c r="CT244" s="31"/>
      <c r="CU244" s="31"/>
      <c r="DA244" s="31"/>
      <c r="DB244" s="31"/>
      <c r="DH244" s="31"/>
      <c r="DI244" s="31"/>
      <c r="DO244" s="31"/>
      <c r="DP244" s="31"/>
      <c r="DR244" t="s">
        <v>5495</v>
      </c>
      <c r="DS244" t="s">
        <v>5496</v>
      </c>
      <c r="DT244" t="s">
        <v>471</v>
      </c>
      <c r="DU244" s="29" t="s">
        <v>5588</v>
      </c>
      <c r="DV244" t="s">
        <v>2829</v>
      </c>
      <c r="DW244" t="s">
        <v>5481</v>
      </c>
      <c r="DX244" t="s">
        <v>5482</v>
      </c>
      <c r="DY244" t="s">
        <v>5483</v>
      </c>
      <c r="DZ244" t="s">
        <v>5484</v>
      </c>
      <c r="EA244" s="22">
        <v>43091.565520833334</v>
      </c>
      <c r="EB244" t="s">
        <v>3954</v>
      </c>
      <c r="EC244" t="s">
        <v>5759</v>
      </c>
    </row>
    <row r="245" spans="1:133" x14ac:dyDescent="0.35">
      <c r="A245" s="30"/>
      <c r="B245" s="22">
        <v>43005.571527777778</v>
      </c>
      <c r="C245" s="22" t="s">
        <v>2839</v>
      </c>
      <c r="D245" s="30" t="s">
        <v>2840</v>
      </c>
      <c r="E245" s="30" t="s">
        <v>464</v>
      </c>
      <c r="F245" s="30" t="s">
        <v>2820</v>
      </c>
      <c r="G245" s="30" t="s">
        <v>2819</v>
      </c>
      <c r="H245" t="s">
        <v>2821</v>
      </c>
      <c r="J245" t="s">
        <v>1119</v>
      </c>
      <c r="M245" s="26">
        <v>99</v>
      </c>
      <c r="Q245" s="29" t="s">
        <v>753</v>
      </c>
      <c r="R245" s="29" t="str">
        <f>IFERROR(MID(RADataQTable[[#This Row],[RAtemplate]],1,LEN(RADataQTable[[#This Row],[RAtemplate]])-8),"RA") &amp; " " &amp; RADataQTable[[#This Row],[prop_id0]] &amp; " " &amp; RADataQTable[[#This Row],[last0]]</f>
        <v>RA 1763688 Qian</v>
      </c>
      <c r="U245" s="21" t="str">
        <f>IF(signer1="PD",IF(ISBLANK(RADataQTable[[#This Row],[sign_blck_name]]),"",RADataQTable[[#This Row],[sign_blck_name]]),IF(ISBLANK(signer1),"",signer1))</f>
        <v>Monisha Ghosh</v>
      </c>
      <c r="V245" s="29" t="str">
        <f>signer2</f>
        <v>Cognizant Program Director</v>
      </c>
      <c r="W245" s="15" t="str">
        <f>HYPERLINK("https://www.ejacket.nsf.gov/ej/showProposal.do?Continue=Y&amp;ID="&amp;RADataQTable[[#This Row],[prop_id0]],"eJ")</f>
        <v>eJ</v>
      </c>
      <c r="X245" s="15" t="str">
        <f>HYPERLINK("mailto:"&amp;RADataQTable[[#This Row],[email]]&amp;"&amp;subject=Your NSF Proposal:  "&amp;RADataQTable[[#This Row],[Div]]&amp;" "&amp;RADataQTable[[#This Row],[prop_id0]], RADataQTable[[#This Row],[email]])</f>
        <v>fengqian@indiana.edu</v>
      </c>
      <c r="Y245" s="15" t="str">
        <f>HYPERLINK("mailto:"&amp;RADataQTable[[#This Row],[allPIemail]]&amp;"&amp;subject=NSF Proposal:  "&amp;RADataQTable[[#This Row],[Div]]&amp;" "&amp;RADataQTable[[#This Row],[prop_id0]], "PIs@")</f>
        <v>PIs@</v>
      </c>
      <c r="Z245" t="s">
        <v>2841</v>
      </c>
      <c r="AD245"/>
      <c r="AE245" t="str">
        <f>IF(RADataQTable[[#This Row],[maxScore]]-RADataQTable[[#This Row],[minScore]]&gt;4,"Y","")</f>
        <v/>
      </c>
      <c r="AF245" s="21"/>
      <c r="AG245" s="26"/>
      <c r="AI245"/>
      <c r="AJ245" s="30"/>
      <c r="AK245" s="13">
        <v>943720</v>
      </c>
      <c r="AL245" s="13">
        <v>943720</v>
      </c>
      <c r="AM245">
        <v>0</v>
      </c>
      <c r="AN245" s="30">
        <v>43221</v>
      </c>
      <c r="AO245" s="21">
        <v>48</v>
      </c>
      <c r="AP245" s="21" t="s">
        <v>3960</v>
      </c>
      <c r="AS245" s="30"/>
      <c r="AX245" s="30"/>
      <c r="BG245" s="30"/>
      <c r="BP245" s="30"/>
      <c r="BU245" t="s">
        <v>1687</v>
      </c>
      <c r="BV245" s="21" t="s">
        <v>1688</v>
      </c>
      <c r="BW245" s="21" t="s">
        <v>1697</v>
      </c>
      <c r="BX245" s="21" t="s">
        <v>574</v>
      </c>
      <c r="BY245" s="31">
        <v>415926</v>
      </c>
      <c r="BZ245" s="31">
        <v>415926</v>
      </c>
      <c r="CA245" t="s">
        <v>485</v>
      </c>
      <c r="CB245" s="21" t="s">
        <v>3962</v>
      </c>
      <c r="CC245" s="21" t="s">
        <v>3963</v>
      </c>
      <c r="CD245" s="21" t="s">
        <v>3964</v>
      </c>
      <c r="CE245" s="21" t="s">
        <v>713</v>
      </c>
      <c r="CF245" s="31">
        <v>527794</v>
      </c>
      <c r="CG245" s="31">
        <v>527794</v>
      </c>
      <c r="CH245" t="s">
        <v>485</v>
      </c>
      <c r="CM245" s="31"/>
      <c r="CN245" s="31"/>
      <c r="CT245" s="31"/>
      <c r="CU245" s="31"/>
      <c r="DA245" s="31"/>
      <c r="DB245" s="31"/>
      <c r="DH245" s="31"/>
      <c r="DI245" s="31"/>
      <c r="DO245" s="31"/>
      <c r="DP245" s="31"/>
      <c r="DR245" t="s">
        <v>5486</v>
      </c>
      <c r="DS245" t="s">
        <v>5487</v>
      </c>
      <c r="DT245" t="s">
        <v>465</v>
      </c>
      <c r="DU245" s="29" t="s">
        <v>5595</v>
      </c>
      <c r="DV245" t="s">
        <v>2829</v>
      </c>
      <c r="DW245" t="s">
        <v>5481</v>
      </c>
      <c r="DX245" t="s">
        <v>5482</v>
      </c>
      <c r="DY245" t="s">
        <v>5483</v>
      </c>
      <c r="DZ245" t="s">
        <v>5484</v>
      </c>
      <c r="EA245" s="22">
        <v>43091.565520833334</v>
      </c>
      <c r="EB245" t="s">
        <v>3961</v>
      </c>
      <c r="EC245" t="s">
        <v>5760</v>
      </c>
    </row>
    <row r="246" spans="1:133" x14ac:dyDescent="0.35">
      <c r="A246" s="30"/>
      <c r="B246" s="22">
        <v>43005.571527777778</v>
      </c>
      <c r="C246" s="22" t="s">
        <v>2868</v>
      </c>
      <c r="D246" s="30" t="s">
        <v>2869</v>
      </c>
      <c r="E246" s="30" t="s">
        <v>470</v>
      </c>
      <c r="F246" s="30" t="s">
        <v>2820</v>
      </c>
      <c r="G246" s="30" t="s">
        <v>2819</v>
      </c>
      <c r="H246" t="s">
        <v>2821</v>
      </c>
      <c r="J246" t="s">
        <v>1094</v>
      </c>
      <c r="M246" s="26">
        <v>99</v>
      </c>
      <c r="Q246" s="29" t="s">
        <v>753</v>
      </c>
      <c r="R246" s="29" t="str">
        <f>IFERROR(MID(RADataQTable[[#This Row],[RAtemplate]],1,LEN(RADataQTable[[#This Row],[RAtemplate]])-8),"RA") &amp; " " &amp; RADataQTable[[#This Row],[prop_id0]] &amp; " " &amp; RADataQTable[[#This Row],[last0]]</f>
        <v>RA 1763689 Cappelleri</v>
      </c>
      <c r="U246" s="21" t="str">
        <f>IF(signer1="PD",IF(ISBLANK(RADataQTable[[#This Row],[sign_blck_name]]),"",RADataQTable[[#This Row],[sign_blck_name]]),IF(ISBLANK(signer1),"",signer1))</f>
        <v>Reid Simmons</v>
      </c>
      <c r="V246" s="29" t="str">
        <f>signer2</f>
        <v>Cognizant Program Director</v>
      </c>
      <c r="W246" s="15" t="str">
        <f>HYPERLINK("https://www.ejacket.nsf.gov/ej/showProposal.do?Continue=Y&amp;ID="&amp;RADataQTable[[#This Row],[prop_id0]],"eJ")</f>
        <v>eJ</v>
      </c>
      <c r="X246" s="15" t="str">
        <f>HYPERLINK("mailto:"&amp;RADataQTable[[#This Row],[email]]&amp;"&amp;subject=Your NSF Proposal:  "&amp;RADataQTable[[#This Row],[Div]]&amp;" "&amp;RADataQTable[[#This Row],[prop_id0]], RADataQTable[[#This Row],[email]])</f>
        <v>dcappell@purdue.edu</v>
      </c>
      <c r="Y246" s="15" t="str">
        <f>HYPERLINK("mailto:"&amp;RADataQTable[[#This Row],[allPIemail]]&amp;"&amp;subject=NSF Proposal:  "&amp;RADataQTable[[#This Row],[Div]]&amp;" "&amp;RADataQTable[[#This Row],[prop_id0]], "PIs@")</f>
        <v>PIs@</v>
      </c>
      <c r="Z246" t="s">
        <v>2871</v>
      </c>
      <c r="AD246"/>
      <c r="AE246" t="str">
        <f>IF(RADataQTable[[#This Row],[maxScore]]-RADataQTable[[#This Row],[minScore]]&gt;4,"Y","")</f>
        <v/>
      </c>
      <c r="AF246" s="21"/>
      <c r="AG246" s="26"/>
      <c r="AI246"/>
      <c r="AJ246" s="30"/>
      <c r="AK246" s="13">
        <v>1199653</v>
      </c>
      <c r="AL246" s="13">
        <v>1199653</v>
      </c>
      <c r="AM246">
        <v>0</v>
      </c>
      <c r="AN246" s="30">
        <v>43344</v>
      </c>
      <c r="AO246" s="21">
        <v>48</v>
      </c>
      <c r="AP246" s="21" t="s">
        <v>3967</v>
      </c>
      <c r="AS246" s="30"/>
      <c r="AX246" s="30"/>
      <c r="BG246" s="30"/>
      <c r="BP246" s="30"/>
      <c r="BU246" t="s">
        <v>1690</v>
      </c>
      <c r="BV246" s="21" t="s">
        <v>1691</v>
      </c>
      <c r="BW246" s="21" t="s">
        <v>3378</v>
      </c>
      <c r="BX246" s="21" t="s">
        <v>612</v>
      </c>
      <c r="BY246" s="31">
        <v>1199653</v>
      </c>
      <c r="BZ246" s="31">
        <v>1199653</v>
      </c>
      <c r="CF246" s="31"/>
      <c r="CG246" s="31"/>
      <c r="CM246" s="31"/>
      <c r="CN246" s="31"/>
      <c r="CT246" s="31"/>
      <c r="CU246" s="31"/>
      <c r="DA246" s="31"/>
      <c r="DB246" s="31"/>
      <c r="DH246" s="31"/>
      <c r="DI246" s="31"/>
      <c r="DO246" s="31"/>
      <c r="DP246" s="31"/>
      <c r="DR246" t="s">
        <v>5495</v>
      </c>
      <c r="DS246" t="s">
        <v>5496</v>
      </c>
      <c r="DT246" t="s">
        <v>471</v>
      </c>
      <c r="DU246" s="29" t="s">
        <v>5588</v>
      </c>
      <c r="DV246" t="s">
        <v>2829</v>
      </c>
      <c r="DW246" t="s">
        <v>5481</v>
      </c>
      <c r="DX246" t="s">
        <v>5482</v>
      </c>
      <c r="DY246" t="s">
        <v>5483</v>
      </c>
      <c r="DZ246" t="s">
        <v>5484</v>
      </c>
      <c r="EA246" s="22">
        <v>43091.565520833334</v>
      </c>
      <c r="EB246" t="s">
        <v>3968</v>
      </c>
      <c r="EC246" t="s">
        <v>5761</v>
      </c>
    </row>
    <row r="247" spans="1:133" x14ac:dyDescent="0.35">
      <c r="A247" s="30"/>
      <c r="B247" s="22">
        <v>43005.572222222225</v>
      </c>
      <c r="C247" s="22" t="s">
        <v>2868</v>
      </c>
      <c r="D247" s="30" t="s">
        <v>2869</v>
      </c>
      <c r="E247" s="30" t="s">
        <v>468</v>
      </c>
      <c r="F247" s="30" t="s">
        <v>2820</v>
      </c>
      <c r="G247" s="30" t="s">
        <v>2819</v>
      </c>
      <c r="H247" t="s">
        <v>2821</v>
      </c>
      <c r="I247" t="s">
        <v>2911</v>
      </c>
      <c r="J247" t="s">
        <v>807</v>
      </c>
      <c r="M247" s="26">
        <v>99</v>
      </c>
      <c r="Q247" s="29" t="s">
        <v>753</v>
      </c>
      <c r="R247" s="29" t="str">
        <f>IFERROR(MID(RADataQTable[[#This Row],[RAtemplate]],1,LEN(RADataQTable[[#This Row],[RAtemplate]])-8),"RA") &amp; " " &amp; RADataQTable[[#This Row],[prop_id0]] &amp; " " &amp; RADataQTable[[#This Row],[last0]]</f>
        <v>RA 1763690 Rose</v>
      </c>
      <c r="U247" s="21" t="str">
        <f>IF(signer1="PD",IF(ISBLANK(RADataQTable[[#This Row],[sign_blck_name]]),"",RADataQTable[[#This Row],[sign_blck_name]]),IF(ISBLANK(signer1),"",signer1))</f>
        <v>William Bainbridge</v>
      </c>
      <c r="V247" s="29" t="str">
        <f>signer2</f>
        <v>Cognizant Program Director</v>
      </c>
      <c r="W247" s="15" t="str">
        <f>HYPERLINK("https://www.ejacket.nsf.gov/ej/showProposal.do?Continue=Y&amp;ID="&amp;RADataQTable[[#This Row],[prop_id0]],"eJ")</f>
        <v>eJ</v>
      </c>
      <c r="X247" s="15" t="str">
        <f>HYPERLINK("mailto:"&amp;RADataQTable[[#This Row],[email]]&amp;"&amp;subject=Your NSF Proposal:  "&amp;RADataQTable[[#This Row],[Div]]&amp;" "&amp;RADataQTable[[#This Row],[prop_id0]], RADataQTable[[#This Row],[email]])</f>
        <v>cprose@cs.cmu.edu</v>
      </c>
      <c r="Y247" s="15" t="str">
        <f>HYPERLINK("mailto:"&amp;RADataQTable[[#This Row],[allPIemail]]&amp;"&amp;subject=NSF Proposal:  "&amp;RADataQTable[[#This Row],[Div]]&amp;" "&amp;RADataQTable[[#This Row],[prop_id0]], "PIs@")</f>
        <v>PIs@</v>
      </c>
      <c r="Z247" t="s">
        <v>2871</v>
      </c>
      <c r="AD247"/>
      <c r="AE247" t="str">
        <f>IF(RADataQTable[[#This Row],[maxScore]]-RADataQTable[[#This Row],[minScore]]&gt;4,"Y","")</f>
        <v/>
      </c>
      <c r="AF247" s="21"/>
      <c r="AG247" s="26"/>
      <c r="AI247"/>
      <c r="AJ247" s="30"/>
      <c r="AK247" s="13">
        <v>1188870</v>
      </c>
      <c r="AL247" s="13">
        <v>1188870</v>
      </c>
      <c r="AM247">
        <v>0</v>
      </c>
      <c r="AN247" s="30">
        <v>43221</v>
      </c>
      <c r="AO247" s="21">
        <v>48</v>
      </c>
      <c r="AP247" s="21" t="s">
        <v>3970</v>
      </c>
      <c r="AS247" s="30"/>
      <c r="AX247" s="30"/>
      <c r="BG247" s="30"/>
      <c r="BP247" s="30"/>
      <c r="BU247" t="s">
        <v>1693</v>
      </c>
      <c r="BV247" s="21" t="s">
        <v>1694</v>
      </c>
      <c r="BW247" s="21" t="s">
        <v>3969</v>
      </c>
      <c r="BX247" s="21" t="s">
        <v>542</v>
      </c>
      <c r="BY247" s="31">
        <v>1188870</v>
      </c>
      <c r="BZ247" s="31">
        <v>1188870</v>
      </c>
      <c r="CA247" t="s">
        <v>468</v>
      </c>
      <c r="CF247" s="31"/>
      <c r="CG247" s="31"/>
      <c r="CM247" s="31"/>
      <c r="CN247" s="31"/>
      <c r="CT247" s="31"/>
      <c r="CU247" s="31"/>
      <c r="DA247" s="31"/>
      <c r="DB247" s="31"/>
      <c r="DH247" s="31"/>
      <c r="DI247" s="31"/>
      <c r="DO247" s="31"/>
      <c r="DP247" s="31"/>
      <c r="DR247" t="s">
        <v>5495</v>
      </c>
      <c r="DS247" t="s">
        <v>5496</v>
      </c>
      <c r="DT247" t="s">
        <v>469</v>
      </c>
      <c r="DU247" s="29" t="s">
        <v>5508</v>
      </c>
      <c r="DV247" t="s">
        <v>2829</v>
      </c>
      <c r="DW247" t="s">
        <v>5481</v>
      </c>
      <c r="DX247" t="s">
        <v>5482</v>
      </c>
      <c r="DY247" t="s">
        <v>5483</v>
      </c>
      <c r="DZ247" t="s">
        <v>5484</v>
      </c>
      <c r="EA247" s="22">
        <v>43091.565520833334</v>
      </c>
      <c r="EB247" t="s">
        <v>3971</v>
      </c>
      <c r="EC247" t="s">
        <v>5762</v>
      </c>
    </row>
    <row r="248" spans="1:133" x14ac:dyDescent="0.35">
      <c r="A248" s="30"/>
      <c r="B248" s="22">
        <v>43005.573611111111</v>
      </c>
      <c r="C248" s="22" t="s">
        <v>2839</v>
      </c>
      <c r="D248" s="30" t="s">
        <v>2840</v>
      </c>
      <c r="E248" s="30" t="s">
        <v>464</v>
      </c>
      <c r="F248" s="30" t="s">
        <v>2820</v>
      </c>
      <c r="G248" s="30" t="s">
        <v>2819</v>
      </c>
      <c r="H248" t="s">
        <v>2821</v>
      </c>
      <c r="J248" t="s">
        <v>1119</v>
      </c>
      <c r="M248" s="26">
        <v>99</v>
      </c>
      <c r="Q248" s="29" t="s">
        <v>753</v>
      </c>
      <c r="R248" s="29" t="str">
        <f>IFERROR(MID(RADataQTable[[#This Row],[RAtemplate]],1,LEN(RADataQTable[[#This Row],[RAtemplate]])-8),"RA") &amp; " " &amp; RADataQTable[[#This Row],[prop_id0]] &amp; " " &amp; RADataQTable[[#This Row],[last0]]</f>
        <v>RA 1763693 Zhang</v>
      </c>
      <c r="U248" s="21" t="str">
        <f>IF(signer1="PD",IF(ISBLANK(RADataQTable[[#This Row],[sign_blck_name]]),"",RADataQTable[[#This Row],[sign_blck_name]]),IF(ISBLANK(signer1),"",signer1))</f>
        <v>Monisha Ghosh</v>
      </c>
      <c r="V248" s="29" t="str">
        <f>signer2</f>
        <v>Cognizant Program Director</v>
      </c>
      <c r="W248" s="15" t="str">
        <f>HYPERLINK("https://www.ejacket.nsf.gov/ej/showProposal.do?Continue=Y&amp;ID="&amp;RADataQTable[[#This Row],[prop_id0]],"eJ")</f>
        <v>eJ</v>
      </c>
      <c r="X248" s="15" t="str">
        <f>HYPERLINK("mailto:"&amp;RADataQTable[[#This Row],[email]]&amp;"&amp;subject=Your NSF Proposal:  "&amp;RADataQTable[[#This Row],[Div]]&amp;" "&amp;RADataQTable[[#This Row],[prop_id0]], RADataQTable[[#This Row],[email]])</f>
        <v>yyzhang@ece.rutgers.edu</v>
      </c>
      <c r="Y248" s="15" t="str">
        <f>HYPERLINK("mailto:"&amp;RADataQTable[[#This Row],[allPIemail]]&amp;"&amp;subject=NSF Proposal:  "&amp;RADataQTable[[#This Row],[Div]]&amp;" "&amp;RADataQTable[[#This Row],[prop_id0]], "PIs@")</f>
        <v>PIs@</v>
      </c>
      <c r="Z248" t="s">
        <v>2841</v>
      </c>
      <c r="AD248"/>
      <c r="AE248" t="str">
        <f>IF(RADataQTable[[#This Row],[maxScore]]-RADataQTable[[#This Row],[minScore]]&gt;4,"Y","")</f>
        <v/>
      </c>
      <c r="AF248" s="21"/>
      <c r="AG248" s="26"/>
      <c r="AI248"/>
      <c r="AJ248" s="30"/>
      <c r="AK248" s="13">
        <v>1200000</v>
      </c>
      <c r="AL248" s="13">
        <v>1200000</v>
      </c>
      <c r="AM248">
        <v>0</v>
      </c>
      <c r="AN248" s="30">
        <v>43313</v>
      </c>
      <c r="AO248" s="21">
        <v>48</v>
      </c>
      <c r="AP248" s="21" t="s">
        <v>3981</v>
      </c>
      <c r="AS248" s="30"/>
      <c r="AX248" s="30"/>
      <c r="BG248" s="30"/>
      <c r="BP248" s="30"/>
      <c r="BU248" t="s">
        <v>1704</v>
      </c>
      <c r="BV248" s="21" t="s">
        <v>1026</v>
      </c>
      <c r="BW248" s="21" t="s">
        <v>3980</v>
      </c>
      <c r="BX248" s="21" t="s">
        <v>630</v>
      </c>
      <c r="BY248" s="31">
        <v>900000</v>
      </c>
      <c r="BZ248" s="31">
        <v>900000</v>
      </c>
      <c r="CA248" t="s">
        <v>3979</v>
      </c>
      <c r="CB248" s="21" t="s">
        <v>3983</v>
      </c>
      <c r="CC248" s="21" t="s">
        <v>2200</v>
      </c>
      <c r="CD248" s="21" t="s">
        <v>3822</v>
      </c>
      <c r="CE248" s="21" t="s">
        <v>3984</v>
      </c>
      <c r="CF248" s="31">
        <v>300000</v>
      </c>
      <c r="CG248" s="31">
        <v>300000</v>
      </c>
      <c r="CH248" t="s">
        <v>485</v>
      </c>
      <c r="CM248" s="31"/>
      <c r="CN248" s="31"/>
      <c r="CT248" s="31"/>
      <c r="CU248" s="31"/>
      <c r="DA248" s="31"/>
      <c r="DB248" s="31"/>
      <c r="DH248" s="31"/>
      <c r="DI248" s="31"/>
      <c r="DO248" s="31"/>
      <c r="DP248" s="31"/>
      <c r="DR248" t="s">
        <v>5486</v>
      </c>
      <c r="DS248" t="s">
        <v>5487</v>
      </c>
      <c r="DT248" t="s">
        <v>465</v>
      </c>
      <c r="DU248" s="29" t="s">
        <v>5595</v>
      </c>
      <c r="DV248" t="s">
        <v>2829</v>
      </c>
      <c r="DW248" t="s">
        <v>5481</v>
      </c>
      <c r="DX248" t="s">
        <v>5482</v>
      </c>
      <c r="DY248" t="s">
        <v>5483</v>
      </c>
      <c r="DZ248" t="s">
        <v>5484</v>
      </c>
      <c r="EA248" s="22">
        <v>43091.565520833334</v>
      </c>
      <c r="EB248" t="s">
        <v>3982</v>
      </c>
      <c r="EC248" t="s">
        <v>5764</v>
      </c>
    </row>
    <row r="249" spans="1:133" x14ac:dyDescent="0.35">
      <c r="A249" s="30"/>
      <c r="B249" s="22">
        <v>43005.5625</v>
      </c>
      <c r="C249" s="22" t="s">
        <v>2868</v>
      </c>
      <c r="D249" s="30" t="s">
        <v>2869</v>
      </c>
      <c r="E249" s="30" t="s">
        <v>470</v>
      </c>
      <c r="F249" s="30" t="s">
        <v>2820</v>
      </c>
      <c r="G249" s="30" t="s">
        <v>2819</v>
      </c>
      <c r="H249" t="s">
        <v>2821</v>
      </c>
      <c r="I249" t="s">
        <v>2902</v>
      </c>
      <c r="J249" t="s">
        <v>1229</v>
      </c>
      <c r="M249" s="26">
        <v>99</v>
      </c>
      <c r="Q249" s="29" t="s">
        <v>753</v>
      </c>
      <c r="R249" s="29" t="str">
        <f>IFERROR(MID(RADataQTable[[#This Row],[RAtemplate]],1,LEN(RADataQTable[[#This Row],[RAtemplate]])-8),"RA") &amp; " " &amp; RADataQTable[[#This Row],[prop_id0]] &amp; " " &amp; RADataQTable[[#This Row],[last0]]</f>
        <v>RA 1763697 Greenwald</v>
      </c>
      <c r="U249" s="21" t="str">
        <f>IF(signer1="PD",IF(ISBLANK(RADataQTable[[#This Row],[sign_blck_name]]),"",RADataQTable[[#This Row],[sign_blck_name]]),IF(ISBLANK(signer1),"",signer1))</f>
        <v>James Donlon</v>
      </c>
      <c r="V249" s="29" t="str">
        <f>signer2</f>
        <v>Cognizant Program Director</v>
      </c>
      <c r="W249" s="15" t="str">
        <f>HYPERLINK("https://www.ejacket.nsf.gov/ej/showProposal.do?Continue=Y&amp;ID="&amp;RADataQTable[[#This Row],[prop_id0]],"eJ")</f>
        <v>eJ</v>
      </c>
      <c r="X249" s="15" t="str">
        <f>HYPERLINK("mailto:"&amp;RADataQTable[[#This Row],[email]]&amp;"&amp;subject=Your NSF Proposal:  "&amp;RADataQTable[[#This Row],[Div]]&amp;" "&amp;RADataQTable[[#This Row],[prop_id0]], RADataQTable[[#This Row],[email]])</f>
        <v>amy@cs.brown.edu</v>
      </c>
      <c r="Y249" s="15" t="str">
        <f>HYPERLINK("mailto:"&amp;RADataQTable[[#This Row],[allPIemail]]&amp;"&amp;subject=NSF Proposal:  "&amp;RADataQTable[[#This Row],[Div]]&amp;" "&amp;RADataQTable[[#This Row],[prop_id0]], "PIs@")</f>
        <v>PIs@</v>
      </c>
      <c r="Z249" t="s">
        <v>2871</v>
      </c>
      <c r="AD249"/>
      <c r="AE249" t="str">
        <f>IF(RADataQTable[[#This Row],[maxScore]]-RADataQTable[[#This Row],[minScore]]&gt;4,"Y","")</f>
        <v/>
      </c>
      <c r="AF249" s="21"/>
      <c r="AG249" s="26"/>
      <c r="AI249"/>
      <c r="AJ249" s="30"/>
      <c r="AK249" s="13">
        <v>1191813</v>
      </c>
      <c r="AL249" s="13">
        <v>1191813</v>
      </c>
      <c r="AM249">
        <v>0</v>
      </c>
      <c r="AN249" s="30">
        <v>43252</v>
      </c>
      <c r="AO249" s="21">
        <v>48</v>
      </c>
      <c r="AP249" s="21" t="s">
        <v>3989</v>
      </c>
      <c r="AS249" s="30"/>
      <c r="AX249" s="30"/>
      <c r="BG249" s="30"/>
      <c r="BP249" s="30"/>
      <c r="BU249" t="s">
        <v>3986</v>
      </c>
      <c r="BV249" s="21" t="s">
        <v>3987</v>
      </c>
      <c r="BW249" s="21" t="s">
        <v>3988</v>
      </c>
      <c r="BX249" s="21" t="s">
        <v>3379</v>
      </c>
      <c r="BY249" s="31">
        <v>1191813</v>
      </c>
      <c r="BZ249" s="31">
        <v>1191813</v>
      </c>
      <c r="CA249" t="s">
        <v>2903</v>
      </c>
      <c r="CF249" s="31"/>
      <c r="CG249" s="31"/>
      <c r="CM249" s="31"/>
      <c r="CN249" s="31"/>
      <c r="CT249" s="31"/>
      <c r="CU249" s="31"/>
      <c r="DA249" s="31"/>
      <c r="DB249" s="31"/>
      <c r="DH249" s="31"/>
      <c r="DI249" s="31"/>
      <c r="DO249" s="31"/>
      <c r="DP249" s="31"/>
      <c r="DR249" t="s">
        <v>5495</v>
      </c>
      <c r="DS249" t="s">
        <v>5496</v>
      </c>
      <c r="DT249" t="s">
        <v>471</v>
      </c>
      <c r="DU249" s="29" t="s">
        <v>5497</v>
      </c>
      <c r="DV249" t="s">
        <v>2829</v>
      </c>
      <c r="DW249" t="s">
        <v>5481</v>
      </c>
      <c r="DX249" t="s">
        <v>5482</v>
      </c>
      <c r="DY249" t="s">
        <v>5483</v>
      </c>
      <c r="DZ249" t="s">
        <v>5484</v>
      </c>
      <c r="EA249" s="22">
        <v>43091.565520833334</v>
      </c>
      <c r="EB249" t="s">
        <v>3990</v>
      </c>
      <c r="EC249" t="s">
        <v>5765</v>
      </c>
    </row>
    <row r="250" spans="1:133" x14ac:dyDescent="0.35">
      <c r="A250" s="30"/>
      <c r="B250" s="22">
        <v>43005.577777777777</v>
      </c>
      <c r="C250" s="22" t="s">
        <v>2817</v>
      </c>
      <c r="D250" s="30" t="s">
        <v>2818</v>
      </c>
      <c r="E250" s="30" t="s">
        <v>474</v>
      </c>
      <c r="F250" s="30" t="s">
        <v>2820</v>
      </c>
      <c r="G250" s="30" t="s">
        <v>2819</v>
      </c>
      <c r="H250" t="s">
        <v>2821</v>
      </c>
      <c r="I250" t="s">
        <v>2822</v>
      </c>
      <c r="J250" t="s">
        <v>885</v>
      </c>
      <c r="M250" s="26">
        <v>99</v>
      </c>
      <c r="Q250" s="29" t="s">
        <v>753</v>
      </c>
      <c r="R250" s="29" t="str">
        <f>IFERROR(MID(RADataQTable[[#This Row],[RAtemplate]],1,LEN(RADataQTable[[#This Row],[RAtemplate]])-8),"RA") &amp; " " &amp; RADataQTable[[#This Row],[prop_id0]] &amp; " " &amp; RADataQTable[[#This Row],[last0]]</f>
        <v>RA 1763702 Dimakis</v>
      </c>
      <c r="U250" s="21" t="str">
        <f>IF(signer1="PD",IF(ISBLANK(RADataQTable[[#This Row],[sign_blck_name]]),"",RADataQTable[[#This Row],[sign_blck_name]]),IF(ISBLANK(signer1),"",signer1))</f>
        <v>phillip regalia</v>
      </c>
      <c r="V250" s="29" t="str">
        <f>signer2</f>
        <v>Cognizant Program Director</v>
      </c>
      <c r="W250" s="15" t="str">
        <f>HYPERLINK("https://www.ejacket.nsf.gov/ej/showProposal.do?Continue=Y&amp;ID="&amp;RADataQTable[[#This Row],[prop_id0]],"eJ")</f>
        <v>eJ</v>
      </c>
      <c r="X250" s="15" t="str">
        <f>HYPERLINK("mailto:"&amp;RADataQTable[[#This Row],[email]]&amp;"&amp;subject=Your NSF Proposal:  "&amp;RADataQTable[[#This Row],[Div]]&amp;" "&amp;RADataQTable[[#This Row],[prop_id0]], RADataQTable[[#This Row],[email]])</f>
        <v>dimakis@austin.utexas.edu</v>
      </c>
      <c r="Y250" s="15" t="str">
        <f>HYPERLINK("mailto:"&amp;RADataQTable[[#This Row],[allPIemail]]&amp;"&amp;subject=NSF Proposal:  "&amp;RADataQTable[[#This Row],[Div]]&amp;" "&amp;RADataQTable[[#This Row],[prop_id0]], "PIs@")</f>
        <v>PIs@</v>
      </c>
      <c r="Z250" t="s">
        <v>2825</v>
      </c>
      <c r="AD250"/>
      <c r="AE250" t="str">
        <f>IF(RADataQTable[[#This Row],[maxScore]]-RADataQTable[[#This Row],[minScore]]&gt;4,"Y","")</f>
        <v/>
      </c>
      <c r="AF250" s="21"/>
      <c r="AG250" s="26"/>
      <c r="AI250"/>
      <c r="AJ250" s="30"/>
      <c r="AK250" s="13">
        <v>1199509</v>
      </c>
      <c r="AL250" s="13">
        <v>1199509</v>
      </c>
      <c r="AM250">
        <v>0</v>
      </c>
      <c r="AN250" s="30">
        <v>43221</v>
      </c>
      <c r="AO250" s="21">
        <v>48</v>
      </c>
      <c r="AP250" s="21" t="s">
        <v>3994</v>
      </c>
      <c r="AS250" s="30"/>
      <c r="AX250" s="30"/>
      <c r="BG250" s="30"/>
      <c r="BP250" s="30"/>
      <c r="BU250" t="s">
        <v>1713</v>
      </c>
      <c r="BV250" s="21" t="s">
        <v>1714</v>
      </c>
      <c r="BW250" s="21" t="s">
        <v>3993</v>
      </c>
      <c r="BX250" s="21" t="s">
        <v>2827</v>
      </c>
      <c r="BY250" s="31">
        <v>299510</v>
      </c>
      <c r="BZ250" s="31">
        <v>299510</v>
      </c>
      <c r="CA250" t="s">
        <v>2988</v>
      </c>
      <c r="CB250" s="21" t="s">
        <v>3996</v>
      </c>
      <c r="CC250" s="21" t="s">
        <v>3997</v>
      </c>
      <c r="CD250" s="21" t="s">
        <v>3998</v>
      </c>
      <c r="CE250" s="21" t="s">
        <v>542</v>
      </c>
      <c r="CF250" s="31">
        <v>300000</v>
      </c>
      <c r="CG250" s="31">
        <v>300000</v>
      </c>
      <c r="CH250" t="s">
        <v>2988</v>
      </c>
      <c r="CI250" s="21" t="s">
        <v>4001</v>
      </c>
      <c r="CJ250" s="21" t="s">
        <v>4002</v>
      </c>
      <c r="CK250" s="21" t="s">
        <v>4003</v>
      </c>
      <c r="CL250" s="21" t="s">
        <v>2929</v>
      </c>
      <c r="CM250" s="31">
        <v>300000</v>
      </c>
      <c r="CN250" s="31">
        <v>300000</v>
      </c>
      <c r="CO250" t="s">
        <v>2988</v>
      </c>
      <c r="CP250" s="21" t="s">
        <v>4005</v>
      </c>
      <c r="CQ250" s="21" t="s">
        <v>4006</v>
      </c>
      <c r="CR250" s="21" t="s">
        <v>4007</v>
      </c>
      <c r="CS250" s="21" t="s">
        <v>3795</v>
      </c>
      <c r="CT250" s="31">
        <v>299999</v>
      </c>
      <c r="CU250" s="31">
        <v>299999</v>
      </c>
      <c r="CV250" t="s">
        <v>2988</v>
      </c>
      <c r="DA250" s="31"/>
      <c r="DB250" s="31"/>
      <c r="DH250" s="31"/>
      <c r="DI250" s="31"/>
      <c r="DO250" s="31"/>
      <c r="DP250" s="31"/>
      <c r="DR250" t="s">
        <v>5478</v>
      </c>
      <c r="DS250" t="s">
        <v>5479</v>
      </c>
      <c r="DT250" t="s">
        <v>475</v>
      </c>
      <c r="DU250" s="29" t="s">
        <v>5528</v>
      </c>
      <c r="DV250" t="s">
        <v>2829</v>
      </c>
      <c r="DW250" t="s">
        <v>5481</v>
      </c>
      <c r="DX250" t="s">
        <v>5482</v>
      </c>
      <c r="DY250" t="s">
        <v>5483</v>
      </c>
      <c r="DZ250" t="s">
        <v>5484</v>
      </c>
      <c r="EA250" s="22">
        <v>43091.565520833334</v>
      </c>
      <c r="EB250" t="s">
        <v>3995</v>
      </c>
      <c r="EC250" t="s">
        <v>5767</v>
      </c>
    </row>
    <row r="251" spans="1:133" x14ac:dyDescent="0.35">
      <c r="A251" s="30"/>
      <c r="B251" s="22">
        <v>43005.578472222223</v>
      </c>
      <c r="C251" s="22" t="s">
        <v>2839</v>
      </c>
      <c r="D251" s="30" t="s">
        <v>2840</v>
      </c>
      <c r="E251" s="30" t="s">
        <v>462</v>
      </c>
      <c r="F251" s="30" t="s">
        <v>2820</v>
      </c>
      <c r="G251" s="30" t="s">
        <v>2819</v>
      </c>
      <c r="H251" t="s">
        <v>2821</v>
      </c>
      <c r="J251" t="s">
        <v>761</v>
      </c>
      <c r="M251" s="26">
        <v>99</v>
      </c>
      <c r="Q251" s="29" t="s">
        <v>753</v>
      </c>
      <c r="R251" s="29" t="str">
        <f>IFERROR(MID(RADataQTable[[#This Row],[RAtemplate]],1,LEN(RADataQTable[[#This Row],[RAtemplate]])-8),"RA") &amp; " " &amp; RADataQTable[[#This Row],[prop_id0]] &amp; " " &amp; RADataQTable[[#This Row],[last0]]</f>
        <v>RA 1763703 Mickens</v>
      </c>
      <c r="U251" s="21" t="str">
        <f>IF(signer1="PD",IF(ISBLANK(RADataQTable[[#This Row],[sign_blck_name]]),"",RADataQTable[[#This Row],[sign_blck_name]]),IF(ISBLANK(signer1),"",signer1))</f>
        <v>Samee Khan</v>
      </c>
      <c r="V251" s="29" t="str">
        <f>signer2</f>
        <v>Cognizant Program Director</v>
      </c>
      <c r="W251" s="15" t="str">
        <f>HYPERLINK("https://www.ejacket.nsf.gov/ej/showProposal.do?Continue=Y&amp;ID="&amp;RADataQTable[[#This Row],[prop_id0]],"eJ")</f>
        <v>eJ</v>
      </c>
      <c r="X251" s="15" t="str">
        <f>HYPERLINK("mailto:"&amp;RADataQTable[[#This Row],[email]]&amp;"&amp;subject=Your NSF Proposal:  "&amp;RADataQTable[[#This Row],[Div]]&amp;" "&amp;RADataQTable[[#This Row],[prop_id0]], RADataQTable[[#This Row],[email]])</f>
        <v>mickens@gmail.com</v>
      </c>
      <c r="Y251" s="15" t="str">
        <f>HYPERLINK("mailto:"&amp;RADataQTable[[#This Row],[allPIemail]]&amp;"&amp;subject=NSF Proposal:  "&amp;RADataQTable[[#This Row],[Div]]&amp;" "&amp;RADataQTable[[#This Row],[prop_id0]], "PIs@")</f>
        <v>PIs@</v>
      </c>
      <c r="Z251" t="s">
        <v>2841</v>
      </c>
      <c r="AD251"/>
      <c r="AE251" t="str">
        <f>IF(RADataQTable[[#This Row],[maxScore]]-RADataQTable[[#This Row],[minScore]]&gt;4,"Y","")</f>
        <v/>
      </c>
      <c r="AF251" s="21"/>
      <c r="AG251" s="26"/>
      <c r="AI251"/>
      <c r="AJ251" s="30"/>
      <c r="AK251" s="13">
        <v>1200000</v>
      </c>
      <c r="AL251" s="13">
        <v>1200000</v>
      </c>
      <c r="AM251">
        <v>0</v>
      </c>
      <c r="AN251" s="30">
        <v>43160</v>
      </c>
      <c r="AO251" s="21">
        <v>48</v>
      </c>
      <c r="AP251" s="21" t="s">
        <v>4009</v>
      </c>
      <c r="AS251" s="30"/>
      <c r="AX251" s="30"/>
      <c r="BG251" s="30"/>
      <c r="BP251" s="30"/>
      <c r="BU251" t="s">
        <v>1716</v>
      </c>
      <c r="BV251" s="21" t="s">
        <v>1717</v>
      </c>
      <c r="BW251" s="21" t="s">
        <v>3136</v>
      </c>
      <c r="BX251" s="21" t="s">
        <v>2938</v>
      </c>
      <c r="BY251" s="31">
        <v>1200000</v>
      </c>
      <c r="BZ251" s="31">
        <v>1200000</v>
      </c>
      <c r="CA251" t="s">
        <v>485</v>
      </c>
      <c r="CF251" s="31"/>
      <c r="CG251" s="31"/>
      <c r="CM251" s="31"/>
      <c r="CN251" s="31"/>
      <c r="CT251" s="31"/>
      <c r="CU251" s="31"/>
      <c r="DA251" s="31"/>
      <c r="DB251" s="31"/>
      <c r="DH251" s="31"/>
      <c r="DI251" s="31"/>
      <c r="DO251" s="31"/>
      <c r="DP251" s="31"/>
      <c r="DR251" t="s">
        <v>5486</v>
      </c>
      <c r="DS251" t="s">
        <v>5487</v>
      </c>
      <c r="DT251" t="s">
        <v>463</v>
      </c>
      <c r="DU251" s="29" t="s">
        <v>5490</v>
      </c>
      <c r="DV251" t="s">
        <v>2829</v>
      </c>
      <c r="DW251" t="s">
        <v>5481</v>
      </c>
      <c r="DX251" t="s">
        <v>5482</v>
      </c>
      <c r="DY251" t="s">
        <v>5483</v>
      </c>
      <c r="DZ251" t="s">
        <v>5484</v>
      </c>
      <c r="EA251" s="22">
        <v>43091.565520833334</v>
      </c>
      <c r="EB251" t="s">
        <v>4010</v>
      </c>
      <c r="EC251" t="s">
        <v>5768</v>
      </c>
    </row>
    <row r="252" spans="1:133" x14ac:dyDescent="0.35">
      <c r="A252" s="30"/>
      <c r="B252" s="22">
        <v>43005.578472222223</v>
      </c>
      <c r="C252" s="22" t="s">
        <v>2868</v>
      </c>
      <c r="D252" s="30" t="s">
        <v>2869</v>
      </c>
      <c r="E252" s="30" t="s">
        <v>470</v>
      </c>
      <c r="F252" s="30" t="s">
        <v>2820</v>
      </c>
      <c r="G252" s="30" t="s">
        <v>2819</v>
      </c>
      <c r="H252" t="s">
        <v>2821</v>
      </c>
      <c r="I252" t="s">
        <v>2902</v>
      </c>
      <c r="J252" t="s">
        <v>1094</v>
      </c>
      <c r="M252" s="26">
        <v>99</v>
      </c>
      <c r="Q252" s="29" t="s">
        <v>753</v>
      </c>
      <c r="R252" s="29" t="str">
        <f>IFERROR(MID(RADataQTable[[#This Row],[RAtemplate]],1,LEN(RADataQTable[[#This Row],[RAtemplate]])-8),"RA") &amp; " " &amp; RADataQTable[[#This Row],[prop_id0]] &amp; " " &amp; RADataQTable[[#This Row],[last0]]</f>
        <v>RA 1763705 Hager</v>
      </c>
      <c r="U252" s="21" t="str">
        <f>IF(signer1="PD",IF(ISBLANK(RADataQTable[[#This Row],[sign_blck_name]]),"",RADataQTable[[#This Row],[sign_blck_name]]),IF(ISBLANK(signer1),"",signer1))</f>
        <v>Reid Simmons</v>
      </c>
      <c r="V252" s="29" t="str">
        <f>signer2</f>
        <v>Cognizant Program Director</v>
      </c>
      <c r="W252" s="15" t="str">
        <f>HYPERLINK("https://www.ejacket.nsf.gov/ej/showProposal.do?Continue=Y&amp;ID="&amp;RADataQTable[[#This Row],[prop_id0]],"eJ")</f>
        <v>eJ</v>
      </c>
      <c r="X252" s="15" t="str">
        <f>HYPERLINK("mailto:"&amp;RADataQTable[[#This Row],[email]]&amp;"&amp;subject=Your NSF Proposal:  "&amp;RADataQTable[[#This Row],[Div]]&amp;" "&amp;RADataQTable[[#This Row],[prop_id0]], RADataQTable[[#This Row],[email]])</f>
        <v>hager@cs.jhu.edu</v>
      </c>
      <c r="Y252" s="15" t="str">
        <f>HYPERLINK("mailto:"&amp;RADataQTable[[#This Row],[allPIemail]]&amp;"&amp;subject=NSF Proposal:  "&amp;RADataQTable[[#This Row],[Div]]&amp;" "&amp;RADataQTable[[#This Row],[prop_id0]], "PIs@")</f>
        <v>PIs@</v>
      </c>
      <c r="Z252" t="s">
        <v>2871</v>
      </c>
      <c r="AD252"/>
      <c r="AE252" t="str">
        <f>IF(RADataQTable[[#This Row],[maxScore]]-RADataQTable[[#This Row],[minScore]]&gt;4,"Y","")</f>
        <v/>
      </c>
      <c r="AF252" s="21"/>
      <c r="AG252" s="26"/>
      <c r="AI252"/>
      <c r="AJ252" s="30"/>
      <c r="AK252" s="13">
        <v>1197452</v>
      </c>
      <c r="AL252" s="13">
        <v>1197452</v>
      </c>
      <c r="AM252">
        <v>0</v>
      </c>
      <c r="AN252" s="30">
        <v>43252</v>
      </c>
      <c r="AO252" s="21">
        <v>36</v>
      </c>
      <c r="AP252" s="21" t="s">
        <v>4011</v>
      </c>
      <c r="AS252" s="30"/>
      <c r="AX252" s="30"/>
      <c r="BG252" s="30"/>
      <c r="BP252" s="30"/>
      <c r="BU252" t="s">
        <v>1719</v>
      </c>
      <c r="BV252" s="21" t="s">
        <v>1685</v>
      </c>
      <c r="BW252" s="21" t="s">
        <v>3694</v>
      </c>
      <c r="BX252" s="21" t="s">
        <v>3215</v>
      </c>
      <c r="BY252" s="31">
        <v>1197452</v>
      </c>
      <c r="BZ252" s="31">
        <v>1197452</v>
      </c>
      <c r="CA252" t="s">
        <v>2903</v>
      </c>
      <c r="CF252" s="31"/>
      <c r="CG252" s="31"/>
      <c r="CM252" s="31"/>
      <c r="CN252" s="31"/>
      <c r="CT252" s="31"/>
      <c r="CU252" s="31"/>
      <c r="DA252" s="31"/>
      <c r="DB252" s="31"/>
      <c r="DH252" s="31"/>
      <c r="DI252" s="31"/>
      <c r="DO252" s="31"/>
      <c r="DP252" s="31"/>
      <c r="DR252" t="s">
        <v>5495</v>
      </c>
      <c r="DS252" t="s">
        <v>5496</v>
      </c>
      <c r="DT252" t="s">
        <v>471</v>
      </c>
      <c r="DU252" s="29" t="s">
        <v>5588</v>
      </c>
      <c r="DV252" t="s">
        <v>2829</v>
      </c>
      <c r="DW252" t="s">
        <v>5481</v>
      </c>
      <c r="DX252" t="s">
        <v>5482</v>
      </c>
      <c r="DY252" t="s">
        <v>5483</v>
      </c>
      <c r="DZ252" t="s">
        <v>5484</v>
      </c>
      <c r="EA252" s="22">
        <v>43091.565520833334</v>
      </c>
      <c r="EB252" t="s">
        <v>3954</v>
      </c>
      <c r="EC252" t="s">
        <v>5769</v>
      </c>
    </row>
    <row r="253" spans="1:133" x14ac:dyDescent="0.35">
      <c r="A253" s="30"/>
      <c r="B253" s="22">
        <v>43005.581250000003</v>
      </c>
      <c r="C253" s="22" t="s">
        <v>2839</v>
      </c>
      <c r="D253" s="30" t="s">
        <v>2840</v>
      </c>
      <c r="E253" s="30" t="s">
        <v>464</v>
      </c>
      <c r="F253" s="30" t="s">
        <v>2820</v>
      </c>
      <c r="G253" s="30" t="s">
        <v>2819</v>
      </c>
      <c r="H253" t="s">
        <v>2821</v>
      </c>
      <c r="J253" t="s">
        <v>1119</v>
      </c>
      <c r="M253" s="26">
        <v>99</v>
      </c>
      <c r="Q253" s="29" t="s">
        <v>753</v>
      </c>
      <c r="R253" s="29" t="str">
        <f>IFERROR(MID(RADataQTable[[#This Row],[RAtemplate]],1,LEN(RADataQTable[[#This Row],[RAtemplate]])-8),"RA") &amp; " " &amp; RADataQTable[[#This Row],[prop_id0]] &amp; " " &amp; RADataQTable[[#This Row],[last0]]</f>
        <v>RA 1763710 Khreishah</v>
      </c>
      <c r="U253" s="21" t="str">
        <f>IF(signer1="PD",IF(ISBLANK(RADataQTable[[#This Row],[sign_blck_name]]),"",RADataQTable[[#This Row],[sign_blck_name]]),IF(ISBLANK(signer1),"",signer1))</f>
        <v>Monisha Ghosh</v>
      </c>
      <c r="V253" s="29" t="str">
        <f>signer2</f>
        <v>Cognizant Program Director</v>
      </c>
      <c r="W253" s="15" t="str">
        <f>HYPERLINK("https://www.ejacket.nsf.gov/ej/showProposal.do?Continue=Y&amp;ID="&amp;RADataQTable[[#This Row],[prop_id0]],"eJ")</f>
        <v>eJ</v>
      </c>
      <c r="X253" s="15" t="str">
        <f>HYPERLINK("mailto:"&amp;RADataQTable[[#This Row],[email]]&amp;"&amp;subject=Your NSF Proposal:  "&amp;RADataQTable[[#This Row],[Div]]&amp;" "&amp;RADataQTable[[#This Row],[prop_id0]], RADataQTable[[#This Row],[email]])</f>
        <v>abdallah@njit.edu</v>
      </c>
      <c r="Y253" s="15" t="str">
        <f>HYPERLINK("mailto:"&amp;RADataQTable[[#This Row],[allPIemail]]&amp;"&amp;subject=NSF Proposal:  "&amp;RADataQTable[[#This Row],[Div]]&amp;" "&amp;RADataQTable[[#This Row],[prop_id0]], "PIs@")</f>
        <v>PIs@</v>
      </c>
      <c r="Z253" t="s">
        <v>2841</v>
      </c>
      <c r="AD253"/>
      <c r="AE253" t="str">
        <f>IF(RADataQTable[[#This Row],[maxScore]]-RADataQTable[[#This Row],[minScore]]&gt;4,"Y","")</f>
        <v/>
      </c>
      <c r="AF253" s="21"/>
      <c r="AG253" s="26"/>
      <c r="AI253"/>
      <c r="AJ253" s="30"/>
      <c r="AK253" s="13">
        <v>1199895</v>
      </c>
      <c r="AL253" s="13">
        <v>1199895</v>
      </c>
      <c r="AM253">
        <v>0</v>
      </c>
      <c r="AN253" s="30">
        <v>43344</v>
      </c>
      <c r="AO253" s="21">
        <v>48</v>
      </c>
      <c r="AP253" s="21" t="s">
        <v>4013</v>
      </c>
      <c r="AS253" s="30"/>
      <c r="AX253" s="30"/>
      <c r="BG253" s="30"/>
      <c r="BP253" s="30"/>
      <c r="BU253" t="s">
        <v>1721</v>
      </c>
      <c r="BV253" s="21" t="s">
        <v>1722</v>
      </c>
      <c r="BW253" s="21" t="s">
        <v>4012</v>
      </c>
      <c r="BX253" s="21" t="s">
        <v>3273</v>
      </c>
      <c r="BY253" s="31">
        <v>501356</v>
      </c>
      <c r="BZ253" s="31">
        <v>501356</v>
      </c>
      <c r="CA253" t="s">
        <v>485</v>
      </c>
      <c r="CB253" s="21" t="s">
        <v>4015</v>
      </c>
      <c r="CC253" s="21" t="s">
        <v>2775</v>
      </c>
      <c r="CD253" s="21" t="s">
        <v>4016</v>
      </c>
      <c r="CE253" s="21" t="s">
        <v>603</v>
      </c>
      <c r="CF253" s="31">
        <v>349000</v>
      </c>
      <c r="CG253" s="31">
        <v>349000</v>
      </c>
      <c r="CH253" t="s">
        <v>485</v>
      </c>
      <c r="CI253" s="21" t="s">
        <v>4018</v>
      </c>
      <c r="CJ253" s="21" t="s">
        <v>4019</v>
      </c>
      <c r="CK253" s="21" t="s">
        <v>4020</v>
      </c>
      <c r="CL253" s="21" t="s">
        <v>647</v>
      </c>
      <c r="CM253" s="31">
        <v>349539</v>
      </c>
      <c r="CN253" s="31">
        <v>349539</v>
      </c>
      <c r="CO253" t="s">
        <v>485</v>
      </c>
      <c r="CT253" s="31"/>
      <c r="CU253" s="31"/>
      <c r="DA253" s="31"/>
      <c r="DB253" s="31"/>
      <c r="DH253" s="31"/>
      <c r="DI253" s="31"/>
      <c r="DO253" s="31"/>
      <c r="DP253" s="31"/>
      <c r="DR253" t="s">
        <v>5486</v>
      </c>
      <c r="DS253" t="s">
        <v>5487</v>
      </c>
      <c r="DT253" t="s">
        <v>465</v>
      </c>
      <c r="DU253" s="29" t="s">
        <v>5595</v>
      </c>
      <c r="DV253" t="s">
        <v>2829</v>
      </c>
      <c r="DW253" t="s">
        <v>5481</v>
      </c>
      <c r="DX253" t="s">
        <v>5482</v>
      </c>
      <c r="DY253" t="s">
        <v>5483</v>
      </c>
      <c r="DZ253" t="s">
        <v>5484</v>
      </c>
      <c r="EA253" s="22">
        <v>43091.565520833334</v>
      </c>
      <c r="EB253" t="s">
        <v>4014</v>
      </c>
      <c r="EC253" t="s">
        <v>5770</v>
      </c>
    </row>
    <row r="254" spans="1:133" x14ac:dyDescent="0.35">
      <c r="A254" s="30"/>
      <c r="B254" s="22">
        <v>43005.581944444442</v>
      </c>
      <c r="C254" s="22" t="s">
        <v>2839</v>
      </c>
      <c r="D254" s="30" t="s">
        <v>2840</v>
      </c>
      <c r="E254" s="30" t="s">
        <v>464</v>
      </c>
      <c r="F254" s="30" t="s">
        <v>2820</v>
      </c>
      <c r="G254" s="30" t="s">
        <v>2819</v>
      </c>
      <c r="H254" t="s">
        <v>2821</v>
      </c>
      <c r="J254" t="s">
        <v>1119</v>
      </c>
      <c r="M254" s="26">
        <v>99</v>
      </c>
      <c r="Q254" s="29" t="s">
        <v>753</v>
      </c>
      <c r="R254" s="29" t="str">
        <f>IFERROR(MID(RADataQTable[[#This Row],[RAtemplate]],1,LEN(RADataQTable[[#This Row],[RAtemplate]])-8),"RA") &amp; " " &amp; RADataQTable[[#This Row],[prop_id0]] &amp; " " &amp; RADataQTable[[#This Row],[last0]]</f>
        <v>RA 1763711 Saad</v>
      </c>
      <c r="U254" s="21" t="str">
        <f>IF(signer1="PD",IF(ISBLANK(RADataQTable[[#This Row],[sign_blck_name]]),"",RADataQTable[[#This Row],[sign_blck_name]]),IF(ISBLANK(signer1),"",signer1))</f>
        <v>Monisha Ghosh</v>
      </c>
      <c r="V254" s="29" t="str">
        <f>signer2</f>
        <v>Cognizant Program Director</v>
      </c>
      <c r="W254" s="15" t="str">
        <f>HYPERLINK("https://www.ejacket.nsf.gov/ej/showProposal.do?Continue=Y&amp;ID="&amp;RADataQTable[[#This Row],[prop_id0]],"eJ")</f>
        <v>eJ</v>
      </c>
      <c r="X254" s="15" t="str">
        <f>HYPERLINK("mailto:"&amp;RADataQTable[[#This Row],[email]]&amp;"&amp;subject=Your NSF Proposal:  "&amp;RADataQTable[[#This Row],[Div]]&amp;" "&amp;RADataQTable[[#This Row],[prop_id0]], RADataQTable[[#This Row],[email]])</f>
        <v>walids@vt.edu</v>
      </c>
      <c r="Y254" s="15" t="str">
        <f>HYPERLINK("mailto:"&amp;RADataQTable[[#This Row],[allPIemail]]&amp;"&amp;subject=NSF Proposal:  "&amp;RADataQTable[[#This Row],[Div]]&amp;" "&amp;RADataQTable[[#This Row],[prop_id0]], "PIs@")</f>
        <v>PIs@</v>
      </c>
      <c r="Z254" t="s">
        <v>2841</v>
      </c>
      <c r="AD254"/>
      <c r="AE254" t="str">
        <f>IF(RADataQTable[[#This Row],[maxScore]]-RADataQTable[[#This Row],[minScore]]&gt;4,"Y","")</f>
        <v/>
      </c>
      <c r="AF254" s="21"/>
      <c r="AG254" s="26"/>
      <c r="AI254"/>
      <c r="AJ254" s="30"/>
      <c r="AK254" s="13">
        <v>1199984</v>
      </c>
      <c r="AL254" s="13">
        <v>1199984</v>
      </c>
      <c r="AM254">
        <v>0</v>
      </c>
      <c r="AN254" s="30">
        <v>43221</v>
      </c>
      <c r="AO254" s="21">
        <v>48</v>
      </c>
      <c r="AP254" s="21" t="s">
        <v>4024</v>
      </c>
      <c r="AS254" s="30"/>
      <c r="AX254" s="30"/>
      <c r="BG254" s="30"/>
      <c r="BP254" s="30"/>
      <c r="BU254" t="s">
        <v>1724</v>
      </c>
      <c r="BV254" s="21" t="s">
        <v>1725</v>
      </c>
      <c r="BW254" s="21" t="s">
        <v>4023</v>
      </c>
      <c r="BX254" s="21" t="s">
        <v>3384</v>
      </c>
      <c r="BY254" s="31">
        <v>675000</v>
      </c>
      <c r="BZ254" s="31">
        <v>675000</v>
      </c>
      <c r="CA254" t="s">
        <v>485</v>
      </c>
      <c r="CB254" s="21" t="s">
        <v>4026</v>
      </c>
      <c r="CC254" s="21" t="s">
        <v>4027</v>
      </c>
      <c r="CD254" s="21" t="s">
        <v>4028</v>
      </c>
      <c r="CE254" s="21" t="s">
        <v>4029</v>
      </c>
      <c r="CF254" s="31">
        <v>249984</v>
      </c>
      <c r="CG254" s="31">
        <v>249984</v>
      </c>
      <c r="CH254" t="s">
        <v>485</v>
      </c>
      <c r="CI254" s="21" t="s">
        <v>4031</v>
      </c>
      <c r="CJ254" s="21" t="s">
        <v>4032</v>
      </c>
      <c r="CK254" s="21" t="s">
        <v>4033</v>
      </c>
      <c r="CL254" s="21" t="s">
        <v>2947</v>
      </c>
      <c r="CM254" s="31">
        <v>275000</v>
      </c>
      <c r="CN254" s="31">
        <v>275000</v>
      </c>
      <c r="CO254" t="s">
        <v>485</v>
      </c>
      <c r="CT254" s="31"/>
      <c r="CU254" s="31"/>
      <c r="DA254" s="31"/>
      <c r="DB254" s="31"/>
      <c r="DH254" s="31"/>
      <c r="DI254" s="31"/>
      <c r="DO254" s="31"/>
      <c r="DP254" s="31"/>
      <c r="DR254" t="s">
        <v>5486</v>
      </c>
      <c r="DS254" t="s">
        <v>5487</v>
      </c>
      <c r="DT254" t="s">
        <v>465</v>
      </c>
      <c r="DU254" s="29" t="s">
        <v>5595</v>
      </c>
      <c r="DV254" t="s">
        <v>2829</v>
      </c>
      <c r="DW254" t="s">
        <v>5481</v>
      </c>
      <c r="DX254" t="s">
        <v>5482</v>
      </c>
      <c r="DY254" t="s">
        <v>5483</v>
      </c>
      <c r="DZ254" t="s">
        <v>5484</v>
      </c>
      <c r="EA254" s="22">
        <v>43091.565520833334</v>
      </c>
      <c r="EB254" t="s">
        <v>4025</v>
      </c>
      <c r="EC254" t="s">
        <v>5771</v>
      </c>
    </row>
    <row r="255" spans="1:133" x14ac:dyDescent="0.35">
      <c r="A255" s="30"/>
      <c r="B255" s="22">
        <v>43005.581944444442</v>
      </c>
      <c r="C255" s="22" t="s">
        <v>2868</v>
      </c>
      <c r="D255" s="30" t="s">
        <v>2869</v>
      </c>
      <c r="E255" s="30" t="s">
        <v>468</v>
      </c>
      <c r="F255" s="30" t="s">
        <v>2820</v>
      </c>
      <c r="G255" s="30" t="s">
        <v>2819</v>
      </c>
      <c r="H255" t="s">
        <v>2821</v>
      </c>
      <c r="I255" t="s">
        <v>2911</v>
      </c>
      <c r="J255" t="s">
        <v>807</v>
      </c>
      <c r="M255" s="26">
        <v>99</v>
      </c>
      <c r="Q255" s="29" t="s">
        <v>753</v>
      </c>
      <c r="R255" s="29" t="str">
        <f>IFERROR(MID(RADataQTable[[#This Row],[RAtemplate]],1,LEN(RADataQTable[[#This Row],[RAtemplate]])-8),"RA") &amp; " " &amp; RADataQTable[[#This Row],[prop_id0]] &amp; " " &amp; RADataQTable[[#This Row],[last0]]</f>
        <v>RA 1763713 Voida</v>
      </c>
      <c r="U255" s="21" t="str">
        <f>IF(signer1="PD",IF(ISBLANK(RADataQTable[[#This Row],[sign_blck_name]]),"",RADataQTable[[#This Row],[sign_blck_name]]),IF(ISBLANK(signer1),"",signer1))</f>
        <v>William Bainbridge</v>
      </c>
      <c r="V255" s="29" t="str">
        <f>signer2</f>
        <v>Cognizant Program Director</v>
      </c>
      <c r="W255" s="15" t="str">
        <f>HYPERLINK("https://www.ejacket.nsf.gov/ej/showProposal.do?Continue=Y&amp;ID="&amp;RADataQTable[[#This Row],[prop_id0]],"eJ")</f>
        <v>eJ</v>
      </c>
      <c r="X255" s="15" t="str">
        <f>HYPERLINK("mailto:"&amp;RADataQTable[[#This Row],[email]]&amp;"&amp;subject=Your NSF Proposal:  "&amp;RADataQTable[[#This Row],[Div]]&amp;" "&amp;RADataQTable[[#This Row],[prop_id0]], RADataQTable[[#This Row],[email]])</f>
        <v>amy.voida@colorado.edu</v>
      </c>
      <c r="Y255" s="15" t="str">
        <f>HYPERLINK("mailto:"&amp;RADataQTable[[#This Row],[allPIemail]]&amp;"&amp;subject=NSF Proposal:  "&amp;RADataQTable[[#This Row],[Div]]&amp;" "&amp;RADataQTable[[#This Row],[prop_id0]], "PIs@")</f>
        <v>PIs@</v>
      </c>
      <c r="Z255" t="s">
        <v>2871</v>
      </c>
      <c r="AD255"/>
      <c r="AE255" t="str">
        <f>IF(RADataQTable[[#This Row],[maxScore]]-RADataQTable[[#This Row],[minScore]]&gt;4,"Y","")</f>
        <v/>
      </c>
      <c r="AF255" s="21"/>
      <c r="AG255" s="26"/>
      <c r="AI255"/>
      <c r="AJ255" s="30"/>
      <c r="AK255" s="13">
        <v>1122630</v>
      </c>
      <c r="AL255" s="13">
        <v>1122630</v>
      </c>
      <c r="AM255">
        <v>0</v>
      </c>
      <c r="AN255" s="30">
        <v>43282</v>
      </c>
      <c r="AO255" s="21">
        <v>48</v>
      </c>
      <c r="AP255" s="21" t="s">
        <v>4035</v>
      </c>
      <c r="AS255" s="30"/>
      <c r="AX255" s="30"/>
      <c r="BG255" s="30"/>
      <c r="BP255" s="30"/>
      <c r="BU255" t="s">
        <v>1727</v>
      </c>
      <c r="BV255" s="21" t="s">
        <v>1728</v>
      </c>
      <c r="BW255" s="21" t="s">
        <v>3988</v>
      </c>
      <c r="BX255" s="21" t="s">
        <v>2947</v>
      </c>
      <c r="BY255" s="31">
        <v>1122630</v>
      </c>
      <c r="BZ255" s="31">
        <v>1122630</v>
      </c>
      <c r="CA255" t="s">
        <v>468</v>
      </c>
      <c r="CF255" s="31"/>
      <c r="CG255" s="31"/>
      <c r="CM255" s="31"/>
      <c r="CN255" s="31"/>
      <c r="CT255" s="31"/>
      <c r="CU255" s="31"/>
      <c r="DA255" s="31"/>
      <c r="DB255" s="31"/>
      <c r="DH255" s="31"/>
      <c r="DI255" s="31"/>
      <c r="DO255" s="31"/>
      <c r="DP255" s="31"/>
      <c r="DR255" t="s">
        <v>5495</v>
      </c>
      <c r="DS255" t="s">
        <v>5496</v>
      </c>
      <c r="DT255" t="s">
        <v>469</v>
      </c>
      <c r="DU255" s="29" t="s">
        <v>5508</v>
      </c>
      <c r="DV255" t="s">
        <v>2881</v>
      </c>
      <c r="DW255" t="s">
        <v>5481</v>
      </c>
      <c r="DX255" t="s">
        <v>5482</v>
      </c>
      <c r="DY255" t="s">
        <v>5483</v>
      </c>
      <c r="DZ255" t="s">
        <v>5484</v>
      </c>
      <c r="EA255" s="22">
        <v>43091.565520833334</v>
      </c>
      <c r="EB255" t="s">
        <v>4036</v>
      </c>
      <c r="EC255" t="s">
        <v>5772</v>
      </c>
    </row>
    <row r="256" spans="1:133" x14ac:dyDescent="0.35">
      <c r="A256" s="30"/>
      <c r="B256" s="22">
        <v>43005.582638888889</v>
      </c>
      <c r="C256" s="22" t="s">
        <v>2817</v>
      </c>
      <c r="D256" s="30" t="s">
        <v>2818</v>
      </c>
      <c r="E256" s="30" t="s">
        <v>476</v>
      </c>
      <c r="F256" s="30" t="s">
        <v>2820</v>
      </c>
      <c r="G256" s="30" t="s">
        <v>2819</v>
      </c>
      <c r="H256" t="s">
        <v>2821</v>
      </c>
      <c r="I256" t="s">
        <v>2822</v>
      </c>
      <c r="J256" t="s">
        <v>1741</v>
      </c>
      <c r="M256" s="26">
        <v>99</v>
      </c>
      <c r="Q256" s="29" t="s">
        <v>753</v>
      </c>
      <c r="R256" s="29" t="str">
        <f>IFERROR(MID(RADataQTable[[#This Row],[RAtemplate]],1,LEN(RADataQTable[[#This Row],[RAtemplate]])-8),"RA") &amp; " " &amp; RADataQTable[[#This Row],[prop_id0]] &amp; " " &amp; RADataQTable[[#This Row],[last0]]</f>
        <v>RA 1763718 Stefanovic</v>
      </c>
      <c r="U256" s="21" t="str">
        <f>IF(signer1="PD",IF(ISBLANK(RADataQTable[[#This Row],[sign_blck_name]]),"",RADataQTable[[#This Row],[sign_blck_name]]),IF(ISBLANK(signer1),"",signer1))</f>
        <v>Mitra Basu</v>
      </c>
      <c r="V256" s="29" t="str">
        <f>signer2</f>
        <v>Cognizant Program Director</v>
      </c>
      <c r="W256" s="15" t="str">
        <f>HYPERLINK("https://www.ejacket.nsf.gov/ej/showProposal.do?Continue=Y&amp;ID="&amp;RADataQTable[[#This Row],[prop_id0]],"eJ")</f>
        <v>eJ</v>
      </c>
      <c r="X256" s="15" t="str">
        <f>HYPERLINK("mailto:"&amp;RADataQTable[[#This Row],[email]]&amp;"&amp;subject=Your NSF Proposal:  "&amp;RADataQTable[[#This Row],[Div]]&amp;" "&amp;RADataQTable[[#This Row],[prop_id0]], RADataQTable[[#This Row],[email]])</f>
        <v>darko@cs.unm.edu</v>
      </c>
      <c r="Y256" s="15" t="str">
        <f>HYPERLINK("mailto:"&amp;RADataQTable[[#This Row],[allPIemail]]&amp;"&amp;subject=NSF Proposal:  "&amp;RADataQTable[[#This Row],[Div]]&amp;" "&amp;RADataQTable[[#This Row],[prop_id0]], "PIs@")</f>
        <v>PIs@</v>
      </c>
      <c r="Z256" t="s">
        <v>2825</v>
      </c>
      <c r="AD256"/>
      <c r="AE256" t="str">
        <f>IF(RADataQTable[[#This Row],[maxScore]]-RADataQTable[[#This Row],[minScore]]&gt;4,"Y","")</f>
        <v/>
      </c>
      <c r="AF256" s="21"/>
      <c r="AG256" s="26"/>
      <c r="AI256"/>
      <c r="AJ256" s="30"/>
      <c r="AK256" s="13">
        <v>1199860</v>
      </c>
      <c r="AL256" s="13">
        <v>1199860</v>
      </c>
      <c r="AM256">
        <v>0</v>
      </c>
      <c r="AN256" s="30">
        <v>43313</v>
      </c>
      <c r="AO256" s="21">
        <v>36</v>
      </c>
      <c r="AP256" s="21" t="s">
        <v>4059</v>
      </c>
      <c r="AS256" s="30"/>
      <c r="AX256" s="30"/>
      <c r="BG256" s="30"/>
      <c r="BP256" s="30"/>
      <c r="BU256" t="s">
        <v>1739</v>
      </c>
      <c r="BV256" s="21" t="s">
        <v>1740</v>
      </c>
      <c r="BW256" s="21" t="s">
        <v>4058</v>
      </c>
      <c r="BX256" s="21" t="s">
        <v>3800</v>
      </c>
      <c r="BY256" s="31">
        <v>925757</v>
      </c>
      <c r="BZ256" s="31">
        <v>925757</v>
      </c>
      <c r="CA256" t="s">
        <v>4057</v>
      </c>
      <c r="CB256" s="21" t="s">
        <v>4061</v>
      </c>
      <c r="CC256" s="21" t="s">
        <v>4062</v>
      </c>
      <c r="CD256" s="21" t="s">
        <v>4063</v>
      </c>
      <c r="CE256" s="21" t="s">
        <v>2976</v>
      </c>
      <c r="CF256" s="31">
        <v>274103</v>
      </c>
      <c r="CG256" s="31">
        <v>274103</v>
      </c>
      <c r="CH256" t="s">
        <v>4057</v>
      </c>
      <c r="CM256" s="31"/>
      <c r="CN256" s="31"/>
      <c r="CT256" s="31"/>
      <c r="CU256" s="31"/>
      <c r="DA256" s="31"/>
      <c r="DB256" s="31"/>
      <c r="DH256" s="31"/>
      <c r="DI256" s="31"/>
      <c r="DO256" s="31"/>
      <c r="DP256" s="31"/>
      <c r="DR256" t="s">
        <v>5478</v>
      </c>
      <c r="DS256" t="s">
        <v>5479</v>
      </c>
      <c r="DT256" t="s">
        <v>477</v>
      </c>
      <c r="DU256" s="29" t="s">
        <v>5775</v>
      </c>
      <c r="DV256" t="s">
        <v>2881</v>
      </c>
      <c r="DW256" t="s">
        <v>5481</v>
      </c>
      <c r="DX256" t="s">
        <v>5482</v>
      </c>
      <c r="DY256" t="s">
        <v>5483</v>
      </c>
      <c r="DZ256" t="s">
        <v>5484</v>
      </c>
      <c r="EA256" s="22">
        <v>43091.565520833334</v>
      </c>
      <c r="EB256" t="s">
        <v>4060</v>
      </c>
      <c r="EC256" t="s">
        <v>5776</v>
      </c>
    </row>
    <row r="257" spans="1:133" x14ac:dyDescent="0.35">
      <c r="A257" s="30"/>
      <c r="B257" s="22">
        <v>43005.585416666669</v>
      </c>
      <c r="C257" s="22" t="s">
        <v>2868</v>
      </c>
      <c r="D257" s="30" t="s">
        <v>2869</v>
      </c>
      <c r="E257" s="30" t="s">
        <v>468</v>
      </c>
      <c r="F257" s="30" t="s">
        <v>2820</v>
      </c>
      <c r="G257" s="30" t="s">
        <v>2819</v>
      </c>
      <c r="H257" t="s">
        <v>2821</v>
      </c>
      <c r="I257" t="s">
        <v>2911</v>
      </c>
      <c r="J257" t="s">
        <v>800</v>
      </c>
      <c r="M257" s="26">
        <v>99</v>
      </c>
      <c r="Q257" s="29" t="s">
        <v>753</v>
      </c>
      <c r="R257" s="29" t="str">
        <f>IFERROR(MID(RADataQTable[[#This Row],[RAtemplate]],1,LEN(RADataQTable[[#This Row],[RAtemplate]])-8),"RA") &amp; " " &amp; RADataQTable[[#This Row],[prop_id0]] &amp; " " &amp; RADataQTable[[#This Row],[last0]]</f>
        <v>RA 1763727 Sen</v>
      </c>
      <c r="U257" s="21" t="str">
        <f>IF(signer1="PD",IF(ISBLANK(RADataQTable[[#This Row],[sign_blck_name]]),"",RADataQTable[[#This Row],[sign_blck_name]]),IF(ISBLANK(signer1),"",signer1))</f>
        <v>Ephraim P. Glinert</v>
      </c>
      <c r="V257" s="29" t="str">
        <f>signer2</f>
        <v>Cognizant Program Director</v>
      </c>
      <c r="W257" s="15" t="str">
        <f>HYPERLINK("https://www.ejacket.nsf.gov/ej/showProposal.do?Continue=Y&amp;ID="&amp;RADataQTable[[#This Row],[prop_id0]],"eJ")</f>
        <v>eJ</v>
      </c>
      <c r="X257" s="15" t="str">
        <f>HYPERLINK("mailto:"&amp;RADataQTable[[#This Row],[email]]&amp;"&amp;subject=Your NSF Proposal:  "&amp;RADataQTable[[#This Row],[Div]]&amp;" "&amp;RADataQTable[[#This Row],[prop_id0]], RADataQTable[[#This Row],[email]])</f>
        <v>psen@ece.ucsb.edu</v>
      </c>
      <c r="Y257" s="15" t="str">
        <f>HYPERLINK("mailto:"&amp;RADataQTable[[#This Row],[allPIemail]]&amp;"&amp;subject=NSF Proposal:  "&amp;RADataQTable[[#This Row],[Div]]&amp;" "&amp;RADataQTable[[#This Row],[prop_id0]], "PIs@")</f>
        <v>PIs@</v>
      </c>
      <c r="Z257" t="s">
        <v>2871</v>
      </c>
      <c r="AD257"/>
      <c r="AE257" t="str">
        <f>IF(RADataQTable[[#This Row],[maxScore]]-RADataQTable[[#This Row],[minScore]]&gt;4,"Y","")</f>
        <v/>
      </c>
      <c r="AF257" s="21"/>
      <c r="AG257" s="26"/>
      <c r="AI257"/>
      <c r="AJ257" s="30"/>
      <c r="AK257" s="13">
        <v>999233</v>
      </c>
      <c r="AL257" s="13">
        <v>999233</v>
      </c>
      <c r="AM257">
        <v>0</v>
      </c>
      <c r="AN257" s="30">
        <v>43282</v>
      </c>
      <c r="AO257" s="21">
        <v>48</v>
      </c>
      <c r="AP257" s="21" t="s">
        <v>4074</v>
      </c>
      <c r="AS257" s="30"/>
      <c r="AX257" s="30"/>
      <c r="BG257" s="30"/>
      <c r="BP257" s="30"/>
      <c r="BU257" t="s">
        <v>1757</v>
      </c>
      <c r="BV257" s="21" t="s">
        <v>1758</v>
      </c>
      <c r="BW257" s="21" t="s">
        <v>4073</v>
      </c>
      <c r="BX257" s="21" t="s">
        <v>2853</v>
      </c>
      <c r="BY257" s="31">
        <v>499999</v>
      </c>
      <c r="BZ257" s="31">
        <v>499999</v>
      </c>
      <c r="CA257" t="s">
        <v>468</v>
      </c>
      <c r="CB257" s="21" t="s">
        <v>4076</v>
      </c>
      <c r="CC257" s="21" t="s">
        <v>4077</v>
      </c>
      <c r="CD257" s="21" t="s">
        <v>4078</v>
      </c>
      <c r="CE257" s="21" t="s">
        <v>668</v>
      </c>
      <c r="CF257" s="31">
        <v>499234</v>
      </c>
      <c r="CG257" s="31">
        <v>499234</v>
      </c>
      <c r="CH257" t="s">
        <v>468</v>
      </c>
      <c r="CM257" s="31"/>
      <c r="CN257" s="31"/>
      <c r="CT257" s="31"/>
      <c r="CU257" s="31"/>
      <c r="DA257" s="31"/>
      <c r="DB257" s="31"/>
      <c r="DH257" s="31"/>
      <c r="DI257" s="31"/>
      <c r="DO257" s="31"/>
      <c r="DP257" s="31"/>
      <c r="DR257" t="s">
        <v>5495</v>
      </c>
      <c r="DS257" t="s">
        <v>5496</v>
      </c>
      <c r="DT257" t="s">
        <v>469</v>
      </c>
      <c r="DU257" s="29" t="s">
        <v>5505</v>
      </c>
      <c r="DV257" t="s">
        <v>2829</v>
      </c>
      <c r="DW257" t="s">
        <v>5481</v>
      </c>
      <c r="DX257" t="s">
        <v>5482</v>
      </c>
      <c r="DY257" t="s">
        <v>5483</v>
      </c>
      <c r="DZ257" t="s">
        <v>5484</v>
      </c>
      <c r="EA257" s="22">
        <v>43091.565520833334</v>
      </c>
      <c r="EB257" t="s">
        <v>4075</v>
      </c>
      <c r="EC257" t="s">
        <v>5781</v>
      </c>
    </row>
    <row r="258" spans="1:133" x14ac:dyDescent="0.35">
      <c r="A258" s="30"/>
      <c r="B258" s="22">
        <v>43005.586111111108</v>
      </c>
      <c r="C258" s="22" t="s">
        <v>2868</v>
      </c>
      <c r="D258" s="30" t="s">
        <v>2869</v>
      </c>
      <c r="E258" s="30" t="s">
        <v>466</v>
      </c>
      <c r="F258" s="30" t="s">
        <v>2820</v>
      </c>
      <c r="G258" s="30" t="s">
        <v>2819</v>
      </c>
      <c r="H258" t="s">
        <v>2821</v>
      </c>
      <c r="I258" t="s">
        <v>2883</v>
      </c>
      <c r="J258" t="s">
        <v>786</v>
      </c>
      <c r="M258" s="26">
        <v>99</v>
      </c>
      <c r="Q258" s="29" t="s">
        <v>753</v>
      </c>
      <c r="R258" s="29" t="str">
        <f>IFERROR(MID(RADataQTable[[#This Row],[RAtemplate]],1,LEN(RADataQTable[[#This Row],[RAtemplate]])-8),"RA") &amp; " " &amp; RADataQTable[[#This Row],[prop_id0]] &amp; " " &amp; RADataQTable[[#This Row],[last0]]</f>
        <v>RA 1763728 Sarwat</v>
      </c>
      <c r="U258" s="21" t="str">
        <f>IF(signer1="PD",IF(ISBLANK(RADataQTable[[#This Row],[sign_blck_name]]),"",RADataQTable[[#This Row],[sign_blck_name]]),IF(ISBLANK(signer1),"",signer1))</f>
        <v>Aidong Zhang</v>
      </c>
      <c r="V258" s="29" t="str">
        <f>signer2</f>
        <v>Cognizant Program Director</v>
      </c>
      <c r="W258" s="15" t="str">
        <f>HYPERLINK("https://www.ejacket.nsf.gov/ej/showProposal.do?Continue=Y&amp;ID="&amp;RADataQTable[[#This Row],[prop_id0]],"eJ")</f>
        <v>eJ</v>
      </c>
      <c r="X258" s="15" t="str">
        <f>HYPERLINK("mailto:"&amp;RADataQTable[[#This Row],[email]]&amp;"&amp;subject=Your NSF Proposal:  "&amp;RADataQTable[[#This Row],[Div]]&amp;" "&amp;RADataQTable[[#This Row],[prop_id0]], RADataQTable[[#This Row],[email]])</f>
        <v>msarwat@asu.edu</v>
      </c>
      <c r="Y258" s="15" t="str">
        <f>HYPERLINK("mailto:"&amp;RADataQTable[[#This Row],[allPIemail]]&amp;"&amp;subject=NSF Proposal:  "&amp;RADataQTable[[#This Row],[Div]]&amp;" "&amp;RADataQTable[[#This Row],[prop_id0]], "PIs@")</f>
        <v>PIs@</v>
      </c>
      <c r="Z258" t="s">
        <v>2871</v>
      </c>
      <c r="AD258"/>
      <c r="AE258" t="str">
        <f>IF(RADataQTable[[#This Row],[maxScore]]-RADataQTable[[#This Row],[minScore]]&gt;4,"Y","")</f>
        <v/>
      </c>
      <c r="AF258" s="21"/>
      <c r="AG258" s="26"/>
      <c r="AI258"/>
      <c r="AJ258" s="30"/>
      <c r="AK258" s="13">
        <v>1191900</v>
      </c>
      <c r="AL258" s="13">
        <v>1191900</v>
      </c>
      <c r="AM258">
        <v>0</v>
      </c>
      <c r="AN258" s="30">
        <v>43252</v>
      </c>
      <c r="AO258" s="21">
        <v>48</v>
      </c>
      <c r="AP258" s="21" t="s">
        <v>4081</v>
      </c>
      <c r="AS258" s="30"/>
      <c r="AX258" s="30"/>
      <c r="BG258" s="30"/>
      <c r="BP258" s="30"/>
      <c r="BU258" t="s">
        <v>1760</v>
      </c>
      <c r="BV258" s="21" t="s">
        <v>1761</v>
      </c>
      <c r="BW258" s="21" t="s">
        <v>4080</v>
      </c>
      <c r="BX258" s="21" t="s">
        <v>534</v>
      </c>
      <c r="BY258" s="31">
        <v>878507</v>
      </c>
      <c r="BZ258" s="31">
        <v>878507</v>
      </c>
      <c r="CA258" t="s">
        <v>2884</v>
      </c>
      <c r="CB258" s="21" t="s">
        <v>4083</v>
      </c>
      <c r="CC258" s="21" t="s">
        <v>4084</v>
      </c>
      <c r="CD258" s="21" t="s">
        <v>4085</v>
      </c>
      <c r="CE258" s="21" t="s">
        <v>4086</v>
      </c>
      <c r="CF258" s="31">
        <v>313393</v>
      </c>
      <c r="CG258" s="31">
        <v>313393</v>
      </c>
      <c r="CH258" t="s">
        <v>2884</v>
      </c>
      <c r="CM258" s="31"/>
      <c r="CN258" s="31"/>
      <c r="CT258" s="31"/>
      <c r="CU258" s="31"/>
      <c r="DA258" s="31"/>
      <c r="DB258" s="31"/>
      <c r="DH258" s="31"/>
      <c r="DI258" s="31"/>
      <c r="DO258" s="31"/>
      <c r="DP258" s="31"/>
      <c r="DR258" t="s">
        <v>5495</v>
      </c>
      <c r="DS258" t="s">
        <v>5496</v>
      </c>
      <c r="DT258" t="s">
        <v>467</v>
      </c>
      <c r="DU258" s="29" t="s">
        <v>5499</v>
      </c>
      <c r="DV258" t="s">
        <v>2881</v>
      </c>
      <c r="DW258" t="s">
        <v>5481</v>
      </c>
      <c r="DX258" t="s">
        <v>5482</v>
      </c>
      <c r="DY258" t="s">
        <v>5483</v>
      </c>
      <c r="DZ258" t="s">
        <v>5484</v>
      </c>
      <c r="EA258" s="22">
        <v>43091.565520833334</v>
      </c>
      <c r="EB258" t="s">
        <v>4082</v>
      </c>
      <c r="EC258" t="s">
        <v>5782</v>
      </c>
    </row>
    <row r="259" spans="1:133" x14ac:dyDescent="0.35">
      <c r="A259" s="30"/>
      <c r="B259" s="22">
        <v>43005.586111111108</v>
      </c>
      <c r="C259" s="22" t="s">
        <v>2839</v>
      </c>
      <c r="D259" s="30" t="s">
        <v>2840</v>
      </c>
      <c r="E259" s="30" t="s">
        <v>462</v>
      </c>
      <c r="F259" s="30" t="s">
        <v>2820</v>
      </c>
      <c r="G259" s="30" t="s">
        <v>2819</v>
      </c>
      <c r="H259" t="s">
        <v>2821</v>
      </c>
      <c r="J259" t="s">
        <v>1032</v>
      </c>
      <c r="M259" s="26">
        <v>99</v>
      </c>
      <c r="Q259" s="29" t="s">
        <v>753</v>
      </c>
      <c r="R259" s="29" t="str">
        <f>IFERROR(MID(RADataQTable[[#This Row],[RAtemplate]],1,LEN(RADataQTable[[#This Row],[RAtemplate]])-8),"RA") &amp; " " &amp; RADataQTable[[#This Row],[prop_id0]] &amp; " " &amp; RADataQTable[[#This Row],[last0]]</f>
        <v>RA 1763729 Cheng</v>
      </c>
      <c r="U259" s="21" t="str">
        <f>IF(signer1="PD",IF(ISBLANK(RADataQTable[[#This Row],[sign_blck_name]]),"",RADataQTable[[#This Row],[sign_blck_name]]),IF(ISBLANK(signer1),"",signer1))</f>
        <v>M. Mimi McClure</v>
      </c>
      <c r="V259" s="29" t="str">
        <f>signer2</f>
        <v>Cognizant Program Director</v>
      </c>
      <c r="W259" s="15" t="str">
        <f>HYPERLINK("https://www.ejacket.nsf.gov/ej/showProposal.do?Continue=Y&amp;ID="&amp;RADataQTable[[#This Row],[prop_id0]],"eJ")</f>
        <v>eJ</v>
      </c>
      <c r="X259" s="15" t="str">
        <f>HYPERLINK("mailto:"&amp;RADataQTable[[#This Row],[email]]&amp;"&amp;subject=Your NSF Proposal:  "&amp;RADataQTable[[#This Row],[Div]]&amp;" "&amp;RADataQTable[[#This Row],[prop_id0]], RADataQTable[[#This Row],[email]])</f>
        <v>cheng@gwu.edu</v>
      </c>
      <c r="Y259" s="15" t="str">
        <f>HYPERLINK("mailto:"&amp;RADataQTable[[#This Row],[allPIemail]]&amp;"&amp;subject=NSF Proposal:  "&amp;RADataQTable[[#This Row],[Div]]&amp;" "&amp;RADataQTable[[#This Row],[prop_id0]], "PIs@")</f>
        <v>PIs@</v>
      </c>
      <c r="Z259" t="s">
        <v>2841</v>
      </c>
      <c r="AD259"/>
      <c r="AE259" t="str">
        <f>IF(RADataQTable[[#This Row],[maxScore]]-RADataQTable[[#This Row],[minScore]]&gt;4,"Y","")</f>
        <v/>
      </c>
      <c r="AF259" s="21"/>
      <c r="AG259" s="26"/>
      <c r="AI259"/>
      <c r="AJ259" s="30"/>
      <c r="AK259" s="13">
        <v>1200000</v>
      </c>
      <c r="AL259" s="13">
        <v>1200000</v>
      </c>
      <c r="AM259">
        <v>0</v>
      </c>
      <c r="AN259" s="30">
        <v>43344</v>
      </c>
      <c r="AO259" s="21">
        <v>48</v>
      </c>
      <c r="AP259" s="21" t="s">
        <v>4090</v>
      </c>
      <c r="AS259" s="30"/>
      <c r="AX259" s="30"/>
      <c r="BG259" s="30"/>
      <c r="BP259" s="30"/>
      <c r="BU259" t="s">
        <v>4088</v>
      </c>
      <c r="BV259" s="21" t="s">
        <v>1731</v>
      </c>
      <c r="BW259" s="21" t="s">
        <v>4089</v>
      </c>
      <c r="BX259" s="21" t="s">
        <v>568</v>
      </c>
      <c r="BY259" s="31">
        <v>300000</v>
      </c>
      <c r="BZ259" s="31">
        <v>300000</v>
      </c>
      <c r="CA259" t="s">
        <v>485</v>
      </c>
      <c r="CB259" s="21" t="s">
        <v>4092</v>
      </c>
      <c r="CC259" s="21" t="s">
        <v>1731</v>
      </c>
      <c r="CD259" s="21" t="s">
        <v>2890</v>
      </c>
      <c r="CE259" s="21" t="s">
        <v>3761</v>
      </c>
      <c r="CF259" s="31">
        <v>300000</v>
      </c>
      <c r="CG259" s="31">
        <v>300000</v>
      </c>
      <c r="CH259" t="s">
        <v>485</v>
      </c>
      <c r="CI259" s="21" t="s">
        <v>4094</v>
      </c>
      <c r="CJ259" s="21" t="s">
        <v>3488</v>
      </c>
      <c r="CK259" s="21" t="s">
        <v>3489</v>
      </c>
      <c r="CL259" s="21" t="s">
        <v>2960</v>
      </c>
      <c r="CM259" s="31">
        <v>300000</v>
      </c>
      <c r="CN259" s="31">
        <v>300000</v>
      </c>
      <c r="CO259" t="s">
        <v>485</v>
      </c>
      <c r="CP259" s="21" t="s">
        <v>4095</v>
      </c>
      <c r="CQ259" s="21" t="s">
        <v>4096</v>
      </c>
      <c r="CR259" s="21" t="s">
        <v>4097</v>
      </c>
      <c r="CS259" s="21" t="s">
        <v>4086</v>
      </c>
      <c r="CT259" s="31">
        <v>300000</v>
      </c>
      <c r="CU259" s="31">
        <v>300000</v>
      </c>
      <c r="CV259" t="s">
        <v>485</v>
      </c>
      <c r="DA259" s="31"/>
      <c r="DB259" s="31"/>
      <c r="DH259" s="31"/>
      <c r="DI259" s="31"/>
      <c r="DO259" s="31"/>
      <c r="DP259" s="31"/>
      <c r="DR259" t="s">
        <v>5486</v>
      </c>
      <c r="DS259" t="s">
        <v>5487</v>
      </c>
      <c r="DT259" t="s">
        <v>463</v>
      </c>
      <c r="DU259" s="29" t="s">
        <v>5568</v>
      </c>
      <c r="DV259" t="s">
        <v>2829</v>
      </c>
      <c r="DW259" t="s">
        <v>5481</v>
      </c>
      <c r="DX259" t="s">
        <v>5482</v>
      </c>
      <c r="DY259" t="s">
        <v>5483</v>
      </c>
      <c r="DZ259" t="s">
        <v>5484</v>
      </c>
      <c r="EA259" s="22">
        <v>43091.565520833334</v>
      </c>
      <c r="EB259" t="s">
        <v>4091</v>
      </c>
      <c r="EC259" t="s">
        <v>5783</v>
      </c>
    </row>
    <row r="260" spans="1:133" x14ac:dyDescent="0.35">
      <c r="A260" s="30"/>
      <c r="B260" s="22">
        <v>43005.590277777781</v>
      </c>
      <c r="C260" s="22" t="s">
        <v>2817</v>
      </c>
      <c r="D260" s="30" t="s">
        <v>2818</v>
      </c>
      <c r="E260" s="30" t="s">
        <v>474</v>
      </c>
      <c r="F260" s="30" t="s">
        <v>2820</v>
      </c>
      <c r="G260" s="30" t="s">
        <v>2819</v>
      </c>
      <c r="H260" t="s">
        <v>2821</v>
      </c>
      <c r="I260" t="s">
        <v>2822</v>
      </c>
      <c r="J260" t="s">
        <v>1201</v>
      </c>
      <c r="M260" s="26">
        <v>99</v>
      </c>
      <c r="Q260" s="29" t="s">
        <v>753</v>
      </c>
      <c r="R260" s="29" t="str">
        <f>IFERROR(MID(RADataQTable[[#This Row],[RAtemplate]],1,LEN(RADataQTable[[#This Row],[RAtemplate]])-8),"RA") &amp; " " &amp; RADataQTable[[#This Row],[prop_id0]] &amp; " " &amp; RADataQTable[[#This Row],[last0]]</f>
        <v>RA 1763734 Shah</v>
      </c>
      <c r="U260" s="21" t="str">
        <f>IF(signer1="PD",IF(ISBLANK(RADataQTable[[#This Row],[sign_blck_name]]),"",RADataQTable[[#This Row],[sign_blck_name]]),IF(ISBLANK(signer1),"",signer1))</f>
        <v>Richard Brown</v>
      </c>
      <c r="V260" s="29" t="str">
        <f>signer2</f>
        <v>Cognizant Program Director</v>
      </c>
      <c r="W260" s="15" t="str">
        <f>HYPERLINK("https://www.ejacket.nsf.gov/ej/showProposal.do?Continue=Y&amp;ID="&amp;RADataQTable[[#This Row],[prop_id0]],"eJ")</f>
        <v>eJ</v>
      </c>
      <c r="X260" s="15" t="str">
        <f>HYPERLINK("mailto:"&amp;RADataQTable[[#This Row],[email]]&amp;"&amp;subject=Your NSF Proposal:  "&amp;RADataQTable[[#This Row],[Div]]&amp;" "&amp;RADataQTable[[#This Row],[prop_id0]], RADataQTable[[#This Row],[email]])</f>
        <v>nihars@andrew.cmu.edu</v>
      </c>
      <c r="Y260" s="15" t="str">
        <f>HYPERLINK("mailto:"&amp;RADataQTable[[#This Row],[allPIemail]]&amp;"&amp;subject=NSF Proposal:  "&amp;RADataQTable[[#This Row],[Div]]&amp;" "&amp;RADataQTable[[#This Row],[prop_id0]], "PIs@")</f>
        <v>PIs@</v>
      </c>
      <c r="Z260" t="s">
        <v>2825</v>
      </c>
      <c r="AD260"/>
      <c r="AE260" t="str">
        <f>IF(RADataQTable[[#This Row],[maxScore]]-RADataQTable[[#This Row],[minScore]]&gt;4,"Y","")</f>
        <v/>
      </c>
      <c r="AF260" s="21"/>
      <c r="AG260" s="26"/>
      <c r="AI260"/>
      <c r="AJ260" s="30"/>
      <c r="AK260" s="13">
        <v>1199145</v>
      </c>
      <c r="AL260" s="13">
        <v>1199145</v>
      </c>
      <c r="AM260">
        <v>0</v>
      </c>
      <c r="AN260" s="30">
        <v>43252</v>
      </c>
      <c r="AO260" s="21">
        <v>48</v>
      </c>
      <c r="AP260" s="21" t="s">
        <v>4116</v>
      </c>
      <c r="AS260" s="30"/>
      <c r="AX260" s="30"/>
      <c r="BG260" s="30"/>
      <c r="BP260" s="30"/>
      <c r="BU260" t="s">
        <v>1782</v>
      </c>
      <c r="BV260" s="21" t="s">
        <v>1783</v>
      </c>
      <c r="BW260" s="21" t="s">
        <v>4115</v>
      </c>
      <c r="BX260" s="21" t="s">
        <v>542</v>
      </c>
      <c r="BY260" s="31">
        <v>1199145</v>
      </c>
      <c r="BZ260" s="31">
        <v>1199145</v>
      </c>
      <c r="CA260" t="s">
        <v>2988</v>
      </c>
      <c r="CF260" s="31"/>
      <c r="CG260" s="31"/>
      <c r="CM260" s="31"/>
      <c r="CN260" s="31"/>
      <c r="CT260" s="31"/>
      <c r="CU260" s="31"/>
      <c r="DA260" s="31"/>
      <c r="DB260" s="31"/>
      <c r="DH260" s="31"/>
      <c r="DI260" s="31"/>
      <c r="DO260" s="31"/>
      <c r="DP260" s="31"/>
      <c r="DR260" t="s">
        <v>5478</v>
      </c>
      <c r="DS260" t="s">
        <v>5479</v>
      </c>
      <c r="DT260" t="s">
        <v>475</v>
      </c>
      <c r="DU260" s="29" t="s">
        <v>5624</v>
      </c>
      <c r="DV260" t="s">
        <v>2829</v>
      </c>
      <c r="DW260" t="s">
        <v>5481</v>
      </c>
      <c r="DX260" t="s">
        <v>5482</v>
      </c>
      <c r="DY260" t="s">
        <v>5483</v>
      </c>
      <c r="DZ260" t="s">
        <v>5484</v>
      </c>
      <c r="EA260" s="22">
        <v>43091.565520833334</v>
      </c>
      <c r="EB260" t="s">
        <v>4117</v>
      </c>
      <c r="EC260" t="s">
        <v>5788</v>
      </c>
    </row>
    <row r="261" spans="1:133" x14ac:dyDescent="0.35">
      <c r="A261" s="30"/>
      <c r="B261" s="22">
        <v>43005.59097222222</v>
      </c>
      <c r="C261" s="22" t="s">
        <v>2868</v>
      </c>
      <c r="D261" s="30" t="s">
        <v>2869</v>
      </c>
      <c r="E261" s="30" t="s">
        <v>466</v>
      </c>
      <c r="F261" s="30" t="s">
        <v>2820</v>
      </c>
      <c r="G261" s="30" t="s">
        <v>2819</v>
      </c>
      <c r="H261" t="s">
        <v>2821</v>
      </c>
      <c r="I261" t="s">
        <v>2883</v>
      </c>
      <c r="J261" t="s">
        <v>786</v>
      </c>
      <c r="M261" s="26">
        <v>99</v>
      </c>
      <c r="Q261" s="29" t="s">
        <v>753</v>
      </c>
      <c r="R261" s="29" t="str">
        <f>IFERROR(MID(RADataQTable[[#This Row],[RAtemplate]],1,LEN(RADataQTable[[#This Row],[RAtemplate]])-8),"RA") &amp; " " &amp; RADataQTable[[#This Row],[prop_id0]] &amp; " " &amp; RADataQTable[[#This Row],[last0]]</f>
        <v>RA 1763735 Curtis</v>
      </c>
      <c r="U261" s="21" t="str">
        <f>IF(signer1="PD",IF(ISBLANK(RADataQTable[[#This Row],[sign_blck_name]]),"",RADataQTable[[#This Row],[sign_blck_name]]),IF(ISBLANK(signer1),"",signer1))</f>
        <v>Aidong Zhang</v>
      </c>
      <c r="V261" s="29" t="str">
        <f>signer2</f>
        <v>Cognizant Program Director</v>
      </c>
      <c r="W261" s="15" t="str">
        <f>HYPERLINK("https://www.ejacket.nsf.gov/ej/showProposal.do?Continue=Y&amp;ID="&amp;RADataQTable[[#This Row],[prop_id0]],"eJ")</f>
        <v>eJ</v>
      </c>
      <c r="X261" s="15" t="str">
        <f>HYPERLINK("mailto:"&amp;RADataQTable[[#This Row],[email]]&amp;"&amp;subject=Your NSF Proposal:  "&amp;RADataQTable[[#This Row],[Div]]&amp;" "&amp;RADataQTable[[#This Row],[prop_id0]], RADataQTable[[#This Row],[email]])</f>
        <v>dcurtis@csail.mit.edu</v>
      </c>
      <c r="Y261" s="15" t="str">
        <f>HYPERLINK("mailto:"&amp;RADataQTable[[#This Row],[allPIemail]]&amp;"&amp;subject=NSF Proposal:  "&amp;RADataQTable[[#This Row],[Div]]&amp;" "&amp;RADataQTable[[#This Row],[prop_id0]], "PIs@")</f>
        <v>PIs@</v>
      </c>
      <c r="Z261" t="s">
        <v>2871</v>
      </c>
      <c r="AD261"/>
      <c r="AE261" t="str">
        <f>IF(RADataQTable[[#This Row],[maxScore]]-RADataQTable[[#This Row],[minScore]]&gt;4,"Y","")</f>
        <v/>
      </c>
      <c r="AF261" s="21"/>
      <c r="AG261" s="26"/>
      <c r="AI261"/>
      <c r="AJ261" s="30"/>
      <c r="AK261" s="13">
        <v>1158138</v>
      </c>
      <c r="AL261" s="13">
        <v>1158138</v>
      </c>
      <c r="AM261">
        <v>0</v>
      </c>
      <c r="AN261" s="30">
        <v>43191</v>
      </c>
      <c r="AO261" s="21">
        <v>48</v>
      </c>
      <c r="AP261" s="21" t="s">
        <v>4119</v>
      </c>
      <c r="AS261" s="30"/>
      <c r="AX261" s="30"/>
      <c r="BG261" s="30"/>
      <c r="BP261" s="30"/>
      <c r="BU261" t="s">
        <v>1785</v>
      </c>
      <c r="BV261" s="21" t="s">
        <v>1786</v>
      </c>
      <c r="BW261" s="21" t="s">
        <v>4118</v>
      </c>
      <c r="BX261" s="21" t="s">
        <v>586</v>
      </c>
      <c r="BY261" s="31">
        <v>1158138</v>
      </c>
      <c r="BZ261" s="31">
        <v>1158138</v>
      </c>
      <c r="CA261" t="s">
        <v>2884</v>
      </c>
      <c r="CF261" s="31"/>
      <c r="CG261" s="31"/>
      <c r="CM261" s="31"/>
      <c r="CN261" s="31"/>
      <c r="CT261" s="31"/>
      <c r="CU261" s="31"/>
      <c r="DA261" s="31"/>
      <c r="DB261" s="31"/>
      <c r="DH261" s="31"/>
      <c r="DI261" s="31"/>
      <c r="DO261" s="31"/>
      <c r="DP261" s="31"/>
      <c r="DR261" t="s">
        <v>5495</v>
      </c>
      <c r="DS261" t="s">
        <v>5496</v>
      </c>
      <c r="DT261" t="s">
        <v>467</v>
      </c>
      <c r="DU261" s="29" t="s">
        <v>5499</v>
      </c>
      <c r="DV261" t="s">
        <v>2881</v>
      </c>
      <c r="DW261" t="s">
        <v>5481</v>
      </c>
      <c r="DX261" t="s">
        <v>5482</v>
      </c>
      <c r="DY261" t="s">
        <v>5483</v>
      </c>
      <c r="DZ261" t="s">
        <v>5484</v>
      </c>
      <c r="EA261" s="22">
        <v>43091.565520833334</v>
      </c>
      <c r="EB261" t="s">
        <v>4120</v>
      </c>
      <c r="EC261" t="s">
        <v>5789</v>
      </c>
    </row>
    <row r="262" spans="1:133" x14ac:dyDescent="0.35">
      <c r="A262" s="30"/>
      <c r="B262" s="22">
        <v>43005.592361111114</v>
      </c>
      <c r="C262" s="22" t="s">
        <v>2868</v>
      </c>
      <c r="D262" s="30" t="s">
        <v>2869</v>
      </c>
      <c r="E262" s="30" t="s">
        <v>468</v>
      </c>
      <c r="F262" s="30" t="s">
        <v>2820</v>
      </c>
      <c r="G262" s="30" t="s">
        <v>2819</v>
      </c>
      <c r="H262" t="s">
        <v>2821</v>
      </c>
      <c r="I262" t="s">
        <v>2911</v>
      </c>
      <c r="J262" t="s">
        <v>807</v>
      </c>
      <c r="M262" s="26">
        <v>99</v>
      </c>
      <c r="Q262" s="29" t="s">
        <v>753</v>
      </c>
      <c r="R262" s="29" t="str">
        <f>IFERROR(MID(RADataQTable[[#This Row],[RAtemplate]],1,LEN(RADataQTable[[#This Row],[RAtemplate]])-8),"RA") &amp; " " &amp; RADataQTable[[#This Row],[prop_id0]] &amp; " " &amp; RADataQTable[[#This Row],[last0]]</f>
        <v>RA 1763737 Andersen</v>
      </c>
      <c r="U262" s="21" t="str">
        <f>IF(signer1="PD",IF(ISBLANK(RADataQTable[[#This Row],[sign_blck_name]]),"",RADataQTable[[#This Row],[sign_blck_name]]),IF(ISBLANK(signer1),"",signer1))</f>
        <v>William Bainbridge</v>
      </c>
      <c r="V262" s="29" t="str">
        <f>signer2</f>
        <v>Cognizant Program Director</v>
      </c>
      <c r="W262" s="15" t="str">
        <f>HYPERLINK("https://www.ejacket.nsf.gov/ej/showProposal.do?Continue=Y&amp;ID="&amp;RADataQTable[[#This Row],[prop_id0]],"eJ")</f>
        <v>eJ</v>
      </c>
      <c r="X262" s="15" t="str">
        <f>HYPERLINK("mailto:"&amp;RADataQTable[[#This Row],[email]]&amp;"&amp;subject=Your NSF Proposal:  "&amp;RADataQTable[[#This Row],[Div]]&amp;" "&amp;RADataQTable[[#This Row],[prop_id0]], RADataQTable[[#This Row],[email]])</f>
        <v>ela63@cornell.edu</v>
      </c>
      <c r="Y262" s="15" t="str">
        <f>HYPERLINK("mailto:"&amp;RADataQTable[[#This Row],[allPIemail]]&amp;"&amp;subject=NSF Proposal:  "&amp;RADataQTable[[#This Row],[Div]]&amp;" "&amp;RADataQTable[[#This Row],[prop_id0]], "PIs@")</f>
        <v>PIs@</v>
      </c>
      <c r="Z262" t="s">
        <v>2871</v>
      </c>
      <c r="AD262"/>
      <c r="AE262" t="str">
        <f>IF(RADataQTable[[#This Row],[maxScore]]-RADataQTable[[#This Row],[minScore]]&gt;4,"Y","")</f>
        <v/>
      </c>
      <c r="AF262" s="21"/>
      <c r="AG262" s="26"/>
      <c r="AI262"/>
      <c r="AJ262" s="30"/>
      <c r="AK262" s="13">
        <v>1158068</v>
      </c>
      <c r="AL262" s="13">
        <v>1158068</v>
      </c>
      <c r="AM262">
        <v>0</v>
      </c>
      <c r="AN262" s="30">
        <v>43191</v>
      </c>
      <c r="AO262" s="21">
        <v>48</v>
      </c>
      <c r="AP262" s="21" t="s">
        <v>4121</v>
      </c>
      <c r="AS262" s="30"/>
      <c r="AX262" s="30"/>
      <c r="BG262" s="30"/>
      <c r="BP262" s="30"/>
      <c r="BU262" t="s">
        <v>1788</v>
      </c>
      <c r="BV262" s="21" t="s">
        <v>1789</v>
      </c>
      <c r="BW262" s="21" t="s">
        <v>3703</v>
      </c>
      <c r="BX262" s="21" t="s">
        <v>553</v>
      </c>
      <c r="BY262" s="31">
        <v>1158068</v>
      </c>
      <c r="BZ262" s="31">
        <v>1158068</v>
      </c>
      <c r="CA262" t="s">
        <v>468</v>
      </c>
      <c r="CF262" s="31"/>
      <c r="CG262" s="31"/>
      <c r="CM262" s="31"/>
      <c r="CN262" s="31"/>
      <c r="CT262" s="31"/>
      <c r="CU262" s="31"/>
      <c r="DA262" s="31"/>
      <c r="DB262" s="31"/>
      <c r="DH262" s="31"/>
      <c r="DI262" s="31"/>
      <c r="DO262" s="31"/>
      <c r="DP262" s="31"/>
      <c r="DR262" t="s">
        <v>5495</v>
      </c>
      <c r="DS262" t="s">
        <v>5496</v>
      </c>
      <c r="DT262" t="s">
        <v>469</v>
      </c>
      <c r="DU262" s="29" t="s">
        <v>5508</v>
      </c>
      <c r="DV262" t="s">
        <v>2881</v>
      </c>
      <c r="DW262" t="s">
        <v>5481</v>
      </c>
      <c r="DX262" t="s">
        <v>5482</v>
      </c>
      <c r="DY262" t="s">
        <v>5483</v>
      </c>
      <c r="DZ262" t="s">
        <v>5484</v>
      </c>
      <c r="EA262" s="22">
        <v>43091.565520833334</v>
      </c>
      <c r="EB262" t="s">
        <v>4122</v>
      </c>
      <c r="EC262" t="s">
        <v>5790</v>
      </c>
    </row>
    <row r="263" spans="1:133" x14ac:dyDescent="0.35">
      <c r="A263" s="30"/>
      <c r="B263" s="22">
        <v>43005.595138888886</v>
      </c>
      <c r="C263" s="22" t="s">
        <v>2839</v>
      </c>
      <c r="D263" s="30" t="s">
        <v>2840</v>
      </c>
      <c r="E263" s="30" t="s">
        <v>464</v>
      </c>
      <c r="F263" s="30" t="s">
        <v>2820</v>
      </c>
      <c r="G263" s="30" t="s">
        <v>2819</v>
      </c>
      <c r="H263" t="s">
        <v>2821</v>
      </c>
      <c r="J263" t="s">
        <v>1188</v>
      </c>
      <c r="M263" s="26">
        <v>99</v>
      </c>
      <c r="Q263" s="29" t="s">
        <v>753</v>
      </c>
      <c r="R263" s="29" t="str">
        <f>IFERROR(MID(RADataQTable[[#This Row],[RAtemplate]],1,LEN(RADataQTable[[#This Row],[RAtemplate]])-8),"RA") &amp; " " &amp; RADataQTable[[#This Row],[prop_id0]] &amp; " " &amp; RADataQTable[[#This Row],[last0]]</f>
        <v>RA 1763742 Maggs</v>
      </c>
      <c r="U263" s="21" t="str">
        <f>IF(signer1="PD",IF(ISBLANK(RADataQTable[[#This Row],[sign_blck_name]]),"",RADataQTable[[#This Row],[sign_blck_name]]),IF(ISBLANK(signer1),"",signer1))</f>
        <v>Ann Von Lehmen</v>
      </c>
      <c r="V263" s="29" t="str">
        <f>signer2</f>
        <v>Cognizant Program Director</v>
      </c>
      <c r="W263" s="15" t="str">
        <f>HYPERLINK("https://www.ejacket.nsf.gov/ej/showProposal.do?Continue=Y&amp;ID="&amp;RADataQTable[[#This Row],[prop_id0]],"eJ")</f>
        <v>eJ</v>
      </c>
      <c r="X263" s="15" t="str">
        <f>HYPERLINK("mailto:"&amp;RADataQTable[[#This Row],[email]]&amp;"&amp;subject=Your NSF Proposal:  "&amp;RADataQTable[[#This Row],[Div]]&amp;" "&amp;RADataQTable[[#This Row],[prop_id0]], RADataQTable[[#This Row],[email]])</f>
        <v>bmm@cs.duke.edu</v>
      </c>
      <c r="Y263" s="15" t="str">
        <f>HYPERLINK("mailto:"&amp;RADataQTable[[#This Row],[allPIemail]]&amp;"&amp;subject=NSF Proposal:  "&amp;RADataQTable[[#This Row],[Div]]&amp;" "&amp;RADataQTable[[#This Row],[prop_id0]], "PIs@")</f>
        <v>PIs@</v>
      </c>
      <c r="Z263" t="s">
        <v>2841</v>
      </c>
      <c r="AD263"/>
      <c r="AE263" t="str">
        <f>IF(RADataQTable[[#This Row],[maxScore]]-RADataQTable[[#This Row],[minScore]]&gt;4,"Y","")</f>
        <v/>
      </c>
      <c r="AF263" s="21"/>
      <c r="AG263" s="26"/>
      <c r="AI263"/>
      <c r="AJ263" s="30"/>
      <c r="AK263" s="13">
        <v>1194144</v>
      </c>
      <c r="AL263" s="13">
        <v>1194144</v>
      </c>
      <c r="AM263">
        <v>0</v>
      </c>
      <c r="AN263" s="30">
        <v>43282</v>
      </c>
      <c r="AO263" s="21">
        <v>36</v>
      </c>
      <c r="AP263" s="21" t="s">
        <v>4138</v>
      </c>
      <c r="AS263" s="30"/>
      <c r="AX263" s="30"/>
      <c r="BG263" s="30"/>
      <c r="BP263" s="30"/>
      <c r="BU263" t="s">
        <v>1806</v>
      </c>
      <c r="BV263" s="21" t="s">
        <v>1807</v>
      </c>
      <c r="BW263" s="21" t="s">
        <v>3557</v>
      </c>
      <c r="BX263" s="21" t="s">
        <v>565</v>
      </c>
      <c r="BY263" s="31">
        <v>599972</v>
      </c>
      <c r="BZ263" s="31">
        <v>599972</v>
      </c>
      <c r="CA263" t="s">
        <v>485</v>
      </c>
      <c r="CB263" s="21" t="s">
        <v>4140</v>
      </c>
      <c r="CC263" s="21" t="s">
        <v>4141</v>
      </c>
      <c r="CD263" s="21" t="s">
        <v>3694</v>
      </c>
      <c r="CE263" s="21" t="s">
        <v>3033</v>
      </c>
      <c r="CF263" s="31">
        <v>194172</v>
      </c>
      <c r="CG263" s="31">
        <v>194172</v>
      </c>
      <c r="CH263" t="s">
        <v>485</v>
      </c>
      <c r="CI263" s="21" t="s">
        <v>4143</v>
      </c>
      <c r="CJ263" s="21" t="s">
        <v>4144</v>
      </c>
      <c r="CK263" s="21" t="s">
        <v>4145</v>
      </c>
      <c r="CL263" s="21" t="s">
        <v>676</v>
      </c>
      <c r="CM263" s="31">
        <v>400000</v>
      </c>
      <c r="CN263" s="31">
        <v>400000</v>
      </c>
      <c r="CO263" t="s">
        <v>485</v>
      </c>
      <c r="CT263" s="31"/>
      <c r="CU263" s="31"/>
      <c r="DA263" s="31"/>
      <c r="DB263" s="31"/>
      <c r="DH263" s="31"/>
      <c r="DI263" s="31"/>
      <c r="DO263" s="31"/>
      <c r="DP263" s="31"/>
      <c r="DR263" t="s">
        <v>5486</v>
      </c>
      <c r="DS263" t="s">
        <v>5487</v>
      </c>
      <c r="DT263" t="s">
        <v>465</v>
      </c>
      <c r="DU263" s="29" t="s">
        <v>5613</v>
      </c>
      <c r="DV263" t="s">
        <v>2829</v>
      </c>
      <c r="DW263" t="s">
        <v>5481</v>
      </c>
      <c r="DX263" t="s">
        <v>5482</v>
      </c>
      <c r="DY263" t="s">
        <v>5483</v>
      </c>
      <c r="DZ263" t="s">
        <v>5484</v>
      </c>
      <c r="EA263" s="22">
        <v>43091.565520833334</v>
      </c>
      <c r="EB263" t="s">
        <v>4139</v>
      </c>
      <c r="EC263" t="s">
        <v>5795</v>
      </c>
    </row>
    <row r="264" spans="1:133" x14ac:dyDescent="0.35">
      <c r="A264" s="30"/>
      <c r="B264" s="22">
        <v>43005.595833333333</v>
      </c>
      <c r="C264" s="22" t="s">
        <v>2839</v>
      </c>
      <c r="D264" s="30" t="s">
        <v>2840</v>
      </c>
      <c r="E264" s="30" t="s">
        <v>462</v>
      </c>
      <c r="F264" s="30" t="s">
        <v>2820</v>
      </c>
      <c r="G264" s="30" t="s">
        <v>2819</v>
      </c>
      <c r="H264" t="s">
        <v>2821</v>
      </c>
      <c r="J264" t="s">
        <v>757</v>
      </c>
      <c r="M264" s="26">
        <v>99</v>
      </c>
      <c r="Q264" s="29" t="s">
        <v>753</v>
      </c>
      <c r="R264" s="29" t="str">
        <f>IFERROR(MID(RADataQTable[[#This Row],[RAtemplate]],1,LEN(RADataQTable[[#This Row],[RAtemplate]])-8),"RA") &amp; " " &amp; RADataQTable[[#This Row],[prop_id0]] &amp; " " &amp; RADataQTable[[#This Row],[last0]]</f>
        <v>RA 1763743 Dinda</v>
      </c>
      <c r="U264" s="21" t="str">
        <f>IF(signer1="PD",IF(ISBLANK(RADataQTable[[#This Row],[sign_blck_name]]),"",RADataQTable[[#This Row],[sign_blck_name]]),IF(ISBLANK(signer1),"",signer1))</f>
        <v>Sandip Kundu</v>
      </c>
      <c r="V264" s="29" t="str">
        <f>signer2</f>
        <v>Cognizant Program Director</v>
      </c>
      <c r="W264" s="15" t="str">
        <f>HYPERLINK("https://www.ejacket.nsf.gov/ej/showProposal.do?Continue=Y&amp;ID="&amp;RADataQTable[[#This Row],[prop_id0]],"eJ")</f>
        <v>eJ</v>
      </c>
      <c r="X264" s="15" t="str">
        <f>HYPERLINK("mailto:"&amp;RADataQTable[[#This Row],[email]]&amp;"&amp;subject=Your NSF Proposal:  "&amp;RADataQTable[[#This Row],[Div]]&amp;" "&amp;RADataQTable[[#This Row],[prop_id0]], RADataQTable[[#This Row],[email]])</f>
        <v>pdinda@northwestern.edu</v>
      </c>
      <c r="Y264" s="15" t="str">
        <f>HYPERLINK("mailto:"&amp;RADataQTable[[#This Row],[allPIemail]]&amp;"&amp;subject=NSF Proposal:  "&amp;RADataQTable[[#This Row],[Div]]&amp;" "&amp;RADataQTable[[#This Row],[prop_id0]], "PIs@")</f>
        <v>PIs@</v>
      </c>
      <c r="Z264" t="s">
        <v>2841</v>
      </c>
      <c r="AD264"/>
      <c r="AE264" t="str">
        <f>IF(RADataQTable[[#This Row],[maxScore]]-RADataQTable[[#This Row],[minScore]]&gt;4,"Y","")</f>
        <v/>
      </c>
      <c r="AF264" s="21"/>
      <c r="AG264" s="26"/>
      <c r="AI264"/>
      <c r="AJ264" s="30"/>
      <c r="AK264" s="13">
        <v>1214853</v>
      </c>
      <c r="AL264" s="13">
        <v>1214853</v>
      </c>
      <c r="AM264">
        <v>0</v>
      </c>
      <c r="AN264" s="30">
        <v>43344</v>
      </c>
      <c r="AO264" s="21">
        <v>36</v>
      </c>
      <c r="AP264" s="21" t="s">
        <v>4147</v>
      </c>
      <c r="AS264" s="30"/>
      <c r="AX264" s="30"/>
      <c r="BG264" s="30"/>
      <c r="BP264" s="30"/>
      <c r="BU264" t="s">
        <v>1809</v>
      </c>
      <c r="BV264" s="21" t="s">
        <v>1810</v>
      </c>
      <c r="BW264" s="21" t="s">
        <v>756</v>
      </c>
      <c r="BX264" s="21" t="s">
        <v>600</v>
      </c>
      <c r="BY264" s="31">
        <v>909275</v>
      </c>
      <c r="BZ264" s="31">
        <v>909275</v>
      </c>
      <c r="CA264" t="s">
        <v>485</v>
      </c>
      <c r="CB264" s="21" t="s">
        <v>4149</v>
      </c>
      <c r="CC264" s="21" t="s">
        <v>4150</v>
      </c>
      <c r="CD264" s="21" t="s">
        <v>3099</v>
      </c>
      <c r="CE264" s="21" t="s">
        <v>4151</v>
      </c>
      <c r="CF264" s="31">
        <v>305578</v>
      </c>
      <c r="CG264" s="31">
        <v>305578</v>
      </c>
      <c r="CH264" t="s">
        <v>485</v>
      </c>
      <c r="CM264" s="31"/>
      <c r="CN264" s="31"/>
      <c r="CT264" s="31"/>
      <c r="CU264" s="31"/>
      <c r="DA264" s="31"/>
      <c r="DB264" s="31"/>
      <c r="DH264" s="31"/>
      <c r="DI264" s="31"/>
      <c r="DO264" s="31"/>
      <c r="DP264" s="31"/>
      <c r="DR264" t="s">
        <v>5486</v>
      </c>
      <c r="DS264" t="s">
        <v>5487</v>
      </c>
      <c r="DT264" t="s">
        <v>463</v>
      </c>
      <c r="DU264" s="29" t="s">
        <v>5488</v>
      </c>
      <c r="DV264" t="s">
        <v>2829</v>
      </c>
      <c r="DW264" t="s">
        <v>5481</v>
      </c>
      <c r="DX264" t="s">
        <v>5482</v>
      </c>
      <c r="DY264" t="s">
        <v>5483</v>
      </c>
      <c r="DZ264" t="s">
        <v>5484</v>
      </c>
      <c r="EA264" s="22">
        <v>43091.565520833334</v>
      </c>
      <c r="EB264" t="s">
        <v>4148</v>
      </c>
      <c r="EC264" t="s">
        <v>5796</v>
      </c>
    </row>
    <row r="265" spans="1:133" x14ac:dyDescent="0.35">
      <c r="A265" s="30"/>
      <c r="B265" s="22">
        <v>43005.59652777778</v>
      </c>
      <c r="C265" s="22" t="s">
        <v>2839</v>
      </c>
      <c r="D265" s="30" t="s">
        <v>2840</v>
      </c>
      <c r="E265" s="30" t="s">
        <v>464</v>
      </c>
      <c r="F265" s="30" t="s">
        <v>2820</v>
      </c>
      <c r="G265" s="30" t="s">
        <v>2819</v>
      </c>
      <c r="H265" t="s">
        <v>2821</v>
      </c>
      <c r="J265" t="s">
        <v>1188</v>
      </c>
      <c r="M265" s="26">
        <v>99</v>
      </c>
      <c r="Q265" s="29" t="s">
        <v>753</v>
      </c>
      <c r="R265" s="29" t="str">
        <f>IFERROR(MID(RADataQTable[[#This Row],[RAtemplate]],1,LEN(RADataQTable[[#This Row],[RAtemplate]])-8),"RA") &amp; " " &amp; RADataQTable[[#This Row],[prop_id0]] &amp; " " &amp; RADataQTable[[#This Row],[last0]]</f>
        <v>RA 1763744 Vinayak</v>
      </c>
      <c r="U265" s="21" t="str">
        <f>IF(signer1="PD",IF(ISBLANK(RADataQTable[[#This Row],[sign_blck_name]]),"",RADataQTable[[#This Row],[sign_blck_name]]),IF(ISBLANK(signer1),"",signer1))</f>
        <v>Ann Von Lehmen</v>
      </c>
      <c r="V265" s="29" t="str">
        <f>signer2</f>
        <v>Cognizant Program Director</v>
      </c>
      <c r="W265" s="15" t="str">
        <f>HYPERLINK("https://www.ejacket.nsf.gov/ej/showProposal.do?Continue=Y&amp;ID="&amp;RADataQTable[[#This Row],[prop_id0]],"eJ")</f>
        <v>eJ</v>
      </c>
      <c r="X265" s="15" t="str">
        <f>HYPERLINK("mailto:"&amp;RADataQTable[[#This Row],[email]]&amp;"&amp;subject=Your NSF Proposal:  "&amp;RADataQTable[[#This Row],[Div]]&amp;" "&amp;RADataQTable[[#This Row],[prop_id0]], RADataQTable[[#This Row],[email]])</f>
        <v>rvinayak@cs.cmu.edu</v>
      </c>
      <c r="Y265" s="15" t="str">
        <f>HYPERLINK("mailto:"&amp;RADataQTable[[#This Row],[allPIemail]]&amp;"&amp;subject=NSF Proposal:  "&amp;RADataQTable[[#This Row],[Div]]&amp;" "&amp;RADataQTable[[#This Row],[prop_id0]], "PIs@")</f>
        <v>PIs@</v>
      </c>
      <c r="Z265" t="s">
        <v>2841</v>
      </c>
      <c r="AD265"/>
      <c r="AE265" t="str">
        <f>IF(RADataQTable[[#This Row],[maxScore]]-RADataQTable[[#This Row],[minScore]]&gt;4,"Y","")</f>
        <v/>
      </c>
      <c r="AF265" s="21"/>
      <c r="AG265" s="26"/>
      <c r="AI265"/>
      <c r="AJ265" s="30"/>
      <c r="AK265" s="13">
        <v>1199750</v>
      </c>
      <c r="AL265" s="13">
        <v>1199750</v>
      </c>
      <c r="AM265">
        <v>0</v>
      </c>
      <c r="AN265" s="30">
        <v>43344</v>
      </c>
      <c r="AO265" s="21">
        <v>36</v>
      </c>
      <c r="AP265" s="21" t="s">
        <v>4153</v>
      </c>
      <c r="AS265" s="30"/>
      <c r="AX265" s="30"/>
      <c r="BG265" s="30"/>
      <c r="BP265" s="30"/>
      <c r="BU265" t="s">
        <v>1812</v>
      </c>
      <c r="BV265" s="21" t="s">
        <v>1813</v>
      </c>
      <c r="BW265" s="21" t="s">
        <v>4126</v>
      </c>
      <c r="BX265" s="21" t="s">
        <v>542</v>
      </c>
      <c r="BY265" s="31">
        <v>460000</v>
      </c>
      <c r="BZ265" s="31">
        <v>460000</v>
      </c>
      <c r="CA265" t="s">
        <v>3979</v>
      </c>
      <c r="CB265" s="21" t="s">
        <v>4155</v>
      </c>
      <c r="CC265" s="21" t="s">
        <v>4156</v>
      </c>
      <c r="CD265" s="21" t="s">
        <v>4157</v>
      </c>
      <c r="CE265" s="21" t="s">
        <v>713</v>
      </c>
      <c r="CF265" s="31">
        <v>739750</v>
      </c>
      <c r="CG265" s="31">
        <v>739750</v>
      </c>
      <c r="CH265" t="s">
        <v>485</v>
      </c>
      <c r="CM265" s="31"/>
      <c r="CN265" s="31"/>
      <c r="CT265" s="31"/>
      <c r="CU265" s="31"/>
      <c r="DA265" s="31"/>
      <c r="DB265" s="31"/>
      <c r="DH265" s="31"/>
      <c r="DI265" s="31"/>
      <c r="DO265" s="31"/>
      <c r="DP265" s="31"/>
      <c r="DR265" t="s">
        <v>5486</v>
      </c>
      <c r="DS265" t="s">
        <v>5487</v>
      </c>
      <c r="DT265" t="s">
        <v>465</v>
      </c>
      <c r="DU265" s="29" t="s">
        <v>5613</v>
      </c>
      <c r="DV265" t="s">
        <v>2829</v>
      </c>
      <c r="DW265" t="s">
        <v>5481</v>
      </c>
      <c r="DX265" t="s">
        <v>5482</v>
      </c>
      <c r="DY265" t="s">
        <v>5483</v>
      </c>
      <c r="DZ265" t="s">
        <v>5484</v>
      </c>
      <c r="EA265" s="22">
        <v>43091.565520833334</v>
      </c>
      <c r="EB265" t="s">
        <v>4154</v>
      </c>
      <c r="EC265" t="s">
        <v>5797</v>
      </c>
    </row>
    <row r="266" spans="1:133" x14ac:dyDescent="0.35">
      <c r="A266" s="30"/>
      <c r="B266" s="22">
        <v>43005.598611111112</v>
      </c>
      <c r="C266" s="22" t="s">
        <v>2868</v>
      </c>
      <c r="D266" s="30" t="s">
        <v>2869</v>
      </c>
      <c r="E266" s="30" t="s">
        <v>466</v>
      </c>
      <c r="F266" s="30" t="s">
        <v>2820</v>
      </c>
      <c r="G266" s="30" t="s">
        <v>2819</v>
      </c>
      <c r="H266" t="s">
        <v>2821</v>
      </c>
      <c r="I266" t="s">
        <v>2883</v>
      </c>
      <c r="J266" t="s">
        <v>1882</v>
      </c>
      <c r="M266" s="26">
        <v>99</v>
      </c>
      <c r="Q266" s="29" t="s">
        <v>753</v>
      </c>
      <c r="R266" s="29" t="str">
        <f>IFERROR(MID(RADataQTable[[#This Row],[RAtemplate]],1,LEN(RADataQTable[[#This Row],[RAtemplate]])-8),"RA") &amp; " " &amp; RADataQTable[[#This Row],[prop_id0]] &amp; " " &amp; RADataQTable[[#This Row],[last0]]</f>
        <v>RA 1763755 Shekhar</v>
      </c>
      <c r="U266" s="21" t="str">
        <f>IF(signer1="PD",IF(ISBLANK(RADataQTable[[#This Row],[sign_blck_name]]),"",RADataQTable[[#This Row],[sign_blck_name]]),IF(ISBLANK(signer1),"",signer1))</f>
        <v>Jun Huan</v>
      </c>
      <c r="V266" s="29" t="str">
        <f>signer2</f>
        <v>Cognizant Program Director</v>
      </c>
      <c r="W266" s="15" t="str">
        <f>HYPERLINK("https://www.ejacket.nsf.gov/ej/showProposal.do?Continue=Y&amp;ID="&amp;RADataQTable[[#This Row],[prop_id0]],"eJ")</f>
        <v>eJ</v>
      </c>
      <c r="X266" s="15" t="str">
        <f>HYPERLINK("mailto:"&amp;RADataQTable[[#This Row],[email]]&amp;"&amp;subject=Your NSF Proposal:  "&amp;RADataQTable[[#This Row],[Div]]&amp;" "&amp;RADataQTable[[#This Row],[prop_id0]], RADataQTable[[#This Row],[email]])</f>
        <v>shekhar@cs.umn.edu</v>
      </c>
      <c r="Y266" s="15" t="str">
        <f>HYPERLINK("mailto:"&amp;RADataQTable[[#This Row],[allPIemail]]&amp;"&amp;subject=NSF Proposal:  "&amp;RADataQTable[[#This Row],[Div]]&amp;" "&amp;RADataQTable[[#This Row],[prop_id0]], "PIs@")</f>
        <v>PIs@</v>
      </c>
      <c r="Z266" t="s">
        <v>2871</v>
      </c>
      <c r="AD266"/>
      <c r="AE266" t="str">
        <f>IF(RADataQTable[[#This Row],[maxScore]]-RADataQTable[[#This Row],[minScore]]&gt;4,"Y","")</f>
        <v/>
      </c>
      <c r="AF266" s="21"/>
      <c r="AG266" s="26"/>
      <c r="AI266"/>
      <c r="AJ266" s="30"/>
      <c r="AK266" s="13">
        <v>1194071</v>
      </c>
      <c r="AL266" s="13">
        <v>1194071</v>
      </c>
      <c r="AM266">
        <v>0</v>
      </c>
      <c r="AN266" s="30">
        <v>43344</v>
      </c>
      <c r="AO266" s="21">
        <v>48</v>
      </c>
      <c r="AP266" s="21" t="s">
        <v>4185</v>
      </c>
      <c r="AS266" s="30"/>
      <c r="AX266" s="30"/>
      <c r="BG266" s="30"/>
      <c r="BP266" s="30"/>
      <c r="BU266" t="s">
        <v>4182</v>
      </c>
      <c r="BV266" s="21" t="s">
        <v>4183</v>
      </c>
      <c r="BW266" s="21" t="s">
        <v>4184</v>
      </c>
      <c r="BX266" s="21" t="s">
        <v>3918</v>
      </c>
      <c r="BY266" s="31">
        <v>1194071</v>
      </c>
      <c r="BZ266" s="31">
        <v>1194071</v>
      </c>
      <c r="CA266" t="s">
        <v>2884</v>
      </c>
      <c r="CF266" s="31"/>
      <c r="CG266" s="31"/>
      <c r="CM266" s="31"/>
      <c r="CN266" s="31"/>
      <c r="CT266" s="31"/>
      <c r="CU266" s="31"/>
      <c r="DA266" s="31"/>
      <c r="DB266" s="31"/>
      <c r="DH266" s="31"/>
      <c r="DI266" s="31"/>
      <c r="DO266" s="31"/>
      <c r="DP266" s="31"/>
      <c r="DR266" t="s">
        <v>5495</v>
      </c>
      <c r="DS266" t="s">
        <v>5496</v>
      </c>
      <c r="DT266" t="s">
        <v>467</v>
      </c>
      <c r="DU266" s="29" t="s">
        <v>5729</v>
      </c>
      <c r="DV266" t="s">
        <v>2829</v>
      </c>
      <c r="DW266" t="s">
        <v>5481</v>
      </c>
      <c r="DX266" t="s">
        <v>5482</v>
      </c>
      <c r="DY266" t="s">
        <v>5483</v>
      </c>
      <c r="DZ266" t="s">
        <v>5484</v>
      </c>
      <c r="EA266" s="22">
        <v>43091.565520833334</v>
      </c>
      <c r="EB266" t="s">
        <v>4186</v>
      </c>
      <c r="EC266" t="s">
        <v>5805</v>
      </c>
    </row>
    <row r="267" spans="1:133" x14ac:dyDescent="0.35">
      <c r="A267" s="30"/>
      <c r="B267" s="22">
        <v>43005.599305555559</v>
      </c>
      <c r="C267" s="22" t="s">
        <v>2868</v>
      </c>
      <c r="D267" s="30" t="s">
        <v>2869</v>
      </c>
      <c r="E267" s="30" t="s">
        <v>468</v>
      </c>
      <c r="F267" s="30" t="s">
        <v>2820</v>
      </c>
      <c r="G267" s="30" t="s">
        <v>2819</v>
      </c>
      <c r="H267" t="s">
        <v>2821</v>
      </c>
      <c r="J267" t="s">
        <v>807</v>
      </c>
      <c r="M267" s="26">
        <v>99</v>
      </c>
      <c r="Q267" s="29" t="s">
        <v>753</v>
      </c>
      <c r="R267" s="29" t="str">
        <f>IFERROR(MID(RADataQTable[[#This Row],[RAtemplate]],1,LEN(RADataQTable[[#This Row],[RAtemplate]])-8),"RA") &amp; " " &amp; RADataQTable[[#This Row],[prop_id0]] &amp; " " &amp; RADataQTable[[#This Row],[last0]]</f>
        <v>RA 1763760 Majumder</v>
      </c>
      <c r="U267" s="21" t="str">
        <f>IF(signer1="PD",IF(ISBLANK(RADataQTable[[#This Row],[sign_blck_name]]),"",RADataQTable[[#This Row],[sign_blck_name]]),IF(ISBLANK(signer1),"",signer1))</f>
        <v>William Bainbridge</v>
      </c>
      <c r="V267" s="29" t="str">
        <f>signer2</f>
        <v>Cognizant Program Director</v>
      </c>
      <c r="W267" s="15" t="str">
        <f>HYPERLINK("https://www.ejacket.nsf.gov/ej/showProposal.do?Continue=Y&amp;ID="&amp;RADataQTable[[#This Row],[prop_id0]],"eJ")</f>
        <v>eJ</v>
      </c>
      <c r="X267" s="15" t="str">
        <f>HYPERLINK("mailto:"&amp;RADataQTable[[#This Row],[email]]&amp;"&amp;subject=Your NSF Proposal:  "&amp;RADataQTable[[#This Row],[Div]]&amp;" "&amp;RADataQTable[[#This Row],[prop_id0]], RADataQTable[[#This Row],[email]])</f>
        <v>majumder@ics.uci.edu</v>
      </c>
      <c r="Y267" s="15" t="str">
        <f>HYPERLINK("mailto:"&amp;RADataQTable[[#This Row],[allPIemail]]&amp;"&amp;subject=NSF Proposal:  "&amp;RADataQTable[[#This Row],[Div]]&amp;" "&amp;RADataQTable[[#This Row],[prop_id0]], "PIs@")</f>
        <v>PIs@</v>
      </c>
      <c r="Z267" t="s">
        <v>2871</v>
      </c>
      <c r="AD267"/>
      <c r="AE267" t="str">
        <f>IF(RADataQTable[[#This Row],[maxScore]]-RADataQTable[[#This Row],[minScore]]&gt;4,"Y","")</f>
        <v/>
      </c>
      <c r="AF267" s="21"/>
      <c r="AG267" s="26"/>
      <c r="AI267"/>
      <c r="AJ267" s="30"/>
      <c r="AK267" s="13">
        <v>2999330</v>
      </c>
      <c r="AL267" s="13">
        <v>2999330</v>
      </c>
      <c r="AM267">
        <v>0</v>
      </c>
      <c r="AN267" s="30">
        <v>43282</v>
      </c>
      <c r="AO267" s="21">
        <v>48</v>
      </c>
      <c r="AP267" s="21" t="s">
        <v>4198</v>
      </c>
      <c r="AS267" s="30"/>
      <c r="AX267" s="30"/>
      <c r="BG267" s="30"/>
      <c r="BP267" s="30"/>
      <c r="BU267" t="s">
        <v>4195</v>
      </c>
      <c r="BV267" s="21" t="s">
        <v>4196</v>
      </c>
      <c r="BW267" s="21" t="s">
        <v>4197</v>
      </c>
      <c r="BX267" s="21" t="s">
        <v>2899</v>
      </c>
      <c r="BY267" s="31">
        <v>1999638</v>
      </c>
      <c r="BZ267" s="31">
        <v>1999638</v>
      </c>
      <c r="CA267" t="s">
        <v>468</v>
      </c>
      <c r="CB267" s="21" t="s">
        <v>4200</v>
      </c>
      <c r="CC267" s="21" t="s">
        <v>4201</v>
      </c>
      <c r="CD267" s="21" t="s">
        <v>4202</v>
      </c>
      <c r="CE267" s="21" t="s">
        <v>4203</v>
      </c>
      <c r="CF267" s="31">
        <v>999692</v>
      </c>
      <c r="CG267" s="31">
        <v>999692</v>
      </c>
      <c r="CH267" t="s">
        <v>468</v>
      </c>
      <c r="CM267" s="31"/>
      <c r="CN267" s="31"/>
      <c r="CT267" s="31"/>
      <c r="CU267" s="31"/>
      <c r="DA267" s="31"/>
      <c r="DB267" s="31"/>
      <c r="DH267" s="31"/>
      <c r="DI267" s="31"/>
      <c r="DO267" s="31"/>
      <c r="DP267" s="31"/>
      <c r="DR267" t="s">
        <v>5495</v>
      </c>
      <c r="DS267" t="s">
        <v>5496</v>
      </c>
      <c r="DT267" t="s">
        <v>469</v>
      </c>
      <c r="DU267" s="29" t="s">
        <v>5508</v>
      </c>
      <c r="DV267" t="s">
        <v>2829</v>
      </c>
      <c r="DW267" t="s">
        <v>5481</v>
      </c>
      <c r="DX267" t="s">
        <v>5482</v>
      </c>
      <c r="DY267" t="s">
        <v>5483</v>
      </c>
      <c r="DZ267" t="s">
        <v>5484</v>
      </c>
      <c r="EA267" s="22">
        <v>43091.565520833334</v>
      </c>
      <c r="EB267" t="s">
        <v>4199</v>
      </c>
      <c r="EC267" t="s">
        <v>5807</v>
      </c>
    </row>
    <row r="268" spans="1:133" x14ac:dyDescent="0.35">
      <c r="A268" s="30"/>
      <c r="B268" s="22">
        <v>43005.600694444445</v>
      </c>
      <c r="C268" s="22" t="s">
        <v>2839</v>
      </c>
      <c r="D268" s="30" t="s">
        <v>2840</v>
      </c>
      <c r="E268" s="30" t="s">
        <v>462</v>
      </c>
      <c r="F268" s="30" t="s">
        <v>2820</v>
      </c>
      <c r="G268" s="30" t="s">
        <v>2819</v>
      </c>
      <c r="H268" t="s">
        <v>2821</v>
      </c>
      <c r="J268" t="s">
        <v>757</v>
      </c>
      <c r="M268" s="26">
        <v>99</v>
      </c>
      <c r="Q268" s="29" t="s">
        <v>753</v>
      </c>
      <c r="R268" s="29" t="str">
        <f>IFERROR(MID(RADataQTable[[#This Row],[RAtemplate]],1,LEN(RADataQTable[[#This Row],[RAtemplate]])-8),"RA") &amp; " " &amp; RADataQTable[[#This Row],[prop_id0]] &amp; " " &amp; RADataQTable[[#This Row],[last0]]</f>
        <v>RA 1763763 Qin</v>
      </c>
      <c r="U268" s="21" t="str">
        <f>IF(signer1="PD",IF(ISBLANK(RADataQTable[[#This Row],[sign_blck_name]]),"",RADataQTable[[#This Row],[sign_blck_name]]),IF(ISBLANK(signer1),"",signer1))</f>
        <v>Sandip Kundu</v>
      </c>
      <c r="V268" s="29" t="str">
        <f>signer2</f>
        <v>Cognizant Program Director</v>
      </c>
      <c r="W268" s="15" t="str">
        <f>HYPERLINK("https://www.ejacket.nsf.gov/ej/showProposal.do?Continue=Y&amp;ID="&amp;RADataQTable[[#This Row],[prop_id0]],"eJ")</f>
        <v>eJ</v>
      </c>
      <c r="X268" s="15" t="str">
        <f>HYPERLINK("mailto:"&amp;RADataQTable[[#This Row],[email]]&amp;"&amp;subject=Your NSF Proposal:  "&amp;RADataQTable[[#This Row],[Div]]&amp;" "&amp;RADataQTable[[#This Row],[prop_id0]], RADataQTable[[#This Row],[email]])</f>
        <v>qin@cse.ohio-state.edu</v>
      </c>
      <c r="Y268" s="15" t="str">
        <f>HYPERLINK("mailto:"&amp;RADataQTable[[#This Row],[allPIemail]]&amp;"&amp;subject=NSF Proposal:  "&amp;RADataQTable[[#This Row],[Div]]&amp;" "&amp;RADataQTable[[#This Row],[prop_id0]], "PIs@")</f>
        <v>PIs@</v>
      </c>
      <c r="Z268" t="s">
        <v>2841</v>
      </c>
      <c r="AD268"/>
      <c r="AE268" t="str">
        <f>IF(RADataQTable[[#This Row],[maxScore]]-RADataQTable[[#This Row],[minScore]]&gt;4,"Y","")</f>
        <v/>
      </c>
      <c r="AF268" s="21"/>
      <c r="AG268" s="26"/>
      <c r="AI268"/>
      <c r="AJ268" s="30"/>
      <c r="AK268" s="13">
        <v>1100000</v>
      </c>
      <c r="AL268" s="13">
        <v>1100000</v>
      </c>
      <c r="AM268">
        <v>0</v>
      </c>
      <c r="AN268" s="30">
        <v>43344</v>
      </c>
      <c r="AO268" s="21">
        <v>48</v>
      </c>
      <c r="AP268" s="21" t="s">
        <v>4209</v>
      </c>
      <c r="AS268" s="30"/>
      <c r="AX268" s="30"/>
      <c r="BG268" s="30"/>
      <c r="BP268" s="30"/>
      <c r="BU268" t="s">
        <v>1863</v>
      </c>
      <c r="BV268" s="21" t="s">
        <v>1864</v>
      </c>
      <c r="BW268" s="21" t="s">
        <v>1697</v>
      </c>
      <c r="BX268" s="21" t="s">
        <v>603</v>
      </c>
      <c r="BY268" s="31">
        <v>650000</v>
      </c>
      <c r="BZ268" s="31">
        <v>650000</v>
      </c>
      <c r="CA268" t="s">
        <v>485</v>
      </c>
      <c r="CB268" s="21" t="s">
        <v>4211</v>
      </c>
      <c r="CC268" s="21" t="s">
        <v>1026</v>
      </c>
      <c r="CD268" s="21" t="s">
        <v>4212</v>
      </c>
      <c r="CE268" s="21" t="s">
        <v>612</v>
      </c>
      <c r="CF268" s="31">
        <v>450000</v>
      </c>
      <c r="CG268" s="31">
        <v>450000</v>
      </c>
      <c r="CH268" t="s">
        <v>485</v>
      </c>
      <c r="CM268" s="31"/>
      <c r="CN268" s="31"/>
      <c r="CT268" s="31"/>
      <c r="CU268" s="31"/>
      <c r="DA268" s="31"/>
      <c r="DB268" s="31"/>
      <c r="DH268" s="31"/>
      <c r="DI268" s="31"/>
      <c r="DO268" s="31"/>
      <c r="DP268" s="31"/>
      <c r="DR268" t="s">
        <v>5486</v>
      </c>
      <c r="DS268" t="s">
        <v>5487</v>
      </c>
      <c r="DT268" t="s">
        <v>463</v>
      </c>
      <c r="DU268" s="29" t="s">
        <v>5488</v>
      </c>
      <c r="DV268" t="s">
        <v>2829</v>
      </c>
      <c r="DW268" t="s">
        <v>5481</v>
      </c>
      <c r="DX268" t="s">
        <v>5482</v>
      </c>
      <c r="DY268" t="s">
        <v>5483</v>
      </c>
      <c r="DZ268" t="s">
        <v>5484</v>
      </c>
      <c r="EA268" s="22">
        <v>43091.565520833334</v>
      </c>
      <c r="EB268" t="s">
        <v>4210</v>
      </c>
      <c r="EC268" t="s">
        <v>5810</v>
      </c>
    </row>
    <row r="269" spans="1:133" x14ac:dyDescent="0.35">
      <c r="A269" s="30"/>
      <c r="B269" s="22">
        <v>43005.600694444445</v>
      </c>
      <c r="C269" s="22" t="s">
        <v>2868</v>
      </c>
      <c r="D269" s="30" t="s">
        <v>2869</v>
      </c>
      <c r="E269" s="30" t="s">
        <v>466</v>
      </c>
      <c r="F269" s="30" t="s">
        <v>2820</v>
      </c>
      <c r="G269" s="30" t="s">
        <v>2819</v>
      </c>
      <c r="H269" t="s">
        <v>2821</v>
      </c>
      <c r="I269" t="s">
        <v>2883</v>
      </c>
      <c r="J269" t="s">
        <v>1882</v>
      </c>
      <c r="M269" s="26">
        <v>99</v>
      </c>
      <c r="Q269" s="29" t="s">
        <v>753</v>
      </c>
      <c r="R269" s="29" t="str">
        <f>IFERROR(MID(RADataQTable[[#This Row],[RAtemplate]],1,LEN(RADataQTable[[#This Row],[RAtemplate]])-8),"RA") &amp; " " &amp; RADataQTable[[#This Row],[prop_id0]] &amp; " " &amp; RADataQTable[[#This Row],[last0]]</f>
        <v>RA 1763765 Eun</v>
      </c>
      <c r="U269" s="21" t="str">
        <f>IF(signer1="PD",IF(ISBLANK(RADataQTable[[#This Row],[sign_blck_name]]),"",RADataQTable[[#This Row],[sign_blck_name]]),IF(ISBLANK(signer1),"",signer1))</f>
        <v>Jun Huan</v>
      </c>
      <c r="V269" s="29" t="str">
        <f>signer2</f>
        <v>Cognizant Program Director</v>
      </c>
      <c r="W269" s="15" t="str">
        <f>HYPERLINK("https://www.ejacket.nsf.gov/ej/showProposal.do?Continue=Y&amp;ID="&amp;RADataQTable[[#This Row],[prop_id0]],"eJ")</f>
        <v>eJ</v>
      </c>
      <c r="X269" s="15" t="str">
        <f>HYPERLINK("mailto:"&amp;RADataQTable[[#This Row],[email]]&amp;"&amp;subject=Your NSF Proposal:  "&amp;RADataQTable[[#This Row],[Div]]&amp;" "&amp;RADataQTable[[#This Row],[prop_id0]], RADataQTable[[#This Row],[email]])</f>
        <v>dyeun@ncsu.edu</v>
      </c>
      <c r="Y269" s="15" t="str">
        <f>HYPERLINK("mailto:"&amp;RADataQTable[[#This Row],[allPIemail]]&amp;"&amp;subject=NSF Proposal:  "&amp;RADataQTable[[#This Row],[Div]]&amp;" "&amp;RADataQTable[[#This Row],[prop_id0]], "PIs@")</f>
        <v>PIs@</v>
      </c>
      <c r="Z269" t="s">
        <v>2871</v>
      </c>
      <c r="AD269"/>
      <c r="AE269" t="str">
        <f>IF(RADataQTable[[#This Row],[maxScore]]-RADataQTable[[#This Row],[minScore]]&gt;4,"Y","")</f>
        <v/>
      </c>
      <c r="AF269" s="21"/>
      <c r="AG269" s="26"/>
      <c r="AI269"/>
      <c r="AJ269" s="30"/>
      <c r="AK269" s="13">
        <v>899054</v>
      </c>
      <c r="AL269" s="13">
        <v>899054</v>
      </c>
      <c r="AM269">
        <v>0</v>
      </c>
      <c r="AN269" s="30">
        <v>43282</v>
      </c>
      <c r="AO269" s="21">
        <v>48</v>
      </c>
      <c r="AP269" s="21" t="s">
        <v>4217</v>
      </c>
      <c r="AS269" s="30"/>
      <c r="AX269" s="30"/>
      <c r="BG269" s="30"/>
      <c r="BP269" s="30"/>
      <c r="BU269" t="s">
        <v>4214</v>
      </c>
      <c r="BV269" s="21" t="s">
        <v>4215</v>
      </c>
      <c r="BW269" s="21" t="s">
        <v>4216</v>
      </c>
      <c r="BX269" s="21" t="s">
        <v>592</v>
      </c>
      <c r="BY269" s="31">
        <v>499151</v>
      </c>
      <c r="BZ269" s="31">
        <v>499151</v>
      </c>
      <c r="CA269" t="s">
        <v>2884</v>
      </c>
      <c r="CB269" s="21" t="s">
        <v>4219</v>
      </c>
      <c r="CC269" s="21" t="s">
        <v>3181</v>
      </c>
      <c r="CD269" s="21" t="s">
        <v>4220</v>
      </c>
      <c r="CE269" s="21" t="s">
        <v>4221</v>
      </c>
      <c r="CF269" s="31">
        <v>399903</v>
      </c>
      <c r="CG269" s="31">
        <v>399903</v>
      </c>
      <c r="CH269" t="s">
        <v>2884</v>
      </c>
      <c r="CM269" s="31"/>
      <c r="CN269" s="31"/>
      <c r="CT269" s="31"/>
      <c r="CU269" s="31"/>
      <c r="DA269" s="31"/>
      <c r="DB269" s="31"/>
      <c r="DH269" s="31"/>
      <c r="DI269" s="31"/>
      <c r="DO269" s="31"/>
      <c r="DP269" s="31"/>
      <c r="DR269" t="s">
        <v>5495</v>
      </c>
      <c r="DS269" t="s">
        <v>5496</v>
      </c>
      <c r="DT269" t="s">
        <v>467</v>
      </c>
      <c r="DU269" s="29" t="s">
        <v>5729</v>
      </c>
      <c r="DV269" t="s">
        <v>2829</v>
      </c>
      <c r="DW269" t="s">
        <v>5481</v>
      </c>
      <c r="DX269" t="s">
        <v>5482</v>
      </c>
      <c r="DY269" t="s">
        <v>5483</v>
      </c>
      <c r="DZ269" t="s">
        <v>5484</v>
      </c>
      <c r="EA269" s="22">
        <v>43091.565520833334</v>
      </c>
      <c r="EB269" t="s">
        <v>4218</v>
      </c>
      <c r="EC269" t="s">
        <v>5811</v>
      </c>
    </row>
    <row r="270" spans="1:133" x14ac:dyDescent="0.35">
      <c r="A270" s="30"/>
      <c r="B270" s="22">
        <v>43005.601388888892</v>
      </c>
      <c r="C270" s="22" t="s">
        <v>2868</v>
      </c>
      <c r="D270" s="30" t="s">
        <v>2869</v>
      </c>
      <c r="E270" s="30" t="s">
        <v>468</v>
      </c>
      <c r="F270" s="30" t="s">
        <v>2820</v>
      </c>
      <c r="G270" s="30" t="s">
        <v>2819</v>
      </c>
      <c r="H270" t="s">
        <v>2821</v>
      </c>
      <c r="I270" t="s">
        <v>2911</v>
      </c>
      <c r="J270" t="s">
        <v>800</v>
      </c>
      <c r="M270" s="26">
        <v>99</v>
      </c>
      <c r="Q270" s="29" t="s">
        <v>753</v>
      </c>
      <c r="R270" s="29" t="str">
        <f>IFERROR(MID(RADataQTable[[#This Row],[RAtemplate]],1,LEN(RADataQTable[[#This Row],[RAtemplate]])-8),"RA") &amp; " " &amp; RADataQTable[[#This Row],[prop_id0]] &amp; " " &amp; RADataQTable[[#This Row],[last0]]</f>
        <v>RA 1763768 Azenkot</v>
      </c>
      <c r="U270" s="21" t="str">
        <f>IF(signer1="PD",IF(ISBLANK(RADataQTable[[#This Row],[sign_blck_name]]),"",RADataQTable[[#This Row],[sign_blck_name]]),IF(ISBLANK(signer1),"",signer1))</f>
        <v>Ephraim P. Glinert</v>
      </c>
      <c r="V270" s="29" t="str">
        <f>signer2</f>
        <v>Cognizant Program Director</v>
      </c>
      <c r="W270" s="15" t="str">
        <f>HYPERLINK("https://www.ejacket.nsf.gov/ej/showProposal.do?Continue=Y&amp;ID="&amp;RADataQTable[[#This Row],[prop_id0]],"eJ")</f>
        <v>eJ</v>
      </c>
      <c r="X270" s="15" t="str">
        <f>HYPERLINK("mailto:"&amp;RADataQTable[[#This Row],[email]]&amp;"&amp;subject=Your NSF Proposal:  "&amp;RADataQTable[[#This Row],[Div]]&amp;" "&amp;RADataQTable[[#This Row],[prop_id0]], RADataQTable[[#This Row],[email]])</f>
        <v>shiri.azenkot@cornell.edu</v>
      </c>
      <c r="Y270" s="15" t="str">
        <f>HYPERLINK("mailto:"&amp;RADataQTable[[#This Row],[allPIemail]]&amp;"&amp;subject=NSF Proposal:  "&amp;RADataQTable[[#This Row],[Div]]&amp;" "&amp;RADataQTable[[#This Row],[prop_id0]], "PIs@")</f>
        <v>PIs@</v>
      </c>
      <c r="Z270" t="s">
        <v>2871</v>
      </c>
      <c r="AD270"/>
      <c r="AE270" t="str">
        <f>IF(RADataQTable[[#This Row],[maxScore]]-RADataQTable[[#This Row],[minScore]]&gt;4,"Y","")</f>
        <v/>
      </c>
      <c r="AF270" s="21"/>
      <c r="AG270" s="26"/>
      <c r="AI270"/>
      <c r="AJ270" s="30"/>
      <c r="AK270" s="13">
        <v>1165886</v>
      </c>
      <c r="AL270" s="13">
        <v>1165886</v>
      </c>
      <c r="AM270">
        <v>0</v>
      </c>
      <c r="AN270" s="30">
        <v>43344</v>
      </c>
      <c r="AO270" s="21">
        <v>48</v>
      </c>
      <c r="AP270" s="21" t="s">
        <v>4230</v>
      </c>
      <c r="AS270" s="30"/>
      <c r="AX270" s="30"/>
      <c r="BG270" s="30"/>
      <c r="BP270" s="30"/>
      <c r="BU270" t="s">
        <v>1874</v>
      </c>
      <c r="BV270" s="21" t="s">
        <v>1875</v>
      </c>
      <c r="BW270" s="21" t="s">
        <v>3677</v>
      </c>
      <c r="BX270" s="21" t="s">
        <v>553</v>
      </c>
      <c r="BY270" s="31">
        <v>565886</v>
      </c>
      <c r="BZ270" s="31">
        <v>565886</v>
      </c>
      <c r="CA270" t="s">
        <v>2912</v>
      </c>
      <c r="CB270" s="21" t="s">
        <v>4231</v>
      </c>
      <c r="CC270" s="21" t="s">
        <v>3956</v>
      </c>
      <c r="CD270" s="21" t="s">
        <v>3957</v>
      </c>
      <c r="CE270" s="21" t="s">
        <v>3033</v>
      </c>
      <c r="CF270" s="31">
        <v>600000</v>
      </c>
      <c r="CG270" s="31">
        <v>600000</v>
      </c>
      <c r="CH270" t="s">
        <v>2912</v>
      </c>
      <c r="CM270" s="31"/>
      <c r="CN270" s="31"/>
      <c r="CT270" s="31"/>
      <c r="CU270" s="31"/>
      <c r="DA270" s="31"/>
      <c r="DB270" s="31"/>
      <c r="DH270" s="31"/>
      <c r="DI270" s="31"/>
      <c r="DO270" s="31"/>
      <c r="DP270" s="31"/>
      <c r="DR270" t="s">
        <v>5495</v>
      </c>
      <c r="DS270" t="s">
        <v>5496</v>
      </c>
      <c r="DT270" t="s">
        <v>469</v>
      </c>
      <c r="DU270" s="29" t="s">
        <v>5505</v>
      </c>
      <c r="DV270" t="s">
        <v>2829</v>
      </c>
      <c r="DW270" t="s">
        <v>5481</v>
      </c>
      <c r="DX270" t="s">
        <v>5482</v>
      </c>
      <c r="DY270" t="s">
        <v>5483</v>
      </c>
      <c r="DZ270" t="s">
        <v>5484</v>
      </c>
      <c r="EA270" s="22">
        <v>43091.565520833334</v>
      </c>
      <c r="EB270" t="s">
        <v>3678</v>
      </c>
      <c r="EC270" t="s">
        <v>5814</v>
      </c>
    </row>
    <row r="271" spans="1:133" x14ac:dyDescent="0.35">
      <c r="A271" s="30"/>
      <c r="B271" s="22">
        <v>43005.606249999997</v>
      </c>
      <c r="C271" s="22" t="s">
        <v>2868</v>
      </c>
      <c r="D271" s="30" t="s">
        <v>2869</v>
      </c>
      <c r="E271" s="30" t="s">
        <v>466</v>
      </c>
      <c r="F271" s="30" t="s">
        <v>2820</v>
      </c>
      <c r="G271" s="30" t="s">
        <v>2819</v>
      </c>
      <c r="H271" t="s">
        <v>2821</v>
      </c>
      <c r="I271" t="s">
        <v>2883</v>
      </c>
      <c r="J271" t="s">
        <v>1882</v>
      </c>
      <c r="M271" s="26">
        <v>99</v>
      </c>
      <c r="Q271" s="29" t="s">
        <v>753</v>
      </c>
      <c r="R271" s="29" t="str">
        <f>IFERROR(MID(RADataQTable[[#This Row],[RAtemplate]],1,LEN(RADataQTable[[#This Row],[RAtemplate]])-8),"RA") &amp; " " &amp; RADataQTable[[#This Row],[prop_id0]] &amp; " " &amp; RADataQTable[[#This Row],[last0]]</f>
        <v>RA 1763775 Gel</v>
      </c>
      <c r="U271" s="21" t="str">
        <f>IF(signer1="PD",IF(ISBLANK(RADataQTable[[#This Row],[sign_blck_name]]),"",RADataQTable[[#This Row],[sign_blck_name]]),IF(ISBLANK(signer1),"",signer1))</f>
        <v>Jun Huan</v>
      </c>
      <c r="V271" s="29" t="str">
        <f>signer2</f>
        <v>Cognizant Program Director</v>
      </c>
      <c r="W271" s="15" t="str">
        <f>HYPERLINK("https://www.ejacket.nsf.gov/ej/showProposal.do?Continue=Y&amp;ID="&amp;RADataQTable[[#This Row],[prop_id0]],"eJ")</f>
        <v>eJ</v>
      </c>
      <c r="X271" s="15" t="str">
        <f>HYPERLINK("mailto:"&amp;RADataQTable[[#This Row],[email]]&amp;"&amp;subject=Your NSF Proposal:  "&amp;RADataQTable[[#This Row],[Div]]&amp;" "&amp;RADataQTable[[#This Row],[prop_id0]], RADataQTable[[#This Row],[email]])</f>
        <v>ygl@utdallas.edu</v>
      </c>
      <c r="Y271" s="15" t="str">
        <f>HYPERLINK("mailto:"&amp;RADataQTable[[#This Row],[allPIemail]]&amp;"&amp;subject=NSF Proposal:  "&amp;RADataQTable[[#This Row],[Div]]&amp;" "&amp;RADataQTable[[#This Row],[prop_id0]], "PIs@")</f>
        <v>PIs@</v>
      </c>
      <c r="Z271" t="s">
        <v>2871</v>
      </c>
      <c r="AD271"/>
      <c r="AE271" t="str">
        <f>IF(RADataQTable[[#This Row],[maxScore]]-RADataQTable[[#This Row],[minScore]]&gt;4,"Y","")</f>
        <v/>
      </c>
      <c r="AF271" s="21"/>
      <c r="AG271" s="26"/>
      <c r="AI271"/>
      <c r="AJ271" s="30"/>
      <c r="AK271" s="13">
        <v>855651</v>
      </c>
      <c r="AL271" s="13">
        <v>855651</v>
      </c>
      <c r="AM271">
        <v>0</v>
      </c>
      <c r="AN271" s="30">
        <v>43344</v>
      </c>
      <c r="AO271" s="21">
        <v>36</v>
      </c>
      <c r="AP271" s="21" t="s">
        <v>4249</v>
      </c>
      <c r="AS271" s="30"/>
      <c r="AX271" s="30"/>
      <c r="BG271" s="30"/>
      <c r="BP271" s="30"/>
      <c r="BU271" t="s">
        <v>1900</v>
      </c>
      <c r="BV271" s="21" t="s">
        <v>1901</v>
      </c>
      <c r="BW271" s="21" t="s">
        <v>4248</v>
      </c>
      <c r="BX271" s="21" t="s">
        <v>2990</v>
      </c>
      <c r="BY271" s="31">
        <v>855651</v>
      </c>
      <c r="BZ271" s="31">
        <v>855651</v>
      </c>
      <c r="CA271" t="s">
        <v>2884</v>
      </c>
      <c r="CF271" s="31"/>
      <c r="CG271" s="31"/>
      <c r="CM271" s="31"/>
      <c r="CN271" s="31"/>
      <c r="CT271" s="31"/>
      <c r="CU271" s="31"/>
      <c r="DA271" s="31"/>
      <c r="DB271" s="31"/>
      <c r="DH271" s="31"/>
      <c r="DI271" s="31"/>
      <c r="DO271" s="31"/>
      <c r="DP271" s="31"/>
      <c r="DR271" t="s">
        <v>5495</v>
      </c>
      <c r="DS271" t="s">
        <v>5496</v>
      </c>
      <c r="DT271" t="s">
        <v>467</v>
      </c>
      <c r="DU271" s="29" t="s">
        <v>5729</v>
      </c>
      <c r="DV271" t="s">
        <v>2829</v>
      </c>
      <c r="DW271" t="s">
        <v>5481</v>
      </c>
      <c r="DX271" t="s">
        <v>5482</v>
      </c>
      <c r="DY271" t="s">
        <v>5483</v>
      </c>
      <c r="DZ271" t="s">
        <v>5484</v>
      </c>
      <c r="EA271" s="22">
        <v>43091.565520833334</v>
      </c>
      <c r="EB271" t="s">
        <v>4250</v>
      </c>
      <c r="EC271" t="s">
        <v>5818</v>
      </c>
    </row>
    <row r="272" spans="1:133" x14ac:dyDescent="0.35">
      <c r="A272" s="30"/>
      <c r="B272" s="22">
        <v>43005.60833333333</v>
      </c>
      <c r="C272" s="22" t="s">
        <v>2868</v>
      </c>
      <c r="D272" s="30" t="s">
        <v>2869</v>
      </c>
      <c r="E272" s="30" t="s">
        <v>470</v>
      </c>
      <c r="F272" s="30" t="s">
        <v>2820</v>
      </c>
      <c r="G272" s="30" t="s">
        <v>2819</v>
      </c>
      <c r="H272" t="s">
        <v>2821</v>
      </c>
      <c r="I272" t="s">
        <v>2902</v>
      </c>
      <c r="J272" t="s">
        <v>859</v>
      </c>
      <c r="M272" s="26">
        <v>99</v>
      </c>
      <c r="Q272" s="29" t="s">
        <v>753</v>
      </c>
      <c r="R272" s="29" t="str">
        <f>IFERROR(MID(RADataQTable[[#This Row],[RAtemplate]],1,LEN(RADataQTable[[#This Row],[RAtemplate]])-8),"RA") &amp; " " &amp; RADataQTable[[#This Row],[prop_id0]] &amp; " " &amp; RADataQTable[[#This Row],[last0]]</f>
        <v>RA 1763779 Tsvetkov</v>
      </c>
      <c r="U272" s="21" t="str">
        <f>IF(signer1="PD",IF(ISBLANK(RADataQTable[[#This Row],[sign_blck_name]]),"",RADataQTable[[#This Row],[sign_blck_name]]),IF(ISBLANK(signer1),"",signer1))</f>
        <v>Tatiana D. Korelsky</v>
      </c>
      <c r="V272" s="29" t="str">
        <f>signer2</f>
        <v>Cognizant Program Director</v>
      </c>
      <c r="W272" s="15" t="str">
        <f>HYPERLINK("https://www.ejacket.nsf.gov/ej/showProposal.do?Continue=Y&amp;ID="&amp;RADataQTable[[#This Row],[prop_id0]],"eJ")</f>
        <v>eJ</v>
      </c>
      <c r="X272" s="15" t="str">
        <f>HYPERLINK("mailto:"&amp;RADataQTable[[#This Row],[email]]&amp;"&amp;subject=Your NSF Proposal:  "&amp;RADataQTable[[#This Row],[Div]]&amp;" "&amp;RADataQTable[[#This Row],[prop_id0]], RADataQTable[[#This Row],[email]])</f>
        <v>ytsvetko@andrew.cmu.edu</v>
      </c>
      <c r="Y272" s="15" t="str">
        <f>HYPERLINK("mailto:"&amp;RADataQTable[[#This Row],[allPIemail]]&amp;"&amp;subject=NSF Proposal:  "&amp;RADataQTable[[#This Row],[Div]]&amp;" "&amp;RADataQTable[[#This Row],[prop_id0]], "PIs@")</f>
        <v>PIs@</v>
      </c>
      <c r="Z272" t="s">
        <v>2871</v>
      </c>
      <c r="AD272"/>
      <c r="AE272" t="str">
        <f>IF(RADataQTable[[#This Row],[maxScore]]-RADataQTable[[#This Row],[minScore]]&gt;4,"Y","")</f>
        <v/>
      </c>
      <c r="AF272" s="21"/>
      <c r="AG272" s="26"/>
      <c r="AI272"/>
      <c r="AJ272" s="30"/>
      <c r="AK272" s="13">
        <v>1200000</v>
      </c>
      <c r="AL272" s="13">
        <v>1200000</v>
      </c>
      <c r="AM272">
        <v>0</v>
      </c>
      <c r="AN272" s="30">
        <v>43344</v>
      </c>
      <c r="AO272" s="21">
        <v>36</v>
      </c>
      <c r="AP272" s="21" t="s">
        <v>4265</v>
      </c>
      <c r="AS272" s="30"/>
      <c r="AX272" s="30"/>
      <c r="BG272" s="30"/>
      <c r="BP272" s="30"/>
      <c r="BU272" t="s">
        <v>1911</v>
      </c>
      <c r="BV272" s="21" t="s">
        <v>1912</v>
      </c>
      <c r="BW272" s="21" t="s">
        <v>4248</v>
      </c>
      <c r="BX272" s="21" t="s">
        <v>542</v>
      </c>
      <c r="BY272" s="31">
        <v>400000</v>
      </c>
      <c r="BZ272" s="31">
        <v>400000</v>
      </c>
      <c r="CA272" t="s">
        <v>2903</v>
      </c>
      <c r="CB272" s="21" t="s">
        <v>4267</v>
      </c>
      <c r="CC272" s="21" t="s">
        <v>4268</v>
      </c>
      <c r="CD272" s="21" t="s">
        <v>3758</v>
      </c>
      <c r="CE272" s="21" t="s">
        <v>641</v>
      </c>
      <c r="CF272" s="31">
        <v>400000</v>
      </c>
      <c r="CG272" s="31">
        <v>400000</v>
      </c>
      <c r="CH272" t="s">
        <v>2903</v>
      </c>
      <c r="CI272" s="21" t="s">
        <v>4270</v>
      </c>
      <c r="CJ272" s="21" t="s">
        <v>4271</v>
      </c>
      <c r="CK272" s="21" t="s">
        <v>3378</v>
      </c>
      <c r="CL272" s="21" t="s">
        <v>713</v>
      </c>
      <c r="CM272" s="31">
        <v>400000</v>
      </c>
      <c r="CN272" s="31">
        <v>400000</v>
      </c>
      <c r="CO272" t="s">
        <v>2903</v>
      </c>
      <c r="CT272" s="31"/>
      <c r="CU272" s="31"/>
      <c r="DA272" s="31"/>
      <c r="DB272" s="31"/>
      <c r="DH272" s="31"/>
      <c r="DI272" s="31"/>
      <c r="DO272" s="31"/>
      <c r="DP272" s="31"/>
      <c r="DR272" t="s">
        <v>5495</v>
      </c>
      <c r="DS272" t="s">
        <v>5496</v>
      </c>
      <c r="DT272" t="s">
        <v>471</v>
      </c>
      <c r="DU272" s="29" t="s">
        <v>5521</v>
      </c>
      <c r="DV272" t="s">
        <v>2829</v>
      </c>
      <c r="DW272" t="s">
        <v>5481</v>
      </c>
      <c r="DX272" t="s">
        <v>5482</v>
      </c>
      <c r="DY272" t="s">
        <v>5483</v>
      </c>
      <c r="DZ272" t="s">
        <v>5484</v>
      </c>
      <c r="EA272" s="22">
        <v>43091.565520833334</v>
      </c>
      <c r="EB272" t="s">
        <v>4266</v>
      </c>
      <c r="EC272" t="s">
        <v>5821</v>
      </c>
    </row>
    <row r="273" spans="1:133" x14ac:dyDescent="0.35">
      <c r="A273" s="30"/>
      <c r="B273" s="22">
        <v>43005.60833333333</v>
      </c>
      <c r="C273" s="22" t="s">
        <v>2868</v>
      </c>
      <c r="D273" s="30" t="s">
        <v>2869</v>
      </c>
      <c r="E273" s="30" t="s">
        <v>468</v>
      </c>
      <c r="F273" s="30" t="s">
        <v>2820</v>
      </c>
      <c r="G273" s="30" t="s">
        <v>2819</v>
      </c>
      <c r="H273" t="s">
        <v>2821</v>
      </c>
      <c r="I273" t="s">
        <v>2911</v>
      </c>
      <c r="J273" t="s">
        <v>1185</v>
      </c>
      <c r="M273" s="26">
        <v>99</v>
      </c>
      <c r="Q273" s="29" t="s">
        <v>753</v>
      </c>
      <c r="R273" s="29" t="str">
        <f>IFERROR(MID(RADataQTable[[#This Row],[RAtemplate]],1,LEN(RADataQTable[[#This Row],[RAtemplate]])-8),"RA") &amp; " " &amp; RADataQTable[[#This Row],[prop_id0]] &amp; " " &amp; RADataQTable[[#This Row],[last0]]</f>
        <v>RA 1763780 Hollan</v>
      </c>
      <c r="U273" s="21" t="str">
        <f>IF(signer1="PD",IF(ISBLANK(RADataQTable[[#This Row],[sign_blck_name]]),"",RADataQTable[[#This Row],[sign_blck_name]]),IF(ISBLANK(signer1),"",signer1))</f>
        <v>Dan Cosley</v>
      </c>
      <c r="V273" s="29" t="str">
        <f>signer2</f>
        <v>Cognizant Program Director</v>
      </c>
      <c r="W273" s="15" t="str">
        <f>HYPERLINK("https://www.ejacket.nsf.gov/ej/showProposal.do?Continue=Y&amp;ID="&amp;RADataQTable[[#This Row],[prop_id0]],"eJ")</f>
        <v>eJ</v>
      </c>
      <c r="X273" s="15" t="str">
        <f>HYPERLINK("mailto:"&amp;RADataQTable[[#This Row],[email]]&amp;"&amp;subject=Your NSF Proposal:  "&amp;RADataQTable[[#This Row],[Div]]&amp;" "&amp;RADataQTable[[#This Row],[prop_id0]], RADataQTable[[#This Row],[email]])</f>
        <v>hollan@cogsci.ucsd.edu</v>
      </c>
      <c r="Y273" s="15" t="str">
        <f>HYPERLINK("mailto:"&amp;RADataQTable[[#This Row],[allPIemail]]&amp;"&amp;subject=NSF Proposal:  "&amp;RADataQTable[[#This Row],[Div]]&amp;" "&amp;RADataQTable[[#This Row],[prop_id0]], "PIs@")</f>
        <v>PIs@</v>
      </c>
      <c r="Z273" t="s">
        <v>2871</v>
      </c>
      <c r="AD273"/>
      <c r="AE273" t="str">
        <f>IF(RADataQTable[[#This Row],[maxScore]]-RADataQTable[[#This Row],[minScore]]&gt;4,"Y","")</f>
        <v/>
      </c>
      <c r="AF273" s="21"/>
      <c r="AG273" s="26"/>
      <c r="AI273"/>
      <c r="AJ273" s="30"/>
      <c r="AK273" s="13">
        <v>1187729</v>
      </c>
      <c r="AL273" s="13">
        <v>1187729</v>
      </c>
      <c r="AM273">
        <v>0</v>
      </c>
      <c r="AN273" s="30">
        <v>43344</v>
      </c>
      <c r="AO273" s="21">
        <v>36</v>
      </c>
      <c r="AP273" s="21" t="s">
        <v>4273</v>
      </c>
      <c r="AS273" s="30"/>
      <c r="AX273" s="30"/>
      <c r="BG273" s="30"/>
      <c r="BP273" s="30"/>
      <c r="BU273" t="s">
        <v>1914</v>
      </c>
      <c r="BV273" s="21" t="s">
        <v>1915</v>
      </c>
      <c r="BW273" s="21" t="s">
        <v>3136</v>
      </c>
      <c r="BX273" s="21" t="s">
        <v>668</v>
      </c>
      <c r="BY273" s="31">
        <v>1187729</v>
      </c>
      <c r="BZ273" s="31">
        <v>1187729</v>
      </c>
      <c r="CA273" t="s">
        <v>468</v>
      </c>
      <c r="CF273" s="31"/>
      <c r="CG273" s="31"/>
      <c r="CM273" s="31"/>
      <c r="CN273" s="31"/>
      <c r="CT273" s="31"/>
      <c r="CU273" s="31"/>
      <c r="DA273" s="31"/>
      <c r="DB273" s="31"/>
      <c r="DH273" s="31"/>
      <c r="DI273" s="31"/>
      <c r="DO273" s="31"/>
      <c r="DP273" s="31"/>
      <c r="DR273" t="s">
        <v>5495</v>
      </c>
      <c r="DS273" t="s">
        <v>5496</v>
      </c>
      <c r="DT273" t="s">
        <v>469</v>
      </c>
      <c r="DU273" s="29" t="s">
        <v>5584</v>
      </c>
      <c r="DV273" t="s">
        <v>2881</v>
      </c>
      <c r="DW273" t="s">
        <v>5481</v>
      </c>
      <c r="DX273" t="s">
        <v>5482</v>
      </c>
      <c r="DY273" t="s">
        <v>5483</v>
      </c>
      <c r="DZ273" t="s">
        <v>5484</v>
      </c>
      <c r="EA273" s="22">
        <v>43091.565520833334</v>
      </c>
      <c r="EB273" t="s">
        <v>4274</v>
      </c>
      <c r="EC273" t="s">
        <v>5822</v>
      </c>
    </row>
    <row r="274" spans="1:133" x14ac:dyDescent="0.35">
      <c r="A274" s="30"/>
      <c r="B274" s="22">
        <v>43005.609027777777</v>
      </c>
      <c r="C274" s="22" t="s">
        <v>2868</v>
      </c>
      <c r="D274" s="30" t="s">
        <v>2869</v>
      </c>
      <c r="E274" s="30" t="s">
        <v>470</v>
      </c>
      <c r="F274" s="30" t="s">
        <v>2820</v>
      </c>
      <c r="G274" s="30" t="s">
        <v>2819</v>
      </c>
      <c r="H274" t="s">
        <v>2821</v>
      </c>
      <c r="I274" t="s">
        <v>2902</v>
      </c>
      <c r="J274" t="s">
        <v>1094</v>
      </c>
      <c r="M274" s="26">
        <v>99</v>
      </c>
      <c r="Q274" s="29" t="s">
        <v>753</v>
      </c>
      <c r="R274" s="29" t="str">
        <f>IFERROR(MID(RADataQTable[[#This Row],[RAtemplate]],1,LEN(RADataQTable[[#This Row],[RAtemplate]])-8),"RA") &amp; " " &amp; RADataQTable[[#This Row],[prop_id0]] &amp; " " &amp; RADataQTable[[#This Row],[last0]]</f>
        <v>RA 1763782 Taha</v>
      </c>
      <c r="U274" s="21" t="str">
        <f>IF(signer1="PD",IF(ISBLANK(RADataQTable[[#This Row],[sign_blck_name]]),"",RADataQTable[[#This Row],[sign_blck_name]]),IF(ISBLANK(signer1),"",signer1))</f>
        <v>Reid Simmons</v>
      </c>
      <c r="V274" s="29" t="str">
        <f>signer2</f>
        <v>Cognizant Program Director</v>
      </c>
      <c r="W274" s="15" t="str">
        <f>HYPERLINK("https://www.ejacket.nsf.gov/ej/showProposal.do?Continue=Y&amp;ID="&amp;RADataQTable[[#This Row],[prop_id0]],"eJ")</f>
        <v>eJ</v>
      </c>
      <c r="X274" s="15" t="str">
        <f>HYPERLINK("mailto:"&amp;RADataQTable[[#This Row],[email]]&amp;"&amp;subject=Your NSF Proposal:  "&amp;RADataQTable[[#This Row],[Div]]&amp;" "&amp;RADataQTable[[#This Row],[prop_id0]], RADataQTable[[#This Row],[email]])</f>
        <v>hetaha@uci.edu</v>
      </c>
      <c r="Y274" s="15" t="str">
        <f>HYPERLINK("mailto:"&amp;RADataQTable[[#This Row],[allPIemail]]&amp;"&amp;subject=NSF Proposal:  "&amp;RADataQTable[[#This Row],[Div]]&amp;" "&amp;RADataQTable[[#This Row],[prop_id0]], "PIs@")</f>
        <v>PIs@</v>
      </c>
      <c r="Z274" t="s">
        <v>2871</v>
      </c>
      <c r="AD274"/>
      <c r="AE274" t="str">
        <f>IF(RADataQTable[[#This Row],[maxScore]]-RADataQTable[[#This Row],[minScore]]&gt;4,"Y","")</f>
        <v/>
      </c>
      <c r="AF274" s="21"/>
      <c r="AG274" s="26"/>
      <c r="AI274"/>
      <c r="AJ274" s="30"/>
      <c r="AK274" s="13">
        <v>1182983</v>
      </c>
      <c r="AL274" s="13">
        <v>1182983</v>
      </c>
      <c r="AM274">
        <v>0</v>
      </c>
      <c r="AN274" s="30">
        <v>43191</v>
      </c>
      <c r="AO274" s="21">
        <v>48</v>
      </c>
      <c r="AP274" s="21" t="s">
        <v>4287</v>
      </c>
      <c r="AS274" s="30"/>
      <c r="AX274" s="30"/>
      <c r="BG274" s="30"/>
      <c r="BP274" s="30"/>
      <c r="BU274" t="s">
        <v>1925</v>
      </c>
      <c r="BV274" s="21" t="s">
        <v>1926</v>
      </c>
      <c r="BW274" s="21" t="s">
        <v>4286</v>
      </c>
      <c r="BX274" s="21" t="s">
        <v>2899</v>
      </c>
      <c r="BY274" s="31">
        <v>720468</v>
      </c>
      <c r="BZ274" s="31">
        <v>720468</v>
      </c>
      <c r="CA274" t="s">
        <v>2903</v>
      </c>
      <c r="CB274" s="21" t="s">
        <v>4289</v>
      </c>
      <c r="CC274" s="21" t="s">
        <v>4290</v>
      </c>
      <c r="CD274" s="21" t="s">
        <v>4291</v>
      </c>
      <c r="CE274" s="21" t="s">
        <v>3712</v>
      </c>
      <c r="CF274" s="31">
        <v>462515</v>
      </c>
      <c r="CG274" s="31">
        <v>462515</v>
      </c>
      <c r="CH274" t="s">
        <v>2903</v>
      </c>
      <c r="CM274" s="31"/>
      <c r="CN274" s="31"/>
      <c r="CT274" s="31"/>
      <c r="CU274" s="31"/>
      <c r="DA274" s="31"/>
      <c r="DB274" s="31"/>
      <c r="DH274" s="31"/>
      <c r="DI274" s="31"/>
      <c r="DO274" s="31"/>
      <c r="DP274" s="31"/>
      <c r="DR274" t="s">
        <v>5495</v>
      </c>
      <c r="DS274" t="s">
        <v>5496</v>
      </c>
      <c r="DT274" t="s">
        <v>471</v>
      </c>
      <c r="DU274" s="29" t="s">
        <v>5588</v>
      </c>
      <c r="DV274" t="s">
        <v>2829</v>
      </c>
      <c r="DW274" t="s">
        <v>5481</v>
      </c>
      <c r="DX274" t="s">
        <v>5482</v>
      </c>
      <c r="DY274" t="s">
        <v>5483</v>
      </c>
      <c r="DZ274" t="s">
        <v>5484</v>
      </c>
      <c r="EA274" s="22">
        <v>43091.565520833334</v>
      </c>
      <c r="EB274" t="s">
        <v>4288</v>
      </c>
      <c r="EC274" t="s">
        <v>5824</v>
      </c>
    </row>
    <row r="275" spans="1:133" x14ac:dyDescent="0.35">
      <c r="A275" s="30"/>
      <c r="B275" s="22">
        <v>43005.609027777777</v>
      </c>
      <c r="C275" s="22" t="s">
        <v>2868</v>
      </c>
      <c r="D275" s="30" t="s">
        <v>2869</v>
      </c>
      <c r="E275" s="30" t="s">
        <v>468</v>
      </c>
      <c r="F275" s="30" t="s">
        <v>2820</v>
      </c>
      <c r="G275" s="30" t="s">
        <v>2819</v>
      </c>
      <c r="H275" t="s">
        <v>2821</v>
      </c>
      <c r="I275" t="s">
        <v>2911</v>
      </c>
      <c r="J275" t="s">
        <v>807</v>
      </c>
      <c r="M275" s="26">
        <v>99</v>
      </c>
      <c r="Q275" s="29" t="s">
        <v>753</v>
      </c>
      <c r="R275" s="29" t="str">
        <f>IFERROR(MID(RADataQTable[[#This Row],[RAtemplate]],1,LEN(RADataQTable[[#This Row],[RAtemplate]])-8),"RA") &amp; " " &amp; RADataQTable[[#This Row],[prop_id0]] &amp; " " &amp; RADataQTable[[#This Row],[last0]]</f>
        <v>RA 1763783 Yuan</v>
      </c>
      <c r="U275" s="21" t="str">
        <f>IF(signer1="PD",IF(ISBLANK(RADataQTable[[#This Row],[sign_blck_name]]),"",RADataQTable[[#This Row],[sign_blck_name]]),IF(ISBLANK(signer1),"",signer1))</f>
        <v>William Bainbridge</v>
      </c>
      <c r="V275" s="29" t="str">
        <f>signer2</f>
        <v>Cognizant Program Director</v>
      </c>
      <c r="W275" s="15" t="str">
        <f>HYPERLINK("https://www.ejacket.nsf.gov/ej/showProposal.do?Continue=Y&amp;ID="&amp;RADataQTable[[#This Row],[prop_id0]],"eJ")</f>
        <v>eJ</v>
      </c>
      <c r="X275" s="15" t="str">
        <f>HYPERLINK("mailto:"&amp;RADataQTable[[#This Row],[email]]&amp;"&amp;subject=Your NSF Proposal:  "&amp;RADataQTable[[#This Row],[Div]]&amp;" "&amp;RADataQTable[[#This Row],[prop_id0]], RADataQTable[[#This Row],[email]])</f>
        <v>yy239@cornell.edu</v>
      </c>
      <c r="Y275" s="15" t="str">
        <f>HYPERLINK("mailto:"&amp;RADataQTable[[#This Row],[allPIemail]]&amp;"&amp;subject=NSF Proposal:  "&amp;RADataQTable[[#This Row],[Div]]&amp;" "&amp;RADataQTable[[#This Row],[prop_id0]], "PIs@")</f>
        <v>PIs@</v>
      </c>
      <c r="Z275" t="s">
        <v>2871</v>
      </c>
      <c r="AD275"/>
      <c r="AE275" t="str">
        <f>IF(RADataQTable[[#This Row],[maxScore]]-RADataQTable[[#This Row],[minScore]]&gt;4,"Y","")</f>
        <v/>
      </c>
      <c r="AF275" s="21"/>
      <c r="AG275" s="26"/>
      <c r="AI275"/>
      <c r="AJ275" s="30"/>
      <c r="AK275" s="13">
        <v>1198792</v>
      </c>
      <c r="AL275" s="13">
        <v>1198792</v>
      </c>
      <c r="AM275">
        <v>0</v>
      </c>
      <c r="AN275" s="30">
        <v>43282</v>
      </c>
      <c r="AO275" s="21">
        <v>36</v>
      </c>
      <c r="AP275" s="21" t="s">
        <v>4294</v>
      </c>
      <c r="AS275" s="30"/>
      <c r="AX275" s="30"/>
      <c r="BG275" s="30"/>
      <c r="BP275" s="30"/>
      <c r="BU275" t="s">
        <v>1928</v>
      </c>
      <c r="BV275" s="21" t="s">
        <v>1929</v>
      </c>
      <c r="BW275" s="21" t="s">
        <v>4293</v>
      </c>
      <c r="BX275" s="21" t="s">
        <v>553</v>
      </c>
      <c r="BY275" s="31">
        <v>1198792</v>
      </c>
      <c r="BZ275" s="31">
        <v>1198792</v>
      </c>
      <c r="CA275" t="s">
        <v>468</v>
      </c>
      <c r="CF275" s="31"/>
      <c r="CG275" s="31"/>
      <c r="CM275" s="31"/>
      <c r="CN275" s="31"/>
      <c r="CT275" s="31"/>
      <c r="CU275" s="31"/>
      <c r="DA275" s="31"/>
      <c r="DB275" s="31"/>
      <c r="DH275" s="31"/>
      <c r="DI275" s="31"/>
      <c r="DO275" s="31"/>
      <c r="DP275" s="31"/>
      <c r="DR275" t="s">
        <v>5495</v>
      </c>
      <c r="DS275" t="s">
        <v>5496</v>
      </c>
      <c r="DT275" t="s">
        <v>469</v>
      </c>
      <c r="DU275" s="29" t="s">
        <v>5508</v>
      </c>
      <c r="DV275" t="s">
        <v>2881</v>
      </c>
      <c r="DW275" t="s">
        <v>5481</v>
      </c>
      <c r="DX275" t="s">
        <v>5482</v>
      </c>
      <c r="DY275" t="s">
        <v>5483</v>
      </c>
      <c r="DZ275" t="s">
        <v>5484</v>
      </c>
      <c r="EA275" s="22">
        <v>43091.565520833334</v>
      </c>
      <c r="EB275" t="s">
        <v>4295</v>
      </c>
      <c r="EC275" t="s">
        <v>5825</v>
      </c>
    </row>
    <row r="276" spans="1:133" x14ac:dyDescent="0.35">
      <c r="A276" s="30"/>
      <c r="B276" s="22">
        <v>43005.609027777777</v>
      </c>
      <c r="C276" s="22" t="s">
        <v>2868</v>
      </c>
      <c r="D276" s="30" t="s">
        <v>2869</v>
      </c>
      <c r="E276" s="30" t="s">
        <v>468</v>
      </c>
      <c r="F276" s="30" t="s">
        <v>2820</v>
      </c>
      <c r="G276" s="30" t="s">
        <v>2819</v>
      </c>
      <c r="H276" t="s">
        <v>2821</v>
      </c>
      <c r="I276" t="s">
        <v>2911</v>
      </c>
      <c r="J276" t="s">
        <v>807</v>
      </c>
      <c r="M276" s="26">
        <v>99</v>
      </c>
      <c r="Q276" s="29" t="s">
        <v>753</v>
      </c>
      <c r="R276" s="29" t="str">
        <f>IFERROR(MID(RADataQTable[[#This Row],[RAtemplate]],1,LEN(RADataQTable[[#This Row],[RAtemplate]])-8),"RA") &amp; " " &amp; RADataQTable[[#This Row],[prop_id0]] &amp; " " &amp; RADataQTable[[#This Row],[last0]]</f>
        <v>RA 1763784 Burleson</v>
      </c>
      <c r="U276" s="21" t="str">
        <f>IF(signer1="PD",IF(ISBLANK(RADataQTable[[#This Row],[sign_blck_name]]),"",RADataQTable[[#This Row],[sign_blck_name]]),IF(ISBLANK(signer1),"",signer1))</f>
        <v>William Bainbridge</v>
      </c>
      <c r="V276" s="29" t="str">
        <f>signer2</f>
        <v>Cognizant Program Director</v>
      </c>
      <c r="W276" s="15" t="str">
        <f>HYPERLINK("https://www.ejacket.nsf.gov/ej/showProposal.do?Continue=Y&amp;ID="&amp;RADataQTable[[#This Row],[prop_id0]],"eJ")</f>
        <v>eJ</v>
      </c>
      <c r="X276" s="15" t="str">
        <f>HYPERLINK("mailto:"&amp;RADataQTable[[#This Row],[email]]&amp;"&amp;subject=Your NSF Proposal:  "&amp;RADataQTable[[#This Row],[Div]]&amp;" "&amp;RADataQTable[[#This Row],[prop_id0]], RADataQTable[[#This Row],[email]])</f>
        <v>wb50@nyu.edu</v>
      </c>
      <c r="Y276" s="15" t="str">
        <f>HYPERLINK("mailto:"&amp;RADataQTable[[#This Row],[allPIemail]]&amp;"&amp;subject=NSF Proposal:  "&amp;RADataQTable[[#This Row],[Div]]&amp;" "&amp;RADataQTable[[#This Row],[prop_id0]], "PIs@")</f>
        <v>PIs@</v>
      </c>
      <c r="Z276" t="s">
        <v>2871</v>
      </c>
      <c r="AD276"/>
      <c r="AE276" t="str">
        <f>IF(RADataQTable[[#This Row],[maxScore]]-RADataQTable[[#This Row],[minScore]]&gt;4,"Y","")</f>
        <v/>
      </c>
      <c r="AF276" s="21"/>
      <c r="AG276" s="26"/>
      <c r="AI276"/>
      <c r="AJ276" s="30"/>
      <c r="AK276" s="13">
        <v>1194135</v>
      </c>
      <c r="AL276" s="13">
        <v>1194135</v>
      </c>
      <c r="AM276">
        <v>0</v>
      </c>
      <c r="AN276" s="30">
        <v>43191</v>
      </c>
      <c r="AO276" s="21">
        <v>36</v>
      </c>
      <c r="AP276" s="21" t="s">
        <v>4297</v>
      </c>
      <c r="AS276" s="30"/>
      <c r="AX276" s="30"/>
      <c r="BG276" s="30"/>
      <c r="BP276" s="30"/>
      <c r="BU276" t="s">
        <v>1931</v>
      </c>
      <c r="BV276" s="21" t="s">
        <v>1932</v>
      </c>
      <c r="BW276" s="21" t="s">
        <v>4296</v>
      </c>
      <c r="BX276" s="21" t="s">
        <v>589</v>
      </c>
      <c r="BY276" s="31">
        <v>1194135</v>
      </c>
      <c r="BZ276" s="31">
        <v>1194135</v>
      </c>
      <c r="CA276" t="s">
        <v>468</v>
      </c>
      <c r="CF276" s="31"/>
      <c r="CG276" s="31"/>
      <c r="CM276" s="31"/>
      <c r="CN276" s="31"/>
      <c r="CT276" s="31"/>
      <c r="CU276" s="31"/>
      <c r="DA276" s="31"/>
      <c r="DB276" s="31"/>
      <c r="DH276" s="31"/>
      <c r="DI276" s="31"/>
      <c r="DO276" s="31"/>
      <c r="DP276" s="31"/>
      <c r="DR276" t="s">
        <v>5495</v>
      </c>
      <c r="DS276" t="s">
        <v>5496</v>
      </c>
      <c r="DT276" t="s">
        <v>469</v>
      </c>
      <c r="DU276" s="29" t="s">
        <v>5508</v>
      </c>
      <c r="DV276" t="s">
        <v>2829</v>
      </c>
      <c r="DW276" t="s">
        <v>5481</v>
      </c>
      <c r="DX276" t="s">
        <v>5482</v>
      </c>
      <c r="DY276" t="s">
        <v>5483</v>
      </c>
      <c r="DZ276" t="s">
        <v>5484</v>
      </c>
      <c r="EA276" s="22">
        <v>43091.565520833334</v>
      </c>
      <c r="EB276" t="s">
        <v>4298</v>
      </c>
      <c r="EC276" t="s">
        <v>5826</v>
      </c>
    </row>
    <row r="277" spans="1:133" x14ac:dyDescent="0.35">
      <c r="A277" s="30"/>
      <c r="B277" s="22">
        <v>43005.611805555556</v>
      </c>
      <c r="C277" s="22" t="s">
        <v>2839</v>
      </c>
      <c r="D277" s="30" t="s">
        <v>2840</v>
      </c>
      <c r="E277" s="30" t="s">
        <v>462</v>
      </c>
      <c r="F277" s="30" t="s">
        <v>2820</v>
      </c>
      <c r="G277" s="30" t="s">
        <v>2819</v>
      </c>
      <c r="H277" t="s">
        <v>2821</v>
      </c>
      <c r="J277" t="s">
        <v>761</v>
      </c>
      <c r="M277" s="26">
        <v>99</v>
      </c>
      <c r="Q277" s="29" t="s">
        <v>753</v>
      </c>
      <c r="R277" s="29" t="str">
        <f>IFERROR(MID(RADataQTable[[#This Row],[RAtemplate]],1,LEN(RADataQTable[[#This Row],[RAtemplate]])-8),"RA") &amp; " " &amp; RADataQTable[[#This Row],[prop_id0]] &amp; " " &amp; RADataQTable[[#This Row],[last0]]</f>
        <v>RA 1763789 Zink</v>
      </c>
      <c r="U277" s="21" t="str">
        <f>IF(signer1="PD",IF(ISBLANK(RADataQTable[[#This Row],[sign_blck_name]]),"",RADataQTable[[#This Row],[sign_blck_name]]),IF(ISBLANK(signer1),"",signer1))</f>
        <v>Samee Khan</v>
      </c>
      <c r="V277" s="29" t="str">
        <f>signer2</f>
        <v>Cognizant Program Director</v>
      </c>
      <c r="W277" s="15" t="str">
        <f>HYPERLINK("https://www.ejacket.nsf.gov/ej/showProposal.do?Continue=Y&amp;ID="&amp;RADataQTable[[#This Row],[prop_id0]],"eJ")</f>
        <v>eJ</v>
      </c>
      <c r="X277" s="15" t="str">
        <f>HYPERLINK("mailto:"&amp;RADataQTable[[#This Row],[email]]&amp;"&amp;subject=Your NSF Proposal:  "&amp;RADataQTable[[#This Row],[Div]]&amp;" "&amp;RADataQTable[[#This Row],[prop_id0]], RADataQTable[[#This Row],[email]])</f>
        <v>zink@ecs.umass.edu</v>
      </c>
      <c r="Y277" s="15" t="str">
        <f>HYPERLINK("mailto:"&amp;RADataQTable[[#This Row],[allPIemail]]&amp;"&amp;subject=NSF Proposal:  "&amp;RADataQTable[[#This Row],[Div]]&amp;" "&amp;RADataQTable[[#This Row],[prop_id0]], "PIs@")</f>
        <v>PIs@</v>
      </c>
      <c r="Z277" t="s">
        <v>2841</v>
      </c>
      <c r="AD277"/>
      <c r="AE277" t="str">
        <f>IF(RADataQTable[[#This Row],[maxScore]]-RADataQTable[[#This Row],[minScore]]&gt;4,"Y","")</f>
        <v/>
      </c>
      <c r="AF277" s="21"/>
      <c r="AG277" s="26"/>
      <c r="AI277"/>
      <c r="AJ277" s="30"/>
      <c r="AK277" s="13">
        <v>1199990</v>
      </c>
      <c r="AL277" s="13">
        <v>1199990</v>
      </c>
      <c r="AM277">
        <v>0</v>
      </c>
      <c r="AN277" s="30">
        <v>43191</v>
      </c>
      <c r="AO277" s="21">
        <v>48</v>
      </c>
      <c r="AP277" s="21" t="s">
        <v>4307</v>
      </c>
      <c r="AS277" s="30"/>
      <c r="AX277" s="30"/>
      <c r="BG277" s="30"/>
      <c r="BP277" s="30"/>
      <c r="BU277" t="s">
        <v>1942</v>
      </c>
      <c r="BV277" s="21" t="s">
        <v>1943</v>
      </c>
      <c r="BW277" s="21" t="s">
        <v>3005</v>
      </c>
      <c r="BX277" s="21" t="s">
        <v>2956</v>
      </c>
      <c r="BY277" s="31">
        <v>799990</v>
      </c>
      <c r="BZ277" s="31">
        <v>799990</v>
      </c>
      <c r="CA277" t="s">
        <v>485</v>
      </c>
      <c r="CB277" s="21" t="s">
        <v>4309</v>
      </c>
      <c r="CC277" s="21" t="s">
        <v>4310</v>
      </c>
      <c r="CD277" s="21" t="s">
        <v>4311</v>
      </c>
      <c r="CE277" s="21" t="s">
        <v>676</v>
      </c>
      <c r="CF277" s="31">
        <v>400000</v>
      </c>
      <c r="CG277" s="31">
        <v>400000</v>
      </c>
      <c r="CH277" t="s">
        <v>485</v>
      </c>
      <c r="CM277" s="31"/>
      <c r="CN277" s="31"/>
      <c r="CT277" s="31"/>
      <c r="CU277" s="31"/>
      <c r="DA277" s="31"/>
      <c r="DB277" s="31"/>
      <c r="DH277" s="31"/>
      <c r="DI277" s="31"/>
      <c r="DO277" s="31"/>
      <c r="DP277" s="31"/>
      <c r="DR277" t="s">
        <v>5486</v>
      </c>
      <c r="DS277" t="s">
        <v>5487</v>
      </c>
      <c r="DT277" t="s">
        <v>463</v>
      </c>
      <c r="DU277" s="29" t="s">
        <v>5490</v>
      </c>
      <c r="DV277" t="s">
        <v>2829</v>
      </c>
      <c r="DW277" t="s">
        <v>5481</v>
      </c>
      <c r="DX277" t="s">
        <v>5482</v>
      </c>
      <c r="DY277" t="s">
        <v>5483</v>
      </c>
      <c r="DZ277" t="s">
        <v>5484</v>
      </c>
      <c r="EA277" s="22">
        <v>43091.565520833334</v>
      </c>
      <c r="EB277" t="s">
        <v>4308</v>
      </c>
      <c r="EC277" t="s">
        <v>5828</v>
      </c>
    </row>
    <row r="278" spans="1:133" x14ac:dyDescent="0.35">
      <c r="A278" s="30"/>
      <c r="B278" s="22">
        <v>43005.616666666669</v>
      </c>
      <c r="C278" s="22" t="s">
        <v>2839</v>
      </c>
      <c r="D278" s="30" t="s">
        <v>2840</v>
      </c>
      <c r="E278" s="30" t="s">
        <v>464</v>
      </c>
      <c r="F278" s="30" t="s">
        <v>2820</v>
      </c>
      <c r="G278" s="30" t="s">
        <v>2819</v>
      </c>
      <c r="H278" t="s">
        <v>2821</v>
      </c>
      <c r="J278" t="s">
        <v>1119</v>
      </c>
      <c r="M278" s="26">
        <v>99</v>
      </c>
      <c r="Q278" s="29" t="s">
        <v>753</v>
      </c>
      <c r="R278" s="29" t="str">
        <f>IFERROR(MID(RADataQTable[[#This Row],[RAtemplate]],1,LEN(RADataQTable[[#This Row],[RAtemplate]])-8),"RA") &amp; " " &amp; RADataQTable[[#This Row],[prop_id0]] &amp; " " &amp; RADataQTable[[#This Row],[last0]]</f>
        <v>RA 1763796 Zavlanos</v>
      </c>
      <c r="U278" s="21" t="str">
        <f>IF(signer1="PD",IF(ISBLANK(RADataQTable[[#This Row],[sign_blck_name]]),"",RADataQTable[[#This Row],[sign_blck_name]]),IF(ISBLANK(signer1),"",signer1))</f>
        <v>Monisha Ghosh</v>
      </c>
      <c r="V278" s="29" t="str">
        <f>signer2</f>
        <v>Cognizant Program Director</v>
      </c>
      <c r="W278" s="15" t="str">
        <f>HYPERLINK("https://www.ejacket.nsf.gov/ej/showProposal.do?Continue=Y&amp;ID="&amp;RADataQTable[[#This Row],[prop_id0]],"eJ")</f>
        <v>eJ</v>
      </c>
      <c r="X278" s="15" t="str">
        <f>HYPERLINK("mailto:"&amp;RADataQTable[[#This Row],[email]]&amp;"&amp;subject=Your NSF Proposal:  "&amp;RADataQTable[[#This Row],[Div]]&amp;" "&amp;RADataQTable[[#This Row],[prop_id0]], RADataQTable[[#This Row],[email]])</f>
        <v>michael.zavlanos@duke.edu</v>
      </c>
      <c r="Y278" s="15" t="str">
        <f>HYPERLINK("mailto:"&amp;RADataQTable[[#This Row],[allPIemail]]&amp;"&amp;subject=NSF Proposal:  "&amp;RADataQTable[[#This Row],[Div]]&amp;" "&amp;RADataQTable[[#This Row],[prop_id0]], "PIs@")</f>
        <v>PIs@</v>
      </c>
      <c r="Z278" t="s">
        <v>2841</v>
      </c>
      <c r="AD278"/>
      <c r="AE278" t="str">
        <f>IF(RADataQTable[[#This Row],[maxScore]]-RADataQTable[[#This Row],[minScore]]&gt;4,"Y","")</f>
        <v/>
      </c>
      <c r="AF278" s="21"/>
      <c r="AG278" s="26"/>
      <c r="AI278"/>
      <c r="AJ278" s="30"/>
      <c r="AK278" s="13">
        <v>1030453</v>
      </c>
      <c r="AL278" s="13">
        <v>1030453</v>
      </c>
      <c r="AM278">
        <v>0</v>
      </c>
      <c r="AN278" s="30">
        <v>43252</v>
      </c>
      <c r="AO278" s="21">
        <v>48</v>
      </c>
      <c r="AP278" s="21" t="s">
        <v>4320</v>
      </c>
      <c r="AS278" s="30"/>
      <c r="AX278" s="30"/>
      <c r="BG278" s="30"/>
      <c r="BP278" s="30"/>
      <c r="BU278" t="s">
        <v>1953</v>
      </c>
      <c r="BV278" s="21" t="s">
        <v>1954</v>
      </c>
      <c r="BW278" s="21" t="s">
        <v>3005</v>
      </c>
      <c r="BX278" s="21" t="s">
        <v>565</v>
      </c>
      <c r="BY278" s="31">
        <v>531736</v>
      </c>
      <c r="BZ278" s="31">
        <v>531736</v>
      </c>
      <c r="CA278" t="s">
        <v>485</v>
      </c>
      <c r="CB278" s="21" t="s">
        <v>4322</v>
      </c>
      <c r="CC278" s="21" t="s">
        <v>4323</v>
      </c>
      <c r="CD278" s="21" t="s">
        <v>4324</v>
      </c>
      <c r="CE278" s="21" t="s">
        <v>644</v>
      </c>
      <c r="CF278" s="31">
        <v>498717</v>
      </c>
      <c r="CG278" s="31">
        <v>498717</v>
      </c>
      <c r="CH278" t="s">
        <v>485</v>
      </c>
      <c r="CM278" s="31"/>
      <c r="CN278" s="31"/>
      <c r="CT278" s="31"/>
      <c r="CU278" s="31"/>
      <c r="DA278" s="31"/>
      <c r="DB278" s="31"/>
      <c r="DH278" s="31"/>
      <c r="DI278" s="31"/>
      <c r="DO278" s="31"/>
      <c r="DP278" s="31"/>
      <c r="DR278" t="s">
        <v>5486</v>
      </c>
      <c r="DS278" t="s">
        <v>5487</v>
      </c>
      <c r="DT278" t="s">
        <v>465</v>
      </c>
      <c r="DU278" s="29" t="s">
        <v>5595</v>
      </c>
      <c r="DV278" t="s">
        <v>2829</v>
      </c>
      <c r="DW278" t="s">
        <v>5481</v>
      </c>
      <c r="DX278" t="s">
        <v>5482</v>
      </c>
      <c r="DY278" t="s">
        <v>5483</v>
      </c>
      <c r="DZ278" t="s">
        <v>5484</v>
      </c>
      <c r="EA278" s="22">
        <v>43091.565520833334</v>
      </c>
      <c r="EB278" t="s">
        <v>4321</v>
      </c>
      <c r="EC278" t="s">
        <v>5831</v>
      </c>
    </row>
    <row r="279" spans="1:133" x14ac:dyDescent="0.35">
      <c r="A279" s="30"/>
      <c r="B279" s="22">
        <v>43005.617361111108</v>
      </c>
      <c r="C279" s="22" t="s">
        <v>2868</v>
      </c>
      <c r="D279" s="30" t="s">
        <v>2869</v>
      </c>
      <c r="E279" s="30" t="s">
        <v>468</v>
      </c>
      <c r="F279" s="30" t="s">
        <v>2820</v>
      </c>
      <c r="G279" s="30" t="s">
        <v>2819</v>
      </c>
      <c r="H279" t="s">
        <v>2821</v>
      </c>
      <c r="J279" t="s">
        <v>807</v>
      </c>
      <c r="M279" s="26">
        <v>99</v>
      </c>
      <c r="Q279" s="29" t="s">
        <v>753</v>
      </c>
      <c r="R279" s="29" t="str">
        <f>IFERROR(MID(RADataQTable[[#This Row],[RAtemplate]],1,LEN(RADataQTable[[#This Row],[RAtemplate]])-8),"RA") &amp; " " &amp; RADataQTable[[#This Row],[prop_id0]] &amp; " " &amp; RADataQTable[[#This Row],[last0]]</f>
        <v>RA 1763798 Bowman</v>
      </c>
      <c r="U279" s="21" t="str">
        <f>IF(signer1="PD",IF(ISBLANK(RADataQTable[[#This Row],[sign_blck_name]]),"",RADataQTable[[#This Row],[sign_blck_name]]),IF(ISBLANK(signer1),"",signer1))</f>
        <v>William Bainbridge</v>
      </c>
      <c r="V279" s="29" t="str">
        <f>signer2</f>
        <v>Cognizant Program Director</v>
      </c>
      <c r="W279" s="15" t="str">
        <f>HYPERLINK("https://www.ejacket.nsf.gov/ej/showProposal.do?Continue=Y&amp;ID="&amp;RADataQTable[[#This Row],[prop_id0]],"eJ")</f>
        <v>eJ</v>
      </c>
      <c r="X279" s="15" t="str">
        <f>HYPERLINK("mailto:"&amp;RADataQTable[[#This Row],[email]]&amp;"&amp;subject=Your NSF Proposal:  "&amp;RADataQTable[[#This Row],[Div]]&amp;" "&amp;RADataQTable[[#This Row],[prop_id0]], RADataQTable[[#This Row],[email]])</f>
        <v>bowman@vt.edu</v>
      </c>
      <c r="Y279" s="15" t="str">
        <f>HYPERLINK("mailto:"&amp;RADataQTable[[#This Row],[allPIemail]]&amp;"&amp;subject=NSF Proposal:  "&amp;RADataQTable[[#This Row],[Div]]&amp;" "&amp;RADataQTable[[#This Row],[prop_id0]], "PIs@")</f>
        <v>PIs@</v>
      </c>
      <c r="Z279" t="s">
        <v>2871</v>
      </c>
      <c r="AD279"/>
      <c r="AE279" t="str">
        <f>IF(RADataQTable[[#This Row],[maxScore]]-RADataQTable[[#This Row],[minScore]]&gt;4,"Y","")</f>
        <v/>
      </c>
      <c r="AF279" s="21"/>
      <c r="AG279" s="26"/>
      <c r="AI279"/>
      <c r="AJ279" s="30"/>
      <c r="AK279" s="13">
        <v>1897959</v>
      </c>
      <c r="AL279" s="13">
        <v>1897959</v>
      </c>
      <c r="AM279">
        <v>0</v>
      </c>
      <c r="AN279" s="30">
        <v>43252</v>
      </c>
      <c r="AO279" s="21">
        <v>48</v>
      </c>
      <c r="AP279" s="21" t="s">
        <v>4326</v>
      </c>
      <c r="AS279" s="30"/>
      <c r="AX279" s="30"/>
      <c r="BG279" s="30"/>
      <c r="BP279" s="30"/>
      <c r="BU279" t="s">
        <v>1956</v>
      </c>
      <c r="BV279" s="21" t="s">
        <v>1957</v>
      </c>
      <c r="BW279" s="21" t="s">
        <v>3383</v>
      </c>
      <c r="BX279" s="21" t="s">
        <v>3384</v>
      </c>
      <c r="BY279" s="31">
        <v>1897959</v>
      </c>
      <c r="BZ279" s="31">
        <v>1897959</v>
      </c>
      <c r="CA279" t="s">
        <v>468</v>
      </c>
      <c r="CF279" s="31"/>
      <c r="CG279" s="31"/>
      <c r="CM279" s="31"/>
      <c r="CN279" s="31"/>
      <c r="CT279" s="31"/>
      <c r="CU279" s="31"/>
      <c r="DA279" s="31"/>
      <c r="DB279" s="31"/>
      <c r="DH279" s="31"/>
      <c r="DI279" s="31"/>
      <c r="DO279" s="31"/>
      <c r="DP279" s="31"/>
      <c r="DR279" t="s">
        <v>5495</v>
      </c>
      <c r="DS279" t="s">
        <v>5496</v>
      </c>
      <c r="DT279" t="s">
        <v>469</v>
      </c>
      <c r="DU279" s="29" t="s">
        <v>5508</v>
      </c>
      <c r="DV279" t="s">
        <v>2829</v>
      </c>
      <c r="DW279" t="s">
        <v>5481</v>
      </c>
      <c r="DX279" t="s">
        <v>5482</v>
      </c>
      <c r="DY279" t="s">
        <v>5483</v>
      </c>
      <c r="DZ279" t="s">
        <v>5484</v>
      </c>
      <c r="EA279" s="22">
        <v>43091.565520833334</v>
      </c>
      <c r="EB279" t="s">
        <v>3385</v>
      </c>
      <c r="EC279" t="s">
        <v>5832</v>
      </c>
    </row>
    <row r="280" spans="1:133" x14ac:dyDescent="0.35">
      <c r="A280" s="30"/>
      <c r="B280" s="22">
        <v>43005.618055555555</v>
      </c>
      <c r="C280" s="22" t="s">
        <v>2817</v>
      </c>
      <c r="D280" s="30" t="s">
        <v>2818</v>
      </c>
      <c r="E280" s="30" t="s">
        <v>474</v>
      </c>
      <c r="F280" s="30" t="s">
        <v>2820</v>
      </c>
      <c r="G280" s="30" t="s">
        <v>2819</v>
      </c>
      <c r="H280" t="s">
        <v>2821</v>
      </c>
      <c r="I280" t="s">
        <v>2822</v>
      </c>
      <c r="J280" t="s">
        <v>1201</v>
      </c>
      <c r="M280" s="26">
        <v>99</v>
      </c>
      <c r="Q280" s="29" t="s">
        <v>753</v>
      </c>
      <c r="R280" s="29" t="str">
        <f>IFERROR(MID(RADataQTable[[#This Row],[RAtemplate]],1,LEN(RADataQTable[[#This Row],[RAtemplate]])-8),"RA") &amp; " " &amp; RADataQTable[[#This Row],[prop_id0]] &amp; " " &amp; RADataQTable[[#This Row],[last0]]</f>
        <v>RA 1763801 Willett</v>
      </c>
      <c r="U280" s="21" t="str">
        <f>IF(signer1="PD",IF(ISBLANK(RADataQTable[[#This Row],[sign_blck_name]]),"",RADataQTable[[#This Row],[sign_blck_name]]),IF(ISBLANK(signer1),"",signer1))</f>
        <v>Richard Brown</v>
      </c>
      <c r="V280" s="29" t="str">
        <f>signer2</f>
        <v>Cognizant Program Director</v>
      </c>
      <c r="W280" s="15" t="str">
        <f>HYPERLINK("https://www.ejacket.nsf.gov/ej/showProposal.do?Continue=Y&amp;ID="&amp;RADataQTable[[#This Row],[prop_id0]],"eJ")</f>
        <v>eJ</v>
      </c>
      <c r="X280" s="15" t="str">
        <f>HYPERLINK("mailto:"&amp;RADataQTable[[#This Row],[email]]&amp;"&amp;subject=Your NSF Proposal:  "&amp;RADataQTable[[#This Row],[Div]]&amp;" "&amp;RADataQTable[[#This Row],[prop_id0]], RADataQTable[[#This Row],[email]])</f>
        <v>becca.lu.willett@gmail.com</v>
      </c>
      <c r="Y280" s="15" t="str">
        <f>HYPERLINK("mailto:"&amp;RADataQTable[[#This Row],[allPIemail]]&amp;"&amp;subject=NSF Proposal:  "&amp;RADataQTable[[#This Row],[Div]]&amp;" "&amp;RADataQTable[[#This Row],[prop_id0]], "PIs@")</f>
        <v>PIs@</v>
      </c>
      <c r="Z280" t="s">
        <v>2825</v>
      </c>
      <c r="AD280"/>
      <c r="AE280" t="str">
        <f>IF(RADataQTable[[#This Row],[maxScore]]-RADataQTable[[#This Row],[minScore]]&gt;4,"Y","")</f>
        <v/>
      </c>
      <c r="AF280" s="21"/>
      <c r="AG280" s="26"/>
      <c r="AI280"/>
      <c r="AJ280" s="30"/>
      <c r="AK280" s="13">
        <v>1187703</v>
      </c>
      <c r="AL280" s="13">
        <v>1187703</v>
      </c>
      <c r="AM280">
        <v>0</v>
      </c>
      <c r="AN280" s="30">
        <v>43132</v>
      </c>
      <c r="AO280" s="21">
        <v>48</v>
      </c>
      <c r="AP280" s="21" t="s">
        <v>4327</v>
      </c>
      <c r="AS280" s="30"/>
      <c r="AX280" s="30"/>
      <c r="BG280" s="30"/>
      <c r="BP280" s="30"/>
      <c r="BU280" t="s">
        <v>1959</v>
      </c>
      <c r="BV280" s="21" t="s">
        <v>1960</v>
      </c>
      <c r="BW280" s="21" t="s">
        <v>2969</v>
      </c>
      <c r="BX280" s="21" t="s">
        <v>3257</v>
      </c>
      <c r="BY280" s="31">
        <v>1187703</v>
      </c>
      <c r="BZ280" s="31">
        <v>1187703</v>
      </c>
      <c r="CF280" s="31"/>
      <c r="CG280" s="31"/>
      <c r="CM280" s="31"/>
      <c r="CN280" s="31"/>
      <c r="CT280" s="31"/>
      <c r="CU280" s="31"/>
      <c r="DA280" s="31"/>
      <c r="DB280" s="31"/>
      <c r="DH280" s="31"/>
      <c r="DI280" s="31"/>
      <c r="DO280" s="31"/>
      <c r="DP280" s="31"/>
      <c r="DR280" t="s">
        <v>5478</v>
      </c>
      <c r="DS280" t="s">
        <v>5479</v>
      </c>
      <c r="DT280" t="s">
        <v>475</v>
      </c>
      <c r="DU280" s="29" t="s">
        <v>5624</v>
      </c>
      <c r="DV280" t="s">
        <v>2829</v>
      </c>
      <c r="DW280" t="s">
        <v>5481</v>
      </c>
      <c r="DX280" t="s">
        <v>5482</v>
      </c>
      <c r="DY280" t="s">
        <v>5483</v>
      </c>
      <c r="DZ280" t="s">
        <v>5484</v>
      </c>
      <c r="EA280" s="22">
        <v>43091.565520833334</v>
      </c>
      <c r="EB280" t="s">
        <v>4328</v>
      </c>
      <c r="EC280" t="s">
        <v>5833</v>
      </c>
    </row>
    <row r="281" spans="1:133" x14ac:dyDescent="0.35">
      <c r="A281" s="30"/>
      <c r="B281" s="22">
        <v>43005.618750000001</v>
      </c>
      <c r="C281" s="22" t="s">
        <v>2868</v>
      </c>
      <c r="D281" s="30" t="s">
        <v>2869</v>
      </c>
      <c r="E281" s="30" t="s">
        <v>468</v>
      </c>
      <c r="F281" s="30" t="s">
        <v>2820</v>
      </c>
      <c r="G281" s="30" t="s">
        <v>2819</v>
      </c>
      <c r="H281" t="s">
        <v>2821</v>
      </c>
      <c r="I281" t="s">
        <v>2911</v>
      </c>
      <c r="J281" t="s">
        <v>807</v>
      </c>
      <c r="M281" s="26">
        <v>99</v>
      </c>
      <c r="Q281" s="29" t="s">
        <v>753</v>
      </c>
      <c r="R281" s="29" t="str">
        <f>IFERROR(MID(RADataQTable[[#This Row],[RAtemplate]],1,LEN(RADataQTable[[#This Row],[RAtemplate]])-8),"RA") &amp; " " &amp; RADataQTable[[#This Row],[prop_id0]] &amp; " " &amp; RADataQTable[[#This Row],[last0]]</f>
        <v>RA 1763803 Lindtner</v>
      </c>
      <c r="U281" s="21" t="str">
        <f>IF(signer1="PD",IF(ISBLANK(RADataQTable[[#This Row],[sign_blck_name]]),"",RADataQTable[[#This Row],[sign_blck_name]]),IF(ISBLANK(signer1),"",signer1))</f>
        <v>William Bainbridge</v>
      </c>
      <c r="V281" s="29" t="str">
        <f>signer2</f>
        <v>Cognizant Program Director</v>
      </c>
      <c r="W281" s="15" t="str">
        <f>HYPERLINK("https://www.ejacket.nsf.gov/ej/showProposal.do?Continue=Y&amp;ID="&amp;RADataQTable[[#This Row],[prop_id0]],"eJ")</f>
        <v>eJ</v>
      </c>
      <c r="X281" s="15" t="str">
        <f>HYPERLINK("mailto:"&amp;RADataQTable[[#This Row],[email]]&amp;"&amp;subject=Your NSF Proposal:  "&amp;RADataQTable[[#This Row],[Div]]&amp;" "&amp;RADataQTable[[#This Row],[prop_id0]], RADataQTable[[#This Row],[email]])</f>
        <v>lindtner@umich.edu</v>
      </c>
      <c r="Y281" s="15" t="str">
        <f>HYPERLINK("mailto:"&amp;RADataQTable[[#This Row],[allPIemail]]&amp;"&amp;subject=NSF Proposal:  "&amp;RADataQTable[[#This Row],[Div]]&amp;" "&amp;RADataQTable[[#This Row],[prop_id0]], "PIs@")</f>
        <v>PIs@</v>
      </c>
      <c r="Z281" t="s">
        <v>2871</v>
      </c>
      <c r="AD281"/>
      <c r="AE281" t="str">
        <f>IF(RADataQTable[[#This Row],[maxScore]]-RADataQTable[[#This Row],[minScore]]&gt;4,"Y","")</f>
        <v/>
      </c>
      <c r="AF281" s="21"/>
      <c r="AG281" s="26"/>
      <c r="AI281"/>
      <c r="AJ281" s="30"/>
      <c r="AK281" s="13">
        <v>1200000</v>
      </c>
      <c r="AL281" s="13">
        <v>1200000</v>
      </c>
      <c r="AM281">
        <v>0</v>
      </c>
      <c r="AN281" s="30">
        <v>43344</v>
      </c>
      <c r="AO281" s="21">
        <v>48</v>
      </c>
      <c r="AP281" s="21" t="s">
        <v>4330</v>
      </c>
      <c r="AS281" s="30"/>
      <c r="AX281" s="30"/>
      <c r="BG281" s="30"/>
      <c r="BP281" s="30"/>
      <c r="BU281" t="s">
        <v>1962</v>
      </c>
      <c r="BV281" s="21" t="s">
        <v>1963</v>
      </c>
      <c r="BW281" s="21" t="s">
        <v>4329</v>
      </c>
      <c r="BX281" s="21" t="s">
        <v>713</v>
      </c>
      <c r="BY281" s="31">
        <v>610000</v>
      </c>
      <c r="BZ281" s="31">
        <v>610000</v>
      </c>
      <c r="CA281" t="s">
        <v>2912</v>
      </c>
      <c r="CB281" s="21" t="s">
        <v>4332</v>
      </c>
      <c r="CC281" s="21" t="s">
        <v>4333</v>
      </c>
      <c r="CD281" s="21" t="s">
        <v>4334</v>
      </c>
      <c r="CE281" s="21" t="s">
        <v>574</v>
      </c>
      <c r="CF281" s="31">
        <v>590000</v>
      </c>
      <c r="CG281" s="31">
        <v>590000</v>
      </c>
      <c r="CH281" t="s">
        <v>2912</v>
      </c>
      <c r="CM281" s="31"/>
      <c r="CN281" s="31"/>
      <c r="CT281" s="31"/>
      <c r="CU281" s="31"/>
      <c r="DA281" s="31"/>
      <c r="DB281" s="31"/>
      <c r="DH281" s="31"/>
      <c r="DI281" s="31"/>
      <c r="DO281" s="31"/>
      <c r="DP281" s="31"/>
      <c r="DR281" t="s">
        <v>5495</v>
      </c>
      <c r="DS281" t="s">
        <v>5496</v>
      </c>
      <c r="DT281" t="s">
        <v>469</v>
      </c>
      <c r="DU281" s="29" t="s">
        <v>5508</v>
      </c>
      <c r="DV281" t="s">
        <v>2881</v>
      </c>
      <c r="DW281" t="s">
        <v>5481</v>
      </c>
      <c r="DX281" t="s">
        <v>5482</v>
      </c>
      <c r="DY281" t="s">
        <v>5483</v>
      </c>
      <c r="DZ281" t="s">
        <v>5484</v>
      </c>
      <c r="EA281" s="22">
        <v>43091.565520833334</v>
      </c>
      <c r="EB281" t="s">
        <v>4331</v>
      </c>
      <c r="EC281" t="s">
        <v>5834</v>
      </c>
    </row>
    <row r="282" spans="1:133" x14ac:dyDescent="0.35">
      <c r="A282" s="30"/>
      <c r="B282" s="22">
        <v>43005.621527777781</v>
      </c>
      <c r="C282" s="22" t="s">
        <v>2868</v>
      </c>
      <c r="D282" s="30" t="s">
        <v>2869</v>
      </c>
      <c r="E282" s="30" t="s">
        <v>468</v>
      </c>
      <c r="F282" s="30" t="s">
        <v>2820</v>
      </c>
      <c r="G282" s="30" t="s">
        <v>2819</v>
      </c>
      <c r="H282" t="s">
        <v>2821</v>
      </c>
      <c r="I282" t="s">
        <v>2911</v>
      </c>
      <c r="J282" t="s">
        <v>800</v>
      </c>
      <c r="M282" s="26">
        <v>99</v>
      </c>
      <c r="Q282" s="29" t="s">
        <v>753</v>
      </c>
      <c r="R282" s="29" t="str">
        <f>IFERROR(MID(RADataQTable[[#This Row],[RAtemplate]],1,LEN(RADataQTable[[#This Row],[RAtemplate]])-8),"RA") &amp; " " &amp; RADataQTable[[#This Row],[prop_id0]] &amp; " " &amp; RADataQTable[[#This Row],[last0]]</f>
        <v>RA 1763807 Solovey</v>
      </c>
      <c r="U282" s="21" t="str">
        <f>IF(signer1="PD",IF(ISBLANK(RADataQTable[[#This Row],[sign_blck_name]]),"",RADataQTable[[#This Row],[sign_blck_name]]),IF(ISBLANK(signer1),"",signer1))</f>
        <v>Ephraim P. Glinert</v>
      </c>
      <c r="V282" s="29" t="str">
        <f>signer2</f>
        <v>Cognizant Program Director</v>
      </c>
      <c r="W282" s="15" t="str">
        <f>HYPERLINK("https://www.ejacket.nsf.gov/ej/showProposal.do?Continue=Y&amp;ID="&amp;RADataQTable[[#This Row],[prop_id0]],"eJ")</f>
        <v>eJ</v>
      </c>
      <c r="X282" s="15" t="str">
        <f>HYPERLINK("mailto:"&amp;RADataQTable[[#This Row],[email]]&amp;"&amp;subject=Your NSF Proposal:  "&amp;RADataQTable[[#This Row],[Div]]&amp;" "&amp;RADataQTable[[#This Row],[prop_id0]], RADataQTable[[#This Row],[email]])</f>
        <v>ets36@drexel.edu</v>
      </c>
      <c r="Y282" s="15" t="str">
        <f>HYPERLINK("mailto:"&amp;RADataQTable[[#This Row],[allPIemail]]&amp;"&amp;subject=NSF Proposal:  "&amp;RADataQTable[[#This Row],[Div]]&amp;" "&amp;RADataQTable[[#This Row],[prop_id0]], "PIs@")</f>
        <v>PIs@</v>
      </c>
      <c r="Z282" t="s">
        <v>2871</v>
      </c>
      <c r="AD282"/>
      <c r="AE282" t="str">
        <f>IF(RADataQTable[[#This Row],[maxScore]]-RADataQTable[[#This Row],[minScore]]&gt;4,"Y","")</f>
        <v/>
      </c>
      <c r="AF282" s="21"/>
      <c r="AG282" s="26"/>
      <c r="AI282"/>
      <c r="AJ282" s="30"/>
      <c r="AK282" s="13">
        <v>1025150</v>
      </c>
      <c r="AL282" s="13">
        <v>1025150</v>
      </c>
      <c r="AM282">
        <v>0</v>
      </c>
      <c r="AN282" s="30">
        <v>43221</v>
      </c>
      <c r="AO282" s="21">
        <v>36</v>
      </c>
      <c r="AP282" s="21" t="s">
        <v>4338</v>
      </c>
      <c r="AS282" s="30"/>
      <c r="AX282" s="30"/>
      <c r="BG282" s="30"/>
      <c r="BP282" s="30"/>
      <c r="BU282" t="s">
        <v>1965</v>
      </c>
      <c r="BV282" s="21" t="s">
        <v>1966</v>
      </c>
      <c r="BW282" s="21" t="s">
        <v>4337</v>
      </c>
      <c r="BX282" s="21" t="s">
        <v>562</v>
      </c>
      <c r="BY282" s="31">
        <v>1025150</v>
      </c>
      <c r="BZ282" s="31">
        <v>1025150</v>
      </c>
      <c r="CA282" t="s">
        <v>468</v>
      </c>
      <c r="CF282" s="31"/>
      <c r="CG282" s="31"/>
      <c r="CM282" s="31"/>
      <c r="CN282" s="31"/>
      <c r="CT282" s="31"/>
      <c r="CU282" s="31"/>
      <c r="DA282" s="31"/>
      <c r="DB282" s="31"/>
      <c r="DH282" s="31"/>
      <c r="DI282" s="31"/>
      <c r="DO282" s="31"/>
      <c r="DP282" s="31"/>
      <c r="DR282" t="s">
        <v>5495</v>
      </c>
      <c r="DS282" t="s">
        <v>5496</v>
      </c>
      <c r="DT282" t="s">
        <v>469</v>
      </c>
      <c r="DU282" s="29" t="s">
        <v>5505</v>
      </c>
      <c r="DV282" t="s">
        <v>2829</v>
      </c>
      <c r="DW282" t="s">
        <v>5481</v>
      </c>
      <c r="DX282" t="s">
        <v>5482</v>
      </c>
      <c r="DY282" t="s">
        <v>5483</v>
      </c>
      <c r="DZ282" t="s">
        <v>5484</v>
      </c>
      <c r="EA282" s="22">
        <v>43091.565520833334</v>
      </c>
      <c r="EB282" t="s">
        <v>4339</v>
      </c>
      <c r="EC282" t="s">
        <v>5835</v>
      </c>
    </row>
    <row r="283" spans="1:133" x14ac:dyDescent="0.35">
      <c r="A283" s="30"/>
      <c r="B283" s="22">
        <v>43005.623611111114</v>
      </c>
      <c r="C283" s="22" t="s">
        <v>2839</v>
      </c>
      <c r="D283" s="30" t="s">
        <v>2840</v>
      </c>
      <c r="E283" s="30" t="s">
        <v>462</v>
      </c>
      <c r="F283" s="30" t="s">
        <v>2820</v>
      </c>
      <c r="G283" s="30" t="s">
        <v>2819</v>
      </c>
      <c r="H283" t="s">
        <v>2821</v>
      </c>
      <c r="J283" t="s">
        <v>761</v>
      </c>
      <c r="M283" s="26">
        <v>99</v>
      </c>
      <c r="Q283" s="29" t="s">
        <v>753</v>
      </c>
      <c r="R283" s="29" t="str">
        <f>IFERROR(MID(RADataQTable[[#This Row],[RAtemplate]],1,LEN(RADataQTable[[#This Row],[RAtemplate]])-8),"RA") &amp; " " &amp; RADataQTable[[#This Row],[prop_id0]] &amp; " " &amp; RADataQTable[[#This Row],[last0]]</f>
        <v>RA 1763810 Akella</v>
      </c>
      <c r="U283" s="21" t="str">
        <f>IF(signer1="PD",IF(ISBLANK(RADataQTable[[#This Row],[sign_blck_name]]),"",RADataQTable[[#This Row],[sign_blck_name]]),IF(ISBLANK(signer1),"",signer1))</f>
        <v>Samee Khan</v>
      </c>
      <c r="V283" s="29" t="str">
        <f>signer2</f>
        <v>Cognizant Program Director</v>
      </c>
      <c r="W283" s="15" t="str">
        <f>HYPERLINK("https://www.ejacket.nsf.gov/ej/showProposal.do?Continue=Y&amp;ID="&amp;RADataQTable[[#This Row],[prop_id0]],"eJ")</f>
        <v>eJ</v>
      </c>
      <c r="X283" s="15" t="str">
        <f>HYPERLINK("mailto:"&amp;RADataQTable[[#This Row],[email]]&amp;"&amp;subject=Your NSF Proposal:  "&amp;RADataQTable[[#This Row],[Div]]&amp;" "&amp;RADataQTable[[#This Row],[prop_id0]], RADataQTable[[#This Row],[email]])</f>
        <v>akella@cs.wisc.edu</v>
      </c>
      <c r="Y283" s="15" t="str">
        <f>HYPERLINK("mailto:"&amp;RADataQTable[[#This Row],[allPIemail]]&amp;"&amp;subject=NSF Proposal:  "&amp;RADataQTable[[#This Row],[Div]]&amp;" "&amp;RADataQTable[[#This Row],[prop_id0]], "PIs@")</f>
        <v>PIs@</v>
      </c>
      <c r="Z283" t="s">
        <v>2841</v>
      </c>
      <c r="AD283"/>
      <c r="AE283" t="str">
        <f>IF(RADataQTable[[#This Row],[maxScore]]-RADataQTable[[#This Row],[minScore]]&gt;4,"Y","")</f>
        <v/>
      </c>
      <c r="AF283" s="21"/>
      <c r="AG283" s="26"/>
      <c r="AI283"/>
      <c r="AJ283" s="30"/>
      <c r="AK283" s="13">
        <v>1200000</v>
      </c>
      <c r="AL283" s="13">
        <v>1200000</v>
      </c>
      <c r="AM283">
        <v>0</v>
      </c>
      <c r="AN283" s="30">
        <v>43344</v>
      </c>
      <c r="AO283" s="21">
        <v>48</v>
      </c>
      <c r="AP283" s="21" t="s">
        <v>4354</v>
      </c>
      <c r="AS283" s="30"/>
      <c r="AX283" s="30"/>
      <c r="BG283" s="30"/>
      <c r="BP283" s="30"/>
      <c r="BU283" t="s">
        <v>4352</v>
      </c>
      <c r="BV283" s="21" t="s">
        <v>4353</v>
      </c>
      <c r="BW283" s="21" t="s">
        <v>3192</v>
      </c>
      <c r="BX283" s="21" t="s">
        <v>3257</v>
      </c>
      <c r="BY283" s="31">
        <v>1200000</v>
      </c>
      <c r="BZ283" s="31">
        <v>1200000</v>
      </c>
      <c r="CA283" t="s">
        <v>485</v>
      </c>
      <c r="CF283" s="31"/>
      <c r="CG283" s="31"/>
      <c r="CM283" s="31"/>
      <c r="CN283" s="31"/>
      <c r="CT283" s="31"/>
      <c r="CU283" s="31"/>
      <c r="DA283" s="31"/>
      <c r="DB283" s="31"/>
      <c r="DH283" s="31"/>
      <c r="DI283" s="31"/>
      <c r="DO283" s="31"/>
      <c r="DP283" s="31"/>
      <c r="DR283" t="s">
        <v>5486</v>
      </c>
      <c r="DS283" t="s">
        <v>5487</v>
      </c>
      <c r="DT283" t="s">
        <v>463</v>
      </c>
      <c r="DU283" s="29" t="s">
        <v>5490</v>
      </c>
      <c r="DV283" t="s">
        <v>2829</v>
      </c>
      <c r="DW283" t="s">
        <v>5481</v>
      </c>
      <c r="DX283" t="s">
        <v>5482</v>
      </c>
      <c r="DY283" t="s">
        <v>5483</v>
      </c>
      <c r="DZ283" t="s">
        <v>5484</v>
      </c>
      <c r="EA283" s="22">
        <v>43091.565520833334</v>
      </c>
      <c r="EB283" t="s">
        <v>4355</v>
      </c>
      <c r="EC283" t="s">
        <v>5840</v>
      </c>
    </row>
    <row r="284" spans="1:133" x14ac:dyDescent="0.35">
      <c r="A284" s="30"/>
      <c r="B284" s="22">
        <v>43005.626388888886</v>
      </c>
      <c r="C284" s="22" t="s">
        <v>2868</v>
      </c>
      <c r="D284" s="30" t="s">
        <v>2869</v>
      </c>
      <c r="E284" s="30" t="s">
        <v>466</v>
      </c>
      <c r="F284" s="30" t="s">
        <v>2820</v>
      </c>
      <c r="G284" s="30" t="s">
        <v>2819</v>
      </c>
      <c r="H284" t="s">
        <v>2821</v>
      </c>
      <c r="I284" t="s">
        <v>2883</v>
      </c>
      <c r="J284" t="s">
        <v>786</v>
      </c>
      <c r="M284" s="26">
        <v>99</v>
      </c>
      <c r="Q284" s="29" t="s">
        <v>753</v>
      </c>
      <c r="R284" s="29" t="str">
        <f>IFERROR(MID(RADataQTable[[#This Row],[RAtemplate]],1,LEN(RADataQTable[[#This Row],[RAtemplate]])-8),"RA") &amp; " " &amp; RADataQTable[[#This Row],[prop_id0]] &amp; " " &amp; RADataQTable[[#This Row],[last0]]</f>
        <v>RA 1763815 Poczos</v>
      </c>
      <c r="U284" s="21" t="str">
        <f>IF(signer1="PD",IF(ISBLANK(RADataQTable[[#This Row],[sign_blck_name]]),"",RADataQTable[[#This Row],[sign_blck_name]]),IF(ISBLANK(signer1),"",signer1))</f>
        <v>Aidong Zhang</v>
      </c>
      <c r="V284" s="29" t="str">
        <f>signer2</f>
        <v>Cognizant Program Director</v>
      </c>
      <c r="W284" s="15" t="str">
        <f>HYPERLINK("https://www.ejacket.nsf.gov/ej/showProposal.do?Continue=Y&amp;ID="&amp;RADataQTable[[#This Row],[prop_id0]],"eJ")</f>
        <v>eJ</v>
      </c>
      <c r="X284" s="15" t="str">
        <f>HYPERLINK("mailto:"&amp;RADataQTable[[#This Row],[email]]&amp;"&amp;subject=Your NSF Proposal:  "&amp;RADataQTable[[#This Row],[Div]]&amp;" "&amp;RADataQTable[[#This Row],[prop_id0]], RADataQTable[[#This Row],[email]])</f>
        <v>bapoczos@andrew.cmu.edu</v>
      </c>
      <c r="Y284" s="15" t="str">
        <f>HYPERLINK("mailto:"&amp;RADataQTable[[#This Row],[allPIemail]]&amp;"&amp;subject=NSF Proposal:  "&amp;RADataQTable[[#This Row],[Div]]&amp;" "&amp;RADataQTable[[#This Row],[prop_id0]], "PIs@")</f>
        <v>PIs@</v>
      </c>
      <c r="Z284" t="s">
        <v>2871</v>
      </c>
      <c r="AD284"/>
      <c r="AE284" t="str">
        <f>IF(RADataQTable[[#This Row],[maxScore]]-RADataQTable[[#This Row],[minScore]]&gt;4,"Y","")</f>
        <v/>
      </c>
      <c r="AF284" s="21"/>
      <c r="AG284" s="26"/>
      <c r="AI284"/>
      <c r="AJ284" s="30"/>
      <c r="AK284" s="13">
        <v>1195518</v>
      </c>
      <c r="AL284" s="13">
        <v>1195518</v>
      </c>
      <c r="AM284">
        <v>0</v>
      </c>
      <c r="AN284" s="30">
        <v>43252</v>
      </c>
      <c r="AO284" s="21">
        <v>36</v>
      </c>
      <c r="AP284" s="21" t="s">
        <v>4365</v>
      </c>
      <c r="AS284" s="30"/>
      <c r="AX284" s="30"/>
      <c r="BG284" s="30"/>
      <c r="BP284" s="30"/>
      <c r="BU284" t="s">
        <v>1995</v>
      </c>
      <c r="BV284" s="21" t="s">
        <v>1996</v>
      </c>
      <c r="BW284" s="21" t="s">
        <v>4364</v>
      </c>
      <c r="BX284" s="21" t="s">
        <v>542</v>
      </c>
      <c r="BY284" s="31">
        <v>599945</v>
      </c>
      <c r="BZ284" s="31">
        <v>599945</v>
      </c>
      <c r="CA284" t="s">
        <v>2884</v>
      </c>
      <c r="CB284" s="21" t="s">
        <v>4367</v>
      </c>
      <c r="CC284" s="21" t="s">
        <v>4368</v>
      </c>
      <c r="CD284" s="21" t="s">
        <v>4369</v>
      </c>
      <c r="CE284" s="21" t="s">
        <v>662</v>
      </c>
      <c r="CF284" s="31">
        <v>595573</v>
      </c>
      <c r="CG284" s="31">
        <v>595573</v>
      </c>
      <c r="CH284" t="s">
        <v>2884</v>
      </c>
      <c r="CM284" s="31"/>
      <c r="CN284" s="31"/>
      <c r="CT284" s="31"/>
      <c r="CU284" s="31"/>
      <c r="DA284" s="31"/>
      <c r="DB284" s="31"/>
      <c r="DH284" s="31"/>
      <c r="DI284" s="31"/>
      <c r="DO284" s="31"/>
      <c r="DP284" s="31"/>
      <c r="DR284" t="s">
        <v>5495</v>
      </c>
      <c r="DS284" t="s">
        <v>5496</v>
      </c>
      <c r="DT284" t="s">
        <v>467</v>
      </c>
      <c r="DU284" s="29" t="s">
        <v>5499</v>
      </c>
      <c r="DV284" t="s">
        <v>2881</v>
      </c>
      <c r="DW284" t="s">
        <v>5481</v>
      </c>
      <c r="DX284" t="s">
        <v>5482</v>
      </c>
      <c r="DY284" t="s">
        <v>5483</v>
      </c>
      <c r="DZ284" t="s">
        <v>5484</v>
      </c>
      <c r="EA284" s="22">
        <v>43091.565520833334</v>
      </c>
      <c r="EB284" t="s">
        <v>4366</v>
      </c>
      <c r="EC284" t="s">
        <v>5845</v>
      </c>
    </row>
    <row r="285" spans="1:133" x14ac:dyDescent="0.35">
      <c r="A285" s="30"/>
      <c r="B285" s="22">
        <v>43005.628472222219</v>
      </c>
      <c r="C285" s="22" t="s">
        <v>2839</v>
      </c>
      <c r="D285" s="30" t="s">
        <v>2840</v>
      </c>
      <c r="E285" s="30" t="s">
        <v>464</v>
      </c>
      <c r="F285" s="30" t="s">
        <v>2820</v>
      </c>
      <c r="G285" s="30" t="s">
        <v>2819</v>
      </c>
      <c r="H285" t="s">
        <v>2821</v>
      </c>
      <c r="J285" t="s">
        <v>1188</v>
      </c>
      <c r="M285" s="26">
        <v>99</v>
      </c>
      <c r="Q285" s="29" t="s">
        <v>753</v>
      </c>
      <c r="R285" s="29" t="str">
        <f>IFERROR(MID(RADataQTable[[#This Row],[RAtemplate]],1,LEN(RADataQTable[[#This Row],[RAtemplate]])-8),"RA") &amp; " " &amp; RADataQTable[[#This Row],[prop_id0]] &amp; " " &amp; RADataQTable[[#This Row],[last0]]</f>
        <v>RA 1763819 Barford</v>
      </c>
      <c r="U285" s="21" t="str">
        <f>IF(signer1="PD",IF(ISBLANK(RADataQTable[[#This Row],[sign_blck_name]]),"",RADataQTable[[#This Row],[sign_blck_name]]),IF(ISBLANK(signer1),"",signer1))</f>
        <v>Ann Von Lehmen</v>
      </c>
      <c r="V285" s="29" t="str">
        <f>signer2</f>
        <v>Cognizant Program Director</v>
      </c>
      <c r="W285" s="15" t="str">
        <f>HYPERLINK("https://www.ejacket.nsf.gov/ej/showProposal.do?Continue=Y&amp;ID="&amp;RADataQTable[[#This Row],[prop_id0]],"eJ")</f>
        <v>eJ</v>
      </c>
      <c r="X285" s="15" t="str">
        <f>HYPERLINK("mailto:"&amp;RADataQTable[[#This Row],[email]]&amp;"&amp;subject=Your NSF Proposal:  "&amp;RADataQTable[[#This Row],[Div]]&amp;" "&amp;RADataQTable[[#This Row],[prop_id0]], RADataQTable[[#This Row],[email]])</f>
        <v>pb@cs.wisc.edu</v>
      </c>
      <c r="Y285" s="15" t="str">
        <f>HYPERLINK("mailto:"&amp;RADataQTable[[#This Row],[allPIemail]]&amp;"&amp;subject=NSF Proposal:  "&amp;RADataQTable[[#This Row],[Div]]&amp;" "&amp;RADataQTable[[#This Row],[prop_id0]], "PIs@")</f>
        <v>PIs@</v>
      </c>
      <c r="Z285" t="s">
        <v>2841</v>
      </c>
      <c r="AD285"/>
      <c r="AE285" t="str">
        <f>IF(RADataQTable[[#This Row],[maxScore]]-RADataQTable[[#This Row],[minScore]]&gt;4,"Y","")</f>
        <v/>
      </c>
      <c r="AF285" s="21"/>
      <c r="AG285" s="26"/>
      <c r="AI285"/>
      <c r="AJ285" s="30"/>
      <c r="AK285" s="13">
        <v>1180155</v>
      </c>
      <c r="AL285" s="13">
        <v>1180155</v>
      </c>
      <c r="AM285">
        <v>0</v>
      </c>
      <c r="AN285" s="30">
        <v>43252</v>
      </c>
      <c r="AO285" s="21">
        <v>48</v>
      </c>
      <c r="AP285" s="21" t="s">
        <v>4371</v>
      </c>
      <c r="AS285" s="30"/>
      <c r="AX285" s="30"/>
      <c r="BG285" s="30"/>
      <c r="BP285" s="30"/>
      <c r="BU285" t="s">
        <v>1998</v>
      </c>
      <c r="BV285" s="21" t="s">
        <v>1999</v>
      </c>
      <c r="BW285" s="21" t="s">
        <v>3312</v>
      </c>
      <c r="BX285" s="21" t="s">
        <v>3257</v>
      </c>
      <c r="BY285" s="31">
        <v>1000000</v>
      </c>
      <c r="BZ285" s="31">
        <v>1000000</v>
      </c>
      <c r="CA285" t="s">
        <v>485</v>
      </c>
      <c r="CB285" s="21" t="s">
        <v>4373</v>
      </c>
      <c r="CC285" s="21" t="s">
        <v>4374</v>
      </c>
      <c r="CD285" s="21" t="s">
        <v>4375</v>
      </c>
      <c r="CE285" s="21" t="s">
        <v>4376</v>
      </c>
      <c r="CF285" s="31">
        <v>180155</v>
      </c>
      <c r="CG285" s="31">
        <v>180155</v>
      </c>
      <c r="CH285" t="s">
        <v>485</v>
      </c>
      <c r="CM285" s="31"/>
      <c r="CN285" s="31"/>
      <c r="CT285" s="31"/>
      <c r="CU285" s="31"/>
      <c r="DA285" s="31"/>
      <c r="DB285" s="31"/>
      <c r="DH285" s="31"/>
      <c r="DI285" s="31"/>
      <c r="DO285" s="31"/>
      <c r="DP285" s="31"/>
      <c r="DR285" t="s">
        <v>5486</v>
      </c>
      <c r="DS285" t="s">
        <v>5487</v>
      </c>
      <c r="DT285" t="s">
        <v>465</v>
      </c>
      <c r="DU285" s="29" t="s">
        <v>5613</v>
      </c>
      <c r="DV285" t="s">
        <v>2829</v>
      </c>
      <c r="DW285" t="s">
        <v>5481</v>
      </c>
      <c r="DX285" t="s">
        <v>5482</v>
      </c>
      <c r="DY285" t="s">
        <v>5483</v>
      </c>
      <c r="DZ285" t="s">
        <v>5484</v>
      </c>
      <c r="EA285" s="22">
        <v>43091.565520833334</v>
      </c>
      <c r="EB285" t="s">
        <v>4372</v>
      </c>
      <c r="EC285" t="s">
        <v>5846</v>
      </c>
    </row>
    <row r="286" spans="1:133" x14ac:dyDescent="0.35">
      <c r="A286" s="30"/>
      <c r="B286" s="22">
        <v>43005.629166666666</v>
      </c>
      <c r="C286" s="22" t="s">
        <v>2868</v>
      </c>
      <c r="D286" s="30" t="s">
        <v>2869</v>
      </c>
      <c r="E286" s="30" t="s">
        <v>468</v>
      </c>
      <c r="F286" s="30" t="s">
        <v>2820</v>
      </c>
      <c r="G286" s="30" t="s">
        <v>2819</v>
      </c>
      <c r="H286" t="s">
        <v>2821</v>
      </c>
      <c r="I286" t="s">
        <v>2911</v>
      </c>
      <c r="J286" t="s">
        <v>807</v>
      </c>
      <c r="M286" s="26">
        <v>99</v>
      </c>
      <c r="Q286" s="29" t="s">
        <v>753</v>
      </c>
      <c r="R286" s="29" t="str">
        <f>IFERROR(MID(RADataQTable[[#This Row],[RAtemplate]],1,LEN(RADataQTable[[#This Row],[RAtemplate]])-8),"RA") &amp; " " &amp; RADataQTable[[#This Row],[prop_id0]] &amp; " " &amp; RADataQTable[[#This Row],[last0]]</f>
        <v>RA 1763825 Chattopadhyay</v>
      </c>
      <c r="U286" s="21" t="str">
        <f>IF(signer1="PD",IF(ISBLANK(RADataQTable[[#This Row],[sign_blck_name]]),"",RADataQTable[[#This Row],[sign_blck_name]]),IF(ISBLANK(signer1),"",signer1))</f>
        <v>William Bainbridge</v>
      </c>
      <c r="V286" s="29" t="str">
        <f>signer2</f>
        <v>Cognizant Program Director</v>
      </c>
      <c r="W286" s="15" t="str">
        <f>HYPERLINK("https://www.ejacket.nsf.gov/ej/showProposal.do?Continue=Y&amp;ID="&amp;RADataQTable[[#This Row],[prop_id0]],"eJ")</f>
        <v>eJ</v>
      </c>
      <c r="X286" s="15" t="str">
        <f>HYPERLINK("mailto:"&amp;RADataQTable[[#This Row],[email]]&amp;"&amp;subject=Your NSF Proposal:  "&amp;RADataQTable[[#This Row],[Div]]&amp;" "&amp;RADataQTable[[#This Row],[prop_id0]], RADataQTable[[#This Row],[email]])</f>
        <v>debchatt@uic.edu</v>
      </c>
      <c r="Y286" s="15" t="str">
        <f>HYPERLINK("mailto:"&amp;RADataQTable[[#This Row],[allPIemail]]&amp;"&amp;subject=NSF Proposal:  "&amp;RADataQTable[[#This Row],[Div]]&amp;" "&amp;RADataQTable[[#This Row],[prop_id0]], "PIs@")</f>
        <v>PIs@</v>
      </c>
      <c r="Z286" t="s">
        <v>2871</v>
      </c>
      <c r="AD286"/>
      <c r="AE286" t="str">
        <f>IF(RADataQTable[[#This Row],[maxScore]]-RADataQTable[[#This Row],[minScore]]&gt;4,"Y","")</f>
        <v/>
      </c>
      <c r="AF286" s="21"/>
      <c r="AG286" s="26"/>
      <c r="AI286"/>
      <c r="AJ286" s="30"/>
      <c r="AK286" s="13">
        <v>1199404</v>
      </c>
      <c r="AL286" s="13">
        <v>1199404</v>
      </c>
      <c r="AM286">
        <v>0</v>
      </c>
      <c r="AN286" s="30">
        <v>43252</v>
      </c>
      <c r="AO286" s="21">
        <v>36</v>
      </c>
      <c r="AP286" s="21" t="s">
        <v>4381</v>
      </c>
      <c r="AS286" s="30"/>
      <c r="AX286" s="30"/>
      <c r="BG286" s="30"/>
      <c r="BP286" s="30"/>
      <c r="BU286" t="s">
        <v>2008</v>
      </c>
      <c r="BV286" s="21" t="s">
        <v>2009</v>
      </c>
      <c r="BW286" s="21" t="s">
        <v>4380</v>
      </c>
      <c r="BX286" s="21" t="s">
        <v>3164</v>
      </c>
      <c r="BY286" s="31">
        <v>471694</v>
      </c>
      <c r="BZ286" s="31">
        <v>471694</v>
      </c>
      <c r="CA286" t="s">
        <v>2912</v>
      </c>
      <c r="CB286" s="21" t="s">
        <v>4383</v>
      </c>
      <c r="CC286" s="21" t="s">
        <v>4384</v>
      </c>
      <c r="CD286" s="21" t="s">
        <v>3476</v>
      </c>
      <c r="CE286" s="21" t="s">
        <v>4385</v>
      </c>
      <c r="CF286" s="31">
        <v>318785</v>
      </c>
      <c r="CG286" s="31">
        <v>318785</v>
      </c>
      <c r="CH286" t="s">
        <v>2912</v>
      </c>
      <c r="CI286" s="21" t="s">
        <v>4387</v>
      </c>
      <c r="CJ286" s="21" t="s">
        <v>1164</v>
      </c>
      <c r="CK286" s="21" t="s">
        <v>3758</v>
      </c>
      <c r="CL286" s="21" t="s">
        <v>609</v>
      </c>
      <c r="CM286" s="31">
        <v>145881</v>
      </c>
      <c r="CN286" s="31">
        <v>145881</v>
      </c>
      <c r="CO286" t="s">
        <v>2912</v>
      </c>
      <c r="CP286" s="21" t="s">
        <v>4390</v>
      </c>
      <c r="CQ286" s="21" t="s">
        <v>4391</v>
      </c>
      <c r="CR286" s="21" t="s">
        <v>3549</v>
      </c>
      <c r="CS286" s="21" t="s">
        <v>3620</v>
      </c>
      <c r="CT286" s="31">
        <v>263044</v>
      </c>
      <c r="CU286" s="31">
        <v>263044</v>
      </c>
      <c r="CV286" t="s">
        <v>2912</v>
      </c>
      <c r="DA286" s="31"/>
      <c r="DB286" s="31"/>
      <c r="DH286" s="31"/>
      <c r="DI286" s="31"/>
      <c r="DO286" s="31"/>
      <c r="DP286" s="31"/>
      <c r="DR286" t="s">
        <v>5495</v>
      </c>
      <c r="DS286" t="s">
        <v>5496</v>
      </c>
      <c r="DT286" t="s">
        <v>469</v>
      </c>
      <c r="DU286" s="29" t="s">
        <v>5508</v>
      </c>
      <c r="DV286" t="s">
        <v>2881</v>
      </c>
      <c r="DW286" t="s">
        <v>5481</v>
      </c>
      <c r="DX286" t="s">
        <v>5482</v>
      </c>
      <c r="DY286" t="s">
        <v>5483</v>
      </c>
      <c r="DZ286" t="s">
        <v>5484</v>
      </c>
      <c r="EA286" s="22">
        <v>43091.565520833334</v>
      </c>
      <c r="EB286" t="s">
        <v>4382</v>
      </c>
      <c r="EC286" t="s">
        <v>5848</v>
      </c>
    </row>
    <row r="287" spans="1:133" x14ac:dyDescent="0.35">
      <c r="A287" s="30"/>
      <c r="B287" s="22">
        <v>43005.629861111112</v>
      </c>
      <c r="C287" s="22" t="s">
        <v>2868</v>
      </c>
      <c r="D287" s="30" t="s">
        <v>2869</v>
      </c>
      <c r="E287" s="30" t="s">
        <v>468</v>
      </c>
      <c r="F287" s="30" t="s">
        <v>2820</v>
      </c>
      <c r="G287" s="30" t="s">
        <v>2819</v>
      </c>
      <c r="H287" t="s">
        <v>2821</v>
      </c>
      <c r="I287" t="s">
        <v>2911</v>
      </c>
      <c r="J287" t="s">
        <v>1185</v>
      </c>
      <c r="M287" s="26">
        <v>99</v>
      </c>
      <c r="Q287" s="29" t="s">
        <v>753</v>
      </c>
      <c r="R287" s="29" t="str">
        <f>IFERROR(MID(RADataQTable[[#This Row],[RAtemplate]],1,LEN(RADataQTable[[#This Row],[RAtemplate]])-8),"RA") &amp; " " &amp; RADataQTable[[#This Row],[prop_id0]] &amp; " " &amp; RADataQTable[[#This Row],[last0]]</f>
        <v>RA 1763827 Marsic</v>
      </c>
      <c r="U287" s="21" t="str">
        <f>IF(signer1="PD",IF(ISBLANK(RADataQTable[[#This Row],[sign_blck_name]]),"",RADataQTable[[#This Row],[sign_blck_name]]),IF(ISBLANK(signer1),"",signer1))</f>
        <v>Dan Cosley</v>
      </c>
      <c r="V287" s="29" t="str">
        <f>signer2</f>
        <v>Cognizant Program Director</v>
      </c>
      <c r="W287" s="15" t="str">
        <f>HYPERLINK("https://www.ejacket.nsf.gov/ej/showProposal.do?Continue=Y&amp;ID="&amp;RADataQTable[[#This Row],[prop_id0]],"eJ")</f>
        <v>eJ</v>
      </c>
      <c r="X287" s="15" t="str">
        <f>HYPERLINK("mailto:"&amp;RADataQTable[[#This Row],[email]]&amp;"&amp;subject=Your NSF Proposal:  "&amp;RADataQTable[[#This Row],[Div]]&amp;" "&amp;RADataQTable[[#This Row],[prop_id0]], RADataQTable[[#This Row],[email]])</f>
        <v>marsic@ece.rutgers.edu</v>
      </c>
      <c r="Y287" s="15" t="str">
        <f>HYPERLINK("mailto:"&amp;RADataQTable[[#This Row],[allPIemail]]&amp;"&amp;subject=NSF Proposal:  "&amp;RADataQTable[[#This Row],[Div]]&amp;" "&amp;RADataQTable[[#This Row],[prop_id0]], "PIs@")</f>
        <v>PIs@</v>
      </c>
      <c r="Z287" t="s">
        <v>2871</v>
      </c>
      <c r="AD287"/>
      <c r="AE287" t="str">
        <f>IF(RADataQTable[[#This Row],[maxScore]]-RADataQTable[[#This Row],[minScore]]&gt;4,"Y","")</f>
        <v/>
      </c>
      <c r="AF287" s="21"/>
      <c r="AG287" s="26"/>
      <c r="AI287"/>
      <c r="AJ287" s="30"/>
      <c r="AK287" s="13">
        <v>1199974</v>
      </c>
      <c r="AL287" s="13">
        <v>1199974</v>
      </c>
      <c r="AM287">
        <v>0</v>
      </c>
      <c r="AN287" s="30">
        <v>43282</v>
      </c>
      <c r="AO287" s="21">
        <v>48</v>
      </c>
      <c r="AP287" s="21" t="s">
        <v>4394</v>
      </c>
      <c r="AS287" s="30"/>
      <c r="AX287" s="30"/>
      <c r="BG287" s="30"/>
      <c r="BP287" s="30"/>
      <c r="BU287" t="s">
        <v>2011</v>
      </c>
      <c r="BV287" s="21" t="s">
        <v>2012</v>
      </c>
      <c r="BW287" s="21" t="s">
        <v>4393</v>
      </c>
      <c r="BX287" s="21" t="s">
        <v>630</v>
      </c>
      <c r="BY287" s="31">
        <v>700000</v>
      </c>
      <c r="BZ287" s="31">
        <v>700000</v>
      </c>
      <c r="CA287" t="s">
        <v>468</v>
      </c>
      <c r="CB287" s="21" t="s">
        <v>4396</v>
      </c>
      <c r="CC287" s="21" t="s">
        <v>4397</v>
      </c>
      <c r="CD287" s="21" t="s">
        <v>3294</v>
      </c>
      <c r="CE287" s="21" t="s">
        <v>4398</v>
      </c>
      <c r="CF287" s="31">
        <v>230000</v>
      </c>
      <c r="CG287" s="31">
        <v>230000</v>
      </c>
      <c r="CH287" t="s">
        <v>468</v>
      </c>
      <c r="CI287" s="21" t="s">
        <v>4400</v>
      </c>
      <c r="CJ287" s="21" t="s">
        <v>4401</v>
      </c>
      <c r="CK287" s="21" t="s">
        <v>4402</v>
      </c>
      <c r="CL287" s="21" t="s">
        <v>562</v>
      </c>
      <c r="CM287" s="31">
        <v>269974</v>
      </c>
      <c r="CN287" s="31">
        <v>269974</v>
      </c>
      <c r="CO287" t="s">
        <v>468</v>
      </c>
      <c r="CT287" s="31"/>
      <c r="CU287" s="31"/>
      <c r="DA287" s="31"/>
      <c r="DB287" s="31"/>
      <c r="DH287" s="31"/>
      <c r="DI287" s="31"/>
      <c r="DO287" s="31"/>
      <c r="DP287" s="31"/>
      <c r="DR287" t="s">
        <v>5495</v>
      </c>
      <c r="DS287" t="s">
        <v>5496</v>
      </c>
      <c r="DT287" t="s">
        <v>469</v>
      </c>
      <c r="DU287" s="29" t="s">
        <v>5584</v>
      </c>
      <c r="DV287" t="s">
        <v>2881</v>
      </c>
      <c r="DW287" t="s">
        <v>5481</v>
      </c>
      <c r="DX287" t="s">
        <v>5482</v>
      </c>
      <c r="DY287" t="s">
        <v>5483</v>
      </c>
      <c r="DZ287" t="s">
        <v>5484</v>
      </c>
      <c r="EA287" s="22">
        <v>43091.565520833334</v>
      </c>
      <c r="EB287" t="s">
        <v>4395</v>
      </c>
      <c r="EC287" t="s">
        <v>5849</v>
      </c>
    </row>
    <row r="288" spans="1:133" x14ac:dyDescent="0.35">
      <c r="A288" s="30"/>
      <c r="B288" s="22">
        <v>43005.634722222225</v>
      </c>
      <c r="C288" s="22" t="s">
        <v>2839</v>
      </c>
      <c r="D288" s="30" t="s">
        <v>2840</v>
      </c>
      <c r="E288" s="30" t="s">
        <v>464</v>
      </c>
      <c r="F288" s="30" t="s">
        <v>2820</v>
      </c>
      <c r="G288" s="30" t="s">
        <v>2819</v>
      </c>
      <c r="H288" t="s">
        <v>2821</v>
      </c>
      <c r="J288" t="s">
        <v>1119</v>
      </c>
      <c r="M288" s="26">
        <v>99</v>
      </c>
      <c r="Q288" s="29" t="s">
        <v>753</v>
      </c>
      <c r="R288" s="29" t="str">
        <f>IFERROR(MID(RADataQTable[[#This Row],[RAtemplate]],1,LEN(RADataQTable[[#This Row],[RAtemplate]])-8),"RA") &amp; " " &amp; RADataQTable[[#This Row],[prop_id0]] &amp; " " &amp; RADataQTable[[#This Row],[last0]]</f>
        <v>RA 1763835 Dietrich</v>
      </c>
      <c r="U288" s="21" t="str">
        <f>IF(signer1="PD",IF(ISBLANK(RADataQTable[[#This Row],[sign_blck_name]]),"",RADataQTable[[#This Row],[sign_blck_name]]),IF(ISBLANK(signer1),"",signer1))</f>
        <v>Monisha Ghosh</v>
      </c>
      <c r="V288" s="29" t="str">
        <f>signer2</f>
        <v>Cognizant Program Director</v>
      </c>
      <c r="W288" s="15" t="str">
        <f>HYPERLINK("https://www.ejacket.nsf.gov/ej/showProposal.do?Continue=Y&amp;ID="&amp;RADataQTable[[#This Row],[prop_id0]],"eJ")</f>
        <v>eJ</v>
      </c>
      <c r="X288" s="15" t="str">
        <f>HYPERLINK("mailto:"&amp;RADataQTable[[#This Row],[email]]&amp;"&amp;subject=Your NSF Proposal:  "&amp;RADataQTable[[#This Row],[Div]]&amp;" "&amp;RADataQTable[[#This Row],[prop_id0]], RADataQTable[[#This Row],[email]])</f>
        <v>cdietric@vt.edu</v>
      </c>
      <c r="Y288" s="15" t="str">
        <f>HYPERLINK("mailto:"&amp;RADataQTable[[#This Row],[allPIemail]]&amp;"&amp;subject=NSF Proposal:  "&amp;RADataQTable[[#This Row],[Div]]&amp;" "&amp;RADataQTable[[#This Row],[prop_id0]], "PIs@")</f>
        <v>PIs@</v>
      </c>
      <c r="Z288" t="s">
        <v>2841</v>
      </c>
      <c r="AD288"/>
      <c r="AE288" t="str">
        <f>IF(RADataQTable[[#This Row],[maxScore]]-RADataQTable[[#This Row],[minScore]]&gt;4,"Y","")</f>
        <v/>
      </c>
      <c r="AF288" s="21"/>
      <c r="AG288" s="26"/>
      <c r="AI288"/>
      <c r="AJ288" s="30"/>
      <c r="AK288" s="13">
        <v>1199162</v>
      </c>
      <c r="AL288" s="13">
        <v>1199162</v>
      </c>
      <c r="AM288">
        <v>0</v>
      </c>
      <c r="AN288" s="30">
        <v>43236</v>
      </c>
      <c r="AO288" s="21">
        <v>36</v>
      </c>
      <c r="AP288" s="21" t="s">
        <v>4426</v>
      </c>
      <c r="AS288" s="30"/>
      <c r="AX288" s="30"/>
      <c r="BG288" s="30"/>
      <c r="BP288" s="30"/>
      <c r="BU288" t="s">
        <v>2052</v>
      </c>
      <c r="BV288" s="21" t="s">
        <v>2053</v>
      </c>
      <c r="BW288" s="21" t="s">
        <v>4425</v>
      </c>
      <c r="BX288" s="21" t="s">
        <v>3384</v>
      </c>
      <c r="BY288" s="31">
        <v>1006931</v>
      </c>
      <c r="BZ288" s="31">
        <v>1006931</v>
      </c>
      <c r="CB288" s="21" t="s">
        <v>4428</v>
      </c>
      <c r="CC288" s="21" t="s">
        <v>1857</v>
      </c>
      <c r="CD288" s="21" t="s">
        <v>4429</v>
      </c>
      <c r="CE288" s="21" t="s">
        <v>4029</v>
      </c>
      <c r="CF288" s="31">
        <v>192231</v>
      </c>
      <c r="CG288" s="31">
        <v>192231</v>
      </c>
      <c r="CM288" s="31"/>
      <c r="CN288" s="31"/>
      <c r="CT288" s="31"/>
      <c r="CU288" s="31"/>
      <c r="DA288" s="31"/>
      <c r="DB288" s="31"/>
      <c r="DH288" s="31"/>
      <c r="DI288" s="31"/>
      <c r="DO288" s="31"/>
      <c r="DP288" s="31"/>
      <c r="DR288" t="s">
        <v>5486</v>
      </c>
      <c r="DS288" t="s">
        <v>5487</v>
      </c>
      <c r="DT288" t="s">
        <v>465</v>
      </c>
      <c r="DU288" s="29" t="s">
        <v>5595</v>
      </c>
      <c r="DV288" t="s">
        <v>2829</v>
      </c>
      <c r="DW288" t="s">
        <v>5481</v>
      </c>
      <c r="DX288" t="s">
        <v>5482</v>
      </c>
      <c r="DY288" t="s">
        <v>5483</v>
      </c>
      <c r="DZ288" t="s">
        <v>5484</v>
      </c>
      <c r="EA288" s="22">
        <v>43091.565520833334</v>
      </c>
      <c r="EB288" t="s">
        <v>4427</v>
      </c>
      <c r="EC288" t="s">
        <v>5856</v>
      </c>
    </row>
    <row r="289" spans="1:133" x14ac:dyDescent="0.35">
      <c r="A289" s="30"/>
      <c r="B289" s="22">
        <v>43005.634722222225</v>
      </c>
      <c r="C289" s="22" t="s">
        <v>2839</v>
      </c>
      <c r="D289" s="30" t="s">
        <v>2840</v>
      </c>
      <c r="E289" s="30" t="s">
        <v>462</v>
      </c>
      <c r="F289" s="30" t="s">
        <v>2820</v>
      </c>
      <c r="G289" s="30" t="s">
        <v>2819</v>
      </c>
      <c r="H289" t="s">
        <v>2821</v>
      </c>
      <c r="J289" t="s">
        <v>757</v>
      </c>
      <c r="M289" s="26">
        <v>99</v>
      </c>
      <c r="Q289" s="29" t="s">
        <v>753</v>
      </c>
      <c r="R289" s="29" t="str">
        <f>IFERROR(MID(RADataQTable[[#This Row],[RAtemplate]],1,LEN(RADataQTable[[#This Row],[RAtemplate]])-8),"RA") &amp; " " &amp; RADataQTable[[#This Row],[prop_id0]] &amp; " " &amp; RADataQTable[[#This Row],[last0]]</f>
        <v>RA 1763836 Hwu</v>
      </c>
      <c r="U289" s="21" t="str">
        <f>IF(signer1="PD",IF(ISBLANK(RADataQTable[[#This Row],[sign_blck_name]]),"",RADataQTable[[#This Row],[sign_blck_name]]),IF(ISBLANK(signer1),"",signer1))</f>
        <v>Sandip Kundu</v>
      </c>
      <c r="V289" s="29" t="str">
        <f>signer2</f>
        <v>Cognizant Program Director</v>
      </c>
      <c r="W289" s="15" t="str">
        <f>HYPERLINK("https://www.ejacket.nsf.gov/ej/showProposal.do?Continue=Y&amp;ID="&amp;RADataQTable[[#This Row],[prop_id0]],"eJ")</f>
        <v>eJ</v>
      </c>
      <c r="X289" s="15" t="str">
        <f>HYPERLINK("mailto:"&amp;RADataQTable[[#This Row],[email]]&amp;"&amp;subject=Your NSF Proposal:  "&amp;RADataQTable[[#This Row],[Div]]&amp;" "&amp;RADataQTable[[#This Row],[prop_id0]], RADataQTable[[#This Row],[email]])</f>
        <v>w-hwu@illinois.edu</v>
      </c>
      <c r="Y289" s="15" t="str">
        <f>HYPERLINK("mailto:"&amp;RADataQTable[[#This Row],[allPIemail]]&amp;"&amp;subject=NSF Proposal:  "&amp;RADataQTable[[#This Row],[Div]]&amp;" "&amp;RADataQTable[[#This Row],[prop_id0]], "PIs@")</f>
        <v>PIs@</v>
      </c>
      <c r="Z289" t="s">
        <v>2841</v>
      </c>
      <c r="AD289"/>
      <c r="AE289" t="str">
        <f>IF(RADataQTable[[#This Row],[maxScore]]-RADataQTable[[#This Row],[minScore]]&gt;4,"Y","")</f>
        <v/>
      </c>
      <c r="AF289" s="21"/>
      <c r="AG289" s="26"/>
      <c r="AI289"/>
      <c r="AJ289" s="30"/>
      <c r="AK289" s="13">
        <v>1200000</v>
      </c>
      <c r="AL289" s="13">
        <v>1200000</v>
      </c>
      <c r="AM289">
        <v>0</v>
      </c>
      <c r="AN289" s="30">
        <v>43328</v>
      </c>
      <c r="AO289" s="21">
        <v>48</v>
      </c>
      <c r="AP289" s="21" t="s">
        <v>4433</v>
      </c>
      <c r="AS289" s="30"/>
      <c r="AX289" s="30"/>
      <c r="BG289" s="30"/>
      <c r="BP289" s="30"/>
      <c r="BU289" t="s">
        <v>2055</v>
      </c>
      <c r="BV289" s="21" t="s">
        <v>2056</v>
      </c>
      <c r="BW289" s="21" t="s">
        <v>4432</v>
      </c>
      <c r="BX289" s="21" t="s">
        <v>676</v>
      </c>
      <c r="BY289" s="31">
        <v>1200000</v>
      </c>
      <c r="BZ289" s="31">
        <v>1200000</v>
      </c>
      <c r="CA289" t="s">
        <v>485</v>
      </c>
      <c r="CF289" s="31"/>
      <c r="CG289" s="31"/>
      <c r="CM289" s="31"/>
      <c r="CN289" s="31"/>
      <c r="CT289" s="31"/>
      <c r="CU289" s="31"/>
      <c r="DA289" s="31"/>
      <c r="DB289" s="31"/>
      <c r="DH289" s="31"/>
      <c r="DI289" s="31"/>
      <c r="DO289" s="31"/>
      <c r="DP289" s="31"/>
      <c r="DR289" t="s">
        <v>5486</v>
      </c>
      <c r="DS289" t="s">
        <v>5487</v>
      </c>
      <c r="DT289" t="s">
        <v>463</v>
      </c>
      <c r="DU289" s="29" t="s">
        <v>5488</v>
      </c>
      <c r="DV289" t="s">
        <v>2829</v>
      </c>
      <c r="DW289" t="s">
        <v>5481</v>
      </c>
      <c r="DX289" t="s">
        <v>5482</v>
      </c>
      <c r="DY289" t="s">
        <v>5483</v>
      </c>
      <c r="DZ289" t="s">
        <v>5484</v>
      </c>
      <c r="EA289" s="22">
        <v>43091.565520833334</v>
      </c>
      <c r="EB289" t="s">
        <v>4434</v>
      </c>
      <c r="EC289" t="s">
        <v>5857</v>
      </c>
    </row>
    <row r="290" spans="1:133" x14ac:dyDescent="0.35">
      <c r="A290" s="30"/>
      <c r="B290" s="22">
        <v>43005.636111111111</v>
      </c>
      <c r="C290" s="22" t="s">
        <v>2817</v>
      </c>
      <c r="D290" s="30" t="s">
        <v>2818</v>
      </c>
      <c r="E290" s="30" t="s">
        <v>474</v>
      </c>
      <c r="F290" s="30" t="s">
        <v>2820</v>
      </c>
      <c r="G290" s="30" t="s">
        <v>2819</v>
      </c>
      <c r="H290" t="s">
        <v>2821</v>
      </c>
      <c r="I290" t="s">
        <v>2822</v>
      </c>
      <c r="J290" t="s">
        <v>885</v>
      </c>
      <c r="M290" s="26">
        <v>99</v>
      </c>
      <c r="Q290" s="29" t="s">
        <v>753</v>
      </c>
      <c r="R290" s="29" t="str">
        <f>IFERROR(MID(RADataQTable[[#This Row],[RAtemplate]],1,LEN(RADataQTable[[#This Row],[RAtemplate]])-8),"RA") &amp; " " &amp; RADataQTable[[#This Row],[prop_id0]] &amp; " " &amp; RADataQTable[[#This Row],[last0]]</f>
        <v>RA 1763840 Devroye</v>
      </c>
      <c r="U290" s="21" t="str">
        <f>IF(signer1="PD",IF(ISBLANK(RADataQTable[[#This Row],[sign_blck_name]]),"",RADataQTable[[#This Row],[sign_blck_name]]),IF(ISBLANK(signer1),"",signer1))</f>
        <v>phillip regalia</v>
      </c>
      <c r="V290" s="29" t="str">
        <f>signer2</f>
        <v>Cognizant Program Director</v>
      </c>
      <c r="W290" s="15" t="str">
        <f>HYPERLINK("https://www.ejacket.nsf.gov/ej/showProposal.do?Continue=Y&amp;ID="&amp;RADataQTable[[#This Row],[prop_id0]],"eJ")</f>
        <v>eJ</v>
      </c>
      <c r="X290" s="15" t="str">
        <f>HYPERLINK("mailto:"&amp;RADataQTable[[#This Row],[email]]&amp;"&amp;subject=Your NSF Proposal:  "&amp;RADataQTable[[#This Row],[Div]]&amp;" "&amp;RADataQTable[[#This Row],[prop_id0]], RADataQTable[[#This Row],[email]])</f>
        <v>devroye@uic.edu</v>
      </c>
      <c r="Y290" s="15" t="str">
        <f>HYPERLINK("mailto:"&amp;RADataQTable[[#This Row],[allPIemail]]&amp;"&amp;subject=NSF Proposal:  "&amp;RADataQTable[[#This Row],[Div]]&amp;" "&amp;RADataQTable[[#This Row],[prop_id0]], "PIs@")</f>
        <v>PIs@</v>
      </c>
      <c r="Z290" t="s">
        <v>2825</v>
      </c>
      <c r="AD290"/>
      <c r="AE290" t="str">
        <f>IF(RADataQTable[[#This Row],[maxScore]]-RADataQTable[[#This Row],[minScore]]&gt;4,"Y","")</f>
        <v/>
      </c>
      <c r="AF290" s="21"/>
      <c r="AG290" s="26"/>
      <c r="AI290"/>
      <c r="AJ290" s="30"/>
      <c r="AK290" s="13">
        <v>1200000</v>
      </c>
      <c r="AL290" s="13">
        <v>1200000</v>
      </c>
      <c r="AM290">
        <v>0</v>
      </c>
      <c r="AN290" s="30">
        <v>43328</v>
      </c>
      <c r="AO290" s="21">
        <v>48</v>
      </c>
      <c r="AP290" s="21" t="s">
        <v>4449</v>
      </c>
      <c r="AS290" s="30"/>
      <c r="AX290" s="30"/>
      <c r="BG290" s="30"/>
      <c r="BP290" s="30"/>
      <c r="BU290" t="s">
        <v>2073</v>
      </c>
      <c r="BV290" s="21" t="s">
        <v>2074</v>
      </c>
      <c r="BW290" s="21" t="s">
        <v>4448</v>
      </c>
      <c r="BX290" s="21" t="s">
        <v>3164</v>
      </c>
      <c r="BY290" s="31">
        <v>1200000</v>
      </c>
      <c r="BZ290" s="31">
        <v>1200000</v>
      </c>
      <c r="CA290" t="s">
        <v>2988</v>
      </c>
      <c r="CF290" s="31"/>
      <c r="CG290" s="31"/>
      <c r="CM290" s="31"/>
      <c r="CN290" s="31"/>
      <c r="CT290" s="31"/>
      <c r="CU290" s="31"/>
      <c r="DA290" s="31"/>
      <c r="DB290" s="31"/>
      <c r="DH290" s="31"/>
      <c r="DI290" s="31"/>
      <c r="DO290" s="31"/>
      <c r="DP290" s="31"/>
      <c r="DR290" t="s">
        <v>5478</v>
      </c>
      <c r="DS290" t="s">
        <v>5479</v>
      </c>
      <c r="DT290" t="s">
        <v>475</v>
      </c>
      <c r="DU290" s="29" t="s">
        <v>5528</v>
      </c>
      <c r="DV290" t="s">
        <v>2829</v>
      </c>
      <c r="DW290" t="s">
        <v>5481</v>
      </c>
      <c r="DX290" t="s">
        <v>5482</v>
      </c>
      <c r="DY290" t="s">
        <v>5483</v>
      </c>
      <c r="DZ290" t="s">
        <v>5484</v>
      </c>
      <c r="EA290" s="22">
        <v>43091.565520833334</v>
      </c>
      <c r="EB290" t="s">
        <v>4450</v>
      </c>
      <c r="EC290" t="s">
        <v>5861</v>
      </c>
    </row>
    <row r="291" spans="1:133" x14ac:dyDescent="0.35">
      <c r="A291" s="30"/>
      <c r="B291" s="22">
        <v>43005.636805555558</v>
      </c>
      <c r="C291" s="22" t="s">
        <v>2839</v>
      </c>
      <c r="D291" s="30" t="s">
        <v>2840</v>
      </c>
      <c r="E291" s="30" t="s">
        <v>462</v>
      </c>
      <c r="F291" s="30" t="s">
        <v>2820</v>
      </c>
      <c r="G291" s="30" t="s">
        <v>2819</v>
      </c>
      <c r="H291" t="s">
        <v>2821</v>
      </c>
      <c r="J291" t="s">
        <v>1032</v>
      </c>
      <c r="M291" s="26">
        <v>99</v>
      </c>
      <c r="Q291" s="29" t="s">
        <v>753</v>
      </c>
      <c r="R291" s="29" t="str">
        <f>IFERROR(MID(RADataQTable[[#This Row],[RAtemplate]],1,LEN(RADataQTable[[#This Row],[RAtemplate]])-8),"RA") &amp; " " &amp; RADataQTable[[#This Row],[prop_id0]] &amp; " " &amp; RADataQTable[[#This Row],[last0]]</f>
        <v>RA 1763842 Joe-Wong</v>
      </c>
      <c r="U291" s="21" t="str">
        <f>IF(signer1="PD",IF(ISBLANK(RADataQTable[[#This Row],[sign_blck_name]]),"",RADataQTable[[#This Row],[sign_blck_name]]),IF(ISBLANK(signer1),"",signer1))</f>
        <v>M. Mimi McClure</v>
      </c>
      <c r="V291" s="29" t="str">
        <f>signer2</f>
        <v>Cognizant Program Director</v>
      </c>
      <c r="W291" s="15" t="str">
        <f>HYPERLINK("https://www.ejacket.nsf.gov/ej/showProposal.do?Continue=Y&amp;ID="&amp;RADataQTable[[#This Row],[prop_id0]],"eJ")</f>
        <v>eJ</v>
      </c>
      <c r="X291" s="15" t="str">
        <f>HYPERLINK("mailto:"&amp;RADataQTable[[#This Row],[email]]&amp;"&amp;subject=Your NSF Proposal:  "&amp;RADataQTable[[#This Row],[Div]]&amp;" "&amp;RADataQTable[[#This Row],[prop_id0]], RADataQTable[[#This Row],[email]])</f>
        <v>cjoewong@andrew.cmu.edu</v>
      </c>
      <c r="Y291" s="15" t="str">
        <f>HYPERLINK("mailto:"&amp;RADataQTable[[#This Row],[allPIemail]]&amp;"&amp;subject=NSF Proposal:  "&amp;RADataQTable[[#This Row],[Div]]&amp;" "&amp;RADataQTable[[#This Row],[prop_id0]], "PIs@")</f>
        <v>PIs@</v>
      </c>
      <c r="Z291" t="s">
        <v>2841</v>
      </c>
      <c r="AD291"/>
      <c r="AE291" t="str">
        <f>IF(RADataQTable[[#This Row],[maxScore]]-RADataQTable[[#This Row],[minScore]]&gt;4,"Y","")</f>
        <v/>
      </c>
      <c r="AF291" s="21"/>
      <c r="AG291" s="26"/>
      <c r="AI291"/>
      <c r="AJ291" s="30"/>
      <c r="AK291" s="13">
        <v>1199996</v>
      </c>
      <c r="AL291" s="13">
        <v>1199996</v>
      </c>
      <c r="AM291">
        <v>0</v>
      </c>
      <c r="AN291" s="30">
        <v>43344</v>
      </c>
      <c r="AO291" s="21">
        <v>48</v>
      </c>
      <c r="AP291" s="21" t="s">
        <v>4452</v>
      </c>
      <c r="AS291" s="30"/>
      <c r="AX291" s="30"/>
      <c r="BG291" s="30"/>
      <c r="BP291" s="30"/>
      <c r="BU291" t="s">
        <v>2076</v>
      </c>
      <c r="BV291" s="21" t="s">
        <v>2077</v>
      </c>
      <c r="BW291" s="21" t="s">
        <v>4451</v>
      </c>
      <c r="BX291" s="21" t="s">
        <v>542</v>
      </c>
      <c r="BY291" s="31">
        <v>600000</v>
      </c>
      <c r="BZ291" s="31">
        <v>600000</v>
      </c>
      <c r="CA291" t="s">
        <v>485</v>
      </c>
      <c r="CB291" s="21" t="s">
        <v>4454</v>
      </c>
      <c r="CC291" s="21" t="s">
        <v>4032</v>
      </c>
      <c r="CD291" s="21" t="s">
        <v>4033</v>
      </c>
      <c r="CE291" s="21" t="s">
        <v>2947</v>
      </c>
      <c r="CF291" s="31">
        <v>599996</v>
      </c>
      <c r="CG291" s="31">
        <v>599996</v>
      </c>
      <c r="CH291" t="s">
        <v>485</v>
      </c>
      <c r="CM291" s="31"/>
      <c r="CN291" s="31"/>
      <c r="CT291" s="31"/>
      <c r="CU291" s="31"/>
      <c r="DA291" s="31"/>
      <c r="DB291" s="31"/>
      <c r="DH291" s="31"/>
      <c r="DI291" s="31"/>
      <c r="DO291" s="31"/>
      <c r="DP291" s="31"/>
      <c r="DR291" t="s">
        <v>5486</v>
      </c>
      <c r="DS291" t="s">
        <v>5487</v>
      </c>
      <c r="DT291" t="s">
        <v>463</v>
      </c>
      <c r="DU291" s="29" t="s">
        <v>5568</v>
      </c>
      <c r="DV291" t="s">
        <v>2829</v>
      </c>
      <c r="DW291" t="s">
        <v>5481</v>
      </c>
      <c r="DX291" t="s">
        <v>5482</v>
      </c>
      <c r="DY291" t="s">
        <v>5483</v>
      </c>
      <c r="DZ291" t="s">
        <v>5484</v>
      </c>
      <c r="EA291" s="22">
        <v>43091.565520833334</v>
      </c>
      <c r="EB291" t="s">
        <v>4453</v>
      </c>
      <c r="EC291" t="s">
        <v>5862</v>
      </c>
    </row>
    <row r="292" spans="1:133" x14ac:dyDescent="0.35">
      <c r="A292" s="30"/>
      <c r="B292" s="22">
        <v>43005.636805555558</v>
      </c>
      <c r="C292" s="22" t="s">
        <v>2839</v>
      </c>
      <c r="D292" s="30" t="s">
        <v>2840</v>
      </c>
      <c r="E292" s="30" t="s">
        <v>464</v>
      </c>
      <c r="F292" s="30" t="s">
        <v>2820</v>
      </c>
      <c r="G292" s="30" t="s">
        <v>2819</v>
      </c>
      <c r="H292" t="s">
        <v>2821</v>
      </c>
      <c r="J292" t="s">
        <v>1119</v>
      </c>
      <c r="M292" s="26">
        <v>99</v>
      </c>
      <c r="Q292" s="29" t="s">
        <v>753</v>
      </c>
      <c r="R292" s="29" t="str">
        <f>IFERROR(MID(RADataQTable[[#This Row],[RAtemplate]],1,LEN(RADataQTable[[#This Row],[RAtemplate]])-8),"RA") &amp; " " &amp; RADataQTable[[#This Row],[prop_id0]] &amp; " " &amp; RADataQTable[[#This Row],[last0]]</f>
        <v>RA 1763843 Das</v>
      </c>
      <c r="U292" s="21" t="str">
        <f>IF(signer1="PD",IF(ISBLANK(RADataQTable[[#This Row],[sign_blck_name]]),"",RADataQTable[[#This Row],[sign_blck_name]]),IF(ISBLANK(signer1),"",signer1))</f>
        <v>Monisha Ghosh</v>
      </c>
      <c r="V292" s="29" t="str">
        <f>signer2</f>
        <v>Cognizant Program Director</v>
      </c>
      <c r="W292" s="15" t="str">
        <f>HYPERLINK("https://www.ejacket.nsf.gov/ej/showProposal.do?Continue=Y&amp;ID="&amp;RADataQTable[[#This Row],[prop_id0]],"eJ")</f>
        <v>eJ</v>
      </c>
      <c r="X292" s="15" t="str">
        <f>HYPERLINK("mailto:"&amp;RADataQTable[[#This Row],[email]]&amp;"&amp;subject=Your NSF Proposal:  "&amp;RADataQTable[[#This Row],[Div]]&amp;" "&amp;RADataQTable[[#This Row],[prop_id0]], RADataQTable[[#This Row],[email]])</f>
        <v>samir@cs.stonybrook.edu</v>
      </c>
      <c r="Y292" s="15" t="str">
        <f>HYPERLINK("mailto:"&amp;RADataQTable[[#This Row],[allPIemail]]&amp;"&amp;subject=NSF Proposal:  "&amp;RADataQTable[[#This Row],[Div]]&amp;" "&amp;RADataQTable[[#This Row],[prop_id0]], "PIs@")</f>
        <v>PIs@</v>
      </c>
      <c r="Z292" t="s">
        <v>2841</v>
      </c>
      <c r="AD292"/>
      <c r="AE292" t="str">
        <f>IF(RADataQTable[[#This Row],[maxScore]]-RADataQTable[[#This Row],[minScore]]&gt;4,"Y","")</f>
        <v/>
      </c>
      <c r="AF292" s="21"/>
      <c r="AG292" s="26"/>
      <c r="AI292"/>
      <c r="AJ292" s="30"/>
      <c r="AK292" s="13">
        <v>1198324</v>
      </c>
      <c r="AL292" s="13">
        <v>1198324</v>
      </c>
      <c r="AM292">
        <v>0</v>
      </c>
      <c r="AN292" s="30">
        <v>43160</v>
      </c>
      <c r="AO292" s="21">
        <v>48</v>
      </c>
      <c r="AP292" s="21" t="s">
        <v>4456</v>
      </c>
      <c r="AS292" s="30"/>
      <c r="AX292" s="30"/>
      <c r="BG292" s="30"/>
      <c r="BP292" s="30"/>
      <c r="BU292" t="s">
        <v>2079</v>
      </c>
      <c r="BV292" s="21" t="s">
        <v>1677</v>
      </c>
      <c r="BW292" s="21" t="s">
        <v>4455</v>
      </c>
      <c r="BX292" s="21" t="s">
        <v>650</v>
      </c>
      <c r="BY292" s="31">
        <v>958560</v>
      </c>
      <c r="BZ292" s="31">
        <v>958560</v>
      </c>
      <c r="CB292" s="21" t="s">
        <v>4458</v>
      </c>
      <c r="CC292" s="21" t="s">
        <v>4459</v>
      </c>
      <c r="CD292" s="21" t="s">
        <v>4460</v>
      </c>
      <c r="CE292" s="21" t="s">
        <v>2990</v>
      </c>
      <c r="CF292" s="31">
        <v>239764</v>
      </c>
      <c r="CG292" s="31">
        <v>239764</v>
      </c>
      <c r="CM292" s="31"/>
      <c r="CN292" s="31"/>
      <c r="CT292" s="31"/>
      <c r="CU292" s="31"/>
      <c r="DA292" s="31"/>
      <c r="DB292" s="31"/>
      <c r="DH292" s="31"/>
      <c r="DI292" s="31"/>
      <c r="DO292" s="31"/>
      <c r="DP292" s="31"/>
      <c r="DR292" t="s">
        <v>5486</v>
      </c>
      <c r="DS292" t="s">
        <v>5487</v>
      </c>
      <c r="DT292" t="s">
        <v>465</v>
      </c>
      <c r="DU292" s="29" t="s">
        <v>5595</v>
      </c>
      <c r="DV292" t="s">
        <v>2829</v>
      </c>
      <c r="DW292" t="s">
        <v>5481</v>
      </c>
      <c r="DX292" t="s">
        <v>5482</v>
      </c>
      <c r="DY292" t="s">
        <v>5483</v>
      </c>
      <c r="DZ292" t="s">
        <v>5484</v>
      </c>
      <c r="EA292" s="22">
        <v>43091.565520833334</v>
      </c>
      <c r="EB292" t="s">
        <v>4457</v>
      </c>
      <c r="EC292" t="s">
        <v>5863</v>
      </c>
    </row>
    <row r="293" spans="1:133" x14ac:dyDescent="0.35">
      <c r="A293" s="30"/>
      <c r="B293" s="22">
        <v>43005.637499999997</v>
      </c>
      <c r="C293" s="22" t="s">
        <v>2868</v>
      </c>
      <c r="D293" s="30" t="s">
        <v>2869</v>
      </c>
      <c r="E293" s="30" t="s">
        <v>470</v>
      </c>
      <c r="F293" s="30" t="s">
        <v>2820</v>
      </c>
      <c r="G293" s="30" t="s">
        <v>2819</v>
      </c>
      <c r="H293" t="s">
        <v>2821</v>
      </c>
      <c r="J293" t="s">
        <v>1229</v>
      </c>
      <c r="M293" s="26">
        <v>99</v>
      </c>
      <c r="Q293" s="29" t="s">
        <v>753</v>
      </c>
      <c r="R293" s="29" t="str">
        <f>IFERROR(MID(RADataQTable[[#This Row],[RAtemplate]],1,LEN(RADataQTable[[#This Row],[RAtemplate]])-8),"RA") &amp; " " &amp; RADataQTable[[#This Row],[prop_id0]] &amp; " " &amp; RADataQTable[[#This Row],[last0]]</f>
        <v>RA 1763845 Das</v>
      </c>
      <c r="U293" s="21" t="str">
        <f>IF(signer1="PD",IF(ISBLANK(RADataQTable[[#This Row],[sign_blck_name]]),"",RADataQTable[[#This Row],[sign_blck_name]]),IF(ISBLANK(signer1),"",signer1))</f>
        <v>James Donlon</v>
      </c>
      <c r="V293" s="29" t="str">
        <f>signer2</f>
        <v>Cognizant Program Director</v>
      </c>
      <c r="W293" s="15" t="str">
        <f>HYPERLINK("https://www.ejacket.nsf.gov/ej/showProposal.do?Continue=Y&amp;ID="&amp;RADataQTable[[#This Row],[prop_id0]],"eJ")</f>
        <v>eJ</v>
      </c>
      <c r="X293" s="15" t="str">
        <f>HYPERLINK("mailto:"&amp;RADataQTable[[#This Row],[email]]&amp;"&amp;subject=Your NSF Proposal:  "&amp;RADataQTable[[#This Row],[Div]]&amp;" "&amp;RADataQTable[[#This Row],[prop_id0]], RADataQTable[[#This Row],[email]])</f>
        <v>sanmay@wustl.edu</v>
      </c>
      <c r="Y293" s="15" t="str">
        <f>HYPERLINK("mailto:"&amp;RADataQTable[[#This Row],[allPIemail]]&amp;"&amp;subject=NSF Proposal:  "&amp;RADataQTable[[#This Row],[Div]]&amp;" "&amp;RADataQTable[[#This Row],[prop_id0]], "PIs@")</f>
        <v>PIs@</v>
      </c>
      <c r="Z293" t="s">
        <v>2871</v>
      </c>
      <c r="AD293"/>
      <c r="AE293" t="str">
        <f>IF(RADataQTable[[#This Row],[maxScore]]-RADataQTable[[#This Row],[minScore]]&gt;4,"Y","")</f>
        <v/>
      </c>
      <c r="AF293" s="21"/>
      <c r="AG293" s="26"/>
      <c r="AI293"/>
      <c r="AJ293" s="30"/>
      <c r="AK293" s="13">
        <v>1199882</v>
      </c>
      <c r="AL293" s="13">
        <v>1199882</v>
      </c>
      <c r="AM293">
        <v>0</v>
      </c>
      <c r="AN293" s="30">
        <v>43252</v>
      </c>
      <c r="AO293" s="21">
        <v>48</v>
      </c>
      <c r="AP293" s="21" t="s">
        <v>4471</v>
      </c>
      <c r="AS293" s="30"/>
      <c r="AX293" s="30"/>
      <c r="BG293" s="30"/>
      <c r="BP293" s="30"/>
      <c r="BU293" t="s">
        <v>2089</v>
      </c>
      <c r="BV293" s="21" t="s">
        <v>1677</v>
      </c>
      <c r="BW293" s="21" t="s">
        <v>4470</v>
      </c>
      <c r="BX293" s="21" t="s">
        <v>3469</v>
      </c>
      <c r="BY293" s="31">
        <v>666937</v>
      </c>
      <c r="BZ293" s="31">
        <v>666937</v>
      </c>
      <c r="CA293" t="s">
        <v>519</v>
      </c>
      <c r="CB293" s="21" t="s">
        <v>4473</v>
      </c>
      <c r="CC293" s="21" t="s">
        <v>4474</v>
      </c>
      <c r="CD293" s="21" t="s">
        <v>3239</v>
      </c>
      <c r="CE293" s="21" t="s">
        <v>2926</v>
      </c>
      <c r="CF293" s="31">
        <v>532945</v>
      </c>
      <c r="CG293" s="31">
        <v>532945</v>
      </c>
      <c r="CM293" s="31"/>
      <c r="CN293" s="31"/>
      <c r="CT293" s="31"/>
      <c r="CU293" s="31"/>
      <c r="DA293" s="31"/>
      <c r="DB293" s="31"/>
      <c r="DH293" s="31"/>
      <c r="DI293" s="31"/>
      <c r="DO293" s="31"/>
      <c r="DP293" s="31"/>
      <c r="DR293" t="s">
        <v>5495</v>
      </c>
      <c r="DS293" t="s">
        <v>5496</v>
      </c>
      <c r="DT293" t="s">
        <v>471</v>
      </c>
      <c r="DU293" s="29" t="s">
        <v>5497</v>
      </c>
      <c r="DV293" t="s">
        <v>2829</v>
      </c>
      <c r="DW293" t="s">
        <v>5481</v>
      </c>
      <c r="DX293" t="s">
        <v>5482</v>
      </c>
      <c r="DY293" t="s">
        <v>5483</v>
      </c>
      <c r="DZ293" t="s">
        <v>5484</v>
      </c>
      <c r="EA293" s="22">
        <v>43091.565520833334</v>
      </c>
      <c r="EB293" t="s">
        <v>4472</v>
      </c>
      <c r="EC293" t="s">
        <v>5867</v>
      </c>
    </row>
    <row r="294" spans="1:133" x14ac:dyDescent="0.35">
      <c r="A294" s="30"/>
      <c r="B294" s="22">
        <v>43005.637499999997</v>
      </c>
      <c r="C294" s="22" t="s">
        <v>2839</v>
      </c>
      <c r="D294" s="30" t="s">
        <v>2840</v>
      </c>
      <c r="E294" s="30" t="s">
        <v>462</v>
      </c>
      <c r="F294" s="30" t="s">
        <v>2820</v>
      </c>
      <c r="G294" s="30" t="s">
        <v>2819</v>
      </c>
      <c r="H294" t="s">
        <v>2821</v>
      </c>
      <c r="J294" t="s">
        <v>761</v>
      </c>
      <c r="M294" s="26">
        <v>99</v>
      </c>
      <c r="Q294" s="29" t="s">
        <v>753</v>
      </c>
      <c r="R294" s="29" t="str">
        <f>IFERROR(MID(RADataQTable[[#This Row],[RAtemplate]],1,LEN(RADataQTable[[#This Row],[RAtemplate]])-8),"RA") &amp; " " &amp; RADataQTable[[#This Row],[prop_id0]] &amp; " " &amp; RADataQTable[[#This Row],[last0]]</f>
        <v>RA 1763847 Subramaniam</v>
      </c>
      <c r="U294" s="21" t="str">
        <f>IF(signer1="PD",IF(ISBLANK(RADataQTable[[#This Row],[sign_blck_name]]),"",RADataQTable[[#This Row],[sign_blck_name]]),IF(ISBLANK(signer1),"",signer1))</f>
        <v>Samee Khan</v>
      </c>
      <c r="V294" s="29" t="str">
        <f>signer2</f>
        <v>Cognizant Program Director</v>
      </c>
      <c r="W294" s="15" t="str">
        <f>HYPERLINK("https://www.ejacket.nsf.gov/ej/showProposal.do?Continue=Y&amp;ID="&amp;RADataQTable[[#This Row],[prop_id0]],"eJ")</f>
        <v>eJ</v>
      </c>
      <c r="X294" s="15" t="str">
        <f>HYPERLINK("mailto:"&amp;RADataQTable[[#This Row],[email]]&amp;"&amp;subject=Your NSF Proposal:  "&amp;RADataQTable[[#This Row],[Div]]&amp;" "&amp;RADataQTable[[#This Row],[prop_id0]], RADataQTable[[#This Row],[email]])</f>
        <v>suresh@gwu.edu</v>
      </c>
      <c r="Y294" s="15" t="str">
        <f>HYPERLINK("mailto:"&amp;RADataQTable[[#This Row],[allPIemail]]&amp;"&amp;subject=NSF Proposal:  "&amp;RADataQTable[[#This Row],[Div]]&amp;" "&amp;RADataQTable[[#This Row],[prop_id0]], "PIs@")</f>
        <v>PIs@</v>
      </c>
      <c r="Z294" t="s">
        <v>2841</v>
      </c>
      <c r="AD294"/>
      <c r="AE294" t="str">
        <f>IF(RADataQTable[[#This Row],[maxScore]]-RADataQTable[[#This Row],[minScore]]&gt;4,"Y","")</f>
        <v/>
      </c>
      <c r="AF294" s="21"/>
      <c r="AG294" s="26"/>
      <c r="AI294"/>
      <c r="AJ294" s="30"/>
      <c r="AK294" s="13">
        <v>1194832</v>
      </c>
      <c r="AL294" s="13">
        <v>1194832</v>
      </c>
      <c r="AM294">
        <v>0</v>
      </c>
      <c r="AN294" s="30">
        <v>43344</v>
      </c>
      <c r="AO294" s="21">
        <v>48</v>
      </c>
      <c r="AP294" s="21" t="s">
        <v>4477</v>
      </c>
      <c r="AS294" s="30"/>
      <c r="AX294" s="30"/>
      <c r="BG294" s="30"/>
      <c r="BP294" s="30"/>
      <c r="BU294" t="s">
        <v>2091</v>
      </c>
      <c r="BV294" s="21" t="s">
        <v>2092</v>
      </c>
      <c r="BW294" s="21" t="s">
        <v>4476</v>
      </c>
      <c r="BX294" s="21" t="s">
        <v>568</v>
      </c>
      <c r="BY294" s="31">
        <v>797589</v>
      </c>
      <c r="BZ294" s="31">
        <v>797589</v>
      </c>
      <c r="CA294" t="s">
        <v>485</v>
      </c>
      <c r="CB294" s="21" t="s">
        <v>4479</v>
      </c>
      <c r="CC294" s="21" t="s">
        <v>4480</v>
      </c>
      <c r="CD294" s="21" t="s">
        <v>4481</v>
      </c>
      <c r="CE294" s="21" t="s">
        <v>612</v>
      </c>
      <c r="CF294" s="31">
        <v>397243</v>
      </c>
      <c r="CG294" s="31">
        <v>397243</v>
      </c>
      <c r="CH294" t="s">
        <v>485</v>
      </c>
      <c r="CM294" s="31"/>
      <c r="CN294" s="31"/>
      <c r="CT294" s="31"/>
      <c r="CU294" s="31"/>
      <c r="DA294" s="31"/>
      <c r="DB294" s="31"/>
      <c r="DH294" s="31"/>
      <c r="DI294" s="31"/>
      <c r="DO294" s="31"/>
      <c r="DP294" s="31"/>
      <c r="DR294" t="s">
        <v>5486</v>
      </c>
      <c r="DS294" t="s">
        <v>5487</v>
      </c>
      <c r="DT294" t="s">
        <v>463</v>
      </c>
      <c r="DU294" s="29" t="s">
        <v>5490</v>
      </c>
      <c r="DV294" t="s">
        <v>2829</v>
      </c>
      <c r="DW294" t="s">
        <v>5481</v>
      </c>
      <c r="DX294" t="s">
        <v>5482</v>
      </c>
      <c r="DY294" t="s">
        <v>5483</v>
      </c>
      <c r="DZ294" t="s">
        <v>5484</v>
      </c>
      <c r="EA294" s="22">
        <v>43091.565520833334</v>
      </c>
      <c r="EB294" t="s">
        <v>4478</v>
      </c>
      <c r="EC294" t="s">
        <v>5868</v>
      </c>
    </row>
    <row r="295" spans="1:133" x14ac:dyDescent="0.35">
      <c r="A295" s="30"/>
      <c r="B295" s="22">
        <v>43005.638194444444</v>
      </c>
      <c r="C295" s="22" t="s">
        <v>2868</v>
      </c>
      <c r="D295" s="30" t="s">
        <v>2869</v>
      </c>
      <c r="E295" s="30" t="s">
        <v>468</v>
      </c>
      <c r="F295" s="30" t="s">
        <v>2820</v>
      </c>
      <c r="G295" s="30" t="s">
        <v>2819</v>
      </c>
      <c r="H295" t="s">
        <v>2821</v>
      </c>
      <c r="I295" t="s">
        <v>2911</v>
      </c>
      <c r="J295" t="s">
        <v>807</v>
      </c>
      <c r="M295" s="26">
        <v>99</v>
      </c>
      <c r="Q295" s="29" t="s">
        <v>753</v>
      </c>
      <c r="R295" s="29" t="str">
        <f>IFERROR(MID(RADataQTable[[#This Row],[RAtemplate]],1,LEN(RADataQTable[[#This Row],[RAtemplate]])-8),"RA") &amp; " " &amp; RADataQTable[[#This Row],[prop_id0]] &amp; " " &amp; RADataQTable[[#This Row],[last0]]</f>
        <v>RA 1763849 Nickerson</v>
      </c>
      <c r="U295" s="21" t="str">
        <f>IF(signer1="PD",IF(ISBLANK(RADataQTable[[#This Row],[sign_blck_name]]),"",RADataQTable[[#This Row],[sign_blck_name]]),IF(ISBLANK(signer1),"",signer1))</f>
        <v>William Bainbridge</v>
      </c>
      <c r="V295" s="29" t="str">
        <f>signer2</f>
        <v>Cognizant Program Director</v>
      </c>
      <c r="W295" s="15" t="str">
        <f>HYPERLINK("https://www.ejacket.nsf.gov/ej/showProposal.do?Continue=Y&amp;ID="&amp;RADataQTable[[#This Row],[prop_id0]],"eJ")</f>
        <v>eJ</v>
      </c>
      <c r="X295" s="15" t="str">
        <f>HYPERLINK("mailto:"&amp;RADataQTable[[#This Row],[email]]&amp;"&amp;subject=Your NSF Proposal:  "&amp;RADataQTable[[#This Row],[Div]]&amp;" "&amp;RADataQTable[[#This Row],[prop_id0]], RADataQTable[[#This Row],[email]])</f>
        <v>jnickerson@stevens.edu</v>
      </c>
      <c r="Y295" s="15" t="str">
        <f>HYPERLINK("mailto:"&amp;RADataQTable[[#This Row],[allPIemail]]&amp;"&amp;subject=NSF Proposal:  "&amp;RADataQTable[[#This Row],[Div]]&amp;" "&amp;RADataQTable[[#This Row],[prop_id0]], "PIs@")</f>
        <v>PIs@</v>
      </c>
      <c r="Z295" t="s">
        <v>2871</v>
      </c>
      <c r="AD295"/>
      <c r="AE295" t="str">
        <f>IF(RADataQTable[[#This Row],[maxScore]]-RADataQTable[[#This Row],[minScore]]&gt;4,"Y","")</f>
        <v/>
      </c>
      <c r="AF295" s="21"/>
      <c r="AG295" s="26"/>
      <c r="AI295"/>
      <c r="AJ295" s="30"/>
      <c r="AK295" s="13">
        <v>1244162</v>
      </c>
      <c r="AL295" s="13">
        <v>1244162</v>
      </c>
      <c r="AM295">
        <v>0</v>
      </c>
      <c r="AN295" s="30">
        <v>43252</v>
      </c>
      <c r="AO295" s="21">
        <v>36</v>
      </c>
      <c r="AP295" s="21" t="s">
        <v>4490</v>
      </c>
      <c r="AS295" s="30"/>
      <c r="AX295" s="30"/>
      <c r="BG295" s="30"/>
      <c r="BP295" s="30"/>
      <c r="BU295" t="s">
        <v>2102</v>
      </c>
      <c r="BV295" s="21" t="s">
        <v>2103</v>
      </c>
      <c r="BW295" s="21" t="s">
        <v>2951</v>
      </c>
      <c r="BX295" s="21" t="s">
        <v>644</v>
      </c>
      <c r="BY295" s="31">
        <v>415999</v>
      </c>
      <c r="BZ295" s="31">
        <v>415999</v>
      </c>
      <c r="CA295" t="s">
        <v>468</v>
      </c>
      <c r="CB295" s="21" t="s">
        <v>4492</v>
      </c>
      <c r="CC295" s="21" t="s">
        <v>4493</v>
      </c>
      <c r="CD295" s="21" t="s">
        <v>4494</v>
      </c>
      <c r="CE295" s="21" t="s">
        <v>3208</v>
      </c>
      <c r="CF295" s="31">
        <v>462168</v>
      </c>
      <c r="CG295" s="31">
        <v>462168</v>
      </c>
      <c r="CH295" t="s">
        <v>468</v>
      </c>
      <c r="CI295" s="21" t="s">
        <v>4496</v>
      </c>
      <c r="CJ295" s="21" t="s">
        <v>4497</v>
      </c>
      <c r="CK295" s="21" t="s">
        <v>4498</v>
      </c>
      <c r="CL295" s="21" t="s">
        <v>3918</v>
      </c>
      <c r="CM295" s="31">
        <v>365995</v>
      </c>
      <c r="CN295" s="31">
        <v>365995</v>
      </c>
      <c r="CO295" t="s">
        <v>468</v>
      </c>
      <c r="CT295" s="31"/>
      <c r="CU295" s="31"/>
      <c r="DA295" s="31"/>
      <c r="DB295" s="31"/>
      <c r="DH295" s="31"/>
      <c r="DI295" s="31"/>
      <c r="DO295" s="31"/>
      <c r="DP295" s="31"/>
      <c r="DR295" t="s">
        <v>5495</v>
      </c>
      <c r="DS295" t="s">
        <v>5496</v>
      </c>
      <c r="DT295" t="s">
        <v>469</v>
      </c>
      <c r="DU295" s="29" t="s">
        <v>5508</v>
      </c>
      <c r="DV295" t="s">
        <v>2829</v>
      </c>
      <c r="DW295" t="s">
        <v>5481</v>
      </c>
      <c r="DX295" t="s">
        <v>5482</v>
      </c>
      <c r="DY295" t="s">
        <v>5483</v>
      </c>
      <c r="DZ295" t="s">
        <v>5484</v>
      </c>
      <c r="EA295" s="22">
        <v>43091.565520833334</v>
      </c>
      <c r="EB295" t="s">
        <v>4491</v>
      </c>
      <c r="EC295" t="s">
        <v>5871</v>
      </c>
    </row>
    <row r="296" spans="1:133" x14ac:dyDescent="0.35">
      <c r="A296" s="30"/>
      <c r="B296" s="22">
        <v>43005.638888888891</v>
      </c>
      <c r="C296" s="22" t="s">
        <v>2868</v>
      </c>
      <c r="D296" s="30" t="s">
        <v>2869</v>
      </c>
      <c r="E296" s="30" t="s">
        <v>468</v>
      </c>
      <c r="F296" s="30" t="s">
        <v>2820</v>
      </c>
      <c r="G296" s="30" t="s">
        <v>2819</v>
      </c>
      <c r="H296" t="s">
        <v>2821</v>
      </c>
      <c r="J296" t="s">
        <v>800</v>
      </c>
      <c r="M296" s="26">
        <v>99</v>
      </c>
      <c r="Q296" s="29" t="s">
        <v>753</v>
      </c>
      <c r="R296" s="29" t="str">
        <f>IFERROR(MID(RADataQTable[[#This Row],[RAtemplate]],1,LEN(RADataQTable[[#This Row],[RAtemplate]])-8),"RA") &amp; " " &amp; RADataQTable[[#This Row],[prop_id0]] &amp; " " &amp; RADataQTable[[#This Row],[last0]]</f>
        <v>RA 1763850 Hoque</v>
      </c>
      <c r="U296" s="21" t="str">
        <f>IF(signer1="PD",IF(ISBLANK(RADataQTable[[#This Row],[sign_blck_name]]),"",RADataQTable[[#This Row],[sign_blck_name]]),IF(ISBLANK(signer1),"",signer1))</f>
        <v>Ephraim P. Glinert</v>
      </c>
      <c r="V296" s="29" t="str">
        <f>signer2</f>
        <v>Cognizant Program Director</v>
      </c>
      <c r="W296" s="15" t="str">
        <f>HYPERLINK("https://www.ejacket.nsf.gov/ej/showProposal.do?Continue=Y&amp;ID="&amp;RADataQTable[[#This Row],[prop_id0]],"eJ")</f>
        <v>eJ</v>
      </c>
      <c r="X296" s="15" t="str">
        <f>HYPERLINK("mailto:"&amp;RADataQTable[[#This Row],[email]]&amp;"&amp;subject=Your NSF Proposal:  "&amp;RADataQTable[[#This Row],[Div]]&amp;" "&amp;RADataQTable[[#This Row],[prop_id0]], RADataQTable[[#This Row],[email]])</f>
        <v>mehoque@cs.rochester.edu</v>
      </c>
      <c r="Y296" s="15" t="str">
        <f>HYPERLINK("mailto:"&amp;RADataQTable[[#This Row],[allPIemail]]&amp;"&amp;subject=NSF Proposal:  "&amp;RADataQTable[[#This Row],[Div]]&amp;" "&amp;RADataQTable[[#This Row],[prop_id0]], "PIs@")</f>
        <v>PIs@</v>
      </c>
      <c r="Z296" t="s">
        <v>2871</v>
      </c>
      <c r="AD296"/>
      <c r="AE296" t="str">
        <f>IF(RADataQTable[[#This Row],[maxScore]]-RADataQTable[[#This Row],[minScore]]&gt;4,"Y","")</f>
        <v/>
      </c>
      <c r="AF296" s="21"/>
      <c r="AG296" s="26"/>
      <c r="AI296"/>
      <c r="AJ296" s="30"/>
      <c r="AK296" s="13">
        <v>1199998</v>
      </c>
      <c r="AL296" s="13">
        <v>1199998</v>
      </c>
      <c r="AM296">
        <v>0</v>
      </c>
      <c r="AN296" s="30">
        <v>43344</v>
      </c>
      <c r="AO296" s="21">
        <v>48</v>
      </c>
      <c r="AP296" s="21" t="s">
        <v>4501</v>
      </c>
      <c r="AS296" s="30"/>
      <c r="AX296" s="30"/>
      <c r="BG296" s="30"/>
      <c r="BP296" s="30"/>
      <c r="BU296" t="s">
        <v>2105</v>
      </c>
      <c r="BV296" s="21" t="s">
        <v>2106</v>
      </c>
      <c r="BW296" s="21" t="s">
        <v>4500</v>
      </c>
      <c r="BX296" s="21" t="s">
        <v>719</v>
      </c>
      <c r="BY296" s="31">
        <v>1199998</v>
      </c>
      <c r="BZ296" s="31">
        <v>1199998</v>
      </c>
      <c r="CF296" s="31"/>
      <c r="CG296" s="31"/>
      <c r="CM296" s="31"/>
      <c r="CN296" s="31"/>
      <c r="CT296" s="31"/>
      <c r="CU296" s="31"/>
      <c r="DA296" s="31"/>
      <c r="DB296" s="31"/>
      <c r="DH296" s="31"/>
      <c r="DI296" s="31"/>
      <c r="DO296" s="31"/>
      <c r="DP296" s="31"/>
      <c r="DR296" t="s">
        <v>5495</v>
      </c>
      <c r="DS296" t="s">
        <v>5496</v>
      </c>
      <c r="DT296" t="s">
        <v>469</v>
      </c>
      <c r="DU296" s="29" t="s">
        <v>5505</v>
      </c>
      <c r="DV296" t="s">
        <v>2829</v>
      </c>
      <c r="DW296" t="s">
        <v>5481</v>
      </c>
      <c r="DX296" t="s">
        <v>5482</v>
      </c>
      <c r="DY296" t="s">
        <v>5483</v>
      </c>
      <c r="DZ296" t="s">
        <v>5484</v>
      </c>
      <c r="EA296" s="22">
        <v>43091.565520833334</v>
      </c>
      <c r="EB296" t="s">
        <v>4502</v>
      </c>
      <c r="EC296" t="s">
        <v>5872</v>
      </c>
    </row>
    <row r="297" spans="1:133" x14ac:dyDescent="0.35">
      <c r="A297" s="30"/>
      <c r="B297" s="22">
        <v>43005.63958333333</v>
      </c>
      <c r="C297" s="22" t="s">
        <v>2868</v>
      </c>
      <c r="D297" s="30" t="s">
        <v>2869</v>
      </c>
      <c r="E297" s="30" t="s">
        <v>468</v>
      </c>
      <c r="F297" s="30" t="s">
        <v>2820</v>
      </c>
      <c r="G297" s="30" t="s">
        <v>2819</v>
      </c>
      <c r="H297" t="s">
        <v>2821</v>
      </c>
      <c r="I297" t="s">
        <v>2911</v>
      </c>
      <c r="J297" t="s">
        <v>800</v>
      </c>
      <c r="M297" s="26">
        <v>99</v>
      </c>
      <c r="Q297" s="29" t="s">
        <v>753</v>
      </c>
      <c r="R297" s="29" t="str">
        <f>IFERROR(MID(RADataQTable[[#This Row],[RAtemplate]],1,LEN(RADataQTable[[#This Row],[RAtemplate]])-8),"RA") &amp; " " &amp; RADataQTable[[#This Row],[prop_id0]] &amp; " " &amp; RADataQTable[[#This Row],[last0]]</f>
        <v>RA 1763852 Baral</v>
      </c>
      <c r="U297" s="21" t="str">
        <f>IF(signer1="PD",IF(ISBLANK(RADataQTable[[#This Row],[sign_blck_name]]),"",RADataQTable[[#This Row],[sign_blck_name]]),IF(ISBLANK(signer1),"",signer1))</f>
        <v>Ephraim P. Glinert</v>
      </c>
      <c r="V297" s="29" t="str">
        <f>signer2</f>
        <v>Cognizant Program Director</v>
      </c>
      <c r="W297" s="15" t="str">
        <f>HYPERLINK("https://www.ejacket.nsf.gov/ej/showProposal.do?Continue=Y&amp;ID="&amp;RADataQTable[[#This Row],[prop_id0]],"eJ")</f>
        <v>eJ</v>
      </c>
      <c r="X297" s="15" t="str">
        <f>HYPERLINK("mailto:"&amp;RADataQTable[[#This Row],[email]]&amp;"&amp;subject=Your NSF Proposal:  "&amp;RADataQTable[[#This Row],[Div]]&amp;" "&amp;RADataQTable[[#This Row],[prop_id0]], RADataQTable[[#This Row],[email]])</f>
        <v>chitta@asu.edu</v>
      </c>
      <c r="Y297" s="15" t="str">
        <f>HYPERLINK("mailto:"&amp;RADataQTable[[#This Row],[allPIemail]]&amp;"&amp;subject=NSF Proposal:  "&amp;RADataQTable[[#This Row],[Div]]&amp;" "&amp;RADataQTable[[#This Row],[prop_id0]], "PIs@")</f>
        <v>PIs@</v>
      </c>
      <c r="Z297" t="s">
        <v>2871</v>
      </c>
      <c r="AD297"/>
      <c r="AE297" t="str">
        <f>IF(RADataQTable[[#This Row],[maxScore]]-RADataQTable[[#This Row],[minScore]]&gt;4,"Y","")</f>
        <v/>
      </c>
      <c r="AF297" s="21"/>
      <c r="AG297" s="26"/>
      <c r="AI297"/>
      <c r="AJ297" s="30"/>
      <c r="AK297" s="13">
        <v>1199956</v>
      </c>
      <c r="AL297" s="13">
        <v>1199956</v>
      </c>
      <c r="AM297">
        <v>0</v>
      </c>
      <c r="AN297" s="30">
        <v>43191</v>
      </c>
      <c r="AO297" s="21">
        <v>36</v>
      </c>
      <c r="AP297" s="21" t="s">
        <v>4504</v>
      </c>
      <c r="AS297" s="30"/>
      <c r="AX297" s="30"/>
      <c r="BG297" s="30"/>
      <c r="BP297" s="30"/>
      <c r="BU297" t="s">
        <v>2108</v>
      </c>
      <c r="BV297" s="21" t="s">
        <v>2109</v>
      </c>
      <c r="BW297" s="21" t="s">
        <v>4503</v>
      </c>
      <c r="BX297" s="21" t="s">
        <v>534</v>
      </c>
      <c r="BY297" s="31">
        <v>1199956</v>
      </c>
      <c r="BZ297" s="31">
        <v>1199956</v>
      </c>
      <c r="CA297" t="s">
        <v>468</v>
      </c>
      <c r="CF297" s="31"/>
      <c r="CG297" s="31"/>
      <c r="CM297" s="31"/>
      <c r="CN297" s="31"/>
      <c r="CT297" s="31"/>
      <c r="CU297" s="31"/>
      <c r="DA297" s="31"/>
      <c r="DB297" s="31"/>
      <c r="DH297" s="31"/>
      <c r="DI297" s="31"/>
      <c r="DO297" s="31"/>
      <c r="DP297" s="31"/>
      <c r="DR297" t="s">
        <v>5495</v>
      </c>
      <c r="DS297" t="s">
        <v>5496</v>
      </c>
      <c r="DT297" t="s">
        <v>469</v>
      </c>
      <c r="DU297" s="29" t="s">
        <v>5505</v>
      </c>
      <c r="DV297" t="s">
        <v>2829</v>
      </c>
      <c r="DW297" t="s">
        <v>5481</v>
      </c>
      <c r="DX297" t="s">
        <v>5482</v>
      </c>
      <c r="DY297" t="s">
        <v>5483</v>
      </c>
      <c r="DZ297" t="s">
        <v>5484</v>
      </c>
      <c r="EA297" s="22">
        <v>43091.565520833334</v>
      </c>
      <c r="EB297" t="s">
        <v>4505</v>
      </c>
      <c r="EC297" t="s">
        <v>5873</v>
      </c>
    </row>
    <row r="298" spans="1:133" x14ac:dyDescent="0.35">
      <c r="A298" s="30"/>
      <c r="B298" s="22">
        <v>43005.640277777777</v>
      </c>
      <c r="C298" s="22" t="s">
        <v>2817</v>
      </c>
      <c r="D298" s="30" t="s">
        <v>2818</v>
      </c>
      <c r="E298" s="30" t="s">
        <v>474</v>
      </c>
      <c r="F298" s="30" t="s">
        <v>2820</v>
      </c>
      <c r="G298" s="30" t="s">
        <v>2819</v>
      </c>
      <c r="H298" t="s">
        <v>2821</v>
      </c>
      <c r="I298" t="s">
        <v>2822</v>
      </c>
      <c r="J298" t="s">
        <v>1201</v>
      </c>
      <c r="M298" s="26">
        <v>99</v>
      </c>
      <c r="Q298" s="29" t="s">
        <v>753</v>
      </c>
      <c r="R298" s="29" t="str">
        <f>IFERROR(MID(RADataQTable[[#This Row],[RAtemplate]],1,LEN(RADataQTable[[#This Row],[RAtemplate]])-8),"RA") &amp; " " &amp; RADataQTable[[#This Row],[prop_id0]] &amp; " " &amp; RADataQTable[[#This Row],[last0]]</f>
        <v>RA 1763854 Wornell</v>
      </c>
      <c r="U298" s="21" t="str">
        <f>IF(signer1="PD",IF(ISBLANK(RADataQTable[[#This Row],[sign_blck_name]]),"",RADataQTable[[#This Row],[sign_blck_name]]),IF(ISBLANK(signer1),"",signer1))</f>
        <v>Richard Brown</v>
      </c>
      <c r="V298" s="29" t="str">
        <f>signer2</f>
        <v>Cognizant Program Director</v>
      </c>
      <c r="W298" s="15" t="str">
        <f>HYPERLINK("https://www.ejacket.nsf.gov/ej/showProposal.do?Continue=Y&amp;ID="&amp;RADataQTable[[#This Row],[prop_id0]],"eJ")</f>
        <v>eJ</v>
      </c>
      <c r="X298" s="15" t="str">
        <f>HYPERLINK("mailto:"&amp;RADataQTable[[#This Row],[email]]&amp;"&amp;subject=Your NSF Proposal:  "&amp;RADataQTable[[#This Row],[Div]]&amp;" "&amp;RADataQTable[[#This Row],[prop_id0]], RADataQTable[[#This Row],[email]])</f>
        <v>gww@mit.edu</v>
      </c>
      <c r="Y298" s="15" t="str">
        <f>HYPERLINK("mailto:"&amp;RADataQTable[[#This Row],[allPIemail]]&amp;"&amp;subject=NSF Proposal:  "&amp;RADataQTable[[#This Row],[Div]]&amp;" "&amp;RADataQTable[[#This Row],[prop_id0]], "PIs@")</f>
        <v>PIs@</v>
      </c>
      <c r="Z298" t="s">
        <v>2825</v>
      </c>
      <c r="AD298"/>
      <c r="AE298" t="str">
        <f>IF(RADataQTable[[#This Row],[maxScore]]-RADataQTable[[#This Row],[minScore]]&gt;4,"Y","")</f>
        <v/>
      </c>
      <c r="AF298" s="21"/>
      <c r="AG298" s="26"/>
      <c r="AI298"/>
      <c r="AJ298" s="30"/>
      <c r="AK298" s="13">
        <v>1186164</v>
      </c>
      <c r="AL298" s="13">
        <v>1186164</v>
      </c>
      <c r="AM298">
        <v>0</v>
      </c>
      <c r="AN298" s="30">
        <v>43221</v>
      </c>
      <c r="AO298" s="21">
        <v>48</v>
      </c>
      <c r="AP298" s="21" t="s">
        <v>4510</v>
      </c>
      <c r="AS298" s="30"/>
      <c r="AX298" s="30"/>
      <c r="BG298" s="30"/>
      <c r="BP298" s="30"/>
      <c r="BU298" t="s">
        <v>2123</v>
      </c>
      <c r="BV298" s="21" t="s">
        <v>2124</v>
      </c>
      <c r="BW298" s="21" t="s">
        <v>3694</v>
      </c>
      <c r="BX298" s="21" t="s">
        <v>586</v>
      </c>
      <c r="BY298" s="31">
        <v>1186164</v>
      </c>
      <c r="BZ298" s="31">
        <v>1186164</v>
      </c>
      <c r="CF298" s="31"/>
      <c r="CG298" s="31"/>
      <c r="CM298" s="31"/>
      <c r="CN298" s="31"/>
      <c r="CT298" s="31"/>
      <c r="CU298" s="31"/>
      <c r="DA298" s="31"/>
      <c r="DB298" s="31"/>
      <c r="DH298" s="31"/>
      <c r="DI298" s="31"/>
      <c r="DO298" s="31"/>
      <c r="DP298" s="31"/>
      <c r="DR298" t="s">
        <v>5478</v>
      </c>
      <c r="DS298" t="s">
        <v>5479</v>
      </c>
      <c r="DT298" t="s">
        <v>475</v>
      </c>
      <c r="DU298" s="29" t="s">
        <v>5624</v>
      </c>
      <c r="DV298" t="s">
        <v>2829</v>
      </c>
      <c r="DW298" t="s">
        <v>5481</v>
      </c>
      <c r="DX298" t="s">
        <v>5482</v>
      </c>
      <c r="DY298" t="s">
        <v>5483</v>
      </c>
      <c r="DZ298" t="s">
        <v>5484</v>
      </c>
      <c r="EA298" s="22">
        <v>43091.565520833334</v>
      </c>
      <c r="EB298" t="s">
        <v>4511</v>
      </c>
      <c r="EC298" t="s">
        <v>5878</v>
      </c>
    </row>
    <row r="299" spans="1:133" x14ac:dyDescent="0.35">
      <c r="A299" s="30"/>
      <c r="B299" s="22">
        <v>43005.64166666667</v>
      </c>
      <c r="C299" s="22" t="s">
        <v>2868</v>
      </c>
      <c r="D299" s="30" t="s">
        <v>2869</v>
      </c>
      <c r="E299" s="30" t="s">
        <v>468</v>
      </c>
      <c r="F299" s="30" t="s">
        <v>2820</v>
      </c>
      <c r="G299" s="30" t="s">
        <v>2819</v>
      </c>
      <c r="H299" t="s">
        <v>2821</v>
      </c>
      <c r="I299" t="s">
        <v>2911</v>
      </c>
      <c r="J299" t="s">
        <v>807</v>
      </c>
      <c r="M299" s="26">
        <v>99</v>
      </c>
      <c r="Q299" s="29" t="s">
        <v>753</v>
      </c>
      <c r="R299" s="29" t="str">
        <f>IFERROR(MID(RADataQTable[[#This Row],[RAtemplate]],1,LEN(RADataQTable[[#This Row],[RAtemplate]])-8),"RA") &amp; " " &amp; RADataQTable[[#This Row],[prop_id0]] &amp; " " &amp; RADataQTable[[#This Row],[last0]]</f>
        <v>RA 1763858 Wang</v>
      </c>
      <c r="U299" s="21" t="str">
        <f>IF(signer1="PD",IF(ISBLANK(RADataQTable[[#This Row],[sign_blck_name]]),"",RADataQTable[[#This Row],[sign_blck_name]]),IF(ISBLANK(signer1),"",signer1))</f>
        <v>William Bainbridge</v>
      </c>
      <c r="V299" s="29" t="str">
        <f>signer2</f>
        <v>Cognizant Program Director</v>
      </c>
      <c r="W299" s="15" t="str">
        <f>HYPERLINK("https://www.ejacket.nsf.gov/ej/showProposal.do?Continue=Y&amp;ID="&amp;RADataQTable[[#This Row],[prop_id0]],"eJ")</f>
        <v>eJ</v>
      </c>
      <c r="X299" s="15" t="str">
        <f>HYPERLINK("mailto:"&amp;RADataQTable[[#This Row],[email]]&amp;"&amp;subject=Your NSF Proposal:  "&amp;RADataQTable[[#This Row],[Div]]&amp;" "&amp;RADataQTable[[#This Row],[prop_id0]], RADataQTable[[#This Row],[email]])</f>
        <v>jwang@ist.psu.edu</v>
      </c>
      <c r="Y299" s="15" t="str">
        <f>HYPERLINK("mailto:"&amp;RADataQTable[[#This Row],[allPIemail]]&amp;"&amp;subject=NSF Proposal:  "&amp;RADataQTable[[#This Row],[Div]]&amp;" "&amp;RADataQTable[[#This Row],[prop_id0]], "PIs@")</f>
        <v>PIs@</v>
      </c>
      <c r="Z299" t="s">
        <v>2871</v>
      </c>
      <c r="AD299"/>
      <c r="AE299" t="str">
        <f>IF(RADataQTable[[#This Row],[maxScore]]-RADataQTable[[#This Row],[minScore]]&gt;4,"Y","")</f>
        <v/>
      </c>
      <c r="AF299" s="21"/>
      <c r="AG299" s="26"/>
      <c r="AI299"/>
      <c r="AJ299" s="30"/>
      <c r="AK299" s="13">
        <v>1231728</v>
      </c>
      <c r="AL299" s="13">
        <v>1231728</v>
      </c>
      <c r="AM299">
        <v>0</v>
      </c>
      <c r="AN299" s="30">
        <v>43221</v>
      </c>
      <c r="AO299" s="21">
        <v>48</v>
      </c>
      <c r="AP299" s="21" t="s">
        <v>4514</v>
      </c>
      <c r="AS299" s="30"/>
      <c r="AX299" s="30"/>
      <c r="BG299" s="30"/>
      <c r="BP299" s="30"/>
      <c r="BU299" t="s">
        <v>2134</v>
      </c>
      <c r="BV299" s="21" t="s">
        <v>976</v>
      </c>
      <c r="BW299" s="21" t="s">
        <v>3136</v>
      </c>
      <c r="BX299" s="21" t="s">
        <v>2929</v>
      </c>
      <c r="BY299" s="31">
        <v>1231728</v>
      </c>
      <c r="BZ299" s="31">
        <v>1231728</v>
      </c>
      <c r="CA299" t="s">
        <v>468</v>
      </c>
      <c r="CF299" s="31"/>
      <c r="CG299" s="31"/>
      <c r="CM299" s="31"/>
      <c r="CN299" s="31"/>
      <c r="CT299" s="31"/>
      <c r="CU299" s="31"/>
      <c r="DA299" s="31"/>
      <c r="DB299" s="31"/>
      <c r="DH299" s="31"/>
      <c r="DI299" s="31"/>
      <c r="DO299" s="31"/>
      <c r="DP299" s="31"/>
      <c r="DR299" t="s">
        <v>5495</v>
      </c>
      <c r="DS299" t="s">
        <v>5496</v>
      </c>
      <c r="DT299" t="s">
        <v>469</v>
      </c>
      <c r="DU299" s="29" t="s">
        <v>5508</v>
      </c>
      <c r="DV299" t="s">
        <v>2829</v>
      </c>
      <c r="DW299" t="s">
        <v>5481</v>
      </c>
      <c r="DX299" t="s">
        <v>5482</v>
      </c>
      <c r="DY299" t="s">
        <v>5483</v>
      </c>
      <c r="DZ299" t="s">
        <v>5484</v>
      </c>
      <c r="EA299" s="22">
        <v>43091.565520833334</v>
      </c>
      <c r="EB299" t="s">
        <v>4515</v>
      </c>
      <c r="EC299" t="s">
        <v>5881</v>
      </c>
    </row>
    <row r="300" spans="1:133" x14ac:dyDescent="0.35">
      <c r="A300" s="30"/>
      <c r="B300" s="22">
        <v>43005.643750000003</v>
      </c>
      <c r="C300" s="22" t="s">
        <v>2868</v>
      </c>
      <c r="D300" s="30" t="s">
        <v>2869</v>
      </c>
      <c r="E300" s="30" t="s">
        <v>468</v>
      </c>
      <c r="F300" s="30" t="s">
        <v>2820</v>
      </c>
      <c r="G300" s="30" t="s">
        <v>2819</v>
      </c>
      <c r="H300" t="s">
        <v>2821</v>
      </c>
      <c r="I300" t="s">
        <v>2911</v>
      </c>
      <c r="J300" t="s">
        <v>800</v>
      </c>
      <c r="M300" s="26">
        <v>99</v>
      </c>
      <c r="Q300" s="29" t="s">
        <v>753</v>
      </c>
      <c r="R300" s="29" t="str">
        <f>IFERROR(MID(RADataQTable[[#This Row],[RAtemplate]],1,LEN(RADataQTable[[#This Row],[RAtemplate]])-8),"RA") &amp; " " &amp; RADataQTable[[#This Row],[prop_id0]] &amp; " " &amp; RADataQTable[[#This Row],[last0]]</f>
        <v>RA 1763861 Kay</v>
      </c>
      <c r="U300" s="21" t="str">
        <f>IF(signer1="PD",IF(ISBLANK(RADataQTable[[#This Row],[sign_blck_name]]),"",RADataQTable[[#This Row],[sign_blck_name]]),IF(ISBLANK(signer1),"",signer1))</f>
        <v>Ephraim P. Glinert</v>
      </c>
      <c r="V300" s="29" t="str">
        <f>signer2</f>
        <v>Cognizant Program Director</v>
      </c>
      <c r="W300" s="15" t="str">
        <f>HYPERLINK("https://www.ejacket.nsf.gov/ej/showProposal.do?Continue=Y&amp;ID="&amp;RADataQTable[[#This Row],[prop_id0]],"eJ")</f>
        <v>eJ</v>
      </c>
      <c r="X300" s="15" t="str">
        <f>HYPERLINK("mailto:"&amp;RADataQTable[[#This Row],[email]]&amp;"&amp;subject=Your NSF Proposal:  "&amp;RADataQTable[[#This Row],[Div]]&amp;" "&amp;RADataQTable[[#This Row],[prop_id0]], RADataQTable[[#This Row],[email]])</f>
        <v>mjskay@umich.edu</v>
      </c>
      <c r="Y300" s="15" t="str">
        <f>HYPERLINK("mailto:"&amp;RADataQTable[[#This Row],[allPIemail]]&amp;"&amp;subject=NSF Proposal:  "&amp;RADataQTable[[#This Row],[Div]]&amp;" "&amp;RADataQTable[[#This Row],[prop_id0]], "PIs@")</f>
        <v>PIs@</v>
      </c>
      <c r="Z300" t="s">
        <v>2871</v>
      </c>
      <c r="AD300"/>
      <c r="AE300" t="str">
        <f>IF(RADataQTable[[#This Row],[maxScore]]-RADataQTable[[#This Row],[minScore]]&gt;4,"Y","")</f>
        <v/>
      </c>
      <c r="AF300" s="21"/>
      <c r="AG300" s="26"/>
      <c r="AI300"/>
      <c r="AJ300" s="30"/>
      <c r="AK300" s="13">
        <v>798077</v>
      </c>
      <c r="AL300" s="13">
        <v>798077</v>
      </c>
      <c r="AM300">
        <v>0</v>
      </c>
      <c r="AN300" s="30">
        <v>43344</v>
      </c>
      <c r="AO300" s="21">
        <v>36</v>
      </c>
      <c r="AP300" s="21" t="s">
        <v>4529</v>
      </c>
      <c r="AS300" s="30"/>
      <c r="AX300" s="30"/>
      <c r="BG300" s="30"/>
      <c r="BP300" s="30"/>
      <c r="BU300" t="s">
        <v>2144</v>
      </c>
      <c r="BV300" s="21" t="s">
        <v>2145</v>
      </c>
      <c r="BW300" s="21" t="s">
        <v>4528</v>
      </c>
      <c r="BX300" s="21" t="s">
        <v>713</v>
      </c>
      <c r="BY300" s="31">
        <v>412772</v>
      </c>
      <c r="BZ300" s="31">
        <v>412772</v>
      </c>
      <c r="CA300" t="s">
        <v>468</v>
      </c>
      <c r="CB300" s="21" t="s">
        <v>4531</v>
      </c>
      <c r="CC300" s="21" t="s">
        <v>4532</v>
      </c>
      <c r="CD300" s="21" t="s">
        <v>4533</v>
      </c>
      <c r="CE300" s="21" t="s">
        <v>2848</v>
      </c>
      <c r="CF300" s="31">
        <v>385305</v>
      </c>
      <c r="CG300" s="31">
        <v>385305</v>
      </c>
      <c r="CH300" t="s">
        <v>468</v>
      </c>
      <c r="CM300" s="31"/>
      <c r="CN300" s="31"/>
      <c r="CT300" s="31"/>
      <c r="CU300" s="31"/>
      <c r="DA300" s="31"/>
      <c r="DB300" s="31"/>
      <c r="DH300" s="31"/>
      <c r="DI300" s="31"/>
      <c r="DO300" s="31"/>
      <c r="DP300" s="31"/>
      <c r="DR300" t="s">
        <v>5495</v>
      </c>
      <c r="DS300" t="s">
        <v>5496</v>
      </c>
      <c r="DT300" t="s">
        <v>469</v>
      </c>
      <c r="DU300" s="29" t="s">
        <v>5505</v>
      </c>
      <c r="DV300" t="s">
        <v>2829</v>
      </c>
      <c r="DW300" t="s">
        <v>5481</v>
      </c>
      <c r="DX300" t="s">
        <v>5482</v>
      </c>
      <c r="DY300" t="s">
        <v>5483</v>
      </c>
      <c r="DZ300" t="s">
        <v>5484</v>
      </c>
      <c r="EA300" s="22">
        <v>43091.565520833334</v>
      </c>
      <c r="EB300" t="s">
        <v>4530</v>
      </c>
      <c r="EC300" t="s">
        <v>5883</v>
      </c>
    </row>
    <row r="301" spans="1:133" x14ac:dyDescent="0.35">
      <c r="A301" s="30"/>
      <c r="B301" s="22">
        <v>43005.643750000003</v>
      </c>
      <c r="C301" s="22" t="s">
        <v>2868</v>
      </c>
      <c r="D301" s="30" t="s">
        <v>2869</v>
      </c>
      <c r="E301" s="30" t="s">
        <v>468</v>
      </c>
      <c r="F301" s="30" t="s">
        <v>2820</v>
      </c>
      <c r="G301" s="30" t="s">
        <v>2819</v>
      </c>
      <c r="H301" t="s">
        <v>2821</v>
      </c>
      <c r="I301" t="s">
        <v>2911</v>
      </c>
      <c r="J301" t="s">
        <v>807</v>
      </c>
      <c r="M301" s="26">
        <v>99</v>
      </c>
      <c r="Q301" s="29" t="s">
        <v>753</v>
      </c>
      <c r="R301" s="29" t="str">
        <f>IFERROR(MID(RADataQTable[[#This Row],[RAtemplate]],1,LEN(RADataQTable[[#This Row],[RAtemplate]])-8),"RA") &amp; " " &amp; RADataQTable[[#This Row],[prop_id0]] &amp; " " &amp; RADataQTable[[#This Row],[last0]]</f>
        <v>RA 1763863 Demaine</v>
      </c>
      <c r="U301" s="21" t="str">
        <f>IF(signer1="PD",IF(ISBLANK(RADataQTable[[#This Row],[sign_blck_name]]),"",RADataQTable[[#This Row],[sign_blck_name]]),IF(ISBLANK(signer1),"",signer1))</f>
        <v>William Bainbridge</v>
      </c>
      <c r="V301" s="29" t="str">
        <f>signer2</f>
        <v>Cognizant Program Director</v>
      </c>
      <c r="W301" s="15" t="str">
        <f>HYPERLINK("https://www.ejacket.nsf.gov/ej/showProposal.do?Continue=Y&amp;ID="&amp;RADataQTable[[#This Row],[prop_id0]],"eJ")</f>
        <v>eJ</v>
      </c>
      <c r="X301" s="15" t="str">
        <f>HYPERLINK("mailto:"&amp;RADataQTable[[#This Row],[email]]&amp;"&amp;subject=Your NSF Proposal:  "&amp;RADataQTable[[#This Row],[Div]]&amp;" "&amp;RADataQTable[[#This Row],[prop_id0]], RADataQTable[[#This Row],[email]])</f>
        <v>edemaine@mit.edu</v>
      </c>
      <c r="Y301" s="15" t="str">
        <f>HYPERLINK("mailto:"&amp;RADataQTable[[#This Row],[allPIemail]]&amp;"&amp;subject=NSF Proposal:  "&amp;RADataQTable[[#This Row],[Div]]&amp;" "&amp;RADataQTable[[#This Row],[prop_id0]], "PIs@")</f>
        <v>PIs@</v>
      </c>
      <c r="Z301" t="s">
        <v>2871</v>
      </c>
      <c r="AD301"/>
      <c r="AE301" t="str">
        <f>IF(RADataQTable[[#This Row],[maxScore]]-RADataQTable[[#This Row],[minScore]]&gt;4,"Y","")</f>
        <v/>
      </c>
      <c r="AF301" s="21"/>
      <c r="AG301" s="26"/>
      <c r="AI301"/>
      <c r="AJ301" s="30"/>
      <c r="AK301" s="13">
        <v>1200000</v>
      </c>
      <c r="AL301" s="13">
        <v>1200000</v>
      </c>
      <c r="AM301">
        <v>0</v>
      </c>
      <c r="AN301" s="30">
        <v>43252</v>
      </c>
      <c r="AO301" s="21">
        <v>48</v>
      </c>
      <c r="AP301" s="21" t="s">
        <v>4535</v>
      </c>
      <c r="AS301" s="30"/>
      <c r="AX301" s="30"/>
      <c r="BG301" s="30"/>
      <c r="BP301" s="30"/>
      <c r="BU301" t="s">
        <v>2147</v>
      </c>
      <c r="BV301" s="21" t="s">
        <v>2148</v>
      </c>
      <c r="BW301" s="21" t="s">
        <v>3703</v>
      </c>
      <c r="BX301" s="21" t="s">
        <v>586</v>
      </c>
      <c r="BY301" s="31">
        <v>600000</v>
      </c>
      <c r="BZ301" s="31">
        <v>600000</v>
      </c>
      <c r="CA301" t="s">
        <v>468</v>
      </c>
      <c r="CB301" s="21" t="s">
        <v>4537</v>
      </c>
      <c r="CC301" s="21" t="s">
        <v>4538</v>
      </c>
      <c r="CD301" s="21" t="s">
        <v>4539</v>
      </c>
      <c r="CE301" s="21" t="s">
        <v>2926</v>
      </c>
      <c r="CF301" s="31">
        <v>600000</v>
      </c>
      <c r="CG301" s="31">
        <v>600000</v>
      </c>
      <c r="CH301" t="s">
        <v>468</v>
      </c>
      <c r="CM301" s="31"/>
      <c r="CN301" s="31"/>
      <c r="CT301" s="31"/>
      <c r="CU301" s="31"/>
      <c r="DA301" s="31"/>
      <c r="DB301" s="31"/>
      <c r="DH301" s="31"/>
      <c r="DI301" s="31"/>
      <c r="DO301" s="31"/>
      <c r="DP301" s="31"/>
      <c r="DR301" t="s">
        <v>5495</v>
      </c>
      <c r="DS301" t="s">
        <v>5496</v>
      </c>
      <c r="DT301" t="s">
        <v>469</v>
      </c>
      <c r="DU301" s="29" t="s">
        <v>5508</v>
      </c>
      <c r="DV301" t="s">
        <v>2881</v>
      </c>
      <c r="DW301" t="s">
        <v>5481</v>
      </c>
      <c r="DX301" t="s">
        <v>5482</v>
      </c>
      <c r="DY301" t="s">
        <v>5483</v>
      </c>
      <c r="DZ301" t="s">
        <v>5484</v>
      </c>
      <c r="EA301" s="22">
        <v>43091.565520833334</v>
      </c>
      <c r="EB301" t="s">
        <v>4536</v>
      </c>
      <c r="EC301" t="s">
        <v>5884</v>
      </c>
    </row>
    <row r="302" spans="1:133" x14ac:dyDescent="0.35">
      <c r="A302" s="30"/>
      <c r="B302" s="22">
        <v>43005.644444444442</v>
      </c>
      <c r="C302" s="22" t="s">
        <v>2868</v>
      </c>
      <c r="D302" s="30" t="s">
        <v>2869</v>
      </c>
      <c r="E302" s="30" t="s">
        <v>470</v>
      </c>
      <c r="F302" s="30" t="s">
        <v>2820</v>
      </c>
      <c r="G302" s="30" t="s">
        <v>2819</v>
      </c>
      <c r="H302" t="s">
        <v>2821</v>
      </c>
      <c r="I302" t="s">
        <v>2902</v>
      </c>
      <c r="J302" t="s">
        <v>1094</v>
      </c>
      <c r="M302" s="26">
        <v>99</v>
      </c>
      <c r="Q302" s="29" t="s">
        <v>753</v>
      </c>
      <c r="R302" s="29" t="str">
        <f>IFERROR(MID(RADataQTable[[#This Row],[RAtemplate]],1,LEN(RADataQTable[[#This Row],[RAtemplate]])-8),"RA") &amp; " " &amp; RADataQTable[[#This Row],[prop_id0]] &amp; " " &amp; RADataQTable[[#This Row],[last0]]</f>
        <v>RA 1763864 Zhang</v>
      </c>
      <c r="U302" s="21" t="str">
        <f>IF(signer1="PD",IF(ISBLANK(RADataQTable[[#This Row],[sign_blck_name]]),"",RADataQTable[[#This Row],[sign_blck_name]]),IF(ISBLANK(signer1),"",signer1))</f>
        <v>Reid Simmons</v>
      </c>
      <c r="V302" s="29" t="str">
        <f>signer2</f>
        <v>Cognizant Program Director</v>
      </c>
      <c r="W302" s="15" t="str">
        <f>HYPERLINK("https://www.ejacket.nsf.gov/ej/showProposal.do?Continue=Y&amp;ID="&amp;RADataQTable[[#This Row],[prop_id0]],"eJ")</f>
        <v>eJ</v>
      </c>
      <c r="X302" s="15" t="str">
        <f>HYPERLINK("mailto:"&amp;RADataQTable[[#This Row],[email]]&amp;"&amp;subject=Your NSF Proposal:  "&amp;RADataQTable[[#This Row],[Div]]&amp;" "&amp;RADataQTable[[#This Row],[prop_id0]], RADataQTable[[#This Row],[email]])</f>
        <v>ymzhang@engr.uky.edu</v>
      </c>
      <c r="Y302" s="15" t="str">
        <f>HYPERLINK("mailto:"&amp;RADataQTable[[#This Row],[allPIemail]]&amp;"&amp;subject=NSF Proposal:  "&amp;RADataQTable[[#This Row],[Div]]&amp;" "&amp;RADataQTable[[#This Row],[prop_id0]], "PIs@")</f>
        <v>PIs@</v>
      </c>
      <c r="Z302" t="s">
        <v>2871</v>
      </c>
      <c r="AD302"/>
      <c r="AE302" t="str">
        <f>IF(RADataQTable[[#This Row],[maxScore]]-RADataQTable[[#This Row],[minScore]]&gt;4,"Y","")</f>
        <v/>
      </c>
      <c r="AF302" s="21"/>
      <c r="AG302" s="26"/>
      <c r="AI302"/>
      <c r="AJ302" s="30"/>
      <c r="AK302" s="13">
        <v>874269</v>
      </c>
      <c r="AL302" s="13">
        <v>874269</v>
      </c>
      <c r="AM302">
        <v>0</v>
      </c>
      <c r="AN302" s="30">
        <v>43191</v>
      </c>
      <c r="AO302" s="21">
        <v>48</v>
      </c>
      <c r="AP302" s="21" t="s">
        <v>4545</v>
      </c>
      <c r="AS302" s="30"/>
      <c r="AX302" s="30"/>
      <c r="BG302" s="30"/>
      <c r="BP302" s="30"/>
      <c r="BU302" t="s">
        <v>2150</v>
      </c>
      <c r="BV302" s="21" t="s">
        <v>1026</v>
      </c>
      <c r="BW302" s="21" t="s">
        <v>4543</v>
      </c>
      <c r="BX302" s="21" t="s">
        <v>4544</v>
      </c>
      <c r="BY302" s="31">
        <v>874269</v>
      </c>
      <c r="BZ302" s="31">
        <v>874269</v>
      </c>
      <c r="CA302" t="s">
        <v>4542</v>
      </c>
      <c r="CF302" s="31"/>
      <c r="CG302" s="31"/>
      <c r="CM302" s="31"/>
      <c r="CN302" s="31"/>
      <c r="CT302" s="31"/>
      <c r="CU302" s="31"/>
      <c r="DA302" s="31"/>
      <c r="DB302" s="31"/>
      <c r="DH302" s="31"/>
      <c r="DI302" s="31"/>
      <c r="DO302" s="31"/>
      <c r="DP302" s="31"/>
      <c r="DR302" t="s">
        <v>5495</v>
      </c>
      <c r="DS302" t="s">
        <v>5496</v>
      </c>
      <c r="DT302" t="s">
        <v>471</v>
      </c>
      <c r="DU302" s="29" t="s">
        <v>5588</v>
      </c>
      <c r="DV302" t="s">
        <v>2829</v>
      </c>
      <c r="DW302" t="s">
        <v>5481</v>
      </c>
      <c r="DX302" t="s">
        <v>5482</v>
      </c>
      <c r="DY302" t="s">
        <v>5483</v>
      </c>
      <c r="DZ302" t="s">
        <v>5484</v>
      </c>
      <c r="EA302" s="22">
        <v>43091.565520833334</v>
      </c>
      <c r="EB302" t="s">
        <v>4546</v>
      </c>
      <c r="EC302" t="s">
        <v>5885</v>
      </c>
    </row>
    <row r="303" spans="1:133" x14ac:dyDescent="0.35">
      <c r="A303" s="30"/>
      <c r="B303" s="22">
        <v>43005.645138888889</v>
      </c>
      <c r="C303" s="22" t="s">
        <v>2839</v>
      </c>
      <c r="D303" s="30" t="s">
        <v>2840</v>
      </c>
      <c r="E303" s="30" t="s">
        <v>464</v>
      </c>
      <c r="F303" s="30" t="s">
        <v>2820</v>
      </c>
      <c r="G303" s="30" t="s">
        <v>2819</v>
      </c>
      <c r="H303" t="s">
        <v>2821</v>
      </c>
      <c r="J303" t="s">
        <v>1119</v>
      </c>
      <c r="M303" s="26">
        <v>99</v>
      </c>
      <c r="Q303" s="29" t="s">
        <v>753</v>
      </c>
      <c r="R303" s="29" t="str">
        <f>IFERROR(MID(RADataQTable[[#This Row],[RAtemplate]],1,LEN(RADataQTable[[#This Row],[RAtemplate]])-8),"RA") &amp; " " &amp; RADataQTable[[#This Row],[prop_id0]] &amp; " " &amp; RADataQTable[[#This Row],[last0]]</f>
        <v>RA 1763865 Sorber</v>
      </c>
      <c r="U303" s="21" t="str">
        <f>IF(signer1="PD",IF(ISBLANK(RADataQTable[[#This Row],[sign_blck_name]]),"",RADataQTable[[#This Row],[sign_blck_name]]),IF(ISBLANK(signer1),"",signer1))</f>
        <v>Monisha Ghosh</v>
      </c>
      <c r="V303" s="29" t="str">
        <f>signer2</f>
        <v>Cognizant Program Director</v>
      </c>
      <c r="W303" s="15" t="str">
        <f>HYPERLINK("https://www.ejacket.nsf.gov/ej/showProposal.do?Continue=Y&amp;ID="&amp;RADataQTable[[#This Row],[prop_id0]],"eJ")</f>
        <v>eJ</v>
      </c>
      <c r="X303" s="15" t="str">
        <f>HYPERLINK("mailto:"&amp;RADataQTable[[#This Row],[email]]&amp;"&amp;subject=Your NSF Proposal:  "&amp;RADataQTable[[#This Row],[Div]]&amp;" "&amp;RADataQTable[[#This Row],[prop_id0]], RADataQTable[[#This Row],[email]])</f>
        <v>jsorber@clemson.edu</v>
      </c>
      <c r="Y303" s="15" t="str">
        <f>HYPERLINK("mailto:"&amp;RADataQTable[[#This Row],[allPIemail]]&amp;"&amp;subject=NSF Proposal:  "&amp;RADataQTable[[#This Row],[Div]]&amp;" "&amp;RADataQTable[[#This Row],[prop_id0]], "PIs@")</f>
        <v>PIs@</v>
      </c>
      <c r="Z303" t="s">
        <v>2841</v>
      </c>
      <c r="AD303"/>
      <c r="AE303" t="str">
        <f>IF(RADataQTable[[#This Row],[maxScore]]-RADataQTable[[#This Row],[minScore]]&gt;4,"Y","")</f>
        <v/>
      </c>
      <c r="AF303" s="21"/>
      <c r="AG303" s="26"/>
      <c r="AI303"/>
      <c r="AJ303" s="30"/>
      <c r="AK303" s="13">
        <v>1187055</v>
      </c>
      <c r="AL303" s="13">
        <v>1187055</v>
      </c>
      <c r="AM303">
        <v>0</v>
      </c>
      <c r="AN303" s="30">
        <v>43344</v>
      </c>
      <c r="AO303" s="21">
        <v>48</v>
      </c>
      <c r="AP303" s="21" t="s">
        <v>4548</v>
      </c>
      <c r="AS303" s="30"/>
      <c r="AX303" s="30"/>
      <c r="BG303" s="30"/>
      <c r="BP303" s="30"/>
      <c r="BU303" t="s">
        <v>2152</v>
      </c>
      <c r="BV303" s="21" t="s">
        <v>2153</v>
      </c>
      <c r="BW303" s="21" t="s">
        <v>4547</v>
      </c>
      <c r="BX303" s="21" t="s">
        <v>3366</v>
      </c>
      <c r="BY303" s="31">
        <v>424077</v>
      </c>
      <c r="BZ303" s="31">
        <v>424077</v>
      </c>
      <c r="CA303" t="s">
        <v>519</v>
      </c>
      <c r="CB303" s="21" t="s">
        <v>4550</v>
      </c>
      <c r="CC303" s="21" t="s">
        <v>4551</v>
      </c>
      <c r="CD303" s="21" t="s">
        <v>4552</v>
      </c>
      <c r="CE303" s="21" t="s">
        <v>600</v>
      </c>
      <c r="CF303" s="31">
        <v>424995</v>
      </c>
      <c r="CG303" s="31">
        <v>424995</v>
      </c>
      <c r="CI303" s="21" t="s">
        <v>4555</v>
      </c>
      <c r="CJ303" s="21" t="s">
        <v>4556</v>
      </c>
      <c r="CK303" s="21" t="s">
        <v>4557</v>
      </c>
      <c r="CL303" s="21" t="s">
        <v>650</v>
      </c>
      <c r="CM303" s="31">
        <v>337983</v>
      </c>
      <c r="CN303" s="31">
        <v>337983</v>
      </c>
      <c r="CT303" s="31"/>
      <c r="CU303" s="31"/>
      <c r="DA303" s="31"/>
      <c r="DB303" s="31"/>
      <c r="DH303" s="31"/>
      <c r="DI303" s="31"/>
      <c r="DO303" s="31"/>
      <c r="DP303" s="31"/>
      <c r="DR303" t="s">
        <v>5486</v>
      </c>
      <c r="DS303" t="s">
        <v>5487</v>
      </c>
      <c r="DT303" t="s">
        <v>465</v>
      </c>
      <c r="DU303" s="29" t="s">
        <v>5595</v>
      </c>
      <c r="DV303" t="s">
        <v>2829</v>
      </c>
      <c r="DW303" t="s">
        <v>5481</v>
      </c>
      <c r="DX303" t="s">
        <v>5482</v>
      </c>
      <c r="DY303" t="s">
        <v>5483</v>
      </c>
      <c r="DZ303" t="s">
        <v>5484</v>
      </c>
      <c r="EA303" s="22">
        <v>43091.565520833334</v>
      </c>
      <c r="EB303" t="s">
        <v>4549</v>
      </c>
      <c r="EC303" t="s">
        <v>5886</v>
      </c>
    </row>
    <row r="304" spans="1:133" x14ac:dyDescent="0.35">
      <c r="A304" s="30"/>
      <c r="B304" s="22">
        <v>43005.647916666669</v>
      </c>
      <c r="C304" s="22" t="s">
        <v>2839</v>
      </c>
      <c r="D304" s="30" t="s">
        <v>2840</v>
      </c>
      <c r="E304" s="30" t="s">
        <v>464</v>
      </c>
      <c r="F304" s="30" t="s">
        <v>2820</v>
      </c>
      <c r="G304" s="30" t="s">
        <v>2819</v>
      </c>
      <c r="H304" t="s">
        <v>2821</v>
      </c>
      <c r="J304" t="s">
        <v>1119</v>
      </c>
      <c r="M304" s="26">
        <v>99</v>
      </c>
      <c r="Q304" s="29" t="s">
        <v>753</v>
      </c>
      <c r="R304" s="29" t="str">
        <f>IFERROR(MID(RADataQTable[[#This Row],[RAtemplate]],1,LEN(RADataQTable[[#This Row],[RAtemplate]])-8),"RA") &amp; " " &amp; RADataQTable[[#This Row],[prop_id0]] &amp; " " &amp; RADataQTable[[#This Row],[last0]]</f>
        <v>RA 1763868 Wang</v>
      </c>
      <c r="U304" s="21" t="str">
        <f>IF(signer1="PD",IF(ISBLANK(RADataQTable[[#This Row],[sign_blck_name]]),"",RADataQTable[[#This Row],[sign_blck_name]]),IF(ISBLANK(signer1),"",signer1))</f>
        <v>Monisha Ghosh</v>
      </c>
      <c r="V304" s="29" t="str">
        <f>signer2</f>
        <v>Cognizant Program Director</v>
      </c>
      <c r="W304" s="15" t="str">
        <f>HYPERLINK("https://www.ejacket.nsf.gov/ej/showProposal.do?Continue=Y&amp;ID="&amp;RADataQTable[[#This Row],[prop_id0]],"eJ")</f>
        <v>eJ</v>
      </c>
      <c r="X304" s="15" t="str">
        <f>HYPERLINK("mailto:"&amp;RADataQTable[[#This Row],[email]]&amp;"&amp;subject=Your NSF Proposal:  "&amp;RADataQTable[[#This Row],[Div]]&amp;" "&amp;RADataQTable[[#This Row],[prop_id0]], RADataQTable[[#This Row],[email]])</f>
        <v>pu.wang@uncc.edu</v>
      </c>
      <c r="Y304" s="15" t="str">
        <f>HYPERLINK("mailto:"&amp;RADataQTable[[#This Row],[allPIemail]]&amp;"&amp;subject=NSF Proposal:  "&amp;RADataQTable[[#This Row],[Div]]&amp;" "&amp;RADataQTable[[#This Row],[prop_id0]], "PIs@")</f>
        <v>PIs@</v>
      </c>
      <c r="Z304" t="s">
        <v>2841</v>
      </c>
      <c r="AD304"/>
      <c r="AE304" t="str">
        <f>IF(RADataQTable[[#This Row],[maxScore]]-RADataQTable[[#This Row],[minScore]]&gt;4,"Y","")</f>
        <v/>
      </c>
      <c r="AF304" s="21"/>
      <c r="AG304" s="26"/>
      <c r="AI304"/>
      <c r="AJ304" s="30"/>
      <c r="AK304" s="13">
        <v>845787</v>
      </c>
      <c r="AL304" s="13">
        <v>845787</v>
      </c>
      <c r="AM304">
        <v>0</v>
      </c>
      <c r="AN304" s="30">
        <v>43282</v>
      </c>
      <c r="AO304" s="21">
        <v>36</v>
      </c>
      <c r="AP304" s="21" t="s">
        <v>4584</v>
      </c>
      <c r="AS304" s="30"/>
      <c r="AX304" s="30"/>
      <c r="BG304" s="30"/>
      <c r="BP304" s="30"/>
      <c r="BU304" t="s">
        <v>2173</v>
      </c>
      <c r="BV304" s="21" t="s">
        <v>976</v>
      </c>
      <c r="BW304" s="21" t="s">
        <v>1485</v>
      </c>
      <c r="BX304" s="21" t="s">
        <v>4583</v>
      </c>
      <c r="BY304" s="31">
        <v>251742</v>
      </c>
      <c r="BZ304" s="31">
        <v>251742</v>
      </c>
      <c r="CA304" t="s">
        <v>485</v>
      </c>
      <c r="CB304" s="21" t="s">
        <v>4586</v>
      </c>
      <c r="CC304" s="21" t="s">
        <v>4179</v>
      </c>
      <c r="CD304" s="21" t="s">
        <v>3489</v>
      </c>
      <c r="CE304" s="21" t="s">
        <v>3418</v>
      </c>
      <c r="CF304" s="31">
        <v>300000</v>
      </c>
      <c r="CG304" s="31">
        <v>300000</v>
      </c>
      <c r="CH304" t="s">
        <v>485</v>
      </c>
      <c r="CI304" s="21" t="s">
        <v>4588</v>
      </c>
      <c r="CJ304" s="21" t="s">
        <v>1392</v>
      </c>
      <c r="CK304" s="21" t="s">
        <v>4589</v>
      </c>
      <c r="CL304" s="21" t="s">
        <v>3620</v>
      </c>
      <c r="CM304" s="31">
        <v>294045</v>
      </c>
      <c r="CN304" s="31">
        <v>294045</v>
      </c>
      <c r="CO304" t="s">
        <v>3979</v>
      </c>
      <c r="CT304" s="31"/>
      <c r="CU304" s="31"/>
      <c r="DA304" s="31"/>
      <c r="DB304" s="31"/>
      <c r="DH304" s="31"/>
      <c r="DI304" s="31"/>
      <c r="DO304" s="31"/>
      <c r="DP304" s="31"/>
      <c r="DR304" t="s">
        <v>5486</v>
      </c>
      <c r="DS304" t="s">
        <v>5487</v>
      </c>
      <c r="DT304" t="s">
        <v>465</v>
      </c>
      <c r="DU304" s="29" t="s">
        <v>5595</v>
      </c>
      <c r="DV304" t="s">
        <v>2829</v>
      </c>
      <c r="DW304" t="s">
        <v>5481</v>
      </c>
      <c r="DX304" t="s">
        <v>5482</v>
      </c>
      <c r="DY304" t="s">
        <v>5483</v>
      </c>
      <c r="DZ304" t="s">
        <v>5484</v>
      </c>
      <c r="EA304" s="22">
        <v>43091.565520833334</v>
      </c>
      <c r="EB304" t="s">
        <v>4585</v>
      </c>
      <c r="EC304" t="s">
        <v>5891</v>
      </c>
    </row>
    <row r="305" spans="1:134" x14ac:dyDescent="0.35">
      <c r="A305" s="30"/>
      <c r="B305" s="22">
        <v>43005.647916666669</v>
      </c>
      <c r="C305" s="22" t="s">
        <v>2868</v>
      </c>
      <c r="D305" s="30" t="s">
        <v>2869</v>
      </c>
      <c r="E305" s="30" t="s">
        <v>468</v>
      </c>
      <c r="F305" s="30" t="s">
        <v>2820</v>
      </c>
      <c r="G305" s="30" t="s">
        <v>2819</v>
      </c>
      <c r="H305" t="s">
        <v>2821</v>
      </c>
      <c r="J305" t="s">
        <v>807</v>
      </c>
      <c r="M305" s="26">
        <v>99</v>
      </c>
      <c r="Q305" s="29" t="s">
        <v>753</v>
      </c>
      <c r="R305" s="29" t="str">
        <f>IFERROR(MID(RADataQTable[[#This Row],[RAtemplate]],1,LEN(RADataQTable[[#This Row],[RAtemplate]])-8),"RA") &amp; " " &amp; RADataQTable[[#This Row],[prop_id0]] &amp; " " &amp; RADataQTable[[#This Row],[last0]]</f>
        <v>RA 1763870 Ratti</v>
      </c>
      <c r="U305" s="21" t="str">
        <f>IF(signer1="PD",IF(ISBLANK(RADataQTable[[#This Row],[sign_blck_name]]),"",RADataQTable[[#This Row],[sign_blck_name]]),IF(ISBLANK(signer1),"",signer1))</f>
        <v>William Bainbridge</v>
      </c>
      <c r="V305" s="29" t="str">
        <f>signer2</f>
        <v>Cognizant Program Director</v>
      </c>
      <c r="W305" s="15" t="str">
        <f>HYPERLINK("https://www.ejacket.nsf.gov/ej/showProposal.do?Continue=Y&amp;ID="&amp;RADataQTable[[#This Row],[prop_id0]],"eJ")</f>
        <v>eJ</v>
      </c>
      <c r="X305" s="15" t="str">
        <f>HYPERLINK("mailto:"&amp;RADataQTable[[#This Row],[email]]&amp;"&amp;subject=Your NSF Proposal:  "&amp;RADataQTable[[#This Row],[Div]]&amp;" "&amp;RADataQTable[[#This Row],[prop_id0]], RADataQTable[[#This Row],[email]])</f>
        <v>ratti@mit.edu</v>
      </c>
      <c r="Y305" s="15" t="str">
        <f>HYPERLINK("mailto:"&amp;RADataQTable[[#This Row],[allPIemail]]&amp;"&amp;subject=NSF Proposal:  "&amp;RADataQTable[[#This Row],[Div]]&amp;" "&amp;RADataQTable[[#This Row],[prop_id0]], "PIs@")</f>
        <v>PIs@</v>
      </c>
      <c r="Z305" t="s">
        <v>2871</v>
      </c>
      <c r="AD305"/>
      <c r="AE305" t="str">
        <f>IF(RADataQTable[[#This Row],[maxScore]]-RADataQTable[[#This Row],[minScore]]&gt;4,"Y","")</f>
        <v/>
      </c>
      <c r="AF305" s="21"/>
      <c r="AG305" s="26"/>
      <c r="AI305"/>
      <c r="AJ305" s="30"/>
      <c r="AK305" s="13">
        <v>2999796</v>
      </c>
      <c r="AL305" s="13">
        <v>2999796</v>
      </c>
      <c r="AM305">
        <v>0</v>
      </c>
      <c r="AN305" s="30">
        <v>43221</v>
      </c>
      <c r="AO305" s="21">
        <v>60</v>
      </c>
      <c r="AP305" s="21" t="s">
        <v>4592</v>
      </c>
      <c r="AS305" s="30"/>
      <c r="AX305" s="30"/>
      <c r="BG305" s="30"/>
      <c r="BP305" s="30"/>
      <c r="BU305" t="s">
        <v>2175</v>
      </c>
      <c r="BV305" s="21" t="s">
        <v>2176</v>
      </c>
      <c r="BW305" s="21" t="s">
        <v>4591</v>
      </c>
      <c r="BX305" s="21" t="s">
        <v>586</v>
      </c>
      <c r="BY305" s="31">
        <v>2301632</v>
      </c>
      <c r="BZ305" s="31">
        <v>2301632</v>
      </c>
      <c r="CA305" t="s">
        <v>468</v>
      </c>
      <c r="CB305" s="21" t="s">
        <v>4594</v>
      </c>
      <c r="CC305" s="21" t="s">
        <v>4595</v>
      </c>
      <c r="CD305" s="21" t="s">
        <v>3617</v>
      </c>
      <c r="CE305" s="21" t="s">
        <v>553</v>
      </c>
      <c r="CF305" s="31">
        <v>698164</v>
      </c>
      <c r="CG305" s="31">
        <v>698164</v>
      </c>
      <c r="CH305" t="s">
        <v>468</v>
      </c>
      <c r="CM305" s="31"/>
      <c r="CN305" s="31"/>
      <c r="CT305" s="31"/>
      <c r="CU305" s="31"/>
      <c r="DA305" s="31"/>
      <c r="DB305" s="31"/>
      <c r="DH305" s="31"/>
      <c r="DI305" s="31"/>
      <c r="DO305" s="31"/>
      <c r="DP305" s="31"/>
      <c r="DR305" t="s">
        <v>5495</v>
      </c>
      <c r="DS305" t="s">
        <v>5496</v>
      </c>
      <c r="DT305" t="s">
        <v>469</v>
      </c>
      <c r="DU305" s="29" t="s">
        <v>5508</v>
      </c>
      <c r="DV305" t="s">
        <v>2829</v>
      </c>
      <c r="DW305" t="s">
        <v>5481</v>
      </c>
      <c r="DX305" t="s">
        <v>5482</v>
      </c>
      <c r="DY305" t="s">
        <v>5483</v>
      </c>
      <c r="DZ305" t="s">
        <v>5484</v>
      </c>
      <c r="EA305" s="22">
        <v>43091.565520833334</v>
      </c>
      <c r="EB305" t="s">
        <v>4593</v>
      </c>
      <c r="EC305" t="s">
        <v>5892</v>
      </c>
    </row>
    <row r="306" spans="1:134" x14ac:dyDescent="0.35">
      <c r="A306" s="30"/>
      <c r="B306" s="22">
        <v>43005.648611111108</v>
      </c>
      <c r="C306" s="22" t="s">
        <v>2839</v>
      </c>
      <c r="D306" s="30" t="s">
        <v>2840</v>
      </c>
      <c r="E306" s="30" t="s">
        <v>464</v>
      </c>
      <c r="F306" s="30" t="s">
        <v>2820</v>
      </c>
      <c r="G306" s="30" t="s">
        <v>2819</v>
      </c>
      <c r="H306" t="s">
        <v>2821</v>
      </c>
      <c r="J306" t="s">
        <v>1188</v>
      </c>
      <c r="M306" s="26">
        <v>99</v>
      </c>
      <c r="Q306" s="29" t="s">
        <v>753</v>
      </c>
      <c r="R306" s="29" t="str">
        <f>IFERROR(MID(RADataQTable[[#This Row],[RAtemplate]],1,LEN(RADataQTable[[#This Row],[RAtemplate]])-8),"RA") &amp; " " &amp; RADataQTable[[#This Row],[prop_id0]] &amp; " " &amp; RADataQTable[[#This Row],[last0]]</f>
        <v>RA 1763871 D'Antoni</v>
      </c>
      <c r="U306" s="21" t="str">
        <f>IF(signer1="PD",IF(ISBLANK(RADataQTable[[#This Row],[sign_blck_name]]),"",RADataQTable[[#This Row],[sign_blck_name]]),IF(ISBLANK(signer1),"",signer1))</f>
        <v>Ann Von Lehmen</v>
      </c>
      <c r="V306" s="29" t="str">
        <f>signer2</f>
        <v>Cognizant Program Director</v>
      </c>
      <c r="W306" s="15" t="str">
        <f>HYPERLINK("https://www.ejacket.nsf.gov/ej/showProposal.do?Continue=Y&amp;ID="&amp;RADataQTable[[#This Row],[prop_id0]],"eJ")</f>
        <v>eJ</v>
      </c>
      <c r="X306" s="15" t="str">
        <f>HYPERLINK("mailto:"&amp;RADataQTable[[#This Row],[email]]&amp;"&amp;subject=Your NSF Proposal:  "&amp;RADataQTable[[#This Row],[Div]]&amp;" "&amp;RADataQTable[[#This Row],[prop_id0]], RADataQTable[[#This Row],[email]])</f>
        <v>loris@cs.wisc.edu</v>
      </c>
      <c r="Y306" s="15" t="str">
        <f>HYPERLINK("mailto:"&amp;RADataQTable[[#This Row],[allPIemail]]&amp;"&amp;subject=NSF Proposal:  "&amp;RADataQTable[[#This Row],[Div]]&amp;" "&amp;RADataQTable[[#This Row],[prop_id0]], "PIs@")</f>
        <v>PIs@</v>
      </c>
      <c r="Z306" t="s">
        <v>2841</v>
      </c>
      <c r="AD306"/>
      <c r="AE306" t="str">
        <f>IF(RADataQTable[[#This Row],[maxScore]]-RADataQTable[[#This Row],[minScore]]&gt;4,"Y","")</f>
        <v/>
      </c>
      <c r="AF306" s="21"/>
      <c r="AG306" s="26"/>
      <c r="AI306"/>
      <c r="AJ306" s="30"/>
      <c r="AK306" s="13">
        <v>1199909</v>
      </c>
      <c r="AL306" s="13">
        <v>1199909</v>
      </c>
      <c r="AM306">
        <v>0</v>
      </c>
      <c r="AN306" s="30">
        <v>43344</v>
      </c>
      <c r="AO306" s="21">
        <v>48</v>
      </c>
      <c r="AP306" s="21" t="s">
        <v>4600</v>
      </c>
      <c r="AS306" s="30"/>
      <c r="AX306" s="30"/>
      <c r="BG306" s="30"/>
      <c r="BP306" s="30"/>
      <c r="BU306" t="s">
        <v>4598</v>
      </c>
      <c r="BV306" s="21" t="s">
        <v>2357</v>
      </c>
      <c r="BW306" s="21" t="s">
        <v>4599</v>
      </c>
      <c r="BX306" s="21" t="s">
        <v>3257</v>
      </c>
      <c r="BY306" s="31">
        <v>1030000</v>
      </c>
      <c r="BZ306" s="31">
        <v>1030000</v>
      </c>
      <c r="CA306" t="s">
        <v>485</v>
      </c>
      <c r="CB306" s="21" t="s">
        <v>4602</v>
      </c>
      <c r="CC306" s="21" t="s">
        <v>4603</v>
      </c>
      <c r="CD306" s="21" t="s">
        <v>3957</v>
      </c>
      <c r="CE306" s="21" t="s">
        <v>4376</v>
      </c>
      <c r="CF306" s="31">
        <v>169909</v>
      </c>
      <c r="CG306" s="31">
        <v>169909</v>
      </c>
      <c r="CH306" t="s">
        <v>485</v>
      </c>
      <c r="CM306" s="31"/>
      <c r="CN306" s="31"/>
      <c r="CT306" s="31"/>
      <c r="CU306" s="31"/>
      <c r="DA306" s="31"/>
      <c r="DB306" s="31"/>
      <c r="DH306" s="31"/>
      <c r="DI306" s="31"/>
      <c r="DO306" s="31"/>
      <c r="DP306" s="31"/>
      <c r="DR306" t="s">
        <v>5486</v>
      </c>
      <c r="DS306" t="s">
        <v>5487</v>
      </c>
      <c r="DT306" t="s">
        <v>465</v>
      </c>
      <c r="DU306" s="29" t="s">
        <v>5613</v>
      </c>
      <c r="DV306" t="s">
        <v>2829</v>
      </c>
      <c r="DW306" t="s">
        <v>5481</v>
      </c>
      <c r="DX306" t="s">
        <v>5482</v>
      </c>
      <c r="DY306" t="s">
        <v>5483</v>
      </c>
      <c r="DZ306" t="s">
        <v>5484</v>
      </c>
      <c r="EA306" s="22">
        <v>43091.565520833334</v>
      </c>
      <c r="EB306" t="s">
        <v>4601</v>
      </c>
      <c r="EC306" t="s">
        <v>5893</v>
      </c>
    </row>
    <row r="307" spans="1:134" x14ac:dyDescent="0.35">
      <c r="A307" s="30"/>
      <c r="B307" s="22">
        <v>43005.649305555555</v>
      </c>
      <c r="C307" s="22" t="s">
        <v>2839</v>
      </c>
      <c r="D307" s="30" t="s">
        <v>2840</v>
      </c>
      <c r="E307" s="30" t="s">
        <v>462</v>
      </c>
      <c r="F307" s="30" t="s">
        <v>2820</v>
      </c>
      <c r="G307" s="30" t="s">
        <v>2819</v>
      </c>
      <c r="H307" t="s">
        <v>2821</v>
      </c>
      <c r="J307" t="s">
        <v>757</v>
      </c>
      <c r="M307" s="26">
        <v>99</v>
      </c>
      <c r="Q307" s="29" t="s">
        <v>753</v>
      </c>
      <c r="R307" s="29" t="str">
        <f>IFERROR(MID(RADataQTable[[#This Row],[RAtemplate]],1,LEN(RADataQTable[[#This Row],[RAtemplate]])-8),"RA") &amp; " " &amp; RADataQTable[[#This Row],[prop_id0]] &amp; " " &amp; RADataQTable[[#This Row],[last0]]</f>
        <v>RA 1763875 Kim</v>
      </c>
      <c r="U307" s="21" t="str">
        <f>IF(signer1="PD",IF(ISBLANK(RADataQTable[[#This Row],[sign_blck_name]]),"",RADataQTable[[#This Row],[sign_blck_name]]),IF(ISBLANK(signer1),"",signer1))</f>
        <v>Sandip Kundu</v>
      </c>
      <c r="V307" s="29" t="str">
        <f>signer2</f>
        <v>Cognizant Program Director</v>
      </c>
      <c r="W307" s="15" t="str">
        <f>HYPERLINK("https://www.ejacket.nsf.gov/ej/showProposal.do?Continue=Y&amp;ID="&amp;RADataQTable[[#This Row],[prop_id0]],"eJ")</f>
        <v>eJ</v>
      </c>
      <c r="X307" s="15" t="str">
        <f>HYPERLINK("mailto:"&amp;RADataQTable[[#This Row],[email]]&amp;"&amp;subject=Your NSF Proposal:  "&amp;RADataQTable[[#This Row],[Div]]&amp;" "&amp;RADataQTable[[#This Row],[prop_id0]], RADataQTable[[#This Row],[email]])</f>
        <v>ejkim@cs.tamu.edu</v>
      </c>
      <c r="Y307" s="15" t="str">
        <f>HYPERLINK("mailto:"&amp;RADataQTable[[#This Row],[allPIemail]]&amp;"&amp;subject=NSF Proposal:  "&amp;RADataQTable[[#This Row],[Div]]&amp;" "&amp;RADataQTable[[#This Row],[prop_id0]], "PIs@")</f>
        <v>PIs@</v>
      </c>
      <c r="Z307" t="s">
        <v>2841</v>
      </c>
      <c r="AD307"/>
      <c r="AE307" t="str">
        <f>IF(RADataQTable[[#This Row],[maxScore]]-RADataQTable[[#This Row],[minScore]]&gt;4,"Y","")</f>
        <v/>
      </c>
      <c r="AF307" s="21"/>
      <c r="AG307" s="26"/>
      <c r="AI307"/>
      <c r="AJ307" s="30"/>
      <c r="AK307" s="13">
        <v>1200000</v>
      </c>
      <c r="AL307" s="13">
        <v>1200000</v>
      </c>
      <c r="AM307">
        <v>0</v>
      </c>
      <c r="AN307" s="30">
        <v>43344</v>
      </c>
      <c r="AO307" s="21">
        <v>48</v>
      </c>
      <c r="AP307" s="21" t="s">
        <v>4615</v>
      </c>
      <c r="AS307" s="30"/>
      <c r="AX307" s="30"/>
      <c r="BG307" s="30"/>
      <c r="BP307" s="30"/>
      <c r="BU307" t="s">
        <v>2186</v>
      </c>
      <c r="BV307" s="21" t="s">
        <v>1857</v>
      </c>
      <c r="BW307" s="21" t="s">
        <v>4613</v>
      </c>
      <c r="BX307" s="21" t="s">
        <v>4614</v>
      </c>
      <c r="BY307" s="31">
        <v>400000</v>
      </c>
      <c r="BZ307" s="31">
        <v>400000</v>
      </c>
      <c r="CA307" t="s">
        <v>485</v>
      </c>
      <c r="CB307" s="21" t="s">
        <v>4617</v>
      </c>
      <c r="CC307" s="21" t="s">
        <v>789</v>
      </c>
      <c r="CD307" s="21" t="s">
        <v>4618</v>
      </c>
      <c r="CE307" s="21" t="s">
        <v>3418</v>
      </c>
      <c r="CF307" s="31">
        <v>400000</v>
      </c>
      <c r="CG307" s="31">
        <v>400000</v>
      </c>
      <c r="CH307" t="s">
        <v>485</v>
      </c>
      <c r="CI307" s="21" t="s">
        <v>4620</v>
      </c>
      <c r="CJ307" s="21" t="s">
        <v>1645</v>
      </c>
      <c r="CK307" s="21" t="s">
        <v>3571</v>
      </c>
      <c r="CL307" s="21" t="s">
        <v>4621</v>
      </c>
      <c r="CM307" s="31">
        <v>400000</v>
      </c>
      <c r="CN307" s="31">
        <v>400000</v>
      </c>
      <c r="CO307" t="s">
        <v>485</v>
      </c>
      <c r="CT307" s="31"/>
      <c r="CU307" s="31"/>
      <c r="DA307" s="31"/>
      <c r="DB307" s="31"/>
      <c r="DH307" s="31"/>
      <c r="DI307" s="31"/>
      <c r="DO307" s="31"/>
      <c r="DP307" s="31"/>
      <c r="DR307" t="s">
        <v>5486</v>
      </c>
      <c r="DS307" t="s">
        <v>5487</v>
      </c>
      <c r="DT307" t="s">
        <v>463</v>
      </c>
      <c r="DU307" s="29" t="s">
        <v>5488</v>
      </c>
      <c r="DV307" t="s">
        <v>2829</v>
      </c>
      <c r="DW307" t="s">
        <v>5481</v>
      </c>
      <c r="DX307" t="s">
        <v>5482</v>
      </c>
      <c r="DY307" t="s">
        <v>5483</v>
      </c>
      <c r="DZ307" t="s">
        <v>5484</v>
      </c>
      <c r="EA307" s="22">
        <v>43091.565520833334</v>
      </c>
      <c r="EB307" t="s">
        <v>4616</v>
      </c>
      <c r="EC307" t="s">
        <v>5895</v>
      </c>
    </row>
    <row r="308" spans="1:134" x14ac:dyDescent="0.35">
      <c r="A308" s="30"/>
      <c r="B308" s="22">
        <v>43005.650694444441</v>
      </c>
      <c r="C308" s="22" t="s">
        <v>2868</v>
      </c>
      <c r="D308" s="30" t="s">
        <v>2869</v>
      </c>
      <c r="E308" s="30" t="s">
        <v>468</v>
      </c>
      <c r="F308" s="30" t="s">
        <v>2820</v>
      </c>
      <c r="G308" s="30" t="s">
        <v>2819</v>
      </c>
      <c r="H308" t="s">
        <v>2821</v>
      </c>
      <c r="I308" t="s">
        <v>2911</v>
      </c>
      <c r="J308" t="s">
        <v>807</v>
      </c>
      <c r="M308" s="26">
        <v>99</v>
      </c>
      <c r="Q308" s="29" t="s">
        <v>753</v>
      </c>
      <c r="R308" s="29" t="str">
        <f>IFERROR(MID(RADataQTable[[#This Row],[RAtemplate]],1,LEN(RADataQTable[[#This Row],[RAtemplate]])-8),"RA") &amp; " " &amp; RADataQTable[[#This Row],[prop_id0]] &amp; " " &amp; RADataQTable[[#This Row],[last0]]</f>
        <v>RA 1763876 Rose</v>
      </c>
      <c r="U308" s="21" t="str">
        <f>IF(signer1="PD",IF(ISBLANK(RADataQTable[[#This Row],[sign_blck_name]]),"",RADataQTable[[#This Row],[sign_blck_name]]),IF(ISBLANK(signer1),"",signer1))</f>
        <v>William Bainbridge</v>
      </c>
      <c r="V308" s="29" t="str">
        <f>signer2</f>
        <v>Cognizant Program Director</v>
      </c>
      <c r="W308" s="15" t="str">
        <f>HYPERLINK("https://www.ejacket.nsf.gov/ej/showProposal.do?Continue=Y&amp;ID="&amp;RADataQTable[[#This Row],[prop_id0]],"eJ")</f>
        <v>eJ</v>
      </c>
      <c r="X308" s="15" t="str">
        <f>HYPERLINK("mailto:"&amp;RADataQTable[[#This Row],[email]]&amp;"&amp;subject=Your NSF Proposal:  "&amp;RADataQTable[[#This Row],[Div]]&amp;" "&amp;RADataQTable[[#This Row],[prop_id0]], RADataQTable[[#This Row],[email]])</f>
        <v>cprose@cs.cmu.edu</v>
      </c>
      <c r="Y308" s="15" t="str">
        <f>HYPERLINK("mailto:"&amp;RADataQTable[[#This Row],[allPIemail]]&amp;"&amp;subject=NSF Proposal:  "&amp;RADataQTable[[#This Row],[Div]]&amp;" "&amp;RADataQTable[[#This Row],[prop_id0]], "PIs@")</f>
        <v>PIs@</v>
      </c>
      <c r="Z308" t="s">
        <v>2871</v>
      </c>
      <c r="AD308"/>
      <c r="AE308" t="str">
        <f>IF(RADataQTable[[#This Row],[maxScore]]-RADataQTable[[#This Row],[minScore]]&gt;4,"Y","")</f>
        <v/>
      </c>
      <c r="AF308" s="21"/>
      <c r="AG308" s="26"/>
      <c r="AI308"/>
      <c r="AJ308" s="30"/>
      <c r="AK308" s="13">
        <v>1199998</v>
      </c>
      <c r="AL308" s="13">
        <v>1199998</v>
      </c>
      <c r="AM308">
        <v>0</v>
      </c>
      <c r="AN308" s="30">
        <v>43344</v>
      </c>
      <c r="AO308" s="21">
        <v>36</v>
      </c>
      <c r="AP308" s="21" t="s">
        <v>4623</v>
      </c>
      <c r="AS308" s="30"/>
      <c r="AX308" s="30"/>
      <c r="BG308" s="30"/>
      <c r="BP308" s="30"/>
      <c r="BU308" t="s">
        <v>2188</v>
      </c>
      <c r="BV308" s="21" t="s">
        <v>1694</v>
      </c>
      <c r="BW308" s="21" t="s">
        <v>3969</v>
      </c>
      <c r="BX308" s="21" t="s">
        <v>542</v>
      </c>
      <c r="BY308" s="31">
        <v>700000</v>
      </c>
      <c r="BZ308" s="31">
        <v>700000</v>
      </c>
      <c r="CA308" t="s">
        <v>468</v>
      </c>
      <c r="CB308" s="21" t="s">
        <v>4624</v>
      </c>
      <c r="CC308" s="21" t="s">
        <v>4625</v>
      </c>
      <c r="CD308" s="21" t="s">
        <v>4626</v>
      </c>
      <c r="CE308" s="21" t="s">
        <v>713</v>
      </c>
      <c r="CF308" s="31">
        <v>300000</v>
      </c>
      <c r="CG308" s="31">
        <v>300000</v>
      </c>
      <c r="CH308" t="s">
        <v>468</v>
      </c>
      <c r="CI308" s="21" t="s">
        <v>4628</v>
      </c>
      <c r="CJ308" s="21" t="s">
        <v>4629</v>
      </c>
      <c r="CK308" s="21" t="s">
        <v>3476</v>
      </c>
      <c r="CL308" s="21" t="s">
        <v>4630</v>
      </c>
      <c r="CM308" s="31">
        <v>199998</v>
      </c>
      <c r="CN308" s="31">
        <v>199998</v>
      </c>
      <c r="CO308" t="s">
        <v>468</v>
      </c>
      <c r="CT308" s="31"/>
      <c r="CU308" s="31"/>
      <c r="DA308" s="31"/>
      <c r="DB308" s="31"/>
      <c r="DH308" s="31"/>
      <c r="DI308" s="31"/>
      <c r="DO308" s="31"/>
      <c r="DP308" s="31"/>
      <c r="DR308" t="s">
        <v>5495</v>
      </c>
      <c r="DS308" t="s">
        <v>5496</v>
      </c>
      <c r="DT308" t="s">
        <v>469</v>
      </c>
      <c r="DU308" s="29" t="s">
        <v>5508</v>
      </c>
      <c r="DV308" t="s">
        <v>2881</v>
      </c>
      <c r="DW308" t="s">
        <v>5481</v>
      </c>
      <c r="DX308" t="s">
        <v>5482</v>
      </c>
      <c r="DY308" t="s">
        <v>5483</v>
      </c>
      <c r="DZ308" t="s">
        <v>5484</v>
      </c>
      <c r="EA308" s="22">
        <v>43091.565520833334</v>
      </c>
      <c r="EB308" t="s">
        <v>3971</v>
      </c>
      <c r="EC308" t="s">
        <v>5896</v>
      </c>
    </row>
    <row r="309" spans="1:134" x14ac:dyDescent="0.35">
      <c r="A309" s="30"/>
      <c r="B309" s="22">
        <v>43005.651388888888</v>
      </c>
      <c r="C309" s="22" t="s">
        <v>2868</v>
      </c>
      <c r="D309" s="30" t="s">
        <v>2869</v>
      </c>
      <c r="E309" s="30" t="s">
        <v>468</v>
      </c>
      <c r="F309" s="30" t="s">
        <v>2820</v>
      </c>
      <c r="G309" s="30" t="s">
        <v>2819</v>
      </c>
      <c r="H309" t="s">
        <v>2821</v>
      </c>
      <c r="I309" t="s">
        <v>2911</v>
      </c>
      <c r="J309" t="s">
        <v>800</v>
      </c>
      <c r="M309" s="26">
        <v>99</v>
      </c>
      <c r="Q309" s="29" t="s">
        <v>753</v>
      </c>
      <c r="R309" s="29" t="str">
        <f>IFERROR(MID(RADataQTable[[#This Row],[RAtemplate]],1,LEN(RADataQTable[[#This Row],[RAtemplate]])-8),"RA") &amp; " " &amp; RADataQTable[[#This Row],[prop_id0]] &amp; " " &amp; RADataQTable[[#This Row],[last0]]</f>
        <v>RA 1763878 Platt</v>
      </c>
      <c r="U309" s="21" t="str">
        <f>IF(signer1="PD",IF(ISBLANK(RADataQTable[[#This Row],[sign_blck_name]]),"",RADataQTable[[#This Row],[sign_blck_name]]),IF(ISBLANK(signer1),"",signer1))</f>
        <v>Ephraim P. Glinert</v>
      </c>
      <c r="V309" s="29" t="str">
        <f>signer2</f>
        <v>Cognizant Program Director</v>
      </c>
      <c r="W309" s="15" t="str">
        <f>HYPERLINK("https://www.ejacket.nsf.gov/ej/showProposal.do?Continue=Y&amp;ID="&amp;RADataQTable[[#This Row],[prop_id0]],"eJ")</f>
        <v>eJ</v>
      </c>
      <c r="X309" s="15" t="str">
        <f>HYPERLINK("mailto:"&amp;RADataQTable[[#This Row],[email]]&amp;"&amp;subject=Your NSF Proposal:  "&amp;RADataQTable[[#This Row],[Div]]&amp;" "&amp;RADataQTable[[#This Row],[prop_id0]], RADataQTable[[#This Row],[email]])</f>
        <v>r.platt@neu.edu</v>
      </c>
      <c r="Y309" s="15" t="str">
        <f>HYPERLINK("mailto:"&amp;RADataQTable[[#This Row],[allPIemail]]&amp;"&amp;subject=NSF Proposal:  "&amp;RADataQTable[[#This Row],[Div]]&amp;" "&amp;RADataQTable[[#This Row],[prop_id0]], "PIs@")</f>
        <v>PIs@</v>
      </c>
      <c r="Z309" t="s">
        <v>2871</v>
      </c>
      <c r="AD309"/>
      <c r="AE309" t="str">
        <f>IF(RADataQTable[[#This Row],[maxScore]]-RADataQTable[[#This Row],[minScore]]&gt;4,"Y","")</f>
        <v/>
      </c>
      <c r="AF309" s="21"/>
      <c r="AG309" s="26"/>
      <c r="AI309"/>
      <c r="AJ309" s="30"/>
      <c r="AK309" s="13">
        <v>1199780</v>
      </c>
      <c r="AL309" s="13">
        <v>1199780</v>
      </c>
      <c r="AM309">
        <v>0</v>
      </c>
      <c r="AN309" s="30">
        <v>43313</v>
      </c>
      <c r="AO309" s="21">
        <v>48</v>
      </c>
      <c r="AP309" s="21" t="s">
        <v>4633</v>
      </c>
      <c r="AS309" s="30"/>
      <c r="AX309" s="30"/>
      <c r="BG309" s="30"/>
      <c r="BP309" s="30"/>
      <c r="BU309" t="s">
        <v>2190</v>
      </c>
      <c r="BV309" s="21" t="s">
        <v>2191</v>
      </c>
      <c r="BW309" s="21" t="s">
        <v>3699</v>
      </c>
      <c r="BX309" s="21" t="s">
        <v>597</v>
      </c>
      <c r="BY309" s="31">
        <v>724780</v>
      </c>
      <c r="BZ309" s="31">
        <v>724780</v>
      </c>
      <c r="CA309" t="s">
        <v>468</v>
      </c>
      <c r="CB309" s="21" t="s">
        <v>4635</v>
      </c>
      <c r="CC309" s="21" t="s">
        <v>4636</v>
      </c>
      <c r="CD309" s="21" t="s">
        <v>3032</v>
      </c>
      <c r="CE309" s="21" t="s">
        <v>4637</v>
      </c>
      <c r="CF309" s="31">
        <v>475000</v>
      </c>
      <c r="CG309" s="31">
        <v>475000</v>
      </c>
      <c r="CH309" t="s">
        <v>468</v>
      </c>
      <c r="CM309" s="31"/>
      <c r="CN309" s="31"/>
      <c r="CT309" s="31"/>
      <c r="CU309" s="31"/>
      <c r="DA309" s="31"/>
      <c r="DB309" s="31"/>
      <c r="DH309" s="31"/>
      <c r="DI309" s="31"/>
      <c r="DO309" s="31"/>
      <c r="DP309" s="31"/>
      <c r="DR309" t="s">
        <v>5495</v>
      </c>
      <c r="DS309" t="s">
        <v>5496</v>
      </c>
      <c r="DT309" t="s">
        <v>469</v>
      </c>
      <c r="DU309" s="29" t="s">
        <v>5505</v>
      </c>
      <c r="DV309" t="s">
        <v>2829</v>
      </c>
      <c r="DW309" t="s">
        <v>5481</v>
      </c>
      <c r="DX309" t="s">
        <v>5482</v>
      </c>
      <c r="DY309" t="s">
        <v>5483</v>
      </c>
      <c r="DZ309" t="s">
        <v>5484</v>
      </c>
      <c r="EA309" s="22">
        <v>43091.565520833334</v>
      </c>
      <c r="EB309" t="s">
        <v>4634</v>
      </c>
      <c r="EC309" t="s">
        <v>5897</v>
      </c>
    </row>
    <row r="310" spans="1:134" x14ac:dyDescent="0.35">
      <c r="A310" s="30"/>
      <c r="B310" s="22">
        <v>43005.652777777781</v>
      </c>
      <c r="C310" s="22" t="s">
        <v>2868</v>
      </c>
      <c r="D310" s="30" t="s">
        <v>2869</v>
      </c>
      <c r="E310" s="30" t="s">
        <v>468</v>
      </c>
      <c r="F310" s="30" t="s">
        <v>2820</v>
      </c>
      <c r="G310" s="30" t="s">
        <v>2819</v>
      </c>
      <c r="H310" t="s">
        <v>2821</v>
      </c>
      <c r="I310" t="s">
        <v>3496</v>
      </c>
      <c r="J310" t="s">
        <v>807</v>
      </c>
      <c r="M310" s="26">
        <v>99</v>
      </c>
      <c r="Q310" s="29" t="s">
        <v>753</v>
      </c>
      <c r="R310" s="29" t="str">
        <f>IFERROR(MID(RADataQTable[[#This Row],[RAtemplate]],1,LEN(RADataQTable[[#This Row],[RAtemplate]])-8),"RA") &amp; " " &amp; RADataQTable[[#This Row],[prop_id0]] &amp; " " &amp; RADataQTable[[#This Row],[last0]]</f>
        <v>RA 1763880 Chawla</v>
      </c>
      <c r="U310" s="21" t="str">
        <f>IF(signer1="PD",IF(ISBLANK(RADataQTable[[#This Row],[sign_blck_name]]),"",RADataQTable[[#This Row],[sign_blck_name]]),IF(ISBLANK(signer1),"",signer1))</f>
        <v>William Bainbridge</v>
      </c>
      <c r="V310" s="29" t="str">
        <f>signer2</f>
        <v>Cognizant Program Director</v>
      </c>
      <c r="W310" s="15" t="str">
        <f>HYPERLINK("https://www.ejacket.nsf.gov/ej/showProposal.do?Continue=Y&amp;ID="&amp;RADataQTable[[#This Row],[prop_id0]],"eJ")</f>
        <v>eJ</v>
      </c>
      <c r="X310" s="15" t="str">
        <f>HYPERLINK("mailto:"&amp;RADataQTable[[#This Row],[email]]&amp;"&amp;subject=Your NSF Proposal:  "&amp;RADataQTable[[#This Row],[Div]]&amp;" "&amp;RADataQTable[[#This Row],[prop_id0]], RADataQTable[[#This Row],[email]])</f>
        <v>nchawla@nd.edu</v>
      </c>
      <c r="Y310" s="15" t="str">
        <f>HYPERLINK("mailto:"&amp;RADataQTable[[#This Row],[allPIemail]]&amp;"&amp;subject=NSF Proposal:  "&amp;RADataQTable[[#This Row],[Div]]&amp;" "&amp;RADataQTable[[#This Row],[prop_id0]], "PIs@")</f>
        <v>PIs@</v>
      </c>
      <c r="Z310" t="s">
        <v>2871</v>
      </c>
      <c r="AD310"/>
      <c r="AE310" t="str">
        <f>IF(RADataQTable[[#This Row],[maxScore]]-RADataQTable[[#This Row],[minScore]]&gt;4,"Y","")</f>
        <v/>
      </c>
      <c r="AF310" s="21"/>
      <c r="AG310" s="26"/>
      <c r="AI310"/>
      <c r="AJ310" s="30"/>
      <c r="AK310" s="13">
        <v>2936750</v>
      </c>
      <c r="AL310" s="13">
        <v>2936750</v>
      </c>
      <c r="AM310">
        <v>0</v>
      </c>
      <c r="AN310" s="30">
        <v>43191</v>
      </c>
      <c r="AO310" s="21">
        <v>48</v>
      </c>
      <c r="AP310" s="21" t="s">
        <v>4641</v>
      </c>
      <c r="AS310" s="30"/>
      <c r="AX310" s="30"/>
      <c r="BG310" s="30"/>
      <c r="BP310" s="30"/>
      <c r="BU310" t="s">
        <v>2193</v>
      </c>
      <c r="BV310" s="21" t="s">
        <v>2194</v>
      </c>
      <c r="BW310" s="21" t="s">
        <v>4640</v>
      </c>
      <c r="BX310" s="21" t="s">
        <v>3039</v>
      </c>
      <c r="BY310" s="31">
        <v>1000020</v>
      </c>
      <c r="BZ310" s="31">
        <v>1000020</v>
      </c>
      <c r="CA310" t="s">
        <v>4639</v>
      </c>
      <c r="CB310" s="21" t="s">
        <v>4643</v>
      </c>
      <c r="CC310" s="21" t="s">
        <v>4644</v>
      </c>
      <c r="CD310" s="21" t="s">
        <v>4645</v>
      </c>
      <c r="CE310" s="21" t="s">
        <v>542</v>
      </c>
      <c r="CF310" s="31">
        <v>300000</v>
      </c>
      <c r="CG310" s="31">
        <v>300000</v>
      </c>
      <c r="CH310" t="s">
        <v>4639</v>
      </c>
      <c r="CI310" s="21" t="s">
        <v>4648</v>
      </c>
      <c r="CJ310" s="21" t="s">
        <v>4649</v>
      </c>
      <c r="CK310" s="21" t="s">
        <v>4650</v>
      </c>
      <c r="CL310" s="21" t="s">
        <v>4651</v>
      </c>
      <c r="CM310" s="31">
        <v>586730</v>
      </c>
      <c r="CN310" s="31">
        <v>586730</v>
      </c>
      <c r="CO310" t="s">
        <v>4647</v>
      </c>
      <c r="CP310" s="21" t="s">
        <v>4653</v>
      </c>
      <c r="CQ310" s="21" t="s">
        <v>976</v>
      </c>
      <c r="CR310" s="21" t="s">
        <v>4334</v>
      </c>
      <c r="CS310" s="21" t="s">
        <v>676</v>
      </c>
      <c r="CT310" s="31">
        <v>1050000</v>
      </c>
      <c r="CU310" s="31">
        <v>1050000</v>
      </c>
      <c r="CV310" t="s">
        <v>4639</v>
      </c>
      <c r="DA310" s="31"/>
      <c r="DB310" s="31"/>
      <c r="DH310" s="31"/>
      <c r="DI310" s="31"/>
      <c r="DO310" s="31"/>
      <c r="DP310" s="31"/>
      <c r="DR310" t="s">
        <v>5495</v>
      </c>
      <c r="DS310" t="s">
        <v>5496</v>
      </c>
      <c r="DT310" t="s">
        <v>469</v>
      </c>
      <c r="DU310" s="29" t="s">
        <v>5508</v>
      </c>
      <c r="DV310" t="s">
        <v>2829</v>
      </c>
      <c r="DW310" t="s">
        <v>5481</v>
      </c>
      <c r="DX310" t="s">
        <v>5482</v>
      </c>
      <c r="DY310" t="s">
        <v>5483</v>
      </c>
      <c r="DZ310" t="s">
        <v>5484</v>
      </c>
      <c r="EA310" s="22">
        <v>43091.565520833334</v>
      </c>
      <c r="EB310" t="s">
        <v>4642</v>
      </c>
      <c r="EC310" t="s">
        <v>5898</v>
      </c>
    </row>
    <row r="311" spans="1:134" x14ac:dyDescent="0.35">
      <c r="A311" s="30"/>
      <c r="B311" s="22">
        <v>43005.65347222222</v>
      </c>
      <c r="C311" s="22" t="s">
        <v>2817</v>
      </c>
      <c r="D311" s="30" t="s">
        <v>2818</v>
      </c>
      <c r="E311" s="30" t="s">
        <v>474</v>
      </c>
      <c r="F311" s="30" t="s">
        <v>2820</v>
      </c>
      <c r="G311" s="30" t="s">
        <v>2819</v>
      </c>
      <c r="H311" t="s">
        <v>2821</v>
      </c>
      <c r="I311" t="s">
        <v>2822</v>
      </c>
      <c r="J311" t="s">
        <v>1201</v>
      </c>
      <c r="L311">
        <v>1</v>
      </c>
      <c r="M311" s="26">
        <v>99</v>
      </c>
      <c r="Q311" s="29" t="s">
        <v>753</v>
      </c>
      <c r="R311" s="29" t="str">
        <f>IFERROR(MID(RADataQTable[[#This Row],[RAtemplate]],1,LEN(RADataQTable[[#This Row],[RAtemplate]])-8),"RA") &amp; " " &amp; RADataQTable[[#This Row],[prop_id0]] &amp; " " &amp; RADataQTable[[#This Row],[last0]]</f>
        <v>RA 1763882 Slavakis</v>
      </c>
      <c r="U311" s="21" t="str">
        <f>IF(signer1="PD",IF(ISBLANK(RADataQTable[[#This Row],[sign_blck_name]]),"",RADataQTable[[#This Row],[sign_blck_name]]),IF(ISBLANK(signer1),"",signer1))</f>
        <v>Richard Brown</v>
      </c>
      <c r="V311" s="29" t="str">
        <f>signer2</f>
        <v>Cognizant Program Director</v>
      </c>
      <c r="W311" s="15" t="str">
        <f>HYPERLINK("https://www.ejacket.nsf.gov/ej/showProposal.do?Continue=Y&amp;ID="&amp;RADataQTable[[#This Row],[prop_id0]],"eJ")</f>
        <v>eJ</v>
      </c>
      <c r="X311" s="15" t="str">
        <f>HYPERLINK("mailto:"&amp;RADataQTable[[#This Row],[email]]&amp;"&amp;subject=Your NSF Proposal:  "&amp;RADataQTable[[#This Row],[Div]]&amp;" "&amp;RADataQTable[[#This Row],[prop_id0]], RADataQTable[[#This Row],[email]])</f>
        <v>kslavaki@buffalo.edu</v>
      </c>
      <c r="Y311" s="15" t="str">
        <f>HYPERLINK("mailto:"&amp;RADataQTable[[#This Row],[allPIemail]]&amp;"&amp;subject=NSF Proposal:  "&amp;RADataQTable[[#This Row],[Div]]&amp;" "&amp;RADataQTable[[#This Row],[prop_id0]], "PIs@")</f>
        <v>PIs@</v>
      </c>
      <c r="Z311" t="s">
        <v>2825</v>
      </c>
      <c r="AA311" t="s">
        <v>2196</v>
      </c>
      <c r="AB311">
        <v>1</v>
      </c>
      <c r="AC311">
        <v>1</v>
      </c>
      <c r="AD311"/>
      <c r="AE311" t="str">
        <f>IF(RADataQTable[[#This Row],[maxScore]]-RADataQTable[[#This Row],[minScore]]&gt;4,"Y","")</f>
        <v/>
      </c>
      <c r="AF311" s="21">
        <v>6</v>
      </c>
      <c r="AG311" s="26">
        <v>6</v>
      </c>
      <c r="AH311">
        <v>6</v>
      </c>
      <c r="AI311" t="s">
        <v>830</v>
      </c>
      <c r="AJ311" s="30">
        <v>43087.555555555555</v>
      </c>
      <c r="AK311" s="13">
        <v>1200000</v>
      </c>
      <c r="AL311" s="13">
        <v>1200000</v>
      </c>
      <c r="AM311">
        <v>0</v>
      </c>
      <c r="AN311" s="30">
        <v>43344</v>
      </c>
      <c r="AO311" s="21">
        <v>48</v>
      </c>
      <c r="AP311" s="21" t="s">
        <v>4656</v>
      </c>
      <c r="AS311" s="30"/>
      <c r="AT311" t="s">
        <v>5619</v>
      </c>
      <c r="AW311" s="21" t="s">
        <v>5620</v>
      </c>
      <c r="AX311" s="30">
        <v>43119</v>
      </c>
      <c r="AY311" s="21" t="s">
        <v>5670</v>
      </c>
      <c r="AZ311" s="21" t="s">
        <v>5622</v>
      </c>
      <c r="BA311" s="21">
        <v>9</v>
      </c>
      <c r="BB311" s="21">
        <v>3</v>
      </c>
      <c r="BG311" s="30"/>
      <c r="BP311" s="30"/>
      <c r="BU311" t="s">
        <v>2196</v>
      </c>
      <c r="BV311" s="21" t="s">
        <v>2197</v>
      </c>
      <c r="BW311" s="21" t="s">
        <v>4655</v>
      </c>
      <c r="BX311" s="21" t="s">
        <v>3418</v>
      </c>
      <c r="BY311" s="31">
        <v>800000</v>
      </c>
      <c r="BZ311" s="31">
        <v>800000</v>
      </c>
      <c r="CA311" t="s">
        <v>2988</v>
      </c>
      <c r="CB311" s="21" t="s">
        <v>4658</v>
      </c>
      <c r="CC311" s="21" t="s">
        <v>4659</v>
      </c>
      <c r="CD311" s="21" t="s">
        <v>4660</v>
      </c>
      <c r="CE311" s="21" t="s">
        <v>612</v>
      </c>
      <c r="CF311" s="31">
        <v>400000</v>
      </c>
      <c r="CG311" s="31">
        <v>400000</v>
      </c>
      <c r="CH311" t="s">
        <v>2988</v>
      </c>
      <c r="CM311" s="31"/>
      <c r="CN311" s="31"/>
      <c r="CT311" s="31"/>
      <c r="CU311" s="31"/>
      <c r="DA311" s="31"/>
      <c r="DB311" s="31"/>
      <c r="DH311" s="31"/>
      <c r="DI311" s="31"/>
      <c r="DO311" s="31"/>
      <c r="DP311" s="31"/>
      <c r="DR311" t="s">
        <v>5478</v>
      </c>
      <c r="DS311" t="s">
        <v>5479</v>
      </c>
      <c r="DT311" t="s">
        <v>475</v>
      </c>
      <c r="DU311" s="29" t="s">
        <v>5624</v>
      </c>
      <c r="DV311" t="s">
        <v>2829</v>
      </c>
      <c r="DW311" t="s">
        <v>5481</v>
      </c>
      <c r="DX311" t="s">
        <v>5482</v>
      </c>
      <c r="DY311" t="s">
        <v>5483</v>
      </c>
      <c r="DZ311" t="s">
        <v>5484</v>
      </c>
      <c r="EA311" s="22">
        <v>43091.565520833334</v>
      </c>
      <c r="EB311" t="s">
        <v>4657</v>
      </c>
      <c r="EC311" t="s">
        <v>5900</v>
      </c>
      <c r="ED311" t="s">
        <v>5899</v>
      </c>
    </row>
    <row r="312" spans="1:134" x14ac:dyDescent="0.35">
      <c r="A312" s="30"/>
      <c r="B312" s="22">
        <v>43005.65347222222</v>
      </c>
      <c r="C312" s="22" t="s">
        <v>2839</v>
      </c>
      <c r="D312" s="30" t="s">
        <v>2840</v>
      </c>
      <c r="E312" s="30" t="s">
        <v>464</v>
      </c>
      <c r="F312" s="30" t="s">
        <v>2820</v>
      </c>
      <c r="G312" s="30" t="s">
        <v>2819</v>
      </c>
      <c r="H312" t="s">
        <v>2821</v>
      </c>
      <c r="J312" t="s">
        <v>1119</v>
      </c>
      <c r="M312" s="26">
        <v>99</v>
      </c>
      <c r="Q312" s="29" t="s">
        <v>753</v>
      </c>
      <c r="R312" s="29" t="str">
        <f>IFERROR(MID(RADataQTable[[#This Row],[RAtemplate]],1,LEN(RADataQTable[[#This Row],[RAtemplate]])-8),"RA") &amp; " " &amp; RADataQTable[[#This Row],[prop_id0]] &amp; " " &amp; RADataQTable[[#This Row],[last0]]</f>
        <v>RA 1763883 Han</v>
      </c>
      <c r="U312" s="21" t="str">
        <f>IF(signer1="PD",IF(ISBLANK(RADataQTable[[#This Row],[sign_blck_name]]),"",RADataQTable[[#This Row],[sign_blck_name]]),IF(ISBLANK(signer1),"",signer1))</f>
        <v>Monisha Ghosh</v>
      </c>
      <c r="V312" s="29" t="str">
        <f>signer2</f>
        <v>Cognizant Program Director</v>
      </c>
      <c r="W312" s="15" t="str">
        <f>HYPERLINK("https://www.ejacket.nsf.gov/ej/showProposal.do?Continue=Y&amp;ID="&amp;RADataQTable[[#This Row],[prop_id0]],"eJ")</f>
        <v>eJ</v>
      </c>
      <c r="X312" s="15" t="str">
        <f>HYPERLINK("mailto:"&amp;RADataQTable[[#This Row],[email]]&amp;"&amp;subject=Your NSF Proposal:  "&amp;RADataQTable[[#This Row],[Div]]&amp;" "&amp;RADataQTable[[#This Row],[prop_id0]], RADataQTable[[#This Row],[email]])</f>
        <v>song@engr.uconn.edu</v>
      </c>
      <c r="Y312" s="15" t="str">
        <f>HYPERLINK("mailto:"&amp;RADataQTable[[#This Row],[allPIemail]]&amp;"&amp;subject=NSF Proposal:  "&amp;RADataQTable[[#This Row],[Div]]&amp;" "&amp;RADataQTable[[#This Row],[prop_id0]], "PIs@")</f>
        <v>PIs@</v>
      </c>
      <c r="Z312" t="s">
        <v>2841</v>
      </c>
      <c r="AD312"/>
      <c r="AE312" t="str">
        <f>IF(RADataQTable[[#This Row],[maxScore]]-RADataQTable[[#This Row],[minScore]]&gt;4,"Y","")</f>
        <v/>
      </c>
      <c r="AF312" s="21"/>
      <c r="AG312" s="26"/>
      <c r="AI312"/>
      <c r="AJ312" s="30"/>
      <c r="AK312" s="13">
        <v>1077471</v>
      </c>
      <c r="AL312" s="13">
        <v>1077471</v>
      </c>
      <c r="AM312">
        <v>0</v>
      </c>
      <c r="AN312" s="30">
        <v>43344</v>
      </c>
      <c r="AO312" s="21">
        <v>48</v>
      </c>
      <c r="AP312" s="21" t="s">
        <v>4662</v>
      </c>
      <c r="AS312" s="30"/>
      <c r="AX312" s="30"/>
      <c r="BG312" s="30"/>
      <c r="BP312" s="30"/>
      <c r="BU312" t="s">
        <v>2199</v>
      </c>
      <c r="BV312" s="21" t="s">
        <v>2200</v>
      </c>
      <c r="BW312" s="21" t="s">
        <v>2218</v>
      </c>
      <c r="BX312" s="21" t="s">
        <v>4237</v>
      </c>
      <c r="BY312" s="31">
        <v>537460</v>
      </c>
      <c r="BZ312" s="31">
        <v>537460</v>
      </c>
      <c r="CA312" t="s">
        <v>485</v>
      </c>
      <c r="CB312" s="21" t="s">
        <v>4664</v>
      </c>
      <c r="CC312" s="21" t="s">
        <v>3104</v>
      </c>
      <c r="CD312" s="21" t="s">
        <v>4665</v>
      </c>
      <c r="CE312" s="21" t="s">
        <v>3039</v>
      </c>
      <c r="CF312" s="31">
        <v>540011</v>
      </c>
      <c r="CG312" s="31">
        <v>540011</v>
      </c>
      <c r="CH312" t="s">
        <v>485</v>
      </c>
      <c r="CM312" s="31"/>
      <c r="CN312" s="31"/>
      <c r="CT312" s="31"/>
      <c r="CU312" s="31"/>
      <c r="DA312" s="31"/>
      <c r="DB312" s="31"/>
      <c r="DH312" s="31"/>
      <c r="DI312" s="31"/>
      <c r="DO312" s="31"/>
      <c r="DP312" s="31"/>
      <c r="DR312" t="s">
        <v>5486</v>
      </c>
      <c r="DS312" t="s">
        <v>5487</v>
      </c>
      <c r="DT312" t="s">
        <v>465</v>
      </c>
      <c r="DU312" s="29" t="s">
        <v>5595</v>
      </c>
      <c r="DV312" t="s">
        <v>2829</v>
      </c>
      <c r="DW312" t="s">
        <v>5481</v>
      </c>
      <c r="DX312" t="s">
        <v>5482</v>
      </c>
      <c r="DY312" t="s">
        <v>5483</v>
      </c>
      <c r="DZ312" t="s">
        <v>5484</v>
      </c>
      <c r="EA312" s="22">
        <v>43091.565520833334</v>
      </c>
      <c r="EB312" t="s">
        <v>4663</v>
      </c>
      <c r="EC312" t="s">
        <v>5901</v>
      </c>
    </row>
    <row r="313" spans="1:134" x14ac:dyDescent="0.35">
      <c r="A313" s="30"/>
      <c r="B313" s="22">
        <v>43005.65625</v>
      </c>
      <c r="C313" s="22" t="s">
        <v>2868</v>
      </c>
      <c r="D313" s="30" t="s">
        <v>2869</v>
      </c>
      <c r="E313" s="30" t="s">
        <v>466</v>
      </c>
      <c r="F313" s="30" t="s">
        <v>2820</v>
      </c>
      <c r="G313" s="30" t="s">
        <v>2819</v>
      </c>
      <c r="H313" t="s">
        <v>2821</v>
      </c>
      <c r="I313" t="s">
        <v>2883</v>
      </c>
      <c r="J313" t="s">
        <v>1882</v>
      </c>
      <c r="M313" s="26">
        <v>99</v>
      </c>
      <c r="Q313" s="29" t="s">
        <v>753</v>
      </c>
      <c r="R313" s="29" t="str">
        <f>IFERROR(MID(RADataQTable[[#This Row],[RAtemplate]],1,LEN(RADataQTable[[#This Row],[RAtemplate]])-8),"RA") &amp; " " &amp; RADataQTable[[#This Row],[prop_id0]] &amp; " " &amp; RADataQTable[[#This Row],[last0]]</f>
        <v>RA 1763891 Song</v>
      </c>
      <c r="U313" s="21" t="str">
        <f>IF(signer1="PD",IF(ISBLANK(RADataQTable[[#This Row],[sign_blck_name]]),"",RADataQTable[[#This Row],[sign_blck_name]]),IF(ISBLANK(signer1),"",signer1))</f>
        <v>Jun Huan</v>
      </c>
      <c r="V313" s="29" t="str">
        <f>signer2</f>
        <v>Cognizant Program Director</v>
      </c>
      <c r="W313" s="15" t="str">
        <f>HYPERLINK("https://www.ejacket.nsf.gov/ej/showProposal.do?Continue=Y&amp;ID="&amp;RADataQTable[[#This Row],[prop_id0]],"eJ")</f>
        <v>eJ</v>
      </c>
      <c r="X313" s="15" t="str">
        <f>HYPERLINK("mailto:"&amp;RADataQTable[[#This Row],[email]]&amp;"&amp;subject=Your NSF Proposal:  "&amp;RADataQTable[[#This Row],[Div]]&amp;" "&amp;RADataQTable[[#This Row],[prop_id0]], RADataQTable[[#This Row],[email]])</f>
        <v>lsong@cc.gatech.edu</v>
      </c>
      <c r="Y313" s="15" t="str">
        <f>HYPERLINK("mailto:"&amp;RADataQTable[[#This Row],[allPIemail]]&amp;"&amp;subject=NSF Proposal:  "&amp;RADataQTable[[#This Row],[Div]]&amp;" "&amp;RADataQTable[[#This Row],[prop_id0]], "PIs@")</f>
        <v>PIs@</v>
      </c>
      <c r="Z313" t="s">
        <v>2871</v>
      </c>
      <c r="AD313"/>
      <c r="AE313" t="str">
        <f>IF(RADataQTable[[#This Row],[maxScore]]-RADataQTable[[#This Row],[minScore]]&gt;4,"Y","")</f>
        <v/>
      </c>
      <c r="AF313" s="21"/>
      <c r="AG313" s="26"/>
      <c r="AI313"/>
      <c r="AJ313" s="30"/>
      <c r="AK313" s="13">
        <v>1191987</v>
      </c>
      <c r="AL313" s="13">
        <v>1191987</v>
      </c>
      <c r="AM313">
        <v>0</v>
      </c>
      <c r="AN313" s="30">
        <v>43236</v>
      </c>
      <c r="AO313" s="21">
        <v>48</v>
      </c>
      <c r="AP313" s="21" t="s">
        <v>4678</v>
      </c>
      <c r="AS313" s="30"/>
      <c r="AX313" s="30"/>
      <c r="BG313" s="30"/>
      <c r="BP313" s="30"/>
      <c r="BU313" t="s">
        <v>2217</v>
      </c>
      <c r="BV313" s="21" t="s">
        <v>2218</v>
      </c>
      <c r="BW313" s="21" t="s">
        <v>1289</v>
      </c>
      <c r="BX313" s="21" t="s">
        <v>3284</v>
      </c>
      <c r="BY313" s="31">
        <v>1191987</v>
      </c>
      <c r="BZ313" s="31">
        <v>1191987</v>
      </c>
      <c r="CA313" t="s">
        <v>2884</v>
      </c>
      <c r="CF313" s="31"/>
      <c r="CG313" s="31"/>
      <c r="CM313" s="31"/>
      <c r="CN313" s="31"/>
      <c r="CT313" s="31"/>
      <c r="CU313" s="31"/>
      <c r="DA313" s="31"/>
      <c r="DB313" s="31"/>
      <c r="DH313" s="31"/>
      <c r="DI313" s="31"/>
      <c r="DO313" s="31"/>
      <c r="DP313" s="31"/>
      <c r="DR313" t="s">
        <v>5495</v>
      </c>
      <c r="DS313" t="s">
        <v>5496</v>
      </c>
      <c r="DT313" t="s">
        <v>467</v>
      </c>
      <c r="DU313" s="29" t="s">
        <v>5729</v>
      </c>
      <c r="DV313" t="s">
        <v>2829</v>
      </c>
      <c r="DW313" t="s">
        <v>5481</v>
      </c>
      <c r="DX313" t="s">
        <v>5482</v>
      </c>
      <c r="DY313" t="s">
        <v>5483</v>
      </c>
      <c r="DZ313" t="s">
        <v>5484</v>
      </c>
      <c r="EA313" s="22">
        <v>43091.565520833334</v>
      </c>
      <c r="EB313" t="s">
        <v>4679</v>
      </c>
      <c r="EC313" t="s">
        <v>5905</v>
      </c>
    </row>
    <row r="314" spans="1:134" x14ac:dyDescent="0.35">
      <c r="A314" s="30"/>
      <c r="B314" s="22">
        <v>43005.656944444447</v>
      </c>
      <c r="C314" s="22" t="s">
        <v>2868</v>
      </c>
      <c r="D314" s="30" t="s">
        <v>2869</v>
      </c>
      <c r="E314" s="30" t="s">
        <v>470</v>
      </c>
      <c r="F314" s="30" t="s">
        <v>2820</v>
      </c>
      <c r="G314" s="30" t="s">
        <v>2819</v>
      </c>
      <c r="H314" t="s">
        <v>2821</v>
      </c>
      <c r="J314" t="s">
        <v>859</v>
      </c>
      <c r="M314" s="26">
        <v>99</v>
      </c>
      <c r="Q314" s="29" t="s">
        <v>753</v>
      </c>
      <c r="R314" s="29" t="str">
        <f>IFERROR(MID(RADataQTable[[#This Row],[RAtemplate]],1,LEN(RADataQTable[[#This Row],[RAtemplate]])-8),"RA") &amp; " " &amp; RADataQTable[[#This Row],[prop_id0]] &amp; " " &amp; RADataQTable[[#This Row],[last0]]</f>
        <v>RA 1763894 van de Meent</v>
      </c>
      <c r="U314" s="21" t="str">
        <f>IF(signer1="PD",IF(ISBLANK(RADataQTable[[#This Row],[sign_blck_name]]),"",RADataQTable[[#This Row],[sign_blck_name]]),IF(ISBLANK(signer1),"",signer1))</f>
        <v>Tatiana D. Korelsky</v>
      </c>
      <c r="V314" s="29" t="str">
        <f>signer2</f>
        <v>Cognizant Program Director</v>
      </c>
      <c r="W314" s="15" t="str">
        <f>HYPERLINK("https://www.ejacket.nsf.gov/ej/showProposal.do?Continue=Y&amp;ID="&amp;RADataQTable[[#This Row],[prop_id0]],"eJ")</f>
        <v>eJ</v>
      </c>
      <c r="X314" s="15" t="str">
        <f>HYPERLINK("mailto:"&amp;RADataQTable[[#This Row],[email]]&amp;"&amp;subject=Your NSF Proposal:  "&amp;RADataQTable[[#This Row],[Div]]&amp;" "&amp;RADataQTable[[#This Row],[prop_id0]], RADataQTable[[#This Row],[email]])</f>
        <v>j.vandemeent@northeastern.edu</v>
      </c>
      <c r="Y314" s="15" t="str">
        <f>HYPERLINK("mailto:"&amp;RADataQTable[[#This Row],[allPIemail]]&amp;"&amp;subject=NSF Proposal:  "&amp;RADataQTable[[#This Row],[Div]]&amp;" "&amp;RADataQTable[[#This Row],[prop_id0]], "PIs@")</f>
        <v>PIs@</v>
      </c>
      <c r="Z314" t="s">
        <v>2871</v>
      </c>
      <c r="AD314"/>
      <c r="AE314" t="str">
        <f>IF(RADataQTable[[#This Row],[maxScore]]-RADataQTable[[#This Row],[minScore]]&gt;4,"Y","")</f>
        <v/>
      </c>
      <c r="AF314" s="21"/>
      <c r="AG314" s="26"/>
      <c r="AI314"/>
      <c r="AJ314" s="30"/>
      <c r="AK314" s="13">
        <v>1215095</v>
      </c>
      <c r="AL314" s="13">
        <v>1215095</v>
      </c>
      <c r="AM314">
        <v>0</v>
      </c>
      <c r="AN314" s="30">
        <v>43252</v>
      </c>
      <c r="AO314" s="21">
        <v>48</v>
      </c>
      <c r="AP314" s="21" t="s">
        <v>4685</v>
      </c>
      <c r="AS314" s="30"/>
      <c r="AX314" s="30"/>
      <c r="BG314" s="30"/>
      <c r="BP314" s="30"/>
      <c r="BU314" t="s">
        <v>2228</v>
      </c>
      <c r="BV314" s="21" t="s">
        <v>2229</v>
      </c>
      <c r="BW314" s="21" t="s">
        <v>4684</v>
      </c>
      <c r="BX314" s="21" t="s">
        <v>597</v>
      </c>
      <c r="BY314" s="31">
        <v>1215095</v>
      </c>
      <c r="BZ314" s="31">
        <v>1215095</v>
      </c>
      <c r="CA314" t="s">
        <v>2903</v>
      </c>
      <c r="CF314" s="31"/>
      <c r="CG314" s="31"/>
      <c r="CM314" s="31"/>
      <c r="CN314" s="31"/>
      <c r="CT314" s="31"/>
      <c r="CU314" s="31"/>
      <c r="DA314" s="31"/>
      <c r="DB314" s="31"/>
      <c r="DH314" s="31"/>
      <c r="DI314" s="31"/>
      <c r="DO314" s="31"/>
      <c r="DP314" s="31"/>
      <c r="DR314" t="s">
        <v>5495</v>
      </c>
      <c r="DS314" t="s">
        <v>5496</v>
      </c>
      <c r="DT314" t="s">
        <v>471</v>
      </c>
      <c r="DU314" s="29" t="s">
        <v>5521</v>
      </c>
      <c r="DV314" t="s">
        <v>2829</v>
      </c>
      <c r="DW314" t="s">
        <v>5481</v>
      </c>
      <c r="DX314" t="s">
        <v>5482</v>
      </c>
      <c r="DY314" t="s">
        <v>5483</v>
      </c>
      <c r="DZ314" t="s">
        <v>5484</v>
      </c>
      <c r="EA314" s="22">
        <v>43091.565520833334</v>
      </c>
      <c r="EB314" t="s">
        <v>4686</v>
      </c>
      <c r="EC314" t="s">
        <v>5907</v>
      </c>
    </row>
    <row r="315" spans="1:134" x14ac:dyDescent="0.35">
      <c r="A315" s="30"/>
      <c r="B315" s="22">
        <v>43005.656944444447</v>
      </c>
      <c r="C315" s="22" t="s">
        <v>2868</v>
      </c>
      <c r="D315" s="30" t="s">
        <v>2869</v>
      </c>
      <c r="E315" s="30" t="s">
        <v>468</v>
      </c>
      <c r="F315" s="30" t="s">
        <v>2820</v>
      </c>
      <c r="G315" s="30" t="s">
        <v>2819</v>
      </c>
      <c r="H315" t="s">
        <v>2821</v>
      </c>
      <c r="J315" t="s">
        <v>807</v>
      </c>
      <c r="M315" s="26">
        <v>99</v>
      </c>
      <c r="Q315" s="29" t="s">
        <v>753</v>
      </c>
      <c r="R315" s="29" t="str">
        <f>IFERROR(MID(RADataQTable[[#This Row],[RAtemplate]],1,LEN(RADataQTable[[#This Row],[RAtemplate]])-8),"RA") &amp; " " &amp; RADataQTable[[#This Row],[prop_id0]] &amp; " " &amp; RADataQTable[[#This Row],[last0]]</f>
        <v>RA 1763895 Herbsleb</v>
      </c>
      <c r="U315" s="21" t="str">
        <f>IF(signer1="PD",IF(ISBLANK(RADataQTable[[#This Row],[sign_blck_name]]),"",RADataQTable[[#This Row],[sign_blck_name]]),IF(ISBLANK(signer1),"",signer1))</f>
        <v>William Bainbridge</v>
      </c>
      <c r="V315" s="29" t="str">
        <f>signer2</f>
        <v>Cognizant Program Director</v>
      </c>
      <c r="W315" s="15" t="str">
        <f>HYPERLINK("https://www.ejacket.nsf.gov/ej/showProposal.do?Continue=Y&amp;ID="&amp;RADataQTable[[#This Row],[prop_id0]],"eJ")</f>
        <v>eJ</v>
      </c>
      <c r="X315" s="15" t="str">
        <f>HYPERLINK("mailto:"&amp;RADataQTable[[#This Row],[email]]&amp;"&amp;subject=Your NSF Proposal:  "&amp;RADataQTable[[#This Row],[Div]]&amp;" "&amp;RADataQTable[[#This Row],[prop_id0]], RADataQTable[[#This Row],[email]])</f>
        <v>jdh@cs.cmu.edu</v>
      </c>
      <c r="Y315" s="15" t="str">
        <f>HYPERLINK("mailto:"&amp;RADataQTable[[#This Row],[allPIemail]]&amp;"&amp;subject=NSF Proposal:  "&amp;RADataQTable[[#This Row],[Div]]&amp;" "&amp;RADataQTable[[#This Row],[prop_id0]], "PIs@")</f>
        <v>PIs@</v>
      </c>
      <c r="Z315" t="s">
        <v>2871</v>
      </c>
      <c r="AD315"/>
      <c r="AE315" t="str">
        <f>IF(RADataQTable[[#This Row],[maxScore]]-RADataQTable[[#This Row],[minScore]]&gt;4,"Y","")</f>
        <v/>
      </c>
      <c r="AF315" s="21"/>
      <c r="AG315" s="26"/>
      <c r="AI315"/>
      <c r="AJ315" s="30"/>
      <c r="AK315" s="13">
        <v>2986722</v>
      </c>
      <c r="AL315" s="13">
        <v>2986722</v>
      </c>
      <c r="AM315">
        <v>0</v>
      </c>
      <c r="AN315" s="30">
        <v>43252</v>
      </c>
      <c r="AO315" s="21">
        <v>60</v>
      </c>
      <c r="AP315" s="21" t="s">
        <v>4687</v>
      </c>
      <c r="AS315" s="30"/>
      <c r="AX315" s="30"/>
      <c r="BG315" s="30"/>
      <c r="BP315" s="30"/>
      <c r="BU315" t="s">
        <v>2231</v>
      </c>
      <c r="BV315" s="21" t="s">
        <v>2232</v>
      </c>
      <c r="BW315" s="21" t="s">
        <v>3136</v>
      </c>
      <c r="BX315" s="21" t="s">
        <v>542</v>
      </c>
      <c r="BY315" s="31">
        <v>2400000</v>
      </c>
      <c r="BZ315" s="31">
        <v>2400000</v>
      </c>
      <c r="CB315" s="21" t="s">
        <v>4690</v>
      </c>
      <c r="CC315" s="21" t="s">
        <v>4691</v>
      </c>
      <c r="CD315" s="21" t="s">
        <v>4692</v>
      </c>
      <c r="CE315" s="21" t="s">
        <v>4693</v>
      </c>
      <c r="CF315" s="31">
        <v>586722</v>
      </c>
      <c r="CG315" s="31">
        <v>586722</v>
      </c>
      <c r="CM315" s="31"/>
      <c r="CN315" s="31"/>
      <c r="CT315" s="31"/>
      <c r="CU315" s="31"/>
      <c r="DA315" s="31"/>
      <c r="DB315" s="31"/>
      <c r="DH315" s="31"/>
      <c r="DI315" s="31"/>
      <c r="DO315" s="31"/>
      <c r="DP315" s="31"/>
      <c r="DR315" t="s">
        <v>5495</v>
      </c>
      <c r="DS315" t="s">
        <v>5496</v>
      </c>
      <c r="DT315" t="s">
        <v>469</v>
      </c>
      <c r="DU315" s="29" t="s">
        <v>5508</v>
      </c>
      <c r="DV315" t="s">
        <v>2829</v>
      </c>
      <c r="DW315" t="s">
        <v>5481</v>
      </c>
      <c r="DX315" t="s">
        <v>5482</v>
      </c>
      <c r="DY315" t="s">
        <v>5483</v>
      </c>
      <c r="DZ315" t="s">
        <v>5484</v>
      </c>
      <c r="EA315" s="22">
        <v>43091.565520833334</v>
      </c>
      <c r="EB315" t="s">
        <v>4688</v>
      </c>
      <c r="EC315" t="s">
        <v>5908</v>
      </c>
    </row>
    <row r="316" spans="1:134" x14ac:dyDescent="0.35">
      <c r="A316" s="30"/>
      <c r="B316" s="22">
        <v>43005.657638888886</v>
      </c>
      <c r="C316" s="22" t="s">
        <v>2817</v>
      </c>
      <c r="D316" s="30" t="s">
        <v>2818</v>
      </c>
      <c r="E316" s="30" t="s">
        <v>474</v>
      </c>
      <c r="F316" s="30" t="s">
        <v>2820</v>
      </c>
      <c r="G316" s="30" t="s">
        <v>2819</v>
      </c>
      <c r="H316" t="s">
        <v>2821</v>
      </c>
      <c r="I316" t="s">
        <v>2822</v>
      </c>
      <c r="J316" t="s">
        <v>1201</v>
      </c>
      <c r="M316" s="26">
        <v>99</v>
      </c>
      <c r="Q316" s="29" t="s">
        <v>753</v>
      </c>
      <c r="R316" s="29" t="str">
        <f>IFERROR(MID(RADataQTable[[#This Row],[RAtemplate]],1,LEN(RADataQTable[[#This Row],[RAtemplate]])-8),"RA") &amp; " " &amp; RADataQTable[[#This Row],[prop_id0]] &amp; " " &amp; RADataQTable[[#This Row],[last0]]</f>
        <v>RA 1763896 Bouman</v>
      </c>
      <c r="U316" s="21" t="str">
        <f>IF(signer1="PD",IF(ISBLANK(RADataQTable[[#This Row],[sign_blck_name]]),"",RADataQTable[[#This Row],[sign_blck_name]]),IF(ISBLANK(signer1),"",signer1))</f>
        <v>Richard Brown</v>
      </c>
      <c r="V316" s="29" t="str">
        <f>signer2</f>
        <v>Cognizant Program Director</v>
      </c>
      <c r="W316" s="15" t="str">
        <f>HYPERLINK("https://www.ejacket.nsf.gov/ej/showProposal.do?Continue=Y&amp;ID="&amp;RADataQTable[[#This Row],[prop_id0]],"eJ")</f>
        <v>eJ</v>
      </c>
      <c r="X316" s="15" t="str">
        <f>HYPERLINK("mailto:"&amp;RADataQTable[[#This Row],[email]]&amp;"&amp;subject=Your NSF Proposal:  "&amp;RADataQTable[[#This Row],[Div]]&amp;" "&amp;RADataQTable[[#This Row],[prop_id0]], RADataQTable[[#This Row],[email]])</f>
        <v>bouman@purdue.edu</v>
      </c>
      <c r="Y316" s="15" t="str">
        <f>HYPERLINK("mailto:"&amp;RADataQTable[[#This Row],[allPIemail]]&amp;"&amp;subject=NSF Proposal:  "&amp;RADataQTable[[#This Row],[Div]]&amp;" "&amp;RADataQTable[[#This Row],[prop_id0]], "PIs@")</f>
        <v>PIs@</v>
      </c>
      <c r="Z316" t="s">
        <v>2825</v>
      </c>
      <c r="AD316"/>
      <c r="AE316" t="str">
        <f>IF(RADataQTable[[#This Row],[maxScore]]-RADataQTable[[#This Row],[minScore]]&gt;4,"Y","")</f>
        <v/>
      </c>
      <c r="AF316" s="21"/>
      <c r="AG316" s="26"/>
      <c r="AI316"/>
      <c r="AJ316" s="30"/>
      <c r="AK316" s="13">
        <v>1264000</v>
      </c>
      <c r="AL316" s="13">
        <v>1264000</v>
      </c>
      <c r="AM316">
        <v>0</v>
      </c>
      <c r="AN316" s="30">
        <v>43101</v>
      </c>
      <c r="AO316" s="21">
        <v>48</v>
      </c>
      <c r="AP316" s="21" t="s">
        <v>4698</v>
      </c>
      <c r="AS316" s="30"/>
      <c r="AX316" s="30"/>
      <c r="BG316" s="30"/>
      <c r="BP316" s="30"/>
      <c r="BU316" t="s">
        <v>4696</v>
      </c>
      <c r="BV316" s="21" t="s">
        <v>4697</v>
      </c>
      <c r="BW316" s="21" t="s">
        <v>3549</v>
      </c>
      <c r="BX316" s="21" t="s">
        <v>612</v>
      </c>
      <c r="BY316" s="31">
        <v>1264000</v>
      </c>
      <c r="BZ316" s="31">
        <v>1264000</v>
      </c>
      <c r="CA316" t="s">
        <v>2988</v>
      </c>
      <c r="CF316" s="31"/>
      <c r="CG316" s="31"/>
      <c r="CM316" s="31"/>
      <c r="CN316" s="31"/>
      <c r="CT316" s="31"/>
      <c r="CU316" s="31"/>
      <c r="DA316" s="31"/>
      <c r="DB316" s="31"/>
      <c r="DH316" s="31"/>
      <c r="DI316" s="31"/>
      <c r="DO316" s="31"/>
      <c r="DP316" s="31"/>
      <c r="DR316" t="s">
        <v>5478</v>
      </c>
      <c r="DS316" t="s">
        <v>5479</v>
      </c>
      <c r="DT316" t="s">
        <v>475</v>
      </c>
      <c r="DU316" s="29" t="s">
        <v>5624</v>
      </c>
      <c r="DV316" t="s">
        <v>2829</v>
      </c>
      <c r="DW316" t="s">
        <v>5481</v>
      </c>
      <c r="DX316" t="s">
        <v>5482</v>
      </c>
      <c r="DY316" t="s">
        <v>5483</v>
      </c>
      <c r="DZ316" t="s">
        <v>5484</v>
      </c>
      <c r="EA316" s="22">
        <v>43091.565520833334</v>
      </c>
      <c r="EB316" t="s">
        <v>4699</v>
      </c>
      <c r="EC316" t="s">
        <v>5909</v>
      </c>
    </row>
    <row r="317" spans="1:134" x14ac:dyDescent="0.35">
      <c r="A317" s="30"/>
      <c r="B317" s="22">
        <v>43005.65902777778</v>
      </c>
      <c r="C317" s="22" t="s">
        <v>2839</v>
      </c>
      <c r="D317" s="30" t="s">
        <v>2840</v>
      </c>
      <c r="E317" s="30" t="s">
        <v>464</v>
      </c>
      <c r="F317" s="30" t="s">
        <v>2820</v>
      </c>
      <c r="G317" s="30" t="s">
        <v>2819</v>
      </c>
      <c r="H317" t="s">
        <v>2821</v>
      </c>
      <c r="J317" t="s">
        <v>1119</v>
      </c>
      <c r="M317" s="26">
        <v>99</v>
      </c>
      <c r="Q317" s="29" t="s">
        <v>753</v>
      </c>
      <c r="R317" s="29" t="str">
        <f>IFERROR(MID(RADataQTable[[#This Row],[RAtemplate]],1,LEN(RADataQTable[[#This Row],[RAtemplate]])-8),"RA") &amp; " " &amp; RADataQTable[[#This Row],[prop_id0]] &amp; " " &amp; RADataQTable[[#This Row],[last0]]</f>
        <v>RA 1763897 Saifullah</v>
      </c>
      <c r="U317" s="21" t="str">
        <f>IF(signer1="PD",IF(ISBLANK(RADataQTable[[#This Row],[sign_blck_name]]),"",RADataQTable[[#This Row],[sign_blck_name]]),IF(ISBLANK(signer1),"",signer1))</f>
        <v>Monisha Ghosh</v>
      </c>
      <c r="V317" s="29" t="str">
        <f>signer2</f>
        <v>Cognizant Program Director</v>
      </c>
      <c r="W317" s="15" t="str">
        <f>HYPERLINK("https://www.ejacket.nsf.gov/ej/showProposal.do?Continue=Y&amp;ID="&amp;RADataQTable[[#This Row],[prop_id0]],"eJ")</f>
        <v>eJ</v>
      </c>
      <c r="X317" s="15" t="str">
        <f>HYPERLINK("mailto:"&amp;RADataQTable[[#This Row],[email]]&amp;"&amp;subject=Your NSF Proposal:  "&amp;RADataQTable[[#This Row],[Div]]&amp;" "&amp;RADataQTable[[#This Row],[prop_id0]], RADataQTable[[#This Row],[email]])</f>
        <v>saifullah@wayne.edu</v>
      </c>
      <c r="Y317" s="15" t="str">
        <f>HYPERLINK("mailto:"&amp;RADataQTable[[#This Row],[allPIemail]]&amp;"&amp;subject=NSF Proposal:  "&amp;RADataQTable[[#This Row],[Div]]&amp;" "&amp;RADataQTable[[#This Row],[prop_id0]], "PIs@")</f>
        <v>PIs@</v>
      </c>
      <c r="Z317" t="s">
        <v>2841</v>
      </c>
      <c r="AD317"/>
      <c r="AE317" t="str">
        <f>IF(RADataQTable[[#This Row],[maxScore]]-RADataQTable[[#This Row],[minScore]]&gt;4,"Y","")</f>
        <v/>
      </c>
      <c r="AF317" s="21"/>
      <c r="AG317" s="26"/>
      <c r="AI317"/>
      <c r="AJ317" s="30"/>
      <c r="AK317" s="13">
        <v>1199999</v>
      </c>
      <c r="AL317" s="13">
        <v>1199999</v>
      </c>
      <c r="AM317">
        <v>0</v>
      </c>
      <c r="AN317" s="30">
        <v>43282</v>
      </c>
      <c r="AO317" s="21">
        <v>48</v>
      </c>
      <c r="AP317" s="21" t="s">
        <v>4704</v>
      </c>
      <c r="AS317" s="30"/>
      <c r="AX317" s="30"/>
      <c r="BG317" s="30"/>
      <c r="BP317" s="30"/>
      <c r="BU317" t="s">
        <v>4700</v>
      </c>
      <c r="BV317" s="21" t="s">
        <v>4701</v>
      </c>
      <c r="BW317" s="21" t="s">
        <v>4702</v>
      </c>
      <c r="BX317" s="21" t="s">
        <v>4703</v>
      </c>
      <c r="BY317" s="31">
        <v>600000</v>
      </c>
      <c r="BZ317" s="31">
        <v>600000</v>
      </c>
      <c r="CA317" t="s">
        <v>485</v>
      </c>
      <c r="CB317" s="21" t="s">
        <v>4706</v>
      </c>
      <c r="CC317" s="21" t="s">
        <v>922</v>
      </c>
      <c r="CD317" s="21" t="s">
        <v>4707</v>
      </c>
      <c r="CE317" s="21" t="s">
        <v>3469</v>
      </c>
      <c r="CF317" s="31">
        <v>400000</v>
      </c>
      <c r="CG317" s="31">
        <v>400000</v>
      </c>
      <c r="CH317" t="s">
        <v>485</v>
      </c>
      <c r="CI317" s="21" t="s">
        <v>4709</v>
      </c>
      <c r="CJ317" s="21" t="s">
        <v>1677</v>
      </c>
      <c r="CK317" s="21" t="s">
        <v>4710</v>
      </c>
      <c r="CL317" s="21" t="s">
        <v>4711</v>
      </c>
      <c r="CM317" s="31">
        <v>199999</v>
      </c>
      <c r="CN317" s="31">
        <v>199999</v>
      </c>
      <c r="CO317" t="s">
        <v>485</v>
      </c>
      <c r="CT317" s="31"/>
      <c r="CU317" s="31"/>
      <c r="DA317" s="31"/>
      <c r="DB317" s="31"/>
      <c r="DH317" s="31"/>
      <c r="DI317" s="31"/>
      <c r="DO317" s="31"/>
      <c r="DP317" s="31"/>
      <c r="DR317" t="s">
        <v>5486</v>
      </c>
      <c r="DS317" t="s">
        <v>5487</v>
      </c>
      <c r="DT317" t="s">
        <v>465</v>
      </c>
      <c r="DU317" s="29" t="s">
        <v>5595</v>
      </c>
      <c r="DV317" t="s">
        <v>2829</v>
      </c>
      <c r="DW317" t="s">
        <v>5481</v>
      </c>
      <c r="DX317" t="s">
        <v>5482</v>
      </c>
      <c r="DY317" t="s">
        <v>5483</v>
      </c>
      <c r="DZ317" t="s">
        <v>5484</v>
      </c>
      <c r="EA317" s="22">
        <v>43091.565520833334</v>
      </c>
      <c r="EB317" t="s">
        <v>4705</v>
      </c>
      <c r="EC317" t="s">
        <v>5910</v>
      </c>
    </row>
    <row r="318" spans="1:134" x14ac:dyDescent="0.35">
      <c r="A318" s="30"/>
      <c r="B318" s="22">
        <v>43005.659722222219</v>
      </c>
      <c r="C318" s="22" t="s">
        <v>2817</v>
      </c>
      <c r="D318" s="30" t="s">
        <v>2818</v>
      </c>
      <c r="E318" s="30" t="s">
        <v>474</v>
      </c>
      <c r="F318" s="30" t="s">
        <v>2820</v>
      </c>
      <c r="G318" s="30" t="s">
        <v>2819</v>
      </c>
      <c r="H318" t="s">
        <v>2821</v>
      </c>
      <c r="I318" t="s">
        <v>2822</v>
      </c>
      <c r="J318" t="s">
        <v>885</v>
      </c>
      <c r="M318" s="26">
        <v>99</v>
      </c>
      <c r="Q318" s="29" t="s">
        <v>753</v>
      </c>
      <c r="R318" s="29" t="str">
        <f>IFERROR(MID(RADataQTable[[#This Row],[RAtemplate]],1,LEN(RADataQTable[[#This Row],[RAtemplate]])-8),"RA") &amp; " " &amp; RADataQTable[[#This Row],[prop_id0]] &amp; " " &amp; RADataQTable[[#This Row],[last0]]</f>
        <v>RA 1763898 Andrews</v>
      </c>
      <c r="U318" s="21" t="str">
        <f>IF(signer1="PD",IF(ISBLANK(RADataQTable[[#This Row],[sign_blck_name]]),"",RADataQTable[[#This Row],[sign_blck_name]]),IF(ISBLANK(signer1),"",signer1))</f>
        <v>phillip regalia</v>
      </c>
      <c r="V318" s="29" t="str">
        <f>signer2</f>
        <v>Cognizant Program Director</v>
      </c>
      <c r="W318" s="15" t="str">
        <f>HYPERLINK("https://www.ejacket.nsf.gov/ej/showProposal.do?Continue=Y&amp;ID="&amp;RADataQTable[[#This Row],[prop_id0]],"eJ")</f>
        <v>eJ</v>
      </c>
      <c r="X318" s="15" t="str">
        <f>HYPERLINK("mailto:"&amp;RADataQTable[[#This Row],[email]]&amp;"&amp;subject=Your NSF Proposal:  "&amp;RADataQTable[[#This Row],[Div]]&amp;" "&amp;RADataQTable[[#This Row],[prop_id0]], RADataQTable[[#This Row],[email]])</f>
        <v>jandrews@ece.utexas.edu</v>
      </c>
      <c r="Y318" s="15" t="str">
        <f>HYPERLINK("mailto:"&amp;RADataQTable[[#This Row],[allPIemail]]&amp;"&amp;subject=NSF Proposal:  "&amp;RADataQTable[[#This Row],[Div]]&amp;" "&amp;RADataQTable[[#This Row],[prop_id0]], "PIs@")</f>
        <v>PIs@</v>
      </c>
      <c r="Z318" t="s">
        <v>2825</v>
      </c>
      <c r="AD318"/>
      <c r="AE318" t="str">
        <f>IF(RADataQTable[[#This Row],[maxScore]]-RADataQTable[[#This Row],[minScore]]&gt;4,"Y","")</f>
        <v/>
      </c>
      <c r="AF318" s="21"/>
      <c r="AG318" s="26"/>
      <c r="AI318"/>
      <c r="AJ318" s="30"/>
      <c r="AK318" s="13">
        <v>1096258</v>
      </c>
      <c r="AL318" s="13">
        <v>1096258</v>
      </c>
      <c r="AM318">
        <v>0</v>
      </c>
      <c r="AN318" s="30">
        <v>43221</v>
      </c>
      <c r="AO318" s="21">
        <v>48</v>
      </c>
      <c r="AP318" s="21" t="s">
        <v>4713</v>
      </c>
      <c r="AS318" s="30"/>
      <c r="AX318" s="30"/>
      <c r="BG318" s="30"/>
      <c r="BP318" s="30"/>
      <c r="BU318" t="s">
        <v>2234</v>
      </c>
      <c r="BV318" s="21" t="s">
        <v>2235</v>
      </c>
      <c r="BW318" s="21" t="s">
        <v>2951</v>
      </c>
      <c r="BX318" s="21" t="s">
        <v>2827</v>
      </c>
      <c r="BY318" s="31">
        <v>572328</v>
      </c>
      <c r="BZ318" s="31">
        <v>572328</v>
      </c>
      <c r="CA318" t="s">
        <v>2988</v>
      </c>
      <c r="CB318" s="21" t="s">
        <v>4715</v>
      </c>
      <c r="CC318" s="21" t="s">
        <v>4716</v>
      </c>
      <c r="CD318" s="21" t="s">
        <v>3694</v>
      </c>
      <c r="CE318" s="21" t="s">
        <v>3284</v>
      </c>
      <c r="CF318" s="31">
        <v>523930</v>
      </c>
      <c r="CG318" s="31">
        <v>523930</v>
      </c>
      <c r="CH318" t="s">
        <v>2988</v>
      </c>
      <c r="CM318" s="31"/>
      <c r="CN318" s="31"/>
      <c r="CT318" s="31"/>
      <c r="CU318" s="31"/>
      <c r="DA318" s="31"/>
      <c r="DB318" s="31"/>
      <c r="DH318" s="31"/>
      <c r="DI318" s="31"/>
      <c r="DO318" s="31"/>
      <c r="DP318" s="31"/>
      <c r="DR318" t="s">
        <v>5478</v>
      </c>
      <c r="DS318" t="s">
        <v>5479</v>
      </c>
      <c r="DT318" t="s">
        <v>475</v>
      </c>
      <c r="DU318" s="29" t="s">
        <v>5528</v>
      </c>
      <c r="DV318" t="s">
        <v>2829</v>
      </c>
      <c r="DW318" t="s">
        <v>5481</v>
      </c>
      <c r="DX318" t="s">
        <v>5482</v>
      </c>
      <c r="DY318" t="s">
        <v>5483</v>
      </c>
      <c r="DZ318" t="s">
        <v>5484</v>
      </c>
      <c r="EA318" s="22">
        <v>43091.565520833334</v>
      </c>
      <c r="EB318" t="s">
        <v>4714</v>
      </c>
      <c r="EC318" t="s">
        <v>5911</v>
      </c>
    </row>
    <row r="319" spans="1:134" x14ac:dyDescent="0.35">
      <c r="A319" s="30"/>
      <c r="B319" s="22">
        <v>43005.659722222219</v>
      </c>
      <c r="C319" s="22" t="s">
        <v>2868</v>
      </c>
      <c r="D319" s="30" t="s">
        <v>2869</v>
      </c>
      <c r="E319" s="30" t="s">
        <v>468</v>
      </c>
      <c r="F319" s="30" t="s">
        <v>2820</v>
      </c>
      <c r="G319" s="30" t="s">
        <v>2819</v>
      </c>
      <c r="H319" t="s">
        <v>2821</v>
      </c>
      <c r="J319" t="s">
        <v>807</v>
      </c>
      <c r="M319" s="26">
        <v>99</v>
      </c>
      <c r="Q319" s="29" t="s">
        <v>753</v>
      </c>
      <c r="R319" s="29" t="str">
        <f>IFERROR(MID(RADataQTable[[#This Row],[RAtemplate]],1,LEN(RADataQTable[[#This Row],[RAtemplate]])-8),"RA") &amp; " " &amp; RADataQTable[[#This Row],[prop_id0]] &amp; " " &amp; RADataQTable[[#This Row],[last0]]</f>
        <v>RA 1763900 Elmqvist</v>
      </c>
      <c r="U319" s="21" t="str">
        <f>IF(signer1="PD",IF(ISBLANK(RADataQTable[[#This Row],[sign_blck_name]]),"",RADataQTable[[#This Row],[sign_blck_name]]),IF(ISBLANK(signer1),"",signer1))</f>
        <v>William Bainbridge</v>
      </c>
      <c r="V319" s="29" t="str">
        <f>signer2</f>
        <v>Cognizant Program Director</v>
      </c>
      <c r="W319" s="15" t="str">
        <f>HYPERLINK("https://www.ejacket.nsf.gov/ej/showProposal.do?Continue=Y&amp;ID="&amp;RADataQTable[[#This Row],[prop_id0]],"eJ")</f>
        <v>eJ</v>
      </c>
      <c r="X319" s="15" t="str">
        <f>HYPERLINK("mailto:"&amp;RADataQTable[[#This Row],[email]]&amp;"&amp;subject=Your NSF Proposal:  "&amp;RADataQTable[[#This Row],[Div]]&amp;" "&amp;RADataQTable[[#This Row],[prop_id0]], RADataQTable[[#This Row],[email]])</f>
        <v>elm@umd.edu</v>
      </c>
      <c r="Y319" s="15" t="str">
        <f>HYPERLINK("mailto:"&amp;RADataQTable[[#This Row],[allPIemail]]&amp;"&amp;subject=NSF Proposal:  "&amp;RADataQTable[[#This Row],[Div]]&amp;" "&amp;RADataQTable[[#This Row],[prop_id0]], "PIs@")</f>
        <v>PIs@</v>
      </c>
      <c r="Z319" t="s">
        <v>2871</v>
      </c>
      <c r="AD319"/>
      <c r="AE319" t="str">
        <f>IF(RADataQTable[[#This Row],[maxScore]]-RADataQTable[[#This Row],[minScore]]&gt;4,"Y","")</f>
        <v/>
      </c>
      <c r="AF319" s="21"/>
      <c r="AG319" s="26"/>
      <c r="AI319"/>
      <c r="AJ319" s="30"/>
      <c r="AK319" s="13">
        <v>2938146</v>
      </c>
      <c r="AL319" s="13">
        <v>2938146</v>
      </c>
      <c r="AM319">
        <v>0</v>
      </c>
      <c r="AN319" s="30">
        <v>43249</v>
      </c>
      <c r="AO319" s="21">
        <v>60</v>
      </c>
      <c r="AP319" s="21" t="s">
        <v>4720</v>
      </c>
      <c r="AS319" s="30"/>
      <c r="AX319" s="30"/>
      <c r="BG319" s="30"/>
      <c r="BP319" s="30"/>
      <c r="BU319" t="s">
        <v>4719</v>
      </c>
      <c r="BV319" s="21" t="s">
        <v>3173</v>
      </c>
      <c r="BW319" s="21" t="s">
        <v>3174</v>
      </c>
      <c r="BX319" s="21" t="s">
        <v>2926</v>
      </c>
      <c r="BY319" s="31">
        <v>1999743</v>
      </c>
      <c r="BZ319" s="31">
        <v>1999743</v>
      </c>
      <c r="CB319" s="21" t="s">
        <v>4721</v>
      </c>
      <c r="CC319" s="21" t="s">
        <v>4722</v>
      </c>
      <c r="CD319" s="21" t="s">
        <v>3694</v>
      </c>
      <c r="CE319" s="21" t="s">
        <v>4723</v>
      </c>
      <c r="CF319" s="31">
        <v>439559</v>
      </c>
      <c r="CG319" s="31">
        <v>439559</v>
      </c>
      <c r="CH319" t="s">
        <v>468</v>
      </c>
      <c r="CI319" s="21" t="s">
        <v>4725</v>
      </c>
      <c r="CJ319" s="21" t="s">
        <v>3181</v>
      </c>
      <c r="CK319" s="21" t="s">
        <v>4726</v>
      </c>
      <c r="CL319" s="21" t="s">
        <v>3351</v>
      </c>
      <c r="CM319" s="31">
        <v>498844</v>
      </c>
      <c r="CN319" s="31">
        <v>498844</v>
      </c>
      <c r="CO319" t="s">
        <v>468</v>
      </c>
      <c r="CT319" s="31"/>
      <c r="CU319" s="31"/>
      <c r="DA319" s="31"/>
      <c r="DB319" s="31"/>
      <c r="DH319" s="31"/>
      <c r="DI319" s="31"/>
      <c r="DO319" s="31"/>
      <c r="DP319" s="31"/>
      <c r="DR319" t="s">
        <v>5495</v>
      </c>
      <c r="DS319" t="s">
        <v>5496</v>
      </c>
      <c r="DT319" t="s">
        <v>469</v>
      </c>
      <c r="DU319" s="29" t="s">
        <v>5508</v>
      </c>
      <c r="DV319" t="s">
        <v>2829</v>
      </c>
      <c r="DW319" t="s">
        <v>5481</v>
      </c>
      <c r="DX319" t="s">
        <v>5482</v>
      </c>
      <c r="DY319" t="s">
        <v>5483</v>
      </c>
      <c r="DZ319" t="s">
        <v>5484</v>
      </c>
      <c r="EA319" s="22">
        <v>43091.565520833334</v>
      </c>
      <c r="EB319" t="s">
        <v>3176</v>
      </c>
      <c r="EC319" t="s">
        <v>5912</v>
      </c>
    </row>
    <row r="320" spans="1:134" x14ac:dyDescent="0.35">
      <c r="A320" s="30"/>
      <c r="B320" s="22">
        <v>43005.629166666666</v>
      </c>
      <c r="C320" s="22" t="s">
        <v>2868</v>
      </c>
      <c r="D320" s="30" t="s">
        <v>2869</v>
      </c>
      <c r="E320" s="30" t="s">
        <v>468</v>
      </c>
      <c r="F320" s="30" t="s">
        <v>2820</v>
      </c>
      <c r="G320" s="30" t="s">
        <v>2819</v>
      </c>
      <c r="H320" t="s">
        <v>2821</v>
      </c>
      <c r="I320" t="s">
        <v>2911</v>
      </c>
      <c r="J320" t="s">
        <v>800</v>
      </c>
      <c r="M320" s="26">
        <v>99</v>
      </c>
      <c r="Q320" s="29" t="s">
        <v>753</v>
      </c>
      <c r="R320" s="29" t="str">
        <f>IFERROR(MID(RADataQTable[[#This Row],[RAtemplate]],1,LEN(RADataQTable[[#This Row],[RAtemplate]])-8),"RA") &amp; " " &amp; RADataQTable[[#This Row],[prop_id0]] &amp; " " &amp; RADataQTable[[#This Row],[last0]]</f>
        <v>RA 1763901 Taubin</v>
      </c>
      <c r="U320" s="21" t="str">
        <f>IF(signer1="PD",IF(ISBLANK(RADataQTable[[#This Row],[sign_blck_name]]),"",RADataQTable[[#This Row],[sign_blck_name]]),IF(ISBLANK(signer1),"",signer1))</f>
        <v>Ephraim P. Glinert</v>
      </c>
      <c r="V320" s="29" t="str">
        <f>signer2</f>
        <v>Cognizant Program Director</v>
      </c>
      <c r="W320" s="15" t="str">
        <f>HYPERLINK("https://www.ejacket.nsf.gov/ej/showProposal.do?Continue=Y&amp;ID="&amp;RADataQTable[[#This Row],[prop_id0]],"eJ")</f>
        <v>eJ</v>
      </c>
      <c r="X320" s="15" t="str">
        <f>HYPERLINK("mailto:"&amp;RADataQTable[[#This Row],[email]]&amp;"&amp;subject=Your NSF Proposal:  "&amp;RADataQTable[[#This Row],[Div]]&amp;" "&amp;RADataQTable[[#This Row],[prop_id0]], RADataQTable[[#This Row],[email]])</f>
        <v>taubin@brown.edu</v>
      </c>
      <c r="Y320" s="15" t="str">
        <f>HYPERLINK("mailto:"&amp;RADataQTable[[#This Row],[allPIemail]]&amp;"&amp;subject=NSF Proposal:  "&amp;RADataQTable[[#This Row],[Div]]&amp;" "&amp;RADataQTable[[#This Row],[prop_id0]], "PIs@")</f>
        <v>PIs@</v>
      </c>
      <c r="Z320" t="s">
        <v>2871</v>
      </c>
      <c r="AD320"/>
      <c r="AE320" t="str">
        <f>IF(RADataQTable[[#This Row],[maxScore]]-RADataQTable[[#This Row],[minScore]]&gt;4,"Y","")</f>
        <v/>
      </c>
      <c r="AF320" s="21"/>
      <c r="AG320" s="26"/>
      <c r="AI320"/>
      <c r="AJ320" s="30"/>
      <c r="AK320" s="13">
        <v>1200000</v>
      </c>
      <c r="AL320" s="13">
        <v>1200000</v>
      </c>
      <c r="AM320">
        <v>0</v>
      </c>
      <c r="AN320" s="30">
        <v>43252</v>
      </c>
      <c r="AO320" s="21">
        <v>36</v>
      </c>
      <c r="AP320" s="21" t="s">
        <v>4731</v>
      </c>
      <c r="AS320" s="30"/>
      <c r="AX320" s="30"/>
      <c r="BG320" s="30"/>
      <c r="BP320" s="30"/>
      <c r="BU320" t="s">
        <v>4728</v>
      </c>
      <c r="BV320" s="21" t="s">
        <v>4729</v>
      </c>
      <c r="BW320" s="21" t="s">
        <v>4730</v>
      </c>
      <c r="BX320" s="21" t="s">
        <v>3379</v>
      </c>
      <c r="BY320" s="31">
        <v>1200000</v>
      </c>
      <c r="BZ320" s="31">
        <v>1200000</v>
      </c>
      <c r="CA320" t="s">
        <v>468</v>
      </c>
      <c r="CF320" s="31"/>
      <c r="CG320" s="31"/>
      <c r="CM320" s="31"/>
      <c r="CN320" s="31"/>
      <c r="CT320" s="31"/>
      <c r="CU320" s="31"/>
      <c r="DA320" s="31"/>
      <c r="DB320" s="31"/>
      <c r="DH320" s="31"/>
      <c r="DI320" s="31"/>
      <c r="DO320" s="31"/>
      <c r="DP320" s="31"/>
      <c r="DR320" t="s">
        <v>5495</v>
      </c>
      <c r="DS320" t="s">
        <v>5496</v>
      </c>
      <c r="DT320" t="s">
        <v>469</v>
      </c>
      <c r="DU320" s="29" t="s">
        <v>5505</v>
      </c>
      <c r="DV320" t="s">
        <v>2829</v>
      </c>
      <c r="DW320" t="s">
        <v>5481</v>
      </c>
      <c r="DX320" t="s">
        <v>5482</v>
      </c>
      <c r="DY320" t="s">
        <v>5483</v>
      </c>
      <c r="DZ320" t="s">
        <v>5484</v>
      </c>
      <c r="EA320" s="22">
        <v>43091.565520833334</v>
      </c>
      <c r="EB320" t="s">
        <v>4732</v>
      </c>
      <c r="EC320" t="s">
        <v>5913</v>
      </c>
    </row>
    <row r="321" spans="1:134" x14ac:dyDescent="0.35">
      <c r="A321" s="30"/>
      <c r="B321" s="22">
        <v>43005.660416666666</v>
      </c>
      <c r="C321" s="22" t="s">
        <v>2817</v>
      </c>
      <c r="D321" s="30" t="s">
        <v>2818</v>
      </c>
      <c r="E321" s="30" t="s">
        <v>474</v>
      </c>
      <c r="F321" s="30" t="s">
        <v>2820</v>
      </c>
      <c r="G321" s="30" t="s">
        <v>2819</v>
      </c>
      <c r="H321" t="s">
        <v>2821</v>
      </c>
      <c r="I321" t="s">
        <v>2822</v>
      </c>
      <c r="J321" t="s">
        <v>1201</v>
      </c>
      <c r="M321" s="26">
        <v>99</v>
      </c>
      <c r="Q321" s="29" t="s">
        <v>753</v>
      </c>
      <c r="R321" s="29" t="str">
        <f>IFERROR(MID(RADataQTable[[#This Row],[RAtemplate]],1,LEN(RADataQTable[[#This Row],[RAtemplate]])-8),"RA") &amp; " " &amp; RADataQTable[[#This Row],[prop_id0]] &amp; " " &amp; RADataQTable[[#This Row],[last0]]</f>
        <v>RA 1763902 Patel</v>
      </c>
      <c r="U321" s="21" t="str">
        <f>IF(signer1="PD",IF(ISBLANK(RADataQTable[[#This Row],[sign_blck_name]]),"",RADataQTable[[#This Row],[sign_blck_name]]),IF(ISBLANK(signer1),"",signer1))</f>
        <v>Richard Brown</v>
      </c>
      <c r="V321" s="29" t="str">
        <f>signer2</f>
        <v>Cognizant Program Director</v>
      </c>
      <c r="W321" s="15" t="str">
        <f>HYPERLINK("https://www.ejacket.nsf.gov/ej/showProposal.do?Continue=Y&amp;ID="&amp;RADataQTable[[#This Row],[prop_id0]],"eJ")</f>
        <v>eJ</v>
      </c>
      <c r="X321" s="15" t="str">
        <f>HYPERLINK("mailto:"&amp;RADataQTable[[#This Row],[email]]&amp;"&amp;subject=Your NSF Proposal:  "&amp;RADataQTable[[#This Row],[Div]]&amp;" "&amp;RADataQTable[[#This Row],[prop_id0]], RADataQTable[[#This Row],[email]])</f>
        <v>ankitp@bcm.edu</v>
      </c>
      <c r="Y321" s="15" t="str">
        <f>HYPERLINK("mailto:"&amp;RADataQTable[[#This Row],[allPIemail]]&amp;"&amp;subject=NSF Proposal:  "&amp;RADataQTable[[#This Row],[Div]]&amp;" "&amp;RADataQTable[[#This Row],[prop_id0]], "PIs@")</f>
        <v>PIs@</v>
      </c>
      <c r="Z321" t="s">
        <v>2825</v>
      </c>
      <c r="AD321"/>
      <c r="AE321" t="str">
        <f>IF(RADataQTable[[#This Row],[maxScore]]-RADataQTable[[#This Row],[minScore]]&gt;4,"Y","")</f>
        <v/>
      </c>
      <c r="AF321" s="21"/>
      <c r="AG321" s="26"/>
      <c r="AI321"/>
      <c r="AJ321" s="30"/>
      <c r="AK321" s="13">
        <v>1197312</v>
      </c>
      <c r="AL321" s="13">
        <v>1197312</v>
      </c>
      <c r="AM321">
        <v>0</v>
      </c>
      <c r="AN321" s="30">
        <v>43221</v>
      </c>
      <c r="AO321" s="21">
        <v>36</v>
      </c>
      <c r="AP321" s="21" t="s">
        <v>4736</v>
      </c>
      <c r="AS321" s="30"/>
      <c r="AX321" s="30"/>
      <c r="BG321" s="30"/>
      <c r="BP321" s="30"/>
      <c r="BU321" t="s">
        <v>4733</v>
      </c>
      <c r="BV321" s="21" t="s">
        <v>1158</v>
      </c>
      <c r="BW321" s="21" t="s">
        <v>4734</v>
      </c>
      <c r="BX321" s="21" t="s">
        <v>4735</v>
      </c>
      <c r="BY321" s="31">
        <v>134709</v>
      </c>
      <c r="BZ321" s="31">
        <v>134709</v>
      </c>
      <c r="CB321" s="21" t="s">
        <v>4738</v>
      </c>
      <c r="CC321" s="21" t="s">
        <v>803</v>
      </c>
      <c r="CD321" s="21" t="s">
        <v>4739</v>
      </c>
      <c r="CE321" s="21" t="s">
        <v>641</v>
      </c>
      <c r="CF321" s="31">
        <v>210000</v>
      </c>
      <c r="CG321" s="31">
        <v>210000</v>
      </c>
      <c r="CH321" t="s">
        <v>2988</v>
      </c>
      <c r="CI321" s="21" t="s">
        <v>4741</v>
      </c>
      <c r="CJ321" s="21" t="s">
        <v>4742</v>
      </c>
      <c r="CK321" s="21" t="s">
        <v>3717</v>
      </c>
      <c r="CL321" s="21" t="s">
        <v>662</v>
      </c>
      <c r="CM321" s="31">
        <v>327000</v>
      </c>
      <c r="CN321" s="31">
        <v>327000</v>
      </c>
      <c r="CO321" t="s">
        <v>2988</v>
      </c>
      <c r="CP321" s="21" t="s">
        <v>4744</v>
      </c>
      <c r="CQ321" s="21" t="s">
        <v>4745</v>
      </c>
      <c r="CR321" s="21" t="s">
        <v>2852</v>
      </c>
      <c r="CS321" s="21" t="s">
        <v>3081</v>
      </c>
      <c r="CT321" s="31">
        <v>525603</v>
      </c>
      <c r="CU321" s="31">
        <v>525603</v>
      </c>
      <c r="CV321" t="s">
        <v>2988</v>
      </c>
      <c r="DA321" s="31"/>
      <c r="DB321" s="31"/>
      <c r="DH321" s="31"/>
      <c r="DI321" s="31"/>
      <c r="DO321" s="31"/>
      <c r="DP321" s="31"/>
      <c r="DR321" t="s">
        <v>5478</v>
      </c>
      <c r="DS321" t="s">
        <v>5479</v>
      </c>
      <c r="DT321" t="s">
        <v>475</v>
      </c>
      <c r="DU321" s="29" t="s">
        <v>5624</v>
      </c>
      <c r="DV321" t="s">
        <v>2829</v>
      </c>
      <c r="DW321" t="s">
        <v>5481</v>
      </c>
      <c r="DX321" t="s">
        <v>5482</v>
      </c>
      <c r="DY321" t="s">
        <v>5483</v>
      </c>
      <c r="DZ321" t="s">
        <v>5484</v>
      </c>
      <c r="EA321" s="22">
        <v>43091.565520833334</v>
      </c>
      <c r="EB321" t="s">
        <v>4737</v>
      </c>
      <c r="EC321" t="s">
        <v>5914</v>
      </c>
    </row>
    <row r="322" spans="1:134" x14ac:dyDescent="0.35">
      <c r="A322" s="30"/>
      <c r="B322" s="22">
        <v>43005.661111111112</v>
      </c>
      <c r="C322" s="22" t="s">
        <v>2868</v>
      </c>
      <c r="D322" s="30" t="s">
        <v>2869</v>
      </c>
      <c r="E322" s="30" t="s">
        <v>468</v>
      </c>
      <c r="F322" s="30" t="s">
        <v>2820</v>
      </c>
      <c r="G322" s="30" t="s">
        <v>2819</v>
      </c>
      <c r="H322" t="s">
        <v>2821</v>
      </c>
      <c r="I322" t="s">
        <v>2911</v>
      </c>
      <c r="J322" t="s">
        <v>807</v>
      </c>
      <c r="M322" s="26">
        <v>99</v>
      </c>
      <c r="Q322" s="29" t="s">
        <v>753</v>
      </c>
      <c r="R322" s="29" t="str">
        <f>IFERROR(MID(RADataQTable[[#This Row],[RAtemplate]],1,LEN(RADataQTable[[#This Row],[RAtemplate]])-8),"RA") &amp; " " &amp; RADataQTable[[#This Row],[prop_id0]] &amp; " " &amp; RADataQTable[[#This Row],[last0]]</f>
        <v>RA 1763905 Margolin</v>
      </c>
      <c r="U322" s="21" t="str">
        <f>IF(signer1="PD",IF(ISBLANK(RADataQTable[[#This Row],[sign_blck_name]]),"",RADataQTable[[#This Row],[sign_blck_name]]),IF(ISBLANK(signer1),"",signer1))</f>
        <v>William Bainbridge</v>
      </c>
      <c r="V322" s="29" t="str">
        <f>signer2</f>
        <v>Cognizant Program Director</v>
      </c>
      <c r="W322" s="15" t="str">
        <f>HYPERLINK("https://www.ejacket.nsf.gov/ej/showProposal.do?Continue=Y&amp;ID="&amp;RADataQTable[[#This Row],[prop_id0]],"eJ")</f>
        <v>eJ</v>
      </c>
      <c r="X322" s="15" t="str">
        <f>HYPERLINK("mailto:"&amp;RADataQTable[[#This Row],[email]]&amp;"&amp;subject=Your NSF Proposal:  "&amp;RADataQTable[[#This Row],[Div]]&amp;" "&amp;RADataQTable[[#This Row],[prop_id0]], RADataQTable[[#This Row],[email]])</f>
        <v>dm658@cornell.edu</v>
      </c>
      <c r="Y322" s="15" t="str">
        <f>HYPERLINK("mailto:"&amp;RADataQTable[[#This Row],[allPIemail]]&amp;"&amp;subject=NSF Proposal:  "&amp;RADataQTable[[#This Row],[Div]]&amp;" "&amp;RADataQTable[[#This Row],[prop_id0]], "PIs@")</f>
        <v>PIs@</v>
      </c>
      <c r="Z322" t="s">
        <v>2871</v>
      </c>
      <c r="AD322"/>
      <c r="AE322" t="str">
        <f>IF(RADataQTable[[#This Row],[maxScore]]-RADataQTable[[#This Row],[minScore]]&gt;4,"Y","")</f>
        <v/>
      </c>
      <c r="AF322" s="21"/>
      <c r="AG322" s="26"/>
      <c r="AI322"/>
      <c r="AJ322" s="30"/>
      <c r="AK322" s="13">
        <v>1199166</v>
      </c>
      <c r="AL322" s="13">
        <v>1199166</v>
      </c>
      <c r="AM322">
        <v>0</v>
      </c>
      <c r="AN322" s="30">
        <v>43282</v>
      </c>
      <c r="AO322" s="21">
        <v>48</v>
      </c>
      <c r="AP322" s="21" t="s">
        <v>4757</v>
      </c>
      <c r="AS322" s="30"/>
      <c r="AX322" s="30"/>
      <c r="BG322" s="30"/>
      <c r="BP322" s="30"/>
      <c r="BU322" t="s">
        <v>2245</v>
      </c>
      <c r="BV322" s="21" t="s">
        <v>2246</v>
      </c>
      <c r="BW322" s="21" t="s">
        <v>4756</v>
      </c>
      <c r="BX322" s="21" t="s">
        <v>553</v>
      </c>
      <c r="BY322" s="31">
        <v>1199166</v>
      </c>
      <c r="BZ322" s="31">
        <v>1199166</v>
      </c>
      <c r="CA322" t="s">
        <v>468</v>
      </c>
      <c r="CF322" s="31"/>
      <c r="CG322" s="31"/>
      <c r="CM322" s="31"/>
      <c r="CN322" s="31"/>
      <c r="CT322" s="31"/>
      <c r="CU322" s="31"/>
      <c r="DA322" s="31"/>
      <c r="DB322" s="31"/>
      <c r="DH322" s="31"/>
      <c r="DI322" s="31"/>
      <c r="DO322" s="31"/>
      <c r="DP322" s="31"/>
      <c r="DR322" t="s">
        <v>5495</v>
      </c>
      <c r="DS322" t="s">
        <v>5496</v>
      </c>
      <c r="DT322" t="s">
        <v>469</v>
      </c>
      <c r="DU322" s="29" t="s">
        <v>5508</v>
      </c>
      <c r="DV322" t="s">
        <v>2881</v>
      </c>
      <c r="DW322" t="s">
        <v>5481</v>
      </c>
      <c r="DX322" t="s">
        <v>5482</v>
      </c>
      <c r="DY322" t="s">
        <v>5483</v>
      </c>
      <c r="DZ322" t="s">
        <v>5484</v>
      </c>
      <c r="EA322" s="22">
        <v>43091.565520833334</v>
      </c>
      <c r="EB322" t="s">
        <v>4758</v>
      </c>
      <c r="EC322" t="s">
        <v>5916</v>
      </c>
    </row>
    <row r="323" spans="1:134" x14ac:dyDescent="0.35">
      <c r="A323" s="30"/>
      <c r="B323" s="22">
        <v>43005.664583333331</v>
      </c>
      <c r="C323" s="22" t="s">
        <v>2868</v>
      </c>
      <c r="D323" s="30" t="s">
        <v>2869</v>
      </c>
      <c r="E323" s="30" t="s">
        <v>470</v>
      </c>
      <c r="F323" s="30" t="s">
        <v>2820</v>
      </c>
      <c r="G323" s="30" t="s">
        <v>2819</v>
      </c>
      <c r="H323" t="s">
        <v>2821</v>
      </c>
      <c r="I323" t="s">
        <v>2902</v>
      </c>
      <c r="J323" t="s">
        <v>793</v>
      </c>
      <c r="M323" s="26">
        <v>99</v>
      </c>
      <c r="Q323" s="29" t="s">
        <v>753</v>
      </c>
      <c r="R323" s="29" t="str">
        <f>IFERROR(MID(RADataQTable[[#This Row],[RAtemplate]],1,LEN(RADataQTable[[#This Row],[RAtemplate]])-8),"RA") &amp; " " &amp; RADataQTable[[#This Row],[prop_id0]] &amp; " " &amp; RADataQTable[[#This Row],[last0]]</f>
        <v>RA 1763908 Vidal</v>
      </c>
      <c r="U323" s="21" t="str">
        <f>IF(signer1="PD",IF(ISBLANK(RADataQTable[[#This Row],[sign_blck_name]]),"",RADataQTable[[#This Row],[sign_blck_name]]),IF(ISBLANK(signer1),"",signer1))</f>
        <v>Weng-keen Wong</v>
      </c>
      <c r="V323" s="29" t="str">
        <f>signer2</f>
        <v>Cognizant Program Director</v>
      </c>
      <c r="W323" s="15" t="str">
        <f>HYPERLINK("https://www.ejacket.nsf.gov/ej/showProposal.do?Continue=Y&amp;ID="&amp;RADataQTable[[#This Row],[prop_id0]],"eJ")</f>
        <v>eJ</v>
      </c>
      <c r="X323" s="15" t="str">
        <f>HYPERLINK("mailto:"&amp;RADataQTable[[#This Row],[email]]&amp;"&amp;subject=Your NSF Proposal:  "&amp;RADataQTable[[#This Row],[Div]]&amp;" "&amp;RADataQTable[[#This Row],[prop_id0]], RADataQTable[[#This Row],[email]])</f>
        <v>rvidal@cis.jhu.edu</v>
      </c>
      <c r="Y323" s="15" t="str">
        <f>HYPERLINK("mailto:"&amp;RADataQTable[[#This Row],[allPIemail]]&amp;"&amp;subject=NSF Proposal:  "&amp;RADataQTable[[#This Row],[Div]]&amp;" "&amp;RADataQTable[[#This Row],[prop_id0]], "PIs@")</f>
        <v>PIs@</v>
      </c>
      <c r="Z323" t="s">
        <v>2871</v>
      </c>
      <c r="AD323"/>
      <c r="AE323" t="str">
        <f>IF(RADataQTable[[#This Row],[maxScore]]-RADataQTable[[#This Row],[minScore]]&gt;4,"Y","")</f>
        <v/>
      </c>
      <c r="AF323" s="21"/>
      <c r="AG323" s="26"/>
      <c r="AI323"/>
      <c r="AJ323" s="30"/>
      <c r="AK323" s="13">
        <v>1200000</v>
      </c>
      <c r="AL323" s="13">
        <v>1200000</v>
      </c>
      <c r="AM323">
        <v>0</v>
      </c>
      <c r="AN323" s="30">
        <v>43191</v>
      </c>
      <c r="AO323" s="21">
        <v>36</v>
      </c>
      <c r="AP323" s="21" t="s">
        <v>4759</v>
      </c>
      <c r="AS323" s="30"/>
      <c r="AX323" s="30"/>
      <c r="BG323" s="30"/>
      <c r="BP323" s="30"/>
      <c r="BU323" t="s">
        <v>2248</v>
      </c>
      <c r="BV323" s="21" t="s">
        <v>2249</v>
      </c>
      <c r="BW323" s="21" t="s">
        <v>3306</v>
      </c>
      <c r="BX323" s="21" t="s">
        <v>3215</v>
      </c>
      <c r="BY323" s="31">
        <v>1200000</v>
      </c>
      <c r="BZ323" s="31">
        <v>1200000</v>
      </c>
      <c r="CA323" t="s">
        <v>2903</v>
      </c>
      <c r="CF323" s="31"/>
      <c r="CG323" s="31"/>
      <c r="CM323" s="31"/>
      <c r="CN323" s="31"/>
      <c r="CT323" s="31"/>
      <c r="CU323" s="31"/>
      <c r="DA323" s="31"/>
      <c r="DB323" s="31"/>
      <c r="DH323" s="31"/>
      <c r="DI323" s="31"/>
      <c r="DO323" s="31"/>
      <c r="DP323" s="31"/>
      <c r="DR323" t="s">
        <v>5495</v>
      </c>
      <c r="DS323" t="s">
        <v>5496</v>
      </c>
      <c r="DT323" t="s">
        <v>471</v>
      </c>
      <c r="DU323" s="29" t="s">
        <v>5502</v>
      </c>
      <c r="DV323" t="s">
        <v>2829</v>
      </c>
      <c r="DW323" t="s">
        <v>5481</v>
      </c>
      <c r="DX323" t="s">
        <v>5482</v>
      </c>
      <c r="DY323" t="s">
        <v>5483</v>
      </c>
      <c r="DZ323" t="s">
        <v>5484</v>
      </c>
      <c r="EA323" s="22">
        <v>43091.565520833334</v>
      </c>
      <c r="EB323" t="s">
        <v>4760</v>
      </c>
      <c r="EC323" t="s">
        <v>5917</v>
      </c>
    </row>
    <row r="324" spans="1:134" x14ac:dyDescent="0.35">
      <c r="A324" s="30"/>
      <c r="B324" s="22">
        <v>43005.665277777778</v>
      </c>
      <c r="C324" s="22" t="s">
        <v>2817</v>
      </c>
      <c r="D324" s="30" t="s">
        <v>2818</v>
      </c>
      <c r="E324" s="30" t="s">
        <v>474</v>
      </c>
      <c r="F324" s="30" t="s">
        <v>2820</v>
      </c>
      <c r="G324" s="30" t="s">
        <v>2819</v>
      </c>
      <c r="H324" t="s">
        <v>2821</v>
      </c>
      <c r="I324" t="s">
        <v>2822</v>
      </c>
      <c r="J324" t="s">
        <v>1201</v>
      </c>
      <c r="L324">
        <v>1</v>
      </c>
      <c r="M324" s="26">
        <v>99</v>
      </c>
      <c r="Q324" s="29" t="s">
        <v>753</v>
      </c>
      <c r="R324" s="29" t="str">
        <f>IFERROR(MID(RADataQTable[[#This Row],[RAtemplate]],1,LEN(RADataQTable[[#This Row],[RAtemplate]])-8),"RA") &amp; " " &amp; RADataQTable[[#This Row],[prop_id0]] &amp; " " &amp; RADataQTable[[#This Row],[last0]]</f>
        <v>RA 1763909 Kiyavash</v>
      </c>
      <c r="U324" s="21" t="str">
        <f>IF(signer1="PD",IF(ISBLANK(RADataQTable[[#This Row],[sign_blck_name]]),"",RADataQTable[[#This Row],[sign_blck_name]]),IF(ISBLANK(signer1),"",signer1))</f>
        <v>Richard Brown</v>
      </c>
      <c r="V324" s="29" t="str">
        <f>signer2</f>
        <v>Cognizant Program Director</v>
      </c>
      <c r="W324" s="15" t="str">
        <f>HYPERLINK("https://www.ejacket.nsf.gov/ej/showProposal.do?Continue=Y&amp;ID="&amp;RADataQTable[[#This Row],[prop_id0]],"eJ")</f>
        <v>eJ</v>
      </c>
      <c r="X324" s="15" t="str">
        <f>HYPERLINK("mailto:"&amp;RADataQTable[[#This Row],[email]]&amp;"&amp;subject=Your NSF Proposal:  "&amp;RADataQTable[[#This Row],[Div]]&amp;" "&amp;RADataQTable[[#This Row],[prop_id0]], RADataQTable[[#This Row],[email]])</f>
        <v>kiyavash@uiuc.edu</v>
      </c>
      <c r="Y324" s="15" t="str">
        <f>HYPERLINK("mailto:"&amp;RADataQTable[[#This Row],[allPIemail]]&amp;"&amp;subject=NSF Proposal:  "&amp;RADataQTable[[#This Row],[Div]]&amp;" "&amp;RADataQTable[[#This Row],[prop_id0]], "PIs@")</f>
        <v>PIs@</v>
      </c>
      <c r="Z324" t="s">
        <v>2825</v>
      </c>
      <c r="AA324" t="s">
        <v>2251</v>
      </c>
      <c r="AB324">
        <v>1</v>
      </c>
      <c r="AC324">
        <v>1</v>
      </c>
      <c r="AD324"/>
      <c r="AE324" t="str">
        <f>IF(RADataQTable[[#This Row],[maxScore]]-RADataQTable[[#This Row],[minScore]]&gt;4,"Y","")</f>
        <v/>
      </c>
      <c r="AF324" s="21">
        <v>7</v>
      </c>
      <c r="AG324" s="26">
        <v>7</v>
      </c>
      <c r="AH324">
        <v>7</v>
      </c>
      <c r="AI324" t="s">
        <v>773</v>
      </c>
      <c r="AJ324" s="30">
        <v>43087.61041666667</v>
      </c>
      <c r="AK324" s="13">
        <v>1198075</v>
      </c>
      <c r="AL324" s="13">
        <v>1198075</v>
      </c>
      <c r="AM324">
        <v>0</v>
      </c>
      <c r="AN324" s="30">
        <v>43282</v>
      </c>
      <c r="AO324" s="21">
        <v>48</v>
      </c>
      <c r="AP324" s="21" t="s">
        <v>4762</v>
      </c>
      <c r="AS324" s="30"/>
      <c r="AT324" t="s">
        <v>5619</v>
      </c>
      <c r="AW324" s="21" t="s">
        <v>5620</v>
      </c>
      <c r="AX324" s="30">
        <v>43119</v>
      </c>
      <c r="AY324" s="21" t="s">
        <v>5874</v>
      </c>
      <c r="AZ324" s="21" t="s">
        <v>5622</v>
      </c>
      <c r="BA324" s="21">
        <v>9</v>
      </c>
      <c r="BB324" s="21">
        <v>3</v>
      </c>
      <c r="BG324" s="30"/>
      <c r="BP324" s="30"/>
      <c r="BU324" t="s">
        <v>2251</v>
      </c>
      <c r="BV324" s="21" t="s">
        <v>2252</v>
      </c>
      <c r="BW324" s="21" t="s">
        <v>4761</v>
      </c>
      <c r="BX324" s="21" t="s">
        <v>676</v>
      </c>
      <c r="BY324" s="31">
        <v>900000</v>
      </c>
      <c r="BZ324" s="31">
        <v>900000</v>
      </c>
      <c r="CA324" t="s">
        <v>2988</v>
      </c>
      <c r="CB324" s="21" t="s">
        <v>4764</v>
      </c>
      <c r="CC324" s="21" t="s">
        <v>1026</v>
      </c>
      <c r="CD324" s="21" t="s">
        <v>1403</v>
      </c>
      <c r="CE324" s="21" t="s">
        <v>542</v>
      </c>
      <c r="CF324" s="31">
        <v>298075</v>
      </c>
      <c r="CG324" s="31">
        <v>298075</v>
      </c>
      <c r="CH324" t="s">
        <v>2988</v>
      </c>
      <c r="CM324" s="31"/>
      <c r="CN324" s="31"/>
      <c r="CT324" s="31"/>
      <c r="CU324" s="31"/>
      <c r="DA324" s="31"/>
      <c r="DB324" s="31"/>
      <c r="DH324" s="31"/>
      <c r="DI324" s="31"/>
      <c r="DO324" s="31"/>
      <c r="DP324" s="31"/>
      <c r="DR324" t="s">
        <v>5478</v>
      </c>
      <c r="DS324" t="s">
        <v>5479</v>
      </c>
      <c r="DT324" t="s">
        <v>475</v>
      </c>
      <c r="DU324" s="29" t="s">
        <v>5624</v>
      </c>
      <c r="DV324" t="s">
        <v>2829</v>
      </c>
      <c r="DW324" t="s">
        <v>5481</v>
      </c>
      <c r="DX324" t="s">
        <v>5482</v>
      </c>
      <c r="DY324" t="s">
        <v>5483</v>
      </c>
      <c r="DZ324" t="s">
        <v>5484</v>
      </c>
      <c r="EA324" s="22">
        <v>43091.565520833334</v>
      </c>
      <c r="EB324" t="s">
        <v>4763</v>
      </c>
      <c r="EC324" t="s">
        <v>5919</v>
      </c>
      <c r="ED324" t="s">
        <v>5918</v>
      </c>
    </row>
    <row r="325" spans="1:134" x14ac:dyDescent="0.35">
      <c r="A325" s="30"/>
      <c r="B325" s="22">
        <v>43005.665277777778</v>
      </c>
      <c r="C325" s="22" t="s">
        <v>2817</v>
      </c>
      <c r="D325" s="30" t="s">
        <v>2818</v>
      </c>
      <c r="E325" s="30" t="s">
        <v>474</v>
      </c>
      <c r="F325" s="30" t="s">
        <v>2820</v>
      </c>
      <c r="G325" s="30" t="s">
        <v>2819</v>
      </c>
      <c r="H325" t="s">
        <v>2821</v>
      </c>
      <c r="I325" t="s">
        <v>2822</v>
      </c>
      <c r="J325" t="s">
        <v>1201</v>
      </c>
      <c r="M325" s="26">
        <v>99</v>
      </c>
      <c r="Q325" s="29" t="s">
        <v>753</v>
      </c>
      <c r="R325" s="29" t="str">
        <f>IFERROR(MID(RADataQTable[[#This Row],[RAtemplate]],1,LEN(RADataQTable[[#This Row],[RAtemplate]])-8),"RA") &amp; " " &amp; RADataQTable[[#This Row],[prop_id0]] &amp; " " &amp; RADataQTable[[#This Row],[last0]]</f>
        <v>RA 1763912 Hirakawa</v>
      </c>
      <c r="U325" s="21" t="str">
        <f>IF(signer1="PD",IF(ISBLANK(RADataQTable[[#This Row],[sign_blck_name]]),"",RADataQTable[[#This Row],[sign_blck_name]]),IF(ISBLANK(signer1),"",signer1))</f>
        <v>Richard Brown</v>
      </c>
      <c r="V325" s="29" t="str">
        <f>signer2</f>
        <v>Cognizant Program Director</v>
      </c>
      <c r="W325" s="15" t="str">
        <f>HYPERLINK("https://www.ejacket.nsf.gov/ej/showProposal.do?Continue=Y&amp;ID="&amp;RADataQTable[[#This Row],[prop_id0]],"eJ")</f>
        <v>eJ</v>
      </c>
      <c r="X325" s="15" t="str">
        <f>HYPERLINK("mailto:"&amp;RADataQTable[[#This Row],[email]]&amp;"&amp;subject=Your NSF Proposal:  "&amp;RADataQTable[[#This Row],[Div]]&amp;" "&amp;RADataQTable[[#This Row],[prop_id0]], RADataQTable[[#This Row],[email]])</f>
        <v>khirakawa1@udayton.edu</v>
      </c>
      <c r="Y325" s="15" t="str">
        <f>HYPERLINK("mailto:"&amp;RADataQTable[[#This Row],[allPIemail]]&amp;"&amp;subject=NSF Proposal:  "&amp;RADataQTable[[#This Row],[Div]]&amp;" "&amp;RADataQTable[[#This Row],[prop_id0]], "PIs@")</f>
        <v>PIs@</v>
      </c>
      <c r="Z325" t="s">
        <v>2825</v>
      </c>
      <c r="AD325"/>
      <c r="AE325" t="str">
        <f>IF(RADataQTable[[#This Row],[maxScore]]-RADataQTable[[#This Row],[minScore]]&gt;4,"Y","")</f>
        <v/>
      </c>
      <c r="AF325" s="21"/>
      <c r="AG325" s="26"/>
      <c r="AI325"/>
      <c r="AJ325" s="30"/>
      <c r="AK325" s="13">
        <v>1199928</v>
      </c>
      <c r="AL325" s="13">
        <v>1199928</v>
      </c>
      <c r="AM325">
        <v>0</v>
      </c>
      <c r="AN325" s="30">
        <v>43344</v>
      </c>
      <c r="AO325" s="21">
        <v>48</v>
      </c>
      <c r="AP325" s="21" t="s">
        <v>4769</v>
      </c>
      <c r="AS325" s="30"/>
      <c r="AX325" s="30"/>
      <c r="BG325" s="30"/>
      <c r="BP325" s="30"/>
      <c r="BU325" t="s">
        <v>2255</v>
      </c>
      <c r="BV325" s="21" t="s">
        <v>2256</v>
      </c>
      <c r="BW325" s="21" t="s">
        <v>4767</v>
      </c>
      <c r="BX325" s="21" t="s">
        <v>4768</v>
      </c>
      <c r="BY325" s="31">
        <v>599928</v>
      </c>
      <c r="BZ325" s="31">
        <v>599928</v>
      </c>
      <c r="CA325" t="s">
        <v>2988</v>
      </c>
      <c r="CB325" s="21" t="s">
        <v>4771</v>
      </c>
      <c r="CC325" s="21" t="s">
        <v>1453</v>
      </c>
      <c r="CD325" s="21" t="s">
        <v>4772</v>
      </c>
      <c r="CE325" s="21" t="s">
        <v>668</v>
      </c>
      <c r="CF325" s="31">
        <v>600000</v>
      </c>
      <c r="CG325" s="31">
        <v>600000</v>
      </c>
      <c r="CH325" t="s">
        <v>2988</v>
      </c>
      <c r="CM325" s="31"/>
      <c r="CN325" s="31"/>
      <c r="CT325" s="31"/>
      <c r="CU325" s="31"/>
      <c r="DA325" s="31"/>
      <c r="DB325" s="31"/>
      <c r="DH325" s="31"/>
      <c r="DI325" s="31"/>
      <c r="DO325" s="31"/>
      <c r="DP325" s="31"/>
      <c r="DR325" t="s">
        <v>5478</v>
      </c>
      <c r="DS325" t="s">
        <v>5479</v>
      </c>
      <c r="DT325" t="s">
        <v>475</v>
      </c>
      <c r="DU325" s="29" t="s">
        <v>5624</v>
      </c>
      <c r="DV325" t="s">
        <v>2829</v>
      </c>
      <c r="DW325" t="s">
        <v>5481</v>
      </c>
      <c r="DX325" t="s">
        <v>5482</v>
      </c>
      <c r="DY325" t="s">
        <v>5483</v>
      </c>
      <c r="DZ325" t="s">
        <v>5484</v>
      </c>
      <c r="EA325" s="22">
        <v>43091.565520833334</v>
      </c>
      <c r="EB325" t="s">
        <v>4770</v>
      </c>
      <c r="EC325" t="s">
        <v>5920</v>
      </c>
    </row>
    <row r="326" spans="1:134" x14ac:dyDescent="0.35">
      <c r="A326" s="30"/>
      <c r="B326" s="22">
        <v>43005.665277777778</v>
      </c>
      <c r="C326" s="22" t="s">
        <v>2839</v>
      </c>
      <c r="D326" s="30" t="s">
        <v>2840</v>
      </c>
      <c r="E326" s="30" t="s">
        <v>464</v>
      </c>
      <c r="F326" s="30" t="s">
        <v>2820</v>
      </c>
      <c r="G326" s="30" t="s">
        <v>2819</v>
      </c>
      <c r="H326" t="s">
        <v>2821</v>
      </c>
      <c r="J326" t="s">
        <v>1119</v>
      </c>
      <c r="M326" s="26">
        <v>99</v>
      </c>
      <c r="Q326" s="29" t="s">
        <v>753</v>
      </c>
      <c r="R326" s="29" t="str">
        <f>IFERROR(MID(RADataQTable[[#This Row],[RAtemplate]],1,LEN(RADataQTable[[#This Row],[RAtemplate]])-8),"RA") &amp; " " &amp; RADataQTable[[#This Row],[prop_id0]] &amp; " " &amp; RADataQTable[[#This Row],[last0]]</f>
        <v>RA 1763913 Berry</v>
      </c>
      <c r="U326" s="21" t="str">
        <f>IF(signer1="PD",IF(ISBLANK(RADataQTable[[#This Row],[sign_blck_name]]),"",RADataQTable[[#This Row],[sign_blck_name]]),IF(ISBLANK(signer1),"",signer1))</f>
        <v>Monisha Ghosh</v>
      </c>
      <c r="V326" s="29" t="str">
        <f>signer2</f>
        <v>Cognizant Program Director</v>
      </c>
      <c r="W326" s="15" t="str">
        <f>HYPERLINK("https://www.ejacket.nsf.gov/ej/showProposal.do?Continue=Y&amp;ID="&amp;RADataQTable[[#This Row],[prop_id0]],"eJ")</f>
        <v>eJ</v>
      </c>
      <c r="X326" s="15" t="str">
        <f>HYPERLINK("mailto:"&amp;RADataQTable[[#This Row],[email]]&amp;"&amp;subject=Your NSF Proposal:  "&amp;RADataQTable[[#This Row],[Div]]&amp;" "&amp;RADataQTable[[#This Row],[prop_id0]], RADataQTable[[#This Row],[email]])</f>
        <v>rberry@ece.northwestern.edu</v>
      </c>
      <c r="Y326" s="15" t="str">
        <f>HYPERLINK("mailto:"&amp;RADataQTable[[#This Row],[allPIemail]]&amp;"&amp;subject=NSF Proposal:  "&amp;RADataQTable[[#This Row],[Div]]&amp;" "&amp;RADataQTable[[#This Row],[prop_id0]], "PIs@")</f>
        <v>PIs@</v>
      </c>
      <c r="Z326" t="s">
        <v>2841</v>
      </c>
      <c r="AD326"/>
      <c r="AE326" t="str">
        <f>IF(RADataQTable[[#This Row],[maxScore]]-RADataQTable[[#This Row],[minScore]]&gt;4,"Y","")</f>
        <v/>
      </c>
      <c r="AF326" s="21"/>
      <c r="AG326" s="26"/>
      <c r="AI326"/>
      <c r="AJ326" s="30"/>
      <c r="AK326" s="13">
        <v>1199870</v>
      </c>
      <c r="AL326" s="13">
        <v>1199870</v>
      </c>
      <c r="AM326">
        <v>0</v>
      </c>
      <c r="AN326" s="30">
        <v>43344</v>
      </c>
      <c r="AO326" s="21">
        <v>36</v>
      </c>
      <c r="AP326" s="21" t="s">
        <v>4775</v>
      </c>
      <c r="AS326" s="30"/>
      <c r="AX326" s="30"/>
      <c r="BG326" s="30"/>
      <c r="BP326" s="30"/>
      <c r="BU326" t="s">
        <v>2258</v>
      </c>
      <c r="BV326" s="21" t="s">
        <v>2259</v>
      </c>
      <c r="BW326" s="21" t="s">
        <v>3294</v>
      </c>
      <c r="BX326" s="21" t="s">
        <v>600</v>
      </c>
      <c r="BY326" s="31">
        <v>479996</v>
      </c>
      <c r="BZ326" s="31">
        <v>479996</v>
      </c>
      <c r="CA326" t="s">
        <v>485</v>
      </c>
      <c r="CB326" s="21" t="s">
        <v>4776</v>
      </c>
      <c r="CC326" s="21" t="s">
        <v>4777</v>
      </c>
      <c r="CD326" s="21" t="s">
        <v>4462</v>
      </c>
      <c r="CE326" s="21" t="s">
        <v>689</v>
      </c>
      <c r="CF326" s="31">
        <v>240000</v>
      </c>
      <c r="CG326" s="31">
        <v>240000</v>
      </c>
      <c r="CH326" t="s">
        <v>485</v>
      </c>
      <c r="CI326" s="21" t="s">
        <v>4780</v>
      </c>
      <c r="CJ326" s="21" t="s">
        <v>1195</v>
      </c>
      <c r="CK326" s="21" t="s">
        <v>3290</v>
      </c>
      <c r="CL326" s="21" t="s">
        <v>713</v>
      </c>
      <c r="CM326" s="31">
        <v>239992</v>
      </c>
      <c r="CN326" s="31">
        <v>239992</v>
      </c>
      <c r="CO326" t="s">
        <v>485</v>
      </c>
      <c r="CP326" s="21" t="s">
        <v>4781</v>
      </c>
      <c r="CQ326" s="21" t="s">
        <v>1453</v>
      </c>
      <c r="CR326" s="21" t="s">
        <v>4782</v>
      </c>
      <c r="CS326" s="21" t="s">
        <v>612</v>
      </c>
      <c r="CT326" s="31">
        <v>239882</v>
      </c>
      <c r="CU326" s="31">
        <v>239882</v>
      </c>
      <c r="CV326" t="s">
        <v>485</v>
      </c>
      <c r="DA326" s="31"/>
      <c r="DB326" s="31"/>
      <c r="DH326" s="31"/>
      <c r="DI326" s="31"/>
      <c r="DO326" s="31"/>
      <c r="DP326" s="31"/>
      <c r="DR326" t="s">
        <v>5486</v>
      </c>
      <c r="DS326" t="s">
        <v>5487</v>
      </c>
      <c r="DT326" t="s">
        <v>465</v>
      </c>
      <c r="DU326" s="29" t="s">
        <v>5595</v>
      </c>
      <c r="DV326" t="s">
        <v>2829</v>
      </c>
      <c r="DW326" t="s">
        <v>5481</v>
      </c>
      <c r="DX326" t="s">
        <v>5482</v>
      </c>
      <c r="DY326" t="s">
        <v>5483</v>
      </c>
      <c r="DZ326" t="s">
        <v>5484</v>
      </c>
      <c r="EA326" s="22">
        <v>43091.565520833334</v>
      </c>
      <c r="EB326" t="s">
        <v>3295</v>
      </c>
      <c r="EC326" t="s">
        <v>5921</v>
      </c>
    </row>
    <row r="327" spans="1:134" x14ac:dyDescent="0.35">
      <c r="A327" s="30"/>
      <c r="B327" s="22">
        <v>43005.665972222225</v>
      </c>
      <c r="C327" s="22" t="s">
        <v>2868</v>
      </c>
      <c r="D327" s="30" t="s">
        <v>2869</v>
      </c>
      <c r="E327" s="30" t="s">
        <v>470</v>
      </c>
      <c r="F327" s="30" t="s">
        <v>2820</v>
      </c>
      <c r="G327" s="30" t="s">
        <v>2819</v>
      </c>
      <c r="H327" t="s">
        <v>2821</v>
      </c>
      <c r="I327" t="s">
        <v>2902</v>
      </c>
      <c r="J327" t="s">
        <v>793</v>
      </c>
      <c r="M327" s="26">
        <v>99</v>
      </c>
      <c r="Q327" s="29" t="s">
        <v>753</v>
      </c>
      <c r="R327" s="29" t="str">
        <f>IFERROR(MID(RADataQTable[[#This Row],[RAtemplate]],1,LEN(RADataQTable[[#This Row],[RAtemplate]])-8),"RA") &amp; " " &amp; RADataQTable[[#This Row],[prop_id0]] &amp; " " &amp; RADataQTable[[#This Row],[last0]]</f>
        <v>RA 1763916 Erway</v>
      </c>
      <c r="U327" s="21" t="str">
        <f>IF(signer1="PD",IF(ISBLANK(RADataQTable[[#This Row],[sign_blck_name]]),"",RADataQTable[[#This Row],[sign_blck_name]]),IF(ISBLANK(signer1),"",signer1))</f>
        <v>Weng-keen Wong</v>
      </c>
      <c r="V327" s="29" t="str">
        <f>signer2</f>
        <v>Cognizant Program Director</v>
      </c>
      <c r="W327" s="15" t="str">
        <f>HYPERLINK("https://www.ejacket.nsf.gov/ej/showProposal.do?Continue=Y&amp;ID="&amp;RADataQTable[[#This Row],[prop_id0]],"eJ")</f>
        <v>eJ</v>
      </c>
      <c r="X327" s="15" t="str">
        <f>HYPERLINK("mailto:"&amp;RADataQTable[[#This Row],[email]]&amp;"&amp;subject=Your NSF Proposal:  "&amp;RADataQTable[[#This Row],[Div]]&amp;" "&amp;RADataQTable[[#This Row],[prop_id0]], RADataQTable[[#This Row],[email]])</f>
        <v>erwayjb@wfu.edu</v>
      </c>
      <c r="Y327" s="15" t="str">
        <f>HYPERLINK("mailto:"&amp;RADataQTable[[#This Row],[allPIemail]]&amp;"&amp;subject=NSF Proposal:  "&amp;RADataQTable[[#This Row],[Div]]&amp;" "&amp;RADataQTable[[#This Row],[prop_id0]], "PIs@")</f>
        <v>PIs@</v>
      </c>
      <c r="Z327" t="s">
        <v>2871</v>
      </c>
      <c r="AD327"/>
      <c r="AE327" t="str">
        <f>IF(RADataQTable[[#This Row],[maxScore]]-RADataQTable[[#This Row],[minScore]]&gt;4,"Y","")</f>
        <v/>
      </c>
      <c r="AF327" s="21"/>
      <c r="AG327" s="26"/>
      <c r="AI327"/>
      <c r="AJ327" s="30"/>
      <c r="AK327" s="13">
        <v>803616</v>
      </c>
      <c r="AL327" s="13">
        <v>803616</v>
      </c>
      <c r="AM327">
        <v>0</v>
      </c>
      <c r="AN327" s="30">
        <v>43344</v>
      </c>
      <c r="AO327" s="21">
        <v>48</v>
      </c>
      <c r="AP327" s="21" t="s">
        <v>4786</v>
      </c>
      <c r="AS327" s="30"/>
      <c r="AX327" s="30"/>
      <c r="BG327" s="30"/>
      <c r="BP327" s="30"/>
      <c r="BU327" t="s">
        <v>2261</v>
      </c>
      <c r="BV327" s="21" t="s">
        <v>2262</v>
      </c>
      <c r="BW327" s="21" t="s">
        <v>4784</v>
      </c>
      <c r="BX327" s="21" t="s">
        <v>4785</v>
      </c>
      <c r="BY327" s="31">
        <v>245305</v>
      </c>
      <c r="BZ327" s="31">
        <v>245305</v>
      </c>
      <c r="CA327" t="s">
        <v>2903</v>
      </c>
      <c r="CB327" s="21" t="s">
        <v>4788</v>
      </c>
      <c r="CC327" s="21" t="s">
        <v>4789</v>
      </c>
      <c r="CD327" s="21" t="s">
        <v>4790</v>
      </c>
      <c r="CE327" s="21" t="s">
        <v>4791</v>
      </c>
      <c r="CF327" s="31">
        <v>558311</v>
      </c>
      <c r="CG327" s="31">
        <v>558311</v>
      </c>
      <c r="CH327" t="s">
        <v>2903</v>
      </c>
      <c r="CM327" s="31"/>
      <c r="CN327" s="31"/>
      <c r="CT327" s="31"/>
      <c r="CU327" s="31"/>
      <c r="DA327" s="31"/>
      <c r="DB327" s="31"/>
      <c r="DH327" s="31"/>
      <c r="DI327" s="31"/>
      <c r="DO327" s="31"/>
      <c r="DP327" s="31"/>
      <c r="DR327" t="s">
        <v>5495</v>
      </c>
      <c r="DS327" t="s">
        <v>5496</v>
      </c>
      <c r="DT327" t="s">
        <v>471</v>
      </c>
      <c r="DU327" s="29" t="s">
        <v>5502</v>
      </c>
      <c r="DV327" t="s">
        <v>2829</v>
      </c>
      <c r="DW327" t="s">
        <v>5481</v>
      </c>
      <c r="DX327" t="s">
        <v>5482</v>
      </c>
      <c r="DY327" t="s">
        <v>5483</v>
      </c>
      <c r="DZ327" t="s">
        <v>5484</v>
      </c>
      <c r="EA327" s="22">
        <v>43091.565520833334</v>
      </c>
      <c r="EB327" t="s">
        <v>4787</v>
      </c>
      <c r="EC327" t="s">
        <v>5922</v>
      </c>
    </row>
    <row r="328" spans="1:134" x14ac:dyDescent="0.35">
      <c r="A328" s="30"/>
      <c r="B328" s="22">
        <v>43005.668749999997</v>
      </c>
      <c r="C328" s="22" t="s">
        <v>2868</v>
      </c>
      <c r="D328" s="30" t="s">
        <v>2869</v>
      </c>
      <c r="E328" s="30" t="s">
        <v>468</v>
      </c>
      <c r="F328" s="30" t="s">
        <v>2820</v>
      </c>
      <c r="G328" s="30" t="s">
        <v>2819</v>
      </c>
      <c r="H328" t="s">
        <v>2821</v>
      </c>
      <c r="I328" t="s">
        <v>2911</v>
      </c>
      <c r="J328" t="s">
        <v>807</v>
      </c>
      <c r="M328" s="26">
        <v>99</v>
      </c>
      <c r="Q328" s="29" t="s">
        <v>753</v>
      </c>
      <c r="R328" s="29" t="str">
        <f>IFERROR(MID(RADataQTable[[#This Row],[RAtemplate]],1,LEN(RADataQTable[[#This Row],[RAtemplate]])-8),"RA") &amp; " " &amp; RADataQTable[[#This Row],[prop_id0]] &amp; " " &amp; RADataQTable[[#This Row],[last0]]</f>
        <v>RA 1763923 Duan</v>
      </c>
      <c r="U328" s="21" t="str">
        <f>IF(signer1="PD",IF(ISBLANK(RADataQTable[[#This Row],[sign_blck_name]]),"",RADataQTable[[#This Row],[sign_blck_name]]),IF(ISBLANK(signer1),"",signer1))</f>
        <v>William Bainbridge</v>
      </c>
      <c r="V328" s="29" t="str">
        <f>signer2</f>
        <v>Cognizant Program Director</v>
      </c>
      <c r="W328" s="15" t="str">
        <f>HYPERLINK("https://www.ejacket.nsf.gov/ej/showProposal.do?Continue=Y&amp;ID="&amp;RADataQTable[[#This Row],[prop_id0]],"eJ")</f>
        <v>eJ</v>
      </c>
      <c r="X328" s="15" t="str">
        <f>HYPERLINK("mailto:"&amp;RADataQTable[[#This Row],[email]]&amp;"&amp;subject=Your NSF Proposal:  "&amp;RADataQTable[[#This Row],[Div]]&amp;" "&amp;RADataQTable[[#This Row],[prop_id0]], RADataQTable[[#This Row],[email]])</f>
        <v>zhiyao.duan@rochester.edu</v>
      </c>
      <c r="Y328" s="15" t="str">
        <f>HYPERLINK("mailto:"&amp;RADataQTable[[#This Row],[allPIemail]]&amp;"&amp;subject=NSF Proposal:  "&amp;RADataQTable[[#This Row],[Div]]&amp;" "&amp;RADataQTable[[#This Row],[prop_id0]], "PIs@")</f>
        <v>PIs@</v>
      </c>
      <c r="Z328" t="s">
        <v>2871</v>
      </c>
      <c r="AD328"/>
      <c r="AE328" t="str">
        <f>IF(RADataQTable[[#This Row],[maxScore]]-RADataQTable[[#This Row],[minScore]]&gt;4,"Y","")</f>
        <v/>
      </c>
      <c r="AF328" s="21"/>
      <c r="AG328" s="26"/>
      <c r="AI328"/>
      <c r="AJ328" s="30"/>
      <c r="AK328" s="13">
        <v>1189984</v>
      </c>
      <c r="AL328" s="13">
        <v>1189984</v>
      </c>
      <c r="AM328">
        <v>0</v>
      </c>
      <c r="AN328" s="30">
        <v>43282</v>
      </c>
      <c r="AO328" s="21">
        <v>48</v>
      </c>
      <c r="AP328" s="21" t="s">
        <v>4802</v>
      </c>
      <c r="AS328" s="30"/>
      <c r="AX328" s="30"/>
      <c r="BG328" s="30"/>
      <c r="BP328" s="30"/>
      <c r="BU328" t="s">
        <v>2279</v>
      </c>
      <c r="BV328" s="21" t="s">
        <v>2280</v>
      </c>
      <c r="BW328" s="21" t="s">
        <v>4801</v>
      </c>
      <c r="BX328" s="21" t="s">
        <v>719</v>
      </c>
      <c r="BY328" s="31">
        <v>799935</v>
      </c>
      <c r="BZ328" s="31">
        <v>799935</v>
      </c>
      <c r="CA328" t="s">
        <v>468</v>
      </c>
      <c r="CB328" s="21" t="s">
        <v>4804</v>
      </c>
      <c r="CC328" s="21" t="s">
        <v>1857</v>
      </c>
      <c r="CD328" s="21" t="s">
        <v>4805</v>
      </c>
      <c r="CE328" s="21" t="s">
        <v>3481</v>
      </c>
      <c r="CF328" s="31">
        <v>390049</v>
      </c>
      <c r="CG328" s="31">
        <v>390049</v>
      </c>
      <c r="CH328" t="s">
        <v>468</v>
      </c>
      <c r="CM328" s="31"/>
      <c r="CN328" s="31"/>
      <c r="CT328" s="31"/>
      <c r="CU328" s="31"/>
      <c r="DA328" s="31"/>
      <c r="DB328" s="31"/>
      <c r="DH328" s="31"/>
      <c r="DI328" s="31"/>
      <c r="DO328" s="31"/>
      <c r="DP328" s="31"/>
      <c r="DR328" t="s">
        <v>5495</v>
      </c>
      <c r="DS328" t="s">
        <v>5496</v>
      </c>
      <c r="DT328" t="s">
        <v>469</v>
      </c>
      <c r="DU328" s="29" t="s">
        <v>5508</v>
      </c>
      <c r="DV328" t="s">
        <v>2829</v>
      </c>
      <c r="DW328" t="s">
        <v>5481</v>
      </c>
      <c r="DX328" t="s">
        <v>5482</v>
      </c>
      <c r="DY328" t="s">
        <v>5483</v>
      </c>
      <c r="DZ328" t="s">
        <v>5484</v>
      </c>
      <c r="EA328" s="22">
        <v>43091.565520833334</v>
      </c>
      <c r="EB328" t="s">
        <v>4803</v>
      </c>
      <c r="EC328" t="s">
        <v>5927</v>
      </c>
    </row>
    <row r="329" spans="1:134" x14ac:dyDescent="0.35">
      <c r="A329" s="30"/>
      <c r="B329" s="22">
        <v>43005.669444444444</v>
      </c>
      <c r="C329" s="22" t="s">
        <v>2868</v>
      </c>
      <c r="D329" s="30" t="s">
        <v>2869</v>
      </c>
      <c r="E329" s="30" t="s">
        <v>468</v>
      </c>
      <c r="F329" s="30" t="s">
        <v>2820</v>
      </c>
      <c r="G329" s="30" t="s">
        <v>2819</v>
      </c>
      <c r="H329" t="s">
        <v>2821</v>
      </c>
      <c r="I329" t="s">
        <v>2911</v>
      </c>
      <c r="J329" t="s">
        <v>807</v>
      </c>
      <c r="M329" s="26">
        <v>99</v>
      </c>
      <c r="Q329" s="29" t="s">
        <v>753</v>
      </c>
      <c r="R329" s="29" t="str">
        <f>IFERROR(MID(RADataQTable[[#This Row],[RAtemplate]],1,LEN(RADataQTable[[#This Row],[RAtemplate]])-8),"RA") &amp; " " &amp; RADataQTable[[#This Row],[prop_id0]] &amp; " " &amp; RADataQTable[[#This Row],[last0]]</f>
        <v>RA 1763924 Shipman</v>
      </c>
      <c r="U329" s="21" t="str">
        <f>IF(signer1="PD",IF(ISBLANK(RADataQTable[[#This Row],[sign_blck_name]]),"",RADataQTable[[#This Row],[sign_blck_name]]),IF(ISBLANK(signer1),"",signer1))</f>
        <v>William Bainbridge</v>
      </c>
      <c r="V329" s="29" t="str">
        <f>signer2</f>
        <v>Cognizant Program Director</v>
      </c>
      <c r="W329" s="15" t="str">
        <f>HYPERLINK("https://www.ejacket.nsf.gov/ej/showProposal.do?Continue=Y&amp;ID="&amp;RADataQTable[[#This Row],[prop_id0]],"eJ")</f>
        <v>eJ</v>
      </c>
      <c r="X329" s="15" t="str">
        <f>HYPERLINK("mailto:"&amp;RADataQTable[[#This Row],[email]]&amp;"&amp;subject=Your NSF Proposal:  "&amp;RADataQTable[[#This Row],[Div]]&amp;" "&amp;RADataQTable[[#This Row],[prop_id0]], RADataQTable[[#This Row],[email]])</f>
        <v>shipman@cs.tamu.edu</v>
      </c>
      <c r="Y329" s="15" t="str">
        <f>HYPERLINK("mailto:"&amp;RADataQTable[[#This Row],[allPIemail]]&amp;"&amp;subject=NSF Proposal:  "&amp;RADataQTable[[#This Row],[Div]]&amp;" "&amp;RADataQTable[[#This Row],[prop_id0]], "PIs@")</f>
        <v>PIs@</v>
      </c>
      <c r="Z329" t="s">
        <v>2871</v>
      </c>
      <c r="AD329"/>
      <c r="AE329" t="str">
        <f>IF(RADataQTable[[#This Row],[maxScore]]-RADataQTable[[#This Row],[minScore]]&gt;4,"Y","")</f>
        <v/>
      </c>
      <c r="AF329" s="21"/>
      <c r="AG329" s="26"/>
      <c r="AI329"/>
      <c r="AJ329" s="30"/>
      <c r="AK329" s="13">
        <v>1108375</v>
      </c>
      <c r="AL329" s="13">
        <v>1108375</v>
      </c>
      <c r="AM329">
        <v>0</v>
      </c>
      <c r="AN329" s="30">
        <v>43252</v>
      </c>
      <c r="AO329" s="21">
        <v>48</v>
      </c>
      <c r="AP329" s="21" t="s">
        <v>4808</v>
      </c>
      <c r="AS329" s="30"/>
      <c r="AX329" s="30"/>
      <c r="BG329" s="30"/>
      <c r="BP329" s="30"/>
      <c r="BU329" t="s">
        <v>2282</v>
      </c>
      <c r="BV329" s="21" t="s">
        <v>2283</v>
      </c>
      <c r="BW329" s="21" t="s">
        <v>4807</v>
      </c>
      <c r="BX329" s="21" t="s">
        <v>4614</v>
      </c>
      <c r="BY329" s="31">
        <v>1108375</v>
      </c>
      <c r="BZ329" s="31">
        <v>1108375</v>
      </c>
      <c r="CA329" t="s">
        <v>468</v>
      </c>
      <c r="CF329" s="31"/>
      <c r="CG329" s="31"/>
      <c r="CM329" s="31"/>
      <c r="CN329" s="31"/>
      <c r="CT329" s="31"/>
      <c r="CU329" s="31"/>
      <c r="DA329" s="31"/>
      <c r="DB329" s="31"/>
      <c r="DH329" s="31"/>
      <c r="DI329" s="31"/>
      <c r="DO329" s="31"/>
      <c r="DP329" s="31"/>
      <c r="DR329" t="s">
        <v>5495</v>
      </c>
      <c r="DS329" t="s">
        <v>5496</v>
      </c>
      <c r="DT329" t="s">
        <v>469</v>
      </c>
      <c r="DU329" s="29" t="s">
        <v>5508</v>
      </c>
      <c r="DV329" t="s">
        <v>2881</v>
      </c>
      <c r="DW329" t="s">
        <v>5481</v>
      </c>
      <c r="DX329" t="s">
        <v>5482</v>
      </c>
      <c r="DY329" t="s">
        <v>5483</v>
      </c>
      <c r="DZ329" t="s">
        <v>5484</v>
      </c>
      <c r="EA329" s="22">
        <v>43091.565520833334</v>
      </c>
      <c r="EB329" t="s">
        <v>4809</v>
      </c>
      <c r="EC329" t="s">
        <v>5928</v>
      </c>
    </row>
    <row r="330" spans="1:134" x14ac:dyDescent="0.35">
      <c r="A330" s="30"/>
      <c r="B330" s="22">
        <v>43005.67083333333</v>
      </c>
      <c r="C330" s="22" t="s">
        <v>2868</v>
      </c>
      <c r="D330" s="30" t="s">
        <v>2869</v>
      </c>
      <c r="E330" s="30" t="s">
        <v>470</v>
      </c>
      <c r="F330" s="30" t="s">
        <v>2820</v>
      </c>
      <c r="G330" s="30" t="s">
        <v>2819</v>
      </c>
      <c r="H330" t="s">
        <v>2821</v>
      </c>
      <c r="I330" t="s">
        <v>2902</v>
      </c>
      <c r="J330" t="s">
        <v>859</v>
      </c>
      <c r="M330" s="26">
        <v>99</v>
      </c>
      <c r="Q330" s="29" t="s">
        <v>753</v>
      </c>
      <c r="R330" s="29" t="str">
        <f>IFERROR(MID(RADataQTable[[#This Row],[RAtemplate]],1,LEN(RADataQTable[[#This Row],[RAtemplate]])-8),"RA") &amp; " " &amp; RADataQTable[[#This Row],[prop_id0]] &amp; " " &amp; RADataQTable[[#This Row],[last0]]</f>
        <v>RA 1763926 Xue</v>
      </c>
      <c r="U330" s="21" t="str">
        <f>IF(signer1="PD",IF(ISBLANK(RADataQTable[[#This Row],[sign_blck_name]]),"",RADataQTable[[#This Row],[sign_blck_name]]),IF(ISBLANK(signer1),"",signer1))</f>
        <v>Tatiana D. Korelsky</v>
      </c>
      <c r="V330" s="29" t="str">
        <f>signer2</f>
        <v>Cognizant Program Director</v>
      </c>
      <c r="W330" s="15" t="str">
        <f>HYPERLINK("https://www.ejacket.nsf.gov/ej/showProposal.do?Continue=Y&amp;ID="&amp;RADataQTable[[#This Row],[prop_id0]],"eJ")</f>
        <v>eJ</v>
      </c>
      <c r="X330" s="15" t="str">
        <f>HYPERLINK("mailto:"&amp;RADataQTable[[#This Row],[email]]&amp;"&amp;subject=Your NSF Proposal:  "&amp;RADataQTable[[#This Row],[Div]]&amp;" "&amp;RADataQTable[[#This Row],[prop_id0]], RADataQTable[[#This Row],[email]])</f>
        <v>xuen@cs.brandeis.edu</v>
      </c>
      <c r="Y330" s="15" t="str">
        <f>HYPERLINK("mailto:"&amp;RADataQTable[[#This Row],[allPIemail]]&amp;"&amp;subject=NSF Proposal:  "&amp;RADataQTable[[#This Row],[Div]]&amp;" "&amp;RADataQTable[[#This Row],[prop_id0]], "PIs@")</f>
        <v>PIs@</v>
      </c>
      <c r="Z330" t="s">
        <v>2871</v>
      </c>
      <c r="AD330"/>
      <c r="AE330" t="str">
        <f>IF(RADataQTable[[#This Row],[maxScore]]-RADataQTable[[#This Row],[minScore]]&gt;4,"Y","")</f>
        <v/>
      </c>
      <c r="AF330" s="21"/>
      <c r="AG330" s="26"/>
      <c r="AI330"/>
      <c r="AJ330" s="30"/>
      <c r="AK330" s="13">
        <v>1198952</v>
      </c>
      <c r="AL330" s="13">
        <v>1198952</v>
      </c>
      <c r="AM330">
        <v>0</v>
      </c>
      <c r="AN330" s="30">
        <v>43282</v>
      </c>
      <c r="AO330" s="21">
        <v>36</v>
      </c>
      <c r="AP330" s="21" t="s">
        <v>4814</v>
      </c>
      <c r="AS330" s="30"/>
      <c r="AX330" s="30"/>
      <c r="BG330" s="30"/>
      <c r="BP330" s="30"/>
      <c r="BU330" t="s">
        <v>2292</v>
      </c>
      <c r="BV330" s="21" t="s">
        <v>2293</v>
      </c>
      <c r="BW330" s="21" t="s">
        <v>4812</v>
      </c>
      <c r="BX330" s="21" t="s">
        <v>4813</v>
      </c>
      <c r="BY330" s="31">
        <v>399237</v>
      </c>
      <c r="BZ330" s="31">
        <v>399237</v>
      </c>
      <c r="CA330" t="s">
        <v>2903</v>
      </c>
      <c r="CB330" s="21" t="s">
        <v>4816</v>
      </c>
      <c r="CC330" s="21" t="s">
        <v>4817</v>
      </c>
      <c r="CD330" s="21" t="s">
        <v>4818</v>
      </c>
      <c r="CE330" s="21" t="s">
        <v>2947</v>
      </c>
      <c r="CF330" s="31">
        <v>399894</v>
      </c>
      <c r="CG330" s="31">
        <v>399894</v>
      </c>
      <c r="CH330" t="s">
        <v>2903</v>
      </c>
      <c r="CI330" s="21" t="s">
        <v>4821</v>
      </c>
      <c r="CJ330" s="21" t="s">
        <v>4822</v>
      </c>
      <c r="CK330" s="21" t="s">
        <v>3727</v>
      </c>
      <c r="CL330" s="21" t="s">
        <v>3800</v>
      </c>
      <c r="CM330" s="31">
        <v>399821</v>
      </c>
      <c r="CN330" s="31">
        <v>399821</v>
      </c>
      <c r="CO330" t="s">
        <v>4542</v>
      </c>
      <c r="CT330" s="31"/>
      <c r="CU330" s="31"/>
      <c r="DA330" s="31"/>
      <c r="DB330" s="31"/>
      <c r="DH330" s="31"/>
      <c r="DI330" s="31"/>
      <c r="DO330" s="31"/>
      <c r="DP330" s="31"/>
      <c r="DR330" t="s">
        <v>5495</v>
      </c>
      <c r="DS330" t="s">
        <v>5496</v>
      </c>
      <c r="DT330" t="s">
        <v>471</v>
      </c>
      <c r="DU330" s="29" t="s">
        <v>5521</v>
      </c>
      <c r="DV330" t="s">
        <v>2829</v>
      </c>
      <c r="DW330" t="s">
        <v>5481</v>
      </c>
      <c r="DX330" t="s">
        <v>5482</v>
      </c>
      <c r="DY330" t="s">
        <v>5483</v>
      </c>
      <c r="DZ330" t="s">
        <v>5484</v>
      </c>
      <c r="EA330" s="22">
        <v>43091.565520833334</v>
      </c>
      <c r="EB330" t="s">
        <v>4815</v>
      </c>
      <c r="EC330" t="s">
        <v>5931</v>
      </c>
    </row>
    <row r="331" spans="1:134" x14ac:dyDescent="0.35">
      <c r="A331" s="30"/>
      <c r="B331" s="22">
        <v>43005.67083333333</v>
      </c>
      <c r="C331" s="22" t="s">
        <v>2868</v>
      </c>
      <c r="D331" s="30" t="s">
        <v>2869</v>
      </c>
      <c r="E331" s="30" t="s">
        <v>468</v>
      </c>
      <c r="F331" s="30" t="s">
        <v>2820</v>
      </c>
      <c r="G331" s="30" t="s">
        <v>2819</v>
      </c>
      <c r="H331" t="s">
        <v>2821</v>
      </c>
      <c r="I331" t="s">
        <v>4825</v>
      </c>
      <c r="J331" t="s">
        <v>807</v>
      </c>
      <c r="M331" s="26">
        <v>99</v>
      </c>
      <c r="Q331" s="29" t="s">
        <v>753</v>
      </c>
      <c r="R331" s="29" t="str">
        <f>IFERROR(MID(RADataQTable[[#This Row],[RAtemplate]],1,LEN(RADataQTable[[#This Row],[RAtemplate]])-8),"RA") &amp; " " &amp; RADataQTable[[#This Row],[prop_id0]] &amp; " " &amp; RADataQTable[[#This Row],[last0]]</f>
        <v>RA 1763928 Venkatasubramanian</v>
      </c>
      <c r="U331" s="21" t="str">
        <f>IF(signer1="PD",IF(ISBLANK(RADataQTable[[#This Row],[sign_blck_name]]),"",RADataQTable[[#This Row],[sign_blck_name]]),IF(ISBLANK(signer1),"",signer1))</f>
        <v>William Bainbridge</v>
      </c>
      <c r="V331" s="29" t="str">
        <f>signer2</f>
        <v>Cognizant Program Director</v>
      </c>
      <c r="W331" s="15" t="str">
        <f>HYPERLINK("https://www.ejacket.nsf.gov/ej/showProposal.do?Continue=Y&amp;ID="&amp;RADataQTable[[#This Row],[prop_id0]],"eJ")</f>
        <v>eJ</v>
      </c>
      <c r="X331" s="15" t="str">
        <f>HYPERLINK("mailto:"&amp;RADataQTable[[#This Row],[email]]&amp;"&amp;subject=Your NSF Proposal:  "&amp;RADataQTable[[#This Row],[Div]]&amp;" "&amp;RADataQTable[[#This Row],[prop_id0]], RADataQTable[[#This Row],[email]])</f>
        <v>suresh@cs.utah.edu</v>
      </c>
      <c r="Y331" s="15" t="str">
        <f>HYPERLINK("mailto:"&amp;RADataQTable[[#This Row],[allPIemail]]&amp;"&amp;subject=NSF Proposal:  "&amp;RADataQTable[[#This Row],[Div]]&amp;" "&amp;RADataQTable[[#This Row],[prop_id0]], "PIs@")</f>
        <v>PIs@</v>
      </c>
      <c r="Z331" t="s">
        <v>2871</v>
      </c>
      <c r="AD331"/>
      <c r="AE331" t="str">
        <f>IF(RADataQTable[[#This Row],[maxScore]]-RADataQTable[[#This Row],[minScore]]&gt;4,"Y","")</f>
        <v/>
      </c>
      <c r="AF331" s="21"/>
      <c r="AG331" s="26"/>
      <c r="AI331"/>
      <c r="AJ331" s="30"/>
      <c r="AK331" s="13">
        <v>2992228</v>
      </c>
      <c r="AL331" s="13">
        <v>2992228</v>
      </c>
      <c r="AM331">
        <v>0</v>
      </c>
      <c r="AN331" s="30">
        <v>43313</v>
      </c>
      <c r="AO331" s="21">
        <v>60</v>
      </c>
      <c r="AP331" s="21" t="s">
        <v>4826</v>
      </c>
      <c r="AS331" s="30"/>
      <c r="AX331" s="30"/>
      <c r="BG331" s="30"/>
      <c r="BP331" s="30"/>
      <c r="BU331" t="s">
        <v>2295</v>
      </c>
      <c r="BV331" s="21" t="s">
        <v>2296</v>
      </c>
      <c r="BW331" s="21" t="s">
        <v>4476</v>
      </c>
      <c r="BX331" s="21" t="s">
        <v>722</v>
      </c>
      <c r="BY331" s="31">
        <v>768880</v>
      </c>
      <c r="BZ331" s="31">
        <v>768880</v>
      </c>
      <c r="CA331" t="s">
        <v>4639</v>
      </c>
      <c r="CB331" s="21" t="s">
        <v>4828</v>
      </c>
      <c r="CC331" s="21" t="s">
        <v>4829</v>
      </c>
      <c r="CD331" s="21" t="s">
        <v>4830</v>
      </c>
      <c r="CE331" s="21" t="s">
        <v>4831</v>
      </c>
      <c r="CF331" s="31">
        <v>238571</v>
      </c>
      <c r="CG331" s="31">
        <v>238571</v>
      </c>
      <c r="CH331" t="s">
        <v>4639</v>
      </c>
      <c r="CI331" s="21" t="s">
        <v>4833</v>
      </c>
      <c r="CJ331" s="21" t="s">
        <v>4834</v>
      </c>
      <c r="CK331" s="21" t="s">
        <v>4835</v>
      </c>
      <c r="CL331" s="21" t="s">
        <v>3071</v>
      </c>
      <c r="CM331" s="31">
        <v>729236</v>
      </c>
      <c r="CN331" s="31">
        <v>729236</v>
      </c>
      <c r="CO331" t="s">
        <v>4639</v>
      </c>
      <c r="CP331" s="21" t="s">
        <v>4837</v>
      </c>
      <c r="CQ331" s="21" t="s">
        <v>4838</v>
      </c>
      <c r="CR331" s="21" t="s">
        <v>3424</v>
      </c>
      <c r="CS331" s="21" t="s">
        <v>597</v>
      </c>
      <c r="CT331" s="31">
        <v>606003</v>
      </c>
      <c r="CU331" s="31">
        <v>606003</v>
      </c>
      <c r="CV331" t="s">
        <v>4639</v>
      </c>
      <c r="CW331" s="21" t="s">
        <v>4840</v>
      </c>
      <c r="CX331" s="21" t="s">
        <v>4841</v>
      </c>
      <c r="CY331" s="21" t="s">
        <v>4842</v>
      </c>
      <c r="CZ331" s="21" t="s">
        <v>4843</v>
      </c>
      <c r="DA331" s="31">
        <v>649538</v>
      </c>
      <c r="DB331" s="31">
        <v>649538</v>
      </c>
      <c r="DC331" t="s">
        <v>4639</v>
      </c>
      <c r="DH331" s="31"/>
      <c r="DI331" s="31"/>
      <c r="DO331" s="31"/>
      <c r="DP331" s="31"/>
      <c r="DR331" t="s">
        <v>5495</v>
      </c>
      <c r="DS331" t="s">
        <v>5496</v>
      </c>
      <c r="DT331" t="s">
        <v>469</v>
      </c>
      <c r="DU331" s="29" t="s">
        <v>5508</v>
      </c>
      <c r="DV331" t="s">
        <v>2829</v>
      </c>
      <c r="DW331" t="s">
        <v>5481</v>
      </c>
      <c r="DX331" t="s">
        <v>5482</v>
      </c>
      <c r="DY331" t="s">
        <v>5483</v>
      </c>
      <c r="DZ331" t="s">
        <v>5484</v>
      </c>
      <c r="EA331" s="22">
        <v>43091.565520833334</v>
      </c>
      <c r="EB331" t="s">
        <v>4827</v>
      </c>
      <c r="EC331" t="s">
        <v>5932</v>
      </c>
    </row>
    <row r="332" spans="1:134" x14ac:dyDescent="0.35">
      <c r="A332" s="30"/>
      <c r="B332" s="22">
        <v>43005.672222222223</v>
      </c>
      <c r="C332" s="22" t="s">
        <v>2839</v>
      </c>
      <c r="D332" s="30" t="s">
        <v>2840</v>
      </c>
      <c r="E332" s="30" t="s">
        <v>462</v>
      </c>
      <c r="F332" s="30" t="s">
        <v>2820</v>
      </c>
      <c r="G332" s="30" t="s">
        <v>2819</v>
      </c>
      <c r="H332" t="s">
        <v>2821</v>
      </c>
      <c r="J332" t="s">
        <v>761</v>
      </c>
      <c r="M332" s="26">
        <v>99</v>
      </c>
      <c r="Q332" s="29" t="s">
        <v>753</v>
      </c>
      <c r="R332" s="29" t="str">
        <f>IFERROR(MID(RADataQTable[[#This Row],[RAtemplate]],1,LEN(RADataQTable[[#This Row],[RAtemplate]])-8),"RA") &amp; " " &amp; RADataQTable[[#This Row],[prop_id0]] &amp; " " &amp; RADataQTable[[#This Row],[last0]]</f>
        <v>RA 1763931 Dubey</v>
      </c>
      <c r="U332" s="21" t="str">
        <f>IF(signer1="PD",IF(ISBLANK(RADataQTable[[#This Row],[sign_blck_name]]),"",RADataQTable[[#This Row],[sign_blck_name]]),IF(ISBLANK(signer1),"",signer1))</f>
        <v>Samee Khan</v>
      </c>
      <c r="V332" s="29" t="str">
        <f>signer2</f>
        <v>Cognizant Program Director</v>
      </c>
      <c r="W332" s="15" t="str">
        <f>HYPERLINK("https://www.ejacket.nsf.gov/ej/showProposal.do?Continue=Y&amp;ID="&amp;RADataQTable[[#This Row],[prop_id0]],"eJ")</f>
        <v>eJ</v>
      </c>
      <c r="X332" s="15" t="str">
        <f>HYPERLINK("mailto:"&amp;RADataQTable[[#This Row],[email]]&amp;"&amp;subject=Your NSF Proposal:  "&amp;RADataQTable[[#This Row],[Div]]&amp;" "&amp;RADataQTable[[#This Row],[prop_id0]], RADataQTable[[#This Row],[email]])</f>
        <v>dabhishe@isis.vanderbilt.edu</v>
      </c>
      <c r="Y332" s="15" t="str">
        <f>HYPERLINK("mailto:"&amp;RADataQTable[[#This Row],[allPIemail]]&amp;"&amp;subject=NSF Proposal:  "&amp;RADataQTable[[#This Row],[Div]]&amp;" "&amp;RADataQTable[[#This Row],[prop_id0]], "PIs@")</f>
        <v>PIs@</v>
      </c>
      <c r="Z332" t="s">
        <v>2841</v>
      </c>
      <c r="AD332"/>
      <c r="AE332" t="str">
        <f>IF(RADataQTable[[#This Row],[maxScore]]-RADataQTable[[#This Row],[minScore]]&gt;4,"Y","")</f>
        <v/>
      </c>
      <c r="AF332" s="21"/>
      <c r="AG332" s="26"/>
      <c r="AI332"/>
      <c r="AJ332" s="30"/>
      <c r="AK332" s="13">
        <v>1199974</v>
      </c>
      <c r="AL332" s="13">
        <v>1199974</v>
      </c>
      <c r="AM332">
        <v>0</v>
      </c>
      <c r="AN332" s="30">
        <v>43313</v>
      </c>
      <c r="AO332" s="21">
        <v>48</v>
      </c>
      <c r="AP332" s="21" t="s">
        <v>4847</v>
      </c>
      <c r="AS332" s="30"/>
      <c r="AX332" s="30"/>
      <c r="BG332" s="30"/>
      <c r="BP332" s="30"/>
      <c r="BU332" t="s">
        <v>2298</v>
      </c>
      <c r="BV332" s="21" t="s">
        <v>2299</v>
      </c>
      <c r="BW332" s="21" t="s">
        <v>4845</v>
      </c>
      <c r="BX332" s="21" t="s">
        <v>4846</v>
      </c>
      <c r="BY332" s="31">
        <v>599998</v>
      </c>
      <c r="BZ332" s="31">
        <v>599998</v>
      </c>
      <c r="CA332" t="s">
        <v>485</v>
      </c>
      <c r="CB332" s="21" t="s">
        <v>4849</v>
      </c>
      <c r="CC332" s="21" t="s">
        <v>2218</v>
      </c>
      <c r="CD332" s="21" t="s">
        <v>4850</v>
      </c>
      <c r="CE332" s="21" t="s">
        <v>4851</v>
      </c>
      <c r="CF332" s="31">
        <v>599976</v>
      </c>
      <c r="CG332" s="31">
        <v>599976</v>
      </c>
      <c r="CH332" t="s">
        <v>485</v>
      </c>
      <c r="CM332" s="31"/>
      <c r="CN332" s="31"/>
      <c r="CT332" s="31"/>
      <c r="CU332" s="31"/>
      <c r="DA332" s="31"/>
      <c r="DB332" s="31"/>
      <c r="DH332" s="31"/>
      <c r="DI332" s="31"/>
      <c r="DO332" s="31"/>
      <c r="DP332" s="31"/>
      <c r="DR332" t="s">
        <v>5486</v>
      </c>
      <c r="DS332" t="s">
        <v>5487</v>
      </c>
      <c r="DT332" t="s">
        <v>463</v>
      </c>
      <c r="DU332" s="29" t="s">
        <v>5490</v>
      </c>
      <c r="DV332" t="s">
        <v>2829</v>
      </c>
      <c r="DW332" t="s">
        <v>5481</v>
      </c>
      <c r="DX332" t="s">
        <v>5482</v>
      </c>
      <c r="DY332" t="s">
        <v>5483</v>
      </c>
      <c r="DZ332" t="s">
        <v>5484</v>
      </c>
      <c r="EA332" s="22">
        <v>43091.565520833334</v>
      </c>
      <c r="EB332" t="s">
        <v>4848</v>
      </c>
      <c r="EC332" t="s">
        <v>5933</v>
      </c>
    </row>
    <row r="333" spans="1:134" x14ac:dyDescent="0.35">
      <c r="A333" s="30"/>
      <c r="B333" s="22">
        <v>43005.672222222223</v>
      </c>
      <c r="C333" s="22" t="s">
        <v>2868</v>
      </c>
      <c r="D333" s="30" t="s">
        <v>2869</v>
      </c>
      <c r="E333" s="30" t="s">
        <v>468</v>
      </c>
      <c r="F333" s="30" t="s">
        <v>2820</v>
      </c>
      <c r="G333" s="30" t="s">
        <v>2819</v>
      </c>
      <c r="H333" t="s">
        <v>2821</v>
      </c>
      <c r="I333" t="s">
        <v>2911</v>
      </c>
      <c r="J333" t="s">
        <v>1185</v>
      </c>
      <c r="M333" s="26">
        <v>99</v>
      </c>
      <c r="Q333" s="29" t="s">
        <v>753</v>
      </c>
      <c r="R333" s="29" t="str">
        <f>IFERROR(MID(RADataQTable[[#This Row],[RAtemplate]],1,LEN(RADataQTable[[#This Row],[RAtemplate]])-8),"RA") &amp; " " &amp; RADataQTable[[#This Row],[prop_id0]] &amp; " " &amp; RADataQTable[[#This Row],[last0]]</f>
        <v>RA 1763932 Gerber</v>
      </c>
      <c r="U333" s="21" t="str">
        <f>IF(signer1="PD",IF(ISBLANK(RADataQTable[[#This Row],[sign_blck_name]]),"",RADataQTable[[#This Row],[sign_blck_name]]),IF(ISBLANK(signer1),"",signer1))</f>
        <v>Dan Cosley</v>
      </c>
      <c r="V333" s="29" t="str">
        <f>signer2</f>
        <v>Cognizant Program Director</v>
      </c>
      <c r="W333" s="15" t="str">
        <f>HYPERLINK("https://www.ejacket.nsf.gov/ej/showProposal.do?Continue=Y&amp;ID="&amp;RADataQTable[[#This Row],[prop_id0]],"eJ")</f>
        <v>eJ</v>
      </c>
      <c r="X333" s="15" t="str">
        <f>HYPERLINK("mailto:"&amp;RADataQTable[[#This Row],[email]]&amp;"&amp;subject=Your NSF Proposal:  "&amp;RADataQTable[[#This Row],[Div]]&amp;" "&amp;RADataQTable[[#This Row],[prop_id0]], RADataQTable[[#This Row],[email]])</f>
        <v>msg8u@virginia.edu</v>
      </c>
      <c r="Y333" s="15" t="str">
        <f>HYPERLINK("mailto:"&amp;RADataQTable[[#This Row],[allPIemail]]&amp;"&amp;subject=NSF Proposal:  "&amp;RADataQTable[[#This Row],[Div]]&amp;" "&amp;RADataQTable[[#This Row],[prop_id0]], "PIs@")</f>
        <v>PIs@</v>
      </c>
      <c r="Z333" t="s">
        <v>2871</v>
      </c>
      <c r="AD333"/>
      <c r="AE333" t="str">
        <f>IF(RADataQTable[[#This Row],[maxScore]]-RADataQTable[[#This Row],[minScore]]&gt;4,"Y","")</f>
        <v/>
      </c>
      <c r="AF333" s="21"/>
      <c r="AG333" s="26"/>
      <c r="AI333"/>
      <c r="AJ333" s="30"/>
      <c r="AK333" s="13">
        <v>1196598</v>
      </c>
      <c r="AL333" s="13">
        <v>1196598</v>
      </c>
      <c r="AM333">
        <v>0</v>
      </c>
      <c r="AN333" s="30">
        <v>43221</v>
      </c>
      <c r="AO333" s="21">
        <v>48</v>
      </c>
      <c r="AP333" s="21" t="s">
        <v>4853</v>
      </c>
      <c r="AS333" s="30"/>
      <c r="AX333" s="30"/>
      <c r="BG333" s="30"/>
      <c r="BP333" s="30"/>
      <c r="BU333" t="s">
        <v>2301</v>
      </c>
      <c r="BV333" s="21" t="s">
        <v>2302</v>
      </c>
      <c r="BW333" s="21" t="s">
        <v>4528</v>
      </c>
      <c r="BX333" s="21" t="s">
        <v>2860</v>
      </c>
      <c r="BY333" s="31">
        <v>1196598</v>
      </c>
      <c r="BZ333" s="31">
        <v>1196598</v>
      </c>
      <c r="CA333" t="s">
        <v>468</v>
      </c>
      <c r="CF333" s="31"/>
      <c r="CG333" s="31"/>
      <c r="CM333" s="31"/>
      <c r="CN333" s="31"/>
      <c r="CT333" s="31"/>
      <c r="CU333" s="31"/>
      <c r="DA333" s="31"/>
      <c r="DB333" s="31"/>
      <c r="DH333" s="31"/>
      <c r="DI333" s="31"/>
      <c r="DO333" s="31"/>
      <c r="DP333" s="31"/>
      <c r="DR333" t="s">
        <v>5495</v>
      </c>
      <c r="DS333" t="s">
        <v>5496</v>
      </c>
      <c r="DT333" t="s">
        <v>469</v>
      </c>
      <c r="DU333" s="29" t="s">
        <v>5584</v>
      </c>
      <c r="DV333" t="s">
        <v>2881</v>
      </c>
      <c r="DW333" t="s">
        <v>5481</v>
      </c>
      <c r="DX333" t="s">
        <v>5482</v>
      </c>
      <c r="DY333" t="s">
        <v>5483</v>
      </c>
      <c r="DZ333" t="s">
        <v>5484</v>
      </c>
      <c r="EA333" s="22">
        <v>43091.565520833334</v>
      </c>
      <c r="EB333" t="s">
        <v>4854</v>
      </c>
      <c r="EC333" t="s">
        <v>5934</v>
      </c>
    </row>
    <row r="334" spans="1:134" x14ac:dyDescent="0.35">
      <c r="A334" s="30"/>
      <c r="B334" s="22">
        <v>43005.67291666667</v>
      </c>
      <c r="C334" s="22" t="s">
        <v>2868</v>
      </c>
      <c r="D334" s="30" t="s">
        <v>2869</v>
      </c>
      <c r="E334" s="30" t="s">
        <v>470</v>
      </c>
      <c r="F334" s="30" t="s">
        <v>2820</v>
      </c>
      <c r="G334" s="30" t="s">
        <v>2819</v>
      </c>
      <c r="H334" t="s">
        <v>2821</v>
      </c>
      <c r="I334" t="s">
        <v>2902</v>
      </c>
      <c r="J334" t="s">
        <v>935</v>
      </c>
      <c r="M334" s="26">
        <v>99</v>
      </c>
      <c r="Q334" s="29" t="s">
        <v>753</v>
      </c>
      <c r="R334" s="29" t="str">
        <f>IFERROR(MID(RADataQTable[[#This Row],[RAtemplate]],1,LEN(RADataQTable[[#This Row],[RAtemplate]])-8),"RA") &amp; " " &amp; RADataQTable[[#This Row],[prop_id0]] &amp; " " &amp; RADataQTable[[#This Row],[last0]]</f>
        <v>RA 1763934 Liu</v>
      </c>
      <c r="U334" s="21" t="str">
        <f>IF(signer1="PD",IF(ISBLANK(RADataQTable[[#This Row],[sign_blck_name]]),"",RADataQTable[[#This Row],[sign_blck_name]]),IF(ISBLANK(signer1),"",signer1))</f>
        <v>Jie Yang</v>
      </c>
      <c r="V334" s="29" t="str">
        <f>signer2</f>
        <v>Cognizant Program Director</v>
      </c>
      <c r="W334" s="15" t="str">
        <f>HYPERLINK("https://www.ejacket.nsf.gov/ej/showProposal.do?Continue=Y&amp;ID="&amp;RADataQTable[[#This Row],[prop_id0]],"eJ")</f>
        <v>eJ</v>
      </c>
      <c r="X334" s="15" t="str">
        <f>HYPERLINK("mailto:"&amp;RADataQTable[[#This Row],[email]]&amp;"&amp;subject=Your NSF Proposal:  "&amp;RADataQTable[[#This Row],[Div]]&amp;" "&amp;RADataQTable[[#This Row],[prop_id0]], RADataQTable[[#This Row],[email]])</f>
        <v>yanxi@cse.psu.edu</v>
      </c>
      <c r="Y334" s="15" t="str">
        <f>HYPERLINK("mailto:"&amp;RADataQTable[[#This Row],[allPIemail]]&amp;"&amp;subject=NSF Proposal:  "&amp;RADataQTable[[#This Row],[Div]]&amp;" "&amp;RADataQTable[[#This Row],[prop_id0]], "PIs@")</f>
        <v>PIs@</v>
      </c>
      <c r="Z334" t="s">
        <v>2871</v>
      </c>
      <c r="AD334"/>
      <c r="AE334" t="str">
        <f>IF(RADataQTable[[#This Row],[maxScore]]-RADataQTable[[#This Row],[minScore]]&gt;4,"Y","")</f>
        <v/>
      </c>
      <c r="AF334" s="21"/>
      <c r="AG334" s="26"/>
      <c r="AI334"/>
      <c r="AJ334" s="30"/>
      <c r="AK334" s="13">
        <v>1195644</v>
      </c>
      <c r="AL334" s="13">
        <v>1195644</v>
      </c>
      <c r="AM334">
        <v>0</v>
      </c>
      <c r="AN334" s="30">
        <v>43282</v>
      </c>
      <c r="AO334" s="21">
        <v>36</v>
      </c>
      <c r="AP334" s="21" t="s">
        <v>4856</v>
      </c>
      <c r="AS334" s="30"/>
      <c r="AX334" s="30"/>
      <c r="BG334" s="30"/>
      <c r="BP334" s="30"/>
      <c r="BU334" t="s">
        <v>2304</v>
      </c>
      <c r="BV334" s="21" t="s">
        <v>1445</v>
      </c>
      <c r="BW334" s="21" t="s">
        <v>4855</v>
      </c>
      <c r="BX334" s="21" t="s">
        <v>2929</v>
      </c>
      <c r="BY334" s="31">
        <v>1195644</v>
      </c>
      <c r="BZ334" s="31">
        <v>1195644</v>
      </c>
      <c r="CA334" t="s">
        <v>2903</v>
      </c>
      <c r="CF334" s="31"/>
      <c r="CG334" s="31"/>
      <c r="CM334" s="31"/>
      <c r="CN334" s="31"/>
      <c r="CT334" s="31"/>
      <c r="CU334" s="31"/>
      <c r="DA334" s="31"/>
      <c r="DB334" s="31"/>
      <c r="DH334" s="31"/>
      <c r="DI334" s="31"/>
      <c r="DO334" s="31"/>
      <c r="DP334" s="31"/>
      <c r="DR334" t="s">
        <v>5495</v>
      </c>
      <c r="DS334" t="s">
        <v>5496</v>
      </c>
      <c r="DT334" t="s">
        <v>471</v>
      </c>
      <c r="DU334" s="29" t="s">
        <v>5542</v>
      </c>
      <c r="DV334" t="s">
        <v>2829</v>
      </c>
      <c r="DW334" t="s">
        <v>5481</v>
      </c>
      <c r="DX334" t="s">
        <v>5482</v>
      </c>
      <c r="DY334" t="s">
        <v>5483</v>
      </c>
      <c r="DZ334" t="s">
        <v>5484</v>
      </c>
      <c r="EA334" s="22">
        <v>43091.565520833334</v>
      </c>
      <c r="EB334" t="s">
        <v>4857</v>
      </c>
      <c r="EC334" t="s">
        <v>5935</v>
      </c>
    </row>
    <row r="335" spans="1:134" x14ac:dyDescent="0.35">
      <c r="A335" s="30"/>
      <c r="B335" s="22">
        <v>43005.675694444442</v>
      </c>
      <c r="C335" s="22" t="s">
        <v>2839</v>
      </c>
      <c r="D335" s="30" t="s">
        <v>2840</v>
      </c>
      <c r="E335" s="30" t="s">
        <v>464</v>
      </c>
      <c r="F335" s="30" t="s">
        <v>2820</v>
      </c>
      <c r="G335" s="30" t="s">
        <v>2819</v>
      </c>
      <c r="H335" t="s">
        <v>2821</v>
      </c>
      <c r="J335" t="s">
        <v>2331</v>
      </c>
      <c r="M335" s="26">
        <v>99</v>
      </c>
      <c r="Q335" s="29" t="s">
        <v>753</v>
      </c>
      <c r="R335" s="29" t="str">
        <f>IFERROR(MID(RADataQTable[[#This Row],[RAtemplate]],1,LEN(RADataQTable[[#This Row],[RAtemplate]])-8),"RA") &amp; " " &amp; RADataQTable[[#This Row],[prop_id0]] &amp; " " &amp; RADataQTable[[#This Row],[last0]]</f>
        <v>RA 1763941 Guvenc</v>
      </c>
      <c r="U335" s="21" t="str">
        <f>IF(signer1="PD",IF(ISBLANK(RADataQTable[[#This Row],[sign_blck_name]]),"",RADataQTable[[#This Row],[sign_blck_name]]),IF(ISBLANK(signer1),"",signer1))</f>
        <v>Thyagarajan Nandagopal</v>
      </c>
      <c r="V335" s="29" t="str">
        <f>signer2</f>
        <v>Cognizant Program Director</v>
      </c>
      <c r="W335" s="15" t="str">
        <f>HYPERLINK("https://www.ejacket.nsf.gov/ej/showProposal.do?Continue=Y&amp;ID="&amp;RADataQTable[[#This Row],[prop_id0]],"eJ")</f>
        <v>eJ</v>
      </c>
      <c r="X335" s="15" t="str">
        <f>HYPERLINK("mailto:"&amp;RADataQTable[[#This Row],[email]]&amp;"&amp;subject=Your NSF Proposal:  "&amp;RADataQTable[[#This Row],[Div]]&amp;" "&amp;RADataQTable[[#This Row],[prop_id0]], RADataQTable[[#This Row],[email]])</f>
        <v>iguvenc@ncsu.edu</v>
      </c>
      <c r="Y335" s="15" t="str">
        <f>HYPERLINK("mailto:"&amp;RADataQTable[[#This Row],[allPIemail]]&amp;"&amp;subject=NSF Proposal:  "&amp;RADataQTable[[#This Row],[Div]]&amp;" "&amp;RADataQTable[[#This Row],[prop_id0]], "PIs@")</f>
        <v>PIs@</v>
      </c>
      <c r="Z335" t="s">
        <v>2841</v>
      </c>
      <c r="AD335"/>
      <c r="AE335" t="str">
        <f>IF(RADataQTable[[#This Row],[maxScore]]-RADataQTable[[#This Row],[minScore]]&gt;4,"Y","")</f>
        <v/>
      </c>
      <c r="AF335" s="21"/>
      <c r="AG335" s="26"/>
      <c r="AI335"/>
      <c r="AJ335" s="30"/>
      <c r="AK335" s="13">
        <v>1199999</v>
      </c>
      <c r="AL335" s="13">
        <v>1199999</v>
      </c>
      <c r="AM335">
        <v>0</v>
      </c>
      <c r="AN335" s="30">
        <v>43235</v>
      </c>
      <c r="AO335" s="21">
        <v>36</v>
      </c>
      <c r="AP335" s="21" t="s">
        <v>4871</v>
      </c>
      <c r="AS335" s="30"/>
      <c r="AX335" s="30"/>
      <c r="BG335" s="30"/>
      <c r="BP335" s="30"/>
      <c r="BU335" t="s">
        <v>2329</v>
      </c>
      <c r="BV335" s="21" t="s">
        <v>2330</v>
      </c>
      <c r="BW335" s="21" t="s">
        <v>4870</v>
      </c>
      <c r="BX335" s="21" t="s">
        <v>592</v>
      </c>
      <c r="BY335" s="31">
        <v>1199999</v>
      </c>
      <c r="BZ335" s="31">
        <v>1199999</v>
      </c>
      <c r="CA335" t="s">
        <v>485</v>
      </c>
      <c r="CF335" s="31"/>
      <c r="CG335" s="31"/>
      <c r="CM335" s="31"/>
      <c r="CN335" s="31"/>
      <c r="CT335" s="31"/>
      <c r="CU335" s="31"/>
      <c r="DA335" s="31"/>
      <c r="DB335" s="31"/>
      <c r="DH335" s="31"/>
      <c r="DI335" s="31"/>
      <c r="DO335" s="31"/>
      <c r="DP335" s="31"/>
      <c r="DR335" t="s">
        <v>5486</v>
      </c>
      <c r="DS335" t="s">
        <v>5487</v>
      </c>
      <c r="DT335" t="s">
        <v>465</v>
      </c>
      <c r="DU335" s="29" t="s">
        <v>5941</v>
      </c>
      <c r="DV335" t="s">
        <v>2829</v>
      </c>
      <c r="DW335" t="s">
        <v>5481</v>
      </c>
      <c r="DX335" t="s">
        <v>5482</v>
      </c>
      <c r="DY335" t="s">
        <v>5483</v>
      </c>
      <c r="DZ335" t="s">
        <v>5484</v>
      </c>
      <c r="EA335" s="22">
        <v>43091.565520833334</v>
      </c>
      <c r="EB335" t="s">
        <v>4872</v>
      </c>
      <c r="EC335" t="s">
        <v>5942</v>
      </c>
    </row>
    <row r="336" spans="1:134" x14ac:dyDescent="0.35">
      <c r="A336" s="30"/>
      <c r="B336" s="22">
        <v>43005.676388888889</v>
      </c>
      <c r="C336" s="22" t="s">
        <v>2839</v>
      </c>
      <c r="D336" s="30" t="s">
        <v>2840</v>
      </c>
      <c r="E336" s="30" t="s">
        <v>462</v>
      </c>
      <c r="F336" s="30" t="s">
        <v>2820</v>
      </c>
      <c r="G336" s="30" t="s">
        <v>2819</v>
      </c>
      <c r="H336" t="s">
        <v>2821</v>
      </c>
      <c r="J336" t="s">
        <v>1032</v>
      </c>
      <c r="M336" s="26">
        <v>99</v>
      </c>
      <c r="Q336" s="29" t="s">
        <v>753</v>
      </c>
      <c r="R336" s="29" t="str">
        <f>IFERROR(MID(RADataQTable[[#This Row],[RAtemplate]],1,LEN(RADataQTable[[#This Row],[RAtemplate]])-8),"RA") &amp; " " &amp; RADataQTable[[#This Row],[prop_id0]] &amp; " " &amp; RADataQTable[[#This Row],[last0]]</f>
        <v>RA 1763946 Shen</v>
      </c>
      <c r="U336" s="21" t="str">
        <f>IF(signer1="PD",IF(ISBLANK(RADataQTable[[#This Row],[sign_blck_name]]),"",RADataQTable[[#This Row],[sign_blck_name]]),IF(ISBLANK(signer1),"",signer1))</f>
        <v>M. Mimi McClure</v>
      </c>
      <c r="V336" s="29" t="str">
        <f>signer2</f>
        <v>Cognizant Program Director</v>
      </c>
      <c r="W336" s="15" t="str">
        <f>HYPERLINK("https://www.ejacket.nsf.gov/ej/showProposal.do?Continue=Y&amp;ID="&amp;RADataQTable[[#This Row],[prop_id0]],"eJ")</f>
        <v>eJ</v>
      </c>
      <c r="X336" s="15" t="str">
        <f>HYPERLINK("mailto:"&amp;RADataQTable[[#This Row],[email]]&amp;"&amp;subject=Your NSF Proposal:  "&amp;RADataQTable[[#This Row],[Div]]&amp;" "&amp;RADataQTable[[#This Row],[prop_id0]], RADataQTable[[#This Row],[email]])</f>
        <v>hs6ms@virginia.edu</v>
      </c>
      <c r="Y336" s="15" t="str">
        <f>HYPERLINK("mailto:"&amp;RADataQTable[[#This Row],[allPIemail]]&amp;"&amp;subject=NSF Proposal:  "&amp;RADataQTable[[#This Row],[Div]]&amp;" "&amp;RADataQTable[[#This Row],[prop_id0]], "PIs@")</f>
        <v>PIs@</v>
      </c>
      <c r="Z336" t="s">
        <v>2841</v>
      </c>
      <c r="AD336"/>
      <c r="AE336" t="str">
        <f>IF(RADataQTable[[#This Row],[maxScore]]-RADataQTable[[#This Row],[minScore]]&gt;4,"Y","")</f>
        <v/>
      </c>
      <c r="AF336" s="21"/>
      <c r="AG336" s="26"/>
      <c r="AI336"/>
      <c r="AJ336" s="30"/>
      <c r="AK336" s="13">
        <v>1199751</v>
      </c>
      <c r="AL336" s="13">
        <v>1199751</v>
      </c>
      <c r="AM336">
        <v>0</v>
      </c>
      <c r="AN336" s="30">
        <v>43191</v>
      </c>
      <c r="AO336" s="21">
        <v>36</v>
      </c>
      <c r="AP336" s="21" t="s">
        <v>4874</v>
      </c>
      <c r="AS336" s="30"/>
      <c r="AX336" s="30"/>
      <c r="BG336" s="30"/>
      <c r="BP336" s="30"/>
      <c r="BU336" t="s">
        <v>2333</v>
      </c>
      <c r="BV336" s="21" t="s">
        <v>1106</v>
      </c>
      <c r="BW336" s="21" t="s">
        <v>4873</v>
      </c>
      <c r="BX336" s="21" t="s">
        <v>2860</v>
      </c>
      <c r="BY336" s="31">
        <v>1199751</v>
      </c>
      <c r="BZ336" s="31">
        <v>1199751</v>
      </c>
      <c r="CA336" t="s">
        <v>485</v>
      </c>
      <c r="CF336" s="31"/>
      <c r="CG336" s="31"/>
      <c r="CM336" s="31"/>
      <c r="CN336" s="31"/>
      <c r="CT336" s="31"/>
      <c r="CU336" s="31"/>
      <c r="DA336" s="31"/>
      <c r="DB336" s="31"/>
      <c r="DH336" s="31"/>
      <c r="DI336" s="31"/>
      <c r="DO336" s="31"/>
      <c r="DP336" s="31"/>
      <c r="DR336" t="s">
        <v>5486</v>
      </c>
      <c r="DS336" t="s">
        <v>5487</v>
      </c>
      <c r="DT336" t="s">
        <v>463</v>
      </c>
      <c r="DU336" s="29" t="s">
        <v>5568</v>
      </c>
      <c r="DV336" t="s">
        <v>2829</v>
      </c>
      <c r="DW336" t="s">
        <v>5481</v>
      </c>
      <c r="DX336" t="s">
        <v>5482</v>
      </c>
      <c r="DY336" t="s">
        <v>5483</v>
      </c>
      <c r="DZ336" t="s">
        <v>5484</v>
      </c>
      <c r="EA336" s="22">
        <v>43091.565520833334</v>
      </c>
      <c r="EB336" t="s">
        <v>4875</v>
      </c>
      <c r="EC336" t="s">
        <v>5943</v>
      </c>
    </row>
    <row r="337" spans="1:133" x14ac:dyDescent="0.35">
      <c r="A337" s="30"/>
      <c r="B337" s="22">
        <v>43005.678472222222</v>
      </c>
      <c r="C337" s="22" t="s">
        <v>2839</v>
      </c>
      <c r="D337" s="30" t="s">
        <v>2840</v>
      </c>
      <c r="E337" s="30" t="s">
        <v>464</v>
      </c>
      <c r="F337" s="30" t="s">
        <v>2820</v>
      </c>
      <c r="G337" s="30" t="s">
        <v>2819</v>
      </c>
      <c r="H337" t="s">
        <v>2821</v>
      </c>
      <c r="J337" t="s">
        <v>1119</v>
      </c>
      <c r="M337" s="26">
        <v>99</v>
      </c>
      <c r="Q337" s="29" t="s">
        <v>753</v>
      </c>
      <c r="R337" s="29" t="str">
        <f>IFERROR(MID(RADataQTable[[#This Row],[RAtemplate]],1,LEN(RADataQTable[[#This Row],[RAtemplate]])-8),"RA") &amp; " " &amp; RADataQTable[[#This Row],[prop_id0]] &amp; " " &amp; RADataQTable[[#This Row],[last0]]</f>
        <v>RA 1763949 Shakkottai</v>
      </c>
      <c r="U337" s="21" t="str">
        <f>IF(signer1="PD",IF(ISBLANK(RADataQTable[[#This Row],[sign_blck_name]]),"",RADataQTable[[#This Row],[sign_blck_name]]),IF(ISBLANK(signer1),"",signer1))</f>
        <v>Monisha Ghosh</v>
      </c>
      <c r="V337" s="29" t="str">
        <f>signer2</f>
        <v>Cognizant Program Director</v>
      </c>
      <c r="W337" s="15" t="str">
        <f>HYPERLINK("https://www.ejacket.nsf.gov/ej/showProposal.do?Continue=Y&amp;ID="&amp;RADataQTable[[#This Row],[prop_id0]],"eJ")</f>
        <v>eJ</v>
      </c>
      <c r="X337" s="15" t="str">
        <f>HYPERLINK("mailto:"&amp;RADataQTable[[#This Row],[email]]&amp;"&amp;subject=Your NSF Proposal:  "&amp;RADataQTable[[#This Row],[Div]]&amp;" "&amp;RADataQTable[[#This Row],[prop_id0]], RADataQTable[[#This Row],[email]])</f>
        <v>sshakkot@tamu.edu</v>
      </c>
      <c r="Y337" s="15" t="str">
        <f>HYPERLINK("mailto:"&amp;RADataQTable[[#This Row],[allPIemail]]&amp;"&amp;subject=NSF Proposal:  "&amp;RADataQTable[[#This Row],[Div]]&amp;" "&amp;RADataQTable[[#This Row],[prop_id0]], "PIs@")</f>
        <v>PIs@</v>
      </c>
      <c r="Z337" t="s">
        <v>2841</v>
      </c>
      <c r="AD337"/>
      <c r="AE337" t="str">
        <f>IF(RADataQTable[[#This Row],[maxScore]]-RADataQTable[[#This Row],[minScore]]&gt;4,"Y","")</f>
        <v/>
      </c>
      <c r="AF337" s="21"/>
      <c r="AG337" s="26"/>
      <c r="AI337"/>
      <c r="AJ337" s="30"/>
      <c r="AK337" s="13">
        <v>1200000</v>
      </c>
      <c r="AL337" s="13">
        <v>1200000</v>
      </c>
      <c r="AM337">
        <v>0</v>
      </c>
      <c r="AN337" s="30">
        <v>43282</v>
      </c>
      <c r="AO337" s="21">
        <v>36</v>
      </c>
      <c r="AP337" s="21" t="s">
        <v>4888</v>
      </c>
      <c r="AS337" s="30"/>
      <c r="AX337" s="30"/>
      <c r="BG337" s="30"/>
      <c r="BP337" s="30"/>
      <c r="BU337" t="s">
        <v>2343</v>
      </c>
      <c r="BV337" s="21" t="s">
        <v>2344</v>
      </c>
      <c r="BW337" s="21" t="s">
        <v>4887</v>
      </c>
      <c r="BX337" s="21" t="s">
        <v>4614</v>
      </c>
      <c r="BY337" s="31">
        <v>900000</v>
      </c>
      <c r="BZ337" s="31">
        <v>900000</v>
      </c>
      <c r="CA337" t="s">
        <v>485</v>
      </c>
      <c r="CB337" s="21" t="s">
        <v>4890</v>
      </c>
      <c r="CC337" s="21" t="s">
        <v>4891</v>
      </c>
      <c r="CD337" s="21" t="s">
        <v>4892</v>
      </c>
      <c r="CE337" s="21" t="s">
        <v>668</v>
      </c>
      <c r="CF337" s="31">
        <v>300000</v>
      </c>
      <c r="CG337" s="31">
        <v>300000</v>
      </c>
      <c r="CH337" t="s">
        <v>485</v>
      </c>
      <c r="CM337" s="31"/>
      <c r="CN337" s="31"/>
      <c r="CT337" s="31"/>
      <c r="CU337" s="31"/>
      <c r="DA337" s="31"/>
      <c r="DB337" s="31"/>
      <c r="DH337" s="31"/>
      <c r="DI337" s="31"/>
      <c r="DO337" s="31"/>
      <c r="DP337" s="31"/>
      <c r="DR337" t="s">
        <v>5486</v>
      </c>
      <c r="DS337" t="s">
        <v>5487</v>
      </c>
      <c r="DT337" t="s">
        <v>465</v>
      </c>
      <c r="DU337" s="29" t="s">
        <v>5595</v>
      </c>
      <c r="DV337" t="s">
        <v>2829</v>
      </c>
      <c r="DW337" t="s">
        <v>5481</v>
      </c>
      <c r="DX337" t="s">
        <v>5482</v>
      </c>
      <c r="DY337" t="s">
        <v>5483</v>
      </c>
      <c r="DZ337" t="s">
        <v>5484</v>
      </c>
      <c r="EA337" s="22">
        <v>43091.565520833334</v>
      </c>
      <c r="EB337" t="s">
        <v>4889</v>
      </c>
      <c r="EC337" t="s">
        <v>5945</v>
      </c>
    </row>
    <row r="338" spans="1:133" x14ac:dyDescent="0.35">
      <c r="A338" s="30"/>
      <c r="B338" s="22">
        <v>43005.681250000001</v>
      </c>
      <c r="C338" s="22" t="s">
        <v>2868</v>
      </c>
      <c r="D338" s="30" t="s">
        <v>2869</v>
      </c>
      <c r="E338" s="30" t="s">
        <v>470</v>
      </c>
      <c r="F338" s="30" t="s">
        <v>2820</v>
      </c>
      <c r="G338" s="30" t="s">
        <v>2819</v>
      </c>
      <c r="H338" t="s">
        <v>2821</v>
      </c>
      <c r="I338" t="s">
        <v>2902</v>
      </c>
      <c r="J338" t="s">
        <v>1229</v>
      </c>
      <c r="M338" s="26">
        <v>99</v>
      </c>
      <c r="Q338" s="29" t="s">
        <v>753</v>
      </c>
      <c r="R338" s="29" t="str">
        <f>IFERROR(MID(RADataQTable[[#This Row],[RAtemplate]],1,LEN(RADataQTable[[#This Row],[RAtemplate]])-8),"RA") &amp; " " &amp; RADataQTable[[#This Row],[prop_id0]] &amp; " " &amp; RADataQTable[[#This Row],[last0]]</f>
        <v>RA 1763955 Sycara</v>
      </c>
      <c r="U338" s="21" t="str">
        <f>IF(signer1="PD",IF(ISBLANK(RADataQTable[[#This Row],[sign_blck_name]]),"",RADataQTable[[#This Row],[sign_blck_name]]),IF(ISBLANK(signer1),"",signer1))</f>
        <v>James Donlon</v>
      </c>
      <c r="V338" s="29" t="str">
        <f>signer2</f>
        <v>Cognizant Program Director</v>
      </c>
      <c r="W338" s="15" t="str">
        <f>HYPERLINK("https://www.ejacket.nsf.gov/ej/showProposal.do?Continue=Y&amp;ID="&amp;RADataQTable[[#This Row],[prop_id0]],"eJ")</f>
        <v>eJ</v>
      </c>
      <c r="X338" s="15" t="str">
        <f>HYPERLINK("mailto:"&amp;RADataQTable[[#This Row],[email]]&amp;"&amp;subject=Your NSF Proposal:  "&amp;RADataQTable[[#This Row],[Div]]&amp;" "&amp;RADataQTable[[#This Row],[prop_id0]], RADataQTable[[#This Row],[email]])</f>
        <v>sycara@cs.cmu.edu</v>
      </c>
      <c r="Y338" s="15" t="str">
        <f>HYPERLINK("mailto:"&amp;RADataQTable[[#This Row],[allPIemail]]&amp;"&amp;subject=NSF Proposal:  "&amp;RADataQTable[[#This Row],[Div]]&amp;" "&amp;RADataQTable[[#This Row],[prop_id0]], "PIs@")</f>
        <v>PIs@</v>
      </c>
      <c r="Z338" t="s">
        <v>2871</v>
      </c>
      <c r="AD338"/>
      <c r="AE338" t="str">
        <f>IF(RADataQTable[[#This Row],[maxScore]]-RADataQTable[[#This Row],[minScore]]&gt;4,"Y","")</f>
        <v/>
      </c>
      <c r="AF338" s="21"/>
      <c r="AG338" s="26"/>
      <c r="AI338"/>
      <c r="AJ338" s="30"/>
      <c r="AK338" s="13">
        <v>1052931</v>
      </c>
      <c r="AL338" s="13">
        <v>1052931</v>
      </c>
      <c r="AM338">
        <v>0</v>
      </c>
      <c r="AN338" s="30">
        <v>43282</v>
      </c>
      <c r="AO338" s="21">
        <v>36</v>
      </c>
      <c r="AP338" s="21" t="s">
        <v>4894</v>
      </c>
      <c r="AS338" s="30"/>
      <c r="AX338" s="30"/>
      <c r="BG338" s="30"/>
      <c r="BP338" s="30"/>
      <c r="BU338" t="s">
        <v>2346</v>
      </c>
      <c r="BV338" s="21" t="s">
        <v>1668</v>
      </c>
      <c r="BW338" s="21" t="s">
        <v>3930</v>
      </c>
      <c r="BX338" s="21" t="s">
        <v>542</v>
      </c>
      <c r="BY338" s="31">
        <v>614387</v>
      </c>
      <c r="BZ338" s="31">
        <v>614387</v>
      </c>
      <c r="CA338" t="s">
        <v>2903</v>
      </c>
      <c r="CB338" s="21" t="s">
        <v>4895</v>
      </c>
      <c r="CC338" s="21" t="s">
        <v>3934</v>
      </c>
      <c r="CD338" s="21" t="s">
        <v>3005</v>
      </c>
      <c r="CE338" s="21" t="s">
        <v>3095</v>
      </c>
      <c r="CF338" s="31">
        <v>438544</v>
      </c>
      <c r="CG338" s="31">
        <v>438544</v>
      </c>
      <c r="CH338" t="s">
        <v>2903</v>
      </c>
      <c r="CM338" s="31"/>
      <c r="CN338" s="31"/>
      <c r="CT338" s="31"/>
      <c r="CU338" s="31"/>
      <c r="DA338" s="31"/>
      <c r="DB338" s="31"/>
      <c r="DH338" s="31"/>
      <c r="DI338" s="31"/>
      <c r="DO338" s="31"/>
      <c r="DP338" s="31"/>
      <c r="DR338" t="s">
        <v>5495</v>
      </c>
      <c r="DS338" t="s">
        <v>5496</v>
      </c>
      <c r="DT338" t="s">
        <v>471</v>
      </c>
      <c r="DU338" s="29" t="s">
        <v>5497</v>
      </c>
      <c r="DV338" t="s">
        <v>2829</v>
      </c>
      <c r="DW338" t="s">
        <v>5481</v>
      </c>
      <c r="DX338" t="s">
        <v>5482</v>
      </c>
      <c r="DY338" t="s">
        <v>5483</v>
      </c>
      <c r="DZ338" t="s">
        <v>5484</v>
      </c>
      <c r="EA338" s="22">
        <v>43091.565520833334</v>
      </c>
      <c r="EB338" t="s">
        <v>3932</v>
      </c>
      <c r="EC338" t="s">
        <v>5754</v>
      </c>
    </row>
    <row r="339" spans="1:133" x14ac:dyDescent="0.35">
      <c r="A339" s="30"/>
      <c r="B339" s="22">
        <v>43005.682638888888</v>
      </c>
      <c r="C339" s="22" t="s">
        <v>2868</v>
      </c>
      <c r="D339" s="30" t="s">
        <v>2869</v>
      </c>
      <c r="E339" s="30" t="s">
        <v>468</v>
      </c>
      <c r="F339" s="30" t="s">
        <v>2820</v>
      </c>
      <c r="G339" s="30" t="s">
        <v>2819</v>
      </c>
      <c r="H339" t="s">
        <v>2821</v>
      </c>
      <c r="I339" t="s">
        <v>2911</v>
      </c>
      <c r="J339" t="s">
        <v>800</v>
      </c>
      <c r="M339" s="26">
        <v>99</v>
      </c>
      <c r="Q339" s="29" t="s">
        <v>753</v>
      </c>
      <c r="R339" s="29" t="str">
        <f>IFERROR(MID(RADataQTable[[#This Row],[RAtemplate]],1,LEN(RADataQTable[[#This Row],[RAtemplate]])-8),"RA") &amp; " " &amp; RADataQTable[[#This Row],[prop_id0]] &amp; " " &amp; RADataQTable[[#This Row],[last0]]</f>
        <v>RA 1763960 Wachs</v>
      </c>
      <c r="U339" s="21" t="str">
        <f>IF(signer1="PD",IF(ISBLANK(RADataQTable[[#This Row],[sign_blck_name]]),"",RADataQTable[[#This Row],[sign_blck_name]]),IF(ISBLANK(signer1),"",signer1))</f>
        <v>Ephraim P. Glinert</v>
      </c>
      <c r="V339" s="29" t="str">
        <f>signer2</f>
        <v>Cognizant Program Director</v>
      </c>
      <c r="W339" s="15" t="str">
        <f>HYPERLINK("https://www.ejacket.nsf.gov/ej/showProposal.do?Continue=Y&amp;ID="&amp;RADataQTable[[#This Row],[prop_id0]],"eJ")</f>
        <v>eJ</v>
      </c>
      <c r="X339" s="15" t="str">
        <f>HYPERLINK("mailto:"&amp;RADataQTable[[#This Row],[email]]&amp;"&amp;subject=Your NSF Proposal:  "&amp;RADataQTable[[#This Row],[Div]]&amp;" "&amp;RADataQTable[[#This Row],[prop_id0]], RADataQTable[[#This Row],[email]])</f>
        <v>jpwachs@purdue.edu</v>
      </c>
      <c r="Y339" s="15" t="str">
        <f>HYPERLINK("mailto:"&amp;RADataQTable[[#This Row],[allPIemail]]&amp;"&amp;subject=NSF Proposal:  "&amp;RADataQTable[[#This Row],[Div]]&amp;" "&amp;RADataQTable[[#This Row],[prop_id0]], "PIs@")</f>
        <v>PIs@</v>
      </c>
      <c r="Z339" t="s">
        <v>2871</v>
      </c>
      <c r="AD339"/>
      <c r="AE339" t="str">
        <f>IF(RADataQTable[[#This Row],[maxScore]]-RADataQTable[[#This Row],[minScore]]&gt;4,"Y","")</f>
        <v/>
      </c>
      <c r="AF339" s="21"/>
      <c r="AG339" s="26"/>
      <c r="AI339"/>
      <c r="AJ339" s="30"/>
      <c r="AK339" s="13">
        <v>1199980</v>
      </c>
      <c r="AL339" s="13">
        <v>1199980</v>
      </c>
      <c r="AM339">
        <v>0</v>
      </c>
      <c r="AN339" s="30">
        <v>43283</v>
      </c>
      <c r="AO339" s="21">
        <v>36</v>
      </c>
      <c r="AP339" s="21" t="s">
        <v>4906</v>
      </c>
      <c r="AS339" s="30"/>
      <c r="AX339" s="30"/>
      <c r="BG339" s="30"/>
      <c r="BP339" s="30"/>
      <c r="BU339" t="s">
        <v>2363</v>
      </c>
      <c r="BV339" s="21" t="s">
        <v>2364</v>
      </c>
      <c r="BW339" s="21" t="s">
        <v>4905</v>
      </c>
      <c r="BX339" s="21" t="s">
        <v>612</v>
      </c>
      <c r="BY339" s="31">
        <v>1011447</v>
      </c>
      <c r="BZ339" s="31">
        <v>1011447</v>
      </c>
      <c r="CA339" t="s">
        <v>468</v>
      </c>
      <c r="CB339" s="21" t="s">
        <v>4908</v>
      </c>
      <c r="CC339" s="21" t="s">
        <v>4909</v>
      </c>
      <c r="CD339" s="21" t="s">
        <v>3727</v>
      </c>
      <c r="CE339" s="21" t="s">
        <v>603</v>
      </c>
      <c r="CF339" s="31">
        <v>188533</v>
      </c>
      <c r="CG339" s="31">
        <v>188533</v>
      </c>
      <c r="CH339" t="s">
        <v>468</v>
      </c>
      <c r="CM339" s="31"/>
      <c r="CN339" s="31"/>
      <c r="CT339" s="31"/>
      <c r="CU339" s="31"/>
      <c r="DA339" s="31"/>
      <c r="DB339" s="31"/>
      <c r="DH339" s="31"/>
      <c r="DI339" s="31"/>
      <c r="DO339" s="31"/>
      <c r="DP339" s="31"/>
      <c r="DR339" t="s">
        <v>5495</v>
      </c>
      <c r="DS339" t="s">
        <v>5496</v>
      </c>
      <c r="DT339" t="s">
        <v>469</v>
      </c>
      <c r="DU339" s="29" t="s">
        <v>5505</v>
      </c>
      <c r="DV339" t="s">
        <v>2829</v>
      </c>
      <c r="DW339" t="s">
        <v>5481</v>
      </c>
      <c r="DX339" t="s">
        <v>5482</v>
      </c>
      <c r="DY339" t="s">
        <v>5483</v>
      </c>
      <c r="DZ339" t="s">
        <v>5484</v>
      </c>
      <c r="EA339" s="22">
        <v>43091.565520833334</v>
      </c>
      <c r="EB339" t="s">
        <v>4907</v>
      </c>
      <c r="EC339" t="s">
        <v>5948</v>
      </c>
    </row>
    <row r="340" spans="1:133" x14ac:dyDescent="0.35">
      <c r="A340" s="30"/>
      <c r="B340" s="22">
        <v>43005.682638888888</v>
      </c>
      <c r="C340" s="22" t="s">
        <v>2868</v>
      </c>
      <c r="D340" s="30" t="s">
        <v>2869</v>
      </c>
      <c r="E340" s="30" t="s">
        <v>468</v>
      </c>
      <c r="F340" s="30" t="s">
        <v>2820</v>
      </c>
      <c r="G340" s="30" t="s">
        <v>2819</v>
      </c>
      <c r="H340" t="s">
        <v>2821</v>
      </c>
      <c r="I340" t="s">
        <v>2911</v>
      </c>
      <c r="J340" t="s">
        <v>807</v>
      </c>
      <c r="M340" s="26">
        <v>99</v>
      </c>
      <c r="Q340" s="29" t="s">
        <v>753</v>
      </c>
      <c r="R340" s="29" t="str">
        <f>IFERROR(MID(RADataQTable[[#This Row],[RAtemplate]],1,LEN(RADataQTable[[#This Row],[RAtemplate]])-8),"RA") &amp; " " &amp; RADataQTable[[#This Row],[prop_id0]] &amp; " " &amp; RADataQTable[[#This Row],[last0]]</f>
        <v>RA 1763961 Jones</v>
      </c>
      <c r="U340" s="21" t="str">
        <f>IF(signer1="PD",IF(ISBLANK(RADataQTable[[#This Row],[sign_blck_name]]),"",RADataQTable[[#This Row],[sign_blck_name]]),IF(ISBLANK(signer1),"",signer1))</f>
        <v>William Bainbridge</v>
      </c>
      <c r="V340" s="29" t="str">
        <f>signer2</f>
        <v>Cognizant Program Director</v>
      </c>
      <c r="W340" s="15" t="str">
        <f>HYPERLINK("https://www.ejacket.nsf.gov/ej/showProposal.do?Continue=Y&amp;ID="&amp;RADataQTable[[#This Row],[prop_id0]],"eJ")</f>
        <v>eJ</v>
      </c>
      <c r="X340" s="15" t="str">
        <f>HYPERLINK("mailto:"&amp;RADataQTable[[#This Row],[email]]&amp;"&amp;subject=Your NSF Proposal:  "&amp;RADataQTable[[#This Row],[Div]]&amp;" "&amp;RADataQTable[[#This Row],[prop_id0]], RADataQTable[[#This Row],[email]])</f>
        <v>qjones@njit.edu</v>
      </c>
      <c r="Y340" s="15" t="str">
        <f>HYPERLINK("mailto:"&amp;RADataQTable[[#This Row],[allPIemail]]&amp;"&amp;subject=NSF Proposal:  "&amp;RADataQTable[[#This Row],[Div]]&amp;" "&amp;RADataQTable[[#This Row],[prop_id0]], "PIs@")</f>
        <v>PIs@</v>
      </c>
      <c r="Z340" t="s">
        <v>2871</v>
      </c>
      <c r="AD340"/>
      <c r="AE340" t="str">
        <f>IF(RADataQTable[[#This Row],[maxScore]]-RADataQTable[[#This Row],[minScore]]&gt;4,"Y","")</f>
        <v/>
      </c>
      <c r="AF340" s="21"/>
      <c r="AG340" s="26"/>
      <c r="AI340"/>
      <c r="AJ340" s="30"/>
      <c r="AK340" s="13">
        <v>1199995</v>
      </c>
      <c r="AL340" s="13">
        <v>1199995</v>
      </c>
      <c r="AM340">
        <v>0</v>
      </c>
      <c r="AN340" s="30">
        <v>43221</v>
      </c>
      <c r="AO340" s="21">
        <v>36</v>
      </c>
      <c r="AP340" s="21" t="s">
        <v>4912</v>
      </c>
      <c r="AS340" s="30"/>
      <c r="AX340" s="30"/>
      <c r="BG340" s="30"/>
      <c r="BP340" s="30"/>
      <c r="BU340" t="s">
        <v>2366</v>
      </c>
      <c r="BV340" s="21" t="s">
        <v>2367</v>
      </c>
      <c r="BW340" s="21" t="s">
        <v>4911</v>
      </c>
      <c r="BX340" s="21" t="s">
        <v>3273</v>
      </c>
      <c r="BY340" s="31">
        <v>973547</v>
      </c>
      <c r="BZ340" s="31">
        <v>973547</v>
      </c>
      <c r="CA340" t="s">
        <v>468</v>
      </c>
      <c r="CB340" s="21" t="s">
        <v>2372</v>
      </c>
      <c r="CC340" s="21" t="s">
        <v>2371</v>
      </c>
      <c r="CD340" s="21" t="s">
        <v>4547</v>
      </c>
      <c r="CE340" s="21" t="s">
        <v>4252</v>
      </c>
      <c r="CF340" s="31">
        <v>226448</v>
      </c>
      <c r="CG340" s="31">
        <v>226448</v>
      </c>
      <c r="CH340" t="s">
        <v>468</v>
      </c>
      <c r="CM340" s="31"/>
      <c r="CN340" s="31"/>
      <c r="CT340" s="31"/>
      <c r="CU340" s="31"/>
      <c r="DA340" s="31"/>
      <c r="DB340" s="31"/>
      <c r="DH340" s="31"/>
      <c r="DI340" s="31"/>
      <c r="DO340" s="31"/>
      <c r="DP340" s="31"/>
      <c r="DR340" t="s">
        <v>5495</v>
      </c>
      <c r="DS340" t="s">
        <v>5496</v>
      </c>
      <c r="DT340" t="s">
        <v>469</v>
      </c>
      <c r="DU340" s="29" t="s">
        <v>5508</v>
      </c>
      <c r="DV340" t="s">
        <v>2881</v>
      </c>
      <c r="DW340" t="s">
        <v>5481</v>
      </c>
      <c r="DX340" t="s">
        <v>5482</v>
      </c>
      <c r="DY340" t="s">
        <v>5483</v>
      </c>
      <c r="DZ340" t="s">
        <v>5484</v>
      </c>
      <c r="EA340" s="22">
        <v>43091.565520833334</v>
      </c>
      <c r="EB340" t="s">
        <v>4913</v>
      </c>
      <c r="EC340" t="s">
        <v>5949</v>
      </c>
    </row>
    <row r="341" spans="1:133" x14ac:dyDescent="0.35">
      <c r="A341" s="30"/>
      <c r="B341" s="22">
        <v>43005.682638888888</v>
      </c>
      <c r="C341" s="22" t="s">
        <v>2868</v>
      </c>
      <c r="D341" s="30" t="s">
        <v>2869</v>
      </c>
      <c r="E341" s="30" t="s">
        <v>466</v>
      </c>
      <c r="F341" s="30" t="s">
        <v>2820</v>
      </c>
      <c r="G341" s="30" t="s">
        <v>2819</v>
      </c>
      <c r="H341" t="s">
        <v>2821</v>
      </c>
      <c r="I341" t="s">
        <v>2883</v>
      </c>
      <c r="J341" t="s">
        <v>786</v>
      </c>
      <c r="M341" s="26">
        <v>99</v>
      </c>
      <c r="Q341" s="29" t="s">
        <v>753</v>
      </c>
      <c r="R341" s="29" t="str">
        <f>IFERROR(MID(RADataQTable[[#This Row],[RAtemplate]],1,LEN(RADataQTable[[#This Row],[RAtemplate]])-8),"RA") &amp; " " &amp; RADataQTable[[#This Row],[prop_id0]] &amp; " " &amp; RADataQTable[[#This Row],[last0]]</f>
        <v>RA 1763962 Labrinidis</v>
      </c>
      <c r="U341" s="21" t="str">
        <f>IF(signer1="PD",IF(ISBLANK(RADataQTable[[#This Row],[sign_blck_name]]),"",RADataQTable[[#This Row],[sign_blck_name]]),IF(ISBLANK(signer1),"",signer1))</f>
        <v>Aidong Zhang</v>
      </c>
      <c r="V341" s="29" t="str">
        <f>signer2</f>
        <v>Cognizant Program Director</v>
      </c>
      <c r="W341" s="15" t="str">
        <f>HYPERLINK("https://www.ejacket.nsf.gov/ej/showProposal.do?Continue=Y&amp;ID="&amp;RADataQTable[[#This Row],[prop_id0]],"eJ")</f>
        <v>eJ</v>
      </c>
      <c r="X341" s="15" t="str">
        <f>HYPERLINK("mailto:"&amp;RADataQTable[[#This Row],[email]]&amp;"&amp;subject=Your NSF Proposal:  "&amp;RADataQTable[[#This Row],[Div]]&amp;" "&amp;RADataQTable[[#This Row],[prop_id0]], RADataQTable[[#This Row],[email]])</f>
        <v>labrinid@cs.pitt.edu</v>
      </c>
      <c r="Y341" s="15" t="str">
        <f>HYPERLINK("mailto:"&amp;RADataQTable[[#This Row],[allPIemail]]&amp;"&amp;subject=NSF Proposal:  "&amp;RADataQTable[[#This Row],[Div]]&amp;" "&amp;RADataQTable[[#This Row],[prop_id0]], "PIs@")</f>
        <v>PIs@</v>
      </c>
      <c r="Z341" t="s">
        <v>2871</v>
      </c>
      <c r="AD341"/>
      <c r="AE341" t="str">
        <f>IF(RADataQTable[[#This Row],[maxScore]]-RADataQTable[[#This Row],[minScore]]&gt;4,"Y","")</f>
        <v/>
      </c>
      <c r="AF341" s="21"/>
      <c r="AG341" s="26"/>
      <c r="AI341"/>
      <c r="AJ341" s="30"/>
      <c r="AK341" s="13">
        <v>1240000</v>
      </c>
      <c r="AL341" s="13">
        <v>1240000</v>
      </c>
      <c r="AM341">
        <v>0</v>
      </c>
      <c r="AN341" s="30">
        <v>43221</v>
      </c>
      <c r="AO341" s="21">
        <v>36</v>
      </c>
      <c r="AP341" s="21" t="s">
        <v>4915</v>
      </c>
      <c r="AS341" s="30"/>
      <c r="AX341" s="30"/>
      <c r="BG341" s="30"/>
      <c r="BP341" s="30"/>
      <c r="BU341" t="s">
        <v>2373</v>
      </c>
      <c r="BV341" s="21" t="s">
        <v>2374</v>
      </c>
      <c r="BW341" s="21" t="s">
        <v>3738</v>
      </c>
      <c r="BX341" s="21" t="s">
        <v>3095</v>
      </c>
      <c r="BY341" s="31">
        <v>1240000</v>
      </c>
      <c r="BZ341" s="31">
        <v>1240000</v>
      </c>
      <c r="CA341" t="s">
        <v>2884</v>
      </c>
      <c r="CF341" s="31"/>
      <c r="CG341" s="31"/>
      <c r="CM341" s="31"/>
      <c r="CN341" s="31"/>
      <c r="CT341" s="31"/>
      <c r="CU341" s="31"/>
      <c r="DA341" s="31"/>
      <c r="DB341" s="31"/>
      <c r="DH341" s="31"/>
      <c r="DI341" s="31"/>
      <c r="DO341" s="31"/>
      <c r="DP341" s="31"/>
      <c r="DR341" t="s">
        <v>5495</v>
      </c>
      <c r="DS341" t="s">
        <v>5496</v>
      </c>
      <c r="DT341" t="s">
        <v>467</v>
      </c>
      <c r="DU341" s="29" t="s">
        <v>5499</v>
      </c>
      <c r="DV341" t="s">
        <v>2881</v>
      </c>
      <c r="DW341" t="s">
        <v>5481</v>
      </c>
      <c r="DX341" t="s">
        <v>5482</v>
      </c>
      <c r="DY341" t="s">
        <v>5483</v>
      </c>
      <c r="DZ341" t="s">
        <v>5484</v>
      </c>
      <c r="EA341" s="22">
        <v>43091.565520833334</v>
      </c>
      <c r="EB341" t="s">
        <v>3739</v>
      </c>
      <c r="EC341" t="s">
        <v>5950</v>
      </c>
    </row>
    <row r="342" spans="1:133" x14ac:dyDescent="0.35">
      <c r="A342" s="30"/>
      <c r="B342" s="22">
        <v>43005.683333333334</v>
      </c>
      <c r="C342" s="22" t="s">
        <v>2839</v>
      </c>
      <c r="D342" s="30" t="s">
        <v>2840</v>
      </c>
      <c r="E342" s="30" t="s">
        <v>464</v>
      </c>
      <c r="F342" s="30" t="s">
        <v>2820</v>
      </c>
      <c r="G342" s="30" t="s">
        <v>2819</v>
      </c>
      <c r="H342" t="s">
        <v>2821</v>
      </c>
      <c r="J342" t="s">
        <v>1119</v>
      </c>
      <c r="M342" s="26">
        <v>99</v>
      </c>
      <c r="Q342" s="29" t="s">
        <v>753</v>
      </c>
      <c r="R342" s="29" t="str">
        <f>IFERROR(MID(RADataQTable[[#This Row],[RAtemplate]],1,LEN(RADataQTable[[#This Row],[RAtemplate]])-8),"RA") &amp; " " &amp; RADataQTable[[#This Row],[prop_id0]] &amp; " " &amp; RADataQTable[[#This Row],[last0]]</f>
        <v>RA 1763964 Pompili</v>
      </c>
      <c r="U342" s="21" t="str">
        <f>IF(signer1="PD",IF(ISBLANK(RADataQTable[[#This Row],[sign_blck_name]]),"",RADataQTable[[#This Row],[sign_blck_name]]),IF(ISBLANK(signer1),"",signer1))</f>
        <v>Monisha Ghosh</v>
      </c>
      <c r="V342" s="29" t="str">
        <f>signer2</f>
        <v>Cognizant Program Director</v>
      </c>
      <c r="W342" s="15" t="str">
        <f>HYPERLINK("https://www.ejacket.nsf.gov/ej/showProposal.do?Continue=Y&amp;ID="&amp;RADataQTable[[#This Row],[prop_id0]],"eJ")</f>
        <v>eJ</v>
      </c>
      <c r="X342" s="15" t="str">
        <f>HYPERLINK("mailto:"&amp;RADataQTable[[#This Row],[email]]&amp;"&amp;subject=Your NSF Proposal:  "&amp;RADataQTable[[#This Row],[Div]]&amp;" "&amp;RADataQTable[[#This Row],[prop_id0]], RADataQTable[[#This Row],[email]])</f>
        <v>pompili@ece.rutgers.edu</v>
      </c>
      <c r="Y342" s="15" t="str">
        <f>HYPERLINK("mailto:"&amp;RADataQTable[[#This Row],[allPIemail]]&amp;"&amp;subject=NSF Proposal:  "&amp;RADataQTable[[#This Row],[Div]]&amp;" "&amp;RADataQTable[[#This Row],[prop_id0]], "PIs@")</f>
        <v>PIs@</v>
      </c>
      <c r="Z342" t="s">
        <v>2841</v>
      </c>
      <c r="AD342"/>
      <c r="AE342" t="str">
        <f>IF(RADataQTable[[#This Row],[maxScore]]-RADataQTable[[#This Row],[minScore]]&gt;4,"Y","")</f>
        <v/>
      </c>
      <c r="AF342" s="21"/>
      <c r="AG342" s="26"/>
      <c r="AI342"/>
      <c r="AJ342" s="30"/>
      <c r="AK342" s="13">
        <v>1199938</v>
      </c>
      <c r="AL342" s="13">
        <v>1199938</v>
      </c>
      <c r="AM342">
        <v>0</v>
      </c>
      <c r="AN342" s="30">
        <v>43344</v>
      </c>
      <c r="AO342" s="21">
        <v>36</v>
      </c>
      <c r="AP342" s="21" t="s">
        <v>4917</v>
      </c>
      <c r="AS342" s="30"/>
      <c r="AX342" s="30"/>
      <c r="BG342" s="30"/>
      <c r="BP342" s="30"/>
      <c r="BU342" t="s">
        <v>2376</v>
      </c>
      <c r="BV342" s="21" t="s">
        <v>2377</v>
      </c>
      <c r="BW342" s="21" t="s">
        <v>4916</v>
      </c>
      <c r="BX342" s="21" t="s">
        <v>630</v>
      </c>
      <c r="BY342" s="31">
        <v>599939</v>
      </c>
      <c r="BZ342" s="31">
        <v>599939</v>
      </c>
      <c r="CA342" t="s">
        <v>485</v>
      </c>
      <c r="CB342" s="21" t="s">
        <v>4919</v>
      </c>
      <c r="CC342" s="21" t="s">
        <v>4920</v>
      </c>
      <c r="CD342" s="21" t="s">
        <v>4921</v>
      </c>
      <c r="CE342" s="21" t="s">
        <v>597</v>
      </c>
      <c r="CF342" s="31">
        <v>599999</v>
      </c>
      <c r="CG342" s="31">
        <v>599999</v>
      </c>
      <c r="CH342" t="s">
        <v>485</v>
      </c>
      <c r="CM342" s="31"/>
      <c r="CN342" s="31"/>
      <c r="CT342" s="31"/>
      <c r="CU342" s="31"/>
      <c r="DA342" s="31"/>
      <c r="DB342" s="31"/>
      <c r="DH342" s="31"/>
      <c r="DI342" s="31"/>
      <c r="DO342" s="31"/>
      <c r="DP342" s="31"/>
      <c r="DR342" t="s">
        <v>5486</v>
      </c>
      <c r="DS342" t="s">
        <v>5487</v>
      </c>
      <c r="DT342" t="s">
        <v>465</v>
      </c>
      <c r="DU342" s="29" t="s">
        <v>5595</v>
      </c>
      <c r="DV342" t="s">
        <v>2829</v>
      </c>
      <c r="DW342" t="s">
        <v>5481</v>
      </c>
      <c r="DX342" t="s">
        <v>5482</v>
      </c>
      <c r="DY342" t="s">
        <v>5483</v>
      </c>
      <c r="DZ342" t="s">
        <v>5484</v>
      </c>
      <c r="EA342" s="22">
        <v>43091.565520833334</v>
      </c>
      <c r="EB342" t="s">
        <v>4918</v>
      </c>
      <c r="EC342" t="s">
        <v>5951</v>
      </c>
    </row>
    <row r="343" spans="1:133" x14ac:dyDescent="0.35">
      <c r="A343" s="30"/>
      <c r="B343" s="22">
        <v>43005.685416666667</v>
      </c>
      <c r="C343" s="22" t="s">
        <v>2868</v>
      </c>
      <c r="D343" s="30" t="s">
        <v>2869</v>
      </c>
      <c r="E343" s="30" t="s">
        <v>468</v>
      </c>
      <c r="F343" s="30" t="s">
        <v>2820</v>
      </c>
      <c r="G343" s="30" t="s">
        <v>2819</v>
      </c>
      <c r="H343" t="s">
        <v>2821</v>
      </c>
      <c r="I343" t="s">
        <v>2911</v>
      </c>
      <c r="J343" t="s">
        <v>807</v>
      </c>
      <c r="M343" s="26">
        <v>99</v>
      </c>
      <c r="Q343" s="29" t="s">
        <v>753</v>
      </c>
      <c r="R343" s="29" t="str">
        <f>IFERROR(MID(RADataQTable[[#This Row],[RAtemplate]],1,LEN(RADataQTable[[#This Row],[RAtemplate]])-8),"RA") &amp; " " &amp; RADataQTable[[#This Row],[prop_id0]] &amp; " " &amp; RADataQTable[[#This Row],[last0]]</f>
        <v>RA 1763966 Bodenheimer</v>
      </c>
      <c r="U343" s="21" t="str">
        <f>IF(signer1="PD",IF(ISBLANK(RADataQTable[[#This Row],[sign_blck_name]]),"",RADataQTable[[#This Row],[sign_blck_name]]),IF(ISBLANK(signer1),"",signer1))</f>
        <v>William Bainbridge</v>
      </c>
      <c r="V343" s="29" t="str">
        <f>signer2</f>
        <v>Cognizant Program Director</v>
      </c>
      <c r="W343" s="15" t="str">
        <f>HYPERLINK("https://www.ejacket.nsf.gov/ej/showProposal.do?Continue=Y&amp;ID="&amp;RADataQTable[[#This Row],[prop_id0]],"eJ")</f>
        <v>eJ</v>
      </c>
      <c r="X343" s="15" t="str">
        <f>HYPERLINK("mailto:"&amp;RADataQTable[[#This Row],[email]]&amp;"&amp;subject=Your NSF Proposal:  "&amp;RADataQTable[[#This Row],[Div]]&amp;" "&amp;RADataQTable[[#This Row],[prop_id0]], RADataQTable[[#This Row],[email]])</f>
        <v>bobbyb@vuse.vanderbilt.edu</v>
      </c>
      <c r="Y343" s="15" t="str">
        <f>HYPERLINK("mailto:"&amp;RADataQTable[[#This Row],[allPIemail]]&amp;"&amp;subject=NSF Proposal:  "&amp;RADataQTable[[#This Row],[Div]]&amp;" "&amp;RADataQTable[[#This Row],[prop_id0]], "PIs@")</f>
        <v>PIs@</v>
      </c>
      <c r="Z343" t="s">
        <v>2871</v>
      </c>
      <c r="AD343"/>
      <c r="AE343" t="str">
        <f>IF(RADataQTable[[#This Row],[maxScore]]-RADataQTable[[#This Row],[minScore]]&gt;4,"Y","")</f>
        <v/>
      </c>
      <c r="AF343" s="21"/>
      <c r="AG343" s="26"/>
      <c r="AI343"/>
      <c r="AJ343" s="30"/>
      <c r="AK343" s="13">
        <v>1215426</v>
      </c>
      <c r="AL343" s="13">
        <v>1215426</v>
      </c>
      <c r="AM343">
        <v>0</v>
      </c>
      <c r="AN343" s="30">
        <v>43191</v>
      </c>
      <c r="AO343" s="21">
        <v>48</v>
      </c>
      <c r="AP343" s="21" t="s">
        <v>4923</v>
      </c>
      <c r="AS343" s="30"/>
      <c r="AX343" s="30"/>
      <c r="BG343" s="30"/>
      <c r="BP343" s="30"/>
      <c r="BU343" t="s">
        <v>2379</v>
      </c>
      <c r="BV343" s="21" t="s">
        <v>2380</v>
      </c>
      <c r="BW343" s="21" t="s">
        <v>3699</v>
      </c>
      <c r="BX343" s="21" t="s">
        <v>4846</v>
      </c>
      <c r="BY343" s="31">
        <v>675922</v>
      </c>
      <c r="BZ343" s="31">
        <v>675922</v>
      </c>
      <c r="CA343" t="s">
        <v>468</v>
      </c>
      <c r="CB343" s="21" t="s">
        <v>4925</v>
      </c>
      <c r="CC343" s="21" t="s">
        <v>4926</v>
      </c>
      <c r="CD343" s="21" t="s">
        <v>4927</v>
      </c>
      <c r="CE343" s="21" t="s">
        <v>722</v>
      </c>
      <c r="CF343" s="31">
        <v>539504</v>
      </c>
      <c r="CG343" s="31">
        <v>539504</v>
      </c>
      <c r="CH343" t="s">
        <v>468</v>
      </c>
      <c r="CM343" s="31"/>
      <c r="CN343" s="31"/>
      <c r="CT343" s="31"/>
      <c r="CU343" s="31"/>
      <c r="DA343" s="31"/>
      <c r="DB343" s="31"/>
      <c r="DH343" s="31"/>
      <c r="DI343" s="31"/>
      <c r="DO343" s="31"/>
      <c r="DP343" s="31"/>
      <c r="DR343" t="s">
        <v>5495</v>
      </c>
      <c r="DS343" t="s">
        <v>5496</v>
      </c>
      <c r="DT343" t="s">
        <v>469</v>
      </c>
      <c r="DU343" s="29" t="s">
        <v>5508</v>
      </c>
      <c r="DV343" t="s">
        <v>2829</v>
      </c>
      <c r="DW343" t="s">
        <v>5481</v>
      </c>
      <c r="DX343" t="s">
        <v>5482</v>
      </c>
      <c r="DY343" t="s">
        <v>5483</v>
      </c>
      <c r="DZ343" t="s">
        <v>5484</v>
      </c>
      <c r="EA343" s="22">
        <v>43091.565520833334</v>
      </c>
      <c r="EB343" t="s">
        <v>4924</v>
      </c>
      <c r="EC343" t="s">
        <v>5952</v>
      </c>
    </row>
    <row r="344" spans="1:133" x14ac:dyDescent="0.35">
      <c r="A344" s="30"/>
      <c r="B344" s="22">
        <v>43005.686111111114</v>
      </c>
      <c r="C344" s="22" t="s">
        <v>2868</v>
      </c>
      <c r="D344" s="30" t="s">
        <v>2869</v>
      </c>
      <c r="E344" s="30" t="s">
        <v>468</v>
      </c>
      <c r="F344" s="30" t="s">
        <v>2820</v>
      </c>
      <c r="G344" s="30" t="s">
        <v>2819</v>
      </c>
      <c r="H344" t="s">
        <v>2821</v>
      </c>
      <c r="I344" t="s">
        <v>2911</v>
      </c>
      <c r="J344" t="s">
        <v>1185</v>
      </c>
      <c r="M344" s="26">
        <v>99</v>
      </c>
      <c r="Q344" s="29" t="s">
        <v>753</v>
      </c>
      <c r="R344" s="29" t="str">
        <f>IFERROR(MID(RADataQTable[[#This Row],[RAtemplate]],1,LEN(RADataQTable[[#This Row],[RAtemplate]])-8),"RA") &amp; " " &amp; RADataQTable[[#This Row],[prop_id0]] &amp; " " &amp; RADataQTable[[#This Row],[last0]]</f>
        <v>RA 1763968 Paulos</v>
      </c>
      <c r="U344" s="21" t="str">
        <f>IF(signer1="PD",IF(ISBLANK(RADataQTable[[#This Row],[sign_blck_name]]),"",RADataQTable[[#This Row],[sign_blck_name]]),IF(ISBLANK(signer1),"",signer1))</f>
        <v>Dan Cosley</v>
      </c>
      <c r="V344" s="29" t="str">
        <f>signer2</f>
        <v>Cognizant Program Director</v>
      </c>
      <c r="W344" s="15" t="str">
        <f>HYPERLINK("https://www.ejacket.nsf.gov/ej/showProposal.do?Continue=Y&amp;ID="&amp;RADataQTable[[#This Row],[prop_id0]],"eJ")</f>
        <v>eJ</v>
      </c>
      <c r="X344" s="15" t="str">
        <f>HYPERLINK("mailto:"&amp;RADataQTable[[#This Row],[email]]&amp;"&amp;subject=Your NSF Proposal:  "&amp;RADataQTable[[#This Row],[Div]]&amp;" "&amp;RADataQTable[[#This Row],[prop_id0]], RADataQTable[[#This Row],[email]])</f>
        <v>paulos@berkeley.edu</v>
      </c>
      <c r="Y344" s="15" t="str">
        <f>HYPERLINK("mailto:"&amp;RADataQTable[[#This Row],[allPIemail]]&amp;"&amp;subject=NSF Proposal:  "&amp;RADataQTable[[#This Row],[Div]]&amp;" "&amp;RADataQTable[[#This Row],[prop_id0]], "PIs@")</f>
        <v>PIs@</v>
      </c>
      <c r="Z344" t="s">
        <v>2871</v>
      </c>
      <c r="AD344"/>
      <c r="AE344" t="str">
        <f>IF(RADataQTable[[#This Row],[maxScore]]-RADataQTable[[#This Row],[minScore]]&gt;4,"Y","")</f>
        <v/>
      </c>
      <c r="AF344" s="21"/>
      <c r="AG344" s="26"/>
      <c r="AI344"/>
      <c r="AJ344" s="30"/>
      <c r="AK344" s="13">
        <v>1199192</v>
      </c>
      <c r="AL344" s="13">
        <v>1199192</v>
      </c>
      <c r="AM344">
        <v>0</v>
      </c>
      <c r="AN344" s="30">
        <v>43282</v>
      </c>
      <c r="AO344" s="21">
        <v>36</v>
      </c>
      <c r="AP344" s="21" t="s">
        <v>4935</v>
      </c>
      <c r="AS344" s="30"/>
      <c r="AX344" s="30"/>
      <c r="BG344" s="30"/>
      <c r="BP344" s="30"/>
      <c r="BU344" t="s">
        <v>4933</v>
      </c>
      <c r="BV344" s="21" t="s">
        <v>4934</v>
      </c>
      <c r="BW344" s="21" t="s">
        <v>2873</v>
      </c>
      <c r="BX344" s="21" t="s">
        <v>662</v>
      </c>
      <c r="BY344" s="31">
        <v>1199192</v>
      </c>
      <c r="BZ344" s="31">
        <v>1199192</v>
      </c>
      <c r="CA344" t="s">
        <v>468</v>
      </c>
      <c r="CF344" s="31"/>
      <c r="CG344" s="31"/>
      <c r="CM344" s="31"/>
      <c r="CN344" s="31"/>
      <c r="CT344" s="31"/>
      <c r="CU344" s="31"/>
      <c r="DA344" s="31"/>
      <c r="DB344" s="31"/>
      <c r="DH344" s="31"/>
      <c r="DI344" s="31"/>
      <c r="DO344" s="31"/>
      <c r="DP344" s="31"/>
      <c r="DR344" t="s">
        <v>5495</v>
      </c>
      <c r="DS344" t="s">
        <v>5496</v>
      </c>
      <c r="DT344" t="s">
        <v>469</v>
      </c>
      <c r="DU344" s="29" t="s">
        <v>5584</v>
      </c>
      <c r="DV344" t="s">
        <v>2881</v>
      </c>
      <c r="DW344" t="s">
        <v>5481</v>
      </c>
      <c r="DX344" t="s">
        <v>5482</v>
      </c>
      <c r="DY344" t="s">
        <v>5483</v>
      </c>
      <c r="DZ344" t="s">
        <v>5484</v>
      </c>
      <c r="EA344" s="22">
        <v>43091.565520833334</v>
      </c>
      <c r="EB344" t="s">
        <v>4936</v>
      </c>
      <c r="EC344" t="s">
        <v>5955</v>
      </c>
    </row>
    <row r="345" spans="1:133" x14ac:dyDescent="0.35">
      <c r="A345" s="30"/>
      <c r="B345" s="22">
        <v>43005.686805555553</v>
      </c>
      <c r="C345" s="22" t="s">
        <v>2839</v>
      </c>
      <c r="D345" s="30" t="s">
        <v>2840</v>
      </c>
      <c r="E345" s="30" t="s">
        <v>464</v>
      </c>
      <c r="F345" s="30" t="s">
        <v>2820</v>
      </c>
      <c r="G345" s="30" t="s">
        <v>2819</v>
      </c>
      <c r="H345" t="s">
        <v>2821</v>
      </c>
      <c r="I345" t="s">
        <v>3097</v>
      </c>
      <c r="J345" t="s">
        <v>1006</v>
      </c>
      <c r="M345" s="26">
        <v>99</v>
      </c>
      <c r="Q345" s="29" t="s">
        <v>753</v>
      </c>
      <c r="R345" s="29" t="str">
        <f>IFERROR(MID(RADataQTable[[#This Row],[RAtemplate]],1,LEN(RADataQTable[[#This Row],[RAtemplate]])-8),"RA") &amp; " " &amp; RADataQTable[[#This Row],[prop_id0]] &amp; " " &amp; RADataQTable[[#This Row],[last0]]</f>
        <v>RA 1763969 Akyildiz</v>
      </c>
      <c r="U345" s="21" t="str">
        <f>IF(signer1="PD",IF(ISBLANK(RADataQTable[[#This Row],[sign_blck_name]]),"",RADataQTable[[#This Row],[sign_blck_name]]),IF(ISBLANK(signer1),"",signer1))</f>
        <v>Darleen L. Fisher</v>
      </c>
      <c r="V345" s="29" t="str">
        <f>signer2</f>
        <v>Cognizant Program Director</v>
      </c>
      <c r="W345" s="15" t="str">
        <f>HYPERLINK("https://www.ejacket.nsf.gov/ej/showProposal.do?Continue=Y&amp;ID="&amp;RADataQTable[[#This Row],[prop_id0]],"eJ")</f>
        <v>eJ</v>
      </c>
      <c r="X345" s="15" t="str">
        <f>HYPERLINK("mailto:"&amp;RADataQTable[[#This Row],[email]]&amp;"&amp;subject=Your NSF Proposal:  "&amp;RADataQTable[[#This Row],[Div]]&amp;" "&amp;RADataQTable[[#This Row],[prop_id0]], RADataQTable[[#This Row],[email]])</f>
        <v>ian@ece.gatech.edu</v>
      </c>
      <c r="Y345" s="15" t="str">
        <f>HYPERLINK("mailto:"&amp;RADataQTable[[#This Row],[allPIemail]]&amp;"&amp;subject=NSF Proposal:  "&amp;RADataQTable[[#This Row],[Div]]&amp;" "&amp;RADataQTable[[#This Row],[prop_id0]], "PIs@")</f>
        <v>PIs@</v>
      </c>
      <c r="Z345" t="s">
        <v>2841</v>
      </c>
      <c r="AA345" t="s">
        <v>2388</v>
      </c>
      <c r="AB345">
        <v>2</v>
      </c>
      <c r="AC345">
        <v>2</v>
      </c>
      <c r="AD345"/>
      <c r="AE345" t="str">
        <f>IF(RADataQTable[[#This Row],[maxScore]]-RADataQTable[[#This Row],[minScore]]&gt;4,"Y","")</f>
        <v/>
      </c>
      <c r="AF345" s="21">
        <v>5</v>
      </c>
      <c r="AG345" s="26">
        <v>7</v>
      </c>
      <c r="AH345">
        <v>9</v>
      </c>
      <c r="AI345" t="s">
        <v>4937</v>
      </c>
      <c r="AJ345" s="30">
        <v>43067.803472222222</v>
      </c>
      <c r="AK345" s="13">
        <v>2999997</v>
      </c>
      <c r="AL345" s="13">
        <v>2999997</v>
      </c>
      <c r="AM345">
        <v>0</v>
      </c>
      <c r="AN345" s="30">
        <v>43282</v>
      </c>
      <c r="AO345" s="21">
        <v>48</v>
      </c>
      <c r="AP345" s="21" t="s">
        <v>4938</v>
      </c>
      <c r="AQ345">
        <v>2</v>
      </c>
      <c r="AR345" t="s">
        <v>5956</v>
      </c>
      <c r="AS345" s="30">
        <v>43067.803472222222</v>
      </c>
      <c r="AX345" s="30"/>
      <c r="BG345" s="30"/>
      <c r="BP345" s="30"/>
      <c r="BU345" t="s">
        <v>2388</v>
      </c>
      <c r="BV345" s="21" t="s">
        <v>1351</v>
      </c>
      <c r="BW345" s="21" t="s">
        <v>3446</v>
      </c>
      <c r="BX345" s="21" t="s">
        <v>3284</v>
      </c>
      <c r="BY345" s="31">
        <v>2214083</v>
      </c>
      <c r="BZ345" s="31">
        <v>2214083</v>
      </c>
      <c r="CA345" t="s">
        <v>487</v>
      </c>
      <c r="CB345" s="21" t="s">
        <v>4939</v>
      </c>
      <c r="CC345" s="21" t="s">
        <v>1645</v>
      </c>
      <c r="CD345" s="21" t="s">
        <v>4940</v>
      </c>
      <c r="CE345" s="21" t="s">
        <v>3215</v>
      </c>
      <c r="CF345" s="31">
        <v>349999</v>
      </c>
      <c r="CG345" s="31">
        <v>349999</v>
      </c>
      <c r="CH345" t="s">
        <v>487</v>
      </c>
      <c r="CI345" s="21" t="s">
        <v>4942</v>
      </c>
      <c r="CJ345" s="21" t="s">
        <v>4943</v>
      </c>
      <c r="CK345" s="21" t="s">
        <v>4944</v>
      </c>
      <c r="CL345" s="21" t="s">
        <v>686</v>
      </c>
      <c r="CM345" s="31">
        <v>435915</v>
      </c>
      <c r="CN345" s="31">
        <v>435915</v>
      </c>
      <c r="CO345" t="s">
        <v>487</v>
      </c>
      <c r="CT345" s="31"/>
      <c r="CU345" s="31"/>
      <c r="DA345" s="31"/>
      <c r="DB345" s="31"/>
      <c r="DH345" s="31"/>
      <c r="DI345" s="31"/>
      <c r="DO345" s="31"/>
      <c r="DP345" s="31"/>
      <c r="DR345" t="s">
        <v>5486</v>
      </c>
      <c r="DS345" t="s">
        <v>5487</v>
      </c>
      <c r="DT345" t="s">
        <v>465</v>
      </c>
      <c r="DU345" s="29" t="s">
        <v>5566</v>
      </c>
      <c r="DV345" t="s">
        <v>2829</v>
      </c>
      <c r="DW345" t="s">
        <v>5481</v>
      </c>
      <c r="DX345" t="s">
        <v>5482</v>
      </c>
      <c r="DY345" t="s">
        <v>5483</v>
      </c>
      <c r="DZ345" t="s">
        <v>5484</v>
      </c>
      <c r="EA345" s="22">
        <v>43091.565520833334</v>
      </c>
      <c r="EB345" t="s">
        <v>3448</v>
      </c>
      <c r="EC345" t="s">
        <v>5957</v>
      </c>
    </row>
    <row r="346" spans="1:133" x14ac:dyDescent="0.35">
      <c r="A346" s="30"/>
      <c r="B346" s="22">
        <v>43005.6875</v>
      </c>
      <c r="C346" s="22" t="s">
        <v>2839</v>
      </c>
      <c r="D346" s="30" t="s">
        <v>2840</v>
      </c>
      <c r="E346" s="30" t="s">
        <v>462</v>
      </c>
      <c r="F346" s="30" t="s">
        <v>2820</v>
      </c>
      <c r="G346" s="30" t="s">
        <v>2819</v>
      </c>
      <c r="H346" t="s">
        <v>2821</v>
      </c>
      <c r="J346" t="s">
        <v>761</v>
      </c>
      <c r="M346" s="26">
        <v>99</v>
      </c>
      <c r="Q346" s="29" t="s">
        <v>753</v>
      </c>
      <c r="R346" s="29" t="str">
        <f>IFERROR(MID(RADataQTable[[#This Row],[RAtemplate]],1,LEN(RADataQTable[[#This Row],[RAtemplate]])-8),"RA") &amp; " " &amp; RADataQTable[[#This Row],[prop_id0]] &amp; " " &amp; RADataQTable[[#This Row],[last0]]</f>
        <v>RA 1763971 Khan</v>
      </c>
      <c r="U346" s="21" t="str">
        <f>IF(signer1="PD",IF(ISBLANK(RADataQTable[[#This Row],[sign_blck_name]]),"",RADataQTable[[#This Row],[sign_blck_name]]),IF(ISBLANK(signer1),"",signer1))</f>
        <v>Samee Khan</v>
      </c>
      <c r="V346" s="29" t="str">
        <f>signer2</f>
        <v>Cognizant Program Director</v>
      </c>
      <c r="W346" s="15" t="str">
        <f>HYPERLINK("https://www.ejacket.nsf.gov/ej/showProposal.do?Continue=Y&amp;ID="&amp;RADataQTable[[#This Row],[prop_id0]],"eJ")</f>
        <v>eJ</v>
      </c>
      <c r="X346" s="15" t="str">
        <f>HYPERLINK("mailto:"&amp;RADataQTable[[#This Row],[email]]&amp;"&amp;subject=Your NSF Proposal:  "&amp;RADataQTable[[#This Row],[Div]]&amp;" "&amp;RADataQTable[[#This Row],[prop_id0]], RADataQTable[[#This Row],[email]])</f>
        <v>maifi.khan@engr.uconn.edu</v>
      </c>
      <c r="Y346" s="15" t="str">
        <f>HYPERLINK("mailto:"&amp;RADataQTable[[#This Row],[allPIemail]]&amp;"&amp;subject=NSF Proposal:  "&amp;RADataQTable[[#This Row],[Div]]&amp;" "&amp;RADataQTable[[#This Row],[prop_id0]], "PIs@")</f>
        <v>PIs@</v>
      </c>
      <c r="Z346" t="s">
        <v>2841</v>
      </c>
      <c r="AD346"/>
      <c r="AE346" t="str">
        <f>IF(RADataQTable[[#This Row],[maxScore]]-RADataQTable[[#This Row],[minScore]]&gt;4,"Y","")</f>
        <v/>
      </c>
      <c r="AF346" s="21"/>
      <c r="AG346" s="26"/>
      <c r="AI346"/>
      <c r="AJ346" s="30"/>
      <c r="AK346" s="13">
        <v>647560</v>
      </c>
      <c r="AL346" s="13">
        <v>647560</v>
      </c>
      <c r="AM346">
        <v>0</v>
      </c>
      <c r="AN346" s="30">
        <v>43327</v>
      </c>
      <c r="AO346" s="21">
        <v>36</v>
      </c>
      <c r="AP346" s="21" t="s">
        <v>4950</v>
      </c>
      <c r="AS346" s="30"/>
      <c r="AX346" s="30"/>
      <c r="BG346" s="30"/>
      <c r="BP346" s="30"/>
      <c r="BU346" t="s">
        <v>2405</v>
      </c>
      <c r="BV346" s="21" t="s">
        <v>1318</v>
      </c>
      <c r="BW346" s="21" t="s">
        <v>4539</v>
      </c>
      <c r="BX346" s="21" t="s">
        <v>4237</v>
      </c>
      <c r="BY346" s="31">
        <v>647560</v>
      </c>
      <c r="BZ346" s="31">
        <v>647560</v>
      </c>
      <c r="CA346" t="s">
        <v>485</v>
      </c>
      <c r="CF346" s="31"/>
      <c r="CG346" s="31"/>
      <c r="CM346" s="31"/>
      <c r="CN346" s="31"/>
      <c r="CT346" s="31"/>
      <c r="CU346" s="31"/>
      <c r="DA346" s="31"/>
      <c r="DB346" s="31"/>
      <c r="DH346" s="31"/>
      <c r="DI346" s="31"/>
      <c r="DO346" s="31"/>
      <c r="DP346" s="31"/>
      <c r="DR346" t="s">
        <v>5486</v>
      </c>
      <c r="DS346" t="s">
        <v>5487</v>
      </c>
      <c r="DT346" t="s">
        <v>463</v>
      </c>
      <c r="DU346" s="29" t="s">
        <v>5490</v>
      </c>
      <c r="DV346" t="s">
        <v>2829</v>
      </c>
      <c r="DW346" t="s">
        <v>5481</v>
      </c>
      <c r="DX346" t="s">
        <v>5482</v>
      </c>
      <c r="DY346" t="s">
        <v>5483</v>
      </c>
      <c r="DZ346" t="s">
        <v>5484</v>
      </c>
      <c r="EA346" s="22">
        <v>43091.565520833334</v>
      </c>
      <c r="EB346" t="s">
        <v>4951</v>
      </c>
      <c r="EC346" t="s">
        <v>5961</v>
      </c>
    </row>
    <row r="347" spans="1:133" x14ac:dyDescent="0.35">
      <c r="A347" s="30"/>
      <c r="B347" s="22">
        <v>43005.6875</v>
      </c>
      <c r="C347" s="22" t="s">
        <v>2868</v>
      </c>
      <c r="D347" s="30" t="s">
        <v>2869</v>
      </c>
      <c r="E347" s="30" t="s">
        <v>468</v>
      </c>
      <c r="F347" s="30" t="s">
        <v>2820</v>
      </c>
      <c r="G347" s="30" t="s">
        <v>2819</v>
      </c>
      <c r="H347" t="s">
        <v>2821</v>
      </c>
      <c r="I347" t="s">
        <v>2911</v>
      </c>
      <c r="J347" t="s">
        <v>807</v>
      </c>
      <c r="M347" s="26">
        <v>99</v>
      </c>
      <c r="Q347" s="29" t="s">
        <v>753</v>
      </c>
      <c r="R347" s="29" t="str">
        <f>IFERROR(MID(RADataQTable[[#This Row],[RAtemplate]],1,LEN(RADataQTable[[#This Row],[RAtemplate]])-8),"RA") &amp; " " &amp; RADataQTable[[#This Row],[prop_id0]] &amp; " " &amp; RADataQTable[[#This Row],[last0]]</f>
        <v>RA 1763972 Nwogu</v>
      </c>
      <c r="U347" s="21" t="str">
        <f>IF(signer1="PD",IF(ISBLANK(RADataQTable[[#This Row],[sign_blck_name]]),"",RADataQTable[[#This Row],[sign_blck_name]]),IF(ISBLANK(signer1),"",signer1))</f>
        <v>William Bainbridge</v>
      </c>
      <c r="V347" s="29" t="str">
        <f>signer2</f>
        <v>Cognizant Program Director</v>
      </c>
      <c r="W347" s="15" t="str">
        <f>HYPERLINK("https://www.ejacket.nsf.gov/ej/showProposal.do?Continue=Y&amp;ID="&amp;RADataQTable[[#This Row],[prop_id0]],"eJ")</f>
        <v>eJ</v>
      </c>
      <c r="X347" s="15" t="str">
        <f>HYPERLINK("mailto:"&amp;RADataQTable[[#This Row],[email]]&amp;"&amp;subject=Your NSF Proposal:  "&amp;RADataQTable[[#This Row],[Div]]&amp;" "&amp;RADataQTable[[#This Row],[prop_id0]], RADataQTable[[#This Row],[email]])</f>
        <v>ionvcs@rit.edu</v>
      </c>
      <c r="Y347" s="15" t="str">
        <f>HYPERLINK("mailto:"&amp;RADataQTable[[#This Row],[allPIemail]]&amp;"&amp;subject=NSF Proposal:  "&amp;RADataQTable[[#This Row],[Div]]&amp;" "&amp;RADataQTable[[#This Row],[prop_id0]], "PIs@")</f>
        <v>PIs@</v>
      </c>
      <c r="Z347" t="s">
        <v>2871</v>
      </c>
      <c r="AD347"/>
      <c r="AE347" t="str">
        <f>IF(RADataQTable[[#This Row],[maxScore]]-RADataQTable[[#This Row],[minScore]]&gt;4,"Y","")</f>
        <v/>
      </c>
      <c r="AF347" s="21"/>
      <c r="AG347" s="26"/>
      <c r="AI347"/>
      <c r="AJ347" s="30"/>
      <c r="AK347" s="13">
        <v>1199469</v>
      </c>
      <c r="AL347" s="13">
        <v>1199469</v>
      </c>
      <c r="AM347">
        <v>0</v>
      </c>
      <c r="AN347" s="30">
        <v>43252</v>
      </c>
      <c r="AO347" s="21">
        <v>48</v>
      </c>
      <c r="AP347" s="21" t="s">
        <v>4953</v>
      </c>
      <c r="AS347" s="30"/>
      <c r="AX347" s="30"/>
      <c r="BG347" s="30"/>
      <c r="BP347" s="30"/>
      <c r="BU347" t="s">
        <v>2407</v>
      </c>
      <c r="BV347" s="21" t="s">
        <v>2408</v>
      </c>
      <c r="BW347" s="21" t="s">
        <v>4952</v>
      </c>
      <c r="BX347" s="21" t="s">
        <v>3481</v>
      </c>
      <c r="BY347" s="31">
        <v>902770</v>
      </c>
      <c r="BZ347" s="31">
        <v>902770</v>
      </c>
      <c r="CA347" t="s">
        <v>468</v>
      </c>
      <c r="CB347" s="21" t="s">
        <v>4955</v>
      </c>
      <c r="CC347" s="21" t="s">
        <v>4956</v>
      </c>
      <c r="CD347" s="21" t="s">
        <v>4957</v>
      </c>
      <c r="CE347" s="21" t="s">
        <v>4958</v>
      </c>
      <c r="CF347" s="31">
        <v>147360</v>
      </c>
      <c r="CG347" s="31">
        <v>147360</v>
      </c>
      <c r="CH347" t="s">
        <v>468</v>
      </c>
      <c r="CI347" s="21" t="s">
        <v>4960</v>
      </c>
      <c r="CJ347" s="21" t="s">
        <v>4807</v>
      </c>
      <c r="CK347" s="21" t="s">
        <v>4680</v>
      </c>
      <c r="CL347" s="21" t="s">
        <v>3418</v>
      </c>
      <c r="CM347" s="31">
        <v>149339</v>
      </c>
      <c r="CN347" s="31">
        <v>149339</v>
      </c>
      <c r="CO347" t="s">
        <v>468</v>
      </c>
      <c r="CT347" s="31"/>
      <c r="CU347" s="31"/>
      <c r="DA347" s="31"/>
      <c r="DB347" s="31"/>
      <c r="DH347" s="31"/>
      <c r="DI347" s="31"/>
      <c r="DO347" s="31"/>
      <c r="DP347" s="31"/>
      <c r="DR347" t="s">
        <v>5495</v>
      </c>
      <c r="DS347" t="s">
        <v>5496</v>
      </c>
      <c r="DT347" t="s">
        <v>469</v>
      </c>
      <c r="DU347" s="29" t="s">
        <v>5508</v>
      </c>
      <c r="DV347" t="s">
        <v>2829</v>
      </c>
      <c r="DW347" t="s">
        <v>5481</v>
      </c>
      <c r="DX347" t="s">
        <v>5482</v>
      </c>
      <c r="DY347" t="s">
        <v>5483</v>
      </c>
      <c r="DZ347" t="s">
        <v>5484</v>
      </c>
      <c r="EA347" s="22">
        <v>43091.565520833334</v>
      </c>
      <c r="EB347" t="s">
        <v>4954</v>
      </c>
      <c r="EC347" t="s">
        <v>5962</v>
      </c>
    </row>
    <row r="348" spans="1:133" x14ac:dyDescent="0.35">
      <c r="A348" s="30"/>
      <c r="B348" s="22">
        <v>43005.688194444447</v>
      </c>
      <c r="C348" s="22" t="s">
        <v>2868</v>
      </c>
      <c r="D348" s="30" t="s">
        <v>2869</v>
      </c>
      <c r="E348" s="30" t="s">
        <v>470</v>
      </c>
      <c r="F348" s="30" t="s">
        <v>4962</v>
      </c>
      <c r="G348" s="30" t="s">
        <v>2819</v>
      </c>
      <c r="H348" t="s">
        <v>2821</v>
      </c>
      <c r="I348" t="s">
        <v>2902</v>
      </c>
      <c r="J348" t="s">
        <v>793</v>
      </c>
      <c r="M348" s="26">
        <v>99</v>
      </c>
      <c r="Q348" s="29" t="s">
        <v>753</v>
      </c>
      <c r="R348" s="29" t="str">
        <f>IFERROR(MID(RADataQTable[[#This Row],[RAtemplate]],1,LEN(RADataQTable[[#This Row],[RAtemplate]])-8),"RA") &amp; " " &amp; RADataQTable[[#This Row],[prop_id0]] &amp; " " &amp; RADataQTable[[#This Row],[last0]]</f>
        <v>RA 1763974 Ihler</v>
      </c>
      <c r="U348" s="21" t="str">
        <f>IF(signer1="PD",IF(ISBLANK(RADataQTable[[#This Row],[sign_blck_name]]),"",RADataQTable[[#This Row],[sign_blck_name]]),IF(ISBLANK(signer1),"",signer1))</f>
        <v>Weng-keen Wong</v>
      </c>
      <c r="V348" s="29" t="str">
        <f>signer2</f>
        <v>Cognizant Program Director</v>
      </c>
      <c r="W348" s="15" t="str">
        <f>HYPERLINK("https://www.ejacket.nsf.gov/ej/showProposal.do?Continue=Y&amp;ID="&amp;RADataQTable[[#This Row],[prop_id0]],"eJ")</f>
        <v>eJ</v>
      </c>
      <c r="X348" s="15" t="str">
        <f>HYPERLINK("mailto:"&amp;RADataQTable[[#This Row],[email]]&amp;"&amp;subject=Your NSF Proposal:  "&amp;RADataQTable[[#This Row],[Div]]&amp;" "&amp;RADataQTable[[#This Row],[prop_id0]], RADataQTable[[#This Row],[email]])</f>
        <v>ihler@ics.uci.edu</v>
      </c>
      <c r="Y348" s="15" t="str">
        <f>HYPERLINK("mailto:"&amp;RADataQTable[[#This Row],[allPIemail]]&amp;"&amp;subject=NSF Proposal:  "&amp;RADataQTable[[#This Row],[Div]]&amp;" "&amp;RADataQTable[[#This Row],[prop_id0]], "PIs@")</f>
        <v>PIs@</v>
      </c>
      <c r="Z348" t="s">
        <v>2871</v>
      </c>
      <c r="AD348"/>
      <c r="AE348" t="str">
        <f>IF(RADataQTable[[#This Row],[maxScore]]-RADataQTable[[#This Row],[minScore]]&gt;4,"Y","")</f>
        <v/>
      </c>
      <c r="AF348" s="21"/>
      <c r="AG348" s="26"/>
      <c r="AI348"/>
      <c r="AJ348" s="30"/>
      <c r="AK348" s="13">
        <v>1200000</v>
      </c>
      <c r="AL348" s="13">
        <v>1200000</v>
      </c>
      <c r="AM348">
        <v>0</v>
      </c>
      <c r="AN348" s="30">
        <v>43160</v>
      </c>
      <c r="AO348" s="21">
        <v>48</v>
      </c>
      <c r="AP348" s="21" t="s">
        <v>4963</v>
      </c>
      <c r="AS348" s="30"/>
      <c r="AX348" s="30"/>
      <c r="BG348" s="30"/>
      <c r="BP348" s="30"/>
      <c r="BU348" t="s">
        <v>2410</v>
      </c>
      <c r="BV348" s="21" t="s">
        <v>2411</v>
      </c>
      <c r="BW348" s="21" t="s">
        <v>4236</v>
      </c>
      <c r="BX348" s="21" t="s">
        <v>2899</v>
      </c>
      <c r="BY348" s="31">
        <v>1200000</v>
      </c>
      <c r="BZ348" s="31">
        <v>1200000</v>
      </c>
      <c r="CA348" t="s">
        <v>2903</v>
      </c>
      <c r="CF348" s="31"/>
      <c r="CG348" s="31"/>
      <c r="CM348" s="31"/>
      <c r="CN348" s="31"/>
      <c r="CT348" s="31"/>
      <c r="CU348" s="31"/>
      <c r="DA348" s="31"/>
      <c r="DB348" s="31"/>
      <c r="DH348" s="31"/>
      <c r="DI348" s="31"/>
      <c r="DO348" s="31"/>
      <c r="DP348" s="31"/>
      <c r="DR348" t="s">
        <v>5495</v>
      </c>
      <c r="DS348" t="s">
        <v>5496</v>
      </c>
      <c r="DT348" t="s">
        <v>471</v>
      </c>
      <c r="DU348" s="29" t="s">
        <v>5502</v>
      </c>
      <c r="DV348" t="s">
        <v>2829</v>
      </c>
      <c r="DW348" t="s">
        <v>5963</v>
      </c>
      <c r="DX348" t="s">
        <v>5482</v>
      </c>
      <c r="DY348" t="s">
        <v>5483</v>
      </c>
      <c r="DZ348" t="s">
        <v>5484</v>
      </c>
      <c r="EA348" s="22">
        <v>43091.565520833334</v>
      </c>
      <c r="EB348" t="s">
        <v>4964</v>
      </c>
      <c r="EC348" t="s">
        <v>5964</v>
      </c>
    </row>
    <row r="349" spans="1:133" x14ac:dyDescent="0.35">
      <c r="A349" s="30"/>
      <c r="B349" s="22">
        <v>43005.688194444447</v>
      </c>
      <c r="C349" s="22" t="s">
        <v>2839</v>
      </c>
      <c r="D349" s="30" t="s">
        <v>2840</v>
      </c>
      <c r="E349" s="30" t="s">
        <v>464</v>
      </c>
      <c r="F349" s="30" t="s">
        <v>2820</v>
      </c>
      <c r="G349" s="30" t="s">
        <v>2819</v>
      </c>
      <c r="H349" t="s">
        <v>2821</v>
      </c>
      <c r="J349" t="s">
        <v>1119</v>
      </c>
      <c r="M349" s="26">
        <v>99</v>
      </c>
      <c r="Q349" s="29" t="s">
        <v>753</v>
      </c>
      <c r="R349" s="29" t="str">
        <f>IFERROR(MID(RADataQTable[[#This Row],[RAtemplate]],1,LEN(RADataQTable[[#This Row],[RAtemplate]])-8),"RA") &amp; " " &amp; RADataQTable[[#This Row],[prop_id0]] &amp; " " &amp; RADataQTable[[#This Row],[last0]]</f>
        <v>RA 1763975 Yang</v>
      </c>
      <c r="U349" s="21" t="str">
        <f>IF(signer1="PD",IF(ISBLANK(RADataQTable[[#This Row],[sign_blck_name]]),"",RADataQTable[[#This Row],[sign_blck_name]]),IF(ISBLANK(signer1),"",signer1))</f>
        <v>Monisha Ghosh</v>
      </c>
      <c r="V349" s="29" t="str">
        <f>signer2</f>
        <v>Cognizant Program Director</v>
      </c>
      <c r="W349" s="15" t="str">
        <f>HYPERLINK("https://www.ejacket.nsf.gov/ej/showProposal.do?Continue=Y&amp;ID="&amp;RADataQTable[[#This Row],[prop_id0]],"eJ")</f>
        <v>eJ</v>
      </c>
      <c r="X349" s="15" t="str">
        <f>HYPERLINK("mailto:"&amp;RADataQTable[[#This Row],[email]]&amp;"&amp;subject=Your NSF Proposal:  "&amp;RADataQTable[[#This Row],[Div]]&amp;" "&amp;RADataQTable[[#This Row],[prop_id0]], RADataQTable[[#This Row],[email]])</f>
        <v>yyang8@vt.edu</v>
      </c>
      <c r="Y349" s="15" t="str">
        <f>HYPERLINK("mailto:"&amp;RADataQTable[[#This Row],[allPIemail]]&amp;"&amp;subject=NSF Proposal:  "&amp;RADataQTable[[#This Row],[Div]]&amp;" "&amp;RADataQTable[[#This Row],[prop_id0]], "PIs@")</f>
        <v>PIs@</v>
      </c>
      <c r="Z349" t="s">
        <v>2841</v>
      </c>
      <c r="AD349"/>
      <c r="AE349" t="str">
        <f>IF(RADataQTable[[#This Row],[maxScore]]-RADataQTable[[#This Row],[minScore]]&gt;4,"Y","")</f>
        <v/>
      </c>
      <c r="AF349" s="21"/>
      <c r="AG349" s="26"/>
      <c r="AI349"/>
      <c r="AJ349" s="30"/>
      <c r="AK349" s="13">
        <v>1199998</v>
      </c>
      <c r="AL349" s="13">
        <v>1199998</v>
      </c>
      <c r="AM349">
        <v>0</v>
      </c>
      <c r="AN349" s="30">
        <v>43282</v>
      </c>
      <c r="AO349" s="21">
        <v>48</v>
      </c>
      <c r="AP349" s="21" t="s">
        <v>4966</v>
      </c>
      <c r="AS349" s="30"/>
      <c r="AX349" s="30"/>
      <c r="BG349" s="30"/>
      <c r="BP349" s="30"/>
      <c r="BU349" t="s">
        <v>2413</v>
      </c>
      <c r="BV349" s="21" t="s">
        <v>962</v>
      </c>
      <c r="BW349" s="21" t="s">
        <v>4965</v>
      </c>
      <c r="BX349" s="21" t="s">
        <v>3384</v>
      </c>
      <c r="BY349" s="31">
        <v>1199998</v>
      </c>
      <c r="BZ349" s="31">
        <v>1199998</v>
      </c>
      <c r="CA349" t="s">
        <v>3979</v>
      </c>
      <c r="CF349" s="31"/>
      <c r="CG349" s="31"/>
      <c r="CM349" s="31"/>
      <c r="CN349" s="31"/>
      <c r="CT349" s="31"/>
      <c r="CU349" s="31"/>
      <c r="DA349" s="31"/>
      <c r="DB349" s="31"/>
      <c r="DH349" s="31"/>
      <c r="DI349" s="31"/>
      <c r="DO349" s="31"/>
      <c r="DP349" s="31"/>
      <c r="DR349" t="s">
        <v>5486</v>
      </c>
      <c r="DS349" t="s">
        <v>5487</v>
      </c>
      <c r="DT349" t="s">
        <v>465</v>
      </c>
      <c r="DU349" s="29" t="s">
        <v>5595</v>
      </c>
      <c r="DV349" t="s">
        <v>2829</v>
      </c>
      <c r="DW349" t="s">
        <v>5481</v>
      </c>
      <c r="DX349" t="s">
        <v>5482</v>
      </c>
      <c r="DY349" t="s">
        <v>5483</v>
      </c>
      <c r="DZ349" t="s">
        <v>5484</v>
      </c>
      <c r="EA349" s="22">
        <v>43091.565520833334</v>
      </c>
      <c r="EB349" t="s">
        <v>4967</v>
      </c>
      <c r="EC349" t="s">
        <v>5965</v>
      </c>
    </row>
    <row r="350" spans="1:133" x14ac:dyDescent="0.35">
      <c r="A350" s="30"/>
      <c r="B350" s="22">
        <v>43005.689583333333</v>
      </c>
      <c r="C350" s="22" t="s">
        <v>2868</v>
      </c>
      <c r="D350" s="30" t="s">
        <v>2869</v>
      </c>
      <c r="E350" s="30" t="s">
        <v>470</v>
      </c>
      <c r="F350" s="30" t="s">
        <v>2820</v>
      </c>
      <c r="G350" s="30" t="s">
        <v>2819</v>
      </c>
      <c r="H350" t="s">
        <v>2821</v>
      </c>
      <c r="I350" t="s">
        <v>2902</v>
      </c>
      <c r="J350" t="s">
        <v>935</v>
      </c>
      <c r="M350" s="26">
        <v>99</v>
      </c>
      <c r="Q350" s="29" t="s">
        <v>753</v>
      </c>
      <c r="R350" s="29" t="str">
        <f>IFERROR(MID(RADataQTable[[#This Row],[RAtemplate]],1,LEN(RADataQTable[[#This Row],[RAtemplate]])-8),"RA") &amp; " " &amp; RADataQTable[[#This Row],[prop_id0]] &amp; " " &amp; RADataQTable[[#This Row],[last0]]</f>
        <v>RA 1763981 Nguyen</v>
      </c>
      <c r="U350" s="21" t="str">
        <f>IF(signer1="PD",IF(ISBLANK(RADataQTable[[#This Row],[sign_blck_name]]),"",RADataQTable[[#This Row],[sign_blck_name]]),IF(ISBLANK(signer1),"",signer1))</f>
        <v>Jie Yang</v>
      </c>
      <c r="V350" s="29" t="str">
        <f>signer2</f>
        <v>Cognizant Program Director</v>
      </c>
      <c r="W350" s="15" t="str">
        <f>HYPERLINK("https://www.ejacket.nsf.gov/ej/showProposal.do?Continue=Y&amp;ID="&amp;RADataQTable[[#This Row],[prop_id0]],"eJ")</f>
        <v>eJ</v>
      </c>
      <c r="X350" s="15" t="str">
        <f>HYPERLINK("mailto:"&amp;RADataQTable[[#This Row],[email]]&amp;"&amp;subject=Your NSF Proposal:  "&amp;RADataQTable[[#This Row],[Div]]&amp;" "&amp;RADataQTable[[#This Row],[prop_id0]], RADataQTable[[#This Row],[email]])</f>
        <v>minhhoai@cs.stonybrook.edu</v>
      </c>
      <c r="Y350" s="15" t="str">
        <f>HYPERLINK("mailto:"&amp;RADataQTable[[#This Row],[allPIemail]]&amp;"&amp;subject=NSF Proposal:  "&amp;RADataQTable[[#This Row],[Div]]&amp;" "&amp;RADataQTable[[#This Row],[prop_id0]], "PIs@")</f>
        <v>PIs@</v>
      </c>
      <c r="Z350" t="s">
        <v>2871</v>
      </c>
      <c r="AD350"/>
      <c r="AE350" t="str">
        <f>IF(RADataQTable[[#This Row],[maxScore]]-RADataQTable[[#This Row],[minScore]]&gt;4,"Y","")</f>
        <v/>
      </c>
      <c r="AF350" s="21"/>
      <c r="AG350" s="26"/>
      <c r="AI350"/>
      <c r="AJ350" s="30"/>
      <c r="AK350" s="13">
        <v>1198950</v>
      </c>
      <c r="AL350" s="13">
        <v>1198950</v>
      </c>
      <c r="AM350">
        <v>0</v>
      </c>
      <c r="AN350" s="30">
        <v>43266</v>
      </c>
      <c r="AO350" s="21">
        <v>48</v>
      </c>
      <c r="AP350" s="21" t="s">
        <v>4980</v>
      </c>
      <c r="AS350" s="30"/>
      <c r="AX350" s="30"/>
      <c r="BG350" s="30"/>
      <c r="BP350" s="30"/>
      <c r="BU350" t="s">
        <v>2423</v>
      </c>
      <c r="BV350" s="21" t="s">
        <v>1453</v>
      </c>
      <c r="BW350" s="21" t="s">
        <v>4979</v>
      </c>
      <c r="BX350" s="21" t="s">
        <v>650</v>
      </c>
      <c r="BY350" s="31">
        <v>1198950</v>
      </c>
      <c r="BZ350" s="31">
        <v>1198950</v>
      </c>
      <c r="CA350" t="s">
        <v>2903</v>
      </c>
      <c r="CF350" s="31"/>
      <c r="CG350" s="31"/>
      <c r="CM350" s="31"/>
      <c r="CN350" s="31"/>
      <c r="CT350" s="31"/>
      <c r="CU350" s="31"/>
      <c r="DA350" s="31"/>
      <c r="DB350" s="31"/>
      <c r="DH350" s="31"/>
      <c r="DI350" s="31"/>
      <c r="DO350" s="31"/>
      <c r="DP350" s="31"/>
      <c r="DR350" t="s">
        <v>5495</v>
      </c>
      <c r="DS350" t="s">
        <v>5496</v>
      </c>
      <c r="DT350" t="s">
        <v>471</v>
      </c>
      <c r="DU350" s="29" t="s">
        <v>5542</v>
      </c>
      <c r="DV350" t="s">
        <v>2829</v>
      </c>
      <c r="DW350" t="s">
        <v>5481</v>
      </c>
      <c r="DX350" t="s">
        <v>5482</v>
      </c>
      <c r="DY350" t="s">
        <v>5483</v>
      </c>
      <c r="DZ350" t="s">
        <v>5484</v>
      </c>
      <c r="EA350" s="22">
        <v>43091.565520833334</v>
      </c>
      <c r="EB350" t="s">
        <v>4981</v>
      </c>
      <c r="EC350" t="s">
        <v>5967</v>
      </c>
    </row>
    <row r="351" spans="1:133" x14ac:dyDescent="0.35">
      <c r="A351" s="30"/>
      <c r="B351" s="22">
        <v>43005.693055555559</v>
      </c>
      <c r="C351" s="22" t="s">
        <v>2868</v>
      </c>
      <c r="D351" s="30" t="s">
        <v>2869</v>
      </c>
      <c r="E351" s="30" t="s">
        <v>468</v>
      </c>
      <c r="F351" s="30" t="s">
        <v>2820</v>
      </c>
      <c r="G351" s="30" t="s">
        <v>2819</v>
      </c>
      <c r="H351" t="s">
        <v>2821</v>
      </c>
      <c r="I351" t="s">
        <v>2911</v>
      </c>
      <c r="J351" t="s">
        <v>1185</v>
      </c>
      <c r="M351" s="26">
        <v>99</v>
      </c>
      <c r="Q351" s="29" t="s">
        <v>753</v>
      </c>
      <c r="R351" s="29" t="str">
        <f>IFERROR(MID(RADataQTable[[#This Row],[RAtemplate]],1,LEN(RADataQTable[[#This Row],[RAtemplate]])-8),"RA") &amp; " " &amp; RADataQTable[[#This Row],[prop_id0]] &amp; " " &amp; RADataQTable[[#This Row],[last0]]</f>
        <v>RA 1763983 Bajcsy</v>
      </c>
      <c r="U351" s="21" t="str">
        <f>IF(signer1="PD",IF(ISBLANK(RADataQTable[[#This Row],[sign_blck_name]]),"",RADataQTable[[#This Row],[sign_blck_name]]),IF(ISBLANK(signer1),"",signer1))</f>
        <v>Dan Cosley</v>
      </c>
      <c r="V351" s="29" t="str">
        <f>signer2</f>
        <v>Cognizant Program Director</v>
      </c>
      <c r="W351" s="15" t="str">
        <f>HYPERLINK("https://www.ejacket.nsf.gov/ej/showProposal.do?Continue=Y&amp;ID="&amp;RADataQTable[[#This Row],[prop_id0]],"eJ")</f>
        <v>eJ</v>
      </c>
      <c r="X351" s="15" t="str">
        <f>HYPERLINK("mailto:"&amp;RADataQTable[[#This Row],[email]]&amp;"&amp;subject=Your NSF Proposal:  "&amp;RADataQTable[[#This Row],[Div]]&amp;" "&amp;RADataQTable[[#This Row],[prop_id0]], RADataQTable[[#This Row],[email]])</f>
        <v>bajcsy@eecs.berkeley.edu</v>
      </c>
      <c r="Y351" s="15" t="str">
        <f>HYPERLINK("mailto:"&amp;RADataQTable[[#This Row],[allPIemail]]&amp;"&amp;subject=NSF Proposal:  "&amp;RADataQTable[[#This Row],[Div]]&amp;" "&amp;RADataQTable[[#This Row],[prop_id0]], "PIs@")</f>
        <v>PIs@</v>
      </c>
      <c r="Z351" t="s">
        <v>2871</v>
      </c>
      <c r="AD351"/>
      <c r="AE351" t="str">
        <f>IF(RADataQTable[[#This Row],[maxScore]]-RADataQTable[[#This Row],[minScore]]&gt;4,"Y","")</f>
        <v/>
      </c>
      <c r="AF351" s="21"/>
      <c r="AG351" s="26"/>
      <c r="AI351"/>
      <c r="AJ351" s="30"/>
      <c r="AK351" s="13">
        <v>882483</v>
      </c>
      <c r="AL351" s="13">
        <v>882483</v>
      </c>
      <c r="AM351">
        <v>0</v>
      </c>
      <c r="AN351" s="30">
        <v>43160</v>
      </c>
      <c r="AO351" s="21">
        <v>36</v>
      </c>
      <c r="AP351" s="21" t="s">
        <v>4983</v>
      </c>
      <c r="AS351" s="30"/>
      <c r="AX351" s="30"/>
      <c r="BG351" s="30"/>
      <c r="BP351" s="30"/>
      <c r="BU351" t="s">
        <v>2425</v>
      </c>
      <c r="BV351" s="21" t="s">
        <v>2426</v>
      </c>
      <c r="BW351" s="21" t="s">
        <v>4982</v>
      </c>
      <c r="BX351" s="21" t="s">
        <v>662</v>
      </c>
      <c r="BY351" s="31">
        <v>882483</v>
      </c>
      <c r="BZ351" s="31">
        <v>882483</v>
      </c>
      <c r="CA351" t="s">
        <v>468</v>
      </c>
      <c r="CF351" s="31"/>
      <c r="CG351" s="31"/>
      <c r="CM351" s="31"/>
      <c r="CN351" s="31"/>
      <c r="CT351" s="31"/>
      <c r="CU351" s="31"/>
      <c r="DA351" s="31"/>
      <c r="DB351" s="31"/>
      <c r="DH351" s="31"/>
      <c r="DI351" s="31"/>
      <c r="DO351" s="31"/>
      <c r="DP351" s="31"/>
      <c r="DR351" t="s">
        <v>5495</v>
      </c>
      <c r="DS351" t="s">
        <v>5496</v>
      </c>
      <c r="DT351" t="s">
        <v>469</v>
      </c>
      <c r="DU351" s="29" t="s">
        <v>5584</v>
      </c>
      <c r="DV351" t="s">
        <v>2881</v>
      </c>
      <c r="DW351" t="s">
        <v>5481</v>
      </c>
      <c r="DX351" t="s">
        <v>5482</v>
      </c>
      <c r="DY351" t="s">
        <v>5483</v>
      </c>
      <c r="DZ351" t="s">
        <v>5484</v>
      </c>
      <c r="EA351" s="22">
        <v>43091.565520833334</v>
      </c>
      <c r="EB351" t="s">
        <v>4984</v>
      </c>
      <c r="EC351" t="s">
        <v>5968</v>
      </c>
    </row>
    <row r="352" spans="1:133" x14ac:dyDescent="0.35">
      <c r="A352" s="30"/>
      <c r="B352" s="22">
        <v>43005.693749999999</v>
      </c>
      <c r="C352" s="22" t="s">
        <v>2868</v>
      </c>
      <c r="D352" s="30" t="s">
        <v>2869</v>
      </c>
      <c r="E352" s="30" t="s">
        <v>470</v>
      </c>
      <c r="F352" s="30" t="s">
        <v>2820</v>
      </c>
      <c r="G352" s="30" t="s">
        <v>2819</v>
      </c>
      <c r="H352" t="s">
        <v>2821</v>
      </c>
      <c r="I352" t="s">
        <v>3687</v>
      </c>
      <c r="J352" t="s">
        <v>1229</v>
      </c>
      <c r="M352" s="26">
        <v>99</v>
      </c>
      <c r="Q352" s="29" t="s">
        <v>753</v>
      </c>
      <c r="R352" s="29" t="str">
        <f>IFERROR(MID(RADataQTable[[#This Row],[RAtemplate]],1,LEN(RADataQTable[[#This Row],[RAtemplate]])-8),"RA") &amp; " " &amp; RADataQTable[[#This Row],[prop_id0]] &amp; " " &amp; RADataQTable[[#This Row],[last0]]</f>
        <v>RA 1763984 Rehg</v>
      </c>
      <c r="U352" s="21" t="str">
        <f>IF(signer1="PD",IF(ISBLANK(RADataQTable[[#This Row],[sign_blck_name]]),"",RADataQTable[[#This Row],[sign_blck_name]]),IF(ISBLANK(signer1),"",signer1))</f>
        <v>James Donlon</v>
      </c>
      <c r="V352" s="29" t="str">
        <f>signer2</f>
        <v>Cognizant Program Director</v>
      </c>
      <c r="W352" s="15" t="str">
        <f>HYPERLINK("https://www.ejacket.nsf.gov/ej/showProposal.do?Continue=Y&amp;ID="&amp;RADataQTable[[#This Row],[prop_id0]],"eJ")</f>
        <v>eJ</v>
      </c>
      <c r="X352" s="15" t="str">
        <f>HYPERLINK("mailto:"&amp;RADataQTable[[#This Row],[email]]&amp;"&amp;subject=Your NSF Proposal:  "&amp;RADataQTable[[#This Row],[Div]]&amp;" "&amp;RADataQTable[[#This Row],[prop_id0]], RADataQTable[[#This Row],[email]])</f>
        <v>rehg@cc.gatech.edu</v>
      </c>
      <c r="Y352" s="15" t="str">
        <f>HYPERLINK("mailto:"&amp;RADataQTable[[#This Row],[allPIemail]]&amp;"&amp;subject=NSF Proposal:  "&amp;RADataQTable[[#This Row],[Div]]&amp;" "&amp;RADataQTable[[#This Row],[prop_id0]], "PIs@")</f>
        <v>PIs@</v>
      </c>
      <c r="Z352" t="s">
        <v>2871</v>
      </c>
      <c r="AD352"/>
      <c r="AE352" t="str">
        <f>IF(RADataQTable[[#This Row],[maxScore]]-RADataQTable[[#This Row],[minScore]]&gt;4,"Y","")</f>
        <v/>
      </c>
      <c r="AF352" s="21"/>
      <c r="AG352" s="26"/>
      <c r="AI352"/>
      <c r="AJ352" s="30"/>
      <c r="AK352" s="13">
        <v>3000000</v>
      </c>
      <c r="AL352" s="13">
        <v>3000000</v>
      </c>
      <c r="AM352">
        <v>0</v>
      </c>
      <c r="AN352" s="30">
        <v>43221</v>
      </c>
      <c r="AO352" s="21">
        <v>48</v>
      </c>
      <c r="AP352" s="21" t="s">
        <v>4985</v>
      </c>
      <c r="AS352" s="30"/>
      <c r="AX352" s="30"/>
      <c r="BG352" s="30"/>
      <c r="BP352" s="30"/>
      <c r="BU352" t="s">
        <v>2428</v>
      </c>
      <c r="BV352" s="21" t="s">
        <v>2429</v>
      </c>
      <c r="BW352" s="21" t="s">
        <v>3136</v>
      </c>
      <c r="BX352" s="21" t="s">
        <v>3284</v>
      </c>
      <c r="BY352" s="31">
        <v>1600000</v>
      </c>
      <c r="BZ352" s="31">
        <v>1600000</v>
      </c>
      <c r="CA352" t="s">
        <v>3688</v>
      </c>
      <c r="CB352" s="21" t="s">
        <v>4987</v>
      </c>
      <c r="CC352" s="21" t="s">
        <v>4988</v>
      </c>
      <c r="CD352" s="21" t="s">
        <v>1345</v>
      </c>
      <c r="CE352" s="21" t="s">
        <v>2827</v>
      </c>
      <c r="CF352" s="31">
        <v>1400000</v>
      </c>
      <c r="CG352" s="31">
        <v>1400000</v>
      </c>
      <c r="CH352" t="s">
        <v>3688</v>
      </c>
      <c r="CM352" s="31"/>
      <c r="CN352" s="31"/>
      <c r="CT352" s="31"/>
      <c r="CU352" s="31"/>
      <c r="DA352" s="31"/>
      <c r="DB352" s="31"/>
      <c r="DH352" s="31"/>
      <c r="DI352" s="31"/>
      <c r="DO352" s="31"/>
      <c r="DP352" s="31"/>
      <c r="DR352" t="s">
        <v>5495</v>
      </c>
      <c r="DS352" t="s">
        <v>5496</v>
      </c>
      <c r="DT352" t="s">
        <v>471</v>
      </c>
      <c r="DU352" s="29" t="s">
        <v>5497</v>
      </c>
      <c r="DV352" t="s">
        <v>2829</v>
      </c>
      <c r="DW352" t="s">
        <v>5481</v>
      </c>
      <c r="DX352" t="s">
        <v>5482</v>
      </c>
      <c r="DY352" t="s">
        <v>5483</v>
      </c>
      <c r="DZ352" t="s">
        <v>5484</v>
      </c>
      <c r="EA352" s="22">
        <v>43091.565520833334</v>
      </c>
      <c r="EB352" t="s">
        <v>4986</v>
      </c>
      <c r="EC352" t="s">
        <v>5969</v>
      </c>
    </row>
    <row r="353" spans="1:134" x14ac:dyDescent="0.35">
      <c r="A353" s="30"/>
      <c r="B353" s="22">
        <v>43005.693749999999</v>
      </c>
      <c r="C353" s="22" t="s">
        <v>2868</v>
      </c>
      <c r="D353" s="30" t="s">
        <v>2869</v>
      </c>
      <c r="E353" s="30" t="s">
        <v>468</v>
      </c>
      <c r="F353" s="30" t="s">
        <v>2820</v>
      </c>
      <c r="G353" s="30" t="s">
        <v>2819</v>
      </c>
      <c r="H353" t="s">
        <v>2821</v>
      </c>
      <c r="I353" t="s">
        <v>2911</v>
      </c>
      <c r="J353" t="s">
        <v>807</v>
      </c>
      <c r="M353" s="26">
        <v>99</v>
      </c>
      <c r="Q353" s="29" t="s">
        <v>753</v>
      </c>
      <c r="R353" s="29" t="str">
        <f>IFERROR(MID(RADataQTable[[#This Row],[RAtemplate]],1,LEN(RADataQTable[[#This Row],[RAtemplate]])-8),"RA") &amp; " " &amp; RADataQTable[[#This Row],[prop_id0]] &amp; " " &amp; RADataQTable[[#This Row],[last0]]</f>
        <v>RA 1763985 Voida</v>
      </c>
      <c r="U353" s="21" t="str">
        <f>IF(signer1="PD",IF(ISBLANK(RADataQTable[[#This Row],[sign_blck_name]]),"",RADataQTable[[#This Row],[sign_blck_name]]),IF(ISBLANK(signer1),"",signer1))</f>
        <v>William Bainbridge</v>
      </c>
      <c r="V353" s="29" t="str">
        <f>signer2</f>
        <v>Cognizant Program Director</v>
      </c>
      <c r="W353" s="15" t="str">
        <f>HYPERLINK("https://www.ejacket.nsf.gov/ej/showProposal.do?Continue=Y&amp;ID="&amp;RADataQTable[[#This Row],[prop_id0]],"eJ")</f>
        <v>eJ</v>
      </c>
      <c r="X353" s="15" t="str">
        <f>HYPERLINK("mailto:"&amp;RADataQTable[[#This Row],[email]]&amp;"&amp;subject=Your NSF Proposal:  "&amp;RADataQTable[[#This Row],[Div]]&amp;" "&amp;RADataQTable[[#This Row],[prop_id0]], RADataQTable[[#This Row],[email]])</f>
        <v>svoida@colorado.edu</v>
      </c>
      <c r="Y353" s="15" t="str">
        <f>HYPERLINK("mailto:"&amp;RADataQTable[[#This Row],[allPIemail]]&amp;"&amp;subject=NSF Proposal:  "&amp;RADataQTable[[#This Row],[Div]]&amp;" "&amp;RADataQTable[[#This Row],[prop_id0]], "PIs@")</f>
        <v>PIs@</v>
      </c>
      <c r="Z353" t="s">
        <v>2871</v>
      </c>
      <c r="AD353"/>
      <c r="AE353" t="str">
        <f>IF(RADataQTable[[#This Row],[maxScore]]-RADataQTable[[#This Row],[minScore]]&gt;4,"Y","")</f>
        <v/>
      </c>
      <c r="AF353" s="21"/>
      <c r="AG353" s="26"/>
      <c r="AI353"/>
      <c r="AJ353" s="30"/>
      <c r="AK353" s="13">
        <v>1084927</v>
      </c>
      <c r="AL353" s="13">
        <v>1084927</v>
      </c>
      <c r="AM353">
        <v>0</v>
      </c>
      <c r="AN353" s="30">
        <v>43282</v>
      </c>
      <c r="AO353" s="21">
        <v>36</v>
      </c>
      <c r="AP353" s="21" t="s">
        <v>4992</v>
      </c>
      <c r="AS353" s="30"/>
      <c r="AX353" s="30"/>
      <c r="BG353" s="30"/>
      <c r="BP353" s="30"/>
      <c r="BU353" t="s">
        <v>2431</v>
      </c>
      <c r="BV353" s="21" t="s">
        <v>1728</v>
      </c>
      <c r="BW353" s="21" t="s">
        <v>4991</v>
      </c>
      <c r="BX353" s="21" t="s">
        <v>2947</v>
      </c>
      <c r="BY353" s="31">
        <v>535218</v>
      </c>
      <c r="BZ353" s="31">
        <v>535218</v>
      </c>
      <c r="CA353" t="s">
        <v>468</v>
      </c>
      <c r="CB353" s="21" t="s">
        <v>4994</v>
      </c>
      <c r="CC353" s="21" t="s">
        <v>4995</v>
      </c>
      <c r="CD353" s="21" t="s">
        <v>4232</v>
      </c>
      <c r="CE353" s="21" t="s">
        <v>2848</v>
      </c>
      <c r="CF353" s="31">
        <v>549709</v>
      </c>
      <c r="CG353" s="31">
        <v>549709</v>
      </c>
      <c r="CH353" t="s">
        <v>468</v>
      </c>
      <c r="CM353" s="31"/>
      <c r="CN353" s="31"/>
      <c r="CT353" s="31"/>
      <c r="CU353" s="31"/>
      <c r="DA353" s="31"/>
      <c r="DB353" s="31"/>
      <c r="DH353" s="31"/>
      <c r="DI353" s="31"/>
      <c r="DO353" s="31"/>
      <c r="DP353" s="31"/>
      <c r="DR353" t="s">
        <v>5495</v>
      </c>
      <c r="DS353" t="s">
        <v>5496</v>
      </c>
      <c r="DT353" t="s">
        <v>469</v>
      </c>
      <c r="DU353" s="29" t="s">
        <v>5508</v>
      </c>
      <c r="DV353" t="s">
        <v>2881</v>
      </c>
      <c r="DW353" t="s">
        <v>5481</v>
      </c>
      <c r="DX353" t="s">
        <v>5482</v>
      </c>
      <c r="DY353" t="s">
        <v>5483</v>
      </c>
      <c r="DZ353" t="s">
        <v>5484</v>
      </c>
      <c r="EA353" s="22">
        <v>43091.565520833334</v>
      </c>
      <c r="EB353" t="s">
        <v>4993</v>
      </c>
      <c r="EC353" t="s">
        <v>5970</v>
      </c>
    </row>
    <row r="354" spans="1:134" x14ac:dyDescent="0.35">
      <c r="A354" s="30"/>
      <c r="B354" s="22">
        <v>43005.695138888892</v>
      </c>
      <c r="C354" s="22" t="s">
        <v>2839</v>
      </c>
      <c r="D354" s="30" t="s">
        <v>2840</v>
      </c>
      <c r="E354" s="30" t="s">
        <v>462</v>
      </c>
      <c r="F354" s="30" t="s">
        <v>2820</v>
      </c>
      <c r="G354" s="30" t="s">
        <v>2819</v>
      </c>
      <c r="H354" t="s">
        <v>2821</v>
      </c>
      <c r="J354" t="s">
        <v>761</v>
      </c>
      <c r="M354" s="26">
        <v>99</v>
      </c>
      <c r="Q354" s="29" t="s">
        <v>753</v>
      </c>
      <c r="R354" s="29" t="str">
        <f>IFERROR(MID(RADataQTable[[#This Row],[RAtemplate]],1,LEN(RADataQTable[[#This Row],[RAtemplate]])-8),"RA") &amp; " " &amp; RADataQTable[[#This Row],[prop_id0]] &amp; " " &amp; RADataQTable[[#This Row],[last0]]</f>
        <v>RA 1763987 Barua</v>
      </c>
      <c r="U354" s="21" t="str">
        <f>IF(signer1="PD",IF(ISBLANK(RADataQTable[[#This Row],[sign_blck_name]]),"",RADataQTable[[#This Row],[sign_blck_name]]),IF(ISBLANK(signer1),"",signer1))</f>
        <v>Samee Khan</v>
      </c>
      <c r="V354" s="29" t="str">
        <f>signer2</f>
        <v>Cognizant Program Director</v>
      </c>
      <c r="W354" s="15" t="str">
        <f>HYPERLINK("https://www.ejacket.nsf.gov/ej/showProposal.do?Continue=Y&amp;ID="&amp;RADataQTable[[#This Row],[prop_id0]],"eJ")</f>
        <v>eJ</v>
      </c>
      <c r="X354" s="15" t="str">
        <f>HYPERLINK("mailto:"&amp;RADataQTable[[#This Row],[email]]&amp;"&amp;subject=Your NSF Proposal:  "&amp;RADataQTable[[#This Row],[Div]]&amp;" "&amp;RADataQTable[[#This Row],[prop_id0]], RADataQTable[[#This Row],[email]])</f>
        <v>barua@eng.umd.edu</v>
      </c>
      <c r="Y354" s="15" t="str">
        <f>HYPERLINK("mailto:"&amp;RADataQTable[[#This Row],[allPIemail]]&amp;"&amp;subject=NSF Proposal:  "&amp;RADataQTable[[#This Row],[Div]]&amp;" "&amp;RADataQTable[[#This Row],[prop_id0]], "PIs@")</f>
        <v>PIs@</v>
      </c>
      <c r="Z354" t="s">
        <v>2841</v>
      </c>
      <c r="AD354"/>
      <c r="AE354" t="str">
        <f>IF(RADataQTable[[#This Row],[maxScore]]-RADataQTable[[#This Row],[minScore]]&gt;4,"Y","")</f>
        <v/>
      </c>
      <c r="AF354" s="21"/>
      <c r="AG354" s="26"/>
      <c r="AI354"/>
      <c r="AJ354" s="30"/>
      <c r="AK354" s="13">
        <v>1199155</v>
      </c>
      <c r="AL354" s="13">
        <v>1199155</v>
      </c>
      <c r="AM354">
        <v>0</v>
      </c>
      <c r="AN354" s="30">
        <v>43191</v>
      </c>
      <c r="AO354" s="21">
        <v>48</v>
      </c>
      <c r="AP354" s="21" t="s">
        <v>4997</v>
      </c>
      <c r="AS354" s="30"/>
      <c r="AX354" s="30"/>
      <c r="BG354" s="30"/>
      <c r="BP354" s="30"/>
      <c r="BU354" t="s">
        <v>2433</v>
      </c>
      <c r="BV354" s="21" t="s">
        <v>2434</v>
      </c>
      <c r="BW354" s="21" t="s">
        <v>3492</v>
      </c>
      <c r="BX354" s="21" t="s">
        <v>2926</v>
      </c>
      <c r="BY354" s="31">
        <v>1199155</v>
      </c>
      <c r="BZ354" s="31">
        <v>1199155</v>
      </c>
      <c r="CA354" t="s">
        <v>485</v>
      </c>
      <c r="CF354" s="31"/>
      <c r="CG354" s="31"/>
      <c r="CM354" s="31"/>
      <c r="CN354" s="31"/>
      <c r="CT354" s="31"/>
      <c r="CU354" s="31"/>
      <c r="DA354" s="31"/>
      <c r="DB354" s="31"/>
      <c r="DH354" s="31"/>
      <c r="DI354" s="31"/>
      <c r="DO354" s="31"/>
      <c r="DP354" s="31"/>
      <c r="DR354" t="s">
        <v>5486</v>
      </c>
      <c r="DS354" t="s">
        <v>5487</v>
      </c>
      <c r="DT354" t="s">
        <v>463</v>
      </c>
      <c r="DU354" s="29" t="s">
        <v>5490</v>
      </c>
      <c r="DV354" t="s">
        <v>2829</v>
      </c>
      <c r="DW354" t="s">
        <v>5481</v>
      </c>
      <c r="DX354" t="s">
        <v>5482</v>
      </c>
      <c r="DY354" t="s">
        <v>5483</v>
      </c>
      <c r="DZ354" t="s">
        <v>5484</v>
      </c>
      <c r="EA354" s="22">
        <v>43091.565520833334</v>
      </c>
      <c r="EB354" t="s">
        <v>4998</v>
      </c>
      <c r="EC354" t="s">
        <v>5971</v>
      </c>
    </row>
    <row r="355" spans="1:134" x14ac:dyDescent="0.35">
      <c r="A355" s="30"/>
      <c r="B355" s="22">
        <v>43005.695138888892</v>
      </c>
      <c r="C355" s="22" t="s">
        <v>2839</v>
      </c>
      <c r="D355" s="30" t="s">
        <v>2840</v>
      </c>
      <c r="E355" s="30" t="s">
        <v>464</v>
      </c>
      <c r="F355" s="30" t="s">
        <v>2820</v>
      </c>
      <c r="G355" s="30" t="s">
        <v>2819</v>
      </c>
      <c r="H355" t="s">
        <v>2821</v>
      </c>
      <c r="J355" t="s">
        <v>1119</v>
      </c>
      <c r="M355" s="26">
        <v>99</v>
      </c>
      <c r="Q355" s="29" t="s">
        <v>753</v>
      </c>
      <c r="R355" s="29" t="str">
        <f>IFERROR(MID(RADataQTable[[#This Row],[RAtemplate]],1,LEN(RADataQTable[[#This Row],[RAtemplate]])-8),"RA") &amp; " " &amp; RADataQTable[[#This Row],[prop_id0]] &amp; " " &amp; RADataQTable[[#This Row],[last0]]</f>
        <v>RA 1763988 Liu</v>
      </c>
      <c r="U355" s="21" t="str">
        <f>IF(signer1="PD",IF(ISBLANK(RADataQTable[[#This Row],[sign_blck_name]]),"",RADataQTable[[#This Row],[sign_blck_name]]),IF(ISBLANK(signer1),"",signer1))</f>
        <v>Monisha Ghosh</v>
      </c>
      <c r="V355" s="29" t="str">
        <f>signer2</f>
        <v>Cognizant Program Director</v>
      </c>
      <c r="W355" s="15" t="str">
        <f>HYPERLINK("https://www.ejacket.nsf.gov/ej/showProposal.do?Continue=Y&amp;ID="&amp;RADataQTable[[#This Row],[prop_id0]],"eJ")</f>
        <v>eJ</v>
      </c>
      <c r="X355" s="15" t="str">
        <f>HYPERLINK("mailto:"&amp;RADataQTable[[#This Row],[email]]&amp;"&amp;subject=Your NSF Proposal:  "&amp;RADataQTable[[#This Row],[Div]]&amp;" "&amp;RADataQTable[[#This Row],[prop_id0]], RADataQTable[[#This Row],[email]])</f>
        <v>yongliu@nyu.edu</v>
      </c>
      <c r="Y355" s="15" t="str">
        <f>HYPERLINK("mailto:"&amp;RADataQTable[[#This Row],[allPIemail]]&amp;"&amp;subject=NSF Proposal:  "&amp;RADataQTable[[#This Row],[Div]]&amp;" "&amp;RADataQTable[[#This Row],[prop_id0]], "PIs@")</f>
        <v>PIs@</v>
      </c>
      <c r="Z355" t="s">
        <v>2841</v>
      </c>
      <c r="AD355"/>
      <c r="AE355" t="str">
        <f>IF(RADataQTable[[#This Row],[maxScore]]-RADataQTable[[#This Row],[minScore]]&gt;4,"Y","")</f>
        <v/>
      </c>
      <c r="AF355" s="21"/>
      <c r="AG355" s="26"/>
      <c r="AI355"/>
      <c r="AJ355" s="30"/>
      <c r="AK355" s="13">
        <v>1199954</v>
      </c>
      <c r="AL355" s="13">
        <v>1199954</v>
      </c>
      <c r="AM355">
        <v>0</v>
      </c>
      <c r="AN355" s="30">
        <v>43313</v>
      </c>
      <c r="AO355" s="21">
        <v>48</v>
      </c>
      <c r="AP355" s="21" t="s">
        <v>5000</v>
      </c>
      <c r="AS355" s="30"/>
      <c r="AX355" s="30"/>
      <c r="BG355" s="30"/>
      <c r="BP355" s="30"/>
      <c r="BU355" t="s">
        <v>2436</v>
      </c>
      <c r="BV355" s="21" t="s">
        <v>1445</v>
      </c>
      <c r="BW355" s="21" t="s">
        <v>4999</v>
      </c>
      <c r="BX355" s="21" t="s">
        <v>589</v>
      </c>
      <c r="BY355" s="31">
        <v>1199954</v>
      </c>
      <c r="BZ355" s="31">
        <v>1199954</v>
      </c>
      <c r="CA355" t="s">
        <v>485</v>
      </c>
      <c r="CF355" s="31"/>
      <c r="CG355" s="31"/>
      <c r="CM355" s="31"/>
      <c r="CN355" s="31"/>
      <c r="CT355" s="31"/>
      <c r="CU355" s="31"/>
      <c r="DA355" s="31"/>
      <c r="DB355" s="31"/>
      <c r="DH355" s="31"/>
      <c r="DI355" s="31"/>
      <c r="DO355" s="31"/>
      <c r="DP355" s="31"/>
      <c r="DR355" t="s">
        <v>5486</v>
      </c>
      <c r="DS355" t="s">
        <v>5487</v>
      </c>
      <c r="DT355" t="s">
        <v>465</v>
      </c>
      <c r="DU355" s="29" t="s">
        <v>5595</v>
      </c>
      <c r="DV355" t="s">
        <v>2829</v>
      </c>
      <c r="DW355" t="s">
        <v>5481</v>
      </c>
      <c r="DX355" t="s">
        <v>5482</v>
      </c>
      <c r="DY355" t="s">
        <v>5483</v>
      </c>
      <c r="DZ355" t="s">
        <v>5484</v>
      </c>
      <c r="EA355" s="22">
        <v>43091.565520833334</v>
      </c>
      <c r="EB355" t="s">
        <v>5001</v>
      </c>
      <c r="EC355" t="s">
        <v>5972</v>
      </c>
    </row>
    <row r="356" spans="1:134" x14ac:dyDescent="0.35">
      <c r="A356" s="30"/>
      <c r="B356" s="22">
        <v>43005.695833333331</v>
      </c>
      <c r="C356" s="22" t="s">
        <v>2868</v>
      </c>
      <c r="D356" s="30" t="s">
        <v>2869</v>
      </c>
      <c r="E356" s="30" t="s">
        <v>468</v>
      </c>
      <c r="F356" s="30" t="s">
        <v>2820</v>
      </c>
      <c r="G356" s="30" t="s">
        <v>2819</v>
      </c>
      <c r="H356" t="s">
        <v>2821</v>
      </c>
      <c r="I356" t="s">
        <v>2911</v>
      </c>
      <c r="J356" t="s">
        <v>807</v>
      </c>
      <c r="M356" s="26">
        <v>99</v>
      </c>
      <c r="Q356" s="29" t="s">
        <v>753</v>
      </c>
      <c r="R356" s="29" t="str">
        <f>IFERROR(MID(RADataQTable[[#This Row],[RAtemplate]],1,LEN(RADataQTable[[#This Row],[RAtemplate]])-8),"RA") &amp; " " &amp; RADataQTable[[#This Row],[prop_id0]] &amp; " " &amp; RADataQTable[[#This Row],[last0]]</f>
        <v>RA 1763990 Avle</v>
      </c>
      <c r="U356" s="21" t="str">
        <f>IF(signer1="PD",IF(ISBLANK(RADataQTable[[#This Row],[sign_blck_name]]),"",RADataQTable[[#This Row],[sign_blck_name]]),IF(ISBLANK(signer1),"",signer1))</f>
        <v>William Bainbridge</v>
      </c>
      <c r="V356" s="29" t="str">
        <f>signer2</f>
        <v>Cognizant Program Director</v>
      </c>
      <c r="W356" s="15" t="str">
        <f>HYPERLINK("https://www.ejacket.nsf.gov/ej/showProposal.do?Continue=Y&amp;ID="&amp;RADataQTable[[#This Row],[prop_id0]],"eJ")</f>
        <v>eJ</v>
      </c>
      <c r="X356" s="15" t="str">
        <f>HYPERLINK("mailto:"&amp;RADataQTable[[#This Row],[email]]&amp;"&amp;subject=Your NSF Proposal:  "&amp;RADataQTable[[#This Row],[Div]]&amp;" "&amp;RADataQTable[[#This Row],[prop_id0]], RADataQTable[[#This Row],[email]])</f>
        <v>seyram@umich.edu</v>
      </c>
      <c r="Y356" s="15" t="str">
        <f>HYPERLINK("mailto:"&amp;RADataQTable[[#This Row],[allPIemail]]&amp;"&amp;subject=NSF Proposal:  "&amp;RADataQTable[[#This Row],[Div]]&amp;" "&amp;RADataQTable[[#This Row],[prop_id0]], "PIs@")</f>
        <v>PIs@</v>
      </c>
      <c r="Z356" t="s">
        <v>2871</v>
      </c>
      <c r="AD356"/>
      <c r="AE356" t="str">
        <f>IF(RADataQTable[[#This Row],[maxScore]]-RADataQTable[[#This Row],[minScore]]&gt;4,"Y","")</f>
        <v/>
      </c>
      <c r="AF356" s="21"/>
      <c r="AG356" s="26"/>
      <c r="AI356"/>
      <c r="AJ356" s="30"/>
      <c r="AK356" s="13">
        <v>1199417</v>
      </c>
      <c r="AL356" s="13">
        <v>1199417</v>
      </c>
      <c r="AM356">
        <v>0</v>
      </c>
      <c r="AN356" s="30">
        <v>43344</v>
      </c>
      <c r="AO356" s="21">
        <v>48</v>
      </c>
      <c r="AP356" s="21" t="s">
        <v>5003</v>
      </c>
      <c r="AS356" s="30"/>
      <c r="AX356" s="30"/>
      <c r="BG356" s="30"/>
      <c r="BP356" s="30"/>
      <c r="BU356" t="s">
        <v>2438</v>
      </c>
      <c r="BV356" s="21" t="s">
        <v>2439</v>
      </c>
      <c r="BW356" s="21" t="s">
        <v>5002</v>
      </c>
      <c r="BX356" s="21" t="s">
        <v>713</v>
      </c>
      <c r="BY356" s="31">
        <v>1199417</v>
      </c>
      <c r="BZ356" s="31">
        <v>1199417</v>
      </c>
      <c r="CA356" t="s">
        <v>468</v>
      </c>
      <c r="CF356" s="31"/>
      <c r="CG356" s="31"/>
      <c r="CM356" s="31"/>
      <c r="CN356" s="31"/>
      <c r="CT356" s="31"/>
      <c r="CU356" s="31"/>
      <c r="DA356" s="31"/>
      <c r="DB356" s="31"/>
      <c r="DH356" s="31"/>
      <c r="DI356" s="31"/>
      <c r="DO356" s="31"/>
      <c r="DP356" s="31"/>
      <c r="DR356" t="s">
        <v>5495</v>
      </c>
      <c r="DS356" t="s">
        <v>5496</v>
      </c>
      <c r="DT356" t="s">
        <v>469</v>
      </c>
      <c r="DU356" s="29" t="s">
        <v>5508</v>
      </c>
      <c r="DV356" t="s">
        <v>2881</v>
      </c>
      <c r="DW356" t="s">
        <v>5481</v>
      </c>
      <c r="DX356" t="s">
        <v>5482</v>
      </c>
      <c r="DY356" t="s">
        <v>5483</v>
      </c>
      <c r="DZ356" t="s">
        <v>5484</v>
      </c>
      <c r="EA356" s="22">
        <v>43091.565520833334</v>
      </c>
      <c r="EB356" t="s">
        <v>5004</v>
      </c>
      <c r="EC356" t="s">
        <v>5973</v>
      </c>
    </row>
    <row r="357" spans="1:134" x14ac:dyDescent="0.35">
      <c r="A357" s="30"/>
      <c r="B357" s="22">
        <v>43005.696527777778</v>
      </c>
      <c r="C357" s="22" t="s">
        <v>2839</v>
      </c>
      <c r="D357" s="30" t="s">
        <v>2840</v>
      </c>
      <c r="E357" s="30" t="s">
        <v>462</v>
      </c>
      <c r="F357" s="30" t="s">
        <v>2820</v>
      </c>
      <c r="G357" s="30" t="s">
        <v>2819</v>
      </c>
      <c r="H357" t="s">
        <v>2821</v>
      </c>
      <c r="J357" t="s">
        <v>761</v>
      </c>
      <c r="M357" s="26">
        <v>99</v>
      </c>
      <c r="Q357" s="29" t="s">
        <v>753</v>
      </c>
      <c r="R357" s="29" t="str">
        <f>IFERROR(MID(RADataQTable[[#This Row],[RAtemplate]],1,LEN(RADataQTable[[#This Row],[RAtemplate]])-8),"RA") &amp; " " &amp; RADataQTable[[#This Row],[prop_id0]] &amp; " " &amp; RADataQTable[[#This Row],[last0]]</f>
        <v>RA 1763992 Panda</v>
      </c>
      <c r="U357" s="21" t="str">
        <f>IF(signer1="PD",IF(ISBLANK(RADataQTable[[#This Row],[sign_blck_name]]),"",RADataQTable[[#This Row],[sign_blck_name]]),IF(ISBLANK(signer1),"",signer1))</f>
        <v>Samee Khan</v>
      </c>
      <c r="V357" s="29" t="str">
        <f>signer2</f>
        <v>Cognizant Program Director</v>
      </c>
      <c r="W357" s="15" t="str">
        <f>HYPERLINK("https://www.ejacket.nsf.gov/ej/showProposal.do?Continue=Y&amp;ID="&amp;RADataQTable[[#This Row],[prop_id0]],"eJ")</f>
        <v>eJ</v>
      </c>
      <c r="X357" s="15" t="str">
        <f>HYPERLINK("mailto:"&amp;RADataQTable[[#This Row],[email]]&amp;"&amp;subject=Your NSF Proposal:  "&amp;RADataQTable[[#This Row],[Div]]&amp;" "&amp;RADataQTable[[#This Row],[prop_id0]], RADataQTable[[#This Row],[email]])</f>
        <v>panda@cse.ohio-state.edu</v>
      </c>
      <c r="Y357" s="15" t="str">
        <f>HYPERLINK("mailto:"&amp;RADataQTable[[#This Row],[allPIemail]]&amp;"&amp;subject=NSF Proposal:  "&amp;RADataQTable[[#This Row],[Div]]&amp;" "&amp;RADataQTable[[#This Row],[prop_id0]], "PIs@")</f>
        <v>PIs@</v>
      </c>
      <c r="Z357" t="s">
        <v>2841</v>
      </c>
      <c r="AD357"/>
      <c r="AE357" t="str">
        <f>IF(RADataQTable[[#This Row],[maxScore]]-RADataQTable[[#This Row],[minScore]]&gt;4,"Y","")</f>
        <v/>
      </c>
      <c r="AF357" s="21"/>
      <c r="AG357" s="26"/>
      <c r="AI357"/>
      <c r="AJ357" s="30"/>
      <c r="AK357" s="13">
        <v>1199634</v>
      </c>
      <c r="AL357" s="13">
        <v>1199634</v>
      </c>
      <c r="AM357">
        <v>0</v>
      </c>
      <c r="AN357" s="30">
        <v>43191</v>
      </c>
      <c r="AO357" s="21">
        <v>36</v>
      </c>
      <c r="AP357" s="21" t="s">
        <v>5006</v>
      </c>
      <c r="AS357" s="30"/>
      <c r="AX357" s="30"/>
      <c r="BG357" s="30"/>
      <c r="BP357" s="30"/>
      <c r="BU357" t="s">
        <v>2441</v>
      </c>
      <c r="BV357" s="21" t="s">
        <v>2442</v>
      </c>
      <c r="BW357" s="21" t="s">
        <v>5005</v>
      </c>
      <c r="BX357" s="21" t="s">
        <v>603</v>
      </c>
      <c r="BY357" s="31">
        <v>675000</v>
      </c>
      <c r="BZ357" s="31">
        <v>675000</v>
      </c>
      <c r="CA357" t="s">
        <v>485</v>
      </c>
      <c r="CB357" s="21" t="s">
        <v>5008</v>
      </c>
      <c r="CC357" s="21" t="s">
        <v>984</v>
      </c>
      <c r="CD357" s="21" t="s">
        <v>5009</v>
      </c>
      <c r="CE357" s="21" t="s">
        <v>545</v>
      </c>
      <c r="CF357" s="31">
        <v>150000</v>
      </c>
      <c r="CG357" s="31">
        <v>150000</v>
      </c>
      <c r="CH357" t="s">
        <v>485</v>
      </c>
      <c r="CI357" s="21" t="s">
        <v>5010</v>
      </c>
      <c r="CJ357" s="21" t="s">
        <v>5011</v>
      </c>
      <c r="CK357" s="21" t="s">
        <v>5012</v>
      </c>
      <c r="CL357" s="21" t="s">
        <v>668</v>
      </c>
      <c r="CM357" s="31">
        <v>374634</v>
      </c>
      <c r="CN357" s="31">
        <v>374634</v>
      </c>
      <c r="CO357" t="s">
        <v>485</v>
      </c>
      <c r="CT357" s="31"/>
      <c r="CU357" s="31"/>
      <c r="DA357" s="31"/>
      <c r="DB357" s="31"/>
      <c r="DH357" s="31"/>
      <c r="DI357" s="31"/>
      <c r="DO357" s="31"/>
      <c r="DP357" s="31"/>
      <c r="DR357" t="s">
        <v>5486</v>
      </c>
      <c r="DS357" t="s">
        <v>5487</v>
      </c>
      <c r="DT357" t="s">
        <v>463</v>
      </c>
      <c r="DU357" s="29" t="s">
        <v>5490</v>
      </c>
      <c r="DV357" t="s">
        <v>2829</v>
      </c>
      <c r="DW357" t="s">
        <v>5481</v>
      </c>
      <c r="DX357" t="s">
        <v>5482</v>
      </c>
      <c r="DY357" t="s">
        <v>5483</v>
      </c>
      <c r="DZ357" t="s">
        <v>5484</v>
      </c>
      <c r="EA357" s="22">
        <v>43091.565520833334</v>
      </c>
      <c r="EB357" t="s">
        <v>5007</v>
      </c>
      <c r="EC357" t="s">
        <v>5974</v>
      </c>
    </row>
    <row r="358" spans="1:134" x14ac:dyDescent="0.35">
      <c r="A358" s="30"/>
      <c r="B358" s="22">
        <v>43005.697222222225</v>
      </c>
      <c r="C358" s="22" t="s">
        <v>2868</v>
      </c>
      <c r="D358" s="30" t="s">
        <v>2869</v>
      </c>
      <c r="E358" s="30" t="s">
        <v>470</v>
      </c>
      <c r="F358" s="30" t="s">
        <v>2820</v>
      </c>
      <c r="G358" s="30" t="s">
        <v>2819</v>
      </c>
      <c r="H358" t="s">
        <v>2821</v>
      </c>
      <c r="I358" t="s">
        <v>2902</v>
      </c>
      <c r="J358" t="s">
        <v>859</v>
      </c>
      <c r="L358">
        <v>1</v>
      </c>
      <c r="M358" s="26">
        <v>99</v>
      </c>
      <c r="Q358" s="29" t="s">
        <v>753</v>
      </c>
      <c r="R358" s="29" t="str">
        <f>IFERROR(MID(RADataQTable[[#This Row],[RAtemplate]],1,LEN(RADataQTable[[#This Row],[RAtemplate]])-8),"RA") &amp; " " &amp; RADataQTable[[#This Row],[prop_id0]] &amp; " " &amp; RADataQTable[[#This Row],[last0]]</f>
        <v>RA 1763993 Cho</v>
      </c>
      <c r="U358" s="21" t="str">
        <f>IF(signer1="PD",IF(ISBLANK(RADataQTable[[#This Row],[sign_blck_name]]),"",RADataQTable[[#This Row],[sign_blck_name]]),IF(ISBLANK(signer1),"",signer1))</f>
        <v>Tatiana D. Korelsky</v>
      </c>
      <c r="V358" s="29" t="str">
        <f>signer2</f>
        <v>Cognizant Program Director</v>
      </c>
      <c r="W358" s="15" t="str">
        <f>HYPERLINK("https://www.ejacket.nsf.gov/ej/showProposal.do?Continue=Y&amp;ID="&amp;RADataQTable[[#This Row],[prop_id0]],"eJ")</f>
        <v>eJ</v>
      </c>
      <c r="X358" s="15" t="str">
        <f>HYPERLINK("mailto:"&amp;RADataQTable[[#This Row],[email]]&amp;"&amp;subject=Your NSF Proposal:  "&amp;RADataQTable[[#This Row],[Div]]&amp;" "&amp;RADataQTable[[#This Row],[prop_id0]], RADataQTable[[#This Row],[email]])</f>
        <v>kc119@nyu.edu</v>
      </c>
      <c r="Y358" s="15" t="str">
        <f>HYPERLINK("mailto:"&amp;RADataQTable[[#This Row],[allPIemail]]&amp;"&amp;subject=NSF Proposal:  "&amp;RADataQTable[[#This Row],[Div]]&amp;" "&amp;RADataQTable[[#This Row],[prop_id0]], "PIs@")</f>
        <v>PIs@</v>
      </c>
      <c r="Z358" t="s">
        <v>2871</v>
      </c>
      <c r="AA358" t="s">
        <v>2444</v>
      </c>
      <c r="AB358">
        <v>2</v>
      </c>
      <c r="AC358">
        <v>2</v>
      </c>
      <c r="AD358"/>
      <c r="AE358" t="str">
        <f>IF(RADataQTable[[#This Row],[maxScore]]-RADataQTable[[#This Row],[minScore]]&gt;4,"Y","")</f>
        <v/>
      </c>
      <c r="AF358" s="21">
        <v>1</v>
      </c>
      <c r="AG358" s="26">
        <v>3</v>
      </c>
      <c r="AH358">
        <v>5</v>
      </c>
      <c r="AI358" t="s">
        <v>5015</v>
      </c>
      <c r="AJ358" s="30">
        <v>43087.831250000003</v>
      </c>
      <c r="AK358" s="13">
        <v>1197423</v>
      </c>
      <c r="AL358" s="13">
        <v>1197423</v>
      </c>
      <c r="AM358">
        <v>0</v>
      </c>
      <c r="AN358" s="30">
        <v>43160</v>
      </c>
      <c r="AO358" s="21">
        <v>48</v>
      </c>
      <c r="AP358" s="21" t="s">
        <v>5016</v>
      </c>
      <c r="AS358" s="30"/>
      <c r="AT358" t="s">
        <v>812</v>
      </c>
      <c r="AW358" s="21" t="s">
        <v>5510</v>
      </c>
      <c r="AX358" s="30">
        <v>43083</v>
      </c>
      <c r="AY358" s="21" t="s">
        <v>5975</v>
      </c>
      <c r="AZ358" s="21" t="s">
        <v>5512</v>
      </c>
      <c r="BA358" s="21">
        <v>5</v>
      </c>
      <c r="BG358" s="30"/>
      <c r="BP358" s="30"/>
      <c r="BU358" t="s">
        <v>2444</v>
      </c>
      <c r="BV358" s="21" t="s">
        <v>2445</v>
      </c>
      <c r="BW358" s="21" t="s">
        <v>5014</v>
      </c>
      <c r="BX358" s="21" t="s">
        <v>589</v>
      </c>
      <c r="BY358" s="31">
        <v>1197423</v>
      </c>
      <c r="BZ358" s="31">
        <v>1197423</v>
      </c>
      <c r="CA358" t="s">
        <v>2903</v>
      </c>
      <c r="CF358" s="31"/>
      <c r="CG358" s="31"/>
      <c r="CM358" s="31"/>
      <c r="CN358" s="31"/>
      <c r="CT358" s="31"/>
      <c r="CU358" s="31"/>
      <c r="DA358" s="31"/>
      <c r="DB358" s="31"/>
      <c r="DH358" s="31"/>
      <c r="DI358" s="31"/>
      <c r="DO358" s="31"/>
      <c r="DP358" s="31"/>
      <c r="DR358" t="s">
        <v>5495</v>
      </c>
      <c r="DS358" t="s">
        <v>5496</v>
      </c>
      <c r="DT358" t="s">
        <v>471</v>
      </c>
      <c r="DU358" s="29" t="s">
        <v>5521</v>
      </c>
      <c r="DV358" t="s">
        <v>2829</v>
      </c>
      <c r="DW358" t="s">
        <v>5481</v>
      </c>
      <c r="DX358" t="s">
        <v>5482</v>
      </c>
      <c r="DY358" t="s">
        <v>5483</v>
      </c>
      <c r="DZ358" t="s">
        <v>5484</v>
      </c>
      <c r="EA358" s="22">
        <v>43091.565520833334</v>
      </c>
      <c r="EB358" t="s">
        <v>5017</v>
      </c>
      <c r="EC358" t="s">
        <v>5976</v>
      </c>
    </row>
    <row r="359" spans="1:134" x14ac:dyDescent="0.35">
      <c r="A359" s="30"/>
      <c r="B359" s="22">
        <v>43005.698611111111</v>
      </c>
      <c r="C359" s="22" t="s">
        <v>2817</v>
      </c>
      <c r="D359" s="30" t="s">
        <v>2818</v>
      </c>
      <c r="E359" s="30" t="s">
        <v>474</v>
      </c>
      <c r="F359" s="30" t="s">
        <v>2820</v>
      </c>
      <c r="G359" s="30" t="s">
        <v>2819</v>
      </c>
      <c r="H359" t="s">
        <v>2821</v>
      </c>
      <c r="I359" t="s">
        <v>2822</v>
      </c>
      <c r="J359" t="s">
        <v>885</v>
      </c>
      <c r="M359" s="26">
        <v>99</v>
      </c>
      <c r="Q359" s="29" t="s">
        <v>753</v>
      </c>
      <c r="R359" s="29" t="str">
        <f>IFERROR(MID(RADataQTable[[#This Row],[RAtemplate]],1,LEN(RADataQTable[[#This Row],[RAtemplate]])-8),"RA") &amp; " " &amp; RADataQTable[[#This Row],[prop_id0]] &amp; " " &amp; RADataQTable[[#This Row],[last0]]</f>
        <v>RA 1763996 Kar</v>
      </c>
      <c r="U359" s="21" t="str">
        <f>IF(signer1="PD",IF(ISBLANK(RADataQTable[[#This Row],[sign_blck_name]]),"",RADataQTable[[#This Row],[sign_blck_name]]),IF(ISBLANK(signer1),"",signer1))</f>
        <v>phillip regalia</v>
      </c>
      <c r="V359" s="29" t="str">
        <f>signer2</f>
        <v>Cognizant Program Director</v>
      </c>
      <c r="W359" s="15" t="str">
        <f>HYPERLINK("https://www.ejacket.nsf.gov/ej/showProposal.do?Continue=Y&amp;ID="&amp;RADataQTable[[#This Row],[prop_id0]],"eJ")</f>
        <v>eJ</v>
      </c>
      <c r="X359" s="15" t="str">
        <f>HYPERLINK("mailto:"&amp;RADataQTable[[#This Row],[email]]&amp;"&amp;subject=Your NSF Proposal:  "&amp;RADataQTable[[#This Row],[Div]]&amp;" "&amp;RADataQTable[[#This Row],[prop_id0]], RADataQTable[[#This Row],[email]])</f>
        <v>soummyak@andrew.cmu.edu</v>
      </c>
      <c r="Y359" s="15" t="str">
        <f>HYPERLINK("mailto:"&amp;RADataQTable[[#This Row],[allPIemail]]&amp;"&amp;subject=NSF Proposal:  "&amp;RADataQTable[[#This Row],[Div]]&amp;" "&amp;RADataQTable[[#This Row],[prop_id0]], "PIs@")</f>
        <v>PIs@</v>
      </c>
      <c r="Z359" t="s">
        <v>2825</v>
      </c>
      <c r="AD359"/>
      <c r="AE359" t="str">
        <f>IF(RADataQTable[[#This Row],[maxScore]]-RADataQTable[[#This Row],[minScore]]&gt;4,"Y","")</f>
        <v/>
      </c>
      <c r="AF359" s="21"/>
      <c r="AG359" s="26"/>
      <c r="AI359"/>
      <c r="AJ359" s="30"/>
      <c r="AK359" s="13">
        <v>1200000</v>
      </c>
      <c r="AL359" s="13">
        <v>1200000</v>
      </c>
      <c r="AM359">
        <v>0</v>
      </c>
      <c r="AN359" s="30">
        <v>43252</v>
      </c>
      <c r="AO359" s="21">
        <v>48</v>
      </c>
      <c r="AP359" s="21" t="s">
        <v>5022</v>
      </c>
      <c r="AS359" s="30"/>
      <c r="AX359" s="30"/>
      <c r="BG359" s="30"/>
      <c r="BP359" s="30"/>
      <c r="BU359" t="s">
        <v>2460</v>
      </c>
      <c r="BV359" s="21" t="s">
        <v>2461</v>
      </c>
      <c r="BW359" s="21" t="s">
        <v>5021</v>
      </c>
      <c r="BX359" s="21" t="s">
        <v>542</v>
      </c>
      <c r="BY359" s="31">
        <v>1200000</v>
      </c>
      <c r="BZ359" s="31">
        <v>1200000</v>
      </c>
      <c r="CA359" t="s">
        <v>2988</v>
      </c>
      <c r="CF359" s="31"/>
      <c r="CG359" s="31"/>
      <c r="CM359" s="31"/>
      <c r="CN359" s="31"/>
      <c r="CT359" s="31"/>
      <c r="CU359" s="31"/>
      <c r="DA359" s="31"/>
      <c r="DB359" s="31"/>
      <c r="DH359" s="31"/>
      <c r="DI359" s="31"/>
      <c r="DO359" s="31"/>
      <c r="DP359" s="31"/>
      <c r="DR359" t="s">
        <v>5478</v>
      </c>
      <c r="DS359" t="s">
        <v>5479</v>
      </c>
      <c r="DT359" t="s">
        <v>475</v>
      </c>
      <c r="DU359" s="29" t="s">
        <v>5528</v>
      </c>
      <c r="DV359" t="s">
        <v>2829</v>
      </c>
      <c r="DW359" t="s">
        <v>5481</v>
      </c>
      <c r="DX359" t="s">
        <v>5482</v>
      </c>
      <c r="DY359" t="s">
        <v>5483</v>
      </c>
      <c r="DZ359" t="s">
        <v>5484</v>
      </c>
      <c r="EA359" s="22">
        <v>43091.565520833334</v>
      </c>
      <c r="EB359" t="s">
        <v>5023</v>
      </c>
      <c r="EC359" t="s">
        <v>5979</v>
      </c>
    </row>
    <row r="360" spans="1:134" x14ac:dyDescent="0.35">
      <c r="A360" s="30"/>
      <c r="B360" s="22">
        <v>43005.698611111111</v>
      </c>
      <c r="C360" s="22" t="s">
        <v>2839</v>
      </c>
      <c r="D360" s="30" t="s">
        <v>2840</v>
      </c>
      <c r="E360" s="30" t="s">
        <v>464</v>
      </c>
      <c r="F360" s="30" t="s">
        <v>2820</v>
      </c>
      <c r="G360" s="30" t="s">
        <v>2819</v>
      </c>
      <c r="H360" t="s">
        <v>2821</v>
      </c>
      <c r="J360" t="s">
        <v>1119</v>
      </c>
      <c r="M360" s="26">
        <v>99</v>
      </c>
      <c r="Q360" s="29" t="s">
        <v>753</v>
      </c>
      <c r="R360" s="29" t="str">
        <f>IFERROR(MID(RADataQTable[[#This Row],[RAtemplate]],1,LEN(RADataQTable[[#This Row],[RAtemplate]])-8),"RA") &amp; " " &amp; RADataQTable[[#This Row],[prop_id0]] &amp; " " &amp; RADataQTable[[#This Row],[last0]]</f>
        <v>RA 1763997 Gruteser</v>
      </c>
      <c r="U360" s="21" t="str">
        <f>IF(signer1="PD",IF(ISBLANK(RADataQTable[[#This Row],[sign_blck_name]]),"",RADataQTable[[#This Row],[sign_blck_name]]),IF(ISBLANK(signer1),"",signer1))</f>
        <v>Monisha Ghosh</v>
      </c>
      <c r="V360" s="29" t="str">
        <f>signer2</f>
        <v>Cognizant Program Director</v>
      </c>
      <c r="W360" s="15" t="str">
        <f>HYPERLINK("https://www.ejacket.nsf.gov/ej/showProposal.do?Continue=Y&amp;ID="&amp;RADataQTable[[#This Row],[prop_id0]],"eJ")</f>
        <v>eJ</v>
      </c>
      <c r="X360" s="15" t="str">
        <f>HYPERLINK("mailto:"&amp;RADataQTable[[#This Row],[email]]&amp;"&amp;subject=Your NSF Proposal:  "&amp;RADataQTable[[#This Row],[Div]]&amp;" "&amp;RADataQTable[[#This Row],[prop_id0]], RADataQTable[[#This Row],[email]])</f>
        <v>gruteser@winlab.rutgers.edu</v>
      </c>
      <c r="Y360" s="15" t="str">
        <f>HYPERLINK("mailto:"&amp;RADataQTable[[#This Row],[allPIemail]]&amp;"&amp;subject=NSF Proposal:  "&amp;RADataQTable[[#This Row],[Div]]&amp;" "&amp;RADataQTable[[#This Row],[prop_id0]], "PIs@")</f>
        <v>PIs@</v>
      </c>
      <c r="Z360" t="s">
        <v>2841</v>
      </c>
      <c r="AD360"/>
      <c r="AE360" t="str">
        <f>IF(RADataQTable[[#This Row],[maxScore]]-RADataQTable[[#This Row],[minScore]]&gt;4,"Y","")</f>
        <v/>
      </c>
      <c r="AF360" s="21"/>
      <c r="AG360" s="26"/>
      <c r="AI360"/>
      <c r="AJ360" s="30"/>
      <c r="AK360" s="13">
        <v>1199921</v>
      </c>
      <c r="AL360" s="13">
        <v>1199921</v>
      </c>
      <c r="AM360">
        <v>0</v>
      </c>
      <c r="AN360" s="30">
        <v>43282</v>
      </c>
      <c r="AO360" s="21">
        <v>48</v>
      </c>
      <c r="AP360" s="21" t="s">
        <v>5024</v>
      </c>
      <c r="AS360" s="30"/>
      <c r="AX360" s="30"/>
      <c r="BG360" s="30"/>
      <c r="BP360" s="30"/>
      <c r="BU360" t="s">
        <v>2463</v>
      </c>
      <c r="BV360" s="21" t="s">
        <v>2464</v>
      </c>
      <c r="BW360" s="21" t="s">
        <v>3426</v>
      </c>
      <c r="BX360" s="21" t="s">
        <v>630</v>
      </c>
      <c r="BY360" s="31">
        <v>800000</v>
      </c>
      <c r="BZ360" s="31">
        <v>800000</v>
      </c>
      <c r="CB360" s="21" t="s">
        <v>5026</v>
      </c>
      <c r="CC360" s="21" t="s">
        <v>5027</v>
      </c>
      <c r="CD360" s="21" t="s">
        <v>5028</v>
      </c>
      <c r="CE360" s="21" t="s">
        <v>5029</v>
      </c>
      <c r="CF360" s="31">
        <v>199942</v>
      </c>
      <c r="CG360" s="31">
        <v>199942</v>
      </c>
      <c r="CI360" s="21" t="s">
        <v>5031</v>
      </c>
      <c r="CJ360" s="21" t="s">
        <v>5032</v>
      </c>
      <c r="CK360" s="21" t="s">
        <v>5033</v>
      </c>
      <c r="CL360" s="21" t="s">
        <v>4086</v>
      </c>
      <c r="CM360" s="31">
        <v>199979</v>
      </c>
      <c r="CN360" s="31">
        <v>199979</v>
      </c>
      <c r="CT360" s="31"/>
      <c r="CU360" s="31"/>
      <c r="DA360" s="31"/>
      <c r="DB360" s="31"/>
      <c r="DH360" s="31"/>
      <c r="DI360" s="31"/>
      <c r="DO360" s="31"/>
      <c r="DP360" s="31"/>
      <c r="DR360" t="s">
        <v>5486</v>
      </c>
      <c r="DS360" t="s">
        <v>5487</v>
      </c>
      <c r="DT360" t="s">
        <v>465</v>
      </c>
      <c r="DU360" s="29" t="s">
        <v>5595</v>
      </c>
      <c r="DV360" t="s">
        <v>2829</v>
      </c>
      <c r="DW360" t="s">
        <v>5481</v>
      </c>
      <c r="DX360" t="s">
        <v>5482</v>
      </c>
      <c r="DY360" t="s">
        <v>5483</v>
      </c>
      <c r="DZ360" t="s">
        <v>5484</v>
      </c>
      <c r="EA360" s="22">
        <v>43091.565520833334</v>
      </c>
      <c r="EB360" t="s">
        <v>5025</v>
      </c>
      <c r="EC360" t="s">
        <v>5980</v>
      </c>
    </row>
    <row r="361" spans="1:134" x14ac:dyDescent="0.35">
      <c r="A361" s="30"/>
      <c r="B361" s="22">
        <v>43005.698611111111</v>
      </c>
      <c r="C361" s="22" t="s">
        <v>2839</v>
      </c>
      <c r="D361" s="30" t="s">
        <v>2840</v>
      </c>
      <c r="E361" s="30" t="s">
        <v>462</v>
      </c>
      <c r="F361" s="30" t="s">
        <v>2820</v>
      </c>
      <c r="G361" s="30" t="s">
        <v>2819</v>
      </c>
      <c r="H361" t="s">
        <v>2821</v>
      </c>
      <c r="J361" t="s">
        <v>1032</v>
      </c>
      <c r="M361" s="26">
        <v>99</v>
      </c>
      <c r="Q361" s="29" t="s">
        <v>753</v>
      </c>
      <c r="R361" s="29" t="str">
        <f>IFERROR(MID(RADataQTable[[#This Row],[RAtemplate]],1,LEN(RADataQTable[[#This Row],[RAtemplate]])-8),"RA") &amp; " " &amp; RADataQTable[[#This Row],[prop_id0]] &amp; " " &amp; RADataQTable[[#This Row],[last0]]</f>
        <v>RA 1763998 Dongarra</v>
      </c>
      <c r="U361" s="21" t="str">
        <f>IF(signer1="PD",IF(ISBLANK(RADataQTable[[#This Row],[sign_blck_name]]),"",RADataQTable[[#This Row],[sign_blck_name]]),IF(ISBLANK(signer1),"",signer1))</f>
        <v>M. Mimi McClure</v>
      </c>
      <c r="V361" s="29" t="str">
        <f>signer2</f>
        <v>Cognizant Program Director</v>
      </c>
      <c r="W361" s="15" t="str">
        <f>HYPERLINK("https://www.ejacket.nsf.gov/ej/showProposal.do?Continue=Y&amp;ID="&amp;RADataQTable[[#This Row],[prop_id0]],"eJ")</f>
        <v>eJ</v>
      </c>
      <c r="X361" s="15" t="str">
        <f>HYPERLINK("mailto:"&amp;RADataQTable[[#This Row],[email]]&amp;"&amp;subject=Your NSF Proposal:  "&amp;RADataQTable[[#This Row],[Div]]&amp;" "&amp;RADataQTable[[#This Row],[prop_id0]], RADataQTable[[#This Row],[email]])</f>
        <v>dongarra@icl.utk.edu</v>
      </c>
      <c r="Y361" s="15" t="str">
        <f>HYPERLINK("mailto:"&amp;RADataQTable[[#This Row],[allPIemail]]&amp;"&amp;subject=NSF Proposal:  "&amp;RADataQTable[[#This Row],[Div]]&amp;" "&amp;RADataQTable[[#This Row],[prop_id0]], "PIs@")</f>
        <v>PIs@</v>
      </c>
      <c r="Z361" t="s">
        <v>2841</v>
      </c>
      <c r="AD361"/>
      <c r="AE361" t="str">
        <f>IF(RADataQTable[[#This Row],[maxScore]]-RADataQTable[[#This Row],[minScore]]&gt;4,"Y","")</f>
        <v/>
      </c>
      <c r="AF361" s="21"/>
      <c r="AG361" s="26"/>
      <c r="AI361"/>
      <c r="AJ361" s="30"/>
      <c r="AK361" s="13">
        <v>1199986</v>
      </c>
      <c r="AL361" s="13">
        <v>1199986</v>
      </c>
      <c r="AM361">
        <v>0</v>
      </c>
      <c r="AN361" s="30">
        <v>43160</v>
      </c>
      <c r="AO361" s="21">
        <v>36</v>
      </c>
      <c r="AP361" s="21" t="s">
        <v>5036</v>
      </c>
      <c r="AS361" s="30"/>
      <c r="AX361" s="30"/>
      <c r="BG361" s="30"/>
      <c r="BP361" s="30"/>
      <c r="BU361" t="s">
        <v>2466</v>
      </c>
      <c r="BV361" s="21" t="s">
        <v>2467</v>
      </c>
      <c r="BW361" s="21" t="s">
        <v>5035</v>
      </c>
      <c r="BX361" s="21" t="s">
        <v>4693</v>
      </c>
      <c r="BY361" s="31">
        <v>900000</v>
      </c>
      <c r="BZ361" s="31">
        <v>900000</v>
      </c>
      <c r="CA361" t="s">
        <v>485</v>
      </c>
      <c r="CB361" s="21" t="s">
        <v>5038</v>
      </c>
      <c r="CC361" s="21" t="s">
        <v>3945</v>
      </c>
      <c r="CD361" s="21" t="s">
        <v>3758</v>
      </c>
      <c r="CE361" s="21" t="s">
        <v>5039</v>
      </c>
      <c r="CF361" s="31">
        <v>299986</v>
      </c>
      <c r="CG361" s="31">
        <v>299986</v>
      </c>
      <c r="CH361" t="s">
        <v>485</v>
      </c>
      <c r="CM361" s="31"/>
      <c r="CN361" s="31"/>
      <c r="CT361" s="31"/>
      <c r="CU361" s="31"/>
      <c r="DA361" s="31"/>
      <c r="DB361" s="31"/>
      <c r="DH361" s="31"/>
      <c r="DI361" s="31"/>
      <c r="DO361" s="31"/>
      <c r="DP361" s="31"/>
      <c r="DR361" t="s">
        <v>5486</v>
      </c>
      <c r="DS361" t="s">
        <v>5487</v>
      </c>
      <c r="DT361" t="s">
        <v>463</v>
      </c>
      <c r="DU361" s="29" t="s">
        <v>5568</v>
      </c>
      <c r="DV361" t="s">
        <v>2829</v>
      </c>
      <c r="DW361" t="s">
        <v>5481</v>
      </c>
      <c r="DX361" t="s">
        <v>5482</v>
      </c>
      <c r="DY361" t="s">
        <v>5483</v>
      </c>
      <c r="DZ361" t="s">
        <v>5484</v>
      </c>
      <c r="EA361" s="22">
        <v>43091.565520833334</v>
      </c>
      <c r="EB361" t="s">
        <v>5037</v>
      </c>
      <c r="EC361" t="s">
        <v>5981</v>
      </c>
    </row>
    <row r="362" spans="1:134" x14ac:dyDescent="0.35">
      <c r="A362" s="30"/>
      <c r="B362" s="22">
        <v>43005.698611111111</v>
      </c>
      <c r="C362" s="22" t="s">
        <v>2868</v>
      </c>
      <c r="D362" s="30" t="s">
        <v>2869</v>
      </c>
      <c r="E362" s="30" t="s">
        <v>468</v>
      </c>
      <c r="F362" s="30" t="s">
        <v>2820</v>
      </c>
      <c r="G362" s="30" t="s">
        <v>2819</v>
      </c>
      <c r="H362" t="s">
        <v>2821</v>
      </c>
      <c r="I362" t="s">
        <v>2911</v>
      </c>
      <c r="J362" t="s">
        <v>800</v>
      </c>
      <c r="M362" s="26">
        <v>99</v>
      </c>
      <c r="Q362" s="29" t="s">
        <v>753</v>
      </c>
      <c r="R362" s="29" t="str">
        <f>IFERROR(MID(RADataQTable[[#This Row],[RAtemplate]],1,LEN(RADataQTable[[#This Row],[RAtemplate]])-8),"RA") &amp; " " &amp; RADataQTable[[#This Row],[prop_id0]] &amp; " " &amp; RADataQTable[[#This Row],[last0]]</f>
        <v>RA 1763999 Panozzo</v>
      </c>
      <c r="U362" s="21" t="str">
        <f>IF(signer1="PD",IF(ISBLANK(RADataQTable[[#This Row],[sign_blck_name]]),"",RADataQTable[[#This Row],[sign_blck_name]]),IF(ISBLANK(signer1),"",signer1))</f>
        <v>Ephraim P. Glinert</v>
      </c>
      <c r="V362" s="29" t="str">
        <f>signer2</f>
        <v>Cognizant Program Director</v>
      </c>
      <c r="W362" s="15" t="str">
        <f>HYPERLINK("https://www.ejacket.nsf.gov/ej/showProposal.do?Continue=Y&amp;ID="&amp;RADataQTable[[#This Row],[prop_id0]],"eJ")</f>
        <v>eJ</v>
      </c>
      <c r="X362" s="15" t="str">
        <f>HYPERLINK("mailto:"&amp;RADataQTable[[#This Row],[email]]&amp;"&amp;subject=Your NSF Proposal:  "&amp;RADataQTable[[#This Row],[Div]]&amp;" "&amp;RADataQTable[[#This Row],[prop_id0]], RADataQTable[[#This Row],[email]])</f>
        <v>panozzo@nyu.edu</v>
      </c>
      <c r="Y362" s="15" t="str">
        <f>HYPERLINK("mailto:"&amp;RADataQTable[[#This Row],[allPIemail]]&amp;"&amp;subject=NSF Proposal:  "&amp;RADataQTable[[#This Row],[Div]]&amp;" "&amp;RADataQTable[[#This Row],[prop_id0]], "PIs@")</f>
        <v>PIs@</v>
      </c>
      <c r="Z362" t="s">
        <v>2871</v>
      </c>
      <c r="AD362"/>
      <c r="AE362" t="str">
        <f>IF(RADataQTable[[#This Row],[maxScore]]-RADataQTable[[#This Row],[minScore]]&gt;4,"Y","")</f>
        <v/>
      </c>
      <c r="AF362" s="21"/>
      <c r="AG362" s="26"/>
      <c r="AI362"/>
      <c r="AJ362" s="30"/>
      <c r="AK362" s="13">
        <v>1190245</v>
      </c>
      <c r="AL362" s="13">
        <v>1190245</v>
      </c>
      <c r="AM362">
        <v>0</v>
      </c>
      <c r="AN362" s="30">
        <v>43160</v>
      </c>
      <c r="AO362" s="21">
        <v>36</v>
      </c>
      <c r="AP362" s="21" t="s">
        <v>5042</v>
      </c>
      <c r="AS362" s="30"/>
      <c r="AX362" s="30"/>
      <c r="BG362" s="30"/>
      <c r="BP362" s="30"/>
      <c r="BU362" t="s">
        <v>2469</v>
      </c>
      <c r="BV362" s="21" t="s">
        <v>2470</v>
      </c>
      <c r="BW362" s="21" t="s">
        <v>5041</v>
      </c>
      <c r="BX362" s="21" t="s">
        <v>589</v>
      </c>
      <c r="BY362" s="31">
        <v>901994</v>
      </c>
      <c r="BZ362" s="31">
        <v>901994</v>
      </c>
      <c r="CA362" t="s">
        <v>468</v>
      </c>
      <c r="CB362" s="21" t="s">
        <v>5044</v>
      </c>
      <c r="CC362" s="21" t="s">
        <v>2665</v>
      </c>
      <c r="CD362" s="21" t="s">
        <v>5045</v>
      </c>
      <c r="CE362" s="21" t="s">
        <v>722</v>
      </c>
      <c r="CF362" s="31">
        <v>288251</v>
      </c>
      <c r="CG362" s="31">
        <v>288251</v>
      </c>
      <c r="CH362" t="s">
        <v>468</v>
      </c>
      <c r="CM362" s="31"/>
      <c r="CN362" s="31"/>
      <c r="CT362" s="31"/>
      <c r="CU362" s="31"/>
      <c r="DA362" s="31"/>
      <c r="DB362" s="31"/>
      <c r="DH362" s="31"/>
      <c r="DI362" s="31"/>
      <c r="DO362" s="31"/>
      <c r="DP362" s="31"/>
      <c r="DR362" t="s">
        <v>5495</v>
      </c>
      <c r="DS362" t="s">
        <v>5496</v>
      </c>
      <c r="DT362" t="s">
        <v>469</v>
      </c>
      <c r="DU362" s="29" t="s">
        <v>5505</v>
      </c>
      <c r="DV362" t="s">
        <v>2829</v>
      </c>
      <c r="DW362" t="s">
        <v>5481</v>
      </c>
      <c r="DX362" t="s">
        <v>5482</v>
      </c>
      <c r="DY362" t="s">
        <v>5483</v>
      </c>
      <c r="DZ362" t="s">
        <v>5484</v>
      </c>
      <c r="EA362" s="22">
        <v>43091.565520833334</v>
      </c>
      <c r="EB362" t="s">
        <v>5043</v>
      </c>
      <c r="EC362" t="s">
        <v>5982</v>
      </c>
    </row>
    <row r="363" spans="1:134" x14ac:dyDescent="0.35">
      <c r="A363" s="30"/>
      <c r="B363" s="22">
        <v>43005.7</v>
      </c>
      <c r="C363" s="22" t="s">
        <v>2839</v>
      </c>
      <c r="D363" s="30" t="s">
        <v>2840</v>
      </c>
      <c r="E363" s="30" t="s">
        <v>462</v>
      </c>
      <c r="F363" s="30" t="s">
        <v>2820</v>
      </c>
      <c r="G363" s="30" t="s">
        <v>2819</v>
      </c>
      <c r="H363" t="s">
        <v>2821</v>
      </c>
      <c r="J363" t="s">
        <v>1032</v>
      </c>
      <c r="M363" s="26">
        <v>99</v>
      </c>
      <c r="Q363" s="29" t="s">
        <v>753</v>
      </c>
      <c r="R363" s="29" t="str">
        <f>IFERROR(MID(RADataQTable[[#This Row],[RAtemplate]],1,LEN(RADataQTable[[#This Row],[RAtemplate]])-8),"RA") &amp; " " &amp; RADataQTable[[#This Row],[prop_id0]] &amp; " " &amp; RADataQTable[[#This Row],[last0]]</f>
        <v>RA 1764001 Karam</v>
      </c>
      <c r="U363" s="21" t="str">
        <f>IF(signer1="PD",IF(ISBLANK(RADataQTable[[#This Row],[sign_blck_name]]),"",RADataQTable[[#This Row],[sign_blck_name]]),IF(ISBLANK(signer1),"",signer1))</f>
        <v>M. Mimi McClure</v>
      </c>
      <c r="V363" s="29" t="str">
        <f>signer2</f>
        <v>Cognizant Program Director</v>
      </c>
      <c r="W363" s="15" t="str">
        <f>HYPERLINK("https://www.ejacket.nsf.gov/ej/showProposal.do?Continue=Y&amp;ID="&amp;RADataQTable[[#This Row],[prop_id0]],"eJ")</f>
        <v>eJ</v>
      </c>
      <c r="X363" s="15" t="str">
        <f>HYPERLINK("mailto:"&amp;RADataQTable[[#This Row],[email]]&amp;"&amp;subject=Your NSF Proposal:  "&amp;RADataQTable[[#This Row],[Div]]&amp;" "&amp;RADataQTable[[#This Row],[prop_id0]], RADataQTable[[#This Row],[email]])</f>
        <v>karam@asu.edu</v>
      </c>
      <c r="Y363" s="15" t="str">
        <f>HYPERLINK("mailto:"&amp;RADataQTable[[#This Row],[allPIemail]]&amp;"&amp;subject=NSF Proposal:  "&amp;RADataQTable[[#This Row],[Div]]&amp;" "&amp;RADataQTable[[#This Row],[prop_id0]], "PIs@")</f>
        <v>PIs@</v>
      </c>
      <c r="Z363" t="s">
        <v>2841</v>
      </c>
      <c r="AD363"/>
      <c r="AE363" t="str">
        <f>IF(RADataQTable[[#This Row],[maxScore]]-RADataQTable[[#This Row],[minScore]]&gt;4,"Y","")</f>
        <v/>
      </c>
      <c r="AF363" s="21"/>
      <c r="AG363" s="26"/>
      <c r="AI363"/>
      <c r="AJ363" s="30"/>
      <c r="AK363" s="13">
        <v>1199135</v>
      </c>
      <c r="AL363" s="13">
        <v>1199135</v>
      </c>
      <c r="AM363">
        <v>0</v>
      </c>
      <c r="AN363" s="30">
        <v>43313</v>
      </c>
      <c r="AO363" s="21">
        <v>48</v>
      </c>
      <c r="AP363" s="21" t="s">
        <v>5057</v>
      </c>
      <c r="AS363" s="30"/>
      <c r="AX363" s="30"/>
      <c r="BG363" s="30"/>
      <c r="BP363" s="30"/>
      <c r="BU363" t="s">
        <v>2480</v>
      </c>
      <c r="BV363" s="21" t="s">
        <v>2481</v>
      </c>
      <c r="BW363" s="21" t="s">
        <v>5056</v>
      </c>
      <c r="BX363" s="21" t="s">
        <v>534</v>
      </c>
      <c r="BY363" s="31">
        <v>1199135</v>
      </c>
      <c r="BZ363" s="31">
        <v>1199135</v>
      </c>
      <c r="CA363" t="s">
        <v>485</v>
      </c>
      <c r="CF363" s="31"/>
      <c r="CG363" s="31"/>
      <c r="CM363" s="31"/>
      <c r="CN363" s="31"/>
      <c r="CT363" s="31"/>
      <c r="CU363" s="31"/>
      <c r="DA363" s="31"/>
      <c r="DB363" s="31"/>
      <c r="DH363" s="31"/>
      <c r="DI363" s="31"/>
      <c r="DO363" s="31"/>
      <c r="DP363" s="31"/>
      <c r="DR363" t="s">
        <v>5486</v>
      </c>
      <c r="DS363" t="s">
        <v>5487</v>
      </c>
      <c r="DT363" t="s">
        <v>463</v>
      </c>
      <c r="DU363" s="29" t="s">
        <v>5568</v>
      </c>
      <c r="DV363" t="s">
        <v>2829</v>
      </c>
      <c r="DW363" t="s">
        <v>5481</v>
      </c>
      <c r="DX363" t="s">
        <v>5482</v>
      </c>
      <c r="DY363" t="s">
        <v>5483</v>
      </c>
      <c r="DZ363" t="s">
        <v>5484</v>
      </c>
      <c r="EA363" s="22">
        <v>43091.565520833334</v>
      </c>
      <c r="EB363" t="s">
        <v>5058</v>
      </c>
      <c r="EC363" t="s">
        <v>5985</v>
      </c>
    </row>
    <row r="364" spans="1:134" x14ac:dyDescent="0.35">
      <c r="A364" s="30"/>
      <c r="B364" s="22">
        <v>43005.7</v>
      </c>
      <c r="C364" s="22" t="s">
        <v>2868</v>
      </c>
      <c r="D364" s="30" t="s">
        <v>2869</v>
      </c>
      <c r="E364" s="30" t="s">
        <v>466</v>
      </c>
      <c r="F364" s="30" t="s">
        <v>2820</v>
      </c>
      <c r="G364" s="30" t="s">
        <v>2819</v>
      </c>
      <c r="H364" t="s">
        <v>2821</v>
      </c>
      <c r="I364" t="s">
        <v>2883</v>
      </c>
      <c r="J364" t="s">
        <v>786</v>
      </c>
      <c r="M364" s="26">
        <v>99</v>
      </c>
      <c r="Q364" s="29" t="s">
        <v>753</v>
      </c>
      <c r="R364" s="29" t="str">
        <f>IFERROR(MID(RADataQTable[[#This Row],[RAtemplate]],1,LEN(RADataQTable[[#This Row],[RAtemplate]])-8),"RA") &amp; " " &amp; RADataQTable[[#This Row],[prop_id0]] &amp; " " &amp; RADataQTable[[#This Row],[last0]]</f>
        <v>RA 1764002 Gil-Garcia</v>
      </c>
      <c r="U364" s="21" t="str">
        <f>IF(signer1="PD",IF(ISBLANK(RADataQTable[[#This Row],[sign_blck_name]]),"",RADataQTable[[#This Row],[sign_blck_name]]),IF(ISBLANK(signer1),"",signer1))</f>
        <v>Aidong Zhang</v>
      </c>
      <c r="V364" s="29" t="str">
        <f>signer2</f>
        <v>Cognizant Program Director</v>
      </c>
      <c r="W364" s="15" t="str">
        <f>HYPERLINK("https://www.ejacket.nsf.gov/ej/showProposal.do?Continue=Y&amp;ID="&amp;RADataQTable[[#This Row],[prop_id0]],"eJ")</f>
        <v>eJ</v>
      </c>
      <c r="X364" s="15" t="str">
        <f>HYPERLINK("mailto:"&amp;RADataQTable[[#This Row],[email]]&amp;"&amp;subject=Your NSF Proposal:  "&amp;RADataQTable[[#This Row],[Div]]&amp;" "&amp;RADataQTable[[#This Row],[prop_id0]], RADataQTable[[#This Row],[email]])</f>
        <v>jgil-garcia@ctg.albany.edu</v>
      </c>
      <c r="Y364" s="15" t="str">
        <f>HYPERLINK("mailto:"&amp;RADataQTable[[#This Row],[allPIemail]]&amp;"&amp;subject=NSF Proposal:  "&amp;RADataQTable[[#This Row],[Div]]&amp;" "&amp;RADataQTable[[#This Row],[prop_id0]], "PIs@")</f>
        <v>PIs@</v>
      </c>
      <c r="Z364" t="s">
        <v>2871</v>
      </c>
      <c r="AD364"/>
      <c r="AE364" t="str">
        <f>IF(RADataQTable[[#This Row],[maxScore]]-RADataQTable[[#This Row],[minScore]]&gt;4,"Y","")</f>
        <v/>
      </c>
      <c r="AF364" s="21"/>
      <c r="AG364" s="26"/>
      <c r="AI364"/>
      <c r="AJ364" s="30"/>
      <c r="AK364" s="13">
        <v>1079052</v>
      </c>
      <c r="AL364" s="13">
        <v>1079052</v>
      </c>
      <c r="AM364">
        <v>0</v>
      </c>
      <c r="AN364" s="30">
        <v>43252</v>
      </c>
      <c r="AO364" s="21">
        <v>36</v>
      </c>
      <c r="AP364" s="21" t="s">
        <v>5060</v>
      </c>
      <c r="AS364" s="30"/>
      <c r="AX364" s="30"/>
      <c r="BG364" s="30"/>
      <c r="BP364" s="30"/>
      <c r="BU364" t="s">
        <v>2483</v>
      </c>
      <c r="BV364" s="21" t="s">
        <v>2484</v>
      </c>
      <c r="BW364" s="21" t="s">
        <v>5059</v>
      </c>
      <c r="BX364" s="21" t="s">
        <v>647</v>
      </c>
      <c r="BY364" s="31">
        <v>1079052</v>
      </c>
      <c r="BZ364" s="31">
        <v>1079052</v>
      </c>
      <c r="CA364" t="s">
        <v>2884</v>
      </c>
      <c r="CF364" s="31"/>
      <c r="CG364" s="31"/>
      <c r="CM364" s="31"/>
      <c r="CN364" s="31"/>
      <c r="CT364" s="31"/>
      <c r="CU364" s="31"/>
      <c r="DA364" s="31"/>
      <c r="DB364" s="31"/>
      <c r="DH364" s="31"/>
      <c r="DI364" s="31"/>
      <c r="DO364" s="31"/>
      <c r="DP364" s="31"/>
      <c r="DR364" t="s">
        <v>5495</v>
      </c>
      <c r="DS364" t="s">
        <v>5496</v>
      </c>
      <c r="DT364" t="s">
        <v>467</v>
      </c>
      <c r="DU364" s="29" t="s">
        <v>5499</v>
      </c>
      <c r="DV364" t="s">
        <v>2881</v>
      </c>
      <c r="DW364" t="s">
        <v>5481</v>
      </c>
      <c r="DX364" t="s">
        <v>5482</v>
      </c>
      <c r="DY364" t="s">
        <v>5483</v>
      </c>
      <c r="DZ364" t="s">
        <v>5484</v>
      </c>
      <c r="EA364" s="22">
        <v>43091.565520833334</v>
      </c>
      <c r="EB364" t="s">
        <v>5061</v>
      </c>
      <c r="EC364" t="s">
        <v>5986</v>
      </c>
    </row>
    <row r="365" spans="1:134" x14ac:dyDescent="0.35">
      <c r="A365" s="30"/>
      <c r="B365" s="22">
        <v>43005.700694444444</v>
      </c>
      <c r="C365" s="22" t="s">
        <v>2839</v>
      </c>
      <c r="D365" s="30" t="s">
        <v>2840</v>
      </c>
      <c r="E365" s="30" t="s">
        <v>462</v>
      </c>
      <c r="F365" s="30" t="s">
        <v>2820</v>
      </c>
      <c r="G365" s="30" t="s">
        <v>2819</v>
      </c>
      <c r="H365" t="s">
        <v>2821</v>
      </c>
      <c r="J365" t="s">
        <v>757</v>
      </c>
      <c r="M365" s="26">
        <v>99</v>
      </c>
      <c r="Q365" s="29" t="s">
        <v>753</v>
      </c>
      <c r="R365" s="29" t="str">
        <f>IFERROR(MID(RADataQTable[[#This Row],[RAtemplate]],1,LEN(RADataQTable[[#This Row],[RAtemplate]])-8),"RA") &amp; " " &amp; RADataQTable[[#This Row],[prop_id0]] &amp; " " &amp; RADataQTable[[#This Row],[last0]]</f>
        <v>RA 1764004 Blanas</v>
      </c>
      <c r="U365" s="21" t="str">
        <f>IF(signer1="PD",IF(ISBLANK(RADataQTable[[#This Row],[sign_blck_name]]),"",RADataQTable[[#This Row],[sign_blck_name]]),IF(ISBLANK(signer1),"",signer1))</f>
        <v>Sandip Kundu</v>
      </c>
      <c r="V365" s="29" t="str">
        <f>signer2</f>
        <v>Cognizant Program Director</v>
      </c>
      <c r="W365" s="15" t="str">
        <f>HYPERLINK("https://www.ejacket.nsf.gov/ej/showProposal.do?Continue=Y&amp;ID="&amp;RADataQTable[[#This Row],[prop_id0]],"eJ")</f>
        <v>eJ</v>
      </c>
      <c r="X365" s="15" t="str">
        <f>HYPERLINK("mailto:"&amp;RADataQTable[[#This Row],[email]]&amp;"&amp;subject=Your NSF Proposal:  "&amp;RADataQTable[[#This Row],[Div]]&amp;" "&amp;RADataQTable[[#This Row],[prop_id0]], RADataQTable[[#This Row],[email]])</f>
        <v>blanas.2@osu.edu</v>
      </c>
      <c r="Y365" s="15" t="str">
        <f>HYPERLINK("mailto:"&amp;RADataQTable[[#This Row],[allPIemail]]&amp;"&amp;subject=NSF Proposal:  "&amp;RADataQTable[[#This Row],[Div]]&amp;" "&amp;RADataQTable[[#This Row],[prop_id0]], "PIs@")</f>
        <v>PIs@</v>
      </c>
      <c r="Z365" t="s">
        <v>2841</v>
      </c>
      <c r="AD365"/>
      <c r="AE365" t="str">
        <f>IF(RADataQTable[[#This Row],[maxScore]]-RADataQTable[[#This Row],[minScore]]&gt;4,"Y","")</f>
        <v/>
      </c>
      <c r="AF365" s="21"/>
      <c r="AG365" s="26"/>
      <c r="AI365"/>
      <c r="AJ365" s="30"/>
      <c r="AK365" s="13">
        <v>1200000</v>
      </c>
      <c r="AL365" s="13">
        <v>1200000</v>
      </c>
      <c r="AM365">
        <v>0</v>
      </c>
      <c r="AN365" s="30">
        <v>43344</v>
      </c>
      <c r="AO365" s="21">
        <v>48</v>
      </c>
      <c r="AP365" s="21" t="s">
        <v>5063</v>
      </c>
      <c r="AS365" s="30"/>
      <c r="AX365" s="30"/>
      <c r="BG365" s="30"/>
      <c r="BP365" s="30"/>
      <c r="BU365" t="s">
        <v>2486</v>
      </c>
      <c r="BV365" s="21" t="s">
        <v>2487</v>
      </c>
      <c r="BW365" s="21" t="s">
        <v>5062</v>
      </c>
      <c r="BX365" s="21" t="s">
        <v>603</v>
      </c>
      <c r="BY365" s="31">
        <v>1200000</v>
      </c>
      <c r="BZ365" s="31">
        <v>1200000</v>
      </c>
      <c r="CA365" t="s">
        <v>485</v>
      </c>
      <c r="CF365" s="31"/>
      <c r="CG365" s="31"/>
      <c r="CM365" s="31"/>
      <c r="CN365" s="31"/>
      <c r="CT365" s="31"/>
      <c r="CU365" s="31"/>
      <c r="DA365" s="31"/>
      <c r="DB365" s="31"/>
      <c r="DH365" s="31"/>
      <c r="DI365" s="31"/>
      <c r="DO365" s="31"/>
      <c r="DP365" s="31"/>
      <c r="DR365" t="s">
        <v>5486</v>
      </c>
      <c r="DS365" t="s">
        <v>5487</v>
      </c>
      <c r="DT365" t="s">
        <v>463</v>
      </c>
      <c r="DU365" s="29" t="s">
        <v>5488</v>
      </c>
      <c r="DV365" t="s">
        <v>2829</v>
      </c>
      <c r="DW365" t="s">
        <v>5481</v>
      </c>
      <c r="DX365" t="s">
        <v>5482</v>
      </c>
      <c r="DY365" t="s">
        <v>5483</v>
      </c>
      <c r="DZ365" t="s">
        <v>5484</v>
      </c>
      <c r="EA365" s="22">
        <v>43091.565520833334</v>
      </c>
      <c r="EB365" t="s">
        <v>5064</v>
      </c>
      <c r="EC365" t="s">
        <v>5987</v>
      </c>
    </row>
    <row r="366" spans="1:134" x14ac:dyDescent="0.35">
      <c r="A366" s="30"/>
      <c r="B366" s="22">
        <v>43005.702777777777</v>
      </c>
      <c r="C366" s="22" t="s">
        <v>2868</v>
      </c>
      <c r="D366" s="30" t="s">
        <v>2869</v>
      </c>
      <c r="E366" s="30" t="s">
        <v>466</v>
      </c>
      <c r="F366" s="30" t="s">
        <v>2820</v>
      </c>
      <c r="G366" s="30" t="s">
        <v>2819</v>
      </c>
      <c r="H366" t="s">
        <v>2821</v>
      </c>
      <c r="I366" t="s">
        <v>2883</v>
      </c>
      <c r="J366" t="s">
        <v>1882</v>
      </c>
      <c r="M366" s="26">
        <v>99</v>
      </c>
      <c r="Q366" s="29" t="s">
        <v>753</v>
      </c>
      <c r="R366" s="29" t="str">
        <f>IFERROR(MID(RADataQTable[[#This Row],[RAtemplate]],1,LEN(RADataQTable[[#This Row],[RAtemplate]])-8),"RA") &amp; " " &amp; RADataQTable[[#This Row],[prop_id0]] &amp; " " &amp; RADataQTable[[#This Row],[last0]]</f>
        <v>RA 1764009 Ribeiro</v>
      </c>
      <c r="U366" s="21" t="str">
        <f>IF(signer1="PD",IF(ISBLANK(RADataQTable[[#This Row],[sign_blck_name]]),"",RADataQTable[[#This Row],[sign_blck_name]]),IF(ISBLANK(signer1),"",signer1))</f>
        <v>Jun Huan</v>
      </c>
      <c r="V366" s="29" t="str">
        <f>signer2</f>
        <v>Cognizant Program Director</v>
      </c>
      <c r="W366" s="15" t="str">
        <f>HYPERLINK("https://www.ejacket.nsf.gov/ej/showProposal.do?Continue=Y&amp;ID="&amp;RADataQTable[[#This Row],[prop_id0]],"eJ")</f>
        <v>eJ</v>
      </c>
      <c r="X366" s="15" t="str">
        <f>HYPERLINK("mailto:"&amp;RADataQTable[[#This Row],[email]]&amp;"&amp;subject=Your NSF Proposal:  "&amp;RADataQTable[[#This Row],[Div]]&amp;" "&amp;RADataQTable[[#This Row],[prop_id0]], RADataQTable[[#This Row],[email]])</f>
        <v>ribeiro@cs.purdue.edu</v>
      </c>
      <c r="Y366" s="15" t="str">
        <f>HYPERLINK("mailto:"&amp;RADataQTable[[#This Row],[allPIemail]]&amp;"&amp;subject=NSF Proposal:  "&amp;RADataQTable[[#This Row],[Div]]&amp;" "&amp;RADataQTable[[#This Row],[prop_id0]], "PIs@")</f>
        <v>PIs@</v>
      </c>
      <c r="Z366" t="s">
        <v>2871</v>
      </c>
      <c r="AD366"/>
      <c r="AE366" t="str">
        <f>IF(RADataQTable[[#This Row],[maxScore]]-RADataQTable[[#This Row],[minScore]]&gt;4,"Y","")</f>
        <v/>
      </c>
      <c r="AF366" s="21"/>
      <c r="AG366" s="26"/>
      <c r="AI366"/>
      <c r="AJ366" s="30"/>
      <c r="AK366" s="13">
        <v>1199658</v>
      </c>
      <c r="AL366" s="13">
        <v>1199658</v>
      </c>
      <c r="AM366">
        <v>0</v>
      </c>
      <c r="AN366" s="30">
        <v>43252</v>
      </c>
      <c r="AO366" s="21">
        <v>48</v>
      </c>
      <c r="AP366" s="21" t="s">
        <v>5071</v>
      </c>
      <c r="AS366" s="30"/>
      <c r="AX366" s="30"/>
      <c r="BG366" s="30"/>
      <c r="BP366" s="30"/>
      <c r="BU366" t="s">
        <v>2496</v>
      </c>
      <c r="BV366" s="21" t="s">
        <v>2497</v>
      </c>
      <c r="BW366" s="21" t="s">
        <v>5070</v>
      </c>
      <c r="BX366" s="21" t="s">
        <v>612</v>
      </c>
      <c r="BY366" s="31">
        <v>799658</v>
      </c>
      <c r="BZ366" s="31">
        <v>799658</v>
      </c>
      <c r="CA366" t="s">
        <v>2884</v>
      </c>
      <c r="CB366" s="21" t="s">
        <v>5073</v>
      </c>
      <c r="CC366" s="21" t="s">
        <v>5074</v>
      </c>
      <c r="CD366" s="21" t="s">
        <v>5075</v>
      </c>
      <c r="CE366" s="21" t="s">
        <v>603</v>
      </c>
      <c r="CF366" s="31">
        <v>400000</v>
      </c>
      <c r="CG366" s="31">
        <v>400000</v>
      </c>
      <c r="CH366" t="s">
        <v>2884</v>
      </c>
      <c r="CM366" s="31"/>
      <c r="CN366" s="31"/>
      <c r="CT366" s="31"/>
      <c r="CU366" s="31"/>
      <c r="DA366" s="31"/>
      <c r="DB366" s="31"/>
      <c r="DH366" s="31"/>
      <c r="DI366" s="31"/>
      <c r="DO366" s="31"/>
      <c r="DP366" s="31"/>
      <c r="DR366" t="s">
        <v>5495</v>
      </c>
      <c r="DS366" t="s">
        <v>5496</v>
      </c>
      <c r="DT366" t="s">
        <v>467</v>
      </c>
      <c r="DU366" s="29" t="s">
        <v>5729</v>
      </c>
      <c r="DV366" t="s">
        <v>2829</v>
      </c>
      <c r="DW366" t="s">
        <v>5481</v>
      </c>
      <c r="DX366" t="s">
        <v>5482</v>
      </c>
      <c r="DY366" t="s">
        <v>5483</v>
      </c>
      <c r="DZ366" t="s">
        <v>5484</v>
      </c>
      <c r="EA366" s="22">
        <v>43091.565520833334</v>
      </c>
      <c r="EB366" t="s">
        <v>5072</v>
      </c>
      <c r="EC366" t="s">
        <v>5991</v>
      </c>
    </row>
    <row r="367" spans="1:134" x14ac:dyDescent="0.35">
      <c r="A367" s="30"/>
      <c r="B367" s="22">
        <v>43005.702777777777</v>
      </c>
      <c r="C367" s="22" t="s">
        <v>2868</v>
      </c>
      <c r="D367" s="30" t="s">
        <v>2869</v>
      </c>
      <c r="E367" s="30" t="s">
        <v>470</v>
      </c>
      <c r="F367" s="30" t="s">
        <v>2820</v>
      </c>
      <c r="G367" s="30" t="s">
        <v>2819</v>
      </c>
      <c r="H367" t="s">
        <v>2821</v>
      </c>
      <c r="J367" t="s">
        <v>1192</v>
      </c>
      <c r="M367" s="26">
        <v>99</v>
      </c>
      <c r="Q367" s="29" t="s">
        <v>753</v>
      </c>
      <c r="R367" s="29" t="str">
        <f>IFERROR(MID(RADataQTable[[#This Row],[RAtemplate]],1,LEN(RADataQTable[[#This Row],[RAtemplate]])-8),"RA") &amp; " " &amp; RADataQTable[[#This Row],[prop_id0]] &amp; " " &amp; RADataQTable[[#This Row],[last0]]</f>
        <v>RA 1764010 Shamma</v>
      </c>
      <c r="U367" s="21" t="str">
        <f>IF(signer1="PD",IF(ISBLANK(RADataQTable[[#This Row],[sign_blck_name]]),"",RADataQTable[[#This Row],[sign_blck_name]]),IF(ISBLANK(signer1),"",signer1))</f>
        <v>Kenneth C. Whang</v>
      </c>
      <c r="V367" s="29" t="str">
        <f>signer2</f>
        <v>Cognizant Program Director</v>
      </c>
      <c r="W367" s="15" t="str">
        <f>HYPERLINK("https://www.ejacket.nsf.gov/ej/showProposal.do?Continue=Y&amp;ID="&amp;RADataQTable[[#This Row],[prop_id0]],"eJ")</f>
        <v>eJ</v>
      </c>
      <c r="X367" s="15" t="str">
        <f>HYPERLINK("mailto:"&amp;RADataQTable[[#This Row],[email]]&amp;"&amp;subject=Your NSF Proposal:  "&amp;RADataQTable[[#This Row],[Div]]&amp;" "&amp;RADataQTable[[#This Row],[prop_id0]], RADataQTable[[#This Row],[email]])</f>
        <v>sas@isr.umd.edu</v>
      </c>
      <c r="Y367" s="15" t="str">
        <f>HYPERLINK("mailto:"&amp;RADataQTable[[#This Row],[allPIemail]]&amp;"&amp;subject=NSF Proposal:  "&amp;RADataQTable[[#This Row],[Div]]&amp;" "&amp;RADataQTable[[#This Row],[prop_id0]], "PIs@")</f>
        <v>PIs@</v>
      </c>
      <c r="Z367" t="s">
        <v>2871</v>
      </c>
      <c r="AD367"/>
      <c r="AE367" t="str">
        <f>IF(RADataQTable[[#This Row],[maxScore]]-RADataQTable[[#This Row],[minScore]]&gt;4,"Y","")</f>
        <v/>
      </c>
      <c r="AF367" s="21"/>
      <c r="AG367" s="26"/>
      <c r="AI367"/>
      <c r="AJ367" s="30"/>
      <c r="AK367" s="13">
        <v>962209</v>
      </c>
      <c r="AL367" s="13">
        <v>962209</v>
      </c>
      <c r="AM367">
        <v>0</v>
      </c>
      <c r="AN367" s="30">
        <v>43191</v>
      </c>
      <c r="AO367" s="21">
        <v>36</v>
      </c>
      <c r="AP367" s="21" t="s">
        <v>5078</v>
      </c>
      <c r="AS367" s="30"/>
      <c r="AX367" s="30"/>
      <c r="BG367" s="30"/>
      <c r="BP367" s="30"/>
      <c r="BU367" t="s">
        <v>2499</v>
      </c>
      <c r="BV367" s="21" t="s">
        <v>2500</v>
      </c>
      <c r="BW367" s="21" t="s">
        <v>5077</v>
      </c>
      <c r="BX367" s="21" t="s">
        <v>2926</v>
      </c>
      <c r="BY367" s="31">
        <v>962209</v>
      </c>
      <c r="BZ367" s="31">
        <v>962209</v>
      </c>
      <c r="CA367" t="s">
        <v>2903</v>
      </c>
      <c r="CF367" s="31"/>
      <c r="CG367" s="31"/>
      <c r="CM367" s="31"/>
      <c r="CN367" s="31"/>
      <c r="CT367" s="31"/>
      <c r="CU367" s="31"/>
      <c r="DA367" s="31"/>
      <c r="DB367" s="31"/>
      <c r="DH367" s="31"/>
      <c r="DI367" s="31"/>
      <c r="DO367" s="31"/>
      <c r="DP367" s="31"/>
      <c r="DR367" t="s">
        <v>5495</v>
      </c>
      <c r="DS367" t="s">
        <v>5496</v>
      </c>
      <c r="DT367" t="s">
        <v>471</v>
      </c>
      <c r="DU367" s="29" t="s">
        <v>5615</v>
      </c>
      <c r="DV367" t="s">
        <v>2829</v>
      </c>
      <c r="DW367" t="s">
        <v>5481</v>
      </c>
      <c r="DX367" t="s">
        <v>5482</v>
      </c>
      <c r="DY367" t="s">
        <v>5483</v>
      </c>
      <c r="DZ367" t="s">
        <v>5484</v>
      </c>
      <c r="EA367" s="22">
        <v>43091.565520833334</v>
      </c>
      <c r="EB367" t="s">
        <v>5079</v>
      </c>
      <c r="EC367" t="s">
        <v>5992</v>
      </c>
    </row>
    <row r="368" spans="1:134" x14ac:dyDescent="0.35">
      <c r="A368" s="30"/>
      <c r="B368" s="22">
        <v>43005.703472222223</v>
      </c>
      <c r="C368" s="22" t="s">
        <v>2817</v>
      </c>
      <c r="D368" s="30" t="s">
        <v>2818</v>
      </c>
      <c r="E368" s="30" t="s">
        <v>474</v>
      </c>
      <c r="F368" s="30" t="s">
        <v>2820</v>
      </c>
      <c r="G368" s="30" t="s">
        <v>2819</v>
      </c>
      <c r="H368" t="s">
        <v>2821</v>
      </c>
      <c r="I368" t="s">
        <v>2822</v>
      </c>
      <c r="J368" t="s">
        <v>1201</v>
      </c>
      <c r="L368">
        <v>1</v>
      </c>
      <c r="M368" s="26">
        <v>99</v>
      </c>
      <c r="Q368" s="29" t="s">
        <v>753</v>
      </c>
      <c r="R368" s="29" t="str">
        <f>IFERROR(MID(RADataQTable[[#This Row],[RAtemplate]],1,LEN(RADataQTable[[#This Row],[RAtemplate]])-8),"RA") &amp; " " &amp; RADataQTable[[#This Row],[prop_id0]] &amp; " " &amp; RADataQTable[[#This Row],[last0]]</f>
        <v>RA 1764014 Webb</v>
      </c>
      <c r="U368" s="21" t="str">
        <f>IF(signer1="PD",IF(ISBLANK(RADataQTable[[#This Row],[sign_blck_name]]),"",RADataQTable[[#This Row],[sign_blck_name]]),IF(ISBLANK(signer1),"",signer1))</f>
        <v>Richard Brown</v>
      </c>
      <c r="V368" s="29" t="str">
        <f>signer2</f>
        <v>Cognizant Program Director</v>
      </c>
      <c r="W368" s="15" t="str">
        <f>HYPERLINK("https://www.ejacket.nsf.gov/ej/showProposal.do?Continue=Y&amp;ID="&amp;RADataQTable[[#This Row],[prop_id0]],"eJ")</f>
        <v>eJ</v>
      </c>
      <c r="X368" s="15" t="str">
        <f>HYPERLINK("mailto:"&amp;RADataQTable[[#This Row],[email]]&amp;"&amp;subject=Your NSF Proposal:  "&amp;RADataQTable[[#This Row],[Div]]&amp;" "&amp;RADataQTable[[#This Row],[prop_id0]], RADataQTable[[#This Row],[email]])</f>
        <v>webb@purdue.edu</v>
      </c>
      <c r="Y368" s="15" t="str">
        <f>HYPERLINK("mailto:"&amp;RADataQTable[[#This Row],[allPIemail]]&amp;"&amp;subject=NSF Proposal:  "&amp;RADataQTable[[#This Row],[Div]]&amp;" "&amp;RADataQTable[[#This Row],[prop_id0]], "PIs@")</f>
        <v>PIs@</v>
      </c>
      <c r="Z368" t="s">
        <v>2825</v>
      </c>
      <c r="AA368" t="s">
        <v>2509</v>
      </c>
      <c r="AB368">
        <v>1</v>
      </c>
      <c r="AC368">
        <v>1</v>
      </c>
      <c r="AD368"/>
      <c r="AE368" t="str">
        <f>IF(RADataQTable[[#This Row],[maxScore]]-RADataQTable[[#This Row],[minScore]]&gt;4,"Y","")</f>
        <v/>
      </c>
      <c r="AF368" s="21">
        <v>6</v>
      </c>
      <c r="AG368" s="26">
        <v>6</v>
      </c>
      <c r="AH368">
        <v>6</v>
      </c>
      <c r="AI368" t="s">
        <v>830</v>
      </c>
      <c r="AJ368" s="30">
        <v>43087.611805555556</v>
      </c>
      <c r="AK368" s="13">
        <v>1175130</v>
      </c>
      <c r="AL368" s="13">
        <v>1175130</v>
      </c>
      <c r="AM368">
        <v>0</v>
      </c>
      <c r="AN368" s="30">
        <v>43160</v>
      </c>
      <c r="AO368" s="21">
        <v>36</v>
      </c>
      <c r="AP368" s="21" t="s">
        <v>5089</v>
      </c>
      <c r="AS368" s="30"/>
      <c r="AT368" t="s">
        <v>5619</v>
      </c>
      <c r="AW368" s="21" t="s">
        <v>5620</v>
      </c>
      <c r="AX368" s="30">
        <v>43119</v>
      </c>
      <c r="AY368" s="21" t="s">
        <v>5670</v>
      </c>
      <c r="AZ368" s="21" t="s">
        <v>5622</v>
      </c>
      <c r="BA368" s="21">
        <v>9</v>
      </c>
      <c r="BB368" s="21">
        <v>1</v>
      </c>
      <c r="BG368" s="30"/>
      <c r="BP368" s="30"/>
      <c r="BU368" t="s">
        <v>2509</v>
      </c>
      <c r="BV368" s="21" t="s">
        <v>2510</v>
      </c>
      <c r="BW368" s="21" t="s">
        <v>4494</v>
      </c>
      <c r="BX368" s="21" t="s">
        <v>612</v>
      </c>
      <c r="BY368" s="31">
        <v>1175130</v>
      </c>
      <c r="BZ368" s="31">
        <v>1175130</v>
      </c>
      <c r="CA368" t="s">
        <v>2988</v>
      </c>
      <c r="CF368" s="31"/>
      <c r="CG368" s="31"/>
      <c r="CM368" s="31"/>
      <c r="CN368" s="31"/>
      <c r="CT368" s="31"/>
      <c r="CU368" s="31"/>
      <c r="DA368" s="31"/>
      <c r="DB368" s="31"/>
      <c r="DH368" s="31"/>
      <c r="DI368" s="31"/>
      <c r="DO368" s="31"/>
      <c r="DP368" s="31"/>
      <c r="DR368" t="s">
        <v>5478</v>
      </c>
      <c r="DS368" t="s">
        <v>5479</v>
      </c>
      <c r="DT368" t="s">
        <v>475</v>
      </c>
      <c r="DU368" s="29" t="s">
        <v>5624</v>
      </c>
      <c r="DV368" t="s">
        <v>2829</v>
      </c>
      <c r="DW368" t="s">
        <v>5481</v>
      </c>
      <c r="DX368" t="s">
        <v>5482</v>
      </c>
      <c r="DY368" t="s">
        <v>5483</v>
      </c>
      <c r="DZ368" t="s">
        <v>5484</v>
      </c>
      <c r="EA368" s="22">
        <v>43091.565520833334</v>
      </c>
      <c r="EB368" t="s">
        <v>5090</v>
      </c>
      <c r="EC368" t="s">
        <v>5997</v>
      </c>
      <c r="ED368" t="s">
        <v>5996</v>
      </c>
    </row>
    <row r="369" spans="1:134" x14ac:dyDescent="0.35">
      <c r="A369" s="30"/>
      <c r="B369" s="22">
        <v>43005.704861111109</v>
      </c>
      <c r="C369" s="22" t="s">
        <v>2868</v>
      </c>
      <c r="D369" s="30" t="s">
        <v>2869</v>
      </c>
      <c r="E369" s="30" t="s">
        <v>470</v>
      </c>
      <c r="F369" s="30" t="s">
        <v>2820</v>
      </c>
      <c r="G369" s="30" t="s">
        <v>2819</v>
      </c>
      <c r="H369" t="s">
        <v>2821</v>
      </c>
      <c r="I369" t="s">
        <v>2902</v>
      </c>
      <c r="J369" t="s">
        <v>1094</v>
      </c>
      <c r="M369" s="26">
        <v>99</v>
      </c>
      <c r="Q369" s="29" t="s">
        <v>753</v>
      </c>
      <c r="R369" s="29" t="str">
        <f>IFERROR(MID(RADataQTable[[#This Row],[RAtemplate]],1,LEN(RADataQTable[[#This Row],[RAtemplate]])-8),"RA") &amp; " " &amp; RADataQTable[[#This Row],[prop_id0]] &amp; " " &amp; RADataQTable[[#This Row],[last0]]</f>
        <v>RA 1764017 Quinn</v>
      </c>
      <c r="U369" s="21" t="str">
        <f>IF(signer1="PD",IF(ISBLANK(RADataQTable[[#This Row],[sign_blck_name]]),"",RADataQTable[[#This Row],[sign_blck_name]]),IF(ISBLANK(signer1),"",signer1))</f>
        <v>Reid Simmons</v>
      </c>
      <c r="V369" s="29" t="str">
        <f>signer2</f>
        <v>Cognizant Program Director</v>
      </c>
      <c r="W369" s="15" t="str">
        <f>HYPERLINK("https://www.ejacket.nsf.gov/ej/showProposal.do?Continue=Y&amp;ID="&amp;RADataQTable[[#This Row],[prop_id0]],"eJ")</f>
        <v>eJ</v>
      </c>
      <c r="X369" s="15" t="str">
        <f>HYPERLINK("mailto:"&amp;RADataQTable[[#This Row],[email]]&amp;"&amp;subject=Your NSF Proposal:  "&amp;RADataQTable[[#This Row],[Div]]&amp;" "&amp;RADataQTable[[#This Row],[prop_id0]], RADataQTable[[#This Row],[email]])</f>
        <v>rdq@po.cwru.edu</v>
      </c>
      <c r="Y369" s="15" t="str">
        <f>HYPERLINK("mailto:"&amp;RADataQTable[[#This Row],[allPIemail]]&amp;"&amp;subject=NSF Proposal:  "&amp;RADataQTable[[#This Row],[Div]]&amp;" "&amp;RADataQTable[[#This Row],[prop_id0]], "PIs@")</f>
        <v>PIs@</v>
      </c>
      <c r="Z369" t="s">
        <v>2871</v>
      </c>
      <c r="AD369"/>
      <c r="AE369" t="str">
        <f>IF(RADataQTable[[#This Row],[maxScore]]-RADataQTable[[#This Row],[minScore]]&gt;4,"Y","")</f>
        <v/>
      </c>
      <c r="AF369" s="21"/>
      <c r="AG369" s="26"/>
      <c r="AI369"/>
      <c r="AJ369" s="30"/>
      <c r="AK369" s="13">
        <v>1198501</v>
      </c>
      <c r="AL369" s="13">
        <v>1198501</v>
      </c>
      <c r="AM369">
        <v>0</v>
      </c>
      <c r="AN369" s="30">
        <v>43282</v>
      </c>
      <c r="AO369" s="21">
        <v>48</v>
      </c>
      <c r="AP369" s="21" t="s">
        <v>5091</v>
      </c>
      <c r="AS369" s="30"/>
      <c r="AX369" s="30"/>
      <c r="BG369" s="30"/>
      <c r="BP369" s="30"/>
      <c r="BU369" t="s">
        <v>2513</v>
      </c>
      <c r="BV369" s="21" t="s">
        <v>2514</v>
      </c>
      <c r="BW369" s="21" t="s">
        <v>3468</v>
      </c>
      <c r="BX369" s="21" t="s">
        <v>545</v>
      </c>
      <c r="BY369" s="31">
        <v>1198501</v>
      </c>
      <c r="BZ369" s="31">
        <v>1198501</v>
      </c>
      <c r="CA369" t="s">
        <v>2903</v>
      </c>
      <c r="CF369" s="31"/>
      <c r="CG369" s="31"/>
      <c r="CM369" s="31"/>
      <c r="CN369" s="31"/>
      <c r="CT369" s="31"/>
      <c r="CU369" s="31"/>
      <c r="DA369" s="31"/>
      <c r="DB369" s="31"/>
      <c r="DH369" s="31"/>
      <c r="DI369" s="31"/>
      <c r="DO369" s="31"/>
      <c r="DP369" s="31"/>
      <c r="DR369" t="s">
        <v>5495</v>
      </c>
      <c r="DS369" t="s">
        <v>5496</v>
      </c>
      <c r="DT369" t="s">
        <v>471</v>
      </c>
      <c r="DU369" s="29" t="s">
        <v>5588</v>
      </c>
      <c r="DV369" t="s">
        <v>2829</v>
      </c>
      <c r="DW369" t="s">
        <v>5481</v>
      </c>
      <c r="DX369" t="s">
        <v>5482</v>
      </c>
      <c r="DY369" t="s">
        <v>5483</v>
      </c>
      <c r="DZ369" t="s">
        <v>5484</v>
      </c>
      <c r="EA369" s="22">
        <v>43091.565520833334</v>
      </c>
      <c r="EB369" t="s">
        <v>5092</v>
      </c>
      <c r="EC369" t="s">
        <v>5998</v>
      </c>
    </row>
    <row r="370" spans="1:134" x14ac:dyDescent="0.35">
      <c r="A370" s="30"/>
      <c r="B370" s="22">
        <v>43005.704861111109</v>
      </c>
      <c r="C370" s="22" t="s">
        <v>2868</v>
      </c>
      <c r="D370" s="30" t="s">
        <v>2869</v>
      </c>
      <c r="E370" s="30" t="s">
        <v>468</v>
      </c>
      <c r="F370" s="30" t="s">
        <v>2820</v>
      </c>
      <c r="G370" s="30" t="s">
        <v>2819</v>
      </c>
      <c r="H370" t="s">
        <v>2821</v>
      </c>
      <c r="I370" t="s">
        <v>2911</v>
      </c>
      <c r="J370" t="s">
        <v>807</v>
      </c>
      <c r="M370" s="26">
        <v>99</v>
      </c>
      <c r="Q370" s="29" t="s">
        <v>753</v>
      </c>
      <c r="R370" s="29" t="str">
        <f>IFERROR(MID(RADataQTable[[#This Row],[RAtemplate]],1,LEN(RADataQTable[[#This Row],[RAtemplate]])-8),"RA") &amp; " " &amp; RADataQTable[[#This Row],[prop_id0]] &amp; " " &amp; RADataQTable[[#This Row],[last0]]</f>
        <v>RA 1764019 Si</v>
      </c>
      <c r="U370" s="21" t="str">
        <f>IF(signer1="PD",IF(ISBLANK(RADataQTable[[#This Row],[sign_blck_name]]),"",RADataQTable[[#This Row],[sign_blck_name]]),IF(ISBLANK(signer1),"",signer1))</f>
        <v>William Bainbridge</v>
      </c>
      <c r="V370" s="29" t="str">
        <f>signer2</f>
        <v>Cognizant Program Director</v>
      </c>
      <c r="W370" s="15" t="str">
        <f>HYPERLINK("https://www.ejacket.nsf.gov/ej/showProposal.do?Continue=Y&amp;ID="&amp;RADataQTable[[#This Row],[prop_id0]],"eJ")</f>
        <v>eJ</v>
      </c>
      <c r="X370" s="15" t="str">
        <f>HYPERLINK("mailto:"&amp;RADataQTable[[#This Row],[email]]&amp;"&amp;subject=Your NSF Proposal:  "&amp;RADataQTable[[#This Row],[Div]]&amp;" "&amp;RADataQTable[[#This Row],[prop_id0]], RADataQTable[[#This Row],[email]])</f>
        <v>sim@rpi.edu</v>
      </c>
      <c r="Y370" s="15" t="str">
        <f>HYPERLINK("mailto:"&amp;RADataQTable[[#This Row],[allPIemail]]&amp;"&amp;subject=NSF Proposal:  "&amp;RADataQTable[[#This Row],[Div]]&amp;" "&amp;RADataQTable[[#This Row],[prop_id0]], "PIs@")</f>
        <v>PIs@</v>
      </c>
      <c r="Z370" t="s">
        <v>2871</v>
      </c>
      <c r="AD370"/>
      <c r="AE370" t="str">
        <f>IF(RADataQTable[[#This Row],[maxScore]]-RADataQTable[[#This Row],[minScore]]&gt;4,"Y","")</f>
        <v/>
      </c>
      <c r="AF370" s="21"/>
      <c r="AG370" s="26"/>
      <c r="AI370"/>
      <c r="AJ370" s="30"/>
      <c r="AK370" s="13">
        <v>961165</v>
      </c>
      <c r="AL370" s="13">
        <v>961165</v>
      </c>
      <c r="AM370">
        <v>0</v>
      </c>
      <c r="AN370" s="30">
        <v>43466</v>
      </c>
      <c r="AO370" s="21">
        <v>48</v>
      </c>
      <c r="AP370" s="21" t="s">
        <v>5098</v>
      </c>
      <c r="AS370" s="30"/>
      <c r="AX370" s="30"/>
      <c r="BG370" s="30"/>
      <c r="BP370" s="30"/>
      <c r="BU370" t="s">
        <v>2527</v>
      </c>
      <c r="BV370" s="21" t="s">
        <v>2528</v>
      </c>
      <c r="BW370" s="21" t="s">
        <v>5097</v>
      </c>
      <c r="BX370" s="21" t="s">
        <v>3620</v>
      </c>
      <c r="BY370" s="31">
        <v>552251</v>
      </c>
      <c r="BZ370" s="31">
        <v>552251</v>
      </c>
      <c r="CA370" t="s">
        <v>468</v>
      </c>
      <c r="CB370" s="21" t="s">
        <v>5100</v>
      </c>
      <c r="CC370" s="21" t="s">
        <v>962</v>
      </c>
      <c r="CD370" s="21" t="s">
        <v>5101</v>
      </c>
      <c r="CE370" s="21" t="s">
        <v>644</v>
      </c>
      <c r="CF370" s="31">
        <v>408914</v>
      </c>
      <c r="CG370" s="31">
        <v>408914</v>
      </c>
      <c r="CH370" t="s">
        <v>468</v>
      </c>
      <c r="CM370" s="31"/>
      <c r="CN370" s="31"/>
      <c r="CT370" s="31"/>
      <c r="CU370" s="31"/>
      <c r="DA370" s="31"/>
      <c r="DB370" s="31"/>
      <c r="DH370" s="31"/>
      <c r="DI370" s="31"/>
      <c r="DO370" s="31"/>
      <c r="DP370" s="31"/>
      <c r="DR370" t="s">
        <v>5495</v>
      </c>
      <c r="DS370" t="s">
        <v>5496</v>
      </c>
      <c r="DT370" t="s">
        <v>469</v>
      </c>
      <c r="DU370" s="29" t="s">
        <v>5508</v>
      </c>
      <c r="DV370" t="s">
        <v>2829</v>
      </c>
      <c r="DW370" t="s">
        <v>5481</v>
      </c>
      <c r="DX370" t="s">
        <v>5482</v>
      </c>
      <c r="DY370" t="s">
        <v>5483</v>
      </c>
      <c r="DZ370" t="s">
        <v>5484</v>
      </c>
      <c r="EA370" s="22">
        <v>43091.565520833334</v>
      </c>
      <c r="EB370" t="s">
        <v>5099</v>
      </c>
      <c r="EC370" t="s">
        <v>6002</v>
      </c>
    </row>
    <row r="371" spans="1:134" x14ac:dyDescent="0.35">
      <c r="A371" s="30"/>
      <c r="B371" s="22">
        <v>43005.705555555556</v>
      </c>
      <c r="C371" s="22" t="s">
        <v>2839</v>
      </c>
      <c r="D371" s="30" t="s">
        <v>2840</v>
      </c>
      <c r="E371" s="30" t="s">
        <v>462</v>
      </c>
      <c r="F371" s="30" t="s">
        <v>2820</v>
      </c>
      <c r="G371" s="30" t="s">
        <v>2819</v>
      </c>
      <c r="H371" t="s">
        <v>2821</v>
      </c>
      <c r="J371" t="s">
        <v>1032</v>
      </c>
      <c r="M371" s="26">
        <v>99</v>
      </c>
      <c r="Q371" s="29" t="s">
        <v>753</v>
      </c>
      <c r="R371" s="29" t="str">
        <f>IFERROR(MID(RADataQTable[[#This Row],[RAtemplate]],1,LEN(RADataQTable[[#This Row],[RAtemplate]])-8),"RA") &amp; " " &amp; RADataQTable[[#This Row],[prop_id0]] &amp; " " &amp; RADataQTable[[#This Row],[last0]]</f>
        <v>RA 1764021 Zhang</v>
      </c>
      <c r="U371" s="21" t="str">
        <f>IF(signer1="PD",IF(ISBLANK(RADataQTable[[#This Row],[sign_blck_name]]),"",RADataQTable[[#This Row],[sign_blck_name]]),IF(ISBLANK(signer1),"",signer1))</f>
        <v>M. Mimi McClure</v>
      </c>
      <c r="V371" s="29" t="str">
        <f>signer2</f>
        <v>Cognizant Program Director</v>
      </c>
      <c r="W371" s="15" t="str">
        <f>HYPERLINK("https://www.ejacket.nsf.gov/ej/showProposal.do?Continue=Y&amp;ID="&amp;RADataQTable[[#This Row],[prop_id0]],"eJ")</f>
        <v>eJ</v>
      </c>
      <c r="X371" s="15" t="str">
        <f>HYPERLINK("mailto:"&amp;RADataQTable[[#This Row],[email]]&amp;"&amp;subject=Your NSF Proposal:  "&amp;RADataQTable[[#This Row],[Div]]&amp;" "&amp;RADataQTable[[#This Row],[prop_id0]], RADataQTable[[#This Row],[email]])</f>
        <v>jia.zhang@sv.cmu.edu</v>
      </c>
      <c r="Y371" s="15" t="str">
        <f>HYPERLINK("mailto:"&amp;RADataQTable[[#This Row],[allPIemail]]&amp;"&amp;subject=NSF Proposal:  "&amp;RADataQTable[[#This Row],[Div]]&amp;" "&amp;RADataQTable[[#This Row],[prop_id0]], "PIs@")</f>
        <v>PIs@</v>
      </c>
      <c r="Z371" t="s">
        <v>2841</v>
      </c>
      <c r="AD371"/>
      <c r="AE371" t="str">
        <f>IF(RADataQTable[[#This Row],[maxScore]]-RADataQTable[[#This Row],[minScore]]&gt;4,"Y","")</f>
        <v/>
      </c>
      <c r="AF371" s="21"/>
      <c r="AG371" s="26"/>
      <c r="AI371"/>
      <c r="AJ371" s="30"/>
      <c r="AK371" s="13">
        <v>1197435</v>
      </c>
      <c r="AL371" s="13">
        <v>1197435</v>
      </c>
      <c r="AM371">
        <v>0</v>
      </c>
      <c r="AN371" s="30">
        <v>43160</v>
      </c>
      <c r="AO371" s="21">
        <v>48</v>
      </c>
      <c r="AP371" s="21" t="s">
        <v>5109</v>
      </c>
      <c r="AS371" s="30"/>
      <c r="AX371" s="30"/>
      <c r="BG371" s="30"/>
      <c r="BP371" s="30"/>
      <c r="BU371" t="s">
        <v>2537</v>
      </c>
      <c r="BV371" s="21" t="s">
        <v>1026</v>
      </c>
      <c r="BW371" s="21" t="s">
        <v>2928</v>
      </c>
      <c r="BX371" s="21" t="s">
        <v>542</v>
      </c>
      <c r="BY371" s="31">
        <v>1197435</v>
      </c>
      <c r="BZ371" s="31">
        <v>1197435</v>
      </c>
      <c r="CA371" t="s">
        <v>485</v>
      </c>
      <c r="CF371" s="31"/>
      <c r="CG371" s="31"/>
      <c r="CM371" s="31"/>
      <c r="CN371" s="31"/>
      <c r="CT371" s="31"/>
      <c r="CU371" s="31"/>
      <c r="DA371" s="31"/>
      <c r="DB371" s="31"/>
      <c r="DH371" s="31"/>
      <c r="DI371" s="31"/>
      <c r="DO371" s="31"/>
      <c r="DP371" s="31"/>
      <c r="DR371" t="s">
        <v>5486</v>
      </c>
      <c r="DS371" t="s">
        <v>5487</v>
      </c>
      <c r="DT371" t="s">
        <v>463</v>
      </c>
      <c r="DU371" s="29" t="s">
        <v>5568</v>
      </c>
      <c r="DV371" t="s">
        <v>2829</v>
      </c>
      <c r="DW371" t="s">
        <v>5481</v>
      </c>
      <c r="DX371" t="s">
        <v>5482</v>
      </c>
      <c r="DY371" t="s">
        <v>5483</v>
      </c>
      <c r="DZ371" t="s">
        <v>5484</v>
      </c>
      <c r="EA371" s="22">
        <v>43091.565520833334</v>
      </c>
      <c r="EB371" t="s">
        <v>5110</v>
      </c>
      <c r="EC371" t="s">
        <v>6004</v>
      </c>
    </row>
    <row r="372" spans="1:134" x14ac:dyDescent="0.35">
      <c r="A372" s="30"/>
      <c r="B372" s="22">
        <v>43005.706944444442</v>
      </c>
      <c r="C372" s="22" t="s">
        <v>2839</v>
      </c>
      <c r="D372" s="30" t="s">
        <v>2840</v>
      </c>
      <c r="E372" s="30" t="s">
        <v>464</v>
      </c>
      <c r="F372" s="30" t="s">
        <v>2820</v>
      </c>
      <c r="G372" s="30" t="s">
        <v>2819</v>
      </c>
      <c r="H372" t="s">
        <v>2821</v>
      </c>
      <c r="J372" t="s">
        <v>1119</v>
      </c>
      <c r="M372" s="26">
        <v>99</v>
      </c>
      <c r="Q372" s="29" t="s">
        <v>753</v>
      </c>
      <c r="R372" s="29" t="str">
        <f>IFERROR(MID(RADataQTable[[#This Row],[RAtemplate]],1,LEN(RADataQTable[[#This Row],[RAtemplate]])-8),"RA") &amp; " " &amp; RADataQTable[[#This Row],[prop_id0]] &amp; " " &amp; RADataQTable[[#This Row],[last0]]</f>
        <v>RA 1764022 He</v>
      </c>
      <c r="U372" s="21" t="str">
        <f>IF(signer1="PD",IF(ISBLANK(RADataQTable[[#This Row],[sign_blck_name]]),"",RADataQTable[[#This Row],[sign_blck_name]]),IF(ISBLANK(signer1),"",signer1))</f>
        <v>Monisha Ghosh</v>
      </c>
      <c r="V372" s="29" t="str">
        <f>signer2</f>
        <v>Cognizant Program Director</v>
      </c>
      <c r="W372" s="15" t="str">
        <f>HYPERLINK("https://www.ejacket.nsf.gov/ej/showProposal.do?Continue=Y&amp;ID="&amp;RADataQTable[[#This Row],[prop_id0]],"eJ")</f>
        <v>eJ</v>
      </c>
      <c r="X372" s="15" t="str">
        <f>HYPERLINK("mailto:"&amp;RADataQTable[[#This Row],[email]]&amp;"&amp;subject=Your NSF Proposal:  "&amp;RADataQTable[[#This Row],[Div]]&amp;" "&amp;RADataQTable[[#This Row],[prop_id0]], RADataQTable[[#This Row],[email]])</f>
        <v>tianhe@cs.umn.edu</v>
      </c>
      <c r="Y372" s="15" t="str">
        <f>HYPERLINK("mailto:"&amp;RADataQTable[[#This Row],[allPIemail]]&amp;"&amp;subject=NSF Proposal:  "&amp;RADataQTable[[#This Row],[Div]]&amp;" "&amp;RADataQTable[[#This Row],[prop_id0]], "PIs@")</f>
        <v>PIs@</v>
      </c>
      <c r="Z372" t="s">
        <v>2841</v>
      </c>
      <c r="AD372"/>
      <c r="AE372" t="str">
        <f>IF(RADataQTable[[#This Row],[maxScore]]-RADataQTable[[#This Row],[minScore]]&gt;4,"Y","")</f>
        <v/>
      </c>
      <c r="AF372" s="21"/>
      <c r="AG372" s="26"/>
      <c r="AI372"/>
      <c r="AJ372" s="30"/>
      <c r="AK372" s="13">
        <v>1200000</v>
      </c>
      <c r="AL372" s="13">
        <v>1200000</v>
      </c>
      <c r="AM372">
        <v>0</v>
      </c>
      <c r="AN372" s="30">
        <v>43191</v>
      </c>
      <c r="AO372" s="21">
        <v>48</v>
      </c>
      <c r="AP372" s="21" t="s">
        <v>5113</v>
      </c>
      <c r="AS372" s="30"/>
      <c r="AX372" s="30"/>
      <c r="BG372" s="30"/>
      <c r="BP372" s="30"/>
      <c r="BU372" t="s">
        <v>5111</v>
      </c>
      <c r="BV372" s="21" t="s">
        <v>5112</v>
      </c>
      <c r="BW372" s="21" t="s">
        <v>3488</v>
      </c>
      <c r="BX372" s="21" t="s">
        <v>3918</v>
      </c>
      <c r="BY372" s="31">
        <v>850000</v>
      </c>
      <c r="BZ372" s="31">
        <v>850000</v>
      </c>
      <c r="CB372" s="21" t="s">
        <v>5115</v>
      </c>
      <c r="CC372" s="21" t="s">
        <v>1857</v>
      </c>
      <c r="CD372" s="21" t="s">
        <v>5116</v>
      </c>
      <c r="CE372" s="21" t="s">
        <v>2960</v>
      </c>
      <c r="CF372" s="31">
        <v>350000</v>
      </c>
      <c r="CG372" s="31">
        <v>350000</v>
      </c>
      <c r="CM372" s="31"/>
      <c r="CN372" s="31"/>
      <c r="CT372" s="31"/>
      <c r="CU372" s="31"/>
      <c r="DA372" s="31"/>
      <c r="DB372" s="31"/>
      <c r="DH372" s="31"/>
      <c r="DI372" s="31"/>
      <c r="DO372" s="31"/>
      <c r="DP372" s="31"/>
      <c r="DR372" t="s">
        <v>5486</v>
      </c>
      <c r="DS372" t="s">
        <v>5487</v>
      </c>
      <c r="DT372" t="s">
        <v>465</v>
      </c>
      <c r="DU372" s="29" t="s">
        <v>5595</v>
      </c>
      <c r="DV372" t="s">
        <v>2829</v>
      </c>
      <c r="DW372" t="s">
        <v>5481</v>
      </c>
      <c r="DX372" t="s">
        <v>5482</v>
      </c>
      <c r="DY372" t="s">
        <v>5483</v>
      </c>
      <c r="DZ372" t="s">
        <v>5484</v>
      </c>
      <c r="EA372" s="22">
        <v>43091.565520833334</v>
      </c>
      <c r="EB372" t="s">
        <v>5114</v>
      </c>
      <c r="EC372" t="s">
        <v>6005</v>
      </c>
    </row>
    <row r="373" spans="1:134" x14ac:dyDescent="0.35">
      <c r="A373" s="30"/>
      <c r="B373" s="22">
        <v>43005.707638888889</v>
      </c>
      <c r="C373" s="22" t="s">
        <v>2839</v>
      </c>
      <c r="D373" s="30" t="s">
        <v>2840</v>
      </c>
      <c r="E373" s="30" t="s">
        <v>462</v>
      </c>
      <c r="F373" s="30" t="s">
        <v>2820</v>
      </c>
      <c r="G373" s="30" t="s">
        <v>2819</v>
      </c>
      <c r="H373" t="s">
        <v>2821</v>
      </c>
      <c r="J373" t="s">
        <v>1032</v>
      </c>
      <c r="M373" s="26">
        <v>99</v>
      </c>
      <c r="Q373" s="29" t="s">
        <v>753</v>
      </c>
      <c r="R373" s="29" t="str">
        <f>IFERROR(MID(RADataQTable[[#This Row],[RAtemplate]],1,LEN(RADataQTable[[#This Row],[RAtemplate]])-8),"RA") &amp; " " &amp; RADataQTable[[#This Row],[prop_id0]] &amp; " " &amp; RADataQTable[[#This Row],[last0]]</f>
        <v>RA 1764025 Anyanwu-Ogan</v>
      </c>
      <c r="U373" s="21" t="str">
        <f>IF(signer1="PD",IF(ISBLANK(RADataQTable[[#This Row],[sign_blck_name]]),"",RADataQTable[[#This Row],[sign_blck_name]]),IF(ISBLANK(signer1),"",signer1))</f>
        <v>M. Mimi McClure</v>
      </c>
      <c r="V373" s="29" t="str">
        <f>signer2</f>
        <v>Cognizant Program Director</v>
      </c>
      <c r="W373" s="15" t="str">
        <f>HYPERLINK("https://www.ejacket.nsf.gov/ej/showProposal.do?Continue=Y&amp;ID="&amp;RADataQTable[[#This Row],[prop_id0]],"eJ")</f>
        <v>eJ</v>
      </c>
      <c r="X373" s="15" t="str">
        <f>HYPERLINK("mailto:"&amp;RADataQTable[[#This Row],[email]]&amp;"&amp;subject=Your NSF Proposal:  "&amp;RADataQTable[[#This Row],[Div]]&amp;" "&amp;RADataQTable[[#This Row],[prop_id0]], RADataQTable[[#This Row],[email]])</f>
        <v>kogan@ncsu.edu</v>
      </c>
      <c r="Y373" s="15" t="str">
        <f>HYPERLINK("mailto:"&amp;RADataQTable[[#This Row],[allPIemail]]&amp;"&amp;subject=NSF Proposal:  "&amp;RADataQTable[[#This Row],[Div]]&amp;" "&amp;RADataQTable[[#This Row],[prop_id0]], "PIs@")</f>
        <v>PIs@</v>
      </c>
      <c r="Z373" t="s">
        <v>2841</v>
      </c>
      <c r="AD373"/>
      <c r="AE373" t="str">
        <f>IF(RADataQTable[[#This Row],[maxScore]]-RADataQTable[[#This Row],[minScore]]&gt;4,"Y","")</f>
        <v/>
      </c>
      <c r="AF373" s="21"/>
      <c r="AG373" s="26"/>
      <c r="AI373"/>
      <c r="AJ373" s="30"/>
      <c r="AK373" s="13">
        <v>1198919</v>
      </c>
      <c r="AL373" s="13">
        <v>1198919</v>
      </c>
      <c r="AM373">
        <v>0</v>
      </c>
      <c r="AN373" s="30">
        <v>43252</v>
      </c>
      <c r="AO373" s="21">
        <v>42</v>
      </c>
      <c r="AP373" s="21" t="s">
        <v>5120</v>
      </c>
      <c r="AS373" s="30"/>
      <c r="AX373" s="30"/>
      <c r="BG373" s="30"/>
      <c r="BP373" s="30"/>
      <c r="BU373" t="s">
        <v>2539</v>
      </c>
      <c r="BV373" s="21" t="s">
        <v>2540</v>
      </c>
      <c r="BW373" s="21" t="s">
        <v>5119</v>
      </c>
      <c r="BX373" s="21" t="s">
        <v>592</v>
      </c>
      <c r="BY373" s="31">
        <v>1198919</v>
      </c>
      <c r="BZ373" s="31">
        <v>1198919</v>
      </c>
      <c r="CA373" t="s">
        <v>485</v>
      </c>
      <c r="CF373" s="31"/>
      <c r="CG373" s="31"/>
      <c r="CM373" s="31"/>
      <c r="CN373" s="31"/>
      <c r="CT373" s="31"/>
      <c r="CU373" s="31"/>
      <c r="DA373" s="31"/>
      <c r="DB373" s="31"/>
      <c r="DH373" s="31"/>
      <c r="DI373" s="31"/>
      <c r="DO373" s="31"/>
      <c r="DP373" s="31"/>
      <c r="DR373" t="s">
        <v>5486</v>
      </c>
      <c r="DS373" t="s">
        <v>5487</v>
      </c>
      <c r="DT373" t="s">
        <v>463</v>
      </c>
      <c r="DU373" s="29" t="s">
        <v>5568</v>
      </c>
      <c r="DV373" t="s">
        <v>2829</v>
      </c>
      <c r="DW373" t="s">
        <v>5481</v>
      </c>
      <c r="DX373" t="s">
        <v>5482</v>
      </c>
      <c r="DY373" t="s">
        <v>5483</v>
      </c>
      <c r="DZ373" t="s">
        <v>5484</v>
      </c>
      <c r="EA373" s="22">
        <v>43091.565520833334</v>
      </c>
      <c r="EB373" t="s">
        <v>5121</v>
      </c>
      <c r="EC373" t="s">
        <v>6006</v>
      </c>
    </row>
    <row r="374" spans="1:134" x14ac:dyDescent="0.35">
      <c r="A374" s="30"/>
      <c r="B374" s="22">
        <v>43005.71597222222</v>
      </c>
      <c r="C374" s="22" t="s">
        <v>2817</v>
      </c>
      <c r="D374" s="30" t="s">
        <v>2818</v>
      </c>
      <c r="E374" s="30" t="s">
        <v>474</v>
      </c>
      <c r="F374" s="30" t="s">
        <v>2820</v>
      </c>
      <c r="G374" s="30" t="s">
        <v>2819</v>
      </c>
      <c r="H374" t="s">
        <v>2821</v>
      </c>
      <c r="I374" t="s">
        <v>2822</v>
      </c>
      <c r="J374" t="s">
        <v>1201</v>
      </c>
      <c r="L374">
        <v>1</v>
      </c>
      <c r="M374" s="26">
        <v>99</v>
      </c>
      <c r="Q374" s="29" t="s">
        <v>753</v>
      </c>
      <c r="R374" s="29" t="str">
        <f>IFERROR(MID(RADataQTable[[#This Row],[RAtemplate]],1,LEN(RADataQTable[[#This Row],[RAtemplate]])-8),"RA") &amp; " " &amp; RADataQTable[[#This Row],[prop_id0]] &amp; " " &amp; RADataQTable[[#This Row],[last0]]</f>
        <v>RA 1764035 Hong</v>
      </c>
      <c r="U374" s="21" t="str">
        <f>IF(signer1="PD",IF(ISBLANK(RADataQTable[[#This Row],[sign_blck_name]]),"",RADataQTable[[#This Row],[sign_blck_name]]),IF(ISBLANK(signer1),"",signer1))</f>
        <v>Richard Brown</v>
      </c>
      <c r="V374" s="29" t="str">
        <f>signer2</f>
        <v>Cognizant Program Director</v>
      </c>
      <c r="W374" s="15" t="str">
        <f>HYPERLINK("https://www.ejacket.nsf.gov/ej/showProposal.do?Continue=Y&amp;ID="&amp;RADataQTable[[#This Row],[prop_id0]],"eJ")</f>
        <v>eJ</v>
      </c>
      <c r="X374" s="15" t="str">
        <f>HYPERLINK("mailto:"&amp;RADataQTable[[#This Row],[email]]&amp;"&amp;subject=Your NSF Proposal:  "&amp;RADataQTable[[#This Row],[Div]]&amp;" "&amp;RADataQTable[[#This Row],[prop_id0]], RADataQTable[[#This Row],[email]])</f>
        <v>mhong@umn.edu</v>
      </c>
      <c r="Y374" s="15" t="str">
        <f>HYPERLINK("mailto:"&amp;RADataQTable[[#This Row],[allPIemail]]&amp;"&amp;subject=NSF Proposal:  "&amp;RADataQTable[[#This Row],[Div]]&amp;" "&amp;RADataQTable[[#This Row],[prop_id0]], "PIs@")</f>
        <v>PIs@</v>
      </c>
      <c r="Z374" t="s">
        <v>2825</v>
      </c>
      <c r="AA374" t="s">
        <v>2550</v>
      </c>
      <c r="AB374">
        <v>1</v>
      </c>
      <c r="AC374">
        <v>1</v>
      </c>
      <c r="AD374"/>
      <c r="AE374" t="str">
        <f>IF(RADataQTable[[#This Row],[maxScore]]-RADataQTable[[#This Row],[minScore]]&gt;4,"Y","")</f>
        <v/>
      </c>
      <c r="AF374" s="21">
        <v>5</v>
      </c>
      <c r="AG374" s="26">
        <v>5</v>
      </c>
      <c r="AH374">
        <v>5</v>
      </c>
      <c r="AI374" t="s">
        <v>777</v>
      </c>
      <c r="AJ374" s="30">
        <v>43087.613888888889</v>
      </c>
      <c r="AK374" s="13">
        <v>1031215</v>
      </c>
      <c r="AL374" s="13">
        <v>1031215</v>
      </c>
      <c r="AM374">
        <v>0</v>
      </c>
      <c r="AN374" s="30">
        <v>43282</v>
      </c>
      <c r="AO374" s="21">
        <v>36</v>
      </c>
      <c r="AP374" s="21" t="s">
        <v>5132</v>
      </c>
      <c r="AS374" s="30"/>
      <c r="AT374" t="s">
        <v>5619</v>
      </c>
      <c r="AW374" s="21" t="s">
        <v>5620</v>
      </c>
      <c r="AX374" s="30">
        <v>43119</v>
      </c>
      <c r="AY374" s="21" t="s">
        <v>5636</v>
      </c>
      <c r="AZ374" s="21" t="s">
        <v>5622</v>
      </c>
      <c r="BA374" s="21">
        <v>9</v>
      </c>
      <c r="BB374" s="21">
        <v>1</v>
      </c>
      <c r="BG374" s="30"/>
      <c r="BP374" s="30"/>
      <c r="BU374" t="s">
        <v>2550</v>
      </c>
      <c r="BV374" s="21" t="s">
        <v>2551</v>
      </c>
      <c r="BW374" s="21" t="s">
        <v>5131</v>
      </c>
      <c r="BX374" s="21" t="s">
        <v>3918</v>
      </c>
      <c r="BY374" s="31">
        <v>349958</v>
      </c>
      <c r="BZ374" s="31">
        <v>349958</v>
      </c>
      <c r="CB374" s="21" t="s">
        <v>5134</v>
      </c>
      <c r="CC374" s="21" t="s">
        <v>5135</v>
      </c>
      <c r="CD374" s="21" t="s">
        <v>5136</v>
      </c>
      <c r="CE374" s="21" t="s">
        <v>2860</v>
      </c>
      <c r="CF374" s="31">
        <v>349842</v>
      </c>
      <c r="CG374" s="31">
        <v>349842</v>
      </c>
      <c r="CI374" s="21" t="s">
        <v>5138</v>
      </c>
      <c r="CJ374" s="21" t="s">
        <v>5139</v>
      </c>
      <c r="CK374" s="21" t="s">
        <v>5140</v>
      </c>
      <c r="CL374" s="21" t="s">
        <v>4621</v>
      </c>
      <c r="CM374" s="31">
        <v>331415</v>
      </c>
      <c r="CN374" s="31">
        <v>331415</v>
      </c>
      <c r="CT374" s="31"/>
      <c r="CU374" s="31"/>
      <c r="DA374" s="31"/>
      <c r="DB374" s="31"/>
      <c r="DH374" s="31"/>
      <c r="DI374" s="31"/>
      <c r="DO374" s="31"/>
      <c r="DP374" s="31"/>
      <c r="DR374" t="s">
        <v>5478</v>
      </c>
      <c r="DS374" t="s">
        <v>5479</v>
      </c>
      <c r="DT374" t="s">
        <v>475</v>
      </c>
      <c r="DU374" s="29" t="s">
        <v>5624</v>
      </c>
      <c r="DV374" t="s">
        <v>2829</v>
      </c>
      <c r="DW374" t="s">
        <v>5481</v>
      </c>
      <c r="DX374" t="s">
        <v>5482</v>
      </c>
      <c r="DY374" t="s">
        <v>5483</v>
      </c>
      <c r="DZ374" t="s">
        <v>5484</v>
      </c>
      <c r="EA374" s="22">
        <v>43091.565520833334</v>
      </c>
      <c r="EB374" t="s">
        <v>5133</v>
      </c>
      <c r="EC374" t="s">
        <v>6010</v>
      </c>
      <c r="ED374" t="s">
        <v>6009</v>
      </c>
    </row>
    <row r="375" spans="1:134" x14ac:dyDescent="0.35">
      <c r="A375" s="30"/>
      <c r="B375" s="22">
        <v>43005.723611111112</v>
      </c>
      <c r="C375" s="22" t="s">
        <v>2839</v>
      </c>
      <c r="D375" s="30" t="s">
        <v>2840</v>
      </c>
      <c r="E375" s="30" t="s">
        <v>462</v>
      </c>
      <c r="F375" s="30" t="s">
        <v>2820</v>
      </c>
      <c r="G375" s="30" t="s">
        <v>2819</v>
      </c>
      <c r="H375" t="s">
        <v>2821</v>
      </c>
      <c r="J375" t="s">
        <v>757</v>
      </c>
      <c r="M375" s="26">
        <v>99</v>
      </c>
      <c r="Q375" s="29" t="s">
        <v>753</v>
      </c>
      <c r="R375" s="29" t="str">
        <f>IFERROR(MID(RADataQTable[[#This Row],[RAtemplate]],1,LEN(RADataQTable[[#This Row],[RAtemplate]])-8),"RA") &amp; " " &amp; RADataQTable[[#This Row],[prop_id0]] &amp; " " &amp; RADataQTable[[#This Row],[last0]]</f>
        <v>RA 1764039 Hoffmann</v>
      </c>
      <c r="U375" s="21" t="str">
        <f>IF(signer1="PD",IF(ISBLANK(RADataQTable[[#This Row],[sign_blck_name]]),"",RADataQTable[[#This Row],[sign_blck_name]]),IF(ISBLANK(signer1),"",signer1))</f>
        <v>Sandip Kundu</v>
      </c>
      <c r="V375" s="29" t="str">
        <f>signer2</f>
        <v>Cognizant Program Director</v>
      </c>
      <c r="W375" s="15" t="str">
        <f>HYPERLINK("https://www.ejacket.nsf.gov/ej/showProposal.do?Continue=Y&amp;ID="&amp;RADataQTable[[#This Row],[prop_id0]],"eJ")</f>
        <v>eJ</v>
      </c>
      <c r="X375" s="15" t="str">
        <f>HYPERLINK("mailto:"&amp;RADataQTable[[#This Row],[email]]&amp;"&amp;subject=Your NSF Proposal:  "&amp;RADataQTable[[#This Row],[Div]]&amp;" "&amp;RADataQTable[[#This Row],[prop_id0]], RADataQTable[[#This Row],[email]])</f>
        <v>hankhoffmann@cs.uchicago.edu</v>
      </c>
      <c r="Y375" s="15" t="str">
        <f>HYPERLINK("mailto:"&amp;RADataQTable[[#This Row],[allPIemail]]&amp;"&amp;subject=NSF Proposal:  "&amp;RADataQTable[[#This Row],[Div]]&amp;" "&amp;RADataQTable[[#This Row],[prop_id0]], "PIs@")</f>
        <v>PIs@</v>
      </c>
      <c r="Z375" t="s">
        <v>2841</v>
      </c>
      <c r="AD375"/>
      <c r="AE375" t="str">
        <f>IF(RADataQTable[[#This Row],[maxScore]]-RADataQTable[[#This Row],[minScore]]&gt;4,"Y","")</f>
        <v/>
      </c>
      <c r="AF375" s="21"/>
      <c r="AG375" s="26"/>
      <c r="AI375"/>
      <c r="AJ375" s="30"/>
      <c r="AK375" s="13">
        <v>1200000</v>
      </c>
      <c r="AL375" s="13">
        <v>1200000</v>
      </c>
      <c r="AM375">
        <v>0</v>
      </c>
      <c r="AN375" s="30">
        <v>43344</v>
      </c>
      <c r="AO375" s="21">
        <v>48</v>
      </c>
      <c r="AP375" s="21" t="s">
        <v>5154</v>
      </c>
      <c r="AS375" s="30"/>
      <c r="AX375" s="30"/>
      <c r="BG375" s="30"/>
      <c r="BP375" s="30"/>
      <c r="BU375" t="s">
        <v>2569</v>
      </c>
      <c r="BV375" s="21" t="s">
        <v>2570</v>
      </c>
      <c r="BW375" s="21" t="s">
        <v>5153</v>
      </c>
      <c r="BX375" s="21" t="s">
        <v>707</v>
      </c>
      <c r="BY375" s="31">
        <v>1200000</v>
      </c>
      <c r="BZ375" s="31">
        <v>1200000</v>
      </c>
      <c r="CA375" t="s">
        <v>485</v>
      </c>
      <c r="CF375" s="31"/>
      <c r="CG375" s="31"/>
      <c r="CM375" s="31"/>
      <c r="CN375" s="31"/>
      <c r="CT375" s="31"/>
      <c r="CU375" s="31"/>
      <c r="DA375" s="31"/>
      <c r="DB375" s="31"/>
      <c r="DH375" s="31"/>
      <c r="DI375" s="31"/>
      <c r="DO375" s="31"/>
      <c r="DP375" s="31"/>
      <c r="DR375" t="s">
        <v>5486</v>
      </c>
      <c r="DS375" t="s">
        <v>5487</v>
      </c>
      <c r="DT375" t="s">
        <v>463</v>
      </c>
      <c r="DU375" s="29" t="s">
        <v>5488</v>
      </c>
      <c r="DV375" t="s">
        <v>2829</v>
      </c>
      <c r="DW375" t="s">
        <v>5481</v>
      </c>
      <c r="DX375" t="s">
        <v>5482</v>
      </c>
      <c r="DY375" t="s">
        <v>5483</v>
      </c>
      <c r="DZ375" t="s">
        <v>5484</v>
      </c>
      <c r="EA375" s="22">
        <v>43091.565520833334</v>
      </c>
      <c r="EB375" t="s">
        <v>5155</v>
      </c>
      <c r="EC375" t="s">
        <v>6014</v>
      </c>
    </row>
    <row r="376" spans="1:134" x14ac:dyDescent="0.35">
      <c r="A376" s="30"/>
      <c r="B376" s="22">
        <v>43005.729166666664</v>
      </c>
      <c r="C376" s="22" t="s">
        <v>2839</v>
      </c>
      <c r="D376" s="30" t="s">
        <v>2840</v>
      </c>
      <c r="E376" s="30" t="s">
        <v>462</v>
      </c>
      <c r="F376" s="30" t="s">
        <v>2820</v>
      </c>
      <c r="G376" s="30" t="s">
        <v>2819</v>
      </c>
      <c r="H376" t="s">
        <v>2821</v>
      </c>
      <c r="J376" t="s">
        <v>757</v>
      </c>
      <c r="M376" s="26">
        <v>99</v>
      </c>
      <c r="Q376" s="29" t="s">
        <v>753</v>
      </c>
      <c r="R376" s="29" t="str">
        <f>IFERROR(MID(RADataQTable[[#This Row],[RAtemplate]],1,LEN(RADataQTable[[#This Row],[RAtemplate]])-8),"RA") &amp; " " &amp; RADataQTable[[#This Row],[prop_id0]] &amp; " " &amp; RADataQTable[[#This Row],[last0]]</f>
        <v>RA 1764044 Li</v>
      </c>
      <c r="U376" s="21" t="str">
        <f>IF(signer1="PD",IF(ISBLANK(RADataQTable[[#This Row],[sign_blck_name]]),"",RADataQTable[[#This Row],[sign_blck_name]]),IF(ISBLANK(signer1),"",signer1))</f>
        <v>Sandip Kundu</v>
      </c>
      <c r="V376" s="29" t="str">
        <f>signer2</f>
        <v>Cognizant Program Director</v>
      </c>
      <c r="W376" s="15" t="str">
        <f>HYPERLINK("https://www.ejacket.nsf.gov/ej/showProposal.do?Continue=Y&amp;ID="&amp;RADataQTable[[#This Row],[prop_id0]],"eJ")</f>
        <v>eJ</v>
      </c>
      <c r="X376" s="15" t="str">
        <f>HYPERLINK("mailto:"&amp;RADataQTable[[#This Row],[email]]&amp;"&amp;subject=Your NSF Proposal:  "&amp;RADataQTable[[#This Row],[Div]]&amp;" "&amp;RADataQTable[[#This Row],[prop_id0]], RADataQTable[[#This Row],[email]])</f>
        <v>dli35@ucmerced.edu</v>
      </c>
      <c r="Y376" s="15" t="str">
        <f>HYPERLINK("mailto:"&amp;RADataQTable[[#This Row],[allPIemail]]&amp;"&amp;subject=NSF Proposal:  "&amp;RADataQTable[[#This Row],[Div]]&amp;" "&amp;RADataQTable[[#This Row],[prop_id0]], "PIs@")</f>
        <v>PIs@</v>
      </c>
      <c r="Z376" t="s">
        <v>2841</v>
      </c>
      <c r="AD376"/>
      <c r="AE376" t="str">
        <f>IF(RADataQTable[[#This Row],[maxScore]]-RADataQTable[[#This Row],[minScore]]&gt;4,"Y","")</f>
        <v/>
      </c>
      <c r="AF376" s="21"/>
      <c r="AG376" s="26"/>
      <c r="AI376"/>
      <c r="AJ376" s="30"/>
      <c r="AK376" s="13">
        <v>799973</v>
      </c>
      <c r="AL376" s="13">
        <v>799973</v>
      </c>
      <c r="AM376">
        <v>0</v>
      </c>
      <c r="AN376" s="30">
        <v>43344</v>
      </c>
      <c r="AO376" s="21">
        <v>36</v>
      </c>
      <c r="AP376" s="21" t="s">
        <v>5162</v>
      </c>
      <c r="AS376" s="30"/>
      <c r="AX376" s="30"/>
      <c r="BG376" s="30"/>
      <c r="BP376" s="30"/>
      <c r="BU376" t="s">
        <v>5160</v>
      </c>
      <c r="BV376" s="21" t="s">
        <v>803</v>
      </c>
      <c r="BW376" s="21" t="s">
        <v>5161</v>
      </c>
      <c r="BX376" s="21" t="s">
        <v>4791</v>
      </c>
      <c r="BY376" s="31">
        <v>400000</v>
      </c>
      <c r="BZ376" s="31">
        <v>400000</v>
      </c>
      <c r="CA376" t="s">
        <v>485</v>
      </c>
      <c r="CB376" s="21" t="s">
        <v>5164</v>
      </c>
      <c r="CC376" s="21" t="s">
        <v>1645</v>
      </c>
      <c r="CD376" s="21" t="s">
        <v>1697</v>
      </c>
      <c r="CE376" s="21" t="s">
        <v>3659</v>
      </c>
      <c r="CF376" s="31">
        <v>399973</v>
      </c>
      <c r="CG376" s="31">
        <v>399973</v>
      </c>
      <c r="CH376" t="s">
        <v>485</v>
      </c>
      <c r="CM376" s="31"/>
      <c r="CN376" s="31"/>
      <c r="CT376" s="31"/>
      <c r="CU376" s="31"/>
      <c r="DA376" s="31"/>
      <c r="DB376" s="31"/>
      <c r="DH376" s="31"/>
      <c r="DI376" s="31"/>
      <c r="DO376" s="31"/>
      <c r="DP376" s="31"/>
      <c r="DR376" t="s">
        <v>5486</v>
      </c>
      <c r="DS376" t="s">
        <v>5487</v>
      </c>
      <c r="DT376" t="s">
        <v>463</v>
      </c>
      <c r="DU376" s="29" t="s">
        <v>5488</v>
      </c>
      <c r="DV376" t="s">
        <v>2829</v>
      </c>
      <c r="DW376" t="s">
        <v>5481</v>
      </c>
      <c r="DX376" t="s">
        <v>5482</v>
      </c>
      <c r="DY376" t="s">
        <v>5483</v>
      </c>
      <c r="DZ376" t="s">
        <v>5484</v>
      </c>
      <c r="EA376" s="22">
        <v>43091.565520833334</v>
      </c>
      <c r="EB376" t="s">
        <v>5163</v>
      </c>
      <c r="EC376" t="s">
        <v>6018</v>
      </c>
    </row>
    <row r="377" spans="1:134" x14ac:dyDescent="0.35">
      <c r="A377" s="30"/>
      <c r="B377" s="22">
        <v>43005.729861111111</v>
      </c>
      <c r="C377" s="22" t="s">
        <v>2839</v>
      </c>
      <c r="D377" s="30" t="s">
        <v>2840</v>
      </c>
      <c r="E377" s="30" t="s">
        <v>462</v>
      </c>
      <c r="F377" s="30" t="s">
        <v>2820</v>
      </c>
      <c r="G377" s="30" t="s">
        <v>2819</v>
      </c>
      <c r="H377" t="s">
        <v>2821</v>
      </c>
      <c r="J377" t="s">
        <v>761</v>
      </c>
      <c r="M377" s="26">
        <v>99</v>
      </c>
      <c r="Q377" s="29" t="s">
        <v>753</v>
      </c>
      <c r="R377" s="29" t="str">
        <f>IFERROR(MID(RADataQTable[[#This Row],[RAtemplate]],1,LEN(RADataQTable[[#This Row],[RAtemplate]])-8),"RA") &amp; " " &amp; RADataQTable[[#This Row],[prop_id0]] &amp; " " &amp; RADataQTable[[#This Row],[last0]]</f>
        <v>RA 1764045 Zhao</v>
      </c>
      <c r="U377" s="21" t="str">
        <f>IF(signer1="PD",IF(ISBLANK(RADataQTable[[#This Row],[sign_blck_name]]),"",RADataQTable[[#This Row],[sign_blck_name]]),IF(ISBLANK(signer1),"",signer1))</f>
        <v>Samee Khan</v>
      </c>
      <c r="V377" s="29" t="str">
        <f>signer2</f>
        <v>Cognizant Program Director</v>
      </c>
      <c r="W377" s="15" t="str">
        <f>HYPERLINK("https://www.ejacket.nsf.gov/ej/showProposal.do?Continue=Y&amp;ID="&amp;RADataQTable[[#This Row],[prop_id0]],"eJ")</f>
        <v>eJ</v>
      </c>
      <c r="X377" s="15" t="str">
        <f>HYPERLINK("mailto:"&amp;RADataQTable[[#This Row],[email]]&amp;"&amp;subject=Your NSF Proposal:  "&amp;RADataQTable[[#This Row],[Div]]&amp;" "&amp;RADataQTable[[#This Row],[prop_id0]], RADataQTable[[#This Row],[email]])</f>
        <v>mingzhao@asu.edu</v>
      </c>
      <c r="Y377" s="15" t="str">
        <f>HYPERLINK("mailto:"&amp;RADataQTable[[#This Row],[allPIemail]]&amp;"&amp;subject=NSF Proposal:  "&amp;RADataQTable[[#This Row],[Div]]&amp;" "&amp;RADataQTable[[#This Row],[prop_id0]], "PIs@")</f>
        <v>PIs@</v>
      </c>
      <c r="Z377" t="s">
        <v>2841</v>
      </c>
      <c r="AD377"/>
      <c r="AE377" t="str">
        <f>IF(RADataQTable[[#This Row],[maxScore]]-RADataQTable[[#This Row],[minScore]]&gt;4,"Y","")</f>
        <v/>
      </c>
      <c r="AF377" s="21"/>
      <c r="AG377" s="26"/>
      <c r="AI377"/>
      <c r="AJ377" s="30"/>
      <c r="AK377" s="13">
        <v>1199130</v>
      </c>
      <c r="AL377" s="13">
        <v>1199130</v>
      </c>
      <c r="AM377">
        <v>0</v>
      </c>
      <c r="AN377" s="30">
        <v>43252</v>
      </c>
      <c r="AO377" s="21">
        <v>48</v>
      </c>
      <c r="AP377" s="21" t="s">
        <v>5167</v>
      </c>
      <c r="AS377" s="30"/>
      <c r="AX377" s="30"/>
      <c r="BG377" s="30"/>
      <c r="BP377" s="30"/>
      <c r="BU377" t="s">
        <v>2583</v>
      </c>
      <c r="BV377" s="21" t="s">
        <v>2584</v>
      </c>
      <c r="BW377" s="21" t="s">
        <v>5166</v>
      </c>
      <c r="BX377" s="21" t="s">
        <v>534</v>
      </c>
      <c r="BY377" s="31">
        <v>1199130</v>
      </c>
      <c r="BZ377" s="31">
        <v>1199130</v>
      </c>
      <c r="CA377" t="s">
        <v>485</v>
      </c>
      <c r="CF377" s="31"/>
      <c r="CG377" s="31"/>
      <c r="CM377" s="31"/>
      <c r="CN377" s="31"/>
      <c r="CT377" s="31"/>
      <c r="CU377" s="31"/>
      <c r="DA377" s="31"/>
      <c r="DB377" s="31"/>
      <c r="DH377" s="31"/>
      <c r="DI377" s="31"/>
      <c r="DO377" s="31"/>
      <c r="DP377" s="31"/>
      <c r="DR377" t="s">
        <v>5486</v>
      </c>
      <c r="DS377" t="s">
        <v>5487</v>
      </c>
      <c r="DT377" t="s">
        <v>463</v>
      </c>
      <c r="DU377" s="29" t="s">
        <v>5490</v>
      </c>
      <c r="DV377" t="s">
        <v>2829</v>
      </c>
      <c r="DW377" t="s">
        <v>5481</v>
      </c>
      <c r="DX377" t="s">
        <v>5482</v>
      </c>
      <c r="DY377" t="s">
        <v>5483</v>
      </c>
      <c r="DZ377" t="s">
        <v>5484</v>
      </c>
      <c r="EA377" s="22">
        <v>43091.565520833334</v>
      </c>
      <c r="EB377" t="s">
        <v>5168</v>
      </c>
      <c r="EC377" t="s">
        <v>6019</v>
      </c>
    </row>
    <row r="378" spans="1:134" x14ac:dyDescent="0.35">
      <c r="A378" s="30"/>
      <c r="B378" s="22">
        <v>43005.729861111111</v>
      </c>
      <c r="C378" s="22" t="s">
        <v>2839</v>
      </c>
      <c r="D378" s="30" t="s">
        <v>2840</v>
      </c>
      <c r="E378" s="30" t="s">
        <v>464</v>
      </c>
      <c r="F378" s="30" t="s">
        <v>2820</v>
      </c>
      <c r="G378" s="30" t="s">
        <v>2819</v>
      </c>
      <c r="H378" t="s">
        <v>2821</v>
      </c>
      <c r="J378" t="s">
        <v>1119</v>
      </c>
      <c r="M378" s="26">
        <v>99</v>
      </c>
      <c r="Q378" s="29" t="s">
        <v>753</v>
      </c>
      <c r="R378" s="29" t="str">
        <f>IFERROR(MID(RADataQTable[[#This Row],[RAtemplate]],1,LEN(RADataQTable[[#This Row],[RAtemplate]])-8),"RA") &amp; " " &amp; RADataQTable[[#This Row],[prop_id0]] &amp; " " &amp; RADataQTable[[#This Row],[last0]]</f>
        <v>RA 1764046 Roy Choudhury</v>
      </c>
      <c r="U378" s="21" t="str">
        <f>IF(signer1="PD",IF(ISBLANK(RADataQTable[[#This Row],[sign_blck_name]]),"",RADataQTable[[#This Row],[sign_blck_name]]),IF(ISBLANK(signer1),"",signer1))</f>
        <v>Monisha Ghosh</v>
      </c>
      <c r="V378" s="29" t="str">
        <f>signer2</f>
        <v>Cognizant Program Director</v>
      </c>
      <c r="W378" s="15" t="str">
        <f>HYPERLINK("https://www.ejacket.nsf.gov/ej/showProposal.do?Continue=Y&amp;ID="&amp;RADataQTable[[#This Row],[prop_id0]],"eJ")</f>
        <v>eJ</v>
      </c>
      <c r="X378" s="15" t="str">
        <f>HYPERLINK("mailto:"&amp;RADataQTable[[#This Row],[email]]&amp;"&amp;subject=Your NSF Proposal:  "&amp;RADataQTable[[#This Row],[Div]]&amp;" "&amp;RADataQTable[[#This Row],[prop_id0]], RADataQTable[[#This Row],[email]])</f>
        <v>croy@illinois.edu</v>
      </c>
      <c r="Y378" s="15" t="str">
        <f>HYPERLINK("mailto:"&amp;RADataQTable[[#This Row],[allPIemail]]&amp;"&amp;subject=NSF Proposal:  "&amp;RADataQTable[[#This Row],[Div]]&amp;" "&amp;RADataQTable[[#This Row],[prop_id0]], "PIs@")</f>
        <v>PIs@</v>
      </c>
      <c r="Z378" t="s">
        <v>2841</v>
      </c>
      <c r="AD378"/>
      <c r="AE378" t="str">
        <f>IF(RADataQTable[[#This Row],[maxScore]]-RADataQTable[[#This Row],[minScore]]&gt;4,"Y","")</f>
        <v/>
      </c>
      <c r="AF378" s="21"/>
      <c r="AG378" s="26"/>
      <c r="AI378"/>
      <c r="AJ378" s="30"/>
      <c r="AK378" s="13">
        <v>1161720</v>
      </c>
      <c r="AL378" s="13">
        <v>1161720</v>
      </c>
      <c r="AM378">
        <v>0</v>
      </c>
      <c r="AN378" s="30">
        <v>43327</v>
      </c>
      <c r="AO378" s="21">
        <v>36</v>
      </c>
      <c r="AP378" s="21" t="s">
        <v>5170</v>
      </c>
      <c r="AS378" s="30"/>
      <c r="AX378" s="30"/>
      <c r="BG378" s="30"/>
      <c r="BP378" s="30"/>
      <c r="BU378" t="s">
        <v>2586</v>
      </c>
      <c r="BV378" s="21" t="s">
        <v>2587</v>
      </c>
      <c r="BW378" s="21" t="s">
        <v>5169</v>
      </c>
      <c r="BX378" s="21" t="s">
        <v>676</v>
      </c>
      <c r="BY378" s="31">
        <v>1161720</v>
      </c>
      <c r="BZ378" s="31">
        <v>1161720</v>
      </c>
      <c r="CA378" t="s">
        <v>485</v>
      </c>
      <c r="CF378" s="31"/>
      <c r="CG378" s="31"/>
      <c r="CM378" s="31"/>
      <c r="CN378" s="31"/>
      <c r="CT378" s="31"/>
      <c r="CU378" s="31"/>
      <c r="DA378" s="31"/>
      <c r="DB378" s="31"/>
      <c r="DH378" s="31"/>
      <c r="DI378" s="31"/>
      <c r="DO378" s="31"/>
      <c r="DP378" s="31"/>
      <c r="DR378" t="s">
        <v>5486</v>
      </c>
      <c r="DS378" t="s">
        <v>5487</v>
      </c>
      <c r="DT378" t="s">
        <v>465</v>
      </c>
      <c r="DU378" s="29" t="s">
        <v>5595</v>
      </c>
      <c r="DV378" t="s">
        <v>2829</v>
      </c>
      <c r="DW378" t="s">
        <v>5481</v>
      </c>
      <c r="DX378" t="s">
        <v>5482</v>
      </c>
      <c r="DY378" t="s">
        <v>5483</v>
      </c>
      <c r="DZ378" t="s">
        <v>5484</v>
      </c>
      <c r="EA378" s="22">
        <v>43091.565520833334</v>
      </c>
      <c r="EB378" t="s">
        <v>5171</v>
      </c>
      <c r="EC378" t="s">
        <v>6020</v>
      </c>
    </row>
    <row r="379" spans="1:134" x14ac:dyDescent="0.35">
      <c r="A379" s="30"/>
      <c r="B379" s="22">
        <v>43005.732638888891</v>
      </c>
      <c r="C379" s="22" t="s">
        <v>2868</v>
      </c>
      <c r="D379" s="30" t="s">
        <v>2869</v>
      </c>
      <c r="E379" s="30" t="s">
        <v>470</v>
      </c>
      <c r="F379" s="30" t="s">
        <v>2820</v>
      </c>
      <c r="G379" s="30" t="s">
        <v>2819</v>
      </c>
      <c r="H379" t="s">
        <v>2821</v>
      </c>
      <c r="I379" t="s">
        <v>2902</v>
      </c>
      <c r="J379" t="s">
        <v>935</v>
      </c>
      <c r="M379" s="26">
        <v>99</v>
      </c>
      <c r="Q379" s="29" t="s">
        <v>753</v>
      </c>
      <c r="R379" s="29" t="str">
        <f>IFERROR(MID(RADataQTable[[#This Row],[RAtemplate]],1,LEN(RADataQTable[[#This Row],[RAtemplate]])-8),"RA") &amp; " " &amp; RADataQTable[[#This Row],[prop_id0]] &amp; " " &amp; RADataQTable[[#This Row],[last0]]</f>
        <v>RA 1764049 Olshausen</v>
      </c>
      <c r="U379" s="21" t="str">
        <f>IF(signer1="PD",IF(ISBLANK(RADataQTable[[#This Row],[sign_blck_name]]),"",RADataQTable[[#This Row],[sign_blck_name]]),IF(ISBLANK(signer1),"",signer1))</f>
        <v>Jie Yang</v>
      </c>
      <c r="V379" s="29" t="str">
        <f>signer2</f>
        <v>Cognizant Program Director</v>
      </c>
      <c r="W379" s="15" t="str">
        <f>HYPERLINK("https://www.ejacket.nsf.gov/ej/showProposal.do?Continue=Y&amp;ID="&amp;RADataQTable[[#This Row],[prop_id0]],"eJ")</f>
        <v>eJ</v>
      </c>
      <c r="X379" s="15" t="str">
        <f>HYPERLINK("mailto:"&amp;RADataQTable[[#This Row],[email]]&amp;"&amp;subject=Your NSF Proposal:  "&amp;RADataQTable[[#This Row],[Div]]&amp;" "&amp;RADataQTable[[#This Row],[prop_id0]], RADataQTable[[#This Row],[email]])</f>
        <v>baolshausen@berkeley.edu</v>
      </c>
      <c r="Y379" s="15" t="str">
        <f>HYPERLINK("mailto:"&amp;RADataQTable[[#This Row],[allPIemail]]&amp;"&amp;subject=NSF Proposal:  "&amp;RADataQTable[[#This Row],[Div]]&amp;" "&amp;RADataQTable[[#This Row],[prop_id0]], "PIs@")</f>
        <v>PIs@</v>
      </c>
      <c r="Z379" t="s">
        <v>2871</v>
      </c>
      <c r="AD379"/>
      <c r="AE379" t="str">
        <f>IF(RADataQTable[[#This Row],[maxScore]]-RADataQTable[[#This Row],[minScore]]&gt;4,"Y","")</f>
        <v/>
      </c>
      <c r="AF379" s="21"/>
      <c r="AG379" s="26"/>
      <c r="AI379"/>
      <c r="AJ379" s="30"/>
      <c r="AK379" s="13">
        <v>1134710</v>
      </c>
      <c r="AL379" s="13">
        <v>1134710</v>
      </c>
      <c r="AM379">
        <v>0</v>
      </c>
      <c r="AN379" s="30">
        <v>43282</v>
      </c>
      <c r="AO379" s="21">
        <v>48</v>
      </c>
      <c r="AP379" s="21" t="s">
        <v>5174</v>
      </c>
      <c r="AS379" s="30"/>
      <c r="AX379" s="30"/>
      <c r="BG379" s="30"/>
      <c r="BP379" s="30"/>
      <c r="BU379" t="s">
        <v>2596</v>
      </c>
      <c r="BV379" s="21" t="s">
        <v>2597</v>
      </c>
      <c r="BW379" s="21" t="s">
        <v>5070</v>
      </c>
      <c r="BX379" s="21" t="s">
        <v>662</v>
      </c>
      <c r="BY379" s="31">
        <v>1134710</v>
      </c>
      <c r="BZ379" s="31">
        <v>1134710</v>
      </c>
      <c r="CA379" t="s">
        <v>2903</v>
      </c>
      <c r="CF379" s="31"/>
      <c r="CG379" s="31"/>
      <c r="CM379" s="31"/>
      <c r="CN379" s="31"/>
      <c r="CT379" s="31"/>
      <c r="CU379" s="31"/>
      <c r="DA379" s="31"/>
      <c r="DB379" s="31"/>
      <c r="DH379" s="31"/>
      <c r="DI379" s="31"/>
      <c r="DO379" s="31"/>
      <c r="DP379" s="31"/>
      <c r="DR379" t="s">
        <v>5495</v>
      </c>
      <c r="DS379" t="s">
        <v>5496</v>
      </c>
      <c r="DT379" t="s">
        <v>471</v>
      </c>
      <c r="DU379" s="29" t="s">
        <v>5542</v>
      </c>
      <c r="DV379" t="s">
        <v>2829</v>
      </c>
      <c r="DW379" t="s">
        <v>5481</v>
      </c>
      <c r="DX379" t="s">
        <v>5482</v>
      </c>
      <c r="DY379" t="s">
        <v>5483</v>
      </c>
      <c r="DZ379" t="s">
        <v>5484</v>
      </c>
      <c r="EA379" s="22">
        <v>43091.565520833334</v>
      </c>
      <c r="EB379" t="s">
        <v>5175</v>
      </c>
      <c r="EC379" t="s">
        <v>6023</v>
      </c>
    </row>
    <row r="380" spans="1:134" x14ac:dyDescent="0.35">
      <c r="A380" s="30"/>
      <c r="B380" s="22">
        <v>43005.734722222223</v>
      </c>
      <c r="C380" s="22" t="s">
        <v>2868</v>
      </c>
      <c r="D380" s="30" t="s">
        <v>2869</v>
      </c>
      <c r="E380" s="30" t="s">
        <v>466</v>
      </c>
      <c r="F380" s="30" t="s">
        <v>2820</v>
      </c>
      <c r="G380" s="30" t="s">
        <v>2819</v>
      </c>
      <c r="H380" t="s">
        <v>2821</v>
      </c>
      <c r="I380" t="s">
        <v>3496</v>
      </c>
      <c r="J380" t="s">
        <v>811</v>
      </c>
      <c r="M380" s="26">
        <v>99</v>
      </c>
      <c r="Q380" s="29" t="s">
        <v>753</v>
      </c>
      <c r="R380" s="29" t="str">
        <f>IFERROR(MID(RADataQTable[[#This Row],[RAtemplate]],1,LEN(RADataQTable[[#This Row],[RAtemplate]])-8),"RA") &amp; " " &amp; RADataQTable[[#This Row],[prop_id0]] &amp; " " &amp; RADataQTable[[#This Row],[last0]]</f>
        <v>RA 1764050 Trajcevski</v>
      </c>
      <c r="U380" s="21" t="str">
        <f>IF(signer1="PD",IF(ISBLANK(RADataQTable[[#This Row],[sign_blck_name]]),"",RADataQTable[[#This Row],[sign_blck_name]]),IF(ISBLANK(signer1),"",signer1))</f>
        <v>Maria Zemankova</v>
      </c>
      <c r="V380" s="29" t="str">
        <f>signer2</f>
        <v>Cognizant Program Director</v>
      </c>
      <c r="W380" s="15" t="str">
        <f>HYPERLINK("https://www.ejacket.nsf.gov/ej/showProposal.do?Continue=Y&amp;ID="&amp;RADataQTable[[#This Row],[prop_id0]],"eJ")</f>
        <v>eJ</v>
      </c>
      <c r="X380" s="15" t="str">
        <f>HYPERLINK("mailto:"&amp;RADataQTable[[#This Row],[email]]&amp;"&amp;subject=Your NSF Proposal:  "&amp;RADataQTable[[#This Row],[Div]]&amp;" "&amp;RADataQTable[[#This Row],[prop_id0]], RADataQTable[[#This Row],[email]])</f>
        <v>goce@eecs.northwestern.edu</v>
      </c>
      <c r="Y380" s="15" t="str">
        <f>HYPERLINK("mailto:"&amp;RADataQTable[[#This Row],[allPIemail]]&amp;"&amp;subject=NSF Proposal:  "&amp;RADataQTable[[#This Row],[Div]]&amp;" "&amp;RADataQTable[[#This Row],[prop_id0]], "PIs@")</f>
        <v>PIs@</v>
      </c>
      <c r="Z380" t="s">
        <v>2871</v>
      </c>
      <c r="AD380"/>
      <c r="AE380" t="str">
        <f>IF(RADataQTable[[#This Row],[maxScore]]-RADataQTable[[#This Row],[minScore]]&gt;4,"Y","")</f>
        <v/>
      </c>
      <c r="AF380" s="21"/>
      <c r="AG380" s="26"/>
      <c r="AI380"/>
      <c r="AJ380" s="30"/>
      <c r="AK380" s="13">
        <v>2975663</v>
      </c>
      <c r="AL380" s="13">
        <v>2975663</v>
      </c>
      <c r="AM380">
        <v>0</v>
      </c>
      <c r="AN380" s="30">
        <v>43344</v>
      </c>
      <c r="AO380" s="21">
        <v>60</v>
      </c>
      <c r="AP380" s="21" t="s">
        <v>5177</v>
      </c>
      <c r="AS380" s="30"/>
      <c r="AX380" s="30"/>
      <c r="BG380" s="30"/>
      <c r="BP380" s="30"/>
      <c r="BU380" t="s">
        <v>2599</v>
      </c>
      <c r="BV380" s="21" t="s">
        <v>2600</v>
      </c>
      <c r="BW380" s="21" t="s">
        <v>5176</v>
      </c>
      <c r="BX380" s="21" t="s">
        <v>3119</v>
      </c>
      <c r="BY380" s="31">
        <v>1897343</v>
      </c>
      <c r="BZ380" s="31">
        <v>1897343</v>
      </c>
      <c r="CA380" t="s">
        <v>3497</v>
      </c>
      <c r="CB380" s="21" t="s">
        <v>5179</v>
      </c>
      <c r="CC380" s="21" t="s">
        <v>5180</v>
      </c>
      <c r="CD380" s="21" t="s">
        <v>5181</v>
      </c>
      <c r="CE380" s="21" t="s">
        <v>630</v>
      </c>
      <c r="CF380" s="31">
        <v>453320</v>
      </c>
      <c r="CG380" s="31">
        <v>453320</v>
      </c>
      <c r="CH380" t="s">
        <v>3497</v>
      </c>
      <c r="CI380" s="21" t="s">
        <v>5184</v>
      </c>
      <c r="CJ380" s="21" t="s">
        <v>5185</v>
      </c>
      <c r="CK380" s="21" t="s">
        <v>3002</v>
      </c>
      <c r="CL380" s="21" t="s">
        <v>5186</v>
      </c>
      <c r="CM380" s="31">
        <v>625000</v>
      </c>
      <c r="CN380" s="31">
        <v>625000</v>
      </c>
      <c r="CO380" t="s">
        <v>3497</v>
      </c>
      <c r="CT380" s="31"/>
      <c r="CU380" s="31"/>
      <c r="DA380" s="31"/>
      <c r="DB380" s="31"/>
      <c r="DH380" s="31"/>
      <c r="DI380" s="31"/>
      <c r="DO380" s="31"/>
      <c r="DP380" s="31"/>
      <c r="DR380" t="s">
        <v>5495</v>
      </c>
      <c r="DS380" t="s">
        <v>5496</v>
      </c>
      <c r="DT380" t="s">
        <v>467</v>
      </c>
      <c r="DU380" s="29" t="s">
        <v>5513</v>
      </c>
      <c r="DV380" t="s">
        <v>2881</v>
      </c>
      <c r="DW380" t="s">
        <v>5481</v>
      </c>
      <c r="DX380" t="s">
        <v>5482</v>
      </c>
      <c r="DY380" t="s">
        <v>5483</v>
      </c>
      <c r="DZ380" t="s">
        <v>5484</v>
      </c>
      <c r="EA380" s="22">
        <v>43091.565520833334</v>
      </c>
      <c r="EB380" t="s">
        <v>5178</v>
      </c>
      <c r="EC380" t="s">
        <v>6024</v>
      </c>
    </row>
    <row r="381" spans="1:134" x14ac:dyDescent="0.35">
      <c r="A381" s="30"/>
      <c r="B381" s="22">
        <v>43005.739583333336</v>
      </c>
      <c r="C381" s="22" t="s">
        <v>2839</v>
      </c>
      <c r="D381" s="30" t="s">
        <v>2840</v>
      </c>
      <c r="E381" s="30" t="s">
        <v>464</v>
      </c>
      <c r="F381" s="30" t="s">
        <v>2820</v>
      </c>
      <c r="G381" s="30" t="s">
        <v>2819</v>
      </c>
      <c r="H381" t="s">
        <v>2821</v>
      </c>
      <c r="J381" t="s">
        <v>1188</v>
      </c>
      <c r="M381" s="26">
        <v>99</v>
      </c>
      <c r="Q381" s="29" t="s">
        <v>753</v>
      </c>
      <c r="R381" s="29" t="str">
        <f>IFERROR(MID(RADataQTable[[#This Row],[RAtemplate]],1,LEN(RADataQTable[[#This Row],[RAtemplate]])-8),"RA") &amp; " " &amp; RADataQTable[[#This Row],[prop_id0]] &amp; " " &amp; RADataQTable[[#This Row],[last0]]</f>
        <v>RA 1764055 Levchenko</v>
      </c>
      <c r="U381" s="21" t="str">
        <f>IF(signer1="PD",IF(ISBLANK(RADataQTable[[#This Row],[sign_blck_name]]),"",RADataQTable[[#This Row],[sign_blck_name]]),IF(ISBLANK(signer1),"",signer1))</f>
        <v>Ann Von Lehmen</v>
      </c>
      <c r="V381" s="29" t="str">
        <f>signer2</f>
        <v>Cognizant Program Director</v>
      </c>
      <c r="W381" s="15" t="str">
        <f>HYPERLINK("https://www.ejacket.nsf.gov/ej/showProposal.do?Continue=Y&amp;ID="&amp;RADataQTable[[#This Row],[prop_id0]],"eJ")</f>
        <v>eJ</v>
      </c>
      <c r="X381" s="15" t="str">
        <f>HYPERLINK("mailto:"&amp;RADataQTable[[#This Row],[email]]&amp;"&amp;subject=Your NSF Proposal:  "&amp;RADataQTable[[#This Row],[Div]]&amp;" "&amp;RADataQTable[[#This Row],[prop_id0]], RADataQTable[[#This Row],[email]])</f>
        <v>klevchen@cs.ucsd.edu</v>
      </c>
      <c r="Y381" s="15" t="str">
        <f>HYPERLINK("mailto:"&amp;RADataQTable[[#This Row],[allPIemail]]&amp;"&amp;subject=NSF Proposal:  "&amp;RADataQTable[[#This Row],[Div]]&amp;" "&amp;RADataQTable[[#This Row],[prop_id0]], "PIs@")</f>
        <v>PIs@</v>
      </c>
      <c r="Z381" t="s">
        <v>2841</v>
      </c>
      <c r="AD381"/>
      <c r="AE381" t="str">
        <f>IF(RADataQTable[[#This Row],[maxScore]]-RADataQTable[[#This Row],[minScore]]&gt;4,"Y","")</f>
        <v/>
      </c>
      <c r="AF381" s="21"/>
      <c r="AG381" s="26"/>
      <c r="AI381"/>
      <c r="AJ381" s="30"/>
      <c r="AK381" s="13">
        <v>1200000</v>
      </c>
      <c r="AL381" s="13">
        <v>1200000</v>
      </c>
      <c r="AM381">
        <v>0</v>
      </c>
      <c r="AN381" s="30">
        <v>43344</v>
      </c>
      <c r="AO381" s="21">
        <v>36</v>
      </c>
      <c r="AP381" s="21" t="s">
        <v>5194</v>
      </c>
      <c r="AS381" s="30"/>
      <c r="AX381" s="30"/>
      <c r="BG381" s="30"/>
      <c r="BP381" s="30"/>
      <c r="BU381" t="s">
        <v>2618</v>
      </c>
      <c r="BV381" s="21" t="s">
        <v>2619</v>
      </c>
      <c r="BW381" s="21" t="s">
        <v>5193</v>
      </c>
      <c r="BX381" s="21" t="s">
        <v>668</v>
      </c>
      <c r="BY381" s="31">
        <v>900000</v>
      </c>
      <c r="BZ381" s="31">
        <v>900000</v>
      </c>
      <c r="CA381" t="s">
        <v>485</v>
      </c>
      <c r="CB381" s="21" t="s">
        <v>5196</v>
      </c>
      <c r="CC381" s="21" t="s">
        <v>5197</v>
      </c>
      <c r="CD381" s="21" t="s">
        <v>5198</v>
      </c>
      <c r="CE381" s="21" t="s">
        <v>577</v>
      </c>
      <c r="CF381" s="31">
        <v>300000</v>
      </c>
      <c r="CG381" s="31">
        <v>300000</v>
      </c>
      <c r="CH381" t="s">
        <v>485</v>
      </c>
      <c r="CM381" s="31"/>
      <c r="CN381" s="31"/>
      <c r="CT381" s="31"/>
      <c r="CU381" s="31"/>
      <c r="DA381" s="31"/>
      <c r="DB381" s="31"/>
      <c r="DH381" s="31"/>
      <c r="DI381" s="31"/>
      <c r="DO381" s="31"/>
      <c r="DP381" s="31"/>
      <c r="DR381" t="s">
        <v>5486</v>
      </c>
      <c r="DS381" t="s">
        <v>5487</v>
      </c>
      <c r="DT381" t="s">
        <v>465</v>
      </c>
      <c r="DU381" s="29" t="s">
        <v>5613</v>
      </c>
      <c r="DV381" t="s">
        <v>2829</v>
      </c>
      <c r="DW381" t="s">
        <v>5481</v>
      </c>
      <c r="DX381" t="s">
        <v>5482</v>
      </c>
      <c r="DY381" t="s">
        <v>5483</v>
      </c>
      <c r="DZ381" t="s">
        <v>5484</v>
      </c>
      <c r="EA381" s="22">
        <v>43091.565520833334</v>
      </c>
      <c r="EB381" t="s">
        <v>5195</v>
      </c>
      <c r="EC381" t="s">
        <v>6027</v>
      </c>
    </row>
    <row r="382" spans="1:134" x14ac:dyDescent="0.35">
      <c r="A382" s="30"/>
      <c r="B382" s="22">
        <v>43005.740972222222</v>
      </c>
      <c r="C382" s="22" t="s">
        <v>2868</v>
      </c>
      <c r="D382" s="30" t="s">
        <v>2869</v>
      </c>
      <c r="E382" s="30" t="s">
        <v>468</v>
      </c>
      <c r="F382" s="30" t="s">
        <v>2820</v>
      </c>
      <c r="G382" s="30" t="s">
        <v>2819</v>
      </c>
      <c r="H382" t="s">
        <v>2821</v>
      </c>
      <c r="I382" t="s">
        <v>2911</v>
      </c>
      <c r="J382" t="s">
        <v>807</v>
      </c>
      <c r="M382" s="26">
        <v>99</v>
      </c>
      <c r="Q382" s="29" t="s">
        <v>753</v>
      </c>
      <c r="R382" s="29" t="str">
        <f>IFERROR(MID(RADataQTable[[#This Row],[RAtemplate]],1,LEN(RADataQTable[[#This Row],[RAtemplate]])-8),"RA") &amp; " " &amp; RADataQTable[[#This Row],[prop_id0]] &amp; " " &amp; RADataQTable[[#This Row],[last0]]</f>
        <v>RA 1764058 Young</v>
      </c>
      <c r="U382" s="21" t="str">
        <f>IF(signer1="PD",IF(ISBLANK(RADataQTable[[#This Row],[sign_blck_name]]),"",RADataQTable[[#This Row],[sign_blck_name]]),IF(ISBLANK(signer1),"",signer1))</f>
        <v>William Bainbridge</v>
      </c>
      <c r="V382" s="29" t="str">
        <f>signer2</f>
        <v>Cognizant Program Director</v>
      </c>
      <c r="W382" s="15" t="str">
        <f>HYPERLINK("https://www.ejacket.nsf.gov/ej/showProposal.do?Continue=Y&amp;ID="&amp;RADataQTable[[#This Row],[prop_id0]],"eJ")</f>
        <v>eJ</v>
      </c>
      <c r="X382" s="15" t="str">
        <f>HYPERLINK("mailto:"&amp;RADataQTable[[#This Row],[email]]&amp;"&amp;subject=Your NSF Proposal:  "&amp;RADataQTable[[#This Row],[Div]]&amp;" "&amp;RADataQTable[[#This Row],[prop_id0]], RADataQTable[[#This Row],[email]])</f>
        <v>young@cs.utah.edu</v>
      </c>
      <c r="Y382" s="15" t="str">
        <f>HYPERLINK("mailto:"&amp;RADataQTable[[#This Row],[allPIemail]]&amp;"&amp;subject=NSF Proposal:  "&amp;RADataQTable[[#This Row],[Div]]&amp;" "&amp;RADataQTable[[#This Row],[prop_id0]], "PIs@")</f>
        <v>PIs@</v>
      </c>
      <c r="Z382" t="s">
        <v>2871</v>
      </c>
      <c r="AD382"/>
      <c r="AE382" t="str">
        <f>IF(RADataQTable[[#This Row],[maxScore]]-RADataQTable[[#This Row],[minScore]]&gt;4,"Y","")</f>
        <v/>
      </c>
      <c r="AF382" s="21"/>
      <c r="AG382" s="26"/>
      <c r="AI382"/>
      <c r="AJ382" s="30"/>
      <c r="AK382" s="13">
        <v>786145</v>
      </c>
      <c r="AL382" s="13">
        <v>786145</v>
      </c>
      <c r="AM382">
        <v>0</v>
      </c>
      <c r="AN382" s="30">
        <v>43236</v>
      </c>
      <c r="AO382" s="21">
        <v>36</v>
      </c>
      <c r="AP382" s="21" t="s">
        <v>5202</v>
      </c>
      <c r="AS382" s="30"/>
      <c r="AX382" s="30"/>
      <c r="BG382" s="30"/>
      <c r="BP382" s="30"/>
      <c r="BU382" t="s">
        <v>2629</v>
      </c>
      <c r="BV382" s="21" t="s">
        <v>2630</v>
      </c>
      <c r="BW382" s="21" t="s">
        <v>3699</v>
      </c>
      <c r="BX382" s="21" t="s">
        <v>722</v>
      </c>
      <c r="BY382" s="31">
        <v>786145</v>
      </c>
      <c r="BZ382" s="31">
        <v>786145</v>
      </c>
      <c r="CA382" t="s">
        <v>2912</v>
      </c>
      <c r="CF382" s="31"/>
      <c r="CG382" s="31"/>
      <c r="CM382" s="31"/>
      <c r="CN382" s="31"/>
      <c r="CT382" s="31"/>
      <c r="CU382" s="31"/>
      <c r="DA382" s="31"/>
      <c r="DB382" s="31"/>
      <c r="DH382" s="31"/>
      <c r="DI382" s="31"/>
      <c r="DO382" s="31"/>
      <c r="DP382" s="31"/>
      <c r="DR382" t="s">
        <v>5495</v>
      </c>
      <c r="DS382" t="s">
        <v>5496</v>
      </c>
      <c r="DT382" t="s">
        <v>469</v>
      </c>
      <c r="DU382" s="29" t="s">
        <v>5508</v>
      </c>
      <c r="DV382" t="s">
        <v>2829</v>
      </c>
      <c r="DW382" t="s">
        <v>5481</v>
      </c>
      <c r="DX382" t="s">
        <v>5482</v>
      </c>
      <c r="DY382" t="s">
        <v>5483</v>
      </c>
      <c r="DZ382" t="s">
        <v>5484</v>
      </c>
      <c r="EA382" s="22">
        <v>43091.565520833334</v>
      </c>
      <c r="EB382" t="s">
        <v>5203</v>
      </c>
      <c r="EC382" t="s">
        <v>6029</v>
      </c>
    </row>
    <row r="383" spans="1:134" x14ac:dyDescent="0.35">
      <c r="A383" s="30"/>
      <c r="B383" s="22">
        <v>43005.742361111108</v>
      </c>
      <c r="C383" s="22" t="s">
        <v>2868</v>
      </c>
      <c r="D383" s="30" t="s">
        <v>2869</v>
      </c>
      <c r="E383" s="30" t="s">
        <v>468</v>
      </c>
      <c r="F383" s="30" t="s">
        <v>2820</v>
      </c>
      <c r="G383" s="30" t="s">
        <v>2819</v>
      </c>
      <c r="H383" t="s">
        <v>2821</v>
      </c>
      <c r="I383" t="s">
        <v>2911</v>
      </c>
      <c r="J383" t="s">
        <v>807</v>
      </c>
      <c r="M383" s="26">
        <v>99</v>
      </c>
      <c r="Q383" s="29" t="s">
        <v>753</v>
      </c>
      <c r="R383" s="29" t="str">
        <f>IFERROR(MID(RADataQTable[[#This Row],[RAtemplate]],1,LEN(RADataQTable[[#This Row],[RAtemplate]])-8),"RA") &amp; " " &amp; RADataQTable[[#This Row],[prop_id0]] &amp; " " &amp; RADataQTable[[#This Row],[last0]]</f>
        <v>RA 1764060 Ware</v>
      </c>
      <c r="U383" s="21" t="str">
        <f>IF(signer1="PD",IF(ISBLANK(RADataQTable[[#This Row],[sign_blck_name]]),"",RADataQTable[[#This Row],[sign_blck_name]]),IF(ISBLANK(signer1),"",signer1))</f>
        <v>William Bainbridge</v>
      </c>
      <c r="V383" s="29" t="str">
        <f>signer2</f>
        <v>Cognizant Program Director</v>
      </c>
      <c r="W383" s="15" t="str">
        <f>HYPERLINK("https://www.ejacket.nsf.gov/ej/showProposal.do?Continue=Y&amp;ID="&amp;RADataQTable[[#This Row],[prop_id0]],"eJ")</f>
        <v>eJ</v>
      </c>
      <c r="X383" s="15" t="str">
        <f>HYPERLINK("mailto:"&amp;RADataQTable[[#This Row],[email]]&amp;"&amp;subject=Your NSF Proposal:  "&amp;RADataQTable[[#This Row],[Div]]&amp;" "&amp;RADataQTable[[#This Row],[prop_id0]], RADataQTable[[#This Row],[email]])</f>
        <v>sgware@uno.edu</v>
      </c>
      <c r="Y383" s="15" t="str">
        <f>HYPERLINK("mailto:"&amp;RADataQTable[[#This Row],[allPIemail]]&amp;"&amp;subject=NSF Proposal:  "&amp;RADataQTable[[#This Row],[Div]]&amp;" "&amp;RADataQTable[[#This Row],[prop_id0]], "PIs@")</f>
        <v>PIs@</v>
      </c>
      <c r="Z383" t="s">
        <v>2871</v>
      </c>
      <c r="AD383"/>
      <c r="AE383" t="str">
        <f>IF(RADataQTable[[#This Row],[maxScore]]-RADataQTable[[#This Row],[minScore]]&gt;4,"Y","")</f>
        <v/>
      </c>
      <c r="AF383" s="21"/>
      <c r="AG383" s="26"/>
      <c r="AI383"/>
      <c r="AJ383" s="30"/>
      <c r="AK383" s="13">
        <v>697062</v>
      </c>
      <c r="AL383" s="13">
        <v>697062</v>
      </c>
      <c r="AM383">
        <v>0</v>
      </c>
      <c r="AN383" s="30">
        <v>43221</v>
      </c>
      <c r="AO383" s="21">
        <v>48</v>
      </c>
      <c r="AP383" s="21" t="s">
        <v>5206</v>
      </c>
      <c r="AS383" s="30"/>
      <c r="AX383" s="30"/>
      <c r="BG383" s="30"/>
      <c r="BP383" s="30"/>
      <c r="BU383" t="s">
        <v>2632</v>
      </c>
      <c r="BV383" s="21" t="s">
        <v>2633</v>
      </c>
      <c r="BW383" s="21" t="s">
        <v>4991</v>
      </c>
      <c r="BX383" s="21" t="s">
        <v>5205</v>
      </c>
      <c r="BY383" s="31">
        <v>697062</v>
      </c>
      <c r="BZ383" s="31">
        <v>697062</v>
      </c>
      <c r="CA383" t="s">
        <v>5204</v>
      </c>
      <c r="CF383" s="31"/>
      <c r="CG383" s="31"/>
      <c r="CM383" s="31"/>
      <c r="CN383" s="31"/>
      <c r="CT383" s="31"/>
      <c r="CU383" s="31"/>
      <c r="DA383" s="31"/>
      <c r="DB383" s="31"/>
      <c r="DH383" s="31"/>
      <c r="DI383" s="31"/>
      <c r="DO383" s="31"/>
      <c r="DP383" s="31"/>
      <c r="DR383" t="s">
        <v>5495</v>
      </c>
      <c r="DS383" t="s">
        <v>5496</v>
      </c>
      <c r="DT383" t="s">
        <v>469</v>
      </c>
      <c r="DU383" s="29" t="s">
        <v>5508</v>
      </c>
      <c r="DV383" t="s">
        <v>2829</v>
      </c>
      <c r="DW383" t="s">
        <v>5481</v>
      </c>
      <c r="DX383" t="s">
        <v>5482</v>
      </c>
      <c r="DY383" t="s">
        <v>5483</v>
      </c>
      <c r="DZ383" t="s">
        <v>5484</v>
      </c>
      <c r="EA383" s="22">
        <v>43091.565520833334</v>
      </c>
      <c r="EB383" t="s">
        <v>5207</v>
      </c>
      <c r="EC383" t="s">
        <v>6030</v>
      </c>
    </row>
    <row r="384" spans="1:134" x14ac:dyDescent="0.35">
      <c r="A384" s="30"/>
      <c r="B384" s="22">
        <v>43005.743055555555</v>
      </c>
      <c r="C384" s="22" t="s">
        <v>2839</v>
      </c>
      <c r="D384" s="30" t="s">
        <v>2840</v>
      </c>
      <c r="E384" s="30" t="s">
        <v>462</v>
      </c>
      <c r="F384" s="30" t="s">
        <v>2820</v>
      </c>
      <c r="G384" s="30" t="s">
        <v>2819</v>
      </c>
      <c r="H384" t="s">
        <v>2821</v>
      </c>
      <c r="J384" t="s">
        <v>757</v>
      </c>
      <c r="M384" s="26">
        <v>99</v>
      </c>
      <c r="Q384" s="29" t="s">
        <v>753</v>
      </c>
      <c r="R384" s="29" t="str">
        <f>IFERROR(MID(RADataQTable[[#This Row],[RAtemplate]],1,LEN(RADataQTable[[#This Row],[RAtemplate]])-8),"RA") &amp; " " &amp; RADataQTable[[#This Row],[prop_id0]] &amp; " " &amp; RADataQTable[[#This Row],[last0]]</f>
        <v>RA 1764061 Raicu</v>
      </c>
      <c r="U384" s="21" t="str">
        <f>IF(signer1="PD",IF(ISBLANK(RADataQTable[[#This Row],[sign_blck_name]]),"",RADataQTable[[#This Row],[sign_blck_name]]),IF(ISBLANK(signer1),"",signer1))</f>
        <v>Sandip Kundu</v>
      </c>
      <c r="V384" s="29" t="str">
        <f>signer2</f>
        <v>Cognizant Program Director</v>
      </c>
      <c r="W384" s="15" t="str">
        <f>HYPERLINK("https://www.ejacket.nsf.gov/ej/showProposal.do?Continue=Y&amp;ID="&amp;RADataQTable[[#This Row],[prop_id0]],"eJ")</f>
        <v>eJ</v>
      </c>
      <c r="X384" s="15" t="str">
        <f>HYPERLINK("mailto:"&amp;RADataQTable[[#This Row],[email]]&amp;"&amp;subject=Your NSF Proposal:  "&amp;RADataQTable[[#This Row],[Div]]&amp;" "&amp;RADataQTable[[#This Row],[prop_id0]], RADataQTable[[#This Row],[email]])</f>
        <v>iraicu@iit.edu</v>
      </c>
      <c r="Y384" s="15" t="str">
        <f>HYPERLINK("mailto:"&amp;RADataQTable[[#This Row],[allPIemail]]&amp;"&amp;subject=NSF Proposal:  "&amp;RADataQTable[[#This Row],[Div]]&amp;" "&amp;RADataQTable[[#This Row],[prop_id0]], "PIs@")</f>
        <v>PIs@</v>
      </c>
      <c r="Z384" t="s">
        <v>2841</v>
      </c>
      <c r="AD384"/>
      <c r="AE384" t="str">
        <f>IF(RADataQTable[[#This Row],[maxScore]]-RADataQTable[[#This Row],[minScore]]&gt;4,"Y","")</f>
        <v/>
      </c>
      <c r="AF384" s="21"/>
      <c r="AG384" s="26"/>
      <c r="AI384"/>
      <c r="AJ384" s="30"/>
      <c r="AK384" s="13">
        <v>1216196</v>
      </c>
      <c r="AL384" s="13">
        <v>1216196</v>
      </c>
      <c r="AM384">
        <v>0</v>
      </c>
      <c r="AN384" s="30">
        <v>43252</v>
      </c>
      <c r="AO384" s="21">
        <v>36</v>
      </c>
      <c r="AP384" s="21" t="s">
        <v>5209</v>
      </c>
      <c r="AS384" s="30"/>
      <c r="AX384" s="30"/>
      <c r="BG384" s="30"/>
      <c r="BP384" s="30"/>
      <c r="BU384" t="s">
        <v>2635</v>
      </c>
      <c r="BV384" s="21" t="s">
        <v>2636</v>
      </c>
      <c r="BW384" s="21" t="s">
        <v>5208</v>
      </c>
      <c r="BX384" s="21" t="s">
        <v>4151</v>
      </c>
      <c r="BY384" s="31">
        <v>462291</v>
      </c>
      <c r="BZ384" s="31">
        <v>462291</v>
      </c>
      <c r="CA384" t="s">
        <v>485</v>
      </c>
      <c r="CB384" s="21" t="s">
        <v>5211</v>
      </c>
      <c r="CC384" s="21" t="s">
        <v>1810</v>
      </c>
      <c r="CD384" s="21" t="s">
        <v>756</v>
      </c>
      <c r="CE384" s="21" t="s">
        <v>600</v>
      </c>
      <c r="CF384" s="31">
        <v>303905</v>
      </c>
      <c r="CG384" s="31">
        <v>303905</v>
      </c>
      <c r="CH384" t="s">
        <v>485</v>
      </c>
      <c r="CI384" s="21" t="s">
        <v>5213</v>
      </c>
      <c r="CJ384" s="21" t="s">
        <v>5214</v>
      </c>
      <c r="CK384" s="21" t="s">
        <v>3099</v>
      </c>
      <c r="CL384" s="21" t="s">
        <v>707</v>
      </c>
      <c r="CM384" s="31">
        <v>450000</v>
      </c>
      <c r="CN384" s="31">
        <v>450000</v>
      </c>
      <c r="CO384" t="s">
        <v>485</v>
      </c>
      <c r="CT384" s="31"/>
      <c r="CU384" s="31"/>
      <c r="DA384" s="31"/>
      <c r="DB384" s="31"/>
      <c r="DH384" s="31"/>
      <c r="DI384" s="31"/>
      <c r="DO384" s="31"/>
      <c r="DP384" s="31"/>
      <c r="DR384" t="s">
        <v>5486</v>
      </c>
      <c r="DS384" t="s">
        <v>5487</v>
      </c>
      <c r="DT384" t="s">
        <v>463</v>
      </c>
      <c r="DU384" s="29" t="s">
        <v>5488</v>
      </c>
      <c r="DV384" t="s">
        <v>2829</v>
      </c>
      <c r="DW384" t="s">
        <v>5481</v>
      </c>
      <c r="DX384" t="s">
        <v>5482</v>
      </c>
      <c r="DY384" t="s">
        <v>5483</v>
      </c>
      <c r="DZ384" t="s">
        <v>5484</v>
      </c>
      <c r="EA384" s="22">
        <v>43091.565520833334</v>
      </c>
      <c r="EB384" t="s">
        <v>5210</v>
      </c>
      <c r="EC384" t="s">
        <v>6031</v>
      </c>
    </row>
    <row r="385" spans="1:133" x14ac:dyDescent="0.35">
      <c r="A385" s="30"/>
      <c r="B385" s="22">
        <v>43005.743750000001</v>
      </c>
      <c r="C385" s="22" t="s">
        <v>2868</v>
      </c>
      <c r="D385" s="30" t="s">
        <v>2869</v>
      </c>
      <c r="E385" s="30" t="s">
        <v>470</v>
      </c>
      <c r="F385" s="30" t="s">
        <v>2820</v>
      </c>
      <c r="G385" s="30" t="s">
        <v>2819</v>
      </c>
      <c r="H385" t="s">
        <v>2821</v>
      </c>
      <c r="I385" t="s">
        <v>2902</v>
      </c>
      <c r="J385" t="s">
        <v>1094</v>
      </c>
      <c r="M385" s="26">
        <v>99</v>
      </c>
      <c r="Q385" s="29" t="s">
        <v>753</v>
      </c>
      <c r="R385" s="29" t="str">
        <f>IFERROR(MID(RADataQTable[[#This Row],[RAtemplate]],1,LEN(RADataQTable[[#This Row],[RAtemplate]])-8),"RA") &amp; " " &amp; RADataQTable[[#This Row],[prop_id0]] &amp; " " &amp; RADataQTable[[#This Row],[last0]]</f>
        <v>RA 1764062 Sheng</v>
      </c>
      <c r="U385" s="21" t="str">
        <f>IF(signer1="PD",IF(ISBLANK(RADataQTable[[#This Row],[sign_blck_name]]),"",RADataQTable[[#This Row],[sign_blck_name]]),IF(ISBLANK(signer1),"",signer1))</f>
        <v>Reid Simmons</v>
      </c>
      <c r="V385" s="29" t="str">
        <f>signer2</f>
        <v>Cognizant Program Director</v>
      </c>
      <c r="W385" s="15" t="str">
        <f>HYPERLINK("https://www.ejacket.nsf.gov/ej/showProposal.do?Continue=Y&amp;ID="&amp;RADataQTable[[#This Row],[prop_id0]],"eJ")</f>
        <v>eJ</v>
      </c>
      <c r="X385" s="15" t="str">
        <f>HYPERLINK("mailto:"&amp;RADataQTable[[#This Row],[email]]&amp;"&amp;subject=Your NSF Proposal:  "&amp;RADataQTable[[#This Row],[Div]]&amp;" "&amp;RADataQTable[[#This Row],[prop_id0]], RADataQTable[[#This Row],[email]])</f>
        <v>weihua.sheng@okstate.edu</v>
      </c>
      <c r="Y385" s="15" t="str">
        <f>HYPERLINK("mailto:"&amp;RADataQTable[[#This Row],[allPIemail]]&amp;"&amp;subject=NSF Proposal:  "&amp;RADataQTable[[#This Row],[Div]]&amp;" "&amp;RADataQTable[[#This Row],[prop_id0]], "PIs@")</f>
        <v>PIs@</v>
      </c>
      <c r="Z385" t="s">
        <v>2871</v>
      </c>
      <c r="AD385"/>
      <c r="AE385" t="str">
        <f>IF(RADataQTable[[#This Row],[maxScore]]-RADataQTable[[#This Row],[minScore]]&gt;4,"Y","")</f>
        <v/>
      </c>
      <c r="AF385" s="21"/>
      <c r="AG385" s="26"/>
      <c r="AI385"/>
      <c r="AJ385" s="30"/>
      <c r="AK385" s="13">
        <v>775599</v>
      </c>
      <c r="AL385" s="13">
        <v>775599</v>
      </c>
      <c r="AM385">
        <v>0</v>
      </c>
      <c r="AN385" s="30">
        <v>43221</v>
      </c>
      <c r="AO385" s="21">
        <v>36</v>
      </c>
      <c r="AP385" s="21" t="s">
        <v>5217</v>
      </c>
      <c r="AS385" s="30"/>
      <c r="AX385" s="30"/>
      <c r="BG385" s="30"/>
      <c r="BP385" s="30"/>
      <c r="BU385" t="s">
        <v>2638</v>
      </c>
      <c r="BV385" s="21" t="s">
        <v>2639</v>
      </c>
      <c r="BW385" s="21" t="s">
        <v>5216</v>
      </c>
      <c r="BX385" s="21" t="s">
        <v>4192</v>
      </c>
      <c r="BY385" s="31">
        <v>775599</v>
      </c>
      <c r="BZ385" s="31">
        <v>775599</v>
      </c>
      <c r="CA385" t="s">
        <v>4542</v>
      </c>
      <c r="CF385" s="31"/>
      <c r="CG385" s="31"/>
      <c r="CM385" s="31"/>
      <c r="CN385" s="31"/>
      <c r="CT385" s="31"/>
      <c r="CU385" s="31"/>
      <c r="DA385" s="31"/>
      <c r="DB385" s="31"/>
      <c r="DH385" s="31"/>
      <c r="DI385" s="31"/>
      <c r="DO385" s="31"/>
      <c r="DP385" s="31"/>
      <c r="DR385" t="s">
        <v>5495</v>
      </c>
      <c r="DS385" t="s">
        <v>5496</v>
      </c>
      <c r="DT385" t="s">
        <v>471</v>
      </c>
      <c r="DU385" s="29" t="s">
        <v>5588</v>
      </c>
      <c r="DV385" t="s">
        <v>2829</v>
      </c>
      <c r="DW385" t="s">
        <v>5481</v>
      </c>
      <c r="DX385" t="s">
        <v>5482</v>
      </c>
      <c r="DY385" t="s">
        <v>5483</v>
      </c>
      <c r="DZ385" t="s">
        <v>5484</v>
      </c>
      <c r="EA385" s="22">
        <v>43091.565520833334</v>
      </c>
      <c r="EB385" t="s">
        <v>5218</v>
      </c>
      <c r="EC385" t="s">
        <v>6032</v>
      </c>
    </row>
    <row r="386" spans="1:133" x14ac:dyDescent="0.35">
      <c r="A386" s="30"/>
      <c r="B386" s="22">
        <v>43005.743750000001</v>
      </c>
      <c r="C386" s="22" t="s">
        <v>2868</v>
      </c>
      <c r="D386" s="30" t="s">
        <v>2869</v>
      </c>
      <c r="E386" s="30" t="s">
        <v>470</v>
      </c>
      <c r="F386" s="30" t="s">
        <v>2820</v>
      </c>
      <c r="G386" s="30" t="s">
        <v>2819</v>
      </c>
      <c r="H386" t="s">
        <v>2821</v>
      </c>
      <c r="I386" t="s">
        <v>2902</v>
      </c>
      <c r="J386" t="s">
        <v>1229</v>
      </c>
      <c r="M386" s="26">
        <v>99</v>
      </c>
      <c r="Q386" s="29" t="s">
        <v>753</v>
      </c>
      <c r="R386" s="29" t="str">
        <f>IFERROR(MID(RADataQTable[[#This Row],[RAtemplate]],1,LEN(RADataQTable[[#This Row],[RAtemplate]])-8),"RA") &amp; " " &amp; RADataQTable[[#This Row],[prop_id0]] &amp; " " &amp; RADataQTable[[#This Row],[last0]]</f>
        <v>RA 1764064 Alexis</v>
      </c>
      <c r="U386" s="21" t="str">
        <f>IF(signer1="PD",IF(ISBLANK(RADataQTable[[#This Row],[sign_blck_name]]),"",RADataQTable[[#This Row],[sign_blck_name]]),IF(ISBLANK(signer1),"",signer1))</f>
        <v>James Donlon</v>
      </c>
      <c r="V386" s="29" t="str">
        <f>signer2</f>
        <v>Cognizant Program Director</v>
      </c>
      <c r="W386" s="15" t="str">
        <f>HYPERLINK("https://www.ejacket.nsf.gov/ej/showProposal.do?Continue=Y&amp;ID="&amp;RADataQTable[[#This Row],[prop_id0]],"eJ")</f>
        <v>eJ</v>
      </c>
      <c r="X386" s="15" t="str">
        <f>HYPERLINK("mailto:"&amp;RADataQTable[[#This Row],[email]]&amp;"&amp;subject=Your NSF Proposal:  "&amp;RADataQTable[[#This Row],[Div]]&amp;" "&amp;RADataQTable[[#This Row],[prop_id0]], RADataQTable[[#This Row],[email]])</f>
        <v>kalexis@unr.edu</v>
      </c>
      <c r="Y386" s="15" t="str">
        <f>HYPERLINK("mailto:"&amp;RADataQTable[[#This Row],[allPIemail]]&amp;"&amp;subject=NSF Proposal:  "&amp;RADataQTable[[#This Row],[Div]]&amp;" "&amp;RADataQTable[[#This Row],[prop_id0]], "PIs@")</f>
        <v>PIs@</v>
      </c>
      <c r="Z386" t="s">
        <v>2871</v>
      </c>
      <c r="AD386"/>
      <c r="AE386" t="str">
        <f>IF(RADataQTable[[#This Row],[maxScore]]-RADataQTable[[#This Row],[minScore]]&gt;4,"Y","")</f>
        <v/>
      </c>
      <c r="AF386" s="21"/>
      <c r="AG386" s="26"/>
      <c r="AI386"/>
      <c r="AJ386" s="30"/>
      <c r="AK386" s="13">
        <v>1172441</v>
      </c>
      <c r="AL386" s="13">
        <v>1172441</v>
      </c>
      <c r="AM386">
        <v>0</v>
      </c>
      <c r="AN386" s="30">
        <v>43132</v>
      </c>
      <c r="AO386" s="21">
        <v>36</v>
      </c>
      <c r="AP386" s="21" t="s">
        <v>5227</v>
      </c>
      <c r="AS386" s="30"/>
      <c r="AX386" s="30"/>
      <c r="BG386" s="30"/>
      <c r="BP386" s="30"/>
      <c r="BU386" t="s">
        <v>2650</v>
      </c>
      <c r="BV386" s="21" t="s">
        <v>2651</v>
      </c>
      <c r="BW386" s="21" t="s">
        <v>5226</v>
      </c>
      <c r="BX386" s="21" t="s">
        <v>3594</v>
      </c>
      <c r="BY386" s="31">
        <v>330558</v>
      </c>
      <c r="BZ386" s="31">
        <v>330558</v>
      </c>
      <c r="CA386" t="s">
        <v>4542</v>
      </c>
      <c r="CB386" s="21" t="s">
        <v>5229</v>
      </c>
      <c r="CC386" s="21" t="s">
        <v>5230</v>
      </c>
      <c r="CD386" s="21" t="s">
        <v>5231</v>
      </c>
      <c r="CE386" s="21" t="s">
        <v>542</v>
      </c>
      <c r="CF386" s="31">
        <v>482544</v>
      </c>
      <c r="CG386" s="31">
        <v>482544</v>
      </c>
      <c r="CH386" t="s">
        <v>2903</v>
      </c>
      <c r="CI386" s="21" t="s">
        <v>5233</v>
      </c>
      <c r="CJ386" s="21" t="s">
        <v>5234</v>
      </c>
      <c r="CK386" s="21" t="s">
        <v>5235</v>
      </c>
      <c r="CL386" s="21" t="s">
        <v>5236</v>
      </c>
      <c r="CM386" s="31">
        <v>359339</v>
      </c>
      <c r="CN386" s="31">
        <v>359339</v>
      </c>
      <c r="CO386" t="s">
        <v>2903</v>
      </c>
      <c r="CT386" s="31"/>
      <c r="CU386" s="31"/>
      <c r="DA386" s="31"/>
      <c r="DB386" s="31"/>
      <c r="DH386" s="31"/>
      <c r="DI386" s="31"/>
      <c r="DO386" s="31"/>
      <c r="DP386" s="31"/>
      <c r="DR386" t="s">
        <v>5495</v>
      </c>
      <c r="DS386" t="s">
        <v>5496</v>
      </c>
      <c r="DT386" t="s">
        <v>471</v>
      </c>
      <c r="DU386" s="29" t="s">
        <v>5497</v>
      </c>
      <c r="DV386" t="s">
        <v>2829</v>
      </c>
      <c r="DW386" t="s">
        <v>5481</v>
      </c>
      <c r="DX386" t="s">
        <v>5482</v>
      </c>
      <c r="DY386" t="s">
        <v>5483</v>
      </c>
      <c r="DZ386" t="s">
        <v>5484</v>
      </c>
      <c r="EA386" s="22">
        <v>43091.565520833334</v>
      </c>
      <c r="EB386" t="s">
        <v>5228</v>
      </c>
      <c r="EC386" t="s">
        <v>6035</v>
      </c>
    </row>
    <row r="387" spans="1:133" x14ac:dyDescent="0.35">
      <c r="A387" s="30"/>
      <c r="B387" s="22">
        <v>43005.744444444441</v>
      </c>
      <c r="C387" s="22" t="s">
        <v>2839</v>
      </c>
      <c r="D387" s="30" t="s">
        <v>2840</v>
      </c>
      <c r="E387" s="30" t="s">
        <v>464</v>
      </c>
      <c r="F387" s="30" t="s">
        <v>2820</v>
      </c>
      <c r="G387" s="30" t="s">
        <v>2819</v>
      </c>
      <c r="H387" t="s">
        <v>2821</v>
      </c>
      <c r="J387" t="s">
        <v>1119</v>
      </c>
      <c r="M387" s="26">
        <v>99</v>
      </c>
      <c r="Q387" s="29" t="s">
        <v>753</v>
      </c>
      <c r="R387" s="29" t="str">
        <f>IFERROR(MID(RADataQTable[[#This Row],[RAtemplate]],1,LEN(RADataQTable[[#This Row],[RAtemplate]])-8),"RA") &amp; " " &amp; RADataQTable[[#This Row],[prop_id0]] &amp; " " &amp; RADataQTable[[#This Row],[last0]]</f>
        <v>RA 1764066 Molisch</v>
      </c>
      <c r="U387" s="21" t="str">
        <f>IF(signer1="PD",IF(ISBLANK(RADataQTable[[#This Row],[sign_blck_name]]),"",RADataQTable[[#This Row],[sign_blck_name]]),IF(ISBLANK(signer1),"",signer1))</f>
        <v>Monisha Ghosh</v>
      </c>
      <c r="V387" s="29" t="str">
        <f>signer2</f>
        <v>Cognizant Program Director</v>
      </c>
      <c r="W387" s="15" t="str">
        <f>HYPERLINK("https://www.ejacket.nsf.gov/ej/showProposal.do?Continue=Y&amp;ID="&amp;RADataQTable[[#This Row],[prop_id0]],"eJ")</f>
        <v>eJ</v>
      </c>
      <c r="X387" s="15" t="str">
        <f>HYPERLINK("mailto:"&amp;RADataQTable[[#This Row],[email]]&amp;"&amp;subject=Your NSF Proposal:  "&amp;RADataQTable[[#This Row],[Div]]&amp;" "&amp;RADataQTable[[#This Row],[prop_id0]], RADataQTable[[#This Row],[email]])</f>
        <v>molisch@usc.edu</v>
      </c>
      <c r="Y387" s="15" t="str">
        <f>HYPERLINK("mailto:"&amp;RADataQTable[[#This Row],[allPIemail]]&amp;"&amp;subject=NSF Proposal:  "&amp;RADataQTable[[#This Row],[Div]]&amp;" "&amp;RADataQTable[[#This Row],[prop_id0]], "PIs@")</f>
        <v>PIs@</v>
      </c>
      <c r="Z387" t="s">
        <v>2841</v>
      </c>
      <c r="AD387"/>
      <c r="AE387" t="str">
        <f>IF(RADataQTable[[#This Row],[maxScore]]-RADataQTable[[#This Row],[minScore]]&gt;4,"Y","")</f>
        <v/>
      </c>
      <c r="AF387" s="21"/>
      <c r="AG387" s="26"/>
      <c r="AI387"/>
      <c r="AJ387" s="30"/>
      <c r="AK387" s="13">
        <v>878538</v>
      </c>
      <c r="AL387" s="13">
        <v>878538</v>
      </c>
      <c r="AM387">
        <v>0</v>
      </c>
      <c r="AN387" s="30">
        <v>43344</v>
      </c>
      <c r="AO387" s="21">
        <v>48</v>
      </c>
      <c r="AP387" s="21" t="s">
        <v>5238</v>
      </c>
      <c r="AS387" s="30"/>
      <c r="AX387" s="30"/>
      <c r="BG387" s="30"/>
      <c r="BP387" s="30"/>
      <c r="BU387" t="s">
        <v>2653</v>
      </c>
      <c r="BV387" s="21" t="s">
        <v>2654</v>
      </c>
      <c r="BW387" s="21" t="s">
        <v>4483</v>
      </c>
      <c r="BX387" s="21" t="s">
        <v>3795</v>
      </c>
      <c r="BY387" s="31">
        <v>638974</v>
      </c>
      <c r="BZ387" s="31">
        <v>638974</v>
      </c>
      <c r="CA387" t="s">
        <v>485</v>
      </c>
      <c r="CB387" s="21" t="s">
        <v>5240</v>
      </c>
      <c r="CC387" s="21" t="s">
        <v>5241</v>
      </c>
      <c r="CD387" s="21" t="s">
        <v>5242</v>
      </c>
      <c r="CE387" s="21" t="s">
        <v>722</v>
      </c>
      <c r="CF387" s="31">
        <v>239564</v>
      </c>
      <c r="CG387" s="31">
        <v>239564</v>
      </c>
      <c r="CH387" t="s">
        <v>485</v>
      </c>
      <c r="CM387" s="31"/>
      <c r="CN387" s="31"/>
      <c r="CT387" s="31"/>
      <c r="CU387" s="31"/>
      <c r="DA387" s="31"/>
      <c r="DB387" s="31"/>
      <c r="DH387" s="31"/>
      <c r="DI387" s="31"/>
      <c r="DO387" s="31"/>
      <c r="DP387" s="31"/>
      <c r="DR387" t="s">
        <v>5486</v>
      </c>
      <c r="DS387" t="s">
        <v>5487</v>
      </c>
      <c r="DT387" t="s">
        <v>465</v>
      </c>
      <c r="DU387" s="29" t="s">
        <v>5595</v>
      </c>
      <c r="DV387" t="s">
        <v>2829</v>
      </c>
      <c r="DW387" t="s">
        <v>5481</v>
      </c>
      <c r="DX387" t="s">
        <v>5482</v>
      </c>
      <c r="DY387" t="s">
        <v>5483</v>
      </c>
      <c r="DZ387" t="s">
        <v>5484</v>
      </c>
      <c r="EA387" s="22">
        <v>43091.565520833334</v>
      </c>
      <c r="EB387" t="s">
        <v>5239</v>
      </c>
      <c r="EC387" t="s">
        <v>6036</v>
      </c>
    </row>
    <row r="388" spans="1:133" x14ac:dyDescent="0.35">
      <c r="A388" s="30"/>
      <c r="B388" s="22">
        <v>43005.745833333334</v>
      </c>
      <c r="C388" s="22" t="s">
        <v>2868</v>
      </c>
      <c r="D388" s="30" t="s">
        <v>2869</v>
      </c>
      <c r="E388" s="30" t="s">
        <v>466</v>
      </c>
      <c r="F388" s="30" t="s">
        <v>2820</v>
      </c>
      <c r="G388" s="30" t="s">
        <v>2819</v>
      </c>
      <c r="H388" t="s">
        <v>2821</v>
      </c>
      <c r="I388" t="s">
        <v>2883</v>
      </c>
      <c r="J388" t="s">
        <v>786</v>
      </c>
      <c r="M388" s="26">
        <v>99</v>
      </c>
      <c r="Q388" s="29" t="s">
        <v>753</v>
      </c>
      <c r="R388" s="29" t="str">
        <f>IFERROR(MID(RADataQTable[[#This Row],[RAtemplate]],1,LEN(RADataQTable[[#This Row],[RAtemplate]])-8),"RA") &amp; " " &amp; RADataQTable[[#This Row],[prop_id0]] &amp; " " &amp; RADataQTable[[#This Row],[last0]]</f>
        <v>RA 1764067 Phillips</v>
      </c>
      <c r="U388" s="21" t="str">
        <f>IF(signer1="PD",IF(ISBLANK(RADataQTable[[#This Row],[sign_blck_name]]),"",RADataQTable[[#This Row],[sign_blck_name]]),IF(ISBLANK(signer1),"",signer1))</f>
        <v>Aidong Zhang</v>
      </c>
      <c r="V388" s="29" t="str">
        <f>signer2</f>
        <v>Cognizant Program Director</v>
      </c>
      <c r="W388" s="15" t="str">
        <f>HYPERLINK("https://www.ejacket.nsf.gov/ej/showProposal.do?Continue=Y&amp;ID="&amp;RADataQTable[[#This Row],[prop_id0]],"eJ")</f>
        <v>eJ</v>
      </c>
      <c r="X388" s="15" t="str">
        <f>HYPERLINK("mailto:"&amp;RADataQTable[[#This Row],[email]]&amp;"&amp;subject=Your NSF Proposal:  "&amp;RADataQTable[[#This Row],[Div]]&amp;" "&amp;RADataQTable[[#This Row],[prop_id0]], RADataQTable[[#This Row],[email]])</f>
        <v>beiwang@sci.utah.edu</v>
      </c>
      <c r="Y388" s="15" t="str">
        <f>HYPERLINK("mailto:"&amp;RADataQTable[[#This Row],[allPIemail]]&amp;"&amp;subject=NSF Proposal:  "&amp;RADataQTable[[#This Row],[Div]]&amp;" "&amp;RADataQTable[[#This Row],[prop_id0]], "PIs@")</f>
        <v>PIs@</v>
      </c>
      <c r="Z388" t="s">
        <v>2871</v>
      </c>
      <c r="AD388"/>
      <c r="AE388" t="str">
        <f>IF(RADataQTable[[#This Row],[maxScore]]-RADataQTable[[#This Row],[minScore]]&gt;4,"Y","")</f>
        <v/>
      </c>
      <c r="AF388" s="21"/>
      <c r="AG388" s="26"/>
      <c r="AI388"/>
      <c r="AJ388" s="30"/>
      <c r="AK388" s="13">
        <v>1198122</v>
      </c>
      <c r="AL388" s="13">
        <v>1198122</v>
      </c>
      <c r="AM388">
        <v>0</v>
      </c>
      <c r="AN388" s="30">
        <v>43191</v>
      </c>
      <c r="AO388" s="21">
        <v>48</v>
      </c>
      <c r="AP388" s="21" t="s">
        <v>5246</v>
      </c>
      <c r="AS388" s="30"/>
      <c r="AX388" s="30"/>
      <c r="BG388" s="30"/>
      <c r="BP388" s="30"/>
      <c r="BU388" t="s">
        <v>2656</v>
      </c>
      <c r="BV388" s="21" t="s">
        <v>785</v>
      </c>
      <c r="BW388" s="21" t="s">
        <v>5245</v>
      </c>
      <c r="BX388" s="21" t="s">
        <v>722</v>
      </c>
      <c r="BY388" s="31">
        <v>848375</v>
      </c>
      <c r="BZ388" s="31">
        <v>848375</v>
      </c>
      <c r="CA388" t="s">
        <v>2884</v>
      </c>
      <c r="CB388" s="21" t="s">
        <v>5248</v>
      </c>
      <c r="CC388" s="21" t="s">
        <v>5249</v>
      </c>
      <c r="CD388" s="21" t="s">
        <v>5250</v>
      </c>
      <c r="CE388" s="21" t="s">
        <v>4583</v>
      </c>
      <c r="CF388" s="31">
        <v>349747</v>
      </c>
      <c r="CG388" s="31">
        <v>349747</v>
      </c>
      <c r="CH388" t="s">
        <v>2884</v>
      </c>
      <c r="CM388" s="31"/>
      <c r="CN388" s="31"/>
      <c r="CT388" s="31"/>
      <c r="CU388" s="31"/>
      <c r="DA388" s="31"/>
      <c r="DB388" s="31"/>
      <c r="DH388" s="31"/>
      <c r="DI388" s="31"/>
      <c r="DO388" s="31"/>
      <c r="DP388" s="31"/>
      <c r="DR388" t="s">
        <v>5495</v>
      </c>
      <c r="DS388" t="s">
        <v>5496</v>
      </c>
      <c r="DT388" t="s">
        <v>467</v>
      </c>
      <c r="DU388" s="29" t="s">
        <v>5499</v>
      </c>
      <c r="DV388" t="s">
        <v>2881</v>
      </c>
      <c r="DW388" t="s">
        <v>5481</v>
      </c>
      <c r="DX388" t="s">
        <v>5482</v>
      </c>
      <c r="DY388" t="s">
        <v>5483</v>
      </c>
      <c r="DZ388" t="s">
        <v>5484</v>
      </c>
      <c r="EA388" s="22">
        <v>43091.565520833334</v>
      </c>
      <c r="EB388" t="s">
        <v>5247</v>
      </c>
      <c r="EC388" t="s">
        <v>6037</v>
      </c>
    </row>
    <row r="389" spans="1:133" x14ac:dyDescent="0.35">
      <c r="A389" s="30"/>
      <c r="B389" s="22">
        <v>43005.74722222222</v>
      </c>
      <c r="C389" s="22" t="s">
        <v>2868</v>
      </c>
      <c r="D389" s="30" t="s">
        <v>2869</v>
      </c>
      <c r="E389" s="30" t="s">
        <v>468</v>
      </c>
      <c r="F389" s="30" t="s">
        <v>2820</v>
      </c>
      <c r="G389" s="30" t="s">
        <v>2819</v>
      </c>
      <c r="H389" t="s">
        <v>2821</v>
      </c>
      <c r="I389" t="s">
        <v>2911</v>
      </c>
      <c r="J389" t="s">
        <v>807</v>
      </c>
      <c r="M389" s="26">
        <v>99</v>
      </c>
      <c r="Q389" s="29" t="s">
        <v>753</v>
      </c>
      <c r="R389" s="29" t="str">
        <f>IFERROR(MID(RADataQTable[[#This Row],[RAtemplate]],1,LEN(RADataQTable[[#This Row],[RAtemplate]])-8),"RA") &amp; " " &amp; RADataQTable[[#This Row],[prop_id0]] &amp; " " &amp; RADataQTable[[#This Row],[last0]]</f>
        <v>RA 1764068 Prabhakaran</v>
      </c>
      <c r="U389" s="21" t="str">
        <f>IF(signer1="PD",IF(ISBLANK(RADataQTable[[#This Row],[sign_blck_name]]),"",RADataQTable[[#This Row],[sign_blck_name]]),IF(ISBLANK(signer1),"",signer1))</f>
        <v>William Bainbridge</v>
      </c>
      <c r="V389" s="29" t="str">
        <f>signer2</f>
        <v>Cognizant Program Director</v>
      </c>
      <c r="W389" s="15" t="str">
        <f>HYPERLINK("https://www.ejacket.nsf.gov/ej/showProposal.do?Continue=Y&amp;ID="&amp;RADataQTable[[#This Row],[prop_id0]],"eJ")</f>
        <v>eJ</v>
      </c>
      <c r="X389" s="15" t="str">
        <f>HYPERLINK("mailto:"&amp;RADataQTable[[#This Row],[email]]&amp;"&amp;subject=Your NSF Proposal:  "&amp;RADataQTable[[#This Row],[Div]]&amp;" "&amp;RADataQTable[[#This Row],[prop_id0]], RADataQTable[[#This Row],[email]])</f>
        <v>praba@utdallas.edu</v>
      </c>
      <c r="Y389" s="15" t="str">
        <f>HYPERLINK("mailto:"&amp;RADataQTable[[#This Row],[allPIemail]]&amp;"&amp;subject=NSF Proposal:  "&amp;RADataQTable[[#This Row],[Div]]&amp;" "&amp;RADataQTable[[#This Row],[prop_id0]], "PIs@")</f>
        <v>PIs@</v>
      </c>
      <c r="Z389" t="s">
        <v>2871</v>
      </c>
      <c r="AD389"/>
      <c r="AE389" t="str">
        <f>IF(RADataQTable[[#This Row],[maxScore]]-RADataQTable[[#This Row],[minScore]]&gt;4,"Y","")</f>
        <v/>
      </c>
      <c r="AF389" s="21"/>
      <c r="AG389" s="26"/>
      <c r="AI389"/>
      <c r="AJ389" s="30"/>
      <c r="AK389" s="13">
        <v>1199999</v>
      </c>
      <c r="AL389" s="13">
        <v>1199999</v>
      </c>
      <c r="AM389">
        <v>0</v>
      </c>
      <c r="AN389" s="30">
        <v>43327</v>
      </c>
      <c r="AO389" s="21">
        <v>48</v>
      </c>
      <c r="AP389" s="21" t="s">
        <v>5256</v>
      </c>
      <c r="AS389" s="30"/>
      <c r="AX389" s="30"/>
      <c r="BG389" s="30"/>
      <c r="BP389" s="30"/>
      <c r="BU389" t="s">
        <v>5253</v>
      </c>
      <c r="BV389" s="21" t="s">
        <v>5254</v>
      </c>
      <c r="BW389" s="21" t="s">
        <v>5255</v>
      </c>
      <c r="BX389" s="21" t="s">
        <v>2990</v>
      </c>
      <c r="BY389" s="31">
        <v>1199999</v>
      </c>
      <c r="BZ389" s="31">
        <v>1199999</v>
      </c>
      <c r="CA389" t="s">
        <v>2912</v>
      </c>
      <c r="CF389" s="31"/>
      <c r="CG389" s="31"/>
      <c r="CM389" s="31"/>
      <c r="CN389" s="31"/>
      <c r="CT389" s="31"/>
      <c r="CU389" s="31"/>
      <c r="DA389" s="31"/>
      <c r="DB389" s="31"/>
      <c r="DH389" s="31"/>
      <c r="DI389" s="31"/>
      <c r="DO389" s="31"/>
      <c r="DP389" s="31"/>
      <c r="DR389" t="s">
        <v>5495</v>
      </c>
      <c r="DS389" t="s">
        <v>5496</v>
      </c>
      <c r="DT389" t="s">
        <v>469</v>
      </c>
      <c r="DU389" s="29" t="s">
        <v>5508</v>
      </c>
      <c r="DV389" t="s">
        <v>2829</v>
      </c>
      <c r="DW389" t="s">
        <v>5481</v>
      </c>
      <c r="DX389" t="s">
        <v>5482</v>
      </c>
      <c r="DY389" t="s">
        <v>5483</v>
      </c>
      <c r="DZ389" t="s">
        <v>5484</v>
      </c>
      <c r="EA389" s="22">
        <v>43091.565520833334</v>
      </c>
      <c r="EB389" t="s">
        <v>5257</v>
      </c>
      <c r="EC389" t="s">
        <v>6038</v>
      </c>
    </row>
    <row r="390" spans="1:133" x14ac:dyDescent="0.35">
      <c r="A390" s="30"/>
      <c r="B390" s="22">
        <v>43005.74722222222</v>
      </c>
      <c r="C390" s="22" t="s">
        <v>2868</v>
      </c>
      <c r="D390" s="30" t="s">
        <v>2869</v>
      </c>
      <c r="E390" s="30" t="s">
        <v>468</v>
      </c>
      <c r="F390" s="30" t="s">
        <v>2820</v>
      </c>
      <c r="G390" s="30" t="s">
        <v>2819</v>
      </c>
      <c r="H390" t="s">
        <v>2821</v>
      </c>
      <c r="I390" t="s">
        <v>2911</v>
      </c>
      <c r="J390" t="s">
        <v>807</v>
      </c>
      <c r="M390" s="26">
        <v>99</v>
      </c>
      <c r="Q390" s="29" t="s">
        <v>753</v>
      </c>
      <c r="R390" s="29" t="str">
        <f>IFERROR(MID(RADataQTable[[#This Row],[RAtemplate]],1,LEN(RADataQTable[[#This Row],[RAtemplate]])-8),"RA") &amp; " " &amp; RADataQTable[[#This Row],[prop_id0]] &amp; " " &amp; RADataQTable[[#This Row],[last0]]</f>
        <v>RA 1764069 Lyon</v>
      </c>
      <c r="U390" s="21" t="str">
        <f>IF(signer1="PD",IF(ISBLANK(RADataQTable[[#This Row],[sign_blck_name]]),"",RADataQTable[[#This Row],[sign_blck_name]]),IF(ISBLANK(signer1),"",signer1))</f>
        <v>William Bainbridge</v>
      </c>
      <c r="V390" s="29" t="str">
        <f>signer2</f>
        <v>Cognizant Program Director</v>
      </c>
      <c r="W390" s="15" t="str">
        <f>HYPERLINK("https://www.ejacket.nsf.gov/ej/showProposal.do?Continue=Y&amp;ID="&amp;RADataQTable[[#This Row],[prop_id0]],"eJ")</f>
        <v>eJ</v>
      </c>
      <c r="X390" s="15" t="str">
        <f>HYPERLINK("mailto:"&amp;RADataQTable[[#This Row],[email]]&amp;"&amp;subject=Your NSF Proposal:  "&amp;RADataQTable[[#This Row],[Div]]&amp;" "&amp;RADataQTable[[#This Row],[prop_id0]], RADataQTable[[#This Row],[email]])</f>
        <v>tlyon@law.usc.edu</v>
      </c>
      <c r="Y390" s="15" t="str">
        <f>HYPERLINK("mailto:"&amp;RADataQTable[[#This Row],[allPIemail]]&amp;"&amp;subject=NSF Proposal:  "&amp;RADataQTable[[#This Row],[Div]]&amp;" "&amp;RADataQTable[[#This Row],[prop_id0]], "PIs@")</f>
        <v>PIs@</v>
      </c>
      <c r="Z390" t="s">
        <v>2871</v>
      </c>
      <c r="AD390"/>
      <c r="AE390" t="str">
        <f>IF(RADataQTable[[#This Row],[maxScore]]-RADataQTable[[#This Row],[minScore]]&gt;4,"Y","")</f>
        <v/>
      </c>
      <c r="AF390" s="21"/>
      <c r="AG390" s="26"/>
      <c r="AI390"/>
      <c r="AJ390" s="30"/>
      <c r="AK390" s="13">
        <v>1193594</v>
      </c>
      <c r="AL390" s="13">
        <v>1193594</v>
      </c>
      <c r="AM390">
        <v>0</v>
      </c>
      <c r="AN390" s="30">
        <v>43221</v>
      </c>
      <c r="AO390" s="21">
        <v>48</v>
      </c>
      <c r="AP390" s="21" t="s">
        <v>5258</v>
      </c>
      <c r="AS390" s="30"/>
      <c r="AX390" s="30"/>
      <c r="BG390" s="30"/>
      <c r="BP390" s="30"/>
      <c r="BU390" t="s">
        <v>2658</v>
      </c>
      <c r="BV390" s="21" t="s">
        <v>2659</v>
      </c>
      <c r="BW390" s="21" t="s">
        <v>2847</v>
      </c>
      <c r="BX390" s="21" t="s">
        <v>3795</v>
      </c>
      <c r="BY390" s="31">
        <v>1193594</v>
      </c>
      <c r="BZ390" s="31">
        <v>1193594</v>
      </c>
      <c r="CA390" t="s">
        <v>2912</v>
      </c>
      <c r="CF390" s="31"/>
      <c r="CG390" s="31"/>
      <c r="CM390" s="31"/>
      <c r="CN390" s="31"/>
      <c r="CT390" s="31"/>
      <c r="CU390" s="31"/>
      <c r="DA390" s="31"/>
      <c r="DB390" s="31"/>
      <c r="DH390" s="31"/>
      <c r="DI390" s="31"/>
      <c r="DO390" s="31"/>
      <c r="DP390" s="31"/>
      <c r="DR390" t="s">
        <v>5495</v>
      </c>
      <c r="DS390" t="s">
        <v>5496</v>
      </c>
      <c r="DT390" t="s">
        <v>469</v>
      </c>
      <c r="DU390" s="29" t="s">
        <v>5508</v>
      </c>
      <c r="DV390" t="s">
        <v>2829</v>
      </c>
      <c r="DW390" t="s">
        <v>5481</v>
      </c>
      <c r="DX390" t="s">
        <v>5482</v>
      </c>
      <c r="DY390" t="s">
        <v>5483</v>
      </c>
      <c r="DZ390" t="s">
        <v>5484</v>
      </c>
      <c r="EA390" s="22">
        <v>43091.565520833334</v>
      </c>
      <c r="EB390" t="s">
        <v>5259</v>
      </c>
      <c r="EC390" t="s">
        <v>6039</v>
      </c>
    </row>
    <row r="391" spans="1:133" x14ac:dyDescent="0.35">
      <c r="A391" s="30"/>
      <c r="B391" s="22">
        <v>43005.748611111114</v>
      </c>
      <c r="C391" s="22" t="s">
        <v>2868</v>
      </c>
      <c r="D391" s="30" t="s">
        <v>2869</v>
      </c>
      <c r="E391" s="30" t="s">
        <v>468</v>
      </c>
      <c r="F391" s="30" t="s">
        <v>2820</v>
      </c>
      <c r="G391" s="30" t="s">
        <v>2819</v>
      </c>
      <c r="H391" t="s">
        <v>2821</v>
      </c>
      <c r="J391" t="s">
        <v>807</v>
      </c>
      <c r="M391" s="26">
        <v>99</v>
      </c>
      <c r="Q391" s="29" t="s">
        <v>753</v>
      </c>
      <c r="R391" s="29" t="str">
        <f>IFERROR(MID(RADataQTable[[#This Row],[RAtemplate]],1,LEN(RADataQTable[[#This Row],[RAtemplate]])-8),"RA") &amp; " " &amp; RADataQTable[[#This Row],[prop_id0]] &amp; " " &amp; RADataQTable[[#This Row],[last0]]</f>
        <v>RA 1764070 Contractor</v>
      </c>
      <c r="U391" s="21" t="str">
        <f>IF(signer1="PD",IF(ISBLANK(RADataQTable[[#This Row],[sign_blck_name]]),"",RADataQTable[[#This Row],[sign_blck_name]]),IF(ISBLANK(signer1),"",signer1))</f>
        <v>William Bainbridge</v>
      </c>
      <c r="V391" s="29" t="str">
        <f>signer2</f>
        <v>Cognizant Program Director</v>
      </c>
      <c r="W391" s="15" t="str">
        <f>HYPERLINK("https://www.ejacket.nsf.gov/ej/showProposal.do?Continue=Y&amp;ID="&amp;RADataQTable[[#This Row],[prop_id0]],"eJ")</f>
        <v>eJ</v>
      </c>
      <c r="X391" s="15" t="str">
        <f>HYPERLINK("mailto:"&amp;RADataQTable[[#This Row],[email]]&amp;"&amp;subject=Your NSF Proposal:  "&amp;RADataQTable[[#This Row],[Div]]&amp;" "&amp;RADataQTable[[#This Row],[prop_id0]], RADataQTable[[#This Row],[email]])</f>
        <v>nosh@northwestern.edu</v>
      </c>
      <c r="Y391" s="15" t="str">
        <f>HYPERLINK("mailto:"&amp;RADataQTable[[#This Row],[allPIemail]]&amp;"&amp;subject=NSF Proposal:  "&amp;RADataQTable[[#This Row],[Div]]&amp;" "&amp;RADataQTable[[#This Row],[prop_id0]], "PIs@")</f>
        <v>PIs@</v>
      </c>
      <c r="Z391" t="s">
        <v>2871</v>
      </c>
      <c r="AD391"/>
      <c r="AE391" t="str">
        <f>IF(RADataQTable[[#This Row],[maxScore]]-RADataQTable[[#This Row],[minScore]]&gt;4,"Y","")</f>
        <v/>
      </c>
      <c r="AF391" s="21"/>
      <c r="AG391" s="26"/>
      <c r="AI391"/>
      <c r="AJ391" s="30"/>
      <c r="AK391" s="13">
        <v>2555101</v>
      </c>
      <c r="AL391" s="13">
        <v>2555101</v>
      </c>
      <c r="AM391">
        <v>0</v>
      </c>
      <c r="AN391" s="30">
        <v>43313</v>
      </c>
      <c r="AO391" s="21">
        <v>60</v>
      </c>
      <c r="AP391" s="21" t="s">
        <v>5261</v>
      </c>
      <c r="AS391" s="30"/>
      <c r="AX391" s="30"/>
      <c r="BG391" s="30"/>
      <c r="BP391" s="30"/>
      <c r="BU391" t="s">
        <v>2661</v>
      </c>
      <c r="BV391" s="21" t="s">
        <v>2662</v>
      </c>
      <c r="BW391" s="21" t="s">
        <v>5260</v>
      </c>
      <c r="BX391" s="21" t="s">
        <v>600</v>
      </c>
      <c r="BY391" s="31">
        <v>1766008</v>
      </c>
      <c r="BZ391" s="31">
        <v>1766008</v>
      </c>
      <c r="CA391" t="s">
        <v>468</v>
      </c>
      <c r="CB391" s="21" t="s">
        <v>5263</v>
      </c>
      <c r="CC391" s="21" t="s">
        <v>5264</v>
      </c>
      <c r="CD391" s="21" t="s">
        <v>3312</v>
      </c>
      <c r="CE391" s="21" t="s">
        <v>2853</v>
      </c>
      <c r="CF391" s="31">
        <v>789093</v>
      </c>
      <c r="CG391" s="31">
        <v>789093</v>
      </c>
      <c r="CH391" t="s">
        <v>468</v>
      </c>
      <c r="CM391" s="31"/>
      <c r="CN391" s="31"/>
      <c r="CT391" s="31"/>
      <c r="CU391" s="31"/>
      <c r="DA391" s="31"/>
      <c r="DB391" s="31"/>
      <c r="DH391" s="31"/>
      <c r="DI391" s="31"/>
      <c r="DO391" s="31"/>
      <c r="DP391" s="31"/>
      <c r="DR391" t="s">
        <v>5495</v>
      </c>
      <c r="DS391" t="s">
        <v>5496</v>
      </c>
      <c r="DT391" t="s">
        <v>469</v>
      </c>
      <c r="DU391" s="29" t="s">
        <v>5508</v>
      </c>
      <c r="DV391" t="s">
        <v>2829</v>
      </c>
      <c r="DW391" t="s">
        <v>5481</v>
      </c>
      <c r="DX391" t="s">
        <v>5482</v>
      </c>
      <c r="DY391" t="s">
        <v>5483</v>
      </c>
      <c r="DZ391" t="s">
        <v>5484</v>
      </c>
      <c r="EA391" s="22">
        <v>43091.565520833334</v>
      </c>
      <c r="EB391" t="s">
        <v>5262</v>
      </c>
      <c r="EC391" t="s">
        <v>6040</v>
      </c>
    </row>
    <row r="392" spans="1:133" x14ac:dyDescent="0.35">
      <c r="A392" s="30"/>
      <c r="B392" s="22">
        <v>43005.748611111114</v>
      </c>
      <c r="C392" s="22" t="s">
        <v>2868</v>
      </c>
      <c r="D392" s="30" t="s">
        <v>2869</v>
      </c>
      <c r="E392" s="30" t="s">
        <v>468</v>
      </c>
      <c r="F392" s="30" t="s">
        <v>2820</v>
      </c>
      <c r="G392" s="30" t="s">
        <v>2819</v>
      </c>
      <c r="H392" t="s">
        <v>2821</v>
      </c>
      <c r="I392" t="s">
        <v>2911</v>
      </c>
      <c r="J392" t="s">
        <v>800</v>
      </c>
      <c r="M392" s="26">
        <v>99</v>
      </c>
      <c r="Q392" s="29" t="s">
        <v>753</v>
      </c>
      <c r="R392" s="29" t="str">
        <f>IFERROR(MID(RADataQTable[[#This Row],[RAtemplate]],1,LEN(RADataQTable[[#This Row],[RAtemplate]])-8),"RA") &amp; " " &amp; RADataQTable[[#This Row],[prop_id0]] &amp; " " &amp; RADataQTable[[#This Row],[last0]]</f>
        <v>RA 1764071 Kavan</v>
      </c>
      <c r="U392" s="21" t="str">
        <f>IF(signer1="PD",IF(ISBLANK(RADataQTable[[#This Row],[sign_blck_name]]),"",RADataQTable[[#This Row],[sign_blck_name]]),IF(ISBLANK(signer1),"",signer1))</f>
        <v>Ephraim P. Glinert</v>
      </c>
      <c r="V392" s="29" t="str">
        <f>signer2</f>
        <v>Cognizant Program Director</v>
      </c>
      <c r="W392" s="15" t="str">
        <f>HYPERLINK("https://www.ejacket.nsf.gov/ej/showProposal.do?Continue=Y&amp;ID="&amp;RADataQTable[[#This Row],[prop_id0]],"eJ")</f>
        <v>eJ</v>
      </c>
      <c r="X392" s="15" t="str">
        <f>HYPERLINK("mailto:"&amp;RADataQTable[[#This Row],[email]]&amp;"&amp;subject=Your NSF Proposal:  "&amp;RADataQTable[[#This Row],[Div]]&amp;" "&amp;RADataQTable[[#This Row],[prop_id0]], RADataQTable[[#This Row],[email]])</f>
        <v>ladislav.kavan@gmail.com</v>
      </c>
      <c r="Y392" s="15" t="str">
        <f>HYPERLINK("mailto:"&amp;RADataQTable[[#This Row],[allPIemail]]&amp;"&amp;subject=NSF Proposal:  "&amp;RADataQTable[[#This Row],[Div]]&amp;" "&amp;RADataQTable[[#This Row],[prop_id0]], "PIs@")</f>
        <v>PIs@</v>
      </c>
      <c r="Z392" t="s">
        <v>2871</v>
      </c>
      <c r="AD392"/>
      <c r="AE392" t="str">
        <f>IF(RADataQTable[[#This Row],[maxScore]]-RADataQTable[[#This Row],[minScore]]&gt;4,"Y","")</f>
        <v/>
      </c>
      <c r="AF392" s="21"/>
      <c r="AG392" s="26"/>
      <c r="AI392"/>
      <c r="AJ392" s="30"/>
      <c r="AK392" s="13">
        <v>1199130</v>
      </c>
      <c r="AL392" s="13">
        <v>1199130</v>
      </c>
      <c r="AM392">
        <v>0</v>
      </c>
      <c r="AN392" s="30">
        <v>43282</v>
      </c>
      <c r="AO392" s="21">
        <v>48</v>
      </c>
      <c r="AP392" s="21" t="s">
        <v>5266</v>
      </c>
      <c r="AS392" s="30"/>
      <c r="AX392" s="30"/>
      <c r="BG392" s="30"/>
      <c r="BP392" s="30"/>
      <c r="BU392" t="s">
        <v>2664</v>
      </c>
      <c r="BV392" s="21" t="s">
        <v>2665</v>
      </c>
      <c r="BW392" s="21" t="s">
        <v>5045</v>
      </c>
      <c r="BX392" s="21" t="s">
        <v>722</v>
      </c>
      <c r="BY392" s="31">
        <v>889173</v>
      </c>
      <c r="BZ392" s="31">
        <v>889173</v>
      </c>
      <c r="CA392" t="s">
        <v>2912</v>
      </c>
      <c r="CB392" s="21" t="s">
        <v>5267</v>
      </c>
      <c r="CC392" s="21" t="s">
        <v>5268</v>
      </c>
      <c r="CD392" s="21" t="s">
        <v>5269</v>
      </c>
      <c r="CE392" s="21" t="s">
        <v>3257</v>
      </c>
      <c r="CF392" s="31">
        <v>309957</v>
      </c>
      <c r="CG392" s="31">
        <v>309957</v>
      </c>
      <c r="CH392" t="s">
        <v>2912</v>
      </c>
      <c r="CM392" s="31"/>
      <c r="CN392" s="31"/>
      <c r="CT392" s="31"/>
      <c r="CU392" s="31"/>
      <c r="DA392" s="31"/>
      <c r="DB392" s="31"/>
      <c r="DH392" s="31"/>
      <c r="DI392" s="31"/>
      <c r="DO392" s="31"/>
      <c r="DP392" s="31"/>
      <c r="DR392" t="s">
        <v>5495</v>
      </c>
      <c r="DS392" t="s">
        <v>5496</v>
      </c>
      <c r="DT392" t="s">
        <v>469</v>
      </c>
      <c r="DU392" s="29" t="s">
        <v>5505</v>
      </c>
      <c r="DV392" t="s">
        <v>2829</v>
      </c>
      <c r="DW392" t="s">
        <v>5481</v>
      </c>
      <c r="DX392" t="s">
        <v>5482</v>
      </c>
      <c r="DY392" t="s">
        <v>5483</v>
      </c>
      <c r="DZ392" t="s">
        <v>5484</v>
      </c>
      <c r="EA392" s="22">
        <v>43091.565520833334</v>
      </c>
      <c r="EB392" t="s">
        <v>5047</v>
      </c>
      <c r="EC392" t="s">
        <v>6041</v>
      </c>
    </row>
    <row r="393" spans="1:133" x14ac:dyDescent="0.35">
      <c r="A393" s="30"/>
      <c r="B393" s="22">
        <v>43005.75</v>
      </c>
      <c r="C393" s="22" t="s">
        <v>2868</v>
      </c>
      <c r="D393" s="30" t="s">
        <v>2869</v>
      </c>
      <c r="E393" s="30" t="s">
        <v>470</v>
      </c>
      <c r="F393" s="30" t="s">
        <v>2820</v>
      </c>
      <c r="G393" s="30" t="s">
        <v>2819</v>
      </c>
      <c r="H393" t="s">
        <v>2821</v>
      </c>
      <c r="J393" t="s">
        <v>1229</v>
      </c>
      <c r="M393" s="26">
        <v>99</v>
      </c>
      <c r="Q393" s="29" t="s">
        <v>753</v>
      </c>
      <c r="R393" s="29" t="str">
        <f>IFERROR(MID(RADataQTable[[#This Row],[RAtemplate]],1,LEN(RADataQTable[[#This Row],[RAtemplate]])-8),"RA") &amp; " " &amp; RADataQTable[[#This Row],[prop_id0]] &amp; " " &amp; RADataQTable[[#This Row],[last0]]</f>
        <v>RA 1764074 Srikumar</v>
      </c>
      <c r="U393" s="21" t="str">
        <f>IF(signer1="PD",IF(ISBLANK(RADataQTable[[#This Row],[sign_blck_name]]),"",RADataQTable[[#This Row],[sign_blck_name]]),IF(ISBLANK(signer1),"",signer1))</f>
        <v>James Donlon</v>
      </c>
      <c r="V393" s="29" t="str">
        <f>signer2</f>
        <v>Cognizant Program Director</v>
      </c>
      <c r="W393" s="15" t="str">
        <f>HYPERLINK("https://www.ejacket.nsf.gov/ej/showProposal.do?Continue=Y&amp;ID="&amp;RADataQTable[[#This Row],[prop_id0]],"eJ")</f>
        <v>eJ</v>
      </c>
      <c r="X393" s="15" t="str">
        <f>HYPERLINK("mailto:"&amp;RADataQTable[[#This Row],[email]]&amp;"&amp;subject=Your NSF Proposal:  "&amp;RADataQTable[[#This Row],[Div]]&amp;" "&amp;RADataQTable[[#This Row],[prop_id0]], RADataQTable[[#This Row],[email]])</f>
        <v>svivek@cs.utah.edu</v>
      </c>
      <c r="Y393" s="15" t="str">
        <f>HYPERLINK("mailto:"&amp;RADataQTable[[#This Row],[allPIemail]]&amp;"&amp;subject=NSF Proposal:  "&amp;RADataQTable[[#This Row],[Div]]&amp;" "&amp;RADataQTable[[#This Row],[prop_id0]], "PIs@")</f>
        <v>PIs@</v>
      </c>
      <c r="Z393" t="s">
        <v>2871</v>
      </c>
      <c r="AD393"/>
      <c r="AE393" t="str">
        <f>IF(RADataQTable[[#This Row],[maxScore]]-RADataQTable[[#This Row],[minScore]]&gt;4,"Y","")</f>
        <v/>
      </c>
      <c r="AF393" s="21"/>
      <c r="AG393" s="26"/>
      <c r="AI393"/>
      <c r="AJ393" s="30"/>
      <c r="AK393" s="13">
        <v>1199924</v>
      </c>
      <c r="AL393" s="13">
        <v>1199924</v>
      </c>
      <c r="AM393">
        <v>0</v>
      </c>
      <c r="AN393" s="30">
        <v>43282</v>
      </c>
      <c r="AO393" s="21">
        <v>48</v>
      </c>
      <c r="AP393" s="21" t="s">
        <v>5272</v>
      </c>
      <c r="AS393" s="30"/>
      <c r="AX393" s="30"/>
      <c r="BG393" s="30"/>
      <c r="BP393" s="30"/>
      <c r="BU393" t="s">
        <v>2667</v>
      </c>
      <c r="BV393" s="21" t="s">
        <v>2668</v>
      </c>
      <c r="BW393" s="21" t="s">
        <v>5271</v>
      </c>
      <c r="BX393" s="21" t="s">
        <v>722</v>
      </c>
      <c r="BY393" s="31">
        <v>1199924</v>
      </c>
      <c r="BZ393" s="31">
        <v>1199924</v>
      </c>
      <c r="CA393" t="s">
        <v>2903</v>
      </c>
      <c r="CF393" s="31"/>
      <c r="CG393" s="31"/>
      <c r="CM393" s="31"/>
      <c r="CN393" s="31"/>
      <c r="CT393" s="31"/>
      <c r="CU393" s="31"/>
      <c r="DA393" s="31"/>
      <c r="DB393" s="31"/>
      <c r="DH393" s="31"/>
      <c r="DI393" s="31"/>
      <c r="DO393" s="31"/>
      <c r="DP393" s="31"/>
      <c r="DR393" t="s">
        <v>5495</v>
      </c>
      <c r="DS393" t="s">
        <v>5496</v>
      </c>
      <c r="DT393" t="s">
        <v>471</v>
      </c>
      <c r="DU393" s="29" t="s">
        <v>5497</v>
      </c>
      <c r="DV393" t="s">
        <v>2881</v>
      </c>
      <c r="DW393" t="s">
        <v>5481</v>
      </c>
      <c r="DX393" t="s">
        <v>5482</v>
      </c>
      <c r="DY393" t="s">
        <v>5483</v>
      </c>
      <c r="DZ393" t="s">
        <v>5484</v>
      </c>
      <c r="EA393" s="22">
        <v>43091.565520833334</v>
      </c>
      <c r="EB393" t="s">
        <v>5273</v>
      </c>
      <c r="EC393" t="s">
        <v>6042</v>
      </c>
    </row>
    <row r="394" spans="1:133" x14ac:dyDescent="0.35">
      <c r="A394" s="30"/>
      <c r="B394" s="22">
        <v>43005.754166666666</v>
      </c>
      <c r="C394" s="22" t="s">
        <v>2868</v>
      </c>
      <c r="D394" s="30" t="s">
        <v>2869</v>
      </c>
      <c r="E394" s="30" t="s">
        <v>466</v>
      </c>
      <c r="F394" s="30" t="s">
        <v>2820</v>
      </c>
      <c r="G394" s="30" t="s">
        <v>2819</v>
      </c>
      <c r="H394" t="s">
        <v>2821</v>
      </c>
      <c r="I394" t="s">
        <v>2883</v>
      </c>
      <c r="J394" t="s">
        <v>786</v>
      </c>
      <c r="M394" s="26">
        <v>99</v>
      </c>
      <c r="Q394" s="29" t="s">
        <v>753</v>
      </c>
      <c r="R394" s="29" t="str">
        <f>IFERROR(MID(RADataQTable[[#This Row],[RAtemplate]],1,LEN(RADataQTable[[#This Row],[RAtemplate]])-8),"RA") &amp; " " &amp; RADataQTable[[#This Row],[prop_id0]] &amp; " " &amp; RADataQTable[[#This Row],[last0]]</f>
        <v>RA 1764076 Li</v>
      </c>
      <c r="U394" s="21" t="str">
        <f>IF(signer1="PD",IF(ISBLANK(RADataQTable[[#This Row],[sign_blck_name]]),"",RADataQTable[[#This Row],[sign_blck_name]]),IF(ISBLANK(signer1),"",signer1))</f>
        <v>Aidong Zhang</v>
      </c>
      <c r="V394" s="29" t="str">
        <f>signer2</f>
        <v>Cognizant Program Director</v>
      </c>
      <c r="W394" s="15" t="str">
        <f>HYPERLINK("https://www.ejacket.nsf.gov/ej/showProposal.do?Continue=Y&amp;ID="&amp;RADataQTable[[#This Row],[prop_id0]],"eJ")</f>
        <v>eJ</v>
      </c>
      <c r="X394" s="15" t="str">
        <f>HYPERLINK("mailto:"&amp;RADataQTable[[#This Row],[email]]&amp;"&amp;subject=Your NSF Proposal:  "&amp;RADataQTable[[#This Row],[Div]]&amp;" "&amp;RADataQTable[[#This Row],[prop_id0]], RADataQTable[[#This Row],[email]])</f>
        <v>lifeifei@cs.utah.edu</v>
      </c>
      <c r="Y394" s="15" t="str">
        <f>HYPERLINK("mailto:"&amp;RADataQTable[[#This Row],[allPIemail]]&amp;"&amp;subject=NSF Proposal:  "&amp;RADataQTable[[#This Row],[Div]]&amp;" "&amp;RADataQTable[[#This Row],[prop_id0]], "PIs@")</f>
        <v>PIs@</v>
      </c>
      <c r="Z394" t="s">
        <v>2871</v>
      </c>
      <c r="AD394"/>
      <c r="AE394" t="str">
        <f>IF(RADataQTable[[#This Row],[maxScore]]-RADataQTable[[#This Row],[minScore]]&gt;4,"Y","")</f>
        <v/>
      </c>
      <c r="AF394" s="21"/>
      <c r="AG394" s="26"/>
      <c r="AI394"/>
      <c r="AJ394" s="30"/>
      <c r="AK394" s="13">
        <v>1194692</v>
      </c>
      <c r="AL394" s="13">
        <v>1194692</v>
      </c>
      <c r="AM394">
        <v>0</v>
      </c>
      <c r="AN394" s="30">
        <v>43344</v>
      </c>
      <c r="AO394" s="21">
        <v>48</v>
      </c>
      <c r="AP394" s="21" t="s">
        <v>5275</v>
      </c>
      <c r="AS394" s="30"/>
      <c r="AX394" s="30"/>
      <c r="BG394" s="30"/>
      <c r="BP394" s="30"/>
      <c r="BU394" t="s">
        <v>2670</v>
      </c>
      <c r="BV394" s="21" t="s">
        <v>803</v>
      </c>
      <c r="BW394" s="21" t="s">
        <v>5274</v>
      </c>
      <c r="BX394" s="21" t="s">
        <v>722</v>
      </c>
      <c r="BY394" s="31">
        <v>1194692</v>
      </c>
      <c r="BZ394" s="31">
        <v>1194692</v>
      </c>
      <c r="CA394" t="s">
        <v>2884</v>
      </c>
      <c r="CF394" s="31"/>
      <c r="CG394" s="31"/>
      <c r="CM394" s="31"/>
      <c r="CN394" s="31"/>
      <c r="CT394" s="31"/>
      <c r="CU394" s="31"/>
      <c r="DA394" s="31"/>
      <c r="DB394" s="31"/>
      <c r="DH394" s="31"/>
      <c r="DI394" s="31"/>
      <c r="DO394" s="31"/>
      <c r="DP394" s="31"/>
      <c r="DR394" t="s">
        <v>5495</v>
      </c>
      <c r="DS394" t="s">
        <v>5496</v>
      </c>
      <c r="DT394" t="s">
        <v>467</v>
      </c>
      <c r="DU394" s="29" t="s">
        <v>5499</v>
      </c>
      <c r="DV394" t="s">
        <v>2881</v>
      </c>
      <c r="DW394" t="s">
        <v>5481</v>
      </c>
      <c r="DX394" t="s">
        <v>5482</v>
      </c>
      <c r="DY394" t="s">
        <v>5483</v>
      </c>
      <c r="DZ394" t="s">
        <v>5484</v>
      </c>
      <c r="EA394" s="22">
        <v>43091.565520833334</v>
      </c>
      <c r="EB394" t="s">
        <v>5276</v>
      </c>
      <c r="EC394" t="s">
        <v>6043</v>
      </c>
    </row>
    <row r="395" spans="1:133" x14ac:dyDescent="0.35">
      <c r="A395" s="30"/>
      <c r="B395" s="22">
        <v>43005.767361111109</v>
      </c>
      <c r="C395" s="22" t="s">
        <v>2817</v>
      </c>
      <c r="D395" s="30" t="s">
        <v>2818</v>
      </c>
      <c r="E395" s="30" t="s">
        <v>474</v>
      </c>
      <c r="F395" s="30" t="s">
        <v>2820</v>
      </c>
      <c r="G395" s="30" t="s">
        <v>2819</v>
      </c>
      <c r="H395" t="s">
        <v>2821</v>
      </c>
      <c r="I395" t="s">
        <v>2822</v>
      </c>
      <c r="J395" t="s">
        <v>885</v>
      </c>
      <c r="M395" s="26">
        <v>99</v>
      </c>
      <c r="Q395" s="29" t="s">
        <v>753</v>
      </c>
      <c r="R395" s="29" t="str">
        <f>IFERROR(MID(RADataQTable[[#This Row],[RAtemplate]],1,LEN(RADataQTable[[#This Row],[RAtemplate]])-8),"RA") &amp; " " &amp; RADataQTable[[#This Row],[prop_id0]] &amp; " " &amp; RADataQTable[[#This Row],[last0]]</f>
        <v>RA 1764082 Effros</v>
      </c>
      <c r="U395" s="21" t="str">
        <f>IF(signer1="PD",IF(ISBLANK(RADataQTable[[#This Row],[sign_blck_name]]),"",RADataQTable[[#This Row],[sign_blck_name]]),IF(ISBLANK(signer1),"",signer1))</f>
        <v>phillip regalia</v>
      </c>
      <c r="V395" s="29" t="str">
        <f>signer2</f>
        <v>Cognizant Program Director</v>
      </c>
      <c r="W395" s="15" t="str">
        <f>HYPERLINK("https://www.ejacket.nsf.gov/ej/showProposal.do?Continue=Y&amp;ID="&amp;RADataQTable[[#This Row],[prop_id0]],"eJ")</f>
        <v>eJ</v>
      </c>
      <c r="X395" s="15" t="str">
        <f>HYPERLINK("mailto:"&amp;RADataQTable[[#This Row],[email]]&amp;"&amp;subject=Your NSF Proposal:  "&amp;RADataQTable[[#This Row],[Div]]&amp;" "&amp;RADataQTable[[#This Row],[prop_id0]], RADataQTable[[#This Row],[email]])</f>
        <v>effros@caltech.edu</v>
      </c>
      <c r="Y395" s="15" t="str">
        <f>HYPERLINK("mailto:"&amp;RADataQTable[[#This Row],[allPIemail]]&amp;"&amp;subject=NSF Proposal:  "&amp;RADataQTable[[#This Row],[Div]]&amp;" "&amp;RADataQTable[[#This Row],[prop_id0]], "PIs@")</f>
        <v>PIs@</v>
      </c>
      <c r="Z395" t="s">
        <v>2825</v>
      </c>
      <c r="AD395"/>
      <c r="AE395" t="str">
        <f>IF(RADataQTable[[#This Row],[maxScore]]-RADataQTable[[#This Row],[minScore]]&gt;4,"Y","")</f>
        <v/>
      </c>
      <c r="AF395" s="21"/>
      <c r="AG395" s="26"/>
      <c r="AI395"/>
      <c r="AJ395" s="30"/>
      <c r="AK395" s="13">
        <v>1199999</v>
      </c>
      <c r="AL395" s="13">
        <v>1199999</v>
      </c>
      <c r="AM395">
        <v>0</v>
      </c>
      <c r="AN395" s="30">
        <v>43191</v>
      </c>
      <c r="AO395" s="21">
        <v>48</v>
      </c>
      <c r="AP395" s="21" t="s">
        <v>5285</v>
      </c>
      <c r="AS395" s="30"/>
      <c r="AX395" s="30"/>
      <c r="BG395" s="30"/>
      <c r="BP395" s="30"/>
      <c r="BU395" t="s">
        <v>2688</v>
      </c>
      <c r="BV395" s="21" t="s">
        <v>2689</v>
      </c>
      <c r="BW395" s="21" t="s">
        <v>3868</v>
      </c>
      <c r="BX395" s="21" t="s">
        <v>539</v>
      </c>
      <c r="BY395" s="31">
        <v>599999</v>
      </c>
      <c r="BZ395" s="31">
        <v>599999</v>
      </c>
      <c r="CA395" t="s">
        <v>2988</v>
      </c>
      <c r="CB395" s="21" t="s">
        <v>5287</v>
      </c>
      <c r="CC395" s="21" t="s">
        <v>5288</v>
      </c>
      <c r="CD395" s="21" t="s">
        <v>3005</v>
      </c>
      <c r="CE395" s="21" t="s">
        <v>3418</v>
      </c>
      <c r="CF395" s="31">
        <v>600000</v>
      </c>
      <c r="CG395" s="31">
        <v>600000</v>
      </c>
      <c r="CH395" t="s">
        <v>2988</v>
      </c>
      <c r="CM395" s="31"/>
      <c r="CN395" s="31"/>
      <c r="CT395" s="31"/>
      <c r="CU395" s="31"/>
      <c r="DA395" s="31"/>
      <c r="DB395" s="31"/>
      <c r="DH395" s="31"/>
      <c r="DI395" s="31"/>
      <c r="DO395" s="31"/>
      <c r="DP395" s="31"/>
      <c r="DR395" t="s">
        <v>5478</v>
      </c>
      <c r="DS395" t="s">
        <v>5479</v>
      </c>
      <c r="DT395" t="s">
        <v>475</v>
      </c>
      <c r="DU395" s="29" t="s">
        <v>5528</v>
      </c>
      <c r="DV395" t="s">
        <v>2829</v>
      </c>
      <c r="DW395" t="s">
        <v>5481</v>
      </c>
      <c r="DX395" t="s">
        <v>5482</v>
      </c>
      <c r="DY395" t="s">
        <v>5483</v>
      </c>
      <c r="DZ395" t="s">
        <v>5484</v>
      </c>
      <c r="EA395" s="22">
        <v>43091.565520833334</v>
      </c>
      <c r="EB395" t="s">
        <v>5286</v>
      </c>
      <c r="EC395" t="s">
        <v>6048</v>
      </c>
    </row>
    <row r="396" spans="1:133" x14ac:dyDescent="0.35">
      <c r="A396" s="30"/>
      <c r="B396" s="22">
        <v>43005.768055555556</v>
      </c>
      <c r="C396" s="22" t="s">
        <v>2868</v>
      </c>
      <c r="D396" s="30" t="s">
        <v>2869</v>
      </c>
      <c r="E396" s="30" t="s">
        <v>468</v>
      </c>
      <c r="F396" s="30" t="s">
        <v>2820</v>
      </c>
      <c r="G396" s="30" t="s">
        <v>2819</v>
      </c>
      <c r="H396" t="s">
        <v>2821</v>
      </c>
      <c r="I396" t="s">
        <v>2911</v>
      </c>
      <c r="J396" t="s">
        <v>1185</v>
      </c>
      <c r="M396" s="26">
        <v>99</v>
      </c>
      <c r="Q396" s="29" t="s">
        <v>753</v>
      </c>
      <c r="R396" s="29" t="str">
        <f>IFERROR(MID(RADataQTable[[#This Row],[RAtemplate]],1,LEN(RADataQTable[[#This Row],[RAtemplate]])-8),"RA") &amp; " " &amp; RADataQTable[[#This Row],[prop_id0]] &amp; " " &amp; RADataQTable[[#This Row],[last0]]</f>
        <v>RA 1764083 Dourish</v>
      </c>
      <c r="U396" s="21" t="str">
        <f>IF(signer1="PD",IF(ISBLANK(RADataQTable[[#This Row],[sign_blck_name]]),"",RADataQTable[[#This Row],[sign_blck_name]]),IF(ISBLANK(signer1),"",signer1))</f>
        <v>Dan Cosley</v>
      </c>
      <c r="V396" s="29" t="str">
        <f>signer2</f>
        <v>Cognizant Program Director</v>
      </c>
      <c r="W396" s="15" t="str">
        <f>HYPERLINK("https://www.ejacket.nsf.gov/ej/showProposal.do?Continue=Y&amp;ID="&amp;RADataQTable[[#This Row],[prop_id0]],"eJ")</f>
        <v>eJ</v>
      </c>
      <c r="X396" s="15" t="str">
        <f>HYPERLINK("mailto:"&amp;RADataQTable[[#This Row],[email]]&amp;"&amp;subject=Your NSF Proposal:  "&amp;RADataQTable[[#This Row],[Div]]&amp;" "&amp;RADataQTable[[#This Row],[prop_id0]], RADataQTable[[#This Row],[email]])</f>
        <v>jpd@ics.uci.edu</v>
      </c>
      <c r="Y396" s="15" t="str">
        <f>HYPERLINK("mailto:"&amp;RADataQTable[[#This Row],[allPIemail]]&amp;"&amp;subject=NSF Proposal:  "&amp;RADataQTable[[#This Row],[Div]]&amp;" "&amp;RADataQTable[[#This Row],[prop_id0]], "PIs@")</f>
        <v>PIs@</v>
      </c>
      <c r="Z396" t="s">
        <v>2871</v>
      </c>
      <c r="AD396"/>
      <c r="AE396" t="str">
        <f>IF(RADataQTable[[#This Row],[maxScore]]-RADataQTable[[#This Row],[minScore]]&gt;4,"Y","")</f>
        <v/>
      </c>
      <c r="AF396" s="21"/>
      <c r="AG396" s="26"/>
      <c r="AI396"/>
      <c r="AJ396" s="30"/>
      <c r="AK396" s="13">
        <v>711672</v>
      </c>
      <c r="AL396" s="13">
        <v>711672</v>
      </c>
      <c r="AM396">
        <v>0</v>
      </c>
      <c r="AN396" s="30">
        <v>43282</v>
      </c>
      <c r="AO396" s="21">
        <v>36</v>
      </c>
      <c r="AP396" s="21" t="s">
        <v>5290</v>
      </c>
      <c r="AS396" s="30"/>
      <c r="AX396" s="30"/>
      <c r="BG396" s="30"/>
      <c r="BP396" s="30"/>
      <c r="BU396" t="s">
        <v>2691</v>
      </c>
      <c r="BV396" s="21" t="s">
        <v>2692</v>
      </c>
      <c r="BW396" s="21" t="s">
        <v>3312</v>
      </c>
      <c r="BX396" s="21" t="s">
        <v>2899</v>
      </c>
      <c r="BY396" s="31">
        <v>711672</v>
      </c>
      <c r="BZ396" s="31">
        <v>711672</v>
      </c>
      <c r="CA396" t="s">
        <v>468</v>
      </c>
      <c r="CF396" s="31"/>
      <c r="CG396" s="31"/>
      <c r="CM396" s="31"/>
      <c r="CN396" s="31"/>
      <c r="CT396" s="31"/>
      <c r="CU396" s="31"/>
      <c r="DA396" s="31"/>
      <c r="DB396" s="31"/>
      <c r="DH396" s="31"/>
      <c r="DI396" s="31"/>
      <c r="DO396" s="31"/>
      <c r="DP396" s="31"/>
      <c r="DR396" t="s">
        <v>5495</v>
      </c>
      <c r="DS396" t="s">
        <v>5496</v>
      </c>
      <c r="DT396" t="s">
        <v>469</v>
      </c>
      <c r="DU396" s="29" t="s">
        <v>5584</v>
      </c>
      <c r="DV396" t="s">
        <v>2881</v>
      </c>
      <c r="DW396" t="s">
        <v>5481</v>
      </c>
      <c r="DX396" t="s">
        <v>5482</v>
      </c>
      <c r="DY396" t="s">
        <v>5483</v>
      </c>
      <c r="DZ396" t="s">
        <v>5484</v>
      </c>
      <c r="EA396" s="22">
        <v>43091.565520833334</v>
      </c>
      <c r="EB396" t="s">
        <v>5291</v>
      </c>
      <c r="EC396" t="s">
        <v>6049</v>
      </c>
    </row>
    <row r="397" spans="1:133" x14ac:dyDescent="0.35">
      <c r="A397" s="30"/>
      <c r="B397" s="22">
        <v>43005.768750000003</v>
      </c>
      <c r="C397" s="22" t="s">
        <v>2868</v>
      </c>
      <c r="D397" s="30" t="s">
        <v>2869</v>
      </c>
      <c r="E397" s="30" t="s">
        <v>470</v>
      </c>
      <c r="F397" s="30" t="s">
        <v>2820</v>
      </c>
      <c r="G397" s="30" t="s">
        <v>2819</v>
      </c>
      <c r="H397" t="s">
        <v>2821</v>
      </c>
      <c r="I397" t="s">
        <v>2902</v>
      </c>
      <c r="J397" t="s">
        <v>1094</v>
      </c>
      <c r="M397" s="26">
        <v>99</v>
      </c>
      <c r="Q397" s="29" t="s">
        <v>753</v>
      </c>
      <c r="R397" s="29" t="str">
        <f>IFERROR(MID(RADataQTable[[#This Row],[RAtemplate]],1,LEN(RADataQTable[[#This Row],[RAtemplate]])-8),"RA") &amp; " " &amp; RADataQTable[[#This Row],[prop_id0]] &amp; " " &amp; RADataQTable[[#This Row],[last0]]</f>
        <v>RA 1764085 Frew</v>
      </c>
      <c r="U397" s="21" t="str">
        <f>IF(signer1="PD",IF(ISBLANK(RADataQTable[[#This Row],[sign_blck_name]]),"",RADataQTable[[#This Row],[sign_blck_name]]),IF(ISBLANK(signer1),"",signer1))</f>
        <v>Reid Simmons</v>
      </c>
      <c r="V397" s="29" t="str">
        <f>signer2</f>
        <v>Cognizant Program Director</v>
      </c>
      <c r="W397" s="15" t="str">
        <f>HYPERLINK("https://www.ejacket.nsf.gov/ej/showProposal.do?Continue=Y&amp;ID="&amp;RADataQTable[[#This Row],[prop_id0]],"eJ")</f>
        <v>eJ</v>
      </c>
      <c r="X397" s="15" t="str">
        <f>HYPERLINK("mailto:"&amp;RADataQTable[[#This Row],[email]]&amp;"&amp;subject=Your NSF Proposal:  "&amp;RADataQTable[[#This Row],[Div]]&amp;" "&amp;RADataQTable[[#This Row],[prop_id0]], RADataQTable[[#This Row],[email]])</f>
        <v>eric.frew@colorado.edu</v>
      </c>
      <c r="Y397" s="15" t="str">
        <f>HYPERLINK("mailto:"&amp;RADataQTable[[#This Row],[allPIemail]]&amp;"&amp;subject=NSF Proposal:  "&amp;RADataQTable[[#This Row],[Div]]&amp;" "&amp;RADataQTable[[#This Row],[prop_id0]], "PIs@")</f>
        <v>PIs@</v>
      </c>
      <c r="Z397" t="s">
        <v>2871</v>
      </c>
      <c r="AD397"/>
      <c r="AE397" t="str">
        <f>IF(RADataQTable[[#This Row],[maxScore]]-RADataQTable[[#This Row],[minScore]]&gt;4,"Y","")</f>
        <v/>
      </c>
      <c r="AF397" s="21"/>
      <c r="AG397" s="26"/>
      <c r="AI397"/>
      <c r="AJ397" s="30"/>
      <c r="AK397" s="13">
        <v>1199999</v>
      </c>
      <c r="AL397" s="13">
        <v>1199999</v>
      </c>
      <c r="AM397">
        <v>0</v>
      </c>
      <c r="AN397" s="30">
        <v>43344</v>
      </c>
      <c r="AO397" s="21">
        <v>36</v>
      </c>
      <c r="AP397" s="21" t="s">
        <v>5292</v>
      </c>
      <c r="AS397" s="30"/>
      <c r="AX397" s="30"/>
      <c r="BG397" s="30"/>
      <c r="BP397" s="30"/>
      <c r="BU397" t="s">
        <v>2694</v>
      </c>
      <c r="BV397" s="21" t="s">
        <v>2695</v>
      </c>
      <c r="BW397" s="21" t="s">
        <v>2873</v>
      </c>
      <c r="BX397" s="21" t="s">
        <v>2947</v>
      </c>
      <c r="BY397" s="31">
        <v>599999</v>
      </c>
      <c r="BZ397" s="31">
        <v>599999</v>
      </c>
      <c r="CA397" t="s">
        <v>2903</v>
      </c>
      <c r="CB397" s="21" t="s">
        <v>5294</v>
      </c>
      <c r="CC397" s="21" t="s">
        <v>5295</v>
      </c>
      <c r="CD397" s="21" t="s">
        <v>5296</v>
      </c>
      <c r="CE397" s="21" t="s">
        <v>3918</v>
      </c>
      <c r="CF397" s="31">
        <v>600000</v>
      </c>
      <c r="CG397" s="31">
        <v>600000</v>
      </c>
      <c r="CH397" t="s">
        <v>2903</v>
      </c>
      <c r="CM397" s="31"/>
      <c r="CN397" s="31"/>
      <c r="CT397" s="31"/>
      <c r="CU397" s="31"/>
      <c r="DA397" s="31"/>
      <c r="DB397" s="31"/>
      <c r="DH397" s="31"/>
      <c r="DI397" s="31"/>
      <c r="DO397" s="31"/>
      <c r="DP397" s="31"/>
      <c r="DR397" t="s">
        <v>5495</v>
      </c>
      <c r="DS397" t="s">
        <v>5496</v>
      </c>
      <c r="DT397" t="s">
        <v>471</v>
      </c>
      <c r="DU397" s="29" t="s">
        <v>5588</v>
      </c>
      <c r="DV397" t="s">
        <v>2829</v>
      </c>
      <c r="DW397" t="s">
        <v>5481</v>
      </c>
      <c r="DX397" t="s">
        <v>5482</v>
      </c>
      <c r="DY397" t="s">
        <v>5483</v>
      </c>
      <c r="DZ397" t="s">
        <v>5484</v>
      </c>
      <c r="EA397" s="22">
        <v>43091.565520833334</v>
      </c>
      <c r="EB397" t="s">
        <v>5293</v>
      </c>
      <c r="EC397" t="s">
        <v>6050</v>
      </c>
    </row>
    <row r="398" spans="1:133" x14ac:dyDescent="0.35">
      <c r="A398" s="30"/>
      <c r="B398" s="22">
        <v>43005.784722222219</v>
      </c>
      <c r="C398" s="22" t="s">
        <v>2868</v>
      </c>
      <c r="D398" s="30" t="s">
        <v>2869</v>
      </c>
      <c r="E398" s="30" t="s">
        <v>468</v>
      </c>
      <c r="F398" s="30" t="s">
        <v>2820</v>
      </c>
      <c r="G398" s="30" t="s">
        <v>2819</v>
      </c>
      <c r="H398" t="s">
        <v>2821</v>
      </c>
      <c r="I398" t="s">
        <v>2911</v>
      </c>
      <c r="J398" t="s">
        <v>1185</v>
      </c>
      <c r="M398" s="26">
        <v>99</v>
      </c>
      <c r="Q398" s="29" t="s">
        <v>753</v>
      </c>
      <c r="R398" s="29" t="str">
        <f>IFERROR(MID(RADataQTable[[#This Row],[RAtemplate]],1,LEN(RADataQTable[[#This Row],[RAtemplate]])-8),"RA") &amp; " " &amp; RADataQTable[[#This Row],[prop_id0]] &amp; " " &amp; RADataQTable[[#This Row],[last0]]</f>
        <v>RA 1764089 Szafir</v>
      </c>
      <c r="U398" s="21" t="str">
        <f>IF(signer1="PD",IF(ISBLANK(RADataQTable[[#This Row],[sign_blck_name]]),"",RADataQTable[[#This Row],[sign_blck_name]]),IF(ISBLANK(signer1),"",signer1))</f>
        <v>Dan Cosley</v>
      </c>
      <c r="V398" s="29" t="str">
        <f>signer2</f>
        <v>Cognizant Program Director</v>
      </c>
      <c r="W398" s="15" t="str">
        <f>HYPERLINK("https://www.ejacket.nsf.gov/ej/showProposal.do?Continue=Y&amp;ID="&amp;RADataQTable[[#This Row],[prop_id0]],"eJ")</f>
        <v>eJ</v>
      </c>
      <c r="X398" s="15" t="str">
        <f>HYPERLINK("mailto:"&amp;RADataQTable[[#This Row],[email]]&amp;"&amp;subject=Your NSF Proposal:  "&amp;RADataQTable[[#This Row],[Div]]&amp;" "&amp;RADataQTable[[#This Row],[prop_id0]], RADataQTable[[#This Row],[email]])</f>
        <v>danielle.szafir@colorado.edu</v>
      </c>
      <c r="Y398" s="15" t="str">
        <f>HYPERLINK("mailto:"&amp;RADataQTable[[#This Row],[allPIemail]]&amp;"&amp;subject=NSF Proposal:  "&amp;RADataQTable[[#This Row],[Div]]&amp;" "&amp;RADataQTable[[#This Row],[prop_id0]], "PIs@")</f>
        <v>PIs@</v>
      </c>
      <c r="Z398" t="s">
        <v>2871</v>
      </c>
      <c r="AD398"/>
      <c r="AE398" t="str">
        <f>IF(RADataQTable[[#This Row],[maxScore]]-RADataQTable[[#This Row],[minScore]]&gt;4,"Y","")</f>
        <v/>
      </c>
      <c r="AF398" s="21"/>
      <c r="AG398" s="26"/>
      <c r="AI398"/>
      <c r="AJ398" s="30"/>
      <c r="AK398" s="13">
        <v>1081143</v>
      </c>
      <c r="AL398" s="13">
        <v>1081143</v>
      </c>
      <c r="AM398">
        <v>0</v>
      </c>
      <c r="AN398" s="30">
        <v>43313</v>
      </c>
      <c r="AO398" s="21">
        <v>36</v>
      </c>
      <c r="AP398" s="21" t="s">
        <v>5308</v>
      </c>
      <c r="AS398" s="30"/>
      <c r="AX398" s="30"/>
      <c r="BG398" s="30"/>
      <c r="BP398" s="30"/>
      <c r="BU398" t="s">
        <v>2705</v>
      </c>
      <c r="BV398" s="21" t="s">
        <v>2706</v>
      </c>
      <c r="BW398" s="21" t="s">
        <v>5307</v>
      </c>
      <c r="BX398" s="21" t="s">
        <v>2947</v>
      </c>
      <c r="BY398" s="31">
        <v>1081143</v>
      </c>
      <c r="BZ398" s="31">
        <v>1081143</v>
      </c>
      <c r="CA398" t="s">
        <v>468</v>
      </c>
      <c r="CF398" s="31"/>
      <c r="CG398" s="31"/>
      <c r="CM398" s="31"/>
      <c r="CN398" s="31"/>
      <c r="CT398" s="31"/>
      <c r="CU398" s="31"/>
      <c r="DA398" s="31"/>
      <c r="DB398" s="31"/>
      <c r="DH398" s="31"/>
      <c r="DI398" s="31"/>
      <c r="DO398" s="31"/>
      <c r="DP398" s="31"/>
      <c r="DR398" t="s">
        <v>5495</v>
      </c>
      <c r="DS398" t="s">
        <v>5496</v>
      </c>
      <c r="DT398" t="s">
        <v>469</v>
      </c>
      <c r="DU398" s="29" t="s">
        <v>5584</v>
      </c>
      <c r="DV398" t="s">
        <v>2881</v>
      </c>
      <c r="DW398" t="s">
        <v>5481</v>
      </c>
      <c r="DX398" t="s">
        <v>5482</v>
      </c>
      <c r="DY398" t="s">
        <v>5483</v>
      </c>
      <c r="DZ398" t="s">
        <v>5484</v>
      </c>
      <c r="EA398" s="22">
        <v>43091.565520833334</v>
      </c>
      <c r="EB398" t="s">
        <v>5309</v>
      </c>
      <c r="EC398" t="s">
        <v>6054</v>
      </c>
    </row>
    <row r="399" spans="1:133" x14ac:dyDescent="0.35">
      <c r="A399" s="30"/>
      <c r="B399" s="22">
        <v>43005.788888888892</v>
      </c>
      <c r="C399" s="22" t="s">
        <v>2868</v>
      </c>
      <c r="D399" s="30" t="s">
        <v>2869</v>
      </c>
      <c r="E399" s="30" t="s">
        <v>468</v>
      </c>
      <c r="F399" s="30" t="s">
        <v>2820</v>
      </c>
      <c r="G399" s="30" t="s">
        <v>2819</v>
      </c>
      <c r="H399" t="s">
        <v>2821</v>
      </c>
      <c r="I399" t="s">
        <v>2911</v>
      </c>
      <c r="J399" t="s">
        <v>807</v>
      </c>
      <c r="M399" s="26">
        <v>99</v>
      </c>
      <c r="Q399" s="29" t="s">
        <v>753</v>
      </c>
      <c r="R399" s="29" t="str">
        <f>IFERROR(MID(RADataQTable[[#This Row],[RAtemplate]],1,LEN(RADataQTable[[#This Row],[RAtemplate]])-8),"RA") &amp; " " &amp; RADataQTable[[#This Row],[prop_id0]] &amp; " " &amp; RADataQTable[[#This Row],[last0]]</f>
        <v>RA 1764092 Szafir</v>
      </c>
      <c r="U399" s="21" t="str">
        <f>IF(signer1="PD",IF(ISBLANK(RADataQTable[[#This Row],[sign_blck_name]]),"",RADataQTable[[#This Row],[sign_blck_name]]),IF(ISBLANK(signer1),"",signer1))</f>
        <v>William Bainbridge</v>
      </c>
      <c r="V399" s="29" t="str">
        <f>signer2</f>
        <v>Cognizant Program Director</v>
      </c>
      <c r="W399" s="15" t="str">
        <f>HYPERLINK("https://www.ejacket.nsf.gov/ej/showProposal.do?Continue=Y&amp;ID="&amp;RADataQTable[[#This Row],[prop_id0]],"eJ")</f>
        <v>eJ</v>
      </c>
      <c r="X399" s="15" t="str">
        <f>HYPERLINK("mailto:"&amp;RADataQTable[[#This Row],[email]]&amp;"&amp;subject=Your NSF Proposal:  "&amp;RADataQTable[[#This Row],[Div]]&amp;" "&amp;RADataQTable[[#This Row],[prop_id0]], RADataQTable[[#This Row],[email]])</f>
        <v>daniel.szafir@colorado.edu</v>
      </c>
      <c r="Y399" s="15" t="str">
        <f>HYPERLINK("mailto:"&amp;RADataQTable[[#This Row],[allPIemail]]&amp;"&amp;subject=NSF Proposal:  "&amp;RADataQTable[[#This Row],[Div]]&amp;" "&amp;RADataQTable[[#This Row],[prop_id0]], "PIs@")</f>
        <v>PIs@</v>
      </c>
      <c r="Z399" t="s">
        <v>2871</v>
      </c>
      <c r="AD399"/>
      <c r="AE399" t="str">
        <f>IF(RADataQTable[[#This Row],[maxScore]]-RADataQTable[[#This Row],[minScore]]&gt;4,"Y","")</f>
        <v/>
      </c>
      <c r="AF399" s="21"/>
      <c r="AG399" s="26"/>
      <c r="AI399"/>
      <c r="AJ399" s="30"/>
      <c r="AK399" s="13">
        <v>1194056</v>
      </c>
      <c r="AL399" s="13">
        <v>1194056</v>
      </c>
      <c r="AM399">
        <v>0</v>
      </c>
      <c r="AN399" s="30">
        <v>43344</v>
      </c>
      <c r="AO399" s="21">
        <v>36</v>
      </c>
      <c r="AP399" s="21" t="s">
        <v>5310</v>
      </c>
      <c r="AS399" s="30"/>
      <c r="AX399" s="30"/>
      <c r="BG399" s="30"/>
      <c r="BP399" s="30"/>
      <c r="BU399" t="s">
        <v>2708</v>
      </c>
      <c r="BV399" s="21" t="s">
        <v>2706</v>
      </c>
      <c r="BW399" s="21" t="s">
        <v>3758</v>
      </c>
      <c r="BX399" s="21" t="s">
        <v>2947</v>
      </c>
      <c r="BY399" s="31">
        <v>1194056</v>
      </c>
      <c r="BZ399" s="31">
        <v>1194056</v>
      </c>
      <c r="CA399" t="s">
        <v>468</v>
      </c>
      <c r="CF399" s="31"/>
      <c r="CG399" s="31"/>
      <c r="CM399" s="31"/>
      <c r="CN399" s="31"/>
      <c r="CT399" s="31"/>
      <c r="CU399" s="31"/>
      <c r="DA399" s="31"/>
      <c r="DB399" s="31"/>
      <c r="DH399" s="31"/>
      <c r="DI399" s="31"/>
      <c r="DO399" s="31"/>
      <c r="DP399" s="31"/>
      <c r="DR399" t="s">
        <v>5495</v>
      </c>
      <c r="DS399" t="s">
        <v>5496</v>
      </c>
      <c r="DT399" t="s">
        <v>469</v>
      </c>
      <c r="DU399" s="29" t="s">
        <v>5508</v>
      </c>
      <c r="DV399" t="s">
        <v>2829</v>
      </c>
      <c r="DW399" t="s">
        <v>5481</v>
      </c>
      <c r="DX399" t="s">
        <v>5482</v>
      </c>
      <c r="DY399" t="s">
        <v>5483</v>
      </c>
      <c r="DZ399" t="s">
        <v>5484</v>
      </c>
      <c r="EA399" s="22">
        <v>43091.565520833334</v>
      </c>
      <c r="EB399" t="s">
        <v>5311</v>
      </c>
      <c r="EC399" t="s">
        <v>6055</v>
      </c>
    </row>
    <row r="400" spans="1:133" x14ac:dyDescent="0.35">
      <c r="A400" s="30"/>
      <c r="B400" s="22">
        <v>43005.793055555558</v>
      </c>
      <c r="C400" s="22" t="s">
        <v>2868</v>
      </c>
      <c r="D400" s="30" t="s">
        <v>2869</v>
      </c>
      <c r="E400" s="30" t="s">
        <v>470</v>
      </c>
      <c r="F400" s="30" t="s">
        <v>2820</v>
      </c>
      <c r="G400" s="30" t="s">
        <v>2819</v>
      </c>
      <c r="H400" t="s">
        <v>2821</v>
      </c>
      <c r="I400" t="s">
        <v>3687</v>
      </c>
      <c r="J400" t="s">
        <v>1229</v>
      </c>
      <c r="M400" s="26">
        <v>99</v>
      </c>
      <c r="Q400" s="29" t="s">
        <v>753</v>
      </c>
      <c r="R400" s="29" t="str">
        <f>IFERROR(MID(RADataQTable[[#This Row],[RAtemplate]],1,LEN(RADataQTable[[#This Row],[RAtemplate]])-8),"RA") &amp; " " &amp; RADataQTable[[#This Row],[prop_id0]] &amp; " " &amp; RADataQTable[[#This Row],[last0]]</f>
        <v>RA 1764093 Kastner</v>
      </c>
      <c r="U400" s="21" t="str">
        <f>IF(signer1="PD",IF(ISBLANK(RADataQTable[[#This Row],[sign_blck_name]]),"",RADataQTable[[#This Row],[sign_blck_name]]),IF(ISBLANK(signer1),"",signer1))</f>
        <v>James Donlon</v>
      </c>
      <c r="V400" s="29" t="str">
        <f>signer2</f>
        <v>Cognizant Program Director</v>
      </c>
      <c r="W400" s="15" t="str">
        <f>HYPERLINK("https://www.ejacket.nsf.gov/ej/showProposal.do?Continue=Y&amp;ID="&amp;RADataQTable[[#This Row],[prop_id0]],"eJ")</f>
        <v>eJ</v>
      </c>
      <c r="X400" s="15" t="str">
        <f>HYPERLINK("mailto:"&amp;RADataQTable[[#This Row],[email]]&amp;"&amp;subject=Your NSF Proposal:  "&amp;RADataQTable[[#This Row],[Div]]&amp;" "&amp;RADataQTable[[#This Row],[prop_id0]], RADataQTable[[#This Row],[email]])</f>
        <v>kastner@ucsd.edu</v>
      </c>
      <c r="Y400" s="15" t="str">
        <f>HYPERLINK("mailto:"&amp;RADataQTable[[#This Row],[allPIemail]]&amp;"&amp;subject=NSF Proposal:  "&amp;RADataQTable[[#This Row],[Div]]&amp;" "&amp;RADataQTable[[#This Row],[prop_id0]], "PIs@")</f>
        <v>PIs@</v>
      </c>
      <c r="Z400" t="s">
        <v>2871</v>
      </c>
      <c r="AD400"/>
      <c r="AE400" t="str">
        <f>IF(RADataQTable[[#This Row],[maxScore]]-RADataQTable[[#This Row],[minScore]]&gt;4,"Y","")</f>
        <v/>
      </c>
      <c r="AF400" s="21"/>
      <c r="AG400" s="26"/>
      <c r="AI400"/>
      <c r="AJ400" s="30"/>
      <c r="AK400" s="13">
        <v>2804696</v>
      </c>
      <c r="AL400" s="13">
        <v>2804696</v>
      </c>
      <c r="AM400">
        <v>0</v>
      </c>
      <c r="AN400" s="30">
        <v>43191</v>
      </c>
      <c r="AO400" s="21">
        <v>60</v>
      </c>
      <c r="AP400" s="21" t="s">
        <v>5312</v>
      </c>
      <c r="AS400" s="30"/>
      <c r="AX400" s="30"/>
      <c r="BG400" s="30"/>
      <c r="BP400" s="30"/>
      <c r="BU400" t="s">
        <v>2710</v>
      </c>
      <c r="BV400" s="21" t="s">
        <v>1122</v>
      </c>
      <c r="BW400" s="21" t="s">
        <v>4440</v>
      </c>
      <c r="BX400" s="21" t="s">
        <v>668</v>
      </c>
      <c r="BY400" s="31">
        <v>2804696</v>
      </c>
      <c r="BZ400" s="31">
        <v>2804696</v>
      </c>
      <c r="CA400" t="s">
        <v>3688</v>
      </c>
      <c r="CF400" s="31"/>
      <c r="CG400" s="31"/>
      <c r="CM400" s="31"/>
      <c r="CN400" s="31"/>
      <c r="CT400" s="31"/>
      <c r="CU400" s="31"/>
      <c r="DA400" s="31"/>
      <c r="DB400" s="31"/>
      <c r="DH400" s="31"/>
      <c r="DI400" s="31"/>
      <c r="DO400" s="31"/>
      <c r="DP400" s="31"/>
      <c r="DR400" t="s">
        <v>5495</v>
      </c>
      <c r="DS400" t="s">
        <v>5496</v>
      </c>
      <c r="DT400" t="s">
        <v>471</v>
      </c>
      <c r="DU400" s="29" t="s">
        <v>5497</v>
      </c>
      <c r="DV400" t="s">
        <v>2829</v>
      </c>
      <c r="DW400" t="s">
        <v>5481</v>
      </c>
      <c r="DX400" t="s">
        <v>5482</v>
      </c>
      <c r="DY400" t="s">
        <v>5483</v>
      </c>
      <c r="DZ400" t="s">
        <v>5484</v>
      </c>
      <c r="EA400" s="22">
        <v>43091.565520833334</v>
      </c>
      <c r="EB400" t="s">
        <v>5313</v>
      </c>
      <c r="EC400" t="s">
        <v>6056</v>
      </c>
    </row>
    <row r="401" spans="1:133" x14ac:dyDescent="0.35">
      <c r="A401" s="30"/>
      <c r="B401" s="22">
        <v>43005.79583333333</v>
      </c>
      <c r="C401" s="22" t="s">
        <v>2868</v>
      </c>
      <c r="D401" s="30" t="s">
        <v>2869</v>
      </c>
      <c r="E401" s="30" t="s">
        <v>468</v>
      </c>
      <c r="F401" s="30" t="s">
        <v>2820</v>
      </c>
      <c r="G401" s="30" t="s">
        <v>2819</v>
      </c>
      <c r="H401" t="s">
        <v>2821</v>
      </c>
      <c r="J401" t="s">
        <v>800</v>
      </c>
      <c r="M401" s="26">
        <v>99</v>
      </c>
      <c r="Q401" s="29" t="s">
        <v>753</v>
      </c>
      <c r="R401" s="29" t="str">
        <f>IFERROR(MID(RADataQTable[[#This Row],[RAtemplate]],1,LEN(RADataQTable[[#This Row],[RAtemplate]])-8),"RA") &amp; " " &amp; RADataQTable[[#This Row],[prop_id0]] &amp; " " &amp; RADataQTable[[#This Row],[last0]]</f>
        <v>RA 1764094 Barbic</v>
      </c>
      <c r="U401" s="21" t="str">
        <f>IF(signer1="PD",IF(ISBLANK(RADataQTable[[#This Row],[sign_blck_name]]),"",RADataQTable[[#This Row],[sign_blck_name]]),IF(ISBLANK(signer1),"",signer1))</f>
        <v>Ephraim P. Glinert</v>
      </c>
      <c r="V401" s="29" t="str">
        <f>signer2</f>
        <v>Cognizant Program Director</v>
      </c>
      <c r="W401" s="15" t="str">
        <f>HYPERLINK("https://www.ejacket.nsf.gov/ej/showProposal.do?Continue=Y&amp;ID="&amp;RADataQTable[[#This Row],[prop_id0]],"eJ")</f>
        <v>eJ</v>
      </c>
      <c r="X401" s="15" t="str">
        <f>HYPERLINK("mailto:"&amp;RADataQTable[[#This Row],[email]]&amp;"&amp;subject=Your NSF Proposal:  "&amp;RADataQTable[[#This Row],[Div]]&amp;" "&amp;RADataQTable[[#This Row],[prop_id0]], RADataQTable[[#This Row],[email]])</f>
        <v>jnb@usc.edu</v>
      </c>
      <c r="Y401" s="15" t="str">
        <f>HYPERLINK("mailto:"&amp;RADataQTable[[#This Row],[allPIemail]]&amp;"&amp;subject=NSF Proposal:  "&amp;RADataQTable[[#This Row],[Div]]&amp;" "&amp;RADataQTable[[#This Row],[prop_id0]], "PIs@")</f>
        <v>PIs@</v>
      </c>
      <c r="Z401" t="s">
        <v>2871</v>
      </c>
      <c r="AD401"/>
      <c r="AE401" t="str">
        <f>IF(RADataQTable[[#This Row],[maxScore]]-RADataQTable[[#This Row],[minScore]]&gt;4,"Y","")</f>
        <v/>
      </c>
      <c r="AF401" s="21"/>
      <c r="AG401" s="26"/>
      <c r="AI401"/>
      <c r="AJ401" s="30"/>
      <c r="AK401" s="13">
        <v>1195137</v>
      </c>
      <c r="AL401" s="13">
        <v>1195137</v>
      </c>
      <c r="AM401">
        <v>0</v>
      </c>
      <c r="AN401" s="30">
        <v>43221</v>
      </c>
      <c r="AO401" s="21">
        <v>36</v>
      </c>
      <c r="AP401" s="21" t="s">
        <v>5315</v>
      </c>
      <c r="AS401" s="30"/>
      <c r="AX401" s="30"/>
      <c r="BG401" s="30"/>
      <c r="BP401" s="30"/>
      <c r="BU401" t="s">
        <v>2712</v>
      </c>
      <c r="BV401" s="21" t="s">
        <v>2713</v>
      </c>
      <c r="BW401" s="21" t="s">
        <v>5314</v>
      </c>
      <c r="BX401" s="21" t="s">
        <v>3795</v>
      </c>
      <c r="BY401" s="31">
        <v>1195137</v>
      </c>
      <c r="BZ401" s="31">
        <v>1195137</v>
      </c>
      <c r="CF401" s="31"/>
      <c r="CG401" s="31"/>
      <c r="CM401" s="31"/>
      <c r="CN401" s="31"/>
      <c r="CT401" s="31"/>
      <c r="CU401" s="31"/>
      <c r="DA401" s="31"/>
      <c r="DB401" s="31"/>
      <c r="DH401" s="31"/>
      <c r="DI401" s="31"/>
      <c r="DO401" s="31"/>
      <c r="DP401" s="31"/>
      <c r="DR401" t="s">
        <v>5495</v>
      </c>
      <c r="DS401" t="s">
        <v>5496</v>
      </c>
      <c r="DT401" t="s">
        <v>469</v>
      </c>
      <c r="DU401" s="29" t="s">
        <v>5505</v>
      </c>
      <c r="DV401" t="s">
        <v>2829</v>
      </c>
      <c r="DW401" t="s">
        <v>5481</v>
      </c>
      <c r="DX401" t="s">
        <v>5482</v>
      </c>
      <c r="DY401" t="s">
        <v>5483</v>
      </c>
      <c r="DZ401" t="s">
        <v>5484</v>
      </c>
      <c r="EA401" s="22">
        <v>43091.565520833334</v>
      </c>
      <c r="EB401" t="s">
        <v>5316</v>
      </c>
      <c r="EC401" t="s">
        <v>6057</v>
      </c>
    </row>
    <row r="402" spans="1:133" x14ac:dyDescent="0.35">
      <c r="A402" s="30"/>
      <c r="B402" s="22">
        <v>43005.8</v>
      </c>
      <c r="C402" s="22" t="s">
        <v>2868</v>
      </c>
      <c r="D402" s="30" t="s">
        <v>2869</v>
      </c>
      <c r="E402" s="30" t="s">
        <v>470</v>
      </c>
      <c r="F402" s="30" t="s">
        <v>2820</v>
      </c>
      <c r="G402" s="30" t="s">
        <v>2819</v>
      </c>
      <c r="H402" t="s">
        <v>2821</v>
      </c>
      <c r="I402" t="s">
        <v>2902</v>
      </c>
      <c r="J402" t="s">
        <v>793</v>
      </c>
      <c r="M402" s="26">
        <v>99</v>
      </c>
      <c r="Q402" s="29" t="s">
        <v>753</v>
      </c>
      <c r="R402" s="29" t="str">
        <f>IFERROR(MID(RADataQTable[[#This Row],[RAtemplate]],1,LEN(RADataQTable[[#This Row],[RAtemplate]])-8),"RA") &amp; " " &amp; RADataQTable[[#This Row],[prop_id0]] &amp; " " &amp; RADataQTable[[#This Row],[last0]]</f>
        <v>RA 1764095 Singh</v>
      </c>
      <c r="U402" s="21" t="str">
        <f>IF(signer1="PD",IF(ISBLANK(RADataQTable[[#This Row],[sign_blck_name]]),"",RADataQTable[[#This Row],[sign_blck_name]]),IF(ISBLANK(signer1),"",signer1))</f>
        <v>Weng-keen Wong</v>
      </c>
      <c r="V402" s="29" t="str">
        <f>signer2</f>
        <v>Cognizant Program Director</v>
      </c>
      <c r="W402" s="15" t="str">
        <f>HYPERLINK("https://www.ejacket.nsf.gov/ej/showProposal.do?Continue=Y&amp;ID="&amp;RADataQTable[[#This Row],[prop_id0]],"eJ")</f>
        <v>eJ</v>
      </c>
      <c r="X402" s="15" t="str">
        <f>HYPERLINK("mailto:"&amp;RADataQTable[[#This Row],[email]]&amp;"&amp;subject=Your NSF Proposal:  "&amp;RADataQTable[[#This Row],[Div]]&amp;" "&amp;RADataQTable[[#This Row],[prop_id0]], RADataQTable[[#This Row],[email]])</f>
        <v>sameer@uci.edu</v>
      </c>
      <c r="Y402" s="15" t="str">
        <f>HYPERLINK("mailto:"&amp;RADataQTable[[#This Row],[allPIemail]]&amp;"&amp;subject=NSF Proposal:  "&amp;RADataQTable[[#This Row],[Div]]&amp;" "&amp;RADataQTable[[#This Row],[prop_id0]], "PIs@")</f>
        <v>PIs@</v>
      </c>
      <c r="Z402" t="s">
        <v>2871</v>
      </c>
      <c r="AD402"/>
      <c r="AE402" t="str">
        <f>IF(RADataQTable[[#This Row],[maxScore]]-RADataQTable[[#This Row],[minScore]]&gt;4,"Y","")</f>
        <v/>
      </c>
      <c r="AF402" s="21"/>
      <c r="AG402" s="26"/>
      <c r="AI402"/>
      <c r="AJ402" s="30"/>
      <c r="AK402" s="13">
        <v>1200000</v>
      </c>
      <c r="AL402" s="13">
        <v>1200000</v>
      </c>
      <c r="AM402">
        <v>0</v>
      </c>
      <c r="AN402" s="30">
        <v>43282</v>
      </c>
      <c r="AO402" s="21">
        <v>48</v>
      </c>
      <c r="AP402" s="21" t="s">
        <v>5317</v>
      </c>
      <c r="AS402" s="30"/>
      <c r="AX402" s="30"/>
      <c r="BG402" s="30"/>
      <c r="BP402" s="30"/>
      <c r="BU402" t="s">
        <v>2715</v>
      </c>
      <c r="BV402" s="21" t="s">
        <v>2716</v>
      </c>
      <c r="BW402" s="21" t="s">
        <v>4525</v>
      </c>
      <c r="BX402" s="21" t="s">
        <v>2899</v>
      </c>
      <c r="BY402" s="31">
        <v>699754</v>
      </c>
      <c r="BZ402" s="31">
        <v>699754</v>
      </c>
      <c r="CA402" t="s">
        <v>2903</v>
      </c>
      <c r="CB402" s="21" t="s">
        <v>5319</v>
      </c>
      <c r="CC402" s="21" t="s">
        <v>5320</v>
      </c>
      <c r="CD402" s="21" t="s">
        <v>4835</v>
      </c>
      <c r="CE402" s="21" t="s">
        <v>2848</v>
      </c>
      <c r="CF402" s="31">
        <v>500246</v>
      </c>
      <c r="CG402" s="31">
        <v>500246</v>
      </c>
      <c r="CH402" t="s">
        <v>2903</v>
      </c>
      <c r="CM402" s="31"/>
      <c r="CN402" s="31"/>
      <c r="CT402" s="31"/>
      <c r="CU402" s="31"/>
      <c r="DA402" s="31"/>
      <c r="DB402" s="31"/>
      <c r="DH402" s="31"/>
      <c r="DI402" s="31"/>
      <c r="DO402" s="31"/>
      <c r="DP402" s="31"/>
      <c r="DR402" t="s">
        <v>5495</v>
      </c>
      <c r="DS402" t="s">
        <v>5496</v>
      </c>
      <c r="DT402" t="s">
        <v>471</v>
      </c>
      <c r="DU402" s="29" t="s">
        <v>5502</v>
      </c>
      <c r="DV402" t="s">
        <v>2829</v>
      </c>
      <c r="DW402" t="s">
        <v>5481</v>
      </c>
      <c r="DX402" t="s">
        <v>5482</v>
      </c>
      <c r="DY402" t="s">
        <v>5483</v>
      </c>
      <c r="DZ402" t="s">
        <v>5484</v>
      </c>
      <c r="EA402" s="22">
        <v>43091.565520833334</v>
      </c>
      <c r="EB402" t="s">
        <v>5318</v>
      </c>
      <c r="EC402" t="s">
        <v>6058</v>
      </c>
    </row>
    <row r="403" spans="1:133" x14ac:dyDescent="0.35">
      <c r="A403" s="30"/>
      <c r="B403" s="22">
        <v>43005.800694444442</v>
      </c>
      <c r="C403" s="22" t="s">
        <v>2868</v>
      </c>
      <c r="D403" s="30" t="s">
        <v>2869</v>
      </c>
      <c r="E403" s="30" t="s">
        <v>468</v>
      </c>
      <c r="F403" s="30" t="s">
        <v>2820</v>
      </c>
      <c r="G403" s="30" t="s">
        <v>2819</v>
      </c>
      <c r="H403" t="s">
        <v>2821</v>
      </c>
      <c r="I403" t="s">
        <v>2911</v>
      </c>
      <c r="J403" t="s">
        <v>807</v>
      </c>
      <c r="M403" s="26">
        <v>99</v>
      </c>
      <c r="Q403" s="29" t="s">
        <v>753</v>
      </c>
      <c r="R403" s="29" t="str">
        <f>IFERROR(MID(RADataQTable[[#This Row],[RAtemplate]],1,LEN(RADataQTable[[#This Row],[RAtemplate]])-8),"RA") &amp; " " &amp; RADataQTable[[#This Row],[prop_id0]] &amp; " " &amp; RADataQTable[[#This Row],[last0]]</f>
        <v>RA 1764096 Downard</v>
      </c>
      <c r="U403" s="21" t="str">
        <f>IF(signer1="PD",IF(ISBLANK(RADataQTable[[#This Row],[sign_blck_name]]),"",RADataQTable[[#This Row],[sign_blck_name]]),IF(ISBLANK(signer1),"",signer1))</f>
        <v>William Bainbridge</v>
      </c>
      <c r="V403" s="29" t="str">
        <f>signer2</f>
        <v>Cognizant Program Director</v>
      </c>
      <c r="W403" s="15" t="str">
        <f>HYPERLINK("https://www.ejacket.nsf.gov/ej/showProposal.do?Continue=Y&amp;ID="&amp;RADataQTable[[#This Row],[prop_id0]],"eJ")</f>
        <v>eJ</v>
      </c>
      <c r="X403" s="15" t="str">
        <f>HYPERLINK("mailto:"&amp;RADataQTable[[#This Row],[email]]&amp;"&amp;subject=Your NSF Proposal:  "&amp;RADataQTable[[#This Row],[Div]]&amp;" "&amp;RADataQTable[[#This Row],[prop_id0]], RADataQTable[[#This Row],[email]])</f>
        <v>Jeffrey.Downard@nau.edu</v>
      </c>
      <c r="Y403" s="15" t="str">
        <f>HYPERLINK("mailto:"&amp;RADataQTable[[#This Row],[allPIemail]]&amp;"&amp;subject=NSF Proposal:  "&amp;RADataQTable[[#This Row],[Div]]&amp;" "&amp;RADataQTable[[#This Row],[prop_id0]], "PIs@")</f>
        <v>PIs@</v>
      </c>
      <c r="Z403" t="s">
        <v>2871</v>
      </c>
      <c r="AD403"/>
      <c r="AE403" t="str">
        <f>IF(RADataQTable[[#This Row],[maxScore]]-RADataQTable[[#This Row],[minScore]]&gt;4,"Y","")</f>
        <v/>
      </c>
      <c r="AF403" s="21"/>
      <c r="AG403" s="26"/>
      <c r="AI403"/>
      <c r="AJ403" s="30"/>
      <c r="AK403" s="13">
        <v>1199982</v>
      </c>
      <c r="AL403" s="13">
        <v>1199982</v>
      </c>
      <c r="AM403">
        <v>0</v>
      </c>
      <c r="AN403" s="30">
        <v>43221</v>
      </c>
      <c r="AO403" s="21">
        <v>48</v>
      </c>
      <c r="AP403" s="21" t="s">
        <v>5323</v>
      </c>
      <c r="AS403" s="30"/>
      <c r="AX403" s="30"/>
      <c r="BG403" s="30"/>
      <c r="BP403" s="30"/>
      <c r="BU403" t="s">
        <v>2718</v>
      </c>
      <c r="BV403" s="21" t="s">
        <v>2719</v>
      </c>
      <c r="BW403" s="21" t="s">
        <v>2951</v>
      </c>
      <c r="BX403" s="21" t="s">
        <v>5322</v>
      </c>
      <c r="BY403" s="31">
        <v>892366</v>
      </c>
      <c r="BZ403" s="31">
        <v>892366</v>
      </c>
      <c r="CA403" t="s">
        <v>468</v>
      </c>
      <c r="CB403" s="21" t="s">
        <v>5325</v>
      </c>
      <c r="CC403" s="21" t="s">
        <v>5326</v>
      </c>
      <c r="CD403" s="21" t="s">
        <v>5327</v>
      </c>
      <c r="CE403" s="21" t="s">
        <v>4693</v>
      </c>
      <c r="CF403" s="31">
        <v>307616</v>
      </c>
      <c r="CG403" s="31">
        <v>307616</v>
      </c>
      <c r="CH403" t="s">
        <v>468</v>
      </c>
      <c r="CM403" s="31"/>
      <c r="CN403" s="31"/>
      <c r="CT403" s="31"/>
      <c r="CU403" s="31"/>
      <c r="DA403" s="31"/>
      <c r="DB403" s="31"/>
      <c r="DH403" s="31"/>
      <c r="DI403" s="31"/>
      <c r="DO403" s="31"/>
      <c r="DP403" s="31"/>
      <c r="DR403" t="s">
        <v>5495</v>
      </c>
      <c r="DS403" t="s">
        <v>5496</v>
      </c>
      <c r="DT403" t="s">
        <v>469</v>
      </c>
      <c r="DU403" s="29" t="s">
        <v>5508</v>
      </c>
      <c r="DV403" t="s">
        <v>2881</v>
      </c>
      <c r="DW403" t="s">
        <v>5481</v>
      </c>
      <c r="DX403" t="s">
        <v>5482</v>
      </c>
      <c r="DY403" t="s">
        <v>5483</v>
      </c>
      <c r="DZ403" t="s">
        <v>5484</v>
      </c>
      <c r="EA403" s="22">
        <v>43091.565520833334</v>
      </c>
      <c r="EB403" t="s">
        <v>5324</v>
      </c>
      <c r="EC403" t="s">
        <v>6059</v>
      </c>
    </row>
    <row r="404" spans="1:133" x14ac:dyDescent="0.35">
      <c r="A404" s="30"/>
      <c r="B404" s="22">
        <v>43005.806944444441</v>
      </c>
      <c r="C404" s="22" t="s">
        <v>2817</v>
      </c>
      <c r="D404" s="30" t="s">
        <v>2818</v>
      </c>
      <c r="E404" s="30" t="s">
        <v>474</v>
      </c>
      <c r="F404" s="30" t="s">
        <v>2820</v>
      </c>
      <c r="G404" s="30" t="s">
        <v>2819</v>
      </c>
      <c r="H404" t="s">
        <v>2821</v>
      </c>
      <c r="I404" t="s">
        <v>2822</v>
      </c>
      <c r="J404" t="s">
        <v>885</v>
      </c>
      <c r="M404" s="26">
        <v>99</v>
      </c>
      <c r="Q404" s="29" t="s">
        <v>753</v>
      </c>
      <c r="R404" s="29" t="str">
        <f>IFERROR(MID(RADataQTable[[#This Row],[RAtemplate]],1,LEN(RADataQTable[[#This Row],[RAtemplate]])-8),"RA") &amp; " " &amp; RADataQTable[[#This Row],[prop_id0]] &amp; " " &amp; RADataQTable[[#This Row],[last0]]</f>
        <v>RA 1764099 Mitra</v>
      </c>
      <c r="U404" s="21" t="str">
        <f>IF(signer1="PD",IF(ISBLANK(RADataQTable[[#This Row],[sign_blck_name]]),"",RADataQTable[[#This Row],[sign_blck_name]]),IF(ISBLANK(signer1),"",signer1))</f>
        <v>phillip regalia</v>
      </c>
      <c r="V404" s="29" t="str">
        <f>signer2</f>
        <v>Cognizant Program Director</v>
      </c>
      <c r="W404" s="15" t="str">
        <f>HYPERLINK("https://www.ejacket.nsf.gov/ej/showProposal.do?Continue=Y&amp;ID="&amp;RADataQTable[[#This Row],[prop_id0]],"eJ")</f>
        <v>eJ</v>
      </c>
      <c r="X404" s="15" t="str">
        <f>HYPERLINK("mailto:"&amp;RADataQTable[[#This Row],[email]]&amp;"&amp;subject=Your NSF Proposal:  "&amp;RADataQTable[[#This Row],[Div]]&amp;" "&amp;RADataQTable[[#This Row],[prop_id0]], RADataQTable[[#This Row],[email]])</f>
        <v>ubli@usc.edu</v>
      </c>
      <c r="Y404" s="15" t="str">
        <f>HYPERLINK("mailto:"&amp;RADataQTable[[#This Row],[allPIemail]]&amp;"&amp;subject=NSF Proposal:  "&amp;RADataQTable[[#This Row],[Div]]&amp;" "&amp;RADataQTable[[#This Row],[prop_id0]], "PIs@")</f>
        <v>PIs@</v>
      </c>
      <c r="Z404" t="s">
        <v>2825</v>
      </c>
      <c r="AD404"/>
      <c r="AE404" t="str">
        <f>IF(RADataQTable[[#This Row],[maxScore]]-RADataQTable[[#This Row],[minScore]]&gt;4,"Y","")</f>
        <v/>
      </c>
      <c r="AF404" s="21"/>
      <c r="AG404" s="26"/>
      <c r="AI404"/>
      <c r="AJ404" s="30"/>
      <c r="AK404" s="13">
        <v>1199985</v>
      </c>
      <c r="AL404" s="13">
        <v>1199985</v>
      </c>
      <c r="AM404">
        <v>0</v>
      </c>
      <c r="AN404" s="30">
        <v>43344</v>
      </c>
      <c r="AO404" s="21">
        <v>36</v>
      </c>
      <c r="AP404" s="21" t="s">
        <v>5331</v>
      </c>
      <c r="AS404" s="30"/>
      <c r="AX404" s="30"/>
      <c r="BG404" s="30"/>
      <c r="BP404" s="30"/>
      <c r="BU404" t="s">
        <v>2721</v>
      </c>
      <c r="BV404" s="21" t="s">
        <v>2722</v>
      </c>
      <c r="BW404" s="21" t="s">
        <v>5330</v>
      </c>
      <c r="BX404" s="21" t="s">
        <v>3795</v>
      </c>
      <c r="BY404" s="31">
        <v>899986</v>
      </c>
      <c r="BZ404" s="31">
        <v>899986</v>
      </c>
      <c r="CA404" t="s">
        <v>2988</v>
      </c>
      <c r="CB404" s="21" t="s">
        <v>5333</v>
      </c>
      <c r="CC404" s="21" t="s">
        <v>5334</v>
      </c>
      <c r="CD404" s="21" t="s">
        <v>5335</v>
      </c>
      <c r="CE404" s="21" t="s">
        <v>534</v>
      </c>
      <c r="CF404" s="31">
        <v>299999</v>
      </c>
      <c r="CG404" s="31">
        <v>299999</v>
      </c>
      <c r="CH404" t="s">
        <v>2988</v>
      </c>
      <c r="CM404" s="31"/>
      <c r="CN404" s="31"/>
      <c r="CT404" s="31"/>
      <c r="CU404" s="31"/>
      <c r="DA404" s="31"/>
      <c r="DB404" s="31"/>
      <c r="DH404" s="31"/>
      <c r="DI404" s="31"/>
      <c r="DO404" s="31"/>
      <c r="DP404" s="31"/>
      <c r="DR404" t="s">
        <v>5478</v>
      </c>
      <c r="DS404" t="s">
        <v>5479</v>
      </c>
      <c r="DT404" t="s">
        <v>475</v>
      </c>
      <c r="DU404" s="29" t="s">
        <v>5528</v>
      </c>
      <c r="DV404" t="s">
        <v>2829</v>
      </c>
      <c r="DW404" t="s">
        <v>5481</v>
      </c>
      <c r="DX404" t="s">
        <v>5482</v>
      </c>
      <c r="DY404" t="s">
        <v>5483</v>
      </c>
      <c r="DZ404" t="s">
        <v>5484</v>
      </c>
      <c r="EA404" s="22">
        <v>43091.565520833334</v>
      </c>
      <c r="EB404" t="s">
        <v>5332</v>
      </c>
      <c r="EC404" t="s">
        <v>6060</v>
      </c>
    </row>
    <row r="405" spans="1:133" x14ac:dyDescent="0.35">
      <c r="A405" s="30"/>
      <c r="B405" s="22">
        <v>43005.814583333333</v>
      </c>
      <c r="C405" s="22" t="s">
        <v>2839</v>
      </c>
      <c r="D405" s="30" t="s">
        <v>2840</v>
      </c>
      <c r="E405" s="30" t="s">
        <v>462</v>
      </c>
      <c r="F405" s="30" t="s">
        <v>2820</v>
      </c>
      <c r="G405" s="30" t="s">
        <v>2819</v>
      </c>
      <c r="H405" t="s">
        <v>2821</v>
      </c>
      <c r="J405" t="s">
        <v>757</v>
      </c>
      <c r="M405" s="26">
        <v>99</v>
      </c>
      <c r="Q405" s="29" t="s">
        <v>753</v>
      </c>
      <c r="R405" s="29" t="str">
        <f>IFERROR(MID(RADataQTable[[#This Row],[RAtemplate]],1,LEN(RADataQTable[[#This Row],[RAtemplate]])-8),"RA") &amp; " " &amp; RADataQTable[[#This Row],[prop_id0]] &amp; " " &amp; RADataQTable[[#This Row],[last0]]</f>
        <v>RA 1764102 Alvaro</v>
      </c>
      <c r="U405" s="21" t="str">
        <f>IF(signer1="PD",IF(ISBLANK(RADataQTable[[#This Row],[sign_blck_name]]),"",RADataQTable[[#This Row],[sign_blck_name]]),IF(ISBLANK(signer1),"",signer1))</f>
        <v>Sandip Kundu</v>
      </c>
      <c r="V405" s="29" t="str">
        <f>signer2</f>
        <v>Cognizant Program Director</v>
      </c>
      <c r="W405" s="15" t="str">
        <f>HYPERLINK("https://www.ejacket.nsf.gov/ej/showProposal.do?Continue=Y&amp;ID="&amp;RADataQTable[[#This Row],[prop_id0]],"eJ")</f>
        <v>eJ</v>
      </c>
      <c r="X405" s="15" t="str">
        <f>HYPERLINK("mailto:"&amp;RADataQTable[[#This Row],[email]]&amp;"&amp;subject=Your NSF Proposal:  "&amp;RADataQTable[[#This Row],[Div]]&amp;" "&amp;RADataQTable[[#This Row],[prop_id0]], RADataQTable[[#This Row],[email]])</f>
        <v>palvaro@ucsc.edu</v>
      </c>
      <c r="Y405" s="15" t="str">
        <f>HYPERLINK("mailto:"&amp;RADataQTable[[#This Row],[allPIemail]]&amp;"&amp;subject=NSF Proposal:  "&amp;RADataQTable[[#This Row],[Div]]&amp;" "&amp;RADataQTable[[#This Row],[prop_id0]], "PIs@")</f>
        <v>PIs@</v>
      </c>
      <c r="Z405" t="s">
        <v>2841</v>
      </c>
      <c r="AD405"/>
      <c r="AE405" t="str">
        <f>IF(RADataQTable[[#This Row],[maxScore]]-RADataQTable[[#This Row],[minScore]]&gt;4,"Y","")</f>
        <v/>
      </c>
      <c r="AF405" s="21"/>
      <c r="AG405" s="26"/>
      <c r="AI405"/>
      <c r="AJ405" s="30"/>
      <c r="AK405" s="13">
        <v>899700</v>
      </c>
      <c r="AL405" s="13">
        <v>899700</v>
      </c>
      <c r="AM405">
        <v>0</v>
      </c>
      <c r="AN405" s="30">
        <v>43191</v>
      </c>
      <c r="AO405" s="21">
        <v>36</v>
      </c>
      <c r="AP405" s="21" t="s">
        <v>5338</v>
      </c>
      <c r="AS405" s="30"/>
      <c r="AX405" s="30"/>
      <c r="BG405" s="30"/>
      <c r="BP405" s="30"/>
      <c r="BU405" t="s">
        <v>2724</v>
      </c>
      <c r="BV405" s="21" t="s">
        <v>2725</v>
      </c>
      <c r="BW405" s="21" t="s">
        <v>756</v>
      </c>
      <c r="BX405" s="21" t="s">
        <v>5337</v>
      </c>
      <c r="BY405" s="31">
        <v>899700</v>
      </c>
      <c r="BZ405" s="31">
        <v>899700</v>
      </c>
      <c r="CA405" t="s">
        <v>485</v>
      </c>
      <c r="CF405" s="31"/>
      <c r="CG405" s="31"/>
      <c r="CM405" s="31"/>
      <c r="CN405" s="31"/>
      <c r="CT405" s="31"/>
      <c r="CU405" s="31"/>
      <c r="DA405" s="31"/>
      <c r="DB405" s="31"/>
      <c r="DH405" s="31"/>
      <c r="DI405" s="31"/>
      <c r="DO405" s="31"/>
      <c r="DP405" s="31"/>
      <c r="DR405" t="s">
        <v>5486</v>
      </c>
      <c r="DS405" t="s">
        <v>5487</v>
      </c>
      <c r="DT405" t="s">
        <v>463</v>
      </c>
      <c r="DU405" s="29" t="s">
        <v>5488</v>
      </c>
      <c r="DV405" t="s">
        <v>2829</v>
      </c>
      <c r="DW405" t="s">
        <v>5481</v>
      </c>
      <c r="DX405" t="s">
        <v>5482</v>
      </c>
      <c r="DY405" t="s">
        <v>5483</v>
      </c>
      <c r="DZ405" t="s">
        <v>5484</v>
      </c>
      <c r="EA405" s="22">
        <v>43091.565520833334</v>
      </c>
      <c r="EB405" t="s">
        <v>5339</v>
      </c>
      <c r="EC405" t="s">
        <v>6061</v>
      </c>
    </row>
    <row r="406" spans="1:133" x14ac:dyDescent="0.35">
      <c r="A406" s="30"/>
      <c r="B406" s="22">
        <v>43005.820833333331</v>
      </c>
      <c r="C406" s="22" t="s">
        <v>2817</v>
      </c>
      <c r="D406" s="30" t="s">
        <v>2818</v>
      </c>
      <c r="E406" s="30" t="s">
        <v>474</v>
      </c>
      <c r="F406" s="30" t="s">
        <v>2820</v>
      </c>
      <c r="G406" s="30" t="s">
        <v>2819</v>
      </c>
      <c r="H406" t="s">
        <v>2821</v>
      </c>
      <c r="I406" t="s">
        <v>2822</v>
      </c>
      <c r="J406" t="s">
        <v>885</v>
      </c>
      <c r="M406" s="26">
        <v>99</v>
      </c>
      <c r="Q406" s="29" t="s">
        <v>753</v>
      </c>
      <c r="R406" s="29" t="str">
        <f>IFERROR(MID(RADataQTable[[#This Row],[RAtemplate]],1,LEN(RADataQTable[[#This Row],[RAtemplate]])-8),"RA") &amp; " " &amp; RADataQTable[[#This Row],[prop_id0]] &amp; " " &amp; RADataQTable[[#This Row],[last0]]</f>
        <v>RA 1764104 Vardy</v>
      </c>
      <c r="U406" s="21" t="str">
        <f>IF(signer1="PD",IF(ISBLANK(RADataQTable[[#This Row],[sign_blck_name]]),"",RADataQTable[[#This Row],[sign_blck_name]]),IF(ISBLANK(signer1),"",signer1))</f>
        <v>phillip regalia</v>
      </c>
      <c r="V406" s="29" t="str">
        <f>signer2</f>
        <v>Cognizant Program Director</v>
      </c>
      <c r="W406" s="15" t="str">
        <f>HYPERLINK("https://www.ejacket.nsf.gov/ej/showProposal.do?Continue=Y&amp;ID="&amp;RADataQTable[[#This Row],[prop_id0]],"eJ")</f>
        <v>eJ</v>
      </c>
      <c r="X406" s="15" t="str">
        <f>HYPERLINK("mailto:"&amp;RADataQTable[[#This Row],[email]]&amp;"&amp;subject=Your NSF Proposal:  "&amp;RADataQTable[[#This Row],[Div]]&amp;" "&amp;RADataQTable[[#This Row],[prop_id0]], RADataQTable[[#This Row],[email]])</f>
        <v>vardy@ece.ucsd.edu</v>
      </c>
      <c r="Y406" s="15" t="str">
        <f>HYPERLINK("mailto:"&amp;RADataQTable[[#This Row],[allPIemail]]&amp;"&amp;subject=NSF Proposal:  "&amp;RADataQTable[[#This Row],[Div]]&amp;" "&amp;RADataQTable[[#This Row],[prop_id0]], "PIs@")</f>
        <v>PIs@</v>
      </c>
      <c r="Z406" t="s">
        <v>2825</v>
      </c>
      <c r="AD406"/>
      <c r="AE406" t="str">
        <f>IF(RADataQTable[[#This Row],[maxScore]]-RADataQTable[[#This Row],[minScore]]&gt;4,"Y","")</f>
        <v/>
      </c>
      <c r="AF406" s="21"/>
      <c r="AG406" s="26"/>
      <c r="AI406"/>
      <c r="AJ406" s="30"/>
      <c r="AK406" s="13">
        <v>1200000</v>
      </c>
      <c r="AL406" s="13">
        <v>1200000</v>
      </c>
      <c r="AM406">
        <v>0</v>
      </c>
      <c r="AN406" s="30">
        <v>43313</v>
      </c>
      <c r="AO406" s="21">
        <v>48</v>
      </c>
      <c r="AP406" s="21" t="s">
        <v>5342</v>
      </c>
      <c r="AS406" s="30"/>
      <c r="AX406" s="30"/>
      <c r="BG406" s="30"/>
      <c r="BP406" s="30"/>
      <c r="BU406" t="s">
        <v>5340</v>
      </c>
      <c r="BV406" s="21" t="s">
        <v>5341</v>
      </c>
      <c r="BW406" s="21" t="s">
        <v>4236</v>
      </c>
      <c r="BX406" s="21" t="s">
        <v>668</v>
      </c>
      <c r="BY406" s="31">
        <v>624841</v>
      </c>
      <c r="BZ406" s="31">
        <v>624841</v>
      </c>
      <c r="CA406" t="s">
        <v>2988</v>
      </c>
      <c r="CB406" s="21" t="s">
        <v>5344</v>
      </c>
      <c r="CC406" s="21" t="s">
        <v>5345</v>
      </c>
      <c r="CD406" s="21" t="s">
        <v>5346</v>
      </c>
      <c r="CE406" s="21" t="s">
        <v>713</v>
      </c>
      <c r="CF406" s="31">
        <v>575159</v>
      </c>
      <c r="CG406" s="31">
        <v>575159</v>
      </c>
      <c r="CH406" t="s">
        <v>2988</v>
      </c>
      <c r="CM406" s="31"/>
      <c r="CN406" s="31"/>
      <c r="CT406" s="31"/>
      <c r="CU406" s="31"/>
      <c r="DA406" s="31"/>
      <c r="DB406" s="31"/>
      <c r="DH406" s="31"/>
      <c r="DI406" s="31"/>
      <c r="DO406" s="31"/>
      <c r="DP406" s="31"/>
      <c r="DR406" t="s">
        <v>5478</v>
      </c>
      <c r="DS406" t="s">
        <v>5479</v>
      </c>
      <c r="DT406" t="s">
        <v>475</v>
      </c>
      <c r="DU406" s="29" t="s">
        <v>5528</v>
      </c>
      <c r="DV406" t="s">
        <v>2829</v>
      </c>
      <c r="DW406" t="s">
        <v>5481</v>
      </c>
      <c r="DX406" t="s">
        <v>5482</v>
      </c>
      <c r="DY406" t="s">
        <v>5483</v>
      </c>
      <c r="DZ406" t="s">
        <v>5484</v>
      </c>
      <c r="EA406" s="22">
        <v>43091.565520833334</v>
      </c>
      <c r="EB406" t="s">
        <v>5343</v>
      </c>
      <c r="EC406" t="s">
        <v>6062</v>
      </c>
    </row>
    <row r="407" spans="1:133" x14ac:dyDescent="0.35">
      <c r="A407" s="30"/>
      <c r="B407" s="22">
        <v>43005.933333333334</v>
      </c>
      <c r="C407" s="22" t="s">
        <v>2817</v>
      </c>
      <c r="D407" s="30" t="s">
        <v>2818</v>
      </c>
      <c r="E407" s="30" t="s">
        <v>474</v>
      </c>
      <c r="F407" s="30" t="s">
        <v>2820</v>
      </c>
      <c r="G407" s="30" t="s">
        <v>2819</v>
      </c>
      <c r="H407" t="s">
        <v>2821</v>
      </c>
      <c r="I407" t="s">
        <v>2822</v>
      </c>
      <c r="J407" t="s">
        <v>1201</v>
      </c>
      <c r="M407" s="26">
        <v>99</v>
      </c>
      <c r="Q407" s="29" t="s">
        <v>753</v>
      </c>
      <c r="R407" s="29" t="str">
        <f>IFERROR(MID(RADataQTable[[#This Row],[RAtemplate]],1,LEN(RADataQTable[[#This Row],[RAtemplate]])-8),"RA") &amp; " " &amp; RADataQTable[[#This Row],[prop_id0]] &amp; " " &amp; RADataQTable[[#This Row],[last0]]</f>
        <v>RA 1764108 Santhanam</v>
      </c>
      <c r="U407" s="21" t="str">
        <f>IF(signer1="PD",IF(ISBLANK(RADataQTable[[#This Row],[sign_blck_name]]),"",RADataQTable[[#This Row],[sign_blck_name]]),IF(ISBLANK(signer1),"",signer1))</f>
        <v>Richard Brown</v>
      </c>
      <c r="V407" s="29" t="str">
        <f>signer2</f>
        <v>Cognizant Program Director</v>
      </c>
      <c r="W407" s="15" t="str">
        <f>HYPERLINK("https://www.ejacket.nsf.gov/ej/showProposal.do?Continue=Y&amp;ID="&amp;RADataQTable[[#This Row],[prop_id0]],"eJ")</f>
        <v>eJ</v>
      </c>
      <c r="X407" s="15" t="str">
        <f>HYPERLINK("mailto:"&amp;RADataQTable[[#This Row],[email]]&amp;"&amp;subject=Your NSF Proposal:  "&amp;RADataQTable[[#This Row],[Div]]&amp;" "&amp;RADataQTable[[#This Row],[prop_id0]], RADataQTable[[#This Row],[email]])</f>
        <v>nsanthan@hawaii.edu</v>
      </c>
      <c r="Y407" s="15" t="str">
        <f>HYPERLINK("mailto:"&amp;RADataQTable[[#This Row],[allPIemail]]&amp;"&amp;subject=NSF Proposal:  "&amp;RADataQTable[[#This Row],[Div]]&amp;" "&amp;RADataQTable[[#This Row],[prop_id0]], "PIs@")</f>
        <v>PIs@</v>
      </c>
      <c r="Z407" t="s">
        <v>2825</v>
      </c>
      <c r="AD407"/>
      <c r="AE407" t="str">
        <f>IF(RADataQTable[[#This Row],[maxScore]]-RADataQTable[[#This Row],[minScore]]&gt;4,"Y","")</f>
        <v/>
      </c>
      <c r="AF407" s="21"/>
      <c r="AG407" s="26"/>
      <c r="AI407"/>
      <c r="AJ407" s="30"/>
      <c r="AK407" s="13">
        <v>1199989</v>
      </c>
      <c r="AL407" s="13">
        <v>1199989</v>
      </c>
      <c r="AM407">
        <v>0</v>
      </c>
      <c r="AN407" s="30">
        <v>43235</v>
      </c>
      <c r="AO407" s="21">
        <v>48</v>
      </c>
      <c r="AP407" s="21" t="s">
        <v>5352</v>
      </c>
      <c r="AS407" s="30"/>
      <c r="AX407" s="30"/>
      <c r="BG407" s="30"/>
      <c r="BP407" s="30"/>
      <c r="BU407" t="s">
        <v>5349</v>
      </c>
      <c r="BV407" s="21" t="s">
        <v>5350</v>
      </c>
      <c r="BW407" s="21" t="s">
        <v>5351</v>
      </c>
      <c r="BX407" s="21" t="s">
        <v>3477</v>
      </c>
      <c r="BY407" s="31">
        <v>399989</v>
      </c>
      <c r="BZ407" s="31">
        <v>399989</v>
      </c>
      <c r="CA407" t="s">
        <v>5348</v>
      </c>
      <c r="CB407" s="21" t="s">
        <v>5354</v>
      </c>
      <c r="CC407" s="21" t="s">
        <v>5355</v>
      </c>
      <c r="CD407" s="21" t="s">
        <v>5356</v>
      </c>
      <c r="CE407" s="21" t="s">
        <v>662</v>
      </c>
      <c r="CF407" s="31">
        <v>400000</v>
      </c>
      <c r="CG407" s="31">
        <v>400000</v>
      </c>
      <c r="CH407" t="s">
        <v>5348</v>
      </c>
      <c r="CI407" s="21" t="s">
        <v>5358</v>
      </c>
      <c r="CJ407" s="21" t="s">
        <v>5359</v>
      </c>
      <c r="CK407" s="21" t="s">
        <v>5360</v>
      </c>
      <c r="CL407" s="21" t="s">
        <v>612</v>
      </c>
      <c r="CM407" s="31">
        <v>400000</v>
      </c>
      <c r="CN407" s="31">
        <v>400000</v>
      </c>
      <c r="CO407" t="s">
        <v>5348</v>
      </c>
      <c r="CT407" s="31"/>
      <c r="CU407" s="31"/>
      <c r="DA407" s="31"/>
      <c r="DB407" s="31"/>
      <c r="DH407" s="31"/>
      <c r="DI407" s="31"/>
      <c r="DO407" s="31"/>
      <c r="DP407" s="31"/>
      <c r="DR407" t="s">
        <v>5478</v>
      </c>
      <c r="DS407" t="s">
        <v>5479</v>
      </c>
      <c r="DT407" t="s">
        <v>475</v>
      </c>
      <c r="DU407" s="29" t="s">
        <v>5624</v>
      </c>
      <c r="DV407" t="s">
        <v>2829</v>
      </c>
      <c r="DW407" t="s">
        <v>5481</v>
      </c>
      <c r="DX407" t="s">
        <v>5482</v>
      </c>
      <c r="DY407" t="s">
        <v>5483</v>
      </c>
      <c r="DZ407" t="s">
        <v>5484</v>
      </c>
      <c r="EA407" s="22">
        <v>43091.565520833334</v>
      </c>
      <c r="EB407" t="s">
        <v>5353</v>
      </c>
      <c r="EC407" t="s">
        <v>6063</v>
      </c>
    </row>
    <row r="408" spans="1:133" x14ac:dyDescent="0.35">
      <c r="A408" s="30"/>
      <c r="B408" s="22">
        <v>43007.679166666669</v>
      </c>
      <c r="C408" s="22" t="s">
        <v>2839</v>
      </c>
      <c r="D408" s="30" t="s">
        <v>2840</v>
      </c>
      <c r="E408" s="30" t="s">
        <v>462</v>
      </c>
      <c r="F408" s="30" t="s">
        <v>2820</v>
      </c>
      <c r="G408" s="30" t="s">
        <v>2819</v>
      </c>
      <c r="H408" t="s">
        <v>2821</v>
      </c>
      <c r="J408" t="s">
        <v>761</v>
      </c>
      <c r="M408" s="26">
        <v>99</v>
      </c>
      <c r="Q408" s="29" t="s">
        <v>753</v>
      </c>
      <c r="R408" s="29" t="str">
        <f>IFERROR(MID(RADataQTable[[#This Row],[RAtemplate]],1,LEN(RADataQTable[[#This Row],[RAtemplate]])-8),"RA") &amp; " " &amp; RADataQTable[[#This Row],[prop_id0]] &amp; " " &amp; RADataQTable[[#This Row],[last0]]</f>
        <v>RA 1764392 Sarwat</v>
      </c>
      <c r="U408" s="21" t="str">
        <f>IF(signer1="PD",IF(ISBLANK(RADataQTable[[#This Row],[sign_blck_name]]),"",RADataQTable[[#This Row],[sign_blck_name]]),IF(ISBLANK(signer1),"",signer1))</f>
        <v>Samee Khan</v>
      </c>
      <c r="V408" s="29" t="str">
        <f>signer2</f>
        <v>Cognizant Program Director</v>
      </c>
      <c r="W408" s="15" t="str">
        <f>HYPERLINK("https://www.ejacket.nsf.gov/ej/showProposal.do?Continue=Y&amp;ID="&amp;RADataQTable[[#This Row],[prop_id0]],"eJ")</f>
        <v>eJ</v>
      </c>
      <c r="X408" s="15" t="str">
        <f>HYPERLINK("mailto:"&amp;RADataQTable[[#This Row],[email]]&amp;"&amp;subject=Your NSF Proposal:  "&amp;RADataQTable[[#This Row],[Div]]&amp;" "&amp;RADataQTable[[#This Row],[prop_id0]], RADataQTable[[#This Row],[email]])</f>
        <v>asarwat@fiu.edu</v>
      </c>
      <c r="Y408" s="15" t="str">
        <f>HYPERLINK("mailto:"&amp;RADataQTable[[#This Row],[allPIemail]]&amp;"&amp;subject=NSF Proposal:  "&amp;RADataQTable[[#This Row],[Div]]&amp;" "&amp;RADataQTable[[#This Row],[prop_id0]], "PIs@")</f>
        <v>PIs@</v>
      </c>
      <c r="Z408" t="s">
        <v>2841</v>
      </c>
      <c r="AD408"/>
      <c r="AE408" t="str">
        <f>IF(RADataQTable[[#This Row],[maxScore]]-RADataQTable[[#This Row],[minScore]]&gt;4,"Y","")</f>
        <v/>
      </c>
      <c r="AF408" s="21"/>
      <c r="AG408" s="26"/>
      <c r="AI408"/>
      <c r="AJ408" s="30"/>
      <c r="AK408" s="13">
        <v>988056</v>
      </c>
      <c r="AL408" s="13">
        <v>988056</v>
      </c>
      <c r="AM408">
        <v>0</v>
      </c>
      <c r="AN408" s="30">
        <v>43191</v>
      </c>
      <c r="AO408" s="21">
        <v>36</v>
      </c>
      <c r="AP408" s="21" t="s">
        <v>5363</v>
      </c>
      <c r="AS408" s="30"/>
      <c r="AX408" s="30"/>
      <c r="BG408" s="30"/>
      <c r="BP408" s="30"/>
      <c r="BU408" t="s">
        <v>2727</v>
      </c>
      <c r="BV408" s="21" t="s">
        <v>1761</v>
      </c>
      <c r="BW408" s="21" t="s">
        <v>5362</v>
      </c>
      <c r="BX408" s="21" t="s">
        <v>4100</v>
      </c>
      <c r="BY408" s="31">
        <v>497749</v>
      </c>
      <c r="BZ408" s="31">
        <v>497749</v>
      </c>
      <c r="CA408" t="s">
        <v>485</v>
      </c>
      <c r="CB408" s="21" t="s">
        <v>5365</v>
      </c>
      <c r="CC408" s="21" t="s">
        <v>5366</v>
      </c>
      <c r="CD408" s="21" t="s">
        <v>5367</v>
      </c>
      <c r="CE408" s="21" t="s">
        <v>4203</v>
      </c>
      <c r="CF408" s="31">
        <v>490307</v>
      </c>
      <c r="CG408" s="31">
        <v>490307</v>
      </c>
      <c r="CH408" t="s">
        <v>485</v>
      </c>
      <c r="CM408" s="31"/>
      <c r="CN408" s="31"/>
      <c r="CT408" s="31"/>
      <c r="CU408" s="31"/>
      <c r="DA408" s="31"/>
      <c r="DB408" s="31"/>
      <c r="DH408" s="31"/>
      <c r="DI408" s="31"/>
      <c r="DO408" s="31"/>
      <c r="DP408" s="31"/>
      <c r="DR408" t="s">
        <v>5486</v>
      </c>
      <c r="DS408" t="s">
        <v>5487</v>
      </c>
      <c r="DT408" t="s">
        <v>463</v>
      </c>
      <c r="DU408" s="29" t="s">
        <v>5490</v>
      </c>
      <c r="DV408" t="s">
        <v>2829</v>
      </c>
      <c r="DW408" t="s">
        <v>5481</v>
      </c>
      <c r="DX408" t="s">
        <v>5482</v>
      </c>
      <c r="DY408" t="s">
        <v>5483</v>
      </c>
      <c r="DZ408" t="s">
        <v>5484</v>
      </c>
      <c r="EA408" s="22">
        <v>43091.565520833334</v>
      </c>
      <c r="EB408" t="s">
        <v>5364</v>
      </c>
      <c r="EC408" t="s">
        <v>6064</v>
      </c>
    </row>
    <row r="409" spans="1:133" x14ac:dyDescent="0.35">
      <c r="A409" s="30"/>
      <c r="B409" s="22">
        <v>43011.439583333333</v>
      </c>
      <c r="C409" s="22" t="s">
        <v>2839</v>
      </c>
      <c r="D409" s="30" t="s">
        <v>2840</v>
      </c>
      <c r="E409" s="30" t="s">
        <v>462</v>
      </c>
      <c r="F409" s="30" t="s">
        <v>2820</v>
      </c>
      <c r="G409" s="30" t="s">
        <v>2819</v>
      </c>
      <c r="H409" t="s">
        <v>5375</v>
      </c>
      <c r="I409" t="s">
        <v>4825</v>
      </c>
      <c r="J409" t="s">
        <v>2743</v>
      </c>
      <c r="K409" s="22">
        <v>43083.648645833331</v>
      </c>
      <c r="M409" s="26">
        <v>99</v>
      </c>
      <c r="Q409" s="29" t="s">
        <v>753</v>
      </c>
      <c r="R409" s="29" t="str">
        <f>IFERROR(MID(RADataQTable[[#This Row],[RAtemplate]],1,LEN(RADataQTable[[#This Row],[RAtemplate]])-8),"RA") &amp; " " &amp; RADataQTable[[#This Row],[prop_id0]] &amp; " " &amp; RADataQTable[[#This Row],[last0]]</f>
        <v>RA 1800661 Karpuzcu</v>
      </c>
      <c r="U409" s="21" t="str">
        <f>IF(signer1="PD",IF(ISBLANK(RADataQTable[[#This Row],[sign_blck_name]]),"",RADataQTable[[#This Row],[sign_blck_name]]),IF(ISBLANK(signer1),"",signer1))</f>
        <v>Yan Solihin</v>
      </c>
      <c r="V409" s="29" t="str">
        <f>signer2</f>
        <v>Cognizant Program Director</v>
      </c>
      <c r="W409" s="15" t="str">
        <f>HYPERLINK("https://www.ejacket.nsf.gov/ej/showProposal.do?Continue=Y&amp;ID="&amp;RADataQTable[[#This Row],[prop_id0]],"eJ")</f>
        <v>eJ</v>
      </c>
      <c r="X409" s="15" t="str">
        <f>HYPERLINK("mailto:"&amp;RADataQTable[[#This Row],[email]]&amp;"&amp;subject=Your NSF Proposal:  "&amp;RADataQTable[[#This Row],[Div]]&amp;" "&amp;RADataQTable[[#This Row],[prop_id0]], RADataQTable[[#This Row],[email]])</f>
        <v>ukarpuzc@umn.edu</v>
      </c>
      <c r="Y409" s="15" t="str">
        <f>HYPERLINK("mailto:"&amp;RADataQTable[[#This Row],[allPIemail]]&amp;"&amp;subject=NSF Proposal:  "&amp;RADataQTable[[#This Row],[Div]]&amp;" "&amp;RADataQTable[[#This Row],[prop_id0]], "PIs@")</f>
        <v>PIs@</v>
      </c>
      <c r="Z409" t="s">
        <v>2841</v>
      </c>
      <c r="AD409"/>
      <c r="AE409" t="str">
        <f>IF(RADataQTable[[#This Row],[maxScore]]-RADataQTable[[#This Row],[minScore]]&gt;4,"Y","")</f>
        <v/>
      </c>
      <c r="AF409" s="21"/>
      <c r="AG409" s="26"/>
      <c r="AI409"/>
      <c r="AJ409" s="30"/>
      <c r="AK409" s="13">
        <v>25000</v>
      </c>
      <c r="AL409" s="13">
        <v>25000</v>
      </c>
      <c r="AM409">
        <v>0</v>
      </c>
      <c r="AN409" s="30">
        <v>43040</v>
      </c>
      <c r="AO409" s="21">
        <v>10</v>
      </c>
      <c r="AP409" s="21" t="s">
        <v>5377</v>
      </c>
      <c r="AS409" s="30"/>
      <c r="AX409" s="30"/>
      <c r="BG409" s="30"/>
      <c r="BP409" s="30"/>
      <c r="BU409" t="s">
        <v>2741</v>
      </c>
      <c r="BV409" s="21" t="s">
        <v>2742</v>
      </c>
      <c r="BW409" s="21" t="s">
        <v>5376</v>
      </c>
      <c r="BX409" s="21" t="s">
        <v>3918</v>
      </c>
      <c r="BY409" s="31">
        <v>18000</v>
      </c>
      <c r="BZ409" s="31">
        <v>18000</v>
      </c>
      <c r="CA409" t="s">
        <v>483</v>
      </c>
      <c r="CB409" s="21" t="s">
        <v>2749</v>
      </c>
      <c r="CC409" s="21" t="s">
        <v>2748</v>
      </c>
      <c r="CD409" s="21" t="s">
        <v>2847</v>
      </c>
      <c r="CE409" s="21" t="s">
        <v>713</v>
      </c>
      <c r="CF409" s="31">
        <v>7000</v>
      </c>
      <c r="CG409" s="31">
        <v>7000</v>
      </c>
      <c r="CH409" t="s">
        <v>483</v>
      </c>
      <c r="CM409" s="31"/>
      <c r="CN409" s="31"/>
      <c r="CT409" s="31"/>
      <c r="CU409" s="31"/>
      <c r="DA409" s="31"/>
      <c r="DB409" s="31"/>
      <c r="DH409" s="31"/>
      <c r="DI409" s="31"/>
      <c r="DO409" s="31"/>
      <c r="DP409" s="31"/>
      <c r="DR409" t="s">
        <v>5486</v>
      </c>
      <c r="DS409" t="s">
        <v>5487</v>
      </c>
      <c r="DT409" t="s">
        <v>463</v>
      </c>
      <c r="DU409" s="29" t="s">
        <v>6068</v>
      </c>
      <c r="DV409" t="s">
        <v>2829</v>
      </c>
      <c r="DW409" t="s">
        <v>5481</v>
      </c>
      <c r="DX409" t="s">
        <v>6069</v>
      </c>
      <c r="DY409" t="s">
        <v>5483</v>
      </c>
      <c r="DZ409" t="s">
        <v>5484</v>
      </c>
      <c r="EA409" s="22">
        <v>43091.565520833334</v>
      </c>
      <c r="EB409" t="s">
        <v>5378</v>
      </c>
      <c r="EC409" t="s">
        <v>6070</v>
      </c>
    </row>
    <row r="410" spans="1:133" x14ac:dyDescent="0.35">
      <c r="A410" s="30"/>
      <c r="B410" s="22">
        <v>43011.542361111111</v>
      </c>
      <c r="C410" s="22" t="s">
        <v>2817</v>
      </c>
      <c r="D410" s="30" t="s">
        <v>2818</v>
      </c>
      <c r="E410" s="30" t="s">
        <v>480</v>
      </c>
      <c r="F410" s="30" t="s">
        <v>2820</v>
      </c>
      <c r="G410" s="30" t="s">
        <v>2819</v>
      </c>
      <c r="H410" t="s">
        <v>2821</v>
      </c>
      <c r="I410" t="s">
        <v>2822</v>
      </c>
      <c r="J410" t="s">
        <v>1741</v>
      </c>
      <c r="M410" s="26">
        <v>99</v>
      </c>
      <c r="Q410" s="29" t="s">
        <v>753</v>
      </c>
      <c r="R410" s="29" t="str">
        <f>IFERROR(MID(RADataQTable[[#This Row],[RAtemplate]],1,LEN(RADataQTable[[#This Row],[RAtemplate]])-8),"RA") &amp; " " &amp; RADataQTable[[#This Row],[prop_id0]] &amp; " " &amp; RADataQTable[[#This Row],[last0]]</f>
        <v>RA 1800723 Nakhleh</v>
      </c>
      <c r="U410" s="21" t="str">
        <f>IF(signer1="PD",IF(ISBLANK(RADataQTable[[#This Row],[sign_blck_name]]),"",RADataQTable[[#This Row],[sign_blck_name]]),IF(ISBLANK(signer1),"",signer1))</f>
        <v>Mitra Basu</v>
      </c>
      <c r="V410" s="29" t="str">
        <f>signer2</f>
        <v>Cognizant Program Director</v>
      </c>
      <c r="W410" s="15" t="str">
        <f>HYPERLINK("https://www.ejacket.nsf.gov/ej/showProposal.do?Continue=Y&amp;ID="&amp;RADataQTable[[#This Row],[prop_id0]],"eJ")</f>
        <v>eJ</v>
      </c>
      <c r="X410" s="15" t="str">
        <f>HYPERLINK("mailto:"&amp;RADataQTable[[#This Row],[email]]&amp;"&amp;subject=Your NSF Proposal:  "&amp;RADataQTable[[#This Row],[Div]]&amp;" "&amp;RADataQTable[[#This Row],[prop_id0]], RADataQTable[[#This Row],[email]])</f>
        <v>nakhleh@rice.edu</v>
      </c>
      <c r="Y410" s="15" t="str">
        <f>HYPERLINK("mailto:"&amp;RADataQTable[[#This Row],[allPIemail]]&amp;"&amp;subject=NSF Proposal:  "&amp;RADataQTable[[#This Row],[Div]]&amp;" "&amp;RADataQTable[[#This Row],[prop_id0]], "PIs@")</f>
        <v>PIs@</v>
      </c>
      <c r="Z410" t="s">
        <v>2825</v>
      </c>
      <c r="AD410"/>
      <c r="AE410" t="str">
        <f>IF(RADataQTable[[#This Row],[maxScore]]-RADataQTable[[#This Row],[minScore]]&gt;4,"Y","")</f>
        <v/>
      </c>
      <c r="AF410" s="21"/>
      <c r="AG410" s="26"/>
      <c r="AI410"/>
      <c r="AJ410" s="30"/>
      <c r="AK410" s="13">
        <v>1199917</v>
      </c>
      <c r="AL410" s="13">
        <v>1199917</v>
      </c>
      <c r="AM410">
        <v>0</v>
      </c>
      <c r="AN410" s="30">
        <v>43221</v>
      </c>
      <c r="AO410" s="21">
        <v>48</v>
      </c>
      <c r="AP410" s="21" t="s">
        <v>5381</v>
      </c>
      <c r="AS410" s="30"/>
      <c r="AX410" s="30"/>
      <c r="BG410" s="30"/>
      <c r="BP410" s="30"/>
      <c r="BU410" t="s">
        <v>2755</v>
      </c>
      <c r="BV410" s="21" t="s">
        <v>2756</v>
      </c>
      <c r="BW410" s="21" t="s">
        <v>5380</v>
      </c>
      <c r="BX410" s="21" t="s">
        <v>3081</v>
      </c>
      <c r="BY410" s="31">
        <v>1199917</v>
      </c>
      <c r="BZ410" s="31">
        <v>1199917</v>
      </c>
      <c r="CF410" s="31"/>
      <c r="CG410" s="31"/>
      <c r="CM410" s="31"/>
      <c r="CN410" s="31"/>
      <c r="CT410" s="31"/>
      <c r="CU410" s="31"/>
      <c r="DA410" s="31"/>
      <c r="DB410" s="31"/>
      <c r="DH410" s="31"/>
      <c r="DI410" s="31"/>
      <c r="DO410" s="31"/>
      <c r="DP410" s="31"/>
      <c r="DR410" t="s">
        <v>5478</v>
      </c>
      <c r="DS410" t="s">
        <v>5479</v>
      </c>
      <c r="DT410" t="s">
        <v>481</v>
      </c>
      <c r="DU410" s="29" t="s">
        <v>5775</v>
      </c>
      <c r="DV410" t="s">
        <v>2881</v>
      </c>
      <c r="DW410" t="s">
        <v>5481</v>
      </c>
      <c r="DX410" t="s">
        <v>5482</v>
      </c>
      <c r="DY410" t="s">
        <v>5483</v>
      </c>
      <c r="DZ410" t="s">
        <v>5484</v>
      </c>
      <c r="EA410" s="22">
        <v>43091.565520833334</v>
      </c>
      <c r="EB410" t="s">
        <v>5382</v>
      </c>
      <c r="EC410" t="s">
        <v>6071</v>
      </c>
    </row>
    <row r="411" spans="1:133" x14ac:dyDescent="0.35">
      <c r="A411" s="30"/>
      <c r="B411" s="22">
        <v>43011.6</v>
      </c>
      <c r="C411" s="22" t="s">
        <v>2839</v>
      </c>
      <c r="D411" s="30" t="s">
        <v>2840</v>
      </c>
      <c r="E411" s="30" t="s">
        <v>462</v>
      </c>
      <c r="F411" s="30" t="s">
        <v>2820</v>
      </c>
      <c r="G411" s="30" t="s">
        <v>2819</v>
      </c>
      <c r="H411" t="s">
        <v>2821</v>
      </c>
      <c r="J411" t="s">
        <v>761</v>
      </c>
      <c r="M411" s="26">
        <v>99</v>
      </c>
      <c r="Q411" s="29" t="s">
        <v>753</v>
      </c>
      <c r="R411" s="29" t="str">
        <f>IFERROR(MID(RADataQTable[[#This Row],[RAtemplate]],1,LEN(RADataQTable[[#This Row],[RAtemplate]])-8),"RA") &amp; " " &amp; RADataQTable[[#This Row],[prop_id0]] &amp; " " &amp; RADataQTable[[#This Row],[last0]]</f>
        <v>RA 1800748 Jermaine</v>
      </c>
      <c r="U411" s="21" t="str">
        <f>IF(signer1="PD",IF(ISBLANK(RADataQTable[[#This Row],[sign_blck_name]]),"",RADataQTable[[#This Row],[sign_blck_name]]),IF(ISBLANK(signer1),"",signer1))</f>
        <v>Samee Khan</v>
      </c>
      <c r="V411" s="29" t="str">
        <f>signer2</f>
        <v>Cognizant Program Director</v>
      </c>
      <c r="W411" s="15" t="str">
        <f>HYPERLINK("https://www.ejacket.nsf.gov/ej/showProposal.do?Continue=Y&amp;ID="&amp;RADataQTable[[#This Row],[prop_id0]],"eJ")</f>
        <v>eJ</v>
      </c>
      <c r="X411" s="15" t="str">
        <f>HYPERLINK("mailto:"&amp;RADataQTable[[#This Row],[email]]&amp;"&amp;subject=Your NSF Proposal:  "&amp;RADataQTable[[#This Row],[Div]]&amp;" "&amp;RADataQTable[[#This Row],[prop_id0]], RADataQTable[[#This Row],[email]])</f>
        <v>Christopher.m.jermaine@rice.edu</v>
      </c>
      <c r="Y411" s="15" t="str">
        <f>HYPERLINK("mailto:"&amp;RADataQTable[[#This Row],[allPIemail]]&amp;"&amp;subject=NSF Proposal:  "&amp;RADataQTable[[#This Row],[Div]]&amp;" "&amp;RADataQTable[[#This Row],[prop_id0]], "PIs@")</f>
        <v>PIs@</v>
      </c>
      <c r="Z411" t="s">
        <v>2841</v>
      </c>
      <c r="AD411"/>
      <c r="AE411" t="str">
        <f>IF(RADataQTable[[#This Row],[maxScore]]-RADataQTable[[#This Row],[minScore]]&gt;4,"Y","")</f>
        <v/>
      </c>
      <c r="AF411" s="21"/>
      <c r="AG411" s="26"/>
      <c r="AI411"/>
      <c r="AJ411" s="30"/>
      <c r="AK411" s="13">
        <v>1182396</v>
      </c>
      <c r="AL411" s="13">
        <v>1182396</v>
      </c>
      <c r="AM411">
        <v>0</v>
      </c>
      <c r="AN411" s="30">
        <v>43191</v>
      </c>
      <c r="AO411" s="21">
        <v>36</v>
      </c>
      <c r="AP411" s="21" t="s">
        <v>5383</v>
      </c>
      <c r="AS411" s="30"/>
      <c r="AX411" s="30"/>
      <c r="BG411" s="30"/>
      <c r="BP411" s="30"/>
      <c r="BU411" t="s">
        <v>2758</v>
      </c>
      <c r="BV411" s="21" t="s">
        <v>2759</v>
      </c>
      <c r="BW411" s="21" t="s">
        <v>3424</v>
      </c>
      <c r="BX411" s="21" t="s">
        <v>3081</v>
      </c>
      <c r="BY411" s="31">
        <v>1182396</v>
      </c>
      <c r="BZ411" s="31">
        <v>1182396</v>
      </c>
      <c r="CA411" t="s">
        <v>485</v>
      </c>
      <c r="CF411" s="31"/>
      <c r="CG411" s="31"/>
      <c r="CM411" s="31"/>
      <c r="CN411" s="31"/>
      <c r="CT411" s="31"/>
      <c r="CU411" s="31"/>
      <c r="DA411" s="31"/>
      <c r="DB411" s="31"/>
      <c r="DH411" s="31"/>
      <c r="DI411" s="31"/>
      <c r="DO411" s="31"/>
      <c r="DP411" s="31"/>
      <c r="DR411" t="s">
        <v>5486</v>
      </c>
      <c r="DS411" t="s">
        <v>5487</v>
      </c>
      <c r="DT411" t="s">
        <v>463</v>
      </c>
      <c r="DU411" s="29" t="s">
        <v>5490</v>
      </c>
      <c r="DV411" t="s">
        <v>2829</v>
      </c>
      <c r="DW411" t="s">
        <v>5481</v>
      </c>
      <c r="DX411" t="s">
        <v>5482</v>
      </c>
      <c r="DY411" t="s">
        <v>5483</v>
      </c>
      <c r="DZ411" t="s">
        <v>5484</v>
      </c>
      <c r="EA411" s="22">
        <v>43091.565520833334</v>
      </c>
      <c r="EB411" t="s">
        <v>5384</v>
      </c>
      <c r="EC411" t="s">
        <v>6072</v>
      </c>
    </row>
    <row r="412" spans="1:133" x14ac:dyDescent="0.35">
      <c r="A412" s="30"/>
      <c r="B412" s="22">
        <v>43011.757638888892</v>
      </c>
      <c r="C412" s="22" t="s">
        <v>5385</v>
      </c>
      <c r="D412" s="30" t="s">
        <v>2840</v>
      </c>
      <c r="E412" s="30" t="s">
        <v>458</v>
      </c>
      <c r="F412" s="30" t="s">
        <v>2820</v>
      </c>
      <c r="G412" s="30" t="s">
        <v>2819</v>
      </c>
      <c r="H412" t="s">
        <v>2821</v>
      </c>
      <c r="J412" t="s">
        <v>2763</v>
      </c>
      <c r="M412" s="26">
        <v>99</v>
      </c>
      <c r="Q412" s="29" t="s">
        <v>753</v>
      </c>
      <c r="R412" s="29" t="str">
        <f>IFERROR(MID(RADataQTable[[#This Row],[RAtemplate]],1,LEN(RADataQTable[[#This Row],[RAtemplate]])-8),"RA") &amp; " " &amp; RADataQTable[[#This Row],[prop_id0]] &amp; " " &amp; RADataQTable[[#This Row],[last0]]</f>
        <v>RA 1800877 Stoleru</v>
      </c>
      <c r="U412" s="21" t="str">
        <f>IF(signer1="PD",IF(ISBLANK(RADataQTable[[#This Row],[sign_blck_name]]),"",RADataQTable[[#This Row],[sign_blck_name]]),IF(ISBLANK(signer1),"",signer1))</f>
        <v>David Corman</v>
      </c>
      <c r="V412" s="29" t="str">
        <f>signer2</f>
        <v>Cognizant Program Director</v>
      </c>
      <c r="W412" s="15" t="str">
        <f>HYPERLINK("https://www.ejacket.nsf.gov/ej/showProposal.do?Continue=Y&amp;ID="&amp;RADataQTable[[#This Row],[prop_id0]],"eJ")</f>
        <v>eJ</v>
      </c>
      <c r="X412" s="15" t="str">
        <f>HYPERLINK("mailto:"&amp;RADataQTable[[#This Row],[email]]&amp;"&amp;subject=Your NSF Proposal:  "&amp;RADataQTable[[#This Row],[Div]]&amp;" "&amp;RADataQTable[[#This Row],[prop_id0]], RADataQTable[[#This Row],[email]])</f>
        <v>stoleru@cse.tamu.edu</v>
      </c>
      <c r="Y412" s="15" t="str">
        <f>HYPERLINK("mailto:"&amp;RADataQTable[[#This Row],[allPIemail]]&amp;"&amp;subject=NSF Proposal:  "&amp;RADataQTable[[#This Row],[Div]]&amp;" "&amp;RADataQTable[[#This Row],[prop_id0]], "PIs@")</f>
        <v>PIs@</v>
      </c>
      <c r="Z412" t="s">
        <v>2841</v>
      </c>
      <c r="AD412"/>
      <c r="AE412" t="str">
        <f>IF(RADataQTable[[#This Row],[maxScore]]-RADataQTable[[#This Row],[minScore]]&gt;4,"Y","")</f>
        <v/>
      </c>
      <c r="AF412" s="21"/>
      <c r="AG412" s="26"/>
      <c r="AI412"/>
      <c r="AJ412" s="30"/>
      <c r="AK412" s="13">
        <v>106596</v>
      </c>
      <c r="AL412" s="13">
        <v>106596</v>
      </c>
      <c r="AM412">
        <v>0</v>
      </c>
      <c r="AN412" s="30">
        <v>43016</v>
      </c>
      <c r="AO412" s="21">
        <v>12</v>
      </c>
      <c r="AP412" s="21" t="s">
        <v>5387</v>
      </c>
      <c r="AS412" s="30"/>
      <c r="AX412" s="30"/>
      <c r="BG412" s="30"/>
      <c r="BP412" s="30"/>
      <c r="BU412" t="s">
        <v>2761</v>
      </c>
      <c r="BV412" s="21" t="s">
        <v>2762</v>
      </c>
      <c r="BW412" s="21" t="s">
        <v>5386</v>
      </c>
      <c r="BX412" s="21" t="s">
        <v>4614</v>
      </c>
      <c r="BY412" s="31">
        <v>98237</v>
      </c>
      <c r="BZ412" s="31">
        <v>98237</v>
      </c>
      <c r="CB412" s="21" t="s">
        <v>5389</v>
      </c>
      <c r="CC412" s="21" t="s">
        <v>5390</v>
      </c>
      <c r="CD412" s="21" t="s">
        <v>2908</v>
      </c>
      <c r="CE412" s="21" t="s">
        <v>5391</v>
      </c>
      <c r="CF412" s="31">
        <v>8359</v>
      </c>
      <c r="CG412" s="31">
        <v>8359</v>
      </c>
      <c r="CM412" s="31"/>
      <c r="CN412" s="31"/>
      <c r="CT412" s="31"/>
      <c r="CU412" s="31"/>
      <c r="DA412" s="31"/>
      <c r="DB412" s="31"/>
      <c r="DH412" s="31"/>
      <c r="DI412" s="31"/>
      <c r="DO412" s="31"/>
      <c r="DP412" s="31"/>
      <c r="DR412" t="s">
        <v>6073</v>
      </c>
      <c r="DS412" t="s">
        <v>5487</v>
      </c>
      <c r="DT412" t="s">
        <v>459</v>
      </c>
      <c r="DU412" s="29" t="s">
        <v>6074</v>
      </c>
      <c r="DV412" t="s">
        <v>2881</v>
      </c>
      <c r="DW412" t="s">
        <v>5481</v>
      </c>
      <c r="DX412" t="s">
        <v>5482</v>
      </c>
      <c r="DY412" t="s">
        <v>5483</v>
      </c>
      <c r="DZ412" t="s">
        <v>5484</v>
      </c>
      <c r="EA412" s="22">
        <v>43091.565520833334</v>
      </c>
      <c r="EB412" t="s">
        <v>5388</v>
      </c>
      <c r="EC412" t="s">
        <v>6075</v>
      </c>
    </row>
    <row r="413" spans="1:133" x14ac:dyDescent="0.35">
      <c r="A413" s="30"/>
      <c r="B413" s="22">
        <v>43012.585416666669</v>
      </c>
      <c r="C413" s="22" t="s">
        <v>2839</v>
      </c>
      <c r="D413" s="30" t="s">
        <v>2840</v>
      </c>
      <c r="E413" s="30" t="s">
        <v>464</v>
      </c>
      <c r="F413" s="30" t="s">
        <v>2820</v>
      </c>
      <c r="G413" s="30" t="s">
        <v>2819</v>
      </c>
      <c r="H413" t="s">
        <v>2821</v>
      </c>
      <c r="J413" t="s">
        <v>1119</v>
      </c>
      <c r="M413" s="26">
        <v>99</v>
      </c>
      <c r="Q413" s="29" t="s">
        <v>753</v>
      </c>
      <c r="R413" s="29" t="str">
        <f>IFERROR(MID(RADataQTable[[#This Row],[RAtemplate]],1,LEN(RADataQTable[[#This Row],[RAtemplate]])-8),"RA") &amp; " " &amp; RADataQTable[[#This Row],[prop_id0]] &amp; " " &amp; RADataQTable[[#This Row],[last0]]</f>
        <v>RA 1800927 Zegura</v>
      </c>
      <c r="U413" s="21" t="str">
        <f>IF(signer1="PD",IF(ISBLANK(RADataQTable[[#This Row],[sign_blck_name]]),"",RADataQTable[[#This Row],[sign_blck_name]]),IF(ISBLANK(signer1),"",signer1))</f>
        <v>Monisha Ghosh</v>
      </c>
      <c r="V413" s="29" t="str">
        <f>signer2</f>
        <v>Cognizant Program Director</v>
      </c>
      <c r="W413" s="15" t="str">
        <f>HYPERLINK("https://www.ejacket.nsf.gov/ej/showProposal.do?Continue=Y&amp;ID="&amp;RADataQTable[[#This Row],[prop_id0]],"eJ")</f>
        <v>eJ</v>
      </c>
      <c r="X413" s="15" t="str">
        <f>HYPERLINK("mailto:"&amp;RADataQTable[[#This Row],[email]]&amp;"&amp;subject=Your NSF Proposal:  "&amp;RADataQTable[[#This Row],[Div]]&amp;" "&amp;RADataQTable[[#This Row],[prop_id0]], RADataQTable[[#This Row],[email]])</f>
        <v>ewz@cc.gatech.edu</v>
      </c>
      <c r="Y413" s="15" t="str">
        <f>HYPERLINK("mailto:"&amp;RADataQTable[[#This Row],[allPIemail]]&amp;"&amp;subject=NSF Proposal:  "&amp;RADataQTable[[#This Row],[Div]]&amp;" "&amp;RADataQTable[[#This Row],[prop_id0]], "PIs@")</f>
        <v>PIs@</v>
      </c>
      <c r="Z413" t="s">
        <v>2841</v>
      </c>
      <c r="AD413"/>
      <c r="AE413" t="str">
        <f>IF(RADataQTable[[#This Row],[maxScore]]-RADataQTable[[#This Row],[minScore]]&gt;4,"Y","")</f>
        <v/>
      </c>
      <c r="AF413" s="21"/>
      <c r="AG413" s="26"/>
      <c r="AI413"/>
      <c r="AJ413" s="30"/>
      <c r="AK413" s="13">
        <v>1199553</v>
      </c>
      <c r="AL413" s="13">
        <v>1199553</v>
      </c>
      <c r="AM413">
        <v>0</v>
      </c>
      <c r="AN413" s="30">
        <v>43282</v>
      </c>
      <c r="AO413" s="21">
        <v>36</v>
      </c>
      <c r="AP413" s="21" t="s">
        <v>5394</v>
      </c>
      <c r="AS413" s="30"/>
      <c r="AX413" s="30"/>
      <c r="BG413" s="30"/>
      <c r="BP413" s="30"/>
      <c r="BU413" t="s">
        <v>2765</v>
      </c>
      <c r="BV413" s="21" t="s">
        <v>2766</v>
      </c>
      <c r="BW413" s="21" t="s">
        <v>5393</v>
      </c>
      <c r="BX413" s="21" t="s">
        <v>3284</v>
      </c>
      <c r="BY413" s="31">
        <v>800000</v>
      </c>
      <c r="BZ413" s="31">
        <v>800000</v>
      </c>
      <c r="CA413" t="s">
        <v>3979</v>
      </c>
      <c r="CB413" s="21" t="s">
        <v>5396</v>
      </c>
      <c r="CC413" s="21" t="s">
        <v>938</v>
      </c>
      <c r="CD413" s="21" t="s">
        <v>3025</v>
      </c>
      <c r="CE413" s="21" t="s">
        <v>2853</v>
      </c>
      <c r="CF413" s="31">
        <v>399553</v>
      </c>
      <c r="CG413" s="31">
        <v>399553</v>
      </c>
      <c r="CH413" t="s">
        <v>3979</v>
      </c>
      <c r="CM413" s="31"/>
      <c r="CN413" s="31"/>
      <c r="CT413" s="31"/>
      <c r="CU413" s="31"/>
      <c r="DA413" s="31"/>
      <c r="DB413" s="31"/>
      <c r="DH413" s="31"/>
      <c r="DI413" s="31"/>
      <c r="DO413" s="31"/>
      <c r="DP413" s="31"/>
      <c r="DR413" t="s">
        <v>5486</v>
      </c>
      <c r="DS413" t="s">
        <v>5487</v>
      </c>
      <c r="DT413" t="s">
        <v>465</v>
      </c>
      <c r="DU413" s="29" t="s">
        <v>5595</v>
      </c>
      <c r="DV413" t="s">
        <v>2829</v>
      </c>
      <c r="DW413" t="s">
        <v>5481</v>
      </c>
      <c r="DX413" t="s">
        <v>5482</v>
      </c>
      <c r="DY413" t="s">
        <v>5483</v>
      </c>
      <c r="DZ413" t="s">
        <v>5484</v>
      </c>
      <c r="EA413" s="22">
        <v>43091.565520833334</v>
      </c>
      <c r="EB413" t="s">
        <v>5395</v>
      </c>
      <c r="EC413" t="s">
        <v>6076</v>
      </c>
    </row>
    <row r="414" spans="1:133" x14ac:dyDescent="0.35">
      <c r="A414" s="30"/>
      <c r="B414" s="22">
        <v>43012.667361111111</v>
      </c>
      <c r="C414" s="22" t="s">
        <v>2868</v>
      </c>
      <c r="D414" s="30" t="s">
        <v>2869</v>
      </c>
      <c r="E414" s="30" t="s">
        <v>468</v>
      </c>
      <c r="F414" s="30" t="s">
        <v>2820</v>
      </c>
      <c r="G414" s="30" t="s">
        <v>2819</v>
      </c>
      <c r="H414" t="s">
        <v>2821</v>
      </c>
      <c r="J414" t="s">
        <v>807</v>
      </c>
      <c r="M414" s="26">
        <v>99</v>
      </c>
      <c r="Q414" s="29" t="s">
        <v>753</v>
      </c>
      <c r="R414" s="29" t="str">
        <f>IFERROR(MID(RADataQTable[[#This Row],[RAtemplate]],1,LEN(RADataQTable[[#This Row],[RAtemplate]])-8),"RA") &amp; " " &amp; RADataQTable[[#This Row],[prop_id0]] &amp; " " &amp; RADataQTable[[#This Row],[last0]]</f>
        <v>RA 1800961 Welch</v>
      </c>
      <c r="U414" s="21" t="str">
        <f>IF(signer1="PD",IF(ISBLANK(RADataQTable[[#This Row],[sign_blck_name]]),"",RADataQTable[[#This Row],[sign_blck_name]]),IF(ISBLANK(signer1),"",signer1))</f>
        <v>William Bainbridge</v>
      </c>
      <c r="V414" s="29" t="str">
        <f>signer2</f>
        <v>Cognizant Program Director</v>
      </c>
      <c r="W414" s="15" t="str">
        <f>HYPERLINK("https://www.ejacket.nsf.gov/ej/showProposal.do?Continue=Y&amp;ID="&amp;RADataQTable[[#This Row],[prop_id0]],"eJ")</f>
        <v>eJ</v>
      </c>
      <c r="X414" s="15" t="str">
        <f>HYPERLINK("mailto:"&amp;RADataQTable[[#This Row],[email]]&amp;"&amp;subject=Your NSF Proposal:  "&amp;RADataQTable[[#This Row],[Div]]&amp;" "&amp;RADataQTable[[#This Row],[prop_id0]], RADataQTable[[#This Row],[email]])</f>
        <v>welch@ucf.edu</v>
      </c>
      <c r="Y414" s="15" t="str">
        <f>HYPERLINK("mailto:"&amp;RADataQTable[[#This Row],[allPIemail]]&amp;"&amp;subject=NSF Proposal:  "&amp;RADataQTable[[#This Row],[Div]]&amp;" "&amp;RADataQTable[[#This Row],[prop_id0]], "PIs@")</f>
        <v>PIs@</v>
      </c>
      <c r="Z414" t="s">
        <v>2871</v>
      </c>
      <c r="AD414"/>
      <c r="AE414" t="str">
        <f>IF(RADataQTable[[#This Row],[maxScore]]-RADataQTable[[#This Row],[minScore]]&gt;4,"Y","")</f>
        <v/>
      </c>
      <c r="AF414" s="21"/>
      <c r="AG414" s="26"/>
      <c r="AI414"/>
      <c r="AJ414" s="30"/>
      <c r="AK414" s="13">
        <v>1199717</v>
      </c>
      <c r="AL414" s="13">
        <v>1199717</v>
      </c>
      <c r="AM414">
        <v>0</v>
      </c>
      <c r="AN414" s="30">
        <v>43252</v>
      </c>
      <c r="AO414" s="21">
        <v>36</v>
      </c>
      <c r="AP414" s="21" t="s">
        <v>5397</v>
      </c>
      <c r="AS414" s="30"/>
      <c r="AX414" s="30"/>
      <c r="BG414" s="30"/>
      <c r="BP414" s="30"/>
      <c r="BU414" t="s">
        <v>2768</v>
      </c>
      <c r="BV414" s="21" t="s">
        <v>2769</v>
      </c>
      <c r="BW414" s="21" t="s">
        <v>3694</v>
      </c>
      <c r="BX414" s="21" t="s">
        <v>671</v>
      </c>
      <c r="BY414" s="31">
        <v>674264</v>
      </c>
      <c r="BZ414" s="31">
        <v>674264</v>
      </c>
      <c r="CB414" s="21" t="s">
        <v>5399</v>
      </c>
      <c r="CC414" s="21" t="s">
        <v>5400</v>
      </c>
      <c r="CD414" s="21" t="s">
        <v>3109</v>
      </c>
      <c r="CE414" s="21" t="s">
        <v>641</v>
      </c>
      <c r="CF414" s="31">
        <v>262727</v>
      </c>
      <c r="CG414" s="31">
        <v>262727</v>
      </c>
      <c r="CI414" s="21" t="s">
        <v>5403</v>
      </c>
      <c r="CJ414" s="21" t="s">
        <v>5404</v>
      </c>
      <c r="CK414" s="21" t="s">
        <v>5405</v>
      </c>
      <c r="CL414" s="21" t="s">
        <v>4203</v>
      </c>
      <c r="CM414" s="31">
        <v>262726</v>
      </c>
      <c r="CN414" s="31">
        <v>262726</v>
      </c>
      <c r="CT414" s="31"/>
      <c r="CU414" s="31"/>
      <c r="DA414" s="31"/>
      <c r="DB414" s="31"/>
      <c r="DH414" s="31"/>
      <c r="DI414" s="31"/>
      <c r="DO414" s="31"/>
      <c r="DP414" s="31"/>
      <c r="DR414" t="s">
        <v>5495</v>
      </c>
      <c r="DS414" t="s">
        <v>5496</v>
      </c>
      <c r="DT414" t="s">
        <v>469</v>
      </c>
      <c r="DU414" s="29" t="s">
        <v>5508</v>
      </c>
      <c r="DV414" t="s">
        <v>2829</v>
      </c>
      <c r="DW414" t="s">
        <v>5481</v>
      </c>
      <c r="DX414" t="s">
        <v>5482</v>
      </c>
      <c r="DY414" t="s">
        <v>5483</v>
      </c>
      <c r="DZ414" t="s">
        <v>5484</v>
      </c>
      <c r="EA414" s="22">
        <v>43091.565520833334</v>
      </c>
      <c r="EB414" t="s">
        <v>5398</v>
      </c>
      <c r="EC414" t="s">
        <v>6077</v>
      </c>
    </row>
    <row r="415" spans="1:133" x14ac:dyDescent="0.35">
      <c r="A415" s="30"/>
      <c r="B415" s="22">
        <v>43012.668055555558</v>
      </c>
      <c r="C415" s="22" t="s">
        <v>2839</v>
      </c>
      <c r="D415" s="30" t="s">
        <v>2840</v>
      </c>
      <c r="E415" s="30" t="s">
        <v>464</v>
      </c>
      <c r="F415" s="30" t="s">
        <v>2820</v>
      </c>
      <c r="G415" s="30" t="s">
        <v>2819</v>
      </c>
      <c r="H415" t="s">
        <v>2821</v>
      </c>
      <c r="J415" t="s">
        <v>1119</v>
      </c>
      <c r="M415" s="26">
        <v>99</v>
      </c>
      <c r="Q415" s="29" t="s">
        <v>753</v>
      </c>
      <c r="R415" s="29" t="str">
        <f>IFERROR(MID(RADataQTable[[#This Row],[RAtemplate]],1,LEN(RADataQTable[[#This Row],[RAtemplate]])-8),"RA") &amp; " " &amp; RADataQTable[[#This Row],[prop_id0]] &amp; " " &amp; RADataQTable[[#This Row],[last0]]</f>
        <v>RA 1800962 Fang</v>
      </c>
      <c r="U415" s="21" t="str">
        <f>IF(signer1="PD",IF(ISBLANK(RADataQTable[[#This Row],[sign_blck_name]]),"",RADataQTable[[#This Row],[sign_blck_name]]),IF(ISBLANK(signer1),"",signer1))</f>
        <v>Monisha Ghosh</v>
      </c>
      <c r="V415" s="29" t="str">
        <f>signer2</f>
        <v>Cognizant Program Director</v>
      </c>
      <c r="W415" s="15" t="str">
        <f>HYPERLINK("https://www.ejacket.nsf.gov/ej/showProposal.do?Continue=Y&amp;ID="&amp;RADataQTable[[#This Row],[prop_id0]],"eJ")</f>
        <v>eJ</v>
      </c>
      <c r="X415" s="15" t="str">
        <f>HYPERLINK("mailto:"&amp;RADataQTable[[#This Row],[email]]&amp;"&amp;subject=Your NSF Proposal:  "&amp;RADataQTable[[#This Row],[Div]]&amp;" "&amp;RADataQTable[[#This Row],[prop_id0]], RADataQTable[[#This Row],[email]])</f>
        <v>fang@ece.ufl.edu</v>
      </c>
      <c r="Y415" s="15" t="str">
        <f>HYPERLINK("mailto:"&amp;RADataQTable[[#This Row],[allPIemail]]&amp;"&amp;subject=NSF Proposal:  "&amp;RADataQTable[[#This Row],[Div]]&amp;" "&amp;RADataQTable[[#This Row],[prop_id0]], "PIs@")</f>
        <v>PIs@</v>
      </c>
      <c r="Z415" t="s">
        <v>2841</v>
      </c>
      <c r="AD415"/>
      <c r="AE415" t="str">
        <f>IF(RADataQTable[[#This Row],[maxScore]]-RADataQTable[[#This Row],[minScore]]&gt;4,"Y","")</f>
        <v/>
      </c>
      <c r="AF415" s="21"/>
      <c r="AG415" s="26"/>
      <c r="AI415"/>
      <c r="AJ415" s="30"/>
      <c r="AK415" s="13">
        <v>1200000</v>
      </c>
      <c r="AL415" s="13">
        <v>1200000</v>
      </c>
      <c r="AM415">
        <v>0</v>
      </c>
      <c r="AN415" s="30">
        <v>43282</v>
      </c>
      <c r="AO415" s="21">
        <v>48</v>
      </c>
      <c r="AP415" s="21" t="s">
        <v>5408</v>
      </c>
      <c r="AS415" s="30"/>
      <c r="AX415" s="30"/>
      <c r="BG415" s="30"/>
      <c r="BP415" s="30"/>
      <c r="BU415" t="s">
        <v>2771</v>
      </c>
      <c r="BV415" s="21" t="s">
        <v>2772</v>
      </c>
      <c r="BW415" s="21" t="s">
        <v>5407</v>
      </c>
      <c r="BX415" s="21" t="s">
        <v>4203</v>
      </c>
      <c r="BY415" s="31">
        <v>500000</v>
      </c>
      <c r="BZ415" s="31">
        <v>500000</v>
      </c>
      <c r="CB415" s="21" t="s">
        <v>5410</v>
      </c>
      <c r="CC415" s="21" t="s">
        <v>803</v>
      </c>
      <c r="CD415" s="21" t="s">
        <v>2808</v>
      </c>
      <c r="CE415" s="21" t="s">
        <v>545</v>
      </c>
      <c r="CF415" s="31">
        <v>400000</v>
      </c>
      <c r="CG415" s="31">
        <v>400000</v>
      </c>
      <c r="CH415" t="s">
        <v>485</v>
      </c>
      <c r="CI415" s="21" t="s">
        <v>5412</v>
      </c>
      <c r="CJ415" s="21" t="s">
        <v>5413</v>
      </c>
      <c r="CK415" s="21" t="s">
        <v>5414</v>
      </c>
      <c r="CL415" s="21" t="s">
        <v>4192</v>
      </c>
      <c r="CM415" s="31">
        <v>300000</v>
      </c>
      <c r="CN415" s="31">
        <v>300000</v>
      </c>
      <c r="CO415" t="s">
        <v>519</v>
      </c>
      <c r="CT415" s="31"/>
      <c r="CU415" s="31"/>
      <c r="DA415" s="31"/>
      <c r="DB415" s="31"/>
      <c r="DH415" s="31"/>
      <c r="DI415" s="31"/>
      <c r="DO415" s="31"/>
      <c r="DP415" s="31"/>
      <c r="DR415" t="s">
        <v>5486</v>
      </c>
      <c r="DS415" t="s">
        <v>5487</v>
      </c>
      <c r="DT415" t="s">
        <v>465</v>
      </c>
      <c r="DU415" s="29" t="s">
        <v>5595</v>
      </c>
      <c r="DV415" t="s">
        <v>2829</v>
      </c>
      <c r="DW415" t="s">
        <v>5481</v>
      </c>
      <c r="DX415" t="s">
        <v>5482</v>
      </c>
      <c r="DY415" t="s">
        <v>5483</v>
      </c>
      <c r="DZ415" t="s">
        <v>5484</v>
      </c>
      <c r="EA415" s="22">
        <v>43091.565520833334</v>
      </c>
      <c r="EB415" t="s">
        <v>5409</v>
      </c>
      <c r="EC415" t="s">
        <v>6078</v>
      </c>
    </row>
    <row r="416" spans="1:133" x14ac:dyDescent="0.35">
      <c r="A416" s="30"/>
      <c r="B416" s="22">
        <v>43018.384722222225</v>
      </c>
      <c r="C416" s="22" t="s">
        <v>2839</v>
      </c>
      <c r="D416" s="30" t="s">
        <v>2840</v>
      </c>
      <c r="E416" s="30" t="s">
        <v>462</v>
      </c>
      <c r="F416" s="30" t="s">
        <v>2820</v>
      </c>
      <c r="G416" s="30" t="s">
        <v>2819</v>
      </c>
      <c r="H416" t="s">
        <v>2821</v>
      </c>
      <c r="J416" t="s">
        <v>761</v>
      </c>
      <c r="M416" s="26">
        <v>99</v>
      </c>
      <c r="Q416" s="29" t="s">
        <v>753</v>
      </c>
      <c r="R416" s="29" t="str">
        <f>IFERROR(MID(RADataQTable[[#This Row],[RAtemplate]],1,LEN(RADataQTable[[#This Row],[RAtemplate]])-8),"RA") &amp; " " &amp; RADataQTable[[#This Row],[prop_id0]] &amp; " " &amp; RADataQTable[[#This Row],[last0]]</f>
        <v>RA 1801345 Yuan</v>
      </c>
      <c r="U416" s="21" t="str">
        <f>IF(signer1="PD",IF(ISBLANK(RADataQTable[[#This Row],[sign_blck_name]]),"",RADataQTable[[#This Row],[sign_blck_name]]),IF(ISBLANK(signer1),"",signer1))</f>
        <v>Samee Khan</v>
      </c>
      <c r="V416" s="29" t="str">
        <f>signer2</f>
        <v>Cognizant Program Director</v>
      </c>
      <c r="W416" s="15" t="str">
        <f>HYPERLINK("https://www.ejacket.nsf.gov/ej/showProposal.do?Continue=Y&amp;ID="&amp;RADataQTable[[#This Row],[prop_id0]],"eJ")</f>
        <v>eJ</v>
      </c>
      <c r="X416" s="15" t="str">
        <f>HYPERLINK("mailto:"&amp;RADataQTable[[#This Row],[email]]&amp;"&amp;subject=Your NSF Proposal:  "&amp;RADataQTable[[#This Row],[Div]]&amp;" "&amp;RADataQTable[[#This Row],[prop_id0]], RADataQTable[[#This Row],[email]])</f>
        <v>xyuan@cs.fsu.edu</v>
      </c>
      <c r="Y416" s="15" t="str">
        <f>HYPERLINK("mailto:"&amp;RADataQTable[[#This Row],[allPIemail]]&amp;"&amp;subject=NSF Proposal:  "&amp;RADataQTable[[#This Row],[Div]]&amp;" "&amp;RADataQTable[[#This Row],[prop_id0]], "PIs@")</f>
        <v>PIs@</v>
      </c>
      <c r="Z416" t="s">
        <v>2841</v>
      </c>
      <c r="AD416"/>
      <c r="AE416" t="str">
        <f>IF(RADataQTable[[#This Row],[maxScore]]-RADataQTable[[#This Row],[minScore]]&gt;4,"Y","")</f>
        <v/>
      </c>
      <c r="AF416" s="21"/>
      <c r="AG416" s="26"/>
      <c r="AI416"/>
      <c r="AJ416" s="30"/>
      <c r="AK416" s="13">
        <v>1198124</v>
      </c>
      <c r="AL416" s="13">
        <v>1198124</v>
      </c>
      <c r="AM416">
        <v>0</v>
      </c>
      <c r="AN416" s="30">
        <v>43282</v>
      </c>
      <c r="AO416" s="21">
        <v>48</v>
      </c>
      <c r="AP416" s="21" t="s">
        <v>5435</v>
      </c>
      <c r="AS416" s="30"/>
      <c r="AX416" s="30"/>
      <c r="BG416" s="30"/>
      <c r="BP416" s="30"/>
      <c r="BU416" t="s">
        <v>2788</v>
      </c>
      <c r="BV416" s="21" t="s">
        <v>1929</v>
      </c>
      <c r="BW416" s="21" t="s">
        <v>5434</v>
      </c>
      <c r="BX416" s="21" t="s">
        <v>3170</v>
      </c>
      <c r="BY416" s="31">
        <v>629966</v>
      </c>
      <c r="BZ416" s="31">
        <v>629966</v>
      </c>
      <c r="CB416" s="21" t="s">
        <v>5437</v>
      </c>
      <c r="CC416" s="21" t="s">
        <v>5438</v>
      </c>
      <c r="CD416" s="21" t="s">
        <v>3378</v>
      </c>
      <c r="CE416" s="21" t="s">
        <v>3071</v>
      </c>
      <c r="CF416" s="31">
        <v>568158</v>
      </c>
      <c r="CG416" s="31">
        <v>568158</v>
      </c>
      <c r="CM416" s="31"/>
      <c r="CN416" s="31"/>
      <c r="CT416" s="31"/>
      <c r="CU416" s="31"/>
      <c r="DA416" s="31"/>
      <c r="DB416" s="31"/>
      <c r="DH416" s="31"/>
      <c r="DI416" s="31"/>
      <c r="DO416" s="31"/>
      <c r="DP416" s="31"/>
      <c r="DR416" t="s">
        <v>5486</v>
      </c>
      <c r="DS416" t="s">
        <v>5487</v>
      </c>
      <c r="DT416" t="s">
        <v>463</v>
      </c>
      <c r="DU416" s="29" t="s">
        <v>5490</v>
      </c>
      <c r="DV416" t="s">
        <v>2829</v>
      </c>
      <c r="DW416" t="s">
        <v>5481</v>
      </c>
      <c r="DX416" t="s">
        <v>5482</v>
      </c>
      <c r="DY416" t="s">
        <v>5483</v>
      </c>
      <c r="DZ416" t="s">
        <v>5484</v>
      </c>
      <c r="EA416" s="22">
        <v>43091.565520833334</v>
      </c>
      <c r="EB416" t="s">
        <v>5436</v>
      </c>
      <c r="EC416" t="s">
        <v>6083</v>
      </c>
    </row>
    <row r="417" spans="1:133" x14ac:dyDescent="0.35">
      <c r="A417" s="30"/>
      <c r="B417" s="22">
        <v>43018.579861111109</v>
      </c>
      <c r="C417" s="22" t="s">
        <v>2839</v>
      </c>
      <c r="D417" s="30" t="s">
        <v>2840</v>
      </c>
      <c r="E417" s="30" t="s">
        <v>462</v>
      </c>
      <c r="F417" s="30" t="s">
        <v>2820</v>
      </c>
      <c r="G417" s="30" t="s">
        <v>2819</v>
      </c>
      <c r="H417" t="s">
        <v>2821</v>
      </c>
      <c r="J417" t="s">
        <v>757</v>
      </c>
      <c r="M417" s="26">
        <v>99</v>
      </c>
      <c r="Q417" s="29" t="s">
        <v>753</v>
      </c>
      <c r="R417" s="29" t="str">
        <f>IFERROR(MID(RADataQTable[[#This Row],[RAtemplate]],1,LEN(RADataQTable[[#This Row],[RAtemplate]])-8),"RA") &amp; " " &amp; RADataQTable[[#This Row],[prop_id0]] &amp; " " &amp; RADataQTable[[#This Row],[last0]]</f>
        <v>RA 1801459 Zhong</v>
      </c>
      <c r="U417" s="21" t="str">
        <f>IF(signer1="PD",IF(ISBLANK(RADataQTable[[#This Row],[sign_blck_name]]),"",RADataQTable[[#This Row],[sign_blck_name]]),IF(ISBLANK(signer1),"",signer1))</f>
        <v>Sandip Kundu</v>
      </c>
      <c r="V417" s="29" t="str">
        <f>signer2</f>
        <v>Cognizant Program Director</v>
      </c>
      <c r="W417" s="15" t="str">
        <f>HYPERLINK("https://www.ejacket.nsf.gov/ej/showProposal.do?Continue=Y&amp;ID="&amp;RADataQTable[[#This Row],[prop_id0]],"eJ")</f>
        <v>eJ</v>
      </c>
      <c r="X417" s="15" t="str">
        <f>HYPERLINK("mailto:"&amp;RADataQTable[[#This Row],[email]]&amp;"&amp;subject=Your NSF Proposal:  "&amp;RADataQTable[[#This Row],[Div]]&amp;" "&amp;RADataQTable[[#This Row],[prop_id0]], RADataQTable[[#This Row],[email]])</f>
        <v>LZhong@rice.edu</v>
      </c>
      <c r="Y417" s="15" t="str">
        <f>HYPERLINK("mailto:"&amp;RADataQTable[[#This Row],[allPIemail]]&amp;"&amp;subject=NSF Proposal:  "&amp;RADataQTable[[#This Row],[Div]]&amp;" "&amp;RADataQTable[[#This Row],[prop_id0]], "PIs@")</f>
        <v>PIs@</v>
      </c>
      <c r="Z417" t="s">
        <v>2841</v>
      </c>
      <c r="AD417"/>
      <c r="AE417" t="str">
        <f>IF(RADataQTable[[#This Row],[maxScore]]-RADataQTable[[#This Row],[minScore]]&gt;4,"Y","")</f>
        <v/>
      </c>
      <c r="AF417" s="21"/>
      <c r="AG417" s="26"/>
      <c r="AI417"/>
      <c r="AJ417" s="30"/>
      <c r="AK417" s="13">
        <v>1043638</v>
      </c>
      <c r="AL417" s="13">
        <v>1043638</v>
      </c>
      <c r="AM417">
        <v>0</v>
      </c>
      <c r="AN417" s="30">
        <v>43344</v>
      </c>
      <c r="AO417" s="21">
        <v>48</v>
      </c>
      <c r="AP417" s="21" t="s">
        <v>5441</v>
      </c>
      <c r="AS417" s="30"/>
      <c r="AX417" s="30"/>
      <c r="BG417" s="30"/>
      <c r="BP417" s="30"/>
      <c r="BU417" t="s">
        <v>2790</v>
      </c>
      <c r="BV417" s="21" t="s">
        <v>2791</v>
      </c>
      <c r="BW417" s="21" t="s">
        <v>1550</v>
      </c>
      <c r="BX417" s="21" t="s">
        <v>3081</v>
      </c>
      <c r="BY417" s="31">
        <v>1043638</v>
      </c>
      <c r="BZ417" s="31">
        <v>1043638</v>
      </c>
      <c r="CF417" s="31"/>
      <c r="CG417" s="31"/>
      <c r="CM417" s="31"/>
      <c r="CN417" s="31"/>
      <c r="CT417" s="31"/>
      <c r="CU417" s="31"/>
      <c r="DA417" s="31"/>
      <c r="DB417" s="31"/>
      <c r="DH417" s="31"/>
      <c r="DI417" s="31"/>
      <c r="DO417" s="31"/>
      <c r="DP417" s="31"/>
      <c r="DR417" t="s">
        <v>5486</v>
      </c>
      <c r="DS417" t="s">
        <v>5487</v>
      </c>
      <c r="DT417" t="s">
        <v>463</v>
      </c>
      <c r="DU417" s="29" t="s">
        <v>5488</v>
      </c>
      <c r="DV417" t="s">
        <v>2829</v>
      </c>
      <c r="DW417" t="s">
        <v>5481</v>
      </c>
      <c r="DX417" t="s">
        <v>5482</v>
      </c>
      <c r="DY417" t="s">
        <v>5483</v>
      </c>
      <c r="DZ417" t="s">
        <v>5484</v>
      </c>
      <c r="EA417" s="22">
        <v>43091.565520833334</v>
      </c>
      <c r="EB417" t="s">
        <v>5442</v>
      </c>
      <c r="EC417" t="s">
        <v>6084</v>
      </c>
    </row>
    <row r="418" spans="1:133" x14ac:dyDescent="0.35">
      <c r="A418" s="30"/>
      <c r="B418" s="22">
        <v>43019.654166666667</v>
      </c>
      <c r="C418" s="22" t="s">
        <v>2839</v>
      </c>
      <c r="D418" s="30" t="s">
        <v>2840</v>
      </c>
      <c r="E418" s="30" t="s">
        <v>464</v>
      </c>
      <c r="F418" s="30" t="s">
        <v>2820</v>
      </c>
      <c r="G418" s="30" t="s">
        <v>2819</v>
      </c>
      <c r="H418" t="s">
        <v>2821</v>
      </c>
      <c r="I418" t="s">
        <v>4825</v>
      </c>
      <c r="J418" t="s">
        <v>1188</v>
      </c>
      <c r="M418" s="26">
        <v>99</v>
      </c>
      <c r="Q418" s="29" t="s">
        <v>753</v>
      </c>
      <c r="R418" s="29" t="str">
        <f>IFERROR(MID(RADataQTable[[#This Row],[RAtemplate]],1,LEN(RADataQTable[[#This Row],[RAtemplate]])-8),"RA") &amp; " " &amp; RADataQTable[[#This Row],[prop_id0]] &amp; " " &amp; RADataQTable[[#This Row],[last0]]</f>
        <v>RA 1801884 Chen</v>
      </c>
      <c r="U418" s="21" t="str">
        <f>IF(signer1="PD",IF(ISBLANK(RADataQTable[[#This Row],[sign_blck_name]]),"",RADataQTable[[#This Row],[sign_blck_name]]),IF(ISBLANK(signer1),"",signer1))</f>
        <v>Ann Von Lehmen</v>
      </c>
      <c r="V418" s="29" t="str">
        <f>signer2</f>
        <v>Cognizant Program Director</v>
      </c>
      <c r="W418" s="15" t="str">
        <f>HYPERLINK("https://www.ejacket.nsf.gov/ej/showProposal.do?Continue=Y&amp;ID="&amp;RADataQTable[[#This Row],[prop_id0]],"eJ")</f>
        <v>eJ</v>
      </c>
      <c r="X418" s="15" t="str">
        <f>HYPERLINK("mailto:"&amp;RADataQTable[[#This Row],[email]]&amp;"&amp;subject=Your NSF Proposal:  "&amp;RADataQTable[[#This Row],[Div]]&amp;" "&amp;RADataQTable[[#This Row],[prop_id0]], RADataQTable[[#This Row],[email]])</f>
        <v>angchen@rice.edu</v>
      </c>
      <c r="Y418" s="15" t="str">
        <f>HYPERLINK("mailto:"&amp;RADataQTable[[#This Row],[allPIemail]]&amp;"&amp;subject=NSF Proposal:  "&amp;RADataQTable[[#This Row],[Div]]&amp;" "&amp;RADataQTable[[#This Row],[prop_id0]], "PIs@")</f>
        <v>PIs@</v>
      </c>
      <c r="Z418" t="s">
        <v>2841</v>
      </c>
      <c r="AD418"/>
      <c r="AE418" t="str">
        <f>IF(RADataQTable[[#This Row],[maxScore]]-RADataQTable[[#This Row],[minScore]]&gt;4,"Y","")</f>
        <v/>
      </c>
      <c r="AF418" s="21"/>
      <c r="AG418" s="26"/>
      <c r="AI418"/>
      <c r="AJ418" s="30"/>
      <c r="AK418" s="13">
        <v>1200000</v>
      </c>
      <c r="AL418" s="13">
        <v>1200000</v>
      </c>
      <c r="AM418">
        <v>0</v>
      </c>
      <c r="AN418" s="30">
        <v>43191</v>
      </c>
      <c r="AO418" s="21">
        <v>36</v>
      </c>
      <c r="AP418" s="21" t="s">
        <v>5448</v>
      </c>
      <c r="AS418" s="30"/>
      <c r="AX418" s="30"/>
      <c r="BG418" s="30"/>
      <c r="BP418" s="30"/>
      <c r="BU418" t="s">
        <v>2802</v>
      </c>
      <c r="BV418" s="21" t="s">
        <v>1645</v>
      </c>
      <c r="BW418" s="21" t="s">
        <v>5447</v>
      </c>
      <c r="BX418" s="21" t="s">
        <v>3081</v>
      </c>
      <c r="BY418" s="31">
        <v>1200000</v>
      </c>
      <c r="BZ418" s="31">
        <v>1200000</v>
      </c>
      <c r="CA418" t="s">
        <v>485</v>
      </c>
      <c r="CF418" s="31"/>
      <c r="CG418" s="31"/>
      <c r="CM418" s="31"/>
      <c r="CN418" s="31"/>
      <c r="CT418" s="31"/>
      <c r="CU418" s="31"/>
      <c r="DA418" s="31"/>
      <c r="DB418" s="31"/>
      <c r="DH418" s="31"/>
      <c r="DI418" s="31"/>
      <c r="DO418" s="31"/>
      <c r="DP418" s="31"/>
      <c r="DR418" t="s">
        <v>5486</v>
      </c>
      <c r="DS418" t="s">
        <v>5487</v>
      </c>
      <c r="DT418" t="s">
        <v>465</v>
      </c>
      <c r="DU418" s="29" t="s">
        <v>5613</v>
      </c>
      <c r="DV418" t="s">
        <v>3637</v>
      </c>
      <c r="DW418" t="s">
        <v>5481</v>
      </c>
      <c r="DX418" t="s">
        <v>5482</v>
      </c>
      <c r="DY418" t="s">
        <v>5483</v>
      </c>
      <c r="DZ418" t="s">
        <v>5484</v>
      </c>
      <c r="EA418" s="22">
        <v>43091.565520833334</v>
      </c>
      <c r="EB418" t="s">
        <v>5449</v>
      </c>
      <c r="EC418" t="s">
        <v>6087</v>
      </c>
    </row>
    <row r="419" spans="1:133" x14ac:dyDescent="0.35">
      <c r="A419" s="30"/>
      <c r="B419" s="22">
        <v>43019.676388888889</v>
      </c>
      <c r="C419" s="22" t="s">
        <v>2839</v>
      </c>
      <c r="D419" s="30" t="s">
        <v>2840</v>
      </c>
      <c r="E419" s="30" t="s">
        <v>464</v>
      </c>
      <c r="F419" s="30" t="s">
        <v>2820</v>
      </c>
      <c r="G419" s="30" t="s">
        <v>2819</v>
      </c>
      <c r="H419" t="s">
        <v>2821</v>
      </c>
      <c r="J419" t="s">
        <v>1119</v>
      </c>
      <c r="M419" s="26">
        <v>99</v>
      </c>
      <c r="Q419" s="29" t="s">
        <v>753</v>
      </c>
      <c r="R419" s="29" t="str">
        <f>IFERROR(MID(RADataQTable[[#This Row],[RAtemplate]],1,LEN(RADataQTable[[#This Row],[RAtemplate]])-8),"RA") &amp; " " &amp; RADataQTable[[#This Row],[prop_id0]] &amp; " " &amp; RADataQTable[[#This Row],[last0]]</f>
        <v>RA 1801903 Koutsonikolas</v>
      </c>
      <c r="U419" s="21" t="str">
        <f>IF(signer1="PD",IF(ISBLANK(RADataQTable[[#This Row],[sign_blck_name]]),"",RADataQTable[[#This Row],[sign_blck_name]]),IF(ISBLANK(signer1),"",signer1))</f>
        <v>Monisha Ghosh</v>
      </c>
      <c r="V419" s="29" t="str">
        <f>signer2</f>
        <v>Cognizant Program Director</v>
      </c>
      <c r="W419" s="15" t="str">
        <f>HYPERLINK("https://www.ejacket.nsf.gov/ej/showProposal.do?Continue=Y&amp;ID="&amp;RADataQTable[[#This Row],[prop_id0]],"eJ")</f>
        <v>eJ</v>
      </c>
      <c r="X419" s="15" t="str">
        <f>HYPERLINK("mailto:"&amp;RADataQTable[[#This Row],[email]]&amp;"&amp;subject=Your NSF Proposal:  "&amp;RADataQTable[[#This Row],[Div]]&amp;" "&amp;RADataQTable[[#This Row],[prop_id0]], RADataQTable[[#This Row],[email]])</f>
        <v>dimitrio@buffalo.edu</v>
      </c>
      <c r="Y419" s="15" t="str">
        <f>HYPERLINK("mailto:"&amp;RADataQTable[[#This Row],[allPIemail]]&amp;"&amp;subject=NSF Proposal:  "&amp;RADataQTable[[#This Row],[Div]]&amp;" "&amp;RADataQTable[[#This Row],[prop_id0]], "PIs@")</f>
        <v>PIs@</v>
      </c>
      <c r="Z419" t="s">
        <v>2841</v>
      </c>
      <c r="AD419"/>
      <c r="AE419" t="str">
        <f>IF(RADataQTable[[#This Row],[maxScore]]-RADataQTable[[#This Row],[minScore]]&gt;4,"Y","")</f>
        <v/>
      </c>
      <c r="AF419" s="21"/>
      <c r="AG419" s="26"/>
      <c r="AI419"/>
      <c r="AJ419" s="30"/>
      <c r="AK419" s="13">
        <v>1200000</v>
      </c>
      <c r="AL419" s="13">
        <v>1200000</v>
      </c>
      <c r="AM419">
        <v>0</v>
      </c>
      <c r="AN419" s="30">
        <v>43252</v>
      </c>
      <c r="AO419" s="21">
        <v>48</v>
      </c>
      <c r="AP419" s="21" t="s">
        <v>5451</v>
      </c>
      <c r="AS419" s="30"/>
      <c r="AX419" s="30"/>
      <c r="BG419" s="30"/>
      <c r="BP419" s="30"/>
      <c r="BU419" t="s">
        <v>2804</v>
      </c>
      <c r="BV419" s="21" t="s">
        <v>2805</v>
      </c>
      <c r="BW419" s="21" t="s">
        <v>5450</v>
      </c>
      <c r="BX419" s="21" t="s">
        <v>3418</v>
      </c>
      <c r="BY419" s="31">
        <v>806383</v>
      </c>
      <c r="BZ419" s="31">
        <v>806383</v>
      </c>
      <c r="CA419" t="s">
        <v>485</v>
      </c>
      <c r="CB419" s="21" t="s">
        <v>5453</v>
      </c>
      <c r="CC419" s="21" t="s">
        <v>2794</v>
      </c>
      <c r="CD419" s="21" t="s">
        <v>5443</v>
      </c>
      <c r="CE419" s="21" t="s">
        <v>3081</v>
      </c>
      <c r="CF419" s="31">
        <v>393617</v>
      </c>
      <c r="CG419" s="31">
        <v>393617</v>
      </c>
      <c r="CH419" t="s">
        <v>485</v>
      </c>
      <c r="CM419" s="31"/>
      <c r="CN419" s="31"/>
      <c r="CT419" s="31"/>
      <c r="CU419" s="31"/>
      <c r="DA419" s="31"/>
      <c r="DB419" s="31"/>
      <c r="DH419" s="31"/>
      <c r="DI419" s="31"/>
      <c r="DO419" s="31"/>
      <c r="DP419" s="31"/>
      <c r="DR419" t="s">
        <v>5486</v>
      </c>
      <c r="DS419" t="s">
        <v>5487</v>
      </c>
      <c r="DT419" t="s">
        <v>465</v>
      </c>
      <c r="DU419" s="29" t="s">
        <v>5595</v>
      </c>
      <c r="DV419" t="s">
        <v>2829</v>
      </c>
      <c r="DW419" t="s">
        <v>5481</v>
      </c>
      <c r="DX419" t="s">
        <v>5482</v>
      </c>
      <c r="DY419" t="s">
        <v>5483</v>
      </c>
      <c r="DZ419" t="s">
        <v>5484</v>
      </c>
      <c r="EA419" s="22">
        <v>43091.565520833334</v>
      </c>
      <c r="EB419" t="s">
        <v>5452</v>
      </c>
      <c r="EC419" t="s">
        <v>6088</v>
      </c>
    </row>
    <row r="420" spans="1:133" x14ac:dyDescent="0.35">
      <c r="A420" s="30"/>
      <c r="B420" s="22">
        <v>43019.7</v>
      </c>
      <c r="C420" s="22" t="s">
        <v>2839</v>
      </c>
      <c r="D420" s="30" t="s">
        <v>2840</v>
      </c>
      <c r="E420" s="30" t="s">
        <v>464</v>
      </c>
      <c r="F420" s="30" t="s">
        <v>2820</v>
      </c>
      <c r="G420" s="30" t="s">
        <v>2819</v>
      </c>
      <c r="H420" t="s">
        <v>2821</v>
      </c>
      <c r="J420" t="s">
        <v>1119</v>
      </c>
      <c r="M420" s="26">
        <v>99</v>
      </c>
      <c r="Q420" s="29" t="s">
        <v>753</v>
      </c>
      <c r="R420" s="29" t="str">
        <f>IFERROR(MID(RADataQTable[[#This Row],[RAtemplate]],1,LEN(RADataQTable[[#This Row],[RAtemplate]])-8),"RA") &amp; " " &amp; RADataQTable[[#This Row],[prop_id0]] &amp; " " &amp; RADataQTable[[#This Row],[last0]]</f>
        <v>RA 1801925 Pan</v>
      </c>
      <c r="U420" s="21" t="str">
        <f>IF(signer1="PD",IF(ISBLANK(RADataQTable[[#This Row],[sign_blck_name]]),"",RADataQTable[[#This Row],[sign_blck_name]]),IF(ISBLANK(signer1),"",signer1))</f>
        <v>Monisha Ghosh</v>
      </c>
      <c r="V420" s="29" t="str">
        <f>signer2</f>
        <v>Cognizant Program Director</v>
      </c>
      <c r="W420" s="15" t="str">
        <f>HYPERLINK("https://www.ejacket.nsf.gov/ej/showProposal.do?Continue=Y&amp;ID="&amp;RADataQTable[[#This Row],[prop_id0]],"eJ")</f>
        <v>eJ</v>
      </c>
      <c r="X420" s="15" t="str">
        <f>HYPERLINK("mailto:"&amp;RADataQTable[[#This Row],[email]]&amp;"&amp;subject=Your NSF Proposal:  "&amp;RADataQTable[[#This Row],[Div]]&amp;" "&amp;RADataQTable[[#This Row],[prop_id0]], RADataQTable[[#This Row],[email]])</f>
        <v>mpan2@central.uh.edu</v>
      </c>
      <c r="Y420" s="15" t="str">
        <f>HYPERLINK("mailto:"&amp;RADataQTable[[#This Row],[allPIemail]]&amp;"&amp;subject=NSF Proposal:  "&amp;RADataQTable[[#This Row],[Div]]&amp;" "&amp;RADataQTable[[#This Row],[prop_id0]], "PIs@")</f>
        <v>PIs@</v>
      </c>
      <c r="Z420" t="s">
        <v>2841</v>
      </c>
      <c r="AD420"/>
      <c r="AE420" t="str">
        <f>IF(RADataQTable[[#This Row],[maxScore]]-RADataQTable[[#This Row],[minScore]]&gt;4,"Y","")</f>
        <v/>
      </c>
      <c r="AF420" s="21"/>
      <c r="AG420" s="26"/>
      <c r="AI420"/>
      <c r="AJ420" s="30"/>
      <c r="AK420" s="13">
        <v>1149981</v>
      </c>
      <c r="AL420" s="13">
        <v>1149981</v>
      </c>
      <c r="AM420">
        <v>0</v>
      </c>
      <c r="AN420" s="30">
        <v>43344</v>
      </c>
      <c r="AO420" s="21">
        <v>36</v>
      </c>
      <c r="AP420" s="21" t="s">
        <v>5455</v>
      </c>
      <c r="AS420" s="30"/>
      <c r="AX420" s="30"/>
      <c r="BG420" s="30"/>
      <c r="BP420" s="30"/>
      <c r="BU420" t="s">
        <v>2807</v>
      </c>
      <c r="BV420" s="21" t="s">
        <v>2808</v>
      </c>
      <c r="BW420" s="21" t="s">
        <v>5454</v>
      </c>
      <c r="BX420" s="21" t="s">
        <v>3984</v>
      </c>
      <c r="BY420" s="31">
        <v>750000</v>
      </c>
      <c r="BZ420" s="31">
        <v>750000</v>
      </c>
      <c r="CA420" t="s">
        <v>485</v>
      </c>
      <c r="CB420" s="21" t="s">
        <v>5457</v>
      </c>
      <c r="CC420" s="21" t="s">
        <v>1645</v>
      </c>
      <c r="CD420" s="21" t="s">
        <v>5458</v>
      </c>
      <c r="CE420" s="21" t="s">
        <v>5459</v>
      </c>
      <c r="CF420" s="31">
        <v>150000</v>
      </c>
      <c r="CG420" s="31">
        <v>150000</v>
      </c>
      <c r="CH420" t="s">
        <v>485</v>
      </c>
      <c r="CI420" s="21" t="s">
        <v>5461</v>
      </c>
      <c r="CJ420" s="21" t="s">
        <v>2218</v>
      </c>
      <c r="CK420" s="21" t="s">
        <v>5462</v>
      </c>
      <c r="CL420" s="21" t="s">
        <v>4252</v>
      </c>
      <c r="CM420" s="31">
        <v>249981</v>
      </c>
      <c r="CN420" s="31">
        <v>249981</v>
      </c>
      <c r="CO420" t="s">
        <v>485</v>
      </c>
      <c r="CT420" s="31"/>
      <c r="CU420" s="31"/>
      <c r="DA420" s="31"/>
      <c r="DB420" s="31"/>
      <c r="DH420" s="31"/>
      <c r="DI420" s="31"/>
      <c r="DO420" s="31"/>
      <c r="DP420" s="31"/>
      <c r="DR420" t="s">
        <v>5486</v>
      </c>
      <c r="DS420" t="s">
        <v>5487</v>
      </c>
      <c r="DT420" t="s">
        <v>465</v>
      </c>
      <c r="DU420" s="29" t="s">
        <v>5595</v>
      </c>
      <c r="DV420" t="s">
        <v>2829</v>
      </c>
      <c r="DW420" t="s">
        <v>5481</v>
      </c>
      <c r="DX420" t="s">
        <v>5482</v>
      </c>
      <c r="DY420" t="s">
        <v>5483</v>
      </c>
      <c r="DZ420" t="s">
        <v>5484</v>
      </c>
      <c r="EA420" s="22">
        <v>43091.565520833334</v>
      </c>
      <c r="EB420" t="s">
        <v>5456</v>
      </c>
      <c r="EC420" t="s">
        <v>6089</v>
      </c>
    </row>
    <row r="421" spans="1:133" x14ac:dyDescent="0.35">
      <c r="A421" s="30"/>
      <c r="B421" s="22">
        <v>43031.609027777777</v>
      </c>
      <c r="C421" s="22" t="s">
        <v>2817</v>
      </c>
      <c r="D421" s="30" t="s">
        <v>2818</v>
      </c>
      <c r="E421" s="30" t="s">
        <v>476</v>
      </c>
      <c r="F421" s="30" t="s">
        <v>2820</v>
      </c>
      <c r="G421" s="30" t="s">
        <v>2819</v>
      </c>
      <c r="H421" t="s">
        <v>2821</v>
      </c>
      <c r="I421" t="s">
        <v>2822</v>
      </c>
      <c r="J421" t="s">
        <v>912</v>
      </c>
      <c r="M421" s="26">
        <v>99</v>
      </c>
      <c r="Q421" s="29" t="s">
        <v>753</v>
      </c>
      <c r="R421" s="29" t="str">
        <f>IFERROR(MID(RADataQTable[[#This Row],[RAtemplate]],1,LEN(RADataQTable[[#This Row],[RAtemplate]])-8),"RA") &amp; " " &amp; RADataQTable[[#This Row],[prop_id0]] &amp; " " &amp; RADataQTable[[#This Row],[last0]]</f>
        <v>RA 1806164 Li</v>
      </c>
      <c r="U421" s="21" t="str">
        <f>IF(signer1="PD",IF(ISBLANK(RADataQTable[[#This Row],[sign_blck_name]]),"",RADataQTable[[#This Row],[sign_blck_name]]),IF(ISBLANK(signer1),"",signer1))</f>
        <v>Sankar Basu</v>
      </c>
      <c r="V421" s="29" t="str">
        <f>signer2</f>
        <v>Cognizant Program Director</v>
      </c>
      <c r="W421" s="15" t="str">
        <f>HYPERLINK("https://www.ejacket.nsf.gov/ej/showProposal.do?Continue=Y&amp;ID="&amp;RADataQTable[[#This Row],[prop_id0]],"eJ")</f>
        <v>eJ</v>
      </c>
      <c r="X421" s="15" t="str">
        <f>HYPERLINK("mailto:"&amp;RADataQTable[[#This Row],[email]]&amp;"&amp;subject=Your NSF Proposal:  "&amp;RADataQTable[[#This Row],[Div]]&amp;" "&amp;RADataQTable[[#This Row],[prop_id0]], RADataQTable[[#This Row],[email]])</f>
        <v>jli587@wisc.edu</v>
      </c>
      <c r="Y421" s="15" t="str">
        <f>HYPERLINK("mailto:"&amp;RADataQTable[[#This Row],[allPIemail]]&amp;"&amp;subject=NSF Proposal:  "&amp;RADataQTable[[#This Row],[Div]]&amp;" "&amp;RADataQTable[[#This Row],[prop_id0]], "PIs@")</f>
        <v>PIs@</v>
      </c>
      <c r="Z421" t="s">
        <v>2825</v>
      </c>
      <c r="AD421"/>
      <c r="AE421" t="str">
        <f>IF(RADataQTable[[#This Row],[maxScore]]-RADataQTable[[#This Row],[minScore]]&gt;4,"Y","")</f>
        <v/>
      </c>
      <c r="AF421" s="21"/>
      <c r="AG421" s="26"/>
      <c r="AI421"/>
      <c r="AJ421" s="30"/>
      <c r="AK421" s="13">
        <v>499999</v>
      </c>
      <c r="AL421" s="13">
        <v>499999</v>
      </c>
      <c r="AM421">
        <v>0</v>
      </c>
      <c r="AN421" s="30">
        <v>43344</v>
      </c>
      <c r="AO421" s="21">
        <v>36</v>
      </c>
      <c r="AP421" s="21" t="s">
        <v>5465</v>
      </c>
      <c r="AS421" s="30"/>
      <c r="AX421" s="30"/>
      <c r="BG421" s="30"/>
      <c r="BP421" s="30"/>
      <c r="BU421" t="s">
        <v>2810</v>
      </c>
      <c r="BV421" s="21" t="s">
        <v>803</v>
      </c>
      <c r="BW421" s="21" t="s">
        <v>5464</v>
      </c>
      <c r="BX421" s="21" t="s">
        <v>3257</v>
      </c>
      <c r="BY421" s="31">
        <v>499999</v>
      </c>
      <c r="BZ421" s="31">
        <v>499999</v>
      </c>
      <c r="CA421" t="s">
        <v>3156</v>
      </c>
      <c r="CF421" s="31"/>
      <c r="CG421" s="31"/>
      <c r="CM421" s="31"/>
      <c r="CN421" s="31"/>
      <c r="CT421" s="31"/>
      <c r="CU421" s="31"/>
      <c r="DA421" s="31"/>
      <c r="DB421" s="31"/>
      <c r="DH421" s="31"/>
      <c r="DI421" s="31"/>
      <c r="DO421" s="31"/>
      <c r="DP421" s="31"/>
      <c r="DR421" t="s">
        <v>5478</v>
      </c>
      <c r="DS421" t="s">
        <v>5479</v>
      </c>
      <c r="DT421" t="s">
        <v>477</v>
      </c>
      <c r="DU421" s="29" t="s">
        <v>5538</v>
      </c>
      <c r="DV421" t="s">
        <v>2829</v>
      </c>
      <c r="DW421" t="s">
        <v>5481</v>
      </c>
      <c r="DX421" t="s">
        <v>5482</v>
      </c>
      <c r="DY421" t="s">
        <v>5483</v>
      </c>
      <c r="DZ421" t="s">
        <v>5484</v>
      </c>
      <c r="EA421" s="22">
        <v>43091.565520833334</v>
      </c>
      <c r="EB421" t="s">
        <v>5466</v>
      </c>
      <c r="EC421" t="s">
        <v>6090</v>
      </c>
    </row>
    <row r="422" spans="1:133" x14ac:dyDescent="0.35">
      <c r="A422" s="30"/>
      <c r="B422" s="22">
        <v>43035.986805555556</v>
      </c>
      <c r="C422" s="22" t="s">
        <v>2817</v>
      </c>
      <c r="D422" s="30" t="s">
        <v>2818</v>
      </c>
      <c r="E422" s="30" t="s">
        <v>474</v>
      </c>
      <c r="F422" s="30" t="s">
        <v>2820</v>
      </c>
      <c r="G422" s="30" t="s">
        <v>2819</v>
      </c>
      <c r="H422" t="s">
        <v>2821</v>
      </c>
      <c r="J422" t="s">
        <v>885</v>
      </c>
      <c r="M422" s="26">
        <v>99</v>
      </c>
      <c r="Q422" s="29" t="s">
        <v>753</v>
      </c>
      <c r="R422" s="29" t="str">
        <f>IFERROR(MID(RADataQTable[[#This Row],[RAtemplate]],1,LEN(RADataQTable[[#This Row],[RAtemplate]])-8),"RA") &amp; " " &amp; RADataQTable[[#This Row],[prop_id0]] &amp; " " &amp; RADataQTable[[#This Row],[last0]]</f>
        <v>RA 1807400 Host-Madsen</v>
      </c>
      <c r="U422" s="21" t="str">
        <f>IF(signer1="PD",IF(ISBLANK(RADataQTable[[#This Row],[sign_blck_name]]),"",RADataQTable[[#This Row],[sign_blck_name]]),IF(ISBLANK(signer1),"",signer1))</f>
        <v>phillip regalia</v>
      </c>
      <c r="V422" s="29" t="str">
        <f>signer2</f>
        <v>Cognizant Program Director</v>
      </c>
      <c r="W422" s="15" t="str">
        <f>HYPERLINK("https://www.ejacket.nsf.gov/ej/showProposal.do?Continue=Y&amp;ID="&amp;RADataQTable[[#This Row],[prop_id0]],"eJ")</f>
        <v>eJ</v>
      </c>
      <c r="X422" s="15" t="str">
        <f>HYPERLINK("mailto:"&amp;RADataQTable[[#This Row],[email]]&amp;"&amp;subject=Your NSF Proposal:  "&amp;RADataQTable[[#This Row],[Div]]&amp;" "&amp;RADataQTable[[#This Row],[prop_id0]], RADataQTable[[#This Row],[email]])</f>
        <v>ahm@hawaii.edu</v>
      </c>
      <c r="Y422" s="15" t="str">
        <f>HYPERLINK("mailto:"&amp;RADataQTable[[#This Row],[allPIemail]]&amp;"&amp;subject=NSF Proposal:  "&amp;RADataQTable[[#This Row],[Div]]&amp;" "&amp;RADataQTable[[#This Row],[prop_id0]], "PIs@")</f>
        <v>PIs@</v>
      </c>
      <c r="Z422" t="s">
        <v>2825</v>
      </c>
      <c r="AD422"/>
      <c r="AE422" t="str">
        <f>IF(RADataQTable[[#This Row],[maxScore]]-RADataQTable[[#This Row],[minScore]]&gt;4,"Y","")</f>
        <v/>
      </c>
      <c r="AF422" s="21"/>
      <c r="AG422" s="26"/>
      <c r="AI422"/>
      <c r="AJ422" s="30"/>
      <c r="AK422" s="13">
        <v>466107</v>
      </c>
      <c r="AL422" s="13">
        <v>466107</v>
      </c>
      <c r="AM422">
        <v>0</v>
      </c>
      <c r="AN422" s="30">
        <v>43282</v>
      </c>
      <c r="AO422" s="21">
        <v>36</v>
      </c>
      <c r="AP422" s="21" t="s">
        <v>5468</v>
      </c>
      <c r="AS422" s="30"/>
      <c r="AX422" s="30"/>
      <c r="BG422" s="30"/>
      <c r="BP422" s="30"/>
      <c r="BU422" t="s">
        <v>2812</v>
      </c>
      <c r="BV422" s="21" t="s">
        <v>2813</v>
      </c>
      <c r="BW422" s="21" t="s">
        <v>5467</v>
      </c>
      <c r="BX422" s="21" t="s">
        <v>3477</v>
      </c>
      <c r="BY422" s="31">
        <v>236107</v>
      </c>
      <c r="BZ422" s="31">
        <v>236107</v>
      </c>
      <c r="CA422" t="s">
        <v>519</v>
      </c>
      <c r="CB422" s="21" t="s">
        <v>5470</v>
      </c>
      <c r="CC422" s="21" t="s">
        <v>5471</v>
      </c>
      <c r="CD422" s="21" t="s">
        <v>5472</v>
      </c>
      <c r="CE422" s="21" t="s">
        <v>4614</v>
      </c>
      <c r="CF422" s="31">
        <v>230000</v>
      </c>
      <c r="CG422" s="31">
        <v>230000</v>
      </c>
      <c r="CM422" s="31"/>
      <c r="CN422" s="31"/>
      <c r="CT422" s="31"/>
      <c r="CU422" s="31"/>
      <c r="DA422" s="31"/>
      <c r="DB422" s="31"/>
      <c r="DH422" s="31"/>
      <c r="DI422" s="31"/>
      <c r="DO422" s="31"/>
      <c r="DP422" s="31"/>
      <c r="DR422" t="s">
        <v>5478</v>
      </c>
      <c r="DS422" t="s">
        <v>5479</v>
      </c>
      <c r="DT422" t="s">
        <v>475</v>
      </c>
      <c r="DU422" s="29" t="s">
        <v>5528</v>
      </c>
      <c r="DV422" t="s">
        <v>2881</v>
      </c>
      <c r="DW422" t="s">
        <v>5481</v>
      </c>
      <c r="DX422" t="s">
        <v>5482</v>
      </c>
      <c r="DY422" t="s">
        <v>5483</v>
      </c>
      <c r="DZ422" t="s">
        <v>5484</v>
      </c>
      <c r="EA422" s="22">
        <v>43091.565520833334</v>
      </c>
      <c r="EB422" t="s">
        <v>5469</v>
      </c>
      <c r="EC422" t="s">
        <v>6091</v>
      </c>
    </row>
  </sheetData>
  <conditionalFormatting sqref="Q2:Q422">
    <cfRule type="expression" dxfId="36" priority="1">
      <formula>LEFT($AI2,1)="E"</formula>
    </cfRule>
  </conditionalFormatting>
  <dataValidations count="1">
    <dataValidation type="list" allowBlank="1" showInputMessage="1" showErrorMessage="1" sqref="Q2:Q422 O2:O42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69850</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AG2:AG422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F13" sqref="F13"/>
    </sheetView>
  </sheetViews>
  <sheetFormatPr defaultRowHeight="14.5" x14ac:dyDescent="0.35"/>
  <cols>
    <col min="1" max="1" width="4" customWidth="1"/>
    <col min="2" max="2" width="10.453125" style="6" customWidth="1"/>
    <col min="3" max="3" width="16.26953125" customWidth="1"/>
    <col min="4" max="4" width="3.26953125" style="5" customWidth="1"/>
    <col min="5" max="5" width="15.7265625" style="23" customWidth="1"/>
    <col min="6" max="6" width="14.453125" customWidth="1"/>
    <col min="7" max="7" width="10.7265625" customWidth="1"/>
    <col min="8" max="8" width="6.26953125" customWidth="1"/>
    <col min="9" max="9" width="4.54296875" customWidth="1"/>
    <col min="10" max="10" width="35.26953125" customWidth="1"/>
    <col min="11" max="11" width="6.81640625" customWidth="1"/>
    <col min="12" max="12" width="9.81640625" customWidth="1"/>
    <col min="13" max="13" width="5.7265625" customWidth="1"/>
    <col min="14" max="14" width="12.54296875" style="6" customWidth="1"/>
    <col min="15" max="15" width="4" customWidth="1"/>
    <col min="16" max="16" width="23.453125" customWidth="1"/>
    <col min="17" max="17" width="12" customWidth="1"/>
    <col min="18" max="18" width="9.453125" customWidth="1"/>
    <col min="19" max="19" width="10" customWidth="1"/>
    <col min="20" max="20" width="14" customWidth="1"/>
    <col min="21" max="22" width="11.1796875" customWidth="1"/>
    <col min="23" max="23" width="81.1796875" bestFit="1" customWidth="1"/>
    <col min="24" max="24" width="20.54296875" bestFit="1" customWidth="1"/>
    <col min="25" max="25" width="18.26953125" bestFit="1" customWidth="1"/>
    <col min="26" max="26" width="45.81640625" bestFit="1" customWidth="1"/>
    <col min="27" max="27" width="36.7265625" bestFit="1" customWidth="1"/>
    <col min="28" max="28" width="10.54296875" bestFit="1" customWidth="1"/>
    <col min="29" max="29" width="9.81640625" bestFit="1" customWidth="1"/>
    <col min="30" max="30" width="20.54296875" customWidth="1"/>
    <col min="31" max="31" width="37.1796875" customWidth="1"/>
    <col min="32" max="32" width="19" customWidth="1"/>
    <col min="33" max="33" width="19.1796875" bestFit="1" customWidth="1"/>
    <col min="34" max="34" width="14.54296875" bestFit="1" customWidth="1"/>
    <col min="35" max="35" width="10" bestFit="1" customWidth="1"/>
  </cols>
  <sheetData>
    <row r="1" spans="1:14" ht="16" customHeight="1" x14ac:dyDescent="0.35">
      <c r="A1" s="59" t="s">
        <v>218</v>
      </c>
      <c r="N1" s="20" t="s">
        <v>98</v>
      </c>
    </row>
    <row r="2" spans="1:14" ht="16" customHeight="1" x14ac:dyDescent="0.35">
      <c r="B2" s="9" t="s">
        <v>454</v>
      </c>
      <c r="I2" s="3" t="s">
        <v>188</v>
      </c>
      <c r="K2" s="29"/>
      <c r="N2" s="19" t="s">
        <v>99</v>
      </c>
    </row>
    <row r="3" spans="1:14" ht="16" customHeight="1" x14ac:dyDescent="0.35">
      <c r="B3" s="9" t="s">
        <v>390</v>
      </c>
      <c r="I3" s="25" t="s">
        <v>395</v>
      </c>
      <c r="J3" s="24"/>
      <c r="K3" s="30"/>
      <c r="L3" s="132"/>
      <c r="M3" s="132"/>
      <c r="N3" s="19" t="s">
        <v>94</v>
      </c>
    </row>
    <row r="4" spans="1:14" ht="16" customHeight="1" x14ac:dyDescent="0.35">
      <c r="B4" s="9" t="s">
        <v>389</v>
      </c>
      <c r="D4" s="16"/>
      <c r="F4" s="4"/>
      <c r="G4" s="29"/>
      <c r="I4" s="25"/>
      <c r="J4" s="142" t="str">
        <f>IF(ISBLANK(dirRAoutput),"&lt;-- click button to select where RAs drafts should be stored",dirRAoutput)</f>
        <v>&lt;-- click button to select where RAs drafts should be stored</v>
      </c>
      <c r="K4" s="143"/>
      <c r="L4" s="144"/>
      <c r="M4" s="132"/>
      <c r="N4" s="19" t="s">
        <v>100</v>
      </c>
    </row>
    <row r="5" spans="1:14" ht="16" customHeight="1" x14ac:dyDescent="0.35">
      <c r="B5" s="9" t="s">
        <v>441</v>
      </c>
      <c r="C5" s="4"/>
      <c r="F5" s="4"/>
      <c r="G5" s="29"/>
      <c r="K5" s="29"/>
      <c r="N5" s="19" t="s">
        <v>95</v>
      </c>
    </row>
    <row r="6" spans="1:14" ht="16" customHeight="1" x14ac:dyDescent="0.35">
      <c r="B6" s="127" t="s">
        <v>442</v>
      </c>
      <c r="F6" s="4"/>
      <c r="G6" s="29"/>
      <c r="I6" s="3" t="s">
        <v>449</v>
      </c>
      <c r="K6" s="24"/>
      <c r="N6" s="19" t="s">
        <v>101</v>
      </c>
    </row>
    <row r="7" spans="1:14" ht="16" customHeight="1" x14ac:dyDescent="0.35">
      <c r="B7" s="9" t="s">
        <v>392</v>
      </c>
      <c r="F7" s="4"/>
      <c r="G7" s="29"/>
      <c r="J7" s="3" t="s">
        <v>447</v>
      </c>
      <c r="N7" s="19" t="s">
        <v>102</v>
      </c>
    </row>
    <row r="8" spans="1:14" ht="16" customHeight="1" x14ac:dyDescent="0.35">
      <c r="B8" s="9" t="s">
        <v>393</v>
      </c>
      <c r="F8" s="4"/>
      <c r="G8" s="42"/>
      <c r="I8" s="117" t="s">
        <v>446</v>
      </c>
      <c r="J8" s="118"/>
      <c r="K8" s="132"/>
      <c r="L8" s="6"/>
      <c r="N8" s="19" t="s">
        <v>96</v>
      </c>
    </row>
    <row r="9" spans="1:14" ht="16" customHeight="1" x14ac:dyDescent="0.35">
      <c r="B9" s="9"/>
      <c r="F9" s="4"/>
      <c r="G9" s="30"/>
      <c r="I9" s="136" t="s">
        <v>452</v>
      </c>
      <c r="J9" s="135"/>
      <c r="K9" s="133"/>
      <c r="L9" s="134"/>
      <c r="N9" s="19" t="s">
        <v>103</v>
      </c>
    </row>
    <row r="10" spans="1:14" ht="18.5" x14ac:dyDescent="0.35">
      <c r="B10" s="46"/>
      <c r="C10" s="141" t="s">
        <v>217</v>
      </c>
      <c r="D10" s="141"/>
      <c r="E10" s="141"/>
      <c r="F10" s="47"/>
      <c r="J10" s="25" t="s">
        <v>134</v>
      </c>
      <c r="L10" s="6"/>
      <c r="N10" s="19" t="s">
        <v>104</v>
      </c>
    </row>
    <row r="11" spans="1:14" ht="15.5" x14ac:dyDescent="0.35">
      <c r="B11" s="48"/>
      <c r="C11" s="49" t="s">
        <v>191</v>
      </c>
      <c r="D11" s="49"/>
      <c r="E11" s="49" t="s">
        <v>192</v>
      </c>
      <c r="F11" s="49"/>
      <c r="J11" s="25" t="s">
        <v>161</v>
      </c>
      <c r="L11" s="6"/>
      <c r="N11" s="19" t="s">
        <v>92</v>
      </c>
    </row>
    <row r="12" spans="1:14" ht="20.149999999999999" customHeight="1" x14ac:dyDescent="0.35">
      <c r="C12" s="50" t="s">
        <v>193</v>
      </c>
      <c r="D12" s="50"/>
      <c r="E12" s="58" t="s">
        <v>209</v>
      </c>
      <c r="F12" s="51">
        <v>43036</v>
      </c>
      <c r="J12" s="25" t="s">
        <v>450</v>
      </c>
      <c r="L12" s="6"/>
      <c r="N12" s="19" t="s">
        <v>105</v>
      </c>
    </row>
    <row r="13" spans="1:14" ht="20.149999999999999" customHeight="1" x14ac:dyDescent="0.35">
      <c r="C13" s="50" t="s">
        <v>204</v>
      </c>
      <c r="D13" s="50"/>
      <c r="E13" s="52" t="s">
        <v>214</v>
      </c>
      <c r="F13" s="53"/>
      <c r="H13" s="21"/>
      <c r="J13" s="25" t="s">
        <v>400</v>
      </c>
      <c r="L13" s="6"/>
      <c r="N13" s="19" t="s">
        <v>106</v>
      </c>
    </row>
    <row r="14" spans="1:14" ht="20.149999999999999" customHeight="1" x14ac:dyDescent="0.35">
      <c r="C14" s="50" t="s">
        <v>198</v>
      </c>
      <c r="D14" s="50"/>
      <c r="E14" s="52" t="s">
        <v>199</v>
      </c>
      <c r="F14" s="53"/>
      <c r="H14" s="21"/>
      <c r="J14" s="25" t="s">
        <v>162</v>
      </c>
      <c r="L14" s="6"/>
      <c r="N14" s="19" t="s">
        <v>107</v>
      </c>
    </row>
    <row r="15" spans="1:14" ht="20.149999999999999" customHeight="1" x14ac:dyDescent="0.35">
      <c r="C15" s="50" t="s">
        <v>194</v>
      </c>
      <c r="D15" s="50"/>
      <c r="E15" s="52" t="s">
        <v>455</v>
      </c>
      <c r="F15" s="53"/>
      <c r="H15" s="21"/>
      <c r="J15" s="25" t="s">
        <v>451</v>
      </c>
      <c r="L15" s="6"/>
      <c r="N15" s="19" t="s">
        <v>391</v>
      </c>
    </row>
    <row r="16" spans="1:14" ht="20.149999999999999" customHeight="1" x14ac:dyDescent="0.35">
      <c r="C16" s="50" t="s">
        <v>195</v>
      </c>
      <c r="D16" s="50"/>
      <c r="E16" s="54" t="s">
        <v>212</v>
      </c>
      <c r="F16" s="55"/>
      <c r="L16" s="6"/>
      <c r="N16" s="19" t="s">
        <v>108</v>
      </c>
    </row>
    <row r="17" spans="3:14" ht="20.149999999999999" customHeight="1" x14ac:dyDescent="0.35">
      <c r="C17" s="50" t="s">
        <v>196</v>
      </c>
      <c r="D17" s="50"/>
      <c r="E17" s="52" t="s">
        <v>211</v>
      </c>
      <c r="F17" s="53"/>
      <c r="L17" s="6"/>
      <c r="N17" s="19" t="s">
        <v>109</v>
      </c>
    </row>
    <row r="18" spans="3:14" ht="20.149999999999999" customHeight="1" x14ac:dyDescent="0.35">
      <c r="C18" s="50" t="s">
        <v>197</v>
      </c>
      <c r="D18" s="50"/>
      <c r="E18" s="52" t="s">
        <v>215</v>
      </c>
      <c r="F18" s="53"/>
      <c r="L18" s="6"/>
      <c r="N18" s="19" t="s">
        <v>110</v>
      </c>
    </row>
    <row r="19" spans="3:14" ht="20.149999999999999" customHeight="1" x14ac:dyDescent="0.35">
      <c r="C19" s="50" t="s">
        <v>201</v>
      </c>
      <c r="D19" s="50"/>
      <c r="E19" s="52" t="s">
        <v>216</v>
      </c>
      <c r="F19" s="53"/>
      <c r="L19" s="6"/>
      <c r="N19" s="19" t="s">
        <v>111</v>
      </c>
    </row>
    <row r="20" spans="3:14" ht="20.149999999999999" customHeight="1" x14ac:dyDescent="0.35">
      <c r="C20" s="50" t="s">
        <v>202</v>
      </c>
      <c r="D20" s="50"/>
      <c r="E20" s="52" t="s">
        <v>203</v>
      </c>
      <c r="F20" s="53"/>
      <c r="L20" s="6"/>
      <c r="N20" s="19" t="s">
        <v>112</v>
      </c>
    </row>
    <row r="21" spans="3:14" ht="20.149999999999999" customHeight="1" x14ac:dyDescent="0.35">
      <c r="C21" s="50" t="s">
        <v>205</v>
      </c>
      <c r="D21" s="50"/>
      <c r="E21" s="52" t="s">
        <v>206</v>
      </c>
      <c r="F21" s="53"/>
      <c r="N21" s="19" t="s">
        <v>113</v>
      </c>
    </row>
    <row r="22" spans="3:14" ht="20.149999999999999" customHeight="1" x14ac:dyDescent="0.35">
      <c r="C22" s="50" t="s">
        <v>207</v>
      </c>
      <c r="D22" s="50"/>
      <c r="E22" s="52" t="s">
        <v>208</v>
      </c>
      <c r="F22" s="53"/>
      <c r="N22" s="19" t="s">
        <v>114</v>
      </c>
    </row>
    <row r="23" spans="3:14" ht="20.149999999999999" customHeight="1" x14ac:dyDescent="0.35">
      <c r="C23" s="50" t="s">
        <v>200</v>
      </c>
      <c r="D23" s="56"/>
      <c r="E23" s="115" t="str">
        <f>INDEX(codes_prop_stts,select_prop_stts)</f>
        <v>0%</v>
      </c>
      <c r="F23" s="57"/>
      <c r="N23" s="19" t="s">
        <v>93</v>
      </c>
    </row>
    <row r="24" spans="3:14" ht="20.149999999999999" customHeight="1" x14ac:dyDescent="0.35">
      <c r="C24" s="3"/>
      <c r="D24" s="3"/>
      <c r="E24" s="3"/>
      <c r="F24" s="3"/>
      <c r="N24" s="19" t="s">
        <v>115</v>
      </c>
    </row>
    <row r="25" spans="3:14" ht="20.149999999999999" customHeight="1" x14ac:dyDescent="0.35">
      <c r="D25"/>
      <c r="E25"/>
      <c r="J25" s="23"/>
      <c r="N25" s="19" t="s">
        <v>116</v>
      </c>
    </row>
    <row r="26" spans="3:14" ht="19.75" customHeight="1" x14ac:dyDescent="0.35">
      <c r="D26"/>
      <c r="E26"/>
      <c r="J26" s="23"/>
      <c r="N26" s="19" t="s">
        <v>117</v>
      </c>
    </row>
    <row r="27" spans="3:14" x14ac:dyDescent="0.35">
      <c r="C27" s="25"/>
      <c r="D27"/>
      <c r="E27" s="25"/>
      <c r="F27" s="25"/>
      <c r="H27" s="12"/>
      <c r="I27" s="5"/>
      <c r="J27" s="23"/>
      <c r="N27" s="19" t="s">
        <v>118</v>
      </c>
    </row>
    <row r="28" spans="3:14" x14ac:dyDescent="0.35">
      <c r="C28" s="25"/>
      <c r="D28"/>
      <c r="E28" s="25"/>
      <c r="F28" s="25"/>
      <c r="I28" s="5"/>
      <c r="J28" s="23"/>
      <c r="N28" s="19" t="s">
        <v>119</v>
      </c>
    </row>
    <row r="29" spans="3:14" x14ac:dyDescent="0.35">
      <c r="C29" s="25"/>
      <c r="D29"/>
      <c r="E29" s="25"/>
      <c r="I29" s="5"/>
      <c r="N29" s="19" t="s">
        <v>120</v>
      </c>
    </row>
    <row r="30" spans="3:14" x14ac:dyDescent="0.35">
      <c r="E30" s="30"/>
      <c r="N30" s="120">
        <f>SUBTOTAL(103,EpscorTable[Epscor])</f>
        <v>27</v>
      </c>
    </row>
  </sheetData>
  <mergeCells count="2">
    <mergeCell ref="C10:E10"/>
    <mergeCell ref="J4:L4"/>
  </mergeCells>
  <conditionalFormatting sqref="E12:F22">
    <cfRule type="expression" dxfId="35"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autoFill="0" autoPict="0" macro="[0]!Picker_dirRAtemplate">
                <anchor moveWithCells="1">
                  <from>
                    <xdr:col>7</xdr:col>
                    <xdr:colOff>165100</xdr:colOff>
                    <xdr:row>8</xdr:row>
                    <xdr:rowOff>12700</xdr:rowOff>
                  </from>
                  <to>
                    <xdr:col>8</xdr:col>
                    <xdr:colOff>298450</xdr:colOff>
                    <xdr:row>9</xdr:row>
                    <xdr:rowOff>0</xdr:rowOff>
                  </to>
                </anchor>
              </controlPr>
            </control>
          </mc:Choice>
        </mc:AlternateContent>
        <mc:AlternateContent xmlns:mc="http://schemas.openxmlformats.org/markup-compatibility/2006">
          <mc:Choice Requires="x14">
            <control shapeId="1056" r:id="rId5" name="Drop Down 32">
              <controlPr defaultSize="0" autoLine="0" autoPict="0">
                <anchor moveWithCells="1">
                  <from>
                    <xdr:col>3</xdr:col>
                    <xdr:colOff>222250</xdr:colOff>
                    <xdr:row>22</xdr:row>
                    <xdr:rowOff>12700</xdr:rowOff>
                  </from>
                  <to>
                    <xdr:col>6</xdr:col>
                    <xdr:colOff>260350</xdr:colOff>
                    <xdr:row>23</xdr:row>
                    <xdr:rowOff>12700</xdr:rowOff>
                  </to>
                </anchor>
              </controlPr>
            </control>
          </mc:Choice>
        </mc:AlternateContent>
        <mc:AlternateContent xmlns:mc="http://schemas.openxmlformats.org/markup-compatibility/2006">
          <mc:Choice Requires="x14">
            <control shapeId="1059" r:id="rId6" name="Button 35">
              <controlPr defaultSize="0" autoFill="0" autoPict="0" macro="[0]!Picker_dirRAoutput">
                <anchor moveWithCells="1">
                  <from>
                    <xdr:col>7</xdr:col>
                    <xdr:colOff>184150</xdr:colOff>
                    <xdr:row>2</xdr:row>
                    <xdr:rowOff>203200</xdr:rowOff>
                  </from>
                  <to>
                    <xdr:col>9</xdr:col>
                    <xdr:colOff>0</xdr:colOff>
                    <xdr:row>4</xdr:row>
                    <xdr:rowOff>12700</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76"/>
  <sheetViews>
    <sheetView workbookViewId="0">
      <selection activeCell="E20" sqref="E20"/>
    </sheetView>
  </sheetViews>
  <sheetFormatPr defaultRowHeight="14.5" x14ac:dyDescent="0.35"/>
  <cols>
    <col min="1" max="1" width="10.81640625" customWidth="1"/>
    <col min="2" max="2" width="23.453125" customWidth="1"/>
    <col min="3" max="3" width="29.81640625" customWidth="1"/>
  </cols>
  <sheetData>
    <row r="1" spans="1:3" ht="34" customHeight="1" x14ac:dyDescent="0.35">
      <c r="A1" s="62" t="s">
        <v>412</v>
      </c>
    </row>
    <row r="2" spans="1:3" x14ac:dyDescent="0.35">
      <c r="A2" s="6" t="s">
        <v>422</v>
      </c>
      <c r="B2" s="6" t="s">
        <v>423</v>
      </c>
      <c r="C2" s="6" t="s">
        <v>424</v>
      </c>
    </row>
    <row r="3" spans="1:3" x14ac:dyDescent="0.35">
      <c r="A3" t="s">
        <v>521</v>
      </c>
      <c r="C3" t="s">
        <v>522</v>
      </c>
    </row>
    <row r="4" spans="1:3" x14ac:dyDescent="0.35">
      <c r="A4" t="s">
        <v>523</v>
      </c>
      <c r="C4" t="s">
        <v>524</v>
      </c>
    </row>
    <row r="5" spans="1:3" x14ac:dyDescent="0.35">
      <c r="A5" t="s">
        <v>525</v>
      </c>
      <c r="C5" t="s">
        <v>526</v>
      </c>
    </row>
    <row r="6" spans="1:3" x14ac:dyDescent="0.35">
      <c r="A6" t="s">
        <v>527</v>
      </c>
      <c r="C6" t="s">
        <v>528</v>
      </c>
    </row>
    <row r="7" spans="1:3" x14ac:dyDescent="0.35">
      <c r="A7" t="s">
        <v>529</v>
      </c>
      <c r="C7" t="s">
        <v>530</v>
      </c>
    </row>
    <row r="8" spans="1:3" x14ac:dyDescent="0.35">
      <c r="A8" t="s">
        <v>531</v>
      </c>
      <c r="C8" t="s">
        <v>532</v>
      </c>
    </row>
    <row r="9" spans="1:3" x14ac:dyDescent="0.35">
      <c r="A9" t="s">
        <v>533</v>
      </c>
      <c r="B9" t="s">
        <v>534</v>
      </c>
      <c r="C9" t="s">
        <v>535</v>
      </c>
    </row>
    <row r="10" spans="1:3" x14ac:dyDescent="0.35">
      <c r="A10" t="s">
        <v>536</v>
      </c>
      <c r="B10" t="s">
        <v>534</v>
      </c>
      <c r="C10" t="s">
        <v>537</v>
      </c>
    </row>
    <row r="11" spans="1:3" x14ac:dyDescent="0.35">
      <c r="A11" t="s">
        <v>538</v>
      </c>
      <c r="B11" t="s">
        <v>539</v>
      </c>
      <c r="C11" t="s">
        <v>540</v>
      </c>
    </row>
    <row r="12" spans="1:3" x14ac:dyDescent="0.35">
      <c r="A12" t="s">
        <v>541</v>
      </c>
      <c r="B12" t="s">
        <v>542</v>
      </c>
      <c r="C12" t="s">
        <v>543</v>
      </c>
    </row>
    <row r="13" spans="1:3" x14ac:dyDescent="0.35">
      <c r="A13" t="s">
        <v>544</v>
      </c>
      <c r="B13" t="s">
        <v>545</v>
      </c>
      <c r="C13" t="s">
        <v>546</v>
      </c>
    </row>
    <row r="14" spans="1:3" x14ac:dyDescent="0.35">
      <c r="A14" t="s">
        <v>547</v>
      </c>
      <c r="B14" t="s">
        <v>548</v>
      </c>
      <c r="C14" t="s">
        <v>549</v>
      </c>
    </row>
    <row r="15" spans="1:3" x14ac:dyDescent="0.35">
      <c r="A15" t="s">
        <v>550</v>
      </c>
      <c r="B15" t="s">
        <v>548</v>
      </c>
      <c r="C15" t="s">
        <v>551</v>
      </c>
    </row>
    <row r="16" spans="1:3" x14ac:dyDescent="0.35">
      <c r="A16" t="s">
        <v>552</v>
      </c>
      <c r="B16" t="s">
        <v>553</v>
      </c>
      <c r="C16" t="s">
        <v>554</v>
      </c>
    </row>
    <row r="17" spans="1:3" x14ac:dyDescent="0.35">
      <c r="A17" t="s">
        <v>555</v>
      </c>
      <c r="B17" t="s">
        <v>553</v>
      </c>
      <c r="C17" t="s">
        <v>556</v>
      </c>
    </row>
    <row r="18" spans="1:3" x14ac:dyDescent="0.35">
      <c r="A18" t="s">
        <v>557</v>
      </c>
      <c r="B18" t="s">
        <v>553</v>
      </c>
      <c r="C18" t="s">
        <v>558</v>
      </c>
    </row>
    <row r="19" spans="1:3" x14ac:dyDescent="0.35">
      <c r="A19" t="s">
        <v>559</v>
      </c>
      <c r="B19" t="s">
        <v>553</v>
      </c>
      <c r="C19" t="s">
        <v>560</v>
      </c>
    </row>
    <row r="20" spans="1:3" x14ac:dyDescent="0.35">
      <c r="A20" t="s">
        <v>561</v>
      </c>
      <c r="B20" t="s">
        <v>562</v>
      </c>
      <c r="C20" t="s">
        <v>563</v>
      </c>
    </row>
    <row r="21" spans="1:3" x14ac:dyDescent="0.35">
      <c r="A21" t="s">
        <v>564</v>
      </c>
      <c r="B21" t="s">
        <v>565</v>
      </c>
      <c r="C21" t="s">
        <v>566</v>
      </c>
    </row>
    <row r="22" spans="1:3" x14ac:dyDescent="0.35">
      <c r="A22" t="s">
        <v>567</v>
      </c>
      <c r="B22" t="s">
        <v>568</v>
      </c>
      <c r="C22" t="s">
        <v>569</v>
      </c>
    </row>
    <row r="23" spans="1:3" x14ac:dyDescent="0.35">
      <c r="A23" t="s">
        <v>570</v>
      </c>
      <c r="B23" t="s">
        <v>571</v>
      </c>
      <c r="C23" t="s">
        <v>572</v>
      </c>
    </row>
    <row r="24" spans="1:3" x14ac:dyDescent="0.35">
      <c r="A24" t="s">
        <v>573</v>
      </c>
      <c r="B24" t="s">
        <v>574</v>
      </c>
      <c r="C24" t="s">
        <v>575</v>
      </c>
    </row>
    <row r="25" spans="1:3" x14ac:dyDescent="0.35">
      <c r="A25" t="s">
        <v>576</v>
      </c>
      <c r="B25" t="s">
        <v>577</v>
      </c>
      <c r="C25" t="s">
        <v>578</v>
      </c>
    </row>
    <row r="26" spans="1:3" x14ac:dyDescent="0.35">
      <c r="A26" t="s">
        <v>579</v>
      </c>
      <c r="B26" t="s">
        <v>580</v>
      </c>
      <c r="C26" t="s">
        <v>581</v>
      </c>
    </row>
    <row r="27" spans="1:3" x14ac:dyDescent="0.35">
      <c r="A27" t="s">
        <v>582</v>
      </c>
      <c r="B27" t="s">
        <v>583</v>
      </c>
      <c r="C27" t="s">
        <v>584</v>
      </c>
    </row>
    <row r="28" spans="1:3" x14ac:dyDescent="0.35">
      <c r="A28" t="s">
        <v>585</v>
      </c>
      <c r="B28" t="s">
        <v>586</v>
      </c>
      <c r="C28" t="s">
        <v>587</v>
      </c>
    </row>
    <row r="29" spans="1:3" x14ac:dyDescent="0.35">
      <c r="A29" t="s">
        <v>588</v>
      </c>
      <c r="B29" t="s">
        <v>589</v>
      </c>
      <c r="C29" t="s">
        <v>590</v>
      </c>
    </row>
    <row r="30" spans="1:3" x14ac:dyDescent="0.35">
      <c r="A30" t="s">
        <v>591</v>
      </c>
      <c r="B30" t="s">
        <v>592</v>
      </c>
      <c r="C30" t="s">
        <v>593</v>
      </c>
    </row>
    <row r="31" spans="1:3" x14ac:dyDescent="0.35">
      <c r="A31" t="s">
        <v>594</v>
      </c>
      <c r="B31" t="s">
        <v>592</v>
      </c>
      <c r="C31" t="s">
        <v>595</v>
      </c>
    </row>
    <row r="32" spans="1:3" x14ac:dyDescent="0.35">
      <c r="A32" t="s">
        <v>596</v>
      </c>
      <c r="B32" t="s">
        <v>597</v>
      </c>
      <c r="C32" t="s">
        <v>598</v>
      </c>
    </row>
    <row r="33" spans="1:3" x14ac:dyDescent="0.35">
      <c r="A33" t="s">
        <v>599</v>
      </c>
      <c r="B33" t="s">
        <v>600</v>
      </c>
      <c r="C33" t="s">
        <v>601</v>
      </c>
    </row>
    <row r="34" spans="1:3" x14ac:dyDescent="0.35">
      <c r="A34" t="s">
        <v>602</v>
      </c>
      <c r="B34" t="s">
        <v>603</v>
      </c>
      <c r="C34" t="s">
        <v>604</v>
      </c>
    </row>
    <row r="35" spans="1:3" x14ac:dyDescent="0.35">
      <c r="A35" t="s">
        <v>605</v>
      </c>
      <c r="B35" t="s">
        <v>606</v>
      </c>
      <c r="C35" t="s">
        <v>607</v>
      </c>
    </row>
    <row r="36" spans="1:3" x14ac:dyDescent="0.35">
      <c r="A36" t="s">
        <v>608</v>
      </c>
      <c r="B36" t="s">
        <v>609</v>
      </c>
      <c r="C36" t="s">
        <v>610</v>
      </c>
    </row>
    <row r="37" spans="1:3" x14ac:dyDescent="0.35">
      <c r="A37" t="s">
        <v>611</v>
      </c>
      <c r="B37" t="s">
        <v>612</v>
      </c>
      <c r="C37" t="s">
        <v>613</v>
      </c>
    </row>
    <row r="38" spans="1:3" x14ac:dyDescent="0.35">
      <c r="A38" t="s">
        <v>614</v>
      </c>
      <c r="B38" t="s">
        <v>612</v>
      </c>
      <c r="C38" t="s">
        <v>615</v>
      </c>
    </row>
    <row r="39" spans="1:3" x14ac:dyDescent="0.35">
      <c r="A39" t="s">
        <v>616</v>
      </c>
      <c r="B39" t="s">
        <v>612</v>
      </c>
      <c r="C39" t="s">
        <v>617</v>
      </c>
    </row>
    <row r="40" spans="1:3" x14ac:dyDescent="0.35">
      <c r="A40" t="s">
        <v>618</v>
      </c>
      <c r="B40" t="s">
        <v>612</v>
      </c>
      <c r="C40" t="s">
        <v>619</v>
      </c>
    </row>
    <row r="41" spans="1:3" x14ac:dyDescent="0.35">
      <c r="A41" t="s">
        <v>620</v>
      </c>
      <c r="B41" t="s">
        <v>621</v>
      </c>
      <c r="C41" t="s">
        <v>622</v>
      </c>
    </row>
    <row r="42" spans="1:3" x14ac:dyDescent="0.35">
      <c r="A42" t="s">
        <v>623</v>
      </c>
      <c r="B42" t="s">
        <v>624</v>
      </c>
      <c r="C42" t="s">
        <v>625</v>
      </c>
    </row>
    <row r="43" spans="1:3" x14ac:dyDescent="0.35">
      <c r="A43" t="s">
        <v>626</v>
      </c>
      <c r="B43" t="s">
        <v>627</v>
      </c>
      <c r="C43" t="s">
        <v>628</v>
      </c>
    </row>
    <row r="44" spans="1:3" x14ac:dyDescent="0.35">
      <c r="A44" t="s">
        <v>629</v>
      </c>
      <c r="B44" t="s">
        <v>630</v>
      </c>
      <c r="C44" t="s">
        <v>631</v>
      </c>
    </row>
    <row r="45" spans="1:3" x14ac:dyDescent="0.35">
      <c r="A45" t="s">
        <v>632</v>
      </c>
      <c r="B45" t="s">
        <v>633</v>
      </c>
      <c r="C45" t="s">
        <v>634</v>
      </c>
    </row>
    <row r="46" spans="1:3" x14ac:dyDescent="0.35">
      <c r="A46" t="s">
        <v>635</v>
      </c>
      <c r="B46" t="s">
        <v>633</v>
      </c>
      <c r="C46" t="s">
        <v>636</v>
      </c>
    </row>
    <row r="47" spans="1:3" x14ac:dyDescent="0.35">
      <c r="A47" t="s">
        <v>637</v>
      </c>
      <c r="B47" t="s">
        <v>638</v>
      </c>
      <c r="C47" t="s">
        <v>639</v>
      </c>
    </row>
    <row r="48" spans="1:3" x14ac:dyDescent="0.35">
      <c r="A48" t="s">
        <v>640</v>
      </c>
      <c r="B48" t="s">
        <v>641</v>
      </c>
      <c r="C48" t="s">
        <v>642</v>
      </c>
    </row>
    <row r="49" spans="1:3" x14ac:dyDescent="0.35">
      <c r="A49" t="s">
        <v>643</v>
      </c>
      <c r="B49" t="s">
        <v>644</v>
      </c>
      <c r="C49" t="s">
        <v>645</v>
      </c>
    </row>
    <row r="50" spans="1:3" x14ac:dyDescent="0.35">
      <c r="A50" t="s">
        <v>646</v>
      </c>
      <c r="B50" t="s">
        <v>647</v>
      </c>
      <c r="C50" t="s">
        <v>648</v>
      </c>
    </row>
    <row r="51" spans="1:3" x14ac:dyDescent="0.35">
      <c r="A51" t="s">
        <v>649</v>
      </c>
      <c r="B51" t="s">
        <v>650</v>
      </c>
      <c r="C51" t="s">
        <v>651</v>
      </c>
    </row>
    <row r="52" spans="1:3" x14ac:dyDescent="0.35">
      <c r="A52" t="s">
        <v>652</v>
      </c>
      <c r="B52" t="s">
        <v>653</v>
      </c>
      <c r="C52" t="s">
        <v>654</v>
      </c>
    </row>
    <row r="53" spans="1:3" x14ac:dyDescent="0.35">
      <c r="A53" t="s">
        <v>655</v>
      </c>
      <c r="B53" t="s">
        <v>656</v>
      </c>
      <c r="C53" t="s">
        <v>657</v>
      </c>
    </row>
    <row r="54" spans="1:3" x14ac:dyDescent="0.35">
      <c r="A54" t="s">
        <v>658</v>
      </c>
      <c r="B54" t="s">
        <v>659</v>
      </c>
      <c r="C54" t="s">
        <v>660</v>
      </c>
    </row>
    <row r="55" spans="1:3" x14ac:dyDescent="0.35">
      <c r="A55" t="s">
        <v>661</v>
      </c>
      <c r="B55" t="s">
        <v>662</v>
      </c>
      <c r="C55" t="s">
        <v>663</v>
      </c>
    </row>
    <row r="56" spans="1:3" x14ac:dyDescent="0.35">
      <c r="A56" t="s">
        <v>664</v>
      </c>
      <c r="B56" t="s">
        <v>665</v>
      </c>
      <c r="C56" t="s">
        <v>666</v>
      </c>
    </row>
    <row r="57" spans="1:3" x14ac:dyDescent="0.35">
      <c r="A57" t="s">
        <v>667</v>
      </c>
      <c r="B57" t="s">
        <v>668</v>
      </c>
      <c r="C57" t="s">
        <v>669</v>
      </c>
    </row>
    <row r="58" spans="1:3" x14ac:dyDescent="0.35">
      <c r="A58" t="s">
        <v>670</v>
      </c>
      <c r="B58" t="s">
        <v>671</v>
      </c>
      <c r="C58" t="s">
        <v>672</v>
      </c>
    </row>
    <row r="59" spans="1:3" x14ac:dyDescent="0.35">
      <c r="A59" t="s">
        <v>673</v>
      </c>
      <c r="B59" t="s">
        <v>671</v>
      </c>
      <c r="C59" t="s">
        <v>674</v>
      </c>
    </row>
    <row r="60" spans="1:3" x14ac:dyDescent="0.35">
      <c r="A60" t="s">
        <v>675</v>
      </c>
      <c r="B60" t="s">
        <v>676</v>
      </c>
      <c r="C60" t="s">
        <v>677</v>
      </c>
    </row>
    <row r="61" spans="1:3" x14ac:dyDescent="0.35">
      <c r="A61" t="s">
        <v>678</v>
      </c>
      <c r="B61" t="s">
        <v>676</v>
      </c>
      <c r="C61" t="s">
        <v>679</v>
      </c>
    </row>
    <row r="62" spans="1:3" x14ac:dyDescent="0.35">
      <c r="A62" t="s">
        <v>680</v>
      </c>
      <c r="B62" t="s">
        <v>676</v>
      </c>
      <c r="C62" t="s">
        <v>681</v>
      </c>
    </row>
    <row r="63" spans="1:3" x14ac:dyDescent="0.35">
      <c r="A63" t="s">
        <v>682</v>
      </c>
      <c r="B63" t="s">
        <v>683</v>
      </c>
      <c r="C63" t="s">
        <v>684</v>
      </c>
    </row>
    <row r="64" spans="1:3" x14ac:dyDescent="0.35">
      <c r="A64" t="s">
        <v>685</v>
      </c>
      <c r="B64" t="s">
        <v>686</v>
      </c>
      <c r="C64" t="s">
        <v>687</v>
      </c>
    </row>
    <row r="65" spans="1:3" x14ac:dyDescent="0.35">
      <c r="A65" t="s">
        <v>688</v>
      </c>
      <c r="B65" t="s">
        <v>689</v>
      </c>
      <c r="C65" t="s">
        <v>690</v>
      </c>
    </row>
    <row r="66" spans="1:3" x14ac:dyDescent="0.35">
      <c r="A66" t="s">
        <v>691</v>
      </c>
      <c r="B66" t="s">
        <v>692</v>
      </c>
      <c r="C66" t="s">
        <v>693</v>
      </c>
    </row>
    <row r="67" spans="1:3" x14ac:dyDescent="0.35">
      <c r="A67" t="s">
        <v>694</v>
      </c>
      <c r="B67" t="s">
        <v>695</v>
      </c>
      <c r="C67" t="s">
        <v>696</v>
      </c>
    </row>
    <row r="68" spans="1:3" x14ac:dyDescent="0.35">
      <c r="A68" t="s">
        <v>697</v>
      </c>
      <c r="B68" t="s">
        <v>698</v>
      </c>
      <c r="C68" t="s">
        <v>699</v>
      </c>
    </row>
    <row r="69" spans="1:3" x14ac:dyDescent="0.35">
      <c r="A69" t="s">
        <v>700</v>
      </c>
      <c r="B69" t="s">
        <v>701</v>
      </c>
      <c r="C69" t="s">
        <v>702</v>
      </c>
    </row>
    <row r="70" spans="1:3" x14ac:dyDescent="0.35">
      <c r="A70" t="s">
        <v>703</v>
      </c>
      <c r="B70" t="s">
        <v>704</v>
      </c>
      <c r="C70" t="s">
        <v>705</v>
      </c>
    </row>
    <row r="71" spans="1:3" x14ac:dyDescent="0.35">
      <c r="A71" t="s">
        <v>706</v>
      </c>
      <c r="B71" t="s">
        <v>707</v>
      </c>
      <c r="C71" t="s">
        <v>708</v>
      </c>
    </row>
    <row r="72" spans="1:3" x14ac:dyDescent="0.35">
      <c r="A72" t="s">
        <v>709</v>
      </c>
      <c r="B72" t="s">
        <v>710</v>
      </c>
      <c r="C72" t="s">
        <v>711</v>
      </c>
    </row>
    <row r="73" spans="1:3" x14ac:dyDescent="0.35">
      <c r="A73" t="s">
        <v>712</v>
      </c>
      <c r="B73" t="s">
        <v>713</v>
      </c>
      <c r="C73" t="s">
        <v>714</v>
      </c>
    </row>
    <row r="74" spans="1:3" x14ac:dyDescent="0.35">
      <c r="A74" t="s">
        <v>715</v>
      </c>
      <c r="B74" t="s">
        <v>716</v>
      </c>
      <c r="C74" t="s">
        <v>717</v>
      </c>
    </row>
    <row r="75" spans="1:3" x14ac:dyDescent="0.35">
      <c r="A75" t="s">
        <v>718</v>
      </c>
      <c r="B75" t="s">
        <v>719</v>
      </c>
      <c r="C75" t="s">
        <v>720</v>
      </c>
    </row>
    <row r="76" spans="1:3" x14ac:dyDescent="0.35">
      <c r="A76" t="s">
        <v>721</v>
      </c>
      <c r="B76" t="s">
        <v>722</v>
      </c>
      <c r="C76" t="s">
        <v>723</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26"/>
  <sheetViews>
    <sheetView workbookViewId="0">
      <selection activeCell="E4" sqref="E4"/>
    </sheetView>
  </sheetViews>
  <sheetFormatPr defaultRowHeight="14.5" x14ac:dyDescent="0.35"/>
  <cols>
    <col min="1" max="1" width="6.7265625" customWidth="1"/>
    <col min="2" max="2" width="38.453125" customWidth="1"/>
    <col min="3" max="3" width="11.453125" customWidth="1"/>
    <col min="4" max="4" width="6.7265625" customWidth="1"/>
    <col min="5" max="5" width="41.81640625" customWidth="1"/>
    <col min="6" max="6" width="7.26953125" customWidth="1"/>
    <col min="7" max="7" width="41" customWidth="1"/>
    <col min="8" max="10" width="5.81640625" style="30" customWidth="1"/>
    <col min="11" max="11" width="3.26953125" style="30" customWidth="1"/>
    <col min="12" max="12" width="3.54296875" style="30" customWidth="1"/>
    <col min="13" max="13" width="13.54296875" customWidth="1"/>
    <col min="14" max="14" width="3.81640625" customWidth="1"/>
    <col min="15" max="16" width="7.453125" hidden="1" customWidth="1"/>
    <col min="17" max="17" width="5.453125" customWidth="1"/>
    <col min="18" max="18" width="11" customWidth="1"/>
    <col min="19" max="19" width="14.26953125" style="22" customWidth="1"/>
    <col min="20" max="20" width="5.26953125" style="38" customWidth="1"/>
    <col min="21" max="21" width="4.54296875" style="38" customWidth="1"/>
    <col min="22" max="22" width="11.81640625" customWidth="1"/>
    <col min="23" max="23" width="4.453125" customWidth="1"/>
    <col min="24" max="24" width="3.7265625" customWidth="1"/>
    <col min="25" max="25" width="8.7265625" style="30" customWidth="1"/>
    <col min="26" max="26" width="3.7265625" customWidth="1"/>
    <col min="27" max="27" width="9.26953125" style="30"/>
    <col min="28" max="28" width="9.54296875" style="30" customWidth="1"/>
    <col min="29" max="29" width="11.54296875" customWidth="1"/>
    <col min="30" max="30" width="12.1796875" customWidth="1"/>
    <col min="31" max="31" width="9.81640625" customWidth="1"/>
    <col min="32" max="32" width="10.1796875" customWidth="1"/>
    <col min="33" max="33" width="4.453125" customWidth="1"/>
    <col min="34" max="39" width="3" customWidth="1"/>
    <col min="40" max="40" width="9.26953125" style="1"/>
    <col min="42" max="42" width="85.54296875" customWidth="1"/>
    <col min="43" max="43" width="10.453125" customWidth="1"/>
    <col min="44" max="44" width="9.54296875" style="13" customWidth="1"/>
    <col min="45" max="45" width="10.453125" customWidth="1"/>
    <col min="46" max="46" width="15.453125" customWidth="1"/>
    <col min="47" max="47" width="11.7265625" customWidth="1"/>
    <col min="48" max="48" width="9.26953125" hidden="1" customWidth="1"/>
    <col min="49" max="49" width="11" hidden="1" customWidth="1"/>
    <col min="50" max="53" width="4.26953125" customWidth="1"/>
  </cols>
  <sheetData>
    <row r="1" spans="1:50" ht="34" customHeight="1" x14ac:dyDescent="0.35">
      <c r="A1" s="62" t="s">
        <v>241</v>
      </c>
      <c r="D1" s="62" t="s">
        <v>371</v>
      </c>
      <c r="V1" s="39" t="s">
        <v>190</v>
      </c>
      <c r="AH1" s="39" t="s">
        <v>185</v>
      </c>
      <c r="AI1" s="39"/>
      <c r="AJ1" s="39"/>
      <c r="AK1" s="39"/>
      <c r="AL1" s="39"/>
      <c r="AM1" s="39"/>
      <c r="AN1" s="40" t="s">
        <v>186</v>
      </c>
      <c r="AO1" s="39"/>
      <c r="AP1" s="39"/>
      <c r="AQ1" s="39"/>
      <c r="AR1" s="41" t="s">
        <v>184</v>
      </c>
      <c r="AS1" s="39"/>
      <c r="AT1" s="39"/>
      <c r="AU1" s="39"/>
      <c r="AV1" s="39"/>
      <c r="AW1" s="39"/>
      <c r="AX1" s="39" t="s">
        <v>187</v>
      </c>
    </row>
    <row r="2" spans="1:50" x14ac:dyDescent="0.35">
      <c r="A2" s="25" t="s">
        <v>242</v>
      </c>
      <c r="B2" t="s">
        <v>243</v>
      </c>
      <c r="D2" s="6" t="s">
        <v>296</v>
      </c>
      <c r="E2" s="6" t="s">
        <v>372</v>
      </c>
      <c r="H2"/>
      <c r="I2"/>
      <c r="J2"/>
      <c r="K2"/>
      <c r="L2"/>
      <c r="S2"/>
      <c r="T2"/>
      <c r="U2"/>
      <c r="Y2"/>
      <c r="AA2"/>
      <c r="AB2"/>
      <c r="AN2"/>
      <c r="AR2"/>
    </row>
    <row r="3" spans="1:50" x14ac:dyDescent="0.35">
      <c r="A3" s="103" t="s">
        <v>466</v>
      </c>
      <c r="B3" t="s">
        <v>467</v>
      </c>
      <c r="D3" s="103" t="s">
        <v>456</v>
      </c>
      <c r="E3" t="s">
        <v>457</v>
      </c>
      <c r="H3"/>
      <c r="I3"/>
      <c r="J3"/>
      <c r="K3"/>
      <c r="L3"/>
      <c r="S3"/>
      <c r="T3"/>
      <c r="U3"/>
      <c r="Y3"/>
      <c r="AA3"/>
      <c r="AB3"/>
      <c r="AN3"/>
      <c r="AR3"/>
    </row>
    <row r="4" spans="1:50" x14ac:dyDescent="0.35">
      <c r="A4" s="103" t="s">
        <v>468</v>
      </c>
      <c r="B4" t="s">
        <v>482</v>
      </c>
      <c r="D4" s="103" t="s">
        <v>458</v>
      </c>
      <c r="E4" t="s">
        <v>459</v>
      </c>
    </row>
    <row r="5" spans="1:50" x14ac:dyDescent="0.35">
      <c r="A5" s="103" t="s">
        <v>470</v>
      </c>
      <c r="B5" t="s">
        <v>471</v>
      </c>
      <c r="D5" s="103" t="s">
        <v>460</v>
      </c>
      <c r="E5" t="s">
        <v>461</v>
      </c>
    </row>
    <row r="6" spans="1:50" x14ac:dyDescent="0.35">
      <c r="A6" s="103" t="s">
        <v>483</v>
      </c>
      <c r="B6" t="s">
        <v>484</v>
      </c>
      <c r="D6" s="103" t="s">
        <v>462</v>
      </c>
      <c r="E6" t="s">
        <v>463</v>
      </c>
    </row>
    <row r="7" spans="1:50" x14ac:dyDescent="0.35">
      <c r="A7" s="103" t="s">
        <v>476</v>
      </c>
      <c r="B7" t="s">
        <v>477</v>
      </c>
      <c r="D7" s="103" t="s">
        <v>464</v>
      </c>
      <c r="E7" t="s">
        <v>465</v>
      </c>
    </row>
    <row r="8" spans="1:50" x14ac:dyDescent="0.35">
      <c r="A8" s="103" t="s">
        <v>485</v>
      </c>
      <c r="B8" t="s">
        <v>486</v>
      </c>
      <c r="D8" s="103" t="s">
        <v>466</v>
      </c>
      <c r="E8" t="s">
        <v>467</v>
      </c>
    </row>
    <row r="9" spans="1:50" x14ac:dyDescent="0.35">
      <c r="A9" s="103" t="s">
        <v>487</v>
      </c>
      <c r="B9" t="s">
        <v>488</v>
      </c>
      <c r="D9" s="103" t="s">
        <v>468</v>
      </c>
      <c r="E9" t="s">
        <v>469</v>
      </c>
    </row>
    <row r="10" spans="1:50" x14ac:dyDescent="0.35">
      <c r="A10" s="103" t="s">
        <v>489</v>
      </c>
      <c r="B10" t="s">
        <v>490</v>
      </c>
      <c r="D10" s="103" t="s">
        <v>470</v>
      </c>
      <c r="E10" t="s">
        <v>471</v>
      </c>
    </row>
    <row r="11" spans="1:50" x14ac:dyDescent="0.35">
      <c r="A11" s="103" t="s">
        <v>491</v>
      </c>
      <c r="B11" t="s">
        <v>492</v>
      </c>
      <c r="D11" s="103" t="s">
        <v>472</v>
      </c>
      <c r="E11" t="s">
        <v>473</v>
      </c>
    </row>
    <row r="12" spans="1:50" x14ac:dyDescent="0.35">
      <c r="A12" s="103" t="s">
        <v>493</v>
      </c>
      <c r="B12" t="s">
        <v>494</v>
      </c>
      <c r="D12" s="103" t="s">
        <v>474</v>
      </c>
      <c r="E12" t="s">
        <v>475</v>
      </c>
    </row>
    <row r="13" spans="1:50" x14ac:dyDescent="0.35">
      <c r="A13" s="103" t="s">
        <v>480</v>
      </c>
      <c r="B13" t="s">
        <v>481</v>
      </c>
      <c r="D13" s="103" t="s">
        <v>476</v>
      </c>
      <c r="E13" t="s">
        <v>477</v>
      </c>
    </row>
    <row r="14" spans="1:50" x14ac:dyDescent="0.35">
      <c r="A14" s="103" t="s">
        <v>495</v>
      </c>
      <c r="B14" t="s">
        <v>496</v>
      </c>
      <c r="D14" s="103" t="s">
        <v>478</v>
      </c>
      <c r="E14" t="s">
        <v>479</v>
      </c>
    </row>
    <row r="15" spans="1:50" x14ac:dyDescent="0.35">
      <c r="A15" s="103" t="s">
        <v>497</v>
      </c>
      <c r="B15" t="s">
        <v>498</v>
      </c>
      <c r="D15" s="103" t="s">
        <v>480</v>
      </c>
      <c r="E15" t="s">
        <v>481</v>
      </c>
    </row>
    <row r="16" spans="1:50" x14ac:dyDescent="0.35">
      <c r="A16" s="103" t="s">
        <v>499</v>
      </c>
      <c r="B16" t="s">
        <v>500</v>
      </c>
    </row>
    <row r="17" spans="1:2" x14ac:dyDescent="0.35">
      <c r="A17" s="103" t="s">
        <v>501</v>
      </c>
      <c r="B17" t="s">
        <v>502</v>
      </c>
    </row>
    <row r="18" spans="1:2" x14ac:dyDescent="0.35">
      <c r="A18" s="103" t="s">
        <v>503</v>
      </c>
      <c r="B18" t="s">
        <v>504</v>
      </c>
    </row>
    <row r="19" spans="1:2" x14ac:dyDescent="0.35">
      <c r="A19" s="103" t="s">
        <v>505</v>
      </c>
      <c r="B19" t="s">
        <v>506</v>
      </c>
    </row>
    <row r="20" spans="1:2" x14ac:dyDescent="0.35">
      <c r="A20" s="103" t="s">
        <v>507</v>
      </c>
      <c r="B20" t="s">
        <v>508</v>
      </c>
    </row>
    <row r="21" spans="1:2" x14ac:dyDescent="0.35">
      <c r="A21" s="103" t="s">
        <v>509</v>
      </c>
      <c r="B21" t="s">
        <v>510</v>
      </c>
    </row>
    <row r="22" spans="1:2" x14ac:dyDescent="0.35">
      <c r="A22" s="103" t="s">
        <v>511</v>
      </c>
      <c r="B22" t="s">
        <v>512</v>
      </c>
    </row>
    <row r="23" spans="1:2" x14ac:dyDescent="0.35">
      <c r="A23" s="103" t="s">
        <v>513</v>
      </c>
      <c r="B23" t="s">
        <v>514</v>
      </c>
    </row>
    <row r="24" spans="1:2" x14ac:dyDescent="0.35">
      <c r="A24" s="103" t="s">
        <v>515</v>
      </c>
      <c r="B24" t="s">
        <v>516</v>
      </c>
    </row>
    <row r="25" spans="1:2" x14ac:dyDescent="0.35">
      <c r="A25" s="103" t="s">
        <v>517</v>
      </c>
      <c r="B25" t="s">
        <v>518</v>
      </c>
    </row>
    <row r="26" spans="1:2" x14ac:dyDescent="0.35">
      <c r="A26" s="103" t="s">
        <v>519</v>
      </c>
      <c r="B26" t="s">
        <v>520</v>
      </c>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4.5" x14ac:dyDescent="0.35"/>
  <cols>
    <col min="1" max="2" width="8.7265625" style="30" customWidth="1"/>
    <col min="3" max="3" width="12.453125" customWidth="1"/>
    <col min="4" max="4" width="12.1796875" style="30" customWidth="1"/>
    <col min="5" max="5" width="5.453125" style="30" customWidth="1"/>
    <col min="6" max="6" width="5.26953125" style="30" customWidth="1"/>
    <col min="7" max="7" width="8.81640625" style="30" bestFit="1" customWidth="1"/>
    <col min="8" max="8" width="8.81640625" bestFit="1" customWidth="1"/>
    <col min="9" max="9" width="5.26953125" customWidth="1"/>
    <col min="10" max="10" width="5.54296875" customWidth="1"/>
    <col min="11" max="12" width="9.26953125" bestFit="1" customWidth="1"/>
    <col min="13" max="13" width="6.26953125" style="22" customWidth="1"/>
    <col min="14" max="14" width="5.81640625" style="38" customWidth="1"/>
    <col min="15" max="16" width="6.1796875" customWidth="1"/>
    <col min="17" max="17" width="3.453125" customWidth="1"/>
    <col min="18" max="18" width="11.453125" customWidth="1"/>
    <col min="19" max="19" width="4.453125" style="21" customWidth="1"/>
    <col min="20" max="20" width="2.26953125" customWidth="1"/>
    <col min="21" max="21" width="7.81640625" customWidth="1"/>
    <col min="22" max="22" width="3.1796875" customWidth="1"/>
    <col min="23" max="23" width="4.26953125" customWidth="1"/>
    <col min="24" max="24" width="9.54296875" bestFit="1" customWidth="1"/>
    <col min="25" max="25" width="10.81640625" customWidth="1"/>
    <col min="26" max="26" width="10.1796875" customWidth="1"/>
    <col min="27" max="27" width="22.7265625" customWidth="1"/>
    <col min="28" max="28" width="9.26953125" customWidth="1"/>
    <col min="29" max="29" width="14.26953125" hidden="1" customWidth="1"/>
    <col min="30" max="30" width="18.1796875" bestFit="1" customWidth="1"/>
    <col min="31" max="31" width="18.54296875" bestFit="1" customWidth="1"/>
    <col min="32" max="32" width="9.1796875" bestFit="1" customWidth="1"/>
    <col min="33" max="33" width="23.54296875" bestFit="1" customWidth="1"/>
    <col min="34" max="34" width="80.54296875" bestFit="1" customWidth="1"/>
    <col min="35" max="36" width="11.81640625" customWidth="1"/>
    <col min="37" max="37" width="22.81640625" style="21" customWidth="1"/>
    <col min="38" max="38" width="14.36328125" style="81" customWidth="1"/>
    <col min="39" max="39" width="15.26953125" style="81" customWidth="1"/>
    <col min="40" max="40" width="10.7265625" style="81" customWidth="1"/>
    <col min="41" max="42" width="9.54296875" style="81" customWidth="1"/>
    <col min="43" max="43" width="9.54296875" style="21" customWidth="1"/>
    <col min="44" max="44" width="10.7265625" style="21" customWidth="1"/>
    <col min="45" max="47" width="5.54296875" style="21" customWidth="1"/>
    <col min="48" max="49" width="11.81640625" customWidth="1"/>
    <col min="50" max="50" width="4.453125" customWidth="1"/>
    <col min="51" max="51" width="3.7265625" customWidth="1"/>
    <col min="52" max="52" width="8.7265625" style="30" customWidth="1"/>
    <col min="53" max="53" width="3.7265625" customWidth="1"/>
    <col min="54" max="54" width="9.26953125" style="30"/>
    <col min="55" max="55" width="9.54296875" style="30" customWidth="1"/>
    <col min="56" max="56" width="11.54296875" customWidth="1"/>
    <col min="57" max="57" width="12.1796875" customWidth="1"/>
    <col min="58" max="58" width="9.81640625" customWidth="1"/>
    <col min="59" max="59" width="10.1796875" customWidth="1"/>
    <col min="60" max="60" width="4.453125" customWidth="1"/>
    <col min="61" max="66" width="3" customWidth="1"/>
    <col min="67" max="67" width="9.26953125" style="1"/>
    <col min="69" max="69" width="85.54296875" customWidth="1"/>
    <col min="70" max="70" width="10.453125" customWidth="1"/>
    <col min="71" max="71" width="9.54296875" style="13" customWidth="1"/>
    <col min="72" max="72" width="10.453125" customWidth="1"/>
    <col min="73" max="73" width="15.453125" customWidth="1"/>
    <col min="74" max="74" width="11.7265625" customWidth="1"/>
    <col min="75" max="75" width="9.26953125" hidden="1" customWidth="1"/>
    <col min="76" max="76" width="11" hidden="1" customWidth="1"/>
    <col min="77" max="80" width="4.26953125" customWidth="1"/>
  </cols>
  <sheetData>
    <row r="1" spans="1:71" ht="36.4" customHeight="1" x14ac:dyDescent="0.35">
      <c r="A1" s="30" t="s">
        <v>85</v>
      </c>
      <c r="B1" s="30" t="s">
        <v>6</v>
      </c>
      <c r="C1" t="s">
        <v>15</v>
      </c>
      <c r="D1" s="14" t="s">
        <v>7</v>
      </c>
      <c r="E1" t="s">
        <v>322</v>
      </c>
      <c r="F1" t="s">
        <v>323</v>
      </c>
      <c r="G1" t="s">
        <v>297</v>
      </c>
      <c r="H1" t="s">
        <v>298</v>
      </c>
      <c r="I1" t="s">
        <v>299</v>
      </c>
      <c r="J1" t="s">
        <v>300</v>
      </c>
      <c r="K1" t="s">
        <v>301</v>
      </c>
      <c r="L1" t="s">
        <v>302</v>
      </c>
      <c r="M1" t="s">
        <v>159</v>
      </c>
      <c r="N1" t="s">
        <v>157</v>
      </c>
      <c r="O1" t="s">
        <v>303</v>
      </c>
      <c r="P1" s="21" t="s">
        <v>305</v>
      </c>
      <c r="Q1" t="s">
        <v>306</v>
      </c>
      <c r="R1" s="32" t="s">
        <v>307</v>
      </c>
      <c r="S1" s="21" t="s">
        <v>97</v>
      </c>
      <c r="T1" t="s">
        <v>86</v>
      </c>
      <c r="U1" t="s">
        <v>8</v>
      </c>
      <c r="V1" t="s">
        <v>1</v>
      </c>
      <c r="W1" t="s">
        <v>137</v>
      </c>
      <c r="X1" t="s">
        <v>0</v>
      </c>
      <c r="Y1" t="s">
        <v>9</v>
      </c>
      <c r="Z1" t="s">
        <v>16</v>
      </c>
      <c r="AA1" t="s">
        <v>244</v>
      </c>
      <c r="AB1" s="14" t="s">
        <v>325</v>
      </c>
      <c r="AC1" t="s">
        <v>139</v>
      </c>
      <c r="AD1" t="s">
        <v>245</v>
      </c>
      <c r="AE1" t="s">
        <v>308</v>
      </c>
      <c r="AF1" t="s">
        <v>304</v>
      </c>
      <c r="AG1" t="s">
        <v>160</v>
      </c>
      <c r="AH1" t="s">
        <v>34</v>
      </c>
      <c r="AK1" s="87" t="s">
        <v>328</v>
      </c>
      <c r="AL1"/>
      <c r="AM1" s="87" t="s">
        <v>326</v>
      </c>
      <c r="AN1"/>
      <c r="AO1"/>
      <c r="AP1"/>
      <c r="AQ1"/>
      <c r="AR1"/>
      <c r="AS1"/>
      <c r="AT1"/>
      <c r="AU1"/>
      <c r="AZ1"/>
      <c r="BB1"/>
      <c r="BC1"/>
      <c r="BO1"/>
      <c r="BS1"/>
    </row>
    <row r="2" spans="1:71" x14ac:dyDescent="0.35">
      <c r="B2" s="30">
        <v>43011.439583333333</v>
      </c>
      <c r="C2" t="s">
        <v>4825</v>
      </c>
      <c r="D2" t="s">
        <v>2839</v>
      </c>
      <c r="E2" s="8" t="s">
        <v>5375</v>
      </c>
      <c r="F2" s="8" t="s">
        <v>5375</v>
      </c>
      <c r="G2" t="s">
        <v>2840</v>
      </c>
      <c r="H2" t="s">
        <v>2840</v>
      </c>
      <c r="I2" t="s">
        <v>462</v>
      </c>
      <c r="J2" t="s">
        <v>462</v>
      </c>
      <c r="K2" t="s">
        <v>2743</v>
      </c>
      <c r="L2" t="s">
        <v>2743</v>
      </c>
      <c r="M2" t="s">
        <v>2819</v>
      </c>
      <c r="N2" s="8" t="s">
        <v>2820</v>
      </c>
      <c r="O2" s="8" t="s">
        <v>6127</v>
      </c>
      <c r="P2" s="21">
        <v>2018</v>
      </c>
      <c r="Q2" s="8" t="s">
        <v>6355</v>
      </c>
      <c r="R2" s="32">
        <v>6480</v>
      </c>
      <c r="S2" s="21">
        <f t="shared" ref="S2:S7" si="0">S1+(X2&lt;&gt;X1)</f>
        <v>1</v>
      </c>
      <c r="T2" s="8" t="s">
        <v>2824</v>
      </c>
      <c r="U2" s="8" t="s">
        <v>2741</v>
      </c>
      <c r="V2" s="86" t="str">
        <f>HYPERLINK("https://www.ejacket.nsf.gov/ej/showProposal.do?ID="&amp;ckSplitsQTable[[#This Row],[prop_id]],"eJ")</f>
        <v>eJ</v>
      </c>
      <c r="W2" s="8" t="s">
        <v>2841</v>
      </c>
      <c r="X2" s="8" t="s">
        <v>2741</v>
      </c>
      <c r="Y2" s="8" t="s">
        <v>2742</v>
      </c>
      <c r="Z2" s="8" t="s">
        <v>5376</v>
      </c>
      <c r="AA2" s="8" t="s">
        <v>3918</v>
      </c>
      <c r="AB2" s="86" t="str">
        <f>HYPERLINK("mailto:"&amp;ckSplitsQTable[[#This Row],[email]]&amp;"&amp;subject=Your NSF Proposal:  "&amp;ckSplitsQTable[[#This Row],[prop_id]],ckSplitsQTable[[#This Row],[email]])</f>
        <v>ukarpuzc@umn.edu</v>
      </c>
      <c r="AC2" s="8" t="s">
        <v>5378</v>
      </c>
      <c r="AD2" s="8" t="s">
        <v>483</v>
      </c>
      <c r="AE2" s="8" t="s">
        <v>483</v>
      </c>
      <c r="AF2" s="8" t="s">
        <v>4825</v>
      </c>
      <c r="AG2" s="8" t="s">
        <v>2829</v>
      </c>
      <c r="AH2" s="8" t="s">
        <v>5377</v>
      </c>
      <c r="AK2" s="87" t="s">
        <v>329</v>
      </c>
      <c r="AL2" s="87" t="s">
        <v>9</v>
      </c>
      <c r="AM2">
        <v>2018</v>
      </c>
      <c r="AN2" t="s">
        <v>327</v>
      </c>
      <c r="AO2"/>
      <c r="AP2"/>
      <c r="AQ2"/>
      <c r="AR2"/>
      <c r="AS2"/>
      <c r="AT2"/>
      <c r="AU2"/>
      <c r="AZ2"/>
      <c r="BB2"/>
      <c r="BC2"/>
      <c r="BO2"/>
      <c r="BS2"/>
    </row>
    <row r="3" spans="1:71" x14ac:dyDescent="0.35">
      <c r="B3" s="30">
        <v>43011.439583333333</v>
      </c>
      <c r="C3" t="s">
        <v>4825</v>
      </c>
      <c r="D3" t="s">
        <v>2839</v>
      </c>
      <c r="E3" s="8" t="s">
        <v>5375</v>
      </c>
      <c r="F3" s="8" t="s">
        <v>5375</v>
      </c>
      <c r="G3" t="s">
        <v>2840</v>
      </c>
      <c r="H3" t="s">
        <v>2818</v>
      </c>
      <c r="I3" t="s">
        <v>462</v>
      </c>
      <c r="J3" t="s">
        <v>476</v>
      </c>
      <c r="K3" t="s">
        <v>2743</v>
      </c>
      <c r="L3" t="s">
        <v>1069</v>
      </c>
      <c r="M3" t="s">
        <v>2819</v>
      </c>
      <c r="N3" s="8" t="s">
        <v>2820</v>
      </c>
      <c r="O3" s="8" t="s">
        <v>6127</v>
      </c>
      <c r="P3" s="21">
        <v>2018</v>
      </c>
      <c r="Q3" s="8" t="s">
        <v>381</v>
      </c>
      <c r="R3" s="32">
        <v>5760</v>
      </c>
      <c r="S3" s="21">
        <f t="shared" si="0"/>
        <v>1</v>
      </c>
      <c r="T3" s="8" t="s">
        <v>2824</v>
      </c>
      <c r="U3" s="8" t="s">
        <v>2741</v>
      </c>
      <c r="V3" s="86" t="str">
        <f>HYPERLINK("https://www.ejacket.nsf.gov/ej/showProposal.do?ID="&amp;ckSplitsQTable[[#This Row],[prop_id]],"eJ")</f>
        <v>eJ</v>
      </c>
      <c r="W3" s="8" t="s">
        <v>2841</v>
      </c>
      <c r="X3" s="8" t="s">
        <v>2741</v>
      </c>
      <c r="Y3" s="8" t="s">
        <v>2742</v>
      </c>
      <c r="Z3" s="8" t="s">
        <v>5376</v>
      </c>
      <c r="AA3" s="8" t="s">
        <v>3918</v>
      </c>
      <c r="AB3" s="86" t="str">
        <f>HYPERLINK("mailto:"&amp;ckSplitsQTable[[#This Row],[email]]&amp;"&amp;subject=Your NSF Proposal:  "&amp;ckSplitsQTable[[#This Row],[prop_id]],ckSplitsQTable[[#This Row],[email]])</f>
        <v>ukarpuzc@umn.edu</v>
      </c>
      <c r="AC3" s="8" t="s">
        <v>5378</v>
      </c>
      <c r="AD3" s="8" t="s">
        <v>483</v>
      </c>
      <c r="AE3" s="8" t="s">
        <v>6356</v>
      </c>
      <c r="AF3" s="8" t="s">
        <v>4825</v>
      </c>
      <c r="AG3" s="8" t="s">
        <v>2829</v>
      </c>
      <c r="AH3" s="8" t="s">
        <v>5377</v>
      </c>
      <c r="AK3" s="25" t="s">
        <v>2741</v>
      </c>
      <c r="AL3" s="25" t="s">
        <v>2742</v>
      </c>
      <c r="AM3" s="31"/>
      <c r="AN3" s="31"/>
      <c r="AO3"/>
      <c r="AP3"/>
      <c r="AQ3"/>
      <c r="AR3"/>
      <c r="AS3"/>
      <c r="AT3"/>
      <c r="AU3"/>
      <c r="AZ3"/>
      <c r="BB3"/>
      <c r="BC3"/>
      <c r="BO3"/>
      <c r="BS3"/>
    </row>
    <row r="4" spans="1:71" x14ac:dyDescent="0.35">
      <c r="B4" s="30">
        <v>43011.439583333333</v>
      </c>
      <c r="C4" t="s">
        <v>4825</v>
      </c>
      <c r="D4" t="s">
        <v>2839</v>
      </c>
      <c r="E4" s="8" t="s">
        <v>5375</v>
      </c>
      <c r="F4" s="8" t="s">
        <v>5375</v>
      </c>
      <c r="G4" t="s">
        <v>2840</v>
      </c>
      <c r="H4" t="s">
        <v>2818</v>
      </c>
      <c r="I4" t="s">
        <v>462</v>
      </c>
      <c r="J4" t="s">
        <v>476</v>
      </c>
      <c r="K4" t="s">
        <v>2743</v>
      </c>
      <c r="L4" t="s">
        <v>1069</v>
      </c>
      <c r="M4" t="s">
        <v>2819</v>
      </c>
      <c r="N4" s="8" t="s">
        <v>2820</v>
      </c>
      <c r="O4" s="8" t="s">
        <v>6127</v>
      </c>
      <c r="P4" s="21">
        <v>2018</v>
      </c>
      <c r="Q4" s="8" t="s">
        <v>6358</v>
      </c>
      <c r="R4" s="32">
        <v>5760</v>
      </c>
      <c r="S4" s="21">
        <f t="shared" si="0"/>
        <v>1</v>
      </c>
      <c r="T4" s="8" t="s">
        <v>2824</v>
      </c>
      <c r="U4" s="8" t="s">
        <v>2741</v>
      </c>
      <c r="V4" s="86" t="str">
        <f>HYPERLINK("https://www.ejacket.nsf.gov/ej/showProposal.do?ID="&amp;ckSplitsQTable[[#This Row],[prop_id]],"eJ")</f>
        <v>eJ</v>
      </c>
      <c r="W4" s="8" t="s">
        <v>2841</v>
      </c>
      <c r="X4" s="8" t="s">
        <v>2741</v>
      </c>
      <c r="Y4" s="8" t="s">
        <v>2742</v>
      </c>
      <c r="Z4" s="8" t="s">
        <v>5376</v>
      </c>
      <c r="AA4" s="8" t="s">
        <v>3918</v>
      </c>
      <c r="AB4" s="86" t="str">
        <f>HYPERLINK("mailto:"&amp;ckSplitsQTable[[#This Row],[email]]&amp;"&amp;subject=Your NSF Proposal:  "&amp;ckSplitsQTable[[#This Row],[prop_id]],ckSplitsQTable[[#This Row],[email]])</f>
        <v>ukarpuzc@umn.edu</v>
      </c>
      <c r="AC4" s="8" t="s">
        <v>5378</v>
      </c>
      <c r="AD4" s="8" t="s">
        <v>483</v>
      </c>
      <c r="AE4" s="8" t="s">
        <v>6357</v>
      </c>
      <c r="AF4" s="8" t="s">
        <v>4825</v>
      </c>
      <c r="AG4" s="8" t="s">
        <v>2829</v>
      </c>
      <c r="AH4" s="8" t="s">
        <v>5377</v>
      </c>
      <c r="AK4"/>
      <c r="AL4" s="88" t="s">
        <v>462</v>
      </c>
      <c r="AM4" s="31">
        <v>6480</v>
      </c>
      <c r="AN4" s="31">
        <v>6480</v>
      </c>
      <c r="AO4"/>
      <c r="AP4"/>
      <c r="AQ4"/>
      <c r="AR4"/>
      <c r="AS4"/>
      <c r="AT4"/>
      <c r="AU4"/>
      <c r="AZ4"/>
      <c r="BB4"/>
      <c r="BC4"/>
      <c r="BO4"/>
      <c r="BS4"/>
    </row>
    <row r="5" spans="1:71" x14ac:dyDescent="0.35">
      <c r="B5" s="30">
        <v>43011.619444444441</v>
      </c>
      <c r="C5" t="s">
        <v>4825</v>
      </c>
      <c r="D5" t="s">
        <v>2839</v>
      </c>
      <c r="E5" s="8" t="s">
        <v>5375</v>
      </c>
      <c r="F5" s="8" t="s">
        <v>5375</v>
      </c>
      <c r="G5" t="s">
        <v>2840</v>
      </c>
      <c r="H5" t="s">
        <v>2840</v>
      </c>
      <c r="I5" t="s">
        <v>462</v>
      </c>
      <c r="J5" t="s">
        <v>462</v>
      </c>
      <c r="K5" t="s">
        <v>2743</v>
      </c>
      <c r="L5" t="s">
        <v>2743</v>
      </c>
      <c r="M5" t="s">
        <v>2819</v>
      </c>
      <c r="N5" s="8" t="s">
        <v>2820</v>
      </c>
      <c r="O5" s="8" t="s">
        <v>6127</v>
      </c>
      <c r="P5" s="21">
        <v>2018</v>
      </c>
      <c r="Q5" s="8" t="s">
        <v>6355</v>
      </c>
      <c r="R5" s="32">
        <v>2520</v>
      </c>
      <c r="S5" s="21">
        <f t="shared" si="0"/>
        <v>2</v>
      </c>
      <c r="T5" s="8" t="s">
        <v>2834</v>
      </c>
      <c r="U5" s="8" t="s">
        <v>2741</v>
      </c>
      <c r="V5" s="86" t="str">
        <f>HYPERLINK("https://www.ejacket.nsf.gov/ej/showProposal.do?ID="&amp;ckSplitsQTable[[#This Row],[prop_id]],"eJ")</f>
        <v>eJ</v>
      </c>
      <c r="W5" s="8" t="s">
        <v>2841</v>
      </c>
      <c r="X5" s="8" t="s">
        <v>2749</v>
      </c>
      <c r="Y5" s="8" t="s">
        <v>2748</v>
      </c>
      <c r="Z5" s="8" t="s">
        <v>2847</v>
      </c>
      <c r="AA5" s="8" t="s">
        <v>713</v>
      </c>
      <c r="AB5" s="86" t="str">
        <f>HYPERLINK("mailto:"&amp;ckSplitsQTable[[#This Row],[email]]&amp;"&amp;subject=Your NSF Proposal:  "&amp;ckSplitsQTable[[#This Row],[prop_id]],ckSplitsQTable[[#This Row],[email]])</f>
        <v>twenisch@umich.edu</v>
      </c>
      <c r="AC5" s="8" t="s">
        <v>5379</v>
      </c>
      <c r="AD5" s="8" t="s">
        <v>483</v>
      </c>
      <c r="AE5" s="8" t="s">
        <v>483</v>
      </c>
      <c r="AF5" s="8" t="s">
        <v>4825</v>
      </c>
      <c r="AG5" s="8" t="s">
        <v>2829</v>
      </c>
      <c r="AH5" s="8" t="s">
        <v>5377</v>
      </c>
      <c r="AK5"/>
      <c r="AL5" s="88" t="s">
        <v>476</v>
      </c>
      <c r="AM5" s="31">
        <v>11520</v>
      </c>
      <c r="AN5" s="31">
        <v>11520</v>
      </c>
      <c r="AO5"/>
      <c r="AP5"/>
      <c r="AQ5"/>
      <c r="AR5"/>
      <c r="AS5"/>
      <c r="AT5"/>
      <c r="AU5"/>
      <c r="AZ5"/>
      <c r="BB5"/>
      <c r="BC5"/>
      <c r="BO5"/>
      <c r="BS5"/>
    </row>
    <row r="6" spans="1:71" x14ac:dyDescent="0.35">
      <c r="B6" s="30">
        <v>43011.619444444441</v>
      </c>
      <c r="C6" t="s">
        <v>4825</v>
      </c>
      <c r="D6" t="s">
        <v>2839</v>
      </c>
      <c r="E6" s="8" t="s">
        <v>5375</v>
      </c>
      <c r="F6" s="8" t="s">
        <v>5375</v>
      </c>
      <c r="G6" t="s">
        <v>2840</v>
      </c>
      <c r="H6" t="s">
        <v>2818</v>
      </c>
      <c r="I6" t="s">
        <v>462</v>
      </c>
      <c r="J6" t="s">
        <v>476</v>
      </c>
      <c r="K6" t="s">
        <v>2743</v>
      </c>
      <c r="L6" t="s">
        <v>1069</v>
      </c>
      <c r="M6" t="s">
        <v>2819</v>
      </c>
      <c r="N6" s="8" t="s">
        <v>2820</v>
      </c>
      <c r="O6" s="8" t="s">
        <v>6127</v>
      </c>
      <c r="P6" s="21">
        <v>2018</v>
      </c>
      <c r="Q6" s="8" t="s">
        <v>381</v>
      </c>
      <c r="R6" s="32">
        <v>2240</v>
      </c>
      <c r="S6" s="21">
        <f t="shared" si="0"/>
        <v>2</v>
      </c>
      <c r="T6" s="8" t="s">
        <v>2834</v>
      </c>
      <c r="U6" s="8" t="s">
        <v>2741</v>
      </c>
      <c r="V6" s="86" t="str">
        <f>HYPERLINK("https://www.ejacket.nsf.gov/ej/showProposal.do?ID="&amp;ckSplitsQTable[[#This Row],[prop_id]],"eJ")</f>
        <v>eJ</v>
      </c>
      <c r="W6" s="8" t="s">
        <v>2841</v>
      </c>
      <c r="X6" s="8" t="s">
        <v>2749</v>
      </c>
      <c r="Y6" s="8" t="s">
        <v>2748</v>
      </c>
      <c r="Z6" s="8" t="s">
        <v>2847</v>
      </c>
      <c r="AA6" s="8" t="s">
        <v>713</v>
      </c>
      <c r="AB6" s="86" t="str">
        <f>HYPERLINK("mailto:"&amp;ckSplitsQTable[[#This Row],[email]]&amp;"&amp;subject=Your NSF Proposal:  "&amp;ckSplitsQTable[[#This Row],[prop_id]],ckSplitsQTable[[#This Row],[email]])</f>
        <v>twenisch@umich.edu</v>
      </c>
      <c r="AC6" s="8" t="s">
        <v>5379</v>
      </c>
      <c r="AD6" s="8" t="s">
        <v>483</v>
      </c>
      <c r="AE6" s="8" t="s">
        <v>6356</v>
      </c>
      <c r="AF6" s="8" t="s">
        <v>4825</v>
      </c>
      <c r="AG6" s="8" t="s">
        <v>2829</v>
      </c>
      <c r="AH6" s="8" t="s">
        <v>5377</v>
      </c>
      <c r="AK6" s="25" t="s">
        <v>2749</v>
      </c>
      <c r="AL6" s="25" t="s">
        <v>2748</v>
      </c>
      <c r="AM6" s="31"/>
      <c r="AN6" s="31"/>
      <c r="AO6"/>
      <c r="AP6"/>
      <c r="AQ6"/>
      <c r="AR6"/>
      <c r="AS6"/>
      <c r="AT6"/>
      <c r="AU6"/>
      <c r="AZ6"/>
      <c r="BB6"/>
      <c r="BC6"/>
      <c r="BO6"/>
      <c r="BS6"/>
    </row>
    <row r="7" spans="1:71" x14ac:dyDescent="0.35">
      <c r="B7" s="30">
        <v>43011.619444444441</v>
      </c>
      <c r="C7" t="s">
        <v>4825</v>
      </c>
      <c r="D7" t="s">
        <v>2839</v>
      </c>
      <c r="E7" s="8" t="s">
        <v>5375</v>
      </c>
      <c r="F7" s="8" t="s">
        <v>5375</v>
      </c>
      <c r="G7" t="s">
        <v>2840</v>
      </c>
      <c r="H7" t="s">
        <v>2818</v>
      </c>
      <c r="I7" t="s">
        <v>462</v>
      </c>
      <c r="J7" t="s">
        <v>476</v>
      </c>
      <c r="K7" t="s">
        <v>2743</v>
      </c>
      <c r="L7" t="s">
        <v>1069</v>
      </c>
      <c r="M7" t="s">
        <v>2819</v>
      </c>
      <c r="N7" s="8" t="s">
        <v>2820</v>
      </c>
      <c r="O7" s="8" t="s">
        <v>6127</v>
      </c>
      <c r="P7" s="21">
        <v>2018</v>
      </c>
      <c r="Q7" s="8" t="s">
        <v>6358</v>
      </c>
      <c r="R7" s="32">
        <v>2240</v>
      </c>
      <c r="S7" s="21">
        <f t="shared" si="0"/>
        <v>2</v>
      </c>
      <c r="T7" s="8" t="s">
        <v>2834</v>
      </c>
      <c r="U7" s="8" t="s">
        <v>2741</v>
      </c>
      <c r="V7" s="86" t="str">
        <f>HYPERLINK("https://www.ejacket.nsf.gov/ej/showProposal.do?ID="&amp;ckSplitsQTable[[#This Row],[prop_id]],"eJ")</f>
        <v>eJ</v>
      </c>
      <c r="W7" s="8" t="s">
        <v>2841</v>
      </c>
      <c r="X7" s="8" t="s">
        <v>2749</v>
      </c>
      <c r="Y7" s="8" t="s">
        <v>2748</v>
      </c>
      <c r="Z7" s="8" t="s">
        <v>2847</v>
      </c>
      <c r="AA7" s="8" t="s">
        <v>713</v>
      </c>
      <c r="AB7" s="86" t="str">
        <f>HYPERLINK("mailto:"&amp;ckSplitsQTable[[#This Row],[email]]&amp;"&amp;subject=Your NSF Proposal:  "&amp;ckSplitsQTable[[#This Row],[prop_id]],ckSplitsQTable[[#This Row],[email]])</f>
        <v>twenisch@umich.edu</v>
      </c>
      <c r="AC7" s="8" t="s">
        <v>5379</v>
      </c>
      <c r="AD7" s="8" t="s">
        <v>483</v>
      </c>
      <c r="AE7" s="8" t="s">
        <v>6357</v>
      </c>
      <c r="AF7" s="8" t="s">
        <v>4825</v>
      </c>
      <c r="AG7" s="8" t="s">
        <v>2829</v>
      </c>
      <c r="AH7" s="8" t="s">
        <v>5377</v>
      </c>
      <c r="AK7"/>
      <c r="AL7" s="88" t="s">
        <v>462</v>
      </c>
      <c r="AM7" s="31">
        <v>2520</v>
      </c>
      <c r="AN7" s="31">
        <v>2520</v>
      </c>
      <c r="AO7"/>
      <c r="AP7"/>
      <c r="AQ7"/>
      <c r="AR7"/>
      <c r="AS7"/>
      <c r="AT7"/>
      <c r="AU7"/>
      <c r="AZ7"/>
      <c r="BB7"/>
      <c r="BC7"/>
      <c r="BO7"/>
      <c r="BS7"/>
    </row>
    <row r="8" spans="1:71" x14ac:dyDescent="0.35">
      <c r="AK8"/>
      <c r="AL8" s="88" t="s">
        <v>476</v>
      </c>
      <c r="AM8" s="31">
        <v>4480</v>
      </c>
      <c r="AN8" s="31">
        <v>4480</v>
      </c>
      <c r="AO8"/>
      <c r="AP8"/>
      <c r="AQ8"/>
      <c r="AR8"/>
      <c r="AS8"/>
      <c r="AT8"/>
      <c r="AU8"/>
      <c r="AZ8"/>
      <c r="BB8"/>
      <c r="BC8"/>
      <c r="BO8"/>
      <c r="BS8"/>
    </row>
    <row r="9" spans="1:71" x14ac:dyDescent="0.35">
      <c r="AK9" s="25" t="s">
        <v>327</v>
      </c>
      <c r="AL9"/>
      <c r="AM9" s="31">
        <v>25000</v>
      </c>
      <c r="AN9" s="31">
        <v>25000</v>
      </c>
      <c r="AO9"/>
      <c r="AP9"/>
      <c r="AQ9"/>
      <c r="AR9"/>
      <c r="AS9"/>
      <c r="AT9"/>
      <c r="AU9"/>
      <c r="AZ9"/>
      <c r="BB9"/>
      <c r="BC9"/>
      <c r="BO9"/>
      <c r="BS9"/>
    </row>
    <row r="10" spans="1:71" x14ac:dyDescent="0.35">
      <c r="AK10"/>
      <c r="AL10"/>
      <c r="AM10"/>
      <c r="AN10"/>
      <c r="AO10"/>
      <c r="AP10"/>
      <c r="AQ10"/>
      <c r="AR10"/>
    </row>
  </sheetData>
  <conditionalFormatting sqref="A2:AH7">
    <cfRule type="expression" dxfId="5" priority="3">
      <formula>MOD($S2,2)</formula>
    </cfRule>
    <cfRule type="expression" dxfId="4" priority="2">
      <formula>$U1&lt;&gt;$U2</formula>
    </cfRule>
  </conditionalFormatting>
  <conditionalFormatting sqref="F2:F7 H2:H7 J2:J7 L2:L7 AE2:AE7">
    <cfRule type="expression" dxfId="3"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043"/>
  <sheetViews>
    <sheetView workbookViewId="0">
      <selection activeCell="P17" sqref="P17"/>
    </sheetView>
  </sheetViews>
  <sheetFormatPr defaultRowHeight="14.5" x14ac:dyDescent="0.35"/>
  <cols>
    <col min="1" max="1" width="4.453125" customWidth="1"/>
    <col min="2" max="2" width="7.81640625" bestFit="1" customWidth="1"/>
    <col min="3" max="3" width="12.1796875" customWidth="1"/>
    <col min="4" max="4" width="10.1796875" bestFit="1" customWidth="1"/>
    <col min="5" max="5" width="12.81640625" bestFit="1" customWidth="1"/>
    <col min="6" max="6" width="13.54296875" bestFit="1" customWidth="1"/>
    <col min="7" max="7" width="14.81640625" bestFit="1" customWidth="1"/>
    <col min="8" max="8" width="25.7265625" customWidth="1"/>
    <col min="9" max="10" width="3.81640625" customWidth="1"/>
    <col min="11" max="11" width="8.7265625" style="28" customWidth="1"/>
    <col min="12" max="12" width="16.1796875" customWidth="1"/>
    <col min="13" max="14" width="6.26953125" style="21" customWidth="1"/>
    <col min="15" max="15" width="5.1796875" customWidth="1"/>
    <col min="16" max="16" width="80.54296875" bestFit="1" customWidth="1"/>
  </cols>
  <sheetData>
    <row r="1" spans="1:16" ht="51.4" customHeight="1" x14ac:dyDescent="0.35">
      <c r="A1" t="s">
        <v>97</v>
      </c>
      <c r="B1" t="s">
        <v>8</v>
      </c>
      <c r="C1" t="s">
        <v>9</v>
      </c>
      <c r="D1" t="s">
        <v>165</v>
      </c>
      <c r="E1" t="s">
        <v>166</v>
      </c>
      <c r="F1" t="s">
        <v>167</v>
      </c>
      <c r="G1" t="s">
        <v>168</v>
      </c>
      <c r="H1" t="s">
        <v>169</v>
      </c>
      <c r="I1" t="s">
        <v>170</v>
      </c>
      <c r="J1" t="s">
        <v>171</v>
      </c>
      <c r="K1" s="28" t="s">
        <v>172</v>
      </c>
      <c r="L1" t="s">
        <v>173</v>
      </c>
      <c r="M1" s="21" t="s">
        <v>174</v>
      </c>
      <c r="N1" s="21" t="s">
        <v>175</v>
      </c>
      <c r="O1" t="s">
        <v>176</v>
      </c>
      <c r="P1" t="s">
        <v>177</v>
      </c>
    </row>
    <row r="2" spans="1:16" x14ac:dyDescent="0.35">
      <c r="A2">
        <f t="shared" ref="A2:A65" si="0">A1+(B2&lt;&gt;B1)</f>
        <v>1</v>
      </c>
      <c r="B2" t="s">
        <v>724</v>
      </c>
      <c r="C2" t="s">
        <v>725</v>
      </c>
      <c r="D2" t="s">
        <v>726</v>
      </c>
      <c r="E2" t="s">
        <v>727</v>
      </c>
      <c r="F2" t="s">
        <v>728</v>
      </c>
      <c r="G2" t="s">
        <v>729</v>
      </c>
      <c r="H2" t="s">
        <v>730</v>
      </c>
      <c r="I2" t="s">
        <v>731</v>
      </c>
      <c r="J2" t="s">
        <v>731</v>
      </c>
      <c r="K2" s="30">
        <v>43076</v>
      </c>
      <c r="L2" s="8">
        <v>43077.406597222223</v>
      </c>
      <c r="M2" s="21">
        <f>LEN(ProjTextQTable[[#This Row],[text]])</f>
        <v>2812</v>
      </c>
      <c r="N2" s="21">
        <f>LEN(TRIM(CLEAN(SUBSTITUTE(ProjTextQTable[[#This Row],[text]],CHAR(10)," "))))+1 - LEN(SUBSTITUTE(CLEAN(SUBSTITUTE(ProjTextQTable[[#This Row],[text]],CHAR(10)," "))," ",""))</f>
        <v>398</v>
      </c>
      <c r="O2" t="s">
        <v>732</v>
      </c>
      <c r="P2" t="s">
        <v>733</v>
      </c>
    </row>
    <row r="3" spans="1:16" x14ac:dyDescent="0.35">
      <c r="A3">
        <f t="shared" si="0"/>
        <v>1</v>
      </c>
      <c r="B3" t="s">
        <v>724</v>
      </c>
      <c r="C3" t="s">
        <v>725</v>
      </c>
      <c r="D3" t="s">
        <v>734</v>
      </c>
      <c r="E3" t="s">
        <v>727</v>
      </c>
      <c r="F3" t="s">
        <v>616</v>
      </c>
      <c r="G3" t="s">
        <v>735</v>
      </c>
      <c r="H3" t="s">
        <v>736</v>
      </c>
      <c r="I3" t="s">
        <v>737</v>
      </c>
      <c r="J3" t="s">
        <v>738</v>
      </c>
      <c r="K3" s="30">
        <v>43077</v>
      </c>
      <c r="L3" s="8">
        <v>43071.607800925929</v>
      </c>
      <c r="M3" s="21">
        <f>LEN(ProjTextQTable[[#This Row],[text]])</f>
        <v>3410</v>
      </c>
      <c r="N3" s="21">
        <f>LEN(TRIM(CLEAN(SUBSTITUTE(ProjTextQTable[[#This Row],[text]],CHAR(10)," "))))+1 - LEN(SUBSTITUTE(CLEAN(SUBSTITUTE(ProjTextQTable[[#This Row],[text]],CHAR(10)," "))," ",""))</f>
        <v>482</v>
      </c>
      <c r="O3" t="s">
        <v>739</v>
      </c>
      <c r="P3" t="s">
        <v>740</v>
      </c>
    </row>
    <row r="4" spans="1:16" x14ac:dyDescent="0.35">
      <c r="A4">
        <f t="shared" si="0"/>
        <v>1</v>
      </c>
      <c r="B4" t="s">
        <v>724</v>
      </c>
      <c r="C4" t="s">
        <v>725</v>
      </c>
      <c r="D4" t="s">
        <v>734</v>
      </c>
      <c r="E4" t="s">
        <v>727</v>
      </c>
      <c r="F4" t="s">
        <v>741</v>
      </c>
      <c r="G4" t="s">
        <v>742</v>
      </c>
      <c r="H4" t="s">
        <v>743</v>
      </c>
      <c r="I4" t="s">
        <v>737</v>
      </c>
      <c r="J4" t="s">
        <v>738</v>
      </c>
      <c r="K4" s="30">
        <v>43077</v>
      </c>
      <c r="L4" s="8">
        <v>43072.977094907408</v>
      </c>
      <c r="M4" s="21">
        <f>LEN(ProjTextQTable[[#This Row],[text]])</f>
        <v>6208</v>
      </c>
      <c r="N4" s="21">
        <f>LEN(TRIM(CLEAN(SUBSTITUTE(ProjTextQTable[[#This Row],[text]],CHAR(10)," "))))+1 - LEN(SUBSTITUTE(CLEAN(SUBSTITUTE(ProjTextQTable[[#This Row],[text]],CHAR(10)," "))," ",""))</f>
        <v>886</v>
      </c>
      <c r="O4" t="s">
        <v>744</v>
      </c>
      <c r="P4" t="s">
        <v>745</v>
      </c>
    </row>
    <row r="5" spans="1:16" x14ac:dyDescent="0.35">
      <c r="A5">
        <f t="shared" si="0"/>
        <v>1</v>
      </c>
      <c r="B5" t="s">
        <v>724</v>
      </c>
      <c r="C5" t="s">
        <v>725</v>
      </c>
      <c r="D5" t="s">
        <v>734</v>
      </c>
      <c r="E5" t="s">
        <v>727</v>
      </c>
      <c r="F5" t="s">
        <v>688</v>
      </c>
      <c r="G5" t="s">
        <v>746</v>
      </c>
      <c r="H5" t="s">
        <v>747</v>
      </c>
      <c r="I5" t="s">
        <v>737</v>
      </c>
      <c r="J5" t="s">
        <v>738</v>
      </c>
      <c r="K5" s="30">
        <v>43077</v>
      </c>
      <c r="L5" s="8">
        <v>43074.354039351849</v>
      </c>
      <c r="M5" s="21">
        <f>LEN(ProjTextQTable[[#This Row],[text]])</f>
        <v>3289</v>
      </c>
      <c r="N5" s="21">
        <f>LEN(TRIM(CLEAN(SUBSTITUTE(ProjTextQTable[[#This Row],[text]],CHAR(10)," "))))+1 - LEN(SUBSTITUTE(CLEAN(SUBSTITUTE(ProjTextQTable[[#This Row],[text]],CHAR(10)," "))," ",""))</f>
        <v>457</v>
      </c>
      <c r="O5" t="s">
        <v>739</v>
      </c>
      <c r="P5" t="s">
        <v>748</v>
      </c>
    </row>
    <row r="6" spans="1:16" x14ac:dyDescent="0.35">
      <c r="A6">
        <f t="shared" si="0"/>
        <v>1</v>
      </c>
      <c r="B6" t="s">
        <v>724</v>
      </c>
      <c r="C6" t="s">
        <v>725</v>
      </c>
      <c r="D6" t="s">
        <v>734</v>
      </c>
      <c r="E6" t="s">
        <v>727</v>
      </c>
      <c r="F6" t="s">
        <v>703</v>
      </c>
      <c r="G6" t="s">
        <v>749</v>
      </c>
      <c r="H6" t="s">
        <v>750</v>
      </c>
      <c r="I6" t="s">
        <v>737</v>
      </c>
      <c r="J6" t="s">
        <v>738</v>
      </c>
      <c r="K6" s="30">
        <v>43077</v>
      </c>
      <c r="L6" s="8">
        <v>43072.879328703704</v>
      </c>
      <c r="M6" s="21">
        <f>LEN(ProjTextQTable[[#This Row],[text]])</f>
        <v>4049</v>
      </c>
      <c r="N6" s="21">
        <f>LEN(TRIM(CLEAN(SUBSTITUTE(ProjTextQTable[[#This Row],[text]],CHAR(10)," "))))+1 - LEN(SUBSTITUTE(CLEAN(SUBSTITUTE(ProjTextQTable[[#This Row],[text]],CHAR(10)," "))," ",""))</f>
        <v>596</v>
      </c>
      <c r="O6" t="s">
        <v>744</v>
      </c>
      <c r="P6" t="s">
        <v>751</v>
      </c>
    </row>
    <row r="7" spans="1:16" x14ac:dyDescent="0.35">
      <c r="A7">
        <f t="shared" si="0"/>
        <v>1</v>
      </c>
      <c r="B7" t="s">
        <v>724</v>
      </c>
      <c r="C7" t="s">
        <v>725</v>
      </c>
      <c r="D7" t="s">
        <v>752</v>
      </c>
      <c r="E7" t="s">
        <v>727</v>
      </c>
      <c r="F7" t="s">
        <v>753</v>
      </c>
      <c r="G7" t="s">
        <v>753</v>
      </c>
      <c r="H7" t="s">
        <v>753</v>
      </c>
      <c r="K7" s="30"/>
      <c r="L7" s="8">
        <v>43000.04246527778</v>
      </c>
      <c r="M7" s="21">
        <f>LEN(ProjTextQTable[[#This Row],[text]])</f>
        <v>4210</v>
      </c>
      <c r="N7" s="21">
        <f>LEN(TRIM(CLEAN(SUBSTITUTE(ProjTextQTable[[#This Row],[text]],CHAR(10)," "))))+1 - LEN(SUBSTITUTE(CLEAN(SUBSTITUTE(ProjTextQTable[[#This Row],[text]],CHAR(10)," "))," ",""))</f>
        <v>604</v>
      </c>
      <c r="O7" t="s">
        <v>753</v>
      </c>
      <c r="P7" t="s">
        <v>754</v>
      </c>
    </row>
    <row r="8" spans="1:16" x14ac:dyDescent="0.35">
      <c r="A8">
        <f t="shared" si="0"/>
        <v>2</v>
      </c>
      <c r="B8" t="s">
        <v>755</v>
      </c>
      <c r="C8" t="s">
        <v>756</v>
      </c>
      <c r="D8" t="s">
        <v>752</v>
      </c>
      <c r="E8" t="s">
        <v>757</v>
      </c>
      <c r="F8" t="s">
        <v>753</v>
      </c>
      <c r="G8" t="s">
        <v>753</v>
      </c>
      <c r="H8" t="s">
        <v>753</v>
      </c>
      <c r="K8" s="30"/>
      <c r="L8" s="8">
        <v>43004.042488425926</v>
      </c>
      <c r="M8" s="21">
        <f>LEN(ProjTextQTable[[#This Row],[text]])</f>
        <v>4109</v>
      </c>
      <c r="N8" s="21">
        <f>LEN(TRIM(CLEAN(SUBSTITUTE(ProjTextQTable[[#This Row],[text]],CHAR(10)," "))))+1 - LEN(SUBSTITUTE(CLEAN(SUBSTITUTE(ProjTextQTable[[#This Row],[text]],CHAR(10)," "))," ",""))</f>
        <v>606</v>
      </c>
      <c r="O8" t="s">
        <v>753</v>
      </c>
      <c r="P8" t="s">
        <v>758</v>
      </c>
    </row>
    <row r="9" spans="1:16" x14ac:dyDescent="0.35">
      <c r="A9">
        <f t="shared" si="0"/>
        <v>3</v>
      </c>
      <c r="B9" t="s">
        <v>759</v>
      </c>
      <c r="C9" t="s">
        <v>760</v>
      </c>
      <c r="D9" t="s">
        <v>752</v>
      </c>
      <c r="E9" t="s">
        <v>761</v>
      </c>
      <c r="F9" t="s">
        <v>753</v>
      </c>
      <c r="G9" t="s">
        <v>753</v>
      </c>
      <c r="H9" t="s">
        <v>753</v>
      </c>
      <c r="K9" s="30"/>
      <c r="L9" s="8">
        <v>43005.042453703703</v>
      </c>
      <c r="M9" s="21">
        <f>LEN(ProjTextQTable[[#This Row],[text]])</f>
        <v>4429</v>
      </c>
      <c r="N9" s="21">
        <f>LEN(TRIM(CLEAN(SUBSTITUTE(ProjTextQTable[[#This Row],[text]],CHAR(10)," "))))+1 - LEN(SUBSTITUTE(CLEAN(SUBSTITUTE(ProjTextQTable[[#This Row],[text]],CHAR(10)," "))," ",""))</f>
        <v>604</v>
      </c>
      <c r="O9" t="s">
        <v>753</v>
      </c>
      <c r="P9" t="s">
        <v>762</v>
      </c>
    </row>
    <row r="10" spans="1:16" x14ac:dyDescent="0.35">
      <c r="A10">
        <f t="shared" si="0"/>
        <v>4</v>
      </c>
      <c r="B10" t="s">
        <v>763</v>
      </c>
      <c r="C10" t="s">
        <v>764</v>
      </c>
      <c r="D10" t="s">
        <v>726</v>
      </c>
      <c r="E10" t="s">
        <v>765</v>
      </c>
      <c r="F10" t="s">
        <v>728</v>
      </c>
      <c r="G10" t="s">
        <v>729</v>
      </c>
      <c r="H10" t="s">
        <v>766</v>
      </c>
      <c r="I10" t="s">
        <v>767</v>
      </c>
      <c r="J10" t="s">
        <v>768</v>
      </c>
      <c r="K10" s="30">
        <v>43076</v>
      </c>
      <c r="L10" s="8">
        <v>43077.497199074074</v>
      </c>
      <c r="M10" s="21">
        <f>LEN(ProjTextQTable[[#This Row],[text]])</f>
        <v>2702</v>
      </c>
      <c r="N10" s="21">
        <f>LEN(TRIM(CLEAN(SUBSTITUTE(ProjTextQTable[[#This Row],[text]],CHAR(10)," "))))+1 - LEN(SUBSTITUTE(CLEAN(SUBSTITUTE(ProjTextQTable[[#This Row],[text]],CHAR(10)," "))," ",""))</f>
        <v>408</v>
      </c>
      <c r="O10" t="s">
        <v>769</v>
      </c>
      <c r="P10" t="s">
        <v>770</v>
      </c>
    </row>
    <row r="11" spans="1:16" x14ac:dyDescent="0.35">
      <c r="A11">
        <f t="shared" si="0"/>
        <v>4</v>
      </c>
      <c r="B11" t="s">
        <v>763</v>
      </c>
      <c r="C11" t="s">
        <v>764</v>
      </c>
      <c r="D11" t="s">
        <v>734</v>
      </c>
      <c r="E11" t="s">
        <v>765</v>
      </c>
      <c r="F11" t="s">
        <v>523</v>
      </c>
      <c r="G11" t="s">
        <v>771</v>
      </c>
      <c r="H11" t="s">
        <v>772</v>
      </c>
      <c r="I11" t="s">
        <v>737</v>
      </c>
      <c r="J11" t="s">
        <v>738</v>
      </c>
      <c r="K11" s="30">
        <v>43077</v>
      </c>
      <c r="L11" s="8">
        <v>43073.040821759256</v>
      </c>
      <c r="M11" s="21">
        <f>LEN(ProjTextQTable[[#This Row],[text]])</f>
        <v>2084</v>
      </c>
      <c r="N11" s="21">
        <f>LEN(TRIM(CLEAN(SUBSTITUTE(ProjTextQTable[[#This Row],[text]],CHAR(10)," "))))+1 - LEN(SUBSTITUTE(CLEAN(SUBSTITUTE(ProjTextQTable[[#This Row],[text]],CHAR(10)," "))," ",""))</f>
        <v>333</v>
      </c>
      <c r="O11" t="s">
        <v>773</v>
      </c>
      <c r="P11" t="s">
        <v>774</v>
      </c>
    </row>
    <row r="12" spans="1:16" x14ac:dyDescent="0.35">
      <c r="A12">
        <f t="shared" si="0"/>
        <v>4</v>
      </c>
      <c r="B12" t="s">
        <v>763</v>
      </c>
      <c r="C12" t="s">
        <v>764</v>
      </c>
      <c r="D12" t="s">
        <v>734</v>
      </c>
      <c r="E12" t="s">
        <v>765</v>
      </c>
      <c r="F12" t="s">
        <v>591</v>
      </c>
      <c r="G12" t="s">
        <v>775</v>
      </c>
      <c r="H12" t="s">
        <v>776</v>
      </c>
      <c r="I12" t="s">
        <v>737</v>
      </c>
      <c r="J12" t="s">
        <v>738</v>
      </c>
      <c r="K12" s="30">
        <v>43077</v>
      </c>
      <c r="L12" s="8">
        <v>43072.457106481481</v>
      </c>
      <c r="M12" s="21">
        <f>LEN(ProjTextQTable[[#This Row],[text]])</f>
        <v>3310</v>
      </c>
      <c r="N12" s="21">
        <f>LEN(TRIM(CLEAN(SUBSTITUTE(ProjTextQTable[[#This Row],[text]],CHAR(10)," "))))+1 - LEN(SUBSTITUTE(CLEAN(SUBSTITUTE(ProjTextQTable[[#This Row],[text]],CHAR(10)," "))," ",""))</f>
        <v>527</v>
      </c>
      <c r="O12" t="s">
        <v>777</v>
      </c>
      <c r="P12" t="s">
        <v>778</v>
      </c>
    </row>
    <row r="13" spans="1:16" x14ac:dyDescent="0.35">
      <c r="A13">
        <f t="shared" si="0"/>
        <v>4</v>
      </c>
      <c r="B13" t="s">
        <v>763</v>
      </c>
      <c r="C13" t="s">
        <v>764</v>
      </c>
      <c r="D13" t="s">
        <v>734</v>
      </c>
      <c r="E13" t="s">
        <v>765</v>
      </c>
      <c r="F13" t="s">
        <v>703</v>
      </c>
      <c r="G13" t="s">
        <v>749</v>
      </c>
      <c r="H13" t="s">
        <v>750</v>
      </c>
      <c r="I13" t="s">
        <v>737</v>
      </c>
      <c r="J13" t="s">
        <v>738</v>
      </c>
      <c r="K13" s="30">
        <v>43077</v>
      </c>
      <c r="L13" s="8">
        <v>43077.46361111111</v>
      </c>
      <c r="M13" s="21">
        <f>LEN(ProjTextQTable[[#This Row],[text]])</f>
        <v>3058</v>
      </c>
      <c r="N13" s="21">
        <f>LEN(TRIM(CLEAN(SUBSTITUTE(ProjTextQTable[[#This Row],[text]],CHAR(10)," "))))+1 - LEN(SUBSTITUTE(CLEAN(SUBSTITUTE(ProjTextQTable[[#This Row],[text]],CHAR(10)," "))," ",""))</f>
        <v>460</v>
      </c>
      <c r="O13" t="s">
        <v>777</v>
      </c>
      <c r="P13" t="s">
        <v>779</v>
      </c>
    </row>
    <row r="14" spans="1:16" x14ac:dyDescent="0.35">
      <c r="A14">
        <f t="shared" si="0"/>
        <v>4</v>
      </c>
      <c r="B14" t="s">
        <v>763</v>
      </c>
      <c r="C14" t="s">
        <v>764</v>
      </c>
      <c r="D14" t="s">
        <v>734</v>
      </c>
      <c r="E14" t="s">
        <v>765</v>
      </c>
      <c r="F14" t="s">
        <v>531</v>
      </c>
      <c r="G14" t="s">
        <v>780</v>
      </c>
      <c r="H14" t="s">
        <v>781</v>
      </c>
      <c r="I14" t="s">
        <v>737</v>
      </c>
      <c r="J14" t="s">
        <v>738</v>
      </c>
      <c r="K14" s="30">
        <v>43077</v>
      </c>
      <c r="L14" s="8">
        <v>43072.74287037037</v>
      </c>
      <c r="M14" s="21">
        <f>LEN(ProjTextQTable[[#This Row],[text]])</f>
        <v>3515</v>
      </c>
      <c r="N14" s="21">
        <f>LEN(TRIM(CLEAN(SUBSTITUTE(ProjTextQTable[[#This Row],[text]],CHAR(10)," "))))+1 - LEN(SUBSTITUTE(CLEAN(SUBSTITUTE(ProjTextQTable[[#This Row],[text]],CHAR(10)," "))," ",""))</f>
        <v>520</v>
      </c>
      <c r="O14" t="s">
        <v>773</v>
      </c>
      <c r="P14" t="s">
        <v>782</v>
      </c>
    </row>
    <row r="15" spans="1:16" x14ac:dyDescent="0.35">
      <c r="A15">
        <f t="shared" si="0"/>
        <v>4</v>
      </c>
      <c r="B15" t="s">
        <v>763</v>
      </c>
      <c r="C15" t="s">
        <v>764</v>
      </c>
      <c r="D15" t="s">
        <v>752</v>
      </c>
      <c r="E15" t="s">
        <v>765</v>
      </c>
      <c r="F15" t="s">
        <v>753</v>
      </c>
      <c r="G15" t="s">
        <v>753</v>
      </c>
      <c r="H15" t="s">
        <v>753</v>
      </c>
      <c r="K15" s="30"/>
      <c r="L15" s="8">
        <v>43001.079328703701</v>
      </c>
      <c r="M15" s="21">
        <f>LEN(ProjTextQTable[[#This Row],[text]])</f>
        <v>2799</v>
      </c>
      <c r="N15" s="21">
        <f>LEN(TRIM(CLEAN(SUBSTITUTE(ProjTextQTable[[#This Row],[text]],CHAR(10)," "))))+1 - LEN(SUBSTITUTE(CLEAN(SUBSTITUTE(ProjTextQTable[[#This Row],[text]],CHAR(10)," "))," ",""))</f>
        <v>422</v>
      </c>
      <c r="O15" t="s">
        <v>753</v>
      </c>
      <c r="P15" t="s">
        <v>783</v>
      </c>
    </row>
    <row r="16" spans="1:16" x14ac:dyDescent="0.35">
      <c r="A16">
        <f t="shared" si="0"/>
        <v>5</v>
      </c>
      <c r="B16" t="s">
        <v>784</v>
      </c>
      <c r="C16" t="s">
        <v>785</v>
      </c>
      <c r="D16" t="s">
        <v>752</v>
      </c>
      <c r="E16" t="s">
        <v>786</v>
      </c>
      <c r="F16" t="s">
        <v>753</v>
      </c>
      <c r="G16" t="s">
        <v>753</v>
      </c>
      <c r="H16" t="s">
        <v>753</v>
      </c>
      <c r="K16" s="30"/>
      <c r="L16" s="8">
        <v>43001.079780092594</v>
      </c>
      <c r="M16" s="21">
        <f>LEN(ProjTextQTable[[#This Row],[text]])</f>
        <v>3373</v>
      </c>
      <c r="N16" s="21">
        <f>LEN(TRIM(CLEAN(SUBSTITUTE(ProjTextQTable[[#This Row],[text]],CHAR(10)," "))))+1 - LEN(SUBSTITUTE(CLEAN(SUBSTITUTE(ProjTextQTable[[#This Row],[text]],CHAR(10)," "))," ",""))</f>
        <v>468</v>
      </c>
      <c r="O16" t="s">
        <v>753</v>
      </c>
      <c r="P16" t="s">
        <v>787</v>
      </c>
    </row>
    <row r="17" spans="1:16" x14ac:dyDescent="0.35">
      <c r="A17">
        <f t="shared" si="0"/>
        <v>6</v>
      </c>
      <c r="B17" t="s">
        <v>788</v>
      </c>
      <c r="C17" t="s">
        <v>789</v>
      </c>
      <c r="D17" t="s">
        <v>752</v>
      </c>
      <c r="E17" t="s">
        <v>757</v>
      </c>
      <c r="F17" t="s">
        <v>753</v>
      </c>
      <c r="G17" t="s">
        <v>753</v>
      </c>
      <c r="H17" t="s">
        <v>753</v>
      </c>
      <c r="K17" s="30"/>
      <c r="L17" s="8">
        <v>43004.042523148149</v>
      </c>
      <c r="M17" s="21">
        <f>LEN(ProjTextQTable[[#This Row],[text]])</f>
        <v>3817</v>
      </c>
      <c r="N17" s="21">
        <f>LEN(TRIM(CLEAN(SUBSTITUTE(ProjTextQTable[[#This Row],[text]],CHAR(10)," "))))+1 - LEN(SUBSTITUTE(CLEAN(SUBSTITUTE(ProjTextQTable[[#This Row],[text]],CHAR(10)," "))," ",""))</f>
        <v>561</v>
      </c>
      <c r="O17" t="s">
        <v>753</v>
      </c>
      <c r="P17" t="s">
        <v>790</v>
      </c>
    </row>
    <row r="18" spans="1:16" x14ac:dyDescent="0.35">
      <c r="A18">
        <f t="shared" si="0"/>
        <v>7</v>
      </c>
      <c r="B18" t="s">
        <v>791</v>
      </c>
      <c r="C18" t="s">
        <v>792</v>
      </c>
      <c r="D18" t="s">
        <v>752</v>
      </c>
      <c r="E18" t="s">
        <v>793</v>
      </c>
      <c r="F18" t="s">
        <v>753</v>
      </c>
      <c r="G18" t="s">
        <v>753</v>
      </c>
      <c r="H18" t="s">
        <v>753</v>
      </c>
      <c r="K18" s="30"/>
      <c r="L18" s="8">
        <v>43004.042581018519</v>
      </c>
      <c r="M18" s="21">
        <f>LEN(ProjTextQTable[[#This Row],[text]])</f>
        <v>3805</v>
      </c>
      <c r="N18" s="21">
        <f>LEN(TRIM(CLEAN(SUBSTITUTE(ProjTextQTable[[#This Row],[text]],CHAR(10)," "))))+1 - LEN(SUBSTITUTE(CLEAN(SUBSTITUTE(ProjTextQTable[[#This Row],[text]],CHAR(10)," "))," ",""))</f>
        <v>524</v>
      </c>
      <c r="O18" t="s">
        <v>753</v>
      </c>
      <c r="P18" t="s">
        <v>794</v>
      </c>
    </row>
    <row r="19" spans="1:16" x14ac:dyDescent="0.35">
      <c r="A19">
        <f t="shared" si="0"/>
        <v>8</v>
      </c>
      <c r="B19" t="s">
        <v>795</v>
      </c>
      <c r="C19" t="s">
        <v>796</v>
      </c>
      <c r="D19" t="s">
        <v>752</v>
      </c>
      <c r="E19" t="s">
        <v>761</v>
      </c>
      <c r="F19" t="s">
        <v>753</v>
      </c>
      <c r="G19" t="s">
        <v>753</v>
      </c>
      <c r="H19" t="s">
        <v>753</v>
      </c>
      <c r="K19" s="30"/>
      <c r="L19" s="8">
        <v>43004.042581018519</v>
      </c>
      <c r="M19" s="21">
        <f>LEN(ProjTextQTable[[#This Row],[text]])</f>
        <v>4078</v>
      </c>
      <c r="N19" s="21">
        <f>LEN(TRIM(CLEAN(SUBSTITUTE(ProjTextQTable[[#This Row],[text]],CHAR(10)," "))))+1 - LEN(SUBSTITUTE(CLEAN(SUBSTITUTE(ProjTextQTable[[#This Row],[text]],CHAR(10)," "))," ",""))</f>
        <v>599</v>
      </c>
      <c r="O19" t="s">
        <v>753</v>
      </c>
      <c r="P19" t="s">
        <v>797</v>
      </c>
    </row>
    <row r="20" spans="1:16" x14ac:dyDescent="0.35">
      <c r="A20">
        <f t="shared" si="0"/>
        <v>9</v>
      </c>
      <c r="B20" t="s">
        <v>798</v>
      </c>
      <c r="C20" t="s">
        <v>799</v>
      </c>
      <c r="D20" t="s">
        <v>752</v>
      </c>
      <c r="E20" t="s">
        <v>800</v>
      </c>
      <c r="F20" t="s">
        <v>753</v>
      </c>
      <c r="G20" t="s">
        <v>753</v>
      </c>
      <c r="H20" t="s">
        <v>753</v>
      </c>
      <c r="K20" s="30"/>
      <c r="L20" s="8">
        <v>43004.042592592596</v>
      </c>
      <c r="M20" s="21">
        <f>LEN(ProjTextQTable[[#This Row],[text]])</f>
        <v>4498</v>
      </c>
      <c r="N20" s="21">
        <f>LEN(TRIM(CLEAN(SUBSTITUTE(ProjTextQTable[[#This Row],[text]],CHAR(10)," "))))+1 - LEN(SUBSTITUTE(CLEAN(SUBSTITUTE(ProjTextQTable[[#This Row],[text]],CHAR(10)," "))," ",""))</f>
        <v>657</v>
      </c>
      <c r="O20" t="s">
        <v>753</v>
      </c>
      <c r="P20" t="s">
        <v>801</v>
      </c>
    </row>
    <row r="21" spans="1:16" x14ac:dyDescent="0.35">
      <c r="A21">
        <f t="shared" si="0"/>
        <v>10</v>
      </c>
      <c r="B21" t="s">
        <v>802</v>
      </c>
      <c r="C21" t="s">
        <v>803</v>
      </c>
      <c r="D21" t="s">
        <v>752</v>
      </c>
      <c r="E21" t="s">
        <v>793</v>
      </c>
      <c r="F21" t="s">
        <v>753</v>
      </c>
      <c r="G21" t="s">
        <v>753</v>
      </c>
      <c r="H21" t="s">
        <v>753</v>
      </c>
      <c r="K21" s="30"/>
      <c r="L21" s="8">
        <v>43004.042592592596</v>
      </c>
      <c r="M21" s="21">
        <f>LEN(ProjTextQTable[[#This Row],[text]])</f>
        <v>4022</v>
      </c>
      <c r="N21" s="21">
        <f>LEN(TRIM(CLEAN(SUBSTITUTE(ProjTextQTable[[#This Row],[text]],CHAR(10)," "))))+1 - LEN(SUBSTITUTE(CLEAN(SUBSTITUTE(ProjTextQTable[[#This Row],[text]],CHAR(10)," "))," ",""))</f>
        <v>557</v>
      </c>
      <c r="O21" t="s">
        <v>753</v>
      </c>
      <c r="P21" t="s">
        <v>804</v>
      </c>
    </row>
    <row r="22" spans="1:16" x14ac:dyDescent="0.35">
      <c r="A22">
        <f t="shared" si="0"/>
        <v>11</v>
      </c>
      <c r="B22" t="s">
        <v>805</v>
      </c>
      <c r="C22" t="s">
        <v>806</v>
      </c>
      <c r="D22" t="s">
        <v>752</v>
      </c>
      <c r="E22" t="s">
        <v>807</v>
      </c>
      <c r="F22" t="s">
        <v>753</v>
      </c>
      <c r="G22" t="s">
        <v>753</v>
      </c>
      <c r="H22" t="s">
        <v>753</v>
      </c>
      <c r="K22" s="30"/>
      <c r="L22" s="8">
        <v>43005.042488425926</v>
      </c>
      <c r="M22" s="21">
        <f>LEN(ProjTextQTable[[#This Row],[text]])</f>
        <v>3368</v>
      </c>
      <c r="N22" s="21">
        <f>LEN(TRIM(CLEAN(SUBSTITUTE(ProjTextQTable[[#This Row],[text]],CHAR(10)," "))))+1 - LEN(SUBSTITUTE(CLEAN(SUBSTITUTE(ProjTextQTable[[#This Row],[text]],CHAR(10)," "))," ",""))</f>
        <v>434</v>
      </c>
      <c r="O22" t="s">
        <v>753</v>
      </c>
      <c r="P22" t="s">
        <v>808</v>
      </c>
    </row>
    <row r="23" spans="1:16" x14ac:dyDescent="0.35">
      <c r="A23">
        <f t="shared" si="0"/>
        <v>12</v>
      </c>
      <c r="B23" t="s">
        <v>809</v>
      </c>
      <c r="C23" t="s">
        <v>810</v>
      </c>
      <c r="D23" t="s">
        <v>726</v>
      </c>
      <c r="E23" t="s">
        <v>811</v>
      </c>
      <c r="F23" t="s">
        <v>812</v>
      </c>
      <c r="G23" t="s">
        <v>813</v>
      </c>
      <c r="H23" t="s">
        <v>814</v>
      </c>
      <c r="I23" t="s">
        <v>815</v>
      </c>
      <c r="K23" s="30">
        <v>43083</v>
      </c>
      <c r="L23" s="8">
        <v>43083.689027777778</v>
      </c>
      <c r="M23" s="21">
        <f>LEN(ProjTextQTable[[#This Row],[text]])</f>
        <v>5340</v>
      </c>
      <c r="N23" s="21">
        <f>LEN(TRIM(CLEAN(SUBSTITUTE(ProjTextQTable[[#This Row],[text]],CHAR(10)," "))))+1 - LEN(SUBSTITUTE(CLEAN(SUBSTITUTE(ProjTextQTable[[#This Row],[text]],CHAR(10)," "))," ",""))</f>
        <v>791</v>
      </c>
      <c r="O23" t="s">
        <v>816</v>
      </c>
      <c r="P23" t="s">
        <v>817</v>
      </c>
    </row>
    <row r="24" spans="1:16" x14ac:dyDescent="0.35">
      <c r="A24">
        <f t="shared" si="0"/>
        <v>12</v>
      </c>
      <c r="B24" t="s">
        <v>809</v>
      </c>
      <c r="C24" t="s">
        <v>810</v>
      </c>
      <c r="D24" t="s">
        <v>734</v>
      </c>
      <c r="E24" t="s">
        <v>811</v>
      </c>
      <c r="F24" t="s">
        <v>818</v>
      </c>
      <c r="G24" t="s">
        <v>819</v>
      </c>
      <c r="H24" t="s">
        <v>820</v>
      </c>
      <c r="I24" t="s">
        <v>737</v>
      </c>
      <c r="J24" t="s">
        <v>738</v>
      </c>
      <c r="K24" s="30">
        <v>43083</v>
      </c>
      <c r="L24" s="8">
        <v>43083.429722222223</v>
      </c>
      <c r="M24" s="21">
        <f>LEN(ProjTextQTable[[#This Row],[text]])</f>
        <v>5515</v>
      </c>
      <c r="N24" s="21">
        <f>LEN(TRIM(CLEAN(SUBSTITUTE(ProjTextQTable[[#This Row],[text]],CHAR(10)," "))))+1 - LEN(SUBSTITUTE(CLEAN(SUBSTITUTE(ProjTextQTable[[#This Row],[text]],CHAR(10)," "))," ",""))</f>
        <v>859</v>
      </c>
      <c r="O24" t="s">
        <v>821</v>
      </c>
      <c r="P24" t="s">
        <v>822</v>
      </c>
    </row>
    <row r="25" spans="1:16" x14ac:dyDescent="0.35">
      <c r="A25">
        <f t="shared" si="0"/>
        <v>12</v>
      </c>
      <c r="B25" t="s">
        <v>809</v>
      </c>
      <c r="C25" t="s">
        <v>810</v>
      </c>
      <c r="D25" t="s">
        <v>734</v>
      </c>
      <c r="E25" t="s">
        <v>811</v>
      </c>
      <c r="F25" t="s">
        <v>823</v>
      </c>
      <c r="G25" t="s">
        <v>824</v>
      </c>
      <c r="H25" t="s">
        <v>825</v>
      </c>
      <c r="I25" t="s">
        <v>737</v>
      </c>
      <c r="J25" t="s">
        <v>738</v>
      </c>
      <c r="K25" s="30">
        <v>43083</v>
      </c>
      <c r="L25" s="8">
        <v>43087.350856481484</v>
      </c>
      <c r="M25" s="21">
        <f>LEN(ProjTextQTable[[#This Row],[text]])</f>
        <v>4342</v>
      </c>
      <c r="N25" s="21">
        <f>LEN(TRIM(CLEAN(SUBSTITUTE(ProjTextQTable[[#This Row],[text]],CHAR(10)," "))))+1 - LEN(SUBSTITUTE(CLEAN(SUBSTITUTE(ProjTextQTable[[#This Row],[text]],CHAR(10)," "))," ",""))</f>
        <v>668</v>
      </c>
      <c r="O25" t="s">
        <v>777</v>
      </c>
      <c r="P25" t="s">
        <v>826</v>
      </c>
    </row>
    <row r="26" spans="1:16" x14ac:dyDescent="0.35">
      <c r="A26">
        <f t="shared" si="0"/>
        <v>12</v>
      </c>
      <c r="B26" t="s">
        <v>809</v>
      </c>
      <c r="C26" t="s">
        <v>810</v>
      </c>
      <c r="D26" t="s">
        <v>734</v>
      </c>
      <c r="E26" t="s">
        <v>811</v>
      </c>
      <c r="F26" t="s">
        <v>827</v>
      </c>
      <c r="G26" t="s">
        <v>828</v>
      </c>
      <c r="H26" t="s">
        <v>829</v>
      </c>
      <c r="I26" t="s">
        <v>737</v>
      </c>
      <c r="J26" t="s">
        <v>738</v>
      </c>
      <c r="K26" s="30">
        <v>43083</v>
      </c>
      <c r="L26" s="8">
        <v>43083.527592592596</v>
      </c>
      <c r="M26" s="21">
        <f>LEN(ProjTextQTable[[#This Row],[text]])</f>
        <v>3313</v>
      </c>
      <c r="N26" s="21">
        <f>LEN(TRIM(CLEAN(SUBSTITUTE(ProjTextQTable[[#This Row],[text]],CHAR(10)," "))))+1 - LEN(SUBSTITUTE(CLEAN(SUBSTITUTE(ProjTextQTable[[#This Row],[text]],CHAR(10)," "))," ",""))</f>
        <v>503</v>
      </c>
      <c r="O26" t="s">
        <v>830</v>
      </c>
      <c r="P26" t="s">
        <v>831</v>
      </c>
    </row>
    <row r="27" spans="1:16" x14ac:dyDescent="0.35">
      <c r="A27">
        <f t="shared" si="0"/>
        <v>12</v>
      </c>
      <c r="B27" t="s">
        <v>809</v>
      </c>
      <c r="C27" t="s">
        <v>810</v>
      </c>
      <c r="D27" t="s">
        <v>734</v>
      </c>
      <c r="E27" t="s">
        <v>811</v>
      </c>
      <c r="F27" t="s">
        <v>832</v>
      </c>
      <c r="G27" t="s">
        <v>833</v>
      </c>
      <c r="H27" t="s">
        <v>834</v>
      </c>
      <c r="I27" t="s">
        <v>737</v>
      </c>
      <c r="J27" t="s">
        <v>738</v>
      </c>
      <c r="K27" s="30">
        <v>43083</v>
      </c>
      <c r="L27" s="8">
        <v>43082.267916666664</v>
      </c>
      <c r="M27" s="21">
        <f>LEN(ProjTextQTable[[#This Row],[text]])</f>
        <v>3526</v>
      </c>
      <c r="N27" s="21">
        <f>LEN(TRIM(CLEAN(SUBSTITUTE(ProjTextQTable[[#This Row],[text]],CHAR(10)," "))))+1 - LEN(SUBSTITUTE(CLEAN(SUBSTITUTE(ProjTextQTable[[#This Row],[text]],CHAR(10)," "))," ",""))</f>
        <v>498</v>
      </c>
      <c r="O27" t="s">
        <v>777</v>
      </c>
      <c r="P27" t="s">
        <v>835</v>
      </c>
    </row>
    <row r="28" spans="1:16" x14ac:dyDescent="0.35">
      <c r="A28">
        <f t="shared" si="0"/>
        <v>13</v>
      </c>
      <c r="B28" t="s">
        <v>836</v>
      </c>
      <c r="C28" t="s">
        <v>837</v>
      </c>
      <c r="D28" t="s">
        <v>726</v>
      </c>
      <c r="E28" t="s">
        <v>838</v>
      </c>
      <c r="F28" t="s">
        <v>839</v>
      </c>
      <c r="G28" t="s">
        <v>840</v>
      </c>
      <c r="H28" t="s">
        <v>730</v>
      </c>
      <c r="I28" t="s">
        <v>731</v>
      </c>
      <c r="J28" t="s">
        <v>731</v>
      </c>
      <c r="K28" s="30">
        <v>43076</v>
      </c>
      <c r="L28" s="8">
        <v>43077.444178240738</v>
      </c>
      <c r="M28" s="21">
        <f>LEN(ProjTextQTable[[#This Row],[text]])</f>
        <v>3664</v>
      </c>
      <c r="N28" s="21">
        <f>LEN(TRIM(CLEAN(SUBSTITUTE(ProjTextQTable[[#This Row],[text]],CHAR(10)," "))))+1 - LEN(SUBSTITUTE(CLEAN(SUBSTITUTE(ProjTextQTable[[#This Row],[text]],CHAR(10)," "))," ",""))</f>
        <v>520</v>
      </c>
      <c r="O28" t="s">
        <v>732</v>
      </c>
      <c r="P28" t="s">
        <v>841</v>
      </c>
    </row>
    <row r="29" spans="1:16" x14ac:dyDescent="0.35">
      <c r="A29">
        <f t="shared" si="0"/>
        <v>13</v>
      </c>
      <c r="B29" t="s">
        <v>836</v>
      </c>
      <c r="C29" t="s">
        <v>837</v>
      </c>
      <c r="D29" t="s">
        <v>734</v>
      </c>
      <c r="E29" t="s">
        <v>838</v>
      </c>
      <c r="F29" t="s">
        <v>573</v>
      </c>
      <c r="G29" t="s">
        <v>842</v>
      </c>
      <c r="H29" t="s">
        <v>843</v>
      </c>
      <c r="I29" t="s">
        <v>844</v>
      </c>
      <c r="J29" t="s">
        <v>738</v>
      </c>
      <c r="K29" s="30">
        <v>43077</v>
      </c>
      <c r="L29" s="8">
        <v>43077.41609953704</v>
      </c>
      <c r="M29" s="21">
        <f>LEN(ProjTextQTable[[#This Row],[text]])</f>
        <v>2353</v>
      </c>
      <c r="N29" s="21">
        <f>LEN(TRIM(CLEAN(SUBSTITUTE(ProjTextQTable[[#This Row],[text]],CHAR(10)," "))))+1 - LEN(SUBSTITUTE(CLEAN(SUBSTITUTE(ProjTextQTable[[#This Row],[text]],CHAR(10)," "))," ",""))</f>
        <v>348</v>
      </c>
      <c r="O29" t="s">
        <v>773</v>
      </c>
      <c r="P29" t="s">
        <v>845</v>
      </c>
    </row>
    <row r="30" spans="1:16" x14ac:dyDescent="0.35">
      <c r="A30">
        <f t="shared" si="0"/>
        <v>13</v>
      </c>
      <c r="B30" t="s">
        <v>836</v>
      </c>
      <c r="C30" t="s">
        <v>837</v>
      </c>
      <c r="D30" t="s">
        <v>734</v>
      </c>
      <c r="E30" t="s">
        <v>838</v>
      </c>
      <c r="F30" t="s">
        <v>846</v>
      </c>
      <c r="G30" t="s">
        <v>847</v>
      </c>
      <c r="H30" t="s">
        <v>848</v>
      </c>
      <c r="I30" t="s">
        <v>844</v>
      </c>
      <c r="J30" t="s">
        <v>738</v>
      </c>
      <c r="K30" s="30">
        <v>43077</v>
      </c>
      <c r="L30" s="8">
        <v>43073.766446759262</v>
      </c>
      <c r="M30" s="21">
        <f>LEN(ProjTextQTable[[#This Row],[text]])</f>
        <v>3888</v>
      </c>
      <c r="N30" s="21">
        <f>LEN(TRIM(CLEAN(SUBSTITUTE(ProjTextQTable[[#This Row],[text]],CHAR(10)," "))))+1 - LEN(SUBSTITUTE(CLEAN(SUBSTITUTE(ProjTextQTable[[#This Row],[text]],CHAR(10)," "))," ",""))</f>
        <v>575</v>
      </c>
      <c r="O30" t="s">
        <v>744</v>
      </c>
      <c r="P30" t="s">
        <v>849</v>
      </c>
    </row>
    <row r="31" spans="1:16" x14ac:dyDescent="0.35">
      <c r="A31">
        <f t="shared" si="0"/>
        <v>13</v>
      </c>
      <c r="B31" t="s">
        <v>836</v>
      </c>
      <c r="C31" t="s">
        <v>837</v>
      </c>
      <c r="D31" t="s">
        <v>734</v>
      </c>
      <c r="E31" t="s">
        <v>838</v>
      </c>
      <c r="F31" t="s">
        <v>664</v>
      </c>
      <c r="G31" t="s">
        <v>850</v>
      </c>
      <c r="H31" t="s">
        <v>851</v>
      </c>
      <c r="I31" t="s">
        <v>844</v>
      </c>
      <c r="J31" t="s">
        <v>738</v>
      </c>
      <c r="K31" s="30">
        <v>43077</v>
      </c>
      <c r="L31" s="8">
        <v>43071.90084490741</v>
      </c>
      <c r="M31" s="21">
        <f>LEN(ProjTextQTable[[#This Row],[text]])</f>
        <v>3699</v>
      </c>
      <c r="N31" s="21">
        <f>LEN(TRIM(CLEAN(SUBSTITUTE(ProjTextQTable[[#This Row],[text]],CHAR(10)," "))))+1 - LEN(SUBSTITUTE(CLEAN(SUBSTITUTE(ProjTextQTable[[#This Row],[text]],CHAR(10)," "))," ",""))</f>
        <v>542</v>
      </c>
      <c r="O31" t="s">
        <v>773</v>
      </c>
      <c r="P31" t="s">
        <v>852</v>
      </c>
    </row>
    <row r="32" spans="1:16" x14ac:dyDescent="0.35">
      <c r="A32">
        <f t="shared" si="0"/>
        <v>13</v>
      </c>
      <c r="B32" t="s">
        <v>836</v>
      </c>
      <c r="C32" t="s">
        <v>837</v>
      </c>
      <c r="D32" t="s">
        <v>734</v>
      </c>
      <c r="E32" t="s">
        <v>838</v>
      </c>
      <c r="F32" t="s">
        <v>588</v>
      </c>
      <c r="G32" t="s">
        <v>853</v>
      </c>
      <c r="H32" t="s">
        <v>854</v>
      </c>
      <c r="I32" t="s">
        <v>844</v>
      </c>
      <c r="J32" t="s">
        <v>738</v>
      </c>
      <c r="K32" s="30">
        <v>43077</v>
      </c>
      <c r="L32" s="8">
        <v>43055.767060185186</v>
      </c>
      <c r="M32" s="21">
        <f>LEN(ProjTextQTable[[#This Row],[text]])</f>
        <v>3254</v>
      </c>
      <c r="N32" s="21">
        <f>LEN(TRIM(CLEAN(SUBSTITUTE(ProjTextQTable[[#This Row],[text]],CHAR(10)," "))))+1 - LEN(SUBSTITUTE(CLEAN(SUBSTITUTE(ProjTextQTable[[#This Row],[text]],CHAR(10)," "))," ",""))</f>
        <v>479</v>
      </c>
      <c r="O32" t="s">
        <v>773</v>
      </c>
      <c r="P32" t="s">
        <v>855</v>
      </c>
    </row>
    <row r="33" spans="1:16" x14ac:dyDescent="0.35">
      <c r="A33">
        <f t="shared" si="0"/>
        <v>13</v>
      </c>
      <c r="B33" t="s">
        <v>836</v>
      </c>
      <c r="C33" t="s">
        <v>837</v>
      </c>
      <c r="D33" t="s">
        <v>752</v>
      </c>
      <c r="E33" t="s">
        <v>838</v>
      </c>
      <c r="F33" t="s">
        <v>753</v>
      </c>
      <c r="G33" t="s">
        <v>753</v>
      </c>
      <c r="H33" t="s">
        <v>753</v>
      </c>
      <c r="K33" s="30"/>
      <c r="L33" s="8">
        <v>43004.042650462965</v>
      </c>
      <c r="M33" s="21">
        <f>LEN(ProjTextQTable[[#This Row],[text]])</f>
        <v>4525</v>
      </c>
      <c r="N33" s="21">
        <f>LEN(TRIM(CLEAN(SUBSTITUTE(ProjTextQTable[[#This Row],[text]],CHAR(10)," "))))+1 - LEN(SUBSTITUTE(CLEAN(SUBSTITUTE(ProjTextQTable[[#This Row],[text]],CHAR(10)," "))," ",""))</f>
        <v>591</v>
      </c>
      <c r="O33" t="s">
        <v>753</v>
      </c>
      <c r="P33" t="s">
        <v>856</v>
      </c>
    </row>
    <row r="34" spans="1:16" x14ac:dyDescent="0.35">
      <c r="A34">
        <f t="shared" si="0"/>
        <v>14</v>
      </c>
      <c r="B34" t="s">
        <v>857</v>
      </c>
      <c r="C34" t="s">
        <v>858</v>
      </c>
      <c r="D34" t="s">
        <v>752</v>
      </c>
      <c r="E34" t="s">
        <v>859</v>
      </c>
      <c r="F34" t="s">
        <v>753</v>
      </c>
      <c r="G34" t="s">
        <v>753</v>
      </c>
      <c r="H34" t="s">
        <v>753</v>
      </c>
      <c r="K34" s="30"/>
      <c r="L34" s="8">
        <v>43004.042650462965</v>
      </c>
      <c r="M34" s="21">
        <f>LEN(ProjTextQTable[[#This Row],[text]])</f>
        <v>4400</v>
      </c>
      <c r="N34" s="21">
        <f>LEN(TRIM(CLEAN(SUBSTITUTE(ProjTextQTable[[#This Row],[text]],CHAR(10)," "))))+1 - LEN(SUBSTITUTE(CLEAN(SUBSTITUTE(ProjTextQTable[[#This Row],[text]],CHAR(10)," "))," ",""))</f>
        <v>661</v>
      </c>
      <c r="O34" t="s">
        <v>753</v>
      </c>
      <c r="P34" t="s">
        <v>860</v>
      </c>
    </row>
    <row r="35" spans="1:16" x14ac:dyDescent="0.35">
      <c r="A35">
        <f t="shared" si="0"/>
        <v>15</v>
      </c>
      <c r="B35" t="s">
        <v>861</v>
      </c>
      <c r="C35" t="s">
        <v>862</v>
      </c>
      <c r="D35" t="s">
        <v>726</v>
      </c>
      <c r="E35" t="s">
        <v>863</v>
      </c>
      <c r="F35" t="s">
        <v>864</v>
      </c>
      <c r="G35" t="s">
        <v>865</v>
      </c>
      <c r="H35" t="s">
        <v>766</v>
      </c>
      <c r="I35" t="s">
        <v>767</v>
      </c>
      <c r="J35" t="s">
        <v>866</v>
      </c>
      <c r="K35" s="30">
        <v>43080</v>
      </c>
      <c r="L35" s="8">
        <v>43081.558055555557</v>
      </c>
      <c r="M35" s="21">
        <f>LEN(ProjTextQTable[[#This Row],[text]])</f>
        <v>4819</v>
      </c>
      <c r="N35" s="21">
        <f>LEN(TRIM(CLEAN(SUBSTITUTE(ProjTextQTable[[#This Row],[text]],CHAR(10)," "))))+1 - LEN(SUBSTITUTE(CLEAN(SUBSTITUTE(ProjTextQTable[[#This Row],[text]],CHAR(10)," "))," ",""))</f>
        <v>731</v>
      </c>
      <c r="O35" t="s">
        <v>769</v>
      </c>
      <c r="P35" t="s">
        <v>867</v>
      </c>
    </row>
    <row r="36" spans="1:16" x14ac:dyDescent="0.35">
      <c r="A36">
        <f t="shared" si="0"/>
        <v>15</v>
      </c>
      <c r="B36" t="s">
        <v>861</v>
      </c>
      <c r="C36" t="s">
        <v>862</v>
      </c>
      <c r="D36" t="s">
        <v>734</v>
      </c>
      <c r="E36" t="s">
        <v>863</v>
      </c>
      <c r="F36" t="s">
        <v>868</v>
      </c>
      <c r="G36" t="s">
        <v>869</v>
      </c>
      <c r="H36" t="s">
        <v>870</v>
      </c>
      <c r="I36" t="s">
        <v>737</v>
      </c>
      <c r="J36" t="s">
        <v>738</v>
      </c>
      <c r="K36" s="30">
        <v>43081</v>
      </c>
      <c r="L36" s="8">
        <v>43080.081053240741</v>
      </c>
      <c r="M36" s="21">
        <f>LEN(ProjTextQTable[[#This Row],[text]])</f>
        <v>2791</v>
      </c>
      <c r="N36" s="21">
        <f>LEN(TRIM(CLEAN(SUBSTITUTE(ProjTextQTable[[#This Row],[text]],CHAR(10)," "))))+1 - LEN(SUBSTITUTE(CLEAN(SUBSTITUTE(ProjTextQTable[[#This Row],[text]],CHAR(10)," "))," ",""))</f>
        <v>429</v>
      </c>
      <c r="O36" t="s">
        <v>744</v>
      </c>
      <c r="P36" t="s">
        <v>871</v>
      </c>
    </row>
    <row r="37" spans="1:16" x14ac:dyDescent="0.35">
      <c r="A37">
        <f t="shared" si="0"/>
        <v>15</v>
      </c>
      <c r="B37" t="s">
        <v>861</v>
      </c>
      <c r="C37" t="s">
        <v>862</v>
      </c>
      <c r="D37" t="s">
        <v>734</v>
      </c>
      <c r="E37" t="s">
        <v>863</v>
      </c>
      <c r="F37" t="s">
        <v>661</v>
      </c>
      <c r="G37" t="s">
        <v>872</v>
      </c>
      <c r="H37" t="s">
        <v>873</v>
      </c>
      <c r="I37" t="s">
        <v>737</v>
      </c>
      <c r="J37" t="s">
        <v>738</v>
      </c>
      <c r="K37" s="30">
        <v>43081</v>
      </c>
      <c r="L37" s="8">
        <v>43078.941793981481</v>
      </c>
      <c r="M37" s="21">
        <f>LEN(ProjTextQTable[[#This Row],[text]])</f>
        <v>6921</v>
      </c>
      <c r="N37" s="21">
        <f>LEN(TRIM(CLEAN(SUBSTITUTE(ProjTextQTable[[#This Row],[text]],CHAR(10)," "))))+1 - LEN(SUBSTITUTE(CLEAN(SUBSTITUTE(ProjTextQTable[[#This Row],[text]],CHAR(10)," "))," ",""))</f>
        <v>1095</v>
      </c>
      <c r="O37" t="s">
        <v>821</v>
      </c>
      <c r="P37" t="s">
        <v>874</v>
      </c>
    </row>
    <row r="38" spans="1:16" x14ac:dyDescent="0.35">
      <c r="A38">
        <f t="shared" si="0"/>
        <v>15</v>
      </c>
      <c r="B38" t="s">
        <v>861</v>
      </c>
      <c r="C38" t="s">
        <v>862</v>
      </c>
      <c r="D38" t="s">
        <v>734</v>
      </c>
      <c r="E38" t="s">
        <v>863</v>
      </c>
      <c r="F38" t="s">
        <v>557</v>
      </c>
      <c r="G38" t="s">
        <v>875</v>
      </c>
      <c r="H38" t="s">
        <v>876</v>
      </c>
      <c r="I38" t="s">
        <v>737</v>
      </c>
      <c r="J38" t="s">
        <v>738</v>
      </c>
      <c r="K38" s="30">
        <v>43081</v>
      </c>
      <c r="L38" s="8">
        <v>43078.636458333334</v>
      </c>
      <c r="M38" s="21">
        <f>LEN(ProjTextQTable[[#This Row],[text]])</f>
        <v>3597</v>
      </c>
      <c r="N38" s="21">
        <f>LEN(TRIM(CLEAN(SUBSTITUTE(ProjTextQTable[[#This Row],[text]],CHAR(10)," "))))+1 - LEN(SUBSTITUTE(CLEAN(SUBSTITUTE(ProjTextQTable[[#This Row],[text]],CHAR(10)," "))," ",""))</f>
        <v>559</v>
      </c>
      <c r="O38" t="s">
        <v>773</v>
      </c>
      <c r="P38" t="s">
        <v>877</v>
      </c>
    </row>
    <row r="39" spans="1:16" x14ac:dyDescent="0.35">
      <c r="A39">
        <f t="shared" si="0"/>
        <v>15</v>
      </c>
      <c r="B39" t="s">
        <v>861</v>
      </c>
      <c r="C39" t="s">
        <v>862</v>
      </c>
      <c r="D39" t="s">
        <v>734</v>
      </c>
      <c r="E39" t="s">
        <v>863</v>
      </c>
      <c r="F39" t="s">
        <v>878</v>
      </c>
      <c r="G39" t="s">
        <v>879</v>
      </c>
      <c r="H39" t="s">
        <v>880</v>
      </c>
      <c r="I39" t="s">
        <v>737</v>
      </c>
      <c r="J39" t="s">
        <v>738</v>
      </c>
      <c r="K39" s="30">
        <v>43081</v>
      </c>
      <c r="L39" s="8">
        <v>43077.422488425924</v>
      </c>
      <c r="M39" s="21">
        <f>LEN(ProjTextQTable[[#This Row],[text]])</f>
        <v>2195</v>
      </c>
      <c r="N39" s="21">
        <f>LEN(TRIM(CLEAN(SUBSTITUTE(ProjTextQTable[[#This Row],[text]],CHAR(10)," "))))+1 - LEN(SUBSTITUTE(CLEAN(SUBSTITUTE(ProjTextQTable[[#This Row],[text]],CHAR(10)," "))," ",""))</f>
        <v>317</v>
      </c>
      <c r="O39" t="s">
        <v>773</v>
      </c>
      <c r="P39" t="s">
        <v>881</v>
      </c>
    </row>
    <row r="40" spans="1:16" x14ac:dyDescent="0.35">
      <c r="A40">
        <f t="shared" si="0"/>
        <v>15</v>
      </c>
      <c r="B40" t="s">
        <v>861</v>
      </c>
      <c r="C40" t="s">
        <v>862</v>
      </c>
      <c r="D40" t="s">
        <v>752</v>
      </c>
      <c r="E40" t="s">
        <v>863</v>
      </c>
      <c r="F40" t="s">
        <v>753</v>
      </c>
      <c r="G40" t="s">
        <v>753</v>
      </c>
      <c r="H40" t="s">
        <v>753</v>
      </c>
      <c r="K40" s="30"/>
      <c r="L40" s="8">
        <v>43005.042511574073</v>
      </c>
      <c r="M40" s="21">
        <f>LEN(ProjTextQTable[[#This Row],[text]])</f>
        <v>3441</v>
      </c>
      <c r="N40" s="21">
        <f>LEN(TRIM(CLEAN(SUBSTITUTE(ProjTextQTable[[#This Row],[text]],CHAR(10)," "))))+1 - LEN(SUBSTITUTE(CLEAN(SUBSTITUTE(ProjTextQTable[[#This Row],[text]],CHAR(10)," "))," ",""))</f>
        <v>480</v>
      </c>
      <c r="O40" t="s">
        <v>753</v>
      </c>
      <c r="P40" t="s">
        <v>882</v>
      </c>
    </row>
    <row r="41" spans="1:16" x14ac:dyDescent="0.35">
      <c r="A41">
        <f t="shared" si="0"/>
        <v>16</v>
      </c>
      <c r="B41" t="s">
        <v>883</v>
      </c>
      <c r="C41" t="s">
        <v>884</v>
      </c>
      <c r="D41" t="s">
        <v>752</v>
      </c>
      <c r="E41" t="s">
        <v>885</v>
      </c>
      <c r="F41" t="s">
        <v>753</v>
      </c>
      <c r="G41" t="s">
        <v>753</v>
      </c>
      <c r="H41" t="s">
        <v>753</v>
      </c>
      <c r="K41" s="30"/>
      <c r="L41" s="8">
        <v>43004.042673611111</v>
      </c>
      <c r="M41" s="21">
        <f>LEN(ProjTextQTable[[#This Row],[text]])</f>
        <v>4518</v>
      </c>
      <c r="N41" s="21">
        <f>LEN(TRIM(CLEAN(SUBSTITUTE(ProjTextQTable[[#This Row],[text]],CHAR(10)," "))))+1 - LEN(SUBSTITUTE(CLEAN(SUBSTITUTE(ProjTextQTable[[#This Row],[text]],CHAR(10)," "))," ",""))</f>
        <v>580</v>
      </c>
      <c r="O41" t="s">
        <v>753</v>
      </c>
      <c r="P41" t="s">
        <v>886</v>
      </c>
    </row>
    <row r="42" spans="1:16" x14ac:dyDescent="0.35">
      <c r="A42">
        <f t="shared" si="0"/>
        <v>17</v>
      </c>
      <c r="B42" t="s">
        <v>887</v>
      </c>
      <c r="C42" t="s">
        <v>888</v>
      </c>
      <c r="D42" t="s">
        <v>752</v>
      </c>
      <c r="E42" t="s">
        <v>761</v>
      </c>
      <c r="F42" t="s">
        <v>753</v>
      </c>
      <c r="G42" t="s">
        <v>753</v>
      </c>
      <c r="H42" t="s">
        <v>753</v>
      </c>
      <c r="K42" s="30"/>
      <c r="L42" s="8">
        <v>43004.042696759258</v>
      </c>
      <c r="M42" s="21">
        <f>LEN(ProjTextQTable[[#This Row],[text]])</f>
        <v>2893</v>
      </c>
      <c r="N42" s="21">
        <f>LEN(TRIM(CLEAN(SUBSTITUTE(ProjTextQTable[[#This Row],[text]],CHAR(10)," "))))+1 - LEN(SUBSTITUTE(CLEAN(SUBSTITUTE(ProjTextQTable[[#This Row],[text]],CHAR(10)," "))," ",""))</f>
        <v>408</v>
      </c>
      <c r="O42" t="s">
        <v>753</v>
      </c>
      <c r="P42" t="s">
        <v>889</v>
      </c>
    </row>
    <row r="43" spans="1:16" x14ac:dyDescent="0.35">
      <c r="A43">
        <f t="shared" si="0"/>
        <v>18</v>
      </c>
      <c r="B43" t="s">
        <v>890</v>
      </c>
      <c r="C43" t="s">
        <v>891</v>
      </c>
      <c r="D43" t="s">
        <v>726</v>
      </c>
      <c r="E43" t="s">
        <v>892</v>
      </c>
      <c r="F43" t="s">
        <v>864</v>
      </c>
      <c r="G43" t="s">
        <v>865</v>
      </c>
      <c r="H43" t="s">
        <v>814</v>
      </c>
      <c r="I43" t="s">
        <v>815</v>
      </c>
      <c r="J43" t="s">
        <v>893</v>
      </c>
      <c r="K43" s="30">
        <v>43080</v>
      </c>
      <c r="L43" s="8">
        <v>43081.558148148149</v>
      </c>
      <c r="M43" s="21">
        <f>LEN(ProjTextQTable[[#This Row],[text]])</f>
        <v>2638</v>
      </c>
      <c r="N43" s="21">
        <f>LEN(TRIM(CLEAN(SUBSTITUTE(ProjTextQTable[[#This Row],[text]],CHAR(10)," "))))+1 - LEN(SUBSTITUTE(CLEAN(SUBSTITUTE(ProjTextQTable[[#This Row],[text]],CHAR(10)," "))," ",""))</f>
        <v>377</v>
      </c>
      <c r="O43" t="s">
        <v>816</v>
      </c>
      <c r="P43" t="s">
        <v>894</v>
      </c>
    </row>
    <row r="44" spans="1:16" x14ac:dyDescent="0.35">
      <c r="A44">
        <f t="shared" si="0"/>
        <v>18</v>
      </c>
      <c r="B44" t="s">
        <v>890</v>
      </c>
      <c r="C44" t="s">
        <v>891</v>
      </c>
      <c r="D44" t="s">
        <v>895</v>
      </c>
      <c r="E44" t="s">
        <v>892</v>
      </c>
      <c r="F44" t="s">
        <v>753</v>
      </c>
      <c r="G44" t="s">
        <v>896</v>
      </c>
      <c r="H44" t="s">
        <v>753</v>
      </c>
      <c r="I44" t="s">
        <v>753</v>
      </c>
      <c r="K44" s="30"/>
      <c r="L44" s="8">
        <v>43082.529826388891</v>
      </c>
      <c r="M44" s="21">
        <f>LEN(ProjTextQTable[[#This Row],[text]])</f>
        <v>1919</v>
      </c>
      <c r="N44" s="21">
        <f>LEN(TRIM(CLEAN(SUBSTITUTE(ProjTextQTable[[#This Row],[text]],CHAR(10)," "))))+1 - LEN(SUBSTITUTE(CLEAN(SUBSTITUTE(ProjTextQTable[[#This Row],[text]],CHAR(10)," "))," ",""))</f>
        <v>285</v>
      </c>
      <c r="O44" t="s">
        <v>753</v>
      </c>
      <c r="P44" t="s">
        <v>897</v>
      </c>
    </row>
    <row r="45" spans="1:16" x14ac:dyDescent="0.35">
      <c r="A45">
        <f t="shared" si="0"/>
        <v>18</v>
      </c>
      <c r="B45" t="s">
        <v>890</v>
      </c>
      <c r="C45" t="s">
        <v>891</v>
      </c>
      <c r="D45" t="s">
        <v>734</v>
      </c>
      <c r="E45" t="s">
        <v>892</v>
      </c>
      <c r="F45" t="s">
        <v>898</v>
      </c>
      <c r="G45" t="s">
        <v>899</v>
      </c>
      <c r="H45" t="s">
        <v>900</v>
      </c>
      <c r="I45" t="s">
        <v>737</v>
      </c>
      <c r="J45" t="s">
        <v>738</v>
      </c>
      <c r="K45" s="30">
        <v>43081</v>
      </c>
      <c r="L45" s="8">
        <v>43080.424861111111</v>
      </c>
      <c r="M45" s="21">
        <f>LEN(ProjTextQTable[[#This Row],[text]])</f>
        <v>4324</v>
      </c>
      <c r="N45" s="21">
        <f>LEN(TRIM(CLEAN(SUBSTITUTE(ProjTextQTable[[#This Row],[text]],CHAR(10)," "))))+1 - LEN(SUBSTITUTE(CLEAN(SUBSTITUTE(ProjTextQTable[[#This Row],[text]],CHAR(10)," "))," ",""))</f>
        <v>654</v>
      </c>
      <c r="O45" t="s">
        <v>830</v>
      </c>
      <c r="P45" t="s">
        <v>901</v>
      </c>
    </row>
    <row r="46" spans="1:16" x14ac:dyDescent="0.35">
      <c r="A46">
        <f t="shared" si="0"/>
        <v>18</v>
      </c>
      <c r="B46" t="s">
        <v>890</v>
      </c>
      <c r="C46" t="s">
        <v>891</v>
      </c>
      <c r="D46" t="s">
        <v>734</v>
      </c>
      <c r="E46" t="s">
        <v>892</v>
      </c>
      <c r="F46" t="s">
        <v>561</v>
      </c>
      <c r="G46" t="s">
        <v>902</v>
      </c>
      <c r="H46" t="s">
        <v>903</v>
      </c>
      <c r="I46" t="s">
        <v>737</v>
      </c>
      <c r="J46" t="s">
        <v>738</v>
      </c>
      <c r="K46" s="30">
        <v>43081</v>
      </c>
      <c r="L46" s="8">
        <v>43080.038368055553</v>
      </c>
      <c r="M46" s="21">
        <f>LEN(ProjTextQTable[[#This Row],[text]])</f>
        <v>2729</v>
      </c>
      <c r="N46" s="21">
        <f>LEN(TRIM(CLEAN(SUBSTITUTE(ProjTextQTable[[#This Row],[text]],CHAR(10)," "))))+1 - LEN(SUBSTITUTE(CLEAN(SUBSTITUTE(ProjTextQTable[[#This Row],[text]],CHAR(10)," "))," ",""))</f>
        <v>423</v>
      </c>
      <c r="O46" t="s">
        <v>777</v>
      </c>
      <c r="P46" t="s">
        <v>904</v>
      </c>
    </row>
    <row r="47" spans="1:16" x14ac:dyDescent="0.35">
      <c r="A47">
        <f t="shared" si="0"/>
        <v>18</v>
      </c>
      <c r="B47" t="s">
        <v>890</v>
      </c>
      <c r="C47" t="s">
        <v>891</v>
      </c>
      <c r="D47" t="s">
        <v>734</v>
      </c>
      <c r="E47" t="s">
        <v>892</v>
      </c>
      <c r="F47" t="s">
        <v>905</v>
      </c>
      <c r="G47" t="s">
        <v>906</v>
      </c>
      <c r="H47" t="s">
        <v>907</v>
      </c>
      <c r="I47" t="s">
        <v>737</v>
      </c>
      <c r="J47" t="s">
        <v>738</v>
      </c>
      <c r="K47" s="30">
        <v>43081</v>
      </c>
      <c r="L47" s="8">
        <v>43081.234895833331</v>
      </c>
      <c r="M47" s="21">
        <f>LEN(ProjTextQTable[[#This Row],[text]])</f>
        <v>2835</v>
      </c>
      <c r="N47" s="21">
        <f>LEN(TRIM(CLEAN(SUBSTITUTE(ProjTextQTable[[#This Row],[text]],CHAR(10)," "))))+1 - LEN(SUBSTITUTE(CLEAN(SUBSTITUTE(ProjTextQTable[[#This Row],[text]],CHAR(10)," "))," ",""))</f>
        <v>390</v>
      </c>
      <c r="O47" t="s">
        <v>773</v>
      </c>
      <c r="P47" t="s">
        <v>908</v>
      </c>
    </row>
    <row r="48" spans="1:16" x14ac:dyDescent="0.35">
      <c r="A48">
        <f t="shared" si="0"/>
        <v>18</v>
      </c>
      <c r="B48" t="s">
        <v>890</v>
      </c>
      <c r="C48" t="s">
        <v>891</v>
      </c>
      <c r="D48" t="s">
        <v>734</v>
      </c>
      <c r="E48" t="s">
        <v>892</v>
      </c>
      <c r="F48" t="s">
        <v>557</v>
      </c>
      <c r="G48" t="s">
        <v>875</v>
      </c>
      <c r="H48" t="s">
        <v>876</v>
      </c>
      <c r="I48" t="s">
        <v>737</v>
      </c>
      <c r="J48" t="s">
        <v>738</v>
      </c>
      <c r="K48" s="30">
        <v>43081</v>
      </c>
      <c r="L48" s="8">
        <v>43078.639791666668</v>
      </c>
      <c r="M48" s="21">
        <f>LEN(ProjTextQTable[[#This Row],[text]])</f>
        <v>3320</v>
      </c>
      <c r="N48" s="21">
        <f>LEN(TRIM(CLEAN(SUBSTITUTE(ProjTextQTable[[#This Row],[text]],CHAR(10)," "))))+1 - LEN(SUBSTITUTE(CLEAN(SUBSTITUTE(ProjTextQTable[[#This Row],[text]],CHAR(10)," "))," ",""))</f>
        <v>525</v>
      </c>
      <c r="O48" t="s">
        <v>777</v>
      </c>
      <c r="P48" t="s">
        <v>909</v>
      </c>
    </row>
    <row r="49" spans="1:16" x14ac:dyDescent="0.35">
      <c r="A49">
        <f t="shared" si="0"/>
        <v>19</v>
      </c>
      <c r="B49" t="s">
        <v>910</v>
      </c>
      <c r="C49" t="s">
        <v>911</v>
      </c>
      <c r="D49" t="s">
        <v>726</v>
      </c>
      <c r="E49" t="s">
        <v>912</v>
      </c>
      <c r="F49" t="s">
        <v>913</v>
      </c>
      <c r="G49" t="s">
        <v>914</v>
      </c>
      <c r="H49" t="s">
        <v>814</v>
      </c>
      <c r="I49" t="s">
        <v>815</v>
      </c>
      <c r="K49" s="30">
        <v>43067</v>
      </c>
      <c r="L49" s="8">
        <v>43068.531724537039</v>
      </c>
      <c r="M49" s="21">
        <f>LEN(ProjTextQTable[[#This Row],[text]])</f>
        <v>4691</v>
      </c>
      <c r="N49" s="21">
        <f>LEN(TRIM(CLEAN(SUBSTITUTE(ProjTextQTable[[#This Row],[text]],CHAR(10)," "))))+1 - LEN(SUBSTITUTE(CLEAN(SUBSTITUTE(ProjTextQTable[[#This Row],[text]],CHAR(10)," "))," ",""))</f>
        <v>677</v>
      </c>
      <c r="O49" t="s">
        <v>816</v>
      </c>
      <c r="P49" t="s">
        <v>915</v>
      </c>
    </row>
    <row r="50" spans="1:16" x14ac:dyDescent="0.35">
      <c r="A50">
        <f t="shared" si="0"/>
        <v>19</v>
      </c>
      <c r="B50" t="s">
        <v>910</v>
      </c>
      <c r="C50" t="s">
        <v>911</v>
      </c>
      <c r="D50" t="s">
        <v>734</v>
      </c>
      <c r="E50" t="s">
        <v>912</v>
      </c>
      <c r="F50" t="s">
        <v>552</v>
      </c>
      <c r="G50" t="s">
        <v>916</v>
      </c>
      <c r="H50" t="s">
        <v>917</v>
      </c>
      <c r="I50" t="s">
        <v>737</v>
      </c>
      <c r="J50" t="s">
        <v>738</v>
      </c>
      <c r="K50" s="30">
        <v>43068</v>
      </c>
      <c r="L50" s="8">
        <v>43068.006296296298</v>
      </c>
      <c r="M50" s="21">
        <f>LEN(ProjTextQTable[[#This Row],[text]])</f>
        <v>6638</v>
      </c>
      <c r="N50" s="21">
        <f>LEN(TRIM(CLEAN(SUBSTITUTE(ProjTextQTable[[#This Row],[text]],CHAR(10)," "))))+1 - LEN(SUBSTITUTE(CLEAN(SUBSTITUTE(ProjTextQTable[[#This Row],[text]],CHAR(10)," "))," ",""))</f>
        <v>1060</v>
      </c>
      <c r="O50" t="s">
        <v>773</v>
      </c>
      <c r="P50" t="s">
        <v>918</v>
      </c>
    </row>
    <row r="51" spans="1:16" x14ac:dyDescent="0.35">
      <c r="A51">
        <f t="shared" si="0"/>
        <v>19</v>
      </c>
      <c r="B51" t="s">
        <v>910</v>
      </c>
      <c r="C51" t="s">
        <v>911</v>
      </c>
      <c r="D51" t="s">
        <v>734</v>
      </c>
      <c r="E51" t="s">
        <v>912</v>
      </c>
      <c r="F51" t="s">
        <v>608</v>
      </c>
      <c r="G51" t="s">
        <v>742</v>
      </c>
      <c r="H51" t="s">
        <v>919</v>
      </c>
      <c r="I51" t="s">
        <v>737</v>
      </c>
      <c r="J51" t="s">
        <v>738</v>
      </c>
      <c r="K51" s="30">
        <v>43068</v>
      </c>
      <c r="L51" s="8">
        <v>43063.86273148148</v>
      </c>
      <c r="M51" s="21">
        <f>LEN(ProjTextQTable[[#This Row],[text]])</f>
        <v>2137</v>
      </c>
      <c r="N51" s="21">
        <f>LEN(TRIM(CLEAN(SUBSTITUTE(ProjTextQTable[[#This Row],[text]],CHAR(10)," "))))+1 - LEN(SUBSTITUTE(CLEAN(SUBSTITUTE(ProjTextQTable[[#This Row],[text]],CHAR(10)," "))," ",""))</f>
        <v>322</v>
      </c>
      <c r="O51" t="s">
        <v>920</v>
      </c>
      <c r="P51" t="s">
        <v>921</v>
      </c>
    </row>
    <row r="52" spans="1:16" x14ac:dyDescent="0.35">
      <c r="A52">
        <f t="shared" si="0"/>
        <v>19</v>
      </c>
      <c r="B52" t="s">
        <v>910</v>
      </c>
      <c r="C52" t="s">
        <v>911</v>
      </c>
      <c r="D52" t="s">
        <v>734</v>
      </c>
      <c r="E52" t="s">
        <v>912</v>
      </c>
      <c r="F52" t="s">
        <v>547</v>
      </c>
      <c r="G52" t="s">
        <v>922</v>
      </c>
      <c r="H52" t="s">
        <v>923</v>
      </c>
      <c r="I52" t="s">
        <v>737</v>
      </c>
      <c r="J52" t="s">
        <v>738</v>
      </c>
      <c r="K52" s="30">
        <v>43068</v>
      </c>
      <c r="L52" s="8">
        <v>43066.989050925928</v>
      </c>
      <c r="M52" s="21">
        <f>LEN(ProjTextQTable[[#This Row],[text]])</f>
        <v>2013</v>
      </c>
      <c r="N52" s="21">
        <f>LEN(TRIM(CLEAN(SUBSTITUTE(ProjTextQTable[[#This Row],[text]],CHAR(10)," "))))+1 - LEN(SUBSTITUTE(CLEAN(SUBSTITUTE(ProjTextQTable[[#This Row],[text]],CHAR(10)," "))," ",""))</f>
        <v>291</v>
      </c>
      <c r="O52" t="s">
        <v>777</v>
      </c>
      <c r="P52" t="s">
        <v>924</v>
      </c>
    </row>
    <row r="53" spans="1:16" x14ac:dyDescent="0.35">
      <c r="A53">
        <f t="shared" si="0"/>
        <v>19</v>
      </c>
      <c r="B53" t="s">
        <v>910</v>
      </c>
      <c r="C53" t="s">
        <v>911</v>
      </c>
      <c r="D53" t="s">
        <v>734</v>
      </c>
      <c r="E53" t="s">
        <v>912</v>
      </c>
      <c r="F53" t="s">
        <v>536</v>
      </c>
      <c r="G53" t="s">
        <v>925</v>
      </c>
      <c r="H53" t="s">
        <v>926</v>
      </c>
      <c r="I53" t="s">
        <v>737</v>
      </c>
      <c r="J53" t="s">
        <v>738</v>
      </c>
      <c r="K53" s="30">
        <v>43068</v>
      </c>
      <c r="L53" s="8">
        <v>43057.665416666663</v>
      </c>
      <c r="M53" s="21">
        <f>LEN(ProjTextQTable[[#This Row],[text]])</f>
        <v>4327</v>
      </c>
      <c r="N53" s="21">
        <f>LEN(TRIM(CLEAN(SUBSTITUTE(ProjTextQTable[[#This Row],[text]],CHAR(10)," "))))+1 - LEN(SUBSTITUTE(CLEAN(SUBSTITUTE(ProjTextQTable[[#This Row],[text]],CHAR(10)," "))," ",""))</f>
        <v>632</v>
      </c>
      <c r="O53" t="s">
        <v>773</v>
      </c>
      <c r="P53" t="s">
        <v>927</v>
      </c>
    </row>
    <row r="54" spans="1:16" x14ac:dyDescent="0.35">
      <c r="A54">
        <f t="shared" si="0"/>
        <v>19</v>
      </c>
      <c r="B54" t="s">
        <v>910</v>
      </c>
      <c r="C54" t="s">
        <v>911</v>
      </c>
      <c r="D54" t="s">
        <v>752</v>
      </c>
      <c r="E54" t="s">
        <v>912</v>
      </c>
      <c r="F54" t="s">
        <v>753</v>
      </c>
      <c r="G54" t="s">
        <v>753</v>
      </c>
      <c r="H54" t="s">
        <v>753</v>
      </c>
      <c r="K54" s="30"/>
      <c r="L54" s="8">
        <v>43004.042708333334</v>
      </c>
      <c r="M54" s="21">
        <f>LEN(ProjTextQTable[[#This Row],[text]])</f>
        <v>4048</v>
      </c>
      <c r="N54" s="21">
        <f>LEN(TRIM(CLEAN(SUBSTITUTE(ProjTextQTable[[#This Row],[text]],CHAR(10)," "))))+1 - LEN(SUBSTITUTE(CLEAN(SUBSTITUTE(ProjTextQTable[[#This Row],[text]],CHAR(10)," "))," ",""))</f>
        <v>550</v>
      </c>
      <c r="O54" t="s">
        <v>753</v>
      </c>
      <c r="P54" t="s">
        <v>928</v>
      </c>
    </row>
    <row r="55" spans="1:16" x14ac:dyDescent="0.35">
      <c r="A55">
        <f t="shared" si="0"/>
        <v>20</v>
      </c>
      <c r="B55" t="s">
        <v>929</v>
      </c>
      <c r="C55" t="s">
        <v>930</v>
      </c>
      <c r="D55" t="s">
        <v>752</v>
      </c>
      <c r="E55" t="s">
        <v>931</v>
      </c>
      <c r="F55" t="s">
        <v>753</v>
      </c>
      <c r="G55" t="s">
        <v>753</v>
      </c>
      <c r="H55" t="s">
        <v>753</v>
      </c>
      <c r="K55" s="30"/>
      <c r="L55" s="8">
        <v>43004.042719907404</v>
      </c>
      <c r="M55" s="21">
        <f>LEN(ProjTextQTable[[#This Row],[text]])</f>
        <v>4245</v>
      </c>
      <c r="N55" s="21">
        <f>LEN(TRIM(CLEAN(SUBSTITUTE(ProjTextQTable[[#This Row],[text]],CHAR(10)," "))))+1 - LEN(SUBSTITUTE(CLEAN(SUBSTITUTE(ProjTextQTable[[#This Row],[text]],CHAR(10)," "))," ",""))</f>
        <v>612</v>
      </c>
      <c r="O55" t="s">
        <v>753</v>
      </c>
      <c r="P55" t="s">
        <v>932</v>
      </c>
    </row>
    <row r="56" spans="1:16" x14ac:dyDescent="0.35">
      <c r="A56">
        <f t="shared" si="0"/>
        <v>21</v>
      </c>
      <c r="B56" t="s">
        <v>933</v>
      </c>
      <c r="C56" t="s">
        <v>934</v>
      </c>
      <c r="D56" t="s">
        <v>752</v>
      </c>
      <c r="E56" t="s">
        <v>935</v>
      </c>
      <c r="F56" t="s">
        <v>753</v>
      </c>
      <c r="G56" t="s">
        <v>753</v>
      </c>
      <c r="H56" t="s">
        <v>753</v>
      </c>
      <c r="K56" s="30"/>
      <c r="L56" s="8">
        <v>43006.042488425926</v>
      </c>
      <c r="M56" s="21">
        <f>LEN(ProjTextQTable[[#This Row],[text]])</f>
        <v>3712</v>
      </c>
      <c r="N56" s="21">
        <f>LEN(TRIM(CLEAN(SUBSTITUTE(ProjTextQTable[[#This Row],[text]],CHAR(10)," "))))+1 - LEN(SUBSTITUTE(CLEAN(SUBSTITUTE(ProjTextQTable[[#This Row],[text]],CHAR(10)," "))," ",""))</f>
        <v>555</v>
      </c>
      <c r="O56" t="s">
        <v>753</v>
      </c>
      <c r="P56" t="s">
        <v>936</v>
      </c>
    </row>
    <row r="57" spans="1:16" x14ac:dyDescent="0.35">
      <c r="A57">
        <f t="shared" si="0"/>
        <v>22</v>
      </c>
      <c r="B57" t="s">
        <v>937</v>
      </c>
      <c r="C57" t="s">
        <v>938</v>
      </c>
      <c r="D57" t="s">
        <v>752</v>
      </c>
      <c r="E57" t="s">
        <v>786</v>
      </c>
      <c r="F57" t="s">
        <v>753</v>
      </c>
      <c r="G57" t="s">
        <v>753</v>
      </c>
      <c r="H57" t="s">
        <v>753</v>
      </c>
      <c r="K57" s="30"/>
      <c r="L57" s="8">
        <v>43004.042719907404</v>
      </c>
      <c r="M57" s="21">
        <f>LEN(ProjTextQTable[[#This Row],[text]])</f>
        <v>4686</v>
      </c>
      <c r="N57" s="21">
        <f>LEN(TRIM(CLEAN(SUBSTITUTE(ProjTextQTable[[#This Row],[text]],CHAR(10)," "))))+1 - LEN(SUBSTITUTE(CLEAN(SUBSTITUTE(ProjTextQTable[[#This Row],[text]],CHAR(10)," "))," ",""))</f>
        <v>709</v>
      </c>
      <c r="O57" t="s">
        <v>753</v>
      </c>
      <c r="P57" t="s">
        <v>939</v>
      </c>
    </row>
    <row r="58" spans="1:16" x14ac:dyDescent="0.35">
      <c r="A58">
        <f t="shared" si="0"/>
        <v>23</v>
      </c>
      <c r="B58" t="s">
        <v>940</v>
      </c>
      <c r="C58" t="s">
        <v>941</v>
      </c>
      <c r="D58" t="s">
        <v>752</v>
      </c>
      <c r="E58" t="s">
        <v>793</v>
      </c>
      <c r="F58" t="s">
        <v>753</v>
      </c>
      <c r="G58" t="s">
        <v>753</v>
      </c>
      <c r="H58" t="s">
        <v>753</v>
      </c>
      <c r="K58" s="30"/>
      <c r="L58" s="8">
        <v>43004.042731481481</v>
      </c>
      <c r="M58" s="21">
        <f>LEN(ProjTextQTable[[#This Row],[text]])</f>
        <v>3140</v>
      </c>
      <c r="N58" s="21">
        <f>LEN(TRIM(CLEAN(SUBSTITUTE(ProjTextQTable[[#This Row],[text]],CHAR(10)," "))))+1 - LEN(SUBSTITUTE(CLEAN(SUBSTITUTE(ProjTextQTable[[#This Row],[text]],CHAR(10)," "))," ",""))</f>
        <v>459</v>
      </c>
      <c r="O58" t="s">
        <v>753</v>
      </c>
      <c r="P58" t="s">
        <v>942</v>
      </c>
    </row>
    <row r="59" spans="1:16" x14ac:dyDescent="0.35">
      <c r="A59">
        <f t="shared" si="0"/>
        <v>24</v>
      </c>
      <c r="B59" t="s">
        <v>943</v>
      </c>
      <c r="C59" t="s">
        <v>944</v>
      </c>
      <c r="D59" t="s">
        <v>752</v>
      </c>
      <c r="E59" t="s">
        <v>800</v>
      </c>
      <c r="F59" t="s">
        <v>753</v>
      </c>
      <c r="G59" t="s">
        <v>753</v>
      </c>
      <c r="H59" t="s">
        <v>753</v>
      </c>
      <c r="K59" s="30"/>
      <c r="L59" s="8">
        <v>43005.042523148149</v>
      </c>
      <c r="M59" s="21">
        <f>LEN(ProjTextQTable[[#This Row],[text]])</f>
        <v>3846</v>
      </c>
      <c r="N59" s="21">
        <f>LEN(TRIM(CLEAN(SUBSTITUTE(ProjTextQTable[[#This Row],[text]],CHAR(10)," "))))+1 - LEN(SUBSTITUTE(CLEAN(SUBSTITUTE(ProjTextQTable[[#This Row],[text]],CHAR(10)," "))," ",""))</f>
        <v>581</v>
      </c>
      <c r="O59" t="s">
        <v>753</v>
      </c>
      <c r="P59" t="s">
        <v>945</v>
      </c>
    </row>
    <row r="60" spans="1:16" x14ac:dyDescent="0.35">
      <c r="A60">
        <f t="shared" si="0"/>
        <v>25</v>
      </c>
      <c r="B60" t="s">
        <v>946</v>
      </c>
      <c r="C60" t="s">
        <v>947</v>
      </c>
      <c r="D60" t="s">
        <v>726</v>
      </c>
      <c r="E60" t="s">
        <v>948</v>
      </c>
      <c r="F60" t="s">
        <v>949</v>
      </c>
      <c r="G60" t="s">
        <v>950</v>
      </c>
      <c r="H60" t="s">
        <v>766</v>
      </c>
      <c r="I60" t="s">
        <v>767</v>
      </c>
      <c r="J60" t="s">
        <v>844</v>
      </c>
      <c r="K60" s="30">
        <v>43082</v>
      </c>
      <c r="L60" s="8">
        <v>43083.648726851854</v>
      </c>
      <c r="M60" s="21">
        <f>LEN(ProjTextQTable[[#This Row],[text]])</f>
        <v>2773</v>
      </c>
      <c r="N60" s="21">
        <f>LEN(TRIM(CLEAN(SUBSTITUTE(ProjTextQTable[[#This Row],[text]],CHAR(10)," "))))+1 - LEN(SUBSTITUTE(CLEAN(SUBSTITUTE(ProjTextQTable[[#This Row],[text]],CHAR(10)," "))," ",""))</f>
        <v>377</v>
      </c>
      <c r="O60" t="s">
        <v>769</v>
      </c>
      <c r="P60" t="s">
        <v>951</v>
      </c>
    </row>
    <row r="61" spans="1:16" x14ac:dyDescent="0.35">
      <c r="A61">
        <f t="shared" si="0"/>
        <v>25</v>
      </c>
      <c r="B61" t="s">
        <v>946</v>
      </c>
      <c r="C61" t="s">
        <v>947</v>
      </c>
      <c r="D61" t="s">
        <v>734</v>
      </c>
      <c r="E61" t="s">
        <v>948</v>
      </c>
      <c r="F61" t="s">
        <v>709</v>
      </c>
      <c r="G61" t="s">
        <v>952</v>
      </c>
      <c r="H61" t="s">
        <v>953</v>
      </c>
      <c r="I61" t="s">
        <v>737</v>
      </c>
      <c r="J61" t="s">
        <v>738</v>
      </c>
      <c r="K61" s="30">
        <v>43083</v>
      </c>
      <c r="L61" s="8">
        <v>43073.646064814813</v>
      </c>
      <c r="M61" s="21">
        <f>LEN(ProjTextQTable[[#This Row],[text]])</f>
        <v>2907</v>
      </c>
      <c r="N61" s="21">
        <f>LEN(TRIM(CLEAN(SUBSTITUTE(ProjTextQTable[[#This Row],[text]],CHAR(10)," "))))+1 - LEN(SUBSTITUTE(CLEAN(SUBSTITUTE(ProjTextQTable[[#This Row],[text]],CHAR(10)," "))," ",""))</f>
        <v>422</v>
      </c>
      <c r="O61" t="s">
        <v>773</v>
      </c>
      <c r="P61" t="s">
        <v>954</v>
      </c>
    </row>
    <row r="62" spans="1:16" x14ac:dyDescent="0.35">
      <c r="A62">
        <f t="shared" si="0"/>
        <v>25</v>
      </c>
      <c r="B62" t="s">
        <v>946</v>
      </c>
      <c r="C62" t="s">
        <v>947</v>
      </c>
      <c r="D62" t="s">
        <v>734</v>
      </c>
      <c r="E62" t="s">
        <v>948</v>
      </c>
      <c r="F62" t="s">
        <v>541</v>
      </c>
      <c r="G62" t="s">
        <v>955</v>
      </c>
      <c r="H62" t="s">
        <v>956</v>
      </c>
      <c r="I62" t="s">
        <v>737</v>
      </c>
      <c r="J62" t="s">
        <v>738</v>
      </c>
      <c r="K62" s="30">
        <v>43083</v>
      </c>
      <c r="L62" s="8">
        <v>43079.97420138889</v>
      </c>
      <c r="M62" s="21">
        <f>LEN(ProjTextQTable[[#This Row],[text]])</f>
        <v>3931</v>
      </c>
      <c r="N62" s="21">
        <f>LEN(TRIM(CLEAN(SUBSTITUTE(ProjTextQTable[[#This Row],[text]],CHAR(10)," "))))+1 - LEN(SUBSTITUTE(CLEAN(SUBSTITUTE(ProjTextQTable[[#This Row],[text]],CHAR(10)," "))," ",""))</f>
        <v>560</v>
      </c>
      <c r="O62" t="s">
        <v>777</v>
      </c>
      <c r="P62" t="s">
        <v>957</v>
      </c>
    </row>
    <row r="63" spans="1:16" x14ac:dyDescent="0.35">
      <c r="A63">
        <f t="shared" si="0"/>
        <v>25</v>
      </c>
      <c r="B63" t="s">
        <v>946</v>
      </c>
      <c r="C63" t="s">
        <v>947</v>
      </c>
      <c r="D63" t="s">
        <v>734</v>
      </c>
      <c r="E63" t="s">
        <v>948</v>
      </c>
      <c r="F63" t="s">
        <v>958</v>
      </c>
      <c r="G63" t="s">
        <v>959</v>
      </c>
      <c r="H63" t="s">
        <v>960</v>
      </c>
      <c r="I63" t="s">
        <v>737</v>
      </c>
      <c r="J63" t="s">
        <v>738</v>
      </c>
      <c r="K63" s="30">
        <v>43083</v>
      </c>
      <c r="L63" s="8">
        <v>43076.988425925927</v>
      </c>
      <c r="M63" s="21">
        <f>LEN(ProjTextQTable[[#This Row],[text]])</f>
        <v>8797</v>
      </c>
      <c r="N63" s="21">
        <f>LEN(TRIM(CLEAN(SUBSTITUTE(ProjTextQTable[[#This Row],[text]],CHAR(10)," "))))+1 - LEN(SUBSTITUTE(CLEAN(SUBSTITUTE(ProjTextQTable[[#This Row],[text]],CHAR(10)," "))," ",""))</f>
        <v>1326</v>
      </c>
      <c r="O63" t="s">
        <v>773</v>
      </c>
      <c r="P63" t="s">
        <v>961</v>
      </c>
    </row>
    <row r="64" spans="1:16" x14ac:dyDescent="0.35">
      <c r="A64">
        <f t="shared" si="0"/>
        <v>25</v>
      </c>
      <c r="B64" t="s">
        <v>946</v>
      </c>
      <c r="C64" t="s">
        <v>947</v>
      </c>
      <c r="D64" t="s">
        <v>734</v>
      </c>
      <c r="E64" t="s">
        <v>948</v>
      </c>
      <c r="F64" t="s">
        <v>643</v>
      </c>
      <c r="G64" t="s">
        <v>962</v>
      </c>
      <c r="H64" t="s">
        <v>963</v>
      </c>
      <c r="I64" t="s">
        <v>737</v>
      </c>
      <c r="J64" t="s">
        <v>769</v>
      </c>
      <c r="K64" s="30">
        <v>43083</v>
      </c>
      <c r="L64" s="8">
        <v>43082.404710648145</v>
      </c>
      <c r="M64" s="21">
        <f>LEN(ProjTextQTable[[#This Row],[text]])</f>
        <v>480</v>
      </c>
      <c r="N64" s="21">
        <f>LEN(TRIM(CLEAN(SUBSTITUTE(ProjTextQTable[[#This Row],[text]],CHAR(10)," "))))+1 - LEN(SUBSTITUTE(CLEAN(SUBSTITUTE(ProjTextQTable[[#This Row],[text]],CHAR(10)," "))," ",""))</f>
        <v>65</v>
      </c>
      <c r="O64" t="s">
        <v>738</v>
      </c>
      <c r="P64" t="s">
        <v>964</v>
      </c>
    </row>
    <row r="65" spans="1:16" x14ac:dyDescent="0.35">
      <c r="A65">
        <f t="shared" si="0"/>
        <v>25</v>
      </c>
      <c r="B65" t="s">
        <v>946</v>
      </c>
      <c r="C65" t="s">
        <v>947</v>
      </c>
      <c r="D65" t="s">
        <v>752</v>
      </c>
      <c r="E65" t="s">
        <v>948</v>
      </c>
      <c r="F65" t="s">
        <v>753</v>
      </c>
      <c r="G65" t="s">
        <v>753</v>
      </c>
      <c r="H65" t="s">
        <v>753</v>
      </c>
      <c r="K65" s="30"/>
      <c r="L65" s="8">
        <v>43005.042546296296</v>
      </c>
      <c r="M65" s="21">
        <f>LEN(ProjTextQTable[[#This Row],[text]])</f>
        <v>3383</v>
      </c>
      <c r="N65" s="21">
        <f>LEN(TRIM(CLEAN(SUBSTITUTE(ProjTextQTable[[#This Row],[text]],CHAR(10)," "))))+1 - LEN(SUBSTITUTE(CLEAN(SUBSTITUTE(ProjTextQTable[[#This Row],[text]],CHAR(10)," "))," ",""))</f>
        <v>461</v>
      </c>
      <c r="O65" t="s">
        <v>753</v>
      </c>
      <c r="P65" t="s">
        <v>965</v>
      </c>
    </row>
    <row r="66" spans="1:16" x14ac:dyDescent="0.35">
      <c r="A66">
        <f t="shared" ref="A66:A129" si="1">A65+(B66&lt;&gt;B65)</f>
        <v>26</v>
      </c>
      <c r="B66" t="s">
        <v>966</v>
      </c>
      <c r="C66" t="s">
        <v>967</v>
      </c>
      <c r="D66" t="s">
        <v>752</v>
      </c>
      <c r="E66" t="s">
        <v>807</v>
      </c>
      <c r="F66" t="s">
        <v>753</v>
      </c>
      <c r="G66" t="s">
        <v>753</v>
      </c>
      <c r="H66" t="s">
        <v>753</v>
      </c>
      <c r="K66" s="30"/>
      <c r="L66" s="8">
        <v>43005.042569444442</v>
      </c>
      <c r="M66" s="21">
        <f>LEN(ProjTextQTable[[#This Row],[text]])</f>
        <v>4458</v>
      </c>
      <c r="N66" s="21">
        <f>LEN(TRIM(CLEAN(SUBSTITUTE(ProjTextQTable[[#This Row],[text]],CHAR(10)," "))))+1 - LEN(SUBSTITUTE(CLEAN(SUBSTITUTE(ProjTextQTable[[#This Row],[text]],CHAR(10)," "))," ",""))</f>
        <v>630</v>
      </c>
      <c r="O66" t="s">
        <v>753</v>
      </c>
      <c r="P66" t="s">
        <v>968</v>
      </c>
    </row>
    <row r="67" spans="1:16" x14ac:dyDescent="0.35">
      <c r="A67">
        <f t="shared" si="1"/>
        <v>27</v>
      </c>
      <c r="B67" t="s">
        <v>969</v>
      </c>
      <c r="C67" t="s">
        <v>970</v>
      </c>
      <c r="D67" t="s">
        <v>752</v>
      </c>
      <c r="E67" t="s">
        <v>786</v>
      </c>
      <c r="F67" t="s">
        <v>753</v>
      </c>
      <c r="G67" t="s">
        <v>753</v>
      </c>
      <c r="H67" t="s">
        <v>753</v>
      </c>
      <c r="K67" s="30"/>
      <c r="L67" s="8">
        <v>43005.042569444442</v>
      </c>
      <c r="M67" s="21">
        <f>LEN(ProjTextQTable[[#This Row],[text]])</f>
        <v>4381</v>
      </c>
      <c r="N67" s="21">
        <f>LEN(TRIM(CLEAN(SUBSTITUTE(ProjTextQTable[[#This Row],[text]],CHAR(10)," "))))+1 - LEN(SUBSTITUTE(CLEAN(SUBSTITUTE(ProjTextQTable[[#This Row],[text]],CHAR(10)," "))," ",""))</f>
        <v>634</v>
      </c>
      <c r="O67" t="s">
        <v>753</v>
      </c>
      <c r="P67" t="s">
        <v>971</v>
      </c>
    </row>
    <row r="68" spans="1:16" x14ac:dyDescent="0.35">
      <c r="A68">
        <f t="shared" si="1"/>
        <v>28</v>
      </c>
      <c r="B68" t="s">
        <v>972</v>
      </c>
      <c r="C68" t="s">
        <v>973</v>
      </c>
      <c r="D68" t="s">
        <v>752</v>
      </c>
      <c r="E68" t="s">
        <v>761</v>
      </c>
      <c r="F68" t="s">
        <v>753</v>
      </c>
      <c r="G68" t="s">
        <v>753</v>
      </c>
      <c r="H68" t="s">
        <v>753</v>
      </c>
      <c r="K68" s="30"/>
      <c r="L68" s="8">
        <v>43005.042581018519</v>
      </c>
      <c r="M68" s="21">
        <f>LEN(ProjTextQTable[[#This Row],[text]])</f>
        <v>3979</v>
      </c>
      <c r="N68" s="21">
        <f>LEN(TRIM(CLEAN(SUBSTITUTE(ProjTextQTable[[#This Row],[text]],CHAR(10)," "))))+1 - LEN(SUBSTITUTE(CLEAN(SUBSTITUTE(ProjTextQTable[[#This Row],[text]],CHAR(10)," "))," ",""))</f>
        <v>548</v>
      </c>
      <c r="O68" t="s">
        <v>753</v>
      </c>
      <c r="P68" t="s">
        <v>974</v>
      </c>
    </row>
    <row r="69" spans="1:16" x14ac:dyDescent="0.35">
      <c r="A69">
        <f t="shared" si="1"/>
        <v>29</v>
      </c>
      <c r="B69" t="s">
        <v>975</v>
      </c>
      <c r="C69" t="s">
        <v>976</v>
      </c>
      <c r="D69" t="s">
        <v>726</v>
      </c>
      <c r="E69" t="s">
        <v>838</v>
      </c>
      <c r="F69" t="s">
        <v>839</v>
      </c>
      <c r="G69" t="s">
        <v>840</v>
      </c>
      <c r="H69" t="s">
        <v>766</v>
      </c>
      <c r="I69" t="s">
        <v>767</v>
      </c>
      <c r="J69" t="s">
        <v>815</v>
      </c>
      <c r="K69" s="30">
        <v>43076</v>
      </c>
      <c r="L69" s="8">
        <v>43077.450254629628</v>
      </c>
      <c r="M69" s="21">
        <f>LEN(ProjTextQTable[[#This Row],[text]])</f>
        <v>4894</v>
      </c>
      <c r="N69" s="21">
        <f>LEN(TRIM(CLEAN(SUBSTITUTE(ProjTextQTable[[#This Row],[text]],CHAR(10)," "))))+1 - LEN(SUBSTITUTE(CLEAN(SUBSTITUTE(ProjTextQTable[[#This Row],[text]],CHAR(10)," "))," ",""))</f>
        <v>716</v>
      </c>
      <c r="O69" t="s">
        <v>769</v>
      </c>
      <c r="P69" t="s">
        <v>977</v>
      </c>
    </row>
    <row r="70" spans="1:16" x14ac:dyDescent="0.35">
      <c r="A70">
        <f t="shared" si="1"/>
        <v>29</v>
      </c>
      <c r="B70" t="s">
        <v>975</v>
      </c>
      <c r="C70" t="s">
        <v>976</v>
      </c>
      <c r="D70" t="s">
        <v>734</v>
      </c>
      <c r="E70" t="s">
        <v>838</v>
      </c>
      <c r="F70" t="s">
        <v>664</v>
      </c>
      <c r="G70" t="s">
        <v>850</v>
      </c>
      <c r="H70" t="s">
        <v>851</v>
      </c>
      <c r="I70" t="s">
        <v>844</v>
      </c>
      <c r="J70" t="s">
        <v>738</v>
      </c>
      <c r="K70" s="30">
        <v>43077</v>
      </c>
      <c r="L70" s="8">
        <v>43074.470393518517</v>
      </c>
      <c r="M70" s="21">
        <f>LEN(ProjTextQTable[[#This Row],[text]])</f>
        <v>4018</v>
      </c>
      <c r="N70" s="21">
        <f>LEN(TRIM(CLEAN(SUBSTITUTE(ProjTextQTable[[#This Row],[text]],CHAR(10)," "))))+1 - LEN(SUBSTITUTE(CLEAN(SUBSTITUTE(ProjTextQTable[[#This Row],[text]],CHAR(10)," "))," ",""))</f>
        <v>590</v>
      </c>
      <c r="O70" t="s">
        <v>830</v>
      </c>
      <c r="P70" t="s">
        <v>978</v>
      </c>
    </row>
    <row r="71" spans="1:16" x14ac:dyDescent="0.35">
      <c r="A71">
        <f t="shared" si="1"/>
        <v>29</v>
      </c>
      <c r="B71" t="s">
        <v>975</v>
      </c>
      <c r="C71" t="s">
        <v>976</v>
      </c>
      <c r="D71" t="s">
        <v>734</v>
      </c>
      <c r="E71" t="s">
        <v>838</v>
      </c>
      <c r="F71" t="s">
        <v>979</v>
      </c>
      <c r="G71" t="s">
        <v>980</v>
      </c>
      <c r="H71" t="s">
        <v>981</v>
      </c>
      <c r="I71" t="s">
        <v>844</v>
      </c>
      <c r="J71" t="s">
        <v>738</v>
      </c>
      <c r="K71" s="30">
        <v>43077</v>
      </c>
      <c r="L71" s="8">
        <v>43073.093518518515</v>
      </c>
      <c r="M71" s="21">
        <f>LEN(ProjTextQTable[[#This Row],[text]])</f>
        <v>1323</v>
      </c>
      <c r="N71" s="21">
        <f>LEN(TRIM(CLEAN(SUBSTITUTE(ProjTextQTable[[#This Row],[text]],CHAR(10)," "))))+1 - LEN(SUBSTITUTE(CLEAN(SUBSTITUTE(ProjTextQTable[[#This Row],[text]],CHAR(10)," "))," ",""))</f>
        <v>203</v>
      </c>
      <c r="O71" t="s">
        <v>773</v>
      </c>
      <c r="P71" t="s">
        <v>982</v>
      </c>
    </row>
    <row r="72" spans="1:16" x14ac:dyDescent="0.35">
      <c r="A72">
        <f t="shared" si="1"/>
        <v>29</v>
      </c>
      <c r="B72" t="s">
        <v>975</v>
      </c>
      <c r="C72" t="s">
        <v>976</v>
      </c>
      <c r="D72" t="s">
        <v>734</v>
      </c>
      <c r="E72" t="s">
        <v>838</v>
      </c>
      <c r="F72" t="s">
        <v>983</v>
      </c>
      <c r="G72" t="s">
        <v>984</v>
      </c>
      <c r="H72" t="s">
        <v>985</v>
      </c>
      <c r="I72" t="s">
        <v>844</v>
      </c>
      <c r="J72" t="s">
        <v>738</v>
      </c>
      <c r="K72" s="30">
        <v>43077</v>
      </c>
      <c r="L72" s="8">
        <v>43073.009780092594</v>
      </c>
      <c r="M72" s="21">
        <f>LEN(ProjTextQTable[[#This Row],[text]])</f>
        <v>10596</v>
      </c>
      <c r="N72" s="21">
        <f>LEN(TRIM(CLEAN(SUBSTITUTE(ProjTextQTable[[#This Row],[text]],CHAR(10)," "))))+1 - LEN(SUBSTITUTE(CLEAN(SUBSTITUTE(ProjTextQTable[[#This Row],[text]],CHAR(10)," "))," ",""))</f>
        <v>1514</v>
      </c>
      <c r="O72" t="s">
        <v>777</v>
      </c>
      <c r="P72" t="s">
        <v>986</v>
      </c>
    </row>
    <row r="73" spans="1:16" x14ac:dyDescent="0.35">
      <c r="A73">
        <f t="shared" si="1"/>
        <v>29</v>
      </c>
      <c r="B73" t="s">
        <v>975</v>
      </c>
      <c r="C73" t="s">
        <v>976</v>
      </c>
      <c r="D73" t="s">
        <v>734</v>
      </c>
      <c r="E73" t="s">
        <v>838</v>
      </c>
      <c r="F73" t="s">
        <v>588</v>
      </c>
      <c r="G73" t="s">
        <v>853</v>
      </c>
      <c r="H73" t="s">
        <v>854</v>
      </c>
      <c r="I73" t="s">
        <v>844</v>
      </c>
      <c r="J73" t="s">
        <v>738</v>
      </c>
      <c r="K73" s="30">
        <v>43077</v>
      </c>
      <c r="L73" s="8">
        <v>43055.787986111114</v>
      </c>
      <c r="M73" s="21">
        <f>LEN(ProjTextQTable[[#This Row],[text]])</f>
        <v>2587</v>
      </c>
      <c r="N73" s="21">
        <f>LEN(TRIM(CLEAN(SUBSTITUTE(ProjTextQTable[[#This Row],[text]],CHAR(10)," "))))+1 - LEN(SUBSTITUTE(CLEAN(SUBSTITUTE(ProjTextQTable[[#This Row],[text]],CHAR(10)," "))," ",""))</f>
        <v>396</v>
      </c>
      <c r="O73" t="s">
        <v>744</v>
      </c>
      <c r="P73" t="s">
        <v>987</v>
      </c>
    </row>
    <row r="74" spans="1:16" x14ac:dyDescent="0.35">
      <c r="A74">
        <f t="shared" si="1"/>
        <v>29</v>
      </c>
      <c r="B74" t="s">
        <v>975</v>
      </c>
      <c r="C74" t="s">
        <v>976</v>
      </c>
      <c r="D74" t="s">
        <v>752</v>
      </c>
      <c r="E74" t="s">
        <v>838</v>
      </c>
      <c r="F74" t="s">
        <v>753</v>
      </c>
      <c r="G74" t="s">
        <v>753</v>
      </c>
      <c r="H74" t="s">
        <v>753</v>
      </c>
      <c r="K74" s="30"/>
      <c r="L74" s="8">
        <v>43005.042581018519</v>
      </c>
      <c r="M74" s="21">
        <f>LEN(ProjTextQTable[[#This Row],[text]])</f>
        <v>3593</v>
      </c>
      <c r="N74" s="21">
        <f>LEN(TRIM(CLEAN(SUBSTITUTE(ProjTextQTable[[#This Row],[text]],CHAR(10)," "))))+1 - LEN(SUBSTITUTE(CLEAN(SUBSTITUTE(ProjTextQTable[[#This Row],[text]],CHAR(10)," "))," ",""))</f>
        <v>507</v>
      </c>
      <c r="O74" t="s">
        <v>753</v>
      </c>
      <c r="P74" t="s">
        <v>988</v>
      </c>
    </row>
    <row r="75" spans="1:16" x14ac:dyDescent="0.35">
      <c r="A75">
        <f t="shared" si="1"/>
        <v>30</v>
      </c>
      <c r="B75" t="s">
        <v>989</v>
      </c>
      <c r="C75" t="s">
        <v>973</v>
      </c>
      <c r="D75" t="s">
        <v>752</v>
      </c>
      <c r="E75" t="s">
        <v>800</v>
      </c>
      <c r="F75" t="s">
        <v>753</v>
      </c>
      <c r="G75" t="s">
        <v>753</v>
      </c>
      <c r="H75" t="s">
        <v>753</v>
      </c>
      <c r="K75" s="30"/>
      <c r="L75" s="8">
        <v>43005.042592592596</v>
      </c>
      <c r="M75" s="21">
        <f>LEN(ProjTextQTable[[#This Row],[text]])</f>
        <v>4321</v>
      </c>
      <c r="N75" s="21">
        <f>LEN(TRIM(CLEAN(SUBSTITUTE(ProjTextQTable[[#This Row],[text]],CHAR(10)," "))))+1 - LEN(SUBSTITUTE(CLEAN(SUBSTITUTE(ProjTextQTable[[#This Row],[text]],CHAR(10)," "))," ",""))</f>
        <v>549</v>
      </c>
      <c r="O75" t="s">
        <v>753</v>
      </c>
      <c r="P75" t="s">
        <v>990</v>
      </c>
    </row>
    <row r="76" spans="1:16" x14ac:dyDescent="0.35">
      <c r="A76">
        <f t="shared" si="1"/>
        <v>31</v>
      </c>
      <c r="B76" t="s">
        <v>991</v>
      </c>
      <c r="C76" t="s">
        <v>992</v>
      </c>
      <c r="D76" t="s">
        <v>726</v>
      </c>
      <c r="E76" t="s">
        <v>863</v>
      </c>
      <c r="F76" t="s">
        <v>864</v>
      </c>
      <c r="G76" t="s">
        <v>865</v>
      </c>
      <c r="H76" t="s">
        <v>766</v>
      </c>
      <c r="I76" t="s">
        <v>767</v>
      </c>
      <c r="J76" t="s">
        <v>844</v>
      </c>
      <c r="K76" s="30">
        <v>43080</v>
      </c>
      <c r="L76" s="8">
        <v>43081.560532407406</v>
      </c>
      <c r="M76" s="21">
        <f>LEN(ProjTextQTable[[#This Row],[text]])</f>
        <v>6051</v>
      </c>
      <c r="N76" s="21">
        <f>LEN(TRIM(CLEAN(SUBSTITUTE(ProjTextQTable[[#This Row],[text]],CHAR(10)," "))))+1 - LEN(SUBSTITUTE(CLEAN(SUBSTITUTE(ProjTextQTable[[#This Row],[text]],CHAR(10)," "))," ",""))</f>
        <v>961</v>
      </c>
      <c r="O76" t="s">
        <v>769</v>
      </c>
      <c r="P76" t="s">
        <v>993</v>
      </c>
    </row>
    <row r="77" spans="1:16" x14ac:dyDescent="0.35">
      <c r="A77">
        <f t="shared" si="1"/>
        <v>31</v>
      </c>
      <c r="B77" t="s">
        <v>991</v>
      </c>
      <c r="C77" t="s">
        <v>992</v>
      </c>
      <c r="D77" t="s">
        <v>734</v>
      </c>
      <c r="E77" t="s">
        <v>863</v>
      </c>
      <c r="F77" t="s">
        <v>561</v>
      </c>
      <c r="G77" t="s">
        <v>902</v>
      </c>
      <c r="H77" t="s">
        <v>903</v>
      </c>
      <c r="I77" t="s">
        <v>737</v>
      </c>
      <c r="J77" t="s">
        <v>738</v>
      </c>
      <c r="K77" s="30">
        <v>43081</v>
      </c>
      <c r="L77" s="8">
        <v>43080.71298611111</v>
      </c>
      <c r="M77" s="21">
        <f>LEN(ProjTextQTable[[#This Row],[text]])</f>
        <v>3772</v>
      </c>
      <c r="N77" s="21">
        <f>LEN(TRIM(CLEAN(SUBSTITUTE(ProjTextQTable[[#This Row],[text]],CHAR(10)," "))))+1 - LEN(SUBSTITUTE(CLEAN(SUBSTITUTE(ProjTextQTable[[#This Row],[text]],CHAR(10)," "))," ",""))</f>
        <v>593</v>
      </c>
      <c r="O77" t="s">
        <v>773</v>
      </c>
      <c r="P77" t="s">
        <v>994</v>
      </c>
    </row>
    <row r="78" spans="1:16" x14ac:dyDescent="0.35">
      <c r="A78">
        <f t="shared" si="1"/>
        <v>31</v>
      </c>
      <c r="B78" t="s">
        <v>991</v>
      </c>
      <c r="C78" t="s">
        <v>992</v>
      </c>
      <c r="D78" t="s">
        <v>734</v>
      </c>
      <c r="E78" t="s">
        <v>863</v>
      </c>
      <c r="F78" t="s">
        <v>905</v>
      </c>
      <c r="G78" t="s">
        <v>906</v>
      </c>
      <c r="H78" t="s">
        <v>907</v>
      </c>
      <c r="I78" t="s">
        <v>737</v>
      </c>
      <c r="J78" t="s">
        <v>738</v>
      </c>
      <c r="K78" s="30">
        <v>43081</v>
      </c>
      <c r="L78" s="8">
        <v>43079.23</v>
      </c>
      <c r="M78" s="21">
        <f>LEN(ProjTextQTable[[#This Row],[text]])</f>
        <v>1636</v>
      </c>
      <c r="N78" s="21">
        <f>LEN(TRIM(CLEAN(SUBSTITUTE(ProjTextQTable[[#This Row],[text]],CHAR(10)," "))))+1 - LEN(SUBSTITUTE(CLEAN(SUBSTITUTE(ProjTextQTable[[#This Row],[text]],CHAR(10)," "))," ",""))</f>
        <v>235</v>
      </c>
      <c r="O78" t="s">
        <v>744</v>
      </c>
      <c r="P78" t="s">
        <v>995</v>
      </c>
    </row>
    <row r="79" spans="1:16" x14ac:dyDescent="0.35">
      <c r="A79">
        <f t="shared" si="1"/>
        <v>31</v>
      </c>
      <c r="B79" t="s">
        <v>991</v>
      </c>
      <c r="C79" t="s">
        <v>992</v>
      </c>
      <c r="D79" t="s">
        <v>734</v>
      </c>
      <c r="E79" t="s">
        <v>863</v>
      </c>
      <c r="F79" t="s">
        <v>632</v>
      </c>
      <c r="G79" t="s">
        <v>996</v>
      </c>
      <c r="H79" t="s">
        <v>997</v>
      </c>
      <c r="I79" t="s">
        <v>737</v>
      </c>
      <c r="J79" t="s">
        <v>738</v>
      </c>
      <c r="K79" s="30">
        <v>43081</v>
      </c>
      <c r="L79" s="8">
        <v>43080.355497685188</v>
      </c>
      <c r="M79" s="21">
        <f>LEN(ProjTextQTable[[#This Row],[text]])</f>
        <v>1221</v>
      </c>
      <c r="N79" s="21">
        <f>LEN(TRIM(CLEAN(SUBSTITUTE(ProjTextQTable[[#This Row],[text]],CHAR(10)," "))))+1 - LEN(SUBSTITUTE(CLEAN(SUBSTITUTE(ProjTextQTable[[#This Row],[text]],CHAR(10)," "))," ",""))</f>
        <v>184</v>
      </c>
      <c r="O79" t="s">
        <v>777</v>
      </c>
      <c r="P79" t="s">
        <v>998</v>
      </c>
    </row>
    <row r="80" spans="1:16" x14ac:dyDescent="0.35">
      <c r="A80">
        <f t="shared" si="1"/>
        <v>31</v>
      </c>
      <c r="B80" t="s">
        <v>991</v>
      </c>
      <c r="C80" t="s">
        <v>992</v>
      </c>
      <c r="D80" t="s">
        <v>734</v>
      </c>
      <c r="E80" t="s">
        <v>863</v>
      </c>
      <c r="F80" t="s">
        <v>557</v>
      </c>
      <c r="G80" t="s">
        <v>875</v>
      </c>
      <c r="H80" t="s">
        <v>876</v>
      </c>
      <c r="I80" t="s">
        <v>737</v>
      </c>
      <c r="J80" t="s">
        <v>738</v>
      </c>
      <c r="K80" s="30">
        <v>43081</v>
      </c>
      <c r="L80" s="8">
        <v>43078.79173611111</v>
      </c>
      <c r="M80" s="21">
        <f>LEN(ProjTextQTable[[#This Row],[text]])</f>
        <v>2408</v>
      </c>
      <c r="N80" s="21">
        <f>LEN(TRIM(CLEAN(SUBSTITUTE(ProjTextQTable[[#This Row],[text]],CHAR(10)," "))))+1 - LEN(SUBSTITUTE(CLEAN(SUBSTITUTE(ProjTextQTable[[#This Row],[text]],CHAR(10)," "))," ",""))</f>
        <v>354</v>
      </c>
      <c r="O80" t="s">
        <v>744</v>
      </c>
      <c r="P80" t="s">
        <v>999</v>
      </c>
    </row>
    <row r="81" spans="1:16" x14ac:dyDescent="0.35">
      <c r="A81">
        <f t="shared" si="1"/>
        <v>31</v>
      </c>
      <c r="B81" t="s">
        <v>991</v>
      </c>
      <c r="C81" t="s">
        <v>992</v>
      </c>
      <c r="D81" t="s">
        <v>752</v>
      </c>
      <c r="E81" t="s">
        <v>863</v>
      </c>
      <c r="F81" t="s">
        <v>753</v>
      </c>
      <c r="G81" t="s">
        <v>753</v>
      </c>
      <c r="H81" t="s">
        <v>753</v>
      </c>
      <c r="K81" s="30"/>
      <c r="L81" s="8">
        <v>43005.042592592596</v>
      </c>
      <c r="M81" s="21">
        <f>LEN(ProjTextQTable[[#This Row],[text]])</f>
        <v>3881</v>
      </c>
      <c r="N81" s="21">
        <f>LEN(TRIM(CLEAN(SUBSTITUTE(ProjTextQTable[[#This Row],[text]],CHAR(10)," "))))+1 - LEN(SUBSTITUTE(CLEAN(SUBSTITUTE(ProjTextQTable[[#This Row],[text]],CHAR(10)," "))," ",""))</f>
        <v>553</v>
      </c>
      <c r="O81" t="s">
        <v>753</v>
      </c>
      <c r="P81" t="s">
        <v>1000</v>
      </c>
    </row>
    <row r="82" spans="1:16" x14ac:dyDescent="0.35">
      <c r="A82">
        <f t="shared" si="1"/>
        <v>32</v>
      </c>
      <c r="B82" t="s">
        <v>1001</v>
      </c>
      <c r="C82" t="s">
        <v>1002</v>
      </c>
      <c r="D82" t="s">
        <v>752</v>
      </c>
      <c r="E82" t="s">
        <v>807</v>
      </c>
      <c r="F82" t="s">
        <v>753</v>
      </c>
      <c r="G82" t="s">
        <v>753</v>
      </c>
      <c r="H82" t="s">
        <v>753</v>
      </c>
      <c r="K82" s="30"/>
      <c r="L82" s="8">
        <v>43005.042592592596</v>
      </c>
      <c r="M82" s="21">
        <f>LEN(ProjTextQTable[[#This Row],[text]])</f>
        <v>4487</v>
      </c>
      <c r="N82" s="21">
        <f>LEN(TRIM(CLEAN(SUBSTITUTE(ProjTextQTable[[#This Row],[text]],CHAR(10)," "))))+1 - LEN(SUBSTITUTE(CLEAN(SUBSTITUTE(ProjTextQTable[[#This Row],[text]],CHAR(10)," "))," ",""))</f>
        <v>618</v>
      </c>
      <c r="O82" t="s">
        <v>753</v>
      </c>
      <c r="P82" t="s">
        <v>1003</v>
      </c>
    </row>
    <row r="83" spans="1:16" x14ac:dyDescent="0.35">
      <c r="A83">
        <f t="shared" si="1"/>
        <v>33</v>
      </c>
      <c r="B83" t="s">
        <v>1004</v>
      </c>
      <c r="C83" t="s">
        <v>1005</v>
      </c>
      <c r="D83" t="s">
        <v>726</v>
      </c>
      <c r="E83" t="s">
        <v>1006</v>
      </c>
      <c r="F83" t="s">
        <v>1007</v>
      </c>
      <c r="G83" t="s">
        <v>1008</v>
      </c>
      <c r="H83" t="s">
        <v>814</v>
      </c>
      <c r="I83" t="s">
        <v>815</v>
      </c>
      <c r="K83" s="30">
        <v>43073</v>
      </c>
      <c r="L83" s="8">
        <v>43074.673750000002</v>
      </c>
      <c r="M83" s="21">
        <f>LEN(ProjTextQTable[[#This Row],[text]])</f>
        <v>2783</v>
      </c>
      <c r="N83" s="21">
        <f>LEN(TRIM(CLEAN(SUBSTITUTE(ProjTextQTable[[#This Row],[text]],CHAR(10)," "))))+1 - LEN(SUBSTITUTE(CLEAN(SUBSTITUTE(ProjTextQTable[[#This Row],[text]],CHAR(10)," "))," ",""))</f>
        <v>417</v>
      </c>
      <c r="O83" t="s">
        <v>816</v>
      </c>
      <c r="P83" t="s">
        <v>1009</v>
      </c>
    </row>
    <row r="84" spans="1:16" x14ac:dyDescent="0.35">
      <c r="A84">
        <f t="shared" si="1"/>
        <v>33</v>
      </c>
      <c r="B84" t="s">
        <v>1004</v>
      </c>
      <c r="C84" t="s">
        <v>1005</v>
      </c>
      <c r="D84" t="s">
        <v>734</v>
      </c>
      <c r="E84" t="s">
        <v>1006</v>
      </c>
      <c r="F84" t="s">
        <v>1010</v>
      </c>
      <c r="G84" t="s">
        <v>1011</v>
      </c>
      <c r="H84" t="s">
        <v>1012</v>
      </c>
      <c r="I84" t="s">
        <v>738</v>
      </c>
      <c r="J84" t="s">
        <v>738</v>
      </c>
      <c r="K84" s="30">
        <v>43072</v>
      </c>
      <c r="L84" s="8">
        <v>43073.100590277776</v>
      </c>
      <c r="M84" s="21">
        <f>LEN(ProjTextQTable[[#This Row],[text]])</f>
        <v>3053</v>
      </c>
      <c r="N84" s="21">
        <f>LEN(TRIM(CLEAN(SUBSTITUTE(ProjTextQTable[[#This Row],[text]],CHAR(10)," "))))+1 - LEN(SUBSTITUTE(CLEAN(SUBSTITUTE(ProjTextQTable[[#This Row],[text]],CHAR(10)," "))," ",""))</f>
        <v>442</v>
      </c>
      <c r="O84" t="s">
        <v>920</v>
      </c>
      <c r="P84" t="s">
        <v>1013</v>
      </c>
    </row>
    <row r="85" spans="1:16" x14ac:dyDescent="0.35">
      <c r="A85">
        <f t="shared" si="1"/>
        <v>33</v>
      </c>
      <c r="B85" t="s">
        <v>1004</v>
      </c>
      <c r="C85" t="s">
        <v>1005</v>
      </c>
      <c r="D85" t="s">
        <v>734</v>
      </c>
      <c r="E85" t="s">
        <v>1006</v>
      </c>
      <c r="F85" t="s">
        <v>1014</v>
      </c>
      <c r="G85" t="s">
        <v>1015</v>
      </c>
      <c r="H85" t="s">
        <v>1016</v>
      </c>
      <c r="I85" t="s">
        <v>737</v>
      </c>
      <c r="J85" t="s">
        <v>738</v>
      </c>
      <c r="K85" s="30">
        <v>43074</v>
      </c>
      <c r="L85" s="8">
        <v>43074.355543981481</v>
      </c>
      <c r="M85" s="21">
        <f>LEN(ProjTextQTable[[#This Row],[text]])</f>
        <v>1701</v>
      </c>
      <c r="N85" s="21">
        <f>LEN(TRIM(CLEAN(SUBSTITUTE(ProjTextQTable[[#This Row],[text]],CHAR(10)," "))))+1 - LEN(SUBSTITUTE(CLEAN(SUBSTITUTE(ProjTextQTable[[#This Row],[text]],CHAR(10)," "))," ",""))</f>
        <v>251</v>
      </c>
      <c r="O85" t="s">
        <v>821</v>
      </c>
      <c r="P85" t="s">
        <v>1017</v>
      </c>
    </row>
    <row r="86" spans="1:16" x14ac:dyDescent="0.35">
      <c r="A86">
        <f t="shared" si="1"/>
        <v>33</v>
      </c>
      <c r="B86" t="s">
        <v>1004</v>
      </c>
      <c r="C86" t="s">
        <v>1005</v>
      </c>
      <c r="D86" t="s">
        <v>734</v>
      </c>
      <c r="E86" t="s">
        <v>1006</v>
      </c>
      <c r="F86" t="s">
        <v>1018</v>
      </c>
      <c r="G86" t="s">
        <v>1019</v>
      </c>
      <c r="H86" t="s">
        <v>1020</v>
      </c>
      <c r="I86" t="s">
        <v>738</v>
      </c>
      <c r="J86" t="s">
        <v>738</v>
      </c>
      <c r="K86" s="30">
        <v>43070</v>
      </c>
      <c r="L86" s="8">
        <v>43069.994525462964</v>
      </c>
      <c r="M86" s="21">
        <f>LEN(ProjTextQTable[[#This Row],[text]])</f>
        <v>6493</v>
      </c>
      <c r="N86" s="21">
        <f>LEN(TRIM(CLEAN(SUBSTITUTE(ProjTextQTable[[#This Row],[text]],CHAR(10)," "))))+1 - LEN(SUBSTITUTE(CLEAN(SUBSTITUTE(ProjTextQTable[[#This Row],[text]],CHAR(10)," "))," ",""))</f>
        <v>931</v>
      </c>
      <c r="O86" t="s">
        <v>773</v>
      </c>
      <c r="P86" t="s">
        <v>1021</v>
      </c>
    </row>
    <row r="87" spans="1:16" x14ac:dyDescent="0.35">
      <c r="A87">
        <f t="shared" si="1"/>
        <v>33</v>
      </c>
      <c r="B87" t="s">
        <v>1004</v>
      </c>
      <c r="C87" t="s">
        <v>1005</v>
      </c>
      <c r="D87" t="s">
        <v>734</v>
      </c>
      <c r="E87" t="s">
        <v>1006</v>
      </c>
      <c r="F87" t="s">
        <v>1022</v>
      </c>
      <c r="G87" t="s">
        <v>1023</v>
      </c>
      <c r="H87" t="s">
        <v>1024</v>
      </c>
      <c r="I87" t="s">
        <v>738</v>
      </c>
      <c r="J87" t="s">
        <v>738</v>
      </c>
      <c r="K87" s="30">
        <v>43070</v>
      </c>
      <c r="L87" s="8">
        <v>43070.638310185182</v>
      </c>
      <c r="M87" s="21">
        <f>LEN(ProjTextQTable[[#This Row],[text]])</f>
        <v>2103</v>
      </c>
      <c r="N87" s="21">
        <f>LEN(TRIM(CLEAN(SUBSTITUTE(ProjTextQTable[[#This Row],[text]],CHAR(10)," "))))+1 - LEN(SUBSTITUTE(CLEAN(SUBSTITUTE(ProjTextQTable[[#This Row],[text]],CHAR(10)," "))," ",""))</f>
        <v>326</v>
      </c>
      <c r="O87" t="s">
        <v>821</v>
      </c>
      <c r="P87" t="s">
        <v>1025</v>
      </c>
    </row>
    <row r="88" spans="1:16" x14ac:dyDescent="0.35">
      <c r="A88">
        <f t="shared" si="1"/>
        <v>33</v>
      </c>
      <c r="B88" t="s">
        <v>1004</v>
      </c>
      <c r="C88" t="s">
        <v>1005</v>
      </c>
      <c r="D88" t="s">
        <v>734</v>
      </c>
      <c r="E88" t="s">
        <v>1006</v>
      </c>
      <c r="F88" t="s">
        <v>715</v>
      </c>
      <c r="G88" t="s">
        <v>1026</v>
      </c>
      <c r="H88" t="s">
        <v>1027</v>
      </c>
      <c r="I88" t="s">
        <v>737</v>
      </c>
      <c r="J88" t="s">
        <v>738</v>
      </c>
      <c r="K88" s="30">
        <v>43074</v>
      </c>
      <c r="L88" s="8">
        <v>43071.563252314816</v>
      </c>
      <c r="M88" s="21">
        <f>LEN(ProjTextQTable[[#This Row],[text]])</f>
        <v>4665</v>
      </c>
      <c r="N88" s="21">
        <f>LEN(TRIM(CLEAN(SUBSTITUTE(ProjTextQTable[[#This Row],[text]],CHAR(10)," "))))+1 - LEN(SUBSTITUTE(CLEAN(SUBSTITUTE(ProjTextQTable[[#This Row],[text]],CHAR(10)," "))," ",""))</f>
        <v>706</v>
      </c>
      <c r="O88" t="s">
        <v>830</v>
      </c>
      <c r="P88" t="s">
        <v>1028</v>
      </c>
    </row>
    <row r="89" spans="1:16" x14ac:dyDescent="0.35">
      <c r="A89">
        <f t="shared" si="1"/>
        <v>33</v>
      </c>
      <c r="B89" t="s">
        <v>1004</v>
      </c>
      <c r="C89" t="s">
        <v>1005</v>
      </c>
      <c r="D89" t="s">
        <v>752</v>
      </c>
      <c r="E89" t="s">
        <v>1006</v>
      </c>
      <c r="F89" t="s">
        <v>753</v>
      </c>
      <c r="G89" t="s">
        <v>753</v>
      </c>
      <c r="H89" t="s">
        <v>753</v>
      </c>
      <c r="K89" s="30"/>
      <c r="L89" s="8">
        <v>43005.042604166665</v>
      </c>
      <c r="M89" s="21">
        <f>LEN(ProjTextQTable[[#This Row],[text]])</f>
        <v>4272</v>
      </c>
      <c r="N89" s="21">
        <f>LEN(TRIM(CLEAN(SUBSTITUTE(ProjTextQTable[[#This Row],[text]],CHAR(10)," "))))+1 - LEN(SUBSTITUTE(CLEAN(SUBSTITUTE(ProjTextQTable[[#This Row],[text]],CHAR(10)," "))," ",""))</f>
        <v>627</v>
      </c>
      <c r="O89" t="s">
        <v>753</v>
      </c>
      <c r="P89" t="s">
        <v>1029</v>
      </c>
    </row>
    <row r="90" spans="1:16" x14ac:dyDescent="0.35">
      <c r="A90">
        <f t="shared" si="1"/>
        <v>34</v>
      </c>
      <c r="B90" t="s">
        <v>1030</v>
      </c>
      <c r="C90" t="s">
        <v>1031</v>
      </c>
      <c r="D90" t="s">
        <v>752</v>
      </c>
      <c r="E90" t="s">
        <v>1032</v>
      </c>
      <c r="F90" t="s">
        <v>753</v>
      </c>
      <c r="G90" t="s">
        <v>753</v>
      </c>
      <c r="H90" t="s">
        <v>753</v>
      </c>
      <c r="K90" s="30"/>
      <c r="L90" s="8">
        <v>43006.042500000003</v>
      </c>
      <c r="M90" s="21">
        <f>LEN(ProjTextQTable[[#This Row],[text]])</f>
        <v>4049</v>
      </c>
      <c r="N90" s="21">
        <f>LEN(TRIM(CLEAN(SUBSTITUTE(ProjTextQTable[[#This Row],[text]],CHAR(10)," "))))+1 - LEN(SUBSTITUTE(CLEAN(SUBSTITUTE(ProjTextQTable[[#This Row],[text]],CHAR(10)," "))," ",""))</f>
        <v>598</v>
      </c>
      <c r="O90" t="s">
        <v>753</v>
      </c>
      <c r="P90" t="s">
        <v>1033</v>
      </c>
    </row>
    <row r="91" spans="1:16" x14ac:dyDescent="0.35">
      <c r="A91">
        <f t="shared" si="1"/>
        <v>35</v>
      </c>
      <c r="B91" t="s">
        <v>1034</v>
      </c>
      <c r="C91" t="s">
        <v>1035</v>
      </c>
      <c r="D91" t="s">
        <v>726</v>
      </c>
      <c r="E91" t="s">
        <v>863</v>
      </c>
      <c r="F91" t="s">
        <v>864</v>
      </c>
      <c r="G91" t="s">
        <v>865</v>
      </c>
      <c r="H91" t="s">
        <v>730</v>
      </c>
      <c r="I91" t="s">
        <v>731</v>
      </c>
      <c r="J91" t="s">
        <v>767</v>
      </c>
      <c r="K91" s="30">
        <v>43080</v>
      </c>
      <c r="L91" s="8">
        <v>43081.561307870368</v>
      </c>
      <c r="M91" s="21">
        <f>LEN(ProjTextQTable[[#This Row],[text]])</f>
        <v>3502</v>
      </c>
      <c r="N91" s="21">
        <f>LEN(TRIM(CLEAN(SUBSTITUTE(ProjTextQTable[[#This Row],[text]],CHAR(10)," "))))+1 - LEN(SUBSTITUTE(CLEAN(SUBSTITUTE(ProjTextQTable[[#This Row],[text]],CHAR(10)," "))," ",""))</f>
        <v>494</v>
      </c>
      <c r="O91" t="s">
        <v>732</v>
      </c>
      <c r="P91" t="s">
        <v>1036</v>
      </c>
    </row>
    <row r="92" spans="1:16" x14ac:dyDescent="0.35">
      <c r="A92">
        <f t="shared" si="1"/>
        <v>35</v>
      </c>
      <c r="B92" t="s">
        <v>1034</v>
      </c>
      <c r="C92" t="s">
        <v>1035</v>
      </c>
      <c r="D92" t="s">
        <v>1037</v>
      </c>
      <c r="E92" t="s">
        <v>863</v>
      </c>
      <c r="F92" t="s">
        <v>753</v>
      </c>
      <c r="G92" t="s">
        <v>1038</v>
      </c>
      <c r="H92" t="s">
        <v>753</v>
      </c>
      <c r="I92" t="s">
        <v>753</v>
      </c>
      <c r="K92" s="30"/>
      <c r="L92" s="8">
        <v>43084.45648148148</v>
      </c>
      <c r="M92" s="21">
        <f>LEN(ProjTextQTable[[#This Row],[text]])</f>
        <v>1751</v>
      </c>
      <c r="N92" s="21">
        <f>LEN(TRIM(CLEAN(SUBSTITUTE(ProjTextQTable[[#This Row],[text]],CHAR(10)," "))))+1 - LEN(SUBSTITUTE(CLEAN(SUBSTITUTE(ProjTextQTable[[#This Row],[text]],CHAR(10)," "))," ",""))</f>
        <v>235</v>
      </c>
      <c r="O92" t="s">
        <v>753</v>
      </c>
      <c r="P92" t="s">
        <v>1039</v>
      </c>
    </row>
    <row r="93" spans="1:16" x14ac:dyDescent="0.35">
      <c r="A93">
        <f t="shared" si="1"/>
        <v>35</v>
      </c>
      <c r="B93" t="s">
        <v>1034</v>
      </c>
      <c r="C93" t="s">
        <v>1035</v>
      </c>
      <c r="D93" t="s">
        <v>734</v>
      </c>
      <c r="E93" t="s">
        <v>863</v>
      </c>
      <c r="F93" t="s">
        <v>1040</v>
      </c>
      <c r="G93" t="s">
        <v>1041</v>
      </c>
      <c r="H93" t="s">
        <v>1042</v>
      </c>
      <c r="I93" t="s">
        <v>737</v>
      </c>
      <c r="J93" t="s">
        <v>738</v>
      </c>
      <c r="K93" s="30">
        <v>43081</v>
      </c>
      <c r="L93" s="8">
        <v>43080.346261574072</v>
      </c>
      <c r="M93" s="21">
        <f>LEN(ProjTextQTable[[#This Row],[text]])</f>
        <v>3453</v>
      </c>
      <c r="N93" s="21">
        <f>LEN(TRIM(CLEAN(SUBSTITUTE(ProjTextQTable[[#This Row],[text]],CHAR(10)," "))))+1 - LEN(SUBSTITUTE(CLEAN(SUBSTITUTE(ProjTextQTable[[#This Row],[text]],CHAR(10)," "))," ",""))</f>
        <v>503</v>
      </c>
      <c r="O93" t="s">
        <v>773</v>
      </c>
      <c r="P93" t="s">
        <v>1043</v>
      </c>
    </row>
    <row r="94" spans="1:16" x14ac:dyDescent="0.35">
      <c r="A94">
        <f t="shared" si="1"/>
        <v>35</v>
      </c>
      <c r="B94" t="s">
        <v>1034</v>
      </c>
      <c r="C94" t="s">
        <v>1035</v>
      </c>
      <c r="D94" t="s">
        <v>734</v>
      </c>
      <c r="E94" t="s">
        <v>863</v>
      </c>
      <c r="F94" t="s">
        <v>868</v>
      </c>
      <c r="G94" t="s">
        <v>869</v>
      </c>
      <c r="H94" t="s">
        <v>870</v>
      </c>
      <c r="I94" t="s">
        <v>737</v>
      </c>
      <c r="J94" t="s">
        <v>738</v>
      </c>
      <c r="K94" s="30">
        <v>43081</v>
      </c>
      <c r="L94" s="8">
        <v>43080.471909722219</v>
      </c>
      <c r="M94" s="21">
        <f>LEN(ProjTextQTable[[#This Row],[text]])</f>
        <v>3160</v>
      </c>
      <c r="N94" s="21">
        <f>LEN(TRIM(CLEAN(SUBSTITUTE(ProjTextQTable[[#This Row],[text]],CHAR(10)," "))))+1 - LEN(SUBSTITUTE(CLEAN(SUBSTITUTE(ProjTextQTable[[#This Row],[text]],CHAR(10)," "))," ",""))</f>
        <v>470</v>
      </c>
      <c r="O94" t="s">
        <v>739</v>
      </c>
      <c r="P94" t="s">
        <v>1044</v>
      </c>
    </row>
    <row r="95" spans="1:16" x14ac:dyDescent="0.35">
      <c r="A95">
        <f t="shared" si="1"/>
        <v>35</v>
      </c>
      <c r="B95" t="s">
        <v>1034</v>
      </c>
      <c r="C95" t="s">
        <v>1035</v>
      </c>
      <c r="D95" t="s">
        <v>734</v>
      </c>
      <c r="E95" t="s">
        <v>863</v>
      </c>
      <c r="F95" t="s">
        <v>632</v>
      </c>
      <c r="G95" t="s">
        <v>996</v>
      </c>
      <c r="H95" t="s">
        <v>997</v>
      </c>
      <c r="I95" t="s">
        <v>737</v>
      </c>
      <c r="J95" t="s">
        <v>738</v>
      </c>
      <c r="K95" s="30">
        <v>43081</v>
      </c>
      <c r="L95" s="8">
        <v>43080.329062500001</v>
      </c>
      <c r="M95" s="21">
        <f>LEN(ProjTextQTable[[#This Row],[text]])</f>
        <v>2928</v>
      </c>
      <c r="N95" s="21">
        <f>LEN(TRIM(CLEAN(SUBSTITUTE(ProjTextQTable[[#This Row],[text]],CHAR(10)," "))))+1 - LEN(SUBSTITUTE(CLEAN(SUBSTITUTE(ProjTextQTable[[#This Row],[text]],CHAR(10)," "))," ",""))</f>
        <v>435</v>
      </c>
      <c r="O95" t="s">
        <v>739</v>
      </c>
      <c r="P95" t="s">
        <v>1045</v>
      </c>
    </row>
    <row r="96" spans="1:16" x14ac:dyDescent="0.35">
      <c r="A96">
        <f t="shared" si="1"/>
        <v>35</v>
      </c>
      <c r="B96" t="s">
        <v>1034</v>
      </c>
      <c r="C96" t="s">
        <v>1035</v>
      </c>
      <c r="D96" t="s">
        <v>734</v>
      </c>
      <c r="E96" t="s">
        <v>863</v>
      </c>
      <c r="F96" t="s">
        <v>878</v>
      </c>
      <c r="G96" t="s">
        <v>879</v>
      </c>
      <c r="H96" t="s">
        <v>880</v>
      </c>
      <c r="I96" t="s">
        <v>737</v>
      </c>
      <c r="J96" t="s">
        <v>738</v>
      </c>
      <c r="K96" s="30">
        <v>43081</v>
      </c>
      <c r="L96" s="8">
        <v>43079.833495370367</v>
      </c>
      <c r="M96" s="21">
        <f>LEN(ProjTextQTable[[#This Row],[text]])</f>
        <v>2330</v>
      </c>
      <c r="N96" s="21">
        <f>LEN(TRIM(CLEAN(SUBSTITUTE(ProjTextQTable[[#This Row],[text]],CHAR(10)," "))))+1 - LEN(SUBSTITUTE(CLEAN(SUBSTITUTE(ProjTextQTable[[#This Row],[text]],CHAR(10)," "))," ",""))</f>
        <v>352</v>
      </c>
      <c r="O96" t="s">
        <v>773</v>
      </c>
      <c r="P96" t="s">
        <v>1046</v>
      </c>
    </row>
    <row r="97" spans="1:16" x14ac:dyDescent="0.35">
      <c r="A97">
        <f t="shared" si="1"/>
        <v>35</v>
      </c>
      <c r="B97" t="s">
        <v>1034</v>
      </c>
      <c r="C97" t="s">
        <v>1035</v>
      </c>
      <c r="D97" t="s">
        <v>752</v>
      </c>
      <c r="E97" t="s">
        <v>863</v>
      </c>
      <c r="F97" t="s">
        <v>753</v>
      </c>
      <c r="G97" t="s">
        <v>753</v>
      </c>
      <c r="H97" t="s">
        <v>753</v>
      </c>
      <c r="K97" s="30"/>
      <c r="L97" s="8">
        <v>43005.042604166665</v>
      </c>
      <c r="M97" s="21">
        <f>LEN(ProjTextQTable[[#This Row],[text]])</f>
        <v>3299</v>
      </c>
      <c r="N97" s="21">
        <f>LEN(TRIM(CLEAN(SUBSTITUTE(ProjTextQTable[[#This Row],[text]],CHAR(10)," "))))+1 - LEN(SUBSTITUTE(CLEAN(SUBSTITUTE(ProjTextQTable[[#This Row],[text]],CHAR(10)," "))," ",""))</f>
        <v>460</v>
      </c>
      <c r="O97" t="s">
        <v>753</v>
      </c>
      <c r="P97" t="s">
        <v>1047</v>
      </c>
    </row>
    <row r="98" spans="1:16" x14ac:dyDescent="0.35">
      <c r="A98">
        <f t="shared" si="1"/>
        <v>36</v>
      </c>
      <c r="B98" t="s">
        <v>1048</v>
      </c>
      <c r="C98" t="s">
        <v>992</v>
      </c>
      <c r="D98" t="s">
        <v>726</v>
      </c>
      <c r="E98" t="s">
        <v>863</v>
      </c>
      <c r="F98" t="s">
        <v>864</v>
      </c>
      <c r="G98" t="s">
        <v>865</v>
      </c>
      <c r="H98" t="s">
        <v>766</v>
      </c>
      <c r="I98" t="s">
        <v>767</v>
      </c>
      <c r="J98" t="s">
        <v>815</v>
      </c>
      <c r="K98" s="30">
        <v>43080</v>
      </c>
      <c r="L98" s="8">
        <v>43081.577418981484</v>
      </c>
      <c r="M98" s="21">
        <f>LEN(ProjTextQTable[[#This Row],[text]])</f>
        <v>3984</v>
      </c>
      <c r="N98" s="21">
        <f>LEN(TRIM(CLEAN(SUBSTITUTE(ProjTextQTable[[#This Row],[text]],CHAR(10)," "))))+1 - LEN(SUBSTITUTE(CLEAN(SUBSTITUTE(ProjTextQTable[[#This Row],[text]],CHAR(10)," "))," ",""))</f>
        <v>584</v>
      </c>
      <c r="O98" t="s">
        <v>769</v>
      </c>
      <c r="P98" t="s">
        <v>1049</v>
      </c>
    </row>
    <row r="99" spans="1:16" x14ac:dyDescent="0.35">
      <c r="A99">
        <f t="shared" si="1"/>
        <v>36</v>
      </c>
      <c r="B99" t="s">
        <v>1048</v>
      </c>
      <c r="C99" t="s">
        <v>992</v>
      </c>
      <c r="D99" t="s">
        <v>734</v>
      </c>
      <c r="E99" t="s">
        <v>863</v>
      </c>
      <c r="F99" t="s">
        <v>898</v>
      </c>
      <c r="G99" t="s">
        <v>899</v>
      </c>
      <c r="H99" t="s">
        <v>900</v>
      </c>
      <c r="I99" t="s">
        <v>737</v>
      </c>
      <c r="J99" t="s">
        <v>738</v>
      </c>
      <c r="K99" s="30">
        <v>43081</v>
      </c>
      <c r="L99" s="8">
        <v>43080.493645833332</v>
      </c>
      <c r="M99" s="21">
        <f>LEN(ProjTextQTable[[#This Row],[text]])</f>
        <v>2589</v>
      </c>
      <c r="N99" s="21">
        <f>LEN(TRIM(CLEAN(SUBSTITUTE(ProjTextQTable[[#This Row],[text]],CHAR(10)," "))))+1 - LEN(SUBSTITUTE(CLEAN(SUBSTITUTE(ProjTextQTable[[#This Row],[text]],CHAR(10)," "))," ",""))</f>
        <v>389</v>
      </c>
      <c r="O99" t="s">
        <v>773</v>
      </c>
      <c r="P99" t="s">
        <v>1050</v>
      </c>
    </row>
    <row r="100" spans="1:16" x14ac:dyDescent="0.35">
      <c r="A100">
        <f t="shared" si="1"/>
        <v>36</v>
      </c>
      <c r="B100" t="s">
        <v>1048</v>
      </c>
      <c r="C100" t="s">
        <v>992</v>
      </c>
      <c r="D100" t="s">
        <v>734</v>
      </c>
      <c r="E100" t="s">
        <v>863</v>
      </c>
      <c r="F100" t="s">
        <v>1040</v>
      </c>
      <c r="G100" t="s">
        <v>1041</v>
      </c>
      <c r="H100" t="s">
        <v>1042</v>
      </c>
      <c r="I100" t="s">
        <v>737</v>
      </c>
      <c r="J100" t="s">
        <v>738</v>
      </c>
      <c r="K100" s="30">
        <v>43081</v>
      </c>
      <c r="L100" s="8">
        <v>43081.366064814814</v>
      </c>
      <c r="M100" s="21">
        <f>LEN(ProjTextQTable[[#This Row],[text]])</f>
        <v>2550</v>
      </c>
      <c r="N100" s="21">
        <f>LEN(TRIM(CLEAN(SUBSTITUTE(ProjTextQTable[[#This Row],[text]],CHAR(10)," "))))+1 - LEN(SUBSTITUTE(CLEAN(SUBSTITUTE(ProjTextQTable[[#This Row],[text]],CHAR(10)," "))," ",""))</f>
        <v>399</v>
      </c>
      <c r="O100" t="s">
        <v>744</v>
      </c>
      <c r="P100" t="s">
        <v>1051</v>
      </c>
    </row>
    <row r="101" spans="1:16" x14ac:dyDescent="0.35">
      <c r="A101">
        <f t="shared" si="1"/>
        <v>36</v>
      </c>
      <c r="B101" t="s">
        <v>1048</v>
      </c>
      <c r="C101" t="s">
        <v>992</v>
      </c>
      <c r="D101" t="s">
        <v>734</v>
      </c>
      <c r="E101" t="s">
        <v>863</v>
      </c>
      <c r="F101" t="s">
        <v>905</v>
      </c>
      <c r="G101" t="s">
        <v>906</v>
      </c>
      <c r="H101" t="s">
        <v>907</v>
      </c>
      <c r="I101" t="s">
        <v>737</v>
      </c>
      <c r="J101" t="s">
        <v>738</v>
      </c>
      <c r="K101" s="30">
        <v>43081</v>
      </c>
      <c r="L101" s="8">
        <v>43081.235844907409</v>
      </c>
      <c r="M101" s="21">
        <f>LEN(ProjTextQTable[[#This Row],[text]])</f>
        <v>2882</v>
      </c>
      <c r="N101" s="21">
        <f>LEN(TRIM(CLEAN(SUBSTITUTE(ProjTextQTable[[#This Row],[text]],CHAR(10)," "))))+1 - LEN(SUBSTITUTE(CLEAN(SUBSTITUTE(ProjTextQTable[[#This Row],[text]],CHAR(10)," "))," ",""))</f>
        <v>422</v>
      </c>
      <c r="O101" t="s">
        <v>744</v>
      </c>
      <c r="P101" t="s">
        <v>1052</v>
      </c>
    </row>
    <row r="102" spans="1:16" x14ac:dyDescent="0.35">
      <c r="A102">
        <f t="shared" si="1"/>
        <v>36</v>
      </c>
      <c r="B102" t="s">
        <v>1048</v>
      </c>
      <c r="C102" t="s">
        <v>992</v>
      </c>
      <c r="D102" t="s">
        <v>734</v>
      </c>
      <c r="E102" t="s">
        <v>863</v>
      </c>
      <c r="F102" t="s">
        <v>632</v>
      </c>
      <c r="G102" t="s">
        <v>996</v>
      </c>
      <c r="H102" t="s">
        <v>997</v>
      </c>
      <c r="I102" t="s">
        <v>737</v>
      </c>
      <c r="J102" t="s">
        <v>738</v>
      </c>
      <c r="K102" s="30">
        <v>43081</v>
      </c>
      <c r="L102" s="8">
        <v>43080.35015046296</v>
      </c>
      <c r="M102" s="21">
        <f>LEN(ProjTextQTable[[#This Row],[text]])</f>
        <v>1377</v>
      </c>
      <c r="N102" s="21">
        <f>LEN(TRIM(CLEAN(SUBSTITUTE(ProjTextQTable[[#This Row],[text]],CHAR(10)," "))))+1 - LEN(SUBSTITUTE(CLEAN(SUBSTITUTE(ProjTextQTable[[#This Row],[text]],CHAR(10)," "))," ",""))</f>
        <v>198</v>
      </c>
      <c r="O102" t="s">
        <v>739</v>
      </c>
      <c r="P102" t="s">
        <v>1053</v>
      </c>
    </row>
    <row r="103" spans="1:16" x14ac:dyDescent="0.35">
      <c r="A103">
        <f t="shared" si="1"/>
        <v>36</v>
      </c>
      <c r="B103" t="s">
        <v>1048</v>
      </c>
      <c r="C103" t="s">
        <v>992</v>
      </c>
      <c r="D103" t="s">
        <v>752</v>
      </c>
      <c r="E103" t="s">
        <v>863</v>
      </c>
      <c r="F103" t="s">
        <v>753</v>
      </c>
      <c r="G103" t="s">
        <v>753</v>
      </c>
      <c r="H103" t="s">
        <v>753</v>
      </c>
      <c r="K103" s="30"/>
      <c r="L103" s="8">
        <v>43006.042500000003</v>
      </c>
      <c r="M103" s="21">
        <f>LEN(ProjTextQTable[[#This Row],[text]])</f>
        <v>4189</v>
      </c>
      <c r="N103" s="21">
        <f>LEN(TRIM(CLEAN(SUBSTITUTE(ProjTextQTable[[#This Row],[text]],CHAR(10)," "))))+1 - LEN(SUBSTITUTE(CLEAN(SUBSTITUTE(ProjTextQTable[[#This Row],[text]],CHAR(10)," "))," ",""))</f>
        <v>610</v>
      </c>
      <c r="O103" t="s">
        <v>753</v>
      </c>
      <c r="P103" t="s">
        <v>1054</v>
      </c>
    </row>
    <row r="104" spans="1:16" x14ac:dyDescent="0.35">
      <c r="A104">
        <f t="shared" si="1"/>
        <v>37</v>
      </c>
      <c r="B104" t="s">
        <v>1055</v>
      </c>
      <c r="C104" t="s">
        <v>1056</v>
      </c>
      <c r="D104" t="s">
        <v>726</v>
      </c>
      <c r="E104" t="s">
        <v>863</v>
      </c>
      <c r="F104" t="s">
        <v>864</v>
      </c>
      <c r="G104" t="s">
        <v>865</v>
      </c>
      <c r="H104" t="s">
        <v>814</v>
      </c>
      <c r="I104" t="s">
        <v>815</v>
      </c>
      <c r="J104" t="s">
        <v>893</v>
      </c>
      <c r="K104" s="30">
        <v>43080</v>
      </c>
      <c r="L104" s="8">
        <v>43081.596516203703</v>
      </c>
      <c r="M104" s="21">
        <f>LEN(ProjTextQTable[[#This Row],[text]])</f>
        <v>2923</v>
      </c>
      <c r="N104" s="21">
        <f>LEN(TRIM(CLEAN(SUBSTITUTE(ProjTextQTable[[#This Row],[text]],CHAR(10)," "))))+1 - LEN(SUBSTITUTE(CLEAN(SUBSTITUTE(ProjTextQTable[[#This Row],[text]],CHAR(10)," "))," ",""))</f>
        <v>429</v>
      </c>
      <c r="O104" t="s">
        <v>816</v>
      </c>
      <c r="P104" t="s">
        <v>1057</v>
      </c>
    </row>
    <row r="105" spans="1:16" x14ac:dyDescent="0.35">
      <c r="A105">
        <f t="shared" si="1"/>
        <v>37</v>
      </c>
      <c r="B105" t="s">
        <v>1055</v>
      </c>
      <c r="C105" t="s">
        <v>1056</v>
      </c>
      <c r="D105" t="s">
        <v>895</v>
      </c>
      <c r="E105" t="s">
        <v>863</v>
      </c>
      <c r="F105" t="s">
        <v>753</v>
      </c>
      <c r="G105" t="s">
        <v>896</v>
      </c>
      <c r="H105" t="s">
        <v>753</v>
      </c>
      <c r="I105" t="s">
        <v>753</v>
      </c>
      <c r="K105" s="30"/>
      <c r="L105" s="8">
        <v>43082.529895833337</v>
      </c>
      <c r="M105" s="21">
        <f>LEN(ProjTextQTable[[#This Row],[text]])</f>
        <v>2100</v>
      </c>
      <c r="N105" s="21">
        <f>LEN(TRIM(CLEAN(SUBSTITUTE(ProjTextQTable[[#This Row],[text]],CHAR(10)," "))))+1 - LEN(SUBSTITUTE(CLEAN(SUBSTITUTE(ProjTextQTable[[#This Row],[text]],CHAR(10)," "))," ",""))</f>
        <v>309</v>
      </c>
      <c r="O105" t="s">
        <v>753</v>
      </c>
      <c r="P105" t="s">
        <v>1058</v>
      </c>
    </row>
    <row r="106" spans="1:16" x14ac:dyDescent="0.35">
      <c r="A106">
        <f t="shared" si="1"/>
        <v>37</v>
      </c>
      <c r="B106" t="s">
        <v>1055</v>
      </c>
      <c r="C106" t="s">
        <v>1056</v>
      </c>
      <c r="D106" t="s">
        <v>734</v>
      </c>
      <c r="E106" t="s">
        <v>863</v>
      </c>
      <c r="F106" t="s">
        <v>868</v>
      </c>
      <c r="G106" t="s">
        <v>869</v>
      </c>
      <c r="H106" t="s">
        <v>870</v>
      </c>
      <c r="I106" t="s">
        <v>737</v>
      </c>
      <c r="J106" t="s">
        <v>738</v>
      </c>
      <c r="K106" s="30">
        <v>43081</v>
      </c>
      <c r="L106" s="8">
        <v>43079.053113425929</v>
      </c>
      <c r="M106" s="21">
        <f>LEN(ProjTextQTable[[#This Row],[text]])</f>
        <v>3955</v>
      </c>
      <c r="N106" s="21">
        <f>LEN(TRIM(CLEAN(SUBSTITUTE(ProjTextQTable[[#This Row],[text]],CHAR(10)," "))))+1 - LEN(SUBSTITUTE(CLEAN(SUBSTITUTE(ProjTextQTable[[#This Row],[text]],CHAR(10)," "))," ",""))</f>
        <v>621</v>
      </c>
      <c r="O106" t="s">
        <v>773</v>
      </c>
      <c r="P106" t="s">
        <v>1059</v>
      </c>
    </row>
    <row r="107" spans="1:16" x14ac:dyDescent="0.35">
      <c r="A107">
        <f t="shared" si="1"/>
        <v>37</v>
      </c>
      <c r="B107" t="s">
        <v>1055</v>
      </c>
      <c r="C107" t="s">
        <v>1056</v>
      </c>
      <c r="D107" t="s">
        <v>734</v>
      </c>
      <c r="E107" t="s">
        <v>863</v>
      </c>
      <c r="F107" t="s">
        <v>561</v>
      </c>
      <c r="G107" t="s">
        <v>902</v>
      </c>
      <c r="H107" t="s">
        <v>903</v>
      </c>
      <c r="I107" t="s">
        <v>737</v>
      </c>
      <c r="J107" t="s">
        <v>738</v>
      </c>
      <c r="K107" s="30">
        <v>43081</v>
      </c>
      <c r="L107" s="8">
        <v>43077.867951388886</v>
      </c>
      <c r="M107" s="21">
        <f>LEN(ProjTextQTable[[#This Row],[text]])</f>
        <v>4023</v>
      </c>
      <c r="N107" s="21">
        <f>LEN(TRIM(CLEAN(SUBSTITUTE(ProjTextQTable[[#This Row],[text]],CHAR(10)," "))))+1 - LEN(SUBSTITUTE(CLEAN(SUBSTITUTE(ProjTextQTable[[#This Row],[text]],CHAR(10)," "))," ",""))</f>
        <v>634</v>
      </c>
      <c r="O107" t="s">
        <v>830</v>
      </c>
      <c r="P107" t="s">
        <v>1060</v>
      </c>
    </row>
    <row r="108" spans="1:16" x14ac:dyDescent="0.35">
      <c r="A108">
        <f t="shared" si="1"/>
        <v>37</v>
      </c>
      <c r="B108" t="s">
        <v>1055</v>
      </c>
      <c r="C108" t="s">
        <v>1056</v>
      </c>
      <c r="D108" t="s">
        <v>734</v>
      </c>
      <c r="E108" t="s">
        <v>863</v>
      </c>
      <c r="F108" t="s">
        <v>878</v>
      </c>
      <c r="G108" t="s">
        <v>879</v>
      </c>
      <c r="H108" t="s">
        <v>880</v>
      </c>
      <c r="I108" t="s">
        <v>737</v>
      </c>
      <c r="J108" t="s">
        <v>738</v>
      </c>
      <c r="K108" s="30">
        <v>43081</v>
      </c>
      <c r="L108" s="8">
        <v>43081.282500000001</v>
      </c>
      <c r="M108" s="21">
        <f>LEN(ProjTextQTable[[#This Row],[text]])</f>
        <v>2069</v>
      </c>
      <c r="N108" s="21">
        <f>LEN(TRIM(CLEAN(SUBSTITUTE(ProjTextQTable[[#This Row],[text]],CHAR(10)," "))))+1 - LEN(SUBSTITUTE(CLEAN(SUBSTITUTE(ProjTextQTable[[#This Row],[text]],CHAR(10)," "))," ",""))</f>
        <v>327</v>
      </c>
      <c r="O108" t="s">
        <v>821</v>
      </c>
      <c r="P108" t="s">
        <v>1061</v>
      </c>
    </row>
    <row r="109" spans="1:16" x14ac:dyDescent="0.35">
      <c r="A109">
        <f t="shared" si="1"/>
        <v>37</v>
      </c>
      <c r="B109" t="s">
        <v>1055</v>
      </c>
      <c r="C109" t="s">
        <v>1056</v>
      </c>
      <c r="D109" t="s">
        <v>734</v>
      </c>
      <c r="E109" t="s">
        <v>863</v>
      </c>
      <c r="F109" t="s">
        <v>1062</v>
      </c>
      <c r="G109" t="s">
        <v>1063</v>
      </c>
      <c r="H109" t="s">
        <v>1064</v>
      </c>
      <c r="I109" t="s">
        <v>738</v>
      </c>
      <c r="J109" t="s">
        <v>738</v>
      </c>
      <c r="K109" s="30">
        <v>43075</v>
      </c>
      <c r="L109" s="8">
        <v>43075.669409722221</v>
      </c>
      <c r="M109" s="21">
        <f>LEN(ProjTextQTable[[#This Row],[text]])</f>
        <v>2331</v>
      </c>
      <c r="N109" s="21">
        <f>LEN(TRIM(CLEAN(SUBSTITUTE(ProjTextQTable[[#This Row],[text]],CHAR(10)," "))))+1 - LEN(SUBSTITUTE(CLEAN(SUBSTITUTE(ProjTextQTable[[#This Row],[text]],CHAR(10)," "))," ",""))</f>
        <v>367</v>
      </c>
      <c r="O109" t="s">
        <v>920</v>
      </c>
      <c r="P109" t="s">
        <v>1065</v>
      </c>
    </row>
    <row r="110" spans="1:16" x14ac:dyDescent="0.35">
      <c r="A110">
        <f t="shared" si="1"/>
        <v>37</v>
      </c>
      <c r="B110" t="s">
        <v>1055</v>
      </c>
      <c r="C110" t="s">
        <v>1056</v>
      </c>
      <c r="D110" t="s">
        <v>752</v>
      </c>
      <c r="E110" t="s">
        <v>863</v>
      </c>
      <c r="F110" t="s">
        <v>753</v>
      </c>
      <c r="G110" t="s">
        <v>753</v>
      </c>
      <c r="H110" t="s">
        <v>753</v>
      </c>
      <c r="K110" s="30"/>
      <c r="L110" s="8">
        <v>43005.042615740742</v>
      </c>
      <c r="M110" s="21">
        <f>LEN(ProjTextQTable[[#This Row],[text]])</f>
        <v>3294</v>
      </c>
      <c r="N110" s="21">
        <f>LEN(TRIM(CLEAN(SUBSTITUTE(ProjTextQTable[[#This Row],[text]],CHAR(10)," "))))+1 - LEN(SUBSTITUTE(CLEAN(SUBSTITUTE(ProjTextQTable[[#This Row],[text]],CHAR(10)," "))," ",""))</f>
        <v>470</v>
      </c>
      <c r="O110" t="s">
        <v>753</v>
      </c>
      <c r="P110" t="s">
        <v>1066</v>
      </c>
    </row>
    <row r="111" spans="1:16" x14ac:dyDescent="0.35">
      <c r="A111">
        <f t="shared" si="1"/>
        <v>38</v>
      </c>
      <c r="B111" t="s">
        <v>1067</v>
      </c>
      <c r="C111" t="s">
        <v>1068</v>
      </c>
      <c r="D111" t="s">
        <v>726</v>
      </c>
      <c r="E111" t="s">
        <v>1069</v>
      </c>
      <c r="F111" t="s">
        <v>1070</v>
      </c>
      <c r="G111" t="s">
        <v>1071</v>
      </c>
      <c r="H111" t="s">
        <v>814</v>
      </c>
      <c r="I111" t="s">
        <v>815</v>
      </c>
      <c r="K111" s="30">
        <v>43080</v>
      </c>
      <c r="L111" s="8">
        <v>43081.480081018519</v>
      </c>
      <c r="M111" s="21">
        <f>LEN(ProjTextQTable[[#This Row],[text]])</f>
        <v>2195</v>
      </c>
      <c r="N111" s="21">
        <f>LEN(TRIM(CLEAN(SUBSTITUTE(ProjTextQTable[[#This Row],[text]],CHAR(10)," "))))+1 - LEN(SUBSTITUTE(CLEAN(SUBSTITUTE(ProjTextQTable[[#This Row],[text]],CHAR(10)," "))," ",""))</f>
        <v>329</v>
      </c>
      <c r="O111" t="s">
        <v>816</v>
      </c>
      <c r="P111" t="s">
        <v>1072</v>
      </c>
    </row>
    <row r="112" spans="1:16" x14ac:dyDescent="0.35">
      <c r="A112">
        <f t="shared" si="1"/>
        <v>38</v>
      </c>
      <c r="B112" t="s">
        <v>1067</v>
      </c>
      <c r="C112" t="s">
        <v>1068</v>
      </c>
      <c r="D112" t="s">
        <v>734</v>
      </c>
      <c r="E112" t="s">
        <v>1069</v>
      </c>
      <c r="F112" t="s">
        <v>579</v>
      </c>
      <c r="G112" t="s">
        <v>1073</v>
      </c>
      <c r="H112" t="s">
        <v>1074</v>
      </c>
      <c r="I112" t="s">
        <v>844</v>
      </c>
      <c r="J112" t="s">
        <v>738</v>
      </c>
      <c r="K112" s="30">
        <v>43081</v>
      </c>
      <c r="L112" s="8">
        <v>43068.503449074073</v>
      </c>
      <c r="M112" s="21">
        <f>LEN(ProjTextQTable[[#This Row],[text]])</f>
        <v>4050</v>
      </c>
      <c r="N112" s="21">
        <f>LEN(TRIM(CLEAN(SUBSTITUTE(ProjTextQTable[[#This Row],[text]],CHAR(10)," "))))+1 - LEN(SUBSTITUTE(CLEAN(SUBSTITUTE(ProjTextQTable[[#This Row],[text]],CHAR(10)," "))," ",""))</f>
        <v>626</v>
      </c>
      <c r="O112" t="s">
        <v>821</v>
      </c>
      <c r="P112" t="s">
        <v>1075</v>
      </c>
    </row>
    <row r="113" spans="1:16" x14ac:dyDescent="0.35">
      <c r="A113">
        <f t="shared" si="1"/>
        <v>38</v>
      </c>
      <c r="B113" t="s">
        <v>1067</v>
      </c>
      <c r="C113" t="s">
        <v>1068</v>
      </c>
      <c r="D113" t="s">
        <v>734</v>
      </c>
      <c r="E113" t="s">
        <v>1069</v>
      </c>
      <c r="F113" t="s">
        <v>1076</v>
      </c>
      <c r="G113" t="s">
        <v>1077</v>
      </c>
      <c r="H113" t="s">
        <v>1078</v>
      </c>
      <c r="I113" t="s">
        <v>844</v>
      </c>
      <c r="J113" t="s">
        <v>738</v>
      </c>
      <c r="K113" s="30">
        <v>43081</v>
      </c>
      <c r="L113" s="8">
        <v>43078.578159722223</v>
      </c>
      <c r="M113" s="21">
        <f>LEN(ProjTextQTable[[#This Row],[text]])</f>
        <v>6343</v>
      </c>
      <c r="N113" s="21">
        <f>LEN(TRIM(CLEAN(SUBSTITUTE(ProjTextQTable[[#This Row],[text]],CHAR(10)," "))))+1 - LEN(SUBSTITUTE(CLEAN(SUBSTITUTE(ProjTextQTable[[#This Row],[text]],CHAR(10)," "))," ",""))</f>
        <v>1045</v>
      </c>
      <c r="O113" t="s">
        <v>821</v>
      </c>
      <c r="P113" t="s">
        <v>1079</v>
      </c>
    </row>
    <row r="114" spans="1:16" x14ac:dyDescent="0.35">
      <c r="A114">
        <f t="shared" si="1"/>
        <v>38</v>
      </c>
      <c r="B114" t="s">
        <v>1067</v>
      </c>
      <c r="C114" t="s">
        <v>1068</v>
      </c>
      <c r="D114" t="s">
        <v>734</v>
      </c>
      <c r="E114" t="s">
        <v>1069</v>
      </c>
      <c r="F114" t="s">
        <v>649</v>
      </c>
      <c r="G114" t="s">
        <v>962</v>
      </c>
      <c r="H114" t="s">
        <v>1080</v>
      </c>
      <c r="I114" t="s">
        <v>844</v>
      </c>
      <c r="J114" t="s">
        <v>738</v>
      </c>
      <c r="K114" s="30">
        <v>43081</v>
      </c>
      <c r="L114" s="8">
        <v>43079.951979166668</v>
      </c>
      <c r="M114" s="21">
        <f>LEN(ProjTextQTable[[#This Row],[text]])</f>
        <v>2900</v>
      </c>
      <c r="N114" s="21">
        <f>LEN(TRIM(CLEAN(SUBSTITUTE(ProjTextQTable[[#This Row],[text]],CHAR(10)," "))))+1 - LEN(SUBSTITUTE(CLEAN(SUBSTITUTE(ProjTextQTable[[#This Row],[text]],CHAR(10)," "))," ",""))</f>
        <v>405</v>
      </c>
      <c r="O114" t="s">
        <v>777</v>
      </c>
      <c r="P114" t="s">
        <v>1081</v>
      </c>
    </row>
    <row r="115" spans="1:16" x14ac:dyDescent="0.35">
      <c r="A115">
        <f t="shared" si="1"/>
        <v>38</v>
      </c>
      <c r="B115" t="s">
        <v>1067</v>
      </c>
      <c r="C115" t="s">
        <v>1068</v>
      </c>
      <c r="D115" t="s">
        <v>734</v>
      </c>
      <c r="E115" t="s">
        <v>1069</v>
      </c>
      <c r="F115" t="s">
        <v>1082</v>
      </c>
      <c r="G115" t="s">
        <v>1083</v>
      </c>
      <c r="H115" t="s">
        <v>1084</v>
      </c>
      <c r="I115" t="s">
        <v>844</v>
      </c>
      <c r="J115" t="s">
        <v>738</v>
      </c>
      <c r="K115" s="30">
        <v>43081</v>
      </c>
      <c r="L115" s="8">
        <v>43072.665659722225</v>
      </c>
      <c r="M115" s="21">
        <f>LEN(ProjTextQTable[[#This Row],[text]])</f>
        <v>3322</v>
      </c>
      <c r="N115" s="21">
        <f>LEN(TRIM(CLEAN(SUBSTITUTE(ProjTextQTable[[#This Row],[text]],CHAR(10)," "))))+1 - LEN(SUBSTITUTE(CLEAN(SUBSTITUTE(ProjTextQTable[[#This Row],[text]],CHAR(10)," "))," ",""))</f>
        <v>458</v>
      </c>
      <c r="O115" t="s">
        <v>777</v>
      </c>
      <c r="P115" t="s">
        <v>1085</v>
      </c>
    </row>
    <row r="116" spans="1:16" x14ac:dyDescent="0.35">
      <c r="A116">
        <f t="shared" si="1"/>
        <v>38</v>
      </c>
      <c r="B116" t="s">
        <v>1067</v>
      </c>
      <c r="C116" t="s">
        <v>1068</v>
      </c>
      <c r="D116" t="s">
        <v>752</v>
      </c>
      <c r="E116" t="s">
        <v>1069</v>
      </c>
      <c r="F116" t="s">
        <v>753</v>
      </c>
      <c r="G116" t="s">
        <v>753</v>
      </c>
      <c r="H116" t="s">
        <v>753</v>
      </c>
      <c r="K116" s="30"/>
      <c r="L116" s="8">
        <v>43005.042627314811</v>
      </c>
      <c r="M116" s="21">
        <f>LEN(ProjTextQTable[[#This Row],[text]])</f>
        <v>4509</v>
      </c>
      <c r="N116" s="21">
        <f>LEN(TRIM(CLEAN(SUBSTITUTE(ProjTextQTable[[#This Row],[text]],CHAR(10)," "))))+1 - LEN(SUBSTITUTE(CLEAN(SUBSTITUTE(ProjTextQTable[[#This Row],[text]],CHAR(10)," "))," ",""))</f>
        <v>617</v>
      </c>
      <c r="O116" t="s">
        <v>753</v>
      </c>
      <c r="P116" t="s">
        <v>1086</v>
      </c>
    </row>
    <row r="117" spans="1:16" x14ac:dyDescent="0.35">
      <c r="A117">
        <f t="shared" si="1"/>
        <v>39</v>
      </c>
      <c r="B117" t="s">
        <v>1087</v>
      </c>
      <c r="C117" t="s">
        <v>925</v>
      </c>
      <c r="D117" t="s">
        <v>752</v>
      </c>
      <c r="E117" t="s">
        <v>786</v>
      </c>
      <c r="F117" t="s">
        <v>753</v>
      </c>
      <c r="G117" t="s">
        <v>753</v>
      </c>
      <c r="H117" t="s">
        <v>753</v>
      </c>
      <c r="K117" s="30"/>
      <c r="L117" s="8">
        <v>43005.042627314811</v>
      </c>
      <c r="M117" s="21">
        <f>LEN(ProjTextQTable[[#This Row],[text]])</f>
        <v>4385</v>
      </c>
      <c r="N117" s="21">
        <f>LEN(TRIM(CLEAN(SUBSTITUTE(ProjTextQTable[[#This Row],[text]],CHAR(10)," "))))+1 - LEN(SUBSTITUTE(CLEAN(SUBSTITUTE(ProjTextQTable[[#This Row],[text]],CHAR(10)," "))," ",""))</f>
        <v>623</v>
      </c>
      <c r="O117" t="s">
        <v>753</v>
      </c>
      <c r="P117" t="s">
        <v>1088</v>
      </c>
    </row>
    <row r="118" spans="1:16" x14ac:dyDescent="0.35">
      <c r="A118">
        <f t="shared" si="1"/>
        <v>40</v>
      </c>
      <c r="B118" t="s">
        <v>1089</v>
      </c>
      <c r="C118" t="s">
        <v>1090</v>
      </c>
      <c r="D118" t="s">
        <v>752</v>
      </c>
      <c r="E118" t="s">
        <v>931</v>
      </c>
      <c r="F118" t="s">
        <v>753</v>
      </c>
      <c r="G118" t="s">
        <v>753</v>
      </c>
      <c r="H118" t="s">
        <v>753</v>
      </c>
      <c r="K118" s="30"/>
      <c r="L118" s="8">
        <v>43005.042662037034</v>
      </c>
      <c r="M118" s="21">
        <f>LEN(ProjTextQTable[[#This Row],[text]])</f>
        <v>3726</v>
      </c>
      <c r="N118" s="21">
        <f>LEN(TRIM(CLEAN(SUBSTITUTE(ProjTextQTable[[#This Row],[text]],CHAR(10)," "))))+1 - LEN(SUBSTITUTE(CLEAN(SUBSTITUTE(ProjTextQTable[[#This Row],[text]],CHAR(10)," "))," ",""))</f>
        <v>531</v>
      </c>
      <c r="O118" t="s">
        <v>753</v>
      </c>
      <c r="P118" t="s">
        <v>1091</v>
      </c>
    </row>
    <row r="119" spans="1:16" x14ac:dyDescent="0.35">
      <c r="A119">
        <f t="shared" si="1"/>
        <v>41</v>
      </c>
      <c r="B119" t="s">
        <v>1092</v>
      </c>
      <c r="C119" t="s">
        <v>1093</v>
      </c>
      <c r="D119" t="s">
        <v>752</v>
      </c>
      <c r="E119" t="s">
        <v>1094</v>
      </c>
      <c r="F119" t="s">
        <v>753</v>
      </c>
      <c r="G119" t="s">
        <v>753</v>
      </c>
      <c r="H119" t="s">
        <v>753</v>
      </c>
      <c r="K119" s="30"/>
      <c r="L119" s="8">
        <v>43005.042673611111</v>
      </c>
      <c r="M119" s="21">
        <f>LEN(ProjTextQTable[[#This Row],[text]])</f>
        <v>4289</v>
      </c>
      <c r="N119" s="21">
        <f>LEN(TRIM(CLEAN(SUBSTITUTE(ProjTextQTable[[#This Row],[text]],CHAR(10)," "))))+1 - LEN(SUBSTITUTE(CLEAN(SUBSTITUTE(ProjTextQTable[[#This Row],[text]],CHAR(10)," "))," ",""))</f>
        <v>626</v>
      </c>
      <c r="O119" t="s">
        <v>753</v>
      </c>
      <c r="P119" t="s">
        <v>1095</v>
      </c>
    </row>
    <row r="120" spans="1:16" x14ac:dyDescent="0.35">
      <c r="A120">
        <f t="shared" si="1"/>
        <v>42</v>
      </c>
      <c r="B120" t="s">
        <v>1096</v>
      </c>
      <c r="C120" t="s">
        <v>1097</v>
      </c>
      <c r="D120" t="s">
        <v>752</v>
      </c>
      <c r="E120" t="s">
        <v>800</v>
      </c>
      <c r="F120" t="s">
        <v>753</v>
      </c>
      <c r="G120" t="s">
        <v>753</v>
      </c>
      <c r="H120" t="s">
        <v>753</v>
      </c>
      <c r="K120" s="30"/>
      <c r="L120" s="8">
        <v>43005.042673611111</v>
      </c>
      <c r="M120" s="21">
        <f>LEN(ProjTextQTable[[#This Row],[text]])</f>
        <v>4129</v>
      </c>
      <c r="N120" s="21">
        <f>LEN(TRIM(CLEAN(SUBSTITUTE(ProjTextQTable[[#This Row],[text]],CHAR(10)," "))))+1 - LEN(SUBSTITUTE(CLEAN(SUBSTITUTE(ProjTextQTable[[#This Row],[text]],CHAR(10)," "))," ",""))</f>
        <v>596</v>
      </c>
      <c r="O120" t="s">
        <v>753</v>
      </c>
      <c r="P120" t="s">
        <v>1098</v>
      </c>
    </row>
    <row r="121" spans="1:16" x14ac:dyDescent="0.35">
      <c r="A121">
        <f t="shared" si="1"/>
        <v>43</v>
      </c>
      <c r="B121" t="s">
        <v>1099</v>
      </c>
      <c r="C121" t="s">
        <v>1100</v>
      </c>
      <c r="D121" t="s">
        <v>752</v>
      </c>
      <c r="E121" t="s">
        <v>800</v>
      </c>
      <c r="F121" t="s">
        <v>753</v>
      </c>
      <c r="G121" t="s">
        <v>753</v>
      </c>
      <c r="H121" t="s">
        <v>753</v>
      </c>
      <c r="K121" s="30"/>
      <c r="L121" s="8">
        <v>43005.042696759258</v>
      </c>
      <c r="M121" s="21">
        <f>LEN(ProjTextQTable[[#This Row],[text]])</f>
        <v>3648</v>
      </c>
      <c r="N121" s="21">
        <f>LEN(TRIM(CLEAN(SUBSTITUTE(ProjTextQTable[[#This Row],[text]],CHAR(10)," "))))+1 - LEN(SUBSTITUTE(CLEAN(SUBSTITUTE(ProjTextQTable[[#This Row],[text]],CHAR(10)," "))," ",""))</f>
        <v>512</v>
      </c>
      <c r="O121" t="s">
        <v>753</v>
      </c>
      <c r="P121" t="s">
        <v>1101</v>
      </c>
    </row>
    <row r="122" spans="1:16" x14ac:dyDescent="0.35">
      <c r="A122">
        <f t="shared" si="1"/>
        <v>44</v>
      </c>
      <c r="B122" t="s">
        <v>1102</v>
      </c>
      <c r="C122" t="s">
        <v>1103</v>
      </c>
      <c r="D122" t="s">
        <v>752</v>
      </c>
      <c r="E122" t="s">
        <v>807</v>
      </c>
      <c r="F122" t="s">
        <v>753</v>
      </c>
      <c r="G122" t="s">
        <v>753</v>
      </c>
      <c r="H122" t="s">
        <v>753</v>
      </c>
      <c r="K122" s="30"/>
      <c r="L122" s="8">
        <v>43006.042534722219</v>
      </c>
      <c r="M122" s="21">
        <f>LEN(ProjTextQTable[[#This Row],[text]])</f>
        <v>3673</v>
      </c>
      <c r="N122" s="21">
        <f>LEN(TRIM(CLEAN(SUBSTITUTE(ProjTextQTable[[#This Row],[text]],CHAR(10)," "))))+1 - LEN(SUBSTITUTE(CLEAN(SUBSTITUTE(ProjTextQTable[[#This Row],[text]],CHAR(10)," "))," ",""))</f>
        <v>514</v>
      </c>
      <c r="O122" t="s">
        <v>753</v>
      </c>
      <c r="P122" t="s">
        <v>1104</v>
      </c>
    </row>
    <row r="123" spans="1:16" x14ac:dyDescent="0.35">
      <c r="A123">
        <f t="shared" si="1"/>
        <v>45</v>
      </c>
      <c r="B123" t="s">
        <v>1105</v>
      </c>
      <c r="C123" t="s">
        <v>1106</v>
      </c>
      <c r="D123" t="s">
        <v>726</v>
      </c>
      <c r="E123" t="s">
        <v>1069</v>
      </c>
      <c r="F123" t="s">
        <v>1070</v>
      </c>
      <c r="G123" t="s">
        <v>1071</v>
      </c>
      <c r="H123" t="s">
        <v>766</v>
      </c>
      <c r="I123" t="s">
        <v>767</v>
      </c>
      <c r="J123" t="s">
        <v>1107</v>
      </c>
      <c r="K123" s="30">
        <v>43080</v>
      </c>
      <c r="L123" s="8">
        <v>43081.534479166665</v>
      </c>
      <c r="M123" s="21">
        <f>LEN(ProjTextQTable[[#This Row],[text]])</f>
        <v>2260</v>
      </c>
      <c r="N123" s="21">
        <f>LEN(TRIM(CLEAN(SUBSTITUTE(ProjTextQTable[[#This Row],[text]],CHAR(10)," "))))+1 - LEN(SUBSTITUTE(CLEAN(SUBSTITUTE(ProjTextQTable[[#This Row],[text]],CHAR(10)," "))," ",""))</f>
        <v>305</v>
      </c>
      <c r="O123" t="s">
        <v>769</v>
      </c>
      <c r="P123" t="s">
        <v>1108</v>
      </c>
    </row>
    <row r="124" spans="1:16" x14ac:dyDescent="0.35">
      <c r="A124">
        <f t="shared" si="1"/>
        <v>45</v>
      </c>
      <c r="B124" t="s">
        <v>1105</v>
      </c>
      <c r="C124" t="s">
        <v>1106</v>
      </c>
      <c r="D124" t="s">
        <v>734</v>
      </c>
      <c r="E124" t="s">
        <v>1069</v>
      </c>
      <c r="F124" t="s">
        <v>596</v>
      </c>
      <c r="G124" t="s">
        <v>1109</v>
      </c>
      <c r="H124" t="s">
        <v>1110</v>
      </c>
      <c r="I124" t="s">
        <v>844</v>
      </c>
      <c r="J124" t="s">
        <v>738</v>
      </c>
      <c r="K124" s="30">
        <v>43081</v>
      </c>
      <c r="L124" s="8">
        <v>43076.830925925926</v>
      </c>
      <c r="M124" s="21">
        <f>LEN(ProjTextQTable[[#This Row],[text]])</f>
        <v>4467</v>
      </c>
      <c r="N124" s="21">
        <f>LEN(TRIM(CLEAN(SUBSTITUTE(ProjTextQTable[[#This Row],[text]],CHAR(10)," "))))+1 - LEN(SUBSTITUTE(CLEAN(SUBSTITUTE(ProjTextQTable[[#This Row],[text]],CHAR(10)," "))," ",""))</f>
        <v>634</v>
      </c>
      <c r="O124" t="s">
        <v>777</v>
      </c>
      <c r="P124" t="s">
        <v>1111</v>
      </c>
    </row>
    <row r="125" spans="1:16" x14ac:dyDescent="0.35">
      <c r="A125">
        <f t="shared" si="1"/>
        <v>45</v>
      </c>
      <c r="B125" t="s">
        <v>1105</v>
      </c>
      <c r="C125" t="s">
        <v>1106</v>
      </c>
      <c r="D125" t="s">
        <v>734</v>
      </c>
      <c r="E125" t="s">
        <v>1069</v>
      </c>
      <c r="F125" t="s">
        <v>605</v>
      </c>
      <c r="G125" t="s">
        <v>1112</v>
      </c>
      <c r="H125" t="s">
        <v>1113</v>
      </c>
      <c r="I125" t="s">
        <v>844</v>
      </c>
      <c r="J125" t="s">
        <v>738</v>
      </c>
      <c r="K125" s="30">
        <v>43081</v>
      </c>
      <c r="L125" s="8">
        <v>43080.007881944446</v>
      </c>
      <c r="M125" s="21">
        <f>LEN(ProjTextQTable[[#This Row],[text]])</f>
        <v>1770</v>
      </c>
      <c r="N125" s="21">
        <f>LEN(TRIM(CLEAN(SUBSTITUTE(ProjTextQTable[[#This Row],[text]],CHAR(10)," "))))+1 - LEN(SUBSTITUTE(CLEAN(SUBSTITUTE(ProjTextQTable[[#This Row],[text]],CHAR(10)," "))," ",""))</f>
        <v>252</v>
      </c>
      <c r="O125" t="s">
        <v>777</v>
      </c>
      <c r="P125" t="s">
        <v>1114</v>
      </c>
    </row>
    <row r="126" spans="1:16" x14ac:dyDescent="0.35">
      <c r="A126">
        <f t="shared" si="1"/>
        <v>45</v>
      </c>
      <c r="B126" t="s">
        <v>1105</v>
      </c>
      <c r="C126" t="s">
        <v>1106</v>
      </c>
      <c r="D126" t="s">
        <v>734</v>
      </c>
      <c r="E126" t="s">
        <v>1069</v>
      </c>
      <c r="F126" t="s">
        <v>649</v>
      </c>
      <c r="G126" t="s">
        <v>962</v>
      </c>
      <c r="H126" t="s">
        <v>1080</v>
      </c>
      <c r="I126" t="s">
        <v>844</v>
      </c>
      <c r="J126" t="s">
        <v>738</v>
      </c>
      <c r="K126" s="30">
        <v>43081</v>
      </c>
      <c r="L126" s="8">
        <v>43078.745717592596</v>
      </c>
      <c r="M126" s="21">
        <f>LEN(ProjTextQTable[[#This Row],[text]])</f>
        <v>3067</v>
      </c>
      <c r="N126" s="21">
        <f>LEN(TRIM(CLEAN(SUBSTITUTE(ProjTextQTable[[#This Row],[text]],CHAR(10)," "))))+1 - LEN(SUBSTITUTE(CLEAN(SUBSTITUTE(ProjTextQTable[[#This Row],[text]],CHAR(10)," "))," ",""))</f>
        <v>445</v>
      </c>
      <c r="O126" t="s">
        <v>773</v>
      </c>
      <c r="P126" t="s">
        <v>1115</v>
      </c>
    </row>
    <row r="127" spans="1:16" x14ac:dyDescent="0.35">
      <c r="A127">
        <f t="shared" si="1"/>
        <v>45</v>
      </c>
      <c r="B127" t="s">
        <v>1105</v>
      </c>
      <c r="C127" t="s">
        <v>1106</v>
      </c>
      <c r="D127" t="s">
        <v>734</v>
      </c>
      <c r="E127" t="s">
        <v>1069</v>
      </c>
      <c r="F127" t="s">
        <v>1082</v>
      </c>
      <c r="G127" t="s">
        <v>1083</v>
      </c>
      <c r="H127" t="s">
        <v>1084</v>
      </c>
      <c r="I127" t="s">
        <v>844</v>
      </c>
      <c r="J127" t="s">
        <v>738</v>
      </c>
      <c r="K127" s="30">
        <v>43081</v>
      </c>
      <c r="L127" s="8">
        <v>43075.461261574077</v>
      </c>
      <c r="M127" s="21">
        <f>LEN(ProjTextQTable[[#This Row],[text]])</f>
        <v>3905</v>
      </c>
      <c r="N127" s="21">
        <f>LEN(TRIM(CLEAN(SUBSTITUTE(ProjTextQTable[[#This Row],[text]],CHAR(10)," "))))+1 - LEN(SUBSTITUTE(CLEAN(SUBSTITUTE(ProjTextQTable[[#This Row],[text]],CHAR(10)," "))," ",""))</f>
        <v>545</v>
      </c>
      <c r="O127" t="s">
        <v>773</v>
      </c>
      <c r="P127" t="s">
        <v>1116</v>
      </c>
    </row>
    <row r="128" spans="1:16" x14ac:dyDescent="0.35">
      <c r="A128">
        <f t="shared" si="1"/>
        <v>46</v>
      </c>
      <c r="B128" t="s">
        <v>1117</v>
      </c>
      <c r="C128" t="s">
        <v>1118</v>
      </c>
      <c r="D128" t="s">
        <v>752</v>
      </c>
      <c r="E128" t="s">
        <v>1119</v>
      </c>
      <c r="F128" t="s">
        <v>753</v>
      </c>
      <c r="G128" t="s">
        <v>753</v>
      </c>
      <c r="H128" t="s">
        <v>753</v>
      </c>
      <c r="K128" s="30"/>
      <c r="L128" s="8">
        <v>43005.042719907404</v>
      </c>
      <c r="M128" s="21">
        <f>LEN(ProjTextQTable[[#This Row],[text]])</f>
        <v>3799</v>
      </c>
      <c r="N128" s="21">
        <f>LEN(TRIM(CLEAN(SUBSTITUTE(ProjTextQTable[[#This Row],[text]],CHAR(10)," "))))+1 - LEN(SUBSTITUTE(CLEAN(SUBSTITUTE(ProjTextQTable[[#This Row],[text]],CHAR(10)," "))," ",""))</f>
        <v>513</v>
      </c>
      <c r="O128" t="s">
        <v>753</v>
      </c>
      <c r="P128" t="s">
        <v>1120</v>
      </c>
    </row>
    <row r="129" spans="1:16" x14ac:dyDescent="0.35">
      <c r="A129">
        <f t="shared" si="1"/>
        <v>47</v>
      </c>
      <c r="B129" t="s">
        <v>1121</v>
      </c>
      <c r="C129" t="s">
        <v>1122</v>
      </c>
      <c r="D129" t="s">
        <v>726</v>
      </c>
      <c r="E129" t="s">
        <v>948</v>
      </c>
      <c r="F129" t="s">
        <v>949</v>
      </c>
      <c r="G129" t="s">
        <v>950</v>
      </c>
      <c r="H129" t="s">
        <v>814</v>
      </c>
      <c r="I129" t="s">
        <v>815</v>
      </c>
      <c r="K129" s="30">
        <v>43082</v>
      </c>
      <c r="L129" s="8">
        <v>43083.649525462963</v>
      </c>
      <c r="M129" s="21">
        <f>LEN(ProjTextQTable[[#This Row],[text]])</f>
        <v>2221</v>
      </c>
      <c r="N129" s="21">
        <f>LEN(TRIM(CLEAN(SUBSTITUTE(ProjTextQTable[[#This Row],[text]],CHAR(10)," "))))+1 - LEN(SUBSTITUTE(CLEAN(SUBSTITUTE(ProjTextQTable[[#This Row],[text]],CHAR(10)," "))," ",""))</f>
        <v>318</v>
      </c>
      <c r="O129" t="s">
        <v>816</v>
      </c>
      <c r="P129" t="s">
        <v>1123</v>
      </c>
    </row>
    <row r="130" spans="1:16" x14ac:dyDescent="0.35">
      <c r="A130">
        <f t="shared" ref="A130:A193" si="2">A129+(B130&lt;&gt;B129)</f>
        <v>47</v>
      </c>
      <c r="B130" t="s">
        <v>1121</v>
      </c>
      <c r="C130" t="s">
        <v>1122</v>
      </c>
      <c r="D130" t="s">
        <v>734</v>
      </c>
      <c r="E130" t="s">
        <v>948</v>
      </c>
      <c r="F130" t="s">
        <v>637</v>
      </c>
      <c r="G130" t="s">
        <v>1124</v>
      </c>
      <c r="H130" t="s">
        <v>1125</v>
      </c>
      <c r="I130" t="s">
        <v>737</v>
      </c>
      <c r="J130" t="s">
        <v>738</v>
      </c>
      <c r="K130" s="30">
        <v>43083</v>
      </c>
      <c r="L130" s="8">
        <v>43080.119710648149</v>
      </c>
      <c r="M130" s="21">
        <f>LEN(ProjTextQTable[[#This Row],[text]])</f>
        <v>2291</v>
      </c>
      <c r="N130" s="21">
        <f>LEN(TRIM(CLEAN(SUBSTITUTE(ProjTextQTable[[#This Row],[text]],CHAR(10)," "))))+1 - LEN(SUBSTITUTE(CLEAN(SUBSTITUTE(ProjTextQTable[[#This Row],[text]],CHAR(10)," "))," ",""))</f>
        <v>363</v>
      </c>
      <c r="O130" t="s">
        <v>777</v>
      </c>
      <c r="P130" t="s">
        <v>1126</v>
      </c>
    </row>
    <row r="131" spans="1:16" x14ac:dyDescent="0.35">
      <c r="A131">
        <f t="shared" si="2"/>
        <v>47</v>
      </c>
      <c r="B131" t="s">
        <v>1121</v>
      </c>
      <c r="C131" t="s">
        <v>1122</v>
      </c>
      <c r="D131" t="s">
        <v>734</v>
      </c>
      <c r="E131" t="s">
        <v>948</v>
      </c>
      <c r="F131" t="s">
        <v>594</v>
      </c>
      <c r="G131" t="s">
        <v>1127</v>
      </c>
      <c r="H131" t="s">
        <v>1128</v>
      </c>
      <c r="I131" t="s">
        <v>737</v>
      </c>
      <c r="J131" t="s">
        <v>738</v>
      </c>
      <c r="K131" s="30">
        <v>43083</v>
      </c>
      <c r="L131" s="8">
        <v>43065.518576388888</v>
      </c>
      <c r="M131" s="21">
        <f>LEN(ProjTextQTable[[#This Row],[text]])</f>
        <v>6430</v>
      </c>
      <c r="N131" s="21">
        <f>LEN(TRIM(CLEAN(SUBSTITUTE(ProjTextQTable[[#This Row],[text]],CHAR(10)," "))))+1 - LEN(SUBSTITUTE(CLEAN(SUBSTITUTE(ProjTextQTable[[#This Row],[text]],CHAR(10)," "))," ",""))</f>
        <v>1018</v>
      </c>
      <c r="O131" t="s">
        <v>773</v>
      </c>
      <c r="P131" t="s">
        <v>1129</v>
      </c>
    </row>
    <row r="132" spans="1:16" x14ac:dyDescent="0.35">
      <c r="A132">
        <f t="shared" si="2"/>
        <v>47</v>
      </c>
      <c r="B132" t="s">
        <v>1121</v>
      </c>
      <c r="C132" t="s">
        <v>1122</v>
      </c>
      <c r="D132" t="s">
        <v>734</v>
      </c>
      <c r="E132" t="s">
        <v>948</v>
      </c>
      <c r="F132" t="s">
        <v>658</v>
      </c>
      <c r="G132" t="s">
        <v>1130</v>
      </c>
      <c r="H132" t="s">
        <v>1131</v>
      </c>
      <c r="I132" t="s">
        <v>737</v>
      </c>
      <c r="J132" t="s">
        <v>738</v>
      </c>
      <c r="K132" s="30">
        <v>43083</v>
      </c>
      <c r="L132" s="8">
        <v>43082.637870370374</v>
      </c>
      <c r="M132" s="21">
        <f>LEN(ProjTextQTable[[#This Row],[text]])</f>
        <v>3167</v>
      </c>
      <c r="N132" s="21">
        <f>LEN(TRIM(CLEAN(SUBSTITUTE(ProjTextQTable[[#This Row],[text]],CHAR(10)," "))))+1 - LEN(SUBSTITUTE(CLEAN(SUBSTITUTE(ProjTextQTable[[#This Row],[text]],CHAR(10)," "))," ",""))</f>
        <v>469</v>
      </c>
      <c r="O132" t="s">
        <v>821</v>
      </c>
      <c r="P132" t="s">
        <v>1132</v>
      </c>
    </row>
    <row r="133" spans="1:16" x14ac:dyDescent="0.35">
      <c r="A133">
        <f t="shared" si="2"/>
        <v>47</v>
      </c>
      <c r="B133" t="s">
        <v>1121</v>
      </c>
      <c r="C133" t="s">
        <v>1122</v>
      </c>
      <c r="D133" t="s">
        <v>734</v>
      </c>
      <c r="E133" t="s">
        <v>948</v>
      </c>
      <c r="F133" t="s">
        <v>643</v>
      </c>
      <c r="G133" t="s">
        <v>962</v>
      </c>
      <c r="H133" t="s">
        <v>963</v>
      </c>
      <c r="I133" t="s">
        <v>737</v>
      </c>
      <c r="J133" t="s">
        <v>738</v>
      </c>
      <c r="K133" s="30">
        <v>43083</v>
      </c>
      <c r="L133" s="8">
        <v>43079.601261574076</v>
      </c>
      <c r="M133" s="21">
        <f>LEN(ProjTextQTable[[#This Row],[text]])</f>
        <v>3032</v>
      </c>
      <c r="N133" s="21">
        <f>LEN(TRIM(CLEAN(SUBSTITUTE(ProjTextQTable[[#This Row],[text]],CHAR(10)," "))))+1 - LEN(SUBSTITUTE(CLEAN(SUBSTITUTE(ProjTextQTable[[#This Row],[text]],CHAR(10)," "))," ",""))</f>
        <v>411</v>
      </c>
      <c r="O133" t="s">
        <v>773</v>
      </c>
      <c r="P133" t="s">
        <v>1133</v>
      </c>
    </row>
    <row r="134" spans="1:16" x14ac:dyDescent="0.35">
      <c r="A134">
        <f t="shared" si="2"/>
        <v>47</v>
      </c>
      <c r="B134" t="s">
        <v>1121</v>
      </c>
      <c r="C134" t="s">
        <v>1122</v>
      </c>
      <c r="D134" t="s">
        <v>752</v>
      </c>
      <c r="E134" t="s">
        <v>948</v>
      </c>
      <c r="F134" t="s">
        <v>753</v>
      </c>
      <c r="G134" t="s">
        <v>753</v>
      </c>
      <c r="H134" t="s">
        <v>753</v>
      </c>
      <c r="K134" s="30"/>
      <c r="L134" s="8">
        <v>43005.042731481481</v>
      </c>
      <c r="M134" s="21">
        <f>LEN(ProjTextQTable[[#This Row],[text]])</f>
        <v>4544</v>
      </c>
      <c r="N134" s="21">
        <f>LEN(TRIM(CLEAN(SUBSTITUTE(ProjTextQTable[[#This Row],[text]],CHAR(10)," "))))+1 - LEN(SUBSTITUTE(CLEAN(SUBSTITUTE(ProjTextQTable[[#This Row],[text]],CHAR(10)," "))," ",""))</f>
        <v>640</v>
      </c>
      <c r="O134" t="s">
        <v>753</v>
      </c>
      <c r="P134" t="s">
        <v>1134</v>
      </c>
    </row>
    <row r="135" spans="1:16" x14ac:dyDescent="0.35">
      <c r="A135">
        <f t="shared" si="2"/>
        <v>48</v>
      </c>
      <c r="B135" t="s">
        <v>1135</v>
      </c>
      <c r="C135" t="s">
        <v>1136</v>
      </c>
      <c r="D135" t="s">
        <v>752</v>
      </c>
      <c r="E135" t="s">
        <v>800</v>
      </c>
      <c r="F135" t="s">
        <v>753</v>
      </c>
      <c r="G135" t="s">
        <v>753</v>
      </c>
      <c r="H135" t="s">
        <v>753</v>
      </c>
      <c r="K135" s="30"/>
      <c r="L135" s="8">
        <v>43006.042557870373</v>
      </c>
      <c r="M135" s="21">
        <f>LEN(ProjTextQTable[[#This Row],[text]])</f>
        <v>4388</v>
      </c>
      <c r="N135" s="21">
        <f>LEN(TRIM(CLEAN(SUBSTITUTE(ProjTextQTable[[#This Row],[text]],CHAR(10)," "))))+1 - LEN(SUBSTITUTE(CLEAN(SUBSTITUTE(ProjTextQTable[[#This Row],[text]],CHAR(10)," "))," ",""))</f>
        <v>595</v>
      </c>
      <c r="O135" t="s">
        <v>753</v>
      </c>
      <c r="P135" t="s">
        <v>1137</v>
      </c>
    </row>
    <row r="136" spans="1:16" x14ac:dyDescent="0.35">
      <c r="A136">
        <f t="shared" si="2"/>
        <v>49</v>
      </c>
      <c r="B136" t="s">
        <v>1138</v>
      </c>
      <c r="C136" t="s">
        <v>1139</v>
      </c>
      <c r="D136" t="s">
        <v>726</v>
      </c>
      <c r="E136" t="s">
        <v>912</v>
      </c>
      <c r="F136" t="s">
        <v>913</v>
      </c>
      <c r="G136" t="s">
        <v>914</v>
      </c>
      <c r="H136" t="s">
        <v>1140</v>
      </c>
      <c r="I136" t="s">
        <v>844</v>
      </c>
      <c r="K136" s="30">
        <v>43067</v>
      </c>
      <c r="L136" s="8">
        <v>43068.499930555554</v>
      </c>
      <c r="M136" s="21">
        <f>LEN(ProjTextQTable[[#This Row],[text]])</f>
        <v>1</v>
      </c>
      <c r="N136" s="21">
        <f>LEN(TRIM(CLEAN(SUBSTITUTE(ProjTextQTable[[#This Row],[text]],CHAR(10)," "))))+1 - LEN(SUBSTITUTE(CLEAN(SUBSTITUTE(ProjTextQTable[[#This Row],[text]],CHAR(10)," "))," ",""))</f>
        <v>1</v>
      </c>
      <c r="O136" t="s">
        <v>1141</v>
      </c>
      <c r="P136" t="s">
        <v>753</v>
      </c>
    </row>
    <row r="137" spans="1:16" x14ac:dyDescent="0.35">
      <c r="A137">
        <f t="shared" si="2"/>
        <v>49</v>
      </c>
      <c r="B137" t="s">
        <v>1138</v>
      </c>
      <c r="C137" t="s">
        <v>1139</v>
      </c>
      <c r="D137" t="s">
        <v>734</v>
      </c>
      <c r="E137" t="s">
        <v>912</v>
      </c>
      <c r="F137" t="s">
        <v>608</v>
      </c>
      <c r="G137" t="s">
        <v>742</v>
      </c>
      <c r="H137" t="s">
        <v>919</v>
      </c>
      <c r="I137" t="s">
        <v>737</v>
      </c>
      <c r="J137" t="s">
        <v>738</v>
      </c>
      <c r="K137" s="30">
        <v>43068</v>
      </c>
      <c r="L137" s="8">
        <v>43063.843506944446</v>
      </c>
      <c r="M137" s="21">
        <f>LEN(ProjTextQTable[[#This Row],[text]])</f>
        <v>2260</v>
      </c>
      <c r="N137" s="21">
        <f>LEN(TRIM(CLEAN(SUBSTITUTE(ProjTextQTable[[#This Row],[text]],CHAR(10)," "))))+1 - LEN(SUBSTITUTE(CLEAN(SUBSTITUTE(ProjTextQTable[[#This Row],[text]],CHAR(10)," "))," ",""))</f>
        <v>345</v>
      </c>
      <c r="O137" t="s">
        <v>777</v>
      </c>
      <c r="P137" t="s">
        <v>1142</v>
      </c>
    </row>
    <row r="138" spans="1:16" x14ac:dyDescent="0.35">
      <c r="A138">
        <f t="shared" si="2"/>
        <v>49</v>
      </c>
      <c r="B138" t="s">
        <v>1138</v>
      </c>
      <c r="C138" t="s">
        <v>1139</v>
      </c>
      <c r="D138" t="s">
        <v>734</v>
      </c>
      <c r="E138" t="s">
        <v>912</v>
      </c>
      <c r="F138" t="s">
        <v>1143</v>
      </c>
      <c r="G138" t="s">
        <v>1144</v>
      </c>
      <c r="H138" t="s">
        <v>1145</v>
      </c>
      <c r="I138" t="s">
        <v>737</v>
      </c>
      <c r="J138" t="s">
        <v>738</v>
      </c>
      <c r="K138" s="30">
        <v>43068</v>
      </c>
      <c r="L138" s="8">
        <v>43067.077974537038</v>
      </c>
      <c r="M138" s="21">
        <f>LEN(ProjTextQTable[[#This Row],[text]])</f>
        <v>2294</v>
      </c>
      <c r="N138" s="21">
        <f>LEN(TRIM(CLEAN(SUBSTITUTE(ProjTextQTable[[#This Row],[text]],CHAR(10)," "))))+1 - LEN(SUBSTITUTE(CLEAN(SUBSTITUTE(ProjTextQTable[[#This Row],[text]],CHAR(10)," "))," ",""))</f>
        <v>354</v>
      </c>
      <c r="O138" t="s">
        <v>821</v>
      </c>
      <c r="P138" t="s">
        <v>1146</v>
      </c>
    </row>
    <row r="139" spans="1:16" x14ac:dyDescent="0.35">
      <c r="A139">
        <f t="shared" si="2"/>
        <v>49</v>
      </c>
      <c r="B139" t="s">
        <v>1138</v>
      </c>
      <c r="C139" t="s">
        <v>1139</v>
      </c>
      <c r="D139" t="s">
        <v>734</v>
      </c>
      <c r="E139" t="s">
        <v>912</v>
      </c>
      <c r="F139" t="s">
        <v>536</v>
      </c>
      <c r="G139" t="s">
        <v>925</v>
      </c>
      <c r="H139" t="s">
        <v>926</v>
      </c>
      <c r="I139" t="s">
        <v>737</v>
      </c>
      <c r="J139" t="s">
        <v>738</v>
      </c>
      <c r="K139" s="30">
        <v>43068</v>
      </c>
      <c r="L139" s="8">
        <v>43057.643611111111</v>
      </c>
      <c r="M139" s="21">
        <f>LEN(ProjTextQTable[[#This Row],[text]])</f>
        <v>3622</v>
      </c>
      <c r="N139" s="21">
        <f>LEN(TRIM(CLEAN(SUBSTITUTE(ProjTextQTable[[#This Row],[text]],CHAR(10)," "))))+1 - LEN(SUBSTITUTE(CLEAN(SUBSTITUTE(ProjTextQTable[[#This Row],[text]],CHAR(10)," "))," ",""))</f>
        <v>564</v>
      </c>
      <c r="O139" t="s">
        <v>821</v>
      </c>
      <c r="P139" t="s">
        <v>1147</v>
      </c>
    </row>
    <row r="140" spans="1:16" x14ac:dyDescent="0.35">
      <c r="A140">
        <f t="shared" si="2"/>
        <v>49</v>
      </c>
      <c r="B140" t="s">
        <v>1138</v>
      </c>
      <c r="C140" t="s">
        <v>1139</v>
      </c>
      <c r="D140" t="s">
        <v>752</v>
      </c>
      <c r="E140" t="s">
        <v>912</v>
      </c>
      <c r="F140" t="s">
        <v>753</v>
      </c>
      <c r="G140" t="s">
        <v>753</v>
      </c>
      <c r="H140" t="s">
        <v>753</v>
      </c>
      <c r="K140" s="30"/>
      <c r="L140" s="8">
        <v>43005.042743055557</v>
      </c>
      <c r="M140" s="21">
        <f>LEN(ProjTextQTable[[#This Row],[text]])</f>
        <v>4212</v>
      </c>
      <c r="N140" s="21">
        <f>LEN(TRIM(CLEAN(SUBSTITUTE(ProjTextQTable[[#This Row],[text]],CHAR(10)," "))))+1 - LEN(SUBSTITUTE(CLEAN(SUBSTITUTE(ProjTextQTable[[#This Row],[text]],CHAR(10)," "))," ",""))</f>
        <v>566</v>
      </c>
      <c r="O140" t="s">
        <v>753</v>
      </c>
      <c r="P140" t="s">
        <v>1148</v>
      </c>
    </row>
    <row r="141" spans="1:16" x14ac:dyDescent="0.35">
      <c r="A141">
        <f t="shared" si="2"/>
        <v>50</v>
      </c>
      <c r="B141" t="s">
        <v>1149</v>
      </c>
      <c r="C141" t="s">
        <v>1150</v>
      </c>
      <c r="D141" t="s">
        <v>726</v>
      </c>
      <c r="E141" t="s">
        <v>727</v>
      </c>
      <c r="F141" t="s">
        <v>728</v>
      </c>
      <c r="G141" t="s">
        <v>729</v>
      </c>
      <c r="H141" t="s">
        <v>814</v>
      </c>
      <c r="I141" t="s">
        <v>815</v>
      </c>
      <c r="K141" s="30">
        <v>43076</v>
      </c>
      <c r="L141" s="8">
        <v>43077.530648148146</v>
      </c>
      <c r="M141" s="21">
        <f>LEN(ProjTextQTable[[#This Row],[text]])</f>
        <v>2456</v>
      </c>
      <c r="N141" s="21">
        <f>LEN(TRIM(CLEAN(SUBSTITUTE(ProjTextQTable[[#This Row],[text]],CHAR(10)," "))))+1 - LEN(SUBSTITUTE(CLEAN(SUBSTITUTE(ProjTextQTable[[#This Row],[text]],CHAR(10)," "))," ",""))</f>
        <v>356</v>
      </c>
      <c r="O141" t="s">
        <v>816</v>
      </c>
      <c r="P141" t="s">
        <v>1151</v>
      </c>
    </row>
    <row r="142" spans="1:16" x14ac:dyDescent="0.35">
      <c r="A142">
        <f t="shared" si="2"/>
        <v>50</v>
      </c>
      <c r="B142" t="s">
        <v>1149</v>
      </c>
      <c r="C142" t="s">
        <v>1150</v>
      </c>
      <c r="D142" t="s">
        <v>734</v>
      </c>
      <c r="E142" t="s">
        <v>727</v>
      </c>
      <c r="F142" t="s">
        <v>741</v>
      </c>
      <c r="G142" t="s">
        <v>742</v>
      </c>
      <c r="H142" t="s">
        <v>743</v>
      </c>
      <c r="I142" t="s">
        <v>737</v>
      </c>
      <c r="J142" t="s">
        <v>738</v>
      </c>
      <c r="K142" s="30">
        <v>43077</v>
      </c>
      <c r="L142" s="8">
        <v>43072.977997685186</v>
      </c>
      <c r="M142" s="21">
        <f>LEN(ProjTextQTable[[#This Row],[text]])</f>
        <v>4276</v>
      </c>
      <c r="N142" s="21">
        <f>LEN(TRIM(CLEAN(SUBSTITUTE(ProjTextQTable[[#This Row],[text]],CHAR(10)," "))))+1 - LEN(SUBSTITUTE(CLEAN(SUBSTITUTE(ProjTextQTable[[#This Row],[text]],CHAR(10)," "))," ",""))</f>
        <v>633</v>
      </c>
      <c r="O142" t="s">
        <v>777</v>
      </c>
      <c r="P142" t="s">
        <v>1152</v>
      </c>
    </row>
    <row r="143" spans="1:16" x14ac:dyDescent="0.35">
      <c r="A143">
        <f t="shared" si="2"/>
        <v>50</v>
      </c>
      <c r="B143" t="s">
        <v>1149</v>
      </c>
      <c r="C143" t="s">
        <v>1150</v>
      </c>
      <c r="D143" t="s">
        <v>734</v>
      </c>
      <c r="E143" t="s">
        <v>727</v>
      </c>
      <c r="F143" t="s">
        <v>523</v>
      </c>
      <c r="G143" t="s">
        <v>771</v>
      </c>
      <c r="H143" t="s">
        <v>772</v>
      </c>
      <c r="I143" t="s">
        <v>737</v>
      </c>
      <c r="J143" t="s">
        <v>738</v>
      </c>
      <c r="K143" s="30">
        <v>43077</v>
      </c>
      <c r="L143" s="8">
        <v>43071.84983796296</v>
      </c>
      <c r="M143" s="21">
        <f>LEN(ProjTextQTable[[#This Row],[text]])</f>
        <v>2195</v>
      </c>
      <c r="N143" s="21">
        <f>LEN(TRIM(CLEAN(SUBSTITUTE(ProjTextQTable[[#This Row],[text]],CHAR(10)," "))))+1 - LEN(SUBSTITUTE(CLEAN(SUBSTITUTE(ProjTextQTable[[#This Row],[text]],CHAR(10)," "))," ",""))</f>
        <v>325</v>
      </c>
      <c r="O143" t="s">
        <v>773</v>
      </c>
      <c r="P143" t="s">
        <v>1153</v>
      </c>
    </row>
    <row r="144" spans="1:16" x14ac:dyDescent="0.35">
      <c r="A144">
        <f t="shared" si="2"/>
        <v>50</v>
      </c>
      <c r="B144" t="s">
        <v>1149</v>
      </c>
      <c r="C144" t="s">
        <v>1150</v>
      </c>
      <c r="D144" t="s">
        <v>734</v>
      </c>
      <c r="E144" t="s">
        <v>727</v>
      </c>
      <c r="F144" t="s">
        <v>591</v>
      </c>
      <c r="G144" t="s">
        <v>775</v>
      </c>
      <c r="H144" t="s">
        <v>776</v>
      </c>
      <c r="I144" t="s">
        <v>737</v>
      </c>
      <c r="J144" t="s">
        <v>738</v>
      </c>
      <c r="K144" s="30">
        <v>43077</v>
      </c>
      <c r="L144" s="8">
        <v>43071.993611111109</v>
      </c>
      <c r="M144" s="21">
        <f>LEN(ProjTextQTable[[#This Row],[text]])</f>
        <v>4758</v>
      </c>
      <c r="N144" s="21">
        <f>LEN(TRIM(CLEAN(SUBSTITUTE(ProjTextQTable[[#This Row],[text]],CHAR(10)," "))))+1 - LEN(SUBSTITUTE(CLEAN(SUBSTITUTE(ProjTextQTable[[#This Row],[text]],CHAR(10)," "))," ",""))</f>
        <v>725</v>
      </c>
      <c r="O144" t="s">
        <v>777</v>
      </c>
      <c r="P144" t="s">
        <v>1154</v>
      </c>
    </row>
    <row r="145" spans="1:16" x14ac:dyDescent="0.35">
      <c r="A145">
        <f t="shared" si="2"/>
        <v>50</v>
      </c>
      <c r="B145" t="s">
        <v>1149</v>
      </c>
      <c r="C145" t="s">
        <v>1150</v>
      </c>
      <c r="D145" t="s">
        <v>734</v>
      </c>
      <c r="E145" t="s">
        <v>727</v>
      </c>
      <c r="F145" t="s">
        <v>703</v>
      </c>
      <c r="G145" t="s">
        <v>749</v>
      </c>
      <c r="H145" t="s">
        <v>750</v>
      </c>
      <c r="I145" t="s">
        <v>737</v>
      </c>
      <c r="J145" t="s">
        <v>738</v>
      </c>
      <c r="K145" s="30">
        <v>43077</v>
      </c>
      <c r="L145" s="8">
        <v>43072.892199074071</v>
      </c>
      <c r="M145" s="21">
        <f>LEN(ProjTextQTable[[#This Row],[text]])</f>
        <v>4357</v>
      </c>
      <c r="N145" s="21">
        <f>LEN(TRIM(CLEAN(SUBSTITUTE(ProjTextQTable[[#This Row],[text]],CHAR(10)," "))))+1 - LEN(SUBSTITUTE(CLEAN(SUBSTITUTE(ProjTextQTable[[#This Row],[text]],CHAR(10)," "))," ",""))</f>
        <v>670</v>
      </c>
      <c r="O145" t="s">
        <v>830</v>
      </c>
      <c r="P145" t="s">
        <v>1155</v>
      </c>
    </row>
    <row r="146" spans="1:16" x14ac:dyDescent="0.35">
      <c r="A146">
        <f t="shared" si="2"/>
        <v>50</v>
      </c>
      <c r="B146" t="s">
        <v>1149</v>
      </c>
      <c r="C146" t="s">
        <v>1150</v>
      </c>
      <c r="D146" t="s">
        <v>752</v>
      </c>
      <c r="E146" t="s">
        <v>727</v>
      </c>
      <c r="F146" t="s">
        <v>753</v>
      </c>
      <c r="G146" t="s">
        <v>753</v>
      </c>
      <c r="H146" t="s">
        <v>753</v>
      </c>
      <c r="K146" s="30"/>
      <c r="L146" s="8">
        <v>43005.042754629627</v>
      </c>
      <c r="M146" s="21">
        <f>LEN(ProjTextQTable[[#This Row],[text]])</f>
        <v>3967</v>
      </c>
      <c r="N146" s="21">
        <f>LEN(TRIM(CLEAN(SUBSTITUTE(ProjTextQTable[[#This Row],[text]],CHAR(10)," "))))+1 - LEN(SUBSTITUTE(CLEAN(SUBSTITUTE(ProjTextQTable[[#This Row],[text]],CHAR(10)," "))," ",""))</f>
        <v>552</v>
      </c>
      <c r="O146" t="s">
        <v>753</v>
      </c>
      <c r="P146" t="s">
        <v>1156</v>
      </c>
    </row>
    <row r="147" spans="1:16" x14ac:dyDescent="0.35">
      <c r="A147">
        <f t="shared" si="2"/>
        <v>51</v>
      </c>
      <c r="B147" t="s">
        <v>1157</v>
      </c>
      <c r="C147" t="s">
        <v>1158</v>
      </c>
      <c r="D147" t="s">
        <v>752</v>
      </c>
      <c r="E147" t="s">
        <v>931</v>
      </c>
      <c r="F147" t="s">
        <v>753</v>
      </c>
      <c r="G147" t="s">
        <v>753</v>
      </c>
      <c r="H147" t="s">
        <v>753</v>
      </c>
      <c r="K147" s="30"/>
      <c r="L147" s="8">
        <v>43005.042754629627</v>
      </c>
      <c r="M147" s="21">
        <f>LEN(ProjTextQTable[[#This Row],[text]])</f>
        <v>3931</v>
      </c>
      <c r="N147" s="21">
        <f>LEN(TRIM(CLEAN(SUBSTITUTE(ProjTextQTable[[#This Row],[text]],CHAR(10)," "))))+1 - LEN(SUBSTITUTE(CLEAN(SUBSTITUTE(ProjTextQTable[[#This Row],[text]],CHAR(10)," "))," ",""))</f>
        <v>573</v>
      </c>
      <c r="O147" t="s">
        <v>753</v>
      </c>
      <c r="P147" t="s">
        <v>1159</v>
      </c>
    </row>
    <row r="148" spans="1:16" x14ac:dyDescent="0.35">
      <c r="A148">
        <f t="shared" si="2"/>
        <v>52</v>
      </c>
      <c r="B148" t="s">
        <v>1160</v>
      </c>
      <c r="C148" t="s">
        <v>1161</v>
      </c>
      <c r="D148" t="s">
        <v>752</v>
      </c>
      <c r="E148" t="s">
        <v>786</v>
      </c>
      <c r="F148" t="s">
        <v>753</v>
      </c>
      <c r="G148" t="s">
        <v>753</v>
      </c>
      <c r="H148" t="s">
        <v>753</v>
      </c>
      <c r="K148" s="30"/>
      <c r="L148" s="8">
        <v>43005.042766203704</v>
      </c>
      <c r="M148" s="21">
        <f>LEN(ProjTextQTable[[#This Row],[text]])</f>
        <v>3501</v>
      </c>
      <c r="N148" s="21">
        <f>LEN(TRIM(CLEAN(SUBSTITUTE(ProjTextQTable[[#This Row],[text]],CHAR(10)," "))))+1 - LEN(SUBSTITUTE(CLEAN(SUBSTITUTE(ProjTextQTable[[#This Row],[text]],CHAR(10)," "))," ",""))</f>
        <v>495</v>
      </c>
      <c r="O148" t="s">
        <v>753</v>
      </c>
      <c r="P148" t="s">
        <v>1162</v>
      </c>
    </row>
    <row r="149" spans="1:16" x14ac:dyDescent="0.35">
      <c r="A149">
        <f t="shared" si="2"/>
        <v>53</v>
      </c>
      <c r="B149" t="s">
        <v>1163</v>
      </c>
      <c r="C149" t="s">
        <v>1164</v>
      </c>
      <c r="D149" t="s">
        <v>752</v>
      </c>
      <c r="E149" t="s">
        <v>1094</v>
      </c>
      <c r="F149" t="s">
        <v>753</v>
      </c>
      <c r="G149" t="s">
        <v>753</v>
      </c>
      <c r="H149" t="s">
        <v>753</v>
      </c>
      <c r="K149" s="30"/>
      <c r="L149" s="8">
        <v>43005.04277777778</v>
      </c>
      <c r="M149" s="21">
        <f>LEN(ProjTextQTable[[#This Row],[text]])</f>
        <v>4496</v>
      </c>
      <c r="N149" s="21">
        <f>LEN(TRIM(CLEAN(SUBSTITUTE(ProjTextQTable[[#This Row],[text]],CHAR(10)," "))))+1 - LEN(SUBSTITUTE(CLEAN(SUBSTITUTE(ProjTextQTable[[#This Row],[text]],CHAR(10)," "))," ",""))</f>
        <v>652</v>
      </c>
      <c r="O149" t="s">
        <v>753</v>
      </c>
      <c r="P149" t="s">
        <v>1165</v>
      </c>
    </row>
    <row r="150" spans="1:16" x14ac:dyDescent="0.35">
      <c r="A150">
        <f t="shared" si="2"/>
        <v>54</v>
      </c>
      <c r="B150" t="s">
        <v>1166</v>
      </c>
      <c r="C150" t="s">
        <v>1167</v>
      </c>
      <c r="D150" t="s">
        <v>752</v>
      </c>
      <c r="E150" t="s">
        <v>786</v>
      </c>
      <c r="F150" t="s">
        <v>753</v>
      </c>
      <c r="G150" t="s">
        <v>753</v>
      </c>
      <c r="H150" t="s">
        <v>753</v>
      </c>
      <c r="K150" s="30"/>
      <c r="L150" s="8">
        <v>43005.04277777778</v>
      </c>
      <c r="M150" s="21">
        <f>LEN(ProjTextQTable[[#This Row],[text]])</f>
        <v>4161</v>
      </c>
      <c r="N150" s="21">
        <f>LEN(TRIM(CLEAN(SUBSTITUTE(ProjTextQTable[[#This Row],[text]],CHAR(10)," "))))+1 - LEN(SUBSTITUTE(CLEAN(SUBSTITUTE(ProjTextQTable[[#This Row],[text]],CHAR(10)," "))," ",""))</f>
        <v>604</v>
      </c>
      <c r="O150" t="s">
        <v>753</v>
      </c>
      <c r="P150" t="s">
        <v>1168</v>
      </c>
    </row>
    <row r="151" spans="1:16" x14ac:dyDescent="0.35">
      <c r="A151">
        <f t="shared" si="2"/>
        <v>55</v>
      </c>
      <c r="B151" t="s">
        <v>1169</v>
      </c>
      <c r="C151" t="s">
        <v>1170</v>
      </c>
      <c r="D151" t="s">
        <v>726</v>
      </c>
      <c r="E151" t="s">
        <v>765</v>
      </c>
      <c r="F151" t="s">
        <v>728</v>
      </c>
      <c r="G151" t="s">
        <v>729</v>
      </c>
      <c r="H151" t="s">
        <v>766</v>
      </c>
      <c r="I151" t="s">
        <v>767</v>
      </c>
      <c r="J151" t="s">
        <v>1171</v>
      </c>
      <c r="K151" s="30">
        <v>43076</v>
      </c>
      <c r="L151" s="8">
        <v>43077.412187499998</v>
      </c>
      <c r="M151" s="21">
        <f>LEN(ProjTextQTable[[#This Row],[text]])</f>
        <v>2180</v>
      </c>
      <c r="N151" s="21">
        <f>LEN(TRIM(CLEAN(SUBSTITUTE(ProjTextQTable[[#This Row],[text]],CHAR(10)," "))))+1 - LEN(SUBSTITUTE(CLEAN(SUBSTITUTE(ProjTextQTable[[#This Row],[text]],CHAR(10)," "))," ",""))</f>
        <v>320</v>
      </c>
      <c r="O151" t="s">
        <v>769</v>
      </c>
      <c r="P151" t="s">
        <v>1172</v>
      </c>
    </row>
    <row r="152" spans="1:16" x14ac:dyDescent="0.35">
      <c r="A152">
        <f t="shared" si="2"/>
        <v>55</v>
      </c>
      <c r="B152" t="s">
        <v>1169</v>
      </c>
      <c r="C152" t="s">
        <v>1170</v>
      </c>
      <c r="D152" t="s">
        <v>734</v>
      </c>
      <c r="E152" t="s">
        <v>765</v>
      </c>
      <c r="F152" t="s">
        <v>570</v>
      </c>
      <c r="G152" t="s">
        <v>1173</v>
      </c>
      <c r="H152" t="s">
        <v>1174</v>
      </c>
      <c r="I152" t="s">
        <v>737</v>
      </c>
      <c r="J152" t="s">
        <v>738</v>
      </c>
      <c r="K152" s="30">
        <v>43077</v>
      </c>
      <c r="L152" s="8">
        <v>43077.401886574073</v>
      </c>
      <c r="M152" s="21">
        <f>LEN(ProjTextQTable[[#This Row],[text]])</f>
        <v>4056</v>
      </c>
      <c r="N152" s="21">
        <f>LEN(TRIM(CLEAN(SUBSTITUTE(ProjTextQTable[[#This Row],[text]],CHAR(10)," "))))+1 - LEN(SUBSTITUTE(CLEAN(SUBSTITUTE(ProjTextQTable[[#This Row],[text]],CHAR(10)," "))," ",""))</f>
        <v>583</v>
      </c>
      <c r="O152" t="s">
        <v>773</v>
      </c>
      <c r="P152" t="s">
        <v>1175</v>
      </c>
    </row>
    <row r="153" spans="1:16" x14ac:dyDescent="0.35">
      <c r="A153">
        <f t="shared" si="2"/>
        <v>55</v>
      </c>
      <c r="B153" t="s">
        <v>1169</v>
      </c>
      <c r="C153" t="s">
        <v>1170</v>
      </c>
      <c r="D153" t="s">
        <v>734</v>
      </c>
      <c r="E153" t="s">
        <v>765</v>
      </c>
      <c r="F153" t="s">
        <v>591</v>
      </c>
      <c r="G153" t="s">
        <v>775</v>
      </c>
      <c r="H153" t="s">
        <v>776</v>
      </c>
      <c r="I153" t="s">
        <v>737</v>
      </c>
      <c r="J153" t="s">
        <v>738</v>
      </c>
      <c r="K153" s="30">
        <v>43077</v>
      </c>
      <c r="L153" s="8">
        <v>43072.681076388886</v>
      </c>
      <c r="M153" s="21">
        <f>LEN(ProjTextQTable[[#This Row],[text]])</f>
        <v>3852</v>
      </c>
      <c r="N153" s="21">
        <f>LEN(TRIM(CLEAN(SUBSTITUTE(ProjTextQTable[[#This Row],[text]],CHAR(10)," "))))+1 - LEN(SUBSTITUTE(CLEAN(SUBSTITUTE(ProjTextQTable[[#This Row],[text]],CHAR(10)," "))," ",""))</f>
        <v>579</v>
      </c>
      <c r="O153" t="s">
        <v>773</v>
      </c>
      <c r="P153" t="s">
        <v>1176</v>
      </c>
    </row>
    <row r="154" spans="1:16" x14ac:dyDescent="0.35">
      <c r="A154">
        <f t="shared" si="2"/>
        <v>55</v>
      </c>
      <c r="B154" t="s">
        <v>1169</v>
      </c>
      <c r="C154" t="s">
        <v>1170</v>
      </c>
      <c r="D154" t="s">
        <v>734</v>
      </c>
      <c r="E154" t="s">
        <v>765</v>
      </c>
      <c r="F154" t="s">
        <v>1177</v>
      </c>
      <c r="G154" t="s">
        <v>1178</v>
      </c>
      <c r="H154" t="s">
        <v>1179</v>
      </c>
      <c r="I154" t="s">
        <v>737</v>
      </c>
      <c r="J154" t="s">
        <v>738</v>
      </c>
      <c r="K154" s="30">
        <v>43077</v>
      </c>
      <c r="L154" s="8">
        <v>43076.016782407409</v>
      </c>
      <c r="M154" s="21">
        <f>LEN(ProjTextQTable[[#This Row],[text]])</f>
        <v>1724</v>
      </c>
      <c r="N154" s="21">
        <f>LEN(TRIM(CLEAN(SUBSTITUTE(ProjTextQTable[[#This Row],[text]],CHAR(10)," "))))+1 - LEN(SUBSTITUTE(CLEAN(SUBSTITUTE(ProjTextQTable[[#This Row],[text]],CHAR(10)," "))," ",""))</f>
        <v>260</v>
      </c>
      <c r="O154" t="s">
        <v>773</v>
      </c>
      <c r="P154" t="s">
        <v>1180</v>
      </c>
    </row>
    <row r="155" spans="1:16" x14ac:dyDescent="0.35">
      <c r="A155">
        <f t="shared" si="2"/>
        <v>55</v>
      </c>
      <c r="B155" t="s">
        <v>1169</v>
      </c>
      <c r="C155" t="s">
        <v>1170</v>
      </c>
      <c r="D155" t="s">
        <v>734</v>
      </c>
      <c r="E155" t="s">
        <v>765</v>
      </c>
      <c r="F155" t="s">
        <v>531</v>
      </c>
      <c r="G155" t="s">
        <v>780</v>
      </c>
      <c r="H155" t="s">
        <v>781</v>
      </c>
      <c r="I155" t="s">
        <v>737</v>
      </c>
      <c r="J155" t="s">
        <v>738</v>
      </c>
      <c r="K155" s="30">
        <v>43077</v>
      </c>
      <c r="L155" s="8">
        <v>43072.74287037037</v>
      </c>
      <c r="M155" s="21">
        <f>LEN(ProjTextQTable[[#This Row],[text]])</f>
        <v>4047</v>
      </c>
      <c r="N155" s="21">
        <f>LEN(TRIM(CLEAN(SUBSTITUTE(ProjTextQTable[[#This Row],[text]],CHAR(10)," "))))+1 - LEN(SUBSTITUTE(CLEAN(SUBSTITUTE(ProjTextQTable[[#This Row],[text]],CHAR(10)," "))," ",""))</f>
        <v>593</v>
      </c>
      <c r="O155" t="s">
        <v>773</v>
      </c>
      <c r="P155" t="s">
        <v>1181</v>
      </c>
    </row>
    <row r="156" spans="1:16" x14ac:dyDescent="0.35">
      <c r="A156">
        <f t="shared" si="2"/>
        <v>55</v>
      </c>
      <c r="B156" t="s">
        <v>1169</v>
      </c>
      <c r="C156" t="s">
        <v>1170</v>
      </c>
      <c r="D156" t="s">
        <v>752</v>
      </c>
      <c r="E156" t="s">
        <v>765</v>
      </c>
      <c r="F156" t="s">
        <v>753</v>
      </c>
      <c r="G156" t="s">
        <v>753</v>
      </c>
      <c r="H156" t="s">
        <v>753</v>
      </c>
      <c r="K156" s="30"/>
      <c r="L156" s="8">
        <v>43005.04277777778</v>
      </c>
      <c r="M156" s="21">
        <f>LEN(ProjTextQTable[[#This Row],[text]])</f>
        <v>4084</v>
      </c>
      <c r="N156" s="21">
        <f>LEN(TRIM(CLEAN(SUBSTITUTE(ProjTextQTable[[#This Row],[text]],CHAR(10)," "))))+1 - LEN(SUBSTITUTE(CLEAN(SUBSTITUTE(ProjTextQTable[[#This Row],[text]],CHAR(10)," "))," ",""))</f>
        <v>586</v>
      </c>
      <c r="O156" t="s">
        <v>753</v>
      </c>
      <c r="P156" t="s">
        <v>1182</v>
      </c>
    </row>
    <row r="157" spans="1:16" x14ac:dyDescent="0.35">
      <c r="A157">
        <f t="shared" si="2"/>
        <v>56</v>
      </c>
      <c r="B157" t="s">
        <v>1183</v>
      </c>
      <c r="C157" t="s">
        <v>1184</v>
      </c>
      <c r="D157" t="s">
        <v>752</v>
      </c>
      <c r="E157" t="s">
        <v>1185</v>
      </c>
      <c r="F157" t="s">
        <v>753</v>
      </c>
      <c r="G157" t="s">
        <v>753</v>
      </c>
      <c r="H157" t="s">
        <v>753</v>
      </c>
      <c r="K157" s="30"/>
      <c r="L157" s="8">
        <v>43005.04278935185</v>
      </c>
      <c r="M157" s="21">
        <f>LEN(ProjTextQTable[[#This Row],[text]])</f>
        <v>3758</v>
      </c>
      <c r="N157" s="21">
        <f>LEN(TRIM(CLEAN(SUBSTITUTE(ProjTextQTable[[#This Row],[text]],CHAR(10)," "))))+1 - LEN(SUBSTITUTE(CLEAN(SUBSTITUTE(ProjTextQTable[[#This Row],[text]],CHAR(10)," "))," ",""))</f>
        <v>523</v>
      </c>
      <c r="O157" t="s">
        <v>753</v>
      </c>
      <c r="P157" t="s">
        <v>1186</v>
      </c>
    </row>
    <row r="158" spans="1:16" x14ac:dyDescent="0.35">
      <c r="A158">
        <f t="shared" si="2"/>
        <v>57</v>
      </c>
      <c r="B158" t="s">
        <v>1187</v>
      </c>
      <c r="C158" t="s">
        <v>1031</v>
      </c>
      <c r="D158" t="s">
        <v>752</v>
      </c>
      <c r="E158" t="s">
        <v>1188</v>
      </c>
      <c r="F158" t="s">
        <v>753</v>
      </c>
      <c r="G158" t="s">
        <v>753</v>
      </c>
      <c r="H158" t="s">
        <v>753</v>
      </c>
      <c r="K158" s="30"/>
      <c r="L158" s="8">
        <v>43005.04278935185</v>
      </c>
      <c r="M158" s="21">
        <f>LEN(ProjTextQTable[[#This Row],[text]])</f>
        <v>4224</v>
      </c>
      <c r="N158" s="21">
        <f>LEN(TRIM(CLEAN(SUBSTITUTE(ProjTextQTable[[#This Row],[text]],CHAR(10)," "))))+1 - LEN(SUBSTITUTE(CLEAN(SUBSTITUTE(ProjTextQTable[[#This Row],[text]],CHAR(10)," "))," ",""))</f>
        <v>629</v>
      </c>
      <c r="O158" t="s">
        <v>753</v>
      </c>
      <c r="P158" t="s">
        <v>1189</v>
      </c>
    </row>
    <row r="159" spans="1:16" x14ac:dyDescent="0.35">
      <c r="A159">
        <f t="shared" si="2"/>
        <v>58</v>
      </c>
      <c r="B159" t="s">
        <v>1190</v>
      </c>
      <c r="C159" t="s">
        <v>1191</v>
      </c>
      <c r="D159" t="s">
        <v>752</v>
      </c>
      <c r="E159" t="s">
        <v>1192</v>
      </c>
      <c r="F159" t="s">
        <v>753</v>
      </c>
      <c r="G159" t="s">
        <v>753</v>
      </c>
      <c r="H159" t="s">
        <v>753</v>
      </c>
      <c r="K159" s="30"/>
      <c r="L159" s="8">
        <v>43005.04278935185</v>
      </c>
      <c r="M159" s="21">
        <f>LEN(ProjTextQTable[[#This Row],[text]])</f>
        <v>3299</v>
      </c>
      <c r="N159" s="21">
        <f>LEN(TRIM(CLEAN(SUBSTITUTE(ProjTextQTable[[#This Row],[text]],CHAR(10)," "))))+1 - LEN(SUBSTITUTE(CLEAN(SUBSTITUTE(ProjTextQTable[[#This Row],[text]],CHAR(10)," "))," ",""))</f>
        <v>494</v>
      </c>
      <c r="O159" t="s">
        <v>753</v>
      </c>
      <c r="P159" t="s">
        <v>1193</v>
      </c>
    </row>
    <row r="160" spans="1:16" x14ac:dyDescent="0.35">
      <c r="A160">
        <f t="shared" si="2"/>
        <v>59</v>
      </c>
      <c r="B160" t="s">
        <v>1194</v>
      </c>
      <c r="C160" t="s">
        <v>1195</v>
      </c>
      <c r="D160" t="s">
        <v>752</v>
      </c>
      <c r="E160" t="s">
        <v>885</v>
      </c>
      <c r="F160" t="s">
        <v>753</v>
      </c>
      <c r="G160" t="s">
        <v>753</v>
      </c>
      <c r="H160" t="s">
        <v>753</v>
      </c>
      <c r="K160" s="30"/>
      <c r="L160" s="8">
        <v>43005.042800925927</v>
      </c>
      <c r="M160" s="21">
        <f>LEN(ProjTextQTable[[#This Row],[text]])</f>
        <v>4006</v>
      </c>
      <c r="N160" s="21">
        <f>LEN(TRIM(CLEAN(SUBSTITUTE(ProjTextQTable[[#This Row],[text]],CHAR(10)," "))))+1 - LEN(SUBSTITUTE(CLEAN(SUBSTITUTE(ProjTextQTable[[#This Row],[text]],CHAR(10)," "))," ",""))</f>
        <v>548</v>
      </c>
      <c r="O160" t="s">
        <v>753</v>
      </c>
      <c r="P160" t="s">
        <v>1196</v>
      </c>
    </row>
    <row r="161" spans="1:16" x14ac:dyDescent="0.35">
      <c r="A161">
        <f t="shared" si="2"/>
        <v>60</v>
      </c>
      <c r="B161" t="s">
        <v>1197</v>
      </c>
      <c r="C161" t="s">
        <v>862</v>
      </c>
      <c r="D161" t="s">
        <v>752</v>
      </c>
      <c r="E161" t="s">
        <v>761</v>
      </c>
      <c r="F161" t="s">
        <v>753</v>
      </c>
      <c r="G161" t="s">
        <v>753</v>
      </c>
      <c r="H161" t="s">
        <v>753</v>
      </c>
      <c r="K161" s="30"/>
      <c r="L161" s="8">
        <v>43005.042800925927</v>
      </c>
      <c r="M161" s="21">
        <f>LEN(ProjTextQTable[[#This Row],[text]])</f>
        <v>3963</v>
      </c>
      <c r="N161" s="21">
        <f>LEN(TRIM(CLEAN(SUBSTITUTE(ProjTextQTable[[#This Row],[text]],CHAR(10)," "))))+1 - LEN(SUBSTITUTE(CLEAN(SUBSTITUTE(ProjTextQTable[[#This Row],[text]],CHAR(10)," "))," ",""))</f>
        <v>596</v>
      </c>
      <c r="O161" t="s">
        <v>753</v>
      </c>
      <c r="P161" t="s">
        <v>1198</v>
      </c>
    </row>
    <row r="162" spans="1:16" x14ac:dyDescent="0.35">
      <c r="A162">
        <f t="shared" si="2"/>
        <v>61</v>
      </c>
      <c r="B162" t="s">
        <v>1199</v>
      </c>
      <c r="C162" t="s">
        <v>1200</v>
      </c>
      <c r="D162" t="s">
        <v>734</v>
      </c>
      <c r="E162" t="s">
        <v>1201</v>
      </c>
      <c r="F162" t="s">
        <v>538</v>
      </c>
      <c r="G162" t="s">
        <v>1202</v>
      </c>
      <c r="H162" t="s">
        <v>1203</v>
      </c>
      <c r="I162" t="s">
        <v>737</v>
      </c>
      <c r="J162" t="s">
        <v>738</v>
      </c>
      <c r="K162" s="30">
        <v>43119</v>
      </c>
      <c r="L162" s="8">
        <v>43087.548506944448</v>
      </c>
      <c r="M162" s="21">
        <f>LEN(ProjTextQTable[[#This Row],[text]])</f>
        <v>5839</v>
      </c>
      <c r="N162" s="21">
        <f>LEN(TRIM(CLEAN(SUBSTITUTE(ProjTextQTable[[#This Row],[text]],CHAR(10)," "))))+1 - LEN(SUBSTITUTE(CLEAN(SUBSTITUTE(ProjTextQTable[[#This Row],[text]],CHAR(10)," "))," ",""))</f>
        <v>915</v>
      </c>
      <c r="O162" t="s">
        <v>744</v>
      </c>
      <c r="P162" t="s">
        <v>1204</v>
      </c>
    </row>
    <row r="163" spans="1:16" x14ac:dyDescent="0.35">
      <c r="A163">
        <f t="shared" si="2"/>
        <v>61</v>
      </c>
      <c r="B163" t="s">
        <v>1199</v>
      </c>
      <c r="C163" t="s">
        <v>1200</v>
      </c>
      <c r="D163" t="s">
        <v>752</v>
      </c>
      <c r="E163" t="s">
        <v>1201</v>
      </c>
      <c r="F163" t="s">
        <v>753</v>
      </c>
      <c r="G163" t="s">
        <v>753</v>
      </c>
      <c r="H163" t="s">
        <v>753</v>
      </c>
      <c r="K163" s="30"/>
      <c r="L163" s="8">
        <v>43005.042800925927</v>
      </c>
      <c r="M163" s="21">
        <f>LEN(ProjTextQTable[[#This Row],[text]])</f>
        <v>3575</v>
      </c>
      <c r="N163" s="21">
        <f>LEN(TRIM(CLEAN(SUBSTITUTE(ProjTextQTable[[#This Row],[text]],CHAR(10)," "))))+1 - LEN(SUBSTITUTE(CLEAN(SUBSTITUTE(ProjTextQTable[[#This Row],[text]],CHAR(10)," "))," ",""))</f>
        <v>488</v>
      </c>
      <c r="O163" t="s">
        <v>753</v>
      </c>
      <c r="P163" t="s">
        <v>1205</v>
      </c>
    </row>
    <row r="164" spans="1:16" x14ac:dyDescent="0.35">
      <c r="A164">
        <f t="shared" si="2"/>
        <v>62</v>
      </c>
      <c r="B164" t="s">
        <v>1206</v>
      </c>
      <c r="C164" t="s">
        <v>1207</v>
      </c>
      <c r="D164" t="s">
        <v>726</v>
      </c>
      <c r="E164" t="s">
        <v>948</v>
      </c>
      <c r="F164" t="s">
        <v>949</v>
      </c>
      <c r="G164" t="s">
        <v>950</v>
      </c>
      <c r="H164" t="s">
        <v>766</v>
      </c>
      <c r="I164" t="s">
        <v>767</v>
      </c>
      <c r="J164" t="s">
        <v>1107</v>
      </c>
      <c r="K164" s="30">
        <v>43082</v>
      </c>
      <c r="L164" s="8">
        <v>43083.648738425924</v>
      </c>
      <c r="M164" s="21">
        <f>LEN(ProjTextQTable[[#This Row],[text]])</f>
        <v>2434</v>
      </c>
      <c r="N164" s="21">
        <f>LEN(TRIM(CLEAN(SUBSTITUTE(ProjTextQTable[[#This Row],[text]],CHAR(10)," "))))+1 - LEN(SUBSTITUTE(CLEAN(SUBSTITUTE(ProjTextQTable[[#This Row],[text]],CHAR(10)," "))," ",""))</f>
        <v>359</v>
      </c>
      <c r="O164" t="s">
        <v>769</v>
      </c>
      <c r="P164" t="s">
        <v>1208</v>
      </c>
    </row>
    <row r="165" spans="1:16" x14ac:dyDescent="0.35">
      <c r="A165">
        <f t="shared" si="2"/>
        <v>62</v>
      </c>
      <c r="B165" t="s">
        <v>1206</v>
      </c>
      <c r="C165" t="s">
        <v>1207</v>
      </c>
      <c r="D165" t="s">
        <v>734</v>
      </c>
      <c r="E165" t="s">
        <v>948</v>
      </c>
      <c r="F165" t="s">
        <v>685</v>
      </c>
      <c r="G165" t="s">
        <v>1209</v>
      </c>
      <c r="H165" t="s">
        <v>1210</v>
      </c>
      <c r="I165" t="s">
        <v>737</v>
      </c>
      <c r="J165" t="s">
        <v>738</v>
      </c>
      <c r="K165" s="30">
        <v>43083</v>
      </c>
      <c r="L165" s="8">
        <v>43079.872141203705</v>
      </c>
      <c r="M165" s="21">
        <f>LEN(ProjTextQTable[[#This Row],[text]])</f>
        <v>4007</v>
      </c>
      <c r="N165" s="21">
        <f>LEN(TRIM(CLEAN(SUBSTITUTE(ProjTextQTable[[#This Row],[text]],CHAR(10)," "))))+1 - LEN(SUBSTITUTE(CLEAN(SUBSTITUTE(ProjTextQTable[[#This Row],[text]],CHAR(10)," "))," ",""))</f>
        <v>623</v>
      </c>
      <c r="O165" t="s">
        <v>777</v>
      </c>
      <c r="P165" t="s">
        <v>1211</v>
      </c>
    </row>
    <row r="166" spans="1:16" x14ac:dyDescent="0.35">
      <c r="A166">
        <f t="shared" si="2"/>
        <v>62</v>
      </c>
      <c r="B166" t="s">
        <v>1206</v>
      </c>
      <c r="C166" t="s">
        <v>1207</v>
      </c>
      <c r="D166" t="s">
        <v>734</v>
      </c>
      <c r="E166" t="s">
        <v>948</v>
      </c>
      <c r="F166" t="s">
        <v>594</v>
      </c>
      <c r="G166" t="s">
        <v>1127</v>
      </c>
      <c r="H166" t="s">
        <v>1128</v>
      </c>
      <c r="I166" t="s">
        <v>737</v>
      </c>
      <c r="J166" t="s">
        <v>738</v>
      </c>
      <c r="K166" s="30">
        <v>43083</v>
      </c>
      <c r="L166" s="8">
        <v>43083.402106481481</v>
      </c>
      <c r="M166" s="21">
        <f>LEN(ProjTextQTable[[#This Row],[text]])</f>
        <v>6043</v>
      </c>
      <c r="N166" s="21">
        <f>LEN(TRIM(CLEAN(SUBSTITUTE(ProjTextQTable[[#This Row],[text]],CHAR(10)," "))))+1 - LEN(SUBSTITUTE(CLEAN(SUBSTITUTE(ProjTextQTable[[#This Row],[text]],CHAR(10)," "))," ",""))</f>
        <v>940</v>
      </c>
      <c r="O166" t="s">
        <v>773</v>
      </c>
      <c r="P166" t="s">
        <v>1212</v>
      </c>
    </row>
    <row r="167" spans="1:16" x14ac:dyDescent="0.35">
      <c r="A167">
        <f t="shared" si="2"/>
        <v>62</v>
      </c>
      <c r="B167" t="s">
        <v>1206</v>
      </c>
      <c r="C167" t="s">
        <v>1207</v>
      </c>
      <c r="D167" t="s">
        <v>734</v>
      </c>
      <c r="E167" t="s">
        <v>948</v>
      </c>
      <c r="F167" t="s">
        <v>658</v>
      </c>
      <c r="G167" t="s">
        <v>1130</v>
      </c>
      <c r="H167" t="s">
        <v>1131</v>
      </c>
      <c r="I167" t="s">
        <v>737</v>
      </c>
      <c r="J167" t="s">
        <v>738</v>
      </c>
      <c r="K167" s="30">
        <v>43083</v>
      </c>
      <c r="L167" s="8">
        <v>43082.678854166668</v>
      </c>
      <c r="M167" s="21">
        <f>LEN(ProjTextQTable[[#This Row],[text]])</f>
        <v>2397</v>
      </c>
      <c r="N167" s="21">
        <f>LEN(TRIM(CLEAN(SUBSTITUTE(ProjTextQTable[[#This Row],[text]],CHAR(10)," "))))+1 - LEN(SUBSTITUTE(CLEAN(SUBSTITUTE(ProjTextQTable[[#This Row],[text]],CHAR(10)," "))," ",""))</f>
        <v>344</v>
      </c>
      <c r="O167" t="s">
        <v>777</v>
      </c>
      <c r="P167" t="s">
        <v>1213</v>
      </c>
    </row>
    <row r="168" spans="1:16" x14ac:dyDescent="0.35">
      <c r="A168">
        <f t="shared" si="2"/>
        <v>62</v>
      </c>
      <c r="B168" t="s">
        <v>1206</v>
      </c>
      <c r="C168" t="s">
        <v>1207</v>
      </c>
      <c r="D168" t="s">
        <v>734</v>
      </c>
      <c r="E168" t="s">
        <v>948</v>
      </c>
      <c r="F168" t="s">
        <v>643</v>
      </c>
      <c r="G168" t="s">
        <v>962</v>
      </c>
      <c r="H168" t="s">
        <v>963</v>
      </c>
      <c r="I168" t="s">
        <v>737</v>
      </c>
      <c r="J168" t="s">
        <v>738</v>
      </c>
      <c r="K168" s="30">
        <v>43083</v>
      </c>
      <c r="L168" s="8">
        <v>43079.936423611114</v>
      </c>
      <c r="M168" s="21">
        <f>LEN(ProjTextQTable[[#This Row],[text]])</f>
        <v>2146</v>
      </c>
      <c r="N168" s="21">
        <f>LEN(TRIM(CLEAN(SUBSTITUTE(ProjTextQTable[[#This Row],[text]],CHAR(10)," "))))+1 - LEN(SUBSTITUTE(CLEAN(SUBSTITUTE(ProjTextQTable[[#This Row],[text]],CHAR(10)," "))," ",""))</f>
        <v>310</v>
      </c>
      <c r="O168" t="s">
        <v>777</v>
      </c>
      <c r="P168" t="s">
        <v>1214</v>
      </c>
    </row>
    <row r="169" spans="1:16" x14ac:dyDescent="0.35">
      <c r="A169">
        <f t="shared" si="2"/>
        <v>62</v>
      </c>
      <c r="B169" t="s">
        <v>1206</v>
      </c>
      <c r="C169" t="s">
        <v>1207</v>
      </c>
      <c r="D169" t="s">
        <v>752</v>
      </c>
      <c r="E169" t="s">
        <v>948</v>
      </c>
      <c r="F169" t="s">
        <v>753</v>
      </c>
      <c r="G169" t="s">
        <v>753</v>
      </c>
      <c r="H169" t="s">
        <v>753</v>
      </c>
      <c r="K169" s="30"/>
      <c r="L169" s="8">
        <v>43005.042800925927</v>
      </c>
      <c r="M169" s="21">
        <f>LEN(ProjTextQTable[[#This Row],[text]])</f>
        <v>3949</v>
      </c>
      <c r="N169" s="21">
        <f>LEN(TRIM(CLEAN(SUBSTITUTE(ProjTextQTable[[#This Row],[text]],CHAR(10)," "))))+1 - LEN(SUBSTITUTE(CLEAN(SUBSTITUTE(ProjTextQTable[[#This Row],[text]],CHAR(10)," "))," ",""))</f>
        <v>567</v>
      </c>
      <c r="O169" t="s">
        <v>753</v>
      </c>
      <c r="P169" t="s">
        <v>1215</v>
      </c>
    </row>
    <row r="170" spans="1:16" x14ac:dyDescent="0.35">
      <c r="A170">
        <f t="shared" si="2"/>
        <v>63</v>
      </c>
      <c r="B170" t="s">
        <v>1216</v>
      </c>
      <c r="C170" t="s">
        <v>1217</v>
      </c>
      <c r="D170" t="s">
        <v>726</v>
      </c>
      <c r="E170" t="s">
        <v>765</v>
      </c>
      <c r="F170" t="s">
        <v>728</v>
      </c>
      <c r="G170" t="s">
        <v>729</v>
      </c>
      <c r="H170" t="s">
        <v>814</v>
      </c>
      <c r="I170" t="s">
        <v>815</v>
      </c>
      <c r="K170" s="30">
        <v>43076</v>
      </c>
      <c r="L170" s="8">
        <v>43077.511655092596</v>
      </c>
      <c r="M170" s="21">
        <f>LEN(ProjTextQTable[[#This Row],[text]])</f>
        <v>2443</v>
      </c>
      <c r="N170" s="21">
        <f>LEN(TRIM(CLEAN(SUBSTITUTE(ProjTextQTable[[#This Row],[text]],CHAR(10)," "))))+1 - LEN(SUBSTITUTE(CLEAN(SUBSTITUTE(ProjTextQTable[[#This Row],[text]],CHAR(10)," "))," ",""))</f>
        <v>351</v>
      </c>
      <c r="O170" t="s">
        <v>816</v>
      </c>
      <c r="P170" t="s">
        <v>1218</v>
      </c>
    </row>
    <row r="171" spans="1:16" x14ac:dyDescent="0.35">
      <c r="A171">
        <f t="shared" si="2"/>
        <v>63</v>
      </c>
      <c r="B171" t="s">
        <v>1216</v>
      </c>
      <c r="C171" t="s">
        <v>1217</v>
      </c>
      <c r="D171" t="s">
        <v>895</v>
      </c>
      <c r="E171" t="s">
        <v>765</v>
      </c>
      <c r="F171" t="s">
        <v>753</v>
      </c>
      <c r="G171" t="s">
        <v>896</v>
      </c>
      <c r="H171" t="s">
        <v>753</v>
      </c>
      <c r="I171" t="s">
        <v>753</v>
      </c>
      <c r="K171" s="30"/>
      <c r="L171" s="8">
        <v>43082.497928240744</v>
      </c>
      <c r="M171" s="21">
        <f>LEN(ProjTextQTable[[#This Row],[text]])</f>
        <v>1950</v>
      </c>
      <c r="N171" s="21">
        <f>LEN(TRIM(CLEAN(SUBSTITUTE(ProjTextQTable[[#This Row],[text]],CHAR(10)," "))))+1 - LEN(SUBSTITUTE(CLEAN(SUBSTITUTE(ProjTextQTable[[#This Row],[text]],CHAR(10)," "))," ",""))</f>
        <v>284</v>
      </c>
      <c r="O171" t="s">
        <v>753</v>
      </c>
      <c r="P171" t="s">
        <v>1219</v>
      </c>
    </row>
    <row r="172" spans="1:16" x14ac:dyDescent="0.35">
      <c r="A172">
        <f t="shared" si="2"/>
        <v>63</v>
      </c>
      <c r="B172" t="s">
        <v>1216</v>
      </c>
      <c r="C172" t="s">
        <v>1217</v>
      </c>
      <c r="D172" t="s">
        <v>734</v>
      </c>
      <c r="E172" t="s">
        <v>765</v>
      </c>
      <c r="F172" t="s">
        <v>616</v>
      </c>
      <c r="G172" t="s">
        <v>735</v>
      </c>
      <c r="H172" t="s">
        <v>736</v>
      </c>
      <c r="I172" t="s">
        <v>737</v>
      </c>
      <c r="J172" t="s">
        <v>738</v>
      </c>
      <c r="K172" s="30">
        <v>43077</v>
      </c>
      <c r="L172" s="8">
        <v>43071.599907407406</v>
      </c>
      <c r="M172" s="21">
        <f>LEN(ProjTextQTable[[#This Row],[text]])</f>
        <v>3627</v>
      </c>
      <c r="N172" s="21">
        <f>LEN(TRIM(CLEAN(SUBSTITUTE(ProjTextQTable[[#This Row],[text]],CHAR(10)," "))))+1 - LEN(SUBSTITUTE(CLEAN(SUBSTITUTE(ProjTextQTable[[#This Row],[text]],CHAR(10)," "))," ",""))</f>
        <v>502</v>
      </c>
      <c r="O172" t="s">
        <v>777</v>
      </c>
      <c r="P172" t="s">
        <v>1220</v>
      </c>
    </row>
    <row r="173" spans="1:16" x14ac:dyDescent="0.35">
      <c r="A173">
        <f t="shared" si="2"/>
        <v>63</v>
      </c>
      <c r="B173" t="s">
        <v>1216</v>
      </c>
      <c r="C173" t="s">
        <v>1217</v>
      </c>
      <c r="D173" t="s">
        <v>734</v>
      </c>
      <c r="E173" t="s">
        <v>765</v>
      </c>
      <c r="F173" t="s">
        <v>523</v>
      </c>
      <c r="G173" t="s">
        <v>771</v>
      </c>
      <c r="H173" t="s">
        <v>772</v>
      </c>
      <c r="I173" t="s">
        <v>737</v>
      </c>
      <c r="J173" t="s">
        <v>738</v>
      </c>
      <c r="K173" s="30">
        <v>43077</v>
      </c>
      <c r="L173" s="8">
        <v>43072.777280092596</v>
      </c>
      <c r="M173" s="21">
        <f>LEN(ProjTextQTable[[#This Row],[text]])</f>
        <v>2745</v>
      </c>
      <c r="N173" s="21">
        <f>LEN(TRIM(CLEAN(SUBSTITUTE(ProjTextQTable[[#This Row],[text]],CHAR(10)," "))))+1 - LEN(SUBSTITUTE(CLEAN(SUBSTITUTE(ProjTextQTable[[#This Row],[text]],CHAR(10)," "))," ",""))</f>
        <v>419</v>
      </c>
      <c r="O173" t="s">
        <v>777</v>
      </c>
      <c r="P173" t="s">
        <v>1221</v>
      </c>
    </row>
    <row r="174" spans="1:16" x14ac:dyDescent="0.35">
      <c r="A174">
        <f t="shared" si="2"/>
        <v>63</v>
      </c>
      <c r="B174" t="s">
        <v>1216</v>
      </c>
      <c r="C174" t="s">
        <v>1217</v>
      </c>
      <c r="D174" t="s">
        <v>734</v>
      </c>
      <c r="E174" t="s">
        <v>765</v>
      </c>
      <c r="F174" t="s">
        <v>703</v>
      </c>
      <c r="G174" t="s">
        <v>749</v>
      </c>
      <c r="H174" t="s">
        <v>750</v>
      </c>
      <c r="I174" t="s">
        <v>737</v>
      </c>
      <c r="J174" t="s">
        <v>738</v>
      </c>
      <c r="K174" s="30">
        <v>43077</v>
      </c>
      <c r="L174" s="8">
        <v>43072.90828703704</v>
      </c>
      <c r="M174" s="21">
        <f>LEN(ProjTextQTable[[#This Row],[text]])</f>
        <v>3202</v>
      </c>
      <c r="N174" s="21">
        <f>LEN(TRIM(CLEAN(SUBSTITUTE(ProjTextQTable[[#This Row],[text]],CHAR(10)," "))))+1 - LEN(SUBSTITUTE(CLEAN(SUBSTITUTE(ProjTextQTable[[#This Row],[text]],CHAR(10)," "))," ",""))</f>
        <v>482</v>
      </c>
      <c r="O174" t="s">
        <v>920</v>
      </c>
      <c r="P174" t="s">
        <v>1222</v>
      </c>
    </row>
    <row r="175" spans="1:16" x14ac:dyDescent="0.35">
      <c r="A175">
        <f t="shared" si="2"/>
        <v>63</v>
      </c>
      <c r="B175" t="s">
        <v>1216</v>
      </c>
      <c r="C175" t="s">
        <v>1217</v>
      </c>
      <c r="D175" t="s">
        <v>734</v>
      </c>
      <c r="E175" t="s">
        <v>765</v>
      </c>
      <c r="F175" t="s">
        <v>531</v>
      </c>
      <c r="G175" t="s">
        <v>780</v>
      </c>
      <c r="H175" t="s">
        <v>781</v>
      </c>
      <c r="I175" t="s">
        <v>737</v>
      </c>
      <c r="J175" t="s">
        <v>738</v>
      </c>
      <c r="K175" s="30">
        <v>43077</v>
      </c>
      <c r="L175" s="8">
        <v>43072.74287037037</v>
      </c>
      <c r="M175" s="21">
        <f>LEN(ProjTextQTable[[#This Row],[text]])</f>
        <v>3611</v>
      </c>
      <c r="N175" s="21">
        <f>LEN(TRIM(CLEAN(SUBSTITUTE(ProjTextQTable[[#This Row],[text]],CHAR(10)," "))))+1 - LEN(SUBSTITUTE(CLEAN(SUBSTITUTE(ProjTextQTable[[#This Row],[text]],CHAR(10)," "))," ",""))</f>
        <v>542</v>
      </c>
      <c r="O175" t="s">
        <v>777</v>
      </c>
      <c r="P175" t="s">
        <v>1223</v>
      </c>
    </row>
    <row r="176" spans="1:16" x14ac:dyDescent="0.35">
      <c r="A176">
        <f t="shared" si="2"/>
        <v>63</v>
      </c>
      <c r="B176" t="s">
        <v>1216</v>
      </c>
      <c r="C176" t="s">
        <v>1217</v>
      </c>
      <c r="D176" t="s">
        <v>752</v>
      </c>
      <c r="E176" t="s">
        <v>765</v>
      </c>
      <c r="F176" t="s">
        <v>753</v>
      </c>
      <c r="G176" t="s">
        <v>753</v>
      </c>
      <c r="H176" t="s">
        <v>753</v>
      </c>
      <c r="K176" s="30"/>
      <c r="L176" s="8">
        <v>43005.042812500003</v>
      </c>
      <c r="M176" s="21">
        <f>LEN(ProjTextQTable[[#This Row],[text]])</f>
        <v>2973</v>
      </c>
      <c r="N176" s="21">
        <f>LEN(TRIM(CLEAN(SUBSTITUTE(ProjTextQTable[[#This Row],[text]],CHAR(10)," "))))+1 - LEN(SUBSTITUTE(CLEAN(SUBSTITUTE(ProjTextQTable[[#This Row],[text]],CHAR(10)," "))," ",""))</f>
        <v>438</v>
      </c>
      <c r="O176" t="s">
        <v>753</v>
      </c>
      <c r="P176" t="s">
        <v>1224</v>
      </c>
    </row>
    <row r="177" spans="1:16" x14ac:dyDescent="0.35">
      <c r="A177">
        <f t="shared" si="2"/>
        <v>64</v>
      </c>
      <c r="B177" t="s">
        <v>1225</v>
      </c>
      <c r="C177" t="s">
        <v>1217</v>
      </c>
      <c r="D177" t="s">
        <v>752</v>
      </c>
      <c r="E177" t="s">
        <v>1032</v>
      </c>
      <c r="F177" t="s">
        <v>753</v>
      </c>
      <c r="G177" t="s">
        <v>753</v>
      </c>
      <c r="H177" t="s">
        <v>753</v>
      </c>
      <c r="K177" s="30"/>
      <c r="L177" s="8">
        <v>43005.042824074073</v>
      </c>
      <c r="M177" s="21">
        <f>LEN(ProjTextQTable[[#This Row],[text]])</f>
        <v>4481</v>
      </c>
      <c r="N177" s="21">
        <f>LEN(TRIM(CLEAN(SUBSTITUTE(ProjTextQTable[[#This Row],[text]],CHAR(10)," "))))+1 - LEN(SUBSTITUTE(CLEAN(SUBSTITUTE(ProjTextQTable[[#This Row],[text]],CHAR(10)," "))," ",""))</f>
        <v>629</v>
      </c>
      <c r="O177" t="s">
        <v>753</v>
      </c>
      <c r="P177" t="s">
        <v>1226</v>
      </c>
    </row>
    <row r="178" spans="1:16" x14ac:dyDescent="0.35">
      <c r="A178">
        <f t="shared" si="2"/>
        <v>65</v>
      </c>
      <c r="B178" t="s">
        <v>1227</v>
      </c>
      <c r="C178" t="s">
        <v>1228</v>
      </c>
      <c r="D178" t="s">
        <v>752</v>
      </c>
      <c r="E178" t="s">
        <v>1229</v>
      </c>
      <c r="F178" t="s">
        <v>753</v>
      </c>
      <c r="G178" t="s">
        <v>753</v>
      </c>
      <c r="H178" t="s">
        <v>753</v>
      </c>
      <c r="K178" s="30"/>
      <c r="L178" s="8">
        <v>43006.042592592596</v>
      </c>
      <c r="M178" s="21">
        <f>LEN(ProjTextQTable[[#This Row],[text]])</f>
        <v>4111</v>
      </c>
      <c r="N178" s="21">
        <f>LEN(TRIM(CLEAN(SUBSTITUTE(ProjTextQTable[[#This Row],[text]],CHAR(10)," "))))+1 - LEN(SUBSTITUTE(CLEAN(SUBSTITUTE(ProjTextQTable[[#This Row],[text]],CHAR(10)," "))," ",""))</f>
        <v>617</v>
      </c>
      <c r="O178" t="s">
        <v>753</v>
      </c>
      <c r="P178" t="s">
        <v>1230</v>
      </c>
    </row>
    <row r="179" spans="1:16" x14ac:dyDescent="0.35">
      <c r="A179">
        <f t="shared" si="2"/>
        <v>66</v>
      </c>
      <c r="B179" t="s">
        <v>1231</v>
      </c>
      <c r="C179" t="s">
        <v>1232</v>
      </c>
      <c r="D179" t="s">
        <v>726</v>
      </c>
      <c r="E179" t="s">
        <v>948</v>
      </c>
      <c r="F179" t="s">
        <v>949</v>
      </c>
      <c r="G179" t="s">
        <v>950</v>
      </c>
      <c r="H179" t="s">
        <v>730</v>
      </c>
      <c r="I179" t="s">
        <v>731</v>
      </c>
      <c r="J179" t="s">
        <v>767</v>
      </c>
      <c r="K179" s="30">
        <v>43082</v>
      </c>
      <c r="L179" s="8">
        <v>43083.643587962964</v>
      </c>
      <c r="M179" s="21">
        <f>LEN(ProjTextQTable[[#This Row],[text]])</f>
        <v>3563</v>
      </c>
      <c r="N179" s="21">
        <f>LEN(TRIM(CLEAN(SUBSTITUTE(ProjTextQTable[[#This Row],[text]],CHAR(10)," "))))+1 - LEN(SUBSTITUTE(CLEAN(SUBSTITUTE(ProjTextQTable[[#This Row],[text]],CHAR(10)," "))," ",""))</f>
        <v>500</v>
      </c>
      <c r="O179" t="s">
        <v>732</v>
      </c>
      <c r="P179" t="s">
        <v>1233</v>
      </c>
    </row>
    <row r="180" spans="1:16" x14ac:dyDescent="0.35">
      <c r="A180">
        <f t="shared" si="2"/>
        <v>66</v>
      </c>
      <c r="B180" t="s">
        <v>1231</v>
      </c>
      <c r="C180" t="s">
        <v>1232</v>
      </c>
      <c r="D180" t="s">
        <v>734</v>
      </c>
      <c r="E180" t="s">
        <v>948</v>
      </c>
      <c r="F180" t="s">
        <v>658</v>
      </c>
      <c r="G180" t="s">
        <v>1130</v>
      </c>
      <c r="H180" t="s">
        <v>1131</v>
      </c>
      <c r="I180" t="s">
        <v>737</v>
      </c>
      <c r="J180" t="s">
        <v>738</v>
      </c>
      <c r="K180" s="30">
        <v>43083</v>
      </c>
      <c r="L180" s="8">
        <v>43082.638472222221</v>
      </c>
      <c r="M180" s="21">
        <f>LEN(ProjTextQTable[[#This Row],[text]])</f>
        <v>2298</v>
      </c>
      <c r="N180" s="21">
        <f>LEN(TRIM(CLEAN(SUBSTITUTE(ProjTextQTable[[#This Row],[text]],CHAR(10)," "))))+1 - LEN(SUBSTITUTE(CLEAN(SUBSTITUTE(ProjTextQTable[[#This Row],[text]],CHAR(10)," "))," ",""))</f>
        <v>330</v>
      </c>
      <c r="O180" t="s">
        <v>744</v>
      </c>
      <c r="P180" t="s">
        <v>1234</v>
      </c>
    </row>
    <row r="181" spans="1:16" x14ac:dyDescent="0.35">
      <c r="A181">
        <f t="shared" si="2"/>
        <v>66</v>
      </c>
      <c r="B181" t="s">
        <v>1231</v>
      </c>
      <c r="C181" t="s">
        <v>1232</v>
      </c>
      <c r="D181" t="s">
        <v>734</v>
      </c>
      <c r="E181" t="s">
        <v>948</v>
      </c>
      <c r="F181" t="s">
        <v>709</v>
      </c>
      <c r="G181" t="s">
        <v>952</v>
      </c>
      <c r="H181" t="s">
        <v>953</v>
      </c>
      <c r="I181" t="s">
        <v>737</v>
      </c>
      <c r="J181" t="s">
        <v>738</v>
      </c>
      <c r="K181" s="30">
        <v>43083</v>
      </c>
      <c r="L181" s="8">
        <v>43073.643391203703</v>
      </c>
      <c r="M181" s="21">
        <f>LEN(ProjTextQTable[[#This Row],[text]])</f>
        <v>4464</v>
      </c>
      <c r="N181" s="21">
        <f>LEN(TRIM(CLEAN(SUBSTITUTE(ProjTextQTable[[#This Row],[text]],CHAR(10)," "))))+1 - LEN(SUBSTITUTE(CLEAN(SUBSTITUTE(ProjTextQTable[[#This Row],[text]],CHAR(10)," "))," ",""))</f>
        <v>669</v>
      </c>
      <c r="O181" t="s">
        <v>830</v>
      </c>
      <c r="P181" t="s">
        <v>1235</v>
      </c>
    </row>
    <row r="182" spans="1:16" x14ac:dyDescent="0.35">
      <c r="A182">
        <f t="shared" si="2"/>
        <v>66</v>
      </c>
      <c r="B182" t="s">
        <v>1231</v>
      </c>
      <c r="C182" t="s">
        <v>1232</v>
      </c>
      <c r="D182" t="s">
        <v>734</v>
      </c>
      <c r="E182" t="s">
        <v>948</v>
      </c>
      <c r="F182" t="s">
        <v>541</v>
      </c>
      <c r="G182" t="s">
        <v>955</v>
      </c>
      <c r="H182" t="s">
        <v>956</v>
      </c>
      <c r="I182" t="s">
        <v>737</v>
      </c>
      <c r="J182" t="s">
        <v>738</v>
      </c>
      <c r="K182" s="30">
        <v>43083</v>
      </c>
      <c r="L182" s="8">
        <v>43078.639282407406</v>
      </c>
      <c r="M182" s="21">
        <f>LEN(ProjTextQTable[[#This Row],[text]])</f>
        <v>7017</v>
      </c>
      <c r="N182" s="21">
        <f>LEN(TRIM(CLEAN(SUBSTITUTE(ProjTextQTable[[#This Row],[text]],CHAR(10)," "))))+1 - LEN(SUBSTITUTE(CLEAN(SUBSTITUTE(ProjTextQTable[[#This Row],[text]],CHAR(10)," "))," ",""))</f>
        <v>993</v>
      </c>
      <c r="O182" t="s">
        <v>773</v>
      </c>
      <c r="P182" t="s">
        <v>1236</v>
      </c>
    </row>
    <row r="183" spans="1:16" x14ac:dyDescent="0.35">
      <c r="A183">
        <f t="shared" si="2"/>
        <v>66</v>
      </c>
      <c r="B183" t="s">
        <v>1231</v>
      </c>
      <c r="C183" t="s">
        <v>1232</v>
      </c>
      <c r="D183" t="s">
        <v>734</v>
      </c>
      <c r="E183" t="s">
        <v>948</v>
      </c>
      <c r="F183" t="s">
        <v>643</v>
      </c>
      <c r="G183" t="s">
        <v>962</v>
      </c>
      <c r="H183" t="s">
        <v>963</v>
      </c>
      <c r="I183" t="s">
        <v>737</v>
      </c>
      <c r="J183" t="s">
        <v>738</v>
      </c>
      <c r="K183" s="30">
        <v>43083</v>
      </c>
      <c r="L183" s="8">
        <v>43079.520439814813</v>
      </c>
      <c r="M183" s="21">
        <f>LEN(ProjTextQTable[[#This Row],[text]])</f>
        <v>2808</v>
      </c>
      <c r="N183" s="21">
        <f>LEN(TRIM(CLEAN(SUBSTITUTE(ProjTextQTable[[#This Row],[text]],CHAR(10)," "))))+1 - LEN(SUBSTITUTE(CLEAN(SUBSTITUTE(ProjTextQTable[[#This Row],[text]],CHAR(10)," "))," ",""))</f>
        <v>392</v>
      </c>
      <c r="O183" t="s">
        <v>773</v>
      </c>
      <c r="P183" t="s">
        <v>1237</v>
      </c>
    </row>
    <row r="184" spans="1:16" x14ac:dyDescent="0.35">
      <c r="A184">
        <f t="shared" si="2"/>
        <v>67</v>
      </c>
      <c r="B184" t="s">
        <v>1238</v>
      </c>
      <c r="C184" t="s">
        <v>1239</v>
      </c>
      <c r="D184" t="s">
        <v>752</v>
      </c>
      <c r="E184" t="s">
        <v>931</v>
      </c>
      <c r="F184" t="s">
        <v>753</v>
      </c>
      <c r="G184" t="s">
        <v>753</v>
      </c>
      <c r="H184" t="s">
        <v>753</v>
      </c>
      <c r="K184" s="30"/>
      <c r="L184" s="8">
        <v>43005.04283564815</v>
      </c>
      <c r="M184" s="21">
        <f>LEN(ProjTextQTable[[#This Row],[text]])</f>
        <v>3291</v>
      </c>
      <c r="N184" s="21">
        <f>LEN(TRIM(CLEAN(SUBSTITUTE(ProjTextQTable[[#This Row],[text]],CHAR(10)," "))))+1 - LEN(SUBSTITUTE(CLEAN(SUBSTITUTE(ProjTextQTable[[#This Row],[text]],CHAR(10)," "))," ",""))</f>
        <v>510</v>
      </c>
      <c r="O184" t="s">
        <v>753</v>
      </c>
      <c r="P184" t="s">
        <v>1240</v>
      </c>
    </row>
    <row r="185" spans="1:16" x14ac:dyDescent="0.35">
      <c r="A185">
        <f t="shared" si="2"/>
        <v>68</v>
      </c>
      <c r="B185" t="s">
        <v>1241</v>
      </c>
      <c r="C185" t="s">
        <v>1242</v>
      </c>
      <c r="D185" t="s">
        <v>752</v>
      </c>
      <c r="E185" t="s">
        <v>1185</v>
      </c>
      <c r="F185" t="s">
        <v>753</v>
      </c>
      <c r="G185" t="s">
        <v>753</v>
      </c>
      <c r="H185" t="s">
        <v>753</v>
      </c>
      <c r="K185" s="30"/>
      <c r="L185" s="8">
        <v>43005.04283564815</v>
      </c>
      <c r="M185" s="21">
        <f>LEN(ProjTextQTable[[#This Row],[text]])</f>
        <v>4469</v>
      </c>
      <c r="N185" s="21">
        <f>LEN(TRIM(CLEAN(SUBSTITUTE(ProjTextQTable[[#This Row],[text]],CHAR(10)," "))))+1 - LEN(SUBSTITUTE(CLEAN(SUBSTITUTE(ProjTextQTable[[#This Row],[text]],CHAR(10)," "))," ",""))</f>
        <v>661</v>
      </c>
      <c r="O185" t="s">
        <v>753</v>
      </c>
      <c r="P185" t="s">
        <v>1243</v>
      </c>
    </row>
    <row r="186" spans="1:16" x14ac:dyDescent="0.35">
      <c r="A186">
        <f t="shared" si="2"/>
        <v>69</v>
      </c>
      <c r="B186" t="s">
        <v>1244</v>
      </c>
      <c r="C186" t="s">
        <v>1245</v>
      </c>
      <c r="D186" t="s">
        <v>752</v>
      </c>
      <c r="E186" t="s">
        <v>931</v>
      </c>
      <c r="F186" t="s">
        <v>753</v>
      </c>
      <c r="G186" t="s">
        <v>753</v>
      </c>
      <c r="H186" t="s">
        <v>753</v>
      </c>
      <c r="K186" s="30"/>
      <c r="L186" s="8">
        <v>43005.042847222219</v>
      </c>
      <c r="M186" s="21">
        <f>LEN(ProjTextQTable[[#This Row],[text]])</f>
        <v>4042</v>
      </c>
      <c r="N186" s="21">
        <f>LEN(TRIM(CLEAN(SUBSTITUTE(ProjTextQTable[[#This Row],[text]],CHAR(10)," "))))+1 - LEN(SUBSTITUTE(CLEAN(SUBSTITUTE(ProjTextQTable[[#This Row],[text]],CHAR(10)," "))," ",""))</f>
        <v>605</v>
      </c>
      <c r="O186" t="s">
        <v>753</v>
      </c>
      <c r="P186" t="s">
        <v>1246</v>
      </c>
    </row>
    <row r="187" spans="1:16" x14ac:dyDescent="0.35">
      <c r="A187">
        <f t="shared" si="2"/>
        <v>70</v>
      </c>
      <c r="B187" t="s">
        <v>1247</v>
      </c>
      <c r="C187" t="s">
        <v>1248</v>
      </c>
      <c r="D187" t="s">
        <v>734</v>
      </c>
      <c r="E187" t="s">
        <v>1201</v>
      </c>
      <c r="F187" t="s">
        <v>538</v>
      </c>
      <c r="G187" t="s">
        <v>1202</v>
      </c>
      <c r="H187" t="s">
        <v>1203</v>
      </c>
      <c r="I187" t="s">
        <v>737</v>
      </c>
      <c r="J187" t="s">
        <v>738</v>
      </c>
      <c r="K187" s="30">
        <v>43119</v>
      </c>
      <c r="L187" s="8">
        <v>43087.550613425927</v>
      </c>
      <c r="M187" s="21">
        <f>LEN(ProjTextQTable[[#This Row],[text]])</f>
        <v>4833</v>
      </c>
      <c r="N187" s="21">
        <f>LEN(TRIM(CLEAN(SUBSTITUTE(ProjTextQTable[[#This Row],[text]],CHAR(10)," "))))+1 - LEN(SUBSTITUTE(CLEAN(SUBSTITUTE(ProjTextQTable[[#This Row],[text]],CHAR(10)," "))," ",""))</f>
        <v>760</v>
      </c>
      <c r="O187" t="s">
        <v>777</v>
      </c>
      <c r="P187" t="s">
        <v>1249</v>
      </c>
    </row>
    <row r="188" spans="1:16" x14ac:dyDescent="0.35">
      <c r="A188">
        <f t="shared" si="2"/>
        <v>70</v>
      </c>
      <c r="B188" t="s">
        <v>1247</v>
      </c>
      <c r="C188" t="s">
        <v>1248</v>
      </c>
      <c r="D188" t="s">
        <v>752</v>
      </c>
      <c r="E188" t="s">
        <v>1201</v>
      </c>
      <c r="F188" t="s">
        <v>753</v>
      </c>
      <c r="G188" t="s">
        <v>753</v>
      </c>
      <c r="H188" t="s">
        <v>753</v>
      </c>
      <c r="K188" s="30"/>
      <c r="L188" s="8">
        <v>43005.042847222219</v>
      </c>
      <c r="M188" s="21">
        <f>LEN(ProjTextQTable[[#This Row],[text]])</f>
        <v>3132</v>
      </c>
      <c r="N188" s="21">
        <f>LEN(TRIM(CLEAN(SUBSTITUTE(ProjTextQTable[[#This Row],[text]],CHAR(10)," "))))+1 - LEN(SUBSTITUTE(CLEAN(SUBSTITUTE(ProjTextQTable[[#This Row],[text]],CHAR(10)," "))," ",""))</f>
        <v>453</v>
      </c>
      <c r="O188" t="s">
        <v>753</v>
      </c>
      <c r="P188" t="s">
        <v>1250</v>
      </c>
    </row>
    <row r="189" spans="1:16" x14ac:dyDescent="0.35">
      <c r="A189">
        <f t="shared" si="2"/>
        <v>71</v>
      </c>
      <c r="B189" t="s">
        <v>1251</v>
      </c>
      <c r="C189" t="s">
        <v>1252</v>
      </c>
      <c r="D189" t="s">
        <v>726</v>
      </c>
      <c r="E189" t="s">
        <v>727</v>
      </c>
      <c r="F189" t="s">
        <v>728</v>
      </c>
      <c r="G189" t="s">
        <v>729</v>
      </c>
      <c r="H189" t="s">
        <v>766</v>
      </c>
      <c r="I189" t="s">
        <v>767</v>
      </c>
      <c r="J189" t="s">
        <v>1107</v>
      </c>
      <c r="K189" s="30">
        <v>43076</v>
      </c>
      <c r="L189" s="8">
        <v>43077.497199074074</v>
      </c>
      <c r="M189" s="21">
        <f>LEN(ProjTextQTable[[#This Row],[text]])</f>
        <v>4270</v>
      </c>
      <c r="N189" s="21">
        <f>LEN(TRIM(CLEAN(SUBSTITUTE(ProjTextQTable[[#This Row],[text]],CHAR(10)," "))))+1 - LEN(SUBSTITUTE(CLEAN(SUBSTITUTE(ProjTextQTable[[#This Row],[text]],CHAR(10)," "))," ",""))</f>
        <v>614</v>
      </c>
      <c r="O189" t="s">
        <v>769</v>
      </c>
      <c r="P189" t="s">
        <v>1253</v>
      </c>
    </row>
    <row r="190" spans="1:16" x14ac:dyDescent="0.35">
      <c r="A190">
        <f t="shared" si="2"/>
        <v>71</v>
      </c>
      <c r="B190" t="s">
        <v>1251</v>
      </c>
      <c r="C190" t="s">
        <v>1252</v>
      </c>
      <c r="D190" t="s">
        <v>734</v>
      </c>
      <c r="E190" t="s">
        <v>727</v>
      </c>
      <c r="F190" t="s">
        <v>694</v>
      </c>
      <c r="G190" t="s">
        <v>1254</v>
      </c>
      <c r="H190" t="s">
        <v>1255</v>
      </c>
      <c r="I190" t="s">
        <v>737</v>
      </c>
      <c r="J190" t="s">
        <v>738</v>
      </c>
      <c r="K190" s="30">
        <v>43077</v>
      </c>
      <c r="L190" s="8">
        <v>43069.530960648146</v>
      </c>
      <c r="M190" s="21">
        <f>LEN(ProjTextQTable[[#This Row],[text]])</f>
        <v>3738</v>
      </c>
      <c r="N190" s="21">
        <f>LEN(TRIM(CLEAN(SUBSTITUTE(ProjTextQTable[[#This Row],[text]],CHAR(10)," "))))+1 - LEN(SUBSTITUTE(CLEAN(SUBSTITUTE(ProjTextQTable[[#This Row],[text]],CHAR(10)," "))," ",""))</f>
        <v>520</v>
      </c>
      <c r="O190" t="s">
        <v>821</v>
      </c>
      <c r="P190" t="s">
        <v>1256</v>
      </c>
    </row>
    <row r="191" spans="1:16" x14ac:dyDescent="0.35">
      <c r="A191">
        <f t="shared" si="2"/>
        <v>71</v>
      </c>
      <c r="B191" t="s">
        <v>1251</v>
      </c>
      <c r="C191" t="s">
        <v>1252</v>
      </c>
      <c r="D191" t="s">
        <v>734</v>
      </c>
      <c r="E191" t="s">
        <v>727</v>
      </c>
      <c r="F191" t="s">
        <v>741</v>
      </c>
      <c r="G191" t="s">
        <v>742</v>
      </c>
      <c r="H191" t="s">
        <v>743</v>
      </c>
      <c r="I191" t="s">
        <v>737</v>
      </c>
      <c r="J191" t="s">
        <v>738</v>
      </c>
      <c r="K191" s="30">
        <v>43077</v>
      </c>
      <c r="L191" s="8">
        <v>43072.973715277774</v>
      </c>
      <c r="M191" s="21">
        <f>LEN(ProjTextQTable[[#This Row],[text]])</f>
        <v>7657</v>
      </c>
      <c r="N191" s="21">
        <f>LEN(TRIM(CLEAN(SUBSTITUTE(ProjTextQTable[[#This Row],[text]],CHAR(10)," "))))+1 - LEN(SUBSTITUTE(CLEAN(SUBSTITUTE(ProjTextQTable[[#This Row],[text]],CHAR(10)," "))," ",""))</f>
        <v>1111</v>
      </c>
      <c r="O191" t="s">
        <v>773</v>
      </c>
      <c r="P191" t="s">
        <v>1257</v>
      </c>
    </row>
    <row r="192" spans="1:16" x14ac:dyDescent="0.35">
      <c r="A192">
        <f t="shared" si="2"/>
        <v>71</v>
      </c>
      <c r="B192" t="s">
        <v>1251</v>
      </c>
      <c r="C192" t="s">
        <v>1252</v>
      </c>
      <c r="D192" t="s">
        <v>734</v>
      </c>
      <c r="E192" t="s">
        <v>727</v>
      </c>
      <c r="F192" t="s">
        <v>1258</v>
      </c>
      <c r="G192" t="s">
        <v>1259</v>
      </c>
      <c r="H192" t="s">
        <v>1260</v>
      </c>
      <c r="I192" t="s">
        <v>738</v>
      </c>
      <c r="J192" t="s">
        <v>738</v>
      </c>
      <c r="K192" s="30">
        <v>43074</v>
      </c>
      <c r="L192" s="8">
        <v>43074.439722222225</v>
      </c>
      <c r="M192" s="21">
        <f>LEN(ProjTextQTable[[#This Row],[text]])</f>
        <v>6375</v>
      </c>
      <c r="N192" s="21">
        <f>LEN(TRIM(CLEAN(SUBSTITUTE(ProjTextQTable[[#This Row],[text]],CHAR(10)," "))))+1 - LEN(SUBSTITUTE(CLEAN(SUBSTITUTE(ProjTextQTable[[#This Row],[text]],CHAR(10)," "))," ",""))</f>
        <v>992</v>
      </c>
      <c r="O192" t="s">
        <v>744</v>
      </c>
      <c r="P192" t="s">
        <v>1261</v>
      </c>
    </row>
    <row r="193" spans="1:16" x14ac:dyDescent="0.35">
      <c r="A193">
        <f t="shared" si="2"/>
        <v>71</v>
      </c>
      <c r="B193" t="s">
        <v>1251</v>
      </c>
      <c r="C193" t="s">
        <v>1252</v>
      </c>
      <c r="D193" t="s">
        <v>734</v>
      </c>
      <c r="E193" t="s">
        <v>727</v>
      </c>
      <c r="F193" t="s">
        <v>1177</v>
      </c>
      <c r="G193" t="s">
        <v>1178</v>
      </c>
      <c r="H193" t="s">
        <v>1179</v>
      </c>
      <c r="I193" t="s">
        <v>737</v>
      </c>
      <c r="J193" t="s">
        <v>738</v>
      </c>
      <c r="K193" s="30">
        <v>43077</v>
      </c>
      <c r="L193" s="8">
        <v>43077.345358796294</v>
      </c>
      <c r="M193" s="21">
        <f>LEN(ProjTextQTable[[#This Row],[text]])</f>
        <v>1951</v>
      </c>
      <c r="N193" s="21">
        <f>LEN(TRIM(CLEAN(SUBSTITUTE(ProjTextQTable[[#This Row],[text]],CHAR(10)," "))))+1 - LEN(SUBSTITUTE(CLEAN(SUBSTITUTE(ProjTextQTable[[#This Row],[text]],CHAR(10)," "))," ",""))</f>
        <v>277</v>
      </c>
      <c r="O193" t="s">
        <v>773</v>
      </c>
      <c r="P193" t="s">
        <v>1262</v>
      </c>
    </row>
    <row r="194" spans="1:16" x14ac:dyDescent="0.35">
      <c r="A194">
        <f t="shared" ref="A194:A257" si="3">A193+(B194&lt;&gt;B193)</f>
        <v>71</v>
      </c>
      <c r="B194" t="s">
        <v>1251</v>
      </c>
      <c r="C194" t="s">
        <v>1252</v>
      </c>
      <c r="D194" t="s">
        <v>752</v>
      </c>
      <c r="E194" t="s">
        <v>727</v>
      </c>
      <c r="F194" t="s">
        <v>753</v>
      </c>
      <c r="G194" t="s">
        <v>753</v>
      </c>
      <c r="H194" t="s">
        <v>753</v>
      </c>
      <c r="K194" s="30"/>
      <c r="L194" s="8">
        <v>43005.042858796296</v>
      </c>
      <c r="M194" s="21">
        <f>LEN(ProjTextQTable[[#This Row],[text]])</f>
        <v>4200</v>
      </c>
      <c r="N194" s="21">
        <f>LEN(TRIM(CLEAN(SUBSTITUTE(ProjTextQTable[[#This Row],[text]],CHAR(10)," "))))+1 - LEN(SUBSTITUTE(CLEAN(SUBSTITUTE(ProjTextQTable[[#This Row],[text]],CHAR(10)," "))," ",""))</f>
        <v>585</v>
      </c>
      <c r="O194" t="s">
        <v>753</v>
      </c>
      <c r="P194" t="s">
        <v>1263</v>
      </c>
    </row>
    <row r="195" spans="1:16" x14ac:dyDescent="0.35">
      <c r="A195">
        <f t="shared" si="3"/>
        <v>72</v>
      </c>
      <c r="B195" t="s">
        <v>1264</v>
      </c>
      <c r="C195" t="s">
        <v>1265</v>
      </c>
      <c r="D195" t="s">
        <v>752</v>
      </c>
      <c r="E195" t="s">
        <v>761</v>
      </c>
      <c r="F195" t="s">
        <v>753</v>
      </c>
      <c r="G195" t="s">
        <v>753</v>
      </c>
      <c r="H195" t="s">
        <v>753</v>
      </c>
      <c r="K195" s="30"/>
      <c r="L195" s="8">
        <v>43006.042615740742</v>
      </c>
      <c r="M195" s="21">
        <f>LEN(ProjTextQTable[[#This Row],[text]])</f>
        <v>4054</v>
      </c>
      <c r="N195" s="21">
        <f>LEN(TRIM(CLEAN(SUBSTITUTE(ProjTextQTable[[#This Row],[text]],CHAR(10)," "))))+1 - LEN(SUBSTITUTE(CLEAN(SUBSTITUTE(ProjTextQTable[[#This Row],[text]],CHAR(10)," "))," ",""))</f>
        <v>573</v>
      </c>
      <c r="O195" t="s">
        <v>753</v>
      </c>
      <c r="P195" t="s">
        <v>1266</v>
      </c>
    </row>
    <row r="196" spans="1:16" x14ac:dyDescent="0.35">
      <c r="A196">
        <f t="shared" si="3"/>
        <v>73</v>
      </c>
      <c r="B196" t="s">
        <v>1267</v>
      </c>
      <c r="C196" t="s">
        <v>1268</v>
      </c>
      <c r="D196" t="s">
        <v>752</v>
      </c>
      <c r="E196" t="s">
        <v>757</v>
      </c>
      <c r="F196" t="s">
        <v>753</v>
      </c>
      <c r="G196" t="s">
        <v>753</v>
      </c>
      <c r="H196" t="s">
        <v>753</v>
      </c>
      <c r="K196" s="30"/>
      <c r="L196" s="8">
        <v>43006.042627314811</v>
      </c>
      <c r="M196" s="21">
        <f>LEN(ProjTextQTable[[#This Row],[text]])</f>
        <v>3749</v>
      </c>
      <c r="N196" s="21">
        <f>LEN(TRIM(CLEAN(SUBSTITUTE(ProjTextQTable[[#This Row],[text]],CHAR(10)," "))))+1 - LEN(SUBSTITUTE(CLEAN(SUBSTITUTE(ProjTextQTable[[#This Row],[text]],CHAR(10)," "))," ",""))</f>
        <v>557</v>
      </c>
      <c r="O196" t="s">
        <v>753</v>
      </c>
      <c r="P196" t="s">
        <v>1269</v>
      </c>
    </row>
    <row r="197" spans="1:16" x14ac:dyDescent="0.35">
      <c r="A197">
        <f t="shared" si="3"/>
        <v>74</v>
      </c>
      <c r="B197" t="s">
        <v>1270</v>
      </c>
      <c r="C197" t="s">
        <v>1271</v>
      </c>
      <c r="D197" t="s">
        <v>752</v>
      </c>
      <c r="E197" t="s">
        <v>757</v>
      </c>
      <c r="F197" t="s">
        <v>753</v>
      </c>
      <c r="G197" t="s">
        <v>753</v>
      </c>
      <c r="H197" t="s">
        <v>753</v>
      </c>
      <c r="K197" s="30"/>
      <c r="L197" s="8">
        <v>43006.042650462965</v>
      </c>
      <c r="M197" s="21">
        <f>LEN(ProjTextQTable[[#This Row],[text]])</f>
        <v>4003</v>
      </c>
      <c r="N197" s="21">
        <f>LEN(TRIM(CLEAN(SUBSTITUTE(ProjTextQTable[[#This Row],[text]],CHAR(10)," "))))+1 - LEN(SUBSTITUTE(CLEAN(SUBSTITUTE(ProjTextQTable[[#This Row],[text]],CHAR(10)," "))," ",""))</f>
        <v>555</v>
      </c>
      <c r="O197" t="s">
        <v>753</v>
      </c>
      <c r="P197" t="s">
        <v>1272</v>
      </c>
    </row>
    <row r="198" spans="1:16" x14ac:dyDescent="0.35">
      <c r="A198">
        <f t="shared" si="3"/>
        <v>75</v>
      </c>
      <c r="B198" t="s">
        <v>1273</v>
      </c>
      <c r="C198" t="s">
        <v>1274</v>
      </c>
      <c r="D198" t="s">
        <v>726</v>
      </c>
      <c r="E198" t="s">
        <v>811</v>
      </c>
      <c r="F198" t="s">
        <v>812</v>
      </c>
      <c r="G198" t="s">
        <v>813</v>
      </c>
      <c r="H198" t="s">
        <v>1275</v>
      </c>
      <c r="I198" t="s">
        <v>1171</v>
      </c>
      <c r="K198" s="30">
        <v>43083</v>
      </c>
      <c r="L198" s="8">
        <v>43083.701469907406</v>
      </c>
      <c r="M198" s="21">
        <f>LEN(ProjTextQTable[[#This Row],[text]])</f>
        <v>5521</v>
      </c>
      <c r="N198" s="21">
        <f>LEN(TRIM(CLEAN(SUBSTITUTE(ProjTextQTable[[#This Row],[text]],CHAR(10)," "))))+1 - LEN(SUBSTITUTE(CLEAN(SUBSTITUTE(ProjTextQTable[[#This Row],[text]],CHAR(10)," "))," ",""))</f>
        <v>846</v>
      </c>
      <c r="O198" t="s">
        <v>1276</v>
      </c>
      <c r="P198" t="s">
        <v>1277</v>
      </c>
    </row>
    <row r="199" spans="1:16" x14ac:dyDescent="0.35">
      <c r="A199">
        <f t="shared" si="3"/>
        <v>75</v>
      </c>
      <c r="B199" t="s">
        <v>1273</v>
      </c>
      <c r="C199" t="s">
        <v>1274</v>
      </c>
      <c r="D199" t="s">
        <v>734</v>
      </c>
      <c r="E199" t="s">
        <v>811</v>
      </c>
      <c r="F199" t="s">
        <v>823</v>
      </c>
      <c r="G199" t="s">
        <v>824</v>
      </c>
      <c r="H199" t="s">
        <v>825</v>
      </c>
      <c r="I199" t="s">
        <v>737</v>
      </c>
      <c r="J199" t="s">
        <v>738</v>
      </c>
      <c r="K199" s="30">
        <v>43083</v>
      </c>
      <c r="L199" s="8">
        <v>43082.343587962961</v>
      </c>
      <c r="M199" s="21">
        <f>LEN(ProjTextQTable[[#This Row],[text]])</f>
        <v>6203</v>
      </c>
      <c r="N199" s="21">
        <f>LEN(TRIM(CLEAN(SUBSTITUTE(ProjTextQTable[[#This Row],[text]],CHAR(10)," "))))+1 - LEN(SUBSTITUTE(CLEAN(SUBSTITUTE(ProjTextQTable[[#This Row],[text]],CHAR(10)," "))," ",""))</f>
        <v>973</v>
      </c>
      <c r="O199" t="s">
        <v>821</v>
      </c>
      <c r="P199" t="s">
        <v>1278</v>
      </c>
    </row>
    <row r="200" spans="1:16" x14ac:dyDescent="0.35">
      <c r="A200">
        <f t="shared" si="3"/>
        <v>75</v>
      </c>
      <c r="B200" t="s">
        <v>1273</v>
      </c>
      <c r="C200" t="s">
        <v>1274</v>
      </c>
      <c r="D200" t="s">
        <v>734</v>
      </c>
      <c r="E200" t="s">
        <v>811</v>
      </c>
      <c r="F200" t="s">
        <v>827</v>
      </c>
      <c r="G200" t="s">
        <v>828</v>
      </c>
      <c r="H200" t="s">
        <v>829</v>
      </c>
      <c r="I200" t="s">
        <v>737</v>
      </c>
      <c r="J200" t="s">
        <v>738</v>
      </c>
      <c r="K200" s="30">
        <v>43083</v>
      </c>
      <c r="L200" s="8">
        <v>43082.428749999999</v>
      </c>
      <c r="M200" s="21">
        <f>LEN(ProjTextQTable[[#This Row],[text]])</f>
        <v>3803</v>
      </c>
      <c r="N200" s="21">
        <f>LEN(TRIM(CLEAN(SUBSTITUTE(ProjTextQTable[[#This Row],[text]],CHAR(10)," "))))+1 - LEN(SUBSTITUTE(CLEAN(SUBSTITUTE(ProjTextQTable[[#This Row],[text]],CHAR(10)," "))," ",""))</f>
        <v>547</v>
      </c>
      <c r="O200" t="s">
        <v>777</v>
      </c>
      <c r="P200" t="s">
        <v>1279</v>
      </c>
    </row>
    <row r="201" spans="1:16" x14ac:dyDescent="0.35">
      <c r="A201">
        <f t="shared" si="3"/>
        <v>75</v>
      </c>
      <c r="B201" t="s">
        <v>1273</v>
      </c>
      <c r="C201" t="s">
        <v>1274</v>
      </c>
      <c r="D201" t="s">
        <v>734</v>
      </c>
      <c r="E201" t="s">
        <v>811</v>
      </c>
      <c r="F201" t="s">
        <v>1280</v>
      </c>
      <c r="G201" t="s">
        <v>803</v>
      </c>
      <c r="H201" t="s">
        <v>1281</v>
      </c>
      <c r="I201" t="s">
        <v>737</v>
      </c>
      <c r="J201" t="s">
        <v>738</v>
      </c>
      <c r="K201" s="30">
        <v>43083</v>
      </c>
      <c r="L201" s="8">
        <v>43083.7425</v>
      </c>
      <c r="M201" s="21">
        <f>LEN(ProjTextQTable[[#This Row],[text]])</f>
        <v>2327</v>
      </c>
      <c r="N201" s="21">
        <f>LEN(TRIM(CLEAN(SUBSTITUTE(ProjTextQTable[[#This Row],[text]],CHAR(10)," "))))+1 - LEN(SUBSTITUTE(CLEAN(SUBSTITUTE(ProjTextQTable[[#This Row],[text]],CHAR(10)," "))," ",""))</f>
        <v>352</v>
      </c>
      <c r="O201" t="s">
        <v>821</v>
      </c>
      <c r="P201" t="s">
        <v>1282</v>
      </c>
    </row>
    <row r="202" spans="1:16" x14ac:dyDescent="0.35">
      <c r="A202">
        <f t="shared" si="3"/>
        <v>75</v>
      </c>
      <c r="B202" t="s">
        <v>1273</v>
      </c>
      <c r="C202" t="s">
        <v>1274</v>
      </c>
      <c r="D202" t="s">
        <v>752</v>
      </c>
      <c r="E202" t="s">
        <v>811</v>
      </c>
      <c r="F202" t="s">
        <v>753</v>
      </c>
      <c r="G202" t="s">
        <v>753</v>
      </c>
      <c r="H202" t="s">
        <v>753</v>
      </c>
      <c r="K202" s="30"/>
      <c r="L202" s="8">
        <v>43006.042662037034</v>
      </c>
      <c r="M202" s="21">
        <f>LEN(ProjTextQTable[[#This Row],[text]])</f>
        <v>3681</v>
      </c>
      <c r="N202" s="21">
        <f>LEN(TRIM(CLEAN(SUBSTITUTE(ProjTextQTable[[#This Row],[text]],CHAR(10)," "))))+1 - LEN(SUBSTITUTE(CLEAN(SUBSTITUTE(ProjTextQTable[[#This Row],[text]],CHAR(10)," "))," ",""))</f>
        <v>508</v>
      </c>
      <c r="O202" t="s">
        <v>753</v>
      </c>
      <c r="P202" t="s">
        <v>1283</v>
      </c>
    </row>
    <row r="203" spans="1:16" x14ac:dyDescent="0.35">
      <c r="A203">
        <f t="shared" si="3"/>
        <v>76</v>
      </c>
      <c r="B203" t="s">
        <v>1284</v>
      </c>
      <c r="C203" t="s">
        <v>1285</v>
      </c>
      <c r="D203" t="s">
        <v>726</v>
      </c>
      <c r="E203" t="s">
        <v>948</v>
      </c>
      <c r="F203" t="s">
        <v>949</v>
      </c>
      <c r="G203" t="s">
        <v>950</v>
      </c>
      <c r="H203" t="s">
        <v>766</v>
      </c>
      <c r="I203" t="s">
        <v>767</v>
      </c>
      <c r="J203" t="s">
        <v>893</v>
      </c>
      <c r="K203" s="30">
        <v>43082</v>
      </c>
      <c r="L203" s="8">
        <v>43083.648738425924</v>
      </c>
      <c r="M203" s="21">
        <f>LEN(ProjTextQTable[[#This Row],[text]])</f>
        <v>2919</v>
      </c>
      <c r="N203" s="21">
        <f>LEN(TRIM(CLEAN(SUBSTITUTE(ProjTextQTable[[#This Row],[text]],CHAR(10)," "))))+1 - LEN(SUBSTITUTE(CLEAN(SUBSTITUTE(ProjTextQTable[[#This Row],[text]],CHAR(10)," "))," ",""))</f>
        <v>447</v>
      </c>
      <c r="O203" t="s">
        <v>769</v>
      </c>
      <c r="P203" t="s">
        <v>1286</v>
      </c>
    </row>
    <row r="204" spans="1:16" x14ac:dyDescent="0.35">
      <c r="A204">
        <f t="shared" si="3"/>
        <v>76</v>
      </c>
      <c r="B204" t="s">
        <v>1284</v>
      </c>
      <c r="C204" t="s">
        <v>1285</v>
      </c>
      <c r="D204" t="s">
        <v>734</v>
      </c>
      <c r="E204" t="s">
        <v>948</v>
      </c>
      <c r="F204" t="s">
        <v>685</v>
      </c>
      <c r="G204" t="s">
        <v>1209</v>
      </c>
      <c r="H204" t="s">
        <v>1210</v>
      </c>
      <c r="I204" t="s">
        <v>737</v>
      </c>
      <c r="J204" t="s">
        <v>738</v>
      </c>
      <c r="K204" s="30">
        <v>43083</v>
      </c>
      <c r="L204" s="8">
        <v>43082.635983796295</v>
      </c>
      <c r="M204" s="21">
        <f>LEN(ProjTextQTable[[#This Row],[text]])</f>
        <v>3720</v>
      </c>
      <c r="N204" s="21">
        <f>LEN(TRIM(CLEAN(SUBSTITUTE(ProjTextQTable[[#This Row],[text]],CHAR(10)," "))))+1 - LEN(SUBSTITUTE(CLEAN(SUBSTITUTE(ProjTextQTable[[#This Row],[text]],CHAR(10)," "))," ",""))</f>
        <v>578</v>
      </c>
      <c r="O204" t="s">
        <v>777</v>
      </c>
      <c r="P204" t="s">
        <v>1287</v>
      </c>
    </row>
    <row r="205" spans="1:16" x14ac:dyDescent="0.35">
      <c r="A205">
        <f t="shared" si="3"/>
        <v>76</v>
      </c>
      <c r="B205" t="s">
        <v>1284</v>
      </c>
      <c r="C205" t="s">
        <v>1285</v>
      </c>
      <c r="D205" t="s">
        <v>734</v>
      </c>
      <c r="E205" t="s">
        <v>948</v>
      </c>
      <c r="F205" t="s">
        <v>1288</v>
      </c>
      <c r="G205" t="s">
        <v>1289</v>
      </c>
      <c r="H205" t="s">
        <v>1290</v>
      </c>
      <c r="I205" t="s">
        <v>737</v>
      </c>
      <c r="J205" t="s">
        <v>738</v>
      </c>
      <c r="K205" s="30">
        <v>43083</v>
      </c>
      <c r="L205" s="8">
        <v>43075.5934375</v>
      </c>
      <c r="M205" s="21">
        <f>LEN(ProjTextQTable[[#This Row],[text]])</f>
        <v>3412</v>
      </c>
      <c r="N205" s="21">
        <f>LEN(TRIM(CLEAN(SUBSTITUTE(ProjTextQTable[[#This Row],[text]],CHAR(10)," "))))+1 - LEN(SUBSTITUTE(CLEAN(SUBSTITUTE(ProjTextQTable[[#This Row],[text]],CHAR(10)," "))," ",""))</f>
        <v>544</v>
      </c>
      <c r="O205" t="s">
        <v>777</v>
      </c>
      <c r="P205" t="s">
        <v>1291</v>
      </c>
    </row>
    <row r="206" spans="1:16" x14ac:dyDescent="0.35">
      <c r="A206">
        <f t="shared" si="3"/>
        <v>76</v>
      </c>
      <c r="B206" t="s">
        <v>1284</v>
      </c>
      <c r="C206" t="s">
        <v>1285</v>
      </c>
      <c r="D206" t="s">
        <v>734</v>
      </c>
      <c r="E206" t="s">
        <v>948</v>
      </c>
      <c r="F206" t="s">
        <v>709</v>
      </c>
      <c r="G206" t="s">
        <v>952</v>
      </c>
      <c r="H206" t="s">
        <v>953</v>
      </c>
      <c r="I206" t="s">
        <v>737</v>
      </c>
      <c r="J206" t="s">
        <v>738</v>
      </c>
      <c r="K206" s="30">
        <v>43083</v>
      </c>
      <c r="L206" s="8">
        <v>43082.694004629629</v>
      </c>
      <c r="M206" s="21">
        <f>LEN(ProjTextQTable[[#This Row],[text]])</f>
        <v>3515</v>
      </c>
      <c r="N206" s="21">
        <f>LEN(TRIM(CLEAN(SUBSTITUTE(ProjTextQTable[[#This Row],[text]],CHAR(10)," "))))+1 - LEN(SUBSTITUTE(CLEAN(SUBSTITUTE(ProjTextQTable[[#This Row],[text]],CHAR(10)," "))," ",""))</f>
        <v>522</v>
      </c>
      <c r="O206" t="s">
        <v>821</v>
      </c>
      <c r="P206" t="s">
        <v>1292</v>
      </c>
    </row>
    <row r="207" spans="1:16" x14ac:dyDescent="0.35">
      <c r="A207">
        <f t="shared" si="3"/>
        <v>76</v>
      </c>
      <c r="B207" t="s">
        <v>1284</v>
      </c>
      <c r="C207" t="s">
        <v>1285</v>
      </c>
      <c r="D207" t="s">
        <v>734</v>
      </c>
      <c r="E207" t="s">
        <v>948</v>
      </c>
      <c r="F207" t="s">
        <v>958</v>
      </c>
      <c r="G207" t="s">
        <v>959</v>
      </c>
      <c r="H207" t="s">
        <v>960</v>
      </c>
      <c r="I207" t="s">
        <v>737</v>
      </c>
      <c r="J207" t="s">
        <v>738</v>
      </c>
      <c r="K207" s="30">
        <v>43083</v>
      </c>
      <c r="L207" s="8">
        <v>43082.636932870373</v>
      </c>
      <c r="M207" s="21">
        <f>LEN(ProjTextQTable[[#This Row],[text]])</f>
        <v>8161</v>
      </c>
      <c r="N207" s="21">
        <f>LEN(TRIM(CLEAN(SUBSTITUTE(ProjTextQTable[[#This Row],[text]],CHAR(10)," "))))+1 - LEN(SUBSTITUTE(CLEAN(SUBSTITUTE(ProjTextQTable[[#This Row],[text]],CHAR(10)," "))," ",""))</f>
        <v>1207</v>
      </c>
      <c r="O207" t="s">
        <v>777</v>
      </c>
      <c r="P207" t="s">
        <v>1293</v>
      </c>
    </row>
    <row r="208" spans="1:16" x14ac:dyDescent="0.35">
      <c r="A208">
        <f t="shared" si="3"/>
        <v>76</v>
      </c>
      <c r="B208" t="s">
        <v>1284</v>
      </c>
      <c r="C208" t="s">
        <v>1285</v>
      </c>
      <c r="D208" t="s">
        <v>752</v>
      </c>
      <c r="E208" t="s">
        <v>948</v>
      </c>
      <c r="F208" t="s">
        <v>753</v>
      </c>
      <c r="G208" t="s">
        <v>753</v>
      </c>
      <c r="H208" t="s">
        <v>753</v>
      </c>
      <c r="K208" s="30"/>
      <c r="L208" s="8">
        <v>43006.042662037034</v>
      </c>
      <c r="M208" s="21">
        <f>LEN(ProjTextQTable[[#This Row],[text]])</f>
        <v>3358</v>
      </c>
      <c r="N208" s="21">
        <f>LEN(TRIM(CLEAN(SUBSTITUTE(ProjTextQTable[[#This Row],[text]],CHAR(10)," "))))+1 - LEN(SUBSTITUTE(CLEAN(SUBSTITUTE(ProjTextQTable[[#This Row],[text]],CHAR(10)," "))," ",""))</f>
        <v>510</v>
      </c>
      <c r="O208" t="s">
        <v>753</v>
      </c>
      <c r="P208" t="s">
        <v>1294</v>
      </c>
    </row>
    <row r="209" spans="1:16" x14ac:dyDescent="0.35">
      <c r="A209">
        <f t="shared" si="3"/>
        <v>77</v>
      </c>
      <c r="B209" t="s">
        <v>1295</v>
      </c>
      <c r="C209" t="s">
        <v>1296</v>
      </c>
      <c r="D209" t="s">
        <v>752</v>
      </c>
      <c r="E209" t="s">
        <v>807</v>
      </c>
      <c r="F209" t="s">
        <v>753</v>
      </c>
      <c r="G209" t="s">
        <v>753</v>
      </c>
      <c r="H209" t="s">
        <v>753</v>
      </c>
      <c r="K209" s="30"/>
      <c r="L209" s="8">
        <v>43006.042662037034</v>
      </c>
      <c r="M209" s="21">
        <f>LEN(ProjTextQTable[[#This Row],[text]])</f>
        <v>4664</v>
      </c>
      <c r="N209" s="21">
        <f>LEN(TRIM(CLEAN(SUBSTITUTE(ProjTextQTable[[#This Row],[text]],CHAR(10)," "))))+1 - LEN(SUBSTITUTE(CLEAN(SUBSTITUTE(ProjTextQTable[[#This Row],[text]],CHAR(10)," "))," ",""))</f>
        <v>651</v>
      </c>
      <c r="O209" t="s">
        <v>753</v>
      </c>
      <c r="P209" t="s">
        <v>1297</v>
      </c>
    </row>
    <row r="210" spans="1:16" x14ac:dyDescent="0.35">
      <c r="A210">
        <f t="shared" si="3"/>
        <v>78</v>
      </c>
      <c r="B210" t="s">
        <v>1298</v>
      </c>
      <c r="C210" t="s">
        <v>1299</v>
      </c>
      <c r="D210" t="s">
        <v>752</v>
      </c>
      <c r="E210" t="s">
        <v>885</v>
      </c>
      <c r="F210" t="s">
        <v>753</v>
      </c>
      <c r="G210" t="s">
        <v>753</v>
      </c>
      <c r="H210" t="s">
        <v>753</v>
      </c>
      <c r="K210" s="30"/>
      <c r="L210" s="8">
        <v>43006.042673611111</v>
      </c>
      <c r="M210" s="21">
        <f>LEN(ProjTextQTable[[#This Row],[text]])</f>
        <v>4072</v>
      </c>
      <c r="N210" s="21">
        <f>LEN(TRIM(CLEAN(SUBSTITUTE(ProjTextQTable[[#This Row],[text]],CHAR(10)," "))))+1 - LEN(SUBSTITUTE(CLEAN(SUBSTITUTE(ProjTextQTable[[#This Row],[text]],CHAR(10)," "))," ",""))</f>
        <v>589</v>
      </c>
      <c r="O210" t="s">
        <v>753</v>
      </c>
      <c r="P210" t="s">
        <v>1300</v>
      </c>
    </row>
    <row r="211" spans="1:16" x14ac:dyDescent="0.35">
      <c r="A211">
        <f t="shared" si="3"/>
        <v>79</v>
      </c>
      <c r="B211" t="s">
        <v>1301</v>
      </c>
      <c r="C211" t="s">
        <v>1302</v>
      </c>
      <c r="D211" t="s">
        <v>726</v>
      </c>
      <c r="E211" t="s">
        <v>1069</v>
      </c>
      <c r="F211" t="s">
        <v>1070</v>
      </c>
      <c r="G211" t="s">
        <v>1071</v>
      </c>
      <c r="H211" t="s">
        <v>814</v>
      </c>
      <c r="I211" t="s">
        <v>815</v>
      </c>
      <c r="K211" s="30">
        <v>43080</v>
      </c>
      <c r="L211" s="8">
        <v>43081.483969907407</v>
      </c>
      <c r="M211" s="21">
        <f>LEN(ProjTextQTable[[#This Row],[text]])</f>
        <v>4388</v>
      </c>
      <c r="N211" s="21">
        <f>LEN(TRIM(CLEAN(SUBSTITUTE(ProjTextQTable[[#This Row],[text]],CHAR(10)," "))))+1 - LEN(SUBSTITUTE(CLEAN(SUBSTITUTE(ProjTextQTable[[#This Row],[text]],CHAR(10)," "))," ",""))</f>
        <v>625</v>
      </c>
      <c r="O211" t="s">
        <v>816</v>
      </c>
      <c r="P211" t="s">
        <v>1303</v>
      </c>
    </row>
    <row r="212" spans="1:16" x14ac:dyDescent="0.35">
      <c r="A212">
        <f t="shared" si="3"/>
        <v>79</v>
      </c>
      <c r="B212" t="s">
        <v>1301</v>
      </c>
      <c r="C212" t="s">
        <v>1302</v>
      </c>
      <c r="D212" t="s">
        <v>734</v>
      </c>
      <c r="E212" t="s">
        <v>1069</v>
      </c>
      <c r="F212" t="s">
        <v>1076</v>
      </c>
      <c r="G212" t="s">
        <v>1077</v>
      </c>
      <c r="H212" t="s">
        <v>1078</v>
      </c>
      <c r="I212" t="s">
        <v>844</v>
      </c>
      <c r="J212" t="s">
        <v>738</v>
      </c>
      <c r="K212" s="30">
        <v>43081</v>
      </c>
      <c r="L212" s="8">
        <v>43078.579687500001</v>
      </c>
      <c r="M212" s="21">
        <f>LEN(ProjTextQTable[[#This Row],[text]])</f>
        <v>5775</v>
      </c>
      <c r="N212" s="21">
        <f>LEN(TRIM(CLEAN(SUBSTITUTE(ProjTextQTable[[#This Row],[text]],CHAR(10)," "))))+1 - LEN(SUBSTITUTE(CLEAN(SUBSTITUTE(ProjTextQTable[[#This Row],[text]],CHAR(10)," "))," ",""))</f>
        <v>952</v>
      </c>
      <c r="O212" t="s">
        <v>821</v>
      </c>
      <c r="P212" t="s">
        <v>1304</v>
      </c>
    </row>
    <row r="213" spans="1:16" x14ac:dyDescent="0.35">
      <c r="A213">
        <f t="shared" si="3"/>
        <v>79</v>
      </c>
      <c r="B213" t="s">
        <v>1301</v>
      </c>
      <c r="C213" t="s">
        <v>1302</v>
      </c>
      <c r="D213" t="s">
        <v>734</v>
      </c>
      <c r="E213" t="s">
        <v>1069</v>
      </c>
      <c r="F213" t="s">
        <v>596</v>
      </c>
      <c r="G213" t="s">
        <v>1109</v>
      </c>
      <c r="H213" t="s">
        <v>1110</v>
      </c>
      <c r="I213" t="s">
        <v>844</v>
      </c>
      <c r="J213" t="s">
        <v>738</v>
      </c>
      <c r="K213" s="30">
        <v>43081</v>
      </c>
      <c r="L213" s="8">
        <v>43076.601550925923</v>
      </c>
      <c r="M213" s="21">
        <f>LEN(ProjTextQTable[[#This Row],[text]])</f>
        <v>4626</v>
      </c>
      <c r="N213" s="21">
        <f>LEN(TRIM(CLEAN(SUBSTITUTE(ProjTextQTable[[#This Row],[text]],CHAR(10)," "))))+1 - LEN(SUBSTITUTE(CLEAN(SUBSTITUTE(ProjTextQTable[[#This Row],[text]],CHAR(10)," "))," ",""))</f>
        <v>697</v>
      </c>
      <c r="O213" t="s">
        <v>739</v>
      </c>
      <c r="P213" t="s">
        <v>1305</v>
      </c>
    </row>
    <row r="214" spans="1:16" x14ac:dyDescent="0.35">
      <c r="A214">
        <f t="shared" si="3"/>
        <v>79</v>
      </c>
      <c r="B214" t="s">
        <v>1301</v>
      </c>
      <c r="C214" t="s">
        <v>1302</v>
      </c>
      <c r="D214" t="s">
        <v>734</v>
      </c>
      <c r="E214" t="s">
        <v>1069</v>
      </c>
      <c r="F214" t="s">
        <v>1306</v>
      </c>
      <c r="G214" t="s">
        <v>1307</v>
      </c>
      <c r="H214" t="s">
        <v>1308</v>
      </c>
      <c r="I214" t="s">
        <v>844</v>
      </c>
      <c r="J214" t="s">
        <v>738</v>
      </c>
      <c r="K214" s="30">
        <v>43081</v>
      </c>
      <c r="L214" s="8">
        <v>43079.49628472222</v>
      </c>
      <c r="M214" s="21">
        <f>LEN(ProjTextQTable[[#This Row],[text]])</f>
        <v>2297</v>
      </c>
      <c r="N214" s="21">
        <f>LEN(TRIM(CLEAN(SUBSTITUTE(ProjTextQTable[[#This Row],[text]],CHAR(10)," "))))+1 - LEN(SUBSTITUTE(CLEAN(SUBSTITUTE(ProjTextQTable[[#This Row],[text]],CHAR(10)," "))," ",""))</f>
        <v>349</v>
      </c>
      <c r="O214" t="s">
        <v>773</v>
      </c>
      <c r="P214" t="s">
        <v>1309</v>
      </c>
    </row>
    <row r="215" spans="1:16" x14ac:dyDescent="0.35">
      <c r="A215">
        <f t="shared" si="3"/>
        <v>79</v>
      </c>
      <c r="B215" t="s">
        <v>1301</v>
      </c>
      <c r="C215" t="s">
        <v>1302</v>
      </c>
      <c r="D215" t="s">
        <v>734</v>
      </c>
      <c r="E215" t="s">
        <v>1069</v>
      </c>
      <c r="F215" t="s">
        <v>1310</v>
      </c>
      <c r="G215" t="s">
        <v>976</v>
      </c>
      <c r="H215" t="s">
        <v>1311</v>
      </c>
      <c r="I215" t="s">
        <v>844</v>
      </c>
      <c r="J215" t="s">
        <v>738</v>
      </c>
      <c r="K215" s="30">
        <v>43081</v>
      </c>
      <c r="L215" s="8">
        <v>43079.325115740743</v>
      </c>
      <c r="M215" s="21">
        <f>LEN(ProjTextQTable[[#This Row],[text]])</f>
        <v>2899</v>
      </c>
      <c r="N215" s="21">
        <f>LEN(TRIM(CLEAN(SUBSTITUTE(ProjTextQTable[[#This Row],[text]],CHAR(10)," "))))+1 - LEN(SUBSTITUTE(CLEAN(SUBSTITUTE(ProjTextQTable[[#This Row],[text]],CHAR(10)," "))," ",""))</f>
        <v>427</v>
      </c>
      <c r="O215" t="s">
        <v>777</v>
      </c>
      <c r="P215" t="s">
        <v>1312</v>
      </c>
    </row>
    <row r="216" spans="1:16" x14ac:dyDescent="0.35">
      <c r="A216">
        <f t="shared" si="3"/>
        <v>79</v>
      </c>
      <c r="B216" t="s">
        <v>1301</v>
      </c>
      <c r="C216" t="s">
        <v>1302</v>
      </c>
      <c r="D216" t="s">
        <v>752</v>
      </c>
      <c r="E216" t="s">
        <v>1069</v>
      </c>
      <c r="F216" t="s">
        <v>753</v>
      </c>
      <c r="G216" t="s">
        <v>753</v>
      </c>
      <c r="H216" t="s">
        <v>753</v>
      </c>
      <c r="K216" s="30"/>
      <c r="L216" s="8">
        <v>43006.042685185188</v>
      </c>
      <c r="M216" s="21">
        <f>LEN(ProjTextQTable[[#This Row],[text]])</f>
        <v>3450</v>
      </c>
      <c r="N216" s="21">
        <f>LEN(TRIM(CLEAN(SUBSTITUTE(ProjTextQTable[[#This Row],[text]],CHAR(10)," "))))+1 - LEN(SUBSTITUTE(CLEAN(SUBSTITUTE(ProjTextQTable[[#This Row],[text]],CHAR(10)," "))," ",""))</f>
        <v>511</v>
      </c>
      <c r="O216" t="s">
        <v>753</v>
      </c>
      <c r="P216" t="s">
        <v>1313</v>
      </c>
    </row>
    <row r="217" spans="1:16" x14ac:dyDescent="0.35">
      <c r="A217">
        <f t="shared" si="3"/>
        <v>80</v>
      </c>
      <c r="B217" t="s">
        <v>1314</v>
      </c>
      <c r="C217" t="s">
        <v>1315</v>
      </c>
      <c r="D217" t="s">
        <v>752</v>
      </c>
      <c r="E217" t="s">
        <v>931</v>
      </c>
      <c r="F217" t="s">
        <v>753</v>
      </c>
      <c r="G217" t="s">
        <v>753</v>
      </c>
      <c r="H217" t="s">
        <v>753</v>
      </c>
      <c r="K217" s="30"/>
      <c r="L217" s="8">
        <v>43006.042696759258</v>
      </c>
      <c r="M217" s="21">
        <f>LEN(ProjTextQTable[[#This Row],[text]])</f>
        <v>3684</v>
      </c>
      <c r="N217" s="21">
        <f>LEN(TRIM(CLEAN(SUBSTITUTE(ProjTextQTable[[#This Row],[text]],CHAR(10)," "))))+1 - LEN(SUBSTITUTE(CLEAN(SUBSTITUTE(ProjTextQTable[[#This Row],[text]],CHAR(10)," "))," ",""))</f>
        <v>516</v>
      </c>
      <c r="O217" t="s">
        <v>753</v>
      </c>
      <c r="P217" t="s">
        <v>1316</v>
      </c>
    </row>
    <row r="218" spans="1:16" x14ac:dyDescent="0.35">
      <c r="A218">
        <f t="shared" si="3"/>
        <v>81</v>
      </c>
      <c r="B218" t="s">
        <v>1317</v>
      </c>
      <c r="C218" t="s">
        <v>1318</v>
      </c>
      <c r="D218" t="s">
        <v>752</v>
      </c>
      <c r="E218" t="s">
        <v>1201</v>
      </c>
      <c r="F218" t="s">
        <v>753</v>
      </c>
      <c r="G218" t="s">
        <v>753</v>
      </c>
      <c r="H218" t="s">
        <v>753</v>
      </c>
      <c r="K218" s="30"/>
      <c r="L218" s="8">
        <v>43006.042696759258</v>
      </c>
      <c r="M218" s="21">
        <f>LEN(ProjTextQTable[[#This Row],[text]])</f>
        <v>3078</v>
      </c>
      <c r="N218" s="21">
        <f>LEN(TRIM(CLEAN(SUBSTITUTE(ProjTextQTable[[#This Row],[text]],CHAR(10)," "))))+1 - LEN(SUBSTITUTE(CLEAN(SUBSTITUTE(ProjTextQTable[[#This Row],[text]],CHAR(10)," "))," ",""))</f>
        <v>444</v>
      </c>
      <c r="O218" t="s">
        <v>753</v>
      </c>
      <c r="P218" t="s">
        <v>1319</v>
      </c>
    </row>
    <row r="219" spans="1:16" x14ac:dyDescent="0.35">
      <c r="A219">
        <f t="shared" si="3"/>
        <v>82</v>
      </c>
      <c r="B219" t="s">
        <v>1320</v>
      </c>
      <c r="C219" t="s">
        <v>1321</v>
      </c>
      <c r="D219" t="s">
        <v>726</v>
      </c>
      <c r="E219" t="s">
        <v>1069</v>
      </c>
      <c r="F219" t="s">
        <v>1070</v>
      </c>
      <c r="G219" t="s">
        <v>1071</v>
      </c>
      <c r="H219" t="s">
        <v>766</v>
      </c>
      <c r="I219" t="s">
        <v>767</v>
      </c>
      <c r="J219" t="s">
        <v>844</v>
      </c>
      <c r="K219" s="30">
        <v>43080</v>
      </c>
      <c r="L219" s="8">
        <v>43081.557662037034</v>
      </c>
      <c r="M219" s="21">
        <f>LEN(ProjTextQTable[[#This Row],[text]])</f>
        <v>2337</v>
      </c>
      <c r="N219" s="21">
        <f>LEN(TRIM(CLEAN(SUBSTITUTE(ProjTextQTable[[#This Row],[text]],CHAR(10)," "))))+1 - LEN(SUBSTITUTE(CLEAN(SUBSTITUTE(ProjTextQTable[[#This Row],[text]],CHAR(10)," "))," ",""))</f>
        <v>332</v>
      </c>
      <c r="O219" t="s">
        <v>769</v>
      </c>
      <c r="P219" t="s">
        <v>1322</v>
      </c>
    </row>
    <row r="220" spans="1:16" x14ac:dyDescent="0.35">
      <c r="A220">
        <f t="shared" si="3"/>
        <v>82</v>
      </c>
      <c r="B220" t="s">
        <v>1320</v>
      </c>
      <c r="C220" t="s">
        <v>1321</v>
      </c>
      <c r="D220" t="s">
        <v>734</v>
      </c>
      <c r="E220" t="s">
        <v>1069</v>
      </c>
      <c r="F220" t="s">
        <v>1323</v>
      </c>
      <c r="G220" t="s">
        <v>1324</v>
      </c>
      <c r="H220" t="s">
        <v>1325</v>
      </c>
      <c r="I220" t="s">
        <v>844</v>
      </c>
      <c r="J220" t="s">
        <v>738</v>
      </c>
      <c r="K220" s="30">
        <v>43081</v>
      </c>
      <c r="L220" s="8">
        <v>43081.468807870369</v>
      </c>
      <c r="M220" s="21">
        <f>LEN(ProjTextQTable[[#This Row],[text]])</f>
        <v>1892</v>
      </c>
      <c r="N220" s="21">
        <f>LEN(TRIM(CLEAN(SUBSTITUTE(ProjTextQTable[[#This Row],[text]],CHAR(10)," "))))+1 - LEN(SUBSTITUTE(CLEAN(SUBSTITUTE(ProjTextQTable[[#This Row],[text]],CHAR(10)," "))," ",""))</f>
        <v>285</v>
      </c>
      <c r="O220" t="s">
        <v>773</v>
      </c>
      <c r="P220" t="s">
        <v>1326</v>
      </c>
    </row>
    <row r="221" spans="1:16" x14ac:dyDescent="0.35">
      <c r="A221">
        <f t="shared" si="3"/>
        <v>82</v>
      </c>
      <c r="B221" t="s">
        <v>1320</v>
      </c>
      <c r="C221" t="s">
        <v>1321</v>
      </c>
      <c r="D221" t="s">
        <v>734</v>
      </c>
      <c r="E221" t="s">
        <v>1069</v>
      </c>
      <c r="F221" t="s">
        <v>1076</v>
      </c>
      <c r="G221" t="s">
        <v>1077</v>
      </c>
      <c r="H221" t="s">
        <v>1078</v>
      </c>
      <c r="I221" t="s">
        <v>844</v>
      </c>
      <c r="J221" t="s">
        <v>738</v>
      </c>
      <c r="K221" s="30">
        <v>43081</v>
      </c>
      <c r="L221" s="8">
        <v>43078.580625000002</v>
      </c>
      <c r="M221" s="21">
        <f>LEN(ProjTextQTable[[#This Row],[text]])</f>
        <v>3678</v>
      </c>
      <c r="N221" s="21">
        <f>LEN(TRIM(CLEAN(SUBSTITUTE(ProjTextQTable[[#This Row],[text]],CHAR(10)," "))))+1 - LEN(SUBSTITUTE(CLEAN(SUBSTITUTE(ProjTextQTable[[#This Row],[text]],CHAR(10)," "))," ",""))</f>
        <v>569</v>
      </c>
      <c r="O221" t="s">
        <v>744</v>
      </c>
      <c r="P221" t="s">
        <v>1327</v>
      </c>
    </row>
    <row r="222" spans="1:16" x14ac:dyDescent="0.35">
      <c r="A222">
        <f t="shared" si="3"/>
        <v>82</v>
      </c>
      <c r="B222" t="s">
        <v>1320</v>
      </c>
      <c r="C222" t="s">
        <v>1321</v>
      </c>
      <c r="D222" t="s">
        <v>734</v>
      </c>
      <c r="E222" t="s">
        <v>1069</v>
      </c>
      <c r="F222" t="s">
        <v>596</v>
      </c>
      <c r="G222" t="s">
        <v>1109</v>
      </c>
      <c r="H222" t="s">
        <v>1110</v>
      </c>
      <c r="I222" t="s">
        <v>844</v>
      </c>
      <c r="J222" t="s">
        <v>738</v>
      </c>
      <c r="K222" s="30">
        <v>43081</v>
      </c>
      <c r="L222" s="8">
        <v>43078.61277777778</v>
      </c>
      <c r="M222" s="21">
        <f>LEN(ProjTextQTable[[#This Row],[text]])</f>
        <v>3510</v>
      </c>
      <c r="N222" s="21">
        <f>LEN(TRIM(CLEAN(SUBSTITUTE(ProjTextQTable[[#This Row],[text]],CHAR(10)," "))))+1 - LEN(SUBSTITUTE(CLEAN(SUBSTITUTE(ProjTextQTable[[#This Row],[text]],CHAR(10)," "))," ",""))</f>
        <v>511</v>
      </c>
      <c r="O222" t="s">
        <v>739</v>
      </c>
      <c r="P222" t="s">
        <v>1328</v>
      </c>
    </row>
    <row r="223" spans="1:16" x14ac:dyDescent="0.35">
      <c r="A223">
        <f t="shared" si="3"/>
        <v>82</v>
      </c>
      <c r="B223" t="s">
        <v>1320</v>
      </c>
      <c r="C223" t="s">
        <v>1321</v>
      </c>
      <c r="D223" t="s">
        <v>734</v>
      </c>
      <c r="E223" t="s">
        <v>1069</v>
      </c>
      <c r="F223" t="s">
        <v>1310</v>
      </c>
      <c r="G223" t="s">
        <v>976</v>
      </c>
      <c r="H223" t="s">
        <v>1311</v>
      </c>
      <c r="I223" t="s">
        <v>844</v>
      </c>
      <c r="J223" t="s">
        <v>738</v>
      </c>
      <c r="K223" s="30">
        <v>43081</v>
      </c>
      <c r="L223" s="8">
        <v>43079.327418981484</v>
      </c>
      <c r="M223" s="21">
        <f>LEN(ProjTextQTable[[#This Row],[text]])</f>
        <v>2983</v>
      </c>
      <c r="N223" s="21">
        <f>LEN(TRIM(CLEAN(SUBSTITUTE(ProjTextQTable[[#This Row],[text]],CHAR(10)," "))))+1 - LEN(SUBSTITUTE(CLEAN(SUBSTITUTE(ProjTextQTable[[#This Row],[text]],CHAR(10)," "))," ",""))</f>
        <v>448</v>
      </c>
      <c r="O223" t="s">
        <v>777</v>
      </c>
      <c r="P223" t="s">
        <v>1329</v>
      </c>
    </row>
    <row r="224" spans="1:16" x14ac:dyDescent="0.35">
      <c r="A224">
        <f t="shared" si="3"/>
        <v>82</v>
      </c>
      <c r="B224" t="s">
        <v>1320</v>
      </c>
      <c r="C224" t="s">
        <v>1321</v>
      </c>
      <c r="D224" t="s">
        <v>752</v>
      </c>
      <c r="E224" t="s">
        <v>1069</v>
      </c>
      <c r="F224" t="s">
        <v>753</v>
      </c>
      <c r="G224" t="s">
        <v>753</v>
      </c>
      <c r="H224" t="s">
        <v>753</v>
      </c>
      <c r="K224" s="30"/>
      <c r="L224" s="8">
        <v>43006.042708333334</v>
      </c>
      <c r="M224" s="21">
        <f>LEN(ProjTextQTable[[#This Row],[text]])</f>
        <v>4535</v>
      </c>
      <c r="N224" s="21">
        <f>LEN(TRIM(CLEAN(SUBSTITUTE(ProjTextQTable[[#This Row],[text]],CHAR(10)," "))))+1 - LEN(SUBSTITUTE(CLEAN(SUBSTITUTE(ProjTextQTable[[#This Row],[text]],CHAR(10)," "))," ",""))</f>
        <v>642</v>
      </c>
      <c r="O224" t="s">
        <v>753</v>
      </c>
      <c r="P224" t="s">
        <v>1330</v>
      </c>
    </row>
    <row r="225" spans="1:16" x14ac:dyDescent="0.35">
      <c r="A225">
        <f t="shared" si="3"/>
        <v>83</v>
      </c>
      <c r="B225" t="s">
        <v>1331</v>
      </c>
      <c r="C225" t="s">
        <v>1332</v>
      </c>
      <c r="D225" t="s">
        <v>726</v>
      </c>
      <c r="E225" t="s">
        <v>892</v>
      </c>
      <c r="F225" t="s">
        <v>864</v>
      </c>
      <c r="G225" t="s">
        <v>865</v>
      </c>
      <c r="H225" t="s">
        <v>814</v>
      </c>
      <c r="I225" t="s">
        <v>815</v>
      </c>
      <c r="J225" t="s">
        <v>893</v>
      </c>
      <c r="K225" s="30">
        <v>43080</v>
      </c>
      <c r="L225" s="8">
        <v>43081.589942129627</v>
      </c>
      <c r="M225" s="21">
        <f>LEN(ProjTextQTable[[#This Row],[text]])</f>
        <v>3911</v>
      </c>
      <c r="N225" s="21">
        <f>LEN(TRIM(CLEAN(SUBSTITUTE(ProjTextQTable[[#This Row],[text]],CHAR(10)," "))))+1 - LEN(SUBSTITUTE(CLEAN(SUBSTITUTE(ProjTextQTable[[#This Row],[text]],CHAR(10)," "))," ",""))</f>
        <v>589</v>
      </c>
      <c r="O225" t="s">
        <v>816</v>
      </c>
      <c r="P225" t="s">
        <v>1333</v>
      </c>
    </row>
    <row r="226" spans="1:16" x14ac:dyDescent="0.35">
      <c r="A226">
        <f t="shared" si="3"/>
        <v>83</v>
      </c>
      <c r="B226" t="s">
        <v>1331</v>
      </c>
      <c r="C226" t="s">
        <v>1332</v>
      </c>
      <c r="D226" t="s">
        <v>895</v>
      </c>
      <c r="E226" t="s">
        <v>892</v>
      </c>
      <c r="F226" t="s">
        <v>753</v>
      </c>
      <c r="G226" t="s">
        <v>896</v>
      </c>
      <c r="H226" t="s">
        <v>753</v>
      </c>
      <c r="I226" t="s">
        <v>753</v>
      </c>
      <c r="K226" s="30"/>
      <c r="L226" s="8">
        <v>43082.529965277776</v>
      </c>
      <c r="M226" s="21">
        <f>LEN(ProjTextQTable[[#This Row],[text]])</f>
        <v>2022</v>
      </c>
      <c r="N226" s="21">
        <f>LEN(TRIM(CLEAN(SUBSTITUTE(ProjTextQTable[[#This Row],[text]],CHAR(10)," "))))+1 - LEN(SUBSTITUTE(CLEAN(SUBSTITUTE(ProjTextQTable[[#This Row],[text]],CHAR(10)," "))," ",""))</f>
        <v>298</v>
      </c>
      <c r="O226" t="s">
        <v>753</v>
      </c>
      <c r="P226" t="s">
        <v>1334</v>
      </c>
    </row>
    <row r="227" spans="1:16" x14ac:dyDescent="0.35">
      <c r="A227">
        <f t="shared" si="3"/>
        <v>83</v>
      </c>
      <c r="B227" t="s">
        <v>1331</v>
      </c>
      <c r="C227" t="s">
        <v>1332</v>
      </c>
      <c r="D227" t="s">
        <v>734</v>
      </c>
      <c r="E227" t="s">
        <v>892</v>
      </c>
      <c r="F227" t="s">
        <v>1040</v>
      </c>
      <c r="G227" t="s">
        <v>1041</v>
      </c>
      <c r="H227" t="s">
        <v>1042</v>
      </c>
      <c r="I227" t="s">
        <v>737</v>
      </c>
      <c r="J227" t="s">
        <v>738</v>
      </c>
      <c r="K227" s="30">
        <v>43081</v>
      </c>
      <c r="L227" s="8">
        <v>43080.349953703706</v>
      </c>
      <c r="M227" s="21">
        <f>LEN(ProjTextQTable[[#This Row],[text]])</f>
        <v>3384</v>
      </c>
      <c r="N227" s="21">
        <f>LEN(TRIM(CLEAN(SUBSTITUTE(ProjTextQTable[[#This Row],[text]],CHAR(10)," "))))+1 - LEN(SUBSTITUTE(CLEAN(SUBSTITUTE(ProjTextQTable[[#This Row],[text]],CHAR(10)," "))," ",""))</f>
        <v>525</v>
      </c>
      <c r="O227" t="s">
        <v>777</v>
      </c>
      <c r="P227" t="s">
        <v>1335</v>
      </c>
    </row>
    <row r="228" spans="1:16" x14ac:dyDescent="0.35">
      <c r="A228">
        <f t="shared" si="3"/>
        <v>83</v>
      </c>
      <c r="B228" t="s">
        <v>1331</v>
      </c>
      <c r="C228" t="s">
        <v>1332</v>
      </c>
      <c r="D228" t="s">
        <v>734</v>
      </c>
      <c r="E228" t="s">
        <v>892</v>
      </c>
      <c r="F228" t="s">
        <v>868</v>
      </c>
      <c r="G228" t="s">
        <v>869</v>
      </c>
      <c r="H228" t="s">
        <v>870</v>
      </c>
      <c r="I228" t="s">
        <v>737</v>
      </c>
      <c r="J228" t="s">
        <v>738</v>
      </c>
      <c r="K228" s="30">
        <v>43081</v>
      </c>
      <c r="L228" s="8">
        <v>43080.001446759263</v>
      </c>
      <c r="M228" s="21">
        <f>LEN(ProjTextQTable[[#This Row],[text]])</f>
        <v>3125</v>
      </c>
      <c r="N228" s="21">
        <f>LEN(TRIM(CLEAN(SUBSTITUTE(ProjTextQTable[[#This Row],[text]],CHAR(10)," "))))+1 - LEN(SUBSTITUTE(CLEAN(SUBSTITUTE(ProjTextQTable[[#This Row],[text]],CHAR(10)," "))," ",""))</f>
        <v>479</v>
      </c>
      <c r="O228" t="s">
        <v>777</v>
      </c>
      <c r="P228" t="s">
        <v>1336</v>
      </c>
    </row>
    <row r="229" spans="1:16" x14ac:dyDescent="0.35">
      <c r="A229">
        <f t="shared" si="3"/>
        <v>83</v>
      </c>
      <c r="B229" t="s">
        <v>1331</v>
      </c>
      <c r="C229" t="s">
        <v>1332</v>
      </c>
      <c r="D229" t="s">
        <v>734</v>
      </c>
      <c r="E229" t="s">
        <v>892</v>
      </c>
      <c r="F229" t="s">
        <v>632</v>
      </c>
      <c r="G229" t="s">
        <v>996</v>
      </c>
      <c r="H229" t="s">
        <v>997</v>
      </c>
      <c r="I229" t="s">
        <v>737</v>
      </c>
      <c r="J229" t="s">
        <v>738</v>
      </c>
      <c r="K229" s="30">
        <v>43081</v>
      </c>
      <c r="L229" s="8">
        <v>43081.478263888886</v>
      </c>
      <c r="M229" s="21">
        <f>LEN(ProjTextQTable[[#This Row],[text]])</f>
        <v>2479</v>
      </c>
      <c r="N229" s="21">
        <f>LEN(TRIM(CLEAN(SUBSTITUTE(ProjTextQTable[[#This Row],[text]],CHAR(10)," "))))+1 - LEN(SUBSTITUTE(CLEAN(SUBSTITUTE(ProjTextQTable[[#This Row],[text]],CHAR(10)," "))," ",""))</f>
        <v>386</v>
      </c>
      <c r="O229" t="s">
        <v>821</v>
      </c>
      <c r="P229" t="s">
        <v>1337</v>
      </c>
    </row>
    <row r="230" spans="1:16" x14ac:dyDescent="0.35">
      <c r="A230">
        <f t="shared" si="3"/>
        <v>83</v>
      </c>
      <c r="B230" t="s">
        <v>1331</v>
      </c>
      <c r="C230" t="s">
        <v>1332</v>
      </c>
      <c r="D230" t="s">
        <v>734</v>
      </c>
      <c r="E230" t="s">
        <v>892</v>
      </c>
      <c r="F230" t="s">
        <v>661</v>
      </c>
      <c r="G230" t="s">
        <v>872</v>
      </c>
      <c r="H230" t="s">
        <v>873</v>
      </c>
      <c r="I230" t="s">
        <v>737</v>
      </c>
      <c r="J230" t="s">
        <v>738</v>
      </c>
      <c r="K230" s="30">
        <v>43081</v>
      </c>
      <c r="L230" s="8">
        <v>43079.99015046296</v>
      </c>
      <c r="M230" s="21">
        <f>LEN(ProjTextQTable[[#This Row],[text]])</f>
        <v>6737</v>
      </c>
      <c r="N230" s="21">
        <f>LEN(TRIM(CLEAN(SUBSTITUTE(ProjTextQTable[[#This Row],[text]],CHAR(10)," "))))+1 - LEN(SUBSTITUTE(CLEAN(SUBSTITUTE(ProjTextQTable[[#This Row],[text]],CHAR(10)," "))," ",""))</f>
        <v>1034</v>
      </c>
      <c r="O230" t="s">
        <v>773</v>
      </c>
      <c r="P230" t="s">
        <v>1338</v>
      </c>
    </row>
    <row r="231" spans="1:16" x14ac:dyDescent="0.35">
      <c r="A231">
        <f t="shared" si="3"/>
        <v>83</v>
      </c>
      <c r="B231" t="s">
        <v>1331</v>
      </c>
      <c r="C231" t="s">
        <v>1332</v>
      </c>
      <c r="D231" t="s">
        <v>734</v>
      </c>
      <c r="E231" t="s">
        <v>892</v>
      </c>
      <c r="F231" t="s">
        <v>538</v>
      </c>
      <c r="G231" t="s">
        <v>1202</v>
      </c>
      <c r="H231" t="s">
        <v>1203</v>
      </c>
      <c r="I231" t="s">
        <v>737</v>
      </c>
      <c r="J231" t="s">
        <v>738</v>
      </c>
      <c r="K231" s="30">
        <v>43119</v>
      </c>
      <c r="L231" s="8">
        <v>43087.552210648151</v>
      </c>
      <c r="M231" s="21">
        <f>LEN(ProjTextQTable[[#This Row],[text]])</f>
        <v>5062</v>
      </c>
      <c r="N231" s="21">
        <f>LEN(TRIM(CLEAN(SUBSTITUTE(ProjTextQTable[[#This Row],[text]],CHAR(10)," "))))+1 - LEN(SUBSTITUTE(CLEAN(SUBSTITUTE(ProjTextQTable[[#This Row],[text]],CHAR(10)," "))," ",""))</f>
        <v>780</v>
      </c>
      <c r="O231" t="s">
        <v>744</v>
      </c>
      <c r="P231" t="s">
        <v>1339</v>
      </c>
    </row>
    <row r="232" spans="1:16" x14ac:dyDescent="0.35">
      <c r="A232">
        <f t="shared" si="3"/>
        <v>83</v>
      </c>
      <c r="B232" t="s">
        <v>1331</v>
      </c>
      <c r="C232" t="s">
        <v>1332</v>
      </c>
      <c r="D232" t="s">
        <v>752</v>
      </c>
      <c r="E232" t="s">
        <v>892</v>
      </c>
      <c r="F232" t="s">
        <v>753</v>
      </c>
      <c r="G232" t="s">
        <v>753</v>
      </c>
      <c r="H232" t="s">
        <v>753</v>
      </c>
      <c r="K232" s="30"/>
      <c r="L232" s="8">
        <v>43006.042719907404</v>
      </c>
      <c r="M232" s="21">
        <f>LEN(ProjTextQTable[[#This Row],[text]])</f>
        <v>3066</v>
      </c>
      <c r="N232" s="21">
        <f>LEN(TRIM(CLEAN(SUBSTITUTE(ProjTextQTable[[#This Row],[text]],CHAR(10)," "))))+1 - LEN(SUBSTITUTE(CLEAN(SUBSTITUTE(ProjTextQTable[[#This Row],[text]],CHAR(10)," "))," ",""))</f>
        <v>442</v>
      </c>
      <c r="O232" t="s">
        <v>753</v>
      </c>
      <c r="P232" t="s">
        <v>1340</v>
      </c>
    </row>
    <row r="233" spans="1:16" x14ac:dyDescent="0.35">
      <c r="A233">
        <f t="shared" si="3"/>
        <v>84</v>
      </c>
      <c r="B233" t="s">
        <v>1341</v>
      </c>
      <c r="C233" t="s">
        <v>1342</v>
      </c>
      <c r="D233" t="s">
        <v>752</v>
      </c>
      <c r="E233" t="s">
        <v>757</v>
      </c>
      <c r="F233" t="s">
        <v>753</v>
      </c>
      <c r="G233" t="s">
        <v>753</v>
      </c>
      <c r="H233" t="s">
        <v>753</v>
      </c>
      <c r="K233" s="30"/>
      <c r="L233" s="8">
        <v>43006.042719907404</v>
      </c>
      <c r="M233" s="21">
        <f>LEN(ProjTextQTable[[#This Row],[text]])</f>
        <v>4098</v>
      </c>
      <c r="N233" s="21">
        <f>LEN(TRIM(CLEAN(SUBSTITUTE(ProjTextQTable[[#This Row],[text]],CHAR(10)," "))))+1 - LEN(SUBSTITUTE(CLEAN(SUBSTITUTE(ProjTextQTable[[#This Row],[text]],CHAR(10)," "))," ",""))</f>
        <v>556</v>
      </c>
      <c r="O233" t="s">
        <v>753</v>
      </c>
      <c r="P233" t="s">
        <v>1343</v>
      </c>
    </row>
    <row r="234" spans="1:16" x14ac:dyDescent="0.35">
      <c r="A234">
        <f t="shared" si="3"/>
        <v>85</v>
      </c>
      <c r="B234" t="s">
        <v>1344</v>
      </c>
      <c r="C234" t="s">
        <v>1345</v>
      </c>
      <c r="D234" t="s">
        <v>752</v>
      </c>
      <c r="E234" t="s">
        <v>757</v>
      </c>
      <c r="F234" t="s">
        <v>753</v>
      </c>
      <c r="G234" t="s">
        <v>753</v>
      </c>
      <c r="H234" t="s">
        <v>753</v>
      </c>
      <c r="K234" s="30"/>
      <c r="L234" s="8">
        <v>43006.042719907404</v>
      </c>
      <c r="M234" s="21">
        <f>LEN(ProjTextQTable[[#This Row],[text]])</f>
        <v>3891</v>
      </c>
      <c r="N234" s="21">
        <f>LEN(TRIM(CLEAN(SUBSTITUTE(ProjTextQTable[[#This Row],[text]],CHAR(10)," "))))+1 - LEN(SUBSTITUTE(CLEAN(SUBSTITUTE(ProjTextQTable[[#This Row],[text]],CHAR(10)," "))," ",""))</f>
        <v>534</v>
      </c>
      <c r="O234" t="s">
        <v>753</v>
      </c>
      <c r="P234" t="s">
        <v>1346</v>
      </c>
    </row>
    <row r="235" spans="1:16" x14ac:dyDescent="0.35">
      <c r="A235">
        <f t="shared" si="3"/>
        <v>86</v>
      </c>
      <c r="B235" t="s">
        <v>1347</v>
      </c>
      <c r="C235" t="s">
        <v>1348</v>
      </c>
      <c r="D235" t="s">
        <v>752</v>
      </c>
      <c r="E235" t="s">
        <v>807</v>
      </c>
      <c r="F235" t="s">
        <v>753</v>
      </c>
      <c r="G235" t="s">
        <v>753</v>
      </c>
      <c r="H235" t="s">
        <v>753</v>
      </c>
      <c r="K235" s="30"/>
      <c r="L235" s="8">
        <v>43006.042719907404</v>
      </c>
      <c r="M235" s="21">
        <f>LEN(ProjTextQTable[[#This Row],[text]])</f>
        <v>3893</v>
      </c>
      <c r="N235" s="21">
        <f>LEN(TRIM(CLEAN(SUBSTITUTE(ProjTextQTable[[#This Row],[text]],CHAR(10)," "))))+1 - LEN(SUBSTITUTE(CLEAN(SUBSTITUTE(ProjTextQTable[[#This Row],[text]],CHAR(10)," "))," ",""))</f>
        <v>568</v>
      </c>
      <c r="O235" t="s">
        <v>753</v>
      </c>
      <c r="P235" t="s">
        <v>1349</v>
      </c>
    </row>
    <row r="236" spans="1:16" x14ac:dyDescent="0.35">
      <c r="A236">
        <f t="shared" si="3"/>
        <v>87</v>
      </c>
      <c r="B236" t="s">
        <v>1350</v>
      </c>
      <c r="C236" t="s">
        <v>1351</v>
      </c>
      <c r="D236" t="s">
        <v>752</v>
      </c>
      <c r="E236" t="s">
        <v>885</v>
      </c>
      <c r="F236" t="s">
        <v>753</v>
      </c>
      <c r="G236" t="s">
        <v>753</v>
      </c>
      <c r="H236" t="s">
        <v>753</v>
      </c>
      <c r="K236" s="30"/>
      <c r="L236" s="8">
        <v>43006.042731481481</v>
      </c>
      <c r="M236" s="21">
        <f>LEN(ProjTextQTable[[#This Row],[text]])</f>
        <v>4494</v>
      </c>
      <c r="N236" s="21">
        <f>LEN(TRIM(CLEAN(SUBSTITUTE(ProjTextQTable[[#This Row],[text]],CHAR(10)," "))))+1 - LEN(SUBSTITUTE(CLEAN(SUBSTITUTE(ProjTextQTable[[#This Row],[text]],CHAR(10)," "))," ",""))</f>
        <v>630</v>
      </c>
      <c r="O236" t="s">
        <v>753</v>
      </c>
      <c r="P236" t="s">
        <v>1352</v>
      </c>
    </row>
    <row r="237" spans="1:16" x14ac:dyDescent="0.35">
      <c r="A237">
        <f t="shared" si="3"/>
        <v>88</v>
      </c>
      <c r="B237" t="s">
        <v>1353</v>
      </c>
      <c r="C237" t="s">
        <v>1354</v>
      </c>
      <c r="D237" t="s">
        <v>752</v>
      </c>
      <c r="E237" t="s">
        <v>800</v>
      </c>
      <c r="F237" t="s">
        <v>753</v>
      </c>
      <c r="G237" t="s">
        <v>753</v>
      </c>
      <c r="H237" t="s">
        <v>753</v>
      </c>
      <c r="K237" s="30"/>
      <c r="L237" s="8">
        <v>43006.042743055557</v>
      </c>
      <c r="M237" s="21">
        <f>LEN(ProjTextQTable[[#This Row],[text]])</f>
        <v>4371</v>
      </c>
      <c r="N237" s="21">
        <f>LEN(TRIM(CLEAN(SUBSTITUTE(ProjTextQTable[[#This Row],[text]],CHAR(10)," "))))+1 - LEN(SUBSTITUTE(CLEAN(SUBSTITUTE(ProjTextQTable[[#This Row],[text]],CHAR(10)," "))," ",""))</f>
        <v>647</v>
      </c>
      <c r="O237" t="s">
        <v>753</v>
      </c>
      <c r="P237" t="s">
        <v>1355</v>
      </c>
    </row>
    <row r="238" spans="1:16" x14ac:dyDescent="0.35">
      <c r="A238">
        <f t="shared" si="3"/>
        <v>89</v>
      </c>
      <c r="B238" t="s">
        <v>1356</v>
      </c>
      <c r="C238" t="s">
        <v>1357</v>
      </c>
      <c r="D238" t="s">
        <v>726</v>
      </c>
      <c r="E238" t="s">
        <v>1358</v>
      </c>
      <c r="F238" t="s">
        <v>1070</v>
      </c>
      <c r="G238" t="s">
        <v>1071</v>
      </c>
      <c r="H238" t="s">
        <v>814</v>
      </c>
      <c r="I238" t="s">
        <v>815</v>
      </c>
      <c r="K238" s="30">
        <v>43080</v>
      </c>
      <c r="L238" s="8">
        <v>43081.478321759256</v>
      </c>
      <c r="M238" s="21">
        <f>LEN(ProjTextQTable[[#This Row],[text]])</f>
        <v>1479</v>
      </c>
      <c r="N238" s="21">
        <f>LEN(TRIM(CLEAN(SUBSTITUTE(ProjTextQTable[[#This Row],[text]],CHAR(10)," "))))+1 - LEN(SUBSTITUTE(CLEAN(SUBSTITUTE(ProjTextQTable[[#This Row],[text]],CHAR(10)," "))," ",""))</f>
        <v>216</v>
      </c>
      <c r="O238" t="s">
        <v>816</v>
      </c>
      <c r="P238" t="s">
        <v>1359</v>
      </c>
    </row>
    <row r="239" spans="1:16" x14ac:dyDescent="0.35">
      <c r="A239">
        <f t="shared" si="3"/>
        <v>89</v>
      </c>
      <c r="B239" t="s">
        <v>1356</v>
      </c>
      <c r="C239" t="s">
        <v>1357</v>
      </c>
      <c r="D239" t="s">
        <v>734</v>
      </c>
      <c r="E239" t="s">
        <v>1358</v>
      </c>
      <c r="F239" t="s">
        <v>579</v>
      </c>
      <c r="G239" t="s">
        <v>1073</v>
      </c>
      <c r="H239" t="s">
        <v>1074</v>
      </c>
      <c r="I239" t="s">
        <v>844</v>
      </c>
      <c r="J239" t="s">
        <v>738</v>
      </c>
      <c r="K239" s="30">
        <v>43081</v>
      </c>
      <c r="L239" s="8">
        <v>43079.831793981481</v>
      </c>
      <c r="M239" s="21">
        <f>LEN(ProjTextQTable[[#This Row],[text]])</f>
        <v>4428</v>
      </c>
      <c r="N239" s="21">
        <f>LEN(TRIM(CLEAN(SUBSTITUTE(ProjTextQTable[[#This Row],[text]],CHAR(10)," "))))+1 - LEN(SUBSTITUTE(CLEAN(SUBSTITUTE(ProjTextQTable[[#This Row],[text]],CHAR(10)," "))," ",""))</f>
        <v>666</v>
      </c>
      <c r="O239" t="s">
        <v>777</v>
      </c>
      <c r="P239" t="s">
        <v>1360</v>
      </c>
    </row>
    <row r="240" spans="1:16" x14ac:dyDescent="0.35">
      <c r="A240">
        <f t="shared" si="3"/>
        <v>89</v>
      </c>
      <c r="B240" t="s">
        <v>1356</v>
      </c>
      <c r="C240" t="s">
        <v>1357</v>
      </c>
      <c r="D240" t="s">
        <v>734</v>
      </c>
      <c r="E240" t="s">
        <v>1358</v>
      </c>
      <c r="F240" t="s">
        <v>605</v>
      </c>
      <c r="G240" t="s">
        <v>1112</v>
      </c>
      <c r="H240" t="s">
        <v>1113</v>
      </c>
      <c r="I240" t="s">
        <v>844</v>
      </c>
      <c r="J240" t="s">
        <v>738</v>
      </c>
      <c r="K240" s="30">
        <v>43081</v>
      </c>
      <c r="L240" s="8">
        <v>43081.393125000002</v>
      </c>
      <c r="M240" s="21">
        <f>LEN(ProjTextQTable[[#This Row],[text]])</f>
        <v>1828</v>
      </c>
      <c r="N240" s="21">
        <f>LEN(TRIM(CLEAN(SUBSTITUTE(ProjTextQTable[[#This Row],[text]],CHAR(10)," "))))+1 - LEN(SUBSTITUTE(CLEAN(SUBSTITUTE(ProjTextQTable[[#This Row],[text]],CHAR(10)," "))," ",""))</f>
        <v>272</v>
      </c>
      <c r="O240" t="s">
        <v>777</v>
      </c>
      <c r="P240" t="s">
        <v>1361</v>
      </c>
    </row>
    <row r="241" spans="1:16" x14ac:dyDescent="0.35">
      <c r="A241">
        <f t="shared" si="3"/>
        <v>89</v>
      </c>
      <c r="B241" t="s">
        <v>1356</v>
      </c>
      <c r="C241" t="s">
        <v>1357</v>
      </c>
      <c r="D241" t="s">
        <v>734</v>
      </c>
      <c r="E241" t="s">
        <v>1358</v>
      </c>
      <c r="F241" t="s">
        <v>525</v>
      </c>
      <c r="G241" t="s">
        <v>1362</v>
      </c>
      <c r="H241" t="s">
        <v>1363</v>
      </c>
      <c r="I241" t="s">
        <v>844</v>
      </c>
      <c r="J241" t="s">
        <v>738</v>
      </c>
      <c r="K241" s="30">
        <v>43081</v>
      </c>
      <c r="L241" s="8">
        <v>43081.400289351855</v>
      </c>
      <c r="M241" s="21">
        <f>LEN(ProjTextQTable[[#This Row],[text]])</f>
        <v>1743</v>
      </c>
      <c r="N241" s="21">
        <f>LEN(TRIM(CLEAN(SUBSTITUTE(ProjTextQTable[[#This Row],[text]],CHAR(10)," "))))+1 - LEN(SUBSTITUTE(CLEAN(SUBSTITUTE(ProjTextQTable[[#This Row],[text]],CHAR(10)," "))," ",""))</f>
        <v>277</v>
      </c>
      <c r="O241" t="s">
        <v>773</v>
      </c>
      <c r="P241" t="s">
        <v>1364</v>
      </c>
    </row>
    <row r="242" spans="1:16" x14ac:dyDescent="0.35">
      <c r="A242">
        <f t="shared" si="3"/>
        <v>89</v>
      </c>
      <c r="B242" t="s">
        <v>1356</v>
      </c>
      <c r="C242" t="s">
        <v>1357</v>
      </c>
      <c r="D242" t="s">
        <v>734</v>
      </c>
      <c r="E242" t="s">
        <v>1358</v>
      </c>
      <c r="F242" t="s">
        <v>527</v>
      </c>
      <c r="G242" t="s">
        <v>1365</v>
      </c>
      <c r="H242" t="s">
        <v>1366</v>
      </c>
      <c r="I242" t="s">
        <v>844</v>
      </c>
      <c r="J242" t="s">
        <v>738</v>
      </c>
      <c r="K242" s="30">
        <v>43081</v>
      </c>
      <c r="L242" s="8">
        <v>43079.873090277775</v>
      </c>
      <c r="M242" s="21">
        <f>LEN(ProjTextQTable[[#This Row],[text]])</f>
        <v>3908</v>
      </c>
      <c r="N242" s="21">
        <f>LEN(TRIM(CLEAN(SUBSTITUTE(ProjTextQTable[[#This Row],[text]],CHAR(10)," "))))+1 - LEN(SUBSTITUTE(CLEAN(SUBSTITUTE(ProjTextQTable[[#This Row],[text]],CHAR(10)," "))," ",""))</f>
        <v>584</v>
      </c>
      <c r="O242" t="s">
        <v>773</v>
      </c>
      <c r="P242" t="s">
        <v>1367</v>
      </c>
    </row>
    <row r="243" spans="1:16" x14ac:dyDescent="0.35">
      <c r="A243">
        <f t="shared" si="3"/>
        <v>89</v>
      </c>
      <c r="B243" t="s">
        <v>1356</v>
      </c>
      <c r="C243" t="s">
        <v>1357</v>
      </c>
      <c r="D243" t="s">
        <v>752</v>
      </c>
      <c r="E243" t="s">
        <v>1358</v>
      </c>
      <c r="F243" t="s">
        <v>753</v>
      </c>
      <c r="G243" t="s">
        <v>753</v>
      </c>
      <c r="H243" t="s">
        <v>753</v>
      </c>
      <c r="K243" s="30"/>
      <c r="L243" s="8">
        <v>43006.042754629627</v>
      </c>
      <c r="M243" s="21">
        <f>LEN(ProjTextQTable[[#This Row],[text]])</f>
        <v>3305</v>
      </c>
      <c r="N243" s="21">
        <f>LEN(TRIM(CLEAN(SUBSTITUTE(ProjTextQTable[[#This Row],[text]],CHAR(10)," "))))+1 - LEN(SUBSTITUTE(CLEAN(SUBSTITUTE(ProjTextQTable[[#This Row],[text]],CHAR(10)," "))," ",""))</f>
        <v>436</v>
      </c>
      <c r="O243" t="s">
        <v>753</v>
      </c>
      <c r="P243" t="s">
        <v>1368</v>
      </c>
    </row>
    <row r="244" spans="1:16" x14ac:dyDescent="0.35">
      <c r="A244">
        <f t="shared" si="3"/>
        <v>90</v>
      </c>
      <c r="B244" t="s">
        <v>1369</v>
      </c>
      <c r="C244" t="s">
        <v>1370</v>
      </c>
      <c r="D244" t="s">
        <v>752</v>
      </c>
      <c r="E244" t="s">
        <v>757</v>
      </c>
      <c r="F244" t="s">
        <v>753</v>
      </c>
      <c r="G244" t="s">
        <v>753</v>
      </c>
      <c r="H244" t="s">
        <v>753</v>
      </c>
      <c r="K244" s="30"/>
      <c r="L244" s="8">
        <v>43006.042766203704</v>
      </c>
      <c r="M244" s="21">
        <f>LEN(ProjTextQTable[[#This Row],[text]])</f>
        <v>2900</v>
      </c>
      <c r="N244" s="21">
        <f>LEN(TRIM(CLEAN(SUBSTITUTE(ProjTextQTable[[#This Row],[text]],CHAR(10)," "))))+1 - LEN(SUBSTITUTE(CLEAN(SUBSTITUTE(ProjTextQTable[[#This Row],[text]],CHAR(10)," "))," ",""))</f>
        <v>407</v>
      </c>
      <c r="O244" t="s">
        <v>753</v>
      </c>
      <c r="P244" t="s">
        <v>1371</v>
      </c>
    </row>
    <row r="245" spans="1:16" x14ac:dyDescent="0.35">
      <c r="A245">
        <f t="shared" si="3"/>
        <v>91</v>
      </c>
      <c r="B245" t="s">
        <v>1372</v>
      </c>
      <c r="C245" t="s">
        <v>1373</v>
      </c>
      <c r="D245" t="s">
        <v>752</v>
      </c>
      <c r="E245" t="s">
        <v>1185</v>
      </c>
      <c r="F245" t="s">
        <v>753</v>
      </c>
      <c r="G245" t="s">
        <v>753</v>
      </c>
      <c r="H245" t="s">
        <v>753</v>
      </c>
      <c r="K245" s="30"/>
      <c r="L245" s="8">
        <v>43006.04277777778</v>
      </c>
      <c r="M245" s="21">
        <f>LEN(ProjTextQTable[[#This Row],[text]])</f>
        <v>4115</v>
      </c>
      <c r="N245" s="21">
        <f>LEN(TRIM(CLEAN(SUBSTITUTE(ProjTextQTable[[#This Row],[text]],CHAR(10)," "))))+1 - LEN(SUBSTITUTE(CLEAN(SUBSTITUTE(ProjTextQTable[[#This Row],[text]],CHAR(10)," "))," ",""))</f>
        <v>623</v>
      </c>
      <c r="O245" t="s">
        <v>753</v>
      </c>
      <c r="P245" t="s">
        <v>1374</v>
      </c>
    </row>
    <row r="246" spans="1:16" x14ac:dyDescent="0.35">
      <c r="A246">
        <f t="shared" si="3"/>
        <v>92</v>
      </c>
      <c r="B246" t="s">
        <v>1375</v>
      </c>
      <c r="C246" t="s">
        <v>1376</v>
      </c>
      <c r="D246" t="s">
        <v>752</v>
      </c>
      <c r="E246" t="s">
        <v>800</v>
      </c>
      <c r="F246" t="s">
        <v>753</v>
      </c>
      <c r="G246" t="s">
        <v>753</v>
      </c>
      <c r="H246" t="s">
        <v>753</v>
      </c>
      <c r="K246" s="30"/>
      <c r="L246" s="8">
        <v>43006.04278935185</v>
      </c>
      <c r="M246" s="21">
        <f>LEN(ProjTextQTable[[#This Row],[text]])</f>
        <v>4553</v>
      </c>
      <c r="N246" s="21">
        <f>LEN(TRIM(CLEAN(SUBSTITUTE(ProjTextQTable[[#This Row],[text]],CHAR(10)," "))))+1 - LEN(SUBSTITUTE(CLEAN(SUBSTITUTE(ProjTextQTable[[#This Row],[text]],CHAR(10)," "))," ",""))</f>
        <v>640</v>
      </c>
      <c r="O246" t="s">
        <v>753</v>
      </c>
      <c r="P246" t="s">
        <v>1377</v>
      </c>
    </row>
    <row r="247" spans="1:16" x14ac:dyDescent="0.35">
      <c r="A247">
        <f t="shared" si="3"/>
        <v>93</v>
      </c>
      <c r="B247" t="s">
        <v>1378</v>
      </c>
      <c r="C247" t="s">
        <v>803</v>
      </c>
      <c r="D247" t="s">
        <v>752</v>
      </c>
      <c r="E247" t="s">
        <v>1201</v>
      </c>
      <c r="F247" t="s">
        <v>753</v>
      </c>
      <c r="G247" t="s">
        <v>753</v>
      </c>
      <c r="H247" t="s">
        <v>753</v>
      </c>
      <c r="K247" s="30"/>
      <c r="L247" s="8">
        <v>43006.04278935185</v>
      </c>
      <c r="M247" s="21">
        <f>LEN(ProjTextQTable[[#This Row],[text]])</f>
        <v>4279</v>
      </c>
      <c r="N247" s="21">
        <f>LEN(TRIM(CLEAN(SUBSTITUTE(ProjTextQTable[[#This Row],[text]],CHAR(10)," "))))+1 - LEN(SUBSTITUTE(CLEAN(SUBSTITUTE(ProjTextQTable[[#This Row],[text]],CHAR(10)," "))," ",""))</f>
        <v>586</v>
      </c>
      <c r="O247" t="s">
        <v>753</v>
      </c>
      <c r="P247" t="s">
        <v>1379</v>
      </c>
    </row>
    <row r="248" spans="1:16" x14ac:dyDescent="0.35">
      <c r="A248">
        <f t="shared" si="3"/>
        <v>94</v>
      </c>
      <c r="B248" t="s">
        <v>1380</v>
      </c>
      <c r="C248" t="s">
        <v>1381</v>
      </c>
      <c r="D248" t="s">
        <v>726</v>
      </c>
      <c r="E248" t="s">
        <v>727</v>
      </c>
      <c r="F248" t="s">
        <v>728</v>
      </c>
      <c r="G248" t="s">
        <v>729</v>
      </c>
      <c r="H248" t="s">
        <v>766</v>
      </c>
      <c r="I248" t="s">
        <v>767</v>
      </c>
      <c r="J248" t="s">
        <v>767</v>
      </c>
      <c r="K248" s="30">
        <v>43076</v>
      </c>
      <c r="L248" s="8">
        <v>43077.406585648147</v>
      </c>
      <c r="M248" s="21">
        <f>LEN(ProjTextQTable[[#This Row],[text]])</f>
        <v>1546</v>
      </c>
      <c r="N248" s="21">
        <f>LEN(TRIM(CLEAN(SUBSTITUTE(ProjTextQTable[[#This Row],[text]],CHAR(10)," "))))+1 - LEN(SUBSTITUTE(CLEAN(SUBSTITUTE(ProjTextQTable[[#This Row],[text]],CHAR(10)," "))," ",""))</f>
        <v>218</v>
      </c>
      <c r="O248" t="s">
        <v>769</v>
      </c>
      <c r="P248" t="s">
        <v>1382</v>
      </c>
    </row>
    <row r="249" spans="1:16" x14ac:dyDescent="0.35">
      <c r="A249">
        <f t="shared" si="3"/>
        <v>94</v>
      </c>
      <c r="B249" t="s">
        <v>1380</v>
      </c>
      <c r="C249" t="s">
        <v>1381</v>
      </c>
      <c r="D249" t="s">
        <v>734</v>
      </c>
      <c r="E249" t="s">
        <v>727</v>
      </c>
      <c r="F249" t="s">
        <v>868</v>
      </c>
      <c r="G249" t="s">
        <v>869</v>
      </c>
      <c r="H249" t="s">
        <v>870</v>
      </c>
      <c r="I249" t="s">
        <v>738</v>
      </c>
      <c r="J249" t="s">
        <v>738</v>
      </c>
      <c r="K249" s="30">
        <v>43072</v>
      </c>
      <c r="L249" s="8">
        <v>43075.01871527778</v>
      </c>
      <c r="M249" s="21">
        <f>LEN(ProjTextQTable[[#This Row],[text]])</f>
        <v>3014</v>
      </c>
      <c r="N249" s="21">
        <f>LEN(TRIM(CLEAN(SUBSTITUTE(ProjTextQTable[[#This Row],[text]],CHAR(10)," "))))+1 - LEN(SUBSTITUTE(CLEAN(SUBSTITUTE(ProjTextQTable[[#This Row],[text]],CHAR(10)," "))," ",""))</f>
        <v>468</v>
      </c>
      <c r="O249" t="s">
        <v>830</v>
      </c>
      <c r="P249" t="s">
        <v>1383</v>
      </c>
    </row>
    <row r="250" spans="1:16" x14ac:dyDescent="0.35">
      <c r="A250">
        <f t="shared" si="3"/>
        <v>94</v>
      </c>
      <c r="B250" t="s">
        <v>1380</v>
      </c>
      <c r="C250" t="s">
        <v>1381</v>
      </c>
      <c r="D250" t="s">
        <v>734</v>
      </c>
      <c r="E250" t="s">
        <v>727</v>
      </c>
      <c r="F250" t="s">
        <v>694</v>
      </c>
      <c r="G250" t="s">
        <v>1254</v>
      </c>
      <c r="H250" t="s">
        <v>1255</v>
      </c>
      <c r="I250" t="s">
        <v>737</v>
      </c>
      <c r="J250" t="s">
        <v>738</v>
      </c>
      <c r="K250" s="30">
        <v>43077</v>
      </c>
      <c r="L250" s="8">
        <v>43067.508263888885</v>
      </c>
      <c r="M250" s="21">
        <f>LEN(ProjTextQTable[[#This Row],[text]])</f>
        <v>2868</v>
      </c>
      <c r="N250" s="21">
        <f>LEN(TRIM(CLEAN(SUBSTITUTE(ProjTextQTable[[#This Row],[text]],CHAR(10)," "))))+1 - LEN(SUBSTITUTE(CLEAN(SUBSTITUTE(ProjTextQTable[[#This Row],[text]],CHAR(10)," "))," ",""))</f>
        <v>408</v>
      </c>
      <c r="O250" t="s">
        <v>739</v>
      </c>
      <c r="P250" t="s">
        <v>1384</v>
      </c>
    </row>
    <row r="251" spans="1:16" x14ac:dyDescent="0.35">
      <c r="A251">
        <f t="shared" si="3"/>
        <v>94</v>
      </c>
      <c r="B251" t="s">
        <v>1380</v>
      </c>
      <c r="C251" t="s">
        <v>1381</v>
      </c>
      <c r="D251" t="s">
        <v>734</v>
      </c>
      <c r="E251" t="s">
        <v>727</v>
      </c>
      <c r="F251" t="s">
        <v>741</v>
      </c>
      <c r="G251" t="s">
        <v>742</v>
      </c>
      <c r="H251" t="s">
        <v>743</v>
      </c>
      <c r="I251" t="s">
        <v>737</v>
      </c>
      <c r="J251" t="s">
        <v>738</v>
      </c>
      <c r="K251" s="30">
        <v>43077</v>
      </c>
      <c r="L251" s="8">
        <v>43073.079942129632</v>
      </c>
      <c r="M251" s="21">
        <f>LEN(ProjTextQTable[[#This Row],[text]])</f>
        <v>9030</v>
      </c>
      <c r="N251" s="21">
        <f>LEN(TRIM(CLEAN(SUBSTITUTE(ProjTextQTable[[#This Row],[text]],CHAR(10)," "))))+1 - LEN(SUBSTITUTE(CLEAN(SUBSTITUTE(ProjTextQTable[[#This Row],[text]],CHAR(10)," "))," ",""))</f>
        <v>1292</v>
      </c>
      <c r="O251" t="s">
        <v>830</v>
      </c>
      <c r="P251" t="s">
        <v>1385</v>
      </c>
    </row>
    <row r="252" spans="1:16" x14ac:dyDescent="0.35">
      <c r="A252">
        <f t="shared" si="3"/>
        <v>94</v>
      </c>
      <c r="B252" t="s">
        <v>1380</v>
      </c>
      <c r="C252" t="s">
        <v>1381</v>
      </c>
      <c r="D252" t="s">
        <v>734</v>
      </c>
      <c r="E252" t="s">
        <v>727</v>
      </c>
      <c r="F252" t="s">
        <v>1177</v>
      </c>
      <c r="G252" t="s">
        <v>1178</v>
      </c>
      <c r="H252" t="s">
        <v>1179</v>
      </c>
      <c r="I252" t="s">
        <v>737</v>
      </c>
      <c r="J252" t="s">
        <v>738</v>
      </c>
      <c r="K252" s="30">
        <v>43077</v>
      </c>
      <c r="L252" s="8">
        <v>43076.431458333333</v>
      </c>
      <c r="M252" s="21">
        <f>LEN(ProjTextQTable[[#This Row],[text]])</f>
        <v>1419</v>
      </c>
      <c r="N252" s="21">
        <f>LEN(TRIM(CLEAN(SUBSTITUTE(ProjTextQTable[[#This Row],[text]],CHAR(10)," "))))+1 - LEN(SUBSTITUTE(CLEAN(SUBSTITUTE(ProjTextQTable[[#This Row],[text]],CHAR(10)," "))," ",""))</f>
        <v>197</v>
      </c>
      <c r="O252" t="s">
        <v>773</v>
      </c>
      <c r="P252" t="s">
        <v>1386</v>
      </c>
    </row>
    <row r="253" spans="1:16" x14ac:dyDescent="0.35">
      <c r="A253">
        <f t="shared" si="3"/>
        <v>94</v>
      </c>
      <c r="B253" t="s">
        <v>1380</v>
      </c>
      <c r="C253" t="s">
        <v>1381</v>
      </c>
      <c r="D253" t="s">
        <v>752</v>
      </c>
      <c r="E253" t="s">
        <v>727</v>
      </c>
      <c r="F253" t="s">
        <v>753</v>
      </c>
      <c r="G253" t="s">
        <v>753</v>
      </c>
      <c r="H253" t="s">
        <v>753</v>
      </c>
      <c r="K253" s="30"/>
      <c r="L253" s="8">
        <v>43006.042800925927</v>
      </c>
      <c r="M253" s="21">
        <f>LEN(ProjTextQTable[[#This Row],[text]])</f>
        <v>4085</v>
      </c>
      <c r="N253" s="21">
        <f>LEN(TRIM(CLEAN(SUBSTITUTE(ProjTextQTable[[#This Row],[text]],CHAR(10)," "))))+1 - LEN(SUBSTITUTE(CLEAN(SUBSTITUTE(ProjTextQTable[[#This Row],[text]],CHAR(10)," "))," ",""))</f>
        <v>589</v>
      </c>
      <c r="O253" t="s">
        <v>753</v>
      </c>
      <c r="P253" t="s">
        <v>1387</v>
      </c>
    </row>
    <row r="254" spans="1:16" x14ac:dyDescent="0.35">
      <c r="A254">
        <f t="shared" si="3"/>
        <v>95</v>
      </c>
      <c r="B254" t="s">
        <v>1388</v>
      </c>
      <c r="C254" t="s">
        <v>1389</v>
      </c>
      <c r="D254" t="s">
        <v>752</v>
      </c>
      <c r="E254" t="s">
        <v>811</v>
      </c>
      <c r="F254" t="s">
        <v>753</v>
      </c>
      <c r="G254" t="s">
        <v>753</v>
      </c>
      <c r="H254" t="s">
        <v>753</v>
      </c>
      <c r="K254" s="30"/>
      <c r="L254" s="8">
        <v>43006.042800925927</v>
      </c>
      <c r="M254" s="21">
        <f>LEN(ProjTextQTable[[#This Row],[text]])</f>
        <v>3878</v>
      </c>
      <c r="N254" s="21">
        <f>LEN(TRIM(CLEAN(SUBSTITUTE(ProjTextQTable[[#This Row],[text]],CHAR(10)," "))))+1 - LEN(SUBSTITUTE(CLEAN(SUBSTITUTE(ProjTextQTable[[#This Row],[text]],CHAR(10)," "))," ",""))</f>
        <v>557</v>
      </c>
      <c r="O254" t="s">
        <v>753</v>
      </c>
      <c r="P254" t="s">
        <v>1390</v>
      </c>
    </row>
    <row r="255" spans="1:16" x14ac:dyDescent="0.35">
      <c r="A255">
        <f t="shared" si="3"/>
        <v>96</v>
      </c>
      <c r="B255" t="s">
        <v>1391</v>
      </c>
      <c r="C255" t="s">
        <v>1392</v>
      </c>
      <c r="D255" t="s">
        <v>752</v>
      </c>
      <c r="E255" t="s">
        <v>931</v>
      </c>
      <c r="F255" t="s">
        <v>753</v>
      </c>
      <c r="G255" t="s">
        <v>753</v>
      </c>
      <c r="H255" t="s">
        <v>753</v>
      </c>
      <c r="K255" s="30"/>
      <c r="L255" s="8">
        <v>43006.042800925927</v>
      </c>
      <c r="M255" s="21">
        <f>LEN(ProjTextQTable[[#This Row],[text]])</f>
        <v>4053</v>
      </c>
      <c r="N255" s="21">
        <f>LEN(TRIM(CLEAN(SUBSTITUTE(ProjTextQTable[[#This Row],[text]],CHAR(10)," "))))+1 - LEN(SUBSTITUTE(CLEAN(SUBSTITUTE(ProjTextQTable[[#This Row],[text]],CHAR(10)," "))," ",""))</f>
        <v>543</v>
      </c>
      <c r="O255" t="s">
        <v>753</v>
      </c>
      <c r="P255" t="s">
        <v>1393</v>
      </c>
    </row>
    <row r="256" spans="1:16" x14ac:dyDescent="0.35">
      <c r="A256">
        <f t="shared" si="3"/>
        <v>97</v>
      </c>
      <c r="B256" t="s">
        <v>1394</v>
      </c>
      <c r="C256" t="s">
        <v>1395</v>
      </c>
      <c r="D256" t="s">
        <v>726</v>
      </c>
      <c r="E256" t="s">
        <v>727</v>
      </c>
      <c r="F256" t="s">
        <v>728</v>
      </c>
      <c r="G256" t="s">
        <v>729</v>
      </c>
      <c r="H256" t="s">
        <v>814</v>
      </c>
      <c r="I256" t="s">
        <v>815</v>
      </c>
      <c r="K256" s="30">
        <v>43076</v>
      </c>
      <c r="L256" s="8">
        <v>43077.522187499999</v>
      </c>
      <c r="M256" s="21">
        <f>LEN(ProjTextQTable[[#This Row],[text]])</f>
        <v>2684</v>
      </c>
      <c r="N256" s="21">
        <f>LEN(TRIM(CLEAN(SUBSTITUTE(ProjTextQTable[[#This Row],[text]],CHAR(10)," "))))+1 - LEN(SUBSTITUTE(CLEAN(SUBSTITUTE(ProjTextQTable[[#This Row],[text]],CHAR(10)," "))," ",""))</f>
        <v>365</v>
      </c>
      <c r="O256" t="s">
        <v>816</v>
      </c>
      <c r="P256" t="s">
        <v>1396</v>
      </c>
    </row>
    <row r="257" spans="1:16" x14ac:dyDescent="0.35">
      <c r="A257">
        <f t="shared" si="3"/>
        <v>97</v>
      </c>
      <c r="B257" t="s">
        <v>1394</v>
      </c>
      <c r="C257" t="s">
        <v>1395</v>
      </c>
      <c r="D257" t="s">
        <v>734</v>
      </c>
      <c r="E257" t="s">
        <v>727</v>
      </c>
      <c r="F257" t="s">
        <v>694</v>
      </c>
      <c r="G257" t="s">
        <v>1254</v>
      </c>
      <c r="H257" t="s">
        <v>1255</v>
      </c>
      <c r="I257" t="s">
        <v>737</v>
      </c>
      <c r="J257" t="s">
        <v>738</v>
      </c>
      <c r="K257" s="30">
        <v>43077</v>
      </c>
      <c r="L257" s="8">
        <v>43076.564467592594</v>
      </c>
      <c r="M257" s="21">
        <f>LEN(ProjTextQTable[[#This Row],[text]])</f>
        <v>5085</v>
      </c>
      <c r="N257" s="21">
        <f>LEN(TRIM(CLEAN(SUBSTITUTE(ProjTextQTable[[#This Row],[text]],CHAR(10)," "))))+1 - LEN(SUBSTITUTE(CLEAN(SUBSTITUTE(ProjTextQTable[[#This Row],[text]],CHAR(10)," "))," ",""))</f>
        <v>757</v>
      </c>
      <c r="O257" t="s">
        <v>920</v>
      </c>
      <c r="P257" t="s">
        <v>1397</v>
      </c>
    </row>
    <row r="258" spans="1:16" x14ac:dyDescent="0.35">
      <c r="A258">
        <f t="shared" ref="A258:A321" si="4">A257+(B258&lt;&gt;B257)</f>
        <v>97</v>
      </c>
      <c r="B258" t="s">
        <v>1394</v>
      </c>
      <c r="C258" t="s">
        <v>1395</v>
      </c>
      <c r="D258" t="s">
        <v>734</v>
      </c>
      <c r="E258" t="s">
        <v>727</v>
      </c>
      <c r="F258" t="s">
        <v>570</v>
      </c>
      <c r="G258" t="s">
        <v>1173</v>
      </c>
      <c r="H258" t="s">
        <v>1174</v>
      </c>
      <c r="I258" t="s">
        <v>737</v>
      </c>
      <c r="J258" t="s">
        <v>738</v>
      </c>
      <c r="K258" s="30">
        <v>43077</v>
      </c>
      <c r="L258" s="8">
        <v>43074.043761574074</v>
      </c>
      <c r="M258" s="21">
        <f>LEN(ProjTextQTable[[#This Row],[text]])</f>
        <v>3840</v>
      </c>
      <c r="N258" s="21">
        <f>LEN(TRIM(CLEAN(SUBSTITUTE(ProjTextQTable[[#This Row],[text]],CHAR(10)," "))))+1 - LEN(SUBSTITUTE(CLEAN(SUBSTITUTE(ProjTextQTable[[#This Row],[text]],CHAR(10)," "))," ",""))</f>
        <v>559</v>
      </c>
      <c r="O258" t="s">
        <v>777</v>
      </c>
      <c r="P258" t="s">
        <v>1398</v>
      </c>
    </row>
    <row r="259" spans="1:16" x14ac:dyDescent="0.35">
      <c r="A259">
        <f t="shared" si="4"/>
        <v>97</v>
      </c>
      <c r="B259" t="s">
        <v>1394</v>
      </c>
      <c r="C259" t="s">
        <v>1395</v>
      </c>
      <c r="D259" t="s">
        <v>734</v>
      </c>
      <c r="E259" t="s">
        <v>727</v>
      </c>
      <c r="F259" t="s">
        <v>591</v>
      </c>
      <c r="G259" t="s">
        <v>775</v>
      </c>
      <c r="H259" t="s">
        <v>776</v>
      </c>
      <c r="I259" t="s">
        <v>737</v>
      </c>
      <c r="J259" t="s">
        <v>738</v>
      </c>
      <c r="K259" s="30">
        <v>43077</v>
      </c>
      <c r="L259" s="8">
        <v>43071.580949074072</v>
      </c>
      <c r="M259" s="21">
        <f>LEN(ProjTextQTable[[#This Row],[text]])</f>
        <v>5495</v>
      </c>
      <c r="N259" s="21">
        <f>LEN(TRIM(CLEAN(SUBSTITUTE(ProjTextQTable[[#This Row],[text]],CHAR(10)," "))))+1 - LEN(SUBSTITUTE(CLEAN(SUBSTITUTE(ProjTextQTable[[#This Row],[text]],CHAR(10)," "))," ",""))</f>
        <v>848</v>
      </c>
      <c r="O259" t="s">
        <v>821</v>
      </c>
      <c r="P259" t="s">
        <v>1399</v>
      </c>
    </row>
    <row r="260" spans="1:16" x14ac:dyDescent="0.35">
      <c r="A260">
        <f t="shared" si="4"/>
        <v>97</v>
      </c>
      <c r="B260" t="s">
        <v>1394</v>
      </c>
      <c r="C260" t="s">
        <v>1395</v>
      </c>
      <c r="D260" t="s">
        <v>734</v>
      </c>
      <c r="E260" t="s">
        <v>727</v>
      </c>
      <c r="F260" t="s">
        <v>688</v>
      </c>
      <c r="G260" t="s">
        <v>746</v>
      </c>
      <c r="H260" t="s">
        <v>747</v>
      </c>
      <c r="I260" t="s">
        <v>737</v>
      </c>
      <c r="J260" t="s">
        <v>738</v>
      </c>
      <c r="K260" s="30">
        <v>43077</v>
      </c>
      <c r="L260" s="8">
        <v>43073.922719907408</v>
      </c>
      <c r="M260" s="21">
        <f>LEN(ProjTextQTable[[#This Row],[text]])</f>
        <v>3018</v>
      </c>
      <c r="N260" s="21">
        <f>LEN(TRIM(CLEAN(SUBSTITUTE(ProjTextQTable[[#This Row],[text]],CHAR(10)," "))))+1 - LEN(SUBSTITUTE(CLEAN(SUBSTITUTE(ProjTextQTable[[#This Row],[text]],CHAR(10)," "))," ",""))</f>
        <v>423</v>
      </c>
      <c r="O260" t="s">
        <v>830</v>
      </c>
      <c r="P260" t="s">
        <v>1400</v>
      </c>
    </row>
    <row r="261" spans="1:16" x14ac:dyDescent="0.35">
      <c r="A261">
        <f t="shared" si="4"/>
        <v>97</v>
      </c>
      <c r="B261" t="s">
        <v>1394</v>
      </c>
      <c r="C261" t="s">
        <v>1395</v>
      </c>
      <c r="D261" t="s">
        <v>752</v>
      </c>
      <c r="E261" t="s">
        <v>727</v>
      </c>
      <c r="F261" t="s">
        <v>753</v>
      </c>
      <c r="G261" t="s">
        <v>753</v>
      </c>
      <c r="H261" t="s">
        <v>753</v>
      </c>
      <c r="K261" s="30"/>
      <c r="L261" s="8">
        <v>43006.042800925927</v>
      </c>
      <c r="M261" s="21">
        <f>LEN(ProjTextQTable[[#This Row],[text]])</f>
        <v>3465</v>
      </c>
      <c r="N261" s="21">
        <f>LEN(TRIM(CLEAN(SUBSTITUTE(ProjTextQTable[[#This Row],[text]],CHAR(10)," "))))+1 - LEN(SUBSTITUTE(CLEAN(SUBSTITUTE(ProjTextQTable[[#This Row],[text]],CHAR(10)," "))," ",""))</f>
        <v>492</v>
      </c>
      <c r="O261" t="s">
        <v>753</v>
      </c>
      <c r="P261" t="s">
        <v>1401</v>
      </c>
    </row>
    <row r="262" spans="1:16" x14ac:dyDescent="0.35">
      <c r="A262">
        <f t="shared" si="4"/>
        <v>98</v>
      </c>
      <c r="B262" t="s">
        <v>1402</v>
      </c>
      <c r="C262" t="s">
        <v>1403</v>
      </c>
      <c r="D262" t="s">
        <v>752</v>
      </c>
      <c r="E262" t="s">
        <v>1185</v>
      </c>
      <c r="F262" t="s">
        <v>753</v>
      </c>
      <c r="G262" t="s">
        <v>753</v>
      </c>
      <c r="H262" t="s">
        <v>753</v>
      </c>
      <c r="K262" s="30"/>
      <c r="L262" s="8">
        <v>43006.042812500003</v>
      </c>
      <c r="M262" s="21">
        <f>LEN(ProjTextQTable[[#This Row],[text]])</f>
        <v>3333</v>
      </c>
      <c r="N262" s="21">
        <f>LEN(TRIM(CLEAN(SUBSTITUTE(ProjTextQTable[[#This Row],[text]],CHAR(10)," "))))+1 - LEN(SUBSTITUTE(CLEAN(SUBSTITUTE(ProjTextQTable[[#This Row],[text]],CHAR(10)," "))," ",""))</f>
        <v>453</v>
      </c>
      <c r="O262" t="s">
        <v>753</v>
      </c>
      <c r="P262" t="s">
        <v>1404</v>
      </c>
    </row>
    <row r="263" spans="1:16" x14ac:dyDescent="0.35">
      <c r="A263">
        <f t="shared" si="4"/>
        <v>99</v>
      </c>
      <c r="B263" t="s">
        <v>1405</v>
      </c>
      <c r="C263" t="s">
        <v>1406</v>
      </c>
      <c r="D263" t="s">
        <v>752</v>
      </c>
      <c r="E263" t="s">
        <v>761</v>
      </c>
      <c r="F263" t="s">
        <v>753</v>
      </c>
      <c r="G263" t="s">
        <v>753</v>
      </c>
      <c r="H263" t="s">
        <v>753</v>
      </c>
      <c r="K263" s="30"/>
      <c r="L263" s="8">
        <v>43006.042824074073</v>
      </c>
      <c r="M263" s="21">
        <f>LEN(ProjTextQTable[[#This Row],[text]])</f>
        <v>3863</v>
      </c>
      <c r="N263" s="21">
        <f>LEN(TRIM(CLEAN(SUBSTITUTE(ProjTextQTable[[#This Row],[text]],CHAR(10)," "))))+1 - LEN(SUBSTITUTE(CLEAN(SUBSTITUTE(ProjTextQTable[[#This Row],[text]],CHAR(10)," "))," ",""))</f>
        <v>534</v>
      </c>
      <c r="O263" t="s">
        <v>753</v>
      </c>
      <c r="P263" t="s">
        <v>1407</v>
      </c>
    </row>
    <row r="264" spans="1:16" x14ac:dyDescent="0.35">
      <c r="A264">
        <f t="shared" si="4"/>
        <v>100</v>
      </c>
      <c r="B264" t="s">
        <v>1408</v>
      </c>
      <c r="C264" t="s">
        <v>1409</v>
      </c>
      <c r="D264" t="s">
        <v>752</v>
      </c>
      <c r="E264" t="s">
        <v>800</v>
      </c>
      <c r="F264" t="s">
        <v>753</v>
      </c>
      <c r="G264" t="s">
        <v>753</v>
      </c>
      <c r="H264" t="s">
        <v>753</v>
      </c>
      <c r="K264" s="30"/>
      <c r="L264" s="8">
        <v>43006.042847222219</v>
      </c>
      <c r="M264" s="21">
        <f>LEN(ProjTextQTable[[#This Row],[text]])</f>
        <v>4275</v>
      </c>
      <c r="N264" s="21">
        <f>LEN(TRIM(CLEAN(SUBSTITUTE(ProjTextQTable[[#This Row],[text]],CHAR(10)," "))))+1 - LEN(SUBSTITUTE(CLEAN(SUBSTITUTE(ProjTextQTable[[#This Row],[text]],CHAR(10)," "))," ",""))</f>
        <v>635</v>
      </c>
      <c r="O264" t="s">
        <v>753</v>
      </c>
      <c r="P264" t="s">
        <v>1410</v>
      </c>
    </row>
    <row r="265" spans="1:16" x14ac:dyDescent="0.35">
      <c r="A265">
        <f t="shared" si="4"/>
        <v>101</v>
      </c>
      <c r="B265" t="s">
        <v>1411</v>
      </c>
      <c r="C265" t="s">
        <v>1412</v>
      </c>
      <c r="D265" t="s">
        <v>734</v>
      </c>
      <c r="E265" t="s">
        <v>1201</v>
      </c>
      <c r="F265" t="s">
        <v>538</v>
      </c>
      <c r="G265" t="s">
        <v>1202</v>
      </c>
      <c r="H265" t="s">
        <v>1203</v>
      </c>
      <c r="I265" t="s">
        <v>737</v>
      </c>
      <c r="J265" t="s">
        <v>738</v>
      </c>
      <c r="K265" s="30">
        <v>43119</v>
      </c>
      <c r="L265" s="8">
        <v>43087.553923611114</v>
      </c>
      <c r="M265" s="21">
        <f>LEN(ProjTextQTable[[#This Row],[text]])</f>
        <v>4335</v>
      </c>
      <c r="N265" s="21">
        <f>LEN(TRIM(CLEAN(SUBSTITUTE(ProjTextQTable[[#This Row],[text]],CHAR(10)," "))))+1 - LEN(SUBSTITUTE(CLEAN(SUBSTITUTE(ProjTextQTable[[#This Row],[text]],CHAR(10)," "))," ",""))</f>
        <v>651</v>
      </c>
      <c r="O265" t="s">
        <v>830</v>
      </c>
      <c r="P265" t="s">
        <v>1413</v>
      </c>
    </row>
    <row r="266" spans="1:16" x14ac:dyDescent="0.35">
      <c r="A266">
        <f t="shared" si="4"/>
        <v>101</v>
      </c>
      <c r="B266" t="s">
        <v>1411</v>
      </c>
      <c r="C266" t="s">
        <v>1412</v>
      </c>
      <c r="D266" t="s">
        <v>752</v>
      </c>
      <c r="E266" t="s">
        <v>1201</v>
      </c>
      <c r="F266" t="s">
        <v>753</v>
      </c>
      <c r="G266" t="s">
        <v>753</v>
      </c>
      <c r="H266" t="s">
        <v>753</v>
      </c>
      <c r="K266" s="30"/>
      <c r="L266" s="8">
        <v>43006.042858796296</v>
      </c>
      <c r="M266" s="21">
        <f>LEN(ProjTextQTable[[#This Row],[text]])</f>
        <v>4116</v>
      </c>
      <c r="N266" s="21">
        <f>LEN(TRIM(CLEAN(SUBSTITUTE(ProjTextQTable[[#This Row],[text]],CHAR(10)," "))))+1 - LEN(SUBSTITUTE(CLEAN(SUBSTITUTE(ProjTextQTable[[#This Row],[text]],CHAR(10)," "))," ",""))</f>
        <v>545</v>
      </c>
      <c r="O266" t="s">
        <v>753</v>
      </c>
      <c r="P266" t="s">
        <v>1414</v>
      </c>
    </row>
    <row r="267" spans="1:16" x14ac:dyDescent="0.35">
      <c r="A267">
        <f t="shared" si="4"/>
        <v>102</v>
      </c>
      <c r="B267" t="s">
        <v>1415</v>
      </c>
      <c r="C267" t="s">
        <v>1416</v>
      </c>
      <c r="D267" t="s">
        <v>752</v>
      </c>
      <c r="E267" t="s">
        <v>1032</v>
      </c>
      <c r="F267" t="s">
        <v>753</v>
      </c>
      <c r="G267" t="s">
        <v>753</v>
      </c>
      <c r="H267" t="s">
        <v>753</v>
      </c>
      <c r="K267" s="30"/>
      <c r="L267" s="8">
        <v>43006.042858796296</v>
      </c>
      <c r="M267" s="21">
        <f>LEN(ProjTextQTable[[#This Row],[text]])</f>
        <v>3966</v>
      </c>
      <c r="N267" s="21">
        <f>LEN(TRIM(CLEAN(SUBSTITUTE(ProjTextQTable[[#This Row],[text]],CHAR(10)," "))))+1 - LEN(SUBSTITUTE(CLEAN(SUBSTITUTE(ProjTextQTable[[#This Row],[text]],CHAR(10)," "))," ",""))</f>
        <v>572</v>
      </c>
      <c r="O267" t="s">
        <v>753</v>
      </c>
      <c r="P267" t="s">
        <v>1417</v>
      </c>
    </row>
    <row r="268" spans="1:16" x14ac:dyDescent="0.35">
      <c r="A268">
        <f t="shared" si="4"/>
        <v>103</v>
      </c>
      <c r="B268" t="s">
        <v>1418</v>
      </c>
      <c r="C268" t="s">
        <v>1419</v>
      </c>
      <c r="D268" t="s">
        <v>726</v>
      </c>
      <c r="E268" t="s">
        <v>1069</v>
      </c>
      <c r="F268" t="s">
        <v>1070</v>
      </c>
      <c r="G268" t="s">
        <v>1071</v>
      </c>
      <c r="H268" t="s">
        <v>730</v>
      </c>
      <c r="I268" t="s">
        <v>731</v>
      </c>
      <c r="J268" t="s">
        <v>767</v>
      </c>
      <c r="K268" s="30">
        <v>43080</v>
      </c>
      <c r="L268" s="8">
        <v>43081.534467592595</v>
      </c>
      <c r="M268" s="21">
        <f>LEN(ProjTextQTable[[#This Row],[text]])</f>
        <v>2587</v>
      </c>
      <c r="N268" s="21">
        <f>LEN(TRIM(CLEAN(SUBSTITUTE(ProjTextQTable[[#This Row],[text]],CHAR(10)," "))))+1 - LEN(SUBSTITUTE(CLEAN(SUBSTITUTE(ProjTextQTable[[#This Row],[text]],CHAR(10)," "))," ",""))</f>
        <v>380</v>
      </c>
      <c r="O268" t="s">
        <v>732</v>
      </c>
      <c r="P268" t="s">
        <v>1420</v>
      </c>
    </row>
    <row r="269" spans="1:16" x14ac:dyDescent="0.35">
      <c r="A269">
        <f t="shared" si="4"/>
        <v>103</v>
      </c>
      <c r="B269" t="s">
        <v>1418</v>
      </c>
      <c r="C269" t="s">
        <v>1419</v>
      </c>
      <c r="D269" t="s">
        <v>734</v>
      </c>
      <c r="E269" t="s">
        <v>1069</v>
      </c>
      <c r="F269" t="s">
        <v>579</v>
      </c>
      <c r="G269" t="s">
        <v>1073</v>
      </c>
      <c r="H269" t="s">
        <v>1074</v>
      </c>
      <c r="I269" t="s">
        <v>844</v>
      </c>
      <c r="J269" t="s">
        <v>738</v>
      </c>
      <c r="K269" s="30">
        <v>43081</v>
      </c>
      <c r="L269" s="8">
        <v>43068.503611111111</v>
      </c>
      <c r="M269" s="21">
        <f>LEN(ProjTextQTable[[#This Row],[text]])</f>
        <v>4904</v>
      </c>
      <c r="N269" s="21">
        <f>LEN(TRIM(CLEAN(SUBSTITUTE(ProjTextQTable[[#This Row],[text]],CHAR(10)," "))))+1 - LEN(SUBSTITUTE(CLEAN(SUBSTITUTE(ProjTextQTable[[#This Row],[text]],CHAR(10)," "))," ",""))</f>
        <v>750</v>
      </c>
      <c r="O269" t="s">
        <v>744</v>
      </c>
      <c r="P269" t="s">
        <v>1421</v>
      </c>
    </row>
    <row r="270" spans="1:16" x14ac:dyDescent="0.35">
      <c r="A270">
        <f t="shared" si="4"/>
        <v>103</v>
      </c>
      <c r="B270" t="s">
        <v>1418</v>
      </c>
      <c r="C270" t="s">
        <v>1419</v>
      </c>
      <c r="D270" t="s">
        <v>734</v>
      </c>
      <c r="E270" t="s">
        <v>1069</v>
      </c>
      <c r="F270" t="s">
        <v>527</v>
      </c>
      <c r="G270" t="s">
        <v>1365</v>
      </c>
      <c r="H270" t="s">
        <v>1366</v>
      </c>
      <c r="I270" t="s">
        <v>844</v>
      </c>
      <c r="J270" t="s">
        <v>738</v>
      </c>
      <c r="K270" s="30">
        <v>43081</v>
      </c>
      <c r="L270" s="8">
        <v>43079.859189814815</v>
      </c>
      <c r="M270" s="21">
        <f>LEN(ProjTextQTable[[#This Row],[text]])</f>
        <v>3156</v>
      </c>
      <c r="N270" s="21">
        <f>LEN(TRIM(CLEAN(SUBSTITUTE(ProjTextQTable[[#This Row],[text]],CHAR(10)," "))))+1 - LEN(SUBSTITUTE(CLEAN(SUBSTITUTE(ProjTextQTable[[#This Row],[text]],CHAR(10)," "))," ",""))</f>
        <v>458</v>
      </c>
      <c r="O270" t="s">
        <v>773</v>
      </c>
      <c r="P270" t="s">
        <v>1422</v>
      </c>
    </row>
    <row r="271" spans="1:16" x14ac:dyDescent="0.35">
      <c r="A271">
        <f t="shared" si="4"/>
        <v>103</v>
      </c>
      <c r="B271" t="s">
        <v>1418</v>
      </c>
      <c r="C271" t="s">
        <v>1419</v>
      </c>
      <c r="D271" t="s">
        <v>734</v>
      </c>
      <c r="E271" t="s">
        <v>1069</v>
      </c>
      <c r="F271" t="s">
        <v>1306</v>
      </c>
      <c r="G271" t="s">
        <v>1307</v>
      </c>
      <c r="H271" t="s">
        <v>1308</v>
      </c>
      <c r="I271" t="s">
        <v>844</v>
      </c>
      <c r="J271" t="s">
        <v>738</v>
      </c>
      <c r="K271" s="30">
        <v>43081</v>
      </c>
      <c r="L271" s="8">
        <v>43079.897418981483</v>
      </c>
      <c r="M271" s="21">
        <f>LEN(ProjTextQTable[[#This Row],[text]])</f>
        <v>1974</v>
      </c>
      <c r="N271" s="21">
        <f>LEN(TRIM(CLEAN(SUBSTITUTE(ProjTextQTable[[#This Row],[text]],CHAR(10)," "))))+1 - LEN(SUBSTITUTE(CLEAN(SUBSTITUTE(ProjTextQTable[[#This Row],[text]],CHAR(10)," "))," ",""))</f>
        <v>277</v>
      </c>
      <c r="O271" t="s">
        <v>744</v>
      </c>
      <c r="P271" t="s">
        <v>1423</v>
      </c>
    </row>
    <row r="272" spans="1:16" x14ac:dyDescent="0.35">
      <c r="A272">
        <f t="shared" si="4"/>
        <v>103</v>
      </c>
      <c r="B272" t="s">
        <v>1418</v>
      </c>
      <c r="C272" t="s">
        <v>1419</v>
      </c>
      <c r="D272" t="s">
        <v>734</v>
      </c>
      <c r="E272" t="s">
        <v>1069</v>
      </c>
      <c r="F272" t="s">
        <v>1310</v>
      </c>
      <c r="G272" t="s">
        <v>976</v>
      </c>
      <c r="H272" t="s">
        <v>1311</v>
      </c>
      <c r="I272" t="s">
        <v>844</v>
      </c>
      <c r="J272" t="s">
        <v>738</v>
      </c>
      <c r="K272" s="30">
        <v>43081</v>
      </c>
      <c r="L272" s="8">
        <v>43081.441851851851</v>
      </c>
      <c r="M272" s="21">
        <f>LEN(ProjTextQTable[[#This Row],[text]])</f>
        <v>4629</v>
      </c>
      <c r="N272" s="21">
        <f>LEN(TRIM(CLEAN(SUBSTITUTE(ProjTextQTable[[#This Row],[text]],CHAR(10)," "))))+1 - LEN(SUBSTITUTE(CLEAN(SUBSTITUTE(ProjTextQTable[[#This Row],[text]],CHAR(10)," "))," ",""))</f>
        <v>659</v>
      </c>
      <c r="O272" t="s">
        <v>739</v>
      </c>
      <c r="P272" t="s">
        <v>1424</v>
      </c>
    </row>
    <row r="273" spans="1:16" x14ac:dyDescent="0.35">
      <c r="A273">
        <f t="shared" si="4"/>
        <v>103</v>
      </c>
      <c r="B273" t="s">
        <v>1418</v>
      </c>
      <c r="C273" t="s">
        <v>1419</v>
      </c>
      <c r="D273" t="s">
        <v>752</v>
      </c>
      <c r="E273" t="s">
        <v>1069</v>
      </c>
      <c r="F273" t="s">
        <v>753</v>
      </c>
      <c r="G273" t="s">
        <v>753</v>
      </c>
      <c r="H273" t="s">
        <v>753</v>
      </c>
      <c r="K273" s="30"/>
      <c r="L273" s="8">
        <v>43006.042858796296</v>
      </c>
      <c r="M273" s="21">
        <f>LEN(ProjTextQTable[[#This Row],[text]])</f>
        <v>4070</v>
      </c>
      <c r="N273" s="21">
        <f>LEN(TRIM(CLEAN(SUBSTITUTE(ProjTextQTable[[#This Row],[text]],CHAR(10)," "))))+1 - LEN(SUBSTITUTE(CLEAN(SUBSTITUTE(ProjTextQTable[[#This Row],[text]],CHAR(10)," "))," ",""))</f>
        <v>555</v>
      </c>
      <c r="O273" t="s">
        <v>753</v>
      </c>
      <c r="P273" t="s">
        <v>1425</v>
      </c>
    </row>
    <row r="274" spans="1:16" x14ac:dyDescent="0.35">
      <c r="A274">
        <f t="shared" si="4"/>
        <v>104</v>
      </c>
      <c r="B274" t="s">
        <v>1426</v>
      </c>
      <c r="C274" t="s">
        <v>803</v>
      </c>
      <c r="D274" t="s">
        <v>726</v>
      </c>
      <c r="E274" t="s">
        <v>912</v>
      </c>
      <c r="F274" t="s">
        <v>913</v>
      </c>
      <c r="G274" t="s">
        <v>914</v>
      </c>
      <c r="H274" t="s">
        <v>814</v>
      </c>
      <c r="I274" t="s">
        <v>815</v>
      </c>
      <c r="K274" s="30">
        <v>43067</v>
      </c>
      <c r="L274" s="8">
        <v>43068.517407407409</v>
      </c>
      <c r="M274" s="21">
        <f>LEN(ProjTextQTable[[#This Row],[text]])</f>
        <v>2162</v>
      </c>
      <c r="N274" s="21">
        <f>LEN(TRIM(CLEAN(SUBSTITUTE(ProjTextQTable[[#This Row],[text]],CHAR(10)," "))))+1 - LEN(SUBSTITUTE(CLEAN(SUBSTITUTE(ProjTextQTable[[#This Row],[text]],CHAR(10)," "))," ",""))</f>
        <v>320</v>
      </c>
      <c r="O274" t="s">
        <v>816</v>
      </c>
      <c r="P274" t="s">
        <v>1427</v>
      </c>
    </row>
    <row r="275" spans="1:16" x14ac:dyDescent="0.35">
      <c r="A275">
        <f t="shared" si="4"/>
        <v>104</v>
      </c>
      <c r="B275" t="s">
        <v>1426</v>
      </c>
      <c r="C275" t="s">
        <v>803</v>
      </c>
      <c r="D275" t="s">
        <v>734</v>
      </c>
      <c r="E275" t="s">
        <v>912</v>
      </c>
      <c r="F275" t="s">
        <v>608</v>
      </c>
      <c r="G275" t="s">
        <v>742</v>
      </c>
      <c r="H275" t="s">
        <v>919</v>
      </c>
      <c r="I275" t="s">
        <v>737</v>
      </c>
      <c r="J275" t="s">
        <v>738</v>
      </c>
      <c r="K275" s="30">
        <v>43068</v>
      </c>
      <c r="L275" s="8">
        <v>43063.84584490741</v>
      </c>
      <c r="M275" s="21">
        <f>LEN(ProjTextQTable[[#This Row],[text]])</f>
        <v>2908</v>
      </c>
      <c r="N275" s="21">
        <f>LEN(TRIM(CLEAN(SUBSTITUTE(ProjTextQTable[[#This Row],[text]],CHAR(10)," "))))+1 - LEN(SUBSTITUTE(CLEAN(SUBSTITUTE(ProjTextQTable[[#This Row],[text]],CHAR(10)," "))," ",""))</f>
        <v>429</v>
      </c>
      <c r="O275" t="s">
        <v>777</v>
      </c>
      <c r="P275" t="s">
        <v>1428</v>
      </c>
    </row>
    <row r="276" spans="1:16" x14ac:dyDescent="0.35">
      <c r="A276">
        <f t="shared" si="4"/>
        <v>104</v>
      </c>
      <c r="B276" t="s">
        <v>1426</v>
      </c>
      <c r="C276" t="s">
        <v>803</v>
      </c>
      <c r="D276" t="s">
        <v>734</v>
      </c>
      <c r="E276" t="s">
        <v>912</v>
      </c>
      <c r="F276" t="s">
        <v>1429</v>
      </c>
      <c r="G276" t="s">
        <v>1430</v>
      </c>
      <c r="H276" t="s">
        <v>1431</v>
      </c>
      <c r="I276" t="s">
        <v>737</v>
      </c>
      <c r="J276" t="s">
        <v>738</v>
      </c>
      <c r="K276" s="30">
        <v>43068</v>
      </c>
      <c r="L276" s="8">
        <v>43067.499143518522</v>
      </c>
      <c r="M276" s="21">
        <f>LEN(ProjTextQTable[[#This Row],[text]])</f>
        <v>2917</v>
      </c>
      <c r="N276" s="21">
        <f>LEN(TRIM(CLEAN(SUBSTITUTE(ProjTextQTable[[#This Row],[text]],CHAR(10)," "))))+1 - LEN(SUBSTITUTE(CLEAN(SUBSTITUTE(ProjTextQTable[[#This Row],[text]],CHAR(10)," "))," ",""))</f>
        <v>405</v>
      </c>
      <c r="O276" t="s">
        <v>830</v>
      </c>
      <c r="P276" t="s">
        <v>1432</v>
      </c>
    </row>
    <row r="277" spans="1:16" x14ac:dyDescent="0.35">
      <c r="A277">
        <f t="shared" si="4"/>
        <v>104</v>
      </c>
      <c r="B277" t="s">
        <v>1426</v>
      </c>
      <c r="C277" t="s">
        <v>803</v>
      </c>
      <c r="D277" t="s">
        <v>734</v>
      </c>
      <c r="E277" t="s">
        <v>912</v>
      </c>
      <c r="F277" t="s">
        <v>1143</v>
      </c>
      <c r="G277" t="s">
        <v>1144</v>
      </c>
      <c r="H277" t="s">
        <v>1145</v>
      </c>
      <c r="I277" t="s">
        <v>737</v>
      </c>
      <c r="J277" t="s">
        <v>738</v>
      </c>
      <c r="K277" s="30">
        <v>43068</v>
      </c>
      <c r="L277" s="8">
        <v>43067.086076388892</v>
      </c>
      <c r="M277" s="21">
        <f>LEN(ProjTextQTable[[#This Row],[text]])</f>
        <v>1791</v>
      </c>
      <c r="N277" s="21">
        <f>LEN(TRIM(CLEAN(SUBSTITUTE(ProjTextQTable[[#This Row],[text]],CHAR(10)," "))))+1 - LEN(SUBSTITUTE(CLEAN(SUBSTITUTE(ProjTextQTable[[#This Row],[text]],CHAR(10)," "))," ",""))</f>
        <v>278</v>
      </c>
      <c r="O277" t="s">
        <v>777</v>
      </c>
      <c r="P277" t="s">
        <v>1433</v>
      </c>
    </row>
    <row r="278" spans="1:16" x14ac:dyDescent="0.35">
      <c r="A278">
        <f t="shared" si="4"/>
        <v>104</v>
      </c>
      <c r="B278" t="s">
        <v>1426</v>
      </c>
      <c r="C278" t="s">
        <v>803</v>
      </c>
      <c r="D278" t="s">
        <v>734</v>
      </c>
      <c r="E278" t="s">
        <v>912</v>
      </c>
      <c r="F278" t="s">
        <v>536</v>
      </c>
      <c r="G278" t="s">
        <v>925</v>
      </c>
      <c r="H278" t="s">
        <v>926</v>
      </c>
      <c r="I278" t="s">
        <v>737</v>
      </c>
      <c r="J278" t="s">
        <v>738</v>
      </c>
      <c r="K278" s="30">
        <v>43068</v>
      </c>
      <c r="L278" s="8">
        <v>43057.644780092596</v>
      </c>
      <c r="M278" s="21">
        <f>LEN(ProjTextQTable[[#This Row],[text]])</f>
        <v>4423</v>
      </c>
      <c r="N278" s="21">
        <f>LEN(TRIM(CLEAN(SUBSTITUTE(ProjTextQTable[[#This Row],[text]],CHAR(10)," "))))+1 - LEN(SUBSTITUTE(CLEAN(SUBSTITUTE(ProjTextQTable[[#This Row],[text]],CHAR(10)," "))," ",""))</f>
        <v>633</v>
      </c>
      <c r="O278" t="s">
        <v>777</v>
      </c>
      <c r="P278" t="s">
        <v>1434</v>
      </c>
    </row>
    <row r="279" spans="1:16" x14ac:dyDescent="0.35">
      <c r="A279">
        <f t="shared" si="4"/>
        <v>104</v>
      </c>
      <c r="B279" t="s">
        <v>1426</v>
      </c>
      <c r="C279" t="s">
        <v>803</v>
      </c>
      <c r="D279" t="s">
        <v>752</v>
      </c>
      <c r="E279" t="s">
        <v>912</v>
      </c>
      <c r="F279" t="s">
        <v>753</v>
      </c>
      <c r="G279" t="s">
        <v>753</v>
      </c>
      <c r="H279" t="s">
        <v>753</v>
      </c>
      <c r="K279" s="30"/>
      <c r="L279" s="8">
        <v>43006.042858796296</v>
      </c>
      <c r="M279" s="21">
        <f>LEN(ProjTextQTable[[#This Row],[text]])</f>
        <v>4492</v>
      </c>
      <c r="N279" s="21">
        <f>LEN(TRIM(CLEAN(SUBSTITUTE(ProjTextQTable[[#This Row],[text]],CHAR(10)," "))))+1 - LEN(SUBSTITUTE(CLEAN(SUBSTITUTE(ProjTextQTable[[#This Row],[text]],CHAR(10)," "))," ",""))</f>
        <v>597</v>
      </c>
      <c r="O279" t="s">
        <v>753</v>
      </c>
      <c r="P279" t="s">
        <v>1435</v>
      </c>
    </row>
    <row r="280" spans="1:16" x14ac:dyDescent="0.35">
      <c r="A280">
        <f t="shared" si="4"/>
        <v>105</v>
      </c>
      <c r="B280" t="s">
        <v>1436</v>
      </c>
      <c r="C280" t="s">
        <v>1437</v>
      </c>
      <c r="D280" t="s">
        <v>752</v>
      </c>
      <c r="E280" t="s">
        <v>807</v>
      </c>
      <c r="F280" t="s">
        <v>753</v>
      </c>
      <c r="G280" t="s">
        <v>753</v>
      </c>
      <c r="H280" t="s">
        <v>753</v>
      </c>
      <c r="K280" s="30"/>
      <c r="L280" s="8">
        <v>43006.042870370373</v>
      </c>
      <c r="M280" s="21">
        <f>LEN(ProjTextQTable[[#This Row],[text]])</f>
        <v>3836</v>
      </c>
      <c r="N280" s="21">
        <f>LEN(TRIM(CLEAN(SUBSTITUTE(ProjTextQTable[[#This Row],[text]],CHAR(10)," "))))+1 - LEN(SUBSTITUTE(CLEAN(SUBSTITUTE(ProjTextQTable[[#This Row],[text]],CHAR(10)," "))," ",""))</f>
        <v>579</v>
      </c>
      <c r="O280" t="s">
        <v>753</v>
      </c>
      <c r="P280" t="s">
        <v>1438</v>
      </c>
    </row>
    <row r="281" spans="1:16" x14ac:dyDescent="0.35">
      <c r="A281">
        <f t="shared" si="4"/>
        <v>106</v>
      </c>
      <c r="B281" t="s">
        <v>1439</v>
      </c>
      <c r="C281" t="s">
        <v>1440</v>
      </c>
      <c r="D281" t="s">
        <v>752</v>
      </c>
      <c r="E281" t="s">
        <v>757</v>
      </c>
      <c r="F281" t="s">
        <v>753</v>
      </c>
      <c r="G281" t="s">
        <v>753</v>
      </c>
      <c r="H281" t="s">
        <v>753</v>
      </c>
      <c r="K281" s="30"/>
      <c r="L281" s="8">
        <v>43006.042881944442</v>
      </c>
      <c r="M281" s="21">
        <f>LEN(ProjTextQTable[[#This Row],[text]])</f>
        <v>4294</v>
      </c>
      <c r="N281" s="21">
        <f>LEN(TRIM(CLEAN(SUBSTITUTE(ProjTextQTable[[#This Row],[text]],CHAR(10)," "))))+1 - LEN(SUBSTITUTE(CLEAN(SUBSTITUTE(ProjTextQTable[[#This Row],[text]],CHAR(10)," "))," ",""))</f>
        <v>630</v>
      </c>
      <c r="O281" t="s">
        <v>753</v>
      </c>
      <c r="P281" t="s">
        <v>1441</v>
      </c>
    </row>
    <row r="282" spans="1:16" x14ac:dyDescent="0.35">
      <c r="A282">
        <f t="shared" si="4"/>
        <v>107</v>
      </c>
      <c r="B282" t="s">
        <v>1442</v>
      </c>
      <c r="C282" t="s">
        <v>1443</v>
      </c>
      <c r="D282" t="s">
        <v>734</v>
      </c>
      <c r="E282" t="s">
        <v>761</v>
      </c>
      <c r="F282" t="s">
        <v>1444</v>
      </c>
      <c r="G282" t="s">
        <v>1445</v>
      </c>
      <c r="H282" t="s">
        <v>1446</v>
      </c>
      <c r="I282" t="s">
        <v>738</v>
      </c>
      <c r="J282" t="s">
        <v>738</v>
      </c>
      <c r="K282" s="30">
        <v>43084</v>
      </c>
      <c r="L282" s="8">
        <v>43087.396979166668</v>
      </c>
      <c r="M282" s="21">
        <f>LEN(ProjTextQTable[[#This Row],[text]])</f>
        <v>4313</v>
      </c>
      <c r="N282" s="21">
        <f>LEN(TRIM(CLEAN(SUBSTITUTE(ProjTextQTable[[#This Row],[text]],CHAR(10)," "))))+1 - LEN(SUBSTITUTE(CLEAN(SUBSTITUTE(ProjTextQTable[[#This Row],[text]],CHAR(10)," "))," ",""))</f>
        <v>613</v>
      </c>
      <c r="O282" t="s">
        <v>739</v>
      </c>
      <c r="P282" t="s">
        <v>1447</v>
      </c>
    </row>
    <row r="283" spans="1:16" x14ac:dyDescent="0.35">
      <c r="A283">
        <f t="shared" si="4"/>
        <v>107</v>
      </c>
      <c r="B283" t="s">
        <v>1442</v>
      </c>
      <c r="C283" t="s">
        <v>1443</v>
      </c>
      <c r="D283" t="s">
        <v>752</v>
      </c>
      <c r="E283" t="s">
        <v>761</v>
      </c>
      <c r="F283" t="s">
        <v>753</v>
      </c>
      <c r="G283" t="s">
        <v>753</v>
      </c>
      <c r="H283" t="s">
        <v>753</v>
      </c>
      <c r="K283" s="30"/>
      <c r="L283" s="8">
        <v>43006.042881944442</v>
      </c>
      <c r="M283" s="21">
        <f>LEN(ProjTextQTable[[#This Row],[text]])</f>
        <v>4501</v>
      </c>
      <c r="N283" s="21">
        <f>LEN(TRIM(CLEAN(SUBSTITUTE(ProjTextQTable[[#This Row],[text]],CHAR(10)," "))))+1 - LEN(SUBSTITUTE(CLEAN(SUBSTITUTE(ProjTextQTable[[#This Row],[text]],CHAR(10)," "))," ",""))</f>
        <v>622</v>
      </c>
      <c r="O283" t="s">
        <v>753</v>
      </c>
      <c r="P283" t="s">
        <v>1448</v>
      </c>
    </row>
    <row r="284" spans="1:16" x14ac:dyDescent="0.35">
      <c r="A284">
        <f t="shared" si="4"/>
        <v>108</v>
      </c>
      <c r="B284" t="s">
        <v>1449</v>
      </c>
      <c r="C284" t="s">
        <v>1450</v>
      </c>
      <c r="D284" t="s">
        <v>752</v>
      </c>
      <c r="E284" t="s">
        <v>1119</v>
      </c>
      <c r="F284" t="s">
        <v>753</v>
      </c>
      <c r="G284" t="s">
        <v>753</v>
      </c>
      <c r="H284" t="s">
        <v>753</v>
      </c>
      <c r="K284" s="30"/>
      <c r="L284" s="8">
        <v>43006.042893518519</v>
      </c>
      <c r="M284" s="21">
        <f>LEN(ProjTextQTable[[#This Row],[text]])</f>
        <v>4517</v>
      </c>
      <c r="N284" s="21">
        <f>LEN(TRIM(CLEAN(SUBSTITUTE(ProjTextQTable[[#This Row],[text]],CHAR(10)," "))))+1 - LEN(SUBSTITUTE(CLEAN(SUBSTITUTE(ProjTextQTable[[#This Row],[text]],CHAR(10)," "))," ",""))</f>
        <v>639</v>
      </c>
      <c r="O284" t="s">
        <v>753</v>
      </c>
      <c r="P284" t="s">
        <v>1451</v>
      </c>
    </row>
    <row r="285" spans="1:16" x14ac:dyDescent="0.35">
      <c r="A285">
        <f t="shared" si="4"/>
        <v>109</v>
      </c>
      <c r="B285" t="s">
        <v>1452</v>
      </c>
      <c r="C285" t="s">
        <v>1453</v>
      </c>
      <c r="D285" t="s">
        <v>726</v>
      </c>
      <c r="E285" t="s">
        <v>892</v>
      </c>
      <c r="F285" t="s">
        <v>864</v>
      </c>
      <c r="G285" t="s">
        <v>865</v>
      </c>
      <c r="H285" t="s">
        <v>814</v>
      </c>
      <c r="I285" t="s">
        <v>815</v>
      </c>
      <c r="J285" t="s">
        <v>893</v>
      </c>
      <c r="K285" s="30">
        <v>43080</v>
      </c>
      <c r="L285" s="8">
        <v>43081.611481481479</v>
      </c>
      <c r="M285" s="21">
        <f>LEN(ProjTextQTable[[#This Row],[text]])</f>
        <v>5545</v>
      </c>
      <c r="N285" s="21">
        <f>LEN(TRIM(CLEAN(SUBSTITUTE(ProjTextQTable[[#This Row],[text]],CHAR(10)," "))))+1 - LEN(SUBSTITUTE(CLEAN(SUBSTITUTE(ProjTextQTable[[#This Row],[text]],CHAR(10)," "))," ",""))</f>
        <v>868</v>
      </c>
      <c r="O285" t="s">
        <v>816</v>
      </c>
      <c r="P285" t="s">
        <v>1454</v>
      </c>
    </row>
    <row r="286" spans="1:16" x14ac:dyDescent="0.35">
      <c r="A286">
        <f t="shared" si="4"/>
        <v>109</v>
      </c>
      <c r="B286" t="s">
        <v>1452</v>
      </c>
      <c r="C286" t="s">
        <v>1453</v>
      </c>
      <c r="D286" t="s">
        <v>895</v>
      </c>
      <c r="E286" t="s">
        <v>892</v>
      </c>
      <c r="F286" t="s">
        <v>753</v>
      </c>
      <c r="G286" t="s">
        <v>896</v>
      </c>
      <c r="H286" t="s">
        <v>753</v>
      </c>
      <c r="I286" t="s">
        <v>753</v>
      </c>
      <c r="K286" s="30"/>
      <c r="L286" s="8">
        <v>43082.530034722222</v>
      </c>
      <c r="M286" s="21">
        <f>LEN(ProjTextQTable[[#This Row],[text]])</f>
        <v>2031</v>
      </c>
      <c r="N286" s="21">
        <f>LEN(TRIM(CLEAN(SUBSTITUTE(ProjTextQTable[[#This Row],[text]],CHAR(10)," "))))+1 - LEN(SUBSTITUTE(CLEAN(SUBSTITUTE(ProjTextQTable[[#This Row],[text]],CHAR(10)," "))," ",""))</f>
        <v>299</v>
      </c>
      <c r="O286" t="s">
        <v>753</v>
      </c>
      <c r="P286" t="s">
        <v>1455</v>
      </c>
    </row>
    <row r="287" spans="1:16" x14ac:dyDescent="0.35">
      <c r="A287">
        <f t="shared" si="4"/>
        <v>109</v>
      </c>
      <c r="B287" t="s">
        <v>1452</v>
      </c>
      <c r="C287" t="s">
        <v>1453</v>
      </c>
      <c r="D287" t="s">
        <v>734</v>
      </c>
      <c r="E287" t="s">
        <v>892</v>
      </c>
      <c r="F287" t="s">
        <v>868</v>
      </c>
      <c r="G287" t="s">
        <v>869</v>
      </c>
      <c r="H287" t="s">
        <v>870</v>
      </c>
      <c r="I287" t="s">
        <v>737</v>
      </c>
      <c r="J287" t="s">
        <v>738</v>
      </c>
      <c r="K287" s="30">
        <v>43081</v>
      </c>
      <c r="L287" s="8">
        <v>43079.054224537038</v>
      </c>
      <c r="M287" s="21">
        <f>LEN(ProjTextQTable[[#This Row],[text]])</f>
        <v>3514</v>
      </c>
      <c r="N287" s="21">
        <f>LEN(TRIM(CLEAN(SUBSTITUTE(ProjTextQTable[[#This Row],[text]],CHAR(10)," "))))+1 - LEN(SUBSTITUTE(CLEAN(SUBSTITUTE(ProjTextQTable[[#This Row],[text]],CHAR(10)," "))," ",""))</f>
        <v>575</v>
      </c>
      <c r="O287" t="s">
        <v>777</v>
      </c>
      <c r="P287" t="s">
        <v>1456</v>
      </c>
    </row>
    <row r="288" spans="1:16" x14ac:dyDescent="0.35">
      <c r="A288">
        <f t="shared" si="4"/>
        <v>109</v>
      </c>
      <c r="B288" t="s">
        <v>1452</v>
      </c>
      <c r="C288" t="s">
        <v>1453</v>
      </c>
      <c r="D288" t="s">
        <v>734</v>
      </c>
      <c r="E288" t="s">
        <v>892</v>
      </c>
      <c r="F288" t="s">
        <v>561</v>
      </c>
      <c r="G288" t="s">
        <v>902</v>
      </c>
      <c r="H288" t="s">
        <v>903</v>
      </c>
      <c r="I288" t="s">
        <v>737</v>
      </c>
      <c r="J288" t="s">
        <v>738</v>
      </c>
      <c r="K288" s="30">
        <v>43081</v>
      </c>
      <c r="L288" s="8">
        <v>43079.452118055553</v>
      </c>
      <c r="M288" s="21">
        <f>LEN(ProjTextQTable[[#This Row],[text]])</f>
        <v>2406</v>
      </c>
      <c r="N288" s="21">
        <f>LEN(TRIM(CLEAN(SUBSTITUTE(ProjTextQTable[[#This Row],[text]],CHAR(10)," "))))+1 - LEN(SUBSTITUTE(CLEAN(SUBSTITUTE(ProjTextQTable[[#This Row],[text]],CHAR(10)," "))," ",""))</f>
        <v>373</v>
      </c>
      <c r="O288" t="s">
        <v>773</v>
      </c>
      <c r="P288" t="s">
        <v>1457</v>
      </c>
    </row>
    <row r="289" spans="1:16" x14ac:dyDescent="0.35">
      <c r="A289">
        <f t="shared" si="4"/>
        <v>109</v>
      </c>
      <c r="B289" t="s">
        <v>1452</v>
      </c>
      <c r="C289" t="s">
        <v>1453</v>
      </c>
      <c r="D289" t="s">
        <v>734</v>
      </c>
      <c r="E289" t="s">
        <v>892</v>
      </c>
      <c r="F289" t="s">
        <v>905</v>
      </c>
      <c r="G289" t="s">
        <v>906</v>
      </c>
      <c r="H289" t="s">
        <v>907</v>
      </c>
      <c r="I289" t="s">
        <v>737</v>
      </c>
      <c r="J289" t="s">
        <v>738</v>
      </c>
      <c r="K289" s="30">
        <v>43081</v>
      </c>
      <c r="L289" s="8">
        <v>43080.611122685186</v>
      </c>
      <c r="M289" s="21">
        <f>LEN(ProjTextQTable[[#This Row],[text]])</f>
        <v>2129</v>
      </c>
      <c r="N289" s="21">
        <f>LEN(TRIM(CLEAN(SUBSTITUTE(ProjTextQTable[[#This Row],[text]],CHAR(10)," "))))+1 - LEN(SUBSTITUTE(CLEAN(SUBSTITUTE(ProjTextQTable[[#This Row],[text]],CHAR(10)," "))," ",""))</f>
        <v>317</v>
      </c>
      <c r="O289" t="s">
        <v>777</v>
      </c>
      <c r="P289" t="s">
        <v>1458</v>
      </c>
    </row>
    <row r="290" spans="1:16" x14ac:dyDescent="0.35">
      <c r="A290">
        <f t="shared" si="4"/>
        <v>109</v>
      </c>
      <c r="B290" t="s">
        <v>1452</v>
      </c>
      <c r="C290" t="s">
        <v>1453</v>
      </c>
      <c r="D290" t="s">
        <v>734</v>
      </c>
      <c r="E290" t="s">
        <v>892</v>
      </c>
      <c r="F290" t="s">
        <v>878</v>
      </c>
      <c r="G290" t="s">
        <v>879</v>
      </c>
      <c r="H290" t="s">
        <v>880</v>
      </c>
      <c r="I290" t="s">
        <v>737</v>
      </c>
      <c r="J290" t="s">
        <v>738</v>
      </c>
      <c r="K290" s="30">
        <v>43081</v>
      </c>
      <c r="L290" s="8">
        <v>43081.395694444444</v>
      </c>
      <c r="M290" s="21">
        <f>LEN(ProjTextQTable[[#This Row],[text]])</f>
        <v>2278</v>
      </c>
      <c r="N290" s="21">
        <f>LEN(TRIM(CLEAN(SUBSTITUTE(ProjTextQTable[[#This Row],[text]],CHAR(10)," "))))+1 - LEN(SUBSTITUTE(CLEAN(SUBSTITUTE(ProjTextQTable[[#This Row],[text]],CHAR(10)," "))," ",""))</f>
        <v>351</v>
      </c>
      <c r="O290" t="s">
        <v>777</v>
      </c>
      <c r="P290" t="s">
        <v>1459</v>
      </c>
    </row>
    <row r="291" spans="1:16" x14ac:dyDescent="0.35">
      <c r="A291">
        <f t="shared" si="4"/>
        <v>109</v>
      </c>
      <c r="B291" t="s">
        <v>1452</v>
      </c>
      <c r="C291" t="s">
        <v>1453</v>
      </c>
      <c r="D291" t="s">
        <v>752</v>
      </c>
      <c r="E291" t="s">
        <v>892</v>
      </c>
      <c r="F291" t="s">
        <v>753</v>
      </c>
      <c r="G291" t="s">
        <v>753</v>
      </c>
      <c r="H291" t="s">
        <v>753</v>
      </c>
      <c r="K291" s="30"/>
      <c r="L291" s="8">
        <v>43006.042905092596</v>
      </c>
      <c r="M291" s="21">
        <f>LEN(ProjTextQTable[[#This Row],[text]])</f>
        <v>4476</v>
      </c>
      <c r="N291" s="21">
        <f>LEN(TRIM(CLEAN(SUBSTITUTE(ProjTextQTable[[#This Row],[text]],CHAR(10)," "))))+1 - LEN(SUBSTITUTE(CLEAN(SUBSTITUTE(ProjTextQTable[[#This Row],[text]],CHAR(10)," "))," ",""))</f>
        <v>664</v>
      </c>
      <c r="O291" t="s">
        <v>753</v>
      </c>
      <c r="P291" t="s">
        <v>1460</v>
      </c>
    </row>
    <row r="292" spans="1:16" x14ac:dyDescent="0.35">
      <c r="A292">
        <f t="shared" si="4"/>
        <v>110</v>
      </c>
      <c r="B292" t="s">
        <v>1461</v>
      </c>
      <c r="C292" t="s">
        <v>1462</v>
      </c>
      <c r="D292" t="s">
        <v>752</v>
      </c>
      <c r="E292" t="s">
        <v>885</v>
      </c>
      <c r="F292" t="s">
        <v>753</v>
      </c>
      <c r="G292" t="s">
        <v>753</v>
      </c>
      <c r="H292" t="s">
        <v>753</v>
      </c>
      <c r="K292" s="30"/>
      <c r="L292" s="8">
        <v>43006.042905092596</v>
      </c>
      <c r="M292" s="21">
        <f>LEN(ProjTextQTable[[#This Row],[text]])</f>
        <v>4030</v>
      </c>
      <c r="N292" s="21">
        <f>LEN(TRIM(CLEAN(SUBSTITUTE(ProjTextQTable[[#This Row],[text]],CHAR(10)," "))))+1 - LEN(SUBSTITUTE(CLEAN(SUBSTITUTE(ProjTextQTable[[#This Row],[text]],CHAR(10)," "))," ",""))</f>
        <v>604</v>
      </c>
      <c r="O292" t="s">
        <v>753</v>
      </c>
      <c r="P292" t="s">
        <v>1463</v>
      </c>
    </row>
    <row r="293" spans="1:16" x14ac:dyDescent="0.35">
      <c r="A293">
        <f t="shared" si="4"/>
        <v>111</v>
      </c>
      <c r="B293" t="s">
        <v>1464</v>
      </c>
      <c r="C293" t="s">
        <v>1465</v>
      </c>
      <c r="D293" t="s">
        <v>726</v>
      </c>
      <c r="E293" t="s">
        <v>765</v>
      </c>
      <c r="F293" t="s">
        <v>728</v>
      </c>
      <c r="G293" t="s">
        <v>729</v>
      </c>
      <c r="H293" t="s">
        <v>1275</v>
      </c>
      <c r="I293" t="s">
        <v>1171</v>
      </c>
      <c r="K293" s="30">
        <v>43076</v>
      </c>
      <c r="L293" s="8">
        <v>43077.406597222223</v>
      </c>
      <c r="M293" s="21">
        <f>LEN(ProjTextQTable[[#This Row],[text]])</f>
        <v>3215</v>
      </c>
      <c r="N293" s="21">
        <f>LEN(TRIM(CLEAN(SUBSTITUTE(ProjTextQTable[[#This Row],[text]],CHAR(10)," "))))+1 - LEN(SUBSTITUTE(CLEAN(SUBSTITUTE(ProjTextQTable[[#This Row],[text]],CHAR(10)," "))," ",""))</f>
        <v>466</v>
      </c>
      <c r="O293" t="s">
        <v>1276</v>
      </c>
      <c r="P293" t="s">
        <v>1466</v>
      </c>
    </row>
    <row r="294" spans="1:16" x14ac:dyDescent="0.35">
      <c r="A294">
        <f t="shared" si="4"/>
        <v>111</v>
      </c>
      <c r="B294" t="s">
        <v>1464</v>
      </c>
      <c r="C294" t="s">
        <v>1465</v>
      </c>
      <c r="D294" t="s">
        <v>895</v>
      </c>
      <c r="E294" t="s">
        <v>765</v>
      </c>
      <c r="F294" t="s">
        <v>753</v>
      </c>
      <c r="G294" t="s">
        <v>896</v>
      </c>
      <c r="H294" t="s">
        <v>753</v>
      </c>
      <c r="I294" t="s">
        <v>753</v>
      </c>
      <c r="K294" s="30"/>
      <c r="L294" s="8">
        <v>43082.495821759258</v>
      </c>
      <c r="M294" s="21">
        <f>LEN(ProjTextQTable[[#This Row],[text]])</f>
        <v>2009</v>
      </c>
      <c r="N294" s="21">
        <f>LEN(TRIM(CLEAN(SUBSTITUTE(ProjTextQTable[[#This Row],[text]],CHAR(10)," "))))+1 - LEN(SUBSTITUTE(CLEAN(SUBSTITUTE(ProjTextQTable[[#This Row],[text]],CHAR(10)," "))," ",""))</f>
        <v>293</v>
      </c>
      <c r="O294" t="s">
        <v>753</v>
      </c>
      <c r="P294" t="s">
        <v>1467</v>
      </c>
    </row>
    <row r="295" spans="1:16" x14ac:dyDescent="0.35">
      <c r="A295">
        <f t="shared" si="4"/>
        <v>111</v>
      </c>
      <c r="B295" t="s">
        <v>1464</v>
      </c>
      <c r="C295" t="s">
        <v>1465</v>
      </c>
      <c r="D295" t="s">
        <v>734</v>
      </c>
      <c r="E295" t="s">
        <v>765</v>
      </c>
      <c r="F295" t="s">
        <v>616</v>
      </c>
      <c r="G295" t="s">
        <v>735</v>
      </c>
      <c r="H295" t="s">
        <v>736</v>
      </c>
      <c r="I295" t="s">
        <v>737</v>
      </c>
      <c r="J295" t="s">
        <v>738</v>
      </c>
      <c r="K295" s="30">
        <v>43077</v>
      </c>
      <c r="L295" s="8">
        <v>43071.603680555556</v>
      </c>
      <c r="M295" s="21">
        <f>LEN(ProjTextQTable[[#This Row],[text]])</f>
        <v>2877</v>
      </c>
      <c r="N295" s="21">
        <f>LEN(TRIM(CLEAN(SUBSTITUTE(ProjTextQTable[[#This Row],[text]],CHAR(10)," "))))+1 - LEN(SUBSTITUTE(CLEAN(SUBSTITUTE(ProjTextQTable[[#This Row],[text]],CHAR(10)," "))," ",""))</f>
        <v>403</v>
      </c>
      <c r="O295" t="s">
        <v>920</v>
      </c>
      <c r="P295" t="s">
        <v>1468</v>
      </c>
    </row>
    <row r="296" spans="1:16" x14ac:dyDescent="0.35">
      <c r="A296">
        <f t="shared" si="4"/>
        <v>111</v>
      </c>
      <c r="B296" t="s">
        <v>1464</v>
      </c>
      <c r="C296" t="s">
        <v>1465</v>
      </c>
      <c r="D296" t="s">
        <v>734</v>
      </c>
      <c r="E296" t="s">
        <v>765</v>
      </c>
      <c r="F296" t="s">
        <v>523</v>
      </c>
      <c r="G296" t="s">
        <v>771</v>
      </c>
      <c r="H296" t="s">
        <v>772</v>
      </c>
      <c r="I296" t="s">
        <v>737</v>
      </c>
      <c r="J296" t="s">
        <v>738</v>
      </c>
      <c r="K296" s="30">
        <v>43077</v>
      </c>
      <c r="L296" s="8">
        <v>43076.731504629628</v>
      </c>
      <c r="M296" s="21">
        <f>LEN(ProjTextQTable[[#This Row],[text]])</f>
        <v>1984</v>
      </c>
      <c r="N296" s="21">
        <f>LEN(TRIM(CLEAN(SUBSTITUTE(ProjTextQTable[[#This Row],[text]],CHAR(10)," "))))+1 - LEN(SUBSTITUTE(CLEAN(SUBSTITUTE(ProjTextQTable[[#This Row],[text]],CHAR(10)," "))," ",""))</f>
        <v>294</v>
      </c>
      <c r="O296" t="s">
        <v>777</v>
      </c>
      <c r="P296" t="s">
        <v>1469</v>
      </c>
    </row>
    <row r="297" spans="1:16" x14ac:dyDescent="0.35">
      <c r="A297">
        <f t="shared" si="4"/>
        <v>111</v>
      </c>
      <c r="B297" t="s">
        <v>1464</v>
      </c>
      <c r="C297" t="s">
        <v>1465</v>
      </c>
      <c r="D297" t="s">
        <v>734</v>
      </c>
      <c r="E297" t="s">
        <v>765</v>
      </c>
      <c r="F297" t="s">
        <v>688</v>
      </c>
      <c r="G297" t="s">
        <v>746</v>
      </c>
      <c r="H297" t="s">
        <v>747</v>
      </c>
      <c r="I297" t="s">
        <v>737</v>
      </c>
      <c r="J297" t="s">
        <v>738</v>
      </c>
      <c r="K297" s="30">
        <v>43077</v>
      </c>
      <c r="L297" s="8">
        <v>43075.00854166667</v>
      </c>
      <c r="M297" s="21">
        <f>LEN(ProjTextQTable[[#This Row],[text]])</f>
        <v>2903</v>
      </c>
      <c r="N297" s="21">
        <f>LEN(TRIM(CLEAN(SUBSTITUTE(ProjTextQTable[[#This Row],[text]],CHAR(10)," "))))+1 - LEN(SUBSTITUTE(CLEAN(SUBSTITUTE(ProjTextQTable[[#This Row],[text]],CHAR(10)," "))," ",""))</f>
        <v>406</v>
      </c>
      <c r="O297" t="s">
        <v>777</v>
      </c>
      <c r="P297" t="s">
        <v>1470</v>
      </c>
    </row>
    <row r="298" spans="1:16" x14ac:dyDescent="0.35">
      <c r="A298">
        <f t="shared" si="4"/>
        <v>111</v>
      </c>
      <c r="B298" t="s">
        <v>1464</v>
      </c>
      <c r="C298" t="s">
        <v>1465</v>
      </c>
      <c r="D298" t="s">
        <v>734</v>
      </c>
      <c r="E298" t="s">
        <v>765</v>
      </c>
      <c r="F298" t="s">
        <v>1177</v>
      </c>
      <c r="G298" t="s">
        <v>1178</v>
      </c>
      <c r="H298" t="s">
        <v>1179</v>
      </c>
      <c r="I298" t="s">
        <v>737</v>
      </c>
      <c r="J298" t="s">
        <v>738</v>
      </c>
      <c r="K298" s="30">
        <v>43077</v>
      </c>
      <c r="L298" s="8">
        <v>43076.363668981481</v>
      </c>
      <c r="M298" s="21">
        <f>LEN(ProjTextQTable[[#This Row],[text]])</f>
        <v>1275</v>
      </c>
      <c r="N298" s="21">
        <f>LEN(TRIM(CLEAN(SUBSTITUTE(ProjTextQTable[[#This Row],[text]],CHAR(10)," "))))+1 - LEN(SUBSTITUTE(CLEAN(SUBSTITUTE(ProjTextQTable[[#This Row],[text]],CHAR(10)," "))," ",""))</f>
        <v>185</v>
      </c>
      <c r="O298" t="s">
        <v>777</v>
      </c>
      <c r="P298" t="s">
        <v>1471</v>
      </c>
    </row>
    <row r="299" spans="1:16" x14ac:dyDescent="0.35">
      <c r="A299">
        <f t="shared" si="4"/>
        <v>111</v>
      </c>
      <c r="B299" t="s">
        <v>1464</v>
      </c>
      <c r="C299" t="s">
        <v>1465</v>
      </c>
      <c r="D299" t="s">
        <v>752</v>
      </c>
      <c r="E299" t="s">
        <v>765</v>
      </c>
      <c r="F299" t="s">
        <v>753</v>
      </c>
      <c r="G299" t="s">
        <v>753</v>
      </c>
      <c r="H299" t="s">
        <v>753</v>
      </c>
      <c r="K299" s="30"/>
      <c r="L299" s="8">
        <v>43006.042928240742</v>
      </c>
      <c r="M299" s="21">
        <f>LEN(ProjTextQTable[[#This Row],[text]])</f>
        <v>4018</v>
      </c>
      <c r="N299" s="21">
        <f>LEN(TRIM(CLEAN(SUBSTITUTE(ProjTextQTable[[#This Row],[text]],CHAR(10)," "))))+1 - LEN(SUBSTITUTE(CLEAN(SUBSTITUTE(ProjTextQTable[[#This Row],[text]],CHAR(10)," "))," ",""))</f>
        <v>574</v>
      </c>
      <c r="O299" t="s">
        <v>753</v>
      </c>
      <c r="P299" t="s">
        <v>1472</v>
      </c>
    </row>
    <row r="300" spans="1:16" x14ac:dyDescent="0.35">
      <c r="A300">
        <f t="shared" si="4"/>
        <v>112</v>
      </c>
      <c r="B300" t="s">
        <v>1473</v>
      </c>
      <c r="C300" t="s">
        <v>1474</v>
      </c>
      <c r="D300" t="s">
        <v>752</v>
      </c>
      <c r="E300" t="s">
        <v>786</v>
      </c>
      <c r="F300" t="s">
        <v>753</v>
      </c>
      <c r="G300" t="s">
        <v>753</v>
      </c>
      <c r="H300" t="s">
        <v>753</v>
      </c>
      <c r="K300" s="30"/>
      <c r="L300" s="8">
        <v>43006.042939814812</v>
      </c>
      <c r="M300" s="21">
        <f>LEN(ProjTextQTable[[#This Row],[text]])</f>
        <v>4042</v>
      </c>
      <c r="N300" s="21">
        <f>LEN(TRIM(CLEAN(SUBSTITUTE(ProjTextQTable[[#This Row],[text]],CHAR(10)," "))))+1 - LEN(SUBSTITUTE(CLEAN(SUBSTITUTE(ProjTextQTable[[#This Row],[text]],CHAR(10)," "))," ",""))</f>
        <v>576</v>
      </c>
      <c r="O300" t="s">
        <v>753</v>
      </c>
      <c r="P300" t="s">
        <v>1475</v>
      </c>
    </row>
    <row r="301" spans="1:16" x14ac:dyDescent="0.35">
      <c r="A301">
        <f t="shared" si="4"/>
        <v>113</v>
      </c>
      <c r="B301" t="s">
        <v>1476</v>
      </c>
      <c r="C301" t="s">
        <v>1477</v>
      </c>
      <c r="D301" t="s">
        <v>726</v>
      </c>
      <c r="E301" t="s">
        <v>1069</v>
      </c>
      <c r="F301" t="s">
        <v>1070</v>
      </c>
      <c r="G301" t="s">
        <v>1071</v>
      </c>
      <c r="H301" t="s">
        <v>814</v>
      </c>
      <c r="I301" t="s">
        <v>815</v>
      </c>
      <c r="K301" s="30">
        <v>43080</v>
      </c>
      <c r="L301" s="8">
        <v>43081.49019675926</v>
      </c>
      <c r="M301" s="21">
        <f>LEN(ProjTextQTable[[#This Row],[text]])</f>
        <v>3287</v>
      </c>
      <c r="N301" s="21">
        <f>LEN(TRIM(CLEAN(SUBSTITUTE(ProjTextQTable[[#This Row],[text]],CHAR(10)," "))))+1 - LEN(SUBSTITUTE(CLEAN(SUBSTITUTE(ProjTextQTable[[#This Row],[text]],CHAR(10)," "))," ",""))</f>
        <v>480</v>
      </c>
      <c r="O301" t="s">
        <v>816</v>
      </c>
      <c r="P301" t="s">
        <v>1478</v>
      </c>
    </row>
    <row r="302" spans="1:16" x14ac:dyDescent="0.35">
      <c r="A302">
        <f t="shared" si="4"/>
        <v>113</v>
      </c>
      <c r="B302" t="s">
        <v>1476</v>
      </c>
      <c r="C302" t="s">
        <v>1477</v>
      </c>
      <c r="D302" t="s">
        <v>734</v>
      </c>
      <c r="E302" t="s">
        <v>1069</v>
      </c>
      <c r="F302" t="s">
        <v>579</v>
      </c>
      <c r="G302" t="s">
        <v>1073</v>
      </c>
      <c r="H302" t="s">
        <v>1074</v>
      </c>
      <c r="I302" t="s">
        <v>844</v>
      </c>
      <c r="J302" t="s">
        <v>738</v>
      </c>
      <c r="K302" s="30">
        <v>43081</v>
      </c>
      <c r="L302" s="8">
        <v>43068.506851851853</v>
      </c>
      <c r="M302" s="21">
        <f>LEN(ProjTextQTable[[#This Row],[text]])</f>
        <v>3516</v>
      </c>
      <c r="N302" s="21">
        <f>LEN(TRIM(CLEAN(SUBSTITUTE(ProjTextQTable[[#This Row],[text]],CHAR(10)," "))))+1 - LEN(SUBSTITUTE(CLEAN(SUBSTITUTE(ProjTextQTable[[#This Row],[text]],CHAR(10)," "))," ",""))</f>
        <v>468</v>
      </c>
      <c r="O302" t="s">
        <v>737</v>
      </c>
      <c r="P302" t="s">
        <v>1479</v>
      </c>
    </row>
    <row r="303" spans="1:16" x14ac:dyDescent="0.35">
      <c r="A303">
        <f t="shared" si="4"/>
        <v>113</v>
      </c>
      <c r="B303" t="s">
        <v>1476</v>
      </c>
      <c r="C303" t="s">
        <v>1477</v>
      </c>
      <c r="D303" t="s">
        <v>734</v>
      </c>
      <c r="E303" t="s">
        <v>1069</v>
      </c>
      <c r="F303" t="s">
        <v>605</v>
      </c>
      <c r="G303" t="s">
        <v>1112</v>
      </c>
      <c r="H303" t="s">
        <v>1113</v>
      </c>
      <c r="I303" t="s">
        <v>844</v>
      </c>
      <c r="J303" t="s">
        <v>738</v>
      </c>
      <c r="K303" s="30">
        <v>43081</v>
      </c>
      <c r="L303" s="8">
        <v>43080.071215277778</v>
      </c>
      <c r="M303" s="21">
        <f>LEN(ProjTextQTable[[#This Row],[text]])</f>
        <v>2096</v>
      </c>
      <c r="N303" s="21">
        <f>LEN(TRIM(CLEAN(SUBSTITUTE(ProjTextQTable[[#This Row],[text]],CHAR(10)," "))))+1 - LEN(SUBSTITUTE(CLEAN(SUBSTITUTE(ProjTextQTable[[#This Row],[text]],CHAR(10)," "))," ",""))</f>
        <v>308</v>
      </c>
      <c r="O303" t="s">
        <v>777</v>
      </c>
      <c r="P303" t="s">
        <v>1480</v>
      </c>
    </row>
    <row r="304" spans="1:16" x14ac:dyDescent="0.35">
      <c r="A304">
        <f t="shared" si="4"/>
        <v>113</v>
      </c>
      <c r="B304" t="s">
        <v>1476</v>
      </c>
      <c r="C304" t="s">
        <v>1477</v>
      </c>
      <c r="D304" t="s">
        <v>734</v>
      </c>
      <c r="E304" t="s">
        <v>1069</v>
      </c>
      <c r="F304" t="s">
        <v>527</v>
      </c>
      <c r="G304" t="s">
        <v>1365</v>
      </c>
      <c r="H304" t="s">
        <v>1366</v>
      </c>
      <c r="I304" t="s">
        <v>844</v>
      </c>
      <c r="J304" t="s">
        <v>738</v>
      </c>
      <c r="K304" s="30">
        <v>43081</v>
      </c>
      <c r="L304" s="8">
        <v>43080.413900462961</v>
      </c>
      <c r="M304" s="21">
        <f>LEN(ProjTextQTable[[#This Row],[text]])</f>
        <v>4110</v>
      </c>
      <c r="N304" s="21">
        <f>LEN(TRIM(CLEAN(SUBSTITUTE(ProjTextQTable[[#This Row],[text]],CHAR(10)," "))))+1 - LEN(SUBSTITUTE(CLEAN(SUBSTITUTE(ProjTextQTable[[#This Row],[text]],CHAR(10)," "))," ",""))</f>
        <v>606</v>
      </c>
      <c r="O304" t="s">
        <v>777</v>
      </c>
      <c r="P304" t="s">
        <v>1481</v>
      </c>
    </row>
    <row r="305" spans="1:16" x14ac:dyDescent="0.35">
      <c r="A305">
        <f t="shared" si="4"/>
        <v>113</v>
      </c>
      <c r="B305" t="s">
        <v>1476</v>
      </c>
      <c r="C305" t="s">
        <v>1477</v>
      </c>
      <c r="D305" t="s">
        <v>734</v>
      </c>
      <c r="E305" t="s">
        <v>1069</v>
      </c>
      <c r="F305" t="s">
        <v>1082</v>
      </c>
      <c r="G305" t="s">
        <v>1083</v>
      </c>
      <c r="H305" t="s">
        <v>1084</v>
      </c>
      <c r="I305" t="s">
        <v>844</v>
      </c>
      <c r="J305" t="s">
        <v>738</v>
      </c>
      <c r="K305" s="30">
        <v>43081</v>
      </c>
      <c r="L305" s="8">
        <v>43079.842604166668</v>
      </c>
      <c r="M305" s="21">
        <f>LEN(ProjTextQTable[[#This Row],[text]])</f>
        <v>4246</v>
      </c>
      <c r="N305" s="21">
        <f>LEN(TRIM(CLEAN(SUBSTITUTE(ProjTextQTable[[#This Row],[text]],CHAR(10)," "))))+1 - LEN(SUBSTITUTE(CLEAN(SUBSTITUTE(ProjTextQTable[[#This Row],[text]],CHAR(10)," "))," ",""))</f>
        <v>581</v>
      </c>
      <c r="O305" t="s">
        <v>830</v>
      </c>
      <c r="P305" t="s">
        <v>1482</v>
      </c>
    </row>
    <row r="306" spans="1:16" x14ac:dyDescent="0.35">
      <c r="A306">
        <f t="shared" si="4"/>
        <v>113</v>
      </c>
      <c r="B306" t="s">
        <v>1476</v>
      </c>
      <c r="C306" t="s">
        <v>1477</v>
      </c>
      <c r="D306" t="s">
        <v>752</v>
      </c>
      <c r="E306" t="s">
        <v>1069</v>
      </c>
      <c r="F306" t="s">
        <v>753</v>
      </c>
      <c r="G306" t="s">
        <v>753</v>
      </c>
      <c r="H306" t="s">
        <v>753</v>
      </c>
      <c r="K306" s="30"/>
      <c r="L306" s="8">
        <v>43006.042939814812</v>
      </c>
      <c r="M306" s="21">
        <f>LEN(ProjTextQTable[[#This Row],[text]])</f>
        <v>4494</v>
      </c>
      <c r="N306" s="21">
        <f>LEN(TRIM(CLEAN(SUBSTITUTE(ProjTextQTable[[#This Row],[text]],CHAR(10)," "))))+1 - LEN(SUBSTITUTE(CLEAN(SUBSTITUTE(ProjTextQTable[[#This Row],[text]],CHAR(10)," "))," ",""))</f>
        <v>636</v>
      </c>
      <c r="O306" t="s">
        <v>753</v>
      </c>
      <c r="P306" t="s">
        <v>1483</v>
      </c>
    </row>
    <row r="307" spans="1:16" x14ac:dyDescent="0.35">
      <c r="A307">
        <f t="shared" si="4"/>
        <v>114</v>
      </c>
      <c r="B307" t="s">
        <v>1484</v>
      </c>
      <c r="C307" t="s">
        <v>1485</v>
      </c>
      <c r="D307" t="s">
        <v>752</v>
      </c>
      <c r="E307" t="s">
        <v>761</v>
      </c>
      <c r="F307" t="s">
        <v>753</v>
      </c>
      <c r="G307" t="s">
        <v>753</v>
      </c>
      <c r="H307" t="s">
        <v>753</v>
      </c>
      <c r="K307" s="30"/>
      <c r="L307" s="8">
        <v>43006.042951388888</v>
      </c>
      <c r="M307" s="21">
        <f>LEN(ProjTextQTable[[#This Row],[text]])</f>
        <v>4086</v>
      </c>
      <c r="N307" s="21">
        <f>LEN(TRIM(CLEAN(SUBSTITUTE(ProjTextQTable[[#This Row],[text]],CHAR(10)," "))))+1 - LEN(SUBSTITUTE(CLEAN(SUBSTITUTE(ProjTextQTable[[#This Row],[text]],CHAR(10)," "))," ",""))</f>
        <v>548</v>
      </c>
      <c r="O307" t="s">
        <v>753</v>
      </c>
      <c r="P307" t="s">
        <v>1486</v>
      </c>
    </row>
    <row r="308" spans="1:16" x14ac:dyDescent="0.35">
      <c r="A308">
        <f t="shared" si="4"/>
        <v>115</v>
      </c>
      <c r="B308" t="s">
        <v>1487</v>
      </c>
      <c r="C308" t="s">
        <v>1488</v>
      </c>
      <c r="D308" t="s">
        <v>752</v>
      </c>
      <c r="E308" t="s">
        <v>885</v>
      </c>
      <c r="F308" t="s">
        <v>753</v>
      </c>
      <c r="G308" t="s">
        <v>753</v>
      </c>
      <c r="H308" t="s">
        <v>753</v>
      </c>
      <c r="K308" s="30"/>
      <c r="L308" s="8">
        <v>43006.042962962965</v>
      </c>
      <c r="M308" s="21">
        <f>LEN(ProjTextQTable[[#This Row],[text]])</f>
        <v>4637</v>
      </c>
      <c r="N308" s="21">
        <f>LEN(TRIM(CLEAN(SUBSTITUTE(ProjTextQTable[[#This Row],[text]],CHAR(10)," "))))+1 - LEN(SUBSTITUTE(CLEAN(SUBSTITUTE(ProjTextQTable[[#This Row],[text]],CHAR(10)," "))," ",""))</f>
        <v>617</v>
      </c>
      <c r="O308" t="s">
        <v>753</v>
      </c>
      <c r="P308" t="s">
        <v>1489</v>
      </c>
    </row>
    <row r="309" spans="1:16" x14ac:dyDescent="0.35">
      <c r="A309">
        <f t="shared" si="4"/>
        <v>116</v>
      </c>
      <c r="B309" t="s">
        <v>1490</v>
      </c>
      <c r="C309" t="s">
        <v>1491</v>
      </c>
      <c r="D309" t="s">
        <v>752</v>
      </c>
      <c r="E309" t="s">
        <v>800</v>
      </c>
      <c r="F309" t="s">
        <v>753</v>
      </c>
      <c r="G309" t="s">
        <v>753</v>
      </c>
      <c r="H309" t="s">
        <v>753</v>
      </c>
      <c r="K309" s="30"/>
      <c r="L309" s="8">
        <v>43006.042962962965</v>
      </c>
      <c r="M309" s="21">
        <f>LEN(ProjTextQTable[[#This Row],[text]])</f>
        <v>4469</v>
      </c>
      <c r="N309" s="21">
        <f>LEN(TRIM(CLEAN(SUBSTITUTE(ProjTextQTable[[#This Row],[text]],CHAR(10)," "))))+1 - LEN(SUBSTITUTE(CLEAN(SUBSTITUTE(ProjTextQTable[[#This Row],[text]],CHAR(10)," "))," ",""))</f>
        <v>673</v>
      </c>
      <c r="O309" t="s">
        <v>753</v>
      </c>
      <c r="P309" t="s">
        <v>1492</v>
      </c>
    </row>
    <row r="310" spans="1:16" x14ac:dyDescent="0.35">
      <c r="A310">
        <f t="shared" si="4"/>
        <v>117</v>
      </c>
      <c r="B310" t="s">
        <v>1493</v>
      </c>
      <c r="C310" t="s">
        <v>1494</v>
      </c>
      <c r="D310" t="s">
        <v>752</v>
      </c>
      <c r="E310" t="s">
        <v>800</v>
      </c>
      <c r="F310" t="s">
        <v>753</v>
      </c>
      <c r="G310" t="s">
        <v>753</v>
      </c>
      <c r="H310" t="s">
        <v>753</v>
      </c>
      <c r="K310" s="30"/>
      <c r="L310" s="8">
        <v>43006.042974537035</v>
      </c>
      <c r="M310" s="21">
        <f>LEN(ProjTextQTable[[#This Row],[text]])</f>
        <v>4529</v>
      </c>
      <c r="N310" s="21">
        <f>LEN(TRIM(CLEAN(SUBSTITUTE(ProjTextQTable[[#This Row],[text]],CHAR(10)," "))))+1 - LEN(SUBSTITUTE(CLEAN(SUBSTITUTE(ProjTextQTable[[#This Row],[text]],CHAR(10)," "))," ",""))</f>
        <v>646</v>
      </c>
      <c r="O310" t="s">
        <v>753</v>
      </c>
      <c r="P310" t="s">
        <v>1495</v>
      </c>
    </row>
    <row r="311" spans="1:16" x14ac:dyDescent="0.35">
      <c r="A311">
        <f t="shared" si="4"/>
        <v>118</v>
      </c>
      <c r="B311" t="s">
        <v>1496</v>
      </c>
      <c r="C311" t="s">
        <v>1497</v>
      </c>
      <c r="D311" t="s">
        <v>752</v>
      </c>
      <c r="E311" t="s">
        <v>1229</v>
      </c>
      <c r="F311" t="s">
        <v>753</v>
      </c>
      <c r="G311" t="s">
        <v>753</v>
      </c>
      <c r="H311" t="s">
        <v>753</v>
      </c>
      <c r="K311" s="30"/>
      <c r="L311" s="8">
        <v>43006.042974537035</v>
      </c>
      <c r="M311" s="21">
        <f>LEN(ProjTextQTable[[#This Row],[text]])</f>
        <v>4235</v>
      </c>
      <c r="N311" s="21">
        <f>LEN(TRIM(CLEAN(SUBSTITUTE(ProjTextQTable[[#This Row],[text]],CHAR(10)," "))))+1 - LEN(SUBSTITUTE(CLEAN(SUBSTITUTE(ProjTextQTable[[#This Row],[text]],CHAR(10)," "))," ",""))</f>
        <v>601</v>
      </c>
      <c r="O311" t="s">
        <v>753</v>
      </c>
      <c r="P311" t="s">
        <v>1498</v>
      </c>
    </row>
    <row r="312" spans="1:16" x14ac:dyDescent="0.35">
      <c r="A312">
        <f t="shared" si="4"/>
        <v>119</v>
      </c>
      <c r="B312" t="s">
        <v>1499</v>
      </c>
      <c r="C312" t="s">
        <v>1500</v>
      </c>
      <c r="D312" t="s">
        <v>752</v>
      </c>
      <c r="E312" t="s">
        <v>757</v>
      </c>
      <c r="F312" t="s">
        <v>753</v>
      </c>
      <c r="G312" t="s">
        <v>753</v>
      </c>
      <c r="H312" t="s">
        <v>753</v>
      </c>
      <c r="K312" s="30"/>
      <c r="L312" s="8">
        <v>43006.042974537035</v>
      </c>
      <c r="M312" s="21">
        <f>LEN(ProjTextQTable[[#This Row],[text]])</f>
        <v>3218</v>
      </c>
      <c r="N312" s="21">
        <f>LEN(TRIM(CLEAN(SUBSTITUTE(ProjTextQTable[[#This Row],[text]],CHAR(10)," "))))+1 - LEN(SUBSTITUTE(CLEAN(SUBSTITUTE(ProjTextQTable[[#This Row],[text]],CHAR(10)," "))," ",""))</f>
        <v>453</v>
      </c>
      <c r="O312" t="s">
        <v>753</v>
      </c>
      <c r="P312" t="s">
        <v>1501</v>
      </c>
    </row>
    <row r="313" spans="1:16" x14ac:dyDescent="0.35">
      <c r="A313">
        <f t="shared" si="4"/>
        <v>120</v>
      </c>
      <c r="B313" t="s">
        <v>1502</v>
      </c>
      <c r="C313" t="s">
        <v>1503</v>
      </c>
      <c r="D313" t="s">
        <v>752</v>
      </c>
      <c r="E313" t="s">
        <v>757</v>
      </c>
      <c r="F313" t="s">
        <v>753</v>
      </c>
      <c r="G313" t="s">
        <v>753</v>
      </c>
      <c r="H313" t="s">
        <v>753</v>
      </c>
      <c r="K313" s="30"/>
      <c r="L313" s="8">
        <v>43006.042986111112</v>
      </c>
      <c r="M313" s="21">
        <f>LEN(ProjTextQTable[[#This Row],[text]])</f>
        <v>4421</v>
      </c>
      <c r="N313" s="21">
        <f>LEN(TRIM(CLEAN(SUBSTITUTE(ProjTextQTable[[#This Row],[text]],CHAR(10)," "))))+1 - LEN(SUBSTITUTE(CLEAN(SUBSTITUTE(ProjTextQTable[[#This Row],[text]],CHAR(10)," "))," ",""))</f>
        <v>612</v>
      </c>
      <c r="O313" t="s">
        <v>753</v>
      </c>
      <c r="P313" t="s">
        <v>1504</v>
      </c>
    </row>
    <row r="314" spans="1:16" x14ac:dyDescent="0.35">
      <c r="A314">
        <f t="shared" si="4"/>
        <v>121</v>
      </c>
      <c r="B314" t="s">
        <v>1505</v>
      </c>
      <c r="C314" t="s">
        <v>1506</v>
      </c>
      <c r="D314" t="s">
        <v>752</v>
      </c>
      <c r="E314" t="s">
        <v>786</v>
      </c>
      <c r="F314" t="s">
        <v>753</v>
      </c>
      <c r="G314" t="s">
        <v>753</v>
      </c>
      <c r="H314" t="s">
        <v>753</v>
      </c>
      <c r="K314" s="30"/>
      <c r="L314" s="8">
        <v>43006.042997685188</v>
      </c>
      <c r="M314" s="21">
        <f>LEN(ProjTextQTable[[#This Row],[text]])</f>
        <v>3115</v>
      </c>
      <c r="N314" s="21">
        <f>LEN(TRIM(CLEAN(SUBSTITUTE(ProjTextQTable[[#This Row],[text]],CHAR(10)," "))))+1 - LEN(SUBSTITUTE(CLEAN(SUBSTITUTE(ProjTextQTable[[#This Row],[text]],CHAR(10)," "))," ",""))</f>
        <v>443</v>
      </c>
      <c r="O314" t="s">
        <v>753</v>
      </c>
      <c r="P314" t="s">
        <v>1507</v>
      </c>
    </row>
    <row r="315" spans="1:16" x14ac:dyDescent="0.35">
      <c r="A315">
        <f t="shared" si="4"/>
        <v>122</v>
      </c>
      <c r="B315" t="s">
        <v>1508</v>
      </c>
      <c r="C315" t="s">
        <v>1509</v>
      </c>
      <c r="D315" t="s">
        <v>726</v>
      </c>
      <c r="E315" t="s">
        <v>948</v>
      </c>
      <c r="F315" t="s">
        <v>949</v>
      </c>
      <c r="G315" t="s">
        <v>950</v>
      </c>
      <c r="H315" t="s">
        <v>814</v>
      </c>
      <c r="I315" t="s">
        <v>815</v>
      </c>
      <c r="K315" s="30">
        <v>43082</v>
      </c>
      <c r="L315" s="8">
        <v>43083.649525462963</v>
      </c>
      <c r="M315" s="21">
        <f>LEN(ProjTextQTable[[#This Row],[text]])</f>
        <v>3306</v>
      </c>
      <c r="N315" s="21">
        <f>LEN(TRIM(CLEAN(SUBSTITUTE(ProjTextQTable[[#This Row],[text]],CHAR(10)," "))))+1 - LEN(SUBSTITUTE(CLEAN(SUBSTITUTE(ProjTextQTable[[#This Row],[text]],CHAR(10)," "))," ",""))</f>
        <v>480</v>
      </c>
      <c r="O315" t="s">
        <v>816</v>
      </c>
      <c r="P315" t="s">
        <v>1510</v>
      </c>
    </row>
    <row r="316" spans="1:16" x14ac:dyDescent="0.35">
      <c r="A316">
        <f t="shared" si="4"/>
        <v>122</v>
      </c>
      <c r="B316" t="s">
        <v>1508</v>
      </c>
      <c r="C316" t="s">
        <v>1509</v>
      </c>
      <c r="D316" t="s">
        <v>734</v>
      </c>
      <c r="E316" t="s">
        <v>948</v>
      </c>
      <c r="F316" t="s">
        <v>637</v>
      </c>
      <c r="G316" t="s">
        <v>1124</v>
      </c>
      <c r="H316" t="s">
        <v>1125</v>
      </c>
      <c r="I316" t="s">
        <v>737</v>
      </c>
      <c r="J316" t="s">
        <v>1511</v>
      </c>
      <c r="K316" s="30">
        <v>43083</v>
      </c>
      <c r="L316" s="8">
        <v>43082.734583333331</v>
      </c>
      <c r="M316" s="21">
        <f>LEN(ProjTextQTable[[#This Row],[text]])</f>
        <v>482</v>
      </c>
      <c r="N316" s="21">
        <f>LEN(TRIM(CLEAN(SUBSTITUTE(ProjTextQTable[[#This Row],[text]],CHAR(10)," "))))+1 - LEN(SUBSTITUTE(CLEAN(SUBSTITUTE(ProjTextQTable[[#This Row],[text]],CHAR(10)," "))," ",""))</f>
        <v>67</v>
      </c>
      <c r="O316" t="s">
        <v>738</v>
      </c>
      <c r="P316" t="s">
        <v>1512</v>
      </c>
    </row>
    <row r="317" spans="1:16" x14ac:dyDescent="0.35">
      <c r="A317">
        <f t="shared" si="4"/>
        <v>122</v>
      </c>
      <c r="B317" t="s">
        <v>1508</v>
      </c>
      <c r="C317" t="s">
        <v>1509</v>
      </c>
      <c r="D317" t="s">
        <v>734</v>
      </c>
      <c r="E317" t="s">
        <v>948</v>
      </c>
      <c r="F317" t="s">
        <v>594</v>
      </c>
      <c r="G317" t="s">
        <v>1127</v>
      </c>
      <c r="H317" t="s">
        <v>1128</v>
      </c>
      <c r="I317" t="s">
        <v>737</v>
      </c>
      <c r="J317" t="s">
        <v>738</v>
      </c>
      <c r="K317" s="30">
        <v>43083</v>
      </c>
      <c r="L317" s="8">
        <v>43083.409201388888</v>
      </c>
      <c r="M317" s="21">
        <f>LEN(ProjTextQTable[[#This Row],[text]])</f>
        <v>5622</v>
      </c>
      <c r="N317" s="21">
        <f>LEN(TRIM(CLEAN(SUBSTITUTE(ProjTextQTable[[#This Row],[text]],CHAR(10)," "))))+1 - LEN(SUBSTITUTE(CLEAN(SUBSTITUTE(ProjTextQTable[[#This Row],[text]],CHAR(10)," "))," ",""))</f>
        <v>837</v>
      </c>
      <c r="O317" t="s">
        <v>821</v>
      </c>
      <c r="P317" t="s">
        <v>1513</v>
      </c>
    </row>
    <row r="318" spans="1:16" x14ac:dyDescent="0.35">
      <c r="A318">
        <f t="shared" si="4"/>
        <v>122</v>
      </c>
      <c r="B318" t="s">
        <v>1508</v>
      </c>
      <c r="C318" t="s">
        <v>1509</v>
      </c>
      <c r="D318" t="s">
        <v>734</v>
      </c>
      <c r="E318" t="s">
        <v>948</v>
      </c>
      <c r="F318" t="s">
        <v>658</v>
      </c>
      <c r="G318" t="s">
        <v>1130</v>
      </c>
      <c r="H318" t="s">
        <v>1131</v>
      </c>
      <c r="I318" t="s">
        <v>737</v>
      </c>
      <c r="J318" t="s">
        <v>738</v>
      </c>
      <c r="K318" s="30">
        <v>43083</v>
      </c>
      <c r="L318" s="8">
        <v>43083.350046296298</v>
      </c>
      <c r="M318" s="21">
        <f>LEN(ProjTextQTable[[#This Row],[text]])</f>
        <v>4051</v>
      </c>
      <c r="N318" s="21">
        <f>LEN(TRIM(CLEAN(SUBSTITUTE(ProjTextQTable[[#This Row],[text]],CHAR(10)," "))))+1 - LEN(SUBSTITUTE(CLEAN(SUBSTITUTE(ProjTextQTable[[#This Row],[text]],CHAR(10)," "))," ",""))</f>
        <v>624</v>
      </c>
      <c r="O318" t="s">
        <v>821</v>
      </c>
      <c r="P318" t="s">
        <v>1514</v>
      </c>
    </row>
    <row r="319" spans="1:16" x14ac:dyDescent="0.35">
      <c r="A319">
        <f t="shared" si="4"/>
        <v>122</v>
      </c>
      <c r="B319" t="s">
        <v>1508</v>
      </c>
      <c r="C319" t="s">
        <v>1509</v>
      </c>
      <c r="D319" t="s">
        <v>734</v>
      </c>
      <c r="E319" t="s">
        <v>948</v>
      </c>
      <c r="F319" t="s">
        <v>709</v>
      </c>
      <c r="G319" t="s">
        <v>952</v>
      </c>
      <c r="H319" t="s">
        <v>953</v>
      </c>
      <c r="I319" t="s">
        <v>737</v>
      </c>
      <c r="J319" t="s">
        <v>738</v>
      </c>
      <c r="K319" s="30">
        <v>43083</v>
      </c>
      <c r="L319" s="8">
        <v>43083.271550925929</v>
      </c>
      <c r="M319" s="21">
        <f>LEN(ProjTextQTable[[#This Row],[text]])</f>
        <v>4701</v>
      </c>
      <c r="N319" s="21">
        <f>LEN(TRIM(CLEAN(SUBSTITUTE(ProjTextQTable[[#This Row],[text]],CHAR(10)," "))))+1 - LEN(SUBSTITUTE(CLEAN(SUBSTITUTE(ProjTextQTable[[#This Row],[text]],CHAR(10)," "))," ",""))</f>
        <v>736</v>
      </c>
      <c r="O319" t="s">
        <v>821</v>
      </c>
      <c r="P319" t="s">
        <v>1515</v>
      </c>
    </row>
    <row r="320" spans="1:16" x14ac:dyDescent="0.35">
      <c r="A320">
        <f t="shared" si="4"/>
        <v>122</v>
      </c>
      <c r="B320" t="s">
        <v>1508</v>
      </c>
      <c r="C320" t="s">
        <v>1509</v>
      </c>
      <c r="D320" t="s">
        <v>734</v>
      </c>
      <c r="E320" t="s">
        <v>948</v>
      </c>
      <c r="F320" t="s">
        <v>541</v>
      </c>
      <c r="G320" t="s">
        <v>955</v>
      </c>
      <c r="H320" t="s">
        <v>956</v>
      </c>
      <c r="I320" t="s">
        <v>737</v>
      </c>
      <c r="J320" t="s">
        <v>738</v>
      </c>
      <c r="K320" s="30">
        <v>43083</v>
      </c>
      <c r="L320" s="8">
        <v>43079.790196759262</v>
      </c>
      <c r="M320" s="21">
        <f>LEN(ProjTextQTable[[#This Row],[text]])</f>
        <v>5010</v>
      </c>
      <c r="N320" s="21">
        <f>LEN(TRIM(CLEAN(SUBSTITUTE(ProjTextQTable[[#This Row],[text]],CHAR(10)," "))))+1 - LEN(SUBSTITUTE(CLEAN(SUBSTITUTE(ProjTextQTable[[#This Row],[text]],CHAR(10)," "))," ",""))</f>
        <v>719</v>
      </c>
      <c r="O320" t="s">
        <v>821</v>
      </c>
      <c r="P320" t="s">
        <v>1516</v>
      </c>
    </row>
    <row r="321" spans="1:16" x14ac:dyDescent="0.35">
      <c r="A321">
        <f t="shared" si="4"/>
        <v>122</v>
      </c>
      <c r="B321" t="s">
        <v>1508</v>
      </c>
      <c r="C321" t="s">
        <v>1509</v>
      </c>
      <c r="D321" t="s">
        <v>752</v>
      </c>
      <c r="E321" t="s">
        <v>948</v>
      </c>
      <c r="F321" t="s">
        <v>753</v>
      </c>
      <c r="G321" t="s">
        <v>753</v>
      </c>
      <c r="H321" t="s">
        <v>753</v>
      </c>
      <c r="K321" s="30"/>
      <c r="L321" s="8">
        <v>43006.042997685188</v>
      </c>
      <c r="M321" s="21">
        <f>LEN(ProjTextQTable[[#This Row],[text]])</f>
        <v>4181</v>
      </c>
      <c r="N321" s="21">
        <f>LEN(TRIM(CLEAN(SUBSTITUTE(ProjTextQTable[[#This Row],[text]],CHAR(10)," "))))+1 - LEN(SUBSTITUTE(CLEAN(SUBSTITUTE(ProjTextQTable[[#This Row],[text]],CHAR(10)," "))," ",""))</f>
        <v>612</v>
      </c>
      <c r="O321" t="s">
        <v>753</v>
      </c>
      <c r="P321" t="s">
        <v>1517</v>
      </c>
    </row>
    <row r="322" spans="1:16" x14ac:dyDescent="0.35">
      <c r="A322">
        <f t="shared" ref="A322:A385" si="5">A321+(B322&lt;&gt;B321)</f>
        <v>123</v>
      </c>
      <c r="B322" t="s">
        <v>1518</v>
      </c>
      <c r="C322" t="s">
        <v>1519</v>
      </c>
      <c r="D322" t="s">
        <v>752</v>
      </c>
      <c r="E322" t="s">
        <v>800</v>
      </c>
      <c r="F322" t="s">
        <v>753</v>
      </c>
      <c r="G322" t="s">
        <v>753</v>
      </c>
      <c r="H322" t="s">
        <v>753</v>
      </c>
      <c r="K322" s="30"/>
      <c r="L322" s="8">
        <v>43006.042997685188</v>
      </c>
      <c r="M322" s="21">
        <f>LEN(ProjTextQTable[[#This Row],[text]])</f>
        <v>4402</v>
      </c>
      <c r="N322" s="21">
        <f>LEN(TRIM(CLEAN(SUBSTITUTE(ProjTextQTable[[#This Row],[text]],CHAR(10)," "))))+1 - LEN(SUBSTITUTE(CLEAN(SUBSTITUTE(ProjTextQTable[[#This Row],[text]],CHAR(10)," "))," ",""))</f>
        <v>644</v>
      </c>
      <c r="O322" t="s">
        <v>753</v>
      </c>
      <c r="P322" t="s">
        <v>1520</v>
      </c>
    </row>
    <row r="323" spans="1:16" x14ac:dyDescent="0.35">
      <c r="A323">
        <f t="shared" si="5"/>
        <v>124</v>
      </c>
      <c r="B323" t="s">
        <v>1521</v>
      </c>
      <c r="C323" t="s">
        <v>1522</v>
      </c>
      <c r="D323" t="s">
        <v>726</v>
      </c>
      <c r="E323" t="s">
        <v>838</v>
      </c>
      <c r="F323" t="s">
        <v>839</v>
      </c>
      <c r="G323" t="s">
        <v>840</v>
      </c>
      <c r="H323" t="s">
        <v>766</v>
      </c>
      <c r="I323" t="s">
        <v>767</v>
      </c>
      <c r="J323" t="s">
        <v>1171</v>
      </c>
      <c r="K323" s="30">
        <v>43076</v>
      </c>
      <c r="L323" s="8">
        <v>43077.432627314818</v>
      </c>
      <c r="M323" s="21">
        <f>LEN(ProjTextQTable[[#This Row],[text]])</f>
        <v>4470</v>
      </c>
      <c r="N323" s="21">
        <f>LEN(TRIM(CLEAN(SUBSTITUTE(ProjTextQTable[[#This Row],[text]],CHAR(10)," "))))+1 - LEN(SUBSTITUTE(CLEAN(SUBSTITUTE(ProjTextQTable[[#This Row],[text]],CHAR(10)," "))," ",""))</f>
        <v>638</v>
      </c>
      <c r="O323" t="s">
        <v>769</v>
      </c>
      <c r="P323" t="s">
        <v>1523</v>
      </c>
    </row>
    <row r="324" spans="1:16" x14ac:dyDescent="0.35">
      <c r="A324">
        <f t="shared" si="5"/>
        <v>124</v>
      </c>
      <c r="B324" t="s">
        <v>1521</v>
      </c>
      <c r="C324" t="s">
        <v>1522</v>
      </c>
      <c r="D324" t="s">
        <v>734</v>
      </c>
      <c r="E324" t="s">
        <v>838</v>
      </c>
      <c r="F324" t="s">
        <v>573</v>
      </c>
      <c r="G324" t="s">
        <v>842</v>
      </c>
      <c r="H324" t="s">
        <v>843</v>
      </c>
      <c r="I324" t="s">
        <v>844</v>
      </c>
      <c r="J324" t="s">
        <v>738</v>
      </c>
      <c r="K324" s="30">
        <v>43077</v>
      </c>
      <c r="L324" s="8">
        <v>43076.478020833332</v>
      </c>
      <c r="M324" s="21">
        <f>LEN(ProjTextQTable[[#This Row],[text]])</f>
        <v>2474</v>
      </c>
      <c r="N324" s="21">
        <f>LEN(TRIM(CLEAN(SUBSTITUTE(ProjTextQTable[[#This Row],[text]],CHAR(10)," "))))+1 - LEN(SUBSTITUTE(CLEAN(SUBSTITUTE(ProjTextQTable[[#This Row],[text]],CHAR(10)," "))," ",""))</f>
        <v>378</v>
      </c>
      <c r="O324" t="s">
        <v>773</v>
      </c>
      <c r="P324" t="s">
        <v>1524</v>
      </c>
    </row>
    <row r="325" spans="1:16" x14ac:dyDescent="0.35">
      <c r="A325">
        <f t="shared" si="5"/>
        <v>124</v>
      </c>
      <c r="B325" t="s">
        <v>1521</v>
      </c>
      <c r="C325" t="s">
        <v>1522</v>
      </c>
      <c r="D325" t="s">
        <v>734</v>
      </c>
      <c r="E325" t="s">
        <v>838</v>
      </c>
      <c r="F325" t="s">
        <v>1525</v>
      </c>
      <c r="G325" t="s">
        <v>1173</v>
      </c>
      <c r="H325" t="s">
        <v>1526</v>
      </c>
      <c r="I325" t="s">
        <v>844</v>
      </c>
      <c r="J325" t="s">
        <v>738</v>
      </c>
      <c r="K325" s="30">
        <v>43077</v>
      </c>
      <c r="L325" s="8">
        <v>43074.971562500003</v>
      </c>
      <c r="M325" s="21">
        <f>LEN(ProjTextQTable[[#This Row],[text]])</f>
        <v>2133</v>
      </c>
      <c r="N325" s="21">
        <f>LEN(TRIM(CLEAN(SUBSTITUTE(ProjTextQTable[[#This Row],[text]],CHAR(10)," "))))+1 - LEN(SUBSTITUTE(CLEAN(SUBSTITUTE(ProjTextQTable[[#This Row],[text]],CHAR(10)," "))," ",""))</f>
        <v>318</v>
      </c>
      <c r="O325" t="s">
        <v>773</v>
      </c>
      <c r="P325" t="s">
        <v>1527</v>
      </c>
    </row>
    <row r="326" spans="1:16" x14ac:dyDescent="0.35">
      <c r="A326">
        <f t="shared" si="5"/>
        <v>124</v>
      </c>
      <c r="B326" t="s">
        <v>1521</v>
      </c>
      <c r="C326" t="s">
        <v>1522</v>
      </c>
      <c r="D326" t="s">
        <v>734</v>
      </c>
      <c r="E326" t="s">
        <v>838</v>
      </c>
      <c r="F326" t="s">
        <v>983</v>
      </c>
      <c r="G326" t="s">
        <v>984</v>
      </c>
      <c r="H326" t="s">
        <v>985</v>
      </c>
      <c r="I326" t="s">
        <v>844</v>
      </c>
      <c r="J326" t="s">
        <v>738</v>
      </c>
      <c r="K326" s="30">
        <v>43077</v>
      </c>
      <c r="L326" s="8">
        <v>43073.01017361111</v>
      </c>
      <c r="M326" s="21">
        <f>LEN(ProjTextQTable[[#This Row],[text]])</f>
        <v>9912</v>
      </c>
      <c r="N326" s="21">
        <f>LEN(TRIM(CLEAN(SUBSTITUTE(ProjTextQTable[[#This Row],[text]],CHAR(10)," "))))+1 - LEN(SUBSTITUTE(CLEAN(SUBSTITUTE(ProjTextQTable[[#This Row],[text]],CHAR(10)," "))," ",""))</f>
        <v>1456</v>
      </c>
      <c r="O326" t="s">
        <v>777</v>
      </c>
      <c r="P326" t="s">
        <v>1528</v>
      </c>
    </row>
    <row r="327" spans="1:16" x14ac:dyDescent="0.35">
      <c r="A327">
        <f t="shared" si="5"/>
        <v>124</v>
      </c>
      <c r="B327" t="s">
        <v>1521</v>
      </c>
      <c r="C327" t="s">
        <v>1522</v>
      </c>
      <c r="D327" t="s">
        <v>734</v>
      </c>
      <c r="E327" t="s">
        <v>838</v>
      </c>
      <c r="F327" t="s">
        <v>1529</v>
      </c>
      <c r="G327" t="s">
        <v>1530</v>
      </c>
      <c r="H327" t="s">
        <v>1531</v>
      </c>
      <c r="I327" t="s">
        <v>844</v>
      </c>
      <c r="J327" t="s">
        <v>738</v>
      </c>
      <c r="K327" s="30">
        <v>43077</v>
      </c>
      <c r="L327" s="8">
        <v>43073.503078703703</v>
      </c>
      <c r="M327" s="21">
        <f>LEN(ProjTextQTable[[#This Row],[text]])</f>
        <v>4929</v>
      </c>
      <c r="N327" s="21">
        <f>LEN(TRIM(CLEAN(SUBSTITUTE(ProjTextQTable[[#This Row],[text]],CHAR(10)," "))))+1 - LEN(SUBSTITUTE(CLEAN(SUBSTITUTE(ProjTextQTable[[#This Row],[text]],CHAR(10)," "))," ",""))</f>
        <v>750</v>
      </c>
      <c r="O327" t="s">
        <v>773</v>
      </c>
      <c r="P327" t="s">
        <v>1532</v>
      </c>
    </row>
    <row r="328" spans="1:16" x14ac:dyDescent="0.35">
      <c r="A328">
        <f t="shared" si="5"/>
        <v>124</v>
      </c>
      <c r="B328" t="s">
        <v>1521</v>
      </c>
      <c r="C328" t="s">
        <v>1522</v>
      </c>
      <c r="D328" t="s">
        <v>752</v>
      </c>
      <c r="E328" t="s">
        <v>838</v>
      </c>
      <c r="F328" t="s">
        <v>753</v>
      </c>
      <c r="G328" t="s">
        <v>753</v>
      </c>
      <c r="H328" t="s">
        <v>753</v>
      </c>
      <c r="K328" s="30"/>
      <c r="L328" s="8">
        <v>43006.043009259258</v>
      </c>
      <c r="M328" s="21">
        <f>LEN(ProjTextQTable[[#This Row],[text]])</f>
        <v>4368</v>
      </c>
      <c r="N328" s="21">
        <f>LEN(TRIM(CLEAN(SUBSTITUTE(ProjTextQTable[[#This Row],[text]],CHAR(10)," "))))+1 - LEN(SUBSTITUTE(CLEAN(SUBSTITUTE(ProjTextQTable[[#This Row],[text]],CHAR(10)," "))," ",""))</f>
        <v>613</v>
      </c>
      <c r="O328" t="s">
        <v>753</v>
      </c>
      <c r="P328" t="s">
        <v>1533</v>
      </c>
    </row>
    <row r="329" spans="1:16" x14ac:dyDescent="0.35">
      <c r="A329">
        <f t="shared" si="5"/>
        <v>125</v>
      </c>
      <c r="B329" t="s">
        <v>1534</v>
      </c>
      <c r="C329" t="s">
        <v>1535</v>
      </c>
      <c r="D329" t="s">
        <v>726</v>
      </c>
      <c r="E329" t="s">
        <v>838</v>
      </c>
      <c r="F329" t="s">
        <v>839</v>
      </c>
      <c r="G329" t="s">
        <v>840</v>
      </c>
      <c r="H329" t="s">
        <v>1536</v>
      </c>
      <c r="I329" t="s">
        <v>815</v>
      </c>
      <c r="K329" s="30">
        <v>43076</v>
      </c>
      <c r="L329" s="8">
        <v>43077.4294212963</v>
      </c>
      <c r="M329" s="21">
        <f>LEN(ProjTextQTable[[#This Row],[text]])</f>
        <v>3082</v>
      </c>
      <c r="N329" s="21">
        <f>LEN(TRIM(CLEAN(SUBSTITUTE(ProjTextQTable[[#This Row],[text]],CHAR(10)," "))))+1 - LEN(SUBSTITUTE(CLEAN(SUBSTITUTE(ProjTextQTable[[#This Row],[text]],CHAR(10)," "))," ",""))</f>
        <v>437</v>
      </c>
      <c r="O329" t="s">
        <v>816</v>
      </c>
      <c r="P329" t="s">
        <v>1537</v>
      </c>
    </row>
    <row r="330" spans="1:16" x14ac:dyDescent="0.35">
      <c r="A330">
        <f t="shared" si="5"/>
        <v>125</v>
      </c>
      <c r="B330" t="s">
        <v>1534</v>
      </c>
      <c r="C330" t="s">
        <v>1535</v>
      </c>
      <c r="D330" t="s">
        <v>895</v>
      </c>
      <c r="E330" t="s">
        <v>838</v>
      </c>
      <c r="F330" t="s">
        <v>753</v>
      </c>
      <c r="G330" t="s">
        <v>896</v>
      </c>
      <c r="H330" t="s">
        <v>753</v>
      </c>
      <c r="I330" t="s">
        <v>753</v>
      </c>
      <c r="K330" s="30"/>
      <c r="L330" s="8">
        <v>43081.400266203702</v>
      </c>
      <c r="M330" s="21">
        <f>LEN(ProjTextQTable[[#This Row],[text]])</f>
        <v>1319</v>
      </c>
      <c r="N330" s="21">
        <f>LEN(TRIM(CLEAN(SUBSTITUTE(ProjTextQTable[[#This Row],[text]],CHAR(10)," "))))+1 - LEN(SUBSTITUTE(CLEAN(SUBSTITUTE(ProjTextQTable[[#This Row],[text]],CHAR(10)," "))," ",""))</f>
        <v>196</v>
      </c>
      <c r="O330" t="s">
        <v>753</v>
      </c>
      <c r="P330" t="s">
        <v>1538</v>
      </c>
    </row>
    <row r="331" spans="1:16" x14ac:dyDescent="0.35">
      <c r="A331">
        <f t="shared" si="5"/>
        <v>125</v>
      </c>
      <c r="B331" t="s">
        <v>1534</v>
      </c>
      <c r="C331" t="s">
        <v>1535</v>
      </c>
      <c r="D331" t="s">
        <v>734</v>
      </c>
      <c r="E331" t="s">
        <v>838</v>
      </c>
      <c r="F331" t="s">
        <v>846</v>
      </c>
      <c r="G331" t="s">
        <v>847</v>
      </c>
      <c r="H331" t="s">
        <v>848</v>
      </c>
      <c r="I331" t="s">
        <v>844</v>
      </c>
      <c r="J331" t="s">
        <v>738</v>
      </c>
      <c r="K331" s="30">
        <v>43077</v>
      </c>
      <c r="L331" s="8">
        <v>43072.829988425925</v>
      </c>
      <c r="M331" s="21">
        <f>LEN(ProjTextQTable[[#This Row],[text]])</f>
        <v>5519</v>
      </c>
      <c r="N331" s="21">
        <f>LEN(TRIM(CLEAN(SUBSTITUTE(ProjTextQTable[[#This Row],[text]],CHAR(10)," "))))+1 - LEN(SUBSTITUTE(CLEAN(SUBSTITUTE(ProjTextQTable[[#This Row],[text]],CHAR(10)," "))," ",""))</f>
        <v>847</v>
      </c>
      <c r="O331" t="s">
        <v>773</v>
      </c>
      <c r="P331" t="s">
        <v>1539</v>
      </c>
    </row>
    <row r="332" spans="1:16" x14ac:dyDescent="0.35">
      <c r="A332">
        <f t="shared" si="5"/>
        <v>125</v>
      </c>
      <c r="B332" t="s">
        <v>1534</v>
      </c>
      <c r="C332" t="s">
        <v>1535</v>
      </c>
      <c r="D332" t="s">
        <v>734</v>
      </c>
      <c r="E332" t="s">
        <v>838</v>
      </c>
      <c r="F332" t="s">
        <v>983</v>
      </c>
      <c r="G332" t="s">
        <v>984</v>
      </c>
      <c r="H332" t="s">
        <v>985</v>
      </c>
      <c r="I332" t="s">
        <v>844</v>
      </c>
      <c r="J332" t="s">
        <v>738</v>
      </c>
      <c r="K332" s="30">
        <v>43077</v>
      </c>
      <c r="L332" s="8">
        <v>43073.01054398148</v>
      </c>
      <c r="M332" s="21">
        <f>LEN(ProjTextQTable[[#This Row],[text]])</f>
        <v>7296</v>
      </c>
      <c r="N332" s="21">
        <f>LEN(TRIM(CLEAN(SUBSTITUTE(ProjTextQTable[[#This Row],[text]],CHAR(10)," "))))+1 - LEN(SUBSTITUTE(CLEAN(SUBSTITUTE(ProjTextQTable[[#This Row],[text]],CHAR(10)," "))," ",""))</f>
        <v>1081</v>
      </c>
      <c r="O332" t="s">
        <v>777</v>
      </c>
      <c r="P332" t="s">
        <v>1540</v>
      </c>
    </row>
    <row r="333" spans="1:16" x14ac:dyDescent="0.35">
      <c r="A333">
        <f t="shared" si="5"/>
        <v>125</v>
      </c>
      <c r="B333" t="s">
        <v>1534</v>
      </c>
      <c r="C333" t="s">
        <v>1535</v>
      </c>
      <c r="D333" t="s">
        <v>734</v>
      </c>
      <c r="E333" t="s">
        <v>838</v>
      </c>
      <c r="F333" t="s">
        <v>588</v>
      </c>
      <c r="G333" t="s">
        <v>853</v>
      </c>
      <c r="H333" t="s">
        <v>854</v>
      </c>
      <c r="I333" t="s">
        <v>844</v>
      </c>
      <c r="J333" t="s">
        <v>738</v>
      </c>
      <c r="K333" s="30">
        <v>43077</v>
      </c>
      <c r="L333" s="8">
        <v>43055.772013888891</v>
      </c>
      <c r="M333" s="21">
        <f>LEN(ProjTextQTable[[#This Row],[text]])</f>
        <v>2540</v>
      </c>
      <c r="N333" s="21">
        <f>LEN(TRIM(CLEAN(SUBSTITUTE(ProjTextQTable[[#This Row],[text]],CHAR(10)," "))))+1 - LEN(SUBSTITUTE(CLEAN(SUBSTITUTE(ProjTextQTable[[#This Row],[text]],CHAR(10)," "))," ",""))</f>
        <v>395</v>
      </c>
      <c r="O333" t="s">
        <v>777</v>
      </c>
      <c r="P333" t="s">
        <v>1541</v>
      </c>
    </row>
    <row r="334" spans="1:16" x14ac:dyDescent="0.35">
      <c r="A334">
        <f t="shared" si="5"/>
        <v>125</v>
      </c>
      <c r="B334" t="s">
        <v>1534</v>
      </c>
      <c r="C334" t="s">
        <v>1535</v>
      </c>
      <c r="D334" t="s">
        <v>734</v>
      </c>
      <c r="E334" t="s">
        <v>838</v>
      </c>
      <c r="F334" t="s">
        <v>1529</v>
      </c>
      <c r="G334" t="s">
        <v>1530</v>
      </c>
      <c r="H334" t="s">
        <v>1531</v>
      </c>
      <c r="I334" t="s">
        <v>844</v>
      </c>
      <c r="J334" t="s">
        <v>738</v>
      </c>
      <c r="K334" s="30">
        <v>43077</v>
      </c>
      <c r="L334" s="8">
        <v>43073.495347222219</v>
      </c>
      <c r="M334" s="21">
        <f>LEN(ProjTextQTable[[#This Row],[text]])</f>
        <v>4008</v>
      </c>
      <c r="N334" s="21">
        <f>LEN(TRIM(CLEAN(SUBSTITUTE(ProjTextQTable[[#This Row],[text]],CHAR(10)," "))))+1 - LEN(SUBSTITUTE(CLEAN(SUBSTITUTE(ProjTextQTable[[#This Row],[text]],CHAR(10)," "))," ",""))</f>
        <v>587</v>
      </c>
      <c r="O334" t="s">
        <v>821</v>
      </c>
      <c r="P334" t="s">
        <v>1542</v>
      </c>
    </row>
    <row r="335" spans="1:16" x14ac:dyDescent="0.35">
      <c r="A335">
        <f t="shared" si="5"/>
        <v>125</v>
      </c>
      <c r="B335" t="s">
        <v>1534</v>
      </c>
      <c r="C335" t="s">
        <v>1535</v>
      </c>
      <c r="D335" t="s">
        <v>752</v>
      </c>
      <c r="E335" t="s">
        <v>838</v>
      </c>
      <c r="F335" t="s">
        <v>753</v>
      </c>
      <c r="G335" t="s">
        <v>753</v>
      </c>
      <c r="H335" t="s">
        <v>753</v>
      </c>
      <c r="K335" s="30"/>
      <c r="L335" s="8">
        <v>43006.043009259258</v>
      </c>
      <c r="M335" s="21">
        <f>LEN(ProjTextQTable[[#This Row],[text]])</f>
        <v>4490</v>
      </c>
      <c r="N335" s="21">
        <f>LEN(TRIM(CLEAN(SUBSTITUTE(ProjTextQTable[[#This Row],[text]],CHAR(10)," "))))+1 - LEN(SUBSTITUTE(CLEAN(SUBSTITUTE(ProjTextQTable[[#This Row],[text]],CHAR(10)," "))," ",""))</f>
        <v>624</v>
      </c>
      <c r="O335" t="s">
        <v>753</v>
      </c>
      <c r="P335" t="s">
        <v>1543</v>
      </c>
    </row>
    <row r="336" spans="1:16" x14ac:dyDescent="0.35">
      <c r="A336">
        <f t="shared" si="5"/>
        <v>126</v>
      </c>
      <c r="B336" t="s">
        <v>1544</v>
      </c>
      <c r="C336" t="s">
        <v>1494</v>
      </c>
      <c r="D336" t="s">
        <v>752</v>
      </c>
      <c r="E336" t="s">
        <v>1185</v>
      </c>
      <c r="F336" t="s">
        <v>753</v>
      </c>
      <c r="G336" t="s">
        <v>753</v>
      </c>
      <c r="H336" t="s">
        <v>753</v>
      </c>
      <c r="K336" s="30"/>
      <c r="L336" s="8">
        <v>43006.043020833335</v>
      </c>
      <c r="M336" s="21">
        <f>LEN(ProjTextQTable[[#This Row],[text]])</f>
        <v>4332</v>
      </c>
      <c r="N336" s="21">
        <f>LEN(TRIM(CLEAN(SUBSTITUTE(ProjTextQTable[[#This Row],[text]],CHAR(10)," "))))+1 - LEN(SUBSTITUTE(CLEAN(SUBSTITUTE(ProjTextQTable[[#This Row],[text]],CHAR(10)," "))," ",""))</f>
        <v>604</v>
      </c>
      <c r="O336" t="s">
        <v>753</v>
      </c>
      <c r="P336" t="s">
        <v>1545</v>
      </c>
    </row>
    <row r="337" spans="1:16" x14ac:dyDescent="0.35">
      <c r="A337">
        <f t="shared" si="5"/>
        <v>127</v>
      </c>
      <c r="B337" t="s">
        <v>1546</v>
      </c>
      <c r="C337" t="s">
        <v>1547</v>
      </c>
      <c r="D337" t="s">
        <v>752</v>
      </c>
      <c r="E337" t="s">
        <v>807</v>
      </c>
      <c r="F337" t="s">
        <v>753</v>
      </c>
      <c r="G337" t="s">
        <v>753</v>
      </c>
      <c r="H337" t="s">
        <v>753</v>
      </c>
      <c r="K337" s="30"/>
      <c r="L337" s="8">
        <v>43006.043020833335</v>
      </c>
      <c r="M337" s="21">
        <f>LEN(ProjTextQTable[[#This Row],[text]])</f>
        <v>4149</v>
      </c>
      <c r="N337" s="21">
        <f>LEN(TRIM(CLEAN(SUBSTITUTE(ProjTextQTable[[#This Row],[text]],CHAR(10)," "))))+1 - LEN(SUBSTITUTE(CLEAN(SUBSTITUTE(ProjTextQTable[[#This Row],[text]],CHAR(10)," "))," ",""))</f>
        <v>610</v>
      </c>
      <c r="O337" t="s">
        <v>753</v>
      </c>
      <c r="P337" t="s">
        <v>1548</v>
      </c>
    </row>
    <row r="338" spans="1:16" x14ac:dyDescent="0.35">
      <c r="A338">
        <f t="shared" si="5"/>
        <v>128</v>
      </c>
      <c r="B338" t="s">
        <v>1549</v>
      </c>
      <c r="C338" t="s">
        <v>1550</v>
      </c>
      <c r="D338" t="s">
        <v>752</v>
      </c>
      <c r="E338" t="s">
        <v>1094</v>
      </c>
      <c r="F338" t="s">
        <v>753</v>
      </c>
      <c r="G338" t="s">
        <v>753</v>
      </c>
      <c r="H338" t="s">
        <v>753</v>
      </c>
      <c r="K338" s="30"/>
      <c r="L338" s="8">
        <v>43006.043032407404</v>
      </c>
      <c r="M338" s="21">
        <f>LEN(ProjTextQTable[[#This Row],[text]])</f>
        <v>3719</v>
      </c>
      <c r="N338" s="21">
        <f>LEN(TRIM(CLEAN(SUBSTITUTE(ProjTextQTable[[#This Row],[text]],CHAR(10)," "))))+1 - LEN(SUBSTITUTE(CLEAN(SUBSTITUTE(ProjTextQTable[[#This Row],[text]],CHAR(10)," "))," ",""))</f>
        <v>506</v>
      </c>
      <c r="O338" t="s">
        <v>753</v>
      </c>
      <c r="P338" t="s">
        <v>1551</v>
      </c>
    </row>
    <row r="339" spans="1:16" x14ac:dyDescent="0.35">
      <c r="A339">
        <f t="shared" si="5"/>
        <v>129</v>
      </c>
      <c r="B339" t="s">
        <v>1552</v>
      </c>
      <c r="C339" t="s">
        <v>803</v>
      </c>
      <c r="D339" t="s">
        <v>752</v>
      </c>
      <c r="E339" t="s">
        <v>885</v>
      </c>
      <c r="F339" t="s">
        <v>753</v>
      </c>
      <c r="G339" t="s">
        <v>753</v>
      </c>
      <c r="H339" t="s">
        <v>753</v>
      </c>
      <c r="K339" s="30"/>
      <c r="L339" s="8">
        <v>43006.043043981481</v>
      </c>
      <c r="M339" s="21">
        <f>LEN(ProjTextQTable[[#This Row],[text]])</f>
        <v>4115</v>
      </c>
      <c r="N339" s="21">
        <f>LEN(TRIM(CLEAN(SUBSTITUTE(ProjTextQTable[[#This Row],[text]],CHAR(10)," "))))+1 - LEN(SUBSTITUTE(CLEAN(SUBSTITUTE(ProjTextQTable[[#This Row],[text]],CHAR(10)," "))," ",""))</f>
        <v>559</v>
      </c>
      <c r="O339" t="s">
        <v>753</v>
      </c>
      <c r="P339" t="s">
        <v>1553</v>
      </c>
    </row>
    <row r="340" spans="1:16" x14ac:dyDescent="0.35">
      <c r="A340">
        <f t="shared" si="5"/>
        <v>130</v>
      </c>
      <c r="B340" t="s">
        <v>1554</v>
      </c>
      <c r="C340" t="s">
        <v>1555</v>
      </c>
      <c r="D340" t="s">
        <v>752</v>
      </c>
      <c r="E340" t="s">
        <v>811</v>
      </c>
      <c r="F340" t="s">
        <v>753</v>
      </c>
      <c r="G340" t="s">
        <v>753</v>
      </c>
      <c r="H340" t="s">
        <v>753</v>
      </c>
      <c r="K340" s="30"/>
      <c r="L340" s="8">
        <v>43006.043043981481</v>
      </c>
      <c r="M340" s="21">
        <f>LEN(ProjTextQTable[[#This Row],[text]])</f>
        <v>4320</v>
      </c>
      <c r="N340" s="21">
        <f>LEN(TRIM(CLEAN(SUBSTITUTE(ProjTextQTable[[#This Row],[text]],CHAR(10)," "))))+1 - LEN(SUBSTITUTE(CLEAN(SUBSTITUTE(ProjTextQTable[[#This Row],[text]],CHAR(10)," "))," ",""))</f>
        <v>598</v>
      </c>
      <c r="O340" t="s">
        <v>753</v>
      </c>
      <c r="P340" t="s">
        <v>1556</v>
      </c>
    </row>
    <row r="341" spans="1:16" x14ac:dyDescent="0.35">
      <c r="A341">
        <f t="shared" si="5"/>
        <v>131</v>
      </c>
      <c r="B341" t="s">
        <v>1557</v>
      </c>
      <c r="C341" t="s">
        <v>1558</v>
      </c>
      <c r="D341" t="s">
        <v>752</v>
      </c>
      <c r="E341" t="s">
        <v>761</v>
      </c>
      <c r="F341" t="s">
        <v>753</v>
      </c>
      <c r="G341" t="s">
        <v>753</v>
      </c>
      <c r="H341" t="s">
        <v>753</v>
      </c>
      <c r="K341" s="30"/>
      <c r="L341" s="8">
        <v>43006.043043981481</v>
      </c>
      <c r="M341" s="21">
        <f>LEN(ProjTextQTable[[#This Row],[text]])</f>
        <v>3503</v>
      </c>
      <c r="N341" s="21">
        <f>LEN(TRIM(CLEAN(SUBSTITUTE(ProjTextQTable[[#This Row],[text]],CHAR(10)," "))))+1 - LEN(SUBSTITUTE(CLEAN(SUBSTITUTE(ProjTextQTable[[#This Row],[text]],CHAR(10)," "))," ",""))</f>
        <v>532</v>
      </c>
      <c r="O341" t="s">
        <v>753</v>
      </c>
      <c r="P341" t="s">
        <v>1559</v>
      </c>
    </row>
    <row r="342" spans="1:16" x14ac:dyDescent="0.35">
      <c r="A342">
        <f t="shared" si="5"/>
        <v>132</v>
      </c>
      <c r="B342" t="s">
        <v>1560</v>
      </c>
      <c r="C342" t="s">
        <v>1561</v>
      </c>
      <c r="D342" t="s">
        <v>752</v>
      </c>
      <c r="E342" t="s">
        <v>793</v>
      </c>
      <c r="F342" t="s">
        <v>753</v>
      </c>
      <c r="G342" t="s">
        <v>753</v>
      </c>
      <c r="H342" t="s">
        <v>753</v>
      </c>
      <c r="K342" s="30"/>
      <c r="L342" s="8">
        <v>43006.043055555558</v>
      </c>
      <c r="M342" s="21">
        <f>LEN(ProjTextQTable[[#This Row],[text]])</f>
        <v>4212</v>
      </c>
      <c r="N342" s="21">
        <f>LEN(TRIM(CLEAN(SUBSTITUTE(ProjTextQTable[[#This Row],[text]],CHAR(10)," "))))+1 - LEN(SUBSTITUTE(CLEAN(SUBSTITUTE(ProjTextQTable[[#This Row],[text]],CHAR(10)," "))," ",""))</f>
        <v>572</v>
      </c>
      <c r="O342" t="s">
        <v>753</v>
      </c>
      <c r="P342" t="s">
        <v>1562</v>
      </c>
    </row>
    <row r="343" spans="1:16" x14ac:dyDescent="0.35">
      <c r="A343">
        <f t="shared" si="5"/>
        <v>133</v>
      </c>
      <c r="B343" t="s">
        <v>1563</v>
      </c>
      <c r="C343" t="s">
        <v>1564</v>
      </c>
      <c r="D343" t="s">
        <v>752</v>
      </c>
      <c r="E343" t="s">
        <v>1188</v>
      </c>
      <c r="F343" t="s">
        <v>753</v>
      </c>
      <c r="G343" t="s">
        <v>753</v>
      </c>
      <c r="H343" t="s">
        <v>753</v>
      </c>
      <c r="K343" s="30"/>
      <c r="L343" s="8">
        <v>43006.043055555558</v>
      </c>
      <c r="M343" s="21">
        <f>LEN(ProjTextQTable[[#This Row],[text]])</f>
        <v>4229</v>
      </c>
      <c r="N343" s="21">
        <f>LEN(TRIM(CLEAN(SUBSTITUTE(ProjTextQTable[[#This Row],[text]],CHAR(10)," "))))+1 - LEN(SUBSTITUTE(CLEAN(SUBSTITUTE(ProjTextQTable[[#This Row],[text]],CHAR(10)," "))," ",""))</f>
        <v>610</v>
      </c>
      <c r="O343" t="s">
        <v>753</v>
      </c>
      <c r="P343" t="s">
        <v>1565</v>
      </c>
    </row>
    <row r="344" spans="1:16" x14ac:dyDescent="0.35">
      <c r="A344">
        <f t="shared" si="5"/>
        <v>134</v>
      </c>
      <c r="B344" t="s">
        <v>1566</v>
      </c>
      <c r="C344" t="s">
        <v>1567</v>
      </c>
      <c r="D344" t="s">
        <v>726</v>
      </c>
      <c r="E344" t="s">
        <v>948</v>
      </c>
      <c r="F344" t="s">
        <v>949</v>
      </c>
      <c r="G344" t="s">
        <v>950</v>
      </c>
      <c r="H344" t="s">
        <v>1568</v>
      </c>
      <c r="I344" t="s">
        <v>1171</v>
      </c>
      <c r="K344" s="30">
        <v>43082</v>
      </c>
      <c r="L344" s="8">
        <v>43083.649131944447</v>
      </c>
      <c r="M344" s="21">
        <f>LEN(ProjTextQTable[[#This Row],[text]])</f>
        <v>1980</v>
      </c>
      <c r="N344" s="21">
        <f>LEN(TRIM(CLEAN(SUBSTITUTE(ProjTextQTable[[#This Row],[text]],CHAR(10)," "))))+1 - LEN(SUBSTITUTE(CLEAN(SUBSTITUTE(ProjTextQTable[[#This Row],[text]],CHAR(10)," "))," ",""))</f>
        <v>275</v>
      </c>
      <c r="O344" t="s">
        <v>1276</v>
      </c>
      <c r="P344" t="s">
        <v>1569</v>
      </c>
    </row>
    <row r="345" spans="1:16" x14ac:dyDescent="0.35">
      <c r="A345">
        <f t="shared" si="5"/>
        <v>134</v>
      </c>
      <c r="B345" t="s">
        <v>1566</v>
      </c>
      <c r="C345" t="s">
        <v>1567</v>
      </c>
      <c r="D345" t="s">
        <v>734</v>
      </c>
      <c r="E345" t="s">
        <v>948</v>
      </c>
      <c r="F345" t="s">
        <v>1288</v>
      </c>
      <c r="G345" t="s">
        <v>1289</v>
      </c>
      <c r="H345" t="s">
        <v>1290</v>
      </c>
      <c r="I345" t="s">
        <v>737</v>
      </c>
      <c r="J345" t="s">
        <v>738</v>
      </c>
      <c r="K345" s="30">
        <v>43083</v>
      </c>
      <c r="L345" s="8">
        <v>43083.380509259259</v>
      </c>
      <c r="M345" s="21">
        <f>LEN(ProjTextQTable[[#This Row],[text]])</f>
        <v>3255</v>
      </c>
      <c r="N345" s="21">
        <f>LEN(TRIM(CLEAN(SUBSTITUTE(ProjTextQTable[[#This Row],[text]],CHAR(10)," "))))+1 - LEN(SUBSTITUTE(CLEAN(SUBSTITUTE(ProjTextQTable[[#This Row],[text]],CHAR(10)," "))," ",""))</f>
        <v>507</v>
      </c>
      <c r="O345" t="s">
        <v>821</v>
      </c>
      <c r="P345" t="s">
        <v>1570</v>
      </c>
    </row>
    <row r="346" spans="1:16" x14ac:dyDescent="0.35">
      <c r="A346">
        <f t="shared" si="5"/>
        <v>134</v>
      </c>
      <c r="B346" t="s">
        <v>1566</v>
      </c>
      <c r="C346" t="s">
        <v>1567</v>
      </c>
      <c r="D346" t="s">
        <v>734</v>
      </c>
      <c r="E346" t="s">
        <v>948</v>
      </c>
      <c r="F346" t="s">
        <v>594</v>
      </c>
      <c r="G346" t="s">
        <v>1127</v>
      </c>
      <c r="H346" t="s">
        <v>1128</v>
      </c>
      <c r="I346" t="s">
        <v>737</v>
      </c>
      <c r="J346" t="s">
        <v>738</v>
      </c>
      <c r="K346" s="30">
        <v>43083</v>
      </c>
      <c r="L346" s="8">
        <v>43083.415011574078</v>
      </c>
      <c r="M346" s="21">
        <f>LEN(ProjTextQTable[[#This Row],[text]])</f>
        <v>4297</v>
      </c>
      <c r="N346" s="21">
        <f>LEN(TRIM(CLEAN(SUBSTITUTE(ProjTextQTable[[#This Row],[text]],CHAR(10)," "))))+1 - LEN(SUBSTITUTE(CLEAN(SUBSTITUTE(ProjTextQTable[[#This Row],[text]],CHAR(10)," "))," ",""))</f>
        <v>641</v>
      </c>
      <c r="O346" t="s">
        <v>821</v>
      </c>
      <c r="P346" t="s">
        <v>1571</v>
      </c>
    </row>
    <row r="347" spans="1:16" x14ac:dyDescent="0.35">
      <c r="A347">
        <f t="shared" si="5"/>
        <v>134</v>
      </c>
      <c r="B347" t="s">
        <v>1566</v>
      </c>
      <c r="C347" t="s">
        <v>1567</v>
      </c>
      <c r="D347" t="s">
        <v>734</v>
      </c>
      <c r="E347" t="s">
        <v>948</v>
      </c>
      <c r="F347" t="s">
        <v>958</v>
      </c>
      <c r="G347" t="s">
        <v>959</v>
      </c>
      <c r="H347" t="s">
        <v>960</v>
      </c>
      <c r="I347" t="s">
        <v>737</v>
      </c>
      <c r="J347" t="s">
        <v>738</v>
      </c>
      <c r="K347" s="30">
        <v>43083</v>
      </c>
      <c r="L347" s="8">
        <v>43077.03125</v>
      </c>
      <c r="M347" s="21">
        <f>LEN(ProjTextQTable[[#This Row],[text]])</f>
        <v>11155</v>
      </c>
      <c r="N347" s="21">
        <f>LEN(TRIM(CLEAN(SUBSTITUTE(ProjTextQTable[[#This Row],[text]],CHAR(10)," "))))+1 - LEN(SUBSTITUTE(CLEAN(SUBSTITUTE(ProjTextQTable[[#This Row],[text]],CHAR(10)," "))," ",""))</f>
        <v>1689</v>
      </c>
      <c r="O347" t="s">
        <v>821</v>
      </c>
      <c r="P347" t="s">
        <v>1572</v>
      </c>
    </row>
    <row r="348" spans="1:16" x14ac:dyDescent="0.35">
      <c r="A348">
        <f t="shared" si="5"/>
        <v>134</v>
      </c>
      <c r="B348" t="s">
        <v>1566</v>
      </c>
      <c r="C348" t="s">
        <v>1567</v>
      </c>
      <c r="D348" t="s">
        <v>734</v>
      </c>
      <c r="E348" t="s">
        <v>948</v>
      </c>
      <c r="F348" t="s">
        <v>643</v>
      </c>
      <c r="G348" t="s">
        <v>962</v>
      </c>
      <c r="H348" t="s">
        <v>963</v>
      </c>
      <c r="I348" t="s">
        <v>737</v>
      </c>
      <c r="J348" t="s">
        <v>738</v>
      </c>
      <c r="K348" s="30">
        <v>43083</v>
      </c>
      <c r="L348" s="8">
        <v>43081.832129629627</v>
      </c>
      <c r="M348" s="21">
        <f>LEN(ProjTextQTable[[#This Row],[text]])</f>
        <v>2314</v>
      </c>
      <c r="N348" s="21">
        <f>LEN(TRIM(CLEAN(SUBSTITUTE(ProjTextQTable[[#This Row],[text]],CHAR(10)," "))))+1 - LEN(SUBSTITUTE(CLEAN(SUBSTITUTE(ProjTextQTable[[#This Row],[text]],CHAR(10)," "))," ",""))</f>
        <v>322</v>
      </c>
      <c r="O348" t="s">
        <v>777</v>
      </c>
      <c r="P348" t="s">
        <v>1573</v>
      </c>
    </row>
    <row r="349" spans="1:16" x14ac:dyDescent="0.35">
      <c r="A349">
        <f t="shared" si="5"/>
        <v>134</v>
      </c>
      <c r="B349" t="s">
        <v>1566</v>
      </c>
      <c r="C349" t="s">
        <v>1567</v>
      </c>
      <c r="D349" t="s">
        <v>752</v>
      </c>
      <c r="E349" t="s">
        <v>948</v>
      </c>
      <c r="F349" t="s">
        <v>753</v>
      </c>
      <c r="G349" t="s">
        <v>753</v>
      </c>
      <c r="H349" t="s">
        <v>753</v>
      </c>
      <c r="K349" s="30"/>
      <c r="L349" s="8">
        <v>43006.043078703704</v>
      </c>
      <c r="M349" s="21">
        <f>LEN(ProjTextQTable[[#This Row],[text]])</f>
        <v>3318</v>
      </c>
      <c r="N349" s="21">
        <f>LEN(TRIM(CLEAN(SUBSTITUTE(ProjTextQTable[[#This Row],[text]],CHAR(10)," "))))+1 - LEN(SUBSTITUTE(CLEAN(SUBSTITUTE(ProjTextQTable[[#This Row],[text]],CHAR(10)," "))," ",""))</f>
        <v>482</v>
      </c>
      <c r="O349" t="s">
        <v>753</v>
      </c>
      <c r="P349" t="s">
        <v>1574</v>
      </c>
    </row>
    <row r="350" spans="1:16" x14ac:dyDescent="0.35">
      <c r="A350">
        <f t="shared" si="5"/>
        <v>135</v>
      </c>
      <c r="B350" t="s">
        <v>1575</v>
      </c>
      <c r="C350" t="s">
        <v>1576</v>
      </c>
      <c r="D350" t="s">
        <v>752</v>
      </c>
      <c r="E350" t="s">
        <v>786</v>
      </c>
      <c r="F350" t="s">
        <v>753</v>
      </c>
      <c r="G350" t="s">
        <v>753</v>
      </c>
      <c r="H350" t="s">
        <v>753</v>
      </c>
      <c r="K350" s="30"/>
      <c r="L350" s="8">
        <v>43006.043090277781</v>
      </c>
      <c r="M350" s="21">
        <f>LEN(ProjTextQTable[[#This Row],[text]])</f>
        <v>4419</v>
      </c>
      <c r="N350" s="21">
        <f>LEN(TRIM(CLEAN(SUBSTITUTE(ProjTextQTable[[#This Row],[text]],CHAR(10)," "))))+1 - LEN(SUBSTITUTE(CLEAN(SUBSTITUTE(ProjTextQTable[[#This Row],[text]],CHAR(10)," "))," ",""))</f>
        <v>674</v>
      </c>
      <c r="O350" t="s">
        <v>753</v>
      </c>
      <c r="P350" t="s">
        <v>1577</v>
      </c>
    </row>
    <row r="351" spans="1:16" x14ac:dyDescent="0.35">
      <c r="A351">
        <f t="shared" si="5"/>
        <v>136</v>
      </c>
      <c r="B351" t="s">
        <v>1578</v>
      </c>
      <c r="C351" t="s">
        <v>1579</v>
      </c>
      <c r="D351" t="s">
        <v>752</v>
      </c>
      <c r="E351" t="s">
        <v>761</v>
      </c>
      <c r="F351" t="s">
        <v>753</v>
      </c>
      <c r="G351" t="s">
        <v>753</v>
      </c>
      <c r="H351" t="s">
        <v>753</v>
      </c>
      <c r="K351" s="30"/>
      <c r="L351" s="8">
        <v>43006.04310185185</v>
      </c>
      <c r="M351" s="21">
        <f>LEN(ProjTextQTable[[#This Row],[text]])</f>
        <v>3307</v>
      </c>
      <c r="N351" s="21">
        <f>LEN(TRIM(CLEAN(SUBSTITUTE(ProjTextQTable[[#This Row],[text]],CHAR(10)," "))))+1 - LEN(SUBSTITUTE(CLEAN(SUBSTITUTE(ProjTextQTable[[#This Row],[text]],CHAR(10)," "))," ",""))</f>
        <v>483</v>
      </c>
      <c r="O351" t="s">
        <v>753</v>
      </c>
      <c r="P351" t="s">
        <v>1580</v>
      </c>
    </row>
    <row r="352" spans="1:16" x14ac:dyDescent="0.35">
      <c r="A352">
        <f t="shared" si="5"/>
        <v>137</v>
      </c>
      <c r="B352" t="s">
        <v>1581</v>
      </c>
      <c r="C352" t="s">
        <v>1582</v>
      </c>
      <c r="D352" t="s">
        <v>726</v>
      </c>
      <c r="E352" t="s">
        <v>1583</v>
      </c>
      <c r="F352" t="s">
        <v>1584</v>
      </c>
      <c r="G352" t="s">
        <v>1585</v>
      </c>
      <c r="H352" t="s">
        <v>814</v>
      </c>
      <c r="I352" t="s">
        <v>815</v>
      </c>
      <c r="K352" s="30">
        <v>43087</v>
      </c>
      <c r="L352" s="8">
        <v>43087.692141203705</v>
      </c>
      <c r="M352" s="21">
        <f>LEN(ProjTextQTable[[#This Row],[text]])</f>
        <v>3915</v>
      </c>
      <c r="N352" s="21">
        <f>LEN(TRIM(CLEAN(SUBSTITUTE(ProjTextQTable[[#This Row],[text]],CHAR(10)," "))))+1 - LEN(SUBSTITUTE(CLEAN(SUBSTITUTE(ProjTextQTable[[#This Row],[text]],CHAR(10)," "))," ",""))</f>
        <v>605</v>
      </c>
      <c r="O352" t="s">
        <v>816</v>
      </c>
      <c r="P352" t="s">
        <v>1586</v>
      </c>
    </row>
    <row r="353" spans="1:16" x14ac:dyDescent="0.35">
      <c r="A353">
        <f t="shared" si="5"/>
        <v>137</v>
      </c>
      <c r="B353" t="s">
        <v>1581</v>
      </c>
      <c r="C353" t="s">
        <v>1582</v>
      </c>
      <c r="D353" t="s">
        <v>734</v>
      </c>
      <c r="E353" t="s">
        <v>1583</v>
      </c>
      <c r="F353" t="s">
        <v>1587</v>
      </c>
      <c r="G353" t="s">
        <v>1232</v>
      </c>
      <c r="H353" t="s">
        <v>1588</v>
      </c>
      <c r="I353" t="s">
        <v>737</v>
      </c>
      <c r="J353" t="s">
        <v>738</v>
      </c>
      <c r="K353" s="30">
        <v>43087</v>
      </c>
      <c r="L353" s="8">
        <v>43086.769305555557</v>
      </c>
      <c r="M353" s="21">
        <f>LEN(ProjTextQTable[[#This Row],[text]])</f>
        <v>2954</v>
      </c>
      <c r="N353" s="21">
        <f>LEN(TRIM(CLEAN(SUBSTITUTE(ProjTextQTable[[#This Row],[text]],CHAR(10)," "))))+1 - LEN(SUBSTITUTE(CLEAN(SUBSTITUTE(ProjTextQTable[[#This Row],[text]],CHAR(10)," "))," ",""))</f>
        <v>448</v>
      </c>
      <c r="O353" t="s">
        <v>777</v>
      </c>
      <c r="P353" t="s">
        <v>1589</v>
      </c>
    </row>
    <row r="354" spans="1:16" x14ac:dyDescent="0.35">
      <c r="A354">
        <f t="shared" si="5"/>
        <v>137</v>
      </c>
      <c r="B354" t="s">
        <v>1581</v>
      </c>
      <c r="C354" t="s">
        <v>1582</v>
      </c>
      <c r="D354" t="s">
        <v>734</v>
      </c>
      <c r="E354" t="s">
        <v>1583</v>
      </c>
      <c r="F354" t="s">
        <v>1590</v>
      </c>
      <c r="G354" t="s">
        <v>1591</v>
      </c>
      <c r="H354" t="s">
        <v>1592</v>
      </c>
      <c r="I354" t="s">
        <v>738</v>
      </c>
      <c r="J354" t="s">
        <v>738</v>
      </c>
      <c r="K354" s="30">
        <v>43080</v>
      </c>
      <c r="L354" s="8">
        <v>43064.443530092591</v>
      </c>
      <c r="M354" s="21">
        <f>LEN(ProjTextQTable[[#This Row],[text]])</f>
        <v>4079</v>
      </c>
      <c r="N354" s="21">
        <f>LEN(TRIM(CLEAN(SUBSTITUTE(ProjTextQTable[[#This Row],[text]],CHAR(10)," "))))+1 - LEN(SUBSTITUTE(CLEAN(SUBSTITUTE(ProjTextQTable[[#This Row],[text]],CHAR(10)," "))," ",""))</f>
        <v>650</v>
      </c>
      <c r="O354" t="s">
        <v>777</v>
      </c>
      <c r="P354" t="s">
        <v>1593</v>
      </c>
    </row>
    <row r="355" spans="1:16" x14ac:dyDescent="0.35">
      <c r="A355">
        <f t="shared" si="5"/>
        <v>137</v>
      </c>
      <c r="B355" t="s">
        <v>1581</v>
      </c>
      <c r="C355" t="s">
        <v>1582</v>
      </c>
      <c r="D355" t="s">
        <v>734</v>
      </c>
      <c r="E355" t="s">
        <v>1583</v>
      </c>
      <c r="F355" t="s">
        <v>1594</v>
      </c>
      <c r="G355" t="s">
        <v>1595</v>
      </c>
      <c r="H355" t="s">
        <v>1596</v>
      </c>
      <c r="I355" t="s">
        <v>737</v>
      </c>
      <c r="J355" t="s">
        <v>738</v>
      </c>
      <c r="K355" s="30">
        <v>43087</v>
      </c>
      <c r="L355" s="8">
        <v>43085.832766203705</v>
      </c>
      <c r="M355" s="21">
        <f>LEN(ProjTextQTable[[#This Row],[text]])</f>
        <v>4754</v>
      </c>
      <c r="N355" s="21">
        <f>LEN(TRIM(CLEAN(SUBSTITUTE(ProjTextQTable[[#This Row],[text]],CHAR(10)," "))))+1 - LEN(SUBSTITUTE(CLEAN(SUBSTITUTE(ProjTextQTable[[#This Row],[text]],CHAR(10)," "))," ",""))</f>
        <v>716</v>
      </c>
      <c r="O355" t="s">
        <v>777</v>
      </c>
      <c r="P355" t="s">
        <v>1597</v>
      </c>
    </row>
    <row r="356" spans="1:16" x14ac:dyDescent="0.35">
      <c r="A356">
        <f t="shared" si="5"/>
        <v>137</v>
      </c>
      <c r="B356" t="s">
        <v>1581</v>
      </c>
      <c r="C356" t="s">
        <v>1582</v>
      </c>
      <c r="D356" t="s">
        <v>734</v>
      </c>
      <c r="E356" t="s">
        <v>1583</v>
      </c>
      <c r="F356" t="s">
        <v>1598</v>
      </c>
      <c r="G356" t="s">
        <v>1599</v>
      </c>
      <c r="H356" t="s">
        <v>1600</v>
      </c>
      <c r="I356" t="s">
        <v>737</v>
      </c>
      <c r="J356" t="s">
        <v>738</v>
      </c>
      <c r="K356" s="30">
        <v>43087</v>
      </c>
      <c r="L356" s="8">
        <v>43087.260821759257</v>
      </c>
      <c r="M356" s="21">
        <f>LEN(ProjTextQTable[[#This Row],[text]])</f>
        <v>2383</v>
      </c>
      <c r="N356" s="21">
        <f>LEN(TRIM(CLEAN(SUBSTITUTE(ProjTextQTable[[#This Row],[text]],CHAR(10)," "))))+1 - LEN(SUBSTITUTE(CLEAN(SUBSTITUTE(ProjTextQTable[[#This Row],[text]],CHAR(10)," "))," ",""))</f>
        <v>347</v>
      </c>
      <c r="O356" t="s">
        <v>920</v>
      </c>
      <c r="P356" t="s">
        <v>1601</v>
      </c>
    </row>
    <row r="357" spans="1:16" x14ac:dyDescent="0.35">
      <c r="A357">
        <f t="shared" si="5"/>
        <v>137</v>
      </c>
      <c r="B357" t="s">
        <v>1581</v>
      </c>
      <c r="C357" t="s">
        <v>1582</v>
      </c>
      <c r="D357" t="s">
        <v>734</v>
      </c>
      <c r="E357" t="s">
        <v>1583</v>
      </c>
      <c r="F357" t="s">
        <v>1602</v>
      </c>
      <c r="G357" t="s">
        <v>1603</v>
      </c>
      <c r="H357" t="s">
        <v>1604</v>
      </c>
      <c r="I357" t="s">
        <v>737</v>
      </c>
      <c r="J357" t="s">
        <v>738</v>
      </c>
      <c r="K357" s="30">
        <v>43087</v>
      </c>
      <c r="L357" s="8">
        <v>43087.356689814813</v>
      </c>
      <c r="M357" s="21">
        <f>LEN(ProjTextQTable[[#This Row],[text]])</f>
        <v>5741</v>
      </c>
      <c r="N357" s="21">
        <f>LEN(TRIM(CLEAN(SUBSTITUTE(ProjTextQTable[[#This Row],[text]],CHAR(10)," "))))+1 - LEN(SUBSTITUTE(CLEAN(SUBSTITUTE(ProjTextQTable[[#This Row],[text]],CHAR(10)," "))," ",""))</f>
        <v>854</v>
      </c>
      <c r="O357" t="s">
        <v>773</v>
      </c>
      <c r="P357" t="s">
        <v>1605</v>
      </c>
    </row>
    <row r="358" spans="1:16" x14ac:dyDescent="0.35">
      <c r="A358">
        <f t="shared" si="5"/>
        <v>137</v>
      </c>
      <c r="B358" t="s">
        <v>1581</v>
      </c>
      <c r="C358" t="s">
        <v>1582</v>
      </c>
      <c r="D358" t="s">
        <v>752</v>
      </c>
      <c r="E358" t="s">
        <v>1583</v>
      </c>
      <c r="F358" t="s">
        <v>753</v>
      </c>
      <c r="G358" t="s">
        <v>753</v>
      </c>
      <c r="H358" t="s">
        <v>753</v>
      </c>
      <c r="K358" s="30"/>
      <c r="L358" s="8">
        <v>43006.04310185185</v>
      </c>
      <c r="M358" s="21">
        <f>LEN(ProjTextQTable[[#This Row],[text]])</f>
        <v>2895</v>
      </c>
      <c r="N358" s="21">
        <f>LEN(TRIM(CLEAN(SUBSTITUTE(ProjTextQTable[[#This Row],[text]],CHAR(10)," "))))+1 - LEN(SUBSTITUTE(CLEAN(SUBSTITUTE(ProjTextQTable[[#This Row],[text]],CHAR(10)," "))," ",""))</f>
        <v>426</v>
      </c>
      <c r="O358" t="s">
        <v>753</v>
      </c>
      <c r="P358" t="s">
        <v>1606</v>
      </c>
    </row>
    <row r="359" spans="1:16" x14ac:dyDescent="0.35">
      <c r="A359">
        <f t="shared" si="5"/>
        <v>138</v>
      </c>
      <c r="B359" t="s">
        <v>1607</v>
      </c>
      <c r="C359" t="s">
        <v>1608</v>
      </c>
      <c r="D359" t="s">
        <v>752</v>
      </c>
      <c r="E359" t="s">
        <v>1229</v>
      </c>
      <c r="F359" t="s">
        <v>753</v>
      </c>
      <c r="G359" t="s">
        <v>753</v>
      </c>
      <c r="H359" t="s">
        <v>753</v>
      </c>
      <c r="K359" s="30"/>
      <c r="L359" s="8">
        <v>43006.043113425927</v>
      </c>
      <c r="M359" s="21">
        <f>LEN(ProjTextQTable[[#This Row],[text]])</f>
        <v>3376</v>
      </c>
      <c r="N359" s="21">
        <f>LEN(TRIM(CLEAN(SUBSTITUTE(ProjTextQTable[[#This Row],[text]],CHAR(10)," "))))+1 - LEN(SUBSTITUTE(CLEAN(SUBSTITUTE(ProjTextQTable[[#This Row],[text]],CHAR(10)," "))," ",""))</f>
        <v>488</v>
      </c>
      <c r="O359" t="s">
        <v>753</v>
      </c>
      <c r="P359" t="s">
        <v>1609</v>
      </c>
    </row>
    <row r="360" spans="1:16" x14ac:dyDescent="0.35">
      <c r="A360">
        <f t="shared" si="5"/>
        <v>138</v>
      </c>
      <c r="B360" t="s">
        <v>1607</v>
      </c>
      <c r="C360" t="s">
        <v>1608</v>
      </c>
      <c r="D360" t="s">
        <v>1610</v>
      </c>
      <c r="E360" t="s">
        <v>1229</v>
      </c>
      <c r="F360" t="s">
        <v>1607</v>
      </c>
      <c r="G360" t="s">
        <v>1611</v>
      </c>
      <c r="H360" t="s">
        <v>1612</v>
      </c>
      <c r="K360" s="30"/>
      <c r="L360" s="8">
        <v>43032.705810185187</v>
      </c>
      <c r="M360" s="21">
        <f>LEN(ProjTextQTable[[#This Row],[text]])</f>
        <v>1363</v>
      </c>
      <c r="N360" s="21">
        <f>LEN(TRIM(CLEAN(SUBSTITUTE(ProjTextQTable[[#This Row],[text]],CHAR(10)," "))))+1 - LEN(SUBSTITUTE(CLEAN(SUBSTITUTE(ProjTextQTable[[#This Row],[text]],CHAR(10)," "))," ",""))</f>
        <v>187</v>
      </c>
      <c r="O360" t="s">
        <v>753</v>
      </c>
      <c r="P360" t="s">
        <v>1613</v>
      </c>
    </row>
    <row r="361" spans="1:16" x14ac:dyDescent="0.35">
      <c r="A361">
        <f t="shared" si="5"/>
        <v>139</v>
      </c>
      <c r="B361" t="s">
        <v>1614</v>
      </c>
      <c r="C361" t="s">
        <v>1615</v>
      </c>
      <c r="D361" t="s">
        <v>752</v>
      </c>
      <c r="E361" t="s">
        <v>885</v>
      </c>
      <c r="F361" t="s">
        <v>753</v>
      </c>
      <c r="G361" t="s">
        <v>753</v>
      </c>
      <c r="H361" t="s">
        <v>753</v>
      </c>
      <c r="K361" s="30"/>
      <c r="L361" s="8">
        <v>43006.043113425927</v>
      </c>
      <c r="M361" s="21">
        <f>LEN(ProjTextQTable[[#This Row],[text]])</f>
        <v>4517</v>
      </c>
      <c r="N361" s="21">
        <f>LEN(TRIM(CLEAN(SUBSTITUTE(ProjTextQTable[[#This Row],[text]],CHAR(10)," "))))+1 - LEN(SUBSTITUTE(CLEAN(SUBSTITUTE(ProjTextQTable[[#This Row],[text]],CHAR(10)," "))," ",""))</f>
        <v>628</v>
      </c>
      <c r="O361" t="s">
        <v>753</v>
      </c>
      <c r="P361" t="s">
        <v>1616</v>
      </c>
    </row>
    <row r="362" spans="1:16" x14ac:dyDescent="0.35">
      <c r="A362">
        <f t="shared" si="5"/>
        <v>140</v>
      </c>
      <c r="B362" t="s">
        <v>1617</v>
      </c>
      <c r="C362" t="s">
        <v>1618</v>
      </c>
      <c r="D362" t="s">
        <v>726</v>
      </c>
      <c r="E362" t="s">
        <v>765</v>
      </c>
      <c r="F362" t="s">
        <v>728</v>
      </c>
      <c r="G362" t="s">
        <v>729</v>
      </c>
      <c r="H362" t="s">
        <v>814</v>
      </c>
      <c r="I362" t="s">
        <v>815</v>
      </c>
      <c r="K362" s="30">
        <v>43076</v>
      </c>
      <c r="L362" s="8">
        <v>43077.548032407409</v>
      </c>
      <c r="M362" s="21">
        <f>LEN(ProjTextQTable[[#This Row],[text]])</f>
        <v>4022</v>
      </c>
      <c r="N362" s="21">
        <f>LEN(TRIM(CLEAN(SUBSTITUTE(ProjTextQTable[[#This Row],[text]],CHAR(10)," "))))+1 - LEN(SUBSTITUTE(CLEAN(SUBSTITUTE(ProjTextQTable[[#This Row],[text]],CHAR(10)," "))," ",""))</f>
        <v>583</v>
      </c>
      <c r="O362" t="s">
        <v>816</v>
      </c>
      <c r="P362" t="s">
        <v>1619</v>
      </c>
    </row>
    <row r="363" spans="1:16" x14ac:dyDescent="0.35">
      <c r="A363">
        <f t="shared" si="5"/>
        <v>140</v>
      </c>
      <c r="B363" t="s">
        <v>1617</v>
      </c>
      <c r="C363" t="s">
        <v>1618</v>
      </c>
      <c r="D363" t="s">
        <v>895</v>
      </c>
      <c r="E363" t="s">
        <v>765</v>
      </c>
      <c r="F363" t="s">
        <v>753</v>
      </c>
      <c r="G363" t="s">
        <v>896</v>
      </c>
      <c r="H363" t="s">
        <v>753</v>
      </c>
      <c r="I363" t="s">
        <v>753</v>
      </c>
      <c r="K363" s="30"/>
      <c r="L363" s="8">
        <v>43082.498622685183</v>
      </c>
      <c r="M363" s="21">
        <f>LEN(ProjTextQTable[[#This Row],[text]])</f>
        <v>1968</v>
      </c>
      <c r="N363" s="21">
        <f>LEN(TRIM(CLEAN(SUBSTITUTE(ProjTextQTable[[#This Row],[text]],CHAR(10)," "))))+1 - LEN(SUBSTITUTE(CLEAN(SUBSTITUTE(ProjTextQTable[[#This Row],[text]],CHAR(10)," "))," ",""))</f>
        <v>291</v>
      </c>
      <c r="O363" t="s">
        <v>753</v>
      </c>
      <c r="P363" t="s">
        <v>1620</v>
      </c>
    </row>
    <row r="364" spans="1:16" x14ac:dyDescent="0.35">
      <c r="A364">
        <f t="shared" si="5"/>
        <v>140</v>
      </c>
      <c r="B364" t="s">
        <v>1617</v>
      </c>
      <c r="C364" t="s">
        <v>1618</v>
      </c>
      <c r="D364" t="s">
        <v>734</v>
      </c>
      <c r="E364" t="s">
        <v>765</v>
      </c>
      <c r="F364" t="s">
        <v>1621</v>
      </c>
      <c r="G364" t="s">
        <v>1622</v>
      </c>
      <c r="H364" t="s">
        <v>1623</v>
      </c>
      <c r="I364" t="s">
        <v>738</v>
      </c>
      <c r="J364" t="s">
        <v>738</v>
      </c>
      <c r="K364" s="30">
        <v>43074</v>
      </c>
      <c r="L364" s="8">
        <v>43070.742465277777</v>
      </c>
      <c r="M364" s="21">
        <f>LEN(ProjTextQTable[[#This Row],[text]])</f>
        <v>7249</v>
      </c>
      <c r="N364" s="21">
        <f>LEN(TRIM(CLEAN(SUBSTITUTE(ProjTextQTable[[#This Row],[text]],CHAR(10)," "))))+1 - LEN(SUBSTITUTE(CLEAN(SUBSTITUTE(ProjTextQTable[[#This Row],[text]],CHAR(10)," "))," ",""))</f>
        <v>1043</v>
      </c>
      <c r="O364" t="s">
        <v>777</v>
      </c>
      <c r="P364" t="s">
        <v>1624</v>
      </c>
    </row>
    <row r="365" spans="1:16" x14ac:dyDescent="0.35">
      <c r="A365">
        <f t="shared" si="5"/>
        <v>140</v>
      </c>
      <c r="B365" t="s">
        <v>1617</v>
      </c>
      <c r="C365" t="s">
        <v>1618</v>
      </c>
      <c r="D365" t="s">
        <v>734</v>
      </c>
      <c r="E365" t="s">
        <v>765</v>
      </c>
      <c r="F365" t="s">
        <v>616</v>
      </c>
      <c r="G365" t="s">
        <v>735</v>
      </c>
      <c r="H365" t="s">
        <v>736</v>
      </c>
      <c r="I365" t="s">
        <v>737</v>
      </c>
      <c r="J365" t="s">
        <v>738</v>
      </c>
      <c r="K365" s="30">
        <v>43077</v>
      </c>
      <c r="L365" s="8">
        <v>43076.649409722224</v>
      </c>
      <c r="M365" s="21">
        <f>LEN(ProjTextQTable[[#This Row],[text]])</f>
        <v>3530</v>
      </c>
      <c r="N365" s="21">
        <f>LEN(TRIM(CLEAN(SUBSTITUTE(ProjTextQTable[[#This Row],[text]],CHAR(10)," "))))+1 - LEN(SUBSTITUTE(CLEAN(SUBSTITUTE(ProjTextQTable[[#This Row],[text]],CHAR(10)," "))," ",""))</f>
        <v>482</v>
      </c>
      <c r="O365" t="s">
        <v>830</v>
      </c>
      <c r="P365" t="s">
        <v>1625</v>
      </c>
    </row>
    <row r="366" spans="1:16" x14ac:dyDescent="0.35">
      <c r="A366">
        <f t="shared" si="5"/>
        <v>140</v>
      </c>
      <c r="B366" t="s">
        <v>1617</v>
      </c>
      <c r="C366" t="s">
        <v>1618</v>
      </c>
      <c r="D366" t="s">
        <v>734</v>
      </c>
      <c r="E366" t="s">
        <v>765</v>
      </c>
      <c r="F366" t="s">
        <v>688</v>
      </c>
      <c r="G366" t="s">
        <v>746</v>
      </c>
      <c r="H366" t="s">
        <v>747</v>
      </c>
      <c r="I366" t="s">
        <v>737</v>
      </c>
      <c r="J366" t="s">
        <v>738</v>
      </c>
      <c r="K366" s="30">
        <v>43077</v>
      </c>
      <c r="L366" s="8">
        <v>43073.885659722226</v>
      </c>
      <c r="M366" s="21">
        <f>LEN(ProjTextQTable[[#This Row],[text]])</f>
        <v>3987</v>
      </c>
      <c r="N366" s="21">
        <f>LEN(TRIM(CLEAN(SUBSTITUTE(ProjTextQTable[[#This Row],[text]],CHAR(10)," "))))+1 - LEN(SUBSTITUTE(CLEAN(SUBSTITUTE(ProjTextQTable[[#This Row],[text]],CHAR(10)," "))," ",""))</f>
        <v>564</v>
      </c>
      <c r="O366" t="s">
        <v>830</v>
      </c>
      <c r="P366" t="s">
        <v>1626</v>
      </c>
    </row>
    <row r="367" spans="1:16" x14ac:dyDescent="0.35">
      <c r="A367">
        <f t="shared" si="5"/>
        <v>140</v>
      </c>
      <c r="B367" t="s">
        <v>1617</v>
      </c>
      <c r="C367" t="s">
        <v>1618</v>
      </c>
      <c r="D367" t="s">
        <v>734</v>
      </c>
      <c r="E367" t="s">
        <v>765</v>
      </c>
      <c r="F367" t="s">
        <v>531</v>
      </c>
      <c r="G367" t="s">
        <v>780</v>
      </c>
      <c r="H367" t="s">
        <v>781</v>
      </c>
      <c r="I367" t="s">
        <v>737</v>
      </c>
      <c r="J367" t="s">
        <v>738</v>
      </c>
      <c r="K367" s="30">
        <v>43077</v>
      </c>
      <c r="L367" s="8">
        <v>43072.74287037037</v>
      </c>
      <c r="M367" s="21">
        <f>LEN(ProjTextQTable[[#This Row],[text]])</f>
        <v>3903</v>
      </c>
      <c r="N367" s="21">
        <f>LEN(TRIM(CLEAN(SUBSTITUTE(ProjTextQTable[[#This Row],[text]],CHAR(10)," "))))+1 - LEN(SUBSTITUTE(CLEAN(SUBSTITUTE(ProjTextQTable[[#This Row],[text]],CHAR(10)," "))," ",""))</f>
        <v>572</v>
      </c>
      <c r="O367" t="s">
        <v>777</v>
      </c>
      <c r="P367" t="s">
        <v>1627</v>
      </c>
    </row>
    <row r="368" spans="1:16" x14ac:dyDescent="0.35">
      <c r="A368">
        <f t="shared" si="5"/>
        <v>140</v>
      </c>
      <c r="B368" t="s">
        <v>1617</v>
      </c>
      <c r="C368" t="s">
        <v>1618</v>
      </c>
      <c r="D368" t="s">
        <v>752</v>
      </c>
      <c r="E368" t="s">
        <v>765</v>
      </c>
      <c r="F368" t="s">
        <v>753</v>
      </c>
      <c r="G368" t="s">
        <v>753</v>
      </c>
      <c r="H368" t="s">
        <v>753</v>
      </c>
      <c r="K368" s="30"/>
      <c r="L368" s="8">
        <v>43006.043124999997</v>
      </c>
      <c r="M368" s="21">
        <f>LEN(ProjTextQTable[[#This Row],[text]])</f>
        <v>3825</v>
      </c>
      <c r="N368" s="21">
        <f>LEN(TRIM(CLEAN(SUBSTITUTE(ProjTextQTable[[#This Row],[text]],CHAR(10)," "))))+1 - LEN(SUBSTITUTE(CLEAN(SUBSTITUTE(ProjTextQTable[[#This Row],[text]],CHAR(10)," "))," ",""))</f>
        <v>556</v>
      </c>
      <c r="O368" t="s">
        <v>753</v>
      </c>
      <c r="P368" t="s">
        <v>1628</v>
      </c>
    </row>
    <row r="369" spans="1:16" x14ac:dyDescent="0.35">
      <c r="A369">
        <f t="shared" si="5"/>
        <v>141</v>
      </c>
      <c r="B369" t="s">
        <v>1629</v>
      </c>
      <c r="C369" t="s">
        <v>1630</v>
      </c>
      <c r="D369" t="s">
        <v>752</v>
      </c>
      <c r="E369" t="s">
        <v>1185</v>
      </c>
      <c r="F369" t="s">
        <v>753</v>
      </c>
      <c r="G369" t="s">
        <v>753</v>
      </c>
      <c r="H369" t="s">
        <v>753</v>
      </c>
      <c r="K369" s="30"/>
      <c r="L369" s="8">
        <v>43006.043124999997</v>
      </c>
      <c r="M369" s="21">
        <f>LEN(ProjTextQTable[[#This Row],[text]])</f>
        <v>4412</v>
      </c>
      <c r="N369" s="21">
        <f>LEN(TRIM(CLEAN(SUBSTITUTE(ProjTextQTable[[#This Row],[text]],CHAR(10)," "))))+1 - LEN(SUBSTITUTE(CLEAN(SUBSTITUTE(ProjTextQTable[[#This Row],[text]],CHAR(10)," "))," ",""))</f>
        <v>603</v>
      </c>
      <c r="O369" t="s">
        <v>753</v>
      </c>
      <c r="P369" t="s">
        <v>1631</v>
      </c>
    </row>
    <row r="370" spans="1:16" x14ac:dyDescent="0.35">
      <c r="A370">
        <f t="shared" si="5"/>
        <v>142</v>
      </c>
      <c r="B370" t="s">
        <v>1632</v>
      </c>
      <c r="C370" t="s">
        <v>1633</v>
      </c>
      <c r="D370" t="s">
        <v>752</v>
      </c>
      <c r="E370" t="s">
        <v>1188</v>
      </c>
      <c r="F370" t="s">
        <v>753</v>
      </c>
      <c r="G370" t="s">
        <v>753</v>
      </c>
      <c r="H370" t="s">
        <v>753</v>
      </c>
      <c r="K370" s="30"/>
      <c r="L370" s="8">
        <v>43006.043136574073</v>
      </c>
      <c r="M370" s="21">
        <f>LEN(ProjTextQTable[[#This Row],[text]])</f>
        <v>3650</v>
      </c>
      <c r="N370" s="21">
        <f>LEN(TRIM(CLEAN(SUBSTITUTE(ProjTextQTable[[#This Row],[text]],CHAR(10)," "))))+1 - LEN(SUBSTITUTE(CLEAN(SUBSTITUTE(ProjTextQTable[[#This Row],[text]],CHAR(10)," "))," ",""))</f>
        <v>524</v>
      </c>
      <c r="O370" t="s">
        <v>753</v>
      </c>
      <c r="P370" t="s">
        <v>1634</v>
      </c>
    </row>
    <row r="371" spans="1:16" x14ac:dyDescent="0.35">
      <c r="A371">
        <f t="shared" si="5"/>
        <v>143</v>
      </c>
      <c r="B371" t="s">
        <v>1635</v>
      </c>
      <c r="C371" t="s">
        <v>1636</v>
      </c>
      <c r="D371" t="s">
        <v>752</v>
      </c>
      <c r="E371" t="s">
        <v>761</v>
      </c>
      <c r="F371" t="s">
        <v>753</v>
      </c>
      <c r="G371" t="s">
        <v>753</v>
      </c>
      <c r="H371" t="s">
        <v>753</v>
      </c>
      <c r="K371" s="30"/>
      <c r="L371" s="8">
        <v>43006.043136574073</v>
      </c>
      <c r="M371" s="21">
        <f>LEN(ProjTextQTable[[#This Row],[text]])</f>
        <v>1539</v>
      </c>
      <c r="N371" s="21">
        <f>LEN(TRIM(CLEAN(SUBSTITUTE(ProjTextQTable[[#This Row],[text]],CHAR(10)," "))))+1 - LEN(SUBSTITUTE(CLEAN(SUBSTITUTE(ProjTextQTable[[#This Row],[text]],CHAR(10)," "))," ",""))</f>
        <v>222</v>
      </c>
      <c r="O371" t="s">
        <v>753</v>
      </c>
      <c r="P371" t="s">
        <v>1637</v>
      </c>
    </row>
    <row r="372" spans="1:16" x14ac:dyDescent="0.35">
      <c r="A372">
        <f t="shared" si="5"/>
        <v>144</v>
      </c>
      <c r="B372" t="s">
        <v>1638</v>
      </c>
      <c r="C372" t="s">
        <v>1639</v>
      </c>
      <c r="D372" t="s">
        <v>752</v>
      </c>
      <c r="E372" t="s">
        <v>757</v>
      </c>
      <c r="F372" t="s">
        <v>753</v>
      </c>
      <c r="G372" t="s">
        <v>753</v>
      </c>
      <c r="H372" t="s">
        <v>753</v>
      </c>
      <c r="K372" s="30"/>
      <c r="L372" s="8">
        <v>43006.04314814815</v>
      </c>
      <c r="M372" s="21">
        <f>LEN(ProjTextQTable[[#This Row],[text]])</f>
        <v>3653</v>
      </c>
      <c r="N372" s="21">
        <f>LEN(TRIM(CLEAN(SUBSTITUTE(ProjTextQTable[[#This Row],[text]],CHAR(10)," "))))+1 - LEN(SUBSTITUTE(CLEAN(SUBSTITUTE(ProjTextQTable[[#This Row],[text]],CHAR(10)," "))," ",""))</f>
        <v>529</v>
      </c>
      <c r="O372" t="s">
        <v>753</v>
      </c>
      <c r="P372" t="s">
        <v>1640</v>
      </c>
    </row>
    <row r="373" spans="1:16" x14ac:dyDescent="0.35">
      <c r="A373">
        <f t="shared" si="5"/>
        <v>145</v>
      </c>
      <c r="B373" t="s">
        <v>1641</v>
      </c>
      <c r="C373" t="s">
        <v>1642</v>
      </c>
      <c r="D373" t="s">
        <v>752</v>
      </c>
      <c r="E373" t="s">
        <v>807</v>
      </c>
      <c r="F373" t="s">
        <v>753</v>
      </c>
      <c r="G373" t="s">
        <v>753</v>
      </c>
      <c r="H373" t="s">
        <v>753</v>
      </c>
      <c r="K373" s="30"/>
      <c r="L373" s="8">
        <v>43006.04314814815</v>
      </c>
      <c r="M373" s="21">
        <f>LEN(ProjTextQTable[[#This Row],[text]])</f>
        <v>4319</v>
      </c>
      <c r="N373" s="21">
        <f>LEN(TRIM(CLEAN(SUBSTITUTE(ProjTextQTable[[#This Row],[text]],CHAR(10)," "))))+1 - LEN(SUBSTITUTE(CLEAN(SUBSTITUTE(ProjTextQTable[[#This Row],[text]],CHAR(10)," "))," ",""))</f>
        <v>592</v>
      </c>
      <c r="O373" t="s">
        <v>753</v>
      </c>
      <c r="P373" t="s">
        <v>1643</v>
      </c>
    </row>
    <row r="374" spans="1:16" x14ac:dyDescent="0.35">
      <c r="A374">
        <f t="shared" si="5"/>
        <v>146</v>
      </c>
      <c r="B374" t="s">
        <v>1644</v>
      </c>
      <c r="C374" t="s">
        <v>1645</v>
      </c>
      <c r="D374" t="s">
        <v>752</v>
      </c>
      <c r="E374" t="s">
        <v>1032</v>
      </c>
      <c r="F374" t="s">
        <v>753</v>
      </c>
      <c r="G374" t="s">
        <v>753</v>
      </c>
      <c r="H374" t="s">
        <v>753</v>
      </c>
      <c r="K374" s="30"/>
      <c r="L374" s="8">
        <v>43006.04315972222</v>
      </c>
      <c r="M374" s="21">
        <f>LEN(ProjTextQTable[[#This Row],[text]])</f>
        <v>4128</v>
      </c>
      <c r="N374" s="21">
        <f>LEN(TRIM(CLEAN(SUBSTITUTE(ProjTextQTable[[#This Row],[text]],CHAR(10)," "))))+1 - LEN(SUBSTITUTE(CLEAN(SUBSTITUTE(ProjTextQTable[[#This Row],[text]],CHAR(10)," "))," ",""))</f>
        <v>557</v>
      </c>
      <c r="O374" t="s">
        <v>753</v>
      </c>
      <c r="P374" t="s">
        <v>1646</v>
      </c>
    </row>
    <row r="375" spans="1:16" x14ac:dyDescent="0.35">
      <c r="A375">
        <f t="shared" si="5"/>
        <v>147</v>
      </c>
      <c r="B375" t="s">
        <v>1647</v>
      </c>
      <c r="C375" t="s">
        <v>1648</v>
      </c>
      <c r="D375" t="s">
        <v>726</v>
      </c>
      <c r="E375" t="s">
        <v>912</v>
      </c>
      <c r="F375" t="s">
        <v>913</v>
      </c>
      <c r="G375" t="s">
        <v>914</v>
      </c>
      <c r="H375" t="s">
        <v>814</v>
      </c>
      <c r="I375" t="s">
        <v>815</v>
      </c>
      <c r="K375" s="30">
        <v>43067</v>
      </c>
      <c r="L375" s="8">
        <v>43068.530717592592</v>
      </c>
      <c r="M375" s="21">
        <f>LEN(ProjTextQTable[[#This Row],[text]])</f>
        <v>2891</v>
      </c>
      <c r="N375" s="21">
        <f>LEN(TRIM(CLEAN(SUBSTITUTE(ProjTextQTable[[#This Row],[text]],CHAR(10)," "))))+1 - LEN(SUBSTITUTE(CLEAN(SUBSTITUTE(ProjTextQTable[[#This Row],[text]],CHAR(10)," "))," ",""))</f>
        <v>436</v>
      </c>
      <c r="O375" t="s">
        <v>816</v>
      </c>
      <c r="P375" t="s">
        <v>1649</v>
      </c>
    </row>
    <row r="376" spans="1:16" x14ac:dyDescent="0.35">
      <c r="A376">
        <f t="shared" si="5"/>
        <v>147</v>
      </c>
      <c r="B376" t="s">
        <v>1647</v>
      </c>
      <c r="C376" t="s">
        <v>1648</v>
      </c>
      <c r="D376" t="s">
        <v>734</v>
      </c>
      <c r="E376" t="s">
        <v>912</v>
      </c>
      <c r="F376" t="s">
        <v>552</v>
      </c>
      <c r="G376" t="s">
        <v>916</v>
      </c>
      <c r="H376" t="s">
        <v>917</v>
      </c>
      <c r="I376" t="s">
        <v>737</v>
      </c>
      <c r="J376" t="s">
        <v>738</v>
      </c>
      <c r="K376" s="30">
        <v>43068</v>
      </c>
      <c r="L376" s="8">
        <v>43068.006828703707</v>
      </c>
      <c r="M376" s="21">
        <f>LEN(ProjTextQTable[[#This Row],[text]])</f>
        <v>8161</v>
      </c>
      <c r="N376" s="21">
        <f>LEN(TRIM(CLEAN(SUBSTITUTE(ProjTextQTable[[#This Row],[text]],CHAR(10)," "))))+1 - LEN(SUBSTITUTE(CLEAN(SUBSTITUTE(ProjTextQTable[[#This Row],[text]],CHAR(10)," "))," ",""))</f>
        <v>1314</v>
      </c>
      <c r="O376" t="s">
        <v>773</v>
      </c>
      <c r="P376" t="s">
        <v>1650</v>
      </c>
    </row>
    <row r="377" spans="1:16" x14ac:dyDescent="0.35">
      <c r="A377">
        <f t="shared" si="5"/>
        <v>147</v>
      </c>
      <c r="B377" t="s">
        <v>1647</v>
      </c>
      <c r="C377" t="s">
        <v>1648</v>
      </c>
      <c r="D377" t="s">
        <v>734</v>
      </c>
      <c r="E377" t="s">
        <v>912</v>
      </c>
      <c r="F377" t="s">
        <v>547</v>
      </c>
      <c r="G377" t="s">
        <v>922</v>
      </c>
      <c r="H377" t="s">
        <v>923</v>
      </c>
      <c r="I377" t="s">
        <v>737</v>
      </c>
      <c r="J377" t="s">
        <v>738</v>
      </c>
      <c r="K377" s="30">
        <v>43068</v>
      </c>
      <c r="L377" s="8">
        <v>43066.990763888891</v>
      </c>
      <c r="M377" s="21">
        <f>LEN(ProjTextQTable[[#This Row],[text]])</f>
        <v>2013</v>
      </c>
      <c r="N377" s="21">
        <f>LEN(TRIM(CLEAN(SUBSTITUTE(ProjTextQTable[[#This Row],[text]],CHAR(10)," "))))+1 - LEN(SUBSTITUTE(CLEAN(SUBSTITUTE(ProjTextQTable[[#This Row],[text]],CHAR(10)," "))," ",""))</f>
        <v>292</v>
      </c>
      <c r="O377" t="s">
        <v>777</v>
      </c>
      <c r="P377" t="s">
        <v>1651</v>
      </c>
    </row>
    <row r="378" spans="1:16" x14ac:dyDescent="0.35">
      <c r="A378">
        <f t="shared" si="5"/>
        <v>147</v>
      </c>
      <c r="B378" t="s">
        <v>1647</v>
      </c>
      <c r="C378" t="s">
        <v>1648</v>
      </c>
      <c r="D378" t="s">
        <v>734</v>
      </c>
      <c r="E378" t="s">
        <v>912</v>
      </c>
      <c r="F378" t="s">
        <v>1143</v>
      </c>
      <c r="G378" t="s">
        <v>1144</v>
      </c>
      <c r="H378" t="s">
        <v>1145</v>
      </c>
      <c r="I378" t="s">
        <v>737</v>
      </c>
      <c r="J378" t="s">
        <v>738</v>
      </c>
      <c r="K378" s="30">
        <v>43068</v>
      </c>
      <c r="L378" s="8">
        <v>43067.102372685185</v>
      </c>
      <c r="M378" s="21">
        <f>LEN(ProjTextQTable[[#This Row],[text]])</f>
        <v>1522</v>
      </c>
      <c r="N378" s="21">
        <f>LEN(TRIM(CLEAN(SUBSTITUTE(ProjTextQTable[[#This Row],[text]],CHAR(10)," "))))+1 - LEN(SUBSTITUTE(CLEAN(SUBSTITUTE(ProjTextQTable[[#This Row],[text]],CHAR(10)," "))," ",""))</f>
        <v>244</v>
      </c>
      <c r="O378" t="s">
        <v>777</v>
      </c>
      <c r="P378" t="s">
        <v>1652</v>
      </c>
    </row>
    <row r="379" spans="1:16" x14ac:dyDescent="0.35">
      <c r="A379">
        <f t="shared" si="5"/>
        <v>147</v>
      </c>
      <c r="B379" t="s">
        <v>1647</v>
      </c>
      <c r="C379" t="s">
        <v>1648</v>
      </c>
      <c r="D379" t="s">
        <v>734</v>
      </c>
      <c r="E379" t="s">
        <v>912</v>
      </c>
      <c r="F379" t="s">
        <v>536</v>
      </c>
      <c r="G379" t="s">
        <v>925</v>
      </c>
      <c r="H379" t="s">
        <v>926</v>
      </c>
      <c r="I379" t="s">
        <v>737</v>
      </c>
      <c r="J379" t="s">
        <v>738</v>
      </c>
      <c r="K379" s="30">
        <v>43068</v>
      </c>
      <c r="L379" s="8">
        <v>43057.66065972222</v>
      </c>
      <c r="M379" s="21">
        <f>LEN(ProjTextQTable[[#This Row],[text]])</f>
        <v>4248</v>
      </c>
      <c r="N379" s="21">
        <f>LEN(TRIM(CLEAN(SUBSTITUTE(ProjTextQTable[[#This Row],[text]],CHAR(10)," "))))+1 - LEN(SUBSTITUTE(CLEAN(SUBSTITUTE(ProjTextQTable[[#This Row],[text]],CHAR(10)," "))," ",""))</f>
        <v>642</v>
      </c>
      <c r="O379" t="s">
        <v>777</v>
      </c>
      <c r="P379" t="s">
        <v>1653</v>
      </c>
    </row>
    <row r="380" spans="1:16" x14ac:dyDescent="0.35">
      <c r="A380">
        <f t="shared" si="5"/>
        <v>147</v>
      </c>
      <c r="B380" t="s">
        <v>1647</v>
      </c>
      <c r="C380" t="s">
        <v>1648</v>
      </c>
      <c r="D380" t="s">
        <v>752</v>
      </c>
      <c r="E380" t="s">
        <v>912</v>
      </c>
      <c r="F380" t="s">
        <v>753</v>
      </c>
      <c r="G380" t="s">
        <v>753</v>
      </c>
      <c r="H380" t="s">
        <v>753</v>
      </c>
      <c r="K380" s="30"/>
      <c r="L380" s="8">
        <v>43006.04315972222</v>
      </c>
      <c r="M380" s="21">
        <f>LEN(ProjTextQTable[[#This Row],[text]])</f>
        <v>4265</v>
      </c>
      <c r="N380" s="21">
        <f>LEN(TRIM(CLEAN(SUBSTITUTE(ProjTextQTable[[#This Row],[text]],CHAR(10)," "))))+1 - LEN(SUBSTITUTE(CLEAN(SUBSTITUTE(ProjTextQTable[[#This Row],[text]],CHAR(10)," "))," ",""))</f>
        <v>593</v>
      </c>
      <c r="O380" t="s">
        <v>753</v>
      </c>
      <c r="P380" t="s">
        <v>1654</v>
      </c>
    </row>
    <row r="381" spans="1:16" x14ac:dyDescent="0.35">
      <c r="A381">
        <f t="shared" si="5"/>
        <v>148</v>
      </c>
      <c r="B381" t="s">
        <v>1655</v>
      </c>
      <c r="C381" t="s">
        <v>1656</v>
      </c>
      <c r="D381" t="s">
        <v>726</v>
      </c>
      <c r="E381" t="s">
        <v>765</v>
      </c>
      <c r="F381" t="s">
        <v>728</v>
      </c>
      <c r="G381" t="s">
        <v>729</v>
      </c>
      <c r="H381" t="s">
        <v>814</v>
      </c>
      <c r="I381" t="s">
        <v>815</v>
      </c>
      <c r="K381" s="30">
        <v>43076</v>
      </c>
      <c r="L381" s="8">
        <v>43077.408587962964</v>
      </c>
      <c r="M381" s="21">
        <f>LEN(ProjTextQTable[[#This Row],[text]])</f>
        <v>4298</v>
      </c>
      <c r="N381" s="21">
        <f>LEN(TRIM(CLEAN(SUBSTITUTE(ProjTextQTable[[#This Row],[text]],CHAR(10)," "))))+1 - LEN(SUBSTITUTE(CLEAN(SUBSTITUTE(ProjTextQTable[[#This Row],[text]],CHAR(10)," "))," ",""))</f>
        <v>594</v>
      </c>
      <c r="O381" t="s">
        <v>816</v>
      </c>
      <c r="P381" t="s">
        <v>1657</v>
      </c>
    </row>
    <row r="382" spans="1:16" x14ac:dyDescent="0.35">
      <c r="A382">
        <f t="shared" si="5"/>
        <v>148</v>
      </c>
      <c r="B382" t="s">
        <v>1655</v>
      </c>
      <c r="C382" t="s">
        <v>1656</v>
      </c>
      <c r="D382" t="s">
        <v>895</v>
      </c>
      <c r="E382" t="s">
        <v>765</v>
      </c>
      <c r="F382" t="s">
        <v>753</v>
      </c>
      <c r="G382" t="s">
        <v>896</v>
      </c>
      <c r="H382" t="s">
        <v>753</v>
      </c>
      <c r="I382" t="s">
        <v>753</v>
      </c>
      <c r="K382" s="30"/>
      <c r="L382" s="8">
        <v>43082.510439814818</v>
      </c>
      <c r="M382" s="21">
        <f>LEN(ProjTextQTable[[#This Row],[text]])</f>
        <v>1994</v>
      </c>
      <c r="N382" s="21">
        <f>LEN(TRIM(CLEAN(SUBSTITUTE(ProjTextQTable[[#This Row],[text]],CHAR(10)," "))))+1 - LEN(SUBSTITUTE(CLEAN(SUBSTITUTE(ProjTextQTable[[#This Row],[text]],CHAR(10)," "))," ",""))</f>
        <v>289</v>
      </c>
      <c r="O382" t="s">
        <v>753</v>
      </c>
      <c r="P382" t="s">
        <v>1658</v>
      </c>
    </row>
    <row r="383" spans="1:16" x14ac:dyDescent="0.35">
      <c r="A383">
        <f t="shared" si="5"/>
        <v>148</v>
      </c>
      <c r="B383" t="s">
        <v>1655</v>
      </c>
      <c r="C383" t="s">
        <v>1656</v>
      </c>
      <c r="D383" t="s">
        <v>734</v>
      </c>
      <c r="E383" t="s">
        <v>765</v>
      </c>
      <c r="F383" t="s">
        <v>694</v>
      </c>
      <c r="G383" t="s">
        <v>1254</v>
      </c>
      <c r="H383" t="s">
        <v>1255</v>
      </c>
      <c r="I383" t="s">
        <v>737</v>
      </c>
      <c r="J383" t="s">
        <v>738</v>
      </c>
      <c r="K383" s="30">
        <v>43077</v>
      </c>
      <c r="L383" s="8">
        <v>43067.530023148145</v>
      </c>
      <c r="M383" s="21">
        <f>LEN(ProjTextQTable[[#This Row],[text]])</f>
        <v>3432</v>
      </c>
      <c r="N383" s="21">
        <f>LEN(TRIM(CLEAN(SUBSTITUTE(ProjTextQTable[[#This Row],[text]],CHAR(10)," "))))+1 - LEN(SUBSTITUTE(CLEAN(SUBSTITUTE(ProjTextQTable[[#This Row],[text]],CHAR(10)," "))," ",""))</f>
        <v>505</v>
      </c>
      <c r="O383" t="s">
        <v>821</v>
      </c>
      <c r="P383" t="s">
        <v>1659</v>
      </c>
    </row>
    <row r="384" spans="1:16" x14ac:dyDescent="0.35">
      <c r="A384">
        <f t="shared" si="5"/>
        <v>148</v>
      </c>
      <c r="B384" t="s">
        <v>1655</v>
      </c>
      <c r="C384" t="s">
        <v>1656</v>
      </c>
      <c r="D384" t="s">
        <v>734</v>
      </c>
      <c r="E384" t="s">
        <v>765</v>
      </c>
      <c r="F384" t="s">
        <v>570</v>
      </c>
      <c r="G384" t="s">
        <v>1173</v>
      </c>
      <c r="H384" t="s">
        <v>1174</v>
      </c>
      <c r="I384" t="s">
        <v>737</v>
      </c>
      <c r="J384" t="s">
        <v>738</v>
      </c>
      <c r="K384" s="30">
        <v>43077</v>
      </c>
      <c r="L384" s="8">
        <v>43074.119687500002</v>
      </c>
      <c r="M384" s="21">
        <f>LEN(ProjTextQTable[[#This Row],[text]])</f>
        <v>4002</v>
      </c>
      <c r="N384" s="21">
        <f>LEN(TRIM(CLEAN(SUBSTITUTE(ProjTextQTable[[#This Row],[text]],CHAR(10)," "))))+1 - LEN(SUBSTITUTE(CLEAN(SUBSTITUTE(ProjTextQTable[[#This Row],[text]],CHAR(10)," "))," ",""))</f>
        <v>574</v>
      </c>
      <c r="O384" t="s">
        <v>777</v>
      </c>
      <c r="P384" t="s">
        <v>1660</v>
      </c>
    </row>
    <row r="385" spans="1:16" x14ac:dyDescent="0.35">
      <c r="A385">
        <f t="shared" si="5"/>
        <v>148</v>
      </c>
      <c r="B385" t="s">
        <v>1655</v>
      </c>
      <c r="C385" t="s">
        <v>1656</v>
      </c>
      <c r="D385" t="s">
        <v>734</v>
      </c>
      <c r="E385" t="s">
        <v>765</v>
      </c>
      <c r="F385" t="s">
        <v>688</v>
      </c>
      <c r="G385" t="s">
        <v>746</v>
      </c>
      <c r="H385" t="s">
        <v>747</v>
      </c>
      <c r="I385" t="s">
        <v>737</v>
      </c>
      <c r="J385" t="s">
        <v>738</v>
      </c>
      <c r="K385" s="30">
        <v>43077</v>
      </c>
      <c r="L385" s="8">
        <v>43077.456562500003</v>
      </c>
      <c r="M385" s="21">
        <f>LEN(ProjTextQTable[[#This Row],[text]])</f>
        <v>3043</v>
      </c>
      <c r="N385" s="21">
        <f>LEN(TRIM(CLEAN(SUBSTITUTE(ProjTextQTable[[#This Row],[text]],CHAR(10)," "))))+1 - LEN(SUBSTITUTE(CLEAN(SUBSTITUTE(ProjTextQTable[[#This Row],[text]],CHAR(10)," "))," ",""))</f>
        <v>434</v>
      </c>
      <c r="O385" t="s">
        <v>830</v>
      </c>
      <c r="P385" t="s">
        <v>1661</v>
      </c>
    </row>
    <row r="386" spans="1:16" x14ac:dyDescent="0.35">
      <c r="A386">
        <f t="shared" ref="A386:A449" si="6">A385+(B386&lt;&gt;B385)</f>
        <v>148</v>
      </c>
      <c r="B386" t="s">
        <v>1655</v>
      </c>
      <c r="C386" t="s">
        <v>1656</v>
      </c>
      <c r="D386" t="s">
        <v>734</v>
      </c>
      <c r="E386" t="s">
        <v>765</v>
      </c>
      <c r="F386" t="s">
        <v>531</v>
      </c>
      <c r="G386" t="s">
        <v>780</v>
      </c>
      <c r="H386" t="s">
        <v>781</v>
      </c>
      <c r="I386" t="s">
        <v>737</v>
      </c>
      <c r="J386" t="s">
        <v>738</v>
      </c>
      <c r="K386" s="30">
        <v>43077</v>
      </c>
      <c r="L386" s="8">
        <v>43072.74287037037</v>
      </c>
      <c r="M386" s="21">
        <f>LEN(ProjTextQTable[[#This Row],[text]])</f>
        <v>3665</v>
      </c>
      <c r="N386" s="21">
        <f>LEN(TRIM(CLEAN(SUBSTITUTE(ProjTextQTable[[#This Row],[text]],CHAR(10)," "))))+1 - LEN(SUBSTITUTE(CLEAN(SUBSTITUTE(ProjTextQTable[[#This Row],[text]],CHAR(10)," "))," ",""))</f>
        <v>529</v>
      </c>
      <c r="O386" t="s">
        <v>830</v>
      </c>
      <c r="P386" t="s">
        <v>1662</v>
      </c>
    </row>
    <row r="387" spans="1:16" x14ac:dyDescent="0.35">
      <c r="A387">
        <f t="shared" si="6"/>
        <v>148</v>
      </c>
      <c r="B387" t="s">
        <v>1655</v>
      </c>
      <c r="C387" t="s">
        <v>1656</v>
      </c>
      <c r="D387" t="s">
        <v>752</v>
      </c>
      <c r="E387" t="s">
        <v>765</v>
      </c>
      <c r="F387" t="s">
        <v>753</v>
      </c>
      <c r="G387" t="s">
        <v>753</v>
      </c>
      <c r="H387" t="s">
        <v>753</v>
      </c>
      <c r="K387" s="30"/>
      <c r="L387" s="8">
        <v>43006.043171296296</v>
      </c>
      <c r="M387" s="21">
        <f>LEN(ProjTextQTable[[#This Row],[text]])</f>
        <v>4018</v>
      </c>
      <c r="N387" s="21">
        <f>LEN(TRIM(CLEAN(SUBSTITUTE(ProjTextQTable[[#This Row],[text]],CHAR(10)," "))))+1 - LEN(SUBSTITUTE(CLEAN(SUBSTITUTE(ProjTextQTable[[#This Row],[text]],CHAR(10)," "))," ",""))</f>
        <v>538</v>
      </c>
      <c r="O387" t="s">
        <v>753</v>
      </c>
      <c r="P387" t="s">
        <v>1663</v>
      </c>
    </row>
    <row r="388" spans="1:16" x14ac:dyDescent="0.35">
      <c r="A388">
        <f t="shared" si="6"/>
        <v>149</v>
      </c>
      <c r="B388" t="s">
        <v>1664</v>
      </c>
      <c r="C388" t="s">
        <v>1665</v>
      </c>
      <c r="D388" t="s">
        <v>752</v>
      </c>
      <c r="E388" t="s">
        <v>800</v>
      </c>
      <c r="F388" t="s">
        <v>753</v>
      </c>
      <c r="G388" t="s">
        <v>753</v>
      </c>
      <c r="H388" t="s">
        <v>753</v>
      </c>
      <c r="K388" s="30"/>
      <c r="L388" s="8">
        <v>43006.043182870373</v>
      </c>
      <c r="M388" s="21">
        <f>LEN(ProjTextQTable[[#This Row],[text]])</f>
        <v>4244</v>
      </c>
      <c r="N388" s="21">
        <f>LEN(TRIM(CLEAN(SUBSTITUTE(ProjTextQTable[[#This Row],[text]],CHAR(10)," "))))+1 - LEN(SUBSTITUTE(CLEAN(SUBSTITUTE(ProjTextQTable[[#This Row],[text]],CHAR(10)," "))," ",""))</f>
        <v>634</v>
      </c>
      <c r="O388" t="s">
        <v>753</v>
      </c>
      <c r="P388" t="s">
        <v>1666</v>
      </c>
    </row>
    <row r="389" spans="1:16" x14ac:dyDescent="0.35">
      <c r="A389">
        <f t="shared" si="6"/>
        <v>150</v>
      </c>
      <c r="B389" t="s">
        <v>1667</v>
      </c>
      <c r="C389" t="s">
        <v>1668</v>
      </c>
      <c r="D389" t="s">
        <v>752</v>
      </c>
      <c r="E389" t="s">
        <v>1229</v>
      </c>
      <c r="F389" t="s">
        <v>753</v>
      </c>
      <c r="G389" t="s">
        <v>753</v>
      </c>
      <c r="H389" t="s">
        <v>753</v>
      </c>
      <c r="K389" s="30"/>
      <c r="L389" s="8">
        <v>43006.043206018519</v>
      </c>
      <c r="M389" s="21">
        <f>LEN(ProjTextQTable[[#This Row],[text]])</f>
        <v>4586</v>
      </c>
      <c r="N389" s="21">
        <f>LEN(TRIM(CLEAN(SUBSTITUTE(ProjTextQTable[[#This Row],[text]],CHAR(10)," "))))+1 - LEN(SUBSTITUTE(CLEAN(SUBSTITUTE(ProjTextQTable[[#This Row],[text]],CHAR(10)," "))," ",""))</f>
        <v>651</v>
      </c>
      <c r="O389" t="s">
        <v>753</v>
      </c>
      <c r="P389" t="s">
        <v>1669</v>
      </c>
    </row>
    <row r="390" spans="1:16" x14ac:dyDescent="0.35">
      <c r="A390">
        <f t="shared" si="6"/>
        <v>151</v>
      </c>
      <c r="B390" t="s">
        <v>1670</v>
      </c>
      <c r="C390" t="s">
        <v>1671</v>
      </c>
      <c r="D390" t="s">
        <v>752</v>
      </c>
      <c r="E390" t="s">
        <v>1185</v>
      </c>
      <c r="F390" t="s">
        <v>753</v>
      </c>
      <c r="G390" t="s">
        <v>753</v>
      </c>
      <c r="H390" t="s">
        <v>753</v>
      </c>
      <c r="K390" s="30"/>
      <c r="L390" s="8">
        <v>43006.043206018519</v>
      </c>
      <c r="M390" s="21">
        <f>LEN(ProjTextQTable[[#This Row],[text]])</f>
        <v>4428</v>
      </c>
      <c r="N390" s="21">
        <f>LEN(TRIM(CLEAN(SUBSTITUTE(ProjTextQTable[[#This Row],[text]],CHAR(10)," "))))+1 - LEN(SUBSTITUTE(CLEAN(SUBSTITUTE(ProjTextQTable[[#This Row],[text]],CHAR(10)," "))," ",""))</f>
        <v>649</v>
      </c>
      <c r="O390" t="s">
        <v>753</v>
      </c>
      <c r="P390" t="s">
        <v>1672</v>
      </c>
    </row>
    <row r="391" spans="1:16" x14ac:dyDescent="0.35">
      <c r="A391">
        <f t="shared" si="6"/>
        <v>152</v>
      </c>
      <c r="B391" t="s">
        <v>1673</v>
      </c>
      <c r="C391" t="s">
        <v>1674</v>
      </c>
      <c r="D391" t="s">
        <v>752</v>
      </c>
      <c r="E391" t="s">
        <v>757</v>
      </c>
      <c r="F391" t="s">
        <v>753</v>
      </c>
      <c r="G391" t="s">
        <v>753</v>
      </c>
      <c r="H391" t="s">
        <v>753</v>
      </c>
      <c r="K391" s="30"/>
      <c r="L391" s="8">
        <v>43006.043206018519</v>
      </c>
      <c r="M391" s="21">
        <f>LEN(ProjTextQTable[[#This Row],[text]])</f>
        <v>3946</v>
      </c>
      <c r="N391" s="21">
        <f>LEN(TRIM(CLEAN(SUBSTITUTE(ProjTextQTable[[#This Row],[text]],CHAR(10)," "))))+1 - LEN(SUBSTITUTE(CLEAN(SUBSTITUTE(ProjTextQTable[[#This Row],[text]],CHAR(10)," "))," ",""))</f>
        <v>565</v>
      </c>
      <c r="O391" t="s">
        <v>753</v>
      </c>
      <c r="P391" t="s">
        <v>1675</v>
      </c>
    </row>
    <row r="392" spans="1:16" x14ac:dyDescent="0.35">
      <c r="A392">
        <f t="shared" si="6"/>
        <v>153</v>
      </c>
      <c r="B392" t="s">
        <v>1676</v>
      </c>
      <c r="C392" t="s">
        <v>1677</v>
      </c>
      <c r="D392" t="s">
        <v>726</v>
      </c>
      <c r="E392" t="s">
        <v>1358</v>
      </c>
      <c r="F392" t="s">
        <v>1070</v>
      </c>
      <c r="G392" t="s">
        <v>1071</v>
      </c>
      <c r="H392" t="s">
        <v>730</v>
      </c>
      <c r="I392" t="s">
        <v>731</v>
      </c>
      <c r="J392" t="s">
        <v>767</v>
      </c>
      <c r="K392" s="30">
        <v>43080</v>
      </c>
      <c r="L392" s="8">
        <v>43081.52070601852</v>
      </c>
      <c r="M392" s="21">
        <f>LEN(ProjTextQTable[[#This Row],[text]])</f>
        <v>3000</v>
      </c>
      <c r="N392" s="21">
        <f>LEN(TRIM(CLEAN(SUBSTITUTE(ProjTextQTable[[#This Row],[text]],CHAR(10)," "))))+1 - LEN(SUBSTITUTE(CLEAN(SUBSTITUTE(ProjTextQTable[[#This Row],[text]],CHAR(10)," "))," ",""))</f>
        <v>418</v>
      </c>
      <c r="O392" t="s">
        <v>732</v>
      </c>
      <c r="P392" t="s">
        <v>1678</v>
      </c>
    </row>
    <row r="393" spans="1:16" x14ac:dyDescent="0.35">
      <c r="A393">
        <f t="shared" si="6"/>
        <v>153</v>
      </c>
      <c r="B393" t="s">
        <v>1676</v>
      </c>
      <c r="C393" t="s">
        <v>1677</v>
      </c>
      <c r="D393" t="s">
        <v>734</v>
      </c>
      <c r="E393" t="s">
        <v>1358</v>
      </c>
      <c r="F393" t="s">
        <v>1323</v>
      </c>
      <c r="G393" t="s">
        <v>1324</v>
      </c>
      <c r="H393" t="s">
        <v>1325</v>
      </c>
      <c r="I393" t="s">
        <v>844</v>
      </c>
      <c r="J393" t="s">
        <v>738</v>
      </c>
      <c r="K393" s="30">
        <v>43081</v>
      </c>
      <c r="L393" s="8">
        <v>43081.600937499999</v>
      </c>
      <c r="M393" s="21">
        <f>LEN(ProjTextQTable[[#This Row],[text]])</f>
        <v>2152</v>
      </c>
      <c r="N393" s="21">
        <f>LEN(TRIM(CLEAN(SUBSTITUTE(ProjTextQTable[[#This Row],[text]],CHAR(10)," "))))+1 - LEN(SUBSTITUTE(CLEAN(SUBSTITUTE(ProjTextQTable[[#This Row],[text]],CHAR(10)," "))," ",""))</f>
        <v>314</v>
      </c>
      <c r="O393" t="s">
        <v>744</v>
      </c>
      <c r="P393" t="s">
        <v>1679</v>
      </c>
    </row>
    <row r="394" spans="1:16" x14ac:dyDescent="0.35">
      <c r="A394">
        <f t="shared" si="6"/>
        <v>153</v>
      </c>
      <c r="B394" t="s">
        <v>1676</v>
      </c>
      <c r="C394" t="s">
        <v>1677</v>
      </c>
      <c r="D394" t="s">
        <v>734</v>
      </c>
      <c r="E394" t="s">
        <v>1358</v>
      </c>
      <c r="F394" t="s">
        <v>527</v>
      </c>
      <c r="G394" t="s">
        <v>1365</v>
      </c>
      <c r="H394" t="s">
        <v>1366</v>
      </c>
      <c r="I394" t="s">
        <v>844</v>
      </c>
      <c r="J394" t="s">
        <v>738</v>
      </c>
      <c r="K394" s="30">
        <v>43081</v>
      </c>
      <c r="L394" s="8">
        <v>43081.45548611111</v>
      </c>
      <c r="M394" s="21">
        <f>LEN(ProjTextQTable[[#This Row],[text]])</f>
        <v>3119</v>
      </c>
      <c r="N394" s="21">
        <f>LEN(TRIM(CLEAN(SUBSTITUTE(ProjTextQTable[[#This Row],[text]],CHAR(10)," "))))+1 - LEN(SUBSTITUTE(CLEAN(SUBSTITUTE(ProjTextQTable[[#This Row],[text]],CHAR(10)," "))," ",""))</f>
        <v>433</v>
      </c>
      <c r="O394" t="s">
        <v>773</v>
      </c>
      <c r="P394" t="s">
        <v>1680</v>
      </c>
    </row>
    <row r="395" spans="1:16" x14ac:dyDescent="0.35">
      <c r="A395">
        <f t="shared" si="6"/>
        <v>153</v>
      </c>
      <c r="B395" t="s">
        <v>1676</v>
      </c>
      <c r="C395" t="s">
        <v>1677</v>
      </c>
      <c r="D395" t="s">
        <v>734</v>
      </c>
      <c r="E395" t="s">
        <v>1358</v>
      </c>
      <c r="F395" t="s">
        <v>1310</v>
      </c>
      <c r="G395" t="s">
        <v>976</v>
      </c>
      <c r="H395" t="s">
        <v>1311</v>
      </c>
      <c r="I395" t="s">
        <v>844</v>
      </c>
      <c r="J395" t="s">
        <v>738</v>
      </c>
      <c r="K395" s="30">
        <v>43081</v>
      </c>
      <c r="L395" s="8">
        <v>43079.328310185185</v>
      </c>
      <c r="M395" s="21">
        <f>LEN(ProjTextQTable[[#This Row],[text]])</f>
        <v>2369</v>
      </c>
      <c r="N395" s="21">
        <f>LEN(TRIM(CLEAN(SUBSTITUTE(ProjTextQTable[[#This Row],[text]],CHAR(10)," "))))+1 - LEN(SUBSTITUTE(CLEAN(SUBSTITUTE(ProjTextQTable[[#This Row],[text]],CHAR(10)," "))," ",""))</f>
        <v>357</v>
      </c>
      <c r="O395" t="s">
        <v>739</v>
      </c>
      <c r="P395" t="s">
        <v>1681</v>
      </c>
    </row>
    <row r="396" spans="1:16" x14ac:dyDescent="0.35">
      <c r="A396">
        <f t="shared" si="6"/>
        <v>153</v>
      </c>
      <c r="B396" t="s">
        <v>1676</v>
      </c>
      <c r="C396" t="s">
        <v>1677</v>
      </c>
      <c r="D396" t="s">
        <v>734</v>
      </c>
      <c r="E396" t="s">
        <v>1358</v>
      </c>
      <c r="F396" t="s">
        <v>1082</v>
      </c>
      <c r="G396" t="s">
        <v>1083</v>
      </c>
      <c r="H396" t="s">
        <v>1084</v>
      </c>
      <c r="I396" t="s">
        <v>737</v>
      </c>
      <c r="J396" t="s">
        <v>738</v>
      </c>
      <c r="K396" s="30">
        <v>43081</v>
      </c>
      <c r="L396" s="8">
        <v>43073.784826388888</v>
      </c>
      <c r="M396" s="21">
        <f>LEN(ProjTextQTable[[#This Row],[text]])</f>
        <v>3895</v>
      </c>
      <c r="N396" s="21">
        <f>LEN(TRIM(CLEAN(SUBSTITUTE(ProjTextQTable[[#This Row],[text]],CHAR(10)," "))))+1 - LEN(SUBSTITUTE(CLEAN(SUBSTITUTE(ProjTextQTable[[#This Row],[text]],CHAR(10)," "))," ",""))</f>
        <v>529</v>
      </c>
      <c r="O396" t="s">
        <v>773</v>
      </c>
      <c r="P396" t="s">
        <v>1682</v>
      </c>
    </row>
    <row r="397" spans="1:16" x14ac:dyDescent="0.35">
      <c r="A397">
        <f t="shared" si="6"/>
        <v>153</v>
      </c>
      <c r="B397" t="s">
        <v>1676</v>
      </c>
      <c r="C397" t="s">
        <v>1677</v>
      </c>
      <c r="D397" t="s">
        <v>752</v>
      </c>
      <c r="E397" t="s">
        <v>1358</v>
      </c>
      <c r="F397" t="s">
        <v>753</v>
      </c>
      <c r="G397" t="s">
        <v>753</v>
      </c>
      <c r="H397" t="s">
        <v>753</v>
      </c>
      <c r="K397" s="30"/>
      <c r="L397" s="8">
        <v>43006.043206018519</v>
      </c>
      <c r="M397" s="21">
        <f>LEN(ProjTextQTable[[#This Row],[text]])</f>
        <v>4213</v>
      </c>
      <c r="N397" s="21">
        <f>LEN(TRIM(CLEAN(SUBSTITUTE(ProjTextQTable[[#This Row],[text]],CHAR(10)," "))))+1 - LEN(SUBSTITUTE(CLEAN(SUBSTITUTE(ProjTextQTable[[#This Row],[text]],CHAR(10)," "))," ",""))</f>
        <v>593</v>
      </c>
      <c r="O397" t="s">
        <v>753</v>
      </c>
      <c r="P397" t="s">
        <v>1683</v>
      </c>
    </row>
    <row r="398" spans="1:16" x14ac:dyDescent="0.35">
      <c r="A398">
        <f t="shared" si="6"/>
        <v>154</v>
      </c>
      <c r="B398" t="s">
        <v>1684</v>
      </c>
      <c r="C398" t="s">
        <v>1685</v>
      </c>
      <c r="D398" t="s">
        <v>752</v>
      </c>
      <c r="E398" t="s">
        <v>1094</v>
      </c>
      <c r="F398" t="s">
        <v>753</v>
      </c>
      <c r="G398" t="s">
        <v>753</v>
      </c>
      <c r="H398" t="s">
        <v>753</v>
      </c>
      <c r="K398" s="30"/>
      <c r="L398" s="8">
        <v>43006.043217592596</v>
      </c>
      <c r="M398" s="21">
        <f>LEN(ProjTextQTable[[#This Row],[text]])</f>
        <v>4124</v>
      </c>
      <c r="N398" s="21">
        <f>LEN(TRIM(CLEAN(SUBSTITUTE(ProjTextQTable[[#This Row],[text]],CHAR(10)," "))))+1 - LEN(SUBSTITUTE(CLEAN(SUBSTITUTE(ProjTextQTable[[#This Row],[text]],CHAR(10)," "))," ",""))</f>
        <v>588</v>
      </c>
      <c r="O398" t="s">
        <v>753</v>
      </c>
      <c r="P398" t="s">
        <v>1686</v>
      </c>
    </row>
    <row r="399" spans="1:16" x14ac:dyDescent="0.35">
      <c r="A399">
        <f t="shared" si="6"/>
        <v>155</v>
      </c>
      <c r="B399" t="s">
        <v>1687</v>
      </c>
      <c r="C399" t="s">
        <v>1688</v>
      </c>
      <c r="D399" t="s">
        <v>752</v>
      </c>
      <c r="E399" t="s">
        <v>1119</v>
      </c>
      <c r="F399" t="s">
        <v>753</v>
      </c>
      <c r="G399" t="s">
        <v>753</v>
      </c>
      <c r="H399" t="s">
        <v>753</v>
      </c>
      <c r="K399" s="30"/>
      <c r="L399" s="8">
        <v>43006.043229166666</v>
      </c>
      <c r="M399" s="21">
        <f>LEN(ProjTextQTable[[#This Row],[text]])</f>
        <v>3731</v>
      </c>
      <c r="N399" s="21">
        <f>LEN(TRIM(CLEAN(SUBSTITUTE(ProjTextQTable[[#This Row],[text]],CHAR(10)," "))))+1 - LEN(SUBSTITUTE(CLEAN(SUBSTITUTE(ProjTextQTable[[#This Row],[text]],CHAR(10)," "))," ",""))</f>
        <v>509</v>
      </c>
      <c r="O399" t="s">
        <v>753</v>
      </c>
      <c r="P399" t="s">
        <v>1689</v>
      </c>
    </row>
    <row r="400" spans="1:16" x14ac:dyDescent="0.35">
      <c r="A400">
        <f t="shared" si="6"/>
        <v>156</v>
      </c>
      <c r="B400" t="s">
        <v>1690</v>
      </c>
      <c r="C400" t="s">
        <v>1691</v>
      </c>
      <c r="D400" t="s">
        <v>752</v>
      </c>
      <c r="E400" t="s">
        <v>1094</v>
      </c>
      <c r="F400" t="s">
        <v>753</v>
      </c>
      <c r="G400" t="s">
        <v>753</v>
      </c>
      <c r="H400" t="s">
        <v>753</v>
      </c>
      <c r="K400" s="30"/>
      <c r="L400" s="8">
        <v>43006.043229166666</v>
      </c>
      <c r="M400" s="21">
        <f>LEN(ProjTextQTable[[#This Row],[text]])</f>
        <v>4407</v>
      </c>
      <c r="N400" s="21">
        <f>LEN(TRIM(CLEAN(SUBSTITUTE(ProjTextQTable[[#This Row],[text]],CHAR(10)," "))))+1 - LEN(SUBSTITUTE(CLEAN(SUBSTITUTE(ProjTextQTable[[#This Row],[text]],CHAR(10)," "))," ",""))</f>
        <v>604</v>
      </c>
      <c r="O400" t="s">
        <v>753</v>
      </c>
      <c r="P400" t="s">
        <v>1692</v>
      </c>
    </row>
    <row r="401" spans="1:16" x14ac:dyDescent="0.35">
      <c r="A401">
        <f t="shared" si="6"/>
        <v>157</v>
      </c>
      <c r="B401" t="s">
        <v>1693</v>
      </c>
      <c r="C401" t="s">
        <v>1694</v>
      </c>
      <c r="D401" t="s">
        <v>752</v>
      </c>
      <c r="E401" t="s">
        <v>807</v>
      </c>
      <c r="F401" t="s">
        <v>753</v>
      </c>
      <c r="G401" t="s">
        <v>753</v>
      </c>
      <c r="H401" t="s">
        <v>753</v>
      </c>
      <c r="K401" s="30"/>
      <c r="L401" s="8">
        <v>43006.043229166666</v>
      </c>
      <c r="M401" s="21">
        <f>LEN(ProjTextQTable[[#This Row],[text]])</f>
        <v>4384</v>
      </c>
      <c r="N401" s="21">
        <f>LEN(TRIM(CLEAN(SUBSTITUTE(ProjTextQTable[[#This Row],[text]],CHAR(10)," "))))+1 - LEN(SUBSTITUTE(CLEAN(SUBSTITUTE(ProjTextQTable[[#This Row],[text]],CHAR(10)," "))," ",""))</f>
        <v>646</v>
      </c>
      <c r="O401" t="s">
        <v>753</v>
      </c>
      <c r="P401" t="s">
        <v>1695</v>
      </c>
    </row>
    <row r="402" spans="1:16" x14ac:dyDescent="0.35">
      <c r="A402">
        <f t="shared" si="6"/>
        <v>158</v>
      </c>
      <c r="B402" t="s">
        <v>1696</v>
      </c>
      <c r="C402" t="s">
        <v>1697</v>
      </c>
      <c r="D402" t="s">
        <v>726</v>
      </c>
      <c r="E402" t="s">
        <v>1069</v>
      </c>
      <c r="F402" t="s">
        <v>1070</v>
      </c>
      <c r="G402" t="s">
        <v>1071</v>
      </c>
      <c r="H402" t="s">
        <v>814</v>
      </c>
      <c r="I402" t="s">
        <v>815</v>
      </c>
      <c r="K402" s="30">
        <v>43080</v>
      </c>
      <c r="L402" s="8">
        <v>43081.475763888891</v>
      </c>
      <c r="M402" s="21">
        <f>LEN(ProjTextQTable[[#This Row],[text]])</f>
        <v>1508</v>
      </c>
      <c r="N402" s="21">
        <f>LEN(TRIM(CLEAN(SUBSTITUTE(ProjTextQTable[[#This Row],[text]],CHAR(10)," "))))+1 - LEN(SUBSTITUTE(CLEAN(SUBSTITUTE(ProjTextQTable[[#This Row],[text]],CHAR(10)," "))," ",""))</f>
        <v>223</v>
      </c>
      <c r="O402" t="s">
        <v>816</v>
      </c>
      <c r="P402" t="s">
        <v>1698</v>
      </c>
    </row>
    <row r="403" spans="1:16" x14ac:dyDescent="0.35">
      <c r="A403">
        <f t="shared" si="6"/>
        <v>158</v>
      </c>
      <c r="B403" t="s">
        <v>1696</v>
      </c>
      <c r="C403" t="s">
        <v>1697</v>
      </c>
      <c r="D403" t="s">
        <v>734</v>
      </c>
      <c r="E403" t="s">
        <v>1069</v>
      </c>
      <c r="F403" t="s">
        <v>596</v>
      </c>
      <c r="G403" t="s">
        <v>1109</v>
      </c>
      <c r="H403" t="s">
        <v>1110</v>
      </c>
      <c r="I403" t="s">
        <v>844</v>
      </c>
      <c r="J403" t="s">
        <v>738</v>
      </c>
      <c r="K403" s="30">
        <v>43081</v>
      </c>
      <c r="L403" s="8">
        <v>43076.602847222224</v>
      </c>
      <c r="M403" s="21">
        <f>LEN(ProjTextQTable[[#This Row],[text]])</f>
        <v>5371</v>
      </c>
      <c r="N403" s="21">
        <f>LEN(TRIM(CLEAN(SUBSTITUTE(ProjTextQTable[[#This Row],[text]],CHAR(10)," "))))+1 - LEN(SUBSTITUTE(CLEAN(SUBSTITUTE(ProjTextQTable[[#This Row],[text]],CHAR(10)," "))," ",""))</f>
        <v>799</v>
      </c>
      <c r="O403" t="s">
        <v>821</v>
      </c>
      <c r="P403" t="s">
        <v>1699</v>
      </c>
    </row>
    <row r="404" spans="1:16" x14ac:dyDescent="0.35">
      <c r="A404">
        <f t="shared" si="6"/>
        <v>158</v>
      </c>
      <c r="B404" t="s">
        <v>1696</v>
      </c>
      <c r="C404" t="s">
        <v>1697</v>
      </c>
      <c r="D404" t="s">
        <v>734</v>
      </c>
      <c r="E404" t="s">
        <v>1069</v>
      </c>
      <c r="F404" t="s">
        <v>605</v>
      </c>
      <c r="G404" t="s">
        <v>1112</v>
      </c>
      <c r="H404" t="s">
        <v>1113</v>
      </c>
      <c r="I404" t="s">
        <v>844</v>
      </c>
      <c r="J404" t="s">
        <v>738</v>
      </c>
      <c r="K404" s="30">
        <v>43081</v>
      </c>
      <c r="L404" s="8">
        <v>43080.006886574076</v>
      </c>
      <c r="M404" s="21">
        <f>LEN(ProjTextQTable[[#This Row],[text]])</f>
        <v>1967</v>
      </c>
      <c r="N404" s="21">
        <f>LEN(TRIM(CLEAN(SUBSTITUTE(ProjTextQTable[[#This Row],[text]],CHAR(10)," "))))+1 - LEN(SUBSTITUTE(CLEAN(SUBSTITUTE(ProjTextQTable[[#This Row],[text]],CHAR(10)," "))," ",""))</f>
        <v>275</v>
      </c>
      <c r="O404" t="s">
        <v>773</v>
      </c>
      <c r="P404" t="s">
        <v>1700</v>
      </c>
    </row>
    <row r="405" spans="1:16" x14ac:dyDescent="0.35">
      <c r="A405">
        <f t="shared" si="6"/>
        <v>158</v>
      </c>
      <c r="B405" t="s">
        <v>1696</v>
      </c>
      <c r="C405" t="s">
        <v>1697</v>
      </c>
      <c r="D405" t="s">
        <v>734</v>
      </c>
      <c r="E405" t="s">
        <v>1069</v>
      </c>
      <c r="F405" t="s">
        <v>1306</v>
      </c>
      <c r="G405" t="s">
        <v>1307</v>
      </c>
      <c r="H405" t="s">
        <v>1308</v>
      </c>
      <c r="I405" t="s">
        <v>844</v>
      </c>
      <c r="J405" t="s">
        <v>738</v>
      </c>
      <c r="K405" s="30">
        <v>43081</v>
      </c>
      <c r="L405" s="8">
        <v>43080.11515046296</v>
      </c>
      <c r="M405" s="21">
        <f>LEN(ProjTextQTable[[#This Row],[text]])</f>
        <v>1438</v>
      </c>
      <c r="N405" s="21">
        <f>LEN(TRIM(CLEAN(SUBSTITUTE(ProjTextQTable[[#This Row],[text]],CHAR(10)," "))))+1 - LEN(SUBSTITUTE(CLEAN(SUBSTITUTE(ProjTextQTable[[#This Row],[text]],CHAR(10)," "))," ",""))</f>
        <v>219</v>
      </c>
      <c r="O405" t="s">
        <v>777</v>
      </c>
      <c r="P405" t="s">
        <v>1701</v>
      </c>
    </row>
    <row r="406" spans="1:16" x14ac:dyDescent="0.35">
      <c r="A406">
        <f t="shared" si="6"/>
        <v>158</v>
      </c>
      <c r="B406" t="s">
        <v>1696</v>
      </c>
      <c r="C406" t="s">
        <v>1697</v>
      </c>
      <c r="D406" t="s">
        <v>734</v>
      </c>
      <c r="E406" t="s">
        <v>1069</v>
      </c>
      <c r="F406" t="s">
        <v>649</v>
      </c>
      <c r="G406" t="s">
        <v>962</v>
      </c>
      <c r="H406" t="s">
        <v>1080</v>
      </c>
      <c r="I406" t="s">
        <v>737</v>
      </c>
      <c r="J406" t="s">
        <v>738</v>
      </c>
      <c r="K406" s="30">
        <v>43081</v>
      </c>
      <c r="L406" s="8">
        <v>43078.760671296295</v>
      </c>
      <c r="M406" s="21">
        <f>LEN(ProjTextQTable[[#This Row],[text]])</f>
        <v>3185</v>
      </c>
      <c r="N406" s="21">
        <f>LEN(TRIM(CLEAN(SUBSTITUTE(ProjTextQTable[[#This Row],[text]],CHAR(10)," "))))+1 - LEN(SUBSTITUTE(CLEAN(SUBSTITUTE(ProjTextQTable[[#This Row],[text]],CHAR(10)," "))," ",""))</f>
        <v>458</v>
      </c>
      <c r="O406" t="s">
        <v>777</v>
      </c>
      <c r="P406" t="s">
        <v>1702</v>
      </c>
    </row>
    <row r="407" spans="1:16" x14ac:dyDescent="0.35">
      <c r="A407">
        <f t="shared" si="6"/>
        <v>158</v>
      </c>
      <c r="B407" t="s">
        <v>1696</v>
      </c>
      <c r="C407" t="s">
        <v>1697</v>
      </c>
      <c r="D407" t="s">
        <v>752</v>
      </c>
      <c r="E407" t="s">
        <v>1069</v>
      </c>
      <c r="F407" t="s">
        <v>753</v>
      </c>
      <c r="G407" t="s">
        <v>753</v>
      </c>
      <c r="H407" t="s">
        <v>753</v>
      </c>
      <c r="K407" s="30"/>
      <c r="L407" s="8">
        <v>43006.043229166666</v>
      </c>
      <c r="M407" s="21">
        <f>LEN(ProjTextQTable[[#This Row],[text]])</f>
        <v>3467</v>
      </c>
      <c r="N407" s="21">
        <f>LEN(TRIM(CLEAN(SUBSTITUTE(ProjTextQTable[[#This Row],[text]],CHAR(10)," "))))+1 - LEN(SUBSTITUTE(CLEAN(SUBSTITUTE(ProjTextQTable[[#This Row],[text]],CHAR(10)," "))," ",""))</f>
        <v>454</v>
      </c>
      <c r="O407" t="s">
        <v>753</v>
      </c>
      <c r="P407" t="s">
        <v>1703</v>
      </c>
    </row>
    <row r="408" spans="1:16" x14ac:dyDescent="0.35">
      <c r="A408">
        <f t="shared" si="6"/>
        <v>159</v>
      </c>
      <c r="B408" t="s">
        <v>1704</v>
      </c>
      <c r="C408" t="s">
        <v>1026</v>
      </c>
      <c r="D408" t="s">
        <v>752</v>
      </c>
      <c r="E408" t="s">
        <v>1119</v>
      </c>
      <c r="F408" t="s">
        <v>753</v>
      </c>
      <c r="G408" t="s">
        <v>753</v>
      </c>
      <c r="H408" t="s">
        <v>753</v>
      </c>
      <c r="K408" s="30"/>
      <c r="L408" s="8">
        <v>43006.043240740742</v>
      </c>
      <c r="M408" s="21">
        <f>LEN(ProjTextQTable[[#This Row],[text]])</f>
        <v>3867</v>
      </c>
      <c r="N408" s="21">
        <f>LEN(TRIM(CLEAN(SUBSTITUTE(ProjTextQTable[[#This Row],[text]],CHAR(10)," "))))+1 - LEN(SUBSTITUTE(CLEAN(SUBSTITUTE(ProjTextQTable[[#This Row],[text]],CHAR(10)," "))," ",""))</f>
        <v>580</v>
      </c>
      <c r="O408" t="s">
        <v>753</v>
      </c>
      <c r="P408" t="s">
        <v>1705</v>
      </c>
    </row>
    <row r="409" spans="1:16" x14ac:dyDescent="0.35">
      <c r="A409">
        <f t="shared" si="6"/>
        <v>160</v>
      </c>
      <c r="B409" t="s">
        <v>1706</v>
      </c>
      <c r="C409" t="s">
        <v>1707</v>
      </c>
      <c r="D409" t="s">
        <v>726</v>
      </c>
      <c r="E409" t="s">
        <v>1358</v>
      </c>
      <c r="F409" t="s">
        <v>1070</v>
      </c>
      <c r="G409" t="s">
        <v>1071</v>
      </c>
      <c r="H409" t="s">
        <v>730</v>
      </c>
      <c r="I409" t="s">
        <v>731</v>
      </c>
      <c r="J409" t="s">
        <v>731</v>
      </c>
      <c r="K409" s="30">
        <v>43080</v>
      </c>
      <c r="L409" s="8">
        <v>43081.546747685185</v>
      </c>
      <c r="M409" s="21">
        <f>LEN(ProjTextQTable[[#This Row],[text]])</f>
        <v>2398</v>
      </c>
      <c r="N409" s="21">
        <f>LEN(TRIM(CLEAN(SUBSTITUTE(ProjTextQTable[[#This Row],[text]],CHAR(10)," "))))+1 - LEN(SUBSTITUTE(CLEAN(SUBSTITUTE(ProjTextQTable[[#This Row],[text]],CHAR(10)," "))," ",""))</f>
        <v>360</v>
      </c>
      <c r="O409" t="s">
        <v>732</v>
      </c>
      <c r="P409" t="s">
        <v>1708</v>
      </c>
    </row>
    <row r="410" spans="1:16" x14ac:dyDescent="0.35">
      <c r="A410">
        <f t="shared" si="6"/>
        <v>160</v>
      </c>
      <c r="B410" t="s">
        <v>1706</v>
      </c>
      <c r="C410" t="s">
        <v>1707</v>
      </c>
      <c r="D410" t="s">
        <v>734</v>
      </c>
      <c r="E410" t="s">
        <v>1358</v>
      </c>
      <c r="F410" t="s">
        <v>579</v>
      </c>
      <c r="G410" t="s">
        <v>1073</v>
      </c>
      <c r="H410" t="s">
        <v>1074</v>
      </c>
      <c r="I410" t="s">
        <v>844</v>
      </c>
      <c r="J410" t="s">
        <v>738</v>
      </c>
      <c r="K410" s="30">
        <v>43081</v>
      </c>
      <c r="L410" s="8">
        <v>43081.470011574071</v>
      </c>
      <c r="M410" s="21">
        <f>LEN(ProjTextQTable[[#This Row],[text]])</f>
        <v>5709</v>
      </c>
      <c r="N410" s="21">
        <f>LEN(TRIM(CLEAN(SUBSTITUTE(ProjTextQTable[[#This Row],[text]],CHAR(10)," "))))+1 - LEN(SUBSTITUTE(CLEAN(SUBSTITUTE(ProjTextQTable[[#This Row],[text]],CHAR(10)," "))," ",""))</f>
        <v>867</v>
      </c>
      <c r="O410" t="s">
        <v>739</v>
      </c>
      <c r="P410" t="s">
        <v>1709</v>
      </c>
    </row>
    <row r="411" spans="1:16" x14ac:dyDescent="0.35">
      <c r="A411">
        <f t="shared" si="6"/>
        <v>160</v>
      </c>
      <c r="B411" t="s">
        <v>1706</v>
      </c>
      <c r="C411" t="s">
        <v>1707</v>
      </c>
      <c r="D411" t="s">
        <v>734</v>
      </c>
      <c r="E411" t="s">
        <v>1358</v>
      </c>
      <c r="F411" t="s">
        <v>605</v>
      </c>
      <c r="G411" t="s">
        <v>1112</v>
      </c>
      <c r="H411" t="s">
        <v>1113</v>
      </c>
      <c r="I411" t="s">
        <v>844</v>
      </c>
      <c r="J411" t="s">
        <v>738</v>
      </c>
      <c r="K411" s="30">
        <v>43081</v>
      </c>
      <c r="L411" s="8">
        <v>43079.66002314815</v>
      </c>
      <c r="M411" s="21">
        <f>LEN(ProjTextQTable[[#This Row],[text]])</f>
        <v>2068</v>
      </c>
      <c r="N411" s="21">
        <f>LEN(TRIM(CLEAN(SUBSTITUTE(ProjTextQTable[[#This Row],[text]],CHAR(10)," "))))+1 - LEN(SUBSTITUTE(CLEAN(SUBSTITUTE(ProjTextQTable[[#This Row],[text]],CHAR(10)," "))," ",""))</f>
        <v>298</v>
      </c>
      <c r="O411" t="s">
        <v>773</v>
      </c>
      <c r="P411" t="s">
        <v>1710</v>
      </c>
    </row>
    <row r="412" spans="1:16" x14ac:dyDescent="0.35">
      <c r="A412">
        <f t="shared" si="6"/>
        <v>160</v>
      </c>
      <c r="B412" t="s">
        <v>1706</v>
      </c>
      <c r="C412" t="s">
        <v>1707</v>
      </c>
      <c r="D412" t="s">
        <v>734</v>
      </c>
      <c r="E412" t="s">
        <v>1358</v>
      </c>
      <c r="F412" t="s">
        <v>525</v>
      </c>
      <c r="G412" t="s">
        <v>1362</v>
      </c>
      <c r="H412" t="s">
        <v>1363</v>
      </c>
      <c r="I412" t="s">
        <v>844</v>
      </c>
      <c r="J412" t="s">
        <v>738</v>
      </c>
      <c r="K412" s="30">
        <v>43081</v>
      </c>
      <c r="L412" s="8">
        <v>43081.413148148145</v>
      </c>
      <c r="M412" s="21">
        <f>LEN(ProjTextQTable[[#This Row],[text]])</f>
        <v>1876</v>
      </c>
      <c r="N412" s="21">
        <f>LEN(TRIM(CLEAN(SUBSTITUTE(ProjTextQTable[[#This Row],[text]],CHAR(10)," "))))+1 - LEN(SUBSTITUTE(CLEAN(SUBSTITUTE(ProjTextQTable[[#This Row],[text]],CHAR(10)," "))," ",""))</f>
        <v>297</v>
      </c>
      <c r="O412" t="s">
        <v>744</v>
      </c>
      <c r="P412" t="s">
        <v>1711</v>
      </c>
    </row>
    <row r="413" spans="1:16" x14ac:dyDescent="0.35">
      <c r="A413">
        <f t="shared" si="6"/>
        <v>160</v>
      </c>
      <c r="B413" t="s">
        <v>1706</v>
      </c>
      <c r="C413" t="s">
        <v>1707</v>
      </c>
      <c r="D413" t="s">
        <v>734</v>
      </c>
      <c r="E413" t="s">
        <v>1358</v>
      </c>
      <c r="F413" t="s">
        <v>1310</v>
      </c>
      <c r="G413" t="s">
        <v>976</v>
      </c>
      <c r="H413" t="s">
        <v>1311</v>
      </c>
      <c r="I413" t="s">
        <v>844</v>
      </c>
      <c r="J413" t="s">
        <v>738</v>
      </c>
      <c r="K413" s="30">
        <v>43081</v>
      </c>
      <c r="L413" s="8">
        <v>43081.511840277781</v>
      </c>
      <c r="M413" s="21">
        <f>LEN(ProjTextQTable[[#This Row],[text]])</f>
        <v>3311</v>
      </c>
      <c r="N413" s="21">
        <f>LEN(TRIM(CLEAN(SUBSTITUTE(ProjTextQTable[[#This Row],[text]],CHAR(10)," "))))+1 - LEN(SUBSTITUTE(CLEAN(SUBSTITUTE(ProjTextQTable[[#This Row],[text]],CHAR(10)," "))," ",""))</f>
        <v>480</v>
      </c>
      <c r="O413" t="s">
        <v>773</v>
      </c>
      <c r="P413" t="s">
        <v>1712</v>
      </c>
    </row>
    <row r="414" spans="1:16" x14ac:dyDescent="0.35">
      <c r="A414">
        <f t="shared" si="6"/>
        <v>161</v>
      </c>
      <c r="B414" t="s">
        <v>1713</v>
      </c>
      <c r="C414" t="s">
        <v>1714</v>
      </c>
      <c r="D414" t="s">
        <v>752</v>
      </c>
      <c r="E414" t="s">
        <v>885</v>
      </c>
      <c r="F414" t="s">
        <v>753</v>
      </c>
      <c r="G414" t="s">
        <v>753</v>
      </c>
      <c r="H414" t="s">
        <v>753</v>
      </c>
      <c r="K414" s="30"/>
      <c r="L414" s="8">
        <v>43006.043263888889</v>
      </c>
      <c r="M414" s="21">
        <f>LEN(ProjTextQTable[[#This Row],[text]])</f>
        <v>2299</v>
      </c>
      <c r="N414" s="21">
        <f>LEN(TRIM(CLEAN(SUBSTITUTE(ProjTextQTable[[#This Row],[text]],CHAR(10)," "))))+1 - LEN(SUBSTITUTE(CLEAN(SUBSTITUTE(ProjTextQTable[[#This Row],[text]],CHAR(10)," "))," ",""))</f>
        <v>313</v>
      </c>
      <c r="O414" t="s">
        <v>753</v>
      </c>
      <c r="P414" t="s">
        <v>1715</v>
      </c>
    </row>
    <row r="415" spans="1:16" x14ac:dyDescent="0.35">
      <c r="A415">
        <f t="shared" si="6"/>
        <v>162</v>
      </c>
      <c r="B415" t="s">
        <v>1716</v>
      </c>
      <c r="C415" t="s">
        <v>1717</v>
      </c>
      <c r="D415" t="s">
        <v>752</v>
      </c>
      <c r="E415" t="s">
        <v>761</v>
      </c>
      <c r="F415" t="s">
        <v>753</v>
      </c>
      <c r="G415" t="s">
        <v>753</v>
      </c>
      <c r="H415" t="s">
        <v>753</v>
      </c>
      <c r="K415" s="30"/>
      <c r="L415" s="8">
        <v>43006.043263888889</v>
      </c>
      <c r="M415" s="21">
        <f>LEN(ProjTextQTable[[#This Row],[text]])</f>
        <v>4218</v>
      </c>
      <c r="N415" s="21">
        <f>LEN(TRIM(CLEAN(SUBSTITUTE(ProjTextQTable[[#This Row],[text]],CHAR(10)," "))))+1 - LEN(SUBSTITUTE(CLEAN(SUBSTITUTE(ProjTextQTable[[#This Row],[text]],CHAR(10)," "))," ",""))</f>
        <v>626</v>
      </c>
      <c r="O415" t="s">
        <v>753</v>
      </c>
      <c r="P415" t="s">
        <v>1718</v>
      </c>
    </row>
    <row r="416" spans="1:16" x14ac:dyDescent="0.35">
      <c r="A416">
        <f t="shared" si="6"/>
        <v>163</v>
      </c>
      <c r="B416" t="s">
        <v>1719</v>
      </c>
      <c r="C416" t="s">
        <v>1685</v>
      </c>
      <c r="D416" t="s">
        <v>752</v>
      </c>
      <c r="E416" t="s">
        <v>1094</v>
      </c>
      <c r="F416" t="s">
        <v>753</v>
      </c>
      <c r="G416" t="s">
        <v>753</v>
      </c>
      <c r="H416" t="s">
        <v>753</v>
      </c>
      <c r="K416" s="30"/>
      <c r="L416" s="8">
        <v>43006.043263888889</v>
      </c>
      <c r="M416" s="21">
        <f>LEN(ProjTextQTable[[#This Row],[text]])</f>
        <v>4183</v>
      </c>
      <c r="N416" s="21">
        <f>LEN(TRIM(CLEAN(SUBSTITUTE(ProjTextQTable[[#This Row],[text]],CHAR(10)," "))))+1 - LEN(SUBSTITUTE(CLEAN(SUBSTITUTE(ProjTextQTable[[#This Row],[text]],CHAR(10)," "))," ",""))</f>
        <v>612</v>
      </c>
      <c r="O416" t="s">
        <v>753</v>
      </c>
      <c r="P416" t="s">
        <v>1720</v>
      </c>
    </row>
    <row r="417" spans="1:16" x14ac:dyDescent="0.35">
      <c r="A417">
        <f t="shared" si="6"/>
        <v>164</v>
      </c>
      <c r="B417" t="s">
        <v>1721</v>
      </c>
      <c r="C417" t="s">
        <v>1722</v>
      </c>
      <c r="D417" t="s">
        <v>752</v>
      </c>
      <c r="E417" t="s">
        <v>1119</v>
      </c>
      <c r="F417" t="s">
        <v>753</v>
      </c>
      <c r="G417" t="s">
        <v>753</v>
      </c>
      <c r="H417" t="s">
        <v>753</v>
      </c>
      <c r="K417" s="30"/>
      <c r="L417" s="8">
        <v>43006.043275462966</v>
      </c>
      <c r="M417" s="21">
        <f>LEN(ProjTextQTable[[#This Row],[text]])</f>
        <v>4446</v>
      </c>
      <c r="N417" s="21">
        <f>LEN(TRIM(CLEAN(SUBSTITUTE(ProjTextQTable[[#This Row],[text]],CHAR(10)," "))))+1 - LEN(SUBSTITUTE(CLEAN(SUBSTITUTE(ProjTextQTable[[#This Row],[text]],CHAR(10)," "))," ",""))</f>
        <v>636</v>
      </c>
      <c r="O417" t="s">
        <v>753</v>
      </c>
      <c r="P417" t="s">
        <v>1723</v>
      </c>
    </row>
    <row r="418" spans="1:16" x14ac:dyDescent="0.35">
      <c r="A418">
        <f t="shared" si="6"/>
        <v>165</v>
      </c>
      <c r="B418" t="s">
        <v>1724</v>
      </c>
      <c r="C418" t="s">
        <v>1725</v>
      </c>
      <c r="D418" t="s">
        <v>752</v>
      </c>
      <c r="E418" t="s">
        <v>1119</v>
      </c>
      <c r="F418" t="s">
        <v>753</v>
      </c>
      <c r="G418" t="s">
        <v>753</v>
      </c>
      <c r="H418" t="s">
        <v>753</v>
      </c>
      <c r="K418" s="30"/>
      <c r="L418" s="8">
        <v>43006.043287037035</v>
      </c>
      <c r="M418" s="21">
        <f>LEN(ProjTextQTable[[#This Row],[text]])</f>
        <v>4636</v>
      </c>
      <c r="N418" s="21">
        <f>LEN(TRIM(CLEAN(SUBSTITUTE(ProjTextQTable[[#This Row],[text]],CHAR(10)," "))))+1 - LEN(SUBSTITUTE(CLEAN(SUBSTITUTE(ProjTextQTable[[#This Row],[text]],CHAR(10)," "))," ",""))</f>
        <v>634</v>
      </c>
      <c r="O418" t="s">
        <v>753</v>
      </c>
      <c r="P418" t="s">
        <v>1726</v>
      </c>
    </row>
    <row r="419" spans="1:16" x14ac:dyDescent="0.35">
      <c r="A419">
        <f t="shared" si="6"/>
        <v>166</v>
      </c>
      <c r="B419" t="s">
        <v>1727</v>
      </c>
      <c r="C419" t="s">
        <v>1728</v>
      </c>
      <c r="D419" t="s">
        <v>752</v>
      </c>
      <c r="E419" t="s">
        <v>807</v>
      </c>
      <c r="F419" t="s">
        <v>753</v>
      </c>
      <c r="G419" t="s">
        <v>753</v>
      </c>
      <c r="H419" t="s">
        <v>753</v>
      </c>
      <c r="K419" s="30"/>
      <c r="L419" s="8">
        <v>43006.043287037035</v>
      </c>
      <c r="M419" s="21">
        <f>LEN(ProjTextQTable[[#This Row],[text]])</f>
        <v>4491</v>
      </c>
      <c r="N419" s="21">
        <f>LEN(TRIM(CLEAN(SUBSTITUTE(ProjTextQTable[[#This Row],[text]],CHAR(10)," "))))+1 - LEN(SUBSTITUTE(CLEAN(SUBSTITUTE(ProjTextQTable[[#This Row],[text]],CHAR(10)," "))," ",""))</f>
        <v>635</v>
      </c>
      <c r="O419" t="s">
        <v>753</v>
      </c>
      <c r="P419" t="s">
        <v>1729</v>
      </c>
    </row>
    <row r="420" spans="1:16" x14ac:dyDescent="0.35">
      <c r="A420">
        <f t="shared" si="6"/>
        <v>167</v>
      </c>
      <c r="B420" t="s">
        <v>1730</v>
      </c>
      <c r="C420" t="s">
        <v>1731</v>
      </c>
      <c r="D420" t="s">
        <v>726</v>
      </c>
      <c r="E420" t="s">
        <v>863</v>
      </c>
      <c r="F420" t="s">
        <v>864</v>
      </c>
      <c r="G420" t="s">
        <v>865</v>
      </c>
      <c r="H420" t="s">
        <v>814</v>
      </c>
      <c r="I420" t="s">
        <v>815</v>
      </c>
      <c r="J420" t="s">
        <v>893</v>
      </c>
      <c r="K420" s="30">
        <v>43080</v>
      </c>
      <c r="L420" s="8">
        <v>43081.611643518518</v>
      </c>
      <c r="M420" s="21">
        <f>LEN(ProjTextQTable[[#This Row],[text]])</f>
        <v>2502</v>
      </c>
      <c r="N420" s="21">
        <f>LEN(TRIM(CLEAN(SUBSTITUTE(ProjTextQTable[[#This Row],[text]],CHAR(10)," "))))+1 - LEN(SUBSTITUTE(CLEAN(SUBSTITUTE(ProjTextQTable[[#This Row],[text]],CHAR(10)," "))," ",""))</f>
        <v>395</v>
      </c>
      <c r="O420" t="s">
        <v>816</v>
      </c>
      <c r="P420" t="s">
        <v>1732</v>
      </c>
    </row>
    <row r="421" spans="1:16" x14ac:dyDescent="0.35">
      <c r="A421">
        <f t="shared" si="6"/>
        <v>167</v>
      </c>
      <c r="B421" t="s">
        <v>1730</v>
      </c>
      <c r="C421" t="s">
        <v>1731</v>
      </c>
      <c r="D421" t="s">
        <v>895</v>
      </c>
      <c r="E421" t="s">
        <v>863</v>
      </c>
      <c r="F421" t="s">
        <v>753</v>
      </c>
      <c r="G421" t="s">
        <v>896</v>
      </c>
      <c r="H421" t="s">
        <v>753</v>
      </c>
      <c r="I421" t="s">
        <v>753</v>
      </c>
      <c r="K421" s="30"/>
      <c r="L421" s="8">
        <v>43082.530104166668</v>
      </c>
      <c r="M421" s="21">
        <f>LEN(ProjTextQTable[[#This Row],[text]])</f>
        <v>2116</v>
      </c>
      <c r="N421" s="21">
        <f>LEN(TRIM(CLEAN(SUBSTITUTE(ProjTextQTable[[#This Row],[text]],CHAR(10)," "))))+1 - LEN(SUBSTITUTE(CLEAN(SUBSTITUTE(ProjTextQTable[[#This Row],[text]],CHAR(10)," "))," ",""))</f>
        <v>316</v>
      </c>
      <c r="O421" t="s">
        <v>753</v>
      </c>
      <c r="P421" t="s">
        <v>1733</v>
      </c>
    </row>
    <row r="422" spans="1:16" x14ac:dyDescent="0.35">
      <c r="A422">
        <f t="shared" si="6"/>
        <v>167</v>
      </c>
      <c r="B422" t="s">
        <v>1730</v>
      </c>
      <c r="C422" t="s">
        <v>1731</v>
      </c>
      <c r="D422" t="s">
        <v>734</v>
      </c>
      <c r="E422" t="s">
        <v>863</v>
      </c>
      <c r="F422" t="s">
        <v>898</v>
      </c>
      <c r="G422" t="s">
        <v>899</v>
      </c>
      <c r="H422" t="s">
        <v>900</v>
      </c>
      <c r="I422" t="s">
        <v>737</v>
      </c>
      <c r="J422" t="s">
        <v>738</v>
      </c>
      <c r="K422" s="30">
        <v>43081</v>
      </c>
      <c r="L422" s="8">
        <v>43079.96539351852</v>
      </c>
      <c r="M422" s="21">
        <f>LEN(ProjTextQTable[[#This Row],[text]])</f>
        <v>1718</v>
      </c>
      <c r="N422" s="21">
        <f>LEN(TRIM(CLEAN(SUBSTITUTE(ProjTextQTable[[#This Row],[text]],CHAR(10)," "))))+1 - LEN(SUBSTITUTE(CLEAN(SUBSTITUTE(ProjTextQTable[[#This Row],[text]],CHAR(10)," "))," ",""))</f>
        <v>260</v>
      </c>
      <c r="O422" t="s">
        <v>773</v>
      </c>
      <c r="P422" t="s">
        <v>1734</v>
      </c>
    </row>
    <row r="423" spans="1:16" x14ac:dyDescent="0.35">
      <c r="A423">
        <f t="shared" si="6"/>
        <v>167</v>
      </c>
      <c r="B423" t="s">
        <v>1730</v>
      </c>
      <c r="C423" t="s">
        <v>1731</v>
      </c>
      <c r="D423" t="s">
        <v>734</v>
      </c>
      <c r="E423" t="s">
        <v>863</v>
      </c>
      <c r="F423" t="s">
        <v>868</v>
      </c>
      <c r="G423" t="s">
        <v>869</v>
      </c>
      <c r="H423" t="s">
        <v>870</v>
      </c>
      <c r="I423" t="s">
        <v>737</v>
      </c>
      <c r="J423" t="s">
        <v>738</v>
      </c>
      <c r="K423" s="30">
        <v>43081</v>
      </c>
      <c r="L423" s="8">
        <v>43081.003449074073</v>
      </c>
      <c r="M423" s="21">
        <f>LEN(ProjTextQTable[[#This Row],[text]])</f>
        <v>2684</v>
      </c>
      <c r="N423" s="21">
        <f>LEN(TRIM(CLEAN(SUBSTITUTE(ProjTextQTable[[#This Row],[text]],CHAR(10)," "))))+1 - LEN(SUBSTITUTE(CLEAN(SUBSTITUTE(ProjTextQTable[[#This Row],[text]],CHAR(10)," "))," ",""))</f>
        <v>415</v>
      </c>
      <c r="O423" t="s">
        <v>821</v>
      </c>
      <c r="P423" t="s">
        <v>1735</v>
      </c>
    </row>
    <row r="424" spans="1:16" x14ac:dyDescent="0.35">
      <c r="A424">
        <f t="shared" si="6"/>
        <v>167</v>
      </c>
      <c r="B424" t="s">
        <v>1730</v>
      </c>
      <c r="C424" t="s">
        <v>1731</v>
      </c>
      <c r="D424" t="s">
        <v>734</v>
      </c>
      <c r="E424" t="s">
        <v>863</v>
      </c>
      <c r="F424" t="s">
        <v>661</v>
      </c>
      <c r="G424" t="s">
        <v>872</v>
      </c>
      <c r="H424" t="s">
        <v>873</v>
      </c>
      <c r="I424" t="s">
        <v>737</v>
      </c>
      <c r="J424" t="s">
        <v>738</v>
      </c>
      <c r="K424" s="30">
        <v>43081</v>
      </c>
      <c r="L424" s="8">
        <v>43081.617881944447</v>
      </c>
      <c r="M424" s="21">
        <f>LEN(ProjTextQTable[[#This Row],[text]])</f>
        <v>5660</v>
      </c>
      <c r="N424" s="21">
        <f>LEN(TRIM(CLEAN(SUBSTITUTE(ProjTextQTable[[#This Row],[text]],CHAR(10)," "))))+1 - LEN(SUBSTITUTE(CLEAN(SUBSTITUTE(ProjTextQTable[[#This Row],[text]],CHAR(10)," "))," ",""))</f>
        <v>901</v>
      </c>
      <c r="O424" t="s">
        <v>821</v>
      </c>
      <c r="P424" t="s">
        <v>1736</v>
      </c>
    </row>
    <row r="425" spans="1:16" x14ac:dyDescent="0.35">
      <c r="A425">
        <f t="shared" si="6"/>
        <v>167</v>
      </c>
      <c r="B425" t="s">
        <v>1730</v>
      </c>
      <c r="C425" t="s">
        <v>1731</v>
      </c>
      <c r="D425" t="s">
        <v>734</v>
      </c>
      <c r="E425" t="s">
        <v>863</v>
      </c>
      <c r="F425" t="s">
        <v>878</v>
      </c>
      <c r="G425" t="s">
        <v>879</v>
      </c>
      <c r="H425" t="s">
        <v>880</v>
      </c>
      <c r="I425" t="s">
        <v>737</v>
      </c>
      <c r="J425" t="s">
        <v>738</v>
      </c>
      <c r="K425" s="30">
        <v>43081</v>
      </c>
      <c r="L425" s="8">
        <v>43078.819467592592</v>
      </c>
      <c r="M425" s="21">
        <f>LEN(ProjTextQTable[[#This Row],[text]])</f>
        <v>1839</v>
      </c>
      <c r="N425" s="21">
        <f>LEN(TRIM(CLEAN(SUBSTITUTE(ProjTextQTable[[#This Row],[text]],CHAR(10)," "))))+1 - LEN(SUBSTITUTE(CLEAN(SUBSTITUTE(ProjTextQTable[[#This Row],[text]],CHAR(10)," "))," ",""))</f>
        <v>271</v>
      </c>
      <c r="O425" t="s">
        <v>773</v>
      </c>
      <c r="P425" t="s">
        <v>1737</v>
      </c>
    </row>
    <row r="426" spans="1:16" x14ac:dyDescent="0.35">
      <c r="A426">
        <f t="shared" si="6"/>
        <v>167</v>
      </c>
      <c r="B426" t="s">
        <v>1730</v>
      </c>
      <c r="C426" t="s">
        <v>1731</v>
      </c>
      <c r="D426" t="s">
        <v>752</v>
      </c>
      <c r="E426" t="s">
        <v>863</v>
      </c>
      <c r="F426" t="s">
        <v>753</v>
      </c>
      <c r="G426" t="s">
        <v>753</v>
      </c>
      <c r="H426" t="s">
        <v>753</v>
      </c>
      <c r="K426" s="30"/>
      <c r="L426" s="8">
        <v>43006.043298611112</v>
      </c>
      <c r="M426" s="21">
        <f>LEN(ProjTextQTable[[#This Row],[text]])</f>
        <v>2864</v>
      </c>
      <c r="N426" s="21">
        <f>LEN(TRIM(CLEAN(SUBSTITUTE(ProjTextQTable[[#This Row],[text]],CHAR(10)," "))))+1 - LEN(SUBSTITUTE(CLEAN(SUBSTITUTE(ProjTextQTable[[#This Row],[text]],CHAR(10)," "))," ",""))</f>
        <v>402</v>
      </c>
      <c r="O426" t="s">
        <v>753</v>
      </c>
      <c r="P426" t="s">
        <v>1738</v>
      </c>
    </row>
    <row r="427" spans="1:16" x14ac:dyDescent="0.35">
      <c r="A427">
        <f t="shared" si="6"/>
        <v>168</v>
      </c>
      <c r="B427" t="s">
        <v>1739</v>
      </c>
      <c r="C427" t="s">
        <v>1740</v>
      </c>
      <c r="D427" t="s">
        <v>752</v>
      </c>
      <c r="E427" t="s">
        <v>1741</v>
      </c>
      <c r="F427" t="s">
        <v>753</v>
      </c>
      <c r="G427" t="s">
        <v>753</v>
      </c>
      <c r="H427" t="s">
        <v>753</v>
      </c>
      <c r="K427" s="30"/>
      <c r="L427" s="8">
        <v>43006.043298611112</v>
      </c>
      <c r="M427" s="21">
        <f>LEN(ProjTextQTable[[#This Row],[text]])</f>
        <v>4604</v>
      </c>
      <c r="N427" s="21">
        <f>LEN(TRIM(CLEAN(SUBSTITUTE(ProjTextQTable[[#This Row],[text]],CHAR(10)," "))))+1 - LEN(SUBSTITUTE(CLEAN(SUBSTITUTE(ProjTextQTable[[#This Row],[text]],CHAR(10)," "))," ",""))</f>
        <v>651</v>
      </c>
      <c r="O427" t="s">
        <v>753</v>
      </c>
      <c r="P427" t="s">
        <v>1742</v>
      </c>
    </row>
    <row r="428" spans="1:16" x14ac:dyDescent="0.35">
      <c r="A428">
        <f t="shared" si="6"/>
        <v>169</v>
      </c>
      <c r="B428" t="s">
        <v>1743</v>
      </c>
      <c r="C428" t="s">
        <v>1200</v>
      </c>
      <c r="D428" t="s">
        <v>726</v>
      </c>
      <c r="E428" t="s">
        <v>838</v>
      </c>
      <c r="F428" t="s">
        <v>839</v>
      </c>
      <c r="G428" t="s">
        <v>840</v>
      </c>
      <c r="H428" t="s">
        <v>1536</v>
      </c>
      <c r="I428" t="s">
        <v>815</v>
      </c>
      <c r="K428" s="30">
        <v>43076</v>
      </c>
      <c r="L428" s="8">
        <v>43077.460347222222</v>
      </c>
      <c r="M428" s="21">
        <f>LEN(ProjTextQTable[[#This Row],[text]])</f>
        <v>4285</v>
      </c>
      <c r="N428" s="21">
        <f>LEN(TRIM(CLEAN(SUBSTITUTE(ProjTextQTable[[#This Row],[text]],CHAR(10)," "))))+1 - LEN(SUBSTITUTE(CLEAN(SUBSTITUTE(ProjTextQTable[[#This Row],[text]],CHAR(10)," "))," ",""))</f>
        <v>642</v>
      </c>
      <c r="O428" t="s">
        <v>816</v>
      </c>
      <c r="P428" t="s">
        <v>1744</v>
      </c>
    </row>
    <row r="429" spans="1:16" x14ac:dyDescent="0.35">
      <c r="A429">
        <f t="shared" si="6"/>
        <v>169</v>
      </c>
      <c r="B429" t="s">
        <v>1743</v>
      </c>
      <c r="C429" t="s">
        <v>1200</v>
      </c>
      <c r="D429" t="s">
        <v>895</v>
      </c>
      <c r="E429" t="s">
        <v>838</v>
      </c>
      <c r="F429" t="s">
        <v>753</v>
      </c>
      <c r="G429" t="s">
        <v>896</v>
      </c>
      <c r="H429" t="s">
        <v>753</v>
      </c>
      <c r="I429" t="s">
        <v>753</v>
      </c>
      <c r="K429" s="30"/>
      <c r="L429" s="8">
        <v>43081.40079861111</v>
      </c>
      <c r="M429" s="21">
        <f>LEN(ProjTextQTable[[#This Row],[text]])</f>
        <v>1319</v>
      </c>
      <c r="N429" s="21">
        <f>LEN(TRIM(CLEAN(SUBSTITUTE(ProjTextQTable[[#This Row],[text]],CHAR(10)," "))))+1 - LEN(SUBSTITUTE(CLEAN(SUBSTITUTE(ProjTextQTable[[#This Row],[text]],CHAR(10)," "))," ",""))</f>
        <v>196</v>
      </c>
      <c r="O429" t="s">
        <v>753</v>
      </c>
      <c r="P429" t="s">
        <v>1538</v>
      </c>
    </row>
    <row r="430" spans="1:16" x14ac:dyDescent="0.35">
      <c r="A430">
        <f t="shared" si="6"/>
        <v>169</v>
      </c>
      <c r="B430" t="s">
        <v>1743</v>
      </c>
      <c r="C430" t="s">
        <v>1200</v>
      </c>
      <c r="D430" t="s">
        <v>734</v>
      </c>
      <c r="E430" t="s">
        <v>838</v>
      </c>
      <c r="F430" t="s">
        <v>846</v>
      </c>
      <c r="G430" t="s">
        <v>847</v>
      </c>
      <c r="H430" t="s">
        <v>848</v>
      </c>
      <c r="I430" t="s">
        <v>844</v>
      </c>
      <c r="J430" t="s">
        <v>738</v>
      </c>
      <c r="K430" s="30">
        <v>43077</v>
      </c>
      <c r="L430" s="8">
        <v>43072.722361111111</v>
      </c>
      <c r="M430" s="21">
        <f>LEN(ProjTextQTable[[#This Row],[text]])</f>
        <v>6739</v>
      </c>
      <c r="N430" s="21">
        <f>LEN(TRIM(CLEAN(SUBSTITUTE(ProjTextQTable[[#This Row],[text]],CHAR(10)," "))))+1 - LEN(SUBSTITUTE(CLEAN(SUBSTITUTE(ProjTextQTable[[#This Row],[text]],CHAR(10)," "))," ",""))</f>
        <v>1098</v>
      </c>
      <c r="O430" t="s">
        <v>821</v>
      </c>
      <c r="P430" t="s">
        <v>1745</v>
      </c>
    </row>
    <row r="431" spans="1:16" x14ac:dyDescent="0.35">
      <c r="A431">
        <f t="shared" si="6"/>
        <v>169</v>
      </c>
      <c r="B431" t="s">
        <v>1743</v>
      </c>
      <c r="C431" t="s">
        <v>1200</v>
      </c>
      <c r="D431" t="s">
        <v>734</v>
      </c>
      <c r="E431" t="s">
        <v>838</v>
      </c>
      <c r="F431" t="s">
        <v>664</v>
      </c>
      <c r="G431" t="s">
        <v>850</v>
      </c>
      <c r="H431" t="s">
        <v>851</v>
      </c>
      <c r="I431" t="s">
        <v>844</v>
      </c>
      <c r="J431" t="s">
        <v>738</v>
      </c>
      <c r="K431" s="30">
        <v>43077</v>
      </c>
      <c r="L431" s="8">
        <v>43071.809560185182</v>
      </c>
      <c r="M431" s="21">
        <f>LEN(ProjTextQTable[[#This Row],[text]])</f>
        <v>4713</v>
      </c>
      <c r="N431" s="21">
        <f>LEN(TRIM(CLEAN(SUBSTITUTE(ProjTextQTable[[#This Row],[text]],CHAR(10)," "))))+1 - LEN(SUBSTITUTE(CLEAN(SUBSTITUTE(ProjTextQTable[[#This Row],[text]],CHAR(10)," "))," ",""))</f>
        <v>728</v>
      </c>
      <c r="O431" t="s">
        <v>821</v>
      </c>
      <c r="P431" t="s">
        <v>1746</v>
      </c>
    </row>
    <row r="432" spans="1:16" x14ac:dyDescent="0.35">
      <c r="A432">
        <f t="shared" si="6"/>
        <v>169</v>
      </c>
      <c r="B432" t="s">
        <v>1743</v>
      </c>
      <c r="C432" t="s">
        <v>1200</v>
      </c>
      <c r="D432" t="s">
        <v>734</v>
      </c>
      <c r="E432" t="s">
        <v>838</v>
      </c>
      <c r="F432" t="s">
        <v>979</v>
      </c>
      <c r="G432" t="s">
        <v>980</v>
      </c>
      <c r="H432" t="s">
        <v>981</v>
      </c>
      <c r="I432" t="s">
        <v>844</v>
      </c>
      <c r="J432" t="s">
        <v>738</v>
      </c>
      <c r="K432" s="30">
        <v>43077</v>
      </c>
      <c r="L432" s="8">
        <v>43073.091134259259</v>
      </c>
      <c r="M432" s="21">
        <f>LEN(ProjTextQTable[[#This Row],[text]])</f>
        <v>990</v>
      </c>
      <c r="N432" s="21">
        <f>LEN(TRIM(CLEAN(SUBSTITUTE(ProjTextQTable[[#This Row],[text]],CHAR(10)," "))))+1 - LEN(SUBSTITUTE(CLEAN(SUBSTITUTE(ProjTextQTable[[#This Row],[text]],CHAR(10)," "))," ",""))</f>
        <v>147</v>
      </c>
      <c r="O432" t="s">
        <v>773</v>
      </c>
      <c r="P432" t="s">
        <v>1747</v>
      </c>
    </row>
    <row r="433" spans="1:16" x14ac:dyDescent="0.35">
      <c r="A433">
        <f t="shared" si="6"/>
        <v>169</v>
      </c>
      <c r="B433" t="s">
        <v>1743</v>
      </c>
      <c r="C433" t="s">
        <v>1200</v>
      </c>
      <c r="D433" t="s">
        <v>752</v>
      </c>
      <c r="E433" t="s">
        <v>838</v>
      </c>
      <c r="F433" t="s">
        <v>753</v>
      </c>
      <c r="G433" t="s">
        <v>753</v>
      </c>
      <c r="H433" t="s">
        <v>753</v>
      </c>
      <c r="K433" s="30"/>
      <c r="L433" s="8">
        <v>43006.043310185189</v>
      </c>
      <c r="M433" s="21">
        <f>LEN(ProjTextQTable[[#This Row],[text]])</f>
        <v>2276</v>
      </c>
      <c r="N433" s="21">
        <f>LEN(TRIM(CLEAN(SUBSTITUTE(ProjTextQTable[[#This Row],[text]],CHAR(10)," "))))+1 - LEN(SUBSTITUTE(CLEAN(SUBSTITUTE(ProjTextQTable[[#This Row],[text]],CHAR(10)," "))," ",""))</f>
        <v>321</v>
      </c>
      <c r="O433" t="s">
        <v>753</v>
      </c>
      <c r="P433" t="s">
        <v>1748</v>
      </c>
    </row>
    <row r="434" spans="1:16" x14ac:dyDescent="0.35">
      <c r="A434">
        <f t="shared" si="6"/>
        <v>170</v>
      </c>
      <c r="B434" t="s">
        <v>1749</v>
      </c>
      <c r="C434" t="s">
        <v>1750</v>
      </c>
      <c r="D434" t="s">
        <v>726</v>
      </c>
      <c r="E434" t="s">
        <v>1583</v>
      </c>
      <c r="F434" t="s">
        <v>1584</v>
      </c>
      <c r="G434" t="s">
        <v>1585</v>
      </c>
      <c r="H434" t="s">
        <v>766</v>
      </c>
      <c r="I434" t="s">
        <v>767</v>
      </c>
      <c r="K434" s="30">
        <v>43087</v>
      </c>
      <c r="L434" s="8">
        <v>43087.718576388892</v>
      </c>
      <c r="M434" s="21">
        <f>LEN(ProjTextQTable[[#This Row],[text]])</f>
        <v>2898</v>
      </c>
      <c r="N434" s="21">
        <f>LEN(TRIM(CLEAN(SUBSTITUTE(ProjTextQTable[[#This Row],[text]],CHAR(10)," "))))+1 - LEN(SUBSTITUTE(CLEAN(SUBSTITUTE(ProjTextQTable[[#This Row],[text]],CHAR(10)," "))," ",""))</f>
        <v>444</v>
      </c>
      <c r="O434" t="s">
        <v>769</v>
      </c>
      <c r="P434" t="s">
        <v>1751</v>
      </c>
    </row>
    <row r="435" spans="1:16" x14ac:dyDescent="0.35">
      <c r="A435">
        <f t="shared" si="6"/>
        <v>170</v>
      </c>
      <c r="B435" t="s">
        <v>1749</v>
      </c>
      <c r="C435" t="s">
        <v>1750</v>
      </c>
      <c r="D435" t="s">
        <v>734</v>
      </c>
      <c r="E435" t="s">
        <v>1583</v>
      </c>
      <c r="F435" t="s">
        <v>1587</v>
      </c>
      <c r="G435" t="s">
        <v>1232</v>
      </c>
      <c r="H435" t="s">
        <v>1588</v>
      </c>
      <c r="I435" t="s">
        <v>737</v>
      </c>
      <c r="J435" t="s">
        <v>738</v>
      </c>
      <c r="K435" s="30">
        <v>43087</v>
      </c>
      <c r="L435" s="8">
        <v>43086.77134259259</v>
      </c>
      <c r="M435" s="21">
        <f>LEN(ProjTextQTable[[#This Row],[text]])</f>
        <v>7449</v>
      </c>
      <c r="N435" s="21">
        <f>LEN(TRIM(CLEAN(SUBSTITUTE(ProjTextQTable[[#This Row],[text]],CHAR(10)," "))))+1 - LEN(SUBSTITUTE(CLEAN(SUBSTITUTE(ProjTextQTable[[#This Row],[text]],CHAR(10)," "))," ",""))</f>
        <v>1171</v>
      </c>
      <c r="O435" t="s">
        <v>830</v>
      </c>
      <c r="P435" t="s">
        <v>1752</v>
      </c>
    </row>
    <row r="436" spans="1:16" x14ac:dyDescent="0.35">
      <c r="A436">
        <f t="shared" si="6"/>
        <v>170</v>
      </c>
      <c r="B436" t="s">
        <v>1749</v>
      </c>
      <c r="C436" t="s">
        <v>1750</v>
      </c>
      <c r="D436" t="s">
        <v>734</v>
      </c>
      <c r="E436" t="s">
        <v>1583</v>
      </c>
      <c r="F436" t="s">
        <v>1594</v>
      </c>
      <c r="G436" t="s">
        <v>1595</v>
      </c>
      <c r="H436" t="s">
        <v>1596</v>
      </c>
      <c r="I436" t="s">
        <v>737</v>
      </c>
      <c r="J436" t="s">
        <v>738</v>
      </c>
      <c r="K436" s="30">
        <v>43087</v>
      </c>
      <c r="L436" s="8">
        <v>43087.029374999998</v>
      </c>
      <c r="M436" s="21">
        <f>LEN(ProjTextQTable[[#This Row],[text]])</f>
        <v>4249</v>
      </c>
      <c r="N436" s="21">
        <f>LEN(TRIM(CLEAN(SUBSTITUTE(ProjTextQTable[[#This Row],[text]],CHAR(10)," "))))+1 - LEN(SUBSTITUTE(CLEAN(SUBSTITUTE(ProjTextQTable[[#This Row],[text]],CHAR(10)," "))," ",""))</f>
        <v>649</v>
      </c>
      <c r="O436" t="s">
        <v>739</v>
      </c>
      <c r="P436" t="s">
        <v>1753</v>
      </c>
    </row>
    <row r="437" spans="1:16" x14ac:dyDescent="0.35">
      <c r="A437">
        <f t="shared" si="6"/>
        <v>170</v>
      </c>
      <c r="B437" t="s">
        <v>1749</v>
      </c>
      <c r="C437" t="s">
        <v>1750</v>
      </c>
      <c r="D437" t="s">
        <v>734</v>
      </c>
      <c r="E437" t="s">
        <v>1583</v>
      </c>
      <c r="F437" t="s">
        <v>1598</v>
      </c>
      <c r="G437" t="s">
        <v>1599</v>
      </c>
      <c r="H437" t="s">
        <v>1600</v>
      </c>
      <c r="I437" t="s">
        <v>737</v>
      </c>
      <c r="J437" t="s">
        <v>738</v>
      </c>
      <c r="K437" s="30">
        <v>43087</v>
      </c>
      <c r="L437" s="8">
        <v>43087.245462962965</v>
      </c>
      <c r="M437" s="21">
        <f>LEN(ProjTextQTable[[#This Row],[text]])</f>
        <v>3400</v>
      </c>
      <c r="N437" s="21">
        <f>LEN(TRIM(CLEAN(SUBSTITUTE(ProjTextQTable[[#This Row],[text]],CHAR(10)," "))))+1 - LEN(SUBSTITUTE(CLEAN(SUBSTITUTE(ProjTextQTable[[#This Row],[text]],CHAR(10)," "))," ",""))</f>
        <v>529</v>
      </c>
      <c r="O437" t="s">
        <v>773</v>
      </c>
      <c r="P437" t="s">
        <v>1754</v>
      </c>
    </row>
    <row r="438" spans="1:16" x14ac:dyDescent="0.35">
      <c r="A438">
        <f t="shared" si="6"/>
        <v>170</v>
      </c>
      <c r="B438" t="s">
        <v>1749</v>
      </c>
      <c r="C438" t="s">
        <v>1750</v>
      </c>
      <c r="D438" t="s">
        <v>734</v>
      </c>
      <c r="E438" t="s">
        <v>1583</v>
      </c>
      <c r="F438" t="s">
        <v>1602</v>
      </c>
      <c r="G438" t="s">
        <v>1603</v>
      </c>
      <c r="H438" t="s">
        <v>1604</v>
      </c>
      <c r="I438" t="s">
        <v>737</v>
      </c>
      <c r="J438" t="s">
        <v>738</v>
      </c>
      <c r="K438" s="30">
        <v>43087</v>
      </c>
      <c r="L438" s="8">
        <v>43087.356689814813</v>
      </c>
      <c r="M438" s="21">
        <f>LEN(ProjTextQTable[[#This Row],[text]])</f>
        <v>1981</v>
      </c>
      <c r="N438" s="21">
        <f>LEN(TRIM(CLEAN(SUBSTITUTE(ProjTextQTable[[#This Row],[text]],CHAR(10)," "))))+1 - LEN(SUBSTITUTE(CLEAN(SUBSTITUTE(ProjTextQTable[[#This Row],[text]],CHAR(10)," "))," ",""))</f>
        <v>297</v>
      </c>
      <c r="O438" t="s">
        <v>777</v>
      </c>
      <c r="P438" t="s">
        <v>1755</v>
      </c>
    </row>
    <row r="439" spans="1:16" x14ac:dyDescent="0.35">
      <c r="A439">
        <f t="shared" si="6"/>
        <v>170</v>
      </c>
      <c r="B439" t="s">
        <v>1749</v>
      </c>
      <c r="C439" t="s">
        <v>1750</v>
      </c>
      <c r="D439" t="s">
        <v>752</v>
      </c>
      <c r="E439" t="s">
        <v>1583</v>
      </c>
      <c r="F439" t="s">
        <v>753</v>
      </c>
      <c r="G439" t="s">
        <v>753</v>
      </c>
      <c r="H439" t="s">
        <v>753</v>
      </c>
      <c r="K439" s="30"/>
      <c r="L439" s="8">
        <v>43006.043310185189</v>
      </c>
      <c r="M439" s="21">
        <f>LEN(ProjTextQTable[[#This Row],[text]])</f>
        <v>4505</v>
      </c>
      <c r="N439" s="21">
        <f>LEN(TRIM(CLEAN(SUBSTITUTE(ProjTextQTable[[#This Row],[text]],CHAR(10)," "))))+1 - LEN(SUBSTITUTE(CLEAN(SUBSTITUTE(ProjTextQTable[[#This Row],[text]],CHAR(10)," "))," ",""))</f>
        <v>638</v>
      </c>
      <c r="O439" t="s">
        <v>753</v>
      </c>
      <c r="P439" t="s">
        <v>1756</v>
      </c>
    </row>
    <row r="440" spans="1:16" x14ac:dyDescent="0.35">
      <c r="A440">
        <f t="shared" si="6"/>
        <v>171</v>
      </c>
      <c r="B440" t="s">
        <v>1757</v>
      </c>
      <c r="C440" t="s">
        <v>1758</v>
      </c>
      <c r="D440" t="s">
        <v>752</v>
      </c>
      <c r="E440" t="s">
        <v>800</v>
      </c>
      <c r="F440" t="s">
        <v>753</v>
      </c>
      <c r="G440" t="s">
        <v>753</v>
      </c>
      <c r="H440" t="s">
        <v>753</v>
      </c>
      <c r="K440" s="30"/>
      <c r="L440" s="8">
        <v>43006.043321759258</v>
      </c>
      <c r="M440" s="21">
        <f>LEN(ProjTextQTable[[#This Row],[text]])</f>
        <v>4378</v>
      </c>
      <c r="N440" s="21">
        <f>LEN(TRIM(CLEAN(SUBSTITUTE(ProjTextQTable[[#This Row],[text]],CHAR(10)," "))))+1 - LEN(SUBSTITUTE(CLEAN(SUBSTITUTE(ProjTextQTable[[#This Row],[text]],CHAR(10)," "))," ",""))</f>
        <v>639</v>
      </c>
      <c r="O440" t="s">
        <v>753</v>
      </c>
      <c r="P440" t="s">
        <v>1759</v>
      </c>
    </row>
    <row r="441" spans="1:16" x14ac:dyDescent="0.35">
      <c r="A441">
        <f t="shared" si="6"/>
        <v>172</v>
      </c>
      <c r="B441" t="s">
        <v>1760</v>
      </c>
      <c r="C441" t="s">
        <v>1761</v>
      </c>
      <c r="D441" t="s">
        <v>752</v>
      </c>
      <c r="E441" t="s">
        <v>786</v>
      </c>
      <c r="F441" t="s">
        <v>753</v>
      </c>
      <c r="G441" t="s">
        <v>753</v>
      </c>
      <c r="H441" t="s">
        <v>753</v>
      </c>
      <c r="K441" s="30"/>
      <c r="L441" s="8">
        <v>43006.043321759258</v>
      </c>
      <c r="M441" s="21">
        <f>LEN(ProjTextQTable[[#This Row],[text]])</f>
        <v>4562</v>
      </c>
      <c r="N441" s="21">
        <f>LEN(TRIM(CLEAN(SUBSTITUTE(ProjTextQTable[[#This Row],[text]],CHAR(10)," "))))+1 - LEN(SUBSTITUTE(CLEAN(SUBSTITUTE(ProjTextQTable[[#This Row],[text]],CHAR(10)," "))," ",""))</f>
        <v>627</v>
      </c>
      <c r="O441" t="s">
        <v>753</v>
      </c>
      <c r="P441" t="s">
        <v>1762</v>
      </c>
    </row>
    <row r="442" spans="1:16" x14ac:dyDescent="0.35">
      <c r="A442">
        <f t="shared" si="6"/>
        <v>173</v>
      </c>
      <c r="B442" t="s">
        <v>1763</v>
      </c>
      <c r="C442" t="s">
        <v>1764</v>
      </c>
      <c r="D442" t="s">
        <v>726</v>
      </c>
      <c r="E442" t="s">
        <v>838</v>
      </c>
      <c r="F442" t="s">
        <v>839</v>
      </c>
      <c r="G442" t="s">
        <v>840</v>
      </c>
      <c r="H442" t="s">
        <v>1536</v>
      </c>
      <c r="I442" t="s">
        <v>815</v>
      </c>
      <c r="K442" s="30">
        <v>43076</v>
      </c>
      <c r="L442" s="8">
        <v>43077.451041666667</v>
      </c>
      <c r="M442" s="21">
        <f>LEN(ProjTextQTable[[#This Row],[text]])</f>
        <v>4348</v>
      </c>
      <c r="N442" s="21">
        <f>LEN(TRIM(CLEAN(SUBSTITUTE(ProjTextQTable[[#This Row],[text]],CHAR(10)," "))))+1 - LEN(SUBSTITUTE(CLEAN(SUBSTITUTE(ProjTextQTable[[#This Row],[text]],CHAR(10)," "))," ",""))</f>
        <v>648</v>
      </c>
      <c r="O442" t="s">
        <v>816</v>
      </c>
      <c r="P442" t="s">
        <v>1765</v>
      </c>
    </row>
    <row r="443" spans="1:16" x14ac:dyDescent="0.35">
      <c r="A443">
        <f t="shared" si="6"/>
        <v>173</v>
      </c>
      <c r="B443" t="s">
        <v>1763</v>
      </c>
      <c r="C443" t="s">
        <v>1764</v>
      </c>
      <c r="D443" t="s">
        <v>895</v>
      </c>
      <c r="E443" t="s">
        <v>838</v>
      </c>
      <c r="F443" t="s">
        <v>753</v>
      </c>
      <c r="G443" t="s">
        <v>896</v>
      </c>
      <c r="H443" t="s">
        <v>753</v>
      </c>
      <c r="I443" t="s">
        <v>753</v>
      </c>
      <c r="K443" s="30"/>
      <c r="L443" s="8">
        <v>43081.399328703701</v>
      </c>
      <c r="M443" s="21">
        <f>LEN(ProjTextQTable[[#This Row],[text]])</f>
        <v>1319</v>
      </c>
      <c r="N443" s="21">
        <f>LEN(TRIM(CLEAN(SUBSTITUTE(ProjTextQTable[[#This Row],[text]],CHAR(10)," "))))+1 - LEN(SUBSTITUTE(CLEAN(SUBSTITUTE(ProjTextQTable[[#This Row],[text]],CHAR(10)," "))," ",""))</f>
        <v>196</v>
      </c>
      <c r="O443" t="s">
        <v>753</v>
      </c>
      <c r="P443" t="s">
        <v>1538</v>
      </c>
    </row>
    <row r="444" spans="1:16" x14ac:dyDescent="0.35">
      <c r="A444">
        <f t="shared" si="6"/>
        <v>173</v>
      </c>
      <c r="B444" t="s">
        <v>1763</v>
      </c>
      <c r="C444" t="s">
        <v>1764</v>
      </c>
      <c r="D444" t="s">
        <v>734</v>
      </c>
      <c r="E444" t="s">
        <v>838</v>
      </c>
      <c r="F444" t="s">
        <v>846</v>
      </c>
      <c r="G444" t="s">
        <v>847</v>
      </c>
      <c r="H444" t="s">
        <v>848</v>
      </c>
      <c r="I444" t="s">
        <v>844</v>
      </c>
      <c r="J444" t="s">
        <v>738</v>
      </c>
      <c r="K444" s="30">
        <v>43077</v>
      </c>
      <c r="L444" s="8">
        <v>43073.593981481485</v>
      </c>
      <c r="M444" s="21">
        <f>LEN(ProjTextQTable[[#This Row],[text]])</f>
        <v>4505</v>
      </c>
      <c r="N444" s="21">
        <f>LEN(TRIM(CLEAN(SUBSTITUTE(ProjTextQTable[[#This Row],[text]],CHAR(10)," "))))+1 - LEN(SUBSTITUTE(CLEAN(SUBSTITUTE(ProjTextQTable[[#This Row],[text]],CHAR(10)," "))," ",""))</f>
        <v>693</v>
      </c>
      <c r="O444" t="s">
        <v>920</v>
      </c>
      <c r="P444" t="s">
        <v>1766</v>
      </c>
    </row>
    <row r="445" spans="1:16" x14ac:dyDescent="0.35">
      <c r="A445">
        <f t="shared" si="6"/>
        <v>173</v>
      </c>
      <c r="B445" t="s">
        <v>1763</v>
      </c>
      <c r="C445" t="s">
        <v>1764</v>
      </c>
      <c r="D445" t="s">
        <v>734</v>
      </c>
      <c r="E445" t="s">
        <v>838</v>
      </c>
      <c r="F445" t="s">
        <v>979</v>
      </c>
      <c r="G445" t="s">
        <v>980</v>
      </c>
      <c r="H445" t="s">
        <v>981</v>
      </c>
      <c r="I445" t="s">
        <v>844</v>
      </c>
      <c r="J445" t="s">
        <v>738</v>
      </c>
      <c r="K445" s="30">
        <v>43077</v>
      </c>
      <c r="L445" s="8">
        <v>43073.089212962965</v>
      </c>
      <c r="M445" s="21">
        <f>LEN(ProjTextQTable[[#This Row],[text]])</f>
        <v>1283</v>
      </c>
      <c r="N445" s="21">
        <f>LEN(TRIM(CLEAN(SUBSTITUTE(ProjTextQTable[[#This Row],[text]],CHAR(10)," "))))+1 - LEN(SUBSTITUTE(CLEAN(SUBSTITUTE(ProjTextQTable[[#This Row],[text]],CHAR(10)," "))," ",""))</f>
        <v>190</v>
      </c>
      <c r="O445" t="s">
        <v>777</v>
      </c>
      <c r="P445" t="s">
        <v>1767</v>
      </c>
    </row>
    <row r="446" spans="1:16" x14ac:dyDescent="0.35">
      <c r="A446">
        <f t="shared" si="6"/>
        <v>173</v>
      </c>
      <c r="B446" t="s">
        <v>1763</v>
      </c>
      <c r="C446" t="s">
        <v>1764</v>
      </c>
      <c r="D446" t="s">
        <v>734</v>
      </c>
      <c r="E446" t="s">
        <v>838</v>
      </c>
      <c r="F446" t="s">
        <v>588</v>
      </c>
      <c r="G446" t="s">
        <v>853</v>
      </c>
      <c r="H446" t="s">
        <v>854</v>
      </c>
      <c r="I446" t="s">
        <v>844</v>
      </c>
      <c r="J446" t="s">
        <v>738</v>
      </c>
      <c r="K446" s="30">
        <v>43077</v>
      </c>
      <c r="L446" s="8">
        <v>43055.783252314817</v>
      </c>
      <c r="M446" s="21">
        <f>LEN(ProjTextQTable[[#This Row],[text]])</f>
        <v>5343</v>
      </c>
      <c r="N446" s="21">
        <f>LEN(TRIM(CLEAN(SUBSTITUTE(ProjTextQTable[[#This Row],[text]],CHAR(10)," "))))+1 - LEN(SUBSTITUTE(CLEAN(SUBSTITUTE(ProjTextQTable[[#This Row],[text]],CHAR(10)," "))," ",""))</f>
        <v>868</v>
      </c>
      <c r="O446" t="s">
        <v>777</v>
      </c>
      <c r="P446" t="s">
        <v>1768</v>
      </c>
    </row>
    <row r="447" spans="1:16" x14ac:dyDescent="0.35">
      <c r="A447">
        <f t="shared" si="6"/>
        <v>173</v>
      </c>
      <c r="B447" t="s">
        <v>1763</v>
      </c>
      <c r="C447" t="s">
        <v>1764</v>
      </c>
      <c r="D447" t="s">
        <v>734</v>
      </c>
      <c r="E447" t="s">
        <v>838</v>
      </c>
      <c r="F447" t="s">
        <v>1529</v>
      </c>
      <c r="G447" t="s">
        <v>1530</v>
      </c>
      <c r="H447" t="s">
        <v>1531</v>
      </c>
      <c r="I447" t="s">
        <v>844</v>
      </c>
      <c r="J447" t="s">
        <v>738</v>
      </c>
      <c r="K447" s="30">
        <v>43077</v>
      </c>
      <c r="L447" s="8">
        <v>43076.577800925923</v>
      </c>
      <c r="M447" s="21">
        <f>LEN(ProjTextQTable[[#This Row],[text]])</f>
        <v>5339</v>
      </c>
      <c r="N447" s="21">
        <f>LEN(TRIM(CLEAN(SUBSTITUTE(ProjTextQTable[[#This Row],[text]],CHAR(10)," "))))+1 - LEN(SUBSTITUTE(CLEAN(SUBSTITUTE(ProjTextQTable[[#This Row],[text]],CHAR(10)," "))," ",""))</f>
        <v>786</v>
      </c>
      <c r="O447" t="s">
        <v>773</v>
      </c>
      <c r="P447" t="s">
        <v>1769</v>
      </c>
    </row>
    <row r="448" spans="1:16" x14ac:dyDescent="0.35">
      <c r="A448">
        <f t="shared" si="6"/>
        <v>173</v>
      </c>
      <c r="B448" t="s">
        <v>1763</v>
      </c>
      <c r="C448" t="s">
        <v>1764</v>
      </c>
      <c r="D448" t="s">
        <v>752</v>
      </c>
      <c r="E448" t="s">
        <v>838</v>
      </c>
      <c r="F448" t="s">
        <v>753</v>
      </c>
      <c r="G448" t="s">
        <v>753</v>
      </c>
      <c r="H448" t="s">
        <v>753</v>
      </c>
      <c r="K448" s="30"/>
      <c r="L448" s="8">
        <v>43006.043333333335</v>
      </c>
      <c r="M448" s="21">
        <f>LEN(ProjTextQTable[[#This Row],[text]])</f>
        <v>2389</v>
      </c>
      <c r="N448" s="21">
        <f>LEN(TRIM(CLEAN(SUBSTITUTE(ProjTextQTable[[#This Row],[text]],CHAR(10)," "))))+1 - LEN(SUBSTITUTE(CLEAN(SUBSTITUTE(ProjTextQTable[[#This Row],[text]],CHAR(10)," "))," ",""))</f>
        <v>327</v>
      </c>
      <c r="O448" t="s">
        <v>753</v>
      </c>
      <c r="P448" t="s">
        <v>1770</v>
      </c>
    </row>
    <row r="449" spans="1:16" x14ac:dyDescent="0.35">
      <c r="A449">
        <f t="shared" si="6"/>
        <v>174</v>
      </c>
      <c r="B449" t="s">
        <v>1771</v>
      </c>
      <c r="C449" t="s">
        <v>1772</v>
      </c>
      <c r="D449" t="s">
        <v>726</v>
      </c>
      <c r="E449" t="s">
        <v>863</v>
      </c>
      <c r="F449" t="s">
        <v>864</v>
      </c>
      <c r="G449" t="s">
        <v>865</v>
      </c>
      <c r="H449" t="s">
        <v>814</v>
      </c>
      <c r="I449" t="s">
        <v>815</v>
      </c>
      <c r="J449" t="s">
        <v>893</v>
      </c>
      <c r="K449" s="30">
        <v>43080</v>
      </c>
      <c r="L449" s="8">
        <v>43081.610567129632</v>
      </c>
      <c r="M449" s="21">
        <f>LEN(ProjTextQTable[[#This Row],[text]])</f>
        <v>3102</v>
      </c>
      <c r="N449" s="21">
        <f>LEN(TRIM(CLEAN(SUBSTITUTE(ProjTextQTable[[#This Row],[text]],CHAR(10)," "))))+1 - LEN(SUBSTITUTE(CLEAN(SUBSTITUTE(ProjTextQTable[[#This Row],[text]],CHAR(10)," "))," ",""))</f>
        <v>447</v>
      </c>
      <c r="O449" t="s">
        <v>816</v>
      </c>
      <c r="P449" t="s">
        <v>1773</v>
      </c>
    </row>
    <row r="450" spans="1:16" x14ac:dyDescent="0.35">
      <c r="A450">
        <f t="shared" ref="A450:A513" si="7">A449+(B450&lt;&gt;B449)</f>
        <v>174</v>
      </c>
      <c r="B450" t="s">
        <v>1771</v>
      </c>
      <c r="C450" t="s">
        <v>1772</v>
      </c>
      <c r="D450" t="s">
        <v>895</v>
      </c>
      <c r="E450" t="s">
        <v>863</v>
      </c>
      <c r="F450" t="s">
        <v>753</v>
      </c>
      <c r="G450" t="s">
        <v>896</v>
      </c>
      <c r="H450" t="s">
        <v>753</v>
      </c>
      <c r="I450" t="s">
        <v>753</v>
      </c>
      <c r="K450" s="30"/>
      <c r="L450" s="8">
        <v>43082.530173611114</v>
      </c>
      <c r="M450" s="21">
        <f>LEN(ProjTextQTable[[#This Row],[text]])</f>
        <v>2084</v>
      </c>
      <c r="N450" s="21">
        <f>LEN(TRIM(CLEAN(SUBSTITUTE(ProjTextQTable[[#This Row],[text]],CHAR(10)," "))))+1 - LEN(SUBSTITUTE(CLEAN(SUBSTITUTE(ProjTextQTable[[#This Row],[text]],CHAR(10)," "))," ",""))</f>
        <v>309</v>
      </c>
      <c r="O450" t="s">
        <v>753</v>
      </c>
      <c r="P450" t="s">
        <v>1774</v>
      </c>
    </row>
    <row r="451" spans="1:16" x14ac:dyDescent="0.35">
      <c r="A451">
        <f t="shared" si="7"/>
        <v>174</v>
      </c>
      <c r="B451" t="s">
        <v>1771</v>
      </c>
      <c r="C451" t="s">
        <v>1772</v>
      </c>
      <c r="D451" t="s">
        <v>734</v>
      </c>
      <c r="E451" t="s">
        <v>863</v>
      </c>
      <c r="F451" t="s">
        <v>1040</v>
      </c>
      <c r="G451" t="s">
        <v>1041</v>
      </c>
      <c r="H451" t="s">
        <v>1042</v>
      </c>
      <c r="I451" t="s">
        <v>737</v>
      </c>
      <c r="J451" t="s">
        <v>738</v>
      </c>
      <c r="K451" s="30">
        <v>43081</v>
      </c>
      <c r="L451" s="8">
        <v>43080.353252314817</v>
      </c>
      <c r="M451" s="21">
        <f>LEN(ProjTextQTable[[#This Row],[text]])</f>
        <v>4144</v>
      </c>
      <c r="N451" s="21">
        <f>LEN(TRIM(CLEAN(SUBSTITUTE(ProjTextQTable[[#This Row],[text]],CHAR(10)," "))))+1 - LEN(SUBSTITUTE(CLEAN(SUBSTITUTE(ProjTextQTable[[#This Row],[text]],CHAR(10)," "))," ",""))</f>
        <v>624</v>
      </c>
      <c r="O451" t="s">
        <v>777</v>
      </c>
      <c r="P451" t="s">
        <v>1775</v>
      </c>
    </row>
    <row r="452" spans="1:16" x14ac:dyDescent="0.35">
      <c r="A452">
        <f t="shared" si="7"/>
        <v>174</v>
      </c>
      <c r="B452" t="s">
        <v>1771</v>
      </c>
      <c r="C452" t="s">
        <v>1772</v>
      </c>
      <c r="D452" t="s">
        <v>734</v>
      </c>
      <c r="E452" t="s">
        <v>863</v>
      </c>
      <c r="F452" t="s">
        <v>561</v>
      </c>
      <c r="G452" t="s">
        <v>902</v>
      </c>
      <c r="H452" t="s">
        <v>903</v>
      </c>
      <c r="I452" t="s">
        <v>737</v>
      </c>
      <c r="J452" t="s">
        <v>738</v>
      </c>
      <c r="K452" s="30">
        <v>43081</v>
      </c>
      <c r="L452" s="8">
        <v>43079.475127314814</v>
      </c>
      <c r="M452" s="21">
        <f>LEN(ProjTextQTable[[#This Row],[text]])</f>
        <v>2161</v>
      </c>
      <c r="N452" s="21">
        <f>LEN(TRIM(CLEAN(SUBSTITUTE(ProjTextQTable[[#This Row],[text]],CHAR(10)," "))))+1 - LEN(SUBSTITUTE(CLEAN(SUBSTITUTE(ProjTextQTable[[#This Row],[text]],CHAR(10)," "))," ",""))</f>
        <v>330</v>
      </c>
      <c r="O452" t="s">
        <v>830</v>
      </c>
      <c r="P452" t="s">
        <v>1776</v>
      </c>
    </row>
    <row r="453" spans="1:16" x14ac:dyDescent="0.35">
      <c r="A453">
        <f t="shared" si="7"/>
        <v>174</v>
      </c>
      <c r="B453" t="s">
        <v>1771</v>
      </c>
      <c r="C453" t="s">
        <v>1772</v>
      </c>
      <c r="D453" t="s">
        <v>734</v>
      </c>
      <c r="E453" t="s">
        <v>863</v>
      </c>
      <c r="F453" t="s">
        <v>1777</v>
      </c>
      <c r="G453" t="s">
        <v>1555</v>
      </c>
      <c r="H453" t="s">
        <v>1778</v>
      </c>
      <c r="I453" t="s">
        <v>738</v>
      </c>
      <c r="J453" t="s">
        <v>738</v>
      </c>
      <c r="K453" s="30">
        <v>43444</v>
      </c>
      <c r="L453" s="8">
        <v>43079.986666666664</v>
      </c>
      <c r="M453" s="21">
        <f>LEN(ProjTextQTable[[#This Row],[text]])</f>
        <v>5677</v>
      </c>
      <c r="N453" s="21">
        <f>LEN(TRIM(CLEAN(SUBSTITUTE(ProjTextQTable[[#This Row],[text]],CHAR(10)," "))))+1 - LEN(SUBSTITUTE(CLEAN(SUBSTITUTE(ProjTextQTable[[#This Row],[text]],CHAR(10)," "))," ",""))</f>
        <v>852</v>
      </c>
      <c r="O453" t="s">
        <v>777</v>
      </c>
      <c r="P453" t="s">
        <v>1779</v>
      </c>
    </row>
    <row r="454" spans="1:16" x14ac:dyDescent="0.35">
      <c r="A454">
        <f t="shared" si="7"/>
        <v>174</v>
      </c>
      <c r="B454" t="s">
        <v>1771</v>
      </c>
      <c r="C454" t="s">
        <v>1772</v>
      </c>
      <c r="D454" t="s">
        <v>734</v>
      </c>
      <c r="E454" t="s">
        <v>863</v>
      </c>
      <c r="F454" t="s">
        <v>661</v>
      </c>
      <c r="G454" t="s">
        <v>872</v>
      </c>
      <c r="H454" t="s">
        <v>873</v>
      </c>
      <c r="I454" t="s">
        <v>737</v>
      </c>
      <c r="J454" t="s">
        <v>738</v>
      </c>
      <c r="K454" s="30">
        <v>43081</v>
      </c>
      <c r="L454" s="8">
        <v>43078.944965277777</v>
      </c>
      <c r="M454" s="21">
        <f>LEN(ProjTextQTable[[#This Row],[text]])</f>
        <v>6281</v>
      </c>
      <c r="N454" s="21">
        <f>LEN(TRIM(CLEAN(SUBSTITUTE(ProjTextQTable[[#This Row],[text]],CHAR(10)," "))))+1 - LEN(SUBSTITUTE(CLEAN(SUBSTITUTE(ProjTextQTable[[#This Row],[text]],CHAR(10)," "))," ",""))</f>
        <v>948</v>
      </c>
      <c r="O454" t="s">
        <v>773</v>
      </c>
      <c r="P454" t="s">
        <v>1780</v>
      </c>
    </row>
    <row r="455" spans="1:16" x14ac:dyDescent="0.35">
      <c r="A455">
        <f t="shared" si="7"/>
        <v>174</v>
      </c>
      <c r="B455" t="s">
        <v>1771</v>
      </c>
      <c r="C455" t="s">
        <v>1772</v>
      </c>
      <c r="D455" t="s">
        <v>752</v>
      </c>
      <c r="E455" t="s">
        <v>863</v>
      </c>
      <c r="F455" t="s">
        <v>753</v>
      </c>
      <c r="G455" t="s">
        <v>753</v>
      </c>
      <c r="H455" t="s">
        <v>753</v>
      </c>
      <c r="K455" s="30"/>
      <c r="L455" s="8">
        <v>43006.043333333335</v>
      </c>
      <c r="M455" s="21">
        <f>LEN(ProjTextQTable[[#This Row],[text]])</f>
        <v>4420</v>
      </c>
      <c r="N455" s="21">
        <f>LEN(TRIM(CLEAN(SUBSTITUTE(ProjTextQTable[[#This Row],[text]],CHAR(10)," "))))+1 - LEN(SUBSTITUTE(CLEAN(SUBSTITUTE(ProjTextQTable[[#This Row],[text]],CHAR(10)," "))," ",""))</f>
        <v>619</v>
      </c>
      <c r="O455" t="s">
        <v>753</v>
      </c>
      <c r="P455" t="s">
        <v>1781</v>
      </c>
    </row>
    <row r="456" spans="1:16" x14ac:dyDescent="0.35">
      <c r="A456">
        <f t="shared" si="7"/>
        <v>175</v>
      </c>
      <c r="B456" t="s">
        <v>1782</v>
      </c>
      <c r="C456" t="s">
        <v>1783</v>
      </c>
      <c r="D456" t="s">
        <v>752</v>
      </c>
      <c r="E456" t="s">
        <v>1201</v>
      </c>
      <c r="F456" t="s">
        <v>753</v>
      </c>
      <c r="G456" t="s">
        <v>753</v>
      </c>
      <c r="H456" t="s">
        <v>753</v>
      </c>
      <c r="K456" s="30"/>
      <c r="L456" s="8">
        <v>43006.043333333335</v>
      </c>
      <c r="M456" s="21">
        <f>LEN(ProjTextQTable[[#This Row],[text]])</f>
        <v>3266</v>
      </c>
      <c r="N456" s="21">
        <f>LEN(TRIM(CLEAN(SUBSTITUTE(ProjTextQTable[[#This Row],[text]],CHAR(10)," "))))+1 - LEN(SUBSTITUTE(CLEAN(SUBSTITUTE(ProjTextQTable[[#This Row],[text]],CHAR(10)," "))," ",""))</f>
        <v>429</v>
      </c>
      <c r="O456" t="s">
        <v>753</v>
      </c>
      <c r="P456" t="s">
        <v>1784</v>
      </c>
    </row>
    <row r="457" spans="1:16" x14ac:dyDescent="0.35">
      <c r="A457">
        <f t="shared" si="7"/>
        <v>176</v>
      </c>
      <c r="B457" t="s">
        <v>1785</v>
      </c>
      <c r="C457" t="s">
        <v>1786</v>
      </c>
      <c r="D457" t="s">
        <v>752</v>
      </c>
      <c r="E457" t="s">
        <v>786</v>
      </c>
      <c r="F457" t="s">
        <v>753</v>
      </c>
      <c r="G457" t="s">
        <v>753</v>
      </c>
      <c r="H457" t="s">
        <v>753</v>
      </c>
      <c r="K457" s="30"/>
      <c r="L457" s="8">
        <v>43006.043333333335</v>
      </c>
      <c r="M457" s="21">
        <f>LEN(ProjTextQTable[[#This Row],[text]])</f>
        <v>2239</v>
      </c>
      <c r="N457" s="21">
        <f>LEN(TRIM(CLEAN(SUBSTITUTE(ProjTextQTable[[#This Row],[text]],CHAR(10)," "))))+1 - LEN(SUBSTITUTE(CLEAN(SUBSTITUTE(ProjTextQTable[[#This Row],[text]],CHAR(10)," "))," ",""))</f>
        <v>334</v>
      </c>
      <c r="O457" t="s">
        <v>753</v>
      </c>
      <c r="P457" t="s">
        <v>1787</v>
      </c>
    </row>
    <row r="458" spans="1:16" x14ac:dyDescent="0.35">
      <c r="A458">
        <f t="shared" si="7"/>
        <v>177</v>
      </c>
      <c r="B458" t="s">
        <v>1788</v>
      </c>
      <c r="C458" t="s">
        <v>1789</v>
      </c>
      <c r="D458" t="s">
        <v>752</v>
      </c>
      <c r="E458" t="s">
        <v>807</v>
      </c>
      <c r="F458" t="s">
        <v>753</v>
      </c>
      <c r="G458" t="s">
        <v>753</v>
      </c>
      <c r="H458" t="s">
        <v>753</v>
      </c>
      <c r="K458" s="30"/>
      <c r="L458" s="8">
        <v>43006.043344907404</v>
      </c>
      <c r="M458" s="21">
        <f>LEN(ProjTextQTable[[#This Row],[text]])</f>
        <v>3195</v>
      </c>
      <c r="N458" s="21">
        <f>LEN(TRIM(CLEAN(SUBSTITUTE(ProjTextQTable[[#This Row],[text]],CHAR(10)," "))))+1 - LEN(SUBSTITUTE(CLEAN(SUBSTITUTE(ProjTextQTable[[#This Row],[text]],CHAR(10)," "))," ",""))</f>
        <v>462</v>
      </c>
      <c r="O458" t="s">
        <v>753</v>
      </c>
      <c r="P458" t="s">
        <v>1790</v>
      </c>
    </row>
    <row r="459" spans="1:16" x14ac:dyDescent="0.35">
      <c r="A459">
        <f t="shared" si="7"/>
        <v>178</v>
      </c>
      <c r="B459" t="s">
        <v>1791</v>
      </c>
      <c r="C459" t="s">
        <v>1357</v>
      </c>
      <c r="D459" t="s">
        <v>726</v>
      </c>
      <c r="E459" t="s">
        <v>1358</v>
      </c>
      <c r="F459" t="s">
        <v>1070</v>
      </c>
      <c r="G459" t="s">
        <v>1071</v>
      </c>
      <c r="H459" t="s">
        <v>814</v>
      </c>
      <c r="I459" t="s">
        <v>815</v>
      </c>
      <c r="K459" s="30">
        <v>43080</v>
      </c>
      <c r="L459" s="8">
        <v>43081.549814814818</v>
      </c>
      <c r="M459" s="21">
        <f>LEN(ProjTextQTable[[#This Row],[text]])</f>
        <v>2115</v>
      </c>
      <c r="N459" s="21">
        <f>LEN(TRIM(CLEAN(SUBSTITUTE(ProjTextQTable[[#This Row],[text]],CHAR(10)," "))))+1 - LEN(SUBSTITUTE(CLEAN(SUBSTITUTE(ProjTextQTable[[#This Row],[text]],CHAR(10)," "))," ",""))</f>
        <v>306</v>
      </c>
      <c r="O459" t="s">
        <v>816</v>
      </c>
      <c r="P459" t="s">
        <v>1792</v>
      </c>
    </row>
    <row r="460" spans="1:16" x14ac:dyDescent="0.35">
      <c r="A460">
        <f t="shared" si="7"/>
        <v>178</v>
      </c>
      <c r="B460" t="s">
        <v>1791</v>
      </c>
      <c r="C460" t="s">
        <v>1357</v>
      </c>
      <c r="D460" t="s">
        <v>734</v>
      </c>
      <c r="E460" t="s">
        <v>1358</v>
      </c>
      <c r="F460" t="s">
        <v>1323</v>
      </c>
      <c r="G460" t="s">
        <v>1324</v>
      </c>
      <c r="H460" t="s">
        <v>1325</v>
      </c>
      <c r="I460" t="s">
        <v>844</v>
      </c>
      <c r="J460" t="s">
        <v>738</v>
      </c>
      <c r="K460" s="30">
        <v>43081</v>
      </c>
      <c r="L460" s="8">
        <v>43081.475763888891</v>
      </c>
      <c r="M460" s="21">
        <f>LEN(ProjTextQTable[[#This Row],[text]])</f>
        <v>1456</v>
      </c>
      <c r="N460" s="21">
        <f>LEN(TRIM(CLEAN(SUBSTITUTE(ProjTextQTable[[#This Row],[text]],CHAR(10)," "))))+1 - LEN(SUBSTITUTE(CLEAN(SUBSTITUTE(ProjTextQTable[[#This Row],[text]],CHAR(10)," "))," ",""))</f>
        <v>229</v>
      </c>
      <c r="O460" t="s">
        <v>830</v>
      </c>
      <c r="P460" t="s">
        <v>1793</v>
      </c>
    </row>
    <row r="461" spans="1:16" x14ac:dyDescent="0.35">
      <c r="A461">
        <f t="shared" si="7"/>
        <v>178</v>
      </c>
      <c r="B461" t="s">
        <v>1791</v>
      </c>
      <c r="C461" t="s">
        <v>1357</v>
      </c>
      <c r="D461" t="s">
        <v>734</v>
      </c>
      <c r="E461" t="s">
        <v>1358</v>
      </c>
      <c r="F461" t="s">
        <v>1076</v>
      </c>
      <c r="G461" t="s">
        <v>1077</v>
      </c>
      <c r="H461" t="s">
        <v>1078</v>
      </c>
      <c r="I461" t="s">
        <v>844</v>
      </c>
      <c r="J461" t="s">
        <v>738</v>
      </c>
      <c r="K461" s="30">
        <v>43081</v>
      </c>
      <c r="L461" s="8">
        <v>43078.581747685188</v>
      </c>
      <c r="M461" s="21">
        <f>LEN(ProjTextQTable[[#This Row],[text]])</f>
        <v>4706</v>
      </c>
      <c r="N461" s="21">
        <f>LEN(TRIM(CLEAN(SUBSTITUTE(ProjTextQTable[[#This Row],[text]],CHAR(10)," "))))+1 - LEN(SUBSTITUTE(CLEAN(SUBSTITUTE(ProjTextQTable[[#This Row],[text]],CHAR(10)," "))," ",""))</f>
        <v>735</v>
      </c>
      <c r="O461" t="s">
        <v>777</v>
      </c>
      <c r="P461" t="s">
        <v>1794</v>
      </c>
    </row>
    <row r="462" spans="1:16" x14ac:dyDescent="0.35">
      <c r="A462">
        <f t="shared" si="7"/>
        <v>178</v>
      </c>
      <c r="B462" t="s">
        <v>1791</v>
      </c>
      <c r="C462" t="s">
        <v>1357</v>
      </c>
      <c r="D462" t="s">
        <v>734</v>
      </c>
      <c r="E462" t="s">
        <v>1358</v>
      </c>
      <c r="F462" t="s">
        <v>525</v>
      </c>
      <c r="G462" t="s">
        <v>1362</v>
      </c>
      <c r="H462" t="s">
        <v>1363</v>
      </c>
      <c r="I462" t="s">
        <v>844</v>
      </c>
      <c r="J462" t="s">
        <v>738</v>
      </c>
      <c r="K462" s="30">
        <v>43081</v>
      </c>
      <c r="L462" s="8">
        <v>43081.473726851851</v>
      </c>
      <c r="M462" s="21">
        <f>LEN(ProjTextQTable[[#This Row],[text]])</f>
        <v>2641</v>
      </c>
      <c r="N462" s="21">
        <f>LEN(TRIM(CLEAN(SUBSTITUTE(ProjTextQTable[[#This Row],[text]],CHAR(10)," "))))+1 - LEN(SUBSTITUTE(CLEAN(SUBSTITUTE(ProjTextQTable[[#This Row],[text]],CHAR(10)," "))," ",""))</f>
        <v>420</v>
      </c>
      <c r="O462" t="s">
        <v>777</v>
      </c>
      <c r="P462" t="s">
        <v>1795</v>
      </c>
    </row>
    <row r="463" spans="1:16" x14ac:dyDescent="0.35">
      <c r="A463">
        <f t="shared" si="7"/>
        <v>178</v>
      </c>
      <c r="B463" t="s">
        <v>1791</v>
      </c>
      <c r="C463" t="s">
        <v>1357</v>
      </c>
      <c r="D463" t="s">
        <v>734</v>
      </c>
      <c r="E463" t="s">
        <v>1358</v>
      </c>
      <c r="F463" t="s">
        <v>1082</v>
      </c>
      <c r="G463" t="s">
        <v>1083</v>
      </c>
      <c r="H463" t="s">
        <v>1084</v>
      </c>
      <c r="I463" t="s">
        <v>844</v>
      </c>
      <c r="J463" t="s">
        <v>738</v>
      </c>
      <c r="K463" s="30">
        <v>43081</v>
      </c>
      <c r="L463" s="8">
        <v>43077.71806712963</v>
      </c>
      <c r="M463" s="21">
        <f>LEN(ProjTextQTable[[#This Row],[text]])</f>
        <v>3494</v>
      </c>
      <c r="N463" s="21">
        <f>LEN(TRIM(CLEAN(SUBSTITUTE(ProjTextQTable[[#This Row],[text]],CHAR(10)," "))))+1 - LEN(SUBSTITUTE(CLEAN(SUBSTITUTE(ProjTextQTable[[#This Row],[text]],CHAR(10)," "))," ",""))</f>
        <v>485</v>
      </c>
      <c r="O463" t="s">
        <v>830</v>
      </c>
      <c r="P463" t="s">
        <v>1796</v>
      </c>
    </row>
    <row r="464" spans="1:16" x14ac:dyDescent="0.35">
      <c r="A464">
        <f t="shared" si="7"/>
        <v>178</v>
      </c>
      <c r="B464" t="s">
        <v>1791</v>
      </c>
      <c r="C464" t="s">
        <v>1357</v>
      </c>
      <c r="D464" t="s">
        <v>752</v>
      </c>
      <c r="E464" t="s">
        <v>1358</v>
      </c>
      <c r="F464" t="s">
        <v>753</v>
      </c>
      <c r="G464" t="s">
        <v>753</v>
      </c>
      <c r="H464" t="s">
        <v>753</v>
      </c>
      <c r="K464" s="30"/>
      <c r="L464" s="8">
        <v>43006.043344907404</v>
      </c>
      <c r="M464" s="21">
        <f>LEN(ProjTextQTable[[#This Row],[text]])</f>
        <v>3680</v>
      </c>
      <c r="N464" s="21">
        <f>LEN(TRIM(CLEAN(SUBSTITUTE(ProjTextQTable[[#This Row],[text]],CHAR(10)," "))))+1 - LEN(SUBSTITUTE(CLEAN(SUBSTITUTE(ProjTextQTable[[#This Row],[text]],CHAR(10)," "))," ",""))</f>
        <v>481</v>
      </c>
      <c r="O464" t="s">
        <v>753</v>
      </c>
      <c r="P464" t="s">
        <v>1797</v>
      </c>
    </row>
    <row r="465" spans="1:16" x14ac:dyDescent="0.35">
      <c r="A465">
        <f t="shared" si="7"/>
        <v>179</v>
      </c>
      <c r="B465" t="s">
        <v>1798</v>
      </c>
      <c r="C465" t="s">
        <v>1799</v>
      </c>
      <c r="D465" t="s">
        <v>726</v>
      </c>
      <c r="E465" t="s">
        <v>1358</v>
      </c>
      <c r="F465" t="s">
        <v>1070</v>
      </c>
      <c r="G465" t="s">
        <v>1071</v>
      </c>
      <c r="H465" t="s">
        <v>814</v>
      </c>
      <c r="I465" t="s">
        <v>815</v>
      </c>
      <c r="K465" s="30">
        <v>43080</v>
      </c>
      <c r="L465" s="8">
        <v>43081.503935185188</v>
      </c>
      <c r="M465" s="21">
        <f>LEN(ProjTextQTable[[#This Row],[text]])</f>
        <v>4137</v>
      </c>
      <c r="N465" s="21">
        <f>LEN(TRIM(CLEAN(SUBSTITUTE(ProjTextQTable[[#This Row],[text]],CHAR(10)," "))))+1 - LEN(SUBSTITUTE(CLEAN(SUBSTITUTE(ProjTextQTable[[#This Row],[text]],CHAR(10)," "))," ",""))</f>
        <v>630</v>
      </c>
      <c r="O465" t="s">
        <v>816</v>
      </c>
      <c r="P465" t="s">
        <v>1800</v>
      </c>
    </row>
    <row r="466" spans="1:16" x14ac:dyDescent="0.35">
      <c r="A466">
        <f t="shared" si="7"/>
        <v>179</v>
      </c>
      <c r="B466" t="s">
        <v>1798</v>
      </c>
      <c r="C466" t="s">
        <v>1799</v>
      </c>
      <c r="D466" t="s">
        <v>734</v>
      </c>
      <c r="E466" t="s">
        <v>1358</v>
      </c>
      <c r="F466" t="s">
        <v>1323</v>
      </c>
      <c r="G466" t="s">
        <v>1324</v>
      </c>
      <c r="H466" t="s">
        <v>1325</v>
      </c>
      <c r="I466" t="s">
        <v>844</v>
      </c>
      <c r="J466" t="s">
        <v>738</v>
      </c>
      <c r="K466" s="30">
        <v>43081</v>
      </c>
      <c r="L466" s="8">
        <v>43081.471620370372</v>
      </c>
      <c r="M466" s="21">
        <f>LEN(ProjTextQTable[[#This Row],[text]])</f>
        <v>1454</v>
      </c>
      <c r="N466" s="21">
        <f>LEN(TRIM(CLEAN(SUBSTITUTE(ProjTextQTable[[#This Row],[text]],CHAR(10)," "))))+1 - LEN(SUBSTITUTE(CLEAN(SUBSTITUTE(ProjTextQTable[[#This Row],[text]],CHAR(10)," "))," ",""))</f>
        <v>217</v>
      </c>
      <c r="O466" t="s">
        <v>777</v>
      </c>
      <c r="P466" t="s">
        <v>1801</v>
      </c>
    </row>
    <row r="467" spans="1:16" x14ac:dyDescent="0.35">
      <c r="A467">
        <f t="shared" si="7"/>
        <v>179</v>
      </c>
      <c r="B467" t="s">
        <v>1798</v>
      </c>
      <c r="C467" t="s">
        <v>1799</v>
      </c>
      <c r="D467" t="s">
        <v>734</v>
      </c>
      <c r="E467" t="s">
        <v>1358</v>
      </c>
      <c r="F467" t="s">
        <v>579</v>
      </c>
      <c r="G467" t="s">
        <v>1073</v>
      </c>
      <c r="H467" t="s">
        <v>1074</v>
      </c>
      <c r="I467" t="s">
        <v>844</v>
      </c>
      <c r="J467" t="s">
        <v>738</v>
      </c>
      <c r="K467" s="30">
        <v>43081</v>
      </c>
      <c r="L467" s="8">
        <v>43080.694050925929</v>
      </c>
      <c r="M467" s="21">
        <f>LEN(ProjTextQTable[[#This Row],[text]])</f>
        <v>4545</v>
      </c>
      <c r="N467" s="21">
        <f>LEN(TRIM(CLEAN(SUBSTITUTE(ProjTextQTable[[#This Row],[text]],CHAR(10)," "))))+1 - LEN(SUBSTITUTE(CLEAN(SUBSTITUTE(ProjTextQTable[[#This Row],[text]],CHAR(10)," "))," ",""))</f>
        <v>696</v>
      </c>
      <c r="O467" t="s">
        <v>777</v>
      </c>
      <c r="P467" t="s">
        <v>1802</v>
      </c>
    </row>
    <row r="468" spans="1:16" x14ac:dyDescent="0.35">
      <c r="A468">
        <f t="shared" si="7"/>
        <v>179</v>
      </c>
      <c r="B468" t="s">
        <v>1798</v>
      </c>
      <c r="C468" t="s">
        <v>1799</v>
      </c>
      <c r="D468" t="s">
        <v>734</v>
      </c>
      <c r="E468" t="s">
        <v>1358</v>
      </c>
      <c r="F468" t="s">
        <v>596</v>
      </c>
      <c r="G468" t="s">
        <v>1109</v>
      </c>
      <c r="H468" t="s">
        <v>1110</v>
      </c>
      <c r="I468" t="s">
        <v>844</v>
      </c>
      <c r="J468" t="s">
        <v>738</v>
      </c>
      <c r="K468" s="30">
        <v>43081</v>
      </c>
      <c r="L468" s="8">
        <v>43078.461759259262</v>
      </c>
      <c r="M468" s="21">
        <f>LEN(ProjTextQTable[[#This Row],[text]])</f>
        <v>4412</v>
      </c>
      <c r="N468" s="21">
        <f>LEN(TRIM(CLEAN(SUBSTITUTE(ProjTextQTable[[#This Row],[text]],CHAR(10)," "))))+1 - LEN(SUBSTITUTE(CLEAN(SUBSTITUTE(ProjTextQTable[[#This Row],[text]],CHAR(10)," "))," ",""))</f>
        <v>634</v>
      </c>
      <c r="O468" t="s">
        <v>777</v>
      </c>
      <c r="P468" t="s">
        <v>1803</v>
      </c>
    </row>
    <row r="469" spans="1:16" x14ac:dyDescent="0.35">
      <c r="A469">
        <f t="shared" si="7"/>
        <v>179</v>
      </c>
      <c r="B469" t="s">
        <v>1798</v>
      </c>
      <c r="C469" t="s">
        <v>1799</v>
      </c>
      <c r="D469" t="s">
        <v>734</v>
      </c>
      <c r="E469" t="s">
        <v>1358</v>
      </c>
      <c r="F469" t="s">
        <v>605</v>
      </c>
      <c r="G469" t="s">
        <v>1112</v>
      </c>
      <c r="H469" t="s">
        <v>1113</v>
      </c>
      <c r="I469" t="s">
        <v>737</v>
      </c>
      <c r="J469" t="s">
        <v>738</v>
      </c>
      <c r="K469" s="30">
        <v>43081</v>
      </c>
      <c r="L469" s="8">
        <v>43079.091898148145</v>
      </c>
      <c r="M469" s="21">
        <f>LEN(ProjTextQTable[[#This Row],[text]])</f>
        <v>2643</v>
      </c>
      <c r="N469" s="21">
        <f>LEN(TRIM(CLEAN(SUBSTITUTE(ProjTextQTable[[#This Row],[text]],CHAR(10)," "))))+1 - LEN(SUBSTITUTE(CLEAN(SUBSTITUTE(ProjTextQTable[[#This Row],[text]],CHAR(10)," "))," ",""))</f>
        <v>386</v>
      </c>
      <c r="O469" t="s">
        <v>777</v>
      </c>
      <c r="P469" t="s">
        <v>1804</v>
      </c>
    </row>
    <row r="470" spans="1:16" x14ac:dyDescent="0.35">
      <c r="A470">
        <f t="shared" si="7"/>
        <v>179</v>
      </c>
      <c r="B470" t="s">
        <v>1798</v>
      </c>
      <c r="C470" t="s">
        <v>1799</v>
      </c>
      <c r="D470" t="s">
        <v>752</v>
      </c>
      <c r="E470" t="s">
        <v>1358</v>
      </c>
      <c r="F470" t="s">
        <v>753</v>
      </c>
      <c r="G470" t="s">
        <v>753</v>
      </c>
      <c r="H470" t="s">
        <v>753</v>
      </c>
      <c r="K470" s="30"/>
      <c r="L470" s="8">
        <v>43006.043356481481</v>
      </c>
      <c r="M470" s="21">
        <f>LEN(ProjTextQTable[[#This Row],[text]])</f>
        <v>4047</v>
      </c>
      <c r="N470" s="21">
        <f>LEN(TRIM(CLEAN(SUBSTITUTE(ProjTextQTable[[#This Row],[text]],CHAR(10)," "))))+1 - LEN(SUBSTITUTE(CLEAN(SUBSTITUTE(ProjTextQTable[[#This Row],[text]],CHAR(10)," "))," ",""))</f>
        <v>558</v>
      </c>
      <c r="O470" t="s">
        <v>753</v>
      </c>
      <c r="P470" t="s">
        <v>1805</v>
      </c>
    </row>
    <row r="471" spans="1:16" x14ac:dyDescent="0.35">
      <c r="A471">
        <f t="shared" si="7"/>
        <v>180</v>
      </c>
      <c r="B471" t="s">
        <v>1806</v>
      </c>
      <c r="C471" t="s">
        <v>1807</v>
      </c>
      <c r="D471" t="s">
        <v>752</v>
      </c>
      <c r="E471" t="s">
        <v>1188</v>
      </c>
      <c r="F471" t="s">
        <v>753</v>
      </c>
      <c r="G471" t="s">
        <v>753</v>
      </c>
      <c r="H471" t="s">
        <v>753</v>
      </c>
      <c r="K471" s="30"/>
      <c r="L471" s="8">
        <v>43006.043356481481</v>
      </c>
      <c r="M471" s="21">
        <f>LEN(ProjTextQTable[[#This Row],[text]])</f>
        <v>3552</v>
      </c>
      <c r="N471" s="21">
        <f>LEN(TRIM(CLEAN(SUBSTITUTE(ProjTextQTable[[#This Row],[text]],CHAR(10)," "))))+1 - LEN(SUBSTITUTE(CLEAN(SUBSTITUTE(ProjTextQTable[[#This Row],[text]],CHAR(10)," "))," ",""))</f>
        <v>553</v>
      </c>
      <c r="O471" t="s">
        <v>753</v>
      </c>
      <c r="P471" t="s">
        <v>1808</v>
      </c>
    </row>
    <row r="472" spans="1:16" x14ac:dyDescent="0.35">
      <c r="A472">
        <f t="shared" si="7"/>
        <v>181</v>
      </c>
      <c r="B472" t="s">
        <v>1809</v>
      </c>
      <c r="C472" t="s">
        <v>1810</v>
      </c>
      <c r="D472" t="s">
        <v>752</v>
      </c>
      <c r="E472" t="s">
        <v>757</v>
      </c>
      <c r="F472" t="s">
        <v>753</v>
      </c>
      <c r="G472" t="s">
        <v>753</v>
      </c>
      <c r="H472" t="s">
        <v>753</v>
      </c>
      <c r="K472" s="30"/>
      <c r="L472" s="8">
        <v>43006.043356481481</v>
      </c>
      <c r="M472" s="21">
        <f>LEN(ProjTextQTable[[#This Row],[text]])</f>
        <v>3295</v>
      </c>
      <c r="N472" s="21">
        <f>LEN(TRIM(CLEAN(SUBSTITUTE(ProjTextQTable[[#This Row],[text]],CHAR(10)," "))))+1 - LEN(SUBSTITUTE(CLEAN(SUBSTITUTE(ProjTextQTable[[#This Row],[text]],CHAR(10)," "))," ",""))</f>
        <v>472</v>
      </c>
      <c r="O472" t="s">
        <v>753</v>
      </c>
      <c r="P472" t="s">
        <v>1811</v>
      </c>
    </row>
    <row r="473" spans="1:16" x14ac:dyDescent="0.35">
      <c r="A473">
        <f t="shared" si="7"/>
        <v>182</v>
      </c>
      <c r="B473" t="s">
        <v>1812</v>
      </c>
      <c r="C473" t="s">
        <v>1813</v>
      </c>
      <c r="D473" t="s">
        <v>752</v>
      </c>
      <c r="E473" t="s">
        <v>1188</v>
      </c>
      <c r="F473" t="s">
        <v>753</v>
      </c>
      <c r="G473" t="s">
        <v>753</v>
      </c>
      <c r="H473" t="s">
        <v>753</v>
      </c>
      <c r="K473" s="30"/>
      <c r="L473" s="8">
        <v>43006.043356481481</v>
      </c>
      <c r="M473" s="21">
        <f>LEN(ProjTextQTable[[#This Row],[text]])</f>
        <v>3601</v>
      </c>
      <c r="N473" s="21">
        <f>LEN(TRIM(CLEAN(SUBSTITUTE(ProjTextQTable[[#This Row],[text]],CHAR(10)," "))))+1 - LEN(SUBSTITUTE(CLEAN(SUBSTITUTE(ProjTextQTable[[#This Row],[text]],CHAR(10)," "))," ",""))</f>
        <v>510</v>
      </c>
      <c r="O473" t="s">
        <v>753</v>
      </c>
      <c r="P473" t="s">
        <v>1814</v>
      </c>
    </row>
    <row r="474" spans="1:16" x14ac:dyDescent="0.35">
      <c r="A474">
        <f t="shared" si="7"/>
        <v>183</v>
      </c>
      <c r="B474" t="s">
        <v>1815</v>
      </c>
      <c r="C474" t="s">
        <v>1816</v>
      </c>
      <c r="D474" t="s">
        <v>726</v>
      </c>
      <c r="E474" t="s">
        <v>1069</v>
      </c>
      <c r="F474" t="s">
        <v>1070</v>
      </c>
      <c r="G474" t="s">
        <v>1071</v>
      </c>
      <c r="H474" t="s">
        <v>766</v>
      </c>
      <c r="I474" t="s">
        <v>767</v>
      </c>
      <c r="J474" t="s">
        <v>866</v>
      </c>
      <c r="K474" s="30">
        <v>43080</v>
      </c>
      <c r="L474" s="8">
        <v>43081.54420138889</v>
      </c>
      <c r="M474" s="21">
        <f>LEN(ProjTextQTable[[#This Row],[text]])</f>
        <v>2773</v>
      </c>
      <c r="N474" s="21">
        <f>LEN(TRIM(CLEAN(SUBSTITUTE(ProjTextQTable[[#This Row],[text]],CHAR(10)," "))))+1 - LEN(SUBSTITUTE(CLEAN(SUBSTITUTE(ProjTextQTable[[#This Row],[text]],CHAR(10)," "))," ",""))</f>
        <v>395</v>
      </c>
      <c r="O474" t="s">
        <v>769</v>
      </c>
      <c r="P474" t="s">
        <v>1817</v>
      </c>
    </row>
    <row r="475" spans="1:16" x14ac:dyDescent="0.35">
      <c r="A475">
        <f t="shared" si="7"/>
        <v>183</v>
      </c>
      <c r="B475" t="s">
        <v>1815</v>
      </c>
      <c r="C475" t="s">
        <v>1816</v>
      </c>
      <c r="D475" t="s">
        <v>734</v>
      </c>
      <c r="E475" t="s">
        <v>1069</v>
      </c>
      <c r="F475" t="s">
        <v>596</v>
      </c>
      <c r="G475" t="s">
        <v>1109</v>
      </c>
      <c r="H475" t="s">
        <v>1110</v>
      </c>
      <c r="I475" t="s">
        <v>844</v>
      </c>
      <c r="J475" t="s">
        <v>738</v>
      </c>
      <c r="K475" s="30">
        <v>43081</v>
      </c>
      <c r="L475" s="8">
        <v>43077.549456018518</v>
      </c>
      <c r="M475" s="21">
        <f>LEN(ProjTextQTable[[#This Row],[text]])</f>
        <v>5284</v>
      </c>
      <c r="N475" s="21">
        <f>LEN(TRIM(CLEAN(SUBSTITUTE(ProjTextQTable[[#This Row],[text]],CHAR(10)," "))))+1 - LEN(SUBSTITUTE(CLEAN(SUBSTITUTE(ProjTextQTable[[#This Row],[text]],CHAR(10)," "))," ",""))</f>
        <v>808</v>
      </c>
      <c r="O475" t="s">
        <v>739</v>
      </c>
      <c r="P475" t="s">
        <v>1818</v>
      </c>
    </row>
    <row r="476" spans="1:16" x14ac:dyDescent="0.35">
      <c r="A476">
        <f t="shared" si="7"/>
        <v>183</v>
      </c>
      <c r="B476" t="s">
        <v>1815</v>
      </c>
      <c r="C476" t="s">
        <v>1816</v>
      </c>
      <c r="D476" t="s">
        <v>734</v>
      </c>
      <c r="E476" t="s">
        <v>1069</v>
      </c>
      <c r="F476" t="s">
        <v>605</v>
      </c>
      <c r="G476" t="s">
        <v>1112</v>
      </c>
      <c r="H476" t="s">
        <v>1113</v>
      </c>
      <c r="I476" t="s">
        <v>844</v>
      </c>
      <c r="J476" t="s">
        <v>738</v>
      </c>
      <c r="K476" s="30">
        <v>43081</v>
      </c>
      <c r="L476" s="8">
        <v>43078.953819444447</v>
      </c>
      <c r="M476" s="21">
        <f>LEN(ProjTextQTable[[#This Row],[text]])</f>
        <v>1940</v>
      </c>
      <c r="N476" s="21">
        <f>LEN(TRIM(CLEAN(SUBSTITUTE(ProjTextQTable[[#This Row],[text]],CHAR(10)," "))))+1 - LEN(SUBSTITUTE(CLEAN(SUBSTITUTE(ProjTextQTable[[#This Row],[text]],CHAR(10)," "))," ",""))</f>
        <v>287</v>
      </c>
      <c r="O476" t="s">
        <v>830</v>
      </c>
      <c r="P476" t="s">
        <v>1819</v>
      </c>
    </row>
    <row r="477" spans="1:16" x14ac:dyDescent="0.35">
      <c r="A477">
        <f t="shared" si="7"/>
        <v>183</v>
      </c>
      <c r="B477" t="s">
        <v>1815</v>
      </c>
      <c r="C477" t="s">
        <v>1816</v>
      </c>
      <c r="D477" t="s">
        <v>734</v>
      </c>
      <c r="E477" t="s">
        <v>1069</v>
      </c>
      <c r="F477" t="s">
        <v>1306</v>
      </c>
      <c r="G477" t="s">
        <v>1307</v>
      </c>
      <c r="H477" t="s">
        <v>1308</v>
      </c>
      <c r="I477" t="s">
        <v>844</v>
      </c>
      <c r="J477" t="s">
        <v>738</v>
      </c>
      <c r="K477" s="30">
        <v>43081</v>
      </c>
      <c r="L477" s="8">
        <v>43079.990347222221</v>
      </c>
      <c r="M477" s="21">
        <f>LEN(ProjTextQTable[[#This Row],[text]])</f>
        <v>3248</v>
      </c>
      <c r="N477" s="21">
        <f>LEN(TRIM(CLEAN(SUBSTITUTE(ProjTextQTable[[#This Row],[text]],CHAR(10)," "))))+1 - LEN(SUBSTITUTE(CLEAN(SUBSTITUTE(ProjTextQTable[[#This Row],[text]],CHAR(10)," "))," ",""))</f>
        <v>477</v>
      </c>
      <c r="O477" t="s">
        <v>739</v>
      </c>
      <c r="P477" t="s">
        <v>1820</v>
      </c>
    </row>
    <row r="478" spans="1:16" x14ac:dyDescent="0.35">
      <c r="A478">
        <f t="shared" si="7"/>
        <v>183</v>
      </c>
      <c r="B478" t="s">
        <v>1815</v>
      </c>
      <c r="C478" t="s">
        <v>1816</v>
      </c>
      <c r="D478" t="s">
        <v>734</v>
      </c>
      <c r="E478" t="s">
        <v>1069</v>
      </c>
      <c r="F478" t="s">
        <v>649</v>
      </c>
      <c r="G478" t="s">
        <v>962</v>
      </c>
      <c r="H478" t="s">
        <v>1080</v>
      </c>
      <c r="I478" t="s">
        <v>844</v>
      </c>
      <c r="J478" t="s">
        <v>738</v>
      </c>
      <c r="K478" s="30">
        <v>43081</v>
      </c>
      <c r="L478" s="8">
        <v>43079.927199074074</v>
      </c>
      <c r="M478" s="21">
        <f>LEN(ProjTextQTable[[#This Row],[text]])</f>
        <v>2998</v>
      </c>
      <c r="N478" s="21">
        <f>LEN(TRIM(CLEAN(SUBSTITUTE(ProjTextQTable[[#This Row],[text]],CHAR(10)," "))))+1 - LEN(SUBSTITUTE(CLEAN(SUBSTITUTE(ProjTextQTable[[#This Row],[text]],CHAR(10)," "))," ",""))</f>
        <v>431</v>
      </c>
      <c r="O478" t="s">
        <v>773</v>
      </c>
      <c r="P478" t="s">
        <v>1821</v>
      </c>
    </row>
    <row r="479" spans="1:16" x14ac:dyDescent="0.35">
      <c r="A479">
        <f t="shared" si="7"/>
        <v>183</v>
      </c>
      <c r="B479" t="s">
        <v>1815</v>
      </c>
      <c r="C479" t="s">
        <v>1816</v>
      </c>
      <c r="D479" t="s">
        <v>752</v>
      </c>
      <c r="E479" t="s">
        <v>1069</v>
      </c>
      <c r="F479" t="s">
        <v>753</v>
      </c>
      <c r="G479" t="s">
        <v>753</v>
      </c>
      <c r="H479" t="s">
        <v>753</v>
      </c>
      <c r="K479" s="30"/>
      <c r="L479" s="8">
        <v>43006.043368055558</v>
      </c>
      <c r="M479" s="21">
        <f>LEN(ProjTextQTable[[#This Row],[text]])</f>
        <v>4234</v>
      </c>
      <c r="N479" s="21">
        <f>LEN(TRIM(CLEAN(SUBSTITUTE(ProjTextQTable[[#This Row],[text]],CHAR(10)," "))))+1 - LEN(SUBSTITUTE(CLEAN(SUBSTITUTE(ProjTextQTable[[#This Row],[text]],CHAR(10)," "))," ",""))</f>
        <v>622</v>
      </c>
      <c r="O479" t="s">
        <v>753</v>
      </c>
      <c r="P479" t="s">
        <v>1822</v>
      </c>
    </row>
    <row r="480" spans="1:16" x14ac:dyDescent="0.35">
      <c r="A480">
        <f t="shared" si="7"/>
        <v>184</v>
      </c>
      <c r="B480" t="s">
        <v>1823</v>
      </c>
      <c r="C480" t="s">
        <v>1509</v>
      </c>
      <c r="D480" t="s">
        <v>726</v>
      </c>
      <c r="E480" t="s">
        <v>948</v>
      </c>
      <c r="F480" t="s">
        <v>949</v>
      </c>
      <c r="G480" t="s">
        <v>950</v>
      </c>
      <c r="H480" t="s">
        <v>1568</v>
      </c>
      <c r="I480" t="s">
        <v>1171</v>
      </c>
      <c r="K480" s="30">
        <v>43082</v>
      </c>
      <c r="L480" s="8">
        <v>43083.649131944447</v>
      </c>
      <c r="M480" s="21">
        <f>LEN(ProjTextQTable[[#This Row],[text]])</f>
        <v>3035</v>
      </c>
      <c r="N480" s="21">
        <f>LEN(TRIM(CLEAN(SUBSTITUTE(ProjTextQTable[[#This Row],[text]],CHAR(10)," "))))+1 - LEN(SUBSTITUTE(CLEAN(SUBSTITUTE(ProjTextQTable[[#This Row],[text]],CHAR(10)," "))," ",""))</f>
        <v>466</v>
      </c>
      <c r="O480" t="s">
        <v>1276</v>
      </c>
      <c r="P480" t="s">
        <v>1824</v>
      </c>
    </row>
    <row r="481" spans="1:16" x14ac:dyDescent="0.35">
      <c r="A481">
        <f t="shared" si="7"/>
        <v>184</v>
      </c>
      <c r="B481" t="s">
        <v>1823</v>
      </c>
      <c r="C481" t="s">
        <v>1509</v>
      </c>
      <c r="D481" t="s">
        <v>734</v>
      </c>
      <c r="E481" t="s">
        <v>948</v>
      </c>
      <c r="F481" t="s">
        <v>637</v>
      </c>
      <c r="G481" t="s">
        <v>1124</v>
      </c>
      <c r="H481" t="s">
        <v>1125</v>
      </c>
      <c r="I481" t="s">
        <v>737</v>
      </c>
      <c r="J481" t="s">
        <v>738</v>
      </c>
      <c r="K481" s="30">
        <v>43083</v>
      </c>
      <c r="L481" s="8">
        <v>43083.612939814811</v>
      </c>
      <c r="M481" s="21">
        <f>LEN(ProjTextQTable[[#This Row],[text]])</f>
        <v>2149</v>
      </c>
      <c r="N481" s="21">
        <f>LEN(TRIM(CLEAN(SUBSTITUTE(ProjTextQTable[[#This Row],[text]],CHAR(10)," "))))+1 - LEN(SUBSTITUTE(CLEAN(SUBSTITUTE(ProjTextQTable[[#This Row],[text]],CHAR(10)," "))," ",""))</f>
        <v>316</v>
      </c>
      <c r="O481" t="s">
        <v>777</v>
      </c>
      <c r="P481" t="s">
        <v>1825</v>
      </c>
    </row>
    <row r="482" spans="1:16" x14ac:dyDescent="0.35">
      <c r="A482">
        <f t="shared" si="7"/>
        <v>184</v>
      </c>
      <c r="B482" t="s">
        <v>1823</v>
      </c>
      <c r="C482" t="s">
        <v>1509</v>
      </c>
      <c r="D482" t="s">
        <v>734</v>
      </c>
      <c r="E482" t="s">
        <v>948</v>
      </c>
      <c r="F482" t="s">
        <v>685</v>
      </c>
      <c r="G482" t="s">
        <v>1209</v>
      </c>
      <c r="H482" t="s">
        <v>1210</v>
      </c>
      <c r="I482" t="s">
        <v>737</v>
      </c>
      <c r="J482" t="s">
        <v>738</v>
      </c>
      <c r="K482" s="30">
        <v>43083</v>
      </c>
      <c r="L482" s="8">
        <v>43079.860949074071</v>
      </c>
      <c r="M482" s="21">
        <f>LEN(ProjTextQTable[[#This Row],[text]])</f>
        <v>5540</v>
      </c>
      <c r="N482" s="21">
        <f>LEN(TRIM(CLEAN(SUBSTITUTE(ProjTextQTable[[#This Row],[text]],CHAR(10)," "))))+1 - LEN(SUBSTITUTE(CLEAN(SUBSTITUTE(ProjTextQTable[[#This Row],[text]],CHAR(10)," "))," ",""))</f>
        <v>869</v>
      </c>
      <c r="O482" t="s">
        <v>920</v>
      </c>
      <c r="P482" t="s">
        <v>1826</v>
      </c>
    </row>
    <row r="483" spans="1:16" x14ac:dyDescent="0.35">
      <c r="A483">
        <f t="shared" si="7"/>
        <v>184</v>
      </c>
      <c r="B483" t="s">
        <v>1823</v>
      </c>
      <c r="C483" t="s">
        <v>1509</v>
      </c>
      <c r="D483" t="s">
        <v>734</v>
      </c>
      <c r="E483" t="s">
        <v>948</v>
      </c>
      <c r="F483" t="s">
        <v>658</v>
      </c>
      <c r="G483" t="s">
        <v>1130</v>
      </c>
      <c r="H483" t="s">
        <v>1131</v>
      </c>
      <c r="I483" t="s">
        <v>737</v>
      </c>
      <c r="J483" t="s">
        <v>738</v>
      </c>
      <c r="K483" s="30">
        <v>43083</v>
      </c>
      <c r="L483" s="8">
        <v>43082.639201388891</v>
      </c>
      <c r="M483" s="21">
        <f>LEN(ProjTextQTable[[#This Row],[text]])</f>
        <v>3148</v>
      </c>
      <c r="N483" s="21">
        <f>LEN(TRIM(CLEAN(SUBSTITUTE(ProjTextQTable[[#This Row],[text]],CHAR(10)," "))))+1 - LEN(SUBSTITUTE(CLEAN(SUBSTITUTE(ProjTextQTable[[#This Row],[text]],CHAR(10)," "))," ",""))</f>
        <v>440</v>
      </c>
      <c r="O483" t="s">
        <v>821</v>
      </c>
      <c r="P483" t="s">
        <v>1827</v>
      </c>
    </row>
    <row r="484" spans="1:16" x14ac:dyDescent="0.35">
      <c r="A484">
        <f t="shared" si="7"/>
        <v>184</v>
      </c>
      <c r="B484" t="s">
        <v>1823</v>
      </c>
      <c r="C484" t="s">
        <v>1509</v>
      </c>
      <c r="D484" t="s">
        <v>734</v>
      </c>
      <c r="E484" t="s">
        <v>948</v>
      </c>
      <c r="F484" t="s">
        <v>958</v>
      </c>
      <c r="G484" t="s">
        <v>959</v>
      </c>
      <c r="H484" t="s">
        <v>960</v>
      </c>
      <c r="I484" t="s">
        <v>737</v>
      </c>
      <c r="J484" t="s">
        <v>738</v>
      </c>
      <c r="K484" s="30">
        <v>43083</v>
      </c>
      <c r="L484" s="8">
        <v>43077.578773148147</v>
      </c>
      <c r="M484" s="21">
        <f>LEN(ProjTextQTable[[#This Row],[text]])</f>
        <v>10317</v>
      </c>
      <c r="N484" s="21">
        <f>LEN(TRIM(CLEAN(SUBSTITUTE(ProjTextQTable[[#This Row],[text]],CHAR(10)," "))))+1 - LEN(SUBSTITUTE(CLEAN(SUBSTITUTE(ProjTextQTable[[#This Row],[text]],CHAR(10)," "))," ",""))</f>
        <v>1593</v>
      </c>
      <c r="O484" t="s">
        <v>777</v>
      </c>
      <c r="P484" t="s">
        <v>1828</v>
      </c>
    </row>
    <row r="485" spans="1:16" x14ac:dyDescent="0.35">
      <c r="A485">
        <f t="shared" si="7"/>
        <v>184</v>
      </c>
      <c r="B485" t="s">
        <v>1823</v>
      </c>
      <c r="C485" t="s">
        <v>1509</v>
      </c>
      <c r="D485" t="s">
        <v>752</v>
      </c>
      <c r="E485" t="s">
        <v>948</v>
      </c>
      <c r="F485" t="s">
        <v>753</v>
      </c>
      <c r="G485" t="s">
        <v>753</v>
      </c>
      <c r="H485" t="s">
        <v>753</v>
      </c>
      <c r="K485" s="30"/>
      <c r="L485" s="8">
        <v>43006.043368055558</v>
      </c>
      <c r="M485" s="21">
        <f>LEN(ProjTextQTable[[#This Row],[text]])</f>
        <v>4452</v>
      </c>
      <c r="N485" s="21">
        <f>LEN(TRIM(CLEAN(SUBSTITUTE(ProjTextQTable[[#This Row],[text]],CHAR(10)," "))))+1 - LEN(SUBSTITUTE(CLEAN(SUBSTITUTE(ProjTextQTable[[#This Row],[text]],CHAR(10)," "))," ",""))</f>
        <v>645</v>
      </c>
      <c r="O485" t="s">
        <v>753</v>
      </c>
      <c r="P485" t="s">
        <v>1829</v>
      </c>
    </row>
    <row r="486" spans="1:16" x14ac:dyDescent="0.35">
      <c r="A486">
        <f t="shared" si="7"/>
        <v>185</v>
      </c>
      <c r="B486" t="s">
        <v>1830</v>
      </c>
      <c r="C486" t="s">
        <v>1831</v>
      </c>
      <c r="D486" t="s">
        <v>726</v>
      </c>
      <c r="E486" t="s">
        <v>1069</v>
      </c>
      <c r="F486" t="s">
        <v>1070</v>
      </c>
      <c r="G486" t="s">
        <v>1071</v>
      </c>
      <c r="H486" t="s">
        <v>766</v>
      </c>
      <c r="I486" t="s">
        <v>767</v>
      </c>
      <c r="J486" t="s">
        <v>285</v>
      </c>
      <c r="K486" s="30">
        <v>43080</v>
      </c>
      <c r="L486" s="8">
        <v>43081.566631944443</v>
      </c>
      <c r="M486" s="21">
        <f>LEN(ProjTextQTable[[#This Row],[text]])</f>
        <v>4066</v>
      </c>
      <c r="N486" s="21">
        <f>LEN(TRIM(CLEAN(SUBSTITUTE(ProjTextQTable[[#This Row],[text]],CHAR(10)," "))))+1 - LEN(SUBSTITUTE(CLEAN(SUBSTITUTE(ProjTextQTable[[#This Row],[text]],CHAR(10)," "))," ",""))</f>
        <v>622</v>
      </c>
      <c r="O486" t="s">
        <v>769</v>
      </c>
      <c r="P486" t="s">
        <v>1832</v>
      </c>
    </row>
    <row r="487" spans="1:16" x14ac:dyDescent="0.35">
      <c r="A487">
        <f t="shared" si="7"/>
        <v>185</v>
      </c>
      <c r="B487" t="s">
        <v>1830</v>
      </c>
      <c r="C487" t="s">
        <v>1831</v>
      </c>
      <c r="D487" t="s">
        <v>734</v>
      </c>
      <c r="E487" t="s">
        <v>1069</v>
      </c>
      <c r="F487" t="s">
        <v>579</v>
      </c>
      <c r="G487" t="s">
        <v>1073</v>
      </c>
      <c r="H487" t="s">
        <v>1074</v>
      </c>
      <c r="I487" t="s">
        <v>844</v>
      </c>
      <c r="J487" t="s">
        <v>738</v>
      </c>
      <c r="K487" s="30">
        <v>43081</v>
      </c>
      <c r="L487" s="8">
        <v>43068.506678240738</v>
      </c>
      <c r="M487" s="21">
        <f>LEN(ProjTextQTable[[#This Row],[text]])</f>
        <v>4219</v>
      </c>
      <c r="N487" s="21">
        <f>LEN(TRIM(CLEAN(SUBSTITUTE(ProjTextQTable[[#This Row],[text]],CHAR(10)," "))))+1 - LEN(SUBSTITUTE(CLEAN(SUBSTITUTE(ProjTextQTable[[#This Row],[text]],CHAR(10)," "))," ",""))</f>
        <v>623</v>
      </c>
      <c r="O487" t="s">
        <v>744</v>
      </c>
      <c r="P487" t="s">
        <v>1833</v>
      </c>
    </row>
    <row r="488" spans="1:16" x14ac:dyDescent="0.35">
      <c r="A488">
        <f t="shared" si="7"/>
        <v>185</v>
      </c>
      <c r="B488" t="s">
        <v>1830</v>
      </c>
      <c r="C488" t="s">
        <v>1831</v>
      </c>
      <c r="D488" t="s">
        <v>734</v>
      </c>
      <c r="E488" t="s">
        <v>1069</v>
      </c>
      <c r="F488" t="s">
        <v>1076</v>
      </c>
      <c r="G488" t="s">
        <v>1077</v>
      </c>
      <c r="H488" t="s">
        <v>1078</v>
      </c>
      <c r="I488" t="s">
        <v>844</v>
      </c>
      <c r="J488" t="s">
        <v>738</v>
      </c>
      <c r="K488" s="30">
        <v>43081</v>
      </c>
      <c r="L488" s="8">
        <v>43080.362175925926</v>
      </c>
      <c r="M488" s="21">
        <f>LEN(ProjTextQTable[[#This Row],[text]])</f>
        <v>6744</v>
      </c>
      <c r="N488" s="21">
        <f>LEN(TRIM(CLEAN(SUBSTITUTE(ProjTextQTable[[#This Row],[text]],CHAR(10)," "))))+1 - LEN(SUBSTITUTE(CLEAN(SUBSTITUTE(ProjTextQTable[[#This Row],[text]],CHAR(10)," "))," ",""))</f>
        <v>1091</v>
      </c>
      <c r="O488" t="s">
        <v>821</v>
      </c>
      <c r="P488" t="s">
        <v>1834</v>
      </c>
    </row>
    <row r="489" spans="1:16" x14ac:dyDescent="0.35">
      <c r="A489">
        <f t="shared" si="7"/>
        <v>185</v>
      </c>
      <c r="B489" t="s">
        <v>1830</v>
      </c>
      <c r="C489" t="s">
        <v>1831</v>
      </c>
      <c r="D489" t="s">
        <v>734</v>
      </c>
      <c r="E489" t="s">
        <v>1069</v>
      </c>
      <c r="F489" t="s">
        <v>525</v>
      </c>
      <c r="G489" t="s">
        <v>1362</v>
      </c>
      <c r="H489" t="s">
        <v>1363</v>
      </c>
      <c r="I489" t="s">
        <v>844</v>
      </c>
      <c r="J489" t="s">
        <v>738</v>
      </c>
      <c r="K489" s="30">
        <v>43081</v>
      </c>
      <c r="L489" s="8">
        <v>43080.682476851849</v>
      </c>
      <c r="M489" s="21">
        <f>LEN(ProjTextQTable[[#This Row],[text]])</f>
        <v>2008</v>
      </c>
      <c r="N489" s="21">
        <f>LEN(TRIM(CLEAN(SUBSTITUTE(ProjTextQTable[[#This Row],[text]],CHAR(10)," "))))+1 - LEN(SUBSTITUTE(CLEAN(SUBSTITUTE(ProjTextQTable[[#This Row],[text]],CHAR(10)," "))," ",""))</f>
        <v>310</v>
      </c>
      <c r="O489" t="s">
        <v>739</v>
      </c>
      <c r="P489" t="s">
        <v>1835</v>
      </c>
    </row>
    <row r="490" spans="1:16" x14ac:dyDescent="0.35">
      <c r="A490">
        <f t="shared" si="7"/>
        <v>185</v>
      </c>
      <c r="B490" t="s">
        <v>1830</v>
      </c>
      <c r="C490" t="s">
        <v>1831</v>
      </c>
      <c r="D490" t="s">
        <v>734</v>
      </c>
      <c r="E490" t="s">
        <v>1069</v>
      </c>
      <c r="F490" t="s">
        <v>649</v>
      </c>
      <c r="G490" t="s">
        <v>962</v>
      </c>
      <c r="H490" t="s">
        <v>1080</v>
      </c>
      <c r="I490" t="s">
        <v>844</v>
      </c>
      <c r="J490" t="s">
        <v>738</v>
      </c>
      <c r="K490" s="30">
        <v>43081</v>
      </c>
      <c r="L490" s="8">
        <v>43078.748854166668</v>
      </c>
      <c r="M490" s="21">
        <f>LEN(ProjTextQTable[[#This Row],[text]])</f>
        <v>2447</v>
      </c>
      <c r="N490" s="21">
        <f>LEN(TRIM(CLEAN(SUBSTITUTE(ProjTextQTable[[#This Row],[text]],CHAR(10)," "))))+1 - LEN(SUBSTITUTE(CLEAN(SUBSTITUTE(ProjTextQTable[[#This Row],[text]],CHAR(10)," "))," ",""))</f>
        <v>346</v>
      </c>
      <c r="O490" t="s">
        <v>920</v>
      </c>
      <c r="P490" t="s">
        <v>1836</v>
      </c>
    </row>
    <row r="491" spans="1:16" x14ac:dyDescent="0.35">
      <c r="A491">
        <f t="shared" si="7"/>
        <v>186</v>
      </c>
      <c r="B491" t="s">
        <v>1837</v>
      </c>
      <c r="C491" t="s">
        <v>1026</v>
      </c>
      <c r="D491" t="s">
        <v>726</v>
      </c>
      <c r="E491" t="s">
        <v>912</v>
      </c>
      <c r="F491" t="s">
        <v>913</v>
      </c>
      <c r="G491" t="s">
        <v>914</v>
      </c>
      <c r="H491" t="s">
        <v>766</v>
      </c>
      <c r="I491" t="s">
        <v>767</v>
      </c>
      <c r="J491" t="s">
        <v>844</v>
      </c>
      <c r="K491" s="30">
        <v>43067</v>
      </c>
      <c r="L491" s="8">
        <v>43068.530439814815</v>
      </c>
      <c r="M491" s="21">
        <f>LEN(ProjTextQTable[[#This Row],[text]])</f>
        <v>3494</v>
      </c>
      <c r="N491" s="21">
        <f>LEN(TRIM(CLEAN(SUBSTITUTE(ProjTextQTable[[#This Row],[text]],CHAR(10)," "))))+1 - LEN(SUBSTITUTE(CLEAN(SUBSTITUTE(ProjTextQTable[[#This Row],[text]],CHAR(10)," "))," ",""))</f>
        <v>521</v>
      </c>
      <c r="O491" t="s">
        <v>769</v>
      </c>
      <c r="P491" t="s">
        <v>1838</v>
      </c>
    </row>
    <row r="492" spans="1:16" x14ac:dyDescent="0.35">
      <c r="A492">
        <f t="shared" si="7"/>
        <v>186</v>
      </c>
      <c r="B492" t="s">
        <v>1837</v>
      </c>
      <c r="C492" t="s">
        <v>1026</v>
      </c>
      <c r="D492" t="s">
        <v>734</v>
      </c>
      <c r="E492" t="s">
        <v>912</v>
      </c>
      <c r="F492" t="s">
        <v>1429</v>
      </c>
      <c r="G492" t="s">
        <v>1430</v>
      </c>
      <c r="H492" t="s">
        <v>1431</v>
      </c>
      <c r="I492" t="s">
        <v>737</v>
      </c>
      <c r="J492" t="s">
        <v>738</v>
      </c>
      <c r="K492" s="30">
        <v>43068</v>
      </c>
      <c r="L492" s="8">
        <v>43067.691550925927</v>
      </c>
      <c r="M492" s="21">
        <f>LEN(ProjTextQTable[[#This Row],[text]])</f>
        <v>6932</v>
      </c>
      <c r="N492" s="21">
        <f>LEN(TRIM(CLEAN(SUBSTITUTE(ProjTextQTable[[#This Row],[text]],CHAR(10)," "))))+1 - LEN(SUBSTITUTE(CLEAN(SUBSTITUTE(ProjTextQTable[[#This Row],[text]],CHAR(10)," "))," ",""))</f>
        <v>1013</v>
      </c>
      <c r="O492" t="s">
        <v>777</v>
      </c>
      <c r="P492" t="s">
        <v>1839</v>
      </c>
    </row>
    <row r="493" spans="1:16" x14ac:dyDescent="0.35">
      <c r="A493">
        <f t="shared" si="7"/>
        <v>186</v>
      </c>
      <c r="B493" t="s">
        <v>1837</v>
      </c>
      <c r="C493" t="s">
        <v>1026</v>
      </c>
      <c r="D493" t="s">
        <v>734</v>
      </c>
      <c r="E493" t="s">
        <v>912</v>
      </c>
      <c r="F493" t="s">
        <v>1143</v>
      </c>
      <c r="G493" t="s">
        <v>1144</v>
      </c>
      <c r="H493" t="s">
        <v>1145</v>
      </c>
      <c r="I493" t="s">
        <v>737</v>
      </c>
      <c r="J493" t="s">
        <v>738</v>
      </c>
      <c r="K493" s="30">
        <v>43068</v>
      </c>
      <c r="L493" s="8">
        <v>43067.10796296296</v>
      </c>
      <c r="M493" s="21">
        <f>LEN(ProjTextQTable[[#This Row],[text]])</f>
        <v>1116</v>
      </c>
      <c r="N493" s="21">
        <f>LEN(TRIM(CLEAN(SUBSTITUTE(ProjTextQTable[[#This Row],[text]],CHAR(10)," "))))+1 - LEN(SUBSTITUTE(CLEAN(SUBSTITUTE(ProjTextQTable[[#This Row],[text]],CHAR(10)," "))," ",""))</f>
        <v>162</v>
      </c>
      <c r="O493" t="s">
        <v>773</v>
      </c>
      <c r="P493" t="s">
        <v>1840</v>
      </c>
    </row>
    <row r="494" spans="1:16" x14ac:dyDescent="0.35">
      <c r="A494">
        <f t="shared" si="7"/>
        <v>186</v>
      </c>
      <c r="B494" t="s">
        <v>1837</v>
      </c>
      <c r="C494" t="s">
        <v>1026</v>
      </c>
      <c r="D494" t="s">
        <v>734</v>
      </c>
      <c r="E494" t="s">
        <v>912</v>
      </c>
      <c r="F494" t="s">
        <v>1841</v>
      </c>
      <c r="G494" t="s">
        <v>1842</v>
      </c>
      <c r="H494" t="s">
        <v>1843</v>
      </c>
      <c r="I494" t="s">
        <v>737</v>
      </c>
      <c r="J494" t="s">
        <v>738</v>
      </c>
      <c r="K494" s="30">
        <v>43068</v>
      </c>
      <c r="L494" s="8">
        <v>43067.383796296293</v>
      </c>
      <c r="M494" s="21">
        <f>LEN(ProjTextQTable[[#This Row],[text]])</f>
        <v>2017</v>
      </c>
      <c r="N494" s="21">
        <f>LEN(TRIM(CLEAN(SUBSTITUTE(ProjTextQTable[[#This Row],[text]],CHAR(10)," "))))+1 - LEN(SUBSTITUTE(CLEAN(SUBSTITUTE(ProjTextQTable[[#This Row],[text]],CHAR(10)," "))," ",""))</f>
        <v>303</v>
      </c>
      <c r="O494" t="s">
        <v>821</v>
      </c>
      <c r="P494" t="s">
        <v>1844</v>
      </c>
    </row>
    <row r="495" spans="1:16" x14ac:dyDescent="0.35">
      <c r="A495">
        <f t="shared" si="7"/>
        <v>186</v>
      </c>
      <c r="B495" t="s">
        <v>1837</v>
      </c>
      <c r="C495" t="s">
        <v>1026</v>
      </c>
      <c r="D495" t="s">
        <v>734</v>
      </c>
      <c r="E495" t="s">
        <v>912</v>
      </c>
      <c r="F495" t="s">
        <v>536</v>
      </c>
      <c r="G495" t="s">
        <v>925</v>
      </c>
      <c r="H495" t="s">
        <v>926</v>
      </c>
      <c r="I495" t="s">
        <v>737</v>
      </c>
      <c r="J495" t="s">
        <v>738</v>
      </c>
      <c r="K495" s="30">
        <v>43068</v>
      </c>
      <c r="L495" s="8">
        <v>43057.661550925928</v>
      </c>
      <c r="M495" s="21">
        <f>LEN(ProjTextQTable[[#This Row],[text]])</f>
        <v>4107</v>
      </c>
      <c r="N495" s="21">
        <f>LEN(TRIM(CLEAN(SUBSTITUTE(ProjTextQTable[[#This Row],[text]],CHAR(10)," "))))+1 - LEN(SUBSTITUTE(CLEAN(SUBSTITUTE(ProjTextQTable[[#This Row],[text]],CHAR(10)," "))," ",""))</f>
        <v>576</v>
      </c>
      <c r="O495" t="s">
        <v>739</v>
      </c>
      <c r="P495" t="s">
        <v>1845</v>
      </c>
    </row>
    <row r="496" spans="1:16" x14ac:dyDescent="0.35">
      <c r="A496">
        <f t="shared" si="7"/>
        <v>186</v>
      </c>
      <c r="B496" t="s">
        <v>1837</v>
      </c>
      <c r="C496" t="s">
        <v>1026</v>
      </c>
      <c r="D496" t="s">
        <v>752</v>
      </c>
      <c r="E496" t="s">
        <v>912</v>
      </c>
      <c r="F496" t="s">
        <v>753</v>
      </c>
      <c r="G496" t="s">
        <v>753</v>
      </c>
      <c r="H496" t="s">
        <v>753</v>
      </c>
      <c r="K496" s="30"/>
      <c r="L496" s="8">
        <v>43006.043379629627</v>
      </c>
      <c r="M496" s="21">
        <f>LEN(ProjTextQTable[[#This Row],[text]])</f>
        <v>4562</v>
      </c>
      <c r="N496" s="21">
        <f>LEN(TRIM(CLEAN(SUBSTITUTE(ProjTextQTable[[#This Row],[text]],CHAR(10)," "))))+1 - LEN(SUBSTITUTE(CLEAN(SUBSTITUTE(ProjTextQTable[[#This Row],[text]],CHAR(10)," "))," ",""))</f>
        <v>588</v>
      </c>
      <c r="O496" t="s">
        <v>753</v>
      </c>
      <c r="P496" t="s">
        <v>1846</v>
      </c>
    </row>
    <row r="497" spans="1:16" x14ac:dyDescent="0.35">
      <c r="A497">
        <f t="shared" si="7"/>
        <v>187</v>
      </c>
      <c r="B497" t="s">
        <v>1847</v>
      </c>
      <c r="C497" t="s">
        <v>1848</v>
      </c>
      <c r="D497" t="s">
        <v>726</v>
      </c>
      <c r="E497" t="s">
        <v>912</v>
      </c>
      <c r="F497" t="s">
        <v>913</v>
      </c>
      <c r="G497" t="s">
        <v>914</v>
      </c>
      <c r="H497" t="s">
        <v>1140</v>
      </c>
      <c r="I497" t="s">
        <v>844</v>
      </c>
      <c r="K497" s="30">
        <v>43067</v>
      </c>
      <c r="L497" s="8">
        <v>43068.499930555554</v>
      </c>
      <c r="M497" s="21">
        <f>LEN(ProjTextQTable[[#This Row],[text]])</f>
        <v>1</v>
      </c>
      <c r="N497" s="21">
        <f>LEN(TRIM(CLEAN(SUBSTITUTE(ProjTextQTable[[#This Row],[text]],CHAR(10)," "))))+1 - LEN(SUBSTITUTE(CLEAN(SUBSTITUTE(ProjTextQTable[[#This Row],[text]],CHAR(10)," "))," ",""))</f>
        <v>1</v>
      </c>
      <c r="O497" t="s">
        <v>1141</v>
      </c>
      <c r="P497" t="s">
        <v>753</v>
      </c>
    </row>
    <row r="498" spans="1:16" x14ac:dyDescent="0.35">
      <c r="A498">
        <f t="shared" si="7"/>
        <v>187</v>
      </c>
      <c r="B498" t="s">
        <v>1847</v>
      </c>
      <c r="C498" t="s">
        <v>1848</v>
      </c>
      <c r="D498" t="s">
        <v>734</v>
      </c>
      <c r="E498" t="s">
        <v>912</v>
      </c>
      <c r="F498" t="s">
        <v>608</v>
      </c>
      <c r="G498" t="s">
        <v>742</v>
      </c>
      <c r="H498" t="s">
        <v>919</v>
      </c>
      <c r="I498" t="s">
        <v>737</v>
      </c>
      <c r="J498" t="s">
        <v>738</v>
      </c>
      <c r="K498" s="30">
        <v>43068</v>
      </c>
      <c r="L498" s="8">
        <v>43063.848807870374</v>
      </c>
      <c r="M498" s="21">
        <f>LEN(ProjTextQTable[[#This Row],[text]])</f>
        <v>3201</v>
      </c>
      <c r="N498" s="21">
        <f>LEN(TRIM(CLEAN(SUBSTITUTE(ProjTextQTable[[#This Row],[text]],CHAR(10)," "))))+1 - LEN(SUBSTITUTE(CLEAN(SUBSTITUTE(ProjTextQTable[[#This Row],[text]],CHAR(10)," "))," ",""))</f>
        <v>478</v>
      </c>
      <c r="O498" t="s">
        <v>777</v>
      </c>
      <c r="P498" t="s">
        <v>1849</v>
      </c>
    </row>
    <row r="499" spans="1:16" x14ac:dyDescent="0.35">
      <c r="A499">
        <f t="shared" si="7"/>
        <v>187</v>
      </c>
      <c r="B499" t="s">
        <v>1847</v>
      </c>
      <c r="C499" t="s">
        <v>1848</v>
      </c>
      <c r="D499" t="s">
        <v>734</v>
      </c>
      <c r="E499" t="s">
        <v>912</v>
      </c>
      <c r="F499" t="s">
        <v>555</v>
      </c>
      <c r="G499" t="s">
        <v>1850</v>
      </c>
      <c r="H499" t="s">
        <v>1851</v>
      </c>
      <c r="I499" t="s">
        <v>737</v>
      </c>
      <c r="J499" t="s">
        <v>738</v>
      </c>
      <c r="K499" s="30">
        <v>43068</v>
      </c>
      <c r="L499" s="8">
        <v>43068.372048611112</v>
      </c>
      <c r="M499" s="21">
        <f>LEN(ProjTextQTable[[#This Row],[text]])</f>
        <v>1491</v>
      </c>
      <c r="N499" s="21">
        <f>LEN(TRIM(CLEAN(SUBSTITUTE(ProjTextQTable[[#This Row],[text]],CHAR(10)," "))))+1 - LEN(SUBSTITUTE(CLEAN(SUBSTITUTE(ProjTextQTable[[#This Row],[text]],CHAR(10)," "))," ",""))</f>
        <v>228</v>
      </c>
      <c r="O499" t="s">
        <v>777</v>
      </c>
      <c r="P499" t="s">
        <v>1852</v>
      </c>
    </row>
    <row r="500" spans="1:16" x14ac:dyDescent="0.35">
      <c r="A500">
        <f t="shared" si="7"/>
        <v>187</v>
      </c>
      <c r="B500" t="s">
        <v>1847</v>
      </c>
      <c r="C500" t="s">
        <v>1848</v>
      </c>
      <c r="D500" t="s">
        <v>734</v>
      </c>
      <c r="E500" t="s">
        <v>912</v>
      </c>
      <c r="F500" t="s">
        <v>1429</v>
      </c>
      <c r="G500" t="s">
        <v>1430</v>
      </c>
      <c r="H500" t="s">
        <v>1431</v>
      </c>
      <c r="I500" t="s">
        <v>737</v>
      </c>
      <c r="J500" t="s">
        <v>738</v>
      </c>
      <c r="K500" s="30">
        <v>43068</v>
      </c>
      <c r="L500" s="8">
        <v>43067.471412037034</v>
      </c>
      <c r="M500" s="21">
        <f>LEN(ProjTextQTable[[#This Row],[text]])</f>
        <v>4156</v>
      </c>
      <c r="N500" s="21">
        <f>LEN(TRIM(CLEAN(SUBSTITUTE(ProjTextQTable[[#This Row],[text]],CHAR(10)," "))))+1 - LEN(SUBSTITUTE(CLEAN(SUBSTITUTE(ProjTextQTable[[#This Row],[text]],CHAR(10)," "))," ",""))</f>
        <v>591</v>
      </c>
      <c r="O500" t="s">
        <v>920</v>
      </c>
      <c r="P500" t="s">
        <v>1853</v>
      </c>
    </row>
    <row r="501" spans="1:16" x14ac:dyDescent="0.35">
      <c r="A501">
        <f t="shared" si="7"/>
        <v>187</v>
      </c>
      <c r="B501" t="s">
        <v>1847</v>
      </c>
      <c r="C501" t="s">
        <v>1848</v>
      </c>
      <c r="D501" t="s">
        <v>734</v>
      </c>
      <c r="E501" t="s">
        <v>912</v>
      </c>
      <c r="F501" t="s">
        <v>1143</v>
      </c>
      <c r="G501" t="s">
        <v>1144</v>
      </c>
      <c r="H501" t="s">
        <v>1145</v>
      </c>
      <c r="I501" t="s">
        <v>737</v>
      </c>
      <c r="J501" t="s">
        <v>738</v>
      </c>
      <c r="K501" s="30">
        <v>43068</v>
      </c>
      <c r="L501" s="8">
        <v>43067.114664351851</v>
      </c>
      <c r="M501" s="21">
        <f>LEN(ProjTextQTable[[#This Row],[text]])</f>
        <v>1642</v>
      </c>
      <c r="N501" s="21">
        <f>LEN(TRIM(CLEAN(SUBSTITUTE(ProjTextQTable[[#This Row],[text]],CHAR(10)," "))))+1 - LEN(SUBSTITUTE(CLEAN(SUBSTITUTE(ProjTextQTable[[#This Row],[text]],CHAR(10)," "))," ",""))</f>
        <v>242</v>
      </c>
      <c r="O501" t="s">
        <v>821</v>
      </c>
      <c r="P501" t="s">
        <v>1854</v>
      </c>
    </row>
    <row r="502" spans="1:16" x14ac:dyDescent="0.35">
      <c r="A502">
        <f t="shared" si="7"/>
        <v>187</v>
      </c>
      <c r="B502" t="s">
        <v>1847</v>
      </c>
      <c r="C502" t="s">
        <v>1848</v>
      </c>
      <c r="D502" t="s">
        <v>752</v>
      </c>
      <c r="E502" t="s">
        <v>912</v>
      </c>
      <c r="F502" t="s">
        <v>753</v>
      </c>
      <c r="G502" t="s">
        <v>753</v>
      </c>
      <c r="H502" t="s">
        <v>753</v>
      </c>
      <c r="K502" s="30"/>
      <c r="L502" s="8">
        <v>43006.043391203704</v>
      </c>
      <c r="M502" s="21">
        <f>LEN(ProjTextQTable[[#This Row],[text]])</f>
        <v>3487</v>
      </c>
      <c r="N502" s="21">
        <f>LEN(TRIM(CLEAN(SUBSTITUTE(ProjTextQTable[[#This Row],[text]],CHAR(10)," "))))+1 - LEN(SUBSTITUTE(CLEAN(SUBSTITUTE(ProjTextQTable[[#This Row],[text]],CHAR(10)," "))," ",""))</f>
        <v>519</v>
      </c>
      <c r="O502" t="s">
        <v>753</v>
      </c>
      <c r="P502" t="s">
        <v>1855</v>
      </c>
    </row>
    <row r="503" spans="1:16" x14ac:dyDescent="0.35">
      <c r="A503">
        <f t="shared" si="7"/>
        <v>188</v>
      </c>
      <c r="B503" t="s">
        <v>1856</v>
      </c>
      <c r="C503" t="s">
        <v>1857</v>
      </c>
      <c r="D503" t="s">
        <v>726</v>
      </c>
      <c r="E503" t="s">
        <v>912</v>
      </c>
      <c r="F503" t="s">
        <v>913</v>
      </c>
      <c r="G503" t="s">
        <v>914</v>
      </c>
      <c r="H503" t="s">
        <v>766</v>
      </c>
      <c r="I503" t="s">
        <v>767</v>
      </c>
      <c r="J503" t="s">
        <v>731</v>
      </c>
      <c r="K503" s="30">
        <v>43067</v>
      </c>
      <c r="L503" s="8">
        <v>43068.516689814816</v>
      </c>
      <c r="M503" s="21">
        <f>LEN(ProjTextQTable[[#This Row],[text]])</f>
        <v>2060</v>
      </c>
      <c r="N503" s="21">
        <f>LEN(TRIM(CLEAN(SUBSTITUTE(ProjTextQTable[[#This Row],[text]],CHAR(10)," "))))+1 - LEN(SUBSTITUTE(CLEAN(SUBSTITUTE(ProjTextQTable[[#This Row],[text]],CHAR(10)," "))," ",""))</f>
        <v>292</v>
      </c>
      <c r="O503" t="s">
        <v>769</v>
      </c>
      <c r="P503" t="s">
        <v>1858</v>
      </c>
    </row>
    <row r="504" spans="1:16" x14ac:dyDescent="0.35">
      <c r="A504">
        <f t="shared" si="7"/>
        <v>188</v>
      </c>
      <c r="B504" t="s">
        <v>1856</v>
      </c>
      <c r="C504" t="s">
        <v>1857</v>
      </c>
      <c r="D504" t="s">
        <v>734</v>
      </c>
      <c r="E504" t="s">
        <v>912</v>
      </c>
      <c r="F504" t="s">
        <v>608</v>
      </c>
      <c r="G504" t="s">
        <v>742</v>
      </c>
      <c r="H504" t="s">
        <v>919</v>
      </c>
      <c r="I504" t="s">
        <v>737</v>
      </c>
      <c r="J504" t="s">
        <v>738</v>
      </c>
      <c r="K504" s="30">
        <v>43068</v>
      </c>
      <c r="L504" s="8">
        <v>43063.856412037036</v>
      </c>
      <c r="M504" s="21">
        <f>LEN(ProjTextQTable[[#This Row],[text]])</f>
        <v>2969</v>
      </c>
      <c r="N504" s="21">
        <f>LEN(TRIM(CLEAN(SUBSTITUTE(ProjTextQTable[[#This Row],[text]],CHAR(10)," "))))+1 - LEN(SUBSTITUTE(CLEAN(SUBSTITUTE(ProjTextQTable[[#This Row],[text]],CHAR(10)," "))," ",""))</f>
        <v>459</v>
      </c>
      <c r="O504" t="s">
        <v>739</v>
      </c>
      <c r="P504" t="s">
        <v>1859</v>
      </c>
    </row>
    <row r="505" spans="1:16" x14ac:dyDescent="0.35">
      <c r="A505">
        <f t="shared" si="7"/>
        <v>188</v>
      </c>
      <c r="B505" t="s">
        <v>1856</v>
      </c>
      <c r="C505" t="s">
        <v>1857</v>
      </c>
      <c r="D505" t="s">
        <v>734</v>
      </c>
      <c r="E505" t="s">
        <v>912</v>
      </c>
      <c r="F505" t="s">
        <v>547</v>
      </c>
      <c r="G505" t="s">
        <v>922</v>
      </c>
      <c r="H505" t="s">
        <v>923</v>
      </c>
      <c r="I505" t="s">
        <v>737</v>
      </c>
      <c r="J505" t="s">
        <v>738</v>
      </c>
      <c r="K505" s="30">
        <v>43068</v>
      </c>
      <c r="L505" s="8">
        <v>43066.992650462962</v>
      </c>
      <c r="M505" s="21">
        <f>LEN(ProjTextQTable[[#This Row],[text]])</f>
        <v>2359</v>
      </c>
      <c r="N505" s="21">
        <f>LEN(TRIM(CLEAN(SUBSTITUTE(ProjTextQTable[[#This Row],[text]],CHAR(10)," "))))+1 - LEN(SUBSTITUTE(CLEAN(SUBSTITUTE(ProjTextQTable[[#This Row],[text]],CHAR(10)," "))," ",""))</f>
        <v>333</v>
      </c>
      <c r="O505" t="s">
        <v>777</v>
      </c>
      <c r="P505" t="s">
        <v>1860</v>
      </c>
    </row>
    <row r="506" spans="1:16" x14ac:dyDescent="0.35">
      <c r="A506">
        <f t="shared" si="7"/>
        <v>188</v>
      </c>
      <c r="B506" t="s">
        <v>1856</v>
      </c>
      <c r="C506" t="s">
        <v>1857</v>
      </c>
      <c r="D506" t="s">
        <v>734</v>
      </c>
      <c r="E506" t="s">
        <v>912</v>
      </c>
      <c r="F506" t="s">
        <v>1841</v>
      </c>
      <c r="G506" t="s">
        <v>1842</v>
      </c>
      <c r="H506" t="s">
        <v>1843</v>
      </c>
      <c r="I506" t="s">
        <v>737</v>
      </c>
      <c r="J506" t="s">
        <v>738</v>
      </c>
      <c r="K506" s="30">
        <v>43068</v>
      </c>
      <c r="L506" s="8">
        <v>43067.407164351855</v>
      </c>
      <c r="M506" s="21">
        <f>LEN(ProjTextQTable[[#This Row],[text]])</f>
        <v>1993</v>
      </c>
      <c r="N506" s="21">
        <f>LEN(TRIM(CLEAN(SUBSTITUTE(ProjTextQTable[[#This Row],[text]],CHAR(10)," "))))+1 - LEN(SUBSTITUTE(CLEAN(SUBSTITUTE(ProjTextQTable[[#This Row],[text]],CHAR(10)," "))," ",""))</f>
        <v>296</v>
      </c>
      <c r="O506" t="s">
        <v>773</v>
      </c>
      <c r="P506" t="s">
        <v>1861</v>
      </c>
    </row>
    <row r="507" spans="1:16" x14ac:dyDescent="0.35">
      <c r="A507">
        <f t="shared" si="7"/>
        <v>188</v>
      </c>
      <c r="B507" t="s">
        <v>1856</v>
      </c>
      <c r="C507" t="s">
        <v>1857</v>
      </c>
      <c r="D507" t="s">
        <v>734</v>
      </c>
      <c r="E507" t="s">
        <v>912</v>
      </c>
      <c r="F507" t="s">
        <v>536</v>
      </c>
      <c r="G507" t="s">
        <v>925</v>
      </c>
      <c r="H507" t="s">
        <v>926</v>
      </c>
      <c r="I507" t="s">
        <v>737</v>
      </c>
      <c r="J507" t="s">
        <v>738</v>
      </c>
      <c r="K507" s="30">
        <v>43068</v>
      </c>
      <c r="L507" s="8">
        <v>43057.662465277775</v>
      </c>
      <c r="M507" s="21">
        <f>LEN(ProjTextQTable[[#This Row],[text]])</f>
        <v>4066</v>
      </c>
      <c r="N507" s="21">
        <f>LEN(TRIM(CLEAN(SUBSTITUTE(ProjTextQTable[[#This Row],[text]],CHAR(10)," "))))+1 - LEN(SUBSTITUTE(CLEAN(SUBSTITUTE(ProjTextQTable[[#This Row],[text]],CHAR(10)," "))," ",""))</f>
        <v>620</v>
      </c>
      <c r="O507" t="s">
        <v>773</v>
      </c>
      <c r="P507" t="s">
        <v>1862</v>
      </c>
    </row>
    <row r="508" spans="1:16" x14ac:dyDescent="0.35">
      <c r="A508">
        <f t="shared" si="7"/>
        <v>189</v>
      </c>
      <c r="B508" t="s">
        <v>1863</v>
      </c>
      <c r="C508" t="s">
        <v>1864</v>
      </c>
      <c r="D508" t="s">
        <v>752</v>
      </c>
      <c r="E508" t="s">
        <v>757</v>
      </c>
      <c r="F508" t="s">
        <v>753</v>
      </c>
      <c r="G508" t="s">
        <v>753</v>
      </c>
      <c r="H508" t="s">
        <v>753</v>
      </c>
      <c r="K508" s="30"/>
      <c r="L508" s="8">
        <v>43006.043402777781</v>
      </c>
      <c r="M508" s="21">
        <f>LEN(ProjTextQTable[[#This Row],[text]])</f>
        <v>4471</v>
      </c>
      <c r="N508" s="21">
        <f>LEN(TRIM(CLEAN(SUBSTITUTE(ProjTextQTable[[#This Row],[text]],CHAR(10)," "))))+1 - LEN(SUBSTITUTE(CLEAN(SUBSTITUTE(ProjTextQTable[[#This Row],[text]],CHAR(10)," "))," ",""))</f>
        <v>654</v>
      </c>
      <c r="O508" t="s">
        <v>753</v>
      </c>
      <c r="P508" t="s">
        <v>1865</v>
      </c>
    </row>
    <row r="509" spans="1:16" x14ac:dyDescent="0.35">
      <c r="A509">
        <f t="shared" si="7"/>
        <v>190</v>
      </c>
      <c r="B509" t="s">
        <v>1866</v>
      </c>
      <c r="C509" t="s">
        <v>1867</v>
      </c>
      <c r="D509" t="s">
        <v>726</v>
      </c>
      <c r="E509" t="s">
        <v>1069</v>
      </c>
      <c r="F509" t="s">
        <v>1070</v>
      </c>
      <c r="G509" t="s">
        <v>1071</v>
      </c>
      <c r="H509" t="s">
        <v>814</v>
      </c>
      <c r="I509" t="s">
        <v>815</v>
      </c>
      <c r="K509" s="30">
        <v>43080</v>
      </c>
      <c r="L509" s="8">
        <v>43081.497083333335</v>
      </c>
      <c r="M509" s="21">
        <f>LEN(ProjTextQTable[[#This Row],[text]])</f>
        <v>2679</v>
      </c>
      <c r="N509" s="21">
        <f>LEN(TRIM(CLEAN(SUBSTITUTE(ProjTextQTable[[#This Row],[text]],CHAR(10)," "))))+1 - LEN(SUBSTITUTE(CLEAN(SUBSTITUTE(ProjTextQTable[[#This Row],[text]],CHAR(10)," "))," ",""))</f>
        <v>367</v>
      </c>
      <c r="O509" t="s">
        <v>816</v>
      </c>
      <c r="P509" t="s">
        <v>1868</v>
      </c>
    </row>
    <row r="510" spans="1:16" x14ac:dyDescent="0.35">
      <c r="A510">
        <f t="shared" si="7"/>
        <v>190</v>
      </c>
      <c r="B510" t="s">
        <v>1866</v>
      </c>
      <c r="C510" t="s">
        <v>1867</v>
      </c>
      <c r="D510" t="s">
        <v>734</v>
      </c>
      <c r="E510" t="s">
        <v>1069</v>
      </c>
      <c r="F510" t="s">
        <v>579</v>
      </c>
      <c r="G510" t="s">
        <v>1073</v>
      </c>
      <c r="H510" t="s">
        <v>1074</v>
      </c>
      <c r="I510" t="s">
        <v>844</v>
      </c>
      <c r="J510" t="s">
        <v>738</v>
      </c>
      <c r="K510" s="30">
        <v>43081</v>
      </c>
      <c r="L510" s="8">
        <v>43080.445393518516</v>
      </c>
      <c r="M510" s="21">
        <f>LEN(ProjTextQTable[[#This Row],[text]])</f>
        <v>5725</v>
      </c>
      <c r="N510" s="21">
        <f>LEN(TRIM(CLEAN(SUBSTITUTE(ProjTextQTable[[#This Row],[text]],CHAR(10)," "))))+1 - LEN(SUBSTITUTE(CLEAN(SUBSTITUTE(ProjTextQTable[[#This Row],[text]],CHAR(10)," "))," ",""))</f>
        <v>864</v>
      </c>
      <c r="O510" t="s">
        <v>777</v>
      </c>
      <c r="P510" t="s">
        <v>1869</v>
      </c>
    </row>
    <row r="511" spans="1:16" x14ac:dyDescent="0.35">
      <c r="A511">
        <f t="shared" si="7"/>
        <v>190</v>
      </c>
      <c r="B511" t="s">
        <v>1866</v>
      </c>
      <c r="C511" t="s">
        <v>1867</v>
      </c>
      <c r="D511" t="s">
        <v>734</v>
      </c>
      <c r="E511" t="s">
        <v>1069</v>
      </c>
      <c r="F511" t="s">
        <v>1310</v>
      </c>
      <c r="G511" t="s">
        <v>976</v>
      </c>
      <c r="H511" t="s">
        <v>1311</v>
      </c>
      <c r="I511" t="s">
        <v>844</v>
      </c>
      <c r="J511" t="s">
        <v>738</v>
      </c>
      <c r="K511" s="30">
        <v>43081</v>
      </c>
      <c r="L511" s="8">
        <v>43079.33</v>
      </c>
      <c r="M511" s="21">
        <f>LEN(ProjTextQTable[[#This Row],[text]])</f>
        <v>4629</v>
      </c>
      <c r="N511" s="21">
        <f>LEN(TRIM(CLEAN(SUBSTITUTE(ProjTextQTable[[#This Row],[text]],CHAR(10)," "))))+1 - LEN(SUBSTITUTE(CLEAN(SUBSTITUTE(ProjTextQTable[[#This Row],[text]],CHAR(10)," "))," ",""))</f>
        <v>672</v>
      </c>
      <c r="O511" t="s">
        <v>777</v>
      </c>
      <c r="P511" t="s">
        <v>1870</v>
      </c>
    </row>
    <row r="512" spans="1:16" x14ac:dyDescent="0.35">
      <c r="A512">
        <f t="shared" si="7"/>
        <v>190</v>
      </c>
      <c r="B512" t="s">
        <v>1866</v>
      </c>
      <c r="C512" t="s">
        <v>1867</v>
      </c>
      <c r="D512" t="s">
        <v>734</v>
      </c>
      <c r="E512" t="s">
        <v>1069</v>
      </c>
      <c r="F512" t="s">
        <v>649</v>
      </c>
      <c r="G512" t="s">
        <v>962</v>
      </c>
      <c r="H512" t="s">
        <v>1080</v>
      </c>
      <c r="I512" t="s">
        <v>844</v>
      </c>
      <c r="J512" t="s">
        <v>738</v>
      </c>
      <c r="K512" s="30">
        <v>43081</v>
      </c>
      <c r="L512" s="8">
        <v>43079.945324074077</v>
      </c>
      <c r="M512" s="21">
        <f>LEN(ProjTextQTable[[#This Row],[text]])</f>
        <v>3825</v>
      </c>
      <c r="N512" s="21">
        <f>LEN(TRIM(CLEAN(SUBSTITUTE(ProjTextQTable[[#This Row],[text]],CHAR(10)," "))))+1 - LEN(SUBSTITUTE(CLEAN(SUBSTITUTE(ProjTextQTable[[#This Row],[text]],CHAR(10)," "))," ",""))</f>
        <v>567</v>
      </c>
      <c r="O512" t="s">
        <v>777</v>
      </c>
      <c r="P512" t="s">
        <v>1871</v>
      </c>
    </row>
    <row r="513" spans="1:16" x14ac:dyDescent="0.35">
      <c r="A513">
        <f t="shared" si="7"/>
        <v>190</v>
      </c>
      <c r="B513" t="s">
        <v>1866</v>
      </c>
      <c r="C513" t="s">
        <v>1867</v>
      </c>
      <c r="D513" t="s">
        <v>734</v>
      </c>
      <c r="E513" t="s">
        <v>1069</v>
      </c>
      <c r="F513" t="s">
        <v>1082</v>
      </c>
      <c r="G513" t="s">
        <v>1083</v>
      </c>
      <c r="H513" t="s">
        <v>1084</v>
      </c>
      <c r="I513" t="s">
        <v>844</v>
      </c>
      <c r="J513" t="s">
        <v>738</v>
      </c>
      <c r="K513" s="30">
        <v>43081</v>
      </c>
      <c r="L513" s="8">
        <v>43079.884583333333</v>
      </c>
      <c r="M513" s="21">
        <f>LEN(ProjTextQTable[[#This Row],[text]])</f>
        <v>4655</v>
      </c>
      <c r="N513" s="21">
        <f>LEN(TRIM(CLEAN(SUBSTITUTE(ProjTextQTable[[#This Row],[text]],CHAR(10)," "))))+1 - LEN(SUBSTITUTE(CLEAN(SUBSTITUTE(ProjTextQTable[[#This Row],[text]],CHAR(10)," "))," ",""))</f>
        <v>655</v>
      </c>
      <c r="O513" t="s">
        <v>777</v>
      </c>
      <c r="P513" t="s">
        <v>1872</v>
      </c>
    </row>
    <row r="514" spans="1:16" x14ac:dyDescent="0.35">
      <c r="A514">
        <f t="shared" ref="A514:A577" si="8">A513+(B514&lt;&gt;B513)</f>
        <v>190</v>
      </c>
      <c r="B514" t="s">
        <v>1866</v>
      </c>
      <c r="C514" t="s">
        <v>1867</v>
      </c>
      <c r="D514" t="s">
        <v>752</v>
      </c>
      <c r="E514" t="s">
        <v>1069</v>
      </c>
      <c r="F514" t="s">
        <v>753</v>
      </c>
      <c r="G514" t="s">
        <v>753</v>
      </c>
      <c r="H514" t="s">
        <v>753</v>
      </c>
      <c r="K514" s="30"/>
      <c r="L514" s="8">
        <v>43006.043414351851</v>
      </c>
      <c r="M514" s="21">
        <f>LEN(ProjTextQTable[[#This Row],[text]])</f>
        <v>3539</v>
      </c>
      <c r="N514" s="21">
        <f>LEN(TRIM(CLEAN(SUBSTITUTE(ProjTextQTable[[#This Row],[text]],CHAR(10)," "))))+1 - LEN(SUBSTITUTE(CLEAN(SUBSTITUTE(ProjTextQTable[[#This Row],[text]],CHAR(10)," "))," ",""))</f>
        <v>494</v>
      </c>
      <c r="O514" t="s">
        <v>753</v>
      </c>
      <c r="P514" t="s">
        <v>1873</v>
      </c>
    </row>
    <row r="515" spans="1:16" x14ac:dyDescent="0.35">
      <c r="A515">
        <f t="shared" si="8"/>
        <v>191</v>
      </c>
      <c r="B515" t="s">
        <v>1874</v>
      </c>
      <c r="C515" t="s">
        <v>1875</v>
      </c>
      <c r="D515" t="s">
        <v>752</v>
      </c>
      <c r="E515" t="s">
        <v>800</v>
      </c>
      <c r="F515" t="s">
        <v>753</v>
      </c>
      <c r="G515" t="s">
        <v>753</v>
      </c>
      <c r="H515" t="s">
        <v>753</v>
      </c>
      <c r="K515" s="30"/>
      <c r="L515" s="8">
        <v>43006.043414351851</v>
      </c>
      <c r="M515" s="21">
        <f>LEN(ProjTextQTable[[#This Row],[text]])</f>
        <v>4415</v>
      </c>
      <c r="N515" s="21">
        <f>LEN(TRIM(CLEAN(SUBSTITUTE(ProjTextQTable[[#This Row],[text]],CHAR(10)," "))))+1 - LEN(SUBSTITUTE(CLEAN(SUBSTITUTE(ProjTextQTable[[#This Row],[text]],CHAR(10)," "))," ",""))</f>
        <v>628</v>
      </c>
      <c r="O515" t="s">
        <v>753</v>
      </c>
      <c r="P515" t="s">
        <v>1876</v>
      </c>
    </row>
    <row r="516" spans="1:16" x14ac:dyDescent="0.35">
      <c r="A516">
        <f t="shared" si="8"/>
        <v>192</v>
      </c>
      <c r="B516" t="s">
        <v>1877</v>
      </c>
      <c r="C516" t="s">
        <v>1878</v>
      </c>
      <c r="D516" t="s">
        <v>726</v>
      </c>
      <c r="E516" t="s">
        <v>811</v>
      </c>
      <c r="F516" t="s">
        <v>812</v>
      </c>
      <c r="G516" t="s">
        <v>813</v>
      </c>
      <c r="H516" t="s">
        <v>1275</v>
      </c>
      <c r="I516" t="s">
        <v>1171</v>
      </c>
      <c r="K516" s="30">
        <v>43083</v>
      </c>
      <c r="L516" s="8">
        <v>43083.695891203701</v>
      </c>
      <c r="M516" s="21">
        <f>LEN(ProjTextQTable[[#This Row],[text]])</f>
        <v>4437</v>
      </c>
      <c r="N516" s="21">
        <f>LEN(TRIM(CLEAN(SUBSTITUTE(ProjTextQTable[[#This Row],[text]],CHAR(10)," "))))+1 - LEN(SUBSTITUTE(CLEAN(SUBSTITUTE(ProjTextQTable[[#This Row],[text]],CHAR(10)," "))," ",""))</f>
        <v>641</v>
      </c>
      <c r="O516" t="s">
        <v>1276</v>
      </c>
      <c r="P516" t="s">
        <v>1879</v>
      </c>
    </row>
    <row r="517" spans="1:16" x14ac:dyDescent="0.35">
      <c r="A517">
        <f t="shared" si="8"/>
        <v>192</v>
      </c>
      <c r="B517" t="s">
        <v>1877</v>
      </c>
      <c r="C517" t="s">
        <v>1878</v>
      </c>
      <c r="D517" t="s">
        <v>734</v>
      </c>
      <c r="E517" t="s">
        <v>811</v>
      </c>
      <c r="F517" t="s">
        <v>823</v>
      </c>
      <c r="G517" t="s">
        <v>824</v>
      </c>
      <c r="H517" t="s">
        <v>825</v>
      </c>
      <c r="I517" t="s">
        <v>737</v>
      </c>
      <c r="J517" t="s">
        <v>738</v>
      </c>
      <c r="K517" s="30">
        <v>43083</v>
      </c>
      <c r="L517" s="8">
        <v>43087.3591087963</v>
      </c>
      <c r="M517" s="21">
        <f>LEN(ProjTextQTable[[#This Row],[text]])</f>
        <v>4929</v>
      </c>
      <c r="N517" s="21">
        <f>LEN(TRIM(CLEAN(SUBSTITUTE(ProjTextQTable[[#This Row],[text]],CHAR(10)," "))))+1 - LEN(SUBSTITUTE(CLEAN(SUBSTITUTE(ProjTextQTable[[#This Row],[text]],CHAR(10)," "))," ",""))</f>
        <v>777</v>
      </c>
      <c r="O517" t="s">
        <v>777</v>
      </c>
      <c r="P517" t="s">
        <v>1880</v>
      </c>
    </row>
    <row r="518" spans="1:16" x14ac:dyDescent="0.35">
      <c r="A518">
        <f t="shared" si="8"/>
        <v>192</v>
      </c>
      <c r="B518" t="s">
        <v>1877</v>
      </c>
      <c r="C518" t="s">
        <v>1878</v>
      </c>
      <c r="D518" t="s">
        <v>734</v>
      </c>
      <c r="E518" t="s">
        <v>811</v>
      </c>
      <c r="F518" t="s">
        <v>827</v>
      </c>
      <c r="G518" t="s">
        <v>828</v>
      </c>
      <c r="H518" t="s">
        <v>829</v>
      </c>
      <c r="I518" t="s">
        <v>737</v>
      </c>
      <c r="J518" t="s">
        <v>738</v>
      </c>
      <c r="K518" s="30">
        <v>43083</v>
      </c>
      <c r="L518" s="8">
        <v>43082.442997685182</v>
      </c>
      <c r="M518" s="21">
        <f>LEN(ProjTextQTable[[#This Row],[text]])</f>
        <v>4054</v>
      </c>
      <c r="N518" s="21">
        <f>LEN(TRIM(CLEAN(SUBSTITUTE(ProjTextQTable[[#This Row],[text]],CHAR(10)," "))))+1 - LEN(SUBSTITUTE(CLEAN(SUBSTITUTE(ProjTextQTable[[#This Row],[text]],CHAR(10)," "))," ",""))</f>
        <v>585</v>
      </c>
      <c r="O518" t="s">
        <v>821</v>
      </c>
      <c r="P518" t="s">
        <v>1881</v>
      </c>
    </row>
    <row r="519" spans="1:16" x14ac:dyDescent="0.35">
      <c r="A519">
        <f t="shared" si="8"/>
        <v>192</v>
      </c>
      <c r="B519" t="s">
        <v>1877</v>
      </c>
      <c r="C519" t="s">
        <v>1878</v>
      </c>
      <c r="D519" t="s">
        <v>734</v>
      </c>
      <c r="E519" t="s">
        <v>1882</v>
      </c>
      <c r="F519" t="s">
        <v>1883</v>
      </c>
      <c r="G519" t="s">
        <v>1645</v>
      </c>
      <c r="H519" t="s">
        <v>1884</v>
      </c>
      <c r="I519" t="s">
        <v>738</v>
      </c>
      <c r="J519" t="s">
        <v>738</v>
      </c>
      <c r="K519" s="30">
        <v>43081</v>
      </c>
      <c r="L519" s="8">
        <v>43081.952025462961</v>
      </c>
      <c r="M519" s="21">
        <f>LEN(ProjTextQTable[[#This Row],[text]])</f>
        <v>4886</v>
      </c>
      <c r="N519" s="21">
        <f>LEN(TRIM(CLEAN(SUBSTITUTE(ProjTextQTable[[#This Row],[text]],CHAR(10)," "))))+1 - LEN(SUBSTITUTE(CLEAN(SUBSTITUTE(ProjTextQTable[[#This Row],[text]],CHAR(10)," "))," ",""))</f>
        <v>683</v>
      </c>
      <c r="O519" t="s">
        <v>830</v>
      </c>
      <c r="P519" t="s">
        <v>1885</v>
      </c>
    </row>
    <row r="520" spans="1:16" x14ac:dyDescent="0.35">
      <c r="A520">
        <f t="shared" si="8"/>
        <v>192</v>
      </c>
      <c r="B520" t="s">
        <v>1877</v>
      </c>
      <c r="C520" t="s">
        <v>1878</v>
      </c>
      <c r="D520" t="s">
        <v>734</v>
      </c>
      <c r="E520" t="s">
        <v>1882</v>
      </c>
      <c r="F520" t="s">
        <v>1886</v>
      </c>
      <c r="G520" t="s">
        <v>1887</v>
      </c>
      <c r="H520" t="s">
        <v>1888</v>
      </c>
      <c r="I520" t="s">
        <v>738</v>
      </c>
      <c r="J520" t="s">
        <v>738</v>
      </c>
      <c r="K520" s="30">
        <v>43081</v>
      </c>
      <c r="L520" s="8">
        <v>43081.85869212963</v>
      </c>
      <c r="M520" s="21">
        <f>LEN(ProjTextQTable[[#This Row],[text]])</f>
        <v>3049</v>
      </c>
      <c r="N520" s="21">
        <f>LEN(TRIM(CLEAN(SUBSTITUTE(ProjTextQTable[[#This Row],[text]],CHAR(10)," "))))+1 - LEN(SUBSTITUTE(CLEAN(SUBSTITUTE(ProjTextQTable[[#This Row],[text]],CHAR(10)," "))," ",""))</f>
        <v>479</v>
      </c>
      <c r="O520" t="s">
        <v>777</v>
      </c>
      <c r="P520" t="s">
        <v>1889</v>
      </c>
    </row>
    <row r="521" spans="1:16" x14ac:dyDescent="0.35">
      <c r="A521">
        <f t="shared" si="8"/>
        <v>192</v>
      </c>
      <c r="B521" t="s">
        <v>1877</v>
      </c>
      <c r="C521" t="s">
        <v>1878</v>
      </c>
      <c r="D521" t="s">
        <v>734</v>
      </c>
      <c r="E521" t="s">
        <v>811</v>
      </c>
      <c r="F521" t="s">
        <v>832</v>
      </c>
      <c r="G521" t="s">
        <v>833</v>
      </c>
      <c r="H521" t="s">
        <v>834</v>
      </c>
      <c r="I521" t="s">
        <v>737</v>
      </c>
      <c r="J521" t="s">
        <v>738</v>
      </c>
      <c r="K521" s="30">
        <v>43083</v>
      </c>
      <c r="L521" s="8">
        <v>43082.269305555557</v>
      </c>
      <c r="M521" s="21">
        <f>LEN(ProjTextQTable[[#This Row],[text]])</f>
        <v>4569</v>
      </c>
      <c r="N521" s="21">
        <f>LEN(TRIM(CLEAN(SUBSTITUTE(ProjTextQTable[[#This Row],[text]],CHAR(10)," "))))+1 - LEN(SUBSTITUTE(CLEAN(SUBSTITUTE(ProjTextQTable[[#This Row],[text]],CHAR(10)," "))," ",""))</f>
        <v>672</v>
      </c>
      <c r="O521" t="s">
        <v>821</v>
      </c>
      <c r="P521" t="s">
        <v>1890</v>
      </c>
    </row>
    <row r="522" spans="1:16" x14ac:dyDescent="0.35">
      <c r="A522">
        <f t="shared" si="8"/>
        <v>192</v>
      </c>
      <c r="B522" t="s">
        <v>1877</v>
      </c>
      <c r="C522" t="s">
        <v>1878</v>
      </c>
      <c r="D522" t="s">
        <v>752</v>
      </c>
      <c r="E522" t="s">
        <v>811</v>
      </c>
      <c r="F522" t="s">
        <v>753</v>
      </c>
      <c r="G522" t="s">
        <v>753</v>
      </c>
      <c r="H522" t="s">
        <v>753</v>
      </c>
      <c r="K522" s="30"/>
      <c r="L522" s="8">
        <v>43006.043425925927</v>
      </c>
      <c r="M522" s="21">
        <f>LEN(ProjTextQTable[[#This Row],[text]])</f>
        <v>3645</v>
      </c>
      <c r="N522" s="21">
        <f>LEN(TRIM(CLEAN(SUBSTITUTE(ProjTextQTable[[#This Row],[text]],CHAR(10)," "))))+1 - LEN(SUBSTITUTE(CLEAN(SUBSTITUTE(ProjTextQTable[[#This Row],[text]],CHAR(10)," "))," ",""))</f>
        <v>528</v>
      </c>
      <c r="O522" t="s">
        <v>753</v>
      </c>
      <c r="P522" t="s">
        <v>1891</v>
      </c>
    </row>
    <row r="523" spans="1:16" x14ac:dyDescent="0.35">
      <c r="A523">
        <f t="shared" si="8"/>
        <v>193</v>
      </c>
      <c r="B523" t="s">
        <v>1892</v>
      </c>
      <c r="C523" t="s">
        <v>1893</v>
      </c>
      <c r="D523" t="s">
        <v>726</v>
      </c>
      <c r="E523" t="s">
        <v>1069</v>
      </c>
      <c r="F523" t="s">
        <v>1584</v>
      </c>
      <c r="G523" t="s">
        <v>1585</v>
      </c>
      <c r="H523" t="s">
        <v>730</v>
      </c>
      <c r="I523" t="s">
        <v>731</v>
      </c>
      <c r="K523" s="30">
        <v>43087</v>
      </c>
      <c r="L523" s="8">
        <v>43087.714236111111</v>
      </c>
      <c r="M523" s="21">
        <f>LEN(ProjTextQTable[[#This Row],[text]])</f>
        <v>5856</v>
      </c>
      <c r="N523" s="21">
        <f>LEN(TRIM(CLEAN(SUBSTITUTE(ProjTextQTable[[#This Row],[text]],CHAR(10)," "))))+1 - LEN(SUBSTITUTE(CLEAN(SUBSTITUTE(ProjTextQTable[[#This Row],[text]],CHAR(10)," "))," ",""))</f>
        <v>851</v>
      </c>
      <c r="O523" t="s">
        <v>732</v>
      </c>
      <c r="P523" t="s">
        <v>1894</v>
      </c>
    </row>
    <row r="524" spans="1:16" x14ac:dyDescent="0.35">
      <c r="A524">
        <f t="shared" si="8"/>
        <v>193</v>
      </c>
      <c r="B524" t="s">
        <v>1892</v>
      </c>
      <c r="C524" t="s">
        <v>1893</v>
      </c>
      <c r="D524" t="s">
        <v>734</v>
      </c>
      <c r="E524" t="s">
        <v>1069</v>
      </c>
      <c r="F524" t="s">
        <v>1587</v>
      </c>
      <c r="G524" t="s">
        <v>1232</v>
      </c>
      <c r="H524" t="s">
        <v>1588</v>
      </c>
      <c r="I524" t="s">
        <v>737</v>
      </c>
      <c r="J524" t="s">
        <v>738</v>
      </c>
      <c r="K524" s="30">
        <v>43087</v>
      </c>
      <c r="L524" s="8">
        <v>43086.770243055558</v>
      </c>
      <c r="M524" s="21">
        <f>LEN(ProjTextQTable[[#This Row],[text]])</f>
        <v>2855</v>
      </c>
      <c r="N524" s="21">
        <f>LEN(TRIM(CLEAN(SUBSTITUTE(ProjTextQTable[[#This Row],[text]],CHAR(10)," "))))+1 - LEN(SUBSTITUTE(CLEAN(SUBSTITUTE(ProjTextQTable[[#This Row],[text]],CHAR(10)," "))," ",""))</f>
        <v>408</v>
      </c>
      <c r="O524" t="s">
        <v>773</v>
      </c>
      <c r="P524" t="s">
        <v>1895</v>
      </c>
    </row>
    <row r="525" spans="1:16" x14ac:dyDescent="0.35">
      <c r="A525">
        <f t="shared" si="8"/>
        <v>193</v>
      </c>
      <c r="B525" t="s">
        <v>1892</v>
      </c>
      <c r="C525" t="s">
        <v>1893</v>
      </c>
      <c r="D525" t="s">
        <v>734</v>
      </c>
      <c r="E525" t="s">
        <v>1069</v>
      </c>
      <c r="F525" t="s">
        <v>1594</v>
      </c>
      <c r="G525" t="s">
        <v>1595</v>
      </c>
      <c r="H525" t="s">
        <v>1596</v>
      </c>
      <c r="I525" t="s">
        <v>737</v>
      </c>
      <c r="J525" t="s">
        <v>738</v>
      </c>
      <c r="K525" s="30">
        <v>43087</v>
      </c>
      <c r="L525" s="8">
        <v>43085.797060185185</v>
      </c>
      <c r="M525" s="21">
        <f>LEN(ProjTextQTable[[#This Row],[text]])</f>
        <v>5061</v>
      </c>
      <c r="N525" s="21">
        <f>LEN(TRIM(CLEAN(SUBSTITUTE(ProjTextQTable[[#This Row],[text]],CHAR(10)," "))))+1 - LEN(SUBSTITUTE(CLEAN(SUBSTITUTE(ProjTextQTable[[#This Row],[text]],CHAR(10)," "))," ",""))</f>
        <v>748</v>
      </c>
      <c r="O525" t="s">
        <v>739</v>
      </c>
      <c r="P525" t="s">
        <v>1896</v>
      </c>
    </row>
    <row r="526" spans="1:16" x14ac:dyDescent="0.35">
      <c r="A526">
        <f t="shared" si="8"/>
        <v>193</v>
      </c>
      <c r="B526" t="s">
        <v>1892</v>
      </c>
      <c r="C526" t="s">
        <v>1893</v>
      </c>
      <c r="D526" t="s">
        <v>734</v>
      </c>
      <c r="E526" t="s">
        <v>1069</v>
      </c>
      <c r="F526" t="s">
        <v>1598</v>
      </c>
      <c r="G526" t="s">
        <v>1599</v>
      </c>
      <c r="H526" t="s">
        <v>1600</v>
      </c>
      <c r="I526" t="s">
        <v>737</v>
      </c>
      <c r="J526" t="s">
        <v>738</v>
      </c>
      <c r="K526" s="30">
        <v>43087</v>
      </c>
      <c r="L526" s="8">
        <v>43087.712870370371</v>
      </c>
      <c r="M526" s="21">
        <f>LEN(ProjTextQTable[[#This Row],[text]])</f>
        <v>3024</v>
      </c>
      <c r="N526" s="21">
        <f>LEN(TRIM(CLEAN(SUBSTITUTE(ProjTextQTable[[#This Row],[text]],CHAR(10)," "))))+1 - LEN(SUBSTITUTE(CLEAN(SUBSTITUTE(ProjTextQTable[[#This Row],[text]],CHAR(10)," "))," ",""))</f>
        <v>458</v>
      </c>
      <c r="O526" t="s">
        <v>744</v>
      </c>
      <c r="P526" t="s">
        <v>1897</v>
      </c>
    </row>
    <row r="527" spans="1:16" x14ac:dyDescent="0.35">
      <c r="A527">
        <f t="shared" si="8"/>
        <v>193</v>
      </c>
      <c r="B527" t="s">
        <v>1892</v>
      </c>
      <c r="C527" t="s">
        <v>1893</v>
      </c>
      <c r="D527" t="s">
        <v>734</v>
      </c>
      <c r="E527" t="s">
        <v>1069</v>
      </c>
      <c r="F527" t="s">
        <v>1602</v>
      </c>
      <c r="G527" t="s">
        <v>1603</v>
      </c>
      <c r="H527" t="s">
        <v>1604</v>
      </c>
      <c r="I527" t="s">
        <v>737</v>
      </c>
      <c r="J527" t="s">
        <v>738</v>
      </c>
      <c r="K527" s="30">
        <v>43087</v>
      </c>
      <c r="L527" s="8">
        <v>43087.356689814813</v>
      </c>
      <c r="M527" s="21">
        <f>LEN(ProjTextQTable[[#This Row],[text]])</f>
        <v>1982</v>
      </c>
      <c r="N527" s="21">
        <f>LEN(TRIM(CLEAN(SUBSTITUTE(ProjTextQTable[[#This Row],[text]],CHAR(10)," "))))+1 - LEN(SUBSTITUTE(CLEAN(SUBSTITUTE(ProjTextQTable[[#This Row],[text]],CHAR(10)," "))," ",""))</f>
        <v>298</v>
      </c>
      <c r="O527" t="s">
        <v>773</v>
      </c>
      <c r="P527" t="s">
        <v>1898</v>
      </c>
    </row>
    <row r="528" spans="1:16" x14ac:dyDescent="0.35">
      <c r="A528">
        <f t="shared" si="8"/>
        <v>193</v>
      </c>
      <c r="B528" t="s">
        <v>1892</v>
      </c>
      <c r="C528" t="s">
        <v>1893</v>
      </c>
      <c r="D528" t="s">
        <v>752</v>
      </c>
      <c r="E528" t="s">
        <v>1069</v>
      </c>
      <c r="F528" t="s">
        <v>753</v>
      </c>
      <c r="G528" t="s">
        <v>753</v>
      </c>
      <c r="H528" t="s">
        <v>753</v>
      </c>
      <c r="K528" s="30"/>
      <c r="L528" s="8">
        <v>43006.043425925927</v>
      </c>
      <c r="M528" s="21">
        <f>LEN(ProjTextQTable[[#This Row],[text]])</f>
        <v>3132</v>
      </c>
      <c r="N528" s="21">
        <f>LEN(TRIM(CLEAN(SUBSTITUTE(ProjTextQTable[[#This Row],[text]],CHAR(10)," "))))+1 - LEN(SUBSTITUTE(CLEAN(SUBSTITUTE(ProjTextQTable[[#This Row],[text]],CHAR(10)," "))," ",""))</f>
        <v>422</v>
      </c>
      <c r="O528" t="s">
        <v>753</v>
      </c>
      <c r="P528" t="s">
        <v>1899</v>
      </c>
    </row>
    <row r="529" spans="1:16" x14ac:dyDescent="0.35">
      <c r="A529">
        <f t="shared" si="8"/>
        <v>194</v>
      </c>
      <c r="B529" t="s">
        <v>1900</v>
      </c>
      <c r="C529" t="s">
        <v>1901</v>
      </c>
      <c r="D529" t="s">
        <v>752</v>
      </c>
      <c r="E529" t="s">
        <v>1882</v>
      </c>
      <c r="F529" t="s">
        <v>753</v>
      </c>
      <c r="G529" t="s">
        <v>753</v>
      </c>
      <c r="H529" t="s">
        <v>753</v>
      </c>
      <c r="K529" s="30"/>
      <c r="L529" s="8">
        <v>43006.043437499997</v>
      </c>
      <c r="M529" s="21">
        <f>LEN(ProjTextQTable[[#This Row],[text]])</f>
        <v>3294</v>
      </c>
      <c r="N529" s="21">
        <f>LEN(TRIM(CLEAN(SUBSTITUTE(ProjTextQTable[[#This Row],[text]],CHAR(10)," "))))+1 - LEN(SUBSTITUTE(CLEAN(SUBSTITUTE(ProjTextQTable[[#This Row],[text]],CHAR(10)," "))," ",""))</f>
        <v>446</v>
      </c>
      <c r="O529" t="s">
        <v>753</v>
      </c>
      <c r="P529" t="s">
        <v>1902</v>
      </c>
    </row>
    <row r="530" spans="1:16" x14ac:dyDescent="0.35">
      <c r="A530">
        <f t="shared" si="8"/>
        <v>195</v>
      </c>
      <c r="B530" t="s">
        <v>1903</v>
      </c>
      <c r="C530" t="s">
        <v>1904</v>
      </c>
      <c r="D530" t="s">
        <v>726</v>
      </c>
      <c r="E530" t="s">
        <v>948</v>
      </c>
      <c r="F530" t="s">
        <v>949</v>
      </c>
      <c r="G530" t="s">
        <v>950</v>
      </c>
      <c r="H530" t="s">
        <v>814</v>
      </c>
      <c r="I530" t="s">
        <v>815</v>
      </c>
      <c r="K530" s="30">
        <v>43082</v>
      </c>
      <c r="L530" s="8">
        <v>43083.649525462963</v>
      </c>
      <c r="M530" s="21">
        <f>LEN(ProjTextQTable[[#This Row],[text]])</f>
        <v>2173</v>
      </c>
      <c r="N530" s="21">
        <f>LEN(TRIM(CLEAN(SUBSTITUTE(ProjTextQTable[[#This Row],[text]],CHAR(10)," "))))+1 - LEN(SUBSTITUTE(CLEAN(SUBSTITUTE(ProjTextQTable[[#This Row],[text]],CHAR(10)," "))," ",""))</f>
        <v>290</v>
      </c>
      <c r="O530" t="s">
        <v>816</v>
      </c>
      <c r="P530" t="s">
        <v>1905</v>
      </c>
    </row>
    <row r="531" spans="1:16" x14ac:dyDescent="0.35">
      <c r="A531">
        <f t="shared" si="8"/>
        <v>195</v>
      </c>
      <c r="B531" t="s">
        <v>1903</v>
      </c>
      <c r="C531" t="s">
        <v>1904</v>
      </c>
      <c r="D531" t="s">
        <v>734</v>
      </c>
      <c r="E531" t="s">
        <v>948</v>
      </c>
      <c r="F531" t="s">
        <v>594</v>
      </c>
      <c r="G531" t="s">
        <v>1127</v>
      </c>
      <c r="H531" t="s">
        <v>1128</v>
      </c>
      <c r="I531" t="s">
        <v>737</v>
      </c>
      <c r="J531" t="s">
        <v>738</v>
      </c>
      <c r="K531" s="30">
        <v>43083</v>
      </c>
      <c r="L531" s="8">
        <v>43083.426134259258</v>
      </c>
      <c r="M531" s="21">
        <f>LEN(ProjTextQTable[[#This Row],[text]])</f>
        <v>5232</v>
      </c>
      <c r="N531" s="21">
        <f>LEN(TRIM(CLEAN(SUBSTITUTE(ProjTextQTable[[#This Row],[text]],CHAR(10)," "))))+1 - LEN(SUBSTITUTE(CLEAN(SUBSTITUTE(ProjTextQTable[[#This Row],[text]],CHAR(10)," "))," ",""))</f>
        <v>752</v>
      </c>
      <c r="O531" t="s">
        <v>777</v>
      </c>
      <c r="P531" t="s">
        <v>1906</v>
      </c>
    </row>
    <row r="532" spans="1:16" x14ac:dyDescent="0.35">
      <c r="A532">
        <f t="shared" si="8"/>
        <v>195</v>
      </c>
      <c r="B532" t="s">
        <v>1903</v>
      </c>
      <c r="C532" t="s">
        <v>1904</v>
      </c>
      <c r="D532" t="s">
        <v>734</v>
      </c>
      <c r="E532" t="s">
        <v>948</v>
      </c>
      <c r="F532" t="s">
        <v>541</v>
      </c>
      <c r="G532" t="s">
        <v>955</v>
      </c>
      <c r="H532" t="s">
        <v>956</v>
      </c>
      <c r="I532" t="s">
        <v>737</v>
      </c>
      <c r="J532" t="s">
        <v>738</v>
      </c>
      <c r="K532" s="30">
        <v>43083</v>
      </c>
      <c r="L532" s="8">
        <v>43079.717581018522</v>
      </c>
      <c r="M532" s="21">
        <f>LEN(ProjTextQTable[[#This Row],[text]])</f>
        <v>5635</v>
      </c>
      <c r="N532" s="21">
        <f>LEN(TRIM(CLEAN(SUBSTITUTE(ProjTextQTable[[#This Row],[text]],CHAR(10)," "))))+1 - LEN(SUBSTITUTE(CLEAN(SUBSTITUTE(ProjTextQTable[[#This Row],[text]],CHAR(10)," "))," ",""))</f>
        <v>818</v>
      </c>
      <c r="O532" t="s">
        <v>821</v>
      </c>
      <c r="P532" t="s">
        <v>1907</v>
      </c>
    </row>
    <row r="533" spans="1:16" x14ac:dyDescent="0.35">
      <c r="A533">
        <f t="shared" si="8"/>
        <v>195</v>
      </c>
      <c r="B533" t="s">
        <v>1903</v>
      </c>
      <c r="C533" t="s">
        <v>1904</v>
      </c>
      <c r="D533" t="s">
        <v>734</v>
      </c>
      <c r="E533" t="s">
        <v>948</v>
      </c>
      <c r="F533" t="s">
        <v>958</v>
      </c>
      <c r="G533" t="s">
        <v>959</v>
      </c>
      <c r="H533" t="s">
        <v>960</v>
      </c>
      <c r="I533" t="s">
        <v>737</v>
      </c>
      <c r="J533" t="s">
        <v>738</v>
      </c>
      <c r="K533" s="30">
        <v>43083</v>
      </c>
      <c r="L533" s="8">
        <v>43077.832326388889</v>
      </c>
      <c r="M533" s="21">
        <f>LEN(ProjTextQTable[[#This Row],[text]])</f>
        <v>10897</v>
      </c>
      <c r="N533" s="21">
        <f>LEN(TRIM(CLEAN(SUBSTITUTE(ProjTextQTable[[#This Row],[text]],CHAR(10)," "))))+1 - LEN(SUBSTITUTE(CLEAN(SUBSTITUTE(ProjTextQTable[[#This Row],[text]],CHAR(10)," "))," ",""))</f>
        <v>1686</v>
      </c>
      <c r="O533" t="s">
        <v>821</v>
      </c>
      <c r="P533" t="s">
        <v>1908</v>
      </c>
    </row>
    <row r="534" spans="1:16" x14ac:dyDescent="0.35">
      <c r="A534">
        <f t="shared" si="8"/>
        <v>195</v>
      </c>
      <c r="B534" t="s">
        <v>1903</v>
      </c>
      <c r="C534" t="s">
        <v>1904</v>
      </c>
      <c r="D534" t="s">
        <v>734</v>
      </c>
      <c r="E534" t="s">
        <v>948</v>
      </c>
      <c r="F534" t="s">
        <v>643</v>
      </c>
      <c r="G534" t="s">
        <v>962</v>
      </c>
      <c r="H534" t="s">
        <v>963</v>
      </c>
      <c r="I534" t="s">
        <v>737</v>
      </c>
      <c r="J534" t="s">
        <v>738</v>
      </c>
      <c r="K534" s="30">
        <v>43083</v>
      </c>
      <c r="L534" s="8">
        <v>43079.631585648145</v>
      </c>
      <c r="M534" s="21">
        <f>LEN(ProjTextQTable[[#This Row],[text]])</f>
        <v>3377</v>
      </c>
      <c r="N534" s="21">
        <f>LEN(TRIM(CLEAN(SUBSTITUTE(ProjTextQTable[[#This Row],[text]],CHAR(10)," "))))+1 - LEN(SUBSTITUTE(CLEAN(SUBSTITUTE(ProjTextQTable[[#This Row],[text]],CHAR(10)," "))," ",""))</f>
        <v>469</v>
      </c>
      <c r="O534" t="s">
        <v>777</v>
      </c>
      <c r="P534" t="s">
        <v>1909</v>
      </c>
    </row>
    <row r="535" spans="1:16" x14ac:dyDescent="0.35">
      <c r="A535">
        <f t="shared" si="8"/>
        <v>195</v>
      </c>
      <c r="B535" t="s">
        <v>1903</v>
      </c>
      <c r="C535" t="s">
        <v>1904</v>
      </c>
      <c r="D535" t="s">
        <v>752</v>
      </c>
      <c r="E535" t="s">
        <v>948</v>
      </c>
      <c r="F535" t="s">
        <v>753</v>
      </c>
      <c r="G535" t="s">
        <v>753</v>
      </c>
      <c r="H535" t="s">
        <v>753</v>
      </c>
      <c r="K535" s="30"/>
      <c r="L535" s="8">
        <v>43006.043437499997</v>
      </c>
      <c r="M535" s="21">
        <f>LEN(ProjTextQTable[[#This Row],[text]])</f>
        <v>3633</v>
      </c>
      <c r="N535" s="21">
        <f>LEN(TRIM(CLEAN(SUBSTITUTE(ProjTextQTable[[#This Row],[text]],CHAR(10)," "))))+1 - LEN(SUBSTITUTE(CLEAN(SUBSTITUTE(ProjTextQTable[[#This Row],[text]],CHAR(10)," "))," ",""))</f>
        <v>530</v>
      </c>
      <c r="O535" t="s">
        <v>753</v>
      </c>
      <c r="P535" t="s">
        <v>1910</v>
      </c>
    </row>
    <row r="536" spans="1:16" x14ac:dyDescent="0.35">
      <c r="A536">
        <f t="shared" si="8"/>
        <v>196</v>
      </c>
      <c r="B536" t="s">
        <v>1911</v>
      </c>
      <c r="C536" t="s">
        <v>1912</v>
      </c>
      <c r="D536" t="s">
        <v>752</v>
      </c>
      <c r="E536" t="s">
        <v>859</v>
      </c>
      <c r="F536" t="s">
        <v>753</v>
      </c>
      <c r="G536" t="s">
        <v>753</v>
      </c>
      <c r="H536" t="s">
        <v>753</v>
      </c>
      <c r="K536" s="30"/>
      <c r="L536" s="8">
        <v>43006.043449074074</v>
      </c>
      <c r="M536" s="21">
        <f>LEN(ProjTextQTable[[#This Row],[text]])</f>
        <v>4344</v>
      </c>
      <c r="N536" s="21">
        <f>LEN(TRIM(CLEAN(SUBSTITUTE(ProjTextQTable[[#This Row],[text]],CHAR(10)," "))))+1 - LEN(SUBSTITUTE(CLEAN(SUBSTITUTE(ProjTextQTable[[#This Row],[text]],CHAR(10)," "))," ",""))</f>
        <v>607</v>
      </c>
      <c r="O536" t="s">
        <v>753</v>
      </c>
      <c r="P536" t="s">
        <v>1913</v>
      </c>
    </row>
    <row r="537" spans="1:16" x14ac:dyDescent="0.35">
      <c r="A537">
        <f t="shared" si="8"/>
        <v>197</v>
      </c>
      <c r="B537" t="s">
        <v>1914</v>
      </c>
      <c r="C537" t="s">
        <v>1915</v>
      </c>
      <c r="D537" t="s">
        <v>752</v>
      </c>
      <c r="E537" t="s">
        <v>1185</v>
      </c>
      <c r="F537" t="s">
        <v>753</v>
      </c>
      <c r="G537" t="s">
        <v>753</v>
      </c>
      <c r="H537" t="s">
        <v>753</v>
      </c>
      <c r="K537" s="30"/>
      <c r="L537" s="8">
        <v>43006.043449074074</v>
      </c>
      <c r="M537" s="21">
        <f>LEN(ProjTextQTable[[#This Row],[text]])</f>
        <v>4416</v>
      </c>
      <c r="N537" s="21">
        <f>LEN(TRIM(CLEAN(SUBSTITUTE(ProjTextQTable[[#This Row],[text]],CHAR(10)," "))))+1 - LEN(SUBSTITUTE(CLEAN(SUBSTITUTE(ProjTextQTable[[#This Row],[text]],CHAR(10)," "))," ",""))</f>
        <v>604</v>
      </c>
      <c r="O537" t="s">
        <v>753</v>
      </c>
      <c r="P537" t="s">
        <v>1916</v>
      </c>
    </row>
    <row r="538" spans="1:16" x14ac:dyDescent="0.35">
      <c r="A538">
        <f t="shared" si="8"/>
        <v>198</v>
      </c>
      <c r="B538" t="s">
        <v>1917</v>
      </c>
      <c r="C538" t="s">
        <v>1918</v>
      </c>
      <c r="D538" t="s">
        <v>726</v>
      </c>
      <c r="E538" t="s">
        <v>1583</v>
      </c>
      <c r="F538" t="s">
        <v>1584</v>
      </c>
      <c r="G538" t="s">
        <v>1585</v>
      </c>
      <c r="H538" t="s">
        <v>766</v>
      </c>
      <c r="I538" t="s">
        <v>767</v>
      </c>
      <c r="K538" s="30">
        <v>43087</v>
      </c>
      <c r="L538" s="8">
        <v>43087.704456018517</v>
      </c>
      <c r="M538" s="21">
        <f>LEN(ProjTextQTable[[#This Row],[text]])</f>
        <v>3544</v>
      </c>
      <c r="N538" s="21">
        <f>LEN(TRIM(CLEAN(SUBSTITUTE(ProjTextQTable[[#This Row],[text]],CHAR(10)," "))))+1 - LEN(SUBSTITUTE(CLEAN(SUBSTITUTE(ProjTextQTable[[#This Row],[text]],CHAR(10)," "))," ",""))</f>
        <v>529</v>
      </c>
      <c r="O538" t="s">
        <v>769</v>
      </c>
      <c r="P538" t="s">
        <v>1919</v>
      </c>
    </row>
    <row r="539" spans="1:16" x14ac:dyDescent="0.35">
      <c r="A539">
        <f t="shared" si="8"/>
        <v>198</v>
      </c>
      <c r="B539" t="s">
        <v>1917</v>
      </c>
      <c r="C539" t="s">
        <v>1918</v>
      </c>
      <c r="D539" t="s">
        <v>734</v>
      </c>
      <c r="E539" t="s">
        <v>1583</v>
      </c>
      <c r="F539" t="s">
        <v>1587</v>
      </c>
      <c r="G539" t="s">
        <v>1232</v>
      </c>
      <c r="H539" t="s">
        <v>1588</v>
      </c>
      <c r="I539" t="s">
        <v>737</v>
      </c>
      <c r="J539" t="s">
        <v>738</v>
      </c>
      <c r="K539" s="30">
        <v>43087</v>
      </c>
      <c r="L539" s="8">
        <v>43087.676354166666</v>
      </c>
      <c r="M539" s="21">
        <f>LEN(ProjTextQTable[[#This Row],[text]])</f>
        <v>2387</v>
      </c>
      <c r="N539" s="21">
        <f>LEN(TRIM(CLEAN(SUBSTITUTE(ProjTextQTable[[#This Row],[text]],CHAR(10)," "))))+1 - LEN(SUBSTITUTE(CLEAN(SUBSTITUTE(ProjTextQTable[[#This Row],[text]],CHAR(10)," "))," ",""))</f>
        <v>368</v>
      </c>
      <c r="O539" t="s">
        <v>773</v>
      </c>
      <c r="P539" t="s">
        <v>1920</v>
      </c>
    </row>
    <row r="540" spans="1:16" x14ac:dyDescent="0.35">
      <c r="A540">
        <f t="shared" si="8"/>
        <v>198</v>
      </c>
      <c r="B540" t="s">
        <v>1917</v>
      </c>
      <c r="C540" t="s">
        <v>1918</v>
      </c>
      <c r="D540" t="s">
        <v>734</v>
      </c>
      <c r="E540" t="s">
        <v>1583</v>
      </c>
      <c r="F540" t="s">
        <v>1594</v>
      </c>
      <c r="G540" t="s">
        <v>1595</v>
      </c>
      <c r="H540" t="s">
        <v>1596</v>
      </c>
      <c r="I540" t="s">
        <v>737</v>
      </c>
      <c r="J540" t="s">
        <v>738</v>
      </c>
      <c r="K540" s="30">
        <v>43087</v>
      </c>
      <c r="L540" s="8">
        <v>43087.65253472222</v>
      </c>
      <c r="M540" s="21">
        <f>LEN(ProjTextQTable[[#This Row],[text]])</f>
        <v>4750</v>
      </c>
      <c r="N540" s="21">
        <f>LEN(TRIM(CLEAN(SUBSTITUTE(ProjTextQTable[[#This Row],[text]],CHAR(10)," "))))+1 - LEN(SUBSTITUTE(CLEAN(SUBSTITUTE(ProjTextQTable[[#This Row],[text]],CHAR(10)," "))," ",""))</f>
        <v>696</v>
      </c>
      <c r="O540" t="s">
        <v>773</v>
      </c>
      <c r="P540" t="s">
        <v>1921</v>
      </c>
    </row>
    <row r="541" spans="1:16" x14ac:dyDescent="0.35">
      <c r="A541">
        <f t="shared" si="8"/>
        <v>198</v>
      </c>
      <c r="B541" t="s">
        <v>1917</v>
      </c>
      <c r="C541" t="s">
        <v>1918</v>
      </c>
      <c r="D541" t="s">
        <v>734</v>
      </c>
      <c r="E541" t="s">
        <v>1583</v>
      </c>
      <c r="F541" t="s">
        <v>1598</v>
      </c>
      <c r="G541" t="s">
        <v>1599</v>
      </c>
      <c r="H541" t="s">
        <v>1600</v>
      </c>
      <c r="I541" t="s">
        <v>737</v>
      </c>
      <c r="J541" t="s">
        <v>738</v>
      </c>
      <c r="K541" s="30">
        <v>43087</v>
      </c>
      <c r="L541" s="8">
        <v>43087.656539351854</v>
      </c>
      <c r="M541" s="21">
        <f>LEN(ProjTextQTable[[#This Row],[text]])</f>
        <v>2626</v>
      </c>
      <c r="N541" s="21">
        <f>LEN(TRIM(CLEAN(SUBSTITUTE(ProjTextQTable[[#This Row],[text]],CHAR(10)," "))))+1 - LEN(SUBSTITUTE(CLEAN(SUBSTITUTE(ProjTextQTable[[#This Row],[text]],CHAR(10)," "))," ",""))</f>
        <v>394</v>
      </c>
      <c r="O541" t="s">
        <v>920</v>
      </c>
      <c r="P541" t="s">
        <v>1922</v>
      </c>
    </row>
    <row r="542" spans="1:16" x14ac:dyDescent="0.35">
      <c r="A542">
        <f t="shared" si="8"/>
        <v>198</v>
      </c>
      <c r="B542" t="s">
        <v>1917</v>
      </c>
      <c r="C542" t="s">
        <v>1918</v>
      </c>
      <c r="D542" t="s">
        <v>734</v>
      </c>
      <c r="E542" t="s">
        <v>1583</v>
      </c>
      <c r="F542" t="s">
        <v>1602</v>
      </c>
      <c r="G542" t="s">
        <v>1603</v>
      </c>
      <c r="H542" t="s">
        <v>1604</v>
      </c>
      <c r="I542" t="s">
        <v>737</v>
      </c>
      <c r="J542" t="s">
        <v>738</v>
      </c>
      <c r="K542" s="30">
        <v>43087</v>
      </c>
      <c r="L542" s="8">
        <v>43087.66883101852</v>
      </c>
      <c r="M542" s="21">
        <f>LEN(ProjTextQTable[[#This Row],[text]])</f>
        <v>8239</v>
      </c>
      <c r="N542" s="21">
        <f>LEN(TRIM(CLEAN(SUBSTITUTE(ProjTextQTable[[#This Row],[text]],CHAR(10)," "))))+1 - LEN(SUBSTITUTE(CLEAN(SUBSTITUTE(ProjTextQTable[[#This Row],[text]],CHAR(10)," "))," ",""))</f>
        <v>1239</v>
      </c>
      <c r="O542" t="s">
        <v>777</v>
      </c>
      <c r="P542" t="s">
        <v>1923</v>
      </c>
    </row>
    <row r="543" spans="1:16" x14ac:dyDescent="0.35">
      <c r="A543">
        <f t="shared" si="8"/>
        <v>198</v>
      </c>
      <c r="B543" t="s">
        <v>1917</v>
      </c>
      <c r="C543" t="s">
        <v>1918</v>
      </c>
      <c r="D543" t="s">
        <v>752</v>
      </c>
      <c r="E543" t="s">
        <v>1583</v>
      </c>
      <c r="F543" t="s">
        <v>753</v>
      </c>
      <c r="G543" t="s">
        <v>753</v>
      </c>
      <c r="H543" t="s">
        <v>753</v>
      </c>
      <c r="K543" s="30"/>
      <c r="L543" s="8">
        <v>43006.043449074074</v>
      </c>
      <c r="M543" s="21">
        <f>LEN(ProjTextQTable[[#This Row],[text]])</f>
        <v>4439</v>
      </c>
      <c r="N543" s="21">
        <f>LEN(TRIM(CLEAN(SUBSTITUTE(ProjTextQTable[[#This Row],[text]],CHAR(10)," "))))+1 - LEN(SUBSTITUTE(CLEAN(SUBSTITUTE(ProjTextQTable[[#This Row],[text]],CHAR(10)," "))," ",""))</f>
        <v>622</v>
      </c>
      <c r="O543" t="s">
        <v>753</v>
      </c>
      <c r="P543" t="s">
        <v>1924</v>
      </c>
    </row>
    <row r="544" spans="1:16" x14ac:dyDescent="0.35">
      <c r="A544">
        <f t="shared" si="8"/>
        <v>199</v>
      </c>
      <c r="B544" t="s">
        <v>1925</v>
      </c>
      <c r="C544" t="s">
        <v>1926</v>
      </c>
      <c r="D544" t="s">
        <v>752</v>
      </c>
      <c r="E544" t="s">
        <v>1094</v>
      </c>
      <c r="F544" t="s">
        <v>753</v>
      </c>
      <c r="G544" t="s">
        <v>753</v>
      </c>
      <c r="H544" t="s">
        <v>753</v>
      </c>
      <c r="K544" s="30"/>
      <c r="L544" s="8">
        <v>43006.043449074074</v>
      </c>
      <c r="M544" s="21">
        <f>LEN(ProjTextQTable[[#This Row],[text]])</f>
        <v>4450</v>
      </c>
      <c r="N544" s="21">
        <f>LEN(TRIM(CLEAN(SUBSTITUTE(ProjTextQTable[[#This Row],[text]],CHAR(10)," "))))+1 - LEN(SUBSTITUTE(CLEAN(SUBSTITUTE(ProjTextQTable[[#This Row],[text]],CHAR(10)," "))," ",""))</f>
        <v>647</v>
      </c>
      <c r="O544" t="s">
        <v>753</v>
      </c>
      <c r="P544" t="s">
        <v>1927</v>
      </c>
    </row>
    <row r="545" spans="1:16" x14ac:dyDescent="0.35">
      <c r="A545">
        <f t="shared" si="8"/>
        <v>200</v>
      </c>
      <c r="B545" t="s">
        <v>1928</v>
      </c>
      <c r="C545" t="s">
        <v>1929</v>
      </c>
      <c r="D545" t="s">
        <v>752</v>
      </c>
      <c r="E545" t="s">
        <v>807</v>
      </c>
      <c r="F545" t="s">
        <v>753</v>
      </c>
      <c r="G545" t="s">
        <v>753</v>
      </c>
      <c r="H545" t="s">
        <v>753</v>
      </c>
      <c r="K545" s="30"/>
      <c r="L545" s="8">
        <v>43006.043449074074</v>
      </c>
      <c r="M545" s="21">
        <f>LEN(ProjTextQTable[[#This Row],[text]])</f>
        <v>4580</v>
      </c>
      <c r="N545" s="21">
        <f>LEN(TRIM(CLEAN(SUBSTITUTE(ProjTextQTable[[#This Row],[text]],CHAR(10)," "))))+1 - LEN(SUBSTITUTE(CLEAN(SUBSTITUTE(ProjTextQTable[[#This Row],[text]],CHAR(10)," "))," ",""))</f>
        <v>651</v>
      </c>
      <c r="O545" t="s">
        <v>753</v>
      </c>
      <c r="P545" t="s">
        <v>1930</v>
      </c>
    </row>
    <row r="546" spans="1:16" x14ac:dyDescent="0.35">
      <c r="A546">
        <f t="shared" si="8"/>
        <v>201</v>
      </c>
      <c r="B546" t="s">
        <v>1931</v>
      </c>
      <c r="C546" t="s">
        <v>1932</v>
      </c>
      <c r="D546" t="s">
        <v>752</v>
      </c>
      <c r="E546" t="s">
        <v>807</v>
      </c>
      <c r="F546" t="s">
        <v>753</v>
      </c>
      <c r="G546" t="s">
        <v>753</v>
      </c>
      <c r="H546" t="s">
        <v>753</v>
      </c>
      <c r="K546" s="30"/>
      <c r="L546" s="8">
        <v>43006.04346064815</v>
      </c>
      <c r="M546" s="21">
        <f>LEN(ProjTextQTable[[#This Row],[text]])</f>
        <v>3776</v>
      </c>
      <c r="N546" s="21">
        <f>LEN(TRIM(CLEAN(SUBSTITUTE(ProjTextQTable[[#This Row],[text]],CHAR(10)," "))))+1 - LEN(SUBSTITUTE(CLEAN(SUBSTITUTE(ProjTextQTable[[#This Row],[text]],CHAR(10)," "))," ",""))</f>
        <v>474</v>
      </c>
      <c r="O546" t="s">
        <v>753</v>
      </c>
      <c r="P546" t="s">
        <v>1933</v>
      </c>
    </row>
    <row r="547" spans="1:16" x14ac:dyDescent="0.35">
      <c r="A547">
        <f t="shared" si="8"/>
        <v>202</v>
      </c>
      <c r="B547" t="s">
        <v>1934</v>
      </c>
      <c r="C547" t="s">
        <v>1935</v>
      </c>
      <c r="D547" t="s">
        <v>726</v>
      </c>
      <c r="E547" t="s">
        <v>948</v>
      </c>
      <c r="F547" t="s">
        <v>949</v>
      </c>
      <c r="G547" t="s">
        <v>950</v>
      </c>
      <c r="H547" t="s">
        <v>766</v>
      </c>
      <c r="I547" t="s">
        <v>767</v>
      </c>
      <c r="J547" t="s">
        <v>1171</v>
      </c>
      <c r="K547" s="30">
        <v>43082</v>
      </c>
      <c r="L547" s="8">
        <v>43083.648738425924</v>
      </c>
      <c r="M547" s="21">
        <f>LEN(ProjTextQTable[[#This Row],[text]])</f>
        <v>2710</v>
      </c>
      <c r="N547" s="21">
        <f>LEN(TRIM(CLEAN(SUBSTITUTE(ProjTextQTable[[#This Row],[text]],CHAR(10)," "))))+1 - LEN(SUBSTITUTE(CLEAN(SUBSTITUTE(ProjTextQTable[[#This Row],[text]],CHAR(10)," "))," ",""))</f>
        <v>395</v>
      </c>
      <c r="O547" t="s">
        <v>769</v>
      </c>
      <c r="P547" t="s">
        <v>1936</v>
      </c>
    </row>
    <row r="548" spans="1:16" x14ac:dyDescent="0.35">
      <c r="A548">
        <f t="shared" si="8"/>
        <v>202</v>
      </c>
      <c r="B548" t="s">
        <v>1934</v>
      </c>
      <c r="C548" t="s">
        <v>1935</v>
      </c>
      <c r="D548" t="s">
        <v>734</v>
      </c>
      <c r="E548" t="s">
        <v>948</v>
      </c>
      <c r="F548" t="s">
        <v>685</v>
      </c>
      <c r="G548" t="s">
        <v>1209</v>
      </c>
      <c r="H548" t="s">
        <v>1210</v>
      </c>
      <c r="I548" t="s">
        <v>737</v>
      </c>
      <c r="J548" t="s">
        <v>738</v>
      </c>
      <c r="K548" s="30">
        <v>43083</v>
      </c>
      <c r="L548" s="8">
        <v>43079.859270833331</v>
      </c>
      <c r="M548" s="21">
        <f>LEN(ProjTextQTable[[#This Row],[text]])</f>
        <v>4086</v>
      </c>
      <c r="N548" s="21">
        <f>LEN(TRIM(CLEAN(SUBSTITUTE(ProjTextQTable[[#This Row],[text]],CHAR(10)," "))))+1 - LEN(SUBSTITUTE(CLEAN(SUBSTITUTE(ProjTextQTable[[#This Row],[text]],CHAR(10)," "))," ",""))</f>
        <v>640</v>
      </c>
      <c r="O548" t="s">
        <v>773</v>
      </c>
      <c r="P548" t="s">
        <v>1937</v>
      </c>
    </row>
    <row r="549" spans="1:16" x14ac:dyDescent="0.35">
      <c r="A549">
        <f t="shared" si="8"/>
        <v>202</v>
      </c>
      <c r="B549" t="s">
        <v>1934</v>
      </c>
      <c r="C549" t="s">
        <v>1935</v>
      </c>
      <c r="D549" t="s">
        <v>734</v>
      </c>
      <c r="E549" t="s">
        <v>948</v>
      </c>
      <c r="F549" t="s">
        <v>1288</v>
      </c>
      <c r="G549" t="s">
        <v>1289</v>
      </c>
      <c r="H549" t="s">
        <v>1290</v>
      </c>
      <c r="I549" t="s">
        <v>737</v>
      </c>
      <c r="J549" t="s">
        <v>738</v>
      </c>
      <c r="K549" s="30">
        <v>43083</v>
      </c>
      <c r="L549" s="8">
        <v>43073.731817129628</v>
      </c>
      <c r="M549" s="21">
        <f>LEN(ProjTextQTable[[#This Row],[text]])</f>
        <v>3173</v>
      </c>
      <c r="N549" s="21">
        <f>LEN(TRIM(CLEAN(SUBSTITUTE(ProjTextQTable[[#This Row],[text]],CHAR(10)," "))))+1 - LEN(SUBSTITUTE(CLEAN(SUBSTITUTE(ProjTextQTable[[#This Row],[text]],CHAR(10)," "))," ",""))</f>
        <v>481</v>
      </c>
      <c r="O549" t="s">
        <v>777</v>
      </c>
      <c r="P549" t="s">
        <v>1938</v>
      </c>
    </row>
    <row r="550" spans="1:16" x14ac:dyDescent="0.35">
      <c r="A550">
        <f t="shared" si="8"/>
        <v>202</v>
      </c>
      <c r="B550" t="s">
        <v>1934</v>
      </c>
      <c r="C550" t="s">
        <v>1935</v>
      </c>
      <c r="D550" t="s">
        <v>734</v>
      </c>
      <c r="E550" t="s">
        <v>948</v>
      </c>
      <c r="F550" t="s">
        <v>658</v>
      </c>
      <c r="G550" t="s">
        <v>1130</v>
      </c>
      <c r="H550" t="s">
        <v>1131</v>
      </c>
      <c r="I550" t="s">
        <v>737</v>
      </c>
      <c r="J550" t="s">
        <v>738</v>
      </c>
      <c r="K550" s="30">
        <v>43083</v>
      </c>
      <c r="L550" s="8">
        <v>43082.63957175926</v>
      </c>
      <c r="M550" s="21">
        <f>LEN(ProjTextQTable[[#This Row],[text]])</f>
        <v>3412</v>
      </c>
      <c r="N550" s="21">
        <f>LEN(TRIM(CLEAN(SUBSTITUTE(ProjTextQTable[[#This Row],[text]],CHAR(10)," "))))+1 - LEN(SUBSTITUTE(CLEAN(SUBSTITUTE(ProjTextQTable[[#This Row],[text]],CHAR(10)," "))," ",""))</f>
        <v>509</v>
      </c>
      <c r="O550" t="s">
        <v>777</v>
      </c>
      <c r="P550" t="s">
        <v>1939</v>
      </c>
    </row>
    <row r="551" spans="1:16" x14ac:dyDescent="0.35">
      <c r="A551">
        <f t="shared" si="8"/>
        <v>202</v>
      </c>
      <c r="B551" t="s">
        <v>1934</v>
      </c>
      <c r="C551" t="s">
        <v>1935</v>
      </c>
      <c r="D551" t="s">
        <v>734</v>
      </c>
      <c r="E551" t="s">
        <v>948</v>
      </c>
      <c r="F551" t="s">
        <v>958</v>
      </c>
      <c r="G551" t="s">
        <v>959</v>
      </c>
      <c r="H551" t="s">
        <v>960</v>
      </c>
      <c r="I551" t="s">
        <v>737</v>
      </c>
      <c r="J551" t="s">
        <v>738</v>
      </c>
      <c r="K551" s="30">
        <v>43083</v>
      </c>
      <c r="L551" s="8">
        <v>43083.431331018517</v>
      </c>
      <c r="M551" s="21">
        <f>LEN(ProjTextQTable[[#This Row],[text]])</f>
        <v>8655</v>
      </c>
      <c r="N551" s="21">
        <f>LEN(TRIM(CLEAN(SUBSTITUTE(ProjTextQTable[[#This Row],[text]],CHAR(10)," "))))+1 - LEN(SUBSTITUTE(CLEAN(SUBSTITUTE(ProjTextQTable[[#This Row],[text]],CHAR(10)," "))," ",""))</f>
        <v>1348</v>
      </c>
      <c r="O551" t="s">
        <v>773</v>
      </c>
      <c r="P551" t="s">
        <v>1940</v>
      </c>
    </row>
    <row r="552" spans="1:16" x14ac:dyDescent="0.35">
      <c r="A552">
        <f t="shared" si="8"/>
        <v>202</v>
      </c>
      <c r="B552" t="s">
        <v>1934</v>
      </c>
      <c r="C552" t="s">
        <v>1935</v>
      </c>
      <c r="D552" t="s">
        <v>752</v>
      </c>
      <c r="E552" t="s">
        <v>948</v>
      </c>
      <c r="F552" t="s">
        <v>753</v>
      </c>
      <c r="G552" t="s">
        <v>753</v>
      </c>
      <c r="H552" t="s">
        <v>753</v>
      </c>
      <c r="K552" s="30"/>
      <c r="L552" s="8">
        <v>43006.04346064815</v>
      </c>
      <c r="M552" s="21">
        <f>LEN(ProjTextQTable[[#This Row],[text]])</f>
        <v>4123</v>
      </c>
      <c r="N552" s="21">
        <f>LEN(TRIM(CLEAN(SUBSTITUTE(ProjTextQTable[[#This Row],[text]],CHAR(10)," "))))+1 - LEN(SUBSTITUTE(CLEAN(SUBSTITUTE(ProjTextQTable[[#This Row],[text]],CHAR(10)," "))," ",""))</f>
        <v>590</v>
      </c>
      <c r="O552" t="s">
        <v>753</v>
      </c>
      <c r="P552" t="s">
        <v>1941</v>
      </c>
    </row>
    <row r="553" spans="1:16" x14ac:dyDescent="0.35">
      <c r="A553">
        <f t="shared" si="8"/>
        <v>203</v>
      </c>
      <c r="B553" t="s">
        <v>1942</v>
      </c>
      <c r="C553" t="s">
        <v>1943</v>
      </c>
      <c r="D553" t="s">
        <v>752</v>
      </c>
      <c r="E553" t="s">
        <v>761</v>
      </c>
      <c r="F553" t="s">
        <v>753</v>
      </c>
      <c r="G553" t="s">
        <v>753</v>
      </c>
      <c r="H553" t="s">
        <v>753</v>
      </c>
      <c r="K553" s="30"/>
      <c r="L553" s="8">
        <v>43006.04347222222</v>
      </c>
      <c r="M553" s="21">
        <f>LEN(ProjTextQTable[[#This Row],[text]])</f>
        <v>4267</v>
      </c>
      <c r="N553" s="21">
        <f>LEN(TRIM(CLEAN(SUBSTITUTE(ProjTextQTable[[#This Row],[text]],CHAR(10)," "))))+1 - LEN(SUBSTITUTE(CLEAN(SUBSTITUTE(ProjTextQTable[[#This Row],[text]],CHAR(10)," "))," ",""))</f>
        <v>614</v>
      </c>
      <c r="O553" t="s">
        <v>753</v>
      </c>
      <c r="P553" t="s">
        <v>1944</v>
      </c>
    </row>
    <row r="554" spans="1:16" x14ac:dyDescent="0.35">
      <c r="A554">
        <f t="shared" si="8"/>
        <v>204</v>
      </c>
      <c r="B554" t="s">
        <v>1945</v>
      </c>
      <c r="C554" t="s">
        <v>1946</v>
      </c>
      <c r="D554" t="s">
        <v>726</v>
      </c>
      <c r="E554" t="s">
        <v>1358</v>
      </c>
      <c r="F554" t="s">
        <v>1070</v>
      </c>
      <c r="G554" t="s">
        <v>1071</v>
      </c>
      <c r="H554" t="s">
        <v>766</v>
      </c>
      <c r="I554" t="s">
        <v>767</v>
      </c>
      <c r="J554" t="s">
        <v>1171</v>
      </c>
      <c r="K554" s="30">
        <v>43080</v>
      </c>
      <c r="L554" s="8">
        <v>43081.527557870373</v>
      </c>
      <c r="M554" s="21">
        <f>LEN(ProjTextQTable[[#This Row],[text]])</f>
        <v>2211</v>
      </c>
      <c r="N554" s="21">
        <f>LEN(TRIM(CLEAN(SUBSTITUTE(ProjTextQTable[[#This Row],[text]],CHAR(10)," "))))+1 - LEN(SUBSTITUTE(CLEAN(SUBSTITUTE(ProjTextQTable[[#This Row],[text]],CHAR(10)," "))," ",""))</f>
        <v>308</v>
      </c>
      <c r="O554" t="s">
        <v>769</v>
      </c>
      <c r="P554" t="s">
        <v>1947</v>
      </c>
    </row>
    <row r="555" spans="1:16" x14ac:dyDescent="0.35">
      <c r="A555">
        <f t="shared" si="8"/>
        <v>204</v>
      </c>
      <c r="B555" t="s">
        <v>1945</v>
      </c>
      <c r="C555" t="s">
        <v>1946</v>
      </c>
      <c r="D555" t="s">
        <v>734</v>
      </c>
      <c r="E555" t="s">
        <v>1358</v>
      </c>
      <c r="F555" t="s">
        <v>1323</v>
      </c>
      <c r="G555" t="s">
        <v>1324</v>
      </c>
      <c r="H555" t="s">
        <v>1325</v>
      </c>
      <c r="I555" t="s">
        <v>844</v>
      </c>
      <c r="J555" t="s">
        <v>738</v>
      </c>
      <c r="K555" s="30">
        <v>43081</v>
      </c>
      <c r="L555" s="8">
        <v>43081.464953703704</v>
      </c>
      <c r="M555" s="21">
        <f>LEN(ProjTextQTable[[#This Row],[text]])</f>
        <v>1141</v>
      </c>
      <c r="N555" s="21">
        <f>LEN(TRIM(CLEAN(SUBSTITUTE(ProjTextQTable[[#This Row],[text]],CHAR(10)," "))))+1 - LEN(SUBSTITUTE(CLEAN(SUBSTITUTE(ProjTextQTable[[#This Row],[text]],CHAR(10)," "))," ",""))</f>
        <v>175</v>
      </c>
      <c r="O555" t="s">
        <v>830</v>
      </c>
      <c r="P555" t="s">
        <v>1948</v>
      </c>
    </row>
    <row r="556" spans="1:16" x14ac:dyDescent="0.35">
      <c r="A556">
        <f t="shared" si="8"/>
        <v>204</v>
      </c>
      <c r="B556" t="s">
        <v>1945</v>
      </c>
      <c r="C556" t="s">
        <v>1946</v>
      </c>
      <c r="D556" t="s">
        <v>734</v>
      </c>
      <c r="E556" t="s">
        <v>1358</v>
      </c>
      <c r="F556" t="s">
        <v>527</v>
      </c>
      <c r="G556" t="s">
        <v>1365</v>
      </c>
      <c r="H556" t="s">
        <v>1366</v>
      </c>
      <c r="I556" t="s">
        <v>844</v>
      </c>
      <c r="J556" t="s">
        <v>738</v>
      </c>
      <c r="K556" s="30">
        <v>43081</v>
      </c>
      <c r="L556" s="8">
        <v>43081.436435185184</v>
      </c>
      <c r="M556" s="21">
        <f>LEN(ProjTextQTable[[#This Row],[text]])</f>
        <v>3056</v>
      </c>
      <c r="N556" s="21">
        <f>LEN(TRIM(CLEAN(SUBSTITUTE(ProjTextQTable[[#This Row],[text]],CHAR(10)," "))))+1 - LEN(SUBSTITUTE(CLEAN(SUBSTITUTE(ProjTextQTable[[#This Row],[text]],CHAR(10)," "))," ",""))</f>
        <v>439</v>
      </c>
      <c r="O556" t="s">
        <v>777</v>
      </c>
      <c r="P556" t="s">
        <v>1949</v>
      </c>
    </row>
    <row r="557" spans="1:16" x14ac:dyDescent="0.35">
      <c r="A557">
        <f t="shared" si="8"/>
        <v>204</v>
      </c>
      <c r="B557" t="s">
        <v>1945</v>
      </c>
      <c r="C557" t="s">
        <v>1946</v>
      </c>
      <c r="D557" t="s">
        <v>734</v>
      </c>
      <c r="E557" t="s">
        <v>1358</v>
      </c>
      <c r="F557" t="s">
        <v>649</v>
      </c>
      <c r="G557" t="s">
        <v>962</v>
      </c>
      <c r="H557" t="s">
        <v>1080</v>
      </c>
      <c r="I557" t="s">
        <v>844</v>
      </c>
      <c r="J557" t="s">
        <v>738</v>
      </c>
      <c r="K557" s="30">
        <v>43081</v>
      </c>
      <c r="L557" s="8">
        <v>43080.394432870373</v>
      </c>
      <c r="M557" s="21">
        <f>LEN(ProjTextQTable[[#This Row],[text]])</f>
        <v>2893</v>
      </c>
      <c r="N557" s="21">
        <f>LEN(TRIM(CLEAN(SUBSTITUTE(ProjTextQTable[[#This Row],[text]],CHAR(10)," "))))+1 - LEN(SUBSTITUTE(CLEAN(SUBSTITUTE(ProjTextQTable[[#This Row],[text]],CHAR(10)," "))," ",""))</f>
        <v>417</v>
      </c>
      <c r="O557" t="s">
        <v>744</v>
      </c>
      <c r="P557" t="s">
        <v>1950</v>
      </c>
    </row>
    <row r="558" spans="1:16" x14ac:dyDescent="0.35">
      <c r="A558">
        <f t="shared" si="8"/>
        <v>204</v>
      </c>
      <c r="B558" t="s">
        <v>1945</v>
      </c>
      <c r="C558" t="s">
        <v>1946</v>
      </c>
      <c r="D558" t="s">
        <v>734</v>
      </c>
      <c r="E558" t="s">
        <v>1358</v>
      </c>
      <c r="F558" t="s">
        <v>1082</v>
      </c>
      <c r="G558" t="s">
        <v>1083</v>
      </c>
      <c r="H558" t="s">
        <v>1084</v>
      </c>
      <c r="I558" t="s">
        <v>844</v>
      </c>
      <c r="J558" t="s">
        <v>738</v>
      </c>
      <c r="K558" s="30">
        <v>43081</v>
      </c>
      <c r="L558" s="8">
        <v>43067.681828703702</v>
      </c>
      <c r="M558" s="21">
        <f>LEN(ProjTextQTable[[#This Row],[text]])</f>
        <v>4420</v>
      </c>
      <c r="N558" s="21">
        <f>LEN(TRIM(CLEAN(SUBSTITUTE(ProjTextQTable[[#This Row],[text]],CHAR(10)," "))))+1 - LEN(SUBSTITUTE(CLEAN(SUBSTITUTE(ProjTextQTable[[#This Row],[text]],CHAR(10)," "))," ",""))</f>
        <v>605</v>
      </c>
      <c r="O558" t="s">
        <v>744</v>
      </c>
      <c r="P558" t="s">
        <v>1951</v>
      </c>
    </row>
    <row r="559" spans="1:16" x14ac:dyDescent="0.35">
      <c r="A559">
        <f t="shared" si="8"/>
        <v>204</v>
      </c>
      <c r="B559" t="s">
        <v>1945</v>
      </c>
      <c r="C559" t="s">
        <v>1946</v>
      </c>
      <c r="D559" t="s">
        <v>752</v>
      </c>
      <c r="E559" t="s">
        <v>1358</v>
      </c>
      <c r="F559" t="s">
        <v>753</v>
      </c>
      <c r="G559" t="s">
        <v>753</v>
      </c>
      <c r="H559" t="s">
        <v>753</v>
      </c>
      <c r="K559" s="30"/>
      <c r="L559" s="8">
        <v>43006.04347222222</v>
      </c>
      <c r="M559" s="21">
        <f>LEN(ProjTextQTable[[#This Row],[text]])</f>
        <v>4295</v>
      </c>
      <c r="N559" s="21">
        <f>LEN(TRIM(CLEAN(SUBSTITUTE(ProjTextQTable[[#This Row],[text]],CHAR(10)," "))))+1 - LEN(SUBSTITUTE(CLEAN(SUBSTITUTE(ProjTextQTable[[#This Row],[text]],CHAR(10)," "))," ",""))</f>
        <v>599</v>
      </c>
      <c r="O559" t="s">
        <v>753</v>
      </c>
      <c r="P559" t="s">
        <v>1952</v>
      </c>
    </row>
    <row r="560" spans="1:16" x14ac:dyDescent="0.35">
      <c r="A560">
        <f t="shared" si="8"/>
        <v>205</v>
      </c>
      <c r="B560" t="s">
        <v>1953</v>
      </c>
      <c r="C560" t="s">
        <v>1954</v>
      </c>
      <c r="D560" t="s">
        <v>752</v>
      </c>
      <c r="E560" t="s">
        <v>1119</v>
      </c>
      <c r="F560" t="s">
        <v>753</v>
      </c>
      <c r="G560" t="s">
        <v>753</v>
      </c>
      <c r="H560" t="s">
        <v>753</v>
      </c>
      <c r="K560" s="30"/>
      <c r="L560" s="8">
        <v>43006.043483796297</v>
      </c>
      <c r="M560" s="21">
        <f>LEN(ProjTextQTable[[#This Row],[text]])</f>
        <v>4056</v>
      </c>
      <c r="N560" s="21">
        <f>LEN(TRIM(CLEAN(SUBSTITUTE(ProjTextQTable[[#This Row],[text]],CHAR(10)," "))))+1 - LEN(SUBSTITUTE(CLEAN(SUBSTITUTE(ProjTextQTable[[#This Row],[text]],CHAR(10)," "))," ",""))</f>
        <v>575</v>
      </c>
      <c r="O560" t="s">
        <v>753</v>
      </c>
      <c r="P560" t="s">
        <v>1955</v>
      </c>
    </row>
    <row r="561" spans="1:16" x14ac:dyDescent="0.35">
      <c r="A561">
        <f t="shared" si="8"/>
        <v>206</v>
      </c>
      <c r="B561" t="s">
        <v>1956</v>
      </c>
      <c r="C561" t="s">
        <v>1957</v>
      </c>
      <c r="D561" t="s">
        <v>752</v>
      </c>
      <c r="E561" t="s">
        <v>807</v>
      </c>
      <c r="F561" t="s">
        <v>753</v>
      </c>
      <c r="G561" t="s">
        <v>753</v>
      </c>
      <c r="H561" t="s">
        <v>753</v>
      </c>
      <c r="K561" s="30"/>
      <c r="L561" s="8">
        <v>43006.043483796297</v>
      </c>
      <c r="M561" s="21">
        <f>LEN(ProjTextQTable[[#This Row],[text]])</f>
        <v>3614</v>
      </c>
      <c r="N561" s="21">
        <f>LEN(TRIM(CLEAN(SUBSTITUTE(ProjTextQTable[[#This Row],[text]],CHAR(10)," "))))+1 - LEN(SUBSTITUTE(CLEAN(SUBSTITUTE(ProjTextQTable[[#This Row],[text]],CHAR(10)," "))," ",""))</f>
        <v>531</v>
      </c>
      <c r="O561" t="s">
        <v>753</v>
      </c>
      <c r="P561" t="s">
        <v>1958</v>
      </c>
    </row>
    <row r="562" spans="1:16" x14ac:dyDescent="0.35">
      <c r="A562">
        <f t="shared" si="8"/>
        <v>207</v>
      </c>
      <c r="B562" t="s">
        <v>1959</v>
      </c>
      <c r="C562" t="s">
        <v>1960</v>
      </c>
      <c r="D562" t="s">
        <v>752</v>
      </c>
      <c r="E562" t="s">
        <v>1201</v>
      </c>
      <c r="F562" t="s">
        <v>753</v>
      </c>
      <c r="G562" t="s">
        <v>753</v>
      </c>
      <c r="H562" t="s">
        <v>753</v>
      </c>
      <c r="K562" s="30"/>
      <c r="L562" s="8">
        <v>43006.043495370373</v>
      </c>
      <c r="M562" s="21">
        <f>LEN(ProjTextQTable[[#This Row],[text]])</f>
        <v>3444</v>
      </c>
      <c r="N562" s="21">
        <f>LEN(TRIM(CLEAN(SUBSTITUTE(ProjTextQTable[[#This Row],[text]],CHAR(10)," "))))+1 - LEN(SUBSTITUTE(CLEAN(SUBSTITUTE(ProjTextQTable[[#This Row],[text]],CHAR(10)," "))," ",""))</f>
        <v>456</v>
      </c>
      <c r="O562" t="s">
        <v>753</v>
      </c>
      <c r="P562" t="s">
        <v>1961</v>
      </c>
    </row>
    <row r="563" spans="1:16" x14ac:dyDescent="0.35">
      <c r="A563">
        <f t="shared" si="8"/>
        <v>208</v>
      </c>
      <c r="B563" t="s">
        <v>1962</v>
      </c>
      <c r="C563" t="s">
        <v>1963</v>
      </c>
      <c r="D563" t="s">
        <v>752</v>
      </c>
      <c r="E563" t="s">
        <v>807</v>
      </c>
      <c r="F563" t="s">
        <v>753</v>
      </c>
      <c r="G563" t="s">
        <v>753</v>
      </c>
      <c r="H563" t="s">
        <v>753</v>
      </c>
      <c r="K563" s="30"/>
      <c r="L563" s="8">
        <v>43006.043495370373</v>
      </c>
      <c r="M563" s="21">
        <f>LEN(ProjTextQTable[[#This Row],[text]])</f>
        <v>4299</v>
      </c>
      <c r="N563" s="21">
        <f>LEN(TRIM(CLEAN(SUBSTITUTE(ProjTextQTable[[#This Row],[text]],CHAR(10)," "))))+1 - LEN(SUBSTITUTE(CLEAN(SUBSTITUTE(ProjTextQTable[[#This Row],[text]],CHAR(10)," "))," ",""))</f>
        <v>588</v>
      </c>
      <c r="O563" t="s">
        <v>753</v>
      </c>
      <c r="P563" t="s">
        <v>1964</v>
      </c>
    </row>
    <row r="564" spans="1:16" x14ac:dyDescent="0.35">
      <c r="A564">
        <f t="shared" si="8"/>
        <v>209</v>
      </c>
      <c r="B564" t="s">
        <v>1965</v>
      </c>
      <c r="C564" t="s">
        <v>1966</v>
      </c>
      <c r="D564" t="s">
        <v>752</v>
      </c>
      <c r="E564" t="s">
        <v>800</v>
      </c>
      <c r="F564" t="s">
        <v>753</v>
      </c>
      <c r="G564" t="s">
        <v>753</v>
      </c>
      <c r="H564" t="s">
        <v>753</v>
      </c>
      <c r="K564" s="30"/>
      <c r="L564" s="8">
        <v>43006.043506944443</v>
      </c>
      <c r="M564" s="21">
        <f>LEN(ProjTextQTable[[#This Row],[text]])</f>
        <v>4343</v>
      </c>
      <c r="N564" s="21">
        <f>LEN(TRIM(CLEAN(SUBSTITUTE(ProjTextQTable[[#This Row],[text]],CHAR(10)," "))))+1 - LEN(SUBSTITUTE(CLEAN(SUBSTITUTE(ProjTextQTable[[#This Row],[text]],CHAR(10)," "))," ",""))</f>
        <v>606</v>
      </c>
      <c r="O564" t="s">
        <v>753</v>
      </c>
      <c r="P564" t="s">
        <v>1967</v>
      </c>
    </row>
    <row r="565" spans="1:16" x14ac:dyDescent="0.35">
      <c r="A565">
        <f t="shared" si="8"/>
        <v>210</v>
      </c>
      <c r="B565" t="s">
        <v>1968</v>
      </c>
      <c r="C565" t="s">
        <v>1969</v>
      </c>
      <c r="D565" t="s">
        <v>726</v>
      </c>
      <c r="E565" t="s">
        <v>838</v>
      </c>
      <c r="F565" t="s">
        <v>839</v>
      </c>
      <c r="G565" t="s">
        <v>840</v>
      </c>
      <c r="H565" t="s">
        <v>1536</v>
      </c>
      <c r="I565" t="s">
        <v>815</v>
      </c>
      <c r="K565" s="30">
        <v>43076</v>
      </c>
      <c r="L565" s="8">
        <v>43077.432129629633</v>
      </c>
      <c r="M565" s="21">
        <f>LEN(ProjTextQTable[[#This Row],[text]])</f>
        <v>4400</v>
      </c>
      <c r="N565" s="21">
        <f>LEN(TRIM(CLEAN(SUBSTITUTE(ProjTextQTable[[#This Row],[text]],CHAR(10)," "))))+1 - LEN(SUBSTITUTE(CLEAN(SUBSTITUTE(ProjTextQTable[[#This Row],[text]],CHAR(10)," "))," ",""))</f>
        <v>667</v>
      </c>
      <c r="O565" t="s">
        <v>816</v>
      </c>
      <c r="P565" t="s">
        <v>1970</v>
      </c>
    </row>
    <row r="566" spans="1:16" x14ac:dyDescent="0.35">
      <c r="A566">
        <f t="shared" si="8"/>
        <v>210</v>
      </c>
      <c r="B566" t="s">
        <v>1968</v>
      </c>
      <c r="C566" t="s">
        <v>1969</v>
      </c>
      <c r="D566" t="s">
        <v>895</v>
      </c>
      <c r="E566" t="s">
        <v>838</v>
      </c>
      <c r="F566" t="s">
        <v>753</v>
      </c>
      <c r="G566" t="s">
        <v>896</v>
      </c>
      <c r="H566" t="s">
        <v>753</v>
      </c>
      <c r="I566" t="s">
        <v>753</v>
      </c>
      <c r="K566" s="30"/>
      <c r="L566" s="8">
        <v>43081.401817129627</v>
      </c>
      <c r="M566" s="21">
        <f>LEN(ProjTextQTable[[#This Row],[text]])</f>
        <v>1319</v>
      </c>
      <c r="N566" s="21">
        <f>LEN(TRIM(CLEAN(SUBSTITUTE(ProjTextQTable[[#This Row],[text]],CHAR(10)," "))))+1 - LEN(SUBSTITUTE(CLEAN(SUBSTITUTE(ProjTextQTable[[#This Row],[text]],CHAR(10)," "))," ",""))</f>
        <v>196</v>
      </c>
      <c r="O566" t="s">
        <v>753</v>
      </c>
      <c r="P566" t="s">
        <v>1538</v>
      </c>
    </row>
    <row r="567" spans="1:16" x14ac:dyDescent="0.35">
      <c r="A567">
        <f t="shared" si="8"/>
        <v>210</v>
      </c>
      <c r="B567" t="s">
        <v>1968</v>
      </c>
      <c r="C567" t="s">
        <v>1969</v>
      </c>
      <c r="D567" t="s">
        <v>734</v>
      </c>
      <c r="E567" t="s">
        <v>838</v>
      </c>
      <c r="F567" t="s">
        <v>573</v>
      </c>
      <c r="G567" t="s">
        <v>842</v>
      </c>
      <c r="H567" t="s">
        <v>843</v>
      </c>
      <c r="I567" t="s">
        <v>844</v>
      </c>
      <c r="J567" t="s">
        <v>738</v>
      </c>
      <c r="K567" s="30">
        <v>43077</v>
      </c>
      <c r="L567" s="8">
        <v>43076.621782407405</v>
      </c>
      <c r="M567" s="21">
        <f>LEN(ProjTextQTable[[#This Row],[text]])</f>
        <v>2588</v>
      </c>
      <c r="N567" s="21">
        <f>LEN(TRIM(CLEAN(SUBSTITUTE(ProjTextQTable[[#This Row],[text]],CHAR(10)," "))))+1 - LEN(SUBSTITUTE(CLEAN(SUBSTITUTE(ProjTextQTable[[#This Row],[text]],CHAR(10)," "))," ",""))</f>
        <v>413</v>
      </c>
      <c r="O567" t="s">
        <v>821</v>
      </c>
      <c r="P567" t="s">
        <v>1971</v>
      </c>
    </row>
    <row r="568" spans="1:16" x14ac:dyDescent="0.35">
      <c r="A568">
        <f t="shared" si="8"/>
        <v>210</v>
      </c>
      <c r="B568" t="s">
        <v>1968</v>
      </c>
      <c r="C568" t="s">
        <v>1969</v>
      </c>
      <c r="D568" t="s">
        <v>734</v>
      </c>
      <c r="E568" t="s">
        <v>838</v>
      </c>
      <c r="F568" t="s">
        <v>1525</v>
      </c>
      <c r="G568" t="s">
        <v>1173</v>
      </c>
      <c r="H568" t="s">
        <v>1526</v>
      </c>
      <c r="I568" t="s">
        <v>844</v>
      </c>
      <c r="J568" t="s">
        <v>738</v>
      </c>
      <c r="K568" s="30">
        <v>43077</v>
      </c>
      <c r="L568" s="8">
        <v>43075.661064814813</v>
      </c>
      <c r="M568" s="21">
        <f>LEN(ProjTextQTable[[#This Row],[text]])</f>
        <v>2269</v>
      </c>
      <c r="N568" s="21">
        <f>LEN(TRIM(CLEAN(SUBSTITUTE(ProjTextQTable[[#This Row],[text]],CHAR(10)," "))))+1 - LEN(SUBSTITUTE(CLEAN(SUBSTITUTE(ProjTextQTable[[#This Row],[text]],CHAR(10)," "))," ",""))</f>
        <v>322</v>
      </c>
      <c r="O568" t="s">
        <v>773</v>
      </c>
      <c r="P568" t="s">
        <v>1972</v>
      </c>
    </row>
    <row r="569" spans="1:16" x14ac:dyDescent="0.35">
      <c r="A569">
        <f t="shared" si="8"/>
        <v>210</v>
      </c>
      <c r="B569" t="s">
        <v>1968</v>
      </c>
      <c r="C569" t="s">
        <v>1969</v>
      </c>
      <c r="D569" t="s">
        <v>734</v>
      </c>
      <c r="E569" t="s">
        <v>838</v>
      </c>
      <c r="F569" t="s">
        <v>983</v>
      </c>
      <c r="G569" t="s">
        <v>984</v>
      </c>
      <c r="H569" t="s">
        <v>985</v>
      </c>
      <c r="I569" t="s">
        <v>844</v>
      </c>
      <c r="J569" t="s">
        <v>738</v>
      </c>
      <c r="K569" s="30">
        <v>43077</v>
      </c>
      <c r="L569" s="8">
        <v>43073.009270833332</v>
      </c>
      <c r="M569" s="21">
        <f>LEN(ProjTextQTable[[#This Row],[text]])</f>
        <v>9486</v>
      </c>
      <c r="N569" s="21">
        <f>LEN(TRIM(CLEAN(SUBSTITUTE(ProjTextQTable[[#This Row],[text]],CHAR(10)," "))))+1 - LEN(SUBSTITUTE(CLEAN(SUBSTITUTE(ProjTextQTable[[#This Row],[text]],CHAR(10)," "))," ",""))</f>
        <v>1377</v>
      </c>
      <c r="O569" t="s">
        <v>920</v>
      </c>
      <c r="P569" t="s">
        <v>1973</v>
      </c>
    </row>
    <row r="570" spans="1:16" x14ac:dyDescent="0.35">
      <c r="A570">
        <f t="shared" si="8"/>
        <v>210</v>
      </c>
      <c r="B570" t="s">
        <v>1968</v>
      </c>
      <c r="C570" t="s">
        <v>1969</v>
      </c>
      <c r="D570" t="s">
        <v>734</v>
      </c>
      <c r="E570" t="s">
        <v>838</v>
      </c>
      <c r="F570" t="s">
        <v>1529</v>
      </c>
      <c r="G570" t="s">
        <v>1530</v>
      </c>
      <c r="H570" t="s">
        <v>1531</v>
      </c>
      <c r="I570" t="s">
        <v>844</v>
      </c>
      <c r="J570" t="s">
        <v>738</v>
      </c>
      <c r="K570" s="30">
        <v>43077</v>
      </c>
      <c r="L570" s="8">
        <v>43073.879861111112</v>
      </c>
      <c r="M570" s="21">
        <f>LEN(ProjTextQTable[[#This Row],[text]])</f>
        <v>4256</v>
      </c>
      <c r="N570" s="21">
        <f>LEN(TRIM(CLEAN(SUBSTITUTE(ProjTextQTable[[#This Row],[text]],CHAR(10)," "))))+1 - LEN(SUBSTITUTE(CLEAN(SUBSTITUTE(ProjTextQTable[[#This Row],[text]],CHAR(10)," "))," ",""))</f>
        <v>651</v>
      </c>
      <c r="O570" t="s">
        <v>821</v>
      </c>
      <c r="P570" t="s">
        <v>1974</v>
      </c>
    </row>
    <row r="571" spans="1:16" x14ac:dyDescent="0.35">
      <c r="A571">
        <f t="shared" si="8"/>
        <v>211</v>
      </c>
      <c r="B571" t="s">
        <v>1975</v>
      </c>
      <c r="C571" t="s">
        <v>1976</v>
      </c>
      <c r="D571" t="s">
        <v>726</v>
      </c>
      <c r="E571" t="s">
        <v>948</v>
      </c>
      <c r="F571" t="s">
        <v>949</v>
      </c>
      <c r="G571" t="s">
        <v>950</v>
      </c>
      <c r="H571" t="s">
        <v>814</v>
      </c>
      <c r="I571" t="s">
        <v>815</v>
      </c>
      <c r="K571" s="30">
        <v>43082</v>
      </c>
      <c r="L571" s="8">
        <v>43083.649525462963</v>
      </c>
      <c r="M571" s="21">
        <f>LEN(ProjTextQTable[[#This Row],[text]])</f>
        <v>2382</v>
      </c>
      <c r="N571" s="21">
        <f>LEN(TRIM(CLEAN(SUBSTITUTE(ProjTextQTable[[#This Row],[text]],CHAR(10)," "))))+1 - LEN(SUBSTITUTE(CLEAN(SUBSTITUTE(ProjTextQTable[[#This Row],[text]],CHAR(10)," "))," ",""))</f>
        <v>341</v>
      </c>
      <c r="O571" t="s">
        <v>816</v>
      </c>
      <c r="P571" t="s">
        <v>1977</v>
      </c>
    </row>
    <row r="572" spans="1:16" x14ac:dyDescent="0.35">
      <c r="A572">
        <f t="shared" si="8"/>
        <v>211</v>
      </c>
      <c r="B572" t="s">
        <v>1975</v>
      </c>
      <c r="C572" t="s">
        <v>1976</v>
      </c>
      <c r="D572" t="s">
        <v>734</v>
      </c>
      <c r="E572" t="s">
        <v>948</v>
      </c>
      <c r="F572" t="s">
        <v>1288</v>
      </c>
      <c r="G572" t="s">
        <v>1289</v>
      </c>
      <c r="H572" t="s">
        <v>1290</v>
      </c>
      <c r="I572" t="s">
        <v>737</v>
      </c>
      <c r="J572" t="s">
        <v>738</v>
      </c>
      <c r="K572" s="30">
        <v>43083</v>
      </c>
      <c r="L572" s="8">
        <v>43075.589699074073</v>
      </c>
      <c r="M572" s="21">
        <f>LEN(ProjTextQTable[[#This Row],[text]])</f>
        <v>2838</v>
      </c>
      <c r="N572" s="21">
        <f>LEN(TRIM(CLEAN(SUBSTITUTE(ProjTextQTable[[#This Row],[text]],CHAR(10)," "))))+1 - LEN(SUBSTITUTE(CLEAN(SUBSTITUTE(ProjTextQTable[[#This Row],[text]],CHAR(10)," "))," ",""))</f>
        <v>437</v>
      </c>
      <c r="O572" t="s">
        <v>920</v>
      </c>
      <c r="P572" t="s">
        <v>1978</v>
      </c>
    </row>
    <row r="573" spans="1:16" x14ac:dyDescent="0.35">
      <c r="A573">
        <f t="shared" si="8"/>
        <v>211</v>
      </c>
      <c r="B573" t="s">
        <v>1975</v>
      </c>
      <c r="C573" t="s">
        <v>1976</v>
      </c>
      <c r="D573" t="s">
        <v>734</v>
      </c>
      <c r="E573" t="s">
        <v>948</v>
      </c>
      <c r="F573" t="s">
        <v>658</v>
      </c>
      <c r="G573" t="s">
        <v>1130</v>
      </c>
      <c r="H573" t="s">
        <v>1131</v>
      </c>
      <c r="I573" t="s">
        <v>737</v>
      </c>
      <c r="J573" t="s">
        <v>738</v>
      </c>
      <c r="K573" s="30">
        <v>43083</v>
      </c>
      <c r="L573" s="8">
        <v>43082.63994212963</v>
      </c>
      <c r="M573" s="21">
        <f>LEN(ProjTextQTable[[#This Row],[text]])</f>
        <v>3181</v>
      </c>
      <c r="N573" s="21">
        <f>LEN(TRIM(CLEAN(SUBSTITUTE(ProjTextQTable[[#This Row],[text]],CHAR(10)," "))))+1 - LEN(SUBSTITUTE(CLEAN(SUBSTITUTE(ProjTextQTable[[#This Row],[text]],CHAR(10)," "))," ",""))</f>
        <v>459</v>
      </c>
      <c r="O573" t="s">
        <v>821</v>
      </c>
      <c r="P573" t="s">
        <v>1979</v>
      </c>
    </row>
    <row r="574" spans="1:16" x14ac:dyDescent="0.35">
      <c r="A574">
        <f t="shared" si="8"/>
        <v>211</v>
      </c>
      <c r="B574" t="s">
        <v>1975</v>
      </c>
      <c r="C574" t="s">
        <v>1976</v>
      </c>
      <c r="D574" t="s">
        <v>734</v>
      </c>
      <c r="E574" t="s">
        <v>948</v>
      </c>
      <c r="F574" t="s">
        <v>709</v>
      </c>
      <c r="G574" t="s">
        <v>952</v>
      </c>
      <c r="H574" t="s">
        <v>953</v>
      </c>
      <c r="I574" t="s">
        <v>737</v>
      </c>
      <c r="J574" t="s">
        <v>738</v>
      </c>
      <c r="K574" s="30">
        <v>43083</v>
      </c>
      <c r="L574" s="8">
        <v>43073.645416666666</v>
      </c>
      <c r="M574" s="21">
        <f>LEN(ProjTextQTable[[#This Row],[text]])</f>
        <v>4369</v>
      </c>
      <c r="N574" s="21">
        <f>LEN(TRIM(CLEAN(SUBSTITUTE(ProjTextQTable[[#This Row],[text]],CHAR(10)," "))))+1 - LEN(SUBSTITUTE(CLEAN(SUBSTITUTE(ProjTextQTable[[#This Row],[text]],CHAR(10)," "))," ",""))</f>
        <v>691</v>
      </c>
      <c r="O574" t="s">
        <v>920</v>
      </c>
      <c r="P574" t="s">
        <v>1980</v>
      </c>
    </row>
    <row r="575" spans="1:16" x14ac:dyDescent="0.35">
      <c r="A575">
        <f t="shared" si="8"/>
        <v>211</v>
      </c>
      <c r="B575" t="s">
        <v>1975</v>
      </c>
      <c r="C575" t="s">
        <v>1976</v>
      </c>
      <c r="D575" t="s">
        <v>734</v>
      </c>
      <c r="E575" t="s">
        <v>948</v>
      </c>
      <c r="F575" t="s">
        <v>643</v>
      </c>
      <c r="G575" t="s">
        <v>962</v>
      </c>
      <c r="H575" t="s">
        <v>963</v>
      </c>
      <c r="I575" t="s">
        <v>737</v>
      </c>
      <c r="J575" t="s">
        <v>738</v>
      </c>
      <c r="K575" s="30">
        <v>43083</v>
      </c>
      <c r="L575" s="8">
        <v>43082.635879629626</v>
      </c>
      <c r="M575" s="21">
        <f>LEN(ProjTextQTable[[#This Row],[text]])</f>
        <v>3403</v>
      </c>
      <c r="N575" s="21">
        <f>LEN(TRIM(CLEAN(SUBSTITUTE(ProjTextQTable[[#This Row],[text]],CHAR(10)," "))))+1 - LEN(SUBSTITUTE(CLEAN(SUBSTITUTE(ProjTextQTable[[#This Row],[text]],CHAR(10)," "))," ",""))</f>
        <v>474</v>
      </c>
      <c r="O575" t="s">
        <v>920</v>
      </c>
      <c r="P575" t="s">
        <v>1981</v>
      </c>
    </row>
    <row r="576" spans="1:16" x14ac:dyDescent="0.35">
      <c r="A576">
        <f t="shared" si="8"/>
        <v>211</v>
      </c>
      <c r="B576" t="s">
        <v>1975</v>
      </c>
      <c r="C576" t="s">
        <v>1976</v>
      </c>
      <c r="D576" t="s">
        <v>752</v>
      </c>
      <c r="E576" t="s">
        <v>948</v>
      </c>
      <c r="F576" t="s">
        <v>753</v>
      </c>
      <c r="G576" t="s">
        <v>753</v>
      </c>
      <c r="H576" t="s">
        <v>753</v>
      </c>
      <c r="K576" s="30"/>
      <c r="L576" s="8">
        <v>43006.043506944443</v>
      </c>
      <c r="M576" s="21">
        <f>LEN(ProjTextQTable[[#This Row],[text]])</f>
        <v>4195</v>
      </c>
      <c r="N576" s="21">
        <f>LEN(TRIM(CLEAN(SUBSTITUTE(ProjTextQTable[[#This Row],[text]],CHAR(10)," "))))+1 - LEN(SUBSTITUTE(CLEAN(SUBSTITUTE(ProjTextQTable[[#This Row],[text]],CHAR(10)," "))," ",""))</f>
        <v>574</v>
      </c>
      <c r="O576" t="s">
        <v>753</v>
      </c>
      <c r="P576" t="s">
        <v>1982</v>
      </c>
    </row>
    <row r="577" spans="1:16" x14ac:dyDescent="0.35">
      <c r="A577">
        <f t="shared" si="8"/>
        <v>212</v>
      </c>
      <c r="B577" t="s">
        <v>1983</v>
      </c>
      <c r="C577" t="s">
        <v>1984</v>
      </c>
      <c r="D577" t="s">
        <v>726</v>
      </c>
      <c r="E577" t="s">
        <v>765</v>
      </c>
      <c r="F577" t="s">
        <v>728</v>
      </c>
      <c r="G577" t="s">
        <v>729</v>
      </c>
      <c r="H577" t="s">
        <v>766</v>
      </c>
      <c r="I577" t="s">
        <v>767</v>
      </c>
      <c r="J577" t="s">
        <v>768</v>
      </c>
      <c r="K577" s="30">
        <v>43076</v>
      </c>
      <c r="L577" s="8">
        <v>43077.497199074074</v>
      </c>
      <c r="M577" s="21">
        <f>LEN(ProjTextQTable[[#This Row],[text]])</f>
        <v>3171</v>
      </c>
      <c r="N577" s="21">
        <f>LEN(TRIM(CLEAN(SUBSTITUTE(ProjTextQTable[[#This Row],[text]],CHAR(10)," "))))+1 - LEN(SUBSTITUTE(CLEAN(SUBSTITUTE(ProjTextQTable[[#This Row],[text]],CHAR(10)," "))," ",""))</f>
        <v>447</v>
      </c>
      <c r="O577" t="s">
        <v>769</v>
      </c>
      <c r="P577" t="s">
        <v>1985</v>
      </c>
    </row>
    <row r="578" spans="1:16" x14ac:dyDescent="0.35">
      <c r="A578">
        <f t="shared" ref="A578:A641" si="9">A577+(B578&lt;&gt;B577)</f>
        <v>212</v>
      </c>
      <c r="B578" t="s">
        <v>1983</v>
      </c>
      <c r="C578" t="s">
        <v>1984</v>
      </c>
      <c r="D578" t="s">
        <v>726</v>
      </c>
      <c r="E578" t="s">
        <v>765</v>
      </c>
      <c r="F578" t="s">
        <v>949</v>
      </c>
      <c r="G578" t="s">
        <v>950</v>
      </c>
      <c r="H578" t="s">
        <v>730</v>
      </c>
      <c r="I578" t="s">
        <v>731</v>
      </c>
      <c r="J578" t="s">
        <v>731</v>
      </c>
      <c r="K578" s="30">
        <v>43082</v>
      </c>
      <c r="L578" s="8">
        <v>43083.643587962964</v>
      </c>
      <c r="M578" s="21">
        <f>LEN(ProjTextQTable[[#This Row],[text]])</f>
        <v>3674</v>
      </c>
      <c r="N578" s="21">
        <f>LEN(TRIM(CLEAN(SUBSTITUTE(ProjTextQTable[[#This Row],[text]],CHAR(10)," "))))+1 - LEN(SUBSTITUTE(CLEAN(SUBSTITUTE(ProjTextQTable[[#This Row],[text]],CHAR(10)," "))," ",""))</f>
        <v>538</v>
      </c>
      <c r="O578" t="s">
        <v>732</v>
      </c>
      <c r="P578" t="s">
        <v>1986</v>
      </c>
    </row>
    <row r="579" spans="1:16" x14ac:dyDescent="0.35">
      <c r="A579">
        <f t="shared" si="9"/>
        <v>212</v>
      </c>
      <c r="B579" t="s">
        <v>1983</v>
      </c>
      <c r="C579" t="s">
        <v>1984</v>
      </c>
      <c r="D579" t="s">
        <v>734</v>
      </c>
      <c r="E579" t="s">
        <v>765</v>
      </c>
      <c r="F579" t="s">
        <v>685</v>
      </c>
      <c r="G579" t="s">
        <v>1209</v>
      </c>
      <c r="H579" t="s">
        <v>1210</v>
      </c>
      <c r="I579" t="s">
        <v>737</v>
      </c>
      <c r="J579" t="s">
        <v>738</v>
      </c>
      <c r="K579" s="30">
        <v>43083</v>
      </c>
      <c r="L579" s="8">
        <v>43079.959328703706</v>
      </c>
      <c r="M579" s="21">
        <f>LEN(ProjTextQTable[[#This Row],[text]])</f>
        <v>3621</v>
      </c>
      <c r="N579" s="21">
        <f>LEN(TRIM(CLEAN(SUBSTITUTE(ProjTextQTable[[#This Row],[text]],CHAR(10)," "))))+1 - LEN(SUBSTITUTE(CLEAN(SUBSTITUTE(ProjTextQTable[[#This Row],[text]],CHAR(10)," "))," ",""))</f>
        <v>555</v>
      </c>
      <c r="O579" t="s">
        <v>739</v>
      </c>
      <c r="P579" t="s">
        <v>1987</v>
      </c>
    </row>
    <row r="580" spans="1:16" x14ac:dyDescent="0.35">
      <c r="A580">
        <f t="shared" si="9"/>
        <v>212</v>
      </c>
      <c r="B580" t="s">
        <v>1983</v>
      </c>
      <c r="C580" t="s">
        <v>1984</v>
      </c>
      <c r="D580" t="s">
        <v>734</v>
      </c>
      <c r="E580" t="s">
        <v>765</v>
      </c>
      <c r="F580" t="s">
        <v>694</v>
      </c>
      <c r="G580" t="s">
        <v>1254</v>
      </c>
      <c r="H580" t="s">
        <v>1255</v>
      </c>
      <c r="I580" t="s">
        <v>737</v>
      </c>
      <c r="J580" t="s">
        <v>738</v>
      </c>
      <c r="K580" s="30">
        <v>43077</v>
      </c>
      <c r="L580" s="8">
        <v>43067.662164351852</v>
      </c>
      <c r="M580" s="21">
        <f>LEN(ProjTextQTable[[#This Row],[text]])</f>
        <v>2768</v>
      </c>
      <c r="N580" s="21">
        <f>LEN(TRIM(CLEAN(SUBSTITUTE(ProjTextQTable[[#This Row],[text]],CHAR(10)," "))))+1 - LEN(SUBSTITUTE(CLEAN(SUBSTITUTE(ProjTextQTable[[#This Row],[text]],CHAR(10)," "))," ",""))</f>
        <v>396</v>
      </c>
      <c r="O580" t="s">
        <v>739</v>
      </c>
      <c r="P580" t="s">
        <v>1988</v>
      </c>
    </row>
    <row r="581" spans="1:16" x14ac:dyDescent="0.35">
      <c r="A581">
        <f t="shared" si="9"/>
        <v>212</v>
      </c>
      <c r="B581" t="s">
        <v>1983</v>
      </c>
      <c r="C581" t="s">
        <v>1984</v>
      </c>
      <c r="D581" t="s">
        <v>734</v>
      </c>
      <c r="E581" t="s">
        <v>765</v>
      </c>
      <c r="F581" t="s">
        <v>616</v>
      </c>
      <c r="G581" t="s">
        <v>735</v>
      </c>
      <c r="H581" t="s">
        <v>736</v>
      </c>
      <c r="I581" t="s">
        <v>737</v>
      </c>
      <c r="J581" t="s">
        <v>738</v>
      </c>
      <c r="K581" s="30">
        <v>43077</v>
      </c>
      <c r="L581" s="8">
        <v>43071.589814814812</v>
      </c>
      <c r="M581" s="21">
        <f>LEN(ProjTextQTable[[#This Row],[text]])</f>
        <v>3971</v>
      </c>
      <c r="N581" s="21">
        <f>LEN(TRIM(CLEAN(SUBSTITUTE(ProjTextQTable[[#This Row],[text]],CHAR(10)," "))))+1 - LEN(SUBSTITUTE(CLEAN(SUBSTITUTE(ProjTextQTable[[#This Row],[text]],CHAR(10)," "))," ",""))</f>
        <v>561</v>
      </c>
      <c r="O581" t="s">
        <v>830</v>
      </c>
      <c r="P581" t="s">
        <v>1989</v>
      </c>
    </row>
    <row r="582" spans="1:16" x14ac:dyDescent="0.35">
      <c r="A582">
        <f t="shared" si="9"/>
        <v>212</v>
      </c>
      <c r="B582" t="s">
        <v>1983</v>
      </c>
      <c r="C582" t="s">
        <v>1984</v>
      </c>
      <c r="D582" t="s">
        <v>734</v>
      </c>
      <c r="E582" t="s">
        <v>765</v>
      </c>
      <c r="F582" t="s">
        <v>1288</v>
      </c>
      <c r="G582" t="s">
        <v>1289</v>
      </c>
      <c r="H582" t="s">
        <v>1290</v>
      </c>
      <c r="I582" t="s">
        <v>737</v>
      </c>
      <c r="J582" t="s">
        <v>738</v>
      </c>
      <c r="K582" s="30">
        <v>43083</v>
      </c>
      <c r="L582" s="8">
        <v>43083.318761574075</v>
      </c>
      <c r="M582" s="21">
        <f>LEN(ProjTextQTable[[#This Row],[text]])</f>
        <v>4197</v>
      </c>
      <c r="N582" s="21">
        <f>LEN(TRIM(CLEAN(SUBSTITUTE(ProjTextQTable[[#This Row],[text]],CHAR(10)," "))))+1 - LEN(SUBSTITUTE(CLEAN(SUBSTITUTE(ProjTextQTable[[#This Row],[text]],CHAR(10)," "))," ",""))</f>
        <v>653</v>
      </c>
      <c r="O582" t="s">
        <v>830</v>
      </c>
      <c r="P582" t="s">
        <v>1990</v>
      </c>
    </row>
    <row r="583" spans="1:16" x14ac:dyDescent="0.35">
      <c r="A583">
        <f t="shared" si="9"/>
        <v>212</v>
      </c>
      <c r="B583" t="s">
        <v>1983</v>
      </c>
      <c r="C583" t="s">
        <v>1984</v>
      </c>
      <c r="D583" t="s">
        <v>734</v>
      </c>
      <c r="E583" t="s">
        <v>765</v>
      </c>
      <c r="F583" t="s">
        <v>591</v>
      </c>
      <c r="G583" t="s">
        <v>775</v>
      </c>
      <c r="H583" t="s">
        <v>776</v>
      </c>
      <c r="I583" t="s">
        <v>737</v>
      </c>
      <c r="J583" t="s">
        <v>738</v>
      </c>
      <c r="K583" s="30">
        <v>43077</v>
      </c>
      <c r="L583" s="8">
        <v>43072.796053240738</v>
      </c>
      <c r="M583" s="21">
        <f>LEN(ProjTextQTable[[#This Row],[text]])</f>
        <v>5250</v>
      </c>
      <c r="N583" s="21">
        <f>LEN(TRIM(CLEAN(SUBSTITUTE(ProjTextQTable[[#This Row],[text]],CHAR(10)," "))))+1 - LEN(SUBSTITUTE(CLEAN(SUBSTITUTE(ProjTextQTable[[#This Row],[text]],CHAR(10)," "))," ",""))</f>
        <v>790</v>
      </c>
      <c r="O583" t="s">
        <v>777</v>
      </c>
      <c r="P583" t="s">
        <v>1991</v>
      </c>
    </row>
    <row r="584" spans="1:16" x14ac:dyDescent="0.35">
      <c r="A584">
        <f t="shared" si="9"/>
        <v>212</v>
      </c>
      <c r="B584" t="s">
        <v>1983</v>
      </c>
      <c r="C584" t="s">
        <v>1984</v>
      </c>
      <c r="D584" t="s">
        <v>734</v>
      </c>
      <c r="E584" t="s">
        <v>765</v>
      </c>
      <c r="F584" t="s">
        <v>594</v>
      </c>
      <c r="G584" t="s">
        <v>1127</v>
      </c>
      <c r="H584" t="s">
        <v>1128</v>
      </c>
      <c r="I584" t="s">
        <v>737</v>
      </c>
      <c r="J584" t="s">
        <v>738</v>
      </c>
      <c r="K584" s="30">
        <v>43083</v>
      </c>
      <c r="L584" s="8">
        <v>43083.494953703703</v>
      </c>
      <c r="M584" s="21">
        <f>LEN(ProjTextQTable[[#This Row],[text]])</f>
        <v>5639</v>
      </c>
      <c r="N584" s="21">
        <f>LEN(TRIM(CLEAN(SUBSTITUTE(ProjTextQTable[[#This Row],[text]],CHAR(10)," "))))+1 - LEN(SUBSTITUTE(CLEAN(SUBSTITUTE(ProjTextQTable[[#This Row],[text]],CHAR(10)," "))," ",""))</f>
        <v>863</v>
      </c>
      <c r="O584" t="s">
        <v>739</v>
      </c>
      <c r="P584" t="s">
        <v>1992</v>
      </c>
    </row>
    <row r="585" spans="1:16" x14ac:dyDescent="0.35">
      <c r="A585">
        <f t="shared" si="9"/>
        <v>212</v>
      </c>
      <c r="B585" t="s">
        <v>1983</v>
      </c>
      <c r="C585" t="s">
        <v>1984</v>
      </c>
      <c r="D585" t="s">
        <v>734</v>
      </c>
      <c r="E585" t="s">
        <v>765</v>
      </c>
      <c r="F585" t="s">
        <v>531</v>
      </c>
      <c r="G585" t="s">
        <v>780</v>
      </c>
      <c r="H585" t="s">
        <v>781</v>
      </c>
      <c r="I585" t="s">
        <v>737</v>
      </c>
      <c r="J585" t="s">
        <v>738</v>
      </c>
      <c r="K585" s="30">
        <v>43077</v>
      </c>
      <c r="L585" s="8">
        <v>43072.742881944447</v>
      </c>
      <c r="M585" s="21">
        <f>LEN(ProjTextQTable[[#This Row],[text]])</f>
        <v>4620</v>
      </c>
      <c r="N585" s="21">
        <f>LEN(TRIM(CLEAN(SUBSTITUTE(ProjTextQTable[[#This Row],[text]],CHAR(10)," "))))+1 - LEN(SUBSTITUTE(CLEAN(SUBSTITUTE(ProjTextQTable[[#This Row],[text]],CHAR(10)," "))," ",""))</f>
        <v>693</v>
      </c>
      <c r="O585" t="s">
        <v>830</v>
      </c>
      <c r="P585" t="s">
        <v>1993</v>
      </c>
    </row>
    <row r="586" spans="1:16" x14ac:dyDescent="0.35">
      <c r="A586">
        <f t="shared" si="9"/>
        <v>212</v>
      </c>
      <c r="B586" t="s">
        <v>1983</v>
      </c>
      <c r="C586" t="s">
        <v>1984</v>
      </c>
      <c r="D586" t="s">
        <v>734</v>
      </c>
      <c r="E586" t="s">
        <v>765</v>
      </c>
      <c r="F586" t="s">
        <v>541</v>
      </c>
      <c r="G586" t="s">
        <v>955</v>
      </c>
      <c r="H586" t="s">
        <v>956</v>
      </c>
      <c r="I586" t="s">
        <v>737</v>
      </c>
      <c r="J586" t="s">
        <v>738</v>
      </c>
      <c r="K586" s="30">
        <v>43083</v>
      </c>
      <c r="L586" s="8">
        <v>43079.973530092589</v>
      </c>
      <c r="M586" s="21">
        <f>LEN(ProjTextQTable[[#This Row],[text]])</f>
        <v>2937</v>
      </c>
      <c r="N586" s="21">
        <f>LEN(TRIM(CLEAN(SUBSTITUTE(ProjTextQTable[[#This Row],[text]],CHAR(10)," "))))+1 - LEN(SUBSTITUTE(CLEAN(SUBSTITUTE(ProjTextQTable[[#This Row],[text]],CHAR(10)," "))," ",""))</f>
        <v>414</v>
      </c>
      <c r="O586" t="s">
        <v>739</v>
      </c>
      <c r="P586" t="s">
        <v>1994</v>
      </c>
    </row>
    <row r="587" spans="1:16" x14ac:dyDescent="0.35">
      <c r="A587">
        <f t="shared" si="9"/>
        <v>213</v>
      </c>
      <c r="B587" t="s">
        <v>1995</v>
      </c>
      <c r="C587" t="s">
        <v>1996</v>
      </c>
      <c r="D587" t="s">
        <v>752</v>
      </c>
      <c r="E587" t="s">
        <v>786</v>
      </c>
      <c r="F587" t="s">
        <v>753</v>
      </c>
      <c r="G587" t="s">
        <v>753</v>
      </c>
      <c r="H587" t="s">
        <v>753</v>
      </c>
      <c r="K587" s="30"/>
      <c r="L587" s="8">
        <v>43006.043530092589</v>
      </c>
      <c r="M587" s="21">
        <f>LEN(ProjTextQTable[[#This Row],[text]])</f>
        <v>2691</v>
      </c>
      <c r="N587" s="21">
        <f>LEN(TRIM(CLEAN(SUBSTITUTE(ProjTextQTable[[#This Row],[text]],CHAR(10)," "))))+1 - LEN(SUBSTITUTE(CLEAN(SUBSTITUTE(ProjTextQTable[[#This Row],[text]],CHAR(10)," "))," ",""))</f>
        <v>369</v>
      </c>
      <c r="O587" t="s">
        <v>753</v>
      </c>
      <c r="P587" t="s">
        <v>1997</v>
      </c>
    </row>
    <row r="588" spans="1:16" x14ac:dyDescent="0.35">
      <c r="A588">
        <f t="shared" si="9"/>
        <v>214</v>
      </c>
      <c r="B588" t="s">
        <v>1998</v>
      </c>
      <c r="C588" t="s">
        <v>1999</v>
      </c>
      <c r="D588" t="s">
        <v>752</v>
      </c>
      <c r="E588" t="s">
        <v>1188</v>
      </c>
      <c r="F588" t="s">
        <v>753</v>
      </c>
      <c r="G588" t="s">
        <v>753</v>
      </c>
      <c r="H588" t="s">
        <v>753</v>
      </c>
      <c r="K588" s="30"/>
      <c r="L588" s="8">
        <v>43006.043541666666</v>
      </c>
      <c r="M588" s="21">
        <f>LEN(ProjTextQTable[[#This Row],[text]])</f>
        <v>3973</v>
      </c>
      <c r="N588" s="21">
        <f>LEN(TRIM(CLEAN(SUBSTITUTE(ProjTextQTable[[#This Row],[text]],CHAR(10)," "))))+1 - LEN(SUBSTITUTE(CLEAN(SUBSTITUTE(ProjTextQTable[[#This Row],[text]],CHAR(10)," "))," ",""))</f>
        <v>563</v>
      </c>
      <c r="O588" t="s">
        <v>753</v>
      </c>
      <c r="P588" t="s">
        <v>2000</v>
      </c>
    </row>
    <row r="589" spans="1:16" x14ac:dyDescent="0.35">
      <c r="A589">
        <f t="shared" si="9"/>
        <v>215</v>
      </c>
      <c r="B589" t="s">
        <v>2001</v>
      </c>
      <c r="C589" t="s">
        <v>947</v>
      </c>
      <c r="D589" t="s">
        <v>726</v>
      </c>
      <c r="E589" t="s">
        <v>912</v>
      </c>
      <c r="F589" t="s">
        <v>913</v>
      </c>
      <c r="G589" t="s">
        <v>914</v>
      </c>
      <c r="H589" t="s">
        <v>766</v>
      </c>
      <c r="I589" t="s">
        <v>767</v>
      </c>
      <c r="J589" t="s">
        <v>1171</v>
      </c>
      <c r="K589" s="30">
        <v>43067</v>
      </c>
      <c r="L589" s="8">
        <v>43068.525925925926</v>
      </c>
      <c r="M589" s="21">
        <f>LEN(ProjTextQTable[[#This Row],[text]])</f>
        <v>2822</v>
      </c>
      <c r="N589" s="21">
        <f>LEN(TRIM(CLEAN(SUBSTITUTE(ProjTextQTable[[#This Row],[text]],CHAR(10)," "))))+1 - LEN(SUBSTITUTE(CLEAN(SUBSTITUTE(ProjTextQTable[[#This Row],[text]],CHAR(10)," "))," ",""))</f>
        <v>408</v>
      </c>
      <c r="O589" t="s">
        <v>769</v>
      </c>
      <c r="P589" t="s">
        <v>2002</v>
      </c>
    </row>
    <row r="590" spans="1:16" x14ac:dyDescent="0.35">
      <c r="A590">
        <f t="shared" si="9"/>
        <v>215</v>
      </c>
      <c r="B590" t="s">
        <v>2001</v>
      </c>
      <c r="C590" t="s">
        <v>947</v>
      </c>
      <c r="D590" t="s">
        <v>734</v>
      </c>
      <c r="E590" t="s">
        <v>912</v>
      </c>
      <c r="F590" t="s">
        <v>608</v>
      </c>
      <c r="G590" t="s">
        <v>742</v>
      </c>
      <c r="H590" t="s">
        <v>919</v>
      </c>
      <c r="I590" t="s">
        <v>737</v>
      </c>
      <c r="J590" t="s">
        <v>738</v>
      </c>
      <c r="K590" s="30">
        <v>43068</v>
      </c>
      <c r="L590" s="8">
        <v>43063.858993055554</v>
      </c>
      <c r="M590" s="21">
        <f>LEN(ProjTextQTable[[#This Row],[text]])</f>
        <v>1902</v>
      </c>
      <c r="N590" s="21">
        <f>LEN(TRIM(CLEAN(SUBSTITUTE(ProjTextQTable[[#This Row],[text]],CHAR(10)," "))))+1 - LEN(SUBSTITUTE(CLEAN(SUBSTITUTE(ProjTextQTable[[#This Row],[text]],CHAR(10)," "))," ",""))</f>
        <v>275</v>
      </c>
      <c r="O590" t="s">
        <v>773</v>
      </c>
      <c r="P590" t="s">
        <v>2003</v>
      </c>
    </row>
    <row r="591" spans="1:16" x14ac:dyDescent="0.35">
      <c r="A591">
        <f t="shared" si="9"/>
        <v>215</v>
      </c>
      <c r="B591" t="s">
        <v>2001</v>
      </c>
      <c r="C591" t="s">
        <v>947</v>
      </c>
      <c r="D591" t="s">
        <v>734</v>
      </c>
      <c r="E591" t="s">
        <v>912</v>
      </c>
      <c r="F591" t="s">
        <v>547</v>
      </c>
      <c r="G591" t="s">
        <v>922</v>
      </c>
      <c r="H591" t="s">
        <v>923</v>
      </c>
      <c r="I591" t="s">
        <v>737</v>
      </c>
      <c r="J591" t="s">
        <v>738</v>
      </c>
      <c r="K591" s="30">
        <v>43068</v>
      </c>
      <c r="L591" s="8">
        <v>43066.994444444441</v>
      </c>
      <c r="M591" s="21">
        <f>LEN(ProjTextQTable[[#This Row],[text]])</f>
        <v>1996</v>
      </c>
      <c r="N591" s="21">
        <f>LEN(TRIM(CLEAN(SUBSTITUTE(ProjTextQTable[[#This Row],[text]],CHAR(10)," "))))+1 - LEN(SUBSTITUTE(CLEAN(SUBSTITUTE(ProjTextQTable[[#This Row],[text]],CHAR(10)," "))," ",""))</f>
        <v>277</v>
      </c>
      <c r="O591" t="s">
        <v>773</v>
      </c>
      <c r="P591" t="s">
        <v>2004</v>
      </c>
    </row>
    <row r="592" spans="1:16" x14ac:dyDescent="0.35">
      <c r="A592">
        <f t="shared" si="9"/>
        <v>215</v>
      </c>
      <c r="B592" t="s">
        <v>2001</v>
      </c>
      <c r="C592" t="s">
        <v>947</v>
      </c>
      <c r="D592" t="s">
        <v>734</v>
      </c>
      <c r="E592" t="s">
        <v>912</v>
      </c>
      <c r="F592" t="s">
        <v>555</v>
      </c>
      <c r="G592" t="s">
        <v>1850</v>
      </c>
      <c r="H592" t="s">
        <v>1851</v>
      </c>
      <c r="I592" t="s">
        <v>737</v>
      </c>
      <c r="J592" t="s">
        <v>738</v>
      </c>
      <c r="K592" s="30">
        <v>43068</v>
      </c>
      <c r="L592" s="8">
        <v>43068.377152777779</v>
      </c>
      <c r="M592" s="21">
        <f>LEN(ProjTextQTable[[#This Row],[text]])</f>
        <v>2078</v>
      </c>
      <c r="N592" s="21">
        <f>LEN(TRIM(CLEAN(SUBSTITUTE(ProjTextQTable[[#This Row],[text]],CHAR(10)," "))))+1 - LEN(SUBSTITUTE(CLEAN(SUBSTITUTE(ProjTextQTable[[#This Row],[text]],CHAR(10)," "))," ",""))</f>
        <v>302</v>
      </c>
      <c r="O592" t="s">
        <v>777</v>
      </c>
      <c r="P592" t="s">
        <v>2005</v>
      </c>
    </row>
    <row r="593" spans="1:16" x14ac:dyDescent="0.35">
      <c r="A593">
        <f t="shared" si="9"/>
        <v>215</v>
      </c>
      <c r="B593" t="s">
        <v>2001</v>
      </c>
      <c r="C593" t="s">
        <v>947</v>
      </c>
      <c r="D593" t="s">
        <v>734</v>
      </c>
      <c r="E593" t="s">
        <v>912</v>
      </c>
      <c r="F593" t="s">
        <v>1143</v>
      </c>
      <c r="G593" t="s">
        <v>1144</v>
      </c>
      <c r="H593" t="s">
        <v>1145</v>
      </c>
      <c r="I593" t="s">
        <v>737</v>
      </c>
      <c r="J593" t="s">
        <v>738</v>
      </c>
      <c r="K593" s="30">
        <v>43068</v>
      </c>
      <c r="L593" s="8">
        <v>43067.118900462963</v>
      </c>
      <c r="M593" s="21">
        <f>LEN(ProjTextQTable[[#This Row],[text]])</f>
        <v>1026</v>
      </c>
      <c r="N593" s="21">
        <f>LEN(TRIM(CLEAN(SUBSTITUTE(ProjTextQTable[[#This Row],[text]],CHAR(10)," "))))+1 - LEN(SUBSTITUTE(CLEAN(SUBSTITUTE(ProjTextQTable[[#This Row],[text]],CHAR(10)," "))," ",""))</f>
        <v>151</v>
      </c>
      <c r="O593" t="s">
        <v>777</v>
      </c>
      <c r="P593" t="s">
        <v>2006</v>
      </c>
    </row>
    <row r="594" spans="1:16" x14ac:dyDescent="0.35">
      <c r="A594">
        <f t="shared" si="9"/>
        <v>215</v>
      </c>
      <c r="B594" t="s">
        <v>2001</v>
      </c>
      <c r="C594" t="s">
        <v>947</v>
      </c>
      <c r="D594" t="s">
        <v>752</v>
      </c>
      <c r="E594" t="s">
        <v>912</v>
      </c>
      <c r="F594" t="s">
        <v>753</v>
      </c>
      <c r="G594" t="s">
        <v>753</v>
      </c>
      <c r="H594" t="s">
        <v>753</v>
      </c>
      <c r="K594" s="30"/>
      <c r="L594" s="8">
        <v>43006.043541666666</v>
      </c>
      <c r="M594" s="21">
        <f>LEN(ProjTextQTable[[#This Row],[text]])</f>
        <v>3883</v>
      </c>
      <c r="N594" s="21">
        <f>LEN(TRIM(CLEAN(SUBSTITUTE(ProjTextQTable[[#This Row],[text]],CHAR(10)," "))))+1 - LEN(SUBSTITUTE(CLEAN(SUBSTITUTE(ProjTextQTable[[#This Row],[text]],CHAR(10)," "))," ",""))</f>
        <v>535</v>
      </c>
      <c r="O594" t="s">
        <v>753</v>
      </c>
      <c r="P594" t="s">
        <v>2007</v>
      </c>
    </row>
    <row r="595" spans="1:16" x14ac:dyDescent="0.35">
      <c r="A595">
        <f t="shared" si="9"/>
        <v>216</v>
      </c>
      <c r="B595" t="s">
        <v>2008</v>
      </c>
      <c r="C595" t="s">
        <v>2009</v>
      </c>
      <c r="D595" t="s">
        <v>752</v>
      </c>
      <c r="E595" t="s">
        <v>807</v>
      </c>
      <c r="F595" t="s">
        <v>753</v>
      </c>
      <c r="G595" t="s">
        <v>753</v>
      </c>
      <c r="H595" t="s">
        <v>753</v>
      </c>
      <c r="K595" s="30"/>
      <c r="L595" s="8">
        <v>43006.043553240743</v>
      </c>
      <c r="M595" s="21">
        <f>LEN(ProjTextQTable[[#This Row],[text]])</f>
        <v>4655</v>
      </c>
      <c r="N595" s="21">
        <f>LEN(TRIM(CLEAN(SUBSTITUTE(ProjTextQTable[[#This Row],[text]],CHAR(10)," "))))+1 - LEN(SUBSTITUTE(CLEAN(SUBSTITUTE(ProjTextQTable[[#This Row],[text]],CHAR(10)," "))," ",""))</f>
        <v>654</v>
      </c>
      <c r="O595" t="s">
        <v>753</v>
      </c>
      <c r="P595" t="s">
        <v>2010</v>
      </c>
    </row>
    <row r="596" spans="1:16" x14ac:dyDescent="0.35">
      <c r="A596">
        <f t="shared" si="9"/>
        <v>217</v>
      </c>
      <c r="B596" t="s">
        <v>2011</v>
      </c>
      <c r="C596" t="s">
        <v>2012</v>
      </c>
      <c r="D596" t="s">
        <v>752</v>
      </c>
      <c r="E596" t="s">
        <v>1185</v>
      </c>
      <c r="F596" t="s">
        <v>753</v>
      </c>
      <c r="G596" t="s">
        <v>753</v>
      </c>
      <c r="H596" t="s">
        <v>753</v>
      </c>
      <c r="K596" s="30"/>
      <c r="L596" s="8">
        <v>43006.043553240743</v>
      </c>
      <c r="M596" s="21">
        <f>LEN(ProjTextQTable[[#This Row],[text]])</f>
        <v>4094</v>
      </c>
      <c r="N596" s="21">
        <f>LEN(TRIM(CLEAN(SUBSTITUTE(ProjTextQTable[[#This Row],[text]],CHAR(10)," "))))+1 - LEN(SUBSTITUTE(CLEAN(SUBSTITUTE(ProjTextQTable[[#This Row],[text]],CHAR(10)," "))," ",""))</f>
        <v>558</v>
      </c>
      <c r="O596" t="s">
        <v>753</v>
      </c>
      <c r="P596" t="s">
        <v>2013</v>
      </c>
    </row>
    <row r="597" spans="1:16" x14ac:dyDescent="0.35">
      <c r="A597">
        <f t="shared" si="9"/>
        <v>218</v>
      </c>
      <c r="B597" t="s">
        <v>2014</v>
      </c>
      <c r="C597" t="s">
        <v>2015</v>
      </c>
      <c r="D597" t="s">
        <v>726</v>
      </c>
      <c r="E597" t="s">
        <v>1006</v>
      </c>
      <c r="F597" t="s">
        <v>1007</v>
      </c>
      <c r="G597" t="s">
        <v>1008</v>
      </c>
      <c r="H597" t="s">
        <v>814</v>
      </c>
      <c r="I597" t="s">
        <v>815</v>
      </c>
      <c r="K597" s="30">
        <v>43073</v>
      </c>
      <c r="L597" s="8">
        <v>43074.673750000002</v>
      </c>
      <c r="M597" s="21">
        <f>LEN(ProjTextQTable[[#This Row],[text]])</f>
        <v>3832</v>
      </c>
      <c r="N597" s="21">
        <f>LEN(TRIM(CLEAN(SUBSTITUTE(ProjTextQTable[[#This Row],[text]],CHAR(10)," "))))+1 - LEN(SUBSTITUTE(CLEAN(SUBSTITUTE(ProjTextQTable[[#This Row],[text]],CHAR(10)," "))," ",""))</f>
        <v>542</v>
      </c>
      <c r="O597" t="s">
        <v>816</v>
      </c>
      <c r="P597" t="s">
        <v>2016</v>
      </c>
    </row>
    <row r="598" spans="1:16" x14ac:dyDescent="0.35">
      <c r="A598">
        <f t="shared" si="9"/>
        <v>218</v>
      </c>
      <c r="B598" t="s">
        <v>2014</v>
      </c>
      <c r="C598" t="s">
        <v>2015</v>
      </c>
      <c r="D598" t="s">
        <v>895</v>
      </c>
      <c r="E598" t="s">
        <v>1006</v>
      </c>
      <c r="F598" t="s">
        <v>753</v>
      </c>
      <c r="G598" t="s">
        <v>896</v>
      </c>
      <c r="H598" t="s">
        <v>753</v>
      </c>
      <c r="I598" t="s">
        <v>753</v>
      </c>
      <c r="K598" s="30"/>
      <c r="L598" s="8">
        <v>43083.582986111112</v>
      </c>
      <c r="M598" s="21">
        <f>LEN(ProjTextQTable[[#This Row],[text]])</f>
        <v>2092</v>
      </c>
      <c r="N598" s="21">
        <f>LEN(TRIM(CLEAN(SUBSTITUTE(ProjTextQTable[[#This Row],[text]],CHAR(10)," "))))+1 - LEN(SUBSTITUTE(CLEAN(SUBSTITUTE(ProjTextQTable[[#This Row],[text]],CHAR(10)," "))," ",""))</f>
        <v>310</v>
      </c>
      <c r="O598" t="s">
        <v>753</v>
      </c>
      <c r="P598" t="s">
        <v>2017</v>
      </c>
    </row>
    <row r="599" spans="1:16" x14ac:dyDescent="0.35">
      <c r="A599">
        <f t="shared" si="9"/>
        <v>218</v>
      </c>
      <c r="B599" t="s">
        <v>2014</v>
      </c>
      <c r="C599" t="s">
        <v>2015</v>
      </c>
      <c r="D599" t="s">
        <v>734</v>
      </c>
      <c r="E599" t="s">
        <v>1006</v>
      </c>
      <c r="F599" t="s">
        <v>2018</v>
      </c>
      <c r="G599" t="s">
        <v>2019</v>
      </c>
      <c r="H599" t="s">
        <v>2020</v>
      </c>
      <c r="I599" t="s">
        <v>738</v>
      </c>
      <c r="J599" t="s">
        <v>738</v>
      </c>
      <c r="K599" s="30">
        <v>43072</v>
      </c>
      <c r="L599" s="8">
        <v>43071.653993055559</v>
      </c>
      <c r="M599" s="21">
        <f>LEN(ProjTextQTable[[#This Row],[text]])</f>
        <v>8133</v>
      </c>
      <c r="N599" s="21">
        <f>LEN(TRIM(CLEAN(SUBSTITUTE(ProjTextQTable[[#This Row],[text]],CHAR(10)," "))))+1 - LEN(SUBSTITUTE(CLEAN(SUBSTITUTE(ProjTextQTable[[#This Row],[text]],CHAR(10)," "))," ",""))</f>
        <v>1209</v>
      </c>
      <c r="O599" t="s">
        <v>821</v>
      </c>
      <c r="P599" t="s">
        <v>2021</v>
      </c>
    </row>
    <row r="600" spans="1:16" x14ac:dyDescent="0.35">
      <c r="A600">
        <f t="shared" si="9"/>
        <v>218</v>
      </c>
      <c r="B600" t="s">
        <v>2014</v>
      </c>
      <c r="C600" t="s">
        <v>2015</v>
      </c>
      <c r="D600" t="s">
        <v>734</v>
      </c>
      <c r="E600" t="s">
        <v>1006</v>
      </c>
      <c r="F600" t="s">
        <v>626</v>
      </c>
      <c r="G600" t="s">
        <v>2022</v>
      </c>
      <c r="H600" t="s">
        <v>2023</v>
      </c>
      <c r="I600" t="s">
        <v>737</v>
      </c>
      <c r="J600" t="s">
        <v>738</v>
      </c>
      <c r="K600" s="30">
        <v>43074</v>
      </c>
      <c r="L600" s="8">
        <v>43072.698518518519</v>
      </c>
      <c r="M600" s="21">
        <f>LEN(ProjTextQTable[[#This Row],[text]])</f>
        <v>3503</v>
      </c>
      <c r="N600" s="21">
        <f>LEN(TRIM(CLEAN(SUBSTITUTE(ProjTextQTable[[#This Row],[text]],CHAR(10)," "))))+1 - LEN(SUBSTITUTE(CLEAN(SUBSTITUTE(ProjTextQTable[[#This Row],[text]],CHAR(10)," "))," ",""))</f>
        <v>524</v>
      </c>
      <c r="O600" t="s">
        <v>920</v>
      </c>
      <c r="P600" t="s">
        <v>2024</v>
      </c>
    </row>
    <row r="601" spans="1:16" x14ac:dyDescent="0.35">
      <c r="A601">
        <f t="shared" si="9"/>
        <v>218</v>
      </c>
      <c r="B601" t="s">
        <v>2014</v>
      </c>
      <c r="C601" t="s">
        <v>2015</v>
      </c>
      <c r="D601" t="s">
        <v>734</v>
      </c>
      <c r="E601" t="s">
        <v>1006</v>
      </c>
      <c r="F601" t="s">
        <v>700</v>
      </c>
      <c r="G601" t="s">
        <v>2025</v>
      </c>
      <c r="H601" t="s">
        <v>2026</v>
      </c>
      <c r="I601" t="s">
        <v>737</v>
      </c>
      <c r="J601" t="s">
        <v>738</v>
      </c>
      <c r="K601" s="30">
        <v>43074</v>
      </c>
      <c r="L601" s="8">
        <v>43072.99496527778</v>
      </c>
      <c r="M601" s="21">
        <f>LEN(ProjTextQTable[[#This Row],[text]])</f>
        <v>2960</v>
      </c>
      <c r="N601" s="21">
        <f>LEN(TRIM(CLEAN(SUBSTITUTE(ProjTextQTable[[#This Row],[text]],CHAR(10)," "))))+1 - LEN(SUBSTITUTE(CLEAN(SUBSTITUTE(ProjTextQTable[[#This Row],[text]],CHAR(10)," "))," ",""))</f>
        <v>442</v>
      </c>
      <c r="O601" t="s">
        <v>773</v>
      </c>
      <c r="P601" t="s">
        <v>2027</v>
      </c>
    </row>
    <row r="602" spans="1:16" x14ac:dyDescent="0.35">
      <c r="A602">
        <f t="shared" si="9"/>
        <v>218</v>
      </c>
      <c r="B602" t="s">
        <v>2014</v>
      </c>
      <c r="C602" t="s">
        <v>2015</v>
      </c>
      <c r="D602" t="s">
        <v>734</v>
      </c>
      <c r="E602" t="s">
        <v>1006</v>
      </c>
      <c r="F602" t="s">
        <v>2028</v>
      </c>
      <c r="G602" t="s">
        <v>2029</v>
      </c>
      <c r="H602" t="s">
        <v>2030</v>
      </c>
      <c r="I602" t="s">
        <v>738</v>
      </c>
      <c r="J602" t="s">
        <v>738</v>
      </c>
      <c r="K602" s="30">
        <v>43072</v>
      </c>
      <c r="L602" s="8">
        <v>43072.852754629632</v>
      </c>
      <c r="M602" s="21">
        <f>LEN(ProjTextQTable[[#This Row],[text]])</f>
        <v>4484</v>
      </c>
      <c r="N602" s="21">
        <f>LEN(TRIM(CLEAN(SUBSTITUTE(ProjTextQTable[[#This Row],[text]],CHAR(10)," "))))+1 - LEN(SUBSTITUTE(CLEAN(SUBSTITUTE(ProjTextQTable[[#This Row],[text]],CHAR(10)," "))," ",""))</f>
        <v>642</v>
      </c>
      <c r="O602" t="s">
        <v>830</v>
      </c>
      <c r="P602" t="s">
        <v>2031</v>
      </c>
    </row>
    <row r="603" spans="1:16" x14ac:dyDescent="0.35">
      <c r="A603">
        <f t="shared" si="9"/>
        <v>218</v>
      </c>
      <c r="B603" t="s">
        <v>2014</v>
      </c>
      <c r="C603" t="s">
        <v>2015</v>
      </c>
      <c r="D603" t="s">
        <v>734</v>
      </c>
      <c r="E603" t="s">
        <v>1006</v>
      </c>
      <c r="F603" t="s">
        <v>715</v>
      </c>
      <c r="G603" t="s">
        <v>1026</v>
      </c>
      <c r="H603" t="s">
        <v>1027</v>
      </c>
      <c r="I603" t="s">
        <v>737</v>
      </c>
      <c r="J603" t="s">
        <v>738</v>
      </c>
      <c r="K603" s="30">
        <v>43074</v>
      </c>
      <c r="L603" s="8">
        <v>43070.764363425929</v>
      </c>
      <c r="M603" s="21">
        <f>LEN(ProjTextQTable[[#This Row],[text]])</f>
        <v>5857</v>
      </c>
      <c r="N603" s="21">
        <f>LEN(TRIM(CLEAN(SUBSTITUTE(ProjTextQTable[[#This Row],[text]],CHAR(10)," "))))+1 - LEN(SUBSTITUTE(CLEAN(SUBSTITUTE(ProjTextQTable[[#This Row],[text]],CHAR(10)," "))," ",""))</f>
        <v>875</v>
      </c>
      <c r="O603" t="s">
        <v>777</v>
      </c>
      <c r="P603" t="s">
        <v>2032</v>
      </c>
    </row>
    <row r="604" spans="1:16" x14ac:dyDescent="0.35">
      <c r="A604">
        <f t="shared" si="9"/>
        <v>218</v>
      </c>
      <c r="B604" t="s">
        <v>2014</v>
      </c>
      <c r="C604" t="s">
        <v>2015</v>
      </c>
      <c r="D604" t="s">
        <v>752</v>
      </c>
      <c r="E604" t="s">
        <v>1006</v>
      </c>
      <c r="F604" t="s">
        <v>753</v>
      </c>
      <c r="G604" t="s">
        <v>753</v>
      </c>
      <c r="H604" t="s">
        <v>753</v>
      </c>
      <c r="K604" s="30"/>
      <c r="L604" s="8">
        <v>43006.043564814812</v>
      </c>
      <c r="M604" s="21">
        <f>LEN(ProjTextQTable[[#This Row],[text]])</f>
        <v>3022</v>
      </c>
      <c r="N604" s="21">
        <f>LEN(TRIM(CLEAN(SUBSTITUTE(ProjTextQTable[[#This Row],[text]],CHAR(10)," "))))+1 - LEN(SUBSTITUTE(CLEAN(SUBSTITUTE(ProjTextQTable[[#This Row],[text]],CHAR(10)," "))," ",""))</f>
        <v>445</v>
      </c>
      <c r="O604" t="s">
        <v>753</v>
      </c>
      <c r="P604" t="s">
        <v>2033</v>
      </c>
    </row>
    <row r="605" spans="1:16" x14ac:dyDescent="0.35">
      <c r="A605">
        <f t="shared" si="9"/>
        <v>219</v>
      </c>
      <c r="B605" t="s">
        <v>2034</v>
      </c>
      <c r="C605" t="s">
        <v>2035</v>
      </c>
      <c r="D605" t="s">
        <v>726</v>
      </c>
      <c r="E605" t="s">
        <v>838</v>
      </c>
      <c r="F605" t="s">
        <v>839</v>
      </c>
      <c r="G605" t="s">
        <v>840</v>
      </c>
      <c r="H605" t="s">
        <v>1536</v>
      </c>
      <c r="I605" t="s">
        <v>815</v>
      </c>
      <c r="K605" s="30">
        <v>43076</v>
      </c>
      <c r="L605" s="8">
        <v>43077.444513888891</v>
      </c>
      <c r="M605" s="21">
        <f>LEN(ProjTextQTable[[#This Row],[text]])</f>
        <v>3784</v>
      </c>
      <c r="N605" s="21">
        <f>LEN(TRIM(CLEAN(SUBSTITUTE(ProjTextQTable[[#This Row],[text]],CHAR(10)," "))))+1 - LEN(SUBSTITUTE(CLEAN(SUBSTITUTE(ProjTextQTable[[#This Row],[text]],CHAR(10)," "))," ",""))</f>
        <v>538</v>
      </c>
      <c r="O605" t="s">
        <v>816</v>
      </c>
      <c r="P605" t="s">
        <v>2036</v>
      </c>
    </row>
    <row r="606" spans="1:16" x14ac:dyDescent="0.35">
      <c r="A606">
        <f t="shared" si="9"/>
        <v>219</v>
      </c>
      <c r="B606" t="s">
        <v>2034</v>
      </c>
      <c r="C606" t="s">
        <v>2035</v>
      </c>
      <c r="D606" t="s">
        <v>895</v>
      </c>
      <c r="E606" t="s">
        <v>838</v>
      </c>
      <c r="F606" t="s">
        <v>753</v>
      </c>
      <c r="G606" t="s">
        <v>896</v>
      </c>
      <c r="H606" t="s">
        <v>753</v>
      </c>
      <c r="I606" t="s">
        <v>753</v>
      </c>
      <c r="K606" s="30"/>
      <c r="L606" s="8">
        <v>43081.40116898148</v>
      </c>
      <c r="M606" s="21">
        <f>LEN(ProjTextQTable[[#This Row],[text]])</f>
        <v>1319</v>
      </c>
      <c r="N606" s="21">
        <f>LEN(TRIM(CLEAN(SUBSTITUTE(ProjTextQTable[[#This Row],[text]],CHAR(10)," "))))+1 - LEN(SUBSTITUTE(CLEAN(SUBSTITUTE(ProjTextQTable[[#This Row],[text]],CHAR(10)," "))," ",""))</f>
        <v>196</v>
      </c>
      <c r="O606" t="s">
        <v>753</v>
      </c>
      <c r="P606" t="s">
        <v>1538</v>
      </c>
    </row>
    <row r="607" spans="1:16" x14ac:dyDescent="0.35">
      <c r="A607">
        <f t="shared" si="9"/>
        <v>219</v>
      </c>
      <c r="B607" t="s">
        <v>2034</v>
      </c>
      <c r="C607" t="s">
        <v>2035</v>
      </c>
      <c r="D607" t="s">
        <v>734</v>
      </c>
      <c r="E607" t="s">
        <v>838</v>
      </c>
      <c r="F607" t="s">
        <v>573</v>
      </c>
      <c r="G607" t="s">
        <v>842</v>
      </c>
      <c r="H607" t="s">
        <v>843</v>
      </c>
      <c r="I607" t="s">
        <v>844</v>
      </c>
      <c r="J607" t="s">
        <v>738</v>
      </c>
      <c r="K607" s="30">
        <v>43077</v>
      </c>
      <c r="L607" s="8">
        <v>43071.508148148147</v>
      </c>
      <c r="M607" s="21">
        <f>LEN(ProjTextQTable[[#This Row],[text]])</f>
        <v>2595</v>
      </c>
      <c r="N607" s="21">
        <f>LEN(TRIM(CLEAN(SUBSTITUTE(ProjTextQTable[[#This Row],[text]],CHAR(10)," "))))+1 - LEN(SUBSTITUTE(CLEAN(SUBSTITUTE(ProjTextQTable[[#This Row],[text]],CHAR(10)," "))," ",""))</f>
        <v>406</v>
      </c>
      <c r="O607" t="s">
        <v>777</v>
      </c>
      <c r="P607" t="s">
        <v>2037</v>
      </c>
    </row>
    <row r="608" spans="1:16" x14ac:dyDescent="0.35">
      <c r="A608">
        <f t="shared" si="9"/>
        <v>219</v>
      </c>
      <c r="B608" t="s">
        <v>2034</v>
      </c>
      <c r="C608" t="s">
        <v>2035</v>
      </c>
      <c r="D608" t="s">
        <v>734</v>
      </c>
      <c r="E608" t="s">
        <v>838</v>
      </c>
      <c r="F608" t="s">
        <v>664</v>
      </c>
      <c r="G608" t="s">
        <v>850</v>
      </c>
      <c r="H608" t="s">
        <v>851</v>
      </c>
      <c r="I608" t="s">
        <v>844</v>
      </c>
      <c r="J608" t="s">
        <v>738</v>
      </c>
      <c r="K608" s="30">
        <v>43077</v>
      </c>
      <c r="L608" s="8">
        <v>43071.810011574074</v>
      </c>
      <c r="M608" s="21">
        <f>LEN(ProjTextQTable[[#This Row],[text]])</f>
        <v>4165</v>
      </c>
      <c r="N608" s="21">
        <f>LEN(TRIM(CLEAN(SUBSTITUTE(ProjTextQTable[[#This Row],[text]],CHAR(10)," "))))+1 - LEN(SUBSTITUTE(CLEAN(SUBSTITUTE(ProjTextQTable[[#This Row],[text]],CHAR(10)," "))," ",""))</f>
        <v>650</v>
      </c>
      <c r="O608" t="s">
        <v>777</v>
      </c>
      <c r="P608" t="s">
        <v>2038</v>
      </c>
    </row>
    <row r="609" spans="1:16" x14ac:dyDescent="0.35">
      <c r="A609">
        <f t="shared" si="9"/>
        <v>219</v>
      </c>
      <c r="B609" t="s">
        <v>2034</v>
      </c>
      <c r="C609" t="s">
        <v>2035</v>
      </c>
      <c r="D609" t="s">
        <v>734</v>
      </c>
      <c r="E609" t="s">
        <v>838</v>
      </c>
      <c r="F609" t="s">
        <v>979</v>
      </c>
      <c r="G609" t="s">
        <v>980</v>
      </c>
      <c r="H609" t="s">
        <v>981</v>
      </c>
      <c r="I609" t="s">
        <v>844</v>
      </c>
      <c r="J609" t="s">
        <v>738</v>
      </c>
      <c r="K609" s="30">
        <v>43077</v>
      </c>
      <c r="L609" s="8">
        <v>43073.085127314815</v>
      </c>
      <c r="M609" s="21">
        <f>LEN(ProjTextQTable[[#This Row],[text]])</f>
        <v>1420</v>
      </c>
      <c r="N609" s="21">
        <f>LEN(TRIM(CLEAN(SUBSTITUTE(ProjTextQTable[[#This Row],[text]],CHAR(10)," "))))+1 - LEN(SUBSTITUTE(CLEAN(SUBSTITUTE(ProjTextQTable[[#This Row],[text]],CHAR(10)," "))," ",""))</f>
        <v>211</v>
      </c>
      <c r="O609" t="s">
        <v>777</v>
      </c>
      <c r="P609" t="s">
        <v>2039</v>
      </c>
    </row>
    <row r="610" spans="1:16" x14ac:dyDescent="0.35">
      <c r="A610">
        <f t="shared" si="9"/>
        <v>219</v>
      </c>
      <c r="B610" t="s">
        <v>2034</v>
      </c>
      <c r="C610" t="s">
        <v>2035</v>
      </c>
      <c r="D610" t="s">
        <v>734</v>
      </c>
      <c r="E610" t="s">
        <v>838</v>
      </c>
      <c r="F610" t="s">
        <v>1529</v>
      </c>
      <c r="G610" t="s">
        <v>1530</v>
      </c>
      <c r="H610" t="s">
        <v>1531</v>
      </c>
      <c r="I610" t="s">
        <v>737</v>
      </c>
      <c r="J610" t="s">
        <v>738</v>
      </c>
      <c r="K610" s="30">
        <v>43077</v>
      </c>
      <c r="L610" s="8">
        <v>43074.444004629629</v>
      </c>
      <c r="M610" s="21">
        <f>LEN(ProjTextQTable[[#This Row],[text]])</f>
        <v>3766</v>
      </c>
      <c r="N610" s="21">
        <f>LEN(TRIM(CLEAN(SUBSTITUTE(ProjTextQTable[[#This Row],[text]],CHAR(10)," "))))+1 - LEN(SUBSTITUTE(CLEAN(SUBSTITUTE(ProjTextQTable[[#This Row],[text]],CHAR(10)," "))," ",""))</f>
        <v>546</v>
      </c>
      <c r="O610" t="s">
        <v>777</v>
      </c>
      <c r="P610" t="s">
        <v>2040</v>
      </c>
    </row>
    <row r="611" spans="1:16" x14ac:dyDescent="0.35">
      <c r="A611">
        <f t="shared" si="9"/>
        <v>220</v>
      </c>
      <c r="B611" t="s">
        <v>2041</v>
      </c>
      <c r="C611" t="s">
        <v>2042</v>
      </c>
      <c r="D611" t="s">
        <v>726</v>
      </c>
      <c r="E611" t="s">
        <v>727</v>
      </c>
      <c r="F611" t="s">
        <v>728</v>
      </c>
      <c r="G611" t="s">
        <v>729</v>
      </c>
      <c r="H611" t="s">
        <v>814</v>
      </c>
      <c r="I611" t="s">
        <v>815</v>
      </c>
      <c r="K611" s="30">
        <v>43076</v>
      </c>
      <c r="L611" s="8">
        <v>43077.54420138889</v>
      </c>
      <c r="M611" s="21">
        <f>LEN(ProjTextQTable[[#This Row],[text]])</f>
        <v>3089</v>
      </c>
      <c r="N611" s="21">
        <f>LEN(TRIM(CLEAN(SUBSTITUTE(ProjTextQTable[[#This Row],[text]],CHAR(10)," "))))+1 - LEN(SUBSTITUTE(CLEAN(SUBSTITUTE(ProjTextQTable[[#This Row],[text]],CHAR(10)," "))," ",""))</f>
        <v>461</v>
      </c>
      <c r="O611" t="s">
        <v>816</v>
      </c>
      <c r="P611" t="s">
        <v>2043</v>
      </c>
    </row>
    <row r="612" spans="1:16" x14ac:dyDescent="0.35">
      <c r="A612">
        <f t="shared" si="9"/>
        <v>220</v>
      </c>
      <c r="B612" t="s">
        <v>2041</v>
      </c>
      <c r="C612" t="s">
        <v>2042</v>
      </c>
      <c r="D612" t="s">
        <v>734</v>
      </c>
      <c r="E612" t="s">
        <v>727</v>
      </c>
      <c r="F612" t="s">
        <v>2044</v>
      </c>
      <c r="G612" t="s">
        <v>2045</v>
      </c>
      <c r="H612" t="s">
        <v>2046</v>
      </c>
      <c r="I612" t="s">
        <v>738</v>
      </c>
      <c r="J612" t="s">
        <v>738</v>
      </c>
      <c r="K612" s="30">
        <v>43074</v>
      </c>
      <c r="L612" s="8">
        <v>43065.910138888888</v>
      </c>
      <c r="M612" s="21">
        <f>LEN(ProjTextQTable[[#This Row],[text]])</f>
        <v>5590</v>
      </c>
      <c r="N612" s="21">
        <f>LEN(TRIM(CLEAN(SUBSTITUTE(ProjTextQTable[[#This Row],[text]],CHAR(10)," "))))+1 - LEN(SUBSTITUTE(CLEAN(SUBSTITUTE(ProjTextQTable[[#This Row],[text]],CHAR(10)," "))," ",""))</f>
        <v>757</v>
      </c>
      <c r="O612" t="s">
        <v>830</v>
      </c>
      <c r="P612" t="s">
        <v>2047</v>
      </c>
    </row>
    <row r="613" spans="1:16" x14ac:dyDescent="0.35">
      <c r="A613">
        <f t="shared" si="9"/>
        <v>220</v>
      </c>
      <c r="B613" t="s">
        <v>2041</v>
      </c>
      <c r="C613" t="s">
        <v>2042</v>
      </c>
      <c r="D613" t="s">
        <v>734</v>
      </c>
      <c r="E613" t="s">
        <v>727</v>
      </c>
      <c r="F613" t="s">
        <v>694</v>
      </c>
      <c r="G613" t="s">
        <v>1254</v>
      </c>
      <c r="H613" t="s">
        <v>1255</v>
      </c>
      <c r="I613" t="s">
        <v>737</v>
      </c>
      <c r="J613" t="s">
        <v>738</v>
      </c>
      <c r="K613" s="30">
        <v>43077</v>
      </c>
      <c r="L613" s="8">
        <v>43067.680069444446</v>
      </c>
      <c r="M613" s="21">
        <f>LEN(ProjTextQTable[[#This Row],[text]])</f>
        <v>3039</v>
      </c>
      <c r="N613" s="21">
        <f>LEN(TRIM(CLEAN(SUBSTITUTE(ProjTextQTable[[#This Row],[text]],CHAR(10)," "))))+1 - LEN(SUBSTITUTE(CLEAN(SUBSTITUTE(ProjTextQTable[[#This Row],[text]],CHAR(10)," "))," ",""))</f>
        <v>448</v>
      </c>
      <c r="O613" t="s">
        <v>821</v>
      </c>
      <c r="P613" t="s">
        <v>2048</v>
      </c>
    </row>
    <row r="614" spans="1:16" x14ac:dyDescent="0.35">
      <c r="A614">
        <f t="shared" si="9"/>
        <v>220</v>
      </c>
      <c r="B614" t="s">
        <v>2041</v>
      </c>
      <c r="C614" t="s">
        <v>2042</v>
      </c>
      <c r="D614" t="s">
        <v>734</v>
      </c>
      <c r="E614" t="s">
        <v>727</v>
      </c>
      <c r="F614" t="s">
        <v>591</v>
      </c>
      <c r="G614" t="s">
        <v>775</v>
      </c>
      <c r="H614" t="s">
        <v>776</v>
      </c>
      <c r="I614" t="s">
        <v>737</v>
      </c>
      <c r="J614" t="s">
        <v>738</v>
      </c>
      <c r="K614" s="30">
        <v>43077</v>
      </c>
      <c r="L614" s="8">
        <v>43077.399131944447</v>
      </c>
      <c r="M614" s="21">
        <f>LEN(ProjTextQTable[[#This Row],[text]])</f>
        <v>7404</v>
      </c>
      <c r="N614" s="21">
        <f>LEN(TRIM(CLEAN(SUBSTITUTE(ProjTextQTable[[#This Row],[text]],CHAR(10)," "))))+1 - LEN(SUBSTITUTE(CLEAN(SUBSTITUTE(ProjTextQTable[[#This Row],[text]],CHAR(10)," "))," ",""))</f>
        <v>1133</v>
      </c>
      <c r="O614" t="s">
        <v>920</v>
      </c>
      <c r="P614" t="s">
        <v>2049</v>
      </c>
    </row>
    <row r="615" spans="1:16" x14ac:dyDescent="0.35">
      <c r="A615">
        <f t="shared" si="9"/>
        <v>220</v>
      </c>
      <c r="B615" t="s">
        <v>2041</v>
      </c>
      <c r="C615" t="s">
        <v>2042</v>
      </c>
      <c r="D615" t="s">
        <v>734</v>
      </c>
      <c r="E615" t="s">
        <v>727</v>
      </c>
      <c r="F615" t="s">
        <v>1177</v>
      </c>
      <c r="G615" t="s">
        <v>1178</v>
      </c>
      <c r="H615" t="s">
        <v>1179</v>
      </c>
      <c r="I615" t="s">
        <v>737</v>
      </c>
      <c r="J615" t="s">
        <v>738</v>
      </c>
      <c r="K615" s="30">
        <v>43077</v>
      </c>
      <c r="L615" s="8">
        <v>43076.034513888888</v>
      </c>
      <c r="M615" s="21">
        <f>LEN(ProjTextQTable[[#This Row],[text]])</f>
        <v>1476</v>
      </c>
      <c r="N615" s="21">
        <f>LEN(TRIM(CLEAN(SUBSTITUTE(ProjTextQTable[[#This Row],[text]],CHAR(10)," "))))+1 - LEN(SUBSTITUTE(CLEAN(SUBSTITUTE(ProjTextQTable[[#This Row],[text]],CHAR(10)," "))," ",""))</f>
        <v>209</v>
      </c>
      <c r="O615" t="s">
        <v>777</v>
      </c>
      <c r="P615" t="s">
        <v>2050</v>
      </c>
    </row>
    <row r="616" spans="1:16" x14ac:dyDescent="0.35">
      <c r="A616">
        <f t="shared" si="9"/>
        <v>220</v>
      </c>
      <c r="B616" t="s">
        <v>2041</v>
      </c>
      <c r="C616" t="s">
        <v>2042</v>
      </c>
      <c r="D616" t="s">
        <v>752</v>
      </c>
      <c r="E616" t="s">
        <v>727</v>
      </c>
      <c r="F616" t="s">
        <v>753</v>
      </c>
      <c r="G616" t="s">
        <v>753</v>
      </c>
      <c r="H616" t="s">
        <v>753</v>
      </c>
      <c r="K616" s="30"/>
      <c r="L616" s="8">
        <v>43006.043564814812</v>
      </c>
      <c r="M616" s="21">
        <f>LEN(ProjTextQTable[[#This Row],[text]])</f>
        <v>3924</v>
      </c>
      <c r="N616" s="21">
        <f>LEN(TRIM(CLEAN(SUBSTITUTE(ProjTextQTable[[#This Row],[text]],CHAR(10)," "))))+1 - LEN(SUBSTITUTE(CLEAN(SUBSTITUTE(ProjTextQTable[[#This Row],[text]],CHAR(10)," "))," ",""))</f>
        <v>513</v>
      </c>
      <c r="O616" t="s">
        <v>753</v>
      </c>
      <c r="P616" t="s">
        <v>2051</v>
      </c>
    </row>
    <row r="617" spans="1:16" x14ac:dyDescent="0.35">
      <c r="A617">
        <f t="shared" si="9"/>
        <v>221</v>
      </c>
      <c r="B617" t="s">
        <v>2052</v>
      </c>
      <c r="C617" t="s">
        <v>2053</v>
      </c>
      <c r="D617" t="s">
        <v>752</v>
      </c>
      <c r="E617" t="s">
        <v>1119</v>
      </c>
      <c r="F617" t="s">
        <v>753</v>
      </c>
      <c r="G617" t="s">
        <v>753</v>
      </c>
      <c r="H617" t="s">
        <v>753</v>
      </c>
      <c r="K617" s="30"/>
      <c r="L617" s="8">
        <v>43006.043576388889</v>
      </c>
      <c r="M617" s="21">
        <f>LEN(ProjTextQTable[[#This Row],[text]])</f>
        <v>4327</v>
      </c>
      <c r="N617" s="21">
        <f>LEN(TRIM(CLEAN(SUBSTITUTE(ProjTextQTable[[#This Row],[text]],CHAR(10)," "))))+1 - LEN(SUBSTITUTE(CLEAN(SUBSTITUTE(ProjTextQTable[[#This Row],[text]],CHAR(10)," "))," ",""))</f>
        <v>602</v>
      </c>
      <c r="O617" t="s">
        <v>753</v>
      </c>
      <c r="P617" t="s">
        <v>2054</v>
      </c>
    </row>
    <row r="618" spans="1:16" x14ac:dyDescent="0.35">
      <c r="A618">
        <f t="shared" si="9"/>
        <v>222</v>
      </c>
      <c r="B618" t="s">
        <v>2055</v>
      </c>
      <c r="C618" t="s">
        <v>2056</v>
      </c>
      <c r="D618" t="s">
        <v>752</v>
      </c>
      <c r="E618" t="s">
        <v>757</v>
      </c>
      <c r="F618" t="s">
        <v>753</v>
      </c>
      <c r="G618" t="s">
        <v>753</v>
      </c>
      <c r="H618" t="s">
        <v>753</v>
      </c>
      <c r="K618" s="30"/>
      <c r="L618" s="8">
        <v>43006.043576388889</v>
      </c>
      <c r="M618" s="21">
        <f>LEN(ProjTextQTable[[#This Row],[text]])</f>
        <v>4149</v>
      </c>
      <c r="N618" s="21">
        <f>LEN(TRIM(CLEAN(SUBSTITUTE(ProjTextQTable[[#This Row],[text]],CHAR(10)," "))))+1 - LEN(SUBSTITUTE(CLEAN(SUBSTITUTE(ProjTextQTable[[#This Row],[text]],CHAR(10)," "))," ",""))</f>
        <v>560</v>
      </c>
      <c r="O618" t="s">
        <v>753</v>
      </c>
      <c r="P618" t="s">
        <v>2057</v>
      </c>
    </row>
    <row r="619" spans="1:16" x14ac:dyDescent="0.35">
      <c r="A619">
        <f t="shared" si="9"/>
        <v>223</v>
      </c>
      <c r="B619" t="s">
        <v>2058</v>
      </c>
      <c r="C619" t="s">
        <v>947</v>
      </c>
      <c r="D619" t="s">
        <v>726</v>
      </c>
      <c r="E619" t="s">
        <v>838</v>
      </c>
      <c r="F619" t="s">
        <v>839</v>
      </c>
      <c r="G619" t="s">
        <v>840</v>
      </c>
      <c r="H619" t="s">
        <v>1536</v>
      </c>
      <c r="I619" t="s">
        <v>815</v>
      </c>
      <c r="K619" s="30">
        <v>43076</v>
      </c>
      <c r="L619" s="8">
        <v>43077.456053240741</v>
      </c>
      <c r="M619" s="21">
        <f>LEN(ProjTextQTable[[#This Row],[text]])</f>
        <v>4246</v>
      </c>
      <c r="N619" s="21">
        <f>LEN(TRIM(CLEAN(SUBSTITUTE(ProjTextQTable[[#This Row],[text]],CHAR(10)," "))))+1 - LEN(SUBSTITUTE(CLEAN(SUBSTITUTE(ProjTextQTable[[#This Row],[text]],CHAR(10)," "))," ",""))</f>
        <v>625</v>
      </c>
      <c r="O619" t="s">
        <v>816</v>
      </c>
      <c r="P619" t="s">
        <v>2059</v>
      </c>
    </row>
    <row r="620" spans="1:16" x14ac:dyDescent="0.35">
      <c r="A620">
        <f t="shared" si="9"/>
        <v>223</v>
      </c>
      <c r="B620" t="s">
        <v>2058</v>
      </c>
      <c r="C620" t="s">
        <v>947</v>
      </c>
      <c r="D620" t="s">
        <v>895</v>
      </c>
      <c r="E620" t="s">
        <v>838</v>
      </c>
      <c r="F620" t="s">
        <v>753</v>
      </c>
      <c r="G620" t="s">
        <v>896</v>
      </c>
      <c r="H620" t="s">
        <v>753</v>
      </c>
      <c r="I620" t="s">
        <v>753</v>
      </c>
      <c r="K620" s="30"/>
      <c r="L620" s="8">
        <v>43081.401354166665</v>
      </c>
      <c r="M620" s="21">
        <f>LEN(ProjTextQTable[[#This Row],[text]])</f>
        <v>1319</v>
      </c>
      <c r="N620" s="21">
        <f>LEN(TRIM(CLEAN(SUBSTITUTE(ProjTextQTable[[#This Row],[text]],CHAR(10)," "))))+1 - LEN(SUBSTITUTE(CLEAN(SUBSTITUTE(ProjTextQTable[[#This Row],[text]],CHAR(10)," "))," ",""))</f>
        <v>196</v>
      </c>
      <c r="O620" t="s">
        <v>753</v>
      </c>
      <c r="P620" t="s">
        <v>1538</v>
      </c>
    </row>
    <row r="621" spans="1:16" x14ac:dyDescent="0.35">
      <c r="A621">
        <f t="shared" si="9"/>
        <v>223</v>
      </c>
      <c r="B621" t="s">
        <v>2058</v>
      </c>
      <c r="C621" t="s">
        <v>947</v>
      </c>
      <c r="D621" t="s">
        <v>734</v>
      </c>
      <c r="E621" t="s">
        <v>838</v>
      </c>
      <c r="F621" t="s">
        <v>1525</v>
      </c>
      <c r="G621" t="s">
        <v>1173</v>
      </c>
      <c r="H621" t="s">
        <v>1526</v>
      </c>
      <c r="I621" t="s">
        <v>844</v>
      </c>
      <c r="J621" t="s">
        <v>738</v>
      </c>
      <c r="K621" s="30">
        <v>43077</v>
      </c>
      <c r="L621" s="8">
        <v>43076.542291666665</v>
      </c>
      <c r="M621" s="21">
        <f>LEN(ProjTextQTable[[#This Row],[text]])</f>
        <v>1943</v>
      </c>
      <c r="N621" s="21">
        <f>LEN(TRIM(CLEAN(SUBSTITUTE(ProjTextQTable[[#This Row],[text]],CHAR(10)," "))))+1 - LEN(SUBSTITUTE(CLEAN(SUBSTITUTE(ProjTextQTable[[#This Row],[text]],CHAR(10)," "))," ",""))</f>
        <v>282</v>
      </c>
      <c r="O621" t="s">
        <v>821</v>
      </c>
      <c r="P621" t="s">
        <v>2060</v>
      </c>
    </row>
    <row r="622" spans="1:16" x14ac:dyDescent="0.35">
      <c r="A622">
        <f t="shared" si="9"/>
        <v>223</v>
      </c>
      <c r="B622" t="s">
        <v>2058</v>
      </c>
      <c r="C622" t="s">
        <v>947</v>
      </c>
      <c r="D622" t="s">
        <v>734</v>
      </c>
      <c r="E622" t="s">
        <v>838</v>
      </c>
      <c r="F622" t="s">
        <v>983</v>
      </c>
      <c r="G622" t="s">
        <v>984</v>
      </c>
      <c r="H622" t="s">
        <v>985</v>
      </c>
      <c r="I622" t="s">
        <v>844</v>
      </c>
      <c r="J622" t="s">
        <v>738</v>
      </c>
      <c r="K622" s="30">
        <v>43077</v>
      </c>
      <c r="L622" s="8">
        <v>43073.74927083333</v>
      </c>
      <c r="M622" s="21">
        <f>LEN(ProjTextQTable[[#This Row],[text]])</f>
        <v>10098</v>
      </c>
      <c r="N622" s="21">
        <f>LEN(TRIM(CLEAN(SUBSTITUTE(ProjTextQTable[[#This Row],[text]],CHAR(10)," "))))+1 - LEN(SUBSTITUTE(CLEAN(SUBSTITUTE(ProjTextQTable[[#This Row],[text]],CHAR(10)," "))," ",""))</f>
        <v>1499</v>
      </c>
      <c r="O622" t="s">
        <v>830</v>
      </c>
      <c r="P622" t="s">
        <v>2061</v>
      </c>
    </row>
    <row r="623" spans="1:16" x14ac:dyDescent="0.35">
      <c r="A623">
        <f t="shared" si="9"/>
        <v>223</v>
      </c>
      <c r="B623" t="s">
        <v>2058</v>
      </c>
      <c r="C623" t="s">
        <v>947</v>
      </c>
      <c r="D623" t="s">
        <v>734</v>
      </c>
      <c r="E623" t="s">
        <v>838</v>
      </c>
      <c r="F623" t="s">
        <v>588</v>
      </c>
      <c r="G623" t="s">
        <v>853</v>
      </c>
      <c r="H623" t="s">
        <v>854</v>
      </c>
      <c r="I623" t="s">
        <v>844</v>
      </c>
      <c r="J623" t="s">
        <v>738</v>
      </c>
      <c r="K623" s="30">
        <v>43077</v>
      </c>
      <c r="L623" s="8">
        <v>43055.776458333334</v>
      </c>
      <c r="M623" s="21">
        <f>LEN(ProjTextQTable[[#This Row],[text]])</f>
        <v>2902</v>
      </c>
      <c r="N623" s="21">
        <f>LEN(TRIM(CLEAN(SUBSTITUTE(ProjTextQTable[[#This Row],[text]],CHAR(10)," "))))+1 - LEN(SUBSTITUTE(CLEAN(SUBSTITUTE(ProjTextQTable[[#This Row],[text]],CHAR(10)," "))," ",""))</f>
        <v>455</v>
      </c>
      <c r="O623" t="s">
        <v>777</v>
      </c>
      <c r="P623" t="s">
        <v>2062</v>
      </c>
    </row>
    <row r="624" spans="1:16" x14ac:dyDescent="0.35">
      <c r="A624">
        <f t="shared" si="9"/>
        <v>223</v>
      </c>
      <c r="B624" t="s">
        <v>2058</v>
      </c>
      <c r="C624" t="s">
        <v>947</v>
      </c>
      <c r="D624" t="s">
        <v>734</v>
      </c>
      <c r="E624" t="s">
        <v>838</v>
      </c>
      <c r="F624" t="s">
        <v>1529</v>
      </c>
      <c r="G624" t="s">
        <v>1530</v>
      </c>
      <c r="H624" t="s">
        <v>1531</v>
      </c>
      <c r="I624" t="s">
        <v>844</v>
      </c>
      <c r="J624" t="s">
        <v>738</v>
      </c>
      <c r="K624" s="30">
        <v>43077</v>
      </c>
      <c r="L624" s="8">
        <v>43076.352268518516</v>
      </c>
      <c r="M624" s="21">
        <f>LEN(ProjTextQTable[[#This Row],[text]])</f>
        <v>3378</v>
      </c>
      <c r="N624" s="21">
        <f>LEN(TRIM(CLEAN(SUBSTITUTE(ProjTextQTable[[#This Row],[text]],CHAR(10)," "))))+1 - LEN(SUBSTITUTE(CLEAN(SUBSTITUTE(ProjTextQTable[[#This Row],[text]],CHAR(10)," "))," ",""))</f>
        <v>495</v>
      </c>
      <c r="O624" t="s">
        <v>777</v>
      </c>
      <c r="P624" t="s">
        <v>2063</v>
      </c>
    </row>
    <row r="625" spans="1:16" x14ac:dyDescent="0.35">
      <c r="A625">
        <f t="shared" si="9"/>
        <v>224</v>
      </c>
      <c r="B625" t="s">
        <v>2064</v>
      </c>
      <c r="C625" t="s">
        <v>2065</v>
      </c>
      <c r="D625" t="s">
        <v>726</v>
      </c>
      <c r="E625" t="s">
        <v>765</v>
      </c>
      <c r="F625" t="s">
        <v>728</v>
      </c>
      <c r="G625" t="s">
        <v>729</v>
      </c>
      <c r="H625" t="s">
        <v>814</v>
      </c>
      <c r="I625" t="s">
        <v>815</v>
      </c>
      <c r="K625" s="30">
        <v>43076</v>
      </c>
      <c r="L625" s="8">
        <v>43077.541747685187</v>
      </c>
      <c r="M625" s="21">
        <f>LEN(ProjTextQTable[[#This Row],[text]])</f>
        <v>4152</v>
      </c>
      <c r="N625" s="21">
        <f>LEN(TRIM(CLEAN(SUBSTITUTE(ProjTextQTable[[#This Row],[text]],CHAR(10)," "))))+1 - LEN(SUBSTITUTE(CLEAN(SUBSTITUTE(ProjTextQTable[[#This Row],[text]],CHAR(10)," "))," ",""))</f>
        <v>583</v>
      </c>
      <c r="O625" t="s">
        <v>816</v>
      </c>
      <c r="P625" t="s">
        <v>2066</v>
      </c>
    </row>
    <row r="626" spans="1:16" x14ac:dyDescent="0.35">
      <c r="A626">
        <f t="shared" si="9"/>
        <v>224</v>
      </c>
      <c r="B626" t="s">
        <v>2064</v>
      </c>
      <c r="C626" t="s">
        <v>2065</v>
      </c>
      <c r="D626" t="s">
        <v>895</v>
      </c>
      <c r="E626" t="s">
        <v>765</v>
      </c>
      <c r="F626" t="s">
        <v>753</v>
      </c>
      <c r="G626" t="s">
        <v>896</v>
      </c>
      <c r="H626" t="s">
        <v>753</v>
      </c>
      <c r="I626" t="s">
        <v>753</v>
      </c>
      <c r="K626" s="30"/>
      <c r="L626" s="8">
        <v>43082.511053240742</v>
      </c>
      <c r="M626" s="21">
        <f>LEN(ProjTextQTable[[#This Row],[text]])</f>
        <v>1975</v>
      </c>
      <c r="N626" s="21">
        <f>LEN(TRIM(CLEAN(SUBSTITUTE(ProjTextQTable[[#This Row],[text]],CHAR(10)," "))))+1 - LEN(SUBSTITUTE(CLEAN(SUBSTITUTE(ProjTextQTable[[#This Row],[text]],CHAR(10)," "))," ",""))</f>
        <v>290</v>
      </c>
      <c r="O626" t="s">
        <v>753</v>
      </c>
      <c r="P626" t="s">
        <v>2067</v>
      </c>
    </row>
    <row r="627" spans="1:16" x14ac:dyDescent="0.35">
      <c r="A627">
        <f t="shared" si="9"/>
        <v>224</v>
      </c>
      <c r="B627" t="s">
        <v>2064</v>
      </c>
      <c r="C627" t="s">
        <v>2065</v>
      </c>
      <c r="D627" t="s">
        <v>734</v>
      </c>
      <c r="E627" t="s">
        <v>765</v>
      </c>
      <c r="F627" t="s">
        <v>570</v>
      </c>
      <c r="G627" t="s">
        <v>1173</v>
      </c>
      <c r="H627" t="s">
        <v>1174</v>
      </c>
      <c r="I627" t="s">
        <v>737</v>
      </c>
      <c r="J627" t="s">
        <v>738</v>
      </c>
      <c r="K627" s="30">
        <v>43077</v>
      </c>
      <c r="L627" s="8">
        <v>43074.678680555553</v>
      </c>
      <c r="M627" s="21">
        <f>LEN(ProjTextQTable[[#This Row],[text]])</f>
        <v>5068</v>
      </c>
      <c r="N627" s="21">
        <f>LEN(TRIM(CLEAN(SUBSTITUTE(ProjTextQTable[[#This Row],[text]],CHAR(10)," "))))+1 - LEN(SUBSTITUTE(CLEAN(SUBSTITUTE(ProjTextQTable[[#This Row],[text]],CHAR(10)," "))," ",""))</f>
        <v>751</v>
      </c>
      <c r="O627" t="s">
        <v>773</v>
      </c>
      <c r="P627" t="s">
        <v>2068</v>
      </c>
    </row>
    <row r="628" spans="1:16" x14ac:dyDescent="0.35">
      <c r="A628">
        <f t="shared" si="9"/>
        <v>224</v>
      </c>
      <c r="B628" t="s">
        <v>2064</v>
      </c>
      <c r="C628" t="s">
        <v>2065</v>
      </c>
      <c r="D628" t="s">
        <v>734</v>
      </c>
      <c r="E628" t="s">
        <v>765</v>
      </c>
      <c r="F628" t="s">
        <v>616</v>
      </c>
      <c r="G628" t="s">
        <v>735</v>
      </c>
      <c r="H628" t="s">
        <v>736</v>
      </c>
      <c r="I628" t="s">
        <v>737</v>
      </c>
      <c r="J628" t="s">
        <v>738</v>
      </c>
      <c r="K628" s="30">
        <v>43077</v>
      </c>
      <c r="L628" s="8">
        <v>43071.585011574076</v>
      </c>
      <c r="M628" s="21">
        <f>LEN(ProjTextQTable[[#This Row],[text]])</f>
        <v>3843</v>
      </c>
      <c r="N628" s="21">
        <f>LEN(TRIM(CLEAN(SUBSTITUTE(ProjTextQTable[[#This Row],[text]],CHAR(10)," "))))+1 - LEN(SUBSTITUTE(CLEAN(SUBSTITUTE(ProjTextQTable[[#This Row],[text]],CHAR(10)," "))," ",""))</f>
        <v>536</v>
      </c>
      <c r="O628" t="s">
        <v>777</v>
      </c>
      <c r="P628" t="s">
        <v>2069</v>
      </c>
    </row>
    <row r="629" spans="1:16" x14ac:dyDescent="0.35">
      <c r="A629">
        <f t="shared" si="9"/>
        <v>224</v>
      </c>
      <c r="B629" t="s">
        <v>2064</v>
      </c>
      <c r="C629" t="s">
        <v>2065</v>
      </c>
      <c r="D629" t="s">
        <v>734</v>
      </c>
      <c r="E629" t="s">
        <v>765</v>
      </c>
      <c r="F629" t="s">
        <v>523</v>
      </c>
      <c r="G629" t="s">
        <v>771</v>
      </c>
      <c r="H629" t="s">
        <v>772</v>
      </c>
      <c r="I629" t="s">
        <v>737</v>
      </c>
      <c r="J629" t="s">
        <v>738</v>
      </c>
      <c r="K629" s="30">
        <v>43077</v>
      </c>
      <c r="L629" s="8">
        <v>43072.775543981479</v>
      </c>
      <c r="M629" s="21">
        <f>LEN(ProjTextQTable[[#This Row],[text]])</f>
        <v>2906</v>
      </c>
      <c r="N629" s="21">
        <f>LEN(TRIM(CLEAN(SUBSTITUTE(ProjTextQTable[[#This Row],[text]],CHAR(10)," "))))+1 - LEN(SUBSTITUTE(CLEAN(SUBSTITUTE(ProjTextQTable[[#This Row],[text]],CHAR(10)," "))," ",""))</f>
        <v>447</v>
      </c>
      <c r="O629" t="s">
        <v>777</v>
      </c>
      <c r="P629" t="s">
        <v>2070</v>
      </c>
    </row>
    <row r="630" spans="1:16" x14ac:dyDescent="0.35">
      <c r="A630">
        <f t="shared" si="9"/>
        <v>224</v>
      </c>
      <c r="B630" t="s">
        <v>2064</v>
      </c>
      <c r="C630" t="s">
        <v>2065</v>
      </c>
      <c r="D630" t="s">
        <v>734</v>
      </c>
      <c r="E630" t="s">
        <v>765</v>
      </c>
      <c r="F630" t="s">
        <v>703</v>
      </c>
      <c r="G630" t="s">
        <v>749</v>
      </c>
      <c r="H630" t="s">
        <v>750</v>
      </c>
      <c r="I630" t="s">
        <v>737</v>
      </c>
      <c r="J630" t="s">
        <v>738</v>
      </c>
      <c r="K630" s="30">
        <v>43077</v>
      </c>
      <c r="L630" s="8">
        <v>43073.581412037034</v>
      </c>
      <c r="M630" s="21">
        <f>LEN(ProjTextQTable[[#This Row],[text]])</f>
        <v>2899</v>
      </c>
      <c r="N630" s="21">
        <f>LEN(TRIM(CLEAN(SUBSTITUTE(ProjTextQTable[[#This Row],[text]],CHAR(10)," "))))+1 - LEN(SUBSTITUTE(CLEAN(SUBSTITUTE(ProjTextQTable[[#This Row],[text]],CHAR(10)," "))," ",""))</f>
        <v>428</v>
      </c>
      <c r="O630" t="s">
        <v>830</v>
      </c>
      <c r="P630" t="s">
        <v>2071</v>
      </c>
    </row>
    <row r="631" spans="1:16" x14ac:dyDescent="0.35">
      <c r="A631">
        <f t="shared" si="9"/>
        <v>224</v>
      </c>
      <c r="B631" t="s">
        <v>2064</v>
      </c>
      <c r="C631" t="s">
        <v>2065</v>
      </c>
      <c r="D631" t="s">
        <v>752</v>
      </c>
      <c r="E631" t="s">
        <v>765</v>
      </c>
      <c r="F631" t="s">
        <v>753</v>
      </c>
      <c r="G631" t="s">
        <v>753</v>
      </c>
      <c r="H631" t="s">
        <v>753</v>
      </c>
      <c r="K631" s="30"/>
      <c r="L631" s="8">
        <v>43006.043587962966</v>
      </c>
      <c r="M631" s="21">
        <f>LEN(ProjTextQTable[[#This Row],[text]])</f>
        <v>3604</v>
      </c>
      <c r="N631" s="21">
        <f>LEN(TRIM(CLEAN(SUBSTITUTE(ProjTextQTable[[#This Row],[text]],CHAR(10)," "))))+1 - LEN(SUBSTITUTE(CLEAN(SUBSTITUTE(ProjTextQTable[[#This Row],[text]],CHAR(10)," "))," ",""))</f>
        <v>498</v>
      </c>
      <c r="O631" t="s">
        <v>753</v>
      </c>
      <c r="P631" t="s">
        <v>2072</v>
      </c>
    </row>
    <row r="632" spans="1:16" x14ac:dyDescent="0.35">
      <c r="A632">
        <f t="shared" si="9"/>
        <v>225</v>
      </c>
      <c r="B632" t="s">
        <v>2073</v>
      </c>
      <c r="C632" t="s">
        <v>2074</v>
      </c>
      <c r="D632" t="s">
        <v>752</v>
      </c>
      <c r="E632" t="s">
        <v>885</v>
      </c>
      <c r="F632" t="s">
        <v>753</v>
      </c>
      <c r="G632" t="s">
        <v>753</v>
      </c>
      <c r="H632" t="s">
        <v>753</v>
      </c>
      <c r="K632" s="30"/>
      <c r="L632" s="8">
        <v>43006.043587962966</v>
      </c>
      <c r="M632" s="21">
        <f>LEN(ProjTextQTable[[#This Row],[text]])</f>
        <v>4122</v>
      </c>
      <c r="N632" s="21">
        <f>LEN(TRIM(CLEAN(SUBSTITUTE(ProjTextQTable[[#This Row],[text]],CHAR(10)," "))))+1 - LEN(SUBSTITUTE(CLEAN(SUBSTITUTE(ProjTextQTable[[#This Row],[text]],CHAR(10)," "))," ",""))</f>
        <v>563</v>
      </c>
      <c r="O632" t="s">
        <v>753</v>
      </c>
      <c r="P632" t="s">
        <v>2075</v>
      </c>
    </row>
    <row r="633" spans="1:16" x14ac:dyDescent="0.35">
      <c r="A633">
        <f t="shared" si="9"/>
        <v>226</v>
      </c>
      <c r="B633" t="s">
        <v>2076</v>
      </c>
      <c r="C633" t="s">
        <v>2077</v>
      </c>
      <c r="D633" t="s">
        <v>752</v>
      </c>
      <c r="E633" t="s">
        <v>1032</v>
      </c>
      <c r="F633" t="s">
        <v>753</v>
      </c>
      <c r="G633" t="s">
        <v>753</v>
      </c>
      <c r="H633" t="s">
        <v>753</v>
      </c>
      <c r="K633" s="30"/>
      <c r="L633" s="8">
        <v>43006.043587962966</v>
      </c>
      <c r="M633" s="21">
        <f>LEN(ProjTextQTable[[#This Row],[text]])</f>
        <v>4041</v>
      </c>
      <c r="N633" s="21">
        <f>LEN(TRIM(CLEAN(SUBSTITUTE(ProjTextQTable[[#This Row],[text]],CHAR(10)," "))))+1 - LEN(SUBSTITUTE(CLEAN(SUBSTITUTE(ProjTextQTable[[#This Row],[text]],CHAR(10)," "))," ",""))</f>
        <v>599</v>
      </c>
      <c r="O633" t="s">
        <v>753</v>
      </c>
      <c r="P633" t="s">
        <v>2078</v>
      </c>
    </row>
    <row r="634" spans="1:16" x14ac:dyDescent="0.35">
      <c r="A634">
        <f t="shared" si="9"/>
        <v>227</v>
      </c>
      <c r="B634" t="s">
        <v>2079</v>
      </c>
      <c r="C634" t="s">
        <v>1677</v>
      </c>
      <c r="D634" t="s">
        <v>752</v>
      </c>
      <c r="E634" t="s">
        <v>1119</v>
      </c>
      <c r="F634" t="s">
        <v>753</v>
      </c>
      <c r="G634" t="s">
        <v>753</v>
      </c>
      <c r="H634" t="s">
        <v>753</v>
      </c>
      <c r="K634" s="30"/>
      <c r="L634" s="8">
        <v>43006.043587962966</v>
      </c>
      <c r="M634" s="21">
        <f>LEN(ProjTextQTable[[#This Row],[text]])</f>
        <v>3952</v>
      </c>
      <c r="N634" s="21">
        <f>LEN(TRIM(CLEAN(SUBSTITUTE(ProjTextQTable[[#This Row],[text]],CHAR(10)," "))))+1 - LEN(SUBSTITUTE(CLEAN(SUBSTITUTE(ProjTextQTable[[#This Row],[text]],CHAR(10)," "))," ",""))</f>
        <v>553</v>
      </c>
      <c r="O634" t="s">
        <v>753</v>
      </c>
      <c r="P634" t="s">
        <v>2080</v>
      </c>
    </row>
    <row r="635" spans="1:16" x14ac:dyDescent="0.35">
      <c r="A635">
        <f t="shared" si="9"/>
        <v>228</v>
      </c>
      <c r="B635" t="s">
        <v>2081</v>
      </c>
      <c r="C635" t="s">
        <v>2082</v>
      </c>
      <c r="D635" t="s">
        <v>726</v>
      </c>
      <c r="E635" t="s">
        <v>1358</v>
      </c>
      <c r="F635" t="s">
        <v>1070</v>
      </c>
      <c r="G635" t="s">
        <v>1071</v>
      </c>
      <c r="H635" t="s">
        <v>814</v>
      </c>
      <c r="I635" t="s">
        <v>815</v>
      </c>
      <c r="K635" s="30">
        <v>43080</v>
      </c>
      <c r="L635" s="8">
        <v>43081.498182870368</v>
      </c>
      <c r="M635" s="21">
        <f>LEN(ProjTextQTable[[#This Row],[text]])</f>
        <v>2544</v>
      </c>
      <c r="N635" s="21">
        <f>LEN(TRIM(CLEAN(SUBSTITUTE(ProjTextQTable[[#This Row],[text]],CHAR(10)," "))))+1 - LEN(SUBSTITUTE(CLEAN(SUBSTITUTE(ProjTextQTable[[#This Row],[text]],CHAR(10)," "))," ",""))</f>
        <v>386</v>
      </c>
      <c r="O635" t="s">
        <v>816</v>
      </c>
      <c r="P635" t="s">
        <v>2083</v>
      </c>
    </row>
    <row r="636" spans="1:16" x14ac:dyDescent="0.35">
      <c r="A636">
        <f t="shared" si="9"/>
        <v>228</v>
      </c>
      <c r="B636" t="s">
        <v>2081</v>
      </c>
      <c r="C636" t="s">
        <v>2082</v>
      </c>
      <c r="D636" t="s">
        <v>734</v>
      </c>
      <c r="E636" t="s">
        <v>1358</v>
      </c>
      <c r="F636" t="s">
        <v>1323</v>
      </c>
      <c r="G636" t="s">
        <v>1324</v>
      </c>
      <c r="H636" t="s">
        <v>1325</v>
      </c>
      <c r="I636" t="s">
        <v>844</v>
      </c>
      <c r="J636" t="s">
        <v>738</v>
      </c>
      <c r="K636" s="30">
        <v>43081</v>
      </c>
      <c r="L636" s="8">
        <v>43081.473969907405</v>
      </c>
      <c r="M636" s="21">
        <f>LEN(ProjTextQTable[[#This Row],[text]])</f>
        <v>1708</v>
      </c>
      <c r="N636" s="21">
        <f>LEN(TRIM(CLEAN(SUBSTITUTE(ProjTextQTable[[#This Row],[text]],CHAR(10)," "))))+1 - LEN(SUBSTITUTE(CLEAN(SUBSTITUTE(ProjTextQTable[[#This Row],[text]],CHAR(10)," "))," ",""))</f>
        <v>279</v>
      </c>
      <c r="O636" t="s">
        <v>777</v>
      </c>
      <c r="P636" t="s">
        <v>2084</v>
      </c>
    </row>
    <row r="637" spans="1:16" x14ac:dyDescent="0.35">
      <c r="A637">
        <f t="shared" si="9"/>
        <v>228</v>
      </c>
      <c r="B637" t="s">
        <v>2081</v>
      </c>
      <c r="C637" t="s">
        <v>2082</v>
      </c>
      <c r="D637" t="s">
        <v>734</v>
      </c>
      <c r="E637" t="s">
        <v>1358</v>
      </c>
      <c r="F637" t="s">
        <v>605</v>
      </c>
      <c r="G637" t="s">
        <v>1112</v>
      </c>
      <c r="H637" t="s">
        <v>1113</v>
      </c>
      <c r="I637" t="s">
        <v>844</v>
      </c>
      <c r="J637" t="s">
        <v>738</v>
      </c>
      <c r="K637" s="30">
        <v>43081</v>
      </c>
      <c r="L637" s="8">
        <v>43078.980185185188</v>
      </c>
      <c r="M637" s="21">
        <f>LEN(ProjTextQTable[[#This Row],[text]])</f>
        <v>1648</v>
      </c>
      <c r="N637" s="21">
        <f>LEN(TRIM(CLEAN(SUBSTITUTE(ProjTextQTable[[#This Row],[text]],CHAR(10)," "))))+1 - LEN(SUBSTITUTE(CLEAN(SUBSTITUTE(ProjTextQTable[[#This Row],[text]],CHAR(10)," "))," ",""))</f>
        <v>233</v>
      </c>
      <c r="O637" t="s">
        <v>920</v>
      </c>
      <c r="P637" t="s">
        <v>2085</v>
      </c>
    </row>
    <row r="638" spans="1:16" x14ac:dyDescent="0.35">
      <c r="A638">
        <f t="shared" si="9"/>
        <v>228</v>
      </c>
      <c r="B638" t="s">
        <v>2081</v>
      </c>
      <c r="C638" t="s">
        <v>2082</v>
      </c>
      <c r="D638" t="s">
        <v>734</v>
      </c>
      <c r="E638" t="s">
        <v>1358</v>
      </c>
      <c r="F638" t="s">
        <v>525</v>
      </c>
      <c r="G638" t="s">
        <v>1362</v>
      </c>
      <c r="H638" t="s">
        <v>1363</v>
      </c>
      <c r="I638" t="s">
        <v>844</v>
      </c>
      <c r="J638" t="s">
        <v>738</v>
      </c>
      <c r="K638" s="30">
        <v>43081</v>
      </c>
      <c r="L638" s="8">
        <v>43081.433437500003</v>
      </c>
      <c r="M638" s="21">
        <f>LEN(ProjTextQTable[[#This Row],[text]])</f>
        <v>2271</v>
      </c>
      <c r="N638" s="21">
        <f>LEN(TRIM(CLEAN(SUBSTITUTE(ProjTextQTable[[#This Row],[text]],CHAR(10)," "))))+1 - LEN(SUBSTITUTE(CLEAN(SUBSTITUTE(ProjTextQTable[[#This Row],[text]],CHAR(10)," "))," ",""))</f>
        <v>356</v>
      </c>
      <c r="O638" t="s">
        <v>830</v>
      </c>
      <c r="P638" t="s">
        <v>2086</v>
      </c>
    </row>
    <row r="639" spans="1:16" x14ac:dyDescent="0.35">
      <c r="A639">
        <f t="shared" si="9"/>
        <v>228</v>
      </c>
      <c r="B639" t="s">
        <v>2081</v>
      </c>
      <c r="C639" t="s">
        <v>2082</v>
      </c>
      <c r="D639" t="s">
        <v>734</v>
      </c>
      <c r="E639" t="s">
        <v>1358</v>
      </c>
      <c r="F639" t="s">
        <v>1306</v>
      </c>
      <c r="G639" t="s">
        <v>1307</v>
      </c>
      <c r="H639" t="s">
        <v>1308</v>
      </c>
      <c r="I639" t="s">
        <v>844</v>
      </c>
      <c r="J639" t="s">
        <v>738</v>
      </c>
      <c r="K639" s="30">
        <v>43081</v>
      </c>
      <c r="L639" s="8">
        <v>43080.02553240741</v>
      </c>
      <c r="M639" s="21">
        <f>LEN(ProjTextQTable[[#This Row],[text]])</f>
        <v>1413</v>
      </c>
      <c r="N639" s="21">
        <f>LEN(TRIM(CLEAN(SUBSTITUTE(ProjTextQTable[[#This Row],[text]],CHAR(10)," "))))+1 - LEN(SUBSTITUTE(CLEAN(SUBSTITUTE(ProjTextQTable[[#This Row],[text]],CHAR(10)," "))," ",""))</f>
        <v>212</v>
      </c>
      <c r="O639" t="s">
        <v>920</v>
      </c>
      <c r="P639" t="s">
        <v>2087</v>
      </c>
    </row>
    <row r="640" spans="1:16" x14ac:dyDescent="0.35">
      <c r="A640">
        <f t="shared" si="9"/>
        <v>228</v>
      </c>
      <c r="B640" t="s">
        <v>2081</v>
      </c>
      <c r="C640" t="s">
        <v>2082</v>
      </c>
      <c r="D640" t="s">
        <v>752</v>
      </c>
      <c r="E640" t="s">
        <v>1358</v>
      </c>
      <c r="F640" t="s">
        <v>753</v>
      </c>
      <c r="G640" t="s">
        <v>753</v>
      </c>
      <c r="H640" t="s">
        <v>753</v>
      </c>
      <c r="K640" s="30"/>
      <c r="L640" s="8">
        <v>43006.043599537035</v>
      </c>
      <c r="M640" s="21">
        <f>LEN(ProjTextQTable[[#This Row],[text]])</f>
        <v>3980</v>
      </c>
      <c r="N640" s="21">
        <f>LEN(TRIM(CLEAN(SUBSTITUTE(ProjTextQTable[[#This Row],[text]],CHAR(10)," "))))+1 - LEN(SUBSTITUTE(CLEAN(SUBSTITUTE(ProjTextQTable[[#This Row],[text]],CHAR(10)," "))," ",""))</f>
        <v>557</v>
      </c>
      <c r="O640" t="s">
        <v>753</v>
      </c>
      <c r="P640" t="s">
        <v>2088</v>
      </c>
    </row>
    <row r="641" spans="1:16" x14ac:dyDescent="0.35">
      <c r="A641">
        <f t="shared" si="9"/>
        <v>229</v>
      </c>
      <c r="B641" t="s">
        <v>2089</v>
      </c>
      <c r="C641" t="s">
        <v>1677</v>
      </c>
      <c r="D641" t="s">
        <v>752</v>
      </c>
      <c r="E641" t="s">
        <v>1229</v>
      </c>
      <c r="F641" t="s">
        <v>753</v>
      </c>
      <c r="G641" t="s">
        <v>753</v>
      </c>
      <c r="H641" t="s">
        <v>753</v>
      </c>
      <c r="K641" s="30"/>
      <c r="L641" s="8">
        <v>43006.043599537035</v>
      </c>
      <c r="M641" s="21">
        <f>LEN(ProjTextQTable[[#This Row],[text]])</f>
        <v>3225</v>
      </c>
      <c r="N641" s="21">
        <f>LEN(TRIM(CLEAN(SUBSTITUTE(ProjTextQTable[[#This Row],[text]],CHAR(10)," "))))+1 - LEN(SUBSTITUTE(CLEAN(SUBSTITUTE(ProjTextQTable[[#This Row],[text]],CHAR(10)," "))," ",""))</f>
        <v>475</v>
      </c>
      <c r="O641" t="s">
        <v>753</v>
      </c>
      <c r="P641" t="s">
        <v>2090</v>
      </c>
    </row>
    <row r="642" spans="1:16" x14ac:dyDescent="0.35">
      <c r="A642">
        <f t="shared" ref="A642:A705" si="10">A641+(B642&lt;&gt;B641)</f>
        <v>230</v>
      </c>
      <c r="B642" t="s">
        <v>2091</v>
      </c>
      <c r="C642" t="s">
        <v>2092</v>
      </c>
      <c r="D642" t="s">
        <v>752</v>
      </c>
      <c r="E642" t="s">
        <v>761</v>
      </c>
      <c r="F642" t="s">
        <v>753</v>
      </c>
      <c r="G642" t="s">
        <v>753</v>
      </c>
      <c r="H642" t="s">
        <v>753</v>
      </c>
      <c r="K642" s="30"/>
      <c r="L642" s="8">
        <v>43006.043611111112</v>
      </c>
      <c r="M642" s="21">
        <f>LEN(ProjTextQTable[[#This Row],[text]])</f>
        <v>3481</v>
      </c>
      <c r="N642" s="21">
        <f>LEN(TRIM(CLEAN(SUBSTITUTE(ProjTextQTable[[#This Row],[text]],CHAR(10)," "))))+1 - LEN(SUBSTITUTE(CLEAN(SUBSTITUTE(ProjTextQTable[[#This Row],[text]],CHAR(10)," "))," ",""))</f>
        <v>481</v>
      </c>
      <c r="O642" t="s">
        <v>753</v>
      </c>
      <c r="P642" t="s">
        <v>2093</v>
      </c>
    </row>
    <row r="643" spans="1:16" x14ac:dyDescent="0.35">
      <c r="A643">
        <f t="shared" si="10"/>
        <v>231</v>
      </c>
      <c r="B643" t="s">
        <v>2094</v>
      </c>
      <c r="C643" t="s">
        <v>2095</v>
      </c>
      <c r="D643" t="s">
        <v>726</v>
      </c>
      <c r="E643" t="s">
        <v>912</v>
      </c>
      <c r="F643" t="s">
        <v>913</v>
      </c>
      <c r="G643" t="s">
        <v>914</v>
      </c>
      <c r="H643" t="s">
        <v>766</v>
      </c>
      <c r="I643" t="s">
        <v>767</v>
      </c>
      <c r="J643" t="s">
        <v>767</v>
      </c>
      <c r="K643" s="30">
        <v>43067</v>
      </c>
      <c r="L643" s="8">
        <v>43068.516782407409</v>
      </c>
      <c r="M643" s="21">
        <f>LEN(ProjTextQTable[[#This Row],[text]])</f>
        <v>2460</v>
      </c>
      <c r="N643" s="21">
        <f>LEN(TRIM(CLEAN(SUBSTITUTE(ProjTextQTable[[#This Row],[text]],CHAR(10)," "))))+1 - LEN(SUBSTITUTE(CLEAN(SUBSTITUTE(ProjTextQTable[[#This Row],[text]],CHAR(10)," "))," ",""))</f>
        <v>360</v>
      </c>
      <c r="O643" t="s">
        <v>769</v>
      </c>
      <c r="P643" t="s">
        <v>2096</v>
      </c>
    </row>
    <row r="644" spans="1:16" x14ac:dyDescent="0.35">
      <c r="A644">
        <f t="shared" si="10"/>
        <v>231</v>
      </c>
      <c r="B644" t="s">
        <v>2094</v>
      </c>
      <c r="C644" t="s">
        <v>2095</v>
      </c>
      <c r="D644" t="s">
        <v>734</v>
      </c>
      <c r="E644" t="s">
        <v>912</v>
      </c>
      <c r="F644" t="s">
        <v>552</v>
      </c>
      <c r="G644" t="s">
        <v>916</v>
      </c>
      <c r="H644" t="s">
        <v>917</v>
      </c>
      <c r="I644" t="s">
        <v>737</v>
      </c>
      <c r="J644" t="s">
        <v>738</v>
      </c>
      <c r="K644" s="30">
        <v>43068</v>
      </c>
      <c r="L644" s="8">
        <v>43068.004953703705</v>
      </c>
      <c r="M644" s="21">
        <f>LEN(ProjTextQTable[[#This Row],[text]])</f>
        <v>4913</v>
      </c>
      <c r="N644" s="21">
        <f>LEN(TRIM(CLEAN(SUBSTITUTE(ProjTextQTable[[#This Row],[text]],CHAR(10)," "))))+1 - LEN(SUBSTITUTE(CLEAN(SUBSTITUTE(ProjTextQTable[[#This Row],[text]],CHAR(10)," "))," ",""))</f>
        <v>706</v>
      </c>
      <c r="O644" t="s">
        <v>773</v>
      </c>
      <c r="P644" t="s">
        <v>2097</v>
      </c>
    </row>
    <row r="645" spans="1:16" x14ac:dyDescent="0.35">
      <c r="A645">
        <f t="shared" si="10"/>
        <v>231</v>
      </c>
      <c r="B645" t="s">
        <v>2094</v>
      </c>
      <c r="C645" t="s">
        <v>2095</v>
      </c>
      <c r="D645" t="s">
        <v>734</v>
      </c>
      <c r="E645" t="s">
        <v>912</v>
      </c>
      <c r="F645" t="s">
        <v>608</v>
      </c>
      <c r="G645" t="s">
        <v>742</v>
      </c>
      <c r="H645" t="s">
        <v>919</v>
      </c>
      <c r="I645" t="s">
        <v>737</v>
      </c>
      <c r="J645" t="s">
        <v>738</v>
      </c>
      <c r="K645" s="30">
        <v>43068</v>
      </c>
      <c r="L645" s="8">
        <v>43063.852858796294</v>
      </c>
      <c r="M645" s="21">
        <f>LEN(ProjTextQTable[[#This Row],[text]])</f>
        <v>2580</v>
      </c>
      <c r="N645" s="21">
        <f>LEN(TRIM(CLEAN(SUBSTITUTE(ProjTextQTable[[#This Row],[text]],CHAR(10)," "))))+1 - LEN(SUBSTITUTE(CLEAN(SUBSTITUTE(ProjTextQTable[[#This Row],[text]],CHAR(10)," "))," ",""))</f>
        <v>369</v>
      </c>
      <c r="O645" t="s">
        <v>744</v>
      </c>
      <c r="P645" t="s">
        <v>2098</v>
      </c>
    </row>
    <row r="646" spans="1:16" x14ac:dyDescent="0.35">
      <c r="A646">
        <f t="shared" si="10"/>
        <v>231</v>
      </c>
      <c r="B646" t="s">
        <v>2094</v>
      </c>
      <c r="C646" t="s">
        <v>2095</v>
      </c>
      <c r="D646" t="s">
        <v>734</v>
      </c>
      <c r="E646" t="s">
        <v>912</v>
      </c>
      <c r="F646" t="s">
        <v>1429</v>
      </c>
      <c r="G646" t="s">
        <v>1430</v>
      </c>
      <c r="H646" t="s">
        <v>1431</v>
      </c>
      <c r="I646" t="s">
        <v>737</v>
      </c>
      <c r="J646" t="s">
        <v>738</v>
      </c>
      <c r="K646" s="30">
        <v>43068</v>
      </c>
      <c r="L646" s="8">
        <v>43067.654710648145</v>
      </c>
      <c r="M646" s="21">
        <f>LEN(ProjTextQTable[[#This Row],[text]])</f>
        <v>6039</v>
      </c>
      <c r="N646" s="21">
        <f>LEN(TRIM(CLEAN(SUBSTITUTE(ProjTextQTable[[#This Row],[text]],CHAR(10)," "))))+1 - LEN(SUBSTITUTE(CLEAN(SUBSTITUTE(ProjTextQTable[[#This Row],[text]],CHAR(10)," "))," ",""))</f>
        <v>840</v>
      </c>
      <c r="O646" t="s">
        <v>744</v>
      </c>
      <c r="P646" t="s">
        <v>2099</v>
      </c>
    </row>
    <row r="647" spans="1:16" x14ac:dyDescent="0.35">
      <c r="A647">
        <f t="shared" si="10"/>
        <v>231</v>
      </c>
      <c r="B647" t="s">
        <v>2094</v>
      </c>
      <c r="C647" t="s">
        <v>2095</v>
      </c>
      <c r="D647" t="s">
        <v>734</v>
      </c>
      <c r="E647" t="s">
        <v>912</v>
      </c>
      <c r="F647" t="s">
        <v>1841</v>
      </c>
      <c r="G647" t="s">
        <v>1842</v>
      </c>
      <c r="H647" t="s">
        <v>1843</v>
      </c>
      <c r="I647" t="s">
        <v>737</v>
      </c>
      <c r="J647" t="s">
        <v>738</v>
      </c>
      <c r="K647" s="30">
        <v>43068</v>
      </c>
      <c r="L647" s="8">
        <v>43067.050474537034</v>
      </c>
      <c r="M647" s="21">
        <f>LEN(ProjTextQTable[[#This Row],[text]])</f>
        <v>4659</v>
      </c>
      <c r="N647" s="21">
        <f>LEN(TRIM(CLEAN(SUBSTITUTE(ProjTextQTable[[#This Row],[text]],CHAR(10)," "))))+1 - LEN(SUBSTITUTE(CLEAN(SUBSTITUTE(ProjTextQTable[[#This Row],[text]],CHAR(10)," "))," ",""))</f>
        <v>707</v>
      </c>
      <c r="O647" t="s">
        <v>821</v>
      </c>
      <c r="P647" t="s">
        <v>2100</v>
      </c>
    </row>
    <row r="648" spans="1:16" x14ac:dyDescent="0.35">
      <c r="A648">
        <f t="shared" si="10"/>
        <v>231</v>
      </c>
      <c r="B648" t="s">
        <v>2094</v>
      </c>
      <c r="C648" t="s">
        <v>2095</v>
      </c>
      <c r="D648" t="s">
        <v>752</v>
      </c>
      <c r="E648" t="s">
        <v>912</v>
      </c>
      <c r="F648" t="s">
        <v>753</v>
      </c>
      <c r="G648" t="s">
        <v>753</v>
      </c>
      <c r="H648" t="s">
        <v>753</v>
      </c>
      <c r="K648" s="30"/>
      <c r="L648" s="8">
        <v>43006.043611111112</v>
      </c>
      <c r="M648" s="21">
        <f>LEN(ProjTextQTable[[#This Row],[text]])</f>
        <v>4329</v>
      </c>
      <c r="N648" s="21">
        <f>LEN(TRIM(CLEAN(SUBSTITUTE(ProjTextQTable[[#This Row],[text]],CHAR(10)," "))))+1 - LEN(SUBSTITUTE(CLEAN(SUBSTITUTE(ProjTextQTable[[#This Row],[text]],CHAR(10)," "))," ",""))</f>
        <v>590</v>
      </c>
      <c r="O648" t="s">
        <v>753</v>
      </c>
      <c r="P648" t="s">
        <v>2101</v>
      </c>
    </row>
    <row r="649" spans="1:16" x14ac:dyDescent="0.35">
      <c r="A649">
        <f t="shared" si="10"/>
        <v>232</v>
      </c>
      <c r="B649" t="s">
        <v>2102</v>
      </c>
      <c r="C649" t="s">
        <v>2103</v>
      </c>
      <c r="D649" t="s">
        <v>752</v>
      </c>
      <c r="E649" t="s">
        <v>807</v>
      </c>
      <c r="F649" t="s">
        <v>753</v>
      </c>
      <c r="G649" t="s">
        <v>753</v>
      </c>
      <c r="H649" t="s">
        <v>753</v>
      </c>
      <c r="K649" s="30"/>
      <c r="L649" s="8">
        <v>43006.043611111112</v>
      </c>
      <c r="M649" s="21">
        <f>LEN(ProjTextQTable[[#This Row],[text]])</f>
        <v>3548</v>
      </c>
      <c r="N649" s="21">
        <f>LEN(TRIM(CLEAN(SUBSTITUTE(ProjTextQTable[[#This Row],[text]],CHAR(10)," "))))+1 - LEN(SUBSTITUTE(CLEAN(SUBSTITUTE(ProjTextQTable[[#This Row],[text]],CHAR(10)," "))," ",""))</f>
        <v>526</v>
      </c>
      <c r="O649" t="s">
        <v>753</v>
      </c>
      <c r="P649" t="s">
        <v>2104</v>
      </c>
    </row>
    <row r="650" spans="1:16" x14ac:dyDescent="0.35">
      <c r="A650">
        <f t="shared" si="10"/>
        <v>233</v>
      </c>
      <c r="B650" t="s">
        <v>2105</v>
      </c>
      <c r="C650" t="s">
        <v>2106</v>
      </c>
      <c r="D650" t="s">
        <v>752</v>
      </c>
      <c r="E650" t="s">
        <v>800</v>
      </c>
      <c r="F650" t="s">
        <v>753</v>
      </c>
      <c r="G650" t="s">
        <v>753</v>
      </c>
      <c r="H650" t="s">
        <v>753</v>
      </c>
      <c r="K650" s="30"/>
      <c r="L650" s="8">
        <v>43006.043611111112</v>
      </c>
      <c r="M650" s="21">
        <f>LEN(ProjTextQTable[[#This Row],[text]])</f>
        <v>4611</v>
      </c>
      <c r="N650" s="21">
        <f>LEN(TRIM(CLEAN(SUBSTITUTE(ProjTextQTable[[#This Row],[text]],CHAR(10)," "))))+1 - LEN(SUBSTITUTE(CLEAN(SUBSTITUTE(ProjTextQTable[[#This Row],[text]],CHAR(10)," "))," ",""))</f>
        <v>665</v>
      </c>
      <c r="O650" t="s">
        <v>753</v>
      </c>
      <c r="P650" t="s">
        <v>2107</v>
      </c>
    </row>
    <row r="651" spans="1:16" x14ac:dyDescent="0.35">
      <c r="A651">
        <f t="shared" si="10"/>
        <v>234</v>
      </c>
      <c r="B651" t="s">
        <v>2108</v>
      </c>
      <c r="C651" t="s">
        <v>2109</v>
      </c>
      <c r="D651" t="s">
        <v>752</v>
      </c>
      <c r="E651" t="s">
        <v>800</v>
      </c>
      <c r="F651" t="s">
        <v>753</v>
      </c>
      <c r="G651" t="s">
        <v>753</v>
      </c>
      <c r="H651" t="s">
        <v>753</v>
      </c>
      <c r="K651" s="30"/>
      <c r="L651" s="8">
        <v>43006.043622685182</v>
      </c>
      <c r="M651" s="21">
        <f>LEN(ProjTextQTable[[#This Row],[text]])</f>
        <v>3029</v>
      </c>
      <c r="N651" s="21">
        <f>LEN(TRIM(CLEAN(SUBSTITUTE(ProjTextQTable[[#This Row],[text]],CHAR(10)," "))))+1 - LEN(SUBSTITUTE(CLEAN(SUBSTITUTE(ProjTextQTable[[#This Row],[text]],CHAR(10)," "))," ",""))</f>
        <v>464</v>
      </c>
      <c r="O651" t="s">
        <v>753</v>
      </c>
      <c r="P651" t="s">
        <v>2110</v>
      </c>
    </row>
    <row r="652" spans="1:16" x14ac:dyDescent="0.35">
      <c r="A652">
        <f t="shared" si="10"/>
        <v>235</v>
      </c>
      <c r="B652" t="s">
        <v>2111</v>
      </c>
      <c r="C652" t="s">
        <v>2112</v>
      </c>
      <c r="D652" t="s">
        <v>726</v>
      </c>
      <c r="E652" t="s">
        <v>765</v>
      </c>
      <c r="F652" t="s">
        <v>728</v>
      </c>
      <c r="G652" t="s">
        <v>729</v>
      </c>
      <c r="H652" t="s">
        <v>814</v>
      </c>
      <c r="I652" t="s">
        <v>815</v>
      </c>
      <c r="K652" s="30">
        <v>43076</v>
      </c>
      <c r="L652" s="8">
        <v>43077.539097222223</v>
      </c>
      <c r="M652" s="21">
        <f>LEN(ProjTextQTable[[#This Row],[text]])</f>
        <v>2766</v>
      </c>
      <c r="N652" s="21">
        <f>LEN(TRIM(CLEAN(SUBSTITUTE(ProjTextQTable[[#This Row],[text]],CHAR(10)," "))))+1 - LEN(SUBSTITUTE(CLEAN(SUBSTITUTE(ProjTextQTable[[#This Row],[text]],CHAR(10)," "))," ",""))</f>
        <v>388</v>
      </c>
      <c r="O652" t="s">
        <v>816</v>
      </c>
      <c r="P652" t="s">
        <v>2113</v>
      </c>
    </row>
    <row r="653" spans="1:16" x14ac:dyDescent="0.35">
      <c r="A653">
        <f t="shared" si="10"/>
        <v>235</v>
      </c>
      <c r="B653" t="s">
        <v>2111</v>
      </c>
      <c r="C653" t="s">
        <v>2112</v>
      </c>
      <c r="D653" t="s">
        <v>895</v>
      </c>
      <c r="E653" t="s">
        <v>765</v>
      </c>
      <c r="F653" t="s">
        <v>753</v>
      </c>
      <c r="G653" t="s">
        <v>896</v>
      </c>
      <c r="H653" t="s">
        <v>753</v>
      </c>
      <c r="I653" t="s">
        <v>753</v>
      </c>
      <c r="K653" s="30"/>
      <c r="L653" s="8">
        <v>43082.501342592594</v>
      </c>
      <c r="M653" s="21">
        <f>LEN(ProjTextQTable[[#This Row],[text]])</f>
        <v>1969</v>
      </c>
      <c r="N653" s="21">
        <f>LEN(TRIM(CLEAN(SUBSTITUTE(ProjTextQTable[[#This Row],[text]],CHAR(10)," "))))+1 - LEN(SUBSTITUTE(CLEAN(SUBSTITUTE(ProjTextQTable[[#This Row],[text]],CHAR(10)," "))," ",""))</f>
        <v>291</v>
      </c>
      <c r="O653" t="s">
        <v>753</v>
      </c>
      <c r="P653" t="s">
        <v>2114</v>
      </c>
    </row>
    <row r="654" spans="1:16" x14ac:dyDescent="0.35">
      <c r="A654">
        <f t="shared" si="10"/>
        <v>235</v>
      </c>
      <c r="B654" t="s">
        <v>2111</v>
      </c>
      <c r="C654" t="s">
        <v>2112</v>
      </c>
      <c r="D654" t="s">
        <v>734</v>
      </c>
      <c r="E654" t="s">
        <v>765</v>
      </c>
      <c r="F654" t="s">
        <v>2115</v>
      </c>
      <c r="G654" t="s">
        <v>2116</v>
      </c>
      <c r="H654" t="s">
        <v>2117</v>
      </c>
      <c r="I654" t="s">
        <v>738</v>
      </c>
      <c r="J654" t="s">
        <v>738</v>
      </c>
      <c r="K654" s="30">
        <v>43075</v>
      </c>
      <c r="L654" s="8">
        <v>43072.655439814815</v>
      </c>
      <c r="M654" s="21">
        <f>LEN(ProjTextQTable[[#This Row],[text]])</f>
        <v>5434</v>
      </c>
      <c r="N654" s="21">
        <f>LEN(TRIM(CLEAN(SUBSTITUTE(ProjTextQTable[[#This Row],[text]],CHAR(10)," "))))+1 - LEN(SUBSTITUTE(CLEAN(SUBSTITUTE(ProjTextQTable[[#This Row],[text]],CHAR(10)," "))," ",""))</f>
        <v>812</v>
      </c>
      <c r="O654" t="s">
        <v>773</v>
      </c>
      <c r="P654" t="s">
        <v>2118</v>
      </c>
    </row>
    <row r="655" spans="1:16" x14ac:dyDescent="0.35">
      <c r="A655">
        <f t="shared" si="10"/>
        <v>235</v>
      </c>
      <c r="B655" t="s">
        <v>2111</v>
      </c>
      <c r="C655" t="s">
        <v>2112</v>
      </c>
      <c r="D655" t="s">
        <v>734</v>
      </c>
      <c r="E655" t="s">
        <v>765</v>
      </c>
      <c r="F655" t="s">
        <v>616</v>
      </c>
      <c r="G655" t="s">
        <v>735</v>
      </c>
      <c r="H655" t="s">
        <v>736</v>
      </c>
      <c r="I655" t="s">
        <v>737</v>
      </c>
      <c r="J655" t="s">
        <v>738</v>
      </c>
      <c r="K655" s="30">
        <v>43077</v>
      </c>
      <c r="L655" s="8">
        <v>43071.58048611111</v>
      </c>
      <c r="M655" s="21">
        <f>LEN(ProjTextQTable[[#This Row],[text]])</f>
        <v>6352</v>
      </c>
      <c r="N655" s="21">
        <f>LEN(TRIM(CLEAN(SUBSTITUTE(ProjTextQTable[[#This Row],[text]],CHAR(10)," "))))+1 - LEN(SUBSTITUTE(CLEAN(SUBSTITUTE(ProjTextQTable[[#This Row],[text]],CHAR(10)," "))," ",""))</f>
        <v>895</v>
      </c>
      <c r="O655" t="s">
        <v>920</v>
      </c>
      <c r="P655" t="s">
        <v>2119</v>
      </c>
    </row>
    <row r="656" spans="1:16" x14ac:dyDescent="0.35">
      <c r="A656">
        <f t="shared" si="10"/>
        <v>235</v>
      </c>
      <c r="B656" t="s">
        <v>2111</v>
      </c>
      <c r="C656" t="s">
        <v>2112</v>
      </c>
      <c r="D656" t="s">
        <v>734</v>
      </c>
      <c r="E656" t="s">
        <v>765</v>
      </c>
      <c r="F656" t="s">
        <v>523</v>
      </c>
      <c r="G656" t="s">
        <v>771</v>
      </c>
      <c r="H656" t="s">
        <v>772</v>
      </c>
      <c r="I656" t="s">
        <v>737</v>
      </c>
      <c r="J656" t="s">
        <v>738</v>
      </c>
      <c r="K656" s="30">
        <v>43077</v>
      </c>
      <c r="L656" s="8">
        <v>43076.731921296298</v>
      </c>
      <c r="M656" s="21">
        <f>LEN(ProjTextQTable[[#This Row],[text]])</f>
        <v>2405</v>
      </c>
      <c r="N656" s="21">
        <f>LEN(TRIM(CLEAN(SUBSTITUTE(ProjTextQTable[[#This Row],[text]],CHAR(10)," "))))+1 - LEN(SUBSTITUTE(CLEAN(SUBSTITUTE(ProjTextQTable[[#This Row],[text]],CHAR(10)," "))," ",""))</f>
        <v>357</v>
      </c>
      <c r="O656" t="s">
        <v>777</v>
      </c>
      <c r="P656" t="s">
        <v>2120</v>
      </c>
    </row>
    <row r="657" spans="1:16" x14ac:dyDescent="0.35">
      <c r="A657">
        <f t="shared" si="10"/>
        <v>235</v>
      </c>
      <c r="B657" t="s">
        <v>2111</v>
      </c>
      <c r="C657" t="s">
        <v>2112</v>
      </c>
      <c r="D657" t="s">
        <v>734</v>
      </c>
      <c r="E657" t="s">
        <v>765</v>
      </c>
      <c r="F657" t="s">
        <v>531</v>
      </c>
      <c r="G657" t="s">
        <v>780</v>
      </c>
      <c r="H657" t="s">
        <v>781</v>
      </c>
      <c r="I657" t="s">
        <v>737</v>
      </c>
      <c r="J657" t="s">
        <v>738</v>
      </c>
      <c r="K657" s="30">
        <v>43077</v>
      </c>
      <c r="L657" s="8">
        <v>43072.742881944447</v>
      </c>
      <c r="M657" s="21">
        <f>LEN(ProjTextQTable[[#This Row],[text]])</f>
        <v>4037</v>
      </c>
      <c r="N657" s="21">
        <f>LEN(TRIM(CLEAN(SUBSTITUTE(ProjTextQTable[[#This Row],[text]],CHAR(10)," "))))+1 - LEN(SUBSTITUTE(CLEAN(SUBSTITUTE(ProjTextQTable[[#This Row],[text]],CHAR(10)," "))," ",""))</f>
        <v>607</v>
      </c>
      <c r="O657" t="s">
        <v>830</v>
      </c>
      <c r="P657" t="s">
        <v>2121</v>
      </c>
    </row>
    <row r="658" spans="1:16" x14ac:dyDescent="0.35">
      <c r="A658">
        <f t="shared" si="10"/>
        <v>235</v>
      </c>
      <c r="B658" t="s">
        <v>2111</v>
      </c>
      <c r="C658" t="s">
        <v>2112</v>
      </c>
      <c r="D658" t="s">
        <v>752</v>
      </c>
      <c r="E658" t="s">
        <v>765</v>
      </c>
      <c r="F658" t="s">
        <v>753</v>
      </c>
      <c r="G658" t="s">
        <v>753</v>
      </c>
      <c r="H658" t="s">
        <v>753</v>
      </c>
      <c r="K658" s="30"/>
      <c r="L658" s="8">
        <v>43006.043622685182</v>
      </c>
      <c r="M658" s="21">
        <f>LEN(ProjTextQTable[[#This Row],[text]])</f>
        <v>4123</v>
      </c>
      <c r="N658" s="21">
        <f>LEN(TRIM(CLEAN(SUBSTITUTE(ProjTextQTable[[#This Row],[text]],CHAR(10)," "))))+1 - LEN(SUBSTITUTE(CLEAN(SUBSTITUTE(ProjTextQTable[[#This Row],[text]],CHAR(10)," "))," ",""))</f>
        <v>580</v>
      </c>
      <c r="O658" t="s">
        <v>753</v>
      </c>
      <c r="P658" t="s">
        <v>2122</v>
      </c>
    </row>
    <row r="659" spans="1:16" x14ac:dyDescent="0.35">
      <c r="A659">
        <f t="shared" si="10"/>
        <v>236</v>
      </c>
      <c r="B659" t="s">
        <v>2123</v>
      </c>
      <c r="C659" t="s">
        <v>2124</v>
      </c>
      <c r="D659" t="s">
        <v>752</v>
      </c>
      <c r="E659" t="s">
        <v>1201</v>
      </c>
      <c r="F659" t="s">
        <v>753</v>
      </c>
      <c r="G659" t="s">
        <v>753</v>
      </c>
      <c r="H659" t="s">
        <v>753</v>
      </c>
      <c r="K659" s="30"/>
      <c r="L659" s="8">
        <v>43006.043622685182</v>
      </c>
      <c r="M659" s="21">
        <f>LEN(ProjTextQTable[[#This Row],[text]])</f>
        <v>3381</v>
      </c>
      <c r="N659" s="21">
        <f>LEN(TRIM(CLEAN(SUBSTITUTE(ProjTextQTable[[#This Row],[text]],CHAR(10)," "))))+1 - LEN(SUBSTITUTE(CLEAN(SUBSTITUTE(ProjTextQTable[[#This Row],[text]],CHAR(10)," "))," ",""))</f>
        <v>453</v>
      </c>
      <c r="O659" t="s">
        <v>753</v>
      </c>
      <c r="P659" t="s">
        <v>2125</v>
      </c>
    </row>
    <row r="660" spans="1:16" x14ac:dyDescent="0.35">
      <c r="A660">
        <f t="shared" si="10"/>
        <v>237</v>
      </c>
      <c r="B660" t="s">
        <v>2126</v>
      </c>
      <c r="C660" t="s">
        <v>2127</v>
      </c>
      <c r="D660" t="s">
        <v>726</v>
      </c>
      <c r="E660" t="s">
        <v>912</v>
      </c>
      <c r="F660" t="s">
        <v>913</v>
      </c>
      <c r="G660" t="s">
        <v>914</v>
      </c>
      <c r="H660" t="s">
        <v>1140</v>
      </c>
      <c r="I660" t="s">
        <v>844</v>
      </c>
      <c r="K660" s="30">
        <v>43067</v>
      </c>
      <c r="L660" s="8">
        <v>43068.499930555554</v>
      </c>
      <c r="M660" s="21">
        <f>LEN(ProjTextQTable[[#This Row],[text]])</f>
        <v>34</v>
      </c>
      <c r="N660" s="21">
        <f>LEN(TRIM(CLEAN(SUBSTITUTE(ProjTextQTable[[#This Row],[text]],CHAR(10)," "))))+1 - LEN(SUBSTITUTE(CLEAN(SUBSTITUTE(ProjTextQTable[[#This Row],[text]],CHAR(10)," "))," ",""))</f>
        <v>3</v>
      </c>
      <c r="O660" t="s">
        <v>1141</v>
      </c>
      <c r="P660" t="s">
        <v>2128</v>
      </c>
    </row>
    <row r="661" spans="1:16" x14ac:dyDescent="0.35">
      <c r="A661">
        <f t="shared" si="10"/>
        <v>237</v>
      </c>
      <c r="B661" t="s">
        <v>2126</v>
      </c>
      <c r="C661" t="s">
        <v>2127</v>
      </c>
      <c r="D661" t="s">
        <v>734</v>
      </c>
      <c r="E661" t="s">
        <v>912</v>
      </c>
      <c r="F661" t="s">
        <v>555</v>
      </c>
      <c r="G661" t="s">
        <v>1850</v>
      </c>
      <c r="H661" t="s">
        <v>1851</v>
      </c>
      <c r="I661" t="s">
        <v>737</v>
      </c>
      <c r="J661" t="s">
        <v>738</v>
      </c>
      <c r="K661" s="30">
        <v>43068</v>
      </c>
      <c r="L661" s="8">
        <v>43068.379305555558</v>
      </c>
      <c r="M661" s="21">
        <f>LEN(ProjTextQTable[[#This Row],[text]])</f>
        <v>1398</v>
      </c>
      <c r="N661" s="21">
        <f>LEN(TRIM(CLEAN(SUBSTITUTE(ProjTextQTable[[#This Row],[text]],CHAR(10)," "))))+1 - LEN(SUBSTITUTE(CLEAN(SUBSTITUTE(ProjTextQTable[[#This Row],[text]],CHAR(10)," "))," ",""))</f>
        <v>215</v>
      </c>
      <c r="O661" t="s">
        <v>920</v>
      </c>
      <c r="P661" t="s">
        <v>2129</v>
      </c>
    </row>
    <row r="662" spans="1:16" x14ac:dyDescent="0.35">
      <c r="A662">
        <f t="shared" si="10"/>
        <v>237</v>
      </c>
      <c r="B662" t="s">
        <v>2126</v>
      </c>
      <c r="C662" t="s">
        <v>2127</v>
      </c>
      <c r="D662" t="s">
        <v>734</v>
      </c>
      <c r="E662" t="s">
        <v>912</v>
      </c>
      <c r="F662" t="s">
        <v>1429</v>
      </c>
      <c r="G662" t="s">
        <v>1430</v>
      </c>
      <c r="H662" t="s">
        <v>1431</v>
      </c>
      <c r="I662" t="s">
        <v>737</v>
      </c>
      <c r="J662" t="s">
        <v>738</v>
      </c>
      <c r="K662" s="30">
        <v>43068</v>
      </c>
      <c r="L662" s="8">
        <v>43067.469421296293</v>
      </c>
      <c r="M662" s="21">
        <f>LEN(ProjTextQTable[[#This Row],[text]])</f>
        <v>5144</v>
      </c>
      <c r="N662" s="21">
        <f>LEN(TRIM(CLEAN(SUBSTITUTE(ProjTextQTable[[#This Row],[text]],CHAR(10)," "))))+1 - LEN(SUBSTITUTE(CLEAN(SUBSTITUTE(ProjTextQTable[[#This Row],[text]],CHAR(10)," "))," ",""))</f>
        <v>861</v>
      </c>
      <c r="O662" t="s">
        <v>821</v>
      </c>
      <c r="P662" t="s">
        <v>2130</v>
      </c>
    </row>
    <row r="663" spans="1:16" x14ac:dyDescent="0.35">
      <c r="A663">
        <f t="shared" si="10"/>
        <v>237</v>
      </c>
      <c r="B663" t="s">
        <v>2126</v>
      </c>
      <c r="C663" t="s">
        <v>2127</v>
      </c>
      <c r="D663" t="s">
        <v>734</v>
      </c>
      <c r="E663" t="s">
        <v>912</v>
      </c>
      <c r="F663" t="s">
        <v>1143</v>
      </c>
      <c r="G663" t="s">
        <v>1144</v>
      </c>
      <c r="H663" t="s">
        <v>1145</v>
      </c>
      <c r="I663" t="s">
        <v>737</v>
      </c>
      <c r="J663" t="s">
        <v>738</v>
      </c>
      <c r="K663" s="30">
        <v>43068</v>
      </c>
      <c r="L663" s="8">
        <v>43067.124421296299</v>
      </c>
      <c r="M663" s="21">
        <f>LEN(ProjTextQTable[[#This Row],[text]])</f>
        <v>1178</v>
      </c>
      <c r="N663" s="21">
        <f>LEN(TRIM(CLEAN(SUBSTITUTE(ProjTextQTable[[#This Row],[text]],CHAR(10)," "))))+1 - LEN(SUBSTITUTE(CLEAN(SUBSTITUTE(ProjTextQTable[[#This Row],[text]],CHAR(10)," "))," ",""))</f>
        <v>169</v>
      </c>
      <c r="O663" t="s">
        <v>737</v>
      </c>
      <c r="P663" t="s">
        <v>2131</v>
      </c>
    </row>
    <row r="664" spans="1:16" x14ac:dyDescent="0.35">
      <c r="A664">
        <f t="shared" si="10"/>
        <v>237</v>
      </c>
      <c r="B664" t="s">
        <v>2126</v>
      </c>
      <c r="C664" t="s">
        <v>2127</v>
      </c>
      <c r="D664" t="s">
        <v>734</v>
      </c>
      <c r="E664" t="s">
        <v>912</v>
      </c>
      <c r="F664" t="s">
        <v>1841</v>
      </c>
      <c r="G664" t="s">
        <v>1842</v>
      </c>
      <c r="H664" t="s">
        <v>1843</v>
      </c>
      <c r="I664" t="s">
        <v>737</v>
      </c>
      <c r="J664" t="s">
        <v>738</v>
      </c>
      <c r="K664" s="30">
        <v>43068</v>
      </c>
      <c r="L664" s="8">
        <v>43067.409768518519</v>
      </c>
      <c r="M664" s="21">
        <f>LEN(ProjTextQTable[[#This Row],[text]])</f>
        <v>634</v>
      </c>
      <c r="N664" s="21">
        <f>LEN(TRIM(CLEAN(SUBSTITUTE(ProjTextQTable[[#This Row],[text]],CHAR(10)," "))))+1 - LEN(SUBSTITUTE(CLEAN(SUBSTITUTE(ProjTextQTable[[#This Row],[text]],CHAR(10)," "))," ",""))</f>
        <v>84</v>
      </c>
      <c r="O664" t="s">
        <v>821</v>
      </c>
      <c r="P664" t="s">
        <v>2132</v>
      </c>
    </row>
    <row r="665" spans="1:16" x14ac:dyDescent="0.35">
      <c r="A665">
        <f t="shared" si="10"/>
        <v>237</v>
      </c>
      <c r="B665" t="s">
        <v>2126</v>
      </c>
      <c r="C665" t="s">
        <v>2127</v>
      </c>
      <c r="D665" t="s">
        <v>752</v>
      </c>
      <c r="E665" t="s">
        <v>912</v>
      </c>
      <c r="F665" t="s">
        <v>753</v>
      </c>
      <c r="G665" t="s">
        <v>753</v>
      </c>
      <c r="H665" t="s">
        <v>753</v>
      </c>
      <c r="K665" s="30"/>
      <c r="L665" s="8">
        <v>43006.043634259258</v>
      </c>
      <c r="M665" s="21">
        <f>LEN(ProjTextQTable[[#This Row],[text]])</f>
        <v>4305</v>
      </c>
      <c r="N665" s="21">
        <f>LEN(TRIM(CLEAN(SUBSTITUTE(ProjTextQTable[[#This Row],[text]],CHAR(10)," "))))+1 - LEN(SUBSTITUTE(CLEAN(SUBSTITUTE(ProjTextQTable[[#This Row],[text]],CHAR(10)," "))," ",""))</f>
        <v>600</v>
      </c>
      <c r="O665" t="s">
        <v>753</v>
      </c>
      <c r="P665" t="s">
        <v>2133</v>
      </c>
    </row>
    <row r="666" spans="1:16" x14ac:dyDescent="0.35">
      <c r="A666">
        <f t="shared" si="10"/>
        <v>238</v>
      </c>
      <c r="B666" t="s">
        <v>2134</v>
      </c>
      <c r="C666" t="s">
        <v>976</v>
      </c>
      <c r="D666" t="s">
        <v>752</v>
      </c>
      <c r="E666" t="s">
        <v>807</v>
      </c>
      <c r="F666" t="s">
        <v>753</v>
      </c>
      <c r="G666" t="s">
        <v>753</v>
      </c>
      <c r="H666" t="s">
        <v>753</v>
      </c>
      <c r="K666" s="30"/>
      <c r="L666" s="8">
        <v>43006.043634259258</v>
      </c>
      <c r="M666" s="21">
        <f>LEN(ProjTextQTable[[#This Row],[text]])</f>
        <v>3981</v>
      </c>
      <c r="N666" s="21">
        <f>LEN(TRIM(CLEAN(SUBSTITUTE(ProjTextQTable[[#This Row],[text]],CHAR(10)," "))))+1 - LEN(SUBSTITUTE(CLEAN(SUBSTITUTE(ProjTextQTable[[#This Row],[text]],CHAR(10)," "))," ",""))</f>
        <v>519</v>
      </c>
      <c r="O666" t="s">
        <v>753</v>
      </c>
      <c r="P666" t="s">
        <v>2135</v>
      </c>
    </row>
    <row r="667" spans="1:16" x14ac:dyDescent="0.35">
      <c r="A667">
        <f t="shared" si="10"/>
        <v>239</v>
      </c>
      <c r="B667" t="s">
        <v>2136</v>
      </c>
      <c r="C667" t="s">
        <v>2137</v>
      </c>
      <c r="D667" t="s">
        <v>726</v>
      </c>
      <c r="E667" t="s">
        <v>948</v>
      </c>
      <c r="F667" t="s">
        <v>949</v>
      </c>
      <c r="G667" t="s">
        <v>950</v>
      </c>
      <c r="H667" t="s">
        <v>766</v>
      </c>
      <c r="I667" t="s">
        <v>767</v>
      </c>
      <c r="J667" t="s">
        <v>768</v>
      </c>
      <c r="K667" s="30">
        <v>43082</v>
      </c>
      <c r="L667" s="8">
        <v>43083.648738425924</v>
      </c>
      <c r="M667" s="21">
        <f>LEN(ProjTextQTable[[#This Row],[text]])</f>
        <v>2875</v>
      </c>
      <c r="N667" s="21">
        <f>LEN(TRIM(CLEAN(SUBSTITUTE(ProjTextQTable[[#This Row],[text]],CHAR(10)," "))))+1 - LEN(SUBSTITUTE(CLEAN(SUBSTITUTE(ProjTextQTable[[#This Row],[text]],CHAR(10)," "))," ",""))</f>
        <v>419</v>
      </c>
      <c r="O667" t="s">
        <v>769</v>
      </c>
      <c r="P667" t="s">
        <v>2138</v>
      </c>
    </row>
    <row r="668" spans="1:16" x14ac:dyDescent="0.35">
      <c r="A668">
        <f t="shared" si="10"/>
        <v>239</v>
      </c>
      <c r="B668" t="s">
        <v>2136</v>
      </c>
      <c r="C668" t="s">
        <v>2137</v>
      </c>
      <c r="D668" t="s">
        <v>734</v>
      </c>
      <c r="E668" t="s">
        <v>948</v>
      </c>
      <c r="F668" t="s">
        <v>685</v>
      </c>
      <c r="G668" t="s">
        <v>1209</v>
      </c>
      <c r="H668" t="s">
        <v>1210</v>
      </c>
      <c r="I668" t="s">
        <v>737</v>
      </c>
      <c r="J668" t="s">
        <v>738</v>
      </c>
      <c r="K668" s="30">
        <v>43083</v>
      </c>
      <c r="L668" s="8">
        <v>43079.868055555555</v>
      </c>
      <c r="M668" s="21">
        <f>LEN(ProjTextQTable[[#This Row],[text]])</f>
        <v>5870</v>
      </c>
      <c r="N668" s="21">
        <f>LEN(TRIM(CLEAN(SUBSTITUTE(ProjTextQTable[[#This Row],[text]],CHAR(10)," "))))+1 - LEN(SUBSTITUTE(CLEAN(SUBSTITUTE(ProjTextQTable[[#This Row],[text]],CHAR(10)," "))," ",""))</f>
        <v>945</v>
      </c>
      <c r="O668" t="s">
        <v>777</v>
      </c>
      <c r="P668" t="s">
        <v>2139</v>
      </c>
    </row>
    <row r="669" spans="1:16" x14ac:dyDescent="0.35">
      <c r="A669">
        <f t="shared" si="10"/>
        <v>239</v>
      </c>
      <c r="B669" t="s">
        <v>2136</v>
      </c>
      <c r="C669" t="s">
        <v>2137</v>
      </c>
      <c r="D669" t="s">
        <v>734</v>
      </c>
      <c r="E669" t="s">
        <v>948</v>
      </c>
      <c r="F669" t="s">
        <v>1288</v>
      </c>
      <c r="G669" t="s">
        <v>1289</v>
      </c>
      <c r="H669" t="s">
        <v>1290</v>
      </c>
      <c r="I669" t="s">
        <v>737</v>
      </c>
      <c r="J669" t="s">
        <v>738</v>
      </c>
      <c r="K669" s="30">
        <v>43083</v>
      </c>
      <c r="L669" s="8">
        <v>43083.319201388891</v>
      </c>
      <c r="M669" s="21">
        <f>LEN(ProjTextQTable[[#This Row],[text]])</f>
        <v>3367</v>
      </c>
      <c r="N669" s="21">
        <f>LEN(TRIM(CLEAN(SUBSTITUTE(ProjTextQTable[[#This Row],[text]],CHAR(10)," "))))+1 - LEN(SUBSTITUTE(CLEAN(SUBSTITUTE(ProjTextQTable[[#This Row],[text]],CHAR(10)," "))," ",""))</f>
        <v>531</v>
      </c>
      <c r="O669" t="s">
        <v>777</v>
      </c>
      <c r="P669" t="s">
        <v>2140</v>
      </c>
    </row>
    <row r="670" spans="1:16" x14ac:dyDescent="0.35">
      <c r="A670">
        <f t="shared" si="10"/>
        <v>239</v>
      </c>
      <c r="B670" t="s">
        <v>2136</v>
      </c>
      <c r="C670" t="s">
        <v>2137</v>
      </c>
      <c r="D670" t="s">
        <v>734</v>
      </c>
      <c r="E670" t="s">
        <v>948</v>
      </c>
      <c r="F670" t="s">
        <v>658</v>
      </c>
      <c r="G670" t="s">
        <v>1130</v>
      </c>
      <c r="H670" t="s">
        <v>1131</v>
      </c>
      <c r="I670" t="s">
        <v>737</v>
      </c>
      <c r="J670" t="s">
        <v>738</v>
      </c>
      <c r="K670" s="30">
        <v>43083</v>
      </c>
      <c r="L670" s="8">
        <v>43082.640706018516</v>
      </c>
      <c r="M670" s="21">
        <f>LEN(ProjTextQTable[[#This Row],[text]])</f>
        <v>3167</v>
      </c>
      <c r="N670" s="21">
        <f>LEN(TRIM(CLEAN(SUBSTITUTE(ProjTextQTable[[#This Row],[text]],CHAR(10)," "))))+1 - LEN(SUBSTITUTE(CLEAN(SUBSTITUTE(ProjTextQTable[[#This Row],[text]],CHAR(10)," "))," ",""))</f>
        <v>454</v>
      </c>
      <c r="O670" t="s">
        <v>830</v>
      </c>
      <c r="P670" t="s">
        <v>2141</v>
      </c>
    </row>
    <row r="671" spans="1:16" x14ac:dyDescent="0.35">
      <c r="A671">
        <f t="shared" si="10"/>
        <v>239</v>
      </c>
      <c r="B671" t="s">
        <v>2136</v>
      </c>
      <c r="C671" t="s">
        <v>2137</v>
      </c>
      <c r="D671" t="s">
        <v>734</v>
      </c>
      <c r="E671" t="s">
        <v>948</v>
      </c>
      <c r="F671" t="s">
        <v>709</v>
      </c>
      <c r="G671" t="s">
        <v>952</v>
      </c>
      <c r="H671" t="s">
        <v>953</v>
      </c>
      <c r="I671" t="s">
        <v>737</v>
      </c>
      <c r="J671" t="s">
        <v>738</v>
      </c>
      <c r="K671" s="30">
        <v>43083</v>
      </c>
      <c r="L671" s="8">
        <v>43082.636122685188</v>
      </c>
      <c r="M671" s="21">
        <f>LEN(ProjTextQTable[[#This Row],[text]])</f>
        <v>3852</v>
      </c>
      <c r="N671" s="21">
        <f>LEN(TRIM(CLEAN(SUBSTITUTE(ProjTextQTable[[#This Row],[text]],CHAR(10)," "))))+1 - LEN(SUBSTITUTE(CLEAN(SUBSTITUTE(ProjTextQTable[[#This Row],[text]],CHAR(10)," "))," ",""))</f>
        <v>571</v>
      </c>
      <c r="O671" t="s">
        <v>777</v>
      </c>
      <c r="P671" t="s">
        <v>2142</v>
      </c>
    </row>
    <row r="672" spans="1:16" x14ac:dyDescent="0.35">
      <c r="A672">
        <f t="shared" si="10"/>
        <v>239</v>
      </c>
      <c r="B672" t="s">
        <v>2136</v>
      </c>
      <c r="C672" t="s">
        <v>2137</v>
      </c>
      <c r="D672" t="s">
        <v>752</v>
      </c>
      <c r="E672" t="s">
        <v>948</v>
      </c>
      <c r="F672" t="s">
        <v>753</v>
      </c>
      <c r="G672" t="s">
        <v>753</v>
      </c>
      <c r="H672" t="s">
        <v>753</v>
      </c>
      <c r="K672" s="30"/>
      <c r="L672" s="8">
        <v>43006.043634259258</v>
      </c>
      <c r="M672" s="21">
        <f>LEN(ProjTextQTable[[#This Row],[text]])</f>
        <v>2409</v>
      </c>
      <c r="N672" s="21">
        <f>LEN(TRIM(CLEAN(SUBSTITUTE(ProjTextQTable[[#This Row],[text]],CHAR(10)," "))))+1 - LEN(SUBSTITUTE(CLEAN(SUBSTITUTE(ProjTextQTable[[#This Row],[text]],CHAR(10)," "))," ",""))</f>
        <v>355</v>
      </c>
      <c r="O672" t="s">
        <v>753</v>
      </c>
      <c r="P672" t="s">
        <v>2143</v>
      </c>
    </row>
    <row r="673" spans="1:16" x14ac:dyDescent="0.35">
      <c r="A673">
        <f t="shared" si="10"/>
        <v>240</v>
      </c>
      <c r="B673" t="s">
        <v>2144</v>
      </c>
      <c r="C673" t="s">
        <v>2145</v>
      </c>
      <c r="D673" t="s">
        <v>752</v>
      </c>
      <c r="E673" t="s">
        <v>800</v>
      </c>
      <c r="F673" t="s">
        <v>753</v>
      </c>
      <c r="G673" t="s">
        <v>753</v>
      </c>
      <c r="H673" t="s">
        <v>753</v>
      </c>
      <c r="K673" s="30"/>
      <c r="L673" s="8">
        <v>43006.043634259258</v>
      </c>
      <c r="M673" s="21">
        <f>LEN(ProjTextQTable[[#This Row],[text]])</f>
        <v>4527</v>
      </c>
      <c r="N673" s="21">
        <f>LEN(TRIM(CLEAN(SUBSTITUTE(ProjTextQTable[[#This Row],[text]],CHAR(10)," "))))+1 - LEN(SUBSTITUTE(CLEAN(SUBSTITUTE(ProjTextQTable[[#This Row],[text]],CHAR(10)," "))," ",""))</f>
        <v>606</v>
      </c>
      <c r="O673" t="s">
        <v>753</v>
      </c>
      <c r="P673" t="s">
        <v>2146</v>
      </c>
    </row>
    <row r="674" spans="1:16" x14ac:dyDescent="0.35">
      <c r="A674">
        <f t="shared" si="10"/>
        <v>241</v>
      </c>
      <c r="B674" t="s">
        <v>2147</v>
      </c>
      <c r="C674" t="s">
        <v>2148</v>
      </c>
      <c r="D674" t="s">
        <v>752</v>
      </c>
      <c r="E674" t="s">
        <v>807</v>
      </c>
      <c r="F674" t="s">
        <v>753</v>
      </c>
      <c r="G674" t="s">
        <v>753</v>
      </c>
      <c r="H674" t="s">
        <v>753</v>
      </c>
      <c r="K674" s="30"/>
      <c r="L674" s="8">
        <v>43006.043645833335</v>
      </c>
      <c r="M674" s="21">
        <f>LEN(ProjTextQTable[[#This Row],[text]])</f>
        <v>4295</v>
      </c>
      <c r="N674" s="21">
        <f>LEN(TRIM(CLEAN(SUBSTITUTE(ProjTextQTable[[#This Row],[text]],CHAR(10)," "))))+1 - LEN(SUBSTITUTE(CLEAN(SUBSTITUTE(ProjTextQTable[[#This Row],[text]],CHAR(10)," "))," ",""))</f>
        <v>638</v>
      </c>
      <c r="O674" t="s">
        <v>753</v>
      </c>
      <c r="P674" t="s">
        <v>2149</v>
      </c>
    </row>
    <row r="675" spans="1:16" x14ac:dyDescent="0.35">
      <c r="A675">
        <f t="shared" si="10"/>
        <v>242</v>
      </c>
      <c r="B675" t="s">
        <v>2150</v>
      </c>
      <c r="C675" t="s">
        <v>1026</v>
      </c>
      <c r="D675" t="s">
        <v>752</v>
      </c>
      <c r="E675" t="s">
        <v>1094</v>
      </c>
      <c r="F675" t="s">
        <v>753</v>
      </c>
      <c r="G675" t="s">
        <v>753</v>
      </c>
      <c r="H675" t="s">
        <v>753</v>
      </c>
      <c r="K675" s="30"/>
      <c r="L675" s="8">
        <v>43006.043645833335</v>
      </c>
      <c r="M675" s="21">
        <f>LEN(ProjTextQTable[[#This Row],[text]])</f>
        <v>4060</v>
      </c>
      <c r="N675" s="21">
        <f>LEN(TRIM(CLEAN(SUBSTITUTE(ProjTextQTable[[#This Row],[text]],CHAR(10)," "))))+1 - LEN(SUBSTITUTE(CLEAN(SUBSTITUTE(ProjTextQTable[[#This Row],[text]],CHAR(10)," "))," ",""))</f>
        <v>548</v>
      </c>
      <c r="O675" t="s">
        <v>753</v>
      </c>
      <c r="P675" t="s">
        <v>2151</v>
      </c>
    </row>
    <row r="676" spans="1:16" x14ac:dyDescent="0.35">
      <c r="A676">
        <f t="shared" si="10"/>
        <v>243</v>
      </c>
      <c r="B676" t="s">
        <v>2152</v>
      </c>
      <c r="C676" t="s">
        <v>2153</v>
      </c>
      <c r="D676" t="s">
        <v>752</v>
      </c>
      <c r="E676" t="s">
        <v>1119</v>
      </c>
      <c r="F676" t="s">
        <v>753</v>
      </c>
      <c r="G676" t="s">
        <v>753</v>
      </c>
      <c r="H676" t="s">
        <v>753</v>
      </c>
      <c r="K676" s="30"/>
      <c r="L676" s="8">
        <v>43006.043645833335</v>
      </c>
      <c r="M676" s="21">
        <f>LEN(ProjTextQTable[[#This Row],[text]])</f>
        <v>3247</v>
      </c>
      <c r="N676" s="21">
        <f>LEN(TRIM(CLEAN(SUBSTITUTE(ProjTextQTable[[#This Row],[text]],CHAR(10)," "))))+1 - LEN(SUBSTITUTE(CLEAN(SUBSTITUTE(ProjTextQTable[[#This Row],[text]],CHAR(10)," "))," ",""))</f>
        <v>439</v>
      </c>
      <c r="O676" t="s">
        <v>753</v>
      </c>
      <c r="P676" t="s">
        <v>2154</v>
      </c>
    </row>
    <row r="677" spans="1:16" x14ac:dyDescent="0.35">
      <c r="A677">
        <f t="shared" si="10"/>
        <v>244</v>
      </c>
      <c r="B677" t="s">
        <v>2155</v>
      </c>
      <c r="C677" t="s">
        <v>2156</v>
      </c>
      <c r="D677" t="s">
        <v>726</v>
      </c>
      <c r="E677" t="s">
        <v>1006</v>
      </c>
      <c r="F677" t="s">
        <v>1007</v>
      </c>
      <c r="G677" t="s">
        <v>1008</v>
      </c>
      <c r="H677" t="s">
        <v>814</v>
      </c>
      <c r="I677" t="s">
        <v>815</v>
      </c>
      <c r="K677" s="30">
        <v>43073</v>
      </c>
      <c r="L677" s="8">
        <v>43074.673750000002</v>
      </c>
      <c r="M677" s="21">
        <f>LEN(ProjTextQTable[[#This Row],[text]])</f>
        <v>4035</v>
      </c>
      <c r="N677" s="21">
        <f>LEN(TRIM(CLEAN(SUBSTITUTE(ProjTextQTable[[#This Row],[text]],CHAR(10)," "))))+1 - LEN(SUBSTITUTE(CLEAN(SUBSTITUTE(ProjTextQTable[[#This Row],[text]],CHAR(10)," "))," ",""))</f>
        <v>580</v>
      </c>
      <c r="O677" t="s">
        <v>816</v>
      </c>
      <c r="P677" t="s">
        <v>2157</v>
      </c>
    </row>
    <row r="678" spans="1:16" x14ac:dyDescent="0.35">
      <c r="A678">
        <f t="shared" si="10"/>
        <v>244</v>
      </c>
      <c r="B678" t="s">
        <v>2155</v>
      </c>
      <c r="C678" t="s">
        <v>2156</v>
      </c>
      <c r="D678" t="s">
        <v>895</v>
      </c>
      <c r="E678" t="s">
        <v>1006</v>
      </c>
      <c r="F678" t="s">
        <v>753</v>
      </c>
      <c r="G678" t="s">
        <v>896</v>
      </c>
      <c r="H678" t="s">
        <v>753</v>
      </c>
      <c r="I678" t="s">
        <v>753</v>
      </c>
      <c r="K678" s="30"/>
      <c r="L678" s="8">
        <v>43083.583055555559</v>
      </c>
      <c r="M678" s="21">
        <f>LEN(ProjTextQTable[[#This Row],[text]])</f>
        <v>2113</v>
      </c>
      <c r="N678" s="21">
        <f>LEN(TRIM(CLEAN(SUBSTITUTE(ProjTextQTable[[#This Row],[text]],CHAR(10)," "))))+1 - LEN(SUBSTITUTE(CLEAN(SUBSTITUTE(ProjTextQTable[[#This Row],[text]],CHAR(10)," "))," ",""))</f>
        <v>310</v>
      </c>
      <c r="O678" t="s">
        <v>753</v>
      </c>
      <c r="P678" t="s">
        <v>2158</v>
      </c>
    </row>
    <row r="679" spans="1:16" x14ac:dyDescent="0.35">
      <c r="A679">
        <f t="shared" si="10"/>
        <v>244</v>
      </c>
      <c r="B679" t="s">
        <v>2155</v>
      </c>
      <c r="C679" t="s">
        <v>2156</v>
      </c>
      <c r="D679" t="s">
        <v>734</v>
      </c>
      <c r="E679" t="s">
        <v>1006</v>
      </c>
      <c r="F679" t="s">
        <v>1014</v>
      </c>
      <c r="G679" t="s">
        <v>1015</v>
      </c>
      <c r="H679" t="s">
        <v>1016</v>
      </c>
      <c r="I679" t="s">
        <v>737</v>
      </c>
      <c r="J679" t="s">
        <v>738</v>
      </c>
      <c r="K679" s="30">
        <v>43074</v>
      </c>
      <c r="L679" s="8">
        <v>43073.002060185187</v>
      </c>
      <c r="M679" s="21">
        <f>LEN(ProjTextQTable[[#This Row],[text]])</f>
        <v>1514</v>
      </c>
      <c r="N679" s="21">
        <f>LEN(TRIM(CLEAN(SUBSTITUTE(ProjTextQTable[[#This Row],[text]],CHAR(10)," "))))+1 - LEN(SUBSTITUTE(CLEAN(SUBSTITUTE(ProjTextQTable[[#This Row],[text]],CHAR(10)," "))," ",""))</f>
        <v>225</v>
      </c>
      <c r="O679" t="s">
        <v>920</v>
      </c>
      <c r="P679" t="s">
        <v>2159</v>
      </c>
    </row>
    <row r="680" spans="1:16" x14ac:dyDescent="0.35">
      <c r="A680">
        <f t="shared" si="10"/>
        <v>244</v>
      </c>
      <c r="B680" t="s">
        <v>2155</v>
      </c>
      <c r="C680" t="s">
        <v>2156</v>
      </c>
      <c r="D680" t="s">
        <v>734</v>
      </c>
      <c r="E680" t="s">
        <v>1006</v>
      </c>
      <c r="F680" t="s">
        <v>620</v>
      </c>
      <c r="G680" t="s">
        <v>2160</v>
      </c>
      <c r="H680" t="s">
        <v>2161</v>
      </c>
      <c r="I680" t="s">
        <v>737</v>
      </c>
      <c r="J680" t="s">
        <v>738</v>
      </c>
      <c r="K680" s="30">
        <v>43074</v>
      </c>
      <c r="L680" s="8">
        <v>43073.507187499999</v>
      </c>
      <c r="M680" s="21">
        <f>LEN(ProjTextQTable[[#This Row],[text]])</f>
        <v>3434</v>
      </c>
      <c r="N680" s="21">
        <f>LEN(TRIM(CLEAN(SUBSTITUTE(ProjTextQTable[[#This Row],[text]],CHAR(10)," "))))+1 - LEN(SUBSTITUTE(CLEAN(SUBSTITUTE(ProjTextQTable[[#This Row],[text]],CHAR(10)," "))," ",""))</f>
        <v>536</v>
      </c>
      <c r="O680" t="s">
        <v>777</v>
      </c>
      <c r="P680" t="s">
        <v>2162</v>
      </c>
    </row>
    <row r="681" spans="1:16" x14ac:dyDescent="0.35">
      <c r="A681">
        <f t="shared" si="10"/>
        <v>244</v>
      </c>
      <c r="B681" t="s">
        <v>2155</v>
      </c>
      <c r="C681" t="s">
        <v>2156</v>
      </c>
      <c r="D681" t="s">
        <v>734</v>
      </c>
      <c r="E681" t="s">
        <v>1006</v>
      </c>
      <c r="F681" t="s">
        <v>700</v>
      </c>
      <c r="G681" t="s">
        <v>2025</v>
      </c>
      <c r="H681" t="s">
        <v>2026</v>
      </c>
      <c r="I681" t="s">
        <v>737</v>
      </c>
      <c r="J681" t="s">
        <v>738</v>
      </c>
      <c r="K681" s="30">
        <v>43074</v>
      </c>
      <c r="L681" s="8">
        <v>43072.8827662037</v>
      </c>
      <c r="M681" s="21">
        <f>LEN(ProjTextQTable[[#This Row],[text]])</f>
        <v>2589</v>
      </c>
      <c r="N681" s="21">
        <f>LEN(TRIM(CLEAN(SUBSTITUTE(ProjTextQTable[[#This Row],[text]],CHAR(10)," "))))+1 - LEN(SUBSTITUTE(CLEAN(SUBSTITUTE(ProjTextQTable[[#This Row],[text]],CHAR(10)," "))," ",""))</f>
        <v>378</v>
      </c>
      <c r="O681" t="s">
        <v>920</v>
      </c>
      <c r="P681" t="s">
        <v>2163</v>
      </c>
    </row>
    <row r="682" spans="1:16" x14ac:dyDescent="0.35">
      <c r="A682">
        <f t="shared" si="10"/>
        <v>244</v>
      </c>
      <c r="B682" t="s">
        <v>2155</v>
      </c>
      <c r="C682" t="s">
        <v>2156</v>
      </c>
      <c r="D682" t="s">
        <v>734</v>
      </c>
      <c r="E682" t="s">
        <v>1006</v>
      </c>
      <c r="F682" t="s">
        <v>715</v>
      </c>
      <c r="G682" t="s">
        <v>1026</v>
      </c>
      <c r="H682" t="s">
        <v>1027</v>
      </c>
      <c r="I682" t="s">
        <v>737</v>
      </c>
      <c r="J682" t="s">
        <v>738</v>
      </c>
      <c r="K682" s="30">
        <v>43074</v>
      </c>
      <c r="L682" s="8">
        <v>43070.766851851855</v>
      </c>
      <c r="M682" s="21">
        <f>LEN(ProjTextQTable[[#This Row],[text]])</f>
        <v>4355</v>
      </c>
      <c r="N682" s="21">
        <f>LEN(TRIM(CLEAN(SUBSTITUTE(ProjTextQTable[[#This Row],[text]],CHAR(10)," "))))+1 - LEN(SUBSTITUTE(CLEAN(SUBSTITUTE(ProjTextQTable[[#This Row],[text]],CHAR(10)," "))," ",""))</f>
        <v>654</v>
      </c>
      <c r="O682" t="s">
        <v>920</v>
      </c>
      <c r="P682" t="s">
        <v>2164</v>
      </c>
    </row>
    <row r="683" spans="1:16" x14ac:dyDescent="0.35">
      <c r="A683">
        <f t="shared" si="10"/>
        <v>244</v>
      </c>
      <c r="B683" t="s">
        <v>2155</v>
      </c>
      <c r="C683" t="s">
        <v>2156</v>
      </c>
      <c r="D683" t="s">
        <v>752</v>
      </c>
      <c r="E683" t="s">
        <v>1006</v>
      </c>
      <c r="F683" t="s">
        <v>753</v>
      </c>
      <c r="G683" t="s">
        <v>753</v>
      </c>
      <c r="H683" t="s">
        <v>753</v>
      </c>
      <c r="K683" s="30"/>
      <c r="L683" s="8">
        <v>43006.043645833335</v>
      </c>
      <c r="M683" s="21">
        <f>LEN(ProjTextQTable[[#This Row],[text]])</f>
        <v>3962</v>
      </c>
      <c r="N683" s="21">
        <f>LEN(TRIM(CLEAN(SUBSTITUTE(ProjTextQTable[[#This Row],[text]],CHAR(10)," "))))+1 - LEN(SUBSTITUTE(CLEAN(SUBSTITUTE(ProjTextQTable[[#This Row],[text]],CHAR(10)," "))," ",""))</f>
        <v>531</v>
      </c>
      <c r="O683" t="s">
        <v>753</v>
      </c>
      <c r="P683" t="s">
        <v>2165</v>
      </c>
    </row>
    <row r="684" spans="1:16" x14ac:dyDescent="0.35">
      <c r="A684">
        <f t="shared" si="10"/>
        <v>245</v>
      </c>
      <c r="B684" t="s">
        <v>2166</v>
      </c>
      <c r="C684" t="s">
        <v>1857</v>
      </c>
      <c r="D684" t="s">
        <v>726</v>
      </c>
      <c r="E684" t="s">
        <v>1358</v>
      </c>
      <c r="F684" t="s">
        <v>1070</v>
      </c>
      <c r="G684" t="s">
        <v>1071</v>
      </c>
      <c r="H684" t="s">
        <v>814</v>
      </c>
      <c r="I684" t="s">
        <v>815</v>
      </c>
      <c r="K684" s="30">
        <v>43080</v>
      </c>
      <c r="L684" s="8">
        <v>43081.493449074071</v>
      </c>
      <c r="M684" s="21">
        <f>LEN(ProjTextQTable[[#This Row],[text]])</f>
        <v>2072</v>
      </c>
      <c r="N684" s="21">
        <f>LEN(TRIM(CLEAN(SUBSTITUTE(ProjTextQTable[[#This Row],[text]],CHAR(10)," "))))+1 - LEN(SUBSTITUTE(CLEAN(SUBSTITUTE(ProjTextQTable[[#This Row],[text]],CHAR(10)," "))," ",""))</f>
        <v>288</v>
      </c>
      <c r="O684" t="s">
        <v>816</v>
      </c>
      <c r="P684" t="s">
        <v>2167</v>
      </c>
    </row>
    <row r="685" spans="1:16" x14ac:dyDescent="0.35">
      <c r="A685">
        <f t="shared" si="10"/>
        <v>245</v>
      </c>
      <c r="B685" t="s">
        <v>2166</v>
      </c>
      <c r="C685" t="s">
        <v>1857</v>
      </c>
      <c r="D685" t="s">
        <v>734</v>
      </c>
      <c r="E685" t="s">
        <v>1358</v>
      </c>
      <c r="F685" t="s">
        <v>1323</v>
      </c>
      <c r="G685" t="s">
        <v>1324</v>
      </c>
      <c r="H685" t="s">
        <v>1325</v>
      </c>
      <c r="I685" t="s">
        <v>844</v>
      </c>
      <c r="J685" t="s">
        <v>738</v>
      </c>
      <c r="K685" s="30">
        <v>43081</v>
      </c>
      <c r="L685" s="8">
        <v>43081.456574074073</v>
      </c>
      <c r="M685" s="21">
        <f>LEN(ProjTextQTable[[#This Row],[text]])</f>
        <v>1960</v>
      </c>
      <c r="N685" s="21">
        <f>LEN(TRIM(CLEAN(SUBSTITUTE(ProjTextQTable[[#This Row],[text]],CHAR(10)," "))))+1 - LEN(SUBSTITUTE(CLEAN(SUBSTITUTE(ProjTextQTable[[#This Row],[text]],CHAR(10)," "))," ",""))</f>
        <v>302</v>
      </c>
      <c r="O685" t="s">
        <v>821</v>
      </c>
      <c r="P685" t="s">
        <v>2168</v>
      </c>
    </row>
    <row r="686" spans="1:16" x14ac:dyDescent="0.35">
      <c r="A686">
        <f t="shared" si="10"/>
        <v>245</v>
      </c>
      <c r="B686" t="s">
        <v>2166</v>
      </c>
      <c r="C686" t="s">
        <v>1857</v>
      </c>
      <c r="D686" t="s">
        <v>734</v>
      </c>
      <c r="E686" t="s">
        <v>1358</v>
      </c>
      <c r="F686" t="s">
        <v>596</v>
      </c>
      <c r="G686" t="s">
        <v>1109</v>
      </c>
      <c r="H686" t="s">
        <v>1110</v>
      </c>
      <c r="I686" t="s">
        <v>844</v>
      </c>
      <c r="J686" t="s">
        <v>738</v>
      </c>
      <c r="K686" s="30">
        <v>43081</v>
      </c>
      <c r="L686" s="8">
        <v>43076.930613425924</v>
      </c>
      <c r="M686" s="21">
        <f>LEN(ProjTextQTable[[#This Row],[text]])</f>
        <v>3726</v>
      </c>
      <c r="N686" s="21">
        <f>LEN(TRIM(CLEAN(SUBSTITUTE(ProjTextQTable[[#This Row],[text]],CHAR(10)," "))))+1 - LEN(SUBSTITUTE(CLEAN(SUBSTITUTE(ProjTextQTable[[#This Row],[text]],CHAR(10)," "))," ",""))</f>
        <v>560</v>
      </c>
      <c r="O686" t="s">
        <v>777</v>
      </c>
      <c r="P686" t="s">
        <v>2169</v>
      </c>
    </row>
    <row r="687" spans="1:16" x14ac:dyDescent="0.35">
      <c r="A687">
        <f t="shared" si="10"/>
        <v>245</v>
      </c>
      <c r="B687" t="s">
        <v>2166</v>
      </c>
      <c r="C687" t="s">
        <v>1857</v>
      </c>
      <c r="D687" t="s">
        <v>734</v>
      </c>
      <c r="E687" t="s">
        <v>1358</v>
      </c>
      <c r="F687" t="s">
        <v>527</v>
      </c>
      <c r="G687" t="s">
        <v>1365</v>
      </c>
      <c r="H687" t="s">
        <v>1366</v>
      </c>
      <c r="I687" t="s">
        <v>844</v>
      </c>
      <c r="J687" t="s">
        <v>738</v>
      </c>
      <c r="K687" s="30">
        <v>43081</v>
      </c>
      <c r="L687" s="8">
        <v>43079.907025462962</v>
      </c>
      <c r="M687" s="21">
        <f>LEN(ProjTextQTable[[#This Row],[text]])</f>
        <v>4293</v>
      </c>
      <c r="N687" s="21">
        <f>LEN(TRIM(CLEAN(SUBSTITUTE(ProjTextQTable[[#This Row],[text]],CHAR(10)," "))))+1 - LEN(SUBSTITUTE(CLEAN(SUBSTITUTE(ProjTextQTable[[#This Row],[text]],CHAR(10)," "))," ",""))</f>
        <v>629</v>
      </c>
      <c r="O687" t="s">
        <v>777</v>
      </c>
      <c r="P687" t="s">
        <v>2170</v>
      </c>
    </row>
    <row r="688" spans="1:16" x14ac:dyDescent="0.35">
      <c r="A688">
        <f t="shared" si="10"/>
        <v>245</v>
      </c>
      <c r="B688" t="s">
        <v>2166</v>
      </c>
      <c r="C688" t="s">
        <v>1857</v>
      </c>
      <c r="D688" t="s">
        <v>734</v>
      </c>
      <c r="E688" t="s">
        <v>1358</v>
      </c>
      <c r="F688" t="s">
        <v>1310</v>
      </c>
      <c r="G688" t="s">
        <v>976</v>
      </c>
      <c r="H688" t="s">
        <v>1311</v>
      </c>
      <c r="I688" t="s">
        <v>844</v>
      </c>
      <c r="J688" t="s">
        <v>738</v>
      </c>
      <c r="K688" s="30">
        <v>43081</v>
      </c>
      <c r="L688" s="8">
        <v>43080.384872685187</v>
      </c>
      <c r="M688" s="21">
        <f>LEN(ProjTextQTable[[#This Row],[text]])</f>
        <v>3083</v>
      </c>
      <c r="N688" s="21">
        <f>LEN(TRIM(CLEAN(SUBSTITUTE(ProjTextQTable[[#This Row],[text]],CHAR(10)," "))))+1 - LEN(SUBSTITUTE(CLEAN(SUBSTITUTE(ProjTextQTable[[#This Row],[text]],CHAR(10)," "))," ",""))</f>
        <v>472</v>
      </c>
      <c r="O688" t="s">
        <v>777</v>
      </c>
      <c r="P688" t="s">
        <v>2171</v>
      </c>
    </row>
    <row r="689" spans="1:16" x14ac:dyDescent="0.35">
      <c r="A689">
        <f t="shared" si="10"/>
        <v>245</v>
      </c>
      <c r="B689" t="s">
        <v>2166</v>
      </c>
      <c r="C689" t="s">
        <v>1857</v>
      </c>
      <c r="D689" t="s">
        <v>752</v>
      </c>
      <c r="E689" t="s">
        <v>1358</v>
      </c>
      <c r="F689" t="s">
        <v>753</v>
      </c>
      <c r="G689" t="s">
        <v>753</v>
      </c>
      <c r="H689" t="s">
        <v>753</v>
      </c>
      <c r="K689" s="30"/>
      <c r="L689" s="8">
        <v>43006.043645833335</v>
      </c>
      <c r="M689" s="21">
        <f>LEN(ProjTextQTable[[#This Row],[text]])</f>
        <v>4059</v>
      </c>
      <c r="N689" s="21">
        <f>LEN(TRIM(CLEAN(SUBSTITUTE(ProjTextQTable[[#This Row],[text]],CHAR(10)," "))))+1 - LEN(SUBSTITUTE(CLEAN(SUBSTITUTE(ProjTextQTable[[#This Row],[text]],CHAR(10)," "))," ",""))</f>
        <v>613</v>
      </c>
      <c r="O689" t="s">
        <v>753</v>
      </c>
      <c r="P689" t="s">
        <v>2172</v>
      </c>
    </row>
    <row r="690" spans="1:16" x14ac:dyDescent="0.35">
      <c r="A690">
        <f t="shared" si="10"/>
        <v>246</v>
      </c>
      <c r="B690" t="s">
        <v>2173</v>
      </c>
      <c r="C690" t="s">
        <v>976</v>
      </c>
      <c r="D690" t="s">
        <v>752</v>
      </c>
      <c r="E690" t="s">
        <v>1119</v>
      </c>
      <c r="F690" t="s">
        <v>753</v>
      </c>
      <c r="G690" t="s">
        <v>753</v>
      </c>
      <c r="H690" t="s">
        <v>753</v>
      </c>
      <c r="K690" s="30"/>
      <c r="L690" s="8">
        <v>43006.043657407405</v>
      </c>
      <c r="M690" s="21">
        <f>LEN(ProjTextQTable[[#This Row],[text]])</f>
        <v>3939</v>
      </c>
      <c r="N690" s="21">
        <f>LEN(TRIM(CLEAN(SUBSTITUTE(ProjTextQTable[[#This Row],[text]],CHAR(10)," "))))+1 - LEN(SUBSTITUTE(CLEAN(SUBSTITUTE(ProjTextQTable[[#This Row],[text]],CHAR(10)," "))," ",""))</f>
        <v>525</v>
      </c>
      <c r="O690" t="s">
        <v>753</v>
      </c>
      <c r="P690" t="s">
        <v>2174</v>
      </c>
    </row>
    <row r="691" spans="1:16" x14ac:dyDescent="0.35">
      <c r="A691">
        <f t="shared" si="10"/>
        <v>247</v>
      </c>
      <c r="B691" t="s">
        <v>2175</v>
      </c>
      <c r="C691" t="s">
        <v>2176</v>
      </c>
      <c r="D691" t="s">
        <v>752</v>
      </c>
      <c r="E691" t="s">
        <v>807</v>
      </c>
      <c r="F691" t="s">
        <v>753</v>
      </c>
      <c r="G691" t="s">
        <v>753</v>
      </c>
      <c r="H691" t="s">
        <v>753</v>
      </c>
      <c r="K691" s="30"/>
      <c r="L691" s="8">
        <v>43006.043657407405</v>
      </c>
      <c r="M691" s="21">
        <f>LEN(ProjTextQTable[[#This Row],[text]])</f>
        <v>3570</v>
      </c>
      <c r="N691" s="21">
        <f>LEN(TRIM(CLEAN(SUBSTITUTE(ProjTextQTable[[#This Row],[text]],CHAR(10)," "))))+1 - LEN(SUBSTITUTE(CLEAN(SUBSTITUTE(ProjTextQTable[[#This Row],[text]],CHAR(10)," "))," ",""))</f>
        <v>511</v>
      </c>
      <c r="O691" t="s">
        <v>753</v>
      </c>
      <c r="P691" t="s">
        <v>2177</v>
      </c>
    </row>
    <row r="692" spans="1:16" x14ac:dyDescent="0.35">
      <c r="A692">
        <f t="shared" si="10"/>
        <v>248</v>
      </c>
      <c r="B692" t="s">
        <v>2178</v>
      </c>
      <c r="C692" t="s">
        <v>2179</v>
      </c>
      <c r="D692" t="s">
        <v>726</v>
      </c>
      <c r="E692" t="s">
        <v>912</v>
      </c>
      <c r="F692" t="s">
        <v>913</v>
      </c>
      <c r="G692" t="s">
        <v>914</v>
      </c>
      <c r="H692" t="s">
        <v>1568</v>
      </c>
      <c r="I692" t="s">
        <v>1171</v>
      </c>
      <c r="K692" s="30">
        <v>43067</v>
      </c>
      <c r="L692" s="8">
        <v>43068.53324074074</v>
      </c>
      <c r="M692" s="21">
        <f>LEN(ProjTextQTable[[#This Row],[text]])</f>
        <v>2200</v>
      </c>
      <c r="N692" s="21">
        <f>LEN(TRIM(CLEAN(SUBSTITUTE(ProjTextQTable[[#This Row],[text]],CHAR(10)," "))))+1 - LEN(SUBSTITUTE(CLEAN(SUBSTITUTE(ProjTextQTable[[#This Row],[text]],CHAR(10)," "))," ",""))</f>
        <v>315</v>
      </c>
      <c r="O692" t="s">
        <v>1276</v>
      </c>
      <c r="P692" t="s">
        <v>2180</v>
      </c>
    </row>
    <row r="693" spans="1:16" x14ac:dyDescent="0.35">
      <c r="A693">
        <f t="shared" si="10"/>
        <v>248</v>
      </c>
      <c r="B693" t="s">
        <v>2178</v>
      </c>
      <c r="C693" t="s">
        <v>2179</v>
      </c>
      <c r="D693" t="s">
        <v>734</v>
      </c>
      <c r="E693" t="s">
        <v>912</v>
      </c>
      <c r="F693" t="s">
        <v>552</v>
      </c>
      <c r="G693" t="s">
        <v>916</v>
      </c>
      <c r="H693" t="s">
        <v>917</v>
      </c>
      <c r="I693" t="s">
        <v>737</v>
      </c>
      <c r="J693" t="s">
        <v>738</v>
      </c>
      <c r="K693" s="30">
        <v>43068</v>
      </c>
      <c r="L693" s="8">
        <v>43068.008680555555</v>
      </c>
      <c r="M693" s="21">
        <f>LEN(ProjTextQTable[[#This Row],[text]])</f>
        <v>5869</v>
      </c>
      <c r="N693" s="21">
        <f>LEN(TRIM(CLEAN(SUBSTITUTE(ProjTextQTable[[#This Row],[text]],CHAR(10)," "))))+1 - LEN(SUBSTITUTE(CLEAN(SUBSTITUTE(ProjTextQTable[[#This Row],[text]],CHAR(10)," "))," ",""))</f>
        <v>871</v>
      </c>
      <c r="O693" t="s">
        <v>821</v>
      </c>
      <c r="P693" t="s">
        <v>2181</v>
      </c>
    </row>
    <row r="694" spans="1:16" x14ac:dyDescent="0.35">
      <c r="A694">
        <f t="shared" si="10"/>
        <v>248</v>
      </c>
      <c r="B694" t="s">
        <v>2178</v>
      </c>
      <c r="C694" t="s">
        <v>2179</v>
      </c>
      <c r="D694" t="s">
        <v>734</v>
      </c>
      <c r="E694" t="s">
        <v>912</v>
      </c>
      <c r="F694" t="s">
        <v>547</v>
      </c>
      <c r="G694" t="s">
        <v>922</v>
      </c>
      <c r="H694" t="s">
        <v>923</v>
      </c>
      <c r="I694" t="s">
        <v>737</v>
      </c>
      <c r="J694" t="s">
        <v>738</v>
      </c>
      <c r="K694" s="30">
        <v>43068</v>
      </c>
      <c r="L694" s="8">
        <v>43067.727361111109</v>
      </c>
      <c r="M694" s="21">
        <f>LEN(ProjTextQTable[[#This Row],[text]])</f>
        <v>1985</v>
      </c>
      <c r="N694" s="21">
        <f>LEN(TRIM(CLEAN(SUBSTITUTE(ProjTextQTable[[#This Row],[text]],CHAR(10)," "))))+1 - LEN(SUBSTITUTE(CLEAN(SUBSTITUTE(ProjTextQTable[[#This Row],[text]],CHAR(10)," "))," ",""))</f>
        <v>284</v>
      </c>
      <c r="O694" t="s">
        <v>777</v>
      </c>
      <c r="P694" t="s">
        <v>2182</v>
      </c>
    </row>
    <row r="695" spans="1:16" x14ac:dyDescent="0.35">
      <c r="A695">
        <f t="shared" si="10"/>
        <v>248</v>
      </c>
      <c r="B695" t="s">
        <v>2178</v>
      </c>
      <c r="C695" t="s">
        <v>2179</v>
      </c>
      <c r="D695" t="s">
        <v>734</v>
      </c>
      <c r="E695" t="s">
        <v>912</v>
      </c>
      <c r="F695" t="s">
        <v>555</v>
      </c>
      <c r="G695" t="s">
        <v>1850</v>
      </c>
      <c r="H695" t="s">
        <v>1851</v>
      </c>
      <c r="I695" t="s">
        <v>737</v>
      </c>
      <c r="J695" t="s">
        <v>738</v>
      </c>
      <c r="K695" s="30">
        <v>43068</v>
      </c>
      <c r="L695" s="8">
        <v>43068.383460648147</v>
      </c>
      <c r="M695" s="21">
        <f>LEN(ProjTextQTable[[#This Row],[text]])</f>
        <v>1169</v>
      </c>
      <c r="N695" s="21">
        <f>LEN(TRIM(CLEAN(SUBSTITUTE(ProjTextQTable[[#This Row],[text]],CHAR(10)," "))))+1 - LEN(SUBSTITUTE(CLEAN(SUBSTITUTE(ProjTextQTable[[#This Row],[text]],CHAR(10)," "))," ",""))</f>
        <v>164</v>
      </c>
      <c r="O695" t="s">
        <v>777</v>
      </c>
      <c r="P695" t="s">
        <v>2183</v>
      </c>
    </row>
    <row r="696" spans="1:16" x14ac:dyDescent="0.35">
      <c r="A696">
        <f t="shared" si="10"/>
        <v>248</v>
      </c>
      <c r="B696" t="s">
        <v>2178</v>
      </c>
      <c r="C696" t="s">
        <v>2179</v>
      </c>
      <c r="D696" t="s">
        <v>734</v>
      </c>
      <c r="E696" t="s">
        <v>912</v>
      </c>
      <c r="F696" t="s">
        <v>1841</v>
      </c>
      <c r="G696" t="s">
        <v>1842</v>
      </c>
      <c r="H696" t="s">
        <v>1843</v>
      </c>
      <c r="I696" t="s">
        <v>737</v>
      </c>
      <c r="J696" t="s">
        <v>738</v>
      </c>
      <c r="K696" s="30">
        <v>43068</v>
      </c>
      <c r="L696" s="8">
        <v>43067.55537037037</v>
      </c>
      <c r="M696" s="21">
        <f>LEN(ProjTextQTable[[#This Row],[text]])</f>
        <v>1874</v>
      </c>
      <c r="N696" s="21">
        <f>LEN(TRIM(CLEAN(SUBSTITUTE(ProjTextQTable[[#This Row],[text]],CHAR(10)," "))))+1 - LEN(SUBSTITUTE(CLEAN(SUBSTITUTE(ProjTextQTable[[#This Row],[text]],CHAR(10)," "))," ",""))</f>
        <v>286</v>
      </c>
      <c r="O696" t="s">
        <v>821</v>
      </c>
      <c r="P696" t="s">
        <v>2184</v>
      </c>
    </row>
    <row r="697" spans="1:16" x14ac:dyDescent="0.35">
      <c r="A697">
        <f t="shared" si="10"/>
        <v>248</v>
      </c>
      <c r="B697" t="s">
        <v>2178</v>
      </c>
      <c r="C697" t="s">
        <v>2179</v>
      </c>
      <c r="D697" t="s">
        <v>752</v>
      </c>
      <c r="E697" t="s">
        <v>912</v>
      </c>
      <c r="F697" t="s">
        <v>753</v>
      </c>
      <c r="G697" t="s">
        <v>753</v>
      </c>
      <c r="H697" t="s">
        <v>753</v>
      </c>
      <c r="K697" s="30"/>
      <c r="L697" s="8">
        <v>43006.043668981481</v>
      </c>
      <c r="M697" s="21">
        <f>LEN(ProjTextQTable[[#This Row],[text]])</f>
        <v>4307</v>
      </c>
      <c r="N697" s="21">
        <f>LEN(TRIM(CLEAN(SUBSTITUTE(ProjTextQTable[[#This Row],[text]],CHAR(10)," "))))+1 - LEN(SUBSTITUTE(CLEAN(SUBSTITUTE(ProjTextQTable[[#This Row],[text]],CHAR(10)," "))," ",""))</f>
        <v>595</v>
      </c>
      <c r="O697" t="s">
        <v>753</v>
      </c>
      <c r="P697" t="s">
        <v>2185</v>
      </c>
    </row>
    <row r="698" spans="1:16" x14ac:dyDescent="0.35">
      <c r="A698">
        <f t="shared" si="10"/>
        <v>249</v>
      </c>
      <c r="B698" t="s">
        <v>2186</v>
      </c>
      <c r="C698" t="s">
        <v>1857</v>
      </c>
      <c r="D698" t="s">
        <v>752</v>
      </c>
      <c r="E698" t="s">
        <v>757</v>
      </c>
      <c r="F698" t="s">
        <v>753</v>
      </c>
      <c r="G698" t="s">
        <v>753</v>
      </c>
      <c r="H698" t="s">
        <v>753</v>
      </c>
      <c r="K698" s="30"/>
      <c r="L698" s="8">
        <v>43006.043668981481</v>
      </c>
      <c r="M698" s="21">
        <f>LEN(ProjTextQTable[[#This Row],[text]])</f>
        <v>3739</v>
      </c>
      <c r="N698" s="21">
        <f>LEN(TRIM(CLEAN(SUBSTITUTE(ProjTextQTable[[#This Row],[text]],CHAR(10)," "))))+1 - LEN(SUBSTITUTE(CLEAN(SUBSTITUTE(ProjTextQTable[[#This Row],[text]],CHAR(10)," "))," ",""))</f>
        <v>507</v>
      </c>
      <c r="O698" t="s">
        <v>753</v>
      </c>
      <c r="P698" t="s">
        <v>2187</v>
      </c>
    </row>
    <row r="699" spans="1:16" x14ac:dyDescent="0.35">
      <c r="A699">
        <f t="shared" si="10"/>
        <v>250</v>
      </c>
      <c r="B699" t="s">
        <v>2188</v>
      </c>
      <c r="C699" t="s">
        <v>1694</v>
      </c>
      <c r="D699" t="s">
        <v>752</v>
      </c>
      <c r="E699" t="s">
        <v>807</v>
      </c>
      <c r="F699" t="s">
        <v>753</v>
      </c>
      <c r="G699" t="s">
        <v>753</v>
      </c>
      <c r="H699" t="s">
        <v>753</v>
      </c>
      <c r="K699" s="30"/>
      <c r="L699" s="8">
        <v>43006.043668981481</v>
      </c>
      <c r="M699" s="21">
        <f>LEN(ProjTextQTable[[#This Row],[text]])</f>
        <v>3700</v>
      </c>
      <c r="N699" s="21">
        <f>LEN(TRIM(CLEAN(SUBSTITUTE(ProjTextQTable[[#This Row],[text]],CHAR(10)," "))))+1 - LEN(SUBSTITUTE(CLEAN(SUBSTITUTE(ProjTextQTable[[#This Row],[text]],CHAR(10)," "))," ",""))</f>
        <v>500</v>
      </c>
      <c r="O699" t="s">
        <v>753</v>
      </c>
      <c r="P699" t="s">
        <v>2189</v>
      </c>
    </row>
    <row r="700" spans="1:16" x14ac:dyDescent="0.35">
      <c r="A700">
        <f t="shared" si="10"/>
        <v>251</v>
      </c>
      <c r="B700" t="s">
        <v>2190</v>
      </c>
      <c r="C700" t="s">
        <v>2191</v>
      </c>
      <c r="D700" t="s">
        <v>752</v>
      </c>
      <c r="E700" t="s">
        <v>800</v>
      </c>
      <c r="F700" t="s">
        <v>753</v>
      </c>
      <c r="G700" t="s">
        <v>753</v>
      </c>
      <c r="H700" t="s">
        <v>753</v>
      </c>
      <c r="K700" s="30"/>
      <c r="L700" s="8">
        <v>43006.043680555558</v>
      </c>
      <c r="M700" s="21">
        <f>LEN(ProjTextQTable[[#This Row],[text]])</f>
        <v>3780</v>
      </c>
      <c r="N700" s="21">
        <f>LEN(TRIM(CLEAN(SUBSTITUTE(ProjTextQTable[[#This Row],[text]],CHAR(10)," "))))+1 - LEN(SUBSTITUTE(CLEAN(SUBSTITUTE(ProjTextQTable[[#This Row],[text]],CHAR(10)," "))," ",""))</f>
        <v>574</v>
      </c>
      <c r="O700" t="s">
        <v>753</v>
      </c>
      <c r="P700" t="s">
        <v>2192</v>
      </c>
    </row>
    <row r="701" spans="1:16" x14ac:dyDescent="0.35">
      <c r="A701">
        <f t="shared" si="10"/>
        <v>252</v>
      </c>
      <c r="B701" t="s">
        <v>2193</v>
      </c>
      <c r="C701" t="s">
        <v>2194</v>
      </c>
      <c r="D701" t="s">
        <v>752</v>
      </c>
      <c r="E701" t="s">
        <v>807</v>
      </c>
      <c r="F701" t="s">
        <v>753</v>
      </c>
      <c r="G701" t="s">
        <v>753</v>
      </c>
      <c r="H701" t="s">
        <v>753</v>
      </c>
      <c r="K701" s="30"/>
      <c r="L701" s="8">
        <v>43006.043680555558</v>
      </c>
      <c r="M701" s="21">
        <f>LEN(ProjTextQTable[[#This Row],[text]])</f>
        <v>4468</v>
      </c>
      <c r="N701" s="21">
        <f>LEN(TRIM(CLEAN(SUBSTITUTE(ProjTextQTable[[#This Row],[text]],CHAR(10)," "))))+1 - LEN(SUBSTITUTE(CLEAN(SUBSTITUTE(ProjTextQTable[[#This Row],[text]],CHAR(10)," "))," ",""))</f>
        <v>623</v>
      </c>
      <c r="O701" t="s">
        <v>753</v>
      </c>
      <c r="P701" t="s">
        <v>2195</v>
      </c>
    </row>
    <row r="702" spans="1:16" x14ac:dyDescent="0.35">
      <c r="A702">
        <f t="shared" si="10"/>
        <v>253</v>
      </c>
      <c r="B702" t="s">
        <v>2196</v>
      </c>
      <c r="C702" t="s">
        <v>2197</v>
      </c>
      <c r="D702" t="s">
        <v>734</v>
      </c>
      <c r="E702" t="s">
        <v>1201</v>
      </c>
      <c r="F702" t="s">
        <v>538</v>
      </c>
      <c r="G702" t="s">
        <v>1202</v>
      </c>
      <c r="H702" t="s">
        <v>1203</v>
      </c>
      <c r="I702" t="s">
        <v>737</v>
      </c>
      <c r="J702" t="s">
        <v>738</v>
      </c>
      <c r="K702" s="30">
        <v>43119</v>
      </c>
      <c r="L702" s="8">
        <v>43087.556157407409</v>
      </c>
      <c r="M702" s="21">
        <f>LEN(ProjTextQTable[[#This Row],[text]])</f>
        <v>4513</v>
      </c>
      <c r="N702" s="21">
        <f>LEN(TRIM(CLEAN(SUBSTITUTE(ProjTextQTable[[#This Row],[text]],CHAR(10)," "))))+1 - LEN(SUBSTITUTE(CLEAN(SUBSTITUTE(ProjTextQTable[[#This Row],[text]],CHAR(10)," "))," ",""))</f>
        <v>693</v>
      </c>
      <c r="O702" t="s">
        <v>830</v>
      </c>
      <c r="P702" t="s">
        <v>2198</v>
      </c>
    </row>
    <row r="703" spans="1:16" x14ac:dyDescent="0.35">
      <c r="A703">
        <f t="shared" si="10"/>
        <v>254</v>
      </c>
      <c r="B703" t="s">
        <v>2199</v>
      </c>
      <c r="C703" t="s">
        <v>2200</v>
      </c>
      <c r="D703" t="s">
        <v>752</v>
      </c>
      <c r="E703" t="s">
        <v>1119</v>
      </c>
      <c r="F703" t="s">
        <v>753</v>
      </c>
      <c r="G703" t="s">
        <v>753</v>
      </c>
      <c r="H703" t="s">
        <v>753</v>
      </c>
      <c r="K703" s="30"/>
      <c r="L703" s="8">
        <v>43006.043692129628</v>
      </c>
      <c r="M703" s="21">
        <f>LEN(ProjTextQTable[[#This Row],[text]])</f>
        <v>4318</v>
      </c>
      <c r="N703" s="21">
        <f>LEN(TRIM(CLEAN(SUBSTITUTE(ProjTextQTable[[#This Row],[text]],CHAR(10)," "))))+1 - LEN(SUBSTITUTE(CLEAN(SUBSTITUTE(ProjTextQTable[[#This Row],[text]],CHAR(10)," "))," ",""))</f>
        <v>606</v>
      </c>
      <c r="O703" t="s">
        <v>753</v>
      </c>
      <c r="P703" t="s">
        <v>2201</v>
      </c>
    </row>
    <row r="704" spans="1:16" x14ac:dyDescent="0.35">
      <c r="A704">
        <f t="shared" si="10"/>
        <v>255</v>
      </c>
      <c r="B704" t="s">
        <v>2202</v>
      </c>
      <c r="C704" t="s">
        <v>1645</v>
      </c>
      <c r="D704" t="s">
        <v>726</v>
      </c>
      <c r="E704" t="s">
        <v>863</v>
      </c>
      <c r="F704" t="s">
        <v>864</v>
      </c>
      <c r="G704" t="s">
        <v>865</v>
      </c>
      <c r="H704" t="s">
        <v>814</v>
      </c>
      <c r="I704" t="s">
        <v>815</v>
      </c>
      <c r="J704" t="s">
        <v>893</v>
      </c>
      <c r="K704" s="30">
        <v>43080</v>
      </c>
      <c r="L704" s="8">
        <v>43081.625219907408</v>
      </c>
      <c r="M704" s="21">
        <f>LEN(ProjTextQTable[[#This Row],[text]])</f>
        <v>4823</v>
      </c>
      <c r="N704" s="21">
        <f>LEN(TRIM(CLEAN(SUBSTITUTE(ProjTextQTable[[#This Row],[text]],CHAR(10)," "))))+1 - LEN(SUBSTITUTE(CLEAN(SUBSTITUTE(ProjTextQTable[[#This Row],[text]],CHAR(10)," "))," ",""))</f>
        <v>691</v>
      </c>
      <c r="O704" t="s">
        <v>816</v>
      </c>
      <c r="P704" t="s">
        <v>2203</v>
      </c>
    </row>
    <row r="705" spans="1:16" x14ac:dyDescent="0.35">
      <c r="A705">
        <f t="shared" si="10"/>
        <v>255</v>
      </c>
      <c r="B705" t="s">
        <v>2202</v>
      </c>
      <c r="C705" t="s">
        <v>1645</v>
      </c>
      <c r="D705" t="s">
        <v>895</v>
      </c>
      <c r="E705" t="s">
        <v>863</v>
      </c>
      <c r="F705" t="s">
        <v>753</v>
      </c>
      <c r="G705" t="s">
        <v>896</v>
      </c>
      <c r="H705" t="s">
        <v>753</v>
      </c>
      <c r="I705" t="s">
        <v>753</v>
      </c>
      <c r="K705" s="30"/>
      <c r="L705" s="8">
        <v>43082.530243055553</v>
      </c>
      <c r="M705" s="21">
        <f>LEN(ProjTextQTable[[#This Row],[text]])</f>
        <v>2038</v>
      </c>
      <c r="N705" s="21">
        <f>LEN(TRIM(CLEAN(SUBSTITUTE(ProjTextQTable[[#This Row],[text]],CHAR(10)," "))))+1 - LEN(SUBSTITUTE(CLEAN(SUBSTITUTE(ProjTextQTable[[#This Row],[text]],CHAR(10)," "))," ",""))</f>
        <v>300</v>
      </c>
      <c r="O705" t="s">
        <v>753</v>
      </c>
      <c r="P705" t="s">
        <v>2204</v>
      </c>
    </row>
    <row r="706" spans="1:16" x14ac:dyDescent="0.35">
      <c r="A706">
        <f t="shared" ref="A706:A769" si="11">A705+(B706&lt;&gt;B705)</f>
        <v>255</v>
      </c>
      <c r="B706" t="s">
        <v>2202</v>
      </c>
      <c r="C706" t="s">
        <v>1645</v>
      </c>
      <c r="D706" t="s">
        <v>734</v>
      </c>
      <c r="E706" t="s">
        <v>863</v>
      </c>
      <c r="F706" t="s">
        <v>898</v>
      </c>
      <c r="G706" t="s">
        <v>899</v>
      </c>
      <c r="H706" t="s">
        <v>900</v>
      </c>
      <c r="I706" t="s">
        <v>737</v>
      </c>
      <c r="J706" t="s">
        <v>738</v>
      </c>
      <c r="K706" s="30">
        <v>43081</v>
      </c>
      <c r="L706" s="8">
        <v>43080.400069444448</v>
      </c>
      <c r="M706" s="21">
        <f>LEN(ProjTextQTable[[#This Row],[text]])</f>
        <v>2194</v>
      </c>
      <c r="N706" s="21">
        <f>LEN(TRIM(CLEAN(SUBSTITUTE(ProjTextQTable[[#This Row],[text]],CHAR(10)," "))))+1 - LEN(SUBSTITUTE(CLEAN(SUBSTITUTE(ProjTextQTable[[#This Row],[text]],CHAR(10)," "))," ",""))</f>
        <v>343</v>
      </c>
      <c r="O706" t="s">
        <v>777</v>
      </c>
      <c r="P706" t="s">
        <v>2205</v>
      </c>
    </row>
    <row r="707" spans="1:16" x14ac:dyDescent="0.35">
      <c r="A707">
        <f t="shared" si="11"/>
        <v>255</v>
      </c>
      <c r="B707" t="s">
        <v>2202</v>
      </c>
      <c r="C707" t="s">
        <v>1645</v>
      </c>
      <c r="D707" t="s">
        <v>734</v>
      </c>
      <c r="E707" t="s">
        <v>863</v>
      </c>
      <c r="F707" t="s">
        <v>561</v>
      </c>
      <c r="G707" t="s">
        <v>902</v>
      </c>
      <c r="H707" t="s">
        <v>903</v>
      </c>
      <c r="I707" t="s">
        <v>737</v>
      </c>
      <c r="J707" t="s">
        <v>738</v>
      </c>
      <c r="K707" s="30">
        <v>43081</v>
      </c>
      <c r="L707" s="8">
        <v>43079.989837962959</v>
      </c>
      <c r="M707" s="21">
        <f>LEN(ProjTextQTable[[#This Row],[text]])</f>
        <v>2272</v>
      </c>
      <c r="N707" s="21">
        <f>LEN(TRIM(CLEAN(SUBSTITUTE(ProjTextQTable[[#This Row],[text]],CHAR(10)," "))))+1 - LEN(SUBSTITUTE(CLEAN(SUBSTITUTE(ProjTextQTable[[#This Row],[text]],CHAR(10)," "))," ",""))</f>
        <v>348</v>
      </c>
      <c r="O707" t="s">
        <v>821</v>
      </c>
      <c r="P707" t="s">
        <v>2206</v>
      </c>
    </row>
    <row r="708" spans="1:16" x14ac:dyDescent="0.35">
      <c r="A708">
        <f t="shared" si="11"/>
        <v>255</v>
      </c>
      <c r="B708" t="s">
        <v>2202</v>
      </c>
      <c r="C708" t="s">
        <v>1645</v>
      </c>
      <c r="D708" t="s">
        <v>734</v>
      </c>
      <c r="E708" t="s">
        <v>863</v>
      </c>
      <c r="F708" t="s">
        <v>632</v>
      </c>
      <c r="G708" t="s">
        <v>996</v>
      </c>
      <c r="H708" t="s">
        <v>997</v>
      </c>
      <c r="I708" t="s">
        <v>737</v>
      </c>
      <c r="J708" t="s">
        <v>738</v>
      </c>
      <c r="K708" s="30">
        <v>43081</v>
      </c>
      <c r="L708" s="8">
        <v>43081.454189814816</v>
      </c>
      <c r="M708" s="21">
        <f>LEN(ProjTextQTable[[#This Row],[text]])</f>
        <v>1507</v>
      </c>
      <c r="N708" s="21">
        <f>LEN(TRIM(CLEAN(SUBSTITUTE(ProjTextQTable[[#This Row],[text]],CHAR(10)," "))))+1 - LEN(SUBSTITUTE(CLEAN(SUBSTITUTE(ProjTextQTable[[#This Row],[text]],CHAR(10)," "))," ",""))</f>
        <v>206</v>
      </c>
      <c r="O708" t="s">
        <v>920</v>
      </c>
      <c r="P708" t="s">
        <v>2207</v>
      </c>
    </row>
    <row r="709" spans="1:16" x14ac:dyDescent="0.35">
      <c r="A709">
        <f t="shared" si="11"/>
        <v>255</v>
      </c>
      <c r="B709" t="s">
        <v>2202</v>
      </c>
      <c r="C709" t="s">
        <v>1645</v>
      </c>
      <c r="D709" t="s">
        <v>734</v>
      </c>
      <c r="E709" t="s">
        <v>863</v>
      </c>
      <c r="F709" t="s">
        <v>661</v>
      </c>
      <c r="G709" t="s">
        <v>872</v>
      </c>
      <c r="H709" t="s">
        <v>873</v>
      </c>
      <c r="I709" t="s">
        <v>737</v>
      </c>
      <c r="J709" t="s">
        <v>738</v>
      </c>
      <c r="K709" s="30">
        <v>43081</v>
      </c>
      <c r="L709" s="8">
        <v>43080.030266203707</v>
      </c>
      <c r="M709" s="21">
        <f>LEN(ProjTextQTable[[#This Row],[text]])</f>
        <v>8969</v>
      </c>
      <c r="N709" s="21">
        <f>LEN(TRIM(CLEAN(SUBSTITUTE(ProjTextQTable[[#This Row],[text]],CHAR(10)," "))))+1 - LEN(SUBSTITUTE(CLEAN(SUBSTITUTE(ProjTextQTable[[#This Row],[text]],CHAR(10)," "))," ",""))</f>
        <v>1438</v>
      </c>
      <c r="O709" t="s">
        <v>777</v>
      </c>
      <c r="P709" t="s">
        <v>2208</v>
      </c>
    </row>
    <row r="710" spans="1:16" x14ac:dyDescent="0.35">
      <c r="A710">
        <f t="shared" si="11"/>
        <v>256</v>
      </c>
      <c r="B710" t="s">
        <v>2209</v>
      </c>
      <c r="C710" t="s">
        <v>2210</v>
      </c>
      <c r="D710" t="s">
        <v>726</v>
      </c>
      <c r="E710" t="s">
        <v>892</v>
      </c>
      <c r="F710" t="s">
        <v>864</v>
      </c>
      <c r="G710" t="s">
        <v>865</v>
      </c>
      <c r="H710" t="s">
        <v>766</v>
      </c>
      <c r="I710" t="s">
        <v>767</v>
      </c>
      <c r="J710" t="s">
        <v>768</v>
      </c>
      <c r="K710" s="30">
        <v>43080</v>
      </c>
      <c r="L710" s="8">
        <v>43081.631805555553</v>
      </c>
      <c r="M710" s="21">
        <f>LEN(ProjTextQTable[[#This Row],[text]])</f>
        <v>3595</v>
      </c>
      <c r="N710" s="21">
        <f>LEN(TRIM(CLEAN(SUBSTITUTE(ProjTextQTable[[#This Row],[text]],CHAR(10)," "))))+1 - LEN(SUBSTITUTE(CLEAN(SUBSTITUTE(ProjTextQTable[[#This Row],[text]],CHAR(10)," "))," ",""))</f>
        <v>537</v>
      </c>
      <c r="O710" t="s">
        <v>769</v>
      </c>
      <c r="P710" t="s">
        <v>2211</v>
      </c>
    </row>
    <row r="711" spans="1:16" x14ac:dyDescent="0.35">
      <c r="A711">
        <f t="shared" si="11"/>
        <v>256</v>
      </c>
      <c r="B711" t="s">
        <v>2209</v>
      </c>
      <c r="C711" t="s">
        <v>2210</v>
      </c>
      <c r="D711" t="s">
        <v>734</v>
      </c>
      <c r="E711" t="s">
        <v>892</v>
      </c>
      <c r="F711" t="s">
        <v>1040</v>
      </c>
      <c r="G711" t="s">
        <v>1041</v>
      </c>
      <c r="H711" t="s">
        <v>1042</v>
      </c>
      <c r="I711" t="s">
        <v>737</v>
      </c>
      <c r="J711" t="s">
        <v>738</v>
      </c>
      <c r="K711" s="30">
        <v>43081</v>
      </c>
      <c r="L711" s="8">
        <v>43081.394583333335</v>
      </c>
      <c r="M711" s="21">
        <f>LEN(ProjTextQTable[[#This Row],[text]])</f>
        <v>3795</v>
      </c>
      <c r="N711" s="21">
        <f>LEN(TRIM(CLEAN(SUBSTITUTE(ProjTextQTable[[#This Row],[text]],CHAR(10)," "))))+1 - LEN(SUBSTITUTE(CLEAN(SUBSTITUTE(ProjTextQTable[[#This Row],[text]],CHAR(10)," "))," ",""))</f>
        <v>564</v>
      </c>
      <c r="O711" t="s">
        <v>773</v>
      </c>
      <c r="P711" t="s">
        <v>2212</v>
      </c>
    </row>
    <row r="712" spans="1:16" x14ac:dyDescent="0.35">
      <c r="A712">
        <f t="shared" si="11"/>
        <v>256</v>
      </c>
      <c r="B712" t="s">
        <v>2209</v>
      </c>
      <c r="C712" t="s">
        <v>2210</v>
      </c>
      <c r="D712" t="s">
        <v>734</v>
      </c>
      <c r="E712" t="s">
        <v>892</v>
      </c>
      <c r="F712" t="s">
        <v>905</v>
      </c>
      <c r="G712" t="s">
        <v>906</v>
      </c>
      <c r="H712" t="s">
        <v>907</v>
      </c>
      <c r="I712" t="s">
        <v>737</v>
      </c>
      <c r="J712" t="s">
        <v>738</v>
      </c>
      <c r="K712" s="30">
        <v>43081</v>
      </c>
      <c r="L712" s="8">
        <v>43081.237442129626</v>
      </c>
      <c r="M712" s="21">
        <f>LEN(ProjTextQTable[[#This Row],[text]])</f>
        <v>2299</v>
      </c>
      <c r="N712" s="21">
        <f>LEN(TRIM(CLEAN(SUBSTITUTE(ProjTextQTable[[#This Row],[text]],CHAR(10)," "))))+1 - LEN(SUBSTITUTE(CLEAN(SUBSTITUTE(ProjTextQTable[[#This Row],[text]],CHAR(10)," "))," ",""))</f>
        <v>317</v>
      </c>
      <c r="O712" t="s">
        <v>744</v>
      </c>
      <c r="P712" t="s">
        <v>2213</v>
      </c>
    </row>
    <row r="713" spans="1:16" x14ac:dyDescent="0.35">
      <c r="A713">
        <f t="shared" si="11"/>
        <v>256</v>
      </c>
      <c r="B713" t="s">
        <v>2209</v>
      </c>
      <c r="C713" t="s">
        <v>2210</v>
      </c>
      <c r="D713" t="s">
        <v>734</v>
      </c>
      <c r="E713" t="s">
        <v>892</v>
      </c>
      <c r="F713" t="s">
        <v>661</v>
      </c>
      <c r="G713" t="s">
        <v>872</v>
      </c>
      <c r="H713" t="s">
        <v>873</v>
      </c>
      <c r="I713" t="s">
        <v>737</v>
      </c>
      <c r="J713" t="s">
        <v>738</v>
      </c>
      <c r="K713" s="30">
        <v>43081</v>
      </c>
      <c r="L713" s="8">
        <v>43081.438344907408</v>
      </c>
      <c r="M713" s="21">
        <f>LEN(ProjTextQTable[[#This Row],[text]])</f>
        <v>2881</v>
      </c>
      <c r="N713" s="21">
        <f>LEN(TRIM(CLEAN(SUBSTITUTE(ProjTextQTable[[#This Row],[text]],CHAR(10)," "))))+1 - LEN(SUBSTITUTE(CLEAN(SUBSTITUTE(ProjTextQTable[[#This Row],[text]],CHAR(10)," "))," ",""))</f>
        <v>439</v>
      </c>
      <c r="O713" t="s">
        <v>830</v>
      </c>
      <c r="P713" t="s">
        <v>2214</v>
      </c>
    </row>
    <row r="714" spans="1:16" x14ac:dyDescent="0.35">
      <c r="A714">
        <f t="shared" si="11"/>
        <v>256</v>
      </c>
      <c r="B714" t="s">
        <v>2209</v>
      </c>
      <c r="C714" t="s">
        <v>2210</v>
      </c>
      <c r="D714" t="s">
        <v>734</v>
      </c>
      <c r="E714" t="s">
        <v>892</v>
      </c>
      <c r="F714" t="s">
        <v>557</v>
      </c>
      <c r="G714" t="s">
        <v>875</v>
      </c>
      <c r="H714" t="s">
        <v>876</v>
      </c>
      <c r="I714" t="s">
        <v>737</v>
      </c>
      <c r="J714" t="s">
        <v>738</v>
      </c>
      <c r="K714" s="30">
        <v>43081</v>
      </c>
      <c r="L714" s="8">
        <v>43081.01494212963</v>
      </c>
      <c r="M714" s="21">
        <f>LEN(ProjTextQTable[[#This Row],[text]])</f>
        <v>3500</v>
      </c>
      <c r="N714" s="21">
        <f>LEN(TRIM(CLEAN(SUBSTITUTE(ProjTextQTable[[#This Row],[text]],CHAR(10)," "))))+1 - LEN(SUBSTITUTE(CLEAN(SUBSTITUTE(ProjTextQTable[[#This Row],[text]],CHAR(10)," "))," ",""))</f>
        <v>536</v>
      </c>
      <c r="O714" t="s">
        <v>773</v>
      </c>
      <c r="P714" t="s">
        <v>2215</v>
      </c>
    </row>
    <row r="715" spans="1:16" x14ac:dyDescent="0.35">
      <c r="A715">
        <f t="shared" si="11"/>
        <v>256</v>
      </c>
      <c r="B715" t="s">
        <v>2209</v>
      </c>
      <c r="C715" t="s">
        <v>2210</v>
      </c>
      <c r="D715" t="s">
        <v>752</v>
      </c>
      <c r="E715" t="s">
        <v>892</v>
      </c>
      <c r="F715" t="s">
        <v>753</v>
      </c>
      <c r="G715" t="s">
        <v>753</v>
      </c>
      <c r="H715" t="s">
        <v>753</v>
      </c>
      <c r="K715" s="30"/>
      <c r="L715" s="8">
        <v>43006.043703703705</v>
      </c>
      <c r="M715" s="21">
        <f>LEN(ProjTextQTable[[#This Row],[text]])</f>
        <v>4309</v>
      </c>
      <c r="N715" s="21">
        <f>LEN(TRIM(CLEAN(SUBSTITUTE(ProjTextQTable[[#This Row],[text]],CHAR(10)," "))))+1 - LEN(SUBSTITUTE(CLEAN(SUBSTITUTE(ProjTextQTable[[#This Row],[text]],CHAR(10)," "))," ",""))</f>
        <v>583</v>
      </c>
      <c r="O715" t="s">
        <v>753</v>
      </c>
      <c r="P715" t="s">
        <v>2216</v>
      </c>
    </row>
    <row r="716" spans="1:16" x14ac:dyDescent="0.35">
      <c r="A716">
        <f t="shared" si="11"/>
        <v>257</v>
      </c>
      <c r="B716" t="s">
        <v>2217</v>
      </c>
      <c r="C716" t="s">
        <v>2218</v>
      </c>
      <c r="D716" t="s">
        <v>752</v>
      </c>
      <c r="E716" t="s">
        <v>1882</v>
      </c>
      <c r="F716" t="s">
        <v>753</v>
      </c>
      <c r="G716" t="s">
        <v>753</v>
      </c>
      <c r="H716" t="s">
        <v>753</v>
      </c>
      <c r="K716" s="30"/>
      <c r="L716" s="8">
        <v>43006.043715277781</v>
      </c>
      <c r="M716" s="21">
        <f>LEN(ProjTextQTable[[#This Row],[text]])</f>
        <v>3790</v>
      </c>
      <c r="N716" s="21">
        <f>LEN(TRIM(CLEAN(SUBSTITUTE(ProjTextQTable[[#This Row],[text]],CHAR(10)," "))))+1 - LEN(SUBSTITUTE(CLEAN(SUBSTITUTE(ProjTextQTable[[#This Row],[text]],CHAR(10)," "))," ",""))</f>
        <v>537</v>
      </c>
      <c r="O716" t="s">
        <v>753</v>
      </c>
      <c r="P716" t="s">
        <v>2219</v>
      </c>
    </row>
    <row r="717" spans="1:16" x14ac:dyDescent="0.35">
      <c r="A717">
        <f t="shared" si="11"/>
        <v>258</v>
      </c>
      <c r="B717" t="s">
        <v>2220</v>
      </c>
      <c r="C717" t="s">
        <v>2221</v>
      </c>
      <c r="D717" t="s">
        <v>726</v>
      </c>
      <c r="E717" t="s">
        <v>912</v>
      </c>
      <c r="F717" t="s">
        <v>913</v>
      </c>
      <c r="G717" t="s">
        <v>914</v>
      </c>
      <c r="H717" t="s">
        <v>1568</v>
      </c>
      <c r="I717" t="s">
        <v>1171</v>
      </c>
      <c r="K717" s="30">
        <v>43067</v>
      </c>
      <c r="L717" s="8">
        <v>43068.531307870369</v>
      </c>
      <c r="M717" s="21">
        <f>LEN(ProjTextQTable[[#This Row],[text]])</f>
        <v>4053</v>
      </c>
      <c r="N717" s="21">
        <f>LEN(TRIM(CLEAN(SUBSTITUTE(ProjTextQTable[[#This Row],[text]],CHAR(10)," "))))+1 - LEN(SUBSTITUTE(CLEAN(SUBSTITUTE(ProjTextQTable[[#This Row],[text]],CHAR(10)," "))," ",""))</f>
        <v>599</v>
      </c>
      <c r="O717" t="s">
        <v>1276</v>
      </c>
      <c r="P717" t="s">
        <v>2222</v>
      </c>
    </row>
    <row r="718" spans="1:16" x14ac:dyDescent="0.35">
      <c r="A718">
        <f t="shared" si="11"/>
        <v>258</v>
      </c>
      <c r="B718" t="s">
        <v>2220</v>
      </c>
      <c r="C718" t="s">
        <v>2221</v>
      </c>
      <c r="D718" t="s">
        <v>734</v>
      </c>
      <c r="E718" t="s">
        <v>912</v>
      </c>
      <c r="F718" t="s">
        <v>552</v>
      </c>
      <c r="G718" t="s">
        <v>916</v>
      </c>
      <c r="H718" t="s">
        <v>917</v>
      </c>
      <c r="I718" t="s">
        <v>737</v>
      </c>
      <c r="J718" t="s">
        <v>738</v>
      </c>
      <c r="K718" s="30">
        <v>43068</v>
      </c>
      <c r="L718" s="8">
        <v>43068.009212962963</v>
      </c>
      <c r="M718" s="21">
        <f>LEN(ProjTextQTable[[#This Row],[text]])</f>
        <v>6404</v>
      </c>
      <c r="N718" s="21">
        <f>LEN(TRIM(CLEAN(SUBSTITUTE(ProjTextQTable[[#This Row],[text]],CHAR(10)," "))))+1 - LEN(SUBSTITUTE(CLEAN(SUBSTITUTE(ProjTextQTable[[#This Row],[text]],CHAR(10)," "))," ",""))</f>
        <v>1001</v>
      </c>
      <c r="O718" t="s">
        <v>821</v>
      </c>
      <c r="P718" t="s">
        <v>2223</v>
      </c>
    </row>
    <row r="719" spans="1:16" x14ac:dyDescent="0.35">
      <c r="A719">
        <f t="shared" si="11"/>
        <v>258</v>
      </c>
      <c r="B719" t="s">
        <v>2220</v>
      </c>
      <c r="C719" t="s">
        <v>2221</v>
      </c>
      <c r="D719" t="s">
        <v>734</v>
      </c>
      <c r="E719" t="s">
        <v>912</v>
      </c>
      <c r="F719" t="s">
        <v>547</v>
      </c>
      <c r="G719" t="s">
        <v>922</v>
      </c>
      <c r="H719" t="s">
        <v>923</v>
      </c>
      <c r="I719" t="s">
        <v>737</v>
      </c>
      <c r="J719" t="s">
        <v>738</v>
      </c>
      <c r="K719" s="30">
        <v>43068</v>
      </c>
      <c r="L719" s="8">
        <v>43067.433912037035</v>
      </c>
      <c r="M719" s="21">
        <f>LEN(ProjTextQTable[[#This Row],[text]])</f>
        <v>1988</v>
      </c>
      <c r="N719" s="21">
        <f>LEN(TRIM(CLEAN(SUBSTITUTE(ProjTextQTable[[#This Row],[text]],CHAR(10)," "))))+1 - LEN(SUBSTITUTE(CLEAN(SUBSTITUTE(ProjTextQTable[[#This Row],[text]],CHAR(10)," "))," ",""))</f>
        <v>287</v>
      </c>
      <c r="O719" t="s">
        <v>777</v>
      </c>
      <c r="P719" t="s">
        <v>2224</v>
      </c>
    </row>
    <row r="720" spans="1:16" x14ac:dyDescent="0.35">
      <c r="A720">
        <f t="shared" si="11"/>
        <v>258</v>
      </c>
      <c r="B720" t="s">
        <v>2220</v>
      </c>
      <c r="C720" t="s">
        <v>2221</v>
      </c>
      <c r="D720" t="s">
        <v>734</v>
      </c>
      <c r="E720" t="s">
        <v>912</v>
      </c>
      <c r="F720" t="s">
        <v>555</v>
      </c>
      <c r="G720" t="s">
        <v>1850</v>
      </c>
      <c r="H720" t="s">
        <v>1851</v>
      </c>
      <c r="I720" t="s">
        <v>737</v>
      </c>
      <c r="J720" t="s">
        <v>738</v>
      </c>
      <c r="K720" s="30">
        <v>43068</v>
      </c>
      <c r="L720" s="8">
        <v>43068.386319444442</v>
      </c>
      <c r="M720" s="21">
        <f>LEN(ProjTextQTable[[#This Row],[text]])</f>
        <v>1489</v>
      </c>
      <c r="N720" s="21">
        <f>LEN(TRIM(CLEAN(SUBSTITUTE(ProjTextQTable[[#This Row],[text]],CHAR(10)," "))))+1 - LEN(SUBSTITUTE(CLEAN(SUBSTITUTE(ProjTextQTable[[#This Row],[text]],CHAR(10)," "))," ",""))</f>
        <v>223</v>
      </c>
      <c r="O720" t="s">
        <v>920</v>
      </c>
      <c r="P720" t="s">
        <v>2225</v>
      </c>
    </row>
    <row r="721" spans="1:16" x14ac:dyDescent="0.35">
      <c r="A721">
        <f t="shared" si="11"/>
        <v>258</v>
      </c>
      <c r="B721" t="s">
        <v>2220</v>
      </c>
      <c r="C721" t="s">
        <v>2221</v>
      </c>
      <c r="D721" t="s">
        <v>734</v>
      </c>
      <c r="E721" t="s">
        <v>912</v>
      </c>
      <c r="F721" t="s">
        <v>536</v>
      </c>
      <c r="G721" t="s">
        <v>925</v>
      </c>
      <c r="H721" t="s">
        <v>926</v>
      </c>
      <c r="I721" t="s">
        <v>737</v>
      </c>
      <c r="J721" t="s">
        <v>769</v>
      </c>
      <c r="K721" s="30">
        <v>43068</v>
      </c>
      <c r="L721" s="8">
        <v>43067.397476851853</v>
      </c>
      <c r="M721" s="21">
        <f>LEN(ProjTextQTable[[#This Row],[text]])</f>
        <v>478</v>
      </c>
      <c r="N721" s="21">
        <f>LEN(TRIM(CLEAN(SUBSTITUTE(ProjTextQTable[[#This Row],[text]],CHAR(10)," "))))+1 - LEN(SUBSTITUTE(CLEAN(SUBSTITUTE(ProjTextQTable[[#This Row],[text]],CHAR(10)," "))," ",""))</f>
        <v>65</v>
      </c>
      <c r="O721" t="s">
        <v>738</v>
      </c>
      <c r="P721" t="s">
        <v>2226</v>
      </c>
    </row>
    <row r="722" spans="1:16" x14ac:dyDescent="0.35">
      <c r="A722">
        <f t="shared" si="11"/>
        <v>258</v>
      </c>
      <c r="B722" t="s">
        <v>2220</v>
      </c>
      <c r="C722" t="s">
        <v>2221</v>
      </c>
      <c r="D722" t="s">
        <v>752</v>
      </c>
      <c r="E722" t="s">
        <v>912</v>
      </c>
      <c r="F722" t="s">
        <v>753</v>
      </c>
      <c r="G722" t="s">
        <v>753</v>
      </c>
      <c r="H722" t="s">
        <v>753</v>
      </c>
      <c r="K722" s="30"/>
      <c r="L722" s="8">
        <v>43006.043715277781</v>
      </c>
      <c r="M722" s="21">
        <f>LEN(ProjTextQTable[[#This Row],[text]])</f>
        <v>4571</v>
      </c>
      <c r="N722" s="21">
        <f>LEN(TRIM(CLEAN(SUBSTITUTE(ProjTextQTable[[#This Row],[text]],CHAR(10)," "))))+1 - LEN(SUBSTITUTE(CLEAN(SUBSTITUTE(ProjTextQTable[[#This Row],[text]],CHAR(10)," "))," ",""))</f>
        <v>642</v>
      </c>
      <c r="O722" t="s">
        <v>753</v>
      </c>
      <c r="P722" t="s">
        <v>2227</v>
      </c>
    </row>
    <row r="723" spans="1:16" x14ac:dyDescent="0.35">
      <c r="A723">
        <f t="shared" si="11"/>
        <v>259</v>
      </c>
      <c r="B723" t="s">
        <v>2228</v>
      </c>
      <c r="C723" t="s">
        <v>2229</v>
      </c>
      <c r="D723" t="s">
        <v>752</v>
      </c>
      <c r="E723" t="s">
        <v>859</v>
      </c>
      <c r="F723" t="s">
        <v>753</v>
      </c>
      <c r="G723" t="s">
        <v>753</v>
      </c>
      <c r="H723" t="s">
        <v>753</v>
      </c>
      <c r="K723" s="30"/>
      <c r="L723" s="8">
        <v>43006.043715277781</v>
      </c>
      <c r="M723" s="21">
        <f>LEN(ProjTextQTable[[#This Row],[text]])</f>
        <v>4425</v>
      </c>
      <c r="N723" s="21">
        <f>LEN(TRIM(CLEAN(SUBSTITUTE(ProjTextQTable[[#This Row],[text]],CHAR(10)," "))))+1 - LEN(SUBSTITUTE(CLEAN(SUBSTITUTE(ProjTextQTable[[#This Row],[text]],CHAR(10)," "))," ",""))</f>
        <v>609</v>
      </c>
      <c r="O723" t="s">
        <v>753</v>
      </c>
      <c r="P723" t="s">
        <v>2230</v>
      </c>
    </row>
    <row r="724" spans="1:16" x14ac:dyDescent="0.35">
      <c r="A724">
        <f t="shared" si="11"/>
        <v>260</v>
      </c>
      <c r="B724" t="s">
        <v>2231</v>
      </c>
      <c r="C724" t="s">
        <v>2232</v>
      </c>
      <c r="D724" t="s">
        <v>752</v>
      </c>
      <c r="E724" t="s">
        <v>807</v>
      </c>
      <c r="F724" t="s">
        <v>753</v>
      </c>
      <c r="G724" t="s">
        <v>753</v>
      </c>
      <c r="H724" t="s">
        <v>753</v>
      </c>
      <c r="K724" s="30"/>
      <c r="L724" s="8">
        <v>43006.043715277781</v>
      </c>
      <c r="M724" s="21">
        <f>LEN(ProjTextQTable[[#This Row],[text]])</f>
        <v>4606</v>
      </c>
      <c r="N724" s="21">
        <f>LEN(TRIM(CLEAN(SUBSTITUTE(ProjTextQTable[[#This Row],[text]],CHAR(10)," "))))+1 - LEN(SUBSTITUTE(CLEAN(SUBSTITUTE(ProjTextQTable[[#This Row],[text]],CHAR(10)," "))," ",""))</f>
        <v>649</v>
      </c>
      <c r="O724" t="s">
        <v>753</v>
      </c>
      <c r="P724" t="s">
        <v>2233</v>
      </c>
    </row>
    <row r="725" spans="1:16" x14ac:dyDescent="0.35">
      <c r="A725">
        <f t="shared" si="11"/>
        <v>261</v>
      </c>
      <c r="B725" t="s">
        <v>2234</v>
      </c>
      <c r="C725" t="s">
        <v>2235</v>
      </c>
      <c r="D725" t="s">
        <v>752</v>
      </c>
      <c r="E725" t="s">
        <v>885</v>
      </c>
      <c r="F725" t="s">
        <v>753</v>
      </c>
      <c r="G725" t="s">
        <v>753</v>
      </c>
      <c r="H725" t="s">
        <v>753</v>
      </c>
      <c r="K725" s="30"/>
      <c r="L725" s="8">
        <v>43006.043726851851</v>
      </c>
      <c r="M725" s="21">
        <f>LEN(ProjTextQTable[[#This Row],[text]])</f>
        <v>3872</v>
      </c>
      <c r="N725" s="21">
        <f>LEN(TRIM(CLEAN(SUBSTITUTE(ProjTextQTable[[#This Row],[text]],CHAR(10)," "))))+1 - LEN(SUBSTITUTE(CLEAN(SUBSTITUTE(ProjTextQTable[[#This Row],[text]],CHAR(10)," "))," ",""))</f>
        <v>538</v>
      </c>
      <c r="O725" t="s">
        <v>753</v>
      </c>
      <c r="P725" t="s">
        <v>2236</v>
      </c>
    </row>
    <row r="726" spans="1:16" x14ac:dyDescent="0.35">
      <c r="A726">
        <f t="shared" si="11"/>
        <v>262</v>
      </c>
      <c r="B726" t="s">
        <v>2237</v>
      </c>
      <c r="C726" t="s">
        <v>2238</v>
      </c>
      <c r="D726" t="s">
        <v>726</v>
      </c>
      <c r="E726" t="s">
        <v>912</v>
      </c>
      <c r="F726" t="s">
        <v>913</v>
      </c>
      <c r="G726" t="s">
        <v>914</v>
      </c>
      <c r="H726" t="s">
        <v>766</v>
      </c>
      <c r="I726" t="s">
        <v>767</v>
      </c>
      <c r="J726" t="s">
        <v>844</v>
      </c>
      <c r="K726" s="30">
        <v>43067</v>
      </c>
      <c r="L726" s="8">
        <v>43068.53019675926</v>
      </c>
      <c r="M726" s="21">
        <f>LEN(ProjTextQTable[[#This Row],[text]])</f>
        <v>2358</v>
      </c>
      <c r="N726" s="21">
        <f>LEN(TRIM(CLEAN(SUBSTITUTE(ProjTextQTable[[#This Row],[text]],CHAR(10)," "))))+1 - LEN(SUBSTITUTE(CLEAN(SUBSTITUTE(ProjTextQTable[[#This Row],[text]],CHAR(10)," "))," ",""))</f>
        <v>338</v>
      </c>
      <c r="O726" t="s">
        <v>769</v>
      </c>
      <c r="P726" t="s">
        <v>2239</v>
      </c>
    </row>
    <row r="727" spans="1:16" x14ac:dyDescent="0.35">
      <c r="A727">
        <f t="shared" si="11"/>
        <v>262</v>
      </c>
      <c r="B727" t="s">
        <v>2237</v>
      </c>
      <c r="C727" t="s">
        <v>2238</v>
      </c>
      <c r="D727" t="s">
        <v>734</v>
      </c>
      <c r="E727" t="s">
        <v>912</v>
      </c>
      <c r="F727" t="s">
        <v>552</v>
      </c>
      <c r="G727" t="s">
        <v>916</v>
      </c>
      <c r="H727" t="s">
        <v>917</v>
      </c>
      <c r="I727" t="s">
        <v>737</v>
      </c>
      <c r="J727" t="s">
        <v>738</v>
      </c>
      <c r="K727" s="30">
        <v>43068</v>
      </c>
      <c r="L727" s="8">
        <v>43068.007476851853</v>
      </c>
      <c r="M727" s="21">
        <f>LEN(ProjTextQTable[[#This Row],[text]])</f>
        <v>8030</v>
      </c>
      <c r="N727" s="21">
        <f>LEN(TRIM(CLEAN(SUBSTITUTE(ProjTextQTable[[#This Row],[text]],CHAR(10)," "))))+1 - LEN(SUBSTITUTE(CLEAN(SUBSTITUTE(ProjTextQTable[[#This Row],[text]],CHAR(10)," "))," ",""))</f>
        <v>1239</v>
      </c>
      <c r="O727" t="s">
        <v>777</v>
      </c>
      <c r="P727" t="s">
        <v>2240</v>
      </c>
    </row>
    <row r="728" spans="1:16" x14ac:dyDescent="0.35">
      <c r="A728">
        <f t="shared" si="11"/>
        <v>262</v>
      </c>
      <c r="B728" t="s">
        <v>2237</v>
      </c>
      <c r="C728" t="s">
        <v>2238</v>
      </c>
      <c r="D728" t="s">
        <v>734</v>
      </c>
      <c r="E728" t="s">
        <v>912</v>
      </c>
      <c r="F728" t="s">
        <v>547</v>
      </c>
      <c r="G728" t="s">
        <v>922</v>
      </c>
      <c r="H728" t="s">
        <v>923</v>
      </c>
      <c r="I728" t="s">
        <v>737</v>
      </c>
      <c r="J728" t="s">
        <v>738</v>
      </c>
      <c r="K728" s="30">
        <v>43068</v>
      </c>
      <c r="L728" s="8">
        <v>43067.441087962965</v>
      </c>
      <c r="M728" s="21">
        <f>LEN(ProjTextQTable[[#This Row],[text]])</f>
        <v>2022</v>
      </c>
      <c r="N728" s="21">
        <f>LEN(TRIM(CLEAN(SUBSTITUTE(ProjTextQTable[[#This Row],[text]],CHAR(10)," "))))+1 - LEN(SUBSTITUTE(CLEAN(SUBSTITUTE(ProjTextQTable[[#This Row],[text]],CHAR(10)," "))," ",""))</f>
        <v>292</v>
      </c>
      <c r="O728" t="s">
        <v>777</v>
      </c>
      <c r="P728" t="s">
        <v>2241</v>
      </c>
    </row>
    <row r="729" spans="1:16" x14ac:dyDescent="0.35">
      <c r="A729">
        <f t="shared" si="11"/>
        <v>262</v>
      </c>
      <c r="B729" t="s">
        <v>2237</v>
      </c>
      <c r="C729" t="s">
        <v>2238</v>
      </c>
      <c r="D729" t="s">
        <v>734</v>
      </c>
      <c r="E729" t="s">
        <v>912</v>
      </c>
      <c r="F729" t="s">
        <v>555</v>
      </c>
      <c r="G729" t="s">
        <v>1850</v>
      </c>
      <c r="H729" t="s">
        <v>1851</v>
      </c>
      <c r="I729" t="s">
        <v>737</v>
      </c>
      <c r="J729" t="s">
        <v>738</v>
      </c>
      <c r="K729" s="30">
        <v>43068</v>
      </c>
      <c r="L729" s="8">
        <v>43068.391701388886</v>
      </c>
      <c r="M729" s="21">
        <f>LEN(ProjTextQTable[[#This Row],[text]])</f>
        <v>1211</v>
      </c>
      <c r="N729" s="21">
        <f>LEN(TRIM(CLEAN(SUBSTITUTE(ProjTextQTable[[#This Row],[text]],CHAR(10)," "))))+1 - LEN(SUBSTITUTE(CLEAN(SUBSTITUTE(ProjTextQTable[[#This Row],[text]],CHAR(10)," "))," ",""))</f>
        <v>186</v>
      </c>
      <c r="O729" t="s">
        <v>920</v>
      </c>
      <c r="P729" t="s">
        <v>2242</v>
      </c>
    </row>
    <row r="730" spans="1:16" x14ac:dyDescent="0.35">
      <c r="A730">
        <f t="shared" si="11"/>
        <v>262</v>
      </c>
      <c r="B730" t="s">
        <v>2237</v>
      </c>
      <c r="C730" t="s">
        <v>2238</v>
      </c>
      <c r="D730" t="s">
        <v>734</v>
      </c>
      <c r="E730" t="s">
        <v>912</v>
      </c>
      <c r="F730" t="s">
        <v>1841</v>
      </c>
      <c r="G730" t="s">
        <v>1842</v>
      </c>
      <c r="H730" t="s">
        <v>1843</v>
      </c>
      <c r="I730" t="s">
        <v>737</v>
      </c>
      <c r="J730" t="s">
        <v>738</v>
      </c>
      <c r="K730" s="30">
        <v>43068</v>
      </c>
      <c r="L730" s="8">
        <v>43067.485034722224</v>
      </c>
      <c r="M730" s="21">
        <f>LEN(ProjTextQTable[[#This Row],[text]])</f>
        <v>2298</v>
      </c>
      <c r="N730" s="21">
        <f>LEN(TRIM(CLEAN(SUBSTITUTE(ProjTextQTable[[#This Row],[text]],CHAR(10)," "))))+1 - LEN(SUBSTITUTE(CLEAN(SUBSTITUTE(ProjTextQTable[[#This Row],[text]],CHAR(10)," "))," ",""))</f>
        <v>333</v>
      </c>
      <c r="O730" t="s">
        <v>777</v>
      </c>
      <c r="P730" t="s">
        <v>2243</v>
      </c>
    </row>
    <row r="731" spans="1:16" x14ac:dyDescent="0.35">
      <c r="A731">
        <f t="shared" si="11"/>
        <v>262</v>
      </c>
      <c r="B731" t="s">
        <v>2237</v>
      </c>
      <c r="C731" t="s">
        <v>2238</v>
      </c>
      <c r="D731" t="s">
        <v>752</v>
      </c>
      <c r="E731" t="s">
        <v>912</v>
      </c>
      <c r="F731" t="s">
        <v>753</v>
      </c>
      <c r="G731" t="s">
        <v>753</v>
      </c>
      <c r="H731" t="s">
        <v>753</v>
      </c>
      <c r="K731" s="30"/>
      <c r="L731" s="8">
        <v>43006.043738425928</v>
      </c>
      <c r="M731" s="21">
        <f>LEN(ProjTextQTable[[#This Row],[text]])</f>
        <v>3944</v>
      </c>
      <c r="N731" s="21">
        <f>LEN(TRIM(CLEAN(SUBSTITUTE(ProjTextQTable[[#This Row],[text]],CHAR(10)," "))))+1 - LEN(SUBSTITUTE(CLEAN(SUBSTITUTE(ProjTextQTable[[#This Row],[text]],CHAR(10)," "))," ",""))</f>
        <v>508</v>
      </c>
      <c r="O731" t="s">
        <v>753</v>
      </c>
      <c r="P731" t="s">
        <v>2244</v>
      </c>
    </row>
    <row r="732" spans="1:16" x14ac:dyDescent="0.35">
      <c r="A732">
        <f t="shared" si="11"/>
        <v>263</v>
      </c>
      <c r="B732" t="s">
        <v>2245</v>
      </c>
      <c r="C732" t="s">
        <v>2246</v>
      </c>
      <c r="D732" t="s">
        <v>752</v>
      </c>
      <c r="E732" t="s">
        <v>807</v>
      </c>
      <c r="F732" t="s">
        <v>753</v>
      </c>
      <c r="G732" t="s">
        <v>753</v>
      </c>
      <c r="H732" t="s">
        <v>753</v>
      </c>
      <c r="K732" s="30"/>
      <c r="L732" s="8">
        <v>43006.043749999997</v>
      </c>
      <c r="M732" s="21">
        <f>LEN(ProjTextQTable[[#This Row],[text]])</f>
        <v>4323</v>
      </c>
      <c r="N732" s="21">
        <f>LEN(TRIM(CLEAN(SUBSTITUTE(ProjTextQTable[[#This Row],[text]],CHAR(10)," "))))+1 - LEN(SUBSTITUTE(CLEAN(SUBSTITUTE(ProjTextQTable[[#This Row],[text]],CHAR(10)," "))," ",""))</f>
        <v>611</v>
      </c>
      <c r="O732" t="s">
        <v>753</v>
      </c>
      <c r="P732" t="s">
        <v>2247</v>
      </c>
    </row>
    <row r="733" spans="1:16" x14ac:dyDescent="0.35">
      <c r="A733">
        <f t="shared" si="11"/>
        <v>264</v>
      </c>
      <c r="B733" t="s">
        <v>2248</v>
      </c>
      <c r="C733" t="s">
        <v>2249</v>
      </c>
      <c r="D733" t="s">
        <v>752</v>
      </c>
      <c r="E733" t="s">
        <v>793</v>
      </c>
      <c r="F733" t="s">
        <v>753</v>
      </c>
      <c r="G733" t="s">
        <v>753</v>
      </c>
      <c r="H733" t="s">
        <v>753</v>
      </c>
      <c r="K733" s="30"/>
      <c r="L733" s="8">
        <v>43006.043749999997</v>
      </c>
      <c r="M733" s="21">
        <f>LEN(ProjTextQTable[[#This Row],[text]])</f>
        <v>4602</v>
      </c>
      <c r="N733" s="21">
        <f>LEN(TRIM(CLEAN(SUBSTITUTE(ProjTextQTable[[#This Row],[text]],CHAR(10)," "))))+1 - LEN(SUBSTITUTE(CLEAN(SUBSTITUTE(ProjTextQTable[[#This Row],[text]],CHAR(10)," "))," ",""))</f>
        <v>652</v>
      </c>
      <c r="O733" t="s">
        <v>753</v>
      </c>
      <c r="P733" t="s">
        <v>2250</v>
      </c>
    </row>
    <row r="734" spans="1:16" x14ac:dyDescent="0.35">
      <c r="A734">
        <f t="shared" si="11"/>
        <v>265</v>
      </c>
      <c r="B734" t="s">
        <v>2251</v>
      </c>
      <c r="C734" t="s">
        <v>2252</v>
      </c>
      <c r="D734" t="s">
        <v>734</v>
      </c>
      <c r="E734" t="s">
        <v>1201</v>
      </c>
      <c r="F734" t="s">
        <v>538</v>
      </c>
      <c r="G734" t="s">
        <v>1202</v>
      </c>
      <c r="H734" t="s">
        <v>1203</v>
      </c>
      <c r="I734" t="s">
        <v>737</v>
      </c>
      <c r="J734" t="s">
        <v>738</v>
      </c>
      <c r="K734" s="30">
        <v>43119</v>
      </c>
      <c r="L734" s="8">
        <v>43087.610601851855</v>
      </c>
      <c r="M734" s="21">
        <f>LEN(ProjTextQTable[[#This Row],[text]])</f>
        <v>5625</v>
      </c>
      <c r="N734" s="21">
        <f>LEN(TRIM(CLEAN(SUBSTITUTE(ProjTextQTable[[#This Row],[text]],CHAR(10)," "))))+1 - LEN(SUBSTITUTE(CLEAN(SUBSTITUTE(ProjTextQTable[[#This Row],[text]],CHAR(10)," "))," ",""))</f>
        <v>896</v>
      </c>
      <c r="O734" t="s">
        <v>773</v>
      </c>
      <c r="P734" t="s">
        <v>2253</v>
      </c>
    </row>
    <row r="735" spans="1:16" x14ac:dyDescent="0.35">
      <c r="A735">
        <f t="shared" si="11"/>
        <v>265</v>
      </c>
      <c r="B735" t="s">
        <v>2251</v>
      </c>
      <c r="C735" t="s">
        <v>2252</v>
      </c>
      <c r="D735" t="s">
        <v>752</v>
      </c>
      <c r="E735" t="s">
        <v>1201</v>
      </c>
      <c r="F735" t="s">
        <v>753</v>
      </c>
      <c r="G735" t="s">
        <v>753</v>
      </c>
      <c r="H735" t="s">
        <v>753</v>
      </c>
      <c r="K735" s="30"/>
      <c r="L735" s="8">
        <v>43006.043749999997</v>
      </c>
      <c r="M735" s="21">
        <f>LEN(ProjTextQTable[[#This Row],[text]])</f>
        <v>4105</v>
      </c>
      <c r="N735" s="21">
        <f>LEN(TRIM(CLEAN(SUBSTITUTE(ProjTextQTable[[#This Row],[text]],CHAR(10)," "))))+1 - LEN(SUBSTITUTE(CLEAN(SUBSTITUTE(ProjTextQTable[[#This Row],[text]],CHAR(10)," "))," ",""))</f>
        <v>570</v>
      </c>
      <c r="O735" t="s">
        <v>753</v>
      </c>
      <c r="P735" t="s">
        <v>2254</v>
      </c>
    </row>
    <row r="736" spans="1:16" x14ac:dyDescent="0.35">
      <c r="A736">
        <f t="shared" si="11"/>
        <v>266</v>
      </c>
      <c r="B736" t="s">
        <v>2255</v>
      </c>
      <c r="C736" t="s">
        <v>2256</v>
      </c>
      <c r="D736" t="s">
        <v>752</v>
      </c>
      <c r="E736" t="s">
        <v>1201</v>
      </c>
      <c r="F736" t="s">
        <v>753</v>
      </c>
      <c r="G736" t="s">
        <v>753</v>
      </c>
      <c r="H736" t="s">
        <v>753</v>
      </c>
      <c r="K736" s="30"/>
      <c r="L736" s="8">
        <v>43006.043761574074</v>
      </c>
      <c r="M736" s="21">
        <f>LEN(ProjTextQTable[[#This Row],[text]])</f>
        <v>3623</v>
      </c>
      <c r="N736" s="21">
        <f>LEN(TRIM(CLEAN(SUBSTITUTE(ProjTextQTable[[#This Row],[text]],CHAR(10)," "))))+1 - LEN(SUBSTITUTE(CLEAN(SUBSTITUTE(ProjTextQTable[[#This Row],[text]],CHAR(10)," "))," ",""))</f>
        <v>521</v>
      </c>
      <c r="O736" t="s">
        <v>753</v>
      </c>
      <c r="P736" t="s">
        <v>2257</v>
      </c>
    </row>
    <row r="737" spans="1:16" x14ac:dyDescent="0.35">
      <c r="A737">
        <f t="shared" si="11"/>
        <v>267</v>
      </c>
      <c r="B737" t="s">
        <v>2258</v>
      </c>
      <c r="C737" t="s">
        <v>2259</v>
      </c>
      <c r="D737" t="s">
        <v>752</v>
      </c>
      <c r="E737" t="s">
        <v>1119</v>
      </c>
      <c r="F737" t="s">
        <v>753</v>
      </c>
      <c r="G737" t="s">
        <v>753</v>
      </c>
      <c r="H737" t="s">
        <v>753</v>
      </c>
      <c r="K737" s="30"/>
      <c r="L737" s="8">
        <v>43006.043761574074</v>
      </c>
      <c r="M737" s="21">
        <f>LEN(ProjTextQTable[[#This Row],[text]])</f>
        <v>2617</v>
      </c>
      <c r="N737" s="21">
        <f>LEN(TRIM(CLEAN(SUBSTITUTE(ProjTextQTable[[#This Row],[text]],CHAR(10)," "))))+1 - LEN(SUBSTITUTE(CLEAN(SUBSTITUTE(ProjTextQTable[[#This Row],[text]],CHAR(10)," "))," ",""))</f>
        <v>360</v>
      </c>
      <c r="O737" t="s">
        <v>753</v>
      </c>
      <c r="P737" t="s">
        <v>2260</v>
      </c>
    </row>
    <row r="738" spans="1:16" x14ac:dyDescent="0.35">
      <c r="A738">
        <f t="shared" si="11"/>
        <v>268</v>
      </c>
      <c r="B738" t="s">
        <v>2261</v>
      </c>
      <c r="C738" t="s">
        <v>2262</v>
      </c>
      <c r="D738" t="s">
        <v>752</v>
      </c>
      <c r="E738" t="s">
        <v>793</v>
      </c>
      <c r="F738" t="s">
        <v>753</v>
      </c>
      <c r="G738" t="s">
        <v>753</v>
      </c>
      <c r="H738" t="s">
        <v>753</v>
      </c>
      <c r="K738" s="30"/>
      <c r="L738" s="8">
        <v>43006.043773148151</v>
      </c>
      <c r="M738" s="21">
        <f>LEN(ProjTextQTable[[#This Row],[text]])</f>
        <v>3705</v>
      </c>
      <c r="N738" s="21">
        <f>LEN(TRIM(CLEAN(SUBSTITUTE(ProjTextQTable[[#This Row],[text]],CHAR(10)," "))))+1 - LEN(SUBSTITUTE(CLEAN(SUBSTITUTE(ProjTextQTable[[#This Row],[text]],CHAR(10)," "))," ",""))</f>
        <v>511</v>
      </c>
      <c r="O738" t="s">
        <v>753</v>
      </c>
      <c r="P738" t="s">
        <v>2263</v>
      </c>
    </row>
    <row r="739" spans="1:16" x14ac:dyDescent="0.35">
      <c r="A739">
        <f t="shared" si="11"/>
        <v>269</v>
      </c>
      <c r="B739" t="s">
        <v>2264</v>
      </c>
      <c r="C739" t="s">
        <v>1677</v>
      </c>
      <c r="D739" t="s">
        <v>726</v>
      </c>
      <c r="E739" t="s">
        <v>1358</v>
      </c>
      <c r="F739" t="s">
        <v>1070</v>
      </c>
      <c r="G739" t="s">
        <v>1071</v>
      </c>
      <c r="H739" t="s">
        <v>766</v>
      </c>
      <c r="I739" t="s">
        <v>767</v>
      </c>
      <c r="J739" t="s">
        <v>285</v>
      </c>
      <c r="K739" s="30">
        <v>43080</v>
      </c>
      <c r="L739" s="8">
        <v>43081.562604166669</v>
      </c>
      <c r="M739" s="21">
        <f>LEN(ProjTextQTable[[#This Row],[text]])</f>
        <v>2444</v>
      </c>
      <c r="N739" s="21">
        <f>LEN(TRIM(CLEAN(SUBSTITUTE(ProjTextQTable[[#This Row],[text]],CHAR(10)," "))))+1 - LEN(SUBSTITUTE(CLEAN(SUBSTITUTE(ProjTextQTable[[#This Row],[text]],CHAR(10)," "))," ",""))</f>
        <v>382</v>
      </c>
      <c r="O739" t="s">
        <v>769</v>
      </c>
      <c r="P739" t="s">
        <v>2265</v>
      </c>
    </row>
    <row r="740" spans="1:16" x14ac:dyDescent="0.35">
      <c r="A740">
        <f t="shared" si="11"/>
        <v>269</v>
      </c>
      <c r="B740" t="s">
        <v>2264</v>
      </c>
      <c r="C740" t="s">
        <v>1677</v>
      </c>
      <c r="D740" t="s">
        <v>734</v>
      </c>
      <c r="E740" t="s">
        <v>1358</v>
      </c>
      <c r="F740" t="s">
        <v>1323</v>
      </c>
      <c r="G740" t="s">
        <v>1324</v>
      </c>
      <c r="H740" t="s">
        <v>1325</v>
      </c>
      <c r="I740" t="s">
        <v>844</v>
      </c>
      <c r="J740" t="s">
        <v>738</v>
      </c>
      <c r="K740" s="30">
        <v>43081</v>
      </c>
      <c r="L740" s="8">
        <v>43081.461342592593</v>
      </c>
      <c r="M740" s="21">
        <f>LEN(ProjTextQTable[[#This Row],[text]])</f>
        <v>1839</v>
      </c>
      <c r="N740" s="21">
        <f>LEN(TRIM(CLEAN(SUBSTITUTE(ProjTextQTable[[#This Row],[text]],CHAR(10)," "))))+1 - LEN(SUBSTITUTE(CLEAN(SUBSTITUTE(ProjTextQTable[[#This Row],[text]],CHAR(10)," "))," ",""))</f>
        <v>297</v>
      </c>
      <c r="O740" t="s">
        <v>830</v>
      </c>
      <c r="P740" t="s">
        <v>2266</v>
      </c>
    </row>
    <row r="741" spans="1:16" x14ac:dyDescent="0.35">
      <c r="A741">
        <f t="shared" si="11"/>
        <v>269</v>
      </c>
      <c r="B741" t="s">
        <v>2264</v>
      </c>
      <c r="C741" t="s">
        <v>1677</v>
      </c>
      <c r="D741" t="s">
        <v>734</v>
      </c>
      <c r="E741" t="s">
        <v>1358</v>
      </c>
      <c r="F741" t="s">
        <v>1076</v>
      </c>
      <c r="G741" t="s">
        <v>1077</v>
      </c>
      <c r="H741" t="s">
        <v>1078</v>
      </c>
      <c r="I741" t="s">
        <v>844</v>
      </c>
      <c r="J741" t="s">
        <v>738</v>
      </c>
      <c r="K741" s="30">
        <v>43081</v>
      </c>
      <c r="L741" s="8">
        <v>43080.381666666668</v>
      </c>
      <c r="M741" s="21">
        <f>LEN(ProjTextQTable[[#This Row],[text]])</f>
        <v>3948</v>
      </c>
      <c r="N741" s="21">
        <f>LEN(TRIM(CLEAN(SUBSTITUTE(ProjTextQTable[[#This Row],[text]],CHAR(10)," "))))+1 - LEN(SUBSTITUTE(CLEAN(SUBSTITUTE(ProjTextQTable[[#This Row],[text]],CHAR(10)," "))," ",""))</f>
        <v>640</v>
      </c>
      <c r="O741" t="s">
        <v>777</v>
      </c>
      <c r="P741" t="s">
        <v>2267</v>
      </c>
    </row>
    <row r="742" spans="1:16" x14ac:dyDescent="0.35">
      <c r="A742">
        <f t="shared" si="11"/>
        <v>269</v>
      </c>
      <c r="B742" t="s">
        <v>2264</v>
      </c>
      <c r="C742" t="s">
        <v>1677</v>
      </c>
      <c r="D742" t="s">
        <v>734</v>
      </c>
      <c r="E742" t="s">
        <v>1358</v>
      </c>
      <c r="F742" t="s">
        <v>525</v>
      </c>
      <c r="G742" t="s">
        <v>1362</v>
      </c>
      <c r="H742" t="s">
        <v>1363</v>
      </c>
      <c r="I742" t="s">
        <v>844</v>
      </c>
      <c r="J742" t="s">
        <v>738</v>
      </c>
      <c r="K742" s="30">
        <v>43081</v>
      </c>
      <c r="L742" s="8">
        <v>43080.619745370372</v>
      </c>
      <c r="M742" s="21">
        <f>LEN(ProjTextQTable[[#This Row],[text]])</f>
        <v>2050</v>
      </c>
      <c r="N742" s="21">
        <f>LEN(TRIM(CLEAN(SUBSTITUTE(ProjTextQTable[[#This Row],[text]],CHAR(10)," "))))+1 - LEN(SUBSTITUTE(CLEAN(SUBSTITUTE(ProjTextQTable[[#This Row],[text]],CHAR(10)," "))," ",""))</f>
        <v>326</v>
      </c>
      <c r="O742" t="s">
        <v>830</v>
      </c>
      <c r="P742" t="s">
        <v>2268</v>
      </c>
    </row>
    <row r="743" spans="1:16" x14ac:dyDescent="0.35">
      <c r="A743">
        <f t="shared" si="11"/>
        <v>269</v>
      </c>
      <c r="B743" t="s">
        <v>2264</v>
      </c>
      <c r="C743" t="s">
        <v>1677</v>
      </c>
      <c r="D743" t="s">
        <v>734</v>
      </c>
      <c r="E743" t="s">
        <v>1358</v>
      </c>
      <c r="F743" t="s">
        <v>527</v>
      </c>
      <c r="G743" t="s">
        <v>1365</v>
      </c>
      <c r="H743" t="s">
        <v>1366</v>
      </c>
      <c r="I743" t="s">
        <v>844</v>
      </c>
      <c r="J743" t="s">
        <v>738</v>
      </c>
      <c r="K743" s="30">
        <v>43081</v>
      </c>
      <c r="L743" s="8">
        <v>43080.922511574077</v>
      </c>
      <c r="M743" s="21">
        <f>LEN(ProjTextQTable[[#This Row],[text]])</f>
        <v>3916</v>
      </c>
      <c r="N743" s="21">
        <f>LEN(TRIM(CLEAN(SUBSTITUTE(ProjTextQTable[[#This Row],[text]],CHAR(10)," "))))+1 - LEN(SUBSTITUTE(CLEAN(SUBSTITUTE(ProjTextQTable[[#This Row],[text]],CHAR(10)," "))," ",""))</f>
        <v>597</v>
      </c>
      <c r="O743" t="s">
        <v>744</v>
      </c>
      <c r="P743" t="s">
        <v>2269</v>
      </c>
    </row>
    <row r="744" spans="1:16" x14ac:dyDescent="0.35">
      <c r="A744">
        <f t="shared" si="11"/>
        <v>269</v>
      </c>
      <c r="B744" t="s">
        <v>2264</v>
      </c>
      <c r="C744" t="s">
        <v>1677</v>
      </c>
      <c r="D744" t="s">
        <v>752</v>
      </c>
      <c r="E744" t="s">
        <v>1358</v>
      </c>
      <c r="F744" t="s">
        <v>753</v>
      </c>
      <c r="G744" t="s">
        <v>753</v>
      </c>
      <c r="H744" t="s">
        <v>753</v>
      </c>
      <c r="K744" s="30"/>
      <c r="L744" s="8">
        <v>43006.043773148151</v>
      </c>
      <c r="M744" s="21">
        <f>LEN(ProjTextQTable[[#This Row],[text]])</f>
        <v>3138</v>
      </c>
      <c r="N744" s="21">
        <f>LEN(TRIM(CLEAN(SUBSTITUTE(ProjTextQTable[[#This Row],[text]],CHAR(10)," "))))+1 - LEN(SUBSTITUTE(CLEAN(SUBSTITUTE(ProjTextQTable[[#This Row],[text]],CHAR(10)," "))," ",""))</f>
        <v>442</v>
      </c>
      <c r="O744" t="s">
        <v>753</v>
      </c>
      <c r="P744" t="s">
        <v>2270</v>
      </c>
    </row>
    <row r="745" spans="1:16" x14ac:dyDescent="0.35">
      <c r="A745">
        <f t="shared" si="11"/>
        <v>270</v>
      </c>
      <c r="B745" t="s">
        <v>2271</v>
      </c>
      <c r="C745" t="s">
        <v>2272</v>
      </c>
      <c r="D745" t="s">
        <v>726</v>
      </c>
      <c r="E745" t="s">
        <v>765</v>
      </c>
      <c r="F745" t="s">
        <v>728</v>
      </c>
      <c r="G745" t="s">
        <v>729</v>
      </c>
      <c r="H745" t="s">
        <v>766</v>
      </c>
      <c r="I745" t="s">
        <v>767</v>
      </c>
      <c r="J745" t="s">
        <v>844</v>
      </c>
      <c r="K745" s="30">
        <v>43076</v>
      </c>
      <c r="L745" s="8">
        <v>43077.497199074074</v>
      </c>
      <c r="M745" s="21">
        <f>LEN(ProjTextQTable[[#This Row],[text]])</f>
        <v>3201</v>
      </c>
      <c r="N745" s="21">
        <f>LEN(TRIM(CLEAN(SUBSTITUTE(ProjTextQTable[[#This Row],[text]],CHAR(10)," "))))+1 - LEN(SUBSTITUTE(CLEAN(SUBSTITUTE(ProjTextQTable[[#This Row],[text]],CHAR(10)," "))," ",""))</f>
        <v>463</v>
      </c>
      <c r="O745" t="s">
        <v>769</v>
      </c>
      <c r="P745" t="s">
        <v>2273</v>
      </c>
    </row>
    <row r="746" spans="1:16" x14ac:dyDescent="0.35">
      <c r="A746">
        <f t="shared" si="11"/>
        <v>270</v>
      </c>
      <c r="B746" t="s">
        <v>2271</v>
      </c>
      <c r="C746" t="s">
        <v>2272</v>
      </c>
      <c r="D746" t="s">
        <v>734</v>
      </c>
      <c r="E746" t="s">
        <v>765</v>
      </c>
      <c r="F746" t="s">
        <v>570</v>
      </c>
      <c r="G746" t="s">
        <v>1173</v>
      </c>
      <c r="H746" t="s">
        <v>1174</v>
      </c>
      <c r="I746" t="s">
        <v>737</v>
      </c>
      <c r="J746" t="s">
        <v>738</v>
      </c>
      <c r="K746" s="30">
        <v>43077</v>
      </c>
      <c r="L746" s="8">
        <v>43074.682303240741</v>
      </c>
      <c r="M746" s="21">
        <f>LEN(ProjTextQTable[[#This Row],[text]])</f>
        <v>3325</v>
      </c>
      <c r="N746" s="21">
        <f>LEN(TRIM(CLEAN(SUBSTITUTE(ProjTextQTable[[#This Row],[text]],CHAR(10)," "))))+1 - LEN(SUBSTITUTE(CLEAN(SUBSTITUTE(ProjTextQTable[[#This Row],[text]],CHAR(10)," "))," ",""))</f>
        <v>485</v>
      </c>
      <c r="O746" t="s">
        <v>777</v>
      </c>
      <c r="P746" t="s">
        <v>2274</v>
      </c>
    </row>
    <row r="747" spans="1:16" x14ac:dyDescent="0.35">
      <c r="A747">
        <f t="shared" si="11"/>
        <v>270</v>
      </c>
      <c r="B747" t="s">
        <v>2271</v>
      </c>
      <c r="C747" t="s">
        <v>2272</v>
      </c>
      <c r="D747" t="s">
        <v>734</v>
      </c>
      <c r="E747" t="s">
        <v>765</v>
      </c>
      <c r="F747" t="s">
        <v>523</v>
      </c>
      <c r="G747" t="s">
        <v>771</v>
      </c>
      <c r="H747" t="s">
        <v>772</v>
      </c>
      <c r="I747" t="s">
        <v>737</v>
      </c>
      <c r="J747" t="s">
        <v>738</v>
      </c>
      <c r="K747" s="30">
        <v>43077</v>
      </c>
      <c r="L747" s="8">
        <v>43073.090798611112</v>
      </c>
      <c r="M747" s="21">
        <f>LEN(ProjTextQTable[[#This Row],[text]])</f>
        <v>2214</v>
      </c>
      <c r="N747" s="21">
        <f>LEN(TRIM(CLEAN(SUBSTITUTE(ProjTextQTable[[#This Row],[text]],CHAR(10)," "))))+1 - LEN(SUBSTITUTE(CLEAN(SUBSTITUTE(ProjTextQTable[[#This Row],[text]],CHAR(10)," "))," ",""))</f>
        <v>336</v>
      </c>
      <c r="O747" t="s">
        <v>777</v>
      </c>
      <c r="P747" t="s">
        <v>2275</v>
      </c>
    </row>
    <row r="748" spans="1:16" x14ac:dyDescent="0.35">
      <c r="A748">
        <f t="shared" si="11"/>
        <v>270</v>
      </c>
      <c r="B748" t="s">
        <v>2271</v>
      </c>
      <c r="C748" t="s">
        <v>2272</v>
      </c>
      <c r="D748" t="s">
        <v>734</v>
      </c>
      <c r="E748" t="s">
        <v>765</v>
      </c>
      <c r="F748" t="s">
        <v>703</v>
      </c>
      <c r="G748" t="s">
        <v>749</v>
      </c>
      <c r="H748" t="s">
        <v>750</v>
      </c>
      <c r="I748" t="s">
        <v>737</v>
      </c>
      <c r="J748" t="s">
        <v>738</v>
      </c>
      <c r="K748" s="30">
        <v>43077</v>
      </c>
      <c r="L748" s="8">
        <v>43077.465520833335</v>
      </c>
      <c r="M748" s="21">
        <f>LEN(ProjTextQTable[[#This Row],[text]])</f>
        <v>2607</v>
      </c>
      <c r="N748" s="21">
        <f>LEN(TRIM(CLEAN(SUBSTITUTE(ProjTextQTable[[#This Row],[text]],CHAR(10)," "))))+1 - LEN(SUBSTITUTE(CLEAN(SUBSTITUTE(ProjTextQTable[[#This Row],[text]],CHAR(10)," "))," ",""))</f>
        <v>407</v>
      </c>
      <c r="O748" t="s">
        <v>773</v>
      </c>
      <c r="P748" t="s">
        <v>2276</v>
      </c>
    </row>
    <row r="749" spans="1:16" x14ac:dyDescent="0.35">
      <c r="A749">
        <f t="shared" si="11"/>
        <v>270</v>
      </c>
      <c r="B749" t="s">
        <v>2271</v>
      </c>
      <c r="C749" t="s">
        <v>2272</v>
      </c>
      <c r="D749" t="s">
        <v>734</v>
      </c>
      <c r="E749" t="s">
        <v>765</v>
      </c>
      <c r="F749" t="s">
        <v>531</v>
      </c>
      <c r="G749" t="s">
        <v>780</v>
      </c>
      <c r="H749" t="s">
        <v>781</v>
      </c>
      <c r="I749" t="s">
        <v>737</v>
      </c>
      <c r="J749" t="s">
        <v>738</v>
      </c>
      <c r="K749" s="30">
        <v>43077</v>
      </c>
      <c r="L749" s="8">
        <v>43072.742881944447</v>
      </c>
      <c r="M749" s="21">
        <f>LEN(ProjTextQTable[[#This Row],[text]])</f>
        <v>2558</v>
      </c>
      <c r="N749" s="21">
        <f>LEN(TRIM(CLEAN(SUBSTITUTE(ProjTextQTable[[#This Row],[text]],CHAR(10)," "))))+1 - LEN(SUBSTITUTE(CLEAN(SUBSTITUTE(ProjTextQTable[[#This Row],[text]],CHAR(10)," "))," ",""))</f>
        <v>379</v>
      </c>
      <c r="O749" t="s">
        <v>739</v>
      </c>
      <c r="P749" t="s">
        <v>2277</v>
      </c>
    </row>
    <row r="750" spans="1:16" x14ac:dyDescent="0.35">
      <c r="A750">
        <f t="shared" si="11"/>
        <v>270</v>
      </c>
      <c r="B750" t="s">
        <v>2271</v>
      </c>
      <c r="C750" t="s">
        <v>2272</v>
      </c>
      <c r="D750" t="s">
        <v>752</v>
      </c>
      <c r="E750" t="s">
        <v>765</v>
      </c>
      <c r="F750" t="s">
        <v>753</v>
      </c>
      <c r="G750" t="s">
        <v>753</v>
      </c>
      <c r="H750" t="s">
        <v>753</v>
      </c>
      <c r="K750" s="30"/>
      <c r="L750" s="8">
        <v>43006.04378472222</v>
      </c>
      <c r="M750" s="21">
        <f>LEN(ProjTextQTable[[#This Row],[text]])</f>
        <v>3199</v>
      </c>
      <c r="N750" s="21">
        <f>LEN(TRIM(CLEAN(SUBSTITUTE(ProjTextQTable[[#This Row],[text]],CHAR(10)," "))))+1 - LEN(SUBSTITUTE(CLEAN(SUBSTITUTE(ProjTextQTable[[#This Row],[text]],CHAR(10)," "))," ",""))</f>
        <v>471</v>
      </c>
      <c r="O750" t="s">
        <v>753</v>
      </c>
      <c r="P750" t="s">
        <v>2278</v>
      </c>
    </row>
    <row r="751" spans="1:16" x14ac:dyDescent="0.35">
      <c r="A751">
        <f t="shared" si="11"/>
        <v>271</v>
      </c>
      <c r="B751" t="s">
        <v>2279</v>
      </c>
      <c r="C751" t="s">
        <v>2280</v>
      </c>
      <c r="D751" t="s">
        <v>752</v>
      </c>
      <c r="E751" t="s">
        <v>807</v>
      </c>
      <c r="F751" t="s">
        <v>753</v>
      </c>
      <c r="G751" t="s">
        <v>753</v>
      </c>
      <c r="H751" t="s">
        <v>753</v>
      </c>
      <c r="K751" s="30"/>
      <c r="L751" s="8">
        <v>43006.04378472222</v>
      </c>
      <c r="M751" s="21">
        <f>LEN(ProjTextQTable[[#This Row],[text]])</f>
        <v>4497</v>
      </c>
      <c r="N751" s="21">
        <f>LEN(TRIM(CLEAN(SUBSTITUTE(ProjTextQTable[[#This Row],[text]],CHAR(10)," "))))+1 - LEN(SUBSTITUTE(CLEAN(SUBSTITUTE(ProjTextQTable[[#This Row],[text]],CHAR(10)," "))," ",""))</f>
        <v>644</v>
      </c>
      <c r="O751" t="s">
        <v>753</v>
      </c>
      <c r="P751" t="s">
        <v>2281</v>
      </c>
    </row>
    <row r="752" spans="1:16" x14ac:dyDescent="0.35">
      <c r="A752">
        <f t="shared" si="11"/>
        <v>272</v>
      </c>
      <c r="B752" t="s">
        <v>2282</v>
      </c>
      <c r="C752" t="s">
        <v>2283</v>
      </c>
      <c r="D752" t="s">
        <v>752</v>
      </c>
      <c r="E752" t="s">
        <v>807</v>
      </c>
      <c r="F752" t="s">
        <v>753</v>
      </c>
      <c r="G752" t="s">
        <v>753</v>
      </c>
      <c r="H752" t="s">
        <v>753</v>
      </c>
      <c r="K752" s="30"/>
      <c r="L752" s="8">
        <v>43006.04378472222</v>
      </c>
      <c r="M752" s="21">
        <f>LEN(ProjTextQTable[[#This Row],[text]])</f>
        <v>4528</v>
      </c>
      <c r="N752" s="21">
        <f>LEN(TRIM(CLEAN(SUBSTITUTE(ProjTextQTable[[#This Row],[text]],CHAR(10)," "))))+1 - LEN(SUBSTITUTE(CLEAN(SUBSTITUTE(ProjTextQTable[[#This Row],[text]],CHAR(10)," "))," ",""))</f>
        <v>622</v>
      </c>
      <c r="O752" t="s">
        <v>753</v>
      </c>
      <c r="P752" t="s">
        <v>2284</v>
      </c>
    </row>
    <row r="753" spans="1:16" x14ac:dyDescent="0.35">
      <c r="A753">
        <f t="shared" si="11"/>
        <v>273</v>
      </c>
      <c r="B753" t="s">
        <v>2285</v>
      </c>
      <c r="C753" t="s">
        <v>2286</v>
      </c>
      <c r="D753" t="s">
        <v>726</v>
      </c>
      <c r="E753" t="s">
        <v>948</v>
      </c>
      <c r="F753" t="s">
        <v>949</v>
      </c>
      <c r="G753" t="s">
        <v>950</v>
      </c>
      <c r="H753" t="s">
        <v>814</v>
      </c>
      <c r="I753" t="s">
        <v>815</v>
      </c>
      <c r="K753" s="30">
        <v>43082</v>
      </c>
      <c r="L753" s="8">
        <v>43083.649525462963</v>
      </c>
      <c r="M753" s="21">
        <f>LEN(ProjTextQTable[[#This Row],[text]])</f>
        <v>2176</v>
      </c>
      <c r="N753" s="21">
        <f>LEN(TRIM(CLEAN(SUBSTITUTE(ProjTextQTable[[#This Row],[text]],CHAR(10)," "))))+1 - LEN(SUBSTITUTE(CLEAN(SUBSTITUTE(ProjTextQTable[[#This Row],[text]],CHAR(10)," "))," ",""))</f>
        <v>295</v>
      </c>
      <c r="O753" t="s">
        <v>816</v>
      </c>
      <c r="P753" t="s">
        <v>2287</v>
      </c>
    </row>
    <row r="754" spans="1:16" x14ac:dyDescent="0.35">
      <c r="A754">
        <f t="shared" si="11"/>
        <v>273</v>
      </c>
      <c r="B754" t="s">
        <v>2285</v>
      </c>
      <c r="C754" t="s">
        <v>2286</v>
      </c>
      <c r="D754" t="s">
        <v>734</v>
      </c>
      <c r="E754" t="s">
        <v>948</v>
      </c>
      <c r="F754" t="s">
        <v>637</v>
      </c>
      <c r="G754" t="s">
        <v>1124</v>
      </c>
      <c r="H754" t="s">
        <v>1125</v>
      </c>
      <c r="I754" t="s">
        <v>737</v>
      </c>
      <c r="J754" t="s">
        <v>738</v>
      </c>
      <c r="K754" s="30">
        <v>43083</v>
      </c>
      <c r="L754" s="8">
        <v>43081.331238425926</v>
      </c>
      <c r="M754" s="21">
        <f>LEN(ProjTextQTable[[#This Row],[text]])</f>
        <v>2224</v>
      </c>
      <c r="N754" s="21">
        <f>LEN(TRIM(CLEAN(SUBSTITUTE(ProjTextQTable[[#This Row],[text]],CHAR(10)," "))))+1 - LEN(SUBSTITUTE(CLEAN(SUBSTITUTE(ProjTextQTable[[#This Row],[text]],CHAR(10)," "))," ",""))</f>
        <v>354</v>
      </c>
      <c r="O754" t="s">
        <v>773</v>
      </c>
      <c r="P754" t="s">
        <v>2288</v>
      </c>
    </row>
    <row r="755" spans="1:16" x14ac:dyDescent="0.35">
      <c r="A755">
        <f t="shared" si="11"/>
        <v>273</v>
      </c>
      <c r="B755" t="s">
        <v>2285</v>
      </c>
      <c r="C755" t="s">
        <v>2286</v>
      </c>
      <c r="D755" t="s">
        <v>734</v>
      </c>
      <c r="E755" t="s">
        <v>948</v>
      </c>
      <c r="F755" t="s">
        <v>658</v>
      </c>
      <c r="G755" t="s">
        <v>1130</v>
      </c>
      <c r="H755" t="s">
        <v>1131</v>
      </c>
      <c r="I755" t="s">
        <v>737</v>
      </c>
      <c r="J755" t="s">
        <v>738</v>
      </c>
      <c r="K755" s="30">
        <v>43083</v>
      </c>
      <c r="L755" s="8">
        <v>43082.640324074076</v>
      </c>
      <c r="M755" s="21">
        <f>LEN(ProjTextQTable[[#This Row],[text]])</f>
        <v>2860</v>
      </c>
      <c r="N755" s="21">
        <f>LEN(TRIM(CLEAN(SUBSTITUTE(ProjTextQTable[[#This Row],[text]],CHAR(10)," "))))+1 - LEN(SUBSTITUTE(CLEAN(SUBSTITUTE(ProjTextQTable[[#This Row],[text]],CHAR(10)," "))," ",""))</f>
        <v>401</v>
      </c>
      <c r="O755" t="s">
        <v>821</v>
      </c>
      <c r="P755" t="s">
        <v>2289</v>
      </c>
    </row>
    <row r="756" spans="1:16" x14ac:dyDescent="0.35">
      <c r="A756">
        <f t="shared" si="11"/>
        <v>273</v>
      </c>
      <c r="B756" t="s">
        <v>2285</v>
      </c>
      <c r="C756" t="s">
        <v>2286</v>
      </c>
      <c r="D756" t="s">
        <v>734</v>
      </c>
      <c r="E756" t="s">
        <v>948</v>
      </c>
      <c r="F756" t="s">
        <v>709</v>
      </c>
      <c r="G756" t="s">
        <v>952</v>
      </c>
      <c r="H756" t="s">
        <v>953</v>
      </c>
      <c r="I756" t="s">
        <v>737</v>
      </c>
      <c r="J756" t="s">
        <v>738</v>
      </c>
      <c r="K756" s="30">
        <v>43083</v>
      </c>
      <c r="L756" s="8">
        <v>43082.698773148149</v>
      </c>
      <c r="M756" s="21">
        <f>LEN(ProjTextQTable[[#This Row],[text]])</f>
        <v>3216</v>
      </c>
      <c r="N756" s="21">
        <f>LEN(TRIM(CLEAN(SUBSTITUTE(ProjTextQTable[[#This Row],[text]],CHAR(10)," "))))+1 - LEN(SUBSTITUTE(CLEAN(SUBSTITUTE(ProjTextQTable[[#This Row],[text]],CHAR(10)," "))," ",""))</f>
        <v>496</v>
      </c>
      <c r="O756" t="s">
        <v>777</v>
      </c>
      <c r="P756" t="s">
        <v>2290</v>
      </c>
    </row>
    <row r="757" spans="1:16" x14ac:dyDescent="0.35">
      <c r="A757">
        <f t="shared" si="11"/>
        <v>273</v>
      </c>
      <c r="B757" t="s">
        <v>2285</v>
      </c>
      <c r="C757" t="s">
        <v>2286</v>
      </c>
      <c r="D757" t="s">
        <v>734</v>
      </c>
      <c r="E757" t="s">
        <v>948</v>
      </c>
      <c r="F757" t="s">
        <v>541</v>
      </c>
      <c r="G757" t="s">
        <v>955</v>
      </c>
      <c r="H757" t="s">
        <v>956</v>
      </c>
      <c r="I757" t="s">
        <v>737</v>
      </c>
      <c r="J757" t="s">
        <v>738</v>
      </c>
      <c r="K757" s="30">
        <v>43083</v>
      </c>
      <c r="L757" s="8">
        <v>43079.975439814814</v>
      </c>
      <c r="M757" s="21">
        <f>LEN(ProjTextQTable[[#This Row],[text]])</f>
        <v>6812</v>
      </c>
      <c r="N757" s="21">
        <f>LEN(TRIM(CLEAN(SUBSTITUTE(ProjTextQTable[[#This Row],[text]],CHAR(10)," "))))+1 - LEN(SUBSTITUTE(CLEAN(SUBSTITUTE(ProjTextQTable[[#This Row],[text]],CHAR(10)," "))," ",""))</f>
        <v>986</v>
      </c>
      <c r="O757" t="s">
        <v>777</v>
      </c>
      <c r="P757" t="s">
        <v>2291</v>
      </c>
    </row>
    <row r="758" spans="1:16" x14ac:dyDescent="0.35">
      <c r="A758">
        <f t="shared" si="11"/>
        <v>274</v>
      </c>
      <c r="B758" t="s">
        <v>2292</v>
      </c>
      <c r="C758" t="s">
        <v>2293</v>
      </c>
      <c r="D758" t="s">
        <v>752</v>
      </c>
      <c r="E758" t="s">
        <v>859</v>
      </c>
      <c r="F758" t="s">
        <v>753</v>
      </c>
      <c r="G758" t="s">
        <v>753</v>
      </c>
      <c r="H758" t="s">
        <v>753</v>
      </c>
      <c r="K758" s="30"/>
      <c r="L758" s="8">
        <v>43006.043796296297</v>
      </c>
      <c r="M758" s="21">
        <f>LEN(ProjTextQTable[[#This Row],[text]])</f>
        <v>3590</v>
      </c>
      <c r="N758" s="21">
        <f>LEN(TRIM(CLEAN(SUBSTITUTE(ProjTextQTable[[#This Row],[text]],CHAR(10)," "))))+1 - LEN(SUBSTITUTE(CLEAN(SUBSTITUTE(ProjTextQTable[[#This Row],[text]],CHAR(10)," "))," ",""))</f>
        <v>480</v>
      </c>
      <c r="O758" t="s">
        <v>753</v>
      </c>
      <c r="P758" t="s">
        <v>2294</v>
      </c>
    </row>
    <row r="759" spans="1:16" x14ac:dyDescent="0.35">
      <c r="A759">
        <f t="shared" si="11"/>
        <v>275</v>
      </c>
      <c r="B759" t="s">
        <v>2295</v>
      </c>
      <c r="C759" t="s">
        <v>2296</v>
      </c>
      <c r="D759" t="s">
        <v>752</v>
      </c>
      <c r="E759" t="s">
        <v>807</v>
      </c>
      <c r="F759" t="s">
        <v>753</v>
      </c>
      <c r="G759" t="s">
        <v>753</v>
      </c>
      <c r="H759" t="s">
        <v>753</v>
      </c>
      <c r="K759" s="30"/>
      <c r="L759" s="8">
        <v>43006.043796296297</v>
      </c>
      <c r="M759" s="21">
        <f>LEN(ProjTextQTable[[#This Row],[text]])</f>
        <v>3623</v>
      </c>
      <c r="N759" s="21">
        <f>LEN(TRIM(CLEAN(SUBSTITUTE(ProjTextQTable[[#This Row],[text]],CHAR(10)," "))))+1 - LEN(SUBSTITUTE(CLEAN(SUBSTITUTE(ProjTextQTable[[#This Row],[text]],CHAR(10)," "))," ",""))</f>
        <v>505</v>
      </c>
      <c r="O759" t="s">
        <v>753</v>
      </c>
      <c r="P759" t="s">
        <v>2297</v>
      </c>
    </row>
    <row r="760" spans="1:16" x14ac:dyDescent="0.35">
      <c r="A760">
        <f t="shared" si="11"/>
        <v>276</v>
      </c>
      <c r="B760" t="s">
        <v>2298</v>
      </c>
      <c r="C760" t="s">
        <v>2299</v>
      </c>
      <c r="D760" t="s">
        <v>752</v>
      </c>
      <c r="E760" t="s">
        <v>761</v>
      </c>
      <c r="F760" t="s">
        <v>753</v>
      </c>
      <c r="G760" t="s">
        <v>753</v>
      </c>
      <c r="H760" t="s">
        <v>753</v>
      </c>
      <c r="K760" s="30"/>
      <c r="L760" s="8">
        <v>43006.043807870374</v>
      </c>
      <c r="M760" s="21">
        <f>LEN(ProjTextQTable[[#This Row],[text]])</f>
        <v>3769</v>
      </c>
      <c r="N760" s="21">
        <f>LEN(TRIM(CLEAN(SUBSTITUTE(ProjTextQTable[[#This Row],[text]],CHAR(10)," "))))+1 - LEN(SUBSTITUTE(CLEAN(SUBSTITUTE(ProjTextQTable[[#This Row],[text]],CHAR(10)," "))," ",""))</f>
        <v>532</v>
      </c>
      <c r="O760" t="s">
        <v>753</v>
      </c>
      <c r="P760" t="s">
        <v>2300</v>
      </c>
    </row>
    <row r="761" spans="1:16" x14ac:dyDescent="0.35">
      <c r="A761">
        <f t="shared" si="11"/>
        <v>277</v>
      </c>
      <c r="B761" t="s">
        <v>2301</v>
      </c>
      <c r="C761" t="s">
        <v>2302</v>
      </c>
      <c r="D761" t="s">
        <v>752</v>
      </c>
      <c r="E761" t="s">
        <v>1185</v>
      </c>
      <c r="F761" t="s">
        <v>753</v>
      </c>
      <c r="G761" t="s">
        <v>753</v>
      </c>
      <c r="H761" t="s">
        <v>753</v>
      </c>
      <c r="K761" s="30"/>
      <c r="L761" s="8">
        <v>43006.043807870374</v>
      </c>
      <c r="M761" s="21">
        <f>LEN(ProjTextQTable[[#This Row],[text]])</f>
        <v>4451</v>
      </c>
      <c r="N761" s="21">
        <f>LEN(TRIM(CLEAN(SUBSTITUTE(ProjTextQTable[[#This Row],[text]],CHAR(10)," "))))+1 - LEN(SUBSTITUTE(CLEAN(SUBSTITUTE(ProjTextQTable[[#This Row],[text]],CHAR(10)," "))," ",""))</f>
        <v>565</v>
      </c>
      <c r="O761" t="s">
        <v>753</v>
      </c>
      <c r="P761" t="s">
        <v>2303</v>
      </c>
    </row>
    <row r="762" spans="1:16" x14ac:dyDescent="0.35">
      <c r="A762">
        <f t="shared" si="11"/>
        <v>278</v>
      </c>
      <c r="B762" t="s">
        <v>2304</v>
      </c>
      <c r="C762" t="s">
        <v>1445</v>
      </c>
      <c r="D762" t="s">
        <v>752</v>
      </c>
      <c r="E762" t="s">
        <v>935</v>
      </c>
      <c r="F762" t="s">
        <v>753</v>
      </c>
      <c r="G762" t="s">
        <v>753</v>
      </c>
      <c r="H762" t="s">
        <v>753</v>
      </c>
      <c r="K762" s="30"/>
      <c r="L762" s="8">
        <v>43006.043819444443</v>
      </c>
      <c r="M762" s="21">
        <f>LEN(ProjTextQTable[[#This Row],[text]])</f>
        <v>4235</v>
      </c>
      <c r="N762" s="21">
        <f>LEN(TRIM(CLEAN(SUBSTITUTE(ProjTextQTable[[#This Row],[text]],CHAR(10)," "))))+1 - LEN(SUBSTITUTE(CLEAN(SUBSTITUTE(ProjTextQTable[[#This Row],[text]],CHAR(10)," "))," ",""))</f>
        <v>604</v>
      </c>
      <c r="O762" t="s">
        <v>753</v>
      </c>
      <c r="P762" t="s">
        <v>2305</v>
      </c>
    </row>
    <row r="763" spans="1:16" x14ac:dyDescent="0.35">
      <c r="A763">
        <f t="shared" si="11"/>
        <v>279</v>
      </c>
      <c r="B763" t="s">
        <v>2306</v>
      </c>
      <c r="C763" t="s">
        <v>2148</v>
      </c>
      <c r="D763" t="s">
        <v>726</v>
      </c>
      <c r="E763" t="s">
        <v>863</v>
      </c>
      <c r="F763" t="s">
        <v>864</v>
      </c>
      <c r="G763" t="s">
        <v>865</v>
      </c>
      <c r="H763" t="s">
        <v>766</v>
      </c>
      <c r="I763" t="s">
        <v>767</v>
      </c>
      <c r="J763" t="s">
        <v>768</v>
      </c>
      <c r="K763" s="30">
        <v>43080</v>
      </c>
      <c r="L763" s="8">
        <v>43081.631724537037</v>
      </c>
      <c r="M763" s="21">
        <f>LEN(ProjTextQTable[[#This Row],[text]])</f>
        <v>5424</v>
      </c>
      <c r="N763" s="21">
        <f>LEN(TRIM(CLEAN(SUBSTITUTE(ProjTextQTable[[#This Row],[text]],CHAR(10)," "))))+1 - LEN(SUBSTITUTE(CLEAN(SUBSTITUTE(ProjTextQTable[[#This Row],[text]],CHAR(10)," "))," ",""))</f>
        <v>820</v>
      </c>
      <c r="O763" t="s">
        <v>769</v>
      </c>
      <c r="P763" t="s">
        <v>2307</v>
      </c>
    </row>
    <row r="764" spans="1:16" x14ac:dyDescent="0.35">
      <c r="A764">
        <f t="shared" si="11"/>
        <v>279</v>
      </c>
      <c r="B764" t="s">
        <v>2306</v>
      </c>
      <c r="C764" t="s">
        <v>2148</v>
      </c>
      <c r="D764" t="s">
        <v>734</v>
      </c>
      <c r="E764" t="s">
        <v>863</v>
      </c>
      <c r="F764" t="s">
        <v>898</v>
      </c>
      <c r="G764" t="s">
        <v>899</v>
      </c>
      <c r="H764" t="s">
        <v>900</v>
      </c>
      <c r="I764" t="s">
        <v>737</v>
      </c>
      <c r="J764" t="s">
        <v>738</v>
      </c>
      <c r="K764" s="30">
        <v>43081</v>
      </c>
      <c r="L764" s="8">
        <v>43079.950520833336</v>
      </c>
      <c r="M764" s="21">
        <f>LEN(ProjTextQTable[[#This Row],[text]])</f>
        <v>2152</v>
      </c>
      <c r="N764" s="21">
        <f>LEN(TRIM(CLEAN(SUBSTITUTE(ProjTextQTable[[#This Row],[text]],CHAR(10)," "))))+1 - LEN(SUBSTITUTE(CLEAN(SUBSTITUTE(ProjTextQTable[[#This Row],[text]],CHAR(10)," "))," ",""))</f>
        <v>313</v>
      </c>
      <c r="O764" t="s">
        <v>830</v>
      </c>
      <c r="P764" t="s">
        <v>2308</v>
      </c>
    </row>
    <row r="765" spans="1:16" x14ac:dyDescent="0.35">
      <c r="A765">
        <f t="shared" si="11"/>
        <v>279</v>
      </c>
      <c r="B765" t="s">
        <v>2306</v>
      </c>
      <c r="C765" t="s">
        <v>2148</v>
      </c>
      <c r="D765" t="s">
        <v>734</v>
      </c>
      <c r="E765" t="s">
        <v>863</v>
      </c>
      <c r="F765" t="s">
        <v>561</v>
      </c>
      <c r="G765" t="s">
        <v>902</v>
      </c>
      <c r="H765" t="s">
        <v>903</v>
      </c>
      <c r="I765" t="s">
        <v>737</v>
      </c>
      <c r="J765" t="s">
        <v>738</v>
      </c>
      <c r="K765" s="30">
        <v>43081</v>
      </c>
      <c r="L765" s="8">
        <v>43080.119537037041</v>
      </c>
      <c r="M765" s="21">
        <f>LEN(ProjTextQTable[[#This Row],[text]])</f>
        <v>3187</v>
      </c>
      <c r="N765" s="21">
        <f>LEN(TRIM(CLEAN(SUBSTITUTE(ProjTextQTable[[#This Row],[text]],CHAR(10)," "))))+1 - LEN(SUBSTITUTE(CLEAN(SUBSTITUTE(ProjTextQTable[[#This Row],[text]],CHAR(10)," "))," ",""))</f>
        <v>492</v>
      </c>
      <c r="O765" t="s">
        <v>773</v>
      </c>
      <c r="P765" t="s">
        <v>2309</v>
      </c>
    </row>
    <row r="766" spans="1:16" x14ac:dyDescent="0.35">
      <c r="A766">
        <f t="shared" si="11"/>
        <v>279</v>
      </c>
      <c r="B766" t="s">
        <v>2306</v>
      </c>
      <c r="C766" t="s">
        <v>2148</v>
      </c>
      <c r="D766" t="s">
        <v>734</v>
      </c>
      <c r="E766" t="s">
        <v>863</v>
      </c>
      <c r="F766" t="s">
        <v>661</v>
      </c>
      <c r="G766" t="s">
        <v>872</v>
      </c>
      <c r="H766" t="s">
        <v>873</v>
      </c>
      <c r="I766" t="s">
        <v>737</v>
      </c>
      <c r="J766" t="s">
        <v>738</v>
      </c>
      <c r="K766" s="30">
        <v>43081</v>
      </c>
      <c r="L766" s="8">
        <v>43080.599953703706</v>
      </c>
      <c r="M766" s="21">
        <f>LEN(ProjTextQTable[[#This Row],[text]])</f>
        <v>8340</v>
      </c>
      <c r="N766" s="21">
        <f>LEN(TRIM(CLEAN(SUBSTITUTE(ProjTextQTable[[#This Row],[text]],CHAR(10)," "))))+1 - LEN(SUBSTITUTE(CLEAN(SUBSTITUTE(ProjTextQTable[[#This Row],[text]],CHAR(10)," "))," ",""))</f>
        <v>1284</v>
      </c>
      <c r="O766" t="s">
        <v>773</v>
      </c>
      <c r="P766" t="s">
        <v>2310</v>
      </c>
    </row>
    <row r="767" spans="1:16" x14ac:dyDescent="0.35">
      <c r="A767">
        <f t="shared" si="11"/>
        <v>279</v>
      </c>
      <c r="B767" t="s">
        <v>2306</v>
      </c>
      <c r="C767" t="s">
        <v>2148</v>
      </c>
      <c r="D767" t="s">
        <v>734</v>
      </c>
      <c r="E767" t="s">
        <v>863</v>
      </c>
      <c r="F767" t="s">
        <v>878</v>
      </c>
      <c r="G767" t="s">
        <v>879</v>
      </c>
      <c r="H767" t="s">
        <v>880</v>
      </c>
      <c r="I767" t="s">
        <v>737</v>
      </c>
      <c r="J767" t="s">
        <v>738</v>
      </c>
      <c r="K767" s="30">
        <v>43081</v>
      </c>
      <c r="L767" s="8">
        <v>43077.574918981481</v>
      </c>
      <c r="M767" s="21">
        <f>LEN(ProjTextQTable[[#This Row],[text]])</f>
        <v>2423</v>
      </c>
      <c r="N767" s="21">
        <f>LEN(TRIM(CLEAN(SUBSTITUTE(ProjTextQTable[[#This Row],[text]],CHAR(10)," "))))+1 - LEN(SUBSTITUTE(CLEAN(SUBSTITUTE(ProjTextQTable[[#This Row],[text]],CHAR(10)," "))," ",""))</f>
        <v>374</v>
      </c>
      <c r="O767" t="s">
        <v>773</v>
      </c>
      <c r="P767" t="s">
        <v>2311</v>
      </c>
    </row>
    <row r="768" spans="1:16" x14ac:dyDescent="0.35">
      <c r="A768">
        <f t="shared" si="11"/>
        <v>279</v>
      </c>
      <c r="B768" t="s">
        <v>2306</v>
      </c>
      <c r="C768" t="s">
        <v>2148</v>
      </c>
      <c r="D768" t="s">
        <v>752</v>
      </c>
      <c r="E768" t="s">
        <v>863</v>
      </c>
      <c r="F768" t="s">
        <v>753</v>
      </c>
      <c r="G768" t="s">
        <v>753</v>
      </c>
      <c r="H768" t="s">
        <v>753</v>
      </c>
      <c r="K768" s="30"/>
      <c r="L768" s="8">
        <v>43006.043819444443</v>
      </c>
      <c r="M768" s="21">
        <f>LEN(ProjTextQTable[[#This Row],[text]])</f>
        <v>4119</v>
      </c>
      <c r="N768" s="21">
        <f>LEN(TRIM(CLEAN(SUBSTITUTE(ProjTextQTable[[#This Row],[text]],CHAR(10)," "))))+1 - LEN(SUBSTITUTE(CLEAN(SUBSTITUTE(ProjTextQTable[[#This Row],[text]],CHAR(10)," "))," ",""))</f>
        <v>584</v>
      </c>
      <c r="O768" t="s">
        <v>753</v>
      </c>
      <c r="P768" t="s">
        <v>2312</v>
      </c>
    </row>
    <row r="769" spans="1:16" x14ac:dyDescent="0.35">
      <c r="A769">
        <f t="shared" si="11"/>
        <v>280</v>
      </c>
      <c r="B769" t="s">
        <v>2313</v>
      </c>
      <c r="C769" t="s">
        <v>2314</v>
      </c>
      <c r="D769" t="s">
        <v>726</v>
      </c>
      <c r="E769" t="s">
        <v>948</v>
      </c>
      <c r="F769" t="s">
        <v>949</v>
      </c>
      <c r="G769" t="s">
        <v>950</v>
      </c>
      <c r="H769" t="s">
        <v>814</v>
      </c>
      <c r="I769" t="s">
        <v>815</v>
      </c>
      <c r="K769" s="30">
        <v>43082</v>
      </c>
      <c r="L769" s="8">
        <v>43083.649525462963</v>
      </c>
      <c r="M769" s="21">
        <f>LEN(ProjTextQTable[[#This Row],[text]])</f>
        <v>2417</v>
      </c>
      <c r="N769" s="21">
        <f>LEN(TRIM(CLEAN(SUBSTITUTE(ProjTextQTable[[#This Row],[text]],CHAR(10)," "))))+1 - LEN(SUBSTITUTE(CLEAN(SUBSTITUTE(ProjTextQTable[[#This Row],[text]],CHAR(10)," "))," ",""))</f>
        <v>358</v>
      </c>
      <c r="O769" t="s">
        <v>816</v>
      </c>
      <c r="P769" t="s">
        <v>2315</v>
      </c>
    </row>
    <row r="770" spans="1:16" x14ac:dyDescent="0.35">
      <c r="A770">
        <f t="shared" ref="A770:A833" si="12">A769+(B770&lt;&gt;B769)</f>
        <v>280</v>
      </c>
      <c r="B770" t="s">
        <v>2313</v>
      </c>
      <c r="C770" t="s">
        <v>2314</v>
      </c>
      <c r="D770" t="s">
        <v>734</v>
      </c>
      <c r="E770" t="s">
        <v>948</v>
      </c>
      <c r="F770" t="s">
        <v>637</v>
      </c>
      <c r="G770" t="s">
        <v>1124</v>
      </c>
      <c r="H770" t="s">
        <v>1125</v>
      </c>
      <c r="I770" t="s">
        <v>737</v>
      </c>
      <c r="J770" t="s">
        <v>738</v>
      </c>
      <c r="K770" s="30">
        <v>43083</v>
      </c>
      <c r="L770" s="8">
        <v>43082.919861111113</v>
      </c>
      <c r="M770" s="21">
        <f>LEN(ProjTextQTable[[#This Row],[text]])</f>
        <v>1424</v>
      </c>
      <c r="N770" s="21">
        <f>LEN(TRIM(CLEAN(SUBSTITUTE(ProjTextQTable[[#This Row],[text]],CHAR(10)," "))))+1 - LEN(SUBSTITUTE(CLEAN(SUBSTITUTE(ProjTextQTable[[#This Row],[text]],CHAR(10)," "))," ",""))</f>
        <v>208</v>
      </c>
      <c r="O770" t="s">
        <v>830</v>
      </c>
      <c r="P770" t="s">
        <v>2316</v>
      </c>
    </row>
    <row r="771" spans="1:16" x14ac:dyDescent="0.35">
      <c r="A771">
        <f t="shared" si="12"/>
        <v>280</v>
      </c>
      <c r="B771" t="s">
        <v>2313</v>
      </c>
      <c r="C771" t="s">
        <v>2314</v>
      </c>
      <c r="D771" t="s">
        <v>734</v>
      </c>
      <c r="E771" t="s">
        <v>948</v>
      </c>
      <c r="F771" t="s">
        <v>685</v>
      </c>
      <c r="G771" t="s">
        <v>1209</v>
      </c>
      <c r="H771" t="s">
        <v>1210</v>
      </c>
      <c r="I771" t="s">
        <v>737</v>
      </c>
      <c r="J771" t="s">
        <v>738</v>
      </c>
      <c r="K771" s="30">
        <v>43083</v>
      </c>
      <c r="L771" s="8">
        <v>43082.647175925929</v>
      </c>
      <c r="M771" s="21">
        <f>LEN(ProjTextQTable[[#This Row],[text]])</f>
        <v>6105</v>
      </c>
      <c r="N771" s="21">
        <f>LEN(TRIM(CLEAN(SUBSTITUTE(ProjTextQTable[[#This Row],[text]],CHAR(10)," "))))+1 - LEN(SUBSTITUTE(CLEAN(SUBSTITUTE(ProjTextQTable[[#This Row],[text]],CHAR(10)," "))," ",""))</f>
        <v>966</v>
      </c>
      <c r="O771" t="s">
        <v>920</v>
      </c>
      <c r="P771" t="s">
        <v>2317</v>
      </c>
    </row>
    <row r="772" spans="1:16" x14ac:dyDescent="0.35">
      <c r="A772">
        <f t="shared" si="12"/>
        <v>280</v>
      </c>
      <c r="B772" t="s">
        <v>2313</v>
      </c>
      <c r="C772" t="s">
        <v>2314</v>
      </c>
      <c r="D772" t="s">
        <v>734</v>
      </c>
      <c r="E772" t="s">
        <v>948</v>
      </c>
      <c r="F772" t="s">
        <v>1288</v>
      </c>
      <c r="G772" t="s">
        <v>1289</v>
      </c>
      <c r="H772" t="s">
        <v>1290</v>
      </c>
      <c r="I772" t="s">
        <v>737</v>
      </c>
      <c r="J772" t="s">
        <v>738</v>
      </c>
      <c r="K772" s="30">
        <v>43083</v>
      </c>
      <c r="L772" s="8">
        <v>43083.320451388892</v>
      </c>
      <c r="M772" s="21">
        <f>LEN(ProjTextQTable[[#This Row],[text]])</f>
        <v>3404</v>
      </c>
      <c r="N772" s="21">
        <f>LEN(TRIM(CLEAN(SUBSTITUTE(ProjTextQTable[[#This Row],[text]],CHAR(10)," "))))+1 - LEN(SUBSTITUTE(CLEAN(SUBSTITUTE(ProjTextQTable[[#This Row],[text]],CHAR(10)," "))," ",""))</f>
        <v>523</v>
      </c>
      <c r="O772" t="s">
        <v>777</v>
      </c>
      <c r="P772" t="s">
        <v>2318</v>
      </c>
    </row>
    <row r="773" spans="1:16" x14ac:dyDescent="0.35">
      <c r="A773">
        <f t="shared" si="12"/>
        <v>280</v>
      </c>
      <c r="B773" t="s">
        <v>2313</v>
      </c>
      <c r="C773" t="s">
        <v>2314</v>
      </c>
      <c r="D773" t="s">
        <v>734</v>
      </c>
      <c r="E773" t="s">
        <v>948</v>
      </c>
      <c r="F773" t="s">
        <v>958</v>
      </c>
      <c r="G773" t="s">
        <v>959</v>
      </c>
      <c r="H773" t="s">
        <v>960</v>
      </c>
      <c r="I773" t="s">
        <v>737</v>
      </c>
      <c r="J773" t="s">
        <v>738</v>
      </c>
      <c r="K773" s="30">
        <v>43083</v>
      </c>
      <c r="L773" s="8">
        <v>43083.433298611111</v>
      </c>
      <c r="M773" s="21">
        <f>LEN(ProjTextQTable[[#This Row],[text]])</f>
        <v>9037</v>
      </c>
      <c r="N773" s="21">
        <f>LEN(TRIM(CLEAN(SUBSTITUTE(ProjTextQTable[[#This Row],[text]],CHAR(10)," "))))+1 - LEN(SUBSTITUTE(CLEAN(SUBSTITUTE(ProjTextQTable[[#This Row],[text]],CHAR(10)," "))," ",""))</f>
        <v>1417</v>
      </c>
      <c r="O773" t="s">
        <v>777</v>
      </c>
      <c r="P773" t="s">
        <v>2319</v>
      </c>
    </row>
    <row r="774" spans="1:16" x14ac:dyDescent="0.35">
      <c r="A774">
        <f t="shared" si="12"/>
        <v>280</v>
      </c>
      <c r="B774" t="s">
        <v>2313</v>
      </c>
      <c r="C774" t="s">
        <v>2314</v>
      </c>
      <c r="D774" t="s">
        <v>752</v>
      </c>
      <c r="E774" t="s">
        <v>948</v>
      </c>
      <c r="F774" t="s">
        <v>753</v>
      </c>
      <c r="G774" t="s">
        <v>753</v>
      </c>
      <c r="H774" t="s">
        <v>753</v>
      </c>
      <c r="K774" s="30"/>
      <c r="L774" s="8">
        <v>43006.04383101852</v>
      </c>
      <c r="M774" s="21">
        <f>LEN(ProjTextQTable[[#This Row],[text]])</f>
        <v>2600</v>
      </c>
      <c r="N774" s="21">
        <f>LEN(TRIM(CLEAN(SUBSTITUTE(ProjTextQTable[[#This Row],[text]],CHAR(10)," "))))+1 - LEN(SUBSTITUTE(CLEAN(SUBSTITUTE(ProjTextQTable[[#This Row],[text]],CHAR(10)," "))," ",""))</f>
        <v>370</v>
      </c>
      <c r="O774" t="s">
        <v>753</v>
      </c>
      <c r="P774" t="s">
        <v>2320</v>
      </c>
    </row>
    <row r="775" spans="1:16" x14ac:dyDescent="0.35">
      <c r="A775">
        <f t="shared" si="12"/>
        <v>281</v>
      </c>
      <c r="B775" t="s">
        <v>2321</v>
      </c>
      <c r="C775" t="s">
        <v>2322</v>
      </c>
      <c r="D775" t="s">
        <v>726</v>
      </c>
      <c r="E775" t="s">
        <v>838</v>
      </c>
      <c r="F775" t="s">
        <v>839</v>
      </c>
      <c r="G775" t="s">
        <v>840</v>
      </c>
      <c r="H775" t="s">
        <v>766</v>
      </c>
      <c r="I775" t="s">
        <v>767</v>
      </c>
      <c r="J775" t="s">
        <v>767</v>
      </c>
      <c r="K775" s="30">
        <v>43076</v>
      </c>
      <c r="L775" s="8">
        <v>43077.47351851852</v>
      </c>
      <c r="M775" s="21">
        <f>LEN(ProjTextQTable[[#This Row],[text]])</f>
        <v>4633</v>
      </c>
      <c r="N775" s="21">
        <f>LEN(TRIM(CLEAN(SUBSTITUTE(ProjTextQTable[[#This Row],[text]],CHAR(10)," "))))+1 - LEN(SUBSTITUTE(CLEAN(SUBSTITUTE(ProjTextQTable[[#This Row],[text]],CHAR(10)," "))," ",""))</f>
        <v>689</v>
      </c>
      <c r="O775" t="s">
        <v>769</v>
      </c>
      <c r="P775" t="s">
        <v>2323</v>
      </c>
    </row>
    <row r="776" spans="1:16" x14ac:dyDescent="0.35">
      <c r="A776">
        <f t="shared" si="12"/>
        <v>281</v>
      </c>
      <c r="B776" t="s">
        <v>2321</v>
      </c>
      <c r="C776" t="s">
        <v>2322</v>
      </c>
      <c r="D776" t="s">
        <v>734</v>
      </c>
      <c r="E776" t="s">
        <v>838</v>
      </c>
      <c r="F776" t="s">
        <v>846</v>
      </c>
      <c r="G776" t="s">
        <v>847</v>
      </c>
      <c r="H776" t="s">
        <v>848</v>
      </c>
      <c r="I776" t="s">
        <v>844</v>
      </c>
      <c r="J776" t="s">
        <v>738</v>
      </c>
      <c r="K776" s="30">
        <v>43077</v>
      </c>
      <c r="L776" s="8">
        <v>43076.363310185188</v>
      </c>
      <c r="M776" s="21">
        <f>LEN(ProjTextQTable[[#This Row],[text]])</f>
        <v>6300</v>
      </c>
      <c r="N776" s="21">
        <f>LEN(TRIM(CLEAN(SUBSTITUTE(ProjTextQTable[[#This Row],[text]],CHAR(10)," "))))+1 - LEN(SUBSTITUTE(CLEAN(SUBSTITUTE(ProjTextQTable[[#This Row],[text]],CHAR(10)," "))," ",""))</f>
        <v>971</v>
      </c>
      <c r="O776" t="s">
        <v>773</v>
      </c>
      <c r="P776" t="s">
        <v>2324</v>
      </c>
    </row>
    <row r="777" spans="1:16" x14ac:dyDescent="0.35">
      <c r="A777">
        <f t="shared" si="12"/>
        <v>281</v>
      </c>
      <c r="B777" t="s">
        <v>2321</v>
      </c>
      <c r="C777" t="s">
        <v>2322</v>
      </c>
      <c r="D777" t="s">
        <v>734</v>
      </c>
      <c r="E777" t="s">
        <v>838</v>
      </c>
      <c r="F777" t="s">
        <v>1525</v>
      </c>
      <c r="G777" t="s">
        <v>1173</v>
      </c>
      <c r="H777" t="s">
        <v>1526</v>
      </c>
      <c r="I777" t="s">
        <v>737</v>
      </c>
      <c r="J777" t="s">
        <v>738</v>
      </c>
      <c r="K777" s="30">
        <v>43077</v>
      </c>
      <c r="L777" s="8">
        <v>43074.093912037039</v>
      </c>
      <c r="M777" s="21">
        <f>LEN(ProjTextQTable[[#This Row],[text]])</f>
        <v>4012</v>
      </c>
      <c r="N777" s="21">
        <f>LEN(TRIM(CLEAN(SUBSTITUTE(ProjTextQTable[[#This Row],[text]],CHAR(10)," "))))+1 - LEN(SUBSTITUTE(CLEAN(SUBSTITUTE(ProjTextQTable[[#This Row],[text]],CHAR(10)," "))," ",""))</f>
        <v>566</v>
      </c>
      <c r="O777" t="s">
        <v>777</v>
      </c>
      <c r="P777" t="s">
        <v>2325</v>
      </c>
    </row>
    <row r="778" spans="1:16" x14ac:dyDescent="0.35">
      <c r="A778">
        <f t="shared" si="12"/>
        <v>281</v>
      </c>
      <c r="B778" t="s">
        <v>2321</v>
      </c>
      <c r="C778" t="s">
        <v>2322</v>
      </c>
      <c r="D778" t="s">
        <v>734</v>
      </c>
      <c r="E778" t="s">
        <v>838</v>
      </c>
      <c r="F778" t="s">
        <v>979</v>
      </c>
      <c r="G778" t="s">
        <v>980</v>
      </c>
      <c r="H778" t="s">
        <v>981</v>
      </c>
      <c r="I778" t="s">
        <v>844</v>
      </c>
      <c r="J778" t="s">
        <v>738</v>
      </c>
      <c r="K778" s="30">
        <v>43077</v>
      </c>
      <c r="L778" s="8">
        <v>43073.07953703704</v>
      </c>
      <c r="M778" s="21">
        <f>LEN(ProjTextQTable[[#This Row],[text]])</f>
        <v>1268</v>
      </c>
      <c r="N778" s="21">
        <f>LEN(TRIM(CLEAN(SUBSTITUTE(ProjTextQTable[[#This Row],[text]],CHAR(10)," "))))+1 - LEN(SUBSTITUTE(CLEAN(SUBSTITUTE(ProjTextQTable[[#This Row],[text]],CHAR(10)," "))," ",""))</f>
        <v>185</v>
      </c>
      <c r="O778" t="s">
        <v>773</v>
      </c>
      <c r="P778" t="s">
        <v>2326</v>
      </c>
    </row>
    <row r="779" spans="1:16" x14ac:dyDescent="0.35">
      <c r="A779">
        <f t="shared" si="12"/>
        <v>281</v>
      </c>
      <c r="B779" t="s">
        <v>2321</v>
      </c>
      <c r="C779" t="s">
        <v>2322</v>
      </c>
      <c r="D779" t="s">
        <v>734</v>
      </c>
      <c r="E779" t="s">
        <v>838</v>
      </c>
      <c r="F779" t="s">
        <v>588</v>
      </c>
      <c r="G779" t="s">
        <v>853</v>
      </c>
      <c r="H779" t="s">
        <v>854</v>
      </c>
      <c r="I779" t="s">
        <v>844</v>
      </c>
      <c r="J779" t="s">
        <v>738</v>
      </c>
      <c r="K779" s="30">
        <v>43077</v>
      </c>
      <c r="L779" s="8">
        <v>43076.423449074071</v>
      </c>
      <c r="M779" s="21">
        <f>LEN(ProjTextQTable[[#This Row],[text]])</f>
        <v>1915</v>
      </c>
      <c r="N779" s="21">
        <f>LEN(TRIM(CLEAN(SUBSTITUTE(ProjTextQTable[[#This Row],[text]],CHAR(10)," "))))+1 - LEN(SUBSTITUTE(CLEAN(SUBSTITUTE(ProjTextQTable[[#This Row],[text]],CHAR(10)," "))," ",""))</f>
        <v>299</v>
      </c>
      <c r="O779" t="s">
        <v>773</v>
      </c>
      <c r="P779" t="s">
        <v>2327</v>
      </c>
    </row>
    <row r="780" spans="1:16" x14ac:dyDescent="0.35">
      <c r="A780">
        <f t="shared" si="12"/>
        <v>281</v>
      </c>
      <c r="B780" t="s">
        <v>2321</v>
      </c>
      <c r="C780" t="s">
        <v>2322</v>
      </c>
      <c r="D780" t="s">
        <v>752</v>
      </c>
      <c r="E780" t="s">
        <v>838</v>
      </c>
      <c r="F780" t="s">
        <v>753</v>
      </c>
      <c r="G780" t="s">
        <v>753</v>
      </c>
      <c r="H780" t="s">
        <v>753</v>
      </c>
      <c r="K780" s="30"/>
      <c r="L780" s="8">
        <v>43006.04383101852</v>
      </c>
      <c r="M780" s="21">
        <f>LEN(ProjTextQTable[[#This Row],[text]])</f>
        <v>3640</v>
      </c>
      <c r="N780" s="21">
        <f>LEN(TRIM(CLEAN(SUBSTITUTE(ProjTextQTable[[#This Row],[text]],CHAR(10)," "))))+1 - LEN(SUBSTITUTE(CLEAN(SUBSTITUTE(ProjTextQTable[[#This Row],[text]],CHAR(10)," "))," ",""))</f>
        <v>495</v>
      </c>
      <c r="O780" t="s">
        <v>753</v>
      </c>
      <c r="P780" t="s">
        <v>2328</v>
      </c>
    </row>
    <row r="781" spans="1:16" x14ac:dyDescent="0.35">
      <c r="A781">
        <f t="shared" si="12"/>
        <v>282</v>
      </c>
      <c r="B781" t="s">
        <v>2329</v>
      </c>
      <c r="C781" t="s">
        <v>2330</v>
      </c>
      <c r="D781" t="s">
        <v>752</v>
      </c>
      <c r="E781" t="s">
        <v>2331</v>
      </c>
      <c r="F781" t="s">
        <v>753</v>
      </c>
      <c r="G781" t="s">
        <v>753</v>
      </c>
      <c r="H781" t="s">
        <v>753</v>
      </c>
      <c r="K781" s="30"/>
      <c r="L781" s="8">
        <v>43006.04383101852</v>
      </c>
      <c r="M781" s="21">
        <f>LEN(ProjTextQTable[[#This Row],[text]])</f>
        <v>3891</v>
      </c>
      <c r="N781" s="21">
        <f>LEN(TRIM(CLEAN(SUBSTITUTE(ProjTextQTable[[#This Row],[text]],CHAR(10)," "))))+1 - LEN(SUBSTITUTE(CLEAN(SUBSTITUTE(ProjTextQTable[[#This Row],[text]],CHAR(10)," "))," ",""))</f>
        <v>549</v>
      </c>
      <c r="O781" t="s">
        <v>753</v>
      </c>
      <c r="P781" t="s">
        <v>2332</v>
      </c>
    </row>
    <row r="782" spans="1:16" x14ac:dyDescent="0.35">
      <c r="A782">
        <f t="shared" si="12"/>
        <v>283</v>
      </c>
      <c r="B782" t="s">
        <v>2333</v>
      </c>
      <c r="C782" t="s">
        <v>1106</v>
      </c>
      <c r="D782" t="s">
        <v>752</v>
      </c>
      <c r="E782" t="s">
        <v>1032</v>
      </c>
      <c r="F782" t="s">
        <v>753</v>
      </c>
      <c r="G782" t="s">
        <v>753</v>
      </c>
      <c r="H782" t="s">
        <v>753</v>
      </c>
      <c r="K782" s="30"/>
      <c r="L782" s="8">
        <v>43006.043842592589</v>
      </c>
      <c r="M782" s="21">
        <f>LEN(ProjTextQTable[[#This Row],[text]])</f>
        <v>4704</v>
      </c>
      <c r="N782" s="21">
        <f>LEN(TRIM(CLEAN(SUBSTITUTE(ProjTextQTable[[#This Row],[text]],CHAR(10)," "))))+1 - LEN(SUBSTITUTE(CLEAN(SUBSTITUTE(ProjTextQTable[[#This Row],[text]],CHAR(10)," "))," ",""))</f>
        <v>703</v>
      </c>
      <c r="O782" t="s">
        <v>753</v>
      </c>
      <c r="P782" t="s">
        <v>2334</v>
      </c>
    </row>
    <row r="783" spans="1:16" x14ac:dyDescent="0.35">
      <c r="A783">
        <f t="shared" si="12"/>
        <v>284</v>
      </c>
      <c r="B783" t="s">
        <v>2335</v>
      </c>
      <c r="C783" t="s">
        <v>2336</v>
      </c>
      <c r="D783" t="s">
        <v>726</v>
      </c>
      <c r="E783" t="s">
        <v>948</v>
      </c>
      <c r="F783" t="s">
        <v>949</v>
      </c>
      <c r="G783" t="s">
        <v>950</v>
      </c>
      <c r="H783" t="s">
        <v>814</v>
      </c>
      <c r="I783" t="s">
        <v>815</v>
      </c>
      <c r="K783" s="30">
        <v>43082</v>
      </c>
      <c r="L783" s="8">
        <v>43083.649525462963</v>
      </c>
      <c r="M783" s="21">
        <f>LEN(ProjTextQTable[[#This Row],[text]])</f>
        <v>3607</v>
      </c>
      <c r="N783" s="21">
        <f>LEN(TRIM(CLEAN(SUBSTITUTE(ProjTextQTable[[#This Row],[text]],CHAR(10)," "))))+1 - LEN(SUBSTITUTE(CLEAN(SUBSTITUTE(ProjTextQTable[[#This Row],[text]],CHAR(10)," "))," ",""))</f>
        <v>511</v>
      </c>
      <c r="O783" t="s">
        <v>816</v>
      </c>
      <c r="P783" t="s">
        <v>2337</v>
      </c>
    </row>
    <row r="784" spans="1:16" x14ac:dyDescent="0.35">
      <c r="A784">
        <f t="shared" si="12"/>
        <v>284</v>
      </c>
      <c r="B784" t="s">
        <v>2335</v>
      </c>
      <c r="C784" t="s">
        <v>2336</v>
      </c>
      <c r="D784" t="s">
        <v>734</v>
      </c>
      <c r="E784" t="s">
        <v>948</v>
      </c>
      <c r="F784" t="s">
        <v>637</v>
      </c>
      <c r="G784" t="s">
        <v>1124</v>
      </c>
      <c r="H784" t="s">
        <v>1125</v>
      </c>
      <c r="I784" t="s">
        <v>737</v>
      </c>
      <c r="J784" t="s">
        <v>738</v>
      </c>
      <c r="K784" s="30">
        <v>43083</v>
      </c>
      <c r="L784" s="8">
        <v>43080.142465277779</v>
      </c>
      <c r="M784" s="21">
        <f>LEN(ProjTextQTable[[#This Row],[text]])</f>
        <v>1106</v>
      </c>
      <c r="N784" s="21">
        <f>LEN(TRIM(CLEAN(SUBSTITUTE(ProjTextQTable[[#This Row],[text]],CHAR(10)," "))))+1 - LEN(SUBSTITUTE(CLEAN(SUBSTITUTE(ProjTextQTable[[#This Row],[text]],CHAR(10)," "))," ",""))</f>
        <v>160</v>
      </c>
      <c r="O784" t="s">
        <v>773</v>
      </c>
      <c r="P784" t="s">
        <v>2338</v>
      </c>
    </row>
    <row r="785" spans="1:16" x14ac:dyDescent="0.35">
      <c r="A785">
        <f t="shared" si="12"/>
        <v>284</v>
      </c>
      <c r="B785" t="s">
        <v>2335</v>
      </c>
      <c r="C785" t="s">
        <v>2336</v>
      </c>
      <c r="D785" t="s">
        <v>734</v>
      </c>
      <c r="E785" t="s">
        <v>948</v>
      </c>
      <c r="F785" t="s">
        <v>594</v>
      </c>
      <c r="G785" t="s">
        <v>1127</v>
      </c>
      <c r="H785" t="s">
        <v>1128</v>
      </c>
      <c r="I785" t="s">
        <v>737</v>
      </c>
      <c r="J785" t="s">
        <v>738</v>
      </c>
      <c r="K785" s="30">
        <v>43083</v>
      </c>
      <c r="L785" s="8">
        <v>43083.502534722225</v>
      </c>
      <c r="M785" s="21">
        <f>LEN(ProjTextQTable[[#This Row],[text]])</f>
        <v>5909</v>
      </c>
      <c r="N785" s="21">
        <f>LEN(TRIM(CLEAN(SUBSTITUTE(ProjTextQTable[[#This Row],[text]],CHAR(10)," "))))+1 - LEN(SUBSTITUTE(CLEAN(SUBSTITUTE(ProjTextQTable[[#This Row],[text]],CHAR(10)," "))," ",""))</f>
        <v>863</v>
      </c>
      <c r="O785" t="s">
        <v>821</v>
      </c>
      <c r="P785" t="s">
        <v>2339</v>
      </c>
    </row>
    <row r="786" spans="1:16" x14ac:dyDescent="0.35">
      <c r="A786">
        <f t="shared" si="12"/>
        <v>284</v>
      </c>
      <c r="B786" t="s">
        <v>2335</v>
      </c>
      <c r="C786" t="s">
        <v>2336</v>
      </c>
      <c r="D786" t="s">
        <v>734</v>
      </c>
      <c r="E786" t="s">
        <v>948</v>
      </c>
      <c r="F786" t="s">
        <v>709</v>
      </c>
      <c r="G786" t="s">
        <v>952</v>
      </c>
      <c r="H786" t="s">
        <v>953</v>
      </c>
      <c r="I786" t="s">
        <v>737</v>
      </c>
      <c r="J786" t="s">
        <v>738</v>
      </c>
      <c r="K786" s="30">
        <v>43083</v>
      </c>
      <c r="L786" s="8">
        <v>43077.183819444443</v>
      </c>
      <c r="M786" s="21">
        <f>LEN(ProjTextQTable[[#This Row],[text]])</f>
        <v>3653</v>
      </c>
      <c r="N786" s="21">
        <f>LEN(TRIM(CLEAN(SUBSTITUTE(ProjTextQTable[[#This Row],[text]],CHAR(10)," "))))+1 - LEN(SUBSTITUTE(CLEAN(SUBSTITUTE(ProjTextQTable[[#This Row],[text]],CHAR(10)," "))," ",""))</f>
        <v>554</v>
      </c>
      <c r="O786" t="s">
        <v>773</v>
      </c>
      <c r="P786" t="s">
        <v>2340</v>
      </c>
    </row>
    <row r="787" spans="1:16" x14ac:dyDescent="0.35">
      <c r="A787">
        <f t="shared" si="12"/>
        <v>284</v>
      </c>
      <c r="B787" t="s">
        <v>2335</v>
      </c>
      <c r="C787" t="s">
        <v>2336</v>
      </c>
      <c r="D787" t="s">
        <v>734</v>
      </c>
      <c r="E787" t="s">
        <v>948</v>
      </c>
      <c r="F787" t="s">
        <v>958</v>
      </c>
      <c r="G787" t="s">
        <v>959</v>
      </c>
      <c r="H787" t="s">
        <v>960</v>
      </c>
      <c r="I787" t="s">
        <v>737</v>
      </c>
      <c r="J787" t="s">
        <v>738</v>
      </c>
      <c r="K787" s="30">
        <v>43083</v>
      </c>
      <c r="L787" s="8">
        <v>43083.439270833333</v>
      </c>
      <c r="M787" s="21">
        <f>LEN(ProjTextQTable[[#This Row],[text]])</f>
        <v>14174</v>
      </c>
      <c r="N787" s="21">
        <f>LEN(TRIM(CLEAN(SUBSTITUTE(ProjTextQTable[[#This Row],[text]],CHAR(10)," "))))+1 - LEN(SUBSTITUTE(CLEAN(SUBSTITUTE(ProjTextQTable[[#This Row],[text]],CHAR(10)," "))," ",""))</f>
        <v>2115</v>
      </c>
      <c r="O787" t="s">
        <v>777</v>
      </c>
      <c r="P787" t="s">
        <v>2341</v>
      </c>
    </row>
    <row r="788" spans="1:16" x14ac:dyDescent="0.35">
      <c r="A788">
        <f t="shared" si="12"/>
        <v>284</v>
      </c>
      <c r="B788" t="s">
        <v>2335</v>
      </c>
      <c r="C788" t="s">
        <v>2336</v>
      </c>
      <c r="D788" t="s">
        <v>752</v>
      </c>
      <c r="E788" t="s">
        <v>948</v>
      </c>
      <c r="F788" t="s">
        <v>753</v>
      </c>
      <c r="G788" t="s">
        <v>753</v>
      </c>
      <c r="H788" t="s">
        <v>753</v>
      </c>
      <c r="K788" s="30"/>
      <c r="L788" s="8">
        <v>43006.043842592589</v>
      </c>
      <c r="M788" s="21">
        <f>LEN(ProjTextQTable[[#This Row],[text]])</f>
        <v>3955</v>
      </c>
      <c r="N788" s="21">
        <f>LEN(TRIM(CLEAN(SUBSTITUTE(ProjTextQTable[[#This Row],[text]],CHAR(10)," "))))+1 - LEN(SUBSTITUTE(CLEAN(SUBSTITUTE(ProjTextQTable[[#This Row],[text]],CHAR(10)," "))," ",""))</f>
        <v>521</v>
      </c>
      <c r="O788" t="s">
        <v>753</v>
      </c>
      <c r="P788" t="s">
        <v>2342</v>
      </c>
    </row>
    <row r="789" spans="1:16" x14ac:dyDescent="0.35">
      <c r="A789">
        <f t="shared" si="12"/>
        <v>285</v>
      </c>
      <c r="B789" t="s">
        <v>2343</v>
      </c>
      <c r="C789" t="s">
        <v>2344</v>
      </c>
      <c r="D789" t="s">
        <v>752</v>
      </c>
      <c r="E789" t="s">
        <v>1119</v>
      </c>
      <c r="F789" t="s">
        <v>753</v>
      </c>
      <c r="G789" t="s">
        <v>753</v>
      </c>
      <c r="H789" t="s">
        <v>753</v>
      </c>
      <c r="K789" s="30"/>
      <c r="L789" s="8">
        <v>43006.043854166666</v>
      </c>
      <c r="M789" s="21">
        <f>LEN(ProjTextQTable[[#This Row],[text]])</f>
        <v>3969</v>
      </c>
      <c r="N789" s="21">
        <f>LEN(TRIM(CLEAN(SUBSTITUTE(ProjTextQTable[[#This Row],[text]],CHAR(10)," "))))+1 - LEN(SUBSTITUTE(CLEAN(SUBSTITUTE(ProjTextQTable[[#This Row],[text]],CHAR(10)," "))," ",""))</f>
        <v>558</v>
      </c>
      <c r="O789" t="s">
        <v>753</v>
      </c>
      <c r="P789" t="s">
        <v>2345</v>
      </c>
    </row>
    <row r="790" spans="1:16" x14ac:dyDescent="0.35">
      <c r="A790">
        <f t="shared" si="12"/>
        <v>286</v>
      </c>
      <c r="B790" t="s">
        <v>2346</v>
      </c>
      <c r="C790" t="s">
        <v>1668</v>
      </c>
      <c r="D790" t="s">
        <v>752</v>
      </c>
      <c r="E790" t="s">
        <v>1229</v>
      </c>
      <c r="F790" t="s">
        <v>753</v>
      </c>
      <c r="G790" t="s">
        <v>753</v>
      </c>
      <c r="H790" t="s">
        <v>753</v>
      </c>
      <c r="K790" s="30"/>
      <c r="L790" s="8">
        <v>43006.043865740743</v>
      </c>
      <c r="M790" s="21">
        <f>LEN(ProjTextQTable[[#This Row],[text]])</f>
        <v>3607</v>
      </c>
      <c r="N790" s="21">
        <f>LEN(TRIM(CLEAN(SUBSTITUTE(ProjTextQTable[[#This Row],[text]],CHAR(10)," "))))+1 - LEN(SUBSTITUTE(CLEAN(SUBSTITUTE(ProjTextQTable[[#This Row],[text]],CHAR(10)," "))," ",""))</f>
        <v>514</v>
      </c>
      <c r="O790" t="s">
        <v>753</v>
      </c>
      <c r="P790" t="s">
        <v>2347</v>
      </c>
    </row>
    <row r="791" spans="1:16" x14ac:dyDescent="0.35">
      <c r="A791">
        <f t="shared" si="12"/>
        <v>287</v>
      </c>
      <c r="B791" t="s">
        <v>2348</v>
      </c>
      <c r="C791" t="s">
        <v>2349</v>
      </c>
      <c r="D791" t="s">
        <v>726</v>
      </c>
      <c r="E791" t="s">
        <v>912</v>
      </c>
      <c r="F791" t="s">
        <v>913</v>
      </c>
      <c r="G791" t="s">
        <v>914</v>
      </c>
      <c r="H791" t="s">
        <v>814</v>
      </c>
      <c r="I791" t="s">
        <v>815</v>
      </c>
      <c r="K791" s="30">
        <v>43067</v>
      </c>
      <c r="L791" s="8">
        <v>43068.532916666663</v>
      </c>
      <c r="M791" s="21">
        <f>LEN(ProjTextQTable[[#This Row],[text]])</f>
        <v>4152</v>
      </c>
      <c r="N791" s="21">
        <f>LEN(TRIM(CLEAN(SUBSTITUTE(ProjTextQTable[[#This Row],[text]],CHAR(10)," "))))+1 - LEN(SUBSTITUTE(CLEAN(SUBSTITUTE(ProjTextQTable[[#This Row],[text]],CHAR(10)," "))," ",""))</f>
        <v>584</v>
      </c>
      <c r="O791" t="s">
        <v>816</v>
      </c>
      <c r="P791" t="s">
        <v>2350</v>
      </c>
    </row>
    <row r="792" spans="1:16" x14ac:dyDescent="0.35">
      <c r="A792">
        <f t="shared" si="12"/>
        <v>287</v>
      </c>
      <c r="B792" t="s">
        <v>2348</v>
      </c>
      <c r="C792" t="s">
        <v>2349</v>
      </c>
      <c r="D792" t="s">
        <v>734</v>
      </c>
      <c r="E792" t="s">
        <v>912</v>
      </c>
      <c r="F792" t="s">
        <v>552</v>
      </c>
      <c r="G792" t="s">
        <v>916</v>
      </c>
      <c r="H792" t="s">
        <v>917</v>
      </c>
      <c r="I792" t="s">
        <v>737</v>
      </c>
      <c r="J792" t="s">
        <v>738</v>
      </c>
      <c r="K792" s="30">
        <v>43068</v>
      </c>
      <c r="L792" s="8">
        <v>43068.008020833331</v>
      </c>
      <c r="M792" s="21">
        <f>LEN(ProjTextQTable[[#This Row],[text]])</f>
        <v>11300</v>
      </c>
      <c r="N792" s="21">
        <f>LEN(TRIM(CLEAN(SUBSTITUTE(ProjTextQTable[[#This Row],[text]],CHAR(10)," "))))+1 - LEN(SUBSTITUTE(CLEAN(SUBSTITUTE(ProjTextQTable[[#This Row],[text]],CHAR(10)," "))," ",""))</f>
        <v>1764</v>
      </c>
      <c r="O792" t="s">
        <v>920</v>
      </c>
      <c r="P792" t="s">
        <v>2351</v>
      </c>
    </row>
    <row r="793" spans="1:16" x14ac:dyDescent="0.35">
      <c r="A793">
        <f t="shared" si="12"/>
        <v>287</v>
      </c>
      <c r="B793" t="s">
        <v>2348</v>
      </c>
      <c r="C793" t="s">
        <v>2349</v>
      </c>
      <c r="D793" t="s">
        <v>734</v>
      </c>
      <c r="E793" t="s">
        <v>912</v>
      </c>
      <c r="F793" t="s">
        <v>608</v>
      </c>
      <c r="G793" t="s">
        <v>742</v>
      </c>
      <c r="H793" t="s">
        <v>919</v>
      </c>
      <c r="I793" t="s">
        <v>737</v>
      </c>
      <c r="J793" t="s">
        <v>738</v>
      </c>
      <c r="K793" s="30">
        <v>43068</v>
      </c>
      <c r="L793" s="8">
        <v>43063.861458333333</v>
      </c>
      <c r="M793" s="21">
        <f>LEN(ProjTextQTable[[#This Row],[text]])</f>
        <v>2595</v>
      </c>
      <c r="N793" s="21">
        <f>LEN(TRIM(CLEAN(SUBSTITUTE(ProjTextQTable[[#This Row],[text]],CHAR(10)," "))))+1 - LEN(SUBSTITUTE(CLEAN(SUBSTITUTE(ProjTextQTable[[#This Row],[text]],CHAR(10)," "))," ",""))</f>
        <v>411</v>
      </c>
      <c r="O793" t="s">
        <v>821</v>
      </c>
      <c r="P793" t="s">
        <v>2352</v>
      </c>
    </row>
    <row r="794" spans="1:16" x14ac:dyDescent="0.35">
      <c r="A794">
        <f t="shared" si="12"/>
        <v>287</v>
      </c>
      <c r="B794" t="s">
        <v>2348</v>
      </c>
      <c r="C794" t="s">
        <v>2349</v>
      </c>
      <c r="D794" t="s">
        <v>734</v>
      </c>
      <c r="E794" t="s">
        <v>912</v>
      </c>
      <c r="F794" t="s">
        <v>1429</v>
      </c>
      <c r="G794" t="s">
        <v>1430</v>
      </c>
      <c r="H794" t="s">
        <v>1431</v>
      </c>
      <c r="I794" t="s">
        <v>737</v>
      </c>
      <c r="J794" t="s">
        <v>738</v>
      </c>
      <c r="K794" s="30">
        <v>43068</v>
      </c>
      <c r="L794" s="8">
        <v>43067.707118055558</v>
      </c>
      <c r="M794" s="21">
        <f>LEN(ProjTextQTable[[#This Row],[text]])</f>
        <v>5219</v>
      </c>
      <c r="N794" s="21">
        <f>LEN(TRIM(CLEAN(SUBSTITUTE(ProjTextQTable[[#This Row],[text]],CHAR(10)," "))))+1 - LEN(SUBSTITUTE(CLEAN(SUBSTITUTE(ProjTextQTable[[#This Row],[text]],CHAR(10)," "))," ",""))</f>
        <v>797</v>
      </c>
      <c r="O794" t="s">
        <v>777</v>
      </c>
      <c r="P794" t="s">
        <v>2353</v>
      </c>
    </row>
    <row r="795" spans="1:16" x14ac:dyDescent="0.35">
      <c r="A795">
        <f t="shared" si="12"/>
        <v>287</v>
      </c>
      <c r="B795" t="s">
        <v>2348</v>
      </c>
      <c r="C795" t="s">
        <v>2349</v>
      </c>
      <c r="D795" t="s">
        <v>734</v>
      </c>
      <c r="E795" t="s">
        <v>912</v>
      </c>
      <c r="F795" t="s">
        <v>1143</v>
      </c>
      <c r="G795" t="s">
        <v>1144</v>
      </c>
      <c r="H795" t="s">
        <v>1145</v>
      </c>
      <c r="I795" t="s">
        <v>737</v>
      </c>
      <c r="J795" t="s">
        <v>738</v>
      </c>
      <c r="K795" s="30">
        <v>43068</v>
      </c>
      <c r="L795" s="8">
        <v>43067.128055555557</v>
      </c>
      <c r="M795" s="21">
        <f>LEN(ProjTextQTable[[#This Row],[text]])</f>
        <v>843</v>
      </c>
      <c r="N795" s="21">
        <f>LEN(TRIM(CLEAN(SUBSTITUTE(ProjTextQTable[[#This Row],[text]],CHAR(10)," "))))+1 - LEN(SUBSTITUTE(CLEAN(SUBSTITUTE(ProjTextQTable[[#This Row],[text]],CHAR(10)," "))," ",""))</f>
        <v>119</v>
      </c>
      <c r="O795" t="s">
        <v>777</v>
      </c>
      <c r="P795" t="s">
        <v>2354</v>
      </c>
    </row>
    <row r="796" spans="1:16" x14ac:dyDescent="0.35">
      <c r="A796">
        <f t="shared" si="12"/>
        <v>287</v>
      </c>
      <c r="B796" t="s">
        <v>2348</v>
      </c>
      <c r="C796" t="s">
        <v>2349</v>
      </c>
      <c r="D796" t="s">
        <v>752</v>
      </c>
      <c r="E796" t="s">
        <v>912</v>
      </c>
      <c r="F796" t="s">
        <v>753</v>
      </c>
      <c r="G796" t="s">
        <v>753</v>
      </c>
      <c r="H796" t="s">
        <v>753</v>
      </c>
      <c r="K796" s="30"/>
      <c r="L796" s="8">
        <v>43006.043865740743</v>
      </c>
      <c r="M796" s="21">
        <f>LEN(ProjTextQTable[[#This Row],[text]])</f>
        <v>4419</v>
      </c>
      <c r="N796" s="21">
        <f>LEN(TRIM(CLEAN(SUBSTITUTE(ProjTextQTable[[#This Row],[text]],CHAR(10)," "))))+1 - LEN(SUBSTITUTE(CLEAN(SUBSTITUTE(ProjTextQTable[[#This Row],[text]],CHAR(10)," "))," ",""))</f>
        <v>667</v>
      </c>
      <c r="O796" t="s">
        <v>753</v>
      </c>
      <c r="P796" t="s">
        <v>2355</v>
      </c>
    </row>
    <row r="797" spans="1:16" x14ac:dyDescent="0.35">
      <c r="A797">
        <f t="shared" si="12"/>
        <v>288</v>
      </c>
      <c r="B797" t="s">
        <v>2356</v>
      </c>
      <c r="C797" t="s">
        <v>2357</v>
      </c>
      <c r="D797" t="s">
        <v>726</v>
      </c>
      <c r="E797" t="s">
        <v>727</v>
      </c>
      <c r="F797" t="s">
        <v>728</v>
      </c>
      <c r="G797" t="s">
        <v>729</v>
      </c>
      <c r="H797" t="s">
        <v>766</v>
      </c>
      <c r="I797" t="s">
        <v>767</v>
      </c>
      <c r="J797" t="s">
        <v>767</v>
      </c>
      <c r="K797" s="30">
        <v>43076</v>
      </c>
      <c r="L797" s="8">
        <v>43077.406585648147</v>
      </c>
      <c r="M797" s="21">
        <f>LEN(ProjTextQTable[[#This Row],[text]])</f>
        <v>3759</v>
      </c>
      <c r="N797" s="21">
        <f>LEN(TRIM(CLEAN(SUBSTITUTE(ProjTextQTable[[#This Row],[text]],CHAR(10)," "))))+1 - LEN(SUBSTITUTE(CLEAN(SUBSTITUTE(ProjTextQTable[[#This Row],[text]],CHAR(10)," "))," ",""))</f>
        <v>521</v>
      </c>
      <c r="O797" t="s">
        <v>769</v>
      </c>
      <c r="P797" t="s">
        <v>2358</v>
      </c>
    </row>
    <row r="798" spans="1:16" x14ac:dyDescent="0.35">
      <c r="A798">
        <f t="shared" si="12"/>
        <v>288</v>
      </c>
      <c r="B798" t="s">
        <v>2356</v>
      </c>
      <c r="C798" t="s">
        <v>2357</v>
      </c>
      <c r="D798" t="s">
        <v>734</v>
      </c>
      <c r="E798" t="s">
        <v>727</v>
      </c>
      <c r="F798" t="s">
        <v>570</v>
      </c>
      <c r="G798" t="s">
        <v>1173</v>
      </c>
      <c r="H798" t="s">
        <v>1174</v>
      </c>
      <c r="I798" t="s">
        <v>737</v>
      </c>
      <c r="J798" t="s">
        <v>738</v>
      </c>
      <c r="K798" s="30">
        <v>43077</v>
      </c>
      <c r="L798" s="8">
        <v>43074.074930555558</v>
      </c>
      <c r="M798" s="21">
        <f>LEN(ProjTextQTable[[#This Row],[text]])</f>
        <v>3075</v>
      </c>
      <c r="N798" s="21">
        <f>LEN(TRIM(CLEAN(SUBSTITUTE(ProjTextQTable[[#This Row],[text]],CHAR(10)," "))))+1 - LEN(SUBSTITUTE(CLEAN(SUBSTITUTE(ProjTextQTable[[#This Row],[text]],CHAR(10)," "))," ",""))</f>
        <v>430</v>
      </c>
      <c r="O798" t="s">
        <v>739</v>
      </c>
      <c r="P798" t="s">
        <v>2359</v>
      </c>
    </row>
    <row r="799" spans="1:16" x14ac:dyDescent="0.35">
      <c r="A799">
        <f t="shared" si="12"/>
        <v>288</v>
      </c>
      <c r="B799" t="s">
        <v>2356</v>
      </c>
      <c r="C799" t="s">
        <v>2357</v>
      </c>
      <c r="D799" t="s">
        <v>734</v>
      </c>
      <c r="E799" t="s">
        <v>727</v>
      </c>
      <c r="F799" t="s">
        <v>688</v>
      </c>
      <c r="G799" t="s">
        <v>746</v>
      </c>
      <c r="H799" t="s">
        <v>747</v>
      </c>
      <c r="I799" t="s">
        <v>737</v>
      </c>
      <c r="J799" t="s">
        <v>738</v>
      </c>
      <c r="K799" s="30">
        <v>43077</v>
      </c>
      <c r="L799" s="8">
        <v>43074.666620370372</v>
      </c>
      <c r="M799" s="21">
        <f>LEN(ProjTextQTable[[#This Row],[text]])</f>
        <v>3246</v>
      </c>
      <c r="N799" s="21">
        <f>LEN(TRIM(CLEAN(SUBSTITUTE(ProjTextQTable[[#This Row],[text]],CHAR(10)," "))))+1 - LEN(SUBSTITUTE(CLEAN(SUBSTITUTE(ProjTextQTable[[#This Row],[text]],CHAR(10)," "))," ",""))</f>
        <v>475</v>
      </c>
      <c r="O799" t="s">
        <v>830</v>
      </c>
      <c r="P799" t="s">
        <v>2360</v>
      </c>
    </row>
    <row r="800" spans="1:16" x14ac:dyDescent="0.35">
      <c r="A800">
        <f t="shared" si="12"/>
        <v>288</v>
      </c>
      <c r="B800" t="s">
        <v>2356</v>
      </c>
      <c r="C800" t="s">
        <v>2357</v>
      </c>
      <c r="D800" t="s">
        <v>734</v>
      </c>
      <c r="E800" t="s">
        <v>727</v>
      </c>
      <c r="F800" t="s">
        <v>703</v>
      </c>
      <c r="G800" t="s">
        <v>749</v>
      </c>
      <c r="H800" t="s">
        <v>750</v>
      </c>
      <c r="I800" t="s">
        <v>737</v>
      </c>
      <c r="J800" t="s">
        <v>738</v>
      </c>
      <c r="K800" s="30">
        <v>43077</v>
      </c>
      <c r="L800" s="8">
        <v>43073.065625000003</v>
      </c>
      <c r="M800" s="21">
        <f>LEN(ProjTextQTable[[#This Row],[text]])</f>
        <v>3219</v>
      </c>
      <c r="N800" s="21">
        <f>LEN(TRIM(CLEAN(SUBSTITUTE(ProjTextQTable[[#This Row],[text]],CHAR(10)," "))))+1 - LEN(SUBSTITUTE(CLEAN(SUBSTITUTE(ProjTextQTable[[#This Row],[text]],CHAR(10)," "))," ",""))</f>
        <v>467</v>
      </c>
      <c r="O800" t="s">
        <v>739</v>
      </c>
      <c r="P800" t="s">
        <v>2361</v>
      </c>
    </row>
    <row r="801" spans="1:16" x14ac:dyDescent="0.35">
      <c r="A801">
        <f t="shared" si="12"/>
        <v>288</v>
      </c>
      <c r="B801" t="s">
        <v>2356</v>
      </c>
      <c r="C801" t="s">
        <v>2357</v>
      </c>
      <c r="D801" t="s">
        <v>734</v>
      </c>
      <c r="E801" t="s">
        <v>727</v>
      </c>
      <c r="F801" t="s">
        <v>1177</v>
      </c>
      <c r="G801" t="s">
        <v>1178</v>
      </c>
      <c r="H801" t="s">
        <v>1179</v>
      </c>
      <c r="I801" t="s">
        <v>737</v>
      </c>
      <c r="J801" t="s">
        <v>738</v>
      </c>
      <c r="K801" s="30">
        <v>43077</v>
      </c>
      <c r="L801" s="8">
        <v>43076.364618055559</v>
      </c>
      <c r="M801" s="21">
        <f>LEN(ProjTextQTable[[#This Row],[text]])</f>
        <v>1603</v>
      </c>
      <c r="N801" s="21">
        <f>LEN(TRIM(CLEAN(SUBSTITUTE(ProjTextQTable[[#This Row],[text]],CHAR(10)," "))))+1 - LEN(SUBSTITUTE(CLEAN(SUBSTITUTE(ProjTextQTable[[#This Row],[text]],CHAR(10)," "))," ",""))</f>
        <v>228</v>
      </c>
      <c r="O801" t="s">
        <v>773</v>
      </c>
      <c r="P801" t="s">
        <v>2362</v>
      </c>
    </row>
    <row r="802" spans="1:16" x14ac:dyDescent="0.35">
      <c r="A802">
        <f t="shared" si="12"/>
        <v>289</v>
      </c>
      <c r="B802" t="s">
        <v>2363</v>
      </c>
      <c r="C802" t="s">
        <v>2364</v>
      </c>
      <c r="D802" t="s">
        <v>752</v>
      </c>
      <c r="E802" t="s">
        <v>800</v>
      </c>
      <c r="F802" t="s">
        <v>753</v>
      </c>
      <c r="G802" t="s">
        <v>753</v>
      </c>
      <c r="H802" t="s">
        <v>753</v>
      </c>
      <c r="K802" s="30"/>
      <c r="L802" s="8">
        <v>43006.043877314813</v>
      </c>
      <c r="M802" s="21">
        <f>LEN(ProjTextQTable[[#This Row],[text]])</f>
        <v>4611</v>
      </c>
      <c r="N802" s="21">
        <f>LEN(TRIM(CLEAN(SUBSTITUTE(ProjTextQTable[[#This Row],[text]],CHAR(10)," "))))+1 - LEN(SUBSTITUTE(CLEAN(SUBSTITUTE(ProjTextQTable[[#This Row],[text]],CHAR(10)," "))," ",""))</f>
        <v>678</v>
      </c>
      <c r="O802" t="s">
        <v>753</v>
      </c>
      <c r="P802" t="s">
        <v>2365</v>
      </c>
    </row>
    <row r="803" spans="1:16" x14ac:dyDescent="0.35">
      <c r="A803">
        <f t="shared" si="12"/>
        <v>290</v>
      </c>
      <c r="B803" t="s">
        <v>2366</v>
      </c>
      <c r="C803" t="s">
        <v>2367</v>
      </c>
      <c r="D803" t="s">
        <v>752</v>
      </c>
      <c r="E803" t="s">
        <v>807</v>
      </c>
      <c r="F803" t="s">
        <v>753</v>
      </c>
      <c r="G803" t="s">
        <v>753</v>
      </c>
      <c r="H803" t="s">
        <v>753</v>
      </c>
      <c r="K803" s="30"/>
      <c r="L803" s="8">
        <v>43006.043877314813</v>
      </c>
      <c r="M803" s="21">
        <f>LEN(ProjTextQTable[[#This Row],[text]])</f>
        <v>4648</v>
      </c>
      <c r="N803" s="21">
        <f>LEN(TRIM(CLEAN(SUBSTITUTE(ProjTextQTable[[#This Row],[text]],CHAR(10)," "))))+1 - LEN(SUBSTITUTE(CLEAN(SUBSTITUTE(ProjTextQTable[[#This Row],[text]],CHAR(10)," "))," ",""))</f>
        <v>652</v>
      </c>
      <c r="O803" t="s">
        <v>753</v>
      </c>
      <c r="P803" t="s">
        <v>2368</v>
      </c>
    </row>
    <row r="804" spans="1:16" x14ac:dyDescent="0.35">
      <c r="A804">
        <f t="shared" si="12"/>
        <v>290</v>
      </c>
      <c r="B804" t="s">
        <v>2366</v>
      </c>
      <c r="C804" t="s">
        <v>2367</v>
      </c>
      <c r="D804" t="s">
        <v>1610</v>
      </c>
      <c r="E804" t="s">
        <v>807</v>
      </c>
      <c r="F804" t="s">
        <v>2366</v>
      </c>
      <c r="G804" t="s">
        <v>1611</v>
      </c>
      <c r="H804" t="s">
        <v>2369</v>
      </c>
      <c r="K804" s="30"/>
      <c r="L804" s="8">
        <v>43066.528321759259</v>
      </c>
      <c r="M804" s="21">
        <f>LEN(ProjTextQTable[[#This Row],[text]])</f>
        <v>2443</v>
      </c>
      <c r="N804" s="21">
        <f>LEN(TRIM(CLEAN(SUBSTITUTE(ProjTextQTable[[#This Row],[text]],CHAR(10)," "))))+1 - LEN(SUBSTITUTE(CLEAN(SUBSTITUTE(ProjTextQTable[[#This Row],[text]],CHAR(10)," "))," ",""))</f>
        <v>378</v>
      </c>
      <c r="O804" t="s">
        <v>753</v>
      </c>
      <c r="P804" t="s">
        <v>2370</v>
      </c>
    </row>
    <row r="805" spans="1:16" x14ac:dyDescent="0.35">
      <c r="A805">
        <f t="shared" si="12"/>
        <v>290</v>
      </c>
      <c r="B805" t="s">
        <v>2366</v>
      </c>
      <c r="C805" t="s">
        <v>2371</v>
      </c>
      <c r="D805" t="s">
        <v>1610</v>
      </c>
      <c r="E805" t="s">
        <v>807</v>
      </c>
      <c r="F805" t="s">
        <v>2372</v>
      </c>
      <c r="G805" t="s">
        <v>1611</v>
      </c>
      <c r="H805" t="s">
        <v>2369</v>
      </c>
      <c r="K805" s="30"/>
      <c r="L805" s="8">
        <v>43066.528321759259</v>
      </c>
      <c r="M805" s="21">
        <f>LEN(ProjTextQTable[[#This Row],[text]])</f>
        <v>2443</v>
      </c>
      <c r="N805" s="21">
        <f>LEN(TRIM(CLEAN(SUBSTITUTE(ProjTextQTable[[#This Row],[text]],CHAR(10)," "))))+1 - LEN(SUBSTITUTE(CLEAN(SUBSTITUTE(ProjTextQTable[[#This Row],[text]],CHAR(10)," "))," ",""))</f>
        <v>378</v>
      </c>
      <c r="O805" t="s">
        <v>753</v>
      </c>
      <c r="P805" t="s">
        <v>2370</v>
      </c>
    </row>
    <row r="806" spans="1:16" x14ac:dyDescent="0.35">
      <c r="A806">
        <f t="shared" si="12"/>
        <v>291</v>
      </c>
      <c r="B806" t="s">
        <v>2373</v>
      </c>
      <c r="C806" t="s">
        <v>2374</v>
      </c>
      <c r="D806" t="s">
        <v>752</v>
      </c>
      <c r="E806" t="s">
        <v>786</v>
      </c>
      <c r="F806" t="s">
        <v>753</v>
      </c>
      <c r="G806" t="s">
        <v>753</v>
      </c>
      <c r="H806" t="s">
        <v>753</v>
      </c>
      <c r="K806" s="30"/>
      <c r="L806" s="8">
        <v>43006.043877314813</v>
      </c>
      <c r="M806" s="21">
        <f>LEN(ProjTextQTable[[#This Row],[text]])</f>
        <v>4067</v>
      </c>
      <c r="N806" s="21">
        <f>LEN(TRIM(CLEAN(SUBSTITUTE(ProjTextQTable[[#This Row],[text]],CHAR(10)," "))))+1 - LEN(SUBSTITUTE(CLEAN(SUBSTITUTE(ProjTextQTable[[#This Row],[text]],CHAR(10)," "))," ",""))</f>
        <v>612</v>
      </c>
      <c r="O806" t="s">
        <v>753</v>
      </c>
      <c r="P806" t="s">
        <v>2375</v>
      </c>
    </row>
    <row r="807" spans="1:16" x14ac:dyDescent="0.35">
      <c r="A807">
        <f t="shared" si="12"/>
        <v>292</v>
      </c>
      <c r="B807" t="s">
        <v>2376</v>
      </c>
      <c r="C807" t="s">
        <v>2377</v>
      </c>
      <c r="D807" t="s">
        <v>752</v>
      </c>
      <c r="E807" t="s">
        <v>1119</v>
      </c>
      <c r="F807" t="s">
        <v>753</v>
      </c>
      <c r="G807" t="s">
        <v>753</v>
      </c>
      <c r="H807" t="s">
        <v>753</v>
      </c>
      <c r="K807" s="30"/>
      <c r="L807" s="8">
        <v>43006.043888888889</v>
      </c>
      <c r="M807" s="21">
        <f>LEN(ProjTextQTable[[#This Row],[text]])</f>
        <v>4569</v>
      </c>
      <c r="N807" s="21">
        <f>LEN(TRIM(CLEAN(SUBSTITUTE(ProjTextQTable[[#This Row],[text]],CHAR(10)," "))))+1 - LEN(SUBSTITUTE(CLEAN(SUBSTITUTE(ProjTextQTable[[#This Row],[text]],CHAR(10)," "))," ",""))</f>
        <v>639</v>
      </c>
      <c r="O807" t="s">
        <v>753</v>
      </c>
      <c r="P807" t="s">
        <v>2378</v>
      </c>
    </row>
    <row r="808" spans="1:16" x14ac:dyDescent="0.35">
      <c r="A808">
        <f t="shared" si="12"/>
        <v>293</v>
      </c>
      <c r="B808" t="s">
        <v>2379</v>
      </c>
      <c r="C808" t="s">
        <v>2380</v>
      </c>
      <c r="D808" t="s">
        <v>752</v>
      </c>
      <c r="E808" t="s">
        <v>807</v>
      </c>
      <c r="F808" t="s">
        <v>753</v>
      </c>
      <c r="G808" t="s">
        <v>753</v>
      </c>
      <c r="H808" t="s">
        <v>753</v>
      </c>
      <c r="K808" s="30"/>
      <c r="L808" s="8">
        <v>43006.043888888889</v>
      </c>
      <c r="M808" s="21">
        <f>LEN(ProjTextQTable[[#This Row],[text]])</f>
        <v>4301</v>
      </c>
      <c r="N808" s="21">
        <f>LEN(TRIM(CLEAN(SUBSTITUTE(ProjTextQTable[[#This Row],[text]],CHAR(10)," "))))+1 - LEN(SUBSTITUTE(CLEAN(SUBSTITUTE(ProjTextQTable[[#This Row],[text]],CHAR(10)," "))," ",""))</f>
        <v>609</v>
      </c>
      <c r="O808" t="s">
        <v>753</v>
      </c>
      <c r="P808" t="s">
        <v>2381</v>
      </c>
    </row>
    <row r="809" spans="1:16" x14ac:dyDescent="0.35">
      <c r="A809">
        <f t="shared" si="12"/>
        <v>294</v>
      </c>
      <c r="B809" t="s">
        <v>2382</v>
      </c>
      <c r="C809" t="s">
        <v>2383</v>
      </c>
      <c r="D809" t="s">
        <v>726</v>
      </c>
      <c r="E809" t="s">
        <v>727</v>
      </c>
      <c r="F809" t="s">
        <v>728</v>
      </c>
      <c r="G809" t="s">
        <v>729</v>
      </c>
      <c r="H809" t="s">
        <v>814</v>
      </c>
      <c r="I809" t="s">
        <v>815</v>
      </c>
      <c r="K809" s="30">
        <v>43076</v>
      </c>
      <c r="L809" s="8">
        <v>43077.496747685182</v>
      </c>
      <c r="M809" s="21">
        <f>LEN(ProjTextQTable[[#This Row],[text]])</f>
        <v>4128</v>
      </c>
      <c r="N809" s="21">
        <f>LEN(TRIM(CLEAN(SUBSTITUTE(ProjTextQTable[[#This Row],[text]],CHAR(10)," "))))+1 - LEN(SUBSTITUTE(CLEAN(SUBSTITUTE(ProjTextQTable[[#This Row],[text]],CHAR(10)," "))," ",""))</f>
        <v>596</v>
      </c>
      <c r="O809" t="s">
        <v>816</v>
      </c>
      <c r="P809" t="s">
        <v>2384</v>
      </c>
    </row>
    <row r="810" spans="1:16" x14ac:dyDescent="0.35">
      <c r="A810">
        <f t="shared" si="12"/>
        <v>294</v>
      </c>
      <c r="B810" t="s">
        <v>2382</v>
      </c>
      <c r="C810" t="s">
        <v>2383</v>
      </c>
      <c r="D810" t="s">
        <v>734</v>
      </c>
      <c r="E810" t="s">
        <v>727</v>
      </c>
      <c r="F810" t="s">
        <v>694</v>
      </c>
      <c r="G810" t="s">
        <v>1254</v>
      </c>
      <c r="H810" t="s">
        <v>1255</v>
      </c>
      <c r="I810" t="s">
        <v>737</v>
      </c>
      <c r="J810" t="s">
        <v>738</v>
      </c>
      <c r="K810" s="30">
        <v>43077</v>
      </c>
      <c r="L810" s="8">
        <v>43076.564062500001</v>
      </c>
      <c r="M810" s="21">
        <f>LEN(ProjTextQTable[[#This Row],[text]])</f>
        <v>2919</v>
      </c>
      <c r="N810" s="21">
        <f>LEN(TRIM(CLEAN(SUBSTITUTE(ProjTextQTable[[#This Row],[text]],CHAR(10)," "))))+1 - LEN(SUBSTITUTE(CLEAN(SUBSTITUTE(ProjTextQTable[[#This Row],[text]],CHAR(10)," "))," ",""))</f>
        <v>427</v>
      </c>
      <c r="O810" t="s">
        <v>744</v>
      </c>
      <c r="P810" t="s">
        <v>2385</v>
      </c>
    </row>
    <row r="811" spans="1:16" x14ac:dyDescent="0.35">
      <c r="A811">
        <f t="shared" si="12"/>
        <v>294</v>
      </c>
      <c r="B811" t="s">
        <v>2382</v>
      </c>
      <c r="C811" t="s">
        <v>2383</v>
      </c>
      <c r="D811" t="s">
        <v>734</v>
      </c>
      <c r="E811" t="s">
        <v>727</v>
      </c>
      <c r="F811" t="s">
        <v>741</v>
      </c>
      <c r="G811" t="s">
        <v>742</v>
      </c>
      <c r="H811" t="s">
        <v>743</v>
      </c>
      <c r="I811" t="s">
        <v>737</v>
      </c>
      <c r="J811" t="s">
        <v>738</v>
      </c>
      <c r="K811" s="30">
        <v>43077</v>
      </c>
      <c r="L811" s="8">
        <v>43077.185717592591</v>
      </c>
      <c r="M811" s="21">
        <f>LEN(ProjTextQTable[[#This Row],[text]])</f>
        <v>5049</v>
      </c>
      <c r="N811" s="21">
        <f>LEN(TRIM(CLEAN(SUBSTITUTE(ProjTextQTable[[#This Row],[text]],CHAR(10)," "))))+1 - LEN(SUBSTITUTE(CLEAN(SUBSTITUTE(ProjTextQTable[[#This Row],[text]],CHAR(10)," "))," ",""))</f>
        <v>740</v>
      </c>
      <c r="O811" t="s">
        <v>777</v>
      </c>
      <c r="P811" t="s">
        <v>2386</v>
      </c>
    </row>
    <row r="812" spans="1:16" x14ac:dyDescent="0.35">
      <c r="A812">
        <f t="shared" si="12"/>
        <v>294</v>
      </c>
      <c r="B812" t="s">
        <v>2382</v>
      </c>
      <c r="C812" t="s">
        <v>2383</v>
      </c>
      <c r="D812" t="s">
        <v>734</v>
      </c>
      <c r="E812" t="s">
        <v>727</v>
      </c>
      <c r="F812" t="s">
        <v>523</v>
      </c>
      <c r="G812" t="s">
        <v>771</v>
      </c>
      <c r="H812" t="s">
        <v>772</v>
      </c>
      <c r="I812" t="s">
        <v>737</v>
      </c>
      <c r="J812" t="s">
        <v>738</v>
      </c>
      <c r="K812" s="30">
        <v>43077</v>
      </c>
      <c r="L812" s="8">
        <v>43073.591134259259</v>
      </c>
      <c r="M812" s="21">
        <f>LEN(ProjTextQTable[[#This Row],[text]])</f>
        <v>2226</v>
      </c>
      <c r="N812" s="21">
        <f>LEN(TRIM(CLEAN(SUBSTITUTE(ProjTextQTable[[#This Row],[text]],CHAR(10)," "))))+1 - LEN(SUBSTITUTE(CLEAN(SUBSTITUTE(ProjTextQTable[[#This Row],[text]],CHAR(10)," "))," ",""))</f>
        <v>347</v>
      </c>
      <c r="O812" t="s">
        <v>777</v>
      </c>
      <c r="P812" t="s">
        <v>2387</v>
      </c>
    </row>
    <row r="813" spans="1:16" x14ac:dyDescent="0.35">
      <c r="A813">
        <f t="shared" si="12"/>
        <v>295</v>
      </c>
      <c r="B813" t="s">
        <v>2388</v>
      </c>
      <c r="C813" t="s">
        <v>1351</v>
      </c>
      <c r="D813" t="s">
        <v>734</v>
      </c>
      <c r="E813" t="s">
        <v>1006</v>
      </c>
      <c r="F813" t="s">
        <v>2389</v>
      </c>
      <c r="G813" t="s">
        <v>2390</v>
      </c>
      <c r="H813" t="s">
        <v>2391</v>
      </c>
      <c r="I813" t="s">
        <v>738</v>
      </c>
      <c r="J813" t="s">
        <v>738</v>
      </c>
      <c r="K813" s="30">
        <v>43070</v>
      </c>
      <c r="L813" s="8">
        <v>43067.804120370369</v>
      </c>
      <c r="M813" s="21">
        <f>LEN(ProjTextQTable[[#This Row],[text]])</f>
        <v>4391</v>
      </c>
      <c r="N813" s="21">
        <f>LEN(TRIM(CLEAN(SUBSTITUTE(ProjTextQTable[[#This Row],[text]],CHAR(10)," "))))+1 - LEN(SUBSTITUTE(CLEAN(SUBSTITUTE(ProjTextQTable[[#This Row],[text]],CHAR(10)," "))," ",""))</f>
        <v>632</v>
      </c>
      <c r="O813" t="s">
        <v>777</v>
      </c>
      <c r="P813" t="s">
        <v>2392</v>
      </c>
    </row>
    <row r="814" spans="1:16" x14ac:dyDescent="0.35">
      <c r="A814">
        <f t="shared" si="12"/>
        <v>295</v>
      </c>
      <c r="B814" t="s">
        <v>2388</v>
      </c>
      <c r="C814" t="s">
        <v>1351</v>
      </c>
      <c r="D814" t="s">
        <v>734</v>
      </c>
      <c r="E814" t="s">
        <v>1006</v>
      </c>
      <c r="F814" t="s">
        <v>2393</v>
      </c>
      <c r="G814" t="s">
        <v>2394</v>
      </c>
      <c r="H814" t="s">
        <v>2395</v>
      </c>
      <c r="I814" t="s">
        <v>738</v>
      </c>
      <c r="J814" t="s">
        <v>738</v>
      </c>
      <c r="K814" s="30">
        <v>43070</v>
      </c>
      <c r="L814" s="8">
        <v>43066.224444444444</v>
      </c>
      <c r="M814" s="21">
        <f>LEN(ProjTextQTable[[#This Row],[text]])</f>
        <v>7625</v>
      </c>
      <c r="N814" s="21">
        <f>LEN(TRIM(CLEAN(SUBSTITUTE(ProjTextQTable[[#This Row],[text]],CHAR(10)," "))))+1 - LEN(SUBSTITUTE(CLEAN(SUBSTITUTE(ProjTextQTable[[#This Row],[text]],CHAR(10)," "))," ",""))</f>
        <v>1154</v>
      </c>
      <c r="O814" t="s">
        <v>739</v>
      </c>
      <c r="P814" t="s">
        <v>2396</v>
      </c>
    </row>
    <row r="815" spans="1:16" x14ac:dyDescent="0.35">
      <c r="A815">
        <f t="shared" si="12"/>
        <v>296</v>
      </c>
      <c r="B815" t="s">
        <v>2397</v>
      </c>
      <c r="C815" t="s">
        <v>2398</v>
      </c>
      <c r="D815" t="s">
        <v>726</v>
      </c>
      <c r="E815" t="s">
        <v>892</v>
      </c>
      <c r="F815" t="s">
        <v>864</v>
      </c>
      <c r="G815" t="s">
        <v>865</v>
      </c>
      <c r="H815" t="s">
        <v>730</v>
      </c>
      <c r="I815" t="s">
        <v>731</v>
      </c>
      <c r="J815" t="s">
        <v>731</v>
      </c>
      <c r="K815" s="30">
        <v>43080</v>
      </c>
      <c r="L815" s="8">
        <v>43081.623402777775</v>
      </c>
      <c r="M815" s="21">
        <f>LEN(ProjTextQTable[[#This Row],[text]])</f>
        <v>4154</v>
      </c>
      <c r="N815" s="21">
        <f>LEN(TRIM(CLEAN(SUBSTITUTE(ProjTextQTable[[#This Row],[text]],CHAR(10)," "))))+1 - LEN(SUBSTITUTE(CLEAN(SUBSTITUTE(ProjTextQTable[[#This Row],[text]],CHAR(10)," "))," ",""))</f>
        <v>625</v>
      </c>
      <c r="O815" t="s">
        <v>732</v>
      </c>
      <c r="P815" t="s">
        <v>2399</v>
      </c>
    </row>
    <row r="816" spans="1:16" x14ac:dyDescent="0.35">
      <c r="A816">
        <f t="shared" si="12"/>
        <v>296</v>
      </c>
      <c r="B816" t="s">
        <v>2397</v>
      </c>
      <c r="C816" t="s">
        <v>2398</v>
      </c>
      <c r="D816" t="s">
        <v>734</v>
      </c>
      <c r="E816" t="s">
        <v>892</v>
      </c>
      <c r="F816" t="s">
        <v>868</v>
      </c>
      <c r="G816" t="s">
        <v>869</v>
      </c>
      <c r="H816" t="s">
        <v>870</v>
      </c>
      <c r="I816" t="s">
        <v>737</v>
      </c>
      <c r="J816" t="s">
        <v>738</v>
      </c>
      <c r="K816" s="30">
        <v>43081</v>
      </c>
      <c r="L816" s="8">
        <v>43080.080428240741</v>
      </c>
      <c r="M816" s="21">
        <f>LEN(ProjTextQTable[[#This Row],[text]])</f>
        <v>3728</v>
      </c>
      <c r="N816" s="21">
        <f>LEN(TRIM(CLEAN(SUBSTITUTE(ProjTextQTable[[#This Row],[text]],CHAR(10)," "))))+1 - LEN(SUBSTITUTE(CLEAN(SUBSTITUTE(ProjTextQTable[[#This Row],[text]],CHAR(10)," "))," ",""))</f>
        <v>563</v>
      </c>
      <c r="O816" t="s">
        <v>773</v>
      </c>
      <c r="P816" t="s">
        <v>2400</v>
      </c>
    </row>
    <row r="817" spans="1:16" x14ac:dyDescent="0.35">
      <c r="A817">
        <f t="shared" si="12"/>
        <v>296</v>
      </c>
      <c r="B817" t="s">
        <v>2397</v>
      </c>
      <c r="C817" t="s">
        <v>2398</v>
      </c>
      <c r="D817" t="s">
        <v>734</v>
      </c>
      <c r="E817" t="s">
        <v>892</v>
      </c>
      <c r="F817" t="s">
        <v>557</v>
      </c>
      <c r="G817" t="s">
        <v>875</v>
      </c>
      <c r="H817" t="s">
        <v>876</v>
      </c>
      <c r="I817" t="s">
        <v>737</v>
      </c>
      <c r="J817" t="s">
        <v>738</v>
      </c>
      <c r="K817" s="30">
        <v>43081</v>
      </c>
      <c r="L817" s="8">
        <v>43078.726284722223</v>
      </c>
      <c r="M817" s="21">
        <f>LEN(ProjTextQTable[[#This Row],[text]])</f>
        <v>2293</v>
      </c>
      <c r="N817" s="21">
        <f>LEN(TRIM(CLEAN(SUBSTITUTE(ProjTextQTable[[#This Row],[text]],CHAR(10)," "))))+1 - LEN(SUBSTITUTE(CLEAN(SUBSTITUTE(ProjTextQTable[[#This Row],[text]],CHAR(10)," "))," ",""))</f>
        <v>364</v>
      </c>
      <c r="O817" t="s">
        <v>739</v>
      </c>
      <c r="P817" t="s">
        <v>2401</v>
      </c>
    </row>
    <row r="818" spans="1:16" x14ac:dyDescent="0.35">
      <c r="A818">
        <f t="shared" si="12"/>
        <v>296</v>
      </c>
      <c r="B818" t="s">
        <v>2397</v>
      </c>
      <c r="C818" t="s">
        <v>2398</v>
      </c>
      <c r="D818" t="s">
        <v>734</v>
      </c>
      <c r="E818" t="s">
        <v>892</v>
      </c>
      <c r="F818" t="s">
        <v>878</v>
      </c>
      <c r="G818" t="s">
        <v>879</v>
      </c>
      <c r="H818" t="s">
        <v>880</v>
      </c>
      <c r="I818" t="s">
        <v>737</v>
      </c>
      <c r="J818" t="s">
        <v>738</v>
      </c>
      <c r="K818" s="30">
        <v>43081</v>
      </c>
      <c r="L818" s="8">
        <v>43077.405057870368</v>
      </c>
      <c r="M818" s="21">
        <f>LEN(ProjTextQTable[[#This Row],[text]])</f>
        <v>2291</v>
      </c>
      <c r="N818" s="21">
        <f>LEN(TRIM(CLEAN(SUBSTITUTE(ProjTextQTable[[#This Row],[text]],CHAR(10)," "))))+1 - LEN(SUBSTITUTE(CLEAN(SUBSTITUTE(ProjTextQTable[[#This Row],[text]],CHAR(10)," "))," ",""))</f>
        <v>346</v>
      </c>
      <c r="O818" t="s">
        <v>739</v>
      </c>
      <c r="P818" t="s">
        <v>2402</v>
      </c>
    </row>
    <row r="819" spans="1:16" x14ac:dyDescent="0.35">
      <c r="A819">
        <f t="shared" si="12"/>
        <v>296</v>
      </c>
      <c r="B819" t="s">
        <v>2397</v>
      </c>
      <c r="C819" t="s">
        <v>2398</v>
      </c>
      <c r="D819" t="s">
        <v>734</v>
      </c>
      <c r="E819" t="s">
        <v>892</v>
      </c>
      <c r="F819" t="s">
        <v>1062</v>
      </c>
      <c r="G819" t="s">
        <v>1063</v>
      </c>
      <c r="H819" t="s">
        <v>1064</v>
      </c>
      <c r="I819" t="s">
        <v>738</v>
      </c>
      <c r="J819" t="s">
        <v>738</v>
      </c>
      <c r="K819" s="30">
        <v>43075</v>
      </c>
      <c r="L819" s="8">
        <v>43074.972592592596</v>
      </c>
      <c r="M819" s="21">
        <f>LEN(ProjTextQTable[[#This Row],[text]])</f>
        <v>2556</v>
      </c>
      <c r="N819" s="21">
        <f>LEN(TRIM(CLEAN(SUBSTITUTE(ProjTextQTable[[#This Row],[text]],CHAR(10)," "))))+1 - LEN(SUBSTITUTE(CLEAN(SUBSTITUTE(ProjTextQTable[[#This Row],[text]],CHAR(10)," "))," ",""))</f>
        <v>399</v>
      </c>
      <c r="O819" t="s">
        <v>739</v>
      </c>
      <c r="P819" t="s">
        <v>2403</v>
      </c>
    </row>
    <row r="820" spans="1:16" x14ac:dyDescent="0.35">
      <c r="A820">
        <f t="shared" si="12"/>
        <v>296</v>
      </c>
      <c r="B820" t="s">
        <v>2397</v>
      </c>
      <c r="C820" t="s">
        <v>2398</v>
      </c>
      <c r="D820" t="s">
        <v>752</v>
      </c>
      <c r="E820" t="s">
        <v>892</v>
      </c>
      <c r="F820" t="s">
        <v>753</v>
      </c>
      <c r="G820" t="s">
        <v>753</v>
      </c>
      <c r="H820" t="s">
        <v>753</v>
      </c>
      <c r="K820" s="30"/>
      <c r="L820" s="8">
        <v>43006.043900462966</v>
      </c>
      <c r="M820" s="21">
        <f>LEN(ProjTextQTable[[#This Row],[text]])</f>
        <v>3519</v>
      </c>
      <c r="N820" s="21">
        <f>LEN(TRIM(CLEAN(SUBSTITUTE(ProjTextQTable[[#This Row],[text]],CHAR(10)," "))))+1 - LEN(SUBSTITUTE(CLEAN(SUBSTITUTE(ProjTextQTable[[#This Row],[text]],CHAR(10)," "))," ",""))</f>
        <v>527</v>
      </c>
      <c r="O820" t="s">
        <v>753</v>
      </c>
      <c r="P820" t="s">
        <v>2404</v>
      </c>
    </row>
    <row r="821" spans="1:16" x14ac:dyDescent="0.35">
      <c r="A821">
        <f t="shared" si="12"/>
        <v>297</v>
      </c>
      <c r="B821" t="s">
        <v>2405</v>
      </c>
      <c r="C821" t="s">
        <v>1318</v>
      </c>
      <c r="D821" t="s">
        <v>752</v>
      </c>
      <c r="E821" t="s">
        <v>761</v>
      </c>
      <c r="F821" t="s">
        <v>753</v>
      </c>
      <c r="G821" t="s">
        <v>753</v>
      </c>
      <c r="H821" t="s">
        <v>753</v>
      </c>
      <c r="K821" s="30"/>
      <c r="L821" s="8">
        <v>43006.043900462966</v>
      </c>
      <c r="M821" s="21">
        <f>LEN(ProjTextQTable[[#This Row],[text]])</f>
        <v>4073</v>
      </c>
      <c r="N821" s="21">
        <f>LEN(TRIM(CLEAN(SUBSTITUTE(ProjTextQTable[[#This Row],[text]],CHAR(10)," "))))+1 - LEN(SUBSTITUTE(CLEAN(SUBSTITUTE(ProjTextQTable[[#This Row],[text]],CHAR(10)," "))," ",""))</f>
        <v>539</v>
      </c>
      <c r="O821" t="s">
        <v>753</v>
      </c>
      <c r="P821" t="s">
        <v>2406</v>
      </c>
    </row>
    <row r="822" spans="1:16" x14ac:dyDescent="0.35">
      <c r="A822">
        <f t="shared" si="12"/>
        <v>298</v>
      </c>
      <c r="B822" t="s">
        <v>2407</v>
      </c>
      <c r="C822" t="s">
        <v>2408</v>
      </c>
      <c r="D822" t="s">
        <v>752</v>
      </c>
      <c r="E822" t="s">
        <v>807</v>
      </c>
      <c r="F822" t="s">
        <v>753</v>
      </c>
      <c r="G822" t="s">
        <v>753</v>
      </c>
      <c r="H822" t="s">
        <v>753</v>
      </c>
      <c r="K822" s="30"/>
      <c r="L822" s="8">
        <v>43006.043900462966</v>
      </c>
      <c r="M822" s="21">
        <f>LEN(ProjTextQTable[[#This Row],[text]])</f>
        <v>3139</v>
      </c>
      <c r="N822" s="21">
        <f>LEN(TRIM(CLEAN(SUBSTITUTE(ProjTextQTable[[#This Row],[text]],CHAR(10)," "))))+1 - LEN(SUBSTITUTE(CLEAN(SUBSTITUTE(ProjTextQTable[[#This Row],[text]],CHAR(10)," "))," ",""))</f>
        <v>432</v>
      </c>
      <c r="O822" t="s">
        <v>753</v>
      </c>
      <c r="P822" t="s">
        <v>2409</v>
      </c>
    </row>
    <row r="823" spans="1:16" x14ac:dyDescent="0.35">
      <c r="A823">
        <f t="shared" si="12"/>
        <v>299</v>
      </c>
      <c r="B823" t="s">
        <v>2410</v>
      </c>
      <c r="C823" t="s">
        <v>2411</v>
      </c>
      <c r="D823" t="s">
        <v>752</v>
      </c>
      <c r="E823" t="s">
        <v>793</v>
      </c>
      <c r="F823" t="s">
        <v>753</v>
      </c>
      <c r="G823" t="s">
        <v>753</v>
      </c>
      <c r="H823" t="s">
        <v>753</v>
      </c>
      <c r="K823" s="30"/>
      <c r="L823" s="8">
        <v>43006.043912037036</v>
      </c>
      <c r="M823" s="21">
        <f>LEN(ProjTextQTable[[#This Row],[text]])</f>
        <v>3479</v>
      </c>
      <c r="N823" s="21">
        <f>LEN(TRIM(CLEAN(SUBSTITUTE(ProjTextQTable[[#This Row],[text]],CHAR(10)," "))))+1 - LEN(SUBSTITUTE(CLEAN(SUBSTITUTE(ProjTextQTable[[#This Row],[text]],CHAR(10)," "))," ",""))</f>
        <v>453</v>
      </c>
      <c r="O823" t="s">
        <v>753</v>
      </c>
      <c r="P823" t="s">
        <v>2412</v>
      </c>
    </row>
    <row r="824" spans="1:16" x14ac:dyDescent="0.35">
      <c r="A824">
        <f t="shared" si="12"/>
        <v>300</v>
      </c>
      <c r="B824" t="s">
        <v>2413</v>
      </c>
      <c r="C824" t="s">
        <v>962</v>
      </c>
      <c r="D824" t="s">
        <v>752</v>
      </c>
      <c r="E824" t="s">
        <v>1119</v>
      </c>
      <c r="F824" t="s">
        <v>753</v>
      </c>
      <c r="G824" t="s">
        <v>753</v>
      </c>
      <c r="H824" t="s">
        <v>753</v>
      </c>
      <c r="K824" s="30"/>
      <c r="L824" s="8">
        <v>43006.043912037036</v>
      </c>
      <c r="M824" s="21">
        <f>LEN(ProjTextQTable[[#This Row],[text]])</f>
        <v>4115</v>
      </c>
      <c r="N824" s="21">
        <f>LEN(TRIM(CLEAN(SUBSTITUTE(ProjTextQTable[[#This Row],[text]],CHAR(10)," "))))+1 - LEN(SUBSTITUTE(CLEAN(SUBSTITUTE(ProjTextQTable[[#This Row],[text]],CHAR(10)," "))," ",""))</f>
        <v>606</v>
      </c>
      <c r="O824" t="s">
        <v>753</v>
      </c>
      <c r="P824" t="s">
        <v>2414</v>
      </c>
    </row>
    <row r="825" spans="1:16" x14ac:dyDescent="0.35">
      <c r="A825">
        <f t="shared" si="12"/>
        <v>301</v>
      </c>
      <c r="B825" t="s">
        <v>2415</v>
      </c>
      <c r="C825" t="s">
        <v>2416</v>
      </c>
      <c r="D825" t="s">
        <v>726</v>
      </c>
      <c r="E825" t="s">
        <v>1069</v>
      </c>
      <c r="F825" t="s">
        <v>1070</v>
      </c>
      <c r="G825" t="s">
        <v>1071</v>
      </c>
      <c r="H825" t="s">
        <v>766</v>
      </c>
      <c r="I825" t="s">
        <v>767</v>
      </c>
      <c r="J825" t="s">
        <v>768</v>
      </c>
      <c r="K825" s="30">
        <v>43080</v>
      </c>
      <c r="L825" s="8">
        <v>43081.550046296295</v>
      </c>
      <c r="M825" s="21">
        <f>LEN(ProjTextQTable[[#This Row],[text]])</f>
        <v>2862</v>
      </c>
      <c r="N825" s="21">
        <f>LEN(TRIM(CLEAN(SUBSTITUTE(ProjTextQTable[[#This Row],[text]],CHAR(10)," "))))+1 - LEN(SUBSTITUTE(CLEAN(SUBSTITUTE(ProjTextQTable[[#This Row],[text]],CHAR(10)," "))," ",""))</f>
        <v>395</v>
      </c>
      <c r="O825" t="s">
        <v>769</v>
      </c>
      <c r="P825" t="s">
        <v>2417</v>
      </c>
    </row>
    <row r="826" spans="1:16" x14ac:dyDescent="0.35">
      <c r="A826">
        <f t="shared" si="12"/>
        <v>301</v>
      </c>
      <c r="B826" t="s">
        <v>2415</v>
      </c>
      <c r="C826" t="s">
        <v>2416</v>
      </c>
      <c r="D826" t="s">
        <v>734</v>
      </c>
      <c r="E826" t="s">
        <v>1069</v>
      </c>
      <c r="F826" t="s">
        <v>1076</v>
      </c>
      <c r="G826" t="s">
        <v>1077</v>
      </c>
      <c r="H826" t="s">
        <v>1078</v>
      </c>
      <c r="I826" t="s">
        <v>844</v>
      </c>
      <c r="J826" t="s">
        <v>738</v>
      </c>
      <c r="K826" s="30">
        <v>43081</v>
      </c>
      <c r="L826" s="8">
        <v>43078.583749999998</v>
      </c>
      <c r="M826" s="21">
        <f>LEN(ProjTextQTable[[#This Row],[text]])</f>
        <v>3272</v>
      </c>
      <c r="N826" s="21">
        <f>LEN(TRIM(CLEAN(SUBSTITUTE(ProjTextQTable[[#This Row],[text]],CHAR(10)," "))))+1 - LEN(SUBSTITUTE(CLEAN(SUBSTITUTE(ProjTextQTable[[#This Row],[text]],CHAR(10)," "))," ",""))</f>
        <v>481</v>
      </c>
      <c r="O826" t="s">
        <v>773</v>
      </c>
      <c r="P826" t="s">
        <v>2418</v>
      </c>
    </row>
    <row r="827" spans="1:16" x14ac:dyDescent="0.35">
      <c r="A827">
        <f t="shared" si="12"/>
        <v>301</v>
      </c>
      <c r="B827" t="s">
        <v>2415</v>
      </c>
      <c r="C827" t="s">
        <v>2416</v>
      </c>
      <c r="D827" t="s">
        <v>734</v>
      </c>
      <c r="E827" t="s">
        <v>1069</v>
      </c>
      <c r="F827" t="s">
        <v>596</v>
      </c>
      <c r="G827" t="s">
        <v>1109</v>
      </c>
      <c r="H827" t="s">
        <v>1110</v>
      </c>
      <c r="I827" t="s">
        <v>844</v>
      </c>
      <c r="J827" t="s">
        <v>738</v>
      </c>
      <c r="K827" s="30">
        <v>43081</v>
      </c>
      <c r="L827" s="8">
        <v>43077.929189814815</v>
      </c>
      <c r="M827" s="21">
        <f>LEN(ProjTextQTable[[#This Row],[text]])</f>
        <v>3564</v>
      </c>
      <c r="N827" s="21">
        <f>LEN(TRIM(CLEAN(SUBSTITUTE(ProjTextQTable[[#This Row],[text]],CHAR(10)," "))))+1 - LEN(SUBSTITUTE(CLEAN(SUBSTITUTE(ProjTextQTable[[#This Row],[text]],CHAR(10)," "))," ",""))</f>
        <v>506</v>
      </c>
      <c r="O827" t="s">
        <v>773</v>
      </c>
      <c r="P827" t="s">
        <v>2419</v>
      </c>
    </row>
    <row r="828" spans="1:16" x14ac:dyDescent="0.35">
      <c r="A828">
        <f t="shared" si="12"/>
        <v>301</v>
      </c>
      <c r="B828" t="s">
        <v>2415</v>
      </c>
      <c r="C828" t="s">
        <v>2416</v>
      </c>
      <c r="D828" t="s">
        <v>734</v>
      </c>
      <c r="E828" t="s">
        <v>1069</v>
      </c>
      <c r="F828" t="s">
        <v>605</v>
      </c>
      <c r="G828" t="s">
        <v>1112</v>
      </c>
      <c r="H828" t="s">
        <v>1113</v>
      </c>
      <c r="I828" t="s">
        <v>844</v>
      </c>
      <c r="J828" t="s">
        <v>738</v>
      </c>
      <c r="K828" s="30">
        <v>43081</v>
      </c>
      <c r="L828" s="8">
        <v>43080.361898148149</v>
      </c>
      <c r="M828" s="21">
        <f>LEN(ProjTextQTable[[#This Row],[text]])</f>
        <v>2203</v>
      </c>
      <c r="N828" s="21">
        <f>LEN(TRIM(CLEAN(SUBSTITUTE(ProjTextQTable[[#This Row],[text]],CHAR(10)," "))))+1 - LEN(SUBSTITUTE(CLEAN(SUBSTITUTE(ProjTextQTable[[#This Row],[text]],CHAR(10)," "))," ",""))</f>
        <v>321</v>
      </c>
      <c r="O828" t="s">
        <v>777</v>
      </c>
      <c r="P828" t="s">
        <v>2420</v>
      </c>
    </row>
    <row r="829" spans="1:16" x14ac:dyDescent="0.35">
      <c r="A829">
        <f t="shared" si="12"/>
        <v>301</v>
      </c>
      <c r="B829" t="s">
        <v>2415</v>
      </c>
      <c r="C829" t="s">
        <v>2416</v>
      </c>
      <c r="D829" t="s">
        <v>734</v>
      </c>
      <c r="E829" t="s">
        <v>1069</v>
      </c>
      <c r="F829" t="s">
        <v>1306</v>
      </c>
      <c r="G829" t="s">
        <v>1307</v>
      </c>
      <c r="H829" t="s">
        <v>1308</v>
      </c>
      <c r="I829" t="s">
        <v>844</v>
      </c>
      <c r="J829" t="s">
        <v>738</v>
      </c>
      <c r="K829" s="30">
        <v>43081</v>
      </c>
      <c r="L829" s="8">
        <v>43080.067812499998</v>
      </c>
      <c r="M829" s="21">
        <f>LEN(ProjTextQTable[[#This Row],[text]])</f>
        <v>2044</v>
      </c>
      <c r="N829" s="21">
        <f>LEN(TRIM(CLEAN(SUBSTITUTE(ProjTextQTable[[#This Row],[text]],CHAR(10)," "))))+1 - LEN(SUBSTITUTE(CLEAN(SUBSTITUTE(ProjTextQTable[[#This Row],[text]],CHAR(10)," "))," ",""))</f>
        <v>279</v>
      </c>
      <c r="O829" t="s">
        <v>739</v>
      </c>
      <c r="P829" t="s">
        <v>2421</v>
      </c>
    </row>
    <row r="830" spans="1:16" x14ac:dyDescent="0.35">
      <c r="A830">
        <f t="shared" si="12"/>
        <v>301</v>
      </c>
      <c r="B830" t="s">
        <v>2415</v>
      </c>
      <c r="C830" t="s">
        <v>2416</v>
      </c>
      <c r="D830" t="s">
        <v>752</v>
      </c>
      <c r="E830" t="s">
        <v>1069</v>
      </c>
      <c r="F830" t="s">
        <v>753</v>
      </c>
      <c r="G830" t="s">
        <v>753</v>
      </c>
      <c r="H830" t="s">
        <v>753</v>
      </c>
      <c r="K830" s="30"/>
      <c r="L830" s="8">
        <v>43006.043923611112</v>
      </c>
      <c r="M830" s="21">
        <f>LEN(ProjTextQTable[[#This Row],[text]])</f>
        <v>3175</v>
      </c>
      <c r="N830" s="21">
        <f>LEN(TRIM(CLEAN(SUBSTITUTE(ProjTextQTable[[#This Row],[text]],CHAR(10)," "))))+1 - LEN(SUBSTITUTE(CLEAN(SUBSTITUTE(ProjTextQTable[[#This Row],[text]],CHAR(10)," "))," ",""))</f>
        <v>420</v>
      </c>
      <c r="O830" t="s">
        <v>753</v>
      </c>
      <c r="P830" t="s">
        <v>2422</v>
      </c>
    </row>
    <row r="831" spans="1:16" x14ac:dyDescent="0.35">
      <c r="A831">
        <f t="shared" si="12"/>
        <v>302</v>
      </c>
      <c r="B831" t="s">
        <v>2423</v>
      </c>
      <c r="C831" t="s">
        <v>1453</v>
      </c>
      <c r="D831" t="s">
        <v>752</v>
      </c>
      <c r="E831" t="s">
        <v>935</v>
      </c>
      <c r="F831" t="s">
        <v>753</v>
      </c>
      <c r="G831" t="s">
        <v>753</v>
      </c>
      <c r="H831" t="s">
        <v>753</v>
      </c>
      <c r="K831" s="30"/>
      <c r="L831" s="8">
        <v>43006.043923611112</v>
      </c>
      <c r="M831" s="21">
        <f>LEN(ProjTextQTable[[#This Row],[text]])</f>
        <v>4568</v>
      </c>
      <c r="N831" s="21">
        <f>LEN(TRIM(CLEAN(SUBSTITUTE(ProjTextQTable[[#This Row],[text]],CHAR(10)," "))))+1 - LEN(SUBSTITUTE(CLEAN(SUBSTITUTE(ProjTextQTable[[#This Row],[text]],CHAR(10)," "))," ",""))</f>
        <v>693</v>
      </c>
      <c r="O831" t="s">
        <v>753</v>
      </c>
      <c r="P831" t="s">
        <v>2424</v>
      </c>
    </row>
    <row r="832" spans="1:16" x14ac:dyDescent="0.35">
      <c r="A832">
        <f t="shared" si="12"/>
        <v>303</v>
      </c>
      <c r="B832" t="s">
        <v>2425</v>
      </c>
      <c r="C832" t="s">
        <v>2426</v>
      </c>
      <c r="D832" t="s">
        <v>752</v>
      </c>
      <c r="E832" t="s">
        <v>1185</v>
      </c>
      <c r="F832" t="s">
        <v>753</v>
      </c>
      <c r="G832" t="s">
        <v>753</v>
      </c>
      <c r="H832" t="s">
        <v>753</v>
      </c>
      <c r="K832" s="30"/>
      <c r="L832" s="8">
        <v>43006.043923611112</v>
      </c>
      <c r="M832" s="21">
        <f>LEN(ProjTextQTable[[#This Row],[text]])</f>
        <v>4526</v>
      </c>
      <c r="N832" s="21">
        <f>LEN(TRIM(CLEAN(SUBSTITUTE(ProjTextQTable[[#This Row],[text]],CHAR(10)," "))))+1 - LEN(SUBSTITUTE(CLEAN(SUBSTITUTE(ProjTextQTable[[#This Row],[text]],CHAR(10)," "))," ",""))</f>
        <v>623</v>
      </c>
      <c r="O832" t="s">
        <v>753</v>
      </c>
      <c r="P832" t="s">
        <v>2427</v>
      </c>
    </row>
    <row r="833" spans="1:16" x14ac:dyDescent="0.35">
      <c r="A833">
        <f t="shared" si="12"/>
        <v>304</v>
      </c>
      <c r="B833" t="s">
        <v>2428</v>
      </c>
      <c r="C833" t="s">
        <v>2429</v>
      </c>
      <c r="D833" t="s">
        <v>752</v>
      </c>
      <c r="E833" t="s">
        <v>1229</v>
      </c>
      <c r="F833" t="s">
        <v>753</v>
      </c>
      <c r="G833" t="s">
        <v>753</v>
      </c>
      <c r="H833" t="s">
        <v>753</v>
      </c>
      <c r="K833" s="30"/>
      <c r="L833" s="8">
        <v>43006.043935185182</v>
      </c>
      <c r="M833" s="21">
        <f>LEN(ProjTextQTable[[#This Row],[text]])</f>
        <v>3989</v>
      </c>
      <c r="N833" s="21">
        <f>LEN(TRIM(CLEAN(SUBSTITUTE(ProjTextQTable[[#This Row],[text]],CHAR(10)," "))))+1 - LEN(SUBSTITUTE(CLEAN(SUBSTITUTE(ProjTextQTable[[#This Row],[text]],CHAR(10)," "))," ",""))</f>
        <v>571</v>
      </c>
      <c r="O833" t="s">
        <v>753</v>
      </c>
      <c r="P833" t="s">
        <v>2430</v>
      </c>
    </row>
    <row r="834" spans="1:16" x14ac:dyDescent="0.35">
      <c r="A834">
        <f t="shared" ref="A834:A897" si="13">A833+(B834&lt;&gt;B833)</f>
        <v>305</v>
      </c>
      <c r="B834" t="s">
        <v>2431</v>
      </c>
      <c r="C834" t="s">
        <v>1728</v>
      </c>
      <c r="D834" t="s">
        <v>752</v>
      </c>
      <c r="E834" t="s">
        <v>807</v>
      </c>
      <c r="F834" t="s">
        <v>753</v>
      </c>
      <c r="G834" t="s">
        <v>753</v>
      </c>
      <c r="H834" t="s">
        <v>753</v>
      </c>
      <c r="K834" s="30"/>
      <c r="L834" s="8">
        <v>43006.043935185182</v>
      </c>
      <c r="M834" s="21">
        <f>LEN(ProjTextQTable[[#This Row],[text]])</f>
        <v>4426</v>
      </c>
      <c r="N834" s="21">
        <f>LEN(TRIM(CLEAN(SUBSTITUTE(ProjTextQTable[[#This Row],[text]],CHAR(10)," "))))+1 - LEN(SUBSTITUTE(CLEAN(SUBSTITUTE(ProjTextQTable[[#This Row],[text]],CHAR(10)," "))," ",""))</f>
        <v>571</v>
      </c>
      <c r="O834" t="s">
        <v>753</v>
      </c>
      <c r="P834" t="s">
        <v>2432</v>
      </c>
    </row>
    <row r="835" spans="1:16" x14ac:dyDescent="0.35">
      <c r="A835">
        <f t="shared" si="13"/>
        <v>306</v>
      </c>
      <c r="B835" t="s">
        <v>2433</v>
      </c>
      <c r="C835" t="s">
        <v>2434</v>
      </c>
      <c r="D835" t="s">
        <v>752</v>
      </c>
      <c r="E835" t="s">
        <v>761</v>
      </c>
      <c r="F835" t="s">
        <v>753</v>
      </c>
      <c r="G835" t="s">
        <v>753</v>
      </c>
      <c r="H835" t="s">
        <v>753</v>
      </c>
      <c r="K835" s="30"/>
      <c r="L835" s="8">
        <v>43006.043935185182</v>
      </c>
      <c r="M835" s="21">
        <f>LEN(ProjTextQTable[[#This Row],[text]])</f>
        <v>4279</v>
      </c>
      <c r="N835" s="21">
        <f>LEN(TRIM(CLEAN(SUBSTITUTE(ProjTextQTable[[#This Row],[text]],CHAR(10)," "))))+1 - LEN(SUBSTITUTE(CLEAN(SUBSTITUTE(ProjTextQTable[[#This Row],[text]],CHAR(10)," "))," ",""))</f>
        <v>602</v>
      </c>
      <c r="O835" t="s">
        <v>753</v>
      </c>
      <c r="P835" t="s">
        <v>2435</v>
      </c>
    </row>
    <row r="836" spans="1:16" x14ac:dyDescent="0.35">
      <c r="A836">
        <f t="shared" si="13"/>
        <v>307</v>
      </c>
      <c r="B836" t="s">
        <v>2436</v>
      </c>
      <c r="C836" t="s">
        <v>1445</v>
      </c>
      <c r="D836" t="s">
        <v>752</v>
      </c>
      <c r="E836" t="s">
        <v>1119</v>
      </c>
      <c r="F836" t="s">
        <v>753</v>
      </c>
      <c r="G836" t="s">
        <v>753</v>
      </c>
      <c r="H836" t="s">
        <v>753</v>
      </c>
      <c r="K836" s="30"/>
      <c r="L836" s="8">
        <v>43006.043935185182</v>
      </c>
      <c r="M836" s="21">
        <f>LEN(ProjTextQTable[[#This Row],[text]])</f>
        <v>3609</v>
      </c>
      <c r="N836" s="21">
        <f>LEN(TRIM(CLEAN(SUBSTITUTE(ProjTextQTable[[#This Row],[text]],CHAR(10)," "))))+1 - LEN(SUBSTITUTE(CLEAN(SUBSTITUTE(ProjTextQTable[[#This Row],[text]],CHAR(10)," "))," ",""))</f>
        <v>524</v>
      </c>
      <c r="O836" t="s">
        <v>753</v>
      </c>
      <c r="P836" t="s">
        <v>2437</v>
      </c>
    </row>
    <row r="837" spans="1:16" x14ac:dyDescent="0.35">
      <c r="A837">
        <f t="shared" si="13"/>
        <v>308</v>
      </c>
      <c r="B837" t="s">
        <v>2438</v>
      </c>
      <c r="C837" t="s">
        <v>2439</v>
      </c>
      <c r="D837" t="s">
        <v>752</v>
      </c>
      <c r="E837" t="s">
        <v>807</v>
      </c>
      <c r="F837" t="s">
        <v>753</v>
      </c>
      <c r="G837" t="s">
        <v>753</v>
      </c>
      <c r="H837" t="s">
        <v>753</v>
      </c>
      <c r="K837" s="30"/>
      <c r="L837" s="8">
        <v>43006.043946759259</v>
      </c>
      <c r="M837" s="21">
        <f>LEN(ProjTextQTable[[#This Row],[text]])</f>
        <v>3610</v>
      </c>
      <c r="N837" s="21">
        <f>LEN(TRIM(CLEAN(SUBSTITUTE(ProjTextQTable[[#This Row],[text]],CHAR(10)," "))))+1 - LEN(SUBSTITUTE(CLEAN(SUBSTITUTE(ProjTextQTable[[#This Row],[text]],CHAR(10)," "))," ",""))</f>
        <v>524</v>
      </c>
      <c r="O837" t="s">
        <v>753</v>
      </c>
      <c r="P837" t="s">
        <v>2440</v>
      </c>
    </row>
    <row r="838" spans="1:16" x14ac:dyDescent="0.35">
      <c r="A838">
        <f t="shared" si="13"/>
        <v>309</v>
      </c>
      <c r="B838" t="s">
        <v>2441</v>
      </c>
      <c r="C838" t="s">
        <v>2442</v>
      </c>
      <c r="D838" t="s">
        <v>752</v>
      </c>
      <c r="E838" t="s">
        <v>761</v>
      </c>
      <c r="F838" t="s">
        <v>753</v>
      </c>
      <c r="G838" t="s">
        <v>753</v>
      </c>
      <c r="H838" t="s">
        <v>753</v>
      </c>
      <c r="K838" s="30"/>
      <c r="L838" s="8">
        <v>43006.043946759259</v>
      </c>
      <c r="M838" s="21">
        <f>LEN(ProjTextQTable[[#This Row],[text]])</f>
        <v>4302</v>
      </c>
      <c r="N838" s="21">
        <f>LEN(TRIM(CLEAN(SUBSTITUTE(ProjTextQTable[[#This Row],[text]],CHAR(10)," "))))+1 - LEN(SUBSTITUTE(CLEAN(SUBSTITUTE(ProjTextQTable[[#This Row],[text]],CHAR(10)," "))," ",""))</f>
        <v>591</v>
      </c>
      <c r="O838" t="s">
        <v>753</v>
      </c>
      <c r="P838" t="s">
        <v>2443</v>
      </c>
    </row>
    <row r="839" spans="1:16" x14ac:dyDescent="0.35">
      <c r="A839">
        <f t="shared" si="13"/>
        <v>310</v>
      </c>
      <c r="B839" t="s">
        <v>2444</v>
      </c>
      <c r="C839" t="s">
        <v>2445</v>
      </c>
      <c r="D839" t="s">
        <v>734</v>
      </c>
      <c r="E839" t="s">
        <v>2446</v>
      </c>
      <c r="F839" t="s">
        <v>818</v>
      </c>
      <c r="G839" t="s">
        <v>819</v>
      </c>
      <c r="H839" t="s">
        <v>820</v>
      </c>
      <c r="I839" t="s">
        <v>737</v>
      </c>
      <c r="J839" t="s">
        <v>738</v>
      </c>
      <c r="K839" s="30">
        <v>43083</v>
      </c>
      <c r="L839" s="8">
        <v>43087.831331018519</v>
      </c>
      <c r="M839" s="21">
        <f>LEN(ProjTextQTable[[#This Row],[text]])</f>
        <v>10732</v>
      </c>
      <c r="N839" s="21">
        <f>LEN(TRIM(CLEAN(SUBSTITUTE(ProjTextQTable[[#This Row],[text]],CHAR(10)," "))))+1 - LEN(SUBSTITUTE(CLEAN(SUBSTITUTE(ProjTextQTable[[#This Row],[text]],CHAR(10)," "))," ",""))</f>
        <v>1740</v>
      </c>
      <c r="O839" t="s">
        <v>737</v>
      </c>
      <c r="P839" t="s">
        <v>2447</v>
      </c>
    </row>
    <row r="840" spans="1:16" x14ac:dyDescent="0.35">
      <c r="A840">
        <f t="shared" si="13"/>
        <v>310</v>
      </c>
      <c r="B840" t="s">
        <v>2444</v>
      </c>
      <c r="C840" t="s">
        <v>2445</v>
      </c>
      <c r="D840" t="s">
        <v>734</v>
      </c>
      <c r="E840" t="s">
        <v>2446</v>
      </c>
      <c r="F840" t="s">
        <v>1280</v>
      </c>
      <c r="G840" t="s">
        <v>803</v>
      </c>
      <c r="H840" t="s">
        <v>1281</v>
      </c>
      <c r="I840" t="s">
        <v>737</v>
      </c>
      <c r="J840" t="s">
        <v>738</v>
      </c>
      <c r="K840" s="30">
        <v>43083</v>
      </c>
      <c r="L840" s="8">
        <v>43083.670081018521</v>
      </c>
      <c r="M840" s="21">
        <f>LEN(ProjTextQTable[[#This Row],[text]])</f>
        <v>2740</v>
      </c>
      <c r="N840" s="21">
        <f>LEN(TRIM(CLEAN(SUBSTITUTE(ProjTextQTable[[#This Row],[text]],CHAR(10)," "))))+1 - LEN(SUBSTITUTE(CLEAN(SUBSTITUTE(ProjTextQTable[[#This Row],[text]],CHAR(10)," "))," ",""))</f>
        <v>425</v>
      </c>
      <c r="O840" t="s">
        <v>777</v>
      </c>
      <c r="P840" t="s">
        <v>2448</v>
      </c>
    </row>
    <row r="841" spans="1:16" x14ac:dyDescent="0.35">
      <c r="A841">
        <f t="shared" si="13"/>
        <v>310</v>
      </c>
      <c r="B841" t="s">
        <v>2444</v>
      </c>
      <c r="C841" t="s">
        <v>2445</v>
      </c>
      <c r="D841" t="s">
        <v>752</v>
      </c>
      <c r="E841" t="s">
        <v>859</v>
      </c>
      <c r="F841" t="s">
        <v>753</v>
      </c>
      <c r="G841" t="s">
        <v>753</v>
      </c>
      <c r="H841" t="s">
        <v>753</v>
      </c>
      <c r="K841" s="30"/>
      <c r="L841" s="8">
        <v>43006.043946759259</v>
      </c>
      <c r="M841" s="21">
        <f>LEN(ProjTextQTable[[#This Row],[text]])</f>
        <v>3840</v>
      </c>
      <c r="N841" s="21">
        <f>LEN(TRIM(CLEAN(SUBSTITUTE(ProjTextQTable[[#This Row],[text]],CHAR(10)," "))))+1 - LEN(SUBSTITUTE(CLEAN(SUBSTITUTE(ProjTextQTable[[#This Row],[text]],CHAR(10)," "))," ",""))</f>
        <v>546</v>
      </c>
      <c r="O841" t="s">
        <v>753</v>
      </c>
      <c r="P841" t="s">
        <v>2449</v>
      </c>
    </row>
    <row r="842" spans="1:16" x14ac:dyDescent="0.35">
      <c r="A842">
        <f t="shared" si="13"/>
        <v>311</v>
      </c>
      <c r="B842" t="s">
        <v>2450</v>
      </c>
      <c r="C842" t="s">
        <v>2451</v>
      </c>
      <c r="D842" t="s">
        <v>726</v>
      </c>
      <c r="E842" t="s">
        <v>1006</v>
      </c>
      <c r="F842" t="s">
        <v>1007</v>
      </c>
      <c r="G842" t="s">
        <v>1008</v>
      </c>
      <c r="H842" t="s">
        <v>814</v>
      </c>
      <c r="I842" t="s">
        <v>815</v>
      </c>
      <c r="K842" s="30">
        <v>43073</v>
      </c>
      <c r="L842" s="8">
        <v>43074.673750000002</v>
      </c>
      <c r="M842" s="21">
        <f>LEN(ProjTextQTable[[#This Row],[text]])</f>
        <v>2790</v>
      </c>
      <c r="N842" s="21">
        <f>LEN(TRIM(CLEAN(SUBSTITUTE(ProjTextQTable[[#This Row],[text]],CHAR(10)," "))))+1 - LEN(SUBSTITUTE(CLEAN(SUBSTITUTE(ProjTextQTable[[#This Row],[text]],CHAR(10)," "))," ",""))</f>
        <v>431</v>
      </c>
      <c r="O842" t="s">
        <v>816</v>
      </c>
      <c r="P842" t="s">
        <v>2452</v>
      </c>
    </row>
    <row r="843" spans="1:16" x14ac:dyDescent="0.35">
      <c r="A843">
        <f t="shared" si="13"/>
        <v>311</v>
      </c>
      <c r="B843" t="s">
        <v>2450</v>
      </c>
      <c r="C843" t="s">
        <v>2451</v>
      </c>
      <c r="D843" t="s">
        <v>895</v>
      </c>
      <c r="E843" t="s">
        <v>1006</v>
      </c>
      <c r="F843" t="s">
        <v>753</v>
      </c>
      <c r="G843" t="s">
        <v>896</v>
      </c>
      <c r="H843" t="s">
        <v>753</v>
      </c>
      <c r="I843" t="s">
        <v>753</v>
      </c>
      <c r="K843" s="30"/>
      <c r="L843" s="8">
        <v>43083.583101851851</v>
      </c>
      <c r="M843" s="21">
        <f>LEN(ProjTextQTable[[#This Row],[text]])</f>
        <v>1910</v>
      </c>
      <c r="N843" s="21">
        <f>LEN(TRIM(CLEAN(SUBSTITUTE(ProjTextQTable[[#This Row],[text]],CHAR(10)," "))))+1 - LEN(SUBSTITUTE(CLEAN(SUBSTITUTE(ProjTextQTable[[#This Row],[text]],CHAR(10)," "))," ",""))</f>
        <v>280</v>
      </c>
      <c r="O843" t="s">
        <v>753</v>
      </c>
      <c r="P843" t="s">
        <v>2453</v>
      </c>
    </row>
    <row r="844" spans="1:16" x14ac:dyDescent="0.35">
      <c r="A844">
        <f t="shared" si="13"/>
        <v>311</v>
      </c>
      <c r="B844" t="s">
        <v>2450</v>
      </c>
      <c r="C844" t="s">
        <v>2451</v>
      </c>
      <c r="D844" t="s">
        <v>734</v>
      </c>
      <c r="E844" t="s">
        <v>1006</v>
      </c>
      <c r="F844" t="s">
        <v>1014</v>
      </c>
      <c r="G844" t="s">
        <v>1015</v>
      </c>
      <c r="H844" t="s">
        <v>1016</v>
      </c>
      <c r="I844" t="s">
        <v>737</v>
      </c>
      <c r="J844" t="s">
        <v>738</v>
      </c>
      <c r="K844" s="30">
        <v>43074</v>
      </c>
      <c r="L844" s="8">
        <v>43072.99082175926</v>
      </c>
      <c r="M844" s="21">
        <f>LEN(ProjTextQTable[[#This Row],[text]])</f>
        <v>1594</v>
      </c>
      <c r="N844" s="21">
        <f>LEN(TRIM(CLEAN(SUBSTITUTE(ProjTextQTable[[#This Row],[text]],CHAR(10)," "))))+1 - LEN(SUBSTITUTE(CLEAN(SUBSTITUTE(ProjTextQTable[[#This Row],[text]],CHAR(10)," "))," ",""))</f>
        <v>236</v>
      </c>
      <c r="O844" t="s">
        <v>773</v>
      </c>
      <c r="P844" t="s">
        <v>2454</v>
      </c>
    </row>
    <row r="845" spans="1:16" x14ac:dyDescent="0.35">
      <c r="A845">
        <f t="shared" si="13"/>
        <v>311</v>
      </c>
      <c r="B845" t="s">
        <v>2450</v>
      </c>
      <c r="C845" t="s">
        <v>2451</v>
      </c>
      <c r="D845" t="s">
        <v>734</v>
      </c>
      <c r="E845" t="s">
        <v>1006</v>
      </c>
      <c r="F845" t="s">
        <v>626</v>
      </c>
      <c r="G845" t="s">
        <v>2022</v>
      </c>
      <c r="H845" t="s">
        <v>2023</v>
      </c>
      <c r="I845" t="s">
        <v>737</v>
      </c>
      <c r="J845" t="s">
        <v>738</v>
      </c>
      <c r="K845" s="30">
        <v>43074</v>
      </c>
      <c r="L845" s="8">
        <v>43073.632789351854</v>
      </c>
      <c r="M845" s="21">
        <f>LEN(ProjTextQTable[[#This Row],[text]])</f>
        <v>3128</v>
      </c>
      <c r="N845" s="21">
        <f>LEN(TRIM(CLEAN(SUBSTITUTE(ProjTextQTable[[#This Row],[text]],CHAR(10)," "))))+1 - LEN(SUBSTITUTE(CLEAN(SUBSTITUTE(ProjTextQTable[[#This Row],[text]],CHAR(10)," "))," ",""))</f>
        <v>491</v>
      </c>
      <c r="O845" t="s">
        <v>821</v>
      </c>
      <c r="P845" t="s">
        <v>2455</v>
      </c>
    </row>
    <row r="846" spans="1:16" x14ac:dyDescent="0.35">
      <c r="A846">
        <f t="shared" si="13"/>
        <v>311</v>
      </c>
      <c r="B846" t="s">
        <v>2450</v>
      </c>
      <c r="C846" t="s">
        <v>2451</v>
      </c>
      <c r="D846" t="s">
        <v>734</v>
      </c>
      <c r="E846" t="s">
        <v>1006</v>
      </c>
      <c r="F846" t="s">
        <v>620</v>
      </c>
      <c r="G846" t="s">
        <v>2160</v>
      </c>
      <c r="H846" t="s">
        <v>2161</v>
      </c>
      <c r="I846" t="s">
        <v>737</v>
      </c>
      <c r="J846" t="s">
        <v>738</v>
      </c>
      <c r="K846" s="30">
        <v>43074</v>
      </c>
      <c r="L846" s="8">
        <v>43073.412418981483</v>
      </c>
      <c r="M846" s="21">
        <f>LEN(ProjTextQTable[[#This Row],[text]])</f>
        <v>3051</v>
      </c>
      <c r="N846" s="21">
        <f>LEN(TRIM(CLEAN(SUBSTITUTE(ProjTextQTable[[#This Row],[text]],CHAR(10)," "))))+1 - LEN(SUBSTITUTE(CLEAN(SUBSTITUTE(ProjTextQTable[[#This Row],[text]],CHAR(10)," "))," ",""))</f>
        <v>491</v>
      </c>
      <c r="O846" t="s">
        <v>777</v>
      </c>
      <c r="P846" t="s">
        <v>2456</v>
      </c>
    </row>
    <row r="847" spans="1:16" x14ac:dyDescent="0.35">
      <c r="A847">
        <f t="shared" si="13"/>
        <v>311</v>
      </c>
      <c r="B847" t="s">
        <v>2450</v>
      </c>
      <c r="C847" t="s">
        <v>2451</v>
      </c>
      <c r="D847" t="s">
        <v>734</v>
      </c>
      <c r="E847" t="s">
        <v>1006</v>
      </c>
      <c r="F847" t="s">
        <v>700</v>
      </c>
      <c r="G847" t="s">
        <v>2025</v>
      </c>
      <c r="H847" t="s">
        <v>2026</v>
      </c>
      <c r="I847" t="s">
        <v>737</v>
      </c>
      <c r="J847" t="s">
        <v>738</v>
      </c>
      <c r="K847" s="30">
        <v>43074</v>
      </c>
      <c r="L847" s="8">
        <v>43072.958043981482</v>
      </c>
      <c r="M847" s="21">
        <f>LEN(ProjTextQTable[[#This Row],[text]])</f>
        <v>3219</v>
      </c>
      <c r="N847" s="21">
        <f>LEN(TRIM(CLEAN(SUBSTITUTE(ProjTextQTable[[#This Row],[text]],CHAR(10)," "))))+1 - LEN(SUBSTITUTE(CLEAN(SUBSTITUTE(ProjTextQTable[[#This Row],[text]],CHAR(10)," "))," ",""))</f>
        <v>474</v>
      </c>
      <c r="O847" t="s">
        <v>777</v>
      </c>
      <c r="P847" t="s">
        <v>2457</v>
      </c>
    </row>
    <row r="848" spans="1:16" x14ac:dyDescent="0.35">
      <c r="A848">
        <f t="shared" si="13"/>
        <v>311</v>
      </c>
      <c r="B848" t="s">
        <v>2450</v>
      </c>
      <c r="C848" t="s">
        <v>2451</v>
      </c>
      <c r="D848" t="s">
        <v>734</v>
      </c>
      <c r="E848" t="s">
        <v>1006</v>
      </c>
      <c r="F848" t="s">
        <v>715</v>
      </c>
      <c r="G848" t="s">
        <v>1026</v>
      </c>
      <c r="H848" t="s">
        <v>1027</v>
      </c>
      <c r="I848" t="s">
        <v>737</v>
      </c>
      <c r="J848" t="s">
        <v>738</v>
      </c>
      <c r="K848" s="30">
        <v>43074</v>
      </c>
      <c r="L848" s="8">
        <v>43070.76898148148</v>
      </c>
      <c r="M848" s="21">
        <f>LEN(ProjTextQTable[[#This Row],[text]])</f>
        <v>3804</v>
      </c>
      <c r="N848" s="21">
        <f>LEN(TRIM(CLEAN(SUBSTITUTE(ProjTextQTable[[#This Row],[text]],CHAR(10)," "))))+1 - LEN(SUBSTITUTE(CLEAN(SUBSTITUTE(ProjTextQTable[[#This Row],[text]],CHAR(10)," "))," ",""))</f>
        <v>588</v>
      </c>
      <c r="O848" t="s">
        <v>777</v>
      </c>
      <c r="P848" t="s">
        <v>2458</v>
      </c>
    </row>
    <row r="849" spans="1:16" x14ac:dyDescent="0.35">
      <c r="A849">
        <f t="shared" si="13"/>
        <v>311</v>
      </c>
      <c r="B849" t="s">
        <v>2450</v>
      </c>
      <c r="C849" t="s">
        <v>2451</v>
      </c>
      <c r="D849" t="s">
        <v>752</v>
      </c>
      <c r="E849" t="s">
        <v>1006</v>
      </c>
      <c r="F849" t="s">
        <v>753</v>
      </c>
      <c r="G849" t="s">
        <v>753</v>
      </c>
      <c r="H849" t="s">
        <v>753</v>
      </c>
      <c r="K849" s="30"/>
      <c r="L849" s="8">
        <v>43006.043958333335</v>
      </c>
      <c r="M849" s="21">
        <f>LEN(ProjTextQTable[[#This Row],[text]])</f>
        <v>2976</v>
      </c>
      <c r="N849" s="21">
        <f>LEN(TRIM(CLEAN(SUBSTITUTE(ProjTextQTable[[#This Row],[text]],CHAR(10)," "))))+1 - LEN(SUBSTITUTE(CLEAN(SUBSTITUTE(ProjTextQTable[[#This Row],[text]],CHAR(10)," "))," ",""))</f>
        <v>415</v>
      </c>
      <c r="O849" t="s">
        <v>753</v>
      </c>
      <c r="P849" t="s">
        <v>2459</v>
      </c>
    </row>
    <row r="850" spans="1:16" x14ac:dyDescent="0.35">
      <c r="A850">
        <f t="shared" si="13"/>
        <v>312</v>
      </c>
      <c r="B850" t="s">
        <v>2460</v>
      </c>
      <c r="C850" t="s">
        <v>2461</v>
      </c>
      <c r="D850" t="s">
        <v>752</v>
      </c>
      <c r="E850" t="s">
        <v>885</v>
      </c>
      <c r="F850" t="s">
        <v>753</v>
      </c>
      <c r="G850" t="s">
        <v>753</v>
      </c>
      <c r="H850" t="s">
        <v>753</v>
      </c>
      <c r="K850" s="30"/>
      <c r="L850" s="8">
        <v>43006.043958333335</v>
      </c>
      <c r="M850" s="21">
        <f>LEN(ProjTextQTable[[#This Row],[text]])</f>
        <v>4296</v>
      </c>
      <c r="N850" s="21">
        <f>LEN(TRIM(CLEAN(SUBSTITUTE(ProjTextQTable[[#This Row],[text]],CHAR(10)," "))))+1 - LEN(SUBSTITUTE(CLEAN(SUBSTITUTE(ProjTextQTable[[#This Row],[text]],CHAR(10)," "))," ",""))</f>
        <v>620</v>
      </c>
      <c r="O850" t="s">
        <v>753</v>
      </c>
      <c r="P850" t="s">
        <v>2462</v>
      </c>
    </row>
    <row r="851" spans="1:16" x14ac:dyDescent="0.35">
      <c r="A851">
        <f t="shared" si="13"/>
        <v>313</v>
      </c>
      <c r="B851" t="s">
        <v>2463</v>
      </c>
      <c r="C851" t="s">
        <v>2464</v>
      </c>
      <c r="D851" t="s">
        <v>752</v>
      </c>
      <c r="E851" t="s">
        <v>1119</v>
      </c>
      <c r="F851" t="s">
        <v>753</v>
      </c>
      <c r="G851" t="s">
        <v>753</v>
      </c>
      <c r="H851" t="s">
        <v>753</v>
      </c>
      <c r="K851" s="30"/>
      <c r="L851" s="8">
        <v>43006.043958333335</v>
      </c>
      <c r="M851" s="21">
        <f>LEN(ProjTextQTable[[#This Row],[text]])</f>
        <v>4262</v>
      </c>
      <c r="N851" s="21">
        <f>LEN(TRIM(CLEAN(SUBSTITUTE(ProjTextQTable[[#This Row],[text]],CHAR(10)," "))))+1 - LEN(SUBSTITUTE(CLEAN(SUBSTITUTE(ProjTextQTable[[#This Row],[text]],CHAR(10)," "))," ",""))</f>
        <v>565</v>
      </c>
      <c r="O851" t="s">
        <v>753</v>
      </c>
      <c r="P851" t="s">
        <v>2465</v>
      </c>
    </row>
    <row r="852" spans="1:16" x14ac:dyDescent="0.35">
      <c r="A852">
        <f t="shared" si="13"/>
        <v>314</v>
      </c>
      <c r="B852" t="s">
        <v>2466</v>
      </c>
      <c r="C852" t="s">
        <v>2467</v>
      </c>
      <c r="D852" t="s">
        <v>752</v>
      </c>
      <c r="E852" t="s">
        <v>1032</v>
      </c>
      <c r="F852" t="s">
        <v>753</v>
      </c>
      <c r="G852" t="s">
        <v>753</v>
      </c>
      <c r="H852" t="s">
        <v>753</v>
      </c>
      <c r="K852" s="30"/>
      <c r="L852" s="8">
        <v>43006.043969907405</v>
      </c>
      <c r="M852" s="21">
        <f>LEN(ProjTextQTable[[#This Row],[text]])</f>
        <v>4484</v>
      </c>
      <c r="N852" s="21">
        <f>LEN(TRIM(CLEAN(SUBSTITUTE(ProjTextQTable[[#This Row],[text]],CHAR(10)," "))))+1 - LEN(SUBSTITUTE(CLEAN(SUBSTITUTE(ProjTextQTable[[#This Row],[text]],CHAR(10)," "))," ",""))</f>
        <v>639</v>
      </c>
      <c r="O852" t="s">
        <v>753</v>
      </c>
      <c r="P852" t="s">
        <v>2468</v>
      </c>
    </row>
    <row r="853" spans="1:16" x14ac:dyDescent="0.35">
      <c r="A853">
        <f t="shared" si="13"/>
        <v>315</v>
      </c>
      <c r="B853" t="s">
        <v>2469</v>
      </c>
      <c r="C853" t="s">
        <v>2470</v>
      </c>
      <c r="D853" t="s">
        <v>752</v>
      </c>
      <c r="E853" t="s">
        <v>800</v>
      </c>
      <c r="F853" t="s">
        <v>753</v>
      </c>
      <c r="G853" t="s">
        <v>753</v>
      </c>
      <c r="H853" t="s">
        <v>753</v>
      </c>
      <c r="K853" s="30"/>
      <c r="L853" s="8">
        <v>43006.043969907405</v>
      </c>
      <c r="M853" s="21">
        <f>LEN(ProjTextQTable[[#This Row],[text]])</f>
        <v>4512</v>
      </c>
      <c r="N853" s="21">
        <f>LEN(TRIM(CLEAN(SUBSTITUTE(ProjTextQTable[[#This Row],[text]],CHAR(10)," "))))+1 - LEN(SUBSTITUTE(CLEAN(SUBSTITUTE(ProjTextQTable[[#This Row],[text]],CHAR(10)," "))," ",""))</f>
        <v>647</v>
      </c>
      <c r="O853" t="s">
        <v>753</v>
      </c>
      <c r="P853" t="s">
        <v>2471</v>
      </c>
    </row>
    <row r="854" spans="1:16" x14ac:dyDescent="0.35">
      <c r="A854">
        <f t="shared" si="13"/>
        <v>316</v>
      </c>
      <c r="B854" t="s">
        <v>2472</v>
      </c>
      <c r="C854" t="s">
        <v>2473</v>
      </c>
      <c r="D854" t="s">
        <v>726</v>
      </c>
      <c r="E854" t="s">
        <v>912</v>
      </c>
      <c r="F854" t="s">
        <v>913</v>
      </c>
      <c r="G854" t="s">
        <v>914</v>
      </c>
      <c r="H854" t="s">
        <v>766</v>
      </c>
      <c r="I854" t="s">
        <v>767</v>
      </c>
      <c r="J854" t="s">
        <v>815</v>
      </c>
      <c r="K854" s="30">
        <v>43067</v>
      </c>
      <c r="L854" s="8">
        <v>43068.522418981483</v>
      </c>
      <c r="M854" s="21">
        <f>LEN(ProjTextQTable[[#This Row],[text]])</f>
        <v>3139</v>
      </c>
      <c r="N854" s="21">
        <f>LEN(TRIM(CLEAN(SUBSTITUTE(ProjTextQTable[[#This Row],[text]],CHAR(10)," "))))+1 - LEN(SUBSTITUTE(CLEAN(SUBSTITUTE(ProjTextQTable[[#This Row],[text]],CHAR(10)," "))," ",""))</f>
        <v>432</v>
      </c>
      <c r="O854" t="s">
        <v>769</v>
      </c>
      <c r="P854" t="s">
        <v>2474</v>
      </c>
    </row>
    <row r="855" spans="1:16" x14ac:dyDescent="0.35">
      <c r="A855">
        <f t="shared" si="13"/>
        <v>316</v>
      </c>
      <c r="B855" t="s">
        <v>2472</v>
      </c>
      <c r="C855" t="s">
        <v>2473</v>
      </c>
      <c r="D855" t="s">
        <v>734</v>
      </c>
      <c r="E855" t="s">
        <v>912</v>
      </c>
      <c r="F855" t="s">
        <v>552</v>
      </c>
      <c r="G855" t="s">
        <v>916</v>
      </c>
      <c r="H855" t="s">
        <v>917</v>
      </c>
      <c r="I855" t="s">
        <v>737</v>
      </c>
      <c r="J855" t="s">
        <v>738</v>
      </c>
      <c r="K855" s="30">
        <v>43068</v>
      </c>
      <c r="L855" s="8">
        <v>43068.005601851852</v>
      </c>
      <c r="M855" s="21">
        <f>LEN(ProjTextQTable[[#This Row],[text]])</f>
        <v>3169</v>
      </c>
      <c r="N855" s="21">
        <f>LEN(TRIM(CLEAN(SUBSTITUTE(ProjTextQTable[[#This Row],[text]],CHAR(10)," "))))+1 - LEN(SUBSTITUTE(CLEAN(SUBSTITUTE(ProjTextQTable[[#This Row],[text]],CHAR(10)," "))," ",""))</f>
        <v>473</v>
      </c>
      <c r="O855" t="s">
        <v>777</v>
      </c>
      <c r="P855" t="s">
        <v>2475</v>
      </c>
    </row>
    <row r="856" spans="1:16" x14ac:dyDescent="0.35">
      <c r="A856">
        <f t="shared" si="13"/>
        <v>316</v>
      </c>
      <c r="B856" t="s">
        <v>2472</v>
      </c>
      <c r="C856" t="s">
        <v>2473</v>
      </c>
      <c r="D856" t="s">
        <v>734</v>
      </c>
      <c r="E856" t="s">
        <v>912</v>
      </c>
      <c r="F856" t="s">
        <v>555</v>
      </c>
      <c r="G856" t="s">
        <v>1850</v>
      </c>
      <c r="H856" t="s">
        <v>1851</v>
      </c>
      <c r="I856" t="s">
        <v>737</v>
      </c>
      <c r="J856" t="s">
        <v>738</v>
      </c>
      <c r="K856" s="30">
        <v>43068</v>
      </c>
      <c r="L856" s="8">
        <v>43068.398217592592</v>
      </c>
      <c r="M856" s="21">
        <f>LEN(ProjTextQTable[[#This Row],[text]])</f>
        <v>996</v>
      </c>
      <c r="N856" s="21">
        <f>LEN(TRIM(CLEAN(SUBSTITUTE(ProjTextQTable[[#This Row],[text]],CHAR(10)," "))))+1 - LEN(SUBSTITUTE(CLEAN(SUBSTITUTE(ProjTextQTable[[#This Row],[text]],CHAR(10)," "))," ",""))</f>
        <v>147</v>
      </c>
      <c r="O856" t="s">
        <v>830</v>
      </c>
      <c r="P856" t="s">
        <v>2476</v>
      </c>
    </row>
    <row r="857" spans="1:16" x14ac:dyDescent="0.35">
      <c r="A857">
        <f t="shared" si="13"/>
        <v>316</v>
      </c>
      <c r="B857" t="s">
        <v>2472</v>
      </c>
      <c r="C857" t="s">
        <v>2473</v>
      </c>
      <c r="D857" t="s">
        <v>734</v>
      </c>
      <c r="E857" t="s">
        <v>912</v>
      </c>
      <c r="F857" t="s">
        <v>1429</v>
      </c>
      <c r="G857" t="s">
        <v>1430</v>
      </c>
      <c r="H857" t="s">
        <v>1431</v>
      </c>
      <c r="I857" t="s">
        <v>737</v>
      </c>
      <c r="J857" t="s">
        <v>738</v>
      </c>
      <c r="K857" s="30">
        <v>43068</v>
      </c>
      <c r="L857" s="8">
        <v>43067.486759259256</v>
      </c>
      <c r="M857" s="21">
        <f>LEN(ProjTextQTable[[#This Row],[text]])</f>
        <v>3688</v>
      </c>
      <c r="N857" s="21">
        <f>LEN(TRIM(CLEAN(SUBSTITUTE(ProjTextQTable[[#This Row],[text]],CHAR(10)," "))))+1 - LEN(SUBSTITUTE(CLEAN(SUBSTITUTE(ProjTextQTable[[#This Row],[text]],CHAR(10)," "))," ",""))</f>
        <v>508</v>
      </c>
      <c r="O857" t="s">
        <v>777</v>
      </c>
      <c r="P857" t="s">
        <v>2477</v>
      </c>
    </row>
    <row r="858" spans="1:16" x14ac:dyDescent="0.35">
      <c r="A858">
        <f t="shared" si="13"/>
        <v>316</v>
      </c>
      <c r="B858" t="s">
        <v>2472</v>
      </c>
      <c r="C858" t="s">
        <v>2473</v>
      </c>
      <c r="D858" t="s">
        <v>734</v>
      </c>
      <c r="E858" t="s">
        <v>912</v>
      </c>
      <c r="F858" t="s">
        <v>1841</v>
      </c>
      <c r="G858" t="s">
        <v>1842</v>
      </c>
      <c r="H858" t="s">
        <v>1843</v>
      </c>
      <c r="I858" t="s">
        <v>737</v>
      </c>
      <c r="J858" t="s">
        <v>738</v>
      </c>
      <c r="K858" s="30">
        <v>43068</v>
      </c>
      <c r="L858" s="8">
        <v>43067.099872685183</v>
      </c>
      <c r="M858" s="21">
        <f>LEN(ProjTextQTable[[#This Row],[text]])</f>
        <v>3219</v>
      </c>
      <c r="N858" s="21">
        <f>LEN(TRIM(CLEAN(SUBSTITUTE(ProjTextQTable[[#This Row],[text]],CHAR(10)," "))))+1 - LEN(SUBSTITUTE(CLEAN(SUBSTITUTE(ProjTextQTable[[#This Row],[text]],CHAR(10)," "))," ",""))</f>
        <v>487</v>
      </c>
      <c r="O858" t="s">
        <v>773</v>
      </c>
      <c r="P858" t="s">
        <v>2478</v>
      </c>
    </row>
    <row r="859" spans="1:16" x14ac:dyDescent="0.35">
      <c r="A859">
        <f t="shared" si="13"/>
        <v>316</v>
      </c>
      <c r="B859" t="s">
        <v>2472</v>
      </c>
      <c r="C859" t="s">
        <v>2473</v>
      </c>
      <c r="D859" t="s">
        <v>752</v>
      </c>
      <c r="E859" t="s">
        <v>912</v>
      </c>
      <c r="F859" t="s">
        <v>753</v>
      </c>
      <c r="G859" t="s">
        <v>753</v>
      </c>
      <c r="H859" t="s">
        <v>753</v>
      </c>
      <c r="K859" s="30"/>
      <c r="L859" s="8">
        <v>43006.043969907405</v>
      </c>
      <c r="M859" s="21">
        <f>LEN(ProjTextQTable[[#This Row],[text]])</f>
        <v>3526</v>
      </c>
      <c r="N859" s="21">
        <f>LEN(TRIM(CLEAN(SUBSTITUTE(ProjTextQTable[[#This Row],[text]],CHAR(10)," "))))+1 - LEN(SUBSTITUTE(CLEAN(SUBSTITUTE(ProjTextQTable[[#This Row],[text]],CHAR(10)," "))," ",""))</f>
        <v>471</v>
      </c>
      <c r="O859" t="s">
        <v>753</v>
      </c>
      <c r="P859" t="s">
        <v>2479</v>
      </c>
    </row>
    <row r="860" spans="1:16" x14ac:dyDescent="0.35">
      <c r="A860">
        <f t="shared" si="13"/>
        <v>317</v>
      </c>
      <c r="B860" t="s">
        <v>2480</v>
      </c>
      <c r="C860" t="s">
        <v>2481</v>
      </c>
      <c r="D860" t="s">
        <v>752</v>
      </c>
      <c r="E860" t="s">
        <v>1032</v>
      </c>
      <c r="F860" t="s">
        <v>753</v>
      </c>
      <c r="G860" t="s">
        <v>753</v>
      </c>
      <c r="H860" t="s">
        <v>753</v>
      </c>
      <c r="K860" s="30"/>
      <c r="L860" s="8">
        <v>43006.043969907405</v>
      </c>
      <c r="M860" s="21">
        <f>LEN(ProjTextQTable[[#This Row],[text]])</f>
        <v>4500</v>
      </c>
      <c r="N860" s="21">
        <f>LEN(TRIM(CLEAN(SUBSTITUTE(ProjTextQTable[[#This Row],[text]],CHAR(10)," "))))+1 - LEN(SUBSTITUTE(CLEAN(SUBSTITUTE(ProjTextQTable[[#This Row],[text]],CHAR(10)," "))," ",""))</f>
        <v>619</v>
      </c>
      <c r="O860" t="s">
        <v>753</v>
      </c>
      <c r="P860" t="s">
        <v>2482</v>
      </c>
    </row>
    <row r="861" spans="1:16" x14ac:dyDescent="0.35">
      <c r="A861">
        <f t="shared" si="13"/>
        <v>318</v>
      </c>
      <c r="B861" t="s">
        <v>2483</v>
      </c>
      <c r="C861" t="s">
        <v>2484</v>
      </c>
      <c r="D861" t="s">
        <v>752</v>
      </c>
      <c r="E861" t="s">
        <v>786</v>
      </c>
      <c r="F861" t="s">
        <v>753</v>
      </c>
      <c r="G861" t="s">
        <v>753</v>
      </c>
      <c r="H861" t="s">
        <v>753</v>
      </c>
      <c r="K861" s="30"/>
      <c r="L861" s="8">
        <v>43006.043969907405</v>
      </c>
      <c r="M861" s="21">
        <f>LEN(ProjTextQTable[[#This Row],[text]])</f>
        <v>4545</v>
      </c>
      <c r="N861" s="21">
        <f>LEN(TRIM(CLEAN(SUBSTITUTE(ProjTextQTable[[#This Row],[text]],CHAR(10)," "))))+1 - LEN(SUBSTITUTE(CLEAN(SUBSTITUTE(ProjTextQTable[[#This Row],[text]],CHAR(10)," "))," ",""))</f>
        <v>652</v>
      </c>
      <c r="O861" t="s">
        <v>753</v>
      </c>
      <c r="P861" t="s">
        <v>2485</v>
      </c>
    </row>
    <row r="862" spans="1:16" x14ac:dyDescent="0.35">
      <c r="A862">
        <f t="shared" si="13"/>
        <v>319</v>
      </c>
      <c r="B862" t="s">
        <v>2486</v>
      </c>
      <c r="C862" t="s">
        <v>2487</v>
      </c>
      <c r="D862" t="s">
        <v>752</v>
      </c>
      <c r="E862" t="s">
        <v>757</v>
      </c>
      <c r="F862" t="s">
        <v>753</v>
      </c>
      <c r="G862" t="s">
        <v>753</v>
      </c>
      <c r="H862" t="s">
        <v>753</v>
      </c>
      <c r="K862" s="30"/>
      <c r="L862" s="8">
        <v>43006.043981481482</v>
      </c>
      <c r="M862" s="21">
        <f>LEN(ProjTextQTable[[#This Row],[text]])</f>
        <v>4458</v>
      </c>
      <c r="N862" s="21">
        <f>LEN(TRIM(CLEAN(SUBSTITUTE(ProjTextQTable[[#This Row],[text]],CHAR(10)," "))))+1 - LEN(SUBSTITUTE(CLEAN(SUBSTITUTE(ProjTextQTable[[#This Row],[text]],CHAR(10)," "))," ",""))</f>
        <v>628</v>
      </c>
      <c r="O862" t="s">
        <v>753</v>
      </c>
      <c r="P862" t="s">
        <v>2488</v>
      </c>
    </row>
    <row r="863" spans="1:16" x14ac:dyDescent="0.35">
      <c r="A863">
        <f t="shared" si="13"/>
        <v>320</v>
      </c>
      <c r="B863" t="s">
        <v>2489</v>
      </c>
      <c r="C863" t="s">
        <v>2442</v>
      </c>
      <c r="D863" t="s">
        <v>726</v>
      </c>
      <c r="E863" t="s">
        <v>1358</v>
      </c>
      <c r="F863" t="s">
        <v>1070</v>
      </c>
      <c r="G863" t="s">
        <v>1071</v>
      </c>
      <c r="H863" t="s">
        <v>814</v>
      </c>
      <c r="I863" t="s">
        <v>815</v>
      </c>
      <c r="K863" s="30">
        <v>43080</v>
      </c>
      <c r="L863" s="8">
        <v>43081.503842592596</v>
      </c>
      <c r="M863" s="21">
        <f>LEN(ProjTextQTable[[#This Row],[text]])</f>
        <v>1911</v>
      </c>
      <c r="N863" s="21">
        <f>LEN(TRIM(CLEAN(SUBSTITUTE(ProjTextQTable[[#This Row],[text]],CHAR(10)," "))))+1 - LEN(SUBSTITUTE(CLEAN(SUBSTITUTE(ProjTextQTable[[#This Row],[text]],CHAR(10)," "))," ",""))</f>
        <v>266</v>
      </c>
      <c r="O863" t="s">
        <v>816</v>
      </c>
      <c r="P863" t="s">
        <v>2490</v>
      </c>
    </row>
    <row r="864" spans="1:16" x14ac:dyDescent="0.35">
      <c r="A864">
        <f t="shared" si="13"/>
        <v>320</v>
      </c>
      <c r="B864" t="s">
        <v>2489</v>
      </c>
      <c r="C864" t="s">
        <v>2442</v>
      </c>
      <c r="D864" t="s">
        <v>734</v>
      </c>
      <c r="E864" t="s">
        <v>1358</v>
      </c>
      <c r="F864" t="s">
        <v>525</v>
      </c>
      <c r="G864" t="s">
        <v>1362</v>
      </c>
      <c r="H864" t="s">
        <v>1363</v>
      </c>
      <c r="I864" t="s">
        <v>844</v>
      </c>
      <c r="J864" t="s">
        <v>738</v>
      </c>
      <c r="K864" s="30">
        <v>43081</v>
      </c>
      <c r="L864" s="8">
        <v>43080.724490740744</v>
      </c>
      <c r="M864" s="21">
        <f>LEN(ProjTextQTable[[#This Row],[text]])</f>
        <v>2055</v>
      </c>
      <c r="N864" s="21">
        <f>LEN(TRIM(CLEAN(SUBSTITUTE(ProjTextQTable[[#This Row],[text]],CHAR(10)," "))))+1 - LEN(SUBSTITUTE(CLEAN(SUBSTITUTE(ProjTextQTable[[#This Row],[text]],CHAR(10)," "))," ",""))</f>
        <v>317</v>
      </c>
      <c r="O864" t="s">
        <v>830</v>
      </c>
      <c r="P864" t="s">
        <v>2491</v>
      </c>
    </row>
    <row r="865" spans="1:16" x14ac:dyDescent="0.35">
      <c r="A865">
        <f t="shared" si="13"/>
        <v>320</v>
      </c>
      <c r="B865" t="s">
        <v>2489</v>
      </c>
      <c r="C865" t="s">
        <v>2442</v>
      </c>
      <c r="D865" t="s">
        <v>734</v>
      </c>
      <c r="E865" t="s">
        <v>1358</v>
      </c>
      <c r="F865" t="s">
        <v>1306</v>
      </c>
      <c r="G865" t="s">
        <v>1307</v>
      </c>
      <c r="H865" t="s">
        <v>1308</v>
      </c>
      <c r="I865" t="s">
        <v>844</v>
      </c>
      <c r="J865" t="s">
        <v>738</v>
      </c>
      <c r="K865" s="30">
        <v>43081</v>
      </c>
      <c r="L865" s="8">
        <v>43079.900891203702</v>
      </c>
      <c r="M865" s="21">
        <f>LEN(ProjTextQTable[[#This Row],[text]])</f>
        <v>2513</v>
      </c>
      <c r="N865" s="21">
        <f>LEN(TRIM(CLEAN(SUBSTITUTE(ProjTextQTable[[#This Row],[text]],CHAR(10)," "))))+1 - LEN(SUBSTITUTE(CLEAN(SUBSTITUTE(ProjTextQTable[[#This Row],[text]],CHAR(10)," "))," ",""))</f>
        <v>354</v>
      </c>
      <c r="O865" t="s">
        <v>830</v>
      </c>
      <c r="P865" t="s">
        <v>2492</v>
      </c>
    </row>
    <row r="866" spans="1:16" x14ac:dyDescent="0.35">
      <c r="A866">
        <f t="shared" si="13"/>
        <v>320</v>
      </c>
      <c r="B866" t="s">
        <v>2489</v>
      </c>
      <c r="C866" t="s">
        <v>2442</v>
      </c>
      <c r="D866" t="s">
        <v>734</v>
      </c>
      <c r="E866" t="s">
        <v>1358</v>
      </c>
      <c r="F866" t="s">
        <v>649</v>
      </c>
      <c r="G866" t="s">
        <v>962</v>
      </c>
      <c r="H866" t="s">
        <v>1080</v>
      </c>
      <c r="I866" t="s">
        <v>844</v>
      </c>
      <c r="J866" t="s">
        <v>738</v>
      </c>
      <c r="K866" s="30">
        <v>43081</v>
      </c>
      <c r="L866" s="8">
        <v>43078.775509259256</v>
      </c>
      <c r="M866" s="21">
        <f>LEN(ProjTextQTable[[#This Row],[text]])</f>
        <v>2745</v>
      </c>
      <c r="N866" s="21">
        <f>LEN(TRIM(CLEAN(SUBSTITUTE(ProjTextQTable[[#This Row],[text]],CHAR(10)," "))))+1 - LEN(SUBSTITUTE(CLEAN(SUBSTITUTE(ProjTextQTable[[#This Row],[text]],CHAR(10)," "))," ",""))</f>
        <v>387</v>
      </c>
      <c r="O866" t="s">
        <v>830</v>
      </c>
      <c r="P866" t="s">
        <v>2493</v>
      </c>
    </row>
    <row r="867" spans="1:16" x14ac:dyDescent="0.35">
      <c r="A867">
        <f t="shared" si="13"/>
        <v>320</v>
      </c>
      <c r="B867" t="s">
        <v>2489</v>
      </c>
      <c r="C867" t="s">
        <v>2442</v>
      </c>
      <c r="D867" t="s">
        <v>734</v>
      </c>
      <c r="E867" t="s">
        <v>1358</v>
      </c>
      <c r="F867" t="s">
        <v>1082</v>
      </c>
      <c r="G867" t="s">
        <v>1083</v>
      </c>
      <c r="H867" t="s">
        <v>1084</v>
      </c>
      <c r="I867" t="s">
        <v>844</v>
      </c>
      <c r="J867" t="s">
        <v>738</v>
      </c>
      <c r="K867" s="30">
        <v>43081</v>
      </c>
      <c r="L867" s="8">
        <v>43074.584143518521</v>
      </c>
      <c r="M867" s="21">
        <f>LEN(ProjTextQTable[[#This Row],[text]])</f>
        <v>4071</v>
      </c>
      <c r="N867" s="21">
        <f>LEN(TRIM(CLEAN(SUBSTITUTE(ProjTextQTable[[#This Row],[text]],CHAR(10)," "))))+1 - LEN(SUBSTITUTE(CLEAN(SUBSTITUTE(ProjTextQTable[[#This Row],[text]],CHAR(10)," "))," ",""))</f>
        <v>562</v>
      </c>
      <c r="O867" t="s">
        <v>830</v>
      </c>
      <c r="P867" t="s">
        <v>2494</v>
      </c>
    </row>
    <row r="868" spans="1:16" x14ac:dyDescent="0.35">
      <c r="A868">
        <f t="shared" si="13"/>
        <v>320</v>
      </c>
      <c r="B868" t="s">
        <v>2489</v>
      </c>
      <c r="C868" t="s">
        <v>2442</v>
      </c>
      <c r="D868" t="s">
        <v>752</v>
      </c>
      <c r="E868" t="s">
        <v>1358</v>
      </c>
      <c r="F868" t="s">
        <v>753</v>
      </c>
      <c r="G868" t="s">
        <v>753</v>
      </c>
      <c r="H868" t="s">
        <v>753</v>
      </c>
      <c r="K868" s="30"/>
      <c r="L868" s="8">
        <v>43006.043981481482</v>
      </c>
      <c r="M868" s="21">
        <f>LEN(ProjTextQTable[[#This Row],[text]])</f>
        <v>3946</v>
      </c>
      <c r="N868" s="21">
        <f>LEN(TRIM(CLEAN(SUBSTITUTE(ProjTextQTable[[#This Row],[text]],CHAR(10)," "))))+1 - LEN(SUBSTITUTE(CLEAN(SUBSTITUTE(ProjTextQTable[[#This Row],[text]],CHAR(10)," "))," ",""))</f>
        <v>523</v>
      </c>
      <c r="O868" t="s">
        <v>753</v>
      </c>
      <c r="P868" t="s">
        <v>2495</v>
      </c>
    </row>
    <row r="869" spans="1:16" x14ac:dyDescent="0.35">
      <c r="A869">
        <f t="shared" si="13"/>
        <v>321</v>
      </c>
      <c r="B869" t="s">
        <v>2496</v>
      </c>
      <c r="C869" t="s">
        <v>2497</v>
      </c>
      <c r="D869" t="s">
        <v>752</v>
      </c>
      <c r="E869" t="s">
        <v>1882</v>
      </c>
      <c r="F869" t="s">
        <v>753</v>
      </c>
      <c r="G869" t="s">
        <v>753</v>
      </c>
      <c r="H869" t="s">
        <v>753</v>
      </c>
      <c r="K869" s="30"/>
      <c r="L869" s="8">
        <v>43006.043993055559</v>
      </c>
      <c r="M869" s="21">
        <f>LEN(ProjTextQTable[[#This Row],[text]])</f>
        <v>4418</v>
      </c>
      <c r="N869" s="21">
        <f>LEN(TRIM(CLEAN(SUBSTITUTE(ProjTextQTable[[#This Row],[text]],CHAR(10)," "))))+1 - LEN(SUBSTITUTE(CLEAN(SUBSTITUTE(ProjTextQTable[[#This Row],[text]],CHAR(10)," "))," ",""))</f>
        <v>595</v>
      </c>
      <c r="O869" t="s">
        <v>753</v>
      </c>
      <c r="P869" t="s">
        <v>2498</v>
      </c>
    </row>
    <row r="870" spans="1:16" x14ac:dyDescent="0.35">
      <c r="A870">
        <f t="shared" si="13"/>
        <v>322</v>
      </c>
      <c r="B870" t="s">
        <v>2499</v>
      </c>
      <c r="C870" t="s">
        <v>2500</v>
      </c>
      <c r="D870" t="s">
        <v>752</v>
      </c>
      <c r="E870" t="s">
        <v>1192</v>
      </c>
      <c r="F870" t="s">
        <v>753</v>
      </c>
      <c r="G870" t="s">
        <v>753</v>
      </c>
      <c r="H870" t="s">
        <v>753</v>
      </c>
      <c r="K870" s="30"/>
      <c r="L870" s="8">
        <v>43006.043993055559</v>
      </c>
      <c r="M870" s="21">
        <f>LEN(ProjTextQTable[[#This Row],[text]])</f>
        <v>4441</v>
      </c>
      <c r="N870" s="21">
        <f>LEN(TRIM(CLEAN(SUBSTITUTE(ProjTextQTable[[#This Row],[text]],CHAR(10)," "))))+1 - LEN(SUBSTITUTE(CLEAN(SUBSTITUTE(ProjTextQTable[[#This Row],[text]],CHAR(10)," "))," ",""))</f>
        <v>621</v>
      </c>
      <c r="O870" t="s">
        <v>753</v>
      </c>
      <c r="P870" t="s">
        <v>2501</v>
      </c>
    </row>
    <row r="871" spans="1:16" x14ac:dyDescent="0.35">
      <c r="A871">
        <f t="shared" si="13"/>
        <v>323</v>
      </c>
      <c r="B871" t="s">
        <v>2502</v>
      </c>
      <c r="C871" t="s">
        <v>2503</v>
      </c>
      <c r="D871" t="s">
        <v>726</v>
      </c>
      <c r="E871" t="s">
        <v>948</v>
      </c>
      <c r="F871" t="s">
        <v>949</v>
      </c>
      <c r="G871" t="s">
        <v>950</v>
      </c>
      <c r="H871" t="s">
        <v>766</v>
      </c>
      <c r="I871" t="s">
        <v>767</v>
      </c>
      <c r="J871" t="s">
        <v>844</v>
      </c>
      <c r="K871" s="30">
        <v>43082</v>
      </c>
      <c r="L871" s="8">
        <v>43083.648738425924</v>
      </c>
      <c r="M871" s="21">
        <f>LEN(ProjTextQTable[[#This Row],[text]])</f>
        <v>3452</v>
      </c>
      <c r="N871" s="21">
        <f>LEN(TRIM(CLEAN(SUBSTITUTE(ProjTextQTable[[#This Row],[text]],CHAR(10)," "))))+1 - LEN(SUBSTITUTE(CLEAN(SUBSTITUTE(ProjTextQTable[[#This Row],[text]],CHAR(10)," "))," ",""))</f>
        <v>512</v>
      </c>
      <c r="O871" t="s">
        <v>769</v>
      </c>
      <c r="P871" t="s">
        <v>2504</v>
      </c>
    </row>
    <row r="872" spans="1:16" x14ac:dyDescent="0.35">
      <c r="A872">
        <f t="shared" si="13"/>
        <v>323</v>
      </c>
      <c r="B872" t="s">
        <v>2502</v>
      </c>
      <c r="C872" t="s">
        <v>2503</v>
      </c>
      <c r="D872" t="s">
        <v>734</v>
      </c>
      <c r="E872" t="s">
        <v>948</v>
      </c>
      <c r="F872" t="s">
        <v>637</v>
      </c>
      <c r="G872" t="s">
        <v>1124</v>
      </c>
      <c r="H872" t="s">
        <v>1125</v>
      </c>
      <c r="I872" t="s">
        <v>737</v>
      </c>
      <c r="J872" t="s">
        <v>738</v>
      </c>
      <c r="K872" s="30">
        <v>43083</v>
      </c>
      <c r="L872" s="8">
        <v>43082.921030092592</v>
      </c>
      <c r="M872" s="21">
        <f>LEN(ProjTextQTable[[#This Row],[text]])</f>
        <v>2355</v>
      </c>
      <c r="N872" s="21">
        <f>LEN(TRIM(CLEAN(SUBSTITUTE(ProjTextQTable[[#This Row],[text]],CHAR(10)," "))))+1 - LEN(SUBSTITUTE(CLEAN(SUBSTITUTE(ProjTextQTable[[#This Row],[text]],CHAR(10)," "))," ",""))</f>
        <v>350</v>
      </c>
      <c r="O872" t="s">
        <v>777</v>
      </c>
      <c r="P872" t="s">
        <v>2505</v>
      </c>
    </row>
    <row r="873" spans="1:16" x14ac:dyDescent="0.35">
      <c r="A873">
        <f t="shared" si="13"/>
        <v>323</v>
      </c>
      <c r="B873" t="s">
        <v>2502</v>
      </c>
      <c r="C873" t="s">
        <v>2503</v>
      </c>
      <c r="D873" t="s">
        <v>734</v>
      </c>
      <c r="E873" t="s">
        <v>948</v>
      </c>
      <c r="F873" t="s">
        <v>1288</v>
      </c>
      <c r="G873" t="s">
        <v>1289</v>
      </c>
      <c r="H873" t="s">
        <v>1290</v>
      </c>
      <c r="I873" t="s">
        <v>737</v>
      </c>
      <c r="J873" t="s">
        <v>738</v>
      </c>
      <c r="K873" s="30">
        <v>43083</v>
      </c>
      <c r="L873" s="8">
        <v>43073.735486111109</v>
      </c>
      <c r="M873" s="21">
        <f>LEN(ProjTextQTable[[#This Row],[text]])</f>
        <v>3171</v>
      </c>
      <c r="N873" s="21">
        <f>LEN(TRIM(CLEAN(SUBSTITUTE(ProjTextQTable[[#This Row],[text]],CHAR(10)," "))))+1 - LEN(SUBSTITUTE(CLEAN(SUBSTITUTE(ProjTextQTable[[#This Row],[text]],CHAR(10)," "))," ",""))</f>
        <v>494</v>
      </c>
      <c r="O873" t="s">
        <v>744</v>
      </c>
      <c r="P873" t="s">
        <v>2506</v>
      </c>
    </row>
    <row r="874" spans="1:16" x14ac:dyDescent="0.35">
      <c r="A874">
        <f t="shared" si="13"/>
        <v>323</v>
      </c>
      <c r="B874" t="s">
        <v>2502</v>
      </c>
      <c r="C874" t="s">
        <v>2503</v>
      </c>
      <c r="D874" t="s">
        <v>734</v>
      </c>
      <c r="E874" t="s">
        <v>948</v>
      </c>
      <c r="F874" t="s">
        <v>594</v>
      </c>
      <c r="G874" t="s">
        <v>1127</v>
      </c>
      <c r="H874" t="s">
        <v>1128</v>
      </c>
      <c r="I874" t="s">
        <v>737</v>
      </c>
      <c r="J874" t="s">
        <v>738</v>
      </c>
      <c r="K874" s="30">
        <v>43083</v>
      </c>
      <c r="L874" s="8">
        <v>43083.42931712963</v>
      </c>
      <c r="M874" s="21">
        <f>LEN(ProjTextQTable[[#This Row],[text]])</f>
        <v>5222</v>
      </c>
      <c r="N874" s="21">
        <f>LEN(TRIM(CLEAN(SUBSTITUTE(ProjTextQTable[[#This Row],[text]],CHAR(10)," "))))+1 - LEN(SUBSTITUTE(CLEAN(SUBSTITUTE(ProjTextQTable[[#This Row],[text]],CHAR(10)," "))," ",""))</f>
        <v>782</v>
      </c>
      <c r="O874" t="s">
        <v>821</v>
      </c>
      <c r="P874" t="s">
        <v>2507</v>
      </c>
    </row>
    <row r="875" spans="1:16" x14ac:dyDescent="0.35">
      <c r="A875">
        <f t="shared" si="13"/>
        <v>323</v>
      </c>
      <c r="B875" t="s">
        <v>2502</v>
      </c>
      <c r="C875" t="s">
        <v>2503</v>
      </c>
      <c r="D875" t="s">
        <v>734</v>
      </c>
      <c r="E875" t="s">
        <v>948</v>
      </c>
      <c r="F875" t="s">
        <v>541</v>
      </c>
      <c r="G875" t="s">
        <v>955</v>
      </c>
      <c r="H875" t="s">
        <v>956</v>
      </c>
      <c r="I875" t="s">
        <v>737</v>
      </c>
      <c r="J875" t="s">
        <v>738</v>
      </c>
      <c r="K875" s="30">
        <v>43083</v>
      </c>
      <c r="L875" s="8">
        <v>43079.974976851852</v>
      </c>
      <c r="M875" s="21">
        <f>LEN(ProjTextQTable[[#This Row],[text]])</f>
        <v>5650</v>
      </c>
      <c r="N875" s="21">
        <f>LEN(TRIM(CLEAN(SUBSTITUTE(ProjTextQTable[[#This Row],[text]],CHAR(10)," "))))+1 - LEN(SUBSTITUTE(CLEAN(SUBSTITUTE(ProjTextQTable[[#This Row],[text]],CHAR(10)," "))," ",""))</f>
        <v>827</v>
      </c>
      <c r="O875" t="s">
        <v>777</v>
      </c>
      <c r="P875" t="s">
        <v>2508</v>
      </c>
    </row>
    <row r="876" spans="1:16" x14ac:dyDescent="0.35">
      <c r="A876">
        <f t="shared" si="13"/>
        <v>324</v>
      </c>
      <c r="B876" t="s">
        <v>2509</v>
      </c>
      <c r="C876" t="s">
        <v>2510</v>
      </c>
      <c r="D876" t="s">
        <v>734</v>
      </c>
      <c r="E876" t="s">
        <v>1201</v>
      </c>
      <c r="F876" t="s">
        <v>538</v>
      </c>
      <c r="G876" t="s">
        <v>1202</v>
      </c>
      <c r="H876" t="s">
        <v>1203</v>
      </c>
      <c r="I876" t="s">
        <v>737</v>
      </c>
      <c r="J876" t="s">
        <v>738</v>
      </c>
      <c r="K876" s="30">
        <v>43119</v>
      </c>
      <c r="L876" s="8">
        <v>43087.612314814818</v>
      </c>
      <c r="M876" s="21">
        <f>LEN(ProjTextQTable[[#This Row],[text]])</f>
        <v>4733</v>
      </c>
      <c r="N876" s="21">
        <f>LEN(TRIM(CLEAN(SUBSTITUTE(ProjTextQTable[[#This Row],[text]],CHAR(10)," "))))+1 - LEN(SUBSTITUTE(CLEAN(SUBSTITUTE(ProjTextQTable[[#This Row],[text]],CHAR(10)," "))," ",""))</f>
        <v>719</v>
      </c>
      <c r="O876" t="s">
        <v>830</v>
      </c>
      <c r="P876" t="s">
        <v>2511</v>
      </c>
    </row>
    <row r="877" spans="1:16" x14ac:dyDescent="0.35">
      <c r="A877">
        <f t="shared" si="13"/>
        <v>324</v>
      </c>
      <c r="B877" t="s">
        <v>2509</v>
      </c>
      <c r="C877" t="s">
        <v>2510</v>
      </c>
      <c r="D877" t="s">
        <v>752</v>
      </c>
      <c r="E877" t="s">
        <v>1201</v>
      </c>
      <c r="F877" t="s">
        <v>753</v>
      </c>
      <c r="G877" t="s">
        <v>753</v>
      </c>
      <c r="H877" t="s">
        <v>753</v>
      </c>
      <c r="K877" s="30"/>
      <c r="L877" s="8">
        <v>43006.044004629628</v>
      </c>
      <c r="M877" s="21">
        <f>LEN(ProjTextQTable[[#This Row],[text]])</f>
        <v>4282</v>
      </c>
      <c r="N877" s="21">
        <f>LEN(TRIM(CLEAN(SUBSTITUTE(ProjTextQTable[[#This Row],[text]],CHAR(10)," "))))+1 - LEN(SUBSTITUTE(CLEAN(SUBSTITUTE(ProjTextQTable[[#This Row],[text]],CHAR(10)," "))," ",""))</f>
        <v>628</v>
      </c>
      <c r="O877" t="s">
        <v>753</v>
      </c>
      <c r="P877" t="s">
        <v>2512</v>
      </c>
    </row>
    <row r="878" spans="1:16" x14ac:dyDescent="0.35">
      <c r="A878">
        <f t="shared" si="13"/>
        <v>325</v>
      </c>
      <c r="B878" t="s">
        <v>2513</v>
      </c>
      <c r="C878" t="s">
        <v>2514</v>
      </c>
      <c r="D878" t="s">
        <v>752</v>
      </c>
      <c r="E878" t="s">
        <v>1094</v>
      </c>
      <c r="F878" t="s">
        <v>753</v>
      </c>
      <c r="G878" t="s">
        <v>753</v>
      </c>
      <c r="H878" t="s">
        <v>753</v>
      </c>
      <c r="K878" s="30"/>
      <c r="L878" s="8">
        <v>43006.044004629628</v>
      </c>
      <c r="M878" s="21">
        <f>LEN(ProjTextQTable[[#This Row],[text]])</f>
        <v>4371</v>
      </c>
      <c r="N878" s="21">
        <f>LEN(TRIM(CLEAN(SUBSTITUTE(ProjTextQTable[[#This Row],[text]],CHAR(10)," "))))+1 - LEN(SUBSTITUTE(CLEAN(SUBSTITUTE(ProjTextQTable[[#This Row],[text]],CHAR(10)," "))," ",""))</f>
        <v>616</v>
      </c>
      <c r="O878" t="s">
        <v>753</v>
      </c>
      <c r="P878" t="s">
        <v>2515</v>
      </c>
    </row>
    <row r="879" spans="1:16" x14ac:dyDescent="0.35">
      <c r="A879">
        <f t="shared" si="13"/>
        <v>326</v>
      </c>
      <c r="B879" t="s">
        <v>2516</v>
      </c>
      <c r="C879" t="s">
        <v>2517</v>
      </c>
      <c r="D879" t="s">
        <v>726</v>
      </c>
      <c r="E879" t="s">
        <v>727</v>
      </c>
      <c r="F879" t="s">
        <v>728</v>
      </c>
      <c r="G879" t="s">
        <v>729</v>
      </c>
      <c r="H879" t="s">
        <v>766</v>
      </c>
      <c r="I879" t="s">
        <v>767</v>
      </c>
      <c r="J879" t="s">
        <v>844</v>
      </c>
      <c r="K879" s="30">
        <v>43076</v>
      </c>
      <c r="L879" s="8">
        <v>43077.497199074074</v>
      </c>
      <c r="M879" s="21">
        <f>LEN(ProjTextQTable[[#This Row],[text]])</f>
        <v>2672</v>
      </c>
      <c r="N879" s="21">
        <f>LEN(TRIM(CLEAN(SUBSTITUTE(ProjTextQTable[[#This Row],[text]],CHAR(10)," "))))+1 - LEN(SUBSTITUTE(CLEAN(SUBSTITUTE(ProjTextQTable[[#This Row],[text]],CHAR(10)," "))," ",""))</f>
        <v>398</v>
      </c>
      <c r="O879" t="s">
        <v>769</v>
      </c>
      <c r="P879" t="s">
        <v>2518</v>
      </c>
    </row>
    <row r="880" spans="1:16" x14ac:dyDescent="0.35">
      <c r="A880">
        <f t="shared" si="13"/>
        <v>326</v>
      </c>
      <c r="B880" t="s">
        <v>2516</v>
      </c>
      <c r="C880" t="s">
        <v>2517</v>
      </c>
      <c r="D880" t="s">
        <v>734</v>
      </c>
      <c r="E880" t="s">
        <v>727</v>
      </c>
      <c r="F880" t="s">
        <v>570</v>
      </c>
      <c r="G880" t="s">
        <v>1173</v>
      </c>
      <c r="H880" t="s">
        <v>1174</v>
      </c>
      <c r="I880" t="s">
        <v>737</v>
      </c>
      <c r="J880" t="s">
        <v>738</v>
      </c>
      <c r="K880" s="30">
        <v>43077</v>
      </c>
      <c r="L880" s="8">
        <v>43074.679861111108</v>
      </c>
      <c r="M880" s="21">
        <f>LEN(ProjTextQTable[[#This Row],[text]])</f>
        <v>4418</v>
      </c>
      <c r="N880" s="21">
        <f>LEN(TRIM(CLEAN(SUBSTITUTE(ProjTextQTable[[#This Row],[text]],CHAR(10)," "))))+1 - LEN(SUBSTITUTE(CLEAN(SUBSTITUTE(ProjTextQTable[[#This Row],[text]],CHAR(10)," "))," ",""))</f>
        <v>657</v>
      </c>
      <c r="O880" t="s">
        <v>773</v>
      </c>
      <c r="P880" t="s">
        <v>2519</v>
      </c>
    </row>
    <row r="881" spans="1:16" x14ac:dyDescent="0.35">
      <c r="A881">
        <f t="shared" si="13"/>
        <v>326</v>
      </c>
      <c r="B881" t="s">
        <v>2516</v>
      </c>
      <c r="C881" t="s">
        <v>2517</v>
      </c>
      <c r="D881" t="s">
        <v>734</v>
      </c>
      <c r="E881" t="s">
        <v>727</v>
      </c>
      <c r="F881" t="s">
        <v>741</v>
      </c>
      <c r="G881" t="s">
        <v>742</v>
      </c>
      <c r="H881" t="s">
        <v>743</v>
      </c>
      <c r="I881" t="s">
        <v>737</v>
      </c>
      <c r="J881" t="s">
        <v>738</v>
      </c>
      <c r="K881" s="30">
        <v>43077</v>
      </c>
      <c r="L881" s="8">
        <v>43072.979479166665</v>
      </c>
      <c r="M881" s="21">
        <f>LEN(ProjTextQTable[[#This Row],[text]])</f>
        <v>5403</v>
      </c>
      <c r="N881" s="21">
        <f>LEN(TRIM(CLEAN(SUBSTITUTE(ProjTextQTable[[#This Row],[text]],CHAR(10)," "))))+1 - LEN(SUBSTITUTE(CLEAN(SUBSTITUTE(ProjTextQTable[[#This Row],[text]],CHAR(10)," "))," ",""))</f>
        <v>802</v>
      </c>
      <c r="O881" t="s">
        <v>830</v>
      </c>
      <c r="P881" t="s">
        <v>2520</v>
      </c>
    </row>
    <row r="882" spans="1:16" x14ac:dyDescent="0.35">
      <c r="A882">
        <f t="shared" si="13"/>
        <v>326</v>
      </c>
      <c r="B882" t="s">
        <v>2516</v>
      </c>
      <c r="C882" t="s">
        <v>2517</v>
      </c>
      <c r="D882" t="s">
        <v>734</v>
      </c>
      <c r="E882" t="s">
        <v>727</v>
      </c>
      <c r="F882" t="s">
        <v>703</v>
      </c>
      <c r="G882" t="s">
        <v>749</v>
      </c>
      <c r="H882" t="s">
        <v>750</v>
      </c>
      <c r="I882" t="s">
        <v>737</v>
      </c>
      <c r="J882" t="s">
        <v>738</v>
      </c>
      <c r="K882" s="30">
        <v>43077</v>
      </c>
      <c r="L882" s="8">
        <v>43072.904432870368</v>
      </c>
      <c r="M882" s="21">
        <f>LEN(ProjTextQTable[[#This Row],[text]])</f>
        <v>3639</v>
      </c>
      <c r="N882" s="21">
        <f>LEN(TRIM(CLEAN(SUBSTITUTE(ProjTextQTable[[#This Row],[text]],CHAR(10)," "))))+1 - LEN(SUBSTITUTE(CLEAN(SUBSTITUTE(ProjTextQTable[[#This Row],[text]],CHAR(10)," "))," ",""))</f>
        <v>562</v>
      </c>
      <c r="O882" t="s">
        <v>744</v>
      </c>
      <c r="P882" t="s">
        <v>2521</v>
      </c>
    </row>
    <row r="883" spans="1:16" x14ac:dyDescent="0.35">
      <c r="A883">
        <f t="shared" si="13"/>
        <v>326</v>
      </c>
      <c r="B883" t="s">
        <v>2516</v>
      </c>
      <c r="C883" t="s">
        <v>2517</v>
      </c>
      <c r="D883" t="s">
        <v>734</v>
      </c>
      <c r="E883" t="s">
        <v>727</v>
      </c>
      <c r="F883" t="s">
        <v>1177</v>
      </c>
      <c r="G883" t="s">
        <v>1178</v>
      </c>
      <c r="H883" t="s">
        <v>1179</v>
      </c>
      <c r="I883" t="s">
        <v>737</v>
      </c>
      <c r="J883" t="s">
        <v>738</v>
      </c>
      <c r="K883" s="30">
        <v>43077</v>
      </c>
      <c r="L883" s="8">
        <v>43076.365717592591</v>
      </c>
      <c r="M883" s="21">
        <f>LEN(ProjTextQTable[[#This Row],[text]])</f>
        <v>1816</v>
      </c>
      <c r="N883" s="21">
        <f>LEN(TRIM(CLEAN(SUBSTITUTE(ProjTextQTable[[#This Row],[text]],CHAR(10)," "))))+1 - LEN(SUBSTITUTE(CLEAN(SUBSTITUTE(ProjTextQTable[[#This Row],[text]],CHAR(10)," "))," ",""))</f>
        <v>269</v>
      </c>
      <c r="O883" t="s">
        <v>830</v>
      </c>
      <c r="P883" t="s">
        <v>2522</v>
      </c>
    </row>
    <row r="884" spans="1:16" x14ac:dyDescent="0.35">
      <c r="A884">
        <f t="shared" si="13"/>
        <v>326</v>
      </c>
      <c r="B884" t="s">
        <v>2516</v>
      </c>
      <c r="C884" t="s">
        <v>2517</v>
      </c>
      <c r="D884" t="s">
        <v>752</v>
      </c>
      <c r="E884" t="s">
        <v>727</v>
      </c>
      <c r="F884" t="s">
        <v>753</v>
      </c>
      <c r="G884" t="s">
        <v>753</v>
      </c>
      <c r="H884" t="s">
        <v>753</v>
      </c>
      <c r="K884" s="30"/>
      <c r="L884" s="8">
        <v>43006.044016203705</v>
      </c>
      <c r="M884" s="21">
        <f>LEN(ProjTextQTable[[#This Row],[text]])</f>
        <v>4083</v>
      </c>
      <c r="N884" s="21">
        <f>LEN(TRIM(CLEAN(SUBSTITUTE(ProjTextQTable[[#This Row],[text]],CHAR(10)," "))))+1 - LEN(SUBSTITUTE(CLEAN(SUBSTITUTE(ProjTextQTable[[#This Row],[text]],CHAR(10)," "))," ",""))</f>
        <v>553</v>
      </c>
      <c r="O884" t="s">
        <v>753</v>
      </c>
      <c r="P884" t="s">
        <v>2523</v>
      </c>
    </row>
    <row r="885" spans="1:16" x14ac:dyDescent="0.35">
      <c r="A885">
        <f t="shared" si="13"/>
        <v>326</v>
      </c>
      <c r="B885" t="s">
        <v>2516</v>
      </c>
      <c r="C885" t="s">
        <v>2517</v>
      </c>
      <c r="D885" t="s">
        <v>1610</v>
      </c>
      <c r="E885" t="s">
        <v>727</v>
      </c>
      <c r="F885" t="s">
        <v>2516</v>
      </c>
      <c r="G885" t="s">
        <v>2524</v>
      </c>
      <c r="H885" t="s">
        <v>2525</v>
      </c>
      <c r="K885" s="30"/>
      <c r="L885" s="8">
        <v>43014.410868055558</v>
      </c>
      <c r="M885" s="21">
        <f>LEN(ProjTextQTable[[#This Row],[text]])</f>
        <v>1684</v>
      </c>
      <c r="N885" s="21">
        <f>LEN(TRIM(CLEAN(SUBSTITUTE(ProjTextQTable[[#This Row],[text]],CHAR(10)," "))))+1 - LEN(SUBSTITUTE(CLEAN(SUBSTITUTE(ProjTextQTable[[#This Row],[text]],CHAR(10)," "))," ",""))</f>
        <v>240</v>
      </c>
      <c r="O885" t="s">
        <v>753</v>
      </c>
      <c r="P885" t="s">
        <v>2526</v>
      </c>
    </row>
    <row r="886" spans="1:16" x14ac:dyDescent="0.35">
      <c r="A886">
        <f t="shared" si="13"/>
        <v>327</v>
      </c>
      <c r="B886" t="s">
        <v>2527</v>
      </c>
      <c r="C886" t="s">
        <v>2528</v>
      </c>
      <c r="D886" t="s">
        <v>752</v>
      </c>
      <c r="E886" t="s">
        <v>807</v>
      </c>
      <c r="F886" t="s">
        <v>753</v>
      </c>
      <c r="G886" t="s">
        <v>753</v>
      </c>
      <c r="H886" t="s">
        <v>753</v>
      </c>
      <c r="K886" s="30"/>
      <c r="L886" s="8">
        <v>43006.044016203705</v>
      </c>
      <c r="M886" s="21">
        <f>LEN(ProjTextQTable[[#This Row],[text]])</f>
        <v>3201</v>
      </c>
      <c r="N886" s="21">
        <f>LEN(TRIM(CLEAN(SUBSTITUTE(ProjTextQTable[[#This Row],[text]],CHAR(10)," "))))+1 - LEN(SUBSTITUTE(CLEAN(SUBSTITUTE(ProjTextQTable[[#This Row],[text]],CHAR(10)," "))," ",""))</f>
        <v>431</v>
      </c>
      <c r="O886" t="s">
        <v>753</v>
      </c>
      <c r="P886" t="s">
        <v>2529</v>
      </c>
    </row>
    <row r="887" spans="1:16" x14ac:dyDescent="0.35">
      <c r="A887">
        <f t="shared" si="13"/>
        <v>328</v>
      </c>
      <c r="B887" t="s">
        <v>2530</v>
      </c>
      <c r="C887" t="s">
        <v>2531</v>
      </c>
      <c r="D887" t="s">
        <v>726</v>
      </c>
      <c r="E887" t="s">
        <v>811</v>
      </c>
      <c r="F887" t="s">
        <v>812</v>
      </c>
      <c r="G887" t="s">
        <v>813</v>
      </c>
      <c r="H887" t="s">
        <v>766</v>
      </c>
      <c r="I887" t="s">
        <v>767</v>
      </c>
      <c r="K887" s="30">
        <v>43083</v>
      </c>
      <c r="L887" s="8">
        <v>43083.697962962964</v>
      </c>
      <c r="M887" s="21">
        <f>LEN(ProjTextQTable[[#This Row],[text]])</f>
        <v>8082</v>
      </c>
      <c r="N887" s="21">
        <f>LEN(TRIM(CLEAN(SUBSTITUTE(ProjTextQTable[[#This Row],[text]],CHAR(10)," "))))+1 - LEN(SUBSTITUTE(CLEAN(SUBSTITUTE(ProjTextQTable[[#This Row],[text]],CHAR(10)," "))," ",""))</f>
        <v>1211</v>
      </c>
      <c r="O887" t="s">
        <v>769</v>
      </c>
      <c r="P887" t="s">
        <v>2532</v>
      </c>
    </row>
    <row r="888" spans="1:16" x14ac:dyDescent="0.35">
      <c r="A888">
        <f t="shared" si="13"/>
        <v>328</v>
      </c>
      <c r="B888" t="s">
        <v>2530</v>
      </c>
      <c r="C888" t="s">
        <v>2531</v>
      </c>
      <c r="D888" t="s">
        <v>734</v>
      </c>
      <c r="E888" t="s">
        <v>811</v>
      </c>
      <c r="F888" t="s">
        <v>818</v>
      </c>
      <c r="G888" t="s">
        <v>819</v>
      </c>
      <c r="H888" t="s">
        <v>820</v>
      </c>
      <c r="I888" t="s">
        <v>737</v>
      </c>
      <c r="J888" t="s">
        <v>738</v>
      </c>
      <c r="K888" s="30">
        <v>43083</v>
      </c>
      <c r="L888" s="8">
        <v>43082.913124999999</v>
      </c>
      <c r="M888" s="21">
        <f>LEN(ProjTextQTable[[#This Row],[text]])</f>
        <v>7581</v>
      </c>
      <c r="N888" s="21">
        <f>LEN(TRIM(CLEAN(SUBSTITUTE(ProjTextQTable[[#This Row],[text]],CHAR(10)," "))))+1 - LEN(SUBSTITUTE(CLEAN(SUBSTITUTE(ProjTextQTable[[#This Row],[text]],CHAR(10)," "))," ",""))</f>
        <v>1231</v>
      </c>
      <c r="O888" t="s">
        <v>777</v>
      </c>
      <c r="P888" t="s">
        <v>2533</v>
      </c>
    </row>
    <row r="889" spans="1:16" x14ac:dyDescent="0.35">
      <c r="A889">
        <f t="shared" si="13"/>
        <v>328</v>
      </c>
      <c r="B889" t="s">
        <v>2530</v>
      </c>
      <c r="C889" t="s">
        <v>2531</v>
      </c>
      <c r="D889" t="s">
        <v>734</v>
      </c>
      <c r="E889" t="s">
        <v>811</v>
      </c>
      <c r="F889" t="s">
        <v>823</v>
      </c>
      <c r="G889" t="s">
        <v>824</v>
      </c>
      <c r="H889" t="s">
        <v>825</v>
      </c>
      <c r="I889" t="s">
        <v>737</v>
      </c>
      <c r="J889" t="s">
        <v>738</v>
      </c>
      <c r="K889" s="30">
        <v>43083</v>
      </c>
      <c r="L889" s="8">
        <v>43082.361979166664</v>
      </c>
      <c r="M889" s="21">
        <f>LEN(ProjTextQTable[[#This Row],[text]])</f>
        <v>4626</v>
      </c>
      <c r="N889" s="21">
        <f>LEN(TRIM(CLEAN(SUBSTITUTE(ProjTextQTable[[#This Row],[text]],CHAR(10)," "))))+1 - LEN(SUBSTITUTE(CLEAN(SUBSTITUTE(ProjTextQTable[[#This Row],[text]],CHAR(10)," "))," ",""))</f>
        <v>704</v>
      </c>
      <c r="O889" t="s">
        <v>773</v>
      </c>
      <c r="P889" t="s">
        <v>2534</v>
      </c>
    </row>
    <row r="890" spans="1:16" x14ac:dyDescent="0.35">
      <c r="A890">
        <f t="shared" si="13"/>
        <v>328</v>
      </c>
      <c r="B890" t="s">
        <v>2530</v>
      </c>
      <c r="C890" t="s">
        <v>2531</v>
      </c>
      <c r="D890" t="s">
        <v>734</v>
      </c>
      <c r="E890" t="s">
        <v>811</v>
      </c>
      <c r="F890" t="s">
        <v>832</v>
      </c>
      <c r="G890" t="s">
        <v>833</v>
      </c>
      <c r="H890" t="s">
        <v>834</v>
      </c>
      <c r="I890" t="s">
        <v>737</v>
      </c>
      <c r="J890" t="s">
        <v>738</v>
      </c>
      <c r="K890" s="30">
        <v>43083</v>
      </c>
      <c r="L890" s="8">
        <v>43083.683703703704</v>
      </c>
      <c r="M890" s="21">
        <f>LEN(ProjTextQTable[[#This Row],[text]])</f>
        <v>2971</v>
      </c>
      <c r="N890" s="21">
        <f>LEN(TRIM(CLEAN(SUBSTITUTE(ProjTextQTable[[#This Row],[text]],CHAR(10)," "))))+1 - LEN(SUBSTITUTE(CLEAN(SUBSTITUTE(ProjTextQTable[[#This Row],[text]],CHAR(10)," "))," ",""))</f>
        <v>425</v>
      </c>
      <c r="O890" t="s">
        <v>773</v>
      </c>
      <c r="P890" t="s">
        <v>2535</v>
      </c>
    </row>
    <row r="891" spans="1:16" x14ac:dyDescent="0.35">
      <c r="A891">
        <f t="shared" si="13"/>
        <v>328</v>
      </c>
      <c r="B891" t="s">
        <v>2530</v>
      </c>
      <c r="C891" t="s">
        <v>2531</v>
      </c>
      <c r="D891" t="s">
        <v>734</v>
      </c>
      <c r="E891" t="s">
        <v>811</v>
      </c>
      <c r="F891" t="s">
        <v>1280</v>
      </c>
      <c r="G891" t="s">
        <v>803</v>
      </c>
      <c r="H891" t="s">
        <v>1281</v>
      </c>
      <c r="I891" t="s">
        <v>737</v>
      </c>
      <c r="J891" t="s">
        <v>738</v>
      </c>
      <c r="K891" s="30">
        <v>43083</v>
      </c>
      <c r="L891" s="8">
        <v>43083.745555555557</v>
      </c>
      <c r="M891" s="21">
        <f>LEN(ProjTextQTable[[#This Row],[text]])</f>
        <v>2379</v>
      </c>
      <c r="N891" s="21">
        <f>LEN(TRIM(CLEAN(SUBSTITUTE(ProjTextQTable[[#This Row],[text]],CHAR(10)," "))))+1 - LEN(SUBSTITUTE(CLEAN(SUBSTITUTE(ProjTextQTable[[#This Row],[text]],CHAR(10)," "))," ",""))</f>
        <v>367</v>
      </c>
      <c r="O891" t="s">
        <v>777</v>
      </c>
      <c r="P891" t="s">
        <v>2536</v>
      </c>
    </row>
    <row r="892" spans="1:16" x14ac:dyDescent="0.35">
      <c r="A892">
        <f t="shared" si="13"/>
        <v>329</v>
      </c>
      <c r="B892" t="s">
        <v>2537</v>
      </c>
      <c r="C892" t="s">
        <v>1026</v>
      </c>
      <c r="D892" t="s">
        <v>752</v>
      </c>
      <c r="E892" t="s">
        <v>1032</v>
      </c>
      <c r="F892" t="s">
        <v>753</v>
      </c>
      <c r="G892" t="s">
        <v>753</v>
      </c>
      <c r="H892" t="s">
        <v>753</v>
      </c>
      <c r="K892" s="30"/>
      <c r="L892" s="8">
        <v>43006.044016203705</v>
      </c>
      <c r="M892" s="21">
        <f>LEN(ProjTextQTable[[#This Row],[text]])</f>
        <v>4011</v>
      </c>
      <c r="N892" s="21">
        <f>LEN(TRIM(CLEAN(SUBSTITUTE(ProjTextQTable[[#This Row],[text]],CHAR(10)," "))))+1 - LEN(SUBSTITUTE(CLEAN(SUBSTITUTE(ProjTextQTable[[#This Row],[text]],CHAR(10)," "))," ",""))</f>
        <v>546</v>
      </c>
      <c r="O892" t="s">
        <v>753</v>
      </c>
      <c r="P892" t="s">
        <v>2538</v>
      </c>
    </row>
    <row r="893" spans="1:16" x14ac:dyDescent="0.35">
      <c r="A893">
        <f t="shared" si="13"/>
        <v>330</v>
      </c>
      <c r="B893" t="s">
        <v>2539</v>
      </c>
      <c r="C893" t="s">
        <v>2540</v>
      </c>
      <c r="D893" t="s">
        <v>752</v>
      </c>
      <c r="E893" t="s">
        <v>1032</v>
      </c>
      <c r="F893" t="s">
        <v>753</v>
      </c>
      <c r="G893" t="s">
        <v>753</v>
      </c>
      <c r="H893" t="s">
        <v>753</v>
      </c>
      <c r="K893" s="30"/>
      <c r="L893" s="8">
        <v>43006.044027777774</v>
      </c>
      <c r="M893" s="21">
        <f>LEN(ProjTextQTable[[#This Row],[text]])</f>
        <v>3830</v>
      </c>
      <c r="N893" s="21">
        <f>LEN(TRIM(CLEAN(SUBSTITUTE(ProjTextQTable[[#This Row],[text]],CHAR(10)," "))))+1 - LEN(SUBSTITUTE(CLEAN(SUBSTITUTE(ProjTextQTable[[#This Row],[text]],CHAR(10)," "))," ",""))</f>
        <v>528</v>
      </c>
      <c r="O893" t="s">
        <v>753</v>
      </c>
      <c r="P893" t="s">
        <v>2541</v>
      </c>
    </row>
    <row r="894" spans="1:16" x14ac:dyDescent="0.35">
      <c r="A894">
        <f t="shared" si="13"/>
        <v>331</v>
      </c>
      <c r="B894" t="s">
        <v>2542</v>
      </c>
      <c r="C894" t="s">
        <v>2543</v>
      </c>
      <c r="D894" t="s">
        <v>726</v>
      </c>
      <c r="E894" t="s">
        <v>892</v>
      </c>
      <c r="F894" t="s">
        <v>864</v>
      </c>
      <c r="G894" t="s">
        <v>865</v>
      </c>
      <c r="H894" t="s">
        <v>766</v>
      </c>
      <c r="I894" t="s">
        <v>767</v>
      </c>
      <c r="J894" t="s">
        <v>1171</v>
      </c>
      <c r="K894" s="30">
        <v>43080</v>
      </c>
      <c r="L894" s="8">
        <v>43081.623645833337</v>
      </c>
      <c r="M894" s="21">
        <f>LEN(ProjTextQTable[[#This Row],[text]])</f>
        <v>3495</v>
      </c>
      <c r="N894" s="21">
        <f>LEN(TRIM(CLEAN(SUBSTITUTE(ProjTextQTable[[#This Row],[text]],CHAR(10)," "))))+1 - LEN(SUBSTITUTE(CLEAN(SUBSTITUTE(ProjTextQTable[[#This Row],[text]],CHAR(10)," "))," ",""))</f>
        <v>502</v>
      </c>
      <c r="O894" t="s">
        <v>769</v>
      </c>
      <c r="P894" t="s">
        <v>2544</v>
      </c>
    </row>
    <row r="895" spans="1:16" x14ac:dyDescent="0.35">
      <c r="A895">
        <f t="shared" si="13"/>
        <v>331</v>
      </c>
      <c r="B895" t="s">
        <v>2542</v>
      </c>
      <c r="C895" t="s">
        <v>2543</v>
      </c>
      <c r="D895" t="s">
        <v>734</v>
      </c>
      <c r="E895" t="s">
        <v>892</v>
      </c>
      <c r="F895" t="s">
        <v>898</v>
      </c>
      <c r="G895" t="s">
        <v>899</v>
      </c>
      <c r="H895" t="s">
        <v>900</v>
      </c>
      <c r="I895" t="s">
        <v>737</v>
      </c>
      <c r="J895" t="s">
        <v>738</v>
      </c>
      <c r="K895" s="30">
        <v>43081</v>
      </c>
      <c r="L895" s="8">
        <v>43079.959131944444</v>
      </c>
      <c r="M895" s="21">
        <f>LEN(ProjTextQTable[[#This Row],[text]])</f>
        <v>2935</v>
      </c>
      <c r="N895" s="21">
        <f>LEN(TRIM(CLEAN(SUBSTITUTE(ProjTextQTable[[#This Row],[text]],CHAR(10)," "))))+1 - LEN(SUBSTITUTE(CLEAN(SUBSTITUTE(ProjTextQTable[[#This Row],[text]],CHAR(10)," "))," ",""))</f>
        <v>442</v>
      </c>
      <c r="O895" t="s">
        <v>744</v>
      </c>
      <c r="P895" t="s">
        <v>2545</v>
      </c>
    </row>
    <row r="896" spans="1:16" x14ac:dyDescent="0.35">
      <c r="A896">
        <f t="shared" si="13"/>
        <v>331</v>
      </c>
      <c r="B896" t="s">
        <v>2542</v>
      </c>
      <c r="C896" t="s">
        <v>2543</v>
      </c>
      <c r="D896" t="s">
        <v>734</v>
      </c>
      <c r="E896" t="s">
        <v>892</v>
      </c>
      <c r="F896" t="s">
        <v>1040</v>
      </c>
      <c r="G896" t="s">
        <v>1041</v>
      </c>
      <c r="H896" t="s">
        <v>1042</v>
      </c>
      <c r="I896" t="s">
        <v>737</v>
      </c>
      <c r="J896" t="s">
        <v>738</v>
      </c>
      <c r="K896" s="30">
        <v>43081</v>
      </c>
      <c r="L896" s="8">
        <v>43080.380208333336</v>
      </c>
      <c r="M896" s="21">
        <f>LEN(ProjTextQTable[[#This Row],[text]])</f>
        <v>4114</v>
      </c>
      <c r="N896" s="21">
        <f>LEN(TRIM(CLEAN(SUBSTITUTE(ProjTextQTable[[#This Row],[text]],CHAR(10)," "))))+1 - LEN(SUBSTITUTE(CLEAN(SUBSTITUTE(ProjTextQTable[[#This Row],[text]],CHAR(10)," "))," ",""))</f>
        <v>612</v>
      </c>
      <c r="O896" t="s">
        <v>744</v>
      </c>
      <c r="P896" t="s">
        <v>2546</v>
      </c>
    </row>
    <row r="897" spans="1:16" x14ac:dyDescent="0.35">
      <c r="A897">
        <f t="shared" si="13"/>
        <v>331</v>
      </c>
      <c r="B897" t="s">
        <v>2542</v>
      </c>
      <c r="C897" t="s">
        <v>2543</v>
      </c>
      <c r="D897" t="s">
        <v>734</v>
      </c>
      <c r="E897" t="s">
        <v>892</v>
      </c>
      <c r="F897" t="s">
        <v>632</v>
      </c>
      <c r="G897" t="s">
        <v>996</v>
      </c>
      <c r="H897" t="s">
        <v>997</v>
      </c>
      <c r="I897" t="s">
        <v>737</v>
      </c>
      <c r="J897" t="s">
        <v>738</v>
      </c>
      <c r="K897" s="30">
        <v>43081</v>
      </c>
      <c r="L897" s="8">
        <v>43080.363333333335</v>
      </c>
      <c r="M897" s="21">
        <f>LEN(ProjTextQTable[[#This Row],[text]])</f>
        <v>1574</v>
      </c>
      <c r="N897" s="21">
        <f>LEN(TRIM(CLEAN(SUBSTITUTE(ProjTextQTable[[#This Row],[text]],CHAR(10)," "))))+1 - LEN(SUBSTITUTE(CLEAN(SUBSTITUTE(ProjTextQTable[[#This Row],[text]],CHAR(10)," "))," ",""))</f>
        <v>232</v>
      </c>
      <c r="O897" t="s">
        <v>739</v>
      </c>
      <c r="P897" t="s">
        <v>2547</v>
      </c>
    </row>
    <row r="898" spans="1:16" x14ac:dyDescent="0.35">
      <c r="A898">
        <f t="shared" ref="A898:A961" si="14">A897+(B898&lt;&gt;B897)</f>
        <v>331</v>
      </c>
      <c r="B898" t="s">
        <v>2542</v>
      </c>
      <c r="C898" t="s">
        <v>2543</v>
      </c>
      <c r="D898" t="s">
        <v>734</v>
      </c>
      <c r="E898" t="s">
        <v>892</v>
      </c>
      <c r="F898" t="s">
        <v>557</v>
      </c>
      <c r="G898" t="s">
        <v>875</v>
      </c>
      <c r="H898" t="s">
        <v>876</v>
      </c>
      <c r="I898" t="s">
        <v>737</v>
      </c>
      <c r="J898" t="s">
        <v>738</v>
      </c>
      <c r="K898" s="30">
        <v>43081</v>
      </c>
      <c r="L898" s="8">
        <v>43078.907939814817</v>
      </c>
      <c r="M898" s="21">
        <f>LEN(ProjTextQTable[[#This Row],[text]])</f>
        <v>2403</v>
      </c>
      <c r="N898" s="21">
        <f>LEN(TRIM(CLEAN(SUBSTITUTE(ProjTextQTable[[#This Row],[text]],CHAR(10)," "))))+1 - LEN(SUBSTITUTE(CLEAN(SUBSTITUTE(ProjTextQTable[[#This Row],[text]],CHAR(10)," "))," ",""))</f>
        <v>356</v>
      </c>
      <c r="O898" t="s">
        <v>773</v>
      </c>
      <c r="P898" t="s">
        <v>2548</v>
      </c>
    </row>
    <row r="899" spans="1:16" x14ac:dyDescent="0.35">
      <c r="A899">
        <f t="shared" si="14"/>
        <v>331</v>
      </c>
      <c r="B899" t="s">
        <v>2542</v>
      </c>
      <c r="C899" t="s">
        <v>2543</v>
      </c>
      <c r="D899" t="s">
        <v>752</v>
      </c>
      <c r="E899" t="s">
        <v>892</v>
      </c>
      <c r="F899" t="s">
        <v>753</v>
      </c>
      <c r="G899" t="s">
        <v>753</v>
      </c>
      <c r="H899" t="s">
        <v>753</v>
      </c>
      <c r="K899" s="30"/>
      <c r="L899" s="8">
        <v>43006.044039351851</v>
      </c>
      <c r="M899" s="21">
        <f>LEN(ProjTextQTable[[#This Row],[text]])</f>
        <v>2916</v>
      </c>
      <c r="N899" s="21">
        <f>LEN(TRIM(CLEAN(SUBSTITUTE(ProjTextQTable[[#This Row],[text]],CHAR(10)," "))))+1 - LEN(SUBSTITUTE(CLEAN(SUBSTITUTE(ProjTextQTable[[#This Row],[text]],CHAR(10)," "))," ",""))</f>
        <v>397</v>
      </c>
      <c r="O899" t="s">
        <v>753</v>
      </c>
      <c r="P899" t="s">
        <v>2549</v>
      </c>
    </row>
    <row r="900" spans="1:16" x14ac:dyDescent="0.35">
      <c r="A900">
        <f t="shared" si="14"/>
        <v>332</v>
      </c>
      <c r="B900" t="s">
        <v>2550</v>
      </c>
      <c r="C900" t="s">
        <v>2551</v>
      </c>
      <c r="D900" t="s">
        <v>734</v>
      </c>
      <c r="E900" t="s">
        <v>1201</v>
      </c>
      <c r="F900" t="s">
        <v>538</v>
      </c>
      <c r="G900" t="s">
        <v>1202</v>
      </c>
      <c r="H900" t="s">
        <v>1203</v>
      </c>
      <c r="I900" t="s">
        <v>737</v>
      </c>
      <c r="J900" t="s">
        <v>738</v>
      </c>
      <c r="K900" s="30">
        <v>43119</v>
      </c>
      <c r="L900" s="8">
        <v>43087.61414351852</v>
      </c>
      <c r="M900" s="21">
        <f>LEN(ProjTextQTable[[#This Row],[text]])</f>
        <v>5725</v>
      </c>
      <c r="N900" s="21">
        <f>LEN(TRIM(CLEAN(SUBSTITUTE(ProjTextQTable[[#This Row],[text]],CHAR(10)," "))))+1 - LEN(SUBSTITUTE(CLEAN(SUBSTITUTE(ProjTextQTable[[#This Row],[text]],CHAR(10)," "))," ",""))</f>
        <v>924</v>
      </c>
      <c r="O900" t="s">
        <v>777</v>
      </c>
      <c r="P900" t="s">
        <v>2552</v>
      </c>
    </row>
    <row r="901" spans="1:16" x14ac:dyDescent="0.35">
      <c r="A901">
        <f t="shared" si="14"/>
        <v>332</v>
      </c>
      <c r="B901" t="s">
        <v>2550</v>
      </c>
      <c r="C901" t="s">
        <v>2551</v>
      </c>
      <c r="D901" t="s">
        <v>752</v>
      </c>
      <c r="E901" t="s">
        <v>1201</v>
      </c>
      <c r="F901" t="s">
        <v>753</v>
      </c>
      <c r="G901" t="s">
        <v>753</v>
      </c>
      <c r="H901" t="s">
        <v>753</v>
      </c>
      <c r="K901" s="30"/>
      <c r="L901" s="8">
        <v>43006.044050925928</v>
      </c>
      <c r="M901" s="21">
        <f>LEN(ProjTextQTable[[#This Row],[text]])</f>
        <v>3930</v>
      </c>
      <c r="N901" s="21">
        <f>LEN(TRIM(CLEAN(SUBSTITUTE(ProjTextQTable[[#This Row],[text]],CHAR(10)," "))))+1 - LEN(SUBSTITUTE(CLEAN(SUBSTITUTE(ProjTextQTable[[#This Row],[text]],CHAR(10)," "))," ",""))</f>
        <v>586</v>
      </c>
      <c r="O901" t="s">
        <v>753</v>
      </c>
      <c r="P901" t="s">
        <v>2553</v>
      </c>
    </row>
    <row r="902" spans="1:16" x14ac:dyDescent="0.35">
      <c r="A902">
        <f t="shared" si="14"/>
        <v>333</v>
      </c>
      <c r="B902" t="s">
        <v>2554</v>
      </c>
      <c r="C902" t="s">
        <v>2555</v>
      </c>
      <c r="D902" t="s">
        <v>726</v>
      </c>
      <c r="E902" t="s">
        <v>1069</v>
      </c>
      <c r="F902" t="s">
        <v>1070</v>
      </c>
      <c r="G902" t="s">
        <v>1071</v>
      </c>
      <c r="H902" t="s">
        <v>814</v>
      </c>
      <c r="I902" t="s">
        <v>815</v>
      </c>
      <c r="K902" s="30">
        <v>43080</v>
      </c>
      <c r="L902" s="8">
        <v>43081.479780092595</v>
      </c>
      <c r="M902" s="21">
        <f>LEN(ProjTextQTable[[#This Row],[text]])</f>
        <v>2787</v>
      </c>
      <c r="N902" s="21">
        <f>LEN(TRIM(CLEAN(SUBSTITUTE(ProjTextQTable[[#This Row],[text]],CHAR(10)," "))))+1 - LEN(SUBSTITUTE(CLEAN(SUBSTITUTE(ProjTextQTable[[#This Row],[text]],CHAR(10)," "))," ",""))</f>
        <v>374</v>
      </c>
      <c r="O902" t="s">
        <v>816</v>
      </c>
      <c r="P902" t="s">
        <v>2556</v>
      </c>
    </row>
    <row r="903" spans="1:16" x14ac:dyDescent="0.35">
      <c r="A903">
        <f t="shared" si="14"/>
        <v>333</v>
      </c>
      <c r="B903" t="s">
        <v>2554</v>
      </c>
      <c r="C903" t="s">
        <v>2555</v>
      </c>
      <c r="D903" t="s">
        <v>734</v>
      </c>
      <c r="E903" t="s">
        <v>1069</v>
      </c>
      <c r="F903" t="s">
        <v>596</v>
      </c>
      <c r="G903" t="s">
        <v>1109</v>
      </c>
      <c r="H903" t="s">
        <v>1110</v>
      </c>
      <c r="I903" t="s">
        <v>844</v>
      </c>
      <c r="J903" t="s">
        <v>738</v>
      </c>
      <c r="K903" s="30">
        <v>43081</v>
      </c>
      <c r="L903" s="8">
        <v>43080.432870370372</v>
      </c>
      <c r="M903" s="21">
        <f>LEN(ProjTextQTable[[#This Row],[text]])</f>
        <v>4377</v>
      </c>
      <c r="N903" s="21">
        <f>LEN(TRIM(CLEAN(SUBSTITUTE(ProjTextQTable[[#This Row],[text]],CHAR(10)," "))))+1 - LEN(SUBSTITUTE(CLEAN(SUBSTITUTE(ProjTextQTable[[#This Row],[text]],CHAR(10)," "))," ",""))</f>
        <v>640</v>
      </c>
      <c r="O903" t="s">
        <v>773</v>
      </c>
      <c r="P903" t="s">
        <v>2557</v>
      </c>
    </row>
    <row r="904" spans="1:16" x14ac:dyDescent="0.35">
      <c r="A904">
        <f t="shared" si="14"/>
        <v>333</v>
      </c>
      <c r="B904" t="s">
        <v>2554</v>
      </c>
      <c r="C904" t="s">
        <v>2555</v>
      </c>
      <c r="D904" t="s">
        <v>734</v>
      </c>
      <c r="E904" t="s">
        <v>1069</v>
      </c>
      <c r="F904" t="s">
        <v>527</v>
      </c>
      <c r="G904" t="s">
        <v>1365</v>
      </c>
      <c r="H904" t="s">
        <v>1366</v>
      </c>
      <c r="I904" t="s">
        <v>844</v>
      </c>
      <c r="J904" t="s">
        <v>738</v>
      </c>
      <c r="K904" s="30">
        <v>43081</v>
      </c>
      <c r="L904" s="8">
        <v>43079.085219907407</v>
      </c>
      <c r="M904" s="21">
        <f>LEN(ProjTextQTable[[#This Row],[text]])</f>
        <v>5052</v>
      </c>
      <c r="N904" s="21">
        <f>LEN(TRIM(CLEAN(SUBSTITUTE(ProjTextQTable[[#This Row],[text]],CHAR(10)," "))))+1 - LEN(SUBSTITUTE(CLEAN(SUBSTITUTE(ProjTextQTable[[#This Row],[text]],CHAR(10)," "))," ",""))</f>
        <v>767</v>
      </c>
      <c r="O904" t="s">
        <v>821</v>
      </c>
      <c r="P904" t="s">
        <v>2558</v>
      </c>
    </row>
    <row r="905" spans="1:16" x14ac:dyDescent="0.35">
      <c r="A905">
        <f t="shared" si="14"/>
        <v>333</v>
      </c>
      <c r="B905" t="s">
        <v>2554</v>
      </c>
      <c r="C905" t="s">
        <v>2555</v>
      </c>
      <c r="D905" t="s">
        <v>734</v>
      </c>
      <c r="E905" t="s">
        <v>1069</v>
      </c>
      <c r="F905" t="s">
        <v>1306</v>
      </c>
      <c r="G905" t="s">
        <v>1307</v>
      </c>
      <c r="H905" t="s">
        <v>1308</v>
      </c>
      <c r="I905" t="s">
        <v>844</v>
      </c>
      <c r="J905" t="s">
        <v>738</v>
      </c>
      <c r="K905" s="30">
        <v>43081</v>
      </c>
      <c r="L905" s="8">
        <v>43080.100960648146</v>
      </c>
      <c r="M905" s="21">
        <f>LEN(ProjTextQTable[[#This Row],[text]])</f>
        <v>2117</v>
      </c>
      <c r="N905" s="21">
        <f>LEN(TRIM(CLEAN(SUBSTITUTE(ProjTextQTable[[#This Row],[text]],CHAR(10)," "))))+1 - LEN(SUBSTITUTE(CLEAN(SUBSTITUTE(ProjTextQTable[[#This Row],[text]],CHAR(10)," "))," ",""))</f>
        <v>315</v>
      </c>
      <c r="O905" t="s">
        <v>777</v>
      </c>
      <c r="P905" t="s">
        <v>2559</v>
      </c>
    </row>
    <row r="906" spans="1:16" x14ac:dyDescent="0.35">
      <c r="A906">
        <f t="shared" si="14"/>
        <v>333</v>
      </c>
      <c r="B906" t="s">
        <v>2554</v>
      </c>
      <c r="C906" t="s">
        <v>2555</v>
      </c>
      <c r="D906" t="s">
        <v>734</v>
      </c>
      <c r="E906" t="s">
        <v>1069</v>
      </c>
      <c r="F906" t="s">
        <v>1310</v>
      </c>
      <c r="G906" t="s">
        <v>976</v>
      </c>
      <c r="H906" t="s">
        <v>1311</v>
      </c>
      <c r="I906" t="s">
        <v>844</v>
      </c>
      <c r="J906" t="s">
        <v>738</v>
      </c>
      <c r="K906" s="30">
        <v>43081</v>
      </c>
      <c r="L906" s="8">
        <v>43079.326504629629</v>
      </c>
      <c r="M906" s="21">
        <f>LEN(ProjTextQTable[[#This Row],[text]])</f>
        <v>2223</v>
      </c>
      <c r="N906" s="21">
        <f>LEN(TRIM(CLEAN(SUBSTITUTE(ProjTextQTable[[#This Row],[text]],CHAR(10)," "))))+1 - LEN(SUBSTITUTE(CLEAN(SUBSTITUTE(ProjTextQTable[[#This Row],[text]],CHAR(10)," "))," ",""))</f>
        <v>331</v>
      </c>
      <c r="O906" t="s">
        <v>821</v>
      </c>
      <c r="P906" t="s">
        <v>2560</v>
      </c>
    </row>
    <row r="907" spans="1:16" x14ac:dyDescent="0.35">
      <c r="A907">
        <f t="shared" si="14"/>
        <v>333</v>
      </c>
      <c r="B907" t="s">
        <v>2554</v>
      </c>
      <c r="C907" t="s">
        <v>2555</v>
      </c>
      <c r="D907" t="s">
        <v>752</v>
      </c>
      <c r="E907" t="s">
        <v>1069</v>
      </c>
      <c r="F907" t="s">
        <v>753</v>
      </c>
      <c r="G907" t="s">
        <v>753</v>
      </c>
      <c r="H907" t="s">
        <v>753</v>
      </c>
      <c r="K907" s="30"/>
      <c r="L907" s="8">
        <v>43006.044050925928</v>
      </c>
      <c r="M907" s="21">
        <f>LEN(ProjTextQTable[[#This Row],[text]])</f>
        <v>3455</v>
      </c>
      <c r="N907" s="21">
        <f>LEN(TRIM(CLEAN(SUBSTITUTE(ProjTextQTable[[#This Row],[text]],CHAR(10)," "))))+1 - LEN(SUBSTITUTE(CLEAN(SUBSTITUTE(ProjTextQTable[[#This Row],[text]],CHAR(10)," "))," ",""))</f>
        <v>511</v>
      </c>
      <c r="O907" t="s">
        <v>753</v>
      </c>
      <c r="P907" t="s">
        <v>2561</v>
      </c>
    </row>
    <row r="908" spans="1:16" x14ac:dyDescent="0.35">
      <c r="A908">
        <f t="shared" si="14"/>
        <v>334</v>
      </c>
      <c r="B908" t="s">
        <v>2562</v>
      </c>
      <c r="C908" t="s">
        <v>2563</v>
      </c>
      <c r="D908" t="s">
        <v>726</v>
      </c>
      <c r="E908" t="s">
        <v>912</v>
      </c>
      <c r="F908" t="s">
        <v>913</v>
      </c>
      <c r="G908" t="s">
        <v>914</v>
      </c>
      <c r="H908" t="s">
        <v>814</v>
      </c>
      <c r="I908" t="s">
        <v>815</v>
      </c>
      <c r="K908" s="30">
        <v>43067</v>
      </c>
      <c r="L908" s="8">
        <v>43068.532754629632</v>
      </c>
      <c r="M908" s="21">
        <f>LEN(ProjTextQTable[[#This Row],[text]])</f>
        <v>2725</v>
      </c>
      <c r="N908" s="21">
        <f>LEN(TRIM(CLEAN(SUBSTITUTE(ProjTextQTable[[#This Row],[text]],CHAR(10)," "))))+1 - LEN(SUBSTITUTE(CLEAN(SUBSTITUTE(ProjTextQTable[[#This Row],[text]],CHAR(10)," "))," ",""))</f>
        <v>387</v>
      </c>
      <c r="O908" t="s">
        <v>816</v>
      </c>
      <c r="P908" t="s">
        <v>2564</v>
      </c>
    </row>
    <row r="909" spans="1:16" x14ac:dyDescent="0.35">
      <c r="A909">
        <f t="shared" si="14"/>
        <v>334</v>
      </c>
      <c r="B909" t="s">
        <v>2562</v>
      </c>
      <c r="C909" t="s">
        <v>2563</v>
      </c>
      <c r="D909" t="s">
        <v>734</v>
      </c>
      <c r="E909" t="s">
        <v>912</v>
      </c>
      <c r="F909" t="s">
        <v>547</v>
      </c>
      <c r="G909" t="s">
        <v>922</v>
      </c>
      <c r="H909" t="s">
        <v>923</v>
      </c>
      <c r="I909" t="s">
        <v>737</v>
      </c>
      <c r="J909" t="s">
        <v>738</v>
      </c>
      <c r="K909" s="30">
        <v>43068</v>
      </c>
      <c r="L909" s="8">
        <v>43067.000532407408</v>
      </c>
      <c r="M909" s="21">
        <f>LEN(ProjTextQTable[[#This Row],[text]])</f>
        <v>2140</v>
      </c>
      <c r="N909" s="21">
        <f>LEN(TRIM(CLEAN(SUBSTITUTE(ProjTextQTable[[#This Row],[text]],CHAR(10)," "))))+1 - LEN(SUBSTITUTE(CLEAN(SUBSTITUTE(ProjTextQTable[[#This Row],[text]],CHAR(10)," "))," ",""))</f>
        <v>294</v>
      </c>
      <c r="O909" t="s">
        <v>773</v>
      </c>
      <c r="P909" t="s">
        <v>2565</v>
      </c>
    </row>
    <row r="910" spans="1:16" x14ac:dyDescent="0.35">
      <c r="A910">
        <f t="shared" si="14"/>
        <v>334</v>
      </c>
      <c r="B910" t="s">
        <v>2562</v>
      </c>
      <c r="C910" t="s">
        <v>2563</v>
      </c>
      <c r="D910" t="s">
        <v>734</v>
      </c>
      <c r="E910" t="s">
        <v>912</v>
      </c>
      <c r="F910" t="s">
        <v>555</v>
      </c>
      <c r="G910" t="s">
        <v>1850</v>
      </c>
      <c r="H910" t="s">
        <v>1851</v>
      </c>
      <c r="I910" t="s">
        <v>737</v>
      </c>
      <c r="J910" t="s">
        <v>738</v>
      </c>
      <c r="K910" s="30">
        <v>43068</v>
      </c>
      <c r="L910" s="8">
        <v>43068.392650462964</v>
      </c>
      <c r="M910" s="21">
        <f>LEN(ProjTextQTable[[#This Row],[text]])</f>
        <v>1072</v>
      </c>
      <c r="N910" s="21">
        <f>LEN(TRIM(CLEAN(SUBSTITUTE(ProjTextQTable[[#This Row],[text]],CHAR(10)," "))))+1 - LEN(SUBSTITUTE(CLEAN(SUBSTITUTE(ProjTextQTable[[#This Row],[text]],CHAR(10)," "))," ",""))</f>
        <v>159</v>
      </c>
      <c r="O910" t="s">
        <v>777</v>
      </c>
      <c r="P910" t="s">
        <v>2566</v>
      </c>
    </row>
    <row r="911" spans="1:16" x14ac:dyDescent="0.35">
      <c r="A911">
        <f t="shared" si="14"/>
        <v>334</v>
      </c>
      <c r="B911" t="s">
        <v>2562</v>
      </c>
      <c r="C911" t="s">
        <v>2563</v>
      </c>
      <c r="D911" t="s">
        <v>734</v>
      </c>
      <c r="E911" t="s">
        <v>912</v>
      </c>
      <c r="F911" t="s">
        <v>1429</v>
      </c>
      <c r="G911" t="s">
        <v>1430</v>
      </c>
      <c r="H911" t="s">
        <v>1431</v>
      </c>
      <c r="I911" t="s">
        <v>737</v>
      </c>
      <c r="J911" t="s">
        <v>738</v>
      </c>
      <c r="K911" s="30">
        <v>43068</v>
      </c>
      <c r="L911" s="8">
        <v>43067.493333333332</v>
      </c>
      <c r="M911" s="21">
        <f>LEN(ProjTextQTable[[#This Row],[text]])</f>
        <v>5658</v>
      </c>
      <c r="N911" s="21">
        <f>LEN(TRIM(CLEAN(SUBSTITUTE(ProjTextQTable[[#This Row],[text]],CHAR(10)," "))))+1 - LEN(SUBSTITUTE(CLEAN(SUBSTITUTE(ProjTextQTable[[#This Row],[text]],CHAR(10)," "))," ",""))</f>
        <v>829</v>
      </c>
      <c r="O911" t="s">
        <v>830</v>
      </c>
      <c r="P911" t="s">
        <v>2567</v>
      </c>
    </row>
    <row r="912" spans="1:16" x14ac:dyDescent="0.35">
      <c r="A912">
        <f t="shared" si="14"/>
        <v>334</v>
      </c>
      <c r="B912" t="s">
        <v>2562</v>
      </c>
      <c r="C912" t="s">
        <v>2563</v>
      </c>
      <c r="D912" t="s">
        <v>734</v>
      </c>
      <c r="E912" t="s">
        <v>912</v>
      </c>
      <c r="F912" t="s">
        <v>536</v>
      </c>
      <c r="G912" t="s">
        <v>925</v>
      </c>
      <c r="H912" t="s">
        <v>926</v>
      </c>
      <c r="I912" t="s">
        <v>737</v>
      </c>
      <c r="J912" t="s">
        <v>738</v>
      </c>
      <c r="K912" s="30">
        <v>43068</v>
      </c>
      <c r="L912" s="8">
        <v>43057.664351851854</v>
      </c>
      <c r="M912" s="21">
        <f>LEN(ProjTextQTable[[#This Row],[text]])</f>
        <v>3640</v>
      </c>
      <c r="N912" s="21">
        <f>LEN(TRIM(CLEAN(SUBSTITUTE(ProjTextQTable[[#This Row],[text]],CHAR(10)," "))))+1 - LEN(SUBSTITUTE(CLEAN(SUBSTITUTE(ProjTextQTable[[#This Row],[text]],CHAR(10)," "))," ",""))</f>
        <v>536</v>
      </c>
      <c r="O912" t="s">
        <v>777</v>
      </c>
      <c r="P912" t="s">
        <v>2568</v>
      </c>
    </row>
    <row r="913" spans="1:16" x14ac:dyDescent="0.35">
      <c r="A913">
        <f t="shared" si="14"/>
        <v>335</v>
      </c>
      <c r="B913" t="s">
        <v>2569</v>
      </c>
      <c r="C913" t="s">
        <v>2570</v>
      </c>
      <c r="D913" t="s">
        <v>752</v>
      </c>
      <c r="E913" t="s">
        <v>757</v>
      </c>
      <c r="F913" t="s">
        <v>753</v>
      </c>
      <c r="G913" t="s">
        <v>753</v>
      </c>
      <c r="H913" t="s">
        <v>753</v>
      </c>
      <c r="K913" s="30"/>
      <c r="L913" s="8">
        <v>43006.044062499997</v>
      </c>
      <c r="M913" s="21">
        <f>LEN(ProjTextQTable[[#This Row],[text]])</f>
        <v>4179</v>
      </c>
      <c r="N913" s="21">
        <f>LEN(TRIM(CLEAN(SUBSTITUTE(ProjTextQTable[[#This Row],[text]],CHAR(10)," "))))+1 - LEN(SUBSTITUTE(CLEAN(SUBSTITUTE(ProjTextQTable[[#This Row],[text]],CHAR(10)," "))," ",""))</f>
        <v>572</v>
      </c>
      <c r="O913" t="s">
        <v>753</v>
      </c>
      <c r="P913" t="s">
        <v>2571</v>
      </c>
    </row>
    <row r="914" spans="1:16" x14ac:dyDescent="0.35">
      <c r="A914">
        <f t="shared" si="14"/>
        <v>336</v>
      </c>
      <c r="B914" t="s">
        <v>2572</v>
      </c>
      <c r="C914" t="s">
        <v>2573</v>
      </c>
      <c r="D914" t="s">
        <v>726</v>
      </c>
      <c r="E914" t="s">
        <v>811</v>
      </c>
      <c r="F914" t="s">
        <v>812</v>
      </c>
      <c r="G914" t="s">
        <v>813</v>
      </c>
      <c r="H914" t="s">
        <v>1275</v>
      </c>
      <c r="I914" t="s">
        <v>1171</v>
      </c>
      <c r="K914" s="30">
        <v>43083</v>
      </c>
      <c r="L914" s="8">
        <v>43083.69121527778</v>
      </c>
      <c r="M914" s="21">
        <f>LEN(ProjTextQTable[[#This Row],[text]])</f>
        <v>4180</v>
      </c>
      <c r="N914" s="21">
        <f>LEN(TRIM(CLEAN(SUBSTITUTE(ProjTextQTable[[#This Row],[text]],CHAR(10)," "))))+1 - LEN(SUBSTITUTE(CLEAN(SUBSTITUTE(ProjTextQTable[[#This Row],[text]],CHAR(10)," "))," ",""))</f>
        <v>632</v>
      </c>
      <c r="O914" t="s">
        <v>1276</v>
      </c>
      <c r="P914" t="s">
        <v>2574</v>
      </c>
    </row>
    <row r="915" spans="1:16" x14ac:dyDescent="0.35">
      <c r="A915">
        <f t="shared" si="14"/>
        <v>336</v>
      </c>
      <c r="B915" t="s">
        <v>2572</v>
      </c>
      <c r="C915" t="s">
        <v>2573</v>
      </c>
      <c r="D915" t="s">
        <v>734</v>
      </c>
      <c r="E915" t="s">
        <v>811</v>
      </c>
      <c r="F915" t="s">
        <v>818</v>
      </c>
      <c r="G915" t="s">
        <v>819</v>
      </c>
      <c r="H915" t="s">
        <v>820</v>
      </c>
      <c r="I915" t="s">
        <v>737</v>
      </c>
      <c r="J915" t="s">
        <v>738</v>
      </c>
      <c r="K915" s="30">
        <v>43083</v>
      </c>
      <c r="L915" s="8">
        <v>43083.606712962966</v>
      </c>
      <c r="M915" s="21">
        <f>LEN(ProjTextQTable[[#This Row],[text]])</f>
        <v>7616</v>
      </c>
      <c r="N915" s="21">
        <f>LEN(TRIM(CLEAN(SUBSTITUTE(ProjTextQTable[[#This Row],[text]],CHAR(10)," "))))+1 - LEN(SUBSTITUTE(CLEAN(SUBSTITUTE(ProjTextQTable[[#This Row],[text]],CHAR(10)," "))," ",""))</f>
        <v>1216</v>
      </c>
      <c r="O915" t="s">
        <v>737</v>
      </c>
      <c r="P915" t="s">
        <v>2575</v>
      </c>
    </row>
    <row r="916" spans="1:16" x14ac:dyDescent="0.35">
      <c r="A916">
        <f t="shared" si="14"/>
        <v>336</v>
      </c>
      <c r="B916" t="s">
        <v>2572</v>
      </c>
      <c r="C916" t="s">
        <v>2573</v>
      </c>
      <c r="D916" t="s">
        <v>734</v>
      </c>
      <c r="E916" t="s">
        <v>811</v>
      </c>
      <c r="F916" t="s">
        <v>827</v>
      </c>
      <c r="G916" t="s">
        <v>828</v>
      </c>
      <c r="H916" t="s">
        <v>829</v>
      </c>
      <c r="I916" t="s">
        <v>737</v>
      </c>
      <c r="J916" t="s">
        <v>738</v>
      </c>
      <c r="K916" s="30">
        <v>43083</v>
      </c>
      <c r="L916" s="8">
        <v>43083.608854166669</v>
      </c>
      <c r="M916" s="21">
        <f>LEN(ProjTextQTable[[#This Row],[text]])</f>
        <v>3950</v>
      </c>
      <c r="N916" s="21">
        <f>LEN(TRIM(CLEAN(SUBSTITUTE(ProjTextQTable[[#This Row],[text]],CHAR(10)," "))))+1 - LEN(SUBSTITUTE(CLEAN(SUBSTITUTE(ProjTextQTable[[#This Row],[text]],CHAR(10)," "))," ",""))</f>
        <v>593</v>
      </c>
      <c r="O916" t="s">
        <v>777</v>
      </c>
      <c r="P916" t="s">
        <v>2576</v>
      </c>
    </row>
    <row r="917" spans="1:16" x14ac:dyDescent="0.35">
      <c r="A917">
        <f t="shared" si="14"/>
        <v>336</v>
      </c>
      <c r="B917" t="s">
        <v>2572</v>
      </c>
      <c r="C917" t="s">
        <v>2573</v>
      </c>
      <c r="D917" t="s">
        <v>734</v>
      </c>
      <c r="E917" t="s">
        <v>811</v>
      </c>
      <c r="F917" t="s">
        <v>832</v>
      </c>
      <c r="G917" t="s">
        <v>833</v>
      </c>
      <c r="H917" t="s">
        <v>834</v>
      </c>
      <c r="I917" t="s">
        <v>737</v>
      </c>
      <c r="J917" t="s">
        <v>738</v>
      </c>
      <c r="K917" s="30">
        <v>43083</v>
      </c>
      <c r="L917" s="8">
        <v>43082.287974537037</v>
      </c>
      <c r="M917" s="21">
        <f>LEN(ProjTextQTable[[#This Row],[text]])</f>
        <v>2893</v>
      </c>
      <c r="N917" s="21">
        <f>LEN(TRIM(CLEAN(SUBSTITUTE(ProjTextQTable[[#This Row],[text]],CHAR(10)," "))))+1 - LEN(SUBSTITUTE(CLEAN(SUBSTITUTE(ProjTextQTable[[#This Row],[text]],CHAR(10)," "))," ",""))</f>
        <v>417</v>
      </c>
      <c r="O917" t="s">
        <v>777</v>
      </c>
      <c r="P917" t="s">
        <v>2577</v>
      </c>
    </row>
    <row r="918" spans="1:16" x14ac:dyDescent="0.35">
      <c r="A918">
        <f t="shared" si="14"/>
        <v>336</v>
      </c>
      <c r="B918" t="s">
        <v>2572</v>
      </c>
      <c r="C918" t="s">
        <v>2573</v>
      </c>
      <c r="D918" t="s">
        <v>734</v>
      </c>
      <c r="E918" t="s">
        <v>811</v>
      </c>
      <c r="F918" t="s">
        <v>1280</v>
      </c>
      <c r="G918" t="s">
        <v>803</v>
      </c>
      <c r="H918" t="s">
        <v>1281</v>
      </c>
      <c r="I918" t="s">
        <v>737</v>
      </c>
      <c r="J918" t="s">
        <v>738</v>
      </c>
      <c r="K918" s="30">
        <v>43083</v>
      </c>
      <c r="L918" s="8">
        <v>43082.773888888885</v>
      </c>
      <c r="M918" s="21">
        <f>LEN(ProjTextQTable[[#This Row],[text]])</f>
        <v>2554</v>
      </c>
      <c r="N918" s="21">
        <f>LEN(TRIM(CLEAN(SUBSTITUTE(ProjTextQTable[[#This Row],[text]],CHAR(10)," "))))+1 - LEN(SUBSTITUTE(CLEAN(SUBSTITUTE(ProjTextQTable[[#This Row],[text]],CHAR(10)," "))," ",""))</f>
        <v>392</v>
      </c>
      <c r="O918" t="s">
        <v>777</v>
      </c>
      <c r="P918" t="s">
        <v>2578</v>
      </c>
    </row>
    <row r="919" spans="1:16" x14ac:dyDescent="0.35">
      <c r="A919">
        <f t="shared" si="14"/>
        <v>336</v>
      </c>
      <c r="B919" t="s">
        <v>2572</v>
      </c>
      <c r="C919" t="s">
        <v>2573</v>
      </c>
      <c r="D919" t="s">
        <v>734</v>
      </c>
      <c r="E919" t="s">
        <v>811</v>
      </c>
      <c r="F919" t="s">
        <v>2579</v>
      </c>
      <c r="G919" t="s">
        <v>2580</v>
      </c>
      <c r="H919" t="s">
        <v>2581</v>
      </c>
      <c r="I919" t="s">
        <v>738</v>
      </c>
      <c r="J919" t="s">
        <v>738</v>
      </c>
      <c r="K919" s="30">
        <v>43081</v>
      </c>
      <c r="L919" s="8">
        <v>43081.820625</v>
      </c>
      <c r="M919" s="21">
        <f>LEN(ProjTextQTable[[#This Row],[text]])</f>
        <v>4841</v>
      </c>
      <c r="N919" s="21">
        <f>LEN(TRIM(CLEAN(SUBSTITUTE(ProjTextQTable[[#This Row],[text]],CHAR(10)," "))))+1 - LEN(SUBSTITUTE(CLEAN(SUBSTITUTE(ProjTextQTable[[#This Row],[text]],CHAR(10)," "))," ",""))</f>
        <v>754</v>
      </c>
      <c r="O919" t="s">
        <v>821</v>
      </c>
      <c r="P919" t="s">
        <v>2582</v>
      </c>
    </row>
    <row r="920" spans="1:16" x14ac:dyDescent="0.35">
      <c r="A920">
        <f t="shared" si="14"/>
        <v>337</v>
      </c>
      <c r="B920" t="s">
        <v>2583</v>
      </c>
      <c r="C920" t="s">
        <v>2584</v>
      </c>
      <c r="D920" t="s">
        <v>752</v>
      </c>
      <c r="E920" t="s">
        <v>761</v>
      </c>
      <c r="F920" t="s">
        <v>753</v>
      </c>
      <c r="G920" t="s">
        <v>753</v>
      </c>
      <c r="H920" t="s">
        <v>753</v>
      </c>
      <c r="K920" s="30"/>
      <c r="L920" s="8">
        <v>43006.044074074074</v>
      </c>
      <c r="M920" s="21">
        <f>LEN(ProjTextQTable[[#This Row],[text]])</f>
        <v>4422</v>
      </c>
      <c r="N920" s="21">
        <f>LEN(TRIM(CLEAN(SUBSTITUTE(ProjTextQTable[[#This Row],[text]],CHAR(10)," "))))+1 - LEN(SUBSTITUTE(CLEAN(SUBSTITUTE(ProjTextQTable[[#This Row],[text]],CHAR(10)," "))," ",""))</f>
        <v>651</v>
      </c>
      <c r="O920" t="s">
        <v>753</v>
      </c>
      <c r="P920" t="s">
        <v>2585</v>
      </c>
    </row>
    <row r="921" spans="1:16" x14ac:dyDescent="0.35">
      <c r="A921">
        <f t="shared" si="14"/>
        <v>338</v>
      </c>
      <c r="B921" t="s">
        <v>2586</v>
      </c>
      <c r="C921" t="s">
        <v>2587</v>
      </c>
      <c r="D921" t="s">
        <v>752</v>
      </c>
      <c r="E921" t="s">
        <v>1119</v>
      </c>
      <c r="F921" t="s">
        <v>753</v>
      </c>
      <c r="G921" t="s">
        <v>753</v>
      </c>
      <c r="H921" t="s">
        <v>753</v>
      </c>
      <c r="K921" s="30"/>
      <c r="L921" s="8">
        <v>43006.044074074074</v>
      </c>
      <c r="M921" s="21">
        <f>LEN(ProjTextQTable[[#This Row],[text]])</f>
        <v>3869</v>
      </c>
      <c r="N921" s="21">
        <f>LEN(TRIM(CLEAN(SUBSTITUTE(ProjTextQTable[[#This Row],[text]],CHAR(10)," "))))+1 - LEN(SUBSTITUTE(CLEAN(SUBSTITUTE(ProjTextQTable[[#This Row],[text]],CHAR(10)," "))," ",""))</f>
        <v>567</v>
      </c>
      <c r="O921" t="s">
        <v>753</v>
      </c>
      <c r="P921" t="s">
        <v>2588</v>
      </c>
    </row>
    <row r="922" spans="1:16" x14ac:dyDescent="0.35">
      <c r="A922">
        <f t="shared" si="14"/>
        <v>339</v>
      </c>
      <c r="B922" t="s">
        <v>2589</v>
      </c>
      <c r="C922" t="s">
        <v>1389</v>
      </c>
      <c r="D922" t="s">
        <v>726</v>
      </c>
      <c r="E922" t="s">
        <v>1069</v>
      </c>
      <c r="F922" t="s">
        <v>1070</v>
      </c>
      <c r="G922" t="s">
        <v>1071</v>
      </c>
      <c r="H922" t="s">
        <v>766</v>
      </c>
      <c r="I922" t="s">
        <v>767</v>
      </c>
      <c r="J922" t="s">
        <v>1107</v>
      </c>
      <c r="K922" s="30">
        <v>43080</v>
      </c>
      <c r="L922" s="8">
        <v>43081.562418981484</v>
      </c>
      <c r="M922" s="21">
        <f>LEN(ProjTextQTable[[#This Row],[text]])</f>
        <v>2021</v>
      </c>
      <c r="N922" s="21">
        <f>LEN(TRIM(CLEAN(SUBSTITUTE(ProjTextQTable[[#This Row],[text]],CHAR(10)," "))))+1 - LEN(SUBSTITUTE(CLEAN(SUBSTITUTE(ProjTextQTable[[#This Row],[text]],CHAR(10)," "))," ",""))</f>
        <v>297</v>
      </c>
      <c r="O922" t="s">
        <v>769</v>
      </c>
      <c r="P922" t="s">
        <v>2590</v>
      </c>
    </row>
    <row r="923" spans="1:16" x14ac:dyDescent="0.35">
      <c r="A923">
        <f t="shared" si="14"/>
        <v>339</v>
      </c>
      <c r="B923" t="s">
        <v>2589</v>
      </c>
      <c r="C923" t="s">
        <v>1389</v>
      </c>
      <c r="D923" t="s">
        <v>734</v>
      </c>
      <c r="E923" t="s">
        <v>1069</v>
      </c>
      <c r="F923" t="s">
        <v>1076</v>
      </c>
      <c r="G923" t="s">
        <v>1077</v>
      </c>
      <c r="H923" t="s">
        <v>1078</v>
      </c>
      <c r="I923" t="s">
        <v>844</v>
      </c>
      <c r="J923" t="s">
        <v>738</v>
      </c>
      <c r="K923" s="30">
        <v>43081</v>
      </c>
      <c r="L923" s="8">
        <v>43080.455057870371</v>
      </c>
      <c r="M923" s="21">
        <f>LEN(ProjTextQTable[[#This Row],[text]])</f>
        <v>3251</v>
      </c>
      <c r="N923" s="21">
        <f>LEN(TRIM(CLEAN(SUBSTITUTE(ProjTextQTable[[#This Row],[text]],CHAR(10)," "))))+1 - LEN(SUBSTITUTE(CLEAN(SUBSTITUTE(ProjTextQTable[[#This Row],[text]],CHAR(10)," "))," ",""))</f>
        <v>509</v>
      </c>
      <c r="O923" t="s">
        <v>773</v>
      </c>
      <c r="P923" t="s">
        <v>2591</v>
      </c>
    </row>
    <row r="924" spans="1:16" x14ac:dyDescent="0.35">
      <c r="A924">
        <f t="shared" si="14"/>
        <v>339</v>
      </c>
      <c r="B924" t="s">
        <v>2589</v>
      </c>
      <c r="C924" t="s">
        <v>1389</v>
      </c>
      <c r="D924" t="s">
        <v>734</v>
      </c>
      <c r="E924" t="s">
        <v>1069</v>
      </c>
      <c r="F924" t="s">
        <v>527</v>
      </c>
      <c r="G924" t="s">
        <v>1365</v>
      </c>
      <c r="H924" t="s">
        <v>1366</v>
      </c>
      <c r="I924" t="s">
        <v>844</v>
      </c>
      <c r="J924" t="s">
        <v>738</v>
      </c>
      <c r="K924" s="30">
        <v>43081</v>
      </c>
      <c r="L924" s="8">
        <v>43080.478125000001</v>
      </c>
      <c r="M924" s="21">
        <f>LEN(ProjTextQTable[[#This Row],[text]])</f>
        <v>5777</v>
      </c>
      <c r="N924" s="21">
        <f>LEN(TRIM(CLEAN(SUBSTITUTE(ProjTextQTable[[#This Row],[text]],CHAR(10)," "))))+1 - LEN(SUBSTITUTE(CLEAN(SUBSTITUTE(ProjTextQTable[[#This Row],[text]],CHAR(10)," "))," ",""))</f>
        <v>875</v>
      </c>
      <c r="O924" t="s">
        <v>830</v>
      </c>
      <c r="P924" t="s">
        <v>2592</v>
      </c>
    </row>
    <row r="925" spans="1:16" x14ac:dyDescent="0.35">
      <c r="A925">
        <f t="shared" si="14"/>
        <v>339</v>
      </c>
      <c r="B925" t="s">
        <v>2589</v>
      </c>
      <c r="C925" t="s">
        <v>1389</v>
      </c>
      <c r="D925" t="s">
        <v>734</v>
      </c>
      <c r="E925" t="s">
        <v>1069</v>
      </c>
      <c r="F925" t="s">
        <v>1310</v>
      </c>
      <c r="G925" t="s">
        <v>976</v>
      </c>
      <c r="H925" t="s">
        <v>1311</v>
      </c>
      <c r="I925" t="s">
        <v>844</v>
      </c>
      <c r="J925" t="s">
        <v>738</v>
      </c>
      <c r="K925" s="30">
        <v>43081</v>
      </c>
      <c r="L925" s="8">
        <v>43079.329039351855</v>
      </c>
      <c r="M925" s="21">
        <f>LEN(ProjTextQTable[[#This Row],[text]])</f>
        <v>3131</v>
      </c>
      <c r="N925" s="21">
        <f>LEN(TRIM(CLEAN(SUBSTITUTE(ProjTextQTable[[#This Row],[text]],CHAR(10)," "))))+1 - LEN(SUBSTITUTE(CLEAN(SUBSTITUTE(ProjTextQTable[[#This Row],[text]],CHAR(10)," "))," ",""))</f>
        <v>450</v>
      </c>
      <c r="O925" t="s">
        <v>777</v>
      </c>
      <c r="P925" t="s">
        <v>2593</v>
      </c>
    </row>
    <row r="926" spans="1:16" x14ac:dyDescent="0.35">
      <c r="A926">
        <f t="shared" si="14"/>
        <v>339</v>
      </c>
      <c r="B926" t="s">
        <v>2589</v>
      </c>
      <c r="C926" t="s">
        <v>1389</v>
      </c>
      <c r="D926" t="s">
        <v>734</v>
      </c>
      <c r="E926" t="s">
        <v>1069</v>
      </c>
      <c r="F926" t="s">
        <v>649</v>
      </c>
      <c r="G926" t="s">
        <v>962</v>
      </c>
      <c r="H926" t="s">
        <v>1080</v>
      </c>
      <c r="I926" t="s">
        <v>844</v>
      </c>
      <c r="J926" t="s">
        <v>738</v>
      </c>
      <c r="K926" s="30">
        <v>43081</v>
      </c>
      <c r="L926" s="8">
        <v>43079.909097222226</v>
      </c>
      <c r="M926" s="21">
        <f>LEN(ProjTextQTable[[#This Row],[text]])</f>
        <v>2697</v>
      </c>
      <c r="N926" s="21">
        <f>LEN(TRIM(CLEAN(SUBSTITUTE(ProjTextQTable[[#This Row],[text]],CHAR(10)," "))))+1 - LEN(SUBSTITUTE(CLEAN(SUBSTITUTE(ProjTextQTable[[#This Row],[text]],CHAR(10)," "))," ",""))</f>
        <v>404</v>
      </c>
      <c r="O926" t="s">
        <v>830</v>
      </c>
      <c r="P926" t="s">
        <v>2594</v>
      </c>
    </row>
    <row r="927" spans="1:16" x14ac:dyDescent="0.35">
      <c r="A927">
        <f t="shared" si="14"/>
        <v>339</v>
      </c>
      <c r="B927" t="s">
        <v>2589</v>
      </c>
      <c r="C927" t="s">
        <v>1389</v>
      </c>
      <c r="D927" t="s">
        <v>752</v>
      </c>
      <c r="E927" t="s">
        <v>1069</v>
      </c>
      <c r="F927" t="s">
        <v>753</v>
      </c>
      <c r="G927" t="s">
        <v>753</v>
      </c>
      <c r="H927" t="s">
        <v>753</v>
      </c>
      <c r="K927" s="30"/>
      <c r="L927" s="8">
        <v>43006.044074074074</v>
      </c>
      <c r="M927" s="21">
        <f>LEN(ProjTextQTable[[#This Row],[text]])</f>
        <v>4212</v>
      </c>
      <c r="N927" s="21">
        <f>LEN(TRIM(CLEAN(SUBSTITUTE(ProjTextQTable[[#This Row],[text]],CHAR(10)," "))))+1 - LEN(SUBSTITUTE(CLEAN(SUBSTITUTE(ProjTextQTable[[#This Row],[text]],CHAR(10)," "))," ",""))</f>
        <v>597</v>
      </c>
      <c r="O927" t="s">
        <v>753</v>
      </c>
      <c r="P927" t="s">
        <v>2595</v>
      </c>
    </row>
    <row r="928" spans="1:16" x14ac:dyDescent="0.35">
      <c r="A928">
        <f t="shared" si="14"/>
        <v>340</v>
      </c>
      <c r="B928" t="s">
        <v>2596</v>
      </c>
      <c r="C928" t="s">
        <v>2597</v>
      </c>
      <c r="D928" t="s">
        <v>752</v>
      </c>
      <c r="E928" t="s">
        <v>935</v>
      </c>
      <c r="F928" t="s">
        <v>753</v>
      </c>
      <c r="G928" t="s">
        <v>753</v>
      </c>
      <c r="H928" t="s">
        <v>753</v>
      </c>
      <c r="K928" s="30"/>
      <c r="L928" s="8">
        <v>43006.044085648151</v>
      </c>
      <c r="M928" s="21">
        <f>LEN(ProjTextQTable[[#This Row],[text]])</f>
        <v>3646</v>
      </c>
      <c r="N928" s="21">
        <f>LEN(TRIM(CLEAN(SUBSTITUTE(ProjTextQTable[[#This Row],[text]],CHAR(10)," "))))+1 - LEN(SUBSTITUTE(CLEAN(SUBSTITUTE(ProjTextQTable[[#This Row],[text]],CHAR(10)," "))," ",""))</f>
        <v>534</v>
      </c>
      <c r="O928" t="s">
        <v>753</v>
      </c>
      <c r="P928" t="s">
        <v>2598</v>
      </c>
    </row>
    <row r="929" spans="1:16" x14ac:dyDescent="0.35">
      <c r="A929">
        <f t="shared" si="14"/>
        <v>341</v>
      </c>
      <c r="B929" t="s">
        <v>2599</v>
      </c>
      <c r="C929" t="s">
        <v>2600</v>
      </c>
      <c r="D929" t="s">
        <v>752</v>
      </c>
      <c r="E929" t="s">
        <v>811</v>
      </c>
      <c r="F929" t="s">
        <v>753</v>
      </c>
      <c r="G929" t="s">
        <v>753</v>
      </c>
      <c r="H929" t="s">
        <v>753</v>
      </c>
      <c r="K929" s="30"/>
      <c r="L929" s="8">
        <v>43006.044085648151</v>
      </c>
      <c r="M929" s="21">
        <f>LEN(ProjTextQTable[[#This Row],[text]])</f>
        <v>3558</v>
      </c>
      <c r="N929" s="21">
        <f>LEN(TRIM(CLEAN(SUBSTITUTE(ProjTextQTable[[#This Row],[text]],CHAR(10)," "))))+1 - LEN(SUBSTITUTE(CLEAN(SUBSTITUTE(ProjTextQTable[[#This Row],[text]],CHAR(10)," "))," ",""))</f>
        <v>502</v>
      </c>
      <c r="O929" t="s">
        <v>753</v>
      </c>
      <c r="P929" t="s">
        <v>2601</v>
      </c>
    </row>
    <row r="930" spans="1:16" x14ac:dyDescent="0.35">
      <c r="A930">
        <f t="shared" si="14"/>
        <v>342</v>
      </c>
      <c r="B930" t="s">
        <v>2602</v>
      </c>
      <c r="C930" t="s">
        <v>2603</v>
      </c>
      <c r="D930" t="s">
        <v>726</v>
      </c>
      <c r="E930" t="s">
        <v>1069</v>
      </c>
      <c r="F930" t="s">
        <v>1070</v>
      </c>
      <c r="G930" t="s">
        <v>1071</v>
      </c>
      <c r="H930" t="s">
        <v>814</v>
      </c>
      <c r="I930" t="s">
        <v>815</v>
      </c>
      <c r="K930" s="30">
        <v>43080</v>
      </c>
      <c r="L930" s="8">
        <v>43081.487175925926</v>
      </c>
      <c r="M930" s="21">
        <f>LEN(ProjTextQTable[[#This Row],[text]])</f>
        <v>2389</v>
      </c>
      <c r="N930" s="21">
        <f>LEN(TRIM(CLEAN(SUBSTITUTE(ProjTextQTable[[#This Row],[text]],CHAR(10)," "))))+1 - LEN(SUBSTITUTE(CLEAN(SUBSTITUTE(ProjTextQTable[[#This Row],[text]],CHAR(10)," "))," ",""))</f>
        <v>369</v>
      </c>
      <c r="O930" t="s">
        <v>816</v>
      </c>
      <c r="P930" t="s">
        <v>2604</v>
      </c>
    </row>
    <row r="931" spans="1:16" x14ac:dyDescent="0.35">
      <c r="A931">
        <f t="shared" si="14"/>
        <v>342</v>
      </c>
      <c r="B931" t="s">
        <v>2602</v>
      </c>
      <c r="C931" t="s">
        <v>2603</v>
      </c>
      <c r="D931" t="s">
        <v>734</v>
      </c>
      <c r="E931" t="s">
        <v>1069</v>
      </c>
      <c r="F931" t="s">
        <v>579</v>
      </c>
      <c r="G931" t="s">
        <v>1073</v>
      </c>
      <c r="H931" t="s">
        <v>1074</v>
      </c>
      <c r="I931" t="s">
        <v>844</v>
      </c>
      <c r="J931" t="s">
        <v>738</v>
      </c>
      <c r="K931" s="30">
        <v>43081</v>
      </c>
      <c r="L931" s="8">
        <v>43080.680567129632</v>
      </c>
      <c r="M931" s="21">
        <f>LEN(ProjTextQTable[[#This Row],[text]])</f>
        <v>6489</v>
      </c>
      <c r="N931" s="21">
        <f>LEN(TRIM(CLEAN(SUBSTITUTE(ProjTextQTable[[#This Row],[text]],CHAR(10)," "))))+1 - LEN(SUBSTITUTE(CLEAN(SUBSTITUTE(ProjTextQTable[[#This Row],[text]],CHAR(10)," "))," ",""))</f>
        <v>980</v>
      </c>
      <c r="O931" t="s">
        <v>773</v>
      </c>
      <c r="P931" t="s">
        <v>2605</v>
      </c>
    </row>
    <row r="932" spans="1:16" x14ac:dyDescent="0.35">
      <c r="A932">
        <f t="shared" si="14"/>
        <v>342</v>
      </c>
      <c r="B932" t="s">
        <v>2602</v>
      </c>
      <c r="C932" t="s">
        <v>2603</v>
      </c>
      <c r="D932" t="s">
        <v>734</v>
      </c>
      <c r="E932" t="s">
        <v>1069</v>
      </c>
      <c r="F932" t="s">
        <v>1076</v>
      </c>
      <c r="G932" t="s">
        <v>1077</v>
      </c>
      <c r="H932" t="s">
        <v>1078</v>
      </c>
      <c r="I932" t="s">
        <v>844</v>
      </c>
      <c r="J932" t="s">
        <v>738</v>
      </c>
      <c r="K932" s="30">
        <v>43081</v>
      </c>
      <c r="L932" s="8">
        <v>43080.383576388886</v>
      </c>
      <c r="M932" s="21">
        <f>LEN(ProjTextQTable[[#This Row],[text]])</f>
        <v>8582</v>
      </c>
      <c r="N932" s="21">
        <f>LEN(TRIM(CLEAN(SUBSTITUTE(ProjTextQTable[[#This Row],[text]],CHAR(10)," "))))+1 - LEN(SUBSTITUTE(CLEAN(SUBSTITUTE(ProjTextQTable[[#This Row],[text]],CHAR(10)," "))," ",""))</f>
        <v>1350</v>
      </c>
      <c r="O932" t="s">
        <v>777</v>
      </c>
      <c r="P932" t="s">
        <v>2606</v>
      </c>
    </row>
    <row r="933" spans="1:16" x14ac:dyDescent="0.35">
      <c r="A933">
        <f t="shared" si="14"/>
        <v>342</v>
      </c>
      <c r="B933" t="s">
        <v>2602</v>
      </c>
      <c r="C933" t="s">
        <v>2603</v>
      </c>
      <c r="D933" t="s">
        <v>734</v>
      </c>
      <c r="E933" t="s">
        <v>1069</v>
      </c>
      <c r="F933" t="s">
        <v>605</v>
      </c>
      <c r="G933" t="s">
        <v>1112</v>
      </c>
      <c r="H933" t="s">
        <v>1113</v>
      </c>
      <c r="I933" t="s">
        <v>844</v>
      </c>
      <c r="J933" t="s">
        <v>738</v>
      </c>
      <c r="K933" s="30">
        <v>43081</v>
      </c>
      <c r="L933" s="8">
        <v>43080.681620370371</v>
      </c>
      <c r="M933" s="21">
        <f>LEN(ProjTextQTable[[#This Row],[text]])</f>
        <v>2914</v>
      </c>
      <c r="N933" s="21">
        <f>LEN(TRIM(CLEAN(SUBSTITUTE(ProjTextQTable[[#This Row],[text]],CHAR(10)," "))))+1 - LEN(SUBSTITUTE(CLEAN(SUBSTITUTE(ProjTextQTable[[#This Row],[text]],CHAR(10)," "))," ",""))</f>
        <v>459</v>
      </c>
      <c r="O933" t="s">
        <v>777</v>
      </c>
      <c r="P933" t="s">
        <v>2607</v>
      </c>
    </row>
    <row r="934" spans="1:16" x14ac:dyDescent="0.35">
      <c r="A934">
        <f t="shared" si="14"/>
        <v>342</v>
      </c>
      <c r="B934" t="s">
        <v>2602</v>
      </c>
      <c r="C934" t="s">
        <v>2603</v>
      </c>
      <c r="D934" t="s">
        <v>734</v>
      </c>
      <c r="E934" t="s">
        <v>1069</v>
      </c>
      <c r="F934" t="s">
        <v>1082</v>
      </c>
      <c r="G934" t="s">
        <v>1083</v>
      </c>
      <c r="H934" t="s">
        <v>1084</v>
      </c>
      <c r="I934" t="s">
        <v>844</v>
      </c>
      <c r="J934" t="s">
        <v>738</v>
      </c>
      <c r="K934" s="30">
        <v>43081</v>
      </c>
      <c r="L934" s="8">
        <v>43068.502291666664</v>
      </c>
      <c r="M934" s="21">
        <f>LEN(ProjTextQTable[[#This Row],[text]])</f>
        <v>3001</v>
      </c>
      <c r="N934" s="21">
        <f>LEN(TRIM(CLEAN(SUBSTITUTE(ProjTextQTable[[#This Row],[text]],CHAR(10)," "))))+1 - LEN(SUBSTITUTE(CLEAN(SUBSTITUTE(ProjTextQTable[[#This Row],[text]],CHAR(10)," "))," ",""))</f>
        <v>416</v>
      </c>
      <c r="O934" t="s">
        <v>773</v>
      </c>
      <c r="P934" t="s">
        <v>2608</v>
      </c>
    </row>
    <row r="935" spans="1:16" x14ac:dyDescent="0.35">
      <c r="A935">
        <f t="shared" si="14"/>
        <v>342</v>
      </c>
      <c r="B935" t="s">
        <v>2602</v>
      </c>
      <c r="C935" t="s">
        <v>2603</v>
      </c>
      <c r="D935" t="s">
        <v>752</v>
      </c>
      <c r="E935" t="s">
        <v>1069</v>
      </c>
      <c r="F935" t="s">
        <v>753</v>
      </c>
      <c r="G935" t="s">
        <v>753</v>
      </c>
      <c r="H935" t="s">
        <v>753</v>
      </c>
      <c r="K935" s="30"/>
      <c r="L935" s="8">
        <v>43006.044085648151</v>
      </c>
      <c r="M935" s="21">
        <f>LEN(ProjTextQTable[[#This Row],[text]])</f>
        <v>4138</v>
      </c>
      <c r="N935" s="21">
        <f>LEN(TRIM(CLEAN(SUBSTITUTE(ProjTextQTable[[#This Row],[text]],CHAR(10)," "))))+1 - LEN(SUBSTITUTE(CLEAN(SUBSTITUTE(ProjTextQTable[[#This Row],[text]],CHAR(10)," "))," ",""))</f>
        <v>580</v>
      </c>
      <c r="O935" t="s">
        <v>753</v>
      </c>
      <c r="P935" t="s">
        <v>2609</v>
      </c>
    </row>
    <row r="936" spans="1:16" x14ac:dyDescent="0.35">
      <c r="A936">
        <f t="shared" si="14"/>
        <v>343</v>
      </c>
      <c r="B936" t="s">
        <v>2610</v>
      </c>
      <c r="C936" t="s">
        <v>2611</v>
      </c>
      <c r="D936" t="s">
        <v>726</v>
      </c>
      <c r="E936" t="s">
        <v>948</v>
      </c>
      <c r="F936" t="s">
        <v>949</v>
      </c>
      <c r="G936" t="s">
        <v>950</v>
      </c>
      <c r="H936" t="s">
        <v>814</v>
      </c>
      <c r="I936" t="s">
        <v>815</v>
      </c>
      <c r="K936" s="30">
        <v>43082</v>
      </c>
      <c r="L936" s="8">
        <v>43083.649525462963</v>
      </c>
      <c r="M936" s="21">
        <f>LEN(ProjTextQTable[[#This Row],[text]])</f>
        <v>3019</v>
      </c>
      <c r="N936" s="21">
        <f>LEN(TRIM(CLEAN(SUBSTITUTE(ProjTextQTable[[#This Row],[text]],CHAR(10)," "))))+1 - LEN(SUBSTITUTE(CLEAN(SUBSTITUTE(ProjTextQTable[[#This Row],[text]],CHAR(10)," "))," ",""))</f>
        <v>420</v>
      </c>
      <c r="O936" t="s">
        <v>816</v>
      </c>
      <c r="P936" t="s">
        <v>2612</v>
      </c>
    </row>
    <row r="937" spans="1:16" x14ac:dyDescent="0.35">
      <c r="A937">
        <f t="shared" si="14"/>
        <v>343</v>
      </c>
      <c r="B937" t="s">
        <v>2610</v>
      </c>
      <c r="C937" t="s">
        <v>2611</v>
      </c>
      <c r="D937" t="s">
        <v>734</v>
      </c>
      <c r="E937" t="s">
        <v>948</v>
      </c>
      <c r="F937" t="s">
        <v>637</v>
      </c>
      <c r="G937" t="s">
        <v>1124</v>
      </c>
      <c r="H937" t="s">
        <v>1125</v>
      </c>
      <c r="I937" t="s">
        <v>737</v>
      </c>
      <c r="J937" t="s">
        <v>738</v>
      </c>
      <c r="K937" s="30">
        <v>43083</v>
      </c>
      <c r="L937" s="8">
        <v>43080.644629629627</v>
      </c>
      <c r="M937" s="21">
        <f>LEN(ProjTextQTable[[#This Row],[text]])</f>
        <v>1768</v>
      </c>
      <c r="N937" s="21">
        <f>LEN(TRIM(CLEAN(SUBSTITUTE(ProjTextQTable[[#This Row],[text]],CHAR(10)," "))))+1 - LEN(SUBSTITUTE(CLEAN(SUBSTITUTE(ProjTextQTable[[#This Row],[text]],CHAR(10)," "))," ",""))</f>
        <v>283</v>
      </c>
      <c r="O937" t="s">
        <v>777</v>
      </c>
      <c r="P937" t="s">
        <v>2613</v>
      </c>
    </row>
    <row r="938" spans="1:16" x14ac:dyDescent="0.35">
      <c r="A938">
        <f t="shared" si="14"/>
        <v>343</v>
      </c>
      <c r="B938" t="s">
        <v>2610</v>
      </c>
      <c r="C938" t="s">
        <v>2611</v>
      </c>
      <c r="D938" t="s">
        <v>734</v>
      </c>
      <c r="E938" t="s">
        <v>948</v>
      </c>
      <c r="F938" t="s">
        <v>594</v>
      </c>
      <c r="G938" t="s">
        <v>1127</v>
      </c>
      <c r="H938" t="s">
        <v>1128</v>
      </c>
      <c r="I938" t="s">
        <v>737</v>
      </c>
      <c r="J938" t="s">
        <v>738</v>
      </c>
      <c r="K938" s="30">
        <v>43083</v>
      </c>
      <c r="L938" s="8">
        <v>43083.492997685185</v>
      </c>
      <c r="M938" s="21">
        <f>LEN(ProjTextQTable[[#This Row],[text]])</f>
        <v>7357</v>
      </c>
      <c r="N938" s="21">
        <f>LEN(TRIM(CLEAN(SUBSTITUTE(ProjTextQTable[[#This Row],[text]],CHAR(10)," "))))+1 - LEN(SUBSTITUTE(CLEAN(SUBSTITUTE(ProjTextQTable[[#This Row],[text]],CHAR(10)," "))," ",""))</f>
        <v>1113</v>
      </c>
      <c r="O938" t="s">
        <v>777</v>
      </c>
      <c r="P938" t="s">
        <v>2614</v>
      </c>
    </row>
    <row r="939" spans="1:16" x14ac:dyDescent="0.35">
      <c r="A939">
        <f t="shared" si="14"/>
        <v>343</v>
      </c>
      <c r="B939" t="s">
        <v>2610</v>
      </c>
      <c r="C939" t="s">
        <v>2611</v>
      </c>
      <c r="D939" t="s">
        <v>734</v>
      </c>
      <c r="E939" t="s">
        <v>948</v>
      </c>
      <c r="F939" t="s">
        <v>541</v>
      </c>
      <c r="G939" t="s">
        <v>955</v>
      </c>
      <c r="H939" t="s">
        <v>956</v>
      </c>
      <c r="I939" t="s">
        <v>737</v>
      </c>
      <c r="J939" t="s">
        <v>738</v>
      </c>
      <c r="K939" s="30">
        <v>43083</v>
      </c>
      <c r="L939" s="8">
        <v>43079.975844907407</v>
      </c>
      <c r="M939" s="21">
        <f>LEN(ProjTextQTable[[#This Row],[text]])</f>
        <v>5024</v>
      </c>
      <c r="N939" s="21">
        <f>LEN(TRIM(CLEAN(SUBSTITUTE(ProjTextQTable[[#This Row],[text]],CHAR(10)," "))))+1 - LEN(SUBSTITUTE(CLEAN(SUBSTITUTE(ProjTextQTable[[#This Row],[text]],CHAR(10)," "))," ",""))</f>
        <v>732</v>
      </c>
      <c r="O939" t="s">
        <v>821</v>
      </c>
      <c r="P939" t="s">
        <v>2615</v>
      </c>
    </row>
    <row r="940" spans="1:16" x14ac:dyDescent="0.35">
      <c r="A940">
        <f t="shared" si="14"/>
        <v>343</v>
      </c>
      <c r="B940" t="s">
        <v>2610</v>
      </c>
      <c r="C940" t="s">
        <v>2611</v>
      </c>
      <c r="D940" t="s">
        <v>734</v>
      </c>
      <c r="E940" t="s">
        <v>948</v>
      </c>
      <c r="F940" t="s">
        <v>643</v>
      </c>
      <c r="G940" t="s">
        <v>962</v>
      </c>
      <c r="H940" t="s">
        <v>963</v>
      </c>
      <c r="I940" t="s">
        <v>737</v>
      </c>
      <c r="J940" t="s">
        <v>738</v>
      </c>
      <c r="K940" s="30">
        <v>43083</v>
      </c>
      <c r="L940" s="8">
        <v>43079.520324074074</v>
      </c>
      <c r="M940" s="21">
        <f>LEN(ProjTextQTable[[#This Row],[text]])</f>
        <v>3585</v>
      </c>
      <c r="N940" s="21">
        <f>LEN(TRIM(CLEAN(SUBSTITUTE(ProjTextQTable[[#This Row],[text]],CHAR(10)," "))))+1 - LEN(SUBSTITUTE(CLEAN(SUBSTITUTE(ProjTextQTable[[#This Row],[text]],CHAR(10)," "))," ",""))</f>
        <v>498</v>
      </c>
      <c r="O940" t="s">
        <v>777</v>
      </c>
      <c r="P940" t="s">
        <v>2616</v>
      </c>
    </row>
    <row r="941" spans="1:16" x14ac:dyDescent="0.35">
      <c r="A941">
        <f t="shared" si="14"/>
        <v>343</v>
      </c>
      <c r="B941" t="s">
        <v>2610</v>
      </c>
      <c r="C941" t="s">
        <v>2611</v>
      </c>
      <c r="D941" t="s">
        <v>752</v>
      </c>
      <c r="E941" t="s">
        <v>948</v>
      </c>
      <c r="F941" t="s">
        <v>753</v>
      </c>
      <c r="G941" t="s">
        <v>753</v>
      </c>
      <c r="H941" t="s">
        <v>753</v>
      </c>
      <c r="K941" s="30"/>
      <c r="L941" s="8">
        <v>43006.044085648151</v>
      </c>
      <c r="M941" s="21">
        <f>LEN(ProjTextQTable[[#This Row],[text]])</f>
        <v>3855</v>
      </c>
      <c r="N941" s="21">
        <f>LEN(TRIM(CLEAN(SUBSTITUTE(ProjTextQTable[[#This Row],[text]],CHAR(10)," "))))+1 - LEN(SUBSTITUTE(CLEAN(SUBSTITUTE(ProjTextQTable[[#This Row],[text]],CHAR(10)," "))," ",""))</f>
        <v>558</v>
      </c>
      <c r="O941" t="s">
        <v>753</v>
      </c>
      <c r="P941" t="s">
        <v>2617</v>
      </c>
    </row>
    <row r="942" spans="1:16" x14ac:dyDescent="0.35">
      <c r="A942">
        <f t="shared" si="14"/>
        <v>344</v>
      </c>
      <c r="B942" t="s">
        <v>2618</v>
      </c>
      <c r="C942" t="s">
        <v>2619</v>
      </c>
      <c r="D942" t="s">
        <v>752</v>
      </c>
      <c r="E942" t="s">
        <v>1188</v>
      </c>
      <c r="F942" t="s">
        <v>753</v>
      </c>
      <c r="G942" t="s">
        <v>753</v>
      </c>
      <c r="H942" t="s">
        <v>753</v>
      </c>
      <c r="K942" s="30"/>
      <c r="L942" s="8">
        <v>43006.04409722222</v>
      </c>
      <c r="M942" s="21">
        <f>LEN(ProjTextQTable[[#This Row],[text]])</f>
        <v>3503</v>
      </c>
      <c r="N942" s="21">
        <f>LEN(TRIM(CLEAN(SUBSTITUTE(ProjTextQTable[[#This Row],[text]],CHAR(10)," "))))+1 - LEN(SUBSTITUTE(CLEAN(SUBSTITUTE(ProjTextQTable[[#This Row],[text]],CHAR(10)," "))," ",""))</f>
        <v>496</v>
      </c>
      <c r="O942" t="s">
        <v>753</v>
      </c>
      <c r="P942" t="s">
        <v>2620</v>
      </c>
    </row>
    <row r="943" spans="1:16" x14ac:dyDescent="0.35">
      <c r="A943">
        <f t="shared" si="14"/>
        <v>345</v>
      </c>
      <c r="B943" t="s">
        <v>2621</v>
      </c>
      <c r="C943" t="s">
        <v>2622</v>
      </c>
      <c r="D943" t="s">
        <v>726</v>
      </c>
      <c r="E943" t="s">
        <v>793</v>
      </c>
      <c r="F943" t="s">
        <v>864</v>
      </c>
      <c r="G943" t="s">
        <v>865</v>
      </c>
      <c r="H943" t="s">
        <v>814</v>
      </c>
      <c r="I943" t="s">
        <v>815</v>
      </c>
      <c r="J943" t="s">
        <v>893</v>
      </c>
      <c r="K943" s="30">
        <v>43080</v>
      </c>
      <c r="L943" s="8">
        <v>43081.623854166668</v>
      </c>
      <c r="M943" s="21">
        <f>LEN(ProjTextQTable[[#This Row],[text]])</f>
        <v>3488</v>
      </c>
      <c r="N943" s="21">
        <f>LEN(TRIM(CLEAN(SUBSTITUTE(ProjTextQTable[[#This Row],[text]],CHAR(10)," "))))+1 - LEN(SUBSTITUTE(CLEAN(SUBSTITUTE(ProjTextQTable[[#This Row],[text]],CHAR(10)," "))," ",""))</f>
        <v>515</v>
      </c>
      <c r="O943" t="s">
        <v>816</v>
      </c>
      <c r="P943" t="s">
        <v>2623</v>
      </c>
    </row>
    <row r="944" spans="1:16" x14ac:dyDescent="0.35">
      <c r="A944">
        <f t="shared" si="14"/>
        <v>345</v>
      </c>
      <c r="B944" t="s">
        <v>2621</v>
      </c>
      <c r="C944" t="s">
        <v>2622</v>
      </c>
      <c r="D944" t="s">
        <v>734</v>
      </c>
      <c r="E944" t="s">
        <v>2446</v>
      </c>
      <c r="F944" t="s">
        <v>1040</v>
      </c>
      <c r="G944" t="s">
        <v>1041</v>
      </c>
      <c r="H944" t="s">
        <v>1042</v>
      </c>
      <c r="I944" t="s">
        <v>737</v>
      </c>
      <c r="J944" t="s">
        <v>738</v>
      </c>
      <c r="K944" s="30">
        <v>43081</v>
      </c>
      <c r="L944" s="8">
        <v>43081.305254629631</v>
      </c>
      <c r="M944" s="21">
        <f>LEN(ProjTextQTable[[#This Row],[text]])</f>
        <v>2935</v>
      </c>
      <c r="N944" s="21">
        <f>LEN(TRIM(CLEAN(SUBSTITUTE(ProjTextQTable[[#This Row],[text]],CHAR(10)," "))))+1 - LEN(SUBSTITUTE(CLEAN(SUBSTITUTE(ProjTextQTable[[#This Row],[text]],CHAR(10)," "))," ",""))</f>
        <v>469</v>
      </c>
      <c r="O944" t="s">
        <v>830</v>
      </c>
      <c r="P944" t="s">
        <v>2624</v>
      </c>
    </row>
    <row r="945" spans="1:16" x14ac:dyDescent="0.35">
      <c r="A945">
        <f t="shared" si="14"/>
        <v>345</v>
      </c>
      <c r="B945" t="s">
        <v>2621</v>
      </c>
      <c r="C945" t="s">
        <v>2622</v>
      </c>
      <c r="D945" t="s">
        <v>734</v>
      </c>
      <c r="E945" t="s">
        <v>2446</v>
      </c>
      <c r="F945" t="s">
        <v>905</v>
      </c>
      <c r="G945" t="s">
        <v>906</v>
      </c>
      <c r="H945" t="s">
        <v>907</v>
      </c>
      <c r="I945" t="s">
        <v>737</v>
      </c>
      <c r="J945" t="s">
        <v>738</v>
      </c>
      <c r="K945" s="30">
        <v>43081</v>
      </c>
      <c r="L945" s="8">
        <v>43081.242893518516</v>
      </c>
      <c r="M945" s="21">
        <f>LEN(ProjTextQTable[[#This Row],[text]])</f>
        <v>2021</v>
      </c>
      <c r="N945" s="21">
        <f>LEN(TRIM(CLEAN(SUBSTITUTE(ProjTextQTable[[#This Row],[text]],CHAR(10)," "))))+1 - LEN(SUBSTITUTE(CLEAN(SUBSTITUTE(ProjTextQTable[[#This Row],[text]],CHAR(10)," "))," ",""))</f>
        <v>294</v>
      </c>
      <c r="O945" t="s">
        <v>777</v>
      </c>
      <c r="P945" t="s">
        <v>2625</v>
      </c>
    </row>
    <row r="946" spans="1:16" x14ac:dyDescent="0.35">
      <c r="A946">
        <f t="shared" si="14"/>
        <v>345</v>
      </c>
      <c r="B946" t="s">
        <v>2621</v>
      </c>
      <c r="C946" t="s">
        <v>2622</v>
      </c>
      <c r="D946" t="s">
        <v>734</v>
      </c>
      <c r="E946" t="s">
        <v>2446</v>
      </c>
      <c r="F946" t="s">
        <v>632</v>
      </c>
      <c r="G946" t="s">
        <v>996</v>
      </c>
      <c r="H946" t="s">
        <v>997</v>
      </c>
      <c r="I946" t="s">
        <v>737</v>
      </c>
      <c r="J946" t="s">
        <v>738</v>
      </c>
      <c r="K946" s="30">
        <v>43081</v>
      </c>
      <c r="L946" s="8">
        <v>43080.367199074077</v>
      </c>
      <c r="M946" s="21">
        <f>LEN(ProjTextQTable[[#This Row],[text]])</f>
        <v>973</v>
      </c>
      <c r="N946" s="21">
        <f>LEN(TRIM(CLEAN(SUBSTITUTE(ProjTextQTable[[#This Row],[text]],CHAR(10)," "))))+1 - LEN(SUBSTITUTE(CLEAN(SUBSTITUTE(ProjTextQTable[[#This Row],[text]],CHAR(10)," "))," ",""))</f>
        <v>145</v>
      </c>
      <c r="O946" t="s">
        <v>777</v>
      </c>
      <c r="P946" t="s">
        <v>2626</v>
      </c>
    </row>
    <row r="947" spans="1:16" x14ac:dyDescent="0.35">
      <c r="A947">
        <f t="shared" si="14"/>
        <v>345</v>
      </c>
      <c r="B947" t="s">
        <v>2621</v>
      </c>
      <c r="C947" t="s">
        <v>2622</v>
      </c>
      <c r="D947" t="s">
        <v>734</v>
      </c>
      <c r="E947" t="s">
        <v>2446</v>
      </c>
      <c r="F947" t="s">
        <v>557</v>
      </c>
      <c r="G947" t="s">
        <v>875</v>
      </c>
      <c r="H947" t="s">
        <v>876</v>
      </c>
      <c r="I947" t="s">
        <v>737</v>
      </c>
      <c r="J947" t="s">
        <v>738</v>
      </c>
      <c r="K947" s="30">
        <v>43081</v>
      </c>
      <c r="L947" s="8">
        <v>43078.867488425924</v>
      </c>
      <c r="M947" s="21">
        <f>LEN(ProjTextQTable[[#This Row],[text]])</f>
        <v>2365</v>
      </c>
      <c r="N947" s="21">
        <f>LEN(TRIM(CLEAN(SUBSTITUTE(ProjTextQTable[[#This Row],[text]],CHAR(10)," "))))+1 - LEN(SUBSTITUTE(CLEAN(SUBSTITUTE(ProjTextQTable[[#This Row],[text]],CHAR(10)," "))," ",""))</f>
        <v>371</v>
      </c>
      <c r="O947" t="s">
        <v>777</v>
      </c>
      <c r="P947" t="s">
        <v>2627</v>
      </c>
    </row>
    <row r="948" spans="1:16" x14ac:dyDescent="0.35">
      <c r="A948">
        <f t="shared" si="14"/>
        <v>345</v>
      </c>
      <c r="B948" t="s">
        <v>2621</v>
      </c>
      <c r="C948" t="s">
        <v>2622</v>
      </c>
      <c r="D948" t="s">
        <v>752</v>
      </c>
      <c r="E948" t="s">
        <v>793</v>
      </c>
      <c r="F948" t="s">
        <v>753</v>
      </c>
      <c r="G948" t="s">
        <v>753</v>
      </c>
      <c r="H948" t="s">
        <v>753</v>
      </c>
      <c r="K948" s="30"/>
      <c r="L948" s="8">
        <v>43006.04409722222</v>
      </c>
      <c r="M948" s="21">
        <f>LEN(ProjTextQTable[[#This Row],[text]])</f>
        <v>3972</v>
      </c>
      <c r="N948" s="21">
        <f>LEN(TRIM(CLEAN(SUBSTITUTE(ProjTextQTable[[#This Row],[text]],CHAR(10)," "))))+1 - LEN(SUBSTITUTE(CLEAN(SUBSTITUTE(ProjTextQTable[[#This Row],[text]],CHAR(10)," "))," ",""))</f>
        <v>573</v>
      </c>
      <c r="O948" t="s">
        <v>753</v>
      </c>
      <c r="P948" t="s">
        <v>2628</v>
      </c>
    </row>
    <row r="949" spans="1:16" x14ac:dyDescent="0.35">
      <c r="A949">
        <f t="shared" si="14"/>
        <v>346</v>
      </c>
      <c r="B949" t="s">
        <v>2629</v>
      </c>
      <c r="C949" t="s">
        <v>2630</v>
      </c>
      <c r="D949" t="s">
        <v>752</v>
      </c>
      <c r="E949" t="s">
        <v>807</v>
      </c>
      <c r="F949" t="s">
        <v>753</v>
      </c>
      <c r="G949" t="s">
        <v>753</v>
      </c>
      <c r="H949" t="s">
        <v>753</v>
      </c>
      <c r="K949" s="30"/>
      <c r="L949" s="8">
        <v>43006.044108796297</v>
      </c>
      <c r="M949" s="21">
        <f>LEN(ProjTextQTable[[#This Row],[text]])</f>
        <v>3451</v>
      </c>
      <c r="N949" s="21">
        <f>LEN(TRIM(CLEAN(SUBSTITUTE(ProjTextQTable[[#This Row],[text]],CHAR(10)," "))))+1 - LEN(SUBSTITUTE(CLEAN(SUBSTITUTE(ProjTextQTable[[#This Row],[text]],CHAR(10)," "))," ",""))</f>
        <v>480</v>
      </c>
      <c r="O949" t="s">
        <v>753</v>
      </c>
      <c r="P949" t="s">
        <v>2631</v>
      </c>
    </row>
    <row r="950" spans="1:16" x14ac:dyDescent="0.35">
      <c r="A950">
        <f t="shared" si="14"/>
        <v>347</v>
      </c>
      <c r="B950" t="s">
        <v>2632</v>
      </c>
      <c r="C950" t="s">
        <v>2633</v>
      </c>
      <c r="D950" t="s">
        <v>752</v>
      </c>
      <c r="E950" t="s">
        <v>807</v>
      </c>
      <c r="F950" t="s">
        <v>753</v>
      </c>
      <c r="G950" t="s">
        <v>753</v>
      </c>
      <c r="H950" t="s">
        <v>753</v>
      </c>
      <c r="K950" s="30"/>
      <c r="L950" s="8">
        <v>43006.044108796297</v>
      </c>
      <c r="M950" s="21">
        <f>LEN(ProjTextQTable[[#This Row],[text]])</f>
        <v>3931</v>
      </c>
      <c r="N950" s="21">
        <f>LEN(TRIM(CLEAN(SUBSTITUTE(ProjTextQTable[[#This Row],[text]],CHAR(10)," "))))+1 - LEN(SUBSTITUTE(CLEAN(SUBSTITUTE(ProjTextQTable[[#This Row],[text]],CHAR(10)," "))," ",""))</f>
        <v>549</v>
      </c>
      <c r="O950" t="s">
        <v>753</v>
      </c>
      <c r="P950" t="s">
        <v>2634</v>
      </c>
    </row>
    <row r="951" spans="1:16" x14ac:dyDescent="0.35">
      <c r="A951">
        <f t="shared" si="14"/>
        <v>348</v>
      </c>
      <c r="B951" t="s">
        <v>2635</v>
      </c>
      <c r="C951" t="s">
        <v>2636</v>
      </c>
      <c r="D951" t="s">
        <v>752</v>
      </c>
      <c r="E951" t="s">
        <v>757</v>
      </c>
      <c r="F951" t="s">
        <v>753</v>
      </c>
      <c r="G951" t="s">
        <v>753</v>
      </c>
      <c r="H951" t="s">
        <v>753</v>
      </c>
      <c r="K951" s="30"/>
      <c r="L951" s="8">
        <v>43006.044108796297</v>
      </c>
      <c r="M951" s="21">
        <f>LEN(ProjTextQTable[[#This Row],[text]])</f>
        <v>4341</v>
      </c>
      <c r="N951" s="21">
        <f>LEN(TRIM(CLEAN(SUBSTITUTE(ProjTextQTable[[#This Row],[text]],CHAR(10)," "))))+1 - LEN(SUBSTITUTE(CLEAN(SUBSTITUTE(ProjTextQTable[[#This Row],[text]],CHAR(10)," "))," ",""))</f>
        <v>618</v>
      </c>
      <c r="O951" t="s">
        <v>753</v>
      </c>
      <c r="P951" t="s">
        <v>2637</v>
      </c>
    </row>
    <row r="952" spans="1:16" x14ac:dyDescent="0.35">
      <c r="A952">
        <f t="shared" si="14"/>
        <v>349</v>
      </c>
      <c r="B952" t="s">
        <v>2638</v>
      </c>
      <c r="C952" t="s">
        <v>2639</v>
      </c>
      <c r="D952" t="s">
        <v>752</v>
      </c>
      <c r="E952" t="s">
        <v>1094</v>
      </c>
      <c r="F952" t="s">
        <v>753</v>
      </c>
      <c r="G952" t="s">
        <v>753</v>
      </c>
      <c r="H952" t="s">
        <v>753</v>
      </c>
      <c r="K952" s="30"/>
      <c r="L952" s="8">
        <v>43006.044120370374</v>
      </c>
      <c r="M952" s="21">
        <f>LEN(ProjTextQTable[[#This Row],[text]])</f>
        <v>3572</v>
      </c>
      <c r="N952" s="21">
        <f>LEN(TRIM(CLEAN(SUBSTITUTE(ProjTextQTable[[#This Row],[text]],CHAR(10)," "))))+1 - LEN(SUBSTITUTE(CLEAN(SUBSTITUTE(ProjTextQTable[[#This Row],[text]],CHAR(10)," "))," ",""))</f>
        <v>502</v>
      </c>
      <c r="O952" t="s">
        <v>753</v>
      </c>
      <c r="P952" t="s">
        <v>2640</v>
      </c>
    </row>
    <row r="953" spans="1:16" x14ac:dyDescent="0.35">
      <c r="A953">
        <f t="shared" si="14"/>
        <v>350</v>
      </c>
      <c r="B953" t="s">
        <v>2641</v>
      </c>
      <c r="C953" t="s">
        <v>1392</v>
      </c>
      <c r="D953" t="s">
        <v>726</v>
      </c>
      <c r="E953" t="s">
        <v>863</v>
      </c>
      <c r="F953" t="s">
        <v>864</v>
      </c>
      <c r="G953" t="s">
        <v>865</v>
      </c>
      <c r="H953" t="s">
        <v>1275</v>
      </c>
      <c r="I953" t="s">
        <v>1171</v>
      </c>
      <c r="J953" t="s">
        <v>2642</v>
      </c>
      <c r="K953" s="30">
        <v>43080</v>
      </c>
      <c r="L953" s="8">
        <v>43081.632118055553</v>
      </c>
      <c r="M953" s="21">
        <f>LEN(ProjTextQTable[[#This Row],[text]])</f>
        <v>4105</v>
      </c>
      <c r="N953" s="21">
        <f>LEN(TRIM(CLEAN(SUBSTITUTE(ProjTextQTable[[#This Row],[text]],CHAR(10)," "))))+1 - LEN(SUBSTITUTE(CLEAN(SUBSTITUTE(ProjTextQTable[[#This Row],[text]],CHAR(10)," "))," ",""))</f>
        <v>581</v>
      </c>
      <c r="O953" t="s">
        <v>1276</v>
      </c>
      <c r="P953" t="s">
        <v>2643</v>
      </c>
    </row>
    <row r="954" spans="1:16" x14ac:dyDescent="0.35">
      <c r="A954">
        <f t="shared" si="14"/>
        <v>350</v>
      </c>
      <c r="B954" t="s">
        <v>2641</v>
      </c>
      <c r="C954" t="s">
        <v>1392</v>
      </c>
      <c r="D954" t="s">
        <v>895</v>
      </c>
      <c r="E954" t="s">
        <v>863</v>
      </c>
      <c r="F954" t="s">
        <v>753</v>
      </c>
      <c r="G954" t="s">
        <v>896</v>
      </c>
      <c r="H954" t="s">
        <v>753</v>
      </c>
      <c r="I954" t="s">
        <v>753</v>
      </c>
      <c r="K954" s="30"/>
      <c r="L954" s="8">
        <v>43082.530312499999</v>
      </c>
      <c r="M954" s="21">
        <f>LEN(ProjTextQTable[[#This Row],[text]])</f>
        <v>2056</v>
      </c>
      <c r="N954" s="21">
        <f>LEN(TRIM(CLEAN(SUBSTITUTE(ProjTextQTable[[#This Row],[text]],CHAR(10)," "))))+1 - LEN(SUBSTITUTE(CLEAN(SUBSTITUTE(ProjTextQTable[[#This Row],[text]],CHAR(10)," "))," ",""))</f>
        <v>302</v>
      </c>
      <c r="O954" t="s">
        <v>753</v>
      </c>
      <c r="P954" t="s">
        <v>2644</v>
      </c>
    </row>
    <row r="955" spans="1:16" x14ac:dyDescent="0.35">
      <c r="A955">
        <f t="shared" si="14"/>
        <v>350</v>
      </c>
      <c r="B955" t="s">
        <v>2641</v>
      </c>
      <c r="C955" t="s">
        <v>1392</v>
      </c>
      <c r="D955" t="s">
        <v>734</v>
      </c>
      <c r="E955" t="s">
        <v>863</v>
      </c>
      <c r="F955" t="s">
        <v>898</v>
      </c>
      <c r="G955" t="s">
        <v>899</v>
      </c>
      <c r="H955" t="s">
        <v>900</v>
      </c>
      <c r="I955" t="s">
        <v>737</v>
      </c>
      <c r="J955" t="s">
        <v>738</v>
      </c>
      <c r="K955" s="30">
        <v>43081</v>
      </c>
      <c r="L955" s="8">
        <v>43079.956076388888</v>
      </c>
      <c r="M955" s="21">
        <f>LEN(ProjTextQTable[[#This Row],[text]])</f>
        <v>2213</v>
      </c>
      <c r="N955" s="21">
        <f>LEN(TRIM(CLEAN(SUBSTITUTE(ProjTextQTable[[#This Row],[text]],CHAR(10)," "))))+1 - LEN(SUBSTITUTE(CLEAN(SUBSTITUTE(ProjTextQTable[[#This Row],[text]],CHAR(10)," "))," ",""))</f>
        <v>344</v>
      </c>
      <c r="O955" t="s">
        <v>777</v>
      </c>
      <c r="P955" t="s">
        <v>2645</v>
      </c>
    </row>
    <row r="956" spans="1:16" x14ac:dyDescent="0.35">
      <c r="A956">
        <f t="shared" si="14"/>
        <v>350</v>
      </c>
      <c r="B956" t="s">
        <v>2641</v>
      </c>
      <c r="C956" t="s">
        <v>1392</v>
      </c>
      <c r="D956" t="s">
        <v>734</v>
      </c>
      <c r="E956" t="s">
        <v>863</v>
      </c>
      <c r="F956" t="s">
        <v>1040</v>
      </c>
      <c r="G956" t="s">
        <v>1041</v>
      </c>
      <c r="H956" t="s">
        <v>1042</v>
      </c>
      <c r="I956" t="s">
        <v>737</v>
      </c>
      <c r="J956" t="s">
        <v>738</v>
      </c>
      <c r="K956" s="30">
        <v>43081</v>
      </c>
      <c r="L956" s="8">
        <v>43080.396932870368</v>
      </c>
      <c r="M956" s="21">
        <f>LEN(ProjTextQTable[[#This Row],[text]])</f>
        <v>3710</v>
      </c>
      <c r="N956" s="21">
        <f>LEN(TRIM(CLEAN(SUBSTITUTE(ProjTextQTable[[#This Row],[text]],CHAR(10)," "))))+1 - LEN(SUBSTITUTE(CLEAN(SUBSTITUTE(ProjTextQTable[[#This Row],[text]],CHAR(10)," "))," ",""))</f>
        <v>558</v>
      </c>
      <c r="O956" t="s">
        <v>920</v>
      </c>
      <c r="P956" t="s">
        <v>2646</v>
      </c>
    </row>
    <row r="957" spans="1:16" x14ac:dyDescent="0.35">
      <c r="A957">
        <f t="shared" si="14"/>
        <v>350</v>
      </c>
      <c r="B957" t="s">
        <v>2641</v>
      </c>
      <c r="C957" t="s">
        <v>1392</v>
      </c>
      <c r="D957" t="s">
        <v>734</v>
      </c>
      <c r="E957" t="s">
        <v>863</v>
      </c>
      <c r="F957" t="s">
        <v>905</v>
      </c>
      <c r="G957" t="s">
        <v>906</v>
      </c>
      <c r="H957" t="s">
        <v>907</v>
      </c>
      <c r="I957" t="s">
        <v>737</v>
      </c>
      <c r="J957" t="s">
        <v>738</v>
      </c>
      <c r="K957" s="30">
        <v>43081</v>
      </c>
      <c r="L957" s="8">
        <v>43081.243587962963</v>
      </c>
      <c r="M957" s="21">
        <f>LEN(ProjTextQTable[[#This Row],[text]])</f>
        <v>3486</v>
      </c>
      <c r="N957" s="21">
        <f>LEN(TRIM(CLEAN(SUBSTITUTE(ProjTextQTable[[#This Row],[text]],CHAR(10)," "))))+1 - LEN(SUBSTITUTE(CLEAN(SUBSTITUTE(ProjTextQTable[[#This Row],[text]],CHAR(10)," "))," ",""))</f>
        <v>497</v>
      </c>
      <c r="O957" t="s">
        <v>821</v>
      </c>
      <c r="P957" t="s">
        <v>2647</v>
      </c>
    </row>
    <row r="958" spans="1:16" x14ac:dyDescent="0.35">
      <c r="A958">
        <f t="shared" si="14"/>
        <v>350</v>
      </c>
      <c r="B958" t="s">
        <v>2641</v>
      </c>
      <c r="C958" t="s">
        <v>1392</v>
      </c>
      <c r="D958" t="s">
        <v>734</v>
      </c>
      <c r="E958" t="s">
        <v>863</v>
      </c>
      <c r="F958" t="s">
        <v>557</v>
      </c>
      <c r="G958" t="s">
        <v>875</v>
      </c>
      <c r="H958" t="s">
        <v>876</v>
      </c>
      <c r="I958" t="s">
        <v>737</v>
      </c>
      <c r="J958" t="s">
        <v>738</v>
      </c>
      <c r="K958" s="30">
        <v>43081</v>
      </c>
      <c r="L958" s="8">
        <v>43078.807430555556</v>
      </c>
      <c r="M958" s="21">
        <f>LEN(ProjTextQTable[[#This Row],[text]])</f>
        <v>1467</v>
      </c>
      <c r="N958" s="21">
        <f>LEN(TRIM(CLEAN(SUBSTITUTE(ProjTextQTable[[#This Row],[text]],CHAR(10)," "))))+1 - LEN(SUBSTITUTE(CLEAN(SUBSTITUTE(ProjTextQTable[[#This Row],[text]],CHAR(10)," "))," ",""))</f>
        <v>219</v>
      </c>
      <c r="O958" t="s">
        <v>920</v>
      </c>
      <c r="P958" t="s">
        <v>2648</v>
      </c>
    </row>
    <row r="959" spans="1:16" x14ac:dyDescent="0.35">
      <c r="A959">
        <f t="shared" si="14"/>
        <v>350</v>
      </c>
      <c r="B959" t="s">
        <v>2641</v>
      </c>
      <c r="C959" t="s">
        <v>1392</v>
      </c>
      <c r="D959" t="s">
        <v>752</v>
      </c>
      <c r="E959" t="s">
        <v>863</v>
      </c>
      <c r="F959" t="s">
        <v>753</v>
      </c>
      <c r="G959" t="s">
        <v>753</v>
      </c>
      <c r="H959" t="s">
        <v>753</v>
      </c>
      <c r="K959" s="30"/>
      <c r="L959" s="8">
        <v>43006.044120370374</v>
      </c>
      <c r="M959" s="21">
        <f>LEN(ProjTextQTable[[#This Row],[text]])</f>
        <v>3542</v>
      </c>
      <c r="N959" s="21">
        <f>LEN(TRIM(CLEAN(SUBSTITUTE(ProjTextQTable[[#This Row],[text]],CHAR(10)," "))))+1 - LEN(SUBSTITUTE(CLEAN(SUBSTITUTE(ProjTextQTable[[#This Row],[text]],CHAR(10)," "))," ",""))</f>
        <v>488</v>
      </c>
      <c r="O959" t="s">
        <v>753</v>
      </c>
      <c r="P959" t="s">
        <v>2649</v>
      </c>
    </row>
    <row r="960" spans="1:16" x14ac:dyDescent="0.35">
      <c r="A960">
        <f t="shared" si="14"/>
        <v>351</v>
      </c>
      <c r="B960" t="s">
        <v>2650</v>
      </c>
      <c r="C960" t="s">
        <v>2651</v>
      </c>
      <c r="D960" t="s">
        <v>752</v>
      </c>
      <c r="E960" t="s">
        <v>1229</v>
      </c>
      <c r="F960" t="s">
        <v>753</v>
      </c>
      <c r="G960" t="s">
        <v>753</v>
      </c>
      <c r="H960" t="s">
        <v>753</v>
      </c>
      <c r="K960" s="30"/>
      <c r="L960" s="8">
        <v>43006.044120370374</v>
      </c>
      <c r="M960" s="21">
        <f>LEN(ProjTextQTable[[#This Row],[text]])</f>
        <v>4172</v>
      </c>
      <c r="N960" s="21">
        <f>LEN(TRIM(CLEAN(SUBSTITUTE(ProjTextQTable[[#This Row],[text]],CHAR(10)," "))))+1 - LEN(SUBSTITUTE(CLEAN(SUBSTITUTE(ProjTextQTable[[#This Row],[text]],CHAR(10)," "))," ",""))</f>
        <v>554</v>
      </c>
      <c r="O960" t="s">
        <v>753</v>
      </c>
      <c r="P960" t="s">
        <v>2652</v>
      </c>
    </row>
    <row r="961" spans="1:16" x14ac:dyDescent="0.35">
      <c r="A961">
        <f t="shared" si="14"/>
        <v>352</v>
      </c>
      <c r="B961" t="s">
        <v>2653</v>
      </c>
      <c r="C961" t="s">
        <v>2654</v>
      </c>
      <c r="D961" t="s">
        <v>752</v>
      </c>
      <c r="E961" t="s">
        <v>1119</v>
      </c>
      <c r="F961" t="s">
        <v>753</v>
      </c>
      <c r="G961" t="s">
        <v>753</v>
      </c>
      <c r="H961" t="s">
        <v>753</v>
      </c>
      <c r="K961" s="30"/>
      <c r="L961" s="8">
        <v>43006.044120370374</v>
      </c>
      <c r="M961" s="21">
        <f>LEN(ProjTextQTable[[#This Row],[text]])</f>
        <v>4085</v>
      </c>
      <c r="N961" s="21">
        <f>LEN(TRIM(CLEAN(SUBSTITUTE(ProjTextQTable[[#This Row],[text]],CHAR(10)," "))))+1 - LEN(SUBSTITUTE(CLEAN(SUBSTITUTE(ProjTextQTable[[#This Row],[text]],CHAR(10)," "))," ",""))</f>
        <v>584</v>
      </c>
      <c r="O961" t="s">
        <v>753</v>
      </c>
      <c r="P961" t="s">
        <v>2655</v>
      </c>
    </row>
    <row r="962" spans="1:16" x14ac:dyDescent="0.35">
      <c r="A962">
        <f t="shared" ref="A962:A1025" si="15">A961+(B962&lt;&gt;B961)</f>
        <v>353</v>
      </c>
      <c r="B962" t="s">
        <v>2656</v>
      </c>
      <c r="C962" t="s">
        <v>785</v>
      </c>
      <c r="D962" t="s">
        <v>752</v>
      </c>
      <c r="E962" t="s">
        <v>786</v>
      </c>
      <c r="F962" t="s">
        <v>753</v>
      </c>
      <c r="G962" t="s">
        <v>753</v>
      </c>
      <c r="H962" t="s">
        <v>753</v>
      </c>
      <c r="K962" s="30"/>
      <c r="L962" s="8">
        <v>43006.044131944444</v>
      </c>
      <c r="M962" s="21">
        <f>LEN(ProjTextQTable[[#This Row],[text]])</f>
        <v>3286</v>
      </c>
      <c r="N962" s="21">
        <f>LEN(TRIM(CLEAN(SUBSTITUTE(ProjTextQTable[[#This Row],[text]],CHAR(10)," "))))+1 - LEN(SUBSTITUTE(CLEAN(SUBSTITUTE(ProjTextQTable[[#This Row],[text]],CHAR(10)," "))," ",""))</f>
        <v>453</v>
      </c>
      <c r="O962" t="s">
        <v>753</v>
      </c>
      <c r="P962" t="s">
        <v>2657</v>
      </c>
    </row>
    <row r="963" spans="1:16" x14ac:dyDescent="0.35">
      <c r="A963">
        <f t="shared" si="15"/>
        <v>354</v>
      </c>
      <c r="B963" t="s">
        <v>2658</v>
      </c>
      <c r="C963" t="s">
        <v>2659</v>
      </c>
      <c r="D963" t="s">
        <v>752</v>
      </c>
      <c r="E963" t="s">
        <v>807</v>
      </c>
      <c r="F963" t="s">
        <v>753</v>
      </c>
      <c r="G963" t="s">
        <v>753</v>
      </c>
      <c r="H963" t="s">
        <v>753</v>
      </c>
      <c r="K963" s="30"/>
      <c r="L963" s="8">
        <v>43006.044131944444</v>
      </c>
      <c r="M963" s="21">
        <f>LEN(ProjTextQTable[[#This Row],[text]])</f>
        <v>4219</v>
      </c>
      <c r="N963" s="21">
        <f>LEN(TRIM(CLEAN(SUBSTITUTE(ProjTextQTable[[#This Row],[text]],CHAR(10)," "))))+1 - LEN(SUBSTITUTE(CLEAN(SUBSTITUTE(ProjTextQTable[[#This Row],[text]],CHAR(10)," "))," ",""))</f>
        <v>561</v>
      </c>
      <c r="O963" t="s">
        <v>753</v>
      </c>
      <c r="P963" t="s">
        <v>2660</v>
      </c>
    </row>
    <row r="964" spans="1:16" x14ac:dyDescent="0.35">
      <c r="A964">
        <f t="shared" si="15"/>
        <v>355</v>
      </c>
      <c r="B964" t="s">
        <v>2661</v>
      </c>
      <c r="C964" t="s">
        <v>2662</v>
      </c>
      <c r="D964" t="s">
        <v>752</v>
      </c>
      <c r="E964" t="s">
        <v>807</v>
      </c>
      <c r="F964" t="s">
        <v>753</v>
      </c>
      <c r="G964" t="s">
        <v>753</v>
      </c>
      <c r="H964" t="s">
        <v>753</v>
      </c>
      <c r="K964" s="30"/>
      <c r="L964" s="8">
        <v>43006.044131944444</v>
      </c>
      <c r="M964" s="21">
        <f>LEN(ProjTextQTable[[#This Row],[text]])</f>
        <v>4485</v>
      </c>
      <c r="N964" s="21">
        <f>LEN(TRIM(CLEAN(SUBSTITUTE(ProjTextQTable[[#This Row],[text]],CHAR(10)," "))))+1 - LEN(SUBSTITUTE(CLEAN(SUBSTITUTE(ProjTextQTable[[#This Row],[text]],CHAR(10)," "))," ",""))</f>
        <v>677</v>
      </c>
      <c r="O964" t="s">
        <v>753</v>
      </c>
      <c r="P964" t="s">
        <v>2663</v>
      </c>
    </row>
    <row r="965" spans="1:16" x14ac:dyDescent="0.35">
      <c r="A965">
        <f t="shared" si="15"/>
        <v>356</v>
      </c>
      <c r="B965" t="s">
        <v>2664</v>
      </c>
      <c r="C965" t="s">
        <v>2665</v>
      </c>
      <c r="D965" t="s">
        <v>752</v>
      </c>
      <c r="E965" t="s">
        <v>800</v>
      </c>
      <c r="F965" t="s">
        <v>753</v>
      </c>
      <c r="G965" t="s">
        <v>753</v>
      </c>
      <c r="H965" t="s">
        <v>753</v>
      </c>
      <c r="K965" s="30"/>
      <c r="L965" s="8">
        <v>43006.044131944444</v>
      </c>
      <c r="M965" s="21">
        <f>LEN(ProjTextQTable[[#This Row],[text]])</f>
        <v>4133</v>
      </c>
      <c r="N965" s="21">
        <f>LEN(TRIM(CLEAN(SUBSTITUTE(ProjTextQTable[[#This Row],[text]],CHAR(10)," "))))+1 - LEN(SUBSTITUTE(CLEAN(SUBSTITUTE(ProjTextQTable[[#This Row],[text]],CHAR(10)," "))," ",""))</f>
        <v>576</v>
      </c>
      <c r="O965" t="s">
        <v>753</v>
      </c>
      <c r="P965" t="s">
        <v>2666</v>
      </c>
    </row>
    <row r="966" spans="1:16" x14ac:dyDescent="0.35">
      <c r="A966">
        <f t="shared" si="15"/>
        <v>357</v>
      </c>
      <c r="B966" t="s">
        <v>2667</v>
      </c>
      <c r="C966" t="s">
        <v>2668</v>
      </c>
      <c r="D966" t="s">
        <v>752</v>
      </c>
      <c r="E966" t="s">
        <v>1229</v>
      </c>
      <c r="F966" t="s">
        <v>753</v>
      </c>
      <c r="G966" t="s">
        <v>753</v>
      </c>
      <c r="H966" t="s">
        <v>753</v>
      </c>
      <c r="K966" s="30"/>
      <c r="L966" s="8">
        <v>43006.04414351852</v>
      </c>
      <c r="M966" s="21">
        <f>LEN(ProjTextQTable[[#This Row],[text]])</f>
        <v>3749</v>
      </c>
      <c r="N966" s="21">
        <f>LEN(TRIM(CLEAN(SUBSTITUTE(ProjTextQTable[[#This Row],[text]],CHAR(10)," "))))+1 - LEN(SUBSTITUTE(CLEAN(SUBSTITUTE(ProjTextQTable[[#This Row],[text]],CHAR(10)," "))," ",""))</f>
        <v>533</v>
      </c>
      <c r="O966" t="s">
        <v>753</v>
      </c>
      <c r="P966" t="s">
        <v>2669</v>
      </c>
    </row>
    <row r="967" spans="1:16" x14ac:dyDescent="0.35">
      <c r="A967">
        <f t="shared" si="15"/>
        <v>358</v>
      </c>
      <c r="B967" t="s">
        <v>2670</v>
      </c>
      <c r="C967" t="s">
        <v>803</v>
      </c>
      <c r="D967" t="s">
        <v>752</v>
      </c>
      <c r="E967" t="s">
        <v>786</v>
      </c>
      <c r="F967" t="s">
        <v>753</v>
      </c>
      <c r="G967" t="s">
        <v>753</v>
      </c>
      <c r="H967" t="s">
        <v>753</v>
      </c>
      <c r="K967" s="30"/>
      <c r="L967" s="8">
        <v>43006.04414351852</v>
      </c>
      <c r="M967" s="21">
        <f>LEN(ProjTextQTable[[#This Row],[text]])</f>
        <v>4046</v>
      </c>
      <c r="N967" s="21">
        <f>LEN(TRIM(CLEAN(SUBSTITUTE(ProjTextQTable[[#This Row],[text]],CHAR(10)," "))))+1 - LEN(SUBSTITUTE(CLEAN(SUBSTITUTE(ProjTextQTable[[#This Row],[text]],CHAR(10)," "))," ",""))</f>
        <v>567</v>
      </c>
      <c r="O967" t="s">
        <v>753</v>
      </c>
      <c r="P967" t="s">
        <v>2671</v>
      </c>
    </row>
    <row r="968" spans="1:16" x14ac:dyDescent="0.35">
      <c r="A968">
        <f t="shared" si="15"/>
        <v>359</v>
      </c>
      <c r="B968" t="s">
        <v>2672</v>
      </c>
      <c r="C968" t="s">
        <v>1857</v>
      </c>
      <c r="D968" t="s">
        <v>726</v>
      </c>
      <c r="E968" t="s">
        <v>948</v>
      </c>
      <c r="F968" t="s">
        <v>949</v>
      </c>
      <c r="G968" t="s">
        <v>950</v>
      </c>
      <c r="H968" t="s">
        <v>730</v>
      </c>
      <c r="I968" t="s">
        <v>731</v>
      </c>
      <c r="J968" t="s">
        <v>767</v>
      </c>
      <c r="K968" s="30">
        <v>43082</v>
      </c>
      <c r="L968" s="8">
        <v>43083.643587962964</v>
      </c>
      <c r="M968" s="21">
        <f>LEN(ProjTextQTable[[#This Row],[text]])</f>
        <v>2794</v>
      </c>
      <c r="N968" s="21">
        <f>LEN(TRIM(CLEAN(SUBSTITUTE(ProjTextQTable[[#This Row],[text]],CHAR(10)," "))))+1 - LEN(SUBSTITUTE(CLEAN(SUBSTITUTE(ProjTextQTable[[#This Row],[text]],CHAR(10)," "))," ",""))</f>
        <v>393</v>
      </c>
      <c r="O968" t="s">
        <v>732</v>
      </c>
      <c r="P968" t="s">
        <v>2673</v>
      </c>
    </row>
    <row r="969" spans="1:16" x14ac:dyDescent="0.35">
      <c r="A969">
        <f t="shared" si="15"/>
        <v>359</v>
      </c>
      <c r="B969" t="s">
        <v>2672</v>
      </c>
      <c r="C969" t="s">
        <v>1857</v>
      </c>
      <c r="D969" t="s">
        <v>734</v>
      </c>
      <c r="E969" t="s">
        <v>948</v>
      </c>
      <c r="F969" t="s">
        <v>637</v>
      </c>
      <c r="G969" t="s">
        <v>1124</v>
      </c>
      <c r="H969" t="s">
        <v>1125</v>
      </c>
      <c r="I969" t="s">
        <v>737</v>
      </c>
      <c r="J969" t="s">
        <v>738</v>
      </c>
      <c r="K969" s="30">
        <v>43083</v>
      </c>
      <c r="L969" s="8">
        <v>43080.561828703707</v>
      </c>
      <c r="M969" s="21">
        <f>LEN(ProjTextQTable[[#This Row],[text]])</f>
        <v>2484</v>
      </c>
      <c r="N969" s="21">
        <f>LEN(TRIM(CLEAN(SUBSTITUTE(ProjTextQTable[[#This Row],[text]],CHAR(10)," "))))+1 - LEN(SUBSTITUTE(CLEAN(SUBSTITUTE(ProjTextQTable[[#This Row],[text]],CHAR(10)," "))," ",""))</f>
        <v>387</v>
      </c>
      <c r="O969" t="s">
        <v>739</v>
      </c>
      <c r="P969" t="s">
        <v>2674</v>
      </c>
    </row>
    <row r="970" spans="1:16" x14ac:dyDescent="0.35">
      <c r="A970">
        <f t="shared" si="15"/>
        <v>359</v>
      </c>
      <c r="B970" t="s">
        <v>2672</v>
      </c>
      <c r="C970" t="s">
        <v>1857</v>
      </c>
      <c r="D970" t="s">
        <v>734</v>
      </c>
      <c r="E970" t="s">
        <v>948</v>
      </c>
      <c r="F970" t="s">
        <v>685</v>
      </c>
      <c r="G970" t="s">
        <v>1209</v>
      </c>
      <c r="H970" t="s">
        <v>1210</v>
      </c>
      <c r="I970" t="s">
        <v>737</v>
      </c>
      <c r="J970" t="s">
        <v>738</v>
      </c>
      <c r="K970" s="30">
        <v>43083</v>
      </c>
      <c r="L970" s="8">
        <v>43079.959687499999</v>
      </c>
      <c r="M970" s="21">
        <f>LEN(ProjTextQTable[[#This Row],[text]])</f>
        <v>4700</v>
      </c>
      <c r="N970" s="21">
        <f>LEN(TRIM(CLEAN(SUBSTITUTE(ProjTextQTable[[#This Row],[text]],CHAR(10)," "))))+1 - LEN(SUBSTITUTE(CLEAN(SUBSTITUTE(ProjTextQTable[[#This Row],[text]],CHAR(10)," "))," ",""))</f>
        <v>707</v>
      </c>
      <c r="O970" t="s">
        <v>773</v>
      </c>
      <c r="P970" t="s">
        <v>2675</v>
      </c>
    </row>
    <row r="971" spans="1:16" x14ac:dyDescent="0.35">
      <c r="A971">
        <f t="shared" si="15"/>
        <v>359</v>
      </c>
      <c r="B971" t="s">
        <v>2672</v>
      </c>
      <c r="C971" t="s">
        <v>1857</v>
      </c>
      <c r="D971" t="s">
        <v>734</v>
      </c>
      <c r="E971" t="s">
        <v>948</v>
      </c>
      <c r="F971" t="s">
        <v>1288</v>
      </c>
      <c r="G971" t="s">
        <v>1289</v>
      </c>
      <c r="H971" t="s">
        <v>1290</v>
      </c>
      <c r="I971" t="s">
        <v>737</v>
      </c>
      <c r="J971" t="s">
        <v>738</v>
      </c>
      <c r="K971" s="30">
        <v>43083</v>
      </c>
      <c r="L971" s="8">
        <v>43073.732800925929</v>
      </c>
      <c r="M971" s="21">
        <f>LEN(ProjTextQTable[[#This Row],[text]])</f>
        <v>3233</v>
      </c>
      <c r="N971" s="21">
        <f>LEN(TRIM(CLEAN(SUBSTITUTE(ProjTextQTable[[#This Row],[text]],CHAR(10)," "))))+1 - LEN(SUBSTITUTE(CLEAN(SUBSTITUTE(ProjTextQTable[[#This Row],[text]],CHAR(10)," "))," ",""))</f>
        <v>502</v>
      </c>
      <c r="O971" t="s">
        <v>830</v>
      </c>
      <c r="P971" t="s">
        <v>2676</v>
      </c>
    </row>
    <row r="972" spans="1:16" x14ac:dyDescent="0.35">
      <c r="A972">
        <f t="shared" si="15"/>
        <v>359</v>
      </c>
      <c r="B972" t="s">
        <v>2672</v>
      </c>
      <c r="C972" t="s">
        <v>1857</v>
      </c>
      <c r="D972" t="s">
        <v>734</v>
      </c>
      <c r="E972" t="s">
        <v>948</v>
      </c>
      <c r="F972" t="s">
        <v>541</v>
      </c>
      <c r="G972" t="s">
        <v>955</v>
      </c>
      <c r="H972" t="s">
        <v>956</v>
      </c>
      <c r="I972" t="s">
        <v>737</v>
      </c>
      <c r="J972" t="s">
        <v>738</v>
      </c>
      <c r="K972" s="30">
        <v>43083</v>
      </c>
      <c r="L972" s="8">
        <v>43077.686851851853</v>
      </c>
      <c r="M972" s="21">
        <f>LEN(ProjTextQTable[[#This Row],[text]])</f>
        <v>4241</v>
      </c>
      <c r="N972" s="21">
        <f>LEN(TRIM(CLEAN(SUBSTITUTE(ProjTextQTable[[#This Row],[text]],CHAR(10)," "))))+1 - LEN(SUBSTITUTE(CLEAN(SUBSTITUTE(ProjTextQTable[[#This Row],[text]],CHAR(10)," "))," ",""))</f>
        <v>596</v>
      </c>
      <c r="O972" t="s">
        <v>773</v>
      </c>
      <c r="P972" t="s">
        <v>2677</v>
      </c>
    </row>
    <row r="973" spans="1:16" x14ac:dyDescent="0.35">
      <c r="A973">
        <f t="shared" si="15"/>
        <v>359</v>
      </c>
      <c r="B973" t="s">
        <v>2672</v>
      </c>
      <c r="C973" t="s">
        <v>1857</v>
      </c>
      <c r="D973" t="s">
        <v>752</v>
      </c>
      <c r="E973" t="s">
        <v>948</v>
      </c>
      <c r="F973" t="s">
        <v>753</v>
      </c>
      <c r="G973" t="s">
        <v>753</v>
      </c>
      <c r="H973" t="s">
        <v>753</v>
      </c>
      <c r="K973" s="30"/>
      <c r="L973" s="8">
        <v>43006.04415509259</v>
      </c>
      <c r="M973" s="21">
        <f>LEN(ProjTextQTable[[#This Row],[text]])</f>
        <v>3881</v>
      </c>
      <c r="N973" s="21">
        <f>LEN(TRIM(CLEAN(SUBSTITUTE(ProjTextQTable[[#This Row],[text]],CHAR(10)," "))))+1 - LEN(SUBSTITUTE(CLEAN(SUBSTITUTE(ProjTextQTable[[#This Row],[text]],CHAR(10)," "))," ",""))</f>
        <v>567</v>
      </c>
      <c r="O973" t="s">
        <v>753</v>
      </c>
      <c r="P973" t="s">
        <v>2678</v>
      </c>
    </row>
    <row r="974" spans="1:16" x14ac:dyDescent="0.35">
      <c r="A974">
        <f t="shared" si="15"/>
        <v>360</v>
      </c>
      <c r="B974" t="s">
        <v>2679</v>
      </c>
      <c r="C974" t="s">
        <v>2680</v>
      </c>
      <c r="D974" t="s">
        <v>726</v>
      </c>
      <c r="E974" t="s">
        <v>765</v>
      </c>
      <c r="F974" t="s">
        <v>728</v>
      </c>
      <c r="G974" t="s">
        <v>729</v>
      </c>
      <c r="H974" t="s">
        <v>814</v>
      </c>
      <c r="I974" t="s">
        <v>815</v>
      </c>
      <c r="K974" s="30">
        <v>43076</v>
      </c>
      <c r="L974" s="8">
        <v>43077.515798611108</v>
      </c>
      <c r="M974" s="21">
        <f>LEN(ProjTextQTable[[#This Row],[text]])</f>
        <v>3090</v>
      </c>
      <c r="N974" s="21">
        <f>LEN(TRIM(CLEAN(SUBSTITUTE(ProjTextQTable[[#This Row],[text]],CHAR(10)," "))))+1 - LEN(SUBSTITUTE(CLEAN(SUBSTITUTE(ProjTextQTable[[#This Row],[text]],CHAR(10)," "))," ",""))</f>
        <v>414</v>
      </c>
      <c r="O974" t="s">
        <v>816</v>
      </c>
      <c r="P974" t="s">
        <v>2681</v>
      </c>
    </row>
    <row r="975" spans="1:16" x14ac:dyDescent="0.35">
      <c r="A975">
        <f t="shared" si="15"/>
        <v>360</v>
      </c>
      <c r="B975" t="s">
        <v>2679</v>
      </c>
      <c r="C975" t="s">
        <v>2680</v>
      </c>
      <c r="D975" t="s">
        <v>895</v>
      </c>
      <c r="E975" t="s">
        <v>765</v>
      </c>
      <c r="F975" t="s">
        <v>753</v>
      </c>
      <c r="G975" t="s">
        <v>896</v>
      </c>
      <c r="H975" t="s">
        <v>753</v>
      </c>
      <c r="I975" t="s">
        <v>753</v>
      </c>
      <c r="K975" s="30"/>
      <c r="L975" s="8">
        <v>43082.502175925925</v>
      </c>
      <c r="M975" s="21">
        <f>LEN(ProjTextQTable[[#This Row],[text]])</f>
        <v>1912</v>
      </c>
      <c r="N975" s="21">
        <f>LEN(TRIM(CLEAN(SUBSTITUTE(ProjTextQTable[[#This Row],[text]],CHAR(10)," "))))+1 - LEN(SUBSTITUTE(CLEAN(SUBSTITUTE(ProjTextQTable[[#This Row],[text]],CHAR(10)," "))," ",""))</f>
        <v>281</v>
      </c>
      <c r="O975" t="s">
        <v>753</v>
      </c>
      <c r="P975" t="s">
        <v>2682</v>
      </c>
    </row>
    <row r="976" spans="1:16" x14ac:dyDescent="0.35">
      <c r="A976">
        <f t="shared" si="15"/>
        <v>360</v>
      </c>
      <c r="B976" t="s">
        <v>2679</v>
      </c>
      <c r="C976" t="s">
        <v>2680</v>
      </c>
      <c r="D976" t="s">
        <v>734</v>
      </c>
      <c r="E976" t="s">
        <v>765</v>
      </c>
      <c r="F976" t="s">
        <v>694</v>
      </c>
      <c r="G976" t="s">
        <v>1254</v>
      </c>
      <c r="H976" t="s">
        <v>1255</v>
      </c>
      <c r="I976" t="s">
        <v>737</v>
      </c>
      <c r="J976" t="s">
        <v>738</v>
      </c>
      <c r="K976" s="30">
        <v>43077</v>
      </c>
      <c r="L976" s="8">
        <v>43069.464421296296</v>
      </c>
      <c r="M976" s="21">
        <f>LEN(ProjTextQTable[[#This Row],[text]])</f>
        <v>4349</v>
      </c>
      <c r="N976" s="21">
        <f>LEN(TRIM(CLEAN(SUBSTITUTE(ProjTextQTable[[#This Row],[text]],CHAR(10)," "))))+1 - LEN(SUBSTITUTE(CLEAN(SUBSTITUTE(ProjTextQTable[[#This Row],[text]],CHAR(10)," "))," ",""))</f>
        <v>609</v>
      </c>
      <c r="O976" t="s">
        <v>821</v>
      </c>
      <c r="P976" t="s">
        <v>2683</v>
      </c>
    </row>
    <row r="977" spans="1:16" x14ac:dyDescent="0.35">
      <c r="A977">
        <f t="shared" si="15"/>
        <v>360</v>
      </c>
      <c r="B977" t="s">
        <v>2679</v>
      </c>
      <c r="C977" t="s">
        <v>2680</v>
      </c>
      <c r="D977" t="s">
        <v>734</v>
      </c>
      <c r="E977" t="s">
        <v>765</v>
      </c>
      <c r="F977" t="s">
        <v>570</v>
      </c>
      <c r="G977" t="s">
        <v>1173</v>
      </c>
      <c r="H977" t="s">
        <v>1174</v>
      </c>
      <c r="I977" t="s">
        <v>737</v>
      </c>
      <c r="J977" t="s">
        <v>738</v>
      </c>
      <c r="K977" s="30">
        <v>43077</v>
      </c>
      <c r="L977" s="8">
        <v>43074.683125000003</v>
      </c>
      <c r="M977" s="21">
        <f>LEN(ProjTextQTable[[#This Row],[text]])</f>
        <v>4271</v>
      </c>
      <c r="N977" s="21">
        <f>LEN(TRIM(CLEAN(SUBSTITUTE(ProjTextQTable[[#This Row],[text]],CHAR(10)," "))))+1 - LEN(SUBSTITUTE(CLEAN(SUBSTITUTE(ProjTextQTable[[#This Row],[text]],CHAR(10)," "))," ",""))</f>
        <v>605</v>
      </c>
      <c r="O977" t="s">
        <v>773</v>
      </c>
      <c r="P977" t="s">
        <v>2684</v>
      </c>
    </row>
    <row r="978" spans="1:16" x14ac:dyDescent="0.35">
      <c r="A978">
        <f t="shared" si="15"/>
        <v>360</v>
      </c>
      <c r="B978" t="s">
        <v>2679</v>
      </c>
      <c r="C978" t="s">
        <v>2680</v>
      </c>
      <c r="D978" t="s">
        <v>734</v>
      </c>
      <c r="E978" t="s">
        <v>765</v>
      </c>
      <c r="F978" t="s">
        <v>741</v>
      </c>
      <c r="G978" t="s">
        <v>742</v>
      </c>
      <c r="H978" t="s">
        <v>743</v>
      </c>
      <c r="I978" t="s">
        <v>737</v>
      </c>
      <c r="J978" t="s">
        <v>738</v>
      </c>
      <c r="K978" s="30">
        <v>43077</v>
      </c>
      <c r="L978" s="8">
        <v>43072.985277777778</v>
      </c>
      <c r="M978" s="21">
        <f>LEN(ProjTextQTable[[#This Row],[text]])</f>
        <v>5150</v>
      </c>
      <c r="N978" s="21">
        <f>LEN(TRIM(CLEAN(SUBSTITUTE(ProjTextQTable[[#This Row],[text]],CHAR(10)," "))))+1 - LEN(SUBSTITUTE(CLEAN(SUBSTITUTE(ProjTextQTable[[#This Row],[text]],CHAR(10)," "))," ",""))</f>
        <v>715</v>
      </c>
      <c r="O978" t="s">
        <v>920</v>
      </c>
      <c r="P978" t="s">
        <v>2685</v>
      </c>
    </row>
    <row r="979" spans="1:16" x14ac:dyDescent="0.35">
      <c r="A979">
        <f t="shared" si="15"/>
        <v>360</v>
      </c>
      <c r="B979" t="s">
        <v>2679</v>
      </c>
      <c r="C979" t="s">
        <v>2680</v>
      </c>
      <c r="D979" t="s">
        <v>734</v>
      </c>
      <c r="E979" t="s">
        <v>765</v>
      </c>
      <c r="F979" t="s">
        <v>688</v>
      </c>
      <c r="G979" t="s">
        <v>746</v>
      </c>
      <c r="H979" t="s">
        <v>747</v>
      </c>
      <c r="I979" t="s">
        <v>737</v>
      </c>
      <c r="J979" t="s">
        <v>738</v>
      </c>
      <c r="K979" s="30">
        <v>43077</v>
      </c>
      <c r="L979" s="8">
        <v>43077.449861111112</v>
      </c>
      <c r="M979" s="21">
        <f>LEN(ProjTextQTable[[#This Row],[text]])</f>
        <v>3853</v>
      </c>
      <c r="N979" s="21">
        <f>LEN(TRIM(CLEAN(SUBSTITUTE(ProjTextQTable[[#This Row],[text]],CHAR(10)," "))))+1 - LEN(SUBSTITUTE(CLEAN(SUBSTITUTE(ProjTextQTable[[#This Row],[text]],CHAR(10)," "))," ",""))</f>
        <v>527</v>
      </c>
      <c r="O979" t="s">
        <v>773</v>
      </c>
      <c r="P979" t="s">
        <v>2686</v>
      </c>
    </row>
    <row r="980" spans="1:16" x14ac:dyDescent="0.35">
      <c r="A980">
        <f t="shared" si="15"/>
        <v>360</v>
      </c>
      <c r="B980" t="s">
        <v>2679</v>
      </c>
      <c r="C980" t="s">
        <v>2680</v>
      </c>
      <c r="D980" t="s">
        <v>752</v>
      </c>
      <c r="E980" t="s">
        <v>765</v>
      </c>
      <c r="F980" t="s">
        <v>753</v>
      </c>
      <c r="G980" t="s">
        <v>753</v>
      </c>
      <c r="H980" t="s">
        <v>753</v>
      </c>
      <c r="K980" s="30"/>
      <c r="L980" s="8">
        <v>43006.04415509259</v>
      </c>
      <c r="M980" s="21">
        <f>LEN(ProjTextQTable[[#This Row],[text]])</f>
        <v>3564</v>
      </c>
      <c r="N980" s="21">
        <f>LEN(TRIM(CLEAN(SUBSTITUTE(ProjTextQTable[[#This Row],[text]],CHAR(10)," "))))+1 - LEN(SUBSTITUTE(CLEAN(SUBSTITUTE(ProjTextQTable[[#This Row],[text]],CHAR(10)," "))," ",""))</f>
        <v>463</v>
      </c>
      <c r="O980" t="s">
        <v>753</v>
      </c>
      <c r="P980" t="s">
        <v>2687</v>
      </c>
    </row>
    <row r="981" spans="1:16" x14ac:dyDescent="0.35">
      <c r="A981">
        <f t="shared" si="15"/>
        <v>361</v>
      </c>
      <c r="B981" t="s">
        <v>2688</v>
      </c>
      <c r="C981" t="s">
        <v>2689</v>
      </c>
      <c r="D981" t="s">
        <v>752</v>
      </c>
      <c r="E981" t="s">
        <v>885</v>
      </c>
      <c r="F981" t="s">
        <v>753</v>
      </c>
      <c r="G981" t="s">
        <v>753</v>
      </c>
      <c r="H981" t="s">
        <v>753</v>
      </c>
      <c r="K981" s="30"/>
      <c r="L981" s="8">
        <v>43006.044166666667</v>
      </c>
      <c r="M981" s="21">
        <f>LEN(ProjTextQTable[[#This Row],[text]])</f>
        <v>4417</v>
      </c>
      <c r="N981" s="21">
        <f>LEN(TRIM(CLEAN(SUBSTITUTE(ProjTextQTable[[#This Row],[text]],CHAR(10)," "))))+1 - LEN(SUBSTITUTE(CLEAN(SUBSTITUTE(ProjTextQTable[[#This Row],[text]],CHAR(10)," "))," ",""))</f>
        <v>640</v>
      </c>
      <c r="O981" t="s">
        <v>753</v>
      </c>
      <c r="P981" t="s">
        <v>2690</v>
      </c>
    </row>
    <row r="982" spans="1:16" x14ac:dyDescent="0.35">
      <c r="A982">
        <f t="shared" si="15"/>
        <v>362</v>
      </c>
      <c r="B982" t="s">
        <v>2691</v>
      </c>
      <c r="C982" t="s">
        <v>2692</v>
      </c>
      <c r="D982" t="s">
        <v>752</v>
      </c>
      <c r="E982" t="s">
        <v>1185</v>
      </c>
      <c r="F982" t="s">
        <v>753</v>
      </c>
      <c r="G982" t="s">
        <v>753</v>
      </c>
      <c r="H982" t="s">
        <v>753</v>
      </c>
      <c r="K982" s="30"/>
      <c r="L982" s="8">
        <v>43006.044166666667</v>
      </c>
      <c r="M982" s="21">
        <f>LEN(ProjTextQTable[[#This Row],[text]])</f>
        <v>3862</v>
      </c>
      <c r="N982" s="21">
        <f>LEN(TRIM(CLEAN(SUBSTITUTE(ProjTextQTable[[#This Row],[text]],CHAR(10)," "))))+1 - LEN(SUBSTITUTE(CLEAN(SUBSTITUTE(ProjTextQTable[[#This Row],[text]],CHAR(10)," "))," ",""))</f>
        <v>558</v>
      </c>
      <c r="O982" t="s">
        <v>753</v>
      </c>
      <c r="P982" t="s">
        <v>2693</v>
      </c>
    </row>
    <row r="983" spans="1:16" x14ac:dyDescent="0.35">
      <c r="A983">
        <f t="shared" si="15"/>
        <v>363</v>
      </c>
      <c r="B983" t="s">
        <v>2694</v>
      </c>
      <c r="C983" t="s">
        <v>2695</v>
      </c>
      <c r="D983" t="s">
        <v>752</v>
      </c>
      <c r="E983" t="s">
        <v>1094</v>
      </c>
      <c r="F983" t="s">
        <v>753</v>
      </c>
      <c r="G983" t="s">
        <v>753</v>
      </c>
      <c r="H983" t="s">
        <v>753</v>
      </c>
      <c r="K983" s="30"/>
      <c r="L983" s="8">
        <v>43006.044166666667</v>
      </c>
      <c r="M983" s="21">
        <f>LEN(ProjTextQTable[[#This Row],[text]])</f>
        <v>1688</v>
      </c>
      <c r="N983" s="21">
        <f>LEN(TRIM(CLEAN(SUBSTITUTE(ProjTextQTable[[#This Row],[text]],CHAR(10)," "))))+1 - LEN(SUBSTITUTE(CLEAN(SUBSTITUTE(ProjTextQTable[[#This Row],[text]],CHAR(10)," "))," ",""))</f>
        <v>221</v>
      </c>
      <c r="O983" t="s">
        <v>753</v>
      </c>
      <c r="P983" t="s">
        <v>2696</v>
      </c>
    </row>
    <row r="984" spans="1:16" x14ac:dyDescent="0.35">
      <c r="A984">
        <f t="shared" si="15"/>
        <v>364</v>
      </c>
      <c r="B984" t="s">
        <v>2697</v>
      </c>
      <c r="C984" t="s">
        <v>2698</v>
      </c>
      <c r="D984" t="s">
        <v>726</v>
      </c>
      <c r="E984" t="s">
        <v>948</v>
      </c>
      <c r="F984" t="s">
        <v>949</v>
      </c>
      <c r="G984" t="s">
        <v>950</v>
      </c>
      <c r="H984" t="s">
        <v>1568</v>
      </c>
      <c r="I984" t="s">
        <v>1171</v>
      </c>
      <c r="K984" s="30">
        <v>43082</v>
      </c>
      <c r="L984" s="8">
        <v>43083.649131944447</v>
      </c>
      <c r="M984" s="21">
        <f>LEN(ProjTextQTable[[#This Row],[text]])</f>
        <v>4307</v>
      </c>
      <c r="N984" s="21">
        <f>LEN(TRIM(CLEAN(SUBSTITUTE(ProjTextQTable[[#This Row],[text]],CHAR(10)," "))))+1 - LEN(SUBSTITUTE(CLEAN(SUBSTITUTE(ProjTextQTable[[#This Row],[text]],CHAR(10)," "))," ",""))</f>
        <v>650</v>
      </c>
      <c r="O984" t="s">
        <v>1276</v>
      </c>
      <c r="P984" t="s">
        <v>2699</v>
      </c>
    </row>
    <row r="985" spans="1:16" x14ac:dyDescent="0.35">
      <c r="A985">
        <f t="shared" si="15"/>
        <v>364</v>
      </c>
      <c r="B985" t="s">
        <v>2697</v>
      </c>
      <c r="C985" t="s">
        <v>2698</v>
      </c>
      <c r="D985" t="s">
        <v>734</v>
      </c>
      <c r="E985" t="s">
        <v>948</v>
      </c>
      <c r="F985" t="s">
        <v>637</v>
      </c>
      <c r="G985" t="s">
        <v>1124</v>
      </c>
      <c r="H985" t="s">
        <v>1125</v>
      </c>
      <c r="I985" t="s">
        <v>737</v>
      </c>
      <c r="J985" t="s">
        <v>738</v>
      </c>
      <c r="K985" s="30">
        <v>43083</v>
      </c>
      <c r="L985" s="8">
        <v>43080.862881944442</v>
      </c>
      <c r="M985" s="21">
        <f>LEN(ProjTextQTable[[#This Row],[text]])</f>
        <v>2070</v>
      </c>
      <c r="N985" s="21">
        <f>LEN(TRIM(CLEAN(SUBSTITUTE(ProjTextQTable[[#This Row],[text]],CHAR(10)," "))))+1 - LEN(SUBSTITUTE(CLEAN(SUBSTITUTE(ProjTextQTable[[#This Row],[text]],CHAR(10)," "))," ",""))</f>
        <v>309</v>
      </c>
      <c r="O985" t="s">
        <v>821</v>
      </c>
      <c r="P985" t="s">
        <v>2700</v>
      </c>
    </row>
    <row r="986" spans="1:16" x14ac:dyDescent="0.35">
      <c r="A986">
        <f t="shared" si="15"/>
        <v>364</v>
      </c>
      <c r="B986" t="s">
        <v>2697</v>
      </c>
      <c r="C986" t="s">
        <v>2698</v>
      </c>
      <c r="D986" t="s">
        <v>734</v>
      </c>
      <c r="E986" t="s">
        <v>948</v>
      </c>
      <c r="F986" t="s">
        <v>709</v>
      </c>
      <c r="G986" t="s">
        <v>952</v>
      </c>
      <c r="H986" t="s">
        <v>953</v>
      </c>
      <c r="I986" t="s">
        <v>737</v>
      </c>
      <c r="J986" t="s">
        <v>738</v>
      </c>
      <c r="K986" s="30">
        <v>43083</v>
      </c>
      <c r="L986" s="8">
        <v>43079.455833333333</v>
      </c>
      <c r="M986" s="21">
        <f>LEN(ProjTextQTable[[#This Row],[text]])</f>
        <v>4291</v>
      </c>
      <c r="N986" s="21">
        <f>LEN(TRIM(CLEAN(SUBSTITUTE(ProjTextQTable[[#This Row],[text]],CHAR(10)," "))))+1 - LEN(SUBSTITUTE(CLEAN(SUBSTITUTE(ProjTextQTable[[#This Row],[text]],CHAR(10)," "))," ",""))</f>
        <v>675</v>
      </c>
      <c r="O986" t="s">
        <v>821</v>
      </c>
      <c r="P986" t="s">
        <v>2701</v>
      </c>
    </row>
    <row r="987" spans="1:16" x14ac:dyDescent="0.35">
      <c r="A987">
        <f t="shared" si="15"/>
        <v>364</v>
      </c>
      <c r="B987" t="s">
        <v>2697</v>
      </c>
      <c r="C987" t="s">
        <v>2698</v>
      </c>
      <c r="D987" t="s">
        <v>734</v>
      </c>
      <c r="E987" t="s">
        <v>948</v>
      </c>
      <c r="F987" t="s">
        <v>958</v>
      </c>
      <c r="G987" t="s">
        <v>959</v>
      </c>
      <c r="H987" t="s">
        <v>960</v>
      </c>
      <c r="I987" t="s">
        <v>737</v>
      </c>
      <c r="J987" t="s">
        <v>738</v>
      </c>
      <c r="K987" s="30">
        <v>43083</v>
      </c>
      <c r="L987" s="8">
        <v>43080.759166666663</v>
      </c>
      <c r="M987" s="21">
        <f>LEN(ProjTextQTable[[#This Row],[text]])</f>
        <v>9819</v>
      </c>
      <c r="N987" s="21">
        <f>LEN(TRIM(CLEAN(SUBSTITUTE(ProjTextQTable[[#This Row],[text]],CHAR(10)," "))))+1 - LEN(SUBSTITUTE(CLEAN(SUBSTITUTE(ProjTextQTable[[#This Row],[text]],CHAR(10)," "))," ",""))</f>
        <v>1502</v>
      </c>
      <c r="O987" t="s">
        <v>830</v>
      </c>
      <c r="P987" t="s">
        <v>2702</v>
      </c>
    </row>
    <row r="988" spans="1:16" x14ac:dyDescent="0.35">
      <c r="A988">
        <f t="shared" si="15"/>
        <v>364</v>
      </c>
      <c r="B988" t="s">
        <v>2697</v>
      </c>
      <c r="C988" t="s">
        <v>2698</v>
      </c>
      <c r="D988" t="s">
        <v>734</v>
      </c>
      <c r="E988" t="s">
        <v>948</v>
      </c>
      <c r="F988" t="s">
        <v>643</v>
      </c>
      <c r="G988" t="s">
        <v>962</v>
      </c>
      <c r="H988" t="s">
        <v>963</v>
      </c>
      <c r="I988" t="s">
        <v>737</v>
      </c>
      <c r="J988" t="s">
        <v>738</v>
      </c>
      <c r="K988" s="30">
        <v>43083</v>
      </c>
      <c r="L988" s="8">
        <v>43083.60119212963</v>
      </c>
      <c r="M988" s="21">
        <f>LEN(ProjTextQTable[[#This Row],[text]])</f>
        <v>3046</v>
      </c>
      <c r="N988" s="21">
        <f>LEN(TRIM(CLEAN(SUBSTITUTE(ProjTextQTable[[#This Row],[text]],CHAR(10)," "))))+1 - LEN(SUBSTITUTE(CLEAN(SUBSTITUTE(ProjTextQTable[[#This Row],[text]],CHAR(10)," "))," ",""))</f>
        <v>440</v>
      </c>
      <c r="O988" t="s">
        <v>777</v>
      </c>
      <c r="P988" t="s">
        <v>2703</v>
      </c>
    </row>
    <row r="989" spans="1:16" x14ac:dyDescent="0.35">
      <c r="A989">
        <f t="shared" si="15"/>
        <v>364</v>
      </c>
      <c r="B989" t="s">
        <v>2697</v>
      </c>
      <c r="C989" t="s">
        <v>2698</v>
      </c>
      <c r="D989" t="s">
        <v>752</v>
      </c>
      <c r="E989" t="s">
        <v>948</v>
      </c>
      <c r="F989" t="s">
        <v>753</v>
      </c>
      <c r="G989" t="s">
        <v>753</v>
      </c>
      <c r="H989" t="s">
        <v>753</v>
      </c>
      <c r="K989" s="30"/>
      <c r="L989" s="8">
        <v>43006.044166666667</v>
      </c>
      <c r="M989" s="21">
        <f>LEN(ProjTextQTable[[#This Row],[text]])</f>
        <v>3517</v>
      </c>
      <c r="N989" s="21">
        <f>LEN(TRIM(CLEAN(SUBSTITUTE(ProjTextQTable[[#This Row],[text]],CHAR(10)," "))))+1 - LEN(SUBSTITUTE(CLEAN(SUBSTITUTE(ProjTextQTable[[#This Row],[text]],CHAR(10)," "))," ",""))</f>
        <v>543</v>
      </c>
      <c r="O989" t="s">
        <v>753</v>
      </c>
      <c r="P989" t="s">
        <v>2704</v>
      </c>
    </row>
    <row r="990" spans="1:16" x14ac:dyDescent="0.35">
      <c r="A990">
        <f t="shared" si="15"/>
        <v>365</v>
      </c>
      <c r="B990" t="s">
        <v>2705</v>
      </c>
      <c r="C990" t="s">
        <v>2706</v>
      </c>
      <c r="D990" t="s">
        <v>752</v>
      </c>
      <c r="E990" t="s">
        <v>1185</v>
      </c>
      <c r="F990" t="s">
        <v>753</v>
      </c>
      <c r="G990" t="s">
        <v>753</v>
      </c>
      <c r="H990" t="s">
        <v>753</v>
      </c>
      <c r="K990" s="30"/>
      <c r="L990" s="8">
        <v>43006.044178240743</v>
      </c>
      <c r="M990" s="21">
        <f>LEN(ProjTextQTable[[#This Row],[text]])</f>
        <v>4368</v>
      </c>
      <c r="N990" s="21">
        <f>LEN(TRIM(CLEAN(SUBSTITUTE(ProjTextQTable[[#This Row],[text]],CHAR(10)," "))))+1 - LEN(SUBSTITUTE(CLEAN(SUBSTITUTE(ProjTextQTable[[#This Row],[text]],CHAR(10)," "))," ",""))</f>
        <v>594</v>
      </c>
      <c r="O990" t="s">
        <v>753</v>
      </c>
      <c r="P990" t="s">
        <v>2707</v>
      </c>
    </row>
    <row r="991" spans="1:16" x14ac:dyDescent="0.35">
      <c r="A991">
        <f t="shared" si="15"/>
        <v>366</v>
      </c>
      <c r="B991" t="s">
        <v>2708</v>
      </c>
      <c r="C991" t="s">
        <v>2706</v>
      </c>
      <c r="D991" t="s">
        <v>752</v>
      </c>
      <c r="E991" t="s">
        <v>807</v>
      </c>
      <c r="F991" t="s">
        <v>753</v>
      </c>
      <c r="G991" t="s">
        <v>753</v>
      </c>
      <c r="H991" t="s">
        <v>753</v>
      </c>
      <c r="K991" s="30"/>
      <c r="L991" s="8">
        <v>43006.044189814813</v>
      </c>
      <c r="M991" s="21">
        <f>LEN(ProjTextQTable[[#This Row],[text]])</f>
        <v>4426</v>
      </c>
      <c r="N991" s="21">
        <f>LEN(TRIM(CLEAN(SUBSTITUTE(ProjTextQTable[[#This Row],[text]],CHAR(10)," "))))+1 - LEN(SUBSTITUTE(CLEAN(SUBSTITUTE(ProjTextQTable[[#This Row],[text]],CHAR(10)," "))," ",""))</f>
        <v>589</v>
      </c>
      <c r="O991" t="s">
        <v>753</v>
      </c>
      <c r="P991" t="s">
        <v>2709</v>
      </c>
    </row>
    <row r="992" spans="1:16" x14ac:dyDescent="0.35">
      <c r="A992">
        <f t="shared" si="15"/>
        <v>367</v>
      </c>
      <c r="B992" t="s">
        <v>2710</v>
      </c>
      <c r="C992" t="s">
        <v>1122</v>
      </c>
      <c r="D992" t="s">
        <v>752</v>
      </c>
      <c r="E992" t="s">
        <v>1229</v>
      </c>
      <c r="F992" t="s">
        <v>753</v>
      </c>
      <c r="G992" t="s">
        <v>753</v>
      </c>
      <c r="H992" t="s">
        <v>753</v>
      </c>
      <c r="K992" s="30"/>
      <c r="L992" s="8">
        <v>43006.044189814813</v>
      </c>
      <c r="M992" s="21">
        <f>LEN(ProjTextQTable[[#This Row],[text]])</f>
        <v>4128</v>
      </c>
      <c r="N992" s="21">
        <f>LEN(TRIM(CLEAN(SUBSTITUTE(ProjTextQTable[[#This Row],[text]],CHAR(10)," "))))+1 - LEN(SUBSTITUTE(CLEAN(SUBSTITUTE(ProjTextQTable[[#This Row],[text]],CHAR(10)," "))," ",""))</f>
        <v>591</v>
      </c>
      <c r="O992" t="s">
        <v>753</v>
      </c>
      <c r="P992" t="s">
        <v>2711</v>
      </c>
    </row>
    <row r="993" spans="1:16" x14ac:dyDescent="0.35">
      <c r="A993">
        <f t="shared" si="15"/>
        <v>368</v>
      </c>
      <c r="B993" t="s">
        <v>2712</v>
      </c>
      <c r="C993" t="s">
        <v>2713</v>
      </c>
      <c r="D993" t="s">
        <v>752</v>
      </c>
      <c r="E993" t="s">
        <v>800</v>
      </c>
      <c r="F993" t="s">
        <v>753</v>
      </c>
      <c r="G993" t="s">
        <v>753</v>
      </c>
      <c r="H993" t="s">
        <v>753</v>
      </c>
      <c r="K993" s="30"/>
      <c r="L993" s="8">
        <v>43006.044189814813</v>
      </c>
      <c r="M993" s="21">
        <f>LEN(ProjTextQTable[[#This Row],[text]])</f>
        <v>4475</v>
      </c>
      <c r="N993" s="21">
        <f>LEN(TRIM(CLEAN(SUBSTITUTE(ProjTextQTable[[#This Row],[text]],CHAR(10)," "))))+1 - LEN(SUBSTITUTE(CLEAN(SUBSTITUTE(ProjTextQTable[[#This Row],[text]],CHAR(10)," "))," ",""))</f>
        <v>641</v>
      </c>
      <c r="O993" t="s">
        <v>753</v>
      </c>
      <c r="P993" t="s">
        <v>2714</v>
      </c>
    </row>
    <row r="994" spans="1:16" x14ac:dyDescent="0.35">
      <c r="A994">
        <f t="shared" si="15"/>
        <v>369</v>
      </c>
      <c r="B994" t="s">
        <v>2715</v>
      </c>
      <c r="C994" t="s">
        <v>2716</v>
      </c>
      <c r="D994" t="s">
        <v>752</v>
      </c>
      <c r="E994" t="s">
        <v>793</v>
      </c>
      <c r="F994" t="s">
        <v>753</v>
      </c>
      <c r="G994" t="s">
        <v>753</v>
      </c>
      <c r="H994" t="s">
        <v>753</v>
      </c>
      <c r="K994" s="30"/>
      <c r="L994" s="8">
        <v>43006.044189814813</v>
      </c>
      <c r="M994" s="21">
        <f>LEN(ProjTextQTable[[#This Row],[text]])</f>
        <v>4077</v>
      </c>
      <c r="N994" s="21">
        <f>LEN(TRIM(CLEAN(SUBSTITUTE(ProjTextQTable[[#This Row],[text]],CHAR(10)," "))))+1 - LEN(SUBSTITUTE(CLEAN(SUBSTITUTE(ProjTextQTable[[#This Row],[text]],CHAR(10)," "))," ",""))</f>
        <v>572</v>
      </c>
      <c r="O994" t="s">
        <v>753</v>
      </c>
      <c r="P994" t="s">
        <v>2717</v>
      </c>
    </row>
    <row r="995" spans="1:16" x14ac:dyDescent="0.35">
      <c r="A995">
        <f t="shared" si="15"/>
        <v>370</v>
      </c>
      <c r="B995" t="s">
        <v>2718</v>
      </c>
      <c r="C995" t="s">
        <v>2719</v>
      </c>
      <c r="D995" t="s">
        <v>752</v>
      </c>
      <c r="E995" t="s">
        <v>807</v>
      </c>
      <c r="F995" t="s">
        <v>753</v>
      </c>
      <c r="G995" t="s">
        <v>753</v>
      </c>
      <c r="H995" t="s">
        <v>753</v>
      </c>
      <c r="K995" s="30"/>
      <c r="L995" s="8">
        <v>43006.044189814813</v>
      </c>
      <c r="M995" s="21">
        <f>LEN(ProjTextQTable[[#This Row],[text]])</f>
        <v>4573</v>
      </c>
      <c r="N995" s="21">
        <f>LEN(TRIM(CLEAN(SUBSTITUTE(ProjTextQTable[[#This Row],[text]],CHAR(10)," "))))+1 - LEN(SUBSTITUTE(CLEAN(SUBSTITUTE(ProjTextQTable[[#This Row],[text]],CHAR(10)," "))," ",""))</f>
        <v>673</v>
      </c>
      <c r="O995" t="s">
        <v>753</v>
      </c>
      <c r="P995" t="s">
        <v>2720</v>
      </c>
    </row>
    <row r="996" spans="1:16" x14ac:dyDescent="0.35">
      <c r="A996">
        <f t="shared" si="15"/>
        <v>371</v>
      </c>
      <c r="B996" t="s">
        <v>2721</v>
      </c>
      <c r="C996" t="s">
        <v>2722</v>
      </c>
      <c r="D996" t="s">
        <v>752</v>
      </c>
      <c r="E996" t="s">
        <v>885</v>
      </c>
      <c r="F996" t="s">
        <v>753</v>
      </c>
      <c r="G996" t="s">
        <v>753</v>
      </c>
      <c r="H996" t="s">
        <v>753</v>
      </c>
      <c r="K996" s="30"/>
      <c r="L996" s="8">
        <v>43006.04420138889</v>
      </c>
      <c r="M996" s="21">
        <f>LEN(ProjTextQTable[[#This Row],[text]])</f>
        <v>3696</v>
      </c>
      <c r="N996" s="21">
        <f>LEN(TRIM(CLEAN(SUBSTITUTE(ProjTextQTable[[#This Row],[text]],CHAR(10)," "))))+1 - LEN(SUBSTITUTE(CLEAN(SUBSTITUTE(ProjTextQTable[[#This Row],[text]],CHAR(10)," "))," ",""))</f>
        <v>516</v>
      </c>
      <c r="O996" t="s">
        <v>753</v>
      </c>
      <c r="P996" t="s">
        <v>2723</v>
      </c>
    </row>
    <row r="997" spans="1:16" x14ac:dyDescent="0.35">
      <c r="A997">
        <f t="shared" si="15"/>
        <v>372</v>
      </c>
      <c r="B997" t="s">
        <v>2724</v>
      </c>
      <c r="C997" t="s">
        <v>2725</v>
      </c>
      <c r="D997" t="s">
        <v>752</v>
      </c>
      <c r="E997" t="s">
        <v>757</v>
      </c>
      <c r="F997" t="s">
        <v>753</v>
      </c>
      <c r="G997" t="s">
        <v>753</v>
      </c>
      <c r="H997" t="s">
        <v>753</v>
      </c>
      <c r="K997" s="30"/>
      <c r="L997" s="8">
        <v>43006.044212962966</v>
      </c>
      <c r="M997" s="21">
        <f>LEN(ProjTextQTable[[#This Row],[text]])</f>
        <v>3811</v>
      </c>
      <c r="N997" s="21">
        <f>LEN(TRIM(CLEAN(SUBSTITUTE(ProjTextQTable[[#This Row],[text]],CHAR(10)," "))))+1 - LEN(SUBSTITUTE(CLEAN(SUBSTITUTE(ProjTextQTable[[#This Row],[text]],CHAR(10)," "))," ",""))</f>
        <v>539</v>
      </c>
      <c r="O997" t="s">
        <v>753</v>
      </c>
      <c r="P997" t="s">
        <v>2726</v>
      </c>
    </row>
    <row r="998" spans="1:16" x14ac:dyDescent="0.35">
      <c r="A998">
        <f t="shared" si="15"/>
        <v>373</v>
      </c>
      <c r="B998" t="s">
        <v>2727</v>
      </c>
      <c r="C998" t="s">
        <v>1761</v>
      </c>
      <c r="D998" t="s">
        <v>752</v>
      </c>
      <c r="E998" t="s">
        <v>761</v>
      </c>
      <c r="F998" t="s">
        <v>753</v>
      </c>
      <c r="G998" t="s">
        <v>753</v>
      </c>
      <c r="H998" t="s">
        <v>753</v>
      </c>
      <c r="K998" s="30"/>
      <c r="L998" s="8">
        <v>43008.042905092596</v>
      </c>
      <c r="M998" s="21">
        <f>LEN(ProjTextQTable[[#This Row],[text]])</f>
        <v>4378</v>
      </c>
      <c r="N998" s="21">
        <f>LEN(TRIM(CLEAN(SUBSTITUTE(ProjTextQTable[[#This Row],[text]],CHAR(10)," "))))+1 - LEN(SUBSTITUTE(CLEAN(SUBSTITUTE(ProjTextQTable[[#This Row],[text]],CHAR(10)," "))," ",""))</f>
        <v>602</v>
      </c>
      <c r="O998" t="s">
        <v>753</v>
      </c>
      <c r="P998" t="s">
        <v>2728</v>
      </c>
    </row>
    <row r="999" spans="1:16" x14ac:dyDescent="0.35">
      <c r="A999">
        <f t="shared" si="15"/>
        <v>374</v>
      </c>
      <c r="B999" t="s">
        <v>2729</v>
      </c>
      <c r="C999" t="s">
        <v>2730</v>
      </c>
      <c r="D999" t="s">
        <v>726</v>
      </c>
      <c r="E999" t="s">
        <v>765</v>
      </c>
      <c r="F999" t="s">
        <v>728</v>
      </c>
      <c r="G999" t="s">
        <v>729</v>
      </c>
      <c r="H999" t="s">
        <v>814</v>
      </c>
      <c r="I999" t="s">
        <v>815</v>
      </c>
      <c r="K999" s="30">
        <v>43076</v>
      </c>
      <c r="L999" s="8">
        <v>43077.496550925927</v>
      </c>
      <c r="M999" s="21">
        <f>LEN(ProjTextQTable[[#This Row],[text]])</f>
        <v>2193</v>
      </c>
      <c r="N999" s="21">
        <f>LEN(TRIM(CLEAN(SUBSTITUTE(ProjTextQTable[[#This Row],[text]],CHAR(10)," "))))+1 - LEN(SUBSTITUTE(CLEAN(SUBSTITUTE(ProjTextQTable[[#This Row],[text]],CHAR(10)," "))," ",""))</f>
        <v>325</v>
      </c>
      <c r="O999" t="s">
        <v>816</v>
      </c>
      <c r="P999" t="s">
        <v>2731</v>
      </c>
    </row>
    <row r="1000" spans="1:16" x14ac:dyDescent="0.35">
      <c r="A1000">
        <f t="shared" si="15"/>
        <v>374</v>
      </c>
      <c r="B1000" t="s">
        <v>2729</v>
      </c>
      <c r="C1000" t="s">
        <v>2730</v>
      </c>
      <c r="D1000" t="s">
        <v>895</v>
      </c>
      <c r="E1000" t="s">
        <v>765</v>
      </c>
      <c r="F1000" t="s">
        <v>753</v>
      </c>
      <c r="G1000" t="s">
        <v>896</v>
      </c>
      <c r="H1000" t="s">
        <v>753</v>
      </c>
      <c r="I1000" t="s">
        <v>753</v>
      </c>
      <c r="K1000" s="30"/>
      <c r="L1000" s="8">
        <v>43082.496782407405</v>
      </c>
      <c r="M1000" s="21">
        <f>LEN(ProjTextQTable[[#This Row],[text]])</f>
        <v>2008</v>
      </c>
      <c r="N1000" s="21">
        <f>LEN(TRIM(CLEAN(SUBSTITUTE(ProjTextQTable[[#This Row],[text]],CHAR(10)," "))))+1 - LEN(SUBSTITUTE(CLEAN(SUBSTITUTE(ProjTextQTable[[#This Row],[text]],CHAR(10)," "))," ",""))</f>
        <v>293</v>
      </c>
      <c r="O1000" t="s">
        <v>753</v>
      </c>
      <c r="P1000" t="s">
        <v>2732</v>
      </c>
    </row>
    <row r="1001" spans="1:16" x14ac:dyDescent="0.35">
      <c r="A1001">
        <f t="shared" si="15"/>
        <v>374</v>
      </c>
      <c r="B1001" t="s">
        <v>2729</v>
      </c>
      <c r="C1001" t="s">
        <v>2730</v>
      </c>
      <c r="D1001" t="s">
        <v>734</v>
      </c>
      <c r="E1001" t="s">
        <v>765</v>
      </c>
      <c r="F1001" t="s">
        <v>616</v>
      </c>
      <c r="G1001" t="s">
        <v>735</v>
      </c>
      <c r="H1001" t="s">
        <v>736</v>
      </c>
      <c r="I1001" t="s">
        <v>737</v>
      </c>
      <c r="J1001" t="s">
        <v>738</v>
      </c>
      <c r="K1001" s="30">
        <v>43077</v>
      </c>
      <c r="L1001" s="8">
        <v>43071.574178240742</v>
      </c>
      <c r="M1001" s="21">
        <f>LEN(ProjTextQTable[[#This Row],[text]])</f>
        <v>4131</v>
      </c>
      <c r="N1001" s="21">
        <f>LEN(TRIM(CLEAN(SUBSTITUTE(ProjTextQTable[[#This Row],[text]],CHAR(10)," "))))+1 - LEN(SUBSTITUTE(CLEAN(SUBSTITUTE(ProjTextQTable[[#This Row],[text]],CHAR(10)," "))," ",""))</f>
        <v>612</v>
      </c>
      <c r="O1001" t="s">
        <v>773</v>
      </c>
      <c r="P1001" t="s">
        <v>2733</v>
      </c>
    </row>
    <row r="1002" spans="1:16" x14ac:dyDescent="0.35">
      <c r="A1002">
        <f t="shared" si="15"/>
        <v>374</v>
      </c>
      <c r="B1002" t="s">
        <v>2729</v>
      </c>
      <c r="C1002" t="s">
        <v>2730</v>
      </c>
      <c r="D1002" t="s">
        <v>734</v>
      </c>
      <c r="E1002" t="s">
        <v>765</v>
      </c>
      <c r="F1002" t="s">
        <v>741</v>
      </c>
      <c r="G1002" t="s">
        <v>742</v>
      </c>
      <c r="H1002" t="s">
        <v>743</v>
      </c>
      <c r="I1002" t="s">
        <v>737</v>
      </c>
      <c r="J1002" t="s">
        <v>738</v>
      </c>
      <c r="K1002" s="30">
        <v>43077</v>
      </c>
      <c r="L1002" s="8">
        <v>43077.498217592591</v>
      </c>
      <c r="M1002" s="21">
        <f>LEN(ProjTextQTable[[#This Row],[text]])</f>
        <v>4869</v>
      </c>
      <c r="N1002" s="21">
        <f>LEN(TRIM(CLEAN(SUBSTITUTE(ProjTextQTable[[#This Row],[text]],CHAR(10)," "))))+1 - LEN(SUBSTITUTE(CLEAN(SUBSTITUTE(ProjTextQTable[[#This Row],[text]],CHAR(10)," "))," ",""))</f>
        <v>711</v>
      </c>
      <c r="O1002" t="s">
        <v>773</v>
      </c>
      <c r="P1002" t="s">
        <v>2734</v>
      </c>
    </row>
    <row r="1003" spans="1:16" x14ac:dyDescent="0.35">
      <c r="A1003">
        <f t="shared" si="15"/>
        <v>374</v>
      </c>
      <c r="B1003" t="s">
        <v>2729</v>
      </c>
      <c r="C1003" t="s">
        <v>2730</v>
      </c>
      <c r="D1003" t="s">
        <v>734</v>
      </c>
      <c r="E1003" t="s">
        <v>765</v>
      </c>
      <c r="F1003" t="s">
        <v>688</v>
      </c>
      <c r="G1003" t="s">
        <v>746</v>
      </c>
      <c r="H1003" t="s">
        <v>747</v>
      </c>
      <c r="I1003" t="s">
        <v>737</v>
      </c>
      <c r="J1003" t="s">
        <v>738</v>
      </c>
      <c r="K1003" s="30">
        <v>43077</v>
      </c>
      <c r="L1003" s="8">
        <v>43073.435590277775</v>
      </c>
      <c r="M1003" s="21">
        <f>LEN(ProjTextQTable[[#This Row],[text]])</f>
        <v>2410</v>
      </c>
      <c r="N1003" s="21">
        <f>LEN(TRIM(CLEAN(SUBSTITUTE(ProjTextQTable[[#This Row],[text]],CHAR(10)," "))))+1 - LEN(SUBSTITUTE(CLEAN(SUBSTITUTE(ProjTextQTable[[#This Row],[text]],CHAR(10)," "))," ",""))</f>
        <v>345</v>
      </c>
      <c r="O1003" t="s">
        <v>777</v>
      </c>
      <c r="P1003" t="s">
        <v>2735</v>
      </c>
    </row>
    <row r="1004" spans="1:16" x14ac:dyDescent="0.35">
      <c r="A1004">
        <f t="shared" si="15"/>
        <v>374</v>
      </c>
      <c r="B1004" t="s">
        <v>2729</v>
      </c>
      <c r="C1004" t="s">
        <v>2730</v>
      </c>
      <c r="D1004" t="s">
        <v>734</v>
      </c>
      <c r="E1004" t="s">
        <v>765</v>
      </c>
      <c r="F1004" t="s">
        <v>1177</v>
      </c>
      <c r="G1004" t="s">
        <v>1178</v>
      </c>
      <c r="H1004" t="s">
        <v>1179</v>
      </c>
      <c r="I1004" t="s">
        <v>737</v>
      </c>
      <c r="J1004" t="s">
        <v>738</v>
      </c>
      <c r="K1004" s="30">
        <v>43077</v>
      </c>
      <c r="L1004" s="8">
        <v>43076.582696759258</v>
      </c>
      <c r="M1004" s="21">
        <f>LEN(ProjTextQTable[[#This Row],[text]])</f>
        <v>2268</v>
      </c>
      <c r="N1004" s="21">
        <f>LEN(TRIM(CLEAN(SUBSTITUTE(ProjTextQTable[[#This Row],[text]],CHAR(10)," "))))+1 - LEN(SUBSTITUTE(CLEAN(SUBSTITUTE(ProjTextQTable[[#This Row],[text]],CHAR(10)," "))," ",""))</f>
        <v>333</v>
      </c>
      <c r="O1004" t="s">
        <v>830</v>
      </c>
      <c r="P1004" t="s">
        <v>2736</v>
      </c>
    </row>
    <row r="1005" spans="1:16" x14ac:dyDescent="0.35">
      <c r="A1005">
        <f t="shared" si="15"/>
        <v>374</v>
      </c>
      <c r="B1005" t="s">
        <v>2729</v>
      </c>
      <c r="C1005" t="s">
        <v>2737</v>
      </c>
      <c r="D1005" t="s">
        <v>1610</v>
      </c>
      <c r="E1005" t="s">
        <v>765</v>
      </c>
      <c r="F1005" t="s">
        <v>2738</v>
      </c>
      <c r="G1005" t="s">
        <v>2524</v>
      </c>
      <c r="H1005" t="s">
        <v>2739</v>
      </c>
      <c r="K1005" s="30"/>
      <c r="L1005" s="8">
        <v>43014.411898148152</v>
      </c>
      <c r="M1005" s="21">
        <f>LEN(ProjTextQTable[[#This Row],[text]])</f>
        <v>1220</v>
      </c>
      <c r="N1005" s="21">
        <f>LEN(TRIM(CLEAN(SUBSTITUTE(ProjTextQTable[[#This Row],[text]],CHAR(10)," "))))+1 - LEN(SUBSTITUTE(CLEAN(SUBSTITUTE(ProjTextQTable[[#This Row],[text]],CHAR(10)," "))," ",""))</f>
        <v>178</v>
      </c>
      <c r="O1005" t="s">
        <v>753</v>
      </c>
      <c r="P1005" t="s">
        <v>2740</v>
      </c>
    </row>
    <row r="1006" spans="1:16" x14ac:dyDescent="0.35">
      <c r="A1006">
        <f t="shared" si="15"/>
        <v>374</v>
      </c>
      <c r="B1006" t="s">
        <v>2729</v>
      </c>
      <c r="C1006" t="s">
        <v>2730</v>
      </c>
      <c r="D1006" t="s">
        <v>1610</v>
      </c>
      <c r="E1006" t="s">
        <v>765</v>
      </c>
      <c r="F1006" t="s">
        <v>2729</v>
      </c>
      <c r="G1006" t="s">
        <v>2524</v>
      </c>
      <c r="H1006" t="s">
        <v>2739</v>
      </c>
      <c r="K1006" s="30"/>
      <c r="L1006" s="8">
        <v>43014.411898148152</v>
      </c>
      <c r="M1006" s="21">
        <f>LEN(ProjTextQTable[[#This Row],[text]])</f>
        <v>1220</v>
      </c>
      <c r="N1006" s="21">
        <f>LEN(TRIM(CLEAN(SUBSTITUTE(ProjTextQTable[[#This Row],[text]],CHAR(10)," "))))+1 - LEN(SUBSTITUTE(CLEAN(SUBSTITUTE(ProjTextQTable[[#This Row],[text]],CHAR(10)," "))," ",""))</f>
        <v>178</v>
      </c>
      <c r="O1006" t="s">
        <v>753</v>
      </c>
      <c r="P1006" t="s">
        <v>2740</v>
      </c>
    </row>
    <row r="1007" spans="1:16" x14ac:dyDescent="0.35">
      <c r="A1007">
        <f t="shared" si="15"/>
        <v>375</v>
      </c>
      <c r="B1007" t="s">
        <v>2741</v>
      </c>
      <c r="C1007" t="s">
        <v>2742</v>
      </c>
      <c r="D1007" t="s">
        <v>1037</v>
      </c>
      <c r="E1007" t="s">
        <v>2743</v>
      </c>
      <c r="F1007" t="s">
        <v>753</v>
      </c>
      <c r="G1007" t="s">
        <v>2744</v>
      </c>
      <c r="H1007" t="s">
        <v>753</v>
      </c>
      <c r="I1007" t="s">
        <v>753</v>
      </c>
      <c r="K1007" s="30"/>
      <c r="L1007" s="8">
        <v>43088.547233796293</v>
      </c>
      <c r="M1007" s="21">
        <f>LEN(ProjTextQTable[[#This Row],[text]])</f>
        <v>505</v>
      </c>
      <c r="N1007" s="21">
        <f>LEN(TRIM(CLEAN(SUBSTITUTE(ProjTextQTable[[#This Row],[text]],CHAR(10)," "))))+1 - LEN(SUBSTITUTE(CLEAN(SUBSTITUTE(ProjTextQTable[[#This Row],[text]],CHAR(10)," "))," ",""))</f>
        <v>67</v>
      </c>
      <c r="O1007" t="s">
        <v>753</v>
      </c>
      <c r="P1007" t="s">
        <v>2745</v>
      </c>
    </row>
    <row r="1008" spans="1:16" x14ac:dyDescent="0.35">
      <c r="A1008">
        <f t="shared" si="15"/>
        <v>375</v>
      </c>
      <c r="B1008" t="s">
        <v>2741</v>
      </c>
      <c r="C1008" t="s">
        <v>2742</v>
      </c>
      <c r="D1008" t="s">
        <v>895</v>
      </c>
      <c r="E1008" t="s">
        <v>2743</v>
      </c>
      <c r="F1008" t="s">
        <v>753</v>
      </c>
      <c r="G1008" t="s">
        <v>896</v>
      </c>
      <c r="H1008" t="s">
        <v>753</v>
      </c>
      <c r="I1008" t="s">
        <v>753</v>
      </c>
      <c r="K1008" s="30"/>
      <c r="L1008" s="8">
        <v>43083.648645833331</v>
      </c>
      <c r="M1008" s="21">
        <f>LEN(ProjTextQTable[[#This Row],[text]])</f>
        <v>7489</v>
      </c>
      <c r="N1008" s="21">
        <f>LEN(TRIM(CLEAN(SUBSTITUTE(ProjTextQTable[[#This Row],[text]],CHAR(10)," "))))+1 - LEN(SUBSTITUTE(CLEAN(SUBSTITUTE(ProjTextQTable[[#This Row],[text]],CHAR(10)," "))," ",""))</f>
        <v>1083</v>
      </c>
      <c r="O1008" t="s">
        <v>753</v>
      </c>
      <c r="P1008" t="s">
        <v>2746</v>
      </c>
    </row>
    <row r="1009" spans="1:16" x14ac:dyDescent="0.35">
      <c r="A1009">
        <f t="shared" si="15"/>
        <v>375</v>
      </c>
      <c r="B1009" t="s">
        <v>2741</v>
      </c>
      <c r="C1009" t="s">
        <v>2742</v>
      </c>
      <c r="D1009" t="s">
        <v>752</v>
      </c>
      <c r="E1009" t="s">
        <v>2743</v>
      </c>
      <c r="F1009" t="s">
        <v>753</v>
      </c>
      <c r="G1009" t="s">
        <v>753</v>
      </c>
      <c r="H1009" t="s">
        <v>753</v>
      </c>
      <c r="K1009" s="30"/>
      <c r="L1009" s="8">
        <v>43012.042662037034</v>
      </c>
      <c r="M1009" s="21">
        <f>LEN(ProjTextQTable[[#This Row],[text]])</f>
        <v>2491</v>
      </c>
      <c r="N1009" s="21">
        <f>LEN(TRIM(CLEAN(SUBSTITUTE(ProjTextQTable[[#This Row],[text]],CHAR(10)," "))))+1 - LEN(SUBSTITUTE(CLEAN(SUBSTITUTE(ProjTextQTable[[#This Row],[text]],CHAR(10)," "))," ",""))</f>
        <v>347</v>
      </c>
      <c r="O1009" t="s">
        <v>753</v>
      </c>
      <c r="P1009" t="s">
        <v>2747</v>
      </c>
    </row>
    <row r="1010" spans="1:16" x14ac:dyDescent="0.35">
      <c r="A1010">
        <f t="shared" si="15"/>
        <v>375</v>
      </c>
      <c r="B1010" t="s">
        <v>2741</v>
      </c>
      <c r="C1010" t="s">
        <v>2748</v>
      </c>
      <c r="D1010" t="s">
        <v>1610</v>
      </c>
      <c r="E1010" t="s">
        <v>2743</v>
      </c>
      <c r="F1010" t="s">
        <v>2749</v>
      </c>
      <c r="G1010" t="s">
        <v>2750</v>
      </c>
      <c r="H1010" t="s">
        <v>2751</v>
      </c>
      <c r="K1010" s="30"/>
      <c r="L1010" s="8">
        <v>43088.696238425924</v>
      </c>
      <c r="M1010" s="21">
        <f>LEN(ProjTextQTable[[#This Row],[text]])</f>
        <v>757</v>
      </c>
      <c r="N1010" s="21">
        <f>LEN(TRIM(CLEAN(SUBSTITUTE(ProjTextQTable[[#This Row],[text]],CHAR(10)," "))))+1 - LEN(SUBSTITUTE(CLEAN(SUBSTITUTE(ProjTextQTable[[#This Row],[text]],CHAR(10)," "))," ",""))</f>
        <v>95</v>
      </c>
      <c r="O1010" t="s">
        <v>753</v>
      </c>
      <c r="P1010" t="s">
        <v>2752</v>
      </c>
    </row>
    <row r="1011" spans="1:16" x14ac:dyDescent="0.35">
      <c r="A1011">
        <f t="shared" si="15"/>
        <v>375</v>
      </c>
      <c r="B1011" t="s">
        <v>2741</v>
      </c>
      <c r="C1011" t="s">
        <v>2742</v>
      </c>
      <c r="D1011" t="s">
        <v>1610</v>
      </c>
      <c r="E1011" t="s">
        <v>2743</v>
      </c>
      <c r="F1011" t="s">
        <v>2741</v>
      </c>
      <c r="G1011" t="s">
        <v>2744</v>
      </c>
      <c r="H1011" t="s">
        <v>2753</v>
      </c>
      <c r="K1011" s="30"/>
      <c r="L1011" s="8">
        <v>43083.645486111112</v>
      </c>
      <c r="M1011" s="21">
        <f>LEN(ProjTextQTable[[#This Row],[text]])</f>
        <v>1923</v>
      </c>
      <c r="N1011" s="21">
        <f>LEN(TRIM(CLEAN(SUBSTITUTE(ProjTextQTable[[#This Row],[text]],CHAR(10)," "))))+1 - LEN(SUBSTITUTE(CLEAN(SUBSTITUTE(ProjTextQTable[[#This Row],[text]],CHAR(10)," "))," ",""))</f>
        <v>281</v>
      </c>
      <c r="O1011" t="s">
        <v>753</v>
      </c>
      <c r="P1011" t="s">
        <v>2754</v>
      </c>
    </row>
    <row r="1012" spans="1:16" x14ac:dyDescent="0.35">
      <c r="A1012">
        <f t="shared" si="15"/>
        <v>375</v>
      </c>
      <c r="B1012" t="s">
        <v>2741</v>
      </c>
      <c r="C1012" t="s">
        <v>2748</v>
      </c>
      <c r="D1012" t="s">
        <v>1610</v>
      </c>
      <c r="E1012" t="s">
        <v>2743</v>
      </c>
      <c r="F1012" t="s">
        <v>2749</v>
      </c>
      <c r="G1012" t="s">
        <v>2744</v>
      </c>
      <c r="H1012" t="s">
        <v>2753</v>
      </c>
      <c r="K1012" s="30"/>
      <c r="L1012" s="8">
        <v>43083.645486111112</v>
      </c>
      <c r="M1012" s="21">
        <f>LEN(ProjTextQTable[[#This Row],[text]])</f>
        <v>1923</v>
      </c>
      <c r="N1012" s="21">
        <f>LEN(TRIM(CLEAN(SUBSTITUTE(ProjTextQTable[[#This Row],[text]],CHAR(10)," "))))+1 - LEN(SUBSTITUTE(CLEAN(SUBSTITUTE(ProjTextQTable[[#This Row],[text]],CHAR(10)," "))," ",""))</f>
        <v>281</v>
      </c>
      <c r="O1012" t="s">
        <v>753</v>
      </c>
      <c r="P1012" t="s">
        <v>2754</v>
      </c>
    </row>
    <row r="1013" spans="1:16" x14ac:dyDescent="0.35">
      <c r="A1013">
        <f t="shared" si="15"/>
        <v>376</v>
      </c>
      <c r="B1013" t="s">
        <v>2755</v>
      </c>
      <c r="C1013" t="s">
        <v>2756</v>
      </c>
      <c r="D1013" t="s">
        <v>752</v>
      </c>
      <c r="E1013" t="s">
        <v>1741</v>
      </c>
      <c r="F1013" t="s">
        <v>753</v>
      </c>
      <c r="G1013" t="s">
        <v>753</v>
      </c>
      <c r="H1013" t="s">
        <v>753</v>
      </c>
      <c r="K1013" s="30"/>
      <c r="L1013" s="8">
        <v>43012.042812500003</v>
      </c>
      <c r="M1013" s="21">
        <f>LEN(ProjTextQTable[[#This Row],[text]])</f>
        <v>2239</v>
      </c>
      <c r="N1013" s="21">
        <f>LEN(TRIM(CLEAN(SUBSTITUTE(ProjTextQTable[[#This Row],[text]],CHAR(10)," "))))+1 - LEN(SUBSTITUTE(CLEAN(SUBSTITUTE(ProjTextQTable[[#This Row],[text]],CHAR(10)," "))," ",""))</f>
        <v>304</v>
      </c>
      <c r="O1013" t="s">
        <v>753</v>
      </c>
      <c r="P1013" t="s">
        <v>2757</v>
      </c>
    </row>
    <row r="1014" spans="1:16" x14ac:dyDescent="0.35">
      <c r="A1014">
        <f t="shared" si="15"/>
        <v>377</v>
      </c>
      <c r="B1014" t="s">
        <v>2758</v>
      </c>
      <c r="C1014" t="s">
        <v>2759</v>
      </c>
      <c r="D1014" t="s">
        <v>752</v>
      </c>
      <c r="E1014" t="s">
        <v>761</v>
      </c>
      <c r="F1014" t="s">
        <v>753</v>
      </c>
      <c r="G1014" t="s">
        <v>753</v>
      </c>
      <c r="H1014" t="s">
        <v>753</v>
      </c>
      <c r="K1014" s="30"/>
      <c r="L1014" s="8">
        <v>43012.042870370373</v>
      </c>
      <c r="M1014" s="21">
        <f>LEN(ProjTextQTable[[#This Row],[text]])</f>
        <v>3748</v>
      </c>
      <c r="N1014" s="21">
        <f>LEN(TRIM(CLEAN(SUBSTITUTE(ProjTextQTable[[#This Row],[text]],CHAR(10)," "))))+1 - LEN(SUBSTITUTE(CLEAN(SUBSTITUTE(ProjTextQTable[[#This Row],[text]],CHAR(10)," "))," ",""))</f>
        <v>568</v>
      </c>
      <c r="O1014" t="s">
        <v>753</v>
      </c>
      <c r="P1014" t="s">
        <v>2760</v>
      </c>
    </row>
    <row r="1015" spans="1:16" x14ac:dyDescent="0.35">
      <c r="A1015">
        <f t="shared" si="15"/>
        <v>378</v>
      </c>
      <c r="B1015" t="s">
        <v>2761</v>
      </c>
      <c r="C1015" t="s">
        <v>2762</v>
      </c>
      <c r="D1015" t="s">
        <v>752</v>
      </c>
      <c r="E1015" t="s">
        <v>2763</v>
      </c>
      <c r="F1015" t="s">
        <v>753</v>
      </c>
      <c r="G1015" t="s">
        <v>753</v>
      </c>
      <c r="H1015" t="s">
        <v>753</v>
      </c>
      <c r="K1015" s="30"/>
      <c r="L1015" s="8">
        <v>43012.04315972222</v>
      </c>
      <c r="M1015" s="21">
        <f>LEN(ProjTextQTable[[#This Row],[text]])</f>
        <v>3484</v>
      </c>
      <c r="N1015" s="21">
        <f>LEN(TRIM(CLEAN(SUBSTITUTE(ProjTextQTable[[#This Row],[text]],CHAR(10)," "))))+1 - LEN(SUBSTITUTE(CLEAN(SUBSTITUTE(ProjTextQTable[[#This Row],[text]],CHAR(10)," "))," ",""))</f>
        <v>520</v>
      </c>
      <c r="O1015" t="s">
        <v>753</v>
      </c>
      <c r="P1015" t="s">
        <v>2764</v>
      </c>
    </row>
    <row r="1016" spans="1:16" x14ac:dyDescent="0.35">
      <c r="A1016">
        <f t="shared" si="15"/>
        <v>379</v>
      </c>
      <c r="B1016" t="s">
        <v>2765</v>
      </c>
      <c r="C1016" t="s">
        <v>2766</v>
      </c>
      <c r="D1016" t="s">
        <v>752</v>
      </c>
      <c r="E1016" t="s">
        <v>1119</v>
      </c>
      <c r="F1016" t="s">
        <v>753</v>
      </c>
      <c r="G1016" t="s">
        <v>753</v>
      </c>
      <c r="H1016" t="s">
        <v>753</v>
      </c>
      <c r="K1016" s="30"/>
      <c r="L1016" s="8">
        <v>43013.042569444442</v>
      </c>
      <c r="M1016" s="21">
        <f>LEN(ProjTextQTable[[#This Row],[text]])</f>
        <v>3783</v>
      </c>
      <c r="N1016" s="21">
        <f>LEN(TRIM(CLEAN(SUBSTITUTE(ProjTextQTable[[#This Row],[text]],CHAR(10)," "))))+1 - LEN(SUBSTITUTE(CLEAN(SUBSTITUTE(ProjTextQTable[[#This Row],[text]],CHAR(10)," "))," ",""))</f>
        <v>529</v>
      </c>
      <c r="O1016" t="s">
        <v>753</v>
      </c>
      <c r="P1016" t="s">
        <v>2767</v>
      </c>
    </row>
    <row r="1017" spans="1:16" x14ac:dyDescent="0.35">
      <c r="A1017">
        <f t="shared" si="15"/>
        <v>380</v>
      </c>
      <c r="B1017" t="s">
        <v>2768</v>
      </c>
      <c r="C1017" t="s">
        <v>2769</v>
      </c>
      <c r="D1017" t="s">
        <v>752</v>
      </c>
      <c r="E1017" t="s">
        <v>807</v>
      </c>
      <c r="F1017" t="s">
        <v>753</v>
      </c>
      <c r="G1017" t="s">
        <v>753</v>
      </c>
      <c r="H1017" t="s">
        <v>753</v>
      </c>
      <c r="K1017" s="30"/>
      <c r="L1017" s="8">
        <v>43013.042662037034</v>
      </c>
      <c r="M1017" s="21">
        <f>LEN(ProjTextQTable[[#This Row],[text]])</f>
        <v>4483</v>
      </c>
      <c r="N1017" s="21">
        <f>LEN(TRIM(CLEAN(SUBSTITUTE(ProjTextQTable[[#This Row],[text]],CHAR(10)," "))))+1 - LEN(SUBSTITUTE(CLEAN(SUBSTITUTE(ProjTextQTable[[#This Row],[text]],CHAR(10)," "))," ",""))</f>
        <v>614</v>
      </c>
      <c r="O1017" t="s">
        <v>753</v>
      </c>
      <c r="P1017" t="s">
        <v>2770</v>
      </c>
    </row>
    <row r="1018" spans="1:16" x14ac:dyDescent="0.35">
      <c r="A1018">
        <f t="shared" si="15"/>
        <v>381</v>
      </c>
      <c r="B1018" t="s">
        <v>2771</v>
      </c>
      <c r="C1018" t="s">
        <v>2772</v>
      </c>
      <c r="D1018" t="s">
        <v>752</v>
      </c>
      <c r="E1018" t="s">
        <v>1119</v>
      </c>
      <c r="F1018" t="s">
        <v>753</v>
      </c>
      <c r="G1018" t="s">
        <v>753</v>
      </c>
      <c r="H1018" t="s">
        <v>753</v>
      </c>
      <c r="K1018" s="30"/>
      <c r="L1018" s="8">
        <v>43013.042662037034</v>
      </c>
      <c r="M1018" s="21">
        <f>LEN(ProjTextQTable[[#This Row],[text]])</f>
        <v>4329</v>
      </c>
      <c r="N1018" s="21">
        <f>LEN(TRIM(CLEAN(SUBSTITUTE(ProjTextQTable[[#This Row],[text]],CHAR(10)," "))))+1 - LEN(SUBSTITUTE(CLEAN(SUBSTITUTE(ProjTextQTable[[#This Row],[text]],CHAR(10)," "))," ",""))</f>
        <v>606</v>
      </c>
      <c r="O1018" t="s">
        <v>753</v>
      </c>
      <c r="P1018" t="s">
        <v>2773</v>
      </c>
    </row>
    <row r="1019" spans="1:16" x14ac:dyDescent="0.35">
      <c r="A1019">
        <f t="shared" si="15"/>
        <v>382</v>
      </c>
      <c r="B1019" t="s">
        <v>2774</v>
      </c>
      <c r="C1019" t="s">
        <v>2775</v>
      </c>
      <c r="D1019" t="s">
        <v>726</v>
      </c>
      <c r="E1019" t="s">
        <v>1006</v>
      </c>
      <c r="F1019" t="s">
        <v>1007</v>
      </c>
      <c r="G1019" t="s">
        <v>1008</v>
      </c>
      <c r="H1019" t="s">
        <v>814</v>
      </c>
      <c r="I1019" t="s">
        <v>815</v>
      </c>
      <c r="K1019" s="30">
        <v>43073</v>
      </c>
      <c r="L1019" s="8">
        <v>43074.673750000002</v>
      </c>
      <c r="M1019" s="21">
        <f>LEN(ProjTextQTable[[#This Row],[text]])</f>
        <v>4802</v>
      </c>
      <c r="N1019" s="21">
        <f>LEN(TRIM(CLEAN(SUBSTITUTE(ProjTextQTable[[#This Row],[text]],CHAR(10)," "))))+1 - LEN(SUBSTITUTE(CLEAN(SUBSTITUTE(ProjTextQTable[[#This Row],[text]],CHAR(10)," "))," ",""))</f>
        <v>723</v>
      </c>
      <c r="O1019" t="s">
        <v>816</v>
      </c>
      <c r="P1019" t="s">
        <v>2776</v>
      </c>
    </row>
    <row r="1020" spans="1:16" x14ac:dyDescent="0.35">
      <c r="A1020">
        <f t="shared" si="15"/>
        <v>382</v>
      </c>
      <c r="B1020" t="s">
        <v>2774</v>
      </c>
      <c r="C1020" t="s">
        <v>2775</v>
      </c>
      <c r="D1020" t="s">
        <v>895</v>
      </c>
      <c r="E1020" t="s">
        <v>1006</v>
      </c>
      <c r="F1020" t="s">
        <v>753</v>
      </c>
      <c r="G1020" t="s">
        <v>896</v>
      </c>
      <c r="H1020" t="s">
        <v>753</v>
      </c>
      <c r="I1020" t="s">
        <v>753</v>
      </c>
      <c r="K1020" s="30"/>
      <c r="L1020" s="8">
        <v>43083.583171296297</v>
      </c>
      <c r="M1020" s="21">
        <f>LEN(ProjTextQTable[[#This Row],[text]])</f>
        <v>2221</v>
      </c>
      <c r="N1020" s="21">
        <f>LEN(TRIM(CLEAN(SUBSTITUTE(ProjTextQTable[[#This Row],[text]],CHAR(10)," "))))+1 - LEN(SUBSTITUTE(CLEAN(SUBSTITUTE(ProjTextQTable[[#This Row],[text]],CHAR(10)," "))," ",""))</f>
        <v>333</v>
      </c>
      <c r="O1020" t="s">
        <v>753</v>
      </c>
      <c r="P1020" t="s">
        <v>2777</v>
      </c>
    </row>
    <row r="1021" spans="1:16" x14ac:dyDescent="0.35">
      <c r="A1021">
        <f t="shared" si="15"/>
        <v>382</v>
      </c>
      <c r="B1021" t="s">
        <v>2774</v>
      </c>
      <c r="C1021" t="s">
        <v>2775</v>
      </c>
      <c r="D1021" t="s">
        <v>734</v>
      </c>
      <c r="E1021" t="s">
        <v>1006</v>
      </c>
      <c r="F1021" t="s">
        <v>1010</v>
      </c>
      <c r="G1021" t="s">
        <v>1011</v>
      </c>
      <c r="H1021" t="s">
        <v>1012</v>
      </c>
      <c r="I1021" t="s">
        <v>738</v>
      </c>
      <c r="J1021" t="s">
        <v>738</v>
      </c>
      <c r="K1021" s="30">
        <v>43072</v>
      </c>
      <c r="L1021" s="8">
        <v>43072.840497685182</v>
      </c>
      <c r="M1021" s="21">
        <f>LEN(ProjTextQTable[[#This Row],[text]])</f>
        <v>3785</v>
      </c>
      <c r="N1021" s="21">
        <f>LEN(TRIM(CLEAN(SUBSTITUTE(ProjTextQTable[[#This Row],[text]],CHAR(10)," "))))+1 - LEN(SUBSTITUTE(CLEAN(SUBSTITUTE(ProjTextQTable[[#This Row],[text]],CHAR(10)," "))," ",""))</f>
        <v>526</v>
      </c>
      <c r="O1021" t="s">
        <v>777</v>
      </c>
      <c r="P1021" t="s">
        <v>2778</v>
      </c>
    </row>
    <row r="1022" spans="1:16" x14ac:dyDescent="0.35">
      <c r="A1022">
        <f t="shared" si="15"/>
        <v>382</v>
      </c>
      <c r="B1022" t="s">
        <v>2774</v>
      </c>
      <c r="C1022" t="s">
        <v>2775</v>
      </c>
      <c r="D1022" t="s">
        <v>734</v>
      </c>
      <c r="E1022" t="s">
        <v>1006</v>
      </c>
      <c r="F1022" t="s">
        <v>1014</v>
      </c>
      <c r="G1022" t="s">
        <v>1015</v>
      </c>
      <c r="H1022" t="s">
        <v>1016</v>
      </c>
      <c r="I1022" t="s">
        <v>737</v>
      </c>
      <c r="J1022" t="s">
        <v>738</v>
      </c>
      <c r="K1022" s="30">
        <v>43074</v>
      </c>
      <c r="L1022" s="8">
        <v>43074.368159722224</v>
      </c>
      <c r="M1022" s="21">
        <f>LEN(ProjTextQTable[[#This Row],[text]])</f>
        <v>1753</v>
      </c>
      <c r="N1022" s="21">
        <f>LEN(TRIM(CLEAN(SUBSTITUTE(ProjTextQTable[[#This Row],[text]],CHAR(10)," "))))+1 - LEN(SUBSTITUTE(CLEAN(SUBSTITUTE(ProjTextQTable[[#This Row],[text]],CHAR(10)," "))," ",""))</f>
        <v>258</v>
      </c>
      <c r="O1022" t="s">
        <v>777</v>
      </c>
      <c r="P1022" t="s">
        <v>2779</v>
      </c>
    </row>
    <row r="1023" spans="1:16" x14ac:dyDescent="0.35">
      <c r="A1023">
        <f t="shared" si="15"/>
        <v>382</v>
      </c>
      <c r="B1023" t="s">
        <v>2774</v>
      </c>
      <c r="C1023" t="s">
        <v>2775</v>
      </c>
      <c r="D1023" t="s">
        <v>734</v>
      </c>
      <c r="E1023" t="s">
        <v>1006</v>
      </c>
      <c r="F1023" t="s">
        <v>626</v>
      </c>
      <c r="G1023" t="s">
        <v>2022</v>
      </c>
      <c r="H1023" t="s">
        <v>2023</v>
      </c>
      <c r="I1023" t="s">
        <v>737</v>
      </c>
      <c r="J1023" t="s">
        <v>738</v>
      </c>
      <c r="K1023" s="30">
        <v>43074</v>
      </c>
      <c r="L1023" s="8">
        <v>43072.688599537039</v>
      </c>
      <c r="M1023" s="21">
        <f>LEN(ProjTextQTable[[#This Row],[text]])</f>
        <v>3754</v>
      </c>
      <c r="N1023" s="21">
        <f>LEN(TRIM(CLEAN(SUBSTITUTE(ProjTextQTable[[#This Row],[text]],CHAR(10)," "))))+1 - LEN(SUBSTITUTE(CLEAN(SUBSTITUTE(ProjTextQTable[[#This Row],[text]],CHAR(10)," "))," ",""))</f>
        <v>575</v>
      </c>
      <c r="O1023" t="s">
        <v>920</v>
      </c>
      <c r="P1023" t="s">
        <v>2780</v>
      </c>
    </row>
    <row r="1024" spans="1:16" x14ac:dyDescent="0.35">
      <c r="A1024">
        <f t="shared" si="15"/>
        <v>382</v>
      </c>
      <c r="B1024" t="s">
        <v>2774</v>
      </c>
      <c r="C1024" t="s">
        <v>2775</v>
      </c>
      <c r="D1024" t="s">
        <v>734</v>
      </c>
      <c r="E1024" t="s">
        <v>1006</v>
      </c>
      <c r="F1024" t="s">
        <v>2781</v>
      </c>
      <c r="G1024" t="s">
        <v>2782</v>
      </c>
      <c r="H1024" t="s">
        <v>2783</v>
      </c>
      <c r="I1024" t="s">
        <v>738</v>
      </c>
      <c r="J1024" t="s">
        <v>738</v>
      </c>
      <c r="K1024" s="30">
        <v>43072</v>
      </c>
      <c r="L1024" s="8">
        <v>43069.828622685185</v>
      </c>
      <c r="M1024" s="21">
        <f>LEN(ProjTextQTable[[#This Row],[text]])</f>
        <v>7281</v>
      </c>
      <c r="N1024" s="21">
        <f>LEN(TRIM(CLEAN(SUBSTITUTE(ProjTextQTable[[#This Row],[text]],CHAR(10)," "))))+1 - LEN(SUBSTITUTE(CLEAN(SUBSTITUTE(ProjTextQTable[[#This Row],[text]],CHAR(10)," "))," ",""))</f>
        <v>1114</v>
      </c>
      <c r="O1024" t="s">
        <v>920</v>
      </c>
      <c r="P1024" t="s">
        <v>2784</v>
      </c>
    </row>
    <row r="1025" spans="1:16" x14ac:dyDescent="0.35">
      <c r="A1025">
        <f t="shared" si="15"/>
        <v>382</v>
      </c>
      <c r="B1025" t="s">
        <v>2774</v>
      </c>
      <c r="C1025" t="s">
        <v>2775</v>
      </c>
      <c r="D1025" t="s">
        <v>734</v>
      </c>
      <c r="E1025" t="s">
        <v>1006</v>
      </c>
      <c r="F1025" t="s">
        <v>620</v>
      </c>
      <c r="G1025" t="s">
        <v>2160</v>
      </c>
      <c r="H1025" t="s">
        <v>2161</v>
      </c>
      <c r="I1025" t="s">
        <v>737</v>
      </c>
      <c r="J1025" t="s">
        <v>738</v>
      </c>
      <c r="K1025" s="30">
        <v>43074</v>
      </c>
      <c r="L1025" s="8">
        <v>43073.411793981482</v>
      </c>
      <c r="M1025" s="21">
        <f>LEN(ProjTextQTable[[#This Row],[text]])</f>
        <v>4416</v>
      </c>
      <c r="N1025" s="21">
        <f>LEN(TRIM(CLEAN(SUBSTITUTE(ProjTextQTable[[#This Row],[text]],CHAR(10)," "))))+1 - LEN(SUBSTITUTE(CLEAN(SUBSTITUTE(ProjTextQTable[[#This Row],[text]],CHAR(10)," "))," ",""))</f>
        <v>730</v>
      </c>
      <c r="O1025" t="s">
        <v>777</v>
      </c>
      <c r="P1025" t="s">
        <v>2785</v>
      </c>
    </row>
    <row r="1026" spans="1:16" x14ac:dyDescent="0.35">
      <c r="A1026">
        <f t="shared" ref="A1026:A1089" si="16">A1025+(B1026&lt;&gt;B1025)</f>
        <v>382</v>
      </c>
      <c r="B1026" t="s">
        <v>2774</v>
      </c>
      <c r="C1026" t="s">
        <v>2775</v>
      </c>
      <c r="D1026" t="s">
        <v>734</v>
      </c>
      <c r="E1026" t="s">
        <v>1006</v>
      </c>
      <c r="F1026" t="s">
        <v>700</v>
      </c>
      <c r="G1026" t="s">
        <v>2025</v>
      </c>
      <c r="H1026" t="s">
        <v>2026</v>
      </c>
      <c r="I1026" t="s">
        <v>737</v>
      </c>
      <c r="J1026" t="s">
        <v>738</v>
      </c>
      <c r="K1026" s="30">
        <v>43074</v>
      </c>
      <c r="L1026" s="8">
        <v>43074.364374999997</v>
      </c>
      <c r="M1026" s="21">
        <f>LEN(ProjTextQTable[[#This Row],[text]])</f>
        <v>3629</v>
      </c>
      <c r="N1026" s="21">
        <f>LEN(TRIM(CLEAN(SUBSTITUTE(ProjTextQTable[[#This Row],[text]],CHAR(10)," "))))+1 - LEN(SUBSTITUTE(CLEAN(SUBSTITUTE(ProjTextQTable[[#This Row],[text]],CHAR(10)," "))," ",""))</f>
        <v>537</v>
      </c>
      <c r="O1026" t="s">
        <v>773</v>
      </c>
      <c r="P1026" t="s">
        <v>2786</v>
      </c>
    </row>
    <row r="1027" spans="1:16" x14ac:dyDescent="0.35">
      <c r="A1027">
        <f t="shared" si="16"/>
        <v>382</v>
      </c>
      <c r="B1027" t="s">
        <v>2774</v>
      </c>
      <c r="C1027" t="s">
        <v>2775</v>
      </c>
      <c r="D1027" t="s">
        <v>752</v>
      </c>
      <c r="E1027" t="s">
        <v>1006</v>
      </c>
      <c r="F1027" t="s">
        <v>753</v>
      </c>
      <c r="G1027" t="s">
        <v>753</v>
      </c>
      <c r="H1027" t="s">
        <v>753</v>
      </c>
      <c r="K1027" s="30"/>
      <c r="L1027" s="8">
        <v>43015.042650462965</v>
      </c>
      <c r="M1027" s="21">
        <f>LEN(ProjTextQTable[[#This Row],[text]])</f>
        <v>3923</v>
      </c>
      <c r="N1027" s="21">
        <f>LEN(TRIM(CLEAN(SUBSTITUTE(ProjTextQTable[[#This Row],[text]],CHAR(10)," "))))+1 - LEN(SUBSTITUTE(CLEAN(SUBSTITUTE(ProjTextQTable[[#This Row],[text]],CHAR(10)," "))," ",""))</f>
        <v>561</v>
      </c>
      <c r="O1027" t="s">
        <v>753</v>
      </c>
      <c r="P1027" t="s">
        <v>2787</v>
      </c>
    </row>
    <row r="1028" spans="1:16" x14ac:dyDescent="0.35">
      <c r="A1028">
        <f t="shared" si="16"/>
        <v>383</v>
      </c>
      <c r="B1028" t="s">
        <v>2788</v>
      </c>
      <c r="C1028" t="s">
        <v>1929</v>
      </c>
      <c r="D1028" t="s">
        <v>752</v>
      </c>
      <c r="E1028" t="s">
        <v>761</v>
      </c>
      <c r="F1028" t="s">
        <v>753</v>
      </c>
      <c r="G1028" t="s">
        <v>753</v>
      </c>
      <c r="H1028" t="s">
        <v>753</v>
      </c>
      <c r="K1028" s="30"/>
      <c r="L1028" s="8">
        <v>43019.042557870373</v>
      </c>
      <c r="M1028" s="21">
        <f>LEN(ProjTextQTable[[#This Row],[text]])</f>
        <v>3317</v>
      </c>
      <c r="N1028" s="21">
        <f>LEN(TRIM(CLEAN(SUBSTITUTE(ProjTextQTable[[#This Row],[text]],CHAR(10)," "))))+1 - LEN(SUBSTITUTE(CLEAN(SUBSTITUTE(ProjTextQTable[[#This Row],[text]],CHAR(10)," "))," ",""))</f>
        <v>469</v>
      </c>
      <c r="O1028" t="s">
        <v>753</v>
      </c>
      <c r="P1028" t="s">
        <v>2789</v>
      </c>
    </row>
    <row r="1029" spans="1:16" x14ac:dyDescent="0.35">
      <c r="A1029">
        <f t="shared" si="16"/>
        <v>384</v>
      </c>
      <c r="B1029" t="s">
        <v>2790</v>
      </c>
      <c r="C1029" t="s">
        <v>2791</v>
      </c>
      <c r="D1029" t="s">
        <v>752</v>
      </c>
      <c r="E1029" t="s">
        <v>757</v>
      </c>
      <c r="F1029" t="s">
        <v>753</v>
      </c>
      <c r="G1029" t="s">
        <v>753</v>
      </c>
      <c r="H1029" t="s">
        <v>753</v>
      </c>
      <c r="K1029" s="30"/>
      <c r="L1029" s="8">
        <v>43019.042685185188</v>
      </c>
      <c r="M1029" s="21">
        <f>LEN(ProjTextQTable[[#This Row],[text]])</f>
        <v>3629</v>
      </c>
      <c r="N1029" s="21">
        <f>LEN(TRIM(CLEAN(SUBSTITUTE(ProjTextQTable[[#This Row],[text]],CHAR(10)," "))))+1 - LEN(SUBSTITUTE(CLEAN(SUBSTITUTE(ProjTextQTable[[#This Row],[text]],CHAR(10)," "))," ",""))</f>
        <v>514</v>
      </c>
      <c r="O1029" t="s">
        <v>753</v>
      </c>
      <c r="P1029" t="s">
        <v>2792</v>
      </c>
    </row>
    <row r="1030" spans="1:16" x14ac:dyDescent="0.35">
      <c r="A1030">
        <f t="shared" si="16"/>
        <v>385</v>
      </c>
      <c r="B1030" t="s">
        <v>2793</v>
      </c>
      <c r="C1030" t="s">
        <v>2794</v>
      </c>
      <c r="D1030" t="s">
        <v>726</v>
      </c>
      <c r="E1030" t="s">
        <v>1006</v>
      </c>
      <c r="F1030" t="s">
        <v>1007</v>
      </c>
      <c r="G1030" t="s">
        <v>1008</v>
      </c>
      <c r="H1030" t="s">
        <v>766</v>
      </c>
      <c r="I1030" t="s">
        <v>767</v>
      </c>
      <c r="K1030" s="30">
        <v>43073</v>
      </c>
      <c r="L1030" s="8">
        <v>43074.673750000002</v>
      </c>
      <c r="M1030" s="21">
        <f>LEN(ProjTextQTable[[#This Row],[text]])</f>
        <v>3473</v>
      </c>
      <c r="N1030" s="21">
        <f>LEN(TRIM(CLEAN(SUBSTITUTE(ProjTextQTable[[#This Row],[text]],CHAR(10)," "))))+1 - LEN(SUBSTITUTE(CLEAN(SUBSTITUTE(ProjTextQTable[[#This Row],[text]],CHAR(10)," "))," ",""))</f>
        <v>518</v>
      </c>
      <c r="O1030" t="s">
        <v>769</v>
      </c>
      <c r="P1030" t="s">
        <v>2795</v>
      </c>
    </row>
    <row r="1031" spans="1:16" x14ac:dyDescent="0.35">
      <c r="A1031">
        <f t="shared" si="16"/>
        <v>385</v>
      </c>
      <c r="B1031" t="s">
        <v>2793</v>
      </c>
      <c r="C1031" t="s">
        <v>2794</v>
      </c>
      <c r="D1031" t="s">
        <v>734</v>
      </c>
      <c r="E1031" t="s">
        <v>1006</v>
      </c>
      <c r="F1031" t="s">
        <v>1014</v>
      </c>
      <c r="G1031" t="s">
        <v>1015</v>
      </c>
      <c r="H1031" t="s">
        <v>1016</v>
      </c>
      <c r="I1031" t="s">
        <v>737</v>
      </c>
      <c r="J1031" t="s">
        <v>738</v>
      </c>
      <c r="K1031" s="30">
        <v>43074</v>
      </c>
      <c r="L1031" s="8">
        <v>43073.531504629631</v>
      </c>
      <c r="M1031" s="21">
        <f>LEN(ProjTextQTable[[#This Row],[text]])</f>
        <v>1797</v>
      </c>
      <c r="N1031" s="21">
        <f>LEN(TRIM(CLEAN(SUBSTITUTE(ProjTextQTable[[#This Row],[text]],CHAR(10)," "))))+1 - LEN(SUBSTITUTE(CLEAN(SUBSTITUTE(ProjTextQTable[[#This Row],[text]],CHAR(10)," "))," ",""))</f>
        <v>278</v>
      </c>
      <c r="O1031" t="s">
        <v>777</v>
      </c>
      <c r="P1031" t="s">
        <v>2796</v>
      </c>
    </row>
    <row r="1032" spans="1:16" x14ac:dyDescent="0.35">
      <c r="A1032">
        <f t="shared" si="16"/>
        <v>385</v>
      </c>
      <c r="B1032" t="s">
        <v>2793</v>
      </c>
      <c r="C1032" t="s">
        <v>2794</v>
      </c>
      <c r="D1032" t="s">
        <v>734</v>
      </c>
      <c r="E1032" t="s">
        <v>1006</v>
      </c>
      <c r="F1032" t="s">
        <v>626</v>
      </c>
      <c r="G1032" t="s">
        <v>2022</v>
      </c>
      <c r="H1032" t="s">
        <v>2023</v>
      </c>
      <c r="I1032" t="s">
        <v>737</v>
      </c>
      <c r="J1032" t="s">
        <v>738</v>
      </c>
      <c r="K1032" s="30">
        <v>43074</v>
      </c>
      <c r="L1032" s="8">
        <v>43072.690300925926</v>
      </c>
      <c r="M1032" s="21">
        <f>LEN(ProjTextQTable[[#This Row],[text]])</f>
        <v>2436</v>
      </c>
      <c r="N1032" s="21">
        <f>LEN(TRIM(CLEAN(SUBSTITUTE(ProjTextQTable[[#This Row],[text]],CHAR(10)," "))))+1 - LEN(SUBSTITUTE(CLEAN(SUBSTITUTE(ProjTextQTable[[#This Row],[text]],CHAR(10)," "))," ",""))</f>
        <v>358</v>
      </c>
      <c r="O1032" t="s">
        <v>744</v>
      </c>
      <c r="P1032" t="s">
        <v>2797</v>
      </c>
    </row>
    <row r="1033" spans="1:16" x14ac:dyDescent="0.35">
      <c r="A1033">
        <f t="shared" si="16"/>
        <v>385</v>
      </c>
      <c r="B1033" t="s">
        <v>2793</v>
      </c>
      <c r="C1033" t="s">
        <v>2794</v>
      </c>
      <c r="D1033" t="s">
        <v>734</v>
      </c>
      <c r="E1033" t="s">
        <v>1006</v>
      </c>
      <c r="F1033" t="s">
        <v>620</v>
      </c>
      <c r="G1033" t="s">
        <v>2160</v>
      </c>
      <c r="H1033" t="s">
        <v>2161</v>
      </c>
      <c r="I1033" t="s">
        <v>737</v>
      </c>
      <c r="J1033" t="s">
        <v>738</v>
      </c>
      <c r="K1033" s="30">
        <v>43074</v>
      </c>
      <c r="L1033" s="8">
        <v>43073.458518518521</v>
      </c>
      <c r="M1033" s="21">
        <f>LEN(ProjTextQTable[[#This Row],[text]])</f>
        <v>4259</v>
      </c>
      <c r="N1033" s="21">
        <f>LEN(TRIM(CLEAN(SUBSTITUTE(ProjTextQTable[[#This Row],[text]],CHAR(10)," "))))+1 - LEN(SUBSTITUTE(CLEAN(SUBSTITUTE(ProjTextQTable[[#This Row],[text]],CHAR(10)," "))," ",""))</f>
        <v>676</v>
      </c>
      <c r="O1033" t="s">
        <v>777</v>
      </c>
      <c r="P1033" t="s">
        <v>2798</v>
      </c>
    </row>
    <row r="1034" spans="1:16" x14ac:dyDescent="0.35">
      <c r="A1034">
        <f t="shared" si="16"/>
        <v>385</v>
      </c>
      <c r="B1034" t="s">
        <v>2793</v>
      </c>
      <c r="C1034" t="s">
        <v>2794</v>
      </c>
      <c r="D1034" t="s">
        <v>734</v>
      </c>
      <c r="E1034" t="s">
        <v>1006</v>
      </c>
      <c r="F1034" t="s">
        <v>700</v>
      </c>
      <c r="G1034" t="s">
        <v>2025</v>
      </c>
      <c r="H1034" t="s">
        <v>2026</v>
      </c>
      <c r="I1034" t="s">
        <v>737</v>
      </c>
      <c r="J1034" t="s">
        <v>738</v>
      </c>
      <c r="K1034" s="30">
        <v>43074</v>
      </c>
      <c r="L1034" s="8">
        <v>43072.884166666663</v>
      </c>
      <c r="M1034" s="21">
        <f>LEN(ProjTextQTable[[#This Row],[text]])</f>
        <v>5104</v>
      </c>
      <c r="N1034" s="21">
        <f>LEN(TRIM(CLEAN(SUBSTITUTE(ProjTextQTable[[#This Row],[text]],CHAR(10)," "))))+1 - LEN(SUBSTITUTE(CLEAN(SUBSTITUTE(ProjTextQTable[[#This Row],[text]],CHAR(10)," "))," ",""))</f>
        <v>747</v>
      </c>
      <c r="O1034" t="s">
        <v>744</v>
      </c>
      <c r="P1034" t="s">
        <v>2799</v>
      </c>
    </row>
    <row r="1035" spans="1:16" x14ac:dyDescent="0.35">
      <c r="A1035">
        <f t="shared" si="16"/>
        <v>385</v>
      </c>
      <c r="B1035" t="s">
        <v>2793</v>
      </c>
      <c r="C1035" t="s">
        <v>2794</v>
      </c>
      <c r="D1035" t="s">
        <v>734</v>
      </c>
      <c r="E1035" t="s">
        <v>1006</v>
      </c>
      <c r="F1035" t="s">
        <v>715</v>
      </c>
      <c r="G1035" t="s">
        <v>1026</v>
      </c>
      <c r="H1035" t="s">
        <v>1027</v>
      </c>
      <c r="I1035" t="s">
        <v>737</v>
      </c>
      <c r="J1035" t="s">
        <v>738</v>
      </c>
      <c r="K1035" s="30">
        <v>43074</v>
      </c>
      <c r="L1035" s="8">
        <v>43070.79896990741</v>
      </c>
      <c r="M1035" s="21">
        <f>LEN(ProjTextQTable[[#This Row],[text]])</f>
        <v>3307</v>
      </c>
      <c r="N1035" s="21">
        <f>LEN(TRIM(CLEAN(SUBSTITUTE(ProjTextQTable[[#This Row],[text]],CHAR(10)," "))))+1 - LEN(SUBSTITUTE(CLEAN(SUBSTITUTE(ProjTextQTable[[#This Row],[text]],CHAR(10)," "))," ",""))</f>
        <v>497</v>
      </c>
      <c r="O1035" t="s">
        <v>830</v>
      </c>
      <c r="P1035" t="s">
        <v>2800</v>
      </c>
    </row>
    <row r="1036" spans="1:16" x14ac:dyDescent="0.35">
      <c r="A1036">
        <f t="shared" si="16"/>
        <v>385</v>
      </c>
      <c r="B1036" t="s">
        <v>2793</v>
      </c>
      <c r="C1036" t="s">
        <v>2794</v>
      </c>
      <c r="D1036" t="s">
        <v>752</v>
      </c>
      <c r="E1036" t="s">
        <v>1006</v>
      </c>
      <c r="F1036" t="s">
        <v>753</v>
      </c>
      <c r="G1036" t="s">
        <v>753</v>
      </c>
      <c r="H1036" t="s">
        <v>753</v>
      </c>
      <c r="K1036" s="30"/>
      <c r="L1036" s="8">
        <v>43020.042569444442</v>
      </c>
      <c r="M1036" s="21">
        <f>LEN(ProjTextQTable[[#This Row],[text]])</f>
        <v>3067</v>
      </c>
      <c r="N1036" s="21">
        <f>LEN(TRIM(CLEAN(SUBSTITUTE(ProjTextQTable[[#This Row],[text]],CHAR(10)," "))))+1 - LEN(SUBSTITUTE(CLEAN(SUBSTITUTE(ProjTextQTable[[#This Row],[text]],CHAR(10)," "))," ",""))</f>
        <v>435</v>
      </c>
      <c r="O1036" t="s">
        <v>753</v>
      </c>
      <c r="P1036" t="s">
        <v>2801</v>
      </c>
    </row>
    <row r="1037" spans="1:16" x14ac:dyDescent="0.35">
      <c r="A1037">
        <f t="shared" si="16"/>
        <v>386</v>
      </c>
      <c r="B1037" t="s">
        <v>2802</v>
      </c>
      <c r="C1037" t="s">
        <v>1645</v>
      </c>
      <c r="D1037" t="s">
        <v>752</v>
      </c>
      <c r="E1037" t="s">
        <v>1188</v>
      </c>
      <c r="F1037" t="s">
        <v>753</v>
      </c>
      <c r="G1037" t="s">
        <v>753</v>
      </c>
      <c r="H1037" t="s">
        <v>753</v>
      </c>
      <c r="K1037" s="30"/>
      <c r="L1037" s="8">
        <v>43020.042592592596</v>
      </c>
      <c r="M1037" s="21">
        <f>LEN(ProjTextQTable[[#This Row],[text]])</f>
        <v>3994</v>
      </c>
      <c r="N1037" s="21">
        <f>LEN(TRIM(CLEAN(SUBSTITUTE(ProjTextQTable[[#This Row],[text]],CHAR(10)," "))))+1 - LEN(SUBSTITUTE(CLEAN(SUBSTITUTE(ProjTextQTable[[#This Row],[text]],CHAR(10)," "))," ",""))</f>
        <v>549</v>
      </c>
      <c r="O1037" t="s">
        <v>753</v>
      </c>
      <c r="P1037" t="s">
        <v>2803</v>
      </c>
    </row>
    <row r="1038" spans="1:16" x14ac:dyDescent="0.35">
      <c r="A1038">
        <f t="shared" si="16"/>
        <v>387</v>
      </c>
      <c r="B1038" t="s">
        <v>2804</v>
      </c>
      <c r="C1038" t="s">
        <v>2805</v>
      </c>
      <c r="D1038" t="s">
        <v>752</v>
      </c>
      <c r="E1038" t="s">
        <v>1119</v>
      </c>
      <c r="F1038" t="s">
        <v>753</v>
      </c>
      <c r="G1038" t="s">
        <v>753</v>
      </c>
      <c r="H1038" t="s">
        <v>753</v>
      </c>
      <c r="K1038" s="30"/>
      <c r="L1038" s="8">
        <v>43020.042615740742</v>
      </c>
      <c r="M1038" s="21">
        <f>LEN(ProjTextQTable[[#This Row],[text]])</f>
        <v>4214</v>
      </c>
      <c r="N1038" s="21">
        <f>LEN(TRIM(CLEAN(SUBSTITUTE(ProjTextQTable[[#This Row],[text]],CHAR(10)," "))))+1 - LEN(SUBSTITUTE(CLEAN(SUBSTITUTE(ProjTextQTable[[#This Row],[text]],CHAR(10)," "))," ",""))</f>
        <v>605</v>
      </c>
      <c r="O1038" t="s">
        <v>753</v>
      </c>
      <c r="P1038" t="s">
        <v>2806</v>
      </c>
    </row>
    <row r="1039" spans="1:16" x14ac:dyDescent="0.35">
      <c r="A1039">
        <f t="shared" si="16"/>
        <v>388</v>
      </c>
      <c r="B1039" t="s">
        <v>2807</v>
      </c>
      <c r="C1039" t="s">
        <v>2808</v>
      </c>
      <c r="D1039" t="s">
        <v>752</v>
      </c>
      <c r="E1039" t="s">
        <v>1119</v>
      </c>
      <c r="F1039" t="s">
        <v>753</v>
      </c>
      <c r="G1039" t="s">
        <v>753</v>
      </c>
      <c r="H1039" t="s">
        <v>753</v>
      </c>
      <c r="K1039" s="30"/>
      <c r="L1039" s="8">
        <v>43020.042638888888</v>
      </c>
      <c r="M1039" s="21">
        <f>LEN(ProjTextQTable[[#This Row],[text]])</f>
        <v>4602</v>
      </c>
      <c r="N1039" s="21">
        <f>LEN(TRIM(CLEAN(SUBSTITUTE(ProjTextQTable[[#This Row],[text]],CHAR(10)," "))))+1 - LEN(SUBSTITUTE(CLEAN(SUBSTITUTE(ProjTextQTable[[#This Row],[text]],CHAR(10)," "))," ",""))</f>
        <v>638</v>
      </c>
      <c r="O1039" t="s">
        <v>753</v>
      </c>
      <c r="P1039" t="s">
        <v>2809</v>
      </c>
    </row>
    <row r="1040" spans="1:16" x14ac:dyDescent="0.35">
      <c r="A1040">
        <f t="shared" si="16"/>
        <v>389</v>
      </c>
      <c r="B1040" t="s">
        <v>2810</v>
      </c>
      <c r="C1040" t="s">
        <v>803</v>
      </c>
      <c r="D1040" t="s">
        <v>752</v>
      </c>
      <c r="E1040" t="s">
        <v>912</v>
      </c>
      <c r="F1040" t="s">
        <v>753</v>
      </c>
      <c r="G1040" t="s">
        <v>753</v>
      </c>
      <c r="H1040" t="s">
        <v>753</v>
      </c>
      <c r="K1040" s="30"/>
      <c r="L1040" s="8">
        <v>43032.042500000003</v>
      </c>
      <c r="M1040" s="21">
        <f>LEN(ProjTextQTable[[#This Row],[text]])</f>
        <v>4564</v>
      </c>
      <c r="N1040" s="21">
        <f>LEN(TRIM(CLEAN(SUBSTITUTE(ProjTextQTable[[#This Row],[text]],CHAR(10)," "))))+1 - LEN(SUBSTITUTE(CLEAN(SUBSTITUTE(ProjTextQTable[[#This Row],[text]],CHAR(10)," "))," ",""))</f>
        <v>622</v>
      </c>
      <c r="O1040" t="s">
        <v>753</v>
      </c>
      <c r="P1040" t="s">
        <v>2811</v>
      </c>
    </row>
    <row r="1041" spans="1:16" x14ac:dyDescent="0.35">
      <c r="A1041">
        <f t="shared" si="16"/>
        <v>390</v>
      </c>
      <c r="B1041" t="s">
        <v>2812</v>
      </c>
      <c r="C1041" t="s">
        <v>2813</v>
      </c>
      <c r="D1041" t="s">
        <v>752</v>
      </c>
      <c r="E1041" t="s">
        <v>885</v>
      </c>
      <c r="F1041" t="s">
        <v>753</v>
      </c>
      <c r="G1041" t="s">
        <v>753</v>
      </c>
      <c r="H1041" t="s">
        <v>753</v>
      </c>
      <c r="K1041" s="30"/>
      <c r="L1041" s="8">
        <v>43036.042719907404</v>
      </c>
      <c r="M1041" s="21">
        <f>LEN(ProjTextQTable[[#This Row],[text]])</f>
        <v>2992</v>
      </c>
      <c r="N1041" s="21">
        <f>LEN(TRIM(CLEAN(SUBSTITUTE(ProjTextQTable[[#This Row],[text]],CHAR(10)," "))))+1 - LEN(SUBSTITUTE(CLEAN(SUBSTITUTE(ProjTextQTable[[#This Row],[text]],CHAR(10)," "))," ",""))</f>
        <v>434</v>
      </c>
      <c r="O1041" t="s">
        <v>753</v>
      </c>
      <c r="P1041" t="s">
        <v>2814</v>
      </c>
    </row>
    <row r="1042" spans="1:16" x14ac:dyDescent="0.35">
      <c r="A1042">
        <f t="shared" si="16"/>
        <v>390</v>
      </c>
      <c r="B1042" t="s">
        <v>2812</v>
      </c>
      <c r="C1042" t="s">
        <v>2813</v>
      </c>
      <c r="D1042" t="s">
        <v>1610</v>
      </c>
      <c r="E1042" t="s">
        <v>885</v>
      </c>
      <c r="F1042" t="s">
        <v>2812</v>
      </c>
      <c r="G1042" t="s">
        <v>2815</v>
      </c>
      <c r="H1042" t="s">
        <v>2816</v>
      </c>
      <c r="K1042" s="30"/>
      <c r="L1042" s="8">
        <v>43077.482372685183</v>
      </c>
      <c r="M1042" s="21">
        <f>LEN(ProjTextQTable[[#This Row],[text]])</f>
        <v>15</v>
      </c>
      <c r="N1042" s="21">
        <f>LEN(TRIM(CLEAN(SUBSTITUTE(ProjTextQTable[[#This Row],[text]],CHAR(10)," "))))+1 - LEN(SUBSTITUTE(CLEAN(SUBSTITUTE(ProjTextQTable[[#This Row],[text]],CHAR(10)," "))," ",""))</f>
        <v>2</v>
      </c>
      <c r="O1042" t="s">
        <v>753</v>
      </c>
      <c r="P1042" t="s">
        <v>2816</v>
      </c>
    </row>
    <row r="1043" spans="1:16" x14ac:dyDescent="0.35">
      <c r="B1043" t="s">
        <v>178</v>
      </c>
      <c r="K1043" s="30"/>
      <c r="M1043"/>
      <c r="N1043"/>
      <c r="P1043">
        <f>SUBTOTAL(103,ProjTextQTable[text])</f>
        <v>1041</v>
      </c>
    </row>
  </sheetData>
  <conditionalFormatting sqref="A2:P1042">
    <cfRule type="expression" dxfId="33"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127000</xdr:rowOff>
                  </from>
                  <to>
                    <xdr:col>4</xdr:col>
                    <xdr:colOff>12700</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26953125" defaultRowHeight="14.5" x14ac:dyDescent="0.35"/>
  <cols>
    <col min="1" max="1" width="16.7265625" style="63" customWidth="1"/>
    <col min="2" max="2" width="16.54296875" style="63" customWidth="1"/>
    <col min="3" max="3" width="98.54296875" style="82" customWidth="1"/>
    <col min="4" max="4" width="13.453125" style="61" customWidth="1"/>
    <col min="5" max="5" width="12.54296875" style="61" customWidth="1"/>
    <col min="6" max="16384" width="9.26953125" style="61"/>
  </cols>
  <sheetData>
    <row r="1" spans="1:5" x14ac:dyDescent="0.35">
      <c r="A1" s="63" t="s">
        <v>222</v>
      </c>
    </row>
    <row r="2" spans="1:5" x14ac:dyDescent="0.35">
      <c r="A2" s="64" t="s">
        <v>223</v>
      </c>
      <c r="B2" s="65"/>
    </row>
    <row r="3" spans="1:5" x14ac:dyDescent="0.35">
      <c r="A3" s="64" t="s">
        <v>224</v>
      </c>
      <c r="B3" s="66"/>
    </row>
    <row r="4" spans="1:5" x14ac:dyDescent="0.35">
      <c r="A4" s="63" t="s">
        <v>225</v>
      </c>
      <c r="B4" s="65" t="s">
        <v>226</v>
      </c>
    </row>
    <row r="5" spans="1:5" x14ac:dyDescent="0.35">
      <c r="A5" s="63" t="s">
        <v>227</v>
      </c>
      <c r="B5" s="65" t="s">
        <v>228</v>
      </c>
    </row>
    <row r="6" spans="1:5" x14ac:dyDescent="0.35">
      <c r="A6" s="63" t="s">
        <v>401</v>
      </c>
      <c r="B6" s="6" t="s">
        <v>402</v>
      </c>
      <c r="D6" s="61" t="s">
        <v>378</v>
      </c>
      <c r="E6" s="61">
        <v>4</v>
      </c>
    </row>
    <row r="7" spans="1:5" ht="15.5" x14ac:dyDescent="0.35">
      <c r="B7"/>
      <c r="D7" s="114" t="s">
        <v>403</v>
      </c>
      <c r="E7" s="112" t="s">
        <v>381</v>
      </c>
    </row>
    <row r="8" spans="1:5" ht="15.5" x14ac:dyDescent="0.35">
      <c r="A8" s="67" t="s">
        <v>209</v>
      </c>
      <c r="B8" s="68" t="s">
        <v>210</v>
      </c>
      <c r="D8" s="114" t="s">
        <v>383</v>
      </c>
      <c r="E8" s="113" t="s">
        <v>379</v>
      </c>
    </row>
    <row r="9" spans="1:5" ht="15.5" x14ac:dyDescent="0.35">
      <c r="A9" s="69" t="s">
        <v>214</v>
      </c>
      <c r="B9" s="70"/>
      <c r="D9" s="114" t="s">
        <v>384</v>
      </c>
      <c r="E9" s="113" t="s">
        <v>380</v>
      </c>
    </row>
    <row r="10" spans="1:5" ht="15.5" x14ac:dyDescent="0.35">
      <c r="A10" s="69" t="s">
        <v>199</v>
      </c>
      <c r="B10" s="70"/>
      <c r="D10" s="114" t="s">
        <v>385</v>
      </c>
      <c r="E10" s="113" t="s">
        <v>382</v>
      </c>
    </row>
    <row r="11" spans="1:5" ht="15.5" x14ac:dyDescent="0.35">
      <c r="A11" s="69" t="s">
        <v>213</v>
      </c>
      <c r="B11" s="70"/>
      <c r="D11" s="114" t="s">
        <v>386</v>
      </c>
      <c r="E11" s="113" t="s">
        <v>377</v>
      </c>
    </row>
    <row r="12" spans="1:5" x14ac:dyDescent="0.35">
      <c r="A12" s="69" t="s">
        <v>212</v>
      </c>
      <c r="B12" s="70"/>
    </row>
    <row r="13" spans="1:5" x14ac:dyDescent="0.35">
      <c r="A13" s="69" t="s">
        <v>211</v>
      </c>
      <c r="B13" s="70"/>
    </row>
    <row r="14" spans="1:5" x14ac:dyDescent="0.35">
      <c r="A14" s="69" t="s">
        <v>215</v>
      </c>
      <c r="B14" s="70"/>
    </row>
    <row r="15" spans="1:5" x14ac:dyDescent="0.35">
      <c r="A15" s="69" t="s">
        <v>216</v>
      </c>
      <c r="B15" s="70"/>
      <c r="D15" s="87" t="s">
        <v>329</v>
      </c>
      <c r="E15" t="s">
        <v>365</v>
      </c>
    </row>
    <row r="16" spans="1:5" x14ac:dyDescent="0.35">
      <c r="A16" s="69" t="s">
        <v>203</v>
      </c>
      <c r="B16" s="70"/>
      <c r="D16" s="25" t="s">
        <v>407</v>
      </c>
      <c r="E16" s="21"/>
    </row>
    <row r="17" spans="1:5" x14ac:dyDescent="0.35">
      <c r="A17" s="69" t="s">
        <v>206</v>
      </c>
      <c r="B17" s="70"/>
      <c r="D17" s="25" t="s">
        <v>327</v>
      </c>
      <c r="E17" s="21"/>
    </row>
    <row r="18" spans="1:5" x14ac:dyDescent="0.35">
      <c r="A18" s="71" t="s">
        <v>208</v>
      </c>
      <c r="B18" s="72"/>
      <c r="D18"/>
      <c r="E18"/>
    </row>
    <row r="19" spans="1:5" x14ac:dyDescent="0.35">
      <c r="D19"/>
      <c r="E19"/>
    </row>
    <row r="20" spans="1:5" x14ac:dyDescent="0.35">
      <c r="D20"/>
      <c r="E20"/>
    </row>
    <row r="21" spans="1:5" x14ac:dyDescent="0.35">
      <c r="D21"/>
      <c r="E21"/>
    </row>
    <row r="22" spans="1:5" ht="22.75" customHeight="1" x14ac:dyDescent="0.35">
      <c r="A22" s="73" t="s">
        <v>168</v>
      </c>
      <c r="B22" s="74" t="s">
        <v>229</v>
      </c>
      <c r="C22" s="83" t="s">
        <v>230</v>
      </c>
    </row>
    <row r="23" spans="1:5" ht="35.65" customHeight="1" x14ac:dyDescent="0.35">
      <c r="A23" s="63" t="s">
        <v>231</v>
      </c>
      <c r="B23" s="75">
        <v>43088.782083333332</v>
      </c>
      <c r="C23" s="84" t="s">
        <v>282</v>
      </c>
    </row>
    <row r="24" spans="1:5" ht="35.65" customHeight="1" x14ac:dyDescent="0.35">
      <c r="A24" s="63" t="s">
        <v>232</v>
      </c>
      <c r="B24" s="75">
        <v>43088.782083333332</v>
      </c>
      <c r="C24" s="84" t="s">
        <v>311</v>
      </c>
    </row>
    <row r="25" spans="1:5" ht="35.65" customHeight="1" x14ac:dyDescent="0.35">
      <c r="A25" s="63" t="s">
        <v>233</v>
      </c>
      <c r="B25" s="75">
        <v>43088.782083333332</v>
      </c>
      <c r="C25" s="84" t="s">
        <v>312</v>
      </c>
    </row>
    <row r="26" spans="1:5" ht="35.65" customHeight="1" x14ac:dyDescent="0.35">
      <c r="A26" s="63" t="s">
        <v>234</v>
      </c>
      <c r="B26" s="75">
        <v>43088.782083333332</v>
      </c>
      <c r="C26" s="84" t="s">
        <v>313</v>
      </c>
    </row>
    <row r="27" spans="1:5" ht="35.65" customHeight="1" x14ac:dyDescent="0.35">
      <c r="A27" s="63" t="s">
        <v>235</v>
      </c>
      <c r="B27" s="75">
        <v>43088.782083333332</v>
      </c>
      <c r="C27" s="84" t="s">
        <v>314</v>
      </c>
    </row>
    <row r="28" spans="1:5" ht="35.65" customHeight="1" x14ac:dyDescent="0.35">
      <c r="A28" s="63" t="s">
        <v>236</v>
      </c>
      <c r="B28" s="75">
        <v>43088.782083333332</v>
      </c>
      <c r="C28" s="84" t="s">
        <v>418</v>
      </c>
    </row>
    <row r="29" spans="1:5" ht="35.65" customHeight="1" x14ac:dyDescent="0.35">
      <c r="A29" s="63" t="s">
        <v>237</v>
      </c>
      <c r="B29" s="75">
        <v>43088.782083333332</v>
      </c>
      <c r="C29" s="84" t="s">
        <v>419</v>
      </c>
    </row>
    <row r="30" spans="1:5" ht="35.65" customHeight="1" x14ac:dyDescent="0.35">
      <c r="A30" s="63" t="s">
        <v>238</v>
      </c>
      <c r="B30" s="75">
        <v>43088.782083333332</v>
      </c>
      <c r="C30" s="84" t="s">
        <v>283</v>
      </c>
    </row>
    <row r="31" spans="1:5" ht="35.65" customHeight="1" x14ac:dyDescent="0.35">
      <c r="A31" s="63" t="s">
        <v>239</v>
      </c>
      <c r="B31" s="75">
        <v>43088.782083333332</v>
      </c>
      <c r="C31" s="84" t="s">
        <v>317</v>
      </c>
    </row>
    <row r="32" spans="1:5" ht="35.65" customHeight="1" x14ac:dyDescent="0.35">
      <c r="A32" s="63" t="s">
        <v>240</v>
      </c>
      <c r="B32" s="75">
        <v>43088.782083333332</v>
      </c>
      <c r="C32" s="84" t="s">
        <v>316</v>
      </c>
    </row>
    <row r="33" spans="1:3" ht="35.65" customHeight="1" x14ac:dyDescent="0.35">
      <c r="A33" s="63" t="s">
        <v>279</v>
      </c>
      <c r="B33" s="75">
        <v>43088.782083333332</v>
      </c>
      <c r="C33" s="84" t="s">
        <v>399</v>
      </c>
    </row>
    <row r="34" spans="1:3" ht="35.65" customHeight="1" x14ac:dyDescent="0.35">
      <c r="A34" s="63" t="s">
        <v>281</v>
      </c>
      <c r="B34" s="75">
        <v>43088.782083333332</v>
      </c>
      <c r="C34" s="84" t="s">
        <v>366</v>
      </c>
    </row>
    <row r="35" spans="1:3" ht="36" customHeight="1" x14ac:dyDescent="0.35">
      <c r="A35" s="63" t="s">
        <v>280</v>
      </c>
      <c r="B35" s="75">
        <v>43088.782083333332</v>
      </c>
      <c r="C35" s="84" t="s">
        <v>324</v>
      </c>
    </row>
    <row r="36" spans="1:3" ht="36" customHeight="1" x14ac:dyDescent="0.35">
      <c r="A36" s="63" t="s">
        <v>315</v>
      </c>
      <c r="B36" s="75">
        <v>43088.782083333332</v>
      </c>
      <c r="C36" s="84" t="s">
        <v>375</v>
      </c>
    </row>
    <row r="37" spans="1:3" ht="35.65" customHeight="1" x14ac:dyDescent="0.35">
      <c r="A37" s="63" t="s">
        <v>284</v>
      </c>
      <c r="B37" s="75">
        <v>43088.782083333332</v>
      </c>
      <c r="C37" s="84" t="s">
        <v>388</v>
      </c>
    </row>
    <row r="38" spans="1:3" ht="35.65" customHeight="1" x14ac:dyDescent="0.35">
      <c r="A38" s="63" t="s">
        <v>374</v>
      </c>
      <c r="B38" s="75">
        <v>43088.782083333332</v>
      </c>
      <c r="C38" s="84" t="s">
        <v>413</v>
      </c>
    </row>
    <row r="39" spans="1:3" ht="35.65" customHeight="1" x14ac:dyDescent="0.35">
      <c r="A39" s="63" t="s">
        <v>414</v>
      </c>
      <c r="B39" s="75">
        <v>43088.782083333332</v>
      </c>
      <c r="C39" s="84" t="s">
        <v>415</v>
      </c>
    </row>
    <row r="40" spans="1:3" ht="35.65" customHeight="1" x14ac:dyDescent="0.35">
      <c r="A40" s="63" t="s">
        <v>416</v>
      </c>
      <c r="B40" s="75">
        <v>43088.782083333332</v>
      </c>
      <c r="C40" s="84" t="s">
        <v>417</v>
      </c>
    </row>
    <row r="41" spans="1:3" ht="35.65" customHeight="1" x14ac:dyDescent="0.35">
      <c r="A41" s="63" t="s">
        <v>420</v>
      </c>
      <c r="B41" s="75">
        <v>43088.782083333332</v>
      </c>
      <c r="C41" s="84" t="s">
        <v>421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53</vt:i4>
      </vt:variant>
    </vt:vector>
  </HeadingPairs>
  <TitlesOfParts>
    <vt:vector size="64" baseType="lpstr">
      <vt:lpstr>RoboRA</vt:lpstr>
      <vt:lpstr>ckCoding</vt:lpstr>
      <vt:lpstr>ckAwd</vt:lpstr>
      <vt:lpstr>Budgets</vt:lpstr>
      <vt:lpstr>RAData</vt:lpstr>
      <vt:lpstr>Advanced</vt:lpstr>
      <vt:lpstr>Conflict</vt:lpstr>
      <vt:lpstr>PRCs</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2017-12-22T19:15:58Z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vt:lpwstr>
  </property>
  <property fmtid="{D5CDD505-2E9C-101B-9397-08002B2CF9AE}" pid="7" name="ContentTypeId">
    <vt:lpwstr>0x0101008EE06AAFA8F9984CAFC6287E16BADFE6</vt:lpwstr>
  </property>
</Properties>
</file>